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torg9468206.sharepoint.com/sites/companydocs/Shared Documents/Operations/Open DC/Upwardor/Production/SPRINGS/"/>
    </mc:Choice>
  </mc:AlternateContent>
  <xr:revisionPtr revIDLastSave="1625" documentId="13_ncr:1_{A0497314-47CB-4471-A6E7-123FA5A4481F}" xr6:coauthVersionLast="47" xr6:coauthVersionMax="47" xr10:uidLastSave="{61052FD1-1C02-4CC6-B45D-0C39F6FF41BA}"/>
  <bookViews>
    <workbookView xWindow="-120" yWindow="-120" windowWidth="29040" windowHeight="15720" tabRatio="879" firstSheet="4" activeTab="4" xr2:uid="{00000000-000D-0000-FFFF-FFFF00000000}"/>
  </bookViews>
  <sheets>
    <sheet name="New Input Data" sheetId="17" r:id="rId1"/>
    <sheet name="Work Order" sheetId="18" r:id="rId2"/>
    <sheet name="Sprinc Calc" sheetId="19" r:id="rId3"/>
    <sheet name="Spring Ass.Length 2" sheetId="23" r:id="rId4"/>
    <sheet name="Input Data" sheetId="2" r:id="rId5"/>
    <sheet name="Track B.O.M." sheetId="4" r:id="rId6"/>
    <sheet name="Hardware Box" sheetId="26" r:id="rId7"/>
    <sheet name="Hardware Box Pricing Calculator" sheetId="27" r:id="rId8"/>
    <sheet name="High Lift" sheetId="28" r:id="rId9"/>
    <sheet name="Spring Ass.Length" sheetId="9" r:id="rId10"/>
    <sheet name="Sub Routine Drums" sheetId="3" r:id="rId11"/>
    <sheet name="Drum Tables" sheetId="16" r:id="rId12"/>
    <sheet name="Data Tables" sheetId="1" r:id="rId13"/>
    <sheet name="Sub-Routine for U.S.T. and misc" sheetId="5" r:id="rId14"/>
    <sheet name="Sheet1" sheetId="25" r:id="rId15"/>
    <sheet name="Cable Length" sheetId="6" r:id="rId16"/>
    <sheet name="Center Pad,  Jamb and Extension" sheetId="11" r:id="rId17"/>
    <sheet name="Cen Pad,  Jamb and Exten Tandem" sheetId="22" r:id="rId18"/>
    <sheet name="2 Pads,  Jamb and Ext 2 Coupler" sheetId="12" r:id="rId19"/>
    <sheet name="2 Pads,  Jamb and Ext 1 Coupler" sheetId="24" r:id="rId20"/>
    <sheet name="2 Pads,  Jamb and Exten Tandem" sheetId="14" r:id="rId21"/>
    <sheet name="3 Pads,  Jamb and Extension Dwg" sheetId="8" r:id="rId22"/>
    <sheet name="3 Pads,  Jamb and Extens Tandem" sheetId="13" r:id="rId23"/>
    <sheet name="4 Pads,  Jamb and Extension" sheetId="15" r:id="rId24"/>
    <sheet name="5 Pads,  Jamb and Extension" sheetId="20" r:id="rId25"/>
  </sheets>
  <externalReferences>
    <externalReference r:id="rId26"/>
  </externalReferences>
  <definedNames>
    <definedName name="_xlnm._FilterDatabase" localSheetId="11" hidden="1">'Drum Tables'!$A$9:$L$16998</definedName>
    <definedName name="Choose_Single__Double_or_No">'Data Tables'!$J$10:$J$14</definedName>
    <definedName name="Choose_Yes_or_No">'Data Tables'!$J$5:$J$8</definedName>
    <definedName name="Door_Model">'Data Tables'!$A$2:$A$6</definedName>
    <definedName name="_xlnm.Print_Titles" localSheetId="12">'Data Tables'!$4:$21</definedName>
    <definedName name="_xlnm.Print_Titles" localSheetId="11">'Drum Tables'!$2:$9</definedName>
    <definedName name="Track_Size">'Data Tables'!$J$1:$J$3</definedName>
    <definedName name="Windows">'Data Tables'!$Z$1:$Z$7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8" l="1"/>
  <c r="D3" i="28"/>
  <c r="E3" i="28"/>
  <c r="B5" i="28"/>
  <c r="B6" i="28"/>
  <c r="C6" i="28"/>
  <c r="B10" i="28"/>
  <c r="I6" i="27"/>
  <c r="I8" i="27"/>
  <c r="E9" i="27"/>
  <c r="G9" i="27"/>
  <c r="I9" i="27"/>
  <c r="B10" i="27"/>
  <c r="G10" i="27"/>
  <c r="E11" i="27"/>
  <c r="G11" i="27"/>
  <c r="E12" i="27"/>
  <c r="G12" i="27"/>
  <c r="E13" i="27"/>
  <c r="G13" i="27"/>
  <c r="I31" i="27"/>
  <c r="M31" i="27"/>
  <c r="I33" i="27"/>
  <c r="K33" i="27"/>
  <c r="M33" i="27"/>
  <c r="I34" i="27"/>
  <c r="J36" i="27"/>
  <c r="J37" i="27"/>
  <c r="B43" i="26"/>
  <c r="A43" i="26"/>
  <c r="A42" i="26"/>
  <c r="A41" i="26"/>
  <c r="A40" i="26"/>
  <c r="A39" i="26"/>
  <c r="A38" i="26"/>
  <c r="A37" i="26"/>
  <c r="A36" i="26"/>
  <c r="A35" i="26"/>
  <c r="A34" i="26"/>
  <c r="D33" i="26"/>
  <c r="D32" i="26"/>
  <c r="E31" i="26"/>
  <c r="D31" i="26"/>
  <c r="A31" i="26"/>
  <c r="A24" i="26" a="1"/>
  <c r="A24" i="26"/>
  <c r="A12" i="26"/>
  <c r="B10" i="26"/>
  <c r="E9" i="26"/>
  <c r="E8" i="26"/>
  <c r="F7" i="26"/>
  <c r="A7" i="26"/>
  <c r="F6" i="26"/>
  <c r="E6" i="26"/>
  <c r="A6" i="26"/>
  <c r="F5" i="26"/>
  <c r="E5" i="26"/>
  <c r="A5" i="26"/>
  <c r="E10" i="27"/>
  <c r="K31" i="27"/>
  <c r="I5" i="27"/>
  <c r="E25" i="2"/>
  <c r="C35" i="2"/>
  <c r="E35" i="2" s="1"/>
  <c r="F35" i="2" s="1"/>
  <c r="K37" i="2" s="1"/>
  <c r="B41" i="26" s="1"/>
  <c r="AG42" i="20"/>
  <c r="AH5" i="20"/>
  <c r="AG42" i="15"/>
  <c r="AH5" i="15"/>
  <c r="AE42" i="13"/>
  <c r="AF5" i="13"/>
  <c r="AE42" i="8"/>
  <c r="AB17" i="8"/>
  <c r="AF5" i="8"/>
  <c r="AF42" i="14"/>
  <c r="AG5" i="14"/>
  <c r="AF42" i="24"/>
  <c r="AG5" i="24"/>
  <c r="J1" i="24"/>
  <c r="AF42" i="12"/>
  <c r="AG5" i="12"/>
  <c r="AF42" i="22"/>
  <c r="AG5" i="22"/>
  <c r="AE42" i="11"/>
  <c r="AF5" i="11"/>
  <c r="C41" i="6"/>
  <c r="E40" i="6"/>
  <c r="C40" i="6"/>
  <c r="E39" i="6"/>
  <c r="C39" i="6"/>
  <c r="E36" i="6"/>
  <c r="C36" i="6"/>
  <c r="C35" i="6"/>
  <c r="E34" i="6"/>
  <c r="C34" i="6"/>
  <c r="E33" i="6"/>
  <c r="C33" i="6"/>
  <c r="C32" i="6"/>
  <c r="E29" i="6"/>
  <c r="C29" i="6"/>
  <c r="E28" i="6"/>
  <c r="C28" i="6"/>
  <c r="E27" i="6"/>
  <c r="C27" i="6"/>
  <c r="E26" i="6"/>
  <c r="C26" i="6"/>
  <c r="C8" i="6"/>
  <c r="C7" i="6"/>
  <c r="C6" i="6"/>
  <c r="C5" i="6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Y88" i="1"/>
  <c r="F88" i="1"/>
  <c r="Y87" i="1"/>
  <c r="F87" i="1"/>
  <c r="F86" i="1"/>
  <c r="F85" i="1"/>
  <c r="Y84" i="1"/>
  <c r="F84" i="1"/>
  <c r="Y83" i="1"/>
  <c r="F83" i="1"/>
  <c r="F82" i="1"/>
  <c r="F81" i="1"/>
  <c r="F80" i="1"/>
  <c r="F79" i="1"/>
  <c r="F78" i="1"/>
  <c r="F77" i="1"/>
  <c r="X76" i="1"/>
  <c r="F76" i="1"/>
  <c r="X75" i="1"/>
  <c r="F75" i="1"/>
  <c r="X74" i="1"/>
  <c r="F74" i="1"/>
  <c r="X73" i="1"/>
  <c r="F73" i="1"/>
  <c r="Y72" i="1"/>
  <c r="F72" i="1"/>
  <c r="Y71" i="1"/>
  <c r="F71" i="1"/>
  <c r="Y70" i="1"/>
  <c r="F70" i="1"/>
  <c r="Y69" i="1"/>
  <c r="F69" i="1"/>
  <c r="Y68" i="1"/>
  <c r="F68" i="1"/>
  <c r="Y67" i="1"/>
  <c r="F67" i="1"/>
  <c r="Y66" i="1"/>
  <c r="F66" i="1"/>
  <c r="Y65" i="1"/>
  <c r="F65" i="1"/>
  <c r="X64" i="1"/>
  <c r="Y64" i="1"/>
  <c r="F64" i="1"/>
  <c r="AG63" i="1"/>
  <c r="AI63" i="1"/>
  <c r="AL62" i="1"/>
  <c r="AF63" i="1"/>
  <c r="X63" i="1"/>
  <c r="Y63" i="1"/>
  <c r="F63" i="1"/>
  <c r="F62" i="1"/>
  <c r="F61" i="1"/>
  <c r="Y60" i="1"/>
  <c r="F60" i="1"/>
  <c r="AA59" i="1"/>
  <c r="Y59" i="1"/>
  <c r="F59" i="1"/>
  <c r="X58" i="1"/>
  <c r="Y58" i="1"/>
  <c r="F58" i="1"/>
  <c r="X57" i="1"/>
  <c r="Y57" i="1"/>
  <c r="F57" i="1"/>
  <c r="AV56" i="1"/>
  <c r="AW56" i="1"/>
  <c r="AX56" i="1"/>
  <c r="AY56" i="1"/>
  <c r="AZ56" i="1"/>
  <c r="BA56" i="1"/>
  <c r="BB56" i="1"/>
  <c r="BC56" i="1"/>
  <c r="BD56" i="1"/>
  <c r="AT56" i="1"/>
  <c r="AS56" i="1"/>
  <c r="Y56" i="1"/>
  <c r="F56" i="1"/>
  <c r="AT55" i="1"/>
  <c r="AS55" i="1"/>
  <c r="AP55" i="1"/>
  <c r="AO55" i="1"/>
  <c r="AN55" i="1"/>
  <c r="AI55" i="1"/>
  <c r="AH55" i="1"/>
  <c r="AF55" i="1"/>
  <c r="Y55" i="1"/>
  <c r="F55" i="1"/>
  <c r="AT54" i="1"/>
  <c r="AS54" i="1"/>
  <c r="AP54" i="1"/>
  <c r="AN54" i="1"/>
  <c r="AI54" i="1"/>
  <c r="AO54" i="1"/>
  <c r="AF54" i="1"/>
  <c r="AA54" i="1"/>
  <c r="Y54" i="1"/>
  <c r="X54" i="1"/>
  <c r="X62" i="1"/>
  <c r="Y62" i="1"/>
  <c r="F54" i="1"/>
  <c r="AT53" i="1"/>
  <c r="AS53" i="1"/>
  <c r="AP53" i="1"/>
  <c r="AI53" i="1"/>
  <c r="AO53" i="1"/>
  <c r="AH53" i="1"/>
  <c r="AN53" i="1"/>
  <c r="AF53" i="1"/>
  <c r="AB53" i="1"/>
  <c r="X53" i="1"/>
  <c r="F53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M52" i="1"/>
  <c r="AP52" i="1"/>
  <c r="AI52" i="1"/>
  <c r="AO52" i="1"/>
  <c r="AH52" i="1"/>
  <c r="AN52" i="1"/>
  <c r="AF52" i="1"/>
  <c r="X52" i="1"/>
  <c r="Y52" i="1"/>
  <c r="F52" i="1"/>
  <c r="AP51" i="1"/>
  <c r="AO51" i="1"/>
  <c r="AI51" i="1"/>
  <c r="AH51" i="1"/>
  <c r="AN51" i="1"/>
  <c r="AF51" i="1"/>
  <c r="Y51" i="1"/>
  <c r="X51" i="1"/>
  <c r="F51" i="1"/>
  <c r="Y50" i="1"/>
  <c r="X50" i="1"/>
  <c r="F50" i="1"/>
  <c r="Y49" i="1"/>
  <c r="X49" i="1"/>
  <c r="F49" i="1"/>
  <c r="Y48" i="1"/>
  <c r="F48" i="1"/>
  <c r="Y47" i="1"/>
  <c r="F47" i="1"/>
  <c r="Y46" i="1"/>
  <c r="F46" i="1"/>
  <c r="Y45" i="1"/>
  <c r="F45" i="1"/>
  <c r="AS44" i="1"/>
  <c r="AA44" i="1"/>
  <c r="Y44" i="1"/>
  <c r="F44" i="1"/>
  <c r="AS43" i="1"/>
  <c r="AA43" i="1"/>
  <c r="Y43" i="1"/>
  <c r="F43" i="1"/>
  <c r="AS42" i="1"/>
  <c r="AA42" i="1"/>
  <c r="Y42" i="1"/>
  <c r="F42" i="1"/>
  <c r="AS41" i="1"/>
  <c r="AA41" i="1"/>
  <c r="Y41" i="1"/>
  <c r="F41" i="1"/>
  <c r="AS40" i="1"/>
  <c r="AA40" i="1"/>
  <c r="Y40" i="1"/>
  <c r="X40" i="1"/>
  <c r="M40" i="1"/>
  <c r="L40" i="1"/>
  <c r="K40" i="1"/>
  <c r="F40" i="1"/>
  <c r="AS39" i="1"/>
  <c r="Y39" i="1"/>
  <c r="X39" i="1"/>
  <c r="O39" i="1"/>
  <c r="O40" i="1"/>
  <c r="O41" i="1"/>
  <c r="O42" i="1"/>
  <c r="O43" i="1"/>
  <c r="O44" i="1"/>
  <c r="O45" i="1"/>
  <c r="O46" i="1"/>
  <c r="O47" i="1"/>
  <c r="O48" i="1"/>
  <c r="M39" i="1"/>
  <c r="F39" i="1"/>
  <c r="AS38" i="1"/>
  <c r="AB38" i="1"/>
  <c r="Y38" i="1"/>
  <c r="X38" i="1"/>
  <c r="P38" i="1"/>
  <c r="M38" i="1"/>
  <c r="F38" i="1"/>
  <c r="AS37" i="1"/>
  <c r="AB37" i="1"/>
  <c r="X37" i="1"/>
  <c r="Y37" i="1"/>
  <c r="F37" i="1"/>
  <c r="AS36" i="1"/>
  <c r="Y36" i="1"/>
  <c r="F36" i="1"/>
  <c r="AS35" i="1"/>
  <c r="Y35" i="1"/>
  <c r="F35" i="1"/>
  <c r="AS34" i="1"/>
  <c r="Y34" i="1"/>
  <c r="F34" i="1"/>
  <c r="AS33" i="1"/>
  <c r="Y33" i="1"/>
  <c r="F33" i="1"/>
  <c r="AS32" i="1"/>
  <c r="Y32" i="1"/>
  <c r="F32" i="1"/>
  <c r="AS31" i="1"/>
  <c r="Y31" i="1"/>
  <c r="F31" i="1"/>
  <c r="AS30" i="1"/>
  <c r="Y30" i="1"/>
  <c r="P30" i="1"/>
  <c r="M30" i="1"/>
  <c r="F30" i="1"/>
  <c r="AS29" i="1"/>
  <c r="Y29" i="1"/>
  <c r="P29" i="1"/>
  <c r="M29" i="1"/>
  <c r="F29" i="1"/>
  <c r="AS28" i="1"/>
  <c r="AB28" i="1"/>
  <c r="P28" i="1"/>
  <c r="M28" i="1"/>
  <c r="F28" i="1"/>
  <c r="AS27" i="1"/>
  <c r="P27" i="1"/>
  <c r="M27" i="1"/>
  <c r="F27" i="1"/>
  <c r="AS26" i="1"/>
  <c r="Y26" i="1"/>
  <c r="P26" i="1"/>
  <c r="M26" i="1"/>
  <c r="F26" i="1"/>
  <c r="BE25" i="1"/>
  <c r="BD25" i="1"/>
  <c r="BC25" i="1"/>
  <c r="BC23" i="1"/>
  <c r="BB25" i="1"/>
  <c r="BB23" i="1"/>
  <c r="BA25" i="1"/>
  <c r="BA23" i="1"/>
  <c r="AZ25" i="1"/>
  <c r="AY25" i="1"/>
  <c r="AX25" i="1"/>
  <c r="AW25" i="1"/>
  <c r="AV25" i="1"/>
  <c r="AV23" i="1"/>
  <c r="AU25" i="1"/>
  <c r="AU23" i="1"/>
  <c r="AT25" i="1"/>
  <c r="AS25" i="1"/>
  <c r="AB25" i="1"/>
  <c r="AA25" i="1"/>
  <c r="Y25" i="1"/>
  <c r="P25" i="1"/>
  <c r="M25" i="1"/>
  <c r="F25" i="1"/>
  <c r="A25" i="1"/>
  <c r="P24" i="1"/>
  <c r="M24" i="1"/>
  <c r="H24" i="1"/>
  <c r="I24" i="1"/>
  <c r="F24" i="1"/>
  <c r="B24" i="1"/>
  <c r="C24" i="1"/>
  <c r="BD23" i="1"/>
  <c r="AZ23" i="1"/>
  <c r="AY23" i="1"/>
  <c r="AX23" i="1"/>
  <c r="AW23" i="1"/>
  <c r="P23" i="1"/>
  <c r="M23" i="1"/>
  <c r="H23" i="1"/>
  <c r="I23" i="1"/>
  <c r="F23" i="1"/>
  <c r="C23" i="1"/>
  <c r="B23" i="1"/>
  <c r="Y22" i="1"/>
  <c r="P22" i="1"/>
  <c r="M22" i="1"/>
  <c r="H22" i="1"/>
  <c r="I22" i="1"/>
  <c r="F22" i="1"/>
  <c r="B22" i="1"/>
  <c r="C22" i="1"/>
  <c r="AG21" i="1"/>
  <c r="AF21" i="1"/>
  <c r="AE21" i="1"/>
  <c r="AE22" i="1"/>
  <c r="AE24" i="1"/>
  <c r="Y21" i="1"/>
  <c r="AG20" i="1"/>
  <c r="AF20" i="1"/>
  <c r="AE20" i="1"/>
  <c r="AF19" i="1"/>
  <c r="AG19" i="1"/>
  <c r="AY16" i="1"/>
  <c r="H15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T7" i="1"/>
  <c r="AU16" i="1"/>
  <c r="AT6" i="1"/>
  <c r="AS6" i="1"/>
  <c r="C6" i="1"/>
  <c r="AZ5" i="1"/>
  <c r="AY5" i="1"/>
  <c r="AX5" i="1"/>
  <c r="AW5" i="1"/>
  <c r="AV5" i="1"/>
  <c r="AU5" i="1"/>
  <c r="AT5" i="1"/>
  <c r="H5" i="1"/>
  <c r="D4" i="1"/>
  <c r="C4" i="1"/>
  <c r="E3" i="1"/>
  <c r="D2" i="1"/>
  <c r="C2" i="1"/>
  <c r="K16998" i="16"/>
  <c r="L16998" i="16"/>
  <c r="B16998" i="16"/>
  <c r="C16998" i="16"/>
  <c r="K16997" i="16"/>
  <c r="L16997" i="16"/>
  <c r="K16994" i="16"/>
  <c r="L16994" i="16"/>
  <c r="E16992" i="16"/>
  <c r="D16992" i="16"/>
  <c r="K16991" i="16"/>
  <c r="L16991" i="16"/>
  <c r="B16991" i="16"/>
  <c r="C16991" i="16"/>
  <c r="L16990" i="16"/>
  <c r="K16990" i="16"/>
  <c r="K16987" i="16"/>
  <c r="L16987" i="16"/>
  <c r="L16984" i="16"/>
  <c r="K16984" i="16"/>
  <c r="K16981" i="16"/>
  <c r="L16981" i="16"/>
  <c r="D16980" i="16"/>
  <c r="D16981" i="16"/>
  <c r="B16980" i="16"/>
  <c r="E16979" i="16"/>
  <c r="D16979" i="16"/>
  <c r="C16979" i="16"/>
  <c r="B16979" i="16"/>
  <c r="K16978" i="16"/>
  <c r="L16978" i="16"/>
  <c r="C16978" i="16"/>
  <c r="B16978" i="16"/>
  <c r="L16977" i="16"/>
  <c r="K16977" i="16"/>
  <c r="L16974" i="16"/>
  <c r="K16974" i="16"/>
  <c r="K16971" i="16"/>
  <c r="L16971" i="16"/>
  <c r="L16968" i="16"/>
  <c r="K16968" i="16"/>
  <c r="L16965" i="16"/>
  <c r="K16965" i="16"/>
  <c r="L16962" i="16"/>
  <c r="K16962" i="16"/>
  <c r="D16961" i="16"/>
  <c r="D16962" i="16"/>
  <c r="B16961" i="16"/>
  <c r="E16960" i="16"/>
  <c r="D16960" i="16"/>
  <c r="B16960" i="16"/>
  <c r="K16959" i="16"/>
  <c r="L16959" i="16"/>
  <c r="B16959" i="16"/>
  <c r="C16959" i="16"/>
  <c r="K16958" i="16"/>
  <c r="L16958" i="16"/>
  <c r="K16955" i="16"/>
  <c r="L16955" i="16"/>
  <c r="L16952" i="16"/>
  <c r="K16952" i="16"/>
  <c r="L16949" i="16"/>
  <c r="K16949" i="16"/>
  <c r="L16946" i="16"/>
  <c r="K16946" i="16"/>
  <c r="L16943" i="16"/>
  <c r="K16943" i="16"/>
  <c r="K16940" i="16"/>
  <c r="L16940" i="16"/>
  <c r="E16938" i="16"/>
  <c r="K16937" i="16"/>
  <c r="L16937" i="16"/>
  <c r="E16937" i="16"/>
  <c r="I16935" i="16"/>
  <c r="J16936" i="16"/>
  <c r="I16936" i="16"/>
  <c r="H16936" i="16"/>
  <c r="F16936" i="16"/>
  <c r="E16936" i="16"/>
  <c r="D16936" i="16"/>
  <c r="J16935" i="16"/>
  <c r="H16935" i="16"/>
  <c r="E16935" i="16"/>
  <c r="D16935" i="16"/>
  <c r="B16935" i="16"/>
  <c r="C16935" i="16"/>
  <c r="K16934" i="16"/>
  <c r="L16934" i="16"/>
  <c r="C16934" i="16"/>
  <c r="B16934" i="16"/>
  <c r="K16933" i="16"/>
  <c r="L16933" i="16"/>
  <c r="L16930" i="16"/>
  <c r="K16930" i="16"/>
  <c r="L16927" i="16"/>
  <c r="K16927" i="16"/>
  <c r="K16924" i="16"/>
  <c r="L16924" i="16"/>
  <c r="L16921" i="16"/>
  <c r="K16921" i="16"/>
  <c r="L16918" i="16"/>
  <c r="K16918" i="16"/>
  <c r="K16915" i="16"/>
  <c r="L16915" i="16"/>
  <c r="L16912" i="16"/>
  <c r="K16912" i="16"/>
  <c r="L16909" i="16"/>
  <c r="K16909" i="16"/>
  <c r="K16906" i="16"/>
  <c r="L16906" i="16"/>
  <c r="E16906" i="16"/>
  <c r="F16905" i="16"/>
  <c r="D16905" i="16"/>
  <c r="J16904" i="16"/>
  <c r="E16904" i="16"/>
  <c r="E16905" i="16"/>
  <c r="D16904" i="16"/>
  <c r="B16904" i="16"/>
  <c r="C16904" i="16"/>
  <c r="K16903" i="16"/>
  <c r="L16903" i="16"/>
  <c r="C16903" i="16"/>
  <c r="B16903" i="16"/>
  <c r="K16902" i="16"/>
  <c r="L16902" i="16"/>
  <c r="L16899" i="16"/>
  <c r="K16899" i="16"/>
  <c r="L16896" i="16"/>
  <c r="K16896" i="16"/>
  <c r="K16893" i="16"/>
  <c r="L16893" i="16"/>
  <c r="L16890" i="16"/>
  <c r="K16890" i="16"/>
  <c r="K16887" i="16"/>
  <c r="L16887" i="16"/>
  <c r="K16884" i="16"/>
  <c r="L16884" i="16"/>
  <c r="K16881" i="16"/>
  <c r="L16881" i="16"/>
  <c r="K16878" i="16"/>
  <c r="L16878" i="16"/>
  <c r="L16875" i="16"/>
  <c r="K16875" i="16"/>
  <c r="K16872" i="16"/>
  <c r="L16872" i="16"/>
  <c r="L16869" i="16"/>
  <c r="K16869" i="16"/>
  <c r="E16867" i="16"/>
  <c r="D16867" i="16"/>
  <c r="K16866" i="16"/>
  <c r="L16866" i="16"/>
  <c r="B16866" i="16"/>
  <c r="C16866" i="16"/>
  <c r="K16865" i="16"/>
  <c r="L16865" i="16"/>
  <c r="K16862" i="16"/>
  <c r="L16862" i="16"/>
  <c r="L16859" i="16"/>
  <c r="K16859" i="16"/>
  <c r="K16856" i="16"/>
  <c r="L16856" i="16"/>
  <c r="K16853" i="16"/>
  <c r="L16853" i="16"/>
  <c r="L16850" i="16"/>
  <c r="K16850" i="16"/>
  <c r="K16847" i="16"/>
  <c r="L16847" i="16"/>
  <c r="K16844" i="16"/>
  <c r="L16844" i="16"/>
  <c r="L16841" i="16"/>
  <c r="K16841" i="16"/>
  <c r="K16838" i="16"/>
  <c r="L16838" i="16"/>
  <c r="K16835" i="16"/>
  <c r="L16835" i="16"/>
  <c r="K16832" i="16"/>
  <c r="L16832" i="16"/>
  <c r="L16829" i="16"/>
  <c r="K16829" i="16"/>
  <c r="L16826" i="16"/>
  <c r="K16826" i="16"/>
  <c r="D16825" i="16"/>
  <c r="E16824" i="16"/>
  <c r="D16824" i="16"/>
  <c r="B16824" i="16"/>
  <c r="C16824" i="16"/>
  <c r="K16823" i="16"/>
  <c r="L16823" i="16"/>
  <c r="C16823" i="16"/>
  <c r="B16823" i="16"/>
  <c r="K16822" i="16"/>
  <c r="L16822" i="16"/>
  <c r="L16819" i="16"/>
  <c r="K16819" i="16"/>
  <c r="K16816" i="16"/>
  <c r="L16816" i="16"/>
  <c r="K16813" i="16"/>
  <c r="L16813" i="16"/>
  <c r="K16810" i="16"/>
  <c r="L16810" i="16"/>
  <c r="L16807" i="16"/>
  <c r="K16807" i="16"/>
  <c r="K16804" i="16"/>
  <c r="L16804" i="16"/>
  <c r="L16801" i="16"/>
  <c r="K16801" i="16"/>
  <c r="L16798" i="16"/>
  <c r="K16798" i="16"/>
  <c r="K16795" i="16"/>
  <c r="L16795" i="16"/>
  <c r="K16792" i="16"/>
  <c r="L16792" i="16"/>
  <c r="L16789" i="16"/>
  <c r="K16789" i="16"/>
  <c r="L16786" i="16"/>
  <c r="K16786" i="16"/>
  <c r="K16783" i="16"/>
  <c r="L16783" i="16"/>
  <c r="L16780" i="16"/>
  <c r="K16780" i="16"/>
  <c r="K16777" i="16"/>
  <c r="L16777" i="16"/>
  <c r="E16776" i="16"/>
  <c r="E16775" i="16"/>
  <c r="D16775" i="16"/>
  <c r="B16775" i="16"/>
  <c r="L16774" i="16"/>
  <c r="K16774" i="16"/>
  <c r="B16774" i="16"/>
  <c r="C16774" i="16"/>
  <c r="K16773" i="16"/>
  <c r="L16773" i="16"/>
  <c r="K16770" i="16"/>
  <c r="L16770" i="16"/>
  <c r="L16767" i="16"/>
  <c r="K16767" i="16"/>
  <c r="L16764" i="16"/>
  <c r="K16764" i="16"/>
  <c r="K16761" i="16"/>
  <c r="L16761" i="16"/>
  <c r="L16758" i="16"/>
  <c r="K16758" i="16"/>
  <c r="K16755" i="16"/>
  <c r="L16755" i="16"/>
  <c r="L16752" i="16"/>
  <c r="K16752" i="16"/>
  <c r="K16749" i="16"/>
  <c r="L16749" i="16"/>
  <c r="K16746" i="16"/>
  <c r="L16746" i="16"/>
  <c r="L16743" i="16"/>
  <c r="K16743" i="16"/>
  <c r="L16740" i="16"/>
  <c r="K16740" i="16"/>
  <c r="L16737" i="16"/>
  <c r="K16737" i="16"/>
  <c r="K16734" i="16"/>
  <c r="L16734" i="16"/>
  <c r="L16731" i="16"/>
  <c r="K16731" i="16"/>
  <c r="L16728" i="16"/>
  <c r="K16728" i="16"/>
  <c r="K16725" i="16"/>
  <c r="L16725" i="16"/>
  <c r="K16722" i="16"/>
  <c r="L16722" i="16"/>
  <c r="E16721" i="16"/>
  <c r="D16721" i="16"/>
  <c r="E16720" i="16"/>
  <c r="D16720" i="16"/>
  <c r="B16720" i="16"/>
  <c r="C16720" i="16"/>
  <c r="K16719" i="16"/>
  <c r="L16719" i="16"/>
  <c r="B16719" i="16"/>
  <c r="C16719" i="16"/>
  <c r="L16718" i="16"/>
  <c r="K16718" i="16"/>
  <c r="K16715" i="16"/>
  <c r="L16715" i="16"/>
  <c r="K16712" i="16"/>
  <c r="L16712" i="16"/>
  <c r="L16709" i="16"/>
  <c r="K16709" i="16"/>
  <c r="K16706" i="16"/>
  <c r="L16706" i="16"/>
  <c r="L16703" i="16"/>
  <c r="K16703" i="16"/>
  <c r="L16700" i="16"/>
  <c r="K16700" i="16"/>
  <c r="K16697" i="16"/>
  <c r="L16697" i="16"/>
  <c r="K16694" i="16"/>
  <c r="L16694" i="16"/>
  <c r="K16691" i="16"/>
  <c r="L16691" i="16"/>
  <c r="L16688" i="16"/>
  <c r="K16688" i="16"/>
  <c r="L16685" i="16"/>
  <c r="K16685" i="16"/>
  <c r="K16682" i="16"/>
  <c r="L16682" i="16"/>
  <c r="L16679" i="16"/>
  <c r="K16679" i="16"/>
  <c r="L16676" i="16"/>
  <c r="K16676" i="16"/>
  <c r="K16673" i="16"/>
  <c r="L16673" i="16"/>
  <c r="K16670" i="16"/>
  <c r="L16670" i="16"/>
  <c r="K16667" i="16"/>
  <c r="L16667" i="16"/>
  <c r="L16664" i="16"/>
  <c r="K16664" i="16"/>
  <c r="L16661" i="16"/>
  <c r="K16661" i="16"/>
  <c r="E16661" i="16"/>
  <c r="E16660" i="16"/>
  <c r="D16660" i="16"/>
  <c r="B16660" i="16"/>
  <c r="E16659" i="16"/>
  <c r="D16659" i="16"/>
  <c r="C16659" i="16"/>
  <c r="B16659" i="16"/>
  <c r="K16658" i="16"/>
  <c r="L16658" i="16"/>
  <c r="C16658" i="16"/>
  <c r="B16658" i="16"/>
  <c r="K16657" i="16"/>
  <c r="L16657" i="16"/>
  <c r="L16654" i="16"/>
  <c r="K16654" i="16"/>
  <c r="K16651" i="16"/>
  <c r="L16651" i="16"/>
  <c r="K16648" i="16"/>
  <c r="L16648" i="16"/>
  <c r="L16645" i="16"/>
  <c r="K16645" i="16"/>
  <c r="L16642" i="16"/>
  <c r="K16642" i="16"/>
  <c r="K16639" i="16"/>
  <c r="L16639" i="16"/>
  <c r="K16636" i="16"/>
  <c r="L16636" i="16"/>
  <c r="L16633" i="16"/>
  <c r="K16633" i="16"/>
  <c r="K16630" i="16"/>
  <c r="L16630" i="16"/>
  <c r="K16627" i="16"/>
  <c r="L16627" i="16"/>
  <c r="K16624" i="16"/>
  <c r="L16624" i="16"/>
  <c r="K16621" i="16"/>
  <c r="L16621" i="16"/>
  <c r="L16618" i="16"/>
  <c r="K16618" i="16"/>
  <c r="L16615" i="16"/>
  <c r="K16615" i="16"/>
  <c r="L16612" i="16"/>
  <c r="K16612" i="16"/>
  <c r="L16609" i="16"/>
  <c r="K16609" i="16"/>
  <c r="K16606" i="16"/>
  <c r="L16606" i="16"/>
  <c r="K16603" i="16"/>
  <c r="L16603" i="16"/>
  <c r="K16600" i="16"/>
  <c r="L16600" i="16"/>
  <c r="K16597" i="16"/>
  <c r="L16597" i="16"/>
  <c r="L16594" i="16"/>
  <c r="K16594" i="16"/>
  <c r="B16594" i="16"/>
  <c r="B16593" i="16"/>
  <c r="E16592" i="16"/>
  <c r="D16592" i="16"/>
  <c r="D16593" i="16"/>
  <c r="D16594" i="16"/>
  <c r="B16592" i="16"/>
  <c r="C16592" i="16"/>
  <c r="L16591" i="16"/>
  <c r="K16591" i="16"/>
  <c r="C16591" i="16"/>
  <c r="B16591" i="16"/>
  <c r="K16590" i="16"/>
  <c r="L16590" i="16"/>
  <c r="L16587" i="16"/>
  <c r="K16587" i="16"/>
  <c r="K16584" i="16"/>
  <c r="L16584" i="16"/>
  <c r="K16581" i="16"/>
  <c r="L16581" i="16"/>
  <c r="K16578" i="16"/>
  <c r="L16578" i="16"/>
  <c r="K16575" i="16"/>
  <c r="L16575" i="16"/>
  <c r="L16572" i="16"/>
  <c r="K16572" i="16"/>
  <c r="K16569" i="16"/>
  <c r="L16569" i="16"/>
  <c r="K16566" i="16"/>
  <c r="L16566" i="16"/>
  <c r="K16563" i="16"/>
  <c r="L16563" i="16"/>
  <c r="L16560" i="16"/>
  <c r="K16560" i="16"/>
  <c r="K16557" i="16"/>
  <c r="L16557" i="16"/>
  <c r="K16554" i="16"/>
  <c r="L16554" i="16"/>
  <c r="K16551" i="16"/>
  <c r="L16551" i="16"/>
  <c r="K16548" i="16"/>
  <c r="L16548" i="16"/>
  <c r="K16545" i="16"/>
  <c r="L16545" i="16"/>
  <c r="L16542" i="16"/>
  <c r="K16542" i="16"/>
  <c r="L16539" i="16"/>
  <c r="K16539" i="16"/>
  <c r="L16536" i="16"/>
  <c r="K16536" i="16"/>
  <c r="K16533" i="16"/>
  <c r="L16533" i="16"/>
  <c r="K16530" i="16"/>
  <c r="L16530" i="16"/>
  <c r="L16527" i="16"/>
  <c r="K16527" i="16"/>
  <c r="K16524" i="16"/>
  <c r="L16524" i="16"/>
  <c r="K16521" i="16"/>
  <c r="L16521" i="16"/>
  <c r="E16521" i="16"/>
  <c r="I16520" i="16"/>
  <c r="E16520" i="16"/>
  <c r="I16519" i="16"/>
  <c r="E16519" i="16"/>
  <c r="D16519" i="16"/>
  <c r="D16520" i="16"/>
  <c r="L16518" i="16"/>
  <c r="K16518" i="16"/>
  <c r="C16518" i="16"/>
  <c r="B16518" i="16"/>
  <c r="L16517" i="16"/>
  <c r="K16517" i="16"/>
  <c r="L16514" i="16"/>
  <c r="K16514" i="16"/>
  <c r="K16511" i="16"/>
  <c r="L16511" i="16"/>
  <c r="K16508" i="16"/>
  <c r="L16508" i="16"/>
  <c r="K16505" i="16"/>
  <c r="L16505" i="16"/>
  <c r="K16502" i="16"/>
  <c r="L16502" i="16"/>
  <c r="K16499" i="16"/>
  <c r="L16499" i="16"/>
  <c r="L16496" i="16"/>
  <c r="K16496" i="16"/>
  <c r="L16493" i="16"/>
  <c r="K16493" i="16"/>
  <c r="L16490" i="16"/>
  <c r="K16490" i="16"/>
  <c r="K16487" i="16"/>
  <c r="L16487" i="16"/>
  <c r="K16484" i="16"/>
  <c r="L16484" i="16"/>
  <c r="K16481" i="16"/>
  <c r="L16481" i="16"/>
  <c r="K16478" i="16"/>
  <c r="L16478" i="16"/>
  <c r="K16475" i="16"/>
  <c r="L16475" i="16"/>
  <c r="K16472" i="16"/>
  <c r="L16472" i="16"/>
  <c r="L16469" i="16"/>
  <c r="K16469" i="16"/>
  <c r="L16466" i="16"/>
  <c r="K16466" i="16"/>
  <c r="K16463" i="16"/>
  <c r="L16463" i="16"/>
  <c r="K16460" i="16"/>
  <c r="L16460" i="16"/>
  <c r="L16457" i="16"/>
  <c r="K16457" i="16"/>
  <c r="L16454" i="16"/>
  <c r="K16454" i="16"/>
  <c r="K16451" i="16"/>
  <c r="L16451" i="16"/>
  <c r="K16448" i="16"/>
  <c r="L16448" i="16"/>
  <c r="K16445" i="16"/>
  <c r="L16445" i="16"/>
  <c r="D16443" i="16"/>
  <c r="L16442" i="16"/>
  <c r="K16442" i="16"/>
  <c r="D16442" i="16"/>
  <c r="B16442" i="16"/>
  <c r="C16442" i="16"/>
  <c r="D16441" i="16"/>
  <c r="C16441" i="16"/>
  <c r="B16441" i="16"/>
  <c r="E16440" i="16"/>
  <c r="E16441" i="16"/>
  <c r="D16440" i="16"/>
  <c r="C16440" i="16"/>
  <c r="B16440" i="16"/>
  <c r="K16439" i="16"/>
  <c r="L16439" i="16"/>
  <c r="C16439" i="16"/>
  <c r="B16439" i="16"/>
  <c r="K16438" i="16"/>
  <c r="L16438" i="16"/>
  <c r="L16435" i="16"/>
  <c r="K16435" i="16"/>
  <c r="L16432" i="16"/>
  <c r="K16432" i="16"/>
  <c r="K16429" i="16"/>
  <c r="L16429" i="16"/>
  <c r="K16426" i="16"/>
  <c r="L16426" i="16"/>
  <c r="K16423" i="16"/>
  <c r="L16423" i="16"/>
  <c r="L16420" i="16"/>
  <c r="K16420" i="16"/>
  <c r="K16417" i="16"/>
  <c r="L16417" i="16"/>
  <c r="K16414" i="16"/>
  <c r="L16414" i="16"/>
  <c r="L16411" i="16"/>
  <c r="K16411" i="16"/>
  <c r="L16408" i="16"/>
  <c r="K16408" i="16"/>
  <c r="K16405" i="16"/>
  <c r="L16405" i="16"/>
  <c r="K16402" i="16"/>
  <c r="L16402" i="16"/>
  <c r="K16399" i="16"/>
  <c r="L16399" i="16"/>
  <c r="L16396" i="16"/>
  <c r="K16396" i="16"/>
  <c r="K16393" i="16"/>
  <c r="L16393" i="16"/>
  <c r="K16390" i="16"/>
  <c r="L16390" i="16"/>
  <c r="L16387" i="16"/>
  <c r="K16387" i="16"/>
  <c r="L16384" i="16"/>
  <c r="K16384" i="16"/>
  <c r="K16381" i="16"/>
  <c r="L16381" i="16"/>
  <c r="K16378" i="16"/>
  <c r="L16378" i="16"/>
  <c r="K16375" i="16"/>
  <c r="L16375" i="16"/>
  <c r="L16372" i="16"/>
  <c r="K16372" i="16"/>
  <c r="K16369" i="16"/>
  <c r="L16369" i="16"/>
  <c r="K16366" i="16"/>
  <c r="L16366" i="16"/>
  <c r="L16363" i="16"/>
  <c r="K16363" i="16"/>
  <c r="L16360" i="16"/>
  <c r="K16360" i="16"/>
  <c r="E16358" i="16"/>
  <c r="K16357" i="16"/>
  <c r="L16357" i="16"/>
  <c r="E16357" i="16"/>
  <c r="I16356" i="16"/>
  <c r="H16356" i="16"/>
  <c r="E16356" i="16"/>
  <c r="J16356" i="16"/>
  <c r="D16356" i="16"/>
  <c r="B16356" i="16"/>
  <c r="H16355" i="16"/>
  <c r="F16355" i="16"/>
  <c r="K16355" i="16"/>
  <c r="E16355" i="16"/>
  <c r="D16355" i="16"/>
  <c r="C16355" i="16"/>
  <c r="B16355" i="16"/>
  <c r="K16354" i="16"/>
  <c r="L16354" i="16"/>
  <c r="C16354" i="16"/>
  <c r="B16354" i="16"/>
  <c r="L16353" i="16"/>
  <c r="K16353" i="16"/>
  <c r="L16350" i="16"/>
  <c r="K16350" i="16"/>
  <c r="K16347" i="16"/>
  <c r="L16347" i="16"/>
  <c r="K16344" i="16"/>
  <c r="L16344" i="16"/>
  <c r="K16341" i="16"/>
  <c r="L16341" i="16"/>
  <c r="L16338" i="16"/>
  <c r="K16338" i="16"/>
  <c r="K16335" i="16"/>
  <c r="L16335" i="16"/>
  <c r="K16332" i="16"/>
  <c r="L16332" i="16"/>
  <c r="K16329" i="16"/>
  <c r="L16329" i="16"/>
  <c r="L16326" i="16"/>
  <c r="K16326" i="16"/>
  <c r="K16323" i="16"/>
  <c r="L16323" i="16"/>
  <c r="K16320" i="16"/>
  <c r="L16320" i="16"/>
  <c r="K16317" i="16"/>
  <c r="L16317" i="16"/>
  <c r="L16314" i="16"/>
  <c r="K16314" i="16"/>
  <c r="K16311" i="16"/>
  <c r="L16311" i="16"/>
  <c r="K16308" i="16"/>
  <c r="L16308" i="16"/>
  <c r="K16305" i="16"/>
  <c r="L16305" i="16"/>
  <c r="L16302" i="16"/>
  <c r="K16302" i="16"/>
  <c r="K16299" i="16"/>
  <c r="L16299" i="16"/>
  <c r="K16296" i="16"/>
  <c r="L16296" i="16"/>
  <c r="K16293" i="16"/>
  <c r="L16293" i="16"/>
  <c r="L16290" i="16"/>
  <c r="K16290" i="16"/>
  <c r="K16287" i="16"/>
  <c r="L16287" i="16"/>
  <c r="K16284" i="16"/>
  <c r="L16284" i="16"/>
  <c r="K16281" i="16"/>
  <c r="L16281" i="16"/>
  <c r="L16278" i="16"/>
  <c r="K16278" i="16"/>
  <c r="L16275" i="16"/>
  <c r="K16275" i="16"/>
  <c r="K16272" i="16"/>
  <c r="L16272" i="16"/>
  <c r="L16269" i="16"/>
  <c r="K16269" i="16"/>
  <c r="K16266" i="16"/>
  <c r="L16266" i="16"/>
  <c r="H16265" i="16"/>
  <c r="E16265" i="16"/>
  <c r="E16266" i="16"/>
  <c r="D16265" i="16"/>
  <c r="B16265" i="16"/>
  <c r="C16265" i="16"/>
  <c r="H16264" i="16"/>
  <c r="F16264" i="16"/>
  <c r="K16264" i="16"/>
  <c r="E16264" i="16"/>
  <c r="D16264" i="16"/>
  <c r="B16264" i="16"/>
  <c r="K16263" i="16"/>
  <c r="L16263" i="16"/>
  <c r="C16263" i="16"/>
  <c r="B16263" i="16"/>
  <c r="K16262" i="16"/>
  <c r="L16262" i="16"/>
  <c r="L16259" i="16"/>
  <c r="K16259" i="16"/>
  <c r="K16256" i="16"/>
  <c r="L16256" i="16"/>
  <c r="L16253" i="16"/>
  <c r="K16253" i="16"/>
  <c r="L16250" i="16"/>
  <c r="K16250" i="16"/>
  <c r="K16247" i="16"/>
  <c r="L16247" i="16"/>
  <c r="K16244" i="16"/>
  <c r="L16244" i="16"/>
  <c r="L16241" i="16"/>
  <c r="K16241" i="16"/>
  <c r="L16238" i="16"/>
  <c r="K16238" i="16"/>
  <c r="L16235" i="16"/>
  <c r="K16235" i="16"/>
  <c r="L16232" i="16"/>
  <c r="K16232" i="16"/>
  <c r="K16229" i="16"/>
  <c r="L16229" i="16"/>
  <c r="K16226" i="16"/>
  <c r="L16226" i="16"/>
  <c r="K16223" i="16"/>
  <c r="L16223" i="16"/>
  <c r="K16220" i="16"/>
  <c r="L16220" i="16"/>
  <c r="L16217" i="16"/>
  <c r="K16217" i="16"/>
  <c r="L16214" i="16"/>
  <c r="K16214" i="16"/>
  <c r="L16211" i="16"/>
  <c r="K16211" i="16"/>
  <c r="K16208" i="16"/>
  <c r="L16208" i="16"/>
  <c r="K16205" i="16"/>
  <c r="L16205" i="16"/>
  <c r="K16202" i="16"/>
  <c r="L16202" i="16"/>
  <c r="K16199" i="16"/>
  <c r="L16199" i="16"/>
  <c r="K16196" i="16"/>
  <c r="L16196" i="16"/>
  <c r="L16193" i="16"/>
  <c r="K16193" i="16"/>
  <c r="L16190" i="16"/>
  <c r="K16190" i="16"/>
  <c r="L16187" i="16"/>
  <c r="K16187" i="16"/>
  <c r="L16184" i="16"/>
  <c r="K16184" i="16"/>
  <c r="K16181" i="16"/>
  <c r="L16181" i="16"/>
  <c r="K16178" i="16"/>
  <c r="L16178" i="16"/>
  <c r="K16175" i="16"/>
  <c r="L16175" i="16"/>
  <c r="K16172" i="16"/>
  <c r="L16172" i="16"/>
  <c r="L16169" i="16"/>
  <c r="K16169" i="16"/>
  <c r="E16167" i="16"/>
  <c r="D16167" i="16"/>
  <c r="B16167" i="16"/>
  <c r="C16167" i="16"/>
  <c r="L16166" i="16"/>
  <c r="K16166" i="16"/>
  <c r="C16166" i="16"/>
  <c r="B16166" i="16"/>
  <c r="L16165" i="16"/>
  <c r="K16165" i="16"/>
  <c r="L16162" i="16"/>
  <c r="K16162" i="16"/>
  <c r="K16159" i="16"/>
  <c r="L16159" i="16"/>
  <c r="K16156" i="16"/>
  <c r="L16156" i="16"/>
  <c r="K16153" i="16"/>
  <c r="L16153" i="16"/>
  <c r="K16150" i="16"/>
  <c r="L16150" i="16"/>
  <c r="L16147" i="16"/>
  <c r="K16147" i="16"/>
  <c r="L16144" i="16"/>
  <c r="K16144" i="16"/>
  <c r="L16141" i="16"/>
  <c r="K16141" i="16"/>
  <c r="K16138" i="16"/>
  <c r="L16138" i="16"/>
  <c r="K16135" i="16"/>
  <c r="L16135" i="16"/>
  <c r="K16132" i="16"/>
  <c r="L16132" i="16"/>
  <c r="K16129" i="16"/>
  <c r="L16129" i="16"/>
  <c r="K16126" i="16"/>
  <c r="L16126" i="16"/>
  <c r="L16123" i="16"/>
  <c r="K16123" i="16"/>
  <c r="L16120" i="16"/>
  <c r="K16120" i="16"/>
  <c r="L16117" i="16"/>
  <c r="K16117" i="16"/>
  <c r="K16114" i="16"/>
  <c r="L16114" i="16"/>
  <c r="L16111" i="16"/>
  <c r="K16111" i="16"/>
  <c r="L16108" i="16"/>
  <c r="K16108" i="16"/>
  <c r="L16105" i="16"/>
  <c r="K16105" i="16"/>
  <c r="L16102" i="16"/>
  <c r="K16102" i="16"/>
  <c r="L16099" i="16"/>
  <c r="K16099" i="16"/>
  <c r="L16096" i="16"/>
  <c r="K16096" i="16"/>
  <c r="K16093" i="16"/>
  <c r="L16093" i="16"/>
  <c r="K16090" i="16"/>
  <c r="L16090" i="16"/>
  <c r="K16087" i="16"/>
  <c r="L16087" i="16"/>
  <c r="K16084" i="16"/>
  <c r="L16084" i="16"/>
  <c r="L16081" i="16"/>
  <c r="K16081" i="16"/>
  <c r="L16078" i="16"/>
  <c r="K16078" i="16"/>
  <c r="L16075" i="16"/>
  <c r="K16075" i="16"/>
  <c r="L16072" i="16"/>
  <c r="K16072" i="16"/>
  <c r="K16069" i="16"/>
  <c r="L16069" i="16"/>
  <c r="K16066" i="16"/>
  <c r="L16066" i="16"/>
  <c r="D16066" i="16"/>
  <c r="B16066" i="16"/>
  <c r="D16065" i="16"/>
  <c r="E16064" i="16"/>
  <c r="E16065" i="16"/>
  <c r="D16064" i="16"/>
  <c r="C16064" i="16"/>
  <c r="B16064" i="16"/>
  <c r="K16063" i="16"/>
  <c r="L16063" i="16"/>
  <c r="C16063" i="16"/>
  <c r="B16063" i="16"/>
  <c r="K16062" i="16"/>
  <c r="L16062" i="16"/>
  <c r="L16059" i="16"/>
  <c r="K16059" i="16"/>
  <c r="L16056" i="16"/>
  <c r="K16056" i="16"/>
  <c r="L16053" i="16"/>
  <c r="K16053" i="16"/>
  <c r="L16050" i="16"/>
  <c r="K16050" i="16"/>
  <c r="K16047" i="16"/>
  <c r="L16047" i="16"/>
  <c r="K16044" i="16"/>
  <c r="L16044" i="16"/>
  <c r="K16041" i="16"/>
  <c r="L16041" i="16"/>
  <c r="K16038" i="16"/>
  <c r="L16038" i="16"/>
  <c r="L16035" i="16"/>
  <c r="K16035" i="16"/>
  <c r="L16032" i="16"/>
  <c r="K16032" i="16"/>
  <c r="L16029" i="16"/>
  <c r="K16029" i="16"/>
  <c r="L16026" i="16"/>
  <c r="K16026" i="16"/>
  <c r="K16023" i="16"/>
  <c r="L16023" i="16"/>
  <c r="K16020" i="16"/>
  <c r="L16020" i="16"/>
  <c r="K16017" i="16"/>
  <c r="L16017" i="16"/>
  <c r="K16014" i="16"/>
  <c r="L16014" i="16"/>
  <c r="L16011" i="16"/>
  <c r="K16011" i="16"/>
  <c r="L16008" i="16"/>
  <c r="K16008" i="16"/>
  <c r="K16005" i="16"/>
  <c r="L16005" i="16"/>
  <c r="L16002" i="16"/>
  <c r="K16002" i="16"/>
  <c r="K15999" i="16"/>
  <c r="L15999" i="16"/>
  <c r="K15996" i="16"/>
  <c r="L15996" i="16"/>
  <c r="L15993" i="16"/>
  <c r="K15993" i="16"/>
  <c r="K15990" i="16"/>
  <c r="L15990" i="16"/>
  <c r="K15987" i="16"/>
  <c r="L15987" i="16"/>
  <c r="K15984" i="16"/>
  <c r="L15984" i="16"/>
  <c r="K15981" i="16"/>
  <c r="L15981" i="16"/>
  <c r="L15978" i="16"/>
  <c r="K15978" i="16"/>
  <c r="L15975" i="16"/>
  <c r="K15975" i="16"/>
  <c r="L15972" i="16"/>
  <c r="K15972" i="16"/>
  <c r="L15969" i="16"/>
  <c r="K15969" i="16"/>
  <c r="K15966" i="16"/>
  <c r="L15966" i="16"/>
  <c r="K15963" i="16"/>
  <c r="L15963" i="16"/>
  <c r="K15960" i="16"/>
  <c r="L15960" i="16"/>
  <c r="A15959" i="16"/>
  <c r="A15960" i="16"/>
  <c r="A15961" i="16"/>
  <c r="A15962" i="16"/>
  <c r="A15963" i="16"/>
  <c r="A15964" i="16"/>
  <c r="A15965" i="16"/>
  <c r="A15966" i="16"/>
  <c r="A15967" i="16"/>
  <c r="A15968" i="16"/>
  <c r="A15969" i="16"/>
  <c r="A15970" i="16"/>
  <c r="A15971" i="16"/>
  <c r="A15972" i="16"/>
  <c r="A15973" i="16"/>
  <c r="A15974" i="16"/>
  <c r="A15975" i="16"/>
  <c r="A15976" i="16"/>
  <c r="A15977" i="16"/>
  <c r="A15978" i="16"/>
  <c r="A15979" i="16"/>
  <c r="A15980" i="16"/>
  <c r="A15981" i="16"/>
  <c r="A15982" i="16"/>
  <c r="A15983" i="16"/>
  <c r="A15984" i="16"/>
  <c r="A15985" i="16"/>
  <c r="A15986" i="16"/>
  <c r="A15987" i="16"/>
  <c r="A15988" i="16"/>
  <c r="A15989" i="16"/>
  <c r="A15990" i="16"/>
  <c r="A15991" i="16"/>
  <c r="A15992" i="16"/>
  <c r="A15993" i="16"/>
  <c r="A15994" i="16"/>
  <c r="A15995" i="16"/>
  <c r="A15996" i="16"/>
  <c r="A15997" i="16"/>
  <c r="A15998" i="16"/>
  <c r="A15999" i="16"/>
  <c r="A16000" i="16"/>
  <c r="A16001" i="16"/>
  <c r="A16002" i="16"/>
  <c r="A16003" i="16"/>
  <c r="A16004" i="16"/>
  <c r="A16005" i="16"/>
  <c r="A16006" i="16"/>
  <c r="A16007" i="16"/>
  <c r="A16008" i="16"/>
  <c r="A16009" i="16"/>
  <c r="A16010" i="16"/>
  <c r="A16011" i="16"/>
  <c r="A16012" i="16"/>
  <c r="A16013" i="16"/>
  <c r="A16014" i="16"/>
  <c r="A16015" i="16"/>
  <c r="A16016" i="16"/>
  <c r="A16017" i="16"/>
  <c r="A16018" i="16"/>
  <c r="A16019" i="16"/>
  <c r="A16020" i="16"/>
  <c r="A16021" i="16"/>
  <c r="A16022" i="16"/>
  <c r="A16023" i="16"/>
  <c r="A16024" i="16"/>
  <c r="A16025" i="16"/>
  <c r="A16026" i="16"/>
  <c r="A16027" i="16"/>
  <c r="A16028" i="16"/>
  <c r="A16029" i="16"/>
  <c r="A16030" i="16"/>
  <c r="A16031" i="16"/>
  <c r="A16032" i="16"/>
  <c r="A16033" i="16"/>
  <c r="A16034" i="16"/>
  <c r="A16035" i="16"/>
  <c r="A16036" i="16"/>
  <c r="A16037" i="16"/>
  <c r="A16038" i="16"/>
  <c r="A16039" i="16"/>
  <c r="A16040" i="16"/>
  <c r="A16041" i="16"/>
  <c r="A16042" i="16"/>
  <c r="A16043" i="16"/>
  <c r="A16044" i="16"/>
  <c r="A16045" i="16"/>
  <c r="A16046" i="16"/>
  <c r="A16047" i="16"/>
  <c r="A16048" i="16"/>
  <c r="A16049" i="16"/>
  <c r="A16050" i="16"/>
  <c r="A16051" i="16"/>
  <c r="A16052" i="16"/>
  <c r="A16053" i="16"/>
  <c r="A16054" i="16"/>
  <c r="A16055" i="16"/>
  <c r="A16056" i="16"/>
  <c r="A16057" i="16"/>
  <c r="A16058" i="16"/>
  <c r="A16059" i="16"/>
  <c r="A16060" i="16"/>
  <c r="A16061" i="16"/>
  <c r="A16062" i="16"/>
  <c r="A16063" i="16"/>
  <c r="A16064" i="16"/>
  <c r="A16065" i="16"/>
  <c r="A16066" i="16"/>
  <c r="A16067" i="16"/>
  <c r="A16068" i="16"/>
  <c r="A16069" i="16"/>
  <c r="A16070" i="16"/>
  <c r="A16071" i="16"/>
  <c r="A16072" i="16"/>
  <c r="A16073" i="16"/>
  <c r="A16074" i="16"/>
  <c r="A16075" i="16"/>
  <c r="A16076" i="16"/>
  <c r="A16077" i="16"/>
  <c r="A16078" i="16"/>
  <c r="A16079" i="16"/>
  <c r="A16080" i="16"/>
  <c r="A16081" i="16"/>
  <c r="A16082" i="16"/>
  <c r="A16083" i="16"/>
  <c r="A16084" i="16"/>
  <c r="A16085" i="16"/>
  <c r="A16086" i="16"/>
  <c r="A16087" i="16"/>
  <c r="A16088" i="16"/>
  <c r="A16089" i="16"/>
  <c r="A16090" i="16"/>
  <c r="A16091" i="16"/>
  <c r="A16092" i="16"/>
  <c r="A16093" i="16"/>
  <c r="A16094" i="16"/>
  <c r="A16095" i="16"/>
  <c r="A16096" i="16"/>
  <c r="A16097" i="16"/>
  <c r="A16098" i="16"/>
  <c r="A16099" i="16"/>
  <c r="A16100" i="16"/>
  <c r="A16101" i="16"/>
  <c r="A16102" i="16"/>
  <c r="A16103" i="16"/>
  <c r="A16104" i="16"/>
  <c r="A16105" i="16"/>
  <c r="A16106" i="16"/>
  <c r="A16107" i="16"/>
  <c r="A16108" i="16"/>
  <c r="A16109" i="16"/>
  <c r="A16110" i="16"/>
  <c r="A16111" i="16"/>
  <c r="A16112" i="16"/>
  <c r="A16113" i="16"/>
  <c r="A16114" i="16"/>
  <c r="A16115" i="16"/>
  <c r="A16116" i="16"/>
  <c r="A16117" i="16"/>
  <c r="A16118" i="16"/>
  <c r="A16119" i="16"/>
  <c r="A16120" i="16"/>
  <c r="A16121" i="16"/>
  <c r="A16122" i="16"/>
  <c r="A16123" i="16"/>
  <c r="A16124" i="16"/>
  <c r="A16125" i="16"/>
  <c r="A16126" i="16"/>
  <c r="A16127" i="16"/>
  <c r="A16128" i="16"/>
  <c r="A16129" i="16"/>
  <c r="A16130" i="16"/>
  <c r="A16131" i="16"/>
  <c r="A16132" i="16"/>
  <c r="A16133" i="16"/>
  <c r="A16134" i="16"/>
  <c r="A16135" i="16"/>
  <c r="A16136" i="16"/>
  <c r="A16137" i="16"/>
  <c r="A16138" i="16"/>
  <c r="A16139" i="16"/>
  <c r="A16140" i="16"/>
  <c r="A16141" i="16"/>
  <c r="A16142" i="16"/>
  <c r="A16143" i="16"/>
  <c r="A16144" i="16"/>
  <c r="A16145" i="16"/>
  <c r="A16146" i="16"/>
  <c r="A16147" i="16"/>
  <c r="A16148" i="16"/>
  <c r="A16149" i="16"/>
  <c r="A16150" i="16"/>
  <c r="A16151" i="16"/>
  <c r="A16152" i="16"/>
  <c r="A16153" i="16"/>
  <c r="A16154" i="16"/>
  <c r="A16155" i="16"/>
  <c r="A16156" i="16"/>
  <c r="A16157" i="16"/>
  <c r="A16158" i="16"/>
  <c r="A16159" i="16"/>
  <c r="A16160" i="16"/>
  <c r="A16161" i="16"/>
  <c r="A16162" i="16"/>
  <c r="A16163" i="16"/>
  <c r="A16164" i="16"/>
  <c r="A16165" i="16"/>
  <c r="A16166" i="16"/>
  <c r="A16167" i="16"/>
  <c r="A16168" i="16"/>
  <c r="A16169" i="16"/>
  <c r="A16170" i="16"/>
  <c r="A16171" i="16"/>
  <c r="A16172" i="16"/>
  <c r="A16173" i="16"/>
  <c r="A16174" i="16"/>
  <c r="A16175" i="16"/>
  <c r="A16176" i="16"/>
  <c r="A16177" i="16"/>
  <c r="A16178" i="16"/>
  <c r="A16179" i="16"/>
  <c r="A16180" i="16"/>
  <c r="A16181" i="16"/>
  <c r="A16182" i="16"/>
  <c r="A16183" i="16"/>
  <c r="A16184" i="16"/>
  <c r="A16185" i="16"/>
  <c r="A16186" i="16"/>
  <c r="A16187" i="16"/>
  <c r="A16188" i="16"/>
  <c r="A16189" i="16"/>
  <c r="A16190" i="16"/>
  <c r="A16191" i="16"/>
  <c r="A16192" i="16"/>
  <c r="A16193" i="16"/>
  <c r="A16194" i="16"/>
  <c r="A16195" i="16"/>
  <c r="A16196" i="16"/>
  <c r="A16197" i="16"/>
  <c r="A16198" i="16"/>
  <c r="A16199" i="16"/>
  <c r="A16200" i="16"/>
  <c r="A16201" i="16"/>
  <c r="A16202" i="16"/>
  <c r="A16203" i="16"/>
  <c r="A16204" i="16"/>
  <c r="A16205" i="16"/>
  <c r="A16206" i="16"/>
  <c r="A16207" i="16"/>
  <c r="A16208" i="16"/>
  <c r="A16209" i="16"/>
  <c r="A16210" i="16"/>
  <c r="A16211" i="16"/>
  <c r="A16212" i="16"/>
  <c r="A16213" i="16"/>
  <c r="A16214" i="16"/>
  <c r="A16215" i="16"/>
  <c r="A16216" i="16"/>
  <c r="A16217" i="16"/>
  <c r="A16218" i="16"/>
  <c r="A16219" i="16"/>
  <c r="A16220" i="16"/>
  <c r="A16221" i="16"/>
  <c r="A16222" i="16"/>
  <c r="A16223" i="16"/>
  <c r="A16224" i="16"/>
  <c r="A16225" i="16"/>
  <c r="A16226" i="16"/>
  <c r="A16227" i="16"/>
  <c r="A16228" i="16"/>
  <c r="A16229" i="16"/>
  <c r="A16230" i="16"/>
  <c r="A16231" i="16"/>
  <c r="A16232" i="16"/>
  <c r="A16233" i="16"/>
  <c r="A16234" i="16"/>
  <c r="A16235" i="16"/>
  <c r="A16236" i="16"/>
  <c r="A16237" i="16"/>
  <c r="A16238" i="16"/>
  <c r="A16239" i="16"/>
  <c r="A16240" i="16"/>
  <c r="A16241" i="16"/>
  <c r="A16242" i="16"/>
  <c r="A16243" i="16"/>
  <c r="A16244" i="16"/>
  <c r="A16245" i="16"/>
  <c r="A16246" i="16"/>
  <c r="A16247" i="16"/>
  <c r="A16248" i="16"/>
  <c r="A16249" i="16"/>
  <c r="A16250" i="16"/>
  <c r="A16251" i="16"/>
  <c r="A16252" i="16"/>
  <c r="A16253" i="16"/>
  <c r="A16254" i="16"/>
  <c r="A16255" i="16"/>
  <c r="A16256" i="16"/>
  <c r="A16257" i="16"/>
  <c r="A16258" i="16"/>
  <c r="A16259" i="16"/>
  <c r="A16260" i="16"/>
  <c r="A16261" i="16"/>
  <c r="A16262" i="16"/>
  <c r="A16263" i="16"/>
  <c r="A16264" i="16"/>
  <c r="A16265" i="16"/>
  <c r="A16266" i="16"/>
  <c r="A16267" i="16"/>
  <c r="A16268" i="16"/>
  <c r="A16269" i="16"/>
  <c r="A16270" i="16"/>
  <c r="A16271" i="16"/>
  <c r="A16272" i="16"/>
  <c r="A16273" i="16"/>
  <c r="A16274" i="16"/>
  <c r="A16275" i="16"/>
  <c r="A16276" i="16"/>
  <c r="A16277" i="16"/>
  <c r="A16278" i="16"/>
  <c r="A16279" i="16"/>
  <c r="A16280" i="16"/>
  <c r="A16281" i="16"/>
  <c r="A16282" i="16"/>
  <c r="A16283" i="16"/>
  <c r="A16284" i="16"/>
  <c r="A16285" i="16"/>
  <c r="A16286" i="16"/>
  <c r="A16287" i="16"/>
  <c r="A16288" i="16"/>
  <c r="A16289" i="16"/>
  <c r="A16290" i="16"/>
  <c r="A16291" i="16"/>
  <c r="A16292" i="16"/>
  <c r="A16293" i="16"/>
  <c r="A16294" i="16"/>
  <c r="A16295" i="16"/>
  <c r="A16296" i="16"/>
  <c r="A16297" i="16"/>
  <c r="A16298" i="16"/>
  <c r="A16299" i="16"/>
  <c r="A16300" i="16"/>
  <c r="A16301" i="16"/>
  <c r="A16302" i="16"/>
  <c r="A16303" i="16"/>
  <c r="A16304" i="16"/>
  <c r="A16305" i="16"/>
  <c r="A16306" i="16"/>
  <c r="A16307" i="16"/>
  <c r="A16308" i="16"/>
  <c r="A16309" i="16"/>
  <c r="A16310" i="16"/>
  <c r="A16311" i="16"/>
  <c r="A16312" i="16"/>
  <c r="A16313" i="16"/>
  <c r="A16314" i="16"/>
  <c r="A16315" i="16"/>
  <c r="A16316" i="16"/>
  <c r="A16317" i="16"/>
  <c r="A16318" i="16"/>
  <c r="A16319" i="16"/>
  <c r="A16320" i="16"/>
  <c r="A16321" i="16"/>
  <c r="A16322" i="16"/>
  <c r="A16323" i="16"/>
  <c r="A16324" i="16"/>
  <c r="A16325" i="16"/>
  <c r="A16326" i="16"/>
  <c r="A16327" i="16"/>
  <c r="A16328" i="16"/>
  <c r="A16329" i="16"/>
  <c r="A16330" i="16"/>
  <c r="A16331" i="16"/>
  <c r="A16332" i="16"/>
  <c r="A16333" i="16"/>
  <c r="A16334" i="16"/>
  <c r="A16335" i="16"/>
  <c r="A16336" i="16"/>
  <c r="A16337" i="16"/>
  <c r="A16338" i="16"/>
  <c r="A16339" i="16"/>
  <c r="A16340" i="16"/>
  <c r="A16341" i="16"/>
  <c r="A16342" i="16"/>
  <c r="A16343" i="16"/>
  <c r="A16344" i="16"/>
  <c r="A16345" i="16"/>
  <c r="A16346" i="16"/>
  <c r="A16347" i="16"/>
  <c r="A16348" i="16"/>
  <c r="A16349" i="16"/>
  <c r="A16350" i="16"/>
  <c r="A16351" i="16"/>
  <c r="A16352" i="16"/>
  <c r="A16353" i="16"/>
  <c r="A16354" i="16"/>
  <c r="A16355" i="16"/>
  <c r="A16356" i="16"/>
  <c r="A16357" i="16"/>
  <c r="A16358" i="16"/>
  <c r="A16359" i="16"/>
  <c r="A16360" i="16"/>
  <c r="A16361" i="16"/>
  <c r="A16362" i="16"/>
  <c r="A16363" i="16"/>
  <c r="A16364" i="16"/>
  <c r="A16365" i="16"/>
  <c r="A16366" i="16"/>
  <c r="A16367" i="16"/>
  <c r="A16368" i="16"/>
  <c r="A16369" i="16"/>
  <c r="A16370" i="16"/>
  <c r="A16371" i="16"/>
  <c r="A16372" i="16"/>
  <c r="A16373" i="16"/>
  <c r="A16374" i="16"/>
  <c r="A16375" i="16"/>
  <c r="A16376" i="16"/>
  <c r="A16377" i="16"/>
  <c r="A16378" i="16"/>
  <c r="A16379" i="16"/>
  <c r="A16380" i="16"/>
  <c r="A16381" i="16"/>
  <c r="A16382" i="16"/>
  <c r="A16383" i="16"/>
  <c r="A16384" i="16"/>
  <c r="A16385" i="16"/>
  <c r="A16386" i="16"/>
  <c r="A16387" i="16"/>
  <c r="A16388" i="16"/>
  <c r="A16389" i="16"/>
  <c r="A16390" i="16"/>
  <c r="A16391" i="16"/>
  <c r="A16392" i="16"/>
  <c r="A16393" i="16"/>
  <c r="A16394" i="16"/>
  <c r="A16395" i="16"/>
  <c r="A16396" i="16"/>
  <c r="A16397" i="16"/>
  <c r="A16398" i="16"/>
  <c r="A16399" i="16"/>
  <c r="A16400" i="16"/>
  <c r="A16401" i="16"/>
  <c r="A16402" i="16"/>
  <c r="A16403" i="16"/>
  <c r="A16404" i="16"/>
  <c r="A16405" i="16"/>
  <c r="A16406" i="16"/>
  <c r="A16407" i="16"/>
  <c r="A16408" i="16"/>
  <c r="A16409" i="16"/>
  <c r="A16410" i="16"/>
  <c r="A16411" i="16"/>
  <c r="A16412" i="16"/>
  <c r="A16413" i="16"/>
  <c r="A16414" i="16"/>
  <c r="A16415" i="16"/>
  <c r="A16416" i="16"/>
  <c r="A16417" i="16"/>
  <c r="A16418" i="16"/>
  <c r="A16419" i="16"/>
  <c r="A16420" i="16"/>
  <c r="A16421" i="16"/>
  <c r="A16422" i="16"/>
  <c r="A16423" i="16"/>
  <c r="A16424" i="16"/>
  <c r="A16425" i="16"/>
  <c r="A16426" i="16"/>
  <c r="A16427" i="16"/>
  <c r="A16428" i="16"/>
  <c r="A16429" i="16"/>
  <c r="A16430" i="16"/>
  <c r="A16431" i="16"/>
  <c r="A16432" i="16"/>
  <c r="A16433" i="16"/>
  <c r="A16434" i="16"/>
  <c r="A16435" i="16"/>
  <c r="A16436" i="16"/>
  <c r="A16437" i="16"/>
  <c r="A16438" i="16"/>
  <c r="A16439" i="16"/>
  <c r="A16440" i="16"/>
  <c r="A16441" i="16"/>
  <c r="A16442" i="16"/>
  <c r="A16443" i="16"/>
  <c r="A16444" i="16"/>
  <c r="A16445" i="16"/>
  <c r="A16446" i="16"/>
  <c r="A16447" i="16"/>
  <c r="A16448" i="16"/>
  <c r="A16449" i="16"/>
  <c r="A16450" i="16"/>
  <c r="A16451" i="16"/>
  <c r="A16452" i="16"/>
  <c r="A16453" i="16"/>
  <c r="A16454" i="16"/>
  <c r="A16455" i="16"/>
  <c r="A16456" i="16"/>
  <c r="A16457" i="16"/>
  <c r="A16458" i="16"/>
  <c r="A16459" i="16"/>
  <c r="A16460" i="16"/>
  <c r="A16461" i="16"/>
  <c r="A16462" i="16"/>
  <c r="A16463" i="16"/>
  <c r="A16464" i="16"/>
  <c r="A16465" i="16"/>
  <c r="A16466" i="16"/>
  <c r="A16467" i="16"/>
  <c r="A16468" i="16"/>
  <c r="A16469" i="16"/>
  <c r="A16470" i="16"/>
  <c r="A16471" i="16"/>
  <c r="A16472" i="16"/>
  <c r="A16473" i="16"/>
  <c r="A16474" i="16"/>
  <c r="A16475" i="16"/>
  <c r="A16476" i="16"/>
  <c r="A16477" i="16"/>
  <c r="A16478" i="16"/>
  <c r="A16479" i="16"/>
  <c r="A16480" i="16"/>
  <c r="A16481" i="16"/>
  <c r="A16482" i="16"/>
  <c r="A16483" i="16"/>
  <c r="A16484" i="16"/>
  <c r="A16485" i="16"/>
  <c r="A16486" i="16"/>
  <c r="A16487" i="16"/>
  <c r="A16488" i="16"/>
  <c r="A16489" i="16"/>
  <c r="A16490" i="16"/>
  <c r="A16491" i="16"/>
  <c r="A16492" i="16"/>
  <c r="A16493" i="16"/>
  <c r="A16494" i="16"/>
  <c r="A16495" i="16"/>
  <c r="A16496" i="16"/>
  <c r="A16497" i="16"/>
  <c r="A16498" i="16"/>
  <c r="A16499" i="16"/>
  <c r="A16500" i="16"/>
  <c r="A16501" i="16"/>
  <c r="A16502" i="16"/>
  <c r="A16503" i="16"/>
  <c r="A16504" i="16"/>
  <c r="A16505" i="16"/>
  <c r="A16506" i="16"/>
  <c r="A16507" i="16"/>
  <c r="A16508" i="16"/>
  <c r="A16509" i="16"/>
  <c r="A16510" i="16"/>
  <c r="A16511" i="16"/>
  <c r="A16512" i="16"/>
  <c r="A16513" i="16"/>
  <c r="A16514" i="16"/>
  <c r="A16515" i="16"/>
  <c r="A16516" i="16"/>
  <c r="A16517" i="16"/>
  <c r="A16518" i="16"/>
  <c r="A16519" i="16"/>
  <c r="A16520" i="16"/>
  <c r="A16521" i="16"/>
  <c r="A16522" i="16"/>
  <c r="A16523" i="16"/>
  <c r="A16524" i="16"/>
  <c r="A16525" i="16"/>
  <c r="A16526" i="16"/>
  <c r="A16527" i="16"/>
  <c r="A16528" i="16"/>
  <c r="A16529" i="16"/>
  <c r="A16530" i="16"/>
  <c r="A16531" i="16"/>
  <c r="A16532" i="16"/>
  <c r="A16533" i="16"/>
  <c r="A16534" i="16"/>
  <c r="A16535" i="16"/>
  <c r="A16536" i="16"/>
  <c r="A16537" i="16"/>
  <c r="A16538" i="16"/>
  <c r="A16539" i="16"/>
  <c r="A16540" i="16"/>
  <c r="A16541" i="16"/>
  <c r="A16542" i="16"/>
  <c r="A16543" i="16"/>
  <c r="A16544" i="16"/>
  <c r="A16545" i="16"/>
  <c r="A16546" i="16"/>
  <c r="A16547" i="16"/>
  <c r="A16548" i="16"/>
  <c r="A16549" i="16"/>
  <c r="A16550" i="16"/>
  <c r="A16551" i="16"/>
  <c r="A16552" i="16"/>
  <c r="A16553" i="16"/>
  <c r="A16554" i="16"/>
  <c r="A16555" i="16"/>
  <c r="A16556" i="16"/>
  <c r="A16557" i="16"/>
  <c r="A16558" i="16"/>
  <c r="A16559" i="16"/>
  <c r="A16560" i="16"/>
  <c r="A16561" i="16"/>
  <c r="A16562" i="16"/>
  <c r="A16563" i="16"/>
  <c r="A16564" i="16"/>
  <c r="A16565" i="16"/>
  <c r="A16566" i="16"/>
  <c r="A16567" i="16"/>
  <c r="A16568" i="16"/>
  <c r="A16569" i="16"/>
  <c r="A16570" i="16"/>
  <c r="A16571" i="16"/>
  <c r="A16572" i="16"/>
  <c r="A16573" i="16"/>
  <c r="A16574" i="16"/>
  <c r="A16575" i="16"/>
  <c r="A16576" i="16"/>
  <c r="A16577" i="16"/>
  <c r="A16578" i="16"/>
  <c r="A16579" i="16"/>
  <c r="A16580" i="16"/>
  <c r="A16581" i="16"/>
  <c r="A16582" i="16"/>
  <c r="A16583" i="16"/>
  <c r="A16584" i="16"/>
  <c r="A16585" i="16"/>
  <c r="A16586" i="16"/>
  <c r="A16587" i="16"/>
  <c r="A16588" i="16"/>
  <c r="A16589" i="16"/>
  <c r="A16590" i="16"/>
  <c r="A16591" i="16"/>
  <c r="A16592" i="16"/>
  <c r="A16593" i="16"/>
  <c r="A16594" i="16"/>
  <c r="A16595" i="16"/>
  <c r="A16596" i="16"/>
  <c r="A16597" i="16"/>
  <c r="A16598" i="16"/>
  <c r="A16599" i="16"/>
  <c r="A16600" i="16"/>
  <c r="A16601" i="16"/>
  <c r="A16602" i="16"/>
  <c r="A16603" i="16"/>
  <c r="A16604" i="16"/>
  <c r="A16605" i="16"/>
  <c r="A16606" i="16"/>
  <c r="A16607" i="16"/>
  <c r="A16608" i="16"/>
  <c r="A16609" i="16"/>
  <c r="A16610" i="16"/>
  <c r="A16611" i="16"/>
  <c r="A16612" i="16"/>
  <c r="A16613" i="16"/>
  <c r="A16614" i="16"/>
  <c r="A16615" i="16"/>
  <c r="A16616" i="16"/>
  <c r="A16617" i="16"/>
  <c r="A16618" i="16"/>
  <c r="A16619" i="16"/>
  <c r="A16620" i="16"/>
  <c r="A16621" i="16"/>
  <c r="A16622" i="16"/>
  <c r="A16623" i="16"/>
  <c r="A16624" i="16"/>
  <c r="A16625" i="16"/>
  <c r="A16626" i="16"/>
  <c r="A16627" i="16"/>
  <c r="A16628" i="16"/>
  <c r="A16629" i="16"/>
  <c r="A16630" i="16"/>
  <c r="A16631" i="16"/>
  <c r="A16632" i="16"/>
  <c r="A16633" i="16"/>
  <c r="A16634" i="16"/>
  <c r="A16635" i="16"/>
  <c r="A16636" i="16"/>
  <c r="A16637" i="16"/>
  <c r="A16638" i="16"/>
  <c r="A16639" i="16"/>
  <c r="A16640" i="16"/>
  <c r="A16641" i="16"/>
  <c r="A16642" i="16"/>
  <c r="A16643" i="16"/>
  <c r="A16644" i="16"/>
  <c r="A16645" i="16"/>
  <c r="A16646" i="16"/>
  <c r="A16647" i="16"/>
  <c r="A16648" i="16"/>
  <c r="A16649" i="16"/>
  <c r="A16650" i="16"/>
  <c r="A16651" i="16"/>
  <c r="A16652" i="16"/>
  <c r="A16653" i="16"/>
  <c r="A16654" i="16"/>
  <c r="A16655" i="16"/>
  <c r="A16656" i="16"/>
  <c r="A16657" i="16"/>
  <c r="A16658" i="16"/>
  <c r="A16659" i="16"/>
  <c r="A16660" i="16"/>
  <c r="A16661" i="16"/>
  <c r="A16662" i="16"/>
  <c r="A16663" i="16"/>
  <c r="A16664" i="16"/>
  <c r="A16665" i="16"/>
  <c r="A16666" i="16"/>
  <c r="A16667" i="16"/>
  <c r="A16668" i="16"/>
  <c r="A16669" i="16"/>
  <c r="A16670" i="16"/>
  <c r="A16671" i="16"/>
  <c r="A16672" i="16"/>
  <c r="A16673" i="16"/>
  <c r="A16674" i="16"/>
  <c r="A16675" i="16"/>
  <c r="A16676" i="16"/>
  <c r="A16677" i="16"/>
  <c r="A16678" i="16"/>
  <c r="A16679" i="16"/>
  <c r="A16680" i="16"/>
  <c r="A16681" i="16"/>
  <c r="A16682" i="16"/>
  <c r="A16683" i="16"/>
  <c r="A16684" i="16"/>
  <c r="A16685" i="16"/>
  <c r="A16686" i="16"/>
  <c r="A16687" i="16"/>
  <c r="A16688" i="16"/>
  <c r="A16689" i="16"/>
  <c r="A16690" i="16"/>
  <c r="A16691" i="16"/>
  <c r="A16692" i="16"/>
  <c r="A16693" i="16"/>
  <c r="A16694" i="16"/>
  <c r="A16695" i="16"/>
  <c r="A16696" i="16"/>
  <c r="A16697" i="16"/>
  <c r="A16698" i="16"/>
  <c r="A16699" i="16"/>
  <c r="A16700" i="16"/>
  <c r="A16701" i="16"/>
  <c r="A16702" i="16"/>
  <c r="A16703" i="16"/>
  <c r="A16704" i="16"/>
  <c r="A16705" i="16"/>
  <c r="A16706" i="16"/>
  <c r="A16707" i="16"/>
  <c r="A16708" i="16"/>
  <c r="A16709" i="16"/>
  <c r="A16710" i="16"/>
  <c r="A16711" i="16"/>
  <c r="A16712" i="16"/>
  <c r="A16713" i="16"/>
  <c r="A16714" i="16"/>
  <c r="A16715" i="16"/>
  <c r="A16716" i="16"/>
  <c r="A16717" i="16"/>
  <c r="A16718" i="16"/>
  <c r="A16719" i="16"/>
  <c r="A16720" i="16"/>
  <c r="A16721" i="16"/>
  <c r="A16722" i="16"/>
  <c r="A16723" i="16"/>
  <c r="A16724" i="16"/>
  <c r="A16725" i="16"/>
  <c r="A16726" i="16"/>
  <c r="A16727" i="16"/>
  <c r="A16728" i="16"/>
  <c r="A16729" i="16"/>
  <c r="A16730" i="16"/>
  <c r="A16731" i="16"/>
  <c r="A16732" i="16"/>
  <c r="A16733" i="16"/>
  <c r="A16734" i="16"/>
  <c r="A16735" i="16"/>
  <c r="A16736" i="16"/>
  <c r="A16737" i="16"/>
  <c r="A16738" i="16"/>
  <c r="A16739" i="16"/>
  <c r="A16740" i="16"/>
  <c r="A16741" i="16"/>
  <c r="A16742" i="16"/>
  <c r="A16743" i="16"/>
  <c r="A16744" i="16"/>
  <c r="A16745" i="16"/>
  <c r="A16746" i="16"/>
  <c r="A16747" i="16"/>
  <c r="A16748" i="16"/>
  <c r="A16749" i="16"/>
  <c r="A16750" i="16"/>
  <c r="A16751" i="16"/>
  <c r="A16752" i="16"/>
  <c r="A16753" i="16"/>
  <c r="A16754" i="16"/>
  <c r="A16755" i="16"/>
  <c r="A16756" i="16"/>
  <c r="A16757" i="16"/>
  <c r="A16758" i="16"/>
  <c r="A16759" i="16"/>
  <c r="A16760" i="16"/>
  <c r="A16761" i="16"/>
  <c r="A16762" i="16"/>
  <c r="A16763" i="16"/>
  <c r="A16764" i="16"/>
  <c r="A16765" i="16"/>
  <c r="A16766" i="16"/>
  <c r="A16767" i="16"/>
  <c r="A16768" i="16"/>
  <c r="A16769" i="16"/>
  <c r="A16770" i="16"/>
  <c r="A16771" i="16"/>
  <c r="A16772" i="16"/>
  <c r="A16773" i="16"/>
  <c r="A16774" i="16"/>
  <c r="A16775" i="16"/>
  <c r="A16776" i="16"/>
  <c r="A16777" i="16"/>
  <c r="A16778" i="16"/>
  <c r="A16779" i="16"/>
  <c r="A16780" i="16"/>
  <c r="A16781" i="16"/>
  <c r="A16782" i="16"/>
  <c r="A16783" i="16"/>
  <c r="A16784" i="16"/>
  <c r="A16785" i="16"/>
  <c r="A16786" i="16"/>
  <c r="A16787" i="16"/>
  <c r="A16788" i="16"/>
  <c r="A16789" i="16"/>
  <c r="A16790" i="16"/>
  <c r="A16791" i="16"/>
  <c r="A16792" i="16"/>
  <c r="A16793" i="16"/>
  <c r="A16794" i="16"/>
  <c r="A16795" i="16"/>
  <c r="A16796" i="16"/>
  <c r="A16797" i="16"/>
  <c r="A16798" i="16"/>
  <c r="A16799" i="16"/>
  <c r="A16800" i="16"/>
  <c r="A16801" i="16"/>
  <c r="A16802" i="16"/>
  <c r="A16803" i="16"/>
  <c r="A16804" i="16"/>
  <c r="A16805" i="16"/>
  <c r="A16806" i="16"/>
  <c r="A16807" i="16"/>
  <c r="A16808" i="16"/>
  <c r="A16809" i="16"/>
  <c r="A16810" i="16"/>
  <c r="A16811" i="16"/>
  <c r="A16812" i="16"/>
  <c r="A16813" i="16"/>
  <c r="A16814" i="16"/>
  <c r="A16815" i="16"/>
  <c r="A16816" i="16"/>
  <c r="A16817" i="16"/>
  <c r="A16818" i="16"/>
  <c r="A16819" i="16"/>
  <c r="A16820" i="16"/>
  <c r="A16821" i="16"/>
  <c r="A16822" i="16"/>
  <c r="A16823" i="16"/>
  <c r="A16824" i="16"/>
  <c r="A16825" i="16"/>
  <c r="A16826" i="16"/>
  <c r="A16827" i="16"/>
  <c r="A16828" i="16"/>
  <c r="A16829" i="16"/>
  <c r="A16830" i="16"/>
  <c r="A16831" i="16"/>
  <c r="A16832" i="16"/>
  <c r="A16833" i="16"/>
  <c r="A16834" i="16"/>
  <c r="A16835" i="16"/>
  <c r="A16836" i="16"/>
  <c r="A16837" i="16"/>
  <c r="A16838" i="16"/>
  <c r="A16839" i="16"/>
  <c r="A16840" i="16"/>
  <c r="A16841" i="16"/>
  <c r="A16842" i="16"/>
  <c r="A16843" i="16"/>
  <c r="A16844" i="16"/>
  <c r="A16845" i="16"/>
  <c r="A16846" i="16"/>
  <c r="A16847" i="16"/>
  <c r="A16848" i="16"/>
  <c r="A16849" i="16"/>
  <c r="A16850" i="16"/>
  <c r="A16851" i="16"/>
  <c r="A16852" i="16"/>
  <c r="A16853" i="16"/>
  <c r="A16854" i="16"/>
  <c r="A16855" i="16"/>
  <c r="A16856" i="16"/>
  <c r="A16857" i="16"/>
  <c r="A16858" i="16"/>
  <c r="A16859" i="16"/>
  <c r="A16860" i="16"/>
  <c r="A16861" i="16"/>
  <c r="A16862" i="16"/>
  <c r="A16863" i="16"/>
  <c r="A16864" i="16"/>
  <c r="A16865" i="16"/>
  <c r="A16866" i="16"/>
  <c r="A16867" i="16"/>
  <c r="A16868" i="16"/>
  <c r="A16869" i="16"/>
  <c r="A16870" i="16"/>
  <c r="A16871" i="16"/>
  <c r="A16872" i="16"/>
  <c r="A16873" i="16"/>
  <c r="A16874" i="16"/>
  <c r="A16875" i="16"/>
  <c r="A16876" i="16"/>
  <c r="A16877" i="16"/>
  <c r="A16878" i="16"/>
  <c r="A16879" i="16"/>
  <c r="A16880" i="16"/>
  <c r="A16881" i="16"/>
  <c r="A16882" i="16"/>
  <c r="A16883" i="16"/>
  <c r="A16884" i="16"/>
  <c r="A16885" i="16"/>
  <c r="A16886" i="16"/>
  <c r="A16887" i="16"/>
  <c r="A16888" i="16"/>
  <c r="A16889" i="16"/>
  <c r="A16890" i="16"/>
  <c r="A16891" i="16"/>
  <c r="A16892" i="16"/>
  <c r="A16893" i="16"/>
  <c r="A16894" i="16"/>
  <c r="A16895" i="16"/>
  <c r="A16896" i="16"/>
  <c r="A16897" i="16"/>
  <c r="A16898" i="16"/>
  <c r="A16899" i="16"/>
  <c r="A16900" i="16"/>
  <c r="A16901" i="16"/>
  <c r="A16902" i="16"/>
  <c r="A16903" i="16"/>
  <c r="A16904" i="16"/>
  <c r="A16905" i="16"/>
  <c r="A16906" i="16"/>
  <c r="A16907" i="16"/>
  <c r="A16908" i="16"/>
  <c r="A16909" i="16"/>
  <c r="A16910" i="16"/>
  <c r="A16911" i="16"/>
  <c r="A16912" i="16"/>
  <c r="A16913" i="16"/>
  <c r="A16914" i="16"/>
  <c r="A16915" i="16"/>
  <c r="A16916" i="16"/>
  <c r="A16917" i="16"/>
  <c r="A16918" i="16"/>
  <c r="A16919" i="16"/>
  <c r="A16920" i="16"/>
  <c r="A16921" i="16"/>
  <c r="A16922" i="16"/>
  <c r="A16923" i="16"/>
  <c r="A16924" i="16"/>
  <c r="A16925" i="16"/>
  <c r="A16926" i="16"/>
  <c r="A16927" i="16"/>
  <c r="A16928" i="16"/>
  <c r="A16929" i="16"/>
  <c r="A16930" i="16"/>
  <c r="A16931" i="16"/>
  <c r="A16932" i="16"/>
  <c r="A16933" i="16"/>
  <c r="A16934" i="16"/>
  <c r="A16935" i="16"/>
  <c r="A16936" i="16"/>
  <c r="A16937" i="16"/>
  <c r="A16938" i="16"/>
  <c r="A16939" i="16"/>
  <c r="A16940" i="16"/>
  <c r="A16941" i="16"/>
  <c r="A16942" i="16"/>
  <c r="A16943" i="16"/>
  <c r="A16944" i="16"/>
  <c r="A16945" i="16"/>
  <c r="A16946" i="16"/>
  <c r="A16947" i="16"/>
  <c r="A16948" i="16"/>
  <c r="A16949" i="16"/>
  <c r="A16950" i="16"/>
  <c r="A16951" i="16"/>
  <c r="A16952" i="16"/>
  <c r="A16953" i="16"/>
  <c r="A16954" i="16"/>
  <c r="A16955" i="16"/>
  <c r="A16956" i="16"/>
  <c r="A16957" i="16"/>
  <c r="A16958" i="16"/>
  <c r="A16959" i="16"/>
  <c r="A16960" i="16"/>
  <c r="A16961" i="16"/>
  <c r="A16962" i="16"/>
  <c r="A16963" i="16"/>
  <c r="A16964" i="16"/>
  <c r="A16965" i="16"/>
  <c r="A16966" i="16"/>
  <c r="A16967" i="16"/>
  <c r="A16968" i="16"/>
  <c r="A16969" i="16"/>
  <c r="A16970" i="16"/>
  <c r="A16971" i="16"/>
  <c r="A16972" i="16"/>
  <c r="A16973" i="16"/>
  <c r="A16974" i="16"/>
  <c r="A16975" i="16"/>
  <c r="A16976" i="16"/>
  <c r="A16977" i="16"/>
  <c r="A16978" i="16"/>
  <c r="A16979" i="16"/>
  <c r="A16980" i="16"/>
  <c r="A16981" i="16"/>
  <c r="A16982" i="16"/>
  <c r="A16983" i="16"/>
  <c r="A16984" i="16"/>
  <c r="A16985" i="16"/>
  <c r="A16986" i="16"/>
  <c r="A16987" i="16"/>
  <c r="A16988" i="16"/>
  <c r="A16989" i="16"/>
  <c r="A16990" i="16"/>
  <c r="A16991" i="16"/>
  <c r="A16992" i="16"/>
  <c r="A16993" i="16"/>
  <c r="A16994" i="16"/>
  <c r="A16995" i="16"/>
  <c r="A16996" i="16"/>
  <c r="A16997" i="16"/>
  <c r="A16998" i="16"/>
  <c r="K15957" i="16"/>
  <c r="L15957" i="16"/>
  <c r="E15957" i="16"/>
  <c r="F15956" i="16"/>
  <c r="I15956" i="16"/>
  <c r="E15956" i="16"/>
  <c r="I15955" i="16"/>
  <c r="E15955" i="16"/>
  <c r="D15955" i="16"/>
  <c r="D15956" i="16"/>
  <c r="A15955" i="16"/>
  <c r="A15956" i="16"/>
  <c r="A15957" i="16"/>
  <c r="A15958" i="16"/>
  <c r="L15954" i="16"/>
  <c r="K15954" i="16"/>
  <c r="C15954" i="16"/>
  <c r="B15954" i="16"/>
  <c r="K15953" i="16"/>
  <c r="L15953" i="16"/>
  <c r="K15950" i="16"/>
  <c r="L15950" i="16"/>
  <c r="K15947" i="16"/>
  <c r="L15947" i="16"/>
  <c r="K15944" i="16"/>
  <c r="L15944" i="16"/>
  <c r="L15941" i="16"/>
  <c r="K15941" i="16"/>
  <c r="L15938" i="16"/>
  <c r="K15938" i="16"/>
  <c r="K15935" i="16"/>
  <c r="L15935" i="16"/>
  <c r="K15932" i="16"/>
  <c r="L15932" i="16"/>
  <c r="K15929" i="16"/>
  <c r="L15929" i="16"/>
  <c r="L15926" i="16"/>
  <c r="K15926" i="16"/>
  <c r="K15923" i="16"/>
  <c r="L15923" i="16"/>
  <c r="L15920" i="16"/>
  <c r="K15920" i="16"/>
  <c r="L15917" i="16"/>
  <c r="K15917" i="16"/>
  <c r="L15914" i="16"/>
  <c r="K15914" i="16"/>
  <c r="K15911" i="16"/>
  <c r="L15911" i="16"/>
  <c r="L15908" i="16"/>
  <c r="K15908" i="16"/>
  <c r="K15905" i="16"/>
  <c r="L15905" i="16"/>
  <c r="L15902" i="16"/>
  <c r="K15902" i="16"/>
  <c r="K15899" i="16"/>
  <c r="L15899" i="16"/>
  <c r="L15896" i="16"/>
  <c r="K15896" i="16"/>
  <c r="L15893" i="16"/>
  <c r="K15893" i="16"/>
  <c r="L15890" i="16"/>
  <c r="K15890" i="16"/>
  <c r="K15887" i="16"/>
  <c r="L15887" i="16"/>
  <c r="L15884" i="16"/>
  <c r="K15884" i="16"/>
  <c r="K15881" i="16"/>
  <c r="L15881" i="16"/>
  <c r="L15878" i="16"/>
  <c r="K15878" i="16"/>
  <c r="K15875" i="16"/>
  <c r="L15875" i="16"/>
  <c r="L15872" i="16"/>
  <c r="K15872" i="16"/>
  <c r="L15869" i="16"/>
  <c r="K15869" i="16"/>
  <c r="L15866" i="16"/>
  <c r="K15866" i="16"/>
  <c r="K15863" i="16"/>
  <c r="L15863" i="16"/>
  <c r="K15860" i="16"/>
  <c r="L15860" i="16"/>
  <c r="K15857" i="16"/>
  <c r="L15857" i="16"/>
  <c r="L15854" i="16"/>
  <c r="K15854" i="16"/>
  <c r="K15851" i="16"/>
  <c r="L15851" i="16"/>
  <c r="A15850" i="16"/>
  <c r="A15851" i="16"/>
  <c r="A15852" i="16"/>
  <c r="A15853" i="16"/>
  <c r="A15854" i="16"/>
  <c r="A15855" i="16"/>
  <c r="A15856" i="16"/>
  <c r="A15857" i="16"/>
  <c r="A15858" i="16"/>
  <c r="A15859" i="16"/>
  <c r="A15860" i="16"/>
  <c r="A15861" i="16"/>
  <c r="A15862" i="16"/>
  <c r="A15863" i="16"/>
  <c r="A15864" i="16"/>
  <c r="A15865" i="16"/>
  <c r="A15866" i="16"/>
  <c r="A15867" i="16"/>
  <c r="A15868" i="16"/>
  <c r="A15869" i="16"/>
  <c r="A15870" i="16"/>
  <c r="A15871" i="16"/>
  <c r="A15872" i="16"/>
  <c r="A15873" i="16"/>
  <c r="A15874" i="16"/>
  <c r="A15875" i="16"/>
  <c r="A15876" i="16"/>
  <c r="A15877" i="16"/>
  <c r="A15878" i="16"/>
  <c r="A15879" i="16"/>
  <c r="A15880" i="16"/>
  <c r="A15881" i="16"/>
  <c r="A15882" i="16"/>
  <c r="A15883" i="16"/>
  <c r="A15884" i="16"/>
  <c r="A15885" i="16"/>
  <c r="A15886" i="16"/>
  <c r="A15887" i="16"/>
  <c r="A15888" i="16"/>
  <c r="A15889" i="16"/>
  <c r="A15890" i="16"/>
  <c r="A15891" i="16"/>
  <c r="A15892" i="16"/>
  <c r="A15893" i="16"/>
  <c r="A15894" i="16"/>
  <c r="A15895" i="16"/>
  <c r="A15896" i="16"/>
  <c r="A15897" i="16"/>
  <c r="A15898" i="16"/>
  <c r="A15899" i="16"/>
  <c r="A15900" i="16"/>
  <c r="A15901" i="16"/>
  <c r="A15902" i="16"/>
  <c r="A15903" i="16"/>
  <c r="A15904" i="16"/>
  <c r="A15905" i="16"/>
  <c r="A15906" i="16"/>
  <c r="A15907" i="16"/>
  <c r="A15908" i="16"/>
  <c r="A15909" i="16"/>
  <c r="A15910" i="16"/>
  <c r="A15911" i="16"/>
  <c r="A15912" i="16"/>
  <c r="A15913" i="16"/>
  <c r="A15914" i="16"/>
  <c r="A15915" i="16"/>
  <c r="A15916" i="16"/>
  <c r="A15917" i="16"/>
  <c r="A15918" i="16"/>
  <c r="A15919" i="16"/>
  <c r="A15920" i="16"/>
  <c r="A15921" i="16"/>
  <c r="A15922" i="16"/>
  <c r="A15923" i="16"/>
  <c r="A15924" i="16"/>
  <c r="A15925" i="16"/>
  <c r="A15926" i="16"/>
  <c r="A15927" i="16"/>
  <c r="A15928" i="16"/>
  <c r="A15929" i="16"/>
  <c r="A15930" i="16"/>
  <c r="A15931" i="16"/>
  <c r="A15932" i="16"/>
  <c r="A15933" i="16"/>
  <c r="A15934" i="16"/>
  <c r="A15935" i="16"/>
  <c r="A15936" i="16"/>
  <c r="A15937" i="16"/>
  <c r="A15938" i="16"/>
  <c r="A15939" i="16"/>
  <c r="A15940" i="16"/>
  <c r="A15941" i="16"/>
  <c r="A15942" i="16"/>
  <c r="A15943" i="16"/>
  <c r="A15944" i="16"/>
  <c r="A15945" i="16"/>
  <c r="A15946" i="16"/>
  <c r="A15947" i="16"/>
  <c r="A15948" i="16"/>
  <c r="A15949" i="16"/>
  <c r="A15950" i="16"/>
  <c r="A15951" i="16"/>
  <c r="A15952" i="16"/>
  <c r="A15953" i="16"/>
  <c r="L15848" i="16"/>
  <c r="K15848" i="16"/>
  <c r="E15847" i="16"/>
  <c r="D15847" i="16"/>
  <c r="E15846" i="16"/>
  <c r="D15846" i="16"/>
  <c r="C15846" i="16"/>
  <c r="B15846" i="16"/>
  <c r="A15846" i="16"/>
  <c r="A15847" i="16"/>
  <c r="A15848" i="16"/>
  <c r="A15849" i="16"/>
  <c r="L15845" i="16"/>
  <c r="K15845" i="16"/>
  <c r="B15845" i="16"/>
  <c r="C15845" i="16"/>
  <c r="K15844" i="16"/>
  <c r="L15844" i="16"/>
  <c r="L15841" i="16"/>
  <c r="K15841" i="16"/>
  <c r="K15838" i="16"/>
  <c r="L15838" i="16"/>
  <c r="L15835" i="16"/>
  <c r="K15835" i="16"/>
  <c r="L15832" i="16"/>
  <c r="K15832" i="16"/>
  <c r="L15829" i="16"/>
  <c r="K15829" i="16"/>
  <c r="K15826" i="16"/>
  <c r="L15826" i="16"/>
  <c r="L15823" i="16"/>
  <c r="K15823" i="16"/>
  <c r="K15820" i="16"/>
  <c r="L15820" i="16"/>
  <c r="L15817" i="16"/>
  <c r="K15817" i="16"/>
  <c r="K15814" i="16"/>
  <c r="L15814" i="16"/>
  <c r="L15811" i="16"/>
  <c r="K15811" i="16"/>
  <c r="L15808" i="16"/>
  <c r="K15808" i="16"/>
  <c r="L15805" i="16"/>
  <c r="K15805" i="16"/>
  <c r="K15802" i="16"/>
  <c r="L15802" i="16"/>
  <c r="L15799" i="16"/>
  <c r="K15799" i="16"/>
  <c r="K15796" i="16"/>
  <c r="L15796" i="16"/>
  <c r="L15793" i="16"/>
  <c r="K15793" i="16"/>
  <c r="K15790" i="16"/>
  <c r="L15790" i="16"/>
  <c r="L15787" i="16"/>
  <c r="K15787" i="16"/>
  <c r="L15784" i="16"/>
  <c r="K15784" i="16"/>
  <c r="L15781" i="16"/>
  <c r="K15781" i="16"/>
  <c r="K15778" i="16"/>
  <c r="L15778" i="16"/>
  <c r="L15775" i="16"/>
  <c r="K15775" i="16"/>
  <c r="K15772" i="16"/>
  <c r="L15772" i="16"/>
  <c r="K15769" i="16"/>
  <c r="L15769" i="16"/>
  <c r="L15766" i="16"/>
  <c r="K15766" i="16"/>
  <c r="L15763" i="16"/>
  <c r="K15763" i="16"/>
  <c r="K15760" i="16"/>
  <c r="L15760" i="16"/>
  <c r="K15757" i="16"/>
  <c r="L15757" i="16"/>
  <c r="L15754" i="16"/>
  <c r="K15754" i="16"/>
  <c r="L15751" i="16"/>
  <c r="K15751" i="16"/>
  <c r="K15748" i="16"/>
  <c r="L15748" i="16"/>
  <c r="K15745" i="16"/>
  <c r="L15745" i="16"/>
  <c r="L15742" i="16"/>
  <c r="K15742" i="16"/>
  <c r="L15739" i="16"/>
  <c r="K15739" i="16"/>
  <c r="D15739" i="16"/>
  <c r="D15738" i="16"/>
  <c r="E15737" i="16"/>
  <c r="E15738" i="16"/>
  <c r="D15737" i="16"/>
  <c r="B15737" i="16"/>
  <c r="C15737" i="16"/>
  <c r="A15737" i="16"/>
  <c r="A15738" i="16"/>
  <c r="A15739" i="16"/>
  <c r="A15740" i="16"/>
  <c r="A15741" i="16"/>
  <c r="A15742" i="16"/>
  <c r="A15743" i="16"/>
  <c r="A15744" i="16"/>
  <c r="A15745" i="16"/>
  <c r="A15746" i="16"/>
  <c r="A15747" i="16"/>
  <c r="A15748" i="16"/>
  <c r="A15749" i="16"/>
  <c r="A15750" i="16"/>
  <c r="A15751" i="16"/>
  <c r="A15752" i="16"/>
  <c r="A15753" i="16"/>
  <c r="A15754" i="16"/>
  <c r="A15755" i="16"/>
  <c r="A15756" i="16"/>
  <c r="A15757" i="16"/>
  <c r="A15758" i="16"/>
  <c r="A15759" i="16"/>
  <c r="A15760" i="16"/>
  <c r="A15761" i="16"/>
  <c r="A15762" i="16"/>
  <c r="A15763" i="16"/>
  <c r="A15764" i="16"/>
  <c r="A15765" i="16"/>
  <c r="A15766" i="16"/>
  <c r="A15767" i="16"/>
  <c r="A15768" i="16"/>
  <c r="A15769" i="16"/>
  <c r="A15770" i="16"/>
  <c r="A15771" i="16"/>
  <c r="A15772" i="16"/>
  <c r="A15773" i="16"/>
  <c r="A15774" i="16"/>
  <c r="A15775" i="16"/>
  <c r="A15776" i="16"/>
  <c r="A15777" i="16"/>
  <c r="A15778" i="16"/>
  <c r="A15779" i="16"/>
  <c r="A15780" i="16"/>
  <c r="A15781" i="16"/>
  <c r="A15782" i="16"/>
  <c r="A15783" i="16"/>
  <c r="A15784" i="16"/>
  <c r="A15785" i="16"/>
  <c r="A15786" i="16"/>
  <c r="A15787" i="16"/>
  <c r="A15788" i="16"/>
  <c r="A15789" i="16"/>
  <c r="A15790" i="16"/>
  <c r="A15791" i="16"/>
  <c r="A15792" i="16"/>
  <c r="A15793" i="16"/>
  <c r="A15794" i="16"/>
  <c r="A15795" i="16"/>
  <c r="A15796" i="16"/>
  <c r="A15797" i="16"/>
  <c r="A15798" i="16"/>
  <c r="A15799" i="16"/>
  <c r="A15800" i="16"/>
  <c r="A15801" i="16"/>
  <c r="A15802" i="16"/>
  <c r="A15803" i="16"/>
  <c r="A15804" i="16"/>
  <c r="A15805" i="16"/>
  <c r="A15806" i="16"/>
  <c r="A15807" i="16"/>
  <c r="A15808" i="16"/>
  <c r="A15809" i="16"/>
  <c r="A15810" i="16"/>
  <c r="A15811" i="16"/>
  <c r="A15812" i="16"/>
  <c r="A15813" i="16"/>
  <c r="A15814" i="16"/>
  <c r="A15815" i="16"/>
  <c r="A15816" i="16"/>
  <c r="A15817" i="16"/>
  <c r="A15818" i="16"/>
  <c r="A15819" i="16"/>
  <c r="A15820" i="16"/>
  <c r="A15821" i="16"/>
  <c r="A15822" i="16"/>
  <c r="A15823" i="16"/>
  <c r="A15824" i="16"/>
  <c r="A15825" i="16"/>
  <c r="A15826" i="16"/>
  <c r="A15827" i="16"/>
  <c r="A15828" i="16"/>
  <c r="A15829" i="16"/>
  <c r="A15830" i="16"/>
  <c r="A15831" i="16"/>
  <c r="A15832" i="16"/>
  <c r="A15833" i="16"/>
  <c r="A15834" i="16"/>
  <c r="A15835" i="16"/>
  <c r="A15836" i="16"/>
  <c r="A15837" i="16"/>
  <c r="A15838" i="16"/>
  <c r="A15839" i="16"/>
  <c r="A15840" i="16"/>
  <c r="A15841" i="16"/>
  <c r="A15842" i="16"/>
  <c r="A15843" i="16"/>
  <c r="A15844" i="16"/>
  <c r="K15736" i="16"/>
  <c r="L15736" i="16"/>
  <c r="C15736" i="16"/>
  <c r="B15736" i="16"/>
  <c r="K15735" i="16"/>
  <c r="L15735" i="16"/>
  <c r="K15732" i="16"/>
  <c r="L15732" i="16"/>
  <c r="L15729" i="16"/>
  <c r="K15729" i="16"/>
  <c r="L15726" i="16"/>
  <c r="K15726" i="16"/>
  <c r="K15723" i="16"/>
  <c r="L15723" i="16"/>
  <c r="K15720" i="16"/>
  <c r="L15720" i="16"/>
  <c r="L15717" i="16"/>
  <c r="K15717" i="16"/>
  <c r="L15714" i="16"/>
  <c r="K15714" i="16"/>
  <c r="K15711" i="16"/>
  <c r="L15711" i="16"/>
  <c r="K15708" i="16"/>
  <c r="L15708" i="16"/>
  <c r="L15705" i="16"/>
  <c r="K15705" i="16"/>
  <c r="L15702" i="16"/>
  <c r="K15702" i="16"/>
  <c r="K15699" i="16"/>
  <c r="L15699" i="16"/>
  <c r="K15696" i="16"/>
  <c r="L15696" i="16"/>
  <c r="L15693" i="16"/>
  <c r="K15693" i="16"/>
  <c r="L15690" i="16"/>
  <c r="K15690" i="16"/>
  <c r="K15687" i="16"/>
  <c r="L15687" i="16"/>
  <c r="K15684" i="16"/>
  <c r="L15684" i="16"/>
  <c r="L15681" i="16"/>
  <c r="K15681" i="16"/>
  <c r="L15678" i="16"/>
  <c r="K15678" i="16"/>
  <c r="K15675" i="16"/>
  <c r="L15675" i="16"/>
  <c r="K15672" i="16"/>
  <c r="L15672" i="16"/>
  <c r="L15669" i="16"/>
  <c r="K15669" i="16"/>
  <c r="L15666" i="16"/>
  <c r="K15666" i="16"/>
  <c r="K15663" i="16"/>
  <c r="L15663" i="16"/>
  <c r="K15660" i="16"/>
  <c r="L15660" i="16"/>
  <c r="L15657" i="16"/>
  <c r="K15657" i="16"/>
  <c r="L15654" i="16"/>
  <c r="K15654" i="16"/>
  <c r="K15651" i="16"/>
  <c r="L15651" i="16"/>
  <c r="K15648" i="16"/>
  <c r="L15648" i="16"/>
  <c r="L15645" i="16"/>
  <c r="K15645" i="16"/>
  <c r="L15642" i="16"/>
  <c r="K15642" i="16"/>
  <c r="K15639" i="16"/>
  <c r="L15639" i="16"/>
  <c r="K15636" i="16"/>
  <c r="L15636" i="16"/>
  <c r="L15633" i="16"/>
  <c r="K15633" i="16"/>
  <c r="L15630" i="16"/>
  <c r="K15630" i="16"/>
  <c r="D15630" i="16"/>
  <c r="D15629" i="16"/>
  <c r="E15628" i="16"/>
  <c r="E15629" i="16"/>
  <c r="D15628" i="16"/>
  <c r="B15628" i="16"/>
  <c r="C15628" i="16"/>
  <c r="A15628" i="16"/>
  <c r="A15629" i="16"/>
  <c r="A15630" i="16"/>
  <c r="A15631" i="16"/>
  <c r="A15632" i="16"/>
  <c r="A15633" i="16"/>
  <c r="A15634" i="16"/>
  <c r="A15635" i="16"/>
  <c r="A15636" i="16"/>
  <c r="A15637" i="16"/>
  <c r="A15638" i="16"/>
  <c r="A15639" i="16"/>
  <c r="A15640" i="16"/>
  <c r="A15641" i="16"/>
  <c r="A15642" i="16"/>
  <c r="A15643" i="16"/>
  <c r="A15644" i="16"/>
  <c r="A15645" i="16"/>
  <c r="A15646" i="16"/>
  <c r="A15647" i="16"/>
  <c r="A15648" i="16"/>
  <c r="A15649" i="16"/>
  <c r="A15650" i="16"/>
  <c r="A15651" i="16"/>
  <c r="A15652" i="16"/>
  <c r="A15653" i="16"/>
  <c r="A15654" i="16"/>
  <c r="A15655" i="16"/>
  <c r="A15656" i="16"/>
  <c r="A15657" i="16"/>
  <c r="A15658" i="16"/>
  <c r="A15659" i="16"/>
  <c r="A15660" i="16"/>
  <c r="A15661" i="16"/>
  <c r="A15662" i="16"/>
  <c r="A15663" i="16"/>
  <c r="A15664" i="16"/>
  <c r="A15665" i="16"/>
  <c r="A15666" i="16"/>
  <c r="A15667" i="16"/>
  <c r="A15668" i="16"/>
  <c r="A15669" i="16"/>
  <c r="A15670" i="16"/>
  <c r="A15671" i="16"/>
  <c r="A15672" i="16"/>
  <c r="A15673" i="16"/>
  <c r="A15674" i="16"/>
  <c r="A15675" i="16"/>
  <c r="A15676" i="16"/>
  <c r="A15677" i="16"/>
  <c r="A15678" i="16"/>
  <c r="A15679" i="16"/>
  <c r="A15680" i="16"/>
  <c r="A15681" i="16"/>
  <c r="A15682" i="16"/>
  <c r="A15683" i="16"/>
  <c r="A15684" i="16"/>
  <c r="A15685" i="16"/>
  <c r="A15686" i="16"/>
  <c r="A15687" i="16"/>
  <c r="A15688" i="16"/>
  <c r="A15689" i="16"/>
  <c r="A15690" i="16"/>
  <c r="A15691" i="16"/>
  <c r="A15692" i="16"/>
  <c r="A15693" i="16"/>
  <c r="A15694" i="16"/>
  <c r="A15695" i="16"/>
  <c r="A15696" i="16"/>
  <c r="A15697" i="16"/>
  <c r="A15698" i="16"/>
  <c r="A15699" i="16"/>
  <c r="A15700" i="16"/>
  <c r="A15701" i="16"/>
  <c r="A15702" i="16"/>
  <c r="A15703" i="16"/>
  <c r="A15704" i="16"/>
  <c r="A15705" i="16"/>
  <c r="A15706" i="16"/>
  <c r="A15707" i="16"/>
  <c r="A15708" i="16"/>
  <c r="A15709" i="16"/>
  <c r="A15710" i="16"/>
  <c r="A15711" i="16"/>
  <c r="A15712" i="16"/>
  <c r="A15713" i="16"/>
  <c r="A15714" i="16"/>
  <c r="A15715" i="16"/>
  <c r="A15716" i="16"/>
  <c r="A15717" i="16"/>
  <c r="A15718" i="16"/>
  <c r="A15719" i="16"/>
  <c r="A15720" i="16"/>
  <c r="A15721" i="16"/>
  <c r="A15722" i="16"/>
  <c r="A15723" i="16"/>
  <c r="A15724" i="16"/>
  <c r="A15725" i="16"/>
  <c r="A15726" i="16"/>
  <c r="A15727" i="16"/>
  <c r="A15728" i="16"/>
  <c r="A15729" i="16"/>
  <c r="A15730" i="16"/>
  <c r="A15731" i="16"/>
  <c r="A15732" i="16"/>
  <c r="A15733" i="16"/>
  <c r="A15734" i="16"/>
  <c r="A15735" i="16"/>
  <c r="K15627" i="16"/>
  <c r="L15627" i="16"/>
  <c r="C15627" i="16"/>
  <c r="B15627" i="16"/>
  <c r="K15626" i="16"/>
  <c r="L15626" i="16"/>
  <c r="L15623" i="16"/>
  <c r="K15623" i="16"/>
  <c r="L15620" i="16"/>
  <c r="K15620" i="16"/>
  <c r="L15617" i="16"/>
  <c r="K15617" i="16"/>
  <c r="K15614" i="16"/>
  <c r="L15614" i="16"/>
  <c r="K15611" i="16"/>
  <c r="L15611" i="16"/>
  <c r="L15608" i="16"/>
  <c r="K15608" i="16"/>
  <c r="L15605" i="16"/>
  <c r="K15605" i="16"/>
  <c r="K15602" i="16"/>
  <c r="L15602" i="16"/>
  <c r="L15599" i="16"/>
  <c r="K15599" i="16"/>
  <c r="L15596" i="16"/>
  <c r="K15596" i="16"/>
  <c r="L15593" i="16"/>
  <c r="K15593" i="16"/>
  <c r="K15590" i="16"/>
  <c r="L15590" i="16"/>
  <c r="K15587" i="16"/>
  <c r="L15587" i="16"/>
  <c r="K15584" i="16"/>
  <c r="L15584" i="16"/>
  <c r="L15581" i="16"/>
  <c r="K15581" i="16"/>
  <c r="K15578" i="16"/>
  <c r="L15578" i="16"/>
  <c r="L15575" i="16"/>
  <c r="K15575" i="16"/>
  <c r="L15572" i="16"/>
  <c r="K15572" i="16"/>
  <c r="L15569" i="16"/>
  <c r="K15569" i="16"/>
  <c r="K15566" i="16"/>
  <c r="L15566" i="16"/>
  <c r="K15563" i="16"/>
  <c r="L15563" i="16"/>
  <c r="K15560" i="16"/>
  <c r="L15560" i="16"/>
  <c r="L15557" i="16"/>
  <c r="K15557" i="16"/>
  <c r="K15554" i="16"/>
  <c r="L15554" i="16"/>
  <c r="L15551" i="16"/>
  <c r="K15551" i="16"/>
  <c r="L15548" i="16"/>
  <c r="K15548" i="16"/>
  <c r="L15545" i="16"/>
  <c r="K15545" i="16"/>
  <c r="K15542" i="16"/>
  <c r="L15542" i="16"/>
  <c r="K15539" i="16"/>
  <c r="L15539" i="16"/>
  <c r="L15536" i="16"/>
  <c r="K15536" i="16"/>
  <c r="L15533" i="16"/>
  <c r="K15533" i="16"/>
  <c r="K15530" i="16"/>
  <c r="L15530" i="16"/>
  <c r="L15527" i="16"/>
  <c r="K15527" i="16"/>
  <c r="K15524" i="16"/>
  <c r="L15524" i="16"/>
  <c r="L15521" i="16"/>
  <c r="K15521" i="16"/>
  <c r="D15520" i="16"/>
  <c r="E15519" i="16"/>
  <c r="E15520" i="16"/>
  <c r="D15519" i="16"/>
  <c r="B15519" i="16"/>
  <c r="C15519" i="16"/>
  <c r="A15519" i="16"/>
  <c r="A15520" i="16"/>
  <c r="A15521" i="16"/>
  <c r="A15522" i="16"/>
  <c r="A15523" i="16"/>
  <c r="A15524" i="16"/>
  <c r="A15525" i="16"/>
  <c r="A15526" i="16"/>
  <c r="A15527" i="16"/>
  <c r="A15528" i="16"/>
  <c r="A15529" i="16"/>
  <c r="A15530" i="16"/>
  <c r="A15531" i="16"/>
  <c r="A15532" i="16"/>
  <c r="A15533" i="16"/>
  <c r="A15534" i="16"/>
  <c r="A15535" i="16"/>
  <c r="A15536" i="16"/>
  <c r="A15537" i="16"/>
  <c r="A15538" i="16"/>
  <c r="A15539" i="16"/>
  <c r="A15540" i="16"/>
  <c r="A15541" i="16"/>
  <c r="A15542" i="16"/>
  <c r="A15543" i="16"/>
  <c r="A15544" i="16"/>
  <c r="A15545" i="16"/>
  <c r="A15546" i="16"/>
  <c r="A15547" i="16"/>
  <c r="A15548" i="16"/>
  <c r="A15549" i="16"/>
  <c r="A15550" i="16"/>
  <c r="A15551" i="16"/>
  <c r="A15552" i="16"/>
  <c r="A15553" i="16"/>
  <c r="A15554" i="16"/>
  <c r="A15555" i="16"/>
  <c r="A15556" i="16"/>
  <c r="A15557" i="16"/>
  <c r="A15558" i="16"/>
  <c r="A15559" i="16"/>
  <c r="A15560" i="16"/>
  <c r="A15561" i="16"/>
  <c r="A15562" i="16"/>
  <c r="A15563" i="16"/>
  <c r="A15564" i="16"/>
  <c r="A15565" i="16"/>
  <c r="A15566" i="16"/>
  <c r="A15567" i="16"/>
  <c r="A15568" i="16"/>
  <c r="A15569" i="16"/>
  <c r="A15570" i="16"/>
  <c r="A15571" i="16"/>
  <c r="A15572" i="16"/>
  <c r="A15573" i="16"/>
  <c r="A15574" i="16"/>
  <c r="A15575" i="16"/>
  <c r="A15576" i="16"/>
  <c r="A15577" i="16"/>
  <c r="A15578" i="16"/>
  <c r="A15579" i="16"/>
  <c r="A15580" i="16"/>
  <c r="A15581" i="16"/>
  <c r="A15582" i="16"/>
  <c r="A15583" i="16"/>
  <c r="A15584" i="16"/>
  <c r="A15585" i="16"/>
  <c r="A15586" i="16"/>
  <c r="A15587" i="16"/>
  <c r="A15588" i="16"/>
  <c r="A15589" i="16"/>
  <c r="A15590" i="16"/>
  <c r="A15591" i="16"/>
  <c r="A15592" i="16"/>
  <c r="A15593" i="16"/>
  <c r="A15594" i="16"/>
  <c r="A15595" i="16"/>
  <c r="A15596" i="16"/>
  <c r="A15597" i="16"/>
  <c r="A15598" i="16"/>
  <c r="A15599" i="16"/>
  <c r="A15600" i="16"/>
  <c r="A15601" i="16"/>
  <c r="A15602" i="16"/>
  <c r="A15603" i="16"/>
  <c r="A15604" i="16"/>
  <c r="A15605" i="16"/>
  <c r="A15606" i="16"/>
  <c r="A15607" i="16"/>
  <c r="A15608" i="16"/>
  <c r="A15609" i="16"/>
  <c r="A15610" i="16"/>
  <c r="A15611" i="16"/>
  <c r="A15612" i="16"/>
  <c r="A15613" i="16"/>
  <c r="A15614" i="16"/>
  <c r="A15615" i="16"/>
  <c r="A15616" i="16"/>
  <c r="A15617" i="16"/>
  <c r="A15618" i="16"/>
  <c r="A15619" i="16"/>
  <c r="A15620" i="16"/>
  <c r="A15621" i="16"/>
  <c r="A15622" i="16"/>
  <c r="A15623" i="16"/>
  <c r="A15624" i="16"/>
  <c r="A15625" i="16"/>
  <c r="A15626" i="16"/>
  <c r="K15518" i="16"/>
  <c r="L15518" i="16"/>
  <c r="C15518" i="16"/>
  <c r="B15518" i="16"/>
  <c r="K15517" i="16"/>
  <c r="L15517" i="16"/>
  <c r="L15514" i="16"/>
  <c r="K15514" i="16"/>
  <c r="K15511" i="16"/>
  <c r="L15511" i="16"/>
  <c r="L15508" i="16"/>
  <c r="K15508" i="16"/>
  <c r="K15505" i="16"/>
  <c r="L15505" i="16"/>
  <c r="L15502" i="16"/>
  <c r="K15502" i="16"/>
  <c r="L15499" i="16"/>
  <c r="K15499" i="16"/>
  <c r="L15496" i="16"/>
  <c r="K15496" i="16"/>
  <c r="K15493" i="16"/>
  <c r="L15493" i="16"/>
  <c r="L15490" i="16"/>
  <c r="K15490" i="16"/>
  <c r="K15487" i="16"/>
  <c r="L15487" i="16"/>
  <c r="L15484" i="16"/>
  <c r="K15484" i="16"/>
  <c r="K15481" i="16"/>
  <c r="L15481" i="16"/>
  <c r="L15478" i="16"/>
  <c r="K15478" i="16"/>
  <c r="L15475" i="16"/>
  <c r="K15475" i="16"/>
  <c r="L15472" i="16"/>
  <c r="K15472" i="16"/>
  <c r="K15469" i="16"/>
  <c r="L15469" i="16"/>
  <c r="L15466" i="16"/>
  <c r="K15466" i="16"/>
  <c r="K15463" i="16"/>
  <c r="L15463" i="16"/>
  <c r="L15460" i="16"/>
  <c r="K15460" i="16"/>
  <c r="K15457" i="16"/>
  <c r="L15457" i="16"/>
  <c r="L15454" i="16"/>
  <c r="K15454" i="16"/>
  <c r="L15451" i="16"/>
  <c r="K15451" i="16"/>
  <c r="L15448" i="16"/>
  <c r="K15448" i="16"/>
  <c r="K15445" i="16"/>
  <c r="L15445" i="16"/>
  <c r="L15442" i="16"/>
  <c r="K15442" i="16"/>
  <c r="K15439" i="16"/>
  <c r="L15439" i="16"/>
  <c r="L15436" i="16"/>
  <c r="K15436" i="16"/>
  <c r="K15433" i="16"/>
  <c r="L15433" i="16"/>
  <c r="L15430" i="16"/>
  <c r="K15430" i="16"/>
  <c r="L15427" i="16"/>
  <c r="K15427" i="16"/>
  <c r="L15424" i="16"/>
  <c r="K15424" i="16"/>
  <c r="K15421" i="16"/>
  <c r="L15421" i="16"/>
  <c r="K15418" i="16"/>
  <c r="L15418" i="16"/>
  <c r="K15415" i="16"/>
  <c r="L15415" i="16"/>
  <c r="K15412" i="16"/>
  <c r="L15412" i="16"/>
  <c r="E15412" i="16"/>
  <c r="A15412" i="16"/>
  <c r="A15413" i="16"/>
  <c r="A15414" i="16"/>
  <c r="A15415" i="16"/>
  <c r="A15416" i="16"/>
  <c r="A15417" i="16"/>
  <c r="A15418" i="16"/>
  <c r="A15419" i="16"/>
  <c r="A15420" i="16"/>
  <c r="A15421" i="16"/>
  <c r="A15422" i="16"/>
  <c r="A15423" i="16"/>
  <c r="A15424" i="16"/>
  <c r="A15425" i="16"/>
  <c r="A15426" i="16"/>
  <c r="A15427" i="16"/>
  <c r="A15428" i="16"/>
  <c r="A15429" i="16"/>
  <c r="A15430" i="16"/>
  <c r="A15431" i="16"/>
  <c r="A15432" i="16"/>
  <c r="A15433" i="16"/>
  <c r="A15434" i="16"/>
  <c r="A15435" i="16"/>
  <c r="A15436" i="16"/>
  <c r="A15437" i="16"/>
  <c r="A15438" i="16"/>
  <c r="A15439" i="16"/>
  <c r="A15440" i="16"/>
  <c r="A15441" i="16"/>
  <c r="A15442" i="16"/>
  <c r="A15443" i="16"/>
  <c r="A15444" i="16"/>
  <c r="A15445" i="16"/>
  <c r="A15446" i="16"/>
  <c r="A15447" i="16"/>
  <c r="A15448" i="16"/>
  <c r="A15449" i="16"/>
  <c r="A15450" i="16"/>
  <c r="A15451" i="16"/>
  <c r="A15452" i="16"/>
  <c r="A15453" i="16"/>
  <c r="A15454" i="16"/>
  <c r="A15455" i="16"/>
  <c r="A15456" i="16"/>
  <c r="A15457" i="16"/>
  <c r="A15458" i="16"/>
  <c r="A15459" i="16"/>
  <c r="A15460" i="16"/>
  <c r="A15461" i="16"/>
  <c r="A15462" i="16"/>
  <c r="A15463" i="16"/>
  <c r="A15464" i="16"/>
  <c r="A15465" i="16"/>
  <c r="A15466" i="16"/>
  <c r="A15467" i="16"/>
  <c r="A15468" i="16"/>
  <c r="A15469" i="16"/>
  <c r="A15470" i="16"/>
  <c r="A15471" i="16"/>
  <c r="A15472" i="16"/>
  <c r="A15473" i="16"/>
  <c r="A15474" i="16"/>
  <c r="A15475" i="16"/>
  <c r="A15476" i="16"/>
  <c r="A15477" i="16"/>
  <c r="A15478" i="16"/>
  <c r="A15479" i="16"/>
  <c r="A15480" i="16"/>
  <c r="A15481" i="16"/>
  <c r="A15482" i="16"/>
  <c r="A15483" i="16"/>
  <c r="A15484" i="16"/>
  <c r="A15485" i="16"/>
  <c r="A15486" i="16"/>
  <c r="A15487" i="16"/>
  <c r="A15488" i="16"/>
  <c r="A15489" i="16"/>
  <c r="A15490" i="16"/>
  <c r="A15491" i="16"/>
  <c r="A15492" i="16"/>
  <c r="A15493" i="16"/>
  <c r="A15494" i="16"/>
  <c r="A15495" i="16"/>
  <c r="A15496" i="16"/>
  <c r="A15497" i="16"/>
  <c r="A15498" i="16"/>
  <c r="A15499" i="16"/>
  <c r="A15500" i="16"/>
  <c r="A15501" i="16"/>
  <c r="A15502" i="16"/>
  <c r="A15503" i="16"/>
  <c r="A15504" i="16"/>
  <c r="A15505" i="16"/>
  <c r="A15506" i="16"/>
  <c r="A15507" i="16"/>
  <c r="A15508" i="16"/>
  <c r="A15509" i="16"/>
  <c r="A15510" i="16"/>
  <c r="A15511" i="16"/>
  <c r="A15512" i="16"/>
  <c r="A15513" i="16"/>
  <c r="A15514" i="16"/>
  <c r="A15515" i="16"/>
  <c r="A15516" i="16"/>
  <c r="A15517" i="16"/>
  <c r="D15411" i="16"/>
  <c r="H15410" i="16"/>
  <c r="F15410" i="16"/>
  <c r="E15410" i="16"/>
  <c r="E15411" i="16"/>
  <c r="I15411" i="16"/>
  <c r="D15410" i="16"/>
  <c r="B15410" i="16"/>
  <c r="C15410" i="16"/>
  <c r="A15410" i="16"/>
  <c r="A15411" i="16"/>
  <c r="K15409" i="16"/>
  <c r="L15409" i="16"/>
  <c r="C15409" i="16"/>
  <c r="B15409" i="16"/>
  <c r="K15408" i="16"/>
  <c r="L15408" i="16"/>
  <c r="L15405" i="16"/>
  <c r="K15405" i="16"/>
  <c r="K15402" i="16"/>
  <c r="L15402" i="16"/>
  <c r="K15399" i="16"/>
  <c r="L15399" i="16"/>
  <c r="K15396" i="16"/>
  <c r="L15396" i="16"/>
  <c r="L15393" i="16"/>
  <c r="K15393" i="16"/>
  <c r="L15390" i="16"/>
  <c r="K15390" i="16"/>
  <c r="L15387" i="16"/>
  <c r="K15387" i="16"/>
  <c r="K15384" i="16"/>
  <c r="L15384" i="16"/>
  <c r="L15381" i="16"/>
  <c r="K15381" i="16"/>
  <c r="K15378" i="16"/>
  <c r="L15378" i="16"/>
  <c r="K15375" i="16"/>
  <c r="L15375" i="16"/>
  <c r="K15372" i="16"/>
  <c r="L15372" i="16"/>
  <c r="L15369" i="16"/>
  <c r="K15369" i="16"/>
  <c r="L15366" i="16"/>
  <c r="K15366" i="16"/>
  <c r="L15363" i="16"/>
  <c r="K15363" i="16"/>
  <c r="K15360" i="16"/>
  <c r="L15360" i="16"/>
  <c r="K15357" i="16"/>
  <c r="L15357" i="16"/>
  <c r="K15354" i="16"/>
  <c r="L15354" i="16"/>
  <c r="K15351" i="16"/>
  <c r="L15351" i="16"/>
  <c r="K15348" i="16"/>
  <c r="L15348" i="16"/>
  <c r="L15345" i="16"/>
  <c r="K15345" i="16"/>
  <c r="L15342" i="16"/>
  <c r="K15342" i="16"/>
  <c r="L15339" i="16"/>
  <c r="K15339" i="16"/>
  <c r="K15336" i="16"/>
  <c r="L15336" i="16"/>
  <c r="L15333" i="16"/>
  <c r="K15333" i="16"/>
  <c r="K15330" i="16"/>
  <c r="L15330" i="16"/>
  <c r="K15327" i="16"/>
  <c r="L15327" i="16"/>
  <c r="K15324" i="16"/>
  <c r="L15324" i="16"/>
  <c r="L15321" i="16"/>
  <c r="K15321" i="16"/>
  <c r="L15318" i="16"/>
  <c r="K15318" i="16"/>
  <c r="L15315" i="16"/>
  <c r="K15315" i="16"/>
  <c r="K15312" i="16"/>
  <c r="L15312" i="16"/>
  <c r="K15309" i="16"/>
  <c r="L15309" i="16"/>
  <c r="K15306" i="16"/>
  <c r="L15306" i="16"/>
  <c r="K15303" i="16"/>
  <c r="L15303" i="16"/>
  <c r="A15303" i="16"/>
  <c r="A15304" i="16"/>
  <c r="A15305" i="16"/>
  <c r="A15306" i="16"/>
  <c r="A15307" i="16"/>
  <c r="A15308" i="16"/>
  <c r="A15309" i="16"/>
  <c r="A15310" i="16"/>
  <c r="A15311" i="16"/>
  <c r="A15312" i="16"/>
  <c r="A15313" i="16"/>
  <c r="A15314" i="16"/>
  <c r="A15315" i="16"/>
  <c r="A15316" i="16"/>
  <c r="A15317" i="16"/>
  <c r="A15318" i="16"/>
  <c r="A15319" i="16"/>
  <c r="A15320" i="16"/>
  <c r="A15321" i="16"/>
  <c r="A15322" i="16"/>
  <c r="A15323" i="16"/>
  <c r="A15324" i="16"/>
  <c r="A15325" i="16"/>
  <c r="A15326" i="16"/>
  <c r="A15327" i="16"/>
  <c r="A15328" i="16"/>
  <c r="A15329" i="16"/>
  <c r="A15330" i="16"/>
  <c r="A15331" i="16"/>
  <c r="A15332" i="16"/>
  <c r="A15333" i="16"/>
  <c r="A15334" i="16"/>
  <c r="A15335" i="16"/>
  <c r="A15336" i="16"/>
  <c r="A15337" i="16"/>
  <c r="A15338" i="16"/>
  <c r="A15339" i="16"/>
  <c r="A15340" i="16"/>
  <c r="A15341" i="16"/>
  <c r="A15342" i="16"/>
  <c r="A15343" i="16"/>
  <c r="A15344" i="16"/>
  <c r="A15345" i="16"/>
  <c r="A15346" i="16"/>
  <c r="A15347" i="16"/>
  <c r="A15348" i="16"/>
  <c r="A15349" i="16"/>
  <c r="A15350" i="16"/>
  <c r="A15351" i="16"/>
  <c r="A15352" i="16"/>
  <c r="A15353" i="16"/>
  <c r="A15354" i="16"/>
  <c r="A15355" i="16"/>
  <c r="A15356" i="16"/>
  <c r="A15357" i="16"/>
  <c r="A15358" i="16"/>
  <c r="A15359" i="16"/>
  <c r="A15360" i="16"/>
  <c r="A15361" i="16"/>
  <c r="A15362" i="16"/>
  <c r="A15363" i="16"/>
  <c r="A15364" i="16"/>
  <c r="A15365" i="16"/>
  <c r="A15366" i="16"/>
  <c r="A15367" i="16"/>
  <c r="A15368" i="16"/>
  <c r="A15369" i="16"/>
  <c r="A15370" i="16"/>
  <c r="A15371" i="16"/>
  <c r="A15372" i="16"/>
  <c r="A15373" i="16"/>
  <c r="A15374" i="16"/>
  <c r="A15375" i="16"/>
  <c r="A15376" i="16"/>
  <c r="A15377" i="16"/>
  <c r="A15378" i="16"/>
  <c r="A15379" i="16"/>
  <c r="A15380" i="16"/>
  <c r="A15381" i="16"/>
  <c r="A15382" i="16"/>
  <c r="A15383" i="16"/>
  <c r="A15384" i="16"/>
  <c r="A15385" i="16"/>
  <c r="A15386" i="16"/>
  <c r="A15387" i="16"/>
  <c r="A15388" i="16"/>
  <c r="A15389" i="16"/>
  <c r="A15390" i="16"/>
  <c r="A15391" i="16"/>
  <c r="A15392" i="16"/>
  <c r="A15393" i="16"/>
  <c r="A15394" i="16"/>
  <c r="A15395" i="16"/>
  <c r="A15396" i="16"/>
  <c r="A15397" i="16"/>
  <c r="A15398" i="16"/>
  <c r="A15399" i="16"/>
  <c r="A15400" i="16"/>
  <c r="A15401" i="16"/>
  <c r="A15402" i="16"/>
  <c r="A15403" i="16"/>
  <c r="A15404" i="16"/>
  <c r="A15405" i="16"/>
  <c r="A15406" i="16"/>
  <c r="A15407" i="16"/>
  <c r="A15408" i="16"/>
  <c r="D15302" i="16"/>
  <c r="E15301" i="16"/>
  <c r="E15302" i="16"/>
  <c r="D15301" i="16"/>
  <c r="B15301" i="16"/>
  <c r="C15301" i="16"/>
  <c r="A15301" i="16"/>
  <c r="A15302" i="16"/>
  <c r="K15300" i="16"/>
  <c r="L15300" i="16"/>
  <c r="C15300" i="16"/>
  <c r="B15300" i="16"/>
  <c r="K15299" i="16"/>
  <c r="L15299" i="16"/>
  <c r="K15296" i="16"/>
  <c r="L15296" i="16"/>
  <c r="A15296" i="16"/>
  <c r="A15297" i="16"/>
  <c r="A15298" i="16"/>
  <c r="A15299" i="16"/>
  <c r="L15293" i="16"/>
  <c r="K15293" i="16"/>
  <c r="K15290" i="16"/>
  <c r="L15290" i="16"/>
  <c r="K15287" i="16"/>
  <c r="L15287" i="16"/>
  <c r="L15284" i="16"/>
  <c r="K15284" i="16"/>
  <c r="K15281" i="16"/>
  <c r="L15281" i="16"/>
  <c r="L15278" i="16"/>
  <c r="K15278" i="16"/>
  <c r="L15275" i="16"/>
  <c r="K15275" i="16"/>
  <c r="L15272" i="16"/>
  <c r="K15272" i="16"/>
  <c r="L15269" i="16"/>
  <c r="K15269" i="16"/>
  <c r="L15266" i="16"/>
  <c r="K15266" i="16"/>
  <c r="K15263" i="16"/>
  <c r="L15263" i="16"/>
  <c r="L15260" i="16"/>
  <c r="K15260" i="16"/>
  <c r="K15257" i="16"/>
  <c r="L15257" i="16"/>
  <c r="L15254" i="16"/>
  <c r="K15254" i="16"/>
  <c r="L15251" i="16"/>
  <c r="K15251" i="16"/>
  <c r="L15248" i="16"/>
  <c r="K15248" i="16"/>
  <c r="L15245" i="16"/>
  <c r="K15245" i="16"/>
  <c r="K15242" i="16"/>
  <c r="L15242" i="16"/>
  <c r="K15239" i="16"/>
  <c r="L15239" i="16"/>
  <c r="L15236" i="16"/>
  <c r="K15236" i="16"/>
  <c r="K15233" i="16"/>
  <c r="L15233" i="16"/>
  <c r="L15230" i="16"/>
  <c r="K15230" i="16"/>
  <c r="L15227" i="16"/>
  <c r="K15227" i="16"/>
  <c r="L15224" i="16"/>
  <c r="K15224" i="16"/>
  <c r="L15221" i="16"/>
  <c r="K15221" i="16"/>
  <c r="K15218" i="16"/>
  <c r="L15218" i="16"/>
  <c r="K15215" i="16"/>
  <c r="L15215" i="16"/>
  <c r="L15212" i="16"/>
  <c r="K15212" i="16"/>
  <c r="A15212" i="16"/>
  <c r="A15213" i="16"/>
  <c r="A15214" i="16"/>
  <c r="A15215" i="16"/>
  <c r="A15216" i="16"/>
  <c r="A15217" i="16"/>
  <c r="A15218" i="16"/>
  <c r="A15219" i="16"/>
  <c r="A15220" i="16"/>
  <c r="A15221" i="16"/>
  <c r="A15222" i="16"/>
  <c r="A15223" i="16"/>
  <c r="A15224" i="16"/>
  <c r="A15225" i="16"/>
  <c r="A15226" i="16"/>
  <c r="A15227" i="16"/>
  <c r="A15228" i="16"/>
  <c r="A15229" i="16"/>
  <c r="A15230" i="16"/>
  <c r="A15231" i="16"/>
  <c r="A15232" i="16"/>
  <c r="A15233" i="16"/>
  <c r="A15234" i="16"/>
  <c r="A15235" i="16"/>
  <c r="A15236" i="16"/>
  <c r="A15237" i="16"/>
  <c r="A15238" i="16"/>
  <c r="A15239" i="16"/>
  <c r="A15240" i="16"/>
  <c r="A15241" i="16"/>
  <c r="A15242" i="16"/>
  <c r="A15243" i="16"/>
  <c r="A15244" i="16"/>
  <c r="A15245" i="16"/>
  <c r="A15246" i="16"/>
  <c r="A15247" i="16"/>
  <c r="A15248" i="16"/>
  <c r="A15249" i="16"/>
  <c r="A15250" i="16"/>
  <c r="A15251" i="16"/>
  <c r="A15252" i="16"/>
  <c r="A15253" i="16"/>
  <c r="A15254" i="16"/>
  <c r="A15255" i="16"/>
  <c r="A15256" i="16"/>
  <c r="A15257" i="16"/>
  <c r="A15258" i="16"/>
  <c r="A15259" i="16"/>
  <c r="A15260" i="16"/>
  <c r="A15261" i="16"/>
  <c r="A15262" i="16"/>
  <c r="A15263" i="16"/>
  <c r="A15264" i="16"/>
  <c r="A15265" i="16"/>
  <c r="A15266" i="16"/>
  <c r="A15267" i="16"/>
  <c r="A15268" i="16"/>
  <c r="A15269" i="16"/>
  <c r="A15270" i="16"/>
  <c r="A15271" i="16"/>
  <c r="A15272" i="16"/>
  <c r="A15273" i="16"/>
  <c r="A15274" i="16"/>
  <c r="A15275" i="16"/>
  <c r="A15276" i="16"/>
  <c r="A15277" i="16"/>
  <c r="A15278" i="16"/>
  <c r="A15279" i="16"/>
  <c r="A15280" i="16"/>
  <c r="A15281" i="16"/>
  <c r="A15282" i="16"/>
  <c r="A15283" i="16"/>
  <c r="A15284" i="16"/>
  <c r="A15285" i="16"/>
  <c r="A15286" i="16"/>
  <c r="A15287" i="16"/>
  <c r="A15288" i="16"/>
  <c r="A15289" i="16"/>
  <c r="A15290" i="16"/>
  <c r="A15291" i="16"/>
  <c r="A15292" i="16"/>
  <c r="A15293" i="16"/>
  <c r="A15294" i="16"/>
  <c r="A15295" i="16"/>
  <c r="K15209" i="16"/>
  <c r="L15209" i="16"/>
  <c r="K15206" i="16"/>
  <c r="L15206" i="16"/>
  <c r="L15203" i="16"/>
  <c r="K15203" i="16"/>
  <c r="L15200" i="16"/>
  <c r="K15200" i="16"/>
  <c r="L15197" i="16"/>
  <c r="K15197" i="16"/>
  <c r="L15194" i="16"/>
  <c r="K15194" i="16"/>
  <c r="D15193" i="16"/>
  <c r="B15193" i="16"/>
  <c r="A15193" i="16"/>
  <c r="A15194" i="16"/>
  <c r="A15195" i="16"/>
  <c r="A15196" i="16"/>
  <c r="A15197" i="16"/>
  <c r="A15198" i="16"/>
  <c r="A15199" i="16"/>
  <c r="A15200" i="16"/>
  <c r="A15201" i="16"/>
  <c r="A15202" i="16"/>
  <c r="A15203" i="16"/>
  <c r="A15204" i="16"/>
  <c r="A15205" i="16"/>
  <c r="A15206" i="16"/>
  <c r="A15207" i="16"/>
  <c r="A15208" i="16"/>
  <c r="A15209" i="16"/>
  <c r="A15210" i="16"/>
  <c r="A15211" i="16"/>
  <c r="E15192" i="16"/>
  <c r="D15192" i="16"/>
  <c r="A15192" i="16"/>
  <c r="K15191" i="16"/>
  <c r="L15191" i="16"/>
  <c r="B15191" i="16"/>
  <c r="C15191" i="16"/>
  <c r="L15190" i="16"/>
  <c r="K15190" i="16"/>
  <c r="L15187" i="16"/>
  <c r="K15187" i="16"/>
  <c r="K15184" i="16"/>
  <c r="L15184" i="16"/>
  <c r="K15181" i="16"/>
  <c r="L15181" i="16"/>
  <c r="K15178" i="16"/>
  <c r="L15178" i="16"/>
  <c r="L15175" i="16"/>
  <c r="K15175" i="16"/>
  <c r="K15172" i="16"/>
  <c r="L15172" i="16"/>
  <c r="L15169" i="16"/>
  <c r="K15169" i="16"/>
  <c r="K15166" i="16"/>
  <c r="L15166" i="16"/>
  <c r="L15163" i="16"/>
  <c r="K15163" i="16"/>
  <c r="K15160" i="16"/>
  <c r="L15160" i="16"/>
  <c r="L15157" i="16"/>
  <c r="K15157" i="16"/>
  <c r="K15154" i="16"/>
  <c r="L15154" i="16"/>
  <c r="L15151" i="16"/>
  <c r="K15151" i="16"/>
  <c r="K15148" i="16"/>
  <c r="L15148" i="16"/>
  <c r="L15145" i="16"/>
  <c r="K15145" i="16"/>
  <c r="L15142" i="16"/>
  <c r="K15142" i="16"/>
  <c r="L15139" i="16"/>
  <c r="K15139" i="16"/>
  <c r="K15136" i="16"/>
  <c r="L15136" i="16"/>
  <c r="K15133" i="16"/>
  <c r="L15133" i="16"/>
  <c r="K15130" i="16"/>
  <c r="L15130" i="16"/>
  <c r="L15127" i="16"/>
  <c r="K15127" i="16"/>
  <c r="K15124" i="16"/>
  <c r="L15124" i="16"/>
  <c r="K15121" i="16"/>
  <c r="L15121" i="16"/>
  <c r="L15118" i="16"/>
  <c r="K15118" i="16"/>
  <c r="L15115" i="16"/>
  <c r="K15115" i="16"/>
  <c r="K15112" i="16"/>
  <c r="L15112" i="16"/>
  <c r="L15109" i="16"/>
  <c r="K15109" i="16"/>
  <c r="K15106" i="16"/>
  <c r="L15106" i="16"/>
  <c r="L15103" i="16"/>
  <c r="K15103" i="16"/>
  <c r="K15100" i="16"/>
  <c r="L15100" i="16"/>
  <c r="L15097" i="16"/>
  <c r="K15097" i="16"/>
  <c r="L15094" i="16"/>
  <c r="K15094" i="16"/>
  <c r="L15091" i="16"/>
  <c r="K15091" i="16"/>
  <c r="K15088" i="16"/>
  <c r="L15088" i="16"/>
  <c r="A15087" i="16"/>
  <c r="A15088" i="16"/>
  <c r="A15089" i="16"/>
  <c r="A15090" i="16"/>
  <c r="A15091" i="16"/>
  <c r="A15092" i="16"/>
  <c r="A15093" i="16"/>
  <c r="A15094" i="16"/>
  <c r="A15095" i="16"/>
  <c r="A15096" i="16"/>
  <c r="A15097" i="16"/>
  <c r="A15098" i="16"/>
  <c r="A15099" i="16"/>
  <c r="A15100" i="16"/>
  <c r="A15101" i="16"/>
  <c r="A15102" i="16"/>
  <c r="A15103" i="16"/>
  <c r="A15104" i="16"/>
  <c r="A15105" i="16"/>
  <c r="A15106" i="16"/>
  <c r="A15107" i="16"/>
  <c r="A15108" i="16"/>
  <c r="A15109" i="16"/>
  <c r="A15110" i="16"/>
  <c r="A15111" i="16"/>
  <c r="A15112" i="16"/>
  <c r="A15113" i="16"/>
  <c r="A15114" i="16"/>
  <c r="A15115" i="16"/>
  <c r="A15116" i="16"/>
  <c r="A15117" i="16"/>
  <c r="A15118" i="16"/>
  <c r="A15119" i="16"/>
  <c r="A15120" i="16"/>
  <c r="A15121" i="16"/>
  <c r="A15122" i="16"/>
  <c r="A15123" i="16"/>
  <c r="A15124" i="16"/>
  <c r="A15125" i="16"/>
  <c r="A15126" i="16"/>
  <c r="A15127" i="16"/>
  <c r="A15128" i="16"/>
  <c r="A15129" i="16"/>
  <c r="A15130" i="16"/>
  <c r="A15131" i="16"/>
  <c r="A15132" i="16"/>
  <c r="A15133" i="16"/>
  <c r="A15134" i="16"/>
  <c r="A15135" i="16"/>
  <c r="A15136" i="16"/>
  <c r="A15137" i="16"/>
  <c r="A15138" i="16"/>
  <c r="A15139" i="16"/>
  <c r="A15140" i="16"/>
  <c r="A15141" i="16"/>
  <c r="A15142" i="16"/>
  <c r="A15143" i="16"/>
  <c r="A15144" i="16"/>
  <c r="A15145" i="16"/>
  <c r="A15146" i="16"/>
  <c r="A15147" i="16"/>
  <c r="A15148" i="16"/>
  <c r="A15149" i="16"/>
  <c r="A15150" i="16"/>
  <c r="A15151" i="16"/>
  <c r="A15152" i="16"/>
  <c r="A15153" i="16"/>
  <c r="A15154" i="16"/>
  <c r="A15155" i="16"/>
  <c r="A15156" i="16"/>
  <c r="A15157" i="16"/>
  <c r="A15158" i="16"/>
  <c r="A15159" i="16"/>
  <c r="A15160" i="16"/>
  <c r="A15161" i="16"/>
  <c r="A15162" i="16"/>
  <c r="A15163" i="16"/>
  <c r="A15164" i="16"/>
  <c r="A15165" i="16"/>
  <c r="A15166" i="16"/>
  <c r="A15167" i="16"/>
  <c r="A15168" i="16"/>
  <c r="A15169" i="16"/>
  <c r="A15170" i="16"/>
  <c r="A15171" i="16"/>
  <c r="A15172" i="16"/>
  <c r="A15173" i="16"/>
  <c r="A15174" i="16"/>
  <c r="A15175" i="16"/>
  <c r="A15176" i="16"/>
  <c r="A15177" i="16"/>
  <c r="A15178" i="16"/>
  <c r="A15179" i="16"/>
  <c r="A15180" i="16"/>
  <c r="A15181" i="16"/>
  <c r="A15182" i="16"/>
  <c r="A15183" i="16"/>
  <c r="A15184" i="16"/>
  <c r="A15185" i="16"/>
  <c r="A15186" i="16"/>
  <c r="A15187" i="16"/>
  <c r="A15188" i="16"/>
  <c r="A15189" i="16"/>
  <c r="A15190" i="16"/>
  <c r="K15085" i="16"/>
  <c r="L15085" i="16"/>
  <c r="D15085" i="16"/>
  <c r="E15084" i="16"/>
  <c r="D15084" i="16"/>
  <c r="E15083" i="16"/>
  <c r="D15083" i="16"/>
  <c r="B15083" i="16"/>
  <c r="A15083" i="16"/>
  <c r="A15084" i="16"/>
  <c r="A15085" i="16"/>
  <c r="A15086" i="16"/>
  <c r="L15082" i="16"/>
  <c r="K15082" i="16"/>
  <c r="B15082" i="16"/>
  <c r="C15082" i="16"/>
  <c r="L15081" i="16"/>
  <c r="K15081" i="16"/>
  <c r="L15078" i="16"/>
  <c r="K15078" i="16"/>
  <c r="K15075" i="16"/>
  <c r="L15075" i="16"/>
  <c r="K15072" i="16"/>
  <c r="L15072" i="16"/>
  <c r="L15069" i="16"/>
  <c r="K15069" i="16"/>
  <c r="K15066" i="16"/>
  <c r="L15066" i="16"/>
  <c r="K15063" i="16"/>
  <c r="L15063" i="16"/>
  <c r="L15060" i="16"/>
  <c r="K15060" i="16"/>
  <c r="L15057" i="16"/>
  <c r="K15057" i="16"/>
  <c r="L15054" i="16"/>
  <c r="K15054" i="16"/>
  <c r="K15051" i="16"/>
  <c r="L15051" i="16"/>
  <c r="K15048" i="16"/>
  <c r="L15048" i="16"/>
  <c r="L15045" i="16"/>
  <c r="K15045" i="16"/>
  <c r="K15042" i="16"/>
  <c r="L15042" i="16"/>
  <c r="K15039" i="16"/>
  <c r="L15039" i="16"/>
  <c r="K15036" i="16"/>
  <c r="L15036" i="16"/>
  <c r="L15033" i="16"/>
  <c r="K15033" i="16"/>
  <c r="L15030" i="16"/>
  <c r="K15030" i="16"/>
  <c r="K15027" i="16"/>
  <c r="L15027" i="16"/>
  <c r="K15024" i="16"/>
  <c r="L15024" i="16"/>
  <c r="L15021" i="16"/>
  <c r="K15021" i="16"/>
  <c r="K15018" i="16"/>
  <c r="L15018" i="16"/>
  <c r="K15015" i="16"/>
  <c r="L15015" i="16"/>
  <c r="L15012" i="16"/>
  <c r="K15012" i="16"/>
  <c r="K15009" i="16"/>
  <c r="L15009" i="16"/>
  <c r="L15006" i="16"/>
  <c r="K15006" i="16"/>
  <c r="L15003" i="16"/>
  <c r="K15003" i="16"/>
  <c r="K15000" i="16"/>
  <c r="L15000" i="16"/>
  <c r="L14997" i="16"/>
  <c r="K14997" i="16"/>
  <c r="K14994" i="16"/>
  <c r="L14994" i="16"/>
  <c r="K14991" i="16"/>
  <c r="L14991" i="16"/>
  <c r="L14988" i="16"/>
  <c r="K14988" i="16"/>
  <c r="K14985" i="16"/>
  <c r="L14985" i="16"/>
  <c r="L14982" i="16"/>
  <c r="K14982" i="16"/>
  <c r="A14982" i="16"/>
  <c r="A14983" i="16"/>
  <c r="A14984" i="16"/>
  <c r="A14985" i="16"/>
  <c r="A14986" i="16"/>
  <c r="A14987" i="16"/>
  <c r="A14988" i="16"/>
  <c r="A14989" i="16"/>
  <c r="A14990" i="16"/>
  <c r="A14991" i="16"/>
  <c r="A14992" i="16"/>
  <c r="A14993" i="16"/>
  <c r="A14994" i="16"/>
  <c r="A14995" i="16"/>
  <c r="A14996" i="16"/>
  <c r="A14997" i="16"/>
  <c r="A14998" i="16"/>
  <c r="A14999" i="16"/>
  <c r="A15000" i="16"/>
  <c r="A15001" i="16"/>
  <c r="A15002" i="16"/>
  <c r="A15003" i="16"/>
  <c r="A15004" i="16"/>
  <c r="A15005" i="16"/>
  <c r="A15006" i="16"/>
  <c r="A15007" i="16"/>
  <c r="A15008" i="16"/>
  <c r="A15009" i="16"/>
  <c r="A15010" i="16"/>
  <c r="A15011" i="16"/>
  <c r="A15012" i="16"/>
  <c r="A15013" i="16"/>
  <c r="A15014" i="16"/>
  <c r="A15015" i="16"/>
  <c r="A15016" i="16"/>
  <c r="A15017" i="16"/>
  <c r="A15018" i="16"/>
  <c r="A15019" i="16"/>
  <c r="A15020" i="16"/>
  <c r="A15021" i="16"/>
  <c r="A15022" i="16"/>
  <c r="A15023" i="16"/>
  <c r="A15024" i="16"/>
  <c r="A15025" i="16"/>
  <c r="A15026" i="16"/>
  <c r="A15027" i="16"/>
  <c r="A15028" i="16"/>
  <c r="A15029" i="16"/>
  <c r="A15030" i="16"/>
  <c r="A15031" i="16"/>
  <c r="A15032" i="16"/>
  <c r="A15033" i="16"/>
  <c r="A15034" i="16"/>
  <c r="A15035" i="16"/>
  <c r="A15036" i="16"/>
  <c r="A15037" i="16"/>
  <c r="A15038" i="16"/>
  <c r="A15039" i="16"/>
  <c r="A15040" i="16"/>
  <c r="A15041" i="16"/>
  <c r="A15042" i="16"/>
  <c r="A15043" i="16"/>
  <c r="A15044" i="16"/>
  <c r="A15045" i="16"/>
  <c r="A15046" i="16"/>
  <c r="A15047" i="16"/>
  <c r="A15048" i="16"/>
  <c r="A15049" i="16"/>
  <c r="A15050" i="16"/>
  <c r="A15051" i="16"/>
  <c r="A15052" i="16"/>
  <c r="A15053" i="16"/>
  <c r="A15054" i="16"/>
  <c r="A15055" i="16"/>
  <c r="A15056" i="16"/>
  <c r="A15057" i="16"/>
  <c r="A15058" i="16"/>
  <c r="A15059" i="16"/>
  <c r="A15060" i="16"/>
  <c r="A15061" i="16"/>
  <c r="A15062" i="16"/>
  <c r="A15063" i="16"/>
  <c r="A15064" i="16"/>
  <c r="A15065" i="16"/>
  <c r="A15066" i="16"/>
  <c r="A15067" i="16"/>
  <c r="A15068" i="16"/>
  <c r="A15069" i="16"/>
  <c r="A15070" i="16"/>
  <c r="A15071" i="16"/>
  <c r="A15072" i="16"/>
  <c r="A15073" i="16"/>
  <c r="A15074" i="16"/>
  <c r="A15075" i="16"/>
  <c r="A15076" i="16"/>
  <c r="A15077" i="16"/>
  <c r="A15078" i="16"/>
  <c r="A15079" i="16"/>
  <c r="A15080" i="16"/>
  <c r="A15081" i="16"/>
  <c r="L14979" i="16"/>
  <c r="K14979" i="16"/>
  <c r="D14977" i="16"/>
  <c r="K14976" i="16"/>
  <c r="L14976" i="16"/>
  <c r="D14976" i="16"/>
  <c r="C14976" i="16"/>
  <c r="B14976" i="16"/>
  <c r="E14975" i="16"/>
  <c r="D14975" i="16"/>
  <c r="E14974" i="16"/>
  <c r="D14974" i="16"/>
  <c r="C14974" i="16"/>
  <c r="B14974" i="16"/>
  <c r="A14974" i="16"/>
  <c r="A14975" i="16"/>
  <c r="A14976" i="16"/>
  <c r="A14977" i="16"/>
  <c r="A14978" i="16"/>
  <c r="A14979" i="16"/>
  <c r="A14980" i="16"/>
  <c r="A14981" i="16"/>
  <c r="L14973" i="16"/>
  <c r="K14973" i="16"/>
  <c r="B14973" i="16"/>
  <c r="C14973" i="16"/>
  <c r="L14972" i="16"/>
  <c r="K14972" i="16"/>
  <c r="L14969" i="16"/>
  <c r="K14969" i="16"/>
  <c r="K14966" i="16"/>
  <c r="L14966" i="16"/>
  <c r="K14963" i="16"/>
  <c r="L14963" i="16"/>
  <c r="L14960" i="16"/>
  <c r="K14960" i="16"/>
  <c r="K14957" i="16"/>
  <c r="L14957" i="16"/>
  <c r="K14954" i="16"/>
  <c r="L14954" i="16"/>
  <c r="K14951" i="16"/>
  <c r="L14951" i="16"/>
  <c r="K14948" i="16"/>
  <c r="L14948" i="16"/>
  <c r="L14945" i="16"/>
  <c r="K14945" i="16"/>
  <c r="K14942" i="16"/>
  <c r="L14942" i="16"/>
  <c r="K14939" i="16"/>
  <c r="L14939" i="16"/>
  <c r="A14937" i="16"/>
  <c r="A14938" i="16"/>
  <c r="A14939" i="16"/>
  <c r="A14940" i="16"/>
  <c r="A14941" i="16"/>
  <c r="A14942" i="16"/>
  <c r="A14943" i="16"/>
  <c r="A14944" i="16"/>
  <c r="A14945" i="16"/>
  <c r="A14946" i="16"/>
  <c r="A14947" i="16"/>
  <c r="A14948" i="16"/>
  <c r="A14949" i="16"/>
  <c r="A14950" i="16"/>
  <c r="A14951" i="16"/>
  <c r="A14952" i="16"/>
  <c r="A14953" i="16"/>
  <c r="A14954" i="16"/>
  <c r="A14955" i="16"/>
  <c r="A14956" i="16"/>
  <c r="A14957" i="16"/>
  <c r="A14958" i="16"/>
  <c r="A14959" i="16"/>
  <c r="A14960" i="16"/>
  <c r="A14961" i="16"/>
  <c r="A14962" i="16"/>
  <c r="A14963" i="16"/>
  <c r="A14964" i="16"/>
  <c r="A14965" i="16"/>
  <c r="A14966" i="16"/>
  <c r="A14967" i="16"/>
  <c r="A14968" i="16"/>
  <c r="A14969" i="16"/>
  <c r="A14970" i="16"/>
  <c r="A14971" i="16"/>
  <c r="A14972" i="16"/>
  <c r="L14936" i="16"/>
  <c r="K14936" i="16"/>
  <c r="K14933" i="16"/>
  <c r="L14933" i="16"/>
  <c r="K14930" i="16"/>
  <c r="L14930" i="16"/>
  <c r="K14927" i="16"/>
  <c r="L14927" i="16"/>
  <c r="L14924" i="16"/>
  <c r="K14924" i="16"/>
  <c r="L14921" i="16"/>
  <c r="K14921" i="16"/>
  <c r="L14918" i="16"/>
  <c r="K14918" i="16"/>
  <c r="K14915" i="16"/>
  <c r="L14915" i="16"/>
  <c r="K14912" i="16"/>
  <c r="L14912" i="16"/>
  <c r="K14909" i="16"/>
  <c r="L14909" i="16"/>
  <c r="K14906" i="16"/>
  <c r="L14906" i="16"/>
  <c r="L14903" i="16"/>
  <c r="K14903" i="16"/>
  <c r="L14900" i="16"/>
  <c r="K14900" i="16"/>
  <c r="L14897" i="16"/>
  <c r="K14897" i="16"/>
  <c r="K14894" i="16"/>
  <c r="L14894" i="16"/>
  <c r="K14891" i="16"/>
  <c r="L14891" i="16"/>
  <c r="K14888" i="16"/>
  <c r="L14888" i="16"/>
  <c r="K14885" i="16"/>
  <c r="L14885" i="16"/>
  <c r="K14882" i="16"/>
  <c r="L14882" i="16"/>
  <c r="L14879" i="16"/>
  <c r="K14879" i="16"/>
  <c r="L14876" i="16"/>
  <c r="K14876" i="16"/>
  <c r="L14873" i="16"/>
  <c r="K14873" i="16"/>
  <c r="L14870" i="16"/>
  <c r="K14870" i="16"/>
  <c r="K14867" i="16"/>
  <c r="L14867" i="16"/>
  <c r="D14867" i="16"/>
  <c r="D14866" i="16"/>
  <c r="A14866" i="16"/>
  <c r="A14867" i="16"/>
  <c r="A14868" i="16"/>
  <c r="A14869" i="16"/>
  <c r="A14870" i="16"/>
  <c r="A14871" i="16"/>
  <c r="A14872" i="16"/>
  <c r="A14873" i="16"/>
  <c r="A14874" i="16"/>
  <c r="A14875" i="16"/>
  <c r="A14876" i="16"/>
  <c r="A14877" i="16"/>
  <c r="A14878" i="16"/>
  <c r="A14879" i="16"/>
  <c r="A14880" i="16"/>
  <c r="A14881" i="16"/>
  <c r="A14882" i="16"/>
  <c r="A14883" i="16"/>
  <c r="A14884" i="16"/>
  <c r="A14885" i="16"/>
  <c r="A14886" i="16"/>
  <c r="A14887" i="16"/>
  <c r="A14888" i="16"/>
  <c r="A14889" i="16"/>
  <c r="A14890" i="16"/>
  <c r="A14891" i="16"/>
  <c r="A14892" i="16"/>
  <c r="A14893" i="16"/>
  <c r="A14894" i="16"/>
  <c r="A14895" i="16"/>
  <c r="A14896" i="16"/>
  <c r="A14897" i="16"/>
  <c r="A14898" i="16"/>
  <c r="A14899" i="16"/>
  <c r="A14900" i="16"/>
  <c r="A14901" i="16"/>
  <c r="A14902" i="16"/>
  <c r="A14903" i="16"/>
  <c r="A14904" i="16"/>
  <c r="A14905" i="16"/>
  <c r="A14906" i="16"/>
  <c r="A14907" i="16"/>
  <c r="A14908" i="16"/>
  <c r="A14909" i="16"/>
  <c r="A14910" i="16"/>
  <c r="A14911" i="16"/>
  <c r="A14912" i="16"/>
  <c r="A14913" i="16"/>
  <c r="A14914" i="16"/>
  <c r="A14915" i="16"/>
  <c r="A14916" i="16"/>
  <c r="A14917" i="16"/>
  <c r="A14918" i="16"/>
  <c r="A14919" i="16"/>
  <c r="A14920" i="16"/>
  <c r="A14921" i="16"/>
  <c r="A14922" i="16"/>
  <c r="A14923" i="16"/>
  <c r="A14924" i="16"/>
  <c r="A14925" i="16"/>
  <c r="A14926" i="16"/>
  <c r="A14927" i="16"/>
  <c r="A14928" i="16"/>
  <c r="A14929" i="16"/>
  <c r="A14930" i="16"/>
  <c r="A14931" i="16"/>
  <c r="A14932" i="16"/>
  <c r="A14933" i="16"/>
  <c r="A14934" i="16"/>
  <c r="A14935" i="16"/>
  <c r="A14936" i="16"/>
  <c r="E14865" i="16"/>
  <c r="E14866" i="16"/>
  <c r="D14865" i="16"/>
  <c r="B14865" i="16"/>
  <c r="A14865" i="16"/>
  <c r="K14864" i="16"/>
  <c r="L14864" i="16"/>
  <c r="B14864" i="16"/>
  <c r="C14864" i="16"/>
  <c r="L14863" i="16"/>
  <c r="K14863" i="16"/>
  <c r="L14860" i="16"/>
  <c r="K14860" i="16"/>
  <c r="L14857" i="16"/>
  <c r="K14857" i="16"/>
  <c r="K14854" i="16"/>
  <c r="L14854" i="16"/>
  <c r="K14851" i="16"/>
  <c r="L14851" i="16"/>
  <c r="K14848" i="16"/>
  <c r="L14848" i="16"/>
  <c r="K14845" i="16"/>
  <c r="L14845" i="16"/>
  <c r="L14842" i="16"/>
  <c r="K14842" i="16"/>
  <c r="L14839" i="16"/>
  <c r="K14839" i="16"/>
  <c r="L14836" i="16"/>
  <c r="K14836" i="16"/>
  <c r="L14833" i="16"/>
  <c r="K14833" i="16"/>
  <c r="K14830" i="16"/>
  <c r="L14830" i="16"/>
  <c r="K14827" i="16"/>
  <c r="L14827" i="16"/>
  <c r="K14824" i="16"/>
  <c r="L14824" i="16"/>
  <c r="K14821" i="16"/>
  <c r="L14821" i="16"/>
  <c r="L14818" i="16"/>
  <c r="K14818" i="16"/>
  <c r="L14815" i="16"/>
  <c r="K14815" i="16"/>
  <c r="L14812" i="16"/>
  <c r="K14812" i="16"/>
  <c r="L14809" i="16"/>
  <c r="K14809" i="16"/>
  <c r="K14806" i="16"/>
  <c r="L14806" i="16"/>
  <c r="K14803" i="16"/>
  <c r="L14803" i="16"/>
  <c r="K14800" i="16"/>
  <c r="L14800" i="16"/>
  <c r="K14797" i="16"/>
  <c r="L14797" i="16"/>
  <c r="L14794" i="16"/>
  <c r="K14794" i="16"/>
  <c r="L14791" i="16"/>
  <c r="K14791" i="16"/>
  <c r="L14788" i="16"/>
  <c r="K14788" i="16"/>
  <c r="L14785" i="16"/>
  <c r="K14785" i="16"/>
  <c r="K14782" i="16"/>
  <c r="L14782" i="16"/>
  <c r="K14779" i="16"/>
  <c r="L14779" i="16"/>
  <c r="K14776" i="16"/>
  <c r="L14776" i="16"/>
  <c r="K14773" i="16"/>
  <c r="L14773" i="16"/>
  <c r="L14770" i="16"/>
  <c r="K14770" i="16"/>
  <c r="L14767" i="16"/>
  <c r="K14767" i="16"/>
  <c r="L14764" i="16"/>
  <c r="K14764" i="16"/>
  <c r="L14761" i="16"/>
  <c r="K14761" i="16"/>
  <c r="L14758" i="16"/>
  <c r="K14758" i="16"/>
  <c r="A14758" i="16"/>
  <c r="A14759" i="16"/>
  <c r="A14760" i="16"/>
  <c r="A14761" i="16"/>
  <c r="A14762" i="16"/>
  <c r="A14763" i="16"/>
  <c r="A14764" i="16"/>
  <c r="A14765" i="16"/>
  <c r="A14766" i="16"/>
  <c r="A14767" i="16"/>
  <c r="A14768" i="16"/>
  <c r="A14769" i="16"/>
  <c r="A14770" i="16"/>
  <c r="A14771" i="16"/>
  <c r="A14772" i="16"/>
  <c r="A14773" i="16"/>
  <c r="A14774" i="16"/>
  <c r="A14775" i="16"/>
  <c r="A14776" i="16"/>
  <c r="A14777" i="16"/>
  <c r="A14778" i="16"/>
  <c r="A14779" i="16"/>
  <c r="A14780" i="16"/>
  <c r="A14781" i="16"/>
  <c r="A14782" i="16"/>
  <c r="A14783" i="16"/>
  <c r="A14784" i="16"/>
  <c r="A14785" i="16"/>
  <c r="A14786" i="16"/>
  <c r="A14787" i="16"/>
  <c r="A14788" i="16"/>
  <c r="A14789" i="16"/>
  <c r="A14790" i="16"/>
  <c r="A14791" i="16"/>
  <c r="A14792" i="16"/>
  <c r="A14793" i="16"/>
  <c r="A14794" i="16"/>
  <c r="A14795" i="16"/>
  <c r="A14796" i="16"/>
  <c r="A14797" i="16"/>
  <c r="A14798" i="16"/>
  <c r="A14799" i="16"/>
  <c r="A14800" i="16"/>
  <c r="A14801" i="16"/>
  <c r="A14802" i="16"/>
  <c r="A14803" i="16"/>
  <c r="A14804" i="16"/>
  <c r="A14805" i="16"/>
  <c r="A14806" i="16"/>
  <c r="A14807" i="16"/>
  <c r="A14808" i="16"/>
  <c r="A14809" i="16"/>
  <c r="A14810" i="16"/>
  <c r="A14811" i="16"/>
  <c r="A14812" i="16"/>
  <c r="A14813" i="16"/>
  <c r="A14814" i="16"/>
  <c r="A14815" i="16"/>
  <c r="A14816" i="16"/>
  <c r="A14817" i="16"/>
  <c r="A14818" i="16"/>
  <c r="A14819" i="16"/>
  <c r="A14820" i="16"/>
  <c r="A14821" i="16"/>
  <c r="A14822" i="16"/>
  <c r="A14823" i="16"/>
  <c r="A14824" i="16"/>
  <c r="A14825" i="16"/>
  <c r="A14826" i="16"/>
  <c r="A14827" i="16"/>
  <c r="A14828" i="16"/>
  <c r="A14829" i="16"/>
  <c r="A14830" i="16"/>
  <c r="A14831" i="16"/>
  <c r="A14832" i="16"/>
  <c r="A14833" i="16"/>
  <c r="A14834" i="16"/>
  <c r="A14835" i="16"/>
  <c r="A14836" i="16"/>
  <c r="A14837" i="16"/>
  <c r="A14838" i="16"/>
  <c r="A14839" i="16"/>
  <c r="A14840" i="16"/>
  <c r="A14841" i="16"/>
  <c r="A14842" i="16"/>
  <c r="A14843" i="16"/>
  <c r="A14844" i="16"/>
  <c r="A14845" i="16"/>
  <c r="A14846" i="16"/>
  <c r="A14847" i="16"/>
  <c r="A14848" i="16"/>
  <c r="A14849" i="16"/>
  <c r="A14850" i="16"/>
  <c r="A14851" i="16"/>
  <c r="A14852" i="16"/>
  <c r="A14853" i="16"/>
  <c r="A14854" i="16"/>
  <c r="A14855" i="16"/>
  <c r="A14856" i="16"/>
  <c r="A14857" i="16"/>
  <c r="A14858" i="16"/>
  <c r="A14859" i="16"/>
  <c r="A14860" i="16"/>
  <c r="A14861" i="16"/>
  <c r="A14862" i="16"/>
  <c r="A14863" i="16"/>
  <c r="A14757" i="16"/>
  <c r="E14756" i="16"/>
  <c r="D14756" i="16"/>
  <c r="D14757" i="16"/>
  <c r="A14756" i="16"/>
  <c r="K14755" i="16"/>
  <c r="L14755" i="16"/>
  <c r="B14755" i="16"/>
  <c r="C14755" i="16"/>
  <c r="L14754" i="16"/>
  <c r="K14754" i="16"/>
  <c r="L14751" i="16"/>
  <c r="K14751" i="16"/>
  <c r="K14748" i="16"/>
  <c r="L14748" i="16"/>
  <c r="K14745" i="16"/>
  <c r="L14745" i="16"/>
  <c r="K14742" i="16"/>
  <c r="L14742" i="16"/>
  <c r="K14739" i="16"/>
  <c r="L14739" i="16"/>
  <c r="K14736" i="16"/>
  <c r="L14736" i="16"/>
  <c r="L14733" i="16"/>
  <c r="K14733" i="16"/>
  <c r="L14730" i="16"/>
  <c r="K14730" i="16"/>
  <c r="L14727" i="16"/>
  <c r="K14727" i="16"/>
  <c r="K14724" i="16"/>
  <c r="L14724" i="16"/>
  <c r="K14721" i="16"/>
  <c r="L14721" i="16"/>
  <c r="K14718" i="16"/>
  <c r="L14718" i="16"/>
  <c r="K14715" i="16"/>
  <c r="L14715" i="16"/>
  <c r="K14712" i="16"/>
  <c r="L14712" i="16"/>
  <c r="L14709" i="16"/>
  <c r="K14709" i="16"/>
  <c r="K14706" i="16"/>
  <c r="L14706" i="16"/>
  <c r="K14703" i="16"/>
  <c r="L14703" i="16"/>
  <c r="L14700" i="16"/>
  <c r="K14700" i="16"/>
  <c r="K14697" i="16"/>
  <c r="L14697" i="16"/>
  <c r="L14694" i="16"/>
  <c r="K14694" i="16"/>
  <c r="K14691" i="16"/>
  <c r="L14691" i="16"/>
  <c r="K14688" i="16"/>
  <c r="L14688" i="16"/>
  <c r="K14685" i="16"/>
  <c r="L14685" i="16"/>
  <c r="K14682" i="16"/>
  <c r="L14682" i="16"/>
  <c r="K14679" i="16"/>
  <c r="L14679" i="16"/>
  <c r="L14676" i="16"/>
  <c r="K14676" i="16"/>
  <c r="K14673" i="16"/>
  <c r="L14673" i="16"/>
  <c r="A14672" i="16"/>
  <c r="A14673" i="16"/>
  <c r="A14674" i="16"/>
  <c r="A14675" i="16"/>
  <c r="A14676" i="16"/>
  <c r="A14677" i="16"/>
  <c r="A14678" i="16"/>
  <c r="A14679" i="16"/>
  <c r="A14680" i="16"/>
  <c r="A14681" i="16"/>
  <c r="A14682" i="16"/>
  <c r="A14683" i="16"/>
  <c r="A14684" i="16"/>
  <c r="A14685" i="16"/>
  <c r="A14686" i="16"/>
  <c r="A14687" i="16"/>
  <c r="A14688" i="16"/>
  <c r="A14689" i="16"/>
  <c r="A14690" i="16"/>
  <c r="A14691" i="16"/>
  <c r="A14692" i="16"/>
  <c r="A14693" i="16"/>
  <c r="A14694" i="16"/>
  <c r="A14695" i="16"/>
  <c r="A14696" i="16"/>
  <c r="A14697" i="16"/>
  <c r="A14698" i="16"/>
  <c r="A14699" i="16"/>
  <c r="A14700" i="16"/>
  <c r="A14701" i="16"/>
  <c r="A14702" i="16"/>
  <c r="A14703" i="16"/>
  <c r="A14704" i="16"/>
  <c r="A14705" i="16"/>
  <c r="A14706" i="16"/>
  <c r="A14707" i="16"/>
  <c r="A14708" i="16"/>
  <c r="A14709" i="16"/>
  <c r="A14710" i="16"/>
  <c r="A14711" i="16"/>
  <c r="A14712" i="16"/>
  <c r="A14713" i="16"/>
  <c r="A14714" i="16"/>
  <c r="A14715" i="16"/>
  <c r="A14716" i="16"/>
  <c r="A14717" i="16"/>
  <c r="A14718" i="16"/>
  <c r="A14719" i="16"/>
  <c r="A14720" i="16"/>
  <c r="A14721" i="16"/>
  <c r="A14722" i="16"/>
  <c r="A14723" i="16"/>
  <c r="A14724" i="16"/>
  <c r="A14725" i="16"/>
  <c r="A14726" i="16"/>
  <c r="A14727" i="16"/>
  <c r="A14728" i="16"/>
  <c r="A14729" i="16"/>
  <c r="A14730" i="16"/>
  <c r="A14731" i="16"/>
  <c r="A14732" i="16"/>
  <c r="A14733" i="16"/>
  <c r="A14734" i="16"/>
  <c r="A14735" i="16"/>
  <c r="A14736" i="16"/>
  <c r="A14737" i="16"/>
  <c r="A14738" i="16"/>
  <c r="A14739" i="16"/>
  <c r="A14740" i="16"/>
  <c r="A14741" i="16"/>
  <c r="A14742" i="16"/>
  <c r="A14743" i="16"/>
  <c r="A14744" i="16"/>
  <c r="A14745" i="16"/>
  <c r="A14746" i="16"/>
  <c r="A14747" i="16"/>
  <c r="A14748" i="16"/>
  <c r="A14749" i="16"/>
  <c r="A14750" i="16"/>
  <c r="A14751" i="16"/>
  <c r="A14752" i="16"/>
  <c r="A14753" i="16"/>
  <c r="A14754" i="16"/>
  <c r="L14670" i="16"/>
  <c r="K14670" i="16"/>
  <c r="K14667" i="16"/>
  <c r="L14667" i="16"/>
  <c r="K14664" i="16"/>
  <c r="L14664" i="16"/>
  <c r="K14661" i="16"/>
  <c r="L14661" i="16"/>
  <c r="K14658" i="16"/>
  <c r="L14658" i="16"/>
  <c r="K14655" i="16"/>
  <c r="L14655" i="16"/>
  <c r="L14652" i="16"/>
  <c r="K14652" i="16"/>
  <c r="K14649" i="16"/>
  <c r="L14649" i="16"/>
  <c r="E14648" i="16"/>
  <c r="A14648" i="16"/>
  <c r="A14649" i="16"/>
  <c r="A14650" i="16"/>
  <c r="A14651" i="16"/>
  <c r="A14652" i="16"/>
  <c r="A14653" i="16"/>
  <c r="A14654" i="16"/>
  <c r="A14655" i="16"/>
  <c r="A14656" i="16"/>
  <c r="A14657" i="16"/>
  <c r="A14658" i="16"/>
  <c r="A14659" i="16"/>
  <c r="A14660" i="16"/>
  <c r="A14661" i="16"/>
  <c r="A14662" i="16"/>
  <c r="A14663" i="16"/>
  <c r="A14664" i="16"/>
  <c r="A14665" i="16"/>
  <c r="A14666" i="16"/>
  <c r="A14667" i="16"/>
  <c r="A14668" i="16"/>
  <c r="A14669" i="16"/>
  <c r="A14670" i="16"/>
  <c r="A14671" i="16"/>
  <c r="E14647" i="16"/>
  <c r="D14647" i="16"/>
  <c r="D14648" i="16"/>
  <c r="B14647" i="16"/>
  <c r="A14647" i="16"/>
  <c r="L14646" i="16"/>
  <c r="K14646" i="16"/>
  <c r="B14646" i="16"/>
  <c r="C14646" i="16"/>
  <c r="K14645" i="16"/>
  <c r="L14645" i="16"/>
  <c r="K14642" i="16"/>
  <c r="L14642" i="16"/>
  <c r="L14639" i="16"/>
  <c r="K14639" i="16"/>
  <c r="K14636" i="16"/>
  <c r="L14636" i="16"/>
  <c r="L14633" i="16"/>
  <c r="K14633" i="16"/>
  <c r="L14630" i="16"/>
  <c r="K14630" i="16"/>
  <c r="K14627" i="16"/>
  <c r="L14627" i="16"/>
  <c r="K14624" i="16"/>
  <c r="L14624" i="16"/>
  <c r="K14621" i="16"/>
  <c r="L14621" i="16"/>
  <c r="K14618" i="16"/>
  <c r="L14618" i="16"/>
  <c r="L14615" i="16"/>
  <c r="K14615" i="16"/>
  <c r="K14612" i="16"/>
  <c r="L14612" i="16"/>
  <c r="L14609" i="16"/>
  <c r="K14609" i="16"/>
  <c r="L14606" i="16"/>
  <c r="K14606" i="16"/>
  <c r="K14603" i="16"/>
  <c r="L14603" i="16"/>
  <c r="K14600" i="16"/>
  <c r="L14600" i="16"/>
  <c r="K14597" i="16"/>
  <c r="L14597" i="16"/>
  <c r="K14594" i="16"/>
  <c r="L14594" i="16"/>
  <c r="L14591" i="16"/>
  <c r="K14591" i="16"/>
  <c r="K14588" i="16"/>
  <c r="L14588" i="16"/>
  <c r="L14585" i="16"/>
  <c r="K14585" i="16"/>
  <c r="K14582" i="16"/>
  <c r="L14582" i="16"/>
  <c r="K14579" i="16"/>
  <c r="L14579" i="16"/>
  <c r="K14576" i="16"/>
  <c r="L14576" i="16"/>
  <c r="L14573" i="16"/>
  <c r="K14573" i="16"/>
  <c r="K14570" i="16"/>
  <c r="L14570" i="16"/>
  <c r="L14567" i="16"/>
  <c r="K14567" i="16"/>
  <c r="L14564" i="16"/>
  <c r="K14564" i="16"/>
  <c r="L14561" i="16"/>
  <c r="K14561" i="16"/>
  <c r="K14558" i="16"/>
  <c r="L14558" i="16"/>
  <c r="K14555" i="16"/>
  <c r="L14555" i="16"/>
  <c r="L14552" i="16"/>
  <c r="K14552" i="16"/>
  <c r="K14549" i="16"/>
  <c r="L14549" i="16"/>
  <c r="K14546" i="16"/>
  <c r="L14546" i="16"/>
  <c r="K14543" i="16"/>
  <c r="L14543" i="16"/>
  <c r="L14540" i="16"/>
  <c r="K14540" i="16"/>
  <c r="E14539" i="16"/>
  <c r="E14538" i="16"/>
  <c r="D14538" i="16"/>
  <c r="D14539" i="16"/>
  <c r="C14538" i="16"/>
  <c r="B14538" i="16"/>
  <c r="A14538" i="16"/>
  <c r="A14539" i="16"/>
  <c r="A14540" i="16"/>
  <c r="A14541" i="16"/>
  <c r="A14542" i="16"/>
  <c r="A14543" i="16"/>
  <c r="A14544" i="16"/>
  <c r="A14545" i="16"/>
  <c r="A14546" i="16"/>
  <c r="A14547" i="16"/>
  <c r="A14548" i="16"/>
  <c r="A14549" i="16"/>
  <c r="A14550" i="16"/>
  <c r="A14551" i="16"/>
  <c r="A14552" i="16"/>
  <c r="A14553" i="16"/>
  <c r="A14554" i="16"/>
  <c r="A14555" i="16"/>
  <c r="A14556" i="16"/>
  <c r="A14557" i="16"/>
  <c r="A14558" i="16"/>
  <c r="A14559" i="16"/>
  <c r="A14560" i="16"/>
  <c r="A14561" i="16"/>
  <c r="A14562" i="16"/>
  <c r="A14563" i="16"/>
  <c r="A14564" i="16"/>
  <c r="A14565" i="16"/>
  <c r="A14566" i="16"/>
  <c r="A14567" i="16"/>
  <c r="A14568" i="16"/>
  <c r="A14569" i="16"/>
  <c r="A14570" i="16"/>
  <c r="A14571" i="16"/>
  <c r="A14572" i="16"/>
  <c r="A14573" i="16"/>
  <c r="A14574" i="16"/>
  <c r="A14575" i="16"/>
  <c r="A14576" i="16"/>
  <c r="A14577" i="16"/>
  <c r="A14578" i="16"/>
  <c r="A14579" i="16"/>
  <c r="A14580" i="16"/>
  <c r="A14581" i="16"/>
  <c r="A14582" i="16"/>
  <c r="A14583" i="16"/>
  <c r="A14584" i="16"/>
  <c r="A14585" i="16"/>
  <c r="A14586" i="16"/>
  <c r="A14587" i="16"/>
  <c r="A14588" i="16"/>
  <c r="A14589" i="16"/>
  <c r="A14590" i="16"/>
  <c r="A14591" i="16"/>
  <c r="A14592" i="16"/>
  <c r="A14593" i="16"/>
  <c r="A14594" i="16"/>
  <c r="A14595" i="16"/>
  <c r="A14596" i="16"/>
  <c r="A14597" i="16"/>
  <c r="A14598" i="16"/>
  <c r="A14599" i="16"/>
  <c r="A14600" i="16"/>
  <c r="A14601" i="16"/>
  <c r="A14602" i="16"/>
  <c r="A14603" i="16"/>
  <c r="A14604" i="16"/>
  <c r="A14605" i="16"/>
  <c r="A14606" i="16"/>
  <c r="A14607" i="16"/>
  <c r="A14608" i="16"/>
  <c r="A14609" i="16"/>
  <c r="A14610" i="16"/>
  <c r="A14611" i="16"/>
  <c r="A14612" i="16"/>
  <c r="A14613" i="16"/>
  <c r="A14614" i="16"/>
  <c r="A14615" i="16"/>
  <c r="A14616" i="16"/>
  <c r="A14617" i="16"/>
  <c r="A14618" i="16"/>
  <c r="A14619" i="16"/>
  <c r="A14620" i="16"/>
  <c r="A14621" i="16"/>
  <c r="A14622" i="16"/>
  <c r="A14623" i="16"/>
  <c r="A14624" i="16"/>
  <c r="A14625" i="16"/>
  <c r="A14626" i="16"/>
  <c r="A14627" i="16"/>
  <c r="A14628" i="16"/>
  <c r="A14629" i="16"/>
  <c r="A14630" i="16"/>
  <c r="A14631" i="16"/>
  <c r="A14632" i="16"/>
  <c r="A14633" i="16"/>
  <c r="A14634" i="16"/>
  <c r="A14635" i="16"/>
  <c r="A14636" i="16"/>
  <c r="A14637" i="16"/>
  <c r="A14638" i="16"/>
  <c r="A14639" i="16"/>
  <c r="A14640" i="16"/>
  <c r="A14641" i="16"/>
  <c r="A14642" i="16"/>
  <c r="A14643" i="16"/>
  <c r="A14644" i="16"/>
  <c r="A14645" i="16"/>
  <c r="L14537" i="16"/>
  <c r="K14537" i="16"/>
  <c r="B14537" i="16"/>
  <c r="C14537" i="16"/>
  <c r="K14536" i="16"/>
  <c r="L14536" i="16"/>
  <c r="K14533" i="16"/>
  <c r="L14533" i="16"/>
  <c r="K14530" i="16"/>
  <c r="L14530" i="16"/>
  <c r="L14527" i="16"/>
  <c r="K14527" i="16"/>
  <c r="L14524" i="16"/>
  <c r="K14524" i="16"/>
  <c r="L14521" i="16"/>
  <c r="K14521" i="16"/>
  <c r="K14518" i="16"/>
  <c r="L14518" i="16"/>
  <c r="L14515" i="16"/>
  <c r="K14515" i="16"/>
  <c r="K14512" i="16"/>
  <c r="L14512" i="16"/>
  <c r="K14509" i="16"/>
  <c r="L14509" i="16"/>
  <c r="K14506" i="16"/>
  <c r="L14506" i="16"/>
  <c r="L14503" i="16"/>
  <c r="K14503" i="16"/>
  <c r="L14500" i="16"/>
  <c r="K14500" i="16"/>
  <c r="L14497" i="16"/>
  <c r="K14497" i="16"/>
  <c r="K14494" i="16"/>
  <c r="L14494" i="16"/>
  <c r="L14491" i="16"/>
  <c r="K14491" i="16"/>
  <c r="K14488" i="16"/>
  <c r="L14488" i="16"/>
  <c r="K14485" i="16"/>
  <c r="L14485" i="16"/>
  <c r="K14482" i="16"/>
  <c r="L14482" i="16"/>
  <c r="L14479" i="16"/>
  <c r="K14479" i="16"/>
  <c r="L14476" i="16"/>
  <c r="K14476" i="16"/>
  <c r="L14473" i="16"/>
  <c r="K14473" i="16"/>
  <c r="K14470" i="16"/>
  <c r="L14470" i="16"/>
  <c r="L14467" i="16"/>
  <c r="K14467" i="16"/>
  <c r="K14464" i="16"/>
  <c r="L14464" i="16"/>
  <c r="K14461" i="16"/>
  <c r="L14461" i="16"/>
  <c r="K14458" i="16"/>
  <c r="L14458" i="16"/>
  <c r="L14455" i="16"/>
  <c r="K14455" i="16"/>
  <c r="L14452" i="16"/>
  <c r="K14452" i="16"/>
  <c r="L14449" i="16"/>
  <c r="K14449" i="16"/>
  <c r="K14446" i="16"/>
  <c r="L14446" i="16"/>
  <c r="L14443" i="16"/>
  <c r="K14443" i="16"/>
  <c r="K14440" i="16"/>
  <c r="L14440" i="16"/>
  <c r="K14437" i="16"/>
  <c r="L14437" i="16"/>
  <c r="K14434" i="16"/>
  <c r="L14434" i="16"/>
  <c r="L14431" i="16"/>
  <c r="K14431" i="16"/>
  <c r="E14430" i="16"/>
  <c r="E14429" i="16"/>
  <c r="D14429" i="16"/>
  <c r="D14430" i="16"/>
  <c r="C14429" i="16"/>
  <c r="B14429" i="16"/>
  <c r="A14429" i="16"/>
  <c r="A14430" i="16"/>
  <c r="A14431" i="16"/>
  <c r="A14432" i="16"/>
  <c r="A14433" i="16"/>
  <c r="A14434" i="16"/>
  <c r="A14435" i="16"/>
  <c r="A14436" i="16"/>
  <c r="A14437" i="16"/>
  <c r="A14438" i="16"/>
  <c r="A14439" i="16"/>
  <c r="A14440" i="16"/>
  <c r="A14441" i="16"/>
  <c r="A14442" i="16"/>
  <c r="A14443" i="16"/>
  <c r="A14444" i="16"/>
  <c r="A14445" i="16"/>
  <c r="A14446" i="16"/>
  <c r="A14447" i="16"/>
  <c r="A14448" i="16"/>
  <c r="A14449" i="16"/>
  <c r="A14450" i="16"/>
  <c r="A14451" i="16"/>
  <c r="A14452" i="16"/>
  <c r="A14453" i="16"/>
  <c r="A14454" i="16"/>
  <c r="A14455" i="16"/>
  <c r="A14456" i="16"/>
  <c r="A14457" i="16"/>
  <c r="A14458" i="16"/>
  <c r="A14459" i="16"/>
  <c r="A14460" i="16"/>
  <c r="A14461" i="16"/>
  <c r="A14462" i="16"/>
  <c r="A14463" i="16"/>
  <c r="A14464" i="16"/>
  <c r="A14465" i="16"/>
  <c r="A14466" i="16"/>
  <c r="A14467" i="16"/>
  <c r="A14468" i="16"/>
  <c r="A14469" i="16"/>
  <c r="A14470" i="16"/>
  <c r="A14471" i="16"/>
  <c r="A14472" i="16"/>
  <c r="A14473" i="16"/>
  <c r="A14474" i="16"/>
  <c r="A14475" i="16"/>
  <c r="A14476" i="16"/>
  <c r="A14477" i="16"/>
  <c r="A14478" i="16"/>
  <c r="A14479" i="16"/>
  <c r="A14480" i="16"/>
  <c r="A14481" i="16"/>
  <c r="A14482" i="16"/>
  <c r="A14483" i="16"/>
  <c r="A14484" i="16"/>
  <c r="A14485" i="16"/>
  <c r="A14486" i="16"/>
  <c r="A14487" i="16"/>
  <c r="A14488" i="16"/>
  <c r="A14489" i="16"/>
  <c r="A14490" i="16"/>
  <c r="A14491" i="16"/>
  <c r="A14492" i="16"/>
  <c r="A14493" i="16"/>
  <c r="A14494" i="16"/>
  <c r="A14495" i="16"/>
  <c r="A14496" i="16"/>
  <c r="A14497" i="16"/>
  <c r="A14498" i="16"/>
  <c r="A14499" i="16"/>
  <c r="A14500" i="16"/>
  <c r="A14501" i="16"/>
  <c r="A14502" i="16"/>
  <c r="A14503" i="16"/>
  <c r="A14504" i="16"/>
  <c r="A14505" i="16"/>
  <c r="A14506" i="16"/>
  <c r="A14507" i="16"/>
  <c r="A14508" i="16"/>
  <c r="A14509" i="16"/>
  <c r="A14510" i="16"/>
  <c r="A14511" i="16"/>
  <c r="A14512" i="16"/>
  <c r="A14513" i="16"/>
  <c r="A14514" i="16"/>
  <c r="A14515" i="16"/>
  <c r="A14516" i="16"/>
  <c r="A14517" i="16"/>
  <c r="A14518" i="16"/>
  <c r="A14519" i="16"/>
  <c r="A14520" i="16"/>
  <c r="A14521" i="16"/>
  <c r="A14522" i="16"/>
  <c r="A14523" i="16"/>
  <c r="A14524" i="16"/>
  <c r="A14525" i="16"/>
  <c r="A14526" i="16"/>
  <c r="A14527" i="16"/>
  <c r="A14528" i="16"/>
  <c r="A14529" i="16"/>
  <c r="A14530" i="16"/>
  <c r="A14531" i="16"/>
  <c r="A14532" i="16"/>
  <c r="A14533" i="16"/>
  <c r="A14534" i="16"/>
  <c r="A14535" i="16"/>
  <c r="A14536" i="16"/>
  <c r="L14428" i="16"/>
  <c r="K14428" i="16"/>
  <c r="B14428" i="16"/>
  <c r="C14428" i="16"/>
  <c r="K14427" i="16"/>
  <c r="L14427" i="16"/>
  <c r="K14424" i="16"/>
  <c r="L14424" i="16"/>
  <c r="K14421" i="16"/>
  <c r="L14421" i="16"/>
  <c r="L14418" i="16"/>
  <c r="K14418" i="16"/>
  <c r="L14415" i="16"/>
  <c r="K14415" i="16"/>
  <c r="L14412" i="16"/>
  <c r="K14412" i="16"/>
  <c r="K14409" i="16"/>
  <c r="L14409" i="16"/>
  <c r="K14406" i="16"/>
  <c r="L14406" i="16"/>
  <c r="K14403" i="16"/>
  <c r="L14403" i="16"/>
  <c r="K14400" i="16"/>
  <c r="L14400" i="16"/>
  <c r="K14397" i="16"/>
  <c r="L14397" i="16"/>
  <c r="L14394" i="16"/>
  <c r="K14394" i="16"/>
  <c r="L14391" i="16"/>
  <c r="K14391" i="16"/>
  <c r="L14388" i="16"/>
  <c r="K14388" i="16"/>
  <c r="K14385" i="16"/>
  <c r="L14385" i="16"/>
  <c r="L14382" i="16"/>
  <c r="K14382" i="16"/>
  <c r="K14379" i="16"/>
  <c r="L14379" i="16"/>
  <c r="K14376" i="16"/>
  <c r="L14376" i="16"/>
  <c r="K14373" i="16"/>
  <c r="L14373" i="16"/>
  <c r="L14370" i="16"/>
  <c r="K14370" i="16"/>
  <c r="L14367" i="16"/>
  <c r="K14367" i="16"/>
  <c r="L14364" i="16"/>
  <c r="K14364" i="16"/>
  <c r="L14361" i="16"/>
  <c r="K14361" i="16"/>
  <c r="L14358" i="16"/>
  <c r="K14358" i="16"/>
  <c r="A14358" i="16"/>
  <c r="A14359" i="16"/>
  <c r="A14360" i="16"/>
  <c r="A14361" i="16"/>
  <c r="A14362" i="16"/>
  <c r="A14363" i="16"/>
  <c r="A14364" i="16"/>
  <c r="A14365" i="16"/>
  <c r="A14366" i="16"/>
  <c r="A14367" i="16"/>
  <c r="A14368" i="16"/>
  <c r="A14369" i="16"/>
  <c r="A14370" i="16"/>
  <c r="A14371" i="16"/>
  <c r="A14372" i="16"/>
  <c r="A14373" i="16"/>
  <c r="A14374" i="16"/>
  <c r="A14375" i="16"/>
  <c r="A14376" i="16"/>
  <c r="A14377" i="16"/>
  <c r="A14378" i="16"/>
  <c r="A14379" i="16"/>
  <c r="A14380" i="16"/>
  <c r="A14381" i="16"/>
  <c r="A14382" i="16"/>
  <c r="A14383" i="16"/>
  <c r="A14384" i="16"/>
  <c r="A14385" i="16"/>
  <c r="A14386" i="16"/>
  <c r="A14387" i="16"/>
  <c r="A14388" i="16"/>
  <c r="A14389" i="16"/>
  <c r="A14390" i="16"/>
  <c r="A14391" i="16"/>
  <c r="A14392" i="16"/>
  <c r="A14393" i="16"/>
  <c r="A14394" i="16"/>
  <c r="A14395" i="16"/>
  <c r="A14396" i="16"/>
  <c r="A14397" i="16"/>
  <c r="A14398" i="16"/>
  <c r="A14399" i="16"/>
  <c r="A14400" i="16"/>
  <c r="A14401" i="16"/>
  <c r="A14402" i="16"/>
  <c r="A14403" i="16"/>
  <c r="A14404" i="16"/>
  <c r="A14405" i="16"/>
  <c r="A14406" i="16"/>
  <c r="A14407" i="16"/>
  <c r="A14408" i="16"/>
  <c r="A14409" i="16"/>
  <c r="A14410" i="16"/>
  <c r="A14411" i="16"/>
  <c r="A14412" i="16"/>
  <c r="A14413" i="16"/>
  <c r="A14414" i="16"/>
  <c r="A14415" i="16"/>
  <c r="A14416" i="16"/>
  <c r="A14417" i="16"/>
  <c r="A14418" i="16"/>
  <c r="A14419" i="16"/>
  <c r="A14420" i="16"/>
  <c r="A14421" i="16"/>
  <c r="A14422" i="16"/>
  <c r="A14423" i="16"/>
  <c r="A14424" i="16"/>
  <c r="A14425" i="16"/>
  <c r="A14426" i="16"/>
  <c r="A14427" i="16"/>
  <c r="K14355" i="16"/>
  <c r="L14355" i="16"/>
  <c r="K14352" i="16"/>
  <c r="L14352" i="16"/>
  <c r="K14349" i="16"/>
  <c r="L14349" i="16"/>
  <c r="L14346" i="16"/>
  <c r="K14346" i="16"/>
  <c r="L14343" i="16"/>
  <c r="K14343" i="16"/>
  <c r="K14340" i="16"/>
  <c r="L14340" i="16"/>
  <c r="L14337" i="16"/>
  <c r="K14337" i="16"/>
  <c r="L14334" i="16"/>
  <c r="K14334" i="16"/>
  <c r="A14332" i="16"/>
  <c r="A14333" i="16"/>
  <c r="A14334" i="16"/>
  <c r="A14335" i="16"/>
  <c r="A14336" i="16"/>
  <c r="A14337" i="16"/>
  <c r="A14338" i="16"/>
  <c r="A14339" i="16"/>
  <c r="A14340" i="16"/>
  <c r="A14341" i="16"/>
  <c r="A14342" i="16"/>
  <c r="A14343" i="16"/>
  <c r="A14344" i="16"/>
  <c r="A14345" i="16"/>
  <c r="A14346" i="16"/>
  <c r="A14347" i="16"/>
  <c r="A14348" i="16"/>
  <c r="A14349" i="16"/>
  <c r="A14350" i="16"/>
  <c r="A14351" i="16"/>
  <c r="A14352" i="16"/>
  <c r="A14353" i="16"/>
  <c r="A14354" i="16"/>
  <c r="A14355" i="16"/>
  <c r="A14356" i="16"/>
  <c r="A14357" i="16"/>
  <c r="K14331" i="16"/>
  <c r="L14331" i="16"/>
  <c r="K14328" i="16"/>
  <c r="L14328" i="16"/>
  <c r="K14325" i="16"/>
  <c r="L14325" i="16"/>
  <c r="D14323" i="16"/>
  <c r="L14322" i="16"/>
  <c r="K14322" i="16"/>
  <c r="D14322" i="16"/>
  <c r="C14322" i="16"/>
  <c r="B14322" i="16"/>
  <c r="B14321" i="16"/>
  <c r="E14320" i="16"/>
  <c r="D14320" i="16"/>
  <c r="D14321" i="16"/>
  <c r="B14320" i="16"/>
  <c r="C14320" i="16"/>
  <c r="A14320" i="16"/>
  <c r="A14321" i="16"/>
  <c r="A14322" i="16"/>
  <c r="A14323" i="16"/>
  <c r="A14324" i="16"/>
  <c r="A14325" i="16"/>
  <c r="A14326" i="16"/>
  <c r="A14327" i="16"/>
  <c r="A14328" i="16"/>
  <c r="A14329" i="16"/>
  <c r="A14330" i="16"/>
  <c r="A14331" i="16"/>
  <c r="L14319" i="16"/>
  <c r="K14319" i="16"/>
  <c r="B14319" i="16"/>
  <c r="C14319" i="16"/>
  <c r="K14318" i="16"/>
  <c r="L14318" i="16"/>
  <c r="K14315" i="16"/>
  <c r="L14315" i="16"/>
  <c r="K14312" i="16"/>
  <c r="L14312" i="16"/>
  <c r="K14309" i="16"/>
  <c r="L14309" i="16"/>
  <c r="L14306" i="16"/>
  <c r="K14306" i="16"/>
  <c r="L14303" i="16"/>
  <c r="K14303" i="16"/>
  <c r="L14300" i="16"/>
  <c r="K14300" i="16"/>
  <c r="K14297" i="16"/>
  <c r="L14297" i="16"/>
  <c r="K14294" i="16"/>
  <c r="L14294" i="16"/>
  <c r="K14291" i="16"/>
  <c r="L14291" i="16"/>
  <c r="L14288" i="16"/>
  <c r="K14288" i="16"/>
  <c r="K14285" i="16"/>
  <c r="L14285" i="16"/>
  <c r="L14282" i="16"/>
  <c r="K14282" i="16"/>
  <c r="L14279" i="16"/>
  <c r="K14279" i="16"/>
  <c r="L14276" i="16"/>
  <c r="K14276" i="16"/>
  <c r="K14273" i="16"/>
  <c r="L14273" i="16"/>
  <c r="K14270" i="16"/>
  <c r="L14270" i="16"/>
  <c r="K14267" i="16"/>
  <c r="L14267" i="16"/>
  <c r="L14264" i="16"/>
  <c r="K14264" i="16"/>
  <c r="K14261" i="16"/>
  <c r="L14261" i="16"/>
  <c r="L14258" i="16"/>
  <c r="K14258" i="16"/>
  <c r="L14255" i="16"/>
  <c r="K14255" i="16"/>
  <c r="L14252" i="16"/>
  <c r="K14252" i="16"/>
  <c r="K14249" i="16"/>
  <c r="L14249" i="16"/>
  <c r="K14246" i="16"/>
  <c r="L14246" i="16"/>
  <c r="K14243" i="16"/>
  <c r="L14243" i="16"/>
  <c r="L14240" i="16"/>
  <c r="K14240" i="16"/>
  <c r="K14237" i="16"/>
  <c r="L14237" i="16"/>
  <c r="L14234" i="16"/>
  <c r="K14234" i="16"/>
  <c r="L14231" i="16"/>
  <c r="K14231" i="16"/>
  <c r="L14228" i="16"/>
  <c r="K14228" i="16"/>
  <c r="K14225" i="16"/>
  <c r="L14225" i="16"/>
  <c r="L14222" i="16"/>
  <c r="K14222" i="16"/>
  <c r="K14219" i="16"/>
  <c r="L14219" i="16"/>
  <c r="L14216" i="16"/>
  <c r="K14216" i="16"/>
  <c r="A14216" i="16"/>
  <c r="A14217" i="16"/>
  <c r="A14218" i="16"/>
  <c r="A14219" i="16"/>
  <c r="A14220" i="16"/>
  <c r="A14221" i="16"/>
  <c r="A14222" i="16"/>
  <c r="A14223" i="16"/>
  <c r="A14224" i="16"/>
  <c r="A14225" i="16"/>
  <c r="A14226" i="16"/>
  <c r="A14227" i="16"/>
  <c r="A14228" i="16"/>
  <c r="A14229" i="16"/>
  <c r="A14230" i="16"/>
  <c r="A14231" i="16"/>
  <c r="A14232" i="16"/>
  <c r="A14233" i="16"/>
  <c r="A14234" i="16"/>
  <c r="A14235" i="16"/>
  <c r="A14236" i="16"/>
  <c r="A14237" i="16"/>
  <c r="A14238" i="16"/>
  <c r="A14239" i="16"/>
  <c r="A14240" i="16"/>
  <c r="A14241" i="16"/>
  <c r="A14242" i="16"/>
  <c r="A14243" i="16"/>
  <c r="A14244" i="16"/>
  <c r="A14245" i="16"/>
  <c r="A14246" i="16"/>
  <c r="A14247" i="16"/>
  <c r="A14248" i="16"/>
  <c r="A14249" i="16"/>
  <c r="A14250" i="16"/>
  <c r="A14251" i="16"/>
  <c r="A14252" i="16"/>
  <c r="A14253" i="16"/>
  <c r="A14254" i="16"/>
  <c r="A14255" i="16"/>
  <c r="A14256" i="16"/>
  <c r="A14257" i="16"/>
  <c r="A14258" i="16"/>
  <c r="A14259" i="16"/>
  <c r="A14260" i="16"/>
  <c r="A14261" i="16"/>
  <c r="A14262" i="16"/>
  <c r="A14263" i="16"/>
  <c r="A14264" i="16"/>
  <c r="A14265" i="16"/>
  <c r="A14266" i="16"/>
  <c r="A14267" i="16"/>
  <c r="A14268" i="16"/>
  <c r="A14269" i="16"/>
  <c r="A14270" i="16"/>
  <c r="A14271" i="16"/>
  <c r="A14272" i="16"/>
  <c r="A14273" i="16"/>
  <c r="A14274" i="16"/>
  <c r="A14275" i="16"/>
  <c r="A14276" i="16"/>
  <c r="A14277" i="16"/>
  <c r="A14278" i="16"/>
  <c r="A14279" i="16"/>
  <c r="A14280" i="16"/>
  <c r="A14281" i="16"/>
  <c r="A14282" i="16"/>
  <c r="A14283" i="16"/>
  <c r="A14284" i="16"/>
  <c r="A14285" i="16"/>
  <c r="A14286" i="16"/>
  <c r="A14287" i="16"/>
  <c r="A14288" i="16"/>
  <c r="A14289" i="16"/>
  <c r="A14290" i="16"/>
  <c r="A14291" i="16"/>
  <c r="A14292" i="16"/>
  <c r="A14293" i="16"/>
  <c r="A14294" i="16"/>
  <c r="A14295" i="16"/>
  <c r="A14296" i="16"/>
  <c r="A14297" i="16"/>
  <c r="A14298" i="16"/>
  <c r="A14299" i="16"/>
  <c r="A14300" i="16"/>
  <c r="A14301" i="16"/>
  <c r="A14302" i="16"/>
  <c r="A14303" i="16"/>
  <c r="A14304" i="16"/>
  <c r="A14305" i="16"/>
  <c r="A14306" i="16"/>
  <c r="A14307" i="16"/>
  <c r="A14308" i="16"/>
  <c r="A14309" i="16"/>
  <c r="A14310" i="16"/>
  <c r="A14311" i="16"/>
  <c r="A14312" i="16"/>
  <c r="A14313" i="16"/>
  <c r="A14314" i="16"/>
  <c r="A14315" i="16"/>
  <c r="A14316" i="16"/>
  <c r="A14317" i="16"/>
  <c r="A14318" i="16"/>
  <c r="K14213" i="16"/>
  <c r="L14213" i="16"/>
  <c r="A14212" i="16"/>
  <c r="A14213" i="16"/>
  <c r="A14214" i="16"/>
  <c r="A14215" i="16"/>
  <c r="E14211" i="16"/>
  <c r="D14211" i="16"/>
  <c r="A14211" i="16"/>
  <c r="L14210" i="16"/>
  <c r="K14210" i="16"/>
  <c r="C14210" i="16"/>
  <c r="B14210" i="16"/>
  <c r="K14209" i="16"/>
  <c r="L14209" i="16"/>
  <c r="K14206" i="16"/>
  <c r="L14206" i="16"/>
  <c r="L14203" i="16"/>
  <c r="K14203" i="16"/>
  <c r="K14200" i="16"/>
  <c r="L14200" i="16"/>
  <c r="L14197" i="16"/>
  <c r="K14197" i="16"/>
  <c r="L14194" i="16"/>
  <c r="K14194" i="16"/>
  <c r="L14191" i="16"/>
  <c r="K14191" i="16"/>
  <c r="K14188" i="16"/>
  <c r="L14188" i="16"/>
  <c r="K14185" i="16"/>
  <c r="L14185" i="16"/>
  <c r="K14182" i="16"/>
  <c r="L14182" i="16"/>
  <c r="L14179" i="16"/>
  <c r="K14179" i="16"/>
  <c r="K14176" i="16"/>
  <c r="L14176" i="16"/>
  <c r="L14173" i="16"/>
  <c r="K14173" i="16"/>
  <c r="L14170" i="16"/>
  <c r="K14170" i="16"/>
  <c r="L14167" i="16"/>
  <c r="K14167" i="16"/>
  <c r="K14164" i="16"/>
  <c r="L14164" i="16"/>
  <c r="K14161" i="16"/>
  <c r="L14161" i="16"/>
  <c r="K14158" i="16"/>
  <c r="L14158" i="16"/>
  <c r="L14155" i="16"/>
  <c r="K14155" i="16"/>
  <c r="K14152" i="16"/>
  <c r="L14152" i="16"/>
  <c r="L14149" i="16"/>
  <c r="K14149" i="16"/>
  <c r="L14146" i="16"/>
  <c r="K14146" i="16"/>
  <c r="K14143" i="16"/>
  <c r="L14143" i="16"/>
  <c r="K14140" i="16"/>
  <c r="L14140" i="16"/>
  <c r="K14137" i="16"/>
  <c r="L14137" i="16"/>
  <c r="K14134" i="16"/>
  <c r="L14134" i="16"/>
  <c r="L14131" i="16"/>
  <c r="K14131" i="16"/>
  <c r="K14128" i="16"/>
  <c r="L14128" i="16"/>
  <c r="L14125" i="16"/>
  <c r="K14125" i="16"/>
  <c r="A14123" i="16"/>
  <c r="A14124" i="16"/>
  <c r="A14125" i="16"/>
  <c r="A14126" i="16"/>
  <c r="A14127" i="16"/>
  <c r="A14128" i="16"/>
  <c r="A14129" i="16"/>
  <c r="A14130" i="16"/>
  <c r="A14131" i="16"/>
  <c r="A14132" i="16"/>
  <c r="A14133" i="16"/>
  <c r="A14134" i="16"/>
  <c r="A14135" i="16"/>
  <c r="A14136" i="16"/>
  <c r="A14137" i="16"/>
  <c r="A14138" i="16"/>
  <c r="A14139" i="16"/>
  <c r="A14140" i="16"/>
  <c r="A14141" i="16"/>
  <c r="A14142" i="16"/>
  <c r="A14143" i="16"/>
  <c r="A14144" i="16"/>
  <c r="A14145" i="16"/>
  <c r="A14146" i="16"/>
  <c r="A14147" i="16"/>
  <c r="A14148" i="16"/>
  <c r="A14149" i="16"/>
  <c r="A14150" i="16"/>
  <c r="A14151" i="16"/>
  <c r="A14152" i="16"/>
  <c r="A14153" i="16"/>
  <c r="A14154" i="16"/>
  <c r="A14155" i="16"/>
  <c r="A14156" i="16"/>
  <c r="A14157" i="16"/>
  <c r="A14158" i="16"/>
  <c r="A14159" i="16"/>
  <c r="A14160" i="16"/>
  <c r="A14161" i="16"/>
  <c r="A14162" i="16"/>
  <c r="A14163" i="16"/>
  <c r="A14164" i="16"/>
  <c r="A14165" i="16"/>
  <c r="A14166" i="16"/>
  <c r="A14167" i="16"/>
  <c r="A14168" i="16"/>
  <c r="A14169" i="16"/>
  <c r="A14170" i="16"/>
  <c r="A14171" i="16"/>
  <c r="A14172" i="16"/>
  <c r="A14173" i="16"/>
  <c r="A14174" i="16"/>
  <c r="A14175" i="16"/>
  <c r="A14176" i="16"/>
  <c r="A14177" i="16"/>
  <c r="A14178" i="16"/>
  <c r="A14179" i="16"/>
  <c r="A14180" i="16"/>
  <c r="A14181" i="16"/>
  <c r="A14182" i="16"/>
  <c r="A14183" i="16"/>
  <c r="A14184" i="16"/>
  <c r="A14185" i="16"/>
  <c r="A14186" i="16"/>
  <c r="A14187" i="16"/>
  <c r="A14188" i="16"/>
  <c r="A14189" i="16"/>
  <c r="A14190" i="16"/>
  <c r="A14191" i="16"/>
  <c r="A14192" i="16"/>
  <c r="A14193" i="16"/>
  <c r="A14194" i="16"/>
  <c r="A14195" i="16"/>
  <c r="A14196" i="16"/>
  <c r="A14197" i="16"/>
  <c r="A14198" i="16"/>
  <c r="A14199" i="16"/>
  <c r="A14200" i="16"/>
  <c r="A14201" i="16"/>
  <c r="A14202" i="16"/>
  <c r="A14203" i="16"/>
  <c r="A14204" i="16"/>
  <c r="A14205" i="16"/>
  <c r="A14206" i="16"/>
  <c r="A14207" i="16"/>
  <c r="A14208" i="16"/>
  <c r="A14209" i="16"/>
  <c r="K14122" i="16"/>
  <c r="L14122" i="16"/>
  <c r="K14119" i="16"/>
  <c r="L14119" i="16"/>
  <c r="K14116" i="16"/>
  <c r="L14116" i="16"/>
  <c r="A14115" i="16"/>
  <c r="A14116" i="16"/>
  <c r="A14117" i="16"/>
  <c r="A14118" i="16"/>
  <c r="A14119" i="16"/>
  <c r="A14120" i="16"/>
  <c r="A14121" i="16"/>
  <c r="A14122" i="16"/>
  <c r="L14113" i="16"/>
  <c r="K14113" i="16"/>
  <c r="K14110" i="16"/>
  <c r="L14110" i="16"/>
  <c r="L14107" i="16"/>
  <c r="K14107" i="16"/>
  <c r="K14104" i="16"/>
  <c r="L14104" i="16"/>
  <c r="I14103" i="16"/>
  <c r="E14103" i="16"/>
  <c r="E14104" i="16"/>
  <c r="A14103" i="16"/>
  <c r="A14104" i="16"/>
  <c r="A14105" i="16"/>
  <c r="A14106" i="16"/>
  <c r="A14107" i="16"/>
  <c r="A14108" i="16"/>
  <c r="A14109" i="16"/>
  <c r="A14110" i="16"/>
  <c r="A14111" i="16"/>
  <c r="A14112" i="16"/>
  <c r="A14113" i="16"/>
  <c r="A14114" i="16"/>
  <c r="E14102" i="16"/>
  <c r="D14102" i="16"/>
  <c r="A14102" i="16"/>
  <c r="L14101" i="16"/>
  <c r="K14101" i="16"/>
  <c r="B14101" i="16"/>
  <c r="C14101" i="16"/>
  <c r="K14100" i="16"/>
  <c r="L14100" i="16"/>
  <c r="K14097" i="16"/>
  <c r="L14097" i="16"/>
  <c r="L14094" i="16"/>
  <c r="K14094" i="16"/>
  <c r="K14091" i="16"/>
  <c r="L14091" i="16"/>
  <c r="L14088" i="16"/>
  <c r="K14088" i="16"/>
  <c r="L14085" i="16"/>
  <c r="K14085" i="16"/>
  <c r="L14082" i="16"/>
  <c r="K14082" i="16"/>
  <c r="K14079" i="16"/>
  <c r="L14079" i="16"/>
  <c r="K14076" i="16"/>
  <c r="L14076" i="16"/>
  <c r="K14073" i="16"/>
  <c r="L14073" i="16"/>
  <c r="L14070" i="16"/>
  <c r="K14070" i="16"/>
  <c r="K14067" i="16"/>
  <c r="L14067" i="16"/>
  <c r="L14064" i="16"/>
  <c r="K14064" i="16"/>
  <c r="L14061" i="16"/>
  <c r="K14061" i="16"/>
  <c r="L14058" i="16"/>
  <c r="K14058" i="16"/>
  <c r="K14055" i="16"/>
  <c r="L14055" i="16"/>
  <c r="K14052" i="16"/>
  <c r="L14052" i="16"/>
  <c r="K14049" i="16"/>
  <c r="L14049" i="16"/>
  <c r="L14046" i="16"/>
  <c r="K14046" i="16"/>
  <c r="K14043" i="16"/>
  <c r="L14043" i="16"/>
  <c r="L14040" i="16"/>
  <c r="K14040" i="16"/>
  <c r="L14037" i="16"/>
  <c r="K14037" i="16"/>
  <c r="L14034" i="16"/>
  <c r="K14034" i="16"/>
  <c r="K14031" i="16"/>
  <c r="L14031" i="16"/>
  <c r="K14028" i="16"/>
  <c r="L14028" i="16"/>
  <c r="K14025" i="16"/>
  <c r="L14025" i="16"/>
  <c r="L14022" i="16"/>
  <c r="K14022" i="16"/>
  <c r="K14019" i="16"/>
  <c r="L14019" i="16"/>
  <c r="L14016" i="16"/>
  <c r="K14016" i="16"/>
  <c r="L14013" i="16"/>
  <c r="K14013" i="16"/>
  <c r="L14010" i="16"/>
  <c r="K14010" i="16"/>
  <c r="K14007" i="16"/>
  <c r="L14007" i="16"/>
  <c r="K14004" i="16"/>
  <c r="L14004" i="16"/>
  <c r="A14004" i="16"/>
  <c r="A14005" i="16"/>
  <c r="A14006" i="16"/>
  <c r="A14007" i="16"/>
  <c r="A14008" i="16"/>
  <c r="A14009" i="16"/>
  <c r="A14010" i="16"/>
  <c r="A14011" i="16"/>
  <c r="A14012" i="16"/>
  <c r="A14013" i="16"/>
  <c r="A14014" i="16"/>
  <c r="A14015" i="16"/>
  <c r="A14016" i="16"/>
  <c r="A14017" i="16"/>
  <c r="A14018" i="16"/>
  <c r="A14019" i="16"/>
  <c r="A14020" i="16"/>
  <c r="A14021" i="16"/>
  <c r="A14022" i="16"/>
  <c r="A14023" i="16"/>
  <c r="A14024" i="16"/>
  <c r="A14025" i="16"/>
  <c r="A14026" i="16"/>
  <c r="A14027" i="16"/>
  <c r="A14028" i="16"/>
  <c r="A14029" i="16"/>
  <c r="A14030" i="16"/>
  <c r="A14031" i="16"/>
  <c r="A14032" i="16"/>
  <c r="A14033" i="16"/>
  <c r="A14034" i="16"/>
  <c r="A14035" i="16"/>
  <c r="A14036" i="16"/>
  <c r="A14037" i="16"/>
  <c r="A14038" i="16"/>
  <c r="A14039" i="16"/>
  <c r="A14040" i="16"/>
  <c r="A14041" i="16"/>
  <c r="A14042" i="16"/>
  <c r="A14043" i="16"/>
  <c r="A14044" i="16"/>
  <c r="A14045" i="16"/>
  <c r="A14046" i="16"/>
  <c r="A14047" i="16"/>
  <c r="A14048" i="16"/>
  <c r="A14049" i="16"/>
  <c r="A14050" i="16"/>
  <c r="A14051" i="16"/>
  <c r="A14052" i="16"/>
  <c r="A14053" i="16"/>
  <c r="A14054" i="16"/>
  <c r="A14055" i="16"/>
  <c r="A14056" i="16"/>
  <c r="A14057" i="16"/>
  <c r="A14058" i="16"/>
  <c r="A14059" i="16"/>
  <c r="A14060" i="16"/>
  <c r="A14061" i="16"/>
  <c r="A14062" i="16"/>
  <c r="A14063" i="16"/>
  <c r="A14064" i="16"/>
  <c r="A14065" i="16"/>
  <c r="A14066" i="16"/>
  <c r="A14067" i="16"/>
  <c r="A14068" i="16"/>
  <c r="A14069" i="16"/>
  <c r="A14070" i="16"/>
  <c r="A14071" i="16"/>
  <c r="A14072" i="16"/>
  <c r="A14073" i="16"/>
  <c r="A14074" i="16"/>
  <c r="A14075" i="16"/>
  <c r="A14076" i="16"/>
  <c r="A14077" i="16"/>
  <c r="A14078" i="16"/>
  <c r="A14079" i="16"/>
  <c r="A14080" i="16"/>
  <c r="A14081" i="16"/>
  <c r="A14082" i="16"/>
  <c r="A14083" i="16"/>
  <c r="A14084" i="16"/>
  <c r="A14085" i="16"/>
  <c r="A14086" i="16"/>
  <c r="A14087" i="16"/>
  <c r="A14088" i="16"/>
  <c r="A14089" i="16"/>
  <c r="A14090" i="16"/>
  <c r="A14091" i="16"/>
  <c r="A14092" i="16"/>
  <c r="A14093" i="16"/>
  <c r="A14094" i="16"/>
  <c r="A14095" i="16"/>
  <c r="A14096" i="16"/>
  <c r="A14097" i="16"/>
  <c r="A14098" i="16"/>
  <c r="A14099" i="16"/>
  <c r="A14100" i="16"/>
  <c r="K14001" i="16"/>
  <c r="L14001" i="16"/>
  <c r="L13998" i="16"/>
  <c r="K13998" i="16"/>
  <c r="K13995" i="16"/>
  <c r="L13995" i="16"/>
  <c r="B13994" i="16"/>
  <c r="A13994" i="16"/>
  <c r="A13995" i="16"/>
  <c r="A13996" i="16"/>
  <c r="A13997" i="16"/>
  <c r="A13998" i="16"/>
  <c r="A13999" i="16"/>
  <c r="A14000" i="16"/>
  <c r="A14001" i="16"/>
  <c r="A14002" i="16"/>
  <c r="A14003" i="16"/>
  <c r="E13993" i="16"/>
  <c r="E13994" i="16"/>
  <c r="D13993" i="16"/>
  <c r="D13994" i="16"/>
  <c r="D13995" i="16"/>
  <c r="C13993" i="16"/>
  <c r="B13993" i="16"/>
  <c r="A13993" i="16"/>
  <c r="L13992" i="16"/>
  <c r="K13992" i="16"/>
  <c r="B13992" i="16"/>
  <c r="C13992" i="16"/>
  <c r="K13991" i="16"/>
  <c r="L13991" i="16"/>
  <c r="K13988" i="16"/>
  <c r="L13988" i="16"/>
  <c r="L13985" i="16"/>
  <c r="K13985" i="16"/>
  <c r="L13982" i="16"/>
  <c r="K13982" i="16"/>
  <c r="L13979" i="16"/>
  <c r="K13979" i="16"/>
  <c r="L13976" i="16"/>
  <c r="K13976" i="16"/>
  <c r="L13973" i="16"/>
  <c r="K13973" i="16"/>
  <c r="K13970" i="16"/>
  <c r="L13970" i="16"/>
  <c r="K13967" i="16"/>
  <c r="L13967" i="16"/>
  <c r="K13964" i="16"/>
  <c r="L13964" i="16"/>
  <c r="L13961" i="16"/>
  <c r="K13961" i="16"/>
  <c r="L13958" i="16"/>
  <c r="K13958" i="16"/>
  <c r="L13955" i="16"/>
  <c r="K13955" i="16"/>
  <c r="L13952" i="16"/>
  <c r="K13952" i="16"/>
  <c r="L13949" i="16"/>
  <c r="K13949" i="16"/>
  <c r="K13946" i="16"/>
  <c r="L13946" i="16"/>
  <c r="K13943" i="16"/>
  <c r="L13943" i="16"/>
  <c r="K13940" i="16"/>
  <c r="L13940" i="16"/>
  <c r="L13937" i="16"/>
  <c r="K13937" i="16"/>
  <c r="L13934" i="16"/>
  <c r="K13934" i="16"/>
  <c r="L13931" i="16"/>
  <c r="K13931" i="16"/>
  <c r="L13928" i="16"/>
  <c r="K13928" i="16"/>
  <c r="L13925" i="16"/>
  <c r="K13925" i="16"/>
  <c r="K13922" i="16"/>
  <c r="L13922" i="16"/>
  <c r="K13919" i="16"/>
  <c r="L13919" i="16"/>
  <c r="K13916" i="16"/>
  <c r="L13916" i="16"/>
  <c r="L13913" i="16"/>
  <c r="K13913" i="16"/>
  <c r="L13910" i="16"/>
  <c r="K13910" i="16"/>
  <c r="L13907" i="16"/>
  <c r="K13907" i="16"/>
  <c r="L13904" i="16"/>
  <c r="K13904" i="16"/>
  <c r="L13901" i="16"/>
  <c r="K13901" i="16"/>
  <c r="K13898" i="16"/>
  <c r="L13898" i="16"/>
  <c r="K13895" i="16"/>
  <c r="L13895" i="16"/>
  <c r="K13892" i="16"/>
  <c r="L13892" i="16"/>
  <c r="L13889" i="16"/>
  <c r="K13889" i="16"/>
  <c r="L13886" i="16"/>
  <c r="K13886" i="16"/>
  <c r="B13885" i="16"/>
  <c r="A13885" i="16"/>
  <c r="A13886" i="16"/>
  <c r="A13887" i="16"/>
  <c r="A13888" i="16"/>
  <c r="A13889" i="16"/>
  <c r="A13890" i="16"/>
  <c r="A13891" i="16"/>
  <c r="A13892" i="16"/>
  <c r="A13893" i="16"/>
  <c r="A13894" i="16"/>
  <c r="A13895" i="16"/>
  <c r="A13896" i="16"/>
  <c r="A13897" i="16"/>
  <c r="A13898" i="16"/>
  <c r="A13899" i="16"/>
  <c r="A13900" i="16"/>
  <c r="A13901" i="16"/>
  <c r="A13902" i="16"/>
  <c r="A13903" i="16"/>
  <c r="A13904" i="16"/>
  <c r="A13905" i="16"/>
  <c r="A13906" i="16"/>
  <c r="A13907" i="16"/>
  <c r="A13908" i="16"/>
  <c r="A13909" i="16"/>
  <c r="A13910" i="16"/>
  <c r="A13911" i="16"/>
  <c r="A13912" i="16"/>
  <c r="A13913" i="16"/>
  <c r="A13914" i="16"/>
  <c r="A13915" i="16"/>
  <c r="A13916" i="16"/>
  <c r="A13917" i="16"/>
  <c r="A13918" i="16"/>
  <c r="A13919" i="16"/>
  <c r="A13920" i="16"/>
  <c r="A13921" i="16"/>
  <c r="A13922" i="16"/>
  <c r="A13923" i="16"/>
  <c r="A13924" i="16"/>
  <c r="A13925" i="16"/>
  <c r="A13926" i="16"/>
  <c r="A13927" i="16"/>
  <c r="A13928" i="16"/>
  <c r="A13929" i="16"/>
  <c r="A13930" i="16"/>
  <c r="A13931" i="16"/>
  <c r="A13932" i="16"/>
  <c r="A13933" i="16"/>
  <c r="A13934" i="16"/>
  <c r="A13935" i="16"/>
  <c r="A13936" i="16"/>
  <c r="A13937" i="16"/>
  <c r="A13938" i="16"/>
  <c r="A13939" i="16"/>
  <c r="A13940" i="16"/>
  <c r="A13941" i="16"/>
  <c r="A13942" i="16"/>
  <c r="A13943" i="16"/>
  <c r="A13944" i="16"/>
  <c r="A13945" i="16"/>
  <c r="A13946" i="16"/>
  <c r="A13947" i="16"/>
  <c r="A13948" i="16"/>
  <c r="A13949" i="16"/>
  <c r="A13950" i="16"/>
  <c r="A13951" i="16"/>
  <c r="A13952" i="16"/>
  <c r="A13953" i="16"/>
  <c r="A13954" i="16"/>
  <c r="A13955" i="16"/>
  <c r="A13956" i="16"/>
  <c r="A13957" i="16"/>
  <c r="A13958" i="16"/>
  <c r="A13959" i="16"/>
  <c r="A13960" i="16"/>
  <c r="A13961" i="16"/>
  <c r="A13962" i="16"/>
  <c r="A13963" i="16"/>
  <c r="A13964" i="16"/>
  <c r="A13965" i="16"/>
  <c r="A13966" i="16"/>
  <c r="A13967" i="16"/>
  <c r="A13968" i="16"/>
  <c r="A13969" i="16"/>
  <c r="A13970" i="16"/>
  <c r="A13971" i="16"/>
  <c r="A13972" i="16"/>
  <c r="A13973" i="16"/>
  <c r="A13974" i="16"/>
  <c r="A13975" i="16"/>
  <c r="A13976" i="16"/>
  <c r="A13977" i="16"/>
  <c r="A13978" i="16"/>
  <c r="A13979" i="16"/>
  <c r="A13980" i="16"/>
  <c r="A13981" i="16"/>
  <c r="A13982" i="16"/>
  <c r="A13983" i="16"/>
  <c r="A13984" i="16"/>
  <c r="A13985" i="16"/>
  <c r="A13986" i="16"/>
  <c r="A13987" i="16"/>
  <c r="A13988" i="16"/>
  <c r="A13989" i="16"/>
  <c r="A13990" i="16"/>
  <c r="A13991" i="16"/>
  <c r="E13884" i="16"/>
  <c r="D13884" i="16"/>
  <c r="D13885" i="16"/>
  <c r="D13886" i="16"/>
  <c r="B13884" i="16"/>
  <c r="C13884" i="16"/>
  <c r="A13884" i="16"/>
  <c r="L13883" i="16"/>
  <c r="K13883" i="16"/>
  <c r="B13883" i="16"/>
  <c r="C13883" i="16"/>
  <c r="K13882" i="16"/>
  <c r="L13882" i="16"/>
  <c r="L13879" i="16"/>
  <c r="K13879" i="16"/>
  <c r="L13876" i="16"/>
  <c r="K13876" i="16"/>
  <c r="L13873" i="16"/>
  <c r="K13873" i="16"/>
  <c r="K13870" i="16"/>
  <c r="L13870" i="16"/>
  <c r="A13870" i="16"/>
  <c r="A13871" i="16"/>
  <c r="A13872" i="16"/>
  <c r="A13873" i="16"/>
  <c r="A13874" i="16"/>
  <c r="A13875" i="16"/>
  <c r="A13876" i="16"/>
  <c r="A13877" i="16"/>
  <c r="A13878" i="16"/>
  <c r="A13879" i="16"/>
  <c r="A13880" i="16"/>
  <c r="A13881" i="16"/>
  <c r="A13882" i="16"/>
  <c r="K13867" i="16"/>
  <c r="L13867" i="16"/>
  <c r="K13864" i="16"/>
  <c r="L13864" i="16"/>
  <c r="K13861" i="16"/>
  <c r="L13861" i="16"/>
  <c r="K13858" i="16"/>
  <c r="L13858" i="16"/>
  <c r="L13855" i="16"/>
  <c r="K13855" i="16"/>
  <c r="L13852" i="16"/>
  <c r="K13852" i="16"/>
  <c r="L13849" i="16"/>
  <c r="K13849" i="16"/>
  <c r="K13846" i="16"/>
  <c r="L13846" i="16"/>
  <c r="K13843" i="16"/>
  <c r="L13843" i="16"/>
  <c r="K13840" i="16"/>
  <c r="L13840" i="16"/>
  <c r="K13837" i="16"/>
  <c r="L13837" i="16"/>
  <c r="K13834" i="16"/>
  <c r="L13834" i="16"/>
  <c r="L13831" i="16"/>
  <c r="K13831" i="16"/>
  <c r="L13828" i="16"/>
  <c r="K13828" i="16"/>
  <c r="L13825" i="16"/>
  <c r="K13825" i="16"/>
  <c r="K13822" i="16"/>
  <c r="L13822" i="16"/>
  <c r="K13819" i="16"/>
  <c r="L13819" i="16"/>
  <c r="K13816" i="16"/>
  <c r="L13816" i="16"/>
  <c r="K13813" i="16"/>
  <c r="L13813" i="16"/>
  <c r="L13810" i="16"/>
  <c r="K13810" i="16"/>
  <c r="L13807" i="16"/>
  <c r="K13807" i="16"/>
  <c r="L13804" i="16"/>
  <c r="K13804" i="16"/>
  <c r="K13801" i="16"/>
  <c r="L13801" i="16"/>
  <c r="K13798" i="16"/>
  <c r="L13798" i="16"/>
  <c r="K13795" i="16"/>
  <c r="L13795" i="16"/>
  <c r="K13792" i="16"/>
  <c r="L13792" i="16"/>
  <c r="A13790" i="16"/>
  <c r="A13791" i="16"/>
  <c r="A13792" i="16"/>
  <c r="A13793" i="16"/>
  <c r="A13794" i="16"/>
  <c r="A13795" i="16"/>
  <c r="A13796" i="16"/>
  <c r="A13797" i="16"/>
  <c r="A13798" i="16"/>
  <c r="A13799" i="16"/>
  <c r="A13800" i="16"/>
  <c r="A13801" i="16"/>
  <c r="A13802" i="16"/>
  <c r="A13803" i="16"/>
  <c r="A13804" i="16"/>
  <c r="A13805" i="16"/>
  <c r="A13806" i="16"/>
  <c r="A13807" i="16"/>
  <c r="A13808" i="16"/>
  <c r="A13809" i="16"/>
  <c r="A13810" i="16"/>
  <c r="A13811" i="16"/>
  <c r="A13812" i="16"/>
  <c r="A13813" i="16"/>
  <c r="A13814" i="16"/>
  <c r="A13815" i="16"/>
  <c r="A13816" i="16"/>
  <c r="A13817" i="16"/>
  <c r="A13818" i="16"/>
  <c r="A13819" i="16"/>
  <c r="A13820" i="16"/>
  <c r="A13821" i="16"/>
  <c r="A13822" i="16"/>
  <c r="A13823" i="16"/>
  <c r="A13824" i="16"/>
  <c r="A13825" i="16"/>
  <c r="A13826" i="16"/>
  <c r="A13827" i="16"/>
  <c r="A13828" i="16"/>
  <c r="A13829" i="16"/>
  <c r="A13830" i="16"/>
  <c r="A13831" i="16"/>
  <c r="A13832" i="16"/>
  <c r="A13833" i="16"/>
  <c r="A13834" i="16"/>
  <c r="A13835" i="16"/>
  <c r="A13836" i="16"/>
  <c r="A13837" i="16"/>
  <c r="A13838" i="16"/>
  <c r="A13839" i="16"/>
  <c r="A13840" i="16"/>
  <c r="A13841" i="16"/>
  <c r="A13842" i="16"/>
  <c r="A13843" i="16"/>
  <c r="A13844" i="16"/>
  <c r="A13845" i="16"/>
  <c r="A13846" i="16"/>
  <c r="A13847" i="16"/>
  <c r="A13848" i="16"/>
  <c r="A13849" i="16"/>
  <c r="A13850" i="16"/>
  <c r="A13851" i="16"/>
  <c r="A13852" i="16"/>
  <c r="A13853" i="16"/>
  <c r="A13854" i="16"/>
  <c r="A13855" i="16"/>
  <c r="A13856" i="16"/>
  <c r="A13857" i="16"/>
  <c r="A13858" i="16"/>
  <c r="A13859" i="16"/>
  <c r="A13860" i="16"/>
  <c r="A13861" i="16"/>
  <c r="A13862" i="16"/>
  <c r="A13863" i="16"/>
  <c r="A13864" i="16"/>
  <c r="A13865" i="16"/>
  <c r="A13866" i="16"/>
  <c r="A13867" i="16"/>
  <c r="A13868" i="16"/>
  <c r="A13869" i="16"/>
  <c r="K13789" i="16"/>
  <c r="L13789" i="16"/>
  <c r="L13786" i="16"/>
  <c r="K13786" i="16"/>
  <c r="L13783" i="16"/>
  <c r="K13783" i="16"/>
  <c r="L13780" i="16"/>
  <c r="K13780" i="16"/>
  <c r="K13777" i="16"/>
  <c r="L13777" i="16"/>
  <c r="D13777" i="16"/>
  <c r="A13777" i="16"/>
  <c r="A13778" i="16"/>
  <c r="A13779" i="16"/>
  <c r="A13780" i="16"/>
  <c r="A13781" i="16"/>
  <c r="A13782" i="16"/>
  <c r="A13783" i="16"/>
  <c r="A13784" i="16"/>
  <c r="A13785" i="16"/>
  <c r="A13786" i="16"/>
  <c r="A13787" i="16"/>
  <c r="A13788" i="16"/>
  <c r="A13789" i="16"/>
  <c r="E13776" i="16"/>
  <c r="D13776" i="16"/>
  <c r="A13776" i="16"/>
  <c r="E13775" i="16"/>
  <c r="D13775" i="16"/>
  <c r="C13775" i="16"/>
  <c r="B13775" i="16"/>
  <c r="A13775" i="16"/>
  <c r="K13774" i="16"/>
  <c r="L13774" i="16"/>
  <c r="B13774" i="16"/>
  <c r="C13774" i="16"/>
  <c r="L13773" i="16"/>
  <c r="K13773" i="16"/>
  <c r="L13770" i="16"/>
  <c r="K13770" i="16"/>
  <c r="L13767" i="16"/>
  <c r="K13767" i="16"/>
  <c r="K13764" i="16"/>
  <c r="L13764" i="16"/>
  <c r="K13761" i="16"/>
  <c r="L13761" i="16"/>
  <c r="K13758" i="16"/>
  <c r="L13758" i="16"/>
  <c r="K13755" i="16"/>
  <c r="L13755" i="16"/>
  <c r="K13752" i="16"/>
  <c r="L13752" i="16"/>
  <c r="L13749" i="16"/>
  <c r="K13749" i="16"/>
  <c r="L13746" i="16"/>
  <c r="K13746" i="16"/>
  <c r="L13743" i="16"/>
  <c r="K13743" i="16"/>
  <c r="K13740" i="16"/>
  <c r="L13740" i="16"/>
  <c r="K13737" i="16"/>
  <c r="L13737" i="16"/>
  <c r="K13734" i="16"/>
  <c r="L13734" i="16"/>
  <c r="K13731" i="16"/>
  <c r="L13731" i="16"/>
  <c r="K13728" i="16"/>
  <c r="L13728" i="16"/>
  <c r="L13725" i="16"/>
  <c r="K13725" i="16"/>
  <c r="L13722" i="16"/>
  <c r="K13722" i="16"/>
  <c r="L13719" i="16"/>
  <c r="K13719" i="16"/>
  <c r="K13716" i="16"/>
  <c r="L13716" i="16"/>
  <c r="L13713" i="16"/>
  <c r="K13713" i="16"/>
  <c r="K13710" i="16"/>
  <c r="L13710" i="16"/>
  <c r="K13707" i="16"/>
  <c r="L13707" i="16"/>
  <c r="K13704" i="16"/>
  <c r="L13704" i="16"/>
  <c r="L13701" i="16"/>
  <c r="K13701" i="16"/>
  <c r="L13698" i="16"/>
  <c r="K13698" i="16"/>
  <c r="L13695" i="16"/>
  <c r="K13695" i="16"/>
  <c r="K13692" i="16"/>
  <c r="L13692" i="16"/>
  <c r="L13689" i="16"/>
  <c r="K13689" i="16"/>
  <c r="K13686" i="16"/>
  <c r="L13686" i="16"/>
  <c r="K13683" i="16"/>
  <c r="L13683" i="16"/>
  <c r="K13680" i="16"/>
  <c r="L13680" i="16"/>
  <c r="L13677" i="16"/>
  <c r="K13677" i="16"/>
  <c r="L13674" i="16"/>
  <c r="K13674" i="16"/>
  <c r="L13671" i="16"/>
  <c r="K13671" i="16"/>
  <c r="K13668" i="16"/>
  <c r="L13668" i="16"/>
  <c r="A13668" i="16"/>
  <c r="A13669" i="16"/>
  <c r="A13670" i="16"/>
  <c r="A13671" i="16"/>
  <c r="A13672" i="16"/>
  <c r="A13673" i="16"/>
  <c r="A13674" i="16"/>
  <c r="A13675" i="16"/>
  <c r="A13676" i="16"/>
  <c r="A13677" i="16"/>
  <c r="A13678" i="16"/>
  <c r="A13679" i="16"/>
  <c r="A13680" i="16"/>
  <c r="A13681" i="16"/>
  <c r="A13682" i="16"/>
  <c r="A13683" i="16"/>
  <c r="A13684" i="16"/>
  <c r="A13685" i="16"/>
  <c r="A13686" i="16"/>
  <c r="A13687" i="16"/>
  <c r="A13688" i="16"/>
  <c r="A13689" i="16"/>
  <c r="A13690" i="16"/>
  <c r="A13691" i="16"/>
  <c r="A13692" i="16"/>
  <c r="A13693" i="16"/>
  <c r="A13694" i="16"/>
  <c r="A13695" i="16"/>
  <c r="A13696" i="16"/>
  <c r="A13697" i="16"/>
  <c r="A13698" i="16"/>
  <c r="A13699" i="16"/>
  <c r="A13700" i="16"/>
  <c r="A13701" i="16"/>
  <c r="A13702" i="16"/>
  <c r="A13703" i="16"/>
  <c r="A13704" i="16"/>
  <c r="A13705" i="16"/>
  <c r="A13706" i="16"/>
  <c r="A13707" i="16"/>
  <c r="A13708" i="16"/>
  <c r="A13709" i="16"/>
  <c r="A13710" i="16"/>
  <c r="A13711" i="16"/>
  <c r="A13712" i="16"/>
  <c r="A13713" i="16"/>
  <c r="A13714" i="16"/>
  <c r="A13715" i="16"/>
  <c r="A13716" i="16"/>
  <c r="A13717" i="16"/>
  <c r="A13718" i="16"/>
  <c r="A13719" i="16"/>
  <c r="A13720" i="16"/>
  <c r="A13721" i="16"/>
  <c r="A13722" i="16"/>
  <c r="A13723" i="16"/>
  <c r="A13724" i="16"/>
  <c r="A13725" i="16"/>
  <c r="A13726" i="16"/>
  <c r="A13727" i="16"/>
  <c r="A13728" i="16"/>
  <c r="A13729" i="16"/>
  <c r="A13730" i="16"/>
  <c r="A13731" i="16"/>
  <c r="A13732" i="16"/>
  <c r="A13733" i="16"/>
  <c r="A13734" i="16"/>
  <c r="A13735" i="16"/>
  <c r="A13736" i="16"/>
  <c r="A13737" i="16"/>
  <c r="A13738" i="16"/>
  <c r="A13739" i="16"/>
  <c r="A13740" i="16"/>
  <c r="A13741" i="16"/>
  <c r="A13742" i="16"/>
  <c r="A13743" i="16"/>
  <c r="A13744" i="16"/>
  <c r="A13745" i="16"/>
  <c r="A13746" i="16"/>
  <c r="A13747" i="16"/>
  <c r="A13748" i="16"/>
  <c r="A13749" i="16"/>
  <c r="A13750" i="16"/>
  <c r="A13751" i="16"/>
  <c r="A13752" i="16"/>
  <c r="A13753" i="16"/>
  <c r="A13754" i="16"/>
  <c r="A13755" i="16"/>
  <c r="A13756" i="16"/>
  <c r="A13757" i="16"/>
  <c r="A13758" i="16"/>
  <c r="A13759" i="16"/>
  <c r="A13760" i="16"/>
  <c r="A13761" i="16"/>
  <c r="A13762" i="16"/>
  <c r="A13763" i="16"/>
  <c r="A13764" i="16"/>
  <c r="A13765" i="16"/>
  <c r="A13766" i="16"/>
  <c r="A13767" i="16"/>
  <c r="A13768" i="16"/>
  <c r="A13769" i="16"/>
  <c r="A13770" i="16"/>
  <c r="A13771" i="16"/>
  <c r="A13772" i="16"/>
  <c r="A13773" i="16"/>
  <c r="E13667" i="16"/>
  <c r="D13667" i="16"/>
  <c r="D13668" i="16"/>
  <c r="A13667" i="16"/>
  <c r="E13666" i="16"/>
  <c r="D13666" i="16"/>
  <c r="B13666" i="16"/>
  <c r="A13666" i="16"/>
  <c r="K13665" i="16"/>
  <c r="L13665" i="16"/>
  <c r="B13665" i="16"/>
  <c r="C13665" i="16"/>
  <c r="L13664" i="16"/>
  <c r="K13664" i="16"/>
  <c r="L13661" i="16"/>
  <c r="K13661" i="16"/>
  <c r="L13658" i="16"/>
  <c r="K13658" i="16"/>
  <c r="K13655" i="16"/>
  <c r="L13655" i="16"/>
  <c r="K13652" i="16"/>
  <c r="L13652" i="16"/>
  <c r="K13649" i="16"/>
  <c r="L13649" i="16"/>
  <c r="K13646" i="16"/>
  <c r="L13646" i="16"/>
  <c r="K13643" i="16"/>
  <c r="L13643" i="16"/>
  <c r="L13640" i="16"/>
  <c r="K13640" i="16"/>
  <c r="L13637" i="16"/>
  <c r="K13637" i="16"/>
  <c r="L13634" i="16"/>
  <c r="K13634" i="16"/>
  <c r="K13631" i="16"/>
  <c r="L13631" i="16"/>
  <c r="K13628" i="16"/>
  <c r="L13628" i="16"/>
  <c r="K13625" i="16"/>
  <c r="L13625" i="16"/>
  <c r="K13622" i="16"/>
  <c r="L13622" i="16"/>
  <c r="K13619" i="16"/>
  <c r="L13619" i="16"/>
  <c r="L13616" i="16"/>
  <c r="K13616" i="16"/>
  <c r="L13613" i="16"/>
  <c r="K13613" i="16"/>
  <c r="L13610" i="16"/>
  <c r="K13610" i="16"/>
  <c r="K13607" i="16"/>
  <c r="L13607" i="16"/>
  <c r="L13604" i="16"/>
  <c r="K13604" i="16"/>
  <c r="K13601" i="16"/>
  <c r="L13601" i="16"/>
  <c r="K13598" i="16"/>
  <c r="L13598" i="16"/>
  <c r="K13595" i="16"/>
  <c r="L13595" i="16"/>
  <c r="L13592" i="16"/>
  <c r="K13592" i="16"/>
  <c r="L13589" i="16"/>
  <c r="K13589" i="16"/>
  <c r="L13586" i="16"/>
  <c r="K13586" i="16"/>
  <c r="K13583" i="16"/>
  <c r="L13583" i="16"/>
  <c r="L13580" i="16"/>
  <c r="K13580" i="16"/>
  <c r="K13577" i="16"/>
  <c r="L13577" i="16"/>
  <c r="K13574" i="16"/>
  <c r="L13574" i="16"/>
  <c r="K13571" i="16"/>
  <c r="L13571" i="16"/>
  <c r="L13568" i="16"/>
  <c r="K13568" i="16"/>
  <c r="L13565" i="16"/>
  <c r="K13565" i="16"/>
  <c r="L13562" i="16"/>
  <c r="K13562" i="16"/>
  <c r="K13559" i="16"/>
  <c r="L13559" i="16"/>
  <c r="E13558" i="16"/>
  <c r="A13558" i="16"/>
  <c r="A13559" i="16"/>
  <c r="A13560" i="16"/>
  <c r="A13561" i="16"/>
  <c r="A13562" i="16"/>
  <c r="A13563" i="16"/>
  <c r="A13564" i="16"/>
  <c r="A13565" i="16"/>
  <c r="A13566" i="16"/>
  <c r="A13567" i="16"/>
  <c r="A13568" i="16"/>
  <c r="A13569" i="16"/>
  <c r="A13570" i="16"/>
  <c r="A13571" i="16"/>
  <c r="A13572" i="16"/>
  <c r="A13573" i="16"/>
  <c r="A13574" i="16"/>
  <c r="A13575" i="16"/>
  <c r="A13576" i="16"/>
  <c r="A13577" i="16"/>
  <c r="A13578" i="16"/>
  <c r="A13579" i="16"/>
  <c r="A13580" i="16"/>
  <c r="A13581" i="16"/>
  <c r="A13582" i="16"/>
  <c r="A13583" i="16"/>
  <c r="A13584" i="16"/>
  <c r="A13585" i="16"/>
  <c r="A13586" i="16"/>
  <c r="A13587" i="16"/>
  <c r="A13588" i="16"/>
  <c r="A13589" i="16"/>
  <c r="A13590" i="16"/>
  <c r="A13591" i="16"/>
  <c r="A13592" i="16"/>
  <c r="A13593" i="16"/>
  <c r="A13594" i="16"/>
  <c r="A13595" i="16"/>
  <c r="A13596" i="16"/>
  <c r="A13597" i="16"/>
  <c r="A13598" i="16"/>
  <c r="A13599" i="16"/>
  <c r="A13600" i="16"/>
  <c r="A13601" i="16"/>
  <c r="A13602" i="16"/>
  <c r="A13603" i="16"/>
  <c r="A13604" i="16"/>
  <c r="A13605" i="16"/>
  <c r="A13606" i="16"/>
  <c r="A13607" i="16"/>
  <c r="A13608" i="16"/>
  <c r="A13609" i="16"/>
  <c r="A13610" i="16"/>
  <c r="A13611" i="16"/>
  <c r="A13612" i="16"/>
  <c r="A13613" i="16"/>
  <c r="A13614" i="16"/>
  <c r="A13615" i="16"/>
  <c r="A13616" i="16"/>
  <c r="A13617" i="16"/>
  <c r="A13618" i="16"/>
  <c r="A13619" i="16"/>
  <c r="A13620" i="16"/>
  <c r="A13621" i="16"/>
  <c r="A13622" i="16"/>
  <c r="A13623" i="16"/>
  <c r="A13624" i="16"/>
  <c r="A13625" i="16"/>
  <c r="A13626" i="16"/>
  <c r="A13627" i="16"/>
  <c r="A13628" i="16"/>
  <c r="A13629" i="16"/>
  <c r="A13630" i="16"/>
  <c r="A13631" i="16"/>
  <c r="A13632" i="16"/>
  <c r="A13633" i="16"/>
  <c r="A13634" i="16"/>
  <c r="A13635" i="16"/>
  <c r="A13636" i="16"/>
  <c r="A13637" i="16"/>
  <c r="A13638" i="16"/>
  <c r="A13639" i="16"/>
  <c r="A13640" i="16"/>
  <c r="A13641" i="16"/>
  <c r="A13642" i="16"/>
  <c r="A13643" i="16"/>
  <c r="A13644" i="16"/>
  <c r="A13645" i="16"/>
  <c r="A13646" i="16"/>
  <c r="A13647" i="16"/>
  <c r="A13648" i="16"/>
  <c r="A13649" i="16"/>
  <c r="A13650" i="16"/>
  <c r="A13651" i="16"/>
  <c r="A13652" i="16"/>
  <c r="A13653" i="16"/>
  <c r="A13654" i="16"/>
  <c r="A13655" i="16"/>
  <c r="A13656" i="16"/>
  <c r="A13657" i="16"/>
  <c r="A13658" i="16"/>
  <c r="A13659" i="16"/>
  <c r="A13660" i="16"/>
  <c r="A13661" i="16"/>
  <c r="A13662" i="16"/>
  <c r="A13663" i="16"/>
  <c r="A13664" i="16"/>
  <c r="E13557" i="16"/>
  <c r="D13557" i="16"/>
  <c r="D13558" i="16"/>
  <c r="B13557" i="16"/>
  <c r="A13557" i="16"/>
  <c r="L13556" i="16"/>
  <c r="K13556" i="16"/>
  <c r="B13556" i="16"/>
  <c r="C13556" i="16"/>
  <c r="L13555" i="16"/>
  <c r="K13555" i="16"/>
  <c r="L13552" i="16"/>
  <c r="K13552" i="16"/>
  <c r="L13549" i="16"/>
  <c r="K13549" i="16"/>
  <c r="K13546" i="16"/>
  <c r="L13546" i="16"/>
  <c r="L13543" i="16"/>
  <c r="K13543" i="16"/>
  <c r="K13540" i="16"/>
  <c r="L13540" i="16"/>
  <c r="K13537" i="16"/>
  <c r="L13537" i="16"/>
  <c r="K13534" i="16"/>
  <c r="L13534" i="16"/>
  <c r="K13531" i="16"/>
  <c r="L13531" i="16"/>
  <c r="K13528" i="16"/>
  <c r="L13528" i="16"/>
  <c r="L13525" i="16"/>
  <c r="K13525" i="16"/>
  <c r="L13522" i="16"/>
  <c r="K13522" i="16"/>
  <c r="L13519" i="16"/>
  <c r="K13519" i="16"/>
  <c r="K13516" i="16"/>
  <c r="L13516" i="16"/>
  <c r="K13513" i="16"/>
  <c r="L13513" i="16"/>
  <c r="K13510" i="16"/>
  <c r="L13510" i="16"/>
  <c r="K13507" i="16"/>
  <c r="L13507" i="16"/>
  <c r="K13504" i="16"/>
  <c r="L13504" i="16"/>
  <c r="L13501" i="16"/>
  <c r="K13501" i="16"/>
  <c r="L13498" i="16"/>
  <c r="K13498" i="16"/>
  <c r="L13495" i="16"/>
  <c r="K13495" i="16"/>
  <c r="K13492" i="16"/>
  <c r="L13492" i="16"/>
  <c r="K13489" i="16"/>
  <c r="L13489" i="16"/>
  <c r="K13486" i="16"/>
  <c r="L13486" i="16"/>
  <c r="K13483" i="16"/>
  <c r="L13483" i="16"/>
  <c r="K13480" i="16"/>
  <c r="L13480" i="16"/>
  <c r="L13477" i="16"/>
  <c r="K13477" i="16"/>
  <c r="L13474" i="16"/>
  <c r="K13474" i="16"/>
  <c r="L13471" i="16"/>
  <c r="K13471" i="16"/>
  <c r="K13468" i="16"/>
  <c r="L13468" i="16"/>
  <c r="K13465" i="16"/>
  <c r="L13465" i="16"/>
  <c r="K13462" i="16"/>
  <c r="L13462" i="16"/>
  <c r="A13461" i="16"/>
  <c r="A13462" i="16"/>
  <c r="A13463" i="16"/>
  <c r="A13464" i="16"/>
  <c r="A13465" i="16"/>
  <c r="A13466" i="16"/>
  <c r="A13467" i="16"/>
  <c r="A13468" i="16"/>
  <c r="A13469" i="16"/>
  <c r="A13470" i="16"/>
  <c r="A13471" i="16"/>
  <c r="A13472" i="16"/>
  <c r="A13473" i="16"/>
  <c r="A13474" i="16"/>
  <c r="A13475" i="16"/>
  <c r="A13476" i="16"/>
  <c r="A13477" i="16"/>
  <c r="A13478" i="16"/>
  <c r="A13479" i="16"/>
  <c r="A13480" i="16"/>
  <c r="A13481" i="16"/>
  <c r="A13482" i="16"/>
  <c r="A13483" i="16"/>
  <c r="A13484" i="16"/>
  <c r="A13485" i="16"/>
  <c r="A13486" i="16"/>
  <c r="A13487" i="16"/>
  <c r="A13488" i="16"/>
  <c r="A13489" i="16"/>
  <c r="A13490" i="16"/>
  <c r="A13491" i="16"/>
  <c r="A13492" i="16"/>
  <c r="A13493" i="16"/>
  <c r="A13494" i="16"/>
  <c r="A13495" i="16"/>
  <c r="A13496" i="16"/>
  <c r="A13497" i="16"/>
  <c r="A13498" i="16"/>
  <c r="A13499" i="16"/>
  <c r="A13500" i="16"/>
  <c r="A13501" i="16"/>
  <c r="A13502" i="16"/>
  <c r="A13503" i="16"/>
  <c r="A13504" i="16"/>
  <c r="A13505" i="16"/>
  <c r="A13506" i="16"/>
  <c r="A13507" i="16"/>
  <c r="A13508" i="16"/>
  <c r="A13509" i="16"/>
  <c r="A13510" i="16"/>
  <c r="A13511" i="16"/>
  <c r="A13512" i="16"/>
  <c r="A13513" i="16"/>
  <c r="A13514" i="16"/>
  <c r="A13515" i="16"/>
  <c r="A13516" i="16"/>
  <c r="A13517" i="16"/>
  <c r="A13518" i="16"/>
  <c r="A13519" i="16"/>
  <c r="A13520" i="16"/>
  <c r="A13521" i="16"/>
  <c r="A13522" i="16"/>
  <c r="A13523" i="16"/>
  <c r="A13524" i="16"/>
  <c r="A13525" i="16"/>
  <c r="A13526" i="16"/>
  <c r="A13527" i="16"/>
  <c r="A13528" i="16"/>
  <c r="A13529" i="16"/>
  <c r="A13530" i="16"/>
  <c r="A13531" i="16"/>
  <c r="A13532" i="16"/>
  <c r="A13533" i="16"/>
  <c r="A13534" i="16"/>
  <c r="A13535" i="16"/>
  <c r="A13536" i="16"/>
  <c r="A13537" i="16"/>
  <c r="A13538" i="16"/>
  <c r="A13539" i="16"/>
  <c r="A13540" i="16"/>
  <c r="A13541" i="16"/>
  <c r="A13542" i="16"/>
  <c r="A13543" i="16"/>
  <c r="A13544" i="16"/>
  <c r="A13545" i="16"/>
  <c r="A13546" i="16"/>
  <c r="A13547" i="16"/>
  <c r="A13548" i="16"/>
  <c r="A13549" i="16"/>
  <c r="A13550" i="16"/>
  <c r="A13551" i="16"/>
  <c r="A13552" i="16"/>
  <c r="A13553" i="16"/>
  <c r="A13554" i="16"/>
  <c r="A13555" i="16"/>
  <c r="K13459" i="16"/>
  <c r="L13459" i="16"/>
  <c r="A13457" i="16"/>
  <c r="A13458" i="16"/>
  <c r="A13459" i="16"/>
  <c r="A13460" i="16"/>
  <c r="K13456" i="16"/>
  <c r="L13456" i="16"/>
  <c r="L13453" i="16"/>
  <c r="K13453" i="16"/>
  <c r="A13451" i="16"/>
  <c r="A13452" i="16"/>
  <c r="A13453" i="16"/>
  <c r="A13454" i="16"/>
  <c r="A13455" i="16"/>
  <c r="A13456" i="16"/>
  <c r="L13450" i="16"/>
  <c r="K13450" i="16"/>
  <c r="D13450" i="16"/>
  <c r="D13451" i="16"/>
  <c r="B13450" i="16"/>
  <c r="A13450" i="16"/>
  <c r="E13449" i="16"/>
  <c r="D13449" i="16"/>
  <c r="B13449" i="16"/>
  <c r="C13449" i="16"/>
  <c r="A13449" i="16"/>
  <c r="E13448" i="16"/>
  <c r="D13448" i="16"/>
  <c r="B13448" i="16"/>
  <c r="C13448" i="16"/>
  <c r="A13448" i="16"/>
  <c r="L13447" i="16"/>
  <c r="K13447" i="16"/>
  <c r="B13447" i="16"/>
  <c r="C13447" i="16"/>
  <c r="K13446" i="16"/>
  <c r="L13446" i="16"/>
  <c r="K13443" i="16"/>
  <c r="L13443" i="16"/>
  <c r="L13440" i="16"/>
  <c r="K13440" i="16"/>
  <c r="L13437" i="16"/>
  <c r="K13437" i="16"/>
  <c r="L13434" i="16"/>
  <c r="K13434" i="16"/>
  <c r="K13431" i="16"/>
  <c r="L13431" i="16"/>
  <c r="K13428" i="16"/>
  <c r="L13428" i="16"/>
  <c r="A13428" i="16"/>
  <c r="A13429" i="16"/>
  <c r="A13430" i="16"/>
  <c r="A13431" i="16"/>
  <c r="A13432" i="16"/>
  <c r="A13433" i="16"/>
  <c r="A13434" i="16"/>
  <c r="A13435" i="16"/>
  <c r="A13436" i="16"/>
  <c r="A13437" i="16"/>
  <c r="A13438" i="16"/>
  <c r="A13439" i="16"/>
  <c r="A13440" i="16"/>
  <c r="A13441" i="16"/>
  <c r="A13442" i="16"/>
  <c r="A13443" i="16"/>
  <c r="A13444" i="16"/>
  <c r="A13445" i="16"/>
  <c r="A13446" i="16"/>
  <c r="K13425" i="16"/>
  <c r="L13425" i="16"/>
  <c r="K13422" i="16"/>
  <c r="L13422" i="16"/>
  <c r="K13419" i="16"/>
  <c r="L13419" i="16"/>
  <c r="L13416" i="16"/>
  <c r="K13416" i="16"/>
  <c r="L13413" i="16"/>
  <c r="K13413" i="16"/>
  <c r="L13410" i="16"/>
  <c r="K13410" i="16"/>
  <c r="K13407" i="16"/>
  <c r="L13407" i="16"/>
  <c r="K13404" i="16"/>
  <c r="L13404" i="16"/>
  <c r="K13401" i="16"/>
  <c r="L13401" i="16"/>
  <c r="K13398" i="16"/>
  <c r="L13398" i="16"/>
  <c r="K13395" i="16"/>
  <c r="L13395" i="16"/>
  <c r="L13392" i="16"/>
  <c r="K13392" i="16"/>
  <c r="L13389" i="16"/>
  <c r="K13389" i="16"/>
  <c r="L13386" i="16"/>
  <c r="K13386" i="16"/>
  <c r="K13383" i="16"/>
  <c r="L13383" i="16"/>
  <c r="K13380" i="16"/>
  <c r="L13380" i="16"/>
  <c r="K13377" i="16"/>
  <c r="L13377" i="16"/>
  <c r="K13374" i="16"/>
  <c r="L13374" i="16"/>
  <c r="K13371" i="16"/>
  <c r="L13371" i="16"/>
  <c r="L13368" i="16"/>
  <c r="K13368" i="16"/>
  <c r="L13365" i="16"/>
  <c r="K13365" i="16"/>
  <c r="L13362" i="16"/>
  <c r="K13362" i="16"/>
  <c r="K13359" i="16"/>
  <c r="L13359" i="16"/>
  <c r="K13356" i="16"/>
  <c r="L13356" i="16"/>
  <c r="K13353" i="16"/>
  <c r="L13353" i="16"/>
  <c r="K13350" i="16"/>
  <c r="L13350" i="16"/>
  <c r="K13347" i="16"/>
  <c r="L13347" i="16"/>
  <c r="L13344" i="16"/>
  <c r="K13344" i="16"/>
  <c r="A13342" i="16"/>
  <c r="A13343" i="16"/>
  <c r="A13344" i="16"/>
  <c r="A13345" i="16"/>
  <c r="A13346" i="16"/>
  <c r="A13347" i="16"/>
  <c r="A13348" i="16"/>
  <c r="A13349" i="16"/>
  <c r="A13350" i="16"/>
  <c r="A13351" i="16"/>
  <c r="A13352" i="16"/>
  <c r="A13353" i="16"/>
  <c r="A13354" i="16"/>
  <c r="A13355" i="16"/>
  <c r="A13356" i="16"/>
  <c r="A13357" i="16"/>
  <c r="A13358" i="16"/>
  <c r="A13359" i="16"/>
  <c r="A13360" i="16"/>
  <c r="A13361" i="16"/>
  <c r="A13362" i="16"/>
  <c r="A13363" i="16"/>
  <c r="A13364" i="16"/>
  <c r="A13365" i="16"/>
  <c r="A13366" i="16"/>
  <c r="A13367" i="16"/>
  <c r="A13368" i="16"/>
  <c r="A13369" i="16"/>
  <c r="A13370" i="16"/>
  <c r="A13371" i="16"/>
  <c r="A13372" i="16"/>
  <c r="A13373" i="16"/>
  <c r="A13374" i="16"/>
  <c r="A13375" i="16"/>
  <c r="A13376" i="16"/>
  <c r="A13377" i="16"/>
  <c r="A13378" i="16"/>
  <c r="A13379" i="16"/>
  <c r="A13380" i="16"/>
  <c r="A13381" i="16"/>
  <c r="A13382" i="16"/>
  <c r="A13383" i="16"/>
  <c r="A13384" i="16"/>
  <c r="A13385" i="16"/>
  <c r="A13386" i="16"/>
  <c r="A13387" i="16"/>
  <c r="A13388" i="16"/>
  <c r="A13389" i="16"/>
  <c r="A13390" i="16"/>
  <c r="A13391" i="16"/>
  <c r="A13392" i="16"/>
  <c r="A13393" i="16"/>
  <c r="A13394" i="16"/>
  <c r="A13395" i="16"/>
  <c r="A13396" i="16"/>
  <c r="A13397" i="16"/>
  <c r="A13398" i="16"/>
  <c r="A13399" i="16"/>
  <c r="A13400" i="16"/>
  <c r="A13401" i="16"/>
  <c r="A13402" i="16"/>
  <c r="A13403" i="16"/>
  <c r="A13404" i="16"/>
  <c r="A13405" i="16"/>
  <c r="A13406" i="16"/>
  <c r="A13407" i="16"/>
  <c r="A13408" i="16"/>
  <c r="A13409" i="16"/>
  <c r="A13410" i="16"/>
  <c r="A13411" i="16"/>
  <c r="A13412" i="16"/>
  <c r="A13413" i="16"/>
  <c r="A13414" i="16"/>
  <c r="A13415" i="16"/>
  <c r="A13416" i="16"/>
  <c r="A13417" i="16"/>
  <c r="A13418" i="16"/>
  <c r="A13419" i="16"/>
  <c r="A13420" i="16"/>
  <c r="A13421" i="16"/>
  <c r="A13422" i="16"/>
  <c r="A13423" i="16"/>
  <c r="A13424" i="16"/>
  <c r="A13425" i="16"/>
  <c r="A13426" i="16"/>
  <c r="A13427" i="16"/>
  <c r="L13341" i="16"/>
  <c r="K13341" i="16"/>
  <c r="D13341" i="16"/>
  <c r="D13342" i="16"/>
  <c r="B13341" i="16"/>
  <c r="A13341" i="16"/>
  <c r="E13340" i="16"/>
  <c r="D13340" i="16"/>
  <c r="B13340" i="16"/>
  <c r="C13340" i="16"/>
  <c r="A13340" i="16"/>
  <c r="E13339" i="16"/>
  <c r="D13339" i="16"/>
  <c r="B13339" i="16"/>
  <c r="C13339" i="16"/>
  <c r="A13339" i="16"/>
  <c r="L13338" i="16"/>
  <c r="K13338" i="16"/>
  <c r="B13338" i="16"/>
  <c r="C13338" i="16"/>
  <c r="K13337" i="16"/>
  <c r="L13337" i="16"/>
  <c r="K13334" i="16"/>
  <c r="L13334" i="16"/>
  <c r="L13331" i="16"/>
  <c r="K13331" i="16"/>
  <c r="L13328" i="16"/>
  <c r="K13328" i="16"/>
  <c r="L13325" i="16"/>
  <c r="K13325" i="16"/>
  <c r="K13322" i="16"/>
  <c r="L13322" i="16"/>
  <c r="K13319" i="16"/>
  <c r="L13319" i="16"/>
  <c r="K13316" i="16"/>
  <c r="L13316" i="16"/>
  <c r="L13313" i="16"/>
  <c r="K13313" i="16"/>
  <c r="K13310" i="16"/>
  <c r="L13310" i="16"/>
  <c r="L13307" i="16"/>
  <c r="K13307" i="16"/>
  <c r="L13304" i="16"/>
  <c r="K13304" i="16"/>
  <c r="L13301" i="16"/>
  <c r="K13301" i="16"/>
  <c r="K13298" i="16"/>
  <c r="L13298" i="16"/>
  <c r="K13295" i="16"/>
  <c r="L13295" i="16"/>
  <c r="K13292" i="16"/>
  <c r="L13292" i="16"/>
  <c r="L13289" i="16"/>
  <c r="K13289" i="16"/>
  <c r="K13286" i="16"/>
  <c r="L13286" i="16"/>
  <c r="L13283" i="16"/>
  <c r="K13283" i="16"/>
  <c r="L13280" i="16"/>
  <c r="K13280" i="16"/>
  <c r="L13277" i="16"/>
  <c r="K13277" i="16"/>
  <c r="K13274" i="16"/>
  <c r="L13274" i="16"/>
  <c r="K13271" i="16"/>
  <c r="L13271" i="16"/>
  <c r="K13268" i="16"/>
  <c r="L13268" i="16"/>
  <c r="K13265" i="16"/>
  <c r="L13265" i="16"/>
  <c r="K13262" i="16"/>
  <c r="L13262" i="16"/>
  <c r="L13259" i="16"/>
  <c r="K13259" i="16"/>
  <c r="L13256" i="16"/>
  <c r="K13256" i="16"/>
  <c r="L13253" i="16"/>
  <c r="K13253" i="16"/>
  <c r="K13250" i="16"/>
  <c r="L13250" i="16"/>
  <c r="K13247" i="16"/>
  <c r="L13247" i="16"/>
  <c r="K13244" i="16"/>
  <c r="L13244" i="16"/>
  <c r="K13241" i="16"/>
  <c r="L13241" i="16"/>
  <c r="K13238" i="16"/>
  <c r="L13238" i="16"/>
  <c r="L13235" i="16"/>
  <c r="K13235" i="16"/>
  <c r="L13232" i="16"/>
  <c r="K13232" i="16"/>
  <c r="A13231" i="16"/>
  <c r="A13232" i="16"/>
  <c r="A13233" i="16"/>
  <c r="A13234" i="16"/>
  <c r="A13235" i="16"/>
  <c r="A13236" i="16"/>
  <c r="A13237" i="16"/>
  <c r="A13238" i="16"/>
  <c r="A13239" i="16"/>
  <c r="A13240" i="16"/>
  <c r="A13241" i="16"/>
  <c r="A13242" i="16"/>
  <c r="A13243" i="16"/>
  <c r="A13244" i="16"/>
  <c r="A13245" i="16"/>
  <c r="A13246" i="16"/>
  <c r="A13247" i="16"/>
  <c r="A13248" i="16"/>
  <c r="A13249" i="16"/>
  <c r="A13250" i="16"/>
  <c r="A13251" i="16"/>
  <c r="A13252" i="16"/>
  <c r="A13253" i="16"/>
  <c r="A13254" i="16"/>
  <c r="A13255" i="16"/>
  <c r="A13256" i="16"/>
  <c r="A13257" i="16"/>
  <c r="A13258" i="16"/>
  <c r="A13259" i="16"/>
  <c r="A13260" i="16"/>
  <c r="A13261" i="16"/>
  <c r="A13262" i="16"/>
  <c r="A13263" i="16"/>
  <c r="A13264" i="16"/>
  <c r="A13265" i="16"/>
  <c r="A13266" i="16"/>
  <c r="A13267" i="16"/>
  <c r="A13268" i="16"/>
  <c r="A13269" i="16"/>
  <c r="A13270" i="16"/>
  <c r="A13271" i="16"/>
  <c r="A13272" i="16"/>
  <c r="A13273" i="16"/>
  <c r="A13274" i="16"/>
  <c r="A13275" i="16"/>
  <c r="A13276" i="16"/>
  <c r="A13277" i="16"/>
  <c r="A13278" i="16"/>
  <c r="A13279" i="16"/>
  <c r="A13280" i="16"/>
  <c r="A13281" i="16"/>
  <c r="A13282" i="16"/>
  <c r="A13283" i="16"/>
  <c r="A13284" i="16"/>
  <c r="A13285" i="16"/>
  <c r="A13286" i="16"/>
  <c r="A13287" i="16"/>
  <c r="A13288" i="16"/>
  <c r="A13289" i="16"/>
  <c r="A13290" i="16"/>
  <c r="A13291" i="16"/>
  <c r="A13292" i="16"/>
  <c r="A13293" i="16"/>
  <c r="A13294" i="16"/>
  <c r="A13295" i="16"/>
  <c r="A13296" i="16"/>
  <c r="A13297" i="16"/>
  <c r="A13298" i="16"/>
  <c r="A13299" i="16"/>
  <c r="A13300" i="16"/>
  <c r="A13301" i="16"/>
  <c r="A13302" i="16"/>
  <c r="A13303" i="16"/>
  <c r="A13304" i="16"/>
  <c r="A13305" i="16"/>
  <c r="A13306" i="16"/>
  <c r="A13307" i="16"/>
  <c r="A13308" i="16"/>
  <c r="A13309" i="16"/>
  <c r="A13310" i="16"/>
  <c r="A13311" i="16"/>
  <c r="A13312" i="16"/>
  <c r="A13313" i="16"/>
  <c r="A13314" i="16"/>
  <c r="A13315" i="16"/>
  <c r="A13316" i="16"/>
  <c r="A13317" i="16"/>
  <c r="A13318" i="16"/>
  <c r="A13319" i="16"/>
  <c r="A13320" i="16"/>
  <c r="A13321" i="16"/>
  <c r="A13322" i="16"/>
  <c r="A13323" i="16"/>
  <c r="A13324" i="16"/>
  <c r="A13325" i="16"/>
  <c r="A13326" i="16"/>
  <c r="A13327" i="16"/>
  <c r="A13328" i="16"/>
  <c r="A13329" i="16"/>
  <c r="A13330" i="16"/>
  <c r="A13331" i="16"/>
  <c r="A13332" i="16"/>
  <c r="A13333" i="16"/>
  <c r="A13334" i="16"/>
  <c r="A13335" i="16"/>
  <c r="A13336" i="16"/>
  <c r="A13337" i="16"/>
  <c r="E13230" i="16"/>
  <c r="D13230" i="16"/>
  <c r="C13230" i="16"/>
  <c r="B13230" i="16"/>
  <c r="A13230" i="16"/>
  <c r="L13229" i="16"/>
  <c r="K13229" i="16"/>
  <c r="B13229" i="16"/>
  <c r="C13229" i="16"/>
  <c r="L13228" i="16"/>
  <c r="K13228" i="16"/>
  <c r="K13225" i="16"/>
  <c r="L13225" i="16"/>
  <c r="L13222" i="16"/>
  <c r="K13222" i="16"/>
  <c r="L13219" i="16"/>
  <c r="K13219" i="16"/>
  <c r="L13216" i="16"/>
  <c r="K13216" i="16"/>
  <c r="K13213" i="16"/>
  <c r="L13213" i="16"/>
  <c r="K13210" i="16"/>
  <c r="L13210" i="16"/>
  <c r="K13207" i="16"/>
  <c r="L13207" i="16"/>
  <c r="L13204" i="16"/>
  <c r="K13204" i="16"/>
  <c r="K13201" i="16"/>
  <c r="L13201" i="16"/>
  <c r="L13198" i="16"/>
  <c r="K13198" i="16"/>
  <c r="L13195" i="16"/>
  <c r="K13195" i="16"/>
  <c r="L13192" i="16"/>
  <c r="K13192" i="16"/>
  <c r="K13189" i="16"/>
  <c r="L13189" i="16"/>
  <c r="K13186" i="16"/>
  <c r="L13186" i="16"/>
  <c r="K13183" i="16"/>
  <c r="L13183" i="16"/>
  <c r="L13180" i="16"/>
  <c r="K13180" i="16"/>
  <c r="K13177" i="16"/>
  <c r="L13177" i="16"/>
  <c r="L13174" i="16"/>
  <c r="K13174" i="16"/>
  <c r="L13171" i="16"/>
  <c r="K13171" i="16"/>
  <c r="L13168" i="16"/>
  <c r="K13168" i="16"/>
  <c r="K13165" i="16"/>
  <c r="L13165" i="16"/>
  <c r="K13162" i="16"/>
  <c r="L13162" i="16"/>
  <c r="K13159" i="16"/>
  <c r="L13159" i="16"/>
  <c r="L13156" i="16"/>
  <c r="K13156" i="16"/>
  <c r="K13153" i="16"/>
  <c r="L13153" i="16"/>
  <c r="L13150" i="16"/>
  <c r="K13150" i="16"/>
  <c r="L13147" i="16"/>
  <c r="K13147" i="16"/>
  <c r="L13144" i="16"/>
  <c r="K13144" i="16"/>
  <c r="K13141" i="16"/>
  <c r="L13141" i="16"/>
  <c r="L13138" i="16"/>
  <c r="K13138" i="16"/>
  <c r="K13135" i="16"/>
  <c r="L13135" i="16"/>
  <c r="L13132" i="16"/>
  <c r="K13132" i="16"/>
  <c r="K13129" i="16"/>
  <c r="L13129" i="16"/>
  <c r="L13126" i="16"/>
  <c r="K13126" i="16"/>
  <c r="A13124" i="16"/>
  <c r="A13125" i="16"/>
  <c r="A13126" i="16"/>
  <c r="A13127" i="16"/>
  <c r="A13128" i="16"/>
  <c r="A13129" i="16"/>
  <c r="A13130" i="16"/>
  <c r="A13131" i="16"/>
  <c r="A13132" i="16"/>
  <c r="A13133" i="16"/>
  <c r="A13134" i="16"/>
  <c r="A13135" i="16"/>
  <c r="A13136" i="16"/>
  <c r="A13137" i="16"/>
  <c r="A13138" i="16"/>
  <c r="A13139" i="16"/>
  <c r="A13140" i="16"/>
  <c r="A13141" i="16"/>
  <c r="A13142" i="16"/>
  <c r="A13143" i="16"/>
  <c r="A13144" i="16"/>
  <c r="A13145" i="16"/>
  <c r="A13146" i="16"/>
  <c r="A13147" i="16"/>
  <c r="A13148" i="16"/>
  <c r="A13149" i="16"/>
  <c r="A13150" i="16"/>
  <c r="A13151" i="16"/>
  <c r="A13152" i="16"/>
  <c r="A13153" i="16"/>
  <c r="A13154" i="16"/>
  <c r="A13155" i="16"/>
  <c r="A13156" i="16"/>
  <c r="A13157" i="16"/>
  <c r="A13158" i="16"/>
  <c r="A13159" i="16"/>
  <c r="A13160" i="16"/>
  <c r="A13161" i="16"/>
  <c r="A13162" i="16"/>
  <c r="A13163" i="16"/>
  <c r="A13164" i="16"/>
  <c r="A13165" i="16"/>
  <c r="A13166" i="16"/>
  <c r="A13167" i="16"/>
  <c r="A13168" i="16"/>
  <c r="A13169" i="16"/>
  <c r="A13170" i="16"/>
  <c r="A13171" i="16"/>
  <c r="A13172" i="16"/>
  <c r="A13173" i="16"/>
  <c r="A13174" i="16"/>
  <c r="A13175" i="16"/>
  <c r="A13176" i="16"/>
  <c r="A13177" i="16"/>
  <c r="A13178" i="16"/>
  <c r="A13179" i="16"/>
  <c r="A13180" i="16"/>
  <c r="A13181" i="16"/>
  <c r="A13182" i="16"/>
  <c r="A13183" i="16"/>
  <c r="A13184" i="16"/>
  <c r="A13185" i="16"/>
  <c r="A13186" i="16"/>
  <c r="A13187" i="16"/>
  <c r="A13188" i="16"/>
  <c r="A13189" i="16"/>
  <c r="A13190" i="16"/>
  <c r="A13191" i="16"/>
  <c r="A13192" i="16"/>
  <c r="A13193" i="16"/>
  <c r="A13194" i="16"/>
  <c r="A13195" i="16"/>
  <c r="A13196" i="16"/>
  <c r="A13197" i="16"/>
  <c r="A13198" i="16"/>
  <c r="A13199" i="16"/>
  <c r="A13200" i="16"/>
  <c r="A13201" i="16"/>
  <c r="A13202" i="16"/>
  <c r="A13203" i="16"/>
  <c r="A13204" i="16"/>
  <c r="A13205" i="16"/>
  <c r="A13206" i="16"/>
  <c r="A13207" i="16"/>
  <c r="A13208" i="16"/>
  <c r="A13209" i="16"/>
  <c r="A13210" i="16"/>
  <c r="A13211" i="16"/>
  <c r="A13212" i="16"/>
  <c r="A13213" i="16"/>
  <c r="A13214" i="16"/>
  <c r="A13215" i="16"/>
  <c r="A13216" i="16"/>
  <c r="A13217" i="16"/>
  <c r="A13218" i="16"/>
  <c r="A13219" i="16"/>
  <c r="A13220" i="16"/>
  <c r="A13221" i="16"/>
  <c r="A13222" i="16"/>
  <c r="A13223" i="16"/>
  <c r="A13224" i="16"/>
  <c r="A13225" i="16"/>
  <c r="A13226" i="16"/>
  <c r="A13227" i="16"/>
  <c r="A13228" i="16"/>
  <c r="L13123" i="16"/>
  <c r="K13123" i="16"/>
  <c r="A13122" i="16"/>
  <c r="A13123" i="16"/>
  <c r="E13121" i="16"/>
  <c r="E13122" i="16"/>
  <c r="D13121" i="16"/>
  <c r="B13121" i="16"/>
  <c r="A13121" i="16"/>
  <c r="L13120" i="16"/>
  <c r="K13120" i="16"/>
  <c r="C13120" i="16"/>
  <c r="B13120" i="16"/>
  <c r="L13119" i="16"/>
  <c r="K13119" i="16"/>
  <c r="K13116" i="16"/>
  <c r="L13116" i="16"/>
  <c r="L13113" i="16"/>
  <c r="K13113" i="16"/>
  <c r="L13110" i="16"/>
  <c r="K13110" i="16"/>
  <c r="L13107" i="16"/>
  <c r="K13107" i="16"/>
  <c r="K13104" i="16"/>
  <c r="L13104" i="16"/>
  <c r="K13101" i="16"/>
  <c r="L13101" i="16"/>
  <c r="K13098" i="16"/>
  <c r="L13098" i="16"/>
  <c r="L13095" i="16"/>
  <c r="K13095" i="16"/>
  <c r="K13092" i="16"/>
  <c r="L13092" i="16"/>
  <c r="L13089" i="16"/>
  <c r="K13089" i="16"/>
  <c r="L13086" i="16"/>
  <c r="K13086" i="16"/>
  <c r="L13083" i="16"/>
  <c r="K13083" i="16"/>
  <c r="K13080" i="16"/>
  <c r="L13080" i="16"/>
  <c r="K13077" i="16"/>
  <c r="L13077" i="16"/>
  <c r="K13074" i="16"/>
  <c r="L13074" i="16"/>
  <c r="L13071" i="16"/>
  <c r="K13071" i="16"/>
  <c r="K13068" i="16"/>
  <c r="L13068" i="16"/>
  <c r="L13065" i="16"/>
  <c r="K13065" i="16"/>
  <c r="L13062" i="16"/>
  <c r="K13062" i="16"/>
  <c r="L13059" i="16"/>
  <c r="K13059" i="16"/>
  <c r="K13056" i="16"/>
  <c r="L13056" i="16"/>
  <c r="K13053" i="16"/>
  <c r="L13053" i="16"/>
  <c r="K13050" i="16"/>
  <c r="L13050" i="16"/>
  <c r="L13047" i="16"/>
  <c r="K13047" i="16"/>
  <c r="K13044" i="16"/>
  <c r="L13044" i="16"/>
  <c r="L13041" i="16"/>
  <c r="K13041" i="16"/>
  <c r="L13038" i="16"/>
  <c r="K13038" i="16"/>
  <c r="L13035" i="16"/>
  <c r="K13035" i="16"/>
  <c r="K13032" i="16"/>
  <c r="L13032" i="16"/>
  <c r="K13029" i="16"/>
  <c r="L13029" i="16"/>
  <c r="K13026" i="16"/>
  <c r="L13026" i="16"/>
  <c r="A13025" i="16"/>
  <c r="A13026" i="16"/>
  <c r="A13027" i="16"/>
  <c r="A13028" i="16"/>
  <c r="A13029" i="16"/>
  <c r="A13030" i="16"/>
  <c r="A13031" i="16"/>
  <c r="A13032" i="16"/>
  <c r="A13033" i="16"/>
  <c r="A13034" i="16"/>
  <c r="A13035" i="16"/>
  <c r="A13036" i="16"/>
  <c r="A13037" i="16"/>
  <c r="A13038" i="16"/>
  <c r="A13039" i="16"/>
  <c r="A13040" i="16"/>
  <c r="A13041" i="16"/>
  <c r="A13042" i="16"/>
  <c r="A13043" i="16"/>
  <c r="A13044" i="16"/>
  <c r="A13045" i="16"/>
  <c r="A13046" i="16"/>
  <c r="A13047" i="16"/>
  <c r="A13048" i="16"/>
  <c r="A13049" i="16"/>
  <c r="A13050" i="16"/>
  <c r="A13051" i="16"/>
  <c r="A13052" i="16"/>
  <c r="A13053" i="16"/>
  <c r="A13054" i="16"/>
  <c r="A13055" i="16"/>
  <c r="A13056" i="16"/>
  <c r="A13057" i="16"/>
  <c r="A13058" i="16"/>
  <c r="A13059" i="16"/>
  <c r="A13060" i="16"/>
  <c r="A13061" i="16"/>
  <c r="A13062" i="16"/>
  <c r="A13063" i="16"/>
  <c r="A13064" i="16"/>
  <c r="A13065" i="16"/>
  <c r="A13066" i="16"/>
  <c r="A13067" i="16"/>
  <c r="A13068" i="16"/>
  <c r="A13069" i="16"/>
  <c r="A13070" i="16"/>
  <c r="A13071" i="16"/>
  <c r="A13072" i="16"/>
  <c r="A13073" i="16"/>
  <c r="A13074" i="16"/>
  <c r="A13075" i="16"/>
  <c r="A13076" i="16"/>
  <c r="A13077" i="16"/>
  <c r="A13078" i="16"/>
  <c r="A13079" i="16"/>
  <c r="A13080" i="16"/>
  <c r="A13081" i="16"/>
  <c r="A13082" i="16"/>
  <c r="A13083" i="16"/>
  <c r="A13084" i="16"/>
  <c r="A13085" i="16"/>
  <c r="A13086" i="16"/>
  <c r="A13087" i="16"/>
  <c r="A13088" i="16"/>
  <c r="A13089" i="16"/>
  <c r="A13090" i="16"/>
  <c r="A13091" i="16"/>
  <c r="A13092" i="16"/>
  <c r="A13093" i="16"/>
  <c r="A13094" i="16"/>
  <c r="A13095" i="16"/>
  <c r="A13096" i="16"/>
  <c r="A13097" i="16"/>
  <c r="A13098" i="16"/>
  <c r="A13099" i="16"/>
  <c r="A13100" i="16"/>
  <c r="A13101" i="16"/>
  <c r="A13102" i="16"/>
  <c r="A13103" i="16"/>
  <c r="A13104" i="16"/>
  <c r="A13105" i="16"/>
  <c r="A13106" i="16"/>
  <c r="A13107" i="16"/>
  <c r="A13108" i="16"/>
  <c r="A13109" i="16"/>
  <c r="A13110" i="16"/>
  <c r="A13111" i="16"/>
  <c r="A13112" i="16"/>
  <c r="A13113" i="16"/>
  <c r="A13114" i="16"/>
  <c r="A13115" i="16"/>
  <c r="A13116" i="16"/>
  <c r="A13117" i="16"/>
  <c r="A13118" i="16"/>
  <c r="A13119" i="16"/>
  <c r="L13023" i="16"/>
  <c r="K13023" i="16"/>
  <c r="A13021" i="16"/>
  <c r="A13022" i="16"/>
  <c r="A13023" i="16"/>
  <c r="A13024" i="16"/>
  <c r="K13020" i="16"/>
  <c r="L13020" i="16"/>
  <c r="E13020" i="16"/>
  <c r="E13021" i="16"/>
  <c r="D13020" i="16"/>
  <c r="D13021" i="16"/>
  <c r="B13020" i="16"/>
  <c r="A13020" i="16"/>
  <c r="I13019" i="16"/>
  <c r="E13019" i="16"/>
  <c r="J13019" i="16"/>
  <c r="D13019" i="16"/>
  <c r="B13019" i="16"/>
  <c r="C13019" i="16"/>
  <c r="A13019" i="16"/>
  <c r="F13018" i="16"/>
  <c r="E13018" i="16"/>
  <c r="J13018" i="16"/>
  <c r="D13018" i="16"/>
  <c r="C13018" i="16"/>
  <c r="B13018" i="16"/>
  <c r="A13018" i="16"/>
  <c r="L13017" i="16"/>
  <c r="K13017" i="16"/>
  <c r="C13017" i="16"/>
  <c r="B13017" i="16"/>
  <c r="K13016" i="16"/>
  <c r="L13016" i="16"/>
  <c r="K13013" i="16"/>
  <c r="L13013" i="16"/>
  <c r="L13010" i="16"/>
  <c r="K13010" i="16"/>
  <c r="K13007" i="16"/>
  <c r="L13007" i="16"/>
  <c r="L13004" i="16"/>
  <c r="K13004" i="16"/>
  <c r="L13001" i="16"/>
  <c r="K13001" i="16"/>
  <c r="L12998" i="16"/>
  <c r="K12998" i="16"/>
  <c r="K12995" i="16"/>
  <c r="L12995" i="16"/>
  <c r="K12992" i="16"/>
  <c r="L12992" i="16"/>
  <c r="K12989" i="16"/>
  <c r="L12989" i="16"/>
  <c r="L12986" i="16"/>
  <c r="K12986" i="16"/>
  <c r="K12983" i="16"/>
  <c r="L12983" i="16"/>
  <c r="L12980" i="16"/>
  <c r="K12980" i="16"/>
  <c r="L12977" i="16"/>
  <c r="K12977" i="16"/>
  <c r="L12974" i="16"/>
  <c r="K12974" i="16"/>
  <c r="K12971" i="16"/>
  <c r="L12971" i="16"/>
  <c r="K12968" i="16"/>
  <c r="L12968" i="16"/>
  <c r="K12965" i="16"/>
  <c r="L12965" i="16"/>
  <c r="L12962" i="16"/>
  <c r="K12962" i="16"/>
  <c r="K12959" i="16"/>
  <c r="L12959" i="16"/>
  <c r="L12956" i="16"/>
  <c r="K12956" i="16"/>
  <c r="L12953" i="16"/>
  <c r="K12953" i="16"/>
  <c r="L12950" i="16"/>
  <c r="K12950" i="16"/>
  <c r="K12947" i="16"/>
  <c r="L12947" i="16"/>
  <c r="K12944" i="16"/>
  <c r="L12944" i="16"/>
  <c r="K12941" i="16"/>
  <c r="L12941" i="16"/>
  <c r="L12938" i="16"/>
  <c r="K12938" i="16"/>
  <c r="K12935" i="16"/>
  <c r="L12935" i="16"/>
  <c r="L12932" i="16"/>
  <c r="K12932" i="16"/>
  <c r="L12929" i="16"/>
  <c r="K12929" i="16"/>
  <c r="L12926" i="16"/>
  <c r="K12926" i="16"/>
  <c r="E12924" i="16"/>
  <c r="K12923" i="16"/>
  <c r="L12923" i="16"/>
  <c r="E12923" i="16"/>
  <c r="I12921" i="16"/>
  <c r="D12923" i="16"/>
  <c r="A12923" i="16"/>
  <c r="A12924" i="16"/>
  <c r="A12925" i="16"/>
  <c r="A12926" i="16"/>
  <c r="A12927" i="16"/>
  <c r="A12928" i="16"/>
  <c r="A12929" i="16"/>
  <c r="A12930" i="16"/>
  <c r="A12931" i="16"/>
  <c r="A12932" i="16"/>
  <c r="A12933" i="16"/>
  <c r="A12934" i="16"/>
  <c r="A12935" i="16"/>
  <c r="A12936" i="16"/>
  <c r="A12937" i="16"/>
  <c r="A12938" i="16"/>
  <c r="A12939" i="16"/>
  <c r="A12940" i="16"/>
  <c r="A12941" i="16"/>
  <c r="A12942" i="16"/>
  <c r="A12943" i="16"/>
  <c r="A12944" i="16"/>
  <c r="A12945" i="16"/>
  <c r="A12946" i="16"/>
  <c r="A12947" i="16"/>
  <c r="A12948" i="16"/>
  <c r="A12949" i="16"/>
  <c r="A12950" i="16"/>
  <c r="A12951" i="16"/>
  <c r="A12952" i="16"/>
  <c r="A12953" i="16"/>
  <c r="A12954" i="16"/>
  <c r="A12955" i="16"/>
  <c r="A12956" i="16"/>
  <c r="A12957" i="16"/>
  <c r="A12958" i="16"/>
  <c r="A12959" i="16"/>
  <c r="A12960" i="16"/>
  <c r="A12961" i="16"/>
  <c r="A12962" i="16"/>
  <c r="A12963" i="16"/>
  <c r="A12964" i="16"/>
  <c r="A12965" i="16"/>
  <c r="A12966" i="16"/>
  <c r="A12967" i="16"/>
  <c r="A12968" i="16"/>
  <c r="A12969" i="16"/>
  <c r="A12970" i="16"/>
  <c r="A12971" i="16"/>
  <c r="A12972" i="16"/>
  <c r="A12973" i="16"/>
  <c r="A12974" i="16"/>
  <c r="A12975" i="16"/>
  <c r="A12976" i="16"/>
  <c r="A12977" i="16"/>
  <c r="A12978" i="16"/>
  <c r="A12979" i="16"/>
  <c r="A12980" i="16"/>
  <c r="A12981" i="16"/>
  <c r="A12982" i="16"/>
  <c r="A12983" i="16"/>
  <c r="A12984" i="16"/>
  <c r="A12985" i="16"/>
  <c r="A12986" i="16"/>
  <c r="A12987" i="16"/>
  <c r="A12988" i="16"/>
  <c r="A12989" i="16"/>
  <c r="A12990" i="16"/>
  <c r="A12991" i="16"/>
  <c r="A12992" i="16"/>
  <c r="A12993" i="16"/>
  <c r="A12994" i="16"/>
  <c r="A12995" i="16"/>
  <c r="A12996" i="16"/>
  <c r="A12997" i="16"/>
  <c r="A12998" i="16"/>
  <c r="A12999" i="16"/>
  <c r="A13000" i="16"/>
  <c r="A13001" i="16"/>
  <c r="A13002" i="16"/>
  <c r="A13003" i="16"/>
  <c r="A13004" i="16"/>
  <c r="A13005" i="16"/>
  <c r="A13006" i="16"/>
  <c r="A13007" i="16"/>
  <c r="A13008" i="16"/>
  <c r="A13009" i="16"/>
  <c r="A13010" i="16"/>
  <c r="A13011" i="16"/>
  <c r="A13012" i="16"/>
  <c r="A13013" i="16"/>
  <c r="A13014" i="16"/>
  <c r="A13015" i="16"/>
  <c r="A13016" i="16"/>
  <c r="J12922" i="16"/>
  <c r="I12922" i="16"/>
  <c r="H12922" i="16"/>
  <c r="E12922" i="16"/>
  <c r="F12922" i="16"/>
  <c r="D12922" i="16"/>
  <c r="A12922" i="16"/>
  <c r="K12921" i="16"/>
  <c r="L12921" i="16"/>
  <c r="H12921" i="16"/>
  <c r="F12921" i="16"/>
  <c r="E12921" i="16"/>
  <c r="D12921" i="16"/>
  <c r="C12921" i="16"/>
  <c r="B12921" i="16"/>
  <c r="A12921" i="16"/>
  <c r="K12920" i="16"/>
  <c r="L12920" i="16"/>
  <c r="C12920" i="16"/>
  <c r="B12920" i="16"/>
  <c r="L12919" i="16"/>
  <c r="K12919" i="16"/>
  <c r="L12916" i="16"/>
  <c r="K12916" i="16"/>
  <c r="L12913" i="16"/>
  <c r="K12913" i="16"/>
  <c r="K12910" i="16"/>
  <c r="L12910" i="16"/>
  <c r="K12907" i="16"/>
  <c r="L12907" i="16"/>
  <c r="K12904" i="16"/>
  <c r="L12904" i="16"/>
  <c r="L12901" i="16"/>
  <c r="K12901" i="16"/>
  <c r="K12898" i="16"/>
  <c r="L12898" i="16"/>
  <c r="L12895" i="16"/>
  <c r="K12895" i="16"/>
  <c r="L12892" i="16"/>
  <c r="K12892" i="16"/>
  <c r="L12889" i="16"/>
  <c r="K12889" i="16"/>
  <c r="K12886" i="16"/>
  <c r="L12886" i="16"/>
  <c r="K12883" i="16"/>
  <c r="L12883" i="16"/>
  <c r="K12880" i="16"/>
  <c r="L12880" i="16"/>
  <c r="L12877" i="16"/>
  <c r="K12877" i="16"/>
  <c r="K12874" i="16"/>
  <c r="L12874" i="16"/>
  <c r="L12871" i="16"/>
  <c r="K12871" i="16"/>
  <c r="L12868" i="16"/>
  <c r="K12868" i="16"/>
  <c r="L12865" i="16"/>
  <c r="K12865" i="16"/>
  <c r="K12862" i="16"/>
  <c r="L12862" i="16"/>
  <c r="K12859" i="16"/>
  <c r="L12859" i="16"/>
  <c r="K12856" i="16"/>
  <c r="L12856" i="16"/>
  <c r="L12853" i="16"/>
  <c r="K12853" i="16"/>
  <c r="K12850" i="16"/>
  <c r="L12850" i="16"/>
  <c r="L12847" i="16"/>
  <c r="K12847" i="16"/>
  <c r="L12844" i="16"/>
  <c r="K12844" i="16"/>
  <c r="L12841" i="16"/>
  <c r="K12841" i="16"/>
  <c r="K12838" i="16"/>
  <c r="L12838" i="16"/>
  <c r="A12838" i="16"/>
  <c r="A12839" i="16"/>
  <c r="A12840" i="16"/>
  <c r="A12841" i="16"/>
  <c r="A12842" i="16"/>
  <c r="A12843" i="16"/>
  <c r="A12844" i="16"/>
  <c r="A12845" i="16"/>
  <c r="A12846" i="16"/>
  <c r="A12847" i="16"/>
  <c r="A12848" i="16"/>
  <c r="A12849" i="16"/>
  <c r="A12850" i="16"/>
  <c r="A12851" i="16"/>
  <c r="A12852" i="16"/>
  <c r="A12853" i="16"/>
  <c r="A12854" i="16"/>
  <c r="A12855" i="16"/>
  <c r="A12856" i="16"/>
  <c r="A12857" i="16"/>
  <c r="A12858" i="16"/>
  <c r="A12859" i="16"/>
  <c r="A12860" i="16"/>
  <c r="A12861" i="16"/>
  <c r="A12862" i="16"/>
  <c r="A12863" i="16"/>
  <c r="A12864" i="16"/>
  <c r="A12865" i="16"/>
  <c r="A12866" i="16"/>
  <c r="A12867" i="16"/>
  <c r="A12868" i="16"/>
  <c r="A12869" i="16"/>
  <c r="A12870" i="16"/>
  <c r="A12871" i="16"/>
  <c r="A12872" i="16"/>
  <c r="A12873" i="16"/>
  <c r="A12874" i="16"/>
  <c r="A12875" i="16"/>
  <c r="A12876" i="16"/>
  <c r="A12877" i="16"/>
  <c r="A12878" i="16"/>
  <c r="A12879" i="16"/>
  <c r="A12880" i="16"/>
  <c r="A12881" i="16"/>
  <c r="A12882" i="16"/>
  <c r="A12883" i="16"/>
  <c r="A12884" i="16"/>
  <c r="A12885" i="16"/>
  <c r="A12886" i="16"/>
  <c r="A12887" i="16"/>
  <c r="A12888" i="16"/>
  <c r="A12889" i="16"/>
  <c r="A12890" i="16"/>
  <c r="A12891" i="16"/>
  <c r="A12892" i="16"/>
  <c r="A12893" i="16"/>
  <c r="A12894" i="16"/>
  <c r="A12895" i="16"/>
  <c r="A12896" i="16"/>
  <c r="A12897" i="16"/>
  <c r="A12898" i="16"/>
  <c r="A12899" i="16"/>
  <c r="A12900" i="16"/>
  <c r="A12901" i="16"/>
  <c r="A12902" i="16"/>
  <c r="A12903" i="16"/>
  <c r="A12904" i="16"/>
  <c r="A12905" i="16"/>
  <c r="A12906" i="16"/>
  <c r="A12907" i="16"/>
  <c r="A12908" i="16"/>
  <c r="A12909" i="16"/>
  <c r="A12910" i="16"/>
  <c r="A12911" i="16"/>
  <c r="A12912" i="16"/>
  <c r="A12913" i="16"/>
  <c r="A12914" i="16"/>
  <c r="A12915" i="16"/>
  <c r="A12916" i="16"/>
  <c r="A12917" i="16"/>
  <c r="A12918" i="16"/>
  <c r="A12919" i="16"/>
  <c r="K12835" i="16"/>
  <c r="L12835" i="16"/>
  <c r="K12832" i="16"/>
  <c r="L12832" i="16"/>
  <c r="E12831" i="16"/>
  <c r="E12830" i="16"/>
  <c r="D12830" i="16"/>
  <c r="A12830" i="16"/>
  <c r="A12831" i="16"/>
  <c r="A12832" i="16"/>
  <c r="A12833" i="16"/>
  <c r="A12834" i="16"/>
  <c r="A12835" i="16"/>
  <c r="A12836" i="16"/>
  <c r="A12837" i="16"/>
  <c r="L12829" i="16"/>
  <c r="K12829" i="16"/>
  <c r="C12829" i="16"/>
  <c r="B12829" i="16"/>
  <c r="L12828" i="16"/>
  <c r="K12828" i="16"/>
  <c r="K12825" i="16"/>
  <c r="L12825" i="16"/>
  <c r="L12822" i="16"/>
  <c r="K12822" i="16"/>
  <c r="L12819" i="16"/>
  <c r="K12819" i="16"/>
  <c r="L12816" i="16"/>
  <c r="K12816" i="16"/>
  <c r="K12813" i="16"/>
  <c r="L12813" i="16"/>
  <c r="K12810" i="16"/>
  <c r="L12810" i="16"/>
  <c r="K12807" i="16"/>
  <c r="L12807" i="16"/>
  <c r="L12804" i="16"/>
  <c r="K12804" i="16"/>
  <c r="K12801" i="16"/>
  <c r="L12801" i="16"/>
  <c r="L12798" i="16"/>
  <c r="K12798" i="16"/>
  <c r="L12795" i="16"/>
  <c r="K12795" i="16"/>
  <c r="L12792" i="16"/>
  <c r="K12792" i="16"/>
  <c r="K12789" i="16"/>
  <c r="L12789" i="16"/>
  <c r="K12786" i="16"/>
  <c r="L12786" i="16"/>
  <c r="K12783" i="16"/>
  <c r="L12783" i="16"/>
  <c r="L12780" i="16"/>
  <c r="K12780" i="16"/>
  <c r="K12777" i="16"/>
  <c r="L12777" i="16"/>
  <c r="L12774" i="16"/>
  <c r="K12774" i="16"/>
  <c r="L12771" i="16"/>
  <c r="K12771" i="16"/>
  <c r="L12768" i="16"/>
  <c r="K12768" i="16"/>
  <c r="K12765" i="16"/>
  <c r="L12765" i="16"/>
  <c r="K12762" i="16"/>
  <c r="L12762" i="16"/>
  <c r="K12759" i="16"/>
  <c r="L12759" i="16"/>
  <c r="L12756" i="16"/>
  <c r="K12756" i="16"/>
  <c r="K12753" i="16"/>
  <c r="L12753" i="16"/>
  <c r="L12750" i="16"/>
  <c r="K12750" i="16"/>
  <c r="L12747" i="16"/>
  <c r="K12747" i="16"/>
  <c r="A12746" i="16"/>
  <c r="A12747" i="16"/>
  <c r="A12748" i="16"/>
  <c r="A12749" i="16"/>
  <c r="A12750" i="16"/>
  <c r="A12751" i="16"/>
  <c r="A12752" i="16"/>
  <c r="A12753" i="16"/>
  <c r="A12754" i="16"/>
  <c r="A12755" i="16"/>
  <c r="A12756" i="16"/>
  <c r="A12757" i="16"/>
  <c r="A12758" i="16"/>
  <c r="A12759" i="16"/>
  <c r="A12760" i="16"/>
  <c r="A12761" i="16"/>
  <c r="A12762" i="16"/>
  <c r="A12763" i="16"/>
  <c r="A12764" i="16"/>
  <c r="A12765" i="16"/>
  <c r="A12766" i="16"/>
  <c r="A12767" i="16"/>
  <c r="A12768" i="16"/>
  <c r="A12769" i="16"/>
  <c r="A12770" i="16"/>
  <c r="A12771" i="16"/>
  <c r="A12772" i="16"/>
  <c r="A12773" i="16"/>
  <c r="A12774" i="16"/>
  <c r="A12775" i="16"/>
  <c r="A12776" i="16"/>
  <c r="A12777" i="16"/>
  <c r="A12778" i="16"/>
  <c r="A12779" i="16"/>
  <c r="A12780" i="16"/>
  <c r="A12781" i="16"/>
  <c r="A12782" i="16"/>
  <c r="A12783" i="16"/>
  <c r="A12784" i="16"/>
  <c r="A12785" i="16"/>
  <c r="A12786" i="16"/>
  <c r="A12787" i="16"/>
  <c r="A12788" i="16"/>
  <c r="A12789" i="16"/>
  <c r="A12790" i="16"/>
  <c r="A12791" i="16"/>
  <c r="A12792" i="16"/>
  <c r="A12793" i="16"/>
  <c r="A12794" i="16"/>
  <c r="A12795" i="16"/>
  <c r="A12796" i="16"/>
  <c r="A12797" i="16"/>
  <c r="A12798" i="16"/>
  <c r="A12799" i="16"/>
  <c r="A12800" i="16"/>
  <c r="A12801" i="16"/>
  <c r="A12802" i="16"/>
  <c r="A12803" i="16"/>
  <c r="A12804" i="16"/>
  <c r="A12805" i="16"/>
  <c r="A12806" i="16"/>
  <c r="A12807" i="16"/>
  <c r="A12808" i="16"/>
  <c r="A12809" i="16"/>
  <c r="A12810" i="16"/>
  <c r="A12811" i="16"/>
  <c r="A12812" i="16"/>
  <c r="A12813" i="16"/>
  <c r="A12814" i="16"/>
  <c r="A12815" i="16"/>
  <c r="A12816" i="16"/>
  <c r="A12817" i="16"/>
  <c r="A12818" i="16"/>
  <c r="A12819" i="16"/>
  <c r="A12820" i="16"/>
  <c r="A12821" i="16"/>
  <c r="A12822" i="16"/>
  <c r="A12823" i="16"/>
  <c r="A12824" i="16"/>
  <c r="A12825" i="16"/>
  <c r="A12826" i="16"/>
  <c r="A12827" i="16"/>
  <c r="A12828" i="16"/>
  <c r="E12745" i="16"/>
  <c r="E12746" i="16"/>
  <c r="D12745" i="16"/>
  <c r="C12745" i="16"/>
  <c r="B12745" i="16"/>
  <c r="A12745" i="16"/>
  <c r="L12744" i="16"/>
  <c r="K12744" i="16"/>
  <c r="B12744" i="16"/>
  <c r="C12744" i="16"/>
  <c r="L12743" i="16"/>
  <c r="K12743" i="16"/>
  <c r="K12740" i="16"/>
  <c r="L12740" i="16"/>
  <c r="K12737" i="16"/>
  <c r="L12737" i="16"/>
  <c r="K12734" i="16"/>
  <c r="L12734" i="16"/>
  <c r="L12731" i="16"/>
  <c r="K12731" i="16"/>
  <c r="K12728" i="16"/>
  <c r="L12728" i="16"/>
  <c r="L12725" i="16"/>
  <c r="K12725" i="16"/>
  <c r="L12722" i="16"/>
  <c r="K12722" i="16"/>
  <c r="L12719" i="16"/>
  <c r="K12719" i="16"/>
  <c r="K12716" i="16"/>
  <c r="L12716" i="16"/>
  <c r="K12713" i="16"/>
  <c r="L12713" i="16"/>
  <c r="K12710" i="16"/>
  <c r="L12710" i="16"/>
  <c r="L12707" i="16"/>
  <c r="K12707" i="16"/>
  <c r="K12704" i="16"/>
  <c r="L12704" i="16"/>
  <c r="L12701" i="16"/>
  <c r="K12701" i="16"/>
  <c r="K12698" i="16"/>
  <c r="L12698" i="16"/>
  <c r="L12695" i="16"/>
  <c r="K12695" i="16"/>
  <c r="K12692" i="16"/>
  <c r="L12692" i="16"/>
  <c r="K12689" i="16"/>
  <c r="L12689" i="16"/>
  <c r="K12686" i="16"/>
  <c r="L12686" i="16"/>
  <c r="L12683" i="16"/>
  <c r="K12683" i="16"/>
  <c r="K12680" i="16"/>
  <c r="L12680" i="16"/>
  <c r="L12677" i="16"/>
  <c r="K12677" i="16"/>
  <c r="K12674" i="16"/>
  <c r="L12674" i="16"/>
  <c r="L12671" i="16"/>
  <c r="K12671" i="16"/>
  <c r="K12668" i="16"/>
  <c r="L12668" i="16"/>
  <c r="D12667" i="16"/>
  <c r="B12667" i="16"/>
  <c r="C12667" i="16"/>
  <c r="A12667" i="16"/>
  <c r="A12668" i="16"/>
  <c r="A12669" i="16"/>
  <c r="A12670" i="16"/>
  <c r="A12671" i="16"/>
  <c r="A12672" i="16"/>
  <c r="A12673" i="16"/>
  <c r="A12674" i="16"/>
  <c r="A12675" i="16"/>
  <c r="A12676" i="16"/>
  <c r="A12677" i="16"/>
  <c r="A12678" i="16"/>
  <c r="A12679" i="16"/>
  <c r="A12680" i="16"/>
  <c r="A12681" i="16"/>
  <c r="A12682" i="16"/>
  <c r="A12683" i="16"/>
  <c r="A12684" i="16"/>
  <c r="A12685" i="16"/>
  <c r="A12686" i="16"/>
  <c r="A12687" i="16"/>
  <c r="A12688" i="16"/>
  <c r="A12689" i="16"/>
  <c r="A12690" i="16"/>
  <c r="A12691" i="16"/>
  <c r="A12692" i="16"/>
  <c r="A12693" i="16"/>
  <c r="A12694" i="16"/>
  <c r="A12695" i="16"/>
  <c r="A12696" i="16"/>
  <c r="A12697" i="16"/>
  <c r="A12698" i="16"/>
  <c r="A12699" i="16"/>
  <c r="A12700" i="16"/>
  <c r="A12701" i="16"/>
  <c r="A12702" i="16"/>
  <c r="A12703" i="16"/>
  <c r="A12704" i="16"/>
  <c r="A12705" i="16"/>
  <c r="A12706" i="16"/>
  <c r="A12707" i="16"/>
  <c r="A12708" i="16"/>
  <c r="A12709" i="16"/>
  <c r="A12710" i="16"/>
  <c r="A12711" i="16"/>
  <c r="A12712" i="16"/>
  <c r="A12713" i="16"/>
  <c r="A12714" i="16"/>
  <c r="A12715" i="16"/>
  <c r="A12716" i="16"/>
  <c r="A12717" i="16"/>
  <c r="A12718" i="16"/>
  <c r="A12719" i="16"/>
  <c r="A12720" i="16"/>
  <c r="A12721" i="16"/>
  <c r="A12722" i="16"/>
  <c r="A12723" i="16"/>
  <c r="A12724" i="16"/>
  <c r="A12725" i="16"/>
  <c r="A12726" i="16"/>
  <c r="A12727" i="16"/>
  <c r="A12728" i="16"/>
  <c r="A12729" i="16"/>
  <c r="A12730" i="16"/>
  <c r="A12731" i="16"/>
  <c r="A12732" i="16"/>
  <c r="A12733" i="16"/>
  <c r="A12734" i="16"/>
  <c r="A12735" i="16"/>
  <c r="A12736" i="16"/>
  <c r="A12737" i="16"/>
  <c r="A12738" i="16"/>
  <c r="A12739" i="16"/>
  <c r="A12740" i="16"/>
  <c r="A12741" i="16"/>
  <c r="A12742" i="16"/>
  <c r="A12743" i="16"/>
  <c r="E12666" i="16"/>
  <c r="E12667" i="16"/>
  <c r="D12666" i="16"/>
  <c r="B12666" i="16"/>
  <c r="A12666" i="16"/>
  <c r="K12665" i="16"/>
  <c r="L12665" i="16"/>
  <c r="C12665" i="16"/>
  <c r="B12665" i="16"/>
  <c r="L12664" i="16"/>
  <c r="K12664" i="16"/>
  <c r="K12661" i="16"/>
  <c r="L12661" i="16"/>
  <c r="L12658" i="16"/>
  <c r="K12658" i="16"/>
  <c r="K12655" i="16"/>
  <c r="L12655" i="16"/>
  <c r="K12652" i="16"/>
  <c r="L12652" i="16"/>
  <c r="K12649" i="16"/>
  <c r="L12649" i="16"/>
  <c r="L12646" i="16"/>
  <c r="K12646" i="16"/>
  <c r="K12643" i="16"/>
  <c r="L12643" i="16"/>
  <c r="L12640" i="16"/>
  <c r="K12640" i="16"/>
  <c r="A12640" i="16"/>
  <c r="A12641" i="16"/>
  <c r="A12642" i="16"/>
  <c r="A12643" i="16"/>
  <c r="A12644" i="16"/>
  <c r="A12645" i="16"/>
  <c r="A12646" i="16"/>
  <c r="A12647" i="16"/>
  <c r="A12648" i="16"/>
  <c r="A12649" i="16"/>
  <c r="A12650" i="16"/>
  <c r="A12651" i="16"/>
  <c r="A12652" i="16"/>
  <c r="A12653" i="16"/>
  <c r="A12654" i="16"/>
  <c r="A12655" i="16"/>
  <c r="A12656" i="16"/>
  <c r="A12657" i="16"/>
  <c r="A12658" i="16"/>
  <c r="A12659" i="16"/>
  <c r="A12660" i="16"/>
  <c r="A12661" i="16"/>
  <c r="A12662" i="16"/>
  <c r="A12663" i="16"/>
  <c r="A12664" i="16"/>
  <c r="K12637" i="16"/>
  <c r="L12637" i="16"/>
  <c r="L12634" i="16"/>
  <c r="K12634" i="16"/>
  <c r="K12631" i="16"/>
  <c r="L12631" i="16"/>
  <c r="K12628" i="16"/>
  <c r="L12628" i="16"/>
  <c r="K12625" i="16"/>
  <c r="L12625" i="16"/>
  <c r="L12622" i="16"/>
  <c r="K12622" i="16"/>
  <c r="K12619" i="16"/>
  <c r="L12619" i="16"/>
  <c r="L12616" i="16"/>
  <c r="K12616" i="16"/>
  <c r="L12613" i="16"/>
  <c r="K12613" i="16"/>
  <c r="L12610" i="16"/>
  <c r="K12610" i="16"/>
  <c r="L12607" i="16"/>
  <c r="K12607" i="16"/>
  <c r="K12604" i="16"/>
  <c r="L12604" i="16"/>
  <c r="K12601" i="16"/>
  <c r="L12601" i="16"/>
  <c r="A12600" i="16"/>
  <c r="A12601" i="16"/>
  <c r="A12602" i="16"/>
  <c r="A12603" i="16"/>
  <c r="A12604" i="16"/>
  <c r="A12605" i="16"/>
  <c r="A12606" i="16"/>
  <c r="A12607" i="16"/>
  <c r="A12608" i="16"/>
  <c r="A12609" i="16"/>
  <c r="A12610" i="16"/>
  <c r="A12611" i="16"/>
  <c r="A12612" i="16"/>
  <c r="A12613" i="16"/>
  <c r="A12614" i="16"/>
  <c r="A12615" i="16"/>
  <c r="A12616" i="16"/>
  <c r="A12617" i="16"/>
  <c r="A12618" i="16"/>
  <c r="A12619" i="16"/>
  <c r="A12620" i="16"/>
  <c r="A12621" i="16"/>
  <c r="A12622" i="16"/>
  <c r="A12623" i="16"/>
  <c r="A12624" i="16"/>
  <c r="A12625" i="16"/>
  <c r="A12626" i="16"/>
  <c r="A12627" i="16"/>
  <c r="A12628" i="16"/>
  <c r="A12629" i="16"/>
  <c r="A12630" i="16"/>
  <c r="A12631" i="16"/>
  <c r="A12632" i="16"/>
  <c r="A12633" i="16"/>
  <c r="A12634" i="16"/>
  <c r="A12635" i="16"/>
  <c r="A12636" i="16"/>
  <c r="A12637" i="16"/>
  <c r="A12638" i="16"/>
  <c r="A12639" i="16"/>
  <c r="L12598" i="16"/>
  <c r="K12598" i="16"/>
  <c r="A12596" i="16"/>
  <c r="A12597" i="16"/>
  <c r="A12598" i="16"/>
  <c r="A12599" i="16"/>
  <c r="L12595" i="16"/>
  <c r="K12595" i="16"/>
  <c r="D12595" i="16"/>
  <c r="D12596" i="16"/>
  <c r="D12594" i="16"/>
  <c r="C12594" i="16"/>
  <c r="B12594" i="16"/>
  <c r="E12593" i="16"/>
  <c r="D12593" i="16"/>
  <c r="B12593" i="16"/>
  <c r="C12593" i="16"/>
  <c r="A12593" i="16"/>
  <c r="A12594" i="16"/>
  <c r="A12595" i="16"/>
  <c r="L12592" i="16"/>
  <c r="K12592" i="16"/>
  <c r="C12592" i="16"/>
  <c r="B12592" i="16"/>
  <c r="K12591" i="16"/>
  <c r="L12591" i="16"/>
  <c r="L12588" i="16"/>
  <c r="K12588" i="16"/>
  <c r="L12585" i="16"/>
  <c r="K12585" i="16"/>
  <c r="K12582" i="16"/>
  <c r="L12582" i="16"/>
  <c r="K12579" i="16"/>
  <c r="L12579" i="16"/>
  <c r="L12576" i="16"/>
  <c r="K12576" i="16"/>
  <c r="L12573" i="16"/>
  <c r="K12573" i="16"/>
  <c r="L12570" i="16"/>
  <c r="K12570" i="16"/>
  <c r="K12567" i="16"/>
  <c r="L12567" i="16"/>
  <c r="L12564" i="16"/>
  <c r="K12564" i="16"/>
  <c r="L12561" i="16"/>
  <c r="K12561" i="16"/>
  <c r="K12558" i="16"/>
  <c r="L12558" i="16"/>
  <c r="K12555" i="16"/>
  <c r="L12555" i="16"/>
  <c r="L12552" i="16"/>
  <c r="K12552" i="16"/>
  <c r="L12549" i="16"/>
  <c r="K12549" i="16"/>
  <c r="L12546" i="16"/>
  <c r="K12546" i="16"/>
  <c r="K12543" i="16"/>
  <c r="L12543" i="16"/>
  <c r="L12540" i="16"/>
  <c r="K12540" i="16"/>
  <c r="L12537" i="16"/>
  <c r="K12537" i="16"/>
  <c r="L12534" i="16"/>
  <c r="K12534" i="16"/>
  <c r="K12531" i="16"/>
  <c r="L12531" i="16"/>
  <c r="A12530" i="16"/>
  <c r="A12531" i="16"/>
  <c r="A12532" i="16"/>
  <c r="A12533" i="16"/>
  <c r="A12534" i="16"/>
  <c r="A12535" i="16"/>
  <c r="A12536" i="16"/>
  <c r="A12537" i="16"/>
  <c r="A12538" i="16"/>
  <c r="A12539" i="16"/>
  <c r="A12540" i="16"/>
  <c r="A12541" i="16"/>
  <c r="A12542" i="16"/>
  <c r="A12543" i="16"/>
  <c r="A12544" i="16"/>
  <c r="A12545" i="16"/>
  <c r="A12546" i="16"/>
  <c r="A12547" i="16"/>
  <c r="A12548" i="16"/>
  <c r="A12549" i="16"/>
  <c r="A12550" i="16"/>
  <c r="A12551" i="16"/>
  <c r="A12552" i="16"/>
  <c r="A12553" i="16"/>
  <c r="A12554" i="16"/>
  <c r="A12555" i="16"/>
  <c r="A12556" i="16"/>
  <c r="A12557" i="16"/>
  <c r="A12558" i="16"/>
  <c r="A12559" i="16"/>
  <c r="A12560" i="16"/>
  <c r="A12561" i="16"/>
  <c r="A12562" i="16"/>
  <c r="A12563" i="16"/>
  <c r="A12564" i="16"/>
  <c r="A12565" i="16"/>
  <c r="A12566" i="16"/>
  <c r="A12567" i="16"/>
  <c r="A12568" i="16"/>
  <c r="A12569" i="16"/>
  <c r="A12570" i="16"/>
  <c r="A12571" i="16"/>
  <c r="A12572" i="16"/>
  <c r="A12573" i="16"/>
  <c r="A12574" i="16"/>
  <c r="A12575" i="16"/>
  <c r="A12576" i="16"/>
  <c r="A12577" i="16"/>
  <c r="A12578" i="16"/>
  <c r="A12579" i="16"/>
  <c r="A12580" i="16"/>
  <c r="A12581" i="16"/>
  <c r="A12582" i="16"/>
  <c r="A12583" i="16"/>
  <c r="A12584" i="16"/>
  <c r="A12585" i="16"/>
  <c r="A12586" i="16"/>
  <c r="A12587" i="16"/>
  <c r="A12588" i="16"/>
  <c r="A12589" i="16"/>
  <c r="A12590" i="16"/>
  <c r="A12591" i="16"/>
  <c r="L12528" i="16"/>
  <c r="K12528" i="16"/>
  <c r="A12528" i="16"/>
  <c r="A12529" i="16"/>
  <c r="D12527" i="16"/>
  <c r="E12526" i="16"/>
  <c r="D12526" i="16"/>
  <c r="A12526" i="16"/>
  <c r="A12527" i="16"/>
  <c r="K12525" i="16"/>
  <c r="L12525" i="16"/>
  <c r="B12525" i="16"/>
  <c r="C12525" i="16"/>
  <c r="L12524" i="16"/>
  <c r="K12524" i="16"/>
  <c r="L12521" i="16"/>
  <c r="K12521" i="16"/>
  <c r="K12518" i="16"/>
  <c r="L12518" i="16"/>
  <c r="L12515" i="16"/>
  <c r="K12515" i="16"/>
  <c r="K12512" i="16"/>
  <c r="L12512" i="16"/>
  <c r="L12509" i="16"/>
  <c r="K12509" i="16"/>
  <c r="L12506" i="16"/>
  <c r="K12506" i="16"/>
  <c r="K12503" i="16"/>
  <c r="L12503" i="16"/>
  <c r="L12500" i="16"/>
  <c r="K12500" i="16"/>
  <c r="K12497" i="16"/>
  <c r="L12497" i="16"/>
  <c r="L12494" i="16"/>
  <c r="K12494" i="16"/>
  <c r="K12491" i="16"/>
  <c r="L12491" i="16"/>
  <c r="L12488" i="16"/>
  <c r="K12488" i="16"/>
  <c r="L12485" i="16"/>
  <c r="K12485" i="16"/>
  <c r="L12482" i="16"/>
  <c r="K12482" i="16"/>
  <c r="K12479" i="16"/>
  <c r="L12479" i="16"/>
  <c r="L12476" i="16"/>
  <c r="K12476" i="16"/>
  <c r="K12473" i="16"/>
  <c r="L12473" i="16"/>
  <c r="L12470" i="16"/>
  <c r="K12470" i="16"/>
  <c r="A12468" i="16"/>
  <c r="A12469" i="16"/>
  <c r="A12470" i="16"/>
  <c r="A12471" i="16"/>
  <c r="A12472" i="16"/>
  <c r="A12473" i="16"/>
  <c r="A12474" i="16"/>
  <c r="A12475" i="16"/>
  <c r="A12476" i="16"/>
  <c r="A12477" i="16"/>
  <c r="A12478" i="16"/>
  <c r="A12479" i="16"/>
  <c r="A12480" i="16"/>
  <c r="A12481" i="16"/>
  <c r="A12482" i="16"/>
  <c r="A12483" i="16"/>
  <c r="A12484" i="16"/>
  <c r="A12485" i="16"/>
  <c r="A12486" i="16"/>
  <c r="A12487" i="16"/>
  <c r="A12488" i="16"/>
  <c r="A12489" i="16"/>
  <c r="A12490" i="16"/>
  <c r="A12491" i="16"/>
  <c r="A12492" i="16"/>
  <c r="A12493" i="16"/>
  <c r="A12494" i="16"/>
  <c r="A12495" i="16"/>
  <c r="A12496" i="16"/>
  <c r="A12497" i="16"/>
  <c r="A12498" i="16"/>
  <c r="A12499" i="16"/>
  <c r="A12500" i="16"/>
  <c r="A12501" i="16"/>
  <c r="A12502" i="16"/>
  <c r="A12503" i="16"/>
  <c r="A12504" i="16"/>
  <c r="A12505" i="16"/>
  <c r="A12506" i="16"/>
  <c r="A12507" i="16"/>
  <c r="A12508" i="16"/>
  <c r="A12509" i="16"/>
  <c r="A12510" i="16"/>
  <c r="A12511" i="16"/>
  <c r="A12512" i="16"/>
  <c r="A12513" i="16"/>
  <c r="A12514" i="16"/>
  <c r="A12515" i="16"/>
  <c r="A12516" i="16"/>
  <c r="A12517" i="16"/>
  <c r="A12518" i="16"/>
  <c r="A12519" i="16"/>
  <c r="A12520" i="16"/>
  <c r="A12521" i="16"/>
  <c r="A12522" i="16"/>
  <c r="A12523" i="16"/>
  <c r="A12524" i="16"/>
  <c r="K12467" i="16"/>
  <c r="L12467" i="16"/>
  <c r="E12466" i="16"/>
  <c r="A12466" i="16"/>
  <c r="A12467" i="16"/>
  <c r="E12465" i="16"/>
  <c r="D12465" i="16"/>
  <c r="A12465" i="16"/>
  <c r="L12464" i="16"/>
  <c r="K12464" i="16"/>
  <c r="C12464" i="16"/>
  <c r="B12464" i="16"/>
  <c r="L12463" i="16"/>
  <c r="K12463" i="16"/>
  <c r="E12461" i="16"/>
  <c r="E12462" i="16"/>
  <c r="L12460" i="16"/>
  <c r="K12460" i="16"/>
  <c r="K12459" i="16"/>
  <c r="L12459" i="16"/>
  <c r="L12456" i="16"/>
  <c r="K12456" i="16"/>
  <c r="K12453" i="16"/>
  <c r="L12453" i="16"/>
  <c r="E12453" i="16"/>
  <c r="E12454" i="16"/>
  <c r="I12452" i="16"/>
  <c r="H12452" i="16"/>
  <c r="F12452" i="16"/>
  <c r="K12452" i="16"/>
  <c r="L12452" i="16"/>
  <c r="E12452" i="16"/>
  <c r="J12452" i="16"/>
  <c r="J12451" i="16"/>
  <c r="I12451" i="16"/>
  <c r="F12451" i="16"/>
  <c r="E12451" i="16"/>
  <c r="K12450" i="16"/>
  <c r="L12450" i="16"/>
  <c r="L12449" i="16"/>
  <c r="K12449" i="16"/>
  <c r="L12446" i="16"/>
  <c r="K12446" i="16"/>
  <c r="L12443" i="16"/>
  <c r="K12443" i="16"/>
  <c r="L12440" i="16"/>
  <c r="K12440" i="16"/>
  <c r="L12437" i="16"/>
  <c r="K12437" i="16"/>
  <c r="E12435" i="16"/>
  <c r="L12434" i="16"/>
  <c r="K12434" i="16"/>
  <c r="K12433" i="16"/>
  <c r="L12433" i="16"/>
  <c r="K12430" i="16"/>
  <c r="L12430" i="16"/>
  <c r="K12427" i="16"/>
  <c r="L12427" i="16"/>
  <c r="K12424" i="16"/>
  <c r="L12424" i="16"/>
  <c r="K12421" i="16"/>
  <c r="L12421" i="16"/>
  <c r="K12418" i="16"/>
  <c r="L12418" i="16"/>
  <c r="K12415" i="16"/>
  <c r="L12415" i="16"/>
  <c r="E12413" i="16"/>
  <c r="E12414" i="16"/>
  <c r="K12412" i="16"/>
  <c r="L12412" i="16"/>
  <c r="L12411" i="16"/>
  <c r="K12411" i="16"/>
  <c r="K12408" i="16"/>
  <c r="L12408" i="16"/>
  <c r="L12405" i="16"/>
  <c r="K12405" i="16"/>
  <c r="L12402" i="16"/>
  <c r="K12402" i="16"/>
  <c r="L12399" i="16"/>
  <c r="K12399" i="16"/>
  <c r="K12396" i="16"/>
  <c r="L12396" i="16"/>
  <c r="L12393" i="16"/>
  <c r="K12393" i="16"/>
  <c r="L12390" i="16"/>
  <c r="K12390" i="16"/>
  <c r="L12387" i="16"/>
  <c r="K12387" i="16"/>
  <c r="E12385" i="16"/>
  <c r="K12384" i="16"/>
  <c r="L12384" i="16"/>
  <c r="K12383" i="16"/>
  <c r="L12383" i="16"/>
  <c r="K12380" i="16"/>
  <c r="L12380" i="16"/>
  <c r="K12377" i="16"/>
  <c r="L12377" i="16"/>
  <c r="K12374" i="16"/>
  <c r="L12374" i="16"/>
  <c r="K12371" i="16"/>
  <c r="L12371" i="16"/>
  <c r="K12368" i="16"/>
  <c r="L12368" i="16"/>
  <c r="K12365" i="16"/>
  <c r="L12365" i="16"/>
  <c r="K12362" i="16"/>
  <c r="L12362" i="16"/>
  <c r="K12359" i="16"/>
  <c r="L12359" i="16"/>
  <c r="K12356" i="16"/>
  <c r="L12356" i="16"/>
  <c r="K12353" i="16"/>
  <c r="L12353" i="16"/>
  <c r="E12351" i="16"/>
  <c r="K12350" i="16"/>
  <c r="L12350" i="16"/>
  <c r="L12349" i="16"/>
  <c r="K12349" i="16"/>
  <c r="L12346" i="16"/>
  <c r="K12346" i="16"/>
  <c r="L12343" i="16"/>
  <c r="K12343" i="16"/>
  <c r="L12340" i="16"/>
  <c r="K12340" i="16"/>
  <c r="K12337" i="16"/>
  <c r="L12337" i="16"/>
  <c r="L12334" i="16"/>
  <c r="K12334" i="16"/>
  <c r="L12331" i="16"/>
  <c r="K12331" i="16"/>
  <c r="L12328" i="16"/>
  <c r="K12328" i="16"/>
  <c r="K12325" i="16"/>
  <c r="L12325" i="16"/>
  <c r="L12322" i="16"/>
  <c r="K12322" i="16"/>
  <c r="L12319" i="16"/>
  <c r="K12319" i="16"/>
  <c r="L12316" i="16"/>
  <c r="K12316" i="16"/>
  <c r="K12313" i="16"/>
  <c r="L12313" i="16"/>
  <c r="E12312" i="16"/>
  <c r="E12311" i="16"/>
  <c r="L12310" i="16"/>
  <c r="K12310" i="16"/>
  <c r="K12309" i="16"/>
  <c r="L12309" i="16"/>
  <c r="K12306" i="16"/>
  <c r="L12306" i="16"/>
  <c r="K12303" i="16"/>
  <c r="L12303" i="16"/>
  <c r="K12300" i="16"/>
  <c r="L12300" i="16"/>
  <c r="K12297" i="16"/>
  <c r="L12297" i="16"/>
  <c r="K12294" i="16"/>
  <c r="L12294" i="16"/>
  <c r="K12291" i="16"/>
  <c r="L12291" i="16"/>
  <c r="K12288" i="16"/>
  <c r="L12288" i="16"/>
  <c r="L12285" i="16"/>
  <c r="K12285" i="16"/>
  <c r="K12282" i="16"/>
  <c r="L12282" i="16"/>
  <c r="K12279" i="16"/>
  <c r="L12279" i="16"/>
  <c r="K12276" i="16"/>
  <c r="L12276" i="16"/>
  <c r="K12273" i="16"/>
  <c r="L12273" i="16"/>
  <c r="K12270" i="16"/>
  <c r="L12270" i="16"/>
  <c r="K12267" i="16"/>
  <c r="L12267" i="16"/>
  <c r="E12266" i="16"/>
  <c r="E12265" i="16"/>
  <c r="K12264" i="16"/>
  <c r="L12264" i="16"/>
  <c r="L12263" i="16"/>
  <c r="K12263" i="16"/>
  <c r="L12260" i="16"/>
  <c r="K12260" i="16"/>
  <c r="L12257" i="16"/>
  <c r="K12257" i="16"/>
  <c r="K12254" i="16"/>
  <c r="L12254" i="16"/>
  <c r="K12251" i="16"/>
  <c r="L12251" i="16"/>
  <c r="L12248" i="16"/>
  <c r="K12248" i="16"/>
  <c r="L12245" i="16"/>
  <c r="K12245" i="16"/>
  <c r="K12242" i="16"/>
  <c r="L12242" i="16"/>
  <c r="K12239" i="16"/>
  <c r="L12239" i="16"/>
  <c r="L12236" i="16"/>
  <c r="K12236" i="16"/>
  <c r="L12233" i="16"/>
  <c r="K12233" i="16"/>
  <c r="K12230" i="16"/>
  <c r="L12230" i="16"/>
  <c r="K12227" i="16"/>
  <c r="L12227" i="16"/>
  <c r="L12224" i="16"/>
  <c r="K12224" i="16"/>
  <c r="L12221" i="16"/>
  <c r="K12221" i="16"/>
  <c r="K12218" i="16"/>
  <c r="L12218" i="16"/>
  <c r="K12215" i="16"/>
  <c r="L12215" i="16"/>
  <c r="E12215" i="16"/>
  <c r="I12213" i="16"/>
  <c r="J12214" i="16"/>
  <c r="I12214" i="16"/>
  <c r="H12214" i="16"/>
  <c r="E12214" i="16"/>
  <c r="J12213" i="16"/>
  <c r="H12213" i="16"/>
  <c r="E12213" i="16"/>
  <c r="F12213" i="16"/>
  <c r="K12213" i="16"/>
  <c r="L12213" i="16"/>
  <c r="L12212" i="16"/>
  <c r="K12212" i="16"/>
  <c r="K12211" i="16"/>
  <c r="L12211" i="16"/>
  <c r="K12208" i="16"/>
  <c r="L12208" i="16"/>
  <c r="K12205" i="16"/>
  <c r="L12205" i="16"/>
  <c r="K12202" i="16"/>
  <c r="L12202" i="16"/>
  <c r="K12199" i="16"/>
  <c r="L12199" i="16"/>
  <c r="K12196" i="16"/>
  <c r="L12196" i="16"/>
  <c r="K12193" i="16"/>
  <c r="L12193" i="16"/>
  <c r="L12190" i="16"/>
  <c r="K12190" i="16"/>
  <c r="K12187" i="16"/>
  <c r="L12187" i="16"/>
  <c r="K12184" i="16"/>
  <c r="L12184" i="16"/>
  <c r="K12181" i="16"/>
  <c r="L12181" i="16"/>
  <c r="K12178" i="16"/>
  <c r="L12178" i="16"/>
  <c r="K12175" i="16"/>
  <c r="L12175" i="16"/>
  <c r="K12172" i="16"/>
  <c r="L12172" i="16"/>
  <c r="K12169" i="16"/>
  <c r="L12169" i="16"/>
  <c r="K12166" i="16"/>
  <c r="L12166" i="16"/>
  <c r="K12163" i="16"/>
  <c r="L12163" i="16"/>
  <c r="K12160" i="16"/>
  <c r="L12160" i="16"/>
  <c r="K12157" i="16"/>
  <c r="L12157" i="16"/>
  <c r="E12155" i="16"/>
  <c r="E12156" i="16"/>
  <c r="L12154" i="16"/>
  <c r="K12154" i="16"/>
  <c r="K12153" i="16"/>
  <c r="L12153" i="16"/>
  <c r="L12150" i="16"/>
  <c r="K12150" i="16"/>
  <c r="K12147" i="16"/>
  <c r="L12147" i="16"/>
  <c r="K12144" i="16"/>
  <c r="L12144" i="16"/>
  <c r="L12141" i="16"/>
  <c r="K12141" i="16"/>
  <c r="L12138" i="16"/>
  <c r="K12138" i="16"/>
  <c r="K12135" i="16"/>
  <c r="L12135" i="16"/>
  <c r="L12132" i="16"/>
  <c r="K12132" i="16"/>
  <c r="L12129" i="16"/>
  <c r="K12129" i="16"/>
  <c r="L12126" i="16"/>
  <c r="K12126" i="16"/>
  <c r="K12123" i="16"/>
  <c r="L12123" i="16"/>
  <c r="K12120" i="16"/>
  <c r="L12120" i="16"/>
  <c r="K12117" i="16"/>
  <c r="L12117" i="16"/>
  <c r="L12114" i="16"/>
  <c r="K12114" i="16"/>
  <c r="K12111" i="16"/>
  <c r="L12111" i="16"/>
  <c r="K12108" i="16"/>
  <c r="L12108" i="16"/>
  <c r="K12105" i="16"/>
  <c r="L12105" i="16"/>
  <c r="L12102" i="16"/>
  <c r="K12102" i="16"/>
  <c r="K12099" i="16"/>
  <c r="L12099" i="16"/>
  <c r="K12096" i="16"/>
  <c r="L12096" i="16"/>
  <c r="K12093" i="16"/>
  <c r="L12093" i="16"/>
  <c r="E12091" i="16"/>
  <c r="L12090" i="16"/>
  <c r="K12090" i="16"/>
  <c r="K12089" i="16"/>
  <c r="L12089" i="16"/>
  <c r="K12086" i="16"/>
  <c r="L12086" i="16"/>
  <c r="K12083" i="16"/>
  <c r="L12083" i="16"/>
  <c r="L12080" i="16"/>
  <c r="K12080" i="16"/>
  <c r="K12077" i="16"/>
  <c r="L12077" i="16"/>
  <c r="K12074" i="16"/>
  <c r="L12074" i="16"/>
  <c r="K12071" i="16"/>
  <c r="L12071" i="16"/>
  <c r="L12068" i="16"/>
  <c r="K12068" i="16"/>
  <c r="K12065" i="16"/>
  <c r="L12065" i="16"/>
  <c r="K12062" i="16"/>
  <c r="L12062" i="16"/>
  <c r="K12059" i="16"/>
  <c r="L12059" i="16"/>
  <c r="L12056" i="16"/>
  <c r="K12056" i="16"/>
  <c r="K12053" i="16"/>
  <c r="L12053" i="16"/>
  <c r="K12050" i="16"/>
  <c r="L12050" i="16"/>
  <c r="K12047" i="16"/>
  <c r="L12047" i="16"/>
  <c r="L12044" i="16"/>
  <c r="K12044" i="16"/>
  <c r="K12041" i="16"/>
  <c r="L12041" i="16"/>
  <c r="K12038" i="16"/>
  <c r="L12038" i="16"/>
  <c r="K12035" i="16"/>
  <c r="L12035" i="16"/>
  <c r="L12032" i="16"/>
  <c r="K12032" i="16"/>
  <c r="K12029" i="16"/>
  <c r="L12029" i="16"/>
  <c r="K12026" i="16"/>
  <c r="L12026" i="16"/>
  <c r="K12023" i="16"/>
  <c r="L12023" i="16"/>
  <c r="E12021" i="16"/>
  <c r="E12022" i="16"/>
  <c r="L12020" i="16"/>
  <c r="K12020" i="16"/>
  <c r="K12019" i="16"/>
  <c r="L12019" i="16"/>
  <c r="K12016" i="16"/>
  <c r="L12016" i="16"/>
  <c r="K12013" i="16"/>
  <c r="L12013" i="16"/>
  <c r="K12010" i="16"/>
  <c r="L12010" i="16"/>
  <c r="L12007" i="16"/>
  <c r="K12007" i="16"/>
  <c r="K12004" i="16"/>
  <c r="L12004" i="16"/>
  <c r="K12001" i="16"/>
  <c r="L12001" i="16"/>
  <c r="K11998" i="16"/>
  <c r="L11998" i="16"/>
  <c r="L11995" i="16"/>
  <c r="K11995" i="16"/>
  <c r="K11992" i="16"/>
  <c r="L11992" i="16"/>
  <c r="K11989" i="16"/>
  <c r="L11989" i="16"/>
  <c r="K11986" i="16"/>
  <c r="L11986" i="16"/>
  <c r="L11983" i="16"/>
  <c r="K11983" i="16"/>
  <c r="K11980" i="16"/>
  <c r="L11980" i="16"/>
  <c r="K11977" i="16"/>
  <c r="L11977" i="16"/>
  <c r="K11974" i="16"/>
  <c r="L11974" i="16"/>
  <c r="L11971" i="16"/>
  <c r="K11971" i="16"/>
  <c r="K11968" i="16"/>
  <c r="L11968" i="16"/>
  <c r="K11965" i="16"/>
  <c r="L11965" i="16"/>
  <c r="K11962" i="16"/>
  <c r="L11962" i="16"/>
  <c r="L11959" i="16"/>
  <c r="K11959" i="16"/>
  <c r="K11956" i="16"/>
  <c r="L11956" i="16"/>
  <c r="K11953" i="16"/>
  <c r="L11953" i="16"/>
  <c r="K11950" i="16"/>
  <c r="L11950" i="16"/>
  <c r="L11947" i="16"/>
  <c r="K11947" i="16"/>
  <c r="E11945" i="16"/>
  <c r="K11944" i="16"/>
  <c r="L11944" i="16"/>
  <c r="L11943" i="16"/>
  <c r="K11943" i="16"/>
  <c r="K11940" i="16"/>
  <c r="L11940" i="16"/>
  <c r="L11937" i="16"/>
  <c r="K11937" i="16"/>
  <c r="K11934" i="16"/>
  <c r="L11934" i="16"/>
  <c r="K11931" i="16"/>
  <c r="L11931" i="16"/>
  <c r="K11928" i="16"/>
  <c r="L11928" i="16"/>
  <c r="L11925" i="16"/>
  <c r="K11925" i="16"/>
  <c r="K11922" i="16"/>
  <c r="L11922" i="16"/>
  <c r="K11919" i="16"/>
  <c r="L11919" i="16"/>
  <c r="K11916" i="16"/>
  <c r="L11916" i="16"/>
  <c r="L11913" i="16"/>
  <c r="K11913" i="16"/>
  <c r="K11910" i="16"/>
  <c r="L11910" i="16"/>
  <c r="K11907" i="16"/>
  <c r="L11907" i="16"/>
  <c r="K11904" i="16"/>
  <c r="L11904" i="16"/>
  <c r="L11901" i="16"/>
  <c r="K11901" i="16"/>
  <c r="K11898" i="16"/>
  <c r="L11898" i="16"/>
  <c r="K11895" i="16"/>
  <c r="L11895" i="16"/>
  <c r="K11892" i="16"/>
  <c r="L11892" i="16"/>
  <c r="L11889" i="16"/>
  <c r="K11889" i="16"/>
  <c r="K11886" i="16"/>
  <c r="L11886" i="16"/>
  <c r="K11883" i="16"/>
  <c r="L11883" i="16"/>
  <c r="K11880" i="16"/>
  <c r="L11880" i="16"/>
  <c r="L11877" i="16"/>
  <c r="K11877" i="16"/>
  <c r="K11874" i="16"/>
  <c r="L11874" i="16"/>
  <c r="K11871" i="16"/>
  <c r="L11871" i="16"/>
  <c r="K11868" i="16"/>
  <c r="L11868" i="16"/>
  <c r="L11865" i="16"/>
  <c r="K11865" i="16"/>
  <c r="E11863" i="16"/>
  <c r="K11862" i="16"/>
  <c r="L11862" i="16"/>
  <c r="L11861" i="16"/>
  <c r="K11861" i="16"/>
  <c r="K11858" i="16"/>
  <c r="L11858" i="16"/>
  <c r="L11855" i="16"/>
  <c r="K11855" i="16"/>
  <c r="K11852" i="16"/>
  <c r="L11852" i="16"/>
  <c r="K11849" i="16"/>
  <c r="L11849" i="16"/>
  <c r="K11846" i="16"/>
  <c r="L11846" i="16"/>
  <c r="L11843" i="16"/>
  <c r="K11843" i="16"/>
  <c r="K11840" i="16"/>
  <c r="L11840" i="16"/>
  <c r="K11837" i="16"/>
  <c r="L11837" i="16"/>
  <c r="K11834" i="16"/>
  <c r="L11834" i="16"/>
  <c r="L11831" i="16"/>
  <c r="K11831" i="16"/>
  <c r="K11828" i="16"/>
  <c r="L11828" i="16"/>
  <c r="K11825" i="16"/>
  <c r="L11825" i="16"/>
  <c r="K11822" i="16"/>
  <c r="L11822" i="16"/>
  <c r="L11819" i="16"/>
  <c r="K11819" i="16"/>
  <c r="K11816" i="16"/>
  <c r="L11816" i="16"/>
  <c r="K11813" i="16"/>
  <c r="L11813" i="16"/>
  <c r="K11810" i="16"/>
  <c r="L11810" i="16"/>
  <c r="L11807" i="16"/>
  <c r="K11807" i="16"/>
  <c r="K11804" i="16"/>
  <c r="L11804" i="16"/>
  <c r="K11801" i="16"/>
  <c r="L11801" i="16"/>
  <c r="K11798" i="16"/>
  <c r="L11798" i="16"/>
  <c r="L11795" i="16"/>
  <c r="K11795" i="16"/>
  <c r="K11792" i="16"/>
  <c r="L11792" i="16"/>
  <c r="K11789" i="16"/>
  <c r="L11789" i="16"/>
  <c r="K11786" i="16"/>
  <c r="L11786" i="16"/>
  <c r="K11783" i="16"/>
  <c r="L11783" i="16"/>
  <c r="K11780" i="16"/>
  <c r="L11780" i="16"/>
  <c r="D11778" i="16"/>
  <c r="K11777" i="16"/>
  <c r="L11777" i="16"/>
  <c r="D11777" i="16"/>
  <c r="D11780" i="16"/>
  <c r="C11777" i="16"/>
  <c r="B11777" i="16"/>
  <c r="E11776" i="16"/>
  <c r="D11776" i="16"/>
  <c r="E11775" i="16"/>
  <c r="D11775" i="16"/>
  <c r="B11775" i="16"/>
  <c r="C11775" i="16"/>
  <c r="K11774" i="16"/>
  <c r="L11774" i="16"/>
  <c r="B11774" i="16"/>
  <c r="C11774" i="16"/>
  <c r="K11773" i="16"/>
  <c r="L11773" i="16"/>
  <c r="K11770" i="16"/>
  <c r="L11770" i="16"/>
  <c r="L11767" i="16"/>
  <c r="K11767" i="16"/>
  <c r="K11764" i="16"/>
  <c r="L11764" i="16"/>
  <c r="K11761" i="16"/>
  <c r="L11761" i="16"/>
  <c r="L11758" i="16"/>
  <c r="K11758" i="16"/>
  <c r="L11755" i="16"/>
  <c r="K11755" i="16"/>
  <c r="K11752" i="16"/>
  <c r="L11752" i="16"/>
  <c r="K11749" i="16"/>
  <c r="L11749" i="16"/>
  <c r="L11746" i="16"/>
  <c r="K11746" i="16"/>
  <c r="L11743" i="16"/>
  <c r="K11743" i="16"/>
  <c r="K11740" i="16"/>
  <c r="L11740" i="16"/>
  <c r="K11737" i="16"/>
  <c r="L11737" i="16"/>
  <c r="L11734" i="16"/>
  <c r="K11734" i="16"/>
  <c r="L11731" i="16"/>
  <c r="K11731" i="16"/>
  <c r="K11728" i="16"/>
  <c r="L11728" i="16"/>
  <c r="L11725" i="16"/>
  <c r="K11725" i="16"/>
  <c r="K11722" i="16"/>
  <c r="L11722" i="16"/>
  <c r="L11719" i="16"/>
  <c r="K11719" i="16"/>
  <c r="K11716" i="16"/>
  <c r="L11716" i="16"/>
  <c r="K11713" i="16"/>
  <c r="L11713" i="16"/>
  <c r="L11710" i="16"/>
  <c r="K11710" i="16"/>
  <c r="L11707" i="16"/>
  <c r="K11707" i="16"/>
  <c r="K11704" i="16"/>
  <c r="L11704" i="16"/>
  <c r="K11701" i="16"/>
  <c r="L11701" i="16"/>
  <c r="L11698" i="16"/>
  <c r="K11698" i="16"/>
  <c r="L11695" i="16"/>
  <c r="K11695" i="16"/>
  <c r="K11692" i="16"/>
  <c r="L11692" i="16"/>
  <c r="K11689" i="16"/>
  <c r="L11689" i="16"/>
  <c r="D11689" i="16"/>
  <c r="L11686" i="16"/>
  <c r="K11686" i="16"/>
  <c r="D11684" i="16"/>
  <c r="L11683" i="16"/>
  <c r="K11683" i="16"/>
  <c r="D11683" i="16"/>
  <c r="D11686" i="16"/>
  <c r="B11683" i="16"/>
  <c r="C11683" i="16"/>
  <c r="D11682" i="16"/>
  <c r="E11681" i="16"/>
  <c r="E11682" i="16"/>
  <c r="D11681" i="16"/>
  <c r="B11681" i="16"/>
  <c r="C11681" i="16"/>
  <c r="K11680" i="16"/>
  <c r="L11680" i="16"/>
  <c r="B11680" i="16"/>
  <c r="C11680" i="16"/>
  <c r="L11679" i="16"/>
  <c r="K11679" i="16"/>
  <c r="L11676" i="16"/>
  <c r="K11676" i="16"/>
  <c r="K11673" i="16"/>
  <c r="L11673" i="16"/>
  <c r="L11670" i="16"/>
  <c r="K11670" i="16"/>
  <c r="K11667" i="16"/>
  <c r="L11667" i="16"/>
  <c r="L11664" i="16"/>
  <c r="K11664" i="16"/>
  <c r="K11661" i="16"/>
  <c r="L11661" i="16"/>
  <c r="L11658" i="16"/>
  <c r="K11658" i="16"/>
  <c r="K11655" i="16"/>
  <c r="L11655" i="16"/>
  <c r="K11652" i="16"/>
  <c r="L11652" i="16"/>
  <c r="L11649" i="16"/>
  <c r="K11649" i="16"/>
  <c r="L11646" i="16"/>
  <c r="K11646" i="16"/>
  <c r="L11643" i="16"/>
  <c r="K11643" i="16"/>
  <c r="L11640" i="16"/>
  <c r="K11640" i="16"/>
  <c r="K11637" i="16"/>
  <c r="L11637" i="16"/>
  <c r="K11634" i="16"/>
  <c r="L11634" i="16"/>
  <c r="L11631" i="16"/>
  <c r="K11631" i="16"/>
  <c r="L11628" i="16"/>
  <c r="K11628" i="16"/>
  <c r="K11625" i="16"/>
  <c r="L11625" i="16"/>
  <c r="K11622" i="16"/>
  <c r="L11622" i="16"/>
  <c r="L11619" i="16"/>
  <c r="K11619" i="16"/>
  <c r="L11616" i="16"/>
  <c r="K11616" i="16"/>
  <c r="K11613" i="16"/>
  <c r="L11613" i="16"/>
  <c r="K11610" i="16"/>
  <c r="L11610" i="16"/>
  <c r="L11607" i="16"/>
  <c r="K11607" i="16"/>
  <c r="L11604" i="16"/>
  <c r="K11604" i="16"/>
  <c r="K11601" i="16"/>
  <c r="L11601" i="16"/>
  <c r="K11598" i="16"/>
  <c r="L11598" i="16"/>
  <c r="L11595" i="16"/>
  <c r="K11595" i="16"/>
  <c r="L11592" i="16"/>
  <c r="K11592" i="16"/>
  <c r="K11589" i="16"/>
  <c r="L11589" i="16"/>
  <c r="K11586" i="16"/>
  <c r="L11586" i="16"/>
  <c r="L11583" i="16"/>
  <c r="K11583" i="16"/>
  <c r="E11583" i="16"/>
  <c r="D11583" i="16"/>
  <c r="H11582" i="16"/>
  <c r="D11582" i="16"/>
  <c r="B11582" i="16"/>
  <c r="C11582" i="16"/>
  <c r="E11581" i="16"/>
  <c r="E11582" i="16"/>
  <c r="D11581" i="16"/>
  <c r="L11580" i="16"/>
  <c r="K11580" i="16"/>
  <c r="B11580" i="16"/>
  <c r="C11580" i="16"/>
  <c r="K11579" i="16"/>
  <c r="L11579" i="16"/>
  <c r="K11576" i="16"/>
  <c r="L11576" i="16"/>
  <c r="K11573" i="16"/>
  <c r="L11573" i="16"/>
  <c r="L11570" i="16"/>
  <c r="K11570" i="16"/>
  <c r="L11567" i="16"/>
  <c r="K11567" i="16"/>
  <c r="K11564" i="16"/>
  <c r="L11564" i="16"/>
  <c r="K11561" i="16"/>
  <c r="L11561" i="16"/>
  <c r="L11558" i="16"/>
  <c r="K11558" i="16"/>
  <c r="L11555" i="16"/>
  <c r="K11555" i="16"/>
  <c r="K11552" i="16"/>
  <c r="L11552" i="16"/>
  <c r="K11549" i="16"/>
  <c r="L11549" i="16"/>
  <c r="L11546" i="16"/>
  <c r="K11546" i="16"/>
  <c r="L11543" i="16"/>
  <c r="K11543" i="16"/>
  <c r="K11540" i="16"/>
  <c r="L11540" i="16"/>
  <c r="K11537" i="16"/>
  <c r="L11537" i="16"/>
  <c r="L11534" i="16"/>
  <c r="K11534" i="16"/>
  <c r="L11531" i="16"/>
  <c r="K11531" i="16"/>
  <c r="K11528" i="16"/>
  <c r="L11528" i="16"/>
  <c r="K11525" i="16"/>
  <c r="L11525" i="16"/>
  <c r="L11522" i="16"/>
  <c r="K11522" i="16"/>
  <c r="L11519" i="16"/>
  <c r="K11519" i="16"/>
  <c r="K11516" i="16"/>
  <c r="L11516" i="16"/>
  <c r="K11513" i="16"/>
  <c r="L11513" i="16"/>
  <c r="L11510" i="16"/>
  <c r="K11510" i="16"/>
  <c r="L11507" i="16"/>
  <c r="K11507" i="16"/>
  <c r="K11504" i="16"/>
  <c r="L11504" i="16"/>
  <c r="K11501" i="16"/>
  <c r="L11501" i="16"/>
  <c r="L11498" i="16"/>
  <c r="K11498" i="16"/>
  <c r="L11495" i="16"/>
  <c r="K11495" i="16"/>
  <c r="K11492" i="16"/>
  <c r="L11492" i="16"/>
  <c r="K11489" i="16"/>
  <c r="L11489" i="16"/>
  <c r="L11486" i="16"/>
  <c r="K11486" i="16"/>
  <c r="L11483" i="16"/>
  <c r="K11483" i="16"/>
  <c r="K11480" i="16"/>
  <c r="L11480" i="16"/>
  <c r="D11480" i="16"/>
  <c r="D11483" i="16"/>
  <c r="C11479" i="16"/>
  <c r="D11478" i="16"/>
  <c r="K11477" i="16"/>
  <c r="L11477" i="16"/>
  <c r="D11477" i="16"/>
  <c r="D11479" i="16"/>
  <c r="B11479" i="16"/>
  <c r="C11477" i="16"/>
  <c r="B11477" i="16"/>
  <c r="E11476" i="16"/>
  <c r="D11476" i="16"/>
  <c r="E11475" i="16"/>
  <c r="D11475" i="16"/>
  <c r="B11475" i="16"/>
  <c r="C11475" i="16"/>
  <c r="L11474" i="16"/>
  <c r="K11474" i="16"/>
  <c r="C11474" i="16"/>
  <c r="B11474" i="16"/>
  <c r="K11473" i="16"/>
  <c r="L11473" i="16"/>
  <c r="L11470" i="16"/>
  <c r="K11470" i="16"/>
  <c r="K11467" i="16"/>
  <c r="L11467" i="16"/>
  <c r="K11464" i="16"/>
  <c r="L11464" i="16"/>
  <c r="L11461" i="16"/>
  <c r="K11461" i="16"/>
  <c r="L11458" i="16"/>
  <c r="K11458" i="16"/>
  <c r="K11455" i="16"/>
  <c r="L11455" i="16"/>
  <c r="K11452" i="16"/>
  <c r="L11452" i="16"/>
  <c r="L11449" i="16"/>
  <c r="K11449" i="16"/>
  <c r="L11446" i="16"/>
  <c r="K11446" i="16"/>
  <c r="K11443" i="16"/>
  <c r="L11443" i="16"/>
  <c r="K11440" i="16"/>
  <c r="L11440" i="16"/>
  <c r="L11437" i="16"/>
  <c r="K11437" i="16"/>
  <c r="L11434" i="16"/>
  <c r="K11434" i="16"/>
  <c r="K11431" i="16"/>
  <c r="L11431" i="16"/>
  <c r="K11428" i="16"/>
  <c r="L11428" i="16"/>
  <c r="L11425" i="16"/>
  <c r="K11425" i="16"/>
  <c r="L11422" i="16"/>
  <c r="K11422" i="16"/>
  <c r="K11419" i="16"/>
  <c r="L11419" i="16"/>
  <c r="K11416" i="16"/>
  <c r="L11416" i="16"/>
  <c r="L11413" i="16"/>
  <c r="K11413" i="16"/>
  <c r="L11410" i="16"/>
  <c r="K11410" i="16"/>
  <c r="K11407" i="16"/>
  <c r="L11407" i="16"/>
  <c r="K11404" i="16"/>
  <c r="L11404" i="16"/>
  <c r="L11401" i="16"/>
  <c r="K11401" i="16"/>
  <c r="L11398" i="16"/>
  <c r="K11398" i="16"/>
  <c r="K11395" i="16"/>
  <c r="L11395" i="16"/>
  <c r="K11392" i="16"/>
  <c r="L11392" i="16"/>
  <c r="L11389" i="16"/>
  <c r="K11389" i="16"/>
  <c r="L11386" i="16"/>
  <c r="K11386" i="16"/>
  <c r="K11383" i="16"/>
  <c r="L11383" i="16"/>
  <c r="K11380" i="16"/>
  <c r="L11380" i="16"/>
  <c r="L11377" i="16"/>
  <c r="K11377" i="16"/>
  <c r="L11374" i="16"/>
  <c r="K11374" i="16"/>
  <c r="K11371" i="16"/>
  <c r="L11371" i="16"/>
  <c r="K11368" i="16"/>
  <c r="L11368" i="16"/>
  <c r="L11365" i="16"/>
  <c r="K11365" i="16"/>
  <c r="D11365" i="16"/>
  <c r="D11364" i="16"/>
  <c r="B11364" i="16"/>
  <c r="C11364" i="16"/>
  <c r="E11363" i="16"/>
  <c r="E11364" i="16"/>
  <c r="D11363" i="16"/>
  <c r="L11362" i="16"/>
  <c r="K11362" i="16"/>
  <c r="B11362" i="16"/>
  <c r="C11362" i="16"/>
  <c r="K11361" i="16"/>
  <c r="L11361" i="16"/>
  <c r="K11358" i="16"/>
  <c r="L11358" i="16"/>
  <c r="K11355" i="16"/>
  <c r="L11355" i="16"/>
  <c r="L11352" i="16"/>
  <c r="K11352" i="16"/>
  <c r="L11349" i="16"/>
  <c r="K11349" i="16"/>
  <c r="K11346" i="16"/>
  <c r="L11346" i="16"/>
  <c r="K11343" i="16"/>
  <c r="L11343" i="16"/>
  <c r="L11340" i="16"/>
  <c r="K11340" i="16"/>
  <c r="L11337" i="16"/>
  <c r="K11337" i="16"/>
  <c r="K11334" i="16"/>
  <c r="L11334" i="16"/>
  <c r="K11331" i="16"/>
  <c r="L11331" i="16"/>
  <c r="L11328" i="16"/>
  <c r="K11328" i="16"/>
  <c r="L11325" i="16"/>
  <c r="K11325" i="16"/>
  <c r="K11322" i="16"/>
  <c r="L11322" i="16"/>
  <c r="K11319" i="16"/>
  <c r="L11319" i="16"/>
  <c r="L11316" i="16"/>
  <c r="K11316" i="16"/>
  <c r="L11313" i="16"/>
  <c r="K11313" i="16"/>
  <c r="K11310" i="16"/>
  <c r="L11310" i="16"/>
  <c r="K11307" i="16"/>
  <c r="L11307" i="16"/>
  <c r="L11304" i="16"/>
  <c r="K11304" i="16"/>
  <c r="L11301" i="16"/>
  <c r="K11301" i="16"/>
  <c r="K11298" i="16"/>
  <c r="L11298" i="16"/>
  <c r="K11295" i="16"/>
  <c r="L11295" i="16"/>
  <c r="L11292" i="16"/>
  <c r="K11292" i="16"/>
  <c r="L11289" i="16"/>
  <c r="K11289" i="16"/>
  <c r="K11286" i="16"/>
  <c r="L11286" i="16"/>
  <c r="K11283" i="16"/>
  <c r="L11283" i="16"/>
  <c r="L11280" i="16"/>
  <c r="K11280" i="16"/>
  <c r="L11277" i="16"/>
  <c r="K11277" i="16"/>
  <c r="K11274" i="16"/>
  <c r="L11274" i="16"/>
  <c r="K11271" i="16"/>
  <c r="L11271" i="16"/>
  <c r="L11268" i="16"/>
  <c r="K11268" i="16"/>
  <c r="L11265" i="16"/>
  <c r="K11265" i="16"/>
  <c r="K11262" i="16"/>
  <c r="L11262" i="16"/>
  <c r="K11259" i="16"/>
  <c r="L11259" i="16"/>
  <c r="L11256" i="16"/>
  <c r="K11256" i="16"/>
  <c r="L11253" i="16"/>
  <c r="K11253" i="16"/>
  <c r="K11250" i="16"/>
  <c r="L11250" i="16"/>
  <c r="D11250" i="16"/>
  <c r="D11248" i="16"/>
  <c r="K11247" i="16"/>
  <c r="L11247" i="16"/>
  <c r="D11247" i="16"/>
  <c r="D11249" i="16"/>
  <c r="C11247" i="16"/>
  <c r="B11247" i="16"/>
  <c r="E11246" i="16"/>
  <c r="D11246" i="16"/>
  <c r="E11245" i="16"/>
  <c r="D11245" i="16"/>
  <c r="B11245" i="16"/>
  <c r="C11245" i="16"/>
  <c r="L11244" i="16"/>
  <c r="K11244" i="16"/>
  <c r="C11244" i="16"/>
  <c r="B11244" i="16"/>
  <c r="K11243" i="16"/>
  <c r="L11243" i="16"/>
  <c r="L11240" i="16"/>
  <c r="K11240" i="16"/>
  <c r="K11237" i="16"/>
  <c r="L11237" i="16"/>
  <c r="K11234" i="16"/>
  <c r="L11234" i="16"/>
  <c r="L11231" i="16"/>
  <c r="K11231" i="16"/>
  <c r="L11228" i="16"/>
  <c r="K11228" i="16"/>
  <c r="K11225" i="16"/>
  <c r="L11225" i="16"/>
  <c r="K11222" i="16"/>
  <c r="L11222" i="16"/>
  <c r="L11219" i="16"/>
  <c r="K11219" i="16"/>
  <c r="L11216" i="16"/>
  <c r="K11216" i="16"/>
  <c r="K11213" i="16"/>
  <c r="L11213" i="16"/>
  <c r="K11210" i="16"/>
  <c r="L11210" i="16"/>
  <c r="L11207" i="16"/>
  <c r="K11207" i="16"/>
  <c r="L11204" i="16"/>
  <c r="K11204" i="16"/>
  <c r="K11201" i="16"/>
  <c r="L11201" i="16"/>
  <c r="K11198" i="16"/>
  <c r="L11198" i="16"/>
  <c r="L11195" i="16"/>
  <c r="K11195" i="16"/>
  <c r="L11192" i="16"/>
  <c r="K11192" i="16"/>
  <c r="K11189" i="16"/>
  <c r="L11189" i="16"/>
  <c r="K11186" i="16"/>
  <c r="L11186" i="16"/>
  <c r="L11183" i="16"/>
  <c r="K11183" i="16"/>
  <c r="L11180" i="16"/>
  <c r="K11180" i="16"/>
  <c r="K11177" i="16"/>
  <c r="L11177" i="16"/>
  <c r="K11174" i="16"/>
  <c r="L11174" i="16"/>
  <c r="L11171" i="16"/>
  <c r="K11171" i="16"/>
  <c r="L11168" i="16"/>
  <c r="K11168" i="16"/>
  <c r="K11165" i="16"/>
  <c r="L11165" i="16"/>
  <c r="K11162" i="16"/>
  <c r="L11162" i="16"/>
  <c r="L11159" i="16"/>
  <c r="K11159" i="16"/>
  <c r="L11156" i="16"/>
  <c r="K11156" i="16"/>
  <c r="K11153" i="16"/>
  <c r="L11153" i="16"/>
  <c r="K11150" i="16"/>
  <c r="L11150" i="16"/>
  <c r="L11147" i="16"/>
  <c r="K11147" i="16"/>
  <c r="K11144" i="16"/>
  <c r="L11144" i="16"/>
  <c r="K11141" i="16"/>
  <c r="L11141" i="16"/>
  <c r="K11138" i="16"/>
  <c r="L11138" i="16"/>
  <c r="L11135" i="16"/>
  <c r="K11135" i="16"/>
  <c r="K11132" i="16"/>
  <c r="L11132" i="16"/>
  <c r="L11129" i="16"/>
  <c r="K11129" i="16"/>
  <c r="K11126" i="16"/>
  <c r="L11126" i="16"/>
  <c r="K11123" i="16"/>
  <c r="L11123" i="16"/>
  <c r="E11123" i="16"/>
  <c r="H11122" i="16"/>
  <c r="D11123" i="16"/>
  <c r="E11122" i="16"/>
  <c r="D11122" i="16"/>
  <c r="E11121" i="16"/>
  <c r="D11121" i="16"/>
  <c r="B11121" i="16"/>
  <c r="C11121" i="16"/>
  <c r="K11120" i="16"/>
  <c r="L11120" i="16"/>
  <c r="C11120" i="16"/>
  <c r="B11120" i="16"/>
  <c r="K11119" i="16"/>
  <c r="L11119" i="16"/>
  <c r="L11116" i="16"/>
  <c r="K11116" i="16"/>
  <c r="K11113" i="16"/>
  <c r="L11113" i="16"/>
  <c r="K11110" i="16"/>
  <c r="L11110" i="16"/>
  <c r="K11107" i="16"/>
  <c r="L11107" i="16"/>
  <c r="L11104" i="16"/>
  <c r="K11104" i="16"/>
  <c r="K11101" i="16"/>
  <c r="L11101" i="16"/>
  <c r="K11098" i="16"/>
  <c r="L11098" i="16"/>
  <c r="L11095" i="16"/>
  <c r="K11095" i="16"/>
  <c r="L11092" i="16"/>
  <c r="K11092" i="16"/>
  <c r="K11089" i="16"/>
  <c r="L11089" i="16"/>
  <c r="K11086" i="16"/>
  <c r="L11086" i="16"/>
  <c r="K11083" i="16"/>
  <c r="L11083" i="16"/>
  <c r="L11080" i="16"/>
  <c r="K11080" i="16"/>
  <c r="K11077" i="16"/>
  <c r="L11077" i="16"/>
  <c r="K11074" i="16"/>
  <c r="L11074" i="16"/>
  <c r="K11071" i="16"/>
  <c r="L11071" i="16"/>
  <c r="L11068" i="16"/>
  <c r="K11068" i="16"/>
  <c r="K11065" i="16"/>
  <c r="L11065" i="16"/>
  <c r="K11062" i="16"/>
  <c r="L11062" i="16"/>
  <c r="K11059" i="16"/>
  <c r="L11059" i="16"/>
  <c r="L11056" i="16"/>
  <c r="K11056" i="16"/>
  <c r="K11053" i="16"/>
  <c r="L11053" i="16"/>
  <c r="K11050" i="16"/>
  <c r="L11050" i="16"/>
  <c r="L11047" i="16"/>
  <c r="K11047" i="16"/>
  <c r="L11044" i="16"/>
  <c r="K11044" i="16"/>
  <c r="K11041" i="16"/>
  <c r="L11041" i="16"/>
  <c r="K11038" i="16"/>
  <c r="L11038" i="16"/>
  <c r="K11035" i="16"/>
  <c r="L11035" i="16"/>
  <c r="L11032" i="16"/>
  <c r="K11032" i="16"/>
  <c r="K11029" i="16"/>
  <c r="L11029" i="16"/>
  <c r="K11026" i="16"/>
  <c r="L11026" i="16"/>
  <c r="K11023" i="16"/>
  <c r="L11023" i="16"/>
  <c r="L11020" i="16"/>
  <c r="K11020" i="16"/>
  <c r="K11017" i="16"/>
  <c r="L11017" i="16"/>
  <c r="K11014" i="16"/>
  <c r="L11014" i="16"/>
  <c r="K11011" i="16"/>
  <c r="L11011" i="16"/>
  <c r="L11008" i="16"/>
  <c r="K11008" i="16"/>
  <c r="K11005" i="16"/>
  <c r="L11005" i="16"/>
  <c r="K11002" i="16"/>
  <c r="L11002" i="16"/>
  <c r="L10999" i="16"/>
  <c r="K10999" i="16"/>
  <c r="L10996" i="16"/>
  <c r="K10996" i="16"/>
  <c r="D10994" i="16"/>
  <c r="K10993" i="16"/>
  <c r="L10993" i="16"/>
  <c r="D10993" i="16"/>
  <c r="D10996" i="16"/>
  <c r="B10993" i="16"/>
  <c r="C10993" i="16"/>
  <c r="E10992" i="16"/>
  <c r="D10992" i="16"/>
  <c r="E10991" i="16"/>
  <c r="D10991" i="16"/>
  <c r="K10990" i="16"/>
  <c r="L10990" i="16"/>
  <c r="C10990" i="16"/>
  <c r="B10990" i="16"/>
  <c r="L10989" i="16"/>
  <c r="K10989" i="16"/>
  <c r="L10986" i="16"/>
  <c r="K10986" i="16"/>
  <c r="L10983" i="16"/>
  <c r="K10983" i="16"/>
  <c r="K10980" i="16"/>
  <c r="L10980" i="16"/>
  <c r="K10977" i="16"/>
  <c r="L10977" i="16"/>
  <c r="K10974" i="16"/>
  <c r="L10974" i="16"/>
  <c r="L10971" i="16"/>
  <c r="K10971" i="16"/>
  <c r="K10968" i="16"/>
  <c r="L10968" i="16"/>
  <c r="K10965" i="16"/>
  <c r="L10965" i="16"/>
  <c r="L10962" i="16"/>
  <c r="K10962" i="16"/>
  <c r="L10959" i="16"/>
  <c r="K10959" i="16"/>
  <c r="K10956" i="16"/>
  <c r="L10956" i="16"/>
  <c r="K10953" i="16"/>
  <c r="L10953" i="16"/>
  <c r="K10950" i="16"/>
  <c r="L10950" i="16"/>
  <c r="L10947" i="16"/>
  <c r="K10947" i="16"/>
  <c r="K10944" i="16"/>
  <c r="L10944" i="16"/>
  <c r="K10941" i="16"/>
  <c r="L10941" i="16"/>
  <c r="L10938" i="16"/>
  <c r="K10938" i="16"/>
  <c r="L10935" i="16"/>
  <c r="K10935" i="16"/>
  <c r="K10932" i="16"/>
  <c r="L10932" i="16"/>
  <c r="K10929" i="16"/>
  <c r="L10929" i="16"/>
  <c r="K10926" i="16"/>
  <c r="L10926" i="16"/>
  <c r="L10923" i="16"/>
  <c r="K10923" i="16"/>
  <c r="K10920" i="16"/>
  <c r="L10920" i="16"/>
  <c r="K10917" i="16"/>
  <c r="L10917" i="16"/>
  <c r="L10914" i="16"/>
  <c r="K10914" i="16"/>
  <c r="L10911" i="16"/>
  <c r="K10911" i="16"/>
  <c r="K10908" i="16"/>
  <c r="L10908" i="16"/>
  <c r="K10905" i="16"/>
  <c r="L10905" i="16"/>
  <c r="K10902" i="16"/>
  <c r="L10902" i="16"/>
  <c r="L10899" i="16"/>
  <c r="K10899" i="16"/>
  <c r="K10896" i="16"/>
  <c r="L10896" i="16"/>
  <c r="K10893" i="16"/>
  <c r="L10893" i="16"/>
  <c r="L10890" i="16"/>
  <c r="K10890" i="16"/>
  <c r="L10887" i="16"/>
  <c r="K10887" i="16"/>
  <c r="K10884" i="16"/>
  <c r="L10884" i="16"/>
  <c r="K10881" i="16"/>
  <c r="L10881" i="16"/>
  <c r="K10878" i="16"/>
  <c r="L10878" i="16"/>
  <c r="L10875" i="16"/>
  <c r="K10875" i="16"/>
  <c r="K10872" i="16"/>
  <c r="L10872" i="16"/>
  <c r="K10869" i="16"/>
  <c r="L10869" i="16"/>
  <c r="L10866" i="16"/>
  <c r="K10866" i="16"/>
  <c r="L10863" i="16"/>
  <c r="K10863" i="16"/>
  <c r="K10860" i="16"/>
  <c r="L10860" i="16"/>
  <c r="K10857" i="16"/>
  <c r="L10857" i="16"/>
  <c r="E10857" i="16"/>
  <c r="D10857" i="16"/>
  <c r="E10856" i="16"/>
  <c r="D10856" i="16"/>
  <c r="E10855" i="16"/>
  <c r="D10855" i="16"/>
  <c r="B10855" i="16"/>
  <c r="C10855" i="16"/>
  <c r="K10854" i="16"/>
  <c r="L10854" i="16"/>
  <c r="C10854" i="16"/>
  <c r="B10854" i="16"/>
  <c r="K10853" i="16"/>
  <c r="L10853" i="16"/>
  <c r="L10850" i="16"/>
  <c r="K10850" i="16"/>
  <c r="K10847" i="16"/>
  <c r="L10847" i="16"/>
  <c r="K10844" i="16"/>
  <c r="L10844" i="16"/>
  <c r="L10841" i="16"/>
  <c r="K10841" i="16"/>
  <c r="L10838" i="16"/>
  <c r="K10838" i="16"/>
  <c r="K10835" i="16"/>
  <c r="L10835" i="16"/>
  <c r="K10832" i="16"/>
  <c r="L10832" i="16"/>
  <c r="K10829" i="16"/>
  <c r="L10829" i="16"/>
  <c r="L10826" i="16"/>
  <c r="K10826" i="16"/>
  <c r="K10823" i="16"/>
  <c r="L10823" i="16"/>
  <c r="K10820" i="16"/>
  <c r="L10820" i="16"/>
  <c r="L10817" i="16"/>
  <c r="K10817" i="16"/>
  <c r="L10814" i="16"/>
  <c r="K10814" i="16"/>
  <c r="K10811" i="16"/>
  <c r="L10811" i="16"/>
  <c r="K10808" i="16"/>
  <c r="L10808" i="16"/>
  <c r="K10805" i="16"/>
  <c r="L10805" i="16"/>
  <c r="L10802" i="16"/>
  <c r="K10802" i="16"/>
  <c r="K10799" i="16"/>
  <c r="L10799" i="16"/>
  <c r="K10796" i="16"/>
  <c r="L10796" i="16"/>
  <c r="L10793" i="16"/>
  <c r="K10793" i="16"/>
  <c r="L10790" i="16"/>
  <c r="K10790" i="16"/>
  <c r="K10787" i="16"/>
  <c r="L10787" i="16"/>
  <c r="K10784" i="16"/>
  <c r="L10784" i="16"/>
  <c r="L10781" i="16"/>
  <c r="K10781" i="16"/>
  <c r="L10778" i="16"/>
  <c r="K10778" i="16"/>
  <c r="K10775" i="16"/>
  <c r="L10775" i="16"/>
  <c r="K10772" i="16"/>
  <c r="L10772" i="16"/>
  <c r="K10769" i="16"/>
  <c r="L10769" i="16"/>
  <c r="L10766" i="16"/>
  <c r="K10766" i="16"/>
  <c r="K10763" i="16"/>
  <c r="L10763" i="16"/>
  <c r="K10760" i="16"/>
  <c r="L10760" i="16"/>
  <c r="K10757" i="16"/>
  <c r="L10757" i="16"/>
  <c r="L10754" i="16"/>
  <c r="K10754" i="16"/>
  <c r="K10751" i="16"/>
  <c r="L10751" i="16"/>
  <c r="K10748" i="16"/>
  <c r="L10748" i="16"/>
  <c r="K10745" i="16"/>
  <c r="L10745" i="16"/>
  <c r="L10742" i="16"/>
  <c r="K10742" i="16"/>
  <c r="K10739" i="16"/>
  <c r="L10739" i="16"/>
  <c r="K10736" i="16"/>
  <c r="L10736" i="16"/>
  <c r="L10733" i="16"/>
  <c r="K10733" i="16"/>
  <c r="L10730" i="16"/>
  <c r="K10730" i="16"/>
  <c r="K10727" i="16"/>
  <c r="L10727" i="16"/>
  <c r="K10724" i="16"/>
  <c r="L10724" i="16"/>
  <c r="K10721" i="16"/>
  <c r="L10721" i="16"/>
  <c r="L10718" i="16"/>
  <c r="K10718" i="16"/>
  <c r="D10716" i="16"/>
  <c r="B10716" i="16"/>
  <c r="C10716" i="16"/>
  <c r="K10715" i="16"/>
  <c r="L10715" i="16"/>
  <c r="D10715" i="16"/>
  <c r="D10718" i="16"/>
  <c r="B10715" i="16"/>
  <c r="C10715" i="16"/>
  <c r="E10714" i="16"/>
  <c r="D10714" i="16"/>
  <c r="B10714" i="16"/>
  <c r="C10714" i="16"/>
  <c r="E10713" i="16"/>
  <c r="D10713" i="16"/>
  <c r="K10712" i="16"/>
  <c r="L10712" i="16"/>
  <c r="B10712" i="16"/>
  <c r="C10712" i="16"/>
  <c r="L10711" i="16"/>
  <c r="K10711" i="16"/>
  <c r="L10708" i="16"/>
  <c r="K10708" i="16"/>
  <c r="L10705" i="16"/>
  <c r="K10705" i="16"/>
  <c r="K10702" i="16"/>
  <c r="L10702" i="16"/>
  <c r="K10699" i="16"/>
  <c r="L10699" i="16"/>
  <c r="K10696" i="16"/>
  <c r="L10696" i="16"/>
  <c r="L10693" i="16"/>
  <c r="K10693" i="16"/>
  <c r="K10690" i="16"/>
  <c r="L10690" i="16"/>
  <c r="L10687" i="16"/>
  <c r="K10687" i="16"/>
  <c r="K10684" i="16"/>
  <c r="L10684" i="16"/>
  <c r="L10681" i="16"/>
  <c r="K10681" i="16"/>
  <c r="K10678" i="16"/>
  <c r="L10678" i="16"/>
  <c r="L10675" i="16"/>
  <c r="K10675" i="16"/>
  <c r="L10672" i="16"/>
  <c r="K10672" i="16"/>
  <c r="L10669" i="16"/>
  <c r="K10669" i="16"/>
  <c r="K10666" i="16"/>
  <c r="L10666" i="16"/>
  <c r="K10663" i="16"/>
  <c r="L10663" i="16"/>
  <c r="K10660" i="16"/>
  <c r="L10660" i="16"/>
  <c r="L10657" i="16"/>
  <c r="K10657" i="16"/>
  <c r="K10654" i="16"/>
  <c r="L10654" i="16"/>
  <c r="L10651" i="16"/>
  <c r="K10651" i="16"/>
  <c r="K10648" i="16"/>
  <c r="L10648" i="16"/>
  <c r="L10645" i="16"/>
  <c r="K10645" i="16"/>
  <c r="K10642" i="16"/>
  <c r="L10642" i="16"/>
  <c r="K10639" i="16"/>
  <c r="L10639" i="16"/>
  <c r="K10636" i="16"/>
  <c r="L10636" i="16"/>
  <c r="L10633" i="16"/>
  <c r="K10633" i="16"/>
  <c r="K10630" i="16"/>
  <c r="L10630" i="16"/>
  <c r="K10627" i="16"/>
  <c r="L10627" i="16"/>
  <c r="L10624" i="16"/>
  <c r="K10624" i="16"/>
  <c r="L10621" i="16"/>
  <c r="K10621" i="16"/>
  <c r="K10618" i="16"/>
  <c r="L10618" i="16"/>
  <c r="K10615" i="16"/>
  <c r="L10615" i="16"/>
  <c r="K10612" i="16"/>
  <c r="L10612" i="16"/>
  <c r="K10609" i="16"/>
  <c r="L10609" i="16"/>
  <c r="K10606" i="16"/>
  <c r="L10606" i="16"/>
  <c r="K10603" i="16"/>
  <c r="L10603" i="16"/>
  <c r="K10600" i="16"/>
  <c r="L10600" i="16"/>
  <c r="K10597" i="16"/>
  <c r="L10597" i="16"/>
  <c r="L10594" i="16"/>
  <c r="K10594" i="16"/>
  <c r="K10591" i="16"/>
  <c r="L10591" i="16"/>
  <c r="K10588" i="16"/>
  <c r="L10588" i="16"/>
  <c r="K10585" i="16"/>
  <c r="L10585" i="16"/>
  <c r="L10582" i="16"/>
  <c r="K10582" i="16"/>
  <c r="K10579" i="16"/>
  <c r="L10579" i="16"/>
  <c r="K10576" i="16"/>
  <c r="L10576" i="16"/>
  <c r="K10573" i="16"/>
  <c r="L10573" i="16"/>
  <c r="L10570" i="16"/>
  <c r="K10570" i="16"/>
  <c r="D10570" i="16"/>
  <c r="D10573" i="16"/>
  <c r="D10568" i="16"/>
  <c r="K10567" i="16"/>
  <c r="L10567" i="16"/>
  <c r="D10567" i="16"/>
  <c r="D10569" i="16"/>
  <c r="B10567" i="16"/>
  <c r="C10567" i="16"/>
  <c r="E10566" i="16"/>
  <c r="D10566" i="16"/>
  <c r="E10565" i="16"/>
  <c r="D10565" i="16"/>
  <c r="B10565" i="16"/>
  <c r="C10565" i="16"/>
  <c r="K10564" i="16"/>
  <c r="L10564" i="16"/>
  <c r="B10564" i="16"/>
  <c r="C10564" i="16"/>
  <c r="L10563" i="16"/>
  <c r="K10563" i="16"/>
  <c r="K10560" i="16"/>
  <c r="L10560" i="16"/>
  <c r="L10557" i="16"/>
  <c r="K10557" i="16"/>
  <c r="K10554" i="16"/>
  <c r="L10554" i="16"/>
  <c r="K10551" i="16"/>
  <c r="L10551" i="16"/>
  <c r="K10548" i="16"/>
  <c r="L10548" i="16"/>
  <c r="L10545" i="16"/>
  <c r="K10545" i="16"/>
  <c r="K10542" i="16"/>
  <c r="L10542" i="16"/>
  <c r="K10539" i="16"/>
  <c r="L10539" i="16"/>
  <c r="K10536" i="16"/>
  <c r="L10536" i="16"/>
  <c r="L10533" i="16"/>
  <c r="K10533" i="16"/>
  <c r="K10530" i="16"/>
  <c r="L10530" i="16"/>
  <c r="K10527" i="16"/>
  <c r="L10527" i="16"/>
  <c r="K10524" i="16"/>
  <c r="L10524" i="16"/>
  <c r="L10521" i="16"/>
  <c r="K10521" i="16"/>
  <c r="K10518" i="16"/>
  <c r="L10518" i="16"/>
  <c r="K10515" i="16"/>
  <c r="L10515" i="16"/>
  <c r="K10512" i="16"/>
  <c r="L10512" i="16"/>
  <c r="L10509" i="16"/>
  <c r="K10509" i="16"/>
  <c r="K10506" i="16"/>
  <c r="L10506" i="16"/>
  <c r="K10503" i="16"/>
  <c r="L10503" i="16"/>
  <c r="K10500" i="16"/>
  <c r="L10500" i="16"/>
  <c r="L10497" i="16"/>
  <c r="K10497" i="16"/>
  <c r="K10494" i="16"/>
  <c r="L10494" i="16"/>
  <c r="K10491" i="16"/>
  <c r="L10491" i="16"/>
  <c r="K10488" i="16"/>
  <c r="L10488" i="16"/>
  <c r="L10485" i="16"/>
  <c r="K10485" i="16"/>
  <c r="K10482" i="16"/>
  <c r="L10482" i="16"/>
  <c r="K10479" i="16"/>
  <c r="L10479" i="16"/>
  <c r="K10476" i="16"/>
  <c r="L10476" i="16"/>
  <c r="L10473" i="16"/>
  <c r="K10473" i="16"/>
  <c r="K10470" i="16"/>
  <c r="L10470" i="16"/>
  <c r="K10467" i="16"/>
  <c r="L10467" i="16"/>
  <c r="K10464" i="16"/>
  <c r="L10464" i="16"/>
  <c r="L10461" i="16"/>
  <c r="K10461" i="16"/>
  <c r="K10458" i="16"/>
  <c r="L10458" i="16"/>
  <c r="K10455" i="16"/>
  <c r="L10455" i="16"/>
  <c r="K10452" i="16"/>
  <c r="L10452" i="16"/>
  <c r="L10449" i="16"/>
  <c r="K10449" i="16"/>
  <c r="K10446" i="16"/>
  <c r="L10446" i="16"/>
  <c r="K10443" i="16"/>
  <c r="L10443" i="16"/>
  <c r="K10440" i="16"/>
  <c r="L10440" i="16"/>
  <c r="L10437" i="16"/>
  <c r="K10437" i="16"/>
  <c r="K10434" i="16"/>
  <c r="L10434" i="16"/>
  <c r="K10431" i="16"/>
  <c r="L10431" i="16"/>
  <c r="K10428" i="16"/>
  <c r="L10428" i="16"/>
  <c r="L10425" i="16"/>
  <c r="K10425" i="16"/>
  <c r="K10422" i="16"/>
  <c r="L10422" i="16"/>
  <c r="K10419" i="16"/>
  <c r="L10419" i="16"/>
  <c r="K10416" i="16"/>
  <c r="L10416" i="16"/>
  <c r="L10413" i="16"/>
  <c r="K10413" i="16"/>
  <c r="E10411" i="16"/>
  <c r="K10410" i="16"/>
  <c r="L10410" i="16"/>
  <c r="L10409" i="16"/>
  <c r="K10409" i="16"/>
  <c r="K10406" i="16"/>
  <c r="L10406" i="16"/>
  <c r="L10403" i="16"/>
  <c r="K10403" i="16"/>
  <c r="K10400" i="16"/>
  <c r="L10400" i="16"/>
  <c r="L10397" i="16"/>
  <c r="K10397" i="16"/>
  <c r="K10394" i="16"/>
  <c r="L10394" i="16"/>
  <c r="L10391" i="16"/>
  <c r="K10391" i="16"/>
  <c r="K10388" i="16"/>
  <c r="L10388" i="16"/>
  <c r="L10385" i="16"/>
  <c r="K10385" i="16"/>
  <c r="K10382" i="16"/>
  <c r="L10382" i="16"/>
  <c r="L10379" i="16"/>
  <c r="K10379" i="16"/>
  <c r="K10376" i="16"/>
  <c r="L10376" i="16"/>
  <c r="L10373" i="16"/>
  <c r="K10373" i="16"/>
  <c r="K10370" i="16"/>
  <c r="L10370" i="16"/>
  <c r="L10367" i="16"/>
  <c r="K10367" i="16"/>
  <c r="K10364" i="16"/>
  <c r="L10364" i="16"/>
  <c r="L10361" i="16"/>
  <c r="K10361" i="16"/>
  <c r="K10358" i="16"/>
  <c r="L10358" i="16"/>
  <c r="L10355" i="16"/>
  <c r="K10355" i="16"/>
  <c r="K10352" i="16"/>
  <c r="L10352" i="16"/>
  <c r="L10349" i="16"/>
  <c r="K10349" i="16"/>
  <c r="K10346" i="16"/>
  <c r="L10346" i="16"/>
  <c r="L10343" i="16"/>
  <c r="K10343" i="16"/>
  <c r="K10340" i="16"/>
  <c r="L10340" i="16"/>
  <c r="L10337" i="16"/>
  <c r="K10337" i="16"/>
  <c r="K10334" i="16"/>
  <c r="L10334" i="16"/>
  <c r="L10331" i="16"/>
  <c r="K10331" i="16"/>
  <c r="K10328" i="16"/>
  <c r="L10328" i="16"/>
  <c r="L10325" i="16"/>
  <c r="K10325" i="16"/>
  <c r="K10322" i="16"/>
  <c r="L10322" i="16"/>
  <c r="L10319" i="16"/>
  <c r="K10319" i="16"/>
  <c r="K10316" i="16"/>
  <c r="L10316" i="16"/>
  <c r="L10313" i="16"/>
  <c r="K10313" i="16"/>
  <c r="K10310" i="16"/>
  <c r="L10310" i="16"/>
  <c r="L10307" i="16"/>
  <c r="K10307" i="16"/>
  <c r="K10304" i="16"/>
  <c r="L10304" i="16"/>
  <c r="L10301" i="16"/>
  <c r="K10301" i="16"/>
  <c r="K10298" i="16"/>
  <c r="L10298" i="16"/>
  <c r="L10295" i="16"/>
  <c r="K10295" i="16"/>
  <c r="K10292" i="16"/>
  <c r="L10292" i="16"/>
  <c r="L10289" i="16"/>
  <c r="K10289" i="16"/>
  <c r="K10286" i="16"/>
  <c r="L10286" i="16"/>
  <c r="L10283" i="16"/>
  <c r="K10283" i="16"/>
  <c r="K10280" i="16"/>
  <c r="L10280" i="16"/>
  <c r="L10277" i="16"/>
  <c r="K10277" i="16"/>
  <c r="K10274" i="16"/>
  <c r="L10274" i="16"/>
  <c r="L10271" i="16"/>
  <c r="K10271" i="16"/>
  <c r="K10268" i="16"/>
  <c r="L10268" i="16"/>
  <c r="L10265" i="16"/>
  <c r="K10265" i="16"/>
  <c r="K10262" i="16"/>
  <c r="L10262" i="16"/>
  <c r="L10259" i="16"/>
  <c r="K10259" i="16"/>
  <c r="E10258" i="16"/>
  <c r="E10259" i="16"/>
  <c r="E10257" i="16"/>
  <c r="K10256" i="16"/>
  <c r="L10256" i="16"/>
  <c r="K10255" i="16"/>
  <c r="L10255" i="16"/>
  <c r="K10252" i="16"/>
  <c r="L10252" i="16"/>
  <c r="K10249" i="16"/>
  <c r="L10249" i="16"/>
  <c r="K10246" i="16"/>
  <c r="L10246" i="16"/>
  <c r="K10243" i="16"/>
  <c r="L10243" i="16"/>
  <c r="K10240" i="16"/>
  <c r="L10240" i="16"/>
  <c r="K10237" i="16"/>
  <c r="L10237" i="16"/>
  <c r="L10234" i="16"/>
  <c r="K10234" i="16"/>
  <c r="K10231" i="16"/>
  <c r="L10231" i="16"/>
  <c r="K10228" i="16"/>
  <c r="L10228" i="16"/>
  <c r="K10225" i="16"/>
  <c r="L10225" i="16"/>
  <c r="L10222" i="16"/>
  <c r="K10222" i="16"/>
  <c r="K10219" i="16"/>
  <c r="L10219" i="16"/>
  <c r="K10216" i="16"/>
  <c r="L10216" i="16"/>
  <c r="K10213" i="16"/>
  <c r="L10213" i="16"/>
  <c r="L10210" i="16"/>
  <c r="K10210" i="16"/>
  <c r="K10207" i="16"/>
  <c r="L10207" i="16"/>
  <c r="K10204" i="16"/>
  <c r="L10204" i="16"/>
  <c r="K10201" i="16"/>
  <c r="L10201" i="16"/>
  <c r="L10198" i="16"/>
  <c r="K10198" i="16"/>
  <c r="K10195" i="16"/>
  <c r="L10195" i="16"/>
  <c r="K10192" i="16"/>
  <c r="L10192" i="16"/>
  <c r="K10189" i="16"/>
  <c r="L10189" i="16"/>
  <c r="L10186" i="16"/>
  <c r="K10186" i="16"/>
  <c r="K10183" i="16"/>
  <c r="L10183" i="16"/>
  <c r="K10180" i="16"/>
  <c r="L10180" i="16"/>
  <c r="K10177" i="16"/>
  <c r="L10177" i="16"/>
  <c r="K10174" i="16"/>
  <c r="L10174" i="16"/>
  <c r="K10171" i="16"/>
  <c r="L10171" i="16"/>
  <c r="K10168" i="16"/>
  <c r="L10168" i="16"/>
  <c r="K10165" i="16"/>
  <c r="L10165" i="16"/>
  <c r="K10162" i="16"/>
  <c r="L10162" i="16"/>
  <c r="K10159" i="16"/>
  <c r="L10159" i="16"/>
  <c r="K10156" i="16"/>
  <c r="L10156" i="16"/>
  <c r="K10153" i="16"/>
  <c r="L10153" i="16"/>
  <c r="K10150" i="16"/>
  <c r="L10150" i="16"/>
  <c r="K10147" i="16"/>
  <c r="L10147" i="16"/>
  <c r="K10144" i="16"/>
  <c r="L10144" i="16"/>
  <c r="K10141" i="16"/>
  <c r="L10141" i="16"/>
  <c r="K10138" i="16"/>
  <c r="L10138" i="16"/>
  <c r="K10135" i="16"/>
  <c r="L10135" i="16"/>
  <c r="K10132" i="16"/>
  <c r="L10132" i="16"/>
  <c r="K10129" i="16"/>
  <c r="L10129" i="16"/>
  <c r="K10126" i="16"/>
  <c r="L10126" i="16"/>
  <c r="K10123" i="16"/>
  <c r="L10123" i="16"/>
  <c r="K10120" i="16"/>
  <c r="L10120" i="16"/>
  <c r="K10117" i="16"/>
  <c r="L10117" i="16"/>
  <c r="K10114" i="16"/>
  <c r="L10114" i="16"/>
  <c r="K10111" i="16"/>
  <c r="L10111" i="16"/>
  <c r="K10108" i="16"/>
  <c r="L10108" i="16"/>
  <c r="K10105" i="16"/>
  <c r="L10105" i="16"/>
  <c r="E10104" i="16"/>
  <c r="E10103" i="16"/>
  <c r="K10102" i="16"/>
  <c r="L10102" i="16"/>
  <c r="K10101" i="16"/>
  <c r="L10101" i="16"/>
  <c r="L10098" i="16"/>
  <c r="K10098" i="16"/>
  <c r="K10095" i="16"/>
  <c r="L10095" i="16"/>
  <c r="L10092" i="16"/>
  <c r="K10092" i="16"/>
  <c r="K10089" i="16"/>
  <c r="L10089" i="16"/>
  <c r="L10086" i="16"/>
  <c r="K10086" i="16"/>
  <c r="K10083" i="16"/>
  <c r="L10083" i="16"/>
  <c r="L10080" i="16"/>
  <c r="K10080" i="16"/>
  <c r="K10077" i="16"/>
  <c r="L10077" i="16"/>
  <c r="L10074" i="16"/>
  <c r="K10074" i="16"/>
  <c r="K10071" i="16"/>
  <c r="L10071" i="16"/>
  <c r="L10068" i="16"/>
  <c r="K10068" i="16"/>
  <c r="K10065" i="16"/>
  <c r="L10065" i="16"/>
  <c r="L10062" i="16"/>
  <c r="K10062" i="16"/>
  <c r="K10059" i="16"/>
  <c r="L10059" i="16"/>
  <c r="L10056" i="16"/>
  <c r="K10056" i="16"/>
  <c r="K10053" i="16"/>
  <c r="L10053" i="16"/>
  <c r="L10050" i="16"/>
  <c r="K10050" i="16"/>
  <c r="K10047" i="16"/>
  <c r="L10047" i="16"/>
  <c r="L10044" i="16"/>
  <c r="K10044" i="16"/>
  <c r="K10041" i="16"/>
  <c r="L10041" i="16"/>
  <c r="L10038" i="16"/>
  <c r="K10038" i="16"/>
  <c r="K10035" i="16"/>
  <c r="L10035" i="16"/>
  <c r="L10032" i="16"/>
  <c r="K10032" i="16"/>
  <c r="L10029" i="16"/>
  <c r="K10029" i="16"/>
  <c r="L10026" i="16"/>
  <c r="K10026" i="16"/>
  <c r="K10023" i="16"/>
  <c r="L10023" i="16"/>
  <c r="L10020" i="16"/>
  <c r="K10020" i="16"/>
  <c r="L10017" i="16"/>
  <c r="K10017" i="16"/>
  <c r="L10014" i="16"/>
  <c r="K10014" i="16"/>
  <c r="K10011" i="16"/>
  <c r="L10011" i="16"/>
  <c r="L10008" i="16"/>
  <c r="K10008" i="16"/>
  <c r="K10005" i="16"/>
  <c r="L10005" i="16"/>
  <c r="L10002" i="16"/>
  <c r="K10002" i="16"/>
  <c r="K9999" i="16"/>
  <c r="L9999" i="16"/>
  <c r="L9996" i="16"/>
  <c r="K9996" i="16"/>
  <c r="K9993" i="16"/>
  <c r="L9993" i="16"/>
  <c r="L9990" i="16"/>
  <c r="K9990" i="16"/>
  <c r="K9987" i="16"/>
  <c r="L9987" i="16"/>
  <c r="L9984" i="16"/>
  <c r="K9984" i="16"/>
  <c r="K9981" i="16"/>
  <c r="L9981" i="16"/>
  <c r="L9978" i="16"/>
  <c r="K9978" i="16"/>
  <c r="K9975" i="16"/>
  <c r="L9975" i="16"/>
  <c r="L9972" i="16"/>
  <c r="K9972" i="16"/>
  <c r="K9969" i="16"/>
  <c r="L9969" i="16"/>
  <c r="L9966" i="16"/>
  <c r="K9966" i="16"/>
  <c r="K9963" i="16"/>
  <c r="L9963" i="16"/>
  <c r="L9960" i="16"/>
  <c r="K9960" i="16"/>
  <c r="K9957" i="16"/>
  <c r="L9957" i="16"/>
  <c r="L9954" i="16"/>
  <c r="K9954" i="16"/>
  <c r="K9951" i="16"/>
  <c r="L9951" i="16"/>
  <c r="E9949" i="16"/>
  <c r="E9950" i="16"/>
  <c r="E9951" i="16"/>
  <c r="L9948" i="16"/>
  <c r="K9948" i="16"/>
  <c r="K9947" i="16"/>
  <c r="L9947" i="16"/>
  <c r="K9944" i="16"/>
  <c r="L9944" i="16"/>
  <c r="K9941" i="16"/>
  <c r="L9941" i="16"/>
  <c r="K9938" i="16"/>
  <c r="L9938" i="16"/>
  <c r="K9935" i="16"/>
  <c r="L9935" i="16"/>
  <c r="K9932" i="16"/>
  <c r="L9932" i="16"/>
  <c r="K9929" i="16"/>
  <c r="L9929" i="16"/>
  <c r="K9926" i="16"/>
  <c r="L9926" i="16"/>
  <c r="L9923" i="16"/>
  <c r="K9923" i="16"/>
  <c r="K9920" i="16"/>
  <c r="L9920" i="16"/>
  <c r="K9917" i="16"/>
  <c r="L9917" i="16"/>
  <c r="K9914" i="16"/>
  <c r="L9914" i="16"/>
  <c r="L9911" i="16"/>
  <c r="K9911" i="16"/>
  <c r="K9908" i="16"/>
  <c r="L9908" i="16"/>
  <c r="K9905" i="16"/>
  <c r="L9905" i="16"/>
  <c r="K9902" i="16"/>
  <c r="L9902" i="16"/>
  <c r="L9899" i="16"/>
  <c r="K9899" i="16"/>
  <c r="K9896" i="16"/>
  <c r="L9896" i="16"/>
  <c r="K9893" i="16"/>
  <c r="L9893" i="16"/>
  <c r="K9890" i="16"/>
  <c r="L9890" i="16"/>
  <c r="K9887" i="16"/>
  <c r="L9887" i="16"/>
  <c r="K9884" i="16"/>
  <c r="L9884" i="16"/>
  <c r="K9881" i="16"/>
  <c r="L9881" i="16"/>
  <c r="L9878" i="16"/>
  <c r="K9878" i="16"/>
  <c r="L9875" i="16"/>
  <c r="K9875" i="16"/>
  <c r="L9872" i="16"/>
  <c r="K9872" i="16"/>
  <c r="K9869" i="16"/>
  <c r="L9869" i="16"/>
  <c r="K9866" i="16"/>
  <c r="L9866" i="16"/>
  <c r="K9863" i="16"/>
  <c r="L9863" i="16"/>
  <c r="L9860" i="16"/>
  <c r="K9860" i="16"/>
  <c r="K9857" i="16"/>
  <c r="L9857" i="16"/>
  <c r="K9854" i="16"/>
  <c r="L9854" i="16"/>
  <c r="K9851" i="16"/>
  <c r="L9851" i="16"/>
  <c r="L9848" i="16"/>
  <c r="K9848" i="16"/>
  <c r="K9845" i="16"/>
  <c r="L9845" i="16"/>
  <c r="K9842" i="16"/>
  <c r="L9842" i="16"/>
  <c r="K9839" i="16"/>
  <c r="L9839" i="16"/>
  <c r="K9836" i="16"/>
  <c r="L9836" i="16"/>
  <c r="L9833" i="16"/>
  <c r="K9833" i="16"/>
  <c r="K9830" i="16"/>
  <c r="L9830" i="16"/>
  <c r="K9827" i="16"/>
  <c r="L9827" i="16"/>
  <c r="K9824" i="16"/>
  <c r="L9824" i="16"/>
  <c r="K9821" i="16"/>
  <c r="L9821" i="16"/>
  <c r="K9818" i="16"/>
  <c r="L9818" i="16"/>
  <c r="K9815" i="16"/>
  <c r="L9815" i="16"/>
  <c r="K9812" i="16"/>
  <c r="L9812" i="16"/>
  <c r="L9809" i="16"/>
  <c r="K9809" i="16"/>
  <c r="K9806" i="16"/>
  <c r="L9806" i="16"/>
  <c r="K9803" i="16"/>
  <c r="L9803" i="16"/>
  <c r="K9800" i="16"/>
  <c r="L9800" i="16"/>
  <c r="L9797" i="16"/>
  <c r="K9797" i="16"/>
  <c r="E9795" i="16"/>
  <c r="E9796" i="16"/>
  <c r="E9797" i="16"/>
  <c r="K9794" i="16"/>
  <c r="L9794" i="16"/>
  <c r="L9793" i="16"/>
  <c r="K9793" i="16"/>
  <c r="L9790" i="16"/>
  <c r="K9790" i="16"/>
  <c r="L9787" i="16"/>
  <c r="K9787" i="16"/>
  <c r="K9784" i="16"/>
  <c r="L9784" i="16"/>
  <c r="L9781" i="16"/>
  <c r="K9781" i="16"/>
  <c r="L9778" i="16"/>
  <c r="K9778" i="16"/>
  <c r="L9775" i="16"/>
  <c r="K9775" i="16"/>
  <c r="K9772" i="16"/>
  <c r="L9772" i="16"/>
  <c r="L9769" i="16"/>
  <c r="K9769" i="16"/>
  <c r="L9766" i="16"/>
  <c r="K9766" i="16"/>
  <c r="L9763" i="16"/>
  <c r="K9763" i="16"/>
  <c r="K9760" i="16"/>
  <c r="L9760" i="16"/>
  <c r="L9757" i="16"/>
  <c r="K9757" i="16"/>
  <c r="K9754" i="16"/>
  <c r="L9754" i="16"/>
  <c r="L9751" i="16"/>
  <c r="K9751" i="16"/>
  <c r="K9748" i="16"/>
  <c r="L9748" i="16"/>
  <c r="L9745" i="16"/>
  <c r="K9745" i="16"/>
  <c r="K9742" i="16"/>
  <c r="L9742" i="16"/>
  <c r="L9739" i="16"/>
  <c r="K9739" i="16"/>
  <c r="K9736" i="16"/>
  <c r="L9736" i="16"/>
  <c r="L9733" i="16"/>
  <c r="K9733" i="16"/>
  <c r="K9730" i="16"/>
  <c r="L9730" i="16"/>
  <c r="L9727" i="16"/>
  <c r="K9727" i="16"/>
  <c r="K9724" i="16"/>
  <c r="L9724" i="16"/>
  <c r="L9721" i="16"/>
  <c r="K9721" i="16"/>
  <c r="K9718" i="16"/>
  <c r="L9718" i="16"/>
  <c r="L9715" i="16"/>
  <c r="K9715" i="16"/>
  <c r="K9712" i="16"/>
  <c r="L9712" i="16"/>
  <c r="L9709" i="16"/>
  <c r="K9709" i="16"/>
  <c r="K9706" i="16"/>
  <c r="L9706" i="16"/>
  <c r="L9703" i="16"/>
  <c r="K9703" i="16"/>
  <c r="K9700" i="16"/>
  <c r="L9700" i="16"/>
  <c r="L9697" i="16"/>
  <c r="K9697" i="16"/>
  <c r="K9694" i="16"/>
  <c r="L9694" i="16"/>
  <c r="L9691" i="16"/>
  <c r="K9691" i="16"/>
  <c r="K9688" i="16"/>
  <c r="L9688" i="16"/>
  <c r="L9685" i="16"/>
  <c r="K9685" i="16"/>
  <c r="K9682" i="16"/>
  <c r="L9682" i="16"/>
  <c r="L9679" i="16"/>
  <c r="K9679" i="16"/>
  <c r="K9676" i="16"/>
  <c r="L9676" i="16"/>
  <c r="L9673" i="16"/>
  <c r="K9673" i="16"/>
  <c r="K9670" i="16"/>
  <c r="L9670" i="16"/>
  <c r="L9667" i="16"/>
  <c r="K9667" i="16"/>
  <c r="K9664" i="16"/>
  <c r="L9664" i="16"/>
  <c r="L9661" i="16"/>
  <c r="K9661" i="16"/>
  <c r="K9658" i="16"/>
  <c r="L9658" i="16"/>
  <c r="L9655" i="16"/>
  <c r="K9655" i="16"/>
  <c r="K9652" i="16"/>
  <c r="L9652" i="16"/>
  <c r="L9649" i="16"/>
  <c r="K9649" i="16"/>
  <c r="K9646" i="16"/>
  <c r="L9646" i="16"/>
  <c r="L9643" i="16"/>
  <c r="K9643" i="16"/>
  <c r="E9642" i="16"/>
  <c r="E9641" i="16"/>
  <c r="K9640" i="16"/>
  <c r="L9640" i="16"/>
  <c r="K9639" i="16"/>
  <c r="L9639" i="16"/>
  <c r="K9636" i="16"/>
  <c r="L9636" i="16"/>
  <c r="K9633" i="16"/>
  <c r="L9633" i="16"/>
  <c r="K9630" i="16"/>
  <c r="L9630" i="16"/>
  <c r="K9627" i="16"/>
  <c r="L9627" i="16"/>
  <c r="K9624" i="16"/>
  <c r="L9624" i="16"/>
  <c r="K9621" i="16"/>
  <c r="L9621" i="16"/>
  <c r="K9618" i="16"/>
  <c r="L9618" i="16"/>
  <c r="K9615" i="16"/>
  <c r="L9615" i="16"/>
  <c r="L9612" i="16"/>
  <c r="K9612" i="16"/>
  <c r="K9609" i="16"/>
  <c r="L9609" i="16"/>
  <c r="K9606" i="16"/>
  <c r="L9606" i="16"/>
  <c r="K9603" i="16"/>
  <c r="L9603" i="16"/>
  <c r="K9600" i="16"/>
  <c r="L9600" i="16"/>
  <c r="K9597" i="16"/>
  <c r="L9597" i="16"/>
  <c r="K9594" i="16"/>
  <c r="L9594" i="16"/>
  <c r="L9591" i="16"/>
  <c r="K9591" i="16"/>
  <c r="K9588" i="16"/>
  <c r="L9588" i="16"/>
  <c r="K9585" i="16"/>
  <c r="L9585" i="16"/>
  <c r="K9582" i="16"/>
  <c r="L9582" i="16"/>
  <c r="K9579" i="16"/>
  <c r="L9579" i="16"/>
  <c r="K9576" i="16"/>
  <c r="L9576" i="16"/>
  <c r="K9573" i="16"/>
  <c r="L9573" i="16"/>
  <c r="K9570" i="16"/>
  <c r="L9570" i="16"/>
  <c r="L9567" i="16"/>
  <c r="K9567" i="16"/>
  <c r="K9564" i="16"/>
  <c r="L9564" i="16"/>
  <c r="K9561" i="16"/>
  <c r="L9561" i="16"/>
  <c r="K9558" i="16"/>
  <c r="L9558" i="16"/>
  <c r="K9555" i="16"/>
  <c r="L9555" i="16"/>
  <c r="K9552" i="16"/>
  <c r="L9552" i="16"/>
  <c r="K9549" i="16"/>
  <c r="L9549" i="16"/>
  <c r="K9546" i="16"/>
  <c r="L9546" i="16"/>
  <c r="K9543" i="16"/>
  <c r="L9543" i="16"/>
  <c r="K9540" i="16"/>
  <c r="L9540" i="16"/>
  <c r="K9537" i="16"/>
  <c r="L9537" i="16"/>
  <c r="L9534" i="16"/>
  <c r="K9534" i="16"/>
  <c r="L9531" i="16"/>
  <c r="K9531" i="16"/>
  <c r="K9528" i="16"/>
  <c r="L9528" i="16"/>
  <c r="K9525" i="16"/>
  <c r="L9525" i="16"/>
  <c r="K9522" i="16"/>
  <c r="L9522" i="16"/>
  <c r="K9519" i="16"/>
  <c r="L9519" i="16"/>
  <c r="K9516" i="16"/>
  <c r="L9516" i="16"/>
  <c r="K9513" i="16"/>
  <c r="L9513" i="16"/>
  <c r="K9510" i="16"/>
  <c r="L9510" i="16"/>
  <c r="K9507" i="16"/>
  <c r="L9507" i="16"/>
  <c r="K9504" i="16"/>
  <c r="L9504" i="16"/>
  <c r="K9501" i="16"/>
  <c r="L9501" i="16"/>
  <c r="K9498" i="16"/>
  <c r="L9498" i="16"/>
  <c r="K9495" i="16"/>
  <c r="L9495" i="16"/>
  <c r="K9492" i="16"/>
  <c r="L9492" i="16"/>
  <c r="K9489" i="16"/>
  <c r="L9489" i="16"/>
  <c r="E9488" i="16"/>
  <c r="E9487" i="16"/>
  <c r="K9486" i="16"/>
  <c r="L9486" i="16"/>
  <c r="K9485" i="16"/>
  <c r="L9485" i="16"/>
  <c r="L9482" i="16"/>
  <c r="K9482" i="16"/>
  <c r="K9479" i="16"/>
  <c r="L9479" i="16"/>
  <c r="L9476" i="16"/>
  <c r="K9476" i="16"/>
  <c r="K9473" i="16"/>
  <c r="L9473" i="16"/>
  <c r="L9470" i="16"/>
  <c r="K9470" i="16"/>
  <c r="K9467" i="16"/>
  <c r="L9467" i="16"/>
  <c r="L9464" i="16"/>
  <c r="K9464" i="16"/>
  <c r="L9461" i="16"/>
  <c r="K9461" i="16"/>
  <c r="L9458" i="16"/>
  <c r="K9458" i="16"/>
  <c r="K9455" i="16"/>
  <c r="L9455" i="16"/>
  <c r="L9452" i="16"/>
  <c r="K9452" i="16"/>
  <c r="L9449" i="16"/>
  <c r="K9449" i="16"/>
  <c r="L9446" i="16"/>
  <c r="K9446" i="16"/>
  <c r="K9443" i="16"/>
  <c r="L9443" i="16"/>
  <c r="L9440" i="16"/>
  <c r="K9440" i="16"/>
  <c r="K9437" i="16"/>
  <c r="L9437" i="16"/>
  <c r="L9434" i="16"/>
  <c r="K9434" i="16"/>
  <c r="K9431" i="16"/>
  <c r="L9431" i="16"/>
  <c r="L9428" i="16"/>
  <c r="K9428" i="16"/>
  <c r="K9425" i="16"/>
  <c r="L9425" i="16"/>
  <c r="L9422" i="16"/>
  <c r="K9422" i="16"/>
  <c r="K9419" i="16"/>
  <c r="L9419" i="16"/>
  <c r="K9416" i="16"/>
  <c r="L9416" i="16"/>
  <c r="K9413" i="16"/>
  <c r="L9413" i="16"/>
  <c r="L9410" i="16"/>
  <c r="K9410" i="16"/>
  <c r="K9407" i="16"/>
  <c r="L9407" i="16"/>
  <c r="K9404" i="16"/>
  <c r="L9404" i="16"/>
  <c r="K9401" i="16"/>
  <c r="L9401" i="16"/>
  <c r="L9398" i="16"/>
  <c r="K9398" i="16"/>
  <c r="K9395" i="16"/>
  <c r="L9395" i="16"/>
  <c r="L9392" i="16"/>
  <c r="K9392" i="16"/>
  <c r="K9389" i="16"/>
  <c r="L9389" i="16"/>
  <c r="L9386" i="16"/>
  <c r="K9386" i="16"/>
  <c r="K9383" i="16"/>
  <c r="L9383" i="16"/>
  <c r="L9380" i="16"/>
  <c r="K9380" i="16"/>
  <c r="K9377" i="16"/>
  <c r="L9377" i="16"/>
  <c r="L9374" i="16"/>
  <c r="K9374" i="16"/>
  <c r="K9371" i="16"/>
  <c r="L9371" i="16"/>
  <c r="L9368" i="16"/>
  <c r="K9368" i="16"/>
  <c r="K9365" i="16"/>
  <c r="L9365" i="16"/>
  <c r="L9362" i="16"/>
  <c r="K9362" i="16"/>
  <c r="K9359" i="16"/>
  <c r="L9359" i="16"/>
  <c r="L9356" i="16"/>
  <c r="K9356" i="16"/>
  <c r="K9353" i="16"/>
  <c r="L9353" i="16"/>
  <c r="L9350" i="16"/>
  <c r="K9350" i="16"/>
  <c r="K9347" i="16"/>
  <c r="L9347" i="16"/>
  <c r="L9344" i="16"/>
  <c r="K9344" i="16"/>
  <c r="K9341" i="16"/>
  <c r="L9341" i="16"/>
  <c r="L9338" i="16"/>
  <c r="K9338" i="16"/>
  <c r="K9335" i="16"/>
  <c r="L9335" i="16"/>
  <c r="E9333" i="16"/>
  <c r="L9332" i="16"/>
  <c r="K9332" i="16"/>
  <c r="L9331" i="16"/>
  <c r="K9331" i="16"/>
  <c r="K9328" i="16"/>
  <c r="L9328" i="16"/>
  <c r="L9325" i="16"/>
  <c r="K9325" i="16"/>
  <c r="K9322" i="16"/>
  <c r="L9322" i="16"/>
  <c r="L9319" i="16"/>
  <c r="K9319" i="16"/>
  <c r="K9316" i="16"/>
  <c r="L9316" i="16"/>
  <c r="L9313" i="16"/>
  <c r="K9313" i="16"/>
  <c r="K9310" i="16"/>
  <c r="L9310" i="16"/>
  <c r="L9307" i="16"/>
  <c r="K9307" i="16"/>
  <c r="K9304" i="16"/>
  <c r="L9304" i="16"/>
  <c r="L9301" i="16"/>
  <c r="K9301" i="16"/>
  <c r="K9298" i="16"/>
  <c r="L9298" i="16"/>
  <c r="L9295" i="16"/>
  <c r="K9295" i="16"/>
  <c r="K9292" i="16"/>
  <c r="L9292" i="16"/>
  <c r="L9289" i="16"/>
  <c r="K9289" i="16"/>
  <c r="K9286" i="16"/>
  <c r="L9286" i="16"/>
  <c r="L9283" i="16"/>
  <c r="K9283" i="16"/>
  <c r="K9280" i="16"/>
  <c r="L9280" i="16"/>
  <c r="L9277" i="16"/>
  <c r="K9277" i="16"/>
  <c r="K9274" i="16"/>
  <c r="L9274" i="16"/>
  <c r="L9271" i="16"/>
  <c r="K9271" i="16"/>
  <c r="K9268" i="16"/>
  <c r="L9268" i="16"/>
  <c r="L9265" i="16"/>
  <c r="K9265" i="16"/>
  <c r="K9262" i="16"/>
  <c r="L9262" i="16"/>
  <c r="L9259" i="16"/>
  <c r="K9259" i="16"/>
  <c r="K9256" i="16"/>
  <c r="L9256" i="16"/>
  <c r="L9253" i="16"/>
  <c r="K9253" i="16"/>
  <c r="K9250" i="16"/>
  <c r="L9250" i="16"/>
  <c r="L9247" i="16"/>
  <c r="K9247" i="16"/>
  <c r="K9244" i="16"/>
  <c r="L9244" i="16"/>
  <c r="K9241" i="16"/>
  <c r="L9241" i="16"/>
  <c r="K9238" i="16"/>
  <c r="L9238" i="16"/>
  <c r="L9235" i="16"/>
  <c r="K9235" i="16"/>
  <c r="K9232" i="16"/>
  <c r="L9232" i="16"/>
  <c r="K9229" i="16"/>
  <c r="L9229" i="16"/>
  <c r="K9226" i="16"/>
  <c r="L9226" i="16"/>
  <c r="L9223" i="16"/>
  <c r="K9223" i="16"/>
  <c r="K9220" i="16"/>
  <c r="L9220" i="16"/>
  <c r="K9217" i="16"/>
  <c r="L9217" i="16"/>
  <c r="K9214" i="16"/>
  <c r="L9214" i="16"/>
  <c r="K9211" i="16"/>
  <c r="L9211" i="16"/>
  <c r="K9208" i="16"/>
  <c r="L9208" i="16"/>
  <c r="K9205" i="16"/>
  <c r="L9205" i="16"/>
  <c r="K9202" i="16"/>
  <c r="L9202" i="16"/>
  <c r="K9199" i="16"/>
  <c r="L9199" i="16"/>
  <c r="K9196" i="16"/>
  <c r="L9196" i="16"/>
  <c r="K9193" i="16"/>
  <c r="L9193" i="16"/>
  <c r="K9190" i="16"/>
  <c r="L9190" i="16"/>
  <c r="K9187" i="16"/>
  <c r="L9187" i="16"/>
  <c r="K9184" i="16"/>
  <c r="L9184" i="16"/>
  <c r="K9181" i="16"/>
  <c r="L9181" i="16"/>
  <c r="E9180" i="16"/>
  <c r="E9181" i="16"/>
  <c r="E9179" i="16"/>
  <c r="J9179" i="16"/>
  <c r="K9178" i="16"/>
  <c r="L9178" i="16"/>
  <c r="L9177" i="16"/>
  <c r="K9177" i="16"/>
  <c r="L9174" i="16"/>
  <c r="K9174" i="16"/>
  <c r="L9171" i="16"/>
  <c r="K9171" i="16"/>
  <c r="L9168" i="16"/>
  <c r="K9168" i="16"/>
  <c r="L9165" i="16"/>
  <c r="K9165" i="16"/>
  <c r="L9162" i="16"/>
  <c r="K9162" i="16"/>
  <c r="L9159" i="16"/>
  <c r="K9159" i="16"/>
  <c r="L9156" i="16"/>
  <c r="K9156" i="16"/>
  <c r="L9153" i="16"/>
  <c r="K9153" i="16"/>
  <c r="K9150" i="16"/>
  <c r="L9150" i="16"/>
  <c r="L9147" i="16"/>
  <c r="K9147" i="16"/>
  <c r="K9144" i="16"/>
  <c r="L9144" i="16"/>
  <c r="K9141" i="16"/>
  <c r="L9141" i="16"/>
  <c r="K9138" i="16"/>
  <c r="L9138" i="16"/>
  <c r="L9135" i="16"/>
  <c r="K9135" i="16"/>
  <c r="K9132" i="16"/>
  <c r="L9132" i="16"/>
  <c r="K9129" i="16"/>
  <c r="L9129" i="16"/>
  <c r="K9126" i="16"/>
  <c r="L9126" i="16"/>
  <c r="L9123" i="16"/>
  <c r="K9123" i="16"/>
  <c r="K9120" i="16"/>
  <c r="L9120" i="16"/>
  <c r="K9117" i="16"/>
  <c r="L9117" i="16"/>
  <c r="K9114" i="16"/>
  <c r="L9114" i="16"/>
  <c r="L9111" i="16"/>
  <c r="K9111" i="16"/>
  <c r="K9108" i="16"/>
  <c r="L9108" i="16"/>
  <c r="K9105" i="16"/>
  <c r="L9105" i="16"/>
  <c r="K9102" i="16"/>
  <c r="L9102" i="16"/>
  <c r="L9099" i="16"/>
  <c r="K9099" i="16"/>
  <c r="K9096" i="16"/>
  <c r="L9096" i="16"/>
  <c r="K9093" i="16"/>
  <c r="L9093" i="16"/>
  <c r="K9090" i="16"/>
  <c r="L9090" i="16"/>
  <c r="L9087" i="16"/>
  <c r="K9087" i="16"/>
  <c r="K9084" i="16"/>
  <c r="L9084" i="16"/>
  <c r="K9081" i="16"/>
  <c r="L9081" i="16"/>
  <c r="K9078" i="16"/>
  <c r="L9078" i="16"/>
  <c r="L9075" i="16"/>
  <c r="K9075" i="16"/>
  <c r="K9072" i="16"/>
  <c r="L9072" i="16"/>
  <c r="K9069" i="16"/>
  <c r="L9069" i="16"/>
  <c r="K9066" i="16"/>
  <c r="L9066" i="16"/>
  <c r="L9063" i="16"/>
  <c r="K9063" i="16"/>
  <c r="K9060" i="16"/>
  <c r="L9060" i="16"/>
  <c r="K9057" i="16"/>
  <c r="L9057" i="16"/>
  <c r="K9054" i="16"/>
  <c r="L9054" i="16"/>
  <c r="L9051" i="16"/>
  <c r="K9051" i="16"/>
  <c r="K9048" i="16"/>
  <c r="L9048" i="16"/>
  <c r="L9045" i="16"/>
  <c r="K9045" i="16"/>
  <c r="K9042" i="16"/>
  <c r="L9042" i="16"/>
  <c r="L9039" i="16"/>
  <c r="K9039" i="16"/>
  <c r="K9036" i="16"/>
  <c r="L9036" i="16"/>
  <c r="L9033" i="16"/>
  <c r="K9033" i="16"/>
  <c r="K9030" i="16"/>
  <c r="L9030" i="16"/>
  <c r="L9027" i="16"/>
  <c r="K9027" i="16"/>
  <c r="E9026" i="16"/>
  <c r="E9027" i="16"/>
  <c r="E9025" i="16"/>
  <c r="K9024" i="16"/>
  <c r="L9024" i="16"/>
  <c r="L9023" i="16"/>
  <c r="K9023" i="16"/>
  <c r="L9020" i="16"/>
  <c r="K9020" i="16"/>
  <c r="L9017" i="16"/>
  <c r="K9017" i="16"/>
  <c r="L9014" i="16"/>
  <c r="K9014" i="16"/>
  <c r="K9011" i="16"/>
  <c r="L9011" i="16"/>
  <c r="L9008" i="16"/>
  <c r="K9008" i="16"/>
  <c r="K9005" i="16"/>
  <c r="L9005" i="16"/>
  <c r="L9002" i="16"/>
  <c r="K9002" i="16"/>
  <c r="K8999" i="16"/>
  <c r="L8999" i="16"/>
  <c r="L8996" i="16"/>
  <c r="K8996" i="16"/>
  <c r="L8993" i="16"/>
  <c r="K8993" i="16"/>
  <c r="L8990" i="16"/>
  <c r="K8990" i="16"/>
  <c r="L8987" i="16"/>
  <c r="K8987" i="16"/>
  <c r="L8984" i="16"/>
  <c r="K8984" i="16"/>
  <c r="L8981" i="16"/>
  <c r="K8981" i="16"/>
  <c r="K8978" i="16"/>
  <c r="L8978" i="16"/>
  <c r="L8975" i="16"/>
  <c r="K8975" i="16"/>
  <c r="K8972" i="16"/>
  <c r="L8972" i="16"/>
  <c r="L8969" i="16"/>
  <c r="K8969" i="16"/>
  <c r="K8966" i="16"/>
  <c r="L8966" i="16"/>
  <c r="L8963" i="16"/>
  <c r="K8963" i="16"/>
  <c r="K8960" i="16"/>
  <c r="L8960" i="16"/>
  <c r="L8957" i="16"/>
  <c r="K8957" i="16"/>
  <c r="K8954" i="16"/>
  <c r="L8954" i="16"/>
  <c r="L8951" i="16"/>
  <c r="K8951" i="16"/>
  <c r="K8948" i="16"/>
  <c r="L8948" i="16"/>
  <c r="K8945" i="16"/>
  <c r="L8945" i="16"/>
  <c r="K8942" i="16"/>
  <c r="L8942" i="16"/>
  <c r="L8939" i="16"/>
  <c r="K8939" i="16"/>
  <c r="K8936" i="16"/>
  <c r="L8936" i="16"/>
  <c r="L8933" i="16"/>
  <c r="K8933" i="16"/>
  <c r="K8930" i="16"/>
  <c r="L8930" i="16"/>
  <c r="L8927" i="16"/>
  <c r="K8927" i="16"/>
  <c r="K8924" i="16"/>
  <c r="L8924" i="16"/>
  <c r="L8921" i="16"/>
  <c r="K8921" i="16"/>
  <c r="K8918" i="16"/>
  <c r="L8918" i="16"/>
  <c r="L8915" i="16"/>
  <c r="K8915" i="16"/>
  <c r="K8912" i="16"/>
  <c r="L8912" i="16"/>
  <c r="L8909" i="16"/>
  <c r="K8909" i="16"/>
  <c r="K8906" i="16"/>
  <c r="L8906" i="16"/>
  <c r="L8903" i="16"/>
  <c r="K8903" i="16"/>
  <c r="K8900" i="16"/>
  <c r="L8900" i="16"/>
  <c r="K8897" i="16"/>
  <c r="L8897" i="16"/>
  <c r="K8894" i="16"/>
  <c r="L8894" i="16"/>
  <c r="L8891" i="16"/>
  <c r="K8891" i="16"/>
  <c r="K8888" i="16"/>
  <c r="L8888" i="16"/>
  <c r="L8885" i="16"/>
  <c r="K8885" i="16"/>
  <c r="K8882" i="16"/>
  <c r="L8882" i="16"/>
  <c r="K8879" i="16"/>
  <c r="L8879" i="16"/>
  <c r="K8876" i="16"/>
  <c r="L8876" i="16"/>
  <c r="K8873" i="16"/>
  <c r="L8873" i="16"/>
  <c r="E8872" i="16"/>
  <c r="E8871" i="16"/>
  <c r="K8870" i="16"/>
  <c r="L8870" i="16"/>
  <c r="K8869" i="16"/>
  <c r="L8869" i="16"/>
  <c r="L8866" i="16"/>
  <c r="K8866" i="16"/>
  <c r="K8863" i="16"/>
  <c r="L8863" i="16"/>
  <c r="L8860" i="16"/>
  <c r="K8860" i="16"/>
  <c r="L8857" i="16"/>
  <c r="K8857" i="16"/>
  <c r="L8854" i="16"/>
  <c r="K8854" i="16"/>
  <c r="K8851" i="16"/>
  <c r="L8851" i="16"/>
  <c r="K8848" i="16"/>
  <c r="L8848" i="16"/>
  <c r="L8845" i="16"/>
  <c r="K8845" i="16"/>
  <c r="L8842" i="16"/>
  <c r="K8842" i="16"/>
  <c r="K8839" i="16"/>
  <c r="L8839" i="16"/>
  <c r="K8836" i="16"/>
  <c r="L8836" i="16"/>
  <c r="L8833" i="16"/>
  <c r="K8833" i="16"/>
  <c r="L8830" i="16"/>
  <c r="K8830" i="16"/>
  <c r="K8827" i="16"/>
  <c r="L8827" i="16"/>
  <c r="K8824" i="16"/>
  <c r="L8824" i="16"/>
  <c r="L8821" i="16"/>
  <c r="K8821" i="16"/>
  <c r="L8818" i="16"/>
  <c r="K8818" i="16"/>
  <c r="K8815" i="16"/>
  <c r="L8815" i="16"/>
  <c r="K8812" i="16"/>
  <c r="L8812" i="16"/>
  <c r="L8809" i="16"/>
  <c r="K8809" i="16"/>
  <c r="L8806" i="16"/>
  <c r="K8806" i="16"/>
  <c r="K8803" i="16"/>
  <c r="L8803" i="16"/>
  <c r="K8800" i="16"/>
  <c r="L8800" i="16"/>
  <c r="L8797" i="16"/>
  <c r="K8797" i="16"/>
  <c r="K8794" i="16"/>
  <c r="L8794" i="16"/>
  <c r="K8791" i="16"/>
  <c r="L8791" i="16"/>
  <c r="K8788" i="16"/>
  <c r="L8788" i="16"/>
  <c r="L8785" i="16"/>
  <c r="K8785" i="16"/>
  <c r="K8782" i="16"/>
  <c r="L8782" i="16"/>
  <c r="K8779" i="16"/>
  <c r="L8779" i="16"/>
  <c r="K8776" i="16"/>
  <c r="L8776" i="16"/>
  <c r="L8773" i="16"/>
  <c r="K8773" i="16"/>
  <c r="K8770" i="16"/>
  <c r="L8770" i="16"/>
  <c r="K8767" i="16"/>
  <c r="L8767" i="16"/>
  <c r="K8764" i="16"/>
  <c r="L8764" i="16"/>
  <c r="L8761" i="16"/>
  <c r="K8761" i="16"/>
  <c r="K8758" i="16"/>
  <c r="L8758" i="16"/>
  <c r="K8755" i="16"/>
  <c r="L8755" i="16"/>
  <c r="K8752" i="16"/>
  <c r="L8752" i="16"/>
  <c r="L8749" i="16"/>
  <c r="K8749" i="16"/>
  <c r="K8746" i="16"/>
  <c r="L8746" i="16"/>
  <c r="K8743" i="16"/>
  <c r="L8743" i="16"/>
  <c r="K8740" i="16"/>
  <c r="L8740" i="16"/>
  <c r="L8737" i="16"/>
  <c r="K8737" i="16"/>
  <c r="K8734" i="16"/>
  <c r="L8734" i="16"/>
  <c r="K8731" i="16"/>
  <c r="L8731" i="16"/>
  <c r="K8728" i="16"/>
  <c r="L8728" i="16"/>
  <c r="L8725" i="16"/>
  <c r="K8725" i="16"/>
  <c r="K8722" i="16"/>
  <c r="L8722" i="16"/>
  <c r="K8719" i="16"/>
  <c r="L8719" i="16"/>
  <c r="E8718" i="16"/>
  <c r="E8717" i="16"/>
  <c r="K8716" i="16"/>
  <c r="L8716" i="16"/>
  <c r="L8715" i="16"/>
  <c r="K8715" i="16"/>
  <c r="K8712" i="16"/>
  <c r="L8712" i="16"/>
  <c r="K8709" i="16"/>
  <c r="L8709" i="16"/>
  <c r="L8706" i="16"/>
  <c r="K8706" i="16"/>
  <c r="L8703" i="16"/>
  <c r="K8703" i="16"/>
  <c r="K8700" i="16"/>
  <c r="L8700" i="16"/>
  <c r="K8697" i="16"/>
  <c r="L8697" i="16"/>
  <c r="L8694" i="16"/>
  <c r="K8694" i="16"/>
  <c r="L8691" i="16"/>
  <c r="K8691" i="16"/>
  <c r="K8688" i="16"/>
  <c r="L8688" i="16"/>
  <c r="K8685" i="16"/>
  <c r="L8685" i="16"/>
  <c r="K8682" i="16"/>
  <c r="L8682" i="16"/>
  <c r="L8679" i="16"/>
  <c r="K8679" i="16"/>
  <c r="K8676" i="16"/>
  <c r="L8676" i="16"/>
  <c r="K8673" i="16"/>
  <c r="L8673" i="16"/>
  <c r="K8670" i="16"/>
  <c r="L8670" i="16"/>
  <c r="L8667" i="16"/>
  <c r="K8667" i="16"/>
  <c r="K8664" i="16"/>
  <c r="L8664" i="16"/>
  <c r="K8661" i="16"/>
  <c r="L8661" i="16"/>
  <c r="K8658" i="16"/>
  <c r="L8658" i="16"/>
  <c r="L8655" i="16"/>
  <c r="K8655" i="16"/>
  <c r="K8652" i="16"/>
  <c r="L8652" i="16"/>
  <c r="K8649" i="16"/>
  <c r="L8649" i="16"/>
  <c r="K8646" i="16"/>
  <c r="L8646" i="16"/>
  <c r="L8643" i="16"/>
  <c r="K8643" i="16"/>
  <c r="K8640" i="16"/>
  <c r="L8640" i="16"/>
  <c r="K8637" i="16"/>
  <c r="L8637" i="16"/>
  <c r="K8634" i="16"/>
  <c r="L8634" i="16"/>
  <c r="L8631" i="16"/>
  <c r="K8631" i="16"/>
  <c r="K8628" i="16"/>
  <c r="L8628" i="16"/>
  <c r="K8625" i="16"/>
  <c r="L8625" i="16"/>
  <c r="K8622" i="16"/>
  <c r="L8622" i="16"/>
  <c r="L8619" i="16"/>
  <c r="K8619" i="16"/>
  <c r="K8616" i="16"/>
  <c r="L8616" i="16"/>
  <c r="K8613" i="16"/>
  <c r="L8613" i="16"/>
  <c r="K8610" i="16"/>
  <c r="L8610" i="16"/>
  <c r="L8607" i="16"/>
  <c r="K8607" i="16"/>
  <c r="K8604" i="16"/>
  <c r="L8604" i="16"/>
  <c r="K8601" i="16"/>
  <c r="L8601" i="16"/>
  <c r="K8598" i="16"/>
  <c r="L8598" i="16"/>
  <c r="L8595" i="16"/>
  <c r="K8595" i="16"/>
  <c r="K8592" i="16"/>
  <c r="L8592" i="16"/>
  <c r="K8589" i="16"/>
  <c r="L8589" i="16"/>
  <c r="K8586" i="16"/>
  <c r="L8586" i="16"/>
  <c r="L8583" i="16"/>
  <c r="K8583" i="16"/>
  <c r="K8580" i="16"/>
  <c r="L8580" i="16"/>
  <c r="K8577" i="16"/>
  <c r="L8577" i="16"/>
  <c r="K8574" i="16"/>
  <c r="L8574" i="16"/>
  <c r="L8571" i="16"/>
  <c r="K8571" i="16"/>
  <c r="K8568" i="16"/>
  <c r="L8568" i="16"/>
  <c r="K8565" i="16"/>
  <c r="L8565" i="16"/>
  <c r="D8565" i="16"/>
  <c r="D8568" i="16"/>
  <c r="C8565" i="16"/>
  <c r="B8565" i="16"/>
  <c r="E8564" i="16"/>
  <c r="D8564" i="16"/>
  <c r="C8564" i="16"/>
  <c r="B8564" i="16"/>
  <c r="E8563" i="16"/>
  <c r="D8563" i="16"/>
  <c r="K8562" i="16"/>
  <c r="L8562" i="16"/>
  <c r="C8562" i="16"/>
  <c r="B8562" i="16"/>
  <c r="K8561" i="16"/>
  <c r="L8561" i="16"/>
  <c r="K8558" i="16"/>
  <c r="L8558" i="16"/>
  <c r="K8555" i="16"/>
  <c r="L8555" i="16"/>
  <c r="L8552" i="16"/>
  <c r="K8552" i="16"/>
  <c r="K8549" i="16"/>
  <c r="L8549" i="16"/>
  <c r="K8546" i="16"/>
  <c r="L8546" i="16"/>
  <c r="K8543" i="16"/>
  <c r="L8543" i="16"/>
  <c r="L8540" i="16"/>
  <c r="K8540" i="16"/>
  <c r="K8537" i="16"/>
  <c r="L8537" i="16"/>
  <c r="K8534" i="16"/>
  <c r="L8534" i="16"/>
  <c r="K8531" i="16"/>
  <c r="L8531" i="16"/>
  <c r="L8528" i="16"/>
  <c r="K8528" i="16"/>
  <c r="K8525" i="16"/>
  <c r="L8525" i="16"/>
  <c r="K8522" i="16"/>
  <c r="L8522" i="16"/>
  <c r="K8519" i="16"/>
  <c r="L8519" i="16"/>
  <c r="L8516" i="16"/>
  <c r="K8516" i="16"/>
  <c r="K8513" i="16"/>
  <c r="L8513" i="16"/>
  <c r="K8510" i="16"/>
  <c r="L8510" i="16"/>
  <c r="K8507" i="16"/>
  <c r="L8507" i="16"/>
  <c r="L8504" i="16"/>
  <c r="K8504" i="16"/>
  <c r="K8501" i="16"/>
  <c r="L8501" i="16"/>
  <c r="K8498" i="16"/>
  <c r="L8498" i="16"/>
  <c r="K8495" i="16"/>
  <c r="L8495" i="16"/>
  <c r="L8492" i="16"/>
  <c r="K8492" i="16"/>
  <c r="K8489" i="16"/>
  <c r="L8489" i="16"/>
  <c r="K8486" i="16"/>
  <c r="L8486" i="16"/>
  <c r="K8483" i="16"/>
  <c r="L8483" i="16"/>
  <c r="L8480" i="16"/>
  <c r="K8480" i="16"/>
  <c r="K8477" i="16"/>
  <c r="L8477" i="16"/>
  <c r="K8474" i="16"/>
  <c r="L8474" i="16"/>
  <c r="K8471" i="16"/>
  <c r="L8471" i="16"/>
  <c r="L8468" i="16"/>
  <c r="K8468" i="16"/>
  <c r="K8465" i="16"/>
  <c r="L8465" i="16"/>
  <c r="K8462" i="16"/>
  <c r="L8462" i="16"/>
  <c r="K8459" i="16"/>
  <c r="L8459" i="16"/>
  <c r="L8456" i="16"/>
  <c r="K8456" i="16"/>
  <c r="K8453" i="16"/>
  <c r="L8453" i="16"/>
  <c r="K8450" i="16"/>
  <c r="L8450" i="16"/>
  <c r="K8447" i="16"/>
  <c r="L8447" i="16"/>
  <c r="L8444" i="16"/>
  <c r="K8444" i="16"/>
  <c r="K8441" i="16"/>
  <c r="L8441" i="16"/>
  <c r="K8438" i="16"/>
  <c r="L8438" i="16"/>
  <c r="K8435" i="16"/>
  <c r="L8435" i="16"/>
  <c r="L8432" i="16"/>
  <c r="K8432" i="16"/>
  <c r="K8429" i="16"/>
  <c r="L8429" i="16"/>
  <c r="K8426" i="16"/>
  <c r="L8426" i="16"/>
  <c r="K8423" i="16"/>
  <c r="L8423" i="16"/>
  <c r="L8420" i="16"/>
  <c r="K8420" i="16"/>
  <c r="K8417" i="16"/>
  <c r="L8417" i="16"/>
  <c r="K8414" i="16"/>
  <c r="L8414" i="16"/>
  <c r="D8414" i="16"/>
  <c r="D8417" i="16"/>
  <c r="E8413" i="16"/>
  <c r="D8413" i="16"/>
  <c r="C8413" i="16"/>
  <c r="B8413" i="16"/>
  <c r="E8412" i="16"/>
  <c r="D8412" i="16"/>
  <c r="K8411" i="16"/>
  <c r="L8411" i="16"/>
  <c r="C8411" i="16"/>
  <c r="B8411" i="16"/>
  <c r="K8410" i="16"/>
  <c r="L8410" i="16"/>
  <c r="K8407" i="16"/>
  <c r="L8407" i="16"/>
  <c r="K8404" i="16"/>
  <c r="L8404" i="16"/>
  <c r="L8401" i="16"/>
  <c r="K8401" i="16"/>
  <c r="K8398" i="16"/>
  <c r="L8398" i="16"/>
  <c r="K8395" i="16"/>
  <c r="L8395" i="16"/>
  <c r="K8392" i="16"/>
  <c r="L8392" i="16"/>
  <c r="L8389" i="16"/>
  <c r="K8389" i="16"/>
  <c r="K8386" i="16"/>
  <c r="L8386" i="16"/>
  <c r="K8383" i="16"/>
  <c r="L8383" i="16"/>
  <c r="K8380" i="16"/>
  <c r="L8380" i="16"/>
  <c r="L8377" i="16"/>
  <c r="K8377" i="16"/>
  <c r="K8374" i="16"/>
  <c r="L8374" i="16"/>
  <c r="K8371" i="16"/>
  <c r="L8371" i="16"/>
  <c r="K8368" i="16"/>
  <c r="L8368" i="16"/>
  <c r="L8365" i="16"/>
  <c r="K8365" i="16"/>
  <c r="K8362" i="16"/>
  <c r="L8362" i="16"/>
  <c r="K8359" i="16"/>
  <c r="L8359" i="16"/>
  <c r="K8356" i="16"/>
  <c r="L8356" i="16"/>
  <c r="L8353" i="16"/>
  <c r="K8353" i="16"/>
  <c r="K8350" i="16"/>
  <c r="L8350" i="16"/>
  <c r="K8347" i="16"/>
  <c r="L8347" i="16"/>
  <c r="K8344" i="16"/>
  <c r="L8344" i="16"/>
  <c r="L8341" i="16"/>
  <c r="K8341" i="16"/>
  <c r="K8338" i="16"/>
  <c r="L8338" i="16"/>
  <c r="K8335" i="16"/>
  <c r="L8335" i="16"/>
  <c r="K8332" i="16"/>
  <c r="L8332" i="16"/>
  <c r="L8329" i="16"/>
  <c r="K8329" i="16"/>
  <c r="K8326" i="16"/>
  <c r="L8326" i="16"/>
  <c r="K8323" i="16"/>
  <c r="L8323" i="16"/>
  <c r="K8320" i="16"/>
  <c r="L8320" i="16"/>
  <c r="L8317" i="16"/>
  <c r="K8317" i="16"/>
  <c r="K8314" i="16"/>
  <c r="L8314" i="16"/>
  <c r="K8311" i="16"/>
  <c r="L8311" i="16"/>
  <c r="K8308" i="16"/>
  <c r="L8308" i="16"/>
  <c r="L8305" i="16"/>
  <c r="K8305" i="16"/>
  <c r="K8302" i="16"/>
  <c r="L8302" i="16"/>
  <c r="K8299" i="16"/>
  <c r="L8299" i="16"/>
  <c r="K8296" i="16"/>
  <c r="L8296" i="16"/>
  <c r="L8293" i="16"/>
  <c r="K8293" i="16"/>
  <c r="K8290" i="16"/>
  <c r="L8290" i="16"/>
  <c r="K8287" i="16"/>
  <c r="L8287" i="16"/>
  <c r="K8284" i="16"/>
  <c r="L8284" i="16"/>
  <c r="L8281" i="16"/>
  <c r="K8281" i="16"/>
  <c r="K8278" i="16"/>
  <c r="L8278" i="16"/>
  <c r="K8275" i="16"/>
  <c r="L8275" i="16"/>
  <c r="K8272" i="16"/>
  <c r="L8272" i="16"/>
  <c r="L8269" i="16"/>
  <c r="K8269" i="16"/>
  <c r="D8269" i="16"/>
  <c r="D8271" i="16"/>
  <c r="D8268" i="16"/>
  <c r="C8268" i="16"/>
  <c r="B8268" i="16"/>
  <c r="E8267" i="16"/>
  <c r="D8267" i="16"/>
  <c r="B8267" i="16"/>
  <c r="C8267" i="16"/>
  <c r="K8266" i="16"/>
  <c r="L8266" i="16"/>
  <c r="B8266" i="16"/>
  <c r="C8266" i="16"/>
  <c r="K8265" i="16"/>
  <c r="L8265" i="16"/>
  <c r="L8262" i="16"/>
  <c r="K8262" i="16"/>
  <c r="K8259" i="16"/>
  <c r="L8259" i="16"/>
  <c r="K8256" i="16"/>
  <c r="L8256" i="16"/>
  <c r="K8253" i="16"/>
  <c r="L8253" i="16"/>
  <c r="L8250" i="16"/>
  <c r="K8250" i="16"/>
  <c r="K8247" i="16"/>
  <c r="L8247" i="16"/>
  <c r="K8244" i="16"/>
  <c r="L8244" i="16"/>
  <c r="K8241" i="16"/>
  <c r="L8241" i="16"/>
  <c r="L8238" i="16"/>
  <c r="K8238" i="16"/>
  <c r="K8235" i="16"/>
  <c r="L8235" i="16"/>
  <c r="K8232" i="16"/>
  <c r="L8232" i="16"/>
  <c r="K8229" i="16"/>
  <c r="L8229" i="16"/>
  <c r="L8226" i="16"/>
  <c r="K8226" i="16"/>
  <c r="K8223" i="16"/>
  <c r="L8223" i="16"/>
  <c r="K8220" i="16"/>
  <c r="L8220" i="16"/>
  <c r="K8217" i="16"/>
  <c r="L8217" i="16"/>
  <c r="L8214" i="16"/>
  <c r="K8214" i="16"/>
  <c r="K8211" i="16"/>
  <c r="L8211" i="16"/>
  <c r="K8208" i="16"/>
  <c r="L8208" i="16"/>
  <c r="K8205" i="16"/>
  <c r="L8205" i="16"/>
  <c r="L8202" i="16"/>
  <c r="K8202" i="16"/>
  <c r="K8199" i="16"/>
  <c r="L8199" i="16"/>
  <c r="K8196" i="16"/>
  <c r="L8196" i="16"/>
  <c r="K8193" i="16"/>
  <c r="L8193" i="16"/>
  <c r="L8190" i="16"/>
  <c r="K8190" i="16"/>
  <c r="K8187" i="16"/>
  <c r="L8187" i="16"/>
  <c r="K8184" i="16"/>
  <c r="L8184" i="16"/>
  <c r="K8181" i="16"/>
  <c r="L8181" i="16"/>
  <c r="L8178" i="16"/>
  <c r="K8178" i="16"/>
  <c r="K8175" i="16"/>
  <c r="L8175" i="16"/>
  <c r="K8172" i="16"/>
  <c r="L8172" i="16"/>
  <c r="K8169" i="16"/>
  <c r="L8169" i="16"/>
  <c r="L8166" i="16"/>
  <c r="K8166" i="16"/>
  <c r="K8163" i="16"/>
  <c r="L8163" i="16"/>
  <c r="K8160" i="16"/>
  <c r="L8160" i="16"/>
  <c r="K8157" i="16"/>
  <c r="L8157" i="16"/>
  <c r="L8154" i="16"/>
  <c r="K8154" i="16"/>
  <c r="K8151" i="16"/>
  <c r="L8151" i="16"/>
  <c r="K8148" i="16"/>
  <c r="L8148" i="16"/>
  <c r="K8145" i="16"/>
  <c r="L8145" i="16"/>
  <c r="L8142" i="16"/>
  <c r="K8142" i="16"/>
  <c r="K8139" i="16"/>
  <c r="L8139" i="16"/>
  <c r="K8136" i="16"/>
  <c r="L8136" i="16"/>
  <c r="K8133" i="16"/>
  <c r="L8133" i="16"/>
  <c r="L8130" i="16"/>
  <c r="K8130" i="16"/>
  <c r="D8130" i="16"/>
  <c r="D8132" i="16"/>
  <c r="D8129" i="16"/>
  <c r="C8129" i="16"/>
  <c r="B8129" i="16"/>
  <c r="E8128" i="16"/>
  <c r="E8129" i="16"/>
  <c r="D8128" i="16"/>
  <c r="B8128" i="16"/>
  <c r="C8128" i="16"/>
  <c r="K8127" i="16"/>
  <c r="L8127" i="16"/>
  <c r="B8127" i="16"/>
  <c r="C8127" i="16"/>
  <c r="K8126" i="16"/>
  <c r="L8126" i="16"/>
  <c r="L8123" i="16"/>
  <c r="K8123" i="16"/>
  <c r="K8120" i="16"/>
  <c r="L8120" i="16"/>
  <c r="K8117" i="16"/>
  <c r="L8117" i="16"/>
  <c r="K8114" i="16"/>
  <c r="L8114" i="16"/>
  <c r="L8111" i="16"/>
  <c r="K8111" i="16"/>
  <c r="K8108" i="16"/>
  <c r="L8108" i="16"/>
  <c r="K8105" i="16"/>
  <c r="L8105" i="16"/>
  <c r="K8102" i="16"/>
  <c r="L8102" i="16"/>
  <c r="L8099" i="16"/>
  <c r="K8099" i="16"/>
  <c r="K8096" i="16"/>
  <c r="L8096" i="16"/>
  <c r="K8093" i="16"/>
  <c r="L8093" i="16"/>
  <c r="K8090" i="16"/>
  <c r="L8090" i="16"/>
  <c r="L8087" i="16"/>
  <c r="K8087" i="16"/>
  <c r="K8084" i="16"/>
  <c r="L8084" i="16"/>
  <c r="K8081" i="16"/>
  <c r="L8081" i="16"/>
  <c r="K8078" i="16"/>
  <c r="L8078" i="16"/>
  <c r="L8075" i="16"/>
  <c r="K8075" i="16"/>
  <c r="K8072" i="16"/>
  <c r="L8072" i="16"/>
  <c r="K8069" i="16"/>
  <c r="L8069" i="16"/>
  <c r="K8066" i="16"/>
  <c r="L8066" i="16"/>
  <c r="L8063" i="16"/>
  <c r="K8063" i="16"/>
  <c r="K8060" i="16"/>
  <c r="L8060" i="16"/>
  <c r="K8057" i="16"/>
  <c r="L8057" i="16"/>
  <c r="K8054" i="16"/>
  <c r="L8054" i="16"/>
  <c r="L8051" i="16"/>
  <c r="K8051" i="16"/>
  <c r="K8048" i="16"/>
  <c r="L8048" i="16"/>
  <c r="K8045" i="16"/>
  <c r="L8045" i="16"/>
  <c r="K8042" i="16"/>
  <c r="L8042" i="16"/>
  <c r="L8039" i="16"/>
  <c r="K8039" i="16"/>
  <c r="K8036" i="16"/>
  <c r="L8036" i="16"/>
  <c r="K8033" i="16"/>
  <c r="L8033" i="16"/>
  <c r="K8030" i="16"/>
  <c r="L8030" i="16"/>
  <c r="L8027" i="16"/>
  <c r="K8027" i="16"/>
  <c r="K8024" i="16"/>
  <c r="L8024" i="16"/>
  <c r="K8021" i="16"/>
  <c r="L8021" i="16"/>
  <c r="K8018" i="16"/>
  <c r="L8018" i="16"/>
  <c r="L8015" i="16"/>
  <c r="K8015" i="16"/>
  <c r="K8012" i="16"/>
  <c r="L8012" i="16"/>
  <c r="K8009" i="16"/>
  <c r="L8009" i="16"/>
  <c r="K8006" i="16"/>
  <c r="L8006" i="16"/>
  <c r="L8003" i="16"/>
  <c r="K8003" i="16"/>
  <c r="D8003" i="16"/>
  <c r="K8000" i="16"/>
  <c r="L8000" i="16"/>
  <c r="K7997" i="16"/>
  <c r="L7997" i="16"/>
  <c r="D7997" i="16"/>
  <c r="D8000" i="16"/>
  <c r="E7996" i="16"/>
  <c r="D7996" i="16"/>
  <c r="B7996" i="16"/>
  <c r="C7996" i="16"/>
  <c r="E7995" i="16"/>
  <c r="D7995" i="16"/>
  <c r="K7994" i="16"/>
  <c r="L7994" i="16"/>
  <c r="C7994" i="16"/>
  <c r="B7994" i="16"/>
  <c r="K7993" i="16"/>
  <c r="L7993" i="16"/>
  <c r="K7990" i="16"/>
  <c r="L7990" i="16"/>
  <c r="K7987" i="16"/>
  <c r="L7987" i="16"/>
  <c r="L7984" i="16"/>
  <c r="K7984" i="16"/>
  <c r="K7981" i="16"/>
  <c r="L7981" i="16"/>
  <c r="K7978" i="16"/>
  <c r="L7978" i="16"/>
  <c r="K7975" i="16"/>
  <c r="L7975" i="16"/>
  <c r="L7972" i="16"/>
  <c r="K7972" i="16"/>
  <c r="K7969" i="16"/>
  <c r="L7969" i="16"/>
  <c r="K7966" i="16"/>
  <c r="L7966" i="16"/>
  <c r="K7963" i="16"/>
  <c r="L7963" i="16"/>
  <c r="L7960" i="16"/>
  <c r="K7960" i="16"/>
  <c r="K7957" i="16"/>
  <c r="L7957" i="16"/>
  <c r="K7954" i="16"/>
  <c r="L7954" i="16"/>
  <c r="K7951" i="16"/>
  <c r="L7951" i="16"/>
  <c r="L7948" i="16"/>
  <c r="K7948" i="16"/>
  <c r="K7945" i="16"/>
  <c r="L7945" i="16"/>
  <c r="K7942" i="16"/>
  <c r="L7942" i="16"/>
  <c r="K7939" i="16"/>
  <c r="L7939" i="16"/>
  <c r="L7936" i="16"/>
  <c r="K7936" i="16"/>
  <c r="K7933" i="16"/>
  <c r="L7933" i="16"/>
  <c r="K7930" i="16"/>
  <c r="L7930" i="16"/>
  <c r="K7927" i="16"/>
  <c r="L7927" i="16"/>
  <c r="L7924" i="16"/>
  <c r="K7924" i="16"/>
  <c r="K7921" i="16"/>
  <c r="L7921" i="16"/>
  <c r="K7918" i="16"/>
  <c r="L7918" i="16"/>
  <c r="K7915" i="16"/>
  <c r="L7915" i="16"/>
  <c r="L7912" i="16"/>
  <c r="K7912" i="16"/>
  <c r="K7909" i="16"/>
  <c r="L7909" i="16"/>
  <c r="K7906" i="16"/>
  <c r="L7906" i="16"/>
  <c r="K7903" i="16"/>
  <c r="L7903" i="16"/>
  <c r="L7900" i="16"/>
  <c r="K7900" i="16"/>
  <c r="K7897" i="16"/>
  <c r="L7897" i="16"/>
  <c r="K7894" i="16"/>
  <c r="L7894" i="16"/>
  <c r="K7891" i="16"/>
  <c r="L7891" i="16"/>
  <c r="L7888" i="16"/>
  <c r="K7888" i="16"/>
  <c r="K7885" i="16"/>
  <c r="L7885" i="16"/>
  <c r="K7882" i="16"/>
  <c r="L7882" i="16"/>
  <c r="K7879" i="16"/>
  <c r="L7879" i="16"/>
  <c r="L7876" i="16"/>
  <c r="K7876" i="16"/>
  <c r="K7873" i="16"/>
  <c r="L7873" i="16"/>
  <c r="K7870" i="16"/>
  <c r="L7870" i="16"/>
  <c r="D7870" i="16"/>
  <c r="D7873" i="16"/>
  <c r="D7876" i="16"/>
  <c r="E7869" i="16"/>
  <c r="D7869" i="16"/>
  <c r="C7869" i="16"/>
  <c r="B7869" i="16"/>
  <c r="E7868" i="16"/>
  <c r="D7868" i="16"/>
  <c r="K7867" i="16"/>
  <c r="L7867" i="16"/>
  <c r="C7867" i="16"/>
  <c r="B7867" i="16"/>
  <c r="K7866" i="16"/>
  <c r="L7866" i="16"/>
  <c r="K7863" i="16"/>
  <c r="L7863" i="16"/>
  <c r="K7860" i="16"/>
  <c r="L7860" i="16"/>
  <c r="L7857" i="16"/>
  <c r="K7857" i="16"/>
  <c r="K7854" i="16"/>
  <c r="L7854" i="16"/>
  <c r="K7851" i="16"/>
  <c r="L7851" i="16"/>
  <c r="K7848" i="16"/>
  <c r="L7848" i="16"/>
  <c r="L7845" i="16"/>
  <c r="K7845" i="16"/>
  <c r="K7842" i="16"/>
  <c r="L7842" i="16"/>
  <c r="K7839" i="16"/>
  <c r="L7839" i="16"/>
  <c r="K7836" i="16"/>
  <c r="L7836" i="16"/>
  <c r="L7833" i="16"/>
  <c r="K7833" i="16"/>
  <c r="K7830" i="16"/>
  <c r="L7830" i="16"/>
  <c r="K7827" i="16"/>
  <c r="L7827" i="16"/>
  <c r="K7824" i="16"/>
  <c r="L7824" i="16"/>
  <c r="L7821" i="16"/>
  <c r="K7821" i="16"/>
  <c r="K7818" i="16"/>
  <c r="L7818" i="16"/>
  <c r="K7815" i="16"/>
  <c r="L7815" i="16"/>
  <c r="K7812" i="16"/>
  <c r="L7812" i="16"/>
  <c r="L7809" i="16"/>
  <c r="K7809" i="16"/>
  <c r="K7806" i="16"/>
  <c r="L7806" i="16"/>
  <c r="K7803" i="16"/>
  <c r="L7803" i="16"/>
  <c r="K7800" i="16"/>
  <c r="L7800" i="16"/>
  <c r="L7797" i="16"/>
  <c r="K7797" i="16"/>
  <c r="K7794" i="16"/>
  <c r="L7794" i="16"/>
  <c r="K7791" i="16"/>
  <c r="L7791" i="16"/>
  <c r="K7788" i="16"/>
  <c r="L7788" i="16"/>
  <c r="L7785" i="16"/>
  <c r="K7785" i="16"/>
  <c r="K7782" i="16"/>
  <c r="L7782" i="16"/>
  <c r="L7779" i="16"/>
  <c r="K7779" i="16"/>
  <c r="K7776" i="16"/>
  <c r="L7776" i="16"/>
  <c r="L7773" i="16"/>
  <c r="K7773" i="16"/>
  <c r="K7770" i="16"/>
  <c r="L7770" i="16"/>
  <c r="K7767" i="16"/>
  <c r="L7767" i="16"/>
  <c r="K7764" i="16"/>
  <c r="L7764" i="16"/>
  <c r="L7761" i="16"/>
  <c r="K7761" i="16"/>
  <c r="K7758" i="16"/>
  <c r="L7758" i="16"/>
  <c r="K7755" i="16"/>
  <c r="L7755" i="16"/>
  <c r="K7752" i="16"/>
  <c r="L7752" i="16"/>
  <c r="D7751" i="16"/>
  <c r="L7749" i="16"/>
  <c r="K7749" i="16"/>
  <c r="D7749" i="16"/>
  <c r="D7748" i="16"/>
  <c r="C7748" i="16"/>
  <c r="B7748" i="16"/>
  <c r="E7747" i="16"/>
  <c r="E7748" i="16"/>
  <c r="D7747" i="16"/>
  <c r="B7747" i="16"/>
  <c r="C7747" i="16"/>
  <c r="K7746" i="16"/>
  <c r="L7746" i="16"/>
  <c r="B7746" i="16"/>
  <c r="C7746" i="16"/>
  <c r="K7745" i="16"/>
  <c r="L7745" i="16"/>
  <c r="L7742" i="16"/>
  <c r="K7742" i="16"/>
  <c r="K7739" i="16"/>
  <c r="L7739" i="16"/>
  <c r="K7736" i="16"/>
  <c r="L7736" i="16"/>
  <c r="K7733" i="16"/>
  <c r="L7733" i="16"/>
  <c r="L7730" i="16"/>
  <c r="K7730" i="16"/>
  <c r="K7727" i="16"/>
  <c r="L7727" i="16"/>
  <c r="K7724" i="16"/>
  <c r="L7724" i="16"/>
  <c r="K7721" i="16"/>
  <c r="L7721" i="16"/>
  <c r="L7718" i="16"/>
  <c r="K7718" i="16"/>
  <c r="K7715" i="16"/>
  <c r="L7715" i="16"/>
  <c r="K7712" i="16"/>
  <c r="L7712" i="16"/>
  <c r="K7709" i="16"/>
  <c r="L7709" i="16"/>
  <c r="L7706" i="16"/>
  <c r="K7706" i="16"/>
  <c r="K7703" i="16"/>
  <c r="L7703" i="16"/>
  <c r="K7700" i="16"/>
  <c r="L7700" i="16"/>
  <c r="K7697" i="16"/>
  <c r="L7697" i="16"/>
  <c r="L7694" i="16"/>
  <c r="K7694" i="16"/>
  <c r="K7691" i="16"/>
  <c r="L7691" i="16"/>
  <c r="K7688" i="16"/>
  <c r="L7688" i="16"/>
  <c r="K7685" i="16"/>
  <c r="L7685" i="16"/>
  <c r="L7682" i="16"/>
  <c r="K7682" i="16"/>
  <c r="K7679" i="16"/>
  <c r="L7679" i="16"/>
  <c r="L7676" i="16"/>
  <c r="K7676" i="16"/>
  <c r="K7673" i="16"/>
  <c r="L7673" i="16"/>
  <c r="L7670" i="16"/>
  <c r="K7670" i="16"/>
  <c r="K7667" i="16"/>
  <c r="L7667" i="16"/>
  <c r="K7664" i="16"/>
  <c r="L7664" i="16"/>
  <c r="K7661" i="16"/>
  <c r="L7661" i="16"/>
  <c r="L7658" i="16"/>
  <c r="K7658" i="16"/>
  <c r="K7655" i="16"/>
  <c r="L7655" i="16"/>
  <c r="K7652" i="16"/>
  <c r="L7652" i="16"/>
  <c r="K7649" i="16"/>
  <c r="L7649" i="16"/>
  <c r="L7646" i="16"/>
  <c r="K7646" i="16"/>
  <c r="K7643" i="16"/>
  <c r="L7643" i="16"/>
  <c r="K7640" i="16"/>
  <c r="L7640" i="16"/>
  <c r="K7637" i="16"/>
  <c r="L7637" i="16"/>
  <c r="D7637" i="16"/>
  <c r="L7634" i="16"/>
  <c r="K7634" i="16"/>
  <c r="D7634" i="16"/>
  <c r="D7636" i="16"/>
  <c r="D7633" i="16"/>
  <c r="C7633" i="16"/>
  <c r="B7633" i="16"/>
  <c r="E7632" i="16"/>
  <c r="D7632" i="16"/>
  <c r="C7632" i="16"/>
  <c r="B7632" i="16"/>
  <c r="K7631" i="16"/>
  <c r="L7631" i="16"/>
  <c r="B7631" i="16"/>
  <c r="C7631" i="16"/>
  <c r="K7630" i="16"/>
  <c r="L7630" i="16"/>
  <c r="L7627" i="16"/>
  <c r="K7627" i="16"/>
  <c r="K7624" i="16"/>
  <c r="L7624" i="16"/>
  <c r="K7621" i="16"/>
  <c r="L7621" i="16"/>
  <c r="K7618" i="16"/>
  <c r="L7618" i="16"/>
  <c r="L7615" i="16"/>
  <c r="K7615" i="16"/>
  <c r="K7612" i="16"/>
  <c r="L7612" i="16"/>
  <c r="K7609" i="16"/>
  <c r="L7609" i="16"/>
  <c r="K7606" i="16"/>
  <c r="L7606" i="16"/>
  <c r="L7603" i="16"/>
  <c r="K7603" i="16"/>
  <c r="K7600" i="16"/>
  <c r="L7600" i="16"/>
  <c r="K7597" i="16"/>
  <c r="L7597" i="16"/>
  <c r="K7594" i="16"/>
  <c r="L7594" i="16"/>
  <c r="L7591" i="16"/>
  <c r="K7591" i="16"/>
  <c r="K7588" i="16"/>
  <c r="L7588" i="16"/>
  <c r="K7585" i="16"/>
  <c r="L7585" i="16"/>
  <c r="K7582" i="16"/>
  <c r="L7582" i="16"/>
  <c r="L7579" i="16"/>
  <c r="K7579" i="16"/>
  <c r="K7576" i="16"/>
  <c r="L7576" i="16"/>
  <c r="K7573" i="16"/>
  <c r="L7573" i="16"/>
  <c r="K7570" i="16"/>
  <c r="L7570" i="16"/>
  <c r="L7567" i="16"/>
  <c r="K7567" i="16"/>
  <c r="K7564" i="16"/>
  <c r="L7564" i="16"/>
  <c r="K7561" i="16"/>
  <c r="L7561" i="16"/>
  <c r="K7558" i="16"/>
  <c r="L7558" i="16"/>
  <c r="L7555" i="16"/>
  <c r="K7555" i="16"/>
  <c r="K7552" i="16"/>
  <c r="L7552" i="16"/>
  <c r="K7549" i="16"/>
  <c r="L7549" i="16"/>
  <c r="K7546" i="16"/>
  <c r="L7546" i="16"/>
  <c r="L7543" i="16"/>
  <c r="K7543" i="16"/>
  <c r="K7540" i="16"/>
  <c r="L7540" i="16"/>
  <c r="K7537" i="16"/>
  <c r="L7537" i="16"/>
  <c r="K7534" i="16"/>
  <c r="L7534" i="16"/>
  <c r="L7531" i="16"/>
  <c r="K7531" i="16"/>
  <c r="K7528" i="16"/>
  <c r="L7528" i="16"/>
  <c r="D7528" i="16"/>
  <c r="D7531" i="16"/>
  <c r="D7526" i="16"/>
  <c r="K7525" i="16"/>
  <c r="L7525" i="16"/>
  <c r="D7525" i="16"/>
  <c r="D7527" i="16"/>
  <c r="B7527" i="16"/>
  <c r="C7525" i="16"/>
  <c r="B7525" i="16"/>
  <c r="E7524" i="16"/>
  <c r="D7524" i="16"/>
  <c r="E7523" i="16"/>
  <c r="D7523" i="16"/>
  <c r="C7523" i="16"/>
  <c r="B7523" i="16"/>
  <c r="K7522" i="16"/>
  <c r="L7522" i="16"/>
  <c r="C7522" i="16"/>
  <c r="B7522" i="16"/>
  <c r="K7521" i="16"/>
  <c r="L7521" i="16"/>
  <c r="K7518" i="16"/>
  <c r="L7518" i="16"/>
  <c r="K7515" i="16"/>
  <c r="L7515" i="16"/>
  <c r="L7512" i="16"/>
  <c r="K7512" i="16"/>
  <c r="K7509" i="16"/>
  <c r="L7509" i="16"/>
  <c r="K7506" i="16"/>
  <c r="L7506" i="16"/>
  <c r="L7503" i="16"/>
  <c r="K7503" i="16"/>
  <c r="L7500" i="16"/>
  <c r="K7500" i="16"/>
  <c r="K7497" i="16"/>
  <c r="L7497" i="16"/>
  <c r="K7494" i="16"/>
  <c r="L7494" i="16"/>
  <c r="K7491" i="16"/>
  <c r="L7491" i="16"/>
  <c r="L7488" i="16"/>
  <c r="K7488" i="16"/>
  <c r="K7485" i="16"/>
  <c r="L7485" i="16"/>
  <c r="K7482" i="16"/>
  <c r="L7482" i="16"/>
  <c r="K7479" i="16"/>
  <c r="L7479" i="16"/>
  <c r="L7476" i="16"/>
  <c r="K7476" i="16"/>
  <c r="K7473" i="16"/>
  <c r="L7473" i="16"/>
  <c r="K7470" i="16"/>
  <c r="L7470" i="16"/>
  <c r="K7467" i="16"/>
  <c r="L7467" i="16"/>
  <c r="L7464" i="16"/>
  <c r="K7464" i="16"/>
  <c r="K7461" i="16"/>
  <c r="L7461" i="16"/>
  <c r="K7458" i="16"/>
  <c r="L7458" i="16"/>
  <c r="K7455" i="16"/>
  <c r="L7455" i="16"/>
  <c r="L7452" i="16"/>
  <c r="K7452" i="16"/>
  <c r="K7449" i="16"/>
  <c r="L7449" i="16"/>
  <c r="K7446" i="16"/>
  <c r="L7446" i="16"/>
  <c r="K7443" i="16"/>
  <c r="L7443" i="16"/>
  <c r="L7440" i="16"/>
  <c r="K7440" i="16"/>
  <c r="K7437" i="16"/>
  <c r="L7437" i="16"/>
  <c r="K7434" i="16"/>
  <c r="L7434" i="16"/>
  <c r="K7431" i="16"/>
  <c r="L7431" i="16"/>
  <c r="L7428" i="16"/>
  <c r="K7428" i="16"/>
  <c r="K7425" i="16"/>
  <c r="L7425" i="16"/>
  <c r="D7423" i="16"/>
  <c r="K7422" i="16"/>
  <c r="L7422" i="16"/>
  <c r="D7422" i="16"/>
  <c r="D7425" i="16"/>
  <c r="C7422" i="16"/>
  <c r="B7422" i="16"/>
  <c r="E7421" i="16"/>
  <c r="D7421" i="16"/>
  <c r="E7420" i="16"/>
  <c r="D7420" i="16"/>
  <c r="C7420" i="16"/>
  <c r="B7420" i="16"/>
  <c r="K7419" i="16"/>
  <c r="L7419" i="16"/>
  <c r="C7419" i="16"/>
  <c r="B7419" i="16"/>
  <c r="K7418" i="16"/>
  <c r="L7418" i="16"/>
  <c r="K7415" i="16"/>
  <c r="L7415" i="16"/>
  <c r="K7412" i="16"/>
  <c r="L7412" i="16"/>
  <c r="L7409" i="16"/>
  <c r="K7409" i="16"/>
  <c r="K7406" i="16"/>
  <c r="L7406" i="16"/>
  <c r="K7403" i="16"/>
  <c r="L7403" i="16"/>
  <c r="K7400" i="16"/>
  <c r="L7400" i="16"/>
  <c r="L7397" i="16"/>
  <c r="K7397" i="16"/>
  <c r="K7394" i="16"/>
  <c r="L7394" i="16"/>
  <c r="K7391" i="16"/>
  <c r="L7391" i="16"/>
  <c r="K7388" i="16"/>
  <c r="L7388" i="16"/>
  <c r="L7385" i="16"/>
  <c r="K7385" i="16"/>
  <c r="K7382" i="16"/>
  <c r="L7382" i="16"/>
  <c r="K7379" i="16"/>
  <c r="L7379" i="16"/>
  <c r="K7376" i="16"/>
  <c r="L7376" i="16"/>
  <c r="L7373" i="16"/>
  <c r="K7373" i="16"/>
  <c r="K7370" i="16"/>
  <c r="L7370" i="16"/>
  <c r="K7367" i="16"/>
  <c r="L7367" i="16"/>
  <c r="K7364" i="16"/>
  <c r="L7364" i="16"/>
  <c r="L7361" i="16"/>
  <c r="K7361" i="16"/>
  <c r="K7358" i="16"/>
  <c r="L7358" i="16"/>
  <c r="K7355" i="16"/>
  <c r="L7355" i="16"/>
  <c r="K7352" i="16"/>
  <c r="L7352" i="16"/>
  <c r="L7349" i="16"/>
  <c r="K7349" i="16"/>
  <c r="K7346" i="16"/>
  <c r="L7346" i="16"/>
  <c r="K7343" i="16"/>
  <c r="L7343" i="16"/>
  <c r="K7340" i="16"/>
  <c r="L7340" i="16"/>
  <c r="L7337" i="16"/>
  <c r="K7337" i="16"/>
  <c r="K7334" i="16"/>
  <c r="L7334" i="16"/>
  <c r="K7331" i="16"/>
  <c r="L7331" i="16"/>
  <c r="K7328" i="16"/>
  <c r="L7328" i="16"/>
  <c r="D7328" i="16"/>
  <c r="L7325" i="16"/>
  <c r="K7325" i="16"/>
  <c r="D7325" i="16"/>
  <c r="D7327" i="16"/>
  <c r="D7324" i="16"/>
  <c r="B7324" i="16"/>
  <c r="C7324" i="16"/>
  <c r="E7323" i="16"/>
  <c r="D7323" i="16"/>
  <c r="C7323" i="16"/>
  <c r="B7323" i="16"/>
  <c r="K7322" i="16"/>
  <c r="L7322" i="16"/>
  <c r="C7322" i="16"/>
  <c r="B7322" i="16"/>
  <c r="K7321" i="16"/>
  <c r="L7321" i="16"/>
  <c r="L7318" i="16"/>
  <c r="K7318" i="16"/>
  <c r="K7315" i="16"/>
  <c r="L7315" i="16"/>
  <c r="K7312" i="16"/>
  <c r="L7312" i="16"/>
  <c r="K7309" i="16"/>
  <c r="L7309" i="16"/>
  <c r="L7306" i="16"/>
  <c r="K7306" i="16"/>
  <c r="K7303" i="16"/>
  <c r="L7303" i="16"/>
  <c r="K7300" i="16"/>
  <c r="L7300" i="16"/>
  <c r="K7297" i="16"/>
  <c r="L7297" i="16"/>
  <c r="L7294" i="16"/>
  <c r="K7294" i="16"/>
  <c r="K7291" i="16"/>
  <c r="L7291" i="16"/>
  <c r="K7288" i="16"/>
  <c r="L7288" i="16"/>
  <c r="K7285" i="16"/>
  <c r="L7285" i="16"/>
  <c r="L7282" i="16"/>
  <c r="K7282" i="16"/>
  <c r="K7279" i="16"/>
  <c r="L7279" i="16"/>
  <c r="L7276" i="16"/>
  <c r="K7276" i="16"/>
  <c r="K7273" i="16"/>
  <c r="L7273" i="16"/>
  <c r="L7270" i="16"/>
  <c r="K7270" i="16"/>
  <c r="K7267" i="16"/>
  <c r="L7267" i="16"/>
  <c r="K7264" i="16"/>
  <c r="L7264" i="16"/>
  <c r="K7261" i="16"/>
  <c r="L7261" i="16"/>
  <c r="L7258" i="16"/>
  <c r="K7258" i="16"/>
  <c r="K7255" i="16"/>
  <c r="L7255" i="16"/>
  <c r="K7252" i="16"/>
  <c r="L7252" i="16"/>
  <c r="K7249" i="16"/>
  <c r="L7249" i="16"/>
  <c r="L7246" i="16"/>
  <c r="K7246" i="16"/>
  <c r="K7243" i="16"/>
  <c r="L7243" i="16"/>
  <c r="L7240" i="16"/>
  <c r="K7240" i="16"/>
  <c r="K7237" i="16"/>
  <c r="L7237" i="16"/>
  <c r="D7237" i="16"/>
  <c r="L7234" i="16"/>
  <c r="K7234" i="16"/>
  <c r="D7234" i="16"/>
  <c r="D7236" i="16"/>
  <c r="D7233" i="16"/>
  <c r="B7233" i="16"/>
  <c r="C7233" i="16"/>
  <c r="E7232" i="16"/>
  <c r="D7232" i="16"/>
  <c r="C7232" i="16"/>
  <c r="B7232" i="16"/>
  <c r="K7231" i="16"/>
  <c r="L7231" i="16"/>
  <c r="C7231" i="16"/>
  <c r="B7231" i="16"/>
  <c r="K7230" i="16"/>
  <c r="L7230" i="16"/>
  <c r="L7227" i="16"/>
  <c r="K7227" i="16"/>
  <c r="K7224" i="16"/>
  <c r="L7224" i="16"/>
  <c r="K7221" i="16"/>
  <c r="L7221" i="16"/>
  <c r="K7218" i="16"/>
  <c r="L7218" i="16"/>
  <c r="L7215" i="16"/>
  <c r="K7215" i="16"/>
  <c r="K7212" i="16"/>
  <c r="L7212" i="16"/>
  <c r="L7209" i="16"/>
  <c r="K7209" i="16"/>
  <c r="K7206" i="16"/>
  <c r="L7206" i="16"/>
  <c r="L7203" i="16"/>
  <c r="K7203" i="16"/>
  <c r="K7200" i="16"/>
  <c r="L7200" i="16"/>
  <c r="L7197" i="16"/>
  <c r="K7197" i="16"/>
  <c r="K7194" i="16"/>
  <c r="L7194" i="16"/>
  <c r="L7191" i="16"/>
  <c r="K7191" i="16"/>
  <c r="K7188" i="16"/>
  <c r="L7188" i="16"/>
  <c r="L7185" i="16"/>
  <c r="K7185" i="16"/>
  <c r="K7182" i="16"/>
  <c r="L7182" i="16"/>
  <c r="L7179" i="16"/>
  <c r="K7179" i="16"/>
  <c r="K7176" i="16"/>
  <c r="L7176" i="16"/>
  <c r="L7173" i="16"/>
  <c r="K7173" i="16"/>
  <c r="K7170" i="16"/>
  <c r="L7170" i="16"/>
  <c r="L7167" i="16"/>
  <c r="K7167" i="16"/>
  <c r="K7164" i="16"/>
  <c r="L7164" i="16"/>
  <c r="K7161" i="16"/>
  <c r="L7161" i="16"/>
  <c r="K7158" i="16"/>
  <c r="L7158" i="16"/>
  <c r="L7155" i="16"/>
  <c r="K7155" i="16"/>
  <c r="K7152" i="16"/>
  <c r="L7152" i="16"/>
  <c r="D7150" i="16"/>
  <c r="K7149" i="16"/>
  <c r="L7149" i="16"/>
  <c r="D7149" i="16"/>
  <c r="D7152" i="16"/>
  <c r="B7149" i="16"/>
  <c r="C7149" i="16"/>
  <c r="E7148" i="16"/>
  <c r="D7148" i="16"/>
  <c r="E7147" i="16"/>
  <c r="D7147" i="16"/>
  <c r="K7146" i="16"/>
  <c r="L7146" i="16"/>
  <c r="B7146" i="16"/>
  <c r="C7146" i="16"/>
  <c r="K7145" i="16"/>
  <c r="L7145" i="16"/>
  <c r="K7142" i="16"/>
  <c r="L7142" i="16"/>
  <c r="K7139" i="16"/>
  <c r="L7139" i="16"/>
  <c r="K7136" i="16"/>
  <c r="L7136" i="16"/>
  <c r="K7133" i="16"/>
  <c r="L7133" i="16"/>
  <c r="K7130" i="16"/>
  <c r="L7130" i="16"/>
  <c r="K7127" i="16"/>
  <c r="L7127" i="16"/>
  <c r="L7124" i="16"/>
  <c r="K7124" i="16"/>
  <c r="K7121" i="16"/>
  <c r="L7121" i="16"/>
  <c r="K7118" i="16"/>
  <c r="L7118" i="16"/>
  <c r="K7115" i="16"/>
  <c r="L7115" i="16"/>
  <c r="L7112" i="16"/>
  <c r="K7112" i="16"/>
  <c r="K7109" i="16"/>
  <c r="L7109" i="16"/>
  <c r="K7106" i="16"/>
  <c r="L7106" i="16"/>
  <c r="K7103" i="16"/>
  <c r="L7103" i="16"/>
  <c r="L7100" i="16"/>
  <c r="K7100" i="16"/>
  <c r="K7097" i="16"/>
  <c r="L7097" i="16"/>
  <c r="K7094" i="16"/>
  <c r="L7094" i="16"/>
  <c r="K7091" i="16"/>
  <c r="L7091" i="16"/>
  <c r="K7088" i="16"/>
  <c r="L7088" i="16"/>
  <c r="K7085" i="16"/>
  <c r="L7085" i="16"/>
  <c r="K7082" i="16"/>
  <c r="L7082" i="16"/>
  <c r="K7079" i="16"/>
  <c r="L7079" i="16"/>
  <c r="K7076" i="16"/>
  <c r="L7076" i="16"/>
  <c r="K7073" i="16"/>
  <c r="L7073" i="16"/>
  <c r="D7071" i="16"/>
  <c r="K7070" i="16"/>
  <c r="L7070" i="16"/>
  <c r="D7070" i="16"/>
  <c r="D7073" i="16"/>
  <c r="C7070" i="16"/>
  <c r="B7070" i="16"/>
  <c r="E7069" i="16"/>
  <c r="D7069" i="16"/>
  <c r="E7068" i="16"/>
  <c r="D7068" i="16"/>
  <c r="K7067" i="16"/>
  <c r="L7067" i="16"/>
  <c r="C7067" i="16"/>
  <c r="B7067" i="16"/>
  <c r="K7066" i="16"/>
  <c r="L7066" i="16"/>
  <c r="K7063" i="16"/>
  <c r="L7063" i="16"/>
  <c r="K7060" i="16"/>
  <c r="L7060" i="16"/>
  <c r="L7057" i="16"/>
  <c r="K7057" i="16"/>
  <c r="K7054" i="16"/>
  <c r="L7054" i="16"/>
  <c r="K7051" i="16"/>
  <c r="L7051" i="16"/>
  <c r="K7048" i="16"/>
  <c r="L7048" i="16"/>
  <c r="L7045" i="16"/>
  <c r="K7045" i="16"/>
  <c r="K7042" i="16"/>
  <c r="L7042" i="16"/>
  <c r="K7039" i="16"/>
  <c r="L7039" i="16"/>
  <c r="K7036" i="16"/>
  <c r="L7036" i="16"/>
  <c r="L7033" i="16"/>
  <c r="K7033" i="16"/>
  <c r="K7030" i="16"/>
  <c r="L7030" i="16"/>
  <c r="L7027" i="16"/>
  <c r="K7027" i="16"/>
  <c r="K7024" i="16"/>
  <c r="L7024" i="16"/>
  <c r="L7021" i="16"/>
  <c r="K7021" i="16"/>
  <c r="K7018" i="16"/>
  <c r="L7018" i="16"/>
  <c r="L7015" i="16"/>
  <c r="K7015" i="16"/>
  <c r="K7012" i="16"/>
  <c r="L7012" i="16"/>
  <c r="K7009" i="16"/>
  <c r="L7009" i="16"/>
  <c r="K7006" i="16"/>
  <c r="L7006" i="16"/>
  <c r="L7003" i="16"/>
  <c r="K7003" i="16"/>
  <c r="K7000" i="16"/>
  <c r="L7000" i="16"/>
  <c r="D7000" i="16"/>
  <c r="D7002" i="16"/>
  <c r="K6997" i="16"/>
  <c r="L6997" i="16"/>
  <c r="D6997" i="16"/>
  <c r="D6999" i="16"/>
  <c r="C6997" i="16"/>
  <c r="B6997" i="16"/>
  <c r="D6996" i="16"/>
  <c r="B6996" i="16"/>
  <c r="C6996" i="16"/>
  <c r="E6995" i="16"/>
  <c r="D6995" i="16"/>
  <c r="C6995" i="16"/>
  <c r="B6995" i="16"/>
  <c r="K6994" i="16"/>
  <c r="L6994" i="16"/>
  <c r="C6994" i="16"/>
  <c r="B6994" i="16"/>
  <c r="K6993" i="16"/>
  <c r="L6993" i="16"/>
  <c r="L6990" i="16"/>
  <c r="K6990" i="16"/>
  <c r="K6987" i="16"/>
  <c r="L6987" i="16"/>
  <c r="L6984" i="16"/>
  <c r="K6984" i="16"/>
  <c r="K6981" i="16"/>
  <c r="L6981" i="16"/>
  <c r="L6978" i="16"/>
  <c r="K6978" i="16"/>
  <c r="K6975" i="16"/>
  <c r="L6975" i="16"/>
  <c r="L6972" i="16"/>
  <c r="K6972" i="16"/>
  <c r="K6969" i="16"/>
  <c r="L6969" i="16"/>
  <c r="L6966" i="16"/>
  <c r="K6966" i="16"/>
  <c r="K6963" i="16"/>
  <c r="L6963" i="16"/>
  <c r="L6960" i="16"/>
  <c r="K6960" i="16"/>
  <c r="K6957" i="16"/>
  <c r="L6957" i="16"/>
  <c r="K6954" i="16"/>
  <c r="L6954" i="16"/>
  <c r="K6951" i="16"/>
  <c r="L6951" i="16"/>
  <c r="L6948" i="16"/>
  <c r="K6948" i="16"/>
  <c r="K6945" i="16"/>
  <c r="L6945" i="16"/>
  <c r="L6942" i="16"/>
  <c r="K6942" i="16"/>
  <c r="K6939" i="16"/>
  <c r="L6939" i="16"/>
  <c r="L6936" i="16"/>
  <c r="K6936" i="16"/>
  <c r="K6933" i="16"/>
  <c r="L6933" i="16"/>
  <c r="L6930" i="16"/>
  <c r="K6930" i="16"/>
  <c r="E6928" i="16"/>
  <c r="K6927" i="16"/>
  <c r="L6927" i="16"/>
  <c r="L6926" i="16"/>
  <c r="K6926" i="16"/>
  <c r="L6923" i="16"/>
  <c r="K6923" i="16"/>
  <c r="K6920" i="16"/>
  <c r="L6920" i="16"/>
  <c r="K6917" i="16"/>
  <c r="L6917" i="16"/>
  <c r="K6914" i="16"/>
  <c r="L6914" i="16"/>
  <c r="L6911" i="16"/>
  <c r="K6911" i="16"/>
  <c r="K6908" i="16"/>
  <c r="L6908" i="16"/>
  <c r="K6905" i="16"/>
  <c r="L6905" i="16"/>
  <c r="K6902" i="16"/>
  <c r="L6902" i="16"/>
  <c r="L6899" i="16"/>
  <c r="K6899" i="16"/>
  <c r="K6896" i="16"/>
  <c r="L6896" i="16"/>
  <c r="K6893" i="16"/>
  <c r="L6893" i="16"/>
  <c r="K6890" i="16"/>
  <c r="L6890" i="16"/>
  <c r="L6887" i="16"/>
  <c r="K6887" i="16"/>
  <c r="K6884" i="16"/>
  <c r="L6884" i="16"/>
  <c r="K6881" i="16"/>
  <c r="L6881" i="16"/>
  <c r="L6878" i="16"/>
  <c r="K6878" i="16"/>
  <c r="L6875" i="16"/>
  <c r="K6875" i="16"/>
  <c r="K6872" i="16"/>
  <c r="L6872" i="16"/>
  <c r="K6869" i="16"/>
  <c r="L6869" i="16"/>
  <c r="E6869" i="16"/>
  <c r="H6867" i="16"/>
  <c r="D6869" i="16"/>
  <c r="E6868" i="16"/>
  <c r="D6868" i="16"/>
  <c r="C6868" i="16"/>
  <c r="B6868" i="16"/>
  <c r="J6867" i="16"/>
  <c r="I6867" i="16"/>
  <c r="E6867" i="16"/>
  <c r="D6867" i="16"/>
  <c r="C6867" i="16"/>
  <c r="B6867" i="16"/>
  <c r="K6866" i="16"/>
  <c r="L6866" i="16"/>
  <c r="C6866" i="16"/>
  <c r="B6866" i="16"/>
  <c r="K6865" i="16"/>
  <c r="L6865" i="16"/>
  <c r="B6865" i="16"/>
  <c r="C6865" i="16"/>
  <c r="L6864" i="16"/>
  <c r="K6864" i="16"/>
  <c r="D6862" i="16"/>
  <c r="B6862" i="16"/>
  <c r="C6862" i="16"/>
  <c r="L6861" i="16"/>
  <c r="K6861" i="16"/>
  <c r="D6861" i="16"/>
  <c r="D6864" i="16"/>
  <c r="B6861" i="16"/>
  <c r="D6860" i="16"/>
  <c r="C6860" i="16"/>
  <c r="B6860" i="16"/>
  <c r="E6859" i="16"/>
  <c r="D6859" i="16"/>
  <c r="B6859" i="16"/>
  <c r="K6858" i="16"/>
  <c r="L6858" i="16"/>
  <c r="B6858" i="16"/>
  <c r="C6858" i="16"/>
  <c r="L6857" i="16"/>
  <c r="K6857" i="16"/>
  <c r="L6854" i="16"/>
  <c r="K6854" i="16"/>
  <c r="K6851" i="16"/>
  <c r="L6851" i="16"/>
  <c r="E6849" i="16"/>
  <c r="K6848" i="16"/>
  <c r="L6848" i="16"/>
  <c r="E6848" i="16"/>
  <c r="I6846" i="16"/>
  <c r="D6848" i="16"/>
  <c r="D6850" i="16"/>
  <c r="H6847" i="16"/>
  <c r="E6847" i="16"/>
  <c r="D6847" i="16"/>
  <c r="C6847" i="16"/>
  <c r="B6847" i="16"/>
  <c r="J6846" i="16"/>
  <c r="E6846" i="16"/>
  <c r="F6846" i="16"/>
  <c r="D6846" i="16"/>
  <c r="C6846" i="16"/>
  <c r="B6846" i="16"/>
  <c r="L6845" i="16"/>
  <c r="K6845" i="16"/>
  <c r="C6845" i="16"/>
  <c r="B6845" i="16"/>
  <c r="K6844" i="16"/>
  <c r="L6844" i="16"/>
  <c r="K6841" i="16"/>
  <c r="L6841" i="16"/>
  <c r="L6838" i="16"/>
  <c r="K6838" i="16"/>
  <c r="L6835" i="16"/>
  <c r="K6835" i="16"/>
  <c r="K6832" i="16"/>
  <c r="L6832" i="16"/>
  <c r="K6829" i="16"/>
  <c r="L6829" i="16"/>
  <c r="E6829" i="16"/>
  <c r="F6827" i="16"/>
  <c r="D6829" i="16"/>
  <c r="F6828" i="16"/>
  <c r="E6828" i="16"/>
  <c r="D6828" i="16"/>
  <c r="C6828" i="16"/>
  <c r="B6828" i="16"/>
  <c r="J6827" i="16"/>
  <c r="I6827" i="16"/>
  <c r="E6827" i="16"/>
  <c r="D6827" i="16"/>
  <c r="C6827" i="16"/>
  <c r="B6827" i="16"/>
  <c r="K6826" i="16"/>
  <c r="L6826" i="16"/>
  <c r="C6826" i="16"/>
  <c r="B6826" i="16"/>
  <c r="K6825" i="16"/>
  <c r="L6825" i="16"/>
  <c r="K6822" i="16"/>
  <c r="L6822" i="16"/>
  <c r="K6819" i="16"/>
  <c r="L6819" i="16"/>
  <c r="L6816" i="16"/>
  <c r="K6816" i="16"/>
  <c r="K6813" i="16"/>
  <c r="L6813" i="16"/>
  <c r="K6810" i="16"/>
  <c r="L6810" i="16"/>
  <c r="L6807" i="16"/>
  <c r="K6807" i="16"/>
  <c r="D6805" i="16"/>
  <c r="L6804" i="16"/>
  <c r="K6804" i="16"/>
  <c r="D6804" i="16"/>
  <c r="D6807" i="16"/>
  <c r="B6804" i="16"/>
  <c r="D6803" i="16"/>
  <c r="C6803" i="16"/>
  <c r="B6803" i="16"/>
  <c r="E6802" i="16"/>
  <c r="D6802" i="16"/>
  <c r="B6802" i="16"/>
  <c r="K6801" i="16"/>
  <c r="L6801" i="16"/>
  <c r="B6801" i="16"/>
  <c r="C6801" i="16"/>
  <c r="L6800" i="16"/>
  <c r="K6800" i="16"/>
  <c r="L6797" i="16"/>
  <c r="K6797" i="16"/>
  <c r="K6794" i="16"/>
  <c r="L6794" i="16"/>
  <c r="K6791" i="16"/>
  <c r="L6791" i="16"/>
  <c r="K6788" i="16"/>
  <c r="L6788" i="16"/>
  <c r="L6785" i="16"/>
  <c r="K6785" i="16"/>
  <c r="K6782" i="16"/>
  <c r="L6782" i="16"/>
  <c r="K6779" i="16"/>
  <c r="L6779" i="16"/>
  <c r="L6776" i="16"/>
  <c r="K6776" i="16"/>
  <c r="D6774" i="16"/>
  <c r="L6773" i="16"/>
  <c r="K6773" i="16"/>
  <c r="D6773" i="16"/>
  <c r="D6776" i="16"/>
  <c r="D6779" i="16"/>
  <c r="B6773" i="16"/>
  <c r="D6772" i="16"/>
  <c r="E6771" i="16"/>
  <c r="D6771" i="16"/>
  <c r="B6771" i="16"/>
  <c r="K6770" i="16"/>
  <c r="L6770" i="16"/>
  <c r="B6770" i="16"/>
  <c r="C6770" i="16"/>
  <c r="K6769" i="16"/>
  <c r="L6769" i="16"/>
  <c r="L6766" i="16"/>
  <c r="K6766" i="16"/>
  <c r="K6763" i="16"/>
  <c r="L6763" i="16"/>
  <c r="K6760" i="16"/>
  <c r="L6760" i="16"/>
  <c r="L6757" i="16"/>
  <c r="K6757" i="16"/>
  <c r="L6754" i="16"/>
  <c r="K6754" i="16"/>
  <c r="K6751" i="16"/>
  <c r="L6751" i="16"/>
  <c r="K6748" i="16"/>
  <c r="L6748" i="16"/>
  <c r="L6745" i="16"/>
  <c r="K6745" i="16"/>
  <c r="L6742" i="16"/>
  <c r="K6742" i="16"/>
  <c r="B6742" i="16"/>
  <c r="K6739" i="16"/>
  <c r="L6739" i="16"/>
  <c r="D6739" i="16"/>
  <c r="D6742" i="16"/>
  <c r="K6736" i="16"/>
  <c r="L6736" i="16"/>
  <c r="D6736" i="16"/>
  <c r="E6735" i="16"/>
  <c r="E6736" i="16"/>
  <c r="D6735" i="16"/>
  <c r="B6735" i="16"/>
  <c r="C6735" i="16"/>
  <c r="E6734" i="16"/>
  <c r="D6734" i="16"/>
  <c r="C6734" i="16"/>
  <c r="B6734" i="16"/>
  <c r="L6733" i="16"/>
  <c r="K6733" i="16"/>
  <c r="C6733" i="16"/>
  <c r="B6733" i="16"/>
  <c r="K6732" i="16"/>
  <c r="L6732" i="16"/>
  <c r="K6729" i="16"/>
  <c r="L6729" i="16"/>
  <c r="L6726" i="16"/>
  <c r="K6726" i="16"/>
  <c r="L6723" i="16"/>
  <c r="K6723" i="16"/>
  <c r="K6720" i="16"/>
  <c r="L6720" i="16"/>
  <c r="K6717" i="16"/>
  <c r="L6717" i="16"/>
  <c r="K6714" i="16"/>
  <c r="L6714" i="16"/>
  <c r="L6711" i="16"/>
  <c r="K6711" i="16"/>
  <c r="K6708" i="16"/>
  <c r="L6708" i="16"/>
  <c r="K6705" i="16"/>
  <c r="L6705" i="16"/>
  <c r="K6702" i="16"/>
  <c r="L6702" i="16"/>
  <c r="L6699" i="16"/>
  <c r="K6699" i="16"/>
  <c r="D6698" i="16"/>
  <c r="K6696" i="16"/>
  <c r="L6696" i="16"/>
  <c r="D6696" i="16"/>
  <c r="D6699" i="16"/>
  <c r="K6693" i="16"/>
  <c r="L6693" i="16"/>
  <c r="D6693" i="16"/>
  <c r="E6692" i="16"/>
  <c r="E6693" i="16"/>
  <c r="D6692" i="16"/>
  <c r="E6691" i="16"/>
  <c r="D6691" i="16"/>
  <c r="B6691" i="16"/>
  <c r="C6691" i="16"/>
  <c r="L6690" i="16"/>
  <c r="K6690" i="16"/>
  <c r="C6690" i="16"/>
  <c r="B6690" i="16"/>
  <c r="L6689" i="16"/>
  <c r="K6689" i="16"/>
  <c r="K6686" i="16"/>
  <c r="L6686" i="16"/>
  <c r="K6683" i="16"/>
  <c r="L6683" i="16"/>
  <c r="L6680" i="16"/>
  <c r="K6680" i="16"/>
  <c r="K6677" i="16"/>
  <c r="L6677" i="16"/>
  <c r="K6674" i="16"/>
  <c r="L6674" i="16"/>
  <c r="L6671" i="16"/>
  <c r="K6671" i="16"/>
  <c r="L6668" i="16"/>
  <c r="K6668" i="16"/>
  <c r="K6665" i="16"/>
  <c r="L6665" i="16"/>
  <c r="K6662" i="16"/>
  <c r="L6662" i="16"/>
  <c r="L6659" i="16"/>
  <c r="K6659" i="16"/>
  <c r="L6656" i="16"/>
  <c r="K6656" i="16"/>
  <c r="K6653" i="16"/>
  <c r="L6653" i="16"/>
  <c r="K6650" i="16"/>
  <c r="L6650" i="16"/>
  <c r="K6647" i="16"/>
  <c r="L6647" i="16"/>
  <c r="D6645" i="16"/>
  <c r="B6645" i="16"/>
  <c r="L6644" i="16"/>
  <c r="K6644" i="16"/>
  <c r="D6644" i="16"/>
  <c r="D6647" i="16"/>
  <c r="B6644" i="16"/>
  <c r="D6643" i="16"/>
  <c r="C6643" i="16"/>
  <c r="B6643" i="16"/>
  <c r="E6642" i="16"/>
  <c r="D6642" i="16"/>
  <c r="B6642" i="16"/>
  <c r="K6641" i="16"/>
  <c r="L6641" i="16"/>
  <c r="B6641" i="16"/>
  <c r="C6641" i="16"/>
  <c r="L6640" i="16"/>
  <c r="K6640" i="16"/>
  <c r="L6637" i="16"/>
  <c r="K6637" i="16"/>
  <c r="K6634" i="16"/>
  <c r="L6634" i="16"/>
  <c r="K6631" i="16"/>
  <c r="L6631" i="16"/>
  <c r="K6628" i="16"/>
  <c r="L6628" i="16"/>
  <c r="L6625" i="16"/>
  <c r="K6625" i="16"/>
  <c r="K6622" i="16"/>
  <c r="L6622" i="16"/>
  <c r="K6619" i="16"/>
  <c r="L6619" i="16"/>
  <c r="L6616" i="16"/>
  <c r="K6616" i="16"/>
  <c r="L6613" i="16"/>
  <c r="K6613" i="16"/>
  <c r="K6610" i="16"/>
  <c r="L6610" i="16"/>
  <c r="K6607" i="16"/>
  <c r="L6607" i="16"/>
  <c r="K6604" i="16"/>
  <c r="L6604" i="16"/>
  <c r="L6601" i="16"/>
  <c r="K6601" i="16"/>
  <c r="K6598" i="16"/>
  <c r="L6598" i="16"/>
  <c r="K6595" i="16"/>
  <c r="L6595" i="16"/>
  <c r="L6592" i="16"/>
  <c r="K6592" i="16"/>
  <c r="D6590" i="16"/>
  <c r="L6589" i="16"/>
  <c r="K6589" i="16"/>
  <c r="D6589" i="16"/>
  <c r="D6592" i="16"/>
  <c r="D6595" i="16"/>
  <c r="B6589" i="16"/>
  <c r="D6588" i="16"/>
  <c r="B6588" i="16"/>
  <c r="C6588" i="16"/>
  <c r="E6587" i="16"/>
  <c r="D6587" i="16"/>
  <c r="B6587" i="16"/>
  <c r="K6586" i="16"/>
  <c r="L6586" i="16"/>
  <c r="B6586" i="16"/>
  <c r="C6586" i="16"/>
  <c r="K6585" i="16"/>
  <c r="L6585" i="16"/>
  <c r="L6582" i="16"/>
  <c r="K6582" i="16"/>
  <c r="K6579" i="16"/>
  <c r="L6579" i="16"/>
  <c r="K6576" i="16"/>
  <c r="L6576" i="16"/>
  <c r="K6573" i="16"/>
  <c r="L6573" i="16"/>
  <c r="L6570" i="16"/>
  <c r="K6570" i="16"/>
  <c r="K6567" i="16"/>
  <c r="L6567" i="16"/>
  <c r="K6564" i="16"/>
  <c r="L6564" i="16"/>
  <c r="L6561" i="16"/>
  <c r="K6561" i="16"/>
  <c r="L6558" i="16"/>
  <c r="K6558" i="16"/>
  <c r="K6555" i="16"/>
  <c r="L6555" i="16"/>
  <c r="K6552" i="16"/>
  <c r="L6552" i="16"/>
  <c r="L6549" i="16"/>
  <c r="K6549" i="16"/>
  <c r="L6546" i="16"/>
  <c r="K6546" i="16"/>
  <c r="K6543" i="16"/>
  <c r="L6543" i="16"/>
  <c r="K6540" i="16"/>
  <c r="L6540" i="16"/>
  <c r="K6537" i="16"/>
  <c r="L6537" i="16"/>
  <c r="L6534" i="16"/>
  <c r="K6534" i="16"/>
  <c r="K6531" i="16"/>
  <c r="L6531" i="16"/>
  <c r="D6530" i="16"/>
  <c r="B6530" i="16"/>
  <c r="K6528" i="16"/>
  <c r="L6528" i="16"/>
  <c r="D6528" i="16"/>
  <c r="E6527" i="16"/>
  <c r="E6528" i="16"/>
  <c r="D6527" i="16"/>
  <c r="C6527" i="16"/>
  <c r="B6527" i="16"/>
  <c r="E6526" i="16"/>
  <c r="D6526" i="16"/>
  <c r="B6526" i="16"/>
  <c r="K6525" i="16"/>
  <c r="L6525" i="16"/>
  <c r="C6525" i="16"/>
  <c r="B6525" i="16"/>
  <c r="K6524" i="16"/>
  <c r="L6524" i="16"/>
  <c r="K6521" i="16"/>
  <c r="L6521" i="16"/>
  <c r="L6518" i="16"/>
  <c r="K6518" i="16"/>
  <c r="K6515" i="16"/>
  <c r="L6515" i="16"/>
  <c r="K6512" i="16"/>
  <c r="L6512" i="16"/>
  <c r="K6509" i="16"/>
  <c r="L6509" i="16"/>
  <c r="K6506" i="16"/>
  <c r="L6506" i="16"/>
  <c r="K6503" i="16"/>
  <c r="L6503" i="16"/>
  <c r="K6500" i="16"/>
  <c r="L6500" i="16"/>
  <c r="K6497" i="16"/>
  <c r="L6497" i="16"/>
  <c r="K6494" i="16"/>
  <c r="L6494" i="16"/>
  <c r="K6491" i="16"/>
  <c r="L6491" i="16"/>
  <c r="K6488" i="16"/>
  <c r="L6488" i="16"/>
  <c r="K6485" i="16"/>
  <c r="L6485" i="16"/>
  <c r="K6482" i="16"/>
  <c r="L6482" i="16"/>
  <c r="L6479" i="16"/>
  <c r="K6479" i="16"/>
  <c r="K6476" i="16"/>
  <c r="L6476" i="16"/>
  <c r="K6473" i="16"/>
  <c r="L6473" i="16"/>
  <c r="K6470" i="16"/>
  <c r="L6470" i="16"/>
  <c r="L6467" i="16"/>
  <c r="K6467" i="16"/>
  <c r="K6464" i="16"/>
  <c r="L6464" i="16"/>
  <c r="K6461" i="16"/>
  <c r="L6461" i="16"/>
  <c r="D6461" i="16"/>
  <c r="D6464" i="16"/>
  <c r="E6460" i="16"/>
  <c r="D6460" i="16"/>
  <c r="C6460" i="16"/>
  <c r="B6460" i="16"/>
  <c r="E6459" i="16"/>
  <c r="D6459" i="16"/>
  <c r="K6458" i="16"/>
  <c r="L6458" i="16"/>
  <c r="C6458" i="16"/>
  <c r="B6458" i="16"/>
  <c r="K6457" i="16"/>
  <c r="L6457" i="16"/>
  <c r="K6454" i="16"/>
  <c r="L6454" i="16"/>
  <c r="K6451" i="16"/>
  <c r="L6451" i="16"/>
  <c r="K6448" i="16"/>
  <c r="L6448" i="16"/>
  <c r="K6445" i="16"/>
  <c r="L6445" i="16"/>
  <c r="K6442" i="16"/>
  <c r="L6442" i="16"/>
  <c r="K6439" i="16"/>
  <c r="L6439" i="16"/>
  <c r="K6436" i="16"/>
  <c r="L6436" i="16"/>
  <c r="K6433" i="16"/>
  <c r="L6433" i="16"/>
  <c r="K6430" i="16"/>
  <c r="L6430" i="16"/>
  <c r="K6427" i="16"/>
  <c r="L6427" i="16"/>
  <c r="K6424" i="16"/>
  <c r="L6424" i="16"/>
  <c r="K6421" i="16"/>
  <c r="L6421" i="16"/>
  <c r="K6418" i="16"/>
  <c r="L6418" i="16"/>
  <c r="K6415" i="16"/>
  <c r="L6415" i="16"/>
  <c r="K6412" i="16"/>
  <c r="L6412" i="16"/>
  <c r="K6409" i="16"/>
  <c r="L6409" i="16"/>
  <c r="K6406" i="16"/>
  <c r="L6406" i="16"/>
  <c r="K6403" i="16"/>
  <c r="L6403" i="16"/>
  <c r="K6400" i="16"/>
  <c r="L6400" i="16"/>
  <c r="K6397" i="16"/>
  <c r="L6397" i="16"/>
  <c r="K6394" i="16"/>
  <c r="L6394" i="16"/>
  <c r="K6391" i="16"/>
  <c r="L6391" i="16"/>
  <c r="K6388" i="16"/>
  <c r="L6388" i="16"/>
  <c r="D6388" i="16"/>
  <c r="D6390" i="16"/>
  <c r="D6387" i="16"/>
  <c r="B6387" i="16"/>
  <c r="C6387" i="16"/>
  <c r="E6386" i="16"/>
  <c r="E6387" i="16"/>
  <c r="D6386" i="16"/>
  <c r="K6385" i="16"/>
  <c r="L6385" i="16"/>
  <c r="B6385" i="16"/>
  <c r="C6385" i="16"/>
  <c r="K6384" i="16"/>
  <c r="L6384" i="16"/>
  <c r="L6381" i="16"/>
  <c r="K6381" i="16"/>
  <c r="K6378" i="16"/>
  <c r="L6378" i="16"/>
  <c r="K6375" i="16"/>
  <c r="L6375" i="16"/>
  <c r="K6372" i="16"/>
  <c r="L6372" i="16"/>
  <c r="K6369" i="16"/>
  <c r="L6369" i="16"/>
  <c r="K6366" i="16"/>
  <c r="L6366" i="16"/>
  <c r="K6363" i="16"/>
  <c r="L6363" i="16"/>
  <c r="K6360" i="16"/>
  <c r="L6360" i="16"/>
  <c r="K6357" i="16"/>
  <c r="L6357" i="16"/>
  <c r="K6354" i="16"/>
  <c r="L6354" i="16"/>
  <c r="K6351" i="16"/>
  <c r="L6351" i="16"/>
  <c r="K6348" i="16"/>
  <c r="L6348" i="16"/>
  <c r="K6345" i="16"/>
  <c r="L6345" i="16"/>
  <c r="K6342" i="16"/>
  <c r="L6342" i="16"/>
  <c r="L6339" i="16"/>
  <c r="K6339" i="16"/>
  <c r="K6336" i="16"/>
  <c r="L6336" i="16"/>
  <c r="K6333" i="16"/>
  <c r="L6333" i="16"/>
  <c r="K6330" i="16"/>
  <c r="L6330" i="16"/>
  <c r="K6327" i="16"/>
  <c r="L6327" i="16"/>
  <c r="K6324" i="16"/>
  <c r="L6324" i="16"/>
  <c r="K6321" i="16"/>
  <c r="L6321" i="16"/>
  <c r="K6318" i="16"/>
  <c r="L6318" i="16"/>
  <c r="K6315" i="16"/>
  <c r="L6315" i="16"/>
  <c r="K6312" i="16"/>
  <c r="L6312" i="16"/>
  <c r="K6309" i="16"/>
  <c r="L6309" i="16"/>
  <c r="D6309" i="16"/>
  <c r="D6311" i="16"/>
  <c r="D6308" i="16"/>
  <c r="B6308" i="16"/>
  <c r="C6308" i="16"/>
  <c r="E6307" i="16"/>
  <c r="D6307" i="16"/>
  <c r="K6306" i="16"/>
  <c r="L6306" i="16"/>
  <c r="B6306" i="16"/>
  <c r="C6306" i="16"/>
  <c r="K6305" i="16"/>
  <c r="L6305" i="16"/>
  <c r="K6302" i="16"/>
  <c r="L6302" i="16"/>
  <c r="K6299" i="16"/>
  <c r="L6299" i="16"/>
  <c r="L6296" i="16"/>
  <c r="K6296" i="16"/>
  <c r="K6293" i="16"/>
  <c r="L6293" i="16"/>
  <c r="K6290" i="16"/>
  <c r="L6290" i="16"/>
  <c r="K6287" i="16"/>
  <c r="L6287" i="16"/>
  <c r="K6284" i="16"/>
  <c r="L6284" i="16"/>
  <c r="L6281" i="16"/>
  <c r="K6281" i="16"/>
  <c r="L6278" i="16"/>
  <c r="K6278" i="16"/>
  <c r="K6275" i="16"/>
  <c r="L6275" i="16"/>
  <c r="K6272" i="16"/>
  <c r="L6272" i="16"/>
  <c r="K6269" i="16"/>
  <c r="L6269" i="16"/>
  <c r="L6266" i="16"/>
  <c r="K6266" i="16"/>
  <c r="K6263" i="16"/>
  <c r="L6263" i="16"/>
  <c r="K6260" i="16"/>
  <c r="L6260" i="16"/>
  <c r="K6257" i="16"/>
  <c r="L6257" i="16"/>
  <c r="L6254" i="16"/>
  <c r="K6254" i="16"/>
  <c r="K6251" i="16"/>
  <c r="L6251" i="16"/>
  <c r="K6248" i="16"/>
  <c r="L6248" i="16"/>
  <c r="K6245" i="16"/>
  <c r="L6245" i="16"/>
  <c r="L6242" i="16"/>
  <c r="K6242" i="16"/>
  <c r="K6239" i="16"/>
  <c r="L6239" i="16"/>
  <c r="K6236" i="16"/>
  <c r="L6236" i="16"/>
  <c r="K6233" i="16"/>
  <c r="L6233" i="16"/>
  <c r="L6230" i="16"/>
  <c r="K6230" i="16"/>
  <c r="K6227" i="16"/>
  <c r="L6227" i="16"/>
  <c r="K6224" i="16"/>
  <c r="L6224" i="16"/>
  <c r="D6224" i="16"/>
  <c r="D6227" i="16"/>
  <c r="E6223" i="16"/>
  <c r="D6223" i="16"/>
  <c r="C6223" i="16"/>
  <c r="B6223" i="16"/>
  <c r="E6222" i="16"/>
  <c r="D6222" i="16"/>
  <c r="L6221" i="16"/>
  <c r="K6221" i="16"/>
  <c r="C6221" i="16"/>
  <c r="B6221" i="16"/>
  <c r="K6220" i="16"/>
  <c r="L6220" i="16"/>
  <c r="L6217" i="16"/>
  <c r="K6217" i="16"/>
  <c r="L6214" i="16"/>
  <c r="K6214" i="16"/>
  <c r="L6211" i="16"/>
  <c r="K6211" i="16"/>
  <c r="K6208" i="16"/>
  <c r="L6208" i="16"/>
  <c r="K6205" i="16"/>
  <c r="L6205" i="16"/>
  <c r="L6202" i="16"/>
  <c r="K6202" i="16"/>
  <c r="L6199" i="16"/>
  <c r="K6199" i="16"/>
  <c r="K6196" i="16"/>
  <c r="L6196" i="16"/>
  <c r="K6193" i="16"/>
  <c r="L6193" i="16"/>
  <c r="K6190" i="16"/>
  <c r="L6190" i="16"/>
  <c r="L6187" i="16"/>
  <c r="K6187" i="16"/>
  <c r="K6184" i="16"/>
  <c r="L6184" i="16"/>
  <c r="K6181" i="16"/>
  <c r="L6181" i="16"/>
  <c r="K6178" i="16"/>
  <c r="L6178" i="16"/>
  <c r="L6175" i="16"/>
  <c r="K6175" i="16"/>
  <c r="K6172" i="16"/>
  <c r="L6172" i="16"/>
  <c r="K6169" i="16"/>
  <c r="L6169" i="16"/>
  <c r="K6166" i="16"/>
  <c r="L6166" i="16"/>
  <c r="L6163" i="16"/>
  <c r="K6163" i="16"/>
  <c r="K6160" i="16"/>
  <c r="L6160" i="16"/>
  <c r="K6157" i="16"/>
  <c r="L6157" i="16"/>
  <c r="K6154" i="16"/>
  <c r="L6154" i="16"/>
  <c r="L6151" i="16"/>
  <c r="K6151" i="16"/>
  <c r="K6148" i="16"/>
  <c r="L6148" i="16"/>
  <c r="L6145" i="16"/>
  <c r="K6145" i="16"/>
  <c r="K6142" i="16"/>
  <c r="L6142" i="16"/>
  <c r="L6139" i="16"/>
  <c r="K6139" i="16"/>
  <c r="K6136" i="16"/>
  <c r="L6136" i="16"/>
  <c r="K6133" i="16"/>
  <c r="L6133" i="16"/>
  <c r="D6133" i="16"/>
  <c r="D6136" i="16"/>
  <c r="E6132" i="16"/>
  <c r="D6132" i="16"/>
  <c r="B6132" i="16"/>
  <c r="E6131" i="16"/>
  <c r="D6131" i="16"/>
  <c r="B6131" i="16"/>
  <c r="C6131" i="16"/>
  <c r="K6130" i="16"/>
  <c r="L6130" i="16"/>
  <c r="C6130" i="16"/>
  <c r="B6130" i="16"/>
  <c r="K6129" i="16"/>
  <c r="L6129" i="16"/>
  <c r="K6126" i="16"/>
  <c r="L6126" i="16"/>
  <c r="K6123" i="16"/>
  <c r="L6123" i="16"/>
  <c r="K6120" i="16"/>
  <c r="L6120" i="16"/>
  <c r="K6117" i="16"/>
  <c r="L6117" i="16"/>
  <c r="K6114" i="16"/>
  <c r="L6114" i="16"/>
  <c r="K6111" i="16"/>
  <c r="L6111" i="16"/>
  <c r="K6108" i="16"/>
  <c r="L6108" i="16"/>
  <c r="K6105" i="16"/>
  <c r="L6105" i="16"/>
  <c r="K6102" i="16"/>
  <c r="L6102" i="16"/>
  <c r="L6099" i="16"/>
  <c r="K6099" i="16"/>
  <c r="K6096" i="16"/>
  <c r="L6096" i="16"/>
  <c r="K6093" i="16"/>
  <c r="L6093" i="16"/>
  <c r="K6090" i="16"/>
  <c r="L6090" i="16"/>
  <c r="K6087" i="16"/>
  <c r="L6087" i="16"/>
  <c r="K6084" i="16"/>
  <c r="L6084" i="16"/>
  <c r="K6081" i="16"/>
  <c r="L6081" i="16"/>
  <c r="K6078" i="16"/>
  <c r="L6078" i="16"/>
  <c r="K6075" i="16"/>
  <c r="L6075" i="16"/>
  <c r="K6072" i="16"/>
  <c r="L6072" i="16"/>
  <c r="K6069" i="16"/>
  <c r="L6069" i="16"/>
  <c r="K6066" i="16"/>
  <c r="L6066" i="16"/>
  <c r="K6063" i="16"/>
  <c r="L6063" i="16"/>
  <c r="K6060" i="16"/>
  <c r="L6060" i="16"/>
  <c r="K6057" i="16"/>
  <c r="L6057" i="16"/>
  <c r="K6054" i="16"/>
  <c r="L6054" i="16"/>
  <c r="K6051" i="16"/>
  <c r="L6051" i="16"/>
  <c r="K6048" i="16"/>
  <c r="L6048" i="16"/>
  <c r="K6045" i="16"/>
  <c r="L6045" i="16"/>
  <c r="K6042" i="16"/>
  <c r="L6042" i="16"/>
  <c r="K6039" i="16"/>
  <c r="L6039" i="16"/>
  <c r="K6036" i="16"/>
  <c r="L6036" i="16"/>
  <c r="D6036" i="16"/>
  <c r="D6038" i="16"/>
  <c r="D6035" i="16"/>
  <c r="C6035" i="16"/>
  <c r="B6035" i="16"/>
  <c r="E6034" i="16"/>
  <c r="E6035" i="16"/>
  <c r="D6034" i="16"/>
  <c r="K6033" i="16"/>
  <c r="L6033" i="16"/>
  <c r="B6033" i="16"/>
  <c r="C6033" i="16"/>
  <c r="K6032" i="16"/>
  <c r="L6032" i="16"/>
  <c r="K6029" i="16"/>
  <c r="L6029" i="16"/>
  <c r="K6026" i="16"/>
  <c r="L6026" i="16"/>
  <c r="K6023" i="16"/>
  <c r="L6023" i="16"/>
  <c r="K6020" i="16"/>
  <c r="L6020" i="16"/>
  <c r="K6017" i="16"/>
  <c r="L6017" i="16"/>
  <c r="K6014" i="16"/>
  <c r="L6014" i="16"/>
  <c r="K6011" i="16"/>
  <c r="L6011" i="16"/>
  <c r="K6008" i="16"/>
  <c r="L6008" i="16"/>
  <c r="K6005" i="16"/>
  <c r="L6005" i="16"/>
  <c r="K6002" i="16"/>
  <c r="L6002" i="16"/>
  <c r="K5999" i="16"/>
  <c r="L5999" i="16"/>
  <c r="K5996" i="16"/>
  <c r="L5996" i="16"/>
  <c r="L5993" i="16"/>
  <c r="K5993" i="16"/>
  <c r="K5990" i="16"/>
  <c r="L5990" i="16"/>
  <c r="K5987" i="16"/>
  <c r="L5987" i="16"/>
  <c r="K5984" i="16"/>
  <c r="L5984" i="16"/>
  <c r="K5981" i="16"/>
  <c r="L5981" i="16"/>
  <c r="K5978" i="16"/>
  <c r="L5978" i="16"/>
  <c r="K5975" i="16"/>
  <c r="L5975" i="16"/>
  <c r="K5972" i="16"/>
  <c r="L5972" i="16"/>
  <c r="K5969" i="16"/>
  <c r="L5969" i="16"/>
  <c r="K5966" i="16"/>
  <c r="L5966" i="16"/>
  <c r="K5963" i="16"/>
  <c r="L5963" i="16"/>
  <c r="K5960" i="16"/>
  <c r="L5960" i="16"/>
  <c r="K5957" i="16"/>
  <c r="L5957" i="16"/>
  <c r="K5954" i="16"/>
  <c r="L5954" i="16"/>
  <c r="K5951" i="16"/>
  <c r="L5951" i="16"/>
  <c r="K5948" i="16"/>
  <c r="L5948" i="16"/>
  <c r="K5945" i="16"/>
  <c r="L5945" i="16"/>
  <c r="L5942" i="16"/>
  <c r="K5942" i="16"/>
  <c r="K5939" i="16"/>
  <c r="L5939" i="16"/>
  <c r="K5936" i="16"/>
  <c r="L5936" i="16"/>
  <c r="K5933" i="16"/>
  <c r="L5933" i="16"/>
  <c r="D5933" i="16"/>
  <c r="D5935" i="16"/>
  <c r="D5932" i="16"/>
  <c r="B5932" i="16"/>
  <c r="C5932" i="16"/>
  <c r="E5931" i="16"/>
  <c r="E5932" i="16"/>
  <c r="D5931" i="16"/>
  <c r="K5930" i="16"/>
  <c r="L5930" i="16"/>
  <c r="B5930" i="16"/>
  <c r="C5930" i="16"/>
  <c r="K5929" i="16"/>
  <c r="L5929" i="16"/>
  <c r="K5926" i="16"/>
  <c r="L5926" i="16"/>
  <c r="L5923" i="16"/>
  <c r="K5923" i="16"/>
  <c r="K5920" i="16"/>
  <c r="L5920" i="16"/>
  <c r="K5917" i="16"/>
  <c r="L5917" i="16"/>
  <c r="K5914" i="16"/>
  <c r="L5914" i="16"/>
  <c r="K5911" i="16"/>
  <c r="L5911" i="16"/>
  <c r="K5908" i="16"/>
  <c r="L5908" i="16"/>
  <c r="K5905" i="16"/>
  <c r="L5905" i="16"/>
  <c r="K5902" i="16"/>
  <c r="L5902" i="16"/>
  <c r="K5899" i="16"/>
  <c r="L5899" i="16"/>
  <c r="K5896" i="16"/>
  <c r="L5896" i="16"/>
  <c r="K5893" i="16"/>
  <c r="L5893" i="16"/>
  <c r="K5890" i="16"/>
  <c r="L5890" i="16"/>
  <c r="K5887" i="16"/>
  <c r="L5887" i="16"/>
  <c r="K5884" i="16"/>
  <c r="L5884" i="16"/>
  <c r="K5881" i="16"/>
  <c r="L5881" i="16"/>
  <c r="K5878" i="16"/>
  <c r="L5878" i="16"/>
  <c r="K5875" i="16"/>
  <c r="L5875" i="16"/>
  <c r="K5872" i="16"/>
  <c r="L5872" i="16"/>
  <c r="L5869" i="16"/>
  <c r="K5869" i="16"/>
  <c r="K5866" i="16"/>
  <c r="L5866" i="16"/>
  <c r="K5863" i="16"/>
  <c r="L5863" i="16"/>
  <c r="L5860" i="16"/>
  <c r="K5860" i="16"/>
  <c r="K5857" i="16"/>
  <c r="L5857" i="16"/>
  <c r="K5854" i="16"/>
  <c r="L5854" i="16"/>
  <c r="K5851" i="16"/>
  <c r="L5851" i="16"/>
  <c r="K5848" i="16"/>
  <c r="L5848" i="16"/>
  <c r="K5845" i="16"/>
  <c r="L5845" i="16"/>
  <c r="K5842" i="16"/>
  <c r="L5842" i="16"/>
  <c r="K5839" i="16"/>
  <c r="L5839" i="16"/>
  <c r="K5836" i="16"/>
  <c r="L5836" i="16"/>
  <c r="K5833" i="16"/>
  <c r="L5833" i="16"/>
  <c r="K5830" i="16"/>
  <c r="L5830" i="16"/>
  <c r="K5827" i="16"/>
  <c r="L5827" i="16"/>
  <c r="K5824" i="16"/>
  <c r="L5824" i="16"/>
  <c r="E5822" i="16"/>
  <c r="L5821" i="16"/>
  <c r="K5821" i="16"/>
  <c r="K5820" i="16"/>
  <c r="L5820" i="16"/>
  <c r="K5817" i="16"/>
  <c r="L5817" i="16"/>
  <c r="K5814" i="16"/>
  <c r="L5814" i="16"/>
  <c r="K5811" i="16"/>
  <c r="L5811" i="16"/>
  <c r="K5808" i="16"/>
  <c r="L5808" i="16"/>
  <c r="K5805" i="16"/>
  <c r="L5805" i="16"/>
  <c r="K5802" i="16"/>
  <c r="L5802" i="16"/>
  <c r="K5799" i="16"/>
  <c r="L5799" i="16"/>
  <c r="L5796" i="16"/>
  <c r="K5796" i="16"/>
  <c r="K5793" i="16"/>
  <c r="L5793" i="16"/>
  <c r="K5790" i="16"/>
  <c r="L5790" i="16"/>
  <c r="K5787" i="16"/>
  <c r="L5787" i="16"/>
  <c r="K5784" i="16"/>
  <c r="L5784" i="16"/>
  <c r="K5781" i="16"/>
  <c r="L5781" i="16"/>
  <c r="K5778" i="16"/>
  <c r="L5778" i="16"/>
  <c r="K5775" i="16"/>
  <c r="L5775" i="16"/>
  <c r="K5772" i="16"/>
  <c r="L5772" i="16"/>
  <c r="K5769" i="16"/>
  <c r="L5769" i="16"/>
  <c r="K5766" i="16"/>
  <c r="L5766" i="16"/>
  <c r="K5763" i="16"/>
  <c r="L5763" i="16"/>
  <c r="K5760" i="16"/>
  <c r="L5760" i="16"/>
  <c r="K5757" i="16"/>
  <c r="L5757" i="16"/>
  <c r="K5754" i="16"/>
  <c r="L5754" i="16"/>
  <c r="K5751" i="16"/>
  <c r="L5751" i="16"/>
  <c r="K5748" i="16"/>
  <c r="L5748" i="16"/>
  <c r="K5745" i="16"/>
  <c r="L5745" i="16"/>
  <c r="K5742" i="16"/>
  <c r="L5742" i="16"/>
  <c r="K5739" i="16"/>
  <c r="L5739" i="16"/>
  <c r="K5736" i="16"/>
  <c r="L5736" i="16"/>
  <c r="K5733" i="16"/>
  <c r="L5733" i="16"/>
  <c r="K5730" i="16"/>
  <c r="L5730" i="16"/>
  <c r="K5727" i="16"/>
  <c r="L5727" i="16"/>
  <c r="K5724" i="16"/>
  <c r="L5724" i="16"/>
  <c r="K5721" i="16"/>
  <c r="L5721" i="16"/>
  <c r="K5718" i="16"/>
  <c r="L5718" i="16"/>
  <c r="K5715" i="16"/>
  <c r="L5715" i="16"/>
  <c r="E5713" i="16"/>
  <c r="E5714" i="16"/>
  <c r="K5712" i="16"/>
  <c r="L5712" i="16"/>
  <c r="K5711" i="16"/>
  <c r="L5711" i="16"/>
  <c r="K5708" i="16"/>
  <c r="L5708" i="16"/>
  <c r="L5705" i="16"/>
  <c r="K5705" i="16"/>
  <c r="K5702" i="16"/>
  <c r="L5702" i="16"/>
  <c r="K5699" i="16"/>
  <c r="L5699" i="16"/>
  <c r="K5696" i="16"/>
  <c r="L5696" i="16"/>
  <c r="L5693" i="16"/>
  <c r="K5693" i="16"/>
  <c r="L5690" i="16"/>
  <c r="K5690" i="16"/>
  <c r="L5687" i="16"/>
  <c r="K5687" i="16"/>
  <c r="K5684" i="16"/>
  <c r="L5684" i="16"/>
  <c r="K5681" i="16"/>
  <c r="L5681" i="16"/>
  <c r="K5678" i="16"/>
  <c r="L5678" i="16"/>
  <c r="K5675" i="16"/>
  <c r="L5675" i="16"/>
  <c r="K5672" i="16"/>
  <c r="L5672" i="16"/>
  <c r="K5669" i="16"/>
  <c r="L5669" i="16"/>
  <c r="K5666" i="16"/>
  <c r="L5666" i="16"/>
  <c r="K5663" i="16"/>
  <c r="L5663" i="16"/>
  <c r="K5660" i="16"/>
  <c r="L5660" i="16"/>
  <c r="K5657" i="16"/>
  <c r="L5657" i="16"/>
  <c r="K5654" i="16"/>
  <c r="L5654" i="16"/>
  <c r="K5651" i="16"/>
  <c r="L5651" i="16"/>
  <c r="K5648" i="16"/>
  <c r="L5648" i="16"/>
  <c r="K5645" i="16"/>
  <c r="L5645" i="16"/>
  <c r="L5642" i="16"/>
  <c r="K5642" i="16"/>
  <c r="K5639" i="16"/>
  <c r="L5639" i="16"/>
  <c r="K5636" i="16"/>
  <c r="L5636" i="16"/>
  <c r="K5633" i="16"/>
  <c r="L5633" i="16"/>
  <c r="K5630" i="16"/>
  <c r="L5630" i="16"/>
  <c r="K5627" i="16"/>
  <c r="L5627" i="16"/>
  <c r="K5624" i="16"/>
  <c r="L5624" i="16"/>
  <c r="K5621" i="16"/>
  <c r="L5621" i="16"/>
  <c r="K5618" i="16"/>
  <c r="L5618" i="16"/>
  <c r="K5615" i="16"/>
  <c r="L5615" i="16"/>
  <c r="K5612" i="16"/>
  <c r="L5612" i="16"/>
  <c r="K5609" i="16"/>
  <c r="L5609" i="16"/>
  <c r="L5606" i="16"/>
  <c r="K5606" i="16"/>
  <c r="E5604" i="16"/>
  <c r="K5603" i="16"/>
  <c r="L5603" i="16"/>
  <c r="K5602" i="16"/>
  <c r="L5602" i="16"/>
  <c r="K5599" i="16"/>
  <c r="L5599" i="16"/>
  <c r="K5596" i="16"/>
  <c r="L5596" i="16"/>
  <c r="K5593" i="16"/>
  <c r="L5593" i="16"/>
  <c r="K5590" i="16"/>
  <c r="L5590" i="16"/>
  <c r="K5587" i="16"/>
  <c r="L5587" i="16"/>
  <c r="K5584" i="16"/>
  <c r="L5584" i="16"/>
  <c r="K5581" i="16"/>
  <c r="L5581" i="16"/>
  <c r="K5578" i="16"/>
  <c r="L5578" i="16"/>
  <c r="K5575" i="16"/>
  <c r="L5575" i="16"/>
  <c r="K5572" i="16"/>
  <c r="L5572" i="16"/>
  <c r="L5569" i="16"/>
  <c r="K5569" i="16"/>
  <c r="K5566" i="16"/>
  <c r="L5566" i="16"/>
  <c r="K5563" i="16"/>
  <c r="L5563" i="16"/>
  <c r="L5560" i="16"/>
  <c r="K5560" i="16"/>
  <c r="K5557" i="16"/>
  <c r="L5557" i="16"/>
  <c r="K5554" i="16"/>
  <c r="L5554" i="16"/>
  <c r="K5551" i="16"/>
  <c r="L5551" i="16"/>
  <c r="K5548" i="16"/>
  <c r="L5548" i="16"/>
  <c r="K5545" i="16"/>
  <c r="L5545" i="16"/>
  <c r="K5542" i="16"/>
  <c r="L5542" i="16"/>
  <c r="K5539" i="16"/>
  <c r="L5539" i="16"/>
  <c r="K5536" i="16"/>
  <c r="L5536" i="16"/>
  <c r="K5533" i="16"/>
  <c r="L5533" i="16"/>
  <c r="K5530" i="16"/>
  <c r="L5530" i="16"/>
  <c r="K5527" i="16"/>
  <c r="L5527" i="16"/>
  <c r="K5524" i="16"/>
  <c r="L5524" i="16"/>
  <c r="K5521" i="16"/>
  <c r="L5521" i="16"/>
  <c r="K5518" i="16"/>
  <c r="L5518" i="16"/>
  <c r="K5515" i="16"/>
  <c r="L5515" i="16"/>
  <c r="K5512" i="16"/>
  <c r="L5512" i="16"/>
  <c r="K5509" i="16"/>
  <c r="L5509" i="16"/>
  <c r="K5506" i="16"/>
  <c r="L5506" i="16"/>
  <c r="L5503" i="16"/>
  <c r="K5503" i="16"/>
  <c r="K5500" i="16"/>
  <c r="L5500" i="16"/>
  <c r="K5497" i="16"/>
  <c r="L5497" i="16"/>
  <c r="E5495" i="16"/>
  <c r="K5494" i="16"/>
  <c r="L5494" i="16"/>
  <c r="L5493" i="16"/>
  <c r="K5493" i="16"/>
  <c r="K5490" i="16"/>
  <c r="L5490" i="16"/>
  <c r="K5487" i="16"/>
  <c r="L5487" i="16"/>
  <c r="K5484" i="16"/>
  <c r="L5484" i="16"/>
  <c r="K5481" i="16"/>
  <c r="L5481" i="16"/>
  <c r="K5478" i="16"/>
  <c r="L5478" i="16"/>
  <c r="K5475" i="16"/>
  <c r="L5475" i="16"/>
  <c r="K5472" i="16"/>
  <c r="L5472" i="16"/>
  <c r="K5469" i="16"/>
  <c r="L5469" i="16"/>
  <c r="K5466" i="16"/>
  <c r="L5466" i="16"/>
  <c r="K5463" i="16"/>
  <c r="L5463" i="16"/>
  <c r="K5460" i="16"/>
  <c r="L5460" i="16"/>
  <c r="K5457" i="16"/>
  <c r="L5457" i="16"/>
  <c r="K5454" i="16"/>
  <c r="L5454" i="16"/>
  <c r="K5451" i="16"/>
  <c r="L5451" i="16"/>
  <c r="K5448" i="16"/>
  <c r="L5448" i="16"/>
  <c r="K5445" i="16"/>
  <c r="L5445" i="16"/>
  <c r="L5442" i="16"/>
  <c r="K5442" i="16"/>
  <c r="K5439" i="16"/>
  <c r="L5439" i="16"/>
  <c r="K5436" i="16"/>
  <c r="L5436" i="16"/>
  <c r="K5433" i="16"/>
  <c r="L5433" i="16"/>
  <c r="K5430" i="16"/>
  <c r="L5430" i="16"/>
  <c r="K5427" i="16"/>
  <c r="L5427" i="16"/>
  <c r="K5424" i="16"/>
  <c r="L5424" i="16"/>
  <c r="K5421" i="16"/>
  <c r="L5421" i="16"/>
  <c r="L5418" i="16"/>
  <c r="K5418" i="16"/>
  <c r="K5415" i="16"/>
  <c r="L5415" i="16"/>
  <c r="K5412" i="16"/>
  <c r="L5412" i="16"/>
  <c r="K5409" i="16"/>
  <c r="L5409" i="16"/>
  <c r="K5406" i="16"/>
  <c r="L5406" i="16"/>
  <c r="K5403" i="16"/>
  <c r="L5403" i="16"/>
  <c r="K5400" i="16"/>
  <c r="L5400" i="16"/>
  <c r="K5397" i="16"/>
  <c r="L5397" i="16"/>
  <c r="K5394" i="16"/>
  <c r="L5394" i="16"/>
  <c r="K5391" i="16"/>
  <c r="L5391" i="16"/>
  <c r="K5388" i="16"/>
  <c r="L5388" i="16"/>
  <c r="E5386" i="16"/>
  <c r="K5385" i="16"/>
  <c r="L5385" i="16"/>
  <c r="K5384" i="16"/>
  <c r="L5384" i="16"/>
  <c r="K5381" i="16"/>
  <c r="L5381" i="16"/>
  <c r="L5378" i="16"/>
  <c r="K5378" i="16"/>
  <c r="K5375" i="16"/>
  <c r="L5375" i="16"/>
  <c r="K5372" i="16"/>
  <c r="L5372" i="16"/>
  <c r="K5369" i="16"/>
  <c r="L5369" i="16"/>
  <c r="K5366" i="16"/>
  <c r="L5366" i="16"/>
  <c r="K5363" i="16"/>
  <c r="L5363" i="16"/>
  <c r="K5360" i="16"/>
  <c r="L5360" i="16"/>
  <c r="K5357" i="16"/>
  <c r="L5357" i="16"/>
  <c r="K5354" i="16"/>
  <c r="L5354" i="16"/>
  <c r="K5351" i="16"/>
  <c r="L5351" i="16"/>
  <c r="K5348" i="16"/>
  <c r="L5348" i="16"/>
  <c r="K5345" i="16"/>
  <c r="L5345" i="16"/>
  <c r="K5342" i="16"/>
  <c r="L5342" i="16"/>
  <c r="K5339" i="16"/>
  <c r="L5339" i="16"/>
  <c r="K5336" i="16"/>
  <c r="L5336" i="16"/>
  <c r="K5333" i="16"/>
  <c r="L5333" i="16"/>
  <c r="K5330" i="16"/>
  <c r="L5330" i="16"/>
  <c r="K5327" i="16"/>
  <c r="L5327" i="16"/>
  <c r="K5324" i="16"/>
  <c r="L5324" i="16"/>
  <c r="K5321" i="16"/>
  <c r="L5321" i="16"/>
  <c r="K5318" i="16"/>
  <c r="L5318" i="16"/>
  <c r="K5315" i="16"/>
  <c r="L5315" i="16"/>
  <c r="K5312" i="16"/>
  <c r="L5312" i="16"/>
  <c r="K5309" i="16"/>
  <c r="L5309" i="16"/>
  <c r="K5306" i="16"/>
  <c r="L5306" i="16"/>
  <c r="K5303" i="16"/>
  <c r="L5303" i="16"/>
  <c r="K5300" i="16"/>
  <c r="L5300" i="16"/>
  <c r="K5297" i="16"/>
  <c r="L5297" i="16"/>
  <c r="K5294" i="16"/>
  <c r="L5294" i="16"/>
  <c r="K5291" i="16"/>
  <c r="L5291" i="16"/>
  <c r="L5288" i="16"/>
  <c r="K5288" i="16"/>
  <c r="K5285" i="16"/>
  <c r="L5285" i="16"/>
  <c r="K5282" i="16"/>
  <c r="L5282" i="16"/>
  <c r="K5279" i="16"/>
  <c r="L5279" i="16"/>
  <c r="E5277" i="16"/>
  <c r="K5276" i="16"/>
  <c r="L5276" i="16"/>
  <c r="K5275" i="16"/>
  <c r="L5275" i="16"/>
  <c r="K5272" i="16"/>
  <c r="L5272" i="16"/>
  <c r="K5269" i="16"/>
  <c r="L5269" i="16"/>
  <c r="L5266" i="16"/>
  <c r="K5266" i="16"/>
  <c r="K5263" i="16"/>
  <c r="L5263" i="16"/>
  <c r="K5260" i="16"/>
  <c r="L5260" i="16"/>
  <c r="L5257" i="16"/>
  <c r="K5257" i="16"/>
  <c r="K5254" i="16"/>
  <c r="L5254" i="16"/>
  <c r="K5251" i="16"/>
  <c r="L5251" i="16"/>
  <c r="K5248" i="16"/>
  <c r="L5248" i="16"/>
  <c r="K5245" i="16"/>
  <c r="L5245" i="16"/>
  <c r="K5242" i="16"/>
  <c r="L5242" i="16"/>
  <c r="K5239" i="16"/>
  <c r="L5239" i="16"/>
  <c r="K5236" i="16"/>
  <c r="L5236" i="16"/>
  <c r="L5233" i="16"/>
  <c r="K5233" i="16"/>
  <c r="K5230" i="16"/>
  <c r="L5230" i="16"/>
  <c r="K5227" i="16"/>
  <c r="L5227" i="16"/>
  <c r="K5224" i="16"/>
  <c r="L5224" i="16"/>
  <c r="K5221" i="16"/>
  <c r="L5221" i="16"/>
  <c r="K5218" i="16"/>
  <c r="L5218" i="16"/>
  <c r="K5215" i="16"/>
  <c r="L5215" i="16"/>
  <c r="K5212" i="16"/>
  <c r="L5212" i="16"/>
  <c r="K5209" i="16"/>
  <c r="L5209" i="16"/>
  <c r="K5206" i="16"/>
  <c r="L5206" i="16"/>
  <c r="K5203" i="16"/>
  <c r="L5203" i="16"/>
  <c r="L5200" i="16"/>
  <c r="K5200" i="16"/>
  <c r="K5197" i="16"/>
  <c r="L5197" i="16"/>
  <c r="K5194" i="16"/>
  <c r="L5194" i="16"/>
  <c r="L5191" i="16"/>
  <c r="K5191" i="16"/>
  <c r="K5188" i="16"/>
  <c r="L5188" i="16"/>
  <c r="L5185" i="16"/>
  <c r="K5185" i="16"/>
  <c r="K5182" i="16"/>
  <c r="L5182" i="16"/>
  <c r="K5179" i="16"/>
  <c r="L5179" i="16"/>
  <c r="K5176" i="16"/>
  <c r="L5176" i="16"/>
  <c r="K5173" i="16"/>
  <c r="L5173" i="16"/>
  <c r="K5170" i="16"/>
  <c r="L5170" i="16"/>
  <c r="D5170" i="16"/>
  <c r="D5173" i="16"/>
  <c r="D5169" i="16"/>
  <c r="E5168" i="16"/>
  <c r="D5168" i="16"/>
  <c r="K5167" i="16"/>
  <c r="L5167" i="16"/>
  <c r="B5167" i="16"/>
  <c r="C5167" i="16"/>
  <c r="K5166" i="16"/>
  <c r="L5166" i="16"/>
  <c r="L5163" i="16"/>
  <c r="K5163" i="16"/>
  <c r="L5160" i="16"/>
  <c r="K5160" i="16"/>
  <c r="K5157" i="16"/>
  <c r="L5157" i="16"/>
  <c r="K5154" i="16"/>
  <c r="L5154" i="16"/>
  <c r="K5151" i="16"/>
  <c r="L5151" i="16"/>
  <c r="K5148" i="16"/>
  <c r="L5148" i="16"/>
  <c r="L5145" i="16"/>
  <c r="K5145" i="16"/>
  <c r="K5142" i="16"/>
  <c r="L5142" i="16"/>
  <c r="K5139" i="16"/>
  <c r="L5139" i="16"/>
  <c r="K5136" i="16"/>
  <c r="L5136" i="16"/>
  <c r="K5133" i="16"/>
  <c r="L5133" i="16"/>
  <c r="K5130" i="16"/>
  <c r="L5130" i="16"/>
  <c r="K5127" i="16"/>
  <c r="L5127" i="16"/>
  <c r="K5124" i="16"/>
  <c r="L5124" i="16"/>
  <c r="K5121" i="16"/>
  <c r="L5121" i="16"/>
  <c r="K5118" i="16"/>
  <c r="L5118" i="16"/>
  <c r="K5115" i="16"/>
  <c r="L5115" i="16"/>
  <c r="K5112" i="16"/>
  <c r="L5112" i="16"/>
  <c r="K5109" i="16"/>
  <c r="L5109" i="16"/>
  <c r="K5106" i="16"/>
  <c r="L5106" i="16"/>
  <c r="K5103" i="16"/>
  <c r="L5103" i="16"/>
  <c r="L5100" i="16"/>
  <c r="K5100" i="16"/>
  <c r="K5097" i="16"/>
  <c r="L5097" i="16"/>
  <c r="K5094" i="16"/>
  <c r="L5094" i="16"/>
  <c r="K5091" i="16"/>
  <c r="L5091" i="16"/>
  <c r="K5088" i="16"/>
  <c r="L5088" i="16"/>
  <c r="K5085" i="16"/>
  <c r="L5085" i="16"/>
  <c r="K5082" i="16"/>
  <c r="L5082" i="16"/>
  <c r="K5079" i="16"/>
  <c r="L5079" i="16"/>
  <c r="K5076" i="16"/>
  <c r="L5076" i="16"/>
  <c r="K5073" i="16"/>
  <c r="L5073" i="16"/>
  <c r="L5070" i="16"/>
  <c r="K5070" i="16"/>
  <c r="L5067" i="16"/>
  <c r="K5067" i="16"/>
  <c r="D5067" i="16"/>
  <c r="D5070" i="16"/>
  <c r="D5066" i="16"/>
  <c r="B5066" i="16"/>
  <c r="C5066" i="16"/>
  <c r="E5065" i="16"/>
  <c r="D5065" i="16"/>
  <c r="K5064" i="16"/>
  <c r="L5064" i="16"/>
  <c r="B5064" i="16"/>
  <c r="C5064" i="16"/>
  <c r="K5063" i="16"/>
  <c r="L5063" i="16"/>
  <c r="K5060" i="16"/>
  <c r="L5060" i="16"/>
  <c r="K5057" i="16"/>
  <c r="L5057" i="16"/>
  <c r="K5054" i="16"/>
  <c r="L5054" i="16"/>
  <c r="K5051" i="16"/>
  <c r="L5051" i="16"/>
  <c r="L5048" i="16"/>
  <c r="K5048" i="16"/>
  <c r="K5045" i="16"/>
  <c r="L5045" i="16"/>
  <c r="K5042" i="16"/>
  <c r="L5042" i="16"/>
  <c r="K5039" i="16"/>
  <c r="L5039" i="16"/>
  <c r="K5036" i="16"/>
  <c r="L5036" i="16"/>
  <c r="K5033" i="16"/>
  <c r="L5033" i="16"/>
  <c r="K5030" i="16"/>
  <c r="L5030" i="16"/>
  <c r="K5027" i="16"/>
  <c r="L5027" i="16"/>
  <c r="K5024" i="16"/>
  <c r="L5024" i="16"/>
  <c r="L5021" i="16"/>
  <c r="K5021" i="16"/>
  <c r="K5018" i="16"/>
  <c r="L5018" i="16"/>
  <c r="K5015" i="16"/>
  <c r="L5015" i="16"/>
  <c r="K5012" i="16"/>
  <c r="L5012" i="16"/>
  <c r="K5009" i="16"/>
  <c r="L5009" i="16"/>
  <c r="K5006" i="16"/>
  <c r="L5006" i="16"/>
  <c r="K5003" i="16"/>
  <c r="L5003" i="16"/>
  <c r="K5000" i="16"/>
  <c r="L5000" i="16"/>
  <c r="K4997" i="16"/>
  <c r="L4997" i="16"/>
  <c r="K4994" i="16"/>
  <c r="L4994" i="16"/>
  <c r="K4991" i="16"/>
  <c r="L4991" i="16"/>
  <c r="K4988" i="16"/>
  <c r="L4988" i="16"/>
  <c r="K4985" i="16"/>
  <c r="L4985" i="16"/>
  <c r="L4982" i="16"/>
  <c r="K4982" i="16"/>
  <c r="K4979" i="16"/>
  <c r="L4979" i="16"/>
  <c r="K4976" i="16"/>
  <c r="L4976" i="16"/>
  <c r="K4973" i="16"/>
  <c r="L4973" i="16"/>
  <c r="K4970" i="16"/>
  <c r="L4970" i="16"/>
  <c r="D4970" i="16"/>
  <c r="D4969" i="16"/>
  <c r="C4969" i="16"/>
  <c r="B4969" i="16"/>
  <c r="E4968" i="16"/>
  <c r="E4969" i="16"/>
  <c r="D4968" i="16"/>
  <c r="K4967" i="16"/>
  <c r="L4967" i="16"/>
  <c r="B4967" i="16"/>
  <c r="C4967" i="16"/>
  <c r="K4966" i="16"/>
  <c r="L4966" i="16"/>
  <c r="L4963" i="16"/>
  <c r="K4963" i="16"/>
  <c r="K4960" i="16"/>
  <c r="L4960" i="16"/>
  <c r="K4957" i="16"/>
  <c r="L4957" i="16"/>
  <c r="K4954" i="16"/>
  <c r="L4954" i="16"/>
  <c r="K4951" i="16"/>
  <c r="L4951" i="16"/>
  <c r="K4948" i="16"/>
  <c r="L4948" i="16"/>
  <c r="K4945" i="16"/>
  <c r="L4945" i="16"/>
  <c r="K4942" i="16"/>
  <c r="L4942" i="16"/>
  <c r="K4939" i="16"/>
  <c r="L4939" i="16"/>
  <c r="K4936" i="16"/>
  <c r="L4936" i="16"/>
  <c r="K4933" i="16"/>
  <c r="L4933" i="16"/>
  <c r="K4930" i="16"/>
  <c r="L4930" i="16"/>
  <c r="L4927" i="16"/>
  <c r="K4927" i="16"/>
  <c r="K4924" i="16"/>
  <c r="L4924" i="16"/>
  <c r="K4921" i="16"/>
  <c r="L4921" i="16"/>
  <c r="K4918" i="16"/>
  <c r="L4918" i="16"/>
  <c r="K4915" i="16"/>
  <c r="L4915" i="16"/>
  <c r="K4912" i="16"/>
  <c r="L4912" i="16"/>
  <c r="L4909" i="16"/>
  <c r="K4909" i="16"/>
  <c r="K4906" i="16"/>
  <c r="L4906" i="16"/>
  <c r="K4903" i="16"/>
  <c r="L4903" i="16"/>
  <c r="K4900" i="16"/>
  <c r="L4900" i="16"/>
  <c r="K4897" i="16"/>
  <c r="L4897" i="16"/>
  <c r="K4894" i="16"/>
  <c r="L4894" i="16"/>
  <c r="K4891" i="16"/>
  <c r="L4891" i="16"/>
  <c r="K4888" i="16"/>
  <c r="L4888" i="16"/>
  <c r="K4885" i="16"/>
  <c r="L4885" i="16"/>
  <c r="K4882" i="16"/>
  <c r="L4882" i="16"/>
  <c r="K4879" i="16"/>
  <c r="L4879" i="16"/>
  <c r="D4879" i="16"/>
  <c r="D4878" i="16"/>
  <c r="B4878" i="16"/>
  <c r="C4878" i="16"/>
  <c r="E4877" i="16"/>
  <c r="E4878" i="16"/>
  <c r="D4877" i="16"/>
  <c r="K4876" i="16"/>
  <c r="L4876" i="16"/>
  <c r="B4876" i="16"/>
  <c r="C4876" i="16"/>
  <c r="K4875" i="16"/>
  <c r="L4875" i="16"/>
  <c r="K4872" i="16"/>
  <c r="L4872" i="16"/>
  <c r="K4869" i="16"/>
  <c r="L4869" i="16"/>
  <c r="K4866" i="16"/>
  <c r="L4866" i="16"/>
  <c r="K4863" i="16"/>
  <c r="L4863" i="16"/>
  <c r="K4860" i="16"/>
  <c r="L4860" i="16"/>
  <c r="K4857" i="16"/>
  <c r="L4857" i="16"/>
  <c r="K4854" i="16"/>
  <c r="L4854" i="16"/>
  <c r="K4851" i="16"/>
  <c r="L4851" i="16"/>
  <c r="K4848" i="16"/>
  <c r="L4848" i="16"/>
  <c r="K4845" i="16"/>
  <c r="L4845" i="16"/>
  <c r="K4842" i="16"/>
  <c r="L4842" i="16"/>
  <c r="K4839" i="16"/>
  <c r="L4839" i="16"/>
  <c r="K4836" i="16"/>
  <c r="L4836" i="16"/>
  <c r="L4833" i="16"/>
  <c r="K4833" i="16"/>
  <c r="K4830" i="16"/>
  <c r="L4830" i="16"/>
  <c r="K4827" i="16"/>
  <c r="L4827" i="16"/>
  <c r="K4824" i="16"/>
  <c r="L4824" i="16"/>
  <c r="K4821" i="16"/>
  <c r="L4821" i="16"/>
  <c r="K4818" i="16"/>
  <c r="L4818" i="16"/>
  <c r="L4815" i="16"/>
  <c r="K4815" i="16"/>
  <c r="K4812" i="16"/>
  <c r="L4812" i="16"/>
  <c r="L4809" i="16"/>
  <c r="K4809" i="16"/>
  <c r="L4806" i="16"/>
  <c r="K4806" i="16"/>
  <c r="K4803" i="16"/>
  <c r="L4803" i="16"/>
  <c r="K4800" i="16"/>
  <c r="L4800" i="16"/>
  <c r="K4797" i="16"/>
  <c r="L4797" i="16"/>
  <c r="K4794" i="16"/>
  <c r="L4794" i="16"/>
  <c r="D4794" i="16"/>
  <c r="D4797" i="16"/>
  <c r="D4793" i="16"/>
  <c r="E4792" i="16"/>
  <c r="D4792" i="16"/>
  <c r="B4792" i="16"/>
  <c r="C4792" i="16"/>
  <c r="K4791" i="16"/>
  <c r="L4791" i="16"/>
  <c r="B4791" i="16"/>
  <c r="C4791" i="16"/>
  <c r="K4790" i="16"/>
  <c r="L4790" i="16"/>
  <c r="L4787" i="16"/>
  <c r="K4787" i="16"/>
  <c r="K4784" i="16"/>
  <c r="L4784" i="16"/>
  <c r="K4781" i="16"/>
  <c r="L4781" i="16"/>
  <c r="K4778" i="16"/>
  <c r="L4778" i="16"/>
  <c r="K4775" i="16"/>
  <c r="L4775" i="16"/>
  <c r="L4772" i="16"/>
  <c r="K4772" i="16"/>
  <c r="K4769" i="16"/>
  <c r="L4769" i="16"/>
  <c r="K4766" i="16"/>
  <c r="L4766" i="16"/>
  <c r="K4763" i="16"/>
  <c r="L4763" i="16"/>
  <c r="K4760" i="16"/>
  <c r="L4760" i="16"/>
  <c r="K4757" i="16"/>
  <c r="L4757" i="16"/>
  <c r="K4754" i="16"/>
  <c r="L4754" i="16"/>
  <c r="K4751" i="16"/>
  <c r="L4751" i="16"/>
  <c r="K4748" i="16"/>
  <c r="L4748" i="16"/>
  <c r="K4745" i="16"/>
  <c r="L4745" i="16"/>
  <c r="K4742" i="16"/>
  <c r="L4742" i="16"/>
  <c r="K4739" i="16"/>
  <c r="L4739" i="16"/>
  <c r="K4736" i="16"/>
  <c r="L4736" i="16"/>
  <c r="K4733" i="16"/>
  <c r="L4733" i="16"/>
  <c r="K4730" i="16"/>
  <c r="L4730" i="16"/>
  <c r="K4727" i="16"/>
  <c r="L4727" i="16"/>
  <c r="K4724" i="16"/>
  <c r="L4724" i="16"/>
  <c r="K4721" i="16"/>
  <c r="L4721" i="16"/>
  <c r="K4718" i="16"/>
  <c r="L4718" i="16"/>
  <c r="K4715" i="16"/>
  <c r="L4715" i="16"/>
  <c r="D4715" i="16"/>
  <c r="D4718" i="16"/>
  <c r="D4714" i="16"/>
  <c r="B4714" i="16"/>
  <c r="C4714" i="16"/>
  <c r="E4713" i="16"/>
  <c r="D4713" i="16"/>
  <c r="C4713" i="16"/>
  <c r="B4713" i="16"/>
  <c r="K4712" i="16"/>
  <c r="L4712" i="16"/>
  <c r="B4712" i="16"/>
  <c r="C4712" i="16"/>
  <c r="K4711" i="16"/>
  <c r="L4711" i="16"/>
  <c r="K4708" i="16"/>
  <c r="L4708" i="16"/>
  <c r="K4705" i="16"/>
  <c r="L4705" i="16"/>
  <c r="L4702" i="16"/>
  <c r="K4702" i="16"/>
  <c r="K4699" i="16"/>
  <c r="L4699" i="16"/>
  <c r="K4696" i="16"/>
  <c r="L4696" i="16"/>
  <c r="K4693" i="16"/>
  <c r="L4693" i="16"/>
  <c r="K4690" i="16"/>
  <c r="L4690" i="16"/>
  <c r="L4687" i="16"/>
  <c r="K4687" i="16"/>
  <c r="K4684" i="16"/>
  <c r="L4684" i="16"/>
  <c r="K4681" i="16"/>
  <c r="L4681" i="16"/>
  <c r="K4678" i="16"/>
  <c r="L4678" i="16"/>
  <c r="K4675" i="16"/>
  <c r="L4675" i="16"/>
  <c r="L4672" i="16"/>
  <c r="K4672" i="16"/>
  <c r="K4669" i="16"/>
  <c r="L4669" i="16"/>
  <c r="K4666" i="16"/>
  <c r="L4666" i="16"/>
  <c r="L4663" i="16"/>
  <c r="K4663" i="16"/>
  <c r="K4660" i="16"/>
  <c r="L4660" i="16"/>
  <c r="L4657" i="16"/>
  <c r="K4657" i="16"/>
  <c r="K4654" i="16"/>
  <c r="L4654" i="16"/>
  <c r="K4651" i="16"/>
  <c r="L4651" i="16"/>
  <c r="K4648" i="16"/>
  <c r="L4648" i="16"/>
  <c r="K4645" i="16"/>
  <c r="L4645" i="16"/>
  <c r="L4642" i="16"/>
  <c r="K4642" i="16"/>
  <c r="D4642" i="16"/>
  <c r="D4643" i="16"/>
  <c r="D4641" i="16"/>
  <c r="B4641" i="16"/>
  <c r="C4641" i="16"/>
  <c r="E4640" i="16"/>
  <c r="E4641" i="16"/>
  <c r="D4640" i="16"/>
  <c r="K4639" i="16"/>
  <c r="L4639" i="16"/>
  <c r="C4639" i="16"/>
  <c r="B4639" i="16"/>
  <c r="K4638" i="16"/>
  <c r="L4638" i="16"/>
  <c r="K4635" i="16"/>
  <c r="L4635" i="16"/>
  <c r="L4632" i="16"/>
  <c r="K4632" i="16"/>
  <c r="K4629" i="16"/>
  <c r="L4629" i="16"/>
  <c r="K4626" i="16"/>
  <c r="L4626" i="16"/>
  <c r="K4623" i="16"/>
  <c r="L4623" i="16"/>
  <c r="K4620" i="16"/>
  <c r="L4620" i="16"/>
  <c r="K4617" i="16"/>
  <c r="L4617" i="16"/>
  <c r="L4614" i="16"/>
  <c r="K4614" i="16"/>
  <c r="K4611" i="16"/>
  <c r="L4611" i="16"/>
  <c r="L4608" i="16"/>
  <c r="K4608" i="16"/>
  <c r="K4605" i="16"/>
  <c r="L4605" i="16"/>
  <c r="K4602" i="16"/>
  <c r="L4602" i="16"/>
  <c r="K4599" i="16"/>
  <c r="L4599" i="16"/>
  <c r="L4596" i="16"/>
  <c r="K4596" i="16"/>
  <c r="K4593" i="16"/>
  <c r="L4593" i="16"/>
  <c r="K4590" i="16"/>
  <c r="L4590" i="16"/>
  <c r="K4587" i="16"/>
  <c r="L4587" i="16"/>
  <c r="L4584" i="16"/>
  <c r="K4584" i="16"/>
  <c r="K4581" i="16"/>
  <c r="L4581" i="16"/>
  <c r="K4578" i="16"/>
  <c r="L4578" i="16"/>
  <c r="K4575" i="16"/>
  <c r="L4575" i="16"/>
  <c r="D4575" i="16"/>
  <c r="D4574" i="16"/>
  <c r="B4574" i="16"/>
  <c r="C4574" i="16"/>
  <c r="E4573" i="16"/>
  <c r="E4574" i="16"/>
  <c r="D4573" i="16"/>
  <c r="B4573" i="16"/>
  <c r="C4573" i="16"/>
  <c r="K4572" i="16"/>
  <c r="L4572" i="16"/>
  <c r="B4572" i="16"/>
  <c r="C4572" i="16"/>
  <c r="K4571" i="16"/>
  <c r="L4571" i="16"/>
  <c r="L4568" i="16"/>
  <c r="K4568" i="16"/>
  <c r="K4565" i="16"/>
  <c r="L4565" i="16"/>
  <c r="K4562" i="16"/>
  <c r="L4562" i="16"/>
  <c r="K4559" i="16"/>
  <c r="L4559" i="16"/>
  <c r="K4556" i="16"/>
  <c r="L4556" i="16"/>
  <c r="K4553" i="16"/>
  <c r="L4553" i="16"/>
  <c r="K4550" i="16"/>
  <c r="L4550" i="16"/>
  <c r="K4547" i="16"/>
  <c r="L4547" i="16"/>
  <c r="K4544" i="16"/>
  <c r="L4544" i="16"/>
  <c r="K4541" i="16"/>
  <c r="L4541" i="16"/>
  <c r="K4538" i="16"/>
  <c r="L4538" i="16"/>
  <c r="K4535" i="16"/>
  <c r="L4535" i="16"/>
  <c r="L4532" i="16"/>
  <c r="K4532" i="16"/>
  <c r="K4529" i="16"/>
  <c r="L4529" i="16"/>
  <c r="K4526" i="16"/>
  <c r="L4526" i="16"/>
  <c r="K4523" i="16"/>
  <c r="L4523" i="16"/>
  <c r="K4520" i="16"/>
  <c r="L4520" i="16"/>
  <c r="K4517" i="16"/>
  <c r="L4517" i="16"/>
  <c r="K4514" i="16"/>
  <c r="L4514" i="16"/>
  <c r="D4514" i="16"/>
  <c r="D4517" i="16"/>
  <c r="E4513" i="16"/>
  <c r="D4513" i="16"/>
  <c r="E4512" i="16"/>
  <c r="D4512" i="16"/>
  <c r="B4512" i="16"/>
  <c r="C4512" i="16"/>
  <c r="K4511" i="16"/>
  <c r="L4511" i="16"/>
  <c r="B4511" i="16"/>
  <c r="C4511" i="16"/>
  <c r="K4510" i="16"/>
  <c r="L4510" i="16"/>
  <c r="B4510" i="16"/>
  <c r="C4510" i="16"/>
  <c r="K4509" i="16"/>
  <c r="L4509" i="16"/>
  <c r="D4507" i="16"/>
  <c r="K4506" i="16"/>
  <c r="L4506" i="16"/>
  <c r="D4506" i="16"/>
  <c r="C4506" i="16"/>
  <c r="B4506" i="16"/>
  <c r="D4505" i="16"/>
  <c r="E4504" i="16"/>
  <c r="E4505" i="16"/>
  <c r="D4504" i="16"/>
  <c r="C4504" i="16"/>
  <c r="B4504" i="16"/>
  <c r="K4503" i="16"/>
  <c r="L4503" i="16"/>
  <c r="B4503" i="16"/>
  <c r="C4503" i="16"/>
  <c r="K4502" i="16"/>
  <c r="L4502" i="16"/>
  <c r="K4499" i="16"/>
  <c r="L4499" i="16"/>
  <c r="K4496" i="16"/>
  <c r="L4496" i="16"/>
  <c r="K4493" i="16"/>
  <c r="L4493" i="16"/>
  <c r="D4493" i="16"/>
  <c r="D4496" i="16"/>
  <c r="D4492" i="16"/>
  <c r="C4492" i="16"/>
  <c r="B4492" i="16"/>
  <c r="E4491" i="16"/>
  <c r="D4491" i="16"/>
  <c r="K4490" i="16"/>
  <c r="L4490" i="16"/>
  <c r="C4490" i="16"/>
  <c r="B4490" i="16"/>
  <c r="K4489" i="16"/>
  <c r="L4489" i="16"/>
  <c r="K4486" i="16"/>
  <c r="L4486" i="16"/>
  <c r="K4483" i="16"/>
  <c r="L4483" i="16"/>
  <c r="K4480" i="16"/>
  <c r="L4480" i="16"/>
  <c r="K4477" i="16"/>
  <c r="L4477" i="16"/>
  <c r="D4475" i="16"/>
  <c r="K4474" i="16"/>
  <c r="L4474" i="16"/>
  <c r="D4474" i="16"/>
  <c r="D4477" i="16"/>
  <c r="B4474" i="16"/>
  <c r="D4473" i="16"/>
  <c r="E4472" i="16"/>
  <c r="D4472" i="16"/>
  <c r="C4472" i="16"/>
  <c r="B4472" i="16"/>
  <c r="L4471" i="16"/>
  <c r="K4471" i="16"/>
  <c r="B4471" i="16"/>
  <c r="C4471" i="16"/>
  <c r="L4470" i="16"/>
  <c r="K4470" i="16"/>
  <c r="K4467" i="16"/>
  <c r="L4467" i="16"/>
  <c r="K4464" i="16"/>
  <c r="L4464" i="16"/>
  <c r="K4461" i="16"/>
  <c r="L4461" i="16"/>
  <c r="K4458" i="16"/>
  <c r="L4458" i="16"/>
  <c r="K4455" i="16"/>
  <c r="L4455" i="16"/>
  <c r="K4452" i="16"/>
  <c r="L4452" i="16"/>
  <c r="K4449" i="16"/>
  <c r="L4449" i="16"/>
  <c r="D4449" i="16"/>
  <c r="D4448" i="16"/>
  <c r="B4448" i="16"/>
  <c r="C4448" i="16"/>
  <c r="E4447" i="16"/>
  <c r="E4448" i="16"/>
  <c r="D4447" i="16"/>
  <c r="C4447" i="16"/>
  <c r="B4447" i="16"/>
  <c r="K4446" i="16"/>
  <c r="L4446" i="16"/>
  <c r="B4446" i="16"/>
  <c r="C4446" i="16"/>
  <c r="K4445" i="16"/>
  <c r="L4445" i="16"/>
  <c r="K4442" i="16"/>
  <c r="L4442" i="16"/>
  <c r="K4439" i="16"/>
  <c r="L4439" i="16"/>
  <c r="K4436" i="16"/>
  <c r="L4436" i="16"/>
  <c r="K4433" i="16"/>
  <c r="L4433" i="16"/>
  <c r="K4430" i="16"/>
  <c r="L4430" i="16"/>
  <c r="K4427" i="16"/>
  <c r="L4427" i="16"/>
  <c r="K4424" i="16"/>
  <c r="L4424" i="16"/>
  <c r="K4421" i="16"/>
  <c r="L4421" i="16"/>
  <c r="K4418" i="16"/>
  <c r="L4418" i="16"/>
  <c r="D4418" i="16"/>
  <c r="E4417" i="16"/>
  <c r="D4417" i="16"/>
  <c r="C4417" i="16"/>
  <c r="B4417" i="16"/>
  <c r="E4416" i="16"/>
  <c r="D4416" i="16"/>
  <c r="C4416" i="16"/>
  <c r="B4416" i="16"/>
  <c r="K4415" i="16"/>
  <c r="L4415" i="16"/>
  <c r="C4415" i="16"/>
  <c r="B4415" i="16"/>
  <c r="K4414" i="16"/>
  <c r="L4414" i="16"/>
  <c r="K4411" i="16"/>
  <c r="L4411" i="16"/>
  <c r="K4408" i="16"/>
  <c r="L4408" i="16"/>
  <c r="K4405" i="16"/>
  <c r="L4405" i="16"/>
  <c r="L4402" i="16"/>
  <c r="K4402" i="16"/>
  <c r="K4399" i="16"/>
  <c r="L4399" i="16"/>
  <c r="L4396" i="16"/>
  <c r="K4396" i="16"/>
  <c r="K4393" i="16"/>
  <c r="L4393" i="16"/>
  <c r="L4390" i="16"/>
  <c r="K4390" i="16"/>
  <c r="K4387" i="16"/>
  <c r="L4387" i="16"/>
  <c r="K4384" i="16"/>
  <c r="L4384" i="16"/>
  <c r="K4381" i="16"/>
  <c r="L4381" i="16"/>
  <c r="D4381" i="16"/>
  <c r="D4384" i="16"/>
  <c r="D4380" i="16"/>
  <c r="E4379" i="16"/>
  <c r="D4379" i="16"/>
  <c r="B4379" i="16"/>
  <c r="C4379" i="16"/>
  <c r="L4378" i="16"/>
  <c r="K4378" i="16"/>
  <c r="B4378" i="16"/>
  <c r="C4378" i="16"/>
  <c r="K4377" i="16"/>
  <c r="L4377" i="16"/>
  <c r="L4374" i="16"/>
  <c r="K4374" i="16"/>
  <c r="K4371" i="16"/>
  <c r="L4371" i="16"/>
  <c r="K4368" i="16"/>
  <c r="L4368" i="16"/>
  <c r="K4365" i="16"/>
  <c r="L4365" i="16"/>
  <c r="K4362" i="16"/>
  <c r="L4362" i="16"/>
  <c r="K4359" i="16"/>
  <c r="L4359" i="16"/>
  <c r="K4356" i="16"/>
  <c r="L4356" i="16"/>
  <c r="K4353" i="16"/>
  <c r="L4353" i="16"/>
  <c r="K4350" i="16"/>
  <c r="L4350" i="16"/>
  <c r="K4347" i="16"/>
  <c r="L4347" i="16"/>
  <c r="K4344" i="16"/>
  <c r="L4344" i="16"/>
  <c r="L4341" i="16"/>
  <c r="K4341" i="16"/>
  <c r="K4338" i="16"/>
  <c r="L4338" i="16"/>
  <c r="E4336" i="16"/>
  <c r="K4335" i="16"/>
  <c r="L4335" i="16"/>
  <c r="K4334" i="16"/>
  <c r="L4334" i="16"/>
  <c r="K4331" i="16"/>
  <c r="L4331" i="16"/>
  <c r="L4328" i="16"/>
  <c r="K4328" i="16"/>
  <c r="K4325" i="16"/>
  <c r="L4325" i="16"/>
  <c r="K4322" i="16"/>
  <c r="L4322" i="16"/>
  <c r="K4319" i="16"/>
  <c r="L4319" i="16"/>
  <c r="K4316" i="16"/>
  <c r="L4316" i="16"/>
  <c r="K4313" i="16"/>
  <c r="L4313" i="16"/>
  <c r="K4310" i="16"/>
  <c r="L4310" i="16"/>
  <c r="K4307" i="16"/>
  <c r="L4307" i="16"/>
  <c r="K4304" i="16"/>
  <c r="L4304" i="16"/>
  <c r="K4301" i="16"/>
  <c r="L4301" i="16"/>
  <c r="K4298" i="16"/>
  <c r="L4298" i="16"/>
  <c r="K4295" i="16"/>
  <c r="L4295" i="16"/>
  <c r="E4293" i="16"/>
  <c r="E4294" i="16"/>
  <c r="K4292" i="16"/>
  <c r="L4292" i="16"/>
  <c r="K4291" i="16"/>
  <c r="L4291" i="16"/>
  <c r="K4288" i="16"/>
  <c r="L4288" i="16"/>
  <c r="K4285" i="16"/>
  <c r="L4285" i="16"/>
  <c r="K4282" i="16"/>
  <c r="L4282" i="16"/>
  <c r="K4279" i="16"/>
  <c r="L4279" i="16"/>
  <c r="L4276" i="16"/>
  <c r="K4276" i="16"/>
  <c r="K4273" i="16"/>
  <c r="L4273" i="16"/>
  <c r="K4270" i="16"/>
  <c r="L4270" i="16"/>
  <c r="K4267" i="16"/>
  <c r="L4267" i="16"/>
  <c r="K4264" i="16"/>
  <c r="L4264" i="16"/>
  <c r="K4261" i="16"/>
  <c r="L4261" i="16"/>
  <c r="K4258" i="16"/>
  <c r="L4258" i="16"/>
  <c r="K4255" i="16"/>
  <c r="L4255" i="16"/>
  <c r="K4252" i="16"/>
  <c r="L4252" i="16"/>
  <c r="E4250" i="16"/>
  <c r="K4249" i="16"/>
  <c r="L4249" i="16"/>
  <c r="K4248" i="16"/>
  <c r="L4248" i="16"/>
  <c r="K4245" i="16"/>
  <c r="L4245" i="16"/>
  <c r="K4242" i="16"/>
  <c r="L4242" i="16"/>
  <c r="K4239" i="16"/>
  <c r="L4239" i="16"/>
  <c r="K4236" i="16"/>
  <c r="L4236" i="16"/>
  <c r="K4233" i="16"/>
  <c r="L4233" i="16"/>
  <c r="K4230" i="16"/>
  <c r="L4230" i="16"/>
  <c r="K4227" i="16"/>
  <c r="L4227" i="16"/>
  <c r="K4224" i="16"/>
  <c r="L4224" i="16"/>
  <c r="K4221" i="16"/>
  <c r="L4221" i="16"/>
  <c r="K4218" i="16"/>
  <c r="L4218" i="16"/>
  <c r="K4215" i="16"/>
  <c r="L4215" i="16"/>
  <c r="K4212" i="16"/>
  <c r="L4212" i="16"/>
  <c r="L4209" i="16"/>
  <c r="K4209" i="16"/>
  <c r="E4207" i="16"/>
  <c r="E4208" i="16"/>
  <c r="K4206" i="16"/>
  <c r="L4206" i="16"/>
  <c r="K4205" i="16"/>
  <c r="L4205" i="16"/>
  <c r="K4202" i="16"/>
  <c r="L4202" i="16"/>
  <c r="L4199" i="16"/>
  <c r="K4199" i="16"/>
  <c r="L4196" i="16"/>
  <c r="K4196" i="16"/>
  <c r="K4193" i="16"/>
  <c r="L4193" i="16"/>
  <c r="K4190" i="16"/>
  <c r="L4190" i="16"/>
  <c r="K4187" i="16"/>
  <c r="L4187" i="16"/>
  <c r="L4184" i="16"/>
  <c r="K4184" i="16"/>
  <c r="K4181" i="16"/>
  <c r="L4181" i="16"/>
  <c r="K4178" i="16"/>
  <c r="L4178" i="16"/>
  <c r="K4175" i="16"/>
  <c r="L4175" i="16"/>
  <c r="K4172" i="16"/>
  <c r="L4172" i="16"/>
  <c r="K4169" i="16"/>
  <c r="L4169" i="16"/>
  <c r="K4166" i="16"/>
  <c r="L4166" i="16"/>
  <c r="E4165" i="16"/>
  <c r="E4164" i="16"/>
  <c r="K4163" i="16"/>
  <c r="L4163" i="16"/>
  <c r="L4162" i="16"/>
  <c r="K4162" i="16"/>
  <c r="K4159" i="16"/>
  <c r="L4159" i="16"/>
  <c r="K4156" i="16"/>
  <c r="L4156" i="16"/>
  <c r="L4153" i="16"/>
  <c r="K4153" i="16"/>
  <c r="L4150" i="16"/>
  <c r="K4150" i="16"/>
  <c r="L4147" i="16"/>
  <c r="K4147" i="16"/>
  <c r="K4144" i="16"/>
  <c r="L4144" i="16"/>
  <c r="K4141" i="16"/>
  <c r="L4141" i="16"/>
  <c r="L4138" i="16"/>
  <c r="K4138" i="16"/>
  <c r="K4135" i="16"/>
  <c r="L4135" i="16"/>
  <c r="K4132" i="16"/>
  <c r="L4132" i="16"/>
  <c r="K4129" i="16"/>
  <c r="L4129" i="16"/>
  <c r="L4126" i="16"/>
  <c r="K4126" i="16"/>
  <c r="K4123" i="16"/>
  <c r="L4123" i="16"/>
  <c r="E4121" i="16"/>
  <c r="K4120" i="16"/>
  <c r="L4120" i="16"/>
  <c r="K4119" i="16"/>
  <c r="L4119" i="16"/>
  <c r="K4116" i="16"/>
  <c r="L4116" i="16"/>
  <c r="L4113" i="16"/>
  <c r="K4113" i="16"/>
  <c r="K4110" i="16"/>
  <c r="L4110" i="16"/>
  <c r="K4107" i="16"/>
  <c r="L4107" i="16"/>
  <c r="K4104" i="16"/>
  <c r="L4104" i="16"/>
  <c r="L4101" i="16"/>
  <c r="K4101" i="16"/>
  <c r="K4098" i="16"/>
  <c r="L4098" i="16"/>
  <c r="K4095" i="16"/>
  <c r="L4095" i="16"/>
  <c r="K4092" i="16"/>
  <c r="L4092" i="16"/>
  <c r="K4089" i="16"/>
  <c r="L4089" i="16"/>
  <c r="K4086" i="16"/>
  <c r="L4086" i="16"/>
  <c r="K4083" i="16"/>
  <c r="L4083" i="16"/>
  <c r="K4080" i="16"/>
  <c r="L4080" i="16"/>
  <c r="E4078" i="16"/>
  <c r="E4079" i="16"/>
  <c r="K4077" i="16"/>
  <c r="L4077" i="16"/>
  <c r="K4076" i="16"/>
  <c r="L4076" i="16"/>
  <c r="K4073" i="16"/>
  <c r="L4073" i="16"/>
  <c r="L4070" i="16"/>
  <c r="K4070" i="16"/>
  <c r="L4067" i="16"/>
  <c r="K4067" i="16"/>
  <c r="K4064" i="16"/>
  <c r="L4064" i="16"/>
  <c r="K4061" i="16"/>
  <c r="L4061" i="16"/>
  <c r="K4058" i="16"/>
  <c r="L4058" i="16"/>
  <c r="L4055" i="16"/>
  <c r="K4055" i="16"/>
  <c r="K4052" i="16"/>
  <c r="L4052" i="16"/>
  <c r="K4049" i="16"/>
  <c r="L4049" i="16"/>
  <c r="K4046" i="16"/>
  <c r="L4046" i="16"/>
  <c r="L4043" i="16"/>
  <c r="K4043" i="16"/>
  <c r="K4040" i="16"/>
  <c r="L4040" i="16"/>
  <c r="K4037" i="16"/>
  <c r="L4037" i="16"/>
  <c r="E4036" i="16"/>
  <c r="E4035" i="16"/>
  <c r="K4034" i="16"/>
  <c r="L4034" i="16"/>
  <c r="L4033" i="16"/>
  <c r="K4033" i="16"/>
  <c r="L4030" i="16"/>
  <c r="K4030" i="16"/>
  <c r="K4027" i="16"/>
  <c r="L4027" i="16"/>
  <c r="L4024" i="16"/>
  <c r="K4024" i="16"/>
  <c r="L4021" i="16"/>
  <c r="K4021" i="16"/>
  <c r="K4018" i="16"/>
  <c r="L4018" i="16"/>
  <c r="K4015" i="16"/>
  <c r="L4015" i="16"/>
  <c r="K4012" i="16"/>
  <c r="L4012" i="16"/>
  <c r="K4009" i="16"/>
  <c r="L4009" i="16"/>
  <c r="K4006" i="16"/>
  <c r="L4006" i="16"/>
  <c r="K4003" i="16"/>
  <c r="L4003" i="16"/>
  <c r="K4000" i="16"/>
  <c r="L4000" i="16"/>
  <c r="K3997" i="16"/>
  <c r="L3997" i="16"/>
  <c r="K3994" i="16"/>
  <c r="L3994" i="16"/>
  <c r="E3992" i="16"/>
  <c r="E3993" i="16"/>
  <c r="K3991" i="16"/>
  <c r="L3991" i="16"/>
  <c r="K3990" i="16"/>
  <c r="L3990" i="16"/>
  <c r="K3987" i="16"/>
  <c r="L3987" i="16"/>
  <c r="L3984" i="16"/>
  <c r="K3984" i="16"/>
  <c r="L3981" i="16"/>
  <c r="K3981" i="16"/>
  <c r="K3978" i="16"/>
  <c r="L3978" i="16"/>
  <c r="K3975" i="16"/>
  <c r="L3975" i="16"/>
  <c r="L3972" i="16"/>
  <c r="K3972" i="16"/>
  <c r="L3969" i="16"/>
  <c r="K3969" i="16"/>
  <c r="K3966" i="16"/>
  <c r="L3966" i="16"/>
  <c r="K3963" i="16"/>
  <c r="L3963" i="16"/>
  <c r="L3960" i="16"/>
  <c r="K3960" i="16"/>
  <c r="K3957" i="16"/>
  <c r="L3957" i="16"/>
  <c r="K3954" i="16"/>
  <c r="L3954" i="16"/>
  <c r="K3951" i="16"/>
  <c r="L3951" i="16"/>
  <c r="E3949" i="16"/>
  <c r="L3948" i="16"/>
  <c r="K3948" i="16"/>
  <c r="L3947" i="16"/>
  <c r="K3947" i="16"/>
  <c r="K3944" i="16"/>
  <c r="L3944" i="16"/>
  <c r="K3941" i="16"/>
  <c r="L3941" i="16"/>
  <c r="K3938" i="16"/>
  <c r="L3938" i="16"/>
  <c r="K3935" i="16"/>
  <c r="L3935" i="16"/>
  <c r="K3932" i="16"/>
  <c r="L3932" i="16"/>
  <c r="K3929" i="16"/>
  <c r="L3929" i="16"/>
  <c r="K3926" i="16"/>
  <c r="L3926" i="16"/>
  <c r="K3923" i="16"/>
  <c r="L3923" i="16"/>
  <c r="K3920" i="16"/>
  <c r="L3920" i="16"/>
  <c r="K3917" i="16"/>
  <c r="L3917" i="16"/>
  <c r="K3914" i="16"/>
  <c r="L3914" i="16"/>
  <c r="K3911" i="16"/>
  <c r="L3911" i="16"/>
  <c r="K3908" i="16"/>
  <c r="L3908" i="16"/>
  <c r="E3906" i="16"/>
  <c r="K3905" i="16"/>
  <c r="L3905" i="16"/>
  <c r="L3904" i="16"/>
  <c r="K3904" i="16"/>
  <c r="L3901" i="16"/>
  <c r="K3901" i="16"/>
  <c r="L3898" i="16"/>
  <c r="K3898" i="16"/>
  <c r="K3895" i="16"/>
  <c r="L3895" i="16"/>
  <c r="K3892" i="16"/>
  <c r="L3892" i="16"/>
  <c r="L3889" i="16"/>
  <c r="K3889" i="16"/>
  <c r="K3886" i="16"/>
  <c r="L3886" i="16"/>
  <c r="K3883" i="16"/>
  <c r="L3883" i="16"/>
  <c r="K3880" i="16"/>
  <c r="L3880" i="16"/>
  <c r="L3877" i="16"/>
  <c r="K3877" i="16"/>
  <c r="K3874" i="16"/>
  <c r="L3874" i="16"/>
  <c r="K3871" i="16"/>
  <c r="L3871" i="16"/>
  <c r="K3868" i="16"/>
  <c r="L3868" i="16"/>
  <c r="L3865" i="16"/>
  <c r="K3865" i="16"/>
  <c r="E3863" i="16"/>
  <c r="K3862" i="16"/>
  <c r="L3862" i="16"/>
  <c r="K3861" i="16"/>
  <c r="L3861" i="16"/>
  <c r="L3858" i="16"/>
  <c r="K3858" i="16"/>
  <c r="K3855" i="16"/>
  <c r="L3855" i="16"/>
  <c r="L3852" i="16"/>
  <c r="K3852" i="16"/>
  <c r="K3849" i="16"/>
  <c r="L3849" i="16"/>
  <c r="L3846" i="16"/>
  <c r="K3846" i="16"/>
  <c r="L3843" i="16"/>
  <c r="K3843" i="16"/>
  <c r="L3840" i="16"/>
  <c r="K3840" i="16"/>
  <c r="K3837" i="16"/>
  <c r="L3837" i="16"/>
  <c r="K3834" i="16"/>
  <c r="L3834" i="16"/>
  <c r="K3831" i="16"/>
  <c r="L3831" i="16"/>
  <c r="K3828" i="16"/>
  <c r="L3828" i="16"/>
  <c r="K3825" i="16"/>
  <c r="L3825" i="16"/>
  <c r="K3822" i="16"/>
  <c r="L3822" i="16"/>
  <c r="E3820" i="16"/>
  <c r="K3819" i="16"/>
  <c r="L3819" i="16"/>
  <c r="L3818" i="16"/>
  <c r="K3818" i="16"/>
  <c r="K3815" i="16"/>
  <c r="L3815" i="16"/>
  <c r="K3812" i="16"/>
  <c r="L3812" i="16"/>
  <c r="L3809" i="16"/>
  <c r="K3809" i="16"/>
  <c r="L3806" i="16"/>
  <c r="K3806" i="16"/>
  <c r="K3803" i="16"/>
  <c r="L3803" i="16"/>
  <c r="K3800" i="16"/>
  <c r="L3800" i="16"/>
  <c r="K3797" i="16"/>
  <c r="L3797" i="16"/>
  <c r="L3794" i="16"/>
  <c r="K3794" i="16"/>
  <c r="K3791" i="16"/>
  <c r="L3791" i="16"/>
  <c r="K3788" i="16"/>
  <c r="L3788" i="16"/>
  <c r="K3785" i="16"/>
  <c r="L3785" i="16"/>
  <c r="L3782" i="16"/>
  <c r="K3782" i="16"/>
  <c r="K3779" i="16"/>
  <c r="L3779" i="16"/>
  <c r="E3777" i="16"/>
  <c r="K3776" i="16"/>
  <c r="L3776" i="16"/>
  <c r="K3775" i="16"/>
  <c r="L3775" i="16"/>
  <c r="K3772" i="16"/>
  <c r="L3772" i="16"/>
  <c r="K3769" i="16"/>
  <c r="L3769" i="16"/>
  <c r="K3766" i="16"/>
  <c r="L3766" i="16"/>
  <c r="K3763" i="16"/>
  <c r="L3763" i="16"/>
  <c r="K3760" i="16"/>
  <c r="L3760" i="16"/>
  <c r="K3757" i="16"/>
  <c r="L3757" i="16"/>
  <c r="K3754" i="16"/>
  <c r="L3754" i="16"/>
  <c r="K3751" i="16"/>
  <c r="L3751" i="16"/>
  <c r="K3748" i="16"/>
  <c r="L3748" i="16"/>
  <c r="K3745" i="16"/>
  <c r="L3745" i="16"/>
  <c r="K3742" i="16"/>
  <c r="L3742" i="16"/>
  <c r="K3739" i="16"/>
  <c r="L3739" i="16"/>
  <c r="K3736" i="16"/>
  <c r="L3736" i="16"/>
  <c r="E3734" i="16"/>
  <c r="K3733" i="16"/>
  <c r="L3733" i="16"/>
  <c r="K3732" i="16"/>
  <c r="L3732" i="16"/>
  <c r="K3729" i="16"/>
  <c r="L3729" i="16"/>
  <c r="K3726" i="16"/>
  <c r="L3726" i="16"/>
  <c r="L3723" i="16"/>
  <c r="K3723" i="16"/>
  <c r="K3720" i="16"/>
  <c r="L3720" i="16"/>
  <c r="K3717" i="16"/>
  <c r="L3717" i="16"/>
  <c r="K3714" i="16"/>
  <c r="L3714" i="16"/>
  <c r="L3711" i="16"/>
  <c r="K3711" i="16"/>
  <c r="K3708" i="16"/>
  <c r="L3708" i="16"/>
  <c r="K3705" i="16"/>
  <c r="L3705" i="16"/>
  <c r="K3702" i="16"/>
  <c r="L3702" i="16"/>
  <c r="L3699" i="16"/>
  <c r="K3699" i="16"/>
  <c r="K3696" i="16"/>
  <c r="L3696" i="16"/>
  <c r="K3693" i="16"/>
  <c r="L3693" i="16"/>
  <c r="E3692" i="16"/>
  <c r="E3691" i="16"/>
  <c r="K3690" i="16"/>
  <c r="L3690" i="16"/>
  <c r="K3689" i="16"/>
  <c r="L3689" i="16"/>
  <c r="L3686" i="16"/>
  <c r="K3686" i="16"/>
  <c r="K3683" i="16"/>
  <c r="L3683" i="16"/>
  <c r="K3680" i="16"/>
  <c r="L3680" i="16"/>
  <c r="K3677" i="16"/>
  <c r="L3677" i="16"/>
  <c r="L3674" i="16"/>
  <c r="K3674" i="16"/>
  <c r="K3671" i="16"/>
  <c r="L3671" i="16"/>
  <c r="K3668" i="16"/>
  <c r="L3668" i="16"/>
  <c r="K3665" i="16"/>
  <c r="L3665" i="16"/>
  <c r="L3662" i="16"/>
  <c r="K3662" i="16"/>
  <c r="K3659" i="16"/>
  <c r="L3659" i="16"/>
  <c r="K3656" i="16"/>
  <c r="L3656" i="16"/>
  <c r="K3653" i="16"/>
  <c r="L3653" i="16"/>
  <c r="L3650" i="16"/>
  <c r="K3650" i="16"/>
  <c r="E3649" i="16"/>
  <c r="E3648" i="16"/>
  <c r="K3647" i="16"/>
  <c r="L3647" i="16"/>
  <c r="K3646" i="16"/>
  <c r="L3646" i="16"/>
  <c r="L3643" i="16"/>
  <c r="K3643" i="16"/>
  <c r="L3640" i="16"/>
  <c r="K3640" i="16"/>
  <c r="K3637" i="16"/>
  <c r="L3637" i="16"/>
  <c r="K3634" i="16"/>
  <c r="L3634" i="16"/>
  <c r="K3631" i="16"/>
  <c r="L3631" i="16"/>
  <c r="L3628" i="16"/>
  <c r="K3628" i="16"/>
  <c r="K3625" i="16"/>
  <c r="L3625" i="16"/>
  <c r="K3622" i="16"/>
  <c r="L3622" i="16"/>
  <c r="K3619" i="16"/>
  <c r="L3619" i="16"/>
  <c r="L3616" i="16"/>
  <c r="K3616" i="16"/>
  <c r="K3613" i="16"/>
  <c r="L3613" i="16"/>
  <c r="K3610" i="16"/>
  <c r="L3610" i="16"/>
  <c r="K3607" i="16"/>
  <c r="L3607" i="16"/>
  <c r="E3605" i="16"/>
  <c r="L3604" i="16"/>
  <c r="K3604" i="16"/>
  <c r="L3603" i="16"/>
  <c r="K3603" i="16"/>
  <c r="K3600" i="16"/>
  <c r="L3600" i="16"/>
  <c r="K3597" i="16"/>
  <c r="L3597" i="16"/>
  <c r="K3594" i="16"/>
  <c r="L3594" i="16"/>
  <c r="L3591" i="16"/>
  <c r="K3591" i="16"/>
  <c r="K3588" i="16"/>
  <c r="L3588" i="16"/>
  <c r="K3585" i="16"/>
  <c r="L3585" i="16"/>
  <c r="K3582" i="16"/>
  <c r="L3582" i="16"/>
  <c r="L3579" i="16"/>
  <c r="K3579" i="16"/>
  <c r="K3576" i="16"/>
  <c r="L3576" i="16"/>
  <c r="K3573" i="16"/>
  <c r="L3573" i="16"/>
  <c r="K3570" i="16"/>
  <c r="L3570" i="16"/>
  <c r="L3567" i="16"/>
  <c r="K3567" i="16"/>
  <c r="K3564" i="16"/>
  <c r="L3564" i="16"/>
  <c r="E3562" i="16"/>
  <c r="K3561" i="16"/>
  <c r="L3561" i="16"/>
  <c r="K3560" i="16"/>
  <c r="L3560" i="16"/>
  <c r="L3557" i="16"/>
  <c r="K3557" i="16"/>
  <c r="K3554" i="16"/>
  <c r="L3554" i="16"/>
  <c r="K3551" i="16"/>
  <c r="L3551" i="16"/>
  <c r="K3548" i="16"/>
  <c r="L3548" i="16"/>
  <c r="L3545" i="16"/>
  <c r="K3545" i="16"/>
  <c r="K3542" i="16"/>
  <c r="L3542" i="16"/>
  <c r="K3539" i="16"/>
  <c r="L3539" i="16"/>
  <c r="K3536" i="16"/>
  <c r="L3536" i="16"/>
  <c r="L3533" i="16"/>
  <c r="K3533" i="16"/>
  <c r="K3530" i="16"/>
  <c r="L3530" i="16"/>
  <c r="K3527" i="16"/>
  <c r="L3527" i="16"/>
  <c r="K3524" i="16"/>
  <c r="L3524" i="16"/>
  <c r="L3521" i="16"/>
  <c r="K3521" i="16"/>
  <c r="E3519" i="16"/>
  <c r="K3518" i="16"/>
  <c r="L3518" i="16"/>
  <c r="K3517" i="16"/>
  <c r="L3517" i="16"/>
  <c r="K3514" i="16"/>
  <c r="L3514" i="16"/>
  <c r="K3511" i="16"/>
  <c r="L3511" i="16"/>
  <c r="L3508" i="16"/>
  <c r="K3508" i="16"/>
  <c r="K3505" i="16"/>
  <c r="L3505" i="16"/>
  <c r="K3502" i="16"/>
  <c r="L3502" i="16"/>
  <c r="K3499" i="16"/>
  <c r="L3499" i="16"/>
  <c r="L3496" i="16"/>
  <c r="K3496" i="16"/>
  <c r="K3493" i="16"/>
  <c r="L3493" i="16"/>
  <c r="K3490" i="16"/>
  <c r="L3490" i="16"/>
  <c r="K3487" i="16"/>
  <c r="L3487" i="16"/>
  <c r="L3484" i="16"/>
  <c r="K3484" i="16"/>
  <c r="K3481" i="16"/>
  <c r="L3481" i="16"/>
  <c r="K3478" i="16"/>
  <c r="L3478" i="16"/>
  <c r="D3478" i="16"/>
  <c r="D3481" i="16"/>
  <c r="E3477" i="16"/>
  <c r="D3477" i="16"/>
  <c r="C3477" i="16"/>
  <c r="B3477" i="16"/>
  <c r="E3476" i="16"/>
  <c r="D3476" i="16"/>
  <c r="K3475" i="16"/>
  <c r="L3475" i="16"/>
  <c r="C3475" i="16"/>
  <c r="B3475" i="16"/>
  <c r="K3474" i="16"/>
  <c r="L3474" i="16"/>
  <c r="B3474" i="16"/>
  <c r="C3474" i="16"/>
  <c r="K3473" i="16"/>
  <c r="L3473" i="16"/>
  <c r="D3472" i="16"/>
  <c r="L3470" i="16"/>
  <c r="K3470" i="16"/>
  <c r="D3470" i="16"/>
  <c r="D3469" i="16"/>
  <c r="E3468" i="16"/>
  <c r="E3469" i="16"/>
  <c r="D3468" i="16"/>
  <c r="C3468" i="16"/>
  <c r="B3468" i="16"/>
  <c r="K3467" i="16"/>
  <c r="L3467" i="16"/>
  <c r="B3467" i="16"/>
  <c r="C3467" i="16"/>
  <c r="K3466" i="16"/>
  <c r="L3466" i="16"/>
  <c r="L3463" i="16"/>
  <c r="K3463" i="16"/>
  <c r="K3460" i="16"/>
  <c r="L3460" i="16"/>
  <c r="D3458" i="16"/>
  <c r="B3458" i="16"/>
  <c r="K3457" i="16"/>
  <c r="L3457" i="16"/>
  <c r="D3457" i="16"/>
  <c r="D3460" i="16"/>
  <c r="C3457" i="16"/>
  <c r="B3457" i="16"/>
  <c r="E3456" i="16"/>
  <c r="D3456" i="16"/>
  <c r="B3456" i="16"/>
  <c r="E3455" i="16"/>
  <c r="D3455" i="16"/>
  <c r="K3454" i="16"/>
  <c r="L3454" i="16"/>
  <c r="C3454" i="16"/>
  <c r="B3454" i="16"/>
  <c r="K3453" i="16"/>
  <c r="L3453" i="16"/>
  <c r="K3450" i="16"/>
  <c r="L3450" i="16"/>
  <c r="K3447" i="16"/>
  <c r="L3447" i="16"/>
  <c r="L3444" i="16"/>
  <c r="K3444" i="16"/>
  <c r="D3444" i="16"/>
  <c r="K3441" i="16"/>
  <c r="L3441" i="16"/>
  <c r="K3438" i="16"/>
  <c r="L3438" i="16"/>
  <c r="D3438" i="16"/>
  <c r="D3441" i="16"/>
  <c r="E3437" i="16"/>
  <c r="D3437" i="16"/>
  <c r="B3437" i="16"/>
  <c r="E3436" i="16"/>
  <c r="D3436" i="16"/>
  <c r="K3435" i="16"/>
  <c r="L3435" i="16"/>
  <c r="C3435" i="16"/>
  <c r="B3435" i="16"/>
  <c r="K3434" i="16"/>
  <c r="L3434" i="16"/>
  <c r="K3431" i="16"/>
  <c r="L3431" i="16"/>
  <c r="K3428" i="16"/>
  <c r="L3428" i="16"/>
  <c r="L3425" i="16"/>
  <c r="K3425" i="16"/>
  <c r="K3422" i="16"/>
  <c r="L3422" i="16"/>
  <c r="K3419" i="16"/>
  <c r="L3419" i="16"/>
  <c r="K3416" i="16"/>
  <c r="L3416" i="16"/>
  <c r="L3413" i="16"/>
  <c r="K3413" i="16"/>
  <c r="D3413" i="16"/>
  <c r="D3412" i="16"/>
  <c r="C3412" i="16"/>
  <c r="B3412" i="16"/>
  <c r="E3411" i="16"/>
  <c r="E3412" i="16"/>
  <c r="D3411" i="16"/>
  <c r="B3411" i="16"/>
  <c r="C3411" i="16"/>
  <c r="K3410" i="16"/>
  <c r="L3410" i="16"/>
  <c r="B3410" i="16"/>
  <c r="C3410" i="16"/>
  <c r="K3409" i="16"/>
  <c r="L3409" i="16"/>
  <c r="L3406" i="16"/>
  <c r="K3406" i="16"/>
  <c r="K3403" i="16"/>
  <c r="L3403" i="16"/>
  <c r="K3400" i="16"/>
  <c r="L3400" i="16"/>
  <c r="K3397" i="16"/>
  <c r="L3397" i="16"/>
  <c r="L3394" i="16"/>
  <c r="K3394" i="16"/>
  <c r="K3391" i="16"/>
  <c r="L3391" i="16"/>
  <c r="K3388" i="16"/>
  <c r="L3388" i="16"/>
  <c r="K3385" i="16"/>
  <c r="L3385" i="16"/>
  <c r="L3382" i="16"/>
  <c r="K3382" i="16"/>
  <c r="D3382" i="16"/>
  <c r="D3381" i="16"/>
  <c r="E3380" i="16"/>
  <c r="E3381" i="16"/>
  <c r="D3380" i="16"/>
  <c r="B3380" i="16"/>
  <c r="C3380" i="16"/>
  <c r="K3379" i="16"/>
  <c r="L3379" i="16"/>
  <c r="B3379" i="16"/>
  <c r="C3379" i="16"/>
  <c r="K3378" i="16"/>
  <c r="L3378" i="16"/>
  <c r="L3375" i="16"/>
  <c r="K3375" i="16"/>
  <c r="K3372" i="16"/>
  <c r="L3372" i="16"/>
  <c r="K3369" i="16"/>
  <c r="L3369" i="16"/>
  <c r="K3366" i="16"/>
  <c r="L3366" i="16"/>
  <c r="L3363" i="16"/>
  <c r="K3363" i="16"/>
  <c r="K3360" i="16"/>
  <c r="L3360" i="16"/>
  <c r="K3357" i="16"/>
  <c r="L3357" i="16"/>
  <c r="K3354" i="16"/>
  <c r="L3354" i="16"/>
  <c r="D3353" i="16"/>
  <c r="L3351" i="16"/>
  <c r="K3351" i="16"/>
  <c r="D3351" i="16"/>
  <c r="K3348" i="16"/>
  <c r="L3348" i="16"/>
  <c r="K3345" i="16"/>
  <c r="L3345" i="16"/>
  <c r="D3345" i="16"/>
  <c r="D3348" i="16"/>
  <c r="E3344" i="16"/>
  <c r="D3344" i="16"/>
  <c r="B3344" i="16"/>
  <c r="E3343" i="16"/>
  <c r="D3343" i="16"/>
  <c r="K3342" i="16"/>
  <c r="L3342" i="16"/>
  <c r="C3342" i="16"/>
  <c r="B3342" i="16"/>
  <c r="K3341" i="16"/>
  <c r="L3341" i="16"/>
  <c r="K3338" i="16"/>
  <c r="L3338" i="16"/>
  <c r="K3335" i="16"/>
  <c r="L3335" i="16"/>
  <c r="L3332" i="16"/>
  <c r="K3332" i="16"/>
  <c r="K3329" i="16"/>
  <c r="L3329" i="16"/>
  <c r="K3326" i="16"/>
  <c r="L3326" i="16"/>
  <c r="K3323" i="16"/>
  <c r="L3323" i="16"/>
  <c r="L3320" i="16"/>
  <c r="K3320" i="16"/>
  <c r="K3317" i="16"/>
  <c r="L3317" i="16"/>
  <c r="K3314" i="16"/>
  <c r="L3314" i="16"/>
  <c r="K3311" i="16"/>
  <c r="L3311" i="16"/>
  <c r="L3308" i="16"/>
  <c r="K3308" i="16"/>
  <c r="K3305" i="16"/>
  <c r="L3305" i="16"/>
  <c r="K3302" i="16"/>
  <c r="L3302" i="16"/>
  <c r="E3301" i="16"/>
  <c r="E3300" i="16"/>
  <c r="K3299" i="16"/>
  <c r="L3299" i="16"/>
  <c r="L3298" i="16"/>
  <c r="K3298" i="16"/>
  <c r="K3295" i="16"/>
  <c r="L3295" i="16"/>
  <c r="K3292" i="16"/>
  <c r="L3292" i="16"/>
  <c r="L3289" i="16"/>
  <c r="K3289" i="16"/>
  <c r="L3286" i="16"/>
  <c r="K3286" i="16"/>
  <c r="K3283" i="16"/>
  <c r="L3283" i="16"/>
  <c r="K3280" i="16"/>
  <c r="L3280" i="16"/>
  <c r="K3277" i="16"/>
  <c r="L3277" i="16"/>
  <c r="L3274" i="16"/>
  <c r="K3274" i="16"/>
  <c r="K3271" i="16"/>
  <c r="L3271" i="16"/>
  <c r="K3268" i="16"/>
  <c r="L3268" i="16"/>
  <c r="K3265" i="16"/>
  <c r="L3265" i="16"/>
  <c r="L3262" i="16"/>
  <c r="K3262" i="16"/>
  <c r="K3259" i="16"/>
  <c r="L3259" i="16"/>
  <c r="E3257" i="16"/>
  <c r="K3256" i="16"/>
  <c r="L3256" i="16"/>
  <c r="L3255" i="16"/>
  <c r="K3255" i="16"/>
  <c r="L3252" i="16"/>
  <c r="K3252" i="16"/>
  <c r="L3249" i="16"/>
  <c r="K3249" i="16"/>
  <c r="K3246" i="16"/>
  <c r="L3246" i="16"/>
  <c r="L3243" i="16"/>
  <c r="K3243" i="16"/>
  <c r="K3240" i="16"/>
  <c r="L3240" i="16"/>
  <c r="L3237" i="16"/>
  <c r="K3237" i="16"/>
  <c r="K3234" i="16"/>
  <c r="L3234" i="16"/>
  <c r="K3231" i="16"/>
  <c r="L3231" i="16"/>
  <c r="K3228" i="16"/>
  <c r="L3228" i="16"/>
  <c r="L3225" i="16"/>
  <c r="K3225" i="16"/>
  <c r="K3222" i="16"/>
  <c r="L3222" i="16"/>
  <c r="K3219" i="16"/>
  <c r="L3219" i="16"/>
  <c r="K3216" i="16"/>
  <c r="L3216" i="16"/>
  <c r="E3214" i="16"/>
  <c r="L3213" i="16"/>
  <c r="K3213" i="16"/>
  <c r="K3212" i="16"/>
  <c r="L3212" i="16"/>
  <c r="K3209" i="16"/>
  <c r="L3209" i="16"/>
  <c r="K3206" i="16"/>
  <c r="L3206" i="16"/>
  <c r="L3203" i="16"/>
  <c r="K3203" i="16"/>
  <c r="K3200" i="16"/>
  <c r="L3200" i="16"/>
  <c r="K3197" i="16"/>
  <c r="L3197" i="16"/>
  <c r="K3194" i="16"/>
  <c r="L3194" i="16"/>
  <c r="L3191" i="16"/>
  <c r="K3191" i="16"/>
  <c r="K3188" i="16"/>
  <c r="L3188" i="16"/>
  <c r="K3185" i="16"/>
  <c r="L3185" i="16"/>
  <c r="K3182" i="16"/>
  <c r="L3182" i="16"/>
  <c r="L3179" i="16"/>
  <c r="K3179" i="16"/>
  <c r="K3176" i="16"/>
  <c r="L3176" i="16"/>
  <c r="K3173" i="16"/>
  <c r="L3173" i="16"/>
  <c r="E3172" i="16"/>
  <c r="E3171" i="16"/>
  <c r="K3170" i="16"/>
  <c r="L3170" i="16"/>
  <c r="L3169" i="16"/>
  <c r="K3169" i="16"/>
  <c r="L3166" i="16"/>
  <c r="K3166" i="16"/>
  <c r="K3163" i="16"/>
  <c r="L3163" i="16"/>
  <c r="K3160" i="16"/>
  <c r="L3160" i="16"/>
  <c r="K3157" i="16"/>
  <c r="L3157" i="16"/>
  <c r="L3154" i="16"/>
  <c r="K3154" i="16"/>
  <c r="K3151" i="16"/>
  <c r="L3151" i="16"/>
  <c r="K3148" i="16"/>
  <c r="L3148" i="16"/>
  <c r="K3145" i="16"/>
  <c r="L3145" i="16"/>
  <c r="L3142" i="16"/>
  <c r="K3142" i="16"/>
  <c r="K3139" i="16"/>
  <c r="L3139" i="16"/>
  <c r="K3136" i="16"/>
  <c r="L3136" i="16"/>
  <c r="K3133" i="16"/>
  <c r="L3133" i="16"/>
  <c r="L3130" i="16"/>
  <c r="K3130" i="16"/>
  <c r="E3128" i="16"/>
  <c r="E3129" i="16"/>
  <c r="K3127" i="16"/>
  <c r="L3127" i="16"/>
  <c r="K3126" i="16"/>
  <c r="L3126" i="16"/>
  <c r="K3123" i="16"/>
  <c r="L3123" i="16"/>
  <c r="L3120" i="16"/>
  <c r="K3120" i="16"/>
  <c r="K3117" i="16"/>
  <c r="L3117" i="16"/>
  <c r="K3114" i="16"/>
  <c r="L3114" i="16"/>
  <c r="K3111" i="16"/>
  <c r="L3111" i="16"/>
  <c r="L3108" i="16"/>
  <c r="K3108" i="16"/>
  <c r="K3105" i="16"/>
  <c r="L3105" i="16"/>
  <c r="K3102" i="16"/>
  <c r="L3102" i="16"/>
  <c r="K3099" i="16"/>
  <c r="L3099" i="16"/>
  <c r="L3096" i="16"/>
  <c r="K3096" i="16"/>
  <c r="K3093" i="16"/>
  <c r="L3093" i="16"/>
  <c r="K3090" i="16"/>
  <c r="L3090" i="16"/>
  <c r="L3087" i="16"/>
  <c r="K3087" i="16"/>
  <c r="E3085" i="16"/>
  <c r="L3084" i="16"/>
  <c r="K3084" i="16"/>
  <c r="L3083" i="16"/>
  <c r="K3083" i="16"/>
  <c r="K3080" i="16"/>
  <c r="L3080" i="16"/>
  <c r="K3077" i="16"/>
  <c r="L3077" i="16"/>
  <c r="K3074" i="16"/>
  <c r="L3074" i="16"/>
  <c r="L3071" i="16"/>
  <c r="K3071" i="16"/>
  <c r="K3068" i="16"/>
  <c r="L3068" i="16"/>
  <c r="K3065" i="16"/>
  <c r="L3065" i="16"/>
  <c r="K3062" i="16"/>
  <c r="L3062" i="16"/>
  <c r="L3059" i="16"/>
  <c r="K3059" i="16"/>
  <c r="K3056" i="16"/>
  <c r="L3056" i="16"/>
  <c r="K3053" i="16"/>
  <c r="L3053" i="16"/>
  <c r="K3050" i="16"/>
  <c r="L3050" i="16"/>
  <c r="L3047" i="16"/>
  <c r="K3047" i="16"/>
  <c r="K3044" i="16"/>
  <c r="L3044" i="16"/>
  <c r="E3042" i="16"/>
  <c r="K3041" i="16"/>
  <c r="L3041" i="16"/>
  <c r="L3040" i="16"/>
  <c r="K3040" i="16"/>
  <c r="L3037" i="16"/>
  <c r="K3037" i="16"/>
  <c r="L3034" i="16"/>
  <c r="K3034" i="16"/>
  <c r="K3031" i="16"/>
  <c r="L3031" i="16"/>
  <c r="K3028" i="16"/>
  <c r="L3028" i="16"/>
  <c r="L3025" i="16"/>
  <c r="K3025" i="16"/>
  <c r="K3022" i="16"/>
  <c r="L3022" i="16"/>
  <c r="K3019" i="16"/>
  <c r="L3019" i="16"/>
  <c r="K3016" i="16"/>
  <c r="L3016" i="16"/>
  <c r="L3013" i="16"/>
  <c r="K3013" i="16"/>
  <c r="K3010" i="16"/>
  <c r="L3010" i="16"/>
  <c r="K3007" i="16"/>
  <c r="L3007" i="16"/>
  <c r="K3004" i="16"/>
  <c r="L3004" i="16"/>
  <c r="L3001" i="16"/>
  <c r="K3001" i="16"/>
  <c r="E2999" i="16"/>
  <c r="K2998" i="16"/>
  <c r="L2998" i="16"/>
  <c r="K2997" i="16"/>
  <c r="L2997" i="16"/>
  <c r="K2994" i="16"/>
  <c r="L2994" i="16"/>
  <c r="K2991" i="16"/>
  <c r="L2991" i="16"/>
  <c r="L2988" i="16"/>
  <c r="K2988" i="16"/>
  <c r="K2985" i="16"/>
  <c r="L2985" i="16"/>
  <c r="K2982" i="16"/>
  <c r="L2982" i="16"/>
  <c r="K2979" i="16"/>
  <c r="L2979" i="16"/>
  <c r="L2976" i="16"/>
  <c r="K2976" i="16"/>
  <c r="K2973" i="16"/>
  <c r="L2973" i="16"/>
  <c r="K2970" i="16"/>
  <c r="L2970" i="16"/>
  <c r="K2967" i="16"/>
  <c r="L2967" i="16"/>
  <c r="L2964" i="16"/>
  <c r="K2964" i="16"/>
  <c r="K2961" i="16"/>
  <c r="L2961" i="16"/>
  <c r="K2958" i="16"/>
  <c r="L2958" i="16"/>
  <c r="E2957" i="16"/>
  <c r="E2956" i="16"/>
  <c r="K2955" i="16"/>
  <c r="L2955" i="16"/>
  <c r="L2954" i="16"/>
  <c r="K2954" i="16"/>
  <c r="K2951" i="16"/>
  <c r="L2951" i="16"/>
  <c r="K2948" i="16"/>
  <c r="L2948" i="16"/>
  <c r="K2945" i="16"/>
  <c r="L2945" i="16"/>
  <c r="L2942" i="16"/>
  <c r="K2942" i="16"/>
  <c r="K2939" i="16"/>
  <c r="L2939" i="16"/>
  <c r="K2936" i="16"/>
  <c r="L2936" i="16"/>
  <c r="K2933" i="16"/>
  <c r="L2933" i="16"/>
  <c r="L2930" i="16"/>
  <c r="K2930" i="16"/>
  <c r="K2927" i="16"/>
  <c r="L2927" i="16"/>
  <c r="K2924" i="16"/>
  <c r="L2924" i="16"/>
  <c r="K2921" i="16"/>
  <c r="L2921" i="16"/>
  <c r="L2918" i="16"/>
  <c r="K2918" i="16"/>
  <c r="K2915" i="16"/>
  <c r="L2915" i="16"/>
  <c r="E2913" i="16"/>
  <c r="K2912" i="16"/>
  <c r="L2912" i="16"/>
  <c r="L2911" i="16"/>
  <c r="K2911" i="16"/>
  <c r="K2908" i="16"/>
  <c r="L2908" i="16"/>
  <c r="L2905" i="16"/>
  <c r="K2905" i="16"/>
  <c r="K2902" i="16"/>
  <c r="L2902" i="16"/>
  <c r="L2899" i="16"/>
  <c r="K2899" i="16"/>
  <c r="K2896" i="16"/>
  <c r="L2896" i="16"/>
  <c r="L2893" i="16"/>
  <c r="K2893" i="16"/>
  <c r="K2890" i="16"/>
  <c r="L2890" i="16"/>
  <c r="L2887" i="16"/>
  <c r="K2887" i="16"/>
  <c r="K2884" i="16"/>
  <c r="L2884" i="16"/>
  <c r="K2881" i="16"/>
  <c r="L2881" i="16"/>
  <c r="L2878" i="16"/>
  <c r="K2878" i="16"/>
  <c r="L2875" i="16"/>
  <c r="K2875" i="16"/>
  <c r="D2875" i="16"/>
  <c r="D2877" i="16"/>
  <c r="K2872" i="16"/>
  <c r="L2872" i="16"/>
  <c r="D2872" i="16"/>
  <c r="D2874" i="16"/>
  <c r="D2871" i="16"/>
  <c r="B2871" i="16"/>
  <c r="C2871" i="16"/>
  <c r="E2870" i="16"/>
  <c r="D2870" i="16"/>
  <c r="C2870" i="16"/>
  <c r="B2870" i="16"/>
  <c r="K2869" i="16"/>
  <c r="L2869" i="16"/>
  <c r="C2869" i="16"/>
  <c r="B2869" i="16"/>
  <c r="L2868" i="16"/>
  <c r="K2868" i="16"/>
  <c r="K2865" i="16"/>
  <c r="L2865" i="16"/>
  <c r="K2862" i="16"/>
  <c r="L2862" i="16"/>
  <c r="L2859" i="16"/>
  <c r="K2859" i="16"/>
  <c r="K2856" i="16"/>
  <c r="L2856" i="16"/>
  <c r="K2853" i="16"/>
  <c r="L2853" i="16"/>
  <c r="L2850" i="16"/>
  <c r="K2850" i="16"/>
  <c r="K2847" i="16"/>
  <c r="L2847" i="16"/>
  <c r="L2844" i="16"/>
  <c r="K2844" i="16"/>
  <c r="K2841" i="16"/>
  <c r="L2841" i="16"/>
  <c r="K2838" i="16"/>
  <c r="L2838" i="16"/>
  <c r="L2835" i="16"/>
  <c r="K2835" i="16"/>
  <c r="K2832" i="16"/>
  <c r="L2832" i="16"/>
  <c r="K2829" i="16"/>
  <c r="L2829" i="16"/>
  <c r="L2826" i="16"/>
  <c r="K2826" i="16"/>
  <c r="K2823" i="16"/>
  <c r="L2823" i="16"/>
  <c r="L2820" i="16"/>
  <c r="K2820" i="16"/>
  <c r="K2817" i="16"/>
  <c r="L2817" i="16"/>
  <c r="K2814" i="16"/>
  <c r="L2814" i="16"/>
  <c r="L2811" i="16"/>
  <c r="K2811" i="16"/>
  <c r="K2808" i="16"/>
  <c r="L2808" i="16"/>
  <c r="K2805" i="16"/>
  <c r="L2805" i="16"/>
  <c r="L2802" i="16"/>
  <c r="K2802" i="16"/>
  <c r="K2799" i="16"/>
  <c r="L2799" i="16"/>
  <c r="L2796" i="16"/>
  <c r="K2796" i="16"/>
  <c r="K2793" i="16"/>
  <c r="L2793" i="16"/>
  <c r="K2790" i="16"/>
  <c r="L2790" i="16"/>
  <c r="L2787" i="16"/>
  <c r="K2787" i="16"/>
  <c r="K2784" i="16"/>
  <c r="L2784" i="16"/>
  <c r="K2781" i="16"/>
  <c r="L2781" i="16"/>
  <c r="L2778" i="16"/>
  <c r="K2778" i="16"/>
  <c r="K2775" i="16"/>
  <c r="L2775" i="16"/>
  <c r="L2772" i="16"/>
  <c r="K2772" i="16"/>
  <c r="K2769" i="16"/>
  <c r="L2769" i="16"/>
  <c r="L2766" i="16"/>
  <c r="K2766" i="16"/>
  <c r="L2763" i="16"/>
  <c r="K2763" i="16"/>
  <c r="K2760" i="16"/>
  <c r="L2760" i="16"/>
  <c r="K2757" i="16"/>
  <c r="L2757" i="16"/>
  <c r="L2754" i="16"/>
  <c r="K2754" i="16"/>
  <c r="K2751" i="16"/>
  <c r="L2751" i="16"/>
  <c r="L2748" i="16"/>
  <c r="K2748" i="16"/>
  <c r="K2745" i="16"/>
  <c r="L2745" i="16"/>
  <c r="L2742" i="16"/>
  <c r="K2742" i="16"/>
  <c r="L2739" i="16"/>
  <c r="K2739" i="16"/>
  <c r="K2736" i="16"/>
  <c r="L2736" i="16"/>
  <c r="K2733" i="16"/>
  <c r="L2733" i="16"/>
  <c r="L2730" i="16"/>
  <c r="K2730" i="16"/>
  <c r="K2727" i="16"/>
  <c r="L2727" i="16"/>
  <c r="L2724" i="16"/>
  <c r="K2724" i="16"/>
  <c r="K2721" i="16"/>
  <c r="L2721" i="16"/>
  <c r="K2718" i="16"/>
  <c r="L2718" i="16"/>
  <c r="L2715" i="16"/>
  <c r="K2715" i="16"/>
  <c r="K2712" i="16"/>
  <c r="L2712" i="16"/>
  <c r="K2709" i="16"/>
  <c r="L2709" i="16"/>
  <c r="L2706" i="16"/>
  <c r="K2706" i="16"/>
  <c r="K2703" i="16"/>
  <c r="L2703" i="16"/>
  <c r="L2700" i="16"/>
  <c r="K2700" i="16"/>
  <c r="K2697" i="16"/>
  <c r="L2697" i="16"/>
  <c r="K2694" i="16"/>
  <c r="L2694" i="16"/>
  <c r="L2691" i="16"/>
  <c r="K2691" i="16"/>
  <c r="K2688" i="16"/>
  <c r="L2688" i="16"/>
  <c r="K2685" i="16"/>
  <c r="L2685" i="16"/>
  <c r="L2682" i="16"/>
  <c r="K2682" i="16"/>
  <c r="K2679" i="16"/>
  <c r="L2679" i="16"/>
  <c r="L2676" i="16"/>
  <c r="K2676" i="16"/>
  <c r="K2673" i="16"/>
  <c r="L2673" i="16"/>
  <c r="K2670" i="16"/>
  <c r="L2670" i="16"/>
  <c r="L2667" i="16"/>
  <c r="K2667" i="16"/>
  <c r="K2664" i="16"/>
  <c r="L2664" i="16"/>
  <c r="K2661" i="16"/>
  <c r="L2661" i="16"/>
  <c r="L2658" i="16"/>
  <c r="K2658" i="16"/>
  <c r="K2655" i="16"/>
  <c r="L2655" i="16"/>
  <c r="L2652" i="16"/>
  <c r="K2652" i="16"/>
  <c r="K2649" i="16"/>
  <c r="L2649" i="16"/>
  <c r="K2646" i="16"/>
  <c r="L2646" i="16"/>
  <c r="L2643" i="16"/>
  <c r="K2643" i="16"/>
  <c r="K2640" i="16"/>
  <c r="L2640" i="16"/>
  <c r="K2637" i="16"/>
  <c r="L2637" i="16"/>
  <c r="L2634" i="16"/>
  <c r="K2634" i="16"/>
  <c r="K2631" i="16"/>
  <c r="L2631" i="16"/>
  <c r="L2628" i="16"/>
  <c r="K2628" i="16"/>
  <c r="K2625" i="16"/>
  <c r="L2625" i="16"/>
  <c r="K2622" i="16"/>
  <c r="L2622" i="16"/>
  <c r="L2619" i="16"/>
  <c r="K2619" i="16"/>
  <c r="K2616" i="16"/>
  <c r="L2616" i="16"/>
  <c r="K2613" i="16"/>
  <c r="L2613" i="16"/>
  <c r="L2610" i="16"/>
  <c r="K2610" i="16"/>
  <c r="K2607" i="16"/>
  <c r="L2607" i="16"/>
  <c r="L2604" i="16"/>
  <c r="K2604" i="16"/>
  <c r="K2603" i="16"/>
  <c r="L2603" i="16"/>
  <c r="F2603" i="16"/>
  <c r="L2602" i="16"/>
  <c r="F2602" i="16"/>
  <c r="K2602" i="16"/>
  <c r="F2601" i="16"/>
  <c r="K2601" i="16"/>
  <c r="L2601" i="16"/>
  <c r="K2600" i="16"/>
  <c r="L2600" i="16"/>
  <c r="F2600" i="16"/>
  <c r="K2599" i="16"/>
  <c r="L2599" i="16"/>
  <c r="F2599" i="16"/>
  <c r="F2598" i="16"/>
  <c r="K2598" i="16"/>
  <c r="L2598" i="16"/>
  <c r="K2597" i="16"/>
  <c r="L2597" i="16"/>
  <c r="F2597" i="16"/>
  <c r="K2596" i="16"/>
  <c r="L2596" i="16"/>
  <c r="F2596" i="16"/>
  <c r="K2595" i="16"/>
  <c r="L2595" i="16"/>
  <c r="F2595" i="16"/>
  <c r="F2594" i="16"/>
  <c r="K2594" i="16"/>
  <c r="L2594" i="16"/>
  <c r="F2593" i="16"/>
  <c r="K2593" i="16"/>
  <c r="L2593" i="16"/>
  <c r="K2592" i="16"/>
  <c r="L2592" i="16"/>
  <c r="F2592" i="16"/>
  <c r="K2591" i="16"/>
  <c r="L2591" i="16"/>
  <c r="F2591" i="16"/>
  <c r="L2590" i="16"/>
  <c r="F2590" i="16"/>
  <c r="K2590" i="16"/>
  <c r="F2589" i="16"/>
  <c r="K2589" i="16"/>
  <c r="L2589" i="16"/>
  <c r="K2588" i="16"/>
  <c r="L2588" i="16"/>
  <c r="F2588" i="16"/>
  <c r="K2587" i="16"/>
  <c r="L2587" i="16"/>
  <c r="F2587" i="16"/>
  <c r="L2586" i="16"/>
  <c r="F2586" i="16"/>
  <c r="K2586" i="16"/>
  <c r="K2585" i="16"/>
  <c r="L2585" i="16"/>
  <c r="F2585" i="16"/>
  <c r="K2584" i="16"/>
  <c r="L2584" i="16"/>
  <c r="F2584" i="16"/>
  <c r="K2583" i="16"/>
  <c r="L2583" i="16"/>
  <c r="F2583" i="16"/>
  <c r="L2582" i="16"/>
  <c r="F2582" i="16"/>
  <c r="K2582" i="16"/>
  <c r="K2581" i="16"/>
  <c r="L2581" i="16"/>
  <c r="F2581" i="16"/>
  <c r="K2580" i="16"/>
  <c r="L2580" i="16"/>
  <c r="F2580" i="16"/>
  <c r="K2579" i="16"/>
  <c r="L2579" i="16"/>
  <c r="F2579" i="16"/>
  <c r="F2578" i="16"/>
  <c r="K2578" i="16"/>
  <c r="L2578" i="16"/>
  <c r="K2577" i="16"/>
  <c r="L2577" i="16"/>
  <c r="F2577" i="16"/>
  <c r="K2576" i="16"/>
  <c r="L2576" i="16"/>
  <c r="F2576" i="16"/>
  <c r="K2575" i="16"/>
  <c r="L2575" i="16"/>
  <c r="F2575" i="16"/>
  <c r="F2574" i="16"/>
  <c r="K2574" i="16"/>
  <c r="L2574" i="16"/>
  <c r="F2573" i="16"/>
  <c r="K2573" i="16"/>
  <c r="L2573" i="16"/>
  <c r="K2572" i="16"/>
  <c r="L2572" i="16"/>
  <c r="F2572" i="16"/>
  <c r="K2571" i="16"/>
  <c r="L2571" i="16"/>
  <c r="F2571" i="16"/>
  <c r="L2570" i="16"/>
  <c r="F2570" i="16"/>
  <c r="K2570" i="16"/>
  <c r="F2569" i="16"/>
  <c r="K2569" i="16"/>
  <c r="L2569" i="16"/>
  <c r="K2568" i="16"/>
  <c r="L2568" i="16"/>
  <c r="F2568" i="16"/>
  <c r="K2567" i="16"/>
  <c r="L2567" i="16"/>
  <c r="F2567" i="16"/>
  <c r="L2566" i="16"/>
  <c r="F2566" i="16"/>
  <c r="K2566" i="16"/>
  <c r="K2565" i="16"/>
  <c r="L2565" i="16"/>
  <c r="F2565" i="16"/>
  <c r="K2564" i="16"/>
  <c r="L2564" i="16"/>
  <c r="F2564" i="16"/>
  <c r="K2563" i="16"/>
  <c r="L2563" i="16"/>
  <c r="F2563" i="16"/>
  <c r="F2562" i="16"/>
  <c r="K2562" i="16"/>
  <c r="L2562" i="16"/>
  <c r="K2561" i="16"/>
  <c r="L2561" i="16"/>
  <c r="F2561" i="16"/>
  <c r="K2560" i="16"/>
  <c r="L2560" i="16"/>
  <c r="F2560" i="16"/>
  <c r="K2559" i="16"/>
  <c r="L2559" i="16"/>
  <c r="F2559" i="16"/>
  <c r="D2559" i="16"/>
  <c r="B2559" i="16"/>
  <c r="L2558" i="16"/>
  <c r="F2558" i="16"/>
  <c r="K2558" i="16"/>
  <c r="D2558" i="16"/>
  <c r="C2558" i="16"/>
  <c r="B2558" i="16"/>
  <c r="K2557" i="16"/>
  <c r="L2557" i="16"/>
  <c r="F2557" i="16"/>
  <c r="D2557" i="16"/>
  <c r="B2557" i="16"/>
  <c r="C2557" i="16"/>
  <c r="K2556" i="16"/>
  <c r="L2556" i="16"/>
  <c r="F2556" i="16"/>
  <c r="C2556" i="16"/>
  <c r="B2556" i="16"/>
  <c r="K2555" i="16"/>
  <c r="L2555" i="16"/>
  <c r="K2552" i="16"/>
  <c r="L2552" i="16"/>
  <c r="L2549" i="16"/>
  <c r="K2549" i="16"/>
  <c r="K2546" i="16"/>
  <c r="L2546" i="16"/>
  <c r="L2543" i="16"/>
  <c r="K2543" i="16"/>
  <c r="K2540" i="16"/>
  <c r="L2540" i="16"/>
  <c r="K2537" i="16"/>
  <c r="L2537" i="16"/>
  <c r="L2534" i="16"/>
  <c r="K2534" i="16"/>
  <c r="K2531" i="16"/>
  <c r="L2531" i="16"/>
  <c r="K2528" i="16"/>
  <c r="L2528" i="16"/>
  <c r="L2525" i="16"/>
  <c r="K2525" i="16"/>
  <c r="K2522" i="16"/>
  <c r="L2522" i="16"/>
  <c r="L2519" i="16"/>
  <c r="K2519" i="16"/>
  <c r="K2516" i="16"/>
  <c r="L2516" i="16"/>
  <c r="K2513" i="16"/>
  <c r="L2513" i="16"/>
  <c r="L2510" i="16"/>
  <c r="K2510" i="16"/>
  <c r="K2507" i="16"/>
  <c r="L2507" i="16"/>
  <c r="K2504" i="16"/>
  <c r="L2504" i="16"/>
  <c r="L2501" i="16"/>
  <c r="K2501" i="16"/>
  <c r="K2498" i="16"/>
  <c r="L2498" i="16"/>
  <c r="L2495" i="16"/>
  <c r="K2495" i="16"/>
  <c r="K2492" i="16"/>
  <c r="L2492" i="16"/>
  <c r="L2489" i="16"/>
  <c r="K2489" i="16"/>
  <c r="L2486" i="16"/>
  <c r="K2486" i="16"/>
  <c r="K2483" i="16"/>
  <c r="L2483" i="16"/>
  <c r="K2480" i="16"/>
  <c r="L2480" i="16"/>
  <c r="L2477" i="16"/>
  <c r="K2477" i="16"/>
  <c r="K2474" i="16"/>
  <c r="L2474" i="16"/>
  <c r="L2471" i="16"/>
  <c r="K2471" i="16"/>
  <c r="K2468" i="16"/>
  <c r="L2468" i="16"/>
  <c r="L2465" i="16"/>
  <c r="K2465" i="16"/>
  <c r="L2462" i="16"/>
  <c r="K2462" i="16"/>
  <c r="K2459" i="16"/>
  <c r="L2459" i="16"/>
  <c r="K2456" i="16"/>
  <c r="L2456" i="16"/>
  <c r="L2453" i="16"/>
  <c r="K2453" i="16"/>
  <c r="K2450" i="16"/>
  <c r="L2450" i="16"/>
  <c r="L2447" i="16"/>
  <c r="K2447" i="16"/>
  <c r="K2444" i="16"/>
  <c r="L2444" i="16"/>
  <c r="K2441" i="16"/>
  <c r="L2441" i="16"/>
  <c r="L2438" i="16"/>
  <c r="K2438" i="16"/>
  <c r="K2435" i="16"/>
  <c r="L2435" i="16"/>
  <c r="K2432" i="16"/>
  <c r="L2432" i="16"/>
  <c r="L2429" i="16"/>
  <c r="K2429" i="16"/>
  <c r="K2426" i="16"/>
  <c r="L2426" i="16"/>
  <c r="L2423" i="16"/>
  <c r="K2423" i="16"/>
  <c r="K2420" i="16"/>
  <c r="L2420" i="16"/>
  <c r="K2417" i="16"/>
  <c r="L2417" i="16"/>
  <c r="L2414" i="16"/>
  <c r="K2414" i="16"/>
  <c r="K2411" i="16"/>
  <c r="L2411" i="16"/>
  <c r="F2410" i="16"/>
  <c r="K2410" i="16"/>
  <c r="L2410" i="16"/>
  <c r="K2409" i="16"/>
  <c r="L2409" i="16"/>
  <c r="F2409" i="16"/>
  <c r="K2408" i="16"/>
  <c r="L2408" i="16"/>
  <c r="F2408" i="16"/>
  <c r="L2407" i="16"/>
  <c r="F2407" i="16"/>
  <c r="K2407" i="16"/>
  <c r="K2406" i="16"/>
  <c r="L2406" i="16"/>
  <c r="F2406" i="16"/>
  <c r="K2405" i="16"/>
  <c r="L2405" i="16"/>
  <c r="F2405" i="16"/>
  <c r="K2404" i="16"/>
  <c r="L2404" i="16"/>
  <c r="F2404" i="16"/>
  <c r="F2403" i="16"/>
  <c r="K2403" i="16"/>
  <c r="L2403" i="16"/>
  <c r="F2402" i="16"/>
  <c r="K2402" i="16"/>
  <c r="L2402" i="16"/>
  <c r="K2401" i="16"/>
  <c r="L2401" i="16"/>
  <c r="F2401" i="16"/>
  <c r="K2400" i="16"/>
  <c r="L2400" i="16"/>
  <c r="F2400" i="16"/>
  <c r="L2399" i="16"/>
  <c r="F2399" i="16"/>
  <c r="K2399" i="16"/>
  <c r="F2398" i="16"/>
  <c r="K2398" i="16"/>
  <c r="L2398" i="16"/>
  <c r="K2397" i="16"/>
  <c r="L2397" i="16"/>
  <c r="F2397" i="16"/>
  <c r="K2396" i="16"/>
  <c r="L2396" i="16"/>
  <c r="F2396" i="16"/>
  <c r="F2395" i="16"/>
  <c r="K2395" i="16"/>
  <c r="L2395" i="16"/>
  <c r="K2394" i="16"/>
  <c r="L2394" i="16"/>
  <c r="F2394" i="16"/>
  <c r="K2393" i="16"/>
  <c r="L2393" i="16"/>
  <c r="F2393" i="16"/>
  <c r="K2392" i="16"/>
  <c r="L2392" i="16"/>
  <c r="F2392" i="16"/>
  <c r="L2391" i="16"/>
  <c r="F2391" i="16"/>
  <c r="K2391" i="16"/>
  <c r="F2390" i="16"/>
  <c r="K2390" i="16"/>
  <c r="L2390" i="16"/>
  <c r="K2389" i="16"/>
  <c r="L2389" i="16"/>
  <c r="F2389" i="16"/>
  <c r="K2388" i="16"/>
  <c r="L2388" i="16"/>
  <c r="F2388" i="16"/>
  <c r="F2387" i="16"/>
  <c r="K2387" i="16"/>
  <c r="L2387" i="16"/>
  <c r="F2386" i="16"/>
  <c r="K2386" i="16"/>
  <c r="L2386" i="16"/>
  <c r="K2385" i="16"/>
  <c r="L2385" i="16"/>
  <c r="F2385" i="16"/>
  <c r="K2384" i="16"/>
  <c r="L2384" i="16"/>
  <c r="F2384" i="16"/>
  <c r="L2383" i="16"/>
  <c r="F2383" i="16"/>
  <c r="K2383" i="16"/>
  <c r="F2382" i="16"/>
  <c r="K2382" i="16"/>
  <c r="L2382" i="16"/>
  <c r="K2381" i="16"/>
  <c r="L2381" i="16"/>
  <c r="F2381" i="16"/>
  <c r="K2380" i="16"/>
  <c r="L2380" i="16"/>
  <c r="F2380" i="16"/>
  <c r="L2379" i="16"/>
  <c r="F2379" i="16"/>
  <c r="K2379" i="16"/>
  <c r="K2378" i="16"/>
  <c r="L2378" i="16"/>
  <c r="F2378" i="16"/>
  <c r="K2377" i="16"/>
  <c r="L2377" i="16"/>
  <c r="F2377" i="16"/>
  <c r="K2376" i="16"/>
  <c r="L2376" i="16"/>
  <c r="F2376" i="16"/>
  <c r="L2375" i="16"/>
  <c r="F2375" i="16"/>
  <c r="K2375" i="16"/>
  <c r="K2374" i="16"/>
  <c r="L2374" i="16"/>
  <c r="F2374" i="16"/>
  <c r="K2373" i="16"/>
  <c r="L2373" i="16"/>
  <c r="F2373" i="16"/>
  <c r="K2372" i="16"/>
  <c r="L2372" i="16"/>
  <c r="F2372" i="16"/>
  <c r="F2371" i="16"/>
  <c r="K2371" i="16"/>
  <c r="L2371" i="16"/>
  <c r="F2370" i="16"/>
  <c r="K2370" i="16"/>
  <c r="L2370" i="16"/>
  <c r="K2369" i="16"/>
  <c r="L2369" i="16"/>
  <c r="F2369" i="16"/>
  <c r="K2368" i="16"/>
  <c r="L2368" i="16"/>
  <c r="F2368" i="16"/>
  <c r="L2367" i="16"/>
  <c r="F2367" i="16"/>
  <c r="K2367" i="16"/>
  <c r="F2366" i="16"/>
  <c r="K2366" i="16"/>
  <c r="L2366" i="16"/>
  <c r="K2365" i="16"/>
  <c r="L2365" i="16"/>
  <c r="F2365" i="16"/>
  <c r="K2364" i="16"/>
  <c r="L2364" i="16"/>
  <c r="F2364" i="16"/>
  <c r="D2364" i="16"/>
  <c r="D2365" i="16"/>
  <c r="B2364" i="16"/>
  <c r="F2363" i="16"/>
  <c r="K2363" i="16"/>
  <c r="L2363" i="16"/>
  <c r="C2363" i="16"/>
  <c r="B2363" i="16"/>
  <c r="L2362" i="16"/>
  <c r="K2362" i="16"/>
  <c r="K2359" i="16"/>
  <c r="L2359" i="16"/>
  <c r="K2356" i="16"/>
  <c r="L2356" i="16"/>
  <c r="L2353" i="16"/>
  <c r="K2353" i="16"/>
  <c r="K2350" i="16"/>
  <c r="L2350" i="16"/>
  <c r="K2347" i="16"/>
  <c r="L2347" i="16"/>
  <c r="L2344" i="16"/>
  <c r="K2344" i="16"/>
  <c r="K2341" i="16"/>
  <c r="L2341" i="16"/>
  <c r="L2338" i="16"/>
  <c r="K2338" i="16"/>
  <c r="K2335" i="16"/>
  <c r="L2335" i="16"/>
  <c r="L2332" i="16"/>
  <c r="K2332" i="16"/>
  <c r="L2329" i="16"/>
  <c r="K2329" i="16"/>
  <c r="K2326" i="16"/>
  <c r="L2326" i="16"/>
  <c r="K2323" i="16"/>
  <c r="L2323" i="16"/>
  <c r="L2320" i="16"/>
  <c r="K2320" i="16"/>
  <c r="K2317" i="16"/>
  <c r="L2317" i="16"/>
  <c r="L2314" i="16"/>
  <c r="K2314" i="16"/>
  <c r="K2311" i="16"/>
  <c r="L2311" i="16"/>
  <c r="L2308" i="16"/>
  <c r="K2308" i="16"/>
  <c r="L2305" i="16"/>
  <c r="K2305" i="16"/>
  <c r="K2302" i="16"/>
  <c r="L2302" i="16"/>
  <c r="F2301" i="16"/>
  <c r="K2301" i="16"/>
  <c r="L2301" i="16"/>
  <c r="K2300" i="16"/>
  <c r="L2300" i="16"/>
  <c r="F2300" i="16"/>
  <c r="K2299" i="16"/>
  <c r="L2299" i="16"/>
  <c r="F2299" i="16"/>
  <c r="L2298" i="16"/>
  <c r="F2298" i="16"/>
  <c r="K2298" i="16"/>
  <c r="F2297" i="16"/>
  <c r="K2297" i="16"/>
  <c r="L2297" i="16"/>
  <c r="K2296" i="16"/>
  <c r="L2296" i="16"/>
  <c r="F2296" i="16"/>
  <c r="K2295" i="16"/>
  <c r="L2295" i="16"/>
  <c r="F2295" i="16"/>
  <c r="L2294" i="16"/>
  <c r="F2294" i="16"/>
  <c r="K2294" i="16"/>
  <c r="K2293" i="16"/>
  <c r="L2293" i="16"/>
  <c r="F2293" i="16"/>
  <c r="K2292" i="16"/>
  <c r="L2292" i="16"/>
  <c r="F2292" i="16"/>
  <c r="K2291" i="16"/>
  <c r="L2291" i="16"/>
  <c r="F2291" i="16"/>
  <c r="F2290" i="16"/>
  <c r="K2290" i="16"/>
  <c r="L2290" i="16"/>
  <c r="K2289" i="16"/>
  <c r="L2289" i="16"/>
  <c r="F2289" i="16"/>
  <c r="K2288" i="16"/>
  <c r="L2288" i="16"/>
  <c r="F2288" i="16"/>
  <c r="K2287" i="16"/>
  <c r="L2287" i="16"/>
  <c r="F2287" i="16"/>
  <c r="L2286" i="16"/>
  <c r="F2286" i="16"/>
  <c r="K2286" i="16"/>
  <c r="F2285" i="16"/>
  <c r="K2285" i="16"/>
  <c r="L2285" i="16"/>
  <c r="K2284" i="16"/>
  <c r="L2284" i="16"/>
  <c r="F2284" i="16"/>
  <c r="K2283" i="16"/>
  <c r="L2283" i="16"/>
  <c r="F2283" i="16"/>
  <c r="L2282" i="16"/>
  <c r="F2282" i="16"/>
  <c r="K2282" i="16"/>
  <c r="F2281" i="16"/>
  <c r="K2281" i="16"/>
  <c r="L2281" i="16"/>
  <c r="K2280" i="16"/>
  <c r="L2280" i="16"/>
  <c r="F2280" i="16"/>
  <c r="K2279" i="16"/>
  <c r="L2279" i="16"/>
  <c r="F2279" i="16"/>
  <c r="F2278" i="16"/>
  <c r="K2278" i="16"/>
  <c r="L2278" i="16"/>
  <c r="K2277" i="16"/>
  <c r="L2277" i="16"/>
  <c r="F2277" i="16"/>
  <c r="K2276" i="16"/>
  <c r="L2276" i="16"/>
  <c r="F2276" i="16"/>
  <c r="K2275" i="16"/>
  <c r="L2275" i="16"/>
  <c r="F2275" i="16"/>
  <c r="F2274" i="16"/>
  <c r="K2274" i="16"/>
  <c r="L2274" i="16"/>
  <c r="F2273" i="16"/>
  <c r="K2273" i="16"/>
  <c r="L2273" i="16"/>
  <c r="K2272" i="16"/>
  <c r="L2272" i="16"/>
  <c r="F2272" i="16"/>
  <c r="K2271" i="16"/>
  <c r="L2271" i="16"/>
  <c r="F2271" i="16"/>
  <c r="F2270" i="16"/>
  <c r="K2270" i="16"/>
  <c r="L2270" i="16"/>
  <c r="F2269" i="16"/>
  <c r="K2269" i="16"/>
  <c r="L2269" i="16"/>
  <c r="K2268" i="16"/>
  <c r="L2268" i="16"/>
  <c r="F2268" i="16"/>
  <c r="K2267" i="16"/>
  <c r="L2267" i="16"/>
  <c r="F2267" i="16"/>
  <c r="L2266" i="16"/>
  <c r="F2266" i="16"/>
  <c r="K2266" i="16"/>
  <c r="F2265" i="16"/>
  <c r="K2265" i="16"/>
  <c r="L2265" i="16"/>
  <c r="K2264" i="16"/>
  <c r="L2264" i="16"/>
  <c r="F2264" i="16"/>
  <c r="K2263" i="16"/>
  <c r="L2263" i="16"/>
  <c r="F2263" i="16"/>
  <c r="L2262" i="16"/>
  <c r="F2262" i="16"/>
  <c r="K2262" i="16"/>
  <c r="K2261" i="16"/>
  <c r="L2261" i="16"/>
  <c r="F2261" i="16"/>
  <c r="K2260" i="16"/>
  <c r="L2260" i="16"/>
  <c r="F2260" i="16"/>
  <c r="K2259" i="16"/>
  <c r="L2259" i="16"/>
  <c r="F2259" i="16"/>
  <c r="F2258" i="16"/>
  <c r="K2258" i="16"/>
  <c r="L2258" i="16"/>
  <c r="K2257" i="16"/>
  <c r="L2257" i="16"/>
  <c r="F2257" i="16"/>
  <c r="K2256" i="16"/>
  <c r="L2256" i="16"/>
  <c r="F2256" i="16"/>
  <c r="K2255" i="16"/>
  <c r="L2255" i="16"/>
  <c r="F2255" i="16"/>
  <c r="D2255" i="16"/>
  <c r="B2255" i="16"/>
  <c r="F2254" i="16"/>
  <c r="K2254" i="16"/>
  <c r="L2254" i="16"/>
  <c r="C2254" i="16"/>
  <c r="B2254" i="16"/>
  <c r="L2253" i="16"/>
  <c r="K2253" i="16"/>
  <c r="K2252" i="16"/>
  <c r="L2252" i="16"/>
  <c r="K2251" i="16"/>
  <c r="L2251" i="16"/>
  <c r="K2250" i="16"/>
  <c r="L2250" i="16"/>
  <c r="K2249" i="16"/>
  <c r="L2249" i="16"/>
  <c r="K2248" i="16"/>
  <c r="L2248" i="16"/>
  <c r="L2247" i="16"/>
  <c r="K2247" i="16"/>
  <c r="L2246" i="16"/>
  <c r="K2246" i="16"/>
  <c r="L2245" i="16"/>
  <c r="K2245" i="16"/>
  <c r="K2244" i="16"/>
  <c r="L2244" i="16"/>
  <c r="K2243" i="16"/>
  <c r="L2243" i="16"/>
  <c r="K2242" i="16"/>
  <c r="L2242" i="16"/>
  <c r="K2241" i="16"/>
  <c r="L2241" i="16"/>
  <c r="K2240" i="16"/>
  <c r="L2240" i="16"/>
  <c r="L2239" i="16"/>
  <c r="K2239" i="16"/>
  <c r="L2238" i="16"/>
  <c r="K2238" i="16"/>
  <c r="L2237" i="16"/>
  <c r="K2237" i="16"/>
  <c r="K2236" i="16"/>
  <c r="L2236" i="16"/>
  <c r="K2235" i="16"/>
  <c r="L2235" i="16"/>
  <c r="K2234" i="16"/>
  <c r="L2234" i="16"/>
  <c r="K2233" i="16"/>
  <c r="L2233" i="16"/>
  <c r="K2232" i="16"/>
  <c r="L2232" i="16"/>
  <c r="L2231" i="16"/>
  <c r="K2231" i="16"/>
  <c r="L2230" i="16"/>
  <c r="K2230" i="16"/>
  <c r="L2229" i="16"/>
  <c r="K2229" i="16"/>
  <c r="K2228" i="16"/>
  <c r="L2228" i="16"/>
  <c r="L2227" i="16"/>
  <c r="K2227" i="16"/>
  <c r="K2226" i="16"/>
  <c r="L2226" i="16"/>
  <c r="K2225" i="16"/>
  <c r="L2225" i="16"/>
  <c r="K2224" i="16"/>
  <c r="L2224" i="16"/>
  <c r="L2223" i="16"/>
  <c r="K2223" i="16"/>
  <c r="L2222" i="16"/>
  <c r="K2222" i="16"/>
  <c r="L2221" i="16"/>
  <c r="K2221" i="16"/>
  <c r="K2220" i="16"/>
  <c r="L2220" i="16"/>
  <c r="L2219" i="16"/>
  <c r="K2219" i="16"/>
  <c r="K2218" i="16"/>
  <c r="L2218" i="16"/>
  <c r="K2217" i="16"/>
  <c r="L2217" i="16"/>
  <c r="K2216" i="16"/>
  <c r="L2216" i="16"/>
  <c r="L2215" i="16"/>
  <c r="K2215" i="16"/>
  <c r="L2214" i="16"/>
  <c r="K2214" i="16"/>
  <c r="L2213" i="16"/>
  <c r="K2213" i="16"/>
  <c r="K2212" i="16"/>
  <c r="L2212" i="16"/>
  <c r="L2211" i="16"/>
  <c r="K2211" i="16"/>
  <c r="K2210" i="16"/>
  <c r="L2210" i="16"/>
  <c r="K2209" i="16"/>
  <c r="L2209" i="16"/>
  <c r="K2208" i="16"/>
  <c r="L2208" i="16"/>
  <c r="L2207" i="16"/>
  <c r="K2207" i="16"/>
  <c r="L2206" i="16"/>
  <c r="K2206" i="16"/>
  <c r="L2205" i="16"/>
  <c r="K2205" i="16"/>
  <c r="K2204" i="16"/>
  <c r="L2204" i="16"/>
  <c r="K2203" i="16"/>
  <c r="L2203" i="16"/>
  <c r="K2202" i="16"/>
  <c r="L2202" i="16"/>
  <c r="K2201" i="16"/>
  <c r="L2201" i="16"/>
  <c r="K2200" i="16"/>
  <c r="L2200" i="16"/>
  <c r="L2199" i="16"/>
  <c r="K2199" i="16"/>
  <c r="L2198" i="16"/>
  <c r="K2198" i="16"/>
  <c r="L2197" i="16"/>
  <c r="K2197" i="16"/>
  <c r="K2196" i="16"/>
  <c r="L2196" i="16"/>
  <c r="L2195" i="16"/>
  <c r="K2195" i="16"/>
  <c r="K2194" i="16"/>
  <c r="L2194" i="16"/>
  <c r="K2193" i="16"/>
  <c r="L2193" i="16"/>
  <c r="K2192" i="16"/>
  <c r="L2192" i="16"/>
  <c r="L2191" i="16"/>
  <c r="K2191" i="16"/>
  <c r="L2190" i="16"/>
  <c r="K2190" i="16"/>
  <c r="L2189" i="16"/>
  <c r="K2189" i="16"/>
  <c r="K2188" i="16"/>
  <c r="L2188" i="16"/>
  <c r="L2187" i="16"/>
  <c r="K2187" i="16"/>
  <c r="K2186" i="16"/>
  <c r="L2186" i="16"/>
  <c r="K2185" i="16"/>
  <c r="L2185" i="16"/>
  <c r="K2184" i="16"/>
  <c r="L2184" i="16"/>
  <c r="L2183" i="16"/>
  <c r="K2183" i="16"/>
  <c r="L2182" i="16"/>
  <c r="K2182" i="16"/>
  <c r="L2181" i="16"/>
  <c r="K2181" i="16"/>
  <c r="K2180" i="16"/>
  <c r="L2180" i="16"/>
  <c r="L2179" i="16"/>
  <c r="K2179" i="16"/>
  <c r="K2178" i="16"/>
  <c r="L2178" i="16"/>
  <c r="K2177" i="16"/>
  <c r="L2177" i="16"/>
  <c r="K2176" i="16"/>
  <c r="L2176" i="16"/>
  <c r="L2175" i="16"/>
  <c r="K2175" i="16"/>
  <c r="L2174" i="16"/>
  <c r="K2174" i="16"/>
  <c r="L2173" i="16"/>
  <c r="K2173" i="16"/>
  <c r="K2172" i="16"/>
  <c r="L2172" i="16"/>
  <c r="K2171" i="16"/>
  <c r="L2171" i="16"/>
  <c r="K2170" i="16"/>
  <c r="L2170" i="16"/>
  <c r="K2169" i="16"/>
  <c r="L2169" i="16"/>
  <c r="K2168" i="16"/>
  <c r="L2168" i="16"/>
  <c r="L2167" i="16"/>
  <c r="K2167" i="16"/>
  <c r="L2166" i="16"/>
  <c r="K2166" i="16"/>
  <c r="L2165" i="16"/>
  <c r="K2165" i="16"/>
  <c r="K2164" i="16"/>
  <c r="L2164" i="16"/>
  <c r="L2163" i="16"/>
  <c r="K2163" i="16"/>
  <c r="K2162" i="16"/>
  <c r="L2162" i="16"/>
  <c r="K2161" i="16"/>
  <c r="L2161" i="16"/>
  <c r="K2160" i="16"/>
  <c r="L2160" i="16"/>
  <c r="L2159" i="16"/>
  <c r="K2159" i="16"/>
  <c r="L2158" i="16"/>
  <c r="K2158" i="16"/>
  <c r="L2157" i="16"/>
  <c r="K2157" i="16"/>
  <c r="K2156" i="16"/>
  <c r="L2156" i="16"/>
  <c r="L2155" i="16"/>
  <c r="K2155" i="16"/>
  <c r="K2154" i="16"/>
  <c r="L2154" i="16"/>
  <c r="K2153" i="16"/>
  <c r="L2153" i="16"/>
  <c r="K2152" i="16"/>
  <c r="L2152" i="16"/>
  <c r="L2151" i="16"/>
  <c r="K2151" i="16"/>
  <c r="L2150" i="16"/>
  <c r="K2150" i="16"/>
  <c r="L2149" i="16"/>
  <c r="K2149" i="16"/>
  <c r="K2148" i="16"/>
  <c r="L2148" i="16"/>
  <c r="K2147" i="16"/>
  <c r="L2147" i="16"/>
  <c r="K2146" i="16"/>
  <c r="L2146" i="16"/>
  <c r="K2145" i="16"/>
  <c r="L2145" i="16"/>
  <c r="K2144" i="16"/>
  <c r="L2144" i="16"/>
  <c r="L2143" i="16"/>
  <c r="K2143" i="16"/>
  <c r="L2142" i="16"/>
  <c r="K2142" i="16"/>
  <c r="L2141" i="16"/>
  <c r="K2141" i="16"/>
  <c r="K2140" i="16"/>
  <c r="L2140" i="16"/>
  <c r="K2139" i="16"/>
  <c r="L2139" i="16"/>
  <c r="K2138" i="16"/>
  <c r="L2138" i="16"/>
  <c r="K2137" i="16"/>
  <c r="L2137" i="16"/>
  <c r="K2136" i="16"/>
  <c r="L2136" i="16"/>
  <c r="L2135" i="16"/>
  <c r="K2135" i="16"/>
  <c r="L2134" i="16"/>
  <c r="K2134" i="16"/>
  <c r="L2133" i="16"/>
  <c r="K2133" i="16"/>
  <c r="K2132" i="16"/>
  <c r="L2132" i="16"/>
  <c r="L2131" i="16"/>
  <c r="K2131" i="16"/>
  <c r="K2130" i="16"/>
  <c r="L2130" i="16"/>
  <c r="K2129" i="16"/>
  <c r="L2129" i="16"/>
  <c r="K2128" i="16"/>
  <c r="L2128" i="16"/>
  <c r="L2127" i="16"/>
  <c r="K2127" i="16"/>
  <c r="L2126" i="16"/>
  <c r="K2126" i="16"/>
  <c r="L2125" i="16"/>
  <c r="K2125" i="16"/>
  <c r="K2124" i="16"/>
  <c r="L2124" i="16"/>
  <c r="K2123" i="16"/>
  <c r="L2123" i="16"/>
  <c r="K2122" i="16"/>
  <c r="L2122" i="16"/>
  <c r="K2121" i="16"/>
  <c r="L2121" i="16"/>
  <c r="K2120" i="16"/>
  <c r="L2120" i="16"/>
  <c r="L2119" i="16"/>
  <c r="K2119" i="16"/>
  <c r="L2118" i="16"/>
  <c r="K2118" i="16"/>
  <c r="L2117" i="16"/>
  <c r="K2117" i="16"/>
  <c r="K2116" i="16"/>
  <c r="L2116" i="16"/>
  <c r="L2115" i="16"/>
  <c r="K2115" i="16"/>
  <c r="K2114" i="16"/>
  <c r="L2114" i="16"/>
  <c r="K2113" i="16"/>
  <c r="L2113" i="16"/>
  <c r="K2112" i="16"/>
  <c r="L2112" i="16"/>
  <c r="L2111" i="16"/>
  <c r="K2111" i="16"/>
  <c r="L2110" i="16"/>
  <c r="K2110" i="16"/>
  <c r="L2109" i="16"/>
  <c r="K2109" i="16"/>
  <c r="K2108" i="16"/>
  <c r="L2108" i="16"/>
  <c r="K2107" i="16"/>
  <c r="L2107" i="16"/>
  <c r="K2106" i="16"/>
  <c r="L2106" i="16"/>
  <c r="K2105" i="16"/>
  <c r="L2105" i="16"/>
  <c r="K2104" i="16"/>
  <c r="L2104" i="16"/>
  <c r="L2103" i="16"/>
  <c r="K2103" i="16"/>
  <c r="L2102" i="16"/>
  <c r="K2102" i="16"/>
  <c r="L2101" i="16"/>
  <c r="K2101" i="16"/>
  <c r="K2100" i="16"/>
  <c r="L2100" i="16"/>
  <c r="L2099" i="16"/>
  <c r="K2099" i="16"/>
  <c r="K2098" i="16"/>
  <c r="L2098" i="16"/>
  <c r="K2097" i="16"/>
  <c r="L2097" i="16"/>
  <c r="K2096" i="16"/>
  <c r="L2096" i="16"/>
  <c r="L2095" i="16"/>
  <c r="K2095" i="16"/>
  <c r="L2094" i="16"/>
  <c r="K2094" i="16"/>
  <c r="L2093" i="16"/>
  <c r="K2093" i="16"/>
  <c r="K2092" i="16"/>
  <c r="L2092" i="16"/>
  <c r="L2091" i="16"/>
  <c r="K2091" i="16"/>
  <c r="K2090" i="16"/>
  <c r="L2090" i="16"/>
  <c r="K2089" i="16"/>
  <c r="L2089" i="16"/>
  <c r="K2088" i="16"/>
  <c r="L2088" i="16"/>
  <c r="L2087" i="16"/>
  <c r="K2087" i="16"/>
  <c r="L2086" i="16"/>
  <c r="K2086" i="16"/>
  <c r="L2085" i="16"/>
  <c r="K2085" i="16"/>
  <c r="K2084" i="16"/>
  <c r="L2084" i="16"/>
  <c r="K2083" i="16"/>
  <c r="L2083" i="16"/>
  <c r="K2082" i="16"/>
  <c r="L2082" i="16"/>
  <c r="K2081" i="16"/>
  <c r="L2081" i="16"/>
  <c r="K2080" i="16"/>
  <c r="L2080" i="16"/>
  <c r="L2079" i="16"/>
  <c r="K2079" i="16"/>
  <c r="L2078" i="16"/>
  <c r="K2078" i="16"/>
  <c r="L2077" i="16"/>
  <c r="K2077" i="16"/>
  <c r="K2076" i="16"/>
  <c r="L2076" i="16"/>
  <c r="K2075" i="16"/>
  <c r="L2075" i="16"/>
  <c r="K2074" i="16"/>
  <c r="L2074" i="16"/>
  <c r="K2073" i="16"/>
  <c r="L2073" i="16"/>
  <c r="K2072" i="16"/>
  <c r="L2072" i="16"/>
  <c r="L2071" i="16"/>
  <c r="K2071" i="16"/>
  <c r="L2070" i="16"/>
  <c r="K2070" i="16"/>
  <c r="L2069" i="16"/>
  <c r="K2069" i="16"/>
  <c r="K2068" i="16"/>
  <c r="L2068" i="16"/>
  <c r="L2067" i="16"/>
  <c r="K2067" i="16"/>
  <c r="K2066" i="16"/>
  <c r="L2066" i="16"/>
  <c r="K2065" i="16"/>
  <c r="L2065" i="16"/>
  <c r="K2064" i="16"/>
  <c r="L2064" i="16"/>
  <c r="L2063" i="16"/>
  <c r="K2063" i="16"/>
  <c r="L2062" i="16"/>
  <c r="K2062" i="16"/>
  <c r="L2061" i="16"/>
  <c r="K2061" i="16"/>
  <c r="K2060" i="16"/>
  <c r="L2060" i="16"/>
  <c r="L2059" i="16"/>
  <c r="K2059" i="16"/>
  <c r="K2058" i="16"/>
  <c r="L2058" i="16"/>
  <c r="K2057" i="16"/>
  <c r="L2057" i="16"/>
  <c r="K2056" i="16"/>
  <c r="L2056" i="16"/>
  <c r="L2055" i="16"/>
  <c r="K2055" i="16"/>
  <c r="L2054" i="16"/>
  <c r="K2054" i="16"/>
  <c r="L2053" i="16"/>
  <c r="K2053" i="16"/>
  <c r="K2052" i="16"/>
  <c r="L2052" i="16"/>
  <c r="L2051" i="16"/>
  <c r="K2051" i="16"/>
  <c r="K2050" i="16"/>
  <c r="L2050" i="16"/>
  <c r="K2049" i="16"/>
  <c r="L2049" i="16"/>
  <c r="K2048" i="16"/>
  <c r="L2048" i="16"/>
  <c r="L2047" i="16"/>
  <c r="K2047" i="16"/>
  <c r="L2046" i="16"/>
  <c r="K2046" i="16"/>
  <c r="L2045" i="16"/>
  <c r="K2045" i="16"/>
  <c r="K2044" i="16"/>
  <c r="L2044" i="16"/>
  <c r="K2043" i="16"/>
  <c r="L2043" i="16"/>
  <c r="K2042" i="16"/>
  <c r="L2042" i="16"/>
  <c r="K2041" i="16"/>
  <c r="L2041" i="16"/>
  <c r="K2040" i="16"/>
  <c r="L2040" i="16"/>
  <c r="L2039" i="16"/>
  <c r="K2039" i="16"/>
  <c r="L2038" i="16"/>
  <c r="K2038" i="16"/>
  <c r="L2037" i="16"/>
  <c r="K2037" i="16"/>
  <c r="K2036" i="16"/>
  <c r="L2036" i="16"/>
  <c r="L2035" i="16"/>
  <c r="K2035" i="16"/>
  <c r="K2034" i="16"/>
  <c r="L2034" i="16"/>
  <c r="K2033" i="16"/>
  <c r="L2033" i="16"/>
  <c r="K2032" i="16"/>
  <c r="L2032" i="16"/>
  <c r="L2031" i="16"/>
  <c r="K2031" i="16"/>
  <c r="L2030" i="16"/>
  <c r="K2030" i="16"/>
  <c r="L2029" i="16"/>
  <c r="K2029" i="16"/>
  <c r="K2028" i="16"/>
  <c r="L2028" i="16"/>
  <c r="L2027" i="16"/>
  <c r="K2027" i="16"/>
  <c r="K2026" i="16"/>
  <c r="L2026" i="16"/>
  <c r="K2025" i="16"/>
  <c r="L2025" i="16"/>
  <c r="K2024" i="16"/>
  <c r="L2024" i="16"/>
  <c r="L2023" i="16"/>
  <c r="K2023" i="16"/>
  <c r="L2022" i="16"/>
  <c r="K2022" i="16"/>
  <c r="L2021" i="16"/>
  <c r="K2021" i="16"/>
  <c r="K2020" i="16"/>
  <c r="L2020" i="16"/>
  <c r="K2019" i="16"/>
  <c r="L2019" i="16"/>
  <c r="K2018" i="16"/>
  <c r="L2018" i="16"/>
  <c r="K2017" i="16"/>
  <c r="L2017" i="16"/>
  <c r="K2016" i="16"/>
  <c r="L2016" i="16"/>
  <c r="L2015" i="16"/>
  <c r="K2015" i="16"/>
  <c r="L2014" i="16"/>
  <c r="K2014" i="16"/>
  <c r="L2013" i="16"/>
  <c r="K2013" i="16"/>
  <c r="K2012" i="16"/>
  <c r="L2012" i="16"/>
  <c r="K2011" i="16"/>
  <c r="L2011" i="16"/>
  <c r="K2010" i="16"/>
  <c r="L2010" i="16"/>
  <c r="K2009" i="16"/>
  <c r="L2009" i="16"/>
  <c r="K2008" i="16"/>
  <c r="L2008" i="16"/>
  <c r="L2007" i="16"/>
  <c r="K2007" i="16"/>
  <c r="L2006" i="16"/>
  <c r="K2006" i="16"/>
  <c r="L2005" i="16"/>
  <c r="K2005" i="16"/>
  <c r="K2004" i="16"/>
  <c r="L2004" i="16"/>
  <c r="L2003" i="16"/>
  <c r="K2003" i="16"/>
  <c r="K2002" i="16"/>
  <c r="L2002" i="16"/>
  <c r="K2001" i="16"/>
  <c r="L2001" i="16"/>
  <c r="K2000" i="16"/>
  <c r="L2000" i="16"/>
  <c r="L1999" i="16"/>
  <c r="K1999" i="16"/>
  <c r="L1998" i="16"/>
  <c r="K1998" i="16"/>
  <c r="L1997" i="16"/>
  <c r="K1997" i="16"/>
  <c r="K1996" i="16"/>
  <c r="L1996" i="16"/>
  <c r="L1995" i="16"/>
  <c r="K1995" i="16"/>
  <c r="K1994" i="16"/>
  <c r="L1994" i="16"/>
  <c r="K1993" i="16"/>
  <c r="L1993" i="16"/>
  <c r="K1992" i="16"/>
  <c r="L1992" i="16"/>
  <c r="L1991" i="16"/>
  <c r="K1991" i="16"/>
  <c r="L1990" i="16"/>
  <c r="K1990" i="16"/>
  <c r="L1989" i="16"/>
  <c r="K1989" i="16"/>
  <c r="K1988" i="16"/>
  <c r="L1988" i="16"/>
  <c r="L1987" i="16"/>
  <c r="K1987" i="16"/>
  <c r="K1986" i="16"/>
  <c r="L1986" i="16"/>
  <c r="K1985" i="16"/>
  <c r="L1985" i="16"/>
  <c r="K1984" i="16"/>
  <c r="L1984" i="16"/>
  <c r="L1983" i="16"/>
  <c r="K1983" i="16"/>
  <c r="L1982" i="16"/>
  <c r="K1982" i="16"/>
  <c r="L1981" i="16"/>
  <c r="K1981" i="16"/>
  <c r="K1980" i="16"/>
  <c r="L1980" i="16"/>
  <c r="K1979" i="16"/>
  <c r="L1979" i="16"/>
  <c r="K1978" i="16"/>
  <c r="L1978" i="16"/>
  <c r="K1977" i="16"/>
  <c r="L1977" i="16"/>
  <c r="K1976" i="16"/>
  <c r="L1976" i="16"/>
  <c r="L1975" i="16"/>
  <c r="K1975" i="16"/>
  <c r="L1974" i="16"/>
  <c r="K1974" i="16"/>
  <c r="L1973" i="16"/>
  <c r="K1973" i="16"/>
  <c r="K1972" i="16"/>
  <c r="L1972" i="16"/>
  <c r="L1971" i="16"/>
  <c r="K1971" i="16"/>
  <c r="K1970" i="16"/>
  <c r="L1970" i="16"/>
  <c r="K1969" i="16"/>
  <c r="L1969" i="16"/>
  <c r="K1968" i="16"/>
  <c r="L1968" i="16"/>
  <c r="L1967" i="16"/>
  <c r="K1967" i="16"/>
  <c r="L1966" i="16"/>
  <c r="K1966" i="16"/>
  <c r="L1965" i="16"/>
  <c r="K1965" i="16"/>
  <c r="K1964" i="16"/>
  <c r="L1964" i="16"/>
  <c r="L1963" i="16"/>
  <c r="K1963" i="16"/>
  <c r="K1962" i="16"/>
  <c r="L1962" i="16"/>
  <c r="K1961" i="16"/>
  <c r="L1961" i="16"/>
  <c r="K1960" i="16"/>
  <c r="L1960" i="16"/>
  <c r="L1959" i="16"/>
  <c r="K1959" i="16"/>
  <c r="L1958" i="16"/>
  <c r="K1958" i="16"/>
  <c r="L1957" i="16"/>
  <c r="K1957" i="16"/>
  <c r="K1956" i="16"/>
  <c r="L1956" i="16"/>
  <c r="K1955" i="16"/>
  <c r="L1955" i="16"/>
  <c r="K1954" i="16"/>
  <c r="L1954" i="16"/>
  <c r="K1953" i="16"/>
  <c r="L1953" i="16"/>
  <c r="K1952" i="16"/>
  <c r="L1952" i="16"/>
  <c r="L1951" i="16"/>
  <c r="K1951" i="16"/>
  <c r="L1950" i="16"/>
  <c r="K1950" i="16"/>
  <c r="L1949" i="16"/>
  <c r="K1949" i="16"/>
  <c r="K1948" i="16"/>
  <c r="L1948" i="16"/>
  <c r="L1947" i="16"/>
  <c r="K1947" i="16"/>
  <c r="K1946" i="16"/>
  <c r="L1946" i="16"/>
  <c r="K1945" i="16"/>
  <c r="L1945" i="16"/>
  <c r="K1944" i="16"/>
  <c r="L1944" i="16"/>
  <c r="L1943" i="16"/>
  <c r="K1943" i="16"/>
  <c r="L1942" i="16"/>
  <c r="K1942" i="16"/>
  <c r="L1941" i="16"/>
  <c r="K1941" i="16"/>
  <c r="K1940" i="16"/>
  <c r="L1940" i="16"/>
  <c r="L1939" i="16"/>
  <c r="K1939" i="16"/>
  <c r="K1938" i="16"/>
  <c r="L1938" i="16"/>
  <c r="K1937" i="16"/>
  <c r="L1937" i="16"/>
  <c r="K1936" i="16"/>
  <c r="L1936" i="16"/>
  <c r="L1935" i="16"/>
  <c r="K1935" i="16"/>
  <c r="L1934" i="16"/>
  <c r="K1934" i="16"/>
  <c r="L1933" i="16"/>
  <c r="K1933" i="16"/>
  <c r="K1932" i="16"/>
  <c r="L1932" i="16"/>
  <c r="K1931" i="16"/>
  <c r="L1931" i="16"/>
  <c r="K1930" i="16"/>
  <c r="L1930" i="16"/>
  <c r="K1929" i="16"/>
  <c r="L1929" i="16"/>
  <c r="K1928" i="16"/>
  <c r="L1928" i="16"/>
  <c r="L1927" i="16"/>
  <c r="K1927" i="16"/>
  <c r="L1926" i="16"/>
  <c r="K1926" i="16"/>
  <c r="L1925" i="16"/>
  <c r="K1925" i="16"/>
  <c r="K1924" i="16"/>
  <c r="L1924" i="16"/>
  <c r="L1923" i="16"/>
  <c r="K1923" i="16"/>
  <c r="K1922" i="16"/>
  <c r="L1922" i="16"/>
  <c r="K1921" i="16"/>
  <c r="L1921" i="16"/>
  <c r="K1920" i="16"/>
  <c r="L1920" i="16"/>
  <c r="L1919" i="16"/>
  <c r="K1919" i="16"/>
  <c r="L1918" i="16"/>
  <c r="K1918" i="16"/>
  <c r="L1917" i="16"/>
  <c r="K1917" i="16"/>
  <c r="K1916" i="16"/>
  <c r="L1916" i="16"/>
  <c r="K1915" i="16"/>
  <c r="L1915" i="16"/>
  <c r="K1914" i="16"/>
  <c r="L1914" i="16"/>
  <c r="K1913" i="16"/>
  <c r="L1913" i="16"/>
  <c r="K1912" i="16"/>
  <c r="L1912" i="16"/>
  <c r="L1911" i="16"/>
  <c r="K1911" i="16"/>
  <c r="L1910" i="16"/>
  <c r="K1910" i="16"/>
  <c r="L1909" i="16"/>
  <c r="K1909" i="16"/>
  <c r="K1908" i="16"/>
  <c r="L1908" i="16"/>
  <c r="L1907" i="16"/>
  <c r="K1907" i="16"/>
  <c r="K1906" i="16"/>
  <c r="L1906" i="16"/>
  <c r="K1905" i="16"/>
  <c r="L1905" i="16"/>
  <c r="K1904" i="16"/>
  <c r="L1904" i="16"/>
  <c r="L1903" i="16"/>
  <c r="K1903" i="16"/>
  <c r="L1902" i="16"/>
  <c r="K1902" i="16"/>
  <c r="L1901" i="16"/>
  <c r="K1901" i="16"/>
  <c r="K1900" i="16"/>
  <c r="L1900" i="16"/>
  <c r="L1899" i="16"/>
  <c r="K1899" i="16"/>
  <c r="K1898" i="16"/>
  <c r="L1898" i="16"/>
  <c r="K1897" i="16"/>
  <c r="L1897" i="16"/>
  <c r="K1896" i="16"/>
  <c r="L1896" i="16"/>
  <c r="D1896" i="16"/>
  <c r="L1895" i="16"/>
  <c r="K1895" i="16"/>
  <c r="D1895" i="16"/>
  <c r="B1895" i="16"/>
  <c r="L1894" i="16"/>
  <c r="K1894" i="16"/>
  <c r="D1894" i="16"/>
  <c r="C1894" i="16"/>
  <c r="B1894" i="16"/>
  <c r="L1893" i="16"/>
  <c r="K1893" i="16"/>
  <c r="B1893" i="16"/>
  <c r="C1893" i="16"/>
  <c r="K1892" i="16"/>
  <c r="L1892" i="16"/>
  <c r="K1891" i="16"/>
  <c r="L1891" i="16"/>
  <c r="J1891" i="16"/>
  <c r="K1890" i="16"/>
  <c r="L1890" i="16"/>
  <c r="J1890" i="16"/>
  <c r="K1889" i="16"/>
  <c r="L1889" i="16"/>
  <c r="L1888" i="16"/>
  <c r="K1888" i="16"/>
  <c r="J1888" i="16"/>
  <c r="L1887" i="16"/>
  <c r="K1887" i="16"/>
  <c r="J1887" i="16"/>
  <c r="L1886" i="16"/>
  <c r="K1886" i="16"/>
  <c r="L1885" i="16"/>
  <c r="K1885" i="16"/>
  <c r="J1885" i="16"/>
  <c r="K1884" i="16"/>
  <c r="L1884" i="16"/>
  <c r="J1884" i="16"/>
  <c r="K1883" i="16"/>
  <c r="L1883" i="16"/>
  <c r="K1882" i="16"/>
  <c r="L1882" i="16"/>
  <c r="J1882" i="16"/>
  <c r="L1881" i="16"/>
  <c r="K1881" i="16"/>
  <c r="J1881" i="16"/>
  <c r="L1880" i="16"/>
  <c r="K1880" i="16"/>
  <c r="K1879" i="16"/>
  <c r="L1879" i="16"/>
  <c r="J1879" i="16"/>
  <c r="L1878" i="16"/>
  <c r="K1878" i="16"/>
  <c r="J1878" i="16"/>
  <c r="K1877" i="16"/>
  <c r="L1877" i="16"/>
  <c r="L1876" i="16"/>
  <c r="K1876" i="16"/>
  <c r="J1876" i="16"/>
  <c r="K1875" i="16"/>
  <c r="L1875" i="16"/>
  <c r="J1875" i="16"/>
  <c r="L1874" i="16"/>
  <c r="K1874" i="16"/>
  <c r="K1873" i="16"/>
  <c r="L1873" i="16"/>
  <c r="J1873" i="16"/>
  <c r="K1872" i="16"/>
  <c r="L1872" i="16"/>
  <c r="J1872" i="16"/>
  <c r="L1871" i="16"/>
  <c r="K1871" i="16"/>
  <c r="L1870" i="16"/>
  <c r="K1870" i="16"/>
  <c r="J1870" i="16"/>
  <c r="L1869" i="16"/>
  <c r="K1869" i="16"/>
  <c r="J1869" i="16"/>
  <c r="K1868" i="16"/>
  <c r="L1868" i="16"/>
  <c r="K1867" i="16"/>
  <c r="L1867" i="16"/>
  <c r="J1867" i="16"/>
  <c r="K1866" i="16"/>
  <c r="L1866" i="16"/>
  <c r="J1866" i="16"/>
  <c r="K1865" i="16"/>
  <c r="L1865" i="16"/>
  <c r="L1864" i="16"/>
  <c r="K1864" i="16"/>
  <c r="J1864" i="16"/>
  <c r="L1863" i="16"/>
  <c r="K1863" i="16"/>
  <c r="J1863" i="16"/>
  <c r="L1862" i="16"/>
  <c r="K1862" i="16"/>
  <c r="L1861" i="16"/>
  <c r="K1861" i="16"/>
  <c r="J1861" i="16"/>
  <c r="K1860" i="16"/>
  <c r="L1860" i="16"/>
  <c r="J1860" i="16"/>
  <c r="K1859" i="16"/>
  <c r="L1859" i="16"/>
  <c r="K1858" i="16"/>
  <c r="L1858" i="16"/>
  <c r="J1858" i="16"/>
  <c r="K1857" i="16"/>
  <c r="L1857" i="16"/>
  <c r="J1857" i="16"/>
  <c r="L1856" i="16"/>
  <c r="K1856" i="16"/>
  <c r="K1855" i="16"/>
  <c r="L1855" i="16"/>
  <c r="J1855" i="16"/>
  <c r="L1854" i="16"/>
  <c r="K1854" i="16"/>
  <c r="J1854" i="16"/>
  <c r="K1853" i="16"/>
  <c r="L1853" i="16"/>
  <c r="L1852" i="16"/>
  <c r="K1852" i="16"/>
  <c r="J1852" i="16"/>
  <c r="K1851" i="16"/>
  <c r="L1851" i="16"/>
  <c r="J1851" i="16"/>
  <c r="L1850" i="16"/>
  <c r="K1850" i="16"/>
  <c r="K1849" i="16"/>
  <c r="L1849" i="16"/>
  <c r="J1849" i="16"/>
  <c r="K1848" i="16"/>
  <c r="L1848" i="16"/>
  <c r="J1848" i="16"/>
  <c r="L1847" i="16"/>
  <c r="K1847" i="16"/>
  <c r="L1846" i="16"/>
  <c r="K1846" i="16"/>
  <c r="J1846" i="16"/>
  <c r="L1845" i="16"/>
  <c r="K1845" i="16"/>
  <c r="J1845" i="16"/>
  <c r="K1844" i="16"/>
  <c r="L1844" i="16"/>
  <c r="K1843" i="16"/>
  <c r="L1843" i="16"/>
  <c r="J1843" i="16"/>
  <c r="K1842" i="16"/>
  <c r="L1842" i="16"/>
  <c r="J1842" i="16"/>
  <c r="K1841" i="16"/>
  <c r="L1841" i="16"/>
  <c r="K1840" i="16"/>
  <c r="L1840" i="16"/>
  <c r="J1840" i="16"/>
  <c r="L1839" i="16"/>
  <c r="K1839" i="16"/>
  <c r="J1839" i="16"/>
  <c r="L1838" i="16"/>
  <c r="K1838" i="16"/>
  <c r="L1837" i="16"/>
  <c r="K1837" i="16"/>
  <c r="J1837" i="16"/>
  <c r="K1836" i="16"/>
  <c r="L1836" i="16"/>
  <c r="J1836" i="16"/>
  <c r="K1835" i="16"/>
  <c r="L1835" i="16"/>
  <c r="K1834" i="16"/>
  <c r="L1834" i="16"/>
  <c r="J1834" i="16"/>
  <c r="K1833" i="16"/>
  <c r="L1833" i="16"/>
  <c r="J1833" i="16"/>
  <c r="L1832" i="16"/>
  <c r="K1832" i="16"/>
  <c r="K1831" i="16"/>
  <c r="L1831" i="16"/>
  <c r="J1831" i="16"/>
  <c r="L1830" i="16"/>
  <c r="K1830" i="16"/>
  <c r="J1830" i="16"/>
  <c r="K1829" i="16"/>
  <c r="L1829" i="16"/>
  <c r="L1828" i="16"/>
  <c r="K1828" i="16"/>
  <c r="J1828" i="16"/>
  <c r="K1827" i="16"/>
  <c r="L1827" i="16"/>
  <c r="J1827" i="16"/>
  <c r="K1826" i="16"/>
  <c r="L1826" i="16"/>
  <c r="K1825" i="16"/>
  <c r="L1825" i="16"/>
  <c r="J1825" i="16"/>
  <c r="K1824" i="16"/>
  <c r="L1824" i="16"/>
  <c r="J1824" i="16"/>
  <c r="L1823" i="16"/>
  <c r="K1823" i="16"/>
  <c r="L1822" i="16"/>
  <c r="K1822" i="16"/>
  <c r="J1822" i="16"/>
  <c r="L1821" i="16"/>
  <c r="K1821" i="16"/>
  <c r="J1821" i="16"/>
  <c r="K1820" i="16"/>
  <c r="L1820" i="16"/>
  <c r="K1819" i="16"/>
  <c r="L1819" i="16"/>
  <c r="J1819" i="16"/>
  <c r="K1818" i="16"/>
  <c r="L1818" i="16"/>
  <c r="J1818" i="16"/>
  <c r="K1817" i="16"/>
  <c r="L1817" i="16"/>
  <c r="K1816" i="16"/>
  <c r="L1816" i="16"/>
  <c r="J1816" i="16"/>
  <c r="L1815" i="16"/>
  <c r="K1815" i="16"/>
  <c r="J1815" i="16"/>
  <c r="L1814" i="16"/>
  <c r="K1814" i="16"/>
  <c r="L1813" i="16"/>
  <c r="K1813" i="16"/>
  <c r="J1813" i="16"/>
  <c r="K1812" i="16"/>
  <c r="L1812" i="16"/>
  <c r="J1812" i="16"/>
  <c r="K1811" i="16"/>
  <c r="L1811" i="16"/>
  <c r="K1810" i="16"/>
  <c r="L1810" i="16"/>
  <c r="J1810" i="16"/>
  <c r="K1809" i="16"/>
  <c r="L1809" i="16"/>
  <c r="J1809" i="16"/>
  <c r="L1808" i="16"/>
  <c r="K1808" i="16"/>
  <c r="K1807" i="16"/>
  <c r="L1807" i="16"/>
  <c r="J1807" i="16"/>
  <c r="L1806" i="16"/>
  <c r="K1806" i="16"/>
  <c r="J1806" i="16"/>
  <c r="K1805" i="16"/>
  <c r="L1805" i="16"/>
  <c r="L1804" i="16"/>
  <c r="K1804" i="16"/>
  <c r="J1804" i="16"/>
  <c r="K1803" i="16"/>
  <c r="L1803" i="16"/>
  <c r="J1803" i="16"/>
  <c r="L1802" i="16"/>
  <c r="K1802" i="16"/>
  <c r="K1801" i="16"/>
  <c r="L1801" i="16"/>
  <c r="J1801" i="16"/>
  <c r="K1800" i="16"/>
  <c r="L1800" i="16"/>
  <c r="J1800" i="16"/>
  <c r="L1799" i="16"/>
  <c r="K1799" i="16"/>
  <c r="L1798" i="16"/>
  <c r="K1798" i="16"/>
  <c r="J1798" i="16"/>
  <c r="L1797" i="16"/>
  <c r="K1797" i="16"/>
  <c r="J1797" i="16"/>
  <c r="K1796" i="16"/>
  <c r="L1796" i="16"/>
  <c r="K1795" i="16"/>
  <c r="L1795" i="16"/>
  <c r="J1795" i="16"/>
  <c r="K1794" i="16"/>
  <c r="L1794" i="16"/>
  <c r="J1794" i="16"/>
  <c r="K1793" i="16"/>
  <c r="L1793" i="16"/>
  <c r="K1792" i="16"/>
  <c r="L1792" i="16"/>
  <c r="J1792" i="16"/>
  <c r="L1791" i="16"/>
  <c r="K1791" i="16"/>
  <c r="J1791" i="16"/>
  <c r="L1790" i="16"/>
  <c r="K1790" i="16"/>
  <c r="L1789" i="16"/>
  <c r="K1789" i="16"/>
  <c r="J1789" i="16"/>
  <c r="K1788" i="16"/>
  <c r="L1788" i="16"/>
  <c r="J1788" i="16"/>
  <c r="K1787" i="16"/>
  <c r="L1787" i="16"/>
  <c r="K1786" i="16"/>
  <c r="L1786" i="16"/>
  <c r="J1786" i="16"/>
  <c r="L1785" i="16"/>
  <c r="K1785" i="16"/>
  <c r="J1785" i="16"/>
  <c r="L1784" i="16"/>
  <c r="K1784" i="16"/>
  <c r="K1783" i="16"/>
  <c r="L1783" i="16"/>
  <c r="J1783" i="16"/>
  <c r="L1782" i="16"/>
  <c r="K1782" i="16"/>
  <c r="J1782" i="16"/>
  <c r="K1781" i="16"/>
  <c r="L1781" i="16"/>
  <c r="L1780" i="16"/>
  <c r="K1780" i="16"/>
  <c r="J1780" i="16"/>
  <c r="K1779" i="16"/>
  <c r="L1779" i="16"/>
  <c r="J1779" i="16"/>
  <c r="K1778" i="16"/>
  <c r="L1778" i="16"/>
  <c r="K1777" i="16"/>
  <c r="L1777" i="16"/>
  <c r="J1777" i="16"/>
  <c r="K1776" i="16"/>
  <c r="L1776" i="16"/>
  <c r="J1776" i="16"/>
  <c r="L1775" i="16"/>
  <c r="K1775" i="16"/>
  <c r="L1774" i="16"/>
  <c r="K1774" i="16"/>
  <c r="J1774" i="16"/>
  <c r="L1773" i="16"/>
  <c r="K1773" i="16"/>
  <c r="J1773" i="16"/>
  <c r="K1772" i="16"/>
  <c r="L1772" i="16"/>
  <c r="K1771" i="16"/>
  <c r="L1771" i="16"/>
  <c r="J1771" i="16"/>
  <c r="K1770" i="16"/>
  <c r="L1770" i="16"/>
  <c r="J1770" i="16"/>
  <c r="K1769" i="16"/>
  <c r="L1769" i="16"/>
  <c r="L1768" i="16"/>
  <c r="K1768" i="16"/>
  <c r="J1768" i="16"/>
  <c r="L1767" i="16"/>
  <c r="K1767" i="16"/>
  <c r="J1767" i="16"/>
  <c r="L1766" i="16"/>
  <c r="K1766" i="16"/>
  <c r="L1765" i="16"/>
  <c r="K1765" i="16"/>
  <c r="J1765" i="16"/>
  <c r="K1764" i="16"/>
  <c r="L1764" i="16"/>
  <c r="J1764" i="16"/>
  <c r="K1763" i="16"/>
  <c r="L1763" i="16"/>
  <c r="K1762" i="16"/>
  <c r="L1762" i="16"/>
  <c r="J1762" i="16"/>
  <c r="K1761" i="16"/>
  <c r="L1761" i="16"/>
  <c r="J1761" i="16"/>
  <c r="L1760" i="16"/>
  <c r="K1760" i="16"/>
  <c r="K1759" i="16"/>
  <c r="L1759" i="16"/>
  <c r="J1759" i="16"/>
  <c r="L1758" i="16"/>
  <c r="K1758" i="16"/>
  <c r="J1758" i="16"/>
  <c r="K1757" i="16"/>
  <c r="L1757" i="16"/>
  <c r="L1756" i="16"/>
  <c r="K1756" i="16"/>
  <c r="J1756" i="16"/>
  <c r="K1755" i="16"/>
  <c r="L1755" i="16"/>
  <c r="J1755" i="16"/>
  <c r="L1754" i="16"/>
  <c r="K1754" i="16"/>
  <c r="K1753" i="16"/>
  <c r="L1753" i="16"/>
  <c r="J1753" i="16"/>
  <c r="K1752" i="16"/>
  <c r="L1752" i="16"/>
  <c r="J1752" i="16"/>
  <c r="L1751" i="16"/>
  <c r="K1751" i="16"/>
  <c r="L1750" i="16"/>
  <c r="K1750" i="16"/>
  <c r="J1750" i="16"/>
  <c r="L1749" i="16"/>
  <c r="K1749" i="16"/>
  <c r="J1749" i="16"/>
  <c r="K1748" i="16"/>
  <c r="L1748" i="16"/>
  <c r="K1747" i="16"/>
  <c r="L1747" i="16"/>
  <c r="J1747" i="16"/>
  <c r="K1746" i="16"/>
  <c r="L1746" i="16"/>
  <c r="J1746" i="16"/>
  <c r="K1745" i="16"/>
  <c r="L1745" i="16"/>
  <c r="K1744" i="16"/>
  <c r="L1744" i="16"/>
  <c r="J1744" i="16"/>
  <c r="L1743" i="16"/>
  <c r="K1743" i="16"/>
  <c r="J1743" i="16"/>
  <c r="L1742" i="16"/>
  <c r="K1742" i="16"/>
  <c r="L1741" i="16"/>
  <c r="K1741" i="16"/>
  <c r="J1741" i="16"/>
  <c r="K1740" i="16"/>
  <c r="L1740" i="16"/>
  <c r="J1740" i="16"/>
  <c r="K1739" i="16"/>
  <c r="L1739" i="16"/>
  <c r="K1738" i="16"/>
  <c r="L1738" i="16"/>
  <c r="J1738" i="16"/>
  <c r="K1737" i="16"/>
  <c r="L1737" i="16"/>
  <c r="J1737" i="16"/>
  <c r="L1736" i="16"/>
  <c r="K1736" i="16"/>
  <c r="K1735" i="16"/>
  <c r="L1735" i="16"/>
  <c r="J1735" i="16"/>
  <c r="L1734" i="16"/>
  <c r="K1734" i="16"/>
  <c r="J1734" i="16"/>
  <c r="K1733" i="16"/>
  <c r="L1733" i="16"/>
  <c r="L1732" i="16"/>
  <c r="K1732" i="16"/>
  <c r="J1732" i="16"/>
  <c r="K1731" i="16"/>
  <c r="L1731" i="16"/>
  <c r="J1731" i="16"/>
  <c r="K1730" i="16"/>
  <c r="L1730" i="16"/>
  <c r="K1729" i="16"/>
  <c r="L1729" i="16"/>
  <c r="J1729" i="16"/>
  <c r="K1728" i="16"/>
  <c r="L1728" i="16"/>
  <c r="J1728" i="16"/>
  <c r="L1727" i="16"/>
  <c r="K1727" i="16"/>
  <c r="L1726" i="16"/>
  <c r="K1726" i="16"/>
  <c r="J1726" i="16"/>
  <c r="L1725" i="16"/>
  <c r="K1725" i="16"/>
  <c r="J1725" i="16"/>
  <c r="K1724" i="16"/>
  <c r="L1724" i="16"/>
  <c r="K1723" i="16"/>
  <c r="L1723" i="16"/>
  <c r="J1723" i="16"/>
  <c r="K1722" i="16"/>
  <c r="L1722" i="16"/>
  <c r="J1722" i="16"/>
  <c r="K1721" i="16"/>
  <c r="L1721" i="16"/>
  <c r="K1720" i="16"/>
  <c r="L1720" i="16"/>
  <c r="J1720" i="16"/>
  <c r="L1719" i="16"/>
  <c r="K1719" i="16"/>
  <c r="J1719" i="16"/>
  <c r="L1718" i="16"/>
  <c r="K1718" i="16"/>
  <c r="L1717" i="16"/>
  <c r="K1717" i="16"/>
  <c r="J1717" i="16"/>
  <c r="K1716" i="16"/>
  <c r="L1716" i="16"/>
  <c r="J1716" i="16"/>
  <c r="K1715" i="16"/>
  <c r="L1715" i="16"/>
  <c r="K1714" i="16"/>
  <c r="L1714" i="16"/>
  <c r="J1714" i="16"/>
  <c r="L1713" i="16"/>
  <c r="K1713" i="16"/>
  <c r="J1713" i="16"/>
  <c r="L1712" i="16"/>
  <c r="K1712" i="16"/>
  <c r="K1711" i="16"/>
  <c r="L1711" i="16"/>
  <c r="J1711" i="16"/>
  <c r="L1710" i="16"/>
  <c r="K1710" i="16"/>
  <c r="J1710" i="16"/>
  <c r="K1709" i="16"/>
  <c r="L1709" i="16"/>
  <c r="L1708" i="16"/>
  <c r="K1708" i="16"/>
  <c r="J1708" i="16"/>
  <c r="K1707" i="16"/>
  <c r="L1707" i="16"/>
  <c r="J1707" i="16"/>
  <c r="K1706" i="16"/>
  <c r="L1706" i="16"/>
  <c r="K1705" i="16"/>
  <c r="L1705" i="16"/>
  <c r="J1705" i="16"/>
  <c r="K1704" i="16"/>
  <c r="L1704" i="16"/>
  <c r="J1704" i="16"/>
  <c r="L1703" i="16"/>
  <c r="K1703" i="16"/>
  <c r="L1702" i="16"/>
  <c r="K1702" i="16"/>
  <c r="J1702" i="16"/>
  <c r="L1701" i="16"/>
  <c r="K1701" i="16"/>
  <c r="J1701" i="16"/>
  <c r="K1700" i="16"/>
  <c r="L1700" i="16"/>
  <c r="K1699" i="16"/>
  <c r="L1699" i="16"/>
  <c r="J1699" i="16"/>
  <c r="K1698" i="16"/>
  <c r="L1698" i="16"/>
  <c r="J1698" i="16"/>
  <c r="K1697" i="16"/>
  <c r="L1697" i="16"/>
  <c r="L1696" i="16"/>
  <c r="K1696" i="16"/>
  <c r="J1696" i="16"/>
  <c r="L1695" i="16"/>
  <c r="K1695" i="16"/>
  <c r="J1695" i="16"/>
  <c r="L1694" i="16"/>
  <c r="K1694" i="16"/>
  <c r="L1693" i="16"/>
  <c r="K1693" i="16"/>
  <c r="J1693" i="16"/>
  <c r="K1692" i="16"/>
  <c r="L1692" i="16"/>
  <c r="J1692" i="16"/>
  <c r="K1691" i="16"/>
  <c r="L1691" i="16"/>
  <c r="K1690" i="16"/>
  <c r="L1690" i="16"/>
  <c r="J1690" i="16"/>
  <c r="L1689" i="16"/>
  <c r="K1689" i="16"/>
  <c r="J1689" i="16"/>
  <c r="L1688" i="16"/>
  <c r="K1688" i="16"/>
  <c r="K1687" i="16"/>
  <c r="L1687" i="16"/>
  <c r="J1687" i="16"/>
  <c r="L1686" i="16"/>
  <c r="K1686" i="16"/>
  <c r="J1686" i="16"/>
  <c r="K1685" i="16"/>
  <c r="L1685" i="16"/>
  <c r="L1684" i="16"/>
  <c r="K1684" i="16"/>
  <c r="J1684" i="16"/>
  <c r="K1683" i="16"/>
  <c r="L1683" i="16"/>
  <c r="J1683" i="16"/>
  <c r="L1682" i="16"/>
  <c r="K1682" i="16"/>
  <c r="K1681" i="16"/>
  <c r="L1681" i="16"/>
  <c r="J1681" i="16"/>
  <c r="K1680" i="16"/>
  <c r="L1680" i="16"/>
  <c r="J1680" i="16"/>
  <c r="L1679" i="16"/>
  <c r="K1679" i="16"/>
  <c r="L1678" i="16"/>
  <c r="K1678" i="16"/>
  <c r="J1678" i="16"/>
  <c r="L1677" i="16"/>
  <c r="K1677" i="16"/>
  <c r="J1677" i="16"/>
  <c r="K1676" i="16"/>
  <c r="L1676" i="16"/>
  <c r="K1675" i="16"/>
  <c r="L1675" i="16"/>
  <c r="J1675" i="16"/>
  <c r="K1674" i="16"/>
  <c r="L1674" i="16"/>
  <c r="J1674" i="16"/>
  <c r="K1673" i="16"/>
  <c r="L1673" i="16"/>
  <c r="L1672" i="16"/>
  <c r="K1672" i="16"/>
  <c r="J1672" i="16"/>
  <c r="L1671" i="16"/>
  <c r="K1671" i="16"/>
  <c r="J1671" i="16"/>
  <c r="L1670" i="16"/>
  <c r="K1670" i="16"/>
  <c r="L1669" i="16"/>
  <c r="K1669" i="16"/>
  <c r="J1669" i="16"/>
  <c r="K1668" i="16"/>
  <c r="L1668" i="16"/>
  <c r="J1668" i="16"/>
  <c r="K1667" i="16"/>
  <c r="L1667" i="16"/>
  <c r="K1666" i="16"/>
  <c r="L1666" i="16"/>
  <c r="J1666" i="16"/>
  <c r="K1665" i="16"/>
  <c r="L1665" i="16"/>
  <c r="J1665" i="16"/>
  <c r="L1664" i="16"/>
  <c r="K1664" i="16"/>
  <c r="K1663" i="16"/>
  <c r="L1663" i="16"/>
  <c r="J1663" i="16"/>
  <c r="L1662" i="16"/>
  <c r="K1662" i="16"/>
  <c r="J1662" i="16"/>
  <c r="K1661" i="16"/>
  <c r="L1661" i="16"/>
  <c r="L1660" i="16"/>
  <c r="K1660" i="16"/>
  <c r="J1660" i="16"/>
  <c r="K1659" i="16"/>
  <c r="L1659" i="16"/>
  <c r="J1659" i="16"/>
  <c r="L1658" i="16"/>
  <c r="K1658" i="16"/>
  <c r="K1657" i="16"/>
  <c r="L1657" i="16"/>
  <c r="J1657" i="16"/>
  <c r="K1656" i="16"/>
  <c r="L1656" i="16"/>
  <c r="J1656" i="16"/>
  <c r="L1655" i="16"/>
  <c r="K1655" i="16"/>
  <c r="L1654" i="16"/>
  <c r="K1654" i="16"/>
  <c r="J1654" i="16"/>
  <c r="L1653" i="16"/>
  <c r="K1653" i="16"/>
  <c r="J1653" i="16"/>
  <c r="K1652" i="16"/>
  <c r="L1652" i="16"/>
  <c r="K1651" i="16"/>
  <c r="L1651" i="16"/>
  <c r="J1651" i="16"/>
  <c r="K1650" i="16"/>
  <c r="L1650" i="16"/>
  <c r="J1650" i="16"/>
  <c r="K1649" i="16"/>
  <c r="L1649" i="16"/>
  <c r="K1648" i="16"/>
  <c r="L1648" i="16"/>
  <c r="J1648" i="16"/>
  <c r="L1647" i="16"/>
  <c r="K1647" i="16"/>
  <c r="J1647" i="16"/>
  <c r="L1646" i="16"/>
  <c r="K1646" i="16"/>
  <c r="L1645" i="16"/>
  <c r="K1645" i="16"/>
  <c r="J1645" i="16"/>
  <c r="K1644" i="16"/>
  <c r="L1644" i="16"/>
  <c r="J1644" i="16"/>
  <c r="K1643" i="16"/>
  <c r="L1643" i="16"/>
  <c r="K1642" i="16"/>
  <c r="L1642" i="16"/>
  <c r="J1642" i="16"/>
  <c r="L1641" i="16"/>
  <c r="K1641" i="16"/>
  <c r="J1641" i="16"/>
  <c r="L1640" i="16"/>
  <c r="K1640" i="16"/>
  <c r="K1639" i="16"/>
  <c r="L1639" i="16"/>
  <c r="J1639" i="16"/>
  <c r="L1638" i="16"/>
  <c r="K1638" i="16"/>
  <c r="J1638" i="16"/>
  <c r="K1637" i="16"/>
  <c r="L1637" i="16"/>
  <c r="L1636" i="16"/>
  <c r="K1636" i="16"/>
  <c r="J1636" i="16"/>
  <c r="K1635" i="16"/>
  <c r="L1635" i="16"/>
  <c r="J1635" i="16"/>
  <c r="K1634" i="16"/>
  <c r="L1634" i="16"/>
  <c r="K1633" i="16"/>
  <c r="L1633" i="16"/>
  <c r="J1633" i="16"/>
  <c r="K1632" i="16"/>
  <c r="L1632" i="16"/>
  <c r="J1632" i="16"/>
  <c r="L1631" i="16"/>
  <c r="K1631" i="16"/>
  <c r="L1630" i="16"/>
  <c r="K1630" i="16"/>
  <c r="J1630" i="16"/>
  <c r="L1629" i="16"/>
  <c r="K1629" i="16"/>
  <c r="J1629" i="16"/>
  <c r="K1628" i="16"/>
  <c r="L1628" i="16"/>
  <c r="K1627" i="16"/>
  <c r="L1627" i="16"/>
  <c r="J1627" i="16"/>
  <c r="K1626" i="16"/>
  <c r="L1626" i="16"/>
  <c r="J1626" i="16"/>
  <c r="K1625" i="16"/>
  <c r="L1625" i="16"/>
  <c r="K1624" i="16"/>
  <c r="L1624" i="16"/>
  <c r="J1624" i="16"/>
  <c r="L1623" i="16"/>
  <c r="K1623" i="16"/>
  <c r="J1623" i="16"/>
  <c r="L1622" i="16"/>
  <c r="K1622" i="16"/>
  <c r="L1621" i="16"/>
  <c r="K1621" i="16"/>
  <c r="J1621" i="16"/>
  <c r="K1620" i="16"/>
  <c r="L1620" i="16"/>
  <c r="J1620" i="16"/>
  <c r="K1619" i="16"/>
  <c r="L1619" i="16"/>
  <c r="K1618" i="16"/>
  <c r="L1618" i="16"/>
  <c r="J1618" i="16"/>
  <c r="K1617" i="16"/>
  <c r="L1617" i="16"/>
  <c r="J1617" i="16"/>
  <c r="L1616" i="16"/>
  <c r="K1616" i="16"/>
  <c r="K1615" i="16"/>
  <c r="L1615" i="16"/>
  <c r="J1615" i="16"/>
  <c r="L1614" i="16"/>
  <c r="K1614" i="16"/>
  <c r="J1614" i="16"/>
  <c r="K1613" i="16"/>
  <c r="L1613" i="16"/>
  <c r="L1612" i="16"/>
  <c r="K1612" i="16"/>
  <c r="J1612" i="16"/>
  <c r="K1611" i="16"/>
  <c r="L1611" i="16"/>
  <c r="J1611" i="16"/>
  <c r="K1610" i="16"/>
  <c r="L1610" i="16"/>
  <c r="K1609" i="16"/>
  <c r="L1609" i="16"/>
  <c r="J1609" i="16"/>
  <c r="K1608" i="16"/>
  <c r="L1608" i="16"/>
  <c r="J1608" i="16"/>
  <c r="L1607" i="16"/>
  <c r="K1607" i="16"/>
  <c r="L1606" i="16"/>
  <c r="K1606" i="16"/>
  <c r="J1606" i="16"/>
  <c r="L1605" i="16"/>
  <c r="K1605" i="16"/>
  <c r="J1605" i="16"/>
  <c r="K1604" i="16"/>
  <c r="L1604" i="16"/>
  <c r="K1603" i="16"/>
  <c r="L1603" i="16"/>
  <c r="J1603" i="16"/>
  <c r="K1602" i="16"/>
  <c r="L1602" i="16"/>
  <c r="J1602" i="16"/>
  <c r="K1601" i="16"/>
  <c r="L1601" i="16"/>
  <c r="K1600" i="16"/>
  <c r="L1600" i="16"/>
  <c r="J1600" i="16"/>
  <c r="L1599" i="16"/>
  <c r="K1599" i="16"/>
  <c r="J1599" i="16"/>
  <c r="L1598" i="16"/>
  <c r="K1598" i="16"/>
  <c r="L1597" i="16"/>
  <c r="K1597" i="16"/>
  <c r="J1597" i="16"/>
  <c r="K1596" i="16"/>
  <c r="L1596" i="16"/>
  <c r="J1596" i="16"/>
  <c r="K1595" i="16"/>
  <c r="L1595" i="16"/>
  <c r="K1594" i="16"/>
  <c r="L1594" i="16"/>
  <c r="J1594" i="16"/>
  <c r="L1593" i="16"/>
  <c r="K1593" i="16"/>
  <c r="J1593" i="16"/>
  <c r="L1592" i="16"/>
  <c r="K1592" i="16"/>
  <c r="K1591" i="16"/>
  <c r="L1591" i="16"/>
  <c r="J1591" i="16"/>
  <c r="L1590" i="16"/>
  <c r="K1590" i="16"/>
  <c r="J1590" i="16"/>
  <c r="K1589" i="16"/>
  <c r="L1589" i="16"/>
  <c r="L1588" i="16"/>
  <c r="K1588" i="16"/>
  <c r="J1588" i="16"/>
  <c r="K1587" i="16"/>
  <c r="L1587" i="16"/>
  <c r="J1587" i="16"/>
  <c r="K1586" i="16"/>
  <c r="L1586" i="16"/>
  <c r="K1585" i="16"/>
  <c r="L1585" i="16"/>
  <c r="J1585" i="16"/>
  <c r="K1584" i="16"/>
  <c r="L1584" i="16"/>
  <c r="J1584" i="16"/>
  <c r="L1583" i="16"/>
  <c r="K1583" i="16"/>
  <c r="L1582" i="16"/>
  <c r="K1582" i="16"/>
  <c r="J1582" i="16"/>
  <c r="J1579" i="16"/>
  <c r="L1581" i="16"/>
  <c r="K1581" i="16"/>
  <c r="J1581" i="16"/>
  <c r="K1580" i="16"/>
  <c r="L1580" i="16"/>
  <c r="K1579" i="16"/>
  <c r="L1579" i="16"/>
  <c r="K1578" i="16"/>
  <c r="L1578" i="16"/>
  <c r="K1577" i="16"/>
  <c r="L1577" i="16"/>
  <c r="L1576" i="16"/>
  <c r="K1576" i="16"/>
  <c r="K1575" i="16"/>
  <c r="L1575" i="16"/>
  <c r="J1575" i="16"/>
  <c r="K1574" i="16"/>
  <c r="L1574" i="16"/>
  <c r="K1573" i="16"/>
  <c r="L1573" i="16"/>
  <c r="L1572" i="16"/>
  <c r="K1572" i="16"/>
  <c r="K1571" i="16"/>
  <c r="L1571" i="16"/>
  <c r="J1571" i="16"/>
  <c r="K1570" i="16"/>
  <c r="L1570" i="16"/>
  <c r="K1569" i="16"/>
  <c r="L1569" i="16"/>
  <c r="L1568" i="16"/>
  <c r="K1568" i="16"/>
  <c r="K1567" i="16"/>
  <c r="L1567" i="16"/>
  <c r="J1567" i="16"/>
  <c r="K1566" i="16"/>
  <c r="L1566" i="16"/>
  <c r="K1565" i="16"/>
  <c r="L1565" i="16"/>
  <c r="L1564" i="16"/>
  <c r="K1564" i="16"/>
  <c r="K1563" i="16"/>
  <c r="L1563" i="16"/>
  <c r="J1563" i="16"/>
  <c r="K1562" i="16"/>
  <c r="L1562" i="16"/>
  <c r="K1561" i="16"/>
  <c r="L1561" i="16"/>
  <c r="L1560" i="16"/>
  <c r="K1560" i="16"/>
  <c r="K1559" i="16"/>
  <c r="L1559" i="16"/>
  <c r="J1559" i="16"/>
  <c r="K1558" i="16"/>
  <c r="L1558" i="16"/>
  <c r="K1557" i="16"/>
  <c r="L1557" i="16"/>
  <c r="L1556" i="16"/>
  <c r="K1556" i="16"/>
  <c r="K1555" i="16"/>
  <c r="L1555" i="16"/>
  <c r="J1555" i="16"/>
  <c r="K1554" i="16"/>
  <c r="L1554" i="16"/>
  <c r="K1553" i="16"/>
  <c r="L1553" i="16"/>
  <c r="L1552" i="16"/>
  <c r="K1552" i="16"/>
  <c r="K1551" i="16"/>
  <c r="L1551" i="16"/>
  <c r="J1551" i="16"/>
  <c r="K1550" i="16"/>
  <c r="L1550" i="16"/>
  <c r="K1549" i="16"/>
  <c r="L1549" i="16"/>
  <c r="L1548" i="16"/>
  <c r="K1548" i="16"/>
  <c r="K1547" i="16"/>
  <c r="L1547" i="16"/>
  <c r="J1547" i="16"/>
  <c r="K1546" i="16"/>
  <c r="L1546" i="16"/>
  <c r="K1545" i="16"/>
  <c r="L1545" i="16"/>
  <c r="L1544" i="16"/>
  <c r="K1544" i="16"/>
  <c r="K1543" i="16"/>
  <c r="L1543" i="16"/>
  <c r="J1543" i="16"/>
  <c r="K1542" i="16"/>
  <c r="L1542" i="16"/>
  <c r="K1541" i="16"/>
  <c r="L1541" i="16"/>
  <c r="L1540" i="16"/>
  <c r="K1540" i="16"/>
  <c r="K1539" i="16"/>
  <c r="L1539" i="16"/>
  <c r="J1539" i="16"/>
  <c r="K1538" i="16"/>
  <c r="L1538" i="16"/>
  <c r="K1537" i="16"/>
  <c r="L1537" i="16"/>
  <c r="L1536" i="16"/>
  <c r="K1536" i="16"/>
  <c r="K1535" i="16"/>
  <c r="L1535" i="16"/>
  <c r="J1535" i="16"/>
  <c r="K1534" i="16"/>
  <c r="L1534" i="16"/>
  <c r="D1534" i="16"/>
  <c r="K1533" i="16"/>
  <c r="L1533" i="16"/>
  <c r="D1533" i="16"/>
  <c r="B1533" i="16"/>
  <c r="L1532" i="16"/>
  <c r="K1532" i="16"/>
  <c r="C1532" i="16"/>
  <c r="B1532" i="16"/>
  <c r="L1531" i="16"/>
  <c r="K1531" i="16"/>
  <c r="K1530" i="16"/>
  <c r="L1530" i="16"/>
  <c r="K1529" i="16"/>
  <c r="L1529" i="16"/>
  <c r="K1528" i="16"/>
  <c r="L1528" i="16"/>
  <c r="K1527" i="16"/>
  <c r="L1527" i="16"/>
  <c r="K1526" i="16"/>
  <c r="L1526" i="16"/>
  <c r="L1525" i="16"/>
  <c r="K1525" i="16"/>
  <c r="L1524" i="16"/>
  <c r="K1524" i="16"/>
  <c r="L1523" i="16"/>
  <c r="K1523" i="16"/>
  <c r="K1522" i="16"/>
  <c r="L1522" i="16"/>
  <c r="L1521" i="16"/>
  <c r="K1521" i="16"/>
  <c r="K1520" i="16"/>
  <c r="L1520" i="16"/>
  <c r="K1519" i="16"/>
  <c r="L1519" i="16"/>
  <c r="K1518" i="16"/>
  <c r="L1518" i="16"/>
  <c r="L1517" i="16"/>
  <c r="K1517" i="16"/>
  <c r="L1516" i="16"/>
  <c r="K1516" i="16"/>
  <c r="L1515" i="16"/>
  <c r="K1515" i="16"/>
  <c r="K1514" i="16"/>
  <c r="L1514" i="16"/>
  <c r="L1513" i="16"/>
  <c r="K1513" i="16"/>
  <c r="K1512" i="16"/>
  <c r="L1512" i="16"/>
  <c r="K1511" i="16"/>
  <c r="L1511" i="16"/>
  <c r="K1510" i="16"/>
  <c r="L1510" i="16"/>
  <c r="L1509" i="16"/>
  <c r="K1509" i="16"/>
  <c r="L1508" i="16"/>
  <c r="K1508" i="16"/>
  <c r="L1507" i="16"/>
  <c r="K1507" i="16"/>
  <c r="K1506" i="16"/>
  <c r="L1506" i="16"/>
  <c r="K1505" i="16"/>
  <c r="L1505" i="16"/>
  <c r="K1504" i="16"/>
  <c r="L1504" i="16"/>
  <c r="K1503" i="16"/>
  <c r="L1503" i="16"/>
  <c r="K1502" i="16"/>
  <c r="L1502" i="16"/>
  <c r="L1501" i="16"/>
  <c r="K1501" i="16"/>
  <c r="L1500" i="16"/>
  <c r="K1500" i="16"/>
  <c r="L1499" i="16"/>
  <c r="K1499" i="16"/>
  <c r="K1498" i="16"/>
  <c r="L1498" i="16"/>
  <c r="K1497" i="16"/>
  <c r="L1497" i="16"/>
  <c r="K1496" i="16"/>
  <c r="L1496" i="16"/>
  <c r="K1495" i="16"/>
  <c r="L1495" i="16"/>
  <c r="K1494" i="16"/>
  <c r="L1494" i="16"/>
  <c r="L1493" i="16"/>
  <c r="K1493" i="16"/>
  <c r="L1492" i="16"/>
  <c r="K1492" i="16"/>
  <c r="L1491" i="16"/>
  <c r="K1491" i="16"/>
  <c r="K1490" i="16"/>
  <c r="L1490" i="16"/>
  <c r="L1489" i="16"/>
  <c r="K1489" i="16"/>
  <c r="K1488" i="16"/>
  <c r="L1488" i="16"/>
  <c r="K1487" i="16"/>
  <c r="L1487" i="16"/>
  <c r="K1486" i="16"/>
  <c r="L1486" i="16"/>
  <c r="L1485" i="16"/>
  <c r="K1485" i="16"/>
  <c r="L1484" i="16"/>
  <c r="K1484" i="16"/>
  <c r="L1483" i="16"/>
  <c r="K1483" i="16"/>
  <c r="K1482" i="16"/>
  <c r="L1482" i="16"/>
  <c r="L1481" i="16"/>
  <c r="K1481" i="16"/>
  <c r="K1480" i="16"/>
  <c r="L1480" i="16"/>
  <c r="K1479" i="16"/>
  <c r="L1479" i="16"/>
  <c r="K1478" i="16"/>
  <c r="L1478" i="16"/>
  <c r="L1477" i="16"/>
  <c r="K1477" i="16"/>
  <c r="L1476" i="16"/>
  <c r="K1476" i="16"/>
  <c r="L1475" i="16"/>
  <c r="K1475" i="16"/>
  <c r="K1474" i="16"/>
  <c r="L1474" i="16"/>
  <c r="L1473" i="16"/>
  <c r="K1473" i="16"/>
  <c r="K1472" i="16"/>
  <c r="L1472" i="16"/>
  <c r="K1471" i="16"/>
  <c r="L1471" i="16"/>
  <c r="K1470" i="16"/>
  <c r="L1470" i="16"/>
  <c r="L1469" i="16"/>
  <c r="K1469" i="16"/>
  <c r="L1468" i="16"/>
  <c r="K1468" i="16"/>
  <c r="L1467" i="16"/>
  <c r="K1467" i="16"/>
  <c r="K1466" i="16"/>
  <c r="L1466" i="16"/>
  <c r="K1465" i="16"/>
  <c r="L1465" i="16"/>
  <c r="K1464" i="16"/>
  <c r="L1464" i="16"/>
  <c r="K1463" i="16"/>
  <c r="L1463" i="16"/>
  <c r="K1462" i="16"/>
  <c r="L1462" i="16"/>
  <c r="L1461" i="16"/>
  <c r="K1461" i="16"/>
  <c r="L1460" i="16"/>
  <c r="K1460" i="16"/>
  <c r="L1459" i="16"/>
  <c r="K1459" i="16"/>
  <c r="K1458" i="16"/>
  <c r="L1458" i="16"/>
  <c r="L1457" i="16"/>
  <c r="K1457" i="16"/>
  <c r="K1456" i="16"/>
  <c r="L1456" i="16"/>
  <c r="K1455" i="16"/>
  <c r="L1455" i="16"/>
  <c r="K1454" i="16"/>
  <c r="L1454" i="16"/>
  <c r="L1453" i="16"/>
  <c r="K1453" i="16"/>
  <c r="L1452" i="16"/>
  <c r="K1452" i="16"/>
  <c r="L1451" i="16"/>
  <c r="K1451" i="16"/>
  <c r="K1450" i="16"/>
  <c r="L1450" i="16"/>
  <c r="L1449" i="16"/>
  <c r="K1449" i="16"/>
  <c r="K1448" i="16"/>
  <c r="L1448" i="16"/>
  <c r="K1447" i="16"/>
  <c r="L1447" i="16"/>
  <c r="K1446" i="16"/>
  <c r="L1446" i="16"/>
  <c r="L1445" i="16"/>
  <c r="K1445" i="16"/>
  <c r="L1444" i="16"/>
  <c r="K1444" i="16"/>
  <c r="L1443" i="16"/>
  <c r="K1443" i="16"/>
  <c r="K1442" i="16"/>
  <c r="L1442" i="16"/>
  <c r="L1441" i="16"/>
  <c r="K1441" i="16"/>
  <c r="K1440" i="16"/>
  <c r="L1440" i="16"/>
  <c r="K1439" i="16"/>
  <c r="L1439" i="16"/>
  <c r="K1438" i="16"/>
  <c r="L1438" i="16"/>
  <c r="L1437" i="16"/>
  <c r="K1437" i="16"/>
  <c r="L1436" i="16"/>
  <c r="K1436" i="16"/>
  <c r="L1435" i="16"/>
  <c r="K1435" i="16"/>
  <c r="K1434" i="16"/>
  <c r="L1434" i="16"/>
  <c r="K1433" i="16"/>
  <c r="L1433" i="16"/>
  <c r="K1432" i="16"/>
  <c r="L1432" i="16"/>
  <c r="K1431" i="16"/>
  <c r="L1431" i="16"/>
  <c r="K1430" i="16"/>
  <c r="L1430" i="16"/>
  <c r="L1429" i="16"/>
  <c r="K1429" i="16"/>
  <c r="L1428" i="16"/>
  <c r="K1428" i="16"/>
  <c r="L1427" i="16"/>
  <c r="K1427" i="16"/>
  <c r="K1426" i="16"/>
  <c r="L1426" i="16"/>
  <c r="L1425" i="16"/>
  <c r="K1425" i="16"/>
  <c r="K1424" i="16"/>
  <c r="L1424" i="16"/>
  <c r="K1423" i="16"/>
  <c r="L1423" i="16"/>
  <c r="K1422" i="16"/>
  <c r="L1422" i="16"/>
  <c r="L1421" i="16"/>
  <c r="K1421" i="16"/>
  <c r="L1420" i="16"/>
  <c r="K1420" i="16"/>
  <c r="L1419" i="16"/>
  <c r="K1419" i="16"/>
  <c r="K1418" i="16"/>
  <c r="L1418" i="16"/>
  <c r="L1417" i="16"/>
  <c r="K1417" i="16"/>
  <c r="K1416" i="16"/>
  <c r="L1416" i="16"/>
  <c r="K1415" i="16"/>
  <c r="L1415" i="16"/>
  <c r="K1414" i="16"/>
  <c r="L1414" i="16"/>
  <c r="L1413" i="16"/>
  <c r="K1413" i="16"/>
  <c r="L1412" i="16"/>
  <c r="K1412" i="16"/>
  <c r="L1411" i="16"/>
  <c r="K1411" i="16"/>
  <c r="K1410" i="16"/>
  <c r="L1410" i="16"/>
  <c r="L1409" i="16"/>
  <c r="K1409" i="16"/>
  <c r="K1408" i="16"/>
  <c r="L1408" i="16"/>
  <c r="K1407" i="16"/>
  <c r="L1407" i="16"/>
  <c r="K1406" i="16"/>
  <c r="L1406" i="16"/>
  <c r="L1405" i="16"/>
  <c r="K1405" i="16"/>
  <c r="L1404" i="16"/>
  <c r="K1404" i="16"/>
  <c r="L1403" i="16"/>
  <c r="K1403" i="16"/>
  <c r="K1402" i="16"/>
  <c r="L1402" i="16"/>
  <c r="K1401" i="16"/>
  <c r="L1401" i="16"/>
  <c r="K1400" i="16"/>
  <c r="L1400" i="16"/>
  <c r="K1399" i="16"/>
  <c r="L1399" i="16"/>
  <c r="K1398" i="16"/>
  <c r="L1398" i="16"/>
  <c r="L1397" i="16"/>
  <c r="K1397" i="16"/>
  <c r="L1396" i="16"/>
  <c r="K1396" i="16"/>
  <c r="L1395" i="16"/>
  <c r="K1395" i="16"/>
  <c r="K1394" i="16"/>
  <c r="L1394" i="16"/>
  <c r="L1393" i="16"/>
  <c r="K1393" i="16"/>
  <c r="K1392" i="16"/>
  <c r="L1392" i="16"/>
  <c r="K1391" i="16"/>
  <c r="L1391" i="16"/>
  <c r="K1390" i="16"/>
  <c r="L1390" i="16"/>
  <c r="L1389" i="16"/>
  <c r="K1389" i="16"/>
  <c r="L1388" i="16"/>
  <c r="K1388" i="16"/>
  <c r="L1387" i="16"/>
  <c r="K1387" i="16"/>
  <c r="K1386" i="16"/>
  <c r="L1386" i="16"/>
  <c r="L1385" i="16"/>
  <c r="K1385" i="16"/>
  <c r="K1384" i="16"/>
  <c r="L1384" i="16"/>
  <c r="K1383" i="16"/>
  <c r="L1383" i="16"/>
  <c r="K1382" i="16"/>
  <c r="L1382" i="16"/>
  <c r="L1381" i="16"/>
  <c r="K1381" i="16"/>
  <c r="L1380" i="16"/>
  <c r="K1380" i="16"/>
  <c r="L1379" i="16"/>
  <c r="K1379" i="16"/>
  <c r="K1378" i="16"/>
  <c r="L1378" i="16"/>
  <c r="K1377" i="16"/>
  <c r="L1377" i="16"/>
  <c r="K1376" i="16"/>
  <c r="L1376" i="16"/>
  <c r="K1375" i="16"/>
  <c r="L1375" i="16"/>
  <c r="K1374" i="16"/>
  <c r="L1374" i="16"/>
  <c r="L1373" i="16"/>
  <c r="K1373" i="16"/>
  <c r="L1372" i="16"/>
  <c r="K1372" i="16"/>
  <c r="L1371" i="16"/>
  <c r="K1371" i="16"/>
  <c r="K1370" i="16"/>
  <c r="L1370" i="16"/>
  <c r="K1369" i="16"/>
  <c r="L1369" i="16"/>
  <c r="K1368" i="16"/>
  <c r="L1368" i="16"/>
  <c r="K1367" i="16"/>
  <c r="L1367" i="16"/>
  <c r="K1366" i="16"/>
  <c r="L1366" i="16"/>
  <c r="L1365" i="16"/>
  <c r="K1365" i="16"/>
  <c r="L1364" i="16"/>
  <c r="K1364" i="16"/>
  <c r="L1363" i="16"/>
  <c r="K1363" i="16"/>
  <c r="K1362" i="16"/>
  <c r="L1362" i="16"/>
  <c r="L1361" i="16"/>
  <c r="K1361" i="16"/>
  <c r="K1360" i="16"/>
  <c r="L1360" i="16"/>
  <c r="K1359" i="16"/>
  <c r="L1359" i="16"/>
  <c r="K1358" i="16"/>
  <c r="L1358" i="16"/>
  <c r="L1357" i="16"/>
  <c r="K1357" i="16"/>
  <c r="L1356" i="16"/>
  <c r="K1356" i="16"/>
  <c r="L1355" i="16"/>
  <c r="K1355" i="16"/>
  <c r="K1354" i="16"/>
  <c r="L1354" i="16"/>
  <c r="K1353" i="16"/>
  <c r="L1353" i="16"/>
  <c r="K1352" i="16"/>
  <c r="L1352" i="16"/>
  <c r="K1351" i="16"/>
  <c r="L1351" i="16"/>
  <c r="K1350" i="16"/>
  <c r="L1350" i="16"/>
  <c r="L1349" i="16"/>
  <c r="K1349" i="16"/>
  <c r="L1348" i="16"/>
  <c r="K1348" i="16"/>
  <c r="L1347" i="16"/>
  <c r="K1347" i="16"/>
  <c r="K1346" i="16"/>
  <c r="L1346" i="16"/>
  <c r="L1345" i="16"/>
  <c r="K1345" i="16"/>
  <c r="K1344" i="16"/>
  <c r="L1344" i="16"/>
  <c r="K1343" i="16"/>
  <c r="L1343" i="16"/>
  <c r="K1342" i="16"/>
  <c r="L1342" i="16"/>
  <c r="L1341" i="16"/>
  <c r="K1341" i="16"/>
  <c r="L1340" i="16"/>
  <c r="K1340" i="16"/>
  <c r="L1339" i="16"/>
  <c r="K1339" i="16"/>
  <c r="K1338" i="16"/>
  <c r="L1338" i="16"/>
  <c r="K1337" i="16"/>
  <c r="L1337" i="16"/>
  <c r="K1336" i="16"/>
  <c r="L1336" i="16"/>
  <c r="K1335" i="16"/>
  <c r="L1335" i="16"/>
  <c r="K1334" i="16"/>
  <c r="L1334" i="16"/>
  <c r="L1333" i="16"/>
  <c r="K1333" i="16"/>
  <c r="L1332" i="16"/>
  <c r="K1332" i="16"/>
  <c r="L1331" i="16"/>
  <c r="K1331" i="16"/>
  <c r="K1330" i="16"/>
  <c r="L1330" i="16"/>
  <c r="L1329" i="16"/>
  <c r="K1329" i="16"/>
  <c r="K1328" i="16"/>
  <c r="L1328" i="16"/>
  <c r="K1327" i="16"/>
  <c r="L1327" i="16"/>
  <c r="K1326" i="16"/>
  <c r="L1326" i="16"/>
  <c r="L1325" i="16"/>
  <c r="K1325" i="16"/>
  <c r="L1324" i="16"/>
  <c r="K1324" i="16"/>
  <c r="L1323" i="16"/>
  <c r="K1323" i="16"/>
  <c r="K1322" i="16"/>
  <c r="L1322" i="16"/>
  <c r="L1321" i="16"/>
  <c r="K1321" i="16"/>
  <c r="K1320" i="16"/>
  <c r="L1320" i="16"/>
  <c r="K1319" i="16"/>
  <c r="L1319" i="16"/>
  <c r="K1318" i="16"/>
  <c r="L1318" i="16"/>
  <c r="L1317" i="16"/>
  <c r="K1317" i="16"/>
  <c r="L1316" i="16"/>
  <c r="K1316" i="16"/>
  <c r="L1315" i="16"/>
  <c r="K1315" i="16"/>
  <c r="K1314" i="16"/>
  <c r="L1314" i="16"/>
  <c r="K1313" i="16"/>
  <c r="L1313" i="16"/>
  <c r="K1312" i="16"/>
  <c r="L1312" i="16"/>
  <c r="K1311" i="16"/>
  <c r="L1311" i="16"/>
  <c r="K1310" i="16"/>
  <c r="L1310" i="16"/>
  <c r="L1309" i="16"/>
  <c r="K1309" i="16"/>
  <c r="L1308" i="16"/>
  <c r="K1308" i="16"/>
  <c r="L1307" i="16"/>
  <c r="K1307" i="16"/>
  <c r="K1306" i="16"/>
  <c r="L1306" i="16"/>
  <c r="K1305" i="16"/>
  <c r="L1305" i="16"/>
  <c r="K1304" i="16"/>
  <c r="L1304" i="16"/>
  <c r="K1303" i="16"/>
  <c r="L1303" i="16"/>
  <c r="K1302" i="16"/>
  <c r="L1302" i="16"/>
  <c r="L1301" i="16"/>
  <c r="K1301" i="16"/>
  <c r="L1300" i="16"/>
  <c r="K1300" i="16"/>
  <c r="L1299" i="16"/>
  <c r="K1299" i="16"/>
  <c r="K1298" i="16"/>
  <c r="L1298" i="16"/>
  <c r="L1297" i="16"/>
  <c r="K1297" i="16"/>
  <c r="K1296" i="16"/>
  <c r="L1296" i="16"/>
  <c r="K1295" i="16"/>
  <c r="L1295" i="16"/>
  <c r="K1294" i="16"/>
  <c r="L1294" i="16"/>
  <c r="L1293" i="16"/>
  <c r="K1293" i="16"/>
  <c r="L1292" i="16"/>
  <c r="K1292" i="16"/>
  <c r="L1291" i="16"/>
  <c r="K1291" i="16"/>
  <c r="K1290" i="16"/>
  <c r="L1290" i="16"/>
  <c r="K1289" i="16"/>
  <c r="L1289" i="16"/>
  <c r="K1288" i="16"/>
  <c r="L1288" i="16"/>
  <c r="K1287" i="16"/>
  <c r="L1287" i="16"/>
  <c r="K1286" i="16"/>
  <c r="L1286" i="16"/>
  <c r="L1285" i="16"/>
  <c r="K1285" i="16"/>
  <c r="L1284" i="16"/>
  <c r="K1284" i="16"/>
  <c r="L1283" i="16"/>
  <c r="K1283" i="16"/>
  <c r="K1282" i="16"/>
  <c r="L1282" i="16"/>
  <c r="K1281" i="16"/>
  <c r="L1281" i="16"/>
  <c r="K1280" i="16"/>
  <c r="L1280" i="16"/>
  <c r="K1279" i="16"/>
  <c r="L1279" i="16"/>
  <c r="K1278" i="16"/>
  <c r="L1278" i="16"/>
  <c r="L1277" i="16"/>
  <c r="K1277" i="16"/>
  <c r="L1276" i="16"/>
  <c r="K1276" i="16"/>
  <c r="L1275" i="16"/>
  <c r="K1275" i="16"/>
  <c r="K1274" i="16"/>
  <c r="L1274" i="16"/>
  <c r="K1273" i="16"/>
  <c r="L1273" i="16"/>
  <c r="K1272" i="16"/>
  <c r="L1272" i="16"/>
  <c r="K1271" i="16"/>
  <c r="L1271" i="16"/>
  <c r="K1270" i="16"/>
  <c r="L1270" i="16"/>
  <c r="L1269" i="16"/>
  <c r="K1269" i="16"/>
  <c r="L1268" i="16"/>
  <c r="K1268" i="16"/>
  <c r="L1267" i="16"/>
  <c r="K1267" i="16"/>
  <c r="K1266" i="16"/>
  <c r="L1266" i="16"/>
  <c r="L1265" i="16"/>
  <c r="K1265" i="16"/>
  <c r="K1264" i="16"/>
  <c r="L1264" i="16"/>
  <c r="K1263" i="16"/>
  <c r="L1263" i="16"/>
  <c r="K1262" i="16"/>
  <c r="L1262" i="16"/>
  <c r="L1261" i="16"/>
  <c r="K1261" i="16"/>
  <c r="L1260" i="16"/>
  <c r="K1260" i="16"/>
  <c r="L1259" i="16"/>
  <c r="K1259" i="16"/>
  <c r="K1258" i="16"/>
  <c r="L1258" i="16"/>
  <c r="L1257" i="16"/>
  <c r="K1257" i="16"/>
  <c r="K1256" i="16"/>
  <c r="L1256" i="16"/>
  <c r="K1255" i="16"/>
  <c r="L1255" i="16"/>
  <c r="K1254" i="16"/>
  <c r="L1254" i="16"/>
  <c r="L1253" i="16"/>
  <c r="K1253" i="16"/>
  <c r="L1252" i="16"/>
  <c r="K1252" i="16"/>
  <c r="L1251" i="16"/>
  <c r="K1251" i="16"/>
  <c r="K1250" i="16"/>
  <c r="L1250" i="16"/>
  <c r="K1249" i="16"/>
  <c r="L1249" i="16"/>
  <c r="K1248" i="16"/>
  <c r="L1248" i="16"/>
  <c r="K1247" i="16"/>
  <c r="L1247" i="16"/>
  <c r="K1246" i="16"/>
  <c r="L1246" i="16"/>
  <c r="L1245" i="16"/>
  <c r="K1245" i="16"/>
  <c r="L1244" i="16"/>
  <c r="K1244" i="16"/>
  <c r="L1243" i="16"/>
  <c r="K1243" i="16"/>
  <c r="K1242" i="16"/>
  <c r="L1242" i="16"/>
  <c r="K1241" i="16"/>
  <c r="L1241" i="16"/>
  <c r="K1240" i="16"/>
  <c r="L1240" i="16"/>
  <c r="K1239" i="16"/>
  <c r="L1239" i="16"/>
  <c r="K1238" i="16"/>
  <c r="L1238" i="16"/>
  <c r="L1237" i="16"/>
  <c r="K1237" i="16"/>
  <c r="L1236" i="16"/>
  <c r="K1236" i="16"/>
  <c r="L1235" i="16"/>
  <c r="K1235" i="16"/>
  <c r="K1234" i="16"/>
  <c r="L1234" i="16"/>
  <c r="L1233" i="16"/>
  <c r="K1233" i="16"/>
  <c r="K1232" i="16"/>
  <c r="L1232" i="16"/>
  <c r="K1231" i="16"/>
  <c r="L1231" i="16"/>
  <c r="K1230" i="16"/>
  <c r="L1230" i="16"/>
  <c r="L1229" i="16"/>
  <c r="K1229" i="16"/>
  <c r="L1228" i="16"/>
  <c r="K1228" i="16"/>
  <c r="L1227" i="16"/>
  <c r="K1227" i="16"/>
  <c r="K1226" i="16"/>
  <c r="L1226" i="16"/>
  <c r="K1225" i="16"/>
  <c r="L1225" i="16"/>
  <c r="K1224" i="16"/>
  <c r="L1224" i="16"/>
  <c r="K1223" i="16"/>
  <c r="L1223" i="16"/>
  <c r="K1222" i="16"/>
  <c r="L1222" i="16"/>
  <c r="L1221" i="16"/>
  <c r="K1221" i="16"/>
  <c r="L1220" i="16"/>
  <c r="K1220" i="16"/>
  <c r="L1219" i="16"/>
  <c r="K1219" i="16"/>
  <c r="K1218" i="16"/>
  <c r="L1218" i="16"/>
  <c r="L1217" i="16"/>
  <c r="K1217" i="16"/>
  <c r="K1216" i="16"/>
  <c r="L1216" i="16"/>
  <c r="K1215" i="16"/>
  <c r="L1215" i="16"/>
  <c r="K1214" i="16"/>
  <c r="L1214" i="16"/>
  <c r="L1213" i="16"/>
  <c r="K1213" i="16"/>
  <c r="L1212" i="16"/>
  <c r="K1212" i="16"/>
  <c r="L1211" i="16"/>
  <c r="K1211" i="16"/>
  <c r="K1210" i="16"/>
  <c r="L1210" i="16"/>
  <c r="K1209" i="16"/>
  <c r="L1209" i="16"/>
  <c r="K1208" i="16"/>
  <c r="L1208" i="16"/>
  <c r="K1207" i="16"/>
  <c r="L1207" i="16"/>
  <c r="K1206" i="16"/>
  <c r="L1206" i="16"/>
  <c r="L1205" i="16"/>
  <c r="K1205" i="16"/>
  <c r="L1204" i="16"/>
  <c r="K1204" i="16"/>
  <c r="L1203" i="16"/>
  <c r="K1203" i="16"/>
  <c r="K1202" i="16"/>
  <c r="L1202" i="16"/>
  <c r="L1201" i="16"/>
  <c r="K1201" i="16"/>
  <c r="K1200" i="16"/>
  <c r="L1200" i="16"/>
  <c r="K1199" i="16"/>
  <c r="L1199" i="16"/>
  <c r="K1198" i="16"/>
  <c r="L1198" i="16"/>
  <c r="L1197" i="16"/>
  <c r="K1197" i="16"/>
  <c r="L1196" i="16"/>
  <c r="K1196" i="16"/>
  <c r="L1195" i="16"/>
  <c r="K1195" i="16"/>
  <c r="K1194" i="16"/>
  <c r="L1194" i="16"/>
  <c r="L1193" i="16"/>
  <c r="K1193" i="16"/>
  <c r="K1192" i="16"/>
  <c r="L1192" i="16"/>
  <c r="K1191" i="16"/>
  <c r="L1191" i="16"/>
  <c r="K1190" i="16"/>
  <c r="L1190" i="16"/>
  <c r="L1189" i="16"/>
  <c r="K1189" i="16"/>
  <c r="L1188" i="16"/>
  <c r="K1188" i="16"/>
  <c r="L1187" i="16"/>
  <c r="K1187" i="16"/>
  <c r="K1186" i="16"/>
  <c r="L1186" i="16"/>
  <c r="K1185" i="16"/>
  <c r="L1185" i="16"/>
  <c r="K1184" i="16"/>
  <c r="L1184" i="16"/>
  <c r="K1183" i="16"/>
  <c r="L1183" i="16"/>
  <c r="K1182" i="16"/>
  <c r="L1182" i="16"/>
  <c r="L1181" i="16"/>
  <c r="K1181" i="16"/>
  <c r="L1180" i="16"/>
  <c r="K1180" i="16"/>
  <c r="L1179" i="16"/>
  <c r="K1179" i="16"/>
  <c r="K1178" i="16"/>
  <c r="L1178" i="16"/>
  <c r="K1177" i="16"/>
  <c r="L1177" i="16"/>
  <c r="K1176" i="16"/>
  <c r="L1176" i="16"/>
  <c r="K1175" i="16"/>
  <c r="L1175" i="16"/>
  <c r="K1174" i="16"/>
  <c r="L1174" i="16"/>
  <c r="L1173" i="16"/>
  <c r="K1173" i="16"/>
  <c r="D1173" i="16"/>
  <c r="B1173" i="16"/>
  <c r="L1172" i="16"/>
  <c r="K1172" i="16"/>
  <c r="D1172" i="16"/>
  <c r="B1172" i="16"/>
  <c r="C1172" i="16"/>
  <c r="L1171" i="16"/>
  <c r="K1171" i="16"/>
  <c r="B1171" i="16"/>
  <c r="C1171" i="16"/>
  <c r="K1170" i="16"/>
  <c r="L1170" i="16"/>
  <c r="K1169" i="16"/>
  <c r="L1169" i="16"/>
  <c r="L1168" i="16"/>
  <c r="K1168" i="16"/>
  <c r="L1167" i="16"/>
  <c r="K1167" i="16"/>
  <c r="L1166" i="16"/>
  <c r="K1166" i="16"/>
  <c r="K1165" i="16"/>
  <c r="L1165" i="16"/>
  <c r="K1164" i="16"/>
  <c r="L1164" i="16"/>
  <c r="K1163" i="16"/>
  <c r="L1163" i="16"/>
  <c r="K1162" i="16"/>
  <c r="L1162" i="16"/>
  <c r="K1161" i="16"/>
  <c r="L1161" i="16"/>
  <c r="L1160" i="16"/>
  <c r="K1160" i="16"/>
  <c r="L1159" i="16"/>
  <c r="K1159" i="16"/>
  <c r="L1158" i="16"/>
  <c r="K1158" i="16"/>
  <c r="K1157" i="16"/>
  <c r="L1157" i="16"/>
  <c r="L1156" i="16"/>
  <c r="K1156" i="16"/>
  <c r="K1155" i="16"/>
  <c r="L1155" i="16"/>
  <c r="K1154" i="16"/>
  <c r="L1154" i="16"/>
  <c r="K1153" i="16"/>
  <c r="L1153" i="16"/>
  <c r="L1152" i="16"/>
  <c r="K1152" i="16"/>
  <c r="L1151" i="16"/>
  <c r="K1151" i="16"/>
  <c r="L1150" i="16"/>
  <c r="K1150" i="16"/>
  <c r="K1149" i="16"/>
  <c r="L1149" i="16"/>
  <c r="L1148" i="16"/>
  <c r="K1148" i="16"/>
  <c r="K1147" i="16"/>
  <c r="L1147" i="16"/>
  <c r="K1146" i="16"/>
  <c r="L1146" i="16"/>
  <c r="K1145" i="16"/>
  <c r="L1145" i="16"/>
  <c r="L1144" i="16"/>
  <c r="K1144" i="16"/>
  <c r="L1143" i="16"/>
  <c r="K1143" i="16"/>
  <c r="L1142" i="16"/>
  <c r="K1142" i="16"/>
  <c r="K1141" i="16"/>
  <c r="L1141" i="16"/>
  <c r="K1140" i="16"/>
  <c r="L1140" i="16"/>
  <c r="K1139" i="16"/>
  <c r="L1139" i="16"/>
  <c r="K1138" i="16"/>
  <c r="L1138" i="16"/>
  <c r="K1137" i="16"/>
  <c r="L1137" i="16"/>
  <c r="L1136" i="16"/>
  <c r="K1136" i="16"/>
  <c r="L1135" i="16"/>
  <c r="K1135" i="16"/>
  <c r="L1134" i="16"/>
  <c r="K1134" i="16"/>
  <c r="K1133" i="16"/>
  <c r="L1133" i="16"/>
  <c r="L1132" i="16"/>
  <c r="K1132" i="16"/>
  <c r="K1131" i="16"/>
  <c r="L1131" i="16"/>
  <c r="K1130" i="16"/>
  <c r="L1130" i="16"/>
  <c r="K1129" i="16"/>
  <c r="L1129" i="16"/>
  <c r="L1128" i="16"/>
  <c r="K1128" i="16"/>
  <c r="L1127" i="16"/>
  <c r="K1127" i="16"/>
  <c r="L1126" i="16"/>
  <c r="K1126" i="16"/>
  <c r="K1125" i="16"/>
  <c r="L1125" i="16"/>
  <c r="L1124" i="16"/>
  <c r="K1124" i="16"/>
  <c r="K1123" i="16"/>
  <c r="L1123" i="16"/>
  <c r="K1122" i="16"/>
  <c r="L1122" i="16"/>
  <c r="K1121" i="16"/>
  <c r="L1121" i="16"/>
  <c r="L1120" i="16"/>
  <c r="K1120" i="16"/>
  <c r="L1119" i="16"/>
  <c r="K1119" i="16"/>
  <c r="L1118" i="16"/>
  <c r="K1118" i="16"/>
  <c r="K1117" i="16"/>
  <c r="L1117" i="16"/>
  <c r="L1116" i="16"/>
  <c r="K1116" i="16"/>
  <c r="K1115" i="16"/>
  <c r="L1115" i="16"/>
  <c r="K1114" i="16"/>
  <c r="L1114" i="16"/>
  <c r="K1113" i="16"/>
  <c r="L1113" i="16"/>
  <c r="L1112" i="16"/>
  <c r="K1112" i="16"/>
  <c r="L1111" i="16"/>
  <c r="K1111" i="16"/>
  <c r="L1110" i="16"/>
  <c r="K1110" i="16"/>
  <c r="K1109" i="16"/>
  <c r="L1109" i="16"/>
  <c r="L1108" i="16"/>
  <c r="K1108" i="16"/>
  <c r="K1107" i="16"/>
  <c r="L1107" i="16"/>
  <c r="K1106" i="16"/>
  <c r="L1106" i="16"/>
  <c r="K1105" i="16"/>
  <c r="L1105" i="16"/>
  <c r="L1104" i="16"/>
  <c r="K1104" i="16"/>
  <c r="L1103" i="16"/>
  <c r="K1103" i="16"/>
  <c r="L1102" i="16"/>
  <c r="K1102" i="16"/>
  <c r="K1101" i="16"/>
  <c r="L1101" i="16"/>
  <c r="L1100" i="16"/>
  <c r="K1100" i="16"/>
  <c r="K1099" i="16"/>
  <c r="L1099" i="16"/>
  <c r="K1098" i="16"/>
  <c r="L1098" i="16"/>
  <c r="K1097" i="16"/>
  <c r="L1097" i="16"/>
  <c r="L1096" i="16"/>
  <c r="K1096" i="16"/>
  <c r="L1095" i="16"/>
  <c r="K1095" i="16"/>
  <c r="L1094" i="16"/>
  <c r="K1094" i="16"/>
  <c r="K1093" i="16"/>
  <c r="L1093" i="16"/>
  <c r="L1092" i="16"/>
  <c r="K1092" i="16"/>
  <c r="K1091" i="16"/>
  <c r="L1091" i="16"/>
  <c r="K1090" i="16"/>
  <c r="L1090" i="16"/>
  <c r="K1089" i="16"/>
  <c r="L1089" i="16"/>
  <c r="L1088" i="16"/>
  <c r="K1088" i="16"/>
  <c r="L1087" i="16"/>
  <c r="K1087" i="16"/>
  <c r="L1086" i="16"/>
  <c r="K1086" i="16"/>
  <c r="K1085" i="16"/>
  <c r="L1085" i="16"/>
  <c r="L1084" i="16"/>
  <c r="K1084" i="16"/>
  <c r="K1083" i="16"/>
  <c r="L1083" i="16"/>
  <c r="K1082" i="16"/>
  <c r="L1082" i="16"/>
  <c r="K1081" i="16"/>
  <c r="L1081" i="16"/>
  <c r="L1080" i="16"/>
  <c r="K1080" i="16"/>
  <c r="L1079" i="16"/>
  <c r="K1079" i="16"/>
  <c r="L1078" i="16"/>
  <c r="K1078" i="16"/>
  <c r="K1077" i="16"/>
  <c r="L1077" i="16"/>
  <c r="L1076" i="16"/>
  <c r="K1076" i="16"/>
  <c r="K1075" i="16"/>
  <c r="L1075" i="16"/>
  <c r="K1074" i="16"/>
  <c r="L1074" i="16"/>
  <c r="K1073" i="16"/>
  <c r="L1073" i="16"/>
  <c r="L1072" i="16"/>
  <c r="K1072" i="16"/>
  <c r="L1071" i="16"/>
  <c r="K1071" i="16"/>
  <c r="L1070" i="16"/>
  <c r="K1070" i="16"/>
  <c r="L1069" i="16"/>
  <c r="K1069" i="16"/>
  <c r="K1068" i="16"/>
  <c r="L1068" i="16"/>
  <c r="K1067" i="16"/>
  <c r="L1067" i="16"/>
  <c r="K1066" i="16"/>
  <c r="L1066" i="16"/>
  <c r="K1065" i="16"/>
  <c r="L1065" i="16"/>
  <c r="L1064" i="16"/>
  <c r="K1064" i="16"/>
  <c r="L1063" i="16"/>
  <c r="K1063" i="16"/>
  <c r="L1062" i="16"/>
  <c r="K1062" i="16"/>
  <c r="K1061" i="16"/>
  <c r="L1061" i="16"/>
  <c r="L1060" i="16"/>
  <c r="K1060" i="16"/>
  <c r="K1059" i="16"/>
  <c r="L1059" i="16"/>
  <c r="K1058" i="16"/>
  <c r="L1058" i="16"/>
  <c r="K1057" i="16"/>
  <c r="L1057" i="16"/>
  <c r="L1056" i="16"/>
  <c r="K1056" i="16"/>
  <c r="L1055" i="16"/>
  <c r="K1055" i="16"/>
  <c r="L1054" i="16"/>
  <c r="K1054" i="16"/>
  <c r="L1053" i="16"/>
  <c r="K1053" i="16"/>
  <c r="K1052" i="16"/>
  <c r="L1052" i="16"/>
  <c r="K1051" i="16"/>
  <c r="L1051" i="16"/>
  <c r="K1050" i="16"/>
  <c r="L1050" i="16"/>
  <c r="K1049" i="16"/>
  <c r="L1049" i="16"/>
  <c r="L1048" i="16"/>
  <c r="K1048" i="16"/>
  <c r="L1047" i="16"/>
  <c r="K1047" i="16"/>
  <c r="L1046" i="16"/>
  <c r="K1046" i="16"/>
  <c r="K1045" i="16"/>
  <c r="L1045" i="16"/>
  <c r="L1044" i="16"/>
  <c r="K1044" i="16"/>
  <c r="K1043" i="16"/>
  <c r="L1043" i="16"/>
  <c r="K1042" i="16"/>
  <c r="L1042" i="16"/>
  <c r="K1041" i="16"/>
  <c r="L1041" i="16"/>
  <c r="L1040" i="16"/>
  <c r="K1040" i="16"/>
  <c r="L1039" i="16"/>
  <c r="K1039" i="16"/>
  <c r="L1038" i="16"/>
  <c r="K1038" i="16"/>
  <c r="L1037" i="16"/>
  <c r="K1037" i="16"/>
  <c r="K1036" i="16"/>
  <c r="L1036" i="16"/>
  <c r="K1035" i="16"/>
  <c r="L1035" i="16"/>
  <c r="K1034" i="16"/>
  <c r="L1034" i="16"/>
  <c r="K1033" i="16"/>
  <c r="L1033" i="16"/>
  <c r="L1032" i="16"/>
  <c r="K1032" i="16"/>
  <c r="L1031" i="16"/>
  <c r="K1031" i="16"/>
  <c r="L1030" i="16"/>
  <c r="K1030" i="16"/>
  <c r="K1029" i="16"/>
  <c r="L1029" i="16"/>
  <c r="L1028" i="16"/>
  <c r="K1028" i="16"/>
  <c r="K1027" i="16"/>
  <c r="L1027" i="16"/>
  <c r="K1026" i="16"/>
  <c r="L1026" i="16"/>
  <c r="K1025" i="16"/>
  <c r="L1025" i="16"/>
  <c r="L1024" i="16"/>
  <c r="K1024" i="16"/>
  <c r="L1023" i="16"/>
  <c r="K1023" i="16"/>
  <c r="L1022" i="16"/>
  <c r="K1022" i="16"/>
  <c r="L1021" i="16"/>
  <c r="K1021" i="16"/>
  <c r="K1020" i="16"/>
  <c r="L1020" i="16"/>
  <c r="K1019" i="16"/>
  <c r="L1019" i="16"/>
  <c r="K1018" i="16"/>
  <c r="L1018" i="16"/>
  <c r="K1017" i="16"/>
  <c r="L1017" i="16"/>
  <c r="L1016" i="16"/>
  <c r="K1016" i="16"/>
  <c r="L1015" i="16"/>
  <c r="K1015" i="16"/>
  <c r="L1014" i="16"/>
  <c r="K1014" i="16"/>
  <c r="K1013" i="16"/>
  <c r="L1013" i="16"/>
  <c r="L1012" i="16"/>
  <c r="K1012" i="16"/>
  <c r="K1011" i="16"/>
  <c r="L1011" i="16"/>
  <c r="K1010" i="16"/>
  <c r="L1010" i="16"/>
  <c r="K1009" i="16"/>
  <c r="L1009" i="16"/>
  <c r="L1008" i="16"/>
  <c r="K1008" i="16"/>
  <c r="L1007" i="16"/>
  <c r="K1007" i="16"/>
  <c r="L1006" i="16"/>
  <c r="K1006" i="16"/>
  <c r="L1005" i="16"/>
  <c r="K1005" i="16"/>
  <c r="K1004" i="16"/>
  <c r="L1004" i="16"/>
  <c r="K1003" i="16"/>
  <c r="L1003" i="16"/>
  <c r="K1002" i="16"/>
  <c r="L1002" i="16"/>
  <c r="K1001" i="16"/>
  <c r="L1001" i="16"/>
  <c r="L1000" i="16"/>
  <c r="K1000" i="16"/>
  <c r="L999" i="16"/>
  <c r="K999" i="16"/>
  <c r="L998" i="16"/>
  <c r="K998" i="16"/>
  <c r="K997" i="16"/>
  <c r="L997" i="16"/>
  <c r="L996" i="16"/>
  <c r="K996" i="16"/>
  <c r="K995" i="16"/>
  <c r="L995" i="16"/>
  <c r="K994" i="16"/>
  <c r="L994" i="16"/>
  <c r="K993" i="16"/>
  <c r="L993" i="16"/>
  <c r="L992" i="16"/>
  <c r="K992" i="16"/>
  <c r="L991" i="16"/>
  <c r="K991" i="16"/>
  <c r="L990" i="16"/>
  <c r="K990" i="16"/>
  <c r="L989" i="16"/>
  <c r="K989" i="16"/>
  <c r="K988" i="16"/>
  <c r="L988" i="16"/>
  <c r="K987" i="16"/>
  <c r="L987" i="16"/>
  <c r="K986" i="16"/>
  <c r="L986" i="16"/>
  <c r="K985" i="16"/>
  <c r="L985" i="16"/>
  <c r="L984" i="16"/>
  <c r="K984" i="16"/>
  <c r="L983" i="16"/>
  <c r="K983" i="16"/>
  <c r="L982" i="16"/>
  <c r="K982" i="16"/>
  <c r="K981" i="16"/>
  <c r="L981" i="16"/>
  <c r="C981" i="16"/>
  <c r="L980" i="16"/>
  <c r="K980" i="16"/>
  <c r="K979" i="16"/>
  <c r="L979" i="16"/>
  <c r="D979" i="16"/>
  <c r="D980" i="16"/>
  <c r="D981" i="16"/>
  <c r="B981" i="16"/>
  <c r="B979" i="16"/>
  <c r="C979" i="16"/>
  <c r="K978" i="16"/>
  <c r="L978" i="16"/>
  <c r="C978" i="16"/>
  <c r="B978" i="16"/>
  <c r="L977" i="16"/>
  <c r="K977" i="16"/>
  <c r="L976" i="16"/>
  <c r="K976" i="16"/>
  <c r="J976" i="16"/>
  <c r="L975" i="16"/>
  <c r="K975" i="16"/>
  <c r="J975" i="16"/>
  <c r="K974" i="16"/>
  <c r="L974" i="16"/>
  <c r="L973" i="16"/>
  <c r="K973" i="16"/>
  <c r="J973" i="16"/>
  <c r="K972" i="16"/>
  <c r="L972" i="16"/>
  <c r="J972" i="16"/>
  <c r="K971" i="16"/>
  <c r="L971" i="16"/>
  <c r="K970" i="16"/>
  <c r="L970" i="16"/>
  <c r="J970" i="16"/>
  <c r="K969" i="16"/>
  <c r="L969" i="16"/>
  <c r="J969" i="16"/>
  <c r="L968" i="16"/>
  <c r="K968" i="16"/>
  <c r="L967" i="16"/>
  <c r="K967" i="16"/>
  <c r="J967" i="16"/>
  <c r="L966" i="16"/>
  <c r="K966" i="16"/>
  <c r="J966" i="16"/>
  <c r="K965" i="16"/>
  <c r="L965" i="16"/>
  <c r="K964" i="16"/>
  <c r="L964" i="16"/>
  <c r="J964" i="16"/>
  <c r="K963" i="16"/>
  <c r="L963" i="16"/>
  <c r="J963" i="16"/>
  <c r="K962" i="16"/>
  <c r="L962" i="16"/>
  <c r="K961" i="16"/>
  <c r="L961" i="16"/>
  <c r="J961" i="16"/>
  <c r="L960" i="16"/>
  <c r="K960" i="16"/>
  <c r="J960" i="16"/>
  <c r="L959" i="16"/>
  <c r="K959" i="16"/>
  <c r="L958" i="16"/>
  <c r="K958" i="16"/>
  <c r="J958" i="16"/>
  <c r="K957" i="16"/>
  <c r="L957" i="16"/>
  <c r="J957" i="16"/>
  <c r="K956" i="16"/>
  <c r="L956" i="16"/>
  <c r="K955" i="16"/>
  <c r="L955" i="16"/>
  <c r="J955" i="16"/>
  <c r="K954" i="16"/>
  <c r="L954" i="16"/>
  <c r="J954" i="16"/>
  <c r="L953" i="16"/>
  <c r="K953" i="16"/>
  <c r="K952" i="16"/>
  <c r="L952" i="16"/>
  <c r="J952" i="16"/>
  <c r="L951" i="16"/>
  <c r="K951" i="16"/>
  <c r="J951" i="16"/>
  <c r="K950" i="16"/>
  <c r="L950" i="16"/>
  <c r="L949" i="16"/>
  <c r="K949" i="16"/>
  <c r="J949" i="16"/>
  <c r="K948" i="16"/>
  <c r="L948" i="16"/>
  <c r="J948" i="16"/>
  <c r="L947" i="16"/>
  <c r="K947" i="16"/>
  <c r="K946" i="16"/>
  <c r="L946" i="16"/>
  <c r="J946" i="16"/>
  <c r="L945" i="16"/>
  <c r="K945" i="16"/>
  <c r="J945" i="16"/>
  <c r="L944" i="16"/>
  <c r="K944" i="16"/>
  <c r="L943" i="16"/>
  <c r="K943" i="16"/>
  <c r="J943" i="16"/>
  <c r="L942" i="16"/>
  <c r="K942" i="16"/>
  <c r="J942" i="16"/>
  <c r="K941" i="16"/>
  <c r="L941" i="16"/>
  <c r="K940" i="16"/>
  <c r="L940" i="16"/>
  <c r="J940" i="16"/>
  <c r="K939" i="16"/>
  <c r="L939" i="16"/>
  <c r="J939" i="16"/>
  <c r="K938" i="16"/>
  <c r="L938" i="16"/>
  <c r="L937" i="16"/>
  <c r="K937" i="16"/>
  <c r="J937" i="16"/>
  <c r="L936" i="16"/>
  <c r="K936" i="16"/>
  <c r="J936" i="16"/>
  <c r="L935" i="16"/>
  <c r="K935" i="16"/>
  <c r="L934" i="16"/>
  <c r="K934" i="16"/>
  <c r="J934" i="16"/>
  <c r="K933" i="16"/>
  <c r="L933" i="16"/>
  <c r="J933" i="16"/>
  <c r="K932" i="16"/>
  <c r="L932" i="16"/>
  <c r="K931" i="16"/>
  <c r="L931" i="16"/>
  <c r="J931" i="16"/>
  <c r="K930" i="16"/>
  <c r="L930" i="16"/>
  <c r="J930" i="16"/>
  <c r="L929" i="16"/>
  <c r="K929" i="16"/>
  <c r="L928" i="16"/>
  <c r="K928" i="16"/>
  <c r="J928" i="16"/>
  <c r="L927" i="16"/>
  <c r="K927" i="16"/>
  <c r="J927" i="16"/>
  <c r="K926" i="16"/>
  <c r="L926" i="16"/>
  <c r="L925" i="16"/>
  <c r="K925" i="16"/>
  <c r="J925" i="16"/>
  <c r="K924" i="16"/>
  <c r="L924" i="16"/>
  <c r="J924" i="16"/>
  <c r="K923" i="16"/>
  <c r="L923" i="16"/>
  <c r="K922" i="16"/>
  <c r="L922" i="16"/>
  <c r="J922" i="16"/>
  <c r="K921" i="16"/>
  <c r="L921" i="16"/>
  <c r="J921" i="16"/>
  <c r="L920" i="16"/>
  <c r="K920" i="16"/>
  <c r="L919" i="16"/>
  <c r="K919" i="16"/>
  <c r="J919" i="16"/>
  <c r="L918" i="16"/>
  <c r="K918" i="16"/>
  <c r="J918" i="16"/>
  <c r="K917" i="16"/>
  <c r="L917" i="16"/>
  <c r="K916" i="16"/>
  <c r="L916" i="16"/>
  <c r="J916" i="16"/>
  <c r="K915" i="16"/>
  <c r="L915" i="16"/>
  <c r="J915" i="16"/>
  <c r="L914" i="16"/>
  <c r="K914" i="16"/>
  <c r="K913" i="16"/>
  <c r="L913" i="16"/>
  <c r="J913" i="16"/>
  <c r="L912" i="16"/>
  <c r="K912" i="16"/>
  <c r="J912" i="16"/>
  <c r="L911" i="16"/>
  <c r="K911" i="16"/>
  <c r="L910" i="16"/>
  <c r="K910" i="16"/>
  <c r="J910" i="16"/>
  <c r="K909" i="16"/>
  <c r="L909" i="16"/>
  <c r="J909" i="16"/>
  <c r="K908" i="16"/>
  <c r="L908" i="16"/>
  <c r="K907" i="16"/>
  <c r="L907" i="16"/>
  <c r="J907" i="16"/>
  <c r="L906" i="16"/>
  <c r="K906" i="16"/>
  <c r="J906" i="16"/>
  <c r="L905" i="16"/>
  <c r="K905" i="16"/>
  <c r="K904" i="16"/>
  <c r="L904" i="16"/>
  <c r="J904" i="16"/>
  <c r="L903" i="16"/>
  <c r="K903" i="16"/>
  <c r="J903" i="16"/>
  <c r="K902" i="16"/>
  <c r="L902" i="16"/>
  <c r="L901" i="16"/>
  <c r="K901" i="16"/>
  <c r="J901" i="16"/>
  <c r="K900" i="16"/>
  <c r="L900" i="16"/>
  <c r="J900" i="16"/>
  <c r="L899" i="16"/>
  <c r="K899" i="16"/>
  <c r="K898" i="16"/>
  <c r="L898" i="16"/>
  <c r="J898" i="16"/>
  <c r="L897" i="16"/>
  <c r="K897" i="16"/>
  <c r="J897" i="16"/>
  <c r="L896" i="16"/>
  <c r="K896" i="16"/>
  <c r="L895" i="16"/>
  <c r="K895" i="16"/>
  <c r="J895" i="16"/>
  <c r="L894" i="16"/>
  <c r="K894" i="16"/>
  <c r="J894" i="16"/>
  <c r="K893" i="16"/>
  <c r="L893" i="16"/>
  <c r="K892" i="16"/>
  <c r="L892" i="16"/>
  <c r="J892" i="16"/>
  <c r="K891" i="16"/>
  <c r="L891" i="16"/>
  <c r="J891" i="16"/>
  <c r="K890" i="16"/>
  <c r="L890" i="16"/>
  <c r="K889" i="16"/>
  <c r="L889" i="16"/>
  <c r="J889" i="16"/>
  <c r="L888" i="16"/>
  <c r="K888" i="16"/>
  <c r="J888" i="16"/>
  <c r="L887" i="16"/>
  <c r="K887" i="16"/>
  <c r="L886" i="16"/>
  <c r="K886" i="16"/>
  <c r="J886" i="16"/>
  <c r="K885" i="16"/>
  <c r="L885" i="16"/>
  <c r="J885" i="16"/>
  <c r="K884" i="16"/>
  <c r="L884" i="16"/>
  <c r="K883" i="16"/>
  <c r="L883" i="16"/>
  <c r="J883" i="16"/>
  <c r="K882" i="16"/>
  <c r="L882" i="16"/>
  <c r="J882" i="16"/>
  <c r="L881" i="16"/>
  <c r="K881" i="16"/>
  <c r="L880" i="16"/>
  <c r="K880" i="16"/>
  <c r="J880" i="16"/>
  <c r="L879" i="16"/>
  <c r="K879" i="16"/>
  <c r="J879" i="16"/>
  <c r="K878" i="16"/>
  <c r="L878" i="16"/>
  <c r="L877" i="16"/>
  <c r="K877" i="16"/>
  <c r="J877" i="16"/>
  <c r="K876" i="16"/>
  <c r="L876" i="16"/>
  <c r="J876" i="16"/>
  <c r="K875" i="16"/>
  <c r="L875" i="16"/>
  <c r="K874" i="16"/>
  <c r="L874" i="16"/>
  <c r="J874" i="16"/>
  <c r="K873" i="16"/>
  <c r="L873" i="16"/>
  <c r="J873" i="16"/>
  <c r="L872" i="16"/>
  <c r="K872" i="16"/>
  <c r="L871" i="16"/>
  <c r="K871" i="16"/>
  <c r="J871" i="16"/>
  <c r="L870" i="16"/>
  <c r="K870" i="16"/>
  <c r="J870" i="16"/>
  <c r="K869" i="16"/>
  <c r="L869" i="16"/>
  <c r="K868" i="16"/>
  <c r="L868" i="16"/>
  <c r="J868" i="16"/>
  <c r="K867" i="16"/>
  <c r="L867" i="16"/>
  <c r="J867" i="16"/>
  <c r="L866" i="16"/>
  <c r="K866" i="16"/>
  <c r="K865" i="16"/>
  <c r="L865" i="16"/>
  <c r="J865" i="16"/>
  <c r="L864" i="16"/>
  <c r="K864" i="16"/>
  <c r="J864" i="16"/>
  <c r="L863" i="16"/>
  <c r="K863" i="16"/>
  <c r="L862" i="16"/>
  <c r="K862" i="16"/>
  <c r="J862" i="16"/>
  <c r="K861" i="16"/>
  <c r="L861" i="16"/>
  <c r="J861" i="16"/>
  <c r="K860" i="16"/>
  <c r="L860" i="16"/>
  <c r="K859" i="16"/>
  <c r="L859" i="16"/>
  <c r="J859" i="16"/>
  <c r="L858" i="16"/>
  <c r="K858" i="16"/>
  <c r="J858" i="16"/>
  <c r="L857" i="16"/>
  <c r="K857" i="16"/>
  <c r="K856" i="16"/>
  <c r="L856" i="16"/>
  <c r="J856" i="16"/>
  <c r="L855" i="16"/>
  <c r="K855" i="16"/>
  <c r="J855" i="16"/>
  <c r="K854" i="16"/>
  <c r="L854" i="16"/>
  <c r="L853" i="16"/>
  <c r="K853" i="16"/>
  <c r="J853" i="16"/>
  <c r="K852" i="16"/>
  <c r="L852" i="16"/>
  <c r="J852" i="16"/>
  <c r="L851" i="16"/>
  <c r="K851" i="16"/>
  <c r="K850" i="16"/>
  <c r="L850" i="16"/>
  <c r="J850" i="16"/>
  <c r="L849" i="16"/>
  <c r="K849" i="16"/>
  <c r="J849" i="16"/>
  <c r="L848" i="16"/>
  <c r="K848" i="16"/>
  <c r="L847" i="16"/>
  <c r="K847" i="16"/>
  <c r="J847" i="16"/>
  <c r="L846" i="16"/>
  <c r="K846" i="16"/>
  <c r="J846" i="16"/>
  <c r="K845" i="16"/>
  <c r="L845" i="16"/>
  <c r="K844" i="16"/>
  <c r="L844" i="16"/>
  <c r="J844" i="16"/>
  <c r="K843" i="16"/>
  <c r="L843" i="16"/>
  <c r="J843" i="16"/>
  <c r="K842" i="16"/>
  <c r="L842" i="16"/>
  <c r="K841" i="16"/>
  <c r="L841" i="16"/>
  <c r="J841" i="16"/>
  <c r="L840" i="16"/>
  <c r="K840" i="16"/>
  <c r="J840" i="16"/>
  <c r="L839" i="16"/>
  <c r="K839" i="16"/>
  <c r="L838" i="16"/>
  <c r="K838" i="16"/>
  <c r="J838" i="16"/>
  <c r="K837" i="16"/>
  <c r="L837" i="16"/>
  <c r="J837" i="16"/>
  <c r="K836" i="16"/>
  <c r="L836" i="16"/>
  <c r="K835" i="16"/>
  <c r="L835" i="16"/>
  <c r="J835" i="16"/>
  <c r="K834" i="16"/>
  <c r="L834" i="16"/>
  <c r="J834" i="16"/>
  <c r="L833" i="16"/>
  <c r="K833" i="16"/>
  <c r="L832" i="16"/>
  <c r="K832" i="16"/>
  <c r="L831" i="16"/>
  <c r="K831" i="16"/>
  <c r="J831" i="16"/>
  <c r="K830" i="16"/>
  <c r="L830" i="16"/>
  <c r="K829" i="16"/>
  <c r="L829" i="16"/>
  <c r="L828" i="16"/>
  <c r="K828" i="16"/>
  <c r="L827" i="16"/>
  <c r="K827" i="16"/>
  <c r="J827" i="16"/>
  <c r="K826" i="16"/>
  <c r="L826" i="16"/>
  <c r="K825" i="16"/>
  <c r="L825" i="16"/>
  <c r="L824" i="16"/>
  <c r="K824" i="16"/>
  <c r="L823" i="16"/>
  <c r="K823" i="16"/>
  <c r="J823" i="16"/>
  <c r="K822" i="16"/>
  <c r="L822" i="16"/>
  <c r="K821" i="16"/>
  <c r="L821" i="16"/>
  <c r="L820" i="16"/>
  <c r="K820" i="16"/>
  <c r="L819" i="16"/>
  <c r="K819" i="16"/>
  <c r="J819" i="16"/>
  <c r="K818" i="16"/>
  <c r="L818" i="16"/>
  <c r="J818" i="16"/>
  <c r="K817" i="16"/>
  <c r="L817" i="16"/>
  <c r="L816" i="16"/>
  <c r="K816" i="16"/>
  <c r="L815" i="16"/>
  <c r="K815" i="16"/>
  <c r="J815" i="16"/>
  <c r="K814" i="16"/>
  <c r="L814" i="16"/>
  <c r="J814" i="16"/>
  <c r="K813" i="16"/>
  <c r="L813" i="16"/>
  <c r="L812" i="16"/>
  <c r="K812" i="16"/>
  <c r="L811" i="16"/>
  <c r="K811" i="16"/>
  <c r="J811" i="16"/>
  <c r="K810" i="16"/>
  <c r="L810" i="16"/>
  <c r="J810" i="16"/>
  <c r="K809" i="16"/>
  <c r="L809" i="16"/>
  <c r="K808" i="16"/>
  <c r="L808" i="16"/>
  <c r="J808" i="16"/>
  <c r="L807" i="16"/>
  <c r="K807" i="16"/>
  <c r="J807" i="16"/>
  <c r="K806" i="16"/>
  <c r="L806" i="16"/>
  <c r="J806" i="16"/>
  <c r="L805" i="16"/>
  <c r="K805" i="16"/>
  <c r="K804" i="16"/>
  <c r="L804" i="16"/>
  <c r="J804" i="16"/>
  <c r="L803" i="16"/>
  <c r="K803" i="16"/>
  <c r="J803" i="16"/>
  <c r="K802" i="16"/>
  <c r="L802" i="16"/>
  <c r="J802" i="16"/>
  <c r="K801" i="16"/>
  <c r="L801" i="16"/>
  <c r="L800" i="16"/>
  <c r="K800" i="16"/>
  <c r="J800" i="16"/>
  <c r="L799" i="16"/>
  <c r="K799" i="16"/>
  <c r="J799" i="16"/>
  <c r="K798" i="16"/>
  <c r="L798" i="16"/>
  <c r="J798" i="16"/>
  <c r="K797" i="16"/>
  <c r="L797" i="16"/>
  <c r="K796" i="16"/>
  <c r="L796" i="16"/>
  <c r="J796" i="16"/>
  <c r="L795" i="16"/>
  <c r="K795" i="16"/>
  <c r="J795" i="16"/>
  <c r="K794" i="16"/>
  <c r="L794" i="16"/>
  <c r="J794" i="16"/>
  <c r="K793" i="16"/>
  <c r="L793" i="16"/>
  <c r="J793" i="16"/>
  <c r="L792" i="16"/>
  <c r="K792" i="16"/>
  <c r="J792" i="16"/>
  <c r="L791" i="16"/>
  <c r="K791" i="16"/>
  <c r="J791" i="16"/>
  <c r="K790" i="16"/>
  <c r="L790" i="16"/>
  <c r="J790" i="16"/>
  <c r="K789" i="16"/>
  <c r="L789" i="16"/>
  <c r="J789" i="16"/>
  <c r="L788" i="16"/>
  <c r="K788" i="16"/>
  <c r="J788" i="16"/>
  <c r="L787" i="16"/>
  <c r="K787" i="16"/>
  <c r="J787" i="16"/>
  <c r="K786" i="16"/>
  <c r="L786" i="16"/>
  <c r="J786" i="16"/>
  <c r="D786" i="16"/>
  <c r="D787" i="16"/>
  <c r="K785" i="16"/>
  <c r="L785" i="16"/>
  <c r="J785" i="16"/>
  <c r="C785" i="16"/>
  <c r="B785" i="16"/>
  <c r="K784" i="16"/>
  <c r="L784" i="16"/>
  <c r="K783" i="16"/>
  <c r="L783" i="16"/>
  <c r="K782" i="16"/>
  <c r="L782" i="16"/>
  <c r="L781" i="16"/>
  <c r="K781" i="16"/>
  <c r="K780" i="16"/>
  <c r="L780" i="16"/>
  <c r="L779" i="16"/>
  <c r="K779" i="16"/>
  <c r="L778" i="16"/>
  <c r="K778" i="16"/>
  <c r="K777" i="16"/>
  <c r="L777" i="16"/>
  <c r="K776" i="16"/>
  <c r="L776" i="16"/>
  <c r="K775" i="16"/>
  <c r="L775" i="16"/>
  <c r="K774" i="16"/>
  <c r="L774" i="16"/>
  <c r="L773" i="16"/>
  <c r="K773" i="16"/>
  <c r="K772" i="16"/>
  <c r="L772" i="16"/>
  <c r="K771" i="16"/>
  <c r="L771" i="16"/>
  <c r="L770" i="16"/>
  <c r="K770" i="16"/>
  <c r="K769" i="16"/>
  <c r="L769" i="16"/>
  <c r="K768" i="16"/>
  <c r="L768" i="16"/>
  <c r="K767" i="16"/>
  <c r="L767" i="16"/>
  <c r="K766" i="16"/>
  <c r="L766" i="16"/>
  <c r="L765" i="16"/>
  <c r="K765" i="16"/>
  <c r="K764" i="16"/>
  <c r="L764" i="16"/>
  <c r="K763" i="16"/>
  <c r="L763" i="16"/>
  <c r="L762" i="16"/>
  <c r="K762" i="16"/>
  <c r="K761" i="16"/>
  <c r="L761" i="16"/>
  <c r="K760" i="16"/>
  <c r="L760" i="16"/>
  <c r="K759" i="16"/>
  <c r="L759" i="16"/>
  <c r="L758" i="16"/>
  <c r="K758" i="16"/>
  <c r="L757" i="16"/>
  <c r="K757" i="16"/>
  <c r="K756" i="16"/>
  <c r="L756" i="16"/>
  <c r="K755" i="16"/>
  <c r="L755" i="16"/>
  <c r="L754" i="16"/>
  <c r="K754" i="16"/>
  <c r="K753" i="16"/>
  <c r="L753" i="16"/>
  <c r="K752" i="16"/>
  <c r="L752" i="16"/>
  <c r="K751" i="16"/>
  <c r="L751" i="16"/>
  <c r="K750" i="16"/>
  <c r="L750" i="16"/>
  <c r="L749" i="16"/>
  <c r="K749" i="16"/>
  <c r="K748" i="16"/>
  <c r="L748" i="16"/>
  <c r="K747" i="16"/>
  <c r="L747" i="16"/>
  <c r="L746" i="16"/>
  <c r="K746" i="16"/>
  <c r="K745" i="16"/>
  <c r="L745" i="16"/>
  <c r="K744" i="16"/>
  <c r="L744" i="16"/>
  <c r="K743" i="16"/>
  <c r="L743" i="16"/>
  <c r="L742" i="16"/>
  <c r="K742" i="16"/>
  <c r="L741" i="16"/>
  <c r="K741" i="16"/>
  <c r="K740" i="16"/>
  <c r="L740" i="16"/>
  <c r="K739" i="16"/>
  <c r="L739" i="16"/>
  <c r="L738" i="16"/>
  <c r="K738" i="16"/>
  <c r="K737" i="16"/>
  <c r="L737" i="16"/>
  <c r="K736" i="16"/>
  <c r="L736" i="16"/>
  <c r="K735" i="16"/>
  <c r="L735" i="16"/>
  <c r="L734" i="16"/>
  <c r="K734" i="16"/>
  <c r="L733" i="16"/>
  <c r="K733" i="16"/>
  <c r="K732" i="16"/>
  <c r="L732" i="16"/>
  <c r="K731" i="16"/>
  <c r="L731" i="16"/>
  <c r="L730" i="16"/>
  <c r="K730" i="16"/>
  <c r="K729" i="16"/>
  <c r="L729" i="16"/>
  <c r="K728" i="16"/>
  <c r="L728" i="16"/>
  <c r="K727" i="16"/>
  <c r="L727" i="16"/>
  <c r="K726" i="16"/>
  <c r="L726" i="16"/>
  <c r="L725" i="16"/>
  <c r="K725" i="16"/>
  <c r="K724" i="16"/>
  <c r="L724" i="16"/>
  <c r="K723" i="16"/>
  <c r="L723" i="16"/>
  <c r="L722" i="16"/>
  <c r="K722" i="16"/>
  <c r="K721" i="16"/>
  <c r="L721" i="16"/>
  <c r="K720" i="16"/>
  <c r="L720" i="16"/>
  <c r="K719" i="16"/>
  <c r="L719" i="16"/>
  <c r="K718" i="16"/>
  <c r="L718" i="16"/>
  <c r="L717" i="16"/>
  <c r="K717" i="16"/>
  <c r="K716" i="16"/>
  <c r="L716" i="16"/>
  <c r="K715" i="16"/>
  <c r="L715" i="16"/>
  <c r="L714" i="16"/>
  <c r="K714" i="16"/>
  <c r="L713" i="16"/>
  <c r="K713" i="16"/>
  <c r="K712" i="16"/>
  <c r="L712" i="16"/>
  <c r="K711" i="16"/>
  <c r="L711" i="16"/>
  <c r="K710" i="16"/>
  <c r="L710" i="16"/>
  <c r="L709" i="16"/>
  <c r="K709" i="16"/>
  <c r="K708" i="16"/>
  <c r="L708" i="16"/>
  <c r="K707" i="16"/>
  <c r="L707" i="16"/>
  <c r="L706" i="16"/>
  <c r="K706" i="16"/>
  <c r="K705" i="16"/>
  <c r="L705" i="16"/>
  <c r="K704" i="16"/>
  <c r="L704" i="16"/>
  <c r="K703" i="16"/>
  <c r="L703" i="16"/>
  <c r="L702" i="16"/>
  <c r="K702" i="16"/>
  <c r="L701" i="16"/>
  <c r="K701" i="16"/>
  <c r="K700" i="16"/>
  <c r="L700" i="16"/>
  <c r="K699" i="16"/>
  <c r="L699" i="16"/>
  <c r="L698" i="16"/>
  <c r="K698" i="16"/>
  <c r="K697" i="16"/>
  <c r="L697" i="16"/>
  <c r="L696" i="16"/>
  <c r="K696" i="16"/>
  <c r="K695" i="16"/>
  <c r="L695" i="16"/>
  <c r="K694" i="16"/>
  <c r="L694" i="16"/>
  <c r="L693" i="16"/>
  <c r="K693" i="16"/>
  <c r="K692" i="16"/>
  <c r="L692" i="16"/>
  <c r="K691" i="16"/>
  <c r="L691" i="16"/>
  <c r="L690" i="16"/>
  <c r="K690" i="16"/>
  <c r="K689" i="16"/>
  <c r="L689" i="16"/>
  <c r="K688" i="16"/>
  <c r="L688" i="16"/>
  <c r="K687" i="16"/>
  <c r="L687" i="16"/>
  <c r="K686" i="16"/>
  <c r="L686" i="16"/>
  <c r="L685" i="16"/>
  <c r="K685" i="16"/>
  <c r="K684" i="16"/>
  <c r="L684" i="16"/>
  <c r="K683" i="16"/>
  <c r="L683" i="16"/>
  <c r="L682" i="16"/>
  <c r="K682" i="16"/>
  <c r="K681" i="16"/>
  <c r="L681" i="16"/>
  <c r="K680" i="16"/>
  <c r="L680" i="16"/>
  <c r="K679" i="16"/>
  <c r="L679" i="16"/>
  <c r="K678" i="16"/>
  <c r="L678" i="16"/>
  <c r="L677" i="16"/>
  <c r="K677" i="16"/>
  <c r="K676" i="16"/>
  <c r="L676" i="16"/>
  <c r="K675" i="16"/>
  <c r="L675" i="16"/>
  <c r="L674" i="16"/>
  <c r="K674" i="16"/>
  <c r="L673" i="16"/>
  <c r="K673" i="16"/>
  <c r="L672" i="16"/>
  <c r="K672" i="16"/>
  <c r="K671" i="16"/>
  <c r="L671" i="16"/>
  <c r="K670" i="16"/>
  <c r="L670" i="16"/>
  <c r="L669" i="16"/>
  <c r="K669" i="16"/>
  <c r="K668" i="16"/>
  <c r="L668" i="16"/>
  <c r="K667" i="16"/>
  <c r="L667" i="16"/>
  <c r="L666" i="16"/>
  <c r="K666" i="16"/>
  <c r="L665" i="16"/>
  <c r="K665" i="16"/>
  <c r="K664" i="16"/>
  <c r="L664" i="16"/>
  <c r="K663" i="16"/>
  <c r="L663" i="16"/>
  <c r="K662" i="16"/>
  <c r="L662" i="16"/>
  <c r="L661" i="16"/>
  <c r="K661" i="16"/>
  <c r="K660" i="16"/>
  <c r="L660" i="16"/>
  <c r="K659" i="16"/>
  <c r="L659" i="16"/>
  <c r="L658" i="16"/>
  <c r="K658" i="16"/>
  <c r="L657" i="16"/>
  <c r="K657" i="16"/>
  <c r="K656" i="16"/>
  <c r="L656" i="16"/>
  <c r="K655" i="16"/>
  <c r="L655" i="16"/>
  <c r="K654" i="16"/>
  <c r="L654" i="16"/>
  <c r="L653" i="16"/>
  <c r="K653" i="16"/>
  <c r="K652" i="16"/>
  <c r="L652" i="16"/>
  <c r="K651" i="16"/>
  <c r="L651" i="16"/>
  <c r="L650" i="16"/>
  <c r="K650" i="16"/>
  <c r="K649" i="16"/>
  <c r="L649" i="16"/>
  <c r="K648" i="16"/>
  <c r="L648" i="16"/>
  <c r="K647" i="16"/>
  <c r="L647" i="16"/>
  <c r="K646" i="16"/>
  <c r="L646" i="16"/>
  <c r="L645" i="16"/>
  <c r="K645" i="16"/>
  <c r="K644" i="16"/>
  <c r="L644" i="16"/>
  <c r="K643" i="16"/>
  <c r="L643" i="16"/>
  <c r="L642" i="16"/>
  <c r="K642" i="16"/>
  <c r="K641" i="16"/>
  <c r="L641" i="16"/>
  <c r="K640" i="16"/>
  <c r="L640" i="16"/>
  <c r="K639" i="16"/>
  <c r="L639" i="16"/>
  <c r="K638" i="16"/>
  <c r="L638" i="16"/>
  <c r="L637" i="16"/>
  <c r="K637" i="16"/>
  <c r="K636" i="16"/>
  <c r="L636" i="16"/>
  <c r="K635" i="16"/>
  <c r="L635" i="16"/>
  <c r="L634" i="16"/>
  <c r="K634" i="16"/>
  <c r="K633" i="16"/>
  <c r="L633" i="16"/>
  <c r="K632" i="16"/>
  <c r="L632" i="16"/>
  <c r="K631" i="16"/>
  <c r="L631" i="16"/>
  <c r="K630" i="16"/>
  <c r="L630" i="16"/>
  <c r="L629" i="16"/>
  <c r="K629" i="16"/>
  <c r="K628" i="16"/>
  <c r="L628" i="16"/>
  <c r="K627" i="16"/>
  <c r="L627" i="16"/>
  <c r="L626" i="16"/>
  <c r="K626" i="16"/>
  <c r="K625" i="16"/>
  <c r="L625" i="16"/>
  <c r="K624" i="16"/>
  <c r="L624" i="16"/>
  <c r="K623" i="16"/>
  <c r="L623" i="16"/>
  <c r="K622" i="16"/>
  <c r="L622" i="16"/>
  <c r="L621" i="16"/>
  <c r="K621" i="16"/>
  <c r="K620" i="16"/>
  <c r="L620" i="16"/>
  <c r="K619" i="16"/>
  <c r="L619" i="16"/>
  <c r="L618" i="16"/>
  <c r="K618" i="16"/>
  <c r="K617" i="16"/>
  <c r="L617" i="16"/>
  <c r="K616" i="16"/>
  <c r="L616" i="16"/>
  <c r="K615" i="16"/>
  <c r="L615" i="16"/>
  <c r="K614" i="16"/>
  <c r="L614" i="16"/>
  <c r="L613" i="16"/>
  <c r="K613" i="16"/>
  <c r="K612" i="16"/>
  <c r="L612" i="16"/>
  <c r="K611" i="16"/>
  <c r="L611" i="16"/>
  <c r="L610" i="16"/>
  <c r="K610" i="16"/>
  <c r="K609" i="16"/>
  <c r="L609" i="16"/>
  <c r="K608" i="16"/>
  <c r="L608" i="16"/>
  <c r="K607" i="16"/>
  <c r="L607" i="16"/>
  <c r="K606" i="16"/>
  <c r="L606" i="16"/>
  <c r="L605" i="16"/>
  <c r="K605" i="16"/>
  <c r="K604" i="16"/>
  <c r="L604" i="16"/>
  <c r="K603" i="16"/>
  <c r="L603" i="16"/>
  <c r="L602" i="16"/>
  <c r="K602" i="16"/>
  <c r="K601" i="16"/>
  <c r="L601" i="16"/>
  <c r="K600" i="16"/>
  <c r="L600" i="16"/>
  <c r="K599" i="16"/>
  <c r="L599" i="16"/>
  <c r="K598" i="16"/>
  <c r="L598" i="16"/>
  <c r="L597" i="16"/>
  <c r="K597" i="16"/>
  <c r="K596" i="16"/>
  <c r="L596" i="16"/>
  <c r="K595" i="16"/>
  <c r="L595" i="16"/>
  <c r="L594" i="16"/>
  <c r="K594" i="16"/>
  <c r="L593" i="16"/>
  <c r="K593" i="16"/>
  <c r="D593" i="16"/>
  <c r="D594" i="16"/>
  <c r="C593" i="16"/>
  <c r="B593" i="16"/>
  <c r="K592" i="16"/>
  <c r="L592" i="16"/>
  <c r="B592" i="16"/>
  <c r="C592" i="16"/>
  <c r="K591" i="16"/>
  <c r="L591" i="16"/>
  <c r="K590" i="16"/>
  <c r="L590" i="16"/>
  <c r="L589" i="16"/>
  <c r="K589" i="16"/>
  <c r="L588" i="16"/>
  <c r="K588" i="16"/>
  <c r="K587" i="16"/>
  <c r="L587" i="16"/>
  <c r="K586" i="16"/>
  <c r="L586" i="16"/>
  <c r="K585" i="16"/>
  <c r="L585" i="16"/>
  <c r="L584" i="16"/>
  <c r="K584" i="16"/>
  <c r="K583" i="16"/>
  <c r="L583" i="16"/>
  <c r="K582" i="16"/>
  <c r="L582" i="16"/>
  <c r="L581" i="16"/>
  <c r="K581" i="16"/>
  <c r="L580" i="16"/>
  <c r="K580" i="16"/>
  <c r="L579" i="16"/>
  <c r="K579" i="16"/>
  <c r="K578" i="16"/>
  <c r="L578" i="16"/>
  <c r="K577" i="16"/>
  <c r="L577" i="16"/>
  <c r="L576" i="16"/>
  <c r="K576" i="16"/>
  <c r="K575" i="16"/>
  <c r="L575" i="16"/>
  <c r="K574" i="16"/>
  <c r="L574" i="16"/>
  <c r="L573" i="16"/>
  <c r="K573" i="16"/>
  <c r="L572" i="16"/>
  <c r="K572" i="16"/>
  <c r="L571" i="16"/>
  <c r="K571" i="16"/>
  <c r="K570" i="16"/>
  <c r="L570" i="16"/>
  <c r="K569" i="16"/>
  <c r="L569" i="16"/>
  <c r="L568" i="16"/>
  <c r="K568" i="16"/>
  <c r="K567" i="16"/>
  <c r="L567" i="16"/>
  <c r="K566" i="16"/>
  <c r="L566" i="16"/>
  <c r="L565" i="16"/>
  <c r="K565" i="16"/>
  <c r="L564" i="16"/>
  <c r="K564" i="16"/>
  <c r="L563" i="16"/>
  <c r="K563" i="16"/>
  <c r="K562" i="16"/>
  <c r="L562" i="16"/>
  <c r="K561" i="16"/>
  <c r="L561" i="16"/>
  <c r="L560" i="16"/>
  <c r="K560" i="16"/>
  <c r="K559" i="16"/>
  <c r="L559" i="16"/>
  <c r="K558" i="16"/>
  <c r="L558" i="16"/>
  <c r="L557" i="16"/>
  <c r="K557" i="16"/>
  <c r="L556" i="16"/>
  <c r="K556" i="16"/>
  <c r="L555" i="16"/>
  <c r="K555" i="16"/>
  <c r="K554" i="16"/>
  <c r="L554" i="16"/>
  <c r="K553" i="16"/>
  <c r="L553" i="16"/>
  <c r="L552" i="16"/>
  <c r="K552" i="16"/>
  <c r="K551" i="16"/>
  <c r="L551" i="16"/>
  <c r="K550" i="16"/>
  <c r="L550" i="16"/>
  <c r="L549" i="16"/>
  <c r="K549" i="16"/>
  <c r="L548" i="16"/>
  <c r="K548" i="16"/>
  <c r="L547" i="16"/>
  <c r="K547" i="16"/>
  <c r="K546" i="16"/>
  <c r="L546" i="16"/>
  <c r="K545" i="16"/>
  <c r="L545" i="16"/>
  <c r="L544" i="16"/>
  <c r="K544" i="16"/>
  <c r="K543" i="16"/>
  <c r="L543" i="16"/>
  <c r="K542" i="16"/>
  <c r="L542" i="16"/>
  <c r="L541" i="16"/>
  <c r="K541" i="16"/>
  <c r="L540" i="16"/>
  <c r="K540" i="16"/>
  <c r="L539" i="16"/>
  <c r="K539" i="16"/>
  <c r="K538" i="16"/>
  <c r="L538" i="16"/>
  <c r="K537" i="16"/>
  <c r="L537" i="16"/>
  <c r="L536" i="16"/>
  <c r="K536" i="16"/>
  <c r="K535" i="16"/>
  <c r="L535" i="16"/>
  <c r="K534" i="16"/>
  <c r="L534" i="16"/>
  <c r="L533" i="16"/>
  <c r="K533" i="16"/>
  <c r="L532" i="16"/>
  <c r="K532" i="16"/>
  <c r="L531" i="16"/>
  <c r="K531" i="16"/>
  <c r="K530" i="16"/>
  <c r="L530" i="16"/>
  <c r="K529" i="16"/>
  <c r="L529" i="16"/>
  <c r="L528" i="16"/>
  <c r="K528" i="16"/>
  <c r="K527" i="16"/>
  <c r="L527" i="16"/>
  <c r="K526" i="16"/>
  <c r="L526" i="16"/>
  <c r="L525" i="16"/>
  <c r="K525" i="16"/>
  <c r="L524" i="16"/>
  <c r="K524" i="16"/>
  <c r="L523" i="16"/>
  <c r="K523" i="16"/>
  <c r="K522" i="16"/>
  <c r="L522" i="16"/>
  <c r="K521" i="16"/>
  <c r="L521" i="16"/>
  <c r="L520" i="16"/>
  <c r="K520" i="16"/>
  <c r="K519" i="16"/>
  <c r="L519" i="16"/>
  <c r="K518" i="16"/>
  <c r="L518" i="16"/>
  <c r="L517" i="16"/>
  <c r="K517" i="16"/>
  <c r="L516" i="16"/>
  <c r="K516" i="16"/>
  <c r="L515" i="16"/>
  <c r="K515" i="16"/>
  <c r="K514" i="16"/>
  <c r="L514" i="16"/>
  <c r="K513" i="16"/>
  <c r="L513" i="16"/>
  <c r="L512" i="16"/>
  <c r="K512" i="16"/>
  <c r="K511" i="16"/>
  <c r="L511" i="16"/>
  <c r="K510" i="16"/>
  <c r="L510" i="16"/>
  <c r="L509" i="16"/>
  <c r="K509" i="16"/>
  <c r="L508" i="16"/>
  <c r="K508" i="16"/>
  <c r="L507" i="16"/>
  <c r="K507" i="16"/>
  <c r="K506" i="16"/>
  <c r="L506" i="16"/>
  <c r="L505" i="16"/>
  <c r="K505" i="16"/>
  <c r="L504" i="16"/>
  <c r="K504" i="16"/>
  <c r="K503" i="16"/>
  <c r="L503" i="16"/>
  <c r="K502" i="16"/>
  <c r="L502" i="16"/>
  <c r="L501" i="16"/>
  <c r="K501" i="16"/>
  <c r="L500" i="16"/>
  <c r="K500" i="16"/>
  <c r="L499" i="16"/>
  <c r="K499" i="16"/>
  <c r="K498" i="16"/>
  <c r="L498" i="16"/>
  <c r="L497" i="16"/>
  <c r="K497" i="16"/>
  <c r="L496" i="16"/>
  <c r="K496" i="16"/>
  <c r="K495" i="16"/>
  <c r="L495" i="16"/>
  <c r="K494" i="16"/>
  <c r="L494" i="16"/>
  <c r="L493" i="16"/>
  <c r="K493" i="16"/>
  <c r="L492" i="16"/>
  <c r="K492" i="16"/>
  <c r="L491" i="16"/>
  <c r="K491" i="16"/>
  <c r="K490" i="16"/>
  <c r="L490" i="16"/>
  <c r="K489" i="16"/>
  <c r="L489" i="16"/>
  <c r="L488" i="16"/>
  <c r="K488" i="16"/>
  <c r="K487" i="16"/>
  <c r="L487" i="16"/>
  <c r="K486" i="16"/>
  <c r="L486" i="16"/>
  <c r="L485" i="16"/>
  <c r="K485" i="16"/>
  <c r="L484" i="16"/>
  <c r="K484" i="16"/>
  <c r="L483" i="16"/>
  <c r="K483" i="16"/>
  <c r="K482" i="16"/>
  <c r="L482" i="16"/>
  <c r="K481" i="16"/>
  <c r="L481" i="16"/>
  <c r="L480" i="16"/>
  <c r="K480" i="16"/>
  <c r="K479" i="16"/>
  <c r="L479" i="16"/>
  <c r="K478" i="16"/>
  <c r="L478" i="16"/>
  <c r="L477" i="16"/>
  <c r="K477" i="16"/>
  <c r="L476" i="16"/>
  <c r="K476" i="16"/>
  <c r="L475" i="16"/>
  <c r="K475" i="16"/>
  <c r="K474" i="16"/>
  <c r="L474" i="16"/>
  <c r="K473" i="16"/>
  <c r="L473" i="16"/>
  <c r="L472" i="16"/>
  <c r="K472" i="16"/>
  <c r="D472" i="16"/>
  <c r="D473" i="16"/>
  <c r="B472" i="16"/>
  <c r="C472" i="16"/>
  <c r="K471" i="16"/>
  <c r="L471" i="16"/>
  <c r="C471" i="16"/>
  <c r="B471" i="16"/>
  <c r="L470" i="16"/>
  <c r="K470" i="16"/>
  <c r="K469" i="16"/>
  <c r="L469" i="16"/>
  <c r="J469" i="16"/>
  <c r="L468" i="16"/>
  <c r="K468" i="16"/>
  <c r="J468" i="16"/>
  <c r="K467" i="16"/>
  <c r="L467" i="16"/>
  <c r="L466" i="16"/>
  <c r="K466" i="16"/>
  <c r="J466" i="16"/>
  <c r="K465" i="16"/>
  <c r="L465" i="16"/>
  <c r="J465" i="16"/>
  <c r="K464" i="16"/>
  <c r="L464" i="16"/>
  <c r="L463" i="16"/>
  <c r="K463" i="16"/>
  <c r="J463" i="16"/>
  <c r="K462" i="16"/>
  <c r="L462" i="16"/>
  <c r="J462" i="16"/>
  <c r="L461" i="16"/>
  <c r="K461" i="16"/>
  <c r="L460" i="16"/>
  <c r="K460" i="16"/>
  <c r="J460" i="16"/>
  <c r="L459" i="16"/>
  <c r="K459" i="16"/>
  <c r="J459" i="16"/>
  <c r="K458" i="16"/>
  <c r="L458" i="16"/>
  <c r="K457" i="16"/>
  <c r="L457" i="16"/>
  <c r="J457" i="16"/>
  <c r="L456" i="16"/>
  <c r="K456" i="16"/>
  <c r="J456" i="16"/>
  <c r="K455" i="16"/>
  <c r="L455" i="16"/>
  <c r="K454" i="16"/>
  <c r="L454" i="16"/>
  <c r="J454" i="16"/>
  <c r="L453" i="16"/>
  <c r="K453" i="16"/>
  <c r="J453" i="16"/>
  <c r="L452" i="16"/>
  <c r="K452" i="16"/>
  <c r="L451" i="16"/>
  <c r="K451" i="16"/>
  <c r="J451" i="16"/>
  <c r="K450" i="16"/>
  <c r="L450" i="16"/>
  <c r="J450" i="16"/>
  <c r="L449" i="16"/>
  <c r="K449" i="16"/>
  <c r="K448" i="16"/>
  <c r="L448" i="16"/>
  <c r="J448" i="16"/>
  <c r="K447" i="16"/>
  <c r="L447" i="16"/>
  <c r="J447" i="16"/>
  <c r="L446" i="16"/>
  <c r="K446" i="16"/>
  <c r="K445" i="16"/>
  <c r="L445" i="16"/>
  <c r="J445" i="16"/>
  <c r="L444" i="16"/>
  <c r="K444" i="16"/>
  <c r="J444" i="16"/>
  <c r="K443" i="16"/>
  <c r="L443" i="16"/>
  <c r="L442" i="16"/>
  <c r="K442" i="16"/>
  <c r="J442" i="16"/>
  <c r="K441" i="16"/>
  <c r="L441" i="16"/>
  <c r="J441" i="16"/>
  <c r="K440" i="16"/>
  <c r="L440" i="16"/>
  <c r="L439" i="16"/>
  <c r="K439" i="16"/>
  <c r="J439" i="16"/>
  <c r="K438" i="16"/>
  <c r="L438" i="16"/>
  <c r="J438" i="16"/>
  <c r="L437" i="16"/>
  <c r="K437" i="16"/>
  <c r="L436" i="16"/>
  <c r="K436" i="16"/>
  <c r="J436" i="16"/>
  <c r="L435" i="16"/>
  <c r="K435" i="16"/>
  <c r="J435" i="16"/>
  <c r="K434" i="16"/>
  <c r="L434" i="16"/>
  <c r="K433" i="16"/>
  <c r="L433" i="16"/>
  <c r="J433" i="16"/>
  <c r="L432" i="16"/>
  <c r="K432" i="16"/>
  <c r="J432" i="16"/>
  <c r="K431" i="16"/>
  <c r="L431" i="16"/>
  <c r="K430" i="16"/>
  <c r="L430" i="16"/>
  <c r="J430" i="16"/>
  <c r="L429" i="16"/>
  <c r="K429" i="16"/>
  <c r="J429" i="16"/>
  <c r="L428" i="16"/>
  <c r="K428" i="16"/>
  <c r="L427" i="16"/>
  <c r="K427" i="16"/>
  <c r="J427" i="16"/>
  <c r="K426" i="16"/>
  <c r="L426" i="16"/>
  <c r="J426" i="16"/>
  <c r="L425" i="16"/>
  <c r="K425" i="16"/>
  <c r="K424" i="16"/>
  <c r="L424" i="16"/>
  <c r="J424" i="16"/>
  <c r="K423" i="16"/>
  <c r="L423" i="16"/>
  <c r="J423" i="16"/>
  <c r="L422" i="16"/>
  <c r="K422" i="16"/>
  <c r="K421" i="16"/>
  <c r="L421" i="16"/>
  <c r="J421" i="16"/>
  <c r="L420" i="16"/>
  <c r="K420" i="16"/>
  <c r="J420" i="16"/>
  <c r="K419" i="16"/>
  <c r="L419" i="16"/>
  <c r="L418" i="16"/>
  <c r="K418" i="16"/>
  <c r="J418" i="16"/>
  <c r="K417" i="16"/>
  <c r="L417" i="16"/>
  <c r="J417" i="16"/>
  <c r="K416" i="16"/>
  <c r="L416" i="16"/>
  <c r="L415" i="16"/>
  <c r="K415" i="16"/>
  <c r="J415" i="16"/>
  <c r="K414" i="16"/>
  <c r="L414" i="16"/>
  <c r="J414" i="16"/>
  <c r="L413" i="16"/>
  <c r="K413" i="16"/>
  <c r="L412" i="16"/>
  <c r="K412" i="16"/>
  <c r="J412" i="16"/>
  <c r="L411" i="16"/>
  <c r="K411" i="16"/>
  <c r="J411" i="16"/>
  <c r="K410" i="16"/>
  <c r="L410" i="16"/>
  <c r="K409" i="16"/>
  <c r="L409" i="16"/>
  <c r="J409" i="16"/>
  <c r="L408" i="16"/>
  <c r="K408" i="16"/>
  <c r="J408" i="16"/>
  <c r="K407" i="16"/>
  <c r="L407" i="16"/>
  <c r="K406" i="16"/>
  <c r="L406" i="16"/>
  <c r="J406" i="16"/>
  <c r="L405" i="16"/>
  <c r="K405" i="16"/>
  <c r="J405" i="16"/>
  <c r="L404" i="16"/>
  <c r="K404" i="16"/>
  <c r="L403" i="16"/>
  <c r="K403" i="16"/>
  <c r="J403" i="16"/>
  <c r="K402" i="16"/>
  <c r="L402" i="16"/>
  <c r="J402" i="16"/>
  <c r="L401" i="16"/>
  <c r="K401" i="16"/>
  <c r="K400" i="16"/>
  <c r="L400" i="16"/>
  <c r="J400" i="16"/>
  <c r="J397" i="16"/>
  <c r="K399" i="16"/>
  <c r="L399" i="16"/>
  <c r="J399" i="16"/>
  <c r="L398" i="16"/>
  <c r="K398" i="16"/>
  <c r="K397" i="16"/>
  <c r="L397" i="16"/>
  <c r="L396" i="16"/>
  <c r="K396" i="16"/>
  <c r="K395" i="16"/>
  <c r="L395" i="16"/>
  <c r="L394" i="16"/>
  <c r="K394" i="16"/>
  <c r="K393" i="16"/>
  <c r="L393" i="16"/>
  <c r="L392" i="16"/>
  <c r="K392" i="16"/>
  <c r="K391" i="16"/>
  <c r="L391" i="16"/>
  <c r="L390" i="16"/>
  <c r="K390" i="16"/>
  <c r="K389" i="16"/>
  <c r="L389" i="16"/>
  <c r="L388" i="16"/>
  <c r="K388" i="16"/>
  <c r="K387" i="16"/>
  <c r="L387" i="16"/>
  <c r="L386" i="16"/>
  <c r="K386" i="16"/>
  <c r="K385" i="16"/>
  <c r="L385" i="16"/>
  <c r="L384" i="16"/>
  <c r="K384" i="16"/>
  <c r="K383" i="16"/>
  <c r="L383" i="16"/>
  <c r="L382" i="16"/>
  <c r="K382" i="16"/>
  <c r="K381" i="16"/>
  <c r="L381" i="16"/>
  <c r="L380" i="16"/>
  <c r="K380" i="16"/>
  <c r="K379" i="16"/>
  <c r="L379" i="16"/>
  <c r="L378" i="16"/>
  <c r="K378" i="16"/>
  <c r="K377" i="16"/>
  <c r="L377" i="16"/>
  <c r="L376" i="16"/>
  <c r="K376" i="16"/>
  <c r="K375" i="16"/>
  <c r="L375" i="16"/>
  <c r="L374" i="16"/>
  <c r="K374" i="16"/>
  <c r="K373" i="16"/>
  <c r="L373" i="16"/>
  <c r="L372" i="16"/>
  <c r="K372" i="16"/>
  <c r="K371" i="16"/>
  <c r="L371" i="16"/>
  <c r="L370" i="16"/>
  <c r="K370" i="16"/>
  <c r="K369" i="16"/>
  <c r="L369" i="16"/>
  <c r="L368" i="16"/>
  <c r="K368" i="16"/>
  <c r="K367" i="16"/>
  <c r="L367" i="16"/>
  <c r="L366" i="16"/>
  <c r="K366" i="16"/>
  <c r="K365" i="16"/>
  <c r="L365" i="16"/>
  <c r="L364" i="16"/>
  <c r="K364" i="16"/>
  <c r="K363" i="16"/>
  <c r="L363" i="16"/>
  <c r="L362" i="16"/>
  <c r="K362" i="16"/>
  <c r="K361" i="16"/>
  <c r="L361" i="16"/>
  <c r="L360" i="16"/>
  <c r="K360" i="16"/>
  <c r="K359" i="16"/>
  <c r="L359" i="16"/>
  <c r="L358" i="16"/>
  <c r="K358" i="16"/>
  <c r="K357" i="16"/>
  <c r="L357" i="16"/>
  <c r="L356" i="16"/>
  <c r="K356" i="16"/>
  <c r="K355" i="16"/>
  <c r="L355" i="16"/>
  <c r="L354" i="16"/>
  <c r="K354" i="16"/>
  <c r="K353" i="16"/>
  <c r="L353" i="16"/>
  <c r="L352" i="16"/>
  <c r="K352" i="16"/>
  <c r="D352" i="16"/>
  <c r="K351" i="16"/>
  <c r="L351" i="16"/>
  <c r="D351" i="16"/>
  <c r="B351" i="16"/>
  <c r="C351" i="16"/>
  <c r="L350" i="16"/>
  <c r="K350" i="16"/>
  <c r="B350" i="16"/>
  <c r="C350" i="16"/>
  <c r="K349" i="16"/>
  <c r="L349" i="16"/>
  <c r="K348" i="16"/>
  <c r="L348" i="16"/>
  <c r="L347" i="16"/>
  <c r="K347" i="16"/>
  <c r="L346" i="16"/>
  <c r="K346" i="16"/>
  <c r="L345" i="16"/>
  <c r="K345" i="16"/>
  <c r="K344" i="16"/>
  <c r="L344" i="16"/>
  <c r="K343" i="16"/>
  <c r="L343" i="16"/>
  <c r="L342" i="16"/>
  <c r="K342" i="16"/>
  <c r="K341" i="16"/>
  <c r="L341" i="16"/>
  <c r="K340" i="16"/>
  <c r="L340" i="16"/>
  <c r="L339" i="16"/>
  <c r="K339" i="16"/>
  <c r="L338" i="16"/>
  <c r="K338" i="16"/>
  <c r="L337" i="16"/>
  <c r="K337" i="16"/>
  <c r="K336" i="16"/>
  <c r="L336" i="16"/>
  <c r="K335" i="16"/>
  <c r="L335" i="16"/>
  <c r="L334" i="16"/>
  <c r="K334" i="16"/>
  <c r="K333" i="16"/>
  <c r="L333" i="16"/>
  <c r="K332" i="16"/>
  <c r="L332" i="16"/>
  <c r="L331" i="16"/>
  <c r="K331" i="16"/>
  <c r="L330" i="16"/>
  <c r="K330" i="16"/>
  <c r="L329" i="16"/>
  <c r="K329" i="16"/>
  <c r="K328" i="16"/>
  <c r="L328" i="16"/>
  <c r="K327" i="16"/>
  <c r="L327" i="16"/>
  <c r="L326" i="16"/>
  <c r="K326" i="16"/>
  <c r="K325" i="16"/>
  <c r="L325" i="16"/>
  <c r="K324" i="16"/>
  <c r="L324" i="16"/>
  <c r="L323" i="16"/>
  <c r="K323" i="16"/>
  <c r="L322" i="16"/>
  <c r="K322" i="16"/>
  <c r="L321" i="16"/>
  <c r="K321" i="16"/>
  <c r="K320" i="16"/>
  <c r="L320" i="16"/>
  <c r="K319" i="16"/>
  <c r="L319" i="16"/>
  <c r="L318" i="16"/>
  <c r="K318" i="16"/>
  <c r="K317" i="16"/>
  <c r="L317" i="16"/>
  <c r="K316" i="16"/>
  <c r="L316" i="16"/>
  <c r="L315" i="16"/>
  <c r="K315" i="16"/>
  <c r="L314" i="16"/>
  <c r="K314" i="16"/>
  <c r="L313" i="16"/>
  <c r="K313" i="16"/>
  <c r="K312" i="16"/>
  <c r="L312" i="16"/>
  <c r="K311" i="16"/>
  <c r="L311" i="16"/>
  <c r="L310" i="16"/>
  <c r="K310" i="16"/>
  <c r="K309" i="16"/>
  <c r="L309" i="16"/>
  <c r="K308" i="16"/>
  <c r="L308" i="16"/>
  <c r="L307" i="16"/>
  <c r="K307" i="16"/>
  <c r="L306" i="16"/>
  <c r="K306" i="16"/>
  <c r="L305" i="16"/>
  <c r="K305" i="16"/>
  <c r="K304" i="16"/>
  <c r="L304" i="16"/>
  <c r="K303" i="16"/>
  <c r="L303" i="16"/>
  <c r="L302" i="16"/>
  <c r="K302" i="16"/>
  <c r="K301" i="16"/>
  <c r="L301" i="16"/>
  <c r="K300" i="16"/>
  <c r="L300" i="16"/>
  <c r="L299" i="16"/>
  <c r="K299" i="16"/>
  <c r="L298" i="16"/>
  <c r="K298" i="16"/>
  <c r="L297" i="16"/>
  <c r="K297" i="16"/>
  <c r="K296" i="16"/>
  <c r="L296" i="16"/>
  <c r="K295" i="16"/>
  <c r="L295" i="16"/>
  <c r="L294" i="16"/>
  <c r="K294" i="16"/>
  <c r="K293" i="16"/>
  <c r="L293" i="16"/>
  <c r="K292" i="16"/>
  <c r="L292" i="16"/>
  <c r="L291" i="16"/>
  <c r="K291" i="16"/>
  <c r="L290" i="16"/>
  <c r="K290" i="16"/>
  <c r="L289" i="16"/>
  <c r="K289" i="16"/>
  <c r="K288" i="16"/>
  <c r="L288" i="16"/>
  <c r="K287" i="16"/>
  <c r="L287" i="16"/>
  <c r="L286" i="16"/>
  <c r="K286" i="16"/>
  <c r="K285" i="16"/>
  <c r="L285" i="16"/>
  <c r="K284" i="16"/>
  <c r="L284" i="16"/>
  <c r="L283" i="16"/>
  <c r="K283" i="16"/>
  <c r="L282" i="16"/>
  <c r="K282" i="16"/>
  <c r="L281" i="16"/>
  <c r="K281" i="16"/>
  <c r="K280" i="16"/>
  <c r="L280" i="16"/>
  <c r="K279" i="16"/>
  <c r="L279" i="16"/>
  <c r="L278" i="16"/>
  <c r="K278" i="16"/>
  <c r="K277" i="16"/>
  <c r="L277" i="16"/>
  <c r="K276" i="16"/>
  <c r="L276" i="16"/>
  <c r="L275" i="16"/>
  <c r="K275" i="16"/>
  <c r="L274" i="16"/>
  <c r="K274" i="16"/>
  <c r="L273" i="16"/>
  <c r="K273" i="16"/>
  <c r="K272" i="16"/>
  <c r="L272" i="16"/>
  <c r="K271" i="16"/>
  <c r="L271" i="16"/>
  <c r="L270" i="16"/>
  <c r="K270" i="16"/>
  <c r="K269" i="16"/>
  <c r="L269" i="16"/>
  <c r="K268" i="16"/>
  <c r="L268" i="16"/>
  <c r="L267" i="16"/>
  <c r="K267" i="16"/>
  <c r="L266" i="16"/>
  <c r="K266" i="16"/>
  <c r="L265" i="16"/>
  <c r="K265" i="16"/>
  <c r="K264" i="16"/>
  <c r="L264" i="16"/>
  <c r="K263" i="16"/>
  <c r="L263" i="16"/>
  <c r="L262" i="16"/>
  <c r="K262" i="16"/>
  <c r="K261" i="16"/>
  <c r="L261" i="16"/>
  <c r="K260" i="16"/>
  <c r="L260" i="16"/>
  <c r="L259" i="16"/>
  <c r="K259" i="16"/>
  <c r="L258" i="16"/>
  <c r="K258" i="16"/>
  <c r="L257" i="16"/>
  <c r="K257" i="16"/>
  <c r="K256" i="16"/>
  <c r="L256" i="16"/>
  <c r="K255" i="16"/>
  <c r="L255" i="16"/>
  <c r="L254" i="16"/>
  <c r="K254" i="16"/>
  <c r="K253" i="16"/>
  <c r="L253" i="16"/>
  <c r="K252" i="16"/>
  <c r="L252" i="16"/>
  <c r="L251" i="16"/>
  <c r="K251" i="16"/>
  <c r="L250" i="16"/>
  <c r="K250" i="16"/>
  <c r="L249" i="16"/>
  <c r="K249" i="16"/>
  <c r="K248" i="16"/>
  <c r="L248" i="16"/>
  <c r="K247" i="16"/>
  <c r="L247" i="16"/>
  <c r="L246" i="16"/>
  <c r="K246" i="16"/>
  <c r="K245" i="16"/>
  <c r="L245" i="16"/>
  <c r="K244" i="16"/>
  <c r="L244" i="16"/>
  <c r="L243" i="16"/>
  <c r="K243" i="16"/>
  <c r="L242" i="16"/>
  <c r="K242" i="16"/>
  <c r="L241" i="16"/>
  <c r="K241" i="16"/>
  <c r="K240" i="16"/>
  <c r="L240" i="16"/>
  <c r="K239" i="16"/>
  <c r="L239" i="16"/>
  <c r="L238" i="16"/>
  <c r="K238" i="16"/>
  <c r="K237" i="16"/>
  <c r="L237" i="16"/>
  <c r="K236" i="16"/>
  <c r="L236" i="16"/>
  <c r="L235" i="16"/>
  <c r="K235" i="16"/>
  <c r="L234" i="16"/>
  <c r="K234" i="16"/>
  <c r="K233" i="16"/>
  <c r="L233" i="16"/>
  <c r="K232" i="16"/>
  <c r="L232" i="16"/>
  <c r="K231" i="16"/>
  <c r="L231" i="16"/>
  <c r="L230" i="16"/>
  <c r="K230" i="16"/>
  <c r="D230" i="16"/>
  <c r="C230" i="16"/>
  <c r="B230" i="16"/>
  <c r="K229" i="16"/>
  <c r="L229" i="16"/>
  <c r="C229" i="16"/>
  <c r="B229" i="16"/>
  <c r="K228" i="16"/>
  <c r="L228" i="16"/>
  <c r="K227" i="16"/>
  <c r="L227" i="16"/>
  <c r="K226" i="16"/>
  <c r="L226" i="16"/>
  <c r="L225" i="16"/>
  <c r="K225" i="16"/>
  <c r="K224" i="16"/>
  <c r="L224" i="16"/>
  <c r="K223" i="16"/>
  <c r="L223" i="16"/>
  <c r="L222" i="16"/>
  <c r="K222" i="16"/>
  <c r="K221" i="16"/>
  <c r="L221" i="16"/>
  <c r="L220" i="16"/>
  <c r="K220" i="16"/>
  <c r="K219" i="16"/>
  <c r="L219" i="16"/>
  <c r="K218" i="16"/>
  <c r="L218" i="16"/>
  <c r="L217" i="16"/>
  <c r="K217" i="16"/>
  <c r="K216" i="16"/>
  <c r="L216" i="16"/>
  <c r="K215" i="16"/>
  <c r="L215" i="16"/>
  <c r="L214" i="16"/>
  <c r="K214" i="16"/>
  <c r="K213" i="16"/>
  <c r="L213" i="16"/>
  <c r="K212" i="16"/>
  <c r="L212" i="16"/>
  <c r="K211" i="16"/>
  <c r="L211" i="16"/>
  <c r="K210" i="16"/>
  <c r="L210" i="16"/>
  <c r="L209" i="16"/>
  <c r="K209" i="16"/>
  <c r="K208" i="16"/>
  <c r="L208" i="16"/>
  <c r="K207" i="16"/>
  <c r="L207" i="16"/>
  <c r="L206" i="16"/>
  <c r="K206" i="16"/>
  <c r="K205" i="16"/>
  <c r="L205" i="16"/>
  <c r="L204" i="16"/>
  <c r="K204" i="16"/>
  <c r="K203" i="16"/>
  <c r="L203" i="16"/>
  <c r="L202" i="16"/>
  <c r="K202" i="16"/>
  <c r="L201" i="16"/>
  <c r="K201" i="16"/>
  <c r="K200" i="16"/>
  <c r="L200" i="16"/>
  <c r="K199" i="16"/>
  <c r="L199" i="16"/>
  <c r="L198" i="16"/>
  <c r="K198" i="16"/>
  <c r="K197" i="16"/>
  <c r="L197" i="16"/>
  <c r="L196" i="16"/>
  <c r="K196" i="16"/>
  <c r="K195" i="16"/>
  <c r="L195" i="16"/>
  <c r="K194" i="16"/>
  <c r="L194" i="16"/>
  <c r="L193" i="16"/>
  <c r="K193" i="16"/>
  <c r="K192" i="16"/>
  <c r="L192" i="16"/>
  <c r="K191" i="16"/>
  <c r="L191" i="16"/>
  <c r="L190" i="16"/>
  <c r="K190" i="16"/>
  <c r="K189" i="16"/>
  <c r="L189" i="16"/>
  <c r="K188" i="16"/>
  <c r="L188" i="16"/>
  <c r="K187" i="16"/>
  <c r="L187" i="16"/>
  <c r="K186" i="16"/>
  <c r="L186" i="16"/>
  <c r="L185" i="16"/>
  <c r="K185" i="16"/>
  <c r="K184" i="16"/>
  <c r="L184" i="16"/>
  <c r="K183" i="16"/>
  <c r="L183" i="16"/>
  <c r="L182" i="16"/>
  <c r="K182" i="16"/>
  <c r="L181" i="16"/>
  <c r="K181" i="16"/>
  <c r="K180" i="16"/>
  <c r="L180" i="16"/>
  <c r="K179" i="16"/>
  <c r="L179" i="16"/>
  <c r="K178" i="16"/>
  <c r="L178" i="16"/>
  <c r="L177" i="16"/>
  <c r="K177" i="16"/>
  <c r="K176" i="16"/>
  <c r="L176" i="16"/>
  <c r="K175" i="16"/>
  <c r="L175" i="16"/>
  <c r="L174" i="16"/>
  <c r="K174" i="16"/>
  <c r="L173" i="16"/>
  <c r="K173" i="16"/>
  <c r="K172" i="16"/>
  <c r="L172" i="16"/>
  <c r="K171" i="16"/>
  <c r="L171" i="16"/>
  <c r="K170" i="16"/>
  <c r="L170" i="16"/>
  <c r="L169" i="16"/>
  <c r="K169" i="16"/>
  <c r="K168" i="16"/>
  <c r="L168" i="16"/>
  <c r="K167" i="16"/>
  <c r="L167" i="16"/>
  <c r="L166" i="16"/>
  <c r="K166" i="16"/>
  <c r="L165" i="16"/>
  <c r="K165" i="16"/>
  <c r="K164" i="16"/>
  <c r="L164" i="16"/>
  <c r="K163" i="16"/>
  <c r="L163" i="16"/>
  <c r="L162" i="16"/>
  <c r="K162" i="16"/>
  <c r="L161" i="16"/>
  <c r="K161" i="16"/>
  <c r="K160" i="16"/>
  <c r="L160" i="16"/>
  <c r="K159" i="16"/>
  <c r="L159" i="16"/>
  <c r="L158" i="16"/>
  <c r="K158" i="16"/>
  <c r="L157" i="16"/>
  <c r="K157" i="16"/>
  <c r="D157" i="16"/>
  <c r="D158" i="16"/>
  <c r="C157" i="16"/>
  <c r="B157" i="16"/>
  <c r="L156" i="16"/>
  <c r="K156" i="16"/>
  <c r="C156" i="16"/>
  <c r="B156" i="16"/>
  <c r="K155" i="16"/>
  <c r="L155" i="16"/>
  <c r="K154" i="16"/>
  <c r="L154" i="16"/>
  <c r="J154" i="16"/>
  <c r="L153" i="16"/>
  <c r="K153" i="16"/>
  <c r="J153" i="16"/>
  <c r="K152" i="16"/>
  <c r="L152" i="16"/>
  <c r="K151" i="16"/>
  <c r="L151" i="16"/>
  <c r="J151" i="16"/>
  <c r="K150" i="16"/>
  <c r="L150" i="16"/>
  <c r="J150" i="16"/>
  <c r="L149" i="16"/>
  <c r="K149" i="16"/>
  <c r="L148" i="16"/>
  <c r="K148" i="16"/>
  <c r="J148" i="16"/>
  <c r="K147" i="16"/>
  <c r="L147" i="16"/>
  <c r="J147" i="16"/>
  <c r="L146" i="16"/>
  <c r="K146" i="16"/>
  <c r="K145" i="16"/>
  <c r="L145" i="16"/>
  <c r="J145" i="16"/>
  <c r="L144" i="16"/>
  <c r="K144" i="16"/>
  <c r="J144" i="16"/>
  <c r="K143" i="16"/>
  <c r="L143" i="16"/>
  <c r="K142" i="16"/>
  <c r="L142" i="16"/>
  <c r="J142" i="16"/>
  <c r="L141" i="16"/>
  <c r="K141" i="16"/>
  <c r="J141" i="16"/>
  <c r="K140" i="16"/>
  <c r="L140" i="16"/>
  <c r="L139" i="16"/>
  <c r="K139" i="16"/>
  <c r="J139" i="16"/>
  <c r="K138" i="16"/>
  <c r="L138" i="16"/>
  <c r="J138" i="16"/>
  <c r="L137" i="16"/>
  <c r="K137" i="16"/>
  <c r="L136" i="16"/>
  <c r="K136" i="16"/>
  <c r="J136" i="16"/>
  <c r="K135" i="16"/>
  <c r="L135" i="16"/>
  <c r="J135" i="16"/>
  <c r="L134" i="16"/>
  <c r="K134" i="16"/>
  <c r="L133" i="16"/>
  <c r="K133" i="16"/>
  <c r="J133" i="16"/>
  <c r="L132" i="16"/>
  <c r="K132" i="16"/>
  <c r="J132" i="16"/>
  <c r="K131" i="16"/>
  <c r="L131" i="16"/>
  <c r="K130" i="16"/>
  <c r="L130" i="16"/>
  <c r="J130" i="16"/>
  <c r="L129" i="16"/>
  <c r="K129" i="16"/>
  <c r="J129" i="16"/>
  <c r="K128" i="16"/>
  <c r="L128" i="16"/>
  <c r="J128" i="16"/>
  <c r="L127" i="16"/>
  <c r="K127" i="16"/>
  <c r="J127" i="16"/>
  <c r="K126" i="16"/>
  <c r="L126" i="16"/>
  <c r="J126" i="16"/>
  <c r="L125" i="16"/>
  <c r="K125" i="16"/>
  <c r="J125" i="16"/>
  <c r="K124" i="16"/>
  <c r="L124" i="16"/>
  <c r="J124" i="16"/>
  <c r="L123" i="16"/>
  <c r="K123" i="16"/>
  <c r="J123" i="16"/>
  <c r="K122" i="16"/>
  <c r="L122" i="16"/>
  <c r="J122" i="16"/>
  <c r="L121" i="16"/>
  <c r="K121" i="16"/>
  <c r="J121" i="16"/>
  <c r="K120" i="16"/>
  <c r="L120" i="16"/>
  <c r="J120" i="16"/>
  <c r="L119" i="16"/>
  <c r="K119" i="16"/>
  <c r="J119" i="16"/>
  <c r="L118" i="16"/>
  <c r="K118" i="16"/>
  <c r="J118" i="16"/>
  <c r="L117" i="16"/>
  <c r="K117" i="16"/>
  <c r="J117" i="16"/>
  <c r="K116" i="16"/>
  <c r="L116" i="16"/>
  <c r="J116" i="16"/>
  <c r="L115" i="16"/>
  <c r="K115" i="16"/>
  <c r="J115" i="16"/>
  <c r="L114" i="16"/>
  <c r="K114" i="16"/>
  <c r="J114" i="16"/>
  <c r="L113" i="16"/>
  <c r="K113" i="16"/>
  <c r="J113" i="16"/>
  <c r="K112" i="16"/>
  <c r="L112" i="16"/>
  <c r="J112" i="16"/>
  <c r="L111" i="16"/>
  <c r="K111" i="16"/>
  <c r="J111" i="16"/>
  <c r="L110" i="16"/>
  <c r="K110" i="16"/>
  <c r="J110" i="16"/>
  <c r="L109" i="16"/>
  <c r="K109" i="16"/>
  <c r="J109" i="16"/>
  <c r="K108" i="16"/>
  <c r="L108" i="16"/>
  <c r="J108" i="16"/>
  <c r="L107" i="16"/>
  <c r="K107" i="16"/>
  <c r="J107" i="16"/>
  <c r="L106" i="16"/>
  <c r="K106" i="16"/>
  <c r="J106" i="16"/>
  <c r="L105" i="16"/>
  <c r="K105" i="16"/>
  <c r="J105" i="16"/>
  <c r="K104" i="16"/>
  <c r="L104" i="16"/>
  <c r="J104" i="16"/>
  <c r="L103" i="16"/>
  <c r="K103" i="16"/>
  <c r="J103" i="16"/>
  <c r="L102" i="16"/>
  <c r="K102" i="16"/>
  <c r="J102" i="16"/>
  <c r="L101" i="16"/>
  <c r="K101" i="16"/>
  <c r="J101" i="16"/>
  <c r="K100" i="16"/>
  <c r="L100" i="16"/>
  <c r="J100" i="16"/>
  <c r="L99" i="16"/>
  <c r="K99" i="16"/>
  <c r="J99" i="16"/>
  <c r="L98" i="16"/>
  <c r="K98" i="16"/>
  <c r="J98" i="16"/>
  <c r="L97" i="16"/>
  <c r="K97" i="16"/>
  <c r="J97" i="16"/>
  <c r="K96" i="16"/>
  <c r="L96" i="16"/>
  <c r="J96" i="16"/>
  <c r="L95" i="16"/>
  <c r="K95" i="16"/>
  <c r="J95" i="16"/>
  <c r="L94" i="16"/>
  <c r="K94" i="16"/>
  <c r="J94" i="16"/>
  <c r="L93" i="16"/>
  <c r="K93" i="16"/>
  <c r="J93" i="16"/>
  <c r="K92" i="16"/>
  <c r="L92" i="16"/>
  <c r="J92" i="16"/>
  <c r="L91" i="16"/>
  <c r="K91" i="16"/>
  <c r="J91" i="16"/>
  <c r="L90" i="16"/>
  <c r="K90" i="16"/>
  <c r="J90" i="16"/>
  <c r="L89" i="16"/>
  <c r="K89" i="16"/>
  <c r="J89" i="16"/>
  <c r="K88" i="16"/>
  <c r="L88" i="16"/>
  <c r="J88" i="16"/>
  <c r="L87" i="16"/>
  <c r="K87" i="16"/>
  <c r="J87" i="16"/>
  <c r="L86" i="16"/>
  <c r="K86" i="16"/>
  <c r="J86" i="16"/>
  <c r="L85" i="16"/>
  <c r="K85" i="16"/>
  <c r="J85" i="16"/>
  <c r="K84" i="16"/>
  <c r="L84" i="16"/>
  <c r="J84" i="16"/>
  <c r="D84" i="16"/>
  <c r="D85" i="16"/>
  <c r="C84" i="16"/>
  <c r="B84" i="16"/>
  <c r="L83" i="16"/>
  <c r="K83" i="16"/>
  <c r="J83" i="16"/>
  <c r="C83" i="16"/>
  <c r="B83" i="16"/>
  <c r="K82" i="16"/>
  <c r="L82" i="16"/>
  <c r="K81" i="16"/>
  <c r="L81" i="16"/>
  <c r="K80" i="16"/>
  <c r="L80" i="16"/>
  <c r="L79" i="16"/>
  <c r="K79" i="16"/>
  <c r="K78" i="16"/>
  <c r="L78" i="16"/>
  <c r="L77" i="16"/>
  <c r="K77" i="16"/>
  <c r="L76" i="16"/>
  <c r="K76" i="16"/>
  <c r="L75" i="16"/>
  <c r="K75" i="16"/>
  <c r="K74" i="16"/>
  <c r="L74" i="16"/>
  <c r="K73" i="16"/>
  <c r="L73" i="16"/>
  <c r="K72" i="16"/>
  <c r="L72" i="16"/>
  <c r="L71" i="16"/>
  <c r="K71" i="16"/>
  <c r="K70" i="16"/>
  <c r="L70" i="16"/>
  <c r="L69" i="16"/>
  <c r="K69" i="16"/>
  <c r="L68" i="16"/>
  <c r="K68" i="16"/>
  <c r="L67" i="16"/>
  <c r="K67" i="16"/>
  <c r="K66" i="16"/>
  <c r="L66" i="16"/>
  <c r="K65" i="16"/>
  <c r="L65" i="16"/>
  <c r="K64" i="16"/>
  <c r="L64" i="16"/>
  <c r="L63" i="16"/>
  <c r="K63" i="16"/>
  <c r="K62" i="16"/>
  <c r="L62" i="16"/>
  <c r="L61" i="16"/>
  <c r="K61" i="16"/>
  <c r="L60" i="16"/>
  <c r="K60" i="16"/>
  <c r="L59" i="16"/>
  <c r="K59" i="16"/>
  <c r="K58" i="16"/>
  <c r="L58" i="16"/>
  <c r="K57" i="16"/>
  <c r="L57" i="16"/>
  <c r="K56" i="16"/>
  <c r="L56" i="16"/>
  <c r="L55" i="16"/>
  <c r="K55" i="16"/>
  <c r="K54" i="16"/>
  <c r="L54" i="16"/>
  <c r="L53" i="16"/>
  <c r="K53" i="16"/>
  <c r="L52" i="16"/>
  <c r="K52" i="16"/>
  <c r="L51" i="16"/>
  <c r="K51" i="16"/>
  <c r="K50" i="16"/>
  <c r="L50" i="16"/>
  <c r="K49" i="16"/>
  <c r="L49" i="16"/>
  <c r="K48" i="16"/>
  <c r="L48" i="16"/>
  <c r="L47" i="16"/>
  <c r="K47" i="16"/>
  <c r="K46" i="16"/>
  <c r="L46" i="16"/>
  <c r="L45" i="16"/>
  <c r="K45" i="16"/>
  <c r="L44" i="16"/>
  <c r="K44" i="16"/>
  <c r="L43" i="16"/>
  <c r="K43" i="16"/>
  <c r="K42" i="16"/>
  <c r="L42" i="16"/>
  <c r="K41" i="16"/>
  <c r="L41" i="16"/>
  <c r="K40" i="16"/>
  <c r="L40" i="16"/>
  <c r="L39" i="16"/>
  <c r="K39" i="16"/>
  <c r="K38" i="16"/>
  <c r="L38" i="16"/>
  <c r="L37" i="16"/>
  <c r="K37" i="16"/>
  <c r="L36" i="16"/>
  <c r="K36" i="16"/>
  <c r="L35" i="16"/>
  <c r="K35" i="16"/>
  <c r="K34" i="16"/>
  <c r="L34" i="16"/>
  <c r="K33" i="16"/>
  <c r="L33" i="16"/>
  <c r="K32" i="16"/>
  <c r="L32" i="16"/>
  <c r="L31" i="16"/>
  <c r="K31" i="16"/>
  <c r="K30" i="16"/>
  <c r="L30" i="16"/>
  <c r="K29" i="16"/>
  <c r="L29" i="16"/>
  <c r="L28" i="16"/>
  <c r="K28" i="16"/>
  <c r="L27" i="16"/>
  <c r="K27" i="16"/>
  <c r="K26" i="16"/>
  <c r="L26" i="16"/>
  <c r="K25" i="16"/>
  <c r="L25" i="16"/>
  <c r="K24" i="16"/>
  <c r="L24" i="16"/>
  <c r="L23" i="16"/>
  <c r="K23" i="16"/>
  <c r="K22" i="16"/>
  <c r="L22" i="16"/>
  <c r="K21" i="16"/>
  <c r="L21" i="16"/>
  <c r="L20" i="16"/>
  <c r="K20" i="16"/>
  <c r="L19" i="16"/>
  <c r="K19" i="16"/>
  <c r="L18" i="16"/>
  <c r="K18" i="16"/>
  <c r="K17" i="16"/>
  <c r="L17" i="16"/>
  <c r="K16" i="16"/>
  <c r="L16" i="16"/>
  <c r="L15" i="16"/>
  <c r="K15" i="16"/>
  <c r="K14" i="16"/>
  <c r="L14" i="16"/>
  <c r="K13" i="16"/>
  <c r="L13" i="16"/>
  <c r="L12" i="16"/>
  <c r="K12" i="16"/>
  <c r="L11" i="16"/>
  <c r="K11" i="16"/>
  <c r="D11" i="16"/>
  <c r="D12" i="16"/>
  <c r="C11" i="16"/>
  <c r="B11" i="16"/>
  <c r="L10" i="16"/>
  <c r="K10" i="16"/>
  <c r="B10" i="16"/>
  <c r="C10" i="16"/>
  <c r="G3" i="16"/>
  <c r="E3" i="16"/>
  <c r="E2" i="16" s="1"/>
  <c r="R28" i="3"/>
  <c r="K17" i="3"/>
  <c r="Z16" i="3"/>
  <c r="R16" i="3"/>
  <c r="O16" i="3"/>
  <c r="N16" i="3"/>
  <c r="Z15" i="3"/>
  <c r="R15" i="3"/>
  <c r="O15" i="3"/>
  <c r="N15" i="3"/>
  <c r="Z14" i="3"/>
  <c r="R14" i="3"/>
  <c r="N14" i="3"/>
  <c r="Z13" i="3"/>
  <c r="R13" i="3"/>
  <c r="N13" i="3"/>
  <c r="H13" i="3"/>
  <c r="Z12" i="3"/>
  <c r="R12" i="3"/>
  <c r="O12" i="3"/>
  <c r="N12" i="3"/>
  <c r="H12" i="3"/>
  <c r="Z11" i="3"/>
  <c r="N11" i="3"/>
  <c r="Z10" i="3"/>
  <c r="N10" i="3"/>
  <c r="H10" i="3"/>
  <c r="Z9" i="3"/>
  <c r="O9" i="3"/>
  <c r="N9" i="3"/>
  <c r="H9" i="3"/>
  <c r="Z8" i="3"/>
  <c r="O8" i="3"/>
  <c r="N8" i="3"/>
  <c r="H8" i="3"/>
  <c r="N7" i="3"/>
  <c r="N6" i="3"/>
  <c r="N5" i="3"/>
  <c r="Q2" i="3"/>
  <c r="E78" i="4"/>
  <c r="F77" i="4"/>
  <c r="G77" i="4"/>
  <c r="D77" i="4"/>
  <c r="E69" i="4"/>
  <c r="D54" i="4"/>
  <c r="D53" i="4"/>
  <c r="D52" i="4"/>
  <c r="I32" i="4"/>
  <c r="I31" i="4"/>
  <c r="I30" i="4"/>
  <c r="I29" i="4"/>
  <c r="C25" i="4"/>
  <c r="D21" i="4"/>
  <c r="C21" i="4"/>
  <c r="G19" i="4"/>
  <c r="D19" i="4"/>
  <c r="O11" i="4"/>
  <c r="C11" i="4"/>
  <c r="I5" i="5" s="1"/>
  <c r="C9" i="4"/>
  <c r="I8" i="5" s="1"/>
  <c r="C8" i="4"/>
  <c r="F35" i="6" s="1"/>
  <c r="C7" i="4"/>
  <c r="I14" i="5" s="1"/>
  <c r="I6" i="4"/>
  <c r="C5" i="4"/>
  <c r="D6" i="5" s="1"/>
  <c r="B4" i="4"/>
  <c r="E4" i="5"/>
  <c r="A4" i="4"/>
  <c r="D4" i="5" s="1"/>
  <c r="F4" i="5" s="1"/>
  <c r="B3" i="4"/>
  <c r="A3" i="4"/>
  <c r="G63" i="9"/>
  <c r="H63" i="9"/>
  <c r="G62" i="9"/>
  <c r="H62" i="9"/>
  <c r="G61" i="9"/>
  <c r="H61" i="9"/>
  <c r="G60" i="9"/>
  <c r="H60" i="9"/>
  <c r="G59" i="9"/>
  <c r="H59" i="9"/>
  <c r="G58" i="9"/>
  <c r="H58" i="9"/>
  <c r="G57" i="9"/>
  <c r="H57" i="9"/>
  <c r="G56" i="9"/>
  <c r="H56" i="9"/>
  <c r="G55" i="9"/>
  <c r="H55" i="9"/>
  <c r="G54" i="9"/>
  <c r="H54" i="9"/>
  <c r="G53" i="9"/>
  <c r="H53" i="9"/>
  <c r="G52" i="9"/>
  <c r="H52" i="9"/>
  <c r="G51" i="9"/>
  <c r="H51" i="9"/>
  <c r="G50" i="9"/>
  <c r="H50" i="9"/>
  <c r="G49" i="9"/>
  <c r="H49" i="9"/>
  <c r="G48" i="9"/>
  <c r="H48" i="9"/>
  <c r="G47" i="9"/>
  <c r="H47" i="9"/>
  <c r="G46" i="9"/>
  <c r="H46" i="9"/>
  <c r="G45" i="9"/>
  <c r="H45" i="9"/>
  <c r="G44" i="9"/>
  <c r="H44" i="9"/>
  <c r="G43" i="9"/>
  <c r="H43" i="9"/>
  <c r="G42" i="9"/>
  <c r="H42" i="9"/>
  <c r="G41" i="9"/>
  <c r="H41" i="9"/>
  <c r="G40" i="9"/>
  <c r="H40" i="9"/>
  <c r="G39" i="9"/>
  <c r="H39" i="9"/>
  <c r="G38" i="9"/>
  <c r="H38" i="9"/>
  <c r="G37" i="9"/>
  <c r="H37" i="9"/>
  <c r="G36" i="9"/>
  <c r="H36" i="9"/>
  <c r="B36" i="9"/>
  <c r="G35" i="9"/>
  <c r="H35" i="9"/>
  <c r="B35" i="9"/>
  <c r="G34" i="9"/>
  <c r="H34" i="9"/>
  <c r="G33" i="9"/>
  <c r="H33" i="9"/>
  <c r="B33" i="9"/>
  <c r="G32" i="9"/>
  <c r="H32" i="9"/>
  <c r="G31" i="9"/>
  <c r="H31" i="9"/>
  <c r="G30" i="9"/>
  <c r="B26" i="9"/>
  <c r="B27" i="9"/>
  <c r="A22" i="9"/>
  <c r="B18" i="9"/>
  <c r="B20" i="9"/>
  <c r="I17" i="9"/>
  <c r="B15" i="9"/>
  <c r="K79" i="2"/>
  <c r="D59" i="2"/>
  <c r="H59" i="2" s="1"/>
  <c r="D58" i="2"/>
  <c r="H58" i="2" s="1"/>
  <c r="D57" i="2"/>
  <c r="H57" i="2" s="1"/>
  <c r="D56" i="2"/>
  <c r="H56" i="2" s="1"/>
  <c r="D55" i="2"/>
  <c r="H55" i="2" s="1"/>
  <c r="D53" i="2"/>
  <c r="H53" i="2" s="1"/>
  <c r="D52" i="2"/>
  <c r="H52" i="2" s="1"/>
  <c r="D51" i="2"/>
  <c r="H51" i="2" s="1"/>
  <c r="D50" i="2"/>
  <c r="H50" i="2" s="1"/>
  <c r="D49" i="2"/>
  <c r="H49" i="2" s="1"/>
  <c r="D48" i="2"/>
  <c r="H48" i="2" s="1"/>
  <c r="V42" i="2"/>
  <c r="J41" i="2"/>
  <c r="E37" i="2"/>
  <c r="D37" i="2"/>
  <c r="L50" i="2" s="1"/>
  <c r="Q36" i="2"/>
  <c r="C36" i="2"/>
  <c r="E36" i="2" s="1"/>
  <c r="F36" i="2" s="1"/>
  <c r="K38" i="2" s="1"/>
  <c r="B42" i="26" s="1"/>
  <c r="C34" i="2"/>
  <c r="E33" i="2"/>
  <c r="J35" i="2"/>
  <c r="E32" i="2"/>
  <c r="P31" i="2"/>
  <c r="E31" i="2"/>
  <c r="E29" i="2"/>
  <c r="C29" i="2"/>
  <c r="E26" i="2"/>
  <c r="K31" i="2"/>
  <c r="M31" i="2" s="1"/>
  <c r="F25" i="2"/>
  <c r="AC23" i="2"/>
  <c r="O23" i="2"/>
  <c r="E23" i="2"/>
  <c r="K39" i="2"/>
  <c r="E22" i="2"/>
  <c r="E21" i="2"/>
  <c r="Y18" i="2"/>
  <c r="Y17" i="2"/>
  <c r="E17" i="2"/>
  <c r="C10" i="4"/>
  <c r="D16" i="2"/>
  <c r="E16" i="2" s="1"/>
  <c r="G15" i="2"/>
  <c r="E15" i="2"/>
  <c r="E14" i="2"/>
  <c r="H14" i="2"/>
  <c r="F12" i="2"/>
  <c r="E12" i="2"/>
  <c r="C12" i="2"/>
  <c r="C8" i="2"/>
  <c r="F5" i="2"/>
  <c r="AG7" i="22" s="1"/>
  <c r="F4" i="2"/>
  <c r="D27" i="2" s="1"/>
  <c r="E27" i="2" s="1"/>
  <c r="I15" i="2"/>
  <c r="O1" i="14" s="1"/>
  <c r="I61" i="23"/>
  <c r="F60" i="23"/>
  <c r="I60" i="23"/>
  <c r="I57" i="23"/>
  <c r="I55" i="23"/>
  <c r="I54" i="23"/>
  <c r="I49" i="23"/>
  <c r="I46" i="23"/>
  <c r="F46" i="23"/>
  <c r="F52" i="23"/>
  <c r="I52" i="23"/>
  <c r="I44" i="23"/>
  <c r="I43" i="23"/>
  <c r="I41" i="23"/>
  <c r="F41" i="23"/>
  <c r="I38" i="23"/>
  <c r="F38" i="23"/>
  <c r="F42" i="23"/>
  <c r="I37" i="23"/>
  <c r="F36" i="23"/>
  <c r="I36" i="23"/>
  <c r="I34" i="23"/>
  <c r="F34" i="23"/>
  <c r="F64" i="23"/>
  <c r="I64" i="23"/>
  <c r="B29" i="23"/>
  <c r="B26" i="23"/>
  <c r="B27" i="23"/>
  <c r="I20" i="23"/>
  <c r="B16" i="23"/>
  <c r="B15" i="23"/>
  <c r="C15" i="23"/>
  <c r="C14" i="23"/>
  <c r="B14" i="23"/>
  <c r="B12" i="23"/>
  <c r="E123" i="19"/>
  <c r="E122" i="19"/>
  <c r="E121" i="19"/>
  <c r="E120" i="19"/>
  <c r="E119" i="19"/>
  <c r="A118" i="19"/>
  <c r="A117" i="19"/>
  <c r="A116" i="19"/>
  <c r="A115" i="19"/>
  <c r="A113" i="19"/>
  <c r="A112" i="19"/>
  <c r="A111" i="19"/>
  <c r="A110" i="19"/>
  <c r="M94" i="19"/>
  <c r="B75" i="19"/>
  <c r="B76" i="19"/>
  <c r="B74" i="19"/>
  <c r="F64" i="19"/>
  <c r="F124" i="19"/>
  <c r="A58" i="19"/>
  <c r="A57" i="19"/>
  <c r="A56" i="19"/>
  <c r="A55" i="19"/>
  <c r="A53" i="19"/>
  <c r="A52" i="19"/>
  <c r="A51" i="19"/>
  <c r="A50" i="19"/>
  <c r="A48" i="19"/>
  <c r="A47" i="19"/>
  <c r="A46" i="19"/>
  <c r="A45" i="19"/>
  <c r="A43" i="19"/>
  <c r="A42" i="19"/>
  <c r="A41" i="19"/>
  <c r="A40" i="19"/>
  <c r="L36" i="19"/>
  <c r="F36" i="19"/>
  <c r="O32" i="19"/>
  <c r="L32" i="19"/>
  <c r="M18" i="19"/>
  <c r="G15" i="19"/>
  <c r="G2" i="19"/>
  <c r="G3" i="19"/>
  <c r="F2" i="19"/>
  <c r="E2" i="19"/>
  <c r="B2" i="19"/>
  <c r="F10" i="18"/>
  <c r="E79" i="4"/>
  <c r="E80" i="4"/>
  <c r="E81" i="4"/>
  <c r="E82" i="4"/>
  <c r="E83" i="4"/>
  <c r="E84" i="4"/>
  <c r="E85" i="4"/>
  <c r="E86" i="4"/>
  <c r="E87" i="4"/>
  <c r="E88" i="4"/>
  <c r="E89" i="4"/>
  <c r="E90" i="4"/>
  <c r="E67" i="4"/>
  <c r="B7" i="28" s="1"/>
  <c r="F11" i="28" s="1"/>
  <c r="F12" i="28" s="1"/>
  <c r="E34" i="2"/>
  <c r="B2877" i="16"/>
  <c r="C2877" i="16"/>
  <c r="C158" i="16"/>
  <c r="B158" i="16"/>
  <c r="D159" i="16"/>
  <c r="I42" i="23"/>
  <c r="F47" i="23"/>
  <c r="B12" i="16"/>
  <c r="C12" i="16"/>
  <c r="D13" i="16"/>
  <c r="B594" i="16"/>
  <c r="C594" i="16"/>
  <c r="D595" i="16"/>
  <c r="C787" i="16"/>
  <c r="D788" i="16"/>
  <c r="B787" i="16"/>
  <c r="D2366" i="16"/>
  <c r="B2365" i="16"/>
  <c r="C2365" i="16"/>
  <c r="D474" i="16"/>
  <c r="B473" i="16"/>
  <c r="C473" i="16"/>
  <c r="C85" i="16"/>
  <c r="D86" i="16"/>
  <c r="B85" i="16"/>
  <c r="F56" i="23"/>
  <c r="I56" i="23"/>
  <c r="J352" i="16"/>
  <c r="J356" i="16"/>
  <c r="J360" i="16"/>
  <c r="J364" i="16"/>
  <c r="J368" i="16"/>
  <c r="J372" i="16"/>
  <c r="J376" i="16"/>
  <c r="J380" i="16"/>
  <c r="J384" i="16"/>
  <c r="J388" i="16"/>
  <c r="J392" i="16"/>
  <c r="J396" i="16"/>
  <c r="E2871" i="16"/>
  <c r="C2874" i="16"/>
  <c r="B2874" i="16"/>
  <c r="E3258" i="16"/>
  <c r="C3344" i="16"/>
  <c r="D1535" i="16"/>
  <c r="B1534" i="16"/>
  <c r="F40" i="23"/>
  <c r="D231" i="16"/>
  <c r="C1173" i="16"/>
  <c r="C2559" i="16"/>
  <c r="E3382" i="16"/>
  <c r="H3381" i="16"/>
  <c r="F3381" i="16"/>
  <c r="K3381" i="16"/>
  <c r="F62" i="23"/>
  <c r="I62" i="23"/>
  <c r="I35" i="2"/>
  <c r="J351" i="16"/>
  <c r="J355" i="16"/>
  <c r="J359" i="16"/>
  <c r="J363" i="16"/>
  <c r="J367" i="16"/>
  <c r="J371" i="16"/>
  <c r="J375" i="16"/>
  <c r="J379" i="16"/>
  <c r="J383" i="16"/>
  <c r="J387" i="16"/>
  <c r="J391" i="16"/>
  <c r="J395" i="16"/>
  <c r="J832" i="16"/>
  <c r="J828" i="16"/>
  <c r="J824" i="16"/>
  <c r="J820" i="16"/>
  <c r="J816" i="16"/>
  <c r="J812" i="16"/>
  <c r="J829" i="16"/>
  <c r="J825" i="16"/>
  <c r="J821" i="16"/>
  <c r="J817" i="16"/>
  <c r="J813" i="16"/>
  <c r="J809" i="16"/>
  <c r="J805" i="16"/>
  <c r="J801" i="16"/>
  <c r="J797" i="16"/>
  <c r="D2256" i="16"/>
  <c r="C2875" i="16"/>
  <c r="D2876" i="16"/>
  <c r="B2875" i="16"/>
  <c r="D2878" i="16"/>
  <c r="J3301" i="16"/>
  <c r="I3301" i="16"/>
  <c r="E3302" i="16"/>
  <c r="H3301" i="16"/>
  <c r="F3301" i="16"/>
  <c r="K3301" i="16"/>
  <c r="L3301" i="16"/>
  <c r="D3443" i="16"/>
  <c r="D3442" i="16"/>
  <c r="B3441" i="16"/>
  <c r="C3441" i="16"/>
  <c r="C3455" i="16"/>
  <c r="B3455" i="16"/>
  <c r="D3462" i="16"/>
  <c r="C3460" i="16"/>
  <c r="D3461" i="16"/>
  <c r="B3460" i="16"/>
  <c r="D3463" i="16"/>
  <c r="C3472" i="16"/>
  <c r="B3472" i="16"/>
  <c r="B3476" i="16"/>
  <c r="C3476" i="16"/>
  <c r="J3129" i="16"/>
  <c r="D3445" i="16"/>
  <c r="B3444" i="16"/>
  <c r="C3444" i="16"/>
  <c r="D3447" i="16"/>
  <c r="D3446" i="16"/>
  <c r="F58" i="23"/>
  <c r="I58" i="23"/>
  <c r="F33" i="2"/>
  <c r="B786" i="16"/>
  <c r="C786" i="16"/>
  <c r="B980" i="16"/>
  <c r="D982" i="16"/>
  <c r="C1895" i="16"/>
  <c r="D3352" i="16"/>
  <c r="B3351" i="16"/>
  <c r="C3351" i="16"/>
  <c r="D3354" i="16"/>
  <c r="E3413" i="16"/>
  <c r="H3412" i="16"/>
  <c r="E3470" i="16"/>
  <c r="H3468" i="16"/>
  <c r="F3691" i="16"/>
  <c r="J350" i="16"/>
  <c r="J354" i="16"/>
  <c r="J358" i="16"/>
  <c r="J362" i="16"/>
  <c r="J366" i="16"/>
  <c r="J370" i="16"/>
  <c r="J374" i="16"/>
  <c r="J378" i="16"/>
  <c r="J382" i="16"/>
  <c r="J386" i="16"/>
  <c r="J390" i="16"/>
  <c r="J394" i="16"/>
  <c r="C980" i="16"/>
  <c r="D1174" i="16"/>
  <c r="C1533" i="16"/>
  <c r="J1576" i="16"/>
  <c r="J1572" i="16"/>
  <c r="J1568" i="16"/>
  <c r="J1564" i="16"/>
  <c r="J1560" i="16"/>
  <c r="J1556" i="16"/>
  <c r="J1552" i="16"/>
  <c r="J1548" i="16"/>
  <c r="J1544" i="16"/>
  <c r="J1540" i="16"/>
  <c r="J1536" i="16"/>
  <c r="J1532" i="16"/>
  <c r="J1577" i="16"/>
  <c r="J1573" i="16"/>
  <c r="J1569" i="16"/>
  <c r="J1565" i="16"/>
  <c r="J1561" i="16"/>
  <c r="J1557" i="16"/>
  <c r="J1553" i="16"/>
  <c r="J1549" i="16"/>
  <c r="J1545" i="16"/>
  <c r="J1541" i="16"/>
  <c r="J1537" i="16"/>
  <c r="J1533" i="16"/>
  <c r="J1578" i="16"/>
  <c r="J1574" i="16"/>
  <c r="J1570" i="16"/>
  <c r="J1566" i="16"/>
  <c r="J1562" i="16"/>
  <c r="J1558" i="16"/>
  <c r="J1554" i="16"/>
  <c r="J1550" i="16"/>
  <c r="J1546" i="16"/>
  <c r="J1542" i="16"/>
  <c r="J1538" i="16"/>
  <c r="J1534" i="16"/>
  <c r="C2364" i="16"/>
  <c r="C3382" i="16"/>
  <c r="D3383" i="16"/>
  <c r="B3382" i="16"/>
  <c r="D3385" i="16"/>
  <c r="D3384" i="16"/>
  <c r="C3436" i="16"/>
  <c r="B3436" i="16"/>
  <c r="E3173" i="16"/>
  <c r="H3172" i="16"/>
  <c r="B352" i="16"/>
  <c r="C352" i="16"/>
  <c r="D353" i="16"/>
  <c r="J822" i="16"/>
  <c r="J826" i="16"/>
  <c r="J830" i="16"/>
  <c r="D2560" i="16"/>
  <c r="J4035" i="16"/>
  <c r="J353" i="16"/>
  <c r="J357" i="16"/>
  <c r="J361" i="16"/>
  <c r="J365" i="16"/>
  <c r="J369" i="16"/>
  <c r="J373" i="16"/>
  <c r="J377" i="16"/>
  <c r="J381" i="16"/>
  <c r="J385" i="16"/>
  <c r="J389" i="16"/>
  <c r="J393" i="16"/>
  <c r="C1534" i="16"/>
  <c r="B1896" i="16"/>
  <c r="C1896" i="16"/>
  <c r="D1897" i="16"/>
  <c r="C2255" i="16"/>
  <c r="B3353" i="16"/>
  <c r="C3353" i="16"/>
  <c r="C3413" i="16"/>
  <c r="D3414" i="16"/>
  <c r="B3413" i="16"/>
  <c r="D3416" i="16"/>
  <c r="D3415" i="16"/>
  <c r="E2914" i="16"/>
  <c r="E3345" i="16"/>
  <c r="F3344" i="16"/>
  <c r="K3344" i="16"/>
  <c r="H3344" i="16"/>
  <c r="E4080" i="16"/>
  <c r="J4079" i="16"/>
  <c r="H4079" i="16"/>
  <c r="B2872" i="16"/>
  <c r="C2872" i="16"/>
  <c r="D2873" i="16"/>
  <c r="D3471" i="16"/>
  <c r="B3470" i="16"/>
  <c r="C3470" i="16"/>
  <c r="D3473" i="16"/>
  <c r="E3778" i="16"/>
  <c r="J3993" i="16"/>
  <c r="I3993" i="16"/>
  <c r="E3994" i="16"/>
  <c r="H3993" i="16"/>
  <c r="J3300" i="16"/>
  <c r="C3343" i="16"/>
  <c r="B3343" i="16"/>
  <c r="D3350" i="16"/>
  <c r="C3348" i="16"/>
  <c r="D3349" i="16"/>
  <c r="B3348" i="16"/>
  <c r="J3692" i="16"/>
  <c r="E3693" i="16"/>
  <c r="H3692" i="16"/>
  <c r="F3692" i="16"/>
  <c r="K3692" i="16"/>
  <c r="I4036" i="16"/>
  <c r="E4037" i="16"/>
  <c r="H4036" i="16"/>
  <c r="E4209" i="16"/>
  <c r="J4208" i="16"/>
  <c r="J2957" i="16"/>
  <c r="I2957" i="16"/>
  <c r="E2958" i="16"/>
  <c r="H2957" i="16"/>
  <c r="F2957" i="16"/>
  <c r="E3043" i="16"/>
  <c r="E3130" i="16"/>
  <c r="I3129" i="16"/>
  <c r="H3129" i="16"/>
  <c r="C3437" i="16"/>
  <c r="C3456" i="16"/>
  <c r="C3458" i="16"/>
  <c r="D3483" i="16"/>
  <c r="C3481" i="16"/>
  <c r="D3482" i="16"/>
  <c r="B3481" i="16"/>
  <c r="D3484" i="16"/>
  <c r="F3993" i="16"/>
  <c r="K3993" i="16"/>
  <c r="E4122" i="16"/>
  <c r="J4574" i="16"/>
  <c r="I4574" i="16"/>
  <c r="E4575" i="16"/>
  <c r="H4574" i="16"/>
  <c r="F4574" i="16"/>
  <c r="K4574" i="16"/>
  <c r="E3215" i="16"/>
  <c r="J3380" i="16"/>
  <c r="E3650" i="16"/>
  <c r="I3691" i="16"/>
  <c r="E3735" i="16"/>
  <c r="J3992" i="16"/>
  <c r="C4640" i="16"/>
  <c r="J4878" i="16"/>
  <c r="E4879" i="16"/>
  <c r="I4878" i="16"/>
  <c r="H4878" i="16"/>
  <c r="F4878" i="16"/>
  <c r="E4970" i="16"/>
  <c r="E4971" i="16"/>
  <c r="H4969" i="16"/>
  <c r="F3300" i="16"/>
  <c r="B3345" i="16"/>
  <c r="C3345" i="16"/>
  <c r="D3346" i="16"/>
  <c r="B3438" i="16"/>
  <c r="C3438" i="16"/>
  <c r="D3439" i="16"/>
  <c r="B3478" i="16"/>
  <c r="C3478" i="16"/>
  <c r="D3479" i="16"/>
  <c r="C4449" i="16"/>
  <c r="C4575" i="16"/>
  <c r="J4641" i="16"/>
  <c r="I4641" i="16"/>
  <c r="E4642" i="16"/>
  <c r="H4641" i="16"/>
  <c r="F4641" i="16"/>
  <c r="K4641" i="16"/>
  <c r="L4641" i="16"/>
  <c r="D4720" i="16"/>
  <c r="D4719" i="16"/>
  <c r="B4718" i="16"/>
  <c r="C4718" i="16"/>
  <c r="D4721" i="16"/>
  <c r="E3821" i="16"/>
  <c r="C4513" i="16"/>
  <c r="E3000" i="16"/>
  <c r="I3300" i="16"/>
  <c r="D3347" i="16"/>
  <c r="B3381" i="16"/>
  <c r="C3381" i="16"/>
  <c r="D3440" i="16"/>
  <c r="D3459" i="16"/>
  <c r="B3469" i="16"/>
  <c r="C3469" i="16"/>
  <c r="D3480" i="16"/>
  <c r="E3520" i="16"/>
  <c r="E3864" i="16"/>
  <c r="D4498" i="16"/>
  <c r="C4496" i="16"/>
  <c r="D4497" i="16"/>
  <c r="B4496" i="16"/>
  <c r="D4499" i="16"/>
  <c r="J4513" i="16"/>
  <c r="C4793" i="16"/>
  <c r="D5175" i="16"/>
  <c r="C5173" i="16"/>
  <c r="D5174" i="16"/>
  <c r="B5173" i="16"/>
  <c r="D5176" i="16"/>
  <c r="E3438" i="16"/>
  <c r="J3436" i="16"/>
  <c r="H3456" i="16"/>
  <c r="E3457" i="16"/>
  <c r="J3456" i="16"/>
  <c r="E3478" i="16"/>
  <c r="J3477" i="16"/>
  <c r="E3563" i="16"/>
  <c r="E3907" i="16"/>
  <c r="E4166" i="16"/>
  <c r="D4479" i="16"/>
  <c r="C4477" i="16"/>
  <c r="D4478" i="16"/>
  <c r="B4477" i="16"/>
  <c r="D4480" i="16"/>
  <c r="J4505" i="16"/>
  <c r="E4506" i="16"/>
  <c r="I4505" i="16"/>
  <c r="H4505" i="16"/>
  <c r="F4505" i="16"/>
  <c r="D4519" i="16"/>
  <c r="D4518" i="16"/>
  <c r="B4517" i="16"/>
  <c r="C4517" i="16"/>
  <c r="D4520" i="16"/>
  <c r="B4643" i="16"/>
  <c r="C4643" i="16"/>
  <c r="D4799" i="16"/>
  <c r="D4798" i="16"/>
  <c r="B4797" i="16"/>
  <c r="C4797" i="16"/>
  <c r="D4800" i="16"/>
  <c r="E3086" i="16"/>
  <c r="F3380" i="16"/>
  <c r="I3437" i="16"/>
  <c r="I3456" i="16"/>
  <c r="I3477" i="16"/>
  <c r="E3606" i="16"/>
  <c r="E3950" i="16"/>
  <c r="J4294" i="16"/>
  <c r="E4295" i="16"/>
  <c r="I4294" i="16"/>
  <c r="H4294" i="16"/>
  <c r="F4294" i="16"/>
  <c r="D5072" i="16"/>
  <c r="C5070" i="16"/>
  <c r="D5071" i="16"/>
  <c r="B5070" i="16"/>
  <c r="D5073" i="16"/>
  <c r="H3380" i="16"/>
  <c r="H3992" i="16"/>
  <c r="D4386" i="16"/>
  <c r="C4384" i="16"/>
  <c r="D4385" i="16"/>
  <c r="B4384" i="16"/>
  <c r="D4387" i="16"/>
  <c r="J4417" i="16"/>
  <c r="J4448" i="16"/>
  <c r="I4448" i="16"/>
  <c r="E4449" i="16"/>
  <c r="H4448" i="16"/>
  <c r="F4448" i="16"/>
  <c r="B4380" i="16"/>
  <c r="C4380" i="16"/>
  <c r="F4417" i="16"/>
  <c r="D4420" i="16"/>
  <c r="D4451" i="16"/>
  <c r="B4473" i="16"/>
  <c r="C4473" i="16"/>
  <c r="B4475" i="16"/>
  <c r="C4475" i="16"/>
  <c r="D4508" i="16"/>
  <c r="B4513" i="16"/>
  <c r="D4577" i="16"/>
  <c r="I4640" i="16"/>
  <c r="D4644" i="16"/>
  <c r="B4793" i="16"/>
  <c r="I4877" i="16"/>
  <c r="D4881" i="16"/>
  <c r="D4972" i="16"/>
  <c r="B5169" i="16"/>
  <c r="C5169" i="16"/>
  <c r="E5278" i="16"/>
  <c r="F5932" i="16"/>
  <c r="K5932" i="16"/>
  <c r="L5932" i="16"/>
  <c r="J5932" i="16"/>
  <c r="I5932" i="16"/>
  <c r="E5933" i="16"/>
  <c r="H5932" i="16"/>
  <c r="D6139" i="16"/>
  <c r="D6138" i="16"/>
  <c r="D6137" i="16"/>
  <c r="B6136" i="16"/>
  <c r="C6136" i="16"/>
  <c r="C6390" i="16"/>
  <c r="B6390" i="16"/>
  <c r="C6805" i="16"/>
  <c r="E4251" i="16"/>
  <c r="E4418" i="16"/>
  <c r="I4417" i="16"/>
  <c r="J4573" i="16"/>
  <c r="J4640" i="16"/>
  <c r="J4877" i="16"/>
  <c r="J4968" i="16"/>
  <c r="D6467" i="16"/>
  <c r="D6466" i="16"/>
  <c r="D6465" i="16"/>
  <c r="B6464" i="16"/>
  <c r="C6464" i="16"/>
  <c r="C6590" i="16"/>
  <c r="J6734" i="16"/>
  <c r="I6734" i="16"/>
  <c r="H6734" i="16"/>
  <c r="E6737" i="16"/>
  <c r="H4293" i="16"/>
  <c r="B4381" i="16"/>
  <c r="C4381" i="16"/>
  <c r="D4382" i="16"/>
  <c r="D4421" i="16"/>
  <c r="D4452" i="16"/>
  <c r="B4493" i="16"/>
  <c r="D4494" i="16"/>
  <c r="D4509" i="16"/>
  <c r="B4514" i="16"/>
  <c r="D4515" i="16"/>
  <c r="D4578" i="16"/>
  <c r="B4640" i="16"/>
  <c r="D4645" i="16"/>
  <c r="B4715" i="16"/>
  <c r="D4716" i="16"/>
  <c r="B4794" i="16"/>
  <c r="D4795" i="16"/>
  <c r="B4877" i="16"/>
  <c r="C4877" i="16"/>
  <c r="D4882" i="16"/>
  <c r="B4968" i="16"/>
  <c r="C4968" i="16"/>
  <c r="D4973" i="16"/>
  <c r="B5067" i="16"/>
  <c r="C5067" i="16"/>
  <c r="D5068" i="16"/>
  <c r="B5170" i="16"/>
  <c r="C5170" i="16"/>
  <c r="D5171" i="16"/>
  <c r="E5496" i="16"/>
  <c r="C6034" i="16"/>
  <c r="J6223" i="16"/>
  <c r="F6526" i="16"/>
  <c r="K6526" i="16"/>
  <c r="L6526" i="16"/>
  <c r="J6526" i="16"/>
  <c r="I6526" i="16"/>
  <c r="E6529" i="16"/>
  <c r="H6526" i="16"/>
  <c r="F6692" i="16"/>
  <c r="K6692" i="16"/>
  <c r="L6692" i="16"/>
  <c r="E6694" i="16"/>
  <c r="J6691" i="16"/>
  <c r="I6691" i="16"/>
  <c r="I6692" i="16"/>
  <c r="H6691" i="16"/>
  <c r="H6692" i="16"/>
  <c r="C6772" i="16"/>
  <c r="E4337" i="16"/>
  <c r="E4380" i="16"/>
  <c r="E4473" i="16"/>
  <c r="C4474" i="16"/>
  <c r="E4492" i="16"/>
  <c r="C4493" i="16"/>
  <c r="C4514" i="16"/>
  <c r="E4714" i="16"/>
  <c r="C4715" i="16"/>
  <c r="E4793" i="16"/>
  <c r="C4794" i="16"/>
  <c r="E5066" i="16"/>
  <c r="E5169" i="16"/>
  <c r="B5935" i="16"/>
  <c r="C5935" i="16"/>
  <c r="F6035" i="16"/>
  <c r="E6036" i="16"/>
  <c r="H6035" i="16"/>
  <c r="D6230" i="16"/>
  <c r="D6229" i="16"/>
  <c r="C6227" i="16"/>
  <c r="D6228" i="16"/>
  <c r="B6227" i="16"/>
  <c r="D4383" i="16"/>
  <c r="D4476" i="16"/>
  <c r="D4495" i="16"/>
  <c r="B4505" i="16"/>
  <c r="C4505" i="16"/>
  <c r="B4507" i="16"/>
  <c r="C4507" i="16"/>
  <c r="F4513" i="16"/>
  <c r="D4516" i="16"/>
  <c r="D4717" i="16"/>
  <c r="D4796" i="16"/>
  <c r="D5069" i="16"/>
  <c r="D5172" i="16"/>
  <c r="D6780" i="16"/>
  <c r="B6779" i="16"/>
  <c r="C6779" i="16"/>
  <c r="D6782" i="16"/>
  <c r="D6781" i="16"/>
  <c r="B6850" i="16"/>
  <c r="C6850" i="16"/>
  <c r="E4514" i="16"/>
  <c r="E5387" i="16"/>
  <c r="E5715" i="16"/>
  <c r="J5714" i="16"/>
  <c r="H5714" i="16"/>
  <c r="F5714" i="16"/>
  <c r="K5714" i="16"/>
  <c r="B6311" i="16"/>
  <c r="C6311" i="16"/>
  <c r="E6388" i="16"/>
  <c r="H6387" i="16"/>
  <c r="F6387" i="16"/>
  <c r="K6387" i="16"/>
  <c r="L6387" i="16"/>
  <c r="J6387" i="16"/>
  <c r="I6387" i="16"/>
  <c r="B7002" i="16"/>
  <c r="C7002" i="16"/>
  <c r="B4418" i="16"/>
  <c r="C4418" i="16"/>
  <c r="D4419" i="16"/>
  <c r="F4447" i="16"/>
  <c r="K4447" i="16"/>
  <c r="B4449" i="16"/>
  <c r="D4450" i="16"/>
  <c r="B4491" i="16"/>
  <c r="C4491" i="16"/>
  <c r="B4575" i="16"/>
  <c r="D4576" i="16"/>
  <c r="F4640" i="16"/>
  <c r="B4642" i="16"/>
  <c r="C4642" i="16"/>
  <c r="B4879" i="16"/>
  <c r="C4879" i="16"/>
  <c r="D4880" i="16"/>
  <c r="B4970" i="16"/>
  <c r="C4970" i="16"/>
  <c r="D4971" i="16"/>
  <c r="B5065" i="16"/>
  <c r="C5065" i="16"/>
  <c r="B5168" i="16"/>
  <c r="C5168" i="16"/>
  <c r="B6038" i="16"/>
  <c r="C6038" i="16"/>
  <c r="C6222" i="16"/>
  <c r="D6596" i="16"/>
  <c r="B6595" i="16"/>
  <c r="C6595" i="16"/>
  <c r="D6598" i="16"/>
  <c r="D6597" i="16"/>
  <c r="H4447" i="16"/>
  <c r="C6774" i="16"/>
  <c r="E5605" i="16"/>
  <c r="C6132" i="16"/>
  <c r="B6307" i="16"/>
  <c r="C6307" i="16"/>
  <c r="D6312" i="16"/>
  <c r="B6386" i="16"/>
  <c r="C6386" i="16"/>
  <c r="D6391" i="16"/>
  <c r="B6461" i="16"/>
  <c r="C6461" i="16"/>
  <c r="D6462" i="16"/>
  <c r="D6529" i="16"/>
  <c r="B6528" i="16"/>
  <c r="C6528" i="16"/>
  <c r="B6590" i="16"/>
  <c r="C6642" i="16"/>
  <c r="C6645" i="16"/>
  <c r="F6691" i="16"/>
  <c r="K6691" i="16"/>
  <c r="L6691" i="16"/>
  <c r="C6696" i="16"/>
  <c r="B6698" i="16"/>
  <c r="C6698" i="16"/>
  <c r="D6740" i="16"/>
  <c r="B6774" i="16"/>
  <c r="D6809" i="16"/>
  <c r="D6808" i="16"/>
  <c r="B6807" i="16"/>
  <c r="C6807" i="16"/>
  <c r="D6830" i="16"/>
  <c r="B6829" i="16"/>
  <c r="D6832" i="16"/>
  <c r="D6870" i="16"/>
  <c r="B6869" i="16"/>
  <c r="D6872" i="16"/>
  <c r="E7070" i="16"/>
  <c r="H7069" i="16"/>
  <c r="C7236" i="16"/>
  <c r="B7236" i="16"/>
  <c r="B7751" i="16"/>
  <c r="C7751" i="16"/>
  <c r="C7876" i="16"/>
  <c r="D7877" i="16"/>
  <c r="B7876" i="16"/>
  <c r="D7879" i="16"/>
  <c r="D7878" i="16"/>
  <c r="D8004" i="16"/>
  <c r="B8003" i="16"/>
  <c r="C8003" i="16"/>
  <c r="D8006" i="16"/>
  <c r="D8005" i="16"/>
  <c r="B5931" i="16"/>
  <c r="C5931" i="16"/>
  <c r="D5936" i="16"/>
  <c r="B6034" i="16"/>
  <c r="D6039" i="16"/>
  <c r="B6133" i="16"/>
  <c r="C6133" i="16"/>
  <c r="D6134" i="16"/>
  <c r="B6224" i="16"/>
  <c r="C6224" i="16"/>
  <c r="D6225" i="16"/>
  <c r="C6530" i="16"/>
  <c r="D6531" i="16"/>
  <c r="C6587" i="16"/>
  <c r="D6702" i="16"/>
  <c r="D6701" i="16"/>
  <c r="C6771" i="16"/>
  <c r="D6810" i="16"/>
  <c r="B7148" i="16"/>
  <c r="C7148" i="16"/>
  <c r="C7328" i="16"/>
  <c r="F9795" i="16"/>
  <c r="E9798" i="16"/>
  <c r="J9795" i="16"/>
  <c r="I9795" i="16"/>
  <c r="E5823" i="16"/>
  <c r="D6463" i="16"/>
  <c r="C6526" i="16"/>
  <c r="J6527" i="16"/>
  <c r="E6643" i="16"/>
  <c r="J6735" i="16"/>
  <c r="J7148" i="16"/>
  <c r="I7148" i="16"/>
  <c r="E7149" i="16"/>
  <c r="H7148" i="16"/>
  <c r="C7421" i="16"/>
  <c r="J7748" i="16"/>
  <c r="D6135" i="16"/>
  <c r="D6226" i="16"/>
  <c r="E6461" i="16"/>
  <c r="F6527" i="16"/>
  <c r="K6527" i="16"/>
  <c r="L6527" i="16"/>
  <c r="E6588" i="16"/>
  <c r="D6694" i="16"/>
  <c r="B6693" i="16"/>
  <c r="C6693" i="16"/>
  <c r="D6695" i="16"/>
  <c r="D6700" i="16"/>
  <c r="F6734" i="16"/>
  <c r="K6734" i="16"/>
  <c r="L6734" i="16"/>
  <c r="F6735" i="16"/>
  <c r="K6735" i="16"/>
  <c r="B6739" i="16"/>
  <c r="E6772" i="16"/>
  <c r="B6805" i="16"/>
  <c r="E6830" i="16"/>
  <c r="J6847" i="16"/>
  <c r="I6847" i="16"/>
  <c r="E6870" i="16"/>
  <c r="C7000" i="16"/>
  <c r="D7001" i="16"/>
  <c r="B7000" i="16"/>
  <c r="D7003" i="16"/>
  <c r="D7076" i="16"/>
  <c r="D7075" i="16"/>
  <c r="C7073" i="16"/>
  <c r="D7074" i="16"/>
  <c r="B7073" i="16"/>
  <c r="J7421" i="16"/>
  <c r="I7421" i="16"/>
  <c r="E7422" i="16"/>
  <c r="H7421" i="16"/>
  <c r="F7421" i="16"/>
  <c r="J7523" i="16"/>
  <c r="D8420" i="16"/>
  <c r="D8419" i="16"/>
  <c r="C8417" i="16"/>
  <c r="D8418" i="16"/>
  <c r="B8417" i="16"/>
  <c r="F5713" i="16"/>
  <c r="K5713" i="16"/>
  <c r="H6132" i="16"/>
  <c r="E6133" i="16"/>
  <c r="E6224" i="16"/>
  <c r="B6309" i="16"/>
  <c r="D6310" i="16"/>
  <c r="B6388" i="16"/>
  <c r="D6389" i="16"/>
  <c r="B6459" i="16"/>
  <c r="C6459" i="16"/>
  <c r="H6527" i="16"/>
  <c r="D6649" i="16"/>
  <c r="D6648" i="16"/>
  <c r="B6647" i="16"/>
  <c r="C6647" i="16"/>
  <c r="D6697" i="16"/>
  <c r="H6735" i="16"/>
  <c r="C6739" i="16"/>
  <c r="C6802" i="16"/>
  <c r="J6828" i="16"/>
  <c r="I6828" i="16"/>
  <c r="F6847" i="16"/>
  <c r="K6847" i="16"/>
  <c r="L6847" i="16"/>
  <c r="C6859" i="16"/>
  <c r="J6868" i="16"/>
  <c r="I6868" i="16"/>
  <c r="C6999" i="16"/>
  <c r="B6999" i="16"/>
  <c r="B7327" i="16"/>
  <c r="C7327" i="16"/>
  <c r="C7636" i="16"/>
  <c r="B7636" i="16"/>
  <c r="H5713" i="16"/>
  <c r="F5931" i="16"/>
  <c r="B5933" i="16"/>
  <c r="D5934" i="16"/>
  <c r="B6036" i="16"/>
  <c r="D6037" i="16"/>
  <c r="I6132" i="16"/>
  <c r="B6222" i="16"/>
  <c r="I6223" i="16"/>
  <c r="E6308" i="16"/>
  <c r="C6309" i="16"/>
  <c r="H6386" i="16"/>
  <c r="C6388" i="16"/>
  <c r="I6527" i="16"/>
  <c r="D6594" i="16"/>
  <c r="C6592" i="16"/>
  <c r="D6593" i="16"/>
  <c r="B6592" i="16"/>
  <c r="I6735" i="16"/>
  <c r="D6745" i="16"/>
  <c r="D6744" i="16"/>
  <c r="C6742" i="16"/>
  <c r="D6778" i="16"/>
  <c r="C6776" i="16"/>
  <c r="D6777" i="16"/>
  <c r="B6776" i="16"/>
  <c r="K6828" i="16"/>
  <c r="L6828" i="16"/>
  <c r="K6846" i="16"/>
  <c r="L6846" i="16"/>
  <c r="F6868" i="16"/>
  <c r="B7071" i="16"/>
  <c r="C7071" i="16"/>
  <c r="D7155" i="16"/>
  <c r="D7154" i="16"/>
  <c r="C7152" i="16"/>
  <c r="D7153" i="16"/>
  <c r="B7152" i="16"/>
  <c r="C7524" i="16"/>
  <c r="C7527" i="16"/>
  <c r="H5931" i="16"/>
  <c r="C5933" i="16"/>
  <c r="C6036" i="16"/>
  <c r="J6692" i="16"/>
  <c r="B6699" i="16"/>
  <c r="C6699" i="16"/>
  <c r="D6741" i="16"/>
  <c r="B6772" i="16"/>
  <c r="E6803" i="16"/>
  <c r="H6828" i="16"/>
  <c r="H6846" i="16"/>
  <c r="E6860" i="16"/>
  <c r="F6867" i="16"/>
  <c r="K6867" i="16"/>
  <c r="L6867" i="16"/>
  <c r="H6868" i="16"/>
  <c r="D7428" i="16"/>
  <c r="D7427" i="16"/>
  <c r="D7426" i="16"/>
  <c r="B7425" i="16"/>
  <c r="C7425" i="16"/>
  <c r="J7524" i="16"/>
  <c r="E7525" i="16"/>
  <c r="F7524" i="16"/>
  <c r="K7524" i="16"/>
  <c r="H7524" i="16"/>
  <c r="D6650" i="16"/>
  <c r="B6696" i="16"/>
  <c r="D6737" i="16"/>
  <c r="B6736" i="16"/>
  <c r="C6736" i="16"/>
  <c r="D6738" i="16"/>
  <c r="D6743" i="16"/>
  <c r="H6827" i="16"/>
  <c r="K6827" i="16"/>
  <c r="L6827" i="16"/>
  <c r="C6829" i="16"/>
  <c r="D6831" i="16"/>
  <c r="D6849" i="16"/>
  <c r="B6848" i="16"/>
  <c r="C6848" i="16"/>
  <c r="D6851" i="16"/>
  <c r="E6850" i="16"/>
  <c r="B6864" i="16"/>
  <c r="C6864" i="16"/>
  <c r="C6869" i="16"/>
  <c r="D6871" i="16"/>
  <c r="B7069" i="16"/>
  <c r="C7069" i="16"/>
  <c r="B7150" i="16"/>
  <c r="C7150" i="16"/>
  <c r="D7533" i="16"/>
  <c r="D7532" i="16"/>
  <c r="B7531" i="16"/>
  <c r="C7531" i="16"/>
  <c r="D7534" i="16"/>
  <c r="D7239" i="16"/>
  <c r="D7330" i="16"/>
  <c r="D7639" i="16"/>
  <c r="E7997" i="16"/>
  <c r="F7996" i="16"/>
  <c r="K7996" i="16"/>
  <c r="H7996" i="16"/>
  <c r="D7072" i="16"/>
  <c r="D7151" i="16"/>
  <c r="D7240" i="16"/>
  <c r="D7331" i="16"/>
  <c r="D7424" i="16"/>
  <c r="I7523" i="16"/>
  <c r="B7528" i="16"/>
  <c r="D7529" i="16"/>
  <c r="D7640" i="16"/>
  <c r="E7870" i="16"/>
  <c r="F7869" i="16"/>
  <c r="K7869" i="16"/>
  <c r="H7869" i="16"/>
  <c r="B8132" i="16"/>
  <c r="C8132" i="16"/>
  <c r="C7528" i="16"/>
  <c r="B7995" i="16"/>
  <c r="C7995" i="16"/>
  <c r="D8002" i="16"/>
  <c r="D8001" i="16"/>
  <c r="B8000" i="16"/>
  <c r="C8000" i="16"/>
  <c r="E8565" i="16"/>
  <c r="H8564" i="16"/>
  <c r="F8564" i="16"/>
  <c r="K8564" i="16"/>
  <c r="C6589" i="16"/>
  <c r="C6644" i="16"/>
  <c r="C6773" i="16"/>
  <c r="C6804" i="16"/>
  <c r="C6861" i="16"/>
  <c r="D6998" i="16"/>
  <c r="B7068" i="16"/>
  <c r="C7068" i="16"/>
  <c r="B7147" i="16"/>
  <c r="C7147" i="16"/>
  <c r="B7234" i="16"/>
  <c r="C7234" i="16"/>
  <c r="D7235" i="16"/>
  <c r="B7325" i="16"/>
  <c r="C7325" i="16"/>
  <c r="D7326" i="16"/>
  <c r="D7530" i="16"/>
  <c r="B7634" i="16"/>
  <c r="D7635" i="16"/>
  <c r="D7750" i="16"/>
  <c r="B7749" i="16"/>
  <c r="C7749" i="16"/>
  <c r="D7752" i="16"/>
  <c r="D6591" i="16"/>
  <c r="D6646" i="16"/>
  <c r="B6692" i="16"/>
  <c r="C6692" i="16"/>
  <c r="D6775" i="16"/>
  <c r="D6806" i="16"/>
  <c r="D6863" i="16"/>
  <c r="E6929" i="16"/>
  <c r="E6996" i="16"/>
  <c r="E7233" i="16"/>
  <c r="E7324" i="16"/>
  <c r="E7633" i="16"/>
  <c r="C7634" i="16"/>
  <c r="E7749" i="16"/>
  <c r="H7748" i="16"/>
  <c r="I7748" i="16"/>
  <c r="C7868" i="16"/>
  <c r="B7868" i="16"/>
  <c r="D7875" i="16"/>
  <c r="C7873" i="16"/>
  <c r="D7874" i="16"/>
  <c r="B7873" i="16"/>
  <c r="E8130" i="16"/>
  <c r="H8129" i="16"/>
  <c r="F8129" i="16"/>
  <c r="K8129" i="16"/>
  <c r="L8129" i="16"/>
  <c r="I8129" i="16"/>
  <c r="B8271" i="16"/>
  <c r="C8271" i="16"/>
  <c r="B7237" i="16"/>
  <c r="C7237" i="16"/>
  <c r="D7238" i="16"/>
  <c r="B7328" i="16"/>
  <c r="D7329" i="16"/>
  <c r="B7421" i="16"/>
  <c r="B7423" i="16"/>
  <c r="C7423" i="16"/>
  <c r="B7524" i="16"/>
  <c r="B7526" i="16"/>
  <c r="C7526" i="16"/>
  <c r="B7637" i="16"/>
  <c r="C7637" i="16"/>
  <c r="D7638" i="16"/>
  <c r="C8563" i="16"/>
  <c r="D8571" i="16"/>
  <c r="D8570" i="16"/>
  <c r="D8569" i="16"/>
  <c r="B8568" i="16"/>
  <c r="C8568" i="16"/>
  <c r="E8414" i="16"/>
  <c r="H8413" i="16"/>
  <c r="B7870" i="16"/>
  <c r="C7870" i="16"/>
  <c r="D7871" i="16"/>
  <c r="F7995" i="16"/>
  <c r="B7997" i="16"/>
  <c r="C7997" i="16"/>
  <c r="D7998" i="16"/>
  <c r="D8133" i="16"/>
  <c r="D8272" i="16"/>
  <c r="B8414" i="16"/>
  <c r="C8414" i="16"/>
  <c r="D8415" i="16"/>
  <c r="D8566" i="16"/>
  <c r="J8717" i="16"/>
  <c r="E8719" i="16"/>
  <c r="F8718" i="16"/>
  <c r="D7872" i="16"/>
  <c r="D7999" i="16"/>
  <c r="D8416" i="16"/>
  <c r="D8567" i="16"/>
  <c r="J8718" i="16"/>
  <c r="J9025" i="16"/>
  <c r="F9026" i="16"/>
  <c r="I9025" i="16"/>
  <c r="E9028" i="16"/>
  <c r="H9025" i="16"/>
  <c r="F9025" i="16"/>
  <c r="K9025" i="16"/>
  <c r="L9025" i="16"/>
  <c r="J9026" i="16"/>
  <c r="E9952" i="16"/>
  <c r="J9949" i="16"/>
  <c r="H9950" i="16"/>
  <c r="F7747" i="16"/>
  <c r="B8130" i="16"/>
  <c r="D8131" i="16"/>
  <c r="B8269" i="16"/>
  <c r="D8270" i="16"/>
  <c r="B8412" i="16"/>
  <c r="C8412" i="16"/>
  <c r="B8563" i="16"/>
  <c r="J8871" i="16"/>
  <c r="F8872" i="16"/>
  <c r="K8872" i="16"/>
  <c r="L8872" i="16"/>
  <c r="E8873" i="16"/>
  <c r="H8872" i="16"/>
  <c r="H7747" i="16"/>
  <c r="C8130" i="16"/>
  <c r="E8268" i="16"/>
  <c r="C8269" i="16"/>
  <c r="F8717" i="16"/>
  <c r="I8872" i="16"/>
  <c r="J8872" i="16"/>
  <c r="I9180" i="16"/>
  <c r="F9180" i="16"/>
  <c r="K9180" i="16"/>
  <c r="L9180" i="16"/>
  <c r="I9179" i="16"/>
  <c r="E9182" i="16"/>
  <c r="H9179" i="16"/>
  <c r="F9179" i="16"/>
  <c r="I9026" i="16"/>
  <c r="J9180" i="16"/>
  <c r="J9488" i="16"/>
  <c r="I9488" i="16"/>
  <c r="E9489" i="16"/>
  <c r="H9488" i="16"/>
  <c r="F9488" i="16"/>
  <c r="K9488" i="16"/>
  <c r="I10257" i="16"/>
  <c r="E10260" i="16"/>
  <c r="H10257" i="16"/>
  <c r="B11249" i="16"/>
  <c r="C11249" i="16"/>
  <c r="J9641" i="16"/>
  <c r="F9796" i="16"/>
  <c r="I9950" i="16"/>
  <c r="J10258" i="16"/>
  <c r="F10855" i="16"/>
  <c r="K10855" i="16"/>
  <c r="L10855" i="16"/>
  <c r="E10858" i="16"/>
  <c r="H10855" i="16"/>
  <c r="H10856" i="16"/>
  <c r="F10856" i="16"/>
  <c r="K10856" i="16"/>
  <c r="L10856" i="16"/>
  <c r="J10855" i="16"/>
  <c r="I10855" i="16"/>
  <c r="E9334" i="16"/>
  <c r="H9796" i="16"/>
  <c r="B10568" i="16"/>
  <c r="C10568" i="16"/>
  <c r="J9487" i="16"/>
  <c r="B10569" i="16"/>
  <c r="C10569" i="16"/>
  <c r="J9642" i="16"/>
  <c r="E9643" i="16"/>
  <c r="I9642" i="16"/>
  <c r="H9642" i="16"/>
  <c r="B10994" i="16"/>
  <c r="C10994" i="16"/>
  <c r="H9180" i="16"/>
  <c r="F9642" i="16"/>
  <c r="K9642" i="16"/>
  <c r="J9950" i="16"/>
  <c r="F9950" i="16"/>
  <c r="K9950" i="16"/>
  <c r="L9950" i="16"/>
  <c r="B10566" i="16"/>
  <c r="C10566" i="16"/>
  <c r="D10575" i="16"/>
  <c r="D10574" i="16"/>
  <c r="B10573" i="16"/>
  <c r="C10573" i="16"/>
  <c r="H9026" i="16"/>
  <c r="J9796" i="16"/>
  <c r="I9796" i="16"/>
  <c r="J10257" i="16"/>
  <c r="D10576" i="16"/>
  <c r="D11124" i="16"/>
  <c r="B11123" i="16"/>
  <c r="D11126" i="16"/>
  <c r="C11123" i="16"/>
  <c r="D11125" i="16"/>
  <c r="F9641" i="16"/>
  <c r="H9795" i="16"/>
  <c r="I9949" i="16"/>
  <c r="H10104" i="16"/>
  <c r="E10105" i="16"/>
  <c r="I10258" i="16"/>
  <c r="D10858" i="16"/>
  <c r="B10857" i="16"/>
  <c r="C10857" i="16"/>
  <c r="D10860" i="16"/>
  <c r="F11121" i="16"/>
  <c r="K11121" i="16"/>
  <c r="L11121" i="16"/>
  <c r="E11124" i="16"/>
  <c r="H11121" i="16"/>
  <c r="C11476" i="16"/>
  <c r="I9487" i="16"/>
  <c r="F10566" i="16"/>
  <c r="B10570" i="16"/>
  <c r="C10570" i="16"/>
  <c r="D10571" i="16"/>
  <c r="J10714" i="16"/>
  <c r="I10714" i="16"/>
  <c r="E10715" i="16"/>
  <c r="H10714" i="16"/>
  <c r="B10992" i="16"/>
  <c r="C10992" i="16"/>
  <c r="I11121" i="16"/>
  <c r="J11476" i="16"/>
  <c r="I11476" i="16"/>
  <c r="E11477" i="16"/>
  <c r="H11476" i="16"/>
  <c r="F10257" i="16"/>
  <c r="K10257" i="16"/>
  <c r="L10257" i="16"/>
  <c r="E10412" i="16"/>
  <c r="E10567" i="16"/>
  <c r="J10565" i="16"/>
  <c r="E10993" i="16"/>
  <c r="J10992" i="16"/>
  <c r="J11121" i="16"/>
  <c r="D11253" i="16"/>
  <c r="D11251" i="16"/>
  <c r="B11250" i="16"/>
  <c r="C11250" i="16"/>
  <c r="D11252" i="16"/>
  <c r="D10572" i="16"/>
  <c r="J10856" i="16"/>
  <c r="D10859" i="16"/>
  <c r="C11122" i="16"/>
  <c r="F9949" i="16"/>
  <c r="K9949" i="16"/>
  <c r="L9949" i="16"/>
  <c r="F10258" i="16"/>
  <c r="J10713" i="16"/>
  <c r="I10713" i="16"/>
  <c r="J11122" i="16"/>
  <c r="H9949" i="16"/>
  <c r="H10258" i="16"/>
  <c r="F10713" i="16"/>
  <c r="D10721" i="16"/>
  <c r="D10720" i="16"/>
  <c r="C10718" i="16"/>
  <c r="D10719" i="16"/>
  <c r="B10718" i="16"/>
  <c r="D10999" i="16"/>
  <c r="D10998" i="16"/>
  <c r="D10997" i="16"/>
  <c r="B10996" i="16"/>
  <c r="C10996" i="16"/>
  <c r="F11122" i="16"/>
  <c r="K11122" i="16"/>
  <c r="F11364" i="16"/>
  <c r="K11364" i="16"/>
  <c r="D10717" i="16"/>
  <c r="I10856" i="16"/>
  <c r="D10995" i="16"/>
  <c r="I11122" i="16"/>
  <c r="D11485" i="16"/>
  <c r="C11483" i="16"/>
  <c r="D11484" i="16"/>
  <c r="B11483" i="16"/>
  <c r="D11486" i="16"/>
  <c r="E11584" i="16"/>
  <c r="I11581" i="16"/>
  <c r="H11364" i="16"/>
  <c r="B10713" i="16"/>
  <c r="C10713" i="16"/>
  <c r="B10856" i="16"/>
  <c r="C10856" i="16"/>
  <c r="B10991" i="16"/>
  <c r="C10991" i="16"/>
  <c r="B11122" i="16"/>
  <c r="E11247" i="16"/>
  <c r="F11246" i="16"/>
  <c r="K11246" i="16"/>
  <c r="H11246" i="16"/>
  <c r="J11582" i="16"/>
  <c r="I11582" i="16"/>
  <c r="F11582" i="16"/>
  <c r="K11582" i="16"/>
  <c r="E11683" i="16"/>
  <c r="I11682" i="16"/>
  <c r="H11682" i="16"/>
  <c r="J12022" i="16"/>
  <c r="I12022" i="16"/>
  <c r="F12022" i="16"/>
  <c r="E12023" i="16"/>
  <c r="H12022" i="16"/>
  <c r="E11365" i="16"/>
  <c r="J11364" i="16"/>
  <c r="J11581" i="16"/>
  <c r="B11776" i="16"/>
  <c r="C11776" i="16"/>
  <c r="C11478" i="16"/>
  <c r="C11682" i="16"/>
  <c r="D11367" i="16"/>
  <c r="D11585" i="16"/>
  <c r="B11363" i="16"/>
  <c r="C11363" i="16"/>
  <c r="D11368" i="16"/>
  <c r="B11480" i="16"/>
  <c r="D11481" i="16"/>
  <c r="B11581" i="16"/>
  <c r="C11581" i="16"/>
  <c r="D11586" i="16"/>
  <c r="B11682" i="16"/>
  <c r="J11776" i="16"/>
  <c r="I11776" i="16"/>
  <c r="E11777" i="16"/>
  <c r="H11776" i="16"/>
  <c r="F11776" i="16"/>
  <c r="C11480" i="16"/>
  <c r="D11688" i="16"/>
  <c r="D11687" i="16"/>
  <c r="B11686" i="16"/>
  <c r="C11686" i="16"/>
  <c r="D11482" i="16"/>
  <c r="D11690" i="16"/>
  <c r="B11689" i="16"/>
  <c r="C11689" i="16"/>
  <c r="D11692" i="16"/>
  <c r="D11783" i="16"/>
  <c r="D11782" i="16"/>
  <c r="C11780" i="16"/>
  <c r="D11781" i="16"/>
  <c r="B11780" i="16"/>
  <c r="B11246" i="16"/>
  <c r="C11246" i="16"/>
  <c r="B11248" i="16"/>
  <c r="C11248" i="16"/>
  <c r="F11363" i="16"/>
  <c r="B11365" i="16"/>
  <c r="C11365" i="16"/>
  <c r="D11366" i="16"/>
  <c r="B11476" i="16"/>
  <c r="B11478" i="16"/>
  <c r="F11581" i="16"/>
  <c r="B11583" i="16"/>
  <c r="C11583" i="16"/>
  <c r="D11584" i="16"/>
  <c r="B11684" i="16"/>
  <c r="C11684" i="16"/>
  <c r="D11691" i="16"/>
  <c r="H11363" i="16"/>
  <c r="H11581" i="16"/>
  <c r="F11681" i="16"/>
  <c r="C11778" i="16"/>
  <c r="B11778" i="16"/>
  <c r="J12312" i="16"/>
  <c r="I12312" i="16"/>
  <c r="E12455" i="16"/>
  <c r="D11779" i="16"/>
  <c r="J12156" i="16"/>
  <c r="I12156" i="16"/>
  <c r="E12267" i="16"/>
  <c r="H12266" i="16"/>
  <c r="E12313" i="16"/>
  <c r="E12415" i="16"/>
  <c r="H12414" i="16"/>
  <c r="F12414" i="16"/>
  <c r="K12414" i="16"/>
  <c r="J12414" i="16"/>
  <c r="E12463" i="16"/>
  <c r="J12462" i="16"/>
  <c r="B12527" i="16"/>
  <c r="C12527" i="16"/>
  <c r="D12528" i="16"/>
  <c r="D11685" i="16"/>
  <c r="E11864" i="16"/>
  <c r="E11946" i="16"/>
  <c r="F12311" i="16"/>
  <c r="E12436" i="16"/>
  <c r="J12466" i="16"/>
  <c r="E12467" i="16"/>
  <c r="J12465" i="16"/>
  <c r="I12466" i="16"/>
  <c r="H12466" i="16"/>
  <c r="F12021" i="16"/>
  <c r="E12092" i="16"/>
  <c r="E12157" i="16"/>
  <c r="E12386" i="16"/>
  <c r="I12414" i="16"/>
  <c r="E12925" i="16"/>
  <c r="H12021" i="16"/>
  <c r="F12214" i="16"/>
  <c r="K12214" i="16"/>
  <c r="L12214" i="16"/>
  <c r="E12216" i="16"/>
  <c r="C12465" i="16"/>
  <c r="D12597" i="16"/>
  <c r="C12596" i="16"/>
  <c r="B12596" i="16"/>
  <c r="E12747" i="16"/>
  <c r="E12748" i="16"/>
  <c r="I12746" i="16"/>
  <c r="F12746" i="16"/>
  <c r="J13122" i="16"/>
  <c r="E13123" i="16"/>
  <c r="E13124" i="16"/>
  <c r="H13122" i="16"/>
  <c r="I12311" i="16"/>
  <c r="D12466" i="16"/>
  <c r="E12527" i="16"/>
  <c r="E12668" i="16"/>
  <c r="I12667" i="16"/>
  <c r="J12667" i="16"/>
  <c r="H12831" i="16"/>
  <c r="K12922" i="16"/>
  <c r="L12922" i="16"/>
  <c r="E12352" i="16"/>
  <c r="B12526" i="16"/>
  <c r="C12526" i="16"/>
  <c r="F12413" i="16"/>
  <c r="K12413" i="16"/>
  <c r="B12465" i="16"/>
  <c r="E12594" i="16"/>
  <c r="B12595" i="16"/>
  <c r="C12595" i="16"/>
  <c r="D12668" i="16"/>
  <c r="D13022" i="16"/>
  <c r="B13021" i="16"/>
  <c r="C13021" i="16"/>
  <c r="D13669" i="16"/>
  <c r="B13668" i="16"/>
  <c r="C13668" i="16"/>
  <c r="H12413" i="16"/>
  <c r="B12830" i="16"/>
  <c r="D12831" i="16"/>
  <c r="C12830" i="16"/>
  <c r="E13022" i="16"/>
  <c r="B12923" i="16"/>
  <c r="D12924" i="16"/>
  <c r="C12923" i="16"/>
  <c r="H12451" i="16"/>
  <c r="K12451" i="16"/>
  <c r="L12451" i="16"/>
  <c r="F12745" i="16"/>
  <c r="K12745" i="16"/>
  <c r="J12745" i="16"/>
  <c r="H12745" i="16"/>
  <c r="C12666" i="16"/>
  <c r="I12745" i="16"/>
  <c r="C12922" i="16"/>
  <c r="B12922" i="16"/>
  <c r="J12666" i="16"/>
  <c r="D12746" i="16"/>
  <c r="E12832" i="16"/>
  <c r="J12921" i="16"/>
  <c r="H13018" i="16"/>
  <c r="K13018" i="16"/>
  <c r="L13018" i="16"/>
  <c r="C13121" i="16"/>
  <c r="H13667" i="16"/>
  <c r="I13018" i="16"/>
  <c r="J13121" i="16"/>
  <c r="E13341" i="16"/>
  <c r="H13340" i="16"/>
  <c r="I13340" i="16"/>
  <c r="F13019" i="16"/>
  <c r="C13020" i="16"/>
  <c r="F13121" i="16"/>
  <c r="E13450" i="16"/>
  <c r="H13019" i="16"/>
  <c r="I13121" i="16"/>
  <c r="B13558" i="16"/>
  <c r="C13558" i="16"/>
  <c r="D13559" i="16"/>
  <c r="E13995" i="16"/>
  <c r="E13996" i="16"/>
  <c r="D13343" i="16"/>
  <c r="B13342" i="16"/>
  <c r="C13342" i="16"/>
  <c r="I12666" i="16"/>
  <c r="E13231" i="16"/>
  <c r="D13452" i="16"/>
  <c r="B13451" i="16"/>
  <c r="C13451" i="16"/>
  <c r="D13122" i="16"/>
  <c r="D13231" i="16"/>
  <c r="H13339" i="16"/>
  <c r="C13666" i="16"/>
  <c r="J13339" i="16"/>
  <c r="C13341" i="16"/>
  <c r="C13450" i="16"/>
  <c r="C13776" i="16"/>
  <c r="D14103" i="16"/>
  <c r="B14102" i="16"/>
  <c r="C14102" i="16"/>
  <c r="E13559" i="16"/>
  <c r="H13558" i="16"/>
  <c r="J13776" i="16"/>
  <c r="C13557" i="16"/>
  <c r="D13887" i="16"/>
  <c r="B13886" i="16"/>
  <c r="C13886" i="16"/>
  <c r="I14102" i="16"/>
  <c r="E14105" i="16"/>
  <c r="C13667" i="16"/>
  <c r="B13667" i="16"/>
  <c r="B13777" i="16"/>
  <c r="C13777" i="16"/>
  <c r="D13778" i="16"/>
  <c r="D13996" i="16"/>
  <c r="C13995" i="16"/>
  <c r="B13995" i="16"/>
  <c r="J13667" i="16"/>
  <c r="E13668" i="16"/>
  <c r="F13666" i="16"/>
  <c r="I13667" i="16"/>
  <c r="F13667" i="16"/>
  <c r="K13667" i="16"/>
  <c r="L13667" i="16"/>
  <c r="J13666" i="16"/>
  <c r="J13775" i="16"/>
  <c r="C13994" i="16"/>
  <c r="H14103" i="16"/>
  <c r="I13776" i="16"/>
  <c r="E13777" i="16"/>
  <c r="F13775" i="16"/>
  <c r="J14102" i="16"/>
  <c r="J14103" i="16"/>
  <c r="C13885" i="16"/>
  <c r="C14321" i="16"/>
  <c r="B13776" i="16"/>
  <c r="E13885" i="16"/>
  <c r="D14212" i="16"/>
  <c r="B14211" i="16"/>
  <c r="C14211" i="16"/>
  <c r="B14323" i="16"/>
  <c r="C14323" i="16"/>
  <c r="D14324" i="16"/>
  <c r="F14103" i="16"/>
  <c r="C14430" i="16"/>
  <c r="B14430" i="16"/>
  <c r="D14431" i="16"/>
  <c r="C14539" i="16"/>
  <c r="B14539" i="16"/>
  <c r="D14540" i="16"/>
  <c r="F14102" i="16"/>
  <c r="E14321" i="16"/>
  <c r="H14538" i="16"/>
  <c r="H14102" i="16"/>
  <c r="E14212" i="16"/>
  <c r="E14431" i="16"/>
  <c r="J14539" i="16"/>
  <c r="E14540" i="16"/>
  <c r="I14539" i="16"/>
  <c r="E14649" i="16"/>
  <c r="H14647" i="16"/>
  <c r="C14647" i="16"/>
  <c r="B14867" i="16"/>
  <c r="C14867" i="16"/>
  <c r="D14868" i="16"/>
  <c r="C14648" i="16"/>
  <c r="B14648" i="16"/>
  <c r="E14976" i="16"/>
  <c r="F14429" i="16"/>
  <c r="D14649" i="16"/>
  <c r="C14757" i="16"/>
  <c r="D14758" i="16"/>
  <c r="B14757" i="16"/>
  <c r="C14977" i="16"/>
  <c r="F15083" i="16"/>
  <c r="B14866" i="16"/>
  <c r="C14866" i="16"/>
  <c r="C14865" i="16"/>
  <c r="B14756" i="16"/>
  <c r="E14867" i="16"/>
  <c r="H14866" i="16"/>
  <c r="I14866" i="16"/>
  <c r="B15085" i="16"/>
  <c r="C15085" i="16"/>
  <c r="D15086" i="16"/>
  <c r="C14756" i="16"/>
  <c r="B14977" i="16"/>
  <c r="D14978" i="16"/>
  <c r="E14757" i="16"/>
  <c r="C14975" i="16"/>
  <c r="C15084" i="16"/>
  <c r="F14865" i="16"/>
  <c r="I14865" i="16"/>
  <c r="C15083" i="16"/>
  <c r="E15085" i="16"/>
  <c r="J15084" i="16"/>
  <c r="C15192" i="16"/>
  <c r="B15192" i="16"/>
  <c r="E15413" i="16"/>
  <c r="J15410" i="16"/>
  <c r="C15520" i="16"/>
  <c r="E15193" i="16"/>
  <c r="B14975" i="16"/>
  <c r="B15084" i="16"/>
  <c r="J15302" i="16"/>
  <c r="H15302" i="16"/>
  <c r="E15303" i="16"/>
  <c r="K15410" i="16"/>
  <c r="L15410" i="16"/>
  <c r="D15194" i="16"/>
  <c r="C15193" i="16"/>
  <c r="D15521" i="16"/>
  <c r="B15520" i="16"/>
  <c r="D15412" i="16"/>
  <c r="B15411" i="16"/>
  <c r="C15411" i="16"/>
  <c r="E15739" i="16"/>
  <c r="I15738" i="16"/>
  <c r="D15303" i="16"/>
  <c r="B15302" i="16"/>
  <c r="C15302" i="16"/>
  <c r="J15411" i="16"/>
  <c r="H15411" i="16"/>
  <c r="F15411" i="16"/>
  <c r="K15411" i="16"/>
  <c r="L15411" i="16"/>
  <c r="J15520" i="16"/>
  <c r="E15521" i="16"/>
  <c r="I15520" i="16"/>
  <c r="H15520" i="16"/>
  <c r="F15520" i="16"/>
  <c r="K15520" i="16"/>
  <c r="L15520" i="16"/>
  <c r="I15301" i="16"/>
  <c r="I15410" i="16"/>
  <c r="I15519" i="16"/>
  <c r="J15629" i="16"/>
  <c r="E15630" i="16"/>
  <c r="I15629" i="16"/>
  <c r="F15629" i="16"/>
  <c r="C15738" i="16"/>
  <c r="B15739" i="16"/>
  <c r="C15739" i="16"/>
  <c r="D15740" i="16"/>
  <c r="B15630" i="16"/>
  <c r="D15631" i="16"/>
  <c r="C15630" i="16"/>
  <c r="J15847" i="16"/>
  <c r="E15848" i="16"/>
  <c r="I15847" i="16"/>
  <c r="H15847" i="16"/>
  <c r="K15956" i="16"/>
  <c r="L15956" i="16"/>
  <c r="B15629" i="16"/>
  <c r="C15629" i="16"/>
  <c r="B15738" i="16"/>
  <c r="F15846" i="16"/>
  <c r="C15956" i="16"/>
  <c r="B15956" i="16"/>
  <c r="D15957" i="16"/>
  <c r="I15628" i="16"/>
  <c r="D15848" i="16"/>
  <c r="H15955" i="16"/>
  <c r="F15955" i="16"/>
  <c r="K15955" i="16"/>
  <c r="L15955" i="16"/>
  <c r="E15958" i="16"/>
  <c r="J15955" i="16"/>
  <c r="B15847" i="16"/>
  <c r="C15847" i="16"/>
  <c r="J15956" i="16"/>
  <c r="H15956" i="16"/>
  <c r="B15955" i="16"/>
  <c r="C15955" i="16"/>
  <c r="C16066" i="16"/>
  <c r="E16168" i="16"/>
  <c r="J16065" i="16"/>
  <c r="E16066" i="16"/>
  <c r="I16065" i="16"/>
  <c r="D16067" i="16"/>
  <c r="B16065" i="16"/>
  <c r="C16065" i="16"/>
  <c r="L16264" i="16"/>
  <c r="I16064" i="16"/>
  <c r="D16168" i="16"/>
  <c r="C16264" i="16"/>
  <c r="J16265" i="16"/>
  <c r="J16264" i="16"/>
  <c r="I16264" i="16"/>
  <c r="E16267" i="16"/>
  <c r="L16355" i="16"/>
  <c r="D16266" i="16"/>
  <c r="F16265" i="16"/>
  <c r="K16265" i="16"/>
  <c r="E16359" i="16"/>
  <c r="D16444" i="16"/>
  <c r="C16443" i="16"/>
  <c r="B16443" i="16"/>
  <c r="I16265" i="16"/>
  <c r="D16357" i="16"/>
  <c r="C16356" i="16"/>
  <c r="J16355" i="16"/>
  <c r="I16355" i="16"/>
  <c r="J16441" i="16"/>
  <c r="E16442" i="16"/>
  <c r="I16441" i="16"/>
  <c r="H16440" i="16"/>
  <c r="H16519" i="16"/>
  <c r="F16519" i="16"/>
  <c r="E16522" i="16"/>
  <c r="J16519" i="16"/>
  <c r="F16356" i="16"/>
  <c r="K16356" i="16"/>
  <c r="L16356" i="16"/>
  <c r="B16520" i="16"/>
  <c r="C16520" i="16"/>
  <c r="D16521" i="16"/>
  <c r="E16662" i="16"/>
  <c r="I16659" i="16"/>
  <c r="I16660" i="16"/>
  <c r="H16659" i="16"/>
  <c r="F16659" i="16"/>
  <c r="H16660" i="16"/>
  <c r="J16520" i="16"/>
  <c r="H16520" i="16"/>
  <c r="F16520" i="16"/>
  <c r="E16593" i="16"/>
  <c r="D16722" i="16"/>
  <c r="C16721" i="16"/>
  <c r="B16721" i="16"/>
  <c r="B16519" i="16"/>
  <c r="C16519" i="16"/>
  <c r="D16661" i="16"/>
  <c r="C16593" i="16"/>
  <c r="I16721" i="16"/>
  <c r="F16721" i="16"/>
  <c r="E16722" i="16"/>
  <c r="H16721" i="16"/>
  <c r="C16660" i="16"/>
  <c r="D16595" i="16"/>
  <c r="C16594" i="16"/>
  <c r="J16659" i="16"/>
  <c r="F16660" i="16"/>
  <c r="K16660" i="16"/>
  <c r="L16660" i="16"/>
  <c r="J16660" i="16"/>
  <c r="E16825" i="16"/>
  <c r="F16720" i="16"/>
  <c r="E16777" i="16"/>
  <c r="F16775" i="16"/>
  <c r="C16775" i="16"/>
  <c r="D16776" i="16"/>
  <c r="E16868" i="16"/>
  <c r="B16825" i="16"/>
  <c r="C16825" i="16"/>
  <c r="D16826" i="16"/>
  <c r="D16868" i="16"/>
  <c r="B16867" i="16"/>
  <c r="C16867" i="16"/>
  <c r="C16905" i="16"/>
  <c r="B16905" i="16"/>
  <c r="D16906" i="16"/>
  <c r="F16904" i="16"/>
  <c r="H16904" i="16"/>
  <c r="E16907" i="16"/>
  <c r="H16905" i="16"/>
  <c r="K16905" i="16"/>
  <c r="L16905" i="16"/>
  <c r="AE25" i="1"/>
  <c r="AG24" i="1"/>
  <c r="AF24" i="1"/>
  <c r="J16905" i="16"/>
  <c r="I16905" i="16"/>
  <c r="D16963" i="16"/>
  <c r="C16962" i="16"/>
  <c r="B16962" i="16"/>
  <c r="I16904" i="16"/>
  <c r="E16939" i="16"/>
  <c r="C16961" i="16"/>
  <c r="D16993" i="16"/>
  <c r="B16992" i="16"/>
  <c r="C16992" i="16"/>
  <c r="B16936" i="16"/>
  <c r="C16936" i="16"/>
  <c r="D16937" i="16"/>
  <c r="AX16" i="1"/>
  <c r="AS8" i="1"/>
  <c r="AW16" i="1"/>
  <c r="AV16" i="1"/>
  <c r="C16960" i="16"/>
  <c r="D16982" i="16"/>
  <c r="C16981" i="16"/>
  <c r="B16981" i="16"/>
  <c r="N39" i="1"/>
  <c r="K41" i="1"/>
  <c r="K16936" i="16"/>
  <c r="L16936" i="16"/>
  <c r="E16961" i="16"/>
  <c r="E16993" i="16"/>
  <c r="C16980" i="16"/>
  <c r="H25" i="1"/>
  <c r="I25" i="1"/>
  <c r="A26" i="1"/>
  <c r="F16935" i="16"/>
  <c r="K16935" i="16"/>
  <c r="L16935" i="16"/>
  <c r="E16980" i="16"/>
  <c r="B25" i="1"/>
  <c r="C25" i="1"/>
  <c r="AF22" i="1"/>
  <c r="AG22" i="1"/>
  <c r="X61" i="1"/>
  <c r="Y61" i="1"/>
  <c r="AS7" i="1"/>
  <c r="AP56" i="1"/>
  <c r="AO56" i="1"/>
  <c r="AN56" i="1"/>
  <c r="Y53" i="1"/>
  <c r="J15" i="2"/>
  <c r="J16" i="2"/>
  <c r="F78" i="4"/>
  <c r="F79" i="4"/>
  <c r="F80" i="4"/>
  <c r="B30" i="9"/>
  <c r="B28" i="9"/>
  <c r="E44" i="2"/>
  <c r="G44" i="2"/>
  <c r="H30" i="9"/>
  <c r="H64" i="9"/>
  <c r="B22" i="9"/>
  <c r="B23" i="9"/>
  <c r="M57" i="2"/>
  <c r="F32" i="6"/>
  <c r="I43" i="27"/>
  <c r="I39" i="27"/>
  <c r="F34" i="2"/>
  <c r="K36" i="2" s="1"/>
  <c r="B40" i="26" s="1"/>
  <c r="K16775" i="16"/>
  <c r="L16775" i="16"/>
  <c r="D16827" i="16"/>
  <c r="B16826" i="16"/>
  <c r="C16826" i="16"/>
  <c r="B16067" i="16"/>
  <c r="C16067" i="16"/>
  <c r="D16068" i="16"/>
  <c r="E14758" i="16"/>
  <c r="I14757" i="16"/>
  <c r="H14757" i="16"/>
  <c r="F14757" i="16"/>
  <c r="J14757" i="16"/>
  <c r="E14432" i="16"/>
  <c r="J14429" i="16"/>
  <c r="I14429" i="16"/>
  <c r="F14430" i="16"/>
  <c r="B11484" i="16"/>
  <c r="C11484" i="16"/>
  <c r="B7153" i="16"/>
  <c r="C7153" i="16"/>
  <c r="C6037" i="16"/>
  <c r="B6037" i="16"/>
  <c r="B6697" i="16"/>
  <c r="C6697" i="16"/>
  <c r="B7074" i="16"/>
  <c r="C7074" i="16"/>
  <c r="C8006" i="16"/>
  <c r="D8009" i="16"/>
  <c r="D8008" i="16"/>
  <c r="D8007" i="16"/>
  <c r="B8006" i="16"/>
  <c r="B6597" i="16"/>
  <c r="C6597" i="16"/>
  <c r="J4337" i="16"/>
  <c r="I4337" i="16"/>
  <c r="E4338" i="16"/>
  <c r="J4164" i="16"/>
  <c r="I4164" i="16"/>
  <c r="E4167" i="16"/>
  <c r="H4164" i="16"/>
  <c r="F4164" i="16"/>
  <c r="K4164" i="16"/>
  <c r="L4164" i="16"/>
  <c r="D354" i="16"/>
  <c r="B353" i="16"/>
  <c r="C353" i="16"/>
  <c r="D16723" i="16"/>
  <c r="B16722" i="16"/>
  <c r="C16722" i="16"/>
  <c r="D16358" i="16"/>
  <c r="B16357" i="16"/>
  <c r="C16357" i="16"/>
  <c r="D14979" i="16"/>
  <c r="B14978" i="16"/>
  <c r="C14978" i="16"/>
  <c r="B16776" i="16"/>
  <c r="C16776" i="16"/>
  <c r="D16777" i="16"/>
  <c r="H14974" i="16"/>
  <c r="J14974" i="16"/>
  <c r="I14974" i="16"/>
  <c r="E14977" i="16"/>
  <c r="E13451" i="16"/>
  <c r="I13448" i="16"/>
  <c r="L12414" i="16"/>
  <c r="B11779" i="16"/>
  <c r="C11779" i="16"/>
  <c r="B10858" i="16"/>
  <c r="C10858" i="16"/>
  <c r="B7872" i="16"/>
  <c r="C7872" i="16"/>
  <c r="B7329" i="16"/>
  <c r="C7329" i="16"/>
  <c r="B7072" i="16"/>
  <c r="C7072" i="16"/>
  <c r="D7430" i="16"/>
  <c r="D7429" i="16"/>
  <c r="B7428" i="16"/>
  <c r="C7428" i="16"/>
  <c r="D7431" i="16"/>
  <c r="J6222" i="16"/>
  <c r="E6225" i="16"/>
  <c r="H6222" i="16"/>
  <c r="B8419" i="16"/>
  <c r="C8419" i="16"/>
  <c r="D7006" i="16"/>
  <c r="D7005" i="16"/>
  <c r="D7004" i="16"/>
  <c r="C7003" i="16"/>
  <c r="B7003" i="16"/>
  <c r="E6589" i="16"/>
  <c r="H6588" i="16"/>
  <c r="F6588" i="16"/>
  <c r="J6588" i="16"/>
  <c r="J4512" i="16"/>
  <c r="I4512" i="16"/>
  <c r="E4515" i="16"/>
  <c r="H4512" i="16"/>
  <c r="F4512" i="16"/>
  <c r="K4512" i="16"/>
  <c r="C6466" i="16"/>
  <c r="B6466" i="16"/>
  <c r="E16962" i="16"/>
  <c r="J16961" i="16"/>
  <c r="I16961" i="16"/>
  <c r="F16961" i="16"/>
  <c r="D16869" i="16"/>
  <c r="C16868" i="16"/>
  <c r="B16868" i="16"/>
  <c r="H16776" i="16"/>
  <c r="I16776" i="16"/>
  <c r="J16775" i="16"/>
  <c r="K16520" i="16"/>
  <c r="L16520" i="16"/>
  <c r="E16663" i="16"/>
  <c r="K16519" i="16"/>
  <c r="L16519" i="16"/>
  <c r="J16168" i="16"/>
  <c r="E16169" i="16"/>
  <c r="H16168" i="16"/>
  <c r="F16168" i="16"/>
  <c r="K16168" i="16"/>
  <c r="E15959" i="16"/>
  <c r="E15849" i="16"/>
  <c r="H15846" i="16"/>
  <c r="J15846" i="16"/>
  <c r="I15846" i="16"/>
  <c r="F15847" i="16"/>
  <c r="K15847" i="16"/>
  <c r="L15847" i="16"/>
  <c r="E15304" i="16"/>
  <c r="J15301" i="16"/>
  <c r="H15301" i="16"/>
  <c r="F15301" i="16"/>
  <c r="K15301" i="16"/>
  <c r="L15301" i="16"/>
  <c r="F15302" i="16"/>
  <c r="K15302" i="16"/>
  <c r="I15302" i="16"/>
  <c r="J14866" i="16"/>
  <c r="F14538" i="16"/>
  <c r="K14538" i="16"/>
  <c r="J14648" i="16"/>
  <c r="I14430" i="16"/>
  <c r="F13776" i="16"/>
  <c r="I13558" i="16"/>
  <c r="J13448" i="16"/>
  <c r="F13339" i="16"/>
  <c r="K13339" i="16"/>
  <c r="J13340" i="16"/>
  <c r="D13670" i="16"/>
  <c r="B13669" i="16"/>
  <c r="C13669" i="16"/>
  <c r="B12466" i="16"/>
  <c r="D12467" i="16"/>
  <c r="C12466" i="16"/>
  <c r="H12746" i="16"/>
  <c r="K12746" i="16"/>
  <c r="L12746" i="16"/>
  <c r="E12926" i="16"/>
  <c r="H12925" i="16"/>
  <c r="I12925" i="16"/>
  <c r="F12925" i="16"/>
  <c r="J12925" i="16"/>
  <c r="F12466" i="16"/>
  <c r="K12466" i="16"/>
  <c r="L12466" i="16"/>
  <c r="F12266" i="16"/>
  <c r="K12266" i="16"/>
  <c r="J12413" i="16"/>
  <c r="I12413" i="16"/>
  <c r="E12416" i="16"/>
  <c r="J12266" i="16"/>
  <c r="J11681" i="16"/>
  <c r="K11363" i="16"/>
  <c r="D11785" i="16"/>
  <c r="C11783" i="16"/>
  <c r="D11784" i="16"/>
  <c r="B11783" i="16"/>
  <c r="D11786" i="16"/>
  <c r="B11688" i="16"/>
  <c r="C11688" i="16"/>
  <c r="D11589" i="16"/>
  <c r="D11588" i="16"/>
  <c r="D11587" i="16"/>
  <c r="B11586" i="16"/>
  <c r="C11586" i="16"/>
  <c r="B11367" i="16"/>
  <c r="C11367" i="16"/>
  <c r="I11246" i="16"/>
  <c r="L11246" i="16"/>
  <c r="F11682" i="16"/>
  <c r="K11682" i="16"/>
  <c r="L11682" i="16"/>
  <c r="D10723" i="16"/>
  <c r="D10722" i="16"/>
  <c r="B10721" i="16"/>
  <c r="C10721" i="16"/>
  <c r="D10724" i="16"/>
  <c r="K10258" i="16"/>
  <c r="L10258" i="16"/>
  <c r="H10992" i="16"/>
  <c r="I10412" i="16"/>
  <c r="E10413" i="16"/>
  <c r="H10412" i="16"/>
  <c r="F10412" i="16"/>
  <c r="K10412" i="16"/>
  <c r="L10412" i="16"/>
  <c r="J10412" i="16"/>
  <c r="B10571" i="16"/>
  <c r="C10571" i="16"/>
  <c r="E11125" i="16"/>
  <c r="I10103" i="16"/>
  <c r="E10106" i="16"/>
  <c r="H10103" i="16"/>
  <c r="F10103" i="16"/>
  <c r="K10103" i="16"/>
  <c r="L10103" i="16"/>
  <c r="J10104" i="16"/>
  <c r="I10104" i="16"/>
  <c r="H9487" i="16"/>
  <c r="E9490" i="16"/>
  <c r="F9487" i="16"/>
  <c r="K9487" i="16"/>
  <c r="L9487" i="16"/>
  <c r="E8269" i="16"/>
  <c r="I8268" i="16"/>
  <c r="H8268" i="16"/>
  <c r="F8268" i="16"/>
  <c r="K8268" i="16"/>
  <c r="K9026" i="16"/>
  <c r="L9026" i="16"/>
  <c r="H8718" i="16"/>
  <c r="K8718" i="16"/>
  <c r="L8718" i="16"/>
  <c r="J8413" i="16"/>
  <c r="B7638" i="16"/>
  <c r="C7638" i="16"/>
  <c r="C7752" i="16"/>
  <c r="D7755" i="16"/>
  <c r="D7754" i="16"/>
  <c r="D7753" i="16"/>
  <c r="B7752" i="16"/>
  <c r="C7326" i="16"/>
  <c r="B7326" i="16"/>
  <c r="B6998" i="16"/>
  <c r="C6998" i="16"/>
  <c r="E6851" i="16"/>
  <c r="J6850" i="16"/>
  <c r="H6850" i="16"/>
  <c r="F6850" i="16"/>
  <c r="B6738" i="16"/>
  <c r="C6738" i="16"/>
  <c r="I7524" i="16"/>
  <c r="L7524" i="16"/>
  <c r="K6868" i="16"/>
  <c r="L6868" i="16"/>
  <c r="B6744" i="16"/>
  <c r="C6744" i="16"/>
  <c r="J6131" i="16"/>
  <c r="I6131" i="16"/>
  <c r="E6134" i="16"/>
  <c r="H6131" i="16"/>
  <c r="F6131" i="16"/>
  <c r="K6131" i="16"/>
  <c r="L6131" i="16"/>
  <c r="B7001" i="16"/>
  <c r="C7001" i="16"/>
  <c r="B6700" i="16"/>
  <c r="C6700" i="16"/>
  <c r="C6701" i="16"/>
  <c r="B6701" i="16"/>
  <c r="F6222" i="16"/>
  <c r="K6222" i="16"/>
  <c r="L6222" i="16"/>
  <c r="C8005" i="16"/>
  <c r="B8005" i="16"/>
  <c r="B7877" i="16"/>
  <c r="C7877" i="16"/>
  <c r="C6462" i="16"/>
  <c r="B6462" i="16"/>
  <c r="E5606" i="16"/>
  <c r="J5605" i="16"/>
  <c r="B4516" i="16"/>
  <c r="C4516" i="16"/>
  <c r="J6035" i="16"/>
  <c r="E4381" i="16"/>
  <c r="I4380" i="16"/>
  <c r="B5068" i="16"/>
  <c r="C5068" i="16"/>
  <c r="C4515" i="16"/>
  <c r="B4515" i="16"/>
  <c r="J4251" i="16"/>
  <c r="I4251" i="16"/>
  <c r="E4252" i="16"/>
  <c r="H4251" i="16"/>
  <c r="F4251" i="16"/>
  <c r="K4251" i="16"/>
  <c r="J5278" i="16"/>
  <c r="I5278" i="16"/>
  <c r="E5279" i="16"/>
  <c r="H5278" i="16"/>
  <c r="F5278" i="16"/>
  <c r="K5278" i="16"/>
  <c r="L5278" i="16"/>
  <c r="B4644" i="16"/>
  <c r="C4644" i="16"/>
  <c r="B4420" i="16"/>
  <c r="C4420" i="16"/>
  <c r="C5071" i="16"/>
  <c r="B5071" i="16"/>
  <c r="C4520" i="16"/>
  <c r="D4521" i="16"/>
  <c r="B4520" i="16"/>
  <c r="D4523" i="16"/>
  <c r="D4522" i="16"/>
  <c r="E3564" i="16"/>
  <c r="H3563" i="16"/>
  <c r="J3563" i="16"/>
  <c r="I3563" i="16"/>
  <c r="H3437" i="16"/>
  <c r="H4207" i="16"/>
  <c r="F3477" i="16"/>
  <c r="I3343" i="16"/>
  <c r="E3822" i="16"/>
  <c r="I3821" i="16"/>
  <c r="H3821" i="16"/>
  <c r="B4720" i="16"/>
  <c r="C4720" i="16"/>
  <c r="F3436" i="16"/>
  <c r="F4969" i="16"/>
  <c r="K4969" i="16"/>
  <c r="J3128" i="16"/>
  <c r="E4576" i="16"/>
  <c r="H4573" i="16"/>
  <c r="F4573" i="16"/>
  <c r="I4573" i="16"/>
  <c r="I4122" i="16"/>
  <c r="E4123" i="16"/>
  <c r="H4122" i="16"/>
  <c r="F4122" i="16"/>
  <c r="J3343" i="16"/>
  <c r="H4208" i="16"/>
  <c r="E3995" i="16"/>
  <c r="F3992" i="16"/>
  <c r="K3992" i="16"/>
  <c r="I3992" i="16"/>
  <c r="F4079" i="16"/>
  <c r="K4079" i="16"/>
  <c r="H3469" i="16"/>
  <c r="J3412" i="16"/>
  <c r="C3461" i="16"/>
  <c r="B3461" i="16"/>
  <c r="B3443" i="16"/>
  <c r="C3443" i="16"/>
  <c r="C2876" i="16"/>
  <c r="B2876" i="16"/>
  <c r="D232" i="16"/>
  <c r="B231" i="16"/>
  <c r="C231" i="16"/>
  <c r="E2872" i="16"/>
  <c r="F2871" i="16"/>
  <c r="J2871" i="16"/>
  <c r="I2871" i="16"/>
  <c r="K16721" i="16"/>
  <c r="L16721" i="16"/>
  <c r="D16522" i="16"/>
  <c r="C16521" i="16"/>
  <c r="B16521" i="16"/>
  <c r="D15413" i="16"/>
  <c r="B15412" i="16"/>
  <c r="C15412" i="16"/>
  <c r="B13887" i="16"/>
  <c r="C13887" i="16"/>
  <c r="D13888" i="16"/>
  <c r="I11946" i="16"/>
  <c r="E11947" i="16"/>
  <c r="H11946" i="16"/>
  <c r="F11946" i="16"/>
  <c r="K11946" i="16"/>
  <c r="L11946" i="16"/>
  <c r="J11946" i="16"/>
  <c r="B10998" i="16"/>
  <c r="C10998" i="16"/>
  <c r="C11252" i="16"/>
  <c r="B11252" i="16"/>
  <c r="B6863" i="16"/>
  <c r="C6863" i="16"/>
  <c r="C6389" i="16"/>
  <c r="B6389" i="16"/>
  <c r="B6463" i="16"/>
  <c r="C6463" i="16"/>
  <c r="J7068" i="16"/>
  <c r="I7068" i="16"/>
  <c r="E7071" i="16"/>
  <c r="H7068" i="16"/>
  <c r="F7068" i="16"/>
  <c r="K7068" i="16"/>
  <c r="L7068" i="16"/>
  <c r="E3651" i="16"/>
  <c r="H3648" i="16"/>
  <c r="F3648" i="16"/>
  <c r="K3648" i="16"/>
  <c r="L3648" i="16"/>
  <c r="J3649" i="16"/>
  <c r="F3649" i="16"/>
  <c r="I3648" i="16"/>
  <c r="C14868" i="16"/>
  <c r="B14868" i="16"/>
  <c r="D14869" i="16"/>
  <c r="H13994" i="16"/>
  <c r="E12217" i="16"/>
  <c r="F12462" i="16"/>
  <c r="K12462" i="16"/>
  <c r="L12462" i="16"/>
  <c r="E12456" i="16"/>
  <c r="I12455" i="16"/>
  <c r="K11776" i="16"/>
  <c r="L11776" i="16"/>
  <c r="J11245" i="16"/>
  <c r="I11245" i="16"/>
  <c r="F11245" i="16"/>
  <c r="E11248" i="16"/>
  <c r="H11245" i="16"/>
  <c r="I10992" i="16"/>
  <c r="J10991" i="16"/>
  <c r="B10574" i="16"/>
  <c r="C10574" i="16"/>
  <c r="B8270" i="16"/>
  <c r="C8270" i="16"/>
  <c r="B8566" i="16"/>
  <c r="C8566" i="16"/>
  <c r="B8569" i="16"/>
  <c r="C8569" i="16"/>
  <c r="B6806" i="16"/>
  <c r="C6806" i="16"/>
  <c r="I7868" i="16"/>
  <c r="F7868" i="16"/>
  <c r="H7868" i="16"/>
  <c r="E7871" i="16"/>
  <c r="I7995" i="16"/>
  <c r="E7998" i="16"/>
  <c r="H7995" i="16"/>
  <c r="E6773" i="16"/>
  <c r="J6772" i="16"/>
  <c r="H6772" i="16"/>
  <c r="F6772" i="16"/>
  <c r="K6772" i="16"/>
  <c r="F6460" i="16"/>
  <c r="I6459" i="16"/>
  <c r="E6462" i="16"/>
  <c r="H6459" i="16"/>
  <c r="E5824" i="16"/>
  <c r="I5823" i="16"/>
  <c r="C4419" i="16"/>
  <c r="B4419" i="16"/>
  <c r="B6781" i="16"/>
  <c r="C6781" i="16"/>
  <c r="C4518" i="16"/>
  <c r="B4518" i="16"/>
  <c r="E3865" i="16"/>
  <c r="F3864" i="16"/>
  <c r="K3864" i="16"/>
  <c r="H3864" i="16"/>
  <c r="I4208" i="16"/>
  <c r="H3343" i="16"/>
  <c r="E3346" i="16"/>
  <c r="I3469" i="16"/>
  <c r="D2257" i="16"/>
  <c r="B2256" i="16"/>
  <c r="C2256" i="16"/>
  <c r="E3259" i="16"/>
  <c r="F16980" i="16"/>
  <c r="I16980" i="16"/>
  <c r="E16981" i="16"/>
  <c r="H16980" i="16"/>
  <c r="J16980" i="16"/>
  <c r="K42" i="1"/>
  <c r="M41" i="1"/>
  <c r="K16904" i="16"/>
  <c r="L16904" i="16"/>
  <c r="J16721" i="16"/>
  <c r="H16441" i="16"/>
  <c r="L16265" i="16"/>
  <c r="H16064" i="16"/>
  <c r="F16064" i="16"/>
  <c r="K16064" i="16"/>
  <c r="L16064" i="16"/>
  <c r="E16067" i="16"/>
  <c r="J16064" i="16"/>
  <c r="F16065" i="16"/>
  <c r="H16065" i="16"/>
  <c r="D15849" i="16"/>
  <c r="B15848" i="16"/>
  <c r="C15848" i="16"/>
  <c r="B15631" i="16"/>
  <c r="C15631" i="16"/>
  <c r="D15632" i="16"/>
  <c r="H15738" i="16"/>
  <c r="D15522" i="16"/>
  <c r="C15521" i="16"/>
  <c r="B15521" i="16"/>
  <c r="E15414" i="16"/>
  <c r="H14975" i="16"/>
  <c r="H14539" i="16"/>
  <c r="H14429" i="16"/>
  <c r="B14212" i="16"/>
  <c r="C14212" i="16"/>
  <c r="D14213" i="16"/>
  <c r="J13557" i="16"/>
  <c r="E13669" i="16"/>
  <c r="I13666" i="16"/>
  <c r="H13666" i="16"/>
  <c r="K13666" i="16"/>
  <c r="L13666" i="16"/>
  <c r="F13557" i="16"/>
  <c r="F13448" i="16"/>
  <c r="I13994" i="16"/>
  <c r="F13449" i="16"/>
  <c r="K13449" i="16"/>
  <c r="L13449" i="16"/>
  <c r="K13019" i="16"/>
  <c r="L13019" i="16"/>
  <c r="E12833" i="16"/>
  <c r="I12830" i="16"/>
  <c r="F12830" i="16"/>
  <c r="J12830" i="16"/>
  <c r="J12831" i="16"/>
  <c r="F12831" i="16"/>
  <c r="K12831" i="16"/>
  <c r="L12831" i="16"/>
  <c r="H12667" i="16"/>
  <c r="C13022" i="16"/>
  <c r="B13022" i="16"/>
  <c r="D13023" i="16"/>
  <c r="F12667" i="16"/>
  <c r="F13122" i="16"/>
  <c r="K13122" i="16"/>
  <c r="E12749" i="16"/>
  <c r="J12386" i="16"/>
  <c r="I12386" i="16"/>
  <c r="E12387" i="16"/>
  <c r="H12386" i="16"/>
  <c r="F12386" i="16"/>
  <c r="E12468" i="16"/>
  <c r="H12465" i="16"/>
  <c r="I12465" i="16"/>
  <c r="F12465" i="16"/>
  <c r="K12465" i="16"/>
  <c r="L12465" i="16"/>
  <c r="I11864" i="16"/>
  <c r="E11865" i="16"/>
  <c r="H11864" i="16"/>
  <c r="F11864" i="16"/>
  <c r="J11864" i="16"/>
  <c r="K11581" i="16"/>
  <c r="L11581" i="16"/>
  <c r="B11690" i="16"/>
  <c r="C11690" i="16"/>
  <c r="E12024" i="16"/>
  <c r="I12021" i="16"/>
  <c r="J12021" i="16"/>
  <c r="J11246" i="16"/>
  <c r="C11485" i="16"/>
  <c r="B11485" i="16"/>
  <c r="I11364" i="16"/>
  <c r="B10859" i="16"/>
  <c r="C10859" i="16"/>
  <c r="B11251" i="16"/>
  <c r="C11251" i="16"/>
  <c r="F11476" i="16"/>
  <c r="K11476" i="16"/>
  <c r="L11476" i="16"/>
  <c r="F10714" i="16"/>
  <c r="K10714" i="16"/>
  <c r="L10714" i="16"/>
  <c r="I10565" i="16"/>
  <c r="J10566" i="16"/>
  <c r="B8567" i="16"/>
  <c r="C8567" i="16"/>
  <c r="B8415" i="16"/>
  <c r="C8415" i="16"/>
  <c r="J8128" i="16"/>
  <c r="I8128" i="16"/>
  <c r="E8131" i="16"/>
  <c r="H8128" i="16"/>
  <c r="F8128" i="16"/>
  <c r="K8128" i="16"/>
  <c r="J8129" i="16"/>
  <c r="E7234" i="16"/>
  <c r="H7233" i="16"/>
  <c r="F7233" i="16"/>
  <c r="I7233" i="16"/>
  <c r="B6775" i="16"/>
  <c r="C6775" i="16"/>
  <c r="C7235" i="16"/>
  <c r="B7235" i="16"/>
  <c r="J8563" i="16"/>
  <c r="I8563" i="16"/>
  <c r="F8563" i="16"/>
  <c r="K8563" i="16"/>
  <c r="L8563" i="16"/>
  <c r="E8566" i="16"/>
  <c r="H8563" i="16"/>
  <c r="I7869" i="16"/>
  <c r="L7869" i="16"/>
  <c r="D7334" i="16"/>
  <c r="D7333" i="16"/>
  <c r="D7332" i="16"/>
  <c r="B7331" i="16"/>
  <c r="C7331" i="16"/>
  <c r="I7996" i="16"/>
  <c r="L7996" i="16"/>
  <c r="B7532" i="16"/>
  <c r="C7532" i="16"/>
  <c r="C6849" i="16"/>
  <c r="B6849" i="16"/>
  <c r="B7426" i="16"/>
  <c r="C7426" i="16"/>
  <c r="I6860" i="16"/>
  <c r="E6861" i="16"/>
  <c r="F6860" i="16"/>
  <c r="J6860" i="16"/>
  <c r="B7154" i="16"/>
  <c r="C7154" i="16"/>
  <c r="B5934" i="16"/>
  <c r="C5934" i="16"/>
  <c r="B6648" i="16"/>
  <c r="C6648" i="16"/>
  <c r="B6310" i="16"/>
  <c r="C6310" i="16"/>
  <c r="B7075" i="16"/>
  <c r="C7075" i="16"/>
  <c r="E6871" i="16"/>
  <c r="C6694" i="16"/>
  <c r="B6694" i="16"/>
  <c r="H6460" i="16"/>
  <c r="F7148" i="16"/>
  <c r="K7148" i="16"/>
  <c r="L7148" i="16"/>
  <c r="D6534" i="16"/>
  <c r="B6531" i="16"/>
  <c r="D6532" i="16"/>
  <c r="D6533" i="16"/>
  <c r="C6531" i="16"/>
  <c r="D6040" i="16"/>
  <c r="B6039" i="16"/>
  <c r="C6039" i="16"/>
  <c r="D6042" i="16"/>
  <c r="D6041" i="16"/>
  <c r="B8004" i="16"/>
  <c r="C8004" i="16"/>
  <c r="J7069" i="16"/>
  <c r="B6808" i="16"/>
  <c r="C6808" i="16"/>
  <c r="C6391" i="16"/>
  <c r="D6392" i="16"/>
  <c r="B6391" i="16"/>
  <c r="D6394" i="16"/>
  <c r="D6393" i="16"/>
  <c r="C4576" i="16"/>
  <c r="B4576" i="16"/>
  <c r="J6386" i="16"/>
  <c r="I6386" i="16"/>
  <c r="E6389" i="16"/>
  <c r="F6386" i="16"/>
  <c r="K6386" i="16"/>
  <c r="J5713" i="16"/>
  <c r="I5713" i="16"/>
  <c r="L5713" i="16"/>
  <c r="E5716" i="16"/>
  <c r="D6785" i="16"/>
  <c r="D6784" i="16"/>
  <c r="B6782" i="16"/>
  <c r="C6782" i="16"/>
  <c r="D6783" i="16"/>
  <c r="B5069" i="16"/>
  <c r="C5069" i="16"/>
  <c r="C6229" i="16"/>
  <c r="B6229" i="16"/>
  <c r="E4493" i="16"/>
  <c r="J4492" i="16"/>
  <c r="J5496" i="16"/>
  <c r="I5496" i="16"/>
  <c r="E5497" i="16"/>
  <c r="H5496" i="16"/>
  <c r="F5496" i="16"/>
  <c r="D4976" i="16"/>
  <c r="D4975" i="16"/>
  <c r="D4974" i="16"/>
  <c r="B4973" i="16"/>
  <c r="C4973" i="16"/>
  <c r="B4494" i="16"/>
  <c r="C4494" i="16"/>
  <c r="J6460" i="16"/>
  <c r="C4972" i="16"/>
  <c r="B4972" i="16"/>
  <c r="D4388" i="16"/>
  <c r="B4387" i="16"/>
  <c r="C4387" i="16"/>
  <c r="D4390" i="16"/>
  <c r="D4389" i="16"/>
  <c r="H3411" i="16"/>
  <c r="F3950" i="16"/>
  <c r="E3951" i="16"/>
  <c r="J3950" i="16"/>
  <c r="B4798" i="16"/>
  <c r="C4798" i="16"/>
  <c r="I3476" i="16"/>
  <c r="E3479" i="16"/>
  <c r="H3476" i="16"/>
  <c r="D4500" i="16"/>
  <c r="B4499" i="16"/>
  <c r="C4499" i="16"/>
  <c r="D4502" i="16"/>
  <c r="D4501" i="16"/>
  <c r="F3456" i="16"/>
  <c r="K3456" i="16"/>
  <c r="L3456" i="16"/>
  <c r="E4643" i="16"/>
  <c r="H4640" i="16"/>
  <c r="K4640" i="16"/>
  <c r="L4640" i="16"/>
  <c r="B3479" i="16"/>
  <c r="C3479" i="16"/>
  <c r="F3343" i="16"/>
  <c r="I4969" i="16"/>
  <c r="J3468" i="16"/>
  <c r="B3483" i="16"/>
  <c r="C3483" i="16"/>
  <c r="F4036" i="16"/>
  <c r="K4036" i="16"/>
  <c r="L4036" i="16"/>
  <c r="J3691" i="16"/>
  <c r="H3691" i="16"/>
  <c r="E3694" i="16"/>
  <c r="B3350" i="16"/>
  <c r="C3350" i="16"/>
  <c r="B3471" i="16"/>
  <c r="C3471" i="16"/>
  <c r="I4079" i="16"/>
  <c r="I3344" i="16"/>
  <c r="L3344" i="16"/>
  <c r="D3419" i="16"/>
  <c r="D3418" i="16"/>
  <c r="D3417" i="16"/>
  <c r="B3416" i="16"/>
  <c r="C3416" i="16"/>
  <c r="I3172" i="16"/>
  <c r="D3388" i="16"/>
  <c r="D3387" i="16"/>
  <c r="C3385" i="16"/>
  <c r="D3386" i="16"/>
  <c r="B3385" i="16"/>
  <c r="J3469" i="16"/>
  <c r="B3352" i="16"/>
  <c r="C3352" i="16"/>
  <c r="H3300" i="16"/>
  <c r="E3303" i="16"/>
  <c r="E3383" i="16"/>
  <c r="I3380" i="16"/>
  <c r="J3381" i="16"/>
  <c r="F45" i="23"/>
  <c r="I40" i="23"/>
  <c r="D160" i="16"/>
  <c r="C159" i="16"/>
  <c r="B159" i="16"/>
  <c r="D16994" i="16"/>
  <c r="C16993" i="16"/>
  <c r="B16993" i="16"/>
  <c r="K14429" i="16"/>
  <c r="L14429" i="16"/>
  <c r="B13778" i="16"/>
  <c r="C13778" i="16"/>
  <c r="D13779" i="16"/>
  <c r="L12413" i="16"/>
  <c r="D11695" i="16"/>
  <c r="C11692" i="16"/>
  <c r="B11692" i="16"/>
  <c r="D11694" i="16"/>
  <c r="D11693" i="16"/>
  <c r="C10717" i="16"/>
  <c r="B10717" i="16"/>
  <c r="E10994" i="16"/>
  <c r="H10991" i="16"/>
  <c r="F10991" i="16"/>
  <c r="K10991" i="16"/>
  <c r="B7238" i="16"/>
  <c r="C7238" i="16"/>
  <c r="B8002" i="16"/>
  <c r="C8002" i="16"/>
  <c r="D6854" i="16"/>
  <c r="D6853" i="16"/>
  <c r="D6852" i="16"/>
  <c r="C6851" i="16"/>
  <c r="B6851" i="16"/>
  <c r="B6830" i="16"/>
  <c r="C6830" i="16"/>
  <c r="C6228" i="16"/>
  <c r="B6228" i="16"/>
  <c r="C4800" i="16"/>
  <c r="D4801" i="16"/>
  <c r="B4800" i="16"/>
  <c r="D4803" i="16"/>
  <c r="D4802" i="16"/>
  <c r="F4165" i="16"/>
  <c r="K4165" i="16"/>
  <c r="L4165" i="16"/>
  <c r="B3473" i="16"/>
  <c r="C3473" i="16"/>
  <c r="B16963" i="16"/>
  <c r="C16963" i="16"/>
  <c r="D16964" i="16"/>
  <c r="J14647" i="16"/>
  <c r="D14432" i="16"/>
  <c r="B14431" i="16"/>
  <c r="C14431" i="16"/>
  <c r="J13558" i="16"/>
  <c r="B13452" i="16"/>
  <c r="C13452" i="16"/>
  <c r="D13453" i="16"/>
  <c r="D12925" i="16"/>
  <c r="B12924" i="16"/>
  <c r="C12924" i="16"/>
  <c r="B11481" i="16"/>
  <c r="C11481" i="16"/>
  <c r="H11681" i="16"/>
  <c r="K11681" i="16"/>
  <c r="L11681" i="16"/>
  <c r="E11684" i="16"/>
  <c r="D11001" i="16"/>
  <c r="D11000" i="16"/>
  <c r="B10999" i="16"/>
  <c r="C10999" i="16"/>
  <c r="D11002" i="16"/>
  <c r="L9642" i="16"/>
  <c r="J9334" i="16"/>
  <c r="E9335" i="16"/>
  <c r="H9334" i="16"/>
  <c r="F9334" i="16"/>
  <c r="K9334" i="16"/>
  <c r="E9953" i="16"/>
  <c r="B7871" i="16"/>
  <c r="C7871" i="16"/>
  <c r="C7750" i="16"/>
  <c r="B7750" i="16"/>
  <c r="B7424" i="16"/>
  <c r="C7424" i="16"/>
  <c r="K7421" i="16"/>
  <c r="L7421" i="16"/>
  <c r="I7069" i="16"/>
  <c r="F6459" i="16"/>
  <c r="K6459" i="16"/>
  <c r="L6459" i="16"/>
  <c r="B5172" i="16"/>
  <c r="C5172" i="16"/>
  <c r="C4509" i="16"/>
  <c r="B4509" i="16"/>
  <c r="D6141" i="16"/>
  <c r="C6139" i="16"/>
  <c r="D6140" i="16"/>
  <c r="B6139" i="16"/>
  <c r="D6142" i="16"/>
  <c r="C5072" i="16"/>
  <c r="B5072" i="16"/>
  <c r="D4481" i="16"/>
  <c r="B4480" i="16"/>
  <c r="C4480" i="16"/>
  <c r="D4483" i="16"/>
  <c r="D4482" i="16"/>
  <c r="C5176" i="16"/>
  <c r="D5177" i="16"/>
  <c r="B5176" i="16"/>
  <c r="D5179" i="16"/>
  <c r="D5178" i="16"/>
  <c r="C3459" i="16"/>
  <c r="B3459" i="16"/>
  <c r="E4972" i="16"/>
  <c r="E3131" i="16"/>
  <c r="I3128" i="16"/>
  <c r="F3129" i="16"/>
  <c r="K3129" i="16"/>
  <c r="L3129" i="16"/>
  <c r="B3415" i="16"/>
  <c r="C3415" i="16"/>
  <c r="C3384" i="16"/>
  <c r="B3384" i="16"/>
  <c r="P39" i="1"/>
  <c r="N40" i="1"/>
  <c r="B16906" i="16"/>
  <c r="C16906" i="16"/>
  <c r="D16907" i="16"/>
  <c r="K16659" i="16"/>
  <c r="L16659" i="16"/>
  <c r="I16440" i="16"/>
  <c r="D16267" i="16"/>
  <c r="B16266" i="16"/>
  <c r="C16266" i="16"/>
  <c r="D16169" i="16"/>
  <c r="C16168" i="16"/>
  <c r="B16168" i="16"/>
  <c r="H15628" i="16"/>
  <c r="F15628" i="16"/>
  <c r="K15628" i="16"/>
  <c r="L15628" i="16"/>
  <c r="J15628" i="16"/>
  <c r="H15629" i="16"/>
  <c r="E15631" i="16"/>
  <c r="E15522" i="16"/>
  <c r="J15519" i="16"/>
  <c r="H15519" i="16"/>
  <c r="F15519" i="16"/>
  <c r="K15519" i="16"/>
  <c r="L15519" i="16"/>
  <c r="F15738" i="16"/>
  <c r="K15738" i="16"/>
  <c r="L15738" i="16"/>
  <c r="F14974" i="16"/>
  <c r="K14974" i="16"/>
  <c r="L14974" i="16"/>
  <c r="F14975" i="16"/>
  <c r="K14975" i="16"/>
  <c r="J14321" i="16"/>
  <c r="I14321" i="16"/>
  <c r="E14322" i="16"/>
  <c r="F14321" i="16"/>
  <c r="F13885" i="16"/>
  <c r="E13886" i="16"/>
  <c r="J13885" i="16"/>
  <c r="I13775" i="16"/>
  <c r="H13775" i="16"/>
  <c r="K13775" i="16"/>
  <c r="L13775" i="16"/>
  <c r="H13776" i="16"/>
  <c r="E13778" i="16"/>
  <c r="F13993" i="16"/>
  <c r="H13448" i="16"/>
  <c r="E13232" i="16"/>
  <c r="I13231" i="16"/>
  <c r="F13231" i="16"/>
  <c r="J13994" i="16"/>
  <c r="H13449" i="16"/>
  <c r="F13340" i="16"/>
  <c r="K13340" i="16"/>
  <c r="L13340" i="16"/>
  <c r="H13121" i="16"/>
  <c r="I12831" i="16"/>
  <c r="H12830" i="16"/>
  <c r="B12668" i="16"/>
  <c r="D12669" i="16"/>
  <c r="C12668" i="16"/>
  <c r="I13122" i="16"/>
  <c r="J12746" i="16"/>
  <c r="E12158" i="16"/>
  <c r="H12155" i="16"/>
  <c r="J12155" i="16"/>
  <c r="I12155" i="16"/>
  <c r="F12155" i="16"/>
  <c r="K12155" i="16"/>
  <c r="L12155" i="16"/>
  <c r="H12156" i="16"/>
  <c r="F12156" i="16"/>
  <c r="J12311" i="16"/>
  <c r="H12311" i="16"/>
  <c r="E12314" i="16"/>
  <c r="H12312" i="16"/>
  <c r="F12312" i="16"/>
  <c r="K12312" i="16"/>
  <c r="L12312" i="16"/>
  <c r="B11482" i="16"/>
  <c r="C11482" i="16"/>
  <c r="J11775" i="16"/>
  <c r="I11775" i="16"/>
  <c r="F11775" i="16"/>
  <c r="K11775" i="16"/>
  <c r="L11775" i="16"/>
  <c r="E11778" i="16"/>
  <c r="H11775" i="16"/>
  <c r="D11371" i="16"/>
  <c r="D11370" i="16"/>
  <c r="D11369" i="16"/>
  <c r="B11368" i="16"/>
  <c r="C11368" i="16"/>
  <c r="K12022" i="16"/>
  <c r="L12022" i="16"/>
  <c r="L11582" i="16"/>
  <c r="D10863" i="16"/>
  <c r="D10862" i="16"/>
  <c r="B10860" i="16"/>
  <c r="C10860" i="16"/>
  <c r="D10861" i="16"/>
  <c r="B10575" i="16"/>
  <c r="C10575" i="16"/>
  <c r="J10103" i="16"/>
  <c r="E10261" i="16"/>
  <c r="B8416" i="16"/>
  <c r="C8416" i="16"/>
  <c r="F8413" i="16"/>
  <c r="K8413" i="16"/>
  <c r="B8570" i="16"/>
  <c r="C8570" i="16"/>
  <c r="J7747" i="16"/>
  <c r="E7750" i="16"/>
  <c r="I7747" i="16"/>
  <c r="B7635" i="16"/>
  <c r="C7635" i="16"/>
  <c r="I8564" i="16"/>
  <c r="J7869" i="16"/>
  <c r="D7243" i="16"/>
  <c r="D7242" i="16"/>
  <c r="D7241" i="16"/>
  <c r="B7240" i="16"/>
  <c r="C7240" i="16"/>
  <c r="J7996" i="16"/>
  <c r="B6871" i="16"/>
  <c r="C6871" i="16"/>
  <c r="B6831" i="16"/>
  <c r="C6831" i="16"/>
  <c r="D6651" i="16"/>
  <c r="B6650" i="16"/>
  <c r="D6652" i="16"/>
  <c r="C6650" i="16"/>
  <c r="D6653" i="16"/>
  <c r="D7157" i="16"/>
  <c r="C7155" i="16"/>
  <c r="D7156" i="16"/>
  <c r="B7155" i="16"/>
  <c r="D7158" i="16"/>
  <c r="B6777" i="16"/>
  <c r="C6777" i="16"/>
  <c r="E6309" i="16"/>
  <c r="H6308" i="16"/>
  <c r="F6308" i="16"/>
  <c r="J6308" i="16"/>
  <c r="B8418" i="16"/>
  <c r="C8418" i="16"/>
  <c r="J7420" i="16"/>
  <c r="I7420" i="16"/>
  <c r="F7420" i="16"/>
  <c r="E7423" i="16"/>
  <c r="H7420" i="16"/>
  <c r="D7078" i="16"/>
  <c r="D7077" i="16"/>
  <c r="B7076" i="16"/>
  <c r="C7076" i="16"/>
  <c r="D7079" i="16"/>
  <c r="B6226" i="16"/>
  <c r="C6226" i="16"/>
  <c r="I6643" i="16"/>
  <c r="E6644" i="16"/>
  <c r="H6643" i="16"/>
  <c r="F6643" i="16"/>
  <c r="K6643" i="16"/>
  <c r="J6643" i="16"/>
  <c r="D6875" i="16"/>
  <c r="D6874" i="16"/>
  <c r="D6873" i="16"/>
  <c r="C6872" i="16"/>
  <c r="B6872" i="16"/>
  <c r="I6222" i="16"/>
  <c r="B4971" i="16"/>
  <c r="C4971" i="16"/>
  <c r="E5388" i="16"/>
  <c r="H5387" i="16"/>
  <c r="F5387" i="16"/>
  <c r="J5387" i="16"/>
  <c r="B4495" i="16"/>
  <c r="C4495" i="16"/>
  <c r="D6232" i="16"/>
  <c r="D6231" i="16"/>
  <c r="B6230" i="16"/>
  <c r="C6230" i="16"/>
  <c r="D6233" i="16"/>
  <c r="E4794" i="16"/>
  <c r="F4793" i="16"/>
  <c r="K4793" i="16"/>
  <c r="H4793" i="16"/>
  <c r="E6530" i="16"/>
  <c r="B6465" i="16"/>
  <c r="C6465" i="16"/>
  <c r="I5931" i="16"/>
  <c r="E5934" i="16"/>
  <c r="J5931" i="16"/>
  <c r="I4968" i="16"/>
  <c r="B4508" i="16"/>
  <c r="C4508" i="16"/>
  <c r="F3411" i="16"/>
  <c r="C4519" i="16"/>
  <c r="B4519" i="16"/>
  <c r="B4478" i="16"/>
  <c r="C4478" i="16"/>
  <c r="E3908" i="16"/>
  <c r="H3907" i="16"/>
  <c r="H3477" i="16"/>
  <c r="B5174" i="16"/>
  <c r="C5174" i="16"/>
  <c r="C3440" i="16"/>
  <c r="B3440" i="16"/>
  <c r="D4722" i="16"/>
  <c r="B4721" i="16"/>
  <c r="C4721" i="16"/>
  <c r="D4724" i="16"/>
  <c r="D4723" i="16"/>
  <c r="K3300" i="16"/>
  <c r="L3300" i="16"/>
  <c r="J4969" i="16"/>
  <c r="H4078" i="16"/>
  <c r="I2956" i="16"/>
  <c r="F2956" i="16"/>
  <c r="H2956" i="16"/>
  <c r="E2959" i="16"/>
  <c r="I3692" i="16"/>
  <c r="L3692" i="16"/>
  <c r="J3344" i="16"/>
  <c r="F3171" i="16"/>
  <c r="K3171" i="16"/>
  <c r="L3171" i="16"/>
  <c r="F3172" i="16"/>
  <c r="K3172" i="16"/>
  <c r="J3648" i="16"/>
  <c r="F3412" i="16"/>
  <c r="K3412" i="16"/>
  <c r="C3446" i="16"/>
  <c r="B3446" i="16"/>
  <c r="I3381" i="16"/>
  <c r="L3381" i="16"/>
  <c r="B86" i="16"/>
  <c r="C86" i="16"/>
  <c r="D87" i="16"/>
  <c r="D14" i="16"/>
  <c r="B13" i="16"/>
  <c r="C13" i="16"/>
  <c r="E16778" i="16"/>
  <c r="J16776" i="16"/>
  <c r="I16775" i="16"/>
  <c r="K13121" i="16"/>
  <c r="L13121" i="16"/>
  <c r="B11124" i="16"/>
  <c r="C11124" i="16"/>
  <c r="E10859" i="16"/>
  <c r="K7995" i="16"/>
  <c r="L7995" i="16"/>
  <c r="B4382" i="16"/>
  <c r="C4382" i="16"/>
  <c r="C6138" i="16"/>
  <c r="B6138" i="16"/>
  <c r="B3346" i="16"/>
  <c r="C3346" i="16"/>
  <c r="C3482" i="16"/>
  <c r="B3482" i="16"/>
  <c r="B15303" i="16"/>
  <c r="C15303" i="16"/>
  <c r="D15304" i="16"/>
  <c r="J14865" i="16"/>
  <c r="H14865" i="16"/>
  <c r="E14868" i="16"/>
  <c r="F14866" i="16"/>
  <c r="K14866" i="16"/>
  <c r="L14866" i="16"/>
  <c r="J14430" i="16"/>
  <c r="D12832" i="16"/>
  <c r="B12831" i="16"/>
  <c r="C12831" i="16"/>
  <c r="K12311" i="16"/>
  <c r="L12311" i="16"/>
  <c r="L11364" i="16"/>
  <c r="D10577" i="16"/>
  <c r="B10576" i="16"/>
  <c r="C10576" i="16"/>
  <c r="D10579" i="16"/>
  <c r="D10578" i="16"/>
  <c r="C6737" i="16"/>
  <c r="B6737" i="16"/>
  <c r="E6804" i="16"/>
  <c r="H6803" i="16"/>
  <c r="D6601" i="16"/>
  <c r="D6600" i="16"/>
  <c r="B6598" i="16"/>
  <c r="C6598" i="16"/>
  <c r="D6599" i="16"/>
  <c r="C4716" i="16"/>
  <c r="B4716" i="16"/>
  <c r="B4577" i="16"/>
  <c r="C4577" i="16"/>
  <c r="I4165" i="16"/>
  <c r="H4165" i="16"/>
  <c r="E3001" i="16"/>
  <c r="I3000" i="16"/>
  <c r="H3000" i="16"/>
  <c r="H3649" i="16"/>
  <c r="K2957" i="16"/>
  <c r="L2957" i="16"/>
  <c r="J4078" i="16"/>
  <c r="I4078" i="16"/>
  <c r="E4081" i="16"/>
  <c r="F4078" i="16"/>
  <c r="K4078" i="16"/>
  <c r="L4078" i="16"/>
  <c r="D1898" i="16"/>
  <c r="B1897" i="16"/>
  <c r="C1897" i="16"/>
  <c r="C3462" i="16"/>
  <c r="B3462" i="16"/>
  <c r="B474" i="16"/>
  <c r="C474" i="16"/>
  <c r="D475" i="16"/>
  <c r="E16994" i="16"/>
  <c r="H16993" i="16"/>
  <c r="F16993" i="16"/>
  <c r="B16937" i="16"/>
  <c r="C16937" i="16"/>
  <c r="D16938" i="16"/>
  <c r="E16940" i="16"/>
  <c r="I16939" i="16"/>
  <c r="F16939" i="16"/>
  <c r="K16939" i="16"/>
  <c r="L16939" i="16"/>
  <c r="J16939" i="16"/>
  <c r="H16939" i="16"/>
  <c r="F16776" i="16"/>
  <c r="K16776" i="16"/>
  <c r="D16596" i="16"/>
  <c r="B16595" i="16"/>
  <c r="C16595" i="16"/>
  <c r="E16594" i="16"/>
  <c r="H16593" i="16"/>
  <c r="I16593" i="16"/>
  <c r="E16443" i="16"/>
  <c r="F16440" i="16"/>
  <c r="K16440" i="16"/>
  <c r="L16440" i="16"/>
  <c r="J16440" i="16"/>
  <c r="F16441" i="16"/>
  <c r="K16441" i="16"/>
  <c r="L16441" i="16"/>
  <c r="I15737" i="16"/>
  <c r="D15195" i="16"/>
  <c r="B15194" i="16"/>
  <c r="C15194" i="16"/>
  <c r="B15086" i="16"/>
  <c r="C15086" i="16"/>
  <c r="D15087" i="16"/>
  <c r="B14758" i="16"/>
  <c r="C14758" i="16"/>
  <c r="D14759" i="16"/>
  <c r="I14975" i="16"/>
  <c r="E14541" i="16"/>
  <c r="J14538" i="16"/>
  <c r="I14538" i="16"/>
  <c r="F14539" i="16"/>
  <c r="K14539" i="16"/>
  <c r="L14539" i="16"/>
  <c r="E14213" i="16"/>
  <c r="I14212" i="16"/>
  <c r="K14103" i="16"/>
  <c r="L14103" i="16"/>
  <c r="I13993" i="16"/>
  <c r="E14106" i="16"/>
  <c r="B14103" i="16"/>
  <c r="C14103" i="16"/>
  <c r="D14104" i="16"/>
  <c r="F13994" i="16"/>
  <c r="I13449" i="16"/>
  <c r="C12746" i="16"/>
  <c r="D12747" i="16"/>
  <c r="B12746" i="16"/>
  <c r="E12669" i="16"/>
  <c r="H12666" i="16"/>
  <c r="F12666" i="16"/>
  <c r="K12666" i="16"/>
  <c r="L12666" i="16"/>
  <c r="E13125" i="16"/>
  <c r="E12093" i="16"/>
  <c r="H12092" i="16"/>
  <c r="B11685" i="16"/>
  <c r="C11685" i="16"/>
  <c r="B11691" i="16"/>
  <c r="C11691" i="16"/>
  <c r="B11781" i="16"/>
  <c r="C11781" i="16"/>
  <c r="L11122" i="16"/>
  <c r="B10719" i="16"/>
  <c r="C10719" i="16"/>
  <c r="D11255" i="16"/>
  <c r="D11256" i="16"/>
  <c r="D11254" i="16"/>
  <c r="B11253" i="16"/>
  <c r="C11253" i="16"/>
  <c r="J11475" i="16"/>
  <c r="I11475" i="16"/>
  <c r="F11475" i="16"/>
  <c r="K11475" i="16"/>
  <c r="L11475" i="16"/>
  <c r="E11478" i="16"/>
  <c r="H11475" i="16"/>
  <c r="E10716" i="16"/>
  <c r="H10713" i="16"/>
  <c r="K10713" i="16"/>
  <c r="L10713" i="16"/>
  <c r="B11125" i="16"/>
  <c r="C11125" i="16"/>
  <c r="K9796" i="16"/>
  <c r="L9796" i="16"/>
  <c r="K9179" i="16"/>
  <c r="L9179" i="16"/>
  <c r="E8874" i="16"/>
  <c r="I8871" i="16"/>
  <c r="H8871" i="16"/>
  <c r="F8871" i="16"/>
  <c r="K8871" i="16"/>
  <c r="L8871" i="16"/>
  <c r="C8131" i="16"/>
  <c r="B8131" i="16"/>
  <c r="B7999" i="16"/>
  <c r="C7999" i="16"/>
  <c r="C8272" i="16"/>
  <c r="D8273" i="16"/>
  <c r="B8272" i="16"/>
  <c r="D8275" i="16"/>
  <c r="D8274" i="16"/>
  <c r="D8573" i="16"/>
  <c r="D8572" i="16"/>
  <c r="B8571" i="16"/>
  <c r="C8571" i="16"/>
  <c r="D8574" i="16"/>
  <c r="B7874" i="16"/>
  <c r="C7874" i="16"/>
  <c r="E6997" i="16"/>
  <c r="J6996" i="16"/>
  <c r="B6646" i="16"/>
  <c r="C6646" i="16"/>
  <c r="J8564" i="16"/>
  <c r="F7748" i="16"/>
  <c r="K7748" i="16"/>
  <c r="L7748" i="16"/>
  <c r="B7151" i="16"/>
  <c r="C7151" i="16"/>
  <c r="B7639" i="16"/>
  <c r="C7639" i="16"/>
  <c r="B7533" i="16"/>
  <c r="C7533" i="16"/>
  <c r="B7427" i="16"/>
  <c r="C7427" i="16"/>
  <c r="B6593" i="16"/>
  <c r="C6593" i="16"/>
  <c r="K5931" i="16"/>
  <c r="L5931" i="16"/>
  <c r="C6649" i="16"/>
  <c r="B6649" i="16"/>
  <c r="F6223" i="16"/>
  <c r="J7147" i="16"/>
  <c r="I7147" i="16"/>
  <c r="F7147" i="16"/>
  <c r="E7150" i="16"/>
  <c r="H7147" i="16"/>
  <c r="D6811" i="16"/>
  <c r="B6810" i="16"/>
  <c r="D6813" i="16"/>
  <c r="D6812" i="16"/>
  <c r="C6810" i="16"/>
  <c r="D5937" i="16"/>
  <c r="B5936" i="16"/>
  <c r="C5936" i="16"/>
  <c r="D5939" i="16"/>
  <c r="D5938" i="16"/>
  <c r="B7878" i="16"/>
  <c r="C7878" i="16"/>
  <c r="C6809" i="16"/>
  <c r="B6809" i="16"/>
  <c r="D6313" i="16"/>
  <c r="B6312" i="16"/>
  <c r="C6312" i="16"/>
  <c r="D6315" i="16"/>
  <c r="D6314" i="16"/>
  <c r="J6132" i="16"/>
  <c r="C6596" i="16"/>
  <c r="B6596" i="16"/>
  <c r="I4513" i="16"/>
  <c r="B4796" i="16"/>
  <c r="C4796" i="16"/>
  <c r="B5171" i="16"/>
  <c r="C5171" i="16"/>
  <c r="D4885" i="16"/>
  <c r="D4884" i="16"/>
  <c r="D4883" i="16"/>
  <c r="B4882" i="16"/>
  <c r="C4882" i="16"/>
  <c r="D4648" i="16"/>
  <c r="D4647" i="16"/>
  <c r="D4646" i="16"/>
  <c r="B4645" i="16"/>
  <c r="C4645" i="16"/>
  <c r="B4881" i="16"/>
  <c r="C4881" i="16"/>
  <c r="K4448" i="16"/>
  <c r="L4448" i="16"/>
  <c r="C4385" i="16"/>
  <c r="B4385" i="16"/>
  <c r="H3128" i="16"/>
  <c r="K4294" i="16"/>
  <c r="L4294" i="16"/>
  <c r="K3380" i="16"/>
  <c r="L3380" i="16"/>
  <c r="B4799" i="16"/>
  <c r="C4799" i="16"/>
  <c r="K4505" i="16"/>
  <c r="L4505" i="16"/>
  <c r="J3455" i="16"/>
  <c r="I3455" i="16"/>
  <c r="E3458" i="16"/>
  <c r="H3455" i="16"/>
  <c r="F3455" i="16"/>
  <c r="K3455" i="16"/>
  <c r="L3455" i="16"/>
  <c r="B4497" i="16"/>
  <c r="C4497" i="16"/>
  <c r="E3521" i="16"/>
  <c r="H3520" i="16"/>
  <c r="J3520" i="16"/>
  <c r="F3437" i="16"/>
  <c r="K3437" i="16"/>
  <c r="L3437" i="16"/>
  <c r="F3476" i="16"/>
  <c r="K3476" i="16"/>
  <c r="J3171" i="16"/>
  <c r="K4878" i="16"/>
  <c r="L4878" i="16"/>
  <c r="E3216" i="16"/>
  <c r="J3215" i="16"/>
  <c r="H3215" i="16"/>
  <c r="J3437" i="16"/>
  <c r="F4035" i="16"/>
  <c r="I4035" i="16"/>
  <c r="H4035" i="16"/>
  <c r="E4038" i="16"/>
  <c r="E3779" i="16"/>
  <c r="B3414" i="16"/>
  <c r="C3414" i="16"/>
  <c r="D2561" i="16"/>
  <c r="B2560" i="16"/>
  <c r="C2560" i="16"/>
  <c r="C3383" i="16"/>
  <c r="B3383" i="16"/>
  <c r="B1174" i="16"/>
  <c r="C1174" i="16"/>
  <c r="D1175" i="16"/>
  <c r="J2956" i="16"/>
  <c r="D3450" i="16"/>
  <c r="D3449" i="16"/>
  <c r="C3447" i="16"/>
  <c r="B3447" i="16"/>
  <c r="D3448" i="16"/>
  <c r="C1535" i="16"/>
  <c r="D1536" i="16"/>
  <c r="B1535" i="16"/>
  <c r="D2367" i="16"/>
  <c r="B2366" i="16"/>
  <c r="C2366" i="16"/>
  <c r="E16908" i="16"/>
  <c r="I14647" i="16"/>
  <c r="E14650" i="16"/>
  <c r="I13557" i="16"/>
  <c r="H13557" i="16"/>
  <c r="E13560" i="16"/>
  <c r="E13997" i="16"/>
  <c r="J12461" i="16"/>
  <c r="F12461" i="16"/>
  <c r="K12461" i="16"/>
  <c r="L12461" i="16"/>
  <c r="B11584" i="16"/>
  <c r="C11584" i="16"/>
  <c r="L8564" i="16"/>
  <c r="D6747" i="16"/>
  <c r="C6745" i="16"/>
  <c r="D6746" i="16"/>
  <c r="B6745" i="16"/>
  <c r="D6748" i="16"/>
  <c r="B6134" i="16"/>
  <c r="C6134" i="16"/>
  <c r="K6035" i="16"/>
  <c r="E6695" i="16"/>
  <c r="J4207" i="16"/>
  <c r="I4207" i="16"/>
  <c r="E4210" i="16"/>
  <c r="F4207" i="16"/>
  <c r="K4207" i="16"/>
  <c r="J4165" i="16"/>
  <c r="D3357" i="16"/>
  <c r="D3356" i="16"/>
  <c r="D3355" i="16"/>
  <c r="B3354" i="16"/>
  <c r="C3354" i="16"/>
  <c r="F53" i="23"/>
  <c r="I53" i="23"/>
  <c r="I47" i="23"/>
  <c r="H16775" i="16"/>
  <c r="K15846" i="16"/>
  <c r="L15846" i="16"/>
  <c r="K14865" i="16"/>
  <c r="L14865" i="16"/>
  <c r="F14648" i="16"/>
  <c r="H15737" i="16"/>
  <c r="F15737" i="16"/>
  <c r="K15737" i="16"/>
  <c r="L15737" i="16"/>
  <c r="J15737" i="16"/>
  <c r="E15740" i="16"/>
  <c r="I15083" i="16"/>
  <c r="H15083" i="16"/>
  <c r="K15083" i="16"/>
  <c r="L15083" i="16"/>
  <c r="H15084" i="16"/>
  <c r="F15084" i="16"/>
  <c r="E15086" i="16"/>
  <c r="J15083" i="16"/>
  <c r="F14647" i="16"/>
  <c r="K14647" i="16"/>
  <c r="L14647" i="16"/>
  <c r="H14648" i="16"/>
  <c r="K14102" i="16"/>
  <c r="L14102" i="16"/>
  <c r="C13231" i="16"/>
  <c r="D13232" i="16"/>
  <c r="B13231" i="16"/>
  <c r="D13560" i="16"/>
  <c r="C13559" i="16"/>
  <c r="B13559" i="16"/>
  <c r="E13023" i="16"/>
  <c r="I13022" i="16"/>
  <c r="E12595" i="16"/>
  <c r="I12594" i="16"/>
  <c r="F12594" i="16"/>
  <c r="J12527" i="16"/>
  <c r="E12528" i="16"/>
  <c r="I12527" i="16"/>
  <c r="H12527" i="16"/>
  <c r="F12527" i="16"/>
  <c r="K12527" i="16"/>
  <c r="L12527" i="16"/>
  <c r="B12528" i="16"/>
  <c r="C12528" i="16"/>
  <c r="D12529" i="16"/>
  <c r="C11366" i="16"/>
  <c r="B11366" i="16"/>
  <c r="B11687" i="16"/>
  <c r="C11687" i="16"/>
  <c r="L9488" i="16"/>
  <c r="D8134" i="16"/>
  <c r="B8133" i="16"/>
  <c r="C8133" i="16"/>
  <c r="D8136" i="16"/>
  <c r="D8135" i="16"/>
  <c r="B7330" i="16"/>
  <c r="C7330" i="16"/>
  <c r="L6735" i="16"/>
  <c r="B6135" i="16"/>
  <c r="C6135" i="16"/>
  <c r="E9799" i="16"/>
  <c r="B6225" i="16"/>
  <c r="C6225" i="16"/>
  <c r="B6870" i="16"/>
  <c r="C6870" i="16"/>
  <c r="F4968" i="16"/>
  <c r="J6459" i="16"/>
  <c r="B6780" i="16"/>
  <c r="C6780" i="16"/>
  <c r="C4476" i="16"/>
  <c r="B4476" i="16"/>
  <c r="E5170" i="16"/>
  <c r="I5169" i="16"/>
  <c r="D4455" i="16"/>
  <c r="D4454" i="16"/>
  <c r="D4453" i="16"/>
  <c r="B4452" i="16"/>
  <c r="C4452" i="16"/>
  <c r="E4419" i="16"/>
  <c r="H4416" i="16"/>
  <c r="F4416" i="16"/>
  <c r="K4416" i="16"/>
  <c r="J4416" i="16"/>
  <c r="I4416" i="16"/>
  <c r="D5074" i="16"/>
  <c r="B5073" i="16"/>
  <c r="C5073" i="16"/>
  <c r="D5076" i="16"/>
  <c r="D5075" i="16"/>
  <c r="F3606" i="16"/>
  <c r="K3606" i="16"/>
  <c r="J3606" i="16"/>
  <c r="I3606" i="16"/>
  <c r="H3606" i="16"/>
  <c r="E3607" i="16"/>
  <c r="B4479" i="16"/>
  <c r="C4479" i="16"/>
  <c r="B5175" i="16"/>
  <c r="C5175" i="16"/>
  <c r="C4719" i="16"/>
  <c r="B4719" i="16"/>
  <c r="E3736" i="16"/>
  <c r="F3735" i="16"/>
  <c r="K3735" i="16"/>
  <c r="H3735" i="16"/>
  <c r="L3993" i="16"/>
  <c r="I3649" i="16"/>
  <c r="B2873" i="16"/>
  <c r="C2873" i="16"/>
  <c r="E3174" i="16"/>
  <c r="H3171" i="16"/>
  <c r="K3691" i="16"/>
  <c r="L3691" i="16"/>
  <c r="E3414" i="16"/>
  <c r="J3411" i="16"/>
  <c r="I3411" i="16"/>
  <c r="C3463" i="16"/>
  <c r="D3464" i="16"/>
  <c r="B3463" i="16"/>
  <c r="D3466" i="16"/>
  <c r="D3465" i="16"/>
  <c r="B3442" i="16"/>
  <c r="C3442" i="16"/>
  <c r="D2881" i="16"/>
  <c r="D2880" i="16"/>
  <c r="C2878" i="16"/>
  <c r="B2878" i="16"/>
  <c r="D2879" i="16"/>
  <c r="E7325" i="16"/>
  <c r="H7324" i="16"/>
  <c r="D7535" i="16"/>
  <c r="B7534" i="16"/>
  <c r="C7534" i="16"/>
  <c r="D7537" i="16"/>
  <c r="D7536" i="16"/>
  <c r="B6695" i="16"/>
  <c r="C6695" i="16"/>
  <c r="D6704" i="16"/>
  <c r="D6703" i="16"/>
  <c r="B6702" i="16"/>
  <c r="C6702" i="16"/>
  <c r="D6705" i="16"/>
  <c r="I5066" i="16"/>
  <c r="E5067" i="16"/>
  <c r="H5066" i="16"/>
  <c r="B3349" i="16"/>
  <c r="C3349" i="16"/>
  <c r="E3471" i="16"/>
  <c r="F3468" i="16"/>
  <c r="K3468" i="16"/>
  <c r="F3469" i="16"/>
  <c r="K3469" i="16"/>
  <c r="L3469" i="16"/>
  <c r="I3468" i="16"/>
  <c r="D596" i="16"/>
  <c r="B595" i="16"/>
  <c r="C595" i="16"/>
  <c r="J16359" i="16"/>
  <c r="E16360" i="16"/>
  <c r="I16359" i="16"/>
  <c r="F16359" i="16"/>
  <c r="K16359" i="16"/>
  <c r="L16359" i="16"/>
  <c r="H16359" i="16"/>
  <c r="K15629" i="16"/>
  <c r="L15629" i="16"/>
  <c r="E16826" i="16"/>
  <c r="J16825" i="16"/>
  <c r="D16662" i="16"/>
  <c r="C16661" i="16"/>
  <c r="B16661" i="16"/>
  <c r="B15740" i="16"/>
  <c r="C15740" i="16"/>
  <c r="D15741" i="16"/>
  <c r="D14325" i="16"/>
  <c r="B14324" i="16"/>
  <c r="C14324" i="16"/>
  <c r="H13993" i="16"/>
  <c r="E12353" i="16"/>
  <c r="I12352" i="16"/>
  <c r="H12352" i="16"/>
  <c r="J12265" i="16"/>
  <c r="H12265" i="16"/>
  <c r="F12265" i="16"/>
  <c r="E12268" i="16"/>
  <c r="I12265" i="16"/>
  <c r="E11585" i="16"/>
  <c r="C10995" i="16"/>
  <c r="B10995" i="16"/>
  <c r="B10572" i="16"/>
  <c r="C10572" i="16"/>
  <c r="E10568" i="16"/>
  <c r="H10565" i="16"/>
  <c r="F10565" i="16"/>
  <c r="K10565" i="16"/>
  <c r="L10565" i="16"/>
  <c r="K8717" i="16"/>
  <c r="E9029" i="16"/>
  <c r="J8412" i="16"/>
  <c r="I8412" i="16"/>
  <c r="F8412" i="16"/>
  <c r="K8412" i="16"/>
  <c r="L8412" i="16"/>
  <c r="H8412" i="16"/>
  <c r="E8415" i="16"/>
  <c r="E7634" i="16"/>
  <c r="H7633" i="16"/>
  <c r="F7633" i="16"/>
  <c r="K7633" i="16"/>
  <c r="L7633" i="16"/>
  <c r="I7633" i="16"/>
  <c r="J7633" i="16"/>
  <c r="C6591" i="16"/>
  <c r="B6591" i="16"/>
  <c r="D7643" i="16"/>
  <c r="D7641" i="16"/>
  <c r="B7640" i="16"/>
  <c r="C7640" i="16"/>
  <c r="D7642" i="16"/>
  <c r="B6741" i="16"/>
  <c r="C6741" i="16"/>
  <c r="C6778" i="16"/>
  <c r="B6778" i="16"/>
  <c r="D7882" i="16"/>
  <c r="D7881" i="16"/>
  <c r="D7880" i="16"/>
  <c r="B7879" i="16"/>
  <c r="C7879" i="16"/>
  <c r="C4717" i="16"/>
  <c r="B4717" i="16"/>
  <c r="I6034" i="16"/>
  <c r="E6037" i="16"/>
  <c r="H6034" i="16"/>
  <c r="F6034" i="16"/>
  <c r="K6034" i="16"/>
  <c r="L6034" i="16"/>
  <c r="J6034" i="16"/>
  <c r="I4473" i="16"/>
  <c r="E4474" i="16"/>
  <c r="H4473" i="16"/>
  <c r="E6738" i="16"/>
  <c r="F3128" i="16"/>
  <c r="K3128" i="16"/>
  <c r="L3128" i="16"/>
  <c r="B3439" i="16"/>
  <c r="C3439" i="16"/>
  <c r="L4574" i="16"/>
  <c r="B26" i="1"/>
  <c r="C26" i="1"/>
  <c r="H26" i="1"/>
  <c r="I26" i="1"/>
  <c r="A27" i="1"/>
  <c r="C16982" i="16"/>
  <c r="D16983" i="16"/>
  <c r="B16982" i="16"/>
  <c r="AE26" i="1"/>
  <c r="AF25" i="1"/>
  <c r="AG25" i="1"/>
  <c r="I16868" i="16"/>
  <c r="H16868" i="16"/>
  <c r="J16868" i="16"/>
  <c r="E16869" i="16"/>
  <c r="E16723" i="16"/>
  <c r="I16720" i="16"/>
  <c r="H16720" i="16"/>
  <c r="K16720" i="16"/>
  <c r="L16720" i="16"/>
  <c r="J16720" i="16"/>
  <c r="E16523" i="16"/>
  <c r="C16444" i="16"/>
  <c r="B16444" i="16"/>
  <c r="D16445" i="16"/>
  <c r="E16268" i="16"/>
  <c r="D15958" i="16"/>
  <c r="C15957" i="16"/>
  <c r="B15957" i="16"/>
  <c r="J15738" i="16"/>
  <c r="E15194" i="16"/>
  <c r="I15193" i="16"/>
  <c r="F15193" i="16"/>
  <c r="J15193" i="16"/>
  <c r="I15084" i="16"/>
  <c r="D14650" i="16"/>
  <c r="C14649" i="16"/>
  <c r="B14649" i="16"/>
  <c r="J14975" i="16"/>
  <c r="I14648" i="16"/>
  <c r="H14430" i="16"/>
  <c r="D14541" i="16"/>
  <c r="C14540" i="16"/>
  <c r="B14540" i="16"/>
  <c r="J13993" i="16"/>
  <c r="B13996" i="16"/>
  <c r="C13996" i="16"/>
  <c r="D13997" i="16"/>
  <c r="F13558" i="16"/>
  <c r="K13558" i="16"/>
  <c r="L13558" i="16"/>
  <c r="D13123" i="16"/>
  <c r="B13122" i="16"/>
  <c r="C13122" i="16"/>
  <c r="C13343" i="16"/>
  <c r="B13343" i="16"/>
  <c r="D13344" i="16"/>
  <c r="J13449" i="16"/>
  <c r="E13342" i="16"/>
  <c r="I13339" i="16"/>
  <c r="L12745" i="16"/>
  <c r="B12597" i="16"/>
  <c r="C12597" i="16"/>
  <c r="D12598" i="16"/>
  <c r="K12021" i="16"/>
  <c r="L12021" i="16"/>
  <c r="E12437" i="16"/>
  <c r="I12436" i="16"/>
  <c r="H12436" i="16"/>
  <c r="I12266" i="16"/>
  <c r="I11681" i="16"/>
  <c r="B11782" i="16"/>
  <c r="C11782" i="16"/>
  <c r="B11585" i="16"/>
  <c r="C11585" i="16"/>
  <c r="E11366" i="16"/>
  <c r="I11363" i="16"/>
  <c r="J11363" i="16"/>
  <c r="J11682" i="16"/>
  <c r="D11487" i="16"/>
  <c r="B11486" i="16"/>
  <c r="C11486" i="16"/>
  <c r="D11489" i="16"/>
  <c r="D11488" i="16"/>
  <c r="I10991" i="16"/>
  <c r="C10997" i="16"/>
  <c r="B10997" i="16"/>
  <c r="B10720" i="16"/>
  <c r="C10720" i="16"/>
  <c r="I10566" i="16"/>
  <c r="F10992" i="16"/>
  <c r="K10992" i="16"/>
  <c r="L10992" i="16"/>
  <c r="H10566" i="16"/>
  <c r="K10566" i="16"/>
  <c r="L10566" i="16"/>
  <c r="D11129" i="16"/>
  <c r="D11128" i="16"/>
  <c r="D11127" i="16"/>
  <c r="B11126" i="16"/>
  <c r="C11126" i="16"/>
  <c r="F10104" i="16"/>
  <c r="K10104" i="16"/>
  <c r="L10104" i="16"/>
  <c r="I9641" i="16"/>
  <c r="E9644" i="16"/>
  <c r="H9641" i="16"/>
  <c r="K9641" i="16"/>
  <c r="L9641" i="16"/>
  <c r="E9183" i="16"/>
  <c r="K7747" i="16"/>
  <c r="L7747" i="16"/>
  <c r="E8720" i="16"/>
  <c r="H8717" i="16"/>
  <c r="I8718" i="16"/>
  <c r="C7998" i="16"/>
  <c r="B7998" i="16"/>
  <c r="I8413" i="16"/>
  <c r="J7868" i="16"/>
  <c r="C7875" i="16"/>
  <c r="B7875" i="16"/>
  <c r="E6930" i="16"/>
  <c r="J6929" i="16"/>
  <c r="H6929" i="16"/>
  <c r="F6929" i="16"/>
  <c r="J7995" i="16"/>
  <c r="C7530" i="16"/>
  <c r="B7530" i="16"/>
  <c r="B8001" i="16"/>
  <c r="C8001" i="16"/>
  <c r="B7529" i="16"/>
  <c r="C7529" i="16"/>
  <c r="B7239" i="16"/>
  <c r="C7239" i="16"/>
  <c r="C6743" i="16"/>
  <c r="B6743" i="16"/>
  <c r="F7523" i="16"/>
  <c r="E7526" i="16"/>
  <c r="H7523" i="16"/>
  <c r="B6594" i="16"/>
  <c r="C6594" i="16"/>
  <c r="I8717" i="16"/>
  <c r="I6460" i="16"/>
  <c r="H6223" i="16"/>
  <c r="D8422" i="16"/>
  <c r="C8420" i="16"/>
  <c r="D8421" i="16"/>
  <c r="B8420" i="16"/>
  <c r="D8423" i="16"/>
  <c r="E6831" i="16"/>
  <c r="F6132" i="16"/>
  <c r="K6132" i="16"/>
  <c r="L6132" i="16"/>
  <c r="K9795" i="16"/>
  <c r="L9795" i="16"/>
  <c r="F7069" i="16"/>
  <c r="K7069" i="16"/>
  <c r="L7069" i="16"/>
  <c r="D6835" i="16"/>
  <c r="D6834" i="16"/>
  <c r="D6833" i="16"/>
  <c r="B6832" i="16"/>
  <c r="C6832" i="16"/>
  <c r="B6740" i="16"/>
  <c r="C6740" i="16"/>
  <c r="B6529" i="16"/>
  <c r="C6529" i="16"/>
  <c r="H4968" i="16"/>
  <c r="B4880" i="16"/>
  <c r="C4880" i="16"/>
  <c r="C4450" i="16"/>
  <c r="B4450" i="16"/>
  <c r="I5714" i="16"/>
  <c r="L5714" i="16"/>
  <c r="H4513" i="16"/>
  <c r="K4513" i="16"/>
  <c r="L4513" i="16"/>
  <c r="B4383" i="16"/>
  <c r="C4383" i="16"/>
  <c r="I6035" i="16"/>
  <c r="I4714" i="16"/>
  <c r="E4715" i="16"/>
  <c r="H4714" i="16"/>
  <c r="B4795" i="16"/>
  <c r="C4795" i="16"/>
  <c r="D4581" i="16"/>
  <c r="D4580" i="16"/>
  <c r="C4578" i="16"/>
  <c r="D4579" i="16"/>
  <c r="B4578" i="16"/>
  <c r="D4424" i="16"/>
  <c r="D4423" i="16"/>
  <c r="C4421" i="16"/>
  <c r="D4422" i="16"/>
  <c r="B4421" i="16"/>
  <c r="D6469" i="16"/>
  <c r="C6467" i="16"/>
  <c r="D6468" i="16"/>
  <c r="B6467" i="16"/>
  <c r="D6470" i="16"/>
  <c r="H4417" i="16"/>
  <c r="K4417" i="16"/>
  <c r="L4417" i="16"/>
  <c r="B6137" i="16"/>
  <c r="C6137" i="16"/>
  <c r="C4451" i="16"/>
  <c r="B4451" i="16"/>
  <c r="E4450" i="16"/>
  <c r="J4447" i="16"/>
  <c r="I4447" i="16"/>
  <c r="L4447" i="16"/>
  <c r="C4386" i="16"/>
  <c r="B4386" i="16"/>
  <c r="J4293" i="16"/>
  <c r="I4293" i="16"/>
  <c r="E4296" i="16"/>
  <c r="F4293" i="16"/>
  <c r="K4293" i="16"/>
  <c r="J3086" i="16"/>
  <c r="I3086" i="16"/>
  <c r="E3087" i="16"/>
  <c r="H3086" i="16"/>
  <c r="E4507" i="16"/>
  <c r="H4504" i="16"/>
  <c r="F4504" i="16"/>
  <c r="J4504" i="16"/>
  <c r="I4504" i="16"/>
  <c r="I3436" i="16"/>
  <c r="E3439" i="16"/>
  <c r="H3436" i="16"/>
  <c r="C4498" i="16"/>
  <c r="B4498" i="16"/>
  <c r="B3480" i="16"/>
  <c r="C3480" i="16"/>
  <c r="B3347" i="16"/>
  <c r="C3347" i="16"/>
  <c r="E4880" i="16"/>
  <c r="H4877" i="16"/>
  <c r="F4877" i="16"/>
  <c r="K4877" i="16"/>
  <c r="L4877" i="16"/>
  <c r="I3171" i="16"/>
  <c r="D3485" i="16"/>
  <c r="B3484" i="16"/>
  <c r="C3484" i="16"/>
  <c r="D3487" i="16"/>
  <c r="D3486" i="16"/>
  <c r="E3044" i="16"/>
  <c r="J3043" i="16"/>
  <c r="H3043" i="16"/>
  <c r="F3043" i="16"/>
  <c r="F4208" i="16"/>
  <c r="K4208" i="16"/>
  <c r="L4208" i="16"/>
  <c r="J4036" i="16"/>
  <c r="E2915" i="16"/>
  <c r="J3172" i="16"/>
  <c r="J3476" i="16"/>
  <c r="I3412" i="16"/>
  <c r="B982" i="16"/>
  <c r="C982" i="16"/>
  <c r="D983" i="16"/>
  <c r="C3445" i="16"/>
  <c r="B3445" i="16"/>
  <c r="D789" i="16"/>
  <c r="B788" i="16"/>
  <c r="C788" i="16"/>
  <c r="D77" i="2"/>
  <c r="E77" i="2" s="1"/>
  <c r="D79" i="2"/>
  <c r="E79" i="2" s="1"/>
  <c r="G78" i="4"/>
  <c r="G79" i="4"/>
  <c r="F81" i="4"/>
  <c r="G80" i="4"/>
  <c r="I36" i="27"/>
  <c r="I40" i="27"/>
  <c r="I37" i="27"/>
  <c r="I38" i="27"/>
  <c r="I35" i="27"/>
  <c r="K39" i="27"/>
  <c r="M39" i="27"/>
  <c r="I42" i="27"/>
  <c r="M43" i="27"/>
  <c r="K43" i="27"/>
  <c r="I41" i="27"/>
  <c r="L3735" i="16"/>
  <c r="B14541" i="16"/>
  <c r="D14542" i="16"/>
  <c r="C14541" i="16"/>
  <c r="D15742" i="16"/>
  <c r="C15741" i="16"/>
  <c r="B15741" i="16"/>
  <c r="K4968" i="16"/>
  <c r="L4968" i="16"/>
  <c r="D8139" i="16"/>
  <c r="D8138" i="16"/>
  <c r="D8137" i="16"/>
  <c r="B8136" i="16"/>
  <c r="C8136" i="16"/>
  <c r="D3360" i="16"/>
  <c r="D3359" i="16"/>
  <c r="D3358" i="16"/>
  <c r="B3357" i="16"/>
  <c r="C3357" i="16"/>
  <c r="B6746" i="16"/>
  <c r="C6746" i="16"/>
  <c r="E3780" i="16"/>
  <c r="J3777" i="16"/>
  <c r="I3777" i="16"/>
  <c r="H3777" i="16"/>
  <c r="F3777" i="16"/>
  <c r="K3777" i="16"/>
  <c r="L3777" i="16"/>
  <c r="B8274" i="16"/>
  <c r="C8274" i="16"/>
  <c r="B11369" i="16"/>
  <c r="C11369" i="16"/>
  <c r="E13779" i="16"/>
  <c r="E3260" i="16"/>
  <c r="I3257" i="16"/>
  <c r="J3257" i="16"/>
  <c r="F3257" i="16"/>
  <c r="K3257" i="16"/>
  <c r="H3257" i="16"/>
  <c r="L8268" i="16"/>
  <c r="C2879" i="16"/>
  <c r="B2879" i="16"/>
  <c r="E13024" i="16"/>
  <c r="F13021" i="16"/>
  <c r="K13021" i="16"/>
  <c r="L13021" i="16"/>
  <c r="J13021" i="16"/>
  <c r="I13021" i="16"/>
  <c r="H13021" i="16"/>
  <c r="B2367" i="16"/>
  <c r="C2367" i="16"/>
  <c r="D2368" i="16"/>
  <c r="B4646" i="16"/>
  <c r="C4646" i="16"/>
  <c r="D8278" i="16"/>
  <c r="D8277" i="16"/>
  <c r="D8276" i="16"/>
  <c r="B8275" i="16"/>
  <c r="C8275" i="16"/>
  <c r="J12092" i="16"/>
  <c r="E6805" i="16"/>
  <c r="F6802" i="16"/>
  <c r="H6802" i="16"/>
  <c r="J6802" i="16"/>
  <c r="I6802" i="16"/>
  <c r="B6873" i="16"/>
  <c r="C6873" i="16"/>
  <c r="D6143" i="16"/>
  <c r="B6142" i="16"/>
  <c r="C6142" i="16"/>
  <c r="D6145" i="16"/>
  <c r="D6144" i="16"/>
  <c r="E2916" i="16"/>
  <c r="I2913" i="16"/>
  <c r="H2913" i="16"/>
  <c r="F2913" i="16"/>
  <c r="K2913" i="16"/>
  <c r="J2913" i="16"/>
  <c r="E4508" i="16"/>
  <c r="E6739" i="16"/>
  <c r="I6738" i="16"/>
  <c r="H6738" i="16"/>
  <c r="L8717" i="16"/>
  <c r="D16663" i="16"/>
  <c r="C16662" i="16"/>
  <c r="B16662" i="16"/>
  <c r="J2914" i="16"/>
  <c r="B3486" i="16"/>
  <c r="C3486" i="16"/>
  <c r="E4881" i="16"/>
  <c r="E3440" i="16"/>
  <c r="E3088" i="16"/>
  <c r="J3085" i="16"/>
  <c r="F3085" i="16"/>
  <c r="I3085" i="16"/>
  <c r="H3085" i="16"/>
  <c r="C4422" i="16"/>
  <c r="B4422" i="16"/>
  <c r="D4584" i="16"/>
  <c r="D4583" i="16"/>
  <c r="C4581" i="16"/>
  <c r="D4582" i="16"/>
  <c r="B4581" i="16"/>
  <c r="B6833" i="16"/>
  <c r="C6833" i="16"/>
  <c r="E8721" i="16"/>
  <c r="E9645" i="16"/>
  <c r="B11488" i="16"/>
  <c r="C11488" i="16"/>
  <c r="E11367" i="16"/>
  <c r="F12436" i="16"/>
  <c r="K12436" i="16"/>
  <c r="L12436" i="16"/>
  <c r="B7880" i="16"/>
  <c r="C7880" i="16"/>
  <c r="B7642" i="16"/>
  <c r="C7642" i="16"/>
  <c r="F12352" i="16"/>
  <c r="K12352" i="16"/>
  <c r="L12352" i="16"/>
  <c r="D14326" i="16"/>
  <c r="B14325" i="16"/>
  <c r="C14325" i="16"/>
  <c r="I16825" i="16"/>
  <c r="E16361" i="16"/>
  <c r="F16358" i="16"/>
  <c r="J16358" i="16"/>
  <c r="I16358" i="16"/>
  <c r="H16358" i="16"/>
  <c r="E3472" i="16"/>
  <c r="B7536" i="16"/>
  <c r="C7536" i="16"/>
  <c r="E3415" i="16"/>
  <c r="C5075" i="16"/>
  <c r="B5075" i="16"/>
  <c r="H5169" i="16"/>
  <c r="J9799" i="16"/>
  <c r="I9799" i="16"/>
  <c r="E9800" i="16"/>
  <c r="H9799" i="16"/>
  <c r="F9799" i="16"/>
  <c r="K9799" i="16"/>
  <c r="L9799" i="16"/>
  <c r="B8135" i="16"/>
  <c r="C8135" i="16"/>
  <c r="E12529" i="16"/>
  <c r="J12526" i="16"/>
  <c r="H12526" i="16"/>
  <c r="F12526" i="16"/>
  <c r="I12526" i="16"/>
  <c r="H13022" i="16"/>
  <c r="D13233" i="16"/>
  <c r="B13232" i="16"/>
  <c r="C13232" i="16"/>
  <c r="C3356" i="16"/>
  <c r="B3356" i="16"/>
  <c r="H3778" i="16"/>
  <c r="L3476" i="16"/>
  <c r="C5937" i="16"/>
  <c r="B5937" i="16"/>
  <c r="K7147" i="16"/>
  <c r="L7147" i="16"/>
  <c r="H6996" i="16"/>
  <c r="C8573" i="16"/>
  <c r="B8573" i="16"/>
  <c r="K13994" i="16"/>
  <c r="L13994" i="16"/>
  <c r="D15088" i="16"/>
  <c r="C15087" i="16"/>
  <c r="B15087" i="16"/>
  <c r="H16938" i="16"/>
  <c r="E16941" i="16"/>
  <c r="J16938" i="16"/>
  <c r="I16938" i="16"/>
  <c r="F16938" i="16"/>
  <c r="K16938" i="16"/>
  <c r="J16993" i="16"/>
  <c r="F3000" i="16"/>
  <c r="K3000" i="16"/>
  <c r="L3000" i="16"/>
  <c r="F6803" i="16"/>
  <c r="K6803" i="16"/>
  <c r="D10582" i="16"/>
  <c r="D10581" i="16"/>
  <c r="C10579" i="16"/>
  <c r="D10580" i="16"/>
  <c r="B10579" i="16"/>
  <c r="L3172" i="16"/>
  <c r="J4793" i="16"/>
  <c r="I5387" i="16"/>
  <c r="E6645" i="16"/>
  <c r="I6642" i="16"/>
  <c r="F6642" i="16"/>
  <c r="K6642" i="16"/>
  <c r="L6642" i="16"/>
  <c r="H6642" i="16"/>
  <c r="J6642" i="16"/>
  <c r="B7078" i="16"/>
  <c r="C7078" i="16"/>
  <c r="I6308" i="16"/>
  <c r="B6651" i="16"/>
  <c r="C6651" i="16"/>
  <c r="C7241" i="16"/>
  <c r="B7241" i="16"/>
  <c r="E7751" i="16"/>
  <c r="K12156" i="16"/>
  <c r="L12156" i="16"/>
  <c r="K13993" i="16"/>
  <c r="L13993" i="16"/>
  <c r="D16268" i="16"/>
  <c r="B16267" i="16"/>
  <c r="C16267" i="16"/>
  <c r="D11003" i="16"/>
  <c r="B11002" i="16"/>
  <c r="D11005" i="16"/>
  <c r="C11002" i="16"/>
  <c r="D11004" i="16"/>
  <c r="D6857" i="16"/>
  <c r="D6856" i="16"/>
  <c r="C6854" i="16"/>
  <c r="D6855" i="16"/>
  <c r="B6854" i="16"/>
  <c r="D13780" i="16"/>
  <c r="B13779" i="16"/>
  <c r="C13779" i="16"/>
  <c r="D3391" i="16"/>
  <c r="D3390" i="16"/>
  <c r="D3389" i="16"/>
  <c r="B3388" i="16"/>
  <c r="C3388" i="16"/>
  <c r="B4975" i="16"/>
  <c r="C4975" i="16"/>
  <c r="H4492" i="16"/>
  <c r="B6783" i="16"/>
  <c r="C6783" i="16"/>
  <c r="L6386" i="16"/>
  <c r="E6862" i="16"/>
  <c r="F6859" i="16"/>
  <c r="J6859" i="16"/>
  <c r="I6859" i="16"/>
  <c r="H6859" i="16"/>
  <c r="E8567" i="16"/>
  <c r="J7233" i="16"/>
  <c r="E8132" i="16"/>
  <c r="F12749" i="16"/>
  <c r="E12750" i="16"/>
  <c r="I12749" i="16"/>
  <c r="D15633" i="16"/>
  <c r="B15632" i="16"/>
  <c r="C15632" i="16"/>
  <c r="H3258" i="16"/>
  <c r="E3347" i="16"/>
  <c r="H5823" i="16"/>
  <c r="H12455" i="16"/>
  <c r="E12218" i="16"/>
  <c r="K3649" i="16"/>
  <c r="L3649" i="16"/>
  <c r="E2873" i="16"/>
  <c r="H2870" i="16"/>
  <c r="F2870" i="16"/>
  <c r="K2870" i="16"/>
  <c r="L2870" i="16"/>
  <c r="J2870" i="16"/>
  <c r="I2870" i="16"/>
  <c r="K4573" i="16"/>
  <c r="L4573" i="16"/>
  <c r="F3821" i="16"/>
  <c r="K3821" i="16"/>
  <c r="L3821" i="16"/>
  <c r="E4253" i="16"/>
  <c r="H4250" i="16"/>
  <c r="I4250" i="16"/>
  <c r="F4250" i="16"/>
  <c r="K4250" i="16"/>
  <c r="L4250" i="16"/>
  <c r="J4250" i="16"/>
  <c r="H4380" i="16"/>
  <c r="H5605" i="16"/>
  <c r="D7758" i="16"/>
  <c r="D7757" i="16"/>
  <c r="D7756" i="16"/>
  <c r="B7755" i="16"/>
  <c r="C7755" i="16"/>
  <c r="D11592" i="16"/>
  <c r="D11591" i="16"/>
  <c r="C11589" i="16"/>
  <c r="D11590" i="16"/>
  <c r="B11589" i="16"/>
  <c r="L11363" i="16"/>
  <c r="K13776" i="16"/>
  <c r="L13776" i="16"/>
  <c r="E16170" i="16"/>
  <c r="I16167" i="16"/>
  <c r="H16167" i="16"/>
  <c r="F16167" i="16"/>
  <c r="K16167" i="16"/>
  <c r="L16167" i="16"/>
  <c r="J16167" i="16"/>
  <c r="E4516" i="16"/>
  <c r="E6226" i="16"/>
  <c r="B16777" i="16"/>
  <c r="C16777" i="16"/>
  <c r="D16778" i="16"/>
  <c r="D16359" i="16"/>
  <c r="B16358" i="16"/>
  <c r="C16358" i="16"/>
  <c r="I4336" i="16"/>
  <c r="E4339" i="16"/>
  <c r="H4336" i="16"/>
  <c r="F4336" i="16"/>
  <c r="K4336" i="16"/>
  <c r="L4336" i="16"/>
  <c r="J4336" i="16"/>
  <c r="B8008" i="16"/>
  <c r="C8008" i="16"/>
  <c r="D16069" i="16"/>
  <c r="C16068" i="16"/>
  <c r="B16068" i="16"/>
  <c r="B6834" i="16"/>
  <c r="C6834" i="16"/>
  <c r="D11492" i="16"/>
  <c r="D11491" i="16"/>
  <c r="D11490" i="16"/>
  <c r="B11489" i="16"/>
  <c r="C11489" i="16"/>
  <c r="B3465" i="16"/>
  <c r="C3465" i="16"/>
  <c r="D5079" i="16"/>
  <c r="D5078" i="16"/>
  <c r="D5077" i="16"/>
  <c r="B5076" i="16"/>
  <c r="C5076" i="16"/>
  <c r="E12094" i="16"/>
  <c r="J12091" i="16"/>
  <c r="H12091" i="16"/>
  <c r="I12091" i="16"/>
  <c r="F12091" i="16"/>
  <c r="D88" i="16"/>
  <c r="B87" i="16"/>
  <c r="C87" i="16"/>
  <c r="B10861" i="16"/>
  <c r="C10861" i="16"/>
  <c r="L9334" i="16"/>
  <c r="B6392" i="16"/>
  <c r="C6392" i="16"/>
  <c r="L6772" i="16"/>
  <c r="K15193" i="16"/>
  <c r="L15193" i="16"/>
  <c r="AF26" i="1"/>
  <c r="AG26" i="1"/>
  <c r="AE27" i="1"/>
  <c r="D7885" i="16"/>
  <c r="D7884" i="16"/>
  <c r="D7883" i="16"/>
  <c r="B7882" i="16"/>
  <c r="C7882" i="16"/>
  <c r="F16825" i="16"/>
  <c r="E3737" i="16"/>
  <c r="F3734" i="16"/>
  <c r="K3734" i="16"/>
  <c r="L3734" i="16"/>
  <c r="H3734" i="16"/>
  <c r="J3734" i="16"/>
  <c r="I3734" i="16"/>
  <c r="D12530" i="16"/>
  <c r="C12529" i="16"/>
  <c r="B12529" i="16"/>
  <c r="E14651" i="16"/>
  <c r="C16596" i="16"/>
  <c r="B16596" i="16"/>
  <c r="D16597" i="16"/>
  <c r="B6599" i="16"/>
  <c r="C6599" i="16"/>
  <c r="E7424" i="16"/>
  <c r="B12669" i="16"/>
  <c r="C12669" i="16"/>
  <c r="D12670" i="16"/>
  <c r="B11000" i="16"/>
  <c r="C11000" i="16"/>
  <c r="C4802" i="16"/>
  <c r="B4802" i="16"/>
  <c r="B11693" i="16"/>
  <c r="C11693" i="16"/>
  <c r="I4492" i="16"/>
  <c r="J15414" i="16"/>
  <c r="E15415" i="16"/>
  <c r="I15414" i="16"/>
  <c r="H15414" i="16"/>
  <c r="F15414" i="16"/>
  <c r="I3258" i="16"/>
  <c r="E11249" i="16"/>
  <c r="K4122" i="16"/>
  <c r="L4122" i="16"/>
  <c r="C7431" i="16"/>
  <c r="D7432" i="16"/>
  <c r="B7431" i="16"/>
  <c r="D7434" i="16"/>
  <c r="D7433" i="16"/>
  <c r="D790" i="16"/>
  <c r="B789" i="16"/>
  <c r="C789" i="16"/>
  <c r="I3043" i="16"/>
  <c r="C3485" i="16"/>
  <c r="B3485" i="16"/>
  <c r="F3086" i="16"/>
  <c r="K3086" i="16"/>
  <c r="L3086" i="16"/>
  <c r="D4427" i="16"/>
  <c r="D4426" i="16"/>
  <c r="C4424" i="16"/>
  <c r="D4425" i="16"/>
  <c r="B4424" i="16"/>
  <c r="F4714" i="16"/>
  <c r="K4714" i="16"/>
  <c r="L4714" i="16"/>
  <c r="C8423" i="16"/>
  <c r="D8424" i="16"/>
  <c r="B8423" i="16"/>
  <c r="D8426" i="16"/>
  <c r="D8425" i="16"/>
  <c r="I6929" i="16"/>
  <c r="C11487" i="16"/>
  <c r="B11487" i="16"/>
  <c r="H15193" i="16"/>
  <c r="E16870" i="16"/>
  <c r="I16867" i="16"/>
  <c r="H16867" i="16"/>
  <c r="J16867" i="16"/>
  <c r="F16867" i="16"/>
  <c r="K16867" i="16"/>
  <c r="L16867" i="16"/>
  <c r="F4473" i="16"/>
  <c r="K4473" i="16"/>
  <c r="L4473" i="16"/>
  <c r="E6038" i="16"/>
  <c r="B7641" i="16"/>
  <c r="C7641" i="16"/>
  <c r="I7632" i="16"/>
  <c r="E7635" i="16"/>
  <c r="H7632" i="16"/>
  <c r="F7632" i="16"/>
  <c r="K7632" i="16"/>
  <c r="L7632" i="16"/>
  <c r="J7632" i="16"/>
  <c r="B596" i="16"/>
  <c r="C596" i="16"/>
  <c r="D597" i="16"/>
  <c r="F5066" i="16"/>
  <c r="K5066" i="16"/>
  <c r="L5066" i="16"/>
  <c r="C6703" i="16"/>
  <c r="B6703" i="16"/>
  <c r="C7535" i="16"/>
  <c r="B7535" i="16"/>
  <c r="E3175" i="16"/>
  <c r="I3735" i="16"/>
  <c r="E3608" i="16"/>
  <c r="J3605" i="16"/>
  <c r="I3605" i="16"/>
  <c r="F3605" i="16"/>
  <c r="H3605" i="16"/>
  <c r="C5074" i="16"/>
  <c r="B5074" i="16"/>
  <c r="B4453" i="16"/>
  <c r="C4453" i="16"/>
  <c r="J5169" i="16"/>
  <c r="B8134" i="16"/>
  <c r="C8134" i="16"/>
  <c r="H12594" i="16"/>
  <c r="K12594" i="16"/>
  <c r="L12594" i="16"/>
  <c r="J13022" i="16"/>
  <c r="E15741" i="16"/>
  <c r="L4207" i="16"/>
  <c r="C6747" i="16"/>
  <c r="B6747" i="16"/>
  <c r="D3453" i="16"/>
  <c r="D3452" i="16"/>
  <c r="C3450" i="16"/>
  <c r="D3451" i="16"/>
  <c r="B3450" i="16"/>
  <c r="J3778" i="16"/>
  <c r="F3215" i="16"/>
  <c r="K3215" i="16"/>
  <c r="F3520" i="16"/>
  <c r="K3520" i="16"/>
  <c r="E3459" i="16"/>
  <c r="B6314" i="16"/>
  <c r="C6314" i="16"/>
  <c r="D6816" i="16"/>
  <c r="D6815" i="16"/>
  <c r="D6814" i="16"/>
  <c r="C6813" i="16"/>
  <c r="B6813" i="16"/>
  <c r="K6223" i="16"/>
  <c r="L6223" i="16"/>
  <c r="E10717" i="16"/>
  <c r="C11256" i="16"/>
  <c r="D11257" i="16"/>
  <c r="B11256" i="16"/>
  <c r="D11259" i="16"/>
  <c r="D11258" i="16"/>
  <c r="F12092" i="16"/>
  <c r="K12092" i="16"/>
  <c r="L12092" i="16"/>
  <c r="E12670" i="16"/>
  <c r="J14212" i="16"/>
  <c r="E14542" i="16"/>
  <c r="F16593" i="16"/>
  <c r="K16593" i="16"/>
  <c r="L16593" i="16"/>
  <c r="L16776" i="16"/>
  <c r="I6803" i="16"/>
  <c r="C4723" i="16"/>
  <c r="B4723" i="16"/>
  <c r="E5935" i="16"/>
  <c r="B6231" i="16"/>
  <c r="C6231" i="16"/>
  <c r="C6874" i="16"/>
  <c r="B6874" i="16"/>
  <c r="K7420" i="16"/>
  <c r="L7420" i="16"/>
  <c r="C7157" i="16"/>
  <c r="B7157" i="16"/>
  <c r="I10261" i="16"/>
  <c r="F10261" i="16"/>
  <c r="E10262" i="16"/>
  <c r="B10862" i="16"/>
  <c r="C10862" i="16"/>
  <c r="D11374" i="16"/>
  <c r="D11373" i="16"/>
  <c r="C11371" i="16"/>
  <c r="D11372" i="16"/>
  <c r="B11371" i="16"/>
  <c r="H13231" i="16"/>
  <c r="K13231" i="16"/>
  <c r="L13231" i="16"/>
  <c r="E14323" i="16"/>
  <c r="F14320" i="16"/>
  <c r="K14320" i="16"/>
  <c r="L14320" i="16"/>
  <c r="H14320" i="16"/>
  <c r="I14320" i="16"/>
  <c r="J14320" i="16"/>
  <c r="C4482" i="16"/>
  <c r="B4482" i="16"/>
  <c r="E9336" i="16"/>
  <c r="F9333" i="16"/>
  <c r="K9333" i="16"/>
  <c r="I9333" i="16"/>
  <c r="J9333" i="16"/>
  <c r="H9333" i="16"/>
  <c r="D4806" i="16"/>
  <c r="D4805" i="16"/>
  <c r="C4803" i="16"/>
  <c r="D4804" i="16"/>
  <c r="B4803" i="16"/>
  <c r="C11694" i="16"/>
  <c r="B11694" i="16"/>
  <c r="F51" i="23"/>
  <c r="I51" i="23"/>
  <c r="I45" i="23"/>
  <c r="F65" i="23"/>
  <c r="F67" i="23"/>
  <c r="F35" i="23"/>
  <c r="C3417" i="16"/>
  <c r="B3417" i="16"/>
  <c r="B4501" i="16"/>
  <c r="C4501" i="16"/>
  <c r="B4389" i="16"/>
  <c r="C4389" i="16"/>
  <c r="B6784" i="16"/>
  <c r="C6784" i="16"/>
  <c r="C7332" i="16"/>
  <c r="B7332" i="16"/>
  <c r="K13448" i="16"/>
  <c r="L13448" i="16"/>
  <c r="J3258" i="16"/>
  <c r="J3864" i="16"/>
  <c r="J5823" i="16"/>
  <c r="E6774" i="16"/>
  <c r="F6771" i="16"/>
  <c r="K6771" i="16"/>
  <c r="L6771" i="16"/>
  <c r="J6771" i="16"/>
  <c r="I6771" i="16"/>
  <c r="H6771" i="16"/>
  <c r="K7868" i="16"/>
  <c r="L7868" i="16"/>
  <c r="K11245" i="16"/>
  <c r="L11245" i="16"/>
  <c r="J12455" i="16"/>
  <c r="C14869" i="16"/>
  <c r="D14870" i="16"/>
  <c r="B14869" i="16"/>
  <c r="B232" i="16"/>
  <c r="C232" i="16"/>
  <c r="D233" i="16"/>
  <c r="F3563" i="16"/>
  <c r="K3563" i="16"/>
  <c r="L3563" i="16"/>
  <c r="J5277" i="16"/>
  <c r="I5277" i="16"/>
  <c r="E5280" i="16"/>
  <c r="F5277" i="16"/>
  <c r="K5277" i="16"/>
  <c r="H5277" i="16"/>
  <c r="J4380" i="16"/>
  <c r="E6135" i="16"/>
  <c r="I8267" i="16"/>
  <c r="E8270" i="16"/>
  <c r="J8267" i="16"/>
  <c r="F8267" i="16"/>
  <c r="K8267" i="16"/>
  <c r="L8267" i="16"/>
  <c r="H8267" i="16"/>
  <c r="E10107" i="16"/>
  <c r="D10725" i="16"/>
  <c r="B10724" i="16"/>
  <c r="C10724" i="16"/>
  <c r="D10727" i="16"/>
  <c r="D10726" i="16"/>
  <c r="C11786" i="16"/>
  <c r="D11787" i="16"/>
  <c r="B11786" i="16"/>
  <c r="D11789" i="16"/>
  <c r="D11788" i="16"/>
  <c r="E12417" i="16"/>
  <c r="D13671" i="16"/>
  <c r="B13670" i="16"/>
  <c r="C13670" i="16"/>
  <c r="L14538" i="16"/>
  <c r="E15960" i="16"/>
  <c r="E16963" i="16"/>
  <c r="H16960" i="16"/>
  <c r="I16960" i="16"/>
  <c r="J16960" i="16"/>
  <c r="F16960" i="16"/>
  <c r="C7005" i="16"/>
  <c r="B7005" i="16"/>
  <c r="E13452" i="16"/>
  <c r="D16724" i="16"/>
  <c r="C16723" i="16"/>
  <c r="B16723" i="16"/>
  <c r="E4168" i="16"/>
  <c r="D3490" i="16"/>
  <c r="D3489" i="16"/>
  <c r="C3487" i="16"/>
  <c r="D3488" i="16"/>
  <c r="B3487" i="16"/>
  <c r="D13124" i="16"/>
  <c r="B13123" i="16"/>
  <c r="C13123" i="16"/>
  <c r="B7881" i="16"/>
  <c r="C7881" i="16"/>
  <c r="E10569" i="16"/>
  <c r="E7326" i="16"/>
  <c r="J7323" i="16"/>
  <c r="F7323" i="16"/>
  <c r="K7323" i="16"/>
  <c r="L7323" i="16"/>
  <c r="H7323" i="16"/>
  <c r="I7323" i="16"/>
  <c r="E4420" i="16"/>
  <c r="J6695" i="16"/>
  <c r="I6695" i="16"/>
  <c r="E6696" i="16"/>
  <c r="H6695" i="16"/>
  <c r="F6695" i="16"/>
  <c r="K6695" i="16"/>
  <c r="L6695" i="16"/>
  <c r="D14105" i="16"/>
  <c r="B14104" i="16"/>
  <c r="C14104" i="16"/>
  <c r="C475" i="16"/>
  <c r="B475" i="16"/>
  <c r="D476" i="16"/>
  <c r="E3909" i="16"/>
  <c r="F3906" i="16"/>
  <c r="K3906" i="16"/>
  <c r="L3906" i="16"/>
  <c r="J3906" i="16"/>
  <c r="H3906" i="16"/>
  <c r="I3906" i="16"/>
  <c r="C5177" i="16"/>
  <c r="B5177" i="16"/>
  <c r="E3480" i="16"/>
  <c r="E6390" i="16"/>
  <c r="D14214" i="16"/>
  <c r="B14213" i="16"/>
  <c r="C14213" i="16"/>
  <c r="E7872" i="16"/>
  <c r="C4521" i="16"/>
  <c r="B4521" i="16"/>
  <c r="F5604" i="16"/>
  <c r="I5604" i="16"/>
  <c r="E5607" i="16"/>
  <c r="J5604" i="16"/>
  <c r="H5604" i="16"/>
  <c r="B4423" i="16"/>
  <c r="C4423" i="16"/>
  <c r="E16724" i="16"/>
  <c r="E12354" i="16"/>
  <c r="F12351" i="16"/>
  <c r="K12351" i="16"/>
  <c r="L12351" i="16"/>
  <c r="J12351" i="16"/>
  <c r="H12351" i="16"/>
  <c r="I12351" i="16"/>
  <c r="D4888" i="16"/>
  <c r="D4887" i="16"/>
  <c r="C4885" i="16"/>
  <c r="D4886" i="16"/>
  <c r="B4885" i="16"/>
  <c r="E16444" i="16"/>
  <c r="E4082" i="16"/>
  <c r="E14869" i="16"/>
  <c r="K5387" i="16"/>
  <c r="L5387" i="16"/>
  <c r="C12925" i="16"/>
  <c r="D12926" i="16"/>
  <c r="B12925" i="16"/>
  <c r="K5496" i="16"/>
  <c r="L5496" i="16"/>
  <c r="D6045" i="16"/>
  <c r="D6044" i="16"/>
  <c r="D6043" i="16"/>
  <c r="B6042" i="16"/>
  <c r="C6042" i="16"/>
  <c r="K7233" i="16"/>
  <c r="L7233" i="16"/>
  <c r="K11864" i="16"/>
  <c r="L11864" i="16"/>
  <c r="K12386" i="16"/>
  <c r="L12386" i="16"/>
  <c r="B16522" i="16"/>
  <c r="C16522" i="16"/>
  <c r="D16523" i="16"/>
  <c r="E4577" i="16"/>
  <c r="I3820" i="16"/>
  <c r="E3823" i="16"/>
  <c r="F3820" i="16"/>
  <c r="H3820" i="16"/>
  <c r="J3820" i="16"/>
  <c r="I5605" i="16"/>
  <c r="K12925" i="16"/>
  <c r="L12925" i="16"/>
  <c r="E15305" i="16"/>
  <c r="C7004" i="16"/>
  <c r="B7004" i="16"/>
  <c r="E14433" i="16"/>
  <c r="F2914" i="16"/>
  <c r="K4504" i="16"/>
  <c r="L4504" i="16"/>
  <c r="L4293" i="16"/>
  <c r="E4451" i="16"/>
  <c r="B6468" i="16"/>
  <c r="C6468" i="16"/>
  <c r="D13345" i="16"/>
  <c r="B13344" i="16"/>
  <c r="C13344" i="16"/>
  <c r="D13998" i="16"/>
  <c r="C13997" i="16"/>
  <c r="B13997" i="16"/>
  <c r="F16868" i="16"/>
  <c r="K16868" i="16"/>
  <c r="L16868" i="16"/>
  <c r="D16984" i="16"/>
  <c r="B16983" i="16"/>
  <c r="C16983" i="16"/>
  <c r="D7645" i="16"/>
  <c r="C7643" i="16"/>
  <c r="D7646" i="16"/>
  <c r="B7643" i="16"/>
  <c r="D7644" i="16"/>
  <c r="E8416" i="16"/>
  <c r="E12269" i="16"/>
  <c r="J12352" i="16"/>
  <c r="B3464" i="16"/>
  <c r="C3464" i="16"/>
  <c r="J3735" i="16"/>
  <c r="E4211" i="16"/>
  <c r="L6035" i="16"/>
  <c r="C2561" i="16"/>
  <c r="D2562" i="16"/>
  <c r="B2561" i="16"/>
  <c r="E4039" i="16"/>
  <c r="I3215" i="16"/>
  <c r="C4647" i="16"/>
  <c r="B4647" i="16"/>
  <c r="D6318" i="16"/>
  <c r="D6317" i="16"/>
  <c r="D6316" i="16"/>
  <c r="B6315" i="16"/>
  <c r="C6315" i="16"/>
  <c r="C8574" i="16"/>
  <c r="D8575" i="16"/>
  <c r="B8574" i="16"/>
  <c r="D8577" i="16"/>
  <c r="D8576" i="16"/>
  <c r="B8273" i="16"/>
  <c r="C8273" i="16"/>
  <c r="J13125" i="16"/>
  <c r="H13125" i="16"/>
  <c r="E13126" i="16"/>
  <c r="J10859" i="16"/>
  <c r="I10859" i="16"/>
  <c r="E10860" i="16"/>
  <c r="H10859" i="16"/>
  <c r="F10859" i="16"/>
  <c r="K10859" i="16"/>
  <c r="L10859" i="16"/>
  <c r="E16779" i="16"/>
  <c r="E2960" i="16"/>
  <c r="D4727" i="16"/>
  <c r="D4726" i="16"/>
  <c r="D4725" i="16"/>
  <c r="B4724" i="16"/>
  <c r="C4724" i="16"/>
  <c r="E5389" i="16"/>
  <c r="H5386" i="16"/>
  <c r="J5386" i="16"/>
  <c r="I5386" i="16"/>
  <c r="F5386" i="16"/>
  <c r="K5386" i="16"/>
  <c r="L5386" i="16"/>
  <c r="D6878" i="16"/>
  <c r="D6877" i="16"/>
  <c r="C6875" i="16"/>
  <c r="D6876" i="16"/>
  <c r="B6875" i="16"/>
  <c r="D7080" i="16"/>
  <c r="B7079" i="16"/>
  <c r="C7079" i="16"/>
  <c r="D7082" i="16"/>
  <c r="D7081" i="16"/>
  <c r="E6310" i="16"/>
  <c r="F6307" i="16"/>
  <c r="K6307" i="16"/>
  <c r="L6307" i="16"/>
  <c r="H6307" i="16"/>
  <c r="I6307" i="16"/>
  <c r="J6307" i="16"/>
  <c r="D6656" i="16"/>
  <c r="D6655" i="16"/>
  <c r="B6653" i="16"/>
  <c r="C6653" i="16"/>
  <c r="D6654" i="16"/>
  <c r="L8413" i="16"/>
  <c r="D10866" i="16"/>
  <c r="D10865" i="16"/>
  <c r="C10863" i="16"/>
  <c r="D10864" i="16"/>
  <c r="B10863" i="16"/>
  <c r="H14321" i="16"/>
  <c r="K14321" i="16"/>
  <c r="L14321" i="16"/>
  <c r="D16908" i="16"/>
  <c r="C16907" i="16"/>
  <c r="B16907" i="16"/>
  <c r="D4486" i="16"/>
  <c r="D4485" i="16"/>
  <c r="D4484" i="16"/>
  <c r="B4483" i="16"/>
  <c r="C4483" i="16"/>
  <c r="C6140" i="16"/>
  <c r="B6140" i="16"/>
  <c r="I9334" i="16"/>
  <c r="B11001" i="16"/>
  <c r="C11001" i="16"/>
  <c r="D13454" i="16"/>
  <c r="B13453" i="16"/>
  <c r="C13453" i="16"/>
  <c r="C16964" i="16"/>
  <c r="B16964" i="16"/>
  <c r="D16965" i="16"/>
  <c r="B4502" i="16"/>
  <c r="C4502" i="16"/>
  <c r="D4393" i="16"/>
  <c r="D4392" i="16"/>
  <c r="C4390" i="16"/>
  <c r="D4391" i="16"/>
  <c r="B4390" i="16"/>
  <c r="E5498" i="16"/>
  <c r="F5495" i="16"/>
  <c r="K5495" i="16"/>
  <c r="L5495" i="16"/>
  <c r="J5495" i="16"/>
  <c r="H5495" i="16"/>
  <c r="I5495" i="16"/>
  <c r="D6788" i="16"/>
  <c r="D6787" i="16"/>
  <c r="C6785" i="16"/>
  <c r="B6785" i="16"/>
  <c r="D6786" i="16"/>
  <c r="C6040" i="16"/>
  <c r="B6040" i="16"/>
  <c r="B7333" i="16"/>
  <c r="C7333" i="16"/>
  <c r="E7235" i="16"/>
  <c r="J7232" i="16"/>
  <c r="F7232" i="16"/>
  <c r="K7232" i="16"/>
  <c r="H7232" i="16"/>
  <c r="I7232" i="16"/>
  <c r="E11866" i="16"/>
  <c r="J11863" i="16"/>
  <c r="I11863" i="16"/>
  <c r="F11863" i="16"/>
  <c r="K11863" i="16"/>
  <c r="L11863" i="16"/>
  <c r="H11863" i="16"/>
  <c r="E12388" i="16"/>
  <c r="H12385" i="16"/>
  <c r="I12385" i="16"/>
  <c r="F12385" i="16"/>
  <c r="J12385" i="16"/>
  <c r="L13122" i="16"/>
  <c r="K13557" i="16"/>
  <c r="L13557" i="16"/>
  <c r="E16982" i="16"/>
  <c r="F16979" i="16"/>
  <c r="K16979" i="16"/>
  <c r="H16979" i="16"/>
  <c r="I16979" i="16"/>
  <c r="J16979" i="16"/>
  <c r="I6772" i="16"/>
  <c r="E3652" i="16"/>
  <c r="L4079" i="16"/>
  <c r="E4124" i="16"/>
  <c r="H4121" i="16"/>
  <c r="F4121" i="16"/>
  <c r="K4121" i="16"/>
  <c r="I4121" i="16"/>
  <c r="J4121" i="16"/>
  <c r="L4969" i="16"/>
  <c r="J3821" i="16"/>
  <c r="K6850" i="16"/>
  <c r="E12927" i="16"/>
  <c r="I12924" i="16"/>
  <c r="H12924" i="16"/>
  <c r="J12924" i="16"/>
  <c r="F12924" i="16"/>
  <c r="K6588" i="16"/>
  <c r="D7009" i="16"/>
  <c r="D7008" i="16"/>
  <c r="D7007" i="16"/>
  <c r="B7006" i="16"/>
  <c r="C7006" i="16"/>
  <c r="C7429" i="16"/>
  <c r="B7429" i="16"/>
  <c r="E14978" i="16"/>
  <c r="K14757" i="16"/>
  <c r="L14757" i="16"/>
  <c r="D6234" i="16"/>
  <c r="B6233" i="16"/>
  <c r="D6236" i="16"/>
  <c r="D6235" i="16"/>
  <c r="C6233" i="16"/>
  <c r="B7156" i="16"/>
  <c r="C7156" i="16"/>
  <c r="K43" i="1"/>
  <c r="M42" i="1"/>
  <c r="E5825" i="16"/>
  <c r="F5822" i="16"/>
  <c r="J5822" i="16"/>
  <c r="H5822" i="16"/>
  <c r="I5822" i="16"/>
  <c r="E12457" i="16"/>
  <c r="F12454" i="16"/>
  <c r="H12454" i="16"/>
  <c r="I12454" i="16"/>
  <c r="J12454" i="16"/>
  <c r="D13889" i="16"/>
  <c r="B13888" i="16"/>
  <c r="C13888" i="16"/>
  <c r="D8012" i="16"/>
  <c r="D8011" i="16"/>
  <c r="D8010" i="16"/>
  <c r="B8009" i="16"/>
  <c r="C8009" i="16"/>
  <c r="C6470" i="16"/>
  <c r="D6471" i="16"/>
  <c r="B6470" i="16"/>
  <c r="D6473" i="16"/>
  <c r="D6472" i="16"/>
  <c r="E13343" i="16"/>
  <c r="B11254" i="16"/>
  <c r="C11254" i="16"/>
  <c r="B14432" i="16"/>
  <c r="C14432" i="16"/>
  <c r="D14433" i="16"/>
  <c r="H2914" i="16"/>
  <c r="K3043" i="16"/>
  <c r="E4297" i="16"/>
  <c r="C4579" i="16"/>
  <c r="B4579" i="16"/>
  <c r="E4716" i="16"/>
  <c r="I4713" i="16"/>
  <c r="J4713" i="16"/>
  <c r="F4713" i="16"/>
  <c r="H4713" i="16"/>
  <c r="C8421" i="16"/>
  <c r="B8421" i="16"/>
  <c r="K6929" i="16"/>
  <c r="F9183" i="16"/>
  <c r="J9183" i="16"/>
  <c r="I9183" i="16"/>
  <c r="E9184" i="16"/>
  <c r="H9183" i="16"/>
  <c r="B11127" i="16"/>
  <c r="C11127" i="16"/>
  <c r="B12598" i="16"/>
  <c r="C12598" i="16"/>
  <c r="D12599" i="16"/>
  <c r="E15195" i="16"/>
  <c r="H15192" i="16"/>
  <c r="F15192" i="16"/>
  <c r="K15192" i="16"/>
  <c r="L15192" i="16"/>
  <c r="J15192" i="16"/>
  <c r="I15192" i="16"/>
  <c r="H16523" i="16"/>
  <c r="F16523" i="16"/>
  <c r="J16523" i="16"/>
  <c r="E16524" i="16"/>
  <c r="J4472" i="16"/>
  <c r="E4475" i="16"/>
  <c r="H4472" i="16"/>
  <c r="F4472" i="16"/>
  <c r="I4472" i="16"/>
  <c r="J9029" i="16"/>
  <c r="E9030" i="16"/>
  <c r="H9029" i="16"/>
  <c r="F9029" i="16"/>
  <c r="K9029" i="16"/>
  <c r="I9029" i="16"/>
  <c r="K12265" i="16"/>
  <c r="L12265" i="16"/>
  <c r="E5068" i="16"/>
  <c r="J5065" i="16"/>
  <c r="I5065" i="16"/>
  <c r="F5065" i="16"/>
  <c r="K5065" i="16"/>
  <c r="H5065" i="16"/>
  <c r="B6704" i="16"/>
  <c r="C6704" i="16"/>
  <c r="J7324" i="16"/>
  <c r="C2880" i="16"/>
  <c r="B2880" i="16"/>
  <c r="C4454" i="16"/>
  <c r="B4454" i="16"/>
  <c r="E12596" i="16"/>
  <c r="F12593" i="16"/>
  <c r="K12593" i="16"/>
  <c r="I12593" i="16"/>
  <c r="J12593" i="16"/>
  <c r="H12593" i="16"/>
  <c r="B1536" i="16"/>
  <c r="C1536" i="16"/>
  <c r="D1537" i="16"/>
  <c r="D1176" i="16"/>
  <c r="B1175" i="16"/>
  <c r="C1175" i="16"/>
  <c r="E3522" i="16"/>
  <c r="F3519" i="16"/>
  <c r="K3519" i="16"/>
  <c r="H3519" i="16"/>
  <c r="I3519" i="16"/>
  <c r="J3519" i="16"/>
  <c r="D4651" i="16"/>
  <c r="D4650" i="16"/>
  <c r="C4648" i="16"/>
  <c r="D4649" i="16"/>
  <c r="B4648" i="16"/>
  <c r="B5938" i="16"/>
  <c r="C5938" i="16"/>
  <c r="C6811" i="16"/>
  <c r="B6811" i="16"/>
  <c r="I6996" i="16"/>
  <c r="E8875" i="16"/>
  <c r="E11479" i="16"/>
  <c r="C11255" i="16"/>
  <c r="B11255" i="16"/>
  <c r="D12748" i="16"/>
  <c r="B12747" i="16"/>
  <c r="C12747" i="16"/>
  <c r="F14211" i="16"/>
  <c r="K14211" i="16"/>
  <c r="L14211" i="16"/>
  <c r="E14214" i="16"/>
  <c r="J14211" i="16"/>
  <c r="H14211" i="16"/>
  <c r="I14211" i="16"/>
  <c r="C14759" i="16"/>
  <c r="D14760" i="16"/>
  <c r="B14759" i="16"/>
  <c r="B15195" i="16"/>
  <c r="C15195" i="16"/>
  <c r="D15196" i="16"/>
  <c r="K16993" i="16"/>
  <c r="B6600" i="16"/>
  <c r="C6600" i="16"/>
  <c r="D15305" i="16"/>
  <c r="B15304" i="16"/>
  <c r="C15304" i="16"/>
  <c r="I3907" i="16"/>
  <c r="C6232" i="16"/>
  <c r="B6232" i="16"/>
  <c r="E11779" i="16"/>
  <c r="E12315" i="16"/>
  <c r="E13233" i="16"/>
  <c r="J13230" i="16"/>
  <c r="F13230" i="16"/>
  <c r="K13230" i="16"/>
  <c r="I13230" i="16"/>
  <c r="H13230" i="16"/>
  <c r="I13884" i="16"/>
  <c r="E13887" i="16"/>
  <c r="F13884" i="16"/>
  <c r="K13884" i="16"/>
  <c r="L13884" i="16"/>
  <c r="H13884" i="16"/>
  <c r="J13884" i="16"/>
  <c r="E15523" i="16"/>
  <c r="D16170" i="16"/>
  <c r="B16169" i="16"/>
  <c r="C16169" i="16"/>
  <c r="E11685" i="16"/>
  <c r="C4801" i="16"/>
  <c r="B4801" i="16"/>
  <c r="L10991" i="16"/>
  <c r="B3386" i="16"/>
  <c r="C3386" i="16"/>
  <c r="C3418" i="16"/>
  <c r="B3418" i="16"/>
  <c r="E3695" i="16"/>
  <c r="K3343" i="16"/>
  <c r="L3343" i="16"/>
  <c r="E3952" i="16"/>
  <c r="J3949" i="16"/>
  <c r="H3949" i="16"/>
  <c r="F3949" i="16"/>
  <c r="K3949" i="16"/>
  <c r="L3949" i="16"/>
  <c r="I3949" i="16"/>
  <c r="E5717" i="16"/>
  <c r="D7337" i="16"/>
  <c r="D7336" i="16"/>
  <c r="D7335" i="16"/>
  <c r="B7334" i="16"/>
  <c r="C7334" i="16"/>
  <c r="E12025" i="16"/>
  <c r="K12667" i="16"/>
  <c r="L12667" i="16"/>
  <c r="K12830" i="16"/>
  <c r="L12830" i="16"/>
  <c r="D15850" i="16"/>
  <c r="B15849" i="16"/>
  <c r="C15849" i="16"/>
  <c r="E6463" i="16"/>
  <c r="K3436" i="16"/>
  <c r="L3436" i="16"/>
  <c r="E3565" i="16"/>
  <c r="H3562" i="16"/>
  <c r="F3562" i="16"/>
  <c r="J3562" i="16"/>
  <c r="I3562" i="16"/>
  <c r="E9491" i="16"/>
  <c r="C10722" i="16"/>
  <c r="B10722" i="16"/>
  <c r="C11784" i="16"/>
  <c r="B11784" i="16"/>
  <c r="L13339" i="16"/>
  <c r="L16168" i="16"/>
  <c r="D14980" i="16"/>
  <c r="C14979" i="16"/>
  <c r="B14979" i="16"/>
  <c r="D16828" i="16"/>
  <c r="C16827" i="16"/>
  <c r="B16827" i="16"/>
  <c r="D6706" i="16"/>
  <c r="B6705" i="16"/>
  <c r="C6705" i="16"/>
  <c r="D6708" i="16"/>
  <c r="D6707" i="16"/>
  <c r="C16938" i="16"/>
  <c r="D16939" i="16"/>
  <c r="B16938" i="16"/>
  <c r="B7242" i="16"/>
  <c r="C7242" i="16"/>
  <c r="J4972" i="16"/>
  <c r="I4972" i="16"/>
  <c r="E4973" i="16"/>
  <c r="H4972" i="16"/>
  <c r="F4972" i="16"/>
  <c r="B160" i="16"/>
  <c r="C160" i="16"/>
  <c r="D161" i="16"/>
  <c r="E4644" i="16"/>
  <c r="E4494" i="16"/>
  <c r="F4491" i="16"/>
  <c r="I4491" i="16"/>
  <c r="H4491" i="16"/>
  <c r="J4491" i="16"/>
  <c r="D6537" i="16"/>
  <c r="D6536" i="16"/>
  <c r="C6534" i="16"/>
  <c r="B6534" i="16"/>
  <c r="D6535" i="16"/>
  <c r="E12469" i="16"/>
  <c r="E16068" i="16"/>
  <c r="J4379" i="16"/>
  <c r="E4382" i="16"/>
  <c r="H4379" i="16"/>
  <c r="F4379" i="16"/>
  <c r="K4379" i="16"/>
  <c r="L4379" i="16"/>
  <c r="I4379" i="16"/>
  <c r="E3217" i="16"/>
  <c r="J3214" i="16"/>
  <c r="F3214" i="16"/>
  <c r="K3214" i="16"/>
  <c r="L3214" i="16"/>
  <c r="H3214" i="16"/>
  <c r="I3214" i="16"/>
  <c r="D4458" i="16"/>
  <c r="D4457" i="16"/>
  <c r="D4456" i="16"/>
  <c r="B4455" i="16"/>
  <c r="C4455" i="16"/>
  <c r="J12594" i="16"/>
  <c r="C13560" i="16"/>
  <c r="B13560" i="16"/>
  <c r="D13561" i="16"/>
  <c r="E15087" i="16"/>
  <c r="C3355" i="16"/>
  <c r="B3355" i="16"/>
  <c r="J13997" i="16"/>
  <c r="H13997" i="16"/>
  <c r="E13998" i="16"/>
  <c r="F13997" i="16"/>
  <c r="I13997" i="16"/>
  <c r="I3520" i="16"/>
  <c r="C6313" i="16"/>
  <c r="B6313" i="16"/>
  <c r="D5942" i="16"/>
  <c r="D5941" i="16"/>
  <c r="D5940" i="16"/>
  <c r="B5939" i="16"/>
  <c r="C5939" i="16"/>
  <c r="C8572" i="16"/>
  <c r="B8572" i="16"/>
  <c r="H14212" i="16"/>
  <c r="E16595" i="16"/>
  <c r="J16592" i="16"/>
  <c r="I16592" i="16"/>
  <c r="F16592" i="16"/>
  <c r="H16592" i="16"/>
  <c r="E16995" i="16"/>
  <c r="F16992" i="16"/>
  <c r="K16992" i="16"/>
  <c r="L16992" i="16"/>
  <c r="I16992" i="16"/>
  <c r="H16992" i="16"/>
  <c r="J16992" i="16"/>
  <c r="D6604" i="16"/>
  <c r="D6603" i="16"/>
  <c r="B6601" i="16"/>
  <c r="C6601" i="16"/>
  <c r="D6602" i="16"/>
  <c r="B10578" i="16"/>
  <c r="C10578" i="16"/>
  <c r="L3412" i="16"/>
  <c r="K2956" i="16"/>
  <c r="L2956" i="16"/>
  <c r="B4722" i="16"/>
  <c r="C4722" i="16"/>
  <c r="J3907" i="16"/>
  <c r="K3411" i="16"/>
  <c r="L3411" i="16"/>
  <c r="I4792" i="16"/>
  <c r="E4795" i="16"/>
  <c r="J4792" i="16"/>
  <c r="H4792" i="16"/>
  <c r="F4792" i="16"/>
  <c r="K4792" i="16"/>
  <c r="L6643" i="16"/>
  <c r="C7077" i="16"/>
  <c r="B7077" i="16"/>
  <c r="B6652" i="16"/>
  <c r="C6652" i="16"/>
  <c r="E12159" i="16"/>
  <c r="J13231" i="16"/>
  <c r="H13885" i="16"/>
  <c r="K13885" i="16"/>
  <c r="L13885" i="16"/>
  <c r="E15632" i="16"/>
  <c r="P40" i="1"/>
  <c r="N41" i="1"/>
  <c r="E3132" i="16"/>
  <c r="B5178" i="16"/>
  <c r="C5178" i="16"/>
  <c r="C4481" i="16"/>
  <c r="B4481" i="16"/>
  <c r="B6141" i="16"/>
  <c r="C6141" i="16"/>
  <c r="E9954" i="16"/>
  <c r="I9953" i="16"/>
  <c r="H9953" i="16"/>
  <c r="F9953" i="16"/>
  <c r="B6852" i="16"/>
  <c r="C6852" i="16"/>
  <c r="D11698" i="16"/>
  <c r="D11697" i="16"/>
  <c r="B11695" i="16"/>
  <c r="C11695" i="16"/>
  <c r="D11696" i="16"/>
  <c r="B16994" i="16"/>
  <c r="C16994" i="16"/>
  <c r="D16995" i="16"/>
  <c r="E3384" i="16"/>
  <c r="D3422" i="16"/>
  <c r="D3421" i="16"/>
  <c r="C3419" i="16"/>
  <c r="D3420" i="16"/>
  <c r="B3419" i="16"/>
  <c r="B4500" i="16"/>
  <c r="C4500" i="16"/>
  <c r="H3950" i="16"/>
  <c r="K3950" i="16"/>
  <c r="L3950" i="16"/>
  <c r="C4388" i="16"/>
  <c r="B4388" i="16"/>
  <c r="B4974" i="16"/>
  <c r="C4974" i="16"/>
  <c r="B6393" i="16"/>
  <c r="C6393" i="16"/>
  <c r="B6533" i="16"/>
  <c r="C6533" i="16"/>
  <c r="J6871" i="16"/>
  <c r="I6871" i="16"/>
  <c r="E6872" i="16"/>
  <c r="F6871" i="16"/>
  <c r="K6871" i="16"/>
  <c r="L6871" i="16"/>
  <c r="H6871" i="16"/>
  <c r="L8128" i="16"/>
  <c r="B13023" i="16"/>
  <c r="C13023" i="16"/>
  <c r="D13024" i="16"/>
  <c r="D15523" i="16"/>
  <c r="C15522" i="16"/>
  <c r="B15522" i="16"/>
  <c r="K16980" i="16"/>
  <c r="L16980" i="16"/>
  <c r="D2258" i="16"/>
  <c r="B2257" i="16"/>
  <c r="C2257" i="16"/>
  <c r="E3866" i="16"/>
  <c r="F3863" i="16"/>
  <c r="K3863" i="16"/>
  <c r="L3863" i="16"/>
  <c r="J3863" i="16"/>
  <c r="I3863" i="16"/>
  <c r="H3863" i="16"/>
  <c r="L3992" i="16"/>
  <c r="J4122" i="16"/>
  <c r="K3477" i="16"/>
  <c r="L3477" i="16"/>
  <c r="B4522" i="16"/>
  <c r="C4522" i="16"/>
  <c r="L4251" i="16"/>
  <c r="E6852" i="16"/>
  <c r="F6849" i="16"/>
  <c r="H6849" i="16"/>
  <c r="I6849" i="16"/>
  <c r="J6849" i="16"/>
  <c r="B7753" i="16"/>
  <c r="C7753" i="16"/>
  <c r="B11587" i="16"/>
  <c r="C11587" i="16"/>
  <c r="L12266" i="16"/>
  <c r="L15302" i="16"/>
  <c r="B16869" i="16"/>
  <c r="C16869" i="16"/>
  <c r="D16870" i="16"/>
  <c r="L4512" i="16"/>
  <c r="E6590" i="16"/>
  <c r="F6587" i="16"/>
  <c r="I6587" i="16"/>
  <c r="H6587" i="16"/>
  <c r="J6587" i="16"/>
  <c r="B7430" i="16"/>
  <c r="C7430" i="16"/>
  <c r="F4337" i="16"/>
  <c r="B15958" i="16"/>
  <c r="D15959" i="16"/>
  <c r="C15958" i="16"/>
  <c r="E16827" i="16"/>
  <c r="J16824" i="16"/>
  <c r="I16824" i="16"/>
  <c r="H16824" i="16"/>
  <c r="F16824" i="16"/>
  <c r="K16824" i="16"/>
  <c r="L16824" i="16"/>
  <c r="D7540" i="16"/>
  <c r="D7539" i="16"/>
  <c r="D7538" i="16"/>
  <c r="B7537" i="16"/>
  <c r="C7537" i="16"/>
  <c r="I5168" i="16"/>
  <c r="E5171" i="16"/>
  <c r="F5168" i="16"/>
  <c r="K5168" i="16"/>
  <c r="L5168" i="16"/>
  <c r="H5168" i="16"/>
  <c r="J5168" i="16"/>
  <c r="B4884" i="16"/>
  <c r="C4884" i="16"/>
  <c r="E6998" i="16"/>
  <c r="F6995" i="16"/>
  <c r="K6995" i="16"/>
  <c r="J6995" i="16"/>
  <c r="I6995" i="16"/>
  <c r="H6995" i="16"/>
  <c r="D4979" i="16"/>
  <c r="D4978" i="16"/>
  <c r="C4976" i="16"/>
  <c r="D4977" i="16"/>
  <c r="B4976" i="16"/>
  <c r="B6041" i="16"/>
  <c r="C6041" i="16"/>
  <c r="D6838" i="16"/>
  <c r="D6837" i="16"/>
  <c r="C6835" i="16"/>
  <c r="D6836" i="16"/>
  <c r="B6835" i="16"/>
  <c r="E12438" i="16"/>
  <c r="H12435" i="16"/>
  <c r="F12435" i="16"/>
  <c r="I12435" i="16"/>
  <c r="J12435" i="16"/>
  <c r="C3466" i="16"/>
  <c r="B3466" i="16"/>
  <c r="B3449" i="16"/>
  <c r="C3449" i="16"/>
  <c r="I3778" i="16"/>
  <c r="B6812" i="16"/>
  <c r="C6812" i="16"/>
  <c r="I2999" i="16"/>
  <c r="E3002" i="16"/>
  <c r="H2999" i="16"/>
  <c r="F2999" i="16"/>
  <c r="K2999" i="16"/>
  <c r="J2999" i="16"/>
  <c r="B10577" i="16"/>
  <c r="C10577" i="16"/>
  <c r="K6308" i="16"/>
  <c r="L6308" i="16"/>
  <c r="D7246" i="16"/>
  <c r="D7245" i="16"/>
  <c r="D7244" i="16"/>
  <c r="B7243" i="16"/>
  <c r="C7243" i="16"/>
  <c r="B11370" i="16"/>
  <c r="C11370" i="16"/>
  <c r="B983" i="16"/>
  <c r="C983" i="16"/>
  <c r="D984" i="16"/>
  <c r="B6469" i="16"/>
  <c r="C6469" i="16"/>
  <c r="J6831" i="16"/>
  <c r="E6832" i="16"/>
  <c r="H6831" i="16"/>
  <c r="F6831" i="16"/>
  <c r="K6831" i="16"/>
  <c r="E7527" i="16"/>
  <c r="B11128" i="16"/>
  <c r="C11128" i="16"/>
  <c r="E16269" i="16"/>
  <c r="J16268" i="16"/>
  <c r="I7324" i="16"/>
  <c r="D2884" i="16"/>
  <c r="D2883" i="16"/>
  <c r="D2882" i="16"/>
  <c r="B2881" i="16"/>
  <c r="C2881" i="16"/>
  <c r="I2914" i="16"/>
  <c r="E3045" i="16"/>
  <c r="J3042" i="16"/>
  <c r="H3042" i="16"/>
  <c r="F3042" i="16"/>
  <c r="K3042" i="16"/>
  <c r="I3042" i="16"/>
  <c r="C4580" i="16"/>
  <c r="B4580" i="16"/>
  <c r="J4714" i="16"/>
  <c r="C8422" i="16"/>
  <c r="B8422" i="16"/>
  <c r="K7523" i="16"/>
  <c r="L7523" i="16"/>
  <c r="E6931" i="16"/>
  <c r="I6928" i="16"/>
  <c r="J6928" i="16"/>
  <c r="F6928" i="16"/>
  <c r="H6928" i="16"/>
  <c r="D11132" i="16"/>
  <c r="D11131" i="16"/>
  <c r="D11130" i="16"/>
  <c r="B11129" i="16"/>
  <c r="C11129" i="16"/>
  <c r="J12436" i="16"/>
  <c r="B14650" i="16"/>
  <c r="C14650" i="16"/>
  <c r="D14651" i="16"/>
  <c r="B16445" i="16"/>
  <c r="D16446" i="16"/>
  <c r="C16445" i="16"/>
  <c r="A28" i="1"/>
  <c r="H27" i="1"/>
  <c r="I27" i="1"/>
  <c r="B27" i="1"/>
  <c r="C27" i="1"/>
  <c r="J4473" i="16"/>
  <c r="J11585" i="16"/>
  <c r="E11586" i="16"/>
  <c r="F11585" i="16"/>
  <c r="K11585" i="16"/>
  <c r="H11585" i="16"/>
  <c r="H16825" i="16"/>
  <c r="L3468" i="16"/>
  <c r="J5066" i="16"/>
  <c r="F7324" i="16"/>
  <c r="K7324" i="16"/>
  <c r="L7324" i="16"/>
  <c r="L3606" i="16"/>
  <c r="L4416" i="16"/>
  <c r="F5169" i="16"/>
  <c r="K5169" i="16"/>
  <c r="L5169" i="16"/>
  <c r="F13022" i="16"/>
  <c r="K15084" i="16"/>
  <c r="L15084" i="16"/>
  <c r="K14648" i="16"/>
  <c r="L14648" i="16"/>
  <c r="D6749" i="16"/>
  <c r="B6748" i="16"/>
  <c r="C6748" i="16"/>
  <c r="D6750" i="16"/>
  <c r="D6751" i="16"/>
  <c r="E13561" i="16"/>
  <c r="E16909" i="16"/>
  <c r="J16908" i="16"/>
  <c r="I16908" i="16"/>
  <c r="B3448" i="16"/>
  <c r="C3448" i="16"/>
  <c r="F3778" i="16"/>
  <c r="K3778" i="16"/>
  <c r="L3778" i="16"/>
  <c r="K4035" i="16"/>
  <c r="L4035" i="16"/>
  <c r="B4883" i="16"/>
  <c r="C4883" i="16"/>
  <c r="E7151" i="16"/>
  <c r="F6996" i="16"/>
  <c r="I12092" i="16"/>
  <c r="E14107" i="16"/>
  <c r="J14106" i="16"/>
  <c r="F14212" i="16"/>
  <c r="K14212" i="16"/>
  <c r="L14212" i="16"/>
  <c r="J16593" i="16"/>
  <c r="I16993" i="16"/>
  <c r="D1899" i="16"/>
  <c r="B1898" i="16"/>
  <c r="C1898" i="16"/>
  <c r="J3000" i="16"/>
  <c r="J6803" i="16"/>
  <c r="B12832" i="16"/>
  <c r="C12832" i="16"/>
  <c r="D12833" i="16"/>
  <c r="C14" i="16"/>
  <c r="B14" i="16"/>
  <c r="D15" i="16"/>
  <c r="F3907" i="16"/>
  <c r="K3907" i="16"/>
  <c r="J6530" i="16"/>
  <c r="E6531" i="16"/>
  <c r="F6530" i="16"/>
  <c r="I4793" i="16"/>
  <c r="L4793" i="16"/>
  <c r="D7159" i="16"/>
  <c r="B7158" i="16"/>
  <c r="C7158" i="16"/>
  <c r="D7161" i="16"/>
  <c r="D7160" i="16"/>
  <c r="I13885" i="16"/>
  <c r="L14975" i="16"/>
  <c r="D5182" i="16"/>
  <c r="D5181" i="16"/>
  <c r="D5180" i="16"/>
  <c r="B5179" i="16"/>
  <c r="C5179" i="16"/>
  <c r="B6853" i="16"/>
  <c r="C6853" i="16"/>
  <c r="E10995" i="16"/>
  <c r="E3304" i="16"/>
  <c r="B3387" i="16"/>
  <c r="C3387" i="16"/>
  <c r="I3950" i="16"/>
  <c r="F4492" i="16"/>
  <c r="D6397" i="16"/>
  <c r="D6396" i="16"/>
  <c r="C6394" i="16"/>
  <c r="D6395" i="16"/>
  <c r="B6394" i="16"/>
  <c r="B6532" i="16"/>
  <c r="C6532" i="16"/>
  <c r="H6860" i="16"/>
  <c r="K6860" i="16"/>
  <c r="L6860" i="16"/>
  <c r="E12834" i="16"/>
  <c r="E13670" i="16"/>
  <c r="K16065" i="16"/>
  <c r="L16065" i="16"/>
  <c r="F3258" i="16"/>
  <c r="I3864" i="16"/>
  <c r="L3864" i="16"/>
  <c r="F5823" i="16"/>
  <c r="K5823" i="16"/>
  <c r="L5823" i="16"/>
  <c r="K6460" i="16"/>
  <c r="L6460" i="16"/>
  <c r="E7999" i="16"/>
  <c r="F12455" i="16"/>
  <c r="K12455" i="16"/>
  <c r="L12455" i="16"/>
  <c r="E7072" i="16"/>
  <c r="E11948" i="16"/>
  <c r="I11945" i="16"/>
  <c r="H11945" i="16"/>
  <c r="J11945" i="16"/>
  <c r="F11945" i="16"/>
  <c r="K11945" i="16"/>
  <c r="L11945" i="16"/>
  <c r="D15414" i="16"/>
  <c r="B15413" i="16"/>
  <c r="C15413" i="16"/>
  <c r="H2871" i="16"/>
  <c r="K2871" i="16"/>
  <c r="L2871" i="16"/>
  <c r="E3996" i="16"/>
  <c r="D4526" i="16"/>
  <c r="D4525" i="16"/>
  <c r="C4523" i="16"/>
  <c r="D4524" i="16"/>
  <c r="B4523" i="16"/>
  <c r="F4380" i="16"/>
  <c r="K4380" i="16"/>
  <c r="L4380" i="16"/>
  <c r="F5605" i="16"/>
  <c r="K5605" i="16"/>
  <c r="L5605" i="16"/>
  <c r="I6850" i="16"/>
  <c r="B7754" i="16"/>
  <c r="C7754" i="16"/>
  <c r="J8268" i="16"/>
  <c r="E11126" i="16"/>
  <c r="I11125" i="16"/>
  <c r="H11125" i="16"/>
  <c r="F11125" i="16"/>
  <c r="E10414" i="16"/>
  <c r="H10411" i="16"/>
  <c r="J10411" i="16"/>
  <c r="F10411" i="16"/>
  <c r="I10411" i="16"/>
  <c r="B10723" i="16"/>
  <c r="C10723" i="16"/>
  <c r="B11588" i="16"/>
  <c r="C11588" i="16"/>
  <c r="B11785" i="16"/>
  <c r="C11785" i="16"/>
  <c r="D12468" i="16"/>
  <c r="B12467" i="16"/>
  <c r="C12467" i="16"/>
  <c r="E15850" i="16"/>
  <c r="I16168" i="16"/>
  <c r="F16663" i="16"/>
  <c r="E16664" i="16"/>
  <c r="H16961" i="16"/>
  <c r="K16961" i="16"/>
  <c r="L16961" i="16"/>
  <c r="I6588" i="16"/>
  <c r="D355" i="16"/>
  <c r="B354" i="16"/>
  <c r="C354" i="16"/>
  <c r="H4337" i="16"/>
  <c r="C8007" i="16"/>
  <c r="B8007" i="16"/>
  <c r="K14430" i="16"/>
  <c r="L14430" i="16"/>
  <c r="E14759" i="16"/>
  <c r="J14756" i="16"/>
  <c r="H14756" i="16"/>
  <c r="F14756" i="16"/>
  <c r="K14756" i="16"/>
  <c r="I14756" i="16"/>
  <c r="G81" i="4"/>
  <c r="F82" i="4"/>
  <c r="E21" i="4"/>
  <c r="L21" i="4" s="1"/>
  <c r="K42" i="27"/>
  <c r="M42" i="27"/>
  <c r="K37" i="27"/>
  <c r="M37" i="27"/>
  <c r="K38" i="27"/>
  <c r="M38" i="27"/>
  <c r="M40" i="27"/>
  <c r="K40" i="27"/>
  <c r="K35" i="27"/>
  <c r="M35" i="27"/>
  <c r="M36" i="27"/>
  <c r="K36" i="27"/>
  <c r="K41" i="27"/>
  <c r="M41" i="27"/>
  <c r="B2882" i="16"/>
  <c r="C2882" i="16"/>
  <c r="D2259" i="16"/>
  <c r="B2258" i="16"/>
  <c r="C2258" i="16"/>
  <c r="E3566" i="16"/>
  <c r="D6048" i="16"/>
  <c r="D6047" i="16"/>
  <c r="C6045" i="16"/>
  <c r="D6046" i="16"/>
  <c r="B6045" i="16"/>
  <c r="E15961" i="16"/>
  <c r="J15958" i="16"/>
  <c r="I15958" i="16"/>
  <c r="F15958" i="16"/>
  <c r="H15958" i="16"/>
  <c r="E16665" i="16"/>
  <c r="I16662" i="16"/>
  <c r="H16662" i="16"/>
  <c r="J16662" i="16"/>
  <c r="F16662" i="16"/>
  <c r="E15851" i="16"/>
  <c r="J15850" i="16"/>
  <c r="K11125" i="16"/>
  <c r="L11125" i="16"/>
  <c r="B15414" i="16"/>
  <c r="C15414" i="16"/>
  <c r="D15415" i="16"/>
  <c r="E7073" i="16"/>
  <c r="K4492" i="16"/>
  <c r="L4492" i="16"/>
  <c r="D7164" i="16"/>
  <c r="D7163" i="16"/>
  <c r="D7162" i="16"/>
  <c r="B7161" i="16"/>
  <c r="C7161" i="16"/>
  <c r="E6532" i="16"/>
  <c r="J6529" i="16"/>
  <c r="H6529" i="16"/>
  <c r="F6529" i="16"/>
  <c r="I6529" i="16"/>
  <c r="I16268" i="16"/>
  <c r="C984" i="16"/>
  <c r="D985" i="16"/>
  <c r="B984" i="16"/>
  <c r="B7245" i="16"/>
  <c r="C7245" i="16"/>
  <c r="E3003" i="16"/>
  <c r="C6836" i="16"/>
  <c r="B6836" i="16"/>
  <c r="C4977" i="16"/>
  <c r="B4977" i="16"/>
  <c r="E6999" i="16"/>
  <c r="B13024" i="16"/>
  <c r="C13024" i="16"/>
  <c r="D13025" i="16"/>
  <c r="D3424" i="16"/>
  <c r="D3423" i="16"/>
  <c r="B3422" i="16"/>
  <c r="C3422" i="16"/>
  <c r="D3425" i="16"/>
  <c r="K9953" i="16"/>
  <c r="L9953" i="16"/>
  <c r="P41" i="1"/>
  <c r="N42" i="1"/>
  <c r="B6602" i="16"/>
  <c r="C6602" i="16"/>
  <c r="B6707" i="16"/>
  <c r="C6707" i="16"/>
  <c r="E3953" i="16"/>
  <c r="E15524" i="16"/>
  <c r="J15523" i="16"/>
  <c r="I15523" i="16"/>
  <c r="C15196" i="16"/>
  <c r="B15196" i="16"/>
  <c r="D15197" i="16"/>
  <c r="J8875" i="16"/>
  <c r="I8875" i="16"/>
  <c r="H8875" i="16"/>
  <c r="F8875" i="16"/>
  <c r="E8876" i="16"/>
  <c r="C4649" i="16"/>
  <c r="B4649" i="16"/>
  <c r="E3523" i="16"/>
  <c r="E13344" i="16"/>
  <c r="I13343" i="16"/>
  <c r="E5826" i="16"/>
  <c r="K12924" i="16"/>
  <c r="L12924" i="16"/>
  <c r="E3653" i="16"/>
  <c r="J3652" i="16"/>
  <c r="H3652" i="16"/>
  <c r="E16983" i="16"/>
  <c r="E13127" i="16"/>
  <c r="F13124" i="16"/>
  <c r="K13124" i="16"/>
  <c r="L13124" i="16"/>
  <c r="J13124" i="16"/>
  <c r="I13124" i="16"/>
  <c r="H13124" i="16"/>
  <c r="B8575" i="16"/>
  <c r="C8575" i="16"/>
  <c r="D2563" i="16"/>
  <c r="B2562" i="16"/>
  <c r="C2562" i="16"/>
  <c r="D7647" i="16"/>
  <c r="B7646" i="16"/>
  <c r="C7646" i="16"/>
  <c r="D7649" i="16"/>
  <c r="D7648" i="16"/>
  <c r="E3824" i="16"/>
  <c r="D16524" i="16"/>
  <c r="B16523" i="16"/>
  <c r="C16523" i="16"/>
  <c r="B6044" i="16"/>
  <c r="C6044" i="16"/>
  <c r="J7872" i="16"/>
  <c r="E7873" i="16"/>
  <c r="H7872" i="16"/>
  <c r="F7872" i="16"/>
  <c r="J15959" i="16"/>
  <c r="B11787" i="16"/>
  <c r="C11787" i="16"/>
  <c r="L5277" i="16"/>
  <c r="E10263" i="16"/>
  <c r="J10260" i="16"/>
  <c r="F10260" i="16"/>
  <c r="I10260" i="16"/>
  <c r="H10260" i="16"/>
  <c r="E14543" i="16"/>
  <c r="I10717" i="16"/>
  <c r="E10718" i="16"/>
  <c r="H10717" i="16"/>
  <c r="F10717" i="16"/>
  <c r="K10717" i="16"/>
  <c r="L10717" i="16"/>
  <c r="J10717" i="16"/>
  <c r="D6819" i="16"/>
  <c r="D6818" i="16"/>
  <c r="D6817" i="16"/>
  <c r="B6816" i="16"/>
  <c r="C6816" i="16"/>
  <c r="L3520" i="16"/>
  <c r="K15414" i="16"/>
  <c r="L15414" i="16"/>
  <c r="E12095" i="16"/>
  <c r="B7757" i="16"/>
  <c r="C7757" i="16"/>
  <c r="E4254" i="16"/>
  <c r="D15634" i="16"/>
  <c r="B15633" i="16"/>
  <c r="C15633" i="16"/>
  <c r="D3393" i="16"/>
  <c r="C3391" i="16"/>
  <c r="D3392" i="16"/>
  <c r="B3391" i="16"/>
  <c r="D3394" i="16"/>
  <c r="C6857" i="16"/>
  <c r="B6857" i="16"/>
  <c r="D16269" i="16"/>
  <c r="B16268" i="16"/>
  <c r="C16268" i="16"/>
  <c r="B10580" i="16"/>
  <c r="C10580" i="16"/>
  <c r="F6738" i="16"/>
  <c r="K6738" i="16"/>
  <c r="L6738" i="16"/>
  <c r="B6144" i="16"/>
  <c r="C6144" i="16"/>
  <c r="B8277" i="16"/>
  <c r="C8277" i="16"/>
  <c r="L3257" i="16"/>
  <c r="D3362" i="16"/>
  <c r="D3361" i="16"/>
  <c r="B3360" i="16"/>
  <c r="C3360" i="16"/>
  <c r="D3363" i="16"/>
  <c r="E7236" i="16"/>
  <c r="B4887" i="16"/>
  <c r="C4887" i="16"/>
  <c r="B3489" i="16"/>
  <c r="C3489" i="16"/>
  <c r="J10107" i="16"/>
  <c r="I10107" i="16"/>
  <c r="E10108" i="16"/>
  <c r="F10107" i="16"/>
  <c r="K10107" i="16"/>
  <c r="L10107" i="16"/>
  <c r="H10107" i="16"/>
  <c r="E5281" i="16"/>
  <c r="D14871" i="16"/>
  <c r="C14870" i="16"/>
  <c r="B14870" i="16"/>
  <c r="B4805" i="16"/>
  <c r="C4805" i="16"/>
  <c r="B11372" i="16"/>
  <c r="C11372" i="16"/>
  <c r="C597" i="16"/>
  <c r="B597" i="16"/>
  <c r="D598" i="16"/>
  <c r="B4425" i="16"/>
  <c r="C4425" i="16"/>
  <c r="B12530" i="16"/>
  <c r="C12530" i="16"/>
  <c r="D12531" i="16"/>
  <c r="B11590" i="16"/>
  <c r="C11590" i="16"/>
  <c r="D7760" i="16"/>
  <c r="D7759" i="16"/>
  <c r="B7758" i="16"/>
  <c r="C7758" i="16"/>
  <c r="D7761" i="16"/>
  <c r="E12219" i="16"/>
  <c r="J12216" i="16"/>
  <c r="H12216" i="16"/>
  <c r="I12216" i="16"/>
  <c r="F12216" i="16"/>
  <c r="K12216" i="16"/>
  <c r="E9646" i="16"/>
  <c r="J9645" i="16"/>
  <c r="H9645" i="16"/>
  <c r="D15743" i="16"/>
  <c r="C15742" i="16"/>
  <c r="B15742" i="16"/>
  <c r="L14756" i="16"/>
  <c r="H16663" i="16"/>
  <c r="K16663" i="16"/>
  <c r="L16663" i="16"/>
  <c r="L3907" i="16"/>
  <c r="I14106" i="16"/>
  <c r="E7152" i="16"/>
  <c r="H7151" i="16"/>
  <c r="F7151" i="16"/>
  <c r="B11130" i="16"/>
  <c r="C11130" i="16"/>
  <c r="E6932" i="16"/>
  <c r="B2883" i="16"/>
  <c r="C2883" i="16"/>
  <c r="B6837" i="16"/>
  <c r="C6837" i="16"/>
  <c r="C7538" i="16"/>
  <c r="B7538" i="16"/>
  <c r="E12470" i="16"/>
  <c r="H12469" i="16"/>
  <c r="J11479" i="16"/>
  <c r="I11479" i="16"/>
  <c r="E11480" i="16"/>
  <c r="H11479" i="16"/>
  <c r="F11479" i="16"/>
  <c r="B4650" i="16"/>
  <c r="C4650" i="16"/>
  <c r="L12593" i="16"/>
  <c r="K12454" i="16"/>
  <c r="L12454" i="16"/>
  <c r="L4121" i="16"/>
  <c r="D6790" i="16"/>
  <c r="D6789" i="16"/>
  <c r="B6788" i="16"/>
  <c r="C6788" i="16"/>
  <c r="D6791" i="16"/>
  <c r="B7645" i="16"/>
  <c r="C7645" i="16"/>
  <c r="E14870" i="16"/>
  <c r="I14869" i="16"/>
  <c r="F14869" i="16"/>
  <c r="H14869" i="16"/>
  <c r="D4890" i="16"/>
  <c r="C4888" i="16"/>
  <c r="D4889" i="16"/>
  <c r="B4888" i="16"/>
  <c r="D4891" i="16"/>
  <c r="E6391" i="16"/>
  <c r="H6390" i="16"/>
  <c r="F6390" i="16"/>
  <c r="K6390" i="16"/>
  <c r="D3493" i="16"/>
  <c r="D3492" i="16"/>
  <c r="D3491" i="16"/>
  <c r="B3490" i="16"/>
  <c r="C3490" i="16"/>
  <c r="B16724" i="16"/>
  <c r="C16724" i="16"/>
  <c r="D16725" i="16"/>
  <c r="F15959" i="16"/>
  <c r="K15959" i="16"/>
  <c r="L15959" i="16"/>
  <c r="E6775" i="16"/>
  <c r="K3605" i="16"/>
  <c r="L3605" i="16"/>
  <c r="J3175" i="16"/>
  <c r="I3175" i="16"/>
  <c r="E3176" i="16"/>
  <c r="H3175" i="16"/>
  <c r="F3175" i="16"/>
  <c r="D791" i="16"/>
  <c r="B790" i="16"/>
  <c r="C790" i="16"/>
  <c r="B5077" i="16"/>
  <c r="C5077" i="16"/>
  <c r="F12217" i="16"/>
  <c r="E12751" i="16"/>
  <c r="I12748" i="16"/>
  <c r="F12748" i="16"/>
  <c r="H12748" i="16"/>
  <c r="J12748" i="16"/>
  <c r="E16942" i="16"/>
  <c r="E12530" i="16"/>
  <c r="K6802" i="16"/>
  <c r="L6802" i="16"/>
  <c r="D356" i="16"/>
  <c r="B355" i="16"/>
  <c r="C355" i="16"/>
  <c r="J16663" i="16"/>
  <c r="E10996" i="16"/>
  <c r="H10995" i="16"/>
  <c r="C5181" i="16"/>
  <c r="B5181" i="16"/>
  <c r="B15" i="16"/>
  <c r="C15" i="16"/>
  <c r="D16" i="16"/>
  <c r="F14106" i="16"/>
  <c r="K14106" i="16"/>
  <c r="L14106" i="16"/>
  <c r="H16908" i="16"/>
  <c r="J13561" i="16"/>
  <c r="E13562" i="16"/>
  <c r="I13561" i="16"/>
  <c r="H13561" i="16"/>
  <c r="C16446" i="16"/>
  <c r="B16446" i="16"/>
  <c r="D16447" i="16"/>
  <c r="D2886" i="16"/>
  <c r="D2885" i="16"/>
  <c r="B2884" i="16"/>
  <c r="C2884" i="16"/>
  <c r="D2887" i="16"/>
  <c r="E6833" i="16"/>
  <c r="F6830" i="16"/>
  <c r="J6830" i="16"/>
  <c r="H6830" i="16"/>
  <c r="I6830" i="16"/>
  <c r="D6840" i="16"/>
  <c r="D6839" i="16"/>
  <c r="B6838" i="16"/>
  <c r="C6838" i="16"/>
  <c r="D6841" i="16"/>
  <c r="D4981" i="16"/>
  <c r="D4980" i="16"/>
  <c r="B4979" i="16"/>
  <c r="C4979" i="16"/>
  <c r="D4982" i="16"/>
  <c r="B7539" i="16"/>
  <c r="C7539" i="16"/>
  <c r="D15960" i="16"/>
  <c r="B15959" i="16"/>
  <c r="C15959" i="16"/>
  <c r="K6587" i="16"/>
  <c r="L6587" i="16"/>
  <c r="E6853" i="16"/>
  <c r="L4792" i="16"/>
  <c r="C6603" i="16"/>
  <c r="B6603" i="16"/>
  <c r="K16592" i="16"/>
  <c r="L16592" i="16"/>
  <c r="B5940" i="16"/>
  <c r="C5940" i="16"/>
  <c r="K13997" i="16"/>
  <c r="L13997" i="16"/>
  <c r="C4456" i="16"/>
  <c r="B4456" i="16"/>
  <c r="E3218" i="16"/>
  <c r="C6535" i="16"/>
  <c r="B6535" i="16"/>
  <c r="K4491" i="16"/>
  <c r="L4491" i="16"/>
  <c r="C6706" i="16"/>
  <c r="B6706" i="16"/>
  <c r="B7335" i="16"/>
  <c r="C7335" i="16"/>
  <c r="J5717" i="16"/>
  <c r="I5717" i="16"/>
  <c r="E5718" i="16"/>
  <c r="H5717" i="16"/>
  <c r="F5717" i="16"/>
  <c r="D4653" i="16"/>
  <c r="D4652" i="16"/>
  <c r="B4651" i="16"/>
  <c r="C4651" i="16"/>
  <c r="D4654" i="16"/>
  <c r="E12597" i="16"/>
  <c r="E16525" i="16"/>
  <c r="I16522" i="16"/>
  <c r="H16522" i="16"/>
  <c r="J16522" i="16"/>
  <c r="F16522" i="16"/>
  <c r="E9185" i="16"/>
  <c r="H9182" i="16"/>
  <c r="F9182" i="16"/>
  <c r="K9182" i="16"/>
  <c r="J9182" i="16"/>
  <c r="I9182" i="16"/>
  <c r="K4713" i="16"/>
  <c r="L4713" i="16"/>
  <c r="I4297" i="16"/>
  <c r="E4298" i="16"/>
  <c r="H4297" i="16"/>
  <c r="F4297" i="16"/>
  <c r="J4297" i="16"/>
  <c r="D6476" i="16"/>
  <c r="D6475" i="16"/>
  <c r="C6473" i="16"/>
  <c r="D6474" i="16"/>
  <c r="B6473" i="16"/>
  <c r="D8014" i="16"/>
  <c r="D8013" i="16"/>
  <c r="B8012" i="16"/>
  <c r="C8012" i="16"/>
  <c r="D8015" i="16"/>
  <c r="E12458" i="16"/>
  <c r="C7007" i="16"/>
  <c r="B7007" i="16"/>
  <c r="B4392" i="16"/>
  <c r="C4392" i="16"/>
  <c r="B4484" i="16"/>
  <c r="C4484" i="16"/>
  <c r="C7081" i="16"/>
  <c r="B7081" i="16"/>
  <c r="C6877" i="16"/>
  <c r="B6877" i="16"/>
  <c r="B4725" i="16"/>
  <c r="C4725" i="16"/>
  <c r="E10861" i="16"/>
  <c r="J10858" i="16"/>
  <c r="I10858" i="16"/>
  <c r="H10858" i="16"/>
  <c r="F10858" i="16"/>
  <c r="K10858" i="16"/>
  <c r="L10858" i="16"/>
  <c r="B6316" i="16"/>
  <c r="C6316" i="16"/>
  <c r="E8417" i="16"/>
  <c r="F8416" i="16"/>
  <c r="E16725" i="16"/>
  <c r="J16724" i="16"/>
  <c r="I16724" i="16"/>
  <c r="K5604" i="16"/>
  <c r="L5604" i="16"/>
  <c r="E7327" i="16"/>
  <c r="H15959" i="16"/>
  <c r="B10726" i="16"/>
  <c r="C10726" i="16"/>
  <c r="I6135" i="16"/>
  <c r="E6136" i="16"/>
  <c r="H6135" i="16"/>
  <c r="F6135" i="16"/>
  <c r="J6135" i="16"/>
  <c r="B11373" i="16"/>
  <c r="C11373" i="16"/>
  <c r="J10261" i="16"/>
  <c r="D8429" i="16"/>
  <c r="D8428" i="16"/>
  <c r="D8427" i="16"/>
  <c r="B8426" i="16"/>
  <c r="C8426" i="16"/>
  <c r="B4426" i="16"/>
  <c r="C4426" i="16"/>
  <c r="E15416" i="16"/>
  <c r="F15413" i="16"/>
  <c r="K15413" i="16"/>
  <c r="H15413" i="16"/>
  <c r="I15413" i="16"/>
  <c r="J15413" i="16"/>
  <c r="B7884" i="16"/>
  <c r="C7884" i="16"/>
  <c r="B11491" i="16"/>
  <c r="C11491" i="16"/>
  <c r="C16359" i="16"/>
  <c r="B16359" i="16"/>
  <c r="D16360" i="16"/>
  <c r="B11591" i="16"/>
  <c r="C11591" i="16"/>
  <c r="H12217" i="16"/>
  <c r="H12749" i="16"/>
  <c r="K12749" i="16"/>
  <c r="L12749" i="16"/>
  <c r="D13781" i="16"/>
  <c r="C13780" i="16"/>
  <c r="B13780" i="16"/>
  <c r="D11008" i="16"/>
  <c r="D11007" i="16"/>
  <c r="D11006" i="16"/>
  <c r="B11005" i="16"/>
  <c r="C11005" i="16"/>
  <c r="E6646" i="16"/>
  <c r="D10585" i="16"/>
  <c r="D10584" i="16"/>
  <c r="C10582" i="16"/>
  <c r="D10583" i="16"/>
  <c r="B10582" i="16"/>
  <c r="L2913" i="16"/>
  <c r="C6143" i="16"/>
  <c r="B6143" i="16"/>
  <c r="E6806" i="16"/>
  <c r="E13025" i="16"/>
  <c r="E3261" i="16"/>
  <c r="B8137" i="16"/>
  <c r="C8137" i="16"/>
  <c r="D14543" i="16"/>
  <c r="B14542" i="16"/>
  <c r="C14542" i="16"/>
  <c r="E13671" i="16"/>
  <c r="J13670" i="16"/>
  <c r="H13670" i="16"/>
  <c r="B6749" i="16"/>
  <c r="C6749" i="16"/>
  <c r="C14980" i="16"/>
  <c r="B14980" i="16"/>
  <c r="D14981" i="16"/>
  <c r="D14434" i="16"/>
  <c r="B14433" i="16"/>
  <c r="C14433" i="16"/>
  <c r="B8010" i="16"/>
  <c r="C8010" i="16"/>
  <c r="C6234" i="16"/>
  <c r="B6234" i="16"/>
  <c r="B6787" i="16"/>
  <c r="C6787" i="16"/>
  <c r="B6876" i="16"/>
  <c r="C6876" i="16"/>
  <c r="E2961" i="16"/>
  <c r="H2960" i="16"/>
  <c r="F2960" i="16"/>
  <c r="K2960" i="16"/>
  <c r="E4452" i="16"/>
  <c r="H4451" i="16"/>
  <c r="F4451" i="16"/>
  <c r="K4451" i="16"/>
  <c r="E15306" i="16"/>
  <c r="H15305" i="16"/>
  <c r="F39" i="23"/>
  <c r="F59" i="23"/>
  <c r="I59" i="23"/>
  <c r="F63" i="23"/>
  <c r="I63" i="23"/>
  <c r="I35" i="23"/>
  <c r="B11258" i="16"/>
  <c r="C11258" i="16"/>
  <c r="L3215" i="16"/>
  <c r="D16070" i="16"/>
  <c r="B16069" i="16"/>
  <c r="C16069" i="16"/>
  <c r="I6226" i="16"/>
  <c r="E6227" i="16"/>
  <c r="H6226" i="16"/>
  <c r="F6226" i="16"/>
  <c r="J6226" i="16"/>
  <c r="B11004" i="16"/>
  <c r="C11004" i="16"/>
  <c r="B14326" i="16"/>
  <c r="C14326" i="16"/>
  <c r="D14327" i="16"/>
  <c r="I11367" i="16"/>
  <c r="E11368" i="16"/>
  <c r="H11367" i="16"/>
  <c r="F11367" i="16"/>
  <c r="E3441" i="16"/>
  <c r="H3440" i="16"/>
  <c r="D6148" i="16"/>
  <c r="D6147" i="16"/>
  <c r="D6146" i="16"/>
  <c r="B6145" i="16"/>
  <c r="C6145" i="16"/>
  <c r="D8281" i="16"/>
  <c r="D8280" i="16"/>
  <c r="D8279" i="16"/>
  <c r="B8278" i="16"/>
  <c r="C8278" i="16"/>
  <c r="E3781" i="16"/>
  <c r="E11127" i="16"/>
  <c r="H11124" i="16"/>
  <c r="F11124" i="16"/>
  <c r="K11124" i="16"/>
  <c r="I11124" i="16"/>
  <c r="J11124" i="16"/>
  <c r="J3996" i="16"/>
  <c r="I3996" i="16"/>
  <c r="E3997" i="16"/>
  <c r="H3996" i="16"/>
  <c r="F3996" i="16"/>
  <c r="B7159" i="16"/>
  <c r="C7159" i="16"/>
  <c r="L3042" i="16"/>
  <c r="C4978" i="16"/>
  <c r="B4978" i="16"/>
  <c r="K6849" i="16"/>
  <c r="L6849" i="16"/>
  <c r="E9955" i="16"/>
  <c r="F9952" i="16"/>
  <c r="I9952" i="16"/>
  <c r="H9952" i="16"/>
  <c r="J9952" i="16"/>
  <c r="C161" i="16"/>
  <c r="B161" i="16"/>
  <c r="D162" i="16"/>
  <c r="E9492" i="16"/>
  <c r="H9491" i="16"/>
  <c r="F9491" i="16"/>
  <c r="K9491" i="16"/>
  <c r="J9491" i="16"/>
  <c r="C15850" i="16"/>
  <c r="B15850" i="16"/>
  <c r="D15851" i="16"/>
  <c r="L13230" i="16"/>
  <c r="D1177" i="16"/>
  <c r="B1176" i="16"/>
  <c r="C1176" i="16"/>
  <c r="L9029" i="16"/>
  <c r="C6472" i="16"/>
  <c r="B6472" i="16"/>
  <c r="B8011" i="16"/>
  <c r="C8011" i="16"/>
  <c r="K44" i="1"/>
  <c r="M43" i="1"/>
  <c r="E6311" i="16"/>
  <c r="E14434" i="16"/>
  <c r="H14433" i="16"/>
  <c r="J14433" i="16"/>
  <c r="I14433" i="16"/>
  <c r="K16960" i="16"/>
  <c r="L16960" i="16"/>
  <c r="D4809" i="16"/>
  <c r="D4808" i="16"/>
  <c r="D4807" i="16"/>
  <c r="B4806" i="16"/>
  <c r="C4806" i="16"/>
  <c r="D11261" i="16"/>
  <c r="D11260" i="16"/>
  <c r="B11259" i="16"/>
  <c r="D11262" i="16"/>
  <c r="C11259" i="16"/>
  <c r="B8425" i="16"/>
  <c r="C8425" i="16"/>
  <c r="J7424" i="16"/>
  <c r="I7424" i="16"/>
  <c r="E7425" i="16"/>
  <c r="H7424" i="16"/>
  <c r="F7424" i="16"/>
  <c r="K7424" i="16"/>
  <c r="B7883" i="16"/>
  <c r="C7883" i="16"/>
  <c r="D89" i="16"/>
  <c r="B88" i="16"/>
  <c r="C88" i="16"/>
  <c r="B11490" i="16"/>
  <c r="C11490" i="16"/>
  <c r="E3348" i="16"/>
  <c r="H3347" i="16"/>
  <c r="F3347" i="16"/>
  <c r="J3347" i="16"/>
  <c r="I3347" i="16"/>
  <c r="J8132" i="16"/>
  <c r="E8133" i="16"/>
  <c r="H8132" i="16"/>
  <c r="B10581" i="16"/>
  <c r="C10581" i="16"/>
  <c r="E6740" i="16"/>
  <c r="F6737" i="16"/>
  <c r="K6737" i="16"/>
  <c r="L6737" i="16"/>
  <c r="H6737" i="16"/>
  <c r="J6737" i="16"/>
  <c r="I6737" i="16"/>
  <c r="D12469" i="16"/>
  <c r="B12468" i="16"/>
  <c r="C12468" i="16"/>
  <c r="K10411" i="16"/>
  <c r="L10411" i="16"/>
  <c r="J11125" i="16"/>
  <c r="B4524" i="16"/>
  <c r="C4524" i="16"/>
  <c r="K3258" i="16"/>
  <c r="L3258" i="16"/>
  <c r="B6395" i="16"/>
  <c r="C6395" i="16"/>
  <c r="D5185" i="16"/>
  <c r="D5184" i="16"/>
  <c r="C5182" i="16"/>
  <c r="D5183" i="16"/>
  <c r="B5182" i="16"/>
  <c r="H14106" i="16"/>
  <c r="K13022" i="16"/>
  <c r="L13022" i="16"/>
  <c r="B11131" i="16"/>
  <c r="C11131" i="16"/>
  <c r="I6831" i="16"/>
  <c r="L6831" i="16"/>
  <c r="K12435" i="16"/>
  <c r="L12435" i="16"/>
  <c r="D7543" i="16"/>
  <c r="D7542" i="16"/>
  <c r="D7541" i="16"/>
  <c r="B7540" i="16"/>
  <c r="C7540" i="16"/>
  <c r="E6591" i="16"/>
  <c r="E3385" i="16"/>
  <c r="B11697" i="16"/>
  <c r="C11697" i="16"/>
  <c r="J9953" i="16"/>
  <c r="E12160" i="16"/>
  <c r="J12159" i="16"/>
  <c r="H12159" i="16"/>
  <c r="F12159" i="16"/>
  <c r="K12159" i="16"/>
  <c r="D6606" i="16"/>
  <c r="D6605" i="16"/>
  <c r="B6604" i="16"/>
  <c r="C6604" i="16"/>
  <c r="D6607" i="16"/>
  <c r="E13999" i="16"/>
  <c r="F13996" i="16"/>
  <c r="K13996" i="16"/>
  <c r="I13996" i="16"/>
  <c r="J13996" i="16"/>
  <c r="H13996" i="16"/>
  <c r="E15088" i="16"/>
  <c r="I15087" i="16"/>
  <c r="H15087" i="16"/>
  <c r="F15087" i="16"/>
  <c r="K15087" i="16"/>
  <c r="J15087" i="16"/>
  <c r="E16069" i="16"/>
  <c r="J16068" i="16"/>
  <c r="E4495" i="16"/>
  <c r="I3695" i="16"/>
  <c r="E3696" i="16"/>
  <c r="H3695" i="16"/>
  <c r="F3695" i="16"/>
  <c r="K3695" i="16"/>
  <c r="L3695" i="16"/>
  <c r="E13234" i="16"/>
  <c r="E11780" i="16"/>
  <c r="H11779" i="16"/>
  <c r="F11779" i="16"/>
  <c r="K11779" i="16"/>
  <c r="B15305" i="16"/>
  <c r="C15305" i="16"/>
  <c r="D15306" i="16"/>
  <c r="D14761" i="16"/>
  <c r="B14760" i="16"/>
  <c r="C14760" i="16"/>
  <c r="B1537" i="16"/>
  <c r="C1537" i="16"/>
  <c r="D1538" i="16"/>
  <c r="L5065" i="16"/>
  <c r="E9031" i="16"/>
  <c r="I9028" i="16"/>
  <c r="H9028" i="16"/>
  <c r="F9028" i="16"/>
  <c r="K9028" i="16"/>
  <c r="L9028" i="16"/>
  <c r="J9028" i="16"/>
  <c r="I16523" i="16"/>
  <c r="E15196" i="16"/>
  <c r="E12928" i="16"/>
  <c r="E4125" i="16"/>
  <c r="K12385" i="16"/>
  <c r="L12385" i="16"/>
  <c r="E11867" i="16"/>
  <c r="D4396" i="16"/>
  <c r="D4395" i="16"/>
  <c r="C4393" i="16"/>
  <c r="D4394" i="16"/>
  <c r="B4393" i="16"/>
  <c r="C13454" i="16"/>
  <c r="B13454" i="16"/>
  <c r="D13455" i="16"/>
  <c r="B10864" i="16"/>
  <c r="C10864" i="16"/>
  <c r="C6655" i="16"/>
  <c r="B6655" i="16"/>
  <c r="D7085" i="16"/>
  <c r="D7084" i="16"/>
  <c r="B7082" i="16"/>
  <c r="D7083" i="16"/>
  <c r="C7082" i="16"/>
  <c r="D6880" i="16"/>
  <c r="C6878" i="16"/>
  <c r="D6879" i="16"/>
  <c r="B6878" i="16"/>
  <c r="D6881" i="16"/>
  <c r="E4040" i="16"/>
  <c r="H4039" i="16"/>
  <c r="F4039" i="16"/>
  <c r="K4039" i="16"/>
  <c r="C13345" i="16"/>
  <c r="B13345" i="16"/>
  <c r="D13346" i="16"/>
  <c r="E4578" i="16"/>
  <c r="J4577" i="16"/>
  <c r="H4577" i="16"/>
  <c r="F4577" i="16"/>
  <c r="K4577" i="16"/>
  <c r="D12927" i="16"/>
  <c r="B12926" i="16"/>
  <c r="C12926" i="16"/>
  <c r="B14105" i="16"/>
  <c r="C14105" i="16"/>
  <c r="D14106" i="16"/>
  <c r="J4420" i="16"/>
  <c r="I4420" i="16"/>
  <c r="E4421" i="16"/>
  <c r="H4420" i="16"/>
  <c r="F4420" i="16"/>
  <c r="E12418" i="16"/>
  <c r="J12417" i="16"/>
  <c r="H12417" i="16"/>
  <c r="I12417" i="16"/>
  <c r="F12417" i="16"/>
  <c r="K12417" i="16"/>
  <c r="L12417" i="16"/>
  <c r="D10730" i="16"/>
  <c r="D10729" i="16"/>
  <c r="D10728" i="16"/>
  <c r="B10727" i="16"/>
  <c r="C10727" i="16"/>
  <c r="D11376" i="16"/>
  <c r="C11374" i="16"/>
  <c r="D11375" i="16"/>
  <c r="B11374" i="16"/>
  <c r="D11377" i="16"/>
  <c r="E5936" i="16"/>
  <c r="H5935" i="16"/>
  <c r="F5935" i="16"/>
  <c r="K5935" i="16"/>
  <c r="C11257" i="16"/>
  <c r="B11257" i="16"/>
  <c r="B3451" i="16"/>
  <c r="C3451" i="16"/>
  <c r="E6039" i="16"/>
  <c r="H6038" i="16"/>
  <c r="F6038" i="16"/>
  <c r="K6038" i="16"/>
  <c r="D4429" i="16"/>
  <c r="D4428" i="16"/>
  <c r="B4427" i="16"/>
  <c r="C4427" i="16"/>
  <c r="D4430" i="16"/>
  <c r="B7433" i="16"/>
  <c r="C7433" i="16"/>
  <c r="D7887" i="16"/>
  <c r="D7886" i="16"/>
  <c r="B7885" i="16"/>
  <c r="C7885" i="16"/>
  <c r="D7888" i="16"/>
  <c r="K12091" i="16"/>
  <c r="L12091" i="16"/>
  <c r="B5078" i="16"/>
  <c r="C5078" i="16"/>
  <c r="D11495" i="16"/>
  <c r="D11494" i="16"/>
  <c r="D11493" i="16"/>
  <c r="B11492" i="16"/>
  <c r="C11492" i="16"/>
  <c r="B16778" i="16"/>
  <c r="D16779" i="16"/>
  <c r="C16778" i="16"/>
  <c r="D11594" i="16"/>
  <c r="D11593" i="16"/>
  <c r="B11592" i="16"/>
  <c r="C11592" i="16"/>
  <c r="D11595" i="16"/>
  <c r="I12217" i="16"/>
  <c r="J12749" i="16"/>
  <c r="K6859" i="16"/>
  <c r="L6859" i="16"/>
  <c r="L6803" i="16"/>
  <c r="D13234" i="16"/>
  <c r="B13233" i="16"/>
  <c r="C13233" i="16"/>
  <c r="K16358" i="16"/>
  <c r="L16358" i="16"/>
  <c r="B4582" i="16"/>
  <c r="C4582" i="16"/>
  <c r="K3085" i="16"/>
  <c r="L3085" i="16"/>
  <c r="J6738" i="16"/>
  <c r="D2369" i="16"/>
  <c r="B2368" i="16"/>
  <c r="C2368" i="16"/>
  <c r="B8138" i="16"/>
  <c r="C8138" i="16"/>
  <c r="D7248" i="16"/>
  <c r="C7246" i="16"/>
  <c r="D7247" i="16"/>
  <c r="B7246" i="16"/>
  <c r="D7249" i="16"/>
  <c r="E16996" i="16"/>
  <c r="F11685" i="16"/>
  <c r="K11685" i="16"/>
  <c r="L11685" i="16"/>
  <c r="H11685" i="16"/>
  <c r="E11686" i="16"/>
  <c r="I11685" i="16"/>
  <c r="J11685" i="16"/>
  <c r="B6654" i="16"/>
  <c r="C6654" i="16"/>
  <c r="E5608" i="16"/>
  <c r="E14760" i="16"/>
  <c r="D11134" i="16"/>
  <c r="D11133" i="16"/>
  <c r="B11132" i="16"/>
  <c r="C11132" i="16"/>
  <c r="D11135" i="16"/>
  <c r="E3046" i="16"/>
  <c r="K4337" i="16"/>
  <c r="L4337" i="16"/>
  <c r="B3420" i="16"/>
  <c r="C3420" i="16"/>
  <c r="E15633" i="16"/>
  <c r="I15632" i="16"/>
  <c r="B7336" i="16"/>
  <c r="C7336" i="16"/>
  <c r="D16171" i="16"/>
  <c r="B16170" i="16"/>
  <c r="C16170" i="16"/>
  <c r="E12316" i="16"/>
  <c r="I12315" i="16"/>
  <c r="F12315" i="16"/>
  <c r="B12599" i="16"/>
  <c r="D12600" i="16"/>
  <c r="C12599" i="16"/>
  <c r="C7008" i="16"/>
  <c r="B7008" i="16"/>
  <c r="C6317" i="16"/>
  <c r="B6317" i="16"/>
  <c r="E16445" i="16"/>
  <c r="I16444" i="16"/>
  <c r="H16444" i="16"/>
  <c r="J16444" i="16"/>
  <c r="B14214" i="16"/>
  <c r="C14214" i="16"/>
  <c r="D14215" i="16"/>
  <c r="D13125" i="16"/>
  <c r="B13124" i="16"/>
  <c r="C13124" i="16"/>
  <c r="C233" i="16"/>
  <c r="B233" i="16"/>
  <c r="D234" i="16"/>
  <c r="J12217" i="16"/>
  <c r="B6855" i="16"/>
  <c r="C6855" i="16"/>
  <c r="E16362" i="16"/>
  <c r="D8142" i="16"/>
  <c r="D8141" i="16"/>
  <c r="D8140" i="16"/>
  <c r="B8139" i="16"/>
  <c r="C8139" i="16"/>
  <c r="C4525" i="16"/>
  <c r="B4525" i="16"/>
  <c r="E12835" i="16"/>
  <c r="I12834" i="16"/>
  <c r="H12834" i="16"/>
  <c r="F12834" i="16"/>
  <c r="K12834" i="16"/>
  <c r="L12834" i="16"/>
  <c r="J12834" i="16"/>
  <c r="I6530" i="16"/>
  <c r="E16910" i="16"/>
  <c r="I16907" i="16"/>
  <c r="H16907" i="16"/>
  <c r="F16907" i="16"/>
  <c r="K16907" i="16"/>
  <c r="L16907" i="16"/>
  <c r="J16907" i="16"/>
  <c r="E7528" i="16"/>
  <c r="J7527" i="16"/>
  <c r="H7527" i="16"/>
  <c r="B7244" i="16"/>
  <c r="C7244" i="16"/>
  <c r="L2999" i="16"/>
  <c r="E12439" i="16"/>
  <c r="E5172" i="16"/>
  <c r="B15523" i="16"/>
  <c r="C15523" i="16"/>
  <c r="D15524" i="16"/>
  <c r="E6873" i="16"/>
  <c r="F6870" i="16"/>
  <c r="J6870" i="16"/>
  <c r="I6870" i="16"/>
  <c r="H6870" i="16"/>
  <c r="J3132" i="16"/>
  <c r="I3132" i="16"/>
  <c r="E3133" i="16"/>
  <c r="E4796" i="16"/>
  <c r="E16596" i="16"/>
  <c r="D5945" i="16"/>
  <c r="D5944" i="16"/>
  <c r="C5942" i="16"/>
  <c r="D5943" i="16"/>
  <c r="B5942" i="16"/>
  <c r="D13562" i="16"/>
  <c r="B13561" i="16"/>
  <c r="C13561" i="16"/>
  <c r="D4460" i="16"/>
  <c r="C4458" i="16"/>
  <c r="D4459" i="16"/>
  <c r="B4458" i="16"/>
  <c r="D4461" i="16"/>
  <c r="C6536" i="16"/>
  <c r="B6536" i="16"/>
  <c r="D16829" i="16"/>
  <c r="B16828" i="16"/>
  <c r="C16828" i="16"/>
  <c r="J12025" i="16"/>
  <c r="I12025" i="16"/>
  <c r="E12026" i="16"/>
  <c r="H12025" i="16"/>
  <c r="F12025" i="16"/>
  <c r="D7339" i="16"/>
  <c r="D7338" i="16"/>
  <c r="B7337" i="16"/>
  <c r="C7337" i="16"/>
  <c r="D7340" i="16"/>
  <c r="E13888" i="16"/>
  <c r="K16523" i="16"/>
  <c r="K9183" i="16"/>
  <c r="L9183" i="16"/>
  <c r="E4717" i="16"/>
  <c r="L3043" i="16"/>
  <c r="D13890" i="16"/>
  <c r="B13889" i="16"/>
  <c r="C13889" i="16"/>
  <c r="B6235" i="16"/>
  <c r="C6235" i="16"/>
  <c r="E14979" i="16"/>
  <c r="J14978" i="16"/>
  <c r="D7011" i="16"/>
  <c r="D7010" i="16"/>
  <c r="B7009" i="16"/>
  <c r="C7009" i="16"/>
  <c r="D7012" i="16"/>
  <c r="B6786" i="16"/>
  <c r="C6786" i="16"/>
  <c r="D4489" i="16"/>
  <c r="D4488" i="16"/>
  <c r="D4487" i="16"/>
  <c r="B4486" i="16"/>
  <c r="C4486" i="16"/>
  <c r="B10865" i="16"/>
  <c r="C10865" i="16"/>
  <c r="B7080" i="16"/>
  <c r="C7080" i="16"/>
  <c r="D4730" i="16"/>
  <c r="D4729" i="16"/>
  <c r="D4728" i="16"/>
  <c r="B4727" i="16"/>
  <c r="C4727" i="16"/>
  <c r="F13125" i="16"/>
  <c r="K13125" i="16"/>
  <c r="D8580" i="16"/>
  <c r="D8579" i="16"/>
  <c r="D8578" i="16"/>
  <c r="B8577" i="16"/>
  <c r="C8577" i="16"/>
  <c r="D6321" i="16"/>
  <c r="D6320" i="16"/>
  <c r="D6319" i="16"/>
  <c r="B6318" i="16"/>
  <c r="C6318" i="16"/>
  <c r="F4211" i="16"/>
  <c r="I4211" i="16"/>
  <c r="E4212" i="16"/>
  <c r="H4211" i="16"/>
  <c r="E12270" i="16"/>
  <c r="H12269" i="16"/>
  <c r="B7644" i="16"/>
  <c r="C7644" i="16"/>
  <c r="K2914" i="16"/>
  <c r="L2914" i="16"/>
  <c r="B6043" i="16"/>
  <c r="C6043" i="16"/>
  <c r="J4082" i="16"/>
  <c r="I4082" i="16"/>
  <c r="E4083" i="16"/>
  <c r="H4082" i="16"/>
  <c r="F4082" i="16"/>
  <c r="E3910" i="16"/>
  <c r="E10570" i="16"/>
  <c r="H10569" i="16"/>
  <c r="F10569" i="16"/>
  <c r="J10569" i="16"/>
  <c r="F13452" i="16"/>
  <c r="K13452" i="16"/>
  <c r="L13452" i="16"/>
  <c r="J13452" i="16"/>
  <c r="H13452" i="16"/>
  <c r="E13453" i="16"/>
  <c r="I13452" i="16"/>
  <c r="E16964" i="16"/>
  <c r="D13672" i="16"/>
  <c r="B13671" i="16"/>
  <c r="C13671" i="16"/>
  <c r="D11792" i="16"/>
  <c r="D11791" i="16"/>
  <c r="D11790" i="16"/>
  <c r="B11789" i="16"/>
  <c r="C11789" i="16"/>
  <c r="C10725" i="16"/>
  <c r="B10725" i="16"/>
  <c r="L9333" i="16"/>
  <c r="E14324" i="16"/>
  <c r="B6814" i="16"/>
  <c r="C6814" i="16"/>
  <c r="C3452" i="16"/>
  <c r="B3452" i="16"/>
  <c r="E15742" i="16"/>
  <c r="I15741" i="16"/>
  <c r="H15741" i="16"/>
  <c r="F15741" i="16"/>
  <c r="K15741" i="16"/>
  <c r="L15741" i="16"/>
  <c r="E3738" i="16"/>
  <c r="E4517" i="16"/>
  <c r="H4516" i="16"/>
  <c r="E8568" i="16"/>
  <c r="J8567" i="16"/>
  <c r="H8567" i="16"/>
  <c r="F8567" i="16"/>
  <c r="K8567" i="16"/>
  <c r="C3389" i="16"/>
  <c r="B3389" i="16"/>
  <c r="D15089" i="16"/>
  <c r="B15088" i="16"/>
  <c r="C15088" i="16"/>
  <c r="E3473" i="16"/>
  <c r="J3472" i="16"/>
  <c r="E8722" i="16"/>
  <c r="I8721" i="16"/>
  <c r="H8721" i="16"/>
  <c r="F8721" i="16"/>
  <c r="K8721" i="16"/>
  <c r="C4583" i="16"/>
  <c r="B4583" i="16"/>
  <c r="E3089" i="16"/>
  <c r="J4881" i="16"/>
  <c r="I4881" i="16"/>
  <c r="E4882" i="16"/>
  <c r="H4881" i="16"/>
  <c r="F4881" i="16"/>
  <c r="D16664" i="16"/>
  <c r="B16663" i="16"/>
  <c r="C16663" i="16"/>
  <c r="E2917" i="16"/>
  <c r="B3358" i="16"/>
  <c r="C3358" i="16"/>
  <c r="B5180" i="16"/>
  <c r="C5180" i="16"/>
  <c r="E14108" i="16"/>
  <c r="I14105" i="16"/>
  <c r="H14105" i="16"/>
  <c r="F14105" i="16"/>
  <c r="K14105" i="16"/>
  <c r="L14105" i="16"/>
  <c r="J14105" i="16"/>
  <c r="A29" i="1"/>
  <c r="H28" i="1"/>
  <c r="I28" i="1"/>
  <c r="B28" i="1"/>
  <c r="C28" i="1"/>
  <c r="E16270" i="16"/>
  <c r="J16267" i="16"/>
  <c r="I16267" i="16"/>
  <c r="H16267" i="16"/>
  <c r="F16267" i="16"/>
  <c r="K16267" i="16"/>
  <c r="L16267" i="16"/>
  <c r="E16828" i="16"/>
  <c r="C11696" i="16"/>
  <c r="B11696" i="16"/>
  <c r="D6711" i="16"/>
  <c r="B6708" i="16"/>
  <c r="C6708" i="16"/>
  <c r="D6709" i="16"/>
  <c r="D6710" i="16"/>
  <c r="E14215" i="16"/>
  <c r="E4476" i="16"/>
  <c r="B4391" i="16"/>
  <c r="C4391" i="16"/>
  <c r="B16908" i="16"/>
  <c r="C16908" i="16"/>
  <c r="D16909" i="16"/>
  <c r="E5390" i="16"/>
  <c r="D13999" i="16"/>
  <c r="B13998" i="16"/>
  <c r="C13998" i="16"/>
  <c r="E11949" i="16"/>
  <c r="B1899" i="16"/>
  <c r="C1899" i="16"/>
  <c r="D1900" i="16"/>
  <c r="D6754" i="16"/>
  <c r="D6752" i="16"/>
  <c r="D6753" i="16"/>
  <c r="B6751" i="16"/>
  <c r="C6751" i="16"/>
  <c r="D14652" i="16"/>
  <c r="B14651" i="16"/>
  <c r="C14651" i="16"/>
  <c r="F16268" i="16"/>
  <c r="D11700" i="16"/>
  <c r="D11699" i="16"/>
  <c r="B11698" i="16"/>
  <c r="C11698" i="16"/>
  <c r="D11701" i="16"/>
  <c r="B5941" i="16"/>
  <c r="C5941" i="16"/>
  <c r="C4457" i="16"/>
  <c r="B4457" i="16"/>
  <c r="K4972" i="16"/>
  <c r="L4972" i="16"/>
  <c r="B16939" i="16"/>
  <c r="C16939" i="16"/>
  <c r="D16940" i="16"/>
  <c r="J6463" i="16"/>
  <c r="I6463" i="16"/>
  <c r="E6464" i="16"/>
  <c r="H6463" i="16"/>
  <c r="F6463" i="16"/>
  <c r="D12749" i="16"/>
  <c r="B12748" i="16"/>
  <c r="C12748" i="16"/>
  <c r="B6471" i="16"/>
  <c r="C6471" i="16"/>
  <c r="L6850" i="16"/>
  <c r="B4485" i="16"/>
  <c r="C4485" i="16"/>
  <c r="D6659" i="16"/>
  <c r="D6658" i="16"/>
  <c r="D6657" i="16"/>
  <c r="B6656" i="16"/>
  <c r="C6656" i="16"/>
  <c r="C4726" i="16"/>
  <c r="B4726" i="16"/>
  <c r="E16780" i="16"/>
  <c r="F16779" i="16"/>
  <c r="J16779" i="16"/>
  <c r="I16779" i="16"/>
  <c r="C8576" i="16"/>
  <c r="B8576" i="16"/>
  <c r="B16984" i="16"/>
  <c r="C16984" i="16"/>
  <c r="D16985" i="16"/>
  <c r="E3481" i="16"/>
  <c r="H3480" i="16"/>
  <c r="F3480" i="16"/>
  <c r="K3480" i="16"/>
  <c r="J3480" i="16"/>
  <c r="E4169" i="16"/>
  <c r="H4168" i="16"/>
  <c r="F4168" i="16"/>
  <c r="J4168" i="16"/>
  <c r="I4168" i="16"/>
  <c r="B11788" i="16"/>
  <c r="C11788" i="16"/>
  <c r="E3460" i="16"/>
  <c r="H3459" i="16"/>
  <c r="F3459" i="16"/>
  <c r="J3459" i="16"/>
  <c r="I3459" i="16"/>
  <c r="E3609" i="16"/>
  <c r="E16871" i="16"/>
  <c r="C8424" i="16"/>
  <c r="B8424" i="16"/>
  <c r="D7437" i="16"/>
  <c r="D7436" i="16"/>
  <c r="D7435" i="16"/>
  <c r="B7434" i="16"/>
  <c r="C7434" i="16"/>
  <c r="J11249" i="16"/>
  <c r="I11249" i="16"/>
  <c r="E11250" i="16"/>
  <c r="H11249" i="16"/>
  <c r="F11249" i="16"/>
  <c r="B12670" i="16"/>
  <c r="C12670" i="16"/>
  <c r="D12671" i="16"/>
  <c r="J14651" i="16"/>
  <c r="H14651" i="16"/>
  <c r="F14651" i="16"/>
  <c r="E14652" i="16"/>
  <c r="I14651" i="16"/>
  <c r="AF27" i="1"/>
  <c r="AG27" i="1"/>
  <c r="AE28" i="1"/>
  <c r="D5082" i="16"/>
  <c r="D5081" i="16"/>
  <c r="D5080" i="16"/>
  <c r="B5079" i="16"/>
  <c r="C5079" i="16"/>
  <c r="E16171" i="16"/>
  <c r="E6863" i="16"/>
  <c r="B11003" i="16"/>
  <c r="C11003" i="16"/>
  <c r="J7999" i="16"/>
  <c r="E8000" i="16"/>
  <c r="H7999" i="16"/>
  <c r="F7999" i="16"/>
  <c r="I7999" i="16"/>
  <c r="B6396" i="16"/>
  <c r="C6396" i="16"/>
  <c r="E3305" i="16"/>
  <c r="E11587" i="16"/>
  <c r="H11584" i="16"/>
  <c r="J11584" i="16"/>
  <c r="I11584" i="16"/>
  <c r="F11584" i="16"/>
  <c r="I16663" i="16"/>
  <c r="E10415" i="16"/>
  <c r="D4529" i="16"/>
  <c r="D4528" i="16"/>
  <c r="D4527" i="16"/>
  <c r="B4526" i="16"/>
  <c r="C4526" i="16"/>
  <c r="D6400" i="16"/>
  <c r="D6399" i="16"/>
  <c r="C6397" i="16"/>
  <c r="D6398" i="16"/>
  <c r="B6397" i="16"/>
  <c r="B7160" i="16"/>
  <c r="C7160" i="16"/>
  <c r="H6530" i="16"/>
  <c r="K6530" i="16"/>
  <c r="L6530" i="16"/>
  <c r="B12833" i="16"/>
  <c r="C12833" i="16"/>
  <c r="D12834" i="16"/>
  <c r="K6996" i="16"/>
  <c r="L6996" i="16"/>
  <c r="F16908" i="16"/>
  <c r="K16908" i="16"/>
  <c r="L16908" i="16"/>
  <c r="B6750" i="16"/>
  <c r="C6750" i="16"/>
  <c r="I11585" i="16"/>
  <c r="L11585" i="16"/>
  <c r="K6928" i="16"/>
  <c r="L6928" i="16"/>
  <c r="H16268" i="16"/>
  <c r="L6995" i="16"/>
  <c r="C16870" i="16"/>
  <c r="B16870" i="16"/>
  <c r="D16871" i="16"/>
  <c r="E3867" i="16"/>
  <c r="C3421" i="16"/>
  <c r="B3421" i="16"/>
  <c r="B16995" i="16"/>
  <c r="C16995" i="16"/>
  <c r="D16996" i="16"/>
  <c r="E4383" i="16"/>
  <c r="D6539" i="16"/>
  <c r="D6538" i="16"/>
  <c r="B6537" i="16"/>
  <c r="C6537" i="16"/>
  <c r="D6540" i="16"/>
  <c r="J4644" i="16"/>
  <c r="I4644" i="16"/>
  <c r="E4645" i="16"/>
  <c r="H4644" i="16"/>
  <c r="F4644" i="16"/>
  <c r="E4974" i="16"/>
  <c r="F4971" i="16"/>
  <c r="J4971" i="16"/>
  <c r="I4971" i="16"/>
  <c r="H4971" i="16"/>
  <c r="K3562" i="16"/>
  <c r="L3562" i="16"/>
  <c r="L16993" i="16"/>
  <c r="L3519" i="16"/>
  <c r="E5069" i="16"/>
  <c r="K4472" i="16"/>
  <c r="L4472" i="16"/>
  <c r="L6929" i="16"/>
  <c r="K5822" i="16"/>
  <c r="L5822" i="16"/>
  <c r="D6239" i="16"/>
  <c r="D6238" i="16"/>
  <c r="D6237" i="16"/>
  <c r="B6236" i="16"/>
  <c r="C6236" i="16"/>
  <c r="L6588" i="16"/>
  <c r="L16979" i="16"/>
  <c r="E12389" i="16"/>
  <c r="L7232" i="16"/>
  <c r="E5499" i="16"/>
  <c r="B16965" i="16"/>
  <c r="C16965" i="16"/>
  <c r="D16966" i="16"/>
  <c r="D10868" i="16"/>
  <c r="D10867" i="16"/>
  <c r="B10866" i="16"/>
  <c r="C10866" i="16"/>
  <c r="D10869" i="16"/>
  <c r="I13125" i="16"/>
  <c r="K3820" i="16"/>
  <c r="L3820" i="16"/>
  <c r="C4886" i="16"/>
  <c r="B4886" i="16"/>
  <c r="E12355" i="16"/>
  <c r="B476" i="16"/>
  <c r="C476" i="16"/>
  <c r="D477" i="16"/>
  <c r="E6697" i="16"/>
  <c r="H6694" i="16"/>
  <c r="F6694" i="16"/>
  <c r="J6694" i="16"/>
  <c r="I6694" i="16"/>
  <c r="B3488" i="16"/>
  <c r="C3488" i="16"/>
  <c r="I15959" i="16"/>
  <c r="E8271" i="16"/>
  <c r="B4804" i="16"/>
  <c r="C4804" i="16"/>
  <c r="E9337" i="16"/>
  <c r="H10261" i="16"/>
  <c r="K10261" i="16"/>
  <c r="L10261" i="16"/>
  <c r="E12671" i="16"/>
  <c r="I12670" i="16"/>
  <c r="B6815" i="16"/>
  <c r="C6815" i="16"/>
  <c r="B3453" i="16"/>
  <c r="C3453" i="16"/>
  <c r="E7636" i="16"/>
  <c r="B7432" i="16"/>
  <c r="C7432" i="16"/>
  <c r="C16597" i="16"/>
  <c r="D16598" i="16"/>
  <c r="B16597" i="16"/>
  <c r="K16825" i="16"/>
  <c r="L16825" i="16"/>
  <c r="E4340" i="16"/>
  <c r="C7756" i="16"/>
  <c r="B7756" i="16"/>
  <c r="E2874" i="16"/>
  <c r="B3390" i="16"/>
  <c r="C3390" i="16"/>
  <c r="C6856" i="16"/>
  <c r="B6856" i="16"/>
  <c r="E7752" i="16"/>
  <c r="H7751" i="16"/>
  <c r="L16938" i="16"/>
  <c r="K12526" i="16"/>
  <c r="L12526" i="16"/>
  <c r="E9801" i="16"/>
  <c r="H9798" i="16"/>
  <c r="F9798" i="16"/>
  <c r="I9798" i="16"/>
  <c r="J9798" i="16"/>
  <c r="J3415" i="16"/>
  <c r="I3415" i="16"/>
  <c r="E3416" i="16"/>
  <c r="H3415" i="16"/>
  <c r="F3415" i="16"/>
  <c r="D4586" i="16"/>
  <c r="D4585" i="16"/>
  <c r="B4584" i="16"/>
  <c r="C4584" i="16"/>
  <c r="D4587" i="16"/>
  <c r="E4509" i="16"/>
  <c r="H4508" i="16"/>
  <c r="F4508" i="16"/>
  <c r="B8276" i="16"/>
  <c r="C8276" i="16"/>
  <c r="E13780" i="16"/>
  <c r="J13779" i="16"/>
  <c r="B3359" i="16"/>
  <c r="C3359" i="16"/>
  <c r="I21" i="4"/>
  <c r="F83" i="4"/>
  <c r="G82" i="4"/>
  <c r="E30" i="2"/>
  <c r="B6398" i="16"/>
  <c r="C6398" i="16"/>
  <c r="E3306" i="16"/>
  <c r="I3303" i="16"/>
  <c r="H3303" i="16"/>
  <c r="F3303" i="16"/>
  <c r="J3303" i="16"/>
  <c r="B5081" i="16"/>
  <c r="C5081" i="16"/>
  <c r="B4459" i="16"/>
  <c r="C4459" i="16"/>
  <c r="B7247" i="16"/>
  <c r="C7247" i="16"/>
  <c r="B7887" i="16"/>
  <c r="C7887" i="16"/>
  <c r="L11779" i="16"/>
  <c r="E3386" i="16"/>
  <c r="I3383" i="16"/>
  <c r="J3383" i="16"/>
  <c r="F3383" i="16"/>
  <c r="K3383" i="16"/>
  <c r="L3383" i="16"/>
  <c r="H3383" i="16"/>
  <c r="E3782" i="16"/>
  <c r="H3781" i="16"/>
  <c r="F3781" i="16"/>
  <c r="K3781" i="16"/>
  <c r="J3781" i="16"/>
  <c r="B10583" i="16"/>
  <c r="C10583" i="16"/>
  <c r="E15417" i="16"/>
  <c r="E12220" i="16"/>
  <c r="B3392" i="16"/>
  <c r="C3392" i="16"/>
  <c r="D6821" i="16"/>
  <c r="D6820" i="16"/>
  <c r="B6819" i="16"/>
  <c r="C6819" i="16"/>
  <c r="D6822" i="16"/>
  <c r="B985" i="16"/>
  <c r="C985" i="16"/>
  <c r="D986" i="16"/>
  <c r="E4384" i="16"/>
  <c r="H4383" i="16"/>
  <c r="F4383" i="16"/>
  <c r="K4383" i="16"/>
  <c r="J4383" i="16"/>
  <c r="B12834" i="16"/>
  <c r="D12835" i="16"/>
  <c r="C12834" i="16"/>
  <c r="I3472" i="16"/>
  <c r="E4518" i="16"/>
  <c r="I4515" i="16"/>
  <c r="H4515" i="16"/>
  <c r="F4515" i="16"/>
  <c r="J4515" i="16"/>
  <c r="B7338" i="16"/>
  <c r="C7338" i="16"/>
  <c r="D12601" i="16"/>
  <c r="B12600" i="16"/>
  <c r="C12600" i="16"/>
  <c r="C89" i="16"/>
  <c r="D90" i="16"/>
  <c r="B89" i="16"/>
  <c r="E10862" i="16"/>
  <c r="B6475" i="16"/>
  <c r="C6475" i="16"/>
  <c r="D17" i="16"/>
  <c r="B16" i="16"/>
  <c r="C16" i="16"/>
  <c r="D7762" i="16"/>
  <c r="B7761" i="16"/>
  <c r="C7761" i="16"/>
  <c r="D7764" i="16"/>
  <c r="D7763" i="16"/>
  <c r="E15852" i="16"/>
  <c r="I15849" i="16"/>
  <c r="H15849" i="16"/>
  <c r="F15849" i="16"/>
  <c r="K15849" i="16"/>
  <c r="L15849" i="16"/>
  <c r="J15849" i="16"/>
  <c r="C4587" i="16"/>
  <c r="D4588" i="16"/>
  <c r="B4587" i="16"/>
  <c r="D4590" i="16"/>
  <c r="D4589" i="16"/>
  <c r="E7637" i="16"/>
  <c r="J7636" i="16"/>
  <c r="E14325" i="16"/>
  <c r="H14324" i="16"/>
  <c r="E16911" i="16"/>
  <c r="E6592" i="16"/>
  <c r="F6591" i="16"/>
  <c r="J6591" i="16"/>
  <c r="E7074" i="16"/>
  <c r="H7071" i="16"/>
  <c r="I7071" i="16"/>
  <c r="F7071" i="16"/>
  <c r="K7071" i="16"/>
  <c r="L7071" i="16"/>
  <c r="J7071" i="16"/>
  <c r="E12271" i="16"/>
  <c r="I12268" i="16"/>
  <c r="H12268" i="16"/>
  <c r="F12268" i="16"/>
  <c r="K12268" i="16"/>
  <c r="J12268" i="16"/>
  <c r="D13891" i="16"/>
  <c r="B13890" i="16"/>
  <c r="C13890" i="16"/>
  <c r="L5935" i="16"/>
  <c r="C6880" i="16"/>
  <c r="B6880" i="16"/>
  <c r="E4496" i="16"/>
  <c r="H4495" i="16"/>
  <c r="F4495" i="16"/>
  <c r="J4495" i="16"/>
  <c r="I4495" i="16"/>
  <c r="H3384" i="16"/>
  <c r="B6146" i="16"/>
  <c r="C6146" i="16"/>
  <c r="E5282" i="16"/>
  <c r="H5281" i="16"/>
  <c r="F5281" i="16"/>
  <c r="K5281" i="16"/>
  <c r="E13128" i="16"/>
  <c r="B3423" i="16"/>
  <c r="C3423" i="16"/>
  <c r="B6047" i="16"/>
  <c r="C6047" i="16"/>
  <c r="E7753" i="16"/>
  <c r="H7750" i="16"/>
  <c r="I7750" i="16"/>
  <c r="F7750" i="16"/>
  <c r="J7750" i="16"/>
  <c r="E5070" i="16"/>
  <c r="H5069" i="16"/>
  <c r="F5069" i="16"/>
  <c r="K5069" i="16"/>
  <c r="J5069" i="16"/>
  <c r="D6541" i="16"/>
  <c r="B6540" i="16"/>
  <c r="D6543" i="16"/>
  <c r="D6542" i="16"/>
  <c r="C6540" i="16"/>
  <c r="B6399" i="16"/>
  <c r="C6399" i="16"/>
  <c r="B12671" i="16"/>
  <c r="C12671" i="16"/>
  <c r="D12672" i="16"/>
  <c r="D16941" i="16"/>
  <c r="B16940" i="16"/>
  <c r="C16940" i="16"/>
  <c r="B11790" i="16"/>
  <c r="C11790" i="16"/>
  <c r="L13125" i="16"/>
  <c r="D5947" i="16"/>
  <c r="D5946" i="16"/>
  <c r="B5945" i="16"/>
  <c r="C5945" i="16"/>
  <c r="D5948" i="16"/>
  <c r="I7527" i="16"/>
  <c r="B8140" i="16"/>
  <c r="C8140" i="16"/>
  <c r="B16171" i="16"/>
  <c r="C16171" i="16"/>
  <c r="D16172" i="16"/>
  <c r="E6040" i="16"/>
  <c r="F6037" i="16"/>
  <c r="K6037" i="16"/>
  <c r="I6037" i="16"/>
  <c r="J6037" i="16"/>
  <c r="H6037" i="16"/>
  <c r="B11376" i="16"/>
  <c r="C11376" i="16"/>
  <c r="D14107" i="16"/>
  <c r="B14106" i="16"/>
  <c r="C14106" i="16"/>
  <c r="E4041" i="16"/>
  <c r="I4038" i="16"/>
  <c r="J4038" i="16"/>
  <c r="H4038" i="16"/>
  <c r="F4038" i="16"/>
  <c r="K4038" i="16"/>
  <c r="E11781" i="16"/>
  <c r="I11778" i="16"/>
  <c r="J11778" i="16"/>
  <c r="H11778" i="16"/>
  <c r="F11778" i="16"/>
  <c r="K11778" i="16"/>
  <c r="L11778" i="16"/>
  <c r="E14000" i="16"/>
  <c r="F3384" i="16"/>
  <c r="D5187" i="16"/>
  <c r="C5185" i="16"/>
  <c r="D5186" i="16"/>
  <c r="B5185" i="16"/>
  <c r="D5188" i="16"/>
  <c r="B4807" i="16"/>
  <c r="C4807" i="16"/>
  <c r="K11367" i="16"/>
  <c r="L11367" i="16"/>
  <c r="E2962" i="16"/>
  <c r="F2959" i="16"/>
  <c r="K2959" i="16"/>
  <c r="L2959" i="16"/>
  <c r="J2959" i="16"/>
  <c r="I2959" i="16"/>
  <c r="H2959" i="16"/>
  <c r="E6807" i="16"/>
  <c r="J6806" i="16"/>
  <c r="I6806" i="16"/>
  <c r="H6806" i="16"/>
  <c r="C4890" i="16"/>
  <c r="B4890" i="16"/>
  <c r="D6792" i="16"/>
  <c r="B6791" i="16"/>
  <c r="D6793" i="16"/>
  <c r="C6791" i="16"/>
  <c r="D6794" i="16"/>
  <c r="I9645" i="16"/>
  <c r="J16983" i="16"/>
  <c r="E16984" i="16"/>
  <c r="I16983" i="16"/>
  <c r="H16983" i="16"/>
  <c r="F16983" i="16"/>
  <c r="K16983" i="16"/>
  <c r="B7162" i="16"/>
  <c r="C7162" i="16"/>
  <c r="J7072" i="16"/>
  <c r="H15850" i="16"/>
  <c r="K4971" i="16"/>
  <c r="L4971" i="16"/>
  <c r="E11588" i="16"/>
  <c r="C6658" i="16"/>
  <c r="B6658" i="16"/>
  <c r="B29" i="1"/>
  <c r="C29" i="1"/>
  <c r="H29" i="1"/>
  <c r="I29" i="1"/>
  <c r="A30" i="1"/>
  <c r="I8567" i="16"/>
  <c r="L8567" i="16"/>
  <c r="B11791" i="16"/>
  <c r="C11791" i="16"/>
  <c r="J3910" i="16"/>
  <c r="E3911" i="16"/>
  <c r="H3910" i="16"/>
  <c r="F3910" i="16"/>
  <c r="K3910" i="16"/>
  <c r="B6320" i="16"/>
  <c r="C6320" i="16"/>
  <c r="F14978" i="16"/>
  <c r="K14978" i="16"/>
  <c r="L14978" i="16"/>
  <c r="B16829" i="16"/>
  <c r="C16829" i="16"/>
  <c r="D16830" i="16"/>
  <c r="K12315" i="16"/>
  <c r="L12315" i="16"/>
  <c r="E5937" i="16"/>
  <c r="F5934" i="16"/>
  <c r="K5934" i="16"/>
  <c r="J5934" i="16"/>
  <c r="I5934" i="16"/>
  <c r="H5934" i="16"/>
  <c r="D13456" i="16"/>
  <c r="B13455" i="16"/>
  <c r="C13455" i="16"/>
  <c r="E15197" i="16"/>
  <c r="J15196" i="16"/>
  <c r="I15196" i="16"/>
  <c r="F15196" i="16"/>
  <c r="I11779" i="16"/>
  <c r="I3384" i="16"/>
  <c r="K3347" i="16"/>
  <c r="L3347" i="16"/>
  <c r="F14433" i="16"/>
  <c r="K14433" i="16"/>
  <c r="L14433" i="16"/>
  <c r="K45" i="1"/>
  <c r="M44" i="1"/>
  <c r="C1177" i="16"/>
  <c r="B1177" i="16"/>
  <c r="D1178" i="16"/>
  <c r="E9493" i="16"/>
  <c r="H9490" i="16"/>
  <c r="J9490" i="16"/>
  <c r="I9490" i="16"/>
  <c r="F9490" i="16"/>
  <c r="K9490" i="16"/>
  <c r="L9490" i="16"/>
  <c r="K9952" i="16"/>
  <c r="L9952" i="16"/>
  <c r="L11124" i="16"/>
  <c r="B6147" i="16"/>
  <c r="C6147" i="16"/>
  <c r="B16070" i="16"/>
  <c r="C16070" i="16"/>
  <c r="D16071" i="16"/>
  <c r="F50" i="23"/>
  <c r="I50" i="23"/>
  <c r="I65" i="23"/>
  <c r="F48" i="23"/>
  <c r="I48" i="23"/>
  <c r="I39" i="23"/>
  <c r="E4453" i="16"/>
  <c r="F4450" i="16"/>
  <c r="J4450" i="16"/>
  <c r="I4450" i="16"/>
  <c r="H4450" i="16"/>
  <c r="D10587" i="16"/>
  <c r="C10585" i="16"/>
  <c r="D10586" i="16"/>
  <c r="B10585" i="16"/>
  <c r="D10588" i="16"/>
  <c r="B11006" i="16"/>
  <c r="C11006" i="16"/>
  <c r="E16726" i="16"/>
  <c r="J16723" i="16"/>
  <c r="I16723" i="16"/>
  <c r="H16723" i="16"/>
  <c r="F16723" i="16"/>
  <c r="B8013" i="16"/>
  <c r="C8013" i="16"/>
  <c r="L9182" i="16"/>
  <c r="B6840" i="16"/>
  <c r="C6840" i="16"/>
  <c r="B2885" i="16"/>
  <c r="C2885" i="16"/>
  <c r="E12531" i="16"/>
  <c r="I12530" i="16"/>
  <c r="J12530" i="16"/>
  <c r="H12530" i="16"/>
  <c r="C791" i="16"/>
  <c r="D792" i="16"/>
  <c r="B791" i="16"/>
  <c r="E6392" i="16"/>
  <c r="J6389" i="16"/>
  <c r="I6389" i="16"/>
  <c r="F6389" i="16"/>
  <c r="H6389" i="16"/>
  <c r="I12469" i="16"/>
  <c r="K7151" i="16"/>
  <c r="B7759" i="16"/>
  <c r="C7759" i="16"/>
  <c r="B16269" i="16"/>
  <c r="C16269" i="16"/>
  <c r="D16270" i="16"/>
  <c r="B7648" i="16"/>
  <c r="C7648" i="16"/>
  <c r="E13345" i="16"/>
  <c r="I13342" i="16"/>
  <c r="J13342" i="16"/>
  <c r="H13342" i="16"/>
  <c r="F13342" i="16"/>
  <c r="K13342" i="16"/>
  <c r="L13342" i="16"/>
  <c r="D15198" i="16"/>
  <c r="B15197" i="16"/>
  <c r="C15197" i="16"/>
  <c r="J3953" i="16"/>
  <c r="I3953" i="16"/>
  <c r="E3954" i="16"/>
  <c r="H3953" i="16"/>
  <c r="F3953" i="16"/>
  <c r="K3953" i="16"/>
  <c r="L3953" i="16"/>
  <c r="B3424" i="16"/>
  <c r="C3424" i="16"/>
  <c r="J6999" i="16"/>
  <c r="I6999" i="16"/>
  <c r="E7000" i="16"/>
  <c r="H6999" i="16"/>
  <c r="F6999" i="16"/>
  <c r="K6999" i="16"/>
  <c r="L6999" i="16"/>
  <c r="F3003" i="16"/>
  <c r="J3003" i="16"/>
  <c r="I3003" i="16"/>
  <c r="H3003" i="16"/>
  <c r="E3004" i="16"/>
  <c r="B7163" i="16"/>
  <c r="C7163" i="16"/>
  <c r="B15415" i="16"/>
  <c r="D15416" i="16"/>
  <c r="C15415" i="16"/>
  <c r="F15850" i="16"/>
  <c r="K15850" i="16"/>
  <c r="L15850" i="16"/>
  <c r="C4586" i="16"/>
  <c r="B4586" i="16"/>
  <c r="K9798" i="16"/>
  <c r="L9798" i="16"/>
  <c r="I7751" i="16"/>
  <c r="K6694" i="16"/>
  <c r="L6694" i="16"/>
  <c r="E12356" i="16"/>
  <c r="H12355" i="16"/>
  <c r="F12355" i="16"/>
  <c r="K12355" i="16"/>
  <c r="J12355" i="16"/>
  <c r="D6242" i="16"/>
  <c r="D6241" i="16"/>
  <c r="D6240" i="16"/>
  <c r="B6239" i="16"/>
  <c r="C6239" i="16"/>
  <c r="E4975" i="16"/>
  <c r="B6538" i="16"/>
  <c r="C6538" i="16"/>
  <c r="D16997" i="16"/>
  <c r="B16996" i="16"/>
  <c r="C16996" i="16"/>
  <c r="E3868" i="16"/>
  <c r="H3867" i="16"/>
  <c r="E10416" i="16"/>
  <c r="I10415" i="16"/>
  <c r="I3304" i="16"/>
  <c r="K7999" i="16"/>
  <c r="L7999" i="16"/>
  <c r="B7435" i="16"/>
  <c r="C7435" i="16"/>
  <c r="K4168" i="16"/>
  <c r="L4168" i="16"/>
  <c r="D16986" i="16"/>
  <c r="B16985" i="16"/>
  <c r="C16985" i="16"/>
  <c r="D6661" i="16"/>
  <c r="D6660" i="16"/>
  <c r="B6659" i="16"/>
  <c r="C6659" i="16"/>
  <c r="D6662" i="16"/>
  <c r="C12749" i="16"/>
  <c r="D12750" i="16"/>
  <c r="B12749" i="16"/>
  <c r="B11699" i="16"/>
  <c r="C11699" i="16"/>
  <c r="E3739" i="16"/>
  <c r="H3738" i="16"/>
  <c r="D11795" i="16"/>
  <c r="D11794" i="16"/>
  <c r="D11793" i="16"/>
  <c r="B11792" i="16"/>
  <c r="C11792" i="16"/>
  <c r="K4082" i="16"/>
  <c r="L4082" i="16"/>
  <c r="E4213" i="16"/>
  <c r="I4210" i="16"/>
  <c r="H4210" i="16"/>
  <c r="F4210" i="16"/>
  <c r="K4210" i="16"/>
  <c r="J4210" i="16"/>
  <c r="D6323" i="16"/>
  <c r="D6322" i="16"/>
  <c r="B6321" i="16"/>
  <c r="C6321" i="16"/>
  <c r="D6324" i="16"/>
  <c r="B4728" i="16"/>
  <c r="C4728" i="16"/>
  <c r="H14978" i="16"/>
  <c r="K12025" i="16"/>
  <c r="L12025" i="16"/>
  <c r="D13563" i="16"/>
  <c r="B13562" i="16"/>
  <c r="C13562" i="16"/>
  <c r="E5173" i="16"/>
  <c r="H5172" i="16"/>
  <c r="J5172" i="16"/>
  <c r="I5172" i="16"/>
  <c r="B8141" i="16"/>
  <c r="C8141" i="16"/>
  <c r="D14216" i="16"/>
  <c r="B14215" i="16"/>
  <c r="C14215" i="16"/>
  <c r="H12315" i="16"/>
  <c r="B11133" i="16"/>
  <c r="C11133" i="16"/>
  <c r="E16997" i="16"/>
  <c r="I16996" i="16"/>
  <c r="H16996" i="16"/>
  <c r="D11596" i="16"/>
  <c r="B11595" i="16"/>
  <c r="C11595" i="16"/>
  <c r="D11598" i="16"/>
  <c r="D11597" i="16"/>
  <c r="C7888" i="16"/>
  <c r="D7889" i="16"/>
  <c r="B7888" i="16"/>
  <c r="D7891" i="16"/>
  <c r="D7890" i="16"/>
  <c r="J6038" i="16"/>
  <c r="I5935" i="16"/>
  <c r="J4039" i="16"/>
  <c r="J11779" i="16"/>
  <c r="E3697" i="16"/>
  <c r="J3694" i="16"/>
  <c r="I3694" i="16"/>
  <c r="H3694" i="16"/>
  <c r="F3694" i="16"/>
  <c r="K3694" i="16"/>
  <c r="L3694" i="16"/>
  <c r="J3384" i="16"/>
  <c r="B12469" i="16"/>
  <c r="C12469" i="16"/>
  <c r="D12470" i="16"/>
  <c r="B4808" i="16"/>
  <c r="C4808" i="16"/>
  <c r="I9491" i="16"/>
  <c r="L9491" i="16"/>
  <c r="E9956" i="16"/>
  <c r="K3996" i="16"/>
  <c r="L3996" i="16"/>
  <c r="B8279" i="16"/>
  <c r="C8279" i="16"/>
  <c r="D6151" i="16"/>
  <c r="D6150" i="16"/>
  <c r="C6148" i="16"/>
  <c r="D6149" i="16"/>
  <c r="B6148" i="16"/>
  <c r="E11369" i="16"/>
  <c r="J11366" i="16"/>
  <c r="I11366" i="16"/>
  <c r="F11366" i="16"/>
  <c r="H11366" i="16"/>
  <c r="I4451" i="16"/>
  <c r="I13670" i="16"/>
  <c r="C11007" i="16"/>
  <c r="B11007" i="16"/>
  <c r="K6135" i="16"/>
  <c r="L6135" i="16"/>
  <c r="H16724" i="16"/>
  <c r="K4297" i="16"/>
  <c r="L4297" i="16"/>
  <c r="B4653" i="16"/>
  <c r="C4653" i="16"/>
  <c r="C4980" i="16"/>
  <c r="B4980" i="16"/>
  <c r="E13563" i="16"/>
  <c r="J13560" i="16"/>
  <c r="I13560" i="16"/>
  <c r="F13560" i="16"/>
  <c r="H13560" i="16"/>
  <c r="K12748" i="16"/>
  <c r="L12748" i="16"/>
  <c r="I6390" i="16"/>
  <c r="L6390" i="16"/>
  <c r="J14869" i="16"/>
  <c r="B6789" i="16"/>
  <c r="C6789" i="16"/>
  <c r="K11479" i="16"/>
  <c r="L11479" i="16"/>
  <c r="L12216" i="16"/>
  <c r="D3364" i="16"/>
  <c r="B3363" i="16"/>
  <c r="C3363" i="16"/>
  <c r="D3366" i="16"/>
  <c r="D3365" i="16"/>
  <c r="E10719" i="16"/>
  <c r="H10716" i="16"/>
  <c r="F10716" i="16"/>
  <c r="K10716" i="16"/>
  <c r="J10716" i="16"/>
  <c r="I10716" i="16"/>
  <c r="I7872" i="16"/>
  <c r="D7652" i="16"/>
  <c r="D7651" i="16"/>
  <c r="B7649" i="16"/>
  <c r="C7649" i="16"/>
  <c r="D7650" i="16"/>
  <c r="H13343" i="16"/>
  <c r="N43" i="1"/>
  <c r="P42" i="1"/>
  <c r="K6529" i="16"/>
  <c r="L6529" i="16"/>
  <c r="D7167" i="16"/>
  <c r="D7166" i="16"/>
  <c r="D7165" i="16"/>
  <c r="B7164" i="16"/>
  <c r="C7164" i="16"/>
  <c r="K16662" i="16"/>
  <c r="L16662" i="16"/>
  <c r="B16598" i="16"/>
  <c r="C16598" i="16"/>
  <c r="D16599" i="16"/>
  <c r="B16966" i="16"/>
  <c r="C16966" i="16"/>
  <c r="D16967" i="16"/>
  <c r="B1900" i="16"/>
  <c r="D1901" i="16"/>
  <c r="C1900" i="16"/>
  <c r="D16910" i="16"/>
  <c r="B16909" i="16"/>
  <c r="C16909" i="16"/>
  <c r="E14109" i="16"/>
  <c r="I3471" i="16"/>
  <c r="H3471" i="16"/>
  <c r="F3471" i="16"/>
  <c r="K3471" i="16"/>
  <c r="J3471" i="16"/>
  <c r="B4489" i="16"/>
  <c r="C4489" i="16"/>
  <c r="D11497" i="16"/>
  <c r="C11495" i="16"/>
  <c r="D11496" i="16"/>
  <c r="B11495" i="16"/>
  <c r="D11498" i="16"/>
  <c r="B11375" i="16"/>
  <c r="C11375" i="16"/>
  <c r="L12159" i="16"/>
  <c r="E15307" i="16"/>
  <c r="J15304" i="16"/>
  <c r="F15304" i="16"/>
  <c r="K15304" i="16"/>
  <c r="L15304" i="16"/>
  <c r="H15304" i="16"/>
  <c r="I15304" i="16"/>
  <c r="D3495" i="16"/>
  <c r="D3494" i="16"/>
  <c r="B3493" i="16"/>
  <c r="C3493" i="16"/>
  <c r="D3496" i="16"/>
  <c r="C3362" i="16"/>
  <c r="B3362" i="16"/>
  <c r="E14544" i="16"/>
  <c r="I14541" i="16"/>
  <c r="F14541" i="16"/>
  <c r="H14541" i="16"/>
  <c r="J14541" i="16"/>
  <c r="E3825" i="16"/>
  <c r="J3824" i="16"/>
  <c r="E12672" i="16"/>
  <c r="I12669" i="16"/>
  <c r="F12669" i="16"/>
  <c r="H12669" i="16"/>
  <c r="J12669" i="16"/>
  <c r="D5084" i="16"/>
  <c r="D5083" i="16"/>
  <c r="B5082" i="16"/>
  <c r="C5082" i="16"/>
  <c r="D5085" i="16"/>
  <c r="C6319" i="16"/>
  <c r="B6319" i="16"/>
  <c r="I14978" i="16"/>
  <c r="E7529" i="16"/>
  <c r="I7526" i="16"/>
  <c r="H7526" i="16"/>
  <c r="F7526" i="16"/>
  <c r="K7526" i="16"/>
  <c r="L7526" i="16"/>
  <c r="J7526" i="16"/>
  <c r="E15634" i="16"/>
  <c r="J15631" i="16"/>
  <c r="I15631" i="16"/>
  <c r="F15631" i="16"/>
  <c r="H15631" i="16"/>
  <c r="B4395" i="16"/>
  <c r="C4395" i="16"/>
  <c r="L13996" i="16"/>
  <c r="C5184" i="16"/>
  <c r="B5184" i="16"/>
  <c r="E6741" i="16"/>
  <c r="L4451" i="16"/>
  <c r="I8416" i="16"/>
  <c r="I6853" i="16"/>
  <c r="E6854" i="16"/>
  <c r="H6853" i="16"/>
  <c r="F6853" i="16"/>
  <c r="J6853" i="16"/>
  <c r="B6839" i="16"/>
  <c r="C6839" i="16"/>
  <c r="E10997" i="16"/>
  <c r="J10994" i="16"/>
  <c r="F10994" i="16"/>
  <c r="I10994" i="16"/>
  <c r="H10994" i="16"/>
  <c r="E12471" i="16"/>
  <c r="F12468" i="16"/>
  <c r="K12468" i="16"/>
  <c r="L12468" i="16"/>
  <c r="J12468" i="16"/>
  <c r="I12468" i="16"/>
  <c r="H12468" i="16"/>
  <c r="E9647" i="16"/>
  <c r="F9644" i="16"/>
  <c r="I9644" i="16"/>
  <c r="J9644" i="16"/>
  <c r="H9644" i="16"/>
  <c r="C4585" i="16"/>
  <c r="B4585" i="16"/>
  <c r="J16171" i="16"/>
  <c r="E16172" i="16"/>
  <c r="I16171" i="16"/>
  <c r="H16171" i="16"/>
  <c r="F16171" i="16"/>
  <c r="K16171" i="16"/>
  <c r="L16171" i="16"/>
  <c r="D14653" i="16"/>
  <c r="C14652" i="16"/>
  <c r="B14652" i="16"/>
  <c r="J3089" i="16"/>
  <c r="E3090" i="16"/>
  <c r="H3089" i="16"/>
  <c r="F3089" i="16"/>
  <c r="K3089" i="16"/>
  <c r="I3089" i="16"/>
  <c r="E8569" i="16"/>
  <c r="I8566" i="16"/>
  <c r="H8566" i="16"/>
  <c r="F8566" i="16"/>
  <c r="J8566" i="16"/>
  <c r="J12269" i="16"/>
  <c r="E4797" i="16"/>
  <c r="H4796" i="16"/>
  <c r="F4796" i="16"/>
  <c r="K4796" i="16"/>
  <c r="J4796" i="16"/>
  <c r="E4579" i="16"/>
  <c r="I4576" i="16"/>
  <c r="J4576" i="16"/>
  <c r="F4576" i="16"/>
  <c r="H4576" i="16"/>
  <c r="D4398" i="16"/>
  <c r="C4396" i="16"/>
  <c r="D4397" i="16"/>
  <c r="B4396" i="16"/>
  <c r="D4399" i="16"/>
  <c r="J64" i="23"/>
  <c r="B10584" i="16"/>
  <c r="C10584" i="16"/>
  <c r="J8416" i="16"/>
  <c r="D6479" i="16"/>
  <c r="D6478" i="16"/>
  <c r="D6477" i="16"/>
  <c r="B6476" i="16"/>
  <c r="C6476" i="16"/>
  <c r="B4652" i="16"/>
  <c r="C4652" i="16"/>
  <c r="I10995" i="16"/>
  <c r="F12469" i="16"/>
  <c r="K12469" i="16"/>
  <c r="L12469" i="16"/>
  <c r="H14542" i="16"/>
  <c r="E3524" i="16"/>
  <c r="J3523" i="16"/>
  <c r="D6050" i="16"/>
  <c r="C6048" i="16"/>
  <c r="D6049" i="16"/>
  <c r="B6048" i="16"/>
  <c r="D6051" i="16"/>
  <c r="K4508" i="16"/>
  <c r="F7751" i="16"/>
  <c r="K7751" i="16"/>
  <c r="L7751" i="16"/>
  <c r="D10870" i="16"/>
  <c r="B10869" i="16"/>
  <c r="C10869" i="16"/>
  <c r="D10872" i="16"/>
  <c r="D10871" i="16"/>
  <c r="E3482" i="16"/>
  <c r="J3479" i="16"/>
  <c r="I3479" i="16"/>
  <c r="H3479" i="16"/>
  <c r="F3479" i="16"/>
  <c r="K3479" i="16"/>
  <c r="L3479" i="16"/>
  <c r="D6714" i="16"/>
  <c r="D6713" i="16"/>
  <c r="B6711" i="16"/>
  <c r="C6711" i="16"/>
  <c r="D6712" i="16"/>
  <c r="E8723" i="16"/>
  <c r="J8720" i="16"/>
  <c r="H8720" i="16"/>
  <c r="I8720" i="16"/>
  <c r="F8720" i="16"/>
  <c r="E15743" i="16"/>
  <c r="J15740" i="16"/>
  <c r="I15740" i="16"/>
  <c r="H15740" i="16"/>
  <c r="F15740" i="16"/>
  <c r="K15740" i="16"/>
  <c r="L15740" i="16"/>
  <c r="K10569" i="16"/>
  <c r="L10569" i="16"/>
  <c r="J13888" i="16"/>
  <c r="E13889" i="16"/>
  <c r="I13888" i="16"/>
  <c r="D13126" i="16"/>
  <c r="B13125" i="16"/>
  <c r="C13125" i="16"/>
  <c r="I6038" i="16"/>
  <c r="L6038" i="16"/>
  <c r="I4577" i="16"/>
  <c r="F4507" i="16"/>
  <c r="K4507" i="16"/>
  <c r="H4507" i="16"/>
  <c r="J4507" i="16"/>
  <c r="I4507" i="16"/>
  <c r="K11249" i="16"/>
  <c r="L11249" i="16"/>
  <c r="K6463" i="16"/>
  <c r="L6463" i="16"/>
  <c r="C6753" i="16"/>
  <c r="B6753" i="16"/>
  <c r="J8721" i="16"/>
  <c r="I4516" i="16"/>
  <c r="E10571" i="16"/>
  <c r="I10568" i="16"/>
  <c r="H10568" i="16"/>
  <c r="F10568" i="16"/>
  <c r="K10568" i="16"/>
  <c r="L10568" i="16"/>
  <c r="J10568" i="16"/>
  <c r="C4487" i="16"/>
  <c r="B4487" i="16"/>
  <c r="E3134" i="16"/>
  <c r="I3131" i="16"/>
  <c r="H3131" i="16"/>
  <c r="J3131" i="16"/>
  <c r="F3131" i="16"/>
  <c r="K3131" i="16"/>
  <c r="L3131" i="16"/>
  <c r="D8144" i="16"/>
  <c r="C8142" i="16"/>
  <c r="D8143" i="16"/>
  <c r="B8142" i="16"/>
  <c r="D8145" i="16"/>
  <c r="B10728" i="16"/>
  <c r="C10728" i="16"/>
  <c r="D13347" i="16"/>
  <c r="B13346" i="16"/>
  <c r="C13346" i="16"/>
  <c r="E15089" i="16"/>
  <c r="J15086" i="16"/>
  <c r="F15086" i="16"/>
  <c r="I15086" i="16"/>
  <c r="H15086" i="16"/>
  <c r="E8134" i="16"/>
  <c r="I8131" i="16"/>
  <c r="J8131" i="16"/>
  <c r="H8131" i="16"/>
  <c r="F8131" i="16"/>
  <c r="K8131" i="16"/>
  <c r="B8014" i="16"/>
  <c r="C8014" i="16"/>
  <c r="E9186" i="16"/>
  <c r="E12598" i="16"/>
  <c r="J12597" i="16"/>
  <c r="I12597" i="16"/>
  <c r="H12597" i="16"/>
  <c r="F12597" i="16"/>
  <c r="K12597" i="16"/>
  <c r="L12597" i="16"/>
  <c r="K5717" i="16"/>
  <c r="L5717" i="16"/>
  <c r="C2886" i="16"/>
  <c r="B2886" i="16"/>
  <c r="K3175" i="16"/>
  <c r="L3175" i="16"/>
  <c r="B3491" i="16"/>
  <c r="C3491" i="16"/>
  <c r="J6390" i="16"/>
  <c r="K14869" i="16"/>
  <c r="L14869" i="16"/>
  <c r="J12469" i="16"/>
  <c r="E7153" i="16"/>
  <c r="H7150" i="16"/>
  <c r="J7150" i="16"/>
  <c r="I7150" i="16"/>
  <c r="F7150" i="16"/>
  <c r="K7150" i="16"/>
  <c r="L7150" i="16"/>
  <c r="B7760" i="16"/>
  <c r="C7760" i="16"/>
  <c r="D599" i="16"/>
  <c r="B598" i="16"/>
  <c r="C598" i="16"/>
  <c r="B15634" i="16"/>
  <c r="C15634" i="16"/>
  <c r="D15635" i="16"/>
  <c r="B6817" i="16"/>
  <c r="C6817" i="16"/>
  <c r="K10260" i="16"/>
  <c r="L10260" i="16"/>
  <c r="K7872" i="16"/>
  <c r="D16525" i="16"/>
  <c r="B16524" i="16"/>
  <c r="C16524" i="16"/>
  <c r="J13343" i="16"/>
  <c r="D13026" i="16"/>
  <c r="B13025" i="16"/>
  <c r="C13025" i="16"/>
  <c r="E15962" i="16"/>
  <c r="E13781" i="16"/>
  <c r="I13778" i="16"/>
  <c r="H13778" i="16"/>
  <c r="F13778" i="16"/>
  <c r="J13778" i="16"/>
  <c r="B477" i="16"/>
  <c r="C477" i="16"/>
  <c r="D478" i="16"/>
  <c r="E16965" i="16"/>
  <c r="H16964" i="16"/>
  <c r="I16964" i="16"/>
  <c r="B8579" i="16"/>
  <c r="C8579" i="16"/>
  <c r="E14761" i="16"/>
  <c r="I14760" i="16"/>
  <c r="F14760" i="16"/>
  <c r="J14760" i="16"/>
  <c r="E16070" i="16"/>
  <c r="J16067" i="16"/>
  <c r="F16067" i="16"/>
  <c r="H16067" i="16"/>
  <c r="I16067" i="16"/>
  <c r="B11261" i="16"/>
  <c r="C11261" i="16"/>
  <c r="J43" i="23"/>
  <c r="B13781" i="16"/>
  <c r="C13781" i="16"/>
  <c r="D13782" i="16"/>
  <c r="E6834" i="16"/>
  <c r="B4889" i="16"/>
  <c r="C4889" i="16"/>
  <c r="D12532" i="16"/>
  <c r="B12531" i="16"/>
  <c r="C12531" i="16"/>
  <c r="E16666" i="16"/>
  <c r="B6237" i="16"/>
  <c r="C6237" i="16"/>
  <c r="B6657" i="16"/>
  <c r="C6657" i="16"/>
  <c r="D14000" i="16"/>
  <c r="C13999" i="16"/>
  <c r="B13999" i="16"/>
  <c r="L8721" i="16"/>
  <c r="D8583" i="16"/>
  <c r="D8582" i="16"/>
  <c r="C8580" i="16"/>
  <c r="D8581" i="16"/>
  <c r="B8580" i="16"/>
  <c r="L16523" i="16"/>
  <c r="B5944" i="16"/>
  <c r="C5944" i="16"/>
  <c r="E3047" i="16"/>
  <c r="I3046" i="16"/>
  <c r="H3046" i="16"/>
  <c r="F3046" i="16"/>
  <c r="K3046" i="16"/>
  <c r="E6312" i="16"/>
  <c r="H6311" i="16"/>
  <c r="F6311" i="16"/>
  <c r="K6311" i="16"/>
  <c r="E3442" i="16"/>
  <c r="F3439" i="16"/>
  <c r="K3439" i="16"/>
  <c r="L3439" i="16"/>
  <c r="I3439" i="16"/>
  <c r="J3439" i="16"/>
  <c r="H3439" i="16"/>
  <c r="D8016" i="16"/>
  <c r="B8015" i="16"/>
  <c r="C8015" i="16"/>
  <c r="D8018" i="16"/>
  <c r="D8017" i="16"/>
  <c r="D2890" i="16"/>
  <c r="D2888" i="16"/>
  <c r="B2887" i="16"/>
  <c r="C2887" i="16"/>
  <c r="D2889" i="16"/>
  <c r="D16726" i="16"/>
  <c r="B16725" i="16"/>
  <c r="C16725" i="16"/>
  <c r="E7237" i="16"/>
  <c r="H7236" i="16"/>
  <c r="F14542" i="16"/>
  <c r="K14542" i="16"/>
  <c r="B2563" i="16"/>
  <c r="C2563" i="16"/>
  <c r="D2564" i="16"/>
  <c r="E3654" i="16"/>
  <c r="H3651" i="16"/>
  <c r="F3651" i="16"/>
  <c r="K3651" i="16"/>
  <c r="J3651" i="16"/>
  <c r="I3651" i="16"/>
  <c r="E15525" i="16"/>
  <c r="I15522" i="16"/>
  <c r="J15522" i="16"/>
  <c r="H15522" i="16"/>
  <c r="F15522" i="16"/>
  <c r="K15522" i="16"/>
  <c r="I7072" i="16"/>
  <c r="D2260" i="16"/>
  <c r="B2259" i="16"/>
  <c r="C2259" i="16"/>
  <c r="AE29" i="1"/>
  <c r="AG28" i="1"/>
  <c r="AF28" i="1"/>
  <c r="E16872" i="16"/>
  <c r="I16871" i="16"/>
  <c r="H16871" i="16"/>
  <c r="J16871" i="16"/>
  <c r="F16871" i="16"/>
  <c r="K16871" i="16"/>
  <c r="L16871" i="16"/>
  <c r="D11702" i="16"/>
  <c r="B11701" i="16"/>
  <c r="C11701" i="16"/>
  <c r="D11704" i="16"/>
  <c r="D11703" i="16"/>
  <c r="B4460" i="16"/>
  <c r="C4460" i="16"/>
  <c r="F12439" i="16"/>
  <c r="K12439" i="16"/>
  <c r="I12439" i="16"/>
  <c r="H12439" i="16"/>
  <c r="J12439" i="16"/>
  <c r="E12440" i="16"/>
  <c r="D11136" i="16"/>
  <c r="B11135" i="16"/>
  <c r="C11135" i="16"/>
  <c r="D11138" i="16"/>
  <c r="D11137" i="16"/>
  <c r="C7248" i="16"/>
  <c r="B7248" i="16"/>
  <c r="D16780" i="16"/>
  <c r="B16779" i="16"/>
  <c r="C16779" i="16"/>
  <c r="L15087" i="16"/>
  <c r="E12161" i="16"/>
  <c r="F12158" i="16"/>
  <c r="K12158" i="16"/>
  <c r="L12158" i="16"/>
  <c r="J12158" i="16"/>
  <c r="I12158" i="16"/>
  <c r="H12158" i="16"/>
  <c r="E14435" i="16"/>
  <c r="F14432" i="16"/>
  <c r="J14432" i="16"/>
  <c r="H14432" i="16"/>
  <c r="I14432" i="16"/>
  <c r="D14544" i="16"/>
  <c r="B14543" i="16"/>
  <c r="C14543" i="16"/>
  <c r="E16526" i="16"/>
  <c r="J3218" i="16"/>
  <c r="I3218" i="16"/>
  <c r="E3219" i="16"/>
  <c r="H3218" i="16"/>
  <c r="F3218" i="16"/>
  <c r="K3218" i="16"/>
  <c r="L3218" i="16"/>
  <c r="D4983" i="16"/>
  <c r="B4982" i="16"/>
  <c r="C4982" i="16"/>
  <c r="D4985" i="16"/>
  <c r="D4984" i="16"/>
  <c r="B3393" i="16"/>
  <c r="C3393" i="16"/>
  <c r="I3652" i="16"/>
  <c r="K15958" i="16"/>
  <c r="L15958" i="16"/>
  <c r="E4341" i="16"/>
  <c r="H4340" i="16"/>
  <c r="E12390" i="16"/>
  <c r="H12389" i="16"/>
  <c r="F12389" i="16"/>
  <c r="K12389" i="16"/>
  <c r="J12389" i="16"/>
  <c r="C6238" i="16"/>
  <c r="B6238" i="16"/>
  <c r="D6402" i="16"/>
  <c r="D6401" i="16"/>
  <c r="B6400" i="16"/>
  <c r="C6400" i="16"/>
  <c r="D6403" i="16"/>
  <c r="E16781" i="16"/>
  <c r="J16778" i="16"/>
  <c r="H16778" i="16"/>
  <c r="I16778" i="16"/>
  <c r="F16778" i="16"/>
  <c r="K16778" i="16"/>
  <c r="L16778" i="16"/>
  <c r="B16664" i="16"/>
  <c r="D16665" i="16"/>
  <c r="C16664" i="16"/>
  <c r="C7012" i="16"/>
  <c r="D7013" i="16"/>
  <c r="B7012" i="16"/>
  <c r="D7015" i="16"/>
  <c r="D7014" i="16"/>
  <c r="B7339" i="16"/>
  <c r="C7339" i="16"/>
  <c r="J16596" i="16"/>
  <c r="H16596" i="16"/>
  <c r="E16597" i="16"/>
  <c r="I16596" i="16"/>
  <c r="E16446" i="16"/>
  <c r="I16443" i="16"/>
  <c r="F16443" i="16"/>
  <c r="H16443" i="16"/>
  <c r="J16443" i="16"/>
  <c r="C4430" i="16"/>
  <c r="D4431" i="16"/>
  <c r="B4430" i="16"/>
  <c r="D4433" i="16"/>
  <c r="D4432" i="16"/>
  <c r="E12419" i="16"/>
  <c r="J12416" i="16"/>
  <c r="F12416" i="16"/>
  <c r="K12416" i="16"/>
  <c r="L12416" i="16"/>
  <c r="H12416" i="16"/>
  <c r="I12416" i="16"/>
  <c r="I4039" i="16"/>
  <c r="L4039" i="16"/>
  <c r="B7083" i="16"/>
  <c r="C7083" i="16"/>
  <c r="E4126" i="16"/>
  <c r="J4125" i="16"/>
  <c r="H4125" i="16"/>
  <c r="D14762" i="16"/>
  <c r="B14761" i="16"/>
  <c r="C14761" i="16"/>
  <c r="D6608" i="16"/>
  <c r="B6607" i="16"/>
  <c r="C6607" i="16"/>
  <c r="D6609" i="16"/>
  <c r="D6610" i="16"/>
  <c r="I12159" i="16"/>
  <c r="B7541" i="16"/>
  <c r="C7541" i="16"/>
  <c r="F13779" i="16"/>
  <c r="K13779" i="16"/>
  <c r="L13779" i="16"/>
  <c r="F12670" i="16"/>
  <c r="E9338" i="16"/>
  <c r="J9337" i="16"/>
  <c r="E5500" i="16"/>
  <c r="H5499" i="16"/>
  <c r="F5499" i="16"/>
  <c r="K5499" i="16"/>
  <c r="K4644" i="16"/>
  <c r="L4644" i="16"/>
  <c r="B4527" i="16"/>
  <c r="C4527" i="16"/>
  <c r="J3304" i="16"/>
  <c r="E6864" i="16"/>
  <c r="H6863" i="16"/>
  <c r="J6863" i="16"/>
  <c r="B7436" i="16"/>
  <c r="C7436" i="16"/>
  <c r="E14216" i="16"/>
  <c r="I14215" i="16"/>
  <c r="H14215" i="16"/>
  <c r="K4881" i="16"/>
  <c r="L4881" i="16"/>
  <c r="B15089" i="16"/>
  <c r="C15089" i="16"/>
  <c r="D15090" i="16"/>
  <c r="K6870" i="16"/>
  <c r="L6870" i="16"/>
  <c r="J15632" i="16"/>
  <c r="K4420" i="16"/>
  <c r="L4420" i="16"/>
  <c r="D6882" i="16"/>
  <c r="B6881" i="16"/>
  <c r="D6884" i="16"/>
  <c r="D6883" i="16"/>
  <c r="C6881" i="16"/>
  <c r="E9032" i="16"/>
  <c r="B6605" i="16"/>
  <c r="C6605" i="16"/>
  <c r="L7424" i="16"/>
  <c r="D4811" i="16"/>
  <c r="C4809" i="16"/>
  <c r="D4810" i="16"/>
  <c r="B4809" i="16"/>
  <c r="D4812" i="16"/>
  <c r="D15852" i="16"/>
  <c r="B15851" i="16"/>
  <c r="C15851" i="16"/>
  <c r="K6226" i="16"/>
  <c r="L6226" i="16"/>
  <c r="J15305" i="16"/>
  <c r="D14435" i="16"/>
  <c r="C14434" i="16"/>
  <c r="B14434" i="16"/>
  <c r="F16724" i="16"/>
  <c r="H13779" i="16"/>
  <c r="I4508" i="16"/>
  <c r="E9802" i="16"/>
  <c r="E2875" i="16"/>
  <c r="I2874" i="16"/>
  <c r="J2874" i="16"/>
  <c r="H2874" i="16"/>
  <c r="H12670" i="16"/>
  <c r="E8272" i="16"/>
  <c r="F8271" i="16"/>
  <c r="K8271" i="16"/>
  <c r="H8271" i="16"/>
  <c r="E6698" i="16"/>
  <c r="B6539" i="16"/>
  <c r="C6539" i="16"/>
  <c r="D16872" i="16"/>
  <c r="B16871" i="16"/>
  <c r="C16871" i="16"/>
  <c r="F3304" i="16"/>
  <c r="K3304" i="16"/>
  <c r="L3304" i="16"/>
  <c r="E8001" i="16"/>
  <c r="I7998" i="16"/>
  <c r="H7998" i="16"/>
  <c r="F7998" i="16"/>
  <c r="K7998" i="16"/>
  <c r="L7998" i="16"/>
  <c r="J7998" i="16"/>
  <c r="B5080" i="16"/>
  <c r="C5080" i="16"/>
  <c r="E14653" i="16"/>
  <c r="J14650" i="16"/>
  <c r="I14650" i="16"/>
  <c r="F14650" i="16"/>
  <c r="H14650" i="16"/>
  <c r="D7440" i="16"/>
  <c r="D7439" i="16"/>
  <c r="C7437" i="16"/>
  <c r="D7438" i="16"/>
  <c r="B7437" i="16"/>
  <c r="E3610" i="16"/>
  <c r="J3609" i="16"/>
  <c r="H3609" i="16"/>
  <c r="F3609" i="16"/>
  <c r="K3609" i="16"/>
  <c r="E4170" i="16"/>
  <c r="J4167" i="16"/>
  <c r="I4167" i="16"/>
  <c r="H4167" i="16"/>
  <c r="F4167" i="16"/>
  <c r="K4167" i="16"/>
  <c r="B11700" i="16"/>
  <c r="C11700" i="16"/>
  <c r="B6752" i="16"/>
  <c r="C6752" i="16"/>
  <c r="F11949" i="16"/>
  <c r="K11949" i="16"/>
  <c r="L11949" i="16"/>
  <c r="J11949" i="16"/>
  <c r="E11950" i="16"/>
  <c r="H11949" i="16"/>
  <c r="I11949" i="16"/>
  <c r="F3472" i="16"/>
  <c r="K3472" i="16"/>
  <c r="L3472" i="16"/>
  <c r="J4516" i="16"/>
  <c r="E13454" i="16"/>
  <c r="J13451" i="16"/>
  <c r="I13451" i="16"/>
  <c r="H13451" i="16"/>
  <c r="F13451" i="16"/>
  <c r="K13451" i="16"/>
  <c r="I10569" i="16"/>
  <c r="E4084" i="16"/>
  <c r="I4081" i="16"/>
  <c r="H4081" i="16"/>
  <c r="F4081" i="16"/>
  <c r="K4081" i="16"/>
  <c r="L4081" i="16"/>
  <c r="J4081" i="16"/>
  <c r="I12269" i="16"/>
  <c r="J4211" i="16"/>
  <c r="B4729" i="16"/>
  <c r="C4729" i="16"/>
  <c r="E12027" i="16"/>
  <c r="F12024" i="16"/>
  <c r="K12024" i="16"/>
  <c r="L12024" i="16"/>
  <c r="J12024" i="16"/>
  <c r="H12024" i="16"/>
  <c r="I12024" i="16"/>
  <c r="D4462" i="16"/>
  <c r="B4461" i="16"/>
  <c r="C4461" i="16"/>
  <c r="D4464" i="16"/>
  <c r="D4463" i="16"/>
  <c r="H3132" i="16"/>
  <c r="E6874" i="16"/>
  <c r="E12836" i="16"/>
  <c r="J12833" i="16"/>
  <c r="I12833" i="16"/>
  <c r="F12833" i="16"/>
  <c r="K12833" i="16"/>
  <c r="H12833" i="16"/>
  <c r="E16363" i="16"/>
  <c r="J16362" i="16"/>
  <c r="I16362" i="16"/>
  <c r="H16362" i="16"/>
  <c r="F16362" i="16"/>
  <c r="K16362" i="16"/>
  <c r="L16362" i="16"/>
  <c r="B234" i="16"/>
  <c r="C234" i="16"/>
  <c r="D235" i="16"/>
  <c r="F15632" i="16"/>
  <c r="B11134" i="16"/>
  <c r="C11134" i="16"/>
  <c r="E11687" i="16"/>
  <c r="F11684" i="16"/>
  <c r="K11684" i="16"/>
  <c r="L11684" i="16"/>
  <c r="J11684" i="16"/>
  <c r="I11684" i="16"/>
  <c r="H11684" i="16"/>
  <c r="D7250" i="16"/>
  <c r="B7249" i="16"/>
  <c r="C7249" i="16"/>
  <c r="D7252" i="16"/>
  <c r="D7251" i="16"/>
  <c r="D2370" i="16"/>
  <c r="B2369" i="16"/>
  <c r="C2369" i="16"/>
  <c r="B11593" i="16"/>
  <c r="C11593" i="16"/>
  <c r="B7886" i="16"/>
  <c r="C7886" i="16"/>
  <c r="C11377" i="16"/>
  <c r="D11378" i="16"/>
  <c r="B11377" i="16"/>
  <c r="D11380" i="16"/>
  <c r="D11379" i="16"/>
  <c r="B10729" i="16"/>
  <c r="C10729" i="16"/>
  <c r="D7088" i="16"/>
  <c r="D7087" i="16"/>
  <c r="C7085" i="16"/>
  <c r="D7086" i="16"/>
  <c r="B7085" i="16"/>
  <c r="E11868" i="16"/>
  <c r="H11867" i="16"/>
  <c r="I11867" i="16"/>
  <c r="F13234" i="16"/>
  <c r="K13234" i="16"/>
  <c r="L13234" i="16"/>
  <c r="J13234" i="16"/>
  <c r="H13234" i="16"/>
  <c r="E13235" i="16"/>
  <c r="I13234" i="16"/>
  <c r="J3695" i="16"/>
  <c r="H16068" i="16"/>
  <c r="D7545" i="16"/>
  <c r="C7543" i="16"/>
  <c r="D7544" i="16"/>
  <c r="B7543" i="16"/>
  <c r="D7546" i="16"/>
  <c r="F8132" i="16"/>
  <c r="K8132" i="16"/>
  <c r="E3998" i="16"/>
  <c r="J3995" i="16"/>
  <c r="I3995" i="16"/>
  <c r="F3995" i="16"/>
  <c r="K3995" i="16"/>
  <c r="L3995" i="16"/>
  <c r="H3995" i="16"/>
  <c r="B8280" i="16"/>
  <c r="C8280" i="16"/>
  <c r="J3440" i="16"/>
  <c r="J11367" i="16"/>
  <c r="F15305" i="16"/>
  <c r="K15305" i="16"/>
  <c r="I2960" i="16"/>
  <c r="L2960" i="16"/>
  <c r="B14981" i="16"/>
  <c r="C14981" i="16"/>
  <c r="D14982" i="16"/>
  <c r="B8428" i="16"/>
  <c r="C8428" i="16"/>
  <c r="E6137" i="16"/>
  <c r="J6134" i="16"/>
  <c r="I6134" i="16"/>
  <c r="H6134" i="16"/>
  <c r="F6134" i="16"/>
  <c r="E4299" i="16"/>
  <c r="J4296" i="16"/>
  <c r="F4296" i="16"/>
  <c r="I4296" i="16"/>
  <c r="H4296" i="16"/>
  <c r="K16522" i="16"/>
  <c r="L16522" i="16"/>
  <c r="C4981" i="16"/>
  <c r="B4981" i="16"/>
  <c r="D16448" i="16"/>
  <c r="B16447" i="16"/>
  <c r="C16447" i="16"/>
  <c r="F13561" i="16"/>
  <c r="K13561" i="16"/>
  <c r="L13561" i="16"/>
  <c r="J10995" i="16"/>
  <c r="C356" i="16"/>
  <c r="D357" i="16"/>
  <c r="B356" i="16"/>
  <c r="E12752" i="16"/>
  <c r="F6775" i="16"/>
  <c r="H6775" i="16"/>
  <c r="E6776" i="16"/>
  <c r="J6775" i="16"/>
  <c r="D4892" i="16"/>
  <c r="B4891" i="16"/>
  <c r="C4891" i="16"/>
  <c r="D4894" i="16"/>
  <c r="D4893" i="16"/>
  <c r="C6790" i="16"/>
  <c r="B6790" i="16"/>
  <c r="E11481" i="16"/>
  <c r="H11478" i="16"/>
  <c r="J11478" i="16"/>
  <c r="I11478" i="16"/>
  <c r="F11478" i="16"/>
  <c r="K11478" i="16"/>
  <c r="L11478" i="16"/>
  <c r="I7151" i="16"/>
  <c r="C15743" i="16"/>
  <c r="B15743" i="16"/>
  <c r="D15744" i="16"/>
  <c r="D14872" i="16"/>
  <c r="B14871" i="16"/>
  <c r="C14871" i="16"/>
  <c r="E10109" i="16"/>
  <c r="I10106" i="16"/>
  <c r="F10106" i="16"/>
  <c r="K10106" i="16"/>
  <c r="J10106" i="16"/>
  <c r="H10106" i="16"/>
  <c r="B3361" i="16"/>
  <c r="C3361" i="16"/>
  <c r="D3395" i="16"/>
  <c r="B3394" i="16"/>
  <c r="C3394" i="16"/>
  <c r="D3397" i="16"/>
  <c r="D3396" i="16"/>
  <c r="J14542" i="16"/>
  <c r="B7647" i="16"/>
  <c r="C7647" i="16"/>
  <c r="F13343" i="16"/>
  <c r="K13343" i="16"/>
  <c r="L13343" i="16"/>
  <c r="E8877" i="16"/>
  <c r="H8874" i="16"/>
  <c r="J8874" i="16"/>
  <c r="I8874" i="16"/>
  <c r="F8874" i="16"/>
  <c r="F15523" i="16"/>
  <c r="F7072" i="16"/>
  <c r="K7072" i="16"/>
  <c r="L7072" i="16"/>
  <c r="D4531" i="16"/>
  <c r="C4529" i="16"/>
  <c r="D4530" i="16"/>
  <c r="B4529" i="16"/>
  <c r="D4532" i="16"/>
  <c r="B6709" i="16"/>
  <c r="C6709" i="16"/>
  <c r="E14980" i="16"/>
  <c r="J14977" i="16"/>
  <c r="I14977" i="16"/>
  <c r="H14977" i="16"/>
  <c r="F14977" i="16"/>
  <c r="B11594" i="16"/>
  <c r="C11594" i="16"/>
  <c r="L4577" i="16"/>
  <c r="E8418" i="16"/>
  <c r="J8415" i="16"/>
  <c r="I8415" i="16"/>
  <c r="F8415" i="16"/>
  <c r="K8415" i="16"/>
  <c r="H8415" i="16"/>
  <c r="D4655" i="16"/>
  <c r="B4654" i="16"/>
  <c r="C4654" i="16"/>
  <c r="D4657" i="16"/>
  <c r="D4656" i="16"/>
  <c r="E6933" i="16"/>
  <c r="E4255" i="16"/>
  <c r="K3415" i="16"/>
  <c r="L3415" i="16"/>
  <c r="J7751" i="16"/>
  <c r="B10867" i="16"/>
  <c r="C10867" i="16"/>
  <c r="K3459" i="16"/>
  <c r="L3459" i="16"/>
  <c r="H16779" i="16"/>
  <c r="K16779" i="16"/>
  <c r="L16779" i="16"/>
  <c r="C7010" i="16"/>
  <c r="B7010" i="16"/>
  <c r="E4718" i="16"/>
  <c r="H4717" i="16"/>
  <c r="F4717" i="16"/>
  <c r="K4717" i="16"/>
  <c r="J4717" i="16"/>
  <c r="I4717" i="16"/>
  <c r="E12317" i="16"/>
  <c r="F12314" i="16"/>
  <c r="K12314" i="16"/>
  <c r="H12314" i="16"/>
  <c r="J12314" i="16"/>
  <c r="I12314" i="16"/>
  <c r="B11493" i="16"/>
  <c r="C11493" i="16"/>
  <c r="B4428" i="16"/>
  <c r="C4428" i="16"/>
  <c r="J5935" i="16"/>
  <c r="B7084" i="16"/>
  <c r="C7084" i="16"/>
  <c r="B15306" i="16"/>
  <c r="D15307" i="16"/>
  <c r="C15306" i="16"/>
  <c r="F16068" i="16"/>
  <c r="K16068" i="16"/>
  <c r="L16068" i="16"/>
  <c r="C7542" i="16"/>
  <c r="B7542" i="16"/>
  <c r="E3349" i="16"/>
  <c r="J3346" i="16"/>
  <c r="H3346" i="16"/>
  <c r="I3346" i="16"/>
  <c r="F3346" i="16"/>
  <c r="K3346" i="16"/>
  <c r="L3346" i="16"/>
  <c r="D11265" i="16"/>
  <c r="C11262" i="16"/>
  <c r="D11263" i="16"/>
  <c r="B11262" i="16"/>
  <c r="D11264" i="16"/>
  <c r="D163" i="16"/>
  <c r="B162" i="16"/>
  <c r="C162" i="16"/>
  <c r="E11128" i="16"/>
  <c r="I3440" i="16"/>
  <c r="J4451" i="16"/>
  <c r="E13672" i="16"/>
  <c r="H13669" i="16"/>
  <c r="F13669" i="16"/>
  <c r="K13669" i="16"/>
  <c r="L13669" i="16"/>
  <c r="J13669" i="16"/>
  <c r="I13669" i="16"/>
  <c r="E13026" i="16"/>
  <c r="I13025" i="16"/>
  <c r="J13025" i="16"/>
  <c r="D11011" i="16"/>
  <c r="D11010" i="16"/>
  <c r="D11009" i="16"/>
  <c r="B11008" i="16"/>
  <c r="C11008" i="16"/>
  <c r="D16361" i="16"/>
  <c r="B16360" i="16"/>
  <c r="C16360" i="16"/>
  <c r="C8427" i="16"/>
  <c r="B8427" i="16"/>
  <c r="I13779" i="16"/>
  <c r="J4508" i="16"/>
  <c r="E3417" i="16"/>
  <c r="H3414" i="16"/>
  <c r="F3414" i="16"/>
  <c r="K3414" i="16"/>
  <c r="J3414" i="16"/>
  <c r="I3414" i="16"/>
  <c r="J12670" i="16"/>
  <c r="B10868" i="16"/>
  <c r="C10868" i="16"/>
  <c r="E4646" i="16"/>
  <c r="H4643" i="16"/>
  <c r="F4643" i="16"/>
  <c r="K4643" i="16"/>
  <c r="J4643" i="16"/>
  <c r="I4643" i="16"/>
  <c r="C4528" i="16"/>
  <c r="B4528" i="16"/>
  <c r="K11584" i="16"/>
  <c r="L11584" i="16"/>
  <c r="H3304" i="16"/>
  <c r="K14651" i="16"/>
  <c r="L14651" i="16"/>
  <c r="E11251" i="16"/>
  <c r="J11248" i="16"/>
  <c r="H11248" i="16"/>
  <c r="F11248" i="16"/>
  <c r="I11248" i="16"/>
  <c r="E3461" i="16"/>
  <c r="J3458" i="16"/>
  <c r="I3458" i="16"/>
  <c r="H3458" i="16"/>
  <c r="F3458" i="16"/>
  <c r="K3458" i="16"/>
  <c r="L3458" i="16"/>
  <c r="I3480" i="16"/>
  <c r="L3480" i="16"/>
  <c r="E6465" i="16"/>
  <c r="J6462" i="16"/>
  <c r="I6462" i="16"/>
  <c r="H6462" i="16"/>
  <c r="F6462" i="16"/>
  <c r="K6462" i="16"/>
  <c r="L6462" i="16"/>
  <c r="K16268" i="16"/>
  <c r="L16268" i="16"/>
  <c r="D6757" i="16"/>
  <c r="D6756" i="16"/>
  <c r="C6754" i="16"/>
  <c r="D6755" i="16"/>
  <c r="B6754" i="16"/>
  <c r="E5391" i="16"/>
  <c r="J5390" i="16"/>
  <c r="H5390" i="16"/>
  <c r="F5390" i="16"/>
  <c r="K5390" i="16"/>
  <c r="E4477" i="16"/>
  <c r="H4476" i="16"/>
  <c r="J4476" i="16"/>
  <c r="I4476" i="16"/>
  <c r="B6710" i="16"/>
  <c r="C6710" i="16"/>
  <c r="J16828" i="16"/>
  <c r="E16829" i="16"/>
  <c r="I16828" i="16"/>
  <c r="F16828" i="16"/>
  <c r="E16271" i="16"/>
  <c r="I2917" i="16"/>
  <c r="E2918" i="16"/>
  <c r="H2917" i="16"/>
  <c r="F2917" i="16"/>
  <c r="K2917" i="16"/>
  <c r="L2917" i="16"/>
  <c r="J2917" i="16"/>
  <c r="E4883" i="16"/>
  <c r="I4880" i="16"/>
  <c r="H4880" i="16"/>
  <c r="F4880" i="16"/>
  <c r="J4880" i="16"/>
  <c r="H3472" i="16"/>
  <c r="F4516" i="16"/>
  <c r="K4516" i="16"/>
  <c r="L4516" i="16"/>
  <c r="J15741" i="16"/>
  <c r="B13672" i="16"/>
  <c r="C13672" i="16"/>
  <c r="D13673" i="16"/>
  <c r="F12269" i="16"/>
  <c r="K12269" i="16"/>
  <c r="L12269" i="16"/>
  <c r="K4211" i="16"/>
  <c r="L4211" i="16"/>
  <c r="B8578" i="16"/>
  <c r="C8578" i="16"/>
  <c r="D4732" i="16"/>
  <c r="C4730" i="16"/>
  <c r="D4731" i="16"/>
  <c r="B4730" i="16"/>
  <c r="D4733" i="16"/>
  <c r="B4488" i="16"/>
  <c r="C4488" i="16"/>
  <c r="B7011" i="16"/>
  <c r="C7011" i="16"/>
  <c r="C7340" i="16"/>
  <c r="D7341" i="16"/>
  <c r="B7340" i="16"/>
  <c r="D7343" i="16"/>
  <c r="D7342" i="16"/>
  <c r="B5943" i="16"/>
  <c r="C5943" i="16"/>
  <c r="F3132" i="16"/>
  <c r="B15524" i="16"/>
  <c r="C15524" i="16"/>
  <c r="D15525" i="16"/>
  <c r="F7527" i="16"/>
  <c r="K7527" i="16"/>
  <c r="F16444" i="16"/>
  <c r="K16444" i="16"/>
  <c r="L16444" i="16"/>
  <c r="J12315" i="16"/>
  <c r="H15632" i="16"/>
  <c r="E5609" i="16"/>
  <c r="F5608" i="16"/>
  <c r="B13234" i="16"/>
  <c r="C13234" i="16"/>
  <c r="D13235" i="16"/>
  <c r="B11494" i="16"/>
  <c r="C11494" i="16"/>
  <c r="C4429" i="16"/>
  <c r="B4429" i="16"/>
  <c r="D10733" i="16"/>
  <c r="D10732" i="16"/>
  <c r="D10731" i="16"/>
  <c r="B10730" i="16"/>
  <c r="C10730" i="16"/>
  <c r="E4422" i="16"/>
  <c r="J4419" i="16"/>
  <c r="I4419" i="16"/>
  <c r="F4419" i="16"/>
  <c r="K4419" i="16"/>
  <c r="H4419" i="16"/>
  <c r="B12927" i="16"/>
  <c r="C12927" i="16"/>
  <c r="D12928" i="16"/>
  <c r="B6879" i="16"/>
  <c r="C6879" i="16"/>
  <c r="C4394" i="16"/>
  <c r="B4394" i="16"/>
  <c r="E12929" i="16"/>
  <c r="J12928" i="16"/>
  <c r="I12928" i="16"/>
  <c r="H12928" i="16"/>
  <c r="F12928" i="16"/>
  <c r="K12928" i="16"/>
  <c r="L12928" i="16"/>
  <c r="D1539" i="16"/>
  <c r="B1538" i="16"/>
  <c r="C1538" i="16"/>
  <c r="I16068" i="16"/>
  <c r="B6606" i="16"/>
  <c r="C6606" i="16"/>
  <c r="B5183" i="16"/>
  <c r="C5183" i="16"/>
  <c r="I8132" i="16"/>
  <c r="E7426" i="16"/>
  <c r="J7423" i="16"/>
  <c r="I7423" i="16"/>
  <c r="H7423" i="16"/>
  <c r="F7423" i="16"/>
  <c r="K7423" i="16"/>
  <c r="L7423" i="16"/>
  <c r="B11260" i="16"/>
  <c r="C11260" i="16"/>
  <c r="D8283" i="16"/>
  <c r="C8281" i="16"/>
  <c r="D8282" i="16"/>
  <c r="B8281" i="16"/>
  <c r="D8284" i="16"/>
  <c r="F3440" i="16"/>
  <c r="K3440" i="16"/>
  <c r="L3440" i="16"/>
  <c r="B14327" i="16"/>
  <c r="D14328" i="16"/>
  <c r="C14327" i="16"/>
  <c r="E6228" i="16"/>
  <c r="F6225" i="16"/>
  <c r="I6225" i="16"/>
  <c r="J6225" i="16"/>
  <c r="H6225" i="16"/>
  <c r="I15305" i="16"/>
  <c r="J2960" i="16"/>
  <c r="F13670" i="16"/>
  <c r="K13670" i="16"/>
  <c r="L13670" i="16"/>
  <c r="I3261" i="16"/>
  <c r="E3262" i="16"/>
  <c r="H3261" i="16"/>
  <c r="F3261" i="16"/>
  <c r="J3261" i="16"/>
  <c r="F6646" i="16"/>
  <c r="I6646" i="16"/>
  <c r="H6646" i="16"/>
  <c r="E6647" i="16"/>
  <c r="J6646" i="16"/>
  <c r="L15413" i="16"/>
  <c r="D8432" i="16"/>
  <c r="D8431" i="16"/>
  <c r="D8430" i="16"/>
  <c r="B8429" i="16"/>
  <c r="C8429" i="16"/>
  <c r="E7328" i="16"/>
  <c r="F7327" i="16"/>
  <c r="K7327" i="16"/>
  <c r="H7327" i="16"/>
  <c r="H8416" i="16"/>
  <c r="K8416" i="16"/>
  <c r="L8416" i="16"/>
  <c r="E12459" i="16"/>
  <c r="J12458" i="16"/>
  <c r="B6474" i="16"/>
  <c r="C6474" i="16"/>
  <c r="E5719" i="16"/>
  <c r="I5716" i="16"/>
  <c r="H5716" i="16"/>
  <c r="J5716" i="16"/>
  <c r="F5716" i="16"/>
  <c r="K5716" i="16"/>
  <c r="L5716" i="16"/>
  <c r="D15961" i="16"/>
  <c r="B15960" i="16"/>
  <c r="C15960" i="16"/>
  <c r="D6842" i="16"/>
  <c r="B6841" i="16"/>
  <c r="D6844" i="16"/>
  <c r="D6843" i="16"/>
  <c r="C6841" i="16"/>
  <c r="K6830" i="16"/>
  <c r="L6830" i="16"/>
  <c r="F10995" i="16"/>
  <c r="K10995" i="16"/>
  <c r="E16943" i="16"/>
  <c r="J16942" i="16"/>
  <c r="I16942" i="16"/>
  <c r="F16942" i="16"/>
  <c r="H16942" i="16"/>
  <c r="K12217" i="16"/>
  <c r="L12217" i="16"/>
  <c r="E3177" i="16"/>
  <c r="I3174" i="16"/>
  <c r="H3174" i="16"/>
  <c r="J3174" i="16"/>
  <c r="F3174" i="16"/>
  <c r="K3174" i="16"/>
  <c r="L3174" i="16"/>
  <c r="B3492" i="16"/>
  <c r="C3492" i="16"/>
  <c r="E14871" i="16"/>
  <c r="H14868" i="16"/>
  <c r="I14868" i="16"/>
  <c r="J14868" i="16"/>
  <c r="F14868" i="16"/>
  <c r="K14868" i="16"/>
  <c r="L14868" i="16"/>
  <c r="J7151" i="16"/>
  <c r="F9645" i="16"/>
  <c r="K9645" i="16"/>
  <c r="J12095" i="16"/>
  <c r="I12095" i="16"/>
  <c r="E12096" i="16"/>
  <c r="H12095" i="16"/>
  <c r="B6818" i="16"/>
  <c r="C6818" i="16"/>
  <c r="I14542" i="16"/>
  <c r="E10264" i="16"/>
  <c r="E7874" i="16"/>
  <c r="H7871" i="16"/>
  <c r="I7871" i="16"/>
  <c r="F7871" i="16"/>
  <c r="K7871" i="16"/>
  <c r="L7871" i="16"/>
  <c r="J7871" i="16"/>
  <c r="F3652" i="16"/>
  <c r="K3652" i="16"/>
  <c r="E5827" i="16"/>
  <c r="H5826" i="16"/>
  <c r="F5826" i="16"/>
  <c r="K5826" i="16"/>
  <c r="J5826" i="16"/>
  <c r="K8875" i="16"/>
  <c r="L8875" i="16"/>
  <c r="H15523" i="16"/>
  <c r="C3425" i="16"/>
  <c r="D3426" i="16"/>
  <c r="B3425" i="16"/>
  <c r="D3428" i="16"/>
  <c r="D3427" i="16"/>
  <c r="E6533" i="16"/>
  <c r="H7072" i="16"/>
  <c r="I15850" i="16"/>
  <c r="B6046" i="16"/>
  <c r="C6046" i="16"/>
  <c r="J3566" i="16"/>
  <c r="I3566" i="16"/>
  <c r="E3567" i="16"/>
  <c r="H3566" i="16"/>
  <c r="G83" i="4"/>
  <c r="F84" i="4"/>
  <c r="E6534" i="16"/>
  <c r="H6533" i="16"/>
  <c r="B7341" i="16"/>
  <c r="C7341" i="16"/>
  <c r="D11013" i="16"/>
  <c r="D11012" i="16"/>
  <c r="B11011" i="16"/>
  <c r="C11011" i="16"/>
  <c r="D11014" i="16"/>
  <c r="E4256" i="16"/>
  <c r="H4253" i="16"/>
  <c r="F4253" i="16"/>
  <c r="K4253" i="16"/>
  <c r="J4253" i="16"/>
  <c r="I4253" i="16"/>
  <c r="B11378" i="16"/>
  <c r="C11378" i="16"/>
  <c r="E6699" i="16"/>
  <c r="H6698" i="16"/>
  <c r="F6698" i="16"/>
  <c r="K6698" i="16"/>
  <c r="J6698" i="16"/>
  <c r="L5499" i="16"/>
  <c r="B8017" i="16"/>
  <c r="C8017" i="16"/>
  <c r="B8144" i="16"/>
  <c r="C8144" i="16"/>
  <c r="D10875" i="16"/>
  <c r="D10874" i="16"/>
  <c r="B10872" i="16"/>
  <c r="C10872" i="16"/>
  <c r="D10873" i="16"/>
  <c r="D6481" i="16"/>
  <c r="D6480" i="16"/>
  <c r="B6479" i="16"/>
  <c r="C6479" i="16"/>
  <c r="D6482" i="16"/>
  <c r="E15635" i="16"/>
  <c r="D3497" i="16"/>
  <c r="B3496" i="16"/>
  <c r="C3496" i="16"/>
  <c r="D3499" i="16"/>
  <c r="D3498" i="16"/>
  <c r="D14217" i="16"/>
  <c r="C14216" i="16"/>
  <c r="B14216" i="16"/>
  <c r="E7754" i="16"/>
  <c r="I5608" i="16"/>
  <c r="D11267" i="16"/>
  <c r="D11268" i="16"/>
  <c r="B11265" i="16"/>
  <c r="C11265" i="16"/>
  <c r="D11266" i="16"/>
  <c r="K6775" i="16"/>
  <c r="L6775" i="16"/>
  <c r="L12389" i="16"/>
  <c r="C11597" i="16"/>
  <c r="B11597" i="16"/>
  <c r="E3740" i="16"/>
  <c r="I3737" i="16"/>
  <c r="J3737" i="16"/>
  <c r="H3737" i="16"/>
  <c r="F3737" i="16"/>
  <c r="K3737" i="16"/>
  <c r="L3737" i="16"/>
  <c r="D6797" i="16"/>
  <c r="D6795" i="16"/>
  <c r="D6796" i="16"/>
  <c r="B6794" i="16"/>
  <c r="C6794" i="16"/>
  <c r="C6844" i="16"/>
  <c r="B6844" i="16"/>
  <c r="K3132" i="16"/>
  <c r="L3132" i="16"/>
  <c r="L15305" i="16"/>
  <c r="B4811" i="16"/>
  <c r="C4811" i="16"/>
  <c r="E14217" i="16"/>
  <c r="J14214" i="16"/>
  <c r="I14214" i="16"/>
  <c r="H14214" i="16"/>
  <c r="F14214" i="16"/>
  <c r="K14214" i="16"/>
  <c r="L14214" i="16"/>
  <c r="C6608" i="16"/>
  <c r="B6608" i="16"/>
  <c r="L14542" i="16"/>
  <c r="B8582" i="16"/>
  <c r="C8582" i="16"/>
  <c r="E13782" i="16"/>
  <c r="B13126" i="16"/>
  <c r="C13126" i="16"/>
  <c r="D13127" i="16"/>
  <c r="D13564" i="16"/>
  <c r="B13563" i="16"/>
  <c r="C13563" i="16"/>
  <c r="C16997" i="16"/>
  <c r="B16997" i="16"/>
  <c r="L5934" i="16"/>
  <c r="D5949" i="16"/>
  <c r="B5948" i="16"/>
  <c r="D5951" i="16"/>
  <c r="D5950" i="16"/>
  <c r="C5948" i="16"/>
  <c r="E4519" i="16"/>
  <c r="E3307" i="16"/>
  <c r="I5390" i="16"/>
  <c r="E13027" i="16"/>
  <c r="J13024" i="16"/>
  <c r="F13024" i="16"/>
  <c r="I13024" i="16"/>
  <c r="H13024" i="16"/>
  <c r="B15307" i="16"/>
  <c r="C15307" i="16"/>
  <c r="D15308" i="16"/>
  <c r="B4655" i="16"/>
  <c r="C4655" i="16"/>
  <c r="E4085" i="16"/>
  <c r="B2889" i="16"/>
  <c r="C2889" i="16"/>
  <c r="C8016" i="16"/>
  <c r="B8016" i="16"/>
  <c r="D8585" i="16"/>
  <c r="C8583" i="16"/>
  <c r="D8584" i="16"/>
  <c r="B8583" i="16"/>
  <c r="D8586" i="16"/>
  <c r="B12532" i="16"/>
  <c r="C12532" i="16"/>
  <c r="D12533" i="16"/>
  <c r="B13782" i="16"/>
  <c r="C13782" i="16"/>
  <c r="D13783" i="16"/>
  <c r="E14762" i="16"/>
  <c r="F14759" i="16"/>
  <c r="I14759" i="16"/>
  <c r="J14759" i="16"/>
  <c r="H14759" i="16"/>
  <c r="D479" i="16"/>
  <c r="B478" i="16"/>
  <c r="C478" i="16"/>
  <c r="B15635" i="16"/>
  <c r="C15635" i="16"/>
  <c r="D15636" i="16"/>
  <c r="E8724" i="16"/>
  <c r="H3523" i="16"/>
  <c r="K4576" i="16"/>
  <c r="L4576" i="16"/>
  <c r="E4798" i="16"/>
  <c r="I4795" i="16"/>
  <c r="F4795" i="16"/>
  <c r="J4795" i="16"/>
  <c r="H4795" i="16"/>
  <c r="L3089" i="16"/>
  <c r="E12673" i="16"/>
  <c r="K14541" i="16"/>
  <c r="L14541" i="16"/>
  <c r="E14110" i="16"/>
  <c r="F14109" i="16"/>
  <c r="D16968" i="16"/>
  <c r="B16967" i="16"/>
  <c r="C16967" i="16"/>
  <c r="B7165" i="16"/>
  <c r="C7165" i="16"/>
  <c r="B7650" i="16"/>
  <c r="C7650" i="16"/>
  <c r="L10716" i="16"/>
  <c r="K13560" i="16"/>
  <c r="L13560" i="16"/>
  <c r="K11366" i="16"/>
  <c r="L11366" i="16"/>
  <c r="D6153" i="16"/>
  <c r="C6151" i="16"/>
  <c r="D6152" i="16"/>
  <c r="B6151" i="16"/>
  <c r="D6154" i="16"/>
  <c r="B6323" i="16"/>
  <c r="C6323" i="16"/>
  <c r="B11793" i="16"/>
  <c r="C11793" i="16"/>
  <c r="J3738" i="16"/>
  <c r="C6660" i="16"/>
  <c r="B6660" i="16"/>
  <c r="C6240" i="16"/>
  <c r="B6240" i="16"/>
  <c r="E12357" i="16"/>
  <c r="J12354" i="16"/>
  <c r="I12354" i="16"/>
  <c r="H12354" i="16"/>
  <c r="F12354" i="16"/>
  <c r="K12354" i="16"/>
  <c r="L12354" i="16"/>
  <c r="B15416" i="16"/>
  <c r="C15416" i="16"/>
  <c r="D15417" i="16"/>
  <c r="K3003" i="16"/>
  <c r="L3003" i="16"/>
  <c r="E5938" i="16"/>
  <c r="A31" i="1"/>
  <c r="H30" i="1"/>
  <c r="I30" i="1"/>
  <c r="B30" i="1"/>
  <c r="C30" i="1"/>
  <c r="I11588" i="16"/>
  <c r="E11589" i="16"/>
  <c r="H11588" i="16"/>
  <c r="F11588" i="16"/>
  <c r="L16983" i="16"/>
  <c r="B6793" i="16"/>
  <c r="C6793" i="16"/>
  <c r="E6808" i="16"/>
  <c r="J6805" i="16"/>
  <c r="F6805" i="16"/>
  <c r="H6805" i="16"/>
  <c r="I6805" i="16"/>
  <c r="E6041" i="16"/>
  <c r="B6542" i="16"/>
  <c r="C6542" i="16"/>
  <c r="E5071" i="16"/>
  <c r="F5068" i="16"/>
  <c r="K5068" i="16"/>
  <c r="I5068" i="16"/>
  <c r="J5068" i="16"/>
  <c r="H5068" i="16"/>
  <c r="F14324" i="16"/>
  <c r="K14324" i="16"/>
  <c r="D12602" i="16"/>
  <c r="B12601" i="16"/>
  <c r="C12601" i="16"/>
  <c r="E4385" i="16"/>
  <c r="F4382" i="16"/>
  <c r="H4382" i="16"/>
  <c r="J4382" i="16"/>
  <c r="I4382" i="16"/>
  <c r="B6821" i="16"/>
  <c r="C6821" i="16"/>
  <c r="E3387" i="16"/>
  <c r="B8283" i="16"/>
  <c r="C8283" i="16"/>
  <c r="B4893" i="16"/>
  <c r="C4893" i="16"/>
  <c r="C4810" i="16"/>
  <c r="B4810" i="16"/>
  <c r="B6609" i="16"/>
  <c r="C6609" i="16"/>
  <c r="B11137" i="16"/>
  <c r="C11137" i="16"/>
  <c r="E4884" i="16"/>
  <c r="D6759" i="16"/>
  <c r="D6758" i="16"/>
  <c r="B6757" i="16"/>
  <c r="C6757" i="16"/>
  <c r="D6760" i="16"/>
  <c r="E8878" i="16"/>
  <c r="E4171" i="16"/>
  <c r="E4342" i="16"/>
  <c r="J4339" i="16"/>
  <c r="H4339" i="16"/>
  <c r="I4339" i="16"/>
  <c r="F4339" i="16"/>
  <c r="K4339" i="16"/>
  <c r="L4339" i="16"/>
  <c r="E12162" i="16"/>
  <c r="E8135" i="16"/>
  <c r="B1901" i="16"/>
  <c r="D1902" i="16"/>
  <c r="C1901" i="16"/>
  <c r="B6322" i="16"/>
  <c r="C6322" i="16"/>
  <c r="D6663" i="16"/>
  <c r="B6662" i="16"/>
  <c r="D6664" i="16"/>
  <c r="C6662" i="16"/>
  <c r="D6665" i="16"/>
  <c r="B16071" i="16"/>
  <c r="C16071" i="16"/>
  <c r="D16072" i="16"/>
  <c r="L5069" i="16"/>
  <c r="E12272" i="16"/>
  <c r="B6820" i="16"/>
  <c r="C6820" i="16"/>
  <c r="L3414" i="16"/>
  <c r="E14981" i="16"/>
  <c r="D7090" i="16"/>
  <c r="C7088" i="16"/>
  <c r="D7089" i="16"/>
  <c r="B7088" i="16"/>
  <c r="D7091" i="16"/>
  <c r="F6863" i="16"/>
  <c r="K6863" i="16"/>
  <c r="D13027" i="16"/>
  <c r="B13026" i="16"/>
  <c r="C13026" i="16"/>
  <c r="K6389" i="16"/>
  <c r="L6389" i="16"/>
  <c r="L6037" i="16"/>
  <c r="E6934" i="16"/>
  <c r="H6931" i="16"/>
  <c r="F6931" i="16"/>
  <c r="K6931" i="16"/>
  <c r="J6931" i="16"/>
  <c r="I6931" i="16"/>
  <c r="B4892" i="16"/>
  <c r="C4892" i="16"/>
  <c r="E3999" i="16"/>
  <c r="J14215" i="16"/>
  <c r="E12391" i="16"/>
  <c r="J12388" i="16"/>
  <c r="F12388" i="16"/>
  <c r="K12388" i="16"/>
  <c r="I12388" i="16"/>
  <c r="H12388" i="16"/>
  <c r="B7250" i="16"/>
  <c r="C7250" i="16"/>
  <c r="F2874" i="16"/>
  <c r="K2874" i="16"/>
  <c r="L2874" i="16"/>
  <c r="D4436" i="16"/>
  <c r="D4435" i="16"/>
  <c r="D4434" i="16"/>
  <c r="B4433" i="16"/>
  <c r="C4433" i="16"/>
  <c r="B7014" i="16"/>
  <c r="C7014" i="16"/>
  <c r="D16781" i="16"/>
  <c r="B16780" i="16"/>
  <c r="C16780" i="16"/>
  <c r="E6313" i="16"/>
  <c r="F6310" i="16"/>
  <c r="J6310" i="16"/>
  <c r="I6310" i="16"/>
  <c r="H6310" i="16"/>
  <c r="K16067" i="16"/>
  <c r="L16067" i="16"/>
  <c r="K15086" i="16"/>
  <c r="L15086" i="16"/>
  <c r="E10572" i="16"/>
  <c r="K6853" i="16"/>
  <c r="L6853" i="16"/>
  <c r="B5083" i="16"/>
  <c r="C5083" i="16"/>
  <c r="C7890" i="16"/>
  <c r="B7890" i="16"/>
  <c r="E3869" i="16"/>
  <c r="I3866" i="16"/>
  <c r="H3866" i="16"/>
  <c r="J3866" i="16"/>
  <c r="F3866" i="16"/>
  <c r="K3866" i="16"/>
  <c r="L3866" i="16"/>
  <c r="E12532" i="16"/>
  <c r="H12529" i="16"/>
  <c r="J12529" i="16"/>
  <c r="I12529" i="16"/>
  <c r="F12529" i="16"/>
  <c r="D10589" i="16"/>
  <c r="B10588" i="16"/>
  <c r="D10591" i="16"/>
  <c r="C10588" i="16"/>
  <c r="D10590" i="16"/>
  <c r="K4450" i="16"/>
  <c r="L4450" i="16"/>
  <c r="F6806" i="16"/>
  <c r="K6806" i="16"/>
  <c r="L6806" i="16"/>
  <c r="E14001" i="16"/>
  <c r="F14000" i="16"/>
  <c r="I14000" i="16"/>
  <c r="J14000" i="16"/>
  <c r="E11782" i="16"/>
  <c r="D14108" i="16"/>
  <c r="B14107" i="16"/>
  <c r="C14107" i="16"/>
  <c r="B16172" i="16"/>
  <c r="C16172" i="16"/>
  <c r="D16173" i="16"/>
  <c r="B5946" i="16"/>
  <c r="C5946" i="16"/>
  <c r="B16941" i="16"/>
  <c r="C16941" i="16"/>
  <c r="D16942" i="16"/>
  <c r="D6546" i="16"/>
  <c r="C6543" i="16"/>
  <c r="B6543" i="16"/>
  <c r="D6544" i="16"/>
  <c r="D6545" i="16"/>
  <c r="E5283" i="16"/>
  <c r="F5280" i="16"/>
  <c r="K5280" i="16"/>
  <c r="I5280" i="16"/>
  <c r="H5280" i="16"/>
  <c r="J5280" i="16"/>
  <c r="K4495" i="16"/>
  <c r="L4495" i="16"/>
  <c r="B13891" i="16"/>
  <c r="C13891" i="16"/>
  <c r="D13892" i="16"/>
  <c r="I14324" i="16"/>
  <c r="C4589" i="16"/>
  <c r="B4589" i="16"/>
  <c r="D987" i="16"/>
  <c r="B986" i="16"/>
  <c r="C986" i="16"/>
  <c r="E14872" i="16"/>
  <c r="L5390" i="16"/>
  <c r="B7438" i="16"/>
  <c r="C7438" i="16"/>
  <c r="E9803" i="16"/>
  <c r="H9802" i="16"/>
  <c r="F9802" i="16"/>
  <c r="K9802" i="16"/>
  <c r="I6834" i="16"/>
  <c r="E6835" i="16"/>
  <c r="H6834" i="16"/>
  <c r="F6834" i="16"/>
  <c r="K6834" i="16"/>
  <c r="L6834" i="16"/>
  <c r="J6834" i="16"/>
  <c r="D6716" i="16"/>
  <c r="C6714" i="16"/>
  <c r="D6715" i="16"/>
  <c r="B6714" i="16"/>
  <c r="D6717" i="16"/>
  <c r="B16986" i="16"/>
  <c r="C16986" i="16"/>
  <c r="D16987" i="16"/>
  <c r="B8430" i="16"/>
  <c r="C8430" i="16"/>
  <c r="D4660" i="16"/>
  <c r="D4659" i="16"/>
  <c r="D4658" i="16"/>
  <c r="B4657" i="16"/>
  <c r="C4657" i="16"/>
  <c r="E13455" i="16"/>
  <c r="K12670" i="16"/>
  <c r="L12670" i="16"/>
  <c r="D6404" i="16"/>
  <c r="B6403" i="16"/>
  <c r="C6403" i="16"/>
  <c r="D6406" i="16"/>
  <c r="D6405" i="16"/>
  <c r="D8021" i="16"/>
  <c r="D8020" i="16"/>
  <c r="B8018" i="16"/>
  <c r="C8018" i="16"/>
  <c r="D8019" i="16"/>
  <c r="E15308" i="16"/>
  <c r="P43" i="1"/>
  <c r="N44" i="1"/>
  <c r="E16727" i="16"/>
  <c r="E2963" i="16"/>
  <c r="K16942" i="16"/>
  <c r="L16942" i="16"/>
  <c r="K6646" i="16"/>
  <c r="L6646" i="16"/>
  <c r="L4643" i="16"/>
  <c r="E13673" i="16"/>
  <c r="J4254" i="16"/>
  <c r="B4531" i="16"/>
  <c r="C4531" i="16"/>
  <c r="D7255" i="16"/>
  <c r="D7254" i="16"/>
  <c r="D7253" i="16"/>
  <c r="B7252" i="16"/>
  <c r="C7252" i="16"/>
  <c r="E12837" i="16"/>
  <c r="E12028" i="16"/>
  <c r="C7439" i="16"/>
  <c r="B7439" i="16"/>
  <c r="E12420" i="16"/>
  <c r="D2261" i="16"/>
  <c r="B2260" i="16"/>
  <c r="C2260" i="16"/>
  <c r="D16727" i="16"/>
  <c r="B16726" i="16"/>
  <c r="C16726" i="16"/>
  <c r="C5085" i="16"/>
  <c r="D5086" i="16"/>
  <c r="B5085" i="16"/>
  <c r="D5088" i="16"/>
  <c r="D5087" i="16"/>
  <c r="B6150" i="16"/>
  <c r="C6150" i="16"/>
  <c r="B8431" i="16"/>
  <c r="C8431" i="16"/>
  <c r="D13236" i="16"/>
  <c r="B13235" i="16"/>
  <c r="C13235" i="16"/>
  <c r="L4717" i="16"/>
  <c r="E11869" i="16"/>
  <c r="I11866" i="16"/>
  <c r="H11866" i="16"/>
  <c r="J11866" i="16"/>
  <c r="F11866" i="16"/>
  <c r="K11866" i="16"/>
  <c r="L11866" i="16"/>
  <c r="B15090" i="16"/>
  <c r="C15090" i="16"/>
  <c r="D15091" i="16"/>
  <c r="K14432" i="16"/>
  <c r="L14432" i="16"/>
  <c r="B6842" i="16"/>
  <c r="C6842" i="16"/>
  <c r="K3261" i="16"/>
  <c r="L3261" i="16"/>
  <c r="K16828" i="16"/>
  <c r="L16828" i="16"/>
  <c r="E4647" i="16"/>
  <c r="B163" i="16"/>
  <c r="C163" i="16"/>
  <c r="D164" i="16"/>
  <c r="J11867" i="16"/>
  <c r="E7238" i="16"/>
  <c r="F7235" i="16"/>
  <c r="J7235" i="16"/>
  <c r="I7235" i="16"/>
  <c r="H7235" i="16"/>
  <c r="F3566" i="16"/>
  <c r="K3566" i="16"/>
  <c r="L3566" i="16"/>
  <c r="E5828" i="16"/>
  <c r="I5825" i="16"/>
  <c r="H5825" i="16"/>
  <c r="F5825" i="16"/>
  <c r="J5825" i="16"/>
  <c r="F12095" i="16"/>
  <c r="K12095" i="16"/>
  <c r="L12095" i="16"/>
  <c r="B10732" i="16"/>
  <c r="C10732" i="16"/>
  <c r="C7342" i="16"/>
  <c r="B7342" i="16"/>
  <c r="E2919" i="16"/>
  <c r="H2916" i="16"/>
  <c r="I2916" i="16"/>
  <c r="F2916" i="16"/>
  <c r="K2916" i="16"/>
  <c r="L2916" i="16"/>
  <c r="J2916" i="16"/>
  <c r="H16828" i="16"/>
  <c r="F4476" i="16"/>
  <c r="K4476" i="16"/>
  <c r="L4476" i="16"/>
  <c r="E3462" i="16"/>
  <c r="B11009" i="16"/>
  <c r="C11009" i="16"/>
  <c r="H13025" i="16"/>
  <c r="B11264" i="16"/>
  <c r="C11264" i="16"/>
  <c r="E4719" i="16"/>
  <c r="J4716" i="16"/>
  <c r="I4716" i="16"/>
  <c r="F4716" i="16"/>
  <c r="H4716" i="16"/>
  <c r="H6932" i="16"/>
  <c r="K8874" i="16"/>
  <c r="L8874" i="16"/>
  <c r="C15744" i="16"/>
  <c r="B15744" i="16"/>
  <c r="D15745" i="16"/>
  <c r="E11482" i="16"/>
  <c r="I6775" i="16"/>
  <c r="D7547" i="16"/>
  <c r="B7546" i="16"/>
  <c r="C7546" i="16"/>
  <c r="D7549" i="16"/>
  <c r="D7548" i="16"/>
  <c r="E13236" i="16"/>
  <c r="F13233" i="16"/>
  <c r="H13233" i="16"/>
  <c r="I13233" i="16"/>
  <c r="J13233" i="16"/>
  <c r="F11867" i="16"/>
  <c r="K11867" i="16"/>
  <c r="L11867" i="16"/>
  <c r="B11379" i="16"/>
  <c r="C11379" i="16"/>
  <c r="K15632" i="16"/>
  <c r="L15632" i="16"/>
  <c r="E6875" i="16"/>
  <c r="H6874" i="16"/>
  <c r="J6874" i="16"/>
  <c r="L13451" i="16"/>
  <c r="L4167" i="16"/>
  <c r="I3609" i="16"/>
  <c r="L3609" i="16"/>
  <c r="K14650" i="16"/>
  <c r="L14650" i="16"/>
  <c r="K16724" i="16"/>
  <c r="L16724" i="16"/>
  <c r="B15852" i="16"/>
  <c r="C15852" i="16"/>
  <c r="D15853" i="16"/>
  <c r="D6887" i="16"/>
  <c r="D6886" i="16"/>
  <c r="C6884" i="16"/>
  <c r="B6884" i="16"/>
  <c r="D6885" i="16"/>
  <c r="D14763" i="16"/>
  <c r="B14762" i="16"/>
  <c r="C14762" i="16"/>
  <c r="F16596" i="16"/>
  <c r="K16596" i="16"/>
  <c r="L16596" i="16"/>
  <c r="D7018" i="16"/>
  <c r="D7017" i="16"/>
  <c r="D7016" i="16"/>
  <c r="C7015" i="16"/>
  <c r="B7015" i="16"/>
  <c r="B6402" i="16"/>
  <c r="C6402" i="16"/>
  <c r="I4340" i="16"/>
  <c r="E3220" i="16"/>
  <c r="J3217" i="16"/>
  <c r="H3217" i="16"/>
  <c r="I3217" i="16"/>
  <c r="F3217" i="16"/>
  <c r="K3217" i="16"/>
  <c r="E12441" i="16"/>
  <c r="J12438" i="16"/>
  <c r="H12438" i="16"/>
  <c r="I12438" i="16"/>
  <c r="F12438" i="16"/>
  <c r="K12438" i="16"/>
  <c r="L12438" i="16"/>
  <c r="D11707" i="16"/>
  <c r="C11704" i="16"/>
  <c r="B11704" i="16"/>
  <c r="D11705" i="16"/>
  <c r="D11706" i="16"/>
  <c r="E16873" i="16"/>
  <c r="J16870" i="16"/>
  <c r="I16870" i="16"/>
  <c r="F16870" i="16"/>
  <c r="H16870" i="16"/>
  <c r="L15522" i="16"/>
  <c r="F7236" i="16"/>
  <c r="K7236" i="16"/>
  <c r="B2888" i="16"/>
  <c r="C2888" i="16"/>
  <c r="I6311" i="16"/>
  <c r="E16667" i="16"/>
  <c r="H16666" i="16"/>
  <c r="L8131" i="16"/>
  <c r="E3135" i="16"/>
  <c r="F13888" i="16"/>
  <c r="E3483" i="16"/>
  <c r="D6052" i="16"/>
  <c r="B6051" i="16"/>
  <c r="D6054" i="16"/>
  <c r="D6053" i="16"/>
  <c r="C6051" i="16"/>
  <c r="B6477" i="16"/>
  <c r="C6477" i="16"/>
  <c r="C4399" i="16"/>
  <c r="D4400" i="16"/>
  <c r="B4399" i="16"/>
  <c r="D4402" i="16"/>
  <c r="D4401" i="16"/>
  <c r="E3091" i="16"/>
  <c r="J3088" i="16"/>
  <c r="F3088" i="16"/>
  <c r="K3088" i="16"/>
  <c r="I3088" i="16"/>
  <c r="H3088" i="16"/>
  <c r="E16173" i="16"/>
  <c r="I16170" i="16"/>
  <c r="F16170" i="16"/>
  <c r="J16170" i="16"/>
  <c r="H16170" i="16"/>
  <c r="E9648" i="16"/>
  <c r="K15631" i="16"/>
  <c r="L15631" i="16"/>
  <c r="E7530" i="16"/>
  <c r="E14545" i="16"/>
  <c r="C11498" i="16"/>
  <c r="D11499" i="16"/>
  <c r="B11498" i="16"/>
  <c r="D11501" i="16"/>
  <c r="D11500" i="16"/>
  <c r="L3471" i="16"/>
  <c r="B7166" i="16"/>
  <c r="C7166" i="16"/>
  <c r="B7651" i="16"/>
  <c r="C7651" i="16"/>
  <c r="E10720" i="16"/>
  <c r="C7891" i="16"/>
  <c r="D7894" i="16"/>
  <c r="D7893" i="16"/>
  <c r="B7891" i="16"/>
  <c r="D7892" i="16"/>
  <c r="F5172" i="16"/>
  <c r="K5172" i="16"/>
  <c r="L5172" i="16"/>
  <c r="L4210" i="16"/>
  <c r="B11794" i="16"/>
  <c r="C11794" i="16"/>
  <c r="B6661" i="16"/>
  <c r="C6661" i="16"/>
  <c r="I3867" i="16"/>
  <c r="C6241" i="16"/>
  <c r="B6241" i="16"/>
  <c r="E3955" i="16"/>
  <c r="F3952" i="16"/>
  <c r="J3952" i="16"/>
  <c r="I3952" i="16"/>
  <c r="H3952" i="16"/>
  <c r="E6393" i="16"/>
  <c r="F12530" i="16"/>
  <c r="K12530" i="16"/>
  <c r="L12530" i="16"/>
  <c r="K16723" i="16"/>
  <c r="L16723" i="16"/>
  <c r="E4454" i="16"/>
  <c r="B1178" i="16"/>
  <c r="C1178" i="16"/>
  <c r="D1179" i="16"/>
  <c r="E3912" i="16"/>
  <c r="I3909" i="16"/>
  <c r="F3909" i="16"/>
  <c r="K3909" i="16"/>
  <c r="L3909" i="16"/>
  <c r="H3909" i="16"/>
  <c r="J3909" i="16"/>
  <c r="B6792" i="16"/>
  <c r="C6792" i="16"/>
  <c r="C5188" i="16"/>
  <c r="D5189" i="16"/>
  <c r="B5188" i="16"/>
  <c r="D5191" i="16"/>
  <c r="D5190" i="16"/>
  <c r="L4038" i="16"/>
  <c r="K7750" i="16"/>
  <c r="L7750" i="16"/>
  <c r="E13129" i="16"/>
  <c r="I13128" i="16"/>
  <c r="I5281" i="16"/>
  <c r="E16912" i="16"/>
  <c r="I16911" i="16"/>
  <c r="H16911" i="16"/>
  <c r="F16911" i="16"/>
  <c r="K16911" i="16"/>
  <c r="L16911" i="16"/>
  <c r="J14324" i="16"/>
  <c r="D4593" i="16"/>
  <c r="D4592" i="16"/>
  <c r="D4591" i="16"/>
  <c r="B4590" i="16"/>
  <c r="C4590" i="16"/>
  <c r="E15853" i="16"/>
  <c r="B17" i="16"/>
  <c r="C17" i="16"/>
  <c r="D18" i="16"/>
  <c r="D12836" i="16"/>
  <c r="C12835" i="16"/>
  <c r="B12835" i="16"/>
  <c r="E3783" i="16"/>
  <c r="H3780" i="16"/>
  <c r="F3780" i="16"/>
  <c r="K3780" i="16"/>
  <c r="J3780" i="16"/>
  <c r="I3780" i="16"/>
  <c r="C1539" i="16"/>
  <c r="D1540" i="16"/>
  <c r="B1539" i="16"/>
  <c r="E14654" i="16"/>
  <c r="B14435" i="16"/>
  <c r="C14435" i="16"/>
  <c r="D14436" i="16"/>
  <c r="E9339" i="16"/>
  <c r="J9336" i="16"/>
  <c r="I9336" i="16"/>
  <c r="F9336" i="16"/>
  <c r="H9336" i="16"/>
  <c r="E16782" i="16"/>
  <c r="B11702" i="16"/>
  <c r="C11702" i="16"/>
  <c r="L3046" i="16"/>
  <c r="B599" i="16"/>
  <c r="C599" i="16"/>
  <c r="D600" i="16"/>
  <c r="E3826" i="16"/>
  <c r="H3823" i="16"/>
  <c r="F3823" i="16"/>
  <c r="K3823" i="16"/>
  <c r="J3823" i="16"/>
  <c r="I3823" i="16"/>
  <c r="B10587" i="16"/>
  <c r="C10587" i="16"/>
  <c r="E7638" i="16"/>
  <c r="H7635" i="16"/>
  <c r="I7635" i="16"/>
  <c r="F7635" i="16"/>
  <c r="K7635" i="16"/>
  <c r="L7635" i="16"/>
  <c r="J7635" i="16"/>
  <c r="B6843" i="16"/>
  <c r="C6843" i="16"/>
  <c r="B14328" i="16"/>
  <c r="C14328" i="16"/>
  <c r="D14329" i="16"/>
  <c r="E4423" i="16"/>
  <c r="I4254" i="16"/>
  <c r="E10110" i="16"/>
  <c r="D4897" i="16"/>
  <c r="D4896" i="16"/>
  <c r="C4894" i="16"/>
  <c r="D4895" i="16"/>
  <c r="B4894" i="16"/>
  <c r="B7545" i="16"/>
  <c r="C7545" i="16"/>
  <c r="B7087" i="16"/>
  <c r="C7087" i="16"/>
  <c r="B7251" i="16"/>
  <c r="C7251" i="16"/>
  <c r="B4463" i="16"/>
  <c r="C4463" i="16"/>
  <c r="B4983" i="16"/>
  <c r="C4983" i="16"/>
  <c r="D11140" i="16"/>
  <c r="B11138" i="16"/>
  <c r="C11138" i="16"/>
  <c r="D11139" i="16"/>
  <c r="D11141" i="16"/>
  <c r="E15526" i="16"/>
  <c r="E3443" i="16"/>
  <c r="B6050" i="16"/>
  <c r="C6050" i="16"/>
  <c r="B4398" i="16"/>
  <c r="C4398" i="16"/>
  <c r="E8570" i="16"/>
  <c r="B11497" i="16"/>
  <c r="C11497" i="16"/>
  <c r="B5187" i="16"/>
  <c r="C5187" i="16"/>
  <c r="E4042" i="16"/>
  <c r="E6593" i="16"/>
  <c r="H6590" i="16"/>
  <c r="F6590" i="16"/>
  <c r="K6590" i="16"/>
  <c r="L6590" i="16"/>
  <c r="J6590" i="16"/>
  <c r="I6590" i="16"/>
  <c r="B7762" i="16"/>
  <c r="C7762" i="16"/>
  <c r="D12929" i="16"/>
  <c r="B12928" i="16"/>
  <c r="C12928" i="16"/>
  <c r="J5608" i="16"/>
  <c r="B4732" i="16"/>
  <c r="C4732" i="16"/>
  <c r="E5392" i="16"/>
  <c r="F5389" i="16"/>
  <c r="H5389" i="16"/>
  <c r="J5389" i="16"/>
  <c r="I5389" i="16"/>
  <c r="E11252" i="16"/>
  <c r="E11688" i="16"/>
  <c r="D4467" i="16"/>
  <c r="D4466" i="16"/>
  <c r="D4465" i="16"/>
  <c r="B4464" i="16"/>
  <c r="C4464" i="16"/>
  <c r="E5501" i="16"/>
  <c r="J5498" i="16"/>
  <c r="I5498" i="16"/>
  <c r="H5498" i="16"/>
  <c r="F5498" i="16"/>
  <c r="I4125" i="16"/>
  <c r="D16666" i="16"/>
  <c r="B16665" i="16"/>
  <c r="C16665" i="16"/>
  <c r="L6311" i="16"/>
  <c r="J16964" i="16"/>
  <c r="E3525" i="16"/>
  <c r="J3522" i="16"/>
  <c r="H3522" i="16"/>
  <c r="F3522" i="16"/>
  <c r="K3522" i="16"/>
  <c r="I3522" i="16"/>
  <c r="B3494" i="16"/>
  <c r="C3494" i="16"/>
  <c r="I16995" i="16"/>
  <c r="J16995" i="16"/>
  <c r="H16995" i="16"/>
  <c r="F16995" i="16"/>
  <c r="K16995" i="16"/>
  <c r="L16995" i="16"/>
  <c r="D16271" i="16"/>
  <c r="B16270" i="16"/>
  <c r="C16270" i="16"/>
  <c r="L5281" i="16"/>
  <c r="E12753" i="16"/>
  <c r="I12752" i="16"/>
  <c r="E6138" i="16"/>
  <c r="D7442" i="16"/>
  <c r="D7441" i="16"/>
  <c r="B7440" i="16"/>
  <c r="C7440" i="16"/>
  <c r="D7443" i="16"/>
  <c r="E2876" i="16"/>
  <c r="J2873" i="16"/>
  <c r="H2873" i="16"/>
  <c r="I2873" i="16"/>
  <c r="F2873" i="16"/>
  <c r="K2873" i="16"/>
  <c r="L2873" i="16"/>
  <c r="B4432" i="16"/>
  <c r="C4432" i="16"/>
  <c r="C6401" i="16"/>
  <c r="B6401" i="16"/>
  <c r="B11136" i="16"/>
  <c r="C11136" i="16"/>
  <c r="E7875" i="16"/>
  <c r="E16944" i="16"/>
  <c r="I16941" i="16"/>
  <c r="H16941" i="16"/>
  <c r="J16941" i="16"/>
  <c r="F16941" i="16"/>
  <c r="K16941" i="16"/>
  <c r="L16941" i="16"/>
  <c r="E7329" i="16"/>
  <c r="F7326" i="16"/>
  <c r="H7326" i="16"/>
  <c r="I7326" i="16"/>
  <c r="J7326" i="16"/>
  <c r="E12930" i="16"/>
  <c r="I12927" i="16"/>
  <c r="H12927" i="16"/>
  <c r="F12927" i="16"/>
  <c r="K12927" i="16"/>
  <c r="L12927" i="16"/>
  <c r="J12927" i="16"/>
  <c r="E3418" i="16"/>
  <c r="K15523" i="16"/>
  <c r="L15523" i="16"/>
  <c r="L8132" i="16"/>
  <c r="E16364" i="16"/>
  <c r="I16361" i="16"/>
  <c r="J16361" i="16"/>
  <c r="F16361" i="16"/>
  <c r="K16361" i="16"/>
  <c r="H16361" i="16"/>
  <c r="E8273" i="16"/>
  <c r="H8270" i="16"/>
  <c r="I8270" i="16"/>
  <c r="F8270" i="16"/>
  <c r="K8270" i="16"/>
  <c r="L8270" i="16"/>
  <c r="J8270" i="16"/>
  <c r="B6883" i="16"/>
  <c r="C6883" i="16"/>
  <c r="I9337" i="16"/>
  <c r="E16447" i="16"/>
  <c r="I12389" i="16"/>
  <c r="J16526" i="16"/>
  <c r="E16527" i="16"/>
  <c r="I16526" i="16"/>
  <c r="H16526" i="16"/>
  <c r="F16526" i="16"/>
  <c r="K16526" i="16"/>
  <c r="L16526" i="16"/>
  <c r="L3651" i="16"/>
  <c r="E12599" i="16"/>
  <c r="H12596" i="16"/>
  <c r="F12596" i="16"/>
  <c r="K12596" i="16"/>
  <c r="L12596" i="16"/>
  <c r="I12596" i="16"/>
  <c r="J12596" i="16"/>
  <c r="L4508" i="16"/>
  <c r="E6742" i="16"/>
  <c r="J6741" i="16"/>
  <c r="H6741" i="16"/>
  <c r="I3824" i="16"/>
  <c r="B3495" i="16"/>
  <c r="C3495" i="16"/>
  <c r="B11596" i="16"/>
  <c r="C11596" i="16"/>
  <c r="C3426" i="16"/>
  <c r="B3426" i="16"/>
  <c r="I5826" i="16"/>
  <c r="L5826" i="16"/>
  <c r="E10265" i="16"/>
  <c r="H10264" i="16"/>
  <c r="F10264" i="16"/>
  <c r="K10264" i="16"/>
  <c r="L10995" i="16"/>
  <c r="I7327" i="16"/>
  <c r="L7327" i="16"/>
  <c r="E3263" i="16"/>
  <c r="H3260" i="16"/>
  <c r="F3260" i="16"/>
  <c r="K3260" i="16"/>
  <c r="I3260" i="16"/>
  <c r="J3260" i="16"/>
  <c r="K6225" i="16"/>
  <c r="L6225" i="16"/>
  <c r="C8282" i="16"/>
  <c r="B8282" i="16"/>
  <c r="L4419" i="16"/>
  <c r="D10735" i="16"/>
  <c r="D10734" i="16"/>
  <c r="B10733" i="16"/>
  <c r="C10733" i="16"/>
  <c r="D10736" i="16"/>
  <c r="L7527" i="16"/>
  <c r="D7346" i="16"/>
  <c r="D7345" i="16"/>
  <c r="D7344" i="16"/>
  <c r="B7343" i="16"/>
  <c r="C7343" i="16"/>
  <c r="D4734" i="16"/>
  <c r="B4733" i="16"/>
  <c r="C4733" i="16"/>
  <c r="D4736" i="16"/>
  <c r="D4735" i="16"/>
  <c r="K4880" i="16"/>
  <c r="L4880" i="16"/>
  <c r="B6755" i="16"/>
  <c r="C6755" i="16"/>
  <c r="E3350" i="16"/>
  <c r="F4254" i="16"/>
  <c r="I6932" i="16"/>
  <c r="L8415" i="16"/>
  <c r="K14977" i="16"/>
  <c r="L14977" i="16"/>
  <c r="C4532" i="16"/>
  <c r="D4533" i="16"/>
  <c r="B4532" i="16"/>
  <c r="D4535" i="16"/>
  <c r="D4534" i="16"/>
  <c r="B3396" i="16"/>
  <c r="C3396" i="16"/>
  <c r="D16449" i="16"/>
  <c r="B16448" i="16"/>
  <c r="C16448" i="16"/>
  <c r="E4300" i="16"/>
  <c r="D11383" i="16"/>
  <c r="D11382" i="16"/>
  <c r="D11381" i="16"/>
  <c r="B11380" i="16"/>
  <c r="C11380" i="16"/>
  <c r="E11951" i="16"/>
  <c r="I11948" i="16"/>
  <c r="H11948" i="16"/>
  <c r="J11948" i="16"/>
  <c r="F11948" i="16"/>
  <c r="K11948" i="16"/>
  <c r="L11948" i="16"/>
  <c r="I8271" i="16"/>
  <c r="L8271" i="16"/>
  <c r="D4813" i="16"/>
  <c r="B4812" i="16"/>
  <c r="C4812" i="16"/>
  <c r="D4815" i="16"/>
  <c r="D4814" i="16"/>
  <c r="F9337" i="16"/>
  <c r="K9337" i="16"/>
  <c r="L9337" i="16"/>
  <c r="D6613" i="16"/>
  <c r="D6611" i="16"/>
  <c r="D6612" i="16"/>
  <c r="C6610" i="16"/>
  <c r="B6610" i="16"/>
  <c r="B4431" i="16"/>
  <c r="C4431" i="16"/>
  <c r="J4340" i="16"/>
  <c r="B4984" i="16"/>
  <c r="C4984" i="16"/>
  <c r="E3655" i="16"/>
  <c r="I7236" i="16"/>
  <c r="J6311" i="16"/>
  <c r="E16071" i="16"/>
  <c r="B16525" i="16"/>
  <c r="C16525" i="16"/>
  <c r="D16526" i="16"/>
  <c r="E15090" i="16"/>
  <c r="B8143" i="16"/>
  <c r="C8143" i="16"/>
  <c r="L4507" i="16"/>
  <c r="E15744" i="16"/>
  <c r="B10871" i="16"/>
  <c r="C10871" i="16"/>
  <c r="F3523" i="16"/>
  <c r="K3523" i="16"/>
  <c r="L3523" i="16"/>
  <c r="E4580" i="16"/>
  <c r="K8566" i="16"/>
  <c r="L8566" i="16"/>
  <c r="K10994" i="16"/>
  <c r="L10994" i="16"/>
  <c r="E6855" i="16"/>
  <c r="F6852" i="16"/>
  <c r="K6852" i="16"/>
  <c r="L6852" i="16"/>
  <c r="J6852" i="16"/>
  <c r="I6852" i="16"/>
  <c r="H6852" i="16"/>
  <c r="B5084" i="16"/>
  <c r="C5084" i="16"/>
  <c r="F3824" i="16"/>
  <c r="K3824" i="16"/>
  <c r="L3824" i="16"/>
  <c r="D7169" i="16"/>
  <c r="C7167" i="16"/>
  <c r="D7168" i="16"/>
  <c r="B7167" i="16"/>
  <c r="D7170" i="16"/>
  <c r="D7655" i="16"/>
  <c r="D7654" i="16"/>
  <c r="D7653" i="16"/>
  <c r="B7652" i="16"/>
  <c r="C7652" i="16"/>
  <c r="B3365" i="16"/>
  <c r="C3365" i="16"/>
  <c r="E13564" i="16"/>
  <c r="E11370" i="16"/>
  <c r="F16996" i="16"/>
  <c r="K16996" i="16"/>
  <c r="L16996" i="16"/>
  <c r="D11797" i="16"/>
  <c r="C11795" i="16"/>
  <c r="D11796" i="16"/>
  <c r="B11795" i="16"/>
  <c r="D11798" i="16"/>
  <c r="J3867" i="16"/>
  <c r="D6244" i="16"/>
  <c r="D6243" i="16"/>
  <c r="B6242" i="16"/>
  <c r="C6242" i="16"/>
  <c r="D6245" i="16"/>
  <c r="E7001" i="16"/>
  <c r="J6998" i="16"/>
  <c r="I6998" i="16"/>
  <c r="H6998" i="16"/>
  <c r="F6998" i="16"/>
  <c r="K6998" i="16"/>
  <c r="L6998" i="16"/>
  <c r="B10586" i="16"/>
  <c r="C10586" i="16"/>
  <c r="D13457" i="16"/>
  <c r="B13456" i="16"/>
  <c r="C13456" i="16"/>
  <c r="B16830" i="16"/>
  <c r="D16831" i="16"/>
  <c r="C16830" i="16"/>
  <c r="I3910" i="16"/>
  <c r="L3910" i="16"/>
  <c r="E16985" i="16"/>
  <c r="I16982" i="16"/>
  <c r="H16982" i="16"/>
  <c r="J16982" i="16"/>
  <c r="F16982" i="16"/>
  <c r="K16982" i="16"/>
  <c r="B5947" i="16"/>
  <c r="C5947" i="16"/>
  <c r="D12673" i="16"/>
  <c r="B12672" i="16"/>
  <c r="C12672" i="16"/>
  <c r="B6541" i="16"/>
  <c r="C6541" i="16"/>
  <c r="J5281" i="16"/>
  <c r="E4497" i="16"/>
  <c r="F4494" i="16"/>
  <c r="J4494" i="16"/>
  <c r="I4494" i="16"/>
  <c r="H4494" i="16"/>
  <c r="L12268" i="16"/>
  <c r="E7075" i="16"/>
  <c r="B7763" i="16"/>
  <c r="C7763" i="16"/>
  <c r="E12221" i="16"/>
  <c r="H12220" i="16"/>
  <c r="J12220" i="16"/>
  <c r="I3781" i="16"/>
  <c r="L3781" i="16"/>
  <c r="F12457" i="16"/>
  <c r="K12457" i="16"/>
  <c r="L12457" i="16"/>
  <c r="J12457" i="16"/>
  <c r="E5610" i="16"/>
  <c r="I5607" i="16"/>
  <c r="H5607" i="16"/>
  <c r="F5607" i="16"/>
  <c r="K5607" i="16"/>
  <c r="L5607" i="16"/>
  <c r="J5607" i="16"/>
  <c r="B4731" i="16"/>
  <c r="C4731" i="16"/>
  <c r="C6756" i="16"/>
  <c r="B6756" i="16"/>
  <c r="E12318" i="16"/>
  <c r="B4656" i="16"/>
  <c r="C4656" i="16"/>
  <c r="B4530" i="16"/>
  <c r="C4530" i="16"/>
  <c r="D358" i="16"/>
  <c r="B357" i="16"/>
  <c r="C357" i="16"/>
  <c r="D2371" i="16"/>
  <c r="B2370" i="16"/>
  <c r="C2370" i="16"/>
  <c r="AF29" i="1"/>
  <c r="AG29" i="1"/>
  <c r="AE30" i="1"/>
  <c r="B8581" i="16"/>
  <c r="C8581" i="16"/>
  <c r="E10998" i="16"/>
  <c r="B6149" i="16"/>
  <c r="C6149" i="16"/>
  <c r="E4214" i="16"/>
  <c r="E10417" i="16"/>
  <c r="F10414" i="16"/>
  <c r="J10414" i="16"/>
  <c r="I10414" i="16"/>
  <c r="H10414" i="16"/>
  <c r="E8419" i="16"/>
  <c r="B3395" i="16"/>
  <c r="C3395" i="16"/>
  <c r="E9033" i="16"/>
  <c r="I6862" i="16"/>
  <c r="H6862" i="16"/>
  <c r="F6862" i="16"/>
  <c r="K6862" i="16"/>
  <c r="L6862" i="16"/>
  <c r="J6862" i="16"/>
  <c r="E4127" i="16"/>
  <c r="J4124" i="16"/>
  <c r="I4124" i="16"/>
  <c r="H4124" i="16"/>
  <c r="F4124" i="16"/>
  <c r="L12439" i="16"/>
  <c r="E16966" i="16"/>
  <c r="J16963" i="16"/>
  <c r="I16963" i="16"/>
  <c r="F16963" i="16"/>
  <c r="K16963" i="16"/>
  <c r="L16963" i="16"/>
  <c r="H16963" i="16"/>
  <c r="D13348" i="16"/>
  <c r="B13347" i="16"/>
  <c r="C13347" i="16"/>
  <c r="D14654" i="16"/>
  <c r="B14653" i="16"/>
  <c r="C14653" i="16"/>
  <c r="K12669" i="16"/>
  <c r="L12669" i="16"/>
  <c r="B3364" i="16"/>
  <c r="C3364" i="16"/>
  <c r="E9957" i="16"/>
  <c r="H9956" i="16"/>
  <c r="F9956" i="16"/>
  <c r="K9956" i="16"/>
  <c r="J10415" i="16"/>
  <c r="K46" i="1"/>
  <c r="M45" i="1"/>
  <c r="F7636" i="16"/>
  <c r="L9645" i="16"/>
  <c r="K16443" i="16"/>
  <c r="L16443" i="16"/>
  <c r="E3048" i="16"/>
  <c r="F3045" i="16"/>
  <c r="K3045" i="16"/>
  <c r="L3045" i="16"/>
  <c r="J3045" i="16"/>
  <c r="I3045" i="16"/>
  <c r="H3045" i="16"/>
  <c r="B10870" i="16"/>
  <c r="C10870" i="16"/>
  <c r="E12472" i="16"/>
  <c r="D11601" i="16"/>
  <c r="D11600" i="16"/>
  <c r="D11599" i="16"/>
  <c r="B11598" i="16"/>
  <c r="C11598" i="16"/>
  <c r="I3738" i="16"/>
  <c r="F10415" i="16"/>
  <c r="D15199" i="16"/>
  <c r="C15198" i="16"/>
  <c r="B15198" i="16"/>
  <c r="E15198" i="16"/>
  <c r="F15195" i="16"/>
  <c r="J15195" i="16"/>
  <c r="I15195" i="16"/>
  <c r="H15195" i="16"/>
  <c r="K3384" i="16"/>
  <c r="L3384" i="16"/>
  <c r="H6591" i="16"/>
  <c r="K6591" i="16"/>
  <c r="L6591" i="16"/>
  <c r="E14326" i="16"/>
  <c r="I14323" i="16"/>
  <c r="F14323" i="16"/>
  <c r="H14323" i="16"/>
  <c r="J14323" i="16"/>
  <c r="I7636" i="16"/>
  <c r="E10863" i="16"/>
  <c r="H10862" i="16"/>
  <c r="J10862" i="16"/>
  <c r="B3427" i="16"/>
  <c r="C3427" i="16"/>
  <c r="C10731" i="16"/>
  <c r="B10731" i="16"/>
  <c r="C16361" i="16"/>
  <c r="B16361" i="16"/>
  <c r="D16362" i="16"/>
  <c r="B14872" i="16"/>
  <c r="C14872" i="16"/>
  <c r="D14873" i="16"/>
  <c r="C16872" i="16"/>
  <c r="D16873" i="16"/>
  <c r="B16872" i="16"/>
  <c r="I5499" i="16"/>
  <c r="D3431" i="16"/>
  <c r="D3430" i="16"/>
  <c r="B3428" i="16"/>
  <c r="C3428" i="16"/>
  <c r="D3429" i="16"/>
  <c r="E5720" i="16"/>
  <c r="D8434" i="16"/>
  <c r="C8432" i="16"/>
  <c r="D8433" i="16"/>
  <c r="B8432" i="16"/>
  <c r="D8435" i="16"/>
  <c r="D8285" i="16"/>
  <c r="B8284" i="16"/>
  <c r="C8284" i="16"/>
  <c r="D8287" i="16"/>
  <c r="D8286" i="16"/>
  <c r="F13025" i="16"/>
  <c r="K13025" i="16"/>
  <c r="L13025" i="16"/>
  <c r="F6932" i="16"/>
  <c r="K4296" i="16"/>
  <c r="L4296" i="16"/>
  <c r="B4462" i="16"/>
  <c r="C4462" i="16"/>
  <c r="E3611" i="16"/>
  <c r="H3608" i="16"/>
  <c r="J3608" i="16"/>
  <c r="F3608" i="16"/>
  <c r="K3608" i="16"/>
  <c r="L3608" i="16"/>
  <c r="I3608" i="16"/>
  <c r="E14436" i="16"/>
  <c r="B11703" i="16"/>
  <c r="C11703" i="16"/>
  <c r="C8145" i="16"/>
  <c r="D8146" i="16"/>
  <c r="B8145" i="16"/>
  <c r="D8148" i="16"/>
  <c r="D8147" i="16"/>
  <c r="E13890" i="16"/>
  <c r="J13887" i="16"/>
  <c r="I13887" i="16"/>
  <c r="H13887" i="16"/>
  <c r="F13887" i="16"/>
  <c r="K13887" i="16"/>
  <c r="B6712" i="16"/>
  <c r="C6712" i="16"/>
  <c r="I3523" i="16"/>
  <c r="K9644" i="16"/>
  <c r="L9644" i="16"/>
  <c r="E9494" i="16"/>
  <c r="E3568" i="16"/>
  <c r="H3565" i="16"/>
  <c r="F3565" i="16"/>
  <c r="K3565" i="16"/>
  <c r="J3565" i="16"/>
  <c r="I3565" i="16"/>
  <c r="L3652" i="16"/>
  <c r="E12097" i="16"/>
  <c r="H12094" i="16"/>
  <c r="F12094" i="16"/>
  <c r="K12094" i="16"/>
  <c r="I12094" i="16"/>
  <c r="J12094" i="16"/>
  <c r="E3178" i="16"/>
  <c r="B15961" i="16"/>
  <c r="C15961" i="16"/>
  <c r="D15962" i="16"/>
  <c r="F12458" i="16"/>
  <c r="K12458" i="16"/>
  <c r="L12458" i="16"/>
  <c r="J7327" i="16"/>
  <c r="E6648" i="16"/>
  <c r="H6645" i="16"/>
  <c r="F6645" i="16"/>
  <c r="I6645" i="16"/>
  <c r="J6645" i="16"/>
  <c r="E6229" i="16"/>
  <c r="E7427" i="16"/>
  <c r="H5608" i="16"/>
  <c r="K5608" i="16"/>
  <c r="L5608" i="16"/>
  <c r="B15525" i="16"/>
  <c r="D15526" i="16"/>
  <c r="C15525" i="16"/>
  <c r="D13674" i="16"/>
  <c r="B13673" i="16"/>
  <c r="C13673" i="16"/>
  <c r="I16271" i="16"/>
  <c r="H16271" i="16"/>
  <c r="E16272" i="16"/>
  <c r="F16271" i="16"/>
  <c r="J16271" i="16"/>
  <c r="E16830" i="16"/>
  <c r="F16827" i="16"/>
  <c r="H16827" i="16"/>
  <c r="I16827" i="16"/>
  <c r="J16827" i="16"/>
  <c r="E4478" i="16"/>
  <c r="H4475" i="16"/>
  <c r="F4475" i="16"/>
  <c r="J4475" i="16"/>
  <c r="I4475" i="16"/>
  <c r="E6466" i="16"/>
  <c r="K11248" i="16"/>
  <c r="L11248" i="16"/>
  <c r="B11010" i="16"/>
  <c r="C11010" i="16"/>
  <c r="E11129" i="16"/>
  <c r="I11128" i="16"/>
  <c r="H11128" i="16"/>
  <c r="B11263" i="16"/>
  <c r="C11263" i="16"/>
  <c r="L12314" i="16"/>
  <c r="H4254" i="16"/>
  <c r="J6932" i="16"/>
  <c r="D3400" i="16"/>
  <c r="D3399" i="16"/>
  <c r="C3397" i="16"/>
  <c r="D3398" i="16"/>
  <c r="B3397" i="16"/>
  <c r="L10106" i="16"/>
  <c r="E6777" i="16"/>
  <c r="I6774" i="16"/>
  <c r="H6774" i="16"/>
  <c r="F6774" i="16"/>
  <c r="J6774" i="16"/>
  <c r="K6134" i="16"/>
  <c r="L6134" i="16"/>
  <c r="D14983" i="16"/>
  <c r="B14982" i="16"/>
  <c r="C14982" i="16"/>
  <c r="B7544" i="16"/>
  <c r="C7544" i="16"/>
  <c r="B7086" i="16"/>
  <c r="C7086" i="16"/>
  <c r="B235" i="16"/>
  <c r="C235" i="16"/>
  <c r="D236" i="16"/>
  <c r="L12833" i="16"/>
  <c r="E8002" i="16"/>
  <c r="J8271" i="16"/>
  <c r="B6882" i="16"/>
  <c r="C6882" i="16"/>
  <c r="F14215" i="16"/>
  <c r="K14215" i="16"/>
  <c r="L14215" i="16"/>
  <c r="I6863" i="16"/>
  <c r="J5499" i="16"/>
  <c r="H9337" i="16"/>
  <c r="F4125" i="16"/>
  <c r="K4125" i="16"/>
  <c r="L4125" i="16"/>
  <c r="E16598" i="16"/>
  <c r="H16595" i="16"/>
  <c r="J16595" i="16"/>
  <c r="F16595" i="16"/>
  <c r="K16595" i="16"/>
  <c r="I16595" i="16"/>
  <c r="B7013" i="16"/>
  <c r="C7013" i="16"/>
  <c r="F4340" i="16"/>
  <c r="K4340" i="16"/>
  <c r="D4988" i="16"/>
  <c r="D4987" i="16"/>
  <c r="D4986" i="16"/>
  <c r="B4985" i="16"/>
  <c r="C4985" i="16"/>
  <c r="B14544" i="16"/>
  <c r="C14544" i="16"/>
  <c r="D14545" i="16"/>
  <c r="D2565" i="16"/>
  <c r="B2564" i="16"/>
  <c r="C2564" i="16"/>
  <c r="J7236" i="16"/>
  <c r="D2892" i="16"/>
  <c r="D2891" i="16"/>
  <c r="B2890" i="16"/>
  <c r="C2890" i="16"/>
  <c r="D2893" i="16"/>
  <c r="J3046" i="16"/>
  <c r="B14000" i="16"/>
  <c r="D14001" i="16"/>
  <c r="C14000" i="16"/>
  <c r="K43" i="23"/>
  <c r="H14760" i="16"/>
  <c r="K14760" i="16"/>
  <c r="L14760" i="16"/>
  <c r="F16964" i="16"/>
  <c r="K16964" i="16"/>
  <c r="L16964" i="16"/>
  <c r="K13778" i="16"/>
  <c r="L13778" i="16"/>
  <c r="E15963" i="16"/>
  <c r="J15962" i="16"/>
  <c r="I15962" i="16"/>
  <c r="L7872" i="16"/>
  <c r="E7154" i="16"/>
  <c r="J9186" i="16"/>
  <c r="I9186" i="16"/>
  <c r="E9187" i="16"/>
  <c r="H9186" i="16"/>
  <c r="F9186" i="16"/>
  <c r="K9186" i="16"/>
  <c r="L9186" i="16"/>
  <c r="H13888" i="16"/>
  <c r="K8720" i="16"/>
  <c r="L8720" i="16"/>
  <c r="C6713" i="16"/>
  <c r="B6713" i="16"/>
  <c r="C6049" i="16"/>
  <c r="B6049" i="16"/>
  <c r="B6478" i="16"/>
  <c r="C6478" i="16"/>
  <c r="B4397" i="16"/>
  <c r="C4397" i="16"/>
  <c r="I4796" i="16"/>
  <c r="L4796" i="16"/>
  <c r="H3824" i="16"/>
  <c r="B11496" i="16"/>
  <c r="C11496" i="16"/>
  <c r="B16910" i="16"/>
  <c r="C16910" i="16"/>
  <c r="D16911" i="16"/>
  <c r="D16600" i="16"/>
  <c r="B16599" i="16"/>
  <c r="C16599" i="16"/>
  <c r="D3369" i="16"/>
  <c r="D3368" i="16"/>
  <c r="B3366" i="16"/>
  <c r="C3366" i="16"/>
  <c r="D3367" i="16"/>
  <c r="B12470" i="16"/>
  <c r="C12470" i="16"/>
  <c r="D12471" i="16"/>
  <c r="E3698" i="16"/>
  <c r="B7889" i="16"/>
  <c r="C7889" i="16"/>
  <c r="J16996" i="16"/>
  <c r="E5174" i="16"/>
  <c r="I5171" i="16"/>
  <c r="J5171" i="16"/>
  <c r="H5171" i="16"/>
  <c r="F5171" i="16"/>
  <c r="K5171" i="16"/>
  <c r="L5171" i="16"/>
  <c r="C6324" i="16"/>
  <c r="D6325" i="16"/>
  <c r="B6324" i="16"/>
  <c r="D6327" i="16"/>
  <c r="D6326" i="16"/>
  <c r="F3738" i="16"/>
  <c r="K3738" i="16"/>
  <c r="D12751" i="16"/>
  <c r="B12750" i="16"/>
  <c r="C12750" i="16"/>
  <c r="H10415" i="16"/>
  <c r="F3867" i="16"/>
  <c r="K3867" i="16"/>
  <c r="L3867" i="16"/>
  <c r="E4976" i="16"/>
  <c r="H4975" i="16"/>
  <c r="F4975" i="16"/>
  <c r="K4975" i="16"/>
  <c r="I12355" i="16"/>
  <c r="L12355" i="16"/>
  <c r="E3005" i="16"/>
  <c r="F3002" i="16"/>
  <c r="K3002" i="16"/>
  <c r="L3002" i="16"/>
  <c r="J3002" i="16"/>
  <c r="I3002" i="16"/>
  <c r="H3002" i="16"/>
  <c r="E13346" i="16"/>
  <c r="L7151" i="16"/>
  <c r="B792" i="16"/>
  <c r="D793" i="16"/>
  <c r="C792" i="16"/>
  <c r="J54" i="23"/>
  <c r="K54" i="23"/>
  <c r="H15196" i="16"/>
  <c r="K15196" i="16"/>
  <c r="L15196" i="16"/>
  <c r="C5186" i="16"/>
  <c r="B5186" i="16"/>
  <c r="I5069" i="16"/>
  <c r="I6591" i="16"/>
  <c r="H7636" i="16"/>
  <c r="B4588" i="16"/>
  <c r="C4588" i="16"/>
  <c r="C7764" i="16"/>
  <c r="D7767" i="16"/>
  <c r="D7766" i="16"/>
  <c r="D7765" i="16"/>
  <c r="B7764" i="16"/>
  <c r="D91" i="16"/>
  <c r="B90" i="16"/>
  <c r="C90" i="16"/>
  <c r="K4515" i="16"/>
  <c r="L4515" i="16"/>
  <c r="I4383" i="16"/>
  <c r="L4383" i="16"/>
  <c r="D6823" i="16"/>
  <c r="B6822" i="16"/>
  <c r="D6825" i="16"/>
  <c r="D6824" i="16"/>
  <c r="C6822" i="16"/>
  <c r="E15418" i="16"/>
  <c r="H15417" i="16"/>
  <c r="I15417" i="16"/>
  <c r="K3303" i="16"/>
  <c r="L3303" i="16"/>
  <c r="F85" i="4"/>
  <c r="G84" i="4"/>
  <c r="D7770" i="16"/>
  <c r="D7769" i="16"/>
  <c r="D7768" i="16"/>
  <c r="B7767" i="16"/>
  <c r="C7767" i="16"/>
  <c r="E3006" i="16"/>
  <c r="B2892" i="16"/>
  <c r="C2892" i="16"/>
  <c r="E9495" i="16"/>
  <c r="F9494" i="16"/>
  <c r="K9494" i="16"/>
  <c r="H9494" i="16"/>
  <c r="C4533" i="16"/>
  <c r="B4533" i="16"/>
  <c r="B7893" i="16"/>
  <c r="C7893" i="16"/>
  <c r="L9802" i="16"/>
  <c r="C16942" i="16"/>
  <c r="B16942" i="16"/>
  <c r="D16943" i="16"/>
  <c r="J8135" i="16"/>
  <c r="E8136" i="16"/>
  <c r="H8135" i="16"/>
  <c r="F8135" i="16"/>
  <c r="K8135" i="16"/>
  <c r="J6041" i="16"/>
  <c r="I6041" i="16"/>
  <c r="E6042" i="16"/>
  <c r="H6041" i="16"/>
  <c r="F6041" i="16"/>
  <c r="E6856" i="16"/>
  <c r="B16526" i="16"/>
  <c r="D16527" i="16"/>
  <c r="C16526" i="16"/>
  <c r="B11382" i="16"/>
  <c r="C11382" i="16"/>
  <c r="D10737" i="16"/>
  <c r="B10736" i="16"/>
  <c r="C10736" i="16"/>
  <c r="D10739" i="16"/>
  <c r="D10738" i="16"/>
  <c r="E5502" i="16"/>
  <c r="F13128" i="16"/>
  <c r="D7897" i="16"/>
  <c r="D7896" i="16"/>
  <c r="D7895" i="16"/>
  <c r="B7894" i="16"/>
  <c r="C7894" i="16"/>
  <c r="E3221" i="16"/>
  <c r="E11483" i="16"/>
  <c r="H11482" i="16"/>
  <c r="F11482" i="16"/>
  <c r="K11482" i="16"/>
  <c r="I11482" i="16"/>
  <c r="J11482" i="16"/>
  <c r="L5280" i="16"/>
  <c r="E12533" i="16"/>
  <c r="K4382" i="16"/>
  <c r="L4382" i="16"/>
  <c r="J5938" i="16"/>
  <c r="I5938" i="16"/>
  <c r="E5939" i="16"/>
  <c r="H5938" i="16"/>
  <c r="F5938" i="16"/>
  <c r="K5938" i="16"/>
  <c r="L5938" i="16"/>
  <c r="J14109" i="16"/>
  <c r="D16912" i="16"/>
  <c r="B16911" i="16"/>
  <c r="C16911" i="16"/>
  <c r="L3565" i="16"/>
  <c r="B8434" i="16"/>
  <c r="C8434" i="16"/>
  <c r="B6243" i="16"/>
  <c r="C6243" i="16"/>
  <c r="B7653" i="16"/>
  <c r="C7653" i="16"/>
  <c r="D11386" i="16"/>
  <c r="D11385" i="16"/>
  <c r="D11384" i="16"/>
  <c r="B11383" i="16"/>
  <c r="C11383" i="16"/>
  <c r="I6741" i="16"/>
  <c r="E7330" i="16"/>
  <c r="E15309" i="16"/>
  <c r="I15308" i="16"/>
  <c r="J15308" i="16"/>
  <c r="F15308" i="16"/>
  <c r="E9804" i="16"/>
  <c r="H9801" i="16"/>
  <c r="F9801" i="16"/>
  <c r="J9801" i="16"/>
  <c r="I9801" i="16"/>
  <c r="D14109" i="16"/>
  <c r="B14108" i="16"/>
  <c r="C14108" i="16"/>
  <c r="J14981" i="16"/>
  <c r="E14982" i="16"/>
  <c r="I14981" i="16"/>
  <c r="F14981" i="16"/>
  <c r="B4987" i="16"/>
  <c r="C4987" i="16"/>
  <c r="C236" i="16"/>
  <c r="D237" i="16"/>
  <c r="B236" i="16"/>
  <c r="K16827" i="16"/>
  <c r="L16827" i="16"/>
  <c r="E7428" i="16"/>
  <c r="H7427" i="16"/>
  <c r="F7427" i="16"/>
  <c r="K7427" i="16"/>
  <c r="I7427" i="16"/>
  <c r="J7427" i="16"/>
  <c r="C8147" i="16"/>
  <c r="B8147" i="16"/>
  <c r="E3612" i="16"/>
  <c r="B3430" i="16"/>
  <c r="C3430" i="16"/>
  <c r="K14323" i="16"/>
  <c r="L14323" i="16"/>
  <c r="K15195" i="16"/>
  <c r="L15195" i="16"/>
  <c r="E9958" i="16"/>
  <c r="F9955" i="16"/>
  <c r="I9955" i="16"/>
  <c r="H9955" i="16"/>
  <c r="J9955" i="16"/>
  <c r="B14654" i="16"/>
  <c r="C14654" i="16"/>
  <c r="D14655" i="16"/>
  <c r="E16967" i="16"/>
  <c r="K4494" i="16"/>
  <c r="L4494" i="16"/>
  <c r="B7654" i="16"/>
  <c r="C7654" i="16"/>
  <c r="B4814" i="16"/>
  <c r="C4814" i="16"/>
  <c r="B10734" i="16"/>
  <c r="C10734" i="16"/>
  <c r="E10266" i="16"/>
  <c r="F10263" i="16"/>
  <c r="K10263" i="16"/>
  <c r="L10263" i="16"/>
  <c r="J10263" i="16"/>
  <c r="I10263" i="16"/>
  <c r="H10263" i="16"/>
  <c r="E16448" i="16"/>
  <c r="I16447" i="16"/>
  <c r="H16447" i="16"/>
  <c r="F16447" i="16"/>
  <c r="K16447" i="16"/>
  <c r="L16447" i="16"/>
  <c r="J16447" i="16"/>
  <c r="E7876" i="16"/>
  <c r="H7875" i="16"/>
  <c r="E12754" i="16"/>
  <c r="I12751" i="16"/>
  <c r="J12751" i="16"/>
  <c r="H12751" i="16"/>
  <c r="F12751" i="16"/>
  <c r="B16271" i="16"/>
  <c r="C16271" i="16"/>
  <c r="D16272" i="16"/>
  <c r="L3522" i="16"/>
  <c r="D16667" i="16"/>
  <c r="B16666" i="16"/>
  <c r="C16666" i="16"/>
  <c r="C4465" i="16"/>
  <c r="B4465" i="16"/>
  <c r="B11140" i="16"/>
  <c r="C11140" i="16"/>
  <c r="E4424" i="16"/>
  <c r="J4423" i="16"/>
  <c r="K9336" i="16"/>
  <c r="L9336" i="16"/>
  <c r="B4591" i="16"/>
  <c r="C4591" i="16"/>
  <c r="E16913" i="16"/>
  <c r="I16910" i="16"/>
  <c r="H16910" i="16"/>
  <c r="F16910" i="16"/>
  <c r="J16910" i="16"/>
  <c r="K3952" i="16"/>
  <c r="L3952" i="16"/>
  <c r="E3092" i="16"/>
  <c r="C11706" i="16"/>
  <c r="B11706" i="16"/>
  <c r="D15854" i="16"/>
  <c r="B15853" i="16"/>
  <c r="C15853" i="16"/>
  <c r="D16728" i="16"/>
  <c r="B16727" i="16"/>
  <c r="C16727" i="16"/>
  <c r="J12420" i="16"/>
  <c r="E12421" i="16"/>
  <c r="H12420" i="16"/>
  <c r="F12420" i="16"/>
  <c r="K12420" i="16"/>
  <c r="B7253" i="16"/>
  <c r="C7253" i="16"/>
  <c r="J13673" i="16"/>
  <c r="E13674" i="16"/>
  <c r="I13673" i="16"/>
  <c r="B8019" i="16"/>
  <c r="C8019" i="16"/>
  <c r="B6404" i="16"/>
  <c r="C6404" i="16"/>
  <c r="I9802" i="16"/>
  <c r="B6545" i="16"/>
  <c r="C6545" i="16"/>
  <c r="E14002" i="16"/>
  <c r="H13999" i="16"/>
  <c r="I13999" i="16"/>
  <c r="F13999" i="16"/>
  <c r="K13999" i="16"/>
  <c r="L13999" i="16"/>
  <c r="J13999" i="16"/>
  <c r="C13027" i="16"/>
  <c r="B13027" i="16"/>
  <c r="D13028" i="16"/>
  <c r="E4172" i="16"/>
  <c r="H4171" i="16"/>
  <c r="F4171" i="16"/>
  <c r="K4171" i="16"/>
  <c r="C6758" i="16"/>
  <c r="B6758" i="16"/>
  <c r="E5072" i="16"/>
  <c r="K11588" i="16"/>
  <c r="L11588" i="16"/>
  <c r="K4795" i="16"/>
  <c r="L4795" i="16"/>
  <c r="D12534" i="16"/>
  <c r="B12533" i="16"/>
  <c r="C12533" i="16"/>
  <c r="K13024" i="16"/>
  <c r="L13024" i="16"/>
  <c r="E3308" i="16"/>
  <c r="H3307" i="16"/>
  <c r="D5954" i="16"/>
  <c r="D5953" i="16"/>
  <c r="D5952" i="16"/>
  <c r="B5951" i="16"/>
  <c r="C5951" i="16"/>
  <c r="C11266" i="16"/>
  <c r="B11266" i="16"/>
  <c r="D3502" i="16"/>
  <c r="D3501" i="16"/>
  <c r="D3500" i="16"/>
  <c r="B3499" i="16"/>
  <c r="C3499" i="16"/>
  <c r="B11013" i="16"/>
  <c r="C11013" i="16"/>
  <c r="E8003" i="16"/>
  <c r="H8002" i="16"/>
  <c r="D3403" i="16"/>
  <c r="D3402" i="16"/>
  <c r="C3400" i="16"/>
  <c r="D3401" i="16"/>
  <c r="B3400" i="16"/>
  <c r="B3429" i="16"/>
  <c r="C3429" i="16"/>
  <c r="E9034" i="16"/>
  <c r="F9031" i="16"/>
  <c r="K9031" i="16"/>
  <c r="I9031" i="16"/>
  <c r="J9031" i="16"/>
  <c r="H9031" i="16"/>
  <c r="D6246" i="16"/>
  <c r="B6245" i="16"/>
  <c r="D6248" i="16"/>
  <c r="D6247" i="16"/>
  <c r="C6245" i="16"/>
  <c r="F6138" i="16"/>
  <c r="K6138" i="16"/>
  <c r="L6138" i="16"/>
  <c r="J6138" i="16"/>
  <c r="I6138" i="16"/>
  <c r="E6139" i="16"/>
  <c r="H6138" i="16"/>
  <c r="E16783" i="16"/>
  <c r="F16782" i="16"/>
  <c r="C5189" i="16"/>
  <c r="B5189" i="16"/>
  <c r="B164" i="16"/>
  <c r="C164" i="16"/>
  <c r="D165" i="16"/>
  <c r="B5086" i="16"/>
  <c r="C5086" i="16"/>
  <c r="C6405" i="16"/>
  <c r="B6405" i="16"/>
  <c r="B10590" i="16"/>
  <c r="C10590" i="16"/>
  <c r="B6663" i="16"/>
  <c r="C6663" i="16"/>
  <c r="E4885" i="16"/>
  <c r="J4884" i="16"/>
  <c r="B6152" i="16"/>
  <c r="C6152" i="16"/>
  <c r="B8584" i="16"/>
  <c r="C8584" i="16"/>
  <c r="J4519" i="16"/>
  <c r="I4519" i="16"/>
  <c r="E4520" i="16"/>
  <c r="H4519" i="16"/>
  <c r="D16601" i="16"/>
  <c r="B16600" i="16"/>
  <c r="C16600" i="16"/>
  <c r="F6229" i="16"/>
  <c r="K6229" i="16"/>
  <c r="L6229" i="16"/>
  <c r="J6229" i="16"/>
  <c r="I6229" i="16"/>
  <c r="E6230" i="16"/>
  <c r="H6229" i="16"/>
  <c r="E4128" i="16"/>
  <c r="F10998" i="16"/>
  <c r="K10998" i="16"/>
  <c r="L10998" i="16"/>
  <c r="E10999" i="16"/>
  <c r="H10998" i="16"/>
  <c r="J10998" i="16"/>
  <c r="I10998" i="16"/>
  <c r="B7169" i="16"/>
  <c r="C7169" i="16"/>
  <c r="D6616" i="16"/>
  <c r="D6615" i="16"/>
  <c r="D6614" i="16"/>
  <c r="B6613" i="16"/>
  <c r="C6613" i="16"/>
  <c r="B4896" i="16"/>
  <c r="C4896" i="16"/>
  <c r="B1179" i="16"/>
  <c r="C1179" i="16"/>
  <c r="D1180" i="16"/>
  <c r="E7531" i="16"/>
  <c r="H7530" i="16"/>
  <c r="F7530" i="16"/>
  <c r="K7530" i="16"/>
  <c r="L7530" i="16"/>
  <c r="I7530" i="16"/>
  <c r="J7530" i="16"/>
  <c r="D7021" i="16"/>
  <c r="D7020" i="16"/>
  <c r="C7018" i="16"/>
  <c r="D7019" i="16"/>
  <c r="B7018" i="16"/>
  <c r="D6409" i="16"/>
  <c r="D6408" i="16"/>
  <c r="D6407" i="16"/>
  <c r="B6406" i="16"/>
  <c r="C6406" i="16"/>
  <c r="D4439" i="16"/>
  <c r="D4438" i="16"/>
  <c r="D4437" i="16"/>
  <c r="B4436" i="16"/>
  <c r="C4436" i="16"/>
  <c r="D6800" i="16"/>
  <c r="D6799" i="16"/>
  <c r="C6797" i="16"/>
  <c r="D6798" i="16"/>
  <c r="B6797" i="16"/>
  <c r="E7755" i="16"/>
  <c r="H7754" i="16"/>
  <c r="F7754" i="16"/>
  <c r="K7754" i="16"/>
  <c r="D8290" i="16"/>
  <c r="D8289" i="16"/>
  <c r="D8288" i="16"/>
  <c r="B8287" i="16"/>
  <c r="C8287" i="16"/>
  <c r="E12473" i="16"/>
  <c r="I12472" i="16"/>
  <c r="H12472" i="16"/>
  <c r="F12472" i="16"/>
  <c r="K12472" i="16"/>
  <c r="L12472" i="16"/>
  <c r="J12472" i="16"/>
  <c r="E3351" i="16"/>
  <c r="H3350" i="16"/>
  <c r="J3350" i="16"/>
  <c r="F3350" i="16"/>
  <c r="K3350" i="16"/>
  <c r="E6594" i="16"/>
  <c r="D4900" i="16"/>
  <c r="D4899" i="16"/>
  <c r="D4898" i="16"/>
  <c r="B4897" i="16"/>
  <c r="C4897" i="16"/>
  <c r="C18" i="16"/>
  <c r="B18" i="16"/>
  <c r="D19" i="16"/>
  <c r="H13128" i="16"/>
  <c r="K4716" i="16"/>
  <c r="L4716" i="16"/>
  <c r="E16728" i="16"/>
  <c r="J16727" i="16"/>
  <c r="I16727" i="16"/>
  <c r="B16987" i="16"/>
  <c r="D16988" i="16"/>
  <c r="C16987" i="16"/>
  <c r="D10594" i="16"/>
  <c r="D10593" i="16"/>
  <c r="C10591" i="16"/>
  <c r="D10592" i="16"/>
  <c r="B10591" i="16"/>
  <c r="B16781" i="16"/>
  <c r="D16782" i="16"/>
  <c r="C16781" i="16"/>
  <c r="E8725" i="16"/>
  <c r="J8724" i="16"/>
  <c r="B13564" i="16"/>
  <c r="D13565" i="16"/>
  <c r="C13564" i="16"/>
  <c r="B3498" i="16"/>
  <c r="C3498" i="16"/>
  <c r="B6824" i="16"/>
  <c r="C6824" i="16"/>
  <c r="D92" i="16"/>
  <c r="B91" i="16"/>
  <c r="C91" i="16"/>
  <c r="D794" i="16"/>
  <c r="B793" i="16"/>
  <c r="C793" i="16"/>
  <c r="E4977" i="16"/>
  <c r="H4974" i="16"/>
  <c r="F4974" i="16"/>
  <c r="J4974" i="16"/>
  <c r="I4974" i="16"/>
  <c r="L3738" i="16"/>
  <c r="E3699" i="16"/>
  <c r="I3698" i="16"/>
  <c r="H3698" i="16"/>
  <c r="D2894" i="16"/>
  <c r="B2893" i="16"/>
  <c r="C2893" i="16"/>
  <c r="D2896" i="16"/>
  <c r="D2895" i="16"/>
  <c r="C2565" i="16"/>
  <c r="D2566" i="16"/>
  <c r="B2565" i="16"/>
  <c r="D4991" i="16"/>
  <c r="D4990" i="16"/>
  <c r="D4989" i="16"/>
  <c r="B4988" i="16"/>
  <c r="C4988" i="16"/>
  <c r="E16599" i="16"/>
  <c r="D14984" i="16"/>
  <c r="B14983" i="16"/>
  <c r="C14983" i="16"/>
  <c r="E16831" i="16"/>
  <c r="D13675" i="16"/>
  <c r="B13674" i="16"/>
  <c r="C13674" i="16"/>
  <c r="L12094" i="16"/>
  <c r="E3569" i="16"/>
  <c r="D8151" i="16"/>
  <c r="D8150" i="16"/>
  <c r="D8149" i="16"/>
  <c r="B8148" i="16"/>
  <c r="C8148" i="16"/>
  <c r="B8285" i="16"/>
  <c r="C8285" i="16"/>
  <c r="D3434" i="16"/>
  <c r="D3433" i="16"/>
  <c r="C3431" i="16"/>
  <c r="D3432" i="16"/>
  <c r="B3431" i="16"/>
  <c r="D16363" i="16"/>
  <c r="B16362" i="16"/>
  <c r="C16362" i="16"/>
  <c r="F10862" i="16"/>
  <c r="K10862" i="16"/>
  <c r="E15199" i="16"/>
  <c r="B11599" i="16"/>
  <c r="C11599" i="16"/>
  <c r="I9956" i="16"/>
  <c r="D359" i="16"/>
  <c r="B358" i="16"/>
  <c r="C358" i="16"/>
  <c r="I12318" i="16"/>
  <c r="E12319" i="16"/>
  <c r="H12318" i="16"/>
  <c r="F12318" i="16"/>
  <c r="J12318" i="16"/>
  <c r="F12220" i="16"/>
  <c r="K12220" i="16"/>
  <c r="E7076" i="16"/>
  <c r="I7075" i="16"/>
  <c r="H7075" i="16"/>
  <c r="E4498" i="16"/>
  <c r="D16832" i="16"/>
  <c r="B16831" i="16"/>
  <c r="C16831" i="16"/>
  <c r="B6244" i="16"/>
  <c r="C6244" i="16"/>
  <c r="D7657" i="16"/>
  <c r="C7655" i="16"/>
  <c r="D7656" i="16"/>
  <c r="B7655" i="16"/>
  <c r="D7658" i="16"/>
  <c r="E16072" i="16"/>
  <c r="I16071" i="16"/>
  <c r="H16071" i="16"/>
  <c r="F16071" i="16"/>
  <c r="K16071" i="16"/>
  <c r="L16071" i="16"/>
  <c r="D4818" i="16"/>
  <c r="D4817" i="16"/>
  <c r="D4816" i="16"/>
  <c r="B4815" i="16"/>
  <c r="C4815" i="16"/>
  <c r="L3260" i="16"/>
  <c r="I10264" i="16"/>
  <c r="E8274" i="16"/>
  <c r="B7442" i="16"/>
  <c r="C7442" i="16"/>
  <c r="F12752" i="16"/>
  <c r="K5389" i="16"/>
  <c r="L5389" i="16"/>
  <c r="L3823" i="16"/>
  <c r="L3780" i="16"/>
  <c r="J16911" i="16"/>
  <c r="E3956" i="16"/>
  <c r="K16170" i="16"/>
  <c r="L16170" i="16"/>
  <c r="C4401" i="16"/>
  <c r="B4401" i="16"/>
  <c r="B6053" i="16"/>
  <c r="C6053" i="16"/>
  <c r="E3484" i="16"/>
  <c r="J3483" i="16"/>
  <c r="H3483" i="16"/>
  <c r="J16666" i="16"/>
  <c r="L7236" i="16"/>
  <c r="B11705" i="16"/>
  <c r="C11705" i="16"/>
  <c r="E12442" i="16"/>
  <c r="B14763" i="16"/>
  <c r="C14763" i="16"/>
  <c r="D14764" i="16"/>
  <c r="F6874" i="16"/>
  <c r="K6874" i="16"/>
  <c r="B7547" i="16"/>
  <c r="C7547" i="16"/>
  <c r="D15746" i="16"/>
  <c r="B15745" i="16"/>
  <c r="C15745" i="16"/>
  <c r="E11870" i="16"/>
  <c r="B7254" i="16"/>
  <c r="C7254" i="16"/>
  <c r="N45" i="1"/>
  <c r="P44" i="1"/>
  <c r="B4658" i="16"/>
  <c r="C4658" i="16"/>
  <c r="B6544" i="16"/>
  <c r="C6544" i="16"/>
  <c r="H14000" i="16"/>
  <c r="B10589" i="16"/>
  <c r="C10589" i="16"/>
  <c r="L6931" i="16"/>
  <c r="L6863" i="16"/>
  <c r="D6668" i="16"/>
  <c r="D6666" i="16"/>
  <c r="D6667" i="16"/>
  <c r="C6665" i="16"/>
  <c r="B6665" i="16"/>
  <c r="B1902" i="16"/>
  <c r="C1902" i="16"/>
  <c r="D1903" i="16"/>
  <c r="E12358" i="16"/>
  <c r="D16969" i="16"/>
  <c r="B16968" i="16"/>
  <c r="C16968" i="16"/>
  <c r="E12674" i="16"/>
  <c r="I12673" i="16"/>
  <c r="F12673" i="16"/>
  <c r="B13127" i="16"/>
  <c r="D13128" i="16"/>
  <c r="C13127" i="16"/>
  <c r="D6483" i="16"/>
  <c r="B6482" i="16"/>
  <c r="C6482" i="16"/>
  <c r="D6485" i="16"/>
  <c r="D6484" i="16"/>
  <c r="B10874" i="16"/>
  <c r="C10874" i="16"/>
  <c r="L4253" i="16"/>
  <c r="L9956" i="16"/>
  <c r="I9032" i="16"/>
  <c r="C2371" i="16"/>
  <c r="D2372" i="16"/>
  <c r="B2371" i="16"/>
  <c r="B12673" i="16"/>
  <c r="C12673" i="16"/>
  <c r="D12674" i="16"/>
  <c r="L10264" i="16"/>
  <c r="E16365" i="16"/>
  <c r="L3088" i="16"/>
  <c r="E12029" i="16"/>
  <c r="B6716" i="16"/>
  <c r="C6716" i="16"/>
  <c r="D16073" i="16"/>
  <c r="B16072" i="16"/>
  <c r="C16072" i="16"/>
  <c r="D6761" i="16"/>
  <c r="B6760" i="16"/>
  <c r="C6760" i="16"/>
  <c r="D6762" i="16"/>
  <c r="D6763" i="16"/>
  <c r="B10873" i="16"/>
  <c r="C10873" i="16"/>
  <c r="E13347" i="16"/>
  <c r="J13346" i="16"/>
  <c r="B3367" i="16"/>
  <c r="C3367" i="16"/>
  <c r="B15962" i="16"/>
  <c r="D15963" i="16"/>
  <c r="C15962" i="16"/>
  <c r="E13891" i="16"/>
  <c r="D16450" i="16"/>
  <c r="B16449" i="16"/>
  <c r="C16449" i="16"/>
  <c r="F11688" i="16"/>
  <c r="K11688" i="16"/>
  <c r="L11688" i="16"/>
  <c r="E11689" i="16"/>
  <c r="J11688" i="16"/>
  <c r="H11688" i="16"/>
  <c r="I11688" i="16"/>
  <c r="E16874" i="16"/>
  <c r="D6890" i="16"/>
  <c r="D6889" i="16"/>
  <c r="D6888" i="16"/>
  <c r="B6887" i="16"/>
  <c r="C6887" i="16"/>
  <c r="D7552" i="16"/>
  <c r="D7551" i="16"/>
  <c r="D7550" i="16"/>
  <c r="B7549" i="16"/>
  <c r="C7549" i="16"/>
  <c r="B13892" i="16"/>
  <c r="C13892" i="16"/>
  <c r="D13893" i="16"/>
  <c r="E4386" i="16"/>
  <c r="B6825" i="16"/>
  <c r="C6825" i="16"/>
  <c r="I4975" i="16"/>
  <c r="L4975" i="16"/>
  <c r="C6326" i="16"/>
  <c r="B6326" i="16"/>
  <c r="B3368" i="16"/>
  <c r="C3368" i="16"/>
  <c r="E9188" i="16"/>
  <c r="H9185" i="16"/>
  <c r="I9185" i="16"/>
  <c r="F9185" i="16"/>
  <c r="K9185" i="16"/>
  <c r="L9185" i="16"/>
  <c r="J9185" i="16"/>
  <c r="B14545" i="16"/>
  <c r="C14545" i="16"/>
  <c r="D14546" i="16"/>
  <c r="L4340" i="16"/>
  <c r="B3398" i="16"/>
  <c r="C3398" i="16"/>
  <c r="K4475" i="16"/>
  <c r="L4475" i="16"/>
  <c r="K6645" i="16"/>
  <c r="L6645" i="16"/>
  <c r="J14436" i="16"/>
  <c r="E14437" i="16"/>
  <c r="I14436" i="16"/>
  <c r="H14436" i="16"/>
  <c r="F14436" i="16"/>
  <c r="K14436" i="16"/>
  <c r="E5721" i="16"/>
  <c r="J5720" i="16"/>
  <c r="E14327" i="16"/>
  <c r="B11600" i="16"/>
  <c r="C11600" i="16"/>
  <c r="K7636" i="16"/>
  <c r="L7636" i="16"/>
  <c r="J9956" i="16"/>
  <c r="K4124" i="16"/>
  <c r="L4124" i="16"/>
  <c r="K10414" i="16"/>
  <c r="L10414" i="16"/>
  <c r="AE31" i="1"/>
  <c r="AF30" i="1"/>
  <c r="AG30" i="1"/>
  <c r="L16982" i="16"/>
  <c r="D7171" i="16"/>
  <c r="B7170" i="16"/>
  <c r="C7170" i="16"/>
  <c r="D7173" i="16"/>
  <c r="D7172" i="16"/>
  <c r="E15745" i="16"/>
  <c r="E3656" i="16"/>
  <c r="H3655" i="16"/>
  <c r="F3655" i="16"/>
  <c r="K3655" i="16"/>
  <c r="E11952" i="16"/>
  <c r="B4534" i="16"/>
  <c r="C4534" i="16"/>
  <c r="K4254" i="16"/>
  <c r="L4254" i="16"/>
  <c r="C7344" i="16"/>
  <c r="B7344" i="16"/>
  <c r="B10735" i="16"/>
  <c r="C10735" i="16"/>
  <c r="J10264" i="16"/>
  <c r="E16528" i="16"/>
  <c r="I16525" i="16"/>
  <c r="H16525" i="16"/>
  <c r="J16525" i="16"/>
  <c r="F16525" i="16"/>
  <c r="E12931" i="16"/>
  <c r="H12752" i="16"/>
  <c r="K5498" i="16"/>
  <c r="L5498" i="16"/>
  <c r="C4466" i="16"/>
  <c r="B4466" i="16"/>
  <c r="E5393" i="16"/>
  <c r="I4042" i="16"/>
  <c r="E4043" i="16"/>
  <c r="H4042" i="16"/>
  <c r="F4042" i="16"/>
  <c r="J4042" i="16"/>
  <c r="E15527" i="16"/>
  <c r="H15526" i="16"/>
  <c r="I10110" i="16"/>
  <c r="E10111" i="16"/>
  <c r="H10110" i="16"/>
  <c r="F10110" i="16"/>
  <c r="K10110" i="16"/>
  <c r="L10110" i="16"/>
  <c r="J14654" i="16"/>
  <c r="E14655" i="16"/>
  <c r="I14654" i="16"/>
  <c r="B4592" i="16"/>
  <c r="C4592" i="16"/>
  <c r="B5190" i="16"/>
  <c r="C5190" i="16"/>
  <c r="J6393" i="16"/>
  <c r="I6393" i="16"/>
  <c r="E6394" i="16"/>
  <c r="H6393" i="16"/>
  <c r="F6393" i="16"/>
  <c r="K6393" i="16"/>
  <c r="L6393" i="16"/>
  <c r="B11500" i="16"/>
  <c r="C11500" i="16"/>
  <c r="J14545" i="16"/>
  <c r="E14546" i="16"/>
  <c r="I14545" i="16"/>
  <c r="D4405" i="16"/>
  <c r="D4404" i="16"/>
  <c r="C4402" i="16"/>
  <c r="D4403" i="16"/>
  <c r="B4402" i="16"/>
  <c r="D6057" i="16"/>
  <c r="D6056" i="16"/>
  <c r="D6055" i="16"/>
  <c r="B6054" i="16"/>
  <c r="C6054" i="16"/>
  <c r="K13888" i="16"/>
  <c r="L13888" i="16"/>
  <c r="F16666" i="16"/>
  <c r="K16666" i="16"/>
  <c r="L16666" i="16"/>
  <c r="L3217" i="16"/>
  <c r="E4720" i="16"/>
  <c r="K5825" i="16"/>
  <c r="L5825" i="16"/>
  <c r="K7235" i="16"/>
  <c r="L7235" i="16"/>
  <c r="J4647" i="16"/>
  <c r="E4648" i="16"/>
  <c r="H4647" i="16"/>
  <c r="F4647" i="16"/>
  <c r="K4647" i="16"/>
  <c r="D15092" i="16"/>
  <c r="B15091" i="16"/>
  <c r="C15091" i="16"/>
  <c r="C5087" i="16"/>
  <c r="B5087" i="16"/>
  <c r="D7258" i="16"/>
  <c r="D7257" i="16"/>
  <c r="D7256" i="16"/>
  <c r="B7255" i="16"/>
  <c r="C7255" i="16"/>
  <c r="I2963" i="16"/>
  <c r="E2964" i="16"/>
  <c r="H2963" i="16"/>
  <c r="B8020" i="16"/>
  <c r="C8020" i="16"/>
  <c r="D6718" i="16"/>
  <c r="B6717" i="16"/>
  <c r="C6717" i="16"/>
  <c r="D6719" i="16"/>
  <c r="D6720" i="16"/>
  <c r="E6836" i="16"/>
  <c r="H6833" i="16"/>
  <c r="F6833" i="16"/>
  <c r="K6833" i="16"/>
  <c r="J6833" i="16"/>
  <c r="I6833" i="16"/>
  <c r="D988" i="16"/>
  <c r="B987" i="16"/>
  <c r="C987" i="16"/>
  <c r="B16173" i="16"/>
  <c r="D16174" i="16"/>
  <c r="C16173" i="16"/>
  <c r="E11783" i="16"/>
  <c r="H11782" i="16"/>
  <c r="K12529" i="16"/>
  <c r="L12529" i="16"/>
  <c r="E4000" i="16"/>
  <c r="J3999" i="16"/>
  <c r="H3999" i="16"/>
  <c r="D7092" i="16"/>
  <c r="B7091" i="16"/>
  <c r="C7091" i="16"/>
  <c r="D7094" i="16"/>
  <c r="D7093" i="16"/>
  <c r="B6759" i="16"/>
  <c r="C6759" i="16"/>
  <c r="C12602" i="16"/>
  <c r="B12602" i="16"/>
  <c r="D12603" i="16"/>
  <c r="K6805" i="16"/>
  <c r="L6805" i="16"/>
  <c r="E11590" i="16"/>
  <c r="J11587" i="16"/>
  <c r="F11587" i="16"/>
  <c r="K11587" i="16"/>
  <c r="I11587" i="16"/>
  <c r="H11587" i="16"/>
  <c r="B31" i="1"/>
  <c r="H31" i="1"/>
  <c r="I31" i="1"/>
  <c r="C31" i="1"/>
  <c r="A32" i="1"/>
  <c r="E4799" i="16"/>
  <c r="D15637" i="16"/>
  <c r="B15636" i="16"/>
  <c r="C15636" i="16"/>
  <c r="E13028" i="16"/>
  <c r="B5949" i="16"/>
  <c r="C5949" i="16"/>
  <c r="E14218" i="16"/>
  <c r="D11269" i="16"/>
  <c r="B11268" i="16"/>
  <c r="C11268" i="16"/>
  <c r="D11271" i="16"/>
  <c r="D11270" i="16"/>
  <c r="C3497" i="16"/>
  <c r="B3497" i="16"/>
  <c r="D10878" i="16"/>
  <c r="D10877" i="16"/>
  <c r="D10876" i="16"/>
  <c r="B10875" i="16"/>
  <c r="C10875" i="16"/>
  <c r="B6325" i="16"/>
  <c r="C6325" i="16"/>
  <c r="J4214" i="16"/>
  <c r="E4215" i="16"/>
  <c r="H4214" i="16"/>
  <c r="F4214" i="16"/>
  <c r="K4214" i="16"/>
  <c r="D13458" i="16"/>
  <c r="B13457" i="16"/>
  <c r="C13457" i="16"/>
  <c r="B6611" i="16"/>
  <c r="C6611" i="16"/>
  <c r="B11381" i="16"/>
  <c r="C11381" i="16"/>
  <c r="D7444" i="16"/>
  <c r="B7443" i="16"/>
  <c r="C7443" i="16"/>
  <c r="D7446" i="16"/>
  <c r="D7445" i="16"/>
  <c r="J15853" i="16"/>
  <c r="E15854" i="16"/>
  <c r="I15853" i="16"/>
  <c r="H15853" i="16"/>
  <c r="F15853" i="16"/>
  <c r="K15853" i="16"/>
  <c r="L15853" i="16"/>
  <c r="E3913" i="16"/>
  <c r="E13237" i="16"/>
  <c r="E5829" i="16"/>
  <c r="B13236" i="16"/>
  <c r="D13237" i="16"/>
  <c r="C13236" i="16"/>
  <c r="J12837" i="16"/>
  <c r="E12838" i="16"/>
  <c r="I12837" i="16"/>
  <c r="F12837" i="16"/>
  <c r="K12837" i="16"/>
  <c r="L12837" i="16"/>
  <c r="H12837" i="16"/>
  <c r="E14111" i="16"/>
  <c r="H14108" i="16"/>
  <c r="I14108" i="16"/>
  <c r="J14108" i="16"/>
  <c r="F14108" i="16"/>
  <c r="D13784" i="16"/>
  <c r="C13783" i="16"/>
  <c r="B13783" i="16"/>
  <c r="E13783" i="16"/>
  <c r="I13782" i="16"/>
  <c r="B6795" i="16"/>
  <c r="C6795" i="16"/>
  <c r="B6481" i="16"/>
  <c r="C6481" i="16"/>
  <c r="E15419" i="16"/>
  <c r="I15416" i="16"/>
  <c r="H15416" i="16"/>
  <c r="F15416" i="16"/>
  <c r="J15416" i="16"/>
  <c r="E15964" i="16"/>
  <c r="I15961" i="16"/>
  <c r="H15961" i="16"/>
  <c r="J15961" i="16"/>
  <c r="F15961" i="16"/>
  <c r="K15961" i="16"/>
  <c r="L15961" i="16"/>
  <c r="C14001" i="16"/>
  <c r="B14001" i="16"/>
  <c r="D14002" i="16"/>
  <c r="B4986" i="16"/>
  <c r="C4986" i="16"/>
  <c r="E11130" i="16"/>
  <c r="I11127" i="16"/>
  <c r="H11127" i="16"/>
  <c r="F11127" i="16"/>
  <c r="J11127" i="16"/>
  <c r="B8286" i="16"/>
  <c r="C8286" i="16"/>
  <c r="D14874" i="16"/>
  <c r="B14873" i="16"/>
  <c r="C14873" i="16"/>
  <c r="C4734" i="16"/>
  <c r="B4734" i="16"/>
  <c r="E3444" i="16"/>
  <c r="H3443" i="16"/>
  <c r="F3443" i="16"/>
  <c r="C12836" i="16"/>
  <c r="D12837" i="16"/>
  <c r="B12836" i="16"/>
  <c r="B6886" i="16"/>
  <c r="C6886" i="16"/>
  <c r="B7548" i="16"/>
  <c r="C7548" i="16"/>
  <c r="E13456" i="16"/>
  <c r="F13455" i="16"/>
  <c r="I13455" i="16"/>
  <c r="E12392" i="16"/>
  <c r="E4086" i="16"/>
  <c r="J4085" i="16"/>
  <c r="D14218" i="16"/>
  <c r="B14217" i="16"/>
  <c r="C14217" i="16"/>
  <c r="E6535" i="16"/>
  <c r="H6532" i="16"/>
  <c r="F6532" i="16"/>
  <c r="I6532" i="16"/>
  <c r="J6532" i="16"/>
  <c r="E7155" i="16"/>
  <c r="H7154" i="16"/>
  <c r="F7154" i="16"/>
  <c r="K7154" i="16"/>
  <c r="B11797" i="16"/>
  <c r="C11797" i="16"/>
  <c r="D12930" i="16"/>
  <c r="B12929" i="16"/>
  <c r="C12929" i="16"/>
  <c r="K14000" i="16"/>
  <c r="L14000" i="16"/>
  <c r="C6153" i="16"/>
  <c r="B6153" i="16"/>
  <c r="B479" i="16"/>
  <c r="C479" i="16"/>
  <c r="D480" i="16"/>
  <c r="B5950" i="16"/>
  <c r="C5950" i="16"/>
  <c r="F15417" i="16"/>
  <c r="K15417" i="16"/>
  <c r="L15417" i="16"/>
  <c r="C7765" i="16"/>
  <c r="B7765" i="16"/>
  <c r="J4975" i="16"/>
  <c r="D6330" i="16"/>
  <c r="D6329" i="16"/>
  <c r="D6328" i="16"/>
  <c r="B6327" i="16"/>
  <c r="C6327" i="16"/>
  <c r="E5175" i="16"/>
  <c r="D3372" i="16"/>
  <c r="D3371" i="16"/>
  <c r="D3370" i="16"/>
  <c r="B3369" i="16"/>
  <c r="C3369" i="16"/>
  <c r="F15962" i="16"/>
  <c r="J11128" i="16"/>
  <c r="K16271" i="16"/>
  <c r="L16271" i="16"/>
  <c r="D15527" i="16"/>
  <c r="B15526" i="16"/>
  <c r="C15526" i="16"/>
  <c r="E12098" i="16"/>
  <c r="L13887" i="16"/>
  <c r="B8146" i="16"/>
  <c r="C8146" i="16"/>
  <c r="C8435" i="16"/>
  <c r="D8436" i="16"/>
  <c r="B8435" i="16"/>
  <c r="D8438" i="16"/>
  <c r="D8437" i="16"/>
  <c r="E10864" i="16"/>
  <c r="J10861" i="16"/>
  <c r="I10861" i="16"/>
  <c r="H10861" i="16"/>
  <c r="F10861" i="16"/>
  <c r="D11604" i="16"/>
  <c r="D11603" i="16"/>
  <c r="D11602" i="16"/>
  <c r="B11601" i="16"/>
  <c r="C11601" i="16"/>
  <c r="D13349" i="16"/>
  <c r="C13348" i="16"/>
  <c r="B13348" i="16"/>
  <c r="F9032" i="16"/>
  <c r="E10418" i="16"/>
  <c r="E12222" i="16"/>
  <c r="F12219" i="16"/>
  <c r="K12219" i="16"/>
  <c r="H12219" i="16"/>
  <c r="J12219" i="16"/>
  <c r="I12219" i="16"/>
  <c r="D11799" i="16"/>
  <c r="B11798" i="16"/>
  <c r="C11798" i="16"/>
  <c r="D11801" i="16"/>
  <c r="D11800" i="16"/>
  <c r="I11370" i="16"/>
  <c r="E11371" i="16"/>
  <c r="H11370" i="16"/>
  <c r="F11370" i="16"/>
  <c r="K11370" i="16"/>
  <c r="L11370" i="16"/>
  <c r="J4580" i="16"/>
  <c r="I4580" i="16"/>
  <c r="E4581" i="16"/>
  <c r="H4580" i="16"/>
  <c r="F4580" i="16"/>
  <c r="K4580" i="16"/>
  <c r="E15091" i="16"/>
  <c r="J15090" i="16"/>
  <c r="I15090" i="16"/>
  <c r="H15090" i="16"/>
  <c r="B4813" i="16"/>
  <c r="C4813" i="16"/>
  <c r="E4301" i="16"/>
  <c r="H4300" i="16"/>
  <c r="D4538" i="16"/>
  <c r="D4537" i="16"/>
  <c r="D4536" i="16"/>
  <c r="B4535" i="16"/>
  <c r="C4535" i="16"/>
  <c r="B4735" i="16"/>
  <c r="C4735" i="16"/>
  <c r="B7345" i="16"/>
  <c r="C7345" i="16"/>
  <c r="E3264" i="16"/>
  <c r="L16361" i="16"/>
  <c r="J3418" i="16"/>
  <c r="I3418" i="16"/>
  <c r="E3419" i="16"/>
  <c r="H3418" i="16"/>
  <c r="F3418" i="16"/>
  <c r="K3418" i="16"/>
  <c r="J12752" i="16"/>
  <c r="E3526" i="16"/>
  <c r="D4470" i="16"/>
  <c r="D4469" i="16"/>
  <c r="D4468" i="16"/>
  <c r="B4467" i="16"/>
  <c r="C4467" i="16"/>
  <c r="E11253" i="16"/>
  <c r="I11252" i="16"/>
  <c r="E8571" i="16"/>
  <c r="H8570" i="16"/>
  <c r="F8570" i="16"/>
  <c r="K8570" i="16"/>
  <c r="I8570" i="16"/>
  <c r="J8570" i="16"/>
  <c r="E3827" i="16"/>
  <c r="E9340" i="16"/>
  <c r="E3784" i="16"/>
  <c r="D4596" i="16"/>
  <c r="D4595" i="16"/>
  <c r="D4594" i="16"/>
  <c r="B4593" i="16"/>
  <c r="C4593" i="16"/>
  <c r="D5194" i="16"/>
  <c r="D5193" i="16"/>
  <c r="C5191" i="16"/>
  <c r="D5192" i="16"/>
  <c r="B5191" i="16"/>
  <c r="E4455" i="16"/>
  <c r="H4454" i="16"/>
  <c r="F4454" i="16"/>
  <c r="K4454" i="16"/>
  <c r="C7892" i="16"/>
  <c r="B7892" i="16"/>
  <c r="F10720" i="16"/>
  <c r="E10721" i="16"/>
  <c r="J10720" i="16"/>
  <c r="I10720" i="16"/>
  <c r="H10720" i="16"/>
  <c r="D11504" i="16"/>
  <c r="D11503" i="16"/>
  <c r="D11502" i="16"/>
  <c r="B11501" i="16"/>
  <c r="C11501" i="16"/>
  <c r="E16174" i="16"/>
  <c r="J3135" i="16"/>
  <c r="I3135" i="16"/>
  <c r="E3136" i="16"/>
  <c r="H3135" i="16"/>
  <c r="F3135" i="16"/>
  <c r="K3135" i="16"/>
  <c r="L3135" i="16"/>
  <c r="B6885" i="16"/>
  <c r="C6885" i="16"/>
  <c r="E6876" i="16"/>
  <c r="J6873" i="16"/>
  <c r="F6873" i="16"/>
  <c r="I6873" i="16"/>
  <c r="H6873" i="16"/>
  <c r="E2920" i="16"/>
  <c r="E7239" i="16"/>
  <c r="D5091" i="16"/>
  <c r="D5090" i="16"/>
  <c r="C5088" i="16"/>
  <c r="D5089" i="16"/>
  <c r="B5088" i="16"/>
  <c r="D8024" i="16"/>
  <c r="D8023" i="16"/>
  <c r="D8022" i="16"/>
  <c r="B8021" i="16"/>
  <c r="C8021" i="16"/>
  <c r="C4659" i="16"/>
  <c r="B4659" i="16"/>
  <c r="E3870" i="16"/>
  <c r="K6310" i="16"/>
  <c r="L6310" i="16"/>
  <c r="C4434" i="16"/>
  <c r="B4434" i="16"/>
  <c r="E6935" i="16"/>
  <c r="E12273" i="16"/>
  <c r="J12272" i="16"/>
  <c r="B6664" i="16"/>
  <c r="C6664" i="16"/>
  <c r="E4343" i="16"/>
  <c r="E8879" i="16"/>
  <c r="J8878" i="16"/>
  <c r="H8878" i="16"/>
  <c r="F8878" i="16"/>
  <c r="K8878" i="16"/>
  <c r="L14324" i="16"/>
  <c r="D15418" i="16"/>
  <c r="B15417" i="16"/>
  <c r="C15417" i="16"/>
  <c r="D6155" i="16"/>
  <c r="B6154" i="16"/>
  <c r="C6154" i="16"/>
  <c r="D6157" i="16"/>
  <c r="D6156" i="16"/>
  <c r="H14109" i="16"/>
  <c r="K14109" i="16"/>
  <c r="L14109" i="16"/>
  <c r="K14759" i="16"/>
  <c r="L14759" i="16"/>
  <c r="D8587" i="16"/>
  <c r="B8586" i="16"/>
  <c r="C8586" i="16"/>
  <c r="D8589" i="16"/>
  <c r="D8588" i="16"/>
  <c r="D15309" i="16"/>
  <c r="B15308" i="16"/>
  <c r="C15308" i="16"/>
  <c r="E3741" i="16"/>
  <c r="C6480" i="16"/>
  <c r="B6480" i="16"/>
  <c r="E6700" i="16"/>
  <c r="H6697" i="16"/>
  <c r="I6697" i="16"/>
  <c r="F6697" i="16"/>
  <c r="K6697" i="16"/>
  <c r="L6697" i="16"/>
  <c r="J6697" i="16"/>
  <c r="E4257" i="16"/>
  <c r="J6533" i="16"/>
  <c r="E6467" i="16"/>
  <c r="H6466" i="16"/>
  <c r="F6466" i="16"/>
  <c r="K6466" i="16"/>
  <c r="B8433" i="16"/>
  <c r="C8433" i="16"/>
  <c r="K10415" i="16"/>
  <c r="L10415" i="16"/>
  <c r="B11796" i="16"/>
  <c r="C11796" i="16"/>
  <c r="E12600" i="16"/>
  <c r="B11139" i="16"/>
  <c r="C11139" i="16"/>
  <c r="B1540" i="16"/>
  <c r="C1540" i="16"/>
  <c r="D1541" i="16"/>
  <c r="E13130" i="16"/>
  <c r="I13127" i="16"/>
  <c r="F13127" i="16"/>
  <c r="J13127" i="16"/>
  <c r="H13127" i="16"/>
  <c r="B11499" i="16"/>
  <c r="C11499" i="16"/>
  <c r="E16668" i="16"/>
  <c r="J16665" i="16"/>
  <c r="F16665" i="16"/>
  <c r="I16665" i="16"/>
  <c r="H16665" i="16"/>
  <c r="B7017" i="16"/>
  <c r="C7017" i="16"/>
  <c r="C4435" i="16"/>
  <c r="B4435" i="16"/>
  <c r="L16595" i="16"/>
  <c r="E16986" i="16"/>
  <c r="J13564" i="16"/>
  <c r="E13565" i="16"/>
  <c r="I13564" i="16"/>
  <c r="E6743" i="16"/>
  <c r="J6740" i="16"/>
  <c r="I6740" i="16"/>
  <c r="F6740" i="16"/>
  <c r="K6740" i="16"/>
  <c r="L6740" i="16"/>
  <c r="H6740" i="16"/>
  <c r="K7326" i="16"/>
  <c r="L7326" i="16"/>
  <c r="B7090" i="16"/>
  <c r="C7090" i="16"/>
  <c r="B11012" i="16"/>
  <c r="C11012" i="16"/>
  <c r="E6778" i="16"/>
  <c r="E3049" i="16"/>
  <c r="J9032" i="16"/>
  <c r="B7441" i="16"/>
  <c r="C7441" i="16"/>
  <c r="E5284" i="16"/>
  <c r="L5068" i="16"/>
  <c r="B8585" i="16"/>
  <c r="C8585" i="16"/>
  <c r="I6533" i="16"/>
  <c r="B12751" i="16"/>
  <c r="D12752" i="16"/>
  <c r="C12751" i="16"/>
  <c r="J15417" i="16"/>
  <c r="C6823" i="16"/>
  <c r="B6823" i="16"/>
  <c r="B7766" i="16"/>
  <c r="C7766" i="16"/>
  <c r="B12471" i="16"/>
  <c r="C12471" i="16"/>
  <c r="D12472" i="16"/>
  <c r="H15962" i="16"/>
  <c r="J65" i="23"/>
  <c r="B2891" i="16"/>
  <c r="C2891" i="16"/>
  <c r="K6774" i="16"/>
  <c r="L6774" i="16"/>
  <c r="B3399" i="16"/>
  <c r="C3399" i="16"/>
  <c r="F11128" i="16"/>
  <c r="K11128" i="16"/>
  <c r="L11128" i="16"/>
  <c r="E4479" i="16"/>
  <c r="E16273" i="16"/>
  <c r="H16270" i="16"/>
  <c r="F16270" i="16"/>
  <c r="K16270" i="16"/>
  <c r="L16270" i="16"/>
  <c r="J16270" i="16"/>
  <c r="I16270" i="16"/>
  <c r="E6649" i="16"/>
  <c r="E3179" i="16"/>
  <c r="K6932" i="16"/>
  <c r="L6932" i="16"/>
  <c r="D16874" i="16"/>
  <c r="B16873" i="16"/>
  <c r="C16873" i="16"/>
  <c r="I10862" i="16"/>
  <c r="C15199" i="16"/>
  <c r="B15199" i="16"/>
  <c r="D15200" i="16"/>
  <c r="M46" i="1"/>
  <c r="K47" i="1"/>
  <c r="H9032" i="16"/>
  <c r="E8420" i="16"/>
  <c r="H8419" i="16"/>
  <c r="E5611" i="16"/>
  <c r="I12220" i="16"/>
  <c r="E7002" i="16"/>
  <c r="B7168" i="16"/>
  <c r="C7168" i="16"/>
  <c r="C6612" i="16"/>
  <c r="B6612" i="16"/>
  <c r="D4739" i="16"/>
  <c r="D4738" i="16"/>
  <c r="D4737" i="16"/>
  <c r="B4736" i="16"/>
  <c r="C4736" i="16"/>
  <c r="D7349" i="16"/>
  <c r="D7348" i="16"/>
  <c r="D7347" i="16"/>
  <c r="B7346" i="16"/>
  <c r="C7346" i="16"/>
  <c r="F6741" i="16"/>
  <c r="K6741" i="16"/>
  <c r="L6741" i="16"/>
  <c r="E16945" i="16"/>
  <c r="E2877" i="16"/>
  <c r="D11144" i="16"/>
  <c r="C11141" i="16"/>
  <c r="D11142" i="16"/>
  <c r="B11141" i="16"/>
  <c r="D11143" i="16"/>
  <c r="B4895" i="16"/>
  <c r="C4895" i="16"/>
  <c r="D14330" i="16"/>
  <c r="C14329" i="16"/>
  <c r="B14329" i="16"/>
  <c r="E7639" i="16"/>
  <c r="B600" i="16"/>
  <c r="C600" i="16"/>
  <c r="D601" i="16"/>
  <c r="B14436" i="16"/>
  <c r="D14437" i="16"/>
  <c r="C14436" i="16"/>
  <c r="J13128" i="16"/>
  <c r="E9649" i="16"/>
  <c r="H9648" i="16"/>
  <c r="F9648" i="16"/>
  <c r="K9648" i="16"/>
  <c r="B4400" i="16"/>
  <c r="C4400" i="16"/>
  <c r="B6052" i="16"/>
  <c r="C6052" i="16"/>
  <c r="I16666" i="16"/>
  <c r="K16870" i="16"/>
  <c r="L16870" i="16"/>
  <c r="D11710" i="16"/>
  <c r="D11709" i="16"/>
  <c r="D11708" i="16"/>
  <c r="B11707" i="16"/>
  <c r="C11707" i="16"/>
  <c r="B7016" i="16"/>
  <c r="C7016" i="16"/>
  <c r="I6874" i="16"/>
  <c r="K13233" i="16"/>
  <c r="L13233" i="16"/>
  <c r="E3463" i="16"/>
  <c r="H3462" i="16"/>
  <c r="F3462" i="16"/>
  <c r="K3462" i="16"/>
  <c r="C2261" i="16"/>
  <c r="D2262" i="16"/>
  <c r="B2261" i="16"/>
  <c r="D4663" i="16"/>
  <c r="D4662" i="16"/>
  <c r="D4661" i="16"/>
  <c r="B4660" i="16"/>
  <c r="C4660" i="16"/>
  <c r="B6715" i="16"/>
  <c r="C6715" i="16"/>
  <c r="J9802" i="16"/>
  <c r="E14873" i="16"/>
  <c r="I14872" i="16"/>
  <c r="F14872" i="16"/>
  <c r="H14872" i="16"/>
  <c r="D6549" i="16"/>
  <c r="D6548" i="16"/>
  <c r="C6546" i="16"/>
  <c r="B6546" i="16"/>
  <c r="D6547" i="16"/>
  <c r="E10573" i="16"/>
  <c r="J10572" i="16"/>
  <c r="H10572" i="16"/>
  <c r="I10572" i="16"/>
  <c r="E6314" i="16"/>
  <c r="L12388" i="16"/>
  <c r="B7089" i="16"/>
  <c r="C7089" i="16"/>
  <c r="J12162" i="16"/>
  <c r="E12163" i="16"/>
  <c r="H12162" i="16"/>
  <c r="F12162" i="16"/>
  <c r="I12162" i="16"/>
  <c r="E3388" i="16"/>
  <c r="E6809" i="16"/>
  <c r="J11588" i="16"/>
  <c r="I14109" i="16"/>
  <c r="E14763" i="16"/>
  <c r="B6796" i="16"/>
  <c r="C6796" i="16"/>
  <c r="C11267" i="16"/>
  <c r="B11267" i="16"/>
  <c r="E15636" i="16"/>
  <c r="I15635" i="16"/>
  <c r="H15635" i="16"/>
  <c r="F15635" i="16"/>
  <c r="K15635" i="16"/>
  <c r="I6698" i="16"/>
  <c r="L6698" i="16"/>
  <c r="D11015" i="16"/>
  <c r="B11014" i="16"/>
  <c r="D11017" i="16"/>
  <c r="C11014" i="16"/>
  <c r="D11016" i="16"/>
  <c r="F6533" i="16"/>
  <c r="K6533" i="16"/>
  <c r="L6533" i="16"/>
  <c r="G85" i="4"/>
  <c r="F86" i="4"/>
  <c r="E3180" i="16"/>
  <c r="J3177" i="16"/>
  <c r="H3177" i="16"/>
  <c r="I3177" i="16"/>
  <c r="F3177" i="16"/>
  <c r="K3177" i="16"/>
  <c r="L3177" i="16"/>
  <c r="D7555" i="16"/>
  <c r="D7554" i="16"/>
  <c r="D7553" i="16"/>
  <c r="B7552" i="16"/>
  <c r="C7552" i="16"/>
  <c r="E12030" i="16"/>
  <c r="F12027" i="16"/>
  <c r="K12027" i="16"/>
  <c r="L12027" i="16"/>
  <c r="I12027" i="16"/>
  <c r="H12027" i="16"/>
  <c r="J12027" i="16"/>
  <c r="B1180" i="16"/>
  <c r="C1180" i="16"/>
  <c r="D1181" i="16"/>
  <c r="D6551" i="16"/>
  <c r="C6549" i="16"/>
  <c r="D6550" i="16"/>
  <c r="B6549" i="16"/>
  <c r="D6552" i="16"/>
  <c r="D5094" i="16"/>
  <c r="D5093" i="16"/>
  <c r="D5092" i="16"/>
  <c r="B5091" i="16"/>
  <c r="C5091" i="16"/>
  <c r="B5193" i="16"/>
  <c r="C5193" i="16"/>
  <c r="E13784" i="16"/>
  <c r="I13781" i="16"/>
  <c r="H13781" i="16"/>
  <c r="J13781" i="16"/>
  <c r="F13781" i="16"/>
  <c r="K13781" i="16"/>
  <c r="L13781" i="16"/>
  <c r="C16450" i="16"/>
  <c r="B16450" i="16"/>
  <c r="D16451" i="16"/>
  <c r="H15199" i="16"/>
  <c r="E15200" i="16"/>
  <c r="I15199" i="16"/>
  <c r="C2895" i="16"/>
  <c r="B2895" i="16"/>
  <c r="B3402" i="16"/>
  <c r="C3402" i="16"/>
  <c r="E3309" i="16"/>
  <c r="I3306" i="16"/>
  <c r="J3306" i="16"/>
  <c r="H3306" i="16"/>
  <c r="F3306" i="16"/>
  <c r="C16667" i="16"/>
  <c r="B16667" i="16"/>
  <c r="D16668" i="16"/>
  <c r="C10737" i="16"/>
  <c r="B10737" i="16"/>
  <c r="J13782" i="16"/>
  <c r="E14112" i="16"/>
  <c r="C7444" i="16"/>
  <c r="B7444" i="16"/>
  <c r="B13458" i="16"/>
  <c r="C13458" i="16"/>
  <c r="D13459" i="16"/>
  <c r="C7093" i="16"/>
  <c r="B7093" i="16"/>
  <c r="I3999" i="16"/>
  <c r="L6833" i="16"/>
  <c r="B7256" i="16"/>
  <c r="C7256" i="16"/>
  <c r="D15093" i="16"/>
  <c r="B15092" i="16"/>
  <c r="C15092" i="16"/>
  <c r="B4404" i="16"/>
  <c r="C4404" i="16"/>
  <c r="E5394" i="16"/>
  <c r="I5393" i="16"/>
  <c r="H5393" i="16"/>
  <c r="E12932" i="16"/>
  <c r="I12931" i="16"/>
  <c r="E16529" i="16"/>
  <c r="E3657" i="16"/>
  <c r="J3654" i="16"/>
  <c r="I3654" i="16"/>
  <c r="H3654" i="16"/>
  <c r="F3654" i="16"/>
  <c r="K3654" i="16"/>
  <c r="L3654" i="16"/>
  <c r="B7172" i="16"/>
  <c r="C7172" i="16"/>
  <c r="AE32" i="1"/>
  <c r="AF31" i="1"/>
  <c r="AG31" i="1"/>
  <c r="B6888" i="16"/>
  <c r="C6888" i="16"/>
  <c r="J12028" i="16"/>
  <c r="D12675" i="16"/>
  <c r="C12674" i="16"/>
  <c r="B12674" i="16"/>
  <c r="E12675" i="16"/>
  <c r="F12672" i="16"/>
  <c r="J12672" i="16"/>
  <c r="H12672" i="16"/>
  <c r="I12672" i="16"/>
  <c r="E12359" i="16"/>
  <c r="H12358" i="16"/>
  <c r="F12358" i="16"/>
  <c r="D6671" i="16"/>
  <c r="D6670" i="16"/>
  <c r="C6668" i="16"/>
  <c r="D6669" i="16"/>
  <c r="B6668" i="16"/>
  <c r="E11871" i="16"/>
  <c r="H11870" i="16"/>
  <c r="F11870" i="16"/>
  <c r="L6874" i="16"/>
  <c r="I3483" i="16"/>
  <c r="K12752" i="16"/>
  <c r="L12752" i="16"/>
  <c r="B7657" i="16"/>
  <c r="C7657" i="16"/>
  <c r="L12220" i="16"/>
  <c r="B3433" i="16"/>
  <c r="C3433" i="16"/>
  <c r="D8154" i="16"/>
  <c r="D8153" i="16"/>
  <c r="D8152" i="16"/>
  <c r="B8151" i="16"/>
  <c r="C8151" i="16"/>
  <c r="C4989" i="16"/>
  <c r="B4989" i="16"/>
  <c r="D2899" i="16"/>
  <c r="D2898" i="16"/>
  <c r="B2896" i="16"/>
  <c r="C2896" i="16"/>
  <c r="D2897" i="16"/>
  <c r="D795" i="16"/>
  <c r="B794" i="16"/>
  <c r="C794" i="16"/>
  <c r="D10597" i="16"/>
  <c r="D10596" i="16"/>
  <c r="D10595" i="16"/>
  <c r="B10594" i="16"/>
  <c r="C10594" i="16"/>
  <c r="C6800" i="16"/>
  <c r="B6800" i="16"/>
  <c r="J16782" i="16"/>
  <c r="L9031" i="16"/>
  <c r="D3405" i="16"/>
  <c r="D3404" i="16"/>
  <c r="B3403" i="16"/>
  <c r="C3403" i="16"/>
  <c r="D3406" i="16"/>
  <c r="B5952" i="16"/>
  <c r="C5952" i="16"/>
  <c r="I3307" i="16"/>
  <c r="E4173" i="16"/>
  <c r="I4170" i="16"/>
  <c r="F4170" i="16"/>
  <c r="H4170" i="16"/>
  <c r="J4170" i="16"/>
  <c r="B16728" i="16"/>
  <c r="C16728" i="16"/>
  <c r="D16729" i="16"/>
  <c r="E16914" i="16"/>
  <c r="E12755" i="16"/>
  <c r="B16912" i="16"/>
  <c r="C16912" i="16"/>
  <c r="D16913" i="16"/>
  <c r="L11482" i="16"/>
  <c r="E6857" i="16"/>
  <c r="H6856" i="16"/>
  <c r="B2262" i="16"/>
  <c r="C2262" i="16"/>
  <c r="D2263" i="16"/>
  <c r="D11146" i="16"/>
  <c r="C11144" i="16"/>
  <c r="D11145" i="16"/>
  <c r="D11147" i="16"/>
  <c r="B11144" i="16"/>
  <c r="I4479" i="16"/>
  <c r="E4480" i="16"/>
  <c r="H4479" i="16"/>
  <c r="F4479" i="16"/>
  <c r="K4479" i="16"/>
  <c r="L4479" i="16"/>
  <c r="B11503" i="16"/>
  <c r="C11503" i="16"/>
  <c r="E5722" i="16"/>
  <c r="J5719" i="16"/>
  <c r="I5719" i="16"/>
  <c r="H5719" i="16"/>
  <c r="F5719" i="16"/>
  <c r="K5719" i="16"/>
  <c r="L5719" i="16"/>
  <c r="E16875" i="16"/>
  <c r="F16874" i="16"/>
  <c r="K16874" i="16"/>
  <c r="L16874" i="16"/>
  <c r="H16874" i="16"/>
  <c r="I16874" i="16"/>
  <c r="E4978" i="16"/>
  <c r="E4886" i="16"/>
  <c r="H4883" i="16"/>
  <c r="F4883" i="16"/>
  <c r="K4883" i="16"/>
  <c r="L4883" i="16"/>
  <c r="I4883" i="16"/>
  <c r="J4883" i="16"/>
  <c r="E9805" i="16"/>
  <c r="E4344" i="16"/>
  <c r="J4343" i="16"/>
  <c r="H4343" i="16"/>
  <c r="D11507" i="16"/>
  <c r="D11506" i="16"/>
  <c r="D11505" i="16"/>
  <c r="B11504" i="16"/>
  <c r="C11504" i="16"/>
  <c r="E4302" i="16"/>
  <c r="I4299" i="16"/>
  <c r="H4299" i="16"/>
  <c r="F4299" i="16"/>
  <c r="K4299" i="16"/>
  <c r="J4299" i="16"/>
  <c r="I12028" i="16"/>
  <c r="C6483" i="16"/>
  <c r="B6483" i="16"/>
  <c r="B6666" i="16"/>
  <c r="C6666" i="16"/>
  <c r="E16729" i="16"/>
  <c r="J16726" i="16"/>
  <c r="I16726" i="16"/>
  <c r="H16726" i="16"/>
  <c r="F16726" i="16"/>
  <c r="K16726" i="16"/>
  <c r="L16726" i="16"/>
  <c r="B6407" i="16"/>
  <c r="C6407" i="16"/>
  <c r="K15308" i="16"/>
  <c r="L15308" i="16"/>
  <c r="C4737" i="16"/>
  <c r="B4737" i="16"/>
  <c r="E6468" i="16"/>
  <c r="H6465" i="16"/>
  <c r="F6465" i="16"/>
  <c r="J6465" i="16"/>
  <c r="I6465" i="16"/>
  <c r="I3870" i="16"/>
  <c r="E3871" i="16"/>
  <c r="H3870" i="16"/>
  <c r="F3870" i="16"/>
  <c r="K3870" i="16"/>
  <c r="L3870" i="16"/>
  <c r="D5197" i="16"/>
  <c r="D5196" i="16"/>
  <c r="C5194" i="16"/>
  <c r="D5195" i="16"/>
  <c r="B5194" i="16"/>
  <c r="B4468" i="16"/>
  <c r="C4468" i="16"/>
  <c r="I4300" i="16"/>
  <c r="E10419" i="16"/>
  <c r="D15528" i="16"/>
  <c r="B15527" i="16"/>
  <c r="C15527" i="16"/>
  <c r="K3443" i="16"/>
  <c r="E11131" i="16"/>
  <c r="D11273" i="16"/>
  <c r="D11272" i="16"/>
  <c r="B11271" i="16"/>
  <c r="C11271" i="16"/>
  <c r="D11274" i="16"/>
  <c r="B11016" i="16"/>
  <c r="C11016" i="16"/>
  <c r="K14872" i="16"/>
  <c r="L14872" i="16"/>
  <c r="B4661" i="16"/>
  <c r="C4661" i="16"/>
  <c r="E7640" i="16"/>
  <c r="K48" i="1"/>
  <c r="M48" i="1"/>
  <c r="M47" i="1"/>
  <c r="D16875" i="16"/>
  <c r="B16874" i="16"/>
  <c r="C16874" i="16"/>
  <c r="J6649" i="16"/>
  <c r="E6650" i="16"/>
  <c r="E16274" i="16"/>
  <c r="H3049" i="16"/>
  <c r="E3050" i="16"/>
  <c r="E6744" i="16"/>
  <c r="B8587" i="16"/>
  <c r="C8587" i="16"/>
  <c r="B6155" i="16"/>
  <c r="C6155" i="16"/>
  <c r="I8878" i="16"/>
  <c r="L8878" i="16"/>
  <c r="B8023" i="16"/>
  <c r="C8023" i="16"/>
  <c r="E7240" i="16"/>
  <c r="H7239" i="16"/>
  <c r="F7239" i="16"/>
  <c r="H16174" i="16"/>
  <c r="E16175" i="16"/>
  <c r="J16174" i="16"/>
  <c r="I16174" i="16"/>
  <c r="E4456" i="16"/>
  <c r="I4453" i="16"/>
  <c r="H4453" i="16"/>
  <c r="F4453" i="16"/>
  <c r="K4453" i="16"/>
  <c r="L4453" i="16"/>
  <c r="J4453" i="16"/>
  <c r="E3785" i="16"/>
  <c r="H3784" i="16"/>
  <c r="E8572" i="16"/>
  <c r="I8569" i="16"/>
  <c r="J8569" i="16"/>
  <c r="H8569" i="16"/>
  <c r="F8569" i="16"/>
  <c r="J4300" i="16"/>
  <c r="E11372" i="16"/>
  <c r="I11369" i="16"/>
  <c r="H11369" i="16"/>
  <c r="F11369" i="16"/>
  <c r="K11369" i="16"/>
  <c r="L11369" i="16"/>
  <c r="J11369" i="16"/>
  <c r="C8437" i="16"/>
  <c r="B8437" i="16"/>
  <c r="B6329" i="16"/>
  <c r="C6329" i="16"/>
  <c r="B480" i="16"/>
  <c r="C480" i="16"/>
  <c r="D481" i="16"/>
  <c r="D12931" i="16"/>
  <c r="B12930" i="16"/>
  <c r="C12930" i="16"/>
  <c r="B14218" i="16"/>
  <c r="C14218" i="16"/>
  <c r="D14219" i="16"/>
  <c r="D14875" i="16"/>
  <c r="C14874" i="16"/>
  <c r="B14874" i="16"/>
  <c r="E13238" i="16"/>
  <c r="I13237" i="16"/>
  <c r="B10876" i="16"/>
  <c r="C10876" i="16"/>
  <c r="H32" i="1"/>
  <c r="I32" i="1"/>
  <c r="B32" i="1"/>
  <c r="C32" i="1"/>
  <c r="A33" i="1"/>
  <c r="E11591" i="16"/>
  <c r="D7097" i="16"/>
  <c r="D7096" i="16"/>
  <c r="D7095" i="16"/>
  <c r="B7094" i="16"/>
  <c r="C7094" i="16"/>
  <c r="D16175" i="16"/>
  <c r="B16174" i="16"/>
  <c r="C16174" i="16"/>
  <c r="B6055" i="16"/>
  <c r="C6055" i="16"/>
  <c r="D4408" i="16"/>
  <c r="D4407" i="16"/>
  <c r="D4406" i="16"/>
  <c r="B4405" i="16"/>
  <c r="C4405" i="16"/>
  <c r="E10112" i="16"/>
  <c r="J10109" i="16"/>
  <c r="I10109" i="16"/>
  <c r="H10109" i="16"/>
  <c r="F10109" i="16"/>
  <c r="K10109" i="16"/>
  <c r="I3655" i="16"/>
  <c r="L3655" i="16"/>
  <c r="D7176" i="16"/>
  <c r="D7175" i="16"/>
  <c r="D7174" i="16"/>
  <c r="B7173" i="16"/>
  <c r="C7173" i="16"/>
  <c r="J14327" i="16"/>
  <c r="E14328" i="16"/>
  <c r="F14327" i="16"/>
  <c r="L14436" i="16"/>
  <c r="D16074" i="16"/>
  <c r="C16073" i="16"/>
  <c r="B16073" i="16"/>
  <c r="C1903" i="16"/>
  <c r="D1904" i="16"/>
  <c r="B1903" i="16"/>
  <c r="D14765" i="16"/>
  <c r="B14764" i="16"/>
  <c r="C14764" i="16"/>
  <c r="J3956" i="16"/>
  <c r="E3957" i="16"/>
  <c r="H3956" i="16"/>
  <c r="L10862" i="16"/>
  <c r="B3434" i="16"/>
  <c r="C3434" i="16"/>
  <c r="D13676" i="16"/>
  <c r="B13675" i="16"/>
  <c r="C13675" i="16"/>
  <c r="B14984" i="16"/>
  <c r="C14984" i="16"/>
  <c r="D14985" i="16"/>
  <c r="B4899" i="16"/>
  <c r="C4899" i="16"/>
  <c r="E12474" i="16"/>
  <c r="F12471" i="16"/>
  <c r="K12471" i="16"/>
  <c r="I12471" i="16"/>
  <c r="H12471" i="16"/>
  <c r="J12471" i="16"/>
  <c r="E7756" i="16"/>
  <c r="H7753" i="16"/>
  <c r="J7753" i="16"/>
  <c r="I7753" i="16"/>
  <c r="F7753" i="16"/>
  <c r="C6408" i="16"/>
  <c r="B6408" i="16"/>
  <c r="E4129" i="16"/>
  <c r="H4128" i="16"/>
  <c r="B165" i="16"/>
  <c r="C165" i="16"/>
  <c r="D166" i="16"/>
  <c r="B6247" i="16"/>
  <c r="C6247" i="16"/>
  <c r="E9035" i="16"/>
  <c r="J8002" i="16"/>
  <c r="B3500" i="16"/>
  <c r="C3500" i="16"/>
  <c r="I4171" i="16"/>
  <c r="L4171" i="16"/>
  <c r="J3092" i="16"/>
  <c r="E3093" i="16"/>
  <c r="H3092" i="16"/>
  <c r="F3092" i="16"/>
  <c r="B16272" i="16"/>
  <c r="C16272" i="16"/>
  <c r="D16273" i="16"/>
  <c r="F7875" i="16"/>
  <c r="K7875" i="16"/>
  <c r="L7875" i="16"/>
  <c r="E16968" i="16"/>
  <c r="I16967" i="16"/>
  <c r="L7427" i="16"/>
  <c r="B14109" i="16"/>
  <c r="C14109" i="16"/>
  <c r="D14110" i="16"/>
  <c r="E5503" i="16"/>
  <c r="H5502" i="16"/>
  <c r="E8137" i="16"/>
  <c r="H8134" i="16"/>
  <c r="F8134" i="16"/>
  <c r="J8134" i="16"/>
  <c r="I8134" i="16"/>
  <c r="E3389" i="16"/>
  <c r="H3386" i="16"/>
  <c r="I3386" i="16"/>
  <c r="J3386" i="16"/>
  <c r="F3386" i="16"/>
  <c r="K3386" i="16"/>
  <c r="L3386" i="16"/>
  <c r="E15746" i="16"/>
  <c r="J15743" i="16"/>
  <c r="H15743" i="16"/>
  <c r="I15743" i="16"/>
  <c r="F15743" i="16"/>
  <c r="K15743" i="16"/>
  <c r="L15743" i="16"/>
  <c r="B6667" i="16"/>
  <c r="C6667" i="16"/>
  <c r="D4821" i="16"/>
  <c r="D4820" i="16"/>
  <c r="D4819" i="16"/>
  <c r="B4818" i="16"/>
  <c r="C4818" i="16"/>
  <c r="B3432" i="16"/>
  <c r="C3432" i="16"/>
  <c r="D6618" i="16"/>
  <c r="D6617" i="16"/>
  <c r="B6616" i="16"/>
  <c r="C6616" i="16"/>
  <c r="D6619" i="16"/>
  <c r="E16784" i="16"/>
  <c r="I16781" i="16"/>
  <c r="H16781" i="16"/>
  <c r="F16781" i="16"/>
  <c r="K16781" i="16"/>
  <c r="L16781" i="16"/>
  <c r="J16781" i="16"/>
  <c r="E4425" i="16"/>
  <c r="H4422" i="16"/>
  <c r="J4422" i="16"/>
  <c r="F4422" i="16"/>
  <c r="K4422" i="16"/>
  <c r="I4422" i="16"/>
  <c r="E8421" i="16"/>
  <c r="J8418" i="16"/>
  <c r="I8418" i="16"/>
  <c r="H8418" i="16"/>
  <c r="F8418" i="16"/>
  <c r="K8418" i="16"/>
  <c r="L8418" i="16"/>
  <c r="D12473" i="16"/>
  <c r="B12472" i="16"/>
  <c r="C12472" i="16"/>
  <c r="D8592" i="16"/>
  <c r="D8591" i="16"/>
  <c r="D8590" i="16"/>
  <c r="B8589" i="16"/>
  <c r="C8589" i="16"/>
  <c r="L11587" i="16"/>
  <c r="B6718" i="16"/>
  <c r="C6718" i="16"/>
  <c r="B13893" i="16"/>
  <c r="C13893" i="16"/>
  <c r="D13894" i="16"/>
  <c r="E3485" i="16"/>
  <c r="F3482" i="16"/>
  <c r="J3482" i="16"/>
  <c r="I3482" i="16"/>
  <c r="H3482" i="16"/>
  <c r="I4884" i="16"/>
  <c r="I4423" i="16"/>
  <c r="E10267" i="16"/>
  <c r="L8135" i="16"/>
  <c r="E10574" i="16"/>
  <c r="H10571" i="16"/>
  <c r="I10571" i="16"/>
  <c r="F10571" i="16"/>
  <c r="K10571" i="16"/>
  <c r="J10571" i="16"/>
  <c r="E5285" i="16"/>
  <c r="H5284" i="16"/>
  <c r="F5284" i="16"/>
  <c r="K5284" i="16"/>
  <c r="E2921" i="16"/>
  <c r="H2920" i="16"/>
  <c r="E15092" i="16"/>
  <c r="J15089" i="16"/>
  <c r="F15089" i="16"/>
  <c r="K15089" i="16"/>
  <c r="I15089" i="16"/>
  <c r="H15089" i="16"/>
  <c r="B11602" i="16"/>
  <c r="C11602" i="16"/>
  <c r="J6809" i="16"/>
  <c r="I6809" i="16"/>
  <c r="H6809" i="16"/>
  <c r="E6810" i="16"/>
  <c r="K12162" i="16"/>
  <c r="L12162" i="16"/>
  <c r="F10572" i="16"/>
  <c r="K10572" i="16"/>
  <c r="L10572" i="16"/>
  <c r="E3464" i="16"/>
  <c r="H3461" i="16"/>
  <c r="F3461" i="16"/>
  <c r="K3461" i="16"/>
  <c r="L3461" i="16"/>
  <c r="J3461" i="16"/>
  <c r="I3461" i="16"/>
  <c r="C11143" i="16"/>
  <c r="B11143" i="16"/>
  <c r="B4738" i="16"/>
  <c r="C4738" i="16"/>
  <c r="H13564" i="16"/>
  <c r="K13127" i="16"/>
  <c r="L13127" i="16"/>
  <c r="J6935" i="16"/>
  <c r="E6936" i="16"/>
  <c r="H6935" i="16"/>
  <c r="F6935" i="16"/>
  <c r="D8026" i="16"/>
  <c r="D8025" i="16"/>
  <c r="B8024" i="16"/>
  <c r="C8024" i="16"/>
  <c r="D8027" i="16"/>
  <c r="I4454" i="16"/>
  <c r="B4594" i="16"/>
  <c r="C4594" i="16"/>
  <c r="J11252" i="16"/>
  <c r="B4469" i="16"/>
  <c r="C4469" i="16"/>
  <c r="L3418" i="16"/>
  <c r="B4536" i="16"/>
  <c r="C4536" i="16"/>
  <c r="F4300" i="16"/>
  <c r="K4300" i="16"/>
  <c r="L4300" i="16"/>
  <c r="L4580" i="16"/>
  <c r="B11603" i="16"/>
  <c r="C11603" i="16"/>
  <c r="D8441" i="16"/>
  <c r="D8440" i="16"/>
  <c r="D8439" i="16"/>
  <c r="B8438" i="16"/>
  <c r="C8438" i="16"/>
  <c r="D6333" i="16"/>
  <c r="D6332" i="16"/>
  <c r="D6331" i="16"/>
  <c r="B6330" i="16"/>
  <c r="C6330" i="16"/>
  <c r="I4085" i="16"/>
  <c r="E12393" i="16"/>
  <c r="E3445" i="16"/>
  <c r="F3442" i="16"/>
  <c r="K3442" i="16"/>
  <c r="L3442" i="16"/>
  <c r="J3442" i="16"/>
  <c r="I3442" i="16"/>
  <c r="H3442" i="16"/>
  <c r="E15965" i="16"/>
  <c r="B11269" i="16"/>
  <c r="C11269" i="16"/>
  <c r="D15638" i="16"/>
  <c r="B15637" i="16"/>
  <c r="C15637" i="16"/>
  <c r="E6837" i="16"/>
  <c r="F2963" i="16"/>
  <c r="K2963" i="16"/>
  <c r="L2963" i="16"/>
  <c r="B7257" i="16"/>
  <c r="C7257" i="16"/>
  <c r="F14545" i="16"/>
  <c r="H14654" i="16"/>
  <c r="K4042" i="16"/>
  <c r="L4042" i="16"/>
  <c r="J3655" i="16"/>
  <c r="E9189" i="16"/>
  <c r="B6889" i="16"/>
  <c r="C6889" i="16"/>
  <c r="I13891" i="16"/>
  <c r="E13892" i="16"/>
  <c r="F13891" i="16"/>
  <c r="D6766" i="16"/>
  <c r="B6763" i="16"/>
  <c r="C6763" i="16"/>
  <c r="D6764" i="16"/>
  <c r="D6765" i="16"/>
  <c r="E16366" i="16"/>
  <c r="I16365" i="16"/>
  <c r="D13129" i="16"/>
  <c r="B13128" i="16"/>
  <c r="C13128" i="16"/>
  <c r="E16073" i="16"/>
  <c r="J16070" i="16"/>
  <c r="I16070" i="16"/>
  <c r="H16070" i="16"/>
  <c r="F16070" i="16"/>
  <c r="K16070" i="16"/>
  <c r="L16070" i="16"/>
  <c r="J4498" i="16"/>
  <c r="E4499" i="16"/>
  <c r="H4498" i="16"/>
  <c r="F4498" i="16"/>
  <c r="K12318" i="16"/>
  <c r="L12318" i="16"/>
  <c r="B4990" i="16"/>
  <c r="C4990" i="16"/>
  <c r="C2894" i="16"/>
  <c r="B2894" i="16"/>
  <c r="D13566" i="16"/>
  <c r="B13565" i="16"/>
  <c r="C13565" i="16"/>
  <c r="D16783" i="16"/>
  <c r="B16782" i="16"/>
  <c r="C16782" i="16"/>
  <c r="B16988" i="16"/>
  <c r="C16988" i="16"/>
  <c r="D16989" i="16"/>
  <c r="D4902" i="16"/>
  <c r="D4901" i="16"/>
  <c r="B4900" i="16"/>
  <c r="C4900" i="16"/>
  <c r="D4903" i="16"/>
  <c r="I7754" i="16"/>
  <c r="L7754" i="16"/>
  <c r="B4437" i="16"/>
  <c r="C4437" i="16"/>
  <c r="D6412" i="16"/>
  <c r="D6411" i="16"/>
  <c r="D6410" i="16"/>
  <c r="B6409" i="16"/>
  <c r="C6409" i="16"/>
  <c r="C16601" i="16"/>
  <c r="B16601" i="16"/>
  <c r="D16602" i="16"/>
  <c r="H16782" i="16"/>
  <c r="K16782" i="16"/>
  <c r="L16782" i="16"/>
  <c r="D6251" i="16"/>
  <c r="D6250" i="16"/>
  <c r="D6249" i="16"/>
  <c r="B6248" i="16"/>
  <c r="C6248" i="16"/>
  <c r="F8002" i="16"/>
  <c r="K8002" i="16"/>
  <c r="C5953" i="16"/>
  <c r="B5953" i="16"/>
  <c r="J4171" i="16"/>
  <c r="E14003" i="16"/>
  <c r="F13673" i="16"/>
  <c r="J7875" i="16"/>
  <c r="E16449" i="16"/>
  <c r="I16446" i="16"/>
  <c r="F16446" i="16"/>
  <c r="J16446" i="16"/>
  <c r="H16446" i="16"/>
  <c r="K9955" i="16"/>
  <c r="L9955" i="16"/>
  <c r="J3612" i="16"/>
  <c r="E3613" i="16"/>
  <c r="H3612" i="16"/>
  <c r="F3612" i="16"/>
  <c r="K3612" i="16"/>
  <c r="K14981" i="16"/>
  <c r="L14981" i="16"/>
  <c r="E15310" i="16"/>
  <c r="J15307" i="16"/>
  <c r="F15307" i="16"/>
  <c r="K15307" i="16"/>
  <c r="L15307" i="16"/>
  <c r="H15307" i="16"/>
  <c r="I15307" i="16"/>
  <c r="E11484" i="16"/>
  <c r="F11481" i="16"/>
  <c r="I11481" i="16"/>
  <c r="H11481" i="16"/>
  <c r="J11481" i="16"/>
  <c r="C7895" i="16"/>
  <c r="B7895" i="16"/>
  <c r="K6041" i="16"/>
  <c r="L6041" i="16"/>
  <c r="I8135" i="16"/>
  <c r="B7768" i="16"/>
  <c r="C7768" i="16"/>
  <c r="C6548" i="16"/>
  <c r="B6548" i="16"/>
  <c r="B6156" i="16"/>
  <c r="C6156" i="16"/>
  <c r="E12274" i="16"/>
  <c r="J12271" i="16"/>
  <c r="H12271" i="16"/>
  <c r="F12271" i="16"/>
  <c r="K12271" i="16"/>
  <c r="I12271" i="16"/>
  <c r="E6877" i="16"/>
  <c r="E6536" i="16"/>
  <c r="B12837" i="16"/>
  <c r="C12837" i="16"/>
  <c r="D12838" i="16"/>
  <c r="D7449" i="16"/>
  <c r="D7448" i="16"/>
  <c r="D7447" i="16"/>
  <c r="B7446" i="16"/>
  <c r="C7446" i="16"/>
  <c r="E14219" i="16"/>
  <c r="I14218" i="16"/>
  <c r="F14218" i="16"/>
  <c r="H14218" i="16"/>
  <c r="C4403" i="16"/>
  <c r="B4403" i="16"/>
  <c r="E15528" i="16"/>
  <c r="J15525" i="16"/>
  <c r="F15525" i="16"/>
  <c r="I15525" i="16"/>
  <c r="H15525" i="16"/>
  <c r="J4386" i="16"/>
  <c r="I4386" i="16"/>
  <c r="E4387" i="16"/>
  <c r="H4386" i="16"/>
  <c r="F4386" i="16"/>
  <c r="E13348" i="16"/>
  <c r="F13345" i="16"/>
  <c r="H13345" i="16"/>
  <c r="I13345" i="16"/>
  <c r="J13345" i="16"/>
  <c r="E8726" i="16"/>
  <c r="H8723" i="16"/>
  <c r="J8723" i="16"/>
  <c r="F8723" i="16"/>
  <c r="K8723" i="16"/>
  <c r="I8723" i="16"/>
  <c r="D8293" i="16"/>
  <c r="D8292" i="16"/>
  <c r="C8290" i="16"/>
  <c r="D8291" i="16"/>
  <c r="B8290" i="16"/>
  <c r="B237" i="16"/>
  <c r="C237" i="16"/>
  <c r="D238" i="16"/>
  <c r="D11388" i="16"/>
  <c r="C11386" i="16"/>
  <c r="D11387" i="16"/>
  <c r="B11386" i="16"/>
  <c r="D11389" i="16"/>
  <c r="L15635" i="16"/>
  <c r="I3387" i="16"/>
  <c r="L8570" i="16"/>
  <c r="E11784" i="16"/>
  <c r="J11781" i="16"/>
  <c r="I11781" i="16"/>
  <c r="H11781" i="16"/>
  <c r="F11781" i="16"/>
  <c r="K11781" i="16"/>
  <c r="F15526" i="16"/>
  <c r="K15526" i="16"/>
  <c r="I5720" i="16"/>
  <c r="D360" i="16"/>
  <c r="B359" i="16"/>
  <c r="C359" i="16"/>
  <c r="B8150" i="16"/>
  <c r="C8150" i="16"/>
  <c r="E3700" i="16"/>
  <c r="J3697" i="16"/>
  <c r="H3697" i="16"/>
  <c r="F3697" i="16"/>
  <c r="K3697" i="16"/>
  <c r="I3697" i="16"/>
  <c r="B4898" i="16"/>
  <c r="C4898" i="16"/>
  <c r="I16782" i="16"/>
  <c r="E9496" i="16"/>
  <c r="H9493" i="16"/>
  <c r="F9493" i="16"/>
  <c r="K9493" i="16"/>
  <c r="J9493" i="16"/>
  <c r="I9493" i="16"/>
  <c r="E14764" i="16"/>
  <c r="E7003" i="16"/>
  <c r="H7002" i="16"/>
  <c r="F7002" i="16"/>
  <c r="K7002" i="16"/>
  <c r="D12753" i="16"/>
  <c r="B12752" i="16"/>
  <c r="C12752" i="16"/>
  <c r="E16987" i="16"/>
  <c r="F16986" i="16"/>
  <c r="H16986" i="16"/>
  <c r="E8880" i="16"/>
  <c r="I8877" i="16"/>
  <c r="H8877" i="16"/>
  <c r="F8877" i="16"/>
  <c r="K8877" i="16"/>
  <c r="L8877" i="16"/>
  <c r="J8877" i="16"/>
  <c r="B8022" i="16"/>
  <c r="C8022" i="16"/>
  <c r="E7156" i="16"/>
  <c r="F7153" i="16"/>
  <c r="J7153" i="16"/>
  <c r="I7153" i="16"/>
  <c r="H7153" i="16"/>
  <c r="J13455" i="16"/>
  <c r="E15637" i="16"/>
  <c r="H15634" i="16"/>
  <c r="I15634" i="16"/>
  <c r="F15634" i="16"/>
  <c r="J15634" i="16"/>
  <c r="D11020" i="16"/>
  <c r="D11019" i="16"/>
  <c r="D11018" i="16"/>
  <c r="B11017" i="16"/>
  <c r="C11017" i="16"/>
  <c r="J15635" i="16"/>
  <c r="J6314" i="16"/>
  <c r="I6314" i="16"/>
  <c r="E6315" i="16"/>
  <c r="H6314" i="16"/>
  <c r="F6314" i="16"/>
  <c r="K6314" i="16"/>
  <c r="L6314" i="16"/>
  <c r="B6547" i="16"/>
  <c r="C6547" i="16"/>
  <c r="E14874" i="16"/>
  <c r="H14871" i="16"/>
  <c r="I14871" i="16"/>
  <c r="J14871" i="16"/>
  <c r="F14871" i="16"/>
  <c r="K14871" i="16"/>
  <c r="L14871" i="16"/>
  <c r="B4662" i="16"/>
  <c r="C4662" i="16"/>
  <c r="I3462" i="16"/>
  <c r="L3462" i="16"/>
  <c r="C11708" i="16"/>
  <c r="B11708" i="16"/>
  <c r="D14438" i="16"/>
  <c r="B14437" i="16"/>
  <c r="C14437" i="16"/>
  <c r="B7347" i="16"/>
  <c r="C7347" i="16"/>
  <c r="D4742" i="16"/>
  <c r="D4741" i="16"/>
  <c r="D4740" i="16"/>
  <c r="B4739" i="16"/>
  <c r="C4739" i="16"/>
  <c r="J8419" i="16"/>
  <c r="D15201" i="16"/>
  <c r="B15200" i="16"/>
  <c r="C15200" i="16"/>
  <c r="J3178" i="16"/>
  <c r="F13564" i="16"/>
  <c r="K13564" i="16"/>
  <c r="L13564" i="16"/>
  <c r="K16665" i="16"/>
  <c r="L16665" i="16"/>
  <c r="E6701" i="16"/>
  <c r="F12272" i="16"/>
  <c r="K12272" i="16"/>
  <c r="L12272" i="16"/>
  <c r="E3137" i="16"/>
  <c r="H3134" i="16"/>
  <c r="F3134" i="16"/>
  <c r="J3134" i="16"/>
  <c r="I3134" i="16"/>
  <c r="E10722" i="16"/>
  <c r="I10719" i="16"/>
  <c r="H10719" i="16"/>
  <c r="F10719" i="16"/>
  <c r="J10719" i="16"/>
  <c r="J4454" i="16"/>
  <c r="B4470" i="16"/>
  <c r="C4470" i="16"/>
  <c r="F3264" i="16"/>
  <c r="K3264" i="16"/>
  <c r="J3264" i="16"/>
  <c r="I3264" i="16"/>
  <c r="E3265" i="16"/>
  <c r="H3264" i="16"/>
  <c r="J11370" i="16"/>
  <c r="K9032" i="16"/>
  <c r="L9032" i="16"/>
  <c r="D11606" i="16"/>
  <c r="D11605" i="16"/>
  <c r="B11604" i="16"/>
  <c r="C11604" i="16"/>
  <c r="D11607" i="16"/>
  <c r="J12098" i="16"/>
  <c r="E12099" i="16"/>
  <c r="H12098" i="16"/>
  <c r="F12098" i="16"/>
  <c r="K12098" i="16"/>
  <c r="K15962" i="16"/>
  <c r="L15962" i="16"/>
  <c r="I3443" i="16"/>
  <c r="B14002" i="16"/>
  <c r="C14002" i="16"/>
  <c r="D14003" i="16"/>
  <c r="D13785" i="16"/>
  <c r="B13784" i="16"/>
  <c r="C13784" i="16"/>
  <c r="E15855" i="16"/>
  <c r="I15852" i="16"/>
  <c r="H15852" i="16"/>
  <c r="F15852" i="16"/>
  <c r="K15852" i="16"/>
  <c r="J15852" i="16"/>
  <c r="E4216" i="16"/>
  <c r="H4213" i="16"/>
  <c r="J4213" i="16"/>
  <c r="F4213" i="16"/>
  <c r="K4213" i="16"/>
  <c r="I4213" i="16"/>
  <c r="B10877" i="16"/>
  <c r="C10877" i="16"/>
  <c r="B12603" i="16"/>
  <c r="D12604" i="16"/>
  <c r="C12603" i="16"/>
  <c r="B7092" i="16"/>
  <c r="C7092" i="16"/>
  <c r="I11782" i="16"/>
  <c r="D6723" i="16"/>
  <c r="D6722" i="16"/>
  <c r="B6720" i="16"/>
  <c r="C6720" i="16"/>
  <c r="D6721" i="16"/>
  <c r="J2963" i="16"/>
  <c r="D7260" i="16"/>
  <c r="C7258" i="16"/>
  <c r="D7259" i="16"/>
  <c r="B7258" i="16"/>
  <c r="D7261" i="16"/>
  <c r="E4649" i="16"/>
  <c r="J4646" i="16"/>
  <c r="I4646" i="16"/>
  <c r="H4646" i="16"/>
  <c r="F4646" i="16"/>
  <c r="K4646" i="16"/>
  <c r="L4646" i="16"/>
  <c r="B6056" i="16"/>
  <c r="C6056" i="16"/>
  <c r="H14545" i="16"/>
  <c r="E6395" i="16"/>
  <c r="J6392" i="16"/>
  <c r="I6392" i="16"/>
  <c r="H6392" i="16"/>
  <c r="F6392" i="16"/>
  <c r="K6392" i="16"/>
  <c r="L6392" i="16"/>
  <c r="F14654" i="16"/>
  <c r="J10110" i="16"/>
  <c r="E11953" i="16"/>
  <c r="H11952" i="16"/>
  <c r="F11952" i="16"/>
  <c r="K11952" i="16"/>
  <c r="F15744" i="16"/>
  <c r="K15744" i="16"/>
  <c r="L15744" i="16"/>
  <c r="B7171" i="16"/>
  <c r="C7171" i="16"/>
  <c r="D6892" i="16"/>
  <c r="D6891" i="16"/>
  <c r="B6890" i="16"/>
  <c r="C6890" i="16"/>
  <c r="D6893" i="16"/>
  <c r="F13346" i="16"/>
  <c r="K13346" i="16"/>
  <c r="L13346" i="16"/>
  <c r="B16969" i="16"/>
  <c r="C16969" i="16"/>
  <c r="D16970" i="16"/>
  <c r="P45" i="1"/>
  <c r="N46" i="1"/>
  <c r="B4816" i="16"/>
  <c r="C4816" i="16"/>
  <c r="J16071" i="16"/>
  <c r="J3569" i="16"/>
  <c r="I3569" i="16"/>
  <c r="E3570" i="16"/>
  <c r="H3569" i="16"/>
  <c r="F3569" i="16"/>
  <c r="K3569" i="16"/>
  <c r="L3569" i="16"/>
  <c r="D4993" i="16"/>
  <c r="C4991" i="16"/>
  <c r="D4992" i="16"/>
  <c r="B4991" i="16"/>
  <c r="D4994" i="16"/>
  <c r="D93" i="16"/>
  <c r="B92" i="16"/>
  <c r="C92" i="16"/>
  <c r="B19" i="16"/>
  <c r="D20" i="16"/>
  <c r="C19" i="16"/>
  <c r="E3352" i="16"/>
  <c r="J3349" i="16"/>
  <c r="F3349" i="16"/>
  <c r="I3349" i="16"/>
  <c r="H3349" i="16"/>
  <c r="J7754" i="16"/>
  <c r="B6614" i="16"/>
  <c r="C6614" i="16"/>
  <c r="F4519" i="16"/>
  <c r="K4519" i="16"/>
  <c r="L4519" i="16"/>
  <c r="I8002" i="16"/>
  <c r="B3501" i="16"/>
  <c r="C3501" i="16"/>
  <c r="D5957" i="16"/>
  <c r="D5956" i="16"/>
  <c r="C5954" i="16"/>
  <c r="D5955" i="16"/>
  <c r="B5954" i="16"/>
  <c r="J5072" i="16"/>
  <c r="E5073" i="16"/>
  <c r="H5072" i="16"/>
  <c r="F5072" i="16"/>
  <c r="K5072" i="16"/>
  <c r="B13028" i="16"/>
  <c r="C13028" i="16"/>
  <c r="D13029" i="16"/>
  <c r="H13673" i="16"/>
  <c r="E12422" i="16"/>
  <c r="I12419" i="16"/>
  <c r="F12419" i="16"/>
  <c r="J12419" i="16"/>
  <c r="H12419" i="16"/>
  <c r="D15855" i="16"/>
  <c r="B15854" i="16"/>
  <c r="C15854" i="16"/>
  <c r="I7875" i="16"/>
  <c r="E9959" i="16"/>
  <c r="E7429" i="16"/>
  <c r="J7426" i="16"/>
  <c r="I7426" i="16"/>
  <c r="H7426" i="16"/>
  <c r="F7426" i="16"/>
  <c r="K7426" i="16"/>
  <c r="L7426" i="16"/>
  <c r="H14981" i="16"/>
  <c r="H15308" i="16"/>
  <c r="B11384" i="16"/>
  <c r="C11384" i="16"/>
  <c r="J12533" i="16"/>
  <c r="E12534" i="16"/>
  <c r="I12533" i="16"/>
  <c r="H12533" i="16"/>
  <c r="F12533" i="16"/>
  <c r="K12533" i="16"/>
  <c r="L12533" i="16"/>
  <c r="B7896" i="16"/>
  <c r="C7896" i="16"/>
  <c r="B16527" i="16"/>
  <c r="C16527" i="16"/>
  <c r="D16528" i="16"/>
  <c r="B7769" i="16"/>
  <c r="C7769" i="16"/>
  <c r="D7351" i="16"/>
  <c r="C7349" i="16"/>
  <c r="D7350" i="16"/>
  <c r="B7349" i="16"/>
  <c r="D7352" i="16"/>
  <c r="E11254" i="16"/>
  <c r="I11251" i="16"/>
  <c r="J11251" i="16"/>
  <c r="H11251" i="16"/>
  <c r="F11251" i="16"/>
  <c r="E4087" i="16"/>
  <c r="F4084" i="16"/>
  <c r="I4084" i="16"/>
  <c r="H4084" i="16"/>
  <c r="J4084" i="16"/>
  <c r="B6761" i="16"/>
  <c r="C6761" i="16"/>
  <c r="E12443" i="16"/>
  <c r="B14330" i="16"/>
  <c r="D14331" i="16"/>
  <c r="C14330" i="16"/>
  <c r="I3178" i="16"/>
  <c r="E9341" i="16"/>
  <c r="H9340" i="16"/>
  <c r="F9340" i="16"/>
  <c r="K9340" i="16"/>
  <c r="B6328" i="16"/>
  <c r="C6328" i="16"/>
  <c r="E15420" i="16"/>
  <c r="B11270" i="16"/>
  <c r="C11270" i="16"/>
  <c r="E4001" i="16"/>
  <c r="J3998" i="16"/>
  <c r="I3998" i="16"/>
  <c r="H3998" i="16"/>
  <c r="F3998" i="16"/>
  <c r="K3998" i="16"/>
  <c r="L3998" i="16"/>
  <c r="B15963" i="16"/>
  <c r="D15964" i="16"/>
  <c r="C15963" i="16"/>
  <c r="E7077" i="16"/>
  <c r="J7074" i="16"/>
  <c r="I7074" i="16"/>
  <c r="F7074" i="16"/>
  <c r="H7074" i="16"/>
  <c r="I8724" i="16"/>
  <c r="D7023" i="16"/>
  <c r="C7021" i="16"/>
  <c r="D7022" i="16"/>
  <c r="B7021" i="16"/>
  <c r="D7024" i="16"/>
  <c r="E9650" i="16"/>
  <c r="J9647" i="16"/>
  <c r="H9647" i="16"/>
  <c r="F9647" i="16"/>
  <c r="K9647" i="16"/>
  <c r="I9647" i="16"/>
  <c r="J2877" i="16"/>
  <c r="I2877" i="16"/>
  <c r="F2877" i="16"/>
  <c r="K2877" i="16"/>
  <c r="L2877" i="16"/>
  <c r="E2878" i="16"/>
  <c r="H2877" i="16"/>
  <c r="E5612" i="16"/>
  <c r="H5611" i="16"/>
  <c r="F5611" i="16"/>
  <c r="K5611" i="16"/>
  <c r="E3742" i="16"/>
  <c r="H3741" i="16"/>
  <c r="J3741" i="16"/>
  <c r="I3741" i="16"/>
  <c r="E10865" i="16"/>
  <c r="D3374" i="16"/>
  <c r="D3373" i="16"/>
  <c r="B3372" i="16"/>
  <c r="C3372" i="16"/>
  <c r="D3375" i="16"/>
  <c r="F3387" i="16"/>
  <c r="E12164" i="16"/>
  <c r="H12161" i="16"/>
  <c r="I12161" i="16"/>
  <c r="F12161" i="16"/>
  <c r="K12161" i="16"/>
  <c r="L12161" i="16"/>
  <c r="J12161" i="16"/>
  <c r="J14872" i="16"/>
  <c r="D4665" i="16"/>
  <c r="D4664" i="16"/>
  <c r="B4663" i="16"/>
  <c r="C4663" i="16"/>
  <c r="D4666" i="16"/>
  <c r="J3462" i="16"/>
  <c r="B11709" i="16"/>
  <c r="C11709" i="16"/>
  <c r="J9648" i="16"/>
  <c r="B11142" i="16"/>
  <c r="C11142" i="16"/>
  <c r="I8419" i="16"/>
  <c r="F3178" i="16"/>
  <c r="E13131" i="16"/>
  <c r="I6466" i="16"/>
  <c r="L6466" i="16"/>
  <c r="E4258" i="16"/>
  <c r="H4257" i="16"/>
  <c r="F4257" i="16"/>
  <c r="K4257" i="16"/>
  <c r="J4257" i="16"/>
  <c r="I4257" i="16"/>
  <c r="B15418" i="16"/>
  <c r="C15418" i="16"/>
  <c r="D15419" i="16"/>
  <c r="I12272" i="16"/>
  <c r="B5089" i="16"/>
  <c r="C5089" i="16"/>
  <c r="K6873" i="16"/>
  <c r="L6873" i="16"/>
  <c r="K10720" i="16"/>
  <c r="L10720" i="16"/>
  <c r="C4595" i="16"/>
  <c r="B4595" i="16"/>
  <c r="E3828" i="16"/>
  <c r="H3827" i="16"/>
  <c r="F3827" i="16"/>
  <c r="K3827" i="16"/>
  <c r="F11252" i="16"/>
  <c r="K11252" i="16"/>
  <c r="L11252" i="16"/>
  <c r="J3526" i="16"/>
  <c r="E3527" i="16"/>
  <c r="H3526" i="16"/>
  <c r="F3526" i="16"/>
  <c r="E3420" i="16"/>
  <c r="I3417" i="16"/>
  <c r="J3417" i="16"/>
  <c r="H3417" i="16"/>
  <c r="F3417" i="16"/>
  <c r="C4537" i="16"/>
  <c r="B4537" i="16"/>
  <c r="E4582" i="16"/>
  <c r="I4579" i="16"/>
  <c r="J4579" i="16"/>
  <c r="H4579" i="16"/>
  <c r="F4579" i="16"/>
  <c r="K4579" i="16"/>
  <c r="L4579" i="16"/>
  <c r="B11800" i="16"/>
  <c r="C11800" i="16"/>
  <c r="L12219" i="16"/>
  <c r="K10861" i="16"/>
  <c r="L10861" i="16"/>
  <c r="B8436" i="16"/>
  <c r="C8436" i="16"/>
  <c r="I7154" i="16"/>
  <c r="L7154" i="16"/>
  <c r="K6532" i="16"/>
  <c r="L6532" i="16"/>
  <c r="F4085" i="16"/>
  <c r="J3443" i="16"/>
  <c r="K15416" i="16"/>
  <c r="L15416" i="16"/>
  <c r="F13782" i="16"/>
  <c r="K14108" i="16"/>
  <c r="L14108" i="16"/>
  <c r="E12839" i="16"/>
  <c r="I12836" i="16"/>
  <c r="F12836" i="16"/>
  <c r="K12836" i="16"/>
  <c r="L12836" i="16"/>
  <c r="J12836" i="16"/>
  <c r="H12836" i="16"/>
  <c r="E5830" i="16"/>
  <c r="H5829" i="16"/>
  <c r="I4214" i="16"/>
  <c r="L4214" i="16"/>
  <c r="D10880" i="16"/>
  <c r="D10879" i="16"/>
  <c r="B10878" i="16"/>
  <c r="C10878" i="16"/>
  <c r="D10881" i="16"/>
  <c r="J11782" i="16"/>
  <c r="I4647" i="16"/>
  <c r="L4647" i="16"/>
  <c r="J4720" i="16"/>
  <c r="E4721" i="16"/>
  <c r="H4720" i="16"/>
  <c r="F4720" i="16"/>
  <c r="D6060" i="16"/>
  <c r="D6059" i="16"/>
  <c r="C6057" i="16"/>
  <c r="D6058" i="16"/>
  <c r="B6057" i="16"/>
  <c r="J15526" i="16"/>
  <c r="E4044" i="16"/>
  <c r="J4041" i="16"/>
  <c r="I4041" i="16"/>
  <c r="H4041" i="16"/>
  <c r="F4041" i="16"/>
  <c r="K4041" i="16"/>
  <c r="L4041" i="16"/>
  <c r="K16525" i="16"/>
  <c r="L16525" i="16"/>
  <c r="H15744" i="16"/>
  <c r="F5720" i="16"/>
  <c r="E14438" i="16"/>
  <c r="F14435" i="16"/>
  <c r="J14435" i="16"/>
  <c r="I14435" i="16"/>
  <c r="H14435" i="16"/>
  <c r="D14547" i="16"/>
  <c r="B14546" i="16"/>
  <c r="C14546" i="16"/>
  <c r="B7550" i="16"/>
  <c r="C7550" i="16"/>
  <c r="E11690" i="16"/>
  <c r="H11687" i="16"/>
  <c r="I11687" i="16"/>
  <c r="J11687" i="16"/>
  <c r="F11687" i="16"/>
  <c r="H13346" i="16"/>
  <c r="B6762" i="16"/>
  <c r="C6762" i="16"/>
  <c r="F12028" i="16"/>
  <c r="B2372" i="16"/>
  <c r="C2372" i="16"/>
  <c r="D2373" i="16"/>
  <c r="B6484" i="16"/>
  <c r="C6484" i="16"/>
  <c r="H12673" i="16"/>
  <c r="E8275" i="16"/>
  <c r="H8274" i="16"/>
  <c r="F8274" i="16"/>
  <c r="K8274" i="16"/>
  <c r="D7659" i="16"/>
  <c r="B7658" i="16"/>
  <c r="C7658" i="16"/>
  <c r="D7661" i="16"/>
  <c r="D7660" i="16"/>
  <c r="J7075" i="16"/>
  <c r="E12320" i="16"/>
  <c r="F12317" i="16"/>
  <c r="K12317" i="16"/>
  <c r="L12317" i="16"/>
  <c r="J12317" i="16"/>
  <c r="I12317" i="16"/>
  <c r="H12317" i="16"/>
  <c r="D16364" i="16"/>
  <c r="B16363" i="16"/>
  <c r="C16363" i="16"/>
  <c r="H16831" i="16"/>
  <c r="I16831" i="16"/>
  <c r="J16831" i="16"/>
  <c r="E16832" i="16"/>
  <c r="J3698" i="16"/>
  <c r="K4974" i="16"/>
  <c r="L4974" i="16"/>
  <c r="F8724" i="16"/>
  <c r="K8724" i="16"/>
  <c r="L8724" i="16"/>
  <c r="F16727" i="16"/>
  <c r="K16727" i="16"/>
  <c r="L16727" i="16"/>
  <c r="I3350" i="16"/>
  <c r="L3350" i="16"/>
  <c r="B8288" i="16"/>
  <c r="C8288" i="16"/>
  <c r="B4438" i="16"/>
  <c r="C4438" i="16"/>
  <c r="B7019" i="16"/>
  <c r="C7019" i="16"/>
  <c r="E7532" i="16"/>
  <c r="F7529" i="16"/>
  <c r="K7529" i="16"/>
  <c r="L7529" i="16"/>
  <c r="I7529" i="16"/>
  <c r="H7529" i="16"/>
  <c r="J7529" i="16"/>
  <c r="E11000" i="16"/>
  <c r="F10997" i="16"/>
  <c r="J10997" i="16"/>
  <c r="H10997" i="16"/>
  <c r="I10997" i="16"/>
  <c r="E6231" i="16"/>
  <c r="F6228" i="16"/>
  <c r="I6228" i="16"/>
  <c r="J6228" i="16"/>
  <c r="H6228" i="16"/>
  <c r="F4884" i="16"/>
  <c r="K4884" i="16"/>
  <c r="E6140" i="16"/>
  <c r="H6137" i="16"/>
  <c r="I6137" i="16"/>
  <c r="F6137" i="16"/>
  <c r="J6137" i="16"/>
  <c r="B6246" i="16"/>
  <c r="C6246" i="16"/>
  <c r="D3505" i="16"/>
  <c r="D3504" i="16"/>
  <c r="C3502" i="16"/>
  <c r="D3503" i="16"/>
  <c r="B3502" i="16"/>
  <c r="F3307" i="16"/>
  <c r="K3307" i="16"/>
  <c r="D12535" i="16"/>
  <c r="B12534" i="16"/>
  <c r="C12534" i="16"/>
  <c r="I12420" i="16"/>
  <c r="L12420" i="16"/>
  <c r="F4423" i="16"/>
  <c r="K4423" i="16"/>
  <c r="L4423" i="16"/>
  <c r="K12751" i="16"/>
  <c r="L12751" i="16"/>
  <c r="C14655" i="16"/>
  <c r="B14655" i="16"/>
  <c r="D14656" i="16"/>
  <c r="K9801" i="16"/>
  <c r="L9801" i="16"/>
  <c r="E5940" i="16"/>
  <c r="F5937" i="16"/>
  <c r="K5937" i="16"/>
  <c r="I5937" i="16"/>
  <c r="H5937" i="16"/>
  <c r="J5937" i="16"/>
  <c r="D7899" i="16"/>
  <c r="D7898" i="16"/>
  <c r="B7897" i="16"/>
  <c r="C7897" i="16"/>
  <c r="D7900" i="16"/>
  <c r="B10738" i="16"/>
  <c r="C10738" i="16"/>
  <c r="E6043" i="16"/>
  <c r="H6040" i="16"/>
  <c r="I6040" i="16"/>
  <c r="F6040" i="16"/>
  <c r="K6040" i="16"/>
  <c r="L6040" i="16"/>
  <c r="J6040" i="16"/>
  <c r="D16944" i="16"/>
  <c r="C16943" i="16"/>
  <c r="B16943" i="16"/>
  <c r="J9494" i="16"/>
  <c r="E3007" i="16"/>
  <c r="H3006" i="16"/>
  <c r="F3006" i="16"/>
  <c r="K3006" i="16"/>
  <c r="I3006" i="16"/>
  <c r="D7772" i="16"/>
  <c r="D7771" i="16"/>
  <c r="B7770" i="16"/>
  <c r="C7770" i="16"/>
  <c r="D7773" i="16"/>
  <c r="B8588" i="16"/>
  <c r="C8588" i="16"/>
  <c r="B5090" i="16"/>
  <c r="C5090" i="16"/>
  <c r="B13349" i="16"/>
  <c r="C13349" i="16"/>
  <c r="D13350" i="16"/>
  <c r="B3370" i="16"/>
  <c r="C3370" i="16"/>
  <c r="E13029" i="16"/>
  <c r="J13028" i="16"/>
  <c r="I13028" i="16"/>
  <c r="K12673" i="16"/>
  <c r="L12673" i="16"/>
  <c r="B7656" i="16"/>
  <c r="C7656" i="16"/>
  <c r="B8149" i="16"/>
  <c r="C8149" i="16"/>
  <c r="C7020" i="16"/>
  <c r="B7020" i="16"/>
  <c r="D6160" i="16"/>
  <c r="D6159" i="16"/>
  <c r="D6158" i="16"/>
  <c r="B6157" i="16"/>
  <c r="C6157" i="16"/>
  <c r="L4454" i="16"/>
  <c r="C11799" i="16"/>
  <c r="B11799" i="16"/>
  <c r="B3371" i="16"/>
  <c r="C3371" i="16"/>
  <c r="E13457" i="16"/>
  <c r="H13454" i="16"/>
  <c r="F13454" i="16"/>
  <c r="K13454" i="16"/>
  <c r="I13454" i="16"/>
  <c r="J13454" i="16"/>
  <c r="D13238" i="16"/>
  <c r="B13237" i="16"/>
  <c r="C13237" i="16"/>
  <c r="E4800" i="16"/>
  <c r="H4799" i="16"/>
  <c r="F4799" i="16"/>
  <c r="K4799" i="16"/>
  <c r="J15744" i="16"/>
  <c r="C10593" i="16"/>
  <c r="B10593" i="16"/>
  <c r="B6799" i="16"/>
  <c r="C6799" i="16"/>
  <c r="J3387" i="16"/>
  <c r="B11015" i="16"/>
  <c r="C11015" i="16"/>
  <c r="H3387" i="16"/>
  <c r="D11712" i="16"/>
  <c r="D11711" i="16"/>
  <c r="B11710" i="16"/>
  <c r="C11710" i="16"/>
  <c r="D11713" i="16"/>
  <c r="I9648" i="16"/>
  <c r="L9648" i="16"/>
  <c r="B601" i="16"/>
  <c r="C601" i="16"/>
  <c r="D602" i="16"/>
  <c r="E16946" i="16"/>
  <c r="F16945" i="16"/>
  <c r="C7348" i="16"/>
  <c r="B7348" i="16"/>
  <c r="F8419" i="16"/>
  <c r="K8419" i="16"/>
  <c r="L8419" i="16"/>
  <c r="H3178" i="16"/>
  <c r="E6779" i="16"/>
  <c r="J6778" i="16"/>
  <c r="E13566" i="16"/>
  <c r="F13563" i="16"/>
  <c r="K13563" i="16"/>
  <c r="J13563" i="16"/>
  <c r="H13563" i="16"/>
  <c r="I13563" i="16"/>
  <c r="E16669" i="16"/>
  <c r="D1542" i="16"/>
  <c r="B1541" i="16"/>
  <c r="C1541" i="16"/>
  <c r="E12601" i="16"/>
  <c r="H12600" i="16"/>
  <c r="J6466" i="16"/>
  <c r="B15309" i="16"/>
  <c r="D15310" i="16"/>
  <c r="C15309" i="16"/>
  <c r="H12272" i="16"/>
  <c r="C11502" i="16"/>
  <c r="B11502" i="16"/>
  <c r="C5192" i="16"/>
  <c r="B5192" i="16"/>
  <c r="D4598" i="16"/>
  <c r="D4597" i="16"/>
  <c r="B4596" i="16"/>
  <c r="C4596" i="16"/>
  <c r="D4599" i="16"/>
  <c r="H11252" i="16"/>
  <c r="D4541" i="16"/>
  <c r="D4540" i="16"/>
  <c r="D4539" i="16"/>
  <c r="B4538" i="16"/>
  <c r="C4538" i="16"/>
  <c r="F15090" i="16"/>
  <c r="K15090" i="16"/>
  <c r="L15090" i="16"/>
  <c r="D11804" i="16"/>
  <c r="D11803" i="16"/>
  <c r="D11802" i="16"/>
  <c r="B11801" i="16"/>
  <c r="C11801" i="16"/>
  <c r="E12223" i="16"/>
  <c r="J5175" i="16"/>
  <c r="E5176" i="16"/>
  <c r="H5175" i="16"/>
  <c r="F5175" i="16"/>
  <c r="K5175" i="16"/>
  <c r="J7154" i="16"/>
  <c r="H4085" i="16"/>
  <c r="H13455" i="16"/>
  <c r="K13455" i="16"/>
  <c r="L13455" i="16"/>
  <c r="K11127" i="16"/>
  <c r="L11127" i="16"/>
  <c r="H13782" i="16"/>
  <c r="E3914" i="16"/>
  <c r="J3913" i="16"/>
  <c r="H3913" i="16"/>
  <c r="F3913" i="16"/>
  <c r="K3913" i="16"/>
  <c r="B7445" i="16"/>
  <c r="C7445" i="16"/>
  <c r="F3999" i="16"/>
  <c r="K3999" i="16"/>
  <c r="L3999" i="16"/>
  <c r="F11782" i="16"/>
  <c r="K11782" i="16"/>
  <c r="D989" i="16"/>
  <c r="B988" i="16"/>
  <c r="C988" i="16"/>
  <c r="B6719" i="16"/>
  <c r="C6719" i="16"/>
  <c r="E2965" i="16"/>
  <c r="I2962" i="16"/>
  <c r="J2962" i="16"/>
  <c r="H2962" i="16"/>
  <c r="F2962" i="16"/>
  <c r="K2962" i="16"/>
  <c r="L2962" i="16"/>
  <c r="E14547" i="16"/>
  <c r="J14544" i="16"/>
  <c r="I14544" i="16"/>
  <c r="F14544" i="16"/>
  <c r="K14544" i="16"/>
  <c r="L14544" i="16"/>
  <c r="H14544" i="16"/>
  <c r="E14656" i="16"/>
  <c r="H14653" i="16"/>
  <c r="J14653" i="16"/>
  <c r="I14653" i="16"/>
  <c r="F14653" i="16"/>
  <c r="K14653" i="16"/>
  <c r="L14653" i="16"/>
  <c r="I15526" i="16"/>
  <c r="I15744" i="16"/>
  <c r="H5720" i="16"/>
  <c r="B7551" i="16"/>
  <c r="C7551" i="16"/>
  <c r="I13346" i="16"/>
  <c r="H12028" i="16"/>
  <c r="D6488" i="16"/>
  <c r="D6487" i="16"/>
  <c r="C6485" i="16"/>
  <c r="D6486" i="16"/>
  <c r="B6485" i="16"/>
  <c r="J12673" i="16"/>
  <c r="D15747" i="16"/>
  <c r="B15746" i="16"/>
  <c r="C15746" i="16"/>
  <c r="F3483" i="16"/>
  <c r="K3483" i="16"/>
  <c r="L3483" i="16"/>
  <c r="C4817" i="16"/>
  <c r="B4817" i="16"/>
  <c r="B16832" i="16"/>
  <c r="C16832" i="16"/>
  <c r="D16833" i="16"/>
  <c r="F7075" i="16"/>
  <c r="K7075" i="16"/>
  <c r="L7075" i="16"/>
  <c r="H16599" i="16"/>
  <c r="J16599" i="16"/>
  <c r="E16600" i="16"/>
  <c r="B2566" i="16"/>
  <c r="C2566" i="16"/>
  <c r="D2567" i="16"/>
  <c r="F3698" i="16"/>
  <c r="K3698" i="16"/>
  <c r="L3698" i="16"/>
  <c r="H8724" i="16"/>
  <c r="B10592" i="16"/>
  <c r="C10592" i="16"/>
  <c r="H16727" i="16"/>
  <c r="J6594" i="16"/>
  <c r="I6594" i="16"/>
  <c r="H6594" i="16"/>
  <c r="F6594" i="16"/>
  <c r="K6594" i="16"/>
  <c r="L6594" i="16"/>
  <c r="E6595" i="16"/>
  <c r="B8289" i="16"/>
  <c r="C8289" i="16"/>
  <c r="B6798" i="16"/>
  <c r="C6798" i="16"/>
  <c r="D4441" i="16"/>
  <c r="C4439" i="16"/>
  <c r="D4440" i="16"/>
  <c r="B4439" i="16"/>
  <c r="D4442" i="16"/>
  <c r="B6615" i="16"/>
  <c r="C6615" i="16"/>
  <c r="E4521" i="16"/>
  <c r="H4518" i="16"/>
  <c r="F4518" i="16"/>
  <c r="K4518" i="16"/>
  <c r="L4518" i="16"/>
  <c r="J4518" i="16"/>
  <c r="I4518" i="16"/>
  <c r="H4884" i="16"/>
  <c r="B3401" i="16"/>
  <c r="C3401" i="16"/>
  <c r="E8004" i="16"/>
  <c r="H8001" i="16"/>
  <c r="F8001" i="16"/>
  <c r="K8001" i="16"/>
  <c r="L8001" i="16"/>
  <c r="J8001" i="16"/>
  <c r="I8001" i="16"/>
  <c r="J3307" i="16"/>
  <c r="E13675" i="16"/>
  <c r="I13672" i="16"/>
  <c r="J13672" i="16"/>
  <c r="H13672" i="16"/>
  <c r="F13672" i="16"/>
  <c r="K13672" i="16"/>
  <c r="L13672" i="16"/>
  <c r="K16910" i="16"/>
  <c r="L16910" i="16"/>
  <c r="H4423" i="16"/>
  <c r="E7877" i="16"/>
  <c r="H7874" i="16"/>
  <c r="J7874" i="16"/>
  <c r="F7874" i="16"/>
  <c r="K7874" i="16"/>
  <c r="I7874" i="16"/>
  <c r="E14983" i="16"/>
  <c r="J14980" i="16"/>
  <c r="I14980" i="16"/>
  <c r="H14980" i="16"/>
  <c r="F14980" i="16"/>
  <c r="E7331" i="16"/>
  <c r="I7330" i="16"/>
  <c r="H7330" i="16"/>
  <c r="F7330" i="16"/>
  <c r="K7330" i="16"/>
  <c r="B11385" i="16"/>
  <c r="C11385" i="16"/>
  <c r="E3222" i="16"/>
  <c r="H3221" i="16"/>
  <c r="F3221" i="16"/>
  <c r="K3221" i="16"/>
  <c r="J3221" i="16"/>
  <c r="I3221" i="16"/>
  <c r="K13128" i="16"/>
  <c r="L13128" i="16"/>
  <c r="D10742" i="16"/>
  <c r="D10741" i="16"/>
  <c r="D10740" i="16"/>
  <c r="B10739" i="16"/>
  <c r="C10739" i="16"/>
  <c r="I9494" i="16"/>
  <c r="L9494" i="16"/>
  <c r="G86" i="4"/>
  <c r="F87" i="4"/>
  <c r="B4440" i="16"/>
  <c r="C4440" i="16"/>
  <c r="D15856" i="16"/>
  <c r="B15855" i="16"/>
  <c r="C15855" i="16"/>
  <c r="E14875" i="16"/>
  <c r="D13130" i="16"/>
  <c r="B13129" i="16"/>
  <c r="C13129" i="16"/>
  <c r="F6744" i="16"/>
  <c r="J6744" i="16"/>
  <c r="E6745" i="16"/>
  <c r="E7641" i="16"/>
  <c r="J7638" i="16"/>
  <c r="I7638" i="16"/>
  <c r="F7638" i="16"/>
  <c r="H7638" i="16"/>
  <c r="D11277" i="16"/>
  <c r="D11275" i="16"/>
  <c r="B11274" i="16"/>
  <c r="C11274" i="16"/>
  <c r="D11276" i="16"/>
  <c r="E11132" i="16"/>
  <c r="H11131" i="16"/>
  <c r="E10420" i="16"/>
  <c r="F10417" i="16"/>
  <c r="J10417" i="16"/>
  <c r="H10417" i="16"/>
  <c r="I10417" i="16"/>
  <c r="E4979" i="16"/>
  <c r="D8156" i="16"/>
  <c r="D8155" i="16"/>
  <c r="B8154" i="16"/>
  <c r="C8154" i="16"/>
  <c r="D8157" i="16"/>
  <c r="B15093" i="16"/>
  <c r="C15093" i="16"/>
  <c r="D15094" i="16"/>
  <c r="H14112" i="16"/>
  <c r="J14112" i="16"/>
  <c r="I14112" i="16"/>
  <c r="F14112" i="16"/>
  <c r="K14112" i="16"/>
  <c r="L14112" i="16"/>
  <c r="E14113" i="16"/>
  <c r="B7022" i="16"/>
  <c r="C7022" i="16"/>
  <c r="E7157" i="16"/>
  <c r="B2898" i="16"/>
  <c r="C2898" i="16"/>
  <c r="F6778" i="16"/>
  <c r="E12321" i="16"/>
  <c r="L12271" i="16"/>
  <c r="E8138" i="16"/>
  <c r="E4130" i="16"/>
  <c r="F4127" i="16"/>
  <c r="K4127" i="16"/>
  <c r="L4127" i="16"/>
  <c r="I4127" i="16"/>
  <c r="J4127" i="16"/>
  <c r="H4127" i="16"/>
  <c r="K11870" i="16"/>
  <c r="B4597" i="16"/>
  <c r="C4597" i="16"/>
  <c r="H6778" i="16"/>
  <c r="H16945" i="16"/>
  <c r="K16945" i="16"/>
  <c r="L16945" i="16"/>
  <c r="D11714" i="16"/>
  <c r="B11713" i="16"/>
  <c r="D11715" i="16"/>
  <c r="D11716" i="16"/>
  <c r="C11713" i="16"/>
  <c r="E4801" i="16"/>
  <c r="F4798" i="16"/>
  <c r="K4798" i="16"/>
  <c r="L4798" i="16"/>
  <c r="J4798" i="16"/>
  <c r="I4798" i="16"/>
  <c r="H4798" i="16"/>
  <c r="L13454" i="16"/>
  <c r="L3006" i="16"/>
  <c r="E5941" i="16"/>
  <c r="D3507" i="16"/>
  <c r="D3506" i="16"/>
  <c r="B3505" i="16"/>
  <c r="C3505" i="16"/>
  <c r="D3508" i="16"/>
  <c r="L4884" i="16"/>
  <c r="E8276" i="16"/>
  <c r="F8273" i="16"/>
  <c r="K8273" i="16"/>
  <c r="L8273" i="16"/>
  <c r="H8273" i="16"/>
  <c r="J8273" i="16"/>
  <c r="I8273" i="16"/>
  <c r="B6059" i="16"/>
  <c r="C6059" i="16"/>
  <c r="E5831" i="16"/>
  <c r="I5828" i="16"/>
  <c r="H5828" i="16"/>
  <c r="F5828" i="16"/>
  <c r="J5828" i="16"/>
  <c r="E12840" i="16"/>
  <c r="B3373" i="16"/>
  <c r="C3373" i="16"/>
  <c r="E5613" i="16"/>
  <c r="H5610" i="16"/>
  <c r="J5610" i="16"/>
  <c r="I5610" i="16"/>
  <c r="F5610" i="16"/>
  <c r="L9647" i="16"/>
  <c r="B7023" i="16"/>
  <c r="C7023" i="16"/>
  <c r="D15965" i="16"/>
  <c r="B15964" i="16"/>
  <c r="C15964" i="16"/>
  <c r="L9340" i="16"/>
  <c r="E9960" i="16"/>
  <c r="H9959" i="16"/>
  <c r="F9959" i="16"/>
  <c r="I9959" i="16"/>
  <c r="J9959" i="16"/>
  <c r="B5956" i="16"/>
  <c r="C5956" i="16"/>
  <c r="B4993" i="16"/>
  <c r="C4993" i="16"/>
  <c r="L3264" i="16"/>
  <c r="E10723" i="16"/>
  <c r="E15638" i="16"/>
  <c r="E16988" i="16"/>
  <c r="H16985" i="16"/>
  <c r="F16985" i="16"/>
  <c r="J16985" i="16"/>
  <c r="I16985" i="16"/>
  <c r="E7004" i="16"/>
  <c r="J7001" i="16"/>
  <c r="I7001" i="16"/>
  <c r="H7001" i="16"/>
  <c r="F7001" i="16"/>
  <c r="K7001" i="16"/>
  <c r="L7001" i="16"/>
  <c r="E11785" i="16"/>
  <c r="B11388" i="16"/>
  <c r="C11388" i="16"/>
  <c r="D8295" i="16"/>
  <c r="D8294" i="16"/>
  <c r="B8293" i="16"/>
  <c r="C8293" i="16"/>
  <c r="D8296" i="16"/>
  <c r="K14218" i="16"/>
  <c r="L14218" i="16"/>
  <c r="D7452" i="16"/>
  <c r="D7451" i="16"/>
  <c r="C7449" i="16"/>
  <c r="D7450" i="16"/>
  <c r="B7449" i="16"/>
  <c r="K11481" i="16"/>
  <c r="L11481" i="16"/>
  <c r="K16446" i="16"/>
  <c r="L16446" i="16"/>
  <c r="B6410" i="16"/>
  <c r="C6410" i="16"/>
  <c r="E16367" i="16"/>
  <c r="F16364" i="16"/>
  <c r="J16364" i="16"/>
  <c r="I16364" i="16"/>
  <c r="H16364" i="16"/>
  <c r="D6769" i="16"/>
  <c r="D6768" i="16"/>
  <c r="B6766" i="16"/>
  <c r="C6766" i="16"/>
  <c r="D6767" i="16"/>
  <c r="K14545" i="16"/>
  <c r="L14545" i="16"/>
  <c r="E12394" i="16"/>
  <c r="I12391" i="16"/>
  <c r="F12391" i="16"/>
  <c r="K12391" i="16"/>
  <c r="L12391" i="16"/>
  <c r="J12391" i="16"/>
  <c r="H12391" i="16"/>
  <c r="E5286" i="16"/>
  <c r="F5283" i="16"/>
  <c r="J5283" i="16"/>
  <c r="I5283" i="16"/>
  <c r="H5283" i="16"/>
  <c r="L4422" i="16"/>
  <c r="I4128" i="16"/>
  <c r="B7174" i="16"/>
  <c r="C7174" i="16"/>
  <c r="E10113" i="16"/>
  <c r="D7100" i="16"/>
  <c r="D7099" i="16"/>
  <c r="C7097" i="16"/>
  <c r="D7098" i="16"/>
  <c r="B7097" i="16"/>
  <c r="B14219" i="16"/>
  <c r="D14220" i="16"/>
  <c r="C14219" i="16"/>
  <c r="E3051" i="16"/>
  <c r="H3048" i="16"/>
  <c r="J3048" i="16"/>
  <c r="I3048" i="16"/>
  <c r="F3048" i="16"/>
  <c r="K3048" i="16"/>
  <c r="L3048" i="16"/>
  <c r="F16274" i="16"/>
  <c r="J16274" i="16"/>
  <c r="H16274" i="16"/>
  <c r="E16275" i="16"/>
  <c r="I16274" i="16"/>
  <c r="J7639" i="16"/>
  <c r="L3443" i="16"/>
  <c r="J10418" i="16"/>
  <c r="D5199" i="16"/>
  <c r="C5197" i="16"/>
  <c r="D5198" i="16"/>
  <c r="B5197" i="16"/>
  <c r="D5200" i="16"/>
  <c r="K6465" i="16"/>
  <c r="L6465" i="16"/>
  <c r="I4343" i="16"/>
  <c r="E4481" i="16"/>
  <c r="H4478" i="16"/>
  <c r="F4478" i="16"/>
  <c r="K4478" i="16"/>
  <c r="L4478" i="16"/>
  <c r="J4478" i="16"/>
  <c r="I4478" i="16"/>
  <c r="C2263" i="16"/>
  <c r="D2264" i="16"/>
  <c r="B2263" i="16"/>
  <c r="D6673" i="16"/>
  <c r="D6672" i="16"/>
  <c r="B6671" i="16"/>
  <c r="C6671" i="16"/>
  <c r="D6674" i="16"/>
  <c r="E15201" i="16"/>
  <c r="H15198" i="16"/>
  <c r="F15198" i="16"/>
  <c r="I15198" i="16"/>
  <c r="J15198" i="16"/>
  <c r="B1181" i="16"/>
  <c r="C1181" i="16"/>
  <c r="D1182" i="16"/>
  <c r="E12602" i="16"/>
  <c r="I12599" i="16"/>
  <c r="H12599" i="16"/>
  <c r="J12599" i="16"/>
  <c r="F12599" i="16"/>
  <c r="B4992" i="16"/>
  <c r="C4992" i="16"/>
  <c r="E14765" i="16"/>
  <c r="F14762" i="16"/>
  <c r="J14762" i="16"/>
  <c r="I14762" i="16"/>
  <c r="H14762" i="16"/>
  <c r="C2567" i="16"/>
  <c r="B2567" i="16"/>
  <c r="D2568" i="16"/>
  <c r="E14548" i="16"/>
  <c r="E6141" i="16"/>
  <c r="B11605" i="16"/>
  <c r="C11605" i="16"/>
  <c r="D4744" i="16"/>
  <c r="D4743" i="16"/>
  <c r="B4742" i="16"/>
  <c r="C4742" i="16"/>
  <c r="D4745" i="16"/>
  <c r="E3446" i="16"/>
  <c r="E8573" i="16"/>
  <c r="I10418" i="16"/>
  <c r="E4303" i="16"/>
  <c r="F6856" i="16"/>
  <c r="K6856" i="16"/>
  <c r="E5395" i="16"/>
  <c r="F5392" i="16"/>
  <c r="K5392" i="16"/>
  <c r="L5392" i="16"/>
  <c r="J5392" i="16"/>
  <c r="I5392" i="16"/>
  <c r="H5392" i="16"/>
  <c r="C5092" i="16"/>
  <c r="B5092" i="16"/>
  <c r="E4522" i="16"/>
  <c r="B989" i="16"/>
  <c r="D990" i="16"/>
  <c r="C989" i="16"/>
  <c r="I3913" i="16"/>
  <c r="L3913" i="16"/>
  <c r="B4539" i="16"/>
  <c r="C4539" i="16"/>
  <c r="C15310" i="16"/>
  <c r="B15310" i="16"/>
  <c r="D15311" i="16"/>
  <c r="I6778" i="16"/>
  <c r="I16945" i="16"/>
  <c r="I4799" i="16"/>
  <c r="B6158" i="16"/>
  <c r="C6158" i="16"/>
  <c r="B7898" i="16"/>
  <c r="C7898" i="16"/>
  <c r="K10997" i="16"/>
  <c r="L10997" i="16"/>
  <c r="C7660" i="16"/>
  <c r="B7660" i="16"/>
  <c r="I8274" i="16"/>
  <c r="K12028" i="16"/>
  <c r="L12028" i="16"/>
  <c r="E11691" i="16"/>
  <c r="D6062" i="16"/>
  <c r="C6060" i="16"/>
  <c r="D6061" i="16"/>
  <c r="B6060" i="16"/>
  <c r="D6063" i="16"/>
  <c r="D10882" i="16"/>
  <c r="B10881" i="16"/>
  <c r="D10884" i="16"/>
  <c r="C10881" i="16"/>
  <c r="D10883" i="16"/>
  <c r="I5829" i="16"/>
  <c r="E3421" i="16"/>
  <c r="L4257" i="16"/>
  <c r="J13131" i="16"/>
  <c r="H13131" i="16"/>
  <c r="E13132" i="16"/>
  <c r="I13131" i="16"/>
  <c r="F13131" i="16"/>
  <c r="K13131" i="16"/>
  <c r="I5611" i="16"/>
  <c r="L5611" i="16"/>
  <c r="E12444" i="16"/>
  <c r="J12441" i="16"/>
  <c r="H12441" i="16"/>
  <c r="I12441" i="16"/>
  <c r="F12441" i="16"/>
  <c r="E11255" i="16"/>
  <c r="K12419" i="16"/>
  <c r="L12419" i="16"/>
  <c r="D5959" i="16"/>
  <c r="C5957" i="16"/>
  <c r="D5958" i="16"/>
  <c r="B5957" i="16"/>
  <c r="D5960" i="16"/>
  <c r="P46" i="1"/>
  <c r="N47" i="1"/>
  <c r="C6891" i="16"/>
  <c r="B6891" i="16"/>
  <c r="E11954" i="16"/>
  <c r="F11951" i="16"/>
  <c r="K11951" i="16"/>
  <c r="J11951" i="16"/>
  <c r="H11951" i="16"/>
  <c r="I11951" i="16"/>
  <c r="B6721" i="16"/>
  <c r="C6721" i="16"/>
  <c r="B11606" i="16"/>
  <c r="C11606" i="16"/>
  <c r="C15201" i="16"/>
  <c r="B15201" i="16"/>
  <c r="D15202" i="16"/>
  <c r="B11018" i="16"/>
  <c r="C11018" i="16"/>
  <c r="I16986" i="16"/>
  <c r="I7002" i="16"/>
  <c r="L3697" i="16"/>
  <c r="C360" i="16"/>
  <c r="D361" i="16"/>
  <c r="B360" i="16"/>
  <c r="C238" i="16"/>
  <c r="B238" i="16"/>
  <c r="D239" i="16"/>
  <c r="K13345" i="16"/>
  <c r="L13345" i="16"/>
  <c r="B12838" i="16"/>
  <c r="C12838" i="16"/>
  <c r="D12839" i="16"/>
  <c r="E11485" i="16"/>
  <c r="E14004" i="16"/>
  <c r="F14003" i="16"/>
  <c r="B6250" i="16"/>
  <c r="C6250" i="16"/>
  <c r="B4901" i="16"/>
  <c r="C4901" i="16"/>
  <c r="D16784" i="16"/>
  <c r="B16783" i="16"/>
  <c r="C16783" i="16"/>
  <c r="F16365" i="16"/>
  <c r="K16365" i="16"/>
  <c r="L16365" i="16"/>
  <c r="H12392" i="16"/>
  <c r="B6332" i="16"/>
  <c r="C6332" i="16"/>
  <c r="C8026" i="16"/>
  <c r="B8026" i="16"/>
  <c r="E3465" i="16"/>
  <c r="E2922" i="16"/>
  <c r="J2919" i="16"/>
  <c r="F2919" i="16"/>
  <c r="I2919" i="16"/>
  <c r="H2919" i="16"/>
  <c r="I5284" i="16"/>
  <c r="D12474" i="16"/>
  <c r="B12473" i="16"/>
  <c r="C12473" i="16"/>
  <c r="E16785" i="16"/>
  <c r="E5504" i="16"/>
  <c r="I5501" i="16"/>
  <c r="J5501" i="16"/>
  <c r="F5501" i="16"/>
  <c r="K5501" i="16"/>
  <c r="L5501" i="16"/>
  <c r="H5501" i="16"/>
  <c r="J4128" i="16"/>
  <c r="E7757" i="16"/>
  <c r="B14985" i="16"/>
  <c r="C14985" i="16"/>
  <c r="D14986" i="16"/>
  <c r="D14766" i="16"/>
  <c r="B14765" i="16"/>
  <c r="C14765" i="16"/>
  <c r="B7175" i="16"/>
  <c r="C7175" i="16"/>
  <c r="H33" i="1"/>
  <c r="I33" i="1"/>
  <c r="A34" i="1"/>
  <c r="C33" i="1"/>
  <c r="B33" i="1"/>
  <c r="E13239" i="16"/>
  <c r="H13236" i="16"/>
  <c r="J13236" i="16"/>
  <c r="F13236" i="16"/>
  <c r="K13236" i="16"/>
  <c r="L13236" i="16"/>
  <c r="I13236" i="16"/>
  <c r="E11373" i="16"/>
  <c r="E3786" i="16"/>
  <c r="I3783" i="16"/>
  <c r="H3783" i="16"/>
  <c r="F3783" i="16"/>
  <c r="J3783" i="16"/>
  <c r="E4457" i="16"/>
  <c r="E7241" i="16"/>
  <c r="J7238" i="16"/>
  <c r="I7238" i="16"/>
  <c r="F7238" i="16"/>
  <c r="H7238" i="16"/>
  <c r="B16875" i="16"/>
  <c r="C16875" i="16"/>
  <c r="D16876" i="16"/>
  <c r="C11272" i="16"/>
  <c r="B11272" i="16"/>
  <c r="B11505" i="16"/>
  <c r="C11505" i="16"/>
  <c r="D16914" i="16"/>
  <c r="B16913" i="16"/>
  <c r="C16913" i="16"/>
  <c r="F16914" i="16"/>
  <c r="K16914" i="16"/>
  <c r="E16915" i="16"/>
  <c r="J16914" i="16"/>
  <c r="I16914" i="16"/>
  <c r="H16914" i="16"/>
  <c r="C3406" i="16"/>
  <c r="D3407" i="16"/>
  <c r="B3406" i="16"/>
  <c r="D3409" i="16"/>
  <c r="D3408" i="16"/>
  <c r="D796" i="16"/>
  <c r="B795" i="16"/>
  <c r="C795" i="16"/>
  <c r="E11872" i="16"/>
  <c r="H11869" i="16"/>
  <c r="F11869" i="16"/>
  <c r="K11869" i="16"/>
  <c r="L11869" i="16"/>
  <c r="J11869" i="16"/>
  <c r="I11869" i="16"/>
  <c r="K12358" i="16"/>
  <c r="K12672" i="16"/>
  <c r="L12672" i="16"/>
  <c r="E12933" i="16"/>
  <c r="J12930" i="16"/>
  <c r="H12930" i="16"/>
  <c r="I12930" i="16"/>
  <c r="F12930" i="16"/>
  <c r="K12930" i="16"/>
  <c r="L12930" i="16"/>
  <c r="J5393" i="16"/>
  <c r="E3310" i="16"/>
  <c r="B5093" i="16"/>
  <c r="C5093" i="16"/>
  <c r="B7553" i="16"/>
  <c r="C7553" i="16"/>
  <c r="L4799" i="16"/>
  <c r="D14548" i="16"/>
  <c r="C14547" i="16"/>
  <c r="B14547" i="16"/>
  <c r="B4665" i="16"/>
  <c r="C4665" i="16"/>
  <c r="E4002" i="16"/>
  <c r="B4741" i="16"/>
  <c r="C4741" i="16"/>
  <c r="C7447" i="16"/>
  <c r="B7447" i="16"/>
  <c r="E15311" i="16"/>
  <c r="B6764" i="16"/>
  <c r="C6764" i="16"/>
  <c r="B8440" i="16"/>
  <c r="C8440" i="16"/>
  <c r="E10575" i="16"/>
  <c r="D8595" i="16"/>
  <c r="D8594" i="16"/>
  <c r="D8593" i="16"/>
  <c r="B8592" i="16"/>
  <c r="C8592" i="16"/>
  <c r="J9035" i="16"/>
  <c r="E9036" i="16"/>
  <c r="F9035" i="16"/>
  <c r="K9035" i="16"/>
  <c r="H9035" i="16"/>
  <c r="D482" i="16"/>
  <c r="B481" i="16"/>
  <c r="C481" i="16"/>
  <c r="C10596" i="16"/>
  <c r="B10596" i="16"/>
  <c r="E14984" i="16"/>
  <c r="L5937" i="16"/>
  <c r="C3504" i="16"/>
  <c r="B3504" i="16"/>
  <c r="E7533" i="16"/>
  <c r="B7351" i="16"/>
  <c r="C7351" i="16"/>
  <c r="E15856" i="16"/>
  <c r="C4903" i="16"/>
  <c r="D4904" i="16"/>
  <c r="B4903" i="16"/>
  <c r="D4906" i="16"/>
  <c r="D4905" i="16"/>
  <c r="C6331" i="16"/>
  <c r="B6331" i="16"/>
  <c r="B16074" i="16"/>
  <c r="C16074" i="16"/>
  <c r="D16075" i="16"/>
  <c r="C7096" i="16"/>
  <c r="B7096" i="16"/>
  <c r="B14875" i="16"/>
  <c r="C14875" i="16"/>
  <c r="D14876" i="16"/>
  <c r="E4345" i="16"/>
  <c r="F4342" i="16"/>
  <c r="K4342" i="16"/>
  <c r="L4342" i="16"/>
  <c r="J4342" i="16"/>
  <c r="H4342" i="16"/>
  <c r="I4342" i="16"/>
  <c r="B11146" i="16"/>
  <c r="C11146" i="16"/>
  <c r="B6670" i="16"/>
  <c r="C6670" i="16"/>
  <c r="E16530" i="16"/>
  <c r="E7332" i="16"/>
  <c r="H7329" i="16"/>
  <c r="I7329" i="16"/>
  <c r="F7329" i="16"/>
  <c r="K7329" i="16"/>
  <c r="L7329" i="16"/>
  <c r="J7329" i="16"/>
  <c r="B16833" i="16"/>
  <c r="C16833" i="16"/>
  <c r="D16834" i="16"/>
  <c r="L3221" i="16"/>
  <c r="E8005" i="16"/>
  <c r="J7330" i="16"/>
  <c r="E16601" i="16"/>
  <c r="I16598" i="16"/>
  <c r="H16598" i="16"/>
  <c r="J16598" i="16"/>
  <c r="F16598" i="16"/>
  <c r="K16598" i="16"/>
  <c r="L16598" i="16"/>
  <c r="E14657" i="16"/>
  <c r="L11782" i="16"/>
  <c r="E5177" i="16"/>
  <c r="H5174" i="16"/>
  <c r="F5174" i="16"/>
  <c r="J5174" i="16"/>
  <c r="I5174" i="16"/>
  <c r="B4598" i="16"/>
  <c r="C4598" i="16"/>
  <c r="D1543" i="16"/>
  <c r="B1542" i="16"/>
  <c r="C1542" i="16"/>
  <c r="J16945" i="16"/>
  <c r="C11711" i="16"/>
  <c r="B11711" i="16"/>
  <c r="J4799" i="16"/>
  <c r="E13458" i="16"/>
  <c r="C7773" i="16"/>
  <c r="D7774" i="16"/>
  <c r="B7773" i="16"/>
  <c r="D7776" i="16"/>
  <c r="D7775" i="16"/>
  <c r="E3008" i="16"/>
  <c r="I3005" i="16"/>
  <c r="F3005" i="16"/>
  <c r="H3005" i="16"/>
  <c r="J3005" i="16"/>
  <c r="B14656" i="16"/>
  <c r="C14656" i="16"/>
  <c r="D14657" i="16"/>
  <c r="D12536" i="16"/>
  <c r="C12535" i="16"/>
  <c r="B12535" i="16"/>
  <c r="E11001" i="16"/>
  <c r="D16365" i="16"/>
  <c r="B16364" i="16"/>
  <c r="C16364" i="16"/>
  <c r="C7661" i="16"/>
  <c r="D7664" i="16"/>
  <c r="D7663" i="16"/>
  <c r="D7662" i="16"/>
  <c r="B7661" i="16"/>
  <c r="J8274" i="16"/>
  <c r="K14435" i="16"/>
  <c r="L14435" i="16"/>
  <c r="K4720" i="16"/>
  <c r="J5829" i="16"/>
  <c r="K13782" i="16"/>
  <c r="L13782" i="16"/>
  <c r="E4583" i="16"/>
  <c r="K3526" i="16"/>
  <c r="E3829" i="16"/>
  <c r="H3826" i="16"/>
  <c r="I3826" i="16"/>
  <c r="F3826" i="16"/>
  <c r="K3826" i="16"/>
  <c r="L3826" i="16"/>
  <c r="J3826" i="16"/>
  <c r="K3178" i="16"/>
  <c r="L3178" i="16"/>
  <c r="C4666" i="16"/>
  <c r="D4667" i="16"/>
  <c r="B4666" i="16"/>
  <c r="D4669" i="16"/>
  <c r="D4668" i="16"/>
  <c r="C3374" i="16"/>
  <c r="B3374" i="16"/>
  <c r="F3741" i="16"/>
  <c r="K3741" i="16"/>
  <c r="L3741" i="16"/>
  <c r="E9342" i="16"/>
  <c r="F9339" i="16"/>
  <c r="H9339" i="16"/>
  <c r="J9339" i="16"/>
  <c r="I9339" i="16"/>
  <c r="H12442" i="16"/>
  <c r="E5074" i="16"/>
  <c r="H5071" i="16"/>
  <c r="F5071" i="16"/>
  <c r="K5071" i="16"/>
  <c r="L5071" i="16"/>
  <c r="I5071" i="16"/>
  <c r="J5071" i="16"/>
  <c r="D94" i="16"/>
  <c r="B93" i="16"/>
  <c r="C93" i="16"/>
  <c r="I11952" i="16"/>
  <c r="L11952" i="16"/>
  <c r="E6396" i="16"/>
  <c r="E4650" i="16"/>
  <c r="D12605" i="16"/>
  <c r="C12604" i="16"/>
  <c r="B12604" i="16"/>
  <c r="E4217" i="16"/>
  <c r="B13785" i="16"/>
  <c r="C13785" i="16"/>
  <c r="D13786" i="16"/>
  <c r="E12100" i="16"/>
  <c r="J12097" i="16"/>
  <c r="I12097" i="16"/>
  <c r="H12097" i="16"/>
  <c r="F12097" i="16"/>
  <c r="K12097" i="16"/>
  <c r="L12097" i="16"/>
  <c r="E6702" i="16"/>
  <c r="J6701" i="16"/>
  <c r="B11019" i="16"/>
  <c r="C11019" i="16"/>
  <c r="J16986" i="16"/>
  <c r="J7002" i="16"/>
  <c r="L9493" i="16"/>
  <c r="L8723" i="16"/>
  <c r="E13349" i="16"/>
  <c r="K15525" i="16"/>
  <c r="L15525" i="16"/>
  <c r="E14220" i="16"/>
  <c r="I14217" i="16"/>
  <c r="J14217" i="16"/>
  <c r="F14217" i="16"/>
  <c r="K14217" i="16"/>
  <c r="L14217" i="16"/>
  <c r="H14217" i="16"/>
  <c r="E12275" i="16"/>
  <c r="E3614" i="16"/>
  <c r="J3611" i="16"/>
  <c r="I3611" i="16"/>
  <c r="H3611" i="16"/>
  <c r="F3611" i="16"/>
  <c r="K3611" i="16"/>
  <c r="L3611" i="16"/>
  <c r="E16450" i="16"/>
  <c r="D6254" i="16"/>
  <c r="D6253" i="16"/>
  <c r="C6251" i="16"/>
  <c r="D6252" i="16"/>
  <c r="B6251" i="16"/>
  <c r="B6411" i="16"/>
  <c r="C6411" i="16"/>
  <c r="K4498" i="16"/>
  <c r="H16365" i="16"/>
  <c r="E13893" i="16"/>
  <c r="H13890" i="16"/>
  <c r="J13890" i="16"/>
  <c r="I13890" i="16"/>
  <c r="F13890" i="16"/>
  <c r="J9189" i="16"/>
  <c r="I9189" i="16"/>
  <c r="E9190" i="16"/>
  <c r="H9189" i="16"/>
  <c r="F9189" i="16"/>
  <c r="E15966" i="16"/>
  <c r="I15965" i="16"/>
  <c r="J12392" i="16"/>
  <c r="D6335" i="16"/>
  <c r="C6333" i="16"/>
  <c r="D6334" i="16"/>
  <c r="B6333" i="16"/>
  <c r="D6336" i="16"/>
  <c r="K6935" i="16"/>
  <c r="I2920" i="16"/>
  <c r="E10268" i="16"/>
  <c r="J10267" i="16"/>
  <c r="K3482" i="16"/>
  <c r="L3482" i="16"/>
  <c r="D6620" i="16"/>
  <c r="B6619" i="16"/>
  <c r="C6619" i="16"/>
  <c r="D6621" i="16"/>
  <c r="D6622" i="16"/>
  <c r="B4819" i="16"/>
  <c r="C4819" i="16"/>
  <c r="E3390" i="16"/>
  <c r="I5502" i="16"/>
  <c r="E16969" i="16"/>
  <c r="J16966" i="16"/>
  <c r="H16966" i="16"/>
  <c r="I16966" i="16"/>
  <c r="F16966" i="16"/>
  <c r="K16966" i="16"/>
  <c r="L16966" i="16"/>
  <c r="K3092" i="16"/>
  <c r="F4128" i="16"/>
  <c r="K4128" i="16"/>
  <c r="L4128" i="16"/>
  <c r="F3956" i="16"/>
  <c r="K3956" i="16"/>
  <c r="L3956" i="16"/>
  <c r="E14329" i="16"/>
  <c r="F14326" i="16"/>
  <c r="K14326" i="16"/>
  <c r="L14326" i="16"/>
  <c r="J14326" i="16"/>
  <c r="I14326" i="16"/>
  <c r="H14326" i="16"/>
  <c r="D7179" i="16"/>
  <c r="D7178" i="16"/>
  <c r="C7176" i="16"/>
  <c r="D7177" i="16"/>
  <c r="B7176" i="16"/>
  <c r="B4406" i="16"/>
  <c r="C4406" i="16"/>
  <c r="F13237" i="16"/>
  <c r="I3784" i="16"/>
  <c r="I7239" i="16"/>
  <c r="F3049" i="16"/>
  <c r="K3049" i="16"/>
  <c r="L3049" i="16"/>
  <c r="E6651" i="16"/>
  <c r="F6648" i="16"/>
  <c r="K6648" i="16"/>
  <c r="L6648" i="16"/>
  <c r="I6648" i="16"/>
  <c r="J6648" i="16"/>
  <c r="H6648" i="16"/>
  <c r="B11273" i="16"/>
  <c r="C11273" i="16"/>
  <c r="E6469" i="16"/>
  <c r="E5723" i="16"/>
  <c r="J4479" i="16"/>
  <c r="I11870" i="16"/>
  <c r="I12358" i="16"/>
  <c r="E12676" i="16"/>
  <c r="E3658" i="16"/>
  <c r="H12931" i="16"/>
  <c r="B16668" i="16"/>
  <c r="C16668" i="16"/>
  <c r="D16669" i="16"/>
  <c r="J15199" i="16"/>
  <c r="D5096" i="16"/>
  <c r="C5094" i="16"/>
  <c r="D5095" i="16"/>
  <c r="B5094" i="16"/>
  <c r="D5097" i="16"/>
  <c r="E3181" i="16"/>
  <c r="L7330" i="16"/>
  <c r="D6491" i="16"/>
  <c r="D6490" i="16"/>
  <c r="C6488" i="16"/>
  <c r="D6489" i="16"/>
  <c r="B6488" i="16"/>
  <c r="L8274" i="16"/>
  <c r="C6058" i="16"/>
  <c r="B6058" i="16"/>
  <c r="E10866" i="16"/>
  <c r="I10865" i="16"/>
  <c r="B5955" i="16"/>
  <c r="C5955" i="16"/>
  <c r="B13676" i="16"/>
  <c r="C13676" i="16"/>
  <c r="D13677" i="16"/>
  <c r="C16729" i="16"/>
  <c r="D16730" i="16"/>
  <c r="B16729" i="16"/>
  <c r="C7900" i="16"/>
  <c r="D7901" i="16"/>
  <c r="B7900" i="16"/>
  <c r="D7903" i="16"/>
  <c r="D7902" i="16"/>
  <c r="B14331" i="16"/>
  <c r="C14331" i="16"/>
  <c r="D14332" i="16"/>
  <c r="J14763" i="16"/>
  <c r="F6536" i="16"/>
  <c r="K6536" i="16"/>
  <c r="E6537" i="16"/>
  <c r="J6536" i="16"/>
  <c r="I6536" i="16"/>
  <c r="H6536" i="16"/>
  <c r="F6837" i="16"/>
  <c r="K6837" i="16"/>
  <c r="L6837" i="16"/>
  <c r="J6837" i="16"/>
  <c r="I6837" i="16"/>
  <c r="H6837" i="16"/>
  <c r="E6838" i="16"/>
  <c r="B16273" i="16"/>
  <c r="D16274" i="16"/>
  <c r="C16273" i="16"/>
  <c r="D2902" i="16"/>
  <c r="D2901" i="16"/>
  <c r="D2900" i="16"/>
  <c r="B2899" i="16"/>
  <c r="C2899" i="16"/>
  <c r="E12031" i="16"/>
  <c r="I12223" i="16"/>
  <c r="F12223" i="16"/>
  <c r="E12224" i="16"/>
  <c r="J12223" i="16"/>
  <c r="H12223" i="16"/>
  <c r="B10740" i="16"/>
  <c r="C10740" i="16"/>
  <c r="E3223" i="16"/>
  <c r="H3220" i="16"/>
  <c r="F3220" i="16"/>
  <c r="K3220" i="16"/>
  <c r="L3220" i="16"/>
  <c r="J3220" i="16"/>
  <c r="I3220" i="16"/>
  <c r="K14980" i="16"/>
  <c r="L14980" i="16"/>
  <c r="E13676" i="16"/>
  <c r="I16599" i="16"/>
  <c r="B6486" i="16"/>
  <c r="C6486" i="16"/>
  <c r="I5175" i="16"/>
  <c r="L5175" i="16"/>
  <c r="C4540" i="16"/>
  <c r="B4540" i="16"/>
  <c r="B6159" i="16"/>
  <c r="C6159" i="16"/>
  <c r="B13350" i="16"/>
  <c r="C13350" i="16"/>
  <c r="D13351" i="16"/>
  <c r="J3006" i="16"/>
  <c r="C7899" i="16"/>
  <c r="B7899" i="16"/>
  <c r="L3307" i="16"/>
  <c r="E16833" i="16"/>
  <c r="F16830" i="16"/>
  <c r="K16830" i="16"/>
  <c r="H16830" i="16"/>
  <c r="J16830" i="16"/>
  <c r="I16830" i="16"/>
  <c r="E14439" i="16"/>
  <c r="E4045" i="16"/>
  <c r="B10879" i="16"/>
  <c r="C10879" i="16"/>
  <c r="F5829" i="16"/>
  <c r="K5829" i="16"/>
  <c r="L5829" i="16"/>
  <c r="I3827" i="16"/>
  <c r="L3827" i="16"/>
  <c r="E4259" i="16"/>
  <c r="I4256" i="16"/>
  <c r="H4256" i="16"/>
  <c r="F4256" i="16"/>
  <c r="J4256" i="16"/>
  <c r="E2879" i="16"/>
  <c r="I2876" i="16"/>
  <c r="F2876" i="16"/>
  <c r="H2876" i="16"/>
  <c r="J2876" i="16"/>
  <c r="E9651" i="16"/>
  <c r="K7074" i="16"/>
  <c r="L7074" i="16"/>
  <c r="E15421" i="16"/>
  <c r="H15420" i="16"/>
  <c r="I9340" i="16"/>
  <c r="F12442" i="16"/>
  <c r="K12442" i="16"/>
  <c r="K4084" i="16"/>
  <c r="L4084" i="16"/>
  <c r="C7352" i="16"/>
  <c r="D7353" i="16"/>
  <c r="B7352" i="16"/>
  <c r="D7355" i="16"/>
  <c r="D7354" i="16"/>
  <c r="E12535" i="16"/>
  <c r="J12532" i="16"/>
  <c r="I12532" i="16"/>
  <c r="F12532" i="16"/>
  <c r="K12532" i="16"/>
  <c r="L12532" i="16"/>
  <c r="H12532" i="16"/>
  <c r="E12423" i="16"/>
  <c r="I5072" i="16"/>
  <c r="L5072" i="16"/>
  <c r="K3349" i="16"/>
  <c r="L3349" i="16"/>
  <c r="E3571" i="16"/>
  <c r="J3568" i="16"/>
  <c r="I3568" i="16"/>
  <c r="H3568" i="16"/>
  <c r="F3568" i="16"/>
  <c r="K3568" i="16"/>
  <c r="L3568" i="16"/>
  <c r="B16970" i="16"/>
  <c r="D16971" i="16"/>
  <c r="C16970" i="16"/>
  <c r="B6892" i="16"/>
  <c r="C6892" i="16"/>
  <c r="J11952" i="16"/>
  <c r="C7261" i="16"/>
  <c r="D7262" i="16"/>
  <c r="B7261" i="16"/>
  <c r="D7264" i="16"/>
  <c r="D7263" i="16"/>
  <c r="I12098" i="16"/>
  <c r="L12098" i="16"/>
  <c r="K3134" i="16"/>
  <c r="L3134" i="16"/>
  <c r="E6316" i="16"/>
  <c r="J6313" i="16"/>
  <c r="I6313" i="16"/>
  <c r="H6313" i="16"/>
  <c r="F6313" i="16"/>
  <c r="K6313" i="16"/>
  <c r="D11023" i="16"/>
  <c r="D11022" i="16"/>
  <c r="C11020" i="16"/>
  <c r="D11021" i="16"/>
  <c r="B11020" i="16"/>
  <c r="H14763" i="16"/>
  <c r="L15526" i="16"/>
  <c r="K4386" i="16"/>
  <c r="L4386" i="16"/>
  <c r="J14218" i="16"/>
  <c r="I3612" i="16"/>
  <c r="L3612" i="16"/>
  <c r="D6414" i="16"/>
  <c r="D6413" i="16"/>
  <c r="B6412" i="16"/>
  <c r="C6412" i="16"/>
  <c r="D6415" i="16"/>
  <c r="B4902" i="16"/>
  <c r="C4902" i="16"/>
  <c r="E16074" i="16"/>
  <c r="J16365" i="16"/>
  <c r="H13891" i="16"/>
  <c r="K13891" i="16"/>
  <c r="L13891" i="16"/>
  <c r="C15638" i="16"/>
  <c r="B15638" i="16"/>
  <c r="D15639" i="16"/>
  <c r="I12392" i="16"/>
  <c r="J2920" i="16"/>
  <c r="L10571" i="16"/>
  <c r="E3486" i="16"/>
  <c r="E4426" i="16"/>
  <c r="J5502" i="16"/>
  <c r="J16967" i="16"/>
  <c r="C1904" i="16"/>
  <c r="B1904" i="16"/>
  <c r="D1905" i="16"/>
  <c r="I14327" i="16"/>
  <c r="D16176" i="16"/>
  <c r="B16175" i="16"/>
  <c r="C16175" i="16"/>
  <c r="E11592" i="16"/>
  <c r="F11591" i="16"/>
  <c r="K11591" i="16"/>
  <c r="H11591" i="16"/>
  <c r="J11591" i="16"/>
  <c r="H13237" i="16"/>
  <c r="K8569" i="16"/>
  <c r="L8569" i="16"/>
  <c r="J3784" i="16"/>
  <c r="J7239" i="16"/>
  <c r="I3049" i="16"/>
  <c r="F6649" i="16"/>
  <c r="D54" i="2"/>
  <c r="H54" i="2" s="1"/>
  <c r="C15528" i="16"/>
  <c r="B15528" i="16"/>
  <c r="D15529" i="16"/>
  <c r="E3872" i="16"/>
  <c r="F3869" i="16"/>
  <c r="K3869" i="16"/>
  <c r="L3869" i="16"/>
  <c r="J3869" i="16"/>
  <c r="H3869" i="16"/>
  <c r="I3869" i="16"/>
  <c r="C11506" i="16"/>
  <c r="B11506" i="16"/>
  <c r="E4887" i="16"/>
  <c r="K4170" i="16"/>
  <c r="L4170" i="16"/>
  <c r="C3404" i="16"/>
  <c r="B3404" i="16"/>
  <c r="B2897" i="16"/>
  <c r="C2897" i="16"/>
  <c r="B8152" i="16"/>
  <c r="C8152" i="16"/>
  <c r="J11870" i="16"/>
  <c r="AF32" i="1"/>
  <c r="AG32" i="1"/>
  <c r="AE33" i="1"/>
  <c r="J12931" i="16"/>
  <c r="F15199" i="16"/>
  <c r="K15199" i="16"/>
  <c r="L15199" i="16"/>
  <c r="E13785" i="16"/>
  <c r="D6553" i="16"/>
  <c r="B6552" i="16"/>
  <c r="D6554" i="16"/>
  <c r="C6552" i="16"/>
  <c r="D6555" i="16"/>
  <c r="B7554" i="16"/>
  <c r="C7554" i="16"/>
  <c r="C4599" i="16"/>
  <c r="D4600" i="16"/>
  <c r="B4599" i="16"/>
  <c r="D4602" i="16"/>
  <c r="D4601" i="16"/>
  <c r="E6780" i="16"/>
  <c r="J6777" i="16"/>
  <c r="I6777" i="16"/>
  <c r="F6777" i="16"/>
  <c r="K6777" i="16"/>
  <c r="L6777" i="16"/>
  <c r="H6777" i="16"/>
  <c r="D3376" i="16"/>
  <c r="B3375" i="16"/>
  <c r="C3375" i="16"/>
  <c r="D3378" i="16"/>
  <c r="D3377" i="16"/>
  <c r="D13030" i="16"/>
  <c r="C13029" i="16"/>
  <c r="B13029" i="16"/>
  <c r="B11387" i="16"/>
  <c r="C11387" i="16"/>
  <c r="B6618" i="16"/>
  <c r="C6618" i="16"/>
  <c r="B7095" i="16"/>
  <c r="C7095" i="16"/>
  <c r="J6855" i="16"/>
  <c r="H6855" i="16"/>
  <c r="F6855" i="16"/>
  <c r="I6855" i="16"/>
  <c r="F12600" i="16"/>
  <c r="K12600" i="16"/>
  <c r="E13030" i="16"/>
  <c r="I13027" i="16"/>
  <c r="F13027" i="16"/>
  <c r="H13027" i="16"/>
  <c r="J13027" i="16"/>
  <c r="D6894" i="16"/>
  <c r="B6893" i="16"/>
  <c r="C6893" i="16"/>
  <c r="D6896" i="16"/>
  <c r="D6895" i="16"/>
  <c r="B7260" i="16"/>
  <c r="C7260" i="16"/>
  <c r="K16986" i="16"/>
  <c r="L16986" i="16"/>
  <c r="H12755" i="16"/>
  <c r="E12756" i="16"/>
  <c r="I12755" i="16"/>
  <c r="D10599" i="16"/>
  <c r="C10597" i="16"/>
  <c r="D10598" i="16"/>
  <c r="B10597" i="16"/>
  <c r="D10600" i="16"/>
  <c r="B6551" i="16"/>
  <c r="C6551" i="16"/>
  <c r="B15747" i="16"/>
  <c r="C15747" i="16"/>
  <c r="D15748" i="16"/>
  <c r="E3915" i="16"/>
  <c r="I3912" i="16"/>
  <c r="H3912" i="16"/>
  <c r="F3912" i="16"/>
  <c r="J3912" i="16"/>
  <c r="B10741" i="16"/>
  <c r="C10741" i="16"/>
  <c r="E7878" i="16"/>
  <c r="C4442" i="16"/>
  <c r="D4443" i="16"/>
  <c r="B4442" i="16"/>
  <c r="D4445" i="16"/>
  <c r="D4444" i="16"/>
  <c r="E2966" i="16"/>
  <c r="B11802" i="16"/>
  <c r="C11802" i="16"/>
  <c r="D4543" i="16"/>
  <c r="D4542" i="16"/>
  <c r="B4541" i="16"/>
  <c r="C4541" i="16"/>
  <c r="D4544" i="16"/>
  <c r="J12600" i="16"/>
  <c r="E16670" i="16"/>
  <c r="L13563" i="16"/>
  <c r="C11712" i="16"/>
  <c r="B11712" i="16"/>
  <c r="D6163" i="16"/>
  <c r="D6162" i="16"/>
  <c r="D6161" i="16"/>
  <c r="B6160" i="16"/>
  <c r="C6160" i="16"/>
  <c r="F13028" i="16"/>
  <c r="B7771" i="16"/>
  <c r="C7771" i="16"/>
  <c r="E6044" i="16"/>
  <c r="K6137" i="16"/>
  <c r="L6137" i="16"/>
  <c r="K6228" i="16"/>
  <c r="L6228" i="16"/>
  <c r="B7659" i="16"/>
  <c r="C7659" i="16"/>
  <c r="K5720" i="16"/>
  <c r="L5720" i="16"/>
  <c r="E4722" i="16"/>
  <c r="H4719" i="16"/>
  <c r="F4719" i="16"/>
  <c r="K4719" i="16"/>
  <c r="L4719" i="16"/>
  <c r="J4719" i="16"/>
  <c r="I4719" i="16"/>
  <c r="E3528" i="16"/>
  <c r="H3525" i="16"/>
  <c r="J3525" i="16"/>
  <c r="I3525" i="16"/>
  <c r="F3525" i="16"/>
  <c r="J3827" i="16"/>
  <c r="B15419" i="16"/>
  <c r="C15419" i="16"/>
  <c r="D15420" i="16"/>
  <c r="B4664" i="16"/>
  <c r="C4664" i="16"/>
  <c r="E12165" i="16"/>
  <c r="E3743" i="16"/>
  <c r="H3740" i="16"/>
  <c r="J3740" i="16"/>
  <c r="I3740" i="16"/>
  <c r="F3740" i="16"/>
  <c r="C7024" i="16"/>
  <c r="D7025" i="16"/>
  <c r="B7024" i="16"/>
  <c r="D7027" i="16"/>
  <c r="D7026" i="16"/>
  <c r="J9340" i="16"/>
  <c r="I12442" i="16"/>
  <c r="E4088" i="16"/>
  <c r="D16529" i="16"/>
  <c r="C16528" i="16"/>
  <c r="B16528" i="16"/>
  <c r="D4995" i="16"/>
  <c r="B4994" i="16"/>
  <c r="C4994" i="16"/>
  <c r="D4997" i="16"/>
  <c r="D4996" i="16"/>
  <c r="B6722" i="16"/>
  <c r="C6722" i="16"/>
  <c r="L15852" i="16"/>
  <c r="D14004" i="16"/>
  <c r="C14003" i="16"/>
  <c r="B14003" i="16"/>
  <c r="C4740" i="16"/>
  <c r="B4740" i="16"/>
  <c r="D14439" i="16"/>
  <c r="C14438" i="16"/>
  <c r="B14438" i="16"/>
  <c r="F14763" i="16"/>
  <c r="K14763" i="16"/>
  <c r="E9497" i="16"/>
  <c r="E3701" i="16"/>
  <c r="L11781" i="16"/>
  <c r="D11390" i="16"/>
  <c r="B11389" i="16"/>
  <c r="C11389" i="16"/>
  <c r="D11392" i="16"/>
  <c r="D11391" i="16"/>
  <c r="E15529" i="16"/>
  <c r="H6877" i="16"/>
  <c r="E6878" i="16"/>
  <c r="F6877" i="16"/>
  <c r="K6877" i="16"/>
  <c r="K13673" i="16"/>
  <c r="L13673" i="16"/>
  <c r="B16602" i="16"/>
  <c r="D16603" i="16"/>
  <c r="C16602" i="16"/>
  <c r="D13567" i="16"/>
  <c r="B13566" i="16"/>
  <c r="C13566" i="16"/>
  <c r="E4500" i="16"/>
  <c r="J4497" i="16"/>
  <c r="H4497" i="16"/>
  <c r="F4497" i="16"/>
  <c r="K4497" i="16"/>
  <c r="I4497" i="16"/>
  <c r="F12392" i="16"/>
  <c r="K12392" i="16"/>
  <c r="L12392" i="16"/>
  <c r="E6937" i="16"/>
  <c r="F6934" i="16"/>
  <c r="K6934" i="16"/>
  <c r="L6934" i="16"/>
  <c r="J6934" i="16"/>
  <c r="H6934" i="16"/>
  <c r="I6934" i="16"/>
  <c r="E6811" i="16"/>
  <c r="H6808" i="16"/>
  <c r="F6808" i="16"/>
  <c r="I6808" i="16"/>
  <c r="J6808" i="16"/>
  <c r="F2920" i="16"/>
  <c r="K2920" i="16"/>
  <c r="L2920" i="16"/>
  <c r="C8590" i="16"/>
  <c r="B8590" i="16"/>
  <c r="B6617" i="16"/>
  <c r="C6617" i="16"/>
  <c r="C4820" i="16"/>
  <c r="B4820" i="16"/>
  <c r="E15747" i="16"/>
  <c r="F5502" i="16"/>
  <c r="K5502" i="16"/>
  <c r="F16967" i="16"/>
  <c r="E3094" i="16"/>
  <c r="F3091" i="16"/>
  <c r="K3091" i="16"/>
  <c r="L3091" i="16"/>
  <c r="J3091" i="16"/>
  <c r="I3091" i="16"/>
  <c r="H3091" i="16"/>
  <c r="B166" i="16"/>
  <c r="C166" i="16"/>
  <c r="D167" i="16"/>
  <c r="E3958" i="16"/>
  <c r="J3955" i="16"/>
  <c r="I3955" i="16"/>
  <c r="H3955" i="16"/>
  <c r="F3955" i="16"/>
  <c r="L10109" i="16"/>
  <c r="C4407" i="16"/>
  <c r="B4407" i="16"/>
  <c r="J13237" i="16"/>
  <c r="F3784" i="16"/>
  <c r="K3784" i="16"/>
  <c r="L3784" i="16"/>
  <c r="E16176" i="16"/>
  <c r="H16173" i="16"/>
  <c r="J16173" i="16"/>
  <c r="I16173" i="16"/>
  <c r="F16173" i="16"/>
  <c r="J3049" i="16"/>
  <c r="H6649" i="16"/>
  <c r="F7639" i="16"/>
  <c r="K7639" i="16"/>
  <c r="L7639" i="16"/>
  <c r="F10418" i="16"/>
  <c r="L4299" i="16"/>
  <c r="D11509" i="16"/>
  <c r="D11508" i="16"/>
  <c r="B11507" i="16"/>
  <c r="C11507" i="16"/>
  <c r="D11510" i="16"/>
  <c r="E16876" i="16"/>
  <c r="J16873" i="16"/>
  <c r="I16873" i="16"/>
  <c r="F16873" i="16"/>
  <c r="K16873" i="16"/>
  <c r="H16873" i="16"/>
  <c r="C11147" i="16"/>
  <c r="D11148" i="16"/>
  <c r="B11147" i="16"/>
  <c r="D11150" i="16"/>
  <c r="D11149" i="16"/>
  <c r="I6856" i="16"/>
  <c r="C10595" i="16"/>
  <c r="B10595" i="16"/>
  <c r="E12360" i="16"/>
  <c r="J12357" i="16"/>
  <c r="I12357" i="16"/>
  <c r="F12357" i="16"/>
  <c r="K12357" i="16"/>
  <c r="L12357" i="16"/>
  <c r="H12357" i="16"/>
  <c r="F12931" i="16"/>
  <c r="K12931" i="16"/>
  <c r="L12931" i="16"/>
  <c r="D16452" i="16"/>
  <c r="B16451" i="16"/>
  <c r="C16451" i="16"/>
  <c r="D7557" i="16"/>
  <c r="D7556" i="16"/>
  <c r="B7555" i="16"/>
  <c r="C7555" i="16"/>
  <c r="D7558" i="16"/>
  <c r="D11807" i="16"/>
  <c r="D11806" i="16"/>
  <c r="C11804" i="16"/>
  <c r="D11805" i="16"/>
  <c r="B11804" i="16"/>
  <c r="C7772" i="16"/>
  <c r="B7772" i="16"/>
  <c r="D2374" i="16"/>
  <c r="B2373" i="16"/>
  <c r="C2373" i="16"/>
  <c r="E7078" i="16"/>
  <c r="L7002" i="16"/>
  <c r="L5284" i="16"/>
  <c r="E8422" i="16"/>
  <c r="E12475" i="16"/>
  <c r="E16947" i="16"/>
  <c r="I16944" i="16"/>
  <c r="J16944" i="16"/>
  <c r="H16944" i="16"/>
  <c r="F16944" i="16"/>
  <c r="K16944" i="16"/>
  <c r="L16944" i="16"/>
  <c r="D16945" i="16"/>
  <c r="B16944" i="16"/>
  <c r="C16944" i="16"/>
  <c r="B20" i="16"/>
  <c r="C20" i="16"/>
  <c r="D21" i="16"/>
  <c r="L4213" i="16"/>
  <c r="C8292" i="16"/>
  <c r="B8292" i="16"/>
  <c r="B7448" i="16"/>
  <c r="C7448" i="16"/>
  <c r="B6249" i="16"/>
  <c r="C6249" i="16"/>
  <c r="D8444" i="16"/>
  <c r="D8443" i="16"/>
  <c r="C8441" i="16"/>
  <c r="D8442" i="16"/>
  <c r="B8441" i="16"/>
  <c r="B8025" i="16"/>
  <c r="C8025" i="16"/>
  <c r="E15093" i="16"/>
  <c r="K7239" i="16"/>
  <c r="L7239" i="16"/>
  <c r="I7639" i="16"/>
  <c r="B5196" i="16"/>
  <c r="C5196" i="16"/>
  <c r="C4441" i="16"/>
  <c r="B4441" i="16"/>
  <c r="L7874" i="16"/>
  <c r="D10745" i="16"/>
  <c r="D10744" i="16"/>
  <c r="C10742" i="16"/>
  <c r="D10743" i="16"/>
  <c r="B10742" i="16"/>
  <c r="E6596" i="16"/>
  <c r="H6593" i="16"/>
  <c r="J6593" i="16"/>
  <c r="I6593" i="16"/>
  <c r="F6593" i="16"/>
  <c r="F16599" i="16"/>
  <c r="K16599" i="16"/>
  <c r="L16599" i="16"/>
  <c r="B6487" i="16"/>
  <c r="C6487" i="16"/>
  <c r="B11803" i="16"/>
  <c r="C11803" i="16"/>
  <c r="I12600" i="16"/>
  <c r="E13567" i="16"/>
  <c r="C602" i="16"/>
  <c r="B602" i="16"/>
  <c r="D603" i="16"/>
  <c r="D13239" i="16"/>
  <c r="B13238" i="16"/>
  <c r="C13238" i="16"/>
  <c r="H13028" i="16"/>
  <c r="B3503" i="16"/>
  <c r="C3503" i="16"/>
  <c r="E6232" i="16"/>
  <c r="F16831" i="16"/>
  <c r="K16831" i="16"/>
  <c r="L16831" i="16"/>
  <c r="K11687" i="16"/>
  <c r="L11687" i="16"/>
  <c r="I4720" i="16"/>
  <c r="B10880" i="16"/>
  <c r="C10880" i="16"/>
  <c r="K4085" i="16"/>
  <c r="L4085" i="16"/>
  <c r="K3417" i="16"/>
  <c r="L3417" i="16"/>
  <c r="I3526" i="16"/>
  <c r="K3387" i="16"/>
  <c r="L3387" i="16"/>
  <c r="J5611" i="16"/>
  <c r="J12442" i="16"/>
  <c r="K11251" i="16"/>
  <c r="L11251" i="16"/>
  <c r="C7350" i="16"/>
  <c r="B7350" i="16"/>
  <c r="E7430" i="16"/>
  <c r="E3353" i="16"/>
  <c r="K14654" i="16"/>
  <c r="L14654" i="16"/>
  <c r="B7259" i="16"/>
  <c r="C7259" i="16"/>
  <c r="D6726" i="16"/>
  <c r="D6725" i="16"/>
  <c r="D6724" i="16"/>
  <c r="B6723" i="16"/>
  <c r="C6723" i="16"/>
  <c r="D11608" i="16"/>
  <c r="B11607" i="16"/>
  <c r="C11607" i="16"/>
  <c r="D11610" i="16"/>
  <c r="D11609" i="16"/>
  <c r="E3266" i="16"/>
  <c r="I3263" i="16"/>
  <c r="H3263" i="16"/>
  <c r="F3263" i="16"/>
  <c r="J3263" i="16"/>
  <c r="K10719" i="16"/>
  <c r="L10719" i="16"/>
  <c r="E3138" i="16"/>
  <c r="K15634" i="16"/>
  <c r="L15634" i="16"/>
  <c r="K7153" i="16"/>
  <c r="L7153" i="16"/>
  <c r="E8881" i="16"/>
  <c r="D12754" i="16"/>
  <c r="B12753" i="16"/>
  <c r="C12753" i="16"/>
  <c r="I14763" i="16"/>
  <c r="B8291" i="16"/>
  <c r="C8291" i="16"/>
  <c r="E8727" i="16"/>
  <c r="E4388" i="16"/>
  <c r="H4385" i="16"/>
  <c r="F4385" i="16"/>
  <c r="K4385" i="16"/>
  <c r="L4385" i="16"/>
  <c r="J4385" i="16"/>
  <c r="I4385" i="16"/>
  <c r="L8002" i="16"/>
  <c r="D16990" i="16"/>
  <c r="B16989" i="16"/>
  <c r="C16989" i="16"/>
  <c r="I4498" i="16"/>
  <c r="C6765" i="16"/>
  <c r="B6765" i="16"/>
  <c r="J13891" i="16"/>
  <c r="C8439" i="16"/>
  <c r="B8439" i="16"/>
  <c r="D8028" i="16"/>
  <c r="B8027" i="16"/>
  <c r="C8027" i="16"/>
  <c r="D8030" i="16"/>
  <c r="D8029" i="16"/>
  <c r="I6935" i="16"/>
  <c r="F6809" i="16"/>
  <c r="K6809" i="16"/>
  <c r="L6809" i="16"/>
  <c r="L15089" i="16"/>
  <c r="J5284" i="16"/>
  <c r="D13895" i="16"/>
  <c r="B13894" i="16"/>
  <c r="C13894" i="16"/>
  <c r="B8591" i="16"/>
  <c r="C8591" i="16"/>
  <c r="D4823" i="16"/>
  <c r="D4822" i="16"/>
  <c r="B4821" i="16"/>
  <c r="C4821" i="16"/>
  <c r="D4824" i="16"/>
  <c r="K8134" i="16"/>
  <c r="L8134" i="16"/>
  <c r="D14111" i="16"/>
  <c r="B14110" i="16"/>
  <c r="C14110" i="16"/>
  <c r="H16967" i="16"/>
  <c r="I3092" i="16"/>
  <c r="K7753" i="16"/>
  <c r="L7753" i="16"/>
  <c r="L12471" i="16"/>
  <c r="I3956" i="16"/>
  <c r="H14327" i="16"/>
  <c r="K14327" i="16"/>
  <c r="L14327" i="16"/>
  <c r="D4410" i="16"/>
  <c r="C4408" i="16"/>
  <c r="D4409" i="16"/>
  <c r="B4408" i="16"/>
  <c r="D4411" i="16"/>
  <c r="B12931" i="16"/>
  <c r="C12931" i="16"/>
  <c r="D12932" i="16"/>
  <c r="F16174" i="16"/>
  <c r="K16174" i="16"/>
  <c r="L16174" i="16"/>
  <c r="I6649" i="16"/>
  <c r="H7639" i="16"/>
  <c r="H10418" i="16"/>
  <c r="C5195" i="16"/>
  <c r="B5195" i="16"/>
  <c r="J3870" i="16"/>
  <c r="E16730" i="16"/>
  <c r="F4343" i="16"/>
  <c r="K4343" i="16"/>
  <c r="L4343" i="16"/>
  <c r="E9806" i="16"/>
  <c r="H9805" i="16"/>
  <c r="J16874" i="16"/>
  <c r="B11145" i="16"/>
  <c r="C11145" i="16"/>
  <c r="J6856" i="16"/>
  <c r="E4174" i="16"/>
  <c r="B3405" i="16"/>
  <c r="C3405" i="16"/>
  <c r="B8153" i="16"/>
  <c r="C8153" i="16"/>
  <c r="B6669" i="16"/>
  <c r="C6669" i="16"/>
  <c r="J12358" i="16"/>
  <c r="B12675" i="16"/>
  <c r="C12675" i="16"/>
  <c r="D12676" i="16"/>
  <c r="F5393" i="16"/>
  <c r="K5393" i="16"/>
  <c r="L5393" i="16"/>
  <c r="B13459" i="16"/>
  <c r="C13459" i="16"/>
  <c r="D13460" i="16"/>
  <c r="K3306" i="16"/>
  <c r="L3306" i="16"/>
  <c r="B6550" i="16"/>
  <c r="C6550" i="16"/>
  <c r="F88" i="4"/>
  <c r="G87" i="4"/>
  <c r="D22" i="16"/>
  <c r="B21" i="16"/>
  <c r="C21" i="16"/>
  <c r="C4995" i="16"/>
  <c r="B4995" i="16"/>
  <c r="E16671" i="16"/>
  <c r="H16668" i="16"/>
  <c r="I16668" i="16"/>
  <c r="J16668" i="16"/>
  <c r="F16668" i="16"/>
  <c r="K16668" i="16"/>
  <c r="L16668" i="16"/>
  <c r="C6490" i="16"/>
  <c r="B6490" i="16"/>
  <c r="E9343" i="16"/>
  <c r="B8593" i="16"/>
  <c r="C8593" i="16"/>
  <c r="C14766" i="16"/>
  <c r="B14766" i="16"/>
  <c r="D14767" i="16"/>
  <c r="E12445" i="16"/>
  <c r="E5832" i="16"/>
  <c r="E16731" i="16"/>
  <c r="I16730" i="16"/>
  <c r="J16730" i="16"/>
  <c r="H16730" i="16"/>
  <c r="B4822" i="16"/>
  <c r="C4822" i="16"/>
  <c r="B11608" i="16"/>
  <c r="C11608" i="16"/>
  <c r="H13567" i="16"/>
  <c r="E13568" i="16"/>
  <c r="D11511" i="16"/>
  <c r="B11510" i="16"/>
  <c r="C11510" i="16"/>
  <c r="D11513" i="16"/>
  <c r="D11512" i="16"/>
  <c r="E3959" i="16"/>
  <c r="E3095" i="16"/>
  <c r="E6938" i="16"/>
  <c r="I6877" i="16"/>
  <c r="L6877" i="16"/>
  <c r="C11391" i="16"/>
  <c r="B11391" i="16"/>
  <c r="L14763" i="16"/>
  <c r="B14004" i="16"/>
  <c r="C14004" i="16"/>
  <c r="D14005" i="16"/>
  <c r="I4088" i="16"/>
  <c r="E4089" i="16"/>
  <c r="K3740" i="16"/>
  <c r="L3740" i="16"/>
  <c r="E12166" i="16"/>
  <c r="H12165" i="16"/>
  <c r="J12165" i="16"/>
  <c r="I12165" i="16"/>
  <c r="F12165" i="16"/>
  <c r="K12165" i="16"/>
  <c r="K3525" i="16"/>
  <c r="L3525" i="16"/>
  <c r="B6161" i="16"/>
  <c r="C6161" i="16"/>
  <c r="F16669" i="16"/>
  <c r="J12755" i="16"/>
  <c r="B6894" i="16"/>
  <c r="C6894" i="16"/>
  <c r="K6855" i="16"/>
  <c r="L6855" i="16"/>
  <c r="B15529" i="16"/>
  <c r="D15530" i="16"/>
  <c r="C15529" i="16"/>
  <c r="L6313" i="16"/>
  <c r="D7267" i="16"/>
  <c r="D7266" i="16"/>
  <c r="D7265" i="16"/>
  <c r="B7264" i="16"/>
  <c r="C7264" i="16"/>
  <c r="D16972" i="16"/>
  <c r="B16971" i="16"/>
  <c r="C16971" i="16"/>
  <c r="K2876" i="16"/>
  <c r="L2876" i="16"/>
  <c r="C7903" i="16"/>
  <c r="D7906" i="16"/>
  <c r="D7905" i="16"/>
  <c r="D7904" i="16"/>
  <c r="B7903" i="16"/>
  <c r="F10865" i="16"/>
  <c r="D6493" i="16"/>
  <c r="D6492" i="16"/>
  <c r="B6491" i="16"/>
  <c r="C6491" i="16"/>
  <c r="D6494" i="16"/>
  <c r="E5724" i="16"/>
  <c r="H5723" i="16"/>
  <c r="B7178" i="16"/>
  <c r="C7178" i="16"/>
  <c r="I10267" i="16"/>
  <c r="C6335" i="16"/>
  <c r="B6335" i="16"/>
  <c r="E13894" i="16"/>
  <c r="C6253" i="16"/>
  <c r="B6253" i="16"/>
  <c r="E12276" i="16"/>
  <c r="C16365" i="16"/>
  <c r="B16365" i="16"/>
  <c r="D16366" i="16"/>
  <c r="B12536" i="16"/>
  <c r="C12536" i="16"/>
  <c r="D12537" i="16"/>
  <c r="E3009" i="16"/>
  <c r="E13459" i="16"/>
  <c r="I13458" i="16"/>
  <c r="E5178" i="16"/>
  <c r="E4346" i="16"/>
  <c r="C482" i="16"/>
  <c r="B482" i="16"/>
  <c r="D483" i="16"/>
  <c r="L12358" i="16"/>
  <c r="K3783" i="16"/>
  <c r="L3783" i="16"/>
  <c r="B34" i="1"/>
  <c r="A35" i="1"/>
  <c r="C34" i="1"/>
  <c r="H34" i="1"/>
  <c r="I34" i="1"/>
  <c r="E11486" i="16"/>
  <c r="F11485" i="16"/>
  <c r="D15203" i="16"/>
  <c r="B15202" i="16"/>
  <c r="C15202" i="16"/>
  <c r="D5961" i="16"/>
  <c r="B5960" i="16"/>
  <c r="D5963" i="16"/>
  <c r="D5962" i="16"/>
  <c r="C5960" i="16"/>
  <c r="B15311" i="16"/>
  <c r="C15311" i="16"/>
  <c r="D15312" i="16"/>
  <c r="E8574" i="16"/>
  <c r="F8573" i="16"/>
  <c r="B4743" i="16"/>
  <c r="C4743" i="16"/>
  <c r="D2569" i="16"/>
  <c r="B2568" i="16"/>
  <c r="C2568" i="16"/>
  <c r="E15202" i="16"/>
  <c r="C5200" i="16"/>
  <c r="D5201" i="16"/>
  <c r="B5200" i="16"/>
  <c r="D5203" i="16"/>
  <c r="D5202" i="16"/>
  <c r="C7099" i="16"/>
  <c r="B7099" i="16"/>
  <c r="B7451" i="16"/>
  <c r="C7451" i="16"/>
  <c r="E16989" i="16"/>
  <c r="E10724" i="16"/>
  <c r="H10723" i="16"/>
  <c r="D3509" i="16"/>
  <c r="B3508" i="16"/>
  <c r="C3508" i="16"/>
  <c r="D3511" i="16"/>
  <c r="D3510" i="16"/>
  <c r="E4802" i="16"/>
  <c r="E4131" i="16"/>
  <c r="B8155" i="16"/>
  <c r="C8155" i="16"/>
  <c r="E11133" i="16"/>
  <c r="H11130" i="16"/>
  <c r="F11130" i="16"/>
  <c r="I11130" i="16"/>
  <c r="J11130" i="16"/>
  <c r="K7638" i="16"/>
  <c r="L7638" i="16"/>
  <c r="D12677" i="16"/>
  <c r="B12676" i="16"/>
  <c r="C12676" i="16"/>
  <c r="B6554" i="16"/>
  <c r="C6554" i="16"/>
  <c r="C7263" i="16"/>
  <c r="B7263" i="16"/>
  <c r="E16531" i="16"/>
  <c r="H16528" i="16"/>
  <c r="F16528" i="16"/>
  <c r="K16528" i="16"/>
  <c r="L16528" i="16"/>
  <c r="J16528" i="16"/>
  <c r="I16528" i="16"/>
  <c r="D797" i="16"/>
  <c r="B796" i="16"/>
  <c r="C796" i="16"/>
  <c r="E14005" i="16"/>
  <c r="F14002" i="16"/>
  <c r="I14002" i="16"/>
  <c r="J14002" i="16"/>
  <c r="H14002" i="16"/>
  <c r="E5287" i="16"/>
  <c r="C4409" i="16"/>
  <c r="B4409" i="16"/>
  <c r="C16990" i="16"/>
  <c r="B16990" i="16"/>
  <c r="K3263" i="16"/>
  <c r="L3263" i="16"/>
  <c r="B10743" i="16"/>
  <c r="C10743" i="16"/>
  <c r="E16948" i="16"/>
  <c r="B11805" i="16"/>
  <c r="C11805" i="16"/>
  <c r="B7557" i="16"/>
  <c r="C7557" i="16"/>
  <c r="C11148" i="16"/>
  <c r="B11148" i="16"/>
  <c r="D168" i="16"/>
  <c r="B167" i="16"/>
  <c r="C167" i="16"/>
  <c r="K16967" i="16"/>
  <c r="L16967" i="16"/>
  <c r="K6808" i="16"/>
  <c r="L6808" i="16"/>
  <c r="D13568" i="16"/>
  <c r="B13567" i="16"/>
  <c r="C13567" i="16"/>
  <c r="J6877" i="16"/>
  <c r="D11395" i="16"/>
  <c r="D11394" i="16"/>
  <c r="D11393" i="16"/>
  <c r="B11392" i="16"/>
  <c r="C11392" i="16"/>
  <c r="F3701" i="16"/>
  <c r="E3702" i="16"/>
  <c r="J3701" i="16"/>
  <c r="E4723" i="16"/>
  <c r="I6044" i="16"/>
  <c r="E6045" i="16"/>
  <c r="F6044" i="16"/>
  <c r="K6044" i="16"/>
  <c r="L6044" i="16"/>
  <c r="H6044" i="16"/>
  <c r="I16669" i="16"/>
  <c r="C4543" i="16"/>
  <c r="B4543" i="16"/>
  <c r="C4444" i="16"/>
  <c r="B4444" i="16"/>
  <c r="E3916" i="16"/>
  <c r="C10598" i="16"/>
  <c r="B10598" i="16"/>
  <c r="B4600" i="16"/>
  <c r="C4600" i="16"/>
  <c r="B6553" i="16"/>
  <c r="C6553" i="16"/>
  <c r="AF33" i="1"/>
  <c r="AG33" i="1"/>
  <c r="AE34" i="1"/>
  <c r="C16176" i="16"/>
  <c r="B16176" i="16"/>
  <c r="D16177" i="16"/>
  <c r="D6416" i="16"/>
  <c r="B6415" i="16"/>
  <c r="C6415" i="16"/>
  <c r="D6418" i="16"/>
  <c r="D6417" i="16"/>
  <c r="L12442" i="16"/>
  <c r="L16830" i="16"/>
  <c r="E12225" i="16"/>
  <c r="J12222" i="16"/>
  <c r="F12222" i="16"/>
  <c r="H12222" i="16"/>
  <c r="I12222" i="16"/>
  <c r="E6839" i="16"/>
  <c r="F6836" i="16"/>
  <c r="K6836" i="16"/>
  <c r="L6836" i="16"/>
  <c r="H6836" i="16"/>
  <c r="J6836" i="16"/>
  <c r="I6836" i="16"/>
  <c r="E6538" i="16"/>
  <c r="F6535" i="16"/>
  <c r="J6535" i="16"/>
  <c r="H6535" i="16"/>
  <c r="I6535" i="16"/>
  <c r="B5095" i="16"/>
  <c r="C5095" i="16"/>
  <c r="D7181" i="16"/>
  <c r="D7180" i="16"/>
  <c r="B7179" i="16"/>
  <c r="C7179" i="16"/>
  <c r="D7182" i="16"/>
  <c r="L3092" i="16"/>
  <c r="B6621" i="16"/>
  <c r="C6621" i="16"/>
  <c r="E9191" i="16"/>
  <c r="J9188" i="16"/>
  <c r="I9188" i="16"/>
  <c r="H9188" i="16"/>
  <c r="F9188" i="16"/>
  <c r="D6256" i="16"/>
  <c r="C6254" i="16"/>
  <c r="D6255" i="16"/>
  <c r="B6254" i="16"/>
  <c r="D6257" i="16"/>
  <c r="E13350" i="16"/>
  <c r="J13349" i="16"/>
  <c r="J4217" i="16"/>
  <c r="I4217" i="16"/>
  <c r="E4218" i="16"/>
  <c r="H4217" i="16"/>
  <c r="F4217" i="16"/>
  <c r="K4217" i="16"/>
  <c r="L4217" i="16"/>
  <c r="E4651" i="16"/>
  <c r="J4650" i="16"/>
  <c r="E5075" i="16"/>
  <c r="E4584" i="16"/>
  <c r="F4583" i="16"/>
  <c r="K4583" i="16"/>
  <c r="L4583" i="16"/>
  <c r="H4583" i="16"/>
  <c r="I4583" i="16"/>
  <c r="C7775" i="16"/>
  <c r="B7775" i="16"/>
  <c r="D1544" i="16"/>
  <c r="B1543" i="16"/>
  <c r="C1543" i="16"/>
  <c r="H8005" i="16"/>
  <c r="E8006" i="16"/>
  <c r="D14877" i="16"/>
  <c r="B14876" i="16"/>
  <c r="C14876" i="16"/>
  <c r="B8594" i="16"/>
  <c r="C8594" i="16"/>
  <c r="B3408" i="16"/>
  <c r="C3408" i="16"/>
  <c r="E16916" i="16"/>
  <c r="H16913" i="16"/>
  <c r="F16913" i="16"/>
  <c r="J16913" i="16"/>
  <c r="I16913" i="16"/>
  <c r="E7242" i="16"/>
  <c r="B14986" i="16"/>
  <c r="C14986" i="16"/>
  <c r="D14987" i="16"/>
  <c r="K2919" i="16"/>
  <c r="L2919" i="16"/>
  <c r="I14003" i="16"/>
  <c r="C361" i="16"/>
  <c r="D362" i="16"/>
  <c r="B361" i="16"/>
  <c r="E3422" i="16"/>
  <c r="F3421" i="16"/>
  <c r="K3421" i="16"/>
  <c r="L3421" i="16"/>
  <c r="H3421" i="16"/>
  <c r="I3421" i="16"/>
  <c r="C10882" i="16"/>
  <c r="B10882" i="16"/>
  <c r="C1182" i="16"/>
  <c r="B1182" i="16"/>
  <c r="D1183" i="16"/>
  <c r="D6675" i="16"/>
  <c r="B6674" i="16"/>
  <c r="D6676" i="16"/>
  <c r="C6674" i="16"/>
  <c r="D6677" i="16"/>
  <c r="E16276" i="16"/>
  <c r="H16273" i="16"/>
  <c r="I16273" i="16"/>
  <c r="J16273" i="16"/>
  <c r="F16273" i="16"/>
  <c r="E3052" i="16"/>
  <c r="D7102" i="16"/>
  <c r="D7101" i="16"/>
  <c r="B7100" i="16"/>
  <c r="C7100" i="16"/>
  <c r="D7103" i="16"/>
  <c r="B6768" i="16"/>
  <c r="C6768" i="16"/>
  <c r="D7454" i="16"/>
  <c r="C7452" i="16"/>
  <c r="D7453" i="16"/>
  <c r="B7452" i="16"/>
  <c r="D7455" i="16"/>
  <c r="E12841" i="16"/>
  <c r="I12840" i="16"/>
  <c r="F11131" i="16"/>
  <c r="K11131" i="16"/>
  <c r="B8028" i="16"/>
  <c r="C8028" i="16"/>
  <c r="E6597" i="16"/>
  <c r="E2967" i="16"/>
  <c r="H2966" i="16"/>
  <c r="F4045" i="16"/>
  <c r="K4045" i="16"/>
  <c r="J4045" i="16"/>
  <c r="I4045" i="16"/>
  <c r="H4045" i="16"/>
  <c r="E4046" i="16"/>
  <c r="E10269" i="16"/>
  <c r="J10266" i="16"/>
  <c r="I10266" i="16"/>
  <c r="H10266" i="16"/>
  <c r="F10266" i="16"/>
  <c r="E3311" i="16"/>
  <c r="F3310" i="16"/>
  <c r="J6141" i="16"/>
  <c r="I6141" i="16"/>
  <c r="E6142" i="16"/>
  <c r="F6141" i="16"/>
  <c r="K6141" i="16"/>
  <c r="L6141" i="16"/>
  <c r="H6141" i="16"/>
  <c r="D2265" i="16"/>
  <c r="B2264" i="16"/>
  <c r="C2264" i="16"/>
  <c r="I9805" i="16"/>
  <c r="C4823" i="16"/>
  <c r="B4823" i="16"/>
  <c r="I8727" i="16"/>
  <c r="E8728" i="16"/>
  <c r="H8727" i="16"/>
  <c r="F8727" i="16"/>
  <c r="J8727" i="16"/>
  <c r="D12755" i="16"/>
  <c r="B12754" i="16"/>
  <c r="C12754" i="16"/>
  <c r="E7079" i="16"/>
  <c r="F7078" i="16"/>
  <c r="E12361" i="16"/>
  <c r="B11508" i="16"/>
  <c r="C11508" i="16"/>
  <c r="K16173" i="16"/>
  <c r="L16173" i="16"/>
  <c r="L5502" i="16"/>
  <c r="C6162" i="16"/>
  <c r="B6162" i="16"/>
  <c r="J16669" i="16"/>
  <c r="C4445" i="16"/>
  <c r="B4445" i="16"/>
  <c r="I7878" i="16"/>
  <c r="E7879" i="16"/>
  <c r="H7878" i="16"/>
  <c r="D15749" i="16"/>
  <c r="C15748" i="16"/>
  <c r="B15748" i="16"/>
  <c r="E4427" i="16"/>
  <c r="H4426" i="16"/>
  <c r="F4426" i="16"/>
  <c r="J4426" i="16"/>
  <c r="C7262" i="16"/>
  <c r="B7262" i="16"/>
  <c r="E12536" i="16"/>
  <c r="E2880" i="16"/>
  <c r="E16834" i="16"/>
  <c r="K12223" i="16"/>
  <c r="L12223" i="16"/>
  <c r="L6536" i="16"/>
  <c r="B7901" i="16"/>
  <c r="C7901" i="16"/>
  <c r="K13237" i="16"/>
  <c r="L13237" i="16"/>
  <c r="E3391" i="16"/>
  <c r="H3390" i="16"/>
  <c r="F3390" i="16"/>
  <c r="H15965" i="16"/>
  <c r="L4498" i="16"/>
  <c r="H6701" i="16"/>
  <c r="C7662" i="16"/>
  <c r="B7662" i="16"/>
  <c r="D14658" i="16"/>
  <c r="C14657" i="16"/>
  <c r="B14657" i="16"/>
  <c r="D7779" i="16"/>
  <c r="D7778" i="16"/>
  <c r="B7776" i="16"/>
  <c r="C7776" i="16"/>
  <c r="D7777" i="16"/>
  <c r="E7333" i="16"/>
  <c r="J15856" i="16"/>
  <c r="E15857" i="16"/>
  <c r="I15856" i="16"/>
  <c r="H15856" i="16"/>
  <c r="D8597" i="16"/>
  <c r="D8596" i="16"/>
  <c r="B8595" i="16"/>
  <c r="C8595" i="16"/>
  <c r="D8598" i="16"/>
  <c r="B3409" i="16"/>
  <c r="C3409" i="16"/>
  <c r="L16914" i="16"/>
  <c r="D16877" i="16"/>
  <c r="B16876" i="16"/>
  <c r="C16876" i="16"/>
  <c r="J16785" i="16"/>
  <c r="E16786" i="16"/>
  <c r="I16785" i="16"/>
  <c r="H16785" i="16"/>
  <c r="D16785" i="16"/>
  <c r="B16784" i="16"/>
  <c r="C16784" i="16"/>
  <c r="J14003" i="16"/>
  <c r="D12840" i="16"/>
  <c r="B12839" i="16"/>
  <c r="C12839" i="16"/>
  <c r="L11951" i="16"/>
  <c r="B5958" i="16"/>
  <c r="C5958" i="16"/>
  <c r="J11255" i="16"/>
  <c r="E11256" i="16"/>
  <c r="I11255" i="16"/>
  <c r="L13131" i="16"/>
  <c r="D6064" i="16"/>
  <c r="B6063" i="16"/>
  <c r="D6066" i="16"/>
  <c r="D6065" i="16"/>
  <c r="C6063" i="16"/>
  <c r="B4744" i="16"/>
  <c r="C4744" i="16"/>
  <c r="B5198" i="16"/>
  <c r="C5198" i="16"/>
  <c r="B6769" i="16"/>
  <c r="C6769" i="16"/>
  <c r="C15965" i="16"/>
  <c r="B15965" i="16"/>
  <c r="D15966" i="16"/>
  <c r="E5614" i="16"/>
  <c r="C3506" i="16"/>
  <c r="B3506" i="16"/>
  <c r="D11719" i="16"/>
  <c r="D11717" i="16"/>
  <c r="D11718" i="16"/>
  <c r="B11716" i="16"/>
  <c r="C11716" i="16"/>
  <c r="F12321" i="16"/>
  <c r="I12321" i="16"/>
  <c r="E12322" i="16"/>
  <c r="H12321" i="16"/>
  <c r="J12321" i="16"/>
  <c r="B8156" i="16"/>
  <c r="C8156" i="16"/>
  <c r="B11276" i="16"/>
  <c r="C11276" i="16"/>
  <c r="C4411" i="16"/>
  <c r="D4412" i="16"/>
  <c r="B4411" i="16"/>
  <c r="D4414" i="16"/>
  <c r="D4413" i="16"/>
  <c r="E4389" i="16"/>
  <c r="D8446" i="16"/>
  <c r="C8444" i="16"/>
  <c r="D8445" i="16"/>
  <c r="B8444" i="16"/>
  <c r="D8447" i="16"/>
  <c r="D11152" i="16"/>
  <c r="D11153" i="16"/>
  <c r="D11151" i="16"/>
  <c r="B11150" i="16"/>
  <c r="C11150" i="16"/>
  <c r="D4605" i="16"/>
  <c r="D4604" i="16"/>
  <c r="D4603" i="16"/>
  <c r="B4602" i="16"/>
  <c r="C4602" i="16"/>
  <c r="E4260" i="16"/>
  <c r="B13351" i="16"/>
  <c r="D13352" i="16"/>
  <c r="C13351" i="16"/>
  <c r="B16274" i="16"/>
  <c r="D16275" i="16"/>
  <c r="C16274" i="16"/>
  <c r="E6470" i="16"/>
  <c r="H6469" i="16"/>
  <c r="F6469" i="16"/>
  <c r="K9189" i="16"/>
  <c r="L9189" i="16"/>
  <c r="J4303" i="16"/>
  <c r="I4303" i="16"/>
  <c r="E4304" i="16"/>
  <c r="H4303" i="16"/>
  <c r="F4303" i="16"/>
  <c r="K4303" i="16"/>
  <c r="J14548" i="16"/>
  <c r="E14549" i="16"/>
  <c r="H14548" i="16"/>
  <c r="E12603" i="16"/>
  <c r="C8295" i="16"/>
  <c r="B8295" i="16"/>
  <c r="E4980" i="16"/>
  <c r="H4977" i="16"/>
  <c r="F4977" i="16"/>
  <c r="K4977" i="16"/>
  <c r="I4977" i="16"/>
  <c r="J4977" i="16"/>
  <c r="J4174" i="16"/>
  <c r="I4174" i="16"/>
  <c r="E4175" i="16"/>
  <c r="F4174" i="16"/>
  <c r="K4174" i="16"/>
  <c r="L4174" i="16"/>
  <c r="H4174" i="16"/>
  <c r="J9805" i="16"/>
  <c r="B4410" i="16"/>
  <c r="C4410" i="16"/>
  <c r="B6724" i="16"/>
  <c r="C6724" i="16"/>
  <c r="J7430" i="16"/>
  <c r="I7430" i="16"/>
  <c r="E7431" i="16"/>
  <c r="H7430" i="16"/>
  <c r="J6232" i="16"/>
  <c r="E6233" i="16"/>
  <c r="H6232" i="16"/>
  <c r="F6232" i="16"/>
  <c r="K6593" i="16"/>
  <c r="L6593" i="16"/>
  <c r="B10744" i="16"/>
  <c r="C10744" i="16"/>
  <c r="J8422" i="16"/>
  <c r="I8422" i="16"/>
  <c r="F8422" i="16"/>
  <c r="E8423" i="16"/>
  <c r="H8422" i="16"/>
  <c r="B11806" i="16"/>
  <c r="C11806" i="16"/>
  <c r="E6812" i="16"/>
  <c r="L4497" i="16"/>
  <c r="B16603" i="16"/>
  <c r="D16604" i="16"/>
  <c r="C16603" i="16"/>
  <c r="C11390" i="16"/>
  <c r="B11390" i="16"/>
  <c r="C14439" i="16"/>
  <c r="B14439" i="16"/>
  <c r="D14440" i="16"/>
  <c r="B16529" i="16"/>
  <c r="C16529" i="16"/>
  <c r="D16530" i="16"/>
  <c r="C7026" i="16"/>
  <c r="B7026" i="16"/>
  <c r="D6165" i="16"/>
  <c r="C6163" i="16"/>
  <c r="D6164" i="16"/>
  <c r="B6163" i="16"/>
  <c r="D6166" i="16"/>
  <c r="H16669" i="16"/>
  <c r="C10599" i="16"/>
  <c r="B10599" i="16"/>
  <c r="K13027" i="16"/>
  <c r="L13027" i="16"/>
  <c r="D13031" i="16"/>
  <c r="C13030" i="16"/>
  <c r="B13030" i="16"/>
  <c r="I11591" i="16"/>
  <c r="L11591" i="16"/>
  <c r="D1906" i="16"/>
  <c r="B1905" i="16"/>
  <c r="C1905" i="16"/>
  <c r="C6413" i="16"/>
  <c r="B6413" i="16"/>
  <c r="J12423" i="16"/>
  <c r="I12423" i="16"/>
  <c r="E12424" i="16"/>
  <c r="H12423" i="16"/>
  <c r="F12423" i="16"/>
  <c r="K12423" i="16"/>
  <c r="L12423" i="16"/>
  <c r="B7354" i="16"/>
  <c r="C7354" i="16"/>
  <c r="J15420" i="16"/>
  <c r="J13676" i="16"/>
  <c r="H13676" i="16"/>
  <c r="E13677" i="16"/>
  <c r="I13676" i="16"/>
  <c r="F13676" i="16"/>
  <c r="K13676" i="16"/>
  <c r="L13676" i="16"/>
  <c r="B2900" i="16"/>
  <c r="C2900" i="16"/>
  <c r="B5096" i="16"/>
  <c r="C5096" i="16"/>
  <c r="E3659" i="16"/>
  <c r="H3658" i="16"/>
  <c r="F3658" i="16"/>
  <c r="J3658" i="16"/>
  <c r="I3658" i="16"/>
  <c r="C6620" i="16"/>
  <c r="B6620" i="16"/>
  <c r="L6935" i="16"/>
  <c r="F15965" i="16"/>
  <c r="K15965" i="16"/>
  <c r="L15965" i="16"/>
  <c r="E3615" i="16"/>
  <c r="I6701" i="16"/>
  <c r="E12101" i="16"/>
  <c r="D95" i="16"/>
  <c r="B94" i="16"/>
  <c r="C94" i="16"/>
  <c r="C4668" i="16"/>
  <c r="B4668" i="16"/>
  <c r="B7663" i="16"/>
  <c r="C7663" i="16"/>
  <c r="E16602" i="16"/>
  <c r="F16529" i="16"/>
  <c r="B4905" i="16"/>
  <c r="C4905" i="16"/>
  <c r="J7533" i="16"/>
  <c r="E7534" i="16"/>
  <c r="I7533" i="16"/>
  <c r="F14984" i="16"/>
  <c r="E14985" i="16"/>
  <c r="E9037" i="16"/>
  <c r="H9034" i="16"/>
  <c r="F9034" i="16"/>
  <c r="K9034" i="16"/>
  <c r="L9034" i="16"/>
  <c r="I9034" i="16"/>
  <c r="J9034" i="16"/>
  <c r="E3787" i="16"/>
  <c r="E2923" i="16"/>
  <c r="H14003" i="16"/>
  <c r="K14003" i="16"/>
  <c r="L14003" i="16"/>
  <c r="E11955" i="16"/>
  <c r="K12441" i="16"/>
  <c r="L12441" i="16"/>
  <c r="E13133" i="16"/>
  <c r="F13130" i="16"/>
  <c r="K13130" i="16"/>
  <c r="H13130" i="16"/>
  <c r="J13130" i="16"/>
  <c r="I13130" i="16"/>
  <c r="E11692" i="16"/>
  <c r="F11691" i="16"/>
  <c r="K11691" i="16"/>
  <c r="H11691" i="16"/>
  <c r="E4523" i="16"/>
  <c r="H4522" i="16"/>
  <c r="I3446" i="16"/>
  <c r="E3447" i="16"/>
  <c r="K12599" i="16"/>
  <c r="L12599" i="16"/>
  <c r="C6672" i="16"/>
  <c r="B6672" i="16"/>
  <c r="B14220" i="16"/>
  <c r="D14221" i="16"/>
  <c r="C14220" i="16"/>
  <c r="D8297" i="16"/>
  <c r="B8296" i="16"/>
  <c r="C8296" i="16"/>
  <c r="D8299" i="16"/>
  <c r="D8298" i="16"/>
  <c r="E7005" i="16"/>
  <c r="B11715" i="16"/>
  <c r="C11715" i="16"/>
  <c r="L11870" i="16"/>
  <c r="I8138" i="16"/>
  <c r="E8139" i="16"/>
  <c r="J7157" i="16"/>
  <c r="E7158" i="16"/>
  <c r="H7157" i="16"/>
  <c r="F7157" i="16"/>
  <c r="K7157" i="16"/>
  <c r="D15095" i="16"/>
  <c r="C15094" i="16"/>
  <c r="B15094" i="16"/>
  <c r="I4978" i="16"/>
  <c r="K10417" i="16"/>
  <c r="L10417" i="16"/>
  <c r="E7642" i="16"/>
  <c r="B13130" i="16"/>
  <c r="C13130" i="16"/>
  <c r="D13131" i="16"/>
  <c r="B15856" i="16"/>
  <c r="C15856" i="16"/>
  <c r="D15857" i="16"/>
  <c r="B7556" i="16"/>
  <c r="C7556" i="16"/>
  <c r="E16877" i="16"/>
  <c r="E3873" i="16"/>
  <c r="B13677" i="16"/>
  <c r="C13677" i="16"/>
  <c r="D13678" i="16"/>
  <c r="E4003" i="16"/>
  <c r="I4002" i="16"/>
  <c r="B990" i="16"/>
  <c r="C990" i="16"/>
  <c r="D991" i="16"/>
  <c r="E14766" i="16"/>
  <c r="E16368" i="16"/>
  <c r="B13460" i="16"/>
  <c r="D13461" i="16"/>
  <c r="C13460" i="16"/>
  <c r="D12933" i="16"/>
  <c r="B12932" i="16"/>
  <c r="C12932" i="16"/>
  <c r="B14111" i="16"/>
  <c r="C14111" i="16"/>
  <c r="D14112" i="16"/>
  <c r="B8029" i="16"/>
  <c r="C8029" i="16"/>
  <c r="E3139" i="16"/>
  <c r="H3138" i="16"/>
  <c r="F3138" i="16"/>
  <c r="J3138" i="16"/>
  <c r="I3138" i="16"/>
  <c r="E3267" i="16"/>
  <c r="D13240" i="16"/>
  <c r="C13239" i="16"/>
  <c r="B13239" i="16"/>
  <c r="D10747" i="16"/>
  <c r="C10745" i="16"/>
  <c r="D10746" i="16"/>
  <c r="B10745" i="16"/>
  <c r="D10748" i="16"/>
  <c r="B8442" i="16"/>
  <c r="C8442" i="16"/>
  <c r="C16945" i="16"/>
  <c r="B16945" i="16"/>
  <c r="D16946" i="16"/>
  <c r="D11809" i="16"/>
  <c r="D11808" i="16"/>
  <c r="B11807" i="16"/>
  <c r="C11807" i="16"/>
  <c r="D11810" i="16"/>
  <c r="D16453" i="16"/>
  <c r="C16452" i="16"/>
  <c r="B16452" i="16"/>
  <c r="L16873" i="16"/>
  <c r="B11509" i="16"/>
  <c r="C11509" i="16"/>
  <c r="K3955" i="16"/>
  <c r="L3955" i="16"/>
  <c r="C4996" i="16"/>
  <c r="B4996" i="16"/>
  <c r="D7030" i="16"/>
  <c r="D7029" i="16"/>
  <c r="C7027" i="16"/>
  <c r="B7027" i="16"/>
  <c r="D7028" i="16"/>
  <c r="E3744" i="16"/>
  <c r="B15420" i="16"/>
  <c r="C15420" i="16"/>
  <c r="D15421" i="16"/>
  <c r="E3529" i="16"/>
  <c r="C4443" i="16"/>
  <c r="B4443" i="16"/>
  <c r="B3377" i="16"/>
  <c r="C3377" i="16"/>
  <c r="K6649" i="16"/>
  <c r="L6649" i="16"/>
  <c r="B11021" i="16"/>
  <c r="C11021" i="16"/>
  <c r="E6317" i="16"/>
  <c r="D7358" i="16"/>
  <c r="D7357" i="16"/>
  <c r="D7356" i="16"/>
  <c r="B7355" i="16"/>
  <c r="C7355" i="16"/>
  <c r="F15420" i="16"/>
  <c r="K15420" i="16"/>
  <c r="K4256" i="16"/>
  <c r="L4256" i="16"/>
  <c r="E3224" i="16"/>
  <c r="B2901" i="16"/>
  <c r="C2901" i="16"/>
  <c r="D14333" i="16"/>
  <c r="B14332" i="16"/>
  <c r="C14332" i="16"/>
  <c r="C6336" i="16"/>
  <c r="D6337" i="16"/>
  <c r="B6336" i="16"/>
  <c r="D6339" i="16"/>
  <c r="D6338" i="16"/>
  <c r="K13890" i="16"/>
  <c r="L13890" i="16"/>
  <c r="E16451" i="16"/>
  <c r="J16450" i="16"/>
  <c r="D13787" i="16"/>
  <c r="B13786" i="16"/>
  <c r="C13786" i="16"/>
  <c r="D4672" i="16"/>
  <c r="D4671" i="16"/>
  <c r="C4669" i="16"/>
  <c r="D4670" i="16"/>
  <c r="B4669" i="16"/>
  <c r="D7667" i="16"/>
  <c r="D7666" i="16"/>
  <c r="D7665" i="16"/>
  <c r="B7664" i="16"/>
  <c r="C7664" i="16"/>
  <c r="J11001" i="16"/>
  <c r="I11001" i="16"/>
  <c r="E11002" i="16"/>
  <c r="F11001" i="16"/>
  <c r="K11001" i="16"/>
  <c r="L11001" i="16"/>
  <c r="H11001" i="16"/>
  <c r="B7774" i="16"/>
  <c r="C7774" i="16"/>
  <c r="B16834" i="16"/>
  <c r="C16834" i="16"/>
  <c r="D16835" i="16"/>
  <c r="J16529" i="16"/>
  <c r="D4909" i="16"/>
  <c r="D4908" i="16"/>
  <c r="D4907" i="16"/>
  <c r="B4906" i="16"/>
  <c r="C4906" i="16"/>
  <c r="I9035" i="16"/>
  <c r="L9035" i="16"/>
  <c r="C3407" i="16"/>
  <c r="B3407" i="16"/>
  <c r="E4458" i="16"/>
  <c r="H4457" i="16"/>
  <c r="I4457" i="16"/>
  <c r="B5959" i="16"/>
  <c r="C5959" i="16"/>
  <c r="B6061" i="16"/>
  <c r="C6061" i="16"/>
  <c r="E5396" i="16"/>
  <c r="C5199" i="16"/>
  <c r="B5199" i="16"/>
  <c r="K16274" i="16"/>
  <c r="L16274" i="16"/>
  <c r="E10114" i="16"/>
  <c r="H10113" i="16"/>
  <c r="F10113" i="16"/>
  <c r="K10113" i="16"/>
  <c r="J10113" i="16"/>
  <c r="E12395" i="16"/>
  <c r="J15638" i="16"/>
  <c r="H15638" i="16"/>
  <c r="E15639" i="16"/>
  <c r="I15638" i="16"/>
  <c r="K9959" i="16"/>
  <c r="L9959" i="16"/>
  <c r="K5828" i="16"/>
  <c r="L5828" i="16"/>
  <c r="B3507" i="16"/>
  <c r="C3507" i="16"/>
  <c r="K6778" i="16"/>
  <c r="L6778" i="16"/>
  <c r="J4978" i="16"/>
  <c r="E10421" i="16"/>
  <c r="B11275" i="16"/>
  <c r="C11275" i="16"/>
  <c r="E6746" i="16"/>
  <c r="H6743" i="16"/>
  <c r="F6743" i="16"/>
  <c r="J6743" i="16"/>
  <c r="I6743" i="16"/>
  <c r="B13895" i="16"/>
  <c r="C13895" i="16"/>
  <c r="D13896" i="16"/>
  <c r="E10867" i="16"/>
  <c r="H10864" i="16"/>
  <c r="F10864" i="16"/>
  <c r="I10864" i="16"/>
  <c r="J10864" i="16"/>
  <c r="E9807" i="16"/>
  <c r="H9804" i="16"/>
  <c r="F9804" i="16"/>
  <c r="K9804" i="16"/>
  <c r="L9804" i="16"/>
  <c r="J9804" i="16"/>
  <c r="I9804" i="16"/>
  <c r="C8030" i="16"/>
  <c r="D8033" i="16"/>
  <c r="D8032" i="16"/>
  <c r="D8031" i="16"/>
  <c r="B8030" i="16"/>
  <c r="I8881" i="16"/>
  <c r="E8882" i="16"/>
  <c r="J8881" i="16"/>
  <c r="C11609" i="16"/>
  <c r="B11609" i="16"/>
  <c r="B6725" i="16"/>
  <c r="C6725" i="16"/>
  <c r="J3353" i="16"/>
  <c r="I3353" i="16"/>
  <c r="F3353" i="16"/>
  <c r="H3353" i="16"/>
  <c r="E3354" i="16"/>
  <c r="D604" i="16"/>
  <c r="B603" i="16"/>
  <c r="C603" i="16"/>
  <c r="E12476" i="16"/>
  <c r="I12475" i="16"/>
  <c r="H12475" i="16"/>
  <c r="D2375" i="16"/>
  <c r="B2374" i="16"/>
  <c r="C2374" i="16"/>
  <c r="D7559" i="16"/>
  <c r="B7558" i="16"/>
  <c r="C7558" i="16"/>
  <c r="D7561" i="16"/>
  <c r="D7560" i="16"/>
  <c r="E15530" i="16"/>
  <c r="I15529" i="16"/>
  <c r="H15529" i="16"/>
  <c r="F15529" i="16"/>
  <c r="K15529" i="16"/>
  <c r="D5000" i="16"/>
  <c r="D4999" i="16"/>
  <c r="D4998" i="16"/>
  <c r="B4997" i="16"/>
  <c r="C4997" i="16"/>
  <c r="C4544" i="16"/>
  <c r="D4545" i="16"/>
  <c r="B4544" i="16"/>
  <c r="D4547" i="16"/>
  <c r="D4546" i="16"/>
  <c r="E12757" i="16"/>
  <c r="J12754" i="16"/>
  <c r="F12754" i="16"/>
  <c r="H12754" i="16"/>
  <c r="I12754" i="16"/>
  <c r="B6895" i="16"/>
  <c r="C6895" i="16"/>
  <c r="E13031" i="16"/>
  <c r="B3378" i="16"/>
  <c r="C3378" i="16"/>
  <c r="E6781" i="16"/>
  <c r="D6558" i="16"/>
  <c r="D6557" i="16"/>
  <c r="C6555" i="16"/>
  <c r="B6555" i="16"/>
  <c r="D6556" i="16"/>
  <c r="E13786" i="16"/>
  <c r="F13785" i="16"/>
  <c r="D15640" i="16"/>
  <c r="B15639" i="16"/>
  <c r="C15639" i="16"/>
  <c r="E16075" i="16"/>
  <c r="I16074" i="16"/>
  <c r="H16074" i="16"/>
  <c r="C6414" i="16"/>
  <c r="B6414" i="16"/>
  <c r="J9651" i="16"/>
  <c r="E9652" i="16"/>
  <c r="I9651" i="16"/>
  <c r="H9651" i="16"/>
  <c r="J14439" i="16"/>
  <c r="E14440" i="16"/>
  <c r="I14439" i="16"/>
  <c r="F14439" i="16"/>
  <c r="D2904" i="16"/>
  <c r="D2903" i="16"/>
  <c r="B2902" i="16"/>
  <c r="C2902" i="16"/>
  <c r="D2905" i="16"/>
  <c r="C16730" i="16"/>
  <c r="D16731" i="16"/>
  <c r="B16730" i="16"/>
  <c r="J10865" i="16"/>
  <c r="B6489" i="16"/>
  <c r="C6489" i="16"/>
  <c r="E3182" i="16"/>
  <c r="H3181" i="16"/>
  <c r="F10267" i="16"/>
  <c r="E15967" i="16"/>
  <c r="F15964" i="16"/>
  <c r="K15964" i="16"/>
  <c r="L15964" i="16"/>
  <c r="J15964" i="16"/>
  <c r="I15964" i="16"/>
  <c r="H15964" i="16"/>
  <c r="E14221" i="16"/>
  <c r="E6703" i="16"/>
  <c r="I6700" i="16"/>
  <c r="J6700" i="16"/>
  <c r="H6700" i="16"/>
  <c r="F6700" i="16"/>
  <c r="E3830" i="16"/>
  <c r="H16529" i="16"/>
  <c r="J10575" i="16"/>
  <c r="E10576" i="16"/>
  <c r="H10575" i="16"/>
  <c r="F10575" i="16"/>
  <c r="K10575" i="16"/>
  <c r="E15312" i="16"/>
  <c r="I15311" i="16"/>
  <c r="J15311" i="16"/>
  <c r="E11873" i="16"/>
  <c r="B16914" i="16"/>
  <c r="C16914" i="16"/>
  <c r="D16915" i="16"/>
  <c r="E13240" i="16"/>
  <c r="E7758" i="16"/>
  <c r="H7757" i="16"/>
  <c r="E5505" i="16"/>
  <c r="B12474" i="16"/>
  <c r="C12474" i="16"/>
  <c r="D12475" i="16"/>
  <c r="D240" i="16"/>
  <c r="B239" i="16"/>
  <c r="C239" i="16"/>
  <c r="B10883" i="16"/>
  <c r="C10883" i="16"/>
  <c r="L6856" i="16"/>
  <c r="B6673" i="16"/>
  <c r="C6673" i="16"/>
  <c r="E4482" i="16"/>
  <c r="B8294" i="16"/>
  <c r="C8294" i="16"/>
  <c r="B11714" i="16"/>
  <c r="C11714" i="16"/>
  <c r="F4978" i="16"/>
  <c r="J11131" i="16"/>
  <c r="H6744" i="16"/>
  <c r="K6744" i="16"/>
  <c r="L6744" i="16"/>
  <c r="F14875" i="16"/>
  <c r="K14875" i="16"/>
  <c r="E14876" i="16"/>
  <c r="H14875" i="16"/>
  <c r="I14875" i="16"/>
  <c r="F15093" i="16"/>
  <c r="J15093" i="16"/>
  <c r="I15093" i="16"/>
  <c r="H15093" i="16"/>
  <c r="E15094" i="16"/>
  <c r="B4542" i="16"/>
  <c r="C4542" i="16"/>
  <c r="D10603" i="16"/>
  <c r="D10602" i="16"/>
  <c r="D10601" i="16"/>
  <c r="B10600" i="16"/>
  <c r="C10600" i="16"/>
  <c r="B3376" i="16"/>
  <c r="C3376" i="16"/>
  <c r="I3486" i="16"/>
  <c r="E3487" i="16"/>
  <c r="D11025" i="16"/>
  <c r="D11024" i="16"/>
  <c r="B11023" i="16"/>
  <c r="C11023" i="16"/>
  <c r="D11026" i="16"/>
  <c r="E15422" i="16"/>
  <c r="J15419" i="16"/>
  <c r="F15419" i="16"/>
  <c r="K15419" i="16"/>
  <c r="I15419" i="16"/>
  <c r="H15419" i="16"/>
  <c r="B7902" i="16"/>
  <c r="C7902" i="16"/>
  <c r="C5097" i="16"/>
  <c r="D5098" i="16"/>
  <c r="B5097" i="16"/>
  <c r="D5100" i="16"/>
  <c r="D5099" i="16"/>
  <c r="D6625" i="16"/>
  <c r="D6623" i="16"/>
  <c r="D6624" i="16"/>
  <c r="C6622" i="16"/>
  <c r="B6622" i="16"/>
  <c r="D10887" i="16"/>
  <c r="D10886" i="16"/>
  <c r="D10885" i="16"/>
  <c r="B10884" i="16"/>
  <c r="C10884" i="16"/>
  <c r="E5942" i="16"/>
  <c r="I5941" i="16"/>
  <c r="F9805" i="16"/>
  <c r="K9805" i="16"/>
  <c r="L9805" i="16"/>
  <c r="D4825" i="16"/>
  <c r="B4824" i="16"/>
  <c r="C4824" i="16"/>
  <c r="D4827" i="16"/>
  <c r="D4826" i="16"/>
  <c r="D11613" i="16"/>
  <c r="D11612" i="16"/>
  <c r="D11611" i="16"/>
  <c r="B11610" i="16"/>
  <c r="C11610" i="16"/>
  <c r="D6728" i="16"/>
  <c r="C6726" i="16"/>
  <c r="D6727" i="16"/>
  <c r="B6726" i="16"/>
  <c r="D6729" i="16"/>
  <c r="C8443" i="16"/>
  <c r="B8443" i="16"/>
  <c r="B11149" i="16"/>
  <c r="C11149" i="16"/>
  <c r="K10418" i="16"/>
  <c r="L10418" i="16"/>
  <c r="E16177" i="16"/>
  <c r="H15747" i="16"/>
  <c r="E15748" i="16"/>
  <c r="I15747" i="16"/>
  <c r="E4501" i="16"/>
  <c r="E6879" i="16"/>
  <c r="I6876" i="16"/>
  <c r="H6876" i="16"/>
  <c r="F6876" i="16"/>
  <c r="J6876" i="16"/>
  <c r="F9497" i="16"/>
  <c r="E9498" i="16"/>
  <c r="C7025" i="16"/>
  <c r="B7025" i="16"/>
  <c r="K13028" i="16"/>
  <c r="L13028" i="16"/>
  <c r="K3912" i="16"/>
  <c r="L3912" i="16"/>
  <c r="F12755" i="16"/>
  <c r="K12755" i="16"/>
  <c r="L12755" i="16"/>
  <c r="D6899" i="16"/>
  <c r="D6898" i="16"/>
  <c r="B6896" i="16"/>
  <c r="C6896" i="16"/>
  <c r="D6897" i="16"/>
  <c r="L12600" i="16"/>
  <c r="B4601" i="16"/>
  <c r="C4601" i="16"/>
  <c r="E4888" i="16"/>
  <c r="H4887" i="16"/>
  <c r="F4887" i="16"/>
  <c r="J4887" i="16"/>
  <c r="I4887" i="16"/>
  <c r="E11593" i="16"/>
  <c r="J11590" i="16"/>
  <c r="I11590" i="16"/>
  <c r="H11590" i="16"/>
  <c r="F11590" i="16"/>
  <c r="K11590" i="16"/>
  <c r="L11590" i="16"/>
  <c r="B11022" i="16"/>
  <c r="C11022" i="16"/>
  <c r="E3572" i="16"/>
  <c r="C7353" i="16"/>
  <c r="B7353" i="16"/>
  <c r="I15420" i="16"/>
  <c r="E12032" i="16"/>
  <c r="F12031" i="16"/>
  <c r="K12031" i="16"/>
  <c r="H12031" i="16"/>
  <c r="H10865" i="16"/>
  <c r="D16670" i="16"/>
  <c r="C16669" i="16"/>
  <c r="B16669" i="16"/>
  <c r="E12677" i="16"/>
  <c r="E6652" i="16"/>
  <c r="B7177" i="16"/>
  <c r="C7177" i="16"/>
  <c r="E14330" i="16"/>
  <c r="E16970" i="16"/>
  <c r="H10267" i="16"/>
  <c r="B6334" i="16"/>
  <c r="C6334" i="16"/>
  <c r="J15965" i="16"/>
  <c r="B6252" i="16"/>
  <c r="C6252" i="16"/>
  <c r="F6701" i="16"/>
  <c r="K6701" i="16"/>
  <c r="L6701" i="16"/>
  <c r="D12606" i="16"/>
  <c r="C12605" i="16"/>
  <c r="B12605" i="16"/>
  <c r="J6396" i="16"/>
  <c r="I6396" i="16"/>
  <c r="E6397" i="16"/>
  <c r="H6396" i="16"/>
  <c r="F6396" i="16"/>
  <c r="K6396" i="16"/>
  <c r="L6396" i="16"/>
  <c r="K9339" i="16"/>
  <c r="L9339" i="16"/>
  <c r="C4667" i="16"/>
  <c r="B4667" i="16"/>
  <c r="L3526" i="16"/>
  <c r="L4720" i="16"/>
  <c r="K3005" i="16"/>
  <c r="L3005" i="16"/>
  <c r="K5174" i="16"/>
  <c r="L5174" i="16"/>
  <c r="H14657" i="16"/>
  <c r="F14657" i="16"/>
  <c r="E14658" i="16"/>
  <c r="J14657" i="16"/>
  <c r="I14657" i="16"/>
  <c r="I16529" i="16"/>
  <c r="D16076" i="16"/>
  <c r="B16075" i="16"/>
  <c r="C16075" i="16"/>
  <c r="C4904" i="16"/>
  <c r="B4904" i="16"/>
  <c r="B14548" i="16"/>
  <c r="C14548" i="16"/>
  <c r="D14549" i="16"/>
  <c r="E12934" i="16"/>
  <c r="K7238" i="16"/>
  <c r="L7238" i="16"/>
  <c r="E11374" i="16"/>
  <c r="J11373" i="16"/>
  <c r="J3465" i="16"/>
  <c r="I3465" i="16"/>
  <c r="E3466" i="16"/>
  <c r="F3465" i="16"/>
  <c r="K3465" i="16"/>
  <c r="L3465" i="16"/>
  <c r="H3465" i="16"/>
  <c r="N48" i="1"/>
  <c r="P48" i="1"/>
  <c r="P47" i="1"/>
  <c r="C6062" i="16"/>
  <c r="B6062" i="16"/>
  <c r="D4746" i="16"/>
  <c r="B4745" i="16"/>
  <c r="C4745" i="16"/>
  <c r="D4748" i="16"/>
  <c r="D4747" i="16"/>
  <c r="K14762" i="16"/>
  <c r="L14762" i="16"/>
  <c r="K15198" i="16"/>
  <c r="L15198" i="16"/>
  <c r="B7098" i="16"/>
  <c r="C7098" i="16"/>
  <c r="K5283" i="16"/>
  <c r="L5283" i="16"/>
  <c r="C6767" i="16"/>
  <c r="B6767" i="16"/>
  <c r="K16364" i="16"/>
  <c r="L16364" i="16"/>
  <c r="B7450" i="16"/>
  <c r="C7450" i="16"/>
  <c r="J11785" i="16"/>
  <c r="I11785" i="16"/>
  <c r="E11786" i="16"/>
  <c r="H11785" i="16"/>
  <c r="F11785" i="16"/>
  <c r="K16985" i="16"/>
  <c r="L16985" i="16"/>
  <c r="E9961" i="16"/>
  <c r="H9958" i="16"/>
  <c r="J9958" i="16"/>
  <c r="F9958" i="16"/>
  <c r="I9958" i="16"/>
  <c r="K5610" i="16"/>
  <c r="L5610" i="16"/>
  <c r="E8277" i="16"/>
  <c r="E14114" i="16"/>
  <c r="I14111" i="16"/>
  <c r="H14111" i="16"/>
  <c r="F14111" i="16"/>
  <c r="J14111" i="16"/>
  <c r="D8158" i="16"/>
  <c r="B8157" i="16"/>
  <c r="C8157" i="16"/>
  <c r="D8160" i="16"/>
  <c r="D8159" i="16"/>
  <c r="H4978" i="16"/>
  <c r="I11131" i="16"/>
  <c r="D11279" i="16"/>
  <c r="D11280" i="16"/>
  <c r="D11278" i="16"/>
  <c r="B11277" i="16"/>
  <c r="C11277" i="16"/>
  <c r="I6744" i="16"/>
  <c r="F89" i="4"/>
  <c r="G88" i="4"/>
  <c r="L12031" i="16"/>
  <c r="C11280" i="16"/>
  <c r="D11281" i="16"/>
  <c r="B11280" i="16"/>
  <c r="D11283" i="16"/>
  <c r="D11282" i="16"/>
  <c r="E12678" i="16"/>
  <c r="H12675" i="16"/>
  <c r="J12675" i="16"/>
  <c r="F12675" i="16"/>
  <c r="K12675" i="16"/>
  <c r="L12675" i="16"/>
  <c r="I12675" i="16"/>
  <c r="D11027" i="16"/>
  <c r="B11026" i="16"/>
  <c r="C11026" i="16"/>
  <c r="D11029" i="16"/>
  <c r="D11028" i="16"/>
  <c r="L10575" i="16"/>
  <c r="C11810" i="16"/>
  <c r="D11811" i="16"/>
  <c r="B11810" i="16"/>
  <c r="D11813" i="16"/>
  <c r="D11812" i="16"/>
  <c r="B15857" i="16"/>
  <c r="D15858" i="16"/>
  <c r="C15857" i="16"/>
  <c r="D6069" i="16"/>
  <c r="D6068" i="16"/>
  <c r="D6067" i="16"/>
  <c r="B6066" i="16"/>
  <c r="C6066" i="16"/>
  <c r="E11375" i="16"/>
  <c r="H11372" i="16"/>
  <c r="F11372" i="16"/>
  <c r="K11372" i="16"/>
  <c r="L11372" i="16"/>
  <c r="I11372" i="16"/>
  <c r="J11372" i="16"/>
  <c r="E11594" i="16"/>
  <c r="C11611" i="16"/>
  <c r="B11611" i="16"/>
  <c r="B5099" i="16"/>
  <c r="C5099" i="16"/>
  <c r="C11278" i="16"/>
  <c r="B11278" i="16"/>
  <c r="K14657" i="16"/>
  <c r="L14657" i="16"/>
  <c r="B12606" i="16"/>
  <c r="C12606" i="16"/>
  <c r="D12607" i="16"/>
  <c r="D16671" i="16"/>
  <c r="B16670" i="16"/>
  <c r="C16670" i="16"/>
  <c r="K4887" i="16"/>
  <c r="L4887" i="16"/>
  <c r="E9499" i="16"/>
  <c r="H9496" i="16"/>
  <c r="J9496" i="16"/>
  <c r="I9496" i="16"/>
  <c r="F9496" i="16"/>
  <c r="E15749" i="16"/>
  <c r="I15746" i="16"/>
  <c r="H15746" i="16"/>
  <c r="J15746" i="16"/>
  <c r="F15746" i="16"/>
  <c r="K15746" i="16"/>
  <c r="L15746" i="16"/>
  <c r="C6727" i="16"/>
  <c r="B6727" i="16"/>
  <c r="B4826" i="16"/>
  <c r="C4826" i="16"/>
  <c r="H5941" i="16"/>
  <c r="B5098" i="16"/>
  <c r="C5098" i="16"/>
  <c r="E15423" i="16"/>
  <c r="E3488" i="16"/>
  <c r="H3485" i="16"/>
  <c r="F3485" i="16"/>
  <c r="J3485" i="16"/>
  <c r="I3485" i="16"/>
  <c r="C10602" i="16"/>
  <c r="B10602" i="16"/>
  <c r="K15093" i="16"/>
  <c r="L15093" i="16"/>
  <c r="K4978" i="16"/>
  <c r="L4978" i="16"/>
  <c r="E15313" i="16"/>
  <c r="H15310" i="16"/>
  <c r="I15310" i="16"/>
  <c r="F15310" i="16"/>
  <c r="K15310" i="16"/>
  <c r="L15310" i="16"/>
  <c r="J15310" i="16"/>
  <c r="E6704" i="16"/>
  <c r="F3181" i="16"/>
  <c r="K3181" i="16"/>
  <c r="I13785" i="16"/>
  <c r="C6557" i="16"/>
  <c r="B6557" i="16"/>
  <c r="B4545" i="16"/>
  <c r="C4545" i="16"/>
  <c r="J12475" i="16"/>
  <c r="E8883" i="16"/>
  <c r="I8880" i="16"/>
  <c r="H8880" i="16"/>
  <c r="F8880" i="16"/>
  <c r="J8880" i="16"/>
  <c r="E10868" i="16"/>
  <c r="E6747" i="16"/>
  <c r="D16836" i="16"/>
  <c r="B16835" i="16"/>
  <c r="C16835" i="16"/>
  <c r="I16450" i="16"/>
  <c r="B7357" i="16"/>
  <c r="C7357" i="16"/>
  <c r="I3529" i="16"/>
  <c r="E3530" i="16"/>
  <c r="H3529" i="16"/>
  <c r="F3529" i="16"/>
  <c r="K3529" i="16"/>
  <c r="L3529" i="16"/>
  <c r="C16453" i="16"/>
  <c r="D16454" i="16"/>
  <c r="B16453" i="16"/>
  <c r="D14113" i="16"/>
  <c r="C14112" i="16"/>
  <c r="B14112" i="16"/>
  <c r="H4002" i="16"/>
  <c r="B15095" i="16"/>
  <c r="C15095" i="16"/>
  <c r="D15096" i="16"/>
  <c r="E8140" i="16"/>
  <c r="J8137" i="16"/>
  <c r="I8137" i="16"/>
  <c r="H8137" i="16"/>
  <c r="F8137" i="16"/>
  <c r="K8137" i="16"/>
  <c r="J7005" i="16"/>
  <c r="I7005" i="16"/>
  <c r="E7006" i="16"/>
  <c r="E3448" i="16"/>
  <c r="J3445" i="16"/>
  <c r="I3445" i="16"/>
  <c r="H3445" i="16"/>
  <c r="F3445" i="16"/>
  <c r="K3445" i="16"/>
  <c r="L3445" i="16"/>
  <c r="L13130" i="16"/>
  <c r="E14986" i="16"/>
  <c r="I14983" i="16"/>
  <c r="J14983" i="16"/>
  <c r="H14983" i="16"/>
  <c r="F14983" i="16"/>
  <c r="K14983" i="16"/>
  <c r="L14983" i="16"/>
  <c r="C95" i="16"/>
  <c r="D96" i="16"/>
  <c r="B95" i="16"/>
  <c r="I6232" i="16"/>
  <c r="E14550" i="16"/>
  <c r="I14547" i="16"/>
  <c r="H14547" i="16"/>
  <c r="F14547" i="16"/>
  <c r="K14547" i="16"/>
  <c r="J14547" i="16"/>
  <c r="K6469" i="16"/>
  <c r="L6469" i="16"/>
  <c r="D11156" i="16"/>
  <c r="D11154" i="16"/>
  <c r="B11153" i="16"/>
  <c r="C11153" i="16"/>
  <c r="D11155" i="16"/>
  <c r="B6065" i="16"/>
  <c r="C6065" i="16"/>
  <c r="C7778" i="16"/>
  <c r="B7778" i="16"/>
  <c r="E12537" i="16"/>
  <c r="I12536" i="16"/>
  <c r="F12536" i="16"/>
  <c r="H12536" i="16"/>
  <c r="K4426" i="16"/>
  <c r="L4426" i="16"/>
  <c r="F7878" i="16"/>
  <c r="K7878" i="16"/>
  <c r="L7878" i="16"/>
  <c r="B12755" i="16"/>
  <c r="C12755" i="16"/>
  <c r="D12756" i="16"/>
  <c r="D6680" i="16"/>
  <c r="B6677" i="16"/>
  <c r="D6678" i="16"/>
  <c r="D6679" i="16"/>
  <c r="C6677" i="16"/>
  <c r="C362" i="16"/>
  <c r="D363" i="16"/>
  <c r="B362" i="16"/>
  <c r="E16917" i="16"/>
  <c r="E8007" i="16"/>
  <c r="J8004" i="16"/>
  <c r="F8004" i="16"/>
  <c r="I8004" i="16"/>
  <c r="H8004" i="16"/>
  <c r="E4652" i="16"/>
  <c r="J4649" i="16"/>
  <c r="F4649" i="16"/>
  <c r="K4649" i="16"/>
  <c r="L4649" i="16"/>
  <c r="I4649" i="16"/>
  <c r="H4649" i="16"/>
  <c r="I13349" i="16"/>
  <c r="K9188" i="16"/>
  <c r="L9188" i="16"/>
  <c r="D7183" i="16"/>
  <c r="B7182" i="16"/>
  <c r="C7182" i="16"/>
  <c r="D7185" i="16"/>
  <c r="D7184" i="16"/>
  <c r="E6840" i="16"/>
  <c r="B6417" i="16"/>
  <c r="C6417" i="16"/>
  <c r="AG34" i="1"/>
  <c r="AE35" i="1"/>
  <c r="AF34" i="1"/>
  <c r="E16949" i="16"/>
  <c r="H16948" i="16"/>
  <c r="H16989" i="16"/>
  <c r="E16990" i="16"/>
  <c r="J16989" i="16"/>
  <c r="I16989" i="16"/>
  <c r="H8573" i="16"/>
  <c r="K8573" i="16"/>
  <c r="L8573" i="16"/>
  <c r="H11485" i="16"/>
  <c r="K11485" i="16"/>
  <c r="L11485" i="16"/>
  <c r="C6494" i="16"/>
  <c r="D6495" i="16"/>
  <c r="B6494" i="16"/>
  <c r="D6497" i="16"/>
  <c r="D6496" i="16"/>
  <c r="B7905" i="16"/>
  <c r="C7905" i="16"/>
  <c r="L12165" i="16"/>
  <c r="E4090" i="16"/>
  <c r="F4087" i="16"/>
  <c r="J4087" i="16"/>
  <c r="I4087" i="16"/>
  <c r="H4087" i="16"/>
  <c r="E13569" i="16"/>
  <c r="H13566" i="16"/>
  <c r="F13566" i="16"/>
  <c r="K13566" i="16"/>
  <c r="L13566" i="16"/>
  <c r="J13566" i="16"/>
  <c r="I13566" i="16"/>
  <c r="D14222" i="16"/>
  <c r="B14221" i="16"/>
  <c r="C14221" i="16"/>
  <c r="D1907" i="16"/>
  <c r="B1906" i="16"/>
  <c r="C1906" i="16"/>
  <c r="J4389" i="16"/>
  <c r="I4389" i="16"/>
  <c r="E4390" i="16"/>
  <c r="H4389" i="16"/>
  <c r="F4389" i="16"/>
  <c r="D7782" i="16"/>
  <c r="D7781" i="16"/>
  <c r="D7780" i="16"/>
  <c r="B7779" i="16"/>
  <c r="C7779" i="16"/>
  <c r="E2968" i="16"/>
  <c r="H2965" i="16"/>
  <c r="J2965" i="16"/>
  <c r="F2965" i="16"/>
  <c r="I2965" i="16"/>
  <c r="C7103" i="16"/>
  <c r="D7104" i="16"/>
  <c r="B7103" i="16"/>
  <c r="D7106" i="16"/>
  <c r="D7105" i="16"/>
  <c r="E5076" i="16"/>
  <c r="I5075" i="16"/>
  <c r="H5075" i="16"/>
  <c r="B35" i="1"/>
  <c r="H35" i="1"/>
  <c r="I35" i="1"/>
  <c r="C35" i="1"/>
  <c r="A36" i="1"/>
  <c r="I12676" i="16"/>
  <c r="J12031" i="16"/>
  <c r="E4889" i="16"/>
  <c r="I4886" i="16"/>
  <c r="H4886" i="16"/>
  <c r="F4886" i="16"/>
  <c r="K4886" i="16"/>
  <c r="J4886" i="16"/>
  <c r="D6902" i="16"/>
  <c r="D6901" i="16"/>
  <c r="C6899" i="16"/>
  <c r="D6900" i="16"/>
  <c r="B6899" i="16"/>
  <c r="H9497" i="16"/>
  <c r="K9497" i="16"/>
  <c r="L9497" i="16"/>
  <c r="J15747" i="16"/>
  <c r="C6728" i="16"/>
  <c r="B6728" i="16"/>
  <c r="B6624" i="16"/>
  <c r="C6624" i="16"/>
  <c r="J3486" i="16"/>
  <c r="C12475" i="16"/>
  <c r="B12475" i="16"/>
  <c r="D12476" i="16"/>
  <c r="I7757" i="16"/>
  <c r="J13240" i="16"/>
  <c r="E13241" i="16"/>
  <c r="I13240" i="16"/>
  <c r="H13240" i="16"/>
  <c r="F13240" i="16"/>
  <c r="E15968" i="16"/>
  <c r="E16076" i="16"/>
  <c r="J16073" i="16"/>
  <c r="I16073" i="16"/>
  <c r="H16073" i="16"/>
  <c r="F16073" i="16"/>
  <c r="K16073" i="16"/>
  <c r="H13785" i="16"/>
  <c r="K13785" i="16"/>
  <c r="L13785" i="16"/>
  <c r="E6782" i="16"/>
  <c r="F6781" i="16"/>
  <c r="K6781" i="16"/>
  <c r="H6781" i="16"/>
  <c r="K12754" i="16"/>
  <c r="L12754" i="16"/>
  <c r="E15531" i="16"/>
  <c r="F15528" i="16"/>
  <c r="K15528" i="16"/>
  <c r="L15528" i="16"/>
  <c r="I15528" i="16"/>
  <c r="H15528" i="16"/>
  <c r="J15528" i="16"/>
  <c r="C2375" i="16"/>
  <c r="B2375" i="16"/>
  <c r="D2376" i="16"/>
  <c r="F15638" i="16"/>
  <c r="K15638" i="16"/>
  <c r="L15638" i="16"/>
  <c r="J5396" i="16"/>
  <c r="I5396" i="16"/>
  <c r="E5397" i="16"/>
  <c r="H5396" i="16"/>
  <c r="F5396" i="16"/>
  <c r="K5396" i="16"/>
  <c r="L5396" i="16"/>
  <c r="J4457" i="16"/>
  <c r="B4907" i="16"/>
  <c r="C4907" i="16"/>
  <c r="D4675" i="16"/>
  <c r="D4674" i="16"/>
  <c r="D4673" i="16"/>
  <c r="B4672" i="16"/>
  <c r="C4672" i="16"/>
  <c r="D14334" i="16"/>
  <c r="B14333" i="16"/>
  <c r="C14333" i="16"/>
  <c r="I3224" i="16"/>
  <c r="E3225" i="16"/>
  <c r="H3224" i="16"/>
  <c r="J3224" i="16"/>
  <c r="F3224" i="16"/>
  <c r="K3224" i="16"/>
  <c r="L3224" i="16"/>
  <c r="J3744" i="16"/>
  <c r="E3745" i="16"/>
  <c r="H3744" i="16"/>
  <c r="F3744" i="16"/>
  <c r="B13240" i="16"/>
  <c r="D13241" i="16"/>
  <c r="C13240" i="16"/>
  <c r="K3138" i="16"/>
  <c r="L3138" i="16"/>
  <c r="B991" i="16"/>
  <c r="D992" i="16"/>
  <c r="C991" i="16"/>
  <c r="B13678" i="16"/>
  <c r="D13679" i="16"/>
  <c r="C13678" i="16"/>
  <c r="H16877" i="16"/>
  <c r="I16877" i="16"/>
  <c r="E16878" i="16"/>
  <c r="J16877" i="16"/>
  <c r="J8138" i="16"/>
  <c r="J3446" i="16"/>
  <c r="E11693" i="16"/>
  <c r="F11690" i="16"/>
  <c r="K11690" i="16"/>
  <c r="L11690" i="16"/>
  <c r="J11690" i="16"/>
  <c r="I11690" i="16"/>
  <c r="H11690" i="16"/>
  <c r="H14984" i="16"/>
  <c r="K14984" i="16"/>
  <c r="L14984" i="16"/>
  <c r="K3658" i="16"/>
  <c r="L3658" i="16"/>
  <c r="B16530" i="16"/>
  <c r="D16531" i="16"/>
  <c r="C16530" i="16"/>
  <c r="L4303" i="16"/>
  <c r="E6471" i="16"/>
  <c r="H6468" i="16"/>
  <c r="F6468" i="16"/>
  <c r="K6468" i="16"/>
  <c r="L6468" i="16"/>
  <c r="J6468" i="16"/>
  <c r="I6468" i="16"/>
  <c r="C8447" i="16"/>
  <c r="D8448" i="16"/>
  <c r="B8447" i="16"/>
  <c r="D8450" i="16"/>
  <c r="D8449" i="16"/>
  <c r="B16785" i="16"/>
  <c r="C16785" i="16"/>
  <c r="D16786" i="16"/>
  <c r="E4428" i="16"/>
  <c r="J4425" i="16"/>
  <c r="I4425" i="16"/>
  <c r="H4425" i="16"/>
  <c r="F4425" i="16"/>
  <c r="K4425" i="16"/>
  <c r="J7878" i="16"/>
  <c r="K8727" i="16"/>
  <c r="L8727" i="16"/>
  <c r="H3310" i="16"/>
  <c r="K3310" i="16"/>
  <c r="L3310" i="16"/>
  <c r="E10270" i="16"/>
  <c r="F2966" i="16"/>
  <c r="K2966" i="16"/>
  <c r="L2966" i="16"/>
  <c r="D7456" i="16"/>
  <c r="B7455" i="16"/>
  <c r="C7455" i="16"/>
  <c r="D7458" i="16"/>
  <c r="D7457" i="16"/>
  <c r="B6676" i="16"/>
  <c r="C6676" i="16"/>
  <c r="F8005" i="16"/>
  <c r="K8005" i="16"/>
  <c r="L8005" i="16"/>
  <c r="B7180" i="16"/>
  <c r="C7180" i="16"/>
  <c r="K6535" i="16"/>
  <c r="L6535" i="16"/>
  <c r="J4723" i="16"/>
  <c r="I4723" i="16"/>
  <c r="E4724" i="16"/>
  <c r="H4723" i="16"/>
  <c r="F4723" i="16"/>
  <c r="K14002" i="16"/>
  <c r="L14002" i="16"/>
  <c r="D5206" i="16"/>
  <c r="D5205" i="16"/>
  <c r="C5203" i="16"/>
  <c r="D5204" i="16"/>
  <c r="B5203" i="16"/>
  <c r="D5966" i="16"/>
  <c r="D5965" i="16"/>
  <c r="D5964" i="16"/>
  <c r="B5963" i="16"/>
  <c r="C5963" i="16"/>
  <c r="J4346" i="16"/>
  <c r="I4346" i="16"/>
  <c r="E4347" i="16"/>
  <c r="H4346" i="16"/>
  <c r="F4346" i="16"/>
  <c r="K4346" i="16"/>
  <c r="L4346" i="16"/>
  <c r="F13458" i="16"/>
  <c r="E3010" i="16"/>
  <c r="E12277" i="16"/>
  <c r="I12274" i="16"/>
  <c r="F12274" i="16"/>
  <c r="J12274" i="16"/>
  <c r="H12274" i="16"/>
  <c r="C6492" i="16"/>
  <c r="B6492" i="16"/>
  <c r="B7266" i="16"/>
  <c r="C7266" i="16"/>
  <c r="J4088" i="16"/>
  <c r="D11516" i="16"/>
  <c r="D11515" i="16"/>
  <c r="D11514" i="16"/>
  <c r="B11513" i="16"/>
  <c r="C11513" i="16"/>
  <c r="J13567" i="16"/>
  <c r="I12445" i="16"/>
  <c r="E12446" i="16"/>
  <c r="H12445" i="16"/>
  <c r="F12445" i="16"/>
  <c r="K12445" i="16"/>
  <c r="L12445" i="16"/>
  <c r="E5943" i="16"/>
  <c r="H5940" i="16"/>
  <c r="F5940" i="16"/>
  <c r="J5940" i="16"/>
  <c r="I5940" i="16"/>
  <c r="E3831" i="16"/>
  <c r="I3830" i="16"/>
  <c r="H3830" i="16"/>
  <c r="B2903" i="16"/>
  <c r="C2903" i="16"/>
  <c r="E13134" i="16"/>
  <c r="I3615" i="16"/>
  <c r="E3616" i="16"/>
  <c r="H3615" i="16"/>
  <c r="F3615" i="16"/>
  <c r="J3615" i="16"/>
  <c r="D13353" i="16"/>
  <c r="C13352" i="16"/>
  <c r="B13352" i="16"/>
  <c r="C8596" i="16"/>
  <c r="B8596" i="16"/>
  <c r="E7080" i="16"/>
  <c r="I7077" i="16"/>
  <c r="J7077" i="16"/>
  <c r="H7077" i="16"/>
  <c r="F7077" i="16"/>
  <c r="K7077" i="16"/>
  <c r="L7077" i="16"/>
  <c r="E12842" i="16"/>
  <c r="F12839" i="16"/>
  <c r="J12839" i="16"/>
  <c r="H12839" i="16"/>
  <c r="I12839" i="16"/>
  <c r="E7243" i="16"/>
  <c r="I7242" i="16"/>
  <c r="E13351" i="16"/>
  <c r="H13348" i="16"/>
  <c r="F13348" i="16"/>
  <c r="J13348" i="16"/>
  <c r="I13348" i="16"/>
  <c r="D6421" i="16"/>
  <c r="D6420" i="16"/>
  <c r="D6419" i="16"/>
  <c r="B6418" i="16"/>
  <c r="C6418" i="16"/>
  <c r="D12678" i="16"/>
  <c r="B12677" i="16"/>
  <c r="C12677" i="16"/>
  <c r="C3509" i="16"/>
  <c r="B3509" i="16"/>
  <c r="B5202" i="16"/>
  <c r="C5202" i="16"/>
  <c r="E8575" i="16"/>
  <c r="F8572" i="16"/>
  <c r="I8572" i="16"/>
  <c r="J8572" i="16"/>
  <c r="H8572" i="16"/>
  <c r="E11487" i="16"/>
  <c r="F11484" i="16"/>
  <c r="I11484" i="16"/>
  <c r="J11484" i="16"/>
  <c r="H11484" i="16"/>
  <c r="B7265" i="16"/>
  <c r="C7265" i="16"/>
  <c r="I3095" i="16"/>
  <c r="E3096" i="16"/>
  <c r="H3095" i="16"/>
  <c r="F3095" i="16"/>
  <c r="K3095" i="16"/>
  <c r="L3095" i="16"/>
  <c r="J3095" i="16"/>
  <c r="E9962" i="16"/>
  <c r="B11279" i="16"/>
  <c r="C11279" i="16"/>
  <c r="B4747" i="16"/>
  <c r="C4747" i="16"/>
  <c r="F11373" i="16"/>
  <c r="K11373" i="16"/>
  <c r="L11373" i="16"/>
  <c r="C16076" i="16"/>
  <c r="B16076" i="16"/>
  <c r="D16077" i="16"/>
  <c r="E6398" i="16"/>
  <c r="H6395" i="16"/>
  <c r="I6395" i="16"/>
  <c r="F6395" i="16"/>
  <c r="J6395" i="16"/>
  <c r="H12676" i="16"/>
  <c r="I12031" i="16"/>
  <c r="I9497" i="16"/>
  <c r="F15747" i="16"/>
  <c r="K15747" i="16"/>
  <c r="L15747" i="16"/>
  <c r="C4825" i="16"/>
  <c r="B4825" i="16"/>
  <c r="B6623" i="16"/>
  <c r="C6623" i="16"/>
  <c r="C11024" i="16"/>
  <c r="B11024" i="16"/>
  <c r="E14877" i="16"/>
  <c r="F14874" i="16"/>
  <c r="I14874" i="16"/>
  <c r="J14874" i="16"/>
  <c r="H14874" i="16"/>
  <c r="F7757" i="16"/>
  <c r="K7757" i="16"/>
  <c r="L7757" i="16"/>
  <c r="E10577" i="16"/>
  <c r="J10574" i="16"/>
  <c r="F10574" i="16"/>
  <c r="H10574" i="16"/>
  <c r="I10574" i="16"/>
  <c r="K10267" i="16"/>
  <c r="L10267" i="16"/>
  <c r="B2904" i="16"/>
  <c r="C2904" i="16"/>
  <c r="E9653" i="16"/>
  <c r="H9650" i="16"/>
  <c r="F9650" i="16"/>
  <c r="I9650" i="16"/>
  <c r="J9650" i="16"/>
  <c r="J16074" i="16"/>
  <c r="J13785" i="16"/>
  <c r="B4998" i="16"/>
  <c r="C4998" i="16"/>
  <c r="J15529" i="16"/>
  <c r="B604" i="16"/>
  <c r="C604" i="16"/>
  <c r="D605" i="16"/>
  <c r="B8031" i="16"/>
  <c r="C8031" i="16"/>
  <c r="E9808" i="16"/>
  <c r="E10115" i="16"/>
  <c r="J10112" i="16"/>
  <c r="I10112" i="16"/>
  <c r="H10112" i="16"/>
  <c r="F10112" i="16"/>
  <c r="K10112" i="16"/>
  <c r="L10112" i="16"/>
  <c r="F4457" i="16"/>
  <c r="K4457" i="16"/>
  <c r="L4457" i="16"/>
  <c r="B7665" i="16"/>
  <c r="C7665" i="16"/>
  <c r="C7028" i="16"/>
  <c r="B7028" i="16"/>
  <c r="B11808" i="16"/>
  <c r="C11808" i="16"/>
  <c r="D10749" i="16"/>
  <c r="B10748" i="16"/>
  <c r="D10751" i="16"/>
  <c r="D10750" i="16"/>
  <c r="C10748" i="16"/>
  <c r="E16369" i="16"/>
  <c r="F16368" i="16"/>
  <c r="E7643" i="16"/>
  <c r="H7642" i="16"/>
  <c r="I7642" i="16"/>
  <c r="F7642" i="16"/>
  <c r="E7159" i="16"/>
  <c r="H7156" i="16"/>
  <c r="F7156" i="16"/>
  <c r="J7156" i="16"/>
  <c r="I7156" i="16"/>
  <c r="C8298" i="16"/>
  <c r="B8298" i="16"/>
  <c r="F4522" i="16"/>
  <c r="K4522" i="16"/>
  <c r="I11691" i="16"/>
  <c r="I14984" i="16"/>
  <c r="I12101" i="16"/>
  <c r="E12102" i="16"/>
  <c r="H12101" i="16"/>
  <c r="F12101" i="16"/>
  <c r="J12101" i="16"/>
  <c r="E13678" i="16"/>
  <c r="H13675" i="16"/>
  <c r="F13675" i="16"/>
  <c r="K13675" i="16"/>
  <c r="L13675" i="16"/>
  <c r="I13675" i="16"/>
  <c r="J13675" i="16"/>
  <c r="E12425" i="16"/>
  <c r="J12422" i="16"/>
  <c r="I12422" i="16"/>
  <c r="H12422" i="16"/>
  <c r="F12422" i="16"/>
  <c r="K12422" i="16"/>
  <c r="L12422" i="16"/>
  <c r="D6167" i="16"/>
  <c r="B6166" i="16"/>
  <c r="D6169" i="16"/>
  <c r="D6168" i="16"/>
  <c r="C6166" i="16"/>
  <c r="D16605" i="16"/>
  <c r="B16604" i="16"/>
  <c r="C16604" i="16"/>
  <c r="E7432" i="16"/>
  <c r="J7429" i="16"/>
  <c r="H7429" i="16"/>
  <c r="F7429" i="16"/>
  <c r="K7429" i="16"/>
  <c r="I7429" i="16"/>
  <c r="L4977" i="16"/>
  <c r="E12604" i="16"/>
  <c r="J12603" i="16"/>
  <c r="I12603" i="16"/>
  <c r="I6469" i="16"/>
  <c r="C4604" i="16"/>
  <c r="B4604" i="16"/>
  <c r="B6064" i="16"/>
  <c r="C6064" i="16"/>
  <c r="D16878" i="16"/>
  <c r="C16877" i="16"/>
  <c r="B16877" i="16"/>
  <c r="B8597" i="16"/>
  <c r="C8597" i="16"/>
  <c r="E7334" i="16"/>
  <c r="F7333" i="16"/>
  <c r="K7333" i="16"/>
  <c r="H7333" i="16"/>
  <c r="I3390" i="16"/>
  <c r="I2880" i="16"/>
  <c r="E2881" i="16"/>
  <c r="H2880" i="16"/>
  <c r="F2880" i="16"/>
  <c r="K2880" i="16"/>
  <c r="L2880" i="16"/>
  <c r="H7078" i="16"/>
  <c r="K7078" i="16"/>
  <c r="L7078" i="16"/>
  <c r="C2265" i="16"/>
  <c r="D2266" i="16"/>
  <c r="B2265" i="16"/>
  <c r="E4047" i="16"/>
  <c r="H4044" i="16"/>
  <c r="F4044" i="16"/>
  <c r="K4044" i="16"/>
  <c r="J4044" i="16"/>
  <c r="I4044" i="16"/>
  <c r="I2966" i="16"/>
  <c r="B7101" i="16"/>
  <c r="C7101" i="16"/>
  <c r="K16273" i="16"/>
  <c r="L16273" i="16"/>
  <c r="J3421" i="16"/>
  <c r="I8005" i="16"/>
  <c r="J4583" i="16"/>
  <c r="E4219" i="16"/>
  <c r="J4216" i="16"/>
  <c r="I4216" i="16"/>
  <c r="H4216" i="16"/>
  <c r="F4216" i="16"/>
  <c r="K4216" i="16"/>
  <c r="L4216" i="16"/>
  <c r="D6258" i="16"/>
  <c r="B6257" i="16"/>
  <c r="D6260" i="16"/>
  <c r="D6259" i="16"/>
  <c r="C6257" i="16"/>
  <c r="E6539" i="16"/>
  <c r="K12222" i="16"/>
  <c r="L12222" i="16"/>
  <c r="C6416" i="16"/>
  <c r="B6416" i="16"/>
  <c r="E3917" i="16"/>
  <c r="J6044" i="16"/>
  <c r="E14006" i="16"/>
  <c r="E16532" i="16"/>
  <c r="E4803" i="16"/>
  <c r="H4802" i="16"/>
  <c r="F10723" i="16"/>
  <c r="K10723" i="16"/>
  <c r="L10723" i="16"/>
  <c r="I8573" i="16"/>
  <c r="I11485" i="16"/>
  <c r="H13458" i="16"/>
  <c r="F12275" i="16"/>
  <c r="F5723" i="16"/>
  <c r="K5723" i="16"/>
  <c r="D7270" i="16"/>
  <c r="D7269" i="16"/>
  <c r="C7267" i="16"/>
  <c r="D7268" i="16"/>
  <c r="B7267" i="16"/>
  <c r="B14005" i="16"/>
  <c r="C14005" i="16"/>
  <c r="D14006" i="16"/>
  <c r="E16732" i="16"/>
  <c r="H16729" i="16"/>
  <c r="F16729" i="16"/>
  <c r="K16729" i="16"/>
  <c r="L16729" i="16"/>
  <c r="J16729" i="16"/>
  <c r="I16729" i="16"/>
  <c r="B22" i="16"/>
  <c r="C22" i="16"/>
  <c r="D23" i="16"/>
  <c r="D10606" i="16"/>
  <c r="B10603" i="16"/>
  <c r="C10603" i="16"/>
  <c r="D10604" i="16"/>
  <c r="D10605" i="16"/>
  <c r="E11874" i="16"/>
  <c r="L11691" i="16"/>
  <c r="C11152" i="16"/>
  <c r="B11152" i="16"/>
  <c r="E3312" i="16"/>
  <c r="H3309" i="16"/>
  <c r="J3309" i="16"/>
  <c r="F3309" i="16"/>
  <c r="I3309" i="16"/>
  <c r="C13568" i="16"/>
  <c r="B13568" i="16"/>
  <c r="D13569" i="16"/>
  <c r="E11134" i="16"/>
  <c r="B5962" i="16"/>
  <c r="C5962" i="16"/>
  <c r="B11512" i="16"/>
  <c r="C11512" i="16"/>
  <c r="J8277" i="16"/>
  <c r="I8277" i="16"/>
  <c r="E8278" i="16"/>
  <c r="H8277" i="16"/>
  <c r="F8277" i="16"/>
  <c r="K8277" i="16"/>
  <c r="L8277" i="16"/>
  <c r="I11373" i="16"/>
  <c r="F12934" i="16"/>
  <c r="I12934" i="16"/>
  <c r="E12935" i="16"/>
  <c r="K14111" i="16"/>
  <c r="L14111" i="16"/>
  <c r="D4751" i="16"/>
  <c r="D4750" i="16"/>
  <c r="D4749" i="16"/>
  <c r="B4748" i="16"/>
  <c r="C4748" i="16"/>
  <c r="H11373" i="16"/>
  <c r="B14549" i="16"/>
  <c r="D14550" i="16"/>
  <c r="C14549" i="16"/>
  <c r="J16970" i="16"/>
  <c r="F16970" i="16"/>
  <c r="E16971" i="16"/>
  <c r="E6653" i="16"/>
  <c r="J12676" i="16"/>
  <c r="J3572" i="16"/>
  <c r="I3572" i="16"/>
  <c r="E3573" i="16"/>
  <c r="H3572" i="16"/>
  <c r="F3572" i="16"/>
  <c r="K3572" i="16"/>
  <c r="L3572" i="16"/>
  <c r="J9497" i="16"/>
  <c r="E4502" i="16"/>
  <c r="H4501" i="16"/>
  <c r="D6628" i="16"/>
  <c r="D6627" i="16"/>
  <c r="C6625" i="16"/>
  <c r="B6625" i="16"/>
  <c r="D6626" i="16"/>
  <c r="E15095" i="16"/>
  <c r="I15092" i="16"/>
  <c r="H15092" i="16"/>
  <c r="F15092" i="16"/>
  <c r="K15092" i="16"/>
  <c r="L15092" i="16"/>
  <c r="J15092" i="16"/>
  <c r="J14875" i="16"/>
  <c r="D16916" i="16"/>
  <c r="B16915" i="16"/>
  <c r="C16915" i="16"/>
  <c r="H15311" i="16"/>
  <c r="I10575" i="16"/>
  <c r="K6700" i="16"/>
  <c r="L6700" i="16"/>
  <c r="H14221" i="16"/>
  <c r="F14221" i="16"/>
  <c r="E14222" i="16"/>
  <c r="I14221" i="16"/>
  <c r="J14221" i="16"/>
  <c r="H14439" i="16"/>
  <c r="F9651" i="16"/>
  <c r="K9651" i="16"/>
  <c r="L9651" i="16"/>
  <c r="F16074" i="16"/>
  <c r="K16074" i="16"/>
  <c r="L16074" i="16"/>
  <c r="E12758" i="16"/>
  <c r="B7560" i="16"/>
  <c r="C7560" i="16"/>
  <c r="F12475" i="16"/>
  <c r="K12475" i="16"/>
  <c r="L12475" i="16"/>
  <c r="E3355" i="16"/>
  <c r="I3352" i="16"/>
  <c r="H3352" i="16"/>
  <c r="J3352" i="16"/>
  <c r="F3352" i="16"/>
  <c r="K3352" i="16"/>
  <c r="L3352" i="16"/>
  <c r="B8032" i="16"/>
  <c r="C8032" i="16"/>
  <c r="I10113" i="16"/>
  <c r="L10113" i="16"/>
  <c r="C4908" i="16"/>
  <c r="B4908" i="16"/>
  <c r="B7666" i="16"/>
  <c r="C7666" i="16"/>
  <c r="C6338" i="16"/>
  <c r="B6338" i="16"/>
  <c r="L15420" i="16"/>
  <c r="J6317" i="16"/>
  <c r="I6317" i="16"/>
  <c r="E6318" i="16"/>
  <c r="D15422" i="16"/>
  <c r="B15421" i="16"/>
  <c r="C15421" i="16"/>
  <c r="E3268" i="16"/>
  <c r="H3267" i="16"/>
  <c r="E3140" i="16"/>
  <c r="J3137" i="16"/>
  <c r="I3137" i="16"/>
  <c r="H3137" i="16"/>
  <c r="F3137" i="16"/>
  <c r="K3137" i="16"/>
  <c r="L3137" i="16"/>
  <c r="B12933" i="16"/>
  <c r="C12933" i="16"/>
  <c r="D12934" i="16"/>
  <c r="I7157" i="16"/>
  <c r="L7157" i="16"/>
  <c r="D8302" i="16"/>
  <c r="D8301" i="16"/>
  <c r="D8300" i="16"/>
  <c r="B8299" i="16"/>
  <c r="C8299" i="16"/>
  <c r="J11691" i="16"/>
  <c r="J14984" i="16"/>
  <c r="K16529" i="16"/>
  <c r="L16529" i="16"/>
  <c r="E3660" i="16"/>
  <c r="J3657" i="16"/>
  <c r="I3657" i="16"/>
  <c r="H3657" i="16"/>
  <c r="F3657" i="16"/>
  <c r="F7430" i="16"/>
  <c r="K7430" i="16"/>
  <c r="L7430" i="16"/>
  <c r="E4305" i="16"/>
  <c r="H4302" i="16"/>
  <c r="F4302" i="16"/>
  <c r="J4302" i="16"/>
  <c r="I4302" i="16"/>
  <c r="J6469" i="16"/>
  <c r="D4608" i="16"/>
  <c r="D4607" i="16"/>
  <c r="D4606" i="16"/>
  <c r="B4605" i="16"/>
  <c r="C4605" i="16"/>
  <c r="B8445" i="16"/>
  <c r="C8445" i="16"/>
  <c r="C4413" i="16"/>
  <c r="B4413" i="16"/>
  <c r="C11718" i="16"/>
  <c r="B11718" i="16"/>
  <c r="E5615" i="16"/>
  <c r="H5614" i="16"/>
  <c r="F16785" i="16"/>
  <c r="K16785" i="16"/>
  <c r="L16785" i="16"/>
  <c r="F15856" i="16"/>
  <c r="K15856" i="16"/>
  <c r="L15856" i="16"/>
  <c r="J3390" i="16"/>
  <c r="I7078" i="16"/>
  <c r="E8729" i="16"/>
  <c r="J8726" i="16"/>
  <c r="I8726" i="16"/>
  <c r="H8726" i="16"/>
  <c r="F8726" i="16"/>
  <c r="I3310" i="16"/>
  <c r="J2966" i="16"/>
  <c r="L11131" i="16"/>
  <c r="B7453" i="16"/>
  <c r="C7453" i="16"/>
  <c r="B6675" i="16"/>
  <c r="C6675" i="16"/>
  <c r="D14988" i="16"/>
  <c r="B14987" i="16"/>
  <c r="C14987" i="16"/>
  <c r="J8005" i="16"/>
  <c r="I4650" i="16"/>
  <c r="E9192" i="16"/>
  <c r="B7181" i="16"/>
  <c r="C7181" i="16"/>
  <c r="B11393" i="16"/>
  <c r="C11393" i="16"/>
  <c r="B5201" i="16"/>
  <c r="C5201" i="16"/>
  <c r="J8573" i="16"/>
  <c r="C5961" i="16"/>
  <c r="B5961" i="16"/>
  <c r="J11485" i="16"/>
  <c r="B12537" i="16"/>
  <c r="D12538" i="16"/>
  <c r="C12537" i="16"/>
  <c r="H12275" i="16"/>
  <c r="C6493" i="16"/>
  <c r="B6493" i="16"/>
  <c r="K16669" i="16"/>
  <c r="L16669" i="16"/>
  <c r="E12167" i="16"/>
  <c r="F12164" i="16"/>
  <c r="I12164" i="16"/>
  <c r="H12164" i="16"/>
  <c r="J12164" i="16"/>
  <c r="J6938" i="16"/>
  <c r="I6938" i="16"/>
  <c r="E6939" i="16"/>
  <c r="H6938" i="16"/>
  <c r="F6938" i="16"/>
  <c r="B11511" i="16"/>
  <c r="C11511" i="16"/>
  <c r="E14331" i="16"/>
  <c r="F14330" i="16"/>
  <c r="D7909" i="16"/>
  <c r="D7908" i="16"/>
  <c r="D7907" i="16"/>
  <c r="B7906" i="16"/>
  <c r="C7906" i="16"/>
  <c r="B10885" i="16"/>
  <c r="C10885" i="16"/>
  <c r="E7759" i="16"/>
  <c r="I7756" i="16"/>
  <c r="H7756" i="16"/>
  <c r="J7756" i="16"/>
  <c r="F7756" i="16"/>
  <c r="K7756" i="16"/>
  <c r="L7756" i="16"/>
  <c r="K14439" i="16"/>
  <c r="L14439" i="16"/>
  <c r="B6556" i="16"/>
  <c r="C6556" i="16"/>
  <c r="J13031" i="16"/>
  <c r="E13032" i="16"/>
  <c r="I13031" i="16"/>
  <c r="F13031" i="16"/>
  <c r="H13031" i="16"/>
  <c r="C4999" i="16"/>
  <c r="B4999" i="16"/>
  <c r="D7564" i="16"/>
  <c r="D7563" i="16"/>
  <c r="D7562" i="16"/>
  <c r="B7561" i="16"/>
  <c r="C7561" i="16"/>
  <c r="D8036" i="16"/>
  <c r="D8035" i="16"/>
  <c r="D8034" i="16"/>
  <c r="B8033" i="16"/>
  <c r="C8033" i="16"/>
  <c r="E10422" i="16"/>
  <c r="F10421" i="16"/>
  <c r="K10421" i="16"/>
  <c r="H10421" i="16"/>
  <c r="F12395" i="16"/>
  <c r="K12395" i="16"/>
  <c r="H12395" i="16"/>
  <c r="E12396" i="16"/>
  <c r="E4459" i="16"/>
  <c r="J4456" i="16"/>
  <c r="I4456" i="16"/>
  <c r="H4456" i="16"/>
  <c r="F4456" i="16"/>
  <c r="D4912" i="16"/>
  <c r="D4911" i="16"/>
  <c r="D4910" i="16"/>
  <c r="B4909" i="16"/>
  <c r="C4909" i="16"/>
  <c r="D7669" i="16"/>
  <c r="D7668" i="16"/>
  <c r="B7667" i="16"/>
  <c r="C7667" i="16"/>
  <c r="D7670" i="16"/>
  <c r="B13787" i="16"/>
  <c r="C13787" i="16"/>
  <c r="D13788" i="16"/>
  <c r="D6342" i="16"/>
  <c r="D6341" i="16"/>
  <c r="D6340" i="16"/>
  <c r="B6339" i="16"/>
  <c r="C6339" i="16"/>
  <c r="B11809" i="16"/>
  <c r="C11809" i="16"/>
  <c r="C10746" i="16"/>
  <c r="B10746" i="16"/>
  <c r="B13131" i="16"/>
  <c r="D13132" i="16"/>
  <c r="C13131" i="16"/>
  <c r="E4524" i="16"/>
  <c r="J4521" i="16"/>
  <c r="I4521" i="16"/>
  <c r="H4521" i="16"/>
  <c r="F4521" i="16"/>
  <c r="E11956" i="16"/>
  <c r="E7535" i="16"/>
  <c r="H7532" i="16"/>
  <c r="F7532" i="16"/>
  <c r="J7532" i="16"/>
  <c r="I7532" i="16"/>
  <c r="C6164" i="16"/>
  <c r="B6164" i="16"/>
  <c r="B14440" i="16"/>
  <c r="D14441" i="16"/>
  <c r="C14440" i="16"/>
  <c r="K6232" i="16"/>
  <c r="L6232" i="16"/>
  <c r="E4981" i="16"/>
  <c r="B4414" i="16"/>
  <c r="C4414" i="16"/>
  <c r="B11717" i="16"/>
  <c r="C11717" i="16"/>
  <c r="E11257" i="16"/>
  <c r="J11254" i="16"/>
  <c r="I11254" i="16"/>
  <c r="H11254" i="16"/>
  <c r="F11254" i="16"/>
  <c r="K11254" i="16"/>
  <c r="L11254" i="16"/>
  <c r="B14658" i="16"/>
  <c r="C14658" i="16"/>
  <c r="D14659" i="16"/>
  <c r="K3390" i="16"/>
  <c r="L3390" i="16"/>
  <c r="C15749" i="16"/>
  <c r="B15749" i="16"/>
  <c r="D15750" i="16"/>
  <c r="J7078" i="16"/>
  <c r="J3310" i="16"/>
  <c r="J6597" i="16"/>
  <c r="E6598" i="16"/>
  <c r="H6597" i="16"/>
  <c r="F6597" i="16"/>
  <c r="H12840" i="16"/>
  <c r="B7102" i="16"/>
  <c r="C7102" i="16"/>
  <c r="C1183" i="16"/>
  <c r="D1184" i="16"/>
  <c r="B1183" i="16"/>
  <c r="C6255" i="16"/>
  <c r="B6255" i="16"/>
  <c r="E12226" i="16"/>
  <c r="B16177" i="16"/>
  <c r="D16178" i="16"/>
  <c r="C16177" i="16"/>
  <c r="E3703" i="16"/>
  <c r="J3700" i="16"/>
  <c r="F3700" i="16"/>
  <c r="K3700" i="16"/>
  <c r="L3700" i="16"/>
  <c r="I3700" i="16"/>
  <c r="H3700" i="16"/>
  <c r="B11394" i="16"/>
  <c r="C11394" i="16"/>
  <c r="E5288" i="16"/>
  <c r="H5287" i="16"/>
  <c r="E4132" i="16"/>
  <c r="H4131" i="16"/>
  <c r="E10725" i="16"/>
  <c r="J10722" i="16"/>
  <c r="F10722" i="16"/>
  <c r="K10722" i="16"/>
  <c r="L10722" i="16"/>
  <c r="H10722" i="16"/>
  <c r="I10722" i="16"/>
  <c r="C2569" i="16"/>
  <c r="D2570" i="16"/>
  <c r="B2569" i="16"/>
  <c r="D15313" i="16"/>
  <c r="C15312" i="16"/>
  <c r="B15312" i="16"/>
  <c r="B483" i="16"/>
  <c r="C483" i="16"/>
  <c r="D484" i="16"/>
  <c r="E13460" i="16"/>
  <c r="J13457" i="16"/>
  <c r="I13457" i="16"/>
  <c r="H13457" i="16"/>
  <c r="F13457" i="16"/>
  <c r="I12275" i="16"/>
  <c r="F13894" i="16"/>
  <c r="E13895" i="16"/>
  <c r="I13894" i="16"/>
  <c r="J13894" i="16"/>
  <c r="E5725" i="16"/>
  <c r="F5722" i="16"/>
  <c r="K5722" i="16"/>
  <c r="H5722" i="16"/>
  <c r="J5722" i="16"/>
  <c r="I5722" i="16"/>
  <c r="K10865" i="16"/>
  <c r="L10865" i="16"/>
  <c r="E5833" i="16"/>
  <c r="I5832" i="16"/>
  <c r="I9343" i="16"/>
  <c r="E9344" i="16"/>
  <c r="H9343" i="16"/>
  <c r="F9343" i="16"/>
  <c r="K9343" i="16"/>
  <c r="L9343" i="16"/>
  <c r="E6880" i="16"/>
  <c r="B240" i="16"/>
  <c r="C240" i="16"/>
  <c r="D241" i="16"/>
  <c r="D6561" i="16"/>
  <c r="D6560" i="16"/>
  <c r="D6559" i="16"/>
  <c r="B6558" i="16"/>
  <c r="C6558" i="16"/>
  <c r="E16452" i="16"/>
  <c r="F16449" i="16"/>
  <c r="J16449" i="16"/>
  <c r="I16449" i="16"/>
  <c r="H16449" i="16"/>
  <c r="E4004" i="16"/>
  <c r="H4001" i="16"/>
  <c r="F4001" i="16"/>
  <c r="K4001" i="16"/>
  <c r="L4001" i="16"/>
  <c r="J4001" i="16"/>
  <c r="I4001" i="16"/>
  <c r="E2924" i="16"/>
  <c r="J2923" i="16"/>
  <c r="C4603" i="16"/>
  <c r="B4603" i="16"/>
  <c r="K11785" i="16"/>
  <c r="L11785" i="16"/>
  <c r="L14875" i="16"/>
  <c r="E3183" i="16"/>
  <c r="I3180" i="16"/>
  <c r="H3180" i="16"/>
  <c r="F3180" i="16"/>
  <c r="K3180" i="16"/>
  <c r="J3180" i="16"/>
  <c r="D16732" i="16"/>
  <c r="B16731" i="16"/>
  <c r="C16731" i="16"/>
  <c r="C4546" i="16"/>
  <c r="B4546" i="16"/>
  <c r="B8159" i="16"/>
  <c r="C8159" i="16"/>
  <c r="E11787" i="16"/>
  <c r="H11784" i="16"/>
  <c r="F11784" i="16"/>
  <c r="K11784" i="16"/>
  <c r="J11784" i="16"/>
  <c r="I11784" i="16"/>
  <c r="C4746" i="16"/>
  <c r="B4746" i="16"/>
  <c r="H3464" i="16"/>
  <c r="F3464" i="16"/>
  <c r="K3464" i="16"/>
  <c r="L3464" i="16"/>
  <c r="I3464" i="16"/>
  <c r="J3464" i="16"/>
  <c r="E12033" i="16"/>
  <c r="H12030" i="16"/>
  <c r="F12030" i="16"/>
  <c r="I12030" i="16"/>
  <c r="J12030" i="16"/>
  <c r="B6897" i="16"/>
  <c r="C6897" i="16"/>
  <c r="K6876" i="16"/>
  <c r="L6876" i="16"/>
  <c r="D6730" i="16"/>
  <c r="B6729" i="16"/>
  <c r="C6729" i="16"/>
  <c r="D6731" i="16"/>
  <c r="D6732" i="16"/>
  <c r="B11612" i="16"/>
  <c r="C11612" i="16"/>
  <c r="J5941" i="16"/>
  <c r="B10886" i="16"/>
  <c r="C10886" i="16"/>
  <c r="D5103" i="16"/>
  <c r="D5102" i="16"/>
  <c r="D5101" i="16"/>
  <c r="B5100" i="16"/>
  <c r="C5100" i="16"/>
  <c r="L15419" i="16"/>
  <c r="F3486" i="16"/>
  <c r="J5505" i="16"/>
  <c r="I5505" i="16"/>
  <c r="E5506" i="16"/>
  <c r="H5505" i="16"/>
  <c r="F5505" i="16"/>
  <c r="K5505" i="16"/>
  <c r="L5505" i="16"/>
  <c r="J7757" i="16"/>
  <c r="F15311" i="16"/>
  <c r="K15311" i="16"/>
  <c r="L15311" i="16"/>
  <c r="I3181" i="16"/>
  <c r="D4550" i="16"/>
  <c r="D4549" i="16"/>
  <c r="D4548" i="16"/>
  <c r="B4547" i="16"/>
  <c r="C4547" i="16"/>
  <c r="D5003" i="16"/>
  <c r="D5002" i="16"/>
  <c r="C5000" i="16"/>
  <c r="D5001" i="16"/>
  <c r="B5000" i="16"/>
  <c r="K3353" i="16"/>
  <c r="L3353" i="16"/>
  <c r="F8881" i="16"/>
  <c r="K10864" i="16"/>
  <c r="L10864" i="16"/>
  <c r="K6743" i="16"/>
  <c r="L6743" i="16"/>
  <c r="E11003" i="16"/>
  <c r="F11000" i="16"/>
  <c r="H11000" i="16"/>
  <c r="J11000" i="16"/>
  <c r="I11000" i="16"/>
  <c r="H16450" i="16"/>
  <c r="C7029" i="16"/>
  <c r="B7029" i="16"/>
  <c r="D16947" i="16"/>
  <c r="B16946" i="16"/>
  <c r="C16946" i="16"/>
  <c r="D13462" i="16"/>
  <c r="B13461" i="16"/>
  <c r="C13461" i="16"/>
  <c r="F14766" i="16"/>
  <c r="E14767" i="16"/>
  <c r="I14766" i="16"/>
  <c r="H14766" i="16"/>
  <c r="J4002" i="16"/>
  <c r="F8138" i="16"/>
  <c r="B8297" i="16"/>
  <c r="C8297" i="16"/>
  <c r="F3446" i="16"/>
  <c r="I4522" i="16"/>
  <c r="H7533" i="16"/>
  <c r="C13031" i="16"/>
  <c r="B13031" i="16"/>
  <c r="D13032" i="16"/>
  <c r="I6812" i="16"/>
  <c r="E6813" i="16"/>
  <c r="H6812" i="16"/>
  <c r="F6812" i="16"/>
  <c r="K6812" i="16"/>
  <c r="L6812" i="16"/>
  <c r="E8424" i="16"/>
  <c r="J8421" i="16"/>
  <c r="H8421" i="16"/>
  <c r="F8421" i="16"/>
  <c r="K8421" i="16"/>
  <c r="I8421" i="16"/>
  <c r="E4176" i="16"/>
  <c r="J4173" i="16"/>
  <c r="I4173" i="16"/>
  <c r="H4173" i="16"/>
  <c r="F4173" i="16"/>
  <c r="F14548" i="16"/>
  <c r="K14548" i="16"/>
  <c r="D16276" i="16"/>
  <c r="C16275" i="16"/>
  <c r="B16275" i="16"/>
  <c r="B8446" i="16"/>
  <c r="C8446" i="16"/>
  <c r="D11722" i="16"/>
  <c r="D11721" i="16"/>
  <c r="B11719" i="16"/>
  <c r="C11719" i="16"/>
  <c r="D11720" i="16"/>
  <c r="B15966" i="16"/>
  <c r="D15967" i="16"/>
  <c r="C15966" i="16"/>
  <c r="H11255" i="16"/>
  <c r="C12840" i="16"/>
  <c r="B12840" i="16"/>
  <c r="D12841" i="16"/>
  <c r="C7777" i="16"/>
  <c r="B7777" i="16"/>
  <c r="E16835" i="16"/>
  <c r="J16834" i="16"/>
  <c r="I4426" i="16"/>
  <c r="E6143" i="16"/>
  <c r="H6140" i="16"/>
  <c r="F6140" i="16"/>
  <c r="K6140" i="16"/>
  <c r="J6140" i="16"/>
  <c r="I6140" i="16"/>
  <c r="K10266" i="16"/>
  <c r="L10266" i="16"/>
  <c r="J12840" i="16"/>
  <c r="B7454" i="16"/>
  <c r="C7454" i="16"/>
  <c r="E3423" i="16"/>
  <c r="J3420" i="16"/>
  <c r="I3420" i="16"/>
  <c r="F3420" i="16"/>
  <c r="K3420" i="16"/>
  <c r="L3420" i="16"/>
  <c r="H3420" i="16"/>
  <c r="K16913" i="16"/>
  <c r="L16913" i="16"/>
  <c r="D1545" i="16"/>
  <c r="B1544" i="16"/>
  <c r="C1544" i="16"/>
  <c r="E4585" i="16"/>
  <c r="J4582" i="16"/>
  <c r="I4582" i="16"/>
  <c r="F4582" i="16"/>
  <c r="K4582" i="16"/>
  <c r="H4582" i="16"/>
  <c r="F4650" i="16"/>
  <c r="F13349" i="16"/>
  <c r="K13349" i="16"/>
  <c r="L13349" i="16"/>
  <c r="E6046" i="16"/>
  <c r="J6043" i="16"/>
  <c r="I6043" i="16"/>
  <c r="F6043" i="16"/>
  <c r="K6043" i="16"/>
  <c r="L6043" i="16"/>
  <c r="H6043" i="16"/>
  <c r="H3701" i="16"/>
  <c r="K3701" i="16"/>
  <c r="L3701" i="16"/>
  <c r="D11398" i="16"/>
  <c r="D11397" i="16"/>
  <c r="D11396" i="16"/>
  <c r="B11395" i="16"/>
  <c r="C11395" i="16"/>
  <c r="D798" i="16"/>
  <c r="B797" i="16"/>
  <c r="C797" i="16"/>
  <c r="B3510" i="16"/>
  <c r="C3510" i="16"/>
  <c r="I10723" i="16"/>
  <c r="J13458" i="16"/>
  <c r="J12275" i="16"/>
  <c r="I5723" i="16"/>
  <c r="D16973" i="16"/>
  <c r="B16972" i="16"/>
  <c r="C16972" i="16"/>
  <c r="D15531" i="16"/>
  <c r="B15530" i="16"/>
  <c r="C15530" i="16"/>
  <c r="F4088" i="16"/>
  <c r="K4088" i="16"/>
  <c r="L4088" i="16"/>
  <c r="I3959" i="16"/>
  <c r="E3960" i="16"/>
  <c r="J3959" i="16"/>
  <c r="F13567" i="16"/>
  <c r="K13567" i="16"/>
  <c r="D14768" i="16"/>
  <c r="B14767" i="16"/>
  <c r="C14767" i="16"/>
  <c r="E16672" i="16"/>
  <c r="B8158" i="16"/>
  <c r="C8158" i="16"/>
  <c r="C6898" i="16"/>
  <c r="B6898" i="16"/>
  <c r="D4830" i="16"/>
  <c r="D4829" i="16"/>
  <c r="C4827" i="16"/>
  <c r="D4828" i="16"/>
  <c r="B4827" i="16"/>
  <c r="E13787" i="16"/>
  <c r="J13784" i="16"/>
  <c r="I13784" i="16"/>
  <c r="H13784" i="16"/>
  <c r="F13784" i="16"/>
  <c r="K13784" i="16"/>
  <c r="C13896" i="16"/>
  <c r="D13897" i="16"/>
  <c r="B13896" i="16"/>
  <c r="B4671" i="16"/>
  <c r="C4671" i="16"/>
  <c r="D7361" i="16"/>
  <c r="D7360" i="16"/>
  <c r="D7359" i="16"/>
  <c r="B7358" i="16"/>
  <c r="C7358" i="16"/>
  <c r="E16603" i="16"/>
  <c r="J16602" i="16"/>
  <c r="I16602" i="16"/>
  <c r="K12321" i="16"/>
  <c r="L12321" i="16"/>
  <c r="F12676" i="16"/>
  <c r="B11025" i="16"/>
  <c r="C11025" i="16"/>
  <c r="D8163" i="16"/>
  <c r="D8162" i="16"/>
  <c r="D8161" i="16"/>
  <c r="B8160" i="16"/>
  <c r="C8160" i="16"/>
  <c r="E14115" i="16"/>
  <c r="K9958" i="16"/>
  <c r="L9958" i="16"/>
  <c r="E14659" i="16"/>
  <c r="I14656" i="16"/>
  <c r="H14656" i="16"/>
  <c r="F14656" i="16"/>
  <c r="J14656" i="16"/>
  <c r="E16178" i="16"/>
  <c r="I16177" i="16"/>
  <c r="D11616" i="16"/>
  <c r="D11615" i="16"/>
  <c r="D11614" i="16"/>
  <c r="B11613" i="16"/>
  <c r="C11613" i="16"/>
  <c r="F5941" i="16"/>
  <c r="D10890" i="16"/>
  <c r="D10889" i="16"/>
  <c r="C10887" i="16"/>
  <c r="D10888" i="16"/>
  <c r="B10887" i="16"/>
  <c r="H3486" i="16"/>
  <c r="C10601" i="16"/>
  <c r="B10601" i="16"/>
  <c r="E4483" i="16"/>
  <c r="H4482" i="16"/>
  <c r="J3181" i="16"/>
  <c r="C2905" i="16"/>
  <c r="D2906" i="16"/>
  <c r="B2905" i="16"/>
  <c r="D2908" i="16"/>
  <c r="D2907" i="16"/>
  <c r="E14441" i="16"/>
  <c r="I14438" i="16"/>
  <c r="H14438" i="16"/>
  <c r="F14438" i="16"/>
  <c r="K14438" i="16"/>
  <c r="L14438" i="16"/>
  <c r="J14438" i="16"/>
  <c r="B15640" i="16"/>
  <c r="C15640" i="16"/>
  <c r="D15641" i="16"/>
  <c r="L15529" i="16"/>
  <c r="B7559" i="16"/>
  <c r="C7559" i="16"/>
  <c r="E12477" i="16"/>
  <c r="F12474" i="16"/>
  <c r="I12474" i="16"/>
  <c r="J12474" i="16"/>
  <c r="H12474" i="16"/>
  <c r="H8881" i="16"/>
  <c r="E15640" i="16"/>
  <c r="J15637" i="16"/>
  <c r="I15637" i="16"/>
  <c r="H15637" i="16"/>
  <c r="F15637" i="16"/>
  <c r="B4670" i="16"/>
  <c r="C4670" i="16"/>
  <c r="F16450" i="16"/>
  <c r="K16450" i="16"/>
  <c r="B6337" i="16"/>
  <c r="C6337" i="16"/>
  <c r="C7356" i="16"/>
  <c r="B7356" i="16"/>
  <c r="D7033" i="16"/>
  <c r="D7032" i="16"/>
  <c r="C7030" i="16"/>
  <c r="D7031" i="16"/>
  <c r="B7030" i="16"/>
  <c r="B10747" i="16"/>
  <c r="C10747" i="16"/>
  <c r="F4002" i="16"/>
  <c r="K4002" i="16"/>
  <c r="L4002" i="16"/>
  <c r="E3874" i="16"/>
  <c r="I3873" i="16"/>
  <c r="H8138" i="16"/>
  <c r="H3446" i="16"/>
  <c r="J4522" i="16"/>
  <c r="E3788" i="16"/>
  <c r="H3787" i="16"/>
  <c r="E9038" i="16"/>
  <c r="F7533" i="16"/>
  <c r="B6165" i="16"/>
  <c r="C6165" i="16"/>
  <c r="K8422" i="16"/>
  <c r="L8422" i="16"/>
  <c r="E6234" i="16"/>
  <c r="F6231" i="16"/>
  <c r="J6231" i="16"/>
  <c r="I6231" i="16"/>
  <c r="H6231" i="16"/>
  <c r="I14548" i="16"/>
  <c r="E4261" i="16"/>
  <c r="H4260" i="16"/>
  <c r="B11151" i="16"/>
  <c r="C11151" i="16"/>
  <c r="B4412" i="16"/>
  <c r="C4412" i="16"/>
  <c r="E12323" i="16"/>
  <c r="I12320" i="16"/>
  <c r="H12320" i="16"/>
  <c r="J12320" i="16"/>
  <c r="F12320" i="16"/>
  <c r="F11255" i="16"/>
  <c r="E16787" i="16"/>
  <c r="F16784" i="16"/>
  <c r="I16784" i="16"/>
  <c r="J16784" i="16"/>
  <c r="H16784" i="16"/>
  <c r="D8599" i="16"/>
  <c r="B8598" i="16"/>
  <c r="C8598" i="16"/>
  <c r="D8601" i="16"/>
  <c r="D8600" i="16"/>
  <c r="E15858" i="16"/>
  <c r="H15855" i="16"/>
  <c r="F15855" i="16"/>
  <c r="I15855" i="16"/>
  <c r="J15855" i="16"/>
  <c r="E3392" i="16"/>
  <c r="J3389" i="16"/>
  <c r="I3389" i="16"/>
  <c r="H3389" i="16"/>
  <c r="F3389" i="16"/>
  <c r="K3389" i="16"/>
  <c r="L3389" i="16"/>
  <c r="E7880" i="16"/>
  <c r="F7877" i="16"/>
  <c r="J7877" i="16"/>
  <c r="H7877" i="16"/>
  <c r="I7877" i="16"/>
  <c r="E12362" i="16"/>
  <c r="J12361" i="16"/>
  <c r="L4045" i="16"/>
  <c r="F12840" i="16"/>
  <c r="K12840" i="16"/>
  <c r="L12840" i="16"/>
  <c r="E3053" i="16"/>
  <c r="I3052" i="16"/>
  <c r="H3052" i="16"/>
  <c r="E16277" i="16"/>
  <c r="B14877" i="16"/>
  <c r="C14877" i="16"/>
  <c r="D14878" i="16"/>
  <c r="H4650" i="16"/>
  <c r="H13349" i="16"/>
  <c r="C6256" i="16"/>
  <c r="B6256" i="16"/>
  <c r="I3701" i="16"/>
  <c r="B168" i="16"/>
  <c r="C168" i="16"/>
  <c r="D169" i="16"/>
  <c r="K11130" i="16"/>
  <c r="L11130" i="16"/>
  <c r="D3514" i="16"/>
  <c r="D3513" i="16"/>
  <c r="D3512" i="16"/>
  <c r="B3511" i="16"/>
  <c r="C3511" i="16"/>
  <c r="J10723" i="16"/>
  <c r="J15202" i="16"/>
  <c r="E15203" i="16"/>
  <c r="I15202" i="16"/>
  <c r="H15202" i="16"/>
  <c r="F15202" i="16"/>
  <c r="D15204" i="16"/>
  <c r="B15203" i="16"/>
  <c r="C15203" i="16"/>
  <c r="J5178" i="16"/>
  <c r="E5179" i="16"/>
  <c r="H5178" i="16"/>
  <c r="F5178" i="16"/>
  <c r="D16367" i="16"/>
  <c r="B16366" i="16"/>
  <c r="C16366" i="16"/>
  <c r="J5723" i="16"/>
  <c r="B7904" i="16"/>
  <c r="C7904" i="16"/>
  <c r="H4088" i="16"/>
  <c r="I13567" i="16"/>
  <c r="F16730" i="16"/>
  <c r="K16730" i="16"/>
  <c r="L16730" i="16"/>
  <c r="F90" i="4"/>
  <c r="G90" i="4"/>
  <c r="G89" i="4"/>
  <c r="E9193" i="16"/>
  <c r="I9192" i="16"/>
  <c r="E6654" i="16"/>
  <c r="I6651" i="16"/>
  <c r="H6651" i="16"/>
  <c r="F6651" i="16"/>
  <c r="K6651" i="16"/>
  <c r="L6651" i="16"/>
  <c r="J6651" i="16"/>
  <c r="C10604" i="16"/>
  <c r="B10604" i="16"/>
  <c r="B6259" i="16"/>
  <c r="C6259" i="16"/>
  <c r="E3011" i="16"/>
  <c r="I3008" i="16"/>
  <c r="H3008" i="16"/>
  <c r="J3008" i="16"/>
  <c r="F3008" i="16"/>
  <c r="E4091" i="16"/>
  <c r="I12361" i="16"/>
  <c r="D8166" i="16"/>
  <c r="D8165" i="16"/>
  <c r="D8164" i="16"/>
  <c r="B8163" i="16"/>
  <c r="C8163" i="16"/>
  <c r="K3486" i="16"/>
  <c r="L3486" i="16"/>
  <c r="B3513" i="16"/>
  <c r="C3513" i="16"/>
  <c r="E3393" i="16"/>
  <c r="K7533" i="16"/>
  <c r="L7533" i="16"/>
  <c r="K12676" i="16"/>
  <c r="L12676" i="16"/>
  <c r="B11720" i="16"/>
  <c r="C11720" i="16"/>
  <c r="D16179" i="16"/>
  <c r="C16178" i="16"/>
  <c r="B16178" i="16"/>
  <c r="E11957" i="16"/>
  <c r="J11954" i="16"/>
  <c r="I11954" i="16"/>
  <c r="H11954" i="16"/>
  <c r="F11954" i="16"/>
  <c r="E7760" i="16"/>
  <c r="B15422" i="16"/>
  <c r="C15422" i="16"/>
  <c r="D15423" i="16"/>
  <c r="E11875" i="16"/>
  <c r="F11872" i="16"/>
  <c r="K11872" i="16"/>
  <c r="L11872" i="16"/>
  <c r="J11872" i="16"/>
  <c r="I11872" i="16"/>
  <c r="H11872" i="16"/>
  <c r="E3918" i="16"/>
  <c r="J3915" i="16"/>
  <c r="I3915" i="16"/>
  <c r="F3915" i="16"/>
  <c r="H3915" i="16"/>
  <c r="C169" i="16"/>
  <c r="B169" i="16"/>
  <c r="D170" i="16"/>
  <c r="D14879" i="16"/>
  <c r="C14878" i="16"/>
  <c r="B14878" i="16"/>
  <c r="F3052" i="16"/>
  <c r="K3052" i="16"/>
  <c r="L3052" i="16"/>
  <c r="H12361" i="16"/>
  <c r="E7881" i="16"/>
  <c r="K15855" i="16"/>
  <c r="L15855" i="16"/>
  <c r="K6231" i="16"/>
  <c r="L6231" i="16"/>
  <c r="E9039" i="16"/>
  <c r="H9038" i="16"/>
  <c r="I9038" i="16"/>
  <c r="K12474" i="16"/>
  <c r="L12474" i="16"/>
  <c r="C2906" i="16"/>
  <c r="B2906" i="16"/>
  <c r="K5941" i="16"/>
  <c r="L5941" i="16"/>
  <c r="C8161" i="16"/>
  <c r="B8161" i="16"/>
  <c r="H16602" i="16"/>
  <c r="D7363" i="16"/>
  <c r="C7361" i="16"/>
  <c r="D7362" i="16"/>
  <c r="B7361" i="16"/>
  <c r="D7364" i="16"/>
  <c r="E3961" i="16"/>
  <c r="I3958" i="16"/>
  <c r="H3958" i="16"/>
  <c r="F3958" i="16"/>
  <c r="K3958" i="16"/>
  <c r="L3958" i="16"/>
  <c r="J3958" i="16"/>
  <c r="D16974" i="16"/>
  <c r="B16973" i="16"/>
  <c r="C16973" i="16"/>
  <c r="L4582" i="16"/>
  <c r="B11721" i="16"/>
  <c r="C11721" i="16"/>
  <c r="K4173" i="16"/>
  <c r="L4173" i="16"/>
  <c r="D13463" i="16"/>
  <c r="C13462" i="16"/>
  <c r="B13462" i="16"/>
  <c r="C4549" i="16"/>
  <c r="B4549" i="16"/>
  <c r="D5106" i="16"/>
  <c r="D5105" i="16"/>
  <c r="C5103" i="16"/>
  <c r="D5104" i="16"/>
  <c r="B5103" i="16"/>
  <c r="B6731" i="16"/>
  <c r="C6731" i="16"/>
  <c r="K12030" i="16"/>
  <c r="L12030" i="16"/>
  <c r="H2923" i="16"/>
  <c r="B6560" i="16"/>
  <c r="C6560" i="16"/>
  <c r="J6880" i="16"/>
  <c r="E6881" i="16"/>
  <c r="H6880" i="16"/>
  <c r="H5832" i="16"/>
  <c r="L5722" i="16"/>
  <c r="K13457" i="16"/>
  <c r="L13457" i="16"/>
  <c r="C14659" i="16"/>
  <c r="B14659" i="16"/>
  <c r="D14660" i="16"/>
  <c r="K7532" i="16"/>
  <c r="L7532" i="16"/>
  <c r="K4521" i="16"/>
  <c r="L4521" i="16"/>
  <c r="D6345" i="16"/>
  <c r="D6344" i="16"/>
  <c r="C6342" i="16"/>
  <c r="D6343" i="16"/>
  <c r="B6342" i="16"/>
  <c r="B7669" i="16"/>
  <c r="C7669" i="16"/>
  <c r="B8035" i="16"/>
  <c r="C8035" i="16"/>
  <c r="D14989" i="16"/>
  <c r="B14988" i="16"/>
  <c r="C14988" i="16"/>
  <c r="K8726" i="16"/>
  <c r="L8726" i="16"/>
  <c r="D4610" i="16"/>
  <c r="C4608" i="16"/>
  <c r="D4609" i="16"/>
  <c r="B4608" i="16"/>
  <c r="D4611" i="16"/>
  <c r="K3657" i="16"/>
  <c r="L3657" i="16"/>
  <c r="E6319" i="16"/>
  <c r="J6316" i="16"/>
  <c r="I6316" i="16"/>
  <c r="H6316" i="16"/>
  <c r="F6316" i="16"/>
  <c r="K14221" i="16"/>
  <c r="L14221" i="16"/>
  <c r="H6652" i="16"/>
  <c r="B4750" i="16"/>
  <c r="C4750" i="16"/>
  <c r="C10605" i="16"/>
  <c r="B10605" i="16"/>
  <c r="H12603" i="16"/>
  <c r="K7156" i="16"/>
  <c r="L7156" i="16"/>
  <c r="I16368" i="16"/>
  <c r="B6420" i="16"/>
  <c r="C6420" i="16"/>
  <c r="H7242" i="16"/>
  <c r="E12843" i="16"/>
  <c r="F3830" i="16"/>
  <c r="K3830" i="16"/>
  <c r="L3830" i="16"/>
  <c r="H3009" i="16"/>
  <c r="C5204" i="16"/>
  <c r="B5204" i="16"/>
  <c r="B7457" i="16"/>
  <c r="C7457" i="16"/>
  <c r="E10271" i="16"/>
  <c r="H10270" i="16"/>
  <c r="I10270" i="16"/>
  <c r="J10270" i="16"/>
  <c r="B14334" i="16"/>
  <c r="C14334" i="16"/>
  <c r="D14335" i="16"/>
  <c r="K13240" i="16"/>
  <c r="L13240" i="16"/>
  <c r="F5075" i="16"/>
  <c r="K5075" i="16"/>
  <c r="L5075" i="16"/>
  <c r="B7104" i="16"/>
  <c r="C7104" i="16"/>
  <c r="K4087" i="16"/>
  <c r="L4087" i="16"/>
  <c r="C6495" i="16"/>
  <c r="B6495" i="16"/>
  <c r="C7184" i="16"/>
  <c r="B7184" i="16"/>
  <c r="E8008" i="16"/>
  <c r="D11158" i="16"/>
  <c r="C11156" i="16"/>
  <c r="D11159" i="16"/>
  <c r="B11156" i="16"/>
  <c r="D11157" i="16"/>
  <c r="E7007" i="16"/>
  <c r="H7004" i="16"/>
  <c r="F7004" i="16"/>
  <c r="I7004" i="16"/>
  <c r="J7004" i="16"/>
  <c r="D15097" i="16"/>
  <c r="B15096" i="16"/>
  <c r="C15096" i="16"/>
  <c r="D16455" i="16"/>
  <c r="C16454" i="16"/>
  <c r="B16454" i="16"/>
  <c r="K8880" i="16"/>
  <c r="L8880" i="16"/>
  <c r="B12607" i="16"/>
  <c r="C12607" i="16"/>
  <c r="D12608" i="16"/>
  <c r="D6072" i="16"/>
  <c r="D6071" i="16"/>
  <c r="C6069" i="16"/>
  <c r="D6070" i="16"/>
  <c r="B6069" i="16"/>
  <c r="C11281" i="16"/>
  <c r="B11281" i="16"/>
  <c r="E4262" i="16"/>
  <c r="H4259" i="16"/>
  <c r="F4259" i="16"/>
  <c r="K4259" i="16"/>
  <c r="L4259" i="16"/>
  <c r="J4259" i="16"/>
  <c r="I4259" i="16"/>
  <c r="E16836" i="16"/>
  <c r="F16833" i="16"/>
  <c r="K16833" i="16"/>
  <c r="L16833" i="16"/>
  <c r="I16833" i="16"/>
  <c r="J16833" i="16"/>
  <c r="H16833" i="16"/>
  <c r="E8425" i="16"/>
  <c r="E5289" i="16"/>
  <c r="I5286" i="16"/>
  <c r="H5286" i="16"/>
  <c r="F5286" i="16"/>
  <c r="K5286" i="16"/>
  <c r="L5286" i="16"/>
  <c r="J5286" i="16"/>
  <c r="D8038" i="16"/>
  <c r="D8037" i="16"/>
  <c r="B8036" i="16"/>
  <c r="C8036" i="16"/>
  <c r="D8039" i="16"/>
  <c r="E3269" i="16"/>
  <c r="F3266" i="16"/>
  <c r="K3266" i="16"/>
  <c r="L3266" i="16"/>
  <c r="J3266" i="16"/>
  <c r="I3266" i="16"/>
  <c r="H3266" i="16"/>
  <c r="E3356" i="16"/>
  <c r="B7268" i="16"/>
  <c r="C7268" i="16"/>
  <c r="D6424" i="16"/>
  <c r="D6423" i="16"/>
  <c r="C6421" i="16"/>
  <c r="D6422" i="16"/>
  <c r="B6421" i="16"/>
  <c r="B6900" i="16"/>
  <c r="C6900" i="16"/>
  <c r="C7780" i="16"/>
  <c r="B7780" i="16"/>
  <c r="D7188" i="16"/>
  <c r="D7187" i="16"/>
  <c r="D7186" i="16"/>
  <c r="B7185" i="16"/>
  <c r="C7185" i="16"/>
  <c r="E15859" i="16"/>
  <c r="E14116" i="16"/>
  <c r="I14115" i="16"/>
  <c r="H14115" i="16"/>
  <c r="F14115" i="16"/>
  <c r="K14115" i="16"/>
  <c r="L14115" i="16"/>
  <c r="J14115" i="16"/>
  <c r="F16834" i="16"/>
  <c r="C6730" i="16"/>
  <c r="B6730" i="16"/>
  <c r="B15313" i="16"/>
  <c r="C15313" i="16"/>
  <c r="D15314" i="16"/>
  <c r="I5287" i="16"/>
  <c r="B14441" i="16"/>
  <c r="C14441" i="16"/>
  <c r="D14442" i="16"/>
  <c r="E7536" i="16"/>
  <c r="B4910" i="16"/>
  <c r="C4910" i="16"/>
  <c r="E10423" i="16"/>
  <c r="J10420" i="16"/>
  <c r="I10420" i="16"/>
  <c r="H10420" i="16"/>
  <c r="F10420" i="16"/>
  <c r="K10420" i="16"/>
  <c r="L10420" i="16"/>
  <c r="E5616" i="16"/>
  <c r="I5613" i="16"/>
  <c r="J5613" i="16"/>
  <c r="H5613" i="16"/>
  <c r="F5613" i="16"/>
  <c r="B8300" i="16"/>
  <c r="C8300" i="16"/>
  <c r="J3267" i="16"/>
  <c r="C14550" i="16"/>
  <c r="B14550" i="16"/>
  <c r="D14551" i="16"/>
  <c r="E7335" i="16"/>
  <c r="J7332" i="16"/>
  <c r="I7332" i="16"/>
  <c r="F7332" i="16"/>
  <c r="H7332" i="16"/>
  <c r="J16368" i="16"/>
  <c r="C11514" i="16"/>
  <c r="B11514" i="16"/>
  <c r="I3009" i="16"/>
  <c r="E11694" i="16"/>
  <c r="E6783" i="16"/>
  <c r="J6780" i="16"/>
  <c r="I6780" i="16"/>
  <c r="H6780" i="16"/>
  <c r="F6780" i="16"/>
  <c r="E16077" i="16"/>
  <c r="B7781" i="16"/>
  <c r="C7781" i="16"/>
  <c r="B6679" i="16"/>
  <c r="C6679" i="16"/>
  <c r="B15858" i="16"/>
  <c r="C15858" i="16"/>
  <c r="D15859" i="16"/>
  <c r="B11028" i="16"/>
  <c r="C11028" i="16"/>
  <c r="B16367" i="16"/>
  <c r="C16367" i="16"/>
  <c r="D16368" i="16"/>
  <c r="D15205" i="16"/>
  <c r="B15204" i="16"/>
  <c r="C15204" i="16"/>
  <c r="B3512" i="16"/>
  <c r="C3512" i="16"/>
  <c r="C8600" i="16"/>
  <c r="B8600" i="16"/>
  <c r="K16784" i="16"/>
  <c r="L16784" i="16"/>
  <c r="J4260" i="16"/>
  <c r="F3787" i="16"/>
  <c r="K3787" i="16"/>
  <c r="L3787" i="16"/>
  <c r="F3873" i="16"/>
  <c r="E15641" i="16"/>
  <c r="F4482" i="16"/>
  <c r="K4482" i="16"/>
  <c r="L4482" i="16"/>
  <c r="B14768" i="16"/>
  <c r="C14768" i="16"/>
  <c r="D14769" i="16"/>
  <c r="B11396" i="16"/>
  <c r="C11396" i="16"/>
  <c r="E4586" i="16"/>
  <c r="L6140" i="16"/>
  <c r="H16834" i="16"/>
  <c r="C15967" i="16"/>
  <c r="B15967" i="16"/>
  <c r="D15968" i="16"/>
  <c r="E14768" i="16"/>
  <c r="F14765" i="16"/>
  <c r="K14765" i="16"/>
  <c r="L14765" i="16"/>
  <c r="I14765" i="16"/>
  <c r="H14765" i="16"/>
  <c r="J14765" i="16"/>
  <c r="B16947" i="16"/>
  <c r="C16947" i="16"/>
  <c r="D16948" i="16"/>
  <c r="E11004" i="16"/>
  <c r="C5002" i="16"/>
  <c r="B5002" i="16"/>
  <c r="L11784" i="16"/>
  <c r="K16449" i="16"/>
  <c r="L16449" i="16"/>
  <c r="J5832" i="16"/>
  <c r="F4131" i="16"/>
  <c r="K4131" i="16"/>
  <c r="J5287" i="16"/>
  <c r="E3704" i="16"/>
  <c r="D15751" i="16"/>
  <c r="B15750" i="16"/>
  <c r="C15750" i="16"/>
  <c r="F11955" i="16"/>
  <c r="K11955" i="16"/>
  <c r="E12397" i="16"/>
  <c r="F12394" i="16"/>
  <c r="I12394" i="16"/>
  <c r="J12394" i="16"/>
  <c r="H12394" i="16"/>
  <c r="I10421" i="16"/>
  <c r="L10421" i="16"/>
  <c r="B7908" i="16"/>
  <c r="C7908" i="16"/>
  <c r="C12538" i="16"/>
  <c r="B12538" i="16"/>
  <c r="D12539" i="16"/>
  <c r="I5614" i="16"/>
  <c r="B8301" i="16"/>
  <c r="C8301" i="16"/>
  <c r="F4501" i="16"/>
  <c r="K4501" i="16"/>
  <c r="E3574" i="16"/>
  <c r="J3571" i="16"/>
  <c r="I3571" i="16"/>
  <c r="F3571" i="16"/>
  <c r="H3571" i="16"/>
  <c r="J6652" i="16"/>
  <c r="E12936" i="16"/>
  <c r="F12933" i="16"/>
  <c r="I12933" i="16"/>
  <c r="J12933" i="16"/>
  <c r="H12933" i="16"/>
  <c r="E8279" i="16"/>
  <c r="J8276" i="16"/>
  <c r="H8276" i="16"/>
  <c r="I8276" i="16"/>
  <c r="F8276" i="16"/>
  <c r="K3309" i="16"/>
  <c r="L3309" i="16"/>
  <c r="F11873" i="16"/>
  <c r="B7269" i="16"/>
  <c r="C7269" i="16"/>
  <c r="F4802" i="16"/>
  <c r="K4802" i="16"/>
  <c r="E16533" i="16"/>
  <c r="I16532" i="16"/>
  <c r="F3916" i="16"/>
  <c r="L4044" i="16"/>
  <c r="I7333" i="16"/>
  <c r="L7333" i="16"/>
  <c r="E13679" i="16"/>
  <c r="L4522" i="16"/>
  <c r="K7642" i="16"/>
  <c r="L7642" i="16"/>
  <c r="K6395" i="16"/>
  <c r="L6395" i="16"/>
  <c r="J9962" i="16"/>
  <c r="E9963" i="16"/>
  <c r="I9962" i="16"/>
  <c r="K8572" i="16"/>
  <c r="L8572" i="16"/>
  <c r="D12679" i="16"/>
  <c r="B12678" i="16"/>
  <c r="C12678" i="16"/>
  <c r="J7242" i="16"/>
  <c r="B11515" i="16"/>
  <c r="C11515" i="16"/>
  <c r="J3009" i="16"/>
  <c r="B5964" i="16"/>
  <c r="C5964" i="16"/>
  <c r="D5209" i="16"/>
  <c r="D5208" i="16"/>
  <c r="D5207" i="16"/>
  <c r="B5206" i="16"/>
  <c r="C5206" i="16"/>
  <c r="C7456" i="16"/>
  <c r="B7456" i="16"/>
  <c r="D13680" i="16"/>
  <c r="B13679" i="16"/>
  <c r="C13679" i="16"/>
  <c r="E5398" i="16"/>
  <c r="H5395" i="16"/>
  <c r="J5395" i="16"/>
  <c r="I5395" i="16"/>
  <c r="F5395" i="16"/>
  <c r="K5395" i="16"/>
  <c r="I6781" i="16"/>
  <c r="L6781" i="16"/>
  <c r="E13242" i="16"/>
  <c r="F13239" i="16"/>
  <c r="K13239" i="16"/>
  <c r="L13239" i="16"/>
  <c r="I13239" i="16"/>
  <c r="H13239" i="16"/>
  <c r="J13239" i="16"/>
  <c r="C6901" i="16"/>
  <c r="B6901" i="16"/>
  <c r="K2965" i="16"/>
  <c r="L2965" i="16"/>
  <c r="D7784" i="16"/>
  <c r="C7782" i="16"/>
  <c r="D7783" i="16"/>
  <c r="B7782" i="16"/>
  <c r="D7785" i="16"/>
  <c r="C1907" i="16"/>
  <c r="B1907" i="16"/>
  <c r="D1908" i="16"/>
  <c r="F16948" i="16"/>
  <c r="K16948" i="16"/>
  <c r="L16948" i="16"/>
  <c r="C7183" i="16"/>
  <c r="B7183" i="16"/>
  <c r="E4653" i="16"/>
  <c r="B6678" i="16"/>
  <c r="C6678" i="16"/>
  <c r="L14547" i="16"/>
  <c r="L8137" i="16"/>
  <c r="E8884" i="16"/>
  <c r="K3485" i="16"/>
  <c r="L3485" i="16"/>
  <c r="E9500" i="16"/>
  <c r="E11376" i="16"/>
  <c r="E12363" i="16"/>
  <c r="H12360" i="16"/>
  <c r="I12360" i="16"/>
  <c r="F12360" i="16"/>
  <c r="J12360" i="16"/>
  <c r="E12478" i="16"/>
  <c r="E16179" i="16"/>
  <c r="I16176" i="16"/>
  <c r="F16176" i="16"/>
  <c r="K16176" i="16"/>
  <c r="L16176" i="16"/>
  <c r="J16176" i="16"/>
  <c r="H16176" i="16"/>
  <c r="B8162" i="16"/>
  <c r="C8162" i="16"/>
  <c r="C5001" i="16"/>
  <c r="B5001" i="16"/>
  <c r="E3184" i="16"/>
  <c r="D6563" i="16"/>
  <c r="C6561" i="16"/>
  <c r="D6562" i="16"/>
  <c r="B6561" i="16"/>
  <c r="D6564" i="16"/>
  <c r="E5726" i="16"/>
  <c r="D16879" i="16"/>
  <c r="B16878" i="16"/>
  <c r="C16878" i="16"/>
  <c r="C6167" i="16"/>
  <c r="B6167" i="16"/>
  <c r="E16370" i="16"/>
  <c r="H16367" i="16"/>
  <c r="J16367" i="16"/>
  <c r="I16367" i="16"/>
  <c r="F16367" i="16"/>
  <c r="E10578" i="16"/>
  <c r="E5944" i="16"/>
  <c r="E3054" i="16"/>
  <c r="H3051" i="16"/>
  <c r="I3051" i="16"/>
  <c r="J3051" i="16"/>
  <c r="F3051" i="16"/>
  <c r="K3051" i="16"/>
  <c r="E12324" i="16"/>
  <c r="E16604" i="16"/>
  <c r="J16601" i="16"/>
  <c r="H16601" i="16"/>
  <c r="F16601" i="16"/>
  <c r="K16601" i="16"/>
  <c r="I16601" i="16"/>
  <c r="K11000" i="16"/>
  <c r="L11000" i="16"/>
  <c r="B241" i="16"/>
  <c r="C241" i="16"/>
  <c r="D242" i="16"/>
  <c r="E10726" i="16"/>
  <c r="E4460" i="16"/>
  <c r="K13031" i="16"/>
  <c r="L13031" i="16"/>
  <c r="B7907" i="16"/>
  <c r="C7907" i="16"/>
  <c r="D6630" i="16"/>
  <c r="D6629" i="16"/>
  <c r="B6628" i="16"/>
  <c r="C6628" i="16"/>
  <c r="D6631" i="16"/>
  <c r="I6652" i="16"/>
  <c r="D6263" i="16"/>
  <c r="D6262" i="16"/>
  <c r="D6261" i="16"/>
  <c r="B6260" i="16"/>
  <c r="C6260" i="16"/>
  <c r="E12605" i="16"/>
  <c r="F12602" i="16"/>
  <c r="J12602" i="16"/>
  <c r="I12602" i="16"/>
  <c r="H12602" i="16"/>
  <c r="E7160" i="16"/>
  <c r="D13354" i="16"/>
  <c r="B13353" i="16"/>
  <c r="C13353" i="16"/>
  <c r="E3832" i="16"/>
  <c r="F3829" i="16"/>
  <c r="J3829" i="16"/>
  <c r="I3829" i="16"/>
  <c r="H3829" i="16"/>
  <c r="B5205" i="16"/>
  <c r="C5205" i="16"/>
  <c r="E4429" i="16"/>
  <c r="B16531" i="16"/>
  <c r="C16531" i="16"/>
  <c r="D16532" i="16"/>
  <c r="B13241" i="16"/>
  <c r="C13241" i="16"/>
  <c r="D13242" i="16"/>
  <c r="C4673" i="16"/>
  <c r="B4673" i="16"/>
  <c r="E5077" i="16"/>
  <c r="F5074" i="16"/>
  <c r="K5074" i="16"/>
  <c r="J5074" i="16"/>
  <c r="I5074" i="16"/>
  <c r="H5074" i="16"/>
  <c r="I16948" i="16"/>
  <c r="L3181" i="16"/>
  <c r="J15423" i="16"/>
  <c r="E15424" i="16"/>
  <c r="I15423" i="16"/>
  <c r="H15423" i="16"/>
  <c r="K5178" i="16"/>
  <c r="K15202" i="16"/>
  <c r="L15202" i="16"/>
  <c r="J3052" i="16"/>
  <c r="D8604" i="16"/>
  <c r="D8603" i="16"/>
  <c r="D8602" i="16"/>
  <c r="B8601" i="16"/>
  <c r="C8601" i="16"/>
  <c r="E16788" i="16"/>
  <c r="H3873" i="16"/>
  <c r="B7031" i="16"/>
  <c r="C7031" i="16"/>
  <c r="L16450" i="16"/>
  <c r="E14442" i="16"/>
  <c r="B10888" i="16"/>
  <c r="C10888" i="16"/>
  <c r="B11615" i="16"/>
  <c r="C11615" i="16"/>
  <c r="K14656" i="16"/>
  <c r="L14656" i="16"/>
  <c r="B13897" i="16"/>
  <c r="C13897" i="16"/>
  <c r="D13898" i="16"/>
  <c r="B4828" i="16"/>
  <c r="C4828" i="16"/>
  <c r="L13567" i="16"/>
  <c r="E6047" i="16"/>
  <c r="E3424" i="16"/>
  <c r="E4177" i="16"/>
  <c r="E6814" i="16"/>
  <c r="F6811" i="16"/>
  <c r="K6811" i="16"/>
  <c r="I6811" i="16"/>
  <c r="J6811" i="16"/>
  <c r="H6811" i="16"/>
  <c r="K3446" i="16"/>
  <c r="L3446" i="16"/>
  <c r="J14766" i="16"/>
  <c r="D5005" i="16"/>
  <c r="D5004" i="16"/>
  <c r="B5003" i="16"/>
  <c r="C5003" i="16"/>
  <c r="D5006" i="16"/>
  <c r="B16732" i="16"/>
  <c r="D16733" i="16"/>
  <c r="C16732" i="16"/>
  <c r="E16453" i="16"/>
  <c r="E9345" i="16"/>
  <c r="J9342" i="16"/>
  <c r="I9342" i="16"/>
  <c r="H9342" i="16"/>
  <c r="F9342" i="16"/>
  <c r="E13896" i="16"/>
  <c r="I13893" i="16"/>
  <c r="J13893" i="16"/>
  <c r="F13893" i="16"/>
  <c r="H13893" i="16"/>
  <c r="E13461" i="16"/>
  <c r="C2570" i="16"/>
  <c r="B2570" i="16"/>
  <c r="D2571" i="16"/>
  <c r="F5287" i="16"/>
  <c r="K5287" i="16"/>
  <c r="K6597" i="16"/>
  <c r="L6597" i="16"/>
  <c r="H11955" i="16"/>
  <c r="E4525" i="16"/>
  <c r="C7670" i="16"/>
  <c r="D7671" i="16"/>
  <c r="B7670" i="16"/>
  <c r="D7673" i="16"/>
  <c r="D7672" i="16"/>
  <c r="C4911" i="16"/>
  <c r="B4911" i="16"/>
  <c r="J10421" i="16"/>
  <c r="B7562" i="16"/>
  <c r="C7562" i="16"/>
  <c r="E13033" i="16"/>
  <c r="I13030" i="16"/>
  <c r="H13030" i="16"/>
  <c r="J13030" i="16"/>
  <c r="F13030" i="16"/>
  <c r="D7911" i="16"/>
  <c r="C7909" i="16"/>
  <c r="D7910" i="16"/>
  <c r="B7909" i="16"/>
  <c r="D7912" i="16"/>
  <c r="K6938" i="16"/>
  <c r="L6938" i="16"/>
  <c r="K12164" i="16"/>
  <c r="L12164" i="16"/>
  <c r="E8730" i="16"/>
  <c r="J5614" i="16"/>
  <c r="K4302" i="16"/>
  <c r="L4302" i="16"/>
  <c r="E3661" i="16"/>
  <c r="D8305" i="16"/>
  <c r="D8304" i="16"/>
  <c r="C8302" i="16"/>
  <c r="D8303" i="16"/>
  <c r="B8302" i="16"/>
  <c r="E16972" i="16"/>
  <c r="I16969" i="16"/>
  <c r="F16969" i="16"/>
  <c r="K16969" i="16"/>
  <c r="L16969" i="16"/>
  <c r="J16969" i="16"/>
  <c r="H16969" i="16"/>
  <c r="H11873" i="16"/>
  <c r="D10609" i="16"/>
  <c r="D10608" i="16"/>
  <c r="B10606" i="16"/>
  <c r="C10606" i="16"/>
  <c r="D10607" i="16"/>
  <c r="E16733" i="16"/>
  <c r="D7272" i="16"/>
  <c r="C7270" i="16"/>
  <c r="D7271" i="16"/>
  <c r="B7270" i="16"/>
  <c r="D7273" i="16"/>
  <c r="H3916" i="16"/>
  <c r="C6258" i="16"/>
  <c r="B6258" i="16"/>
  <c r="E2882" i="16"/>
  <c r="J2879" i="16"/>
  <c r="I2879" i="16"/>
  <c r="F2879" i="16"/>
  <c r="K2879" i="16"/>
  <c r="H2879" i="16"/>
  <c r="J7333" i="16"/>
  <c r="C16605" i="16"/>
  <c r="B16605" i="16"/>
  <c r="D16606" i="16"/>
  <c r="H16368" i="16"/>
  <c r="K16368" i="16"/>
  <c r="L16368" i="16"/>
  <c r="E8576" i="16"/>
  <c r="K13348" i="16"/>
  <c r="L13348" i="16"/>
  <c r="K3615" i="16"/>
  <c r="L3615" i="16"/>
  <c r="E13135" i="16"/>
  <c r="H13134" i="16"/>
  <c r="I13134" i="16"/>
  <c r="J3830" i="16"/>
  <c r="E12447" i="16"/>
  <c r="J12444" i="16"/>
  <c r="I12444" i="16"/>
  <c r="F12444" i="16"/>
  <c r="K12444" i="16"/>
  <c r="L12444" i="16"/>
  <c r="H12444" i="16"/>
  <c r="D11519" i="16"/>
  <c r="D11518" i="16"/>
  <c r="C11516" i="16"/>
  <c r="D11517" i="16"/>
  <c r="B11516" i="16"/>
  <c r="K12274" i="16"/>
  <c r="L12274" i="16"/>
  <c r="K13458" i="16"/>
  <c r="L13458" i="16"/>
  <c r="B16786" i="16"/>
  <c r="D16787" i="16"/>
  <c r="C16786" i="16"/>
  <c r="K3744" i="16"/>
  <c r="E3226" i="16"/>
  <c r="J3223" i="16"/>
  <c r="I3223" i="16"/>
  <c r="H3223" i="16"/>
  <c r="F3223" i="16"/>
  <c r="B4674" i="16"/>
  <c r="C4674" i="16"/>
  <c r="J6781" i="16"/>
  <c r="D6904" i="16"/>
  <c r="D6903" i="16"/>
  <c r="B6902" i="16"/>
  <c r="C6902" i="16"/>
  <c r="D6905" i="16"/>
  <c r="A37" i="1"/>
  <c r="H36" i="1"/>
  <c r="I36" i="1"/>
  <c r="B36" i="1"/>
  <c r="C36" i="1"/>
  <c r="J5075" i="16"/>
  <c r="K4389" i="16"/>
  <c r="L4389" i="16"/>
  <c r="E13570" i="16"/>
  <c r="E16918" i="16"/>
  <c r="H16917" i="16"/>
  <c r="K12536" i="16"/>
  <c r="L12536" i="16"/>
  <c r="C11155" i="16"/>
  <c r="B11155" i="16"/>
  <c r="E3531" i="16"/>
  <c r="H3528" i="16"/>
  <c r="F3528" i="16"/>
  <c r="K3528" i="16"/>
  <c r="I3528" i="16"/>
  <c r="J3528" i="16"/>
  <c r="D16837" i="16"/>
  <c r="B16836" i="16"/>
  <c r="C16836" i="16"/>
  <c r="E15314" i="16"/>
  <c r="B11812" i="16"/>
  <c r="C11812" i="16"/>
  <c r="D11032" i="16"/>
  <c r="D11031" i="16"/>
  <c r="D11030" i="16"/>
  <c r="B11029" i="16"/>
  <c r="C11029" i="16"/>
  <c r="E12679" i="16"/>
  <c r="E6235" i="16"/>
  <c r="D799" i="16"/>
  <c r="C798" i="16"/>
  <c r="B798" i="16"/>
  <c r="D11724" i="16"/>
  <c r="C11722" i="16"/>
  <c r="D11723" i="16"/>
  <c r="B11722" i="16"/>
  <c r="D11725" i="16"/>
  <c r="D4553" i="16"/>
  <c r="D4552" i="16"/>
  <c r="D4551" i="16"/>
  <c r="B4550" i="16"/>
  <c r="C4550" i="16"/>
  <c r="E2925" i="16"/>
  <c r="F2922" i="16"/>
  <c r="J2922" i="16"/>
  <c r="I2922" i="16"/>
  <c r="H2922" i="16"/>
  <c r="E5834" i="16"/>
  <c r="J5831" i="16"/>
  <c r="I5831" i="16"/>
  <c r="H5831" i="16"/>
  <c r="F5831" i="16"/>
  <c r="H12226" i="16"/>
  <c r="E12227" i="16"/>
  <c r="I12226" i="16"/>
  <c r="D13789" i="16"/>
  <c r="B13788" i="16"/>
  <c r="C13788" i="16"/>
  <c r="E14332" i="16"/>
  <c r="F14329" i="16"/>
  <c r="K14329" i="16"/>
  <c r="L14329" i="16"/>
  <c r="J14329" i="16"/>
  <c r="H14329" i="16"/>
  <c r="I14329" i="16"/>
  <c r="E12759" i="16"/>
  <c r="C6627" i="16"/>
  <c r="B6627" i="16"/>
  <c r="D4754" i="16"/>
  <c r="D4753" i="16"/>
  <c r="C4751" i="16"/>
  <c r="D4752" i="16"/>
  <c r="B4751" i="16"/>
  <c r="E7433" i="16"/>
  <c r="J9808" i="16"/>
  <c r="I9808" i="16"/>
  <c r="E9809" i="16"/>
  <c r="H9808" i="16"/>
  <c r="F9808" i="16"/>
  <c r="E7244" i="16"/>
  <c r="F7241" i="16"/>
  <c r="K7241" i="16"/>
  <c r="J7241" i="16"/>
  <c r="I7241" i="16"/>
  <c r="H7241" i="16"/>
  <c r="B8448" i="16"/>
  <c r="C8448" i="16"/>
  <c r="E16950" i="16"/>
  <c r="I16947" i="16"/>
  <c r="F16947" i="16"/>
  <c r="H16947" i="16"/>
  <c r="J16947" i="16"/>
  <c r="J16177" i="16"/>
  <c r="E12034" i="16"/>
  <c r="K11255" i="16"/>
  <c r="L11255" i="16"/>
  <c r="E3789" i="16"/>
  <c r="H3786" i="16"/>
  <c r="J3786" i="16"/>
  <c r="F3786" i="16"/>
  <c r="K3786" i="16"/>
  <c r="L3786" i="16"/>
  <c r="I3786" i="16"/>
  <c r="D15642" i="16"/>
  <c r="B15641" i="16"/>
  <c r="C15641" i="16"/>
  <c r="E4484" i="16"/>
  <c r="H4481" i="16"/>
  <c r="J4481" i="16"/>
  <c r="I4481" i="16"/>
  <c r="F4481" i="16"/>
  <c r="K4481" i="16"/>
  <c r="B7359" i="16"/>
  <c r="C7359" i="16"/>
  <c r="E6144" i="16"/>
  <c r="K14766" i="16"/>
  <c r="L14766" i="16"/>
  <c r="B5101" i="16"/>
  <c r="C5101" i="16"/>
  <c r="B484" i="16"/>
  <c r="C484" i="16"/>
  <c r="D485" i="16"/>
  <c r="E4133" i="16"/>
  <c r="J4130" i="16"/>
  <c r="I4130" i="16"/>
  <c r="H4130" i="16"/>
  <c r="F4130" i="16"/>
  <c r="K4130" i="16"/>
  <c r="L12395" i="16"/>
  <c r="B7563" i="16"/>
  <c r="C7563" i="16"/>
  <c r="I14330" i="16"/>
  <c r="E12168" i="16"/>
  <c r="J4500" i="16"/>
  <c r="I4500" i="16"/>
  <c r="H4500" i="16"/>
  <c r="F4500" i="16"/>
  <c r="K4500" i="16"/>
  <c r="L4500" i="16"/>
  <c r="B23" i="16"/>
  <c r="C23" i="16"/>
  <c r="D24" i="16"/>
  <c r="B14006" i="16"/>
  <c r="C14006" i="16"/>
  <c r="D14007" i="16"/>
  <c r="E4804" i="16"/>
  <c r="J4801" i="16"/>
  <c r="I4801" i="16"/>
  <c r="H4801" i="16"/>
  <c r="F4801" i="16"/>
  <c r="K4801" i="16"/>
  <c r="L4801" i="16"/>
  <c r="E4048" i="16"/>
  <c r="K12101" i="16"/>
  <c r="L12101" i="16"/>
  <c r="E10116" i="16"/>
  <c r="C605" i="16"/>
  <c r="B605" i="16"/>
  <c r="D606" i="16"/>
  <c r="E7081" i="16"/>
  <c r="C5965" i="16"/>
  <c r="B5965" i="16"/>
  <c r="E6748" i="16"/>
  <c r="F6747" i="16"/>
  <c r="K6747" i="16"/>
  <c r="L6747" i="16"/>
  <c r="I6747" i="16"/>
  <c r="H6747" i="16"/>
  <c r="I10868" i="16"/>
  <c r="E10869" i="16"/>
  <c r="H10868" i="16"/>
  <c r="B11282" i="16"/>
  <c r="C11282" i="16"/>
  <c r="E5180" i="16"/>
  <c r="H5177" i="16"/>
  <c r="F5177" i="16"/>
  <c r="K5177" i="16"/>
  <c r="L5177" i="16"/>
  <c r="J5177" i="16"/>
  <c r="I5177" i="16"/>
  <c r="D3517" i="16"/>
  <c r="D3516" i="16"/>
  <c r="C3514" i="16"/>
  <c r="D3515" i="16"/>
  <c r="B3514" i="16"/>
  <c r="C8599" i="16"/>
  <c r="B8599" i="16"/>
  <c r="K12320" i="16"/>
  <c r="L12320" i="16"/>
  <c r="I3787" i="16"/>
  <c r="B7032" i="16"/>
  <c r="C7032" i="16"/>
  <c r="D2911" i="16"/>
  <c r="D2910" i="16"/>
  <c r="C2908" i="16"/>
  <c r="B2908" i="16"/>
  <c r="D2909" i="16"/>
  <c r="I4482" i="16"/>
  <c r="B10889" i="16"/>
  <c r="C10889" i="16"/>
  <c r="F16177" i="16"/>
  <c r="L13784" i="16"/>
  <c r="C4829" i="16"/>
  <c r="B4829" i="16"/>
  <c r="F3959" i="16"/>
  <c r="D11400" i="16"/>
  <c r="C11398" i="16"/>
  <c r="D11399" i="16"/>
  <c r="B11398" i="16"/>
  <c r="D11401" i="16"/>
  <c r="K4650" i="16"/>
  <c r="L4650" i="16"/>
  <c r="D12842" i="16"/>
  <c r="B12841" i="16"/>
  <c r="C12841" i="16"/>
  <c r="C16276" i="16"/>
  <c r="D16277" i="16"/>
  <c r="B16276" i="16"/>
  <c r="L8421" i="16"/>
  <c r="J6812" i="16"/>
  <c r="K8881" i="16"/>
  <c r="L8881" i="16"/>
  <c r="B4548" i="16"/>
  <c r="C4548" i="16"/>
  <c r="B6732" i="16"/>
  <c r="C6732" i="16"/>
  <c r="L3180" i="16"/>
  <c r="I2923" i="16"/>
  <c r="C6559" i="16"/>
  <c r="B6559" i="16"/>
  <c r="J9343" i="16"/>
  <c r="H13894" i="16"/>
  <c r="K13894" i="16"/>
  <c r="L13894" i="16"/>
  <c r="I4131" i="16"/>
  <c r="E6599" i="16"/>
  <c r="H6596" i="16"/>
  <c r="F6596" i="16"/>
  <c r="K6596" i="16"/>
  <c r="J6596" i="16"/>
  <c r="I6596" i="16"/>
  <c r="E11258" i="16"/>
  <c r="I11955" i="16"/>
  <c r="B13132" i="16"/>
  <c r="C13132" i="16"/>
  <c r="D13133" i="16"/>
  <c r="B7668" i="16"/>
  <c r="C7668" i="16"/>
  <c r="K4456" i="16"/>
  <c r="L4456" i="16"/>
  <c r="I12395" i="16"/>
  <c r="D7567" i="16"/>
  <c r="D7566" i="16"/>
  <c r="C7564" i="16"/>
  <c r="D7565" i="16"/>
  <c r="B7564" i="16"/>
  <c r="J14330" i="16"/>
  <c r="E6940" i="16"/>
  <c r="J6937" i="16"/>
  <c r="I6937" i="16"/>
  <c r="H6937" i="16"/>
  <c r="F6937" i="16"/>
  <c r="E4306" i="16"/>
  <c r="I3267" i="16"/>
  <c r="F6317" i="16"/>
  <c r="C6626" i="16"/>
  <c r="B6626" i="16"/>
  <c r="I4501" i="16"/>
  <c r="H16970" i="16"/>
  <c r="K16970" i="16"/>
  <c r="L16970" i="16"/>
  <c r="C4749" i="16"/>
  <c r="B4749" i="16"/>
  <c r="H12934" i="16"/>
  <c r="K12934" i="16"/>
  <c r="L12934" i="16"/>
  <c r="H11134" i="16"/>
  <c r="F11134" i="16"/>
  <c r="E11135" i="16"/>
  <c r="I11134" i="16"/>
  <c r="J11134" i="16"/>
  <c r="E3313" i="16"/>
  <c r="I11873" i="16"/>
  <c r="K12275" i="16"/>
  <c r="L12275" i="16"/>
  <c r="I4802" i="16"/>
  <c r="I3916" i="16"/>
  <c r="J6539" i="16"/>
  <c r="I6539" i="16"/>
  <c r="H6539" i="16"/>
  <c r="F6539" i="16"/>
  <c r="E6540" i="16"/>
  <c r="J2880" i="16"/>
  <c r="L7429" i="16"/>
  <c r="B6168" i="16"/>
  <c r="C6168" i="16"/>
  <c r="E12426" i="16"/>
  <c r="E7644" i="16"/>
  <c r="F7641" i="16"/>
  <c r="K7641" i="16"/>
  <c r="L7641" i="16"/>
  <c r="I7641" i="16"/>
  <c r="J7641" i="16"/>
  <c r="H7641" i="16"/>
  <c r="B10750" i="16"/>
  <c r="C10750" i="16"/>
  <c r="K14874" i="16"/>
  <c r="L14874" i="16"/>
  <c r="E6399" i="16"/>
  <c r="K11484" i="16"/>
  <c r="L11484" i="16"/>
  <c r="B6419" i="16"/>
  <c r="C6419" i="16"/>
  <c r="E13352" i="16"/>
  <c r="E3617" i="16"/>
  <c r="F3614" i="16"/>
  <c r="J3614" i="16"/>
  <c r="I3614" i="16"/>
  <c r="H3614" i="16"/>
  <c r="J12445" i="16"/>
  <c r="E12278" i="16"/>
  <c r="D5969" i="16"/>
  <c r="D5968" i="16"/>
  <c r="D5967" i="16"/>
  <c r="B5966" i="16"/>
  <c r="C5966" i="16"/>
  <c r="L4425" i="16"/>
  <c r="B8449" i="16"/>
  <c r="C8449" i="16"/>
  <c r="E16879" i="16"/>
  <c r="H16876" i="16"/>
  <c r="I16876" i="16"/>
  <c r="F16876" i="16"/>
  <c r="J16876" i="16"/>
  <c r="C992" i="16"/>
  <c r="B992" i="16"/>
  <c r="D993" i="16"/>
  <c r="E3746" i="16"/>
  <c r="J3743" i="16"/>
  <c r="I3743" i="16"/>
  <c r="H3743" i="16"/>
  <c r="F3743" i="16"/>
  <c r="K3743" i="16"/>
  <c r="L3743" i="16"/>
  <c r="E15532" i="16"/>
  <c r="L16073" i="16"/>
  <c r="E15969" i="16"/>
  <c r="F15968" i="16"/>
  <c r="K15968" i="16"/>
  <c r="L15968" i="16"/>
  <c r="I15968" i="16"/>
  <c r="H15968" i="16"/>
  <c r="B12476" i="16"/>
  <c r="C12476" i="16"/>
  <c r="D12477" i="16"/>
  <c r="L4886" i="16"/>
  <c r="D7109" i="16"/>
  <c r="D7108" i="16"/>
  <c r="D7107" i="16"/>
  <c r="B7106" i="16"/>
  <c r="C7106" i="16"/>
  <c r="E2969" i="16"/>
  <c r="E4391" i="16"/>
  <c r="F4388" i="16"/>
  <c r="J4388" i="16"/>
  <c r="I4388" i="16"/>
  <c r="H4388" i="16"/>
  <c r="D6500" i="16"/>
  <c r="D6499" i="16"/>
  <c r="C6497" i="16"/>
  <c r="D6498" i="16"/>
  <c r="B6497" i="16"/>
  <c r="J16988" i="16"/>
  <c r="F16988" i="16"/>
  <c r="K16988" i="16"/>
  <c r="L16988" i="16"/>
  <c r="I16988" i="16"/>
  <c r="H16988" i="16"/>
  <c r="J6840" i="16"/>
  <c r="I6840" i="16"/>
  <c r="E6841" i="16"/>
  <c r="H6840" i="16"/>
  <c r="K8004" i="16"/>
  <c r="L8004" i="16"/>
  <c r="E12538" i="16"/>
  <c r="I12535" i="16"/>
  <c r="J12535" i="16"/>
  <c r="H12535" i="16"/>
  <c r="F12535" i="16"/>
  <c r="B11154" i="16"/>
  <c r="C11154" i="16"/>
  <c r="E14551" i="16"/>
  <c r="F7005" i="16"/>
  <c r="B14113" i="16"/>
  <c r="D14114" i="16"/>
  <c r="C14113" i="16"/>
  <c r="J3529" i="16"/>
  <c r="J6704" i="16"/>
  <c r="I6704" i="16"/>
  <c r="H6704" i="16"/>
  <c r="F6704" i="16"/>
  <c r="E6705" i="16"/>
  <c r="E15750" i="16"/>
  <c r="E11595" i="16"/>
  <c r="J11594" i="16"/>
  <c r="H11594" i="16"/>
  <c r="B11027" i="16"/>
  <c r="C11027" i="16"/>
  <c r="D11285" i="16"/>
  <c r="D11284" i="16"/>
  <c r="B11283" i="16"/>
  <c r="C11283" i="16"/>
  <c r="D11286" i="16"/>
  <c r="E4220" i="16"/>
  <c r="C10749" i="16"/>
  <c r="B10749" i="16"/>
  <c r="E9654" i="16"/>
  <c r="D7461" i="16"/>
  <c r="D7460" i="16"/>
  <c r="D7459" i="16"/>
  <c r="B7458" i="16"/>
  <c r="C7458" i="16"/>
  <c r="E4890" i="16"/>
  <c r="D97" i="16"/>
  <c r="B96" i="16"/>
  <c r="C96" i="16"/>
  <c r="I4260" i="16"/>
  <c r="B11614" i="16"/>
  <c r="C11614" i="16"/>
  <c r="E13788" i="16"/>
  <c r="E3875" i="16"/>
  <c r="H3872" i="16"/>
  <c r="F3872" i="16"/>
  <c r="K3872" i="16"/>
  <c r="L3872" i="16"/>
  <c r="J3872" i="16"/>
  <c r="I3872" i="16"/>
  <c r="B2907" i="16"/>
  <c r="C2907" i="16"/>
  <c r="D11618" i="16"/>
  <c r="D11617" i="16"/>
  <c r="B11616" i="16"/>
  <c r="C11616" i="16"/>
  <c r="D11619" i="16"/>
  <c r="D15532" i="16"/>
  <c r="B15531" i="16"/>
  <c r="C15531" i="16"/>
  <c r="C11397" i="16"/>
  <c r="B11397" i="16"/>
  <c r="B1545" i="16"/>
  <c r="C1545" i="16"/>
  <c r="D1546" i="16"/>
  <c r="E11788" i="16"/>
  <c r="B6340" i="16"/>
  <c r="C6340" i="16"/>
  <c r="D4914" i="16"/>
  <c r="D4913" i="16"/>
  <c r="B4912" i="16"/>
  <c r="C4912" i="16"/>
  <c r="D4915" i="16"/>
  <c r="F5614" i="16"/>
  <c r="K5614" i="16"/>
  <c r="B4606" i="16"/>
  <c r="C4606" i="16"/>
  <c r="E3141" i="16"/>
  <c r="E15096" i="16"/>
  <c r="L5723" i="16"/>
  <c r="E14007" i="16"/>
  <c r="H14006" i="16"/>
  <c r="K4723" i="16"/>
  <c r="L4723" i="16"/>
  <c r="D4677" i="16"/>
  <c r="C4675" i="16"/>
  <c r="D4676" i="16"/>
  <c r="B4675" i="16"/>
  <c r="D4678" i="16"/>
  <c r="C7105" i="16"/>
  <c r="B7105" i="16"/>
  <c r="C6496" i="16"/>
  <c r="B6496" i="16"/>
  <c r="J16948" i="16"/>
  <c r="D6683" i="16"/>
  <c r="D6682" i="16"/>
  <c r="B6680" i="16"/>
  <c r="C6680" i="16"/>
  <c r="D6681" i="16"/>
  <c r="E3449" i="16"/>
  <c r="E3489" i="16"/>
  <c r="B6067" i="16"/>
  <c r="C6067" i="16"/>
  <c r="D11816" i="16"/>
  <c r="D11815" i="16"/>
  <c r="D11814" i="16"/>
  <c r="B11813" i="16"/>
  <c r="C11813" i="16"/>
  <c r="I5178" i="16"/>
  <c r="E15204" i="16"/>
  <c r="I15201" i="16"/>
  <c r="H15201" i="16"/>
  <c r="J15201" i="16"/>
  <c r="F15201" i="16"/>
  <c r="K15201" i="16"/>
  <c r="J16277" i="16"/>
  <c r="E16278" i="16"/>
  <c r="I16277" i="16"/>
  <c r="F16277" i="16"/>
  <c r="H16277" i="16"/>
  <c r="F12361" i="16"/>
  <c r="K12361" i="16"/>
  <c r="K7877" i="16"/>
  <c r="L7877" i="16"/>
  <c r="F4260" i="16"/>
  <c r="K4260" i="16"/>
  <c r="L4260" i="16"/>
  <c r="J3787" i="16"/>
  <c r="J3873" i="16"/>
  <c r="D7035" i="16"/>
  <c r="C7033" i="16"/>
  <c r="D7034" i="16"/>
  <c r="B7033" i="16"/>
  <c r="D7036" i="16"/>
  <c r="K15637" i="16"/>
  <c r="L15637" i="16"/>
  <c r="J4482" i="16"/>
  <c r="D10892" i="16"/>
  <c r="D10891" i="16"/>
  <c r="B10890" i="16"/>
  <c r="C10890" i="16"/>
  <c r="D10893" i="16"/>
  <c r="H16177" i="16"/>
  <c r="E14660" i="16"/>
  <c r="F16602" i="16"/>
  <c r="K16602" i="16"/>
  <c r="L16602" i="16"/>
  <c r="B7360" i="16"/>
  <c r="C7360" i="16"/>
  <c r="D4833" i="16"/>
  <c r="D4832" i="16"/>
  <c r="D4831" i="16"/>
  <c r="B4830" i="16"/>
  <c r="C4830" i="16"/>
  <c r="F16672" i="16"/>
  <c r="E16673" i="16"/>
  <c r="H3959" i="16"/>
  <c r="I16834" i="16"/>
  <c r="L14548" i="16"/>
  <c r="B13032" i="16"/>
  <c r="C13032" i="16"/>
  <c r="D13033" i="16"/>
  <c r="K8138" i="16"/>
  <c r="L8138" i="16"/>
  <c r="E5507" i="16"/>
  <c r="I5504" i="16"/>
  <c r="H5504" i="16"/>
  <c r="F5504" i="16"/>
  <c r="K5504" i="16"/>
  <c r="L5504" i="16"/>
  <c r="J5504" i="16"/>
  <c r="B5102" i="16"/>
  <c r="C5102" i="16"/>
  <c r="F2923" i="16"/>
  <c r="K2923" i="16"/>
  <c r="L2923" i="16"/>
  <c r="E4005" i="16"/>
  <c r="F5832" i="16"/>
  <c r="K5832" i="16"/>
  <c r="L5832" i="16"/>
  <c r="J4131" i="16"/>
  <c r="D1185" i="16"/>
  <c r="C1184" i="16"/>
  <c r="B1184" i="16"/>
  <c r="I6597" i="16"/>
  <c r="J4981" i="16"/>
  <c r="I4981" i="16"/>
  <c r="E4982" i="16"/>
  <c r="H4981" i="16"/>
  <c r="F4981" i="16"/>
  <c r="K4981" i="16"/>
  <c r="J11955" i="16"/>
  <c r="B6341" i="16"/>
  <c r="C6341" i="16"/>
  <c r="J12395" i="16"/>
  <c r="C8034" i="16"/>
  <c r="B8034" i="16"/>
  <c r="H14330" i="16"/>
  <c r="K14330" i="16"/>
  <c r="L14330" i="16"/>
  <c r="C4607" i="16"/>
  <c r="B4607" i="16"/>
  <c r="D12935" i="16"/>
  <c r="B12934" i="16"/>
  <c r="C12934" i="16"/>
  <c r="F3267" i="16"/>
  <c r="K3267" i="16"/>
  <c r="L3267" i="16"/>
  <c r="H6317" i="16"/>
  <c r="E14223" i="16"/>
  <c r="F14220" i="16"/>
  <c r="K14220" i="16"/>
  <c r="L14220" i="16"/>
  <c r="J14220" i="16"/>
  <c r="I14220" i="16"/>
  <c r="H14220" i="16"/>
  <c r="B16916" i="16"/>
  <c r="C16916" i="16"/>
  <c r="D16917" i="16"/>
  <c r="J4501" i="16"/>
  <c r="F6652" i="16"/>
  <c r="K6652" i="16"/>
  <c r="L6652" i="16"/>
  <c r="I16970" i="16"/>
  <c r="J12934" i="16"/>
  <c r="B13569" i="16"/>
  <c r="D13570" i="16"/>
  <c r="C13569" i="16"/>
  <c r="J11873" i="16"/>
  <c r="J4802" i="16"/>
  <c r="J3916" i="16"/>
  <c r="C2266" i="16"/>
  <c r="D2267" i="16"/>
  <c r="B2266" i="16"/>
  <c r="F12603" i="16"/>
  <c r="K12603" i="16"/>
  <c r="L12603" i="16"/>
  <c r="D6172" i="16"/>
  <c r="D6171" i="16"/>
  <c r="D6170" i="16"/>
  <c r="B6169" i="16"/>
  <c r="C6169" i="16"/>
  <c r="E12103" i="16"/>
  <c r="J12100" i="16"/>
  <c r="I12100" i="16"/>
  <c r="H12100" i="16"/>
  <c r="F12100" i="16"/>
  <c r="J7642" i="16"/>
  <c r="D10754" i="16"/>
  <c r="D10753" i="16"/>
  <c r="B10751" i="16"/>
  <c r="C10751" i="16"/>
  <c r="D10752" i="16"/>
  <c r="K9650" i="16"/>
  <c r="L9650" i="16"/>
  <c r="K10574" i="16"/>
  <c r="L10574" i="16"/>
  <c r="E14878" i="16"/>
  <c r="D16078" i="16"/>
  <c r="C16077" i="16"/>
  <c r="B16077" i="16"/>
  <c r="E3097" i="16"/>
  <c r="F3094" i="16"/>
  <c r="K3094" i="16"/>
  <c r="L3094" i="16"/>
  <c r="J3094" i="16"/>
  <c r="I3094" i="16"/>
  <c r="H3094" i="16"/>
  <c r="E11488" i="16"/>
  <c r="F7242" i="16"/>
  <c r="K12839" i="16"/>
  <c r="L12839" i="16"/>
  <c r="K5940" i="16"/>
  <c r="L5940" i="16"/>
  <c r="F3009" i="16"/>
  <c r="K3009" i="16"/>
  <c r="L3009" i="16"/>
  <c r="E4348" i="16"/>
  <c r="J4345" i="16"/>
  <c r="H4345" i="16"/>
  <c r="I4345" i="16"/>
  <c r="F4345" i="16"/>
  <c r="K4345" i="16"/>
  <c r="E4725" i="16"/>
  <c r="J4722" i="16"/>
  <c r="I4722" i="16"/>
  <c r="H4722" i="16"/>
  <c r="F4722" i="16"/>
  <c r="D8453" i="16"/>
  <c r="D8452" i="16"/>
  <c r="D8451" i="16"/>
  <c r="B8450" i="16"/>
  <c r="C8450" i="16"/>
  <c r="E6472" i="16"/>
  <c r="F16877" i="16"/>
  <c r="K16877" i="16"/>
  <c r="L16877" i="16"/>
  <c r="I3744" i="16"/>
  <c r="D2377" i="16"/>
  <c r="B2376" i="16"/>
  <c r="C2376" i="16"/>
  <c r="D14223" i="16"/>
  <c r="B14222" i="16"/>
  <c r="C14222" i="16"/>
  <c r="F16989" i="16"/>
  <c r="K16989" i="16"/>
  <c r="L16989" i="16"/>
  <c r="AF35" i="1"/>
  <c r="AG35" i="1"/>
  <c r="AE36" i="1"/>
  <c r="B363" i="16"/>
  <c r="C363" i="16"/>
  <c r="D364" i="16"/>
  <c r="B12756" i="16"/>
  <c r="C12756" i="16"/>
  <c r="D12757" i="16"/>
  <c r="J12536" i="16"/>
  <c r="E14987" i="16"/>
  <c r="H7005" i="16"/>
  <c r="E8141" i="16"/>
  <c r="K9496" i="16"/>
  <c r="L9496" i="16"/>
  <c r="D16672" i="16"/>
  <c r="C16671" i="16"/>
  <c r="B16671" i="16"/>
  <c r="B6068" i="16"/>
  <c r="C6068" i="16"/>
  <c r="C11811" i="16"/>
  <c r="B11811" i="16"/>
  <c r="D4916" i="16"/>
  <c r="B4915" i="16"/>
  <c r="C4915" i="16"/>
  <c r="D4918" i="16"/>
  <c r="D4917" i="16"/>
  <c r="H13352" i="16"/>
  <c r="F13352" i="16"/>
  <c r="E13353" i="16"/>
  <c r="I13352" i="16"/>
  <c r="J13352" i="16"/>
  <c r="E6600" i="16"/>
  <c r="E7082" i="16"/>
  <c r="H7081" i="16"/>
  <c r="E3790" i="16"/>
  <c r="E12760" i="16"/>
  <c r="H12757" i="16"/>
  <c r="J12757" i="16"/>
  <c r="F12757" i="16"/>
  <c r="K12757" i="16"/>
  <c r="I12757" i="16"/>
  <c r="J4429" i="16"/>
  <c r="E4430" i="16"/>
  <c r="F4429" i="16"/>
  <c r="K4429" i="16"/>
  <c r="H4429" i="16"/>
  <c r="I12324" i="16"/>
  <c r="F12324" i="16"/>
  <c r="E12325" i="16"/>
  <c r="J8008" i="16"/>
  <c r="I8008" i="16"/>
  <c r="E8009" i="16"/>
  <c r="H8008" i="16"/>
  <c r="F8008" i="16"/>
  <c r="K8008" i="16"/>
  <c r="L8008" i="16"/>
  <c r="D8168" i="16"/>
  <c r="C8166" i="16"/>
  <c r="D8167" i="16"/>
  <c r="B8166" i="16"/>
  <c r="D8169" i="16"/>
  <c r="AE37" i="1"/>
  <c r="AF36" i="1"/>
  <c r="AG36" i="1"/>
  <c r="J3449" i="16"/>
  <c r="I3449" i="16"/>
  <c r="E3450" i="16"/>
  <c r="H3449" i="16"/>
  <c r="F3449" i="16"/>
  <c r="K3449" i="16"/>
  <c r="B4753" i="16"/>
  <c r="C4753" i="16"/>
  <c r="J16917" i="16"/>
  <c r="L5287" i="16"/>
  <c r="J3356" i="16"/>
  <c r="E3357" i="16"/>
  <c r="F3356" i="16"/>
  <c r="K3356" i="16"/>
  <c r="H3356" i="16"/>
  <c r="B16672" i="16"/>
  <c r="C16672" i="16"/>
  <c r="D16673" i="16"/>
  <c r="D10757" i="16"/>
  <c r="D10756" i="16"/>
  <c r="C10754" i="16"/>
  <c r="D10755" i="16"/>
  <c r="B10754" i="16"/>
  <c r="L4981" i="16"/>
  <c r="B1185" i="16"/>
  <c r="C1185" i="16"/>
  <c r="D1186" i="16"/>
  <c r="E16674" i="16"/>
  <c r="I16671" i="16"/>
  <c r="H16671" i="16"/>
  <c r="J16671" i="16"/>
  <c r="F16671" i="16"/>
  <c r="K16671" i="16"/>
  <c r="L16671" i="16"/>
  <c r="D4835" i="16"/>
  <c r="C4833" i="16"/>
  <c r="D4834" i="16"/>
  <c r="B4833" i="16"/>
  <c r="D4836" i="16"/>
  <c r="D365" i="16"/>
  <c r="B364" i="16"/>
  <c r="C364" i="16"/>
  <c r="B14223" i="16"/>
  <c r="C14223" i="16"/>
  <c r="D14224" i="16"/>
  <c r="E6473" i="16"/>
  <c r="H6472" i="16"/>
  <c r="F6472" i="16"/>
  <c r="K4722" i="16"/>
  <c r="L4722" i="16"/>
  <c r="K12100" i="16"/>
  <c r="L12100" i="16"/>
  <c r="C6171" i="16"/>
  <c r="B6171" i="16"/>
  <c r="D16918" i="16"/>
  <c r="C16917" i="16"/>
  <c r="B16917" i="16"/>
  <c r="E4983" i="16"/>
  <c r="H4980" i="16"/>
  <c r="F4980" i="16"/>
  <c r="K4980" i="16"/>
  <c r="L4980" i="16"/>
  <c r="J4980" i="16"/>
  <c r="I4980" i="16"/>
  <c r="B13033" i="16"/>
  <c r="C13033" i="16"/>
  <c r="D13034" i="16"/>
  <c r="I16672" i="16"/>
  <c r="D10894" i="16"/>
  <c r="B10893" i="16"/>
  <c r="C10893" i="16"/>
  <c r="D10896" i="16"/>
  <c r="D10895" i="16"/>
  <c r="L12361" i="16"/>
  <c r="D11819" i="16"/>
  <c r="D11818" i="16"/>
  <c r="C11816" i="16"/>
  <c r="D11817" i="16"/>
  <c r="B11816" i="16"/>
  <c r="B6682" i="16"/>
  <c r="C6682" i="16"/>
  <c r="I14006" i="16"/>
  <c r="L5614" i="16"/>
  <c r="E3876" i="16"/>
  <c r="J4890" i="16"/>
  <c r="I4890" i="16"/>
  <c r="E4891" i="16"/>
  <c r="H4890" i="16"/>
  <c r="F4890" i="16"/>
  <c r="K4890" i="16"/>
  <c r="L4890" i="16"/>
  <c r="J9654" i="16"/>
  <c r="I9654" i="16"/>
  <c r="E9655" i="16"/>
  <c r="H9654" i="16"/>
  <c r="F9654" i="16"/>
  <c r="K9654" i="16"/>
  <c r="E14552" i="16"/>
  <c r="I14551" i="16"/>
  <c r="H14551" i="16"/>
  <c r="F14551" i="16"/>
  <c r="K14551" i="16"/>
  <c r="L14551" i="16"/>
  <c r="J14551" i="16"/>
  <c r="E12539" i="16"/>
  <c r="E6400" i="16"/>
  <c r="F6399" i="16"/>
  <c r="K6399" i="16"/>
  <c r="H6399" i="16"/>
  <c r="K16177" i="16"/>
  <c r="L16177" i="16"/>
  <c r="D2912" i="16"/>
  <c r="B2911" i="16"/>
  <c r="C2911" i="16"/>
  <c r="C3515" i="16"/>
  <c r="B3515" i="16"/>
  <c r="E5181" i="16"/>
  <c r="J6144" i="16"/>
  <c r="I6144" i="16"/>
  <c r="E6145" i="16"/>
  <c r="C4752" i="16"/>
  <c r="B4752" i="16"/>
  <c r="I12758" i="16"/>
  <c r="K5831" i="16"/>
  <c r="L5831" i="16"/>
  <c r="K2922" i="16"/>
  <c r="L2922" i="16"/>
  <c r="I16917" i="16"/>
  <c r="D6906" i="16"/>
  <c r="B6905" i="16"/>
  <c r="D6908" i="16"/>
  <c r="D6907" i="16"/>
  <c r="C6905" i="16"/>
  <c r="K3223" i="16"/>
  <c r="L3223" i="16"/>
  <c r="J13134" i="16"/>
  <c r="L2879" i="16"/>
  <c r="D8307" i="16"/>
  <c r="C8305" i="16"/>
  <c r="D8306" i="16"/>
  <c r="B8305" i="16"/>
  <c r="D8308" i="16"/>
  <c r="E13034" i="16"/>
  <c r="K9342" i="16"/>
  <c r="L9342" i="16"/>
  <c r="E16454" i="16"/>
  <c r="J16453" i="16"/>
  <c r="I16453" i="16"/>
  <c r="E6815" i="16"/>
  <c r="E16789" i="16"/>
  <c r="H16788" i="16"/>
  <c r="I16788" i="16"/>
  <c r="L5178" i="16"/>
  <c r="B13242" i="16"/>
  <c r="D13243" i="16"/>
  <c r="C13242" i="16"/>
  <c r="E3833" i="16"/>
  <c r="B6630" i="16"/>
  <c r="C6630" i="16"/>
  <c r="J4460" i="16"/>
  <c r="I4460" i="16"/>
  <c r="E4461" i="16"/>
  <c r="E3055" i="16"/>
  <c r="J10578" i="16"/>
  <c r="E10579" i="16"/>
  <c r="F10578" i="16"/>
  <c r="K10578" i="16"/>
  <c r="H10578" i="16"/>
  <c r="E12479" i="16"/>
  <c r="H12478" i="16"/>
  <c r="I12478" i="16"/>
  <c r="B7783" i="16"/>
  <c r="C7783" i="16"/>
  <c r="E5399" i="16"/>
  <c r="F9962" i="16"/>
  <c r="H13679" i="16"/>
  <c r="F13679" i="16"/>
  <c r="E13680" i="16"/>
  <c r="I13679" i="16"/>
  <c r="J13679" i="16"/>
  <c r="E12937" i="16"/>
  <c r="L4131" i="16"/>
  <c r="E11005" i="16"/>
  <c r="I11004" i="16"/>
  <c r="D14770" i="16"/>
  <c r="C14769" i="16"/>
  <c r="B14769" i="16"/>
  <c r="K3873" i="16"/>
  <c r="L3873" i="16"/>
  <c r="E6784" i="16"/>
  <c r="E15860" i="16"/>
  <c r="I15859" i="16"/>
  <c r="J15859" i="16"/>
  <c r="C8038" i="16"/>
  <c r="B8038" i="16"/>
  <c r="C6070" i="16"/>
  <c r="B6070" i="16"/>
  <c r="K7004" i="16"/>
  <c r="L7004" i="16"/>
  <c r="I6880" i="16"/>
  <c r="B16974" i="16"/>
  <c r="C16974" i="16"/>
  <c r="D16975" i="16"/>
  <c r="B7362" i="16"/>
  <c r="C7362" i="16"/>
  <c r="C15423" i="16"/>
  <c r="B15423" i="16"/>
  <c r="D15424" i="16"/>
  <c r="K11954" i="16"/>
  <c r="L11954" i="16"/>
  <c r="C8165" i="16"/>
  <c r="B8165" i="16"/>
  <c r="K3008" i="16"/>
  <c r="L3008" i="16"/>
  <c r="H9192" i="16"/>
  <c r="E14988" i="16"/>
  <c r="I14987" i="16"/>
  <c r="H14987" i="16"/>
  <c r="F14987" i="16"/>
  <c r="K14987" i="16"/>
  <c r="J14987" i="16"/>
  <c r="E4349" i="16"/>
  <c r="D6175" i="16"/>
  <c r="D6174" i="16"/>
  <c r="C6172" i="16"/>
  <c r="D6173" i="16"/>
  <c r="B6172" i="16"/>
  <c r="J11788" i="16"/>
  <c r="I11788" i="16"/>
  <c r="E11789" i="16"/>
  <c r="H11788" i="16"/>
  <c r="F11788" i="16"/>
  <c r="K11788" i="16"/>
  <c r="L11788" i="16"/>
  <c r="D12478" i="16"/>
  <c r="C12477" i="16"/>
  <c r="B12477" i="16"/>
  <c r="C5968" i="16"/>
  <c r="B5968" i="16"/>
  <c r="D16278" i="16"/>
  <c r="B16277" i="16"/>
  <c r="C16277" i="16"/>
  <c r="B11723" i="16"/>
  <c r="C11723" i="16"/>
  <c r="B7671" i="16"/>
  <c r="C7671" i="16"/>
  <c r="C5005" i="16"/>
  <c r="B5005" i="16"/>
  <c r="B5208" i="16"/>
  <c r="C5208" i="16"/>
  <c r="E16534" i="16"/>
  <c r="J16531" i="16"/>
  <c r="I16531" i="16"/>
  <c r="F16531" i="16"/>
  <c r="K16531" i="16"/>
  <c r="L16531" i="16"/>
  <c r="H16531" i="16"/>
  <c r="D2378" i="16"/>
  <c r="B2377" i="16"/>
  <c r="C2377" i="16"/>
  <c r="B10752" i="16"/>
  <c r="C10752" i="16"/>
  <c r="K16277" i="16"/>
  <c r="L16277" i="16"/>
  <c r="C97" i="16"/>
  <c r="D98" i="16"/>
  <c r="B97" i="16"/>
  <c r="H12758" i="16"/>
  <c r="D5211" i="16"/>
  <c r="C5209" i="16"/>
  <c r="D5210" i="16"/>
  <c r="B5209" i="16"/>
  <c r="D5212" i="16"/>
  <c r="C4831" i="16"/>
  <c r="B4831" i="16"/>
  <c r="B7035" i="16"/>
  <c r="C7035" i="16"/>
  <c r="C4677" i="16"/>
  <c r="B4677" i="16"/>
  <c r="B4913" i="16"/>
  <c r="C4913" i="16"/>
  <c r="C7459" i="16"/>
  <c r="B7459" i="16"/>
  <c r="F11594" i="16"/>
  <c r="K11594" i="16"/>
  <c r="E6706" i="16"/>
  <c r="F6703" i="16"/>
  <c r="K6703" i="16"/>
  <c r="L6703" i="16"/>
  <c r="J6703" i="16"/>
  <c r="I6703" i="16"/>
  <c r="H6703" i="16"/>
  <c r="E6842" i="16"/>
  <c r="F6839" i="16"/>
  <c r="J6839" i="16"/>
  <c r="I6839" i="16"/>
  <c r="H6839" i="16"/>
  <c r="K4388" i="16"/>
  <c r="L4388" i="16"/>
  <c r="J15968" i="16"/>
  <c r="C993" i="16"/>
  <c r="D994" i="16"/>
  <c r="B993" i="16"/>
  <c r="E12279" i="16"/>
  <c r="J12278" i="16"/>
  <c r="C11400" i="16"/>
  <c r="B11400" i="16"/>
  <c r="D3518" i="16"/>
  <c r="B3517" i="16"/>
  <c r="C3517" i="16"/>
  <c r="F10868" i="16"/>
  <c r="K10868" i="16"/>
  <c r="L10868" i="16"/>
  <c r="E6749" i="16"/>
  <c r="I6746" i="16"/>
  <c r="H6746" i="16"/>
  <c r="J6746" i="16"/>
  <c r="F6746" i="16"/>
  <c r="L4130" i="16"/>
  <c r="K16947" i="16"/>
  <c r="L16947" i="16"/>
  <c r="L7241" i="16"/>
  <c r="J7433" i="16"/>
  <c r="E7434" i="16"/>
  <c r="H7433" i="16"/>
  <c r="D4756" i="16"/>
  <c r="C4754" i="16"/>
  <c r="D4755" i="16"/>
  <c r="B4754" i="16"/>
  <c r="D4757" i="16"/>
  <c r="J12226" i="16"/>
  <c r="C4551" i="16"/>
  <c r="B4551" i="16"/>
  <c r="B11724" i="16"/>
  <c r="C11724" i="16"/>
  <c r="B11030" i="16"/>
  <c r="C11030" i="16"/>
  <c r="F16917" i="16"/>
  <c r="K16917" i="16"/>
  <c r="B16606" i="16"/>
  <c r="C16606" i="16"/>
  <c r="D16607" i="16"/>
  <c r="E2883" i="16"/>
  <c r="C7272" i="16"/>
  <c r="B7272" i="16"/>
  <c r="E16973" i="16"/>
  <c r="J8730" i="16"/>
  <c r="E8731" i="16"/>
  <c r="H8730" i="16"/>
  <c r="I8730" i="16"/>
  <c r="B7911" i="16"/>
  <c r="C7911" i="16"/>
  <c r="C2571" i="16"/>
  <c r="D2572" i="16"/>
  <c r="B2571" i="16"/>
  <c r="D16734" i="16"/>
  <c r="B16733" i="16"/>
  <c r="C16733" i="16"/>
  <c r="J4177" i="16"/>
  <c r="I4177" i="16"/>
  <c r="E4178" i="16"/>
  <c r="C8602" i="16"/>
  <c r="B8602" i="16"/>
  <c r="E15425" i="16"/>
  <c r="J15422" i="16"/>
  <c r="H15422" i="16"/>
  <c r="I15422" i="16"/>
  <c r="F15422" i="16"/>
  <c r="L5074" i="16"/>
  <c r="C13354" i="16"/>
  <c r="B13354" i="16"/>
  <c r="D13355" i="16"/>
  <c r="J10726" i="16"/>
  <c r="I10726" i="16"/>
  <c r="E10727" i="16"/>
  <c r="L16601" i="16"/>
  <c r="K16367" i="16"/>
  <c r="L16367" i="16"/>
  <c r="K12360" i="16"/>
  <c r="L12360" i="16"/>
  <c r="J11376" i="16"/>
  <c r="I11376" i="16"/>
  <c r="F11376" i="16"/>
  <c r="E11377" i="16"/>
  <c r="B1908" i="16"/>
  <c r="C1908" i="16"/>
  <c r="D1909" i="16"/>
  <c r="D13681" i="16"/>
  <c r="C13680" i="16"/>
  <c r="B13680" i="16"/>
  <c r="B12679" i="16"/>
  <c r="D12680" i="16"/>
  <c r="C12679" i="16"/>
  <c r="E8280" i="16"/>
  <c r="K3571" i="16"/>
  <c r="L3571" i="16"/>
  <c r="D12540" i="16"/>
  <c r="C12539" i="16"/>
  <c r="B12539" i="16"/>
  <c r="E3705" i="16"/>
  <c r="D15969" i="16"/>
  <c r="C15968" i="16"/>
  <c r="B15968" i="16"/>
  <c r="K7332" i="16"/>
  <c r="L7332" i="16"/>
  <c r="E3270" i="16"/>
  <c r="D6074" i="16"/>
  <c r="D6073" i="16"/>
  <c r="B6072" i="16"/>
  <c r="C6072" i="16"/>
  <c r="D6075" i="16"/>
  <c r="C11157" i="16"/>
  <c r="B11157" i="16"/>
  <c r="F10270" i="16"/>
  <c r="K10270" i="16"/>
  <c r="L10270" i="16"/>
  <c r="D4612" i="16"/>
  <c r="B4611" i="16"/>
  <c r="C4611" i="16"/>
  <c r="D4614" i="16"/>
  <c r="D4613" i="16"/>
  <c r="C14989" i="16"/>
  <c r="B14989" i="16"/>
  <c r="D14990" i="16"/>
  <c r="C6344" i="16"/>
  <c r="B6344" i="16"/>
  <c r="B5105" i="16"/>
  <c r="C5105" i="16"/>
  <c r="J9038" i="16"/>
  <c r="D171" i="16"/>
  <c r="B170" i="16"/>
  <c r="C170" i="16"/>
  <c r="J11258" i="16"/>
  <c r="E11259" i="16"/>
  <c r="H11258" i="16"/>
  <c r="F11258" i="16"/>
  <c r="K11258" i="16"/>
  <c r="I11258" i="16"/>
  <c r="C485" i="16"/>
  <c r="B485" i="16"/>
  <c r="D486" i="16"/>
  <c r="E6236" i="16"/>
  <c r="H6235" i="16"/>
  <c r="F6235" i="16"/>
  <c r="K6235" i="16"/>
  <c r="H13461" i="16"/>
  <c r="E13462" i="16"/>
  <c r="I13461" i="16"/>
  <c r="D15860" i="16"/>
  <c r="B15859" i="16"/>
  <c r="C15859" i="16"/>
  <c r="E6320" i="16"/>
  <c r="B10891" i="16"/>
  <c r="C10891" i="16"/>
  <c r="D11289" i="16"/>
  <c r="C11286" i="16"/>
  <c r="D11287" i="16"/>
  <c r="B11286" i="16"/>
  <c r="D11288" i="16"/>
  <c r="B14114" i="16"/>
  <c r="C14114" i="16"/>
  <c r="D14115" i="16"/>
  <c r="D5971" i="16"/>
  <c r="C5969" i="16"/>
  <c r="D5970" i="16"/>
  <c r="B5969" i="16"/>
  <c r="D5972" i="16"/>
  <c r="E7645" i="16"/>
  <c r="I4306" i="16"/>
  <c r="E4307" i="16"/>
  <c r="H4306" i="16"/>
  <c r="F4306" i="16"/>
  <c r="B3516" i="16"/>
  <c r="C3516" i="16"/>
  <c r="D25" i="16"/>
  <c r="B24" i="16"/>
  <c r="C24" i="16"/>
  <c r="D13790" i="16"/>
  <c r="B13789" i="16"/>
  <c r="C13789" i="16"/>
  <c r="D16533" i="16"/>
  <c r="C16532" i="16"/>
  <c r="B16532" i="16"/>
  <c r="E13243" i="16"/>
  <c r="E14769" i="16"/>
  <c r="C15205" i="16"/>
  <c r="B15205" i="16"/>
  <c r="D15206" i="16"/>
  <c r="J7536" i="16"/>
  <c r="I7536" i="16"/>
  <c r="E7537" i="16"/>
  <c r="C16455" i="16"/>
  <c r="B16455" i="16"/>
  <c r="D16456" i="16"/>
  <c r="E4726" i="16"/>
  <c r="E12104" i="16"/>
  <c r="C2267" i="16"/>
  <c r="B2267" i="16"/>
  <c r="D2268" i="16"/>
  <c r="D12936" i="16"/>
  <c r="B12935" i="16"/>
  <c r="C12935" i="16"/>
  <c r="B10892" i="16"/>
  <c r="C10892" i="16"/>
  <c r="E16279" i="16"/>
  <c r="F16276" i="16"/>
  <c r="I16276" i="16"/>
  <c r="H16276" i="16"/>
  <c r="J16276" i="16"/>
  <c r="B15532" i="16"/>
  <c r="C15532" i="16"/>
  <c r="D15533" i="16"/>
  <c r="J13788" i="16"/>
  <c r="E13789" i="16"/>
  <c r="F13788" i="16"/>
  <c r="K13788" i="16"/>
  <c r="L13788" i="16"/>
  <c r="I13788" i="16"/>
  <c r="H13788" i="16"/>
  <c r="B7460" i="16"/>
  <c r="C7460" i="16"/>
  <c r="I11594" i="16"/>
  <c r="K6704" i="16"/>
  <c r="L6704" i="16"/>
  <c r="K7005" i="16"/>
  <c r="L7005" i="16"/>
  <c r="K12535" i="16"/>
  <c r="L12535" i="16"/>
  <c r="F6840" i="16"/>
  <c r="K6840" i="16"/>
  <c r="L6840" i="16"/>
  <c r="B6498" i="16"/>
  <c r="C6498" i="16"/>
  <c r="E4392" i="16"/>
  <c r="C7107" i="16"/>
  <c r="B7107" i="16"/>
  <c r="K3614" i="16"/>
  <c r="L3614" i="16"/>
  <c r="E6541" i="16"/>
  <c r="F6538" i="16"/>
  <c r="K6538" i="16"/>
  <c r="L6538" i="16"/>
  <c r="J6538" i="16"/>
  <c r="I6538" i="16"/>
  <c r="H6538" i="16"/>
  <c r="E11136" i="16"/>
  <c r="F11133" i="16"/>
  <c r="H11133" i="16"/>
  <c r="I11133" i="16"/>
  <c r="J11133" i="16"/>
  <c r="B7565" i="16"/>
  <c r="C7565" i="16"/>
  <c r="D13134" i="16"/>
  <c r="B13133" i="16"/>
  <c r="C13133" i="16"/>
  <c r="K3959" i="16"/>
  <c r="L3959" i="16"/>
  <c r="B2909" i="16"/>
  <c r="C2909" i="16"/>
  <c r="J6747" i="16"/>
  <c r="D607" i="16"/>
  <c r="B606" i="16"/>
  <c r="C606" i="16"/>
  <c r="D15643" i="16"/>
  <c r="B15642" i="16"/>
  <c r="C15642" i="16"/>
  <c r="E7245" i="16"/>
  <c r="E5835" i="16"/>
  <c r="J12679" i="16"/>
  <c r="F12679" i="16"/>
  <c r="E12680" i="16"/>
  <c r="B11031" i="16"/>
  <c r="C11031" i="16"/>
  <c r="J15314" i="16"/>
  <c r="E15315" i="16"/>
  <c r="I15314" i="16"/>
  <c r="E3532" i="16"/>
  <c r="C6904" i="16"/>
  <c r="B6904" i="16"/>
  <c r="E3227" i="16"/>
  <c r="B11517" i="16"/>
  <c r="C11517" i="16"/>
  <c r="E12448" i="16"/>
  <c r="B10608" i="16"/>
  <c r="C10608" i="16"/>
  <c r="K13030" i="16"/>
  <c r="L13030" i="16"/>
  <c r="K13893" i="16"/>
  <c r="L13893" i="16"/>
  <c r="E9346" i="16"/>
  <c r="C13898" i="16"/>
  <c r="B13898" i="16"/>
  <c r="D13899" i="16"/>
  <c r="B8603" i="16"/>
  <c r="C8603" i="16"/>
  <c r="F15423" i="16"/>
  <c r="K15423" i="16"/>
  <c r="L15423" i="16"/>
  <c r="E5078" i="16"/>
  <c r="J7160" i="16"/>
  <c r="E7161" i="16"/>
  <c r="H7160" i="16"/>
  <c r="F7160" i="16"/>
  <c r="K7160" i="16"/>
  <c r="K12602" i="16"/>
  <c r="L12602" i="16"/>
  <c r="D6632" i="16"/>
  <c r="B6631" i="16"/>
  <c r="C6631" i="16"/>
  <c r="D6633" i="16"/>
  <c r="D6634" i="16"/>
  <c r="L3051" i="16"/>
  <c r="F5944" i="16"/>
  <c r="K5944" i="16"/>
  <c r="L5944" i="16"/>
  <c r="J5944" i="16"/>
  <c r="I5944" i="16"/>
  <c r="E5945" i="16"/>
  <c r="H5944" i="16"/>
  <c r="B16879" i="16"/>
  <c r="D16880" i="16"/>
  <c r="C16879" i="16"/>
  <c r="B6562" i="16"/>
  <c r="C6562" i="16"/>
  <c r="E16180" i="16"/>
  <c r="L5395" i="16"/>
  <c r="K3916" i="16"/>
  <c r="L3916" i="16"/>
  <c r="K12394" i="16"/>
  <c r="L12394" i="16"/>
  <c r="D16949" i="16"/>
  <c r="B16948" i="16"/>
  <c r="C16948" i="16"/>
  <c r="E4587" i="16"/>
  <c r="H4586" i="16"/>
  <c r="F4586" i="16"/>
  <c r="K4586" i="16"/>
  <c r="D16369" i="16"/>
  <c r="B16368" i="16"/>
  <c r="C16368" i="16"/>
  <c r="K6780" i="16"/>
  <c r="L6780" i="16"/>
  <c r="E14117" i="16"/>
  <c r="J14114" i="16"/>
  <c r="H14114" i="16"/>
  <c r="F14114" i="16"/>
  <c r="K14114" i="16"/>
  <c r="L14114" i="16"/>
  <c r="I14114" i="16"/>
  <c r="B7186" i="16"/>
  <c r="C7186" i="16"/>
  <c r="B6422" i="16"/>
  <c r="C6422" i="16"/>
  <c r="D8040" i="16"/>
  <c r="B8039" i="16"/>
  <c r="C8039" i="16"/>
  <c r="D8042" i="16"/>
  <c r="D8041" i="16"/>
  <c r="E4263" i="16"/>
  <c r="J12843" i="16"/>
  <c r="E12844" i="16"/>
  <c r="D6347" i="16"/>
  <c r="D6346" i="16"/>
  <c r="B6345" i="16"/>
  <c r="C6345" i="16"/>
  <c r="D6348" i="16"/>
  <c r="D5108" i="16"/>
  <c r="C5106" i="16"/>
  <c r="D5107" i="16"/>
  <c r="B5106" i="16"/>
  <c r="D5109" i="16"/>
  <c r="F9038" i="16"/>
  <c r="K9038" i="16"/>
  <c r="L9038" i="16"/>
  <c r="E11958" i="16"/>
  <c r="E3012" i="16"/>
  <c r="B7034" i="16"/>
  <c r="C7034" i="16"/>
  <c r="C4676" i="16"/>
  <c r="B4676" i="16"/>
  <c r="B11618" i="16"/>
  <c r="C11618" i="16"/>
  <c r="C11399" i="16"/>
  <c r="B11399" i="16"/>
  <c r="B7271" i="16"/>
  <c r="C7271" i="16"/>
  <c r="B7910" i="16"/>
  <c r="C7910" i="16"/>
  <c r="D16079" i="16"/>
  <c r="B16078" i="16"/>
  <c r="C16078" i="16"/>
  <c r="D13571" i="16"/>
  <c r="B13570" i="16"/>
  <c r="C13570" i="16"/>
  <c r="E16880" i="16"/>
  <c r="C7784" i="16"/>
  <c r="B7784" i="16"/>
  <c r="C15314" i="16"/>
  <c r="D15315" i="16"/>
  <c r="B15314" i="16"/>
  <c r="B6071" i="16"/>
  <c r="C6071" i="16"/>
  <c r="E7008" i="16"/>
  <c r="D14880" i="16"/>
  <c r="B14879" i="16"/>
  <c r="C14879" i="16"/>
  <c r="B12757" i="16"/>
  <c r="C12757" i="16"/>
  <c r="D12758" i="16"/>
  <c r="B8451" i="16"/>
  <c r="C8451" i="16"/>
  <c r="L4345" i="16"/>
  <c r="K7242" i="16"/>
  <c r="L7242" i="16"/>
  <c r="E14879" i="16"/>
  <c r="I14878" i="16"/>
  <c r="C10753" i="16"/>
  <c r="B10753" i="16"/>
  <c r="E4006" i="16"/>
  <c r="E5508" i="16"/>
  <c r="J16672" i="16"/>
  <c r="C4832" i="16"/>
  <c r="B4832" i="16"/>
  <c r="E14661" i="16"/>
  <c r="H14660" i="16"/>
  <c r="I14660" i="16"/>
  <c r="J14660" i="16"/>
  <c r="J3489" i="16"/>
  <c r="I3489" i="16"/>
  <c r="E3490" i="16"/>
  <c r="H3489" i="16"/>
  <c r="F3489" i="16"/>
  <c r="K3489" i="16"/>
  <c r="B6681" i="16"/>
  <c r="C6681" i="16"/>
  <c r="F14006" i="16"/>
  <c r="K14006" i="16"/>
  <c r="L14006" i="16"/>
  <c r="I3141" i="16"/>
  <c r="E3142" i="16"/>
  <c r="B4914" i="16"/>
  <c r="C4914" i="16"/>
  <c r="D1547" i="16"/>
  <c r="B1546" i="16"/>
  <c r="C1546" i="16"/>
  <c r="D11620" i="16"/>
  <c r="B11619" i="16"/>
  <c r="C11619" i="16"/>
  <c r="D11622" i="16"/>
  <c r="D11621" i="16"/>
  <c r="D7464" i="16"/>
  <c r="D7463" i="16"/>
  <c r="C7461" i="16"/>
  <c r="D7462" i="16"/>
  <c r="B7461" i="16"/>
  <c r="C11284" i="16"/>
  <c r="B11284" i="16"/>
  <c r="B7108" i="16"/>
  <c r="C7108" i="16"/>
  <c r="J15532" i="16"/>
  <c r="F15532" i="16"/>
  <c r="K15532" i="16"/>
  <c r="L15532" i="16"/>
  <c r="E15533" i="16"/>
  <c r="I15532" i="16"/>
  <c r="H15532" i="16"/>
  <c r="E3618" i="16"/>
  <c r="E12427" i="16"/>
  <c r="J12426" i="16"/>
  <c r="H12426" i="16"/>
  <c r="F12426" i="16"/>
  <c r="K12426" i="16"/>
  <c r="K6539" i="16"/>
  <c r="L6539" i="16"/>
  <c r="K11134" i="16"/>
  <c r="L11134" i="16"/>
  <c r="K6937" i="16"/>
  <c r="L6937" i="16"/>
  <c r="B12842" i="16"/>
  <c r="C12842" i="16"/>
  <c r="D12843" i="16"/>
  <c r="E10870" i="16"/>
  <c r="F10867" i="16"/>
  <c r="H10867" i="16"/>
  <c r="I10867" i="16"/>
  <c r="J10867" i="16"/>
  <c r="L4481" i="16"/>
  <c r="E16951" i="16"/>
  <c r="K9808" i="16"/>
  <c r="L9808" i="16"/>
  <c r="E12228" i="16"/>
  <c r="H12225" i="16"/>
  <c r="I12225" i="16"/>
  <c r="F12225" i="16"/>
  <c r="K12225" i="16"/>
  <c r="L12225" i="16"/>
  <c r="J12225" i="16"/>
  <c r="B4552" i="16"/>
  <c r="C4552" i="16"/>
  <c r="D11035" i="16"/>
  <c r="D11034" i="16"/>
  <c r="D11033" i="16"/>
  <c r="B11032" i="16"/>
  <c r="C11032" i="16"/>
  <c r="E13571" i="16"/>
  <c r="H13570" i="16"/>
  <c r="J13570" i="16"/>
  <c r="L3744" i="16"/>
  <c r="D10611" i="16"/>
  <c r="C10609" i="16"/>
  <c r="D10610" i="16"/>
  <c r="B10609" i="16"/>
  <c r="D10612" i="16"/>
  <c r="B8303" i="16"/>
  <c r="C8303" i="16"/>
  <c r="E3662" i="16"/>
  <c r="I3661" i="16"/>
  <c r="J4525" i="16"/>
  <c r="I4525" i="16"/>
  <c r="E4526" i="16"/>
  <c r="C5006" i="16"/>
  <c r="D5007" i="16"/>
  <c r="B5006" i="16"/>
  <c r="D5009" i="16"/>
  <c r="D5008" i="16"/>
  <c r="D8607" i="16"/>
  <c r="D8606" i="16"/>
  <c r="C8604" i="16"/>
  <c r="D8605" i="16"/>
  <c r="B8604" i="16"/>
  <c r="E12606" i="16"/>
  <c r="E8885" i="16"/>
  <c r="H8884" i="16"/>
  <c r="I8884" i="16"/>
  <c r="J16532" i="16"/>
  <c r="K11873" i="16"/>
  <c r="L11873" i="16"/>
  <c r="E12398" i="16"/>
  <c r="K5613" i="16"/>
  <c r="L5613" i="16"/>
  <c r="B7187" i="16"/>
  <c r="C7187" i="16"/>
  <c r="E5290" i="16"/>
  <c r="B12608" i="16"/>
  <c r="C12608" i="16"/>
  <c r="D12609" i="16"/>
  <c r="D15098" i="16"/>
  <c r="B15097" i="16"/>
  <c r="C15097" i="16"/>
  <c r="D11160" i="16"/>
  <c r="B11159" i="16"/>
  <c r="C11159" i="16"/>
  <c r="D11162" i="16"/>
  <c r="D11161" i="16"/>
  <c r="E10272" i="16"/>
  <c r="H10269" i="16"/>
  <c r="F10269" i="16"/>
  <c r="K10269" i="16"/>
  <c r="L10269" i="16"/>
  <c r="J10269" i="16"/>
  <c r="I10269" i="16"/>
  <c r="K6316" i="16"/>
  <c r="L6316" i="16"/>
  <c r="C4609" i="16"/>
  <c r="B4609" i="16"/>
  <c r="E3962" i="16"/>
  <c r="J4091" i="16"/>
  <c r="I4091" i="16"/>
  <c r="E4092" i="16"/>
  <c r="E6655" i="16"/>
  <c r="D6685" i="16"/>
  <c r="D6684" i="16"/>
  <c r="B6683" i="16"/>
  <c r="C6683" i="16"/>
  <c r="D6686" i="16"/>
  <c r="E15751" i="16"/>
  <c r="J15750" i="16"/>
  <c r="I15750" i="16"/>
  <c r="E4485" i="16"/>
  <c r="C6262" i="16"/>
  <c r="B6262" i="16"/>
  <c r="D15752" i="16"/>
  <c r="B15751" i="16"/>
  <c r="C15751" i="16"/>
  <c r="B6343" i="16"/>
  <c r="C6343" i="16"/>
  <c r="B5104" i="16"/>
  <c r="C5104" i="16"/>
  <c r="E9194" i="16"/>
  <c r="F9191" i="16"/>
  <c r="K9191" i="16"/>
  <c r="I9191" i="16"/>
  <c r="J9191" i="16"/>
  <c r="H9191" i="16"/>
  <c r="E15205" i="16"/>
  <c r="E3747" i="16"/>
  <c r="F10116" i="16"/>
  <c r="K10116" i="16"/>
  <c r="L10116" i="16"/>
  <c r="J10116" i="16"/>
  <c r="E10117" i="16"/>
  <c r="H10116" i="16"/>
  <c r="I10116" i="16"/>
  <c r="D6266" i="16"/>
  <c r="D6265" i="16"/>
  <c r="C6263" i="16"/>
  <c r="D6264" i="16"/>
  <c r="B6263" i="16"/>
  <c r="E16078" i="16"/>
  <c r="H16077" i="16"/>
  <c r="I16077" i="16"/>
  <c r="B6170" i="16"/>
  <c r="C6170" i="16"/>
  <c r="L15201" i="16"/>
  <c r="B11814" i="16"/>
  <c r="C11814" i="16"/>
  <c r="B11285" i="16"/>
  <c r="C11285" i="16"/>
  <c r="B6499" i="16"/>
  <c r="C6499" i="16"/>
  <c r="J2969" i="16"/>
  <c r="I2969" i="16"/>
  <c r="E2970" i="16"/>
  <c r="H2969" i="16"/>
  <c r="F2969" i="16"/>
  <c r="K2969" i="16"/>
  <c r="D7112" i="16"/>
  <c r="D7111" i="16"/>
  <c r="C7109" i="16"/>
  <c r="D7110" i="16"/>
  <c r="B7109" i="16"/>
  <c r="E3314" i="16"/>
  <c r="I3313" i="16"/>
  <c r="K6317" i="16"/>
  <c r="L6317" i="16"/>
  <c r="C7566" i="16"/>
  <c r="B7566" i="16"/>
  <c r="E4049" i="16"/>
  <c r="H4048" i="16"/>
  <c r="E4805" i="16"/>
  <c r="E12169" i="16"/>
  <c r="H12168" i="16"/>
  <c r="I12168" i="16"/>
  <c r="F12758" i="16"/>
  <c r="K12758" i="16"/>
  <c r="L12758" i="16"/>
  <c r="D4555" i="16"/>
  <c r="C4553" i="16"/>
  <c r="D4554" i="16"/>
  <c r="B4553" i="16"/>
  <c r="D4556" i="16"/>
  <c r="B799" i="16"/>
  <c r="C799" i="16"/>
  <c r="D800" i="16"/>
  <c r="B16837" i="16"/>
  <c r="D16838" i="16"/>
  <c r="C16837" i="16"/>
  <c r="C11518" i="16"/>
  <c r="B11518" i="16"/>
  <c r="J8576" i="16"/>
  <c r="I8576" i="16"/>
  <c r="E8577" i="16"/>
  <c r="E16734" i="16"/>
  <c r="H16733" i="16"/>
  <c r="C7672" i="16"/>
  <c r="B7672" i="16"/>
  <c r="F6047" i="16"/>
  <c r="J6047" i="16"/>
  <c r="I6047" i="16"/>
  <c r="E6048" i="16"/>
  <c r="H6047" i="16"/>
  <c r="E14443" i="16"/>
  <c r="I14442" i="16"/>
  <c r="C6629" i="16"/>
  <c r="B6629" i="16"/>
  <c r="B242" i="16"/>
  <c r="C242" i="16"/>
  <c r="D243" i="16"/>
  <c r="E16605" i="16"/>
  <c r="B6563" i="16"/>
  <c r="C6563" i="16"/>
  <c r="E12364" i="16"/>
  <c r="E9501" i="16"/>
  <c r="J9500" i="16"/>
  <c r="C7785" i="16"/>
  <c r="D7786" i="16"/>
  <c r="B7785" i="16"/>
  <c r="D7788" i="16"/>
  <c r="D7787" i="16"/>
  <c r="E9964" i="16"/>
  <c r="J9961" i="16"/>
  <c r="H9961" i="16"/>
  <c r="F9961" i="16"/>
  <c r="K9961" i="16"/>
  <c r="I9961" i="16"/>
  <c r="F16532" i="16"/>
  <c r="E3575" i="16"/>
  <c r="L11955" i="16"/>
  <c r="J15641" i="16"/>
  <c r="E15642" i="16"/>
  <c r="I15641" i="16"/>
  <c r="H15641" i="16"/>
  <c r="F15641" i="16"/>
  <c r="K15641" i="16"/>
  <c r="E7336" i="16"/>
  <c r="E10424" i="16"/>
  <c r="D14443" i="16"/>
  <c r="C14442" i="16"/>
  <c r="B14442" i="16"/>
  <c r="D7191" i="16"/>
  <c r="D7190" i="16"/>
  <c r="C7188" i="16"/>
  <c r="D7189" i="16"/>
  <c r="B7188" i="16"/>
  <c r="B6423" i="16"/>
  <c r="C6423" i="16"/>
  <c r="B8037" i="16"/>
  <c r="C8037" i="16"/>
  <c r="J8425" i="16"/>
  <c r="I8425" i="16"/>
  <c r="E8426" i="16"/>
  <c r="C14335" i="16"/>
  <c r="B14335" i="16"/>
  <c r="D14336" i="16"/>
  <c r="E6882" i="16"/>
  <c r="J6879" i="16"/>
  <c r="H6879" i="16"/>
  <c r="I6879" i="16"/>
  <c r="F6879" i="16"/>
  <c r="C7364" i="16"/>
  <c r="D7365" i="16"/>
  <c r="B7364" i="16"/>
  <c r="D7367" i="16"/>
  <c r="D7366" i="16"/>
  <c r="E9040" i="16"/>
  <c r="H9037" i="16"/>
  <c r="F9037" i="16"/>
  <c r="K9037" i="16"/>
  <c r="I9037" i="16"/>
  <c r="J9037" i="16"/>
  <c r="E7761" i="16"/>
  <c r="H7760" i="16"/>
  <c r="I7760" i="16"/>
  <c r="F7760" i="16"/>
  <c r="J7760" i="16"/>
  <c r="B8164" i="16"/>
  <c r="C8164" i="16"/>
  <c r="J9192" i="16"/>
  <c r="E14008" i="16"/>
  <c r="H14005" i="16"/>
  <c r="F14005" i="16"/>
  <c r="K14005" i="16"/>
  <c r="L14005" i="16"/>
  <c r="J14005" i="16"/>
  <c r="I14005" i="16"/>
  <c r="E6941" i="16"/>
  <c r="E2926" i="16"/>
  <c r="E16919" i="16"/>
  <c r="J16916" i="16"/>
  <c r="F16916" i="16"/>
  <c r="K16916" i="16"/>
  <c r="I16916" i="16"/>
  <c r="H16916" i="16"/>
  <c r="B10607" i="16"/>
  <c r="C10607" i="16"/>
  <c r="I11694" i="16"/>
  <c r="E11695" i="16"/>
  <c r="H11694" i="16"/>
  <c r="F11694" i="16"/>
  <c r="K11694" i="16"/>
  <c r="L11694" i="16"/>
  <c r="J11694" i="16"/>
  <c r="E5617" i="16"/>
  <c r="B13463" i="16"/>
  <c r="C13463" i="16"/>
  <c r="D13464" i="16"/>
  <c r="J7881" i="16"/>
  <c r="E7882" i="16"/>
  <c r="F7881" i="16"/>
  <c r="K7881" i="16"/>
  <c r="H7881" i="16"/>
  <c r="E3394" i="16"/>
  <c r="I3393" i="16"/>
  <c r="H3393" i="16"/>
  <c r="E8142" i="16"/>
  <c r="F8141" i="16"/>
  <c r="K8141" i="16"/>
  <c r="H8141" i="16"/>
  <c r="J8141" i="16"/>
  <c r="E11596" i="16"/>
  <c r="H11593" i="16"/>
  <c r="F11593" i="16"/>
  <c r="I11593" i="16"/>
  <c r="J11593" i="16"/>
  <c r="L3528" i="16"/>
  <c r="B6903" i="16"/>
  <c r="C6903" i="16"/>
  <c r="E13136" i="16"/>
  <c r="H13133" i="16"/>
  <c r="I13133" i="16"/>
  <c r="J13133" i="16"/>
  <c r="F13133" i="16"/>
  <c r="E3425" i="16"/>
  <c r="I3424" i="16"/>
  <c r="H3424" i="16"/>
  <c r="D6565" i="16"/>
  <c r="B6564" i="16"/>
  <c r="C6564" i="16"/>
  <c r="D6566" i="16"/>
  <c r="D6567" i="16"/>
  <c r="L4802" i="16"/>
  <c r="C7363" i="16"/>
  <c r="B7363" i="16"/>
  <c r="E3919" i="16"/>
  <c r="B8452" i="16"/>
  <c r="C8452" i="16"/>
  <c r="J11488" i="16"/>
  <c r="E11489" i="16"/>
  <c r="F11488" i="16"/>
  <c r="K11488" i="16"/>
  <c r="H11488" i="16"/>
  <c r="D8456" i="16"/>
  <c r="D8455" i="16"/>
  <c r="C8453" i="16"/>
  <c r="D8454" i="16"/>
  <c r="B8453" i="16"/>
  <c r="E3098" i="16"/>
  <c r="E14224" i="16"/>
  <c r="H16672" i="16"/>
  <c r="K16672" i="16"/>
  <c r="L16672" i="16"/>
  <c r="D7037" i="16"/>
  <c r="B7036" i="16"/>
  <c r="C7036" i="16"/>
  <c r="D7039" i="16"/>
  <c r="D7038" i="16"/>
  <c r="B11815" i="16"/>
  <c r="C11815" i="16"/>
  <c r="D4679" i="16"/>
  <c r="B4678" i="16"/>
  <c r="C4678" i="16"/>
  <c r="D4681" i="16"/>
  <c r="D4680" i="16"/>
  <c r="J14006" i="16"/>
  <c r="E15097" i="16"/>
  <c r="I15096" i="16"/>
  <c r="F15096" i="16"/>
  <c r="C11617" i="16"/>
  <c r="B11617" i="16"/>
  <c r="E4221" i="16"/>
  <c r="F4220" i="16"/>
  <c r="K4220" i="16"/>
  <c r="L4220" i="16"/>
  <c r="I4220" i="16"/>
  <c r="H4220" i="16"/>
  <c r="D6503" i="16"/>
  <c r="D6502" i="16"/>
  <c r="C6500" i="16"/>
  <c r="D6501" i="16"/>
  <c r="B6500" i="16"/>
  <c r="E15970" i="16"/>
  <c r="J15967" i="16"/>
  <c r="I15967" i="16"/>
  <c r="H15967" i="16"/>
  <c r="F15967" i="16"/>
  <c r="K15967" i="16"/>
  <c r="L15967" i="16"/>
  <c r="K16876" i="16"/>
  <c r="L16876" i="16"/>
  <c r="B5967" i="16"/>
  <c r="C5967" i="16"/>
  <c r="D7569" i="16"/>
  <c r="D7568" i="16"/>
  <c r="B7567" i="16"/>
  <c r="C7567" i="16"/>
  <c r="D7570" i="16"/>
  <c r="L6596" i="16"/>
  <c r="D11402" i="16"/>
  <c r="B11401" i="16"/>
  <c r="C11401" i="16"/>
  <c r="D11404" i="16"/>
  <c r="D11403" i="16"/>
  <c r="B2910" i="16"/>
  <c r="C2910" i="16"/>
  <c r="J10868" i="16"/>
  <c r="B14007" i="16"/>
  <c r="D14008" i="16"/>
  <c r="C14007" i="16"/>
  <c r="E4134" i="16"/>
  <c r="J12034" i="16"/>
  <c r="I12034" i="16"/>
  <c r="F12034" i="16"/>
  <c r="K12034" i="16"/>
  <c r="L12034" i="16"/>
  <c r="E12035" i="16"/>
  <c r="H12034" i="16"/>
  <c r="E9810" i="16"/>
  <c r="J9807" i="16"/>
  <c r="I9807" i="16"/>
  <c r="F9807" i="16"/>
  <c r="H9807" i="16"/>
  <c r="J12758" i="16"/>
  <c r="E14333" i="16"/>
  <c r="F12226" i="16"/>
  <c r="K12226" i="16"/>
  <c r="L12226" i="16"/>
  <c r="D11726" i="16"/>
  <c r="B11725" i="16"/>
  <c r="D11727" i="16"/>
  <c r="D11728" i="16"/>
  <c r="C11725" i="16"/>
  <c r="H37" i="1"/>
  <c r="I37" i="1"/>
  <c r="C37" i="1"/>
  <c r="B37" i="1"/>
  <c r="A38" i="1"/>
  <c r="D16788" i="16"/>
  <c r="B16787" i="16"/>
  <c r="C16787" i="16"/>
  <c r="D11521" i="16"/>
  <c r="C11519" i="16"/>
  <c r="D11520" i="16"/>
  <c r="B11519" i="16"/>
  <c r="D11522" i="16"/>
  <c r="F13134" i="16"/>
  <c r="K13134" i="16"/>
  <c r="L13134" i="16"/>
  <c r="D7274" i="16"/>
  <c r="B7273" i="16"/>
  <c r="C7273" i="16"/>
  <c r="D7276" i="16"/>
  <c r="D7275" i="16"/>
  <c r="B8304" i="16"/>
  <c r="C8304" i="16"/>
  <c r="C7912" i="16"/>
  <c r="D7913" i="16"/>
  <c r="B7912" i="16"/>
  <c r="D7915" i="16"/>
  <c r="D7914" i="16"/>
  <c r="C7673" i="16"/>
  <c r="D7676" i="16"/>
  <c r="D7675" i="16"/>
  <c r="B7673" i="16"/>
  <c r="D7674" i="16"/>
  <c r="E13897" i="16"/>
  <c r="B5004" i="16"/>
  <c r="C5004" i="16"/>
  <c r="L6811" i="16"/>
  <c r="K3829" i="16"/>
  <c r="L3829" i="16"/>
  <c r="B6261" i="16"/>
  <c r="C6261" i="16"/>
  <c r="E16371" i="16"/>
  <c r="E5727" i="16"/>
  <c r="H5726" i="16"/>
  <c r="F5726" i="16"/>
  <c r="K5726" i="16"/>
  <c r="L5726" i="16"/>
  <c r="J5726" i="16"/>
  <c r="I5726" i="16"/>
  <c r="E3185" i="16"/>
  <c r="H3184" i="16"/>
  <c r="I3184" i="16"/>
  <c r="J4653" i="16"/>
  <c r="I4653" i="16"/>
  <c r="E4654" i="16"/>
  <c r="H4653" i="16"/>
  <c r="F4653" i="16"/>
  <c r="K4653" i="16"/>
  <c r="B5207" i="16"/>
  <c r="C5207" i="16"/>
  <c r="H9962" i="16"/>
  <c r="H16532" i="16"/>
  <c r="K8276" i="16"/>
  <c r="L8276" i="16"/>
  <c r="K12933" i="16"/>
  <c r="L12933" i="16"/>
  <c r="L4501" i="16"/>
  <c r="D14552" i="16"/>
  <c r="B14551" i="16"/>
  <c r="C14551" i="16"/>
  <c r="K16834" i="16"/>
  <c r="L16834" i="16"/>
  <c r="D6426" i="16"/>
  <c r="C6424" i="16"/>
  <c r="D6425" i="16"/>
  <c r="B6424" i="16"/>
  <c r="D6427" i="16"/>
  <c r="E16837" i="16"/>
  <c r="B11158" i="16"/>
  <c r="C11158" i="16"/>
  <c r="C4610" i="16"/>
  <c r="B4610" i="16"/>
  <c r="B14660" i="16"/>
  <c r="D14661" i="16"/>
  <c r="C14660" i="16"/>
  <c r="F6880" i="16"/>
  <c r="K6880" i="16"/>
  <c r="L6880" i="16"/>
  <c r="K3915" i="16"/>
  <c r="L3915" i="16"/>
  <c r="E11876" i="16"/>
  <c r="D16180" i="16"/>
  <c r="C16179" i="16"/>
  <c r="B16179" i="16"/>
  <c r="F9192" i="16"/>
  <c r="K9192" i="16"/>
  <c r="L9192" i="16"/>
  <c r="L7881" i="16"/>
  <c r="D7571" i="16"/>
  <c r="B7570" i="16"/>
  <c r="C7570" i="16"/>
  <c r="D7573" i="16"/>
  <c r="D7572" i="16"/>
  <c r="D4684" i="16"/>
  <c r="D4683" i="16"/>
  <c r="C4681" i="16"/>
  <c r="D4682" i="16"/>
  <c r="B4681" i="16"/>
  <c r="B7366" i="16"/>
  <c r="C7366" i="16"/>
  <c r="E3576" i="16"/>
  <c r="H3575" i="16"/>
  <c r="F3575" i="16"/>
  <c r="K3575" i="16"/>
  <c r="L3575" i="16"/>
  <c r="J3575" i="16"/>
  <c r="I3575" i="16"/>
  <c r="C6264" i="16"/>
  <c r="B6264" i="16"/>
  <c r="C7463" i="16"/>
  <c r="B7463" i="16"/>
  <c r="E4007" i="16"/>
  <c r="J4004" i="16"/>
  <c r="H4004" i="16"/>
  <c r="I4004" i="16"/>
  <c r="F4004" i="16"/>
  <c r="E3706" i="16"/>
  <c r="F3703" i="16"/>
  <c r="J3703" i="16"/>
  <c r="H3703" i="16"/>
  <c r="I3703" i="16"/>
  <c r="E2884" i="16"/>
  <c r="H2883" i="16"/>
  <c r="F2883" i="16"/>
  <c r="J2883" i="16"/>
  <c r="I2883" i="16"/>
  <c r="B4755" i="16"/>
  <c r="C4755" i="16"/>
  <c r="C8168" i="16"/>
  <c r="B8168" i="16"/>
  <c r="J16371" i="16"/>
  <c r="E16372" i="16"/>
  <c r="H16371" i="16"/>
  <c r="I16371" i="16"/>
  <c r="F16371" i="16"/>
  <c r="E13898" i="16"/>
  <c r="J13897" i="16"/>
  <c r="I13897" i="16"/>
  <c r="B7275" i="16"/>
  <c r="C7275" i="16"/>
  <c r="B11520" i="16"/>
  <c r="C11520" i="16"/>
  <c r="C4680" i="16"/>
  <c r="B4680" i="16"/>
  <c r="D7042" i="16"/>
  <c r="D7041" i="16"/>
  <c r="D7040" i="16"/>
  <c r="B7039" i="16"/>
  <c r="C7039" i="16"/>
  <c r="B8454" i="16"/>
  <c r="C8454" i="16"/>
  <c r="F3424" i="16"/>
  <c r="K3424" i="16"/>
  <c r="L3424" i="16"/>
  <c r="J3393" i="16"/>
  <c r="I2926" i="16"/>
  <c r="E2927" i="16"/>
  <c r="H2926" i="16"/>
  <c r="F2926" i="16"/>
  <c r="K2926" i="16"/>
  <c r="L2926" i="16"/>
  <c r="K7760" i="16"/>
  <c r="L7760" i="16"/>
  <c r="E9041" i="16"/>
  <c r="E8427" i="16"/>
  <c r="H8424" i="16"/>
  <c r="I8424" i="16"/>
  <c r="J8424" i="16"/>
  <c r="F8424" i="16"/>
  <c r="B7189" i="16"/>
  <c r="C7189" i="16"/>
  <c r="H9500" i="16"/>
  <c r="E8578" i="16"/>
  <c r="F8575" i="16"/>
  <c r="H8575" i="16"/>
  <c r="J8575" i="16"/>
  <c r="I8575" i="16"/>
  <c r="B800" i="16"/>
  <c r="C800" i="16"/>
  <c r="D801" i="16"/>
  <c r="E4806" i="16"/>
  <c r="H4805" i="16"/>
  <c r="E9195" i="16"/>
  <c r="H15750" i="16"/>
  <c r="B6685" i="16"/>
  <c r="C6685" i="16"/>
  <c r="E4093" i="16"/>
  <c r="J4090" i="16"/>
  <c r="I4090" i="16"/>
  <c r="H4090" i="16"/>
  <c r="F4090" i="16"/>
  <c r="K4090" i="16"/>
  <c r="L4090" i="16"/>
  <c r="C11161" i="16"/>
  <c r="B11161" i="16"/>
  <c r="D12610" i="16"/>
  <c r="B12609" i="16"/>
  <c r="C12609" i="16"/>
  <c r="D8609" i="16"/>
  <c r="D8608" i="16"/>
  <c r="B8607" i="16"/>
  <c r="C8607" i="16"/>
  <c r="D8610" i="16"/>
  <c r="E4527" i="16"/>
  <c r="J4524" i="16"/>
  <c r="I4524" i="16"/>
  <c r="H4524" i="16"/>
  <c r="F4524" i="16"/>
  <c r="K4524" i="16"/>
  <c r="L4524" i="16"/>
  <c r="I13570" i="16"/>
  <c r="C11034" i="16"/>
  <c r="B11034" i="16"/>
  <c r="E12229" i="16"/>
  <c r="E3143" i="16"/>
  <c r="J3140" i="16"/>
  <c r="H3140" i="16"/>
  <c r="I3140" i="16"/>
  <c r="F3140" i="16"/>
  <c r="K3140" i="16"/>
  <c r="L3140" i="16"/>
  <c r="H4005" i="16"/>
  <c r="D12759" i="16"/>
  <c r="B12758" i="16"/>
  <c r="C12758" i="16"/>
  <c r="D13572" i="16"/>
  <c r="B13571" i="16"/>
  <c r="C13571" i="16"/>
  <c r="C6348" i="16"/>
  <c r="D6349" i="16"/>
  <c r="B6348" i="16"/>
  <c r="D6351" i="16"/>
  <c r="D6350" i="16"/>
  <c r="E12845" i="16"/>
  <c r="J12842" i="16"/>
  <c r="H12842" i="16"/>
  <c r="I12842" i="16"/>
  <c r="F12842" i="16"/>
  <c r="K12842" i="16"/>
  <c r="L12842" i="16"/>
  <c r="D8045" i="16"/>
  <c r="D8044" i="16"/>
  <c r="B8042" i="16"/>
  <c r="C8042" i="16"/>
  <c r="D8043" i="16"/>
  <c r="D16370" i="16"/>
  <c r="B16369" i="16"/>
  <c r="C16369" i="16"/>
  <c r="D16950" i="16"/>
  <c r="B16949" i="16"/>
  <c r="C16949" i="16"/>
  <c r="J16180" i="16"/>
  <c r="E16181" i="16"/>
  <c r="I16180" i="16"/>
  <c r="H16180" i="16"/>
  <c r="F16180" i="16"/>
  <c r="K16180" i="16"/>
  <c r="L16180" i="16"/>
  <c r="B6632" i="16"/>
  <c r="C6632" i="16"/>
  <c r="J4392" i="16"/>
  <c r="I4392" i="16"/>
  <c r="E4393" i="16"/>
  <c r="H4392" i="16"/>
  <c r="F4392" i="16"/>
  <c r="K4392" i="16"/>
  <c r="E16280" i="16"/>
  <c r="E4727" i="16"/>
  <c r="H4726" i="16"/>
  <c r="E7538" i="16"/>
  <c r="J7535" i="16"/>
  <c r="H7535" i="16"/>
  <c r="I7535" i="16"/>
  <c r="F7535" i="16"/>
  <c r="J14769" i="16"/>
  <c r="H14769" i="16"/>
  <c r="E14770" i="16"/>
  <c r="I14769" i="16"/>
  <c r="C25" i="16"/>
  <c r="B25" i="16"/>
  <c r="D26" i="16"/>
  <c r="C171" i="16"/>
  <c r="B171" i="16"/>
  <c r="D172" i="16"/>
  <c r="H3704" i="16"/>
  <c r="E10728" i="16"/>
  <c r="J10725" i="16"/>
  <c r="I10725" i="16"/>
  <c r="H10725" i="16"/>
  <c r="F10725" i="16"/>
  <c r="E4179" i="16"/>
  <c r="F4176" i="16"/>
  <c r="K4176" i="16"/>
  <c r="J4176" i="16"/>
  <c r="I4176" i="16"/>
  <c r="H4176" i="16"/>
  <c r="E6750" i="16"/>
  <c r="H12278" i="16"/>
  <c r="C5210" i="16"/>
  <c r="B5210" i="16"/>
  <c r="B6173" i="16"/>
  <c r="C6173" i="16"/>
  <c r="C16975" i="16"/>
  <c r="B16975" i="16"/>
  <c r="D16976" i="16"/>
  <c r="E6785" i="16"/>
  <c r="J6784" i="16"/>
  <c r="H11004" i="16"/>
  <c r="E12938" i="16"/>
  <c r="F12937" i="16"/>
  <c r="K12937" i="16"/>
  <c r="L12937" i="16"/>
  <c r="I12937" i="16"/>
  <c r="H12937" i="16"/>
  <c r="E4462" i="16"/>
  <c r="H4459" i="16"/>
  <c r="F4459" i="16"/>
  <c r="J4459" i="16"/>
  <c r="I4459" i="16"/>
  <c r="H16453" i="16"/>
  <c r="E6146" i="16"/>
  <c r="H6143" i="16"/>
  <c r="F6143" i="16"/>
  <c r="K6143" i="16"/>
  <c r="I6143" i="16"/>
  <c r="J6143" i="16"/>
  <c r="D10899" i="16"/>
  <c r="D10898" i="16"/>
  <c r="D10897" i="16"/>
  <c r="C10896" i="16"/>
  <c r="B10896" i="16"/>
  <c r="B14224" i="16"/>
  <c r="D14225" i="16"/>
  <c r="C14224" i="16"/>
  <c r="B4834" i="16"/>
  <c r="C4834" i="16"/>
  <c r="B1186" i="16"/>
  <c r="C1186" i="16"/>
  <c r="D1187" i="16"/>
  <c r="D10759" i="16"/>
  <c r="C10757" i="16"/>
  <c r="D10758" i="16"/>
  <c r="B10757" i="16"/>
  <c r="D10760" i="16"/>
  <c r="E12326" i="16"/>
  <c r="H12323" i="16"/>
  <c r="F12323" i="16"/>
  <c r="J12323" i="16"/>
  <c r="I12323" i="16"/>
  <c r="J3790" i="16"/>
  <c r="I3790" i="16"/>
  <c r="E3791" i="16"/>
  <c r="H3790" i="16"/>
  <c r="F3790" i="16"/>
  <c r="K3790" i="16"/>
  <c r="L3790" i="16"/>
  <c r="K13352" i="16"/>
  <c r="L13352" i="16"/>
  <c r="B16180" i="16"/>
  <c r="C16180" i="16"/>
  <c r="D16181" i="16"/>
  <c r="C7914" i="16"/>
  <c r="B7914" i="16"/>
  <c r="B6502" i="16"/>
  <c r="C6502" i="16"/>
  <c r="E13137" i="16"/>
  <c r="B13464" i="16"/>
  <c r="D13465" i="16"/>
  <c r="C13464" i="16"/>
  <c r="I10424" i="16"/>
  <c r="E10425" i="16"/>
  <c r="H10424" i="16"/>
  <c r="F10424" i="16"/>
  <c r="J10424" i="16"/>
  <c r="D11164" i="16"/>
  <c r="D11163" i="16"/>
  <c r="B11162" i="16"/>
  <c r="C11162" i="16"/>
  <c r="D11165" i="16"/>
  <c r="D6076" i="16"/>
  <c r="B6075" i="16"/>
  <c r="D6078" i="16"/>
  <c r="D6077" i="16"/>
  <c r="C6075" i="16"/>
  <c r="K12324" i="16"/>
  <c r="L12324" i="16"/>
  <c r="C11521" i="16"/>
  <c r="B11521" i="16"/>
  <c r="E9811" i="16"/>
  <c r="C7190" i="16"/>
  <c r="B7190" i="16"/>
  <c r="I4005" i="16"/>
  <c r="C6346" i="16"/>
  <c r="B6346" i="16"/>
  <c r="B8040" i="16"/>
  <c r="C8040" i="16"/>
  <c r="L7160" i="16"/>
  <c r="E6542" i="16"/>
  <c r="L11258" i="16"/>
  <c r="I3704" i="16"/>
  <c r="B13681" i="16"/>
  <c r="C13681" i="16"/>
  <c r="D13682" i="16"/>
  <c r="B5211" i="16"/>
  <c r="C5211" i="16"/>
  <c r="L14987" i="16"/>
  <c r="E12480" i="16"/>
  <c r="I12477" i="16"/>
  <c r="H12477" i="16"/>
  <c r="F12477" i="16"/>
  <c r="K12477" i="16"/>
  <c r="L12477" i="16"/>
  <c r="J12477" i="16"/>
  <c r="E16790" i="16"/>
  <c r="I16787" i="16"/>
  <c r="H16787" i="16"/>
  <c r="F16787" i="16"/>
  <c r="J16787" i="16"/>
  <c r="L12757" i="16"/>
  <c r="C4917" i="16"/>
  <c r="B4917" i="16"/>
  <c r="F3184" i="16"/>
  <c r="K3184" i="16"/>
  <c r="L3184" i="16"/>
  <c r="E5728" i="16"/>
  <c r="H5725" i="16"/>
  <c r="J5725" i="16"/>
  <c r="F5725" i="16"/>
  <c r="I5725" i="16"/>
  <c r="C7274" i="16"/>
  <c r="B7274" i="16"/>
  <c r="D11731" i="16"/>
  <c r="C11728" i="16"/>
  <c r="B11728" i="16"/>
  <c r="D11729" i="16"/>
  <c r="D11730" i="16"/>
  <c r="B11403" i="16"/>
  <c r="C11403" i="16"/>
  <c r="B7568" i="16"/>
  <c r="C7568" i="16"/>
  <c r="J4220" i="16"/>
  <c r="H15096" i="16"/>
  <c r="B4679" i="16"/>
  <c r="C4679" i="16"/>
  <c r="D8458" i="16"/>
  <c r="C8456" i="16"/>
  <c r="D8457" i="16"/>
  <c r="B8456" i="16"/>
  <c r="D8459" i="16"/>
  <c r="D6570" i="16"/>
  <c r="D6568" i="16"/>
  <c r="D6569" i="16"/>
  <c r="B6567" i="16"/>
  <c r="C6567" i="16"/>
  <c r="I8141" i="16"/>
  <c r="L8141" i="16"/>
  <c r="E14009" i="16"/>
  <c r="E7762" i="16"/>
  <c r="J7759" i="16"/>
  <c r="H7759" i="16"/>
  <c r="F7759" i="16"/>
  <c r="K7759" i="16"/>
  <c r="I7759" i="16"/>
  <c r="B14336" i="16"/>
  <c r="C14336" i="16"/>
  <c r="D14337" i="16"/>
  <c r="D7193" i="16"/>
  <c r="C7191" i="16"/>
  <c r="D7192" i="16"/>
  <c r="B7191" i="16"/>
  <c r="D7194" i="16"/>
  <c r="D7791" i="16"/>
  <c r="D7790" i="16"/>
  <c r="D7789" i="16"/>
  <c r="B7788" i="16"/>
  <c r="C7788" i="16"/>
  <c r="E6049" i="16"/>
  <c r="I6046" i="16"/>
  <c r="H6046" i="16"/>
  <c r="F6046" i="16"/>
  <c r="J6046" i="16"/>
  <c r="I16733" i="16"/>
  <c r="C4556" i="16"/>
  <c r="D4557" i="16"/>
  <c r="B4556" i="16"/>
  <c r="D4559" i="16"/>
  <c r="D4558" i="16"/>
  <c r="F12168" i="16"/>
  <c r="K12168" i="16"/>
  <c r="L12168" i="16"/>
  <c r="F4048" i="16"/>
  <c r="K4048" i="16"/>
  <c r="F3313" i="16"/>
  <c r="B7111" i="16"/>
  <c r="C7111" i="16"/>
  <c r="F16077" i="16"/>
  <c r="K16077" i="16"/>
  <c r="L16077" i="16"/>
  <c r="B6265" i="16"/>
  <c r="C6265" i="16"/>
  <c r="I6655" i="16"/>
  <c r="E6656" i="16"/>
  <c r="H6655" i="16"/>
  <c r="F6655" i="16"/>
  <c r="J6655" i="16"/>
  <c r="C11160" i="16"/>
  <c r="B11160" i="16"/>
  <c r="J8884" i="16"/>
  <c r="J12606" i="16"/>
  <c r="E12607" i="16"/>
  <c r="I12606" i="16"/>
  <c r="F12606" i="16"/>
  <c r="H12606" i="16"/>
  <c r="F3661" i="16"/>
  <c r="F13570" i="16"/>
  <c r="K13570" i="16"/>
  <c r="K10867" i="16"/>
  <c r="L10867" i="16"/>
  <c r="I12426" i="16"/>
  <c r="E3619" i="16"/>
  <c r="I3618" i="16"/>
  <c r="B11621" i="16"/>
  <c r="C11621" i="16"/>
  <c r="F14660" i="16"/>
  <c r="K14660" i="16"/>
  <c r="L14660" i="16"/>
  <c r="J4005" i="16"/>
  <c r="D16080" i="16"/>
  <c r="B16079" i="16"/>
  <c r="C16079" i="16"/>
  <c r="D5110" i="16"/>
  <c r="B5109" i="16"/>
  <c r="C5109" i="16"/>
  <c r="D5112" i="16"/>
  <c r="D5111" i="16"/>
  <c r="E4588" i="16"/>
  <c r="J4585" i="16"/>
  <c r="H4585" i="16"/>
  <c r="I4585" i="16"/>
  <c r="F4585" i="16"/>
  <c r="J12448" i="16"/>
  <c r="F12448" i="16"/>
  <c r="K12448" i="16"/>
  <c r="L12448" i="16"/>
  <c r="E12449" i="16"/>
  <c r="I3227" i="16"/>
  <c r="F3227" i="16"/>
  <c r="E3228" i="16"/>
  <c r="E12681" i="16"/>
  <c r="H12678" i="16"/>
  <c r="I12678" i="16"/>
  <c r="F12678" i="16"/>
  <c r="J12678" i="16"/>
  <c r="D16457" i="16"/>
  <c r="B16456" i="16"/>
  <c r="C16456" i="16"/>
  <c r="D15207" i="16"/>
  <c r="C15206" i="16"/>
  <c r="B15206" i="16"/>
  <c r="K4306" i="16"/>
  <c r="L4306" i="16"/>
  <c r="E7646" i="16"/>
  <c r="I7645" i="16"/>
  <c r="H7645" i="16"/>
  <c r="D15861" i="16"/>
  <c r="B15860" i="16"/>
  <c r="C15860" i="16"/>
  <c r="E6237" i="16"/>
  <c r="F6234" i="16"/>
  <c r="K6234" i="16"/>
  <c r="L6234" i="16"/>
  <c r="J6234" i="16"/>
  <c r="I6234" i="16"/>
  <c r="H6234" i="16"/>
  <c r="C6073" i="16"/>
  <c r="B6073" i="16"/>
  <c r="J3704" i="16"/>
  <c r="B1909" i="16"/>
  <c r="C1909" i="16"/>
  <c r="D1910" i="16"/>
  <c r="B13355" i="16"/>
  <c r="D13356" i="16"/>
  <c r="C13355" i="16"/>
  <c r="E15426" i="16"/>
  <c r="B4756" i="16"/>
  <c r="C4756" i="16"/>
  <c r="D3521" i="16"/>
  <c r="D3520" i="16"/>
  <c r="B3518" i="16"/>
  <c r="C3518" i="16"/>
  <c r="D3519" i="16"/>
  <c r="L11594" i="16"/>
  <c r="D6177" i="16"/>
  <c r="C6175" i="16"/>
  <c r="D6176" i="16"/>
  <c r="B6175" i="16"/>
  <c r="D6178" i="16"/>
  <c r="B15424" i="16"/>
  <c r="C15424" i="16"/>
  <c r="D15425" i="16"/>
  <c r="E15861" i="16"/>
  <c r="I15858" i="16"/>
  <c r="J15858" i="16"/>
  <c r="H15858" i="16"/>
  <c r="F15858" i="16"/>
  <c r="K15858" i="16"/>
  <c r="J11004" i="16"/>
  <c r="F12478" i="16"/>
  <c r="K12478" i="16"/>
  <c r="L12478" i="16"/>
  <c r="E3056" i="16"/>
  <c r="H3055" i="16"/>
  <c r="F3055" i="16"/>
  <c r="K3055" i="16"/>
  <c r="L3055" i="16"/>
  <c r="J3055" i="16"/>
  <c r="I3055" i="16"/>
  <c r="D13244" i="16"/>
  <c r="B13243" i="16"/>
  <c r="C13243" i="16"/>
  <c r="D8309" i="16"/>
  <c r="B8308" i="16"/>
  <c r="C8308" i="16"/>
  <c r="D8311" i="16"/>
  <c r="D8310" i="16"/>
  <c r="B11818" i="16"/>
  <c r="C11818" i="16"/>
  <c r="E4984" i="16"/>
  <c r="K6472" i="16"/>
  <c r="J12324" i="16"/>
  <c r="F7081" i="16"/>
  <c r="K7081" i="16"/>
  <c r="L7081" i="16"/>
  <c r="D4921" i="16"/>
  <c r="D4920" i="16"/>
  <c r="D4919" i="16"/>
  <c r="B4918" i="16"/>
  <c r="C4918" i="16"/>
  <c r="B6426" i="16"/>
  <c r="C6426" i="16"/>
  <c r="E9502" i="16"/>
  <c r="I9499" i="16"/>
  <c r="H9499" i="16"/>
  <c r="F9499" i="16"/>
  <c r="K9499" i="16"/>
  <c r="J9499" i="16"/>
  <c r="E15206" i="16"/>
  <c r="J15205" i="16"/>
  <c r="I15205" i="16"/>
  <c r="E14880" i="16"/>
  <c r="J14877" i="16"/>
  <c r="I14877" i="16"/>
  <c r="F14877" i="16"/>
  <c r="K14877" i="16"/>
  <c r="H14877" i="16"/>
  <c r="J5078" i="16"/>
  <c r="I5078" i="16"/>
  <c r="E5079" i="16"/>
  <c r="H5078" i="16"/>
  <c r="F5078" i="16"/>
  <c r="K5078" i="16"/>
  <c r="I3532" i="16"/>
  <c r="E3533" i="16"/>
  <c r="H3532" i="16"/>
  <c r="F3532" i="16"/>
  <c r="K3532" i="16"/>
  <c r="L3532" i="16"/>
  <c r="J3532" i="16"/>
  <c r="B15533" i="16"/>
  <c r="D15534" i="16"/>
  <c r="C15533" i="16"/>
  <c r="D11291" i="16"/>
  <c r="D11292" i="16"/>
  <c r="D11290" i="16"/>
  <c r="B11289" i="16"/>
  <c r="C11289" i="16"/>
  <c r="E3271" i="16"/>
  <c r="H3270" i="16"/>
  <c r="E12280" i="16"/>
  <c r="J12277" i="16"/>
  <c r="I12277" i="16"/>
  <c r="H12277" i="16"/>
  <c r="F12277" i="16"/>
  <c r="K12277" i="16"/>
  <c r="B11817" i="16"/>
  <c r="C11817" i="16"/>
  <c r="D14662" i="16"/>
  <c r="B14661" i="16"/>
  <c r="C14661" i="16"/>
  <c r="C7037" i="16"/>
  <c r="B7037" i="16"/>
  <c r="E3426" i="16"/>
  <c r="J3423" i="16"/>
  <c r="I3423" i="16"/>
  <c r="F3423" i="16"/>
  <c r="K3423" i="16"/>
  <c r="H3423" i="16"/>
  <c r="L16916" i="16"/>
  <c r="E6883" i="16"/>
  <c r="I9500" i="16"/>
  <c r="J16733" i="16"/>
  <c r="D5012" i="16"/>
  <c r="D5011" i="16"/>
  <c r="D5010" i="16"/>
  <c r="B5009" i="16"/>
  <c r="C5009" i="16"/>
  <c r="C10612" i="16"/>
  <c r="D10613" i="16"/>
  <c r="B10612" i="16"/>
  <c r="D10614" i="16"/>
  <c r="D10615" i="16"/>
  <c r="D1548" i="16"/>
  <c r="B1547" i="16"/>
  <c r="C1547" i="16"/>
  <c r="J14878" i="16"/>
  <c r="E5836" i="16"/>
  <c r="F5835" i="16"/>
  <c r="K5835" i="16"/>
  <c r="H5835" i="16"/>
  <c r="D16534" i="16"/>
  <c r="C16533" i="16"/>
  <c r="B16533" i="16"/>
  <c r="B14115" i="16"/>
  <c r="D14116" i="16"/>
  <c r="C14115" i="16"/>
  <c r="D4617" i="16"/>
  <c r="D4616" i="16"/>
  <c r="D4615" i="16"/>
  <c r="B4614" i="16"/>
  <c r="C4614" i="16"/>
  <c r="E8281" i="16"/>
  <c r="J8280" i="16"/>
  <c r="H8280" i="16"/>
  <c r="F8280" i="16"/>
  <c r="K8280" i="16"/>
  <c r="I8280" i="16"/>
  <c r="I12278" i="16"/>
  <c r="E6707" i="16"/>
  <c r="C6174" i="16"/>
  <c r="B6174" i="16"/>
  <c r="E5400" i="16"/>
  <c r="H5399" i="16"/>
  <c r="F5399" i="16"/>
  <c r="J5399" i="16"/>
  <c r="I5399" i="16"/>
  <c r="E16455" i="16"/>
  <c r="I16452" i="16"/>
  <c r="H16452" i="16"/>
  <c r="F16452" i="16"/>
  <c r="K16452" i="16"/>
  <c r="J16452" i="16"/>
  <c r="E6401" i="16"/>
  <c r="H6398" i="16"/>
  <c r="J6398" i="16"/>
  <c r="I6398" i="16"/>
  <c r="F6398" i="16"/>
  <c r="K6398" i="16"/>
  <c r="L6398" i="16"/>
  <c r="B10894" i="16"/>
  <c r="C10894" i="16"/>
  <c r="C4835" i="16"/>
  <c r="B4835" i="16"/>
  <c r="I6600" i="16"/>
  <c r="E6601" i="16"/>
  <c r="J6600" i="16"/>
  <c r="H6600" i="16"/>
  <c r="F6600" i="16"/>
  <c r="K6600" i="16"/>
  <c r="L6600" i="16"/>
  <c r="E11877" i="16"/>
  <c r="H11876" i="16"/>
  <c r="J16837" i="16"/>
  <c r="F16837" i="16"/>
  <c r="K16837" i="16"/>
  <c r="L16837" i="16"/>
  <c r="E16838" i="16"/>
  <c r="I16837" i="16"/>
  <c r="H16837" i="16"/>
  <c r="B7674" i="16"/>
  <c r="C7674" i="16"/>
  <c r="B7913" i="16"/>
  <c r="C7913" i="16"/>
  <c r="B11727" i="16"/>
  <c r="C11727" i="16"/>
  <c r="E14334" i="16"/>
  <c r="F14333" i="16"/>
  <c r="K14333" i="16"/>
  <c r="L14333" i="16"/>
  <c r="I14333" i="16"/>
  <c r="J14333" i="16"/>
  <c r="H14333" i="16"/>
  <c r="E12036" i="16"/>
  <c r="H12033" i="16"/>
  <c r="F12033" i="16"/>
  <c r="I12033" i="16"/>
  <c r="J12033" i="16"/>
  <c r="D11407" i="16"/>
  <c r="D11406" i="16"/>
  <c r="D11405" i="16"/>
  <c r="B11404" i="16"/>
  <c r="C11404" i="16"/>
  <c r="J3424" i="16"/>
  <c r="E11696" i="16"/>
  <c r="J11693" i="16"/>
  <c r="I11693" i="16"/>
  <c r="F11693" i="16"/>
  <c r="K11693" i="16"/>
  <c r="L11693" i="16"/>
  <c r="H11693" i="16"/>
  <c r="E16920" i="16"/>
  <c r="E6942" i="16"/>
  <c r="F6941" i="16"/>
  <c r="K6941" i="16"/>
  <c r="L6941" i="16"/>
  <c r="H6941" i="16"/>
  <c r="J6941" i="16"/>
  <c r="I6941" i="16"/>
  <c r="B7365" i="16"/>
  <c r="C7365" i="16"/>
  <c r="E15643" i="16"/>
  <c r="J15640" i="16"/>
  <c r="I15640" i="16"/>
  <c r="H15640" i="16"/>
  <c r="F15640" i="16"/>
  <c r="K15640" i="16"/>
  <c r="L15640" i="16"/>
  <c r="K16532" i="16"/>
  <c r="L16532" i="16"/>
  <c r="F16733" i="16"/>
  <c r="K16733" i="16"/>
  <c r="L16733" i="16"/>
  <c r="H3313" i="16"/>
  <c r="D7114" i="16"/>
  <c r="D7113" i="16"/>
  <c r="B7112" i="16"/>
  <c r="C7112" i="16"/>
  <c r="D7115" i="16"/>
  <c r="D6268" i="16"/>
  <c r="C6266" i="16"/>
  <c r="D6267" i="16"/>
  <c r="B6266" i="16"/>
  <c r="D6269" i="16"/>
  <c r="E3748" i="16"/>
  <c r="J3747" i="16"/>
  <c r="H3747" i="16"/>
  <c r="J4485" i="16"/>
  <c r="I4485" i="16"/>
  <c r="E4486" i="16"/>
  <c r="H4485" i="16"/>
  <c r="F4485" i="16"/>
  <c r="K4485" i="16"/>
  <c r="L4485" i="16"/>
  <c r="D6687" i="16"/>
  <c r="B6686" i="16"/>
  <c r="C6686" i="16"/>
  <c r="D6689" i="16"/>
  <c r="D6688" i="16"/>
  <c r="E5291" i="16"/>
  <c r="H5290" i="16"/>
  <c r="F5290" i="16"/>
  <c r="K5290" i="16"/>
  <c r="J12398" i="16"/>
  <c r="I12398" i="16"/>
  <c r="E12399" i="16"/>
  <c r="H12398" i="16"/>
  <c r="F12398" i="16"/>
  <c r="K12398" i="16"/>
  <c r="L12398" i="16"/>
  <c r="B5007" i="16"/>
  <c r="C5007" i="16"/>
  <c r="H3661" i="16"/>
  <c r="B10610" i="16"/>
  <c r="C10610" i="16"/>
  <c r="E16952" i="16"/>
  <c r="E10871" i="16"/>
  <c r="D11625" i="16"/>
  <c r="D11624" i="16"/>
  <c r="D11623" i="16"/>
  <c r="B11622" i="16"/>
  <c r="C11622" i="16"/>
  <c r="E5509" i="16"/>
  <c r="H5508" i="16"/>
  <c r="D14881" i="16"/>
  <c r="B14880" i="16"/>
  <c r="C14880" i="16"/>
  <c r="B6347" i="16"/>
  <c r="C6347" i="16"/>
  <c r="J4263" i="16"/>
  <c r="I4263" i="16"/>
  <c r="E4264" i="16"/>
  <c r="H4263" i="16"/>
  <c r="F4263" i="16"/>
  <c r="K4263" i="16"/>
  <c r="L4263" i="16"/>
  <c r="E14118" i="16"/>
  <c r="I4586" i="16"/>
  <c r="L4586" i="16"/>
  <c r="D16881" i="16"/>
  <c r="B16880" i="16"/>
  <c r="C16880" i="16"/>
  <c r="D6637" i="16"/>
  <c r="B6634" i="16"/>
  <c r="C6634" i="16"/>
  <c r="D6635" i="16"/>
  <c r="D6636" i="16"/>
  <c r="E7162" i="16"/>
  <c r="I7159" i="16"/>
  <c r="H7159" i="16"/>
  <c r="F7159" i="16"/>
  <c r="K7159" i="16"/>
  <c r="J7159" i="16"/>
  <c r="E9347" i="16"/>
  <c r="H9346" i="16"/>
  <c r="F9346" i="16"/>
  <c r="K9346" i="16"/>
  <c r="H15314" i="16"/>
  <c r="H12679" i="16"/>
  <c r="D15644" i="16"/>
  <c r="B15643" i="16"/>
  <c r="C15643" i="16"/>
  <c r="K11133" i="16"/>
  <c r="L11133" i="16"/>
  <c r="F12104" i="16"/>
  <c r="K12104" i="16"/>
  <c r="L12104" i="16"/>
  <c r="J12104" i="16"/>
  <c r="E12105" i="16"/>
  <c r="H12104" i="16"/>
  <c r="I12104" i="16"/>
  <c r="J13461" i="16"/>
  <c r="I6235" i="16"/>
  <c r="L6235" i="16"/>
  <c r="E11260" i="16"/>
  <c r="F11257" i="16"/>
  <c r="K11257" i="16"/>
  <c r="L11257" i="16"/>
  <c r="J11257" i="16"/>
  <c r="I11257" i="16"/>
  <c r="H11257" i="16"/>
  <c r="B4612" i="16"/>
  <c r="C4612" i="16"/>
  <c r="D16735" i="16"/>
  <c r="B16734" i="16"/>
  <c r="C16734" i="16"/>
  <c r="H16973" i="16"/>
  <c r="F16973" i="16"/>
  <c r="J16973" i="16"/>
  <c r="E16974" i="16"/>
  <c r="I16973" i="16"/>
  <c r="B16607" i="16"/>
  <c r="C16607" i="16"/>
  <c r="D16608" i="16"/>
  <c r="F7433" i="16"/>
  <c r="K7433" i="16"/>
  <c r="L7433" i="16"/>
  <c r="K6746" i="16"/>
  <c r="L6746" i="16"/>
  <c r="K6839" i="16"/>
  <c r="L6839" i="16"/>
  <c r="D2379" i="16"/>
  <c r="B2378" i="16"/>
  <c r="C2378" i="16"/>
  <c r="B16278" i="16"/>
  <c r="C16278" i="16"/>
  <c r="D16279" i="16"/>
  <c r="E11790" i="16"/>
  <c r="J11787" i="16"/>
  <c r="I11787" i="16"/>
  <c r="H11787" i="16"/>
  <c r="F11787" i="16"/>
  <c r="K11787" i="16"/>
  <c r="L11787" i="16"/>
  <c r="F15859" i="16"/>
  <c r="E13681" i="16"/>
  <c r="I13678" i="16"/>
  <c r="H13678" i="16"/>
  <c r="F13678" i="16"/>
  <c r="K13678" i="16"/>
  <c r="J13678" i="16"/>
  <c r="F16453" i="16"/>
  <c r="B6907" i="16"/>
  <c r="C6907" i="16"/>
  <c r="D2913" i="16"/>
  <c r="D2914" i="16"/>
  <c r="D2915" i="16"/>
  <c r="B2912" i="16"/>
  <c r="C2912" i="16"/>
  <c r="E14553" i="16"/>
  <c r="I14550" i="16"/>
  <c r="H14550" i="16"/>
  <c r="F14550" i="16"/>
  <c r="K14550" i="16"/>
  <c r="L14550" i="16"/>
  <c r="J14550" i="16"/>
  <c r="E4892" i="16"/>
  <c r="H4889" i="16"/>
  <c r="F4889" i="16"/>
  <c r="J4889" i="16"/>
  <c r="I4889" i="16"/>
  <c r="D11821" i="16"/>
  <c r="C11819" i="16"/>
  <c r="D11820" i="16"/>
  <c r="B11819" i="16"/>
  <c r="D11822" i="16"/>
  <c r="D13035" i="16"/>
  <c r="B13034" i="16"/>
  <c r="C13034" i="16"/>
  <c r="D366" i="16"/>
  <c r="B365" i="16"/>
  <c r="C365" i="16"/>
  <c r="AE38" i="1"/>
  <c r="AF37" i="1"/>
  <c r="AG37" i="1"/>
  <c r="E8010" i="16"/>
  <c r="F8007" i="16"/>
  <c r="J8007" i="16"/>
  <c r="I8007" i="16"/>
  <c r="H8007" i="16"/>
  <c r="L15641" i="16"/>
  <c r="E14444" i="16"/>
  <c r="J14441" i="16"/>
  <c r="I14441" i="16"/>
  <c r="H14441" i="16"/>
  <c r="F14441" i="16"/>
  <c r="K14441" i="16"/>
  <c r="L14441" i="16"/>
  <c r="D11037" i="16"/>
  <c r="C11035" i="16"/>
  <c r="D11036" i="16"/>
  <c r="B11035" i="16"/>
  <c r="D11038" i="16"/>
  <c r="E11006" i="16"/>
  <c r="F11003" i="16"/>
  <c r="H11003" i="16"/>
  <c r="I11003" i="16"/>
  <c r="J11003" i="16"/>
  <c r="D7918" i="16"/>
  <c r="D7917" i="16"/>
  <c r="D7916" i="16"/>
  <c r="B7915" i="16"/>
  <c r="C7915" i="16"/>
  <c r="E4135" i="16"/>
  <c r="J4134" i="16"/>
  <c r="D6505" i="16"/>
  <c r="D6504" i="16"/>
  <c r="B6503" i="16"/>
  <c r="C6503" i="16"/>
  <c r="D6506" i="16"/>
  <c r="D7370" i="16"/>
  <c r="D7369" i="16"/>
  <c r="D7368" i="16"/>
  <c r="B7367" i="16"/>
  <c r="C7367" i="16"/>
  <c r="E15752" i="16"/>
  <c r="H15749" i="16"/>
  <c r="F15749" i="16"/>
  <c r="K15749" i="16"/>
  <c r="I15749" i="16"/>
  <c r="J15749" i="16"/>
  <c r="D7466" i="16"/>
  <c r="C7464" i="16"/>
  <c r="D7465" i="16"/>
  <c r="B7464" i="16"/>
  <c r="D7467" i="16"/>
  <c r="D14553" i="16"/>
  <c r="C14552" i="16"/>
  <c r="B14552" i="16"/>
  <c r="E15971" i="16"/>
  <c r="E14225" i="16"/>
  <c r="I14224" i="16"/>
  <c r="E3920" i="16"/>
  <c r="H3919" i="16"/>
  <c r="F3919" i="16"/>
  <c r="K3919" i="16"/>
  <c r="J3919" i="16"/>
  <c r="I3919" i="16"/>
  <c r="E4050" i="16"/>
  <c r="I4047" i="16"/>
  <c r="H4047" i="16"/>
  <c r="F4047" i="16"/>
  <c r="J4047" i="16"/>
  <c r="E8886" i="16"/>
  <c r="J8883" i="16"/>
  <c r="I8883" i="16"/>
  <c r="H8883" i="16"/>
  <c r="F8883" i="16"/>
  <c r="K8883" i="16"/>
  <c r="B8605" i="16"/>
  <c r="C8605" i="16"/>
  <c r="D12844" i="16"/>
  <c r="B12843" i="16"/>
  <c r="C12843" i="16"/>
  <c r="L12426" i="16"/>
  <c r="F3141" i="16"/>
  <c r="L3489" i="16"/>
  <c r="B15315" i="16"/>
  <c r="C15315" i="16"/>
  <c r="D15316" i="16"/>
  <c r="B5107" i="16"/>
  <c r="C5107" i="16"/>
  <c r="F12843" i="16"/>
  <c r="K12843" i="16"/>
  <c r="J4586" i="16"/>
  <c r="I7160" i="16"/>
  <c r="I12679" i="16"/>
  <c r="E11137" i="16"/>
  <c r="D12937" i="16"/>
  <c r="B12936" i="16"/>
  <c r="C12936" i="16"/>
  <c r="D13791" i="16"/>
  <c r="B13790" i="16"/>
  <c r="C13790" i="16"/>
  <c r="E4308" i="16"/>
  <c r="J4305" i="16"/>
  <c r="I4305" i="16"/>
  <c r="H4305" i="16"/>
  <c r="F4305" i="16"/>
  <c r="K4305" i="16"/>
  <c r="L4305" i="16"/>
  <c r="D5973" i="16"/>
  <c r="B5972" i="16"/>
  <c r="D5975" i="16"/>
  <c r="D5974" i="16"/>
  <c r="C5972" i="16"/>
  <c r="B11288" i="16"/>
  <c r="C11288" i="16"/>
  <c r="J6235" i="16"/>
  <c r="B6074" i="16"/>
  <c r="C6074" i="16"/>
  <c r="E8732" i="16"/>
  <c r="H8729" i="16"/>
  <c r="I8729" i="16"/>
  <c r="F8729" i="16"/>
  <c r="J8729" i="16"/>
  <c r="C994" i="16"/>
  <c r="D995" i="16"/>
  <c r="B994" i="16"/>
  <c r="E6843" i="16"/>
  <c r="B98" i="16"/>
  <c r="C98" i="16"/>
  <c r="D99" i="16"/>
  <c r="E14989" i="16"/>
  <c r="H14986" i="16"/>
  <c r="F14986" i="16"/>
  <c r="K14986" i="16"/>
  <c r="L14986" i="16"/>
  <c r="J14986" i="16"/>
  <c r="I14986" i="16"/>
  <c r="H15859" i="16"/>
  <c r="K13679" i="16"/>
  <c r="L13679" i="16"/>
  <c r="E6816" i="16"/>
  <c r="H6815" i="16"/>
  <c r="F6815" i="16"/>
  <c r="K6815" i="16"/>
  <c r="J6815" i="16"/>
  <c r="B8306" i="16"/>
  <c r="C8306" i="16"/>
  <c r="D6911" i="16"/>
  <c r="D6910" i="16"/>
  <c r="D6909" i="16"/>
  <c r="B6908" i="16"/>
  <c r="C6908" i="16"/>
  <c r="J5181" i="16"/>
  <c r="E5182" i="16"/>
  <c r="H5181" i="16"/>
  <c r="L9654" i="16"/>
  <c r="E6474" i="16"/>
  <c r="H6471" i="16"/>
  <c r="F6471" i="16"/>
  <c r="J6471" i="16"/>
  <c r="I6471" i="16"/>
  <c r="B10755" i="16"/>
  <c r="C10755" i="16"/>
  <c r="L3449" i="16"/>
  <c r="C8169" i="16"/>
  <c r="D8170" i="16"/>
  <c r="B8169" i="16"/>
  <c r="D8172" i="16"/>
  <c r="D8171" i="16"/>
  <c r="E12761" i="16"/>
  <c r="E7083" i="16"/>
  <c r="F7080" i="16"/>
  <c r="J7080" i="16"/>
  <c r="I7080" i="16"/>
  <c r="H7080" i="16"/>
  <c r="B4916" i="16"/>
  <c r="C4916" i="16"/>
  <c r="E11597" i="16"/>
  <c r="B243" i="16"/>
  <c r="C243" i="16"/>
  <c r="D244" i="16"/>
  <c r="C7110" i="16"/>
  <c r="B7110" i="16"/>
  <c r="B5008" i="16"/>
  <c r="C5008" i="16"/>
  <c r="C5971" i="16"/>
  <c r="B5971" i="16"/>
  <c r="B4613" i="16"/>
  <c r="C4613" i="16"/>
  <c r="E16535" i="16"/>
  <c r="E13035" i="16"/>
  <c r="I13034" i="16"/>
  <c r="H13034" i="16"/>
  <c r="F13034" i="16"/>
  <c r="K13034" i="16"/>
  <c r="L13034" i="16"/>
  <c r="J13034" i="16"/>
  <c r="E12170" i="16"/>
  <c r="H12167" i="16"/>
  <c r="J12167" i="16"/>
  <c r="I12167" i="16"/>
  <c r="F12167" i="16"/>
  <c r="L4653" i="16"/>
  <c r="C16788" i="16"/>
  <c r="D16789" i="16"/>
  <c r="B16788" i="16"/>
  <c r="C7569" i="16"/>
  <c r="B7569" i="16"/>
  <c r="E15098" i="16"/>
  <c r="I15095" i="16"/>
  <c r="H15095" i="16"/>
  <c r="F15095" i="16"/>
  <c r="K15095" i="16"/>
  <c r="L15095" i="16"/>
  <c r="J15095" i="16"/>
  <c r="J3098" i="16"/>
  <c r="I3098" i="16"/>
  <c r="H3098" i="16"/>
  <c r="E3099" i="16"/>
  <c r="K13133" i="16"/>
  <c r="L13133" i="16"/>
  <c r="J5617" i="16"/>
  <c r="I5617" i="16"/>
  <c r="E5618" i="16"/>
  <c r="H5617" i="16"/>
  <c r="F5617" i="16"/>
  <c r="C7786" i="16"/>
  <c r="B7786" i="16"/>
  <c r="J14442" i="16"/>
  <c r="L2969" i="16"/>
  <c r="C7675" i="16"/>
  <c r="B7675" i="16"/>
  <c r="C11522" i="16"/>
  <c r="D11523" i="16"/>
  <c r="B11522" i="16"/>
  <c r="D11525" i="16"/>
  <c r="D11524" i="16"/>
  <c r="C11726" i="16"/>
  <c r="B11726" i="16"/>
  <c r="B11402" i="16"/>
  <c r="C11402" i="16"/>
  <c r="E11490" i="16"/>
  <c r="H11487" i="16"/>
  <c r="J11487" i="16"/>
  <c r="F11487" i="16"/>
  <c r="K11487" i="16"/>
  <c r="I11487" i="16"/>
  <c r="E7883" i="16"/>
  <c r="H7880" i="16"/>
  <c r="J7880" i="16"/>
  <c r="I7880" i="16"/>
  <c r="F7880" i="16"/>
  <c r="K7880" i="16"/>
  <c r="L7880" i="16"/>
  <c r="D14444" i="16"/>
  <c r="B14443" i="16"/>
  <c r="C14443" i="16"/>
  <c r="E7337" i="16"/>
  <c r="L9961" i="16"/>
  <c r="J12364" i="16"/>
  <c r="I12364" i="16"/>
  <c r="E12365" i="16"/>
  <c r="F14442" i="16"/>
  <c r="K6047" i="16"/>
  <c r="L6047" i="16"/>
  <c r="F8576" i="16"/>
  <c r="B16838" i="16"/>
  <c r="C16838" i="16"/>
  <c r="D16839" i="16"/>
  <c r="I4048" i="16"/>
  <c r="E16079" i="16"/>
  <c r="F16076" i="16"/>
  <c r="I16076" i="16"/>
  <c r="J16076" i="16"/>
  <c r="H16076" i="16"/>
  <c r="C6684" i="16"/>
  <c r="B6684" i="16"/>
  <c r="F4091" i="16"/>
  <c r="E3963" i="16"/>
  <c r="J3962" i="16"/>
  <c r="F8884" i="16"/>
  <c r="K8884" i="16"/>
  <c r="L8884" i="16"/>
  <c r="F4525" i="16"/>
  <c r="B10611" i="16"/>
  <c r="C10611" i="16"/>
  <c r="B11033" i="16"/>
  <c r="C11033" i="16"/>
  <c r="B11620" i="16"/>
  <c r="C11620" i="16"/>
  <c r="J3141" i="16"/>
  <c r="E14662" i="16"/>
  <c r="J14659" i="16"/>
  <c r="I14659" i="16"/>
  <c r="F14659" i="16"/>
  <c r="K14659" i="16"/>
  <c r="H14659" i="16"/>
  <c r="F14878" i="16"/>
  <c r="H12843" i="16"/>
  <c r="B6633" i="16"/>
  <c r="C6633" i="16"/>
  <c r="E15316" i="16"/>
  <c r="F15313" i="16"/>
  <c r="K15313" i="16"/>
  <c r="L15313" i="16"/>
  <c r="J15313" i="16"/>
  <c r="I15313" i="16"/>
  <c r="H15313" i="16"/>
  <c r="K12679" i="16"/>
  <c r="L12679" i="16"/>
  <c r="B13134" i="16"/>
  <c r="C13134" i="16"/>
  <c r="D13135" i="16"/>
  <c r="D2269" i="16"/>
  <c r="B2268" i="16"/>
  <c r="C2268" i="16"/>
  <c r="F7536" i="16"/>
  <c r="E6321" i="16"/>
  <c r="F6320" i="16"/>
  <c r="K6320" i="16"/>
  <c r="H6320" i="16"/>
  <c r="E13463" i="16"/>
  <c r="H13460" i="16"/>
  <c r="F13460" i="16"/>
  <c r="J13460" i="16"/>
  <c r="I13460" i="16"/>
  <c r="D487" i="16"/>
  <c r="B486" i="16"/>
  <c r="C486" i="16"/>
  <c r="C14990" i="16"/>
  <c r="B14990" i="16"/>
  <c r="D14991" i="16"/>
  <c r="D15970" i="16"/>
  <c r="C15969" i="16"/>
  <c r="B15969" i="16"/>
  <c r="D12541" i="16"/>
  <c r="B12540" i="16"/>
  <c r="C12540" i="16"/>
  <c r="D12681" i="16"/>
  <c r="B12680" i="16"/>
  <c r="C12680" i="16"/>
  <c r="E11378" i="16"/>
  <c r="J11375" i="16"/>
  <c r="H11375" i="16"/>
  <c r="F11375" i="16"/>
  <c r="K11375" i="16"/>
  <c r="I11375" i="16"/>
  <c r="F10726" i="16"/>
  <c r="F4177" i="16"/>
  <c r="E7435" i="16"/>
  <c r="H7432" i="16"/>
  <c r="J7432" i="16"/>
  <c r="I7432" i="16"/>
  <c r="F7432" i="16"/>
  <c r="C5212" i="16"/>
  <c r="D5213" i="16"/>
  <c r="B5212" i="16"/>
  <c r="D5215" i="16"/>
  <c r="D5214" i="16"/>
  <c r="J4349" i="16"/>
  <c r="E4350" i="16"/>
  <c r="H4349" i="16"/>
  <c r="D14771" i="16"/>
  <c r="B14770" i="16"/>
  <c r="C14770" i="16"/>
  <c r="E10580" i="16"/>
  <c r="H10577" i="16"/>
  <c r="F10577" i="16"/>
  <c r="K10577" i="16"/>
  <c r="L10577" i="16"/>
  <c r="J10577" i="16"/>
  <c r="I10577" i="16"/>
  <c r="F4460" i="16"/>
  <c r="F16788" i="16"/>
  <c r="K16788" i="16"/>
  <c r="L16788" i="16"/>
  <c r="F6144" i="16"/>
  <c r="K6144" i="16"/>
  <c r="L6144" i="16"/>
  <c r="I6399" i="16"/>
  <c r="L6399" i="16"/>
  <c r="E12540" i="16"/>
  <c r="I12539" i="16"/>
  <c r="H12539" i="16"/>
  <c r="F12539" i="16"/>
  <c r="J12539" i="16"/>
  <c r="B10895" i="16"/>
  <c r="C10895" i="16"/>
  <c r="D16919" i="16"/>
  <c r="B16918" i="16"/>
  <c r="C16918" i="16"/>
  <c r="I6472" i="16"/>
  <c r="D4837" i="16"/>
  <c r="B4836" i="16"/>
  <c r="C4836" i="16"/>
  <c r="D4839" i="16"/>
  <c r="D4838" i="16"/>
  <c r="E3358" i="16"/>
  <c r="J3355" i="16"/>
  <c r="I3355" i="16"/>
  <c r="F3355" i="16"/>
  <c r="K3355" i="16"/>
  <c r="H3355" i="16"/>
  <c r="E4431" i="16"/>
  <c r="F4428" i="16"/>
  <c r="K4428" i="16"/>
  <c r="L4428" i="16"/>
  <c r="J4428" i="16"/>
  <c r="I4428" i="16"/>
  <c r="H4428" i="16"/>
  <c r="I7081" i="16"/>
  <c r="D7279" i="16"/>
  <c r="D7278" i="16"/>
  <c r="D7277" i="16"/>
  <c r="B7276" i="16"/>
  <c r="C7276" i="16"/>
  <c r="E9965" i="16"/>
  <c r="E16735" i="16"/>
  <c r="J16732" i="16"/>
  <c r="I16732" i="16"/>
  <c r="H16732" i="16"/>
  <c r="F16732" i="16"/>
  <c r="K16732" i="16"/>
  <c r="E16881" i="16"/>
  <c r="H16880" i="16"/>
  <c r="I16880" i="16"/>
  <c r="C12478" i="16"/>
  <c r="B12478" i="16"/>
  <c r="D12479" i="16"/>
  <c r="E3877" i="16"/>
  <c r="H3876" i="16"/>
  <c r="F3876" i="16"/>
  <c r="J3876" i="16"/>
  <c r="D16674" i="16"/>
  <c r="B16673" i="16"/>
  <c r="C16673" i="16"/>
  <c r="K15096" i="16"/>
  <c r="L15096" i="16"/>
  <c r="C8455" i="16"/>
  <c r="B8455" i="16"/>
  <c r="E3395" i="16"/>
  <c r="F3392" i="16"/>
  <c r="K3392" i="16"/>
  <c r="L3392" i="16"/>
  <c r="J3392" i="16"/>
  <c r="I3392" i="16"/>
  <c r="H3392" i="16"/>
  <c r="B7787" i="16"/>
  <c r="C7787" i="16"/>
  <c r="E13572" i="16"/>
  <c r="I13569" i="16"/>
  <c r="F13569" i="16"/>
  <c r="K13569" i="16"/>
  <c r="L13569" i="16"/>
  <c r="J13569" i="16"/>
  <c r="H13569" i="16"/>
  <c r="I3012" i="16"/>
  <c r="E3013" i="16"/>
  <c r="F3012" i="16"/>
  <c r="K3012" i="16"/>
  <c r="L3012" i="16"/>
  <c r="H3012" i="16"/>
  <c r="J3012" i="16"/>
  <c r="C6427" i="16"/>
  <c r="D6428" i="16"/>
  <c r="B6427" i="16"/>
  <c r="D6430" i="16"/>
  <c r="D6429" i="16"/>
  <c r="E3186" i="16"/>
  <c r="F3183" i="16"/>
  <c r="J3183" i="16"/>
  <c r="H3183" i="16"/>
  <c r="I3183" i="16"/>
  <c r="B6566" i="16"/>
  <c r="C6566" i="16"/>
  <c r="B4554" i="16"/>
  <c r="C4554" i="16"/>
  <c r="J12168" i="16"/>
  <c r="E3315" i="16"/>
  <c r="F3312" i="16"/>
  <c r="K3312" i="16"/>
  <c r="L3312" i="16"/>
  <c r="J3312" i="16"/>
  <c r="H3312" i="16"/>
  <c r="I3312" i="16"/>
  <c r="E3663" i="16"/>
  <c r="J3660" i="16"/>
  <c r="H3660" i="16"/>
  <c r="I3660" i="16"/>
  <c r="F3660" i="16"/>
  <c r="K3660" i="16"/>
  <c r="L3660" i="16"/>
  <c r="J3184" i="16"/>
  <c r="A39" i="1"/>
  <c r="H38" i="1"/>
  <c r="I38" i="1"/>
  <c r="B38" i="1"/>
  <c r="C38" i="1"/>
  <c r="D14009" i="16"/>
  <c r="B14008" i="16"/>
  <c r="C14008" i="16"/>
  <c r="J15096" i="16"/>
  <c r="E8143" i="16"/>
  <c r="J8140" i="16"/>
  <c r="H8140" i="16"/>
  <c r="I8140" i="16"/>
  <c r="F8140" i="16"/>
  <c r="L9037" i="16"/>
  <c r="K6879" i="16"/>
  <c r="L6879" i="16"/>
  <c r="F8425" i="16"/>
  <c r="K8425" i="16"/>
  <c r="L8425" i="16"/>
  <c r="B6425" i="16"/>
  <c r="C6425" i="16"/>
  <c r="E4655" i="16"/>
  <c r="H4652" i="16"/>
  <c r="F4652" i="16"/>
  <c r="K4652" i="16"/>
  <c r="J4652" i="16"/>
  <c r="I4652" i="16"/>
  <c r="D7679" i="16"/>
  <c r="D7678" i="16"/>
  <c r="D7677" i="16"/>
  <c r="B7676" i="16"/>
  <c r="C7676" i="16"/>
  <c r="K9807" i="16"/>
  <c r="L9807" i="16"/>
  <c r="B6501" i="16"/>
  <c r="C6501" i="16"/>
  <c r="E4222" i="16"/>
  <c r="H4219" i="16"/>
  <c r="F4219" i="16"/>
  <c r="K4219" i="16"/>
  <c r="L4219" i="16"/>
  <c r="J4219" i="16"/>
  <c r="I4219" i="16"/>
  <c r="B7038" i="16"/>
  <c r="C7038" i="16"/>
  <c r="I11488" i="16"/>
  <c r="L11488" i="16"/>
  <c r="C6565" i="16"/>
  <c r="B6565" i="16"/>
  <c r="K11593" i="16"/>
  <c r="L11593" i="16"/>
  <c r="F3393" i="16"/>
  <c r="K3393" i="16"/>
  <c r="L3393" i="16"/>
  <c r="I7881" i="16"/>
  <c r="H8425" i="16"/>
  <c r="F9500" i="16"/>
  <c r="K9500" i="16"/>
  <c r="L9500" i="16"/>
  <c r="E16606" i="16"/>
  <c r="I16605" i="16"/>
  <c r="H14442" i="16"/>
  <c r="H8576" i="16"/>
  <c r="B4555" i="16"/>
  <c r="C4555" i="16"/>
  <c r="J4048" i="16"/>
  <c r="J3313" i="16"/>
  <c r="E2971" i="16"/>
  <c r="F2968" i="16"/>
  <c r="J2968" i="16"/>
  <c r="H2968" i="16"/>
  <c r="I2968" i="16"/>
  <c r="J16077" i="16"/>
  <c r="E10118" i="16"/>
  <c r="J10115" i="16"/>
  <c r="H10115" i="16"/>
  <c r="I10115" i="16"/>
  <c r="F10115" i="16"/>
  <c r="K10115" i="16"/>
  <c r="L10115" i="16"/>
  <c r="L9191" i="16"/>
  <c r="D15753" i="16"/>
  <c r="B15752" i="16"/>
  <c r="C15752" i="16"/>
  <c r="F15750" i="16"/>
  <c r="H4091" i="16"/>
  <c r="E10273" i="16"/>
  <c r="D15099" i="16"/>
  <c r="B15098" i="16"/>
  <c r="C15098" i="16"/>
  <c r="B8606" i="16"/>
  <c r="C8606" i="16"/>
  <c r="H4525" i="16"/>
  <c r="J3661" i="16"/>
  <c r="E12428" i="16"/>
  <c r="J12425" i="16"/>
  <c r="I12425" i="16"/>
  <c r="H12425" i="16"/>
  <c r="F12425" i="16"/>
  <c r="K12425" i="16"/>
  <c r="L12425" i="16"/>
  <c r="E15534" i="16"/>
  <c r="F15531" i="16"/>
  <c r="I15531" i="16"/>
  <c r="J15531" i="16"/>
  <c r="H15531" i="16"/>
  <c r="B7462" i="16"/>
  <c r="C7462" i="16"/>
  <c r="H3141" i="16"/>
  <c r="E3491" i="16"/>
  <c r="J3488" i="16"/>
  <c r="H3488" i="16"/>
  <c r="F3488" i="16"/>
  <c r="K3488" i="16"/>
  <c r="I3488" i="16"/>
  <c r="F4005" i="16"/>
  <c r="K4005" i="16"/>
  <c r="L4005" i="16"/>
  <c r="H14878" i="16"/>
  <c r="E7009" i="16"/>
  <c r="H7008" i="16"/>
  <c r="F7008" i="16"/>
  <c r="K7008" i="16"/>
  <c r="J7008" i="16"/>
  <c r="I7008" i="16"/>
  <c r="I11958" i="16"/>
  <c r="E11959" i="16"/>
  <c r="H11958" i="16"/>
  <c r="F11958" i="16"/>
  <c r="K11958" i="16"/>
  <c r="J11958" i="16"/>
  <c r="B5108" i="16"/>
  <c r="C5108" i="16"/>
  <c r="I12843" i="16"/>
  <c r="C8041" i="16"/>
  <c r="B8041" i="16"/>
  <c r="E5946" i="16"/>
  <c r="F5943" i="16"/>
  <c r="K5943" i="16"/>
  <c r="L5943" i="16"/>
  <c r="I5943" i="16"/>
  <c r="H5943" i="16"/>
  <c r="J5943" i="16"/>
  <c r="B13899" i="16"/>
  <c r="C13899" i="16"/>
  <c r="D13900" i="16"/>
  <c r="F15314" i="16"/>
  <c r="K15314" i="16"/>
  <c r="L15314" i="16"/>
  <c r="E7246" i="16"/>
  <c r="H7245" i="16"/>
  <c r="I7245" i="16"/>
  <c r="J7245" i="16"/>
  <c r="C607" i="16"/>
  <c r="B607" i="16"/>
  <c r="D608" i="16"/>
  <c r="E13790" i="16"/>
  <c r="J13787" i="16"/>
  <c r="F13787" i="16"/>
  <c r="I13787" i="16"/>
  <c r="H13787" i="16"/>
  <c r="K16276" i="16"/>
  <c r="L16276" i="16"/>
  <c r="H7536" i="16"/>
  <c r="E13244" i="16"/>
  <c r="I13243" i="16"/>
  <c r="J13243" i="16"/>
  <c r="F13243" i="16"/>
  <c r="J4306" i="16"/>
  <c r="C5970" i="16"/>
  <c r="B5970" i="16"/>
  <c r="B11287" i="16"/>
  <c r="C11287" i="16"/>
  <c r="F13461" i="16"/>
  <c r="K13461" i="16"/>
  <c r="L13461" i="16"/>
  <c r="F3704" i="16"/>
  <c r="K3704" i="16"/>
  <c r="L3704" i="16"/>
  <c r="H11376" i="16"/>
  <c r="K11376" i="16"/>
  <c r="L11376" i="16"/>
  <c r="H10726" i="16"/>
  <c r="K15422" i="16"/>
  <c r="L15422" i="16"/>
  <c r="H4177" i="16"/>
  <c r="D2573" i="16"/>
  <c r="B2572" i="16"/>
  <c r="C2572" i="16"/>
  <c r="F8730" i="16"/>
  <c r="K8730" i="16"/>
  <c r="L8730" i="16"/>
  <c r="L16917" i="16"/>
  <c r="C4757" i="16"/>
  <c r="D4758" i="16"/>
  <c r="B4757" i="16"/>
  <c r="D4760" i="16"/>
  <c r="D4759" i="16"/>
  <c r="I7433" i="16"/>
  <c r="F12278" i="16"/>
  <c r="K12278" i="16"/>
  <c r="L12278" i="16"/>
  <c r="F11004" i="16"/>
  <c r="K11004" i="16"/>
  <c r="L11004" i="16"/>
  <c r="K9962" i="16"/>
  <c r="L9962" i="16"/>
  <c r="J12478" i="16"/>
  <c r="I10578" i="16"/>
  <c r="L10578" i="16"/>
  <c r="H4460" i="16"/>
  <c r="E3834" i="16"/>
  <c r="H3833" i="16"/>
  <c r="F3833" i="16"/>
  <c r="K3833" i="16"/>
  <c r="J16788" i="16"/>
  <c r="B8307" i="16"/>
  <c r="C8307" i="16"/>
  <c r="B6906" i="16"/>
  <c r="C6906" i="16"/>
  <c r="H6144" i="16"/>
  <c r="J6399" i="16"/>
  <c r="E9656" i="16"/>
  <c r="I9653" i="16"/>
  <c r="F9653" i="16"/>
  <c r="H9653" i="16"/>
  <c r="J9653" i="16"/>
  <c r="J6472" i="16"/>
  <c r="E16675" i="16"/>
  <c r="B10756" i="16"/>
  <c r="C10756" i="16"/>
  <c r="I3356" i="16"/>
  <c r="L3356" i="16"/>
  <c r="E3451" i="16"/>
  <c r="J3448" i="16"/>
  <c r="I3448" i="16"/>
  <c r="H3448" i="16"/>
  <c r="F3448" i="16"/>
  <c r="B8167" i="16"/>
  <c r="C8167" i="16"/>
  <c r="H12324" i="16"/>
  <c r="I4429" i="16"/>
  <c r="L4429" i="16"/>
  <c r="J7081" i="16"/>
  <c r="E13354" i="16"/>
  <c r="H13351" i="16"/>
  <c r="F13351" i="16"/>
  <c r="I13351" i="16"/>
  <c r="J13351" i="16"/>
  <c r="L70" i="2"/>
  <c r="M70" i="2" s="1"/>
  <c r="B4838" i="16"/>
  <c r="C4838" i="16"/>
  <c r="D16920" i="16"/>
  <c r="B16919" i="16"/>
  <c r="C16919" i="16"/>
  <c r="E10581" i="16"/>
  <c r="B487" i="16"/>
  <c r="C487" i="16"/>
  <c r="D488" i="16"/>
  <c r="E14663" i="16"/>
  <c r="K4525" i="16"/>
  <c r="L4525" i="16"/>
  <c r="B16839" i="16"/>
  <c r="C16839" i="16"/>
  <c r="D16840" i="16"/>
  <c r="E12366" i="16"/>
  <c r="I12363" i="16"/>
  <c r="H12363" i="16"/>
  <c r="F12363" i="16"/>
  <c r="K12363" i="16"/>
  <c r="L12363" i="16"/>
  <c r="J12363" i="16"/>
  <c r="E7338" i="16"/>
  <c r="I7335" i="16"/>
  <c r="H7335" i="16"/>
  <c r="F7335" i="16"/>
  <c r="J7335" i="16"/>
  <c r="E7884" i="16"/>
  <c r="B16789" i="16"/>
  <c r="C16789" i="16"/>
  <c r="D16790" i="16"/>
  <c r="E7084" i="16"/>
  <c r="K6471" i="16"/>
  <c r="L6471" i="16"/>
  <c r="K8729" i="16"/>
  <c r="L8729" i="16"/>
  <c r="B12937" i="16"/>
  <c r="D12938" i="16"/>
  <c r="C12937" i="16"/>
  <c r="K3141" i="16"/>
  <c r="L3141" i="16"/>
  <c r="E4051" i="16"/>
  <c r="B7369" i="16"/>
  <c r="C7369" i="16"/>
  <c r="H4134" i="16"/>
  <c r="B11036" i="16"/>
  <c r="C11036" i="16"/>
  <c r="AE39" i="1"/>
  <c r="AF38" i="1"/>
  <c r="AG38" i="1"/>
  <c r="E4893" i="16"/>
  <c r="E11791" i="16"/>
  <c r="K16973" i="16"/>
  <c r="L16973" i="16"/>
  <c r="E12106" i="16"/>
  <c r="F12103" i="16"/>
  <c r="K12103" i="16"/>
  <c r="L12103" i="16"/>
  <c r="J12103" i="16"/>
  <c r="I12103" i="16"/>
  <c r="H12103" i="16"/>
  <c r="E14119" i="16"/>
  <c r="F14118" i="16"/>
  <c r="C6689" i="16"/>
  <c r="B6689" i="16"/>
  <c r="F3747" i="16"/>
  <c r="K3747" i="16"/>
  <c r="K12033" i="16"/>
  <c r="L12033" i="16"/>
  <c r="E16839" i="16"/>
  <c r="J16836" i="16"/>
  <c r="F16836" i="16"/>
  <c r="I16836" i="16"/>
  <c r="H16836" i="16"/>
  <c r="B4616" i="16"/>
  <c r="C4616" i="16"/>
  <c r="J3270" i="16"/>
  <c r="E5080" i="16"/>
  <c r="F5077" i="16"/>
  <c r="I5077" i="16"/>
  <c r="J5077" i="16"/>
  <c r="H5077" i="16"/>
  <c r="E14881" i="16"/>
  <c r="B4920" i="16"/>
  <c r="C4920" i="16"/>
  <c r="E3057" i="16"/>
  <c r="F3054" i="16"/>
  <c r="J3054" i="16"/>
  <c r="I3054" i="16"/>
  <c r="H3054" i="16"/>
  <c r="E3229" i="16"/>
  <c r="I3226" i="16"/>
  <c r="H3226" i="16"/>
  <c r="J3226" i="16"/>
  <c r="F3226" i="16"/>
  <c r="H3618" i="16"/>
  <c r="K3661" i="16"/>
  <c r="L3661" i="16"/>
  <c r="E6050" i="16"/>
  <c r="B7192" i="16"/>
  <c r="C7192" i="16"/>
  <c r="B8457" i="16"/>
  <c r="C8457" i="16"/>
  <c r="B13682" i="16"/>
  <c r="D13683" i="16"/>
  <c r="C13682" i="16"/>
  <c r="D11168" i="16"/>
  <c r="C11165" i="16"/>
  <c r="D11166" i="16"/>
  <c r="B11165" i="16"/>
  <c r="D11167" i="16"/>
  <c r="E13138" i="16"/>
  <c r="I13137" i="16"/>
  <c r="H13137" i="16"/>
  <c r="F13137" i="16"/>
  <c r="K13137" i="16"/>
  <c r="L13137" i="16"/>
  <c r="J13137" i="16"/>
  <c r="K12323" i="16"/>
  <c r="L12323" i="16"/>
  <c r="H6784" i="16"/>
  <c r="J4726" i="16"/>
  <c r="E4394" i="16"/>
  <c r="H4391" i="16"/>
  <c r="F4391" i="16"/>
  <c r="K4391" i="16"/>
  <c r="I4391" i="16"/>
  <c r="J4391" i="16"/>
  <c r="E16182" i="16"/>
  <c r="I16179" i="16"/>
  <c r="H16179" i="16"/>
  <c r="F16179" i="16"/>
  <c r="J16179" i="16"/>
  <c r="B8043" i="16"/>
  <c r="C8043" i="16"/>
  <c r="D8611" i="16"/>
  <c r="B8610" i="16"/>
  <c r="C8610" i="16"/>
  <c r="D8613" i="16"/>
  <c r="D8612" i="16"/>
  <c r="E9042" i="16"/>
  <c r="J9041" i="16"/>
  <c r="H9041" i="16"/>
  <c r="E2885" i="16"/>
  <c r="F2882" i="16"/>
  <c r="I2882" i="16"/>
  <c r="J2882" i="16"/>
  <c r="H2882" i="16"/>
  <c r="C4682" i="16"/>
  <c r="B4682" i="16"/>
  <c r="E4223" i="16"/>
  <c r="L3488" i="16"/>
  <c r="E14226" i="16"/>
  <c r="I14223" i="16"/>
  <c r="H14223" i="16"/>
  <c r="J14223" i="16"/>
  <c r="F14223" i="16"/>
  <c r="K14223" i="16"/>
  <c r="L14223" i="16"/>
  <c r="D16280" i="16"/>
  <c r="B16279" i="16"/>
  <c r="C16279" i="16"/>
  <c r="D4620" i="16"/>
  <c r="D4619" i="16"/>
  <c r="D4618" i="16"/>
  <c r="B4617" i="16"/>
  <c r="C4617" i="16"/>
  <c r="D4924" i="16"/>
  <c r="D4923" i="16"/>
  <c r="C4921" i="16"/>
  <c r="D4922" i="16"/>
  <c r="B4921" i="16"/>
  <c r="D15426" i="16"/>
  <c r="B15425" i="16"/>
  <c r="C15425" i="16"/>
  <c r="E4807" i="16"/>
  <c r="H4804" i="16"/>
  <c r="F4804" i="16"/>
  <c r="K4804" i="16"/>
  <c r="L4804" i="16"/>
  <c r="J4804" i="16"/>
  <c r="I4804" i="16"/>
  <c r="B15753" i="16"/>
  <c r="C15753" i="16"/>
  <c r="D15754" i="16"/>
  <c r="K3876" i="16"/>
  <c r="E4432" i="16"/>
  <c r="B5974" i="16"/>
  <c r="C5974" i="16"/>
  <c r="D6507" i="16"/>
  <c r="B6506" i="16"/>
  <c r="C6506" i="16"/>
  <c r="D6509" i="16"/>
  <c r="D6508" i="16"/>
  <c r="B11037" i="16"/>
  <c r="C11037" i="16"/>
  <c r="C2913" i="16"/>
  <c r="B2913" i="16"/>
  <c r="D16609" i="16"/>
  <c r="B16608" i="16"/>
  <c r="C16608" i="16"/>
  <c r="E12037" i="16"/>
  <c r="E16456" i="16"/>
  <c r="J6707" i="16"/>
  <c r="I6707" i="16"/>
  <c r="E6708" i="16"/>
  <c r="H6707" i="16"/>
  <c r="F6707" i="16"/>
  <c r="K6707" i="16"/>
  <c r="L6707" i="16"/>
  <c r="L8280" i="16"/>
  <c r="E5837" i="16"/>
  <c r="J5834" i="16"/>
  <c r="I5834" i="16"/>
  <c r="F5834" i="16"/>
  <c r="K5834" i="16"/>
  <c r="L5834" i="16"/>
  <c r="H5834" i="16"/>
  <c r="B10614" i="16"/>
  <c r="C10614" i="16"/>
  <c r="D5015" i="16"/>
  <c r="D5014" i="16"/>
  <c r="D5013" i="16"/>
  <c r="B5012" i="16"/>
  <c r="C5012" i="16"/>
  <c r="B11290" i="16"/>
  <c r="C11290" i="16"/>
  <c r="E6238" i="16"/>
  <c r="E7647" i="16"/>
  <c r="J7644" i="16"/>
  <c r="H7644" i="16"/>
  <c r="F7644" i="16"/>
  <c r="K7644" i="16"/>
  <c r="I7644" i="16"/>
  <c r="K12606" i="16"/>
  <c r="L12606" i="16"/>
  <c r="K6655" i="16"/>
  <c r="L6655" i="16"/>
  <c r="B7789" i="16"/>
  <c r="C7789" i="16"/>
  <c r="B7193" i="16"/>
  <c r="C7193" i="16"/>
  <c r="E7763" i="16"/>
  <c r="C8458" i="16"/>
  <c r="B8458" i="16"/>
  <c r="E9812" i="16"/>
  <c r="B11163" i="16"/>
  <c r="C11163" i="16"/>
  <c r="D13466" i="16"/>
  <c r="B13465" i="16"/>
  <c r="C13465" i="16"/>
  <c r="E12327" i="16"/>
  <c r="B10897" i="16"/>
  <c r="C10897" i="16"/>
  <c r="I6784" i="16"/>
  <c r="C8044" i="16"/>
  <c r="B8044" i="16"/>
  <c r="B6350" i="16"/>
  <c r="C6350" i="16"/>
  <c r="E3144" i="16"/>
  <c r="C8608" i="16"/>
  <c r="B8608" i="16"/>
  <c r="I4805" i="16"/>
  <c r="K8575" i="16"/>
  <c r="L8575" i="16"/>
  <c r="E13899" i="16"/>
  <c r="F13896" i="16"/>
  <c r="H13896" i="16"/>
  <c r="J13896" i="16"/>
  <c r="I13896" i="16"/>
  <c r="B4683" i="16"/>
  <c r="C4683" i="16"/>
  <c r="C4758" i="16"/>
  <c r="B4758" i="16"/>
  <c r="E10119" i="16"/>
  <c r="D16675" i="16"/>
  <c r="B16674" i="16"/>
  <c r="C16674" i="16"/>
  <c r="E13355" i="16"/>
  <c r="E12429" i="16"/>
  <c r="E16607" i="16"/>
  <c r="H16604" i="16"/>
  <c r="I16604" i="16"/>
  <c r="F16604" i="16"/>
  <c r="K16604" i="16"/>
  <c r="L16604" i="16"/>
  <c r="J16604" i="16"/>
  <c r="B5214" i="16"/>
  <c r="C5214" i="16"/>
  <c r="K3227" i="16"/>
  <c r="L3227" i="16"/>
  <c r="E3620" i="16"/>
  <c r="F3617" i="16"/>
  <c r="I3617" i="16"/>
  <c r="H3617" i="16"/>
  <c r="J3617" i="16"/>
  <c r="B4557" i="16"/>
  <c r="C4557" i="16"/>
  <c r="E10729" i="16"/>
  <c r="E16736" i="16"/>
  <c r="E7436" i="16"/>
  <c r="C11524" i="16"/>
  <c r="B11524" i="16"/>
  <c r="D245" i="16"/>
  <c r="B244" i="16"/>
  <c r="C244" i="16"/>
  <c r="E6475" i="16"/>
  <c r="E4309" i="16"/>
  <c r="E13682" i="16"/>
  <c r="E7163" i="16"/>
  <c r="E16953" i="16"/>
  <c r="H16950" i="16"/>
  <c r="F16950" i="16"/>
  <c r="K16950" i="16"/>
  <c r="I16950" i="16"/>
  <c r="J16950" i="16"/>
  <c r="B6687" i="16"/>
  <c r="C6687" i="16"/>
  <c r="E3835" i="16"/>
  <c r="J3832" i="16"/>
  <c r="H3832" i="16"/>
  <c r="F3832" i="16"/>
  <c r="K3832" i="16"/>
  <c r="I3832" i="16"/>
  <c r="K13787" i="16"/>
  <c r="L13787" i="16"/>
  <c r="F7245" i="16"/>
  <c r="K7245" i="16"/>
  <c r="L7245" i="16"/>
  <c r="L7008" i="16"/>
  <c r="K15531" i="16"/>
  <c r="L15531" i="16"/>
  <c r="L4652" i="16"/>
  <c r="K8140" i="16"/>
  <c r="L8140" i="16"/>
  <c r="D14010" i="16"/>
  <c r="B14009" i="16"/>
  <c r="C14009" i="16"/>
  <c r="K3183" i="16"/>
  <c r="L3183" i="16"/>
  <c r="E13573" i="16"/>
  <c r="F16880" i="16"/>
  <c r="K16880" i="16"/>
  <c r="L16880" i="16"/>
  <c r="B7278" i="16"/>
  <c r="C7278" i="16"/>
  <c r="B4837" i="16"/>
  <c r="C4837" i="16"/>
  <c r="K4460" i="16"/>
  <c r="L4460" i="16"/>
  <c r="D14772" i="16"/>
  <c r="B14771" i="16"/>
  <c r="C14771" i="16"/>
  <c r="K4177" i="16"/>
  <c r="L4177" i="16"/>
  <c r="B14991" i="16"/>
  <c r="D14992" i="16"/>
  <c r="C14991" i="16"/>
  <c r="K13460" i="16"/>
  <c r="L13460" i="16"/>
  <c r="K7536" i="16"/>
  <c r="L7536" i="16"/>
  <c r="K14878" i="16"/>
  <c r="L14878" i="16"/>
  <c r="H3962" i="16"/>
  <c r="K8576" i="16"/>
  <c r="L8576" i="16"/>
  <c r="B14444" i="16"/>
  <c r="C14444" i="16"/>
  <c r="D14445" i="16"/>
  <c r="D11528" i="16"/>
  <c r="D11527" i="16"/>
  <c r="D11526" i="16"/>
  <c r="B11525" i="16"/>
  <c r="C11525" i="16"/>
  <c r="E3100" i="16"/>
  <c r="I3097" i="16"/>
  <c r="H3097" i="16"/>
  <c r="F3097" i="16"/>
  <c r="J3097" i="16"/>
  <c r="K12167" i="16"/>
  <c r="L12167" i="16"/>
  <c r="B6909" i="16"/>
  <c r="C6909" i="16"/>
  <c r="E6817" i="16"/>
  <c r="J6814" i="16"/>
  <c r="I6814" i="16"/>
  <c r="H6814" i="16"/>
  <c r="F6814" i="16"/>
  <c r="K6814" i="16"/>
  <c r="E14990" i="16"/>
  <c r="E8733" i="16"/>
  <c r="D5978" i="16"/>
  <c r="D5977" i="16"/>
  <c r="C5975" i="16"/>
  <c r="D5976" i="16"/>
  <c r="B5975" i="16"/>
  <c r="D12845" i="16"/>
  <c r="B12844" i="16"/>
  <c r="C12844" i="16"/>
  <c r="E8887" i="16"/>
  <c r="L3919" i="16"/>
  <c r="E15972" i="16"/>
  <c r="I15971" i="16"/>
  <c r="H15971" i="16"/>
  <c r="F15971" i="16"/>
  <c r="K15971" i="16"/>
  <c r="C7467" i="16"/>
  <c r="D7468" i="16"/>
  <c r="B7467" i="16"/>
  <c r="D7470" i="16"/>
  <c r="D7469" i="16"/>
  <c r="B11821" i="16"/>
  <c r="C11821" i="16"/>
  <c r="K15859" i="16"/>
  <c r="L15859" i="16"/>
  <c r="E11261" i="16"/>
  <c r="E9348" i="16"/>
  <c r="J9345" i="16"/>
  <c r="I9345" i="16"/>
  <c r="H9345" i="16"/>
  <c r="F9345" i="16"/>
  <c r="B6636" i="16"/>
  <c r="C6636" i="16"/>
  <c r="E4265" i="16"/>
  <c r="J4262" i="16"/>
  <c r="I4262" i="16"/>
  <c r="F4262" i="16"/>
  <c r="H4262" i="16"/>
  <c r="F5508" i="16"/>
  <c r="K5508" i="16"/>
  <c r="B11624" i="16"/>
  <c r="C11624" i="16"/>
  <c r="F16951" i="16"/>
  <c r="E5292" i="16"/>
  <c r="F5289" i="16"/>
  <c r="K5289" i="16"/>
  <c r="J5289" i="16"/>
  <c r="I5289" i="16"/>
  <c r="H5289" i="16"/>
  <c r="I3747" i="16"/>
  <c r="B11405" i="16"/>
  <c r="C11405" i="16"/>
  <c r="J11876" i="16"/>
  <c r="E6602" i="16"/>
  <c r="J6599" i="16"/>
  <c r="H6599" i="16"/>
  <c r="I6599" i="16"/>
  <c r="F6599" i="16"/>
  <c r="D14117" i="16"/>
  <c r="C14116" i="16"/>
  <c r="B14116" i="16"/>
  <c r="I5835" i="16"/>
  <c r="L5835" i="16"/>
  <c r="E12281" i="16"/>
  <c r="D11293" i="16"/>
  <c r="B11292" i="16"/>
  <c r="C11292" i="16"/>
  <c r="D11295" i="16"/>
  <c r="D11294" i="16"/>
  <c r="F15205" i="16"/>
  <c r="B13244" i="16"/>
  <c r="D13245" i="16"/>
  <c r="C13244" i="16"/>
  <c r="L15858" i="16"/>
  <c r="D6179" i="16"/>
  <c r="B6178" i="16"/>
  <c r="C6178" i="16"/>
  <c r="D6181" i="16"/>
  <c r="D6180" i="16"/>
  <c r="E15427" i="16"/>
  <c r="I15426" i="16"/>
  <c r="F15426" i="16"/>
  <c r="J15426" i="16"/>
  <c r="H15426" i="16"/>
  <c r="K12678" i="16"/>
  <c r="L12678" i="16"/>
  <c r="J3227" i="16"/>
  <c r="E4589" i="16"/>
  <c r="B16080" i="16"/>
  <c r="C16080" i="16"/>
  <c r="D16081" i="16"/>
  <c r="J3618" i="16"/>
  <c r="K3313" i="16"/>
  <c r="L3313" i="16"/>
  <c r="B7790" i="16"/>
  <c r="C7790" i="16"/>
  <c r="D14338" i="16"/>
  <c r="B14337" i="16"/>
  <c r="C14337" i="16"/>
  <c r="C6569" i="16"/>
  <c r="B6569" i="16"/>
  <c r="B11730" i="16"/>
  <c r="C11730" i="16"/>
  <c r="K5725" i="16"/>
  <c r="L5725" i="16"/>
  <c r="B6077" i="16"/>
  <c r="C6077" i="16"/>
  <c r="B11164" i="16"/>
  <c r="C11164" i="16"/>
  <c r="E3792" i="16"/>
  <c r="H3789" i="16"/>
  <c r="F3789" i="16"/>
  <c r="K3789" i="16"/>
  <c r="L3789" i="16"/>
  <c r="I3789" i="16"/>
  <c r="J3789" i="16"/>
  <c r="D10761" i="16"/>
  <c r="B10760" i="16"/>
  <c r="C10760" i="16"/>
  <c r="D10763" i="16"/>
  <c r="D10762" i="16"/>
  <c r="C10898" i="16"/>
  <c r="B10898" i="16"/>
  <c r="E12939" i="16"/>
  <c r="I12936" i="16"/>
  <c r="H12936" i="16"/>
  <c r="J12936" i="16"/>
  <c r="F12936" i="16"/>
  <c r="D16977" i="16"/>
  <c r="C16976" i="16"/>
  <c r="B16976" i="16"/>
  <c r="L4176" i="16"/>
  <c r="E14771" i="16"/>
  <c r="I14768" i="16"/>
  <c r="F14768" i="16"/>
  <c r="K14768" i="16"/>
  <c r="H14768" i="16"/>
  <c r="J14768" i="16"/>
  <c r="E7539" i="16"/>
  <c r="D8048" i="16"/>
  <c r="D8047" i="16"/>
  <c r="D8046" i="16"/>
  <c r="B8045" i="16"/>
  <c r="C8045" i="16"/>
  <c r="D6354" i="16"/>
  <c r="D6353" i="16"/>
  <c r="C6351" i="16"/>
  <c r="D6352" i="16"/>
  <c r="B6351" i="16"/>
  <c r="J4805" i="16"/>
  <c r="E8579" i="16"/>
  <c r="E8428" i="16"/>
  <c r="K16371" i="16"/>
  <c r="L16371" i="16"/>
  <c r="E4008" i="16"/>
  <c r="D4687" i="16"/>
  <c r="D4686" i="16"/>
  <c r="D4685" i="16"/>
  <c r="B4684" i="16"/>
  <c r="C4684" i="16"/>
  <c r="C8170" i="16"/>
  <c r="B8170" i="16"/>
  <c r="D7373" i="16"/>
  <c r="D7372" i="16"/>
  <c r="D7371" i="16"/>
  <c r="B7370" i="16"/>
  <c r="C7370" i="16"/>
  <c r="C11820" i="16"/>
  <c r="B11820" i="16"/>
  <c r="E6147" i="16"/>
  <c r="E16281" i="16"/>
  <c r="I16280" i="16"/>
  <c r="L15749" i="16"/>
  <c r="I3833" i="16"/>
  <c r="E3492" i="16"/>
  <c r="E15535" i="16"/>
  <c r="E3187" i="16"/>
  <c r="E3878" i="16"/>
  <c r="F3875" i="16"/>
  <c r="K3875" i="16"/>
  <c r="I3875" i="16"/>
  <c r="J3875" i="16"/>
  <c r="H3875" i="16"/>
  <c r="J16880" i="16"/>
  <c r="D7282" i="16"/>
  <c r="D7281" i="16"/>
  <c r="D7280" i="16"/>
  <c r="B7279" i="16"/>
  <c r="C7279" i="16"/>
  <c r="L3355" i="16"/>
  <c r="K12539" i="16"/>
  <c r="L12539" i="16"/>
  <c r="F4349" i="16"/>
  <c r="K4349" i="16"/>
  <c r="B5213" i="16"/>
  <c r="C5213" i="16"/>
  <c r="K10726" i="16"/>
  <c r="L10726" i="16"/>
  <c r="D12682" i="16"/>
  <c r="B12681" i="16"/>
  <c r="C12681" i="16"/>
  <c r="I3962" i="16"/>
  <c r="J7336" i="16"/>
  <c r="E15099" i="16"/>
  <c r="E13036" i="16"/>
  <c r="H13033" i="16"/>
  <c r="F13033" i="16"/>
  <c r="K13033" i="16"/>
  <c r="L13033" i="16"/>
  <c r="J13033" i="16"/>
  <c r="I13033" i="16"/>
  <c r="F5181" i="16"/>
  <c r="K5181" i="16"/>
  <c r="B6910" i="16"/>
  <c r="C6910" i="16"/>
  <c r="I6815" i="16"/>
  <c r="L6815" i="16"/>
  <c r="E15753" i="16"/>
  <c r="B6504" i="16"/>
  <c r="C6504" i="16"/>
  <c r="K11003" i="16"/>
  <c r="L11003" i="16"/>
  <c r="K8007" i="16"/>
  <c r="L8007" i="16"/>
  <c r="D16736" i="16"/>
  <c r="B16735" i="16"/>
  <c r="C16735" i="16"/>
  <c r="I9346" i="16"/>
  <c r="B6635" i="16"/>
  <c r="C6635" i="16"/>
  <c r="D11628" i="16"/>
  <c r="D11627" i="16"/>
  <c r="C11625" i="16"/>
  <c r="D11626" i="16"/>
  <c r="B11625" i="16"/>
  <c r="I16951" i="16"/>
  <c r="I5290" i="16"/>
  <c r="L5290" i="16"/>
  <c r="B7113" i="16"/>
  <c r="C7113" i="16"/>
  <c r="B11406" i="16"/>
  <c r="C11406" i="16"/>
  <c r="F11876" i="16"/>
  <c r="K11876" i="16"/>
  <c r="E8282" i="16"/>
  <c r="H8279" i="16"/>
  <c r="J8279" i="16"/>
  <c r="I8279" i="16"/>
  <c r="F8279" i="16"/>
  <c r="K8279" i="16"/>
  <c r="L8279" i="16"/>
  <c r="J5835" i="16"/>
  <c r="B10613" i="16"/>
  <c r="C10613" i="16"/>
  <c r="L3423" i="16"/>
  <c r="B14662" i="16"/>
  <c r="C14662" i="16"/>
  <c r="D14663" i="16"/>
  <c r="F3270" i="16"/>
  <c r="K3270" i="16"/>
  <c r="L3270" i="16"/>
  <c r="E3534" i="16"/>
  <c r="F3531" i="16"/>
  <c r="K3531" i="16"/>
  <c r="L3531" i="16"/>
  <c r="J3531" i="16"/>
  <c r="I3531" i="16"/>
  <c r="H3531" i="16"/>
  <c r="H15205" i="16"/>
  <c r="L6472" i="16"/>
  <c r="C8310" i="16"/>
  <c r="B8310" i="16"/>
  <c r="B3520" i="16"/>
  <c r="C3520" i="16"/>
  <c r="J12447" i="16"/>
  <c r="F12447" i="16"/>
  <c r="K12447" i="16"/>
  <c r="L12447" i="16"/>
  <c r="B5111" i="16"/>
  <c r="C5111" i="16"/>
  <c r="F3618" i="16"/>
  <c r="K3618" i="16"/>
  <c r="L3618" i="16"/>
  <c r="E12608" i="16"/>
  <c r="J12605" i="16"/>
  <c r="I12605" i="16"/>
  <c r="H12605" i="16"/>
  <c r="F12605" i="16"/>
  <c r="K12605" i="16"/>
  <c r="L12605" i="16"/>
  <c r="E6657" i="16"/>
  <c r="F6654" i="16"/>
  <c r="K6654" i="16"/>
  <c r="L6654" i="16"/>
  <c r="J6654" i="16"/>
  <c r="I6654" i="16"/>
  <c r="H6654" i="16"/>
  <c r="L4048" i="16"/>
  <c r="D7794" i="16"/>
  <c r="D7793" i="16"/>
  <c r="D7792" i="16"/>
  <c r="B7791" i="16"/>
  <c r="C7791" i="16"/>
  <c r="B6568" i="16"/>
  <c r="C6568" i="16"/>
  <c r="B11729" i="16"/>
  <c r="C11729" i="16"/>
  <c r="K16787" i="16"/>
  <c r="L16787" i="16"/>
  <c r="E12481" i="16"/>
  <c r="D6081" i="16"/>
  <c r="D6080" i="16"/>
  <c r="D6079" i="16"/>
  <c r="B6078" i="16"/>
  <c r="C6078" i="16"/>
  <c r="D10902" i="16"/>
  <c r="D10901" i="16"/>
  <c r="C10899" i="16"/>
  <c r="D10900" i="16"/>
  <c r="B10899" i="16"/>
  <c r="J12937" i="16"/>
  <c r="E4180" i="16"/>
  <c r="B172" i="16"/>
  <c r="C172" i="16"/>
  <c r="D173" i="16"/>
  <c r="F14769" i="16"/>
  <c r="K14769" i="16"/>
  <c r="L14769" i="16"/>
  <c r="F4726" i="16"/>
  <c r="K4726" i="16"/>
  <c r="D16951" i="16"/>
  <c r="B16950" i="16"/>
  <c r="C16950" i="16"/>
  <c r="B12759" i="16"/>
  <c r="C12759" i="16"/>
  <c r="D12760" i="16"/>
  <c r="B8609" i="16"/>
  <c r="C8609" i="16"/>
  <c r="D802" i="16"/>
  <c r="B801" i="16"/>
  <c r="C801" i="16"/>
  <c r="E2928" i="16"/>
  <c r="H2925" i="16"/>
  <c r="F2925" i="16"/>
  <c r="K2925" i="16"/>
  <c r="I2925" i="16"/>
  <c r="J2925" i="16"/>
  <c r="K3703" i="16"/>
  <c r="L3703" i="16"/>
  <c r="E3577" i="16"/>
  <c r="F3574" i="16"/>
  <c r="I3574" i="16"/>
  <c r="J3574" i="16"/>
  <c r="H3574" i="16"/>
  <c r="B7572" i="16"/>
  <c r="C7572" i="16"/>
  <c r="C6428" i="16"/>
  <c r="B6428" i="16"/>
  <c r="L3833" i="16"/>
  <c r="B2914" i="16"/>
  <c r="C2914" i="16"/>
  <c r="B6268" i="16"/>
  <c r="C6268" i="16"/>
  <c r="B3519" i="16"/>
  <c r="C3519" i="16"/>
  <c r="D16458" i="16"/>
  <c r="B16457" i="16"/>
  <c r="C16457" i="16"/>
  <c r="B13572" i="16"/>
  <c r="D13573" i="16"/>
  <c r="C13572" i="16"/>
  <c r="E3316" i="16"/>
  <c r="E6322" i="16"/>
  <c r="I6319" i="16"/>
  <c r="H6319" i="16"/>
  <c r="F6319" i="16"/>
  <c r="K6319" i="16"/>
  <c r="L6319" i="16"/>
  <c r="J6319" i="16"/>
  <c r="L11487" i="16"/>
  <c r="E11138" i="16"/>
  <c r="I11137" i="16"/>
  <c r="H11137" i="16"/>
  <c r="F11137" i="16"/>
  <c r="K11137" i="16"/>
  <c r="L11137" i="16"/>
  <c r="J14224" i="16"/>
  <c r="C11623" i="16"/>
  <c r="B11623" i="16"/>
  <c r="D7116" i="16"/>
  <c r="B7115" i="16"/>
  <c r="C7115" i="16"/>
  <c r="D7118" i="16"/>
  <c r="D7117" i="16"/>
  <c r="E9503" i="16"/>
  <c r="E3452" i="16"/>
  <c r="J3833" i="16"/>
  <c r="B4759" i="16"/>
  <c r="C4759" i="16"/>
  <c r="E13245" i="16"/>
  <c r="I13242" i="16"/>
  <c r="H13242" i="16"/>
  <c r="F13242" i="16"/>
  <c r="K13242" i="16"/>
  <c r="L13242" i="16"/>
  <c r="J13242" i="16"/>
  <c r="E13791" i="16"/>
  <c r="E7247" i="16"/>
  <c r="H7244" i="16"/>
  <c r="F7244" i="16"/>
  <c r="J7244" i="16"/>
  <c r="I7244" i="16"/>
  <c r="L11958" i="16"/>
  <c r="E7010" i="16"/>
  <c r="H7007" i="16"/>
  <c r="F7007" i="16"/>
  <c r="K7007" i="16"/>
  <c r="L7007" i="16"/>
  <c r="J7007" i="16"/>
  <c r="I7007" i="16"/>
  <c r="E10274" i="16"/>
  <c r="H10273" i="16"/>
  <c r="K2968" i="16"/>
  <c r="L2968" i="16"/>
  <c r="F16605" i="16"/>
  <c r="K16605" i="16"/>
  <c r="L16605" i="16"/>
  <c r="E4656" i="16"/>
  <c r="E3664" i="16"/>
  <c r="B6429" i="16"/>
  <c r="C6429" i="16"/>
  <c r="E3014" i="16"/>
  <c r="J3011" i="16"/>
  <c r="H3011" i="16"/>
  <c r="I3011" i="16"/>
  <c r="F3011" i="16"/>
  <c r="I3876" i="16"/>
  <c r="E9966" i="16"/>
  <c r="H9965" i="16"/>
  <c r="F9965" i="16"/>
  <c r="K9965" i="16"/>
  <c r="E13464" i="16"/>
  <c r="L14659" i="16"/>
  <c r="K16076" i="16"/>
  <c r="L16076" i="16"/>
  <c r="K14442" i="16"/>
  <c r="L14442" i="16"/>
  <c r="I7336" i="16"/>
  <c r="E11491" i="16"/>
  <c r="B11523" i="16"/>
  <c r="C11523" i="16"/>
  <c r="K5617" i="16"/>
  <c r="L5617" i="16"/>
  <c r="J11597" i="16"/>
  <c r="I11597" i="16"/>
  <c r="E11598" i="16"/>
  <c r="H11597" i="16"/>
  <c r="F11597" i="16"/>
  <c r="K11597" i="16"/>
  <c r="L11597" i="16"/>
  <c r="E12762" i="16"/>
  <c r="I12761" i="16"/>
  <c r="H12761" i="16"/>
  <c r="D6914" i="16"/>
  <c r="D6913" i="16"/>
  <c r="D6912" i="16"/>
  <c r="B6911" i="16"/>
  <c r="C6911" i="16"/>
  <c r="C99" i="16"/>
  <c r="D100" i="16"/>
  <c r="B99" i="16"/>
  <c r="D996" i="16"/>
  <c r="B995" i="16"/>
  <c r="C995" i="16"/>
  <c r="B5973" i="16"/>
  <c r="C5973" i="16"/>
  <c r="C13791" i="16"/>
  <c r="B13791" i="16"/>
  <c r="D13792" i="16"/>
  <c r="D15317" i="16"/>
  <c r="B15316" i="16"/>
  <c r="C15316" i="16"/>
  <c r="K4047" i="16"/>
  <c r="L4047" i="16"/>
  <c r="E3921" i="16"/>
  <c r="J3918" i="16"/>
  <c r="I3918" i="16"/>
  <c r="H3918" i="16"/>
  <c r="F3918" i="16"/>
  <c r="B7465" i="16"/>
  <c r="C7465" i="16"/>
  <c r="B7916" i="16"/>
  <c r="C7916" i="16"/>
  <c r="E11007" i="16"/>
  <c r="E8011" i="16"/>
  <c r="E14554" i="16"/>
  <c r="K16453" i="16"/>
  <c r="L16453" i="16"/>
  <c r="C2379" i="16"/>
  <c r="B2379" i="16"/>
  <c r="D2380" i="16"/>
  <c r="J9346" i="16"/>
  <c r="E5510" i="16"/>
  <c r="J5507" i="16"/>
  <c r="I5507" i="16"/>
  <c r="F5507" i="16"/>
  <c r="H5507" i="16"/>
  <c r="H16951" i="16"/>
  <c r="J5290" i="16"/>
  <c r="E4487" i="16"/>
  <c r="I4484" i="16"/>
  <c r="F4484" i="16"/>
  <c r="J4484" i="16"/>
  <c r="H4484" i="16"/>
  <c r="D6270" i="16"/>
  <c r="B6269" i="16"/>
  <c r="C6269" i="16"/>
  <c r="D6272" i="16"/>
  <c r="D6271" i="16"/>
  <c r="E6943" i="16"/>
  <c r="J6940" i="16"/>
  <c r="F6940" i="16"/>
  <c r="K6940" i="16"/>
  <c r="I6940" i="16"/>
  <c r="H6940" i="16"/>
  <c r="D11410" i="16"/>
  <c r="D11409" i="16"/>
  <c r="D11408" i="16"/>
  <c r="B11407" i="16"/>
  <c r="C11407" i="16"/>
  <c r="E6402" i="16"/>
  <c r="K5399" i="16"/>
  <c r="L5399" i="16"/>
  <c r="E6884" i="16"/>
  <c r="J6883" i="16"/>
  <c r="H6883" i="16"/>
  <c r="B11291" i="16"/>
  <c r="C11291" i="16"/>
  <c r="L14877" i="16"/>
  <c r="D8314" i="16"/>
  <c r="D8313" i="16"/>
  <c r="D8312" i="16"/>
  <c r="B8311" i="16"/>
  <c r="C8311" i="16"/>
  <c r="B6176" i="16"/>
  <c r="C6176" i="16"/>
  <c r="D3524" i="16"/>
  <c r="D3523" i="16"/>
  <c r="D3522" i="16"/>
  <c r="B3521" i="16"/>
  <c r="C3521" i="16"/>
  <c r="B15861" i="16"/>
  <c r="C15861" i="16"/>
  <c r="D15862" i="16"/>
  <c r="D5115" i="16"/>
  <c r="D5114" i="16"/>
  <c r="D5113" i="16"/>
  <c r="B5112" i="16"/>
  <c r="C5112" i="16"/>
  <c r="K6046" i="16"/>
  <c r="L6046" i="16"/>
  <c r="D6573" i="16"/>
  <c r="D6572" i="16"/>
  <c r="D6571" i="16"/>
  <c r="B6570" i="16"/>
  <c r="C6570" i="16"/>
  <c r="J6542" i="16"/>
  <c r="I6542" i="16"/>
  <c r="E6543" i="16"/>
  <c r="H6542" i="16"/>
  <c r="F6542" i="16"/>
  <c r="K6542" i="16"/>
  <c r="K10424" i="16"/>
  <c r="L10424" i="16"/>
  <c r="B16181" i="16"/>
  <c r="C16181" i="16"/>
  <c r="D16182" i="16"/>
  <c r="C10758" i="16"/>
  <c r="B10758" i="16"/>
  <c r="K4459" i="16"/>
  <c r="L4459" i="16"/>
  <c r="K10725" i="16"/>
  <c r="L10725" i="16"/>
  <c r="C6349" i="16"/>
  <c r="B6349" i="16"/>
  <c r="J12229" i="16"/>
  <c r="I12229" i="16"/>
  <c r="H12229" i="16"/>
  <c r="E12230" i="16"/>
  <c r="E9196" i="16"/>
  <c r="J9195" i="16"/>
  <c r="H9195" i="16"/>
  <c r="C7040" i="16"/>
  <c r="B7040" i="16"/>
  <c r="E3707" i="16"/>
  <c r="D7576" i="16"/>
  <c r="D7575" i="16"/>
  <c r="D7574" i="16"/>
  <c r="B7573" i="16"/>
  <c r="C7573" i="16"/>
  <c r="C15099" i="16"/>
  <c r="B15099" i="16"/>
  <c r="D15100" i="16"/>
  <c r="D4842" i="16"/>
  <c r="D4841" i="16"/>
  <c r="D4840" i="16"/>
  <c r="B4839" i="16"/>
  <c r="C4839" i="16"/>
  <c r="E11379" i="16"/>
  <c r="E4136" i="16"/>
  <c r="H4133" i="16"/>
  <c r="J4133" i="16"/>
  <c r="I4133" i="16"/>
  <c r="F4133" i="16"/>
  <c r="E16921" i="16"/>
  <c r="I16920" i="16"/>
  <c r="B5011" i="16"/>
  <c r="C5011" i="16"/>
  <c r="B1910" i="16"/>
  <c r="C1910" i="16"/>
  <c r="D1911" i="16"/>
  <c r="E12846" i="16"/>
  <c r="E3396" i="16"/>
  <c r="B7277" i="16"/>
  <c r="C7277" i="16"/>
  <c r="D5218" i="16"/>
  <c r="D5217" i="16"/>
  <c r="D5216" i="16"/>
  <c r="B5215" i="16"/>
  <c r="C5215" i="16"/>
  <c r="E3964" i="16"/>
  <c r="I3961" i="16"/>
  <c r="H3961" i="16"/>
  <c r="F3961" i="16"/>
  <c r="K3961" i="16"/>
  <c r="L3961" i="16"/>
  <c r="J3961" i="16"/>
  <c r="B14881" i="16"/>
  <c r="C14881" i="16"/>
  <c r="D14882" i="16"/>
  <c r="E3749" i="16"/>
  <c r="J3746" i="16"/>
  <c r="I3746" i="16"/>
  <c r="H3746" i="16"/>
  <c r="F3746" i="16"/>
  <c r="E15207" i="16"/>
  <c r="I15204" i="16"/>
  <c r="F15204" i="16"/>
  <c r="K15204" i="16"/>
  <c r="L15204" i="16"/>
  <c r="H15204" i="16"/>
  <c r="J15204" i="16"/>
  <c r="E16676" i="16"/>
  <c r="I16675" i="16"/>
  <c r="F16675" i="16"/>
  <c r="H16675" i="16"/>
  <c r="D4763" i="16"/>
  <c r="D4762" i="16"/>
  <c r="D4761" i="16"/>
  <c r="B4760" i="16"/>
  <c r="C4760" i="16"/>
  <c r="D2574" i="16"/>
  <c r="B2573" i="16"/>
  <c r="C2573" i="16"/>
  <c r="H13243" i="16"/>
  <c r="K13243" i="16"/>
  <c r="L13243" i="16"/>
  <c r="B608" i="16"/>
  <c r="C608" i="16"/>
  <c r="D609" i="16"/>
  <c r="E5947" i="16"/>
  <c r="E2972" i="16"/>
  <c r="H16605" i="16"/>
  <c r="B7677" i="16"/>
  <c r="C7677" i="16"/>
  <c r="D6433" i="16"/>
  <c r="D6432" i="16"/>
  <c r="D6431" i="16"/>
  <c r="B6430" i="16"/>
  <c r="C6430" i="16"/>
  <c r="D12480" i="16"/>
  <c r="B12479" i="16"/>
  <c r="C12479" i="16"/>
  <c r="L16732" i="16"/>
  <c r="E4351" i="16"/>
  <c r="I4348" i="16"/>
  <c r="H4348" i="16"/>
  <c r="F4348" i="16"/>
  <c r="J4348" i="16"/>
  <c r="K7432" i="16"/>
  <c r="L7432" i="16"/>
  <c r="L11375" i="16"/>
  <c r="I6320" i="16"/>
  <c r="L6320" i="16"/>
  <c r="D2270" i="16"/>
  <c r="B2269" i="16"/>
  <c r="C2269" i="16"/>
  <c r="F3962" i="16"/>
  <c r="K3962" i="16"/>
  <c r="L3962" i="16"/>
  <c r="E16080" i="16"/>
  <c r="F12364" i="16"/>
  <c r="F7336" i="16"/>
  <c r="B8171" i="16"/>
  <c r="C8171" i="16"/>
  <c r="E5183" i="16"/>
  <c r="J5180" i="16"/>
  <c r="I5180" i="16"/>
  <c r="H5180" i="16"/>
  <c r="F5180" i="16"/>
  <c r="K5180" i="16"/>
  <c r="L5180" i="16"/>
  <c r="F14224" i="16"/>
  <c r="B6505" i="16"/>
  <c r="C6505" i="16"/>
  <c r="B7917" i="16"/>
  <c r="C7917" i="16"/>
  <c r="D11039" i="16"/>
  <c r="B11038" i="16"/>
  <c r="D11041" i="16"/>
  <c r="C11038" i="16"/>
  <c r="D11040" i="16"/>
  <c r="D13036" i="16"/>
  <c r="B13035" i="16"/>
  <c r="C13035" i="16"/>
  <c r="K4889" i="16"/>
  <c r="L4889" i="16"/>
  <c r="E16975" i="16"/>
  <c r="I16972" i="16"/>
  <c r="H16972" i="16"/>
  <c r="F16972" i="16"/>
  <c r="J16972" i="16"/>
  <c r="B15644" i="16"/>
  <c r="C15644" i="16"/>
  <c r="D15645" i="16"/>
  <c r="I5508" i="16"/>
  <c r="J16951" i="16"/>
  <c r="E12400" i="16"/>
  <c r="J12397" i="16"/>
  <c r="I12397" i="16"/>
  <c r="F12397" i="16"/>
  <c r="H12397" i="16"/>
  <c r="B7114" i="16"/>
  <c r="C7114" i="16"/>
  <c r="E15644" i="16"/>
  <c r="E11878" i="16"/>
  <c r="J11875" i="16"/>
  <c r="I11875" i="16"/>
  <c r="H11875" i="16"/>
  <c r="F11875" i="16"/>
  <c r="K11875" i="16"/>
  <c r="L11875" i="16"/>
  <c r="B4615" i="16"/>
  <c r="C4615" i="16"/>
  <c r="E3272" i="16"/>
  <c r="F3269" i="16"/>
  <c r="K3269" i="16"/>
  <c r="L3269" i="16"/>
  <c r="I3269" i="16"/>
  <c r="J3269" i="16"/>
  <c r="H3269" i="16"/>
  <c r="L5078" i="16"/>
  <c r="B4919" i="16"/>
  <c r="C4919" i="16"/>
  <c r="D13357" i="16"/>
  <c r="C13356" i="16"/>
  <c r="B13356" i="16"/>
  <c r="F7645" i="16"/>
  <c r="K7645" i="16"/>
  <c r="L7645" i="16"/>
  <c r="B15207" i="16"/>
  <c r="C15207" i="16"/>
  <c r="D15208" i="16"/>
  <c r="E12682" i="16"/>
  <c r="B4558" i="16"/>
  <c r="C4558" i="16"/>
  <c r="D7195" i="16"/>
  <c r="B7194" i="16"/>
  <c r="C7194" i="16"/>
  <c r="D7197" i="16"/>
  <c r="D7196" i="16"/>
  <c r="C8459" i="16"/>
  <c r="D8460" i="16"/>
  <c r="B8459" i="16"/>
  <c r="D8462" i="16"/>
  <c r="D8461" i="16"/>
  <c r="E5729" i="16"/>
  <c r="C6076" i="16"/>
  <c r="B6076" i="16"/>
  <c r="D14226" i="16"/>
  <c r="B14225" i="16"/>
  <c r="C14225" i="16"/>
  <c r="J6750" i="16"/>
  <c r="I6750" i="16"/>
  <c r="E6751" i="16"/>
  <c r="H6750" i="16"/>
  <c r="F6750" i="16"/>
  <c r="K6750" i="16"/>
  <c r="L6750" i="16"/>
  <c r="E4728" i="16"/>
  <c r="H4725" i="16"/>
  <c r="F4725" i="16"/>
  <c r="K4725" i="16"/>
  <c r="L4725" i="16"/>
  <c r="J4725" i="16"/>
  <c r="I4725" i="16"/>
  <c r="L4392" i="16"/>
  <c r="E4094" i="16"/>
  <c r="J2926" i="16"/>
  <c r="C7041" i="16"/>
  <c r="B7041" i="16"/>
  <c r="F13897" i="16"/>
  <c r="E16373" i="16"/>
  <c r="I16370" i="16"/>
  <c r="H16370" i="16"/>
  <c r="J16370" i="16"/>
  <c r="F16370" i="16"/>
  <c r="K2883" i="16"/>
  <c r="L2883" i="16"/>
  <c r="D7681" i="16"/>
  <c r="D7680" i="16"/>
  <c r="B7679" i="16"/>
  <c r="C7679" i="16"/>
  <c r="D7682" i="16"/>
  <c r="E9657" i="16"/>
  <c r="L12843" i="16"/>
  <c r="L9346" i="16"/>
  <c r="D10618" i="16"/>
  <c r="D10617" i="16"/>
  <c r="C10615" i="16"/>
  <c r="B10615" i="16"/>
  <c r="D10616" i="16"/>
  <c r="B1187" i="16"/>
  <c r="D1188" i="16"/>
  <c r="C1187" i="16"/>
  <c r="E6786" i="16"/>
  <c r="H6783" i="16"/>
  <c r="F6783" i="16"/>
  <c r="I6783" i="16"/>
  <c r="J6783" i="16"/>
  <c r="E16882" i="16"/>
  <c r="J16879" i="16"/>
  <c r="I16879" i="16"/>
  <c r="H16879" i="16"/>
  <c r="F16879" i="16"/>
  <c r="K16879" i="16"/>
  <c r="L16879" i="16"/>
  <c r="B15970" i="16"/>
  <c r="C15970" i="16"/>
  <c r="D15971" i="16"/>
  <c r="B14553" i="16"/>
  <c r="C14553" i="16"/>
  <c r="D14554" i="16"/>
  <c r="I4134" i="16"/>
  <c r="C366" i="16"/>
  <c r="D367" i="16"/>
  <c r="B366" i="16"/>
  <c r="D16882" i="16"/>
  <c r="B16881" i="16"/>
  <c r="C16881" i="16"/>
  <c r="K13351" i="16"/>
  <c r="L13351" i="16"/>
  <c r="K3448" i="16"/>
  <c r="L3448" i="16"/>
  <c r="K9653" i="16"/>
  <c r="L9653" i="16"/>
  <c r="B13900" i="16"/>
  <c r="C13900" i="16"/>
  <c r="D13901" i="16"/>
  <c r="E11960" i="16"/>
  <c r="J11957" i="16"/>
  <c r="H11957" i="16"/>
  <c r="F11957" i="16"/>
  <c r="K11957" i="16"/>
  <c r="I11957" i="16"/>
  <c r="K15750" i="16"/>
  <c r="L15750" i="16"/>
  <c r="J16605" i="16"/>
  <c r="B7678" i="16"/>
  <c r="C7678" i="16"/>
  <c r="E8144" i="16"/>
  <c r="H39" i="1"/>
  <c r="I39" i="1"/>
  <c r="B39" i="1"/>
  <c r="C39" i="1"/>
  <c r="A40" i="1"/>
  <c r="E3359" i="16"/>
  <c r="E12541" i="16"/>
  <c r="J12538" i="16"/>
  <c r="I12538" i="16"/>
  <c r="H12538" i="16"/>
  <c r="F12538" i="16"/>
  <c r="K12538" i="16"/>
  <c r="L12538" i="16"/>
  <c r="I4349" i="16"/>
  <c r="B12541" i="16"/>
  <c r="C12541" i="16"/>
  <c r="D12542" i="16"/>
  <c r="J6320" i="16"/>
  <c r="B13135" i="16"/>
  <c r="C13135" i="16"/>
  <c r="D13136" i="16"/>
  <c r="E15317" i="16"/>
  <c r="K4091" i="16"/>
  <c r="L4091" i="16"/>
  <c r="H12364" i="16"/>
  <c r="H7336" i="16"/>
  <c r="E5619" i="16"/>
  <c r="J5616" i="16"/>
  <c r="I5616" i="16"/>
  <c r="H5616" i="16"/>
  <c r="F5616" i="16"/>
  <c r="K5616" i="16"/>
  <c r="L5616" i="16"/>
  <c r="F3098" i="16"/>
  <c r="K3098" i="16"/>
  <c r="L3098" i="16"/>
  <c r="E12171" i="16"/>
  <c r="E16536" i="16"/>
  <c r="I16535" i="16"/>
  <c r="F16535" i="16"/>
  <c r="H16535" i="16"/>
  <c r="K7080" i="16"/>
  <c r="L7080" i="16"/>
  <c r="D8175" i="16"/>
  <c r="D8174" i="16"/>
  <c r="D8173" i="16"/>
  <c r="B8172" i="16"/>
  <c r="C8172" i="16"/>
  <c r="I5181" i="16"/>
  <c r="J6843" i="16"/>
  <c r="I6843" i="16"/>
  <c r="E6844" i="16"/>
  <c r="H6843" i="16"/>
  <c r="F6843" i="16"/>
  <c r="K6843" i="16"/>
  <c r="L8883" i="16"/>
  <c r="H14224" i="16"/>
  <c r="B7466" i="16"/>
  <c r="C7466" i="16"/>
  <c r="C7368" i="16"/>
  <c r="B7368" i="16"/>
  <c r="F4134" i="16"/>
  <c r="K4134" i="16"/>
  <c r="D7921" i="16"/>
  <c r="D7920" i="16"/>
  <c r="D7919" i="16"/>
  <c r="B7918" i="16"/>
  <c r="C7918" i="16"/>
  <c r="E14445" i="16"/>
  <c r="D11823" i="16"/>
  <c r="B11822" i="16"/>
  <c r="C11822" i="16"/>
  <c r="D11825" i="16"/>
  <c r="D11824" i="16"/>
  <c r="D2918" i="16"/>
  <c r="C2915" i="16"/>
  <c r="D2916" i="16"/>
  <c r="B2915" i="16"/>
  <c r="D2917" i="16"/>
  <c r="L13678" i="16"/>
  <c r="L7159" i="16"/>
  <c r="D6640" i="16"/>
  <c r="D6639" i="16"/>
  <c r="B6637" i="16"/>
  <c r="C6637" i="16"/>
  <c r="D6638" i="16"/>
  <c r="J5508" i="16"/>
  <c r="J10871" i="16"/>
  <c r="I10871" i="16"/>
  <c r="E10872" i="16"/>
  <c r="H10871" i="16"/>
  <c r="F10871" i="16"/>
  <c r="K10871" i="16"/>
  <c r="B6688" i="16"/>
  <c r="C6688" i="16"/>
  <c r="B6267" i="16"/>
  <c r="C6267" i="16"/>
  <c r="E11697" i="16"/>
  <c r="E14335" i="16"/>
  <c r="J14332" i="16"/>
  <c r="H14332" i="16"/>
  <c r="I14332" i="16"/>
  <c r="F14332" i="16"/>
  <c r="I11876" i="16"/>
  <c r="L16452" i="16"/>
  <c r="E5401" i="16"/>
  <c r="J5398" i="16"/>
  <c r="H5398" i="16"/>
  <c r="I5398" i="16"/>
  <c r="F5398" i="16"/>
  <c r="K5398" i="16"/>
  <c r="L5398" i="16"/>
  <c r="D16535" i="16"/>
  <c r="B16534" i="16"/>
  <c r="C16534" i="16"/>
  <c r="B1548" i="16"/>
  <c r="C1548" i="16"/>
  <c r="D1549" i="16"/>
  <c r="B5010" i="16"/>
  <c r="C5010" i="16"/>
  <c r="E3427" i="16"/>
  <c r="L12277" i="16"/>
  <c r="I3270" i="16"/>
  <c r="C15534" i="16"/>
  <c r="B15534" i="16"/>
  <c r="D15535" i="16"/>
  <c r="L9499" i="16"/>
  <c r="E4985" i="16"/>
  <c r="J4984" i="16"/>
  <c r="H4984" i="16"/>
  <c r="F4984" i="16"/>
  <c r="K4984" i="16"/>
  <c r="B8309" i="16"/>
  <c r="C8309" i="16"/>
  <c r="E15862" i="16"/>
  <c r="C6177" i="16"/>
  <c r="B6177" i="16"/>
  <c r="J7645" i="16"/>
  <c r="H3227" i="16"/>
  <c r="K4585" i="16"/>
  <c r="L4585" i="16"/>
  <c r="B5110" i="16"/>
  <c r="C5110" i="16"/>
  <c r="L13570" i="16"/>
  <c r="D4562" i="16"/>
  <c r="D4561" i="16"/>
  <c r="D4560" i="16"/>
  <c r="B4559" i="16"/>
  <c r="C4559" i="16"/>
  <c r="L7759" i="16"/>
  <c r="E14010" i="16"/>
  <c r="F14009" i="16"/>
  <c r="J14009" i="16"/>
  <c r="D11734" i="16"/>
  <c r="D11733" i="16"/>
  <c r="B11731" i="16"/>
  <c r="C11731" i="16"/>
  <c r="D11732" i="16"/>
  <c r="E16791" i="16"/>
  <c r="E10426" i="16"/>
  <c r="F10423" i="16"/>
  <c r="K10423" i="16"/>
  <c r="I10423" i="16"/>
  <c r="J10423" i="16"/>
  <c r="H10423" i="16"/>
  <c r="B10759" i="16"/>
  <c r="C10759" i="16"/>
  <c r="L6143" i="16"/>
  <c r="E4463" i="16"/>
  <c r="F6784" i="16"/>
  <c r="K6784" i="16"/>
  <c r="B26" i="16"/>
  <c r="C26" i="16"/>
  <c r="D27" i="16"/>
  <c r="K7535" i="16"/>
  <c r="L7535" i="16"/>
  <c r="I4726" i="16"/>
  <c r="C16370" i="16"/>
  <c r="B16370" i="16"/>
  <c r="D16371" i="16"/>
  <c r="E4528" i="16"/>
  <c r="D12611" i="16"/>
  <c r="B12610" i="16"/>
  <c r="C12610" i="16"/>
  <c r="F4805" i="16"/>
  <c r="K4805" i="16"/>
  <c r="L4805" i="16"/>
  <c r="K8424" i="16"/>
  <c r="L8424" i="16"/>
  <c r="D7045" i="16"/>
  <c r="D7044" i="16"/>
  <c r="C7042" i="16"/>
  <c r="D7043" i="16"/>
  <c r="B7042" i="16"/>
  <c r="H13897" i="16"/>
  <c r="K4004" i="16"/>
  <c r="L4004" i="16"/>
  <c r="C7571" i="16"/>
  <c r="B7571" i="16"/>
  <c r="E19" i="2"/>
  <c r="F68" i="2" s="1"/>
  <c r="G68" i="2" s="1"/>
  <c r="L65" i="2"/>
  <c r="T15" i="2" s="1"/>
  <c r="U15" i="2" s="1"/>
  <c r="E3665" i="16"/>
  <c r="H3664" i="16"/>
  <c r="F3664" i="16"/>
  <c r="J10119" i="16"/>
  <c r="I10119" i="16"/>
  <c r="E10120" i="16"/>
  <c r="H10119" i="16"/>
  <c r="F10119" i="16"/>
  <c r="K10119" i="16"/>
  <c r="E14227" i="16"/>
  <c r="D16841" i="16"/>
  <c r="B16840" i="16"/>
  <c r="C16840" i="16"/>
  <c r="B11732" i="16"/>
  <c r="C11732" i="16"/>
  <c r="E7339" i="16"/>
  <c r="B16920" i="16"/>
  <c r="C16920" i="16"/>
  <c r="D16921" i="16"/>
  <c r="D12612" i="16"/>
  <c r="B12611" i="16"/>
  <c r="C12611" i="16"/>
  <c r="D11630" i="16"/>
  <c r="D11629" i="16"/>
  <c r="B11628" i="16"/>
  <c r="C11628" i="16"/>
  <c r="D11631" i="16"/>
  <c r="D6184" i="16"/>
  <c r="D6183" i="16"/>
  <c r="C6181" i="16"/>
  <c r="D6182" i="16"/>
  <c r="B6181" i="16"/>
  <c r="B5976" i="16"/>
  <c r="C5976" i="16"/>
  <c r="E9813" i="16"/>
  <c r="J9810" i="16"/>
  <c r="I9810" i="16"/>
  <c r="H9810" i="16"/>
  <c r="F9810" i="16"/>
  <c r="D5017" i="16"/>
  <c r="D5016" i="16"/>
  <c r="B5015" i="16"/>
  <c r="C5015" i="16"/>
  <c r="D5018" i="16"/>
  <c r="D6512" i="16"/>
  <c r="D6511" i="16"/>
  <c r="D6510" i="16"/>
  <c r="B6509" i="16"/>
  <c r="C6509" i="16"/>
  <c r="D4622" i="16"/>
  <c r="C4620" i="16"/>
  <c r="D4621" i="16"/>
  <c r="B4620" i="16"/>
  <c r="D4623" i="16"/>
  <c r="D11170" i="16"/>
  <c r="D11171" i="16"/>
  <c r="B11168" i="16"/>
  <c r="C11168" i="16"/>
  <c r="D11169" i="16"/>
  <c r="E4464" i="16"/>
  <c r="L11957" i="16"/>
  <c r="E3273" i="16"/>
  <c r="E16922" i="16"/>
  <c r="I16919" i="16"/>
  <c r="F16919" i="16"/>
  <c r="K16919" i="16"/>
  <c r="L16919" i="16"/>
  <c r="H16919" i="16"/>
  <c r="J16919" i="16"/>
  <c r="B8312" i="16"/>
  <c r="C8312" i="16"/>
  <c r="K5507" i="16"/>
  <c r="L5507" i="16"/>
  <c r="E3922" i="16"/>
  <c r="B7117" i="16"/>
  <c r="C7117" i="16"/>
  <c r="J12481" i="16"/>
  <c r="E12482" i="16"/>
  <c r="I12481" i="16"/>
  <c r="H12481" i="16"/>
  <c r="F12481" i="16"/>
  <c r="E14772" i="16"/>
  <c r="B10761" i="16"/>
  <c r="C10761" i="16"/>
  <c r="H13573" i="16"/>
  <c r="E13574" i="16"/>
  <c r="I13573" i="16"/>
  <c r="D1550" i="16"/>
  <c r="B1549" i="16"/>
  <c r="C1549" i="16"/>
  <c r="K16535" i="16"/>
  <c r="L16535" i="16"/>
  <c r="K16675" i="16"/>
  <c r="L16675" i="16"/>
  <c r="B8313" i="16"/>
  <c r="C8313" i="16"/>
  <c r="D7121" i="16"/>
  <c r="D7120" i="16"/>
  <c r="B7118" i="16"/>
  <c r="C7118" i="16"/>
  <c r="D7119" i="16"/>
  <c r="B6079" i="16"/>
  <c r="C6079" i="16"/>
  <c r="B7280" i="16"/>
  <c r="C7280" i="16"/>
  <c r="E8580" i="16"/>
  <c r="H8579" i="16"/>
  <c r="F8579" i="16"/>
  <c r="L5289" i="16"/>
  <c r="J8887" i="16"/>
  <c r="I8887" i="16"/>
  <c r="E8888" i="16"/>
  <c r="H8887" i="16"/>
  <c r="F8887" i="16"/>
  <c r="E6818" i="16"/>
  <c r="D16610" i="16"/>
  <c r="B16609" i="16"/>
  <c r="C16609" i="16"/>
  <c r="D7047" i="16"/>
  <c r="C7045" i="16"/>
  <c r="D7046" i="16"/>
  <c r="B7045" i="16"/>
  <c r="D7048" i="16"/>
  <c r="E4529" i="16"/>
  <c r="H4528" i="16"/>
  <c r="F4528" i="16"/>
  <c r="I4528" i="16"/>
  <c r="B27" i="16"/>
  <c r="C27" i="16"/>
  <c r="D28" i="16"/>
  <c r="E10427" i="16"/>
  <c r="I4984" i="16"/>
  <c r="E14336" i="16"/>
  <c r="B6638" i="16"/>
  <c r="C6638" i="16"/>
  <c r="B7919" i="16"/>
  <c r="C7919" i="16"/>
  <c r="J8144" i="16"/>
  <c r="I8144" i="16"/>
  <c r="H8144" i="16"/>
  <c r="E8145" i="16"/>
  <c r="C1188" i="16"/>
  <c r="B1188" i="16"/>
  <c r="D1189" i="16"/>
  <c r="B7680" i="16"/>
  <c r="C7680" i="16"/>
  <c r="E16374" i="16"/>
  <c r="D8465" i="16"/>
  <c r="D8464" i="16"/>
  <c r="D8463" i="16"/>
  <c r="B8462" i="16"/>
  <c r="C8462" i="16"/>
  <c r="E15645" i="16"/>
  <c r="I15644" i="16"/>
  <c r="K16972" i="16"/>
  <c r="L16972" i="16"/>
  <c r="B11040" i="16"/>
  <c r="C11040" i="16"/>
  <c r="K4348" i="16"/>
  <c r="L4348" i="16"/>
  <c r="K3746" i="16"/>
  <c r="L3746" i="16"/>
  <c r="B5217" i="16"/>
  <c r="C5217" i="16"/>
  <c r="K4133" i="16"/>
  <c r="L4133" i="16"/>
  <c r="I9195" i="16"/>
  <c r="B6571" i="16"/>
  <c r="C6571" i="16"/>
  <c r="B5114" i="16"/>
  <c r="C5114" i="16"/>
  <c r="B3523" i="16"/>
  <c r="C3523" i="16"/>
  <c r="D8317" i="16"/>
  <c r="D8316" i="16"/>
  <c r="D8315" i="16"/>
  <c r="B8314" i="16"/>
  <c r="C8314" i="16"/>
  <c r="B11408" i="16"/>
  <c r="C11408" i="16"/>
  <c r="E6944" i="16"/>
  <c r="K4484" i="16"/>
  <c r="L4484" i="16"/>
  <c r="E9967" i="16"/>
  <c r="J9964" i="16"/>
  <c r="F9964" i="16"/>
  <c r="K9964" i="16"/>
  <c r="I9964" i="16"/>
  <c r="H9964" i="16"/>
  <c r="E3015" i="16"/>
  <c r="E10275" i="16"/>
  <c r="H10272" i="16"/>
  <c r="J10272" i="16"/>
  <c r="F10272" i="16"/>
  <c r="I10272" i="16"/>
  <c r="E7011" i="16"/>
  <c r="E13246" i="16"/>
  <c r="E6323" i="16"/>
  <c r="L2925" i="16"/>
  <c r="B12760" i="16"/>
  <c r="C12760" i="16"/>
  <c r="D12761" i="16"/>
  <c r="B173" i="16"/>
  <c r="C173" i="16"/>
  <c r="D174" i="16"/>
  <c r="B7793" i="16"/>
  <c r="C7793" i="16"/>
  <c r="L5181" i="16"/>
  <c r="J15099" i="16"/>
  <c r="E15100" i="16"/>
  <c r="I15099" i="16"/>
  <c r="H15099" i="16"/>
  <c r="F15099" i="16"/>
  <c r="E3879" i="16"/>
  <c r="B4686" i="16"/>
  <c r="C4686" i="16"/>
  <c r="K15426" i="16"/>
  <c r="L15426" i="16"/>
  <c r="B11293" i="16"/>
  <c r="C11293" i="16"/>
  <c r="E5293" i="16"/>
  <c r="E9349" i="16"/>
  <c r="D5981" i="16"/>
  <c r="D5980" i="16"/>
  <c r="C5978" i="16"/>
  <c r="D5979" i="16"/>
  <c r="B5978" i="16"/>
  <c r="E7437" i="16"/>
  <c r="J7436" i="16"/>
  <c r="E13900" i="16"/>
  <c r="J3144" i="16"/>
  <c r="H3144" i="16"/>
  <c r="E3145" i="16"/>
  <c r="I3144" i="16"/>
  <c r="D13467" i="16"/>
  <c r="C13466" i="16"/>
  <c r="B13466" i="16"/>
  <c r="E6709" i="16"/>
  <c r="J6706" i="16"/>
  <c r="I6706" i="16"/>
  <c r="H6706" i="16"/>
  <c r="F6706" i="16"/>
  <c r="I12037" i="16"/>
  <c r="E12038" i="16"/>
  <c r="H12037" i="16"/>
  <c r="F12037" i="16"/>
  <c r="L3876" i="16"/>
  <c r="E4808" i="16"/>
  <c r="D4926" i="16"/>
  <c r="D4925" i="16"/>
  <c r="B4924" i="16"/>
  <c r="C4924" i="16"/>
  <c r="D4927" i="16"/>
  <c r="D16281" i="16"/>
  <c r="B16280" i="16"/>
  <c r="C16280" i="16"/>
  <c r="C8612" i="16"/>
  <c r="B8612" i="16"/>
  <c r="K16179" i="16"/>
  <c r="L16179" i="16"/>
  <c r="E4395" i="16"/>
  <c r="E13139" i="16"/>
  <c r="I13136" i="16"/>
  <c r="F13136" i="16"/>
  <c r="J13136" i="16"/>
  <c r="H13136" i="16"/>
  <c r="E3230" i="16"/>
  <c r="H14881" i="16"/>
  <c r="E14882" i="16"/>
  <c r="I14881" i="16"/>
  <c r="K5077" i="16"/>
  <c r="L5077" i="16"/>
  <c r="H14118" i="16"/>
  <c r="K14118" i="16"/>
  <c r="L14118" i="16"/>
  <c r="E4894" i="16"/>
  <c r="E7085" i="16"/>
  <c r="H7084" i="16"/>
  <c r="J7884" i="16"/>
  <c r="E7885" i="16"/>
  <c r="H7884" i="16"/>
  <c r="D4565" i="16"/>
  <c r="D4564" i="16"/>
  <c r="D4563" i="16"/>
  <c r="B4562" i="16"/>
  <c r="C4562" i="16"/>
  <c r="D11828" i="16"/>
  <c r="D11827" i="16"/>
  <c r="D11826" i="16"/>
  <c r="B11825" i="16"/>
  <c r="C11825" i="16"/>
  <c r="D7200" i="16"/>
  <c r="D7199" i="16"/>
  <c r="D7198" i="16"/>
  <c r="B7197" i="16"/>
  <c r="C7197" i="16"/>
  <c r="B14882" i="16"/>
  <c r="C14882" i="16"/>
  <c r="D14883" i="16"/>
  <c r="B4841" i="16"/>
  <c r="C4841" i="16"/>
  <c r="C802" i="16"/>
  <c r="B802" i="16"/>
  <c r="D803" i="16"/>
  <c r="B11294" i="16"/>
  <c r="C11294" i="16"/>
  <c r="E4433" i="16"/>
  <c r="E4052" i="16"/>
  <c r="J4051" i="16"/>
  <c r="E6787" i="16"/>
  <c r="J12682" i="16"/>
  <c r="H12682" i="16"/>
  <c r="E12683" i="16"/>
  <c r="I12682" i="16"/>
  <c r="F12682" i="16"/>
  <c r="K12682" i="16"/>
  <c r="E7248" i="16"/>
  <c r="L4726" i="16"/>
  <c r="C14663" i="16"/>
  <c r="B14663" i="16"/>
  <c r="D14664" i="16"/>
  <c r="E16282" i="16"/>
  <c r="H16279" i="16"/>
  <c r="F16279" i="16"/>
  <c r="K16279" i="16"/>
  <c r="L16279" i="16"/>
  <c r="J16279" i="16"/>
  <c r="I16279" i="16"/>
  <c r="C6353" i="16"/>
  <c r="B6353" i="16"/>
  <c r="K4262" i="16"/>
  <c r="L4262" i="16"/>
  <c r="J13682" i="16"/>
  <c r="E13683" i="16"/>
  <c r="I13682" i="16"/>
  <c r="H13682" i="16"/>
  <c r="F13682" i="16"/>
  <c r="J13355" i="16"/>
  <c r="E13356" i="16"/>
  <c r="I13355" i="16"/>
  <c r="L7644" i="16"/>
  <c r="E9043" i="16"/>
  <c r="H9040" i="16"/>
  <c r="F9040" i="16"/>
  <c r="K9040" i="16"/>
  <c r="L9040" i="16"/>
  <c r="J9040" i="16"/>
  <c r="I9040" i="16"/>
  <c r="L10423" i="16"/>
  <c r="I4094" i="16"/>
  <c r="E4095" i="16"/>
  <c r="H4094" i="16"/>
  <c r="F4094" i="16"/>
  <c r="B13573" i="16"/>
  <c r="C13573" i="16"/>
  <c r="D13574" i="16"/>
  <c r="D6357" i="16"/>
  <c r="D6356" i="16"/>
  <c r="D6355" i="16"/>
  <c r="B6354" i="16"/>
  <c r="C6354" i="16"/>
  <c r="C5977" i="16"/>
  <c r="B5977" i="16"/>
  <c r="E7164" i="16"/>
  <c r="J7163" i="16"/>
  <c r="B13683" i="16"/>
  <c r="C13683" i="16"/>
  <c r="D13684" i="16"/>
  <c r="E16792" i="16"/>
  <c r="I16791" i="16"/>
  <c r="H16791" i="16"/>
  <c r="F16791" i="16"/>
  <c r="J16791" i="16"/>
  <c r="C11733" i="16"/>
  <c r="B11733" i="16"/>
  <c r="E5402" i="16"/>
  <c r="B2916" i="16"/>
  <c r="C2916" i="16"/>
  <c r="J14445" i="16"/>
  <c r="E14446" i="16"/>
  <c r="I14445" i="16"/>
  <c r="H14445" i="16"/>
  <c r="F14445" i="16"/>
  <c r="K14445" i="16"/>
  <c r="L14445" i="16"/>
  <c r="B7920" i="16"/>
  <c r="C7920" i="16"/>
  <c r="E16537" i="16"/>
  <c r="I16534" i="16"/>
  <c r="H16534" i="16"/>
  <c r="F16534" i="16"/>
  <c r="K16534" i="16"/>
  <c r="J16534" i="16"/>
  <c r="H40" i="1"/>
  <c r="I40" i="1"/>
  <c r="A41" i="1"/>
  <c r="B40" i="1"/>
  <c r="C40" i="1"/>
  <c r="E11961" i="16"/>
  <c r="E16883" i="16"/>
  <c r="K13897" i="16"/>
  <c r="L13897" i="16"/>
  <c r="D15209" i="16"/>
  <c r="B15208" i="16"/>
  <c r="C15208" i="16"/>
  <c r="E12401" i="16"/>
  <c r="K14224" i="16"/>
  <c r="L14224" i="16"/>
  <c r="K7336" i="16"/>
  <c r="L7336" i="16"/>
  <c r="C6431" i="16"/>
  <c r="B6431" i="16"/>
  <c r="E16677" i="16"/>
  <c r="F16674" i="16"/>
  <c r="K16674" i="16"/>
  <c r="L16674" i="16"/>
  <c r="H16674" i="16"/>
  <c r="I16674" i="16"/>
  <c r="J16674" i="16"/>
  <c r="D5221" i="16"/>
  <c r="D5220" i="16"/>
  <c r="D5219" i="16"/>
  <c r="B5218" i="16"/>
  <c r="C5218" i="16"/>
  <c r="E12847" i="16"/>
  <c r="F12846" i="16"/>
  <c r="I3707" i="16"/>
  <c r="E3708" i="16"/>
  <c r="H3707" i="16"/>
  <c r="D5118" i="16"/>
  <c r="D5117" i="16"/>
  <c r="D5116" i="16"/>
  <c r="B5115" i="16"/>
  <c r="C5115" i="16"/>
  <c r="D3526" i="16"/>
  <c r="C3524" i="16"/>
  <c r="D3525" i="16"/>
  <c r="B3524" i="16"/>
  <c r="D3527" i="16"/>
  <c r="E5511" i="16"/>
  <c r="C15317" i="16"/>
  <c r="B15317" i="16"/>
  <c r="D15318" i="16"/>
  <c r="C6913" i="16"/>
  <c r="B6913" i="16"/>
  <c r="I9965" i="16"/>
  <c r="L9965" i="16"/>
  <c r="F10273" i="16"/>
  <c r="K10273" i="16"/>
  <c r="E13792" i="16"/>
  <c r="I13791" i="16"/>
  <c r="H13791" i="16"/>
  <c r="F13791" i="16"/>
  <c r="B7116" i="16"/>
  <c r="C7116" i="16"/>
  <c r="E11139" i="16"/>
  <c r="J11136" i="16"/>
  <c r="F11136" i="16"/>
  <c r="I11136" i="16"/>
  <c r="H11136" i="16"/>
  <c r="C6080" i="16"/>
  <c r="B6080" i="16"/>
  <c r="D7796" i="16"/>
  <c r="C7794" i="16"/>
  <c r="D7795" i="16"/>
  <c r="B7794" i="16"/>
  <c r="D7797" i="16"/>
  <c r="E8283" i="16"/>
  <c r="B7281" i="16"/>
  <c r="C7281" i="16"/>
  <c r="E15536" i="16"/>
  <c r="I15535" i="16"/>
  <c r="H15535" i="16"/>
  <c r="F15535" i="16"/>
  <c r="J15535" i="16"/>
  <c r="I6147" i="16"/>
  <c r="E6148" i="16"/>
  <c r="H6147" i="16"/>
  <c r="F6147" i="16"/>
  <c r="J6147" i="16"/>
  <c r="B7372" i="16"/>
  <c r="C7372" i="16"/>
  <c r="D4689" i="16"/>
  <c r="C4687" i="16"/>
  <c r="D4688" i="16"/>
  <c r="B4687" i="16"/>
  <c r="D4690" i="16"/>
  <c r="J4589" i="16"/>
  <c r="I4589" i="16"/>
  <c r="E4590" i="16"/>
  <c r="H4589" i="16"/>
  <c r="F4589" i="16"/>
  <c r="K16951" i="16"/>
  <c r="L16951" i="16"/>
  <c r="E4266" i="16"/>
  <c r="C7469" i="16"/>
  <c r="B7469" i="16"/>
  <c r="E15973" i="16"/>
  <c r="F15970" i="16"/>
  <c r="J15970" i="16"/>
  <c r="H15970" i="16"/>
  <c r="I15970" i="16"/>
  <c r="E14991" i="16"/>
  <c r="B14010" i="16"/>
  <c r="C14010" i="16"/>
  <c r="D14011" i="16"/>
  <c r="E4310" i="16"/>
  <c r="D16676" i="16"/>
  <c r="C16675" i="16"/>
  <c r="B16675" i="16"/>
  <c r="E7648" i="16"/>
  <c r="B15754" i="16"/>
  <c r="C15754" i="16"/>
  <c r="D15755" i="16"/>
  <c r="I4223" i="16"/>
  <c r="E4224" i="16"/>
  <c r="H4223" i="16"/>
  <c r="K2882" i="16"/>
  <c r="L2882" i="16"/>
  <c r="D8616" i="16"/>
  <c r="D8615" i="16"/>
  <c r="D8614" i="16"/>
  <c r="B8613" i="16"/>
  <c r="C8613" i="16"/>
  <c r="B11167" i="16"/>
  <c r="C11167" i="16"/>
  <c r="E5081" i="16"/>
  <c r="E16840" i="16"/>
  <c r="I14118" i="16"/>
  <c r="E16081" i="16"/>
  <c r="D4766" i="16"/>
  <c r="D4765" i="16"/>
  <c r="D4764" i="16"/>
  <c r="B4763" i="16"/>
  <c r="C4763" i="16"/>
  <c r="B7575" i="16"/>
  <c r="C7575" i="16"/>
  <c r="C6270" i="16"/>
  <c r="B6270" i="16"/>
  <c r="B16951" i="16"/>
  <c r="C16951" i="16"/>
  <c r="D16952" i="16"/>
  <c r="E3493" i="16"/>
  <c r="E3058" i="16"/>
  <c r="B13136" i="16"/>
  <c r="C13136" i="16"/>
  <c r="D13137" i="16"/>
  <c r="K12397" i="16"/>
  <c r="L12397" i="16"/>
  <c r="E5184" i="16"/>
  <c r="L6940" i="16"/>
  <c r="E8012" i="16"/>
  <c r="J8011" i="16"/>
  <c r="E3453" i="16"/>
  <c r="H3452" i="16"/>
  <c r="I3452" i="16"/>
  <c r="C4685" i="16"/>
  <c r="B4685" i="16"/>
  <c r="J6475" i="16"/>
  <c r="I6475" i="16"/>
  <c r="E6476" i="16"/>
  <c r="H6475" i="16"/>
  <c r="F6475" i="16"/>
  <c r="K6475" i="16"/>
  <c r="J7763" i="16"/>
  <c r="H7763" i="16"/>
  <c r="E7764" i="16"/>
  <c r="I7763" i="16"/>
  <c r="E14011" i="16"/>
  <c r="I14008" i="16"/>
  <c r="F14008" i="16"/>
  <c r="H14008" i="16"/>
  <c r="J14008" i="16"/>
  <c r="E4986" i="16"/>
  <c r="H4983" i="16"/>
  <c r="J4983" i="16"/>
  <c r="F4983" i="16"/>
  <c r="I4983" i="16"/>
  <c r="E4729" i="16"/>
  <c r="C7195" i="16"/>
  <c r="B7195" i="16"/>
  <c r="B12480" i="16"/>
  <c r="C12480" i="16"/>
  <c r="D12481" i="16"/>
  <c r="E15208" i="16"/>
  <c r="J16920" i="16"/>
  <c r="E9197" i="16"/>
  <c r="I9194" i="16"/>
  <c r="H9194" i="16"/>
  <c r="F9194" i="16"/>
  <c r="J9194" i="16"/>
  <c r="J14554" i="16"/>
  <c r="E14555" i="16"/>
  <c r="I14554" i="16"/>
  <c r="H14554" i="16"/>
  <c r="F14554" i="16"/>
  <c r="K14554" i="16"/>
  <c r="L14554" i="16"/>
  <c r="E12763" i="16"/>
  <c r="J12760" i="16"/>
  <c r="H12760" i="16"/>
  <c r="I12760" i="16"/>
  <c r="F12760" i="16"/>
  <c r="L3875" i="16"/>
  <c r="B7371" i="16"/>
  <c r="C7371" i="16"/>
  <c r="D14339" i="16"/>
  <c r="B14338" i="16"/>
  <c r="C14338" i="16"/>
  <c r="E3101" i="16"/>
  <c r="K13896" i="16"/>
  <c r="L13896" i="16"/>
  <c r="B4923" i="16"/>
  <c r="C4923" i="16"/>
  <c r="K16836" i="16"/>
  <c r="L16836" i="16"/>
  <c r="D11736" i="16"/>
  <c r="D11735" i="16"/>
  <c r="B11734" i="16"/>
  <c r="C11734" i="16"/>
  <c r="D11737" i="16"/>
  <c r="B4560" i="16"/>
  <c r="C4560" i="16"/>
  <c r="J3427" i="16"/>
  <c r="I3427" i="16"/>
  <c r="E3428" i="16"/>
  <c r="H3427" i="16"/>
  <c r="F3427" i="16"/>
  <c r="K3427" i="16"/>
  <c r="L3427" i="16"/>
  <c r="L10871" i="16"/>
  <c r="D7923" i="16"/>
  <c r="C7921" i="16"/>
  <c r="D7922" i="16"/>
  <c r="B7921" i="16"/>
  <c r="D7924" i="16"/>
  <c r="L6843" i="16"/>
  <c r="C8173" i="16"/>
  <c r="B8173" i="16"/>
  <c r="J16535" i="16"/>
  <c r="C12542" i="16"/>
  <c r="B12542" i="16"/>
  <c r="D12543" i="16"/>
  <c r="E12542" i="16"/>
  <c r="B13901" i="16"/>
  <c r="C13901" i="16"/>
  <c r="D13902" i="16"/>
  <c r="B16882" i="16"/>
  <c r="C16882" i="16"/>
  <c r="D16883" i="16"/>
  <c r="C15971" i="16"/>
  <c r="B15971" i="16"/>
  <c r="D15972" i="16"/>
  <c r="C10616" i="16"/>
  <c r="B10616" i="16"/>
  <c r="B7681" i="16"/>
  <c r="C7681" i="16"/>
  <c r="E6752" i="16"/>
  <c r="J6749" i="16"/>
  <c r="I6749" i="16"/>
  <c r="H6749" i="16"/>
  <c r="F6749" i="16"/>
  <c r="B8460" i="16"/>
  <c r="C8460" i="16"/>
  <c r="D11044" i="16"/>
  <c r="D11043" i="16"/>
  <c r="C11041" i="16"/>
  <c r="B11041" i="16"/>
  <c r="D11042" i="16"/>
  <c r="K12364" i="16"/>
  <c r="L12364" i="16"/>
  <c r="B2270" i="16"/>
  <c r="C2270" i="16"/>
  <c r="D2271" i="16"/>
  <c r="E2973" i="16"/>
  <c r="H2972" i="16"/>
  <c r="B609" i="16"/>
  <c r="C609" i="16"/>
  <c r="D610" i="16"/>
  <c r="C4761" i="16"/>
  <c r="B4761" i="16"/>
  <c r="J16675" i="16"/>
  <c r="F9195" i="16"/>
  <c r="K9195" i="16"/>
  <c r="L9195" i="16"/>
  <c r="L6542" i="16"/>
  <c r="B6572" i="16"/>
  <c r="C6572" i="16"/>
  <c r="B15862" i="16"/>
  <c r="D15863" i="16"/>
  <c r="C15862" i="16"/>
  <c r="B11409" i="16"/>
  <c r="C11409" i="16"/>
  <c r="B6271" i="16"/>
  <c r="C6271" i="16"/>
  <c r="E4488" i="16"/>
  <c r="K3918" i="16"/>
  <c r="L3918" i="16"/>
  <c r="D997" i="16"/>
  <c r="B996" i="16"/>
  <c r="C996" i="16"/>
  <c r="D6916" i="16"/>
  <c r="C6914" i="16"/>
  <c r="D6915" i="16"/>
  <c r="B6914" i="16"/>
  <c r="D6917" i="16"/>
  <c r="E11599" i="16"/>
  <c r="F11596" i="16"/>
  <c r="K11596" i="16"/>
  <c r="H11596" i="16"/>
  <c r="J11596" i="16"/>
  <c r="I11596" i="16"/>
  <c r="E11492" i="16"/>
  <c r="J9965" i="16"/>
  <c r="J4656" i="16"/>
  <c r="I4656" i="16"/>
  <c r="E4657" i="16"/>
  <c r="H4656" i="16"/>
  <c r="F4656" i="16"/>
  <c r="I10273" i="16"/>
  <c r="J11137" i="16"/>
  <c r="E2929" i="16"/>
  <c r="C10900" i="16"/>
  <c r="B10900" i="16"/>
  <c r="D6084" i="16"/>
  <c r="D6083" i="16"/>
  <c r="D6082" i="16"/>
  <c r="B6081" i="16"/>
  <c r="C6081" i="16"/>
  <c r="L11876" i="16"/>
  <c r="B11626" i="16"/>
  <c r="C11626" i="16"/>
  <c r="J15753" i="16"/>
  <c r="E15754" i="16"/>
  <c r="I15753" i="16"/>
  <c r="H15753" i="16"/>
  <c r="F15753" i="16"/>
  <c r="D7284" i="16"/>
  <c r="C7282" i="16"/>
  <c r="D7283" i="16"/>
  <c r="B7282" i="16"/>
  <c r="D7285" i="16"/>
  <c r="H16280" i="16"/>
  <c r="D7375" i="16"/>
  <c r="D7374" i="16"/>
  <c r="B7373" i="16"/>
  <c r="C7373" i="16"/>
  <c r="D7376" i="16"/>
  <c r="E8429" i="16"/>
  <c r="H8428" i="16"/>
  <c r="F8428" i="16"/>
  <c r="B8046" i="16"/>
  <c r="C8046" i="16"/>
  <c r="B16977" i="16"/>
  <c r="C16977" i="16"/>
  <c r="E15428" i="16"/>
  <c r="J15425" i="16"/>
  <c r="H15425" i="16"/>
  <c r="I15425" i="16"/>
  <c r="F15425" i="16"/>
  <c r="C13245" i="16"/>
  <c r="B13245" i="16"/>
  <c r="D13246" i="16"/>
  <c r="B14117" i="16"/>
  <c r="C14117" i="16"/>
  <c r="D14118" i="16"/>
  <c r="D7473" i="16"/>
  <c r="D7472" i="16"/>
  <c r="D7471" i="16"/>
  <c r="B7470" i="16"/>
  <c r="C7470" i="16"/>
  <c r="J15971" i="16"/>
  <c r="B11526" i="16"/>
  <c r="C11526" i="16"/>
  <c r="L3832" i="16"/>
  <c r="L16950" i="16"/>
  <c r="J12429" i="16"/>
  <c r="E12430" i="16"/>
  <c r="H12429" i="16"/>
  <c r="J12327" i="16"/>
  <c r="I12327" i="16"/>
  <c r="E12328" i="16"/>
  <c r="H12327" i="16"/>
  <c r="F12327" i="16"/>
  <c r="C5013" i="16"/>
  <c r="B5013" i="16"/>
  <c r="B15426" i="16"/>
  <c r="C15426" i="16"/>
  <c r="D15427" i="16"/>
  <c r="B4618" i="16"/>
  <c r="C4618" i="16"/>
  <c r="E2886" i="16"/>
  <c r="J14118" i="16"/>
  <c r="B12938" i="16"/>
  <c r="D12939" i="16"/>
  <c r="C12938" i="16"/>
  <c r="B7043" i="16"/>
  <c r="C7043" i="16"/>
  <c r="E3360" i="16"/>
  <c r="J3359" i="16"/>
  <c r="H3359" i="16"/>
  <c r="F3359" i="16"/>
  <c r="I3359" i="16"/>
  <c r="B10617" i="16"/>
  <c r="C10617" i="16"/>
  <c r="E11879" i="16"/>
  <c r="D10904" i="16"/>
  <c r="C10902" i="16"/>
  <c r="D10903" i="16"/>
  <c r="B10902" i="16"/>
  <c r="D10905" i="16"/>
  <c r="AE40" i="1"/>
  <c r="AG39" i="1"/>
  <c r="AF39" i="1"/>
  <c r="J14663" i="16"/>
  <c r="I14663" i="16"/>
  <c r="H14663" i="16"/>
  <c r="F14663" i="16"/>
  <c r="E14664" i="16"/>
  <c r="D10621" i="16"/>
  <c r="D10620" i="16"/>
  <c r="D10619" i="16"/>
  <c r="B10618" i="16"/>
  <c r="C10618" i="16"/>
  <c r="J5729" i="16"/>
  <c r="I5729" i="16"/>
  <c r="E5730" i="16"/>
  <c r="H5729" i="16"/>
  <c r="F5729" i="16"/>
  <c r="D13358" i="16"/>
  <c r="C13357" i="16"/>
  <c r="B13357" i="16"/>
  <c r="J5947" i="16"/>
  <c r="I5947" i="16"/>
  <c r="E5948" i="16"/>
  <c r="H5947" i="16"/>
  <c r="F5947" i="16"/>
  <c r="B1911" i="16"/>
  <c r="C1911" i="16"/>
  <c r="D1912" i="16"/>
  <c r="D4845" i="16"/>
  <c r="D4844" i="16"/>
  <c r="D4843" i="16"/>
  <c r="B4842" i="16"/>
  <c r="C4842" i="16"/>
  <c r="B16182" i="16"/>
  <c r="C16182" i="16"/>
  <c r="D16183" i="16"/>
  <c r="B3522" i="16"/>
  <c r="C3522" i="16"/>
  <c r="I6402" i="16"/>
  <c r="E6403" i="16"/>
  <c r="H6402" i="16"/>
  <c r="F6402" i="16"/>
  <c r="D11297" i="16"/>
  <c r="D11296" i="16"/>
  <c r="B11295" i="16"/>
  <c r="D11298" i="16"/>
  <c r="C11295" i="16"/>
  <c r="L15971" i="16"/>
  <c r="D14993" i="16"/>
  <c r="B14992" i="16"/>
  <c r="C14992" i="16"/>
  <c r="C7044" i="16"/>
  <c r="B7044" i="16"/>
  <c r="C11823" i="16"/>
  <c r="B11823" i="16"/>
  <c r="D14227" i="16"/>
  <c r="C14226" i="16"/>
  <c r="B14226" i="16"/>
  <c r="B13036" i="16"/>
  <c r="C13036" i="16"/>
  <c r="D13037" i="16"/>
  <c r="C7792" i="16"/>
  <c r="B7792" i="16"/>
  <c r="I7539" i="16"/>
  <c r="E7540" i="16"/>
  <c r="H7539" i="16"/>
  <c r="E12940" i="16"/>
  <c r="E6603" i="16"/>
  <c r="J9811" i="16"/>
  <c r="E12107" i="16"/>
  <c r="B16371" i="16"/>
  <c r="D16372" i="16"/>
  <c r="C16371" i="16"/>
  <c r="L6784" i="16"/>
  <c r="I14009" i="16"/>
  <c r="D15536" i="16"/>
  <c r="B15535" i="16"/>
  <c r="C15535" i="16"/>
  <c r="B16535" i="16"/>
  <c r="C16535" i="16"/>
  <c r="D16536" i="16"/>
  <c r="B6639" i="16"/>
  <c r="C6639" i="16"/>
  <c r="D2921" i="16"/>
  <c r="D2920" i="16"/>
  <c r="C2918" i="16"/>
  <c r="B2918" i="16"/>
  <c r="D2919" i="16"/>
  <c r="L4134" i="16"/>
  <c r="B8174" i="16"/>
  <c r="C8174" i="16"/>
  <c r="E9658" i="16"/>
  <c r="H9657" i="16"/>
  <c r="F9657" i="16"/>
  <c r="E16976" i="16"/>
  <c r="E4352" i="16"/>
  <c r="C6432" i="16"/>
  <c r="B6432" i="16"/>
  <c r="F16920" i="16"/>
  <c r="C4840" i="16"/>
  <c r="B4840" i="16"/>
  <c r="E12231" i="16"/>
  <c r="F12228" i="16"/>
  <c r="K12228" i="16"/>
  <c r="H12228" i="16"/>
  <c r="I12228" i="16"/>
  <c r="J12228" i="16"/>
  <c r="D6575" i="16"/>
  <c r="D6574" i="16"/>
  <c r="B6573" i="16"/>
  <c r="C6573" i="16"/>
  <c r="D6576" i="16"/>
  <c r="D11412" i="16"/>
  <c r="C11410" i="16"/>
  <c r="D11411" i="16"/>
  <c r="B11410" i="16"/>
  <c r="D11413" i="16"/>
  <c r="D6275" i="16"/>
  <c r="D6274" i="16"/>
  <c r="D6273" i="16"/>
  <c r="B6272" i="16"/>
  <c r="C6272" i="16"/>
  <c r="D2381" i="16"/>
  <c r="B2380" i="16"/>
  <c r="C2380" i="16"/>
  <c r="E11008" i="16"/>
  <c r="I11007" i="16"/>
  <c r="B13792" i="16"/>
  <c r="C13792" i="16"/>
  <c r="D13793" i="16"/>
  <c r="J12761" i="16"/>
  <c r="J10273" i="16"/>
  <c r="I9503" i="16"/>
  <c r="E9504" i="16"/>
  <c r="H9503" i="16"/>
  <c r="F9503" i="16"/>
  <c r="E3317" i="16"/>
  <c r="H3316" i="16"/>
  <c r="F3316" i="16"/>
  <c r="J3316" i="16"/>
  <c r="I3316" i="16"/>
  <c r="D16459" i="16"/>
  <c r="B16458" i="16"/>
  <c r="C16458" i="16"/>
  <c r="K3574" i="16"/>
  <c r="L3574" i="16"/>
  <c r="B16736" i="16"/>
  <c r="D16737" i="16"/>
  <c r="C16736" i="16"/>
  <c r="L4349" i="16"/>
  <c r="F16280" i="16"/>
  <c r="K16280" i="16"/>
  <c r="L16280" i="16"/>
  <c r="B8047" i="16"/>
  <c r="C8047" i="16"/>
  <c r="K12936" i="16"/>
  <c r="L12936" i="16"/>
  <c r="B10762" i="16"/>
  <c r="C10762" i="16"/>
  <c r="E3793" i="16"/>
  <c r="K6599" i="16"/>
  <c r="L6599" i="16"/>
  <c r="D12846" i="16"/>
  <c r="B12845" i="16"/>
  <c r="C12845" i="16"/>
  <c r="I8733" i="16"/>
  <c r="E8734" i="16"/>
  <c r="H8733" i="16"/>
  <c r="L6814" i="16"/>
  <c r="B11527" i="16"/>
  <c r="C11527" i="16"/>
  <c r="B14772" i="16"/>
  <c r="C14772" i="16"/>
  <c r="D14773" i="16"/>
  <c r="B245" i="16"/>
  <c r="C245" i="16"/>
  <c r="D246" i="16"/>
  <c r="I10729" i="16"/>
  <c r="E10730" i="16"/>
  <c r="H10729" i="16"/>
  <c r="F10729" i="16"/>
  <c r="K3617" i="16"/>
  <c r="L3617" i="16"/>
  <c r="F9811" i="16"/>
  <c r="I9041" i="16"/>
  <c r="C8611" i="16"/>
  <c r="B8611" i="16"/>
  <c r="E16183" i="16"/>
  <c r="B11166" i="16"/>
  <c r="C11166" i="16"/>
  <c r="L3747" i="16"/>
  <c r="J11791" i="16"/>
  <c r="I11791" i="16"/>
  <c r="E11792" i="16"/>
  <c r="H11791" i="16"/>
  <c r="F11791" i="16"/>
  <c r="B16790" i="16"/>
  <c r="C16790" i="16"/>
  <c r="D16791" i="16"/>
  <c r="E10582" i="16"/>
  <c r="L4984" i="16"/>
  <c r="E5620" i="16"/>
  <c r="E4181" i="16"/>
  <c r="F4180" i="16"/>
  <c r="K4180" i="16"/>
  <c r="L4180" i="16"/>
  <c r="H4180" i="16"/>
  <c r="J4180" i="16"/>
  <c r="I4180" i="16"/>
  <c r="E13037" i="16"/>
  <c r="B14445" i="16"/>
  <c r="C14445" i="16"/>
  <c r="D14446" i="16"/>
  <c r="E3836" i="16"/>
  <c r="E16608" i="16"/>
  <c r="C4922" i="16"/>
  <c r="B4922" i="16"/>
  <c r="D7683" i="16"/>
  <c r="B7682" i="16"/>
  <c r="C7682" i="16"/>
  <c r="D7685" i="16"/>
  <c r="D7684" i="16"/>
  <c r="C5216" i="16"/>
  <c r="B5216" i="16"/>
  <c r="E11380" i="16"/>
  <c r="J11379" i="16"/>
  <c r="D7579" i="16"/>
  <c r="D7578" i="16"/>
  <c r="D7577" i="16"/>
  <c r="B7576" i="16"/>
  <c r="C7576" i="16"/>
  <c r="C5113" i="16"/>
  <c r="B5113" i="16"/>
  <c r="E6885" i="16"/>
  <c r="H6882" i="16"/>
  <c r="F6882" i="16"/>
  <c r="J6882" i="16"/>
  <c r="I6882" i="16"/>
  <c r="I9811" i="16"/>
  <c r="L4391" i="16"/>
  <c r="E6051" i="16"/>
  <c r="I6050" i="16"/>
  <c r="E14120" i="16"/>
  <c r="I14117" i="16"/>
  <c r="F14117" i="16"/>
  <c r="K14117" i="16"/>
  <c r="L14117" i="16"/>
  <c r="J14117" i="16"/>
  <c r="H14117" i="16"/>
  <c r="C488" i="16"/>
  <c r="B488" i="16"/>
  <c r="D489" i="16"/>
  <c r="J15862" i="16"/>
  <c r="E15863" i="16"/>
  <c r="I15862" i="16"/>
  <c r="H15862" i="16"/>
  <c r="F15862" i="16"/>
  <c r="C2917" i="16"/>
  <c r="B2917" i="16"/>
  <c r="B14554" i="16"/>
  <c r="C14554" i="16"/>
  <c r="D14555" i="16"/>
  <c r="C8461" i="16"/>
  <c r="B8461" i="16"/>
  <c r="D2575" i="16"/>
  <c r="B2574" i="16"/>
  <c r="C2574" i="16"/>
  <c r="I3396" i="16"/>
  <c r="E3397" i="16"/>
  <c r="F3396" i="16"/>
  <c r="K3396" i="16"/>
  <c r="L3396" i="16"/>
  <c r="H3396" i="16"/>
  <c r="D15101" i="16"/>
  <c r="C15100" i="16"/>
  <c r="B15100" i="16"/>
  <c r="I6883" i="16"/>
  <c r="C6912" i="16"/>
  <c r="B6912" i="16"/>
  <c r="E6658" i="16"/>
  <c r="D12683" i="16"/>
  <c r="B12682" i="16"/>
  <c r="C12682" i="16"/>
  <c r="C6179" i="16"/>
  <c r="B6179" i="16"/>
  <c r="B6507" i="16"/>
  <c r="C6507" i="16"/>
  <c r="H14009" i="16"/>
  <c r="K14009" i="16"/>
  <c r="L14009" i="16"/>
  <c r="B4561" i="16"/>
  <c r="C4561" i="16"/>
  <c r="K14332" i="16"/>
  <c r="L14332" i="16"/>
  <c r="F11697" i="16"/>
  <c r="E11698" i="16"/>
  <c r="J11697" i="16"/>
  <c r="I11697" i="16"/>
  <c r="E10873" i="16"/>
  <c r="H10870" i="16"/>
  <c r="F10870" i="16"/>
  <c r="J10870" i="16"/>
  <c r="I10870" i="16"/>
  <c r="B6640" i="16"/>
  <c r="C6640" i="16"/>
  <c r="C11824" i="16"/>
  <c r="B11824" i="16"/>
  <c r="I6842" i="16"/>
  <c r="H6842" i="16"/>
  <c r="J6842" i="16"/>
  <c r="F6842" i="16"/>
  <c r="K6842" i="16"/>
  <c r="L6842" i="16"/>
  <c r="D8178" i="16"/>
  <c r="D8177" i="16"/>
  <c r="C8175" i="16"/>
  <c r="D8176" i="16"/>
  <c r="B8175" i="16"/>
  <c r="I12171" i="16"/>
  <c r="E12172" i="16"/>
  <c r="H12171" i="16"/>
  <c r="F12171" i="16"/>
  <c r="E15318" i="16"/>
  <c r="I15317" i="16"/>
  <c r="H15317" i="16"/>
  <c r="D368" i="16"/>
  <c r="B367" i="16"/>
  <c r="C367" i="16"/>
  <c r="K6783" i="16"/>
  <c r="L6783" i="16"/>
  <c r="K16370" i="16"/>
  <c r="L16370" i="16"/>
  <c r="B7196" i="16"/>
  <c r="C7196" i="16"/>
  <c r="B15645" i="16"/>
  <c r="C15645" i="16"/>
  <c r="D15646" i="16"/>
  <c r="C11039" i="16"/>
  <c r="B11039" i="16"/>
  <c r="D6436" i="16"/>
  <c r="D6435" i="16"/>
  <c r="D6434" i="16"/>
  <c r="B6433" i="16"/>
  <c r="C6433" i="16"/>
  <c r="B4762" i="16"/>
  <c r="C4762" i="16"/>
  <c r="E3750" i="16"/>
  <c r="E3965" i="16"/>
  <c r="H16920" i="16"/>
  <c r="E4137" i="16"/>
  <c r="C7574" i="16"/>
  <c r="B7574" i="16"/>
  <c r="F12229" i="16"/>
  <c r="K12229" i="16"/>
  <c r="L12229" i="16"/>
  <c r="E6544" i="16"/>
  <c r="H6541" i="16"/>
  <c r="F6541" i="16"/>
  <c r="J6541" i="16"/>
  <c r="I6541" i="16"/>
  <c r="F6883" i="16"/>
  <c r="K6883" i="16"/>
  <c r="L6883" i="16"/>
  <c r="D101" i="16"/>
  <c r="B100" i="16"/>
  <c r="C100" i="16"/>
  <c r="F12761" i="16"/>
  <c r="K12761" i="16"/>
  <c r="L12761" i="16"/>
  <c r="J13464" i="16"/>
  <c r="E13465" i="16"/>
  <c r="I13464" i="16"/>
  <c r="H13464" i="16"/>
  <c r="K3011" i="16"/>
  <c r="L3011" i="16"/>
  <c r="K7244" i="16"/>
  <c r="L7244" i="16"/>
  <c r="E3578" i="16"/>
  <c r="B10901" i="16"/>
  <c r="C10901" i="16"/>
  <c r="E12609" i="16"/>
  <c r="E3535" i="16"/>
  <c r="C11627" i="16"/>
  <c r="B11627" i="16"/>
  <c r="J3187" i="16"/>
  <c r="I3187" i="16"/>
  <c r="E3188" i="16"/>
  <c r="H3187" i="16"/>
  <c r="F3187" i="16"/>
  <c r="K3187" i="16"/>
  <c r="L3187" i="16"/>
  <c r="J16280" i="16"/>
  <c r="E4009" i="16"/>
  <c r="B6352" i="16"/>
  <c r="C6352" i="16"/>
  <c r="D8051" i="16"/>
  <c r="D8050" i="16"/>
  <c r="D8049" i="16"/>
  <c r="B8048" i="16"/>
  <c r="C8048" i="16"/>
  <c r="L14768" i="16"/>
  <c r="D10766" i="16"/>
  <c r="D10765" i="16"/>
  <c r="C10763" i="16"/>
  <c r="B10763" i="16"/>
  <c r="D10764" i="16"/>
  <c r="C16081" i="16"/>
  <c r="B16081" i="16"/>
  <c r="D16082" i="16"/>
  <c r="B6180" i="16"/>
  <c r="C6180" i="16"/>
  <c r="K15205" i="16"/>
  <c r="L15205" i="16"/>
  <c r="J12281" i="16"/>
  <c r="E12282" i="16"/>
  <c r="H12281" i="16"/>
  <c r="F12281" i="16"/>
  <c r="I12281" i="16"/>
  <c r="L5508" i="16"/>
  <c r="K9345" i="16"/>
  <c r="L9345" i="16"/>
  <c r="J11261" i="16"/>
  <c r="I11261" i="16"/>
  <c r="E11262" i="16"/>
  <c r="H11261" i="16"/>
  <c r="F11261" i="16"/>
  <c r="B7468" i="16"/>
  <c r="C7468" i="16"/>
  <c r="K3097" i="16"/>
  <c r="L3097" i="16"/>
  <c r="D11531" i="16"/>
  <c r="D11530" i="16"/>
  <c r="D11529" i="16"/>
  <c r="B11528" i="16"/>
  <c r="C11528" i="16"/>
  <c r="E16954" i="16"/>
  <c r="J16736" i="16"/>
  <c r="E16737" i="16"/>
  <c r="I16736" i="16"/>
  <c r="E3621" i="16"/>
  <c r="H9811" i="16"/>
  <c r="E6239" i="16"/>
  <c r="H6238" i="16"/>
  <c r="F6238" i="16"/>
  <c r="K6238" i="16"/>
  <c r="J6238" i="16"/>
  <c r="B5014" i="16"/>
  <c r="C5014" i="16"/>
  <c r="E5838" i="16"/>
  <c r="J16456" i="16"/>
  <c r="E16457" i="16"/>
  <c r="I16456" i="16"/>
  <c r="H16456" i="16"/>
  <c r="F16456" i="16"/>
  <c r="B6508" i="16"/>
  <c r="C6508" i="16"/>
  <c r="C4619" i="16"/>
  <c r="B4619" i="16"/>
  <c r="F9041" i="16"/>
  <c r="K9041" i="16"/>
  <c r="L9041" i="16"/>
  <c r="K3226" i="16"/>
  <c r="L3226" i="16"/>
  <c r="K3054" i="16"/>
  <c r="L3054" i="16"/>
  <c r="K7335" i="16"/>
  <c r="L7335" i="16"/>
  <c r="E12367" i="16"/>
  <c r="L66" i="2"/>
  <c r="T16" i="2" s="1"/>
  <c r="U16" i="2" s="1"/>
  <c r="L72" i="2"/>
  <c r="M72" i="2" s="1"/>
  <c r="E4010" i="16"/>
  <c r="H4007" i="16"/>
  <c r="I4007" i="16"/>
  <c r="F4007" i="16"/>
  <c r="K4007" i="16"/>
  <c r="L4007" i="16"/>
  <c r="J4007" i="16"/>
  <c r="K12171" i="16"/>
  <c r="L12171" i="16"/>
  <c r="C2575" i="16"/>
  <c r="B2575" i="16"/>
  <c r="D2576" i="16"/>
  <c r="B7684" i="16"/>
  <c r="C7684" i="16"/>
  <c r="E10583" i="16"/>
  <c r="I10580" i="16"/>
  <c r="H10580" i="16"/>
  <c r="J10580" i="16"/>
  <c r="F10580" i="16"/>
  <c r="K10580" i="16"/>
  <c r="L10580" i="16"/>
  <c r="E16184" i="16"/>
  <c r="I16183" i="16"/>
  <c r="H16183" i="16"/>
  <c r="F16183" i="16"/>
  <c r="K16183" i="16"/>
  <c r="L16183" i="16"/>
  <c r="J16183" i="16"/>
  <c r="B14773" i="16"/>
  <c r="C14773" i="16"/>
  <c r="D14774" i="16"/>
  <c r="K6402" i="16"/>
  <c r="L6402" i="16"/>
  <c r="B12939" i="16"/>
  <c r="D12940" i="16"/>
  <c r="C12939" i="16"/>
  <c r="B7471" i="16"/>
  <c r="C7471" i="16"/>
  <c r="K4656" i="16"/>
  <c r="L4656" i="16"/>
  <c r="E11493" i="16"/>
  <c r="J11490" i="16"/>
  <c r="I11490" i="16"/>
  <c r="H11490" i="16"/>
  <c r="F11490" i="16"/>
  <c r="K11490" i="16"/>
  <c r="L11490" i="16"/>
  <c r="D6918" i="16"/>
  <c r="B6917" i="16"/>
  <c r="C6917" i="16"/>
  <c r="D6920" i="16"/>
  <c r="D6919" i="16"/>
  <c r="J2972" i="16"/>
  <c r="B11042" i="16"/>
  <c r="C11042" i="16"/>
  <c r="D15973" i="16"/>
  <c r="B15972" i="16"/>
  <c r="C15972" i="16"/>
  <c r="I8011" i="16"/>
  <c r="E5185" i="16"/>
  <c r="H5184" i="16"/>
  <c r="F5184" i="16"/>
  <c r="K5184" i="16"/>
  <c r="L5184" i="16"/>
  <c r="J5184" i="16"/>
  <c r="I5184" i="16"/>
  <c r="E3494" i="16"/>
  <c r="H3491" i="16"/>
  <c r="F3491" i="16"/>
  <c r="J3491" i="16"/>
  <c r="I3491" i="16"/>
  <c r="E16082" i="16"/>
  <c r="I16079" i="16"/>
  <c r="H16079" i="16"/>
  <c r="F16079" i="16"/>
  <c r="K16079" i="16"/>
  <c r="J16079" i="16"/>
  <c r="E4311" i="16"/>
  <c r="J4308" i="16"/>
  <c r="F4308" i="16"/>
  <c r="I4308" i="16"/>
  <c r="H4308" i="16"/>
  <c r="E14992" i="16"/>
  <c r="I14989" i="16"/>
  <c r="H14989" i="16"/>
  <c r="F14989" i="16"/>
  <c r="J14989" i="16"/>
  <c r="B4689" i="16"/>
  <c r="C4689" i="16"/>
  <c r="C7796" i="16"/>
  <c r="B7796" i="16"/>
  <c r="B5219" i="16"/>
  <c r="C5219" i="16"/>
  <c r="E16538" i="16"/>
  <c r="K4094" i="16"/>
  <c r="L4094" i="16"/>
  <c r="E4434" i="16"/>
  <c r="H4431" i="16"/>
  <c r="F4431" i="16"/>
  <c r="I4431" i="16"/>
  <c r="J4431" i="16"/>
  <c r="B7199" i="16"/>
  <c r="C7199" i="16"/>
  <c r="B4563" i="16"/>
  <c r="C4563" i="16"/>
  <c r="E4895" i="16"/>
  <c r="H4892" i="16"/>
  <c r="F4892" i="16"/>
  <c r="J4892" i="16"/>
  <c r="I4892" i="16"/>
  <c r="E13901" i="16"/>
  <c r="H13900" i="16"/>
  <c r="B174" i="16"/>
  <c r="C174" i="16"/>
  <c r="D175" i="16"/>
  <c r="D8319" i="16"/>
  <c r="D8318" i="16"/>
  <c r="B8317" i="16"/>
  <c r="C8317" i="16"/>
  <c r="D8320" i="16"/>
  <c r="B8464" i="16"/>
  <c r="C8464" i="16"/>
  <c r="B28" i="16"/>
  <c r="C28" i="16"/>
  <c r="D29" i="16"/>
  <c r="D7049" i="16"/>
  <c r="B7048" i="16"/>
  <c r="C7048" i="16"/>
  <c r="D7051" i="16"/>
  <c r="D7050" i="16"/>
  <c r="D7124" i="16"/>
  <c r="D7123" i="16"/>
  <c r="D7122" i="16"/>
  <c r="B7121" i="16"/>
  <c r="C7121" i="16"/>
  <c r="E4465" i="16"/>
  <c r="F4462" i="16"/>
  <c r="I4462" i="16"/>
  <c r="H4462" i="16"/>
  <c r="J4462" i="16"/>
  <c r="D4624" i="16"/>
  <c r="B4623" i="16"/>
  <c r="C4623" i="16"/>
  <c r="D4626" i="16"/>
  <c r="D4625" i="16"/>
  <c r="B6511" i="16"/>
  <c r="C6511" i="16"/>
  <c r="E16458" i="16"/>
  <c r="I16455" i="16"/>
  <c r="J16455" i="16"/>
  <c r="H16455" i="16"/>
  <c r="F16455" i="16"/>
  <c r="E3622" i="16"/>
  <c r="F3621" i="16"/>
  <c r="K3621" i="16"/>
  <c r="H3621" i="16"/>
  <c r="F16736" i="16"/>
  <c r="E11263" i="16"/>
  <c r="J11260" i="16"/>
  <c r="H11260" i="16"/>
  <c r="F11260" i="16"/>
  <c r="K11260" i="16"/>
  <c r="L11260" i="16"/>
  <c r="I11260" i="16"/>
  <c r="E12283" i="16"/>
  <c r="H12280" i="16"/>
  <c r="F12280" i="16"/>
  <c r="K12280" i="16"/>
  <c r="J12280" i="16"/>
  <c r="I12280" i="16"/>
  <c r="B10764" i="16"/>
  <c r="C10764" i="16"/>
  <c r="I4008" i="16"/>
  <c r="E13466" i="16"/>
  <c r="I13463" i="16"/>
  <c r="F13463" i="16"/>
  <c r="H13463" i="16"/>
  <c r="J13463" i="16"/>
  <c r="D8180" i="16"/>
  <c r="D8179" i="16"/>
  <c r="B8178" i="16"/>
  <c r="C8178" i="16"/>
  <c r="D8181" i="16"/>
  <c r="B15101" i="16"/>
  <c r="C15101" i="16"/>
  <c r="D15102" i="16"/>
  <c r="K15862" i="16"/>
  <c r="L15862" i="16"/>
  <c r="E6886" i="16"/>
  <c r="F11379" i="16"/>
  <c r="K11379" i="16"/>
  <c r="L11379" i="16"/>
  <c r="D7688" i="16"/>
  <c r="D7687" i="16"/>
  <c r="B7685" i="16"/>
  <c r="C7685" i="16"/>
  <c r="D7686" i="16"/>
  <c r="E5621" i="16"/>
  <c r="I10581" i="16"/>
  <c r="J8733" i="16"/>
  <c r="E9505" i="16"/>
  <c r="I9502" i="16"/>
  <c r="H9502" i="16"/>
  <c r="F9502" i="16"/>
  <c r="K9502" i="16"/>
  <c r="L9502" i="16"/>
  <c r="J9502" i="16"/>
  <c r="F11007" i="16"/>
  <c r="B6273" i="16"/>
  <c r="C6273" i="16"/>
  <c r="C11412" i="16"/>
  <c r="B11412" i="16"/>
  <c r="J7539" i="16"/>
  <c r="C14227" i="16"/>
  <c r="B14227" i="16"/>
  <c r="D14228" i="16"/>
  <c r="B13358" i="16"/>
  <c r="C13358" i="16"/>
  <c r="D13359" i="16"/>
  <c r="B10619" i="16"/>
  <c r="C10619" i="16"/>
  <c r="E12329" i="16"/>
  <c r="I12326" i="16"/>
  <c r="F12326" i="16"/>
  <c r="K12326" i="16"/>
  <c r="L12326" i="16"/>
  <c r="J12326" i="16"/>
  <c r="H12326" i="16"/>
  <c r="B7472" i="16"/>
  <c r="C7472" i="16"/>
  <c r="K15425" i="16"/>
  <c r="L15425" i="16"/>
  <c r="C7374" i="16"/>
  <c r="B7374" i="16"/>
  <c r="C7284" i="16"/>
  <c r="B7284" i="16"/>
  <c r="I11491" i="16"/>
  <c r="F2972" i="16"/>
  <c r="K2972" i="16"/>
  <c r="B7923" i="16"/>
  <c r="C7923" i="16"/>
  <c r="K9194" i="16"/>
  <c r="L9194" i="16"/>
  <c r="H15208" i="16"/>
  <c r="F15208" i="16"/>
  <c r="K15208" i="16"/>
  <c r="E15209" i="16"/>
  <c r="J15208" i="16"/>
  <c r="I15208" i="16"/>
  <c r="E4987" i="16"/>
  <c r="F7763" i="16"/>
  <c r="K7763" i="16"/>
  <c r="L7763" i="16"/>
  <c r="F8011" i="16"/>
  <c r="C4764" i="16"/>
  <c r="B4764" i="16"/>
  <c r="J16080" i="16"/>
  <c r="C8614" i="16"/>
  <c r="B8614" i="16"/>
  <c r="J4223" i="16"/>
  <c r="J7648" i="16"/>
  <c r="I7648" i="16"/>
  <c r="F7648" i="16"/>
  <c r="K7648" i="16"/>
  <c r="L7648" i="16"/>
  <c r="E7649" i="16"/>
  <c r="H7648" i="16"/>
  <c r="I4309" i="16"/>
  <c r="J14990" i="16"/>
  <c r="E4591" i="16"/>
  <c r="J4588" i="16"/>
  <c r="F4588" i="16"/>
  <c r="K4588" i="16"/>
  <c r="I4588" i="16"/>
  <c r="H4588" i="16"/>
  <c r="K15535" i="16"/>
  <c r="L15535" i="16"/>
  <c r="C5116" i="16"/>
  <c r="B5116" i="16"/>
  <c r="J3707" i="16"/>
  <c r="F7163" i="16"/>
  <c r="B6355" i="16"/>
  <c r="C6355" i="16"/>
  <c r="K13682" i="16"/>
  <c r="L13682" i="16"/>
  <c r="E12684" i="16"/>
  <c r="J12681" i="16"/>
  <c r="F12681" i="16"/>
  <c r="H12681" i="16"/>
  <c r="I12681" i="16"/>
  <c r="F4051" i="16"/>
  <c r="I4432" i="16"/>
  <c r="D7203" i="16"/>
  <c r="D7202" i="16"/>
  <c r="C7200" i="16"/>
  <c r="D7201" i="16"/>
  <c r="B7200" i="16"/>
  <c r="F7084" i="16"/>
  <c r="K7084" i="16"/>
  <c r="I4893" i="16"/>
  <c r="J14881" i="16"/>
  <c r="K13136" i="16"/>
  <c r="L13136" i="16"/>
  <c r="B4925" i="16"/>
  <c r="C4925" i="16"/>
  <c r="F3144" i="16"/>
  <c r="K3144" i="16"/>
  <c r="L3144" i="16"/>
  <c r="F7436" i="16"/>
  <c r="B5980" i="16"/>
  <c r="C5980" i="16"/>
  <c r="E10276" i="16"/>
  <c r="L9964" i="16"/>
  <c r="J6944" i="16"/>
  <c r="H6944" i="16"/>
  <c r="F6944" i="16"/>
  <c r="K6944" i="16"/>
  <c r="L6944" i="16"/>
  <c r="E6945" i="16"/>
  <c r="I6944" i="16"/>
  <c r="H15644" i="16"/>
  <c r="D8468" i="16"/>
  <c r="D8467" i="16"/>
  <c r="D8466" i="16"/>
  <c r="B8465" i="16"/>
  <c r="C8465" i="16"/>
  <c r="D1190" i="16"/>
  <c r="B1189" i="16"/>
  <c r="C1189" i="16"/>
  <c r="E13575" i="16"/>
  <c r="J13572" i="16"/>
  <c r="H13572" i="16"/>
  <c r="F13572" i="16"/>
  <c r="K13572" i="16"/>
  <c r="I13572" i="16"/>
  <c r="I4463" i="16"/>
  <c r="D6514" i="16"/>
  <c r="D6513" i="16"/>
  <c r="B6512" i="16"/>
  <c r="C6512" i="16"/>
  <c r="D6515" i="16"/>
  <c r="B6183" i="16"/>
  <c r="C6183" i="16"/>
  <c r="E12368" i="16"/>
  <c r="H12367" i="16"/>
  <c r="F12367" i="16"/>
  <c r="K12367" i="16"/>
  <c r="L12367" i="16"/>
  <c r="J12367" i="16"/>
  <c r="I12367" i="16"/>
  <c r="D11533" i="16"/>
  <c r="C11531" i="16"/>
  <c r="D11532" i="16"/>
  <c r="B11531" i="16"/>
  <c r="D11534" i="16"/>
  <c r="E12610" i="16"/>
  <c r="I12609" i="16"/>
  <c r="H12609" i="16"/>
  <c r="F12609" i="16"/>
  <c r="K12609" i="16"/>
  <c r="L12609" i="16"/>
  <c r="J12609" i="16"/>
  <c r="B11529" i="16"/>
  <c r="C11529" i="16"/>
  <c r="B8049" i="16"/>
  <c r="C8049" i="16"/>
  <c r="C8177" i="16"/>
  <c r="B8177" i="16"/>
  <c r="E6052" i="16"/>
  <c r="H6049" i="16"/>
  <c r="I6049" i="16"/>
  <c r="F6049" i="16"/>
  <c r="K6049" i="16"/>
  <c r="L6049" i="16"/>
  <c r="J6049" i="16"/>
  <c r="D7581" i="16"/>
  <c r="D7580" i="16"/>
  <c r="B7579" i="16"/>
  <c r="C7579" i="16"/>
  <c r="D7582" i="16"/>
  <c r="K10729" i="16"/>
  <c r="L10729" i="16"/>
  <c r="E3794" i="16"/>
  <c r="I3793" i="16"/>
  <c r="C16459" i="16"/>
  <c r="B16459" i="16"/>
  <c r="D16460" i="16"/>
  <c r="J11007" i="16"/>
  <c r="E16977" i="16"/>
  <c r="B14993" i="16"/>
  <c r="C14993" i="16"/>
  <c r="D14994" i="16"/>
  <c r="C10904" i="16"/>
  <c r="B10904" i="16"/>
  <c r="I5511" i="16"/>
  <c r="E5512" i="16"/>
  <c r="H5511" i="16"/>
  <c r="F5511" i="16"/>
  <c r="K5511" i="16"/>
  <c r="L5511" i="16"/>
  <c r="J5511" i="16"/>
  <c r="E16678" i="16"/>
  <c r="F15644" i="16"/>
  <c r="B11530" i="16"/>
  <c r="C11530" i="16"/>
  <c r="C8050" i="16"/>
  <c r="B8050" i="16"/>
  <c r="J4008" i="16"/>
  <c r="K6541" i="16"/>
  <c r="L6541" i="16"/>
  <c r="E4138" i="16"/>
  <c r="H4137" i="16"/>
  <c r="F4137" i="16"/>
  <c r="J4137" i="16"/>
  <c r="B15646" i="16"/>
  <c r="C15646" i="16"/>
  <c r="D15647" i="16"/>
  <c r="C368" i="16"/>
  <c r="D369" i="16"/>
  <c r="B368" i="16"/>
  <c r="E12173" i="16"/>
  <c r="I12170" i="16"/>
  <c r="J12170" i="16"/>
  <c r="H12170" i="16"/>
  <c r="F12170" i="16"/>
  <c r="K12170" i="16"/>
  <c r="E11699" i="16"/>
  <c r="H11696" i="16"/>
  <c r="F11696" i="16"/>
  <c r="J11696" i="16"/>
  <c r="I11696" i="16"/>
  <c r="E6659" i="16"/>
  <c r="J6050" i="16"/>
  <c r="H11379" i="16"/>
  <c r="D14447" i="16"/>
  <c r="B14446" i="16"/>
  <c r="C14446" i="16"/>
  <c r="D16792" i="16"/>
  <c r="B16791" i="16"/>
  <c r="C16791" i="16"/>
  <c r="E10731" i="16"/>
  <c r="I10728" i="16"/>
  <c r="H10728" i="16"/>
  <c r="F10728" i="16"/>
  <c r="J10728" i="16"/>
  <c r="H11007" i="16"/>
  <c r="D6577" i="16"/>
  <c r="B6576" i="16"/>
  <c r="D6578" i="16"/>
  <c r="C6576" i="16"/>
  <c r="D6579" i="16"/>
  <c r="L12228" i="16"/>
  <c r="D16537" i="16"/>
  <c r="B16536" i="16"/>
  <c r="C16536" i="16"/>
  <c r="E6404" i="16"/>
  <c r="F6401" i="16"/>
  <c r="J6401" i="16"/>
  <c r="I6401" i="16"/>
  <c r="H6401" i="16"/>
  <c r="K5947" i="16"/>
  <c r="L5947" i="16"/>
  <c r="K5729" i="16"/>
  <c r="L5729" i="16"/>
  <c r="B10620" i="16"/>
  <c r="C10620" i="16"/>
  <c r="K3359" i="16"/>
  <c r="L3359" i="16"/>
  <c r="D15428" i="16"/>
  <c r="C15427" i="16"/>
  <c r="B15427" i="16"/>
  <c r="D7476" i="16"/>
  <c r="D7475" i="16"/>
  <c r="D7474" i="16"/>
  <c r="B7473" i="16"/>
  <c r="C7473" i="16"/>
  <c r="K8428" i="16"/>
  <c r="K15753" i="16"/>
  <c r="L15753" i="16"/>
  <c r="E4658" i="16"/>
  <c r="J4655" i="16"/>
  <c r="I4655" i="16"/>
  <c r="H4655" i="16"/>
  <c r="F4655" i="16"/>
  <c r="K4655" i="16"/>
  <c r="L4655" i="16"/>
  <c r="J11491" i="16"/>
  <c r="B6915" i="16"/>
  <c r="C6915" i="16"/>
  <c r="E12543" i="16"/>
  <c r="I12542" i="16"/>
  <c r="F12542" i="16"/>
  <c r="D11738" i="16"/>
  <c r="B11737" i="16"/>
  <c r="C11737" i="16"/>
  <c r="D11739" i="16"/>
  <c r="D11740" i="16"/>
  <c r="D14340" i="16"/>
  <c r="B14339" i="16"/>
  <c r="C14339" i="16"/>
  <c r="E12764" i="16"/>
  <c r="E4730" i="16"/>
  <c r="H4729" i="16"/>
  <c r="F4729" i="16"/>
  <c r="K4729" i="16"/>
  <c r="J4729" i="16"/>
  <c r="I4729" i="16"/>
  <c r="H8011" i="16"/>
  <c r="D16953" i="16"/>
  <c r="B16952" i="16"/>
  <c r="C16952" i="16"/>
  <c r="E5082" i="16"/>
  <c r="F5081" i="16"/>
  <c r="K5081" i="16"/>
  <c r="L5081" i="16"/>
  <c r="H5081" i="16"/>
  <c r="J5081" i="16"/>
  <c r="I5081" i="16"/>
  <c r="B8615" i="16"/>
  <c r="C8615" i="16"/>
  <c r="B15755" i="16"/>
  <c r="D15756" i="16"/>
  <c r="C15755" i="16"/>
  <c r="D14012" i="16"/>
  <c r="B14011" i="16"/>
  <c r="C14011" i="16"/>
  <c r="K13791" i="16"/>
  <c r="L13791" i="16"/>
  <c r="I12846" i="16"/>
  <c r="B5220" i="16"/>
  <c r="C5220" i="16"/>
  <c r="H16883" i="16"/>
  <c r="E16884" i="16"/>
  <c r="F16883" i="16"/>
  <c r="K16883" i="16"/>
  <c r="L16883" i="16"/>
  <c r="J16883" i="16"/>
  <c r="I16883" i="16"/>
  <c r="A42" i="1"/>
  <c r="B41" i="1"/>
  <c r="C41" i="1"/>
  <c r="H41" i="1"/>
  <c r="I41" i="1"/>
  <c r="K16791" i="16"/>
  <c r="L16791" i="16"/>
  <c r="H7163" i="16"/>
  <c r="E4096" i="16"/>
  <c r="H4093" i="16"/>
  <c r="J4093" i="16"/>
  <c r="F4093" i="16"/>
  <c r="K4093" i="16"/>
  <c r="L4093" i="16"/>
  <c r="I4093" i="16"/>
  <c r="E9044" i="16"/>
  <c r="H4051" i="16"/>
  <c r="J4432" i="16"/>
  <c r="B14883" i="16"/>
  <c r="C14883" i="16"/>
  <c r="D14884" i="16"/>
  <c r="B4564" i="16"/>
  <c r="C4564" i="16"/>
  <c r="J4893" i="16"/>
  <c r="I3230" i="16"/>
  <c r="E3231" i="16"/>
  <c r="H3230" i="16"/>
  <c r="K12037" i="16"/>
  <c r="L12037" i="16"/>
  <c r="H7436" i="16"/>
  <c r="D5983" i="16"/>
  <c r="D5982" i="16"/>
  <c r="B5981" i="16"/>
  <c r="C5981" i="16"/>
  <c r="D5984" i="16"/>
  <c r="E5294" i="16"/>
  <c r="J5293" i="16"/>
  <c r="E15101" i="16"/>
  <c r="J15098" i="16"/>
  <c r="H15098" i="16"/>
  <c r="I15098" i="16"/>
  <c r="F15098" i="16"/>
  <c r="K15098" i="16"/>
  <c r="L15098" i="16"/>
  <c r="B12761" i="16"/>
  <c r="C12761" i="16"/>
  <c r="D12762" i="16"/>
  <c r="J6323" i="16"/>
  <c r="I6323" i="16"/>
  <c r="E6324" i="16"/>
  <c r="H6323" i="16"/>
  <c r="F6323" i="16"/>
  <c r="K6323" i="16"/>
  <c r="L6323" i="16"/>
  <c r="C7046" i="16"/>
  <c r="B7046" i="16"/>
  <c r="F13573" i="16"/>
  <c r="K13573" i="16"/>
  <c r="L13573" i="16"/>
  <c r="J14772" i="16"/>
  <c r="H14772" i="16"/>
  <c r="E14773" i="16"/>
  <c r="I14772" i="16"/>
  <c r="I3273" i="16"/>
  <c r="E3274" i="16"/>
  <c r="H3273" i="16"/>
  <c r="F3273" i="16"/>
  <c r="K3273" i="16"/>
  <c r="J3273" i="16"/>
  <c r="J4463" i="16"/>
  <c r="B4621" i="16"/>
  <c r="C4621" i="16"/>
  <c r="C5018" i="16"/>
  <c r="D5019" i="16"/>
  <c r="B5018" i="16"/>
  <c r="D5021" i="16"/>
  <c r="D5020" i="16"/>
  <c r="D6187" i="16"/>
  <c r="D6186" i="16"/>
  <c r="C6184" i="16"/>
  <c r="D6185" i="16"/>
  <c r="B6184" i="16"/>
  <c r="D12613" i="16"/>
  <c r="B12612" i="16"/>
  <c r="C12612" i="16"/>
  <c r="E7340" i="16"/>
  <c r="J7339" i="16"/>
  <c r="K3664" i="16"/>
  <c r="C5117" i="16"/>
  <c r="B5117" i="16"/>
  <c r="B6356" i="16"/>
  <c r="C6356" i="16"/>
  <c r="E7086" i="16"/>
  <c r="F7083" i="16"/>
  <c r="K7083" i="16"/>
  <c r="L7083" i="16"/>
  <c r="J7083" i="16"/>
  <c r="I7083" i="16"/>
  <c r="H7083" i="16"/>
  <c r="E13140" i="16"/>
  <c r="B4926" i="16"/>
  <c r="C4926" i="16"/>
  <c r="E15646" i="16"/>
  <c r="J15643" i="16"/>
  <c r="H15643" i="16"/>
  <c r="F15643" i="16"/>
  <c r="K15643" i="16"/>
  <c r="I15643" i="16"/>
  <c r="K8579" i="16"/>
  <c r="L8579" i="16"/>
  <c r="D11632" i="16"/>
  <c r="B11631" i="16"/>
  <c r="C11631" i="16"/>
  <c r="D11634" i="16"/>
  <c r="D11633" i="16"/>
  <c r="B10765" i="16"/>
  <c r="C10765" i="16"/>
  <c r="E6545" i="16"/>
  <c r="J15317" i="16"/>
  <c r="J12171" i="16"/>
  <c r="K10870" i="16"/>
  <c r="L10870" i="16"/>
  <c r="E3398" i="16"/>
  <c r="F3395" i="16"/>
  <c r="H3395" i="16"/>
  <c r="I3395" i="16"/>
  <c r="J3395" i="16"/>
  <c r="D14556" i="16"/>
  <c r="B14555" i="16"/>
  <c r="C14555" i="16"/>
  <c r="E15864" i="16"/>
  <c r="J15861" i="16"/>
  <c r="F15861" i="16"/>
  <c r="H15861" i="16"/>
  <c r="I15861" i="16"/>
  <c r="I11379" i="16"/>
  <c r="B246" i="16"/>
  <c r="C246" i="16"/>
  <c r="D247" i="16"/>
  <c r="B12846" i="16"/>
  <c r="C12846" i="16"/>
  <c r="D12847" i="16"/>
  <c r="D6278" i="16"/>
  <c r="D6277" i="16"/>
  <c r="D6276" i="16"/>
  <c r="B6275" i="16"/>
  <c r="C6275" i="16"/>
  <c r="B6574" i="16"/>
  <c r="C6574" i="16"/>
  <c r="H12940" i="16"/>
  <c r="E12941" i="16"/>
  <c r="I12940" i="16"/>
  <c r="F12940" i="16"/>
  <c r="J12940" i="16"/>
  <c r="C13037" i="16"/>
  <c r="B13037" i="16"/>
  <c r="D13038" i="16"/>
  <c r="J6402" i="16"/>
  <c r="E5949" i="16"/>
  <c r="I5946" i="16"/>
  <c r="F5946" i="16"/>
  <c r="J5946" i="16"/>
  <c r="H5946" i="16"/>
  <c r="E5731" i="16"/>
  <c r="F5728" i="16"/>
  <c r="K5728" i="16"/>
  <c r="L5728" i="16"/>
  <c r="J5728" i="16"/>
  <c r="H5728" i="16"/>
  <c r="I5728" i="16"/>
  <c r="E14665" i="16"/>
  <c r="I14662" i="16"/>
  <c r="F14662" i="16"/>
  <c r="K14662" i="16"/>
  <c r="L14662" i="16"/>
  <c r="H14662" i="16"/>
  <c r="J14662" i="16"/>
  <c r="D10906" i="16"/>
  <c r="B10905" i="16"/>
  <c r="C10905" i="16"/>
  <c r="D10908" i="16"/>
  <c r="D10907" i="16"/>
  <c r="F11879" i="16"/>
  <c r="K11879" i="16"/>
  <c r="L11879" i="16"/>
  <c r="J11879" i="16"/>
  <c r="E11880" i="16"/>
  <c r="H11879" i="16"/>
  <c r="I11879" i="16"/>
  <c r="E3361" i="16"/>
  <c r="H3358" i="16"/>
  <c r="J3358" i="16"/>
  <c r="F3358" i="16"/>
  <c r="K3358" i="16"/>
  <c r="L3358" i="16"/>
  <c r="I3358" i="16"/>
  <c r="I12429" i="16"/>
  <c r="E8430" i="16"/>
  <c r="J8427" i="16"/>
  <c r="I8427" i="16"/>
  <c r="H8427" i="16"/>
  <c r="F8427" i="16"/>
  <c r="K8427" i="16"/>
  <c r="L8427" i="16"/>
  <c r="C6916" i="16"/>
  <c r="B6916" i="16"/>
  <c r="D2272" i="16"/>
  <c r="B2271" i="16"/>
  <c r="C2271" i="16"/>
  <c r="D11047" i="16"/>
  <c r="D11046" i="16"/>
  <c r="C11044" i="16"/>
  <c r="D11045" i="16"/>
  <c r="B11044" i="16"/>
  <c r="B11735" i="16"/>
  <c r="C11735" i="16"/>
  <c r="J3101" i="16"/>
  <c r="E3102" i="16"/>
  <c r="H3101" i="16"/>
  <c r="F3101" i="16"/>
  <c r="K3101" i="16"/>
  <c r="I3101" i="16"/>
  <c r="E9198" i="16"/>
  <c r="K14008" i="16"/>
  <c r="L14008" i="16"/>
  <c r="L6475" i="16"/>
  <c r="J3452" i="16"/>
  <c r="D13138" i="16"/>
  <c r="B13137" i="16"/>
  <c r="C13137" i="16"/>
  <c r="I3492" i="16"/>
  <c r="D4768" i="16"/>
  <c r="D4767" i="16"/>
  <c r="B4766" i="16"/>
  <c r="C4766" i="16"/>
  <c r="D4769" i="16"/>
  <c r="H16840" i="16"/>
  <c r="J16840" i="16"/>
  <c r="I16840" i="16"/>
  <c r="E16841" i="16"/>
  <c r="F16840" i="16"/>
  <c r="K16840" i="16"/>
  <c r="L16840" i="16"/>
  <c r="B16676" i="16"/>
  <c r="C16676" i="16"/>
  <c r="D16677" i="16"/>
  <c r="D4691" i="16"/>
  <c r="B4690" i="16"/>
  <c r="C4690" i="16"/>
  <c r="D4693" i="16"/>
  <c r="D4692" i="16"/>
  <c r="K6147" i="16"/>
  <c r="L6147" i="16"/>
  <c r="E15537" i="16"/>
  <c r="F15534" i="16"/>
  <c r="J15534" i="16"/>
  <c r="H15534" i="16"/>
  <c r="I15534" i="16"/>
  <c r="D7798" i="16"/>
  <c r="B7797" i="16"/>
  <c r="C7797" i="16"/>
  <c r="D7800" i="16"/>
  <c r="D7799" i="16"/>
  <c r="D5120" i="16"/>
  <c r="C5118" i="16"/>
  <c r="D5119" i="16"/>
  <c r="B5118" i="16"/>
  <c r="D5121" i="16"/>
  <c r="H12846" i="16"/>
  <c r="K12846" i="16"/>
  <c r="L12846" i="16"/>
  <c r="D15210" i="16"/>
  <c r="B15209" i="16"/>
  <c r="C15209" i="16"/>
  <c r="I7163" i="16"/>
  <c r="D6359" i="16"/>
  <c r="D6358" i="16"/>
  <c r="B6357" i="16"/>
  <c r="C6357" i="16"/>
  <c r="D6360" i="16"/>
  <c r="J4094" i="16"/>
  <c r="F13355" i="16"/>
  <c r="E13684" i="16"/>
  <c r="H13681" i="16"/>
  <c r="F13681" i="16"/>
  <c r="J13681" i="16"/>
  <c r="I13681" i="16"/>
  <c r="I4051" i="16"/>
  <c r="B11826" i="16"/>
  <c r="C11826" i="16"/>
  <c r="I7884" i="16"/>
  <c r="I7084" i="16"/>
  <c r="E12039" i="16"/>
  <c r="J12036" i="16"/>
  <c r="I12036" i="16"/>
  <c r="F12036" i="16"/>
  <c r="K12036" i="16"/>
  <c r="L12036" i="16"/>
  <c r="H12036" i="16"/>
  <c r="I7436" i="16"/>
  <c r="J7011" i="16"/>
  <c r="I7011" i="16"/>
  <c r="E7012" i="16"/>
  <c r="H7011" i="16"/>
  <c r="J15644" i="16"/>
  <c r="E8146" i="16"/>
  <c r="J8143" i="16"/>
  <c r="I8143" i="16"/>
  <c r="H8143" i="16"/>
  <c r="F8143" i="16"/>
  <c r="J4528" i="16"/>
  <c r="B7047" i="16"/>
  <c r="C7047" i="16"/>
  <c r="B7119" i="16"/>
  <c r="C7119" i="16"/>
  <c r="J13573" i="16"/>
  <c r="K12481" i="16"/>
  <c r="L12481" i="16"/>
  <c r="B4622" i="16"/>
  <c r="C4622" i="16"/>
  <c r="B5016" i="16"/>
  <c r="C5016" i="16"/>
  <c r="E14228" i="16"/>
  <c r="H14227" i="16"/>
  <c r="E3666" i="16"/>
  <c r="H3663" i="16"/>
  <c r="F3663" i="16"/>
  <c r="K3663" i="16"/>
  <c r="L3663" i="16"/>
  <c r="I3663" i="16"/>
  <c r="J3663" i="16"/>
  <c r="I5838" i="16"/>
  <c r="E5839" i="16"/>
  <c r="H5838" i="16"/>
  <c r="J5838" i="16"/>
  <c r="E6240" i="16"/>
  <c r="H6237" i="16"/>
  <c r="F6237" i="16"/>
  <c r="K6237" i="16"/>
  <c r="I6237" i="16"/>
  <c r="J6237" i="16"/>
  <c r="H16736" i="16"/>
  <c r="D10769" i="16"/>
  <c r="D10768" i="16"/>
  <c r="C10766" i="16"/>
  <c r="D10767" i="16"/>
  <c r="B10766" i="16"/>
  <c r="C101" i="16"/>
  <c r="D102" i="16"/>
  <c r="B101" i="16"/>
  <c r="E3751" i="16"/>
  <c r="J3750" i="16"/>
  <c r="C6435" i="16"/>
  <c r="B6435" i="16"/>
  <c r="F15317" i="16"/>
  <c r="K15317" i="16"/>
  <c r="L15317" i="16"/>
  <c r="E14121" i="16"/>
  <c r="B7577" i="16"/>
  <c r="C7577" i="16"/>
  <c r="J10581" i="16"/>
  <c r="K11791" i="16"/>
  <c r="L11791" i="16"/>
  <c r="K9811" i="16"/>
  <c r="L9811" i="16"/>
  <c r="F8733" i="16"/>
  <c r="K8733" i="16"/>
  <c r="L8733" i="16"/>
  <c r="E3318" i="16"/>
  <c r="I3315" i="16"/>
  <c r="H3315" i="16"/>
  <c r="F3315" i="16"/>
  <c r="J3315" i="16"/>
  <c r="B13793" i="16"/>
  <c r="D13794" i="16"/>
  <c r="C13793" i="16"/>
  <c r="D11414" i="16"/>
  <c r="B11413" i="16"/>
  <c r="C11413" i="16"/>
  <c r="D11416" i="16"/>
  <c r="D11415" i="16"/>
  <c r="E9659" i="16"/>
  <c r="I9656" i="16"/>
  <c r="J9656" i="16"/>
  <c r="H9656" i="16"/>
  <c r="F9656" i="16"/>
  <c r="K9656" i="16"/>
  <c r="F7539" i="16"/>
  <c r="K7539" i="16"/>
  <c r="L7539" i="16"/>
  <c r="C11296" i="16"/>
  <c r="B11296" i="16"/>
  <c r="B4844" i="16"/>
  <c r="C4844" i="16"/>
  <c r="K14663" i="16"/>
  <c r="L14663" i="16"/>
  <c r="F12429" i="16"/>
  <c r="K12429" i="16"/>
  <c r="L12429" i="16"/>
  <c r="E15429" i="16"/>
  <c r="I8428" i="16"/>
  <c r="C7285" i="16"/>
  <c r="D7286" i="16"/>
  <c r="B7285" i="16"/>
  <c r="D7288" i="16"/>
  <c r="D7287" i="16"/>
  <c r="E15755" i="16"/>
  <c r="H15752" i="16"/>
  <c r="F15752" i="16"/>
  <c r="K15752" i="16"/>
  <c r="I15752" i="16"/>
  <c r="J15752" i="16"/>
  <c r="B6083" i="16"/>
  <c r="C6083" i="16"/>
  <c r="B610" i="16"/>
  <c r="C610" i="16"/>
  <c r="D611" i="16"/>
  <c r="C7924" i="16"/>
  <c r="D7925" i="16"/>
  <c r="B7924" i="16"/>
  <c r="D7927" i="16"/>
  <c r="D7926" i="16"/>
  <c r="E3429" i="16"/>
  <c r="J3426" i="16"/>
  <c r="I3426" i="16"/>
  <c r="H3426" i="16"/>
  <c r="F3426" i="16"/>
  <c r="K3426" i="16"/>
  <c r="L3426" i="16"/>
  <c r="F3452" i="16"/>
  <c r="K3452" i="16"/>
  <c r="L3452" i="16"/>
  <c r="J3492" i="16"/>
  <c r="F16080" i="16"/>
  <c r="F4223" i="16"/>
  <c r="K4223" i="16"/>
  <c r="L4223" i="16"/>
  <c r="J4309" i="16"/>
  <c r="F14990" i="16"/>
  <c r="K15970" i="16"/>
  <c r="L15970" i="16"/>
  <c r="K11136" i="16"/>
  <c r="L11136" i="16"/>
  <c r="E13793" i="16"/>
  <c r="H13790" i="16"/>
  <c r="J13790" i="16"/>
  <c r="F13790" i="16"/>
  <c r="K13790" i="16"/>
  <c r="L13790" i="16"/>
  <c r="I13790" i="16"/>
  <c r="B3525" i="16"/>
  <c r="C3525" i="16"/>
  <c r="F3707" i="16"/>
  <c r="K3707" i="16"/>
  <c r="L3707" i="16"/>
  <c r="J12846" i="16"/>
  <c r="L16534" i="16"/>
  <c r="E16793" i="16"/>
  <c r="F16790" i="16"/>
  <c r="K16790" i="16"/>
  <c r="L16790" i="16"/>
  <c r="I16790" i="16"/>
  <c r="H16790" i="16"/>
  <c r="J16790" i="16"/>
  <c r="H13355" i="16"/>
  <c r="E16283" i="16"/>
  <c r="D804" i="16"/>
  <c r="B803" i="16"/>
  <c r="C803" i="16"/>
  <c r="B11827" i="16"/>
  <c r="C11827" i="16"/>
  <c r="F7884" i="16"/>
  <c r="K7884" i="16"/>
  <c r="L7884" i="16"/>
  <c r="J7084" i="16"/>
  <c r="F14881" i="16"/>
  <c r="K14881" i="16"/>
  <c r="L14881" i="16"/>
  <c r="B16281" i="16"/>
  <c r="C16281" i="16"/>
  <c r="D16282" i="16"/>
  <c r="E9350" i="16"/>
  <c r="H9349" i="16"/>
  <c r="F9349" i="16"/>
  <c r="K9349" i="16"/>
  <c r="L9349" i="16"/>
  <c r="J9349" i="16"/>
  <c r="I9349" i="16"/>
  <c r="F3879" i="16"/>
  <c r="J3879" i="16"/>
  <c r="I3879" i="16"/>
  <c r="E3880" i="16"/>
  <c r="H3879" i="16"/>
  <c r="F3015" i="16"/>
  <c r="J3015" i="16"/>
  <c r="I3015" i="16"/>
  <c r="E3016" i="16"/>
  <c r="H3015" i="16"/>
  <c r="B8315" i="16"/>
  <c r="C8315" i="16"/>
  <c r="E14337" i="16"/>
  <c r="I14336" i="16"/>
  <c r="J14336" i="16"/>
  <c r="H14336" i="16"/>
  <c r="F14336" i="16"/>
  <c r="K14336" i="16"/>
  <c r="L14336" i="16"/>
  <c r="K4528" i="16"/>
  <c r="L4528" i="16"/>
  <c r="K8887" i="16"/>
  <c r="L8887" i="16"/>
  <c r="E8581" i="16"/>
  <c r="F8578" i="16"/>
  <c r="H8578" i="16"/>
  <c r="J8578" i="16"/>
  <c r="I8578" i="16"/>
  <c r="D11172" i="16"/>
  <c r="B11171" i="16"/>
  <c r="C11171" i="16"/>
  <c r="D11174" i="16"/>
  <c r="D11173" i="16"/>
  <c r="B11629" i="16"/>
  <c r="C11629" i="16"/>
  <c r="L10119" i="16"/>
  <c r="I3664" i="16"/>
  <c r="D8053" i="16"/>
  <c r="C8051" i="16"/>
  <c r="D8052" i="16"/>
  <c r="B8051" i="16"/>
  <c r="D8054" i="16"/>
  <c r="J3578" i="16"/>
  <c r="E3579" i="16"/>
  <c r="H3578" i="16"/>
  <c r="F3578" i="16"/>
  <c r="K3578" i="16"/>
  <c r="E11381" i="16"/>
  <c r="H11378" i="16"/>
  <c r="J11378" i="16"/>
  <c r="I11378" i="16"/>
  <c r="F11378" i="16"/>
  <c r="K11378" i="16"/>
  <c r="L11378" i="16"/>
  <c r="D16738" i="16"/>
  <c r="C16737" i="16"/>
  <c r="B16737" i="16"/>
  <c r="K9657" i="16"/>
  <c r="B2919" i="16"/>
  <c r="C2919" i="16"/>
  <c r="B16372" i="16"/>
  <c r="C16372" i="16"/>
  <c r="D16373" i="16"/>
  <c r="D11301" i="16"/>
  <c r="D11299" i="16"/>
  <c r="B11298" i="16"/>
  <c r="C11298" i="16"/>
  <c r="D11300" i="16"/>
  <c r="B4843" i="16"/>
  <c r="C4843" i="16"/>
  <c r="D10624" i="16"/>
  <c r="D10623" i="16"/>
  <c r="D10622" i="16"/>
  <c r="B10621" i="16"/>
  <c r="C10621" i="16"/>
  <c r="C6082" i="16"/>
  <c r="B6082" i="16"/>
  <c r="D15864" i="16"/>
  <c r="B15863" i="16"/>
  <c r="C15863" i="16"/>
  <c r="E2974" i="16"/>
  <c r="J2971" i="16"/>
  <c r="I2971" i="16"/>
  <c r="H2971" i="16"/>
  <c r="F2971" i="16"/>
  <c r="B11043" i="16"/>
  <c r="C11043" i="16"/>
  <c r="B16883" i="16"/>
  <c r="C16883" i="16"/>
  <c r="D16884" i="16"/>
  <c r="D12482" i="16"/>
  <c r="C12481" i="16"/>
  <c r="B12481" i="16"/>
  <c r="E8013" i="16"/>
  <c r="F8010" i="16"/>
  <c r="K8010" i="16"/>
  <c r="I8010" i="16"/>
  <c r="H8010" i="16"/>
  <c r="J8010" i="16"/>
  <c r="E3059" i="16"/>
  <c r="H3058" i="16"/>
  <c r="F3058" i="16"/>
  <c r="C4765" i="16"/>
  <c r="B4765" i="16"/>
  <c r="D15319" i="16"/>
  <c r="B15318" i="16"/>
  <c r="C15318" i="16"/>
  <c r="D3528" i="16"/>
  <c r="B3527" i="16"/>
  <c r="D3530" i="16"/>
  <c r="D3529" i="16"/>
  <c r="C3527" i="16"/>
  <c r="D5223" i="16"/>
  <c r="D5222" i="16"/>
  <c r="B5221" i="16"/>
  <c r="C5221" i="16"/>
  <c r="D5224" i="16"/>
  <c r="E7165" i="16"/>
  <c r="H7162" i="16"/>
  <c r="J7162" i="16"/>
  <c r="I7162" i="16"/>
  <c r="F7162" i="16"/>
  <c r="D4567" i="16"/>
  <c r="D4566" i="16"/>
  <c r="B4565" i="16"/>
  <c r="C4565" i="16"/>
  <c r="D4568" i="16"/>
  <c r="E7438" i="16"/>
  <c r="H7435" i="16"/>
  <c r="F7435" i="16"/>
  <c r="K7435" i="16"/>
  <c r="L7435" i="16"/>
  <c r="J7435" i="16"/>
  <c r="I7435" i="16"/>
  <c r="E9968" i="16"/>
  <c r="E6819" i="16"/>
  <c r="J6818" i="16"/>
  <c r="C11169" i="16"/>
  <c r="B11169" i="16"/>
  <c r="E9814" i="16"/>
  <c r="D16922" i="16"/>
  <c r="B16921" i="16"/>
  <c r="C16921" i="16"/>
  <c r="K16456" i="16"/>
  <c r="L16456" i="16"/>
  <c r="I6238" i="16"/>
  <c r="L6238" i="16"/>
  <c r="E16955" i="16"/>
  <c r="B16082" i="16"/>
  <c r="D16083" i="16"/>
  <c r="C16082" i="16"/>
  <c r="F4008" i="16"/>
  <c r="E3189" i="16"/>
  <c r="H3186" i="16"/>
  <c r="F3186" i="16"/>
  <c r="K3186" i="16"/>
  <c r="I3186" i="16"/>
  <c r="J3186" i="16"/>
  <c r="E3536" i="16"/>
  <c r="F13464" i="16"/>
  <c r="K13464" i="16"/>
  <c r="L13464" i="16"/>
  <c r="D6438" i="16"/>
  <c r="D6437" i="16"/>
  <c r="B6436" i="16"/>
  <c r="C6436" i="16"/>
  <c r="D6439" i="16"/>
  <c r="B8176" i="16"/>
  <c r="C8176" i="16"/>
  <c r="E10874" i="16"/>
  <c r="B12683" i="16"/>
  <c r="C12683" i="16"/>
  <c r="D12684" i="16"/>
  <c r="J3396" i="16"/>
  <c r="D490" i="16"/>
  <c r="B489" i="16"/>
  <c r="C489" i="16"/>
  <c r="F6050" i="16"/>
  <c r="J13037" i="16"/>
  <c r="E13038" i="16"/>
  <c r="I13037" i="16"/>
  <c r="H13037" i="16"/>
  <c r="F13037" i="16"/>
  <c r="K13037" i="16"/>
  <c r="L13037" i="16"/>
  <c r="E4182" i="16"/>
  <c r="H4179" i="16"/>
  <c r="J4179" i="16"/>
  <c r="I4179" i="16"/>
  <c r="F4179" i="16"/>
  <c r="K4179" i="16"/>
  <c r="L4179" i="16"/>
  <c r="F10581" i="16"/>
  <c r="J9503" i="16"/>
  <c r="D2382" i="16"/>
  <c r="B2381" i="16"/>
  <c r="C2381" i="16"/>
  <c r="B6575" i="16"/>
  <c r="C6575" i="16"/>
  <c r="K16920" i="16"/>
  <c r="L16920" i="16"/>
  <c r="I9657" i="16"/>
  <c r="B2920" i="16"/>
  <c r="C2920" i="16"/>
  <c r="E6604" i="16"/>
  <c r="B11297" i="16"/>
  <c r="C11297" i="16"/>
  <c r="D4847" i="16"/>
  <c r="D4846" i="16"/>
  <c r="B4845" i="16"/>
  <c r="C4845" i="16"/>
  <c r="D4848" i="16"/>
  <c r="B10903" i="16"/>
  <c r="C10903" i="16"/>
  <c r="B13246" i="16"/>
  <c r="C13246" i="16"/>
  <c r="D13247" i="16"/>
  <c r="J8428" i="16"/>
  <c r="D6086" i="16"/>
  <c r="D6085" i="16"/>
  <c r="B6084" i="16"/>
  <c r="C6084" i="16"/>
  <c r="D6087" i="16"/>
  <c r="F11491" i="16"/>
  <c r="K11491" i="16"/>
  <c r="L11491" i="16"/>
  <c r="L11596" i="16"/>
  <c r="D12544" i="16"/>
  <c r="B12543" i="16"/>
  <c r="C12543" i="16"/>
  <c r="B11736" i="16"/>
  <c r="C11736" i="16"/>
  <c r="K12760" i="16"/>
  <c r="L12760" i="16"/>
  <c r="E14556" i="16"/>
  <c r="F14553" i="16"/>
  <c r="K14553" i="16"/>
  <c r="L14553" i="16"/>
  <c r="J14553" i="16"/>
  <c r="I14553" i="16"/>
  <c r="H14553" i="16"/>
  <c r="K4983" i="16"/>
  <c r="L4983" i="16"/>
  <c r="E14012" i="16"/>
  <c r="E6477" i="16"/>
  <c r="F6474" i="16"/>
  <c r="K6474" i="16"/>
  <c r="L6474" i="16"/>
  <c r="H6474" i="16"/>
  <c r="J6474" i="16"/>
  <c r="I6474" i="16"/>
  <c r="F3492" i="16"/>
  <c r="K3492" i="16"/>
  <c r="L3492" i="16"/>
  <c r="H16080" i="16"/>
  <c r="F4309" i="16"/>
  <c r="H14990" i="16"/>
  <c r="E15974" i="16"/>
  <c r="B4688" i="16"/>
  <c r="C4688" i="16"/>
  <c r="E6149" i="16"/>
  <c r="J6146" i="16"/>
  <c r="F6146" i="16"/>
  <c r="K6146" i="16"/>
  <c r="L6146" i="16"/>
  <c r="I6146" i="16"/>
  <c r="H6146" i="16"/>
  <c r="B7795" i="16"/>
  <c r="C7795" i="16"/>
  <c r="J13791" i="16"/>
  <c r="E11962" i="16"/>
  <c r="H11961" i="16"/>
  <c r="E14447" i="16"/>
  <c r="J14444" i="16"/>
  <c r="I14444" i="16"/>
  <c r="H14444" i="16"/>
  <c r="F14444" i="16"/>
  <c r="K14444" i="16"/>
  <c r="L14444" i="16"/>
  <c r="J5402" i="16"/>
  <c r="I5402" i="16"/>
  <c r="E5403" i="16"/>
  <c r="H5402" i="16"/>
  <c r="F5402" i="16"/>
  <c r="D13685" i="16"/>
  <c r="B13684" i="16"/>
  <c r="C13684" i="16"/>
  <c r="B13574" i="16"/>
  <c r="C13574" i="16"/>
  <c r="D13575" i="16"/>
  <c r="B14664" i="16"/>
  <c r="C14664" i="16"/>
  <c r="D14665" i="16"/>
  <c r="J7248" i="16"/>
  <c r="I7248" i="16"/>
  <c r="F7248" i="16"/>
  <c r="K7248" i="16"/>
  <c r="L7248" i="16"/>
  <c r="H7248" i="16"/>
  <c r="E7249" i="16"/>
  <c r="F4432" i="16"/>
  <c r="K4432" i="16"/>
  <c r="L4432" i="16"/>
  <c r="D11831" i="16"/>
  <c r="D11830" i="16"/>
  <c r="D11829" i="16"/>
  <c r="B11828" i="16"/>
  <c r="C11828" i="16"/>
  <c r="F4893" i="16"/>
  <c r="E4396" i="16"/>
  <c r="H4395" i="16"/>
  <c r="F4395" i="16"/>
  <c r="J4395" i="16"/>
  <c r="I4395" i="16"/>
  <c r="E4809" i="16"/>
  <c r="F4808" i="16"/>
  <c r="K4808" i="16"/>
  <c r="L4808" i="16"/>
  <c r="H4808" i="16"/>
  <c r="I4808" i="16"/>
  <c r="J12037" i="16"/>
  <c r="B13467" i="16"/>
  <c r="C13467" i="16"/>
  <c r="D13468" i="16"/>
  <c r="E13247" i="16"/>
  <c r="I13246" i="16"/>
  <c r="F13246" i="16"/>
  <c r="K10272" i="16"/>
  <c r="L10272" i="16"/>
  <c r="E16375" i="16"/>
  <c r="I16374" i="16"/>
  <c r="H16374" i="16"/>
  <c r="J16374" i="16"/>
  <c r="F16374" i="16"/>
  <c r="F8144" i="16"/>
  <c r="K8144" i="16"/>
  <c r="L8144" i="16"/>
  <c r="F10427" i="16"/>
  <c r="K10427" i="16"/>
  <c r="L10427" i="16"/>
  <c r="E10428" i="16"/>
  <c r="H10427" i="16"/>
  <c r="I10427" i="16"/>
  <c r="I8579" i="16"/>
  <c r="D1551" i="16"/>
  <c r="B1550" i="16"/>
  <c r="C1550" i="16"/>
  <c r="F4463" i="16"/>
  <c r="B6510" i="16"/>
  <c r="C6510" i="16"/>
  <c r="C5017" i="16"/>
  <c r="B5017" i="16"/>
  <c r="J3664" i="16"/>
  <c r="C6434" i="16"/>
  <c r="B6434" i="16"/>
  <c r="B7683" i="16"/>
  <c r="C7683" i="16"/>
  <c r="E16609" i="16"/>
  <c r="I16608" i="16"/>
  <c r="H16608" i="16"/>
  <c r="F16608" i="16"/>
  <c r="K16608" i="16"/>
  <c r="L16608" i="16"/>
  <c r="J16608" i="16"/>
  <c r="K3316" i="16"/>
  <c r="L3316" i="16"/>
  <c r="E11009" i="16"/>
  <c r="I11006" i="16"/>
  <c r="J11006" i="16"/>
  <c r="H11006" i="16"/>
  <c r="F11006" i="16"/>
  <c r="K11006" i="16"/>
  <c r="L11006" i="16"/>
  <c r="B6274" i="16"/>
  <c r="C6274" i="16"/>
  <c r="E12232" i="16"/>
  <c r="E4353" i="16"/>
  <c r="H4352" i="16"/>
  <c r="F4352" i="16"/>
  <c r="K4352" i="16"/>
  <c r="J4352" i="16"/>
  <c r="AE41" i="1"/>
  <c r="AF40" i="1"/>
  <c r="AG40" i="1"/>
  <c r="B14118" i="16"/>
  <c r="C14118" i="16"/>
  <c r="D14119" i="16"/>
  <c r="B7375" i="16"/>
  <c r="C7375" i="16"/>
  <c r="I2929" i="16"/>
  <c r="E2930" i="16"/>
  <c r="H2929" i="16"/>
  <c r="F2929" i="16"/>
  <c r="K2929" i="16"/>
  <c r="L2929" i="16"/>
  <c r="J2929" i="16"/>
  <c r="E4489" i="16"/>
  <c r="E6753" i="16"/>
  <c r="D8619" i="16"/>
  <c r="D8618" i="16"/>
  <c r="D8617" i="16"/>
  <c r="B8616" i="16"/>
  <c r="C8616" i="16"/>
  <c r="J4266" i="16"/>
  <c r="I4266" i="16"/>
  <c r="E4267" i="16"/>
  <c r="H4266" i="16"/>
  <c r="F4266" i="16"/>
  <c r="F8283" i="16"/>
  <c r="E8284" i="16"/>
  <c r="H8283" i="16"/>
  <c r="E12848" i="16"/>
  <c r="H12845" i="16"/>
  <c r="J12845" i="16"/>
  <c r="F12845" i="16"/>
  <c r="K12845" i="16"/>
  <c r="L12845" i="16"/>
  <c r="I12845" i="16"/>
  <c r="E4053" i="16"/>
  <c r="H4050" i="16"/>
  <c r="F4050" i="16"/>
  <c r="K4050" i="16"/>
  <c r="L4050" i="16"/>
  <c r="J4050" i="16"/>
  <c r="I4050" i="16"/>
  <c r="E6710" i="16"/>
  <c r="E16738" i="16"/>
  <c r="I16735" i="16"/>
  <c r="J16735" i="16"/>
  <c r="H16735" i="16"/>
  <c r="F16735" i="16"/>
  <c r="K16735" i="16"/>
  <c r="L16735" i="16"/>
  <c r="K11261" i="16"/>
  <c r="L11261" i="16"/>
  <c r="K12281" i="16"/>
  <c r="L12281" i="16"/>
  <c r="H4008" i="16"/>
  <c r="J3965" i="16"/>
  <c r="I3965" i="16"/>
  <c r="E3966" i="16"/>
  <c r="H3965" i="16"/>
  <c r="F3965" i="16"/>
  <c r="K3965" i="16"/>
  <c r="L3965" i="16"/>
  <c r="E15319" i="16"/>
  <c r="I15316" i="16"/>
  <c r="H15316" i="16"/>
  <c r="J15316" i="16"/>
  <c r="F15316" i="16"/>
  <c r="K15316" i="16"/>
  <c r="L15316" i="16"/>
  <c r="H11697" i="16"/>
  <c r="K11697" i="16"/>
  <c r="L11697" i="16"/>
  <c r="H6050" i="16"/>
  <c r="K6882" i="16"/>
  <c r="L6882" i="16"/>
  <c r="B7578" i="16"/>
  <c r="C7578" i="16"/>
  <c r="E3837" i="16"/>
  <c r="H3836" i="16"/>
  <c r="F3836" i="16"/>
  <c r="J3836" i="16"/>
  <c r="I3836" i="16"/>
  <c r="H10581" i="16"/>
  <c r="E11793" i="16"/>
  <c r="I11790" i="16"/>
  <c r="H11790" i="16"/>
  <c r="J11790" i="16"/>
  <c r="F11790" i="16"/>
  <c r="K11790" i="16"/>
  <c r="L11790" i="16"/>
  <c r="J10729" i="16"/>
  <c r="E8735" i="16"/>
  <c r="J8732" i="16"/>
  <c r="F8732" i="16"/>
  <c r="K8732" i="16"/>
  <c r="L8732" i="16"/>
  <c r="H8732" i="16"/>
  <c r="I8732" i="16"/>
  <c r="K9503" i="16"/>
  <c r="L9503" i="16"/>
  <c r="C11411" i="16"/>
  <c r="B11411" i="16"/>
  <c r="J9657" i="16"/>
  <c r="D2923" i="16"/>
  <c r="C2921" i="16"/>
  <c r="D2922" i="16"/>
  <c r="B2921" i="16"/>
  <c r="D2924" i="16"/>
  <c r="C15536" i="16"/>
  <c r="D15537" i="16"/>
  <c r="B15536" i="16"/>
  <c r="J12107" i="16"/>
  <c r="I12107" i="16"/>
  <c r="E12108" i="16"/>
  <c r="H12107" i="16"/>
  <c r="F12107" i="16"/>
  <c r="K12107" i="16"/>
  <c r="L12107" i="16"/>
  <c r="E7541" i="16"/>
  <c r="H7538" i="16"/>
  <c r="F7538" i="16"/>
  <c r="J7538" i="16"/>
  <c r="I7538" i="16"/>
  <c r="D16184" i="16"/>
  <c r="B16183" i="16"/>
  <c r="C16183" i="16"/>
  <c r="B1912" i="16"/>
  <c r="C1912" i="16"/>
  <c r="D1913" i="16"/>
  <c r="I2886" i="16"/>
  <c r="E2887" i="16"/>
  <c r="J2886" i="16"/>
  <c r="H2886" i="16"/>
  <c r="F2886" i="16"/>
  <c r="K2886" i="16"/>
  <c r="L2886" i="16"/>
  <c r="K12327" i="16"/>
  <c r="L12327" i="16"/>
  <c r="E12431" i="16"/>
  <c r="J12428" i="16"/>
  <c r="I12428" i="16"/>
  <c r="H12428" i="16"/>
  <c r="F12428" i="16"/>
  <c r="K12428" i="16"/>
  <c r="D7377" i="16"/>
  <c r="B7376" i="16"/>
  <c r="C7376" i="16"/>
  <c r="D7379" i="16"/>
  <c r="D7378" i="16"/>
  <c r="C7283" i="16"/>
  <c r="B7283" i="16"/>
  <c r="H11491" i="16"/>
  <c r="E11600" i="16"/>
  <c r="B997" i="16"/>
  <c r="C997" i="16"/>
  <c r="D998" i="16"/>
  <c r="I2972" i="16"/>
  <c r="K6749" i="16"/>
  <c r="L6749" i="16"/>
  <c r="D13903" i="16"/>
  <c r="B13902" i="16"/>
  <c r="C13902" i="16"/>
  <c r="B7922" i="16"/>
  <c r="C7922" i="16"/>
  <c r="E7765" i="16"/>
  <c r="I7762" i="16"/>
  <c r="H7762" i="16"/>
  <c r="J7762" i="16"/>
  <c r="F7762" i="16"/>
  <c r="F3451" i="16"/>
  <c r="H3451" i="16"/>
  <c r="I3451" i="16"/>
  <c r="J3451" i="16"/>
  <c r="H3492" i="16"/>
  <c r="I16080" i="16"/>
  <c r="E4225" i="16"/>
  <c r="F4222" i="16"/>
  <c r="K4222" i="16"/>
  <c r="J4222" i="16"/>
  <c r="I4222" i="16"/>
  <c r="H4222" i="16"/>
  <c r="H4309" i="16"/>
  <c r="I14990" i="16"/>
  <c r="K4589" i="16"/>
  <c r="L4589" i="16"/>
  <c r="E11140" i="16"/>
  <c r="L10273" i="16"/>
  <c r="B3526" i="16"/>
  <c r="C3526" i="16"/>
  <c r="E3709" i="16"/>
  <c r="J3706" i="16"/>
  <c r="I3706" i="16"/>
  <c r="F3706" i="16"/>
  <c r="K3706" i="16"/>
  <c r="L3706" i="16"/>
  <c r="H3706" i="16"/>
  <c r="I12401" i="16"/>
  <c r="E12402" i="16"/>
  <c r="H12401" i="16"/>
  <c r="F12401" i="16"/>
  <c r="J12401" i="16"/>
  <c r="E13357" i="16"/>
  <c r="F13354" i="16"/>
  <c r="K13354" i="16"/>
  <c r="L13354" i="16"/>
  <c r="H13354" i="16"/>
  <c r="I13354" i="16"/>
  <c r="J13354" i="16"/>
  <c r="L12682" i="16"/>
  <c r="F6787" i="16"/>
  <c r="J6787" i="16"/>
  <c r="I6787" i="16"/>
  <c r="H6787" i="16"/>
  <c r="E6788" i="16"/>
  <c r="H4432" i="16"/>
  <c r="B7198" i="16"/>
  <c r="C7198" i="16"/>
  <c r="E7886" i="16"/>
  <c r="J7883" i="16"/>
  <c r="I7883" i="16"/>
  <c r="F7883" i="16"/>
  <c r="K7883" i="16"/>
  <c r="L7883" i="16"/>
  <c r="H7883" i="16"/>
  <c r="H4893" i="16"/>
  <c r="E14883" i="16"/>
  <c r="H14880" i="16"/>
  <c r="F14880" i="16"/>
  <c r="J14880" i="16"/>
  <c r="I14880" i="16"/>
  <c r="C4927" i="16"/>
  <c r="D4928" i="16"/>
  <c r="B4927" i="16"/>
  <c r="D4930" i="16"/>
  <c r="D4929" i="16"/>
  <c r="K6706" i="16"/>
  <c r="L6706" i="16"/>
  <c r="E3146" i="16"/>
  <c r="F3143" i="16"/>
  <c r="H3143" i="16"/>
  <c r="J3143" i="16"/>
  <c r="I3143" i="16"/>
  <c r="B5979" i="16"/>
  <c r="C5979" i="16"/>
  <c r="K15099" i="16"/>
  <c r="L15099" i="16"/>
  <c r="B8316" i="16"/>
  <c r="C8316" i="16"/>
  <c r="C8463" i="16"/>
  <c r="B8463" i="16"/>
  <c r="E4530" i="16"/>
  <c r="J4527" i="16"/>
  <c r="H4527" i="16"/>
  <c r="I4527" i="16"/>
  <c r="F4527" i="16"/>
  <c r="B16610" i="16"/>
  <c r="C16610" i="16"/>
  <c r="D16611" i="16"/>
  <c r="E8889" i="16"/>
  <c r="J8886" i="16"/>
  <c r="H8886" i="16"/>
  <c r="I8886" i="16"/>
  <c r="F8886" i="16"/>
  <c r="J8579" i="16"/>
  <c r="C7120" i="16"/>
  <c r="B7120" i="16"/>
  <c r="E12483" i="16"/>
  <c r="F12480" i="16"/>
  <c r="H12480" i="16"/>
  <c r="J12480" i="16"/>
  <c r="I12480" i="16"/>
  <c r="I3922" i="16"/>
  <c r="E3923" i="16"/>
  <c r="H3922" i="16"/>
  <c r="F3922" i="16"/>
  <c r="E16923" i="16"/>
  <c r="H4463" i="16"/>
  <c r="B11170" i="16"/>
  <c r="C11170" i="16"/>
  <c r="K9810" i="16"/>
  <c r="L9810" i="16"/>
  <c r="B6182" i="16"/>
  <c r="C6182" i="16"/>
  <c r="B11630" i="16"/>
  <c r="C11630" i="16"/>
  <c r="B16841" i="16"/>
  <c r="C16841" i="16"/>
  <c r="D16842" i="16"/>
  <c r="E10121" i="16"/>
  <c r="H10118" i="16"/>
  <c r="I10118" i="16"/>
  <c r="F10118" i="16"/>
  <c r="J10118" i="16"/>
  <c r="L67" i="2"/>
  <c r="M67" i="2" s="1"/>
  <c r="L68" i="2"/>
  <c r="M68" i="2" s="1"/>
  <c r="L73" i="2"/>
  <c r="T23" i="2" s="1"/>
  <c r="U23" i="2" s="1"/>
  <c r="E10122" i="16"/>
  <c r="B4929" i="16"/>
  <c r="C4929" i="16"/>
  <c r="B14119" i="16"/>
  <c r="C14119" i="16"/>
  <c r="D14120" i="16"/>
  <c r="E14448" i="16"/>
  <c r="C4847" i="16"/>
  <c r="B4847" i="16"/>
  <c r="B490" i="16"/>
  <c r="C490" i="16"/>
  <c r="D491" i="16"/>
  <c r="E16956" i="16"/>
  <c r="I16953" i="16"/>
  <c r="H16953" i="16"/>
  <c r="F16953" i="16"/>
  <c r="J16953" i="16"/>
  <c r="I9968" i="16"/>
  <c r="E9969" i="16"/>
  <c r="H9968" i="16"/>
  <c r="F9968" i="16"/>
  <c r="K9968" i="16"/>
  <c r="L9968" i="16"/>
  <c r="B3529" i="16"/>
  <c r="C3529" i="16"/>
  <c r="D6361" i="16"/>
  <c r="B6360" i="16"/>
  <c r="C6360" i="16"/>
  <c r="D6363" i="16"/>
  <c r="D6362" i="16"/>
  <c r="C11534" i="16"/>
  <c r="D11535" i="16"/>
  <c r="B11534" i="16"/>
  <c r="D11537" i="16"/>
  <c r="D11536" i="16"/>
  <c r="E5622" i="16"/>
  <c r="F5619" i="16"/>
  <c r="J5619" i="16"/>
  <c r="I5619" i="16"/>
  <c r="H5619" i="16"/>
  <c r="D15103" i="16"/>
  <c r="B15102" i="16"/>
  <c r="C15102" i="16"/>
  <c r="B16842" i="16"/>
  <c r="C16842" i="16"/>
  <c r="D16843" i="16"/>
  <c r="K3922" i="16"/>
  <c r="L3922" i="16"/>
  <c r="K12480" i="16"/>
  <c r="L12480" i="16"/>
  <c r="D4933" i="16"/>
  <c r="D4932" i="16"/>
  <c r="D4931" i="16"/>
  <c r="B4930" i="16"/>
  <c r="C4930" i="16"/>
  <c r="E14884" i="16"/>
  <c r="E12403" i="16"/>
  <c r="H12400" i="16"/>
  <c r="F12400" i="16"/>
  <c r="K12400" i="16"/>
  <c r="J12400" i="16"/>
  <c r="I12400" i="16"/>
  <c r="E3838" i="16"/>
  <c r="H3835" i="16"/>
  <c r="F3835" i="16"/>
  <c r="J3835" i="16"/>
  <c r="I3835" i="16"/>
  <c r="E8285" i="16"/>
  <c r="J8282" i="16"/>
  <c r="H8282" i="16"/>
  <c r="I8282" i="16"/>
  <c r="F8282" i="16"/>
  <c r="E6754" i="16"/>
  <c r="H6753" i="16"/>
  <c r="F6753" i="16"/>
  <c r="K6753" i="16"/>
  <c r="J6753" i="16"/>
  <c r="C1551" i="16"/>
  <c r="D1552" i="16"/>
  <c r="B1551" i="16"/>
  <c r="K16374" i="16"/>
  <c r="L16374" i="16"/>
  <c r="H13246" i="16"/>
  <c r="J4808" i="16"/>
  <c r="E4397" i="16"/>
  <c r="I4394" i="16"/>
  <c r="H4394" i="16"/>
  <c r="F4394" i="16"/>
  <c r="K4394" i="16"/>
  <c r="L4394" i="16"/>
  <c r="J4394" i="16"/>
  <c r="E7250" i="16"/>
  <c r="H7247" i="16"/>
  <c r="F7247" i="16"/>
  <c r="K7247" i="16"/>
  <c r="I7247" i="16"/>
  <c r="J7247" i="16"/>
  <c r="D13576" i="16"/>
  <c r="C13575" i="16"/>
  <c r="B13575" i="16"/>
  <c r="E5404" i="16"/>
  <c r="J5401" i="16"/>
  <c r="H5401" i="16"/>
  <c r="F5401" i="16"/>
  <c r="K5401" i="16"/>
  <c r="L5401" i="16"/>
  <c r="I5401" i="16"/>
  <c r="I11961" i="16"/>
  <c r="D6088" i="16"/>
  <c r="B6087" i="16"/>
  <c r="D6090" i="16"/>
  <c r="D6089" i="16"/>
  <c r="C6087" i="16"/>
  <c r="L3186" i="16"/>
  <c r="F16954" i="16"/>
  <c r="E7166" i="16"/>
  <c r="D3533" i="16"/>
  <c r="D3532" i="16"/>
  <c r="D3531" i="16"/>
  <c r="B3530" i="16"/>
  <c r="C3530" i="16"/>
  <c r="K3058" i="16"/>
  <c r="L8010" i="16"/>
  <c r="D10626" i="16"/>
  <c r="C10624" i="16"/>
  <c r="D10625" i="16"/>
  <c r="B10624" i="16"/>
  <c r="D10627" i="16"/>
  <c r="D16739" i="16"/>
  <c r="C16738" i="16"/>
  <c r="B16738" i="16"/>
  <c r="B8053" i="16"/>
  <c r="C8053" i="16"/>
  <c r="C11172" i="16"/>
  <c r="B11172" i="16"/>
  <c r="L15752" i="16"/>
  <c r="D13795" i="16"/>
  <c r="C13794" i="16"/>
  <c r="B13794" i="16"/>
  <c r="E14122" i="16"/>
  <c r="I14121" i="16"/>
  <c r="F14121" i="16"/>
  <c r="J14121" i="16"/>
  <c r="H14121" i="16"/>
  <c r="I3750" i="16"/>
  <c r="C10768" i="16"/>
  <c r="B10768" i="16"/>
  <c r="B4767" i="16"/>
  <c r="C4767" i="16"/>
  <c r="L3101" i="16"/>
  <c r="B10907" i="16"/>
  <c r="C10907" i="16"/>
  <c r="C6276" i="16"/>
  <c r="B6276" i="16"/>
  <c r="E7087" i="16"/>
  <c r="F7339" i="16"/>
  <c r="K7339" i="16"/>
  <c r="L7339" i="16"/>
  <c r="I5293" i="16"/>
  <c r="D14013" i="16"/>
  <c r="B14012" i="16"/>
  <c r="C14012" i="16"/>
  <c r="L8428" i="16"/>
  <c r="C15428" i="16"/>
  <c r="B15428" i="16"/>
  <c r="D15429" i="16"/>
  <c r="E12174" i="16"/>
  <c r="K4137" i="16"/>
  <c r="D14995" i="16"/>
  <c r="B14994" i="16"/>
  <c r="C14994" i="16"/>
  <c r="C1190" i="16"/>
  <c r="B1190" i="16"/>
  <c r="D1191" i="16"/>
  <c r="B7202" i="16"/>
  <c r="C7202" i="16"/>
  <c r="E12685" i="16"/>
  <c r="I5620" i="16"/>
  <c r="K13463" i="16"/>
  <c r="L13463" i="16"/>
  <c r="L12280" i="16"/>
  <c r="K16736" i="16"/>
  <c r="L16736" i="16"/>
  <c r="B4624" i="16"/>
  <c r="C4624" i="16"/>
  <c r="C7122" i="16"/>
  <c r="B7122" i="16"/>
  <c r="B8318" i="16"/>
  <c r="C8318" i="16"/>
  <c r="E4435" i="16"/>
  <c r="L16079" i="16"/>
  <c r="E3495" i="16"/>
  <c r="H16923" i="16"/>
  <c r="E16924" i="16"/>
  <c r="J16923" i="16"/>
  <c r="F16923" i="16"/>
  <c r="E14557" i="16"/>
  <c r="E4097" i="16"/>
  <c r="J10276" i="16"/>
  <c r="I10276" i="16"/>
  <c r="E10277" i="16"/>
  <c r="H10276" i="16"/>
  <c r="F10276" i="16"/>
  <c r="K10276" i="16"/>
  <c r="L10276" i="16"/>
  <c r="E11264" i="16"/>
  <c r="E13902" i="16"/>
  <c r="I13899" i="16"/>
  <c r="F13899" i="16"/>
  <c r="K13899" i="16"/>
  <c r="L13899" i="16"/>
  <c r="J13899" i="16"/>
  <c r="H13899" i="16"/>
  <c r="D6923" i="16"/>
  <c r="D6922" i="16"/>
  <c r="D6921" i="16"/>
  <c r="B6920" i="16"/>
  <c r="C6920" i="16"/>
  <c r="E12484" i="16"/>
  <c r="E8890" i="16"/>
  <c r="E4531" i="16"/>
  <c r="E7766" i="16"/>
  <c r="L12428" i="16"/>
  <c r="D16185" i="16"/>
  <c r="B16184" i="16"/>
  <c r="C16184" i="16"/>
  <c r="E12109" i="16"/>
  <c r="H12106" i="16"/>
  <c r="I12106" i="16"/>
  <c r="J12106" i="16"/>
  <c r="F12106" i="16"/>
  <c r="K12106" i="16"/>
  <c r="L12106" i="16"/>
  <c r="C2922" i="16"/>
  <c r="B2922" i="16"/>
  <c r="E4054" i="16"/>
  <c r="K8283" i="16"/>
  <c r="L8283" i="16"/>
  <c r="E4354" i="16"/>
  <c r="J4351" i="16"/>
  <c r="I4351" i="16"/>
  <c r="H4351" i="16"/>
  <c r="F4351" i="16"/>
  <c r="K4893" i="16"/>
  <c r="L4893" i="16"/>
  <c r="K10581" i="16"/>
  <c r="L10581" i="16"/>
  <c r="B12684" i="16"/>
  <c r="C12684" i="16"/>
  <c r="D12685" i="16"/>
  <c r="E3537" i="16"/>
  <c r="I3534" i="16"/>
  <c r="H3534" i="16"/>
  <c r="F3534" i="16"/>
  <c r="J3534" i="16"/>
  <c r="I16954" i="16"/>
  <c r="E6820" i="16"/>
  <c r="I6817" i="16"/>
  <c r="H6817" i="16"/>
  <c r="F6817" i="16"/>
  <c r="K6817" i="16"/>
  <c r="L6817" i="16"/>
  <c r="J6817" i="16"/>
  <c r="B4566" i="16"/>
  <c r="C4566" i="16"/>
  <c r="C5224" i="16"/>
  <c r="D5225" i="16"/>
  <c r="B5224" i="16"/>
  <c r="D5227" i="16"/>
  <c r="D5226" i="16"/>
  <c r="J3058" i="16"/>
  <c r="E8014" i="16"/>
  <c r="D15865" i="16"/>
  <c r="B15864" i="16"/>
  <c r="C15864" i="16"/>
  <c r="D16374" i="16"/>
  <c r="B16373" i="16"/>
  <c r="C16373" i="16"/>
  <c r="E3580" i="16"/>
  <c r="I3577" i="16"/>
  <c r="H3577" i="16"/>
  <c r="J3577" i="16"/>
  <c r="F3577" i="16"/>
  <c r="K3577" i="16"/>
  <c r="L3577" i="16"/>
  <c r="E3017" i="16"/>
  <c r="I3014" i="16"/>
  <c r="H3014" i="16"/>
  <c r="F3014" i="16"/>
  <c r="J3014" i="16"/>
  <c r="K3879" i="16"/>
  <c r="L3879" i="16"/>
  <c r="B804" i="16"/>
  <c r="C804" i="16"/>
  <c r="D805" i="16"/>
  <c r="K14990" i="16"/>
  <c r="L14990" i="16"/>
  <c r="D612" i="16"/>
  <c r="B611" i="16"/>
  <c r="C611" i="16"/>
  <c r="E9660" i="16"/>
  <c r="D10771" i="16"/>
  <c r="D10770" i="16"/>
  <c r="B10769" i="16"/>
  <c r="C10769" i="16"/>
  <c r="D10772" i="16"/>
  <c r="F5838" i="16"/>
  <c r="K5838" i="16"/>
  <c r="L5838" i="16"/>
  <c r="E3667" i="16"/>
  <c r="E7013" i="16"/>
  <c r="H7010" i="16"/>
  <c r="F7010" i="16"/>
  <c r="K7010" i="16"/>
  <c r="J7010" i="16"/>
  <c r="I7010" i="16"/>
  <c r="C6358" i="16"/>
  <c r="B6358" i="16"/>
  <c r="D5122" i="16"/>
  <c r="B5121" i="16"/>
  <c r="C5121" i="16"/>
  <c r="D5124" i="16"/>
  <c r="D5123" i="16"/>
  <c r="B7798" i="16"/>
  <c r="C7798" i="16"/>
  <c r="B4692" i="16"/>
  <c r="C4692" i="16"/>
  <c r="B11046" i="16"/>
  <c r="C11046" i="16"/>
  <c r="E14666" i="16"/>
  <c r="K5946" i="16"/>
  <c r="L5946" i="16"/>
  <c r="K12940" i="16"/>
  <c r="L12940" i="16"/>
  <c r="L15643" i="16"/>
  <c r="I7339" i="16"/>
  <c r="B6186" i="16"/>
  <c r="C6186" i="16"/>
  <c r="E14774" i="16"/>
  <c r="F14771" i="16"/>
  <c r="K14771" i="16"/>
  <c r="H14771" i="16"/>
  <c r="J14771" i="16"/>
  <c r="I14771" i="16"/>
  <c r="F3230" i="16"/>
  <c r="K3230" i="16"/>
  <c r="L3230" i="16"/>
  <c r="E9045" i="16"/>
  <c r="F9044" i="16"/>
  <c r="E16885" i="16"/>
  <c r="F16882" i="16"/>
  <c r="K16882" i="16"/>
  <c r="J16882" i="16"/>
  <c r="H16882" i="16"/>
  <c r="I16882" i="16"/>
  <c r="E12765" i="16"/>
  <c r="C11738" i="16"/>
  <c r="B11738" i="16"/>
  <c r="K6401" i="16"/>
  <c r="L6401" i="16"/>
  <c r="B6578" i="16"/>
  <c r="C6578" i="16"/>
  <c r="E10732" i="16"/>
  <c r="K11696" i="16"/>
  <c r="L11696" i="16"/>
  <c r="D16461" i="16"/>
  <c r="C16460" i="16"/>
  <c r="B16460" i="16"/>
  <c r="B11532" i="16"/>
  <c r="C11532" i="16"/>
  <c r="E12369" i="16"/>
  <c r="J12366" i="16"/>
  <c r="I12366" i="16"/>
  <c r="H12366" i="16"/>
  <c r="F12366" i="16"/>
  <c r="E6946" i="16"/>
  <c r="F6943" i="16"/>
  <c r="J6943" i="16"/>
  <c r="I6943" i="16"/>
  <c r="H6943" i="16"/>
  <c r="D7205" i="16"/>
  <c r="C7203" i="16"/>
  <c r="D7204" i="16"/>
  <c r="B7203" i="16"/>
  <c r="D7206" i="16"/>
  <c r="E7650" i="16"/>
  <c r="I7647" i="16"/>
  <c r="J7647" i="16"/>
  <c r="F7647" i="16"/>
  <c r="H7647" i="16"/>
  <c r="J5620" i="16"/>
  <c r="D8182" i="16"/>
  <c r="B8181" i="16"/>
  <c r="C8181" i="16"/>
  <c r="D8184" i="16"/>
  <c r="D8183" i="16"/>
  <c r="D30" i="16"/>
  <c r="C29" i="16"/>
  <c r="B29" i="16"/>
  <c r="I13900" i="16"/>
  <c r="E14993" i="16"/>
  <c r="D15974" i="16"/>
  <c r="B15973" i="16"/>
  <c r="C15973" i="16"/>
  <c r="B6918" i="16"/>
  <c r="C6918" i="16"/>
  <c r="D2925" i="16"/>
  <c r="B2924" i="16"/>
  <c r="D2926" i="16"/>
  <c r="C2924" i="16"/>
  <c r="D2927" i="16"/>
  <c r="B6438" i="16"/>
  <c r="C6438" i="16"/>
  <c r="B10623" i="16"/>
  <c r="C10623" i="16"/>
  <c r="E6241" i="16"/>
  <c r="B11045" i="16"/>
  <c r="C11045" i="16"/>
  <c r="E15865" i="16"/>
  <c r="B6185" i="16"/>
  <c r="C6185" i="16"/>
  <c r="E5295" i="16"/>
  <c r="I5292" i="16"/>
  <c r="J5292" i="16"/>
  <c r="H5292" i="16"/>
  <c r="F5292" i="16"/>
  <c r="K5292" i="16"/>
  <c r="L5292" i="16"/>
  <c r="D14448" i="16"/>
  <c r="B14447" i="16"/>
  <c r="C14447" i="16"/>
  <c r="E3795" i="16"/>
  <c r="H3792" i="16"/>
  <c r="F3792" i="16"/>
  <c r="J3792" i="16"/>
  <c r="I3792" i="16"/>
  <c r="E12330" i="16"/>
  <c r="B7049" i="16"/>
  <c r="C7049" i="16"/>
  <c r="E3924" i="16"/>
  <c r="H3921" i="16"/>
  <c r="F3921" i="16"/>
  <c r="J3921" i="16"/>
  <c r="I3921" i="16"/>
  <c r="C16611" i="16"/>
  <c r="B16611" i="16"/>
  <c r="D16612" i="16"/>
  <c r="C4928" i="16"/>
  <c r="B4928" i="16"/>
  <c r="E6789" i="16"/>
  <c r="H6786" i="16"/>
  <c r="F6786" i="16"/>
  <c r="K6786" i="16"/>
  <c r="L6786" i="16"/>
  <c r="J6786" i="16"/>
  <c r="I6786" i="16"/>
  <c r="B998" i="16"/>
  <c r="C998" i="16"/>
  <c r="D999" i="16"/>
  <c r="E2888" i="16"/>
  <c r="H2885" i="16"/>
  <c r="J2885" i="16"/>
  <c r="F2885" i="16"/>
  <c r="K2885" i="16"/>
  <c r="L2885" i="16"/>
  <c r="I2885" i="16"/>
  <c r="E11794" i="16"/>
  <c r="E15320" i="16"/>
  <c r="I6710" i="16"/>
  <c r="E6711" i="16"/>
  <c r="H6710" i="16"/>
  <c r="F6710" i="16"/>
  <c r="K6710" i="16"/>
  <c r="L6710" i="16"/>
  <c r="J6710" i="16"/>
  <c r="I8283" i="16"/>
  <c r="B8617" i="16"/>
  <c r="C8617" i="16"/>
  <c r="I12232" i="16"/>
  <c r="E12233" i="16"/>
  <c r="H12232" i="16"/>
  <c r="F12232" i="16"/>
  <c r="K12232" i="16"/>
  <c r="L12232" i="16"/>
  <c r="J12232" i="16"/>
  <c r="E13248" i="16"/>
  <c r="J13245" i="16"/>
  <c r="I13245" i="16"/>
  <c r="F13245" i="16"/>
  <c r="K13245" i="16"/>
  <c r="H13245" i="16"/>
  <c r="E11963" i="16"/>
  <c r="I11960" i="16"/>
  <c r="H11960" i="16"/>
  <c r="F11960" i="16"/>
  <c r="J11960" i="16"/>
  <c r="F15974" i="16"/>
  <c r="J15974" i="16"/>
  <c r="E15975" i="16"/>
  <c r="I15974" i="16"/>
  <c r="C6085" i="16"/>
  <c r="B6085" i="16"/>
  <c r="E6605" i="16"/>
  <c r="I6602" i="16"/>
  <c r="J6602" i="16"/>
  <c r="H6602" i="16"/>
  <c r="F6602" i="16"/>
  <c r="K6602" i="16"/>
  <c r="E13039" i="16"/>
  <c r="H13036" i="16"/>
  <c r="I13036" i="16"/>
  <c r="J13036" i="16"/>
  <c r="F13036" i="16"/>
  <c r="K13036" i="16"/>
  <c r="L13036" i="16"/>
  <c r="H3535" i="16"/>
  <c r="E3190" i="16"/>
  <c r="J16954" i="16"/>
  <c r="H6818" i="16"/>
  <c r="C3528" i="16"/>
  <c r="B3528" i="16"/>
  <c r="K2971" i="16"/>
  <c r="L2971" i="16"/>
  <c r="I3578" i="16"/>
  <c r="H16283" i="16"/>
  <c r="J16283" i="16"/>
  <c r="I16283" i="16"/>
  <c r="E16284" i="16"/>
  <c r="F16283" i="16"/>
  <c r="K16283" i="16"/>
  <c r="L16283" i="16"/>
  <c r="E15756" i="16"/>
  <c r="E15430" i="16"/>
  <c r="B11415" i="16"/>
  <c r="C11415" i="16"/>
  <c r="I14227" i="16"/>
  <c r="K8143" i="16"/>
  <c r="L8143" i="16"/>
  <c r="F7011" i="16"/>
  <c r="K7011" i="16"/>
  <c r="L7011" i="16"/>
  <c r="E12040" i="16"/>
  <c r="K13681" i="16"/>
  <c r="L13681" i="16"/>
  <c r="D4696" i="16"/>
  <c r="D4695" i="16"/>
  <c r="C4693" i="16"/>
  <c r="D4694" i="16"/>
  <c r="B4693" i="16"/>
  <c r="E16842" i="16"/>
  <c r="J16839" i="16"/>
  <c r="F16839" i="16"/>
  <c r="I16839" i="16"/>
  <c r="H16839" i="16"/>
  <c r="C4768" i="16"/>
  <c r="B4768" i="16"/>
  <c r="E3103" i="16"/>
  <c r="F3100" i="16"/>
  <c r="K3100" i="16"/>
  <c r="J3100" i="16"/>
  <c r="H3100" i="16"/>
  <c r="I3100" i="16"/>
  <c r="D11049" i="16"/>
  <c r="C11047" i="16"/>
  <c r="D11048" i="16"/>
  <c r="B11047" i="16"/>
  <c r="D11050" i="16"/>
  <c r="E3362" i="16"/>
  <c r="D10911" i="16"/>
  <c r="D10910" i="16"/>
  <c r="B10908" i="16"/>
  <c r="C10908" i="16"/>
  <c r="D10909" i="16"/>
  <c r="B6277" i="16"/>
  <c r="C6277" i="16"/>
  <c r="D14557" i="16"/>
  <c r="B14556" i="16"/>
  <c r="C14556" i="16"/>
  <c r="B11633" i="16"/>
  <c r="C11633" i="16"/>
  <c r="D6189" i="16"/>
  <c r="C6187" i="16"/>
  <c r="D6188" i="16"/>
  <c r="B6187" i="16"/>
  <c r="D6190" i="16"/>
  <c r="F14772" i="16"/>
  <c r="K14772" i="16"/>
  <c r="L14772" i="16"/>
  <c r="E6325" i="16"/>
  <c r="J6322" i="16"/>
  <c r="I6322" i="16"/>
  <c r="H6322" i="16"/>
  <c r="F6322" i="16"/>
  <c r="K6322" i="16"/>
  <c r="L6322" i="16"/>
  <c r="D5985" i="16"/>
  <c r="B5984" i="16"/>
  <c r="D5987" i="16"/>
  <c r="D5986" i="16"/>
  <c r="C5984" i="16"/>
  <c r="D14885" i="16"/>
  <c r="B14884" i="16"/>
  <c r="C14884" i="16"/>
  <c r="L4729" i="16"/>
  <c r="B7474" i="16"/>
  <c r="C7474" i="16"/>
  <c r="E6405" i="16"/>
  <c r="E6660" i="16"/>
  <c r="J6657" i="16"/>
  <c r="I6657" i="16"/>
  <c r="H6657" i="16"/>
  <c r="F6657" i="16"/>
  <c r="C369" i="16"/>
  <c r="D370" i="16"/>
  <c r="B369" i="16"/>
  <c r="E4139" i="16"/>
  <c r="I4136" i="16"/>
  <c r="J4136" i="16"/>
  <c r="H4136" i="16"/>
  <c r="F4136" i="16"/>
  <c r="C7582" i="16"/>
  <c r="D7583" i="16"/>
  <c r="B7582" i="16"/>
  <c r="D7585" i="16"/>
  <c r="D7584" i="16"/>
  <c r="L2972" i="16"/>
  <c r="B13359" i="16"/>
  <c r="D13360" i="16"/>
  <c r="C13359" i="16"/>
  <c r="E9506" i="16"/>
  <c r="C7686" i="16"/>
  <c r="B7686" i="16"/>
  <c r="E6887" i="16"/>
  <c r="J6886" i="16"/>
  <c r="E13467" i="16"/>
  <c r="E12284" i="16"/>
  <c r="E16459" i="16"/>
  <c r="B7123" i="16"/>
  <c r="C7123" i="16"/>
  <c r="C8319" i="16"/>
  <c r="B8319" i="16"/>
  <c r="J13900" i="16"/>
  <c r="E10584" i="16"/>
  <c r="E16739" i="16"/>
  <c r="J4487" i="16"/>
  <c r="I4487" i="16"/>
  <c r="H4487" i="16"/>
  <c r="F4487" i="16"/>
  <c r="D4569" i="16"/>
  <c r="B4568" i="16"/>
  <c r="C4568" i="16"/>
  <c r="D4571" i="16"/>
  <c r="D4570" i="16"/>
  <c r="L3578" i="16"/>
  <c r="D7803" i="16"/>
  <c r="D7802" i="16"/>
  <c r="D7801" i="16"/>
  <c r="B7800" i="16"/>
  <c r="C7800" i="16"/>
  <c r="E3399" i="16"/>
  <c r="F16975" i="16"/>
  <c r="K16975" i="16"/>
  <c r="I16975" i="16"/>
  <c r="J16975" i="16"/>
  <c r="H16975" i="16"/>
  <c r="B6514" i="16"/>
  <c r="C6514" i="16"/>
  <c r="B2923" i="16"/>
  <c r="C2923" i="16"/>
  <c r="J8283" i="16"/>
  <c r="I4488" i="16"/>
  <c r="E2931" i="16"/>
  <c r="J2928" i="16"/>
  <c r="I2928" i="16"/>
  <c r="H2928" i="16"/>
  <c r="F2928" i="16"/>
  <c r="K2928" i="16"/>
  <c r="L2928" i="16"/>
  <c r="E16610" i="16"/>
  <c r="J16607" i="16"/>
  <c r="I16607" i="16"/>
  <c r="H16607" i="16"/>
  <c r="F16607" i="16"/>
  <c r="B13468" i="16"/>
  <c r="D13469" i="16"/>
  <c r="C13468" i="16"/>
  <c r="E4810" i="16"/>
  <c r="I4807" i="16"/>
  <c r="H4807" i="16"/>
  <c r="F4807" i="16"/>
  <c r="K4807" i="16"/>
  <c r="L4807" i="16"/>
  <c r="J4807" i="16"/>
  <c r="B11829" i="16"/>
  <c r="C11829" i="16"/>
  <c r="J11961" i="16"/>
  <c r="D4849" i="16"/>
  <c r="B4848" i="16"/>
  <c r="C4848" i="16"/>
  <c r="D4851" i="16"/>
  <c r="D4850" i="16"/>
  <c r="H6603" i="16"/>
  <c r="D6440" i="16"/>
  <c r="B6439" i="16"/>
  <c r="C6439" i="16"/>
  <c r="D6442" i="16"/>
  <c r="D6441" i="16"/>
  <c r="I3535" i="16"/>
  <c r="K4008" i="16"/>
  <c r="L4008" i="16"/>
  <c r="H16954" i="16"/>
  <c r="E9815" i="16"/>
  <c r="H9814" i="16"/>
  <c r="J9814" i="16"/>
  <c r="I6818" i="16"/>
  <c r="C4567" i="16"/>
  <c r="B4567" i="16"/>
  <c r="B5222" i="16"/>
  <c r="C5222" i="16"/>
  <c r="E3060" i="16"/>
  <c r="I3057" i="16"/>
  <c r="H3057" i="16"/>
  <c r="F3057" i="16"/>
  <c r="K3057" i="16"/>
  <c r="L3057" i="16"/>
  <c r="J3057" i="16"/>
  <c r="B11300" i="16"/>
  <c r="C11300" i="16"/>
  <c r="E3430" i="16"/>
  <c r="C7287" i="16"/>
  <c r="B7287" i="16"/>
  <c r="D11419" i="16"/>
  <c r="D11418" i="16"/>
  <c r="D11417" i="16"/>
  <c r="B11416" i="16"/>
  <c r="C11416" i="16"/>
  <c r="K3315" i="16"/>
  <c r="L3315" i="16"/>
  <c r="B102" i="16"/>
  <c r="C102" i="16"/>
  <c r="D103" i="16"/>
  <c r="E5840" i="16"/>
  <c r="J5837" i="16"/>
  <c r="F5837" i="16"/>
  <c r="I5837" i="16"/>
  <c r="H5837" i="16"/>
  <c r="C6359" i="16"/>
  <c r="B6359" i="16"/>
  <c r="B5119" i="16"/>
  <c r="C5119" i="16"/>
  <c r="E9199" i="16"/>
  <c r="H9198" i="16"/>
  <c r="E5950" i="16"/>
  <c r="E12942" i="16"/>
  <c r="I12939" i="16"/>
  <c r="H12939" i="16"/>
  <c r="F12939" i="16"/>
  <c r="J12939" i="16"/>
  <c r="D6280" i="16"/>
  <c r="D6279" i="16"/>
  <c r="B6278" i="16"/>
  <c r="C6278" i="16"/>
  <c r="D6281" i="16"/>
  <c r="D11637" i="16"/>
  <c r="D11636" i="16"/>
  <c r="D11635" i="16"/>
  <c r="B11634" i="16"/>
  <c r="C11634" i="16"/>
  <c r="E13141" i="16"/>
  <c r="I13140" i="16"/>
  <c r="F13140" i="16"/>
  <c r="J13140" i="16"/>
  <c r="B5020" i="16"/>
  <c r="C5020" i="16"/>
  <c r="E3232" i="16"/>
  <c r="J3229" i="16"/>
  <c r="H3229" i="16"/>
  <c r="I3229" i="16"/>
  <c r="F3229" i="16"/>
  <c r="D15757" i="16"/>
  <c r="B15756" i="16"/>
  <c r="C15756" i="16"/>
  <c r="E5083" i="16"/>
  <c r="I5080" i="16"/>
  <c r="J5080" i="16"/>
  <c r="H5080" i="16"/>
  <c r="F5080" i="16"/>
  <c r="D14341" i="16"/>
  <c r="B14340" i="16"/>
  <c r="C14340" i="16"/>
  <c r="H12542" i="16"/>
  <c r="K12542" i="16"/>
  <c r="L12542" i="16"/>
  <c r="B6577" i="16"/>
  <c r="C6577" i="16"/>
  <c r="H6658" i="16"/>
  <c r="E11700" i="16"/>
  <c r="I4137" i="16"/>
  <c r="K15644" i="16"/>
  <c r="L15644" i="16"/>
  <c r="J16976" i="16"/>
  <c r="E6053" i="16"/>
  <c r="B11533" i="16"/>
  <c r="C11533" i="16"/>
  <c r="L13572" i="16"/>
  <c r="B8466" i="16"/>
  <c r="C8466" i="16"/>
  <c r="K4051" i="16"/>
  <c r="L4051" i="16"/>
  <c r="L4588" i="16"/>
  <c r="K8011" i="16"/>
  <c r="L8011" i="16"/>
  <c r="B8179" i="16"/>
  <c r="C8179" i="16"/>
  <c r="E3623" i="16"/>
  <c r="J3620" i="16"/>
  <c r="F3620" i="16"/>
  <c r="I3620" i="16"/>
  <c r="H3620" i="16"/>
  <c r="D7126" i="16"/>
  <c r="D7125" i="16"/>
  <c r="B7124" i="16"/>
  <c r="C7124" i="16"/>
  <c r="D7127" i="16"/>
  <c r="D176" i="16"/>
  <c r="B175" i="16"/>
  <c r="C175" i="16"/>
  <c r="E16083" i="16"/>
  <c r="D12941" i="16"/>
  <c r="B12940" i="16"/>
  <c r="C12940" i="16"/>
  <c r="K10118" i="16"/>
  <c r="L10118" i="16"/>
  <c r="J3922" i="16"/>
  <c r="K3143" i="16"/>
  <c r="L3143" i="16"/>
  <c r="E13358" i="16"/>
  <c r="K3451" i="16"/>
  <c r="L3451" i="16"/>
  <c r="B7378" i="16"/>
  <c r="C7378" i="16"/>
  <c r="C1913" i="16"/>
  <c r="D1914" i="16"/>
  <c r="B1913" i="16"/>
  <c r="K7538" i="16"/>
  <c r="L7538" i="16"/>
  <c r="E8736" i="16"/>
  <c r="K4266" i="16"/>
  <c r="L4266" i="16"/>
  <c r="B8618" i="16"/>
  <c r="C8618" i="16"/>
  <c r="J4488" i="16"/>
  <c r="AE42" i="1"/>
  <c r="AF41" i="1"/>
  <c r="AG41" i="1"/>
  <c r="E10429" i="16"/>
  <c r="I10426" i="16"/>
  <c r="H10426" i="16"/>
  <c r="F10426" i="16"/>
  <c r="K10426" i="16"/>
  <c r="J10426" i="16"/>
  <c r="E16376" i="16"/>
  <c r="I16373" i="16"/>
  <c r="H16373" i="16"/>
  <c r="F16373" i="16"/>
  <c r="K16373" i="16"/>
  <c r="L16373" i="16"/>
  <c r="J16373" i="16"/>
  <c r="F11961" i="16"/>
  <c r="K11961" i="16"/>
  <c r="E6150" i="16"/>
  <c r="E6478" i="16"/>
  <c r="B6086" i="16"/>
  <c r="C6086" i="16"/>
  <c r="I6603" i="16"/>
  <c r="K6050" i="16"/>
  <c r="L6050" i="16"/>
  <c r="J3535" i="16"/>
  <c r="F6818" i="16"/>
  <c r="K7162" i="16"/>
  <c r="L7162" i="16"/>
  <c r="I3058" i="16"/>
  <c r="D12483" i="16"/>
  <c r="B12482" i="16"/>
  <c r="C12482" i="16"/>
  <c r="C8054" i="16"/>
  <c r="D8055" i="16"/>
  <c r="B8054" i="16"/>
  <c r="D8057" i="16"/>
  <c r="D8056" i="16"/>
  <c r="K3015" i="16"/>
  <c r="L3015" i="16"/>
  <c r="E16794" i="16"/>
  <c r="K16080" i="16"/>
  <c r="L16080" i="16"/>
  <c r="B7926" i="16"/>
  <c r="C7926" i="16"/>
  <c r="D7291" i="16"/>
  <c r="D7290" i="16"/>
  <c r="D7289" i="16"/>
  <c r="B7288" i="16"/>
  <c r="C7288" i="16"/>
  <c r="E14229" i="16"/>
  <c r="I14226" i="16"/>
  <c r="H14226" i="16"/>
  <c r="F14226" i="16"/>
  <c r="K14226" i="16"/>
  <c r="L14226" i="16"/>
  <c r="J14226" i="16"/>
  <c r="E13685" i="16"/>
  <c r="B4691" i="16"/>
  <c r="C4691" i="16"/>
  <c r="D2273" i="16"/>
  <c r="B2272" i="16"/>
  <c r="C2272" i="16"/>
  <c r="E8431" i="16"/>
  <c r="B10906" i="16"/>
  <c r="C10906" i="16"/>
  <c r="D12848" i="16"/>
  <c r="B12847" i="16"/>
  <c r="C12847" i="16"/>
  <c r="E15647" i="16"/>
  <c r="C12613" i="16"/>
  <c r="B12613" i="16"/>
  <c r="D12614" i="16"/>
  <c r="D5024" i="16"/>
  <c r="D5023" i="16"/>
  <c r="D5022" i="16"/>
  <c r="B5021" i="16"/>
  <c r="C5021" i="16"/>
  <c r="L3273" i="16"/>
  <c r="E15102" i="16"/>
  <c r="B5982" i="16"/>
  <c r="C5982" i="16"/>
  <c r="A43" i="1"/>
  <c r="B42" i="1"/>
  <c r="C42" i="1"/>
  <c r="H42" i="1"/>
  <c r="I42" i="1"/>
  <c r="E4731" i="16"/>
  <c r="I4728" i="16"/>
  <c r="J4728" i="16"/>
  <c r="H4728" i="16"/>
  <c r="F4728" i="16"/>
  <c r="B7475" i="16"/>
  <c r="C7475" i="16"/>
  <c r="D16793" i="16"/>
  <c r="B16792" i="16"/>
  <c r="C16792" i="16"/>
  <c r="I6658" i="16"/>
  <c r="L12170" i="16"/>
  <c r="E16679" i="16"/>
  <c r="I16678" i="16"/>
  <c r="J16678" i="16"/>
  <c r="E5513" i="16"/>
  <c r="H5510" i="16"/>
  <c r="F5510" i="16"/>
  <c r="K5510" i="16"/>
  <c r="L5510" i="16"/>
  <c r="J5510" i="16"/>
  <c r="I5510" i="16"/>
  <c r="F16976" i="16"/>
  <c r="J3793" i="16"/>
  <c r="B7580" i="16"/>
  <c r="C7580" i="16"/>
  <c r="D6518" i="16"/>
  <c r="C6515" i="16"/>
  <c r="D6516" i="16"/>
  <c r="D6517" i="16"/>
  <c r="B6515" i="16"/>
  <c r="L7084" i="16"/>
  <c r="K7163" i="16"/>
  <c r="L7163" i="16"/>
  <c r="E15210" i="16"/>
  <c r="H15207" i="16"/>
  <c r="F15207" i="16"/>
  <c r="K15207" i="16"/>
  <c r="L15207" i="16"/>
  <c r="J15207" i="16"/>
  <c r="I15207" i="16"/>
  <c r="C7687" i="16"/>
  <c r="B7687" i="16"/>
  <c r="I3621" i="16"/>
  <c r="L3621" i="16"/>
  <c r="B7050" i="16"/>
  <c r="C7050" i="16"/>
  <c r="K4308" i="16"/>
  <c r="L4308" i="16"/>
  <c r="B7377" i="16"/>
  <c r="C7377" i="16"/>
  <c r="K13246" i="16"/>
  <c r="L13246" i="16"/>
  <c r="D13248" i="16"/>
  <c r="B13247" i="16"/>
  <c r="C13247" i="16"/>
  <c r="C2382" i="16"/>
  <c r="D2383" i="16"/>
  <c r="B2382" i="16"/>
  <c r="D16923" i="16"/>
  <c r="B16922" i="16"/>
  <c r="C16922" i="16"/>
  <c r="D11303" i="16"/>
  <c r="D11304" i="16"/>
  <c r="D11302" i="16"/>
  <c r="B11301" i="16"/>
  <c r="C11301" i="16"/>
  <c r="B16282" i="16"/>
  <c r="C16282" i="16"/>
  <c r="D16283" i="16"/>
  <c r="E3752" i="16"/>
  <c r="J3749" i="16"/>
  <c r="I3749" i="16"/>
  <c r="H3749" i="16"/>
  <c r="F3749" i="16"/>
  <c r="E15538" i="16"/>
  <c r="D248" i="16"/>
  <c r="B247" i="16"/>
  <c r="C247" i="16"/>
  <c r="E7341" i="16"/>
  <c r="I7338" i="16"/>
  <c r="J7338" i="16"/>
  <c r="H7338" i="16"/>
  <c r="F7338" i="16"/>
  <c r="K7338" i="16"/>
  <c r="E4896" i="16"/>
  <c r="K8886" i="16"/>
  <c r="L8886" i="16"/>
  <c r="K4527" i="16"/>
  <c r="L4527" i="16"/>
  <c r="E3147" i="16"/>
  <c r="J11140" i="16"/>
  <c r="I11140" i="16"/>
  <c r="E11141" i="16"/>
  <c r="H11140" i="16"/>
  <c r="F11140" i="16"/>
  <c r="K11140" i="16"/>
  <c r="L11140" i="16"/>
  <c r="L4222" i="16"/>
  <c r="K7762" i="16"/>
  <c r="L7762" i="16"/>
  <c r="D13904" i="16"/>
  <c r="C13903" i="16"/>
  <c r="B13903" i="16"/>
  <c r="D7382" i="16"/>
  <c r="D7381" i="16"/>
  <c r="D7380" i="16"/>
  <c r="B7379" i="16"/>
  <c r="C7379" i="16"/>
  <c r="E12432" i="16"/>
  <c r="D15538" i="16"/>
  <c r="B15537" i="16"/>
  <c r="C15537" i="16"/>
  <c r="E3967" i="16"/>
  <c r="H3964" i="16"/>
  <c r="F3964" i="16"/>
  <c r="K3964" i="16"/>
  <c r="L3964" i="16"/>
  <c r="I3964" i="16"/>
  <c r="J3964" i="16"/>
  <c r="D8621" i="16"/>
  <c r="D8620" i="16"/>
  <c r="B8619" i="16"/>
  <c r="C8619" i="16"/>
  <c r="D8622" i="16"/>
  <c r="F4488" i="16"/>
  <c r="I4352" i="16"/>
  <c r="L4352" i="16"/>
  <c r="E11010" i="16"/>
  <c r="K4463" i="16"/>
  <c r="L4463" i="16"/>
  <c r="J10427" i="16"/>
  <c r="B11830" i="16"/>
  <c r="C11830" i="16"/>
  <c r="B13685" i="16"/>
  <c r="C13685" i="16"/>
  <c r="D13686" i="16"/>
  <c r="K4309" i="16"/>
  <c r="L4309" i="16"/>
  <c r="D12545" i="16"/>
  <c r="B12544" i="16"/>
  <c r="C12544" i="16"/>
  <c r="C4846" i="16"/>
  <c r="B4846" i="16"/>
  <c r="J6603" i="16"/>
  <c r="B6437" i="16"/>
  <c r="C6437" i="16"/>
  <c r="F3535" i="16"/>
  <c r="K3535" i="16"/>
  <c r="D16084" i="16"/>
  <c r="B16083" i="16"/>
  <c r="C16083" i="16"/>
  <c r="B5223" i="16"/>
  <c r="C5223" i="16"/>
  <c r="B15319" i="16"/>
  <c r="C15319" i="16"/>
  <c r="D15320" i="16"/>
  <c r="B16884" i="16"/>
  <c r="C16884" i="16"/>
  <c r="D16885" i="16"/>
  <c r="B10622" i="16"/>
  <c r="C10622" i="16"/>
  <c r="B11299" i="16"/>
  <c r="C11299" i="16"/>
  <c r="L9657" i="16"/>
  <c r="E11382" i="16"/>
  <c r="B11173" i="16"/>
  <c r="C11173" i="16"/>
  <c r="K8578" i="16"/>
  <c r="L8578" i="16"/>
  <c r="E14338" i="16"/>
  <c r="I14335" i="16"/>
  <c r="H14335" i="16"/>
  <c r="F14335" i="16"/>
  <c r="K14335" i="16"/>
  <c r="L14335" i="16"/>
  <c r="J14335" i="16"/>
  <c r="C7927" i="16"/>
  <c r="D7930" i="16"/>
  <c r="D7929" i="16"/>
  <c r="B7927" i="16"/>
  <c r="D7928" i="16"/>
  <c r="L9656" i="16"/>
  <c r="C11414" i="16"/>
  <c r="B11414" i="16"/>
  <c r="F3750" i="16"/>
  <c r="K3750" i="16"/>
  <c r="L6237" i="16"/>
  <c r="F14227" i="16"/>
  <c r="K14227" i="16"/>
  <c r="L14227" i="16"/>
  <c r="K13355" i="16"/>
  <c r="L13355" i="16"/>
  <c r="B5120" i="16"/>
  <c r="C5120" i="16"/>
  <c r="E11881" i="16"/>
  <c r="H11878" i="16"/>
  <c r="I11878" i="16"/>
  <c r="F11878" i="16"/>
  <c r="K11878" i="16"/>
  <c r="L11878" i="16"/>
  <c r="J11878" i="16"/>
  <c r="D13039" i="16"/>
  <c r="B13038" i="16"/>
  <c r="C13038" i="16"/>
  <c r="K15861" i="16"/>
  <c r="L15861" i="16"/>
  <c r="E6546" i="16"/>
  <c r="I6545" i="16"/>
  <c r="H6545" i="16"/>
  <c r="B11632" i="16"/>
  <c r="C11632" i="16"/>
  <c r="L3664" i="16"/>
  <c r="F5293" i="16"/>
  <c r="J3230" i="16"/>
  <c r="D11743" i="16"/>
  <c r="D11741" i="16"/>
  <c r="D11742" i="16"/>
  <c r="B11740" i="16"/>
  <c r="C11740" i="16"/>
  <c r="E12544" i="16"/>
  <c r="H12541" i="16"/>
  <c r="F12541" i="16"/>
  <c r="K12541" i="16"/>
  <c r="L12541" i="16"/>
  <c r="J12541" i="16"/>
  <c r="I12541" i="16"/>
  <c r="D7478" i="16"/>
  <c r="D7477" i="16"/>
  <c r="B7476" i="16"/>
  <c r="C7476" i="16"/>
  <c r="D7479" i="16"/>
  <c r="D16538" i="16"/>
  <c r="C16537" i="16"/>
  <c r="B16537" i="16"/>
  <c r="J6658" i="16"/>
  <c r="D15648" i="16"/>
  <c r="B15647" i="16"/>
  <c r="C15647" i="16"/>
  <c r="H16976" i="16"/>
  <c r="F3793" i="16"/>
  <c r="K3793" i="16"/>
  <c r="L3793" i="16"/>
  <c r="C8467" i="16"/>
  <c r="B8467" i="16"/>
  <c r="K7436" i="16"/>
  <c r="L7436" i="16"/>
  <c r="E4592" i="16"/>
  <c r="L15208" i="16"/>
  <c r="B14228" i="16"/>
  <c r="C14228" i="16"/>
  <c r="D14229" i="16"/>
  <c r="K11007" i="16"/>
  <c r="L11007" i="16"/>
  <c r="F5620" i="16"/>
  <c r="D7691" i="16"/>
  <c r="D7690" i="16"/>
  <c r="D7689" i="16"/>
  <c r="B7688" i="16"/>
  <c r="C7688" i="16"/>
  <c r="B8180" i="16"/>
  <c r="C8180" i="16"/>
  <c r="J3621" i="16"/>
  <c r="B4625" i="16"/>
  <c r="C4625" i="16"/>
  <c r="K4462" i="16"/>
  <c r="L4462" i="16"/>
  <c r="D7054" i="16"/>
  <c r="D7053" i="16"/>
  <c r="D7052" i="16"/>
  <c r="B7051" i="16"/>
  <c r="C7051" i="16"/>
  <c r="K4892" i="16"/>
  <c r="L4892" i="16"/>
  <c r="F16538" i="16"/>
  <c r="J16538" i="16"/>
  <c r="E16539" i="16"/>
  <c r="I16538" i="16"/>
  <c r="E5186" i="16"/>
  <c r="H5183" i="16"/>
  <c r="F5183" i="16"/>
  <c r="K5183" i="16"/>
  <c r="J5183" i="16"/>
  <c r="I5183" i="16"/>
  <c r="E16185" i="16"/>
  <c r="I16182" i="16"/>
  <c r="H16182" i="16"/>
  <c r="F16182" i="16"/>
  <c r="K16182" i="16"/>
  <c r="L16182" i="16"/>
  <c r="J16182" i="16"/>
  <c r="D2577" i="16"/>
  <c r="B2576" i="16"/>
  <c r="C2576" i="16"/>
  <c r="E4011" i="16"/>
  <c r="B7925" i="16"/>
  <c r="C7925" i="16"/>
  <c r="C15210" i="16"/>
  <c r="B15210" i="16"/>
  <c r="D15211" i="16"/>
  <c r="B11739" i="16"/>
  <c r="C11739" i="16"/>
  <c r="D6582" i="16"/>
  <c r="B6579" i="16"/>
  <c r="C6579" i="16"/>
  <c r="D6580" i="16"/>
  <c r="D6581" i="16"/>
  <c r="E4988" i="16"/>
  <c r="H4987" i="16"/>
  <c r="F4987" i="16"/>
  <c r="K4987" i="16"/>
  <c r="K14880" i="16"/>
  <c r="L14880" i="16"/>
  <c r="E7887" i="16"/>
  <c r="K6787" i="16"/>
  <c r="L6787" i="16"/>
  <c r="K12401" i="16"/>
  <c r="L12401" i="16"/>
  <c r="E3710" i="16"/>
  <c r="E4226" i="16"/>
  <c r="I11600" i="16"/>
  <c r="E11601" i="16"/>
  <c r="H11600" i="16"/>
  <c r="F11600" i="16"/>
  <c r="K11600" i="16"/>
  <c r="L11600" i="16"/>
  <c r="E7542" i="16"/>
  <c r="K3836" i="16"/>
  <c r="L3836" i="16"/>
  <c r="E12849" i="16"/>
  <c r="E4268" i="16"/>
  <c r="J4265" i="16"/>
  <c r="I4265" i="16"/>
  <c r="H4265" i="16"/>
  <c r="F4265" i="16"/>
  <c r="K4265" i="16"/>
  <c r="L4265" i="16"/>
  <c r="H4488" i="16"/>
  <c r="J13246" i="16"/>
  <c r="K4395" i="16"/>
  <c r="L4395" i="16"/>
  <c r="D11833" i="16"/>
  <c r="D11832" i="16"/>
  <c r="B11831" i="16"/>
  <c r="C11831" i="16"/>
  <c r="D11834" i="16"/>
  <c r="D14666" i="16"/>
  <c r="B14665" i="16"/>
  <c r="C14665" i="16"/>
  <c r="K5402" i="16"/>
  <c r="L5402" i="16"/>
  <c r="E14013" i="16"/>
  <c r="I14012" i="16"/>
  <c r="F14012" i="16"/>
  <c r="K14012" i="16"/>
  <c r="L14012" i="16"/>
  <c r="J14012" i="16"/>
  <c r="H14012" i="16"/>
  <c r="F6603" i="16"/>
  <c r="K6603" i="16"/>
  <c r="L6603" i="16"/>
  <c r="E4183" i="16"/>
  <c r="I10874" i="16"/>
  <c r="E10875" i="16"/>
  <c r="H10874" i="16"/>
  <c r="F10874" i="16"/>
  <c r="K10874" i="16"/>
  <c r="L10874" i="16"/>
  <c r="E7439" i="16"/>
  <c r="E2975" i="16"/>
  <c r="B8052" i="16"/>
  <c r="C8052" i="16"/>
  <c r="D11176" i="16"/>
  <c r="D11175" i="16"/>
  <c r="B11174" i="16"/>
  <c r="C11174" i="16"/>
  <c r="D11177" i="16"/>
  <c r="E8582" i="16"/>
  <c r="E3881" i="16"/>
  <c r="F3878" i="16"/>
  <c r="K3878" i="16"/>
  <c r="L3878" i="16"/>
  <c r="I3878" i="16"/>
  <c r="H3878" i="16"/>
  <c r="J3878" i="16"/>
  <c r="E9351" i="16"/>
  <c r="J9348" i="16"/>
  <c r="I9348" i="16"/>
  <c r="H9348" i="16"/>
  <c r="F9348" i="16"/>
  <c r="E13794" i="16"/>
  <c r="B7286" i="16"/>
  <c r="C7286" i="16"/>
  <c r="E3319" i="16"/>
  <c r="H3750" i="16"/>
  <c r="B10767" i="16"/>
  <c r="C10767" i="16"/>
  <c r="J14227" i="16"/>
  <c r="E8147" i="16"/>
  <c r="B7799" i="16"/>
  <c r="C7799" i="16"/>
  <c r="K15534" i="16"/>
  <c r="L15534" i="16"/>
  <c r="D16678" i="16"/>
  <c r="B16677" i="16"/>
  <c r="C16677" i="16"/>
  <c r="D4770" i="16"/>
  <c r="B4769" i="16"/>
  <c r="C4769" i="16"/>
  <c r="D4772" i="16"/>
  <c r="D4771" i="16"/>
  <c r="B13138" i="16"/>
  <c r="D13139" i="16"/>
  <c r="C13138" i="16"/>
  <c r="E5732" i="16"/>
  <c r="K3395" i="16"/>
  <c r="L3395" i="16"/>
  <c r="H7339" i="16"/>
  <c r="B5019" i="16"/>
  <c r="C5019" i="16"/>
  <c r="E3275" i="16"/>
  <c r="J3272" i="16"/>
  <c r="I3272" i="16"/>
  <c r="H3272" i="16"/>
  <c r="F3272" i="16"/>
  <c r="K3272" i="16"/>
  <c r="B12762" i="16"/>
  <c r="C12762" i="16"/>
  <c r="D12763" i="16"/>
  <c r="H5293" i="16"/>
  <c r="B5983" i="16"/>
  <c r="C5983" i="16"/>
  <c r="B16953" i="16"/>
  <c r="C16953" i="16"/>
  <c r="D16954" i="16"/>
  <c r="J12542" i="16"/>
  <c r="E4659" i="16"/>
  <c r="K10728" i="16"/>
  <c r="L10728" i="16"/>
  <c r="F6658" i="16"/>
  <c r="I16976" i="16"/>
  <c r="H3793" i="16"/>
  <c r="B7581" i="16"/>
  <c r="C7581" i="16"/>
  <c r="E12611" i="16"/>
  <c r="J12608" i="16"/>
  <c r="I12608" i="16"/>
  <c r="H12608" i="16"/>
  <c r="F12608" i="16"/>
  <c r="K12608" i="16"/>
  <c r="L12608" i="16"/>
  <c r="B6513" i="16"/>
  <c r="C6513" i="16"/>
  <c r="E13576" i="16"/>
  <c r="D8470" i="16"/>
  <c r="D8469" i="16"/>
  <c r="B8468" i="16"/>
  <c r="C8468" i="16"/>
  <c r="D8471" i="16"/>
  <c r="B7201" i="16"/>
  <c r="C7201" i="16"/>
  <c r="K12681" i="16"/>
  <c r="L12681" i="16"/>
  <c r="H5620" i="16"/>
  <c r="K16455" i="16"/>
  <c r="L16455" i="16"/>
  <c r="D4629" i="16"/>
  <c r="D4628" i="16"/>
  <c r="C4626" i="16"/>
  <c r="D4627" i="16"/>
  <c r="B4626" i="16"/>
  <c r="E4466" i="16"/>
  <c r="C8320" i="16"/>
  <c r="D8321" i="16"/>
  <c r="B8320" i="16"/>
  <c r="D8323" i="16"/>
  <c r="D8322" i="16"/>
  <c r="F13900" i="16"/>
  <c r="K13900" i="16"/>
  <c r="L13900" i="16"/>
  <c r="K4431" i="16"/>
  <c r="L4431" i="16"/>
  <c r="K14989" i="16"/>
  <c r="L14989" i="16"/>
  <c r="E4312" i="16"/>
  <c r="K3491" i="16"/>
  <c r="L3491" i="16"/>
  <c r="B6919" i="16"/>
  <c r="C6919" i="16"/>
  <c r="E11494" i="16"/>
  <c r="B14774" i="16"/>
  <c r="D14775" i="16"/>
  <c r="C14774" i="16"/>
  <c r="L69" i="2"/>
  <c r="T19" i="2" s="1"/>
  <c r="U19" i="2" s="1"/>
  <c r="L74" i="2"/>
  <c r="T24" i="2" s="1"/>
  <c r="U24" i="2" s="1"/>
  <c r="D2384" i="16"/>
  <c r="B2383" i="16"/>
  <c r="C2383" i="16"/>
  <c r="C7289" i="16"/>
  <c r="B7289" i="16"/>
  <c r="D6282" i="16"/>
  <c r="B6281" i="16"/>
  <c r="C6281" i="16"/>
  <c r="D6284" i="16"/>
  <c r="D6283" i="16"/>
  <c r="E2932" i="16"/>
  <c r="E12766" i="16"/>
  <c r="J12763" i="16"/>
  <c r="H12763" i="16"/>
  <c r="I12763" i="16"/>
  <c r="F12763" i="16"/>
  <c r="K12763" i="16"/>
  <c r="L12763" i="16"/>
  <c r="E3668" i="16"/>
  <c r="B6922" i="16"/>
  <c r="C6922" i="16"/>
  <c r="J5732" i="16"/>
  <c r="E5733" i="16"/>
  <c r="H5732" i="16"/>
  <c r="B7125" i="16"/>
  <c r="C7125" i="16"/>
  <c r="E9200" i="16"/>
  <c r="F9197" i="16"/>
  <c r="K9197" i="16"/>
  <c r="L9197" i="16"/>
  <c r="J9197" i="16"/>
  <c r="I9197" i="16"/>
  <c r="H9197" i="16"/>
  <c r="K7647" i="16"/>
  <c r="L7647" i="16"/>
  <c r="E12485" i="16"/>
  <c r="I12484" i="16"/>
  <c r="F12484" i="16"/>
  <c r="K12484" i="16"/>
  <c r="L12484" i="16"/>
  <c r="H12484" i="16"/>
  <c r="J4435" i="16"/>
  <c r="I4435" i="16"/>
  <c r="E4436" i="16"/>
  <c r="H4435" i="16"/>
  <c r="F4435" i="16"/>
  <c r="K4435" i="16"/>
  <c r="D14776" i="16"/>
  <c r="B14775" i="16"/>
  <c r="C14775" i="16"/>
  <c r="D4632" i="16"/>
  <c r="D4631" i="16"/>
  <c r="D4630" i="16"/>
  <c r="B4629" i="16"/>
  <c r="C4629" i="16"/>
  <c r="B8469" i="16"/>
  <c r="C8469" i="16"/>
  <c r="E3276" i="16"/>
  <c r="B4770" i="16"/>
  <c r="C4770" i="16"/>
  <c r="B11176" i="16"/>
  <c r="C11176" i="16"/>
  <c r="E10876" i="16"/>
  <c r="H10873" i="16"/>
  <c r="I10873" i="16"/>
  <c r="F10873" i="16"/>
  <c r="J10873" i="16"/>
  <c r="E4227" i="16"/>
  <c r="H4226" i="16"/>
  <c r="D2578" i="16"/>
  <c r="B2577" i="16"/>
  <c r="C2577" i="16"/>
  <c r="L5183" i="16"/>
  <c r="D7693" i="16"/>
  <c r="C7691" i="16"/>
  <c r="D7692" i="16"/>
  <c r="B7691" i="16"/>
  <c r="D7694" i="16"/>
  <c r="D7480" i="16"/>
  <c r="B7479" i="16"/>
  <c r="C7479" i="16"/>
  <c r="D7482" i="16"/>
  <c r="D7481" i="16"/>
  <c r="K5293" i="16"/>
  <c r="L5293" i="16"/>
  <c r="B7381" i="16"/>
  <c r="C7381" i="16"/>
  <c r="L7338" i="16"/>
  <c r="E15211" i="16"/>
  <c r="E5514" i="16"/>
  <c r="D7294" i="16"/>
  <c r="D7293" i="16"/>
  <c r="C7291" i="16"/>
  <c r="D7292" i="16"/>
  <c r="B7291" i="16"/>
  <c r="E8737" i="16"/>
  <c r="H8736" i="16"/>
  <c r="H16083" i="16"/>
  <c r="E16084" i="16"/>
  <c r="J16083" i="16"/>
  <c r="E13142" i="16"/>
  <c r="I13139" i="16"/>
  <c r="H13139" i="16"/>
  <c r="F13139" i="16"/>
  <c r="K13139" i="16"/>
  <c r="L13139" i="16"/>
  <c r="J13139" i="16"/>
  <c r="C6279" i="16"/>
  <c r="B6279" i="16"/>
  <c r="I9198" i="16"/>
  <c r="K5837" i="16"/>
  <c r="L5837" i="16"/>
  <c r="E3431" i="16"/>
  <c r="I3430" i="16"/>
  <c r="F9814" i="16"/>
  <c r="K9814" i="16"/>
  <c r="D6445" i="16"/>
  <c r="D6444" i="16"/>
  <c r="D6443" i="16"/>
  <c r="B6442" i="16"/>
  <c r="C6442" i="16"/>
  <c r="B4849" i="16"/>
  <c r="C4849" i="16"/>
  <c r="L16975" i="16"/>
  <c r="B7802" i="16"/>
  <c r="C7802" i="16"/>
  <c r="B13360" i="16"/>
  <c r="C13360" i="16"/>
  <c r="D13361" i="16"/>
  <c r="K4136" i="16"/>
  <c r="L4136" i="16"/>
  <c r="K6657" i="16"/>
  <c r="L6657" i="16"/>
  <c r="D14886" i="16"/>
  <c r="B14885" i="16"/>
  <c r="C14885" i="16"/>
  <c r="B6189" i="16"/>
  <c r="C6189" i="16"/>
  <c r="K16839" i="16"/>
  <c r="L16839" i="16"/>
  <c r="K11960" i="16"/>
  <c r="L11960" i="16"/>
  <c r="E13249" i="16"/>
  <c r="E15321" i="16"/>
  <c r="J15320" i="16"/>
  <c r="K3792" i="16"/>
  <c r="L3792" i="16"/>
  <c r="C8183" i="16"/>
  <c r="B8183" i="16"/>
  <c r="J9044" i="16"/>
  <c r="E14667" i="16"/>
  <c r="C5123" i="16"/>
  <c r="B5123" i="16"/>
  <c r="D806" i="16"/>
  <c r="B805" i="16"/>
  <c r="C805" i="16"/>
  <c r="E3018" i="16"/>
  <c r="B16374" i="16"/>
  <c r="C16374" i="16"/>
  <c r="D16375" i="16"/>
  <c r="K3534" i="16"/>
  <c r="L3534" i="16"/>
  <c r="E7767" i="16"/>
  <c r="H7766" i="16"/>
  <c r="J4531" i="16"/>
  <c r="E4532" i="16"/>
  <c r="H4531" i="16"/>
  <c r="F14557" i="16"/>
  <c r="K14557" i="16"/>
  <c r="L14557" i="16"/>
  <c r="J14557" i="16"/>
  <c r="I14557" i="16"/>
  <c r="H14557" i="16"/>
  <c r="E14558" i="16"/>
  <c r="C14995" i="16"/>
  <c r="B14995" i="16"/>
  <c r="D14996" i="16"/>
  <c r="K16954" i="16"/>
  <c r="L16954" i="16"/>
  <c r="B16843" i="16"/>
  <c r="D16844" i="16"/>
  <c r="C16843" i="16"/>
  <c r="B6362" i="16"/>
  <c r="C6362" i="16"/>
  <c r="E16957" i="16"/>
  <c r="D7933" i="16"/>
  <c r="D7932" i="16"/>
  <c r="D7931" i="16"/>
  <c r="B7930" i="16"/>
  <c r="C7930" i="16"/>
  <c r="J16794" i="16"/>
  <c r="E16795" i="16"/>
  <c r="E15431" i="16"/>
  <c r="F15428" i="16"/>
  <c r="K15428" i="16"/>
  <c r="H15428" i="16"/>
  <c r="I15428" i="16"/>
  <c r="J15428" i="16"/>
  <c r="D16740" i="16"/>
  <c r="B16739" i="16"/>
  <c r="C16739" i="16"/>
  <c r="B13686" i="16"/>
  <c r="C13686" i="16"/>
  <c r="D13687" i="16"/>
  <c r="C7380" i="16"/>
  <c r="B7380" i="16"/>
  <c r="B248" i="16"/>
  <c r="C248" i="16"/>
  <c r="D249" i="16"/>
  <c r="E12943" i="16"/>
  <c r="D4699" i="16"/>
  <c r="D4698" i="16"/>
  <c r="D4697" i="16"/>
  <c r="B4696" i="16"/>
  <c r="C4696" i="16"/>
  <c r="B30" i="16"/>
  <c r="C30" i="16"/>
  <c r="D31" i="16"/>
  <c r="E11265" i="16"/>
  <c r="H11264" i="16"/>
  <c r="I11264" i="16"/>
  <c r="J11264" i="16"/>
  <c r="D10628" i="16"/>
  <c r="B10627" i="16"/>
  <c r="C10627" i="16"/>
  <c r="D10630" i="16"/>
  <c r="D10629" i="16"/>
  <c r="B13576" i="16"/>
  <c r="C13576" i="16"/>
  <c r="D13577" i="16"/>
  <c r="F14884" i="16"/>
  <c r="E14885" i="16"/>
  <c r="I14884" i="16"/>
  <c r="E4467" i="16"/>
  <c r="H4466" i="16"/>
  <c r="F4466" i="16"/>
  <c r="E8148" i="16"/>
  <c r="E9352" i="16"/>
  <c r="E8583" i="16"/>
  <c r="C11834" i="16"/>
  <c r="D11835" i="16"/>
  <c r="B11834" i="16"/>
  <c r="D11837" i="16"/>
  <c r="D11836" i="16"/>
  <c r="E12850" i="16"/>
  <c r="I12849" i="16"/>
  <c r="D6585" i="16"/>
  <c r="D6584" i="16"/>
  <c r="B6582" i="16"/>
  <c r="C6582" i="16"/>
  <c r="D6583" i="16"/>
  <c r="K5620" i="16"/>
  <c r="L5620" i="16"/>
  <c r="J4592" i="16"/>
  <c r="I4592" i="16"/>
  <c r="E4593" i="16"/>
  <c r="H4592" i="16"/>
  <c r="E12545" i="16"/>
  <c r="E11882" i="16"/>
  <c r="E11011" i="16"/>
  <c r="H11010" i="16"/>
  <c r="B8621" i="16"/>
  <c r="C8621" i="16"/>
  <c r="D15539" i="16"/>
  <c r="B15538" i="16"/>
  <c r="C15538" i="16"/>
  <c r="D7385" i="16"/>
  <c r="D7384" i="16"/>
  <c r="C7382" i="16"/>
  <c r="D7383" i="16"/>
  <c r="B7382" i="16"/>
  <c r="E11142" i="16"/>
  <c r="J11139" i="16"/>
  <c r="H11139" i="16"/>
  <c r="F11139" i="16"/>
  <c r="I11139" i="16"/>
  <c r="H15538" i="16"/>
  <c r="E15539" i="16"/>
  <c r="F15538" i="16"/>
  <c r="K15538" i="16"/>
  <c r="E3753" i="16"/>
  <c r="B11303" i="16"/>
  <c r="C11303" i="16"/>
  <c r="F16678" i="16"/>
  <c r="E4732" i="16"/>
  <c r="E15103" i="16"/>
  <c r="I15102" i="16"/>
  <c r="H15102" i="16"/>
  <c r="B5023" i="16"/>
  <c r="C5023" i="16"/>
  <c r="E15648" i="16"/>
  <c r="F15647" i="16"/>
  <c r="J15647" i="16"/>
  <c r="D12484" i="16"/>
  <c r="B12483" i="16"/>
  <c r="C12483" i="16"/>
  <c r="E16377" i="16"/>
  <c r="AE43" i="1"/>
  <c r="AF42" i="1"/>
  <c r="AG42" i="1"/>
  <c r="B7126" i="16"/>
  <c r="C7126" i="16"/>
  <c r="J11700" i="16"/>
  <c r="I11700" i="16"/>
  <c r="H11700" i="16"/>
  <c r="F11700" i="16"/>
  <c r="E11701" i="16"/>
  <c r="E5084" i="16"/>
  <c r="E3233" i="16"/>
  <c r="J9198" i="16"/>
  <c r="C11417" i="16"/>
  <c r="B11417" i="16"/>
  <c r="E3061" i="16"/>
  <c r="E4811" i="16"/>
  <c r="E16611" i="16"/>
  <c r="D7806" i="16"/>
  <c r="D7805" i="16"/>
  <c r="D7804" i="16"/>
  <c r="B7803" i="16"/>
  <c r="C7803" i="16"/>
  <c r="K4487" i="16"/>
  <c r="L4487" i="16"/>
  <c r="I16739" i="16"/>
  <c r="F16739" i="16"/>
  <c r="E16740" i="16"/>
  <c r="B10909" i="16"/>
  <c r="C10909" i="16"/>
  <c r="I3362" i="16"/>
  <c r="E3363" i="16"/>
  <c r="H3362" i="16"/>
  <c r="J3362" i="16"/>
  <c r="F3362" i="16"/>
  <c r="K3362" i="16"/>
  <c r="L3362" i="16"/>
  <c r="E15866" i="16"/>
  <c r="C2925" i="16"/>
  <c r="B2925" i="16"/>
  <c r="D8187" i="16"/>
  <c r="D8186" i="16"/>
  <c r="D8185" i="16"/>
  <c r="B8184" i="16"/>
  <c r="C8184" i="16"/>
  <c r="E12370" i="16"/>
  <c r="D5127" i="16"/>
  <c r="D5126" i="16"/>
  <c r="D5125" i="16"/>
  <c r="B5124" i="16"/>
  <c r="C5124" i="16"/>
  <c r="L7010" i="16"/>
  <c r="E9661" i="16"/>
  <c r="H9660" i="16"/>
  <c r="K4351" i="16"/>
  <c r="L4351" i="16"/>
  <c r="I4054" i="16"/>
  <c r="E4055" i="16"/>
  <c r="J4054" i="16"/>
  <c r="H4054" i="16"/>
  <c r="F4054" i="16"/>
  <c r="E4098" i="16"/>
  <c r="L4137" i="16"/>
  <c r="K14121" i="16"/>
  <c r="L14121" i="16"/>
  <c r="B10625" i="16"/>
  <c r="C10625" i="16"/>
  <c r="B3532" i="16"/>
  <c r="C3532" i="16"/>
  <c r="E4398" i="16"/>
  <c r="L6753" i="16"/>
  <c r="E8286" i="16"/>
  <c r="L12400" i="16"/>
  <c r="K5619" i="16"/>
  <c r="L5619" i="16"/>
  <c r="D6366" i="16"/>
  <c r="D6365" i="16"/>
  <c r="D6364" i="16"/>
  <c r="B6363" i="16"/>
  <c r="C6363" i="16"/>
  <c r="E9970" i="16"/>
  <c r="H9967" i="16"/>
  <c r="F9967" i="16"/>
  <c r="J9967" i="16"/>
  <c r="I9967" i="16"/>
  <c r="B491" i="16"/>
  <c r="C491" i="16"/>
  <c r="D492" i="16"/>
  <c r="F14448" i="16"/>
  <c r="K14448" i="16"/>
  <c r="J14448" i="16"/>
  <c r="E14449" i="16"/>
  <c r="H14448" i="16"/>
  <c r="E7543" i="16"/>
  <c r="H7542" i="16"/>
  <c r="F7542" i="16"/>
  <c r="I7542" i="16"/>
  <c r="J7542" i="16"/>
  <c r="E13359" i="16"/>
  <c r="B4695" i="16"/>
  <c r="C4695" i="16"/>
  <c r="B15974" i="16"/>
  <c r="C15974" i="16"/>
  <c r="D15975" i="16"/>
  <c r="B11535" i="16"/>
  <c r="C11535" i="16"/>
  <c r="E6547" i="16"/>
  <c r="I6544" i="16"/>
  <c r="J6544" i="16"/>
  <c r="H6544" i="16"/>
  <c r="F6544" i="16"/>
  <c r="K6544" i="16"/>
  <c r="D2274" i="16"/>
  <c r="B2273" i="16"/>
  <c r="C2273" i="16"/>
  <c r="B6441" i="16"/>
  <c r="C6441" i="16"/>
  <c r="C7801" i="16"/>
  <c r="B7801" i="16"/>
  <c r="I6886" i="16"/>
  <c r="E6406" i="16"/>
  <c r="H6405" i="16"/>
  <c r="F6405" i="16"/>
  <c r="C7205" i="16"/>
  <c r="B7205" i="16"/>
  <c r="I9044" i="16"/>
  <c r="E8015" i="16"/>
  <c r="H8014" i="16"/>
  <c r="I8014" i="16"/>
  <c r="J8014" i="16"/>
  <c r="F8014" i="16"/>
  <c r="K8014" i="16"/>
  <c r="L8014" i="16"/>
  <c r="D15430" i="16"/>
  <c r="B15429" i="16"/>
  <c r="C15429" i="16"/>
  <c r="B8322" i="16"/>
  <c r="C8322" i="16"/>
  <c r="C8470" i="16"/>
  <c r="B8470" i="16"/>
  <c r="C12763" i="16"/>
  <c r="B12763" i="16"/>
  <c r="D12764" i="16"/>
  <c r="E7440" i="16"/>
  <c r="E4989" i="16"/>
  <c r="H4986" i="16"/>
  <c r="F4986" i="16"/>
  <c r="J4986" i="16"/>
  <c r="I4986" i="16"/>
  <c r="E5187" i="16"/>
  <c r="B7477" i="16"/>
  <c r="C7477" i="16"/>
  <c r="E11383" i="16"/>
  <c r="I11382" i="16"/>
  <c r="F11382" i="16"/>
  <c r="D16886" i="16"/>
  <c r="B16885" i="16"/>
  <c r="C16885" i="16"/>
  <c r="D13249" i="16"/>
  <c r="B13248" i="16"/>
  <c r="C13248" i="16"/>
  <c r="H16678" i="16"/>
  <c r="C16793" i="16"/>
  <c r="B16793" i="16"/>
  <c r="D16794" i="16"/>
  <c r="D5027" i="16"/>
  <c r="D5026" i="16"/>
  <c r="D5025" i="16"/>
  <c r="B5024" i="16"/>
  <c r="C5024" i="16"/>
  <c r="E8432" i="16"/>
  <c r="H8431" i="16"/>
  <c r="B8056" i="16"/>
  <c r="C8056" i="16"/>
  <c r="F6150" i="16"/>
  <c r="J6150" i="16"/>
  <c r="I6150" i="16"/>
  <c r="E6151" i="16"/>
  <c r="H6150" i="16"/>
  <c r="B6280" i="16"/>
  <c r="C6280" i="16"/>
  <c r="E5951" i="16"/>
  <c r="H5950" i="16"/>
  <c r="E5841" i="16"/>
  <c r="B11418" i="16"/>
  <c r="C11418" i="16"/>
  <c r="E9816" i="16"/>
  <c r="J9813" i="16"/>
  <c r="I9813" i="16"/>
  <c r="H9813" i="16"/>
  <c r="F9813" i="16"/>
  <c r="K9813" i="16"/>
  <c r="L9813" i="16"/>
  <c r="B6440" i="16"/>
  <c r="C6440" i="16"/>
  <c r="J13467" i="16"/>
  <c r="E13468" i="16"/>
  <c r="I13467" i="16"/>
  <c r="F13467" i="16"/>
  <c r="K13467" i="16"/>
  <c r="H13467" i="16"/>
  <c r="B5986" i="16"/>
  <c r="C5986" i="16"/>
  <c r="E6326" i="16"/>
  <c r="D11051" i="16"/>
  <c r="B11050" i="16"/>
  <c r="D11053" i="16"/>
  <c r="C11050" i="16"/>
  <c r="D11052" i="16"/>
  <c r="L3100" i="16"/>
  <c r="E16843" i="16"/>
  <c r="I3190" i="16"/>
  <c r="E3191" i="16"/>
  <c r="H3190" i="16"/>
  <c r="F3190" i="16"/>
  <c r="E13040" i="16"/>
  <c r="E3796" i="16"/>
  <c r="E5296" i="16"/>
  <c r="F14993" i="16"/>
  <c r="E14994" i="16"/>
  <c r="J14993" i="16"/>
  <c r="I14993" i="16"/>
  <c r="H14993" i="16"/>
  <c r="E7651" i="16"/>
  <c r="H12764" i="16"/>
  <c r="L16882" i="16"/>
  <c r="D10773" i="16"/>
  <c r="B10772" i="16"/>
  <c r="C10772" i="16"/>
  <c r="D10775" i="16"/>
  <c r="D10774" i="16"/>
  <c r="B5226" i="16"/>
  <c r="C5226" i="16"/>
  <c r="E12110" i="16"/>
  <c r="E8891" i="16"/>
  <c r="H8890" i="16"/>
  <c r="F8890" i="16"/>
  <c r="K16923" i="16"/>
  <c r="E7088" i="16"/>
  <c r="H7087" i="16"/>
  <c r="F7087" i="16"/>
  <c r="J7087" i="16"/>
  <c r="I7087" i="16"/>
  <c r="D3536" i="16"/>
  <c r="D3535" i="16"/>
  <c r="D3534" i="16"/>
  <c r="B3533" i="16"/>
  <c r="C3533" i="16"/>
  <c r="L7247" i="16"/>
  <c r="B4931" i="16"/>
  <c r="C4931" i="16"/>
  <c r="E5623" i="16"/>
  <c r="E10123" i="16"/>
  <c r="H10122" i="16"/>
  <c r="F10122" i="16"/>
  <c r="C6581" i="16"/>
  <c r="B6581" i="16"/>
  <c r="C7689" i="16"/>
  <c r="B7689" i="16"/>
  <c r="D371" i="16"/>
  <c r="B370" i="16"/>
  <c r="C370" i="16"/>
  <c r="B16461" i="16"/>
  <c r="D16462" i="16"/>
  <c r="C16461" i="16"/>
  <c r="E4660" i="16"/>
  <c r="H4659" i="16"/>
  <c r="F4659" i="16"/>
  <c r="I2975" i="16"/>
  <c r="E2976" i="16"/>
  <c r="H2975" i="16"/>
  <c r="J2975" i="16"/>
  <c r="F2975" i="16"/>
  <c r="L3750" i="16"/>
  <c r="C4569" i="16"/>
  <c r="B4569" i="16"/>
  <c r="J15429" i="16"/>
  <c r="D16613" i="16"/>
  <c r="B16612" i="16"/>
  <c r="C16612" i="16"/>
  <c r="B2926" i="16"/>
  <c r="C2926" i="16"/>
  <c r="D8326" i="16"/>
  <c r="D8325" i="16"/>
  <c r="D8324" i="16"/>
  <c r="B8323" i="16"/>
  <c r="C8323" i="16"/>
  <c r="K6658" i="16"/>
  <c r="L6658" i="16"/>
  <c r="C13139" i="16"/>
  <c r="B13139" i="16"/>
  <c r="D13140" i="16"/>
  <c r="C16678" i="16"/>
  <c r="B16678" i="16"/>
  <c r="D16679" i="16"/>
  <c r="E13795" i="16"/>
  <c r="F13794" i="16"/>
  <c r="J13794" i="16"/>
  <c r="C11832" i="16"/>
  <c r="B11832" i="16"/>
  <c r="E11602" i="16"/>
  <c r="H11599" i="16"/>
  <c r="F11599" i="16"/>
  <c r="K11599" i="16"/>
  <c r="I11599" i="16"/>
  <c r="J11599" i="16"/>
  <c r="I4987" i="16"/>
  <c r="L4987" i="16"/>
  <c r="E4012" i="16"/>
  <c r="I4011" i="16"/>
  <c r="H16538" i="16"/>
  <c r="K16538" i="16"/>
  <c r="L16538" i="16"/>
  <c r="B7052" i="16"/>
  <c r="C7052" i="16"/>
  <c r="D15649" i="16"/>
  <c r="B15648" i="16"/>
  <c r="C15648" i="16"/>
  <c r="B7928" i="16"/>
  <c r="C7928" i="16"/>
  <c r="D16284" i="16"/>
  <c r="B16283" i="16"/>
  <c r="C16283" i="16"/>
  <c r="K16976" i="16"/>
  <c r="L16976" i="16"/>
  <c r="B12614" i="16"/>
  <c r="D12615" i="16"/>
  <c r="C12614" i="16"/>
  <c r="E14230" i="16"/>
  <c r="D8060" i="16"/>
  <c r="D8059" i="16"/>
  <c r="D8058" i="16"/>
  <c r="B8057" i="16"/>
  <c r="C8057" i="16"/>
  <c r="L10426" i="16"/>
  <c r="J6053" i="16"/>
  <c r="I6053" i="16"/>
  <c r="E6054" i="16"/>
  <c r="H6053" i="16"/>
  <c r="F6053" i="16"/>
  <c r="B11635" i="16"/>
  <c r="C11635" i="16"/>
  <c r="D11422" i="16"/>
  <c r="D11421" i="16"/>
  <c r="D11420" i="16"/>
  <c r="B11419" i="16"/>
  <c r="C11419" i="16"/>
  <c r="I9814" i="16"/>
  <c r="B13469" i="16"/>
  <c r="C13469" i="16"/>
  <c r="D13470" i="16"/>
  <c r="J3399" i="16"/>
  <c r="I3399" i="16"/>
  <c r="E3400" i="16"/>
  <c r="H3399" i="16"/>
  <c r="F3399" i="16"/>
  <c r="B7584" i="16"/>
  <c r="C7584" i="16"/>
  <c r="D5990" i="16"/>
  <c r="D5989" i="16"/>
  <c r="D5988" i="16"/>
  <c r="B5987" i="16"/>
  <c r="C5987" i="16"/>
  <c r="C10910" i="16"/>
  <c r="B10910" i="16"/>
  <c r="E3104" i="16"/>
  <c r="J12040" i="16"/>
  <c r="I12040" i="16"/>
  <c r="E12041" i="16"/>
  <c r="H12040" i="16"/>
  <c r="F12040" i="16"/>
  <c r="F15429" i="16"/>
  <c r="K15429" i="16"/>
  <c r="L15429" i="16"/>
  <c r="E15757" i="16"/>
  <c r="F15756" i="16"/>
  <c r="L6602" i="16"/>
  <c r="E15976" i="16"/>
  <c r="F15973" i="16"/>
  <c r="K15973" i="16"/>
  <c r="L15973" i="16"/>
  <c r="J15973" i="16"/>
  <c r="I15973" i="16"/>
  <c r="H15973" i="16"/>
  <c r="E11964" i="16"/>
  <c r="I12330" i="16"/>
  <c r="E12331" i="16"/>
  <c r="H12330" i="16"/>
  <c r="F12330" i="16"/>
  <c r="J12330" i="16"/>
  <c r="C8182" i="16"/>
  <c r="B8182" i="16"/>
  <c r="C7206" i="16"/>
  <c r="D7207" i="16"/>
  <c r="B7206" i="16"/>
  <c r="D7209" i="16"/>
  <c r="D7208" i="16"/>
  <c r="K6943" i="16"/>
  <c r="L6943" i="16"/>
  <c r="F10732" i="16"/>
  <c r="E10733" i="16"/>
  <c r="H10732" i="16"/>
  <c r="J10732" i="16"/>
  <c r="I10732" i="16"/>
  <c r="J12764" i="16"/>
  <c r="E16886" i="16"/>
  <c r="C5122" i="16"/>
  <c r="B5122" i="16"/>
  <c r="E7014" i="16"/>
  <c r="C15865" i="16"/>
  <c r="B15865" i="16"/>
  <c r="D15866" i="16"/>
  <c r="D5230" i="16"/>
  <c r="D5229" i="16"/>
  <c r="D5228" i="16"/>
  <c r="B5227" i="16"/>
  <c r="C5227" i="16"/>
  <c r="E3538" i="16"/>
  <c r="I16923" i="16"/>
  <c r="E3496" i="16"/>
  <c r="I3495" i="16"/>
  <c r="C1191" i="16"/>
  <c r="D1192" i="16"/>
  <c r="B1191" i="16"/>
  <c r="E14123" i="16"/>
  <c r="H14120" i="16"/>
  <c r="F14120" i="16"/>
  <c r="K14120" i="16"/>
  <c r="L14120" i="16"/>
  <c r="J14120" i="16"/>
  <c r="I14120" i="16"/>
  <c r="C10626" i="16"/>
  <c r="B10626" i="16"/>
  <c r="B6089" i="16"/>
  <c r="C6089" i="16"/>
  <c r="E6755" i="16"/>
  <c r="F6752" i="16"/>
  <c r="K6752" i="16"/>
  <c r="L6752" i="16"/>
  <c r="H6752" i="16"/>
  <c r="J6752" i="16"/>
  <c r="I6752" i="16"/>
  <c r="E12404" i="16"/>
  <c r="C11536" i="16"/>
  <c r="B11536" i="16"/>
  <c r="C6361" i="16"/>
  <c r="B6361" i="16"/>
  <c r="J9968" i="16"/>
  <c r="D14121" i="16"/>
  <c r="B14120" i="16"/>
  <c r="C14120" i="16"/>
  <c r="E12612" i="16"/>
  <c r="D4775" i="16"/>
  <c r="D4774" i="16"/>
  <c r="C4772" i="16"/>
  <c r="D4773" i="16"/>
  <c r="B4772" i="16"/>
  <c r="E3882" i="16"/>
  <c r="D11746" i="16"/>
  <c r="D11745" i="16"/>
  <c r="B11743" i="16"/>
  <c r="C11743" i="16"/>
  <c r="D11744" i="16"/>
  <c r="E3968" i="16"/>
  <c r="E3624" i="16"/>
  <c r="D4854" i="16"/>
  <c r="D4853" i="16"/>
  <c r="D4852" i="16"/>
  <c r="B4851" i="16"/>
  <c r="C4851" i="16"/>
  <c r="E6888" i="16"/>
  <c r="J6885" i="16"/>
  <c r="I6885" i="16"/>
  <c r="H6885" i="16"/>
  <c r="F6885" i="16"/>
  <c r="K6885" i="16"/>
  <c r="L6885" i="16"/>
  <c r="E14775" i="16"/>
  <c r="C10771" i="16"/>
  <c r="B10771" i="16"/>
  <c r="C6088" i="16"/>
  <c r="B6088" i="16"/>
  <c r="E3839" i="16"/>
  <c r="E13577" i="16"/>
  <c r="I13576" i="16"/>
  <c r="H13576" i="16"/>
  <c r="F13576" i="16"/>
  <c r="K13576" i="16"/>
  <c r="J13576" i="16"/>
  <c r="B16538" i="16"/>
  <c r="C16538" i="16"/>
  <c r="D16539" i="16"/>
  <c r="D6520" i="16"/>
  <c r="C6518" i="16"/>
  <c r="D6519" i="16"/>
  <c r="D6521" i="16"/>
  <c r="B6518" i="16"/>
  <c r="B5022" i="16"/>
  <c r="C5022" i="16"/>
  <c r="D6926" i="16"/>
  <c r="D6925" i="16"/>
  <c r="C6923" i="16"/>
  <c r="D6924" i="16"/>
  <c r="B6923" i="16"/>
  <c r="B3531" i="16"/>
  <c r="C3531" i="16"/>
  <c r="E11495" i="16"/>
  <c r="H11494" i="16"/>
  <c r="F11494" i="16"/>
  <c r="I11494" i="16"/>
  <c r="J11494" i="16"/>
  <c r="D16955" i="16"/>
  <c r="B16954" i="16"/>
  <c r="C16954" i="16"/>
  <c r="L3272" i="16"/>
  <c r="D11180" i="16"/>
  <c r="D11178" i="16"/>
  <c r="B11177" i="16"/>
  <c r="C11177" i="16"/>
  <c r="D11179" i="16"/>
  <c r="E14014" i="16"/>
  <c r="F14011" i="16"/>
  <c r="H14011" i="16"/>
  <c r="J14011" i="16"/>
  <c r="I14011" i="16"/>
  <c r="J4987" i="16"/>
  <c r="B15211" i="16"/>
  <c r="D15212" i="16"/>
  <c r="C15211" i="16"/>
  <c r="B7053" i="16"/>
  <c r="C7053" i="16"/>
  <c r="C14229" i="16"/>
  <c r="B14229" i="16"/>
  <c r="D14230" i="16"/>
  <c r="B7478" i="16"/>
  <c r="C7478" i="16"/>
  <c r="C11742" i="16"/>
  <c r="B11742" i="16"/>
  <c r="J6545" i="16"/>
  <c r="D13040" i="16"/>
  <c r="B13039" i="16"/>
  <c r="C13039" i="16"/>
  <c r="E14339" i="16"/>
  <c r="D16085" i="16"/>
  <c r="B16084" i="16"/>
  <c r="C16084" i="16"/>
  <c r="K4488" i="16"/>
  <c r="L4488" i="16"/>
  <c r="E12433" i="16"/>
  <c r="J12432" i="16"/>
  <c r="F12432" i="16"/>
  <c r="K12432" i="16"/>
  <c r="L12432" i="16"/>
  <c r="D13905" i="16"/>
  <c r="C13904" i="16"/>
  <c r="B13904" i="16"/>
  <c r="E7342" i="16"/>
  <c r="D16924" i="16"/>
  <c r="B16923" i="16"/>
  <c r="C16923" i="16"/>
  <c r="C6517" i="16"/>
  <c r="B6517" i="16"/>
  <c r="K6818" i="16"/>
  <c r="L6818" i="16"/>
  <c r="E6479" i="16"/>
  <c r="L11961" i="16"/>
  <c r="B12941" i="16"/>
  <c r="D12942" i="16"/>
  <c r="C12941" i="16"/>
  <c r="C176" i="16"/>
  <c r="B176" i="16"/>
  <c r="D177" i="16"/>
  <c r="K3620" i="16"/>
  <c r="L3620" i="16"/>
  <c r="D14342" i="16"/>
  <c r="B14341" i="16"/>
  <c r="C14341" i="16"/>
  <c r="D15758" i="16"/>
  <c r="C15757" i="16"/>
  <c r="B15757" i="16"/>
  <c r="H13140" i="16"/>
  <c r="K13140" i="16"/>
  <c r="L13140" i="16"/>
  <c r="B11636" i="16"/>
  <c r="C11636" i="16"/>
  <c r="K12939" i="16"/>
  <c r="L12939" i="16"/>
  <c r="D104" i="16"/>
  <c r="B103" i="16"/>
  <c r="C103" i="16"/>
  <c r="B4570" i="16"/>
  <c r="C4570" i="16"/>
  <c r="E12285" i="16"/>
  <c r="I12284" i="16"/>
  <c r="H12284" i="16"/>
  <c r="J12284" i="16"/>
  <c r="F12284" i="16"/>
  <c r="F6886" i="16"/>
  <c r="D7588" i="16"/>
  <c r="D7587" i="16"/>
  <c r="D7586" i="16"/>
  <c r="B7585" i="16"/>
  <c r="C7585" i="16"/>
  <c r="E4140" i="16"/>
  <c r="E6661" i="16"/>
  <c r="D6191" i="16"/>
  <c r="B6190" i="16"/>
  <c r="D6193" i="16"/>
  <c r="D6192" i="16"/>
  <c r="C6190" i="16"/>
  <c r="D10914" i="16"/>
  <c r="D10913" i="16"/>
  <c r="C10911" i="16"/>
  <c r="D10912" i="16"/>
  <c r="B10911" i="16"/>
  <c r="C11048" i="16"/>
  <c r="B11048" i="16"/>
  <c r="C4694" i="16"/>
  <c r="B4694" i="16"/>
  <c r="H15429" i="16"/>
  <c r="H15974" i="16"/>
  <c r="K15974" i="16"/>
  <c r="L15974" i="16"/>
  <c r="E12234" i="16"/>
  <c r="J12231" i="16"/>
  <c r="I12231" i="16"/>
  <c r="H12231" i="16"/>
  <c r="F12231" i="16"/>
  <c r="K12231" i="16"/>
  <c r="L12231" i="16"/>
  <c r="E6712" i="16"/>
  <c r="J6709" i="16"/>
  <c r="I6709" i="16"/>
  <c r="H6709" i="16"/>
  <c r="F6709" i="16"/>
  <c r="E2889" i="16"/>
  <c r="E6790" i="16"/>
  <c r="K3921" i="16"/>
  <c r="L3921" i="16"/>
  <c r="E6947" i="16"/>
  <c r="F12764" i="16"/>
  <c r="K12764" i="16"/>
  <c r="B10770" i="16"/>
  <c r="C10770" i="16"/>
  <c r="E13903" i="16"/>
  <c r="E10278" i="16"/>
  <c r="H10275" i="16"/>
  <c r="J10275" i="16"/>
  <c r="I10275" i="16"/>
  <c r="F10275" i="16"/>
  <c r="K10275" i="16"/>
  <c r="L10275" i="16"/>
  <c r="H12685" i="16"/>
  <c r="E12686" i="16"/>
  <c r="I12685" i="16"/>
  <c r="J12685" i="16"/>
  <c r="F12685" i="16"/>
  <c r="J12174" i="16"/>
  <c r="E12175" i="16"/>
  <c r="H12174" i="16"/>
  <c r="F12174" i="16"/>
  <c r="K12174" i="16"/>
  <c r="D6093" i="16"/>
  <c r="D6092" i="16"/>
  <c r="C6090" i="16"/>
  <c r="D6091" i="16"/>
  <c r="B6090" i="16"/>
  <c r="E5405" i="16"/>
  <c r="E7251" i="16"/>
  <c r="I6753" i="16"/>
  <c r="K3835" i="16"/>
  <c r="L3835" i="16"/>
  <c r="C4932" i="16"/>
  <c r="B4932" i="16"/>
  <c r="D11540" i="16"/>
  <c r="D11539" i="16"/>
  <c r="D11538" i="16"/>
  <c r="B11537" i="16"/>
  <c r="C11537" i="16"/>
  <c r="D8472" i="16"/>
  <c r="B8471" i="16"/>
  <c r="C8471" i="16"/>
  <c r="D8474" i="16"/>
  <c r="D8473" i="16"/>
  <c r="J4183" i="16"/>
  <c r="I4183" i="16"/>
  <c r="E4184" i="16"/>
  <c r="H4183" i="16"/>
  <c r="F4183" i="16"/>
  <c r="K4183" i="16"/>
  <c r="B11302" i="16"/>
  <c r="C11302" i="16"/>
  <c r="E13686" i="16"/>
  <c r="I13685" i="16"/>
  <c r="H13685" i="16"/>
  <c r="F13685" i="16"/>
  <c r="J13685" i="16"/>
  <c r="E10430" i="16"/>
  <c r="C7583" i="16"/>
  <c r="B7583" i="16"/>
  <c r="B6188" i="16"/>
  <c r="C6188" i="16"/>
  <c r="B11049" i="16"/>
  <c r="C11049" i="16"/>
  <c r="E3925" i="16"/>
  <c r="E9046" i="16"/>
  <c r="I9043" i="16"/>
  <c r="F9043" i="16"/>
  <c r="K9043" i="16"/>
  <c r="L9043" i="16"/>
  <c r="J9043" i="16"/>
  <c r="H9043" i="16"/>
  <c r="C612" i="16"/>
  <c r="B612" i="16"/>
  <c r="D613" i="16"/>
  <c r="D13796" i="16"/>
  <c r="B13795" i="16"/>
  <c r="C13795" i="16"/>
  <c r="D1553" i="16"/>
  <c r="B1552" i="16"/>
  <c r="C1552" i="16"/>
  <c r="B4628" i="16"/>
  <c r="C4628" i="16"/>
  <c r="C11175" i="16"/>
  <c r="B11175" i="16"/>
  <c r="C14666" i="16"/>
  <c r="B14666" i="16"/>
  <c r="D14667" i="16"/>
  <c r="B6580" i="16"/>
  <c r="C6580" i="16"/>
  <c r="B7690" i="16"/>
  <c r="C7690" i="16"/>
  <c r="B8620" i="16"/>
  <c r="C8620" i="16"/>
  <c r="D11305" i="16"/>
  <c r="B11304" i="16"/>
  <c r="C11304" i="16"/>
  <c r="D11307" i="16"/>
  <c r="D11306" i="16"/>
  <c r="B7290" i="16"/>
  <c r="C7290" i="16"/>
  <c r="E6606" i="16"/>
  <c r="E6242" i="16"/>
  <c r="F6241" i="16"/>
  <c r="F4312" i="16"/>
  <c r="J4312" i="16"/>
  <c r="E4313" i="16"/>
  <c r="H4312" i="16"/>
  <c r="B8321" i="16"/>
  <c r="C8321" i="16"/>
  <c r="B4627" i="16"/>
  <c r="C4627" i="16"/>
  <c r="C4771" i="16"/>
  <c r="B4771" i="16"/>
  <c r="E3320" i="16"/>
  <c r="H3319" i="16"/>
  <c r="J3319" i="16"/>
  <c r="K9348" i="16"/>
  <c r="L9348" i="16"/>
  <c r="J10874" i="16"/>
  <c r="B11833" i="16"/>
  <c r="C11833" i="16"/>
  <c r="E4269" i="16"/>
  <c r="J11600" i="16"/>
  <c r="E3711" i="16"/>
  <c r="H3710" i="16"/>
  <c r="F3710" i="16"/>
  <c r="J3710" i="16"/>
  <c r="E7888" i="16"/>
  <c r="H7887" i="16"/>
  <c r="I7887" i="16"/>
  <c r="J7887" i="16"/>
  <c r="F7887" i="16"/>
  <c r="E16186" i="16"/>
  <c r="E16540" i="16"/>
  <c r="J16537" i="16"/>
  <c r="I16537" i="16"/>
  <c r="H16537" i="16"/>
  <c r="F16537" i="16"/>
  <c r="D7057" i="16"/>
  <c r="D7056" i="16"/>
  <c r="D7055" i="16"/>
  <c r="B7054" i="16"/>
  <c r="C7054" i="16"/>
  <c r="B11741" i="16"/>
  <c r="C11741" i="16"/>
  <c r="F6545" i="16"/>
  <c r="K6545" i="16"/>
  <c r="L6545" i="16"/>
  <c r="C7929" i="16"/>
  <c r="B7929" i="16"/>
  <c r="D15321" i="16"/>
  <c r="B15320" i="16"/>
  <c r="C15320" i="16"/>
  <c r="L3535" i="16"/>
  <c r="C12545" i="16"/>
  <c r="B12545" i="16"/>
  <c r="D12546" i="16"/>
  <c r="D8623" i="16"/>
  <c r="B8622" i="16"/>
  <c r="C8622" i="16"/>
  <c r="D8625" i="16"/>
  <c r="D8624" i="16"/>
  <c r="E3148" i="16"/>
  <c r="I3147" i="16"/>
  <c r="J4896" i="16"/>
  <c r="I4896" i="16"/>
  <c r="E4897" i="16"/>
  <c r="H4896" i="16"/>
  <c r="F4896" i="16"/>
  <c r="K3749" i="16"/>
  <c r="L3749" i="16"/>
  <c r="B6516" i="16"/>
  <c r="C6516" i="16"/>
  <c r="E16680" i="16"/>
  <c r="J16677" i="16"/>
  <c r="I16677" i="16"/>
  <c r="H16677" i="16"/>
  <c r="F16677" i="16"/>
  <c r="K4728" i="16"/>
  <c r="L4728" i="16"/>
  <c r="H43" i="1"/>
  <c r="I43" i="1"/>
  <c r="B43" i="1"/>
  <c r="C43" i="1"/>
  <c r="A44" i="1"/>
  <c r="B12848" i="16"/>
  <c r="D12849" i="16"/>
  <c r="C12848" i="16"/>
  <c r="C8055" i="16"/>
  <c r="B8055" i="16"/>
  <c r="D1915" i="16"/>
  <c r="C1914" i="16"/>
  <c r="B1914" i="16"/>
  <c r="D7128" i="16"/>
  <c r="B7127" i="16"/>
  <c r="C7127" i="16"/>
  <c r="D7130" i="16"/>
  <c r="D7129" i="16"/>
  <c r="K5080" i="16"/>
  <c r="L5080" i="16"/>
  <c r="K3229" i="16"/>
  <c r="L3229" i="16"/>
  <c r="D11640" i="16"/>
  <c r="D11639" i="16"/>
  <c r="D11638" i="16"/>
  <c r="B11637" i="16"/>
  <c r="C11637" i="16"/>
  <c r="F9198" i="16"/>
  <c r="K9198" i="16"/>
  <c r="L9198" i="16"/>
  <c r="B4850" i="16"/>
  <c r="C4850" i="16"/>
  <c r="K16607" i="16"/>
  <c r="L16607" i="16"/>
  <c r="B4571" i="16"/>
  <c r="C4571" i="16"/>
  <c r="J10584" i="16"/>
  <c r="E10585" i="16"/>
  <c r="H10584" i="16"/>
  <c r="I10584" i="16"/>
  <c r="E16460" i="16"/>
  <c r="H6886" i="16"/>
  <c r="E9507" i="16"/>
  <c r="B5985" i="16"/>
  <c r="C5985" i="16"/>
  <c r="D14558" i="16"/>
  <c r="B14557" i="16"/>
  <c r="C14557" i="16"/>
  <c r="I15429" i="16"/>
  <c r="E16285" i="16"/>
  <c r="J16282" i="16"/>
  <c r="F16282" i="16"/>
  <c r="I16282" i="16"/>
  <c r="H16282" i="16"/>
  <c r="L13245" i="16"/>
  <c r="E11795" i="16"/>
  <c r="B999" i="16"/>
  <c r="C999" i="16"/>
  <c r="D1000" i="16"/>
  <c r="C14448" i="16"/>
  <c r="B14448" i="16"/>
  <c r="D14449" i="16"/>
  <c r="D2930" i="16"/>
  <c r="D2928" i="16"/>
  <c r="B2927" i="16"/>
  <c r="C2927" i="16"/>
  <c r="D2929" i="16"/>
  <c r="C7204" i="16"/>
  <c r="B7204" i="16"/>
  <c r="K12366" i="16"/>
  <c r="L12366" i="16"/>
  <c r="I12764" i="16"/>
  <c r="H9044" i="16"/>
  <c r="K9044" i="16"/>
  <c r="L9044" i="16"/>
  <c r="L14771" i="16"/>
  <c r="K3014" i="16"/>
  <c r="L3014" i="16"/>
  <c r="E3581" i="16"/>
  <c r="B5225" i="16"/>
  <c r="C5225" i="16"/>
  <c r="E6821" i="16"/>
  <c r="D12686" i="16"/>
  <c r="B12685" i="16"/>
  <c r="C12685" i="16"/>
  <c r="E4355" i="16"/>
  <c r="C16185" i="16"/>
  <c r="B16185" i="16"/>
  <c r="D16186" i="16"/>
  <c r="B6921" i="16"/>
  <c r="C6921" i="16"/>
  <c r="E16925" i="16"/>
  <c r="I16922" i="16"/>
  <c r="H16922" i="16"/>
  <c r="F16922" i="16"/>
  <c r="K16922" i="16"/>
  <c r="L16922" i="16"/>
  <c r="J16922" i="16"/>
  <c r="D14014" i="16"/>
  <c r="C14013" i="16"/>
  <c r="B14013" i="16"/>
  <c r="L3058" i="16"/>
  <c r="E7167" i="16"/>
  <c r="H7166" i="16"/>
  <c r="F7166" i="16"/>
  <c r="J7166" i="16"/>
  <c r="K8282" i="16"/>
  <c r="L8282" i="16"/>
  <c r="D4936" i="16"/>
  <c r="D4935" i="16"/>
  <c r="D4934" i="16"/>
  <c r="B4933" i="16"/>
  <c r="C4933" i="16"/>
  <c r="B15103" i="16"/>
  <c r="C15103" i="16"/>
  <c r="D15104" i="16"/>
  <c r="K16953" i="16"/>
  <c r="L16953" i="16"/>
  <c r="L75" i="2"/>
  <c r="P75" i="2" s="1"/>
  <c r="D7059" i="16"/>
  <c r="C7057" i="16"/>
  <c r="D7058" i="16"/>
  <c r="B7057" i="16"/>
  <c r="D7060" i="16"/>
  <c r="B4935" i="16"/>
  <c r="C4935" i="16"/>
  <c r="E16926" i="16"/>
  <c r="E9508" i="16"/>
  <c r="H9505" i="16"/>
  <c r="F9505" i="16"/>
  <c r="K9505" i="16"/>
  <c r="L9505" i="16"/>
  <c r="J9505" i="16"/>
  <c r="I9505" i="16"/>
  <c r="E16681" i="16"/>
  <c r="E16541" i="16"/>
  <c r="E13904" i="16"/>
  <c r="I13903" i="16"/>
  <c r="F13903" i="16"/>
  <c r="K13903" i="16"/>
  <c r="J13903" i="16"/>
  <c r="H13903" i="16"/>
  <c r="J6661" i="16"/>
  <c r="E6662" i="16"/>
  <c r="H4140" i="16"/>
  <c r="E4141" i="16"/>
  <c r="D105" i="16"/>
  <c r="B104" i="16"/>
  <c r="C104" i="16"/>
  <c r="E14015" i="16"/>
  <c r="E12613" i="16"/>
  <c r="F12612" i="16"/>
  <c r="J12612" i="16"/>
  <c r="H12612" i="16"/>
  <c r="I12612" i="16"/>
  <c r="I3538" i="16"/>
  <c r="E3539" i="16"/>
  <c r="B8059" i="16"/>
  <c r="C8059" i="16"/>
  <c r="E11603" i="16"/>
  <c r="D16614" i="16"/>
  <c r="B16613" i="16"/>
  <c r="C16613" i="16"/>
  <c r="F3796" i="16"/>
  <c r="J3796" i="16"/>
  <c r="I3796" i="16"/>
  <c r="H3796" i="16"/>
  <c r="E3797" i="16"/>
  <c r="I8431" i="16"/>
  <c r="L6544" i="16"/>
  <c r="E13360" i="16"/>
  <c r="I13357" i="16"/>
  <c r="H13357" i="16"/>
  <c r="F13357" i="16"/>
  <c r="K13357" i="16"/>
  <c r="L13357" i="16"/>
  <c r="J13357" i="16"/>
  <c r="E4099" i="16"/>
  <c r="J4096" i="16"/>
  <c r="F4096" i="16"/>
  <c r="I4096" i="16"/>
  <c r="H4096" i="16"/>
  <c r="B5126" i="16"/>
  <c r="C5126" i="16"/>
  <c r="E15867" i="16"/>
  <c r="J15864" i="16"/>
  <c r="H15864" i="16"/>
  <c r="F15864" i="16"/>
  <c r="I15864" i="16"/>
  <c r="D11840" i="16"/>
  <c r="D11839" i="16"/>
  <c r="D11838" i="16"/>
  <c r="B11837" i="16"/>
  <c r="C11837" i="16"/>
  <c r="E8149" i="16"/>
  <c r="J8146" i="16"/>
  <c r="I8146" i="16"/>
  <c r="F8146" i="16"/>
  <c r="K8146" i="16"/>
  <c r="L8146" i="16"/>
  <c r="H8146" i="16"/>
  <c r="E16796" i="16"/>
  <c r="I16793" i="16"/>
  <c r="H16793" i="16"/>
  <c r="F16793" i="16"/>
  <c r="K16793" i="16"/>
  <c r="J16793" i="16"/>
  <c r="J4226" i="16"/>
  <c r="E3669" i="16"/>
  <c r="H3666" i="16"/>
  <c r="F3666" i="16"/>
  <c r="K3666" i="16"/>
  <c r="L3666" i="16"/>
  <c r="I3666" i="16"/>
  <c r="J3666" i="16"/>
  <c r="D4938" i="16"/>
  <c r="D4937" i="16"/>
  <c r="B4936" i="16"/>
  <c r="C4936" i="16"/>
  <c r="D4939" i="16"/>
  <c r="J6821" i="16"/>
  <c r="I6821" i="16"/>
  <c r="E6822" i="16"/>
  <c r="F6821" i="16"/>
  <c r="K6821" i="16"/>
  <c r="L6821" i="16"/>
  <c r="H6821" i="16"/>
  <c r="B2929" i="16"/>
  <c r="C2929" i="16"/>
  <c r="D1001" i="16"/>
  <c r="B1000" i="16"/>
  <c r="C1000" i="16"/>
  <c r="F9506" i="16"/>
  <c r="C1915" i="16"/>
  <c r="B1915" i="16"/>
  <c r="D1916" i="16"/>
  <c r="F3147" i="16"/>
  <c r="B8623" i="16"/>
  <c r="C8623" i="16"/>
  <c r="K4312" i="16"/>
  <c r="B11305" i="16"/>
  <c r="C11305" i="16"/>
  <c r="D14668" i="16"/>
  <c r="B14667" i="16"/>
  <c r="C14667" i="16"/>
  <c r="D1554" i="16"/>
  <c r="B1553" i="16"/>
  <c r="C1553" i="16"/>
  <c r="B11538" i="16"/>
  <c r="C11538" i="16"/>
  <c r="E7252" i="16"/>
  <c r="H7251" i="16"/>
  <c r="F7251" i="16"/>
  <c r="C10913" i="16"/>
  <c r="B10913" i="16"/>
  <c r="C12942" i="16"/>
  <c r="B12942" i="16"/>
  <c r="D12943" i="16"/>
  <c r="J12431" i="16"/>
  <c r="F12431" i="16"/>
  <c r="K12431" i="16"/>
  <c r="L12431" i="16"/>
  <c r="B15212" i="16"/>
  <c r="C15212" i="16"/>
  <c r="D15213" i="16"/>
  <c r="C11179" i="16"/>
  <c r="B11179" i="16"/>
  <c r="B16955" i="16"/>
  <c r="C16955" i="16"/>
  <c r="D16956" i="16"/>
  <c r="D6522" i="16"/>
  <c r="B6521" i="16"/>
  <c r="C6521" i="16"/>
  <c r="D6523" i="16"/>
  <c r="D6524" i="16"/>
  <c r="L13576" i="16"/>
  <c r="E3840" i="16"/>
  <c r="I3839" i="16"/>
  <c r="C4852" i="16"/>
  <c r="B4852" i="16"/>
  <c r="F3495" i="16"/>
  <c r="B15866" i="16"/>
  <c r="D15867" i="16"/>
  <c r="C15866" i="16"/>
  <c r="E12332" i="16"/>
  <c r="J12329" i="16"/>
  <c r="I12329" i="16"/>
  <c r="H12329" i="16"/>
  <c r="F12329" i="16"/>
  <c r="K12329" i="16"/>
  <c r="L12329" i="16"/>
  <c r="B5988" i="16"/>
  <c r="C5988" i="16"/>
  <c r="E3401" i="16"/>
  <c r="J3398" i="16"/>
  <c r="I3398" i="16"/>
  <c r="H3398" i="16"/>
  <c r="F3398" i="16"/>
  <c r="B11420" i="16"/>
  <c r="C11420" i="16"/>
  <c r="E6055" i="16"/>
  <c r="J6052" i="16"/>
  <c r="I6052" i="16"/>
  <c r="H6052" i="16"/>
  <c r="F6052" i="16"/>
  <c r="K6052" i="16"/>
  <c r="D8063" i="16"/>
  <c r="D8062" i="16"/>
  <c r="D8061" i="16"/>
  <c r="B8060" i="16"/>
  <c r="C8060" i="16"/>
  <c r="C8324" i="16"/>
  <c r="B8324" i="16"/>
  <c r="E2977" i="16"/>
  <c r="F2974" i="16"/>
  <c r="J2974" i="16"/>
  <c r="I2974" i="16"/>
  <c r="H2974" i="16"/>
  <c r="D16463" i="16"/>
  <c r="B16462" i="16"/>
  <c r="C16462" i="16"/>
  <c r="C3534" i="16"/>
  <c r="B3534" i="16"/>
  <c r="E7089" i="16"/>
  <c r="J7086" i="16"/>
  <c r="I7086" i="16"/>
  <c r="H7086" i="16"/>
  <c r="F7086" i="16"/>
  <c r="D10778" i="16"/>
  <c r="D10777" i="16"/>
  <c r="D10776" i="16"/>
  <c r="B10775" i="16"/>
  <c r="C10775" i="16"/>
  <c r="I6326" i="16"/>
  <c r="E6327" i="16"/>
  <c r="E13469" i="16"/>
  <c r="F13466" i="16"/>
  <c r="J13466" i="16"/>
  <c r="I13466" i="16"/>
  <c r="H13466" i="16"/>
  <c r="E9817" i="16"/>
  <c r="F5950" i="16"/>
  <c r="K5950" i="16"/>
  <c r="E6152" i="16"/>
  <c r="I6149" i="16"/>
  <c r="J6149" i="16"/>
  <c r="H6149" i="16"/>
  <c r="F6149" i="16"/>
  <c r="K6149" i="16"/>
  <c r="F8431" i="16"/>
  <c r="K8431" i="16"/>
  <c r="L8431" i="16"/>
  <c r="B16794" i="16"/>
  <c r="C16794" i="16"/>
  <c r="D16795" i="16"/>
  <c r="K4986" i="16"/>
  <c r="L4986" i="16"/>
  <c r="C12764" i="16"/>
  <c r="B12764" i="16"/>
  <c r="D12765" i="16"/>
  <c r="B15430" i="16"/>
  <c r="C15430" i="16"/>
  <c r="D15431" i="16"/>
  <c r="J13358" i="16"/>
  <c r="E14450" i="16"/>
  <c r="F14447" i="16"/>
  <c r="K14447" i="16"/>
  <c r="L14447" i="16"/>
  <c r="H14447" i="16"/>
  <c r="J14447" i="16"/>
  <c r="I14447" i="16"/>
  <c r="K9967" i="16"/>
  <c r="L9967" i="16"/>
  <c r="F9660" i="16"/>
  <c r="K9660" i="16"/>
  <c r="D5130" i="16"/>
  <c r="D5129" i="16"/>
  <c r="C5127" i="16"/>
  <c r="D5128" i="16"/>
  <c r="B5127" i="16"/>
  <c r="B8185" i="16"/>
  <c r="C8185" i="16"/>
  <c r="F15865" i="16"/>
  <c r="E3234" i="16"/>
  <c r="H3233" i="16"/>
  <c r="F3233" i="16"/>
  <c r="I3233" i="16"/>
  <c r="E11702" i="16"/>
  <c r="F11699" i="16"/>
  <c r="J11699" i="16"/>
  <c r="I11699" i="16"/>
  <c r="H11699" i="16"/>
  <c r="E3754" i="16"/>
  <c r="C7384" i="16"/>
  <c r="B7384" i="16"/>
  <c r="J11010" i="16"/>
  <c r="E4594" i="16"/>
  <c r="F4591" i="16"/>
  <c r="J4591" i="16"/>
  <c r="I4591" i="16"/>
  <c r="H4591" i="16"/>
  <c r="C6585" i="16"/>
  <c r="B6585" i="16"/>
  <c r="I8147" i="16"/>
  <c r="B10629" i="16"/>
  <c r="C10629" i="16"/>
  <c r="E11266" i="16"/>
  <c r="F11263" i="16"/>
  <c r="H11263" i="16"/>
  <c r="J11263" i="16"/>
  <c r="I11263" i="16"/>
  <c r="D4701" i="16"/>
  <c r="C4699" i="16"/>
  <c r="D4700" i="16"/>
  <c r="B4699" i="16"/>
  <c r="D4702" i="16"/>
  <c r="B16740" i="16"/>
  <c r="C16740" i="16"/>
  <c r="D16741" i="16"/>
  <c r="I16794" i="16"/>
  <c r="D16845" i="16"/>
  <c r="B16844" i="16"/>
  <c r="C16844" i="16"/>
  <c r="F7766" i="16"/>
  <c r="K7766" i="16"/>
  <c r="D807" i="16"/>
  <c r="B806" i="16"/>
  <c r="C806" i="16"/>
  <c r="C6443" i="16"/>
  <c r="B6443" i="16"/>
  <c r="F8736" i="16"/>
  <c r="K8736" i="16"/>
  <c r="B7293" i="16"/>
  <c r="C7293" i="16"/>
  <c r="B7481" i="16"/>
  <c r="C7481" i="16"/>
  <c r="F4226" i="16"/>
  <c r="K4226" i="16"/>
  <c r="E10877" i="16"/>
  <c r="E3277" i="16"/>
  <c r="F3276" i="16"/>
  <c r="D4634" i="16"/>
  <c r="D4633" i="16"/>
  <c r="B4632" i="16"/>
  <c r="C4632" i="16"/>
  <c r="D4635" i="16"/>
  <c r="E5734" i="16"/>
  <c r="F5731" i="16"/>
  <c r="K5731" i="16"/>
  <c r="L5731" i="16"/>
  <c r="H5731" i="16"/>
  <c r="J5731" i="16"/>
  <c r="I5731" i="16"/>
  <c r="I3667" i="16"/>
  <c r="B6282" i="16"/>
  <c r="C6282" i="16"/>
  <c r="E11796" i="16"/>
  <c r="H11793" i="16"/>
  <c r="J11793" i="16"/>
  <c r="F11793" i="16"/>
  <c r="I11793" i="16"/>
  <c r="B15321" i="16"/>
  <c r="C15321" i="16"/>
  <c r="D15322" i="16"/>
  <c r="B7055" i="16"/>
  <c r="C7055" i="16"/>
  <c r="J3925" i="16"/>
  <c r="E3926" i="16"/>
  <c r="H3925" i="16"/>
  <c r="F3925" i="16"/>
  <c r="K12284" i="16"/>
  <c r="L12284" i="16"/>
  <c r="B15758" i="16"/>
  <c r="C15758" i="16"/>
  <c r="D15759" i="16"/>
  <c r="E6480" i="16"/>
  <c r="I6477" i="16"/>
  <c r="H6477" i="16"/>
  <c r="F6477" i="16"/>
  <c r="K6477" i="16"/>
  <c r="L6477" i="16"/>
  <c r="J6477" i="16"/>
  <c r="I7342" i="16"/>
  <c r="E7343" i="16"/>
  <c r="J14339" i="16"/>
  <c r="E14340" i="16"/>
  <c r="H14339" i="16"/>
  <c r="I14339" i="16"/>
  <c r="D5233" i="16"/>
  <c r="D5232" i="16"/>
  <c r="D5231" i="16"/>
  <c r="B5230" i="16"/>
  <c r="C5230" i="16"/>
  <c r="D7212" i="16"/>
  <c r="D7211" i="16"/>
  <c r="D7210" i="16"/>
  <c r="B7209" i="16"/>
  <c r="C7209" i="16"/>
  <c r="E15758" i="16"/>
  <c r="J15755" i="16"/>
  <c r="I15755" i="16"/>
  <c r="H15755" i="16"/>
  <c r="F15755" i="16"/>
  <c r="D12616" i="16"/>
  <c r="C12615" i="16"/>
  <c r="B12615" i="16"/>
  <c r="E4013" i="16"/>
  <c r="J4010" i="16"/>
  <c r="I4010" i="16"/>
  <c r="H4010" i="16"/>
  <c r="F4010" i="16"/>
  <c r="B16679" i="16"/>
  <c r="C16679" i="16"/>
  <c r="D16680" i="16"/>
  <c r="B10774" i="16"/>
  <c r="C10774" i="16"/>
  <c r="K3190" i="16"/>
  <c r="L3190" i="16"/>
  <c r="D5029" i="16"/>
  <c r="D5028" i="16"/>
  <c r="B5027" i="16"/>
  <c r="C5027" i="16"/>
  <c r="D5030" i="16"/>
  <c r="E7441" i="16"/>
  <c r="J7438" i="16"/>
  <c r="I7438" i="16"/>
  <c r="H7438" i="16"/>
  <c r="F7438" i="16"/>
  <c r="D6369" i="16"/>
  <c r="D6368" i="16"/>
  <c r="D6367" i="16"/>
  <c r="B6366" i="16"/>
  <c r="C6366" i="16"/>
  <c r="I9660" i="16"/>
  <c r="E5085" i="16"/>
  <c r="J5084" i="16"/>
  <c r="I11010" i="16"/>
  <c r="B6584" i="16"/>
  <c r="C6584" i="16"/>
  <c r="E8584" i="16"/>
  <c r="J8581" i="16"/>
  <c r="I8581" i="16"/>
  <c r="F8581" i="16"/>
  <c r="K8581" i="16"/>
  <c r="H8581" i="16"/>
  <c r="E14886" i="16"/>
  <c r="H14883" i="16"/>
  <c r="F14883" i="16"/>
  <c r="K14883" i="16"/>
  <c r="L14883" i="16"/>
  <c r="I14883" i="16"/>
  <c r="J14883" i="16"/>
  <c r="C4698" i="16"/>
  <c r="B4698" i="16"/>
  <c r="D7935" i="16"/>
  <c r="D7934" i="16"/>
  <c r="B7933" i="16"/>
  <c r="C7933" i="16"/>
  <c r="D7936" i="16"/>
  <c r="E14668" i="16"/>
  <c r="F14665" i="16"/>
  <c r="K14665" i="16"/>
  <c r="L14665" i="16"/>
  <c r="I14665" i="16"/>
  <c r="J14665" i="16"/>
  <c r="H14665" i="16"/>
  <c r="E15322" i="16"/>
  <c r="I15319" i="16"/>
  <c r="F15319" i="16"/>
  <c r="K15319" i="16"/>
  <c r="H15319" i="16"/>
  <c r="J15319" i="16"/>
  <c r="D13362" i="16"/>
  <c r="B13361" i="16"/>
  <c r="C13361" i="16"/>
  <c r="E3432" i="16"/>
  <c r="H3429" i="16"/>
  <c r="F3429" i="16"/>
  <c r="J3429" i="16"/>
  <c r="I3429" i="16"/>
  <c r="B7692" i="16"/>
  <c r="C7692" i="16"/>
  <c r="C4631" i="16"/>
  <c r="B4631" i="16"/>
  <c r="D15105" i="16"/>
  <c r="C15104" i="16"/>
  <c r="B15104" i="16"/>
  <c r="J4355" i="16"/>
  <c r="I4355" i="16"/>
  <c r="E4356" i="16"/>
  <c r="H4355" i="16"/>
  <c r="F4355" i="16"/>
  <c r="D14559" i="16"/>
  <c r="C14558" i="16"/>
  <c r="B14558" i="16"/>
  <c r="E10586" i="16"/>
  <c r="H10583" i="16"/>
  <c r="F10583" i="16"/>
  <c r="I10583" i="16"/>
  <c r="J10583" i="16"/>
  <c r="B7129" i="16"/>
  <c r="C7129" i="16"/>
  <c r="H3147" i="16"/>
  <c r="C7056" i="16"/>
  <c r="B7056" i="16"/>
  <c r="E7889" i="16"/>
  <c r="J7886" i="16"/>
  <c r="H7886" i="16"/>
  <c r="F7886" i="16"/>
  <c r="K7886" i="16"/>
  <c r="L7886" i="16"/>
  <c r="I7886" i="16"/>
  <c r="F3319" i="16"/>
  <c r="K3319" i="16"/>
  <c r="H6241" i="16"/>
  <c r="K6241" i="16"/>
  <c r="L6241" i="16"/>
  <c r="E13687" i="16"/>
  <c r="I13684" i="16"/>
  <c r="H13684" i="16"/>
  <c r="F13684" i="16"/>
  <c r="J13684" i="16"/>
  <c r="C8473" i="16"/>
  <c r="B8473" i="16"/>
  <c r="B11539" i="16"/>
  <c r="C11539" i="16"/>
  <c r="E12176" i="16"/>
  <c r="I12173" i="16"/>
  <c r="H12173" i="16"/>
  <c r="F12173" i="16"/>
  <c r="K12173" i="16"/>
  <c r="L12173" i="16"/>
  <c r="J12173" i="16"/>
  <c r="E6713" i="16"/>
  <c r="D10916" i="16"/>
  <c r="C10914" i="16"/>
  <c r="D10915" i="16"/>
  <c r="B10914" i="16"/>
  <c r="D10917" i="16"/>
  <c r="C6924" i="16"/>
  <c r="B6924" i="16"/>
  <c r="C6519" i="16"/>
  <c r="B6519" i="16"/>
  <c r="E14776" i="16"/>
  <c r="J14775" i="16"/>
  <c r="B11745" i="16"/>
  <c r="C11745" i="16"/>
  <c r="B4773" i="16"/>
  <c r="C4773" i="16"/>
  <c r="H3495" i="16"/>
  <c r="B7207" i="16"/>
  <c r="C7207" i="16"/>
  <c r="H15756" i="16"/>
  <c r="K15756" i="16"/>
  <c r="L15756" i="16"/>
  <c r="B15649" i="16"/>
  <c r="C15649" i="16"/>
  <c r="D15650" i="16"/>
  <c r="J4011" i="16"/>
  <c r="B8325" i="16"/>
  <c r="C8325" i="16"/>
  <c r="I5623" i="16"/>
  <c r="E5624" i="16"/>
  <c r="L16923" i="16"/>
  <c r="E12111" i="16"/>
  <c r="J12110" i="16"/>
  <c r="I5296" i="16"/>
  <c r="E5297" i="16"/>
  <c r="H5296" i="16"/>
  <c r="F5296" i="16"/>
  <c r="J5296" i="16"/>
  <c r="E3192" i="16"/>
  <c r="J3189" i="16"/>
  <c r="I3189" i="16"/>
  <c r="H3189" i="16"/>
  <c r="F3189" i="16"/>
  <c r="B11052" i="16"/>
  <c r="C11052" i="16"/>
  <c r="D16887" i="16"/>
  <c r="C16886" i="16"/>
  <c r="B16886" i="16"/>
  <c r="K4054" i="16"/>
  <c r="L4054" i="16"/>
  <c r="B8186" i="16"/>
  <c r="C8186" i="16"/>
  <c r="J15865" i="16"/>
  <c r="E16741" i="16"/>
  <c r="F16738" i="16"/>
  <c r="H16738" i="16"/>
  <c r="J16738" i="16"/>
  <c r="I16738" i="16"/>
  <c r="C7804" i="16"/>
  <c r="B7804" i="16"/>
  <c r="E3062" i="16"/>
  <c r="I3061" i="16"/>
  <c r="K11700" i="16"/>
  <c r="L11700" i="16"/>
  <c r="AE44" i="1"/>
  <c r="AF43" i="1"/>
  <c r="AG43" i="1"/>
  <c r="C12484" i="16"/>
  <c r="B12484" i="16"/>
  <c r="D12485" i="16"/>
  <c r="F15102" i="16"/>
  <c r="K15102" i="16"/>
  <c r="L15102" i="16"/>
  <c r="K11139" i="16"/>
  <c r="L11139" i="16"/>
  <c r="D7387" i="16"/>
  <c r="D7386" i="16"/>
  <c r="B7385" i="16"/>
  <c r="C7385" i="16"/>
  <c r="D7388" i="16"/>
  <c r="C11835" i="16"/>
  <c r="B11835" i="16"/>
  <c r="J8147" i="16"/>
  <c r="J14884" i="16"/>
  <c r="D10633" i="16"/>
  <c r="D10632" i="16"/>
  <c r="D10631" i="16"/>
  <c r="B10630" i="16"/>
  <c r="C10630" i="16"/>
  <c r="C31" i="16"/>
  <c r="B31" i="16"/>
  <c r="D32" i="16"/>
  <c r="F16794" i="16"/>
  <c r="J3430" i="16"/>
  <c r="D7296" i="16"/>
  <c r="D7295" i="16"/>
  <c r="B7294" i="16"/>
  <c r="C7294" i="16"/>
  <c r="D7297" i="16"/>
  <c r="D7485" i="16"/>
  <c r="D7484" i="16"/>
  <c r="D7483" i="16"/>
  <c r="B7482" i="16"/>
  <c r="C7482" i="16"/>
  <c r="C7693" i="16"/>
  <c r="B7693" i="16"/>
  <c r="I5732" i="16"/>
  <c r="J3667" i="16"/>
  <c r="E16461" i="16"/>
  <c r="I16458" i="16"/>
  <c r="F16458" i="16"/>
  <c r="J16458" i="16"/>
  <c r="H16458" i="16"/>
  <c r="B11178" i="16"/>
  <c r="C11178" i="16"/>
  <c r="C4853" i="16"/>
  <c r="B4853" i="16"/>
  <c r="C5989" i="16"/>
  <c r="B5989" i="16"/>
  <c r="D8329" i="16"/>
  <c r="D8328" i="16"/>
  <c r="C8326" i="16"/>
  <c r="D8327" i="16"/>
  <c r="B8326" i="16"/>
  <c r="B3535" i="16"/>
  <c r="C3535" i="16"/>
  <c r="C10773" i="16"/>
  <c r="B10773" i="16"/>
  <c r="E5952" i="16"/>
  <c r="J5949" i="16"/>
  <c r="I5949" i="16"/>
  <c r="H5949" i="16"/>
  <c r="F5949" i="16"/>
  <c r="E4990" i="16"/>
  <c r="K6405" i="16"/>
  <c r="E9971" i="16"/>
  <c r="B7805" i="16"/>
  <c r="C7805" i="16"/>
  <c r="J4732" i="16"/>
  <c r="I4732" i="16"/>
  <c r="E4733" i="16"/>
  <c r="H4732" i="16"/>
  <c r="F4732" i="16"/>
  <c r="E11012" i="16"/>
  <c r="I11009" i="16"/>
  <c r="F11009" i="16"/>
  <c r="J11009" i="16"/>
  <c r="H11009" i="16"/>
  <c r="E12851" i="16"/>
  <c r="J12848" i="16"/>
  <c r="H12848" i="16"/>
  <c r="F12848" i="16"/>
  <c r="I12848" i="16"/>
  <c r="K4466" i="16"/>
  <c r="E7768" i="16"/>
  <c r="H7765" i="16"/>
  <c r="J7765" i="16"/>
  <c r="I7765" i="16"/>
  <c r="F7765" i="16"/>
  <c r="K7765" i="16"/>
  <c r="J3018" i="16"/>
  <c r="E3019" i="16"/>
  <c r="H3018" i="16"/>
  <c r="F3018" i="16"/>
  <c r="K3018" i="16"/>
  <c r="L3018" i="16"/>
  <c r="I3018" i="16"/>
  <c r="C6444" i="16"/>
  <c r="B6444" i="16"/>
  <c r="E13143" i="16"/>
  <c r="E8738" i="16"/>
  <c r="J8735" i="16"/>
  <c r="I8735" i="16"/>
  <c r="F8735" i="16"/>
  <c r="K8735" i="16"/>
  <c r="H8735" i="16"/>
  <c r="E4228" i="16"/>
  <c r="H4225" i="16"/>
  <c r="F4225" i="16"/>
  <c r="K4225" i="16"/>
  <c r="J4225" i="16"/>
  <c r="I4225" i="16"/>
  <c r="F2932" i="16"/>
  <c r="K2932" i="16"/>
  <c r="L2932" i="16"/>
  <c r="J2932" i="16"/>
  <c r="I2932" i="16"/>
  <c r="E2933" i="16"/>
  <c r="H2932" i="16"/>
  <c r="I7166" i="16"/>
  <c r="J11794" i="16"/>
  <c r="K16282" i="16"/>
  <c r="L16282" i="16"/>
  <c r="I16459" i="16"/>
  <c r="F10584" i="16"/>
  <c r="K10584" i="16"/>
  <c r="L10584" i="16"/>
  <c r="B11638" i="16"/>
  <c r="C11638" i="16"/>
  <c r="K16677" i="16"/>
  <c r="L16677" i="16"/>
  <c r="K4896" i="16"/>
  <c r="L4896" i="16"/>
  <c r="K16537" i="16"/>
  <c r="L16537" i="16"/>
  <c r="K3710" i="16"/>
  <c r="I6241" i="16"/>
  <c r="K12685" i="16"/>
  <c r="L12685" i="16"/>
  <c r="J6790" i="16"/>
  <c r="E6791" i="16"/>
  <c r="I6790" i="16"/>
  <c r="H6790" i="16"/>
  <c r="F6790" i="16"/>
  <c r="E2890" i="16"/>
  <c r="F2889" i="16"/>
  <c r="B6192" i="16"/>
  <c r="C6192" i="16"/>
  <c r="B7586" i="16"/>
  <c r="C7586" i="16"/>
  <c r="E12286" i="16"/>
  <c r="J12283" i="16"/>
  <c r="H12283" i="16"/>
  <c r="F12283" i="16"/>
  <c r="I12283" i="16"/>
  <c r="I6478" i="16"/>
  <c r="K11494" i="16"/>
  <c r="L11494" i="16"/>
  <c r="C6925" i="16"/>
  <c r="B6925" i="16"/>
  <c r="C6520" i="16"/>
  <c r="B6520" i="16"/>
  <c r="E13578" i="16"/>
  <c r="H13575" i="16"/>
  <c r="J13575" i="16"/>
  <c r="F13575" i="16"/>
  <c r="I13575" i="16"/>
  <c r="D4857" i="16"/>
  <c r="D4856" i="16"/>
  <c r="D4855" i="16"/>
  <c r="B4854" i="16"/>
  <c r="C4854" i="16"/>
  <c r="E3969" i="16"/>
  <c r="J3968" i="16"/>
  <c r="C4774" i="16"/>
  <c r="B4774" i="16"/>
  <c r="D14122" i="16"/>
  <c r="B14121" i="16"/>
  <c r="C14121" i="16"/>
  <c r="E6756" i="16"/>
  <c r="E10734" i="16"/>
  <c r="I10731" i="16"/>
  <c r="H10731" i="16"/>
  <c r="F10731" i="16"/>
  <c r="K10731" i="16"/>
  <c r="L10731" i="16"/>
  <c r="J10731" i="16"/>
  <c r="E15977" i="16"/>
  <c r="K12040" i="16"/>
  <c r="L12040" i="16"/>
  <c r="J3104" i="16"/>
  <c r="I3104" i="16"/>
  <c r="E3105" i="16"/>
  <c r="H3104" i="16"/>
  <c r="D5993" i="16"/>
  <c r="D5992" i="16"/>
  <c r="D5991" i="16"/>
  <c r="B5990" i="16"/>
  <c r="C5990" i="16"/>
  <c r="D13471" i="16"/>
  <c r="C13470" i="16"/>
  <c r="B13470" i="16"/>
  <c r="D11424" i="16"/>
  <c r="D11423" i="16"/>
  <c r="B11422" i="16"/>
  <c r="C11422" i="16"/>
  <c r="D11425" i="16"/>
  <c r="I13794" i="16"/>
  <c r="D372" i="16"/>
  <c r="B371" i="16"/>
  <c r="C371" i="16"/>
  <c r="D3538" i="16"/>
  <c r="D3537" i="16"/>
  <c r="B3536" i="16"/>
  <c r="C3536" i="16"/>
  <c r="D3539" i="16"/>
  <c r="E16844" i="16"/>
  <c r="H16843" i="16"/>
  <c r="F16843" i="16"/>
  <c r="J16843" i="16"/>
  <c r="I16843" i="16"/>
  <c r="D11056" i="16"/>
  <c r="D11055" i="16"/>
  <c r="D11054" i="16"/>
  <c r="C11053" i="16"/>
  <c r="B11053" i="16"/>
  <c r="I5950" i="16"/>
  <c r="K6150" i="16"/>
  <c r="L6150" i="16"/>
  <c r="H11382" i="16"/>
  <c r="K11382" i="16"/>
  <c r="L11382" i="16"/>
  <c r="J7439" i="16"/>
  <c r="E6548" i="16"/>
  <c r="K7542" i="16"/>
  <c r="L7542" i="16"/>
  <c r="B492" i="16"/>
  <c r="D493" i="16"/>
  <c r="C492" i="16"/>
  <c r="J8286" i="16"/>
  <c r="I8286" i="16"/>
  <c r="E8287" i="16"/>
  <c r="H8286" i="16"/>
  <c r="F8286" i="16"/>
  <c r="K8286" i="16"/>
  <c r="L8286" i="16"/>
  <c r="I4097" i="16"/>
  <c r="E4056" i="16"/>
  <c r="F4053" i="16"/>
  <c r="K4053" i="16"/>
  <c r="L4053" i="16"/>
  <c r="J4053" i="16"/>
  <c r="I4053" i="16"/>
  <c r="H4053" i="16"/>
  <c r="H16739" i="16"/>
  <c r="K16739" i="16"/>
  <c r="L16739" i="16"/>
  <c r="D7808" i="16"/>
  <c r="D7807" i="16"/>
  <c r="B7806" i="16"/>
  <c r="C7806" i="16"/>
  <c r="D7809" i="16"/>
  <c r="I15647" i="16"/>
  <c r="K16678" i="16"/>
  <c r="L16678" i="16"/>
  <c r="J15538" i="16"/>
  <c r="F11010" i="16"/>
  <c r="K11010" i="16"/>
  <c r="L11010" i="16"/>
  <c r="F12849" i="16"/>
  <c r="J8582" i="16"/>
  <c r="H14884" i="16"/>
  <c r="K14884" i="16"/>
  <c r="L14884" i="16"/>
  <c r="B10628" i="16"/>
  <c r="C10628" i="16"/>
  <c r="D14997" i="16"/>
  <c r="B14996" i="16"/>
  <c r="C14996" i="16"/>
  <c r="F4531" i="16"/>
  <c r="K4531" i="16"/>
  <c r="I7766" i="16"/>
  <c r="H14666" i="16"/>
  <c r="D6448" i="16"/>
  <c r="D6447" i="16"/>
  <c r="D6446" i="16"/>
  <c r="B6445" i="16"/>
  <c r="C6445" i="16"/>
  <c r="I16083" i="16"/>
  <c r="I8736" i="16"/>
  <c r="J15211" i="16"/>
  <c r="E15212" i="16"/>
  <c r="I15211" i="16"/>
  <c r="H15211" i="16"/>
  <c r="F15211" i="16"/>
  <c r="K15211" i="16"/>
  <c r="L15211" i="16"/>
  <c r="C7480" i="16"/>
  <c r="B7480" i="16"/>
  <c r="I4226" i="16"/>
  <c r="B14776" i="16"/>
  <c r="C14776" i="16"/>
  <c r="D14777" i="16"/>
  <c r="E9201" i="16"/>
  <c r="B14014" i="16"/>
  <c r="C14014" i="16"/>
  <c r="D14015" i="16"/>
  <c r="B2928" i="16"/>
  <c r="C2928" i="16"/>
  <c r="D12547" i="16"/>
  <c r="B12546" i="16"/>
  <c r="C12546" i="16"/>
  <c r="E4270" i="16"/>
  <c r="D11543" i="16"/>
  <c r="D11542" i="16"/>
  <c r="C11540" i="16"/>
  <c r="D11541" i="16"/>
  <c r="B11540" i="16"/>
  <c r="D14343" i="16"/>
  <c r="B14342" i="16"/>
  <c r="C14342" i="16"/>
  <c r="D14231" i="16"/>
  <c r="B14230" i="16"/>
  <c r="C14230" i="16"/>
  <c r="C11421" i="16"/>
  <c r="B11421" i="16"/>
  <c r="K8890" i="16"/>
  <c r="E8433" i="16"/>
  <c r="J8430" i="16"/>
  <c r="I8430" i="16"/>
  <c r="H8430" i="16"/>
  <c r="F8430" i="16"/>
  <c r="K8430" i="16"/>
  <c r="L8430" i="16"/>
  <c r="E9662" i="16"/>
  <c r="J9659" i="16"/>
  <c r="I9659" i="16"/>
  <c r="H9659" i="16"/>
  <c r="F9659" i="16"/>
  <c r="K9659" i="16"/>
  <c r="L9659" i="16"/>
  <c r="K7166" i="16"/>
  <c r="L7166" i="16"/>
  <c r="B12686" i="16"/>
  <c r="C12686" i="16"/>
  <c r="D12687" i="16"/>
  <c r="D2933" i="16"/>
  <c r="D2932" i="16"/>
  <c r="D2931" i="16"/>
  <c r="B2930" i="16"/>
  <c r="C2930" i="16"/>
  <c r="I9506" i="16"/>
  <c r="L4183" i="16"/>
  <c r="C6926" i="16"/>
  <c r="D6927" i="16"/>
  <c r="B6926" i="16"/>
  <c r="E14124" i="16"/>
  <c r="C5228" i="16"/>
  <c r="B5228" i="16"/>
  <c r="E11965" i="16"/>
  <c r="F11964" i="16"/>
  <c r="K11964" i="16"/>
  <c r="H11964" i="16"/>
  <c r="D16285" i="16"/>
  <c r="C16284" i="16"/>
  <c r="B16284" i="16"/>
  <c r="E4661" i="16"/>
  <c r="F4658" i="16"/>
  <c r="H4658" i="16"/>
  <c r="J4658" i="16"/>
  <c r="I4658" i="16"/>
  <c r="C5025" i="16"/>
  <c r="B5025" i="16"/>
  <c r="E16612" i="16"/>
  <c r="I16611" i="16"/>
  <c r="F16611" i="16"/>
  <c r="H16611" i="16"/>
  <c r="E15104" i="16"/>
  <c r="J15101" i="16"/>
  <c r="I15101" i="16"/>
  <c r="H15101" i="16"/>
  <c r="F15101" i="16"/>
  <c r="K15101" i="16"/>
  <c r="E11143" i="16"/>
  <c r="C15539" i="16"/>
  <c r="B15539" i="16"/>
  <c r="D15540" i="16"/>
  <c r="H12849" i="16"/>
  <c r="I8582" i="16"/>
  <c r="E9353" i="16"/>
  <c r="J9352" i="16"/>
  <c r="E4468" i="16"/>
  <c r="J4465" i="16"/>
  <c r="F4465" i="16"/>
  <c r="K4465" i="16"/>
  <c r="L4465" i="16"/>
  <c r="I4465" i="16"/>
  <c r="H4465" i="16"/>
  <c r="B13577" i="16"/>
  <c r="C13577" i="16"/>
  <c r="D13578" i="16"/>
  <c r="E12944" i="16"/>
  <c r="I12943" i="16"/>
  <c r="H12943" i="16"/>
  <c r="F12943" i="16"/>
  <c r="J12943" i="16"/>
  <c r="C13687" i="16"/>
  <c r="B13687" i="16"/>
  <c r="D13688" i="16"/>
  <c r="L15428" i="16"/>
  <c r="E16958" i="16"/>
  <c r="I16957" i="16"/>
  <c r="H16957" i="16"/>
  <c r="J16957" i="16"/>
  <c r="F16957" i="16"/>
  <c r="K16957" i="16"/>
  <c r="L16957" i="16"/>
  <c r="J7766" i="16"/>
  <c r="J14666" i="16"/>
  <c r="F15320" i="16"/>
  <c r="B14886" i="16"/>
  <c r="C14886" i="16"/>
  <c r="D14887" i="16"/>
  <c r="L9814" i="16"/>
  <c r="J8736" i="16"/>
  <c r="C2578" i="16"/>
  <c r="B2578" i="16"/>
  <c r="D2579" i="16"/>
  <c r="L4435" i="16"/>
  <c r="E12486" i="16"/>
  <c r="H12483" i="16"/>
  <c r="I12483" i="16"/>
  <c r="F12483" i="16"/>
  <c r="K12483" i="16"/>
  <c r="L12483" i="16"/>
  <c r="J12483" i="16"/>
  <c r="B2384" i="16"/>
  <c r="C2384" i="16"/>
  <c r="D2385" i="16"/>
  <c r="D7133" i="16"/>
  <c r="D7132" i="16"/>
  <c r="D7131" i="16"/>
  <c r="C7130" i="16"/>
  <c r="B7130" i="16"/>
  <c r="E3149" i="16"/>
  <c r="H3146" i="16"/>
  <c r="I3146" i="16"/>
  <c r="F3146" i="16"/>
  <c r="K3146" i="16"/>
  <c r="L3146" i="16"/>
  <c r="J3146" i="16"/>
  <c r="E16187" i="16"/>
  <c r="J16186" i="16"/>
  <c r="D8477" i="16"/>
  <c r="D8476" i="16"/>
  <c r="D8475" i="16"/>
  <c r="B8474" i="16"/>
  <c r="C8474" i="16"/>
  <c r="B6091" i="16"/>
  <c r="C6091" i="16"/>
  <c r="K10122" i="16"/>
  <c r="I11794" i="16"/>
  <c r="F16459" i="16"/>
  <c r="C7128" i="16"/>
  <c r="B7128" i="16"/>
  <c r="E3321" i="16"/>
  <c r="H3318" i="16"/>
  <c r="F3318" i="16"/>
  <c r="J3318" i="16"/>
  <c r="I3318" i="16"/>
  <c r="E9047" i="16"/>
  <c r="L12764" i="16"/>
  <c r="D6196" i="16"/>
  <c r="D6195" i="16"/>
  <c r="C6193" i="16"/>
  <c r="D6194" i="16"/>
  <c r="B6193" i="16"/>
  <c r="J6478" i="16"/>
  <c r="C16085" i="16"/>
  <c r="B16085" i="16"/>
  <c r="D16086" i="16"/>
  <c r="I3882" i="16"/>
  <c r="E3883" i="16"/>
  <c r="H3882" i="16"/>
  <c r="F3882" i="16"/>
  <c r="K10732" i="16"/>
  <c r="L10732" i="16"/>
  <c r="E14231" i="16"/>
  <c r="I14230" i="16"/>
  <c r="H14230" i="16"/>
  <c r="F14230" i="16"/>
  <c r="K14230" i="16"/>
  <c r="L14230" i="16"/>
  <c r="J14230" i="16"/>
  <c r="E10124" i="16"/>
  <c r="J10121" i="16"/>
  <c r="I10121" i="16"/>
  <c r="H10121" i="16"/>
  <c r="F10121" i="16"/>
  <c r="K10121" i="16"/>
  <c r="E8892" i="16"/>
  <c r="J8889" i="16"/>
  <c r="I8889" i="16"/>
  <c r="F8889" i="16"/>
  <c r="H8889" i="16"/>
  <c r="F13040" i="16"/>
  <c r="K13040" i="16"/>
  <c r="L13040" i="16"/>
  <c r="J13040" i="16"/>
  <c r="H13040" i="16"/>
  <c r="E13041" i="16"/>
  <c r="I13040" i="16"/>
  <c r="J5950" i="16"/>
  <c r="I7439" i="16"/>
  <c r="E6407" i="16"/>
  <c r="F6404" i="16"/>
  <c r="K6404" i="16"/>
  <c r="L6404" i="16"/>
  <c r="J6404" i="16"/>
  <c r="H6404" i="16"/>
  <c r="I6404" i="16"/>
  <c r="J4398" i="16"/>
  <c r="I4398" i="16"/>
  <c r="E4399" i="16"/>
  <c r="H4398" i="16"/>
  <c r="F4398" i="16"/>
  <c r="J4097" i="16"/>
  <c r="C6583" i="16"/>
  <c r="B6583" i="16"/>
  <c r="B4934" i="16"/>
  <c r="C4934" i="16"/>
  <c r="D14450" i="16"/>
  <c r="C14449" i="16"/>
  <c r="B14449" i="16"/>
  <c r="F11794" i="16"/>
  <c r="E16286" i="16"/>
  <c r="J9506" i="16"/>
  <c r="H16459" i="16"/>
  <c r="B11639" i="16"/>
  <c r="C11639" i="16"/>
  <c r="E4898" i="16"/>
  <c r="H4895" i="16"/>
  <c r="F4895" i="16"/>
  <c r="K4895" i="16"/>
  <c r="J4895" i="16"/>
  <c r="I4895" i="16"/>
  <c r="C8624" i="16"/>
  <c r="B8624" i="16"/>
  <c r="K7887" i="16"/>
  <c r="L7887" i="16"/>
  <c r="E3712" i="16"/>
  <c r="H3709" i="16"/>
  <c r="J3709" i="16"/>
  <c r="I3709" i="16"/>
  <c r="F3709" i="16"/>
  <c r="K3709" i="16"/>
  <c r="L3709" i="16"/>
  <c r="I3319" i="16"/>
  <c r="E4314" i="16"/>
  <c r="H4311" i="16"/>
  <c r="F4311" i="16"/>
  <c r="J4311" i="16"/>
  <c r="I4311" i="16"/>
  <c r="B11306" i="16"/>
  <c r="C11306" i="16"/>
  <c r="C613" i="16"/>
  <c r="B613" i="16"/>
  <c r="D614" i="16"/>
  <c r="D6096" i="16"/>
  <c r="D6095" i="16"/>
  <c r="D6094" i="16"/>
  <c r="B6093" i="16"/>
  <c r="C6093" i="16"/>
  <c r="J6947" i="16"/>
  <c r="E6948" i="16"/>
  <c r="H6947" i="16"/>
  <c r="F6947" i="16"/>
  <c r="K6709" i="16"/>
  <c r="L6709" i="16"/>
  <c r="D7591" i="16"/>
  <c r="D7590" i="16"/>
  <c r="C7588" i="16"/>
  <c r="D7589" i="16"/>
  <c r="B7588" i="16"/>
  <c r="F6478" i="16"/>
  <c r="D13906" i="16"/>
  <c r="C13905" i="16"/>
  <c r="B13905" i="16"/>
  <c r="E11496" i="16"/>
  <c r="I11493" i="16"/>
  <c r="J11493" i="16"/>
  <c r="H11493" i="16"/>
  <c r="F11493" i="16"/>
  <c r="F12404" i="16"/>
  <c r="I12404" i="16"/>
  <c r="E12405" i="16"/>
  <c r="J12404" i="16"/>
  <c r="H12404" i="16"/>
  <c r="J7014" i="16"/>
  <c r="I7014" i="16"/>
  <c r="E7015" i="16"/>
  <c r="H7014" i="16"/>
  <c r="F7014" i="16"/>
  <c r="K7014" i="16"/>
  <c r="L7014" i="16"/>
  <c r="J15756" i="16"/>
  <c r="E12042" i="16"/>
  <c r="J12039" i="16"/>
  <c r="I12039" i="16"/>
  <c r="H12039" i="16"/>
  <c r="F12039" i="16"/>
  <c r="F4011" i="16"/>
  <c r="L11599" i="16"/>
  <c r="K2975" i="16"/>
  <c r="L2975" i="16"/>
  <c r="I4659" i="16"/>
  <c r="I10122" i="16"/>
  <c r="I8890" i="16"/>
  <c r="E14995" i="16"/>
  <c r="J14992" i="16"/>
  <c r="F14992" i="16"/>
  <c r="K14992" i="16"/>
  <c r="I14992" i="16"/>
  <c r="H14992" i="16"/>
  <c r="C11051" i="16"/>
  <c r="B11051" i="16"/>
  <c r="B13249" i="16"/>
  <c r="C13249" i="16"/>
  <c r="D13250" i="16"/>
  <c r="J5187" i="16"/>
  <c r="I5187" i="16"/>
  <c r="E5188" i="16"/>
  <c r="H5187" i="16"/>
  <c r="F5187" i="16"/>
  <c r="F7439" i="16"/>
  <c r="I6405" i="16"/>
  <c r="B2274" i="16"/>
  <c r="C2274" i="16"/>
  <c r="D2275" i="16"/>
  <c r="F13358" i="16"/>
  <c r="E7544" i="16"/>
  <c r="H7541" i="16"/>
  <c r="I7541" i="16"/>
  <c r="F7541" i="16"/>
  <c r="J7541" i="16"/>
  <c r="F4097" i="16"/>
  <c r="C5125" i="16"/>
  <c r="B5125" i="16"/>
  <c r="J12370" i="16"/>
  <c r="E12371" i="16"/>
  <c r="H15865" i="16"/>
  <c r="E3364" i="16"/>
  <c r="I3361" i="16"/>
  <c r="F3361" i="16"/>
  <c r="K3361" i="16"/>
  <c r="L3361" i="16"/>
  <c r="J3361" i="16"/>
  <c r="H3361" i="16"/>
  <c r="J16739" i="16"/>
  <c r="I4811" i="16"/>
  <c r="E4812" i="16"/>
  <c r="H4811" i="16"/>
  <c r="F4811" i="16"/>
  <c r="E16378" i="16"/>
  <c r="J15102" i="16"/>
  <c r="J12849" i="16"/>
  <c r="F8582" i="16"/>
  <c r="K8582" i="16"/>
  <c r="L8582" i="16"/>
  <c r="F8147" i="16"/>
  <c r="I4466" i="16"/>
  <c r="C4697" i="16"/>
  <c r="B4697" i="16"/>
  <c r="E15432" i="16"/>
  <c r="B7931" i="16"/>
  <c r="C7931" i="16"/>
  <c r="E4533" i="16"/>
  <c r="J4530" i="16"/>
  <c r="I4530" i="16"/>
  <c r="H4530" i="16"/>
  <c r="F4530" i="16"/>
  <c r="K4530" i="16"/>
  <c r="L4530" i="16"/>
  <c r="F14666" i="16"/>
  <c r="K14666" i="16"/>
  <c r="H15320" i="16"/>
  <c r="J13249" i="16"/>
  <c r="E13250" i="16"/>
  <c r="I13249" i="16"/>
  <c r="F13249" i="16"/>
  <c r="K13249" i="16"/>
  <c r="L13249" i="16"/>
  <c r="H13249" i="16"/>
  <c r="F3430" i="16"/>
  <c r="E16085" i="16"/>
  <c r="F16082" i="16"/>
  <c r="I16082" i="16"/>
  <c r="J16082" i="16"/>
  <c r="H16082" i="16"/>
  <c r="I5514" i="16"/>
  <c r="E5515" i="16"/>
  <c r="D7695" i="16"/>
  <c r="B7694" i="16"/>
  <c r="C7694" i="16"/>
  <c r="D7697" i="16"/>
  <c r="D7696" i="16"/>
  <c r="K10873" i="16"/>
  <c r="L10873" i="16"/>
  <c r="C4630" i="16"/>
  <c r="B4630" i="16"/>
  <c r="J12484" i="16"/>
  <c r="F3667" i="16"/>
  <c r="B6283" i="16"/>
  <c r="C6283" i="16"/>
  <c r="B16186" i="16"/>
  <c r="C16186" i="16"/>
  <c r="D16187" i="16"/>
  <c r="E6243" i="16"/>
  <c r="F6240" i="16"/>
  <c r="J6240" i="16"/>
  <c r="H6240" i="16"/>
  <c r="I6240" i="16"/>
  <c r="I10430" i="16"/>
  <c r="E10431" i="16"/>
  <c r="D11748" i="16"/>
  <c r="C11746" i="16"/>
  <c r="D11747" i="16"/>
  <c r="B11746" i="16"/>
  <c r="D11749" i="16"/>
  <c r="E3497" i="16"/>
  <c r="H3494" i="16"/>
  <c r="I3494" i="16"/>
  <c r="F3494" i="16"/>
  <c r="K3494" i="16"/>
  <c r="J3494" i="16"/>
  <c r="C13140" i="16"/>
  <c r="B13140" i="16"/>
  <c r="D13141" i="16"/>
  <c r="K4659" i="16"/>
  <c r="D8190" i="16"/>
  <c r="D8189" i="16"/>
  <c r="D8188" i="16"/>
  <c r="B8187" i="16"/>
  <c r="C8187" i="16"/>
  <c r="D12850" i="16"/>
  <c r="B12849" i="16"/>
  <c r="C12849" i="16"/>
  <c r="J3147" i="16"/>
  <c r="J6241" i="16"/>
  <c r="B13796" i="16"/>
  <c r="C13796" i="16"/>
  <c r="D13797" i="16"/>
  <c r="B8472" i="16"/>
  <c r="C8472" i="16"/>
  <c r="C6092" i="16"/>
  <c r="B6092" i="16"/>
  <c r="E10279" i="16"/>
  <c r="B7587" i="16"/>
  <c r="C7587" i="16"/>
  <c r="B177" i="16"/>
  <c r="C177" i="16"/>
  <c r="D178" i="16"/>
  <c r="B16924" i="16"/>
  <c r="C16924" i="16"/>
  <c r="D16925" i="16"/>
  <c r="C13040" i="16"/>
  <c r="B13040" i="16"/>
  <c r="D13041" i="16"/>
  <c r="D11182" i="16"/>
  <c r="D11183" i="16"/>
  <c r="D11181" i="16"/>
  <c r="B11180" i="16"/>
  <c r="C11180" i="16"/>
  <c r="D16540" i="16"/>
  <c r="C16539" i="16"/>
  <c r="B16539" i="16"/>
  <c r="D4778" i="16"/>
  <c r="D4777" i="16"/>
  <c r="C4775" i="16"/>
  <c r="D4776" i="16"/>
  <c r="B4775" i="16"/>
  <c r="J3495" i="16"/>
  <c r="E13796" i="16"/>
  <c r="J13793" i="16"/>
  <c r="I13793" i="16"/>
  <c r="H13793" i="16"/>
  <c r="F13793" i="16"/>
  <c r="K13793" i="16"/>
  <c r="L13793" i="16"/>
  <c r="E11384" i="16"/>
  <c r="J11381" i="16"/>
  <c r="I11381" i="16"/>
  <c r="H11381" i="16"/>
  <c r="F11381" i="16"/>
  <c r="H13358" i="16"/>
  <c r="B6364" i="16"/>
  <c r="C6364" i="16"/>
  <c r="E15649" i="16"/>
  <c r="J15646" i="16"/>
  <c r="F15646" i="16"/>
  <c r="K15646" i="16"/>
  <c r="L15646" i="16"/>
  <c r="I15646" i="16"/>
  <c r="H15646" i="16"/>
  <c r="E15540" i="16"/>
  <c r="F15537" i="16"/>
  <c r="I15537" i="16"/>
  <c r="H15537" i="16"/>
  <c r="J15537" i="16"/>
  <c r="F12545" i="16"/>
  <c r="J12545" i="16"/>
  <c r="E12546" i="16"/>
  <c r="I12545" i="16"/>
  <c r="E7168" i="16"/>
  <c r="H7165" i="16"/>
  <c r="F7165" i="16"/>
  <c r="I7165" i="16"/>
  <c r="J7165" i="16"/>
  <c r="J3581" i="16"/>
  <c r="I3581" i="16"/>
  <c r="E3582" i="16"/>
  <c r="H3581" i="16"/>
  <c r="F3581" i="16"/>
  <c r="K3581" i="16"/>
  <c r="L3581" i="16"/>
  <c r="H11794" i="16"/>
  <c r="H9506" i="16"/>
  <c r="J16459" i="16"/>
  <c r="D11642" i="16"/>
  <c r="D11641" i="16"/>
  <c r="B11640" i="16"/>
  <c r="C11640" i="16"/>
  <c r="D11643" i="16"/>
  <c r="H44" i="1"/>
  <c r="I44" i="1"/>
  <c r="A45" i="1"/>
  <c r="C44" i="1"/>
  <c r="B44" i="1"/>
  <c r="D8628" i="16"/>
  <c r="D8627" i="16"/>
  <c r="D8626" i="16"/>
  <c r="B8625" i="16"/>
  <c r="C8625" i="16"/>
  <c r="I3710" i="16"/>
  <c r="I4312" i="16"/>
  <c r="E6607" i="16"/>
  <c r="I6606" i="16"/>
  <c r="H6606" i="16"/>
  <c r="F6606" i="16"/>
  <c r="K6606" i="16"/>
  <c r="D11309" i="16"/>
  <c r="D11308" i="16"/>
  <c r="B11307" i="16"/>
  <c r="C11307" i="16"/>
  <c r="D11310" i="16"/>
  <c r="K13685" i="16"/>
  <c r="L13685" i="16"/>
  <c r="E4185" i="16"/>
  <c r="H4182" i="16"/>
  <c r="F4182" i="16"/>
  <c r="J4182" i="16"/>
  <c r="I4182" i="16"/>
  <c r="J5405" i="16"/>
  <c r="I5405" i="16"/>
  <c r="E5406" i="16"/>
  <c r="H5405" i="16"/>
  <c r="F5405" i="16"/>
  <c r="K5405" i="16"/>
  <c r="L5405" i="16"/>
  <c r="I12174" i="16"/>
  <c r="L12174" i="16"/>
  <c r="E12687" i="16"/>
  <c r="F12684" i="16"/>
  <c r="K12684" i="16"/>
  <c r="L12684" i="16"/>
  <c r="J12684" i="16"/>
  <c r="H12684" i="16"/>
  <c r="I12684" i="16"/>
  <c r="E12235" i="16"/>
  <c r="B10912" i="16"/>
  <c r="C10912" i="16"/>
  <c r="B6191" i="16"/>
  <c r="C6191" i="16"/>
  <c r="K6886" i="16"/>
  <c r="L6886" i="16"/>
  <c r="H6478" i="16"/>
  <c r="K14011" i="16"/>
  <c r="L14011" i="16"/>
  <c r="E6889" i="16"/>
  <c r="E3625" i="16"/>
  <c r="H3624" i="16"/>
  <c r="C11744" i="16"/>
  <c r="B11744" i="16"/>
  <c r="D1193" i="16"/>
  <c r="C1192" i="16"/>
  <c r="B1192" i="16"/>
  <c r="C5229" i="16"/>
  <c r="B5229" i="16"/>
  <c r="E16887" i="16"/>
  <c r="I16886" i="16"/>
  <c r="H16886" i="16"/>
  <c r="F16886" i="16"/>
  <c r="K16886" i="16"/>
  <c r="L16886" i="16"/>
  <c r="J16886" i="16"/>
  <c r="B7208" i="16"/>
  <c r="C7208" i="16"/>
  <c r="K12330" i="16"/>
  <c r="L12330" i="16"/>
  <c r="I15756" i="16"/>
  <c r="K3399" i="16"/>
  <c r="L3399" i="16"/>
  <c r="K6053" i="16"/>
  <c r="L6053" i="16"/>
  <c r="B8058" i="16"/>
  <c r="C8058" i="16"/>
  <c r="H4011" i="16"/>
  <c r="H13794" i="16"/>
  <c r="K13794" i="16"/>
  <c r="L13794" i="16"/>
  <c r="J4659" i="16"/>
  <c r="J10122" i="16"/>
  <c r="K7087" i="16"/>
  <c r="L7087" i="16"/>
  <c r="J8890" i="16"/>
  <c r="J7651" i="16"/>
  <c r="I7651" i="16"/>
  <c r="E7652" i="16"/>
  <c r="H7651" i="16"/>
  <c r="F7651" i="16"/>
  <c r="K14993" i="16"/>
  <c r="L14993" i="16"/>
  <c r="J3190" i="16"/>
  <c r="L13467" i="16"/>
  <c r="E5842" i="16"/>
  <c r="F5841" i="16"/>
  <c r="J8431" i="16"/>
  <c r="C5026" i="16"/>
  <c r="B5026" i="16"/>
  <c r="J11382" i="16"/>
  <c r="H7439" i="16"/>
  <c r="E8016" i="16"/>
  <c r="F8013" i="16"/>
  <c r="K8013" i="16"/>
  <c r="L8013" i="16"/>
  <c r="I8013" i="16"/>
  <c r="H8013" i="16"/>
  <c r="J8013" i="16"/>
  <c r="J6405" i="16"/>
  <c r="D15976" i="16"/>
  <c r="C15975" i="16"/>
  <c r="B15975" i="16"/>
  <c r="I13358" i="16"/>
  <c r="I14448" i="16"/>
  <c r="L14448" i="16"/>
  <c r="B6365" i="16"/>
  <c r="C6365" i="16"/>
  <c r="H4097" i="16"/>
  <c r="J9660" i="16"/>
  <c r="I15865" i="16"/>
  <c r="H15647" i="16"/>
  <c r="K15647" i="16"/>
  <c r="L15647" i="16"/>
  <c r="I15538" i="16"/>
  <c r="L15538" i="16"/>
  <c r="B7383" i="16"/>
  <c r="C7383" i="16"/>
  <c r="E11883" i="16"/>
  <c r="I11882" i="16"/>
  <c r="H11882" i="16"/>
  <c r="F4592" i="16"/>
  <c r="K4592" i="16"/>
  <c r="L4592" i="16"/>
  <c r="C11836" i="16"/>
  <c r="B11836" i="16"/>
  <c r="H8582" i="16"/>
  <c r="H8147" i="16"/>
  <c r="J4466" i="16"/>
  <c r="F11264" i="16"/>
  <c r="K11264" i="16"/>
  <c r="L11264" i="16"/>
  <c r="B249" i="16"/>
  <c r="C249" i="16"/>
  <c r="D250" i="16"/>
  <c r="H16794" i="16"/>
  <c r="B7932" i="16"/>
  <c r="C7932" i="16"/>
  <c r="E14559" i="16"/>
  <c r="H14556" i="16"/>
  <c r="I14556" i="16"/>
  <c r="F14556" i="16"/>
  <c r="K14556" i="16"/>
  <c r="L14556" i="16"/>
  <c r="J14556" i="16"/>
  <c r="I4531" i="16"/>
  <c r="B16375" i="16"/>
  <c r="D16376" i="16"/>
  <c r="C16375" i="16"/>
  <c r="I14666" i="16"/>
  <c r="I15320" i="16"/>
  <c r="H3430" i="16"/>
  <c r="F16083" i="16"/>
  <c r="K16083" i="16"/>
  <c r="L16083" i="16"/>
  <c r="B7292" i="16"/>
  <c r="C7292" i="16"/>
  <c r="E4437" i="16"/>
  <c r="F4434" i="16"/>
  <c r="H4434" i="16"/>
  <c r="J4434" i="16"/>
  <c r="I4434" i="16"/>
  <c r="F5732" i="16"/>
  <c r="K5732" i="16"/>
  <c r="L5732" i="16"/>
  <c r="H3667" i="16"/>
  <c r="E12767" i="16"/>
  <c r="D6287" i="16"/>
  <c r="D6286" i="16"/>
  <c r="D6285" i="16"/>
  <c r="B6284" i="16"/>
  <c r="C6284" i="16"/>
  <c r="K3430" i="16"/>
  <c r="L3430" i="16"/>
  <c r="B6286" i="16"/>
  <c r="C6286" i="16"/>
  <c r="B250" i="16"/>
  <c r="C250" i="16"/>
  <c r="D251" i="16"/>
  <c r="H5841" i="16"/>
  <c r="K5841" i="16"/>
  <c r="L5841" i="16"/>
  <c r="K7651" i="16"/>
  <c r="L7651" i="16"/>
  <c r="E13797" i="16"/>
  <c r="L4659" i="16"/>
  <c r="E3498" i="16"/>
  <c r="E10432" i="16"/>
  <c r="F10429" i="16"/>
  <c r="J10429" i="16"/>
  <c r="H10429" i="16"/>
  <c r="I10429" i="16"/>
  <c r="D16188" i="16"/>
  <c r="B16187" i="16"/>
  <c r="C16187" i="16"/>
  <c r="E5516" i="16"/>
  <c r="I5513" i="16"/>
  <c r="H5513" i="16"/>
  <c r="F5513" i="16"/>
  <c r="K5513" i="16"/>
  <c r="L5513" i="16"/>
  <c r="J5513" i="16"/>
  <c r="E16086" i="16"/>
  <c r="L14666" i="16"/>
  <c r="K8147" i="16"/>
  <c r="L8147" i="16"/>
  <c r="E16379" i="16"/>
  <c r="J16376" i="16"/>
  <c r="I16376" i="16"/>
  <c r="F16376" i="16"/>
  <c r="H16376" i="16"/>
  <c r="E12372" i="16"/>
  <c r="H12369" i="16"/>
  <c r="F12369" i="16"/>
  <c r="K12369" i="16"/>
  <c r="J12369" i="16"/>
  <c r="I12369" i="16"/>
  <c r="K5187" i="16"/>
  <c r="L5187" i="16"/>
  <c r="K4398" i="16"/>
  <c r="L4398" i="16"/>
  <c r="I16186" i="16"/>
  <c r="B13578" i="16"/>
  <c r="C13578" i="16"/>
  <c r="D13579" i="16"/>
  <c r="H9352" i="16"/>
  <c r="B12687" i="16"/>
  <c r="C12687" i="16"/>
  <c r="D12688" i="16"/>
  <c r="E9663" i="16"/>
  <c r="B11541" i="16"/>
  <c r="C11541" i="16"/>
  <c r="E4271" i="16"/>
  <c r="J4268" i="16"/>
  <c r="I4268" i="16"/>
  <c r="H4268" i="16"/>
  <c r="F4268" i="16"/>
  <c r="K4268" i="16"/>
  <c r="L4268" i="16"/>
  <c r="B11055" i="16"/>
  <c r="C11055" i="16"/>
  <c r="D11426" i="16"/>
  <c r="B11425" i="16"/>
  <c r="C11425" i="16"/>
  <c r="D11428" i="16"/>
  <c r="D11427" i="16"/>
  <c r="F6756" i="16"/>
  <c r="K6756" i="16"/>
  <c r="L6756" i="16"/>
  <c r="E6757" i="16"/>
  <c r="J6756" i="16"/>
  <c r="I6756" i="16"/>
  <c r="H6756" i="16"/>
  <c r="H3968" i="16"/>
  <c r="D4859" i="16"/>
  <c r="D4858" i="16"/>
  <c r="B4857" i="16"/>
  <c r="C4857" i="16"/>
  <c r="D4860" i="16"/>
  <c r="E12287" i="16"/>
  <c r="K4732" i="16"/>
  <c r="L4732" i="16"/>
  <c r="H3061" i="16"/>
  <c r="H12110" i="16"/>
  <c r="E5625" i="16"/>
  <c r="I5622" i="16"/>
  <c r="J5622" i="16"/>
  <c r="H5622" i="16"/>
  <c r="F5622" i="16"/>
  <c r="K5622" i="16"/>
  <c r="E13688" i="16"/>
  <c r="D13363" i="16"/>
  <c r="B13362" i="16"/>
  <c r="C13362" i="16"/>
  <c r="L8581" i="16"/>
  <c r="H5084" i="16"/>
  <c r="C6368" i="16"/>
  <c r="B6368" i="16"/>
  <c r="B16680" i="16"/>
  <c r="C16680" i="16"/>
  <c r="D16681" i="16"/>
  <c r="D5235" i="16"/>
  <c r="D5234" i="16"/>
  <c r="B5233" i="16"/>
  <c r="C5233" i="16"/>
  <c r="D5236" i="16"/>
  <c r="E7344" i="16"/>
  <c r="H7341" i="16"/>
  <c r="J7341" i="16"/>
  <c r="I7341" i="16"/>
  <c r="F7341" i="16"/>
  <c r="B15759" i="16"/>
  <c r="C15759" i="16"/>
  <c r="D15760" i="16"/>
  <c r="H3276" i="16"/>
  <c r="K3276" i="16"/>
  <c r="L3276" i="16"/>
  <c r="F10877" i="16"/>
  <c r="K10877" i="16"/>
  <c r="L10877" i="16"/>
  <c r="E10878" i="16"/>
  <c r="H10877" i="16"/>
  <c r="J10877" i="16"/>
  <c r="I10877" i="16"/>
  <c r="B16845" i="16"/>
  <c r="C16845" i="16"/>
  <c r="D16846" i="16"/>
  <c r="E4595" i="16"/>
  <c r="E3755" i="16"/>
  <c r="F3752" i="16"/>
  <c r="K3752" i="16"/>
  <c r="J3752" i="16"/>
  <c r="I3752" i="16"/>
  <c r="H3752" i="16"/>
  <c r="K3233" i="16"/>
  <c r="L3233" i="16"/>
  <c r="E6328" i="16"/>
  <c r="F6325" i="16"/>
  <c r="K6325" i="16"/>
  <c r="L6325" i="16"/>
  <c r="J6325" i="16"/>
  <c r="I6325" i="16"/>
  <c r="H6325" i="16"/>
  <c r="K7086" i="16"/>
  <c r="L7086" i="16"/>
  <c r="E12333" i="16"/>
  <c r="H3839" i="16"/>
  <c r="D15214" i="16"/>
  <c r="C15213" i="16"/>
  <c r="B15213" i="16"/>
  <c r="L4312" i="16"/>
  <c r="E15868" i="16"/>
  <c r="E3540" i="16"/>
  <c r="H3537" i="16"/>
  <c r="F3537" i="16"/>
  <c r="J3537" i="16"/>
  <c r="I3537" i="16"/>
  <c r="E14016" i="16"/>
  <c r="H14015" i="16"/>
  <c r="E4142" i="16"/>
  <c r="H4139" i="16"/>
  <c r="J4139" i="16"/>
  <c r="F4139" i="16"/>
  <c r="K4139" i="16"/>
  <c r="L4139" i="16"/>
  <c r="I4139" i="16"/>
  <c r="E6663" i="16"/>
  <c r="J6660" i="16"/>
  <c r="F6660" i="16"/>
  <c r="I6660" i="16"/>
  <c r="H6660" i="16"/>
  <c r="E16542" i="16"/>
  <c r="I16541" i="16"/>
  <c r="C7058" i="16"/>
  <c r="B7058" i="16"/>
  <c r="E3626" i="16"/>
  <c r="F3623" i="16"/>
  <c r="H3623" i="16"/>
  <c r="I3623" i="16"/>
  <c r="J3623" i="16"/>
  <c r="C11308" i="16"/>
  <c r="B11308" i="16"/>
  <c r="B13141" i="16"/>
  <c r="D13142" i="16"/>
  <c r="C13141" i="16"/>
  <c r="F15432" i="16"/>
  <c r="E15433" i="16"/>
  <c r="E7545" i="16"/>
  <c r="K3882" i="16"/>
  <c r="L3882" i="16"/>
  <c r="C8328" i="16"/>
  <c r="B8328" i="16"/>
  <c r="E14777" i="16"/>
  <c r="J14774" i="16"/>
  <c r="F14774" i="16"/>
  <c r="K14774" i="16"/>
  <c r="I14774" i="16"/>
  <c r="H14774" i="16"/>
  <c r="B4701" i="16"/>
  <c r="C4701" i="16"/>
  <c r="C5129" i="16"/>
  <c r="B5129" i="16"/>
  <c r="E3402" i="16"/>
  <c r="C6522" i="16"/>
  <c r="B6522" i="16"/>
  <c r="B11838" i="16"/>
  <c r="C11838" i="16"/>
  <c r="F11882" i="16"/>
  <c r="K11882" i="16"/>
  <c r="L11882" i="16"/>
  <c r="E8017" i="16"/>
  <c r="I5841" i="16"/>
  <c r="E7653" i="16"/>
  <c r="H7650" i="16"/>
  <c r="J7650" i="16"/>
  <c r="I7650" i="16"/>
  <c r="F7650" i="16"/>
  <c r="I3624" i="16"/>
  <c r="K4182" i="16"/>
  <c r="L4182" i="16"/>
  <c r="B11309" i="16"/>
  <c r="C11309" i="16"/>
  <c r="K7165" i="16"/>
  <c r="L7165" i="16"/>
  <c r="C16925" i="16"/>
  <c r="B16925" i="16"/>
  <c r="D16926" i="16"/>
  <c r="D12851" i="16"/>
  <c r="C12850" i="16"/>
  <c r="B12850" i="16"/>
  <c r="J10430" i="16"/>
  <c r="B7696" i="16"/>
  <c r="C7696" i="16"/>
  <c r="J5514" i="16"/>
  <c r="K13358" i="16"/>
  <c r="L13358" i="16"/>
  <c r="E5189" i="16"/>
  <c r="H5186" i="16"/>
  <c r="J5186" i="16"/>
  <c r="F5186" i="16"/>
  <c r="K5186" i="16"/>
  <c r="L5186" i="16"/>
  <c r="I5186" i="16"/>
  <c r="E12406" i="16"/>
  <c r="I12403" i="16"/>
  <c r="H12403" i="16"/>
  <c r="J12403" i="16"/>
  <c r="F12403" i="16"/>
  <c r="K12403" i="16"/>
  <c r="L12403" i="16"/>
  <c r="D7593" i="16"/>
  <c r="D7592" i="16"/>
  <c r="B7591" i="16"/>
  <c r="C7591" i="16"/>
  <c r="D7594" i="16"/>
  <c r="B6094" i="16"/>
  <c r="C6094" i="16"/>
  <c r="C14450" i="16"/>
  <c r="B14450" i="16"/>
  <c r="D14451" i="16"/>
  <c r="E4400" i="16"/>
  <c r="H4397" i="16"/>
  <c r="F4397" i="16"/>
  <c r="J4397" i="16"/>
  <c r="I4397" i="16"/>
  <c r="K8889" i="16"/>
  <c r="L8889" i="16"/>
  <c r="E10125" i="16"/>
  <c r="I9047" i="16"/>
  <c r="E9048" i="16"/>
  <c r="H9047" i="16"/>
  <c r="F9047" i="16"/>
  <c r="B7131" i="16"/>
  <c r="C7131" i="16"/>
  <c r="I9352" i="16"/>
  <c r="E15105" i="16"/>
  <c r="B11542" i="16"/>
  <c r="C11542" i="16"/>
  <c r="L4531" i="16"/>
  <c r="K12849" i="16"/>
  <c r="L12849" i="16"/>
  <c r="C11423" i="16"/>
  <c r="B11423" i="16"/>
  <c r="I3968" i="16"/>
  <c r="K13575" i="16"/>
  <c r="L13575" i="16"/>
  <c r="K6790" i="16"/>
  <c r="L6790" i="16"/>
  <c r="E8739" i="16"/>
  <c r="E12852" i="16"/>
  <c r="E4734" i="16"/>
  <c r="I4731" i="16"/>
  <c r="H4731" i="16"/>
  <c r="J4731" i="16"/>
  <c r="F4731" i="16"/>
  <c r="K4731" i="16"/>
  <c r="E9972" i="16"/>
  <c r="F9971" i="16"/>
  <c r="K9971" i="16"/>
  <c r="H9971" i="16"/>
  <c r="J9971" i="16"/>
  <c r="D8331" i="16"/>
  <c r="D8330" i="16"/>
  <c r="B8329" i="16"/>
  <c r="C8329" i="16"/>
  <c r="D8332" i="16"/>
  <c r="D7389" i="16"/>
  <c r="B7388" i="16"/>
  <c r="C7388" i="16"/>
  <c r="D7391" i="16"/>
  <c r="D7390" i="16"/>
  <c r="F3061" i="16"/>
  <c r="K3061" i="16"/>
  <c r="L3061" i="16"/>
  <c r="K16738" i="16"/>
  <c r="L16738" i="16"/>
  <c r="B16887" i="16"/>
  <c r="C16887" i="16"/>
  <c r="D16888" i="16"/>
  <c r="I12110" i="16"/>
  <c r="F14775" i="16"/>
  <c r="L3319" i="16"/>
  <c r="E14669" i="16"/>
  <c r="I5084" i="16"/>
  <c r="K7438" i="16"/>
  <c r="L7438" i="16"/>
  <c r="K4010" i="16"/>
  <c r="L4010" i="16"/>
  <c r="K15755" i="16"/>
  <c r="L15755" i="16"/>
  <c r="B7211" i="16"/>
  <c r="C7211" i="16"/>
  <c r="J7342" i="16"/>
  <c r="E11797" i="16"/>
  <c r="E5735" i="16"/>
  <c r="I3276" i="16"/>
  <c r="L4226" i="16"/>
  <c r="E3235" i="16"/>
  <c r="F3232" i="16"/>
  <c r="K3232" i="16"/>
  <c r="L3232" i="16"/>
  <c r="J3232" i="16"/>
  <c r="I3232" i="16"/>
  <c r="H3232" i="16"/>
  <c r="D5132" i="16"/>
  <c r="D5131" i="16"/>
  <c r="B5130" i="16"/>
  <c r="C5130" i="16"/>
  <c r="D5133" i="16"/>
  <c r="D16796" i="16"/>
  <c r="B16795" i="16"/>
  <c r="C16795" i="16"/>
  <c r="E6153" i="16"/>
  <c r="J6326" i="16"/>
  <c r="B8061" i="16"/>
  <c r="C8061" i="16"/>
  <c r="E6056" i="16"/>
  <c r="C15867" i="16"/>
  <c r="B15867" i="16"/>
  <c r="D15868" i="16"/>
  <c r="C4939" i="16"/>
  <c r="D4940" i="16"/>
  <c r="B4939" i="16"/>
  <c r="D4942" i="16"/>
  <c r="D4941" i="16"/>
  <c r="B11839" i="16"/>
  <c r="C11839" i="16"/>
  <c r="J3538" i="16"/>
  <c r="I4140" i="16"/>
  <c r="I16926" i="16"/>
  <c r="E16927" i="16"/>
  <c r="H16926" i="16"/>
  <c r="F16926" i="16"/>
  <c r="J16926" i="16"/>
  <c r="B7059" i="16"/>
  <c r="C7059" i="16"/>
  <c r="E16188" i="16"/>
  <c r="F16185" i="16"/>
  <c r="K16185" i="16"/>
  <c r="J16185" i="16"/>
  <c r="I16185" i="16"/>
  <c r="H16185" i="16"/>
  <c r="D11059" i="16"/>
  <c r="D11058" i="16"/>
  <c r="D11057" i="16"/>
  <c r="B11056" i="16"/>
  <c r="C11056" i="16"/>
  <c r="D12486" i="16"/>
  <c r="C12485" i="16"/>
  <c r="B12485" i="16"/>
  <c r="E6714" i="16"/>
  <c r="E10587" i="16"/>
  <c r="D12617" i="16"/>
  <c r="C12616" i="16"/>
  <c r="B12616" i="16"/>
  <c r="E3841" i="16"/>
  <c r="F3838" i="16"/>
  <c r="K3838" i="16"/>
  <c r="L3838" i="16"/>
  <c r="I3838" i="16"/>
  <c r="J3838" i="16"/>
  <c r="H3838" i="16"/>
  <c r="E16797" i="16"/>
  <c r="E11604" i="16"/>
  <c r="F11603" i="16"/>
  <c r="K11603" i="16"/>
  <c r="H11603" i="16"/>
  <c r="J11603" i="16"/>
  <c r="J5841" i="16"/>
  <c r="J3624" i="16"/>
  <c r="E12236" i="16"/>
  <c r="I12235" i="16"/>
  <c r="L6606" i="16"/>
  <c r="D11646" i="16"/>
  <c r="D11644" i="16"/>
  <c r="B11643" i="16"/>
  <c r="C11643" i="16"/>
  <c r="D11645" i="16"/>
  <c r="E15650" i="16"/>
  <c r="E11385" i="16"/>
  <c r="C4776" i="16"/>
  <c r="B4776" i="16"/>
  <c r="B11181" i="16"/>
  <c r="C11181" i="16"/>
  <c r="B13797" i="16"/>
  <c r="C13797" i="16"/>
  <c r="D13798" i="16"/>
  <c r="B11747" i="16"/>
  <c r="C11747" i="16"/>
  <c r="D7700" i="16"/>
  <c r="D7699" i="16"/>
  <c r="D7698" i="16"/>
  <c r="B7697" i="16"/>
  <c r="C7697" i="16"/>
  <c r="F5514" i="16"/>
  <c r="E4813" i="16"/>
  <c r="H4810" i="16"/>
  <c r="F4810" i="16"/>
  <c r="J4810" i="16"/>
  <c r="I4810" i="16"/>
  <c r="E3365" i="16"/>
  <c r="C2275" i="16"/>
  <c r="B2275" i="16"/>
  <c r="D2276" i="16"/>
  <c r="L4895" i="16"/>
  <c r="E3884" i="16"/>
  <c r="J3881" i="16"/>
  <c r="I3881" i="16"/>
  <c r="H3881" i="16"/>
  <c r="F3881" i="16"/>
  <c r="B6194" i="16"/>
  <c r="C6194" i="16"/>
  <c r="B8475" i="16"/>
  <c r="C8475" i="16"/>
  <c r="B7132" i="16"/>
  <c r="C7132" i="16"/>
  <c r="B14887" i="16"/>
  <c r="C14887" i="16"/>
  <c r="D14888" i="16"/>
  <c r="K12943" i="16"/>
  <c r="L12943" i="16"/>
  <c r="E11144" i="16"/>
  <c r="F11143" i="16"/>
  <c r="K11143" i="16"/>
  <c r="L11143" i="16"/>
  <c r="H11143" i="16"/>
  <c r="I11143" i="16"/>
  <c r="D14232" i="16"/>
  <c r="B14231" i="16"/>
  <c r="C14231" i="16"/>
  <c r="D11545" i="16"/>
  <c r="C11543" i="16"/>
  <c r="D11544" i="16"/>
  <c r="B11543" i="16"/>
  <c r="D11546" i="16"/>
  <c r="C12547" i="16"/>
  <c r="B12547" i="16"/>
  <c r="D12548" i="16"/>
  <c r="J9201" i="16"/>
  <c r="I9201" i="16"/>
  <c r="E9202" i="16"/>
  <c r="H9201" i="16"/>
  <c r="F9201" i="16"/>
  <c r="C7808" i="16"/>
  <c r="B7808" i="16"/>
  <c r="C3538" i="16"/>
  <c r="B3538" i="16"/>
  <c r="C5992" i="16"/>
  <c r="B5992" i="16"/>
  <c r="L4225" i="16"/>
  <c r="E7769" i="16"/>
  <c r="K16458" i="16"/>
  <c r="L16458" i="16"/>
  <c r="B7296" i="16"/>
  <c r="C7296" i="16"/>
  <c r="B10631" i="16"/>
  <c r="C10631" i="16"/>
  <c r="E16742" i="16"/>
  <c r="K5296" i="16"/>
  <c r="L5296" i="16"/>
  <c r="I14775" i="16"/>
  <c r="C10915" i="16"/>
  <c r="B10915" i="16"/>
  <c r="K3429" i="16"/>
  <c r="L3429" i="16"/>
  <c r="L15319" i="16"/>
  <c r="C7936" i="16"/>
  <c r="D7937" i="16"/>
  <c r="B7936" i="16"/>
  <c r="D7939" i="16"/>
  <c r="D7938" i="16"/>
  <c r="E8585" i="16"/>
  <c r="B5029" i="16"/>
  <c r="C5029" i="16"/>
  <c r="D7215" i="16"/>
  <c r="D7214" i="16"/>
  <c r="D7213" i="16"/>
  <c r="B7212" i="16"/>
  <c r="C7212" i="16"/>
  <c r="E14341" i="16"/>
  <c r="I14338" i="16"/>
  <c r="H14338" i="16"/>
  <c r="J14338" i="16"/>
  <c r="F14338" i="16"/>
  <c r="D15323" i="16"/>
  <c r="B15322" i="16"/>
  <c r="C15322" i="16"/>
  <c r="D4636" i="16"/>
  <c r="B4635" i="16"/>
  <c r="C4635" i="16"/>
  <c r="D4638" i="16"/>
  <c r="D4637" i="16"/>
  <c r="J3276" i="16"/>
  <c r="D16742" i="16"/>
  <c r="C16741" i="16"/>
  <c r="B16741" i="16"/>
  <c r="K15865" i="16"/>
  <c r="L15865" i="16"/>
  <c r="L9660" i="16"/>
  <c r="D15432" i="16"/>
  <c r="B15431" i="16"/>
  <c r="C15431" i="16"/>
  <c r="L5950" i="16"/>
  <c r="J3839" i="16"/>
  <c r="B16956" i="16"/>
  <c r="C16956" i="16"/>
  <c r="D16957" i="16"/>
  <c r="E7253" i="16"/>
  <c r="I7250" i="16"/>
  <c r="J7250" i="16"/>
  <c r="F7250" i="16"/>
  <c r="H7250" i="16"/>
  <c r="K3147" i="16"/>
  <c r="L3147" i="16"/>
  <c r="E3670" i="16"/>
  <c r="D11843" i="16"/>
  <c r="D11842" i="16"/>
  <c r="D11841" i="16"/>
  <c r="B11840" i="16"/>
  <c r="C11840" i="16"/>
  <c r="K3796" i="16"/>
  <c r="L3796" i="16"/>
  <c r="J4140" i="16"/>
  <c r="D6290" i="16"/>
  <c r="D6289" i="16"/>
  <c r="C6287" i="16"/>
  <c r="D6288" i="16"/>
  <c r="B6287" i="16"/>
  <c r="E11497" i="16"/>
  <c r="E3322" i="16"/>
  <c r="E4057" i="16"/>
  <c r="E2891" i="16"/>
  <c r="J2888" i="16"/>
  <c r="I2888" i="16"/>
  <c r="H2888" i="16"/>
  <c r="F2888" i="16"/>
  <c r="K2888" i="16"/>
  <c r="L2888" i="16"/>
  <c r="E3063" i="16"/>
  <c r="F3060" i="16"/>
  <c r="I3060" i="16"/>
  <c r="J3060" i="16"/>
  <c r="H3060" i="16"/>
  <c r="D16464" i="16"/>
  <c r="B16463" i="16"/>
  <c r="C16463" i="16"/>
  <c r="D1555" i="16"/>
  <c r="B1554" i="16"/>
  <c r="C1554" i="16"/>
  <c r="K4434" i="16"/>
  <c r="L4434" i="16"/>
  <c r="C1193" i="16"/>
  <c r="B1193" i="16"/>
  <c r="D1194" i="16"/>
  <c r="E4186" i="16"/>
  <c r="C8626" i="16"/>
  <c r="B8626" i="16"/>
  <c r="E7169" i="16"/>
  <c r="D11184" i="16"/>
  <c r="B11183" i="16"/>
  <c r="C11183" i="16"/>
  <c r="D11186" i="16"/>
  <c r="D11185" i="16"/>
  <c r="J10279" i="16"/>
  <c r="I10279" i="16"/>
  <c r="E10280" i="16"/>
  <c r="H10279" i="16"/>
  <c r="F10279" i="16"/>
  <c r="B8188" i="16"/>
  <c r="C8188" i="16"/>
  <c r="J16377" i="16"/>
  <c r="K4097" i="16"/>
  <c r="L4097" i="16"/>
  <c r="L14992" i="16"/>
  <c r="K4011" i="16"/>
  <c r="L4011" i="16"/>
  <c r="K12404" i="16"/>
  <c r="L12404" i="16"/>
  <c r="C13906" i="16"/>
  <c r="D13907" i="16"/>
  <c r="B13906" i="16"/>
  <c r="K6947" i="16"/>
  <c r="B6095" i="16"/>
  <c r="C6095" i="16"/>
  <c r="H16286" i="16"/>
  <c r="E16287" i="16"/>
  <c r="I16286" i="16"/>
  <c r="K16459" i="16"/>
  <c r="L16459" i="16"/>
  <c r="B8476" i="16"/>
  <c r="C8476" i="16"/>
  <c r="D7136" i="16"/>
  <c r="D7135" i="16"/>
  <c r="C7133" i="16"/>
  <c r="D7134" i="16"/>
  <c r="B7133" i="16"/>
  <c r="E12487" i="16"/>
  <c r="K16611" i="16"/>
  <c r="L16611" i="16"/>
  <c r="E11966" i="16"/>
  <c r="F11963" i="16"/>
  <c r="I11963" i="16"/>
  <c r="J11963" i="16"/>
  <c r="H11963" i="16"/>
  <c r="E14125" i="16"/>
  <c r="I14124" i="16"/>
  <c r="H14124" i="16"/>
  <c r="F14124" i="16"/>
  <c r="C2931" i="16"/>
  <c r="B2931" i="16"/>
  <c r="I4269" i="16"/>
  <c r="B6446" i="16"/>
  <c r="C6446" i="16"/>
  <c r="K16843" i="16"/>
  <c r="L16843" i="16"/>
  <c r="C11424" i="16"/>
  <c r="B11424" i="16"/>
  <c r="D5995" i="16"/>
  <c r="C5993" i="16"/>
  <c r="D5994" i="16"/>
  <c r="B5993" i="16"/>
  <c r="D5996" i="16"/>
  <c r="E10735" i="16"/>
  <c r="D14123" i="16"/>
  <c r="B14122" i="16"/>
  <c r="C14122" i="16"/>
  <c r="C7483" i="16"/>
  <c r="B7483" i="16"/>
  <c r="B10632" i="16"/>
  <c r="C10632" i="16"/>
  <c r="B7386" i="16"/>
  <c r="C7386" i="16"/>
  <c r="J3061" i="16"/>
  <c r="H14775" i="16"/>
  <c r="C14559" i="16"/>
  <c r="D14560" i="16"/>
  <c r="B14559" i="16"/>
  <c r="C15105" i="16"/>
  <c r="B15105" i="16"/>
  <c r="D15106" i="16"/>
  <c r="K3925" i="16"/>
  <c r="B807" i="16"/>
  <c r="C807" i="16"/>
  <c r="D808" i="16"/>
  <c r="I3753" i="16"/>
  <c r="K11699" i="16"/>
  <c r="L11699" i="16"/>
  <c r="K13466" i="16"/>
  <c r="L13466" i="16"/>
  <c r="E7090" i="16"/>
  <c r="B8062" i="16"/>
  <c r="C8062" i="16"/>
  <c r="K3495" i="16"/>
  <c r="L3495" i="16"/>
  <c r="B12943" i="16"/>
  <c r="C12943" i="16"/>
  <c r="D12944" i="16"/>
  <c r="I7251" i="16"/>
  <c r="B1916" i="16"/>
  <c r="D1917" i="16"/>
  <c r="C1916" i="16"/>
  <c r="B4937" i="16"/>
  <c r="C4937" i="16"/>
  <c r="E13361" i="16"/>
  <c r="F4140" i="16"/>
  <c r="K4140" i="16"/>
  <c r="L13903" i="16"/>
  <c r="E5843" i="16"/>
  <c r="H5840" i="16"/>
  <c r="F5840" i="16"/>
  <c r="K5840" i="16"/>
  <c r="J5840" i="16"/>
  <c r="I5840" i="16"/>
  <c r="D11750" i="16"/>
  <c r="B11749" i="16"/>
  <c r="C11749" i="16"/>
  <c r="D11752" i="16"/>
  <c r="D11751" i="16"/>
  <c r="E6408" i="16"/>
  <c r="B7807" i="16"/>
  <c r="C7807" i="16"/>
  <c r="B3537" i="16"/>
  <c r="C3537" i="16"/>
  <c r="E12112" i="16"/>
  <c r="I12109" i="16"/>
  <c r="J12109" i="16"/>
  <c r="H12109" i="16"/>
  <c r="F12109" i="16"/>
  <c r="K12109" i="16"/>
  <c r="L12109" i="16"/>
  <c r="D6371" i="16"/>
  <c r="D6370" i="16"/>
  <c r="B6369" i="16"/>
  <c r="C6369" i="16"/>
  <c r="D6372" i="16"/>
  <c r="E14560" i="16"/>
  <c r="E12768" i="16"/>
  <c r="E4438" i="16"/>
  <c r="B16376" i="16"/>
  <c r="C16376" i="16"/>
  <c r="D16377" i="16"/>
  <c r="E5407" i="16"/>
  <c r="H5404" i="16"/>
  <c r="F5404" i="16"/>
  <c r="K5404" i="16"/>
  <c r="I5404" i="16"/>
  <c r="J5404" i="16"/>
  <c r="B8627" i="16"/>
  <c r="C8627" i="16"/>
  <c r="B11641" i="16"/>
  <c r="C11641" i="16"/>
  <c r="E3583" i="16"/>
  <c r="F3580" i="16"/>
  <c r="H3580" i="16"/>
  <c r="I3580" i="16"/>
  <c r="J3580" i="16"/>
  <c r="K15537" i="16"/>
  <c r="L15537" i="16"/>
  <c r="B4777" i="16"/>
  <c r="C4777" i="16"/>
  <c r="D179" i="16"/>
  <c r="B178" i="16"/>
  <c r="C178" i="16"/>
  <c r="L3494" i="16"/>
  <c r="B11748" i="16"/>
  <c r="C11748" i="16"/>
  <c r="K3667" i="16"/>
  <c r="L3667" i="16"/>
  <c r="C7695" i="16"/>
  <c r="B7695" i="16"/>
  <c r="E13251" i="16"/>
  <c r="I13248" i="16"/>
  <c r="F13248" i="16"/>
  <c r="J13248" i="16"/>
  <c r="H13248" i="16"/>
  <c r="E4534" i="16"/>
  <c r="F16377" i="16"/>
  <c r="J4811" i="16"/>
  <c r="F12370" i="16"/>
  <c r="B13250" i="16"/>
  <c r="C13250" i="16"/>
  <c r="D13251" i="16"/>
  <c r="K12039" i="16"/>
  <c r="L12039" i="16"/>
  <c r="E7016" i="16"/>
  <c r="I7013" i="16"/>
  <c r="H7013" i="16"/>
  <c r="F7013" i="16"/>
  <c r="K7013" i="16"/>
  <c r="L7013" i="16"/>
  <c r="J7013" i="16"/>
  <c r="K11493" i="16"/>
  <c r="L11493" i="16"/>
  <c r="K6478" i="16"/>
  <c r="L6478" i="16"/>
  <c r="D6098" i="16"/>
  <c r="C6096" i="16"/>
  <c r="D6097" i="16"/>
  <c r="B6096" i="16"/>
  <c r="D6099" i="16"/>
  <c r="K4311" i="16"/>
  <c r="L4311" i="16"/>
  <c r="E3713" i="16"/>
  <c r="E4899" i="16"/>
  <c r="E13042" i="16"/>
  <c r="J13039" i="16"/>
  <c r="H13039" i="16"/>
  <c r="I13039" i="16"/>
  <c r="F13039" i="16"/>
  <c r="K13039" i="16"/>
  <c r="L13039" i="16"/>
  <c r="E8893" i="16"/>
  <c r="J3882" i="16"/>
  <c r="B6195" i="16"/>
  <c r="C6195" i="16"/>
  <c r="D8480" i="16"/>
  <c r="D8479" i="16"/>
  <c r="D8478" i="16"/>
  <c r="B8477" i="16"/>
  <c r="C8477" i="16"/>
  <c r="D2386" i="16"/>
  <c r="B2385" i="16"/>
  <c r="C2385" i="16"/>
  <c r="I16956" i="16"/>
  <c r="H16956" i="16"/>
  <c r="F16956" i="16"/>
  <c r="J16956" i="16"/>
  <c r="K4658" i="16"/>
  <c r="L4658" i="16"/>
  <c r="I11964" i="16"/>
  <c r="L11964" i="16"/>
  <c r="E8434" i="16"/>
  <c r="J4269" i="16"/>
  <c r="D14998" i="16"/>
  <c r="C14997" i="16"/>
  <c r="B14997" i="16"/>
  <c r="E8288" i="16"/>
  <c r="J8285" i="16"/>
  <c r="I8285" i="16"/>
  <c r="F8285" i="16"/>
  <c r="K8285" i="16"/>
  <c r="H8285" i="16"/>
  <c r="F3104" i="16"/>
  <c r="K3104" i="16"/>
  <c r="L3104" i="16"/>
  <c r="C4855" i="16"/>
  <c r="B4855" i="16"/>
  <c r="E13579" i="16"/>
  <c r="K12283" i="16"/>
  <c r="L12283" i="16"/>
  <c r="I2889" i="16"/>
  <c r="E6792" i="16"/>
  <c r="J6789" i="16"/>
  <c r="I6789" i="16"/>
  <c r="H6789" i="16"/>
  <c r="F6789" i="16"/>
  <c r="E2934" i="16"/>
  <c r="I2931" i="16"/>
  <c r="H2931" i="16"/>
  <c r="J2931" i="16"/>
  <c r="F2931" i="16"/>
  <c r="K2931" i="16"/>
  <c r="E4229" i="16"/>
  <c r="E3020" i="16"/>
  <c r="F3017" i="16"/>
  <c r="J3017" i="16"/>
  <c r="I3017" i="16"/>
  <c r="H3017" i="16"/>
  <c r="L4466" i="16"/>
  <c r="K11009" i="16"/>
  <c r="L11009" i="16"/>
  <c r="K5949" i="16"/>
  <c r="L5949" i="16"/>
  <c r="E16462" i="16"/>
  <c r="B7484" i="16"/>
  <c r="C7484" i="16"/>
  <c r="K16794" i="16"/>
  <c r="L16794" i="16"/>
  <c r="D10636" i="16"/>
  <c r="D10635" i="16"/>
  <c r="D10634" i="16"/>
  <c r="B10633" i="16"/>
  <c r="C10633" i="16"/>
  <c r="AF44" i="1"/>
  <c r="AG44" i="1"/>
  <c r="K3189" i="16"/>
  <c r="L3189" i="16"/>
  <c r="E5298" i="16"/>
  <c r="J5295" i="16"/>
  <c r="I5295" i="16"/>
  <c r="H5295" i="16"/>
  <c r="F5295" i="16"/>
  <c r="K5295" i="16"/>
  <c r="L5295" i="16"/>
  <c r="J5623" i="16"/>
  <c r="B15650" i="16"/>
  <c r="D15651" i="16"/>
  <c r="C15650" i="16"/>
  <c r="B10916" i="16"/>
  <c r="C10916" i="16"/>
  <c r="K13684" i="16"/>
  <c r="L13684" i="16"/>
  <c r="K4355" i="16"/>
  <c r="L4355" i="16"/>
  <c r="E3433" i="16"/>
  <c r="E15323" i="16"/>
  <c r="B7934" i="16"/>
  <c r="C7934" i="16"/>
  <c r="B5231" i="16"/>
  <c r="C5231" i="16"/>
  <c r="F14339" i="16"/>
  <c r="K14339" i="16"/>
  <c r="L14339" i="16"/>
  <c r="C4633" i="16"/>
  <c r="B4633" i="16"/>
  <c r="L7766" i="16"/>
  <c r="C4702" i="16"/>
  <c r="D4703" i="16"/>
  <c r="B4702" i="16"/>
  <c r="D4705" i="16"/>
  <c r="D4704" i="16"/>
  <c r="K11263" i="16"/>
  <c r="L11263" i="16"/>
  <c r="J3753" i="16"/>
  <c r="E11703" i="16"/>
  <c r="E13470" i="16"/>
  <c r="B10776" i="16"/>
  <c r="C10776" i="16"/>
  <c r="K2974" i="16"/>
  <c r="L2974" i="16"/>
  <c r="D8065" i="16"/>
  <c r="C8063" i="16"/>
  <c r="D8064" i="16"/>
  <c r="B8063" i="16"/>
  <c r="D8066" i="16"/>
  <c r="K3398" i="16"/>
  <c r="L3398" i="16"/>
  <c r="J7251" i="16"/>
  <c r="C14668" i="16"/>
  <c r="B14668" i="16"/>
  <c r="D14669" i="16"/>
  <c r="K15864" i="16"/>
  <c r="L15864" i="16"/>
  <c r="K4096" i="16"/>
  <c r="L4096" i="16"/>
  <c r="F6661" i="16"/>
  <c r="K6661" i="16"/>
  <c r="A46" i="1"/>
  <c r="H45" i="1"/>
  <c r="I45" i="1"/>
  <c r="B45" i="1"/>
  <c r="C45" i="1"/>
  <c r="E12043" i="16"/>
  <c r="B493" i="16"/>
  <c r="C493" i="16"/>
  <c r="D494" i="16"/>
  <c r="E3970" i="16"/>
  <c r="J3967" i="16"/>
  <c r="H3967" i="16"/>
  <c r="I3967" i="16"/>
  <c r="F3967" i="16"/>
  <c r="K3967" i="16"/>
  <c r="L3710" i="16"/>
  <c r="E5953" i="16"/>
  <c r="E3193" i="16"/>
  <c r="D10918" i="16"/>
  <c r="B10917" i="16"/>
  <c r="D10920" i="16"/>
  <c r="C10917" i="16"/>
  <c r="D10919" i="16"/>
  <c r="E5086" i="16"/>
  <c r="H5083" i="16"/>
  <c r="F5083" i="16"/>
  <c r="J5083" i="16"/>
  <c r="I5083" i="16"/>
  <c r="E3278" i="16"/>
  <c r="F3275" i="16"/>
  <c r="K3275" i="16"/>
  <c r="L3275" i="16"/>
  <c r="J3275" i="16"/>
  <c r="I3275" i="16"/>
  <c r="H3275" i="16"/>
  <c r="K7251" i="16"/>
  <c r="C1001" i="16"/>
  <c r="B1001" i="16"/>
  <c r="D1002" i="16"/>
  <c r="E11884" i="16"/>
  <c r="H11881" i="16"/>
  <c r="I11881" i="16"/>
  <c r="J11881" i="16"/>
  <c r="F11881" i="16"/>
  <c r="C15976" i="16"/>
  <c r="B15976" i="16"/>
  <c r="D15977" i="16"/>
  <c r="J11882" i="16"/>
  <c r="E6608" i="16"/>
  <c r="F6605" i="16"/>
  <c r="J6605" i="16"/>
  <c r="I6605" i="16"/>
  <c r="H6605" i="16"/>
  <c r="D8631" i="16"/>
  <c r="D8630" i="16"/>
  <c r="C8628" i="16"/>
  <c r="D8629" i="16"/>
  <c r="B8628" i="16"/>
  <c r="E12547" i="16"/>
  <c r="J12544" i="16"/>
  <c r="I12544" i="16"/>
  <c r="H12544" i="16"/>
  <c r="F12544" i="16"/>
  <c r="K12544" i="16"/>
  <c r="E15541" i="16"/>
  <c r="D4780" i="16"/>
  <c r="D4779" i="16"/>
  <c r="B4778" i="16"/>
  <c r="C4778" i="16"/>
  <c r="D4781" i="16"/>
  <c r="B11182" i="16"/>
  <c r="C11182" i="16"/>
  <c r="B8189" i="16"/>
  <c r="C8189" i="16"/>
  <c r="F10430" i="16"/>
  <c r="K6240" i="16"/>
  <c r="L6240" i="16"/>
  <c r="H16377" i="16"/>
  <c r="I12370" i="16"/>
  <c r="K7541" i="16"/>
  <c r="L7541" i="16"/>
  <c r="E14996" i="16"/>
  <c r="E6949" i="16"/>
  <c r="F6946" i="16"/>
  <c r="J6946" i="16"/>
  <c r="H6946" i="16"/>
  <c r="I6946" i="16"/>
  <c r="D615" i="16"/>
  <c r="B614" i="16"/>
  <c r="C614" i="16"/>
  <c r="L10121" i="16"/>
  <c r="B16086" i="16"/>
  <c r="D16087" i="16"/>
  <c r="C16086" i="16"/>
  <c r="D6199" i="16"/>
  <c r="D6198" i="16"/>
  <c r="D6197" i="16"/>
  <c r="B6196" i="16"/>
  <c r="C6196" i="16"/>
  <c r="L10122" i="16"/>
  <c r="F16186" i="16"/>
  <c r="D2580" i="16"/>
  <c r="B2579" i="16"/>
  <c r="C2579" i="16"/>
  <c r="K15320" i="16"/>
  <c r="L15320" i="16"/>
  <c r="E12945" i="16"/>
  <c r="J12942" i="16"/>
  <c r="I12942" i="16"/>
  <c r="F12942" i="16"/>
  <c r="H12942" i="16"/>
  <c r="E4469" i="16"/>
  <c r="B15540" i="16"/>
  <c r="D15541" i="16"/>
  <c r="C15540" i="16"/>
  <c r="L15101" i="16"/>
  <c r="E16613" i="16"/>
  <c r="I16610" i="16"/>
  <c r="H16610" i="16"/>
  <c r="F16610" i="16"/>
  <c r="K16610" i="16"/>
  <c r="L16610" i="16"/>
  <c r="J16610" i="16"/>
  <c r="E4662" i="16"/>
  <c r="J11964" i="16"/>
  <c r="C2932" i="16"/>
  <c r="B2932" i="16"/>
  <c r="L8890" i="16"/>
  <c r="D14344" i="16"/>
  <c r="B14343" i="16"/>
  <c r="C14343" i="16"/>
  <c r="F4269" i="16"/>
  <c r="B6447" i="16"/>
  <c r="C6447" i="16"/>
  <c r="E16845" i="16"/>
  <c r="I16842" i="16"/>
  <c r="H16842" i="16"/>
  <c r="F16842" i="16"/>
  <c r="J16842" i="16"/>
  <c r="D373" i="16"/>
  <c r="B372" i="16"/>
  <c r="C372" i="16"/>
  <c r="J15977" i="16"/>
  <c r="E15978" i="16"/>
  <c r="I15977" i="16"/>
  <c r="H15977" i="16"/>
  <c r="F15977" i="16"/>
  <c r="K15977" i="16"/>
  <c r="L15977" i="16"/>
  <c r="H2889" i="16"/>
  <c r="K2889" i="16"/>
  <c r="L2889" i="16"/>
  <c r="E13144" i="16"/>
  <c r="I13143" i="16"/>
  <c r="F13143" i="16"/>
  <c r="J13143" i="16"/>
  <c r="H13143" i="16"/>
  <c r="L6405" i="16"/>
  <c r="D7488" i="16"/>
  <c r="D7487" i="16"/>
  <c r="D7486" i="16"/>
  <c r="B7485" i="16"/>
  <c r="C7485" i="16"/>
  <c r="D33" i="16"/>
  <c r="B32" i="16"/>
  <c r="C32" i="16"/>
  <c r="C7387" i="16"/>
  <c r="B7387" i="16"/>
  <c r="F5623" i="16"/>
  <c r="E14887" i="16"/>
  <c r="C6367" i="16"/>
  <c r="B6367" i="16"/>
  <c r="E7442" i="16"/>
  <c r="E4014" i="16"/>
  <c r="E15759" i="16"/>
  <c r="F7342" i="16"/>
  <c r="E3927" i="16"/>
  <c r="H3924" i="16"/>
  <c r="F3924" i="16"/>
  <c r="J3924" i="16"/>
  <c r="I3924" i="16"/>
  <c r="E11267" i="16"/>
  <c r="F3753" i="16"/>
  <c r="B12765" i="16"/>
  <c r="C12765" i="16"/>
  <c r="D12766" i="16"/>
  <c r="L6149" i="16"/>
  <c r="F6326" i="16"/>
  <c r="B10777" i="16"/>
  <c r="C10777" i="16"/>
  <c r="E2978" i="16"/>
  <c r="L6052" i="16"/>
  <c r="B6524" i="16"/>
  <c r="C6524" i="16"/>
  <c r="C4938" i="16"/>
  <c r="B4938" i="16"/>
  <c r="L16793" i="16"/>
  <c r="E8150" i="16"/>
  <c r="C16614" i="16"/>
  <c r="B16614" i="16"/>
  <c r="D16615" i="16"/>
  <c r="F3538" i="16"/>
  <c r="K12612" i="16"/>
  <c r="L12612" i="16"/>
  <c r="D106" i="16"/>
  <c r="B105" i="16"/>
  <c r="C105" i="16"/>
  <c r="H6661" i="16"/>
  <c r="E13905" i="16"/>
  <c r="F13902" i="16"/>
  <c r="K13902" i="16"/>
  <c r="L13902" i="16"/>
  <c r="H13902" i="16"/>
  <c r="J13902" i="16"/>
  <c r="I13902" i="16"/>
  <c r="F16681" i="16"/>
  <c r="E16682" i="16"/>
  <c r="H16681" i="16"/>
  <c r="E9509" i="16"/>
  <c r="D7061" i="16"/>
  <c r="B7060" i="16"/>
  <c r="C7060" i="16"/>
  <c r="D7063" i="16"/>
  <c r="D7062" i="16"/>
  <c r="E12688" i="16"/>
  <c r="C16540" i="16"/>
  <c r="B16540" i="16"/>
  <c r="D16541" i="16"/>
  <c r="K4811" i="16"/>
  <c r="L4811" i="16"/>
  <c r="B7590" i="16"/>
  <c r="C7590" i="16"/>
  <c r="E9354" i="16"/>
  <c r="H9351" i="16"/>
  <c r="F9351" i="16"/>
  <c r="K9351" i="16"/>
  <c r="J9351" i="16"/>
  <c r="I9351" i="16"/>
  <c r="D16286" i="16"/>
  <c r="B16285" i="16"/>
  <c r="C16285" i="16"/>
  <c r="C5991" i="16"/>
  <c r="B5991" i="16"/>
  <c r="E4991" i="16"/>
  <c r="H4990" i="16"/>
  <c r="F4990" i="16"/>
  <c r="C7295" i="16"/>
  <c r="B7295" i="16"/>
  <c r="B5028" i="16"/>
  <c r="C5028" i="16"/>
  <c r="B7210" i="16"/>
  <c r="C7210" i="16"/>
  <c r="E14451" i="16"/>
  <c r="B6285" i="16"/>
  <c r="C6285" i="16"/>
  <c r="E16888" i="16"/>
  <c r="I16885" i="16"/>
  <c r="F16885" i="16"/>
  <c r="J16885" i="16"/>
  <c r="H16885" i="16"/>
  <c r="F3624" i="16"/>
  <c r="K3624" i="16"/>
  <c r="E6890" i="16"/>
  <c r="F6889" i="16"/>
  <c r="D11313" i="16"/>
  <c r="D11311" i="16"/>
  <c r="B11310" i="16"/>
  <c r="C11310" i="16"/>
  <c r="D11312" i="16"/>
  <c r="J6606" i="16"/>
  <c r="B11642" i="16"/>
  <c r="C11642" i="16"/>
  <c r="H12545" i="16"/>
  <c r="K12545" i="16"/>
  <c r="L12545" i="16"/>
  <c r="K11381" i="16"/>
  <c r="L11381" i="16"/>
  <c r="D13042" i="16"/>
  <c r="C13041" i="16"/>
  <c r="B13041" i="16"/>
  <c r="D8192" i="16"/>
  <c r="D8191" i="16"/>
  <c r="B8190" i="16"/>
  <c r="C8190" i="16"/>
  <c r="D8193" i="16"/>
  <c r="H10430" i="16"/>
  <c r="E6244" i="16"/>
  <c r="H5514" i="16"/>
  <c r="K16082" i="16"/>
  <c r="L16082" i="16"/>
  <c r="I16377" i="16"/>
  <c r="H12370" i="16"/>
  <c r="K7439" i="16"/>
  <c r="L7439" i="16"/>
  <c r="B7589" i="16"/>
  <c r="C7589" i="16"/>
  <c r="I6947" i="16"/>
  <c r="E4315" i="16"/>
  <c r="K11794" i="16"/>
  <c r="L11794" i="16"/>
  <c r="E14232" i="16"/>
  <c r="J14229" i="16"/>
  <c r="I14229" i="16"/>
  <c r="H14229" i="16"/>
  <c r="F14229" i="16"/>
  <c r="K3318" i="16"/>
  <c r="L3318" i="16"/>
  <c r="H16186" i="16"/>
  <c r="E3150" i="16"/>
  <c r="D13689" i="16"/>
  <c r="C13688" i="16"/>
  <c r="B13688" i="16"/>
  <c r="F9352" i="16"/>
  <c r="K9352" i="16"/>
  <c r="L9352" i="16"/>
  <c r="J16611" i="16"/>
  <c r="D6930" i="16"/>
  <c r="D6929" i="16"/>
  <c r="C6927" i="16"/>
  <c r="B6927" i="16"/>
  <c r="D6928" i="16"/>
  <c r="D2935" i="16"/>
  <c r="C2933" i="16"/>
  <c r="D2934" i="16"/>
  <c r="B2933" i="16"/>
  <c r="D2936" i="16"/>
  <c r="H4269" i="16"/>
  <c r="D14016" i="16"/>
  <c r="B14015" i="16"/>
  <c r="C14015" i="16"/>
  <c r="C14777" i="16"/>
  <c r="B14777" i="16"/>
  <c r="D14778" i="16"/>
  <c r="E15213" i="16"/>
  <c r="I15210" i="16"/>
  <c r="J15210" i="16"/>
  <c r="F15210" i="16"/>
  <c r="K15210" i="16"/>
  <c r="L15210" i="16"/>
  <c r="H15210" i="16"/>
  <c r="D6450" i="16"/>
  <c r="D6449" i="16"/>
  <c r="B6448" i="16"/>
  <c r="C6448" i="16"/>
  <c r="D6451" i="16"/>
  <c r="D7810" i="16"/>
  <c r="B7809" i="16"/>
  <c r="C7809" i="16"/>
  <c r="D7812" i="16"/>
  <c r="D7811" i="16"/>
  <c r="I6548" i="16"/>
  <c r="H6548" i="16"/>
  <c r="E6549" i="16"/>
  <c r="F6548" i="16"/>
  <c r="K6548" i="16"/>
  <c r="L6548" i="16"/>
  <c r="J6548" i="16"/>
  <c r="B11054" i="16"/>
  <c r="C11054" i="16"/>
  <c r="D3540" i="16"/>
  <c r="B3539" i="16"/>
  <c r="D3542" i="16"/>
  <c r="D3541" i="16"/>
  <c r="C3539" i="16"/>
  <c r="D13472" i="16"/>
  <c r="B13471" i="16"/>
  <c r="C13471" i="16"/>
  <c r="E3106" i="16"/>
  <c r="H3103" i="16"/>
  <c r="J3103" i="16"/>
  <c r="F3103" i="16"/>
  <c r="K3103" i="16"/>
  <c r="L3103" i="16"/>
  <c r="I3103" i="16"/>
  <c r="F3968" i="16"/>
  <c r="B4856" i="16"/>
  <c r="C4856" i="16"/>
  <c r="J2889" i="16"/>
  <c r="L8735" i="16"/>
  <c r="L7765" i="16"/>
  <c r="K12848" i="16"/>
  <c r="L12848" i="16"/>
  <c r="E11013" i="16"/>
  <c r="B8327" i="16"/>
  <c r="C8327" i="16"/>
  <c r="D7298" i="16"/>
  <c r="B7297" i="16"/>
  <c r="C7297" i="16"/>
  <c r="D7300" i="16"/>
  <c r="D7299" i="16"/>
  <c r="F12110" i="16"/>
  <c r="H5623" i="16"/>
  <c r="E12177" i="16"/>
  <c r="E7890" i="16"/>
  <c r="K10583" i="16"/>
  <c r="L10583" i="16"/>
  <c r="E4357" i="16"/>
  <c r="J4354" i="16"/>
  <c r="I4354" i="16"/>
  <c r="F4354" i="16"/>
  <c r="K4354" i="16"/>
  <c r="H4354" i="16"/>
  <c r="C7935" i="16"/>
  <c r="B7935" i="16"/>
  <c r="F5084" i="16"/>
  <c r="K5084" i="16"/>
  <c r="D5031" i="16"/>
  <c r="B5030" i="16"/>
  <c r="C5030" i="16"/>
  <c r="D5033" i="16"/>
  <c r="D5032" i="16"/>
  <c r="C5232" i="16"/>
  <c r="B5232" i="16"/>
  <c r="H7342" i="16"/>
  <c r="E6481" i="16"/>
  <c r="I3925" i="16"/>
  <c r="K11793" i="16"/>
  <c r="L11793" i="16"/>
  <c r="B4634" i="16"/>
  <c r="C4634" i="16"/>
  <c r="L8736" i="16"/>
  <c r="C4700" i="16"/>
  <c r="B4700" i="16"/>
  <c r="K4591" i="16"/>
  <c r="L4591" i="16"/>
  <c r="H3753" i="16"/>
  <c r="J3233" i="16"/>
  <c r="B5128" i="16"/>
  <c r="C5128" i="16"/>
  <c r="E9818" i="16"/>
  <c r="F9817" i="16"/>
  <c r="I9817" i="16"/>
  <c r="H6326" i="16"/>
  <c r="D10781" i="16"/>
  <c r="D10780" i="16"/>
  <c r="C10778" i="16"/>
  <c r="D10779" i="16"/>
  <c r="B10778" i="16"/>
  <c r="F3839" i="16"/>
  <c r="K3839" i="16"/>
  <c r="L3839" i="16"/>
  <c r="B6523" i="16"/>
  <c r="C6523" i="16"/>
  <c r="K9506" i="16"/>
  <c r="L9506" i="16"/>
  <c r="E6823" i="16"/>
  <c r="I6820" i="16"/>
  <c r="H6820" i="16"/>
  <c r="F6820" i="16"/>
  <c r="J6820" i="16"/>
  <c r="E4100" i="16"/>
  <c r="E3798" i="16"/>
  <c r="H3795" i="16"/>
  <c r="F3795" i="16"/>
  <c r="K3795" i="16"/>
  <c r="J3795" i="16"/>
  <c r="I3795" i="16"/>
  <c r="H3538" i="16"/>
  <c r="E12614" i="16"/>
  <c r="I12611" i="16"/>
  <c r="J12611" i="16"/>
  <c r="F12611" i="16"/>
  <c r="K12611" i="16"/>
  <c r="H12611" i="16"/>
  <c r="I6661" i="16"/>
  <c r="L6661" i="16"/>
  <c r="E3434" i="16"/>
  <c r="H3433" i="16"/>
  <c r="F3433" i="16"/>
  <c r="D15652" i="16"/>
  <c r="B15651" i="16"/>
  <c r="C15651" i="16"/>
  <c r="E7017" i="16"/>
  <c r="E12769" i="16"/>
  <c r="J12766" i="16"/>
  <c r="I12766" i="16"/>
  <c r="F12766" i="16"/>
  <c r="K12766" i="16"/>
  <c r="H12766" i="16"/>
  <c r="C11184" i="16"/>
  <c r="B11184" i="16"/>
  <c r="E11498" i="16"/>
  <c r="H11497" i="16"/>
  <c r="D7942" i="16"/>
  <c r="D7941" i="16"/>
  <c r="D7940" i="16"/>
  <c r="B7939" i="16"/>
  <c r="C7939" i="16"/>
  <c r="J16797" i="16"/>
  <c r="E16798" i="16"/>
  <c r="I16797" i="16"/>
  <c r="H16797" i="16"/>
  <c r="E6715" i="16"/>
  <c r="F6712" i="16"/>
  <c r="J6712" i="16"/>
  <c r="I6712" i="16"/>
  <c r="H6712" i="16"/>
  <c r="C5132" i="16"/>
  <c r="B5132" i="16"/>
  <c r="D12852" i="16"/>
  <c r="B12851" i="16"/>
  <c r="C12851" i="16"/>
  <c r="E15434" i="16"/>
  <c r="J15431" i="16"/>
  <c r="H15431" i="16"/>
  <c r="F15431" i="16"/>
  <c r="I15431" i="16"/>
  <c r="E3541" i="16"/>
  <c r="C16681" i="16"/>
  <c r="D16682" i="16"/>
  <c r="B16681" i="16"/>
  <c r="C13363" i="16"/>
  <c r="B13363" i="16"/>
  <c r="D13364" i="16"/>
  <c r="E10433" i="16"/>
  <c r="L3795" i="16"/>
  <c r="J9817" i="16"/>
  <c r="B5032" i="16"/>
  <c r="C5032" i="16"/>
  <c r="B6449" i="16"/>
  <c r="C6449" i="16"/>
  <c r="B14778" i="16"/>
  <c r="D14779" i="16"/>
  <c r="C14778" i="16"/>
  <c r="D6932" i="16"/>
  <c r="D6931" i="16"/>
  <c r="B6930" i="16"/>
  <c r="C6930" i="16"/>
  <c r="D6933" i="16"/>
  <c r="E3151" i="16"/>
  <c r="H3150" i="16"/>
  <c r="F3150" i="16"/>
  <c r="B8191" i="16"/>
  <c r="C8191" i="16"/>
  <c r="I6889" i="16"/>
  <c r="K16885" i="16"/>
  <c r="L16885" i="16"/>
  <c r="E14452" i="16"/>
  <c r="I4990" i="16"/>
  <c r="B16286" i="16"/>
  <c r="C16286" i="16"/>
  <c r="D16287" i="16"/>
  <c r="D107" i="16"/>
  <c r="B106" i="16"/>
  <c r="C106" i="16"/>
  <c r="E3928" i="16"/>
  <c r="J7442" i="16"/>
  <c r="F7442" i="16"/>
  <c r="E7443" i="16"/>
  <c r="H7442" i="16"/>
  <c r="K5623" i="16"/>
  <c r="L5623" i="16"/>
  <c r="E13145" i="16"/>
  <c r="J13142" i="16"/>
  <c r="I13142" i="16"/>
  <c r="F13142" i="16"/>
  <c r="H13142" i="16"/>
  <c r="D374" i="16"/>
  <c r="B373" i="16"/>
  <c r="C373" i="16"/>
  <c r="E12946" i="16"/>
  <c r="B6197" i="16"/>
  <c r="C6197" i="16"/>
  <c r="C4779" i="16"/>
  <c r="B4779" i="16"/>
  <c r="L12544" i="16"/>
  <c r="C8630" i="16"/>
  <c r="B8630" i="16"/>
  <c r="D15978" i="16"/>
  <c r="B15977" i="16"/>
  <c r="C15977" i="16"/>
  <c r="C1002" i="16"/>
  <c r="D1003" i="16"/>
  <c r="B1002" i="16"/>
  <c r="E3279" i="16"/>
  <c r="D10923" i="16"/>
  <c r="D10922" i="16"/>
  <c r="B10920" i="16"/>
  <c r="C10920" i="16"/>
  <c r="D10921" i="16"/>
  <c r="E12044" i="16"/>
  <c r="H12043" i="16"/>
  <c r="I12043" i="16"/>
  <c r="J12043" i="16"/>
  <c r="E2935" i="16"/>
  <c r="B8478" i="16"/>
  <c r="C8478" i="16"/>
  <c r="E13043" i="16"/>
  <c r="B6098" i="16"/>
  <c r="C6098" i="16"/>
  <c r="E13252" i="16"/>
  <c r="K3580" i="16"/>
  <c r="L3580" i="16"/>
  <c r="L5404" i="16"/>
  <c r="E4439" i="16"/>
  <c r="J4438" i="16"/>
  <c r="H4438" i="16"/>
  <c r="F4438" i="16"/>
  <c r="I4438" i="16"/>
  <c r="L5840" i="16"/>
  <c r="E13362" i="16"/>
  <c r="I13361" i="16"/>
  <c r="F13361" i="16"/>
  <c r="J13361" i="16"/>
  <c r="D5997" i="16"/>
  <c r="B5996" i="16"/>
  <c r="C5996" i="16"/>
  <c r="D5999" i="16"/>
  <c r="D5998" i="16"/>
  <c r="E14126" i="16"/>
  <c r="F14123" i="16"/>
  <c r="K14123" i="16"/>
  <c r="H14123" i="16"/>
  <c r="J14123" i="16"/>
  <c r="I14123" i="16"/>
  <c r="B7135" i="16"/>
  <c r="C7135" i="16"/>
  <c r="F16286" i="16"/>
  <c r="K16286" i="16"/>
  <c r="L16286" i="16"/>
  <c r="E2892" i="16"/>
  <c r="B11841" i="16"/>
  <c r="C11841" i="16"/>
  <c r="C4636" i="16"/>
  <c r="B4636" i="16"/>
  <c r="J11143" i="16"/>
  <c r="E4814" i="16"/>
  <c r="J15650" i="16"/>
  <c r="E15651" i="16"/>
  <c r="F15650" i="16"/>
  <c r="K15650" i="16"/>
  <c r="L15650" i="16"/>
  <c r="I15650" i="16"/>
  <c r="H15650" i="16"/>
  <c r="J12235" i="16"/>
  <c r="I11603" i="16"/>
  <c r="L11603" i="16"/>
  <c r="D12618" i="16"/>
  <c r="C12617" i="16"/>
  <c r="B12617" i="16"/>
  <c r="H6713" i="16"/>
  <c r="D15869" i="16"/>
  <c r="B15868" i="16"/>
  <c r="C15868" i="16"/>
  <c r="F11797" i="16"/>
  <c r="E11798" i="16"/>
  <c r="H11797" i="16"/>
  <c r="J14669" i="16"/>
  <c r="E14670" i="16"/>
  <c r="I14669" i="16"/>
  <c r="H14669" i="16"/>
  <c r="F14669" i="16"/>
  <c r="K14669" i="16"/>
  <c r="C16888" i="16"/>
  <c r="B16888" i="16"/>
  <c r="D16889" i="16"/>
  <c r="C7389" i="16"/>
  <c r="B7389" i="16"/>
  <c r="I9971" i="16"/>
  <c r="L9971" i="16"/>
  <c r="E4735" i="16"/>
  <c r="I8739" i="16"/>
  <c r="E8740" i="16"/>
  <c r="H8739" i="16"/>
  <c r="F8739" i="16"/>
  <c r="J8739" i="16"/>
  <c r="J9047" i="16"/>
  <c r="D16927" i="16"/>
  <c r="B16926" i="16"/>
  <c r="C16926" i="16"/>
  <c r="K7650" i="16"/>
  <c r="L7650" i="16"/>
  <c r="I15432" i="16"/>
  <c r="H16541" i="16"/>
  <c r="E6664" i="16"/>
  <c r="B15214" i="16"/>
  <c r="C15214" i="16"/>
  <c r="D15215" i="16"/>
  <c r="E7345" i="16"/>
  <c r="B11426" i="16"/>
  <c r="C11426" i="16"/>
  <c r="E4272" i="16"/>
  <c r="K16376" i="16"/>
  <c r="L16376" i="16"/>
  <c r="E15214" i="16"/>
  <c r="B7486" i="16"/>
  <c r="C7486" i="16"/>
  <c r="E11885" i="16"/>
  <c r="D8067" i="16"/>
  <c r="B8066" i="16"/>
  <c r="C8066" i="16"/>
  <c r="D8069" i="16"/>
  <c r="D8068" i="16"/>
  <c r="D14999" i="16"/>
  <c r="B14998" i="16"/>
  <c r="C14998" i="16"/>
  <c r="C6370" i="16"/>
  <c r="B6370" i="16"/>
  <c r="K10279" i="16"/>
  <c r="L10279" i="16"/>
  <c r="B16957" i="16"/>
  <c r="D16958" i="16"/>
  <c r="C16957" i="16"/>
  <c r="K9201" i="16"/>
  <c r="L9201" i="16"/>
  <c r="D11547" i="16"/>
  <c r="B11546" i="16"/>
  <c r="C11546" i="16"/>
  <c r="D11549" i="16"/>
  <c r="D11548" i="16"/>
  <c r="B11057" i="16"/>
  <c r="C11057" i="16"/>
  <c r="E16189" i="16"/>
  <c r="E5190" i="16"/>
  <c r="F16541" i="16"/>
  <c r="K16541" i="16"/>
  <c r="L16541" i="16"/>
  <c r="E14017" i="16"/>
  <c r="F14014" i="16"/>
  <c r="J14014" i="16"/>
  <c r="I14014" i="16"/>
  <c r="H14014" i="16"/>
  <c r="E9664" i="16"/>
  <c r="I9663" i="16"/>
  <c r="H9663" i="16"/>
  <c r="E5517" i="16"/>
  <c r="L12611" i="16"/>
  <c r="K6820" i="16"/>
  <c r="L6820" i="16"/>
  <c r="H9817" i="16"/>
  <c r="K9817" i="16"/>
  <c r="L9817" i="16"/>
  <c r="D5036" i="16"/>
  <c r="D5035" i="16"/>
  <c r="C5033" i="16"/>
  <c r="D5034" i="16"/>
  <c r="B5033" i="16"/>
  <c r="L4354" i="16"/>
  <c r="K12110" i="16"/>
  <c r="L12110" i="16"/>
  <c r="E3107" i="16"/>
  <c r="B3540" i="16"/>
  <c r="C3540" i="16"/>
  <c r="B7811" i="16"/>
  <c r="C7811" i="16"/>
  <c r="C2934" i="16"/>
  <c r="B2934" i="16"/>
  <c r="E14233" i="16"/>
  <c r="J6244" i="16"/>
  <c r="I6244" i="16"/>
  <c r="E6245" i="16"/>
  <c r="H6244" i="16"/>
  <c r="F6244" i="16"/>
  <c r="J6889" i="16"/>
  <c r="J4990" i="16"/>
  <c r="E12689" i="16"/>
  <c r="J12688" i="16"/>
  <c r="I12688" i="16"/>
  <c r="E8151" i="16"/>
  <c r="H8150" i="16"/>
  <c r="F8150" i="16"/>
  <c r="K6326" i="16"/>
  <c r="L6326" i="16"/>
  <c r="K7342" i="16"/>
  <c r="L7342" i="16"/>
  <c r="E4015" i="16"/>
  <c r="C7487" i="16"/>
  <c r="B7487" i="16"/>
  <c r="K4269" i="16"/>
  <c r="L4269" i="16"/>
  <c r="E4470" i="16"/>
  <c r="K10430" i="16"/>
  <c r="L10430" i="16"/>
  <c r="D8633" i="16"/>
  <c r="D8632" i="16"/>
  <c r="B8631" i="16"/>
  <c r="C8631" i="16"/>
  <c r="D8634" i="16"/>
  <c r="C8064" i="16"/>
  <c r="B8064" i="16"/>
  <c r="F15323" i="16"/>
  <c r="K15323" i="16"/>
  <c r="L15323" i="16"/>
  <c r="H15323" i="16"/>
  <c r="E15324" i="16"/>
  <c r="J15323" i="16"/>
  <c r="I15323" i="16"/>
  <c r="K6789" i="16"/>
  <c r="L6789" i="16"/>
  <c r="L8285" i="16"/>
  <c r="K16956" i="16"/>
  <c r="L16956" i="16"/>
  <c r="I8893" i="16"/>
  <c r="E8894" i="16"/>
  <c r="H8893" i="16"/>
  <c r="F8893" i="16"/>
  <c r="E3714" i="16"/>
  <c r="H3713" i="16"/>
  <c r="I4534" i="16"/>
  <c r="E4535" i="16"/>
  <c r="J4534" i="16"/>
  <c r="H4534" i="16"/>
  <c r="F4534" i="16"/>
  <c r="K4534" i="16"/>
  <c r="B179" i="16"/>
  <c r="C179" i="16"/>
  <c r="D180" i="16"/>
  <c r="E3584" i="16"/>
  <c r="E14561" i="16"/>
  <c r="I14560" i="16"/>
  <c r="F14560" i="16"/>
  <c r="B6371" i="16"/>
  <c r="C6371" i="16"/>
  <c r="B11751" i="16"/>
  <c r="C11751" i="16"/>
  <c r="D12945" i="16"/>
  <c r="C12944" i="16"/>
  <c r="B12944" i="16"/>
  <c r="L3925" i="16"/>
  <c r="J14124" i="16"/>
  <c r="D7138" i="16"/>
  <c r="D7137" i="16"/>
  <c r="B7136" i="16"/>
  <c r="C7136" i="16"/>
  <c r="D7139" i="16"/>
  <c r="J16286" i="16"/>
  <c r="E10281" i="16"/>
  <c r="J10278" i="16"/>
  <c r="I10278" i="16"/>
  <c r="H10278" i="16"/>
  <c r="F10278" i="16"/>
  <c r="E3323" i="16"/>
  <c r="B6288" i="16"/>
  <c r="C6288" i="16"/>
  <c r="E14342" i="16"/>
  <c r="B7937" i="16"/>
  <c r="C7937" i="16"/>
  <c r="E9203" i="16"/>
  <c r="F9200" i="16"/>
  <c r="K9200" i="16"/>
  <c r="J9200" i="16"/>
  <c r="I9200" i="16"/>
  <c r="H9200" i="16"/>
  <c r="C11544" i="16"/>
  <c r="B11544" i="16"/>
  <c r="K5514" i="16"/>
  <c r="L5514" i="16"/>
  <c r="H12235" i="16"/>
  <c r="I6713" i="16"/>
  <c r="C11058" i="16"/>
  <c r="B11058" i="16"/>
  <c r="J5735" i="16"/>
  <c r="I5735" i="16"/>
  <c r="E5736" i="16"/>
  <c r="H5735" i="16"/>
  <c r="F5735" i="16"/>
  <c r="K5735" i="16"/>
  <c r="K4397" i="16"/>
  <c r="L4397" i="16"/>
  <c r="C7594" i="16"/>
  <c r="D7595" i="16"/>
  <c r="B7594" i="16"/>
  <c r="D7597" i="16"/>
  <c r="D7596" i="16"/>
  <c r="H15432" i="16"/>
  <c r="I14015" i="16"/>
  <c r="L3752" i="16"/>
  <c r="D16847" i="16"/>
  <c r="B16846" i="16"/>
  <c r="C16846" i="16"/>
  <c r="C5236" i="16"/>
  <c r="D5237" i="16"/>
  <c r="B5236" i="16"/>
  <c r="D5239" i="16"/>
  <c r="D5238" i="16"/>
  <c r="E5626" i="16"/>
  <c r="E12288" i="16"/>
  <c r="I12287" i="16"/>
  <c r="F12287" i="16"/>
  <c r="B12688" i="16"/>
  <c r="C12688" i="16"/>
  <c r="D12689" i="16"/>
  <c r="E16087" i="16"/>
  <c r="I16086" i="16"/>
  <c r="H16086" i="16"/>
  <c r="E13798" i="16"/>
  <c r="I4100" i="16"/>
  <c r="E4101" i="16"/>
  <c r="H4100" i="16"/>
  <c r="F4100" i="16"/>
  <c r="K16681" i="16"/>
  <c r="E14888" i="16"/>
  <c r="I14887" i="16"/>
  <c r="H14887" i="16"/>
  <c r="E3799" i="16"/>
  <c r="B10779" i="16"/>
  <c r="C10779" i="16"/>
  <c r="J7890" i="16"/>
  <c r="F7890" i="16"/>
  <c r="E7891" i="16"/>
  <c r="I7890" i="16"/>
  <c r="D7815" i="16"/>
  <c r="D7814" i="16"/>
  <c r="B7812" i="16"/>
  <c r="C7812" i="16"/>
  <c r="D7813" i="16"/>
  <c r="F4229" i="16"/>
  <c r="E4230" i="16"/>
  <c r="H4229" i="16"/>
  <c r="E5844" i="16"/>
  <c r="B15106" i="16"/>
  <c r="C15106" i="16"/>
  <c r="D15107" i="16"/>
  <c r="C14123" i="16"/>
  <c r="B14123" i="16"/>
  <c r="D14124" i="16"/>
  <c r="K3060" i="16"/>
  <c r="L3060" i="16"/>
  <c r="F6713" i="16"/>
  <c r="K6713" i="16"/>
  <c r="L6713" i="16"/>
  <c r="E12407" i="16"/>
  <c r="E16543" i="16"/>
  <c r="I16540" i="16"/>
  <c r="J16540" i="16"/>
  <c r="H16540" i="16"/>
  <c r="F16540" i="16"/>
  <c r="K16540" i="16"/>
  <c r="J14015" i="16"/>
  <c r="C5031" i="16"/>
  <c r="B5031" i="16"/>
  <c r="D7303" i="16"/>
  <c r="D7302" i="16"/>
  <c r="D7301" i="16"/>
  <c r="B7300" i="16"/>
  <c r="C7300" i="16"/>
  <c r="B2935" i="16"/>
  <c r="C2935" i="16"/>
  <c r="C11312" i="16"/>
  <c r="B11312" i="16"/>
  <c r="H6889" i="16"/>
  <c r="K6889" i="16"/>
  <c r="L6889" i="16"/>
  <c r="D7066" i="16"/>
  <c r="D7065" i="16"/>
  <c r="C7063" i="16"/>
  <c r="B7063" i="16"/>
  <c r="D7064" i="16"/>
  <c r="K3538" i="16"/>
  <c r="L3538" i="16"/>
  <c r="I11267" i="16"/>
  <c r="E11268" i="16"/>
  <c r="J11267" i="16"/>
  <c r="H11267" i="16"/>
  <c r="K16842" i="16"/>
  <c r="L16842" i="16"/>
  <c r="E4663" i="16"/>
  <c r="H4662" i="16"/>
  <c r="J4662" i="16"/>
  <c r="D2581" i="16"/>
  <c r="B2580" i="16"/>
  <c r="C2580" i="16"/>
  <c r="D6201" i="16"/>
  <c r="D6200" i="16"/>
  <c r="B6199" i="16"/>
  <c r="C6199" i="16"/>
  <c r="D6202" i="16"/>
  <c r="E14997" i="16"/>
  <c r="I14996" i="16"/>
  <c r="H14996" i="16"/>
  <c r="K11881" i="16"/>
  <c r="L11881" i="16"/>
  <c r="L7251" i="16"/>
  <c r="K5083" i="16"/>
  <c r="L5083" i="16"/>
  <c r="D495" i="16"/>
  <c r="C494" i="16"/>
  <c r="B494" i="16"/>
  <c r="C8065" i="16"/>
  <c r="B8065" i="16"/>
  <c r="B4704" i="16"/>
  <c r="C4704" i="16"/>
  <c r="B10634" i="16"/>
  <c r="C10634" i="16"/>
  <c r="D8482" i="16"/>
  <c r="D8481" i="16"/>
  <c r="B8480" i="16"/>
  <c r="C8480" i="16"/>
  <c r="D8483" i="16"/>
  <c r="E4900" i="16"/>
  <c r="D16378" i="16"/>
  <c r="C16377" i="16"/>
  <c r="B16377" i="16"/>
  <c r="H12767" i="16"/>
  <c r="J12487" i="16"/>
  <c r="E12488" i="16"/>
  <c r="I12487" i="16"/>
  <c r="D1556" i="16"/>
  <c r="B1555" i="16"/>
  <c r="C1555" i="16"/>
  <c r="E3064" i="16"/>
  <c r="C6289" i="16"/>
  <c r="B6289" i="16"/>
  <c r="D11845" i="16"/>
  <c r="D11844" i="16"/>
  <c r="B11843" i="16"/>
  <c r="C11843" i="16"/>
  <c r="D11846" i="16"/>
  <c r="K7250" i="16"/>
  <c r="L7250" i="16"/>
  <c r="D16743" i="16"/>
  <c r="B16742" i="16"/>
  <c r="C16742" i="16"/>
  <c r="B7213" i="16"/>
  <c r="C7213" i="16"/>
  <c r="C11545" i="16"/>
  <c r="B11545" i="16"/>
  <c r="E11145" i="16"/>
  <c r="F11142" i="16"/>
  <c r="K11142" i="16"/>
  <c r="J11142" i="16"/>
  <c r="I11142" i="16"/>
  <c r="H11142" i="16"/>
  <c r="B7698" i="16"/>
  <c r="C7698" i="16"/>
  <c r="F12235" i="16"/>
  <c r="K12235" i="16"/>
  <c r="L12235" i="16"/>
  <c r="E11605" i="16"/>
  <c r="F11602" i="16"/>
  <c r="K11602" i="16"/>
  <c r="J11602" i="16"/>
  <c r="I11602" i="16"/>
  <c r="H11602" i="16"/>
  <c r="I10587" i="16"/>
  <c r="E10588" i="16"/>
  <c r="H10587" i="16"/>
  <c r="F10587" i="16"/>
  <c r="K16926" i="16"/>
  <c r="L16926" i="16"/>
  <c r="C4941" i="16"/>
  <c r="B4941" i="16"/>
  <c r="D5134" i="16"/>
  <c r="B5133" i="16"/>
  <c r="C5133" i="16"/>
  <c r="D5136" i="16"/>
  <c r="D5135" i="16"/>
  <c r="E9973" i="16"/>
  <c r="H9970" i="16"/>
  <c r="J9970" i="16"/>
  <c r="I9970" i="16"/>
  <c r="F9970" i="16"/>
  <c r="E10126" i="16"/>
  <c r="H10125" i="16"/>
  <c r="J10125" i="16"/>
  <c r="E4401" i="16"/>
  <c r="C7592" i="16"/>
  <c r="B7592" i="16"/>
  <c r="L14774" i="16"/>
  <c r="K3623" i="16"/>
  <c r="L3623" i="16"/>
  <c r="J16541" i="16"/>
  <c r="E15869" i="16"/>
  <c r="I15868" i="16"/>
  <c r="H15868" i="16"/>
  <c r="F15868" i="16"/>
  <c r="C5234" i="16"/>
  <c r="B5234" i="16"/>
  <c r="E13689" i="16"/>
  <c r="H13688" i="16"/>
  <c r="I13688" i="16"/>
  <c r="F13688" i="16"/>
  <c r="J13688" i="16"/>
  <c r="E6758" i="16"/>
  <c r="H6755" i="16"/>
  <c r="F6755" i="16"/>
  <c r="J6755" i="16"/>
  <c r="I6755" i="16"/>
  <c r="E16380" i="16"/>
  <c r="C7062" i="16"/>
  <c r="B7062" i="16"/>
  <c r="C6198" i="16"/>
  <c r="B6198" i="16"/>
  <c r="E3971" i="16"/>
  <c r="E13471" i="16"/>
  <c r="H13470" i="16"/>
  <c r="I13470" i="16"/>
  <c r="F13470" i="16"/>
  <c r="J13470" i="16"/>
  <c r="D13252" i="16"/>
  <c r="B13251" i="16"/>
  <c r="C13251" i="16"/>
  <c r="E5408" i="16"/>
  <c r="I7090" i="16"/>
  <c r="E7091" i="16"/>
  <c r="H7090" i="16"/>
  <c r="F7090" i="16"/>
  <c r="I4186" i="16"/>
  <c r="E4187" i="16"/>
  <c r="H4186" i="16"/>
  <c r="F4186" i="16"/>
  <c r="C11842" i="16"/>
  <c r="B11842" i="16"/>
  <c r="J3365" i="16"/>
  <c r="I3365" i="16"/>
  <c r="F3365" i="16"/>
  <c r="K3365" i="16"/>
  <c r="L3365" i="16"/>
  <c r="H3365" i="16"/>
  <c r="E3366" i="16"/>
  <c r="D16797" i="16"/>
  <c r="B16796" i="16"/>
  <c r="C16796" i="16"/>
  <c r="E6482" i="16"/>
  <c r="H6481" i="16"/>
  <c r="E4358" i="16"/>
  <c r="J11013" i="16"/>
  <c r="I11013" i="16"/>
  <c r="E11014" i="16"/>
  <c r="H11013" i="16"/>
  <c r="F11013" i="16"/>
  <c r="B13472" i="16"/>
  <c r="C13472" i="16"/>
  <c r="D13473" i="16"/>
  <c r="C7810" i="16"/>
  <c r="B7810" i="16"/>
  <c r="D14017" i="16"/>
  <c r="B14016" i="16"/>
  <c r="C14016" i="16"/>
  <c r="J4315" i="16"/>
  <c r="I4315" i="16"/>
  <c r="E4316" i="16"/>
  <c r="H4315" i="16"/>
  <c r="F4315" i="16"/>
  <c r="E4992" i="16"/>
  <c r="F4989" i="16"/>
  <c r="K4989" i="16"/>
  <c r="L4989" i="16"/>
  <c r="J4989" i="16"/>
  <c r="I4989" i="16"/>
  <c r="H4989" i="16"/>
  <c r="L9351" i="16"/>
  <c r="E16683" i="16"/>
  <c r="H16680" i="16"/>
  <c r="I16680" i="16"/>
  <c r="F16680" i="16"/>
  <c r="K16680" i="16"/>
  <c r="L16680" i="16"/>
  <c r="J16680" i="16"/>
  <c r="D16616" i="16"/>
  <c r="C16615" i="16"/>
  <c r="B16615" i="16"/>
  <c r="C12766" i="16"/>
  <c r="B12766" i="16"/>
  <c r="D12767" i="16"/>
  <c r="D14345" i="16"/>
  <c r="C14344" i="16"/>
  <c r="B14344" i="16"/>
  <c r="F15541" i="16"/>
  <c r="J15541" i="16"/>
  <c r="I15541" i="16"/>
  <c r="H15541" i="16"/>
  <c r="E15542" i="16"/>
  <c r="E12548" i="16"/>
  <c r="J11703" i="16"/>
  <c r="I11703" i="16"/>
  <c r="F11703" i="16"/>
  <c r="E11704" i="16"/>
  <c r="H11703" i="16"/>
  <c r="D4708" i="16"/>
  <c r="D4707" i="16"/>
  <c r="D4706" i="16"/>
  <c r="B4705" i="16"/>
  <c r="C4705" i="16"/>
  <c r="L2931" i="16"/>
  <c r="E13580" i="16"/>
  <c r="E8289" i="16"/>
  <c r="D6100" i="16"/>
  <c r="B6099" i="16"/>
  <c r="D6102" i="16"/>
  <c r="D6101" i="16"/>
  <c r="C6099" i="16"/>
  <c r="K12370" i="16"/>
  <c r="L12370" i="16"/>
  <c r="J12767" i="16"/>
  <c r="C11750" i="16"/>
  <c r="B11750" i="16"/>
  <c r="L4140" i="16"/>
  <c r="B5995" i="16"/>
  <c r="C5995" i="16"/>
  <c r="L6947" i="16"/>
  <c r="B11185" i="16"/>
  <c r="C11185" i="16"/>
  <c r="F4057" i="16"/>
  <c r="J4057" i="16"/>
  <c r="I4057" i="16"/>
  <c r="E4058" i="16"/>
  <c r="H4057" i="16"/>
  <c r="D6292" i="16"/>
  <c r="D6291" i="16"/>
  <c r="B6290" i="16"/>
  <c r="C6290" i="16"/>
  <c r="D6293" i="16"/>
  <c r="C15323" i="16"/>
  <c r="B15323" i="16"/>
  <c r="D15324" i="16"/>
  <c r="E16743" i="16"/>
  <c r="I16742" i="16"/>
  <c r="H16742" i="16"/>
  <c r="D12549" i="16"/>
  <c r="B12548" i="16"/>
  <c r="C12548" i="16"/>
  <c r="D2277" i="16"/>
  <c r="B2276" i="16"/>
  <c r="C2276" i="16"/>
  <c r="C7699" i="16"/>
  <c r="B7699" i="16"/>
  <c r="C11644" i="16"/>
  <c r="B11644" i="16"/>
  <c r="D4945" i="16"/>
  <c r="D4944" i="16"/>
  <c r="D4943" i="16"/>
  <c r="B4942" i="16"/>
  <c r="C4942" i="16"/>
  <c r="I6153" i="16"/>
  <c r="E6154" i="16"/>
  <c r="H6153" i="16"/>
  <c r="F6153" i="16"/>
  <c r="E3236" i="16"/>
  <c r="B8330" i="16"/>
  <c r="C8330" i="16"/>
  <c r="L4731" i="16"/>
  <c r="E12853" i="16"/>
  <c r="E15106" i="16"/>
  <c r="K9047" i="16"/>
  <c r="L9047" i="16"/>
  <c r="D14452" i="16"/>
  <c r="B14451" i="16"/>
  <c r="C14451" i="16"/>
  <c r="E7654" i="16"/>
  <c r="D13143" i="16"/>
  <c r="B13142" i="16"/>
  <c r="C13142" i="16"/>
  <c r="E3627" i="16"/>
  <c r="E6329" i="16"/>
  <c r="K7341" i="16"/>
  <c r="L7341" i="16"/>
  <c r="C4858" i="16"/>
  <c r="B4858" i="16"/>
  <c r="D13580" i="16"/>
  <c r="C13579" i="16"/>
  <c r="B13579" i="16"/>
  <c r="L12369" i="16"/>
  <c r="D3545" i="16"/>
  <c r="D3544" i="16"/>
  <c r="C3542" i="16"/>
  <c r="D3543" i="16"/>
  <c r="B3542" i="16"/>
  <c r="D2937" i="16"/>
  <c r="B2936" i="16"/>
  <c r="D2938" i="16"/>
  <c r="C2936" i="16"/>
  <c r="D2939" i="16"/>
  <c r="D11315" i="16"/>
  <c r="D11316" i="16"/>
  <c r="B11313" i="16"/>
  <c r="C11313" i="16"/>
  <c r="D11314" i="16"/>
  <c r="E9819" i="16"/>
  <c r="H9816" i="16"/>
  <c r="F9816" i="16"/>
  <c r="J9816" i="16"/>
  <c r="I9816" i="16"/>
  <c r="B8192" i="16"/>
  <c r="C8192" i="16"/>
  <c r="E6891" i="16"/>
  <c r="H6888" i="16"/>
  <c r="F6888" i="16"/>
  <c r="J6888" i="16"/>
  <c r="I6888" i="16"/>
  <c r="E16889" i="16"/>
  <c r="D16542" i="16"/>
  <c r="B16541" i="16"/>
  <c r="C16541" i="16"/>
  <c r="C4780" i="16"/>
  <c r="B4780" i="16"/>
  <c r="I5953" i="16"/>
  <c r="E5954" i="16"/>
  <c r="H5953" i="16"/>
  <c r="F5953" i="16"/>
  <c r="J5953" i="16"/>
  <c r="C8479" i="16"/>
  <c r="B8479" i="16"/>
  <c r="D11755" i="16"/>
  <c r="D11754" i="16"/>
  <c r="D11753" i="16"/>
  <c r="B11752" i="16"/>
  <c r="C11752" i="16"/>
  <c r="E3885" i="16"/>
  <c r="E11386" i="16"/>
  <c r="H11385" i="16"/>
  <c r="F11385" i="16"/>
  <c r="I11385" i="16"/>
  <c r="J11385" i="16"/>
  <c r="C11645" i="16"/>
  <c r="B11645" i="16"/>
  <c r="D11061" i="16"/>
  <c r="D11060" i="16"/>
  <c r="B11059" i="16"/>
  <c r="C11059" i="16"/>
  <c r="D11062" i="16"/>
  <c r="J8017" i="16"/>
  <c r="E8018" i="16"/>
  <c r="H8017" i="16"/>
  <c r="K15432" i="16"/>
  <c r="L15432" i="16"/>
  <c r="E3756" i="16"/>
  <c r="D15761" i="16"/>
  <c r="B15760" i="16"/>
  <c r="C15760" i="16"/>
  <c r="D4861" i="16"/>
  <c r="B4860" i="16"/>
  <c r="C4860" i="16"/>
  <c r="D4863" i="16"/>
  <c r="D4862" i="16"/>
  <c r="E3499" i="16"/>
  <c r="H3498" i="16"/>
  <c r="E12615" i="16"/>
  <c r="E6824" i="16"/>
  <c r="B10780" i="16"/>
  <c r="C10780" i="16"/>
  <c r="K3968" i="16"/>
  <c r="L3968" i="16"/>
  <c r="C6928" i="16"/>
  <c r="B6928" i="16"/>
  <c r="D10783" i="16"/>
  <c r="C10781" i="16"/>
  <c r="D10782" i="16"/>
  <c r="B10781" i="16"/>
  <c r="D10784" i="16"/>
  <c r="L5084" i="16"/>
  <c r="C7298" i="16"/>
  <c r="B7298" i="16"/>
  <c r="E6550" i="16"/>
  <c r="H6547" i="16"/>
  <c r="F6547" i="16"/>
  <c r="J6547" i="16"/>
  <c r="I6547" i="16"/>
  <c r="D13690" i="16"/>
  <c r="C13689" i="16"/>
  <c r="B13689" i="16"/>
  <c r="K14229" i="16"/>
  <c r="L14229" i="16"/>
  <c r="C13042" i="16"/>
  <c r="B13042" i="16"/>
  <c r="D13043" i="16"/>
  <c r="B11311" i="16"/>
  <c r="C11311" i="16"/>
  <c r="L3624" i="16"/>
  <c r="C7061" i="16"/>
  <c r="B7061" i="16"/>
  <c r="I16681" i="16"/>
  <c r="E13906" i="16"/>
  <c r="J2978" i="16"/>
  <c r="F2978" i="16"/>
  <c r="E2979" i="16"/>
  <c r="H2978" i="16"/>
  <c r="J15759" i="16"/>
  <c r="E15760" i="16"/>
  <c r="I15759" i="16"/>
  <c r="H15759" i="16"/>
  <c r="F15759" i="16"/>
  <c r="C33" i="16"/>
  <c r="B33" i="16"/>
  <c r="D34" i="16"/>
  <c r="E15979" i="16"/>
  <c r="J15976" i="16"/>
  <c r="I15976" i="16"/>
  <c r="H15976" i="16"/>
  <c r="F15976" i="16"/>
  <c r="B15541" i="16"/>
  <c r="C15541" i="16"/>
  <c r="D15542" i="16"/>
  <c r="K12942" i="16"/>
  <c r="L12942" i="16"/>
  <c r="K16186" i="16"/>
  <c r="L16186" i="16"/>
  <c r="D16088" i="16"/>
  <c r="C16087" i="16"/>
  <c r="B16087" i="16"/>
  <c r="K6605" i="16"/>
  <c r="L6605" i="16"/>
  <c r="E5087" i="16"/>
  <c r="C10635" i="16"/>
  <c r="B10635" i="16"/>
  <c r="E16463" i="16"/>
  <c r="K3017" i="16"/>
  <c r="L3017" i="16"/>
  <c r="E6793" i="16"/>
  <c r="F8434" i="16"/>
  <c r="E8435" i="16"/>
  <c r="H8434" i="16"/>
  <c r="F12767" i="16"/>
  <c r="K12767" i="16"/>
  <c r="L12767" i="16"/>
  <c r="D6373" i="16"/>
  <c r="B6372" i="16"/>
  <c r="C6372" i="16"/>
  <c r="D6375" i="16"/>
  <c r="D6374" i="16"/>
  <c r="E6409" i="16"/>
  <c r="J6408" i="16"/>
  <c r="B1917" i="16"/>
  <c r="D1918" i="16"/>
  <c r="C1917" i="16"/>
  <c r="K14124" i="16"/>
  <c r="L14124" i="16"/>
  <c r="K11963" i="16"/>
  <c r="L11963" i="16"/>
  <c r="D11188" i="16"/>
  <c r="D11187" i="16"/>
  <c r="B11186" i="16"/>
  <c r="C11186" i="16"/>
  <c r="D11189" i="16"/>
  <c r="E7170" i="16"/>
  <c r="B1194" i="16"/>
  <c r="C1194" i="16"/>
  <c r="D1195" i="16"/>
  <c r="C4637" i="16"/>
  <c r="B4637" i="16"/>
  <c r="K14338" i="16"/>
  <c r="L14338" i="16"/>
  <c r="C7214" i="16"/>
  <c r="B7214" i="16"/>
  <c r="E8586" i="16"/>
  <c r="H8585" i="16"/>
  <c r="E7770" i="16"/>
  <c r="J7769" i="16"/>
  <c r="D7703" i="16"/>
  <c r="D7702" i="16"/>
  <c r="D7701" i="16"/>
  <c r="B7700" i="16"/>
  <c r="C7700" i="16"/>
  <c r="E3842" i="16"/>
  <c r="B12486" i="16"/>
  <c r="D12487" i="16"/>
  <c r="C12486" i="16"/>
  <c r="E16928" i="16"/>
  <c r="I16925" i="16"/>
  <c r="H16925" i="16"/>
  <c r="J16925" i="16"/>
  <c r="F16925" i="16"/>
  <c r="K16925" i="16"/>
  <c r="L16925" i="16"/>
  <c r="I6056" i="16"/>
  <c r="E6057" i="16"/>
  <c r="H6056" i="16"/>
  <c r="C5131" i="16"/>
  <c r="B5131" i="16"/>
  <c r="C7390" i="16"/>
  <c r="B7390" i="16"/>
  <c r="B7593" i="16"/>
  <c r="C7593" i="16"/>
  <c r="E14778" i="16"/>
  <c r="J7545" i="16"/>
  <c r="F7545" i="16"/>
  <c r="E7546" i="16"/>
  <c r="H7545" i="16"/>
  <c r="E4143" i="16"/>
  <c r="K3537" i="16"/>
  <c r="L3537" i="16"/>
  <c r="E12334" i="16"/>
  <c r="E4596" i="16"/>
  <c r="H4595" i="16"/>
  <c r="F4595" i="16"/>
  <c r="C5235" i="16"/>
  <c r="B5235" i="16"/>
  <c r="L5622" i="16"/>
  <c r="C11427" i="16"/>
  <c r="B11427" i="16"/>
  <c r="C6929" i="16"/>
  <c r="B6929" i="16"/>
  <c r="E6950" i="16"/>
  <c r="B7299" i="16"/>
  <c r="C7299" i="16"/>
  <c r="C6450" i="16"/>
  <c r="B6450" i="16"/>
  <c r="K4990" i="16"/>
  <c r="L4990" i="16"/>
  <c r="I9509" i="16"/>
  <c r="E9510" i="16"/>
  <c r="H9509" i="16"/>
  <c r="F9509" i="16"/>
  <c r="D7490" i="16"/>
  <c r="D7489" i="16"/>
  <c r="B7488" i="16"/>
  <c r="C7488" i="16"/>
  <c r="D7491" i="16"/>
  <c r="E16614" i="16"/>
  <c r="C615" i="16"/>
  <c r="B615" i="16"/>
  <c r="D616" i="16"/>
  <c r="C10918" i="16"/>
  <c r="B10918" i="16"/>
  <c r="C14669" i="16"/>
  <c r="D14670" i="16"/>
  <c r="B14669" i="16"/>
  <c r="C5994" i="16"/>
  <c r="B5994" i="16"/>
  <c r="D13799" i="16"/>
  <c r="C13798" i="16"/>
  <c r="B13798" i="16"/>
  <c r="E12237" i="16"/>
  <c r="F12234" i="16"/>
  <c r="I12234" i="16"/>
  <c r="H12234" i="16"/>
  <c r="J12234" i="16"/>
  <c r="C8332" i="16"/>
  <c r="D8333" i="16"/>
  <c r="B8332" i="16"/>
  <c r="D8335" i="16"/>
  <c r="D8334" i="16"/>
  <c r="E3403" i="16"/>
  <c r="F3402" i="16"/>
  <c r="K3402" i="16"/>
  <c r="L3402" i="16"/>
  <c r="H3402" i="16"/>
  <c r="J3402" i="16"/>
  <c r="I3402" i="16"/>
  <c r="D16189" i="16"/>
  <c r="C16188" i="16"/>
  <c r="B16188" i="16"/>
  <c r="E12178" i="16"/>
  <c r="I12177" i="16"/>
  <c r="H12177" i="16"/>
  <c r="F12177" i="16"/>
  <c r="K12177" i="16"/>
  <c r="J12177" i="16"/>
  <c r="B3541" i="16"/>
  <c r="C3541" i="16"/>
  <c r="D6452" i="16"/>
  <c r="B6451" i="16"/>
  <c r="C6451" i="16"/>
  <c r="D6454" i="16"/>
  <c r="D6453" i="16"/>
  <c r="D8194" i="16"/>
  <c r="B8193" i="16"/>
  <c r="C8193" i="16"/>
  <c r="D8196" i="16"/>
  <c r="D8195" i="16"/>
  <c r="E9355" i="16"/>
  <c r="J16681" i="16"/>
  <c r="K3753" i="16"/>
  <c r="L3753" i="16"/>
  <c r="K3924" i="16"/>
  <c r="L3924" i="16"/>
  <c r="K13143" i="16"/>
  <c r="L13143" i="16"/>
  <c r="E16846" i="16"/>
  <c r="K6946" i="16"/>
  <c r="L6946" i="16"/>
  <c r="D4782" i="16"/>
  <c r="B4781" i="16"/>
  <c r="C4781" i="16"/>
  <c r="D4784" i="16"/>
  <c r="D4783" i="16"/>
  <c r="B8629" i="16"/>
  <c r="C8629" i="16"/>
  <c r="E6609" i="16"/>
  <c r="B10919" i="16"/>
  <c r="C10919" i="16"/>
  <c r="F3193" i="16"/>
  <c r="K3193" i="16"/>
  <c r="J3193" i="16"/>
  <c r="H3193" i="16"/>
  <c r="E3194" i="16"/>
  <c r="L3967" i="16"/>
  <c r="C46" i="1"/>
  <c r="B46" i="1"/>
  <c r="H46" i="1"/>
  <c r="I46" i="1"/>
  <c r="A47" i="1"/>
  <c r="B4703" i="16"/>
  <c r="C4703" i="16"/>
  <c r="E5299" i="16"/>
  <c r="D10638" i="16"/>
  <c r="D10637" i="16"/>
  <c r="B10636" i="16"/>
  <c r="C10636" i="16"/>
  <c r="D10639" i="16"/>
  <c r="E3021" i="16"/>
  <c r="D2387" i="16"/>
  <c r="B2386" i="16"/>
  <c r="C2386" i="16"/>
  <c r="C6097" i="16"/>
  <c r="B6097" i="16"/>
  <c r="K16377" i="16"/>
  <c r="L16377" i="16"/>
  <c r="K13248" i="16"/>
  <c r="L13248" i="16"/>
  <c r="I12767" i="16"/>
  <c r="E12113" i="16"/>
  <c r="C808" i="16"/>
  <c r="B808" i="16"/>
  <c r="D809" i="16"/>
  <c r="B14560" i="16"/>
  <c r="D14561" i="16"/>
  <c r="C14560" i="16"/>
  <c r="J10735" i="16"/>
  <c r="I10735" i="16"/>
  <c r="H10735" i="16"/>
  <c r="F10735" i="16"/>
  <c r="E10736" i="16"/>
  <c r="E11967" i="16"/>
  <c r="C7134" i="16"/>
  <c r="B7134" i="16"/>
  <c r="E16288" i="16"/>
  <c r="J16285" i="16"/>
  <c r="F16285" i="16"/>
  <c r="I16285" i="16"/>
  <c r="H16285" i="16"/>
  <c r="C13907" i="16"/>
  <c r="D13908" i="16"/>
  <c r="B13907" i="16"/>
  <c r="D16465" i="16"/>
  <c r="B16464" i="16"/>
  <c r="C16464" i="16"/>
  <c r="E3671" i="16"/>
  <c r="H3670" i="16"/>
  <c r="J3670" i="16"/>
  <c r="E7254" i="16"/>
  <c r="B15432" i="16"/>
  <c r="C15432" i="16"/>
  <c r="D15433" i="16"/>
  <c r="B4638" i="16"/>
  <c r="C4638" i="16"/>
  <c r="D7217" i="16"/>
  <c r="C7215" i="16"/>
  <c r="D7216" i="16"/>
  <c r="B7215" i="16"/>
  <c r="D7218" i="16"/>
  <c r="C7938" i="16"/>
  <c r="B7938" i="16"/>
  <c r="C14232" i="16"/>
  <c r="B14232" i="16"/>
  <c r="D14233" i="16"/>
  <c r="B14888" i="16"/>
  <c r="D14889" i="16"/>
  <c r="C14888" i="16"/>
  <c r="K3881" i="16"/>
  <c r="L3881" i="16"/>
  <c r="K4810" i="16"/>
  <c r="L4810" i="16"/>
  <c r="D11649" i="16"/>
  <c r="D11648" i="16"/>
  <c r="C11646" i="16"/>
  <c r="B11646" i="16"/>
  <c r="D11647" i="16"/>
  <c r="J6713" i="16"/>
  <c r="L16185" i="16"/>
  <c r="B4940" i="16"/>
  <c r="C4940" i="16"/>
  <c r="K14775" i="16"/>
  <c r="L14775" i="16"/>
  <c r="D7394" i="16"/>
  <c r="D7393" i="16"/>
  <c r="D7392" i="16"/>
  <c r="B7391" i="16"/>
  <c r="C7391" i="16"/>
  <c r="B8331" i="16"/>
  <c r="C8331" i="16"/>
  <c r="E9049" i="16"/>
  <c r="J9046" i="16"/>
  <c r="I9046" i="16"/>
  <c r="H9046" i="16"/>
  <c r="F9046" i="16"/>
  <c r="K9046" i="16"/>
  <c r="L9046" i="16"/>
  <c r="J15432" i="16"/>
  <c r="K6660" i="16"/>
  <c r="L6660" i="16"/>
  <c r="F14015" i="16"/>
  <c r="K14015" i="16"/>
  <c r="L14015" i="16"/>
  <c r="E10879" i="16"/>
  <c r="H10876" i="16"/>
  <c r="F10876" i="16"/>
  <c r="J10876" i="16"/>
  <c r="I10876" i="16"/>
  <c r="C4859" i="16"/>
  <c r="B4859" i="16"/>
  <c r="D11431" i="16"/>
  <c r="D11430" i="16"/>
  <c r="D11429" i="16"/>
  <c r="B11428" i="16"/>
  <c r="C11428" i="16"/>
  <c r="E12373" i="16"/>
  <c r="K10429" i="16"/>
  <c r="L10429" i="16"/>
  <c r="C251" i="16"/>
  <c r="B251" i="16"/>
  <c r="D252" i="16"/>
  <c r="B11315" i="16"/>
  <c r="C11315" i="16"/>
  <c r="E15107" i="16"/>
  <c r="J15104" i="16"/>
  <c r="I15104" i="16"/>
  <c r="F15104" i="16"/>
  <c r="H15104" i="16"/>
  <c r="E12854" i="16"/>
  <c r="H12851" i="16"/>
  <c r="F12851" i="16"/>
  <c r="K12851" i="16"/>
  <c r="I12851" i="16"/>
  <c r="J12851" i="16"/>
  <c r="B6291" i="16"/>
  <c r="C6291" i="16"/>
  <c r="E13581" i="16"/>
  <c r="F13578" i="16"/>
  <c r="K13578" i="16"/>
  <c r="L13578" i="16"/>
  <c r="I13578" i="16"/>
  <c r="H13578" i="16"/>
  <c r="J13578" i="16"/>
  <c r="K11703" i="16"/>
  <c r="L11703" i="16"/>
  <c r="D14346" i="16"/>
  <c r="B14345" i="16"/>
  <c r="C14345" i="16"/>
  <c r="B16797" i="16"/>
  <c r="C16797" i="16"/>
  <c r="D16798" i="16"/>
  <c r="K4186" i="16"/>
  <c r="L4186" i="16"/>
  <c r="B13252" i="16"/>
  <c r="C13252" i="16"/>
  <c r="D13253" i="16"/>
  <c r="B11845" i="16"/>
  <c r="C11845" i="16"/>
  <c r="E4901" i="16"/>
  <c r="J4898" i="16"/>
  <c r="I4898" i="16"/>
  <c r="H4898" i="16"/>
  <c r="F4898" i="16"/>
  <c r="K4898" i="16"/>
  <c r="L4898" i="16"/>
  <c r="B7302" i="16"/>
  <c r="C7302" i="16"/>
  <c r="J5844" i="16"/>
  <c r="I5844" i="16"/>
  <c r="E5845" i="16"/>
  <c r="H5844" i="16"/>
  <c r="F5844" i="16"/>
  <c r="K5844" i="16"/>
  <c r="L5844" i="16"/>
  <c r="K4229" i="16"/>
  <c r="K4100" i="16"/>
  <c r="L4100" i="16"/>
  <c r="E13799" i="16"/>
  <c r="H13796" i="16"/>
  <c r="J13796" i="16"/>
  <c r="I13796" i="16"/>
  <c r="F13796" i="16"/>
  <c r="K13796" i="16"/>
  <c r="L13796" i="16"/>
  <c r="B12689" i="16"/>
  <c r="C12689" i="16"/>
  <c r="D12690" i="16"/>
  <c r="D7600" i="16"/>
  <c r="D7599" i="16"/>
  <c r="D7598" i="16"/>
  <c r="B7597" i="16"/>
  <c r="C7597" i="16"/>
  <c r="E3324" i="16"/>
  <c r="F3321" i="16"/>
  <c r="I3321" i="16"/>
  <c r="J3321" i="16"/>
  <c r="H3321" i="16"/>
  <c r="E10282" i="16"/>
  <c r="K8893" i="16"/>
  <c r="L8893" i="16"/>
  <c r="C8632" i="16"/>
  <c r="B8632" i="16"/>
  <c r="I4468" i="16"/>
  <c r="J4468" i="16"/>
  <c r="H4468" i="16"/>
  <c r="F4468" i="16"/>
  <c r="E4016" i="16"/>
  <c r="I4013" i="16"/>
  <c r="J4013" i="16"/>
  <c r="H4013" i="16"/>
  <c r="F4013" i="16"/>
  <c r="K4013" i="16"/>
  <c r="J5190" i="16"/>
  <c r="I5190" i="16"/>
  <c r="E5191" i="16"/>
  <c r="H5190" i="16"/>
  <c r="F5190" i="16"/>
  <c r="K5190" i="16"/>
  <c r="L5190" i="16"/>
  <c r="C14999" i="16"/>
  <c r="B14999" i="16"/>
  <c r="D15000" i="16"/>
  <c r="J11885" i="16"/>
  <c r="I11885" i="16"/>
  <c r="E11886" i="16"/>
  <c r="H11885" i="16"/>
  <c r="F11885" i="16"/>
  <c r="K11885" i="16"/>
  <c r="L11885" i="16"/>
  <c r="J4814" i="16"/>
  <c r="E4815" i="16"/>
  <c r="H4814" i="16"/>
  <c r="F4814" i="16"/>
  <c r="K4814" i="16"/>
  <c r="D108" i="16"/>
  <c r="B107" i="16"/>
  <c r="C107" i="16"/>
  <c r="E14453" i="16"/>
  <c r="H14450" i="16"/>
  <c r="F14450" i="16"/>
  <c r="K14450" i="16"/>
  <c r="J14450" i="16"/>
  <c r="I14450" i="16"/>
  <c r="K3150" i="16"/>
  <c r="B12852" i="16"/>
  <c r="D12853" i="16"/>
  <c r="C12852" i="16"/>
  <c r="D7945" i="16"/>
  <c r="D7944" i="16"/>
  <c r="D7943" i="16"/>
  <c r="B7942" i="16"/>
  <c r="C7942" i="16"/>
  <c r="I7017" i="16"/>
  <c r="E7018" i="16"/>
  <c r="H7017" i="16"/>
  <c r="K3433" i="16"/>
  <c r="D253" i="16"/>
  <c r="B252" i="16"/>
  <c r="C252" i="16"/>
  <c r="E7171" i="16"/>
  <c r="I7168" i="16"/>
  <c r="H7168" i="16"/>
  <c r="F7168" i="16"/>
  <c r="K7168" i="16"/>
  <c r="L7168" i="16"/>
  <c r="J7168" i="16"/>
  <c r="E16464" i="16"/>
  <c r="J16461" i="16"/>
  <c r="I16461" i="16"/>
  <c r="F16461" i="16"/>
  <c r="K16461" i="16"/>
  <c r="L16461" i="16"/>
  <c r="H16461" i="16"/>
  <c r="B4943" i="16"/>
  <c r="C4943" i="16"/>
  <c r="B7392" i="16"/>
  <c r="C7392" i="16"/>
  <c r="B11647" i="16"/>
  <c r="C11647" i="16"/>
  <c r="D14890" i="16"/>
  <c r="C14889" i="16"/>
  <c r="B14889" i="16"/>
  <c r="F3670" i="16"/>
  <c r="K3670" i="16"/>
  <c r="J3021" i="16"/>
  <c r="I3021" i="16"/>
  <c r="E3022" i="16"/>
  <c r="H3021" i="16"/>
  <c r="F3021" i="16"/>
  <c r="K3021" i="16"/>
  <c r="L3021" i="16"/>
  <c r="C8194" i="16"/>
  <c r="B8194" i="16"/>
  <c r="B16189" i="16"/>
  <c r="C16189" i="16"/>
  <c r="D16190" i="16"/>
  <c r="J16614" i="16"/>
  <c r="I16614" i="16"/>
  <c r="H16614" i="16"/>
  <c r="E16615" i="16"/>
  <c r="F16614" i="16"/>
  <c r="K16614" i="16"/>
  <c r="L16614" i="16"/>
  <c r="I7545" i="16"/>
  <c r="E6058" i="16"/>
  <c r="I6055" i="16"/>
  <c r="H6055" i="16"/>
  <c r="F6055" i="16"/>
  <c r="K6055" i="16"/>
  <c r="J6055" i="16"/>
  <c r="D12488" i="16"/>
  <c r="B12487" i="16"/>
  <c r="C12487" i="16"/>
  <c r="F7169" i="16"/>
  <c r="I6408" i="16"/>
  <c r="E6794" i="16"/>
  <c r="K15976" i="16"/>
  <c r="L15976" i="16"/>
  <c r="K15759" i="16"/>
  <c r="L15759" i="16"/>
  <c r="I2978" i="16"/>
  <c r="E6551" i="16"/>
  <c r="B10783" i="16"/>
  <c r="C10783" i="16"/>
  <c r="F3498" i="16"/>
  <c r="K3498" i="16"/>
  <c r="B4861" i="16"/>
  <c r="C4861" i="16"/>
  <c r="D11063" i="16"/>
  <c r="B11062" i="16"/>
  <c r="C11062" i="16"/>
  <c r="D11065" i="16"/>
  <c r="D11064" i="16"/>
  <c r="K9816" i="16"/>
  <c r="L9816" i="16"/>
  <c r="D2942" i="16"/>
  <c r="D2940" i="16"/>
  <c r="B2939" i="16"/>
  <c r="C2939" i="16"/>
  <c r="D2941" i="16"/>
  <c r="B3544" i="16"/>
  <c r="C3544" i="16"/>
  <c r="I3627" i="16"/>
  <c r="E3628" i="16"/>
  <c r="H3627" i="16"/>
  <c r="F3627" i="16"/>
  <c r="K3627" i="16"/>
  <c r="J3627" i="16"/>
  <c r="E7655" i="16"/>
  <c r="I7654" i="16"/>
  <c r="H7654" i="16"/>
  <c r="F7654" i="16"/>
  <c r="K7654" i="16"/>
  <c r="F15105" i="16"/>
  <c r="J12852" i="16"/>
  <c r="I3236" i="16"/>
  <c r="E3237" i="16"/>
  <c r="H3236" i="16"/>
  <c r="J3236" i="16"/>
  <c r="F3236" i="16"/>
  <c r="K3236" i="16"/>
  <c r="L3236" i="16"/>
  <c r="E8290" i="16"/>
  <c r="E15543" i="16"/>
  <c r="I15540" i="16"/>
  <c r="H15540" i="16"/>
  <c r="F15540" i="16"/>
  <c r="J15540" i="16"/>
  <c r="C12767" i="16"/>
  <c r="B12767" i="16"/>
  <c r="D12768" i="16"/>
  <c r="E4993" i="16"/>
  <c r="D14018" i="16"/>
  <c r="C14017" i="16"/>
  <c r="B14017" i="16"/>
  <c r="E11015" i="16"/>
  <c r="F11012" i="16"/>
  <c r="K11012" i="16"/>
  <c r="I11012" i="16"/>
  <c r="H11012" i="16"/>
  <c r="J11012" i="16"/>
  <c r="F6481" i="16"/>
  <c r="K6481" i="16"/>
  <c r="E3367" i="16"/>
  <c r="I3364" i="16"/>
  <c r="H3364" i="16"/>
  <c r="F3364" i="16"/>
  <c r="K3364" i="16"/>
  <c r="L3364" i="16"/>
  <c r="J3364" i="16"/>
  <c r="J7090" i="16"/>
  <c r="E3972" i="16"/>
  <c r="E6759" i="16"/>
  <c r="J15868" i="16"/>
  <c r="F10125" i="16"/>
  <c r="K10125" i="16"/>
  <c r="E9974" i="16"/>
  <c r="C1556" i="16"/>
  <c r="D1557" i="16"/>
  <c r="B1556" i="16"/>
  <c r="D8484" i="16"/>
  <c r="B8483" i="16"/>
  <c r="C8483" i="16"/>
  <c r="D8486" i="16"/>
  <c r="D8485" i="16"/>
  <c r="C6200" i="16"/>
  <c r="B6200" i="16"/>
  <c r="F4662" i="16"/>
  <c r="K4662" i="16"/>
  <c r="D7306" i="16"/>
  <c r="D7305" i="16"/>
  <c r="C7303" i="16"/>
  <c r="D7304" i="16"/>
  <c r="B7303" i="16"/>
  <c r="E16544" i="16"/>
  <c r="C14124" i="16"/>
  <c r="B14124" i="16"/>
  <c r="D14125" i="16"/>
  <c r="C7813" i="16"/>
  <c r="B7813" i="16"/>
  <c r="J13797" i="16"/>
  <c r="F3322" i="16"/>
  <c r="H14560" i="16"/>
  <c r="K14560" i="16"/>
  <c r="L14560" i="16"/>
  <c r="E15325" i="16"/>
  <c r="J15322" i="16"/>
  <c r="F15322" i="16"/>
  <c r="H15322" i="16"/>
  <c r="I15322" i="16"/>
  <c r="F12688" i="16"/>
  <c r="E6246" i="16"/>
  <c r="F6243" i="16"/>
  <c r="K6243" i="16"/>
  <c r="I6243" i="16"/>
  <c r="J6243" i="16"/>
  <c r="H6243" i="16"/>
  <c r="I3107" i="16"/>
  <c r="E3108" i="16"/>
  <c r="H3107" i="16"/>
  <c r="J3107" i="16"/>
  <c r="C5035" i="16"/>
  <c r="B5035" i="16"/>
  <c r="B16958" i="16"/>
  <c r="C16958" i="16"/>
  <c r="C8068" i="16"/>
  <c r="B8068" i="16"/>
  <c r="E15215" i="16"/>
  <c r="H15214" i="16"/>
  <c r="I15214" i="16"/>
  <c r="J15214" i="16"/>
  <c r="F15214" i="16"/>
  <c r="E8741" i="16"/>
  <c r="F8738" i="16"/>
  <c r="J8738" i="16"/>
  <c r="I8738" i="16"/>
  <c r="H8738" i="16"/>
  <c r="E14671" i="16"/>
  <c r="F14668" i="16"/>
  <c r="I14668" i="16"/>
  <c r="J14668" i="16"/>
  <c r="H14668" i="16"/>
  <c r="B5997" i="16"/>
  <c r="C5997" i="16"/>
  <c r="E13044" i="16"/>
  <c r="I13043" i="16"/>
  <c r="J14451" i="16"/>
  <c r="B14779" i="16"/>
  <c r="D14780" i="16"/>
  <c r="C14779" i="16"/>
  <c r="D8338" i="16"/>
  <c r="D8337" i="16"/>
  <c r="D8336" i="16"/>
  <c r="B8335" i="16"/>
  <c r="C8335" i="16"/>
  <c r="K7545" i="16"/>
  <c r="L7545" i="16"/>
  <c r="E7771" i="16"/>
  <c r="I7768" i="16"/>
  <c r="H7768" i="16"/>
  <c r="F7768" i="16"/>
  <c r="J7768" i="16"/>
  <c r="K2978" i="16"/>
  <c r="L2978" i="16"/>
  <c r="K10876" i="16"/>
  <c r="L10876" i="16"/>
  <c r="B7393" i="16"/>
  <c r="C7393" i="16"/>
  <c r="B7216" i="16"/>
  <c r="C7216" i="16"/>
  <c r="B4783" i="16"/>
  <c r="C4783" i="16"/>
  <c r="C8333" i="16"/>
  <c r="B8333" i="16"/>
  <c r="E9511" i="16"/>
  <c r="I9508" i="16"/>
  <c r="F9508" i="16"/>
  <c r="H9508" i="16"/>
  <c r="J9508" i="16"/>
  <c r="E4597" i="16"/>
  <c r="I4594" i="16"/>
  <c r="H4594" i="16"/>
  <c r="F4594" i="16"/>
  <c r="J4594" i="16"/>
  <c r="J4143" i="16"/>
  <c r="I4143" i="16"/>
  <c r="E4144" i="16"/>
  <c r="H4143" i="16"/>
  <c r="F4143" i="16"/>
  <c r="K4143" i="16"/>
  <c r="C7701" i="16"/>
  <c r="B7701" i="16"/>
  <c r="I7169" i="16"/>
  <c r="E8436" i="16"/>
  <c r="I8433" i="16"/>
  <c r="H8433" i="16"/>
  <c r="F8433" i="16"/>
  <c r="K8433" i="16"/>
  <c r="J8433" i="16"/>
  <c r="J3756" i="16"/>
  <c r="E3757" i="16"/>
  <c r="H3756" i="16"/>
  <c r="F3756" i="16"/>
  <c r="K3756" i="16"/>
  <c r="K11385" i="16"/>
  <c r="L11385" i="16"/>
  <c r="K5953" i="16"/>
  <c r="L5953" i="16"/>
  <c r="D16543" i="16"/>
  <c r="C16542" i="16"/>
  <c r="B16542" i="16"/>
  <c r="K6888" i="16"/>
  <c r="L6888" i="16"/>
  <c r="D3548" i="16"/>
  <c r="D3547" i="16"/>
  <c r="D3546" i="16"/>
  <c r="B3545" i="16"/>
  <c r="C3545" i="16"/>
  <c r="H15105" i="16"/>
  <c r="K6153" i="16"/>
  <c r="L6153" i="16"/>
  <c r="B4944" i="16"/>
  <c r="C4944" i="16"/>
  <c r="C2277" i="16"/>
  <c r="D2278" i="16"/>
  <c r="B2277" i="16"/>
  <c r="E16744" i="16"/>
  <c r="H16741" i="16"/>
  <c r="I16741" i="16"/>
  <c r="F16741" i="16"/>
  <c r="J16741" i="16"/>
  <c r="C6292" i="16"/>
  <c r="B6292" i="16"/>
  <c r="K4315" i="16"/>
  <c r="L4315" i="16"/>
  <c r="E4188" i="16"/>
  <c r="J4185" i="16"/>
  <c r="I4185" i="16"/>
  <c r="H4185" i="16"/>
  <c r="F4185" i="16"/>
  <c r="K4185" i="16"/>
  <c r="L4185" i="16"/>
  <c r="J16380" i="16"/>
  <c r="E16381" i="16"/>
  <c r="I16380" i="16"/>
  <c r="F16380" i="16"/>
  <c r="K16380" i="16"/>
  <c r="L16380" i="16"/>
  <c r="H16380" i="16"/>
  <c r="K15868" i="16"/>
  <c r="L15868" i="16"/>
  <c r="B5135" i="16"/>
  <c r="C5135" i="16"/>
  <c r="K10587" i="16"/>
  <c r="L10587" i="16"/>
  <c r="L11602" i="16"/>
  <c r="L11142" i="16"/>
  <c r="C16743" i="16"/>
  <c r="D16744" i="16"/>
  <c r="B16743" i="16"/>
  <c r="F14996" i="16"/>
  <c r="K14996" i="16"/>
  <c r="L14996" i="16"/>
  <c r="F14887" i="16"/>
  <c r="K14887" i="16"/>
  <c r="L14887" i="16"/>
  <c r="E4102" i="16"/>
  <c r="H4099" i="16"/>
  <c r="F4099" i="16"/>
  <c r="K4099" i="16"/>
  <c r="J4099" i="16"/>
  <c r="I4099" i="16"/>
  <c r="F16086" i="16"/>
  <c r="K16086" i="16"/>
  <c r="L16086" i="16"/>
  <c r="H12287" i="16"/>
  <c r="F5626" i="16"/>
  <c r="K5626" i="16"/>
  <c r="J5626" i="16"/>
  <c r="E5627" i="16"/>
  <c r="H5626" i="16"/>
  <c r="C7595" i="16"/>
  <c r="B7595" i="16"/>
  <c r="J14342" i="16"/>
  <c r="F14342" i="16"/>
  <c r="K14342" i="16"/>
  <c r="L14342" i="16"/>
  <c r="H14342" i="16"/>
  <c r="E14343" i="16"/>
  <c r="I14342" i="16"/>
  <c r="I3322" i="16"/>
  <c r="C7139" i="16"/>
  <c r="D7140" i="16"/>
  <c r="B7139" i="16"/>
  <c r="D7142" i="16"/>
  <c r="D7141" i="16"/>
  <c r="B180" i="16"/>
  <c r="C180" i="16"/>
  <c r="D181" i="16"/>
  <c r="E8895" i="16"/>
  <c r="I8892" i="16"/>
  <c r="J8892" i="16"/>
  <c r="H8892" i="16"/>
  <c r="F8892" i="16"/>
  <c r="B8633" i="16"/>
  <c r="C8633" i="16"/>
  <c r="D5039" i="16"/>
  <c r="D5038" i="16"/>
  <c r="D5037" i="16"/>
  <c r="B5036" i="16"/>
  <c r="C5036" i="16"/>
  <c r="C11548" i="16"/>
  <c r="B11548" i="16"/>
  <c r="D8072" i="16"/>
  <c r="D8071" i="16"/>
  <c r="D8070" i="16"/>
  <c r="B8069" i="16"/>
  <c r="C8069" i="16"/>
  <c r="D15870" i="16"/>
  <c r="C15869" i="16"/>
  <c r="B15869" i="16"/>
  <c r="K4438" i="16"/>
  <c r="L4438" i="16"/>
  <c r="E13253" i="16"/>
  <c r="H13252" i="16"/>
  <c r="C10922" i="16"/>
  <c r="B10922" i="16"/>
  <c r="D1004" i="16"/>
  <c r="C1003" i="16"/>
  <c r="B1003" i="16"/>
  <c r="E12947" i="16"/>
  <c r="H12946" i="16"/>
  <c r="I12946" i="16"/>
  <c r="F12946" i="16"/>
  <c r="E13146" i="16"/>
  <c r="D16288" i="16"/>
  <c r="C16287" i="16"/>
  <c r="B16287" i="16"/>
  <c r="E3152" i="16"/>
  <c r="F3149" i="16"/>
  <c r="K3149" i="16"/>
  <c r="L3149" i="16"/>
  <c r="J3149" i="16"/>
  <c r="H3149" i="16"/>
  <c r="I3149" i="16"/>
  <c r="D16683" i="16"/>
  <c r="C16682" i="16"/>
  <c r="B16682" i="16"/>
  <c r="K15431" i="16"/>
  <c r="L15431" i="16"/>
  <c r="E16799" i="16"/>
  <c r="I16796" i="16"/>
  <c r="H16796" i="16"/>
  <c r="F16796" i="16"/>
  <c r="K16796" i="16"/>
  <c r="J16796" i="16"/>
  <c r="L12766" i="16"/>
  <c r="H3432" i="16"/>
  <c r="F3432" i="16"/>
  <c r="K3432" i="16"/>
  <c r="J3432" i="16"/>
  <c r="I3432" i="16"/>
  <c r="B11188" i="16"/>
  <c r="C11188" i="16"/>
  <c r="J11967" i="16"/>
  <c r="I11967" i="16"/>
  <c r="E11968" i="16"/>
  <c r="H11967" i="16"/>
  <c r="F11967" i="16"/>
  <c r="K11967" i="16"/>
  <c r="J9355" i="16"/>
  <c r="E9356" i="16"/>
  <c r="H9355" i="16"/>
  <c r="F9355" i="16"/>
  <c r="B616" i="16"/>
  <c r="C616" i="16"/>
  <c r="D617" i="16"/>
  <c r="E12335" i="16"/>
  <c r="I12332" i="16"/>
  <c r="J12332" i="16"/>
  <c r="H12332" i="16"/>
  <c r="F12332" i="16"/>
  <c r="K12332" i="16"/>
  <c r="L12332" i="16"/>
  <c r="B7702" i="16"/>
  <c r="C7702" i="16"/>
  <c r="E8587" i="16"/>
  <c r="H8584" i="16"/>
  <c r="I8584" i="16"/>
  <c r="F8584" i="16"/>
  <c r="J8584" i="16"/>
  <c r="J7169" i="16"/>
  <c r="B6374" i="16"/>
  <c r="C6374" i="16"/>
  <c r="K8434" i="16"/>
  <c r="D16089" i="16"/>
  <c r="B16088" i="16"/>
  <c r="C16088" i="16"/>
  <c r="E3500" i="16"/>
  <c r="J3497" i="16"/>
  <c r="I3497" i="16"/>
  <c r="H3497" i="16"/>
  <c r="F3497" i="16"/>
  <c r="K3497" i="16"/>
  <c r="L3497" i="16"/>
  <c r="C11060" i="16"/>
  <c r="B11060" i="16"/>
  <c r="E9820" i="16"/>
  <c r="B2938" i="16"/>
  <c r="C2938" i="16"/>
  <c r="I15105" i="16"/>
  <c r="D4948" i="16"/>
  <c r="D4947" i="16"/>
  <c r="C4945" i="16"/>
  <c r="D4946" i="16"/>
  <c r="B4945" i="16"/>
  <c r="D15325" i="16"/>
  <c r="C15324" i="16"/>
  <c r="B15324" i="16"/>
  <c r="B6101" i="16"/>
  <c r="C6101" i="16"/>
  <c r="C4706" i="16"/>
  <c r="B4706" i="16"/>
  <c r="E16684" i="16"/>
  <c r="E6483" i="16"/>
  <c r="H6480" i="16"/>
  <c r="F6480" i="16"/>
  <c r="J6480" i="16"/>
  <c r="I6480" i="16"/>
  <c r="K13470" i="16"/>
  <c r="L13470" i="16"/>
  <c r="K13688" i="16"/>
  <c r="L13688" i="16"/>
  <c r="E10127" i="16"/>
  <c r="J10124" i="16"/>
  <c r="I10124" i="16"/>
  <c r="H10124" i="16"/>
  <c r="F10124" i="16"/>
  <c r="K10124" i="16"/>
  <c r="D5139" i="16"/>
  <c r="D5138" i="16"/>
  <c r="D5137" i="16"/>
  <c r="B5136" i="16"/>
  <c r="C5136" i="16"/>
  <c r="E11606" i="16"/>
  <c r="E11146" i="16"/>
  <c r="I3064" i="16"/>
  <c r="E3065" i="16"/>
  <c r="H3064" i="16"/>
  <c r="D16379" i="16"/>
  <c r="C16378" i="16"/>
  <c r="B16378" i="16"/>
  <c r="B8481" i="16"/>
  <c r="C8481" i="16"/>
  <c r="C6201" i="16"/>
  <c r="B6201" i="16"/>
  <c r="E4664" i="16"/>
  <c r="J4661" i="16"/>
  <c r="I4661" i="16"/>
  <c r="H4661" i="16"/>
  <c r="F4661" i="16"/>
  <c r="K4661" i="16"/>
  <c r="C7064" i="16"/>
  <c r="B7064" i="16"/>
  <c r="B7814" i="16"/>
  <c r="C7814" i="16"/>
  <c r="K12287" i="16"/>
  <c r="L12287" i="16"/>
  <c r="B16847" i="16"/>
  <c r="C16847" i="16"/>
  <c r="D16848" i="16"/>
  <c r="J3322" i="16"/>
  <c r="C12945" i="16"/>
  <c r="D12946" i="16"/>
  <c r="B12945" i="16"/>
  <c r="E14562" i="16"/>
  <c r="H14559" i="16"/>
  <c r="J14559" i="16"/>
  <c r="I14559" i="16"/>
  <c r="F14559" i="16"/>
  <c r="E3715" i="16"/>
  <c r="J3712" i="16"/>
  <c r="I3712" i="16"/>
  <c r="H3712" i="16"/>
  <c r="F3712" i="16"/>
  <c r="K3712" i="16"/>
  <c r="L3712" i="16"/>
  <c r="K8150" i="16"/>
  <c r="E12690" i="16"/>
  <c r="J12687" i="16"/>
  <c r="H12687" i="16"/>
  <c r="F12687" i="16"/>
  <c r="I12687" i="16"/>
  <c r="K14014" i="16"/>
  <c r="L14014" i="16"/>
  <c r="D11552" i="16"/>
  <c r="D11551" i="16"/>
  <c r="D11550" i="16"/>
  <c r="B11549" i="16"/>
  <c r="C11549" i="16"/>
  <c r="D16890" i="16"/>
  <c r="B16889" i="16"/>
  <c r="C16889" i="16"/>
  <c r="L14123" i="16"/>
  <c r="D10926" i="16"/>
  <c r="D10925" i="16"/>
  <c r="D10924" i="16"/>
  <c r="B10923" i="16"/>
  <c r="C10923" i="16"/>
  <c r="J3928" i="16"/>
  <c r="I3928" i="16"/>
  <c r="E3929" i="16"/>
  <c r="H3928" i="16"/>
  <c r="F3928" i="16"/>
  <c r="K3928" i="16"/>
  <c r="D6934" i="16"/>
  <c r="B6933" i="16"/>
  <c r="C6933" i="16"/>
  <c r="D6935" i="16"/>
  <c r="D6936" i="16"/>
  <c r="E10434" i="16"/>
  <c r="E11499" i="16"/>
  <c r="H11496" i="16"/>
  <c r="F11496" i="16"/>
  <c r="K11496" i="16"/>
  <c r="L11496" i="16"/>
  <c r="I11496" i="16"/>
  <c r="J11496" i="16"/>
  <c r="E6410" i="16"/>
  <c r="I6407" i="16"/>
  <c r="H6407" i="16"/>
  <c r="F6407" i="16"/>
  <c r="K6407" i="16"/>
  <c r="L6407" i="16"/>
  <c r="J6407" i="16"/>
  <c r="J6824" i="16"/>
  <c r="E6825" i="16"/>
  <c r="H6824" i="16"/>
  <c r="F6824" i="16"/>
  <c r="D7397" i="16"/>
  <c r="D7396" i="16"/>
  <c r="C7394" i="16"/>
  <c r="D7395" i="16"/>
  <c r="B7394" i="16"/>
  <c r="D10640" i="16"/>
  <c r="B10639" i="16"/>
  <c r="C10639" i="16"/>
  <c r="D10642" i="16"/>
  <c r="D10641" i="16"/>
  <c r="L12177" i="16"/>
  <c r="B11430" i="16"/>
  <c r="C11430" i="16"/>
  <c r="E10880" i="16"/>
  <c r="E9050" i="16"/>
  <c r="C11648" i="16"/>
  <c r="B11648" i="16"/>
  <c r="B7217" i="16"/>
  <c r="C7217" i="16"/>
  <c r="J7254" i="16"/>
  <c r="E7255" i="16"/>
  <c r="H7254" i="16"/>
  <c r="F7254" i="16"/>
  <c r="K16285" i="16"/>
  <c r="L16285" i="16"/>
  <c r="B14561" i="16"/>
  <c r="D14562" i="16"/>
  <c r="C14561" i="16"/>
  <c r="B2387" i="16"/>
  <c r="C2387" i="16"/>
  <c r="D2388" i="16"/>
  <c r="E3195" i="16"/>
  <c r="H3192" i="16"/>
  <c r="F3192" i="16"/>
  <c r="K3192" i="16"/>
  <c r="J3192" i="16"/>
  <c r="I3192" i="16"/>
  <c r="I16846" i="16"/>
  <c r="E16847" i="16"/>
  <c r="H16846" i="16"/>
  <c r="D6457" i="16"/>
  <c r="D6456" i="16"/>
  <c r="C6454" i="16"/>
  <c r="D6455" i="16"/>
  <c r="B6454" i="16"/>
  <c r="J9509" i="16"/>
  <c r="J6950" i="16"/>
  <c r="E6951" i="16"/>
  <c r="H6950" i="16"/>
  <c r="F6950" i="16"/>
  <c r="K6950" i="16"/>
  <c r="J12333" i="16"/>
  <c r="D7705" i="16"/>
  <c r="C7703" i="16"/>
  <c r="D7704" i="16"/>
  <c r="B7703" i="16"/>
  <c r="D7706" i="16"/>
  <c r="F8585" i="16"/>
  <c r="K8585" i="16"/>
  <c r="B1195" i="16"/>
  <c r="C1195" i="16"/>
  <c r="D1196" i="16"/>
  <c r="D11192" i="16"/>
  <c r="C11189" i="16"/>
  <c r="D11190" i="16"/>
  <c r="B11189" i="16"/>
  <c r="D11191" i="16"/>
  <c r="C1918" i="16"/>
  <c r="B1918" i="16"/>
  <c r="D1919" i="16"/>
  <c r="D6378" i="16"/>
  <c r="D6377" i="16"/>
  <c r="D6376" i="16"/>
  <c r="B6375" i="16"/>
  <c r="C6375" i="16"/>
  <c r="I8434" i="16"/>
  <c r="I16462" i="16"/>
  <c r="E15761" i="16"/>
  <c r="J15758" i="16"/>
  <c r="H15758" i="16"/>
  <c r="I15758" i="16"/>
  <c r="F15758" i="16"/>
  <c r="J13906" i="16"/>
  <c r="H13906" i="16"/>
  <c r="E13907" i="16"/>
  <c r="F13906" i="16"/>
  <c r="I13906" i="16"/>
  <c r="C13690" i="16"/>
  <c r="B13690" i="16"/>
  <c r="D13691" i="16"/>
  <c r="I3498" i="16"/>
  <c r="E11387" i="16"/>
  <c r="J11384" i="16"/>
  <c r="I11384" i="16"/>
  <c r="H11384" i="16"/>
  <c r="F11384" i="16"/>
  <c r="B11753" i="16"/>
  <c r="C11753" i="16"/>
  <c r="E5955" i="16"/>
  <c r="J5952" i="16"/>
  <c r="I5952" i="16"/>
  <c r="H5952" i="16"/>
  <c r="F5952" i="16"/>
  <c r="K5952" i="16"/>
  <c r="L5952" i="16"/>
  <c r="E6892" i="16"/>
  <c r="B11314" i="16"/>
  <c r="C11314" i="16"/>
  <c r="J6329" i="16"/>
  <c r="I6329" i="16"/>
  <c r="E6330" i="16"/>
  <c r="H6329" i="16"/>
  <c r="F6329" i="16"/>
  <c r="K6329" i="16"/>
  <c r="L6329" i="16"/>
  <c r="J15105" i="16"/>
  <c r="E6155" i="16"/>
  <c r="J6152" i="16"/>
  <c r="I6152" i="16"/>
  <c r="H6152" i="16"/>
  <c r="F6152" i="16"/>
  <c r="E4059" i="16"/>
  <c r="I4056" i="16"/>
  <c r="F4056" i="16"/>
  <c r="K4056" i="16"/>
  <c r="L4056" i="16"/>
  <c r="H4056" i="16"/>
  <c r="J4056" i="16"/>
  <c r="D6105" i="16"/>
  <c r="D6104" i="16"/>
  <c r="D6103" i="16"/>
  <c r="B6102" i="16"/>
  <c r="C6102" i="16"/>
  <c r="F13579" i="16"/>
  <c r="E4317" i="16"/>
  <c r="J4314" i="16"/>
  <c r="I4314" i="16"/>
  <c r="F4314" i="16"/>
  <c r="K4314" i="16"/>
  <c r="H4314" i="16"/>
  <c r="B13473" i="16"/>
  <c r="C13473" i="16"/>
  <c r="D13474" i="16"/>
  <c r="I6481" i="16"/>
  <c r="J4186" i="16"/>
  <c r="J5408" i="16"/>
  <c r="I5408" i="16"/>
  <c r="E5409" i="16"/>
  <c r="H5408" i="16"/>
  <c r="F5408" i="16"/>
  <c r="K5408" i="16"/>
  <c r="L5408" i="16"/>
  <c r="I10125" i="16"/>
  <c r="E10589" i="16"/>
  <c r="F10586" i="16"/>
  <c r="H10586" i="16"/>
  <c r="J10586" i="16"/>
  <c r="I10586" i="16"/>
  <c r="D11847" i="16"/>
  <c r="B11846" i="16"/>
  <c r="C11846" i="16"/>
  <c r="D11849" i="16"/>
  <c r="D11848" i="16"/>
  <c r="E12489" i="16"/>
  <c r="J12486" i="16"/>
  <c r="I12486" i="16"/>
  <c r="H12486" i="16"/>
  <c r="F12486" i="16"/>
  <c r="K12486" i="16"/>
  <c r="L12486" i="16"/>
  <c r="I4899" i="16"/>
  <c r="F12407" i="16"/>
  <c r="E12408" i="16"/>
  <c r="H12407" i="16"/>
  <c r="D7818" i="16"/>
  <c r="D7817" i="16"/>
  <c r="D7816" i="16"/>
  <c r="B7815" i="16"/>
  <c r="C7815" i="16"/>
  <c r="J4100" i="16"/>
  <c r="C5238" i="16"/>
  <c r="B5238" i="16"/>
  <c r="L9200" i="16"/>
  <c r="K10278" i="16"/>
  <c r="L10278" i="16"/>
  <c r="C7137" i="16"/>
  <c r="B7137" i="16"/>
  <c r="J14560" i="16"/>
  <c r="I3713" i="16"/>
  <c r="I4469" i="16"/>
  <c r="I4014" i="16"/>
  <c r="H12688" i="16"/>
  <c r="E14234" i="16"/>
  <c r="I14233" i="16"/>
  <c r="E14018" i="16"/>
  <c r="B8067" i="16"/>
  <c r="C8067" i="16"/>
  <c r="J7345" i="16"/>
  <c r="I7345" i="16"/>
  <c r="E7346" i="16"/>
  <c r="H7345" i="16"/>
  <c r="F7345" i="16"/>
  <c r="K7345" i="16"/>
  <c r="L7345" i="16"/>
  <c r="D16928" i="16"/>
  <c r="B16927" i="16"/>
  <c r="C16927" i="16"/>
  <c r="E11799" i="16"/>
  <c r="F11796" i="16"/>
  <c r="I11796" i="16"/>
  <c r="J11796" i="16"/>
  <c r="H11796" i="16"/>
  <c r="E15652" i="16"/>
  <c r="F15649" i="16"/>
  <c r="H15649" i="16"/>
  <c r="J15649" i="16"/>
  <c r="I15649" i="16"/>
  <c r="E2893" i="16"/>
  <c r="F2892" i="16"/>
  <c r="K2892" i="16"/>
  <c r="H2892" i="16"/>
  <c r="J2892" i="16"/>
  <c r="E14127" i="16"/>
  <c r="H13361" i="16"/>
  <c r="K13361" i="16"/>
  <c r="L13361" i="16"/>
  <c r="E4440" i="16"/>
  <c r="F4437" i="16"/>
  <c r="J4437" i="16"/>
  <c r="I4437" i="16"/>
  <c r="H4437" i="16"/>
  <c r="F12043" i="16"/>
  <c r="K12043" i="16"/>
  <c r="L12043" i="16"/>
  <c r="E3280" i="16"/>
  <c r="F3279" i="16"/>
  <c r="K3279" i="16"/>
  <c r="H3279" i="16"/>
  <c r="C374" i="16"/>
  <c r="D375" i="16"/>
  <c r="B374" i="16"/>
  <c r="F16797" i="16"/>
  <c r="K16797" i="16"/>
  <c r="L16797" i="16"/>
  <c r="F11497" i="16"/>
  <c r="K11497" i="16"/>
  <c r="C7218" i="16"/>
  <c r="D7219" i="16"/>
  <c r="B7218" i="16"/>
  <c r="D7221" i="16"/>
  <c r="D7220" i="16"/>
  <c r="D13909" i="16"/>
  <c r="B13908" i="16"/>
  <c r="C13908" i="16"/>
  <c r="E12238" i="16"/>
  <c r="E12114" i="16"/>
  <c r="J12113" i="16"/>
  <c r="H12113" i="16"/>
  <c r="F12113" i="16"/>
  <c r="K12113" i="16"/>
  <c r="D11651" i="16"/>
  <c r="C11649" i="16"/>
  <c r="D11650" i="16"/>
  <c r="B11649" i="16"/>
  <c r="D11652" i="16"/>
  <c r="B10637" i="16"/>
  <c r="C10637" i="16"/>
  <c r="B4782" i="16"/>
  <c r="C4782" i="16"/>
  <c r="C7489" i="16"/>
  <c r="B7489" i="16"/>
  <c r="H12333" i="16"/>
  <c r="E3843" i="16"/>
  <c r="H3842" i="16"/>
  <c r="I7769" i="16"/>
  <c r="I8585" i="16"/>
  <c r="J8434" i="16"/>
  <c r="J16462" i="16"/>
  <c r="J5087" i="16"/>
  <c r="I5087" i="16"/>
  <c r="E5088" i="16"/>
  <c r="H5087" i="16"/>
  <c r="F5087" i="16"/>
  <c r="K5087" i="16"/>
  <c r="E15980" i="16"/>
  <c r="D10785" i="16"/>
  <c r="B10784" i="16"/>
  <c r="C10784" i="16"/>
  <c r="D10787" i="16"/>
  <c r="D10786" i="16"/>
  <c r="H12615" i="16"/>
  <c r="J12615" i="16"/>
  <c r="E12616" i="16"/>
  <c r="J3498" i="16"/>
  <c r="D15762" i="16"/>
  <c r="B15761" i="16"/>
  <c r="C15761" i="16"/>
  <c r="E8019" i="16"/>
  <c r="F8016" i="16"/>
  <c r="K8016" i="16"/>
  <c r="L8016" i="16"/>
  <c r="H8016" i="16"/>
  <c r="I8016" i="16"/>
  <c r="J8016" i="16"/>
  <c r="C11061" i="16"/>
  <c r="B11061" i="16"/>
  <c r="B11754" i="16"/>
  <c r="C11754" i="16"/>
  <c r="E16890" i="16"/>
  <c r="I16889" i="16"/>
  <c r="B2937" i="16"/>
  <c r="C2937" i="16"/>
  <c r="B13143" i="16"/>
  <c r="C13143" i="16"/>
  <c r="D13144" i="16"/>
  <c r="F12852" i="16"/>
  <c r="D12550" i="16"/>
  <c r="C12549" i="16"/>
  <c r="B12549" i="16"/>
  <c r="J13579" i="16"/>
  <c r="B4707" i="16"/>
  <c r="C4707" i="16"/>
  <c r="K15541" i="16"/>
  <c r="L15541" i="16"/>
  <c r="J6481" i="16"/>
  <c r="K7090" i="16"/>
  <c r="L7090" i="16"/>
  <c r="E15870" i="16"/>
  <c r="I15867" i="16"/>
  <c r="J15867" i="16"/>
  <c r="H15867" i="16"/>
  <c r="F15867" i="16"/>
  <c r="K15867" i="16"/>
  <c r="L15867" i="16"/>
  <c r="E4402" i="16"/>
  <c r="K9970" i="16"/>
  <c r="L9970" i="16"/>
  <c r="B5134" i="16"/>
  <c r="C5134" i="16"/>
  <c r="J4899" i="16"/>
  <c r="B8482" i="16"/>
  <c r="C8482" i="16"/>
  <c r="E14998" i="16"/>
  <c r="I14995" i="16"/>
  <c r="J14995" i="16"/>
  <c r="F14995" i="16"/>
  <c r="H14995" i="16"/>
  <c r="L16540" i="16"/>
  <c r="B15107" i="16"/>
  <c r="D15108" i="16"/>
  <c r="C15107" i="16"/>
  <c r="E4231" i="16"/>
  <c r="I4228" i="16"/>
  <c r="H4228" i="16"/>
  <c r="F4228" i="16"/>
  <c r="K4228" i="16"/>
  <c r="L4228" i="16"/>
  <c r="J4228" i="16"/>
  <c r="I3799" i="16"/>
  <c r="E3800" i="16"/>
  <c r="H3799" i="16"/>
  <c r="E14889" i="16"/>
  <c r="I14886" i="16"/>
  <c r="J14886" i="16"/>
  <c r="H14886" i="16"/>
  <c r="F14886" i="16"/>
  <c r="K14886" i="16"/>
  <c r="F13797" i="16"/>
  <c r="E16088" i="16"/>
  <c r="H16085" i="16"/>
  <c r="J16085" i="16"/>
  <c r="I16085" i="16"/>
  <c r="F16085" i="16"/>
  <c r="E12289" i="16"/>
  <c r="I12286" i="16"/>
  <c r="F12286" i="16"/>
  <c r="K12286" i="16"/>
  <c r="J12286" i="16"/>
  <c r="H12286" i="16"/>
  <c r="D5242" i="16"/>
  <c r="D5241" i="16"/>
  <c r="D5240" i="16"/>
  <c r="B5239" i="16"/>
  <c r="C5239" i="16"/>
  <c r="L5735" i="16"/>
  <c r="E9204" i="16"/>
  <c r="L4534" i="16"/>
  <c r="J3713" i="16"/>
  <c r="J4469" i="16"/>
  <c r="J4014" i="16"/>
  <c r="E8152" i="16"/>
  <c r="I8149" i="16"/>
  <c r="F8149" i="16"/>
  <c r="K8149" i="16"/>
  <c r="L8149" i="16"/>
  <c r="J8149" i="16"/>
  <c r="H8149" i="16"/>
  <c r="E9665" i="16"/>
  <c r="H9662" i="16"/>
  <c r="F9662" i="16"/>
  <c r="I9662" i="16"/>
  <c r="J9662" i="16"/>
  <c r="C11547" i="16"/>
  <c r="B11547" i="16"/>
  <c r="I6664" i="16"/>
  <c r="E6665" i="16"/>
  <c r="H6664" i="16"/>
  <c r="J4735" i="16"/>
  <c r="I4735" i="16"/>
  <c r="E4736" i="16"/>
  <c r="H4735" i="16"/>
  <c r="F4735" i="16"/>
  <c r="K4735" i="16"/>
  <c r="K11797" i="16"/>
  <c r="E2936" i="16"/>
  <c r="I2935" i="16"/>
  <c r="H2935" i="16"/>
  <c r="F2935" i="16"/>
  <c r="K2935" i="16"/>
  <c r="E7444" i="16"/>
  <c r="F7441" i="16"/>
  <c r="K7441" i="16"/>
  <c r="L7441" i="16"/>
  <c r="I7441" i="16"/>
  <c r="J7441" i="16"/>
  <c r="H7441" i="16"/>
  <c r="F14451" i="16"/>
  <c r="C6931" i="16"/>
  <c r="B6931" i="16"/>
  <c r="E15435" i="16"/>
  <c r="I11497" i="16"/>
  <c r="E12770" i="16"/>
  <c r="D15653" i="16"/>
  <c r="B15652" i="16"/>
  <c r="C15652" i="16"/>
  <c r="L3193" i="16"/>
  <c r="K4595" i="16"/>
  <c r="B14233" i="16"/>
  <c r="C14233" i="16"/>
  <c r="D14234" i="16"/>
  <c r="E3672" i="16"/>
  <c r="H3669" i="16"/>
  <c r="F3669" i="16"/>
  <c r="K3669" i="16"/>
  <c r="L3669" i="16"/>
  <c r="J3669" i="16"/>
  <c r="I3669" i="16"/>
  <c r="F5299" i="16"/>
  <c r="J5299" i="16"/>
  <c r="I5299" i="16"/>
  <c r="E5300" i="16"/>
  <c r="H5299" i="16"/>
  <c r="D13800" i="16"/>
  <c r="C13799" i="16"/>
  <c r="B13799" i="16"/>
  <c r="D11434" i="16"/>
  <c r="D11433" i="16"/>
  <c r="C11431" i="16"/>
  <c r="D11432" i="16"/>
  <c r="B11431" i="16"/>
  <c r="D16466" i="16"/>
  <c r="B16465" i="16"/>
  <c r="C16465" i="16"/>
  <c r="E16289" i="16"/>
  <c r="E10737" i="16"/>
  <c r="J10734" i="16"/>
  <c r="I10734" i="16"/>
  <c r="H10734" i="16"/>
  <c r="F10734" i="16"/>
  <c r="K10734" i="16"/>
  <c r="L10734" i="16"/>
  <c r="D810" i="16"/>
  <c r="B809" i="16"/>
  <c r="C809" i="16"/>
  <c r="I3193" i="16"/>
  <c r="J6609" i="16"/>
  <c r="E6610" i="16"/>
  <c r="H6609" i="16"/>
  <c r="F6609" i="16"/>
  <c r="B8195" i="16"/>
  <c r="C8195" i="16"/>
  <c r="B6452" i="16"/>
  <c r="C6452" i="16"/>
  <c r="E12179" i="16"/>
  <c r="H12176" i="16"/>
  <c r="F12176" i="16"/>
  <c r="K12176" i="16"/>
  <c r="L12176" i="16"/>
  <c r="I12176" i="16"/>
  <c r="J12176" i="16"/>
  <c r="E3404" i="16"/>
  <c r="J3401" i="16"/>
  <c r="I3401" i="16"/>
  <c r="H3401" i="16"/>
  <c r="F3401" i="16"/>
  <c r="K3401" i="16"/>
  <c r="I4595" i="16"/>
  <c r="I12333" i="16"/>
  <c r="J6056" i="16"/>
  <c r="F7769" i="16"/>
  <c r="J8585" i="16"/>
  <c r="F6408" i="16"/>
  <c r="B6373" i="16"/>
  <c r="C6373" i="16"/>
  <c r="F16462" i="16"/>
  <c r="C34" i="16"/>
  <c r="B34" i="16"/>
  <c r="D35" i="16"/>
  <c r="D13044" i="16"/>
  <c r="B13043" i="16"/>
  <c r="C13043" i="16"/>
  <c r="B4862" i="16"/>
  <c r="C4862" i="16"/>
  <c r="F8017" i="16"/>
  <c r="K8017" i="16"/>
  <c r="L8017" i="16"/>
  <c r="D11758" i="16"/>
  <c r="D11757" i="16"/>
  <c r="C11755" i="16"/>
  <c r="D11756" i="16"/>
  <c r="B11755" i="16"/>
  <c r="D11317" i="16"/>
  <c r="B11316" i="16"/>
  <c r="C11316" i="16"/>
  <c r="D11319" i="16"/>
  <c r="D11318" i="16"/>
  <c r="B13580" i="16"/>
  <c r="C13580" i="16"/>
  <c r="D13581" i="16"/>
  <c r="D14453" i="16"/>
  <c r="C14452" i="16"/>
  <c r="B14452" i="16"/>
  <c r="H12852" i="16"/>
  <c r="J6153" i="16"/>
  <c r="F16742" i="16"/>
  <c r="K16742" i="16"/>
  <c r="L16742" i="16"/>
  <c r="C6293" i="16"/>
  <c r="D6294" i="16"/>
  <c r="B6293" i="16"/>
  <c r="D6296" i="16"/>
  <c r="D6295" i="16"/>
  <c r="B6100" i="16"/>
  <c r="C6100" i="16"/>
  <c r="H13579" i="16"/>
  <c r="D4711" i="16"/>
  <c r="D4710" i="16"/>
  <c r="D4709" i="16"/>
  <c r="B4708" i="16"/>
  <c r="C4708" i="16"/>
  <c r="B16616" i="16"/>
  <c r="C16616" i="16"/>
  <c r="D16617" i="16"/>
  <c r="J4358" i="16"/>
  <c r="E4359" i="16"/>
  <c r="H4358" i="16"/>
  <c r="F4358" i="16"/>
  <c r="E13472" i="16"/>
  <c r="J13469" i="16"/>
  <c r="I13469" i="16"/>
  <c r="H13469" i="16"/>
  <c r="F13469" i="16"/>
  <c r="E13690" i="16"/>
  <c r="J13687" i="16"/>
  <c r="I13687" i="16"/>
  <c r="F13687" i="16"/>
  <c r="H13687" i="16"/>
  <c r="J10587" i="16"/>
  <c r="C11844" i="16"/>
  <c r="B11844" i="16"/>
  <c r="F12487" i="16"/>
  <c r="F4899" i="16"/>
  <c r="C495" i="16"/>
  <c r="B495" i="16"/>
  <c r="D496" i="16"/>
  <c r="J14996" i="16"/>
  <c r="C2581" i="16"/>
  <c r="D2582" i="16"/>
  <c r="B2581" i="16"/>
  <c r="E11269" i="16"/>
  <c r="H11266" i="16"/>
  <c r="J11266" i="16"/>
  <c r="F11266" i="16"/>
  <c r="I11266" i="16"/>
  <c r="C7065" i="16"/>
  <c r="B7065" i="16"/>
  <c r="I4229" i="16"/>
  <c r="E7892" i="16"/>
  <c r="F7889" i="16"/>
  <c r="K7889" i="16"/>
  <c r="H7889" i="16"/>
  <c r="J7889" i="16"/>
  <c r="I7889" i="16"/>
  <c r="J14887" i="16"/>
  <c r="H13797" i="16"/>
  <c r="J16086" i="16"/>
  <c r="J12287" i="16"/>
  <c r="C7138" i="16"/>
  <c r="B7138" i="16"/>
  <c r="F3713" i="16"/>
  <c r="K3713" i="16"/>
  <c r="L3713" i="16"/>
  <c r="C8634" i="16"/>
  <c r="D8635" i="16"/>
  <c r="B8634" i="16"/>
  <c r="D8637" i="16"/>
  <c r="D8636" i="16"/>
  <c r="F4469" i="16"/>
  <c r="F4014" i="16"/>
  <c r="I8150" i="16"/>
  <c r="F9663" i="16"/>
  <c r="K9663" i="16"/>
  <c r="L9663" i="16"/>
  <c r="F16189" i="16"/>
  <c r="E16190" i="16"/>
  <c r="J16189" i="16"/>
  <c r="L14669" i="16"/>
  <c r="I11797" i="16"/>
  <c r="B12618" i="16"/>
  <c r="C12618" i="16"/>
  <c r="D12619" i="16"/>
  <c r="B5998" i="16"/>
  <c r="C5998" i="16"/>
  <c r="E13363" i="16"/>
  <c r="H13360" i="16"/>
  <c r="F13360" i="16"/>
  <c r="K13360" i="16"/>
  <c r="J13360" i="16"/>
  <c r="I13360" i="16"/>
  <c r="E12045" i="16"/>
  <c r="F12042" i="16"/>
  <c r="K12042" i="16"/>
  <c r="J12042" i="16"/>
  <c r="I12042" i="16"/>
  <c r="H12042" i="16"/>
  <c r="D15979" i="16"/>
  <c r="B15978" i="16"/>
  <c r="C15978" i="16"/>
  <c r="K7442" i="16"/>
  <c r="H14451" i="16"/>
  <c r="I3150" i="16"/>
  <c r="C13364" i="16"/>
  <c r="B13364" i="16"/>
  <c r="D13365" i="16"/>
  <c r="J3541" i="16"/>
  <c r="I3541" i="16"/>
  <c r="E3542" i="16"/>
  <c r="H3541" i="16"/>
  <c r="F3541" i="16"/>
  <c r="K3541" i="16"/>
  <c r="K6712" i="16"/>
  <c r="L6712" i="16"/>
  <c r="B7940" i="16"/>
  <c r="C7940" i="16"/>
  <c r="J11497" i="16"/>
  <c r="I3433" i="16"/>
  <c r="K9509" i="16"/>
  <c r="L9509" i="16"/>
  <c r="B11429" i="16"/>
  <c r="C11429" i="16"/>
  <c r="D4787" i="16"/>
  <c r="D4786" i="16"/>
  <c r="D4785" i="16"/>
  <c r="B4784" i="16"/>
  <c r="C4784" i="16"/>
  <c r="B6453" i="16"/>
  <c r="C6453" i="16"/>
  <c r="C7491" i="16"/>
  <c r="D7492" i="16"/>
  <c r="B7491" i="16"/>
  <c r="D7494" i="16"/>
  <c r="D7493" i="16"/>
  <c r="J12373" i="16"/>
  <c r="E12374" i="16"/>
  <c r="H12373" i="16"/>
  <c r="F12373" i="16"/>
  <c r="D15434" i="16"/>
  <c r="B15433" i="16"/>
  <c r="C15433" i="16"/>
  <c r="I3670" i="16"/>
  <c r="K10735" i="16"/>
  <c r="L10735" i="16"/>
  <c r="B10638" i="16"/>
  <c r="C10638" i="16"/>
  <c r="H47" i="1"/>
  <c r="I47" i="1"/>
  <c r="A48" i="1"/>
  <c r="B47" i="1"/>
  <c r="C47" i="1"/>
  <c r="D8199" i="16"/>
  <c r="D8198" i="16"/>
  <c r="D8197" i="16"/>
  <c r="B8196" i="16"/>
  <c r="C8196" i="16"/>
  <c r="B8334" i="16"/>
  <c r="C8334" i="16"/>
  <c r="K12234" i="16"/>
  <c r="L12234" i="16"/>
  <c r="C14670" i="16"/>
  <c r="B14670" i="16"/>
  <c r="D14671" i="16"/>
  <c r="B7490" i="16"/>
  <c r="C7490" i="16"/>
  <c r="J4595" i="16"/>
  <c r="F12333" i="16"/>
  <c r="K12333" i="16"/>
  <c r="L12333" i="16"/>
  <c r="E7547" i="16"/>
  <c r="H7544" i="16"/>
  <c r="F7544" i="16"/>
  <c r="I7544" i="16"/>
  <c r="J7544" i="16"/>
  <c r="E14779" i="16"/>
  <c r="I14778" i="16"/>
  <c r="F14778" i="16"/>
  <c r="F6056" i="16"/>
  <c r="K6056" i="16"/>
  <c r="L6056" i="16"/>
  <c r="E16929" i="16"/>
  <c r="H7769" i="16"/>
  <c r="H7169" i="16"/>
  <c r="B11187" i="16"/>
  <c r="C11187" i="16"/>
  <c r="H6408" i="16"/>
  <c r="H16462" i="16"/>
  <c r="D15543" i="16"/>
  <c r="B15542" i="16"/>
  <c r="C15542" i="16"/>
  <c r="E2980" i="16"/>
  <c r="I2977" i="16"/>
  <c r="F2977" i="16"/>
  <c r="H2977" i="16"/>
  <c r="J2977" i="16"/>
  <c r="K6547" i="16"/>
  <c r="L6547" i="16"/>
  <c r="B10782" i="16"/>
  <c r="C10782" i="16"/>
  <c r="D4866" i="16"/>
  <c r="D4865" i="16"/>
  <c r="D4864" i="16"/>
  <c r="B4863" i="16"/>
  <c r="C4863" i="16"/>
  <c r="I8017" i="16"/>
  <c r="E3886" i="16"/>
  <c r="H3885" i="16"/>
  <c r="B3543" i="16"/>
  <c r="C3543" i="16"/>
  <c r="I12852" i="16"/>
  <c r="J16742" i="16"/>
  <c r="K4057" i="16"/>
  <c r="L4057" i="16"/>
  <c r="I13579" i="16"/>
  <c r="E11705" i="16"/>
  <c r="H11702" i="16"/>
  <c r="F11702" i="16"/>
  <c r="K11702" i="16"/>
  <c r="I11702" i="16"/>
  <c r="J11702" i="16"/>
  <c r="E12549" i="16"/>
  <c r="H12548" i="16"/>
  <c r="I12548" i="16"/>
  <c r="K11013" i="16"/>
  <c r="L11013" i="16"/>
  <c r="E7092" i="16"/>
  <c r="I7089" i="16"/>
  <c r="H7089" i="16"/>
  <c r="F7089" i="16"/>
  <c r="K7089" i="16"/>
  <c r="L7089" i="16"/>
  <c r="J7089" i="16"/>
  <c r="K6755" i="16"/>
  <c r="L6755" i="16"/>
  <c r="H12487" i="16"/>
  <c r="H4899" i="16"/>
  <c r="D6203" i="16"/>
  <c r="B6202" i="16"/>
  <c r="D6205" i="16"/>
  <c r="D6204" i="16"/>
  <c r="C6202" i="16"/>
  <c r="I4662" i="16"/>
  <c r="F11267" i="16"/>
  <c r="K11267" i="16"/>
  <c r="L11267" i="16"/>
  <c r="B7066" i="16"/>
  <c r="C7066" i="16"/>
  <c r="B7301" i="16"/>
  <c r="C7301" i="16"/>
  <c r="J4229" i="16"/>
  <c r="H7890" i="16"/>
  <c r="K7890" i="16"/>
  <c r="L7890" i="16"/>
  <c r="L16681" i="16"/>
  <c r="I13797" i="16"/>
  <c r="B5237" i="16"/>
  <c r="C5237" i="16"/>
  <c r="B7596" i="16"/>
  <c r="C7596" i="16"/>
  <c r="E5737" i="16"/>
  <c r="I5734" i="16"/>
  <c r="J5734" i="16"/>
  <c r="F5734" i="16"/>
  <c r="H5734" i="16"/>
  <c r="H3322" i="16"/>
  <c r="E3585" i="16"/>
  <c r="F3584" i="16"/>
  <c r="K3584" i="16"/>
  <c r="H3584" i="16"/>
  <c r="E4536" i="16"/>
  <c r="J4533" i="16"/>
  <c r="I4533" i="16"/>
  <c r="H4533" i="16"/>
  <c r="F4533" i="16"/>
  <c r="K4533" i="16"/>
  <c r="J8893" i="16"/>
  <c r="H4469" i="16"/>
  <c r="H4014" i="16"/>
  <c r="J8150" i="16"/>
  <c r="K6244" i="16"/>
  <c r="L6244" i="16"/>
  <c r="C5034" i="16"/>
  <c r="B5034" i="16"/>
  <c r="E5518" i="16"/>
  <c r="H5517" i="16"/>
  <c r="J9663" i="16"/>
  <c r="J4272" i="16"/>
  <c r="E4273" i="16"/>
  <c r="H4272" i="16"/>
  <c r="F4272" i="16"/>
  <c r="K4272" i="16"/>
  <c r="B15215" i="16"/>
  <c r="C15215" i="16"/>
  <c r="D15216" i="16"/>
  <c r="K8739" i="16"/>
  <c r="L8739" i="16"/>
  <c r="J11797" i="16"/>
  <c r="D6002" i="16"/>
  <c r="D6001" i="16"/>
  <c r="C5999" i="16"/>
  <c r="D6000" i="16"/>
  <c r="B5999" i="16"/>
  <c r="B10921" i="16"/>
  <c r="C10921" i="16"/>
  <c r="K13142" i="16"/>
  <c r="L13142" i="16"/>
  <c r="I7442" i="16"/>
  <c r="I14451" i="16"/>
  <c r="J3150" i="16"/>
  <c r="B6932" i="16"/>
  <c r="C6932" i="16"/>
  <c r="E6716" i="16"/>
  <c r="C7941" i="16"/>
  <c r="B7941" i="16"/>
  <c r="J3433" i="16"/>
  <c r="L11702" i="16"/>
  <c r="L3541" i="16"/>
  <c r="H16189" i="16"/>
  <c r="B8636" i="16"/>
  <c r="C8636" i="16"/>
  <c r="E7893" i="16"/>
  <c r="E11270" i="16"/>
  <c r="K4899" i="16"/>
  <c r="L4899" i="16"/>
  <c r="B4709" i="16"/>
  <c r="C4709" i="16"/>
  <c r="D6299" i="16"/>
  <c r="D6298" i="16"/>
  <c r="C6296" i="16"/>
  <c r="D6297" i="16"/>
  <c r="B6296" i="16"/>
  <c r="C11317" i="16"/>
  <c r="B11317" i="16"/>
  <c r="K16462" i="16"/>
  <c r="L16462" i="16"/>
  <c r="B11433" i="16"/>
  <c r="C11433" i="16"/>
  <c r="J15435" i="16"/>
  <c r="E15436" i="16"/>
  <c r="I15435" i="16"/>
  <c r="L4735" i="16"/>
  <c r="E9666" i="16"/>
  <c r="L14886" i="16"/>
  <c r="D15109" i="16"/>
  <c r="C15108" i="16"/>
  <c r="B15108" i="16"/>
  <c r="E4403" i="16"/>
  <c r="J4400" i="16"/>
  <c r="I4400" i="16"/>
  <c r="H4400" i="16"/>
  <c r="F4400" i="16"/>
  <c r="K4400" i="16"/>
  <c r="L4400" i="16"/>
  <c r="D12551" i="16"/>
  <c r="C12550" i="16"/>
  <c r="B12550" i="16"/>
  <c r="F16889" i="16"/>
  <c r="D10790" i="16"/>
  <c r="D10789" i="16"/>
  <c r="D10788" i="16"/>
  <c r="C10787" i="16"/>
  <c r="B10787" i="16"/>
  <c r="L5087" i="16"/>
  <c r="D7224" i="16"/>
  <c r="D7223" i="16"/>
  <c r="D7222" i="16"/>
  <c r="B7221" i="16"/>
  <c r="C7221" i="16"/>
  <c r="F14127" i="16"/>
  <c r="E14128" i="16"/>
  <c r="J14127" i="16"/>
  <c r="I14127" i="16"/>
  <c r="E11800" i="16"/>
  <c r="F14233" i="16"/>
  <c r="K12407" i="16"/>
  <c r="E12490" i="16"/>
  <c r="D6108" i="16"/>
  <c r="D6107" i="16"/>
  <c r="D6106" i="16"/>
  <c r="B6105" i="16"/>
  <c r="C6105" i="16"/>
  <c r="D6381" i="16"/>
  <c r="D6380" i="16"/>
  <c r="C6378" i="16"/>
  <c r="D6379" i="16"/>
  <c r="B6378" i="16"/>
  <c r="D11194" i="16"/>
  <c r="C11192" i="16"/>
  <c r="D11195" i="16"/>
  <c r="D11193" i="16"/>
  <c r="B11192" i="16"/>
  <c r="C2388" i="16"/>
  <c r="D2389" i="16"/>
  <c r="B2388" i="16"/>
  <c r="E10881" i="16"/>
  <c r="J10880" i="16"/>
  <c r="E6411" i="16"/>
  <c r="E10435" i="16"/>
  <c r="J10432" i="16"/>
  <c r="I10432" i="16"/>
  <c r="H10432" i="16"/>
  <c r="F10432" i="16"/>
  <c r="L3928" i="16"/>
  <c r="B10925" i="16"/>
  <c r="C10925" i="16"/>
  <c r="K14559" i="16"/>
  <c r="L14559" i="16"/>
  <c r="D5142" i="16"/>
  <c r="D5141" i="16"/>
  <c r="C5139" i="16"/>
  <c r="D5140" i="16"/>
  <c r="B5139" i="16"/>
  <c r="E16685" i="16"/>
  <c r="F16684" i="16"/>
  <c r="B15325" i="16"/>
  <c r="C15325" i="16"/>
  <c r="D15326" i="16"/>
  <c r="L8434" i="16"/>
  <c r="E8588" i="16"/>
  <c r="B617" i="16"/>
  <c r="D618" i="16"/>
  <c r="C617" i="16"/>
  <c r="L11967" i="16"/>
  <c r="E16800" i="16"/>
  <c r="E13254" i="16"/>
  <c r="F13251" i="16"/>
  <c r="K13251" i="16"/>
  <c r="J13251" i="16"/>
  <c r="I13251" i="16"/>
  <c r="H13251" i="16"/>
  <c r="B8071" i="16"/>
  <c r="C8071" i="16"/>
  <c r="D5041" i="16"/>
  <c r="D5040" i="16"/>
  <c r="B5039" i="16"/>
  <c r="C5039" i="16"/>
  <c r="D5042" i="16"/>
  <c r="B181" i="16"/>
  <c r="D182" i="16"/>
  <c r="C181" i="16"/>
  <c r="E4189" i="16"/>
  <c r="E16745" i="16"/>
  <c r="D16544" i="16"/>
  <c r="B16543" i="16"/>
  <c r="C16543" i="16"/>
  <c r="L4143" i="16"/>
  <c r="F13043" i="16"/>
  <c r="E8742" i="16"/>
  <c r="E3973" i="16"/>
  <c r="F3970" i="16"/>
  <c r="J3970" i="16"/>
  <c r="I3970" i="16"/>
  <c r="H3970" i="16"/>
  <c r="L6481" i="16"/>
  <c r="B14018" i="16"/>
  <c r="D14019" i="16"/>
  <c r="C14018" i="16"/>
  <c r="E8291" i="16"/>
  <c r="F8288" i="16"/>
  <c r="K8288" i="16"/>
  <c r="L8288" i="16"/>
  <c r="J8288" i="16"/>
  <c r="I8288" i="16"/>
  <c r="H8288" i="16"/>
  <c r="L3627" i="16"/>
  <c r="B2940" i="16"/>
  <c r="C2940" i="16"/>
  <c r="B11063" i="16"/>
  <c r="C11063" i="16"/>
  <c r="E6795" i="16"/>
  <c r="H6792" i="16"/>
  <c r="F6792" i="16"/>
  <c r="K6792" i="16"/>
  <c r="L6792" i="16"/>
  <c r="J6792" i="16"/>
  <c r="I6792" i="16"/>
  <c r="C14890" i="16"/>
  <c r="B14890" i="16"/>
  <c r="D14891" i="16"/>
  <c r="E7172" i="16"/>
  <c r="B12853" i="16"/>
  <c r="C12853" i="16"/>
  <c r="D12854" i="16"/>
  <c r="D7603" i="16"/>
  <c r="D7602" i="16"/>
  <c r="C7600" i="16"/>
  <c r="D7601" i="16"/>
  <c r="B7600" i="16"/>
  <c r="E13800" i="16"/>
  <c r="E12855" i="16"/>
  <c r="F5517" i="16"/>
  <c r="K5517" i="16"/>
  <c r="E4537" i="16"/>
  <c r="D14672" i="16"/>
  <c r="B14671" i="16"/>
  <c r="C14671" i="16"/>
  <c r="C8197" i="16"/>
  <c r="B8197" i="16"/>
  <c r="E12375" i="16"/>
  <c r="H12372" i="16"/>
  <c r="I12372" i="16"/>
  <c r="F12372" i="16"/>
  <c r="K12372" i="16"/>
  <c r="L12372" i="16"/>
  <c r="J12372" i="16"/>
  <c r="L12042" i="16"/>
  <c r="I16189" i="16"/>
  <c r="D8640" i="16"/>
  <c r="D8639" i="16"/>
  <c r="D8638" i="16"/>
  <c r="B8637" i="16"/>
  <c r="C8637" i="16"/>
  <c r="K12487" i="16"/>
  <c r="L12487" i="16"/>
  <c r="E13691" i="16"/>
  <c r="E4360" i="16"/>
  <c r="I4357" i="16"/>
  <c r="H4357" i="16"/>
  <c r="F4357" i="16"/>
  <c r="K4357" i="16"/>
  <c r="J4357" i="16"/>
  <c r="D14454" i="16"/>
  <c r="C14453" i="16"/>
  <c r="B14453" i="16"/>
  <c r="L3401" i="16"/>
  <c r="E6611" i="16"/>
  <c r="J6608" i="16"/>
  <c r="I6608" i="16"/>
  <c r="H6608" i="16"/>
  <c r="F6608" i="16"/>
  <c r="J16289" i="16"/>
  <c r="E16290" i="16"/>
  <c r="I16289" i="16"/>
  <c r="H16289" i="16"/>
  <c r="D11436" i="16"/>
  <c r="C11434" i="16"/>
  <c r="D11435" i="16"/>
  <c r="B11434" i="16"/>
  <c r="D11437" i="16"/>
  <c r="K5299" i="16"/>
  <c r="L5299" i="16"/>
  <c r="E7445" i="16"/>
  <c r="J6664" i="16"/>
  <c r="B5240" i="16"/>
  <c r="C5240" i="16"/>
  <c r="E12290" i="16"/>
  <c r="J3799" i="16"/>
  <c r="I4401" i="16"/>
  <c r="K12852" i="16"/>
  <c r="L12852" i="16"/>
  <c r="H16889" i="16"/>
  <c r="E12617" i="16"/>
  <c r="I12614" i="16"/>
  <c r="H12614" i="16"/>
  <c r="F12614" i="16"/>
  <c r="J12614" i="16"/>
  <c r="F3842" i="16"/>
  <c r="K3842" i="16"/>
  <c r="B11651" i="16"/>
  <c r="C11651" i="16"/>
  <c r="I12238" i="16"/>
  <c r="H12238" i="16"/>
  <c r="E12239" i="16"/>
  <c r="J12238" i="16"/>
  <c r="I3279" i="16"/>
  <c r="L3279" i="16"/>
  <c r="H14233" i="16"/>
  <c r="I12407" i="16"/>
  <c r="B11848" i="16"/>
  <c r="C11848" i="16"/>
  <c r="K10586" i="16"/>
  <c r="L10586" i="16"/>
  <c r="K13906" i="16"/>
  <c r="L13906" i="16"/>
  <c r="E15762" i="16"/>
  <c r="C1919" i="16"/>
  <c r="D1920" i="16"/>
  <c r="B1919" i="16"/>
  <c r="C7705" i="16"/>
  <c r="B7705" i="16"/>
  <c r="F16846" i="16"/>
  <c r="K16846" i="16"/>
  <c r="L16846" i="16"/>
  <c r="E7256" i="16"/>
  <c r="H7253" i="16"/>
  <c r="J7253" i="16"/>
  <c r="I7253" i="16"/>
  <c r="F7253" i="16"/>
  <c r="K7253" i="16"/>
  <c r="C10640" i="16"/>
  <c r="B10640" i="16"/>
  <c r="H6823" i="16"/>
  <c r="J6823" i="16"/>
  <c r="I6823" i="16"/>
  <c r="F6823" i="16"/>
  <c r="K6823" i="16"/>
  <c r="L6823" i="16"/>
  <c r="I10433" i="16"/>
  <c r="D10928" i="16"/>
  <c r="C10926" i="16"/>
  <c r="D10927" i="16"/>
  <c r="B10926" i="16"/>
  <c r="D10929" i="16"/>
  <c r="B11550" i="16"/>
  <c r="C11550" i="16"/>
  <c r="E12691" i="16"/>
  <c r="C16848" i="16"/>
  <c r="D16849" i="16"/>
  <c r="B16848" i="16"/>
  <c r="L4661" i="16"/>
  <c r="J3064" i="16"/>
  <c r="L10124" i="16"/>
  <c r="L3432" i="16"/>
  <c r="E3153" i="16"/>
  <c r="D1005" i="16"/>
  <c r="B1004" i="16"/>
  <c r="C1004" i="16"/>
  <c r="D8075" i="16"/>
  <c r="D8074" i="16"/>
  <c r="D8073" i="16"/>
  <c r="B8072" i="16"/>
  <c r="C8072" i="16"/>
  <c r="E5628" i="16"/>
  <c r="J5625" i="16"/>
  <c r="I5625" i="16"/>
  <c r="H5625" i="16"/>
  <c r="F5625" i="16"/>
  <c r="K5625" i="16"/>
  <c r="L5625" i="16"/>
  <c r="L4099" i="16"/>
  <c r="B3546" i="16"/>
  <c r="C3546" i="16"/>
  <c r="L8433" i="16"/>
  <c r="E4598" i="16"/>
  <c r="B8336" i="16"/>
  <c r="C8336" i="16"/>
  <c r="H13043" i="16"/>
  <c r="K15214" i="16"/>
  <c r="L15214" i="16"/>
  <c r="K15322" i="16"/>
  <c r="L15322" i="16"/>
  <c r="D14126" i="16"/>
  <c r="C14125" i="16"/>
  <c r="B14125" i="16"/>
  <c r="B8485" i="16"/>
  <c r="C8485" i="16"/>
  <c r="I3971" i="16"/>
  <c r="I8289" i="16"/>
  <c r="K15105" i="16"/>
  <c r="L15105" i="16"/>
  <c r="I6793" i="16"/>
  <c r="L6055" i="16"/>
  <c r="J7017" i="16"/>
  <c r="C108" i="16"/>
  <c r="D109" i="16"/>
  <c r="B108" i="16"/>
  <c r="E4017" i="16"/>
  <c r="B12690" i="16"/>
  <c r="C12690" i="16"/>
  <c r="D12691" i="16"/>
  <c r="E13582" i="16"/>
  <c r="B6203" i="16"/>
  <c r="C6203" i="16"/>
  <c r="B15216" i="16"/>
  <c r="C15216" i="16"/>
  <c r="D15217" i="16"/>
  <c r="B4864" i="16"/>
  <c r="C4864" i="16"/>
  <c r="E16930" i="16"/>
  <c r="I16929" i="16"/>
  <c r="F16929" i="16"/>
  <c r="K16929" i="16"/>
  <c r="H16929" i="16"/>
  <c r="K5734" i="16"/>
  <c r="L5734" i="16"/>
  <c r="F12548" i="16"/>
  <c r="K12548" i="16"/>
  <c r="L12548" i="16"/>
  <c r="F3885" i="16"/>
  <c r="K3885" i="16"/>
  <c r="L3885" i="16"/>
  <c r="K2977" i="16"/>
  <c r="L2977" i="16"/>
  <c r="B6000" i="16"/>
  <c r="C6000" i="16"/>
  <c r="E11706" i="16"/>
  <c r="B4865" i="16"/>
  <c r="C4865" i="16"/>
  <c r="K7544" i="16"/>
  <c r="L7544" i="16"/>
  <c r="B8198" i="16"/>
  <c r="C8198" i="16"/>
  <c r="I12373" i="16"/>
  <c r="E3543" i="16"/>
  <c r="I3540" i="16"/>
  <c r="H3540" i="16"/>
  <c r="F3540" i="16"/>
  <c r="K3540" i="16"/>
  <c r="J3540" i="16"/>
  <c r="L7442" i="16"/>
  <c r="E12046" i="16"/>
  <c r="D12620" i="16"/>
  <c r="C12619" i="16"/>
  <c r="B12619" i="16"/>
  <c r="B2582" i="16"/>
  <c r="C2582" i="16"/>
  <c r="D2583" i="16"/>
  <c r="K13469" i="16"/>
  <c r="L13469" i="16"/>
  <c r="I4358" i="16"/>
  <c r="B4710" i="16"/>
  <c r="C4710" i="16"/>
  <c r="B6294" i="16"/>
  <c r="C6294" i="16"/>
  <c r="E12180" i="16"/>
  <c r="I6609" i="16"/>
  <c r="L4595" i="16"/>
  <c r="E4737" i="16"/>
  <c r="J4734" i="16"/>
  <c r="I4734" i="16"/>
  <c r="H4734" i="16"/>
  <c r="F4734" i="16"/>
  <c r="K16085" i="16"/>
  <c r="L16085" i="16"/>
  <c r="J4401" i="16"/>
  <c r="D13145" i="16"/>
  <c r="B13144" i="16"/>
  <c r="C13144" i="16"/>
  <c r="I12615" i="16"/>
  <c r="C10785" i="16"/>
  <c r="B10785" i="16"/>
  <c r="E5089" i="16"/>
  <c r="J5086" i="16"/>
  <c r="I5086" i="16"/>
  <c r="H5086" i="16"/>
  <c r="F5086" i="16"/>
  <c r="K5086" i="16"/>
  <c r="L5086" i="16"/>
  <c r="B7219" i="16"/>
  <c r="C7219" i="16"/>
  <c r="K4437" i="16"/>
  <c r="L4437" i="16"/>
  <c r="K15649" i="16"/>
  <c r="L15649" i="16"/>
  <c r="J12407" i="16"/>
  <c r="D11852" i="16"/>
  <c r="D11851" i="16"/>
  <c r="D11850" i="16"/>
  <c r="B11849" i="16"/>
  <c r="C11849" i="16"/>
  <c r="E10590" i="16"/>
  <c r="E4318" i="16"/>
  <c r="E6156" i="16"/>
  <c r="E13908" i="16"/>
  <c r="F13905" i="16"/>
  <c r="I13905" i="16"/>
  <c r="H13905" i="16"/>
  <c r="J13905" i="16"/>
  <c r="B1196" i="16"/>
  <c r="C1196" i="16"/>
  <c r="D1197" i="16"/>
  <c r="C6455" i="16"/>
  <c r="B6455" i="16"/>
  <c r="J16846" i="16"/>
  <c r="I7254" i="16"/>
  <c r="E9051" i="16"/>
  <c r="H9050" i="16"/>
  <c r="F9050" i="16"/>
  <c r="K9050" i="16"/>
  <c r="J9050" i="16"/>
  <c r="I9050" i="16"/>
  <c r="I6824" i="16"/>
  <c r="J10433" i="16"/>
  <c r="E3930" i="16"/>
  <c r="J3927" i="16"/>
  <c r="I3927" i="16"/>
  <c r="H3927" i="16"/>
  <c r="F3927" i="16"/>
  <c r="B11551" i="16"/>
  <c r="C11551" i="16"/>
  <c r="L8150" i="16"/>
  <c r="K6480" i="16"/>
  <c r="L6480" i="16"/>
  <c r="B4946" i="16"/>
  <c r="C4946" i="16"/>
  <c r="E11969" i="16"/>
  <c r="J11966" i="16"/>
  <c r="I11966" i="16"/>
  <c r="H11966" i="16"/>
  <c r="F11966" i="16"/>
  <c r="K11966" i="16"/>
  <c r="E14344" i="16"/>
  <c r="J14341" i="16"/>
  <c r="H14341" i="16"/>
  <c r="F14341" i="16"/>
  <c r="K14341" i="16"/>
  <c r="L14341" i="16"/>
  <c r="I14341" i="16"/>
  <c r="I5626" i="16"/>
  <c r="L5626" i="16"/>
  <c r="E16382" i="16"/>
  <c r="F16379" i="16"/>
  <c r="K16379" i="16"/>
  <c r="L16379" i="16"/>
  <c r="J16379" i="16"/>
  <c r="I16379" i="16"/>
  <c r="H16379" i="16"/>
  <c r="D2279" i="16"/>
  <c r="B2278" i="16"/>
  <c r="C2278" i="16"/>
  <c r="E4145" i="16"/>
  <c r="F4142" i="16"/>
  <c r="K4142" i="16"/>
  <c r="L4142" i="16"/>
  <c r="J4142" i="16"/>
  <c r="I4142" i="16"/>
  <c r="H4142" i="16"/>
  <c r="K7768" i="16"/>
  <c r="L7768" i="16"/>
  <c r="B8337" i="16"/>
  <c r="C8337" i="16"/>
  <c r="K14668" i="16"/>
  <c r="L14668" i="16"/>
  <c r="B7304" i="16"/>
  <c r="C7304" i="16"/>
  <c r="D8489" i="16"/>
  <c r="D8488" i="16"/>
  <c r="D8487" i="16"/>
  <c r="B8486" i="16"/>
  <c r="C8486" i="16"/>
  <c r="K15540" i="16"/>
  <c r="L15540" i="16"/>
  <c r="J8289" i="16"/>
  <c r="E3629" i="16"/>
  <c r="F3626" i="16"/>
  <c r="J3626" i="16"/>
  <c r="I3626" i="16"/>
  <c r="H3626" i="16"/>
  <c r="D2945" i="16"/>
  <c r="D2944" i="16"/>
  <c r="B2942" i="16"/>
  <c r="C2942" i="16"/>
  <c r="D2943" i="16"/>
  <c r="J6793" i="16"/>
  <c r="E3023" i="16"/>
  <c r="F3020" i="16"/>
  <c r="K3020" i="16"/>
  <c r="I3020" i="16"/>
  <c r="H3020" i="16"/>
  <c r="J3020" i="16"/>
  <c r="L3150" i="16"/>
  <c r="E11887" i="16"/>
  <c r="H11884" i="16"/>
  <c r="F11884" i="16"/>
  <c r="K11884" i="16"/>
  <c r="J11884" i="16"/>
  <c r="I11884" i="16"/>
  <c r="E5192" i="16"/>
  <c r="H5189" i="16"/>
  <c r="F5189" i="16"/>
  <c r="K5189" i="16"/>
  <c r="L5189" i="16"/>
  <c r="J5189" i="16"/>
  <c r="I5189" i="16"/>
  <c r="K4468" i="16"/>
  <c r="L4468" i="16"/>
  <c r="K3321" i="16"/>
  <c r="L3321" i="16"/>
  <c r="D13254" i="16"/>
  <c r="B13253" i="16"/>
  <c r="C13253" i="16"/>
  <c r="K15104" i="16"/>
  <c r="L15104" i="16"/>
  <c r="E3887" i="16"/>
  <c r="H3884" i="16"/>
  <c r="F3884" i="16"/>
  <c r="K3884" i="16"/>
  <c r="J3884" i="16"/>
  <c r="I3884" i="16"/>
  <c r="D8202" i="16"/>
  <c r="D8201" i="16"/>
  <c r="D8200" i="16"/>
  <c r="B8199" i="16"/>
  <c r="C8199" i="16"/>
  <c r="K16189" i="16"/>
  <c r="L16189" i="16"/>
  <c r="C8635" i="16"/>
  <c r="B8635" i="16"/>
  <c r="B4711" i="16"/>
  <c r="C4711" i="16"/>
  <c r="B13581" i="16"/>
  <c r="C13581" i="16"/>
  <c r="D13582" i="16"/>
  <c r="B11756" i="16"/>
  <c r="C11756" i="16"/>
  <c r="K6408" i="16"/>
  <c r="L6408" i="16"/>
  <c r="L2935" i="16"/>
  <c r="C5241" i="16"/>
  <c r="B5241" i="16"/>
  <c r="E16891" i="16"/>
  <c r="F16888" i="16"/>
  <c r="K16888" i="16"/>
  <c r="L16888" i="16"/>
  <c r="H16888" i="16"/>
  <c r="J16888" i="16"/>
  <c r="I16888" i="16"/>
  <c r="E3844" i="16"/>
  <c r="J3841" i="16"/>
  <c r="I3841" i="16"/>
  <c r="H3841" i="16"/>
  <c r="F3841" i="16"/>
  <c r="K3841" i="16"/>
  <c r="L3841" i="16"/>
  <c r="E4441" i="16"/>
  <c r="E15653" i="16"/>
  <c r="D16929" i="16"/>
  <c r="C16928" i="16"/>
  <c r="B16928" i="16"/>
  <c r="F14018" i="16"/>
  <c r="J14018" i="16"/>
  <c r="I14018" i="16"/>
  <c r="H14018" i="16"/>
  <c r="E14019" i="16"/>
  <c r="E14235" i="16"/>
  <c r="H14232" i="16"/>
  <c r="I14232" i="16"/>
  <c r="J14232" i="16"/>
  <c r="F14232" i="16"/>
  <c r="K14232" i="16"/>
  <c r="L14232" i="16"/>
  <c r="B7816" i="16"/>
  <c r="C7816" i="16"/>
  <c r="D13475" i="16"/>
  <c r="B13474" i="16"/>
  <c r="C13474" i="16"/>
  <c r="K13579" i="16"/>
  <c r="L13579" i="16"/>
  <c r="I6892" i="16"/>
  <c r="E6893" i="16"/>
  <c r="H6892" i="16"/>
  <c r="E11388" i="16"/>
  <c r="B7395" i="16"/>
  <c r="C7395" i="16"/>
  <c r="D6939" i="16"/>
  <c r="D6937" i="16"/>
  <c r="D6938" i="16"/>
  <c r="B6936" i="16"/>
  <c r="C6936" i="16"/>
  <c r="D11555" i="16"/>
  <c r="D11554" i="16"/>
  <c r="D11553" i="16"/>
  <c r="B11552" i="16"/>
  <c r="C11552" i="16"/>
  <c r="F11606" i="16"/>
  <c r="E11607" i="16"/>
  <c r="H11606" i="16"/>
  <c r="K9355" i="16"/>
  <c r="K12946" i="16"/>
  <c r="L12946" i="16"/>
  <c r="K8892" i="16"/>
  <c r="L8892" i="16"/>
  <c r="B7141" i="16"/>
  <c r="C7141" i="16"/>
  <c r="E4103" i="16"/>
  <c r="C3547" i="16"/>
  <c r="B3547" i="16"/>
  <c r="D8341" i="16"/>
  <c r="D8340" i="16"/>
  <c r="C8338" i="16"/>
  <c r="D8339" i="16"/>
  <c r="B8338" i="16"/>
  <c r="E13045" i="16"/>
  <c r="H13042" i="16"/>
  <c r="F13042" i="16"/>
  <c r="K13042" i="16"/>
  <c r="J13042" i="16"/>
  <c r="I13042" i="16"/>
  <c r="E14672" i="16"/>
  <c r="E15326" i="16"/>
  <c r="J6759" i="16"/>
  <c r="F6759" i="16"/>
  <c r="E6760" i="16"/>
  <c r="I6759" i="16"/>
  <c r="H6759" i="16"/>
  <c r="L7654" i="16"/>
  <c r="L3498" i="16"/>
  <c r="D16191" i="16"/>
  <c r="B16190" i="16"/>
  <c r="C16190" i="16"/>
  <c r="E16465" i="16"/>
  <c r="B253" i="16"/>
  <c r="C253" i="16"/>
  <c r="D254" i="16"/>
  <c r="E3325" i="16"/>
  <c r="L4229" i="16"/>
  <c r="C14346" i="16"/>
  <c r="B14346" i="16"/>
  <c r="D14347" i="16"/>
  <c r="E5519" i="16"/>
  <c r="H5516" i="16"/>
  <c r="F5516" i="16"/>
  <c r="K5516" i="16"/>
  <c r="L5516" i="16"/>
  <c r="J5516" i="16"/>
  <c r="I5516" i="16"/>
  <c r="D4869" i="16"/>
  <c r="D4868" i="16"/>
  <c r="D4867" i="16"/>
  <c r="B4866" i="16"/>
  <c r="C4866" i="16"/>
  <c r="J14778" i="16"/>
  <c r="B7493" i="16"/>
  <c r="C7493" i="16"/>
  <c r="C4785" i="16"/>
  <c r="B4785" i="16"/>
  <c r="D16618" i="16"/>
  <c r="C16617" i="16"/>
  <c r="B16617" i="16"/>
  <c r="D13045" i="16"/>
  <c r="B13044" i="16"/>
  <c r="C13044" i="16"/>
  <c r="E10738" i="16"/>
  <c r="D16467" i="16"/>
  <c r="B16466" i="16"/>
  <c r="C16466" i="16"/>
  <c r="C13800" i="16"/>
  <c r="B13800" i="16"/>
  <c r="D13801" i="16"/>
  <c r="K14451" i="16"/>
  <c r="L14451" i="16"/>
  <c r="E9205" i="16"/>
  <c r="J9204" i="16"/>
  <c r="D5245" i="16"/>
  <c r="D5244" i="16"/>
  <c r="D5243" i="16"/>
  <c r="B5242" i="16"/>
  <c r="C5242" i="16"/>
  <c r="E14890" i="16"/>
  <c r="K14995" i="16"/>
  <c r="L14995" i="16"/>
  <c r="E8020" i="16"/>
  <c r="I3842" i="16"/>
  <c r="L11497" i="16"/>
  <c r="E3281" i="16"/>
  <c r="J3278" i="16"/>
  <c r="I3278" i="16"/>
  <c r="H3278" i="16"/>
  <c r="F3278" i="16"/>
  <c r="K3278" i="16"/>
  <c r="J14233" i="16"/>
  <c r="B7817" i="16"/>
  <c r="C7817" i="16"/>
  <c r="C11847" i="16"/>
  <c r="B11847" i="16"/>
  <c r="E5956" i="16"/>
  <c r="B11191" i="16"/>
  <c r="C11191" i="16"/>
  <c r="L8585" i="16"/>
  <c r="C6456" i="16"/>
  <c r="B6456" i="16"/>
  <c r="D14563" i="16"/>
  <c r="C14562" i="16"/>
  <c r="B14562" i="16"/>
  <c r="B6935" i="16"/>
  <c r="C6935" i="16"/>
  <c r="E14563" i="16"/>
  <c r="B16379" i="16"/>
  <c r="C16379" i="16"/>
  <c r="D16380" i="16"/>
  <c r="E6484" i="16"/>
  <c r="B4947" i="16"/>
  <c r="C4947" i="16"/>
  <c r="J9820" i="16"/>
  <c r="I9820" i="16"/>
  <c r="H9820" i="16"/>
  <c r="E9821" i="16"/>
  <c r="E3501" i="16"/>
  <c r="C16683" i="16"/>
  <c r="D16684" i="16"/>
  <c r="B16683" i="16"/>
  <c r="D16289" i="16"/>
  <c r="B16288" i="16"/>
  <c r="C16288" i="16"/>
  <c r="C15870" i="16"/>
  <c r="B15870" i="16"/>
  <c r="D15871" i="16"/>
  <c r="D7145" i="16"/>
  <c r="D7144" i="16"/>
  <c r="D7143" i="16"/>
  <c r="B7142" i="16"/>
  <c r="C7142" i="16"/>
  <c r="D3550" i="16"/>
  <c r="C3548" i="16"/>
  <c r="D3549" i="16"/>
  <c r="B3548" i="16"/>
  <c r="D3551" i="16"/>
  <c r="E8437" i="16"/>
  <c r="K9508" i="16"/>
  <c r="L9508" i="16"/>
  <c r="J13043" i="16"/>
  <c r="L6243" i="16"/>
  <c r="E16545" i="16"/>
  <c r="B7305" i="16"/>
  <c r="C7305" i="16"/>
  <c r="C8484" i="16"/>
  <c r="B8484" i="16"/>
  <c r="L11012" i="16"/>
  <c r="B11064" i="16"/>
  <c r="C11064" i="16"/>
  <c r="K7169" i="16"/>
  <c r="L7169" i="16"/>
  <c r="E6059" i="16"/>
  <c r="L3433" i="16"/>
  <c r="B7943" i="16"/>
  <c r="C7943" i="16"/>
  <c r="E10283" i="16"/>
  <c r="I10282" i="16"/>
  <c r="H10282" i="16"/>
  <c r="F10282" i="16"/>
  <c r="K10282" i="16"/>
  <c r="J10282" i="16"/>
  <c r="C6001" i="16"/>
  <c r="B6001" i="16"/>
  <c r="E3586" i="16"/>
  <c r="H3583" i="16"/>
  <c r="F3583" i="16"/>
  <c r="K3583" i="16"/>
  <c r="L3583" i="16"/>
  <c r="J3583" i="16"/>
  <c r="I3583" i="16"/>
  <c r="E5738" i="16"/>
  <c r="B6204" i="16"/>
  <c r="C6204" i="16"/>
  <c r="E12550" i="16"/>
  <c r="I12547" i="16"/>
  <c r="H12547" i="16"/>
  <c r="F12547" i="16"/>
  <c r="J12547" i="16"/>
  <c r="I3885" i="16"/>
  <c r="E7548" i="16"/>
  <c r="I6716" i="16"/>
  <c r="E6717" i="16"/>
  <c r="J6716" i="16"/>
  <c r="D6005" i="16"/>
  <c r="D6004" i="16"/>
  <c r="D6003" i="16"/>
  <c r="B6002" i="16"/>
  <c r="C6002" i="16"/>
  <c r="J5517" i="16"/>
  <c r="I3584" i="16"/>
  <c r="L3584" i="16"/>
  <c r="D6208" i="16"/>
  <c r="D6207" i="16"/>
  <c r="D6206" i="16"/>
  <c r="B6205" i="16"/>
  <c r="C6205" i="16"/>
  <c r="J3885" i="16"/>
  <c r="H14778" i="16"/>
  <c r="K14778" i="16"/>
  <c r="L14778" i="16"/>
  <c r="D7497" i="16"/>
  <c r="D7496" i="16"/>
  <c r="D7495" i="16"/>
  <c r="B7494" i="16"/>
  <c r="C7494" i="16"/>
  <c r="D13366" i="16"/>
  <c r="C13365" i="16"/>
  <c r="B13365" i="16"/>
  <c r="D15980" i="16"/>
  <c r="C15979" i="16"/>
  <c r="B15979" i="16"/>
  <c r="L13360" i="16"/>
  <c r="K11266" i="16"/>
  <c r="L11266" i="16"/>
  <c r="B496" i="16"/>
  <c r="C496" i="16"/>
  <c r="D497" i="16"/>
  <c r="B11318" i="16"/>
  <c r="C11318" i="16"/>
  <c r="B11757" i="16"/>
  <c r="C11757" i="16"/>
  <c r="B35" i="16"/>
  <c r="D36" i="16"/>
  <c r="C35" i="16"/>
  <c r="K7769" i="16"/>
  <c r="L7769" i="16"/>
  <c r="E3405" i="16"/>
  <c r="E2937" i="16"/>
  <c r="I2934" i="16"/>
  <c r="H2934" i="16"/>
  <c r="F2934" i="16"/>
  <c r="K2934" i="16"/>
  <c r="J2934" i="16"/>
  <c r="F6664" i="16"/>
  <c r="K6664" i="16"/>
  <c r="L6664" i="16"/>
  <c r="E8153" i="16"/>
  <c r="F3799" i="16"/>
  <c r="K3799" i="16"/>
  <c r="L3799" i="16"/>
  <c r="F12615" i="16"/>
  <c r="K12615" i="16"/>
  <c r="L12615" i="16"/>
  <c r="E15981" i="16"/>
  <c r="I15980" i="16"/>
  <c r="H15980" i="16"/>
  <c r="F15980" i="16"/>
  <c r="K15980" i="16"/>
  <c r="L15980" i="16"/>
  <c r="J3842" i="16"/>
  <c r="D11653" i="16"/>
  <c r="B11652" i="16"/>
  <c r="C11652" i="16"/>
  <c r="D11654" i="16"/>
  <c r="D11655" i="16"/>
  <c r="E12115" i="16"/>
  <c r="J12112" i="16"/>
  <c r="I12112" i="16"/>
  <c r="H12112" i="16"/>
  <c r="F12112" i="16"/>
  <c r="K12112" i="16"/>
  <c r="L12112" i="16"/>
  <c r="J3279" i="16"/>
  <c r="E2894" i="16"/>
  <c r="H2891" i="16"/>
  <c r="F2891" i="16"/>
  <c r="J2891" i="16"/>
  <c r="I2891" i="16"/>
  <c r="D7820" i="16"/>
  <c r="C7818" i="16"/>
  <c r="D7819" i="16"/>
  <c r="B7818" i="16"/>
  <c r="D7821" i="16"/>
  <c r="B6103" i="16"/>
  <c r="C6103" i="16"/>
  <c r="E4060" i="16"/>
  <c r="C13691" i="16"/>
  <c r="B13691" i="16"/>
  <c r="D13692" i="16"/>
  <c r="K15758" i="16"/>
  <c r="L15758" i="16"/>
  <c r="B6376" i="16"/>
  <c r="C6376" i="16"/>
  <c r="D7707" i="16"/>
  <c r="B7706" i="16"/>
  <c r="C7706" i="16"/>
  <c r="D7709" i="16"/>
  <c r="D7708" i="16"/>
  <c r="E6952" i="16"/>
  <c r="J6949" i="16"/>
  <c r="I6949" i="16"/>
  <c r="H6949" i="16"/>
  <c r="F6949" i="16"/>
  <c r="K6949" i="16"/>
  <c r="C6457" i="16"/>
  <c r="B6457" i="16"/>
  <c r="L3192" i="16"/>
  <c r="B7396" i="16"/>
  <c r="C7396" i="16"/>
  <c r="E11500" i="16"/>
  <c r="E4665" i="16"/>
  <c r="F3064" i="16"/>
  <c r="K3064" i="16"/>
  <c r="L3064" i="16"/>
  <c r="C5137" i="16"/>
  <c r="B5137" i="16"/>
  <c r="E10128" i="16"/>
  <c r="D4950" i="16"/>
  <c r="D4949" i="16"/>
  <c r="B4948" i="16"/>
  <c r="C4948" i="16"/>
  <c r="D4951" i="16"/>
  <c r="K8584" i="16"/>
  <c r="L8584" i="16"/>
  <c r="E9357" i="16"/>
  <c r="J9354" i="16"/>
  <c r="I9354" i="16"/>
  <c r="H9354" i="16"/>
  <c r="F9354" i="16"/>
  <c r="L16796" i="16"/>
  <c r="E13147" i="16"/>
  <c r="F13146" i="16"/>
  <c r="K13146" i="16"/>
  <c r="L13146" i="16"/>
  <c r="I13146" i="16"/>
  <c r="H13146" i="16"/>
  <c r="E12948" i="16"/>
  <c r="J12945" i="16"/>
  <c r="H12945" i="16"/>
  <c r="I12945" i="16"/>
  <c r="F12945" i="16"/>
  <c r="J13252" i="16"/>
  <c r="B5037" i="16"/>
  <c r="C5037" i="16"/>
  <c r="K16741" i="16"/>
  <c r="L16741" i="16"/>
  <c r="E3758" i="16"/>
  <c r="J3755" i="16"/>
  <c r="I3755" i="16"/>
  <c r="F3755" i="16"/>
  <c r="H3755" i="16"/>
  <c r="E7772" i="16"/>
  <c r="B14780" i="16"/>
  <c r="C14780" i="16"/>
  <c r="D14781" i="16"/>
  <c r="E15216" i="16"/>
  <c r="H15213" i="16"/>
  <c r="F15213" i="16"/>
  <c r="K15213" i="16"/>
  <c r="J15213" i="16"/>
  <c r="I15213" i="16"/>
  <c r="F3107" i="16"/>
  <c r="K3107" i="16"/>
  <c r="L3107" i="16"/>
  <c r="E6247" i="16"/>
  <c r="K3322" i="16"/>
  <c r="L3322" i="16"/>
  <c r="D7308" i="16"/>
  <c r="D7307" i="16"/>
  <c r="B7306" i="16"/>
  <c r="C7306" i="16"/>
  <c r="D7309" i="16"/>
  <c r="F9974" i="16"/>
  <c r="E9975" i="16"/>
  <c r="I9974" i="16"/>
  <c r="J3971" i="16"/>
  <c r="E11016" i="16"/>
  <c r="J4993" i="16"/>
  <c r="E4994" i="16"/>
  <c r="F4993" i="16"/>
  <c r="K4993" i="16"/>
  <c r="H4993" i="16"/>
  <c r="E15544" i="16"/>
  <c r="E7656" i="16"/>
  <c r="F7653" i="16"/>
  <c r="K7653" i="16"/>
  <c r="L7653" i="16"/>
  <c r="J7653" i="16"/>
  <c r="I7653" i="16"/>
  <c r="H7653" i="16"/>
  <c r="L3670" i="16"/>
  <c r="F7017" i="16"/>
  <c r="K7017" i="16"/>
  <c r="L7017" i="16"/>
  <c r="B7944" i="16"/>
  <c r="C7944" i="16"/>
  <c r="L14450" i="16"/>
  <c r="E4816" i="16"/>
  <c r="H4813" i="16"/>
  <c r="F4813" i="16"/>
  <c r="K4813" i="16"/>
  <c r="J4813" i="16"/>
  <c r="I4813" i="16"/>
  <c r="D15001" i="16"/>
  <c r="B15000" i="16"/>
  <c r="C15000" i="16"/>
  <c r="L4013" i="16"/>
  <c r="E15108" i="16"/>
  <c r="E2981" i="16"/>
  <c r="I5517" i="16"/>
  <c r="E4274" i="16"/>
  <c r="H4271" i="16"/>
  <c r="F4271" i="16"/>
  <c r="K4271" i="16"/>
  <c r="L4271" i="16"/>
  <c r="J4271" i="16"/>
  <c r="I4271" i="16"/>
  <c r="L4533" i="16"/>
  <c r="J12548" i="16"/>
  <c r="I4272" i="16"/>
  <c r="L4272" i="16"/>
  <c r="J3584" i="16"/>
  <c r="B15543" i="16"/>
  <c r="C15543" i="16"/>
  <c r="D15544" i="16"/>
  <c r="B48" i="1"/>
  <c r="C48" i="1"/>
  <c r="H48" i="1"/>
  <c r="I48" i="1"/>
  <c r="A49" i="1"/>
  <c r="B15434" i="16"/>
  <c r="C15434" i="16"/>
  <c r="D15435" i="16"/>
  <c r="B4786" i="16"/>
  <c r="C4786" i="16"/>
  <c r="K4014" i="16"/>
  <c r="L4014" i="16"/>
  <c r="K13687" i="16"/>
  <c r="L13687" i="16"/>
  <c r="E13473" i="16"/>
  <c r="D11321" i="16"/>
  <c r="D11320" i="16"/>
  <c r="B11319" i="16"/>
  <c r="C11319" i="16"/>
  <c r="D11322" i="16"/>
  <c r="D11760" i="16"/>
  <c r="C11758" i="16"/>
  <c r="D11759" i="16"/>
  <c r="B11758" i="16"/>
  <c r="D11761" i="16"/>
  <c r="B11432" i="16"/>
  <c r="C11432" i="16"/>
  <c r="E5301" i="16"/>
  <c r="I5298" i="16"/>
  <c r="H5298" i="16"/>
  <c r="F5298" i="16"/>
  <c r="J5298" i="16"/>
  <c r="E3673" i="16"/>
  <c r="C15653" i="16"/>
  <c r="B15653" i="16"/>
  <c r="D15654" i="16"/>
  <c r="J2935" i="16"/>
  <c r="K9662" i="16"/>
  <c r="L9662" i="16"/>
  <c r="E16089" i="16"/>
  <c r="E4232" i="16"/>
  <c r="F4401" i="16"/>
  <c r="I12113" i="16"/>
  <c r="L12113" i="16"/>
  <c r="D13910" i="16"/>
  <c r="B13909" i="16"/>
  <c r="C13909" i="16"/>
  <c r="I2892" i="16"/>
  <c r="L2892" i="16"/>
  <c r="E7347" i="16"/>
  <c r="J7344" i="16"/>
  <c r="I7344" i="16"/>
  <c r="H7344" i="16"/>
  <c r="F7344" i="16"/>
  <c r="E5410" i="16"/>
  <c r="J5407" i="16"/>
  <c r="I5407" i="16"/>
  <c r="H5407" i="16"/>
  <c r="F5407" i="16"/>
  <c r="K6152" i="16"/>
  <c r="L6152" i="16"/>
  <c r="E6331" i="16"/>
  <c r="J6328" i="16"/>
  <c r="I6328" i="16"/>
  <c r="H6328" i="16"/>
  <c r="F6328" i="16"/>
  <c r="K6328" i="16"/>
  <c r="L6328" i="16"/>
  <c r="B11190" i="16"/>
  <c r="C11190" i="16"/>
  <c r="I6950" i="16"/>
  <c r="L6950" i="16"/>
  <c r="B10641" i="16"/>
  <c r="C10641" i="16"/>
  <c r="D7399" i="16"/>
  <c r="D7398" i="16"/>
  <c r="B7397" i="16"/>
  <c r="C7397" i="16"/>
  <c r="D7400" i="16"/>
  <c r="F10433" i="16"/>
  <c r="C6934" i="16"/>
  <c r="B6934" i="16"/>
  <c r="B10924" i="16"/>
  <c r="C10924" i="16"/>
  <c r="B16890" i="16"/>
  <c r="C16890" i="16"/>
  <c r="D16891" i="16"/>
  <c r="K12687" i="16"/>
  <c r="L12687" i="16"/>
  <c r="C12946" i="16"/>
  <c r="B12946" i="16"/>
  <c r="D12947" i="16"/>
  <c r="E11147" i="16"/>
  <c r="J11146" i="16"/>
  <c r="I9355" i="16"/>
  <c r="J12946" i="16"/>
  <c r="F13252" i="16"/>
  <c r="K13252" i="16"/>
  <c r="B7140" i="16"/>
  <c r="C7140" i="16"/>
  <c r="I3756" i="16"/>
  <c r="L3756" i="16"/>
  <c r="K4594" i="16"/>
  <c r="L4594" i="16"/>
  <c r="E9512" i="16"/>
  <c r="K12688" i="16"/>
  <c r="L12688" i="16"/>
  <c r="L4662" i="16"/>
  <c r="L10125" i="16"/>
  <c r="F3971" i="16"/>
  <c r="D12769" i="16"/>
  <c r="B12768" i="16"/>
  <c r="C12768" i="16"/>
  <c r="F8289" i="16"/>
  <c r="E3238" i="16"/>
  <c r="F3235" i="16"/>
  <c r="K3235" i="16"/>
  <c r="L3235" i="16"/>
  <c r="J3235" i="16"/>
  <c r="I3235" i="16"/>
  <c r="H3235" i="16"/>
  <c r="J7654" i="16"/>
  <c r="B2941" i="16"/>
  <c r="C2941" i="16"/>
  <c r="D11068" i="16"/>
  <c r="D11067" i="16"/>
  <c r="D11066" i="16"/>
  <c r="B11065" i="16"/>
  <c r="C11065" i="16"/>
  <c r="F6793" i="16"/>
  <c r="E16616" i="16"/>
  <c r="H16613" i="16"/>
  <c r="F16613" i="16"/>
  <c r="I16613" i="16"/>
  <c r="J16613" i="16"/>
  <c r="D7947" i="16"/>
  <c r="C7945" i="16"/>
  <c r="D7946" i="16"/>
  <c r="B7945" i="16"/>
  <c r="D7948" i="16"/>
  <c r="I4814" i="16"/>
  <c r="L4814" i="16"/>
  <c r="C7598" i="16"/>
  <c r="B7598" i="16"/>
  <c r="E5846" i="16"/>
  <c r="H5843" i="16"/>
  <c r="F5843" i="16"/>
  <c r="J5843" i="16"/>
  <c r="I5843" i="16"/>
  <c r="D16799" i="16"/>
  <c r="C16798" i="16"/>
  <c r="B16798" i="16"/>
  <c r="L12851" i="16"/>
  <c r="E7093" i="16"/>
  <c r="E14780" i="16"/>
  <c r="I14777" i="16"/>
  <c r="F14777" i="16"/>
  <c r="K14777" i="16"/>
  <c r="L14777" i="16"/>
  <c r="J14777" i="16"/>
  <c r="H14777" i="16"/>
  <c r="K12373" i="16"/>
  <c r="L12373" i="16"/>
  <c r="C7492" i="16"/>
  <c r="B7492" i="16"/>
  <c r="D4790" i="16"/>
  <c r="D4789" i="16"/>
  <c r="C4787" i="16"/>
  <c r="D4788" i="16"/>
  <c r="B4787" i="16"/>
  <c r="E13364" i="16"/>
  <c r="E16191" i="16"/>
  <c r="J16188" i="16"/>
  <c r="I16188" i="16"/>
  <c r="H16188" i="16"/>
  <c r="F16188" i="16"/>
  <c r="K16188" i="16"/>
  <c r="L16188" i="16"/>
  <c r="K4469" i="16"/>
  <c r="L4469" i="16"/>
  <c r="L7889" i="16"/>
  <c r="K4358" i="16"/>
  <c r="L4358" i="16"/>
  <c r="B6295" i="16"/>
  <c r="C6295" i="16"/>
  <c r="K6609" i="16"/>
  <c r="L6609" i="16"/>
  <c r="B810" i="16"/>
  <c r="C810" i="16"/>
  <c r="D811" i="16"/>
  <c r="C14234" i="16"/>
  <c r="B14234" i="16"/>
  <c r="D14235" i="16"/>
  <c r="J12770" i="16"/>
  <c r="E12771" i="16"/>
  <c r="I12770" i="16"/>
  <c r="F12770" i="16"/>
  <c r="K12770" i="16"/>
  <c r="L12770" i="16"/>
  <c r="H12770" i="16"/>
  <c r="L11797" i="16"/>
  <c r="E6666" i="16"/>
  <c r="J6663" i="16"/>
  <c r="I6663" i="16"/>
  <c r="H6663" i="16"/>
  <c r="F6663" i="16"/>
  <c r="K6663" i="16"/>
  <c r="L12286" i="16"/>
  <c r="K13797" i="16"/>
  <c r="L13797" i="16"/>
  <c r="E3801" i="16"/>
  <c r="I3798" i="16"/>
  <c r="H3798" i="16"/>
  <c r="F3798" i="16"/>
  <c r="K3798" i="16"/>
  <c r="L3798" i="16"/>
  <c r="J3798" i="16"/>
  <c r="E14999" i="16"/>
  <c r="H4401" i="16"/>
  <c r="E15871" i="16"/>
  <c r="J16889" i="16"/>
  <c r="B15762" i="16"/>
  <c r="C15762" i="16"/>
  <c r="D15763" i="16"/>
  <c r="B10786" i="16"/>
  <c r="C10786" i="16"/>
  <c r="B11650" i="16"/>
  <c r="C11650" i="16"/>
  <c r="C7220" i="16"/>
  <c r="B7220" i="16"/>
  <c r="D376" i="16"/>
  <c r="B375" i="16"/>
  <c r="C375" i="16"/>
  <c r="K11796" i="16"/>
  <c r="L11796" i="16"/>
  <c r="E12409" i="16"/>
  <c r="F12406" i="16"/>
  <c r="K12406" i="16"/>
  <c r="I12406" i="16"/>
  <c r="J12406" i="16"/>
  <c r="H12406" i="16"/>
  <c r="L4314" i="16"/>
  <c r="B6104" i="16"/>
  <c r="C6104" i="16"/>
  <c r="K11384" i="16"/>
  <c r="L11384" i="16"/>
  <c r="B6377" i="16"/>
  <c r="C6377" i="16"/>
  <c r="B7704" i="16"/>
  <c r="C7704" i="16"/>
  <c r="E16848" i="16"/>
  <c r="I16845" i="16"/>
  <c r="J16845" i="16"/>
  <c r="H16845" i="16"/>
  <c r="F16845" i="16"/>
  <c r="K16845" i="16"/>
  <c r="L16845" i="16"/>
  <c r="E3196" i="16"/>
  <c r="K7254" i="16"/>
  <c r="L7254" i="16"/>
  <c r="D10645" i="16"/>
  <c r="D10644" i="16"/>
  <c r="C10642" i="16"/>
  <c r="B10642" i="16"/>
  <c r="D10643" i="16"/>
  <c r="K6824" i="16"/>
  <c r="L6824" i="16"/>
  <c r="H10433" i="16"/>
  <c r="E3716" i="16"/>
  <c r="E3066" i="16"/>
  <c r="J3063" i="16"/>
  <c r="I3063" i="16"/>
  <c r="F3063" i="16"/>
  <c r="H3063" i="16"/>
  <c r="B5138" i="16"/>
  <c r="C5138" i="16"/>
  <c r="B16089" i="16"/>
  <c r="C16089" i="16"/>
  <c r="D16090" i="16"/>
  <c r="E12336" i="16"/>
  <c r="I13252" i="16"/>
  <c r="B8070" i="16"/>
  <c r="C8070" i="16"/>
  <c r="B5038" i="16"/>
  <c r="C5038" i="16"/>
  <c r="E8896" i="16"/>
  <c r="B16744" i="16"/>
  <c r="C16744" i="16"/>
  <c r="D16745" i="16"/>
  <c r="K8738" i="16"/>
  <c r="L8738" i="16"/>
  <c r="E3109" i="16"/>
  <c r="F3106" i="16"/>
  <c r="K3106" i="16"/>
  <c r="L3106" i="16"/>
  <c r="J3106" i="16"/>
  <c r="I3106" i="16"/>
  <c r="H3106" i="16"/>
  <c r="B1557" i="16"/>
  <c r="C1557" i="16"/>
  <c r="D1558" i="16"/>
  <c r="H3971" i="16"/>
  <c r="E3368" i="16"/>
  <c r="H8289" i="16"/>
  <c r="J6551" i="16"/>
  <c r="I6551" i="16"/>
  <c r="H6551" i="16"/>
  <c r="E6552" i="16"/>
  <c r="H6793" i="16"/>
  <c r="D12489" i="16"/>
  <c r="B12488" i="16"/>
  <c r="C12488" i="16"/>
  <c r="E7019" i="16"/>
  <c r="H7016" i="16"/>
  <c r="F7016" i="16"/>
  <c r="J7016" i="16"/>
  <c r="I7016" i="16"/>
  <c r="E14454" i="16"/>
  <c r="B7599" i="16"/>
  <c r="C7599" i="16"/>
  <c r="E4902" i="16"/>
  <c r="B4790" i="16"/>
  <c r="C4790" i="16"/>
  <c r="E16546" i="16"/>
  <c r="F16543" i="16"/>
  <c r="K16543" i="16"/>
  <c r="J16543" i="16"/>
  <c r="I16543" i="16"/>
  <c r="H16543" i="16"/>
  <c r="E3326" i="16"/>
  <c r="H3325" i="16"/>
  <c r="F3325" i="16"/>
  <c r="K3325" i="16"/>
  <c r="E13909" i="16"/>
  <c r="E3110" i="16"/>
  <c r="E8897" i="16"/>
  <c r="H8896" i="16"/>
  <c r="J8896" i="16"/>
  <c r="I8896" i="16"/>
  <c r="B10644" i="16"/>
  <c r="C10644" i="16"/>
  <c r="L12406" i="16"/>
  <c r="E15000" i="16"/>
  <c r="I14999" i="16"/>
  <c r="F14999" i="16"/>
  <c r="H14999" i="16"/>
  <c r="B811" i="16"/>
  <c r="C811" i="16"/>
  <c r="D812" i="16"/>
  <c r="B16799" i="16"/>
  <c r="C16799" i="16"/>
  <c r="D16800" i="16"/>
  <c r="K16613" i="16"/>
  <c r="L16613" i="16"/>
  <c r="D11071" i="16"/>
  <c r="D11070" i="16"/>
  <c r="C11068" i="16"/>
  <c r="D11069" i="16"/>
  <c r="B11068" i="16"/>
  <c r="E3239" i="16"/>
  <c r="I11146" i="16"/>
  <c r="C7398" i="16"/>
  <c r="B7398" i="16"/>
  <c r="E2982" i="16"/>
  <c r="H2981" i="16"/>
  <c r="F2981" i="16"/>
  <c r="J11016" i="16"/>
  <c r="I11016" i="16"/>
  <c r="E11017" i="16"/>
  <c r="F11016" i="16"/>
  <c r="K11016" i="16"/>
  <c r="L11016" i="16"/>
  <c r="H11016" i="16"/>
  <c r="E9976" i="16"/>
  <c r="H9973" i="16"/>
  <c r="F9973" i="16"/>
  <c r="K9973" i="16"/>
  <c r="L9973" i="16"/>
  <c r="I9973" i="16"/>
  <c r="J9973" i="16"/>
  <c r="E3759" i="16"/>
  <c r="K9354" i="16"/>
  <c r="L9354" i="16"/>
  <c r="B4949" i="16"/>
  <c r="C4949" i="16"/>
  <c r="D7712" i="16"/>
  <c r="D7711" i="16"/>
  <c r="B7709" i="16"/>
  <c r="C7709" i="16"/>
  <c r="D7710" i="16"/>
  <c r="K2891" i="16"/>
  <c r="L2891" i="16"/>
  <c r="E12116" i="16"/>
  <c r="E8154" i="16"/>
  <c r="H8153" i="16"/>
  <c r="F8153" i="16"/>
  <c r="K8153" i="16"/>
  <c r="L8153" i="16"/>
  <c r="I8153" i="16"/>
  <c r="J8153" i="16"/>
  <c r="E2938" i="16"/>
  <c r="C36" i="16"/>
  <c r="B36" i="16"/>
  <c r="D37" i="16"/>
  <c r="D13367" i="16"/>
  <c r="B13366" i="16"/>
  <c r="C13366" i="16"/>
  <c r="B6003" i="16"/>
  <c r="C6003" i="16"/>
  <c r="K12547" i="16"/>
  <c r="L12547" i="16"/>
  <c r="E5739" i="16"/>
  <c r="H5738" i="16"/>
  <c r="I16544" i="16"/>
  <c r="J8437" i="16"/>
  <c r="I8437" i="16"/>
  <c r="E8438" i="16"/>
  <c r="H8437" i="16"/>
  <c r="C3550" i="16"/>
  <c r="B3550" i="16"/>
  <c r="B5243" i="16"/>
  <c r="C5243" i="16"/>
  <c r="I9204" i="16"/>
  <c r="J10738" i="16"/>
  <c r="I10738" i="16"/>
  <c r="E10739" i="16"/>
  <c r="H10738" i="16"/>
  <c r="F10738" i="16"/>
  <c r="F16465" i="16"/>
  <c r="K16465" i="16"/>
  <c r="I16465" i="16"/>
  <c r="H16465" i="16"/>
  <c r="E16466" i="16"/>
  <c r="B8340" i="16"/>
  <c r="C8340" i="16"/>
  <c r="E11608" i="16"/>
  <c r="J11605" i="16"/>
  <c r="H11605" i="16"/>
  <c r="F11605" i="16"/>
  <c r="K11605" i="16"/>
  <c r="L11605" i="16"/>
  <c r="I11605" i="16"/>
  <c r="D11557" i="16"/>
  <c r="D11556" i="16"/>
  <c r="B11555" i="16"/>
  <c r="C11555" i="16"/>
  <c r="D11558" i="16"/>
  <c r="E6894" i="16"/>
  <c r="F6891" i="16"/>
  <c r="K6891" i="16"/>
  <c r="L6891" i="16"/>
  <c r="J6891" i="16"/>
  <c r="I6891" i="16"/>
  <c r="H6891" i="16"/>
  <c r="L3020" i="16"/>
  <c r="B2279" i="16"/>
  <c r="C2279" i="16"/>
  <c r="D2280" i="16"/>
  <c r="K3927" i="16"/>
  <c r="L3927" i="16"/>
  <c r="C1197" i="16"/>
  <c r="D1198" i="16"/>
  <c r="B1197" i="16"/>
  <c r="C2583" i="16"/>
  <c r="B2583" i="16"/>
  <c r="D2584" i="16"/>
  <c r="E3544" i="16"/>
  <c r="D14127" i="16"/>
  <c r="B14126" i="16"/>
  <c r="C14126" i="16"/>
  <c r="D8077" i="16"/>
  <c r="C8075" i="16"/>
  <c r="D8076" i="16"/>
  <c r="B8075" i="16"/>
  <c r="D8078" i="16"/>
  <c r="I3153" i="16"/>
  <c r="E3154" i="16"/>
  <c r="H3153" i="16"/>
  <c r="J3153" i="16"/>
  <c r="F3153" i="16"/>
  <c r="K3153" i="16"/>
  <c r="L3153" i="16"/>
  <c r="E4361" i="16"/>
  <c r="D14020" i="16"/>
  <c r="B14019" i="16"/>
  <c r="C14019" i="16"/>
  <c r="J16684" i="16"/>
  <c r="I10880" i="16"/>
  <c r="B6106" i="16"/>
  <c r="C6106" i="16"/>
  <c r="B7223" i="16"/>
  <c r="C7223" i="16"/>
  <c r="K16889" i="16"/>
  <c r="L16889" i="16"/>
  <c r="E4404" i="16"/>
  <c r="B6298" i="16"/>
  <c r="C6298" i="16"/>
  <c r="H49" i="1"/>
  <c r="I49" i="1"/>
  <c r="B49" i="1"/>
  <c r="C49" i="1"/>
  <c r="A50" i="1"/>
  <c r="B15871" i="16"/>
  <c r="C15871" i="16"/>
  <c r="D15872" i="16"/>
  <c r="D16468" i="16"/>
  <c r="B16467" i="16"/>
  <c r="C16467" i="16"/>
  <c r="C14672" i="16"/>
  <c r="B14672" i="16"/>
  <c r="D14673" i="16"/>
  <c r="D5043" i="16"/>
  <c r="B5042" i="16"/>
  <c r="C5042" i="16"/>
  <c r="D5045" i="16"/>
  <c r="D5044" i="16"/>
  <c r="E10436" i="16"/>
  <c r="I12336" i="16"/>
  <c r="F12336" i="16"/>
  <c r="K12336" i="16"/>
  <c r="L12336" i="16"/>
  <c r="H12336" i="16"/>
  <c r="E12337" i="16"/>
  <c r="D10648" i="16"/>
  <c r="D10647" i="16"/>
  <c r="D10646" i="16"/>
  <c r="B10645" i="16"/>
  <c r="C10645" i="16"/>
  <c r="E12410" i="16"/>
  <c r="D7949" i="16"/>
  <c r="B7948" i="16"/>
  <c r="C7948" i="16"/>
  <c r="D7951" i="16"/>
  <c r="D7950" i="16"/>
  <c r="K8289" i="16"/>
  <c r="L8289" i="16"/>
  <c r="J3673" i="16"/>
  <c r="I3673" i="16"/>
  <c r="E3674" i="16"/>
  <c r="H3673" i="16"/>
  <c r="F3673" i="16"/>
  <c r="D11762" i="16"/>
  <c r="B11761" i="16"/>
  <c r="C11761" i="16"/>
  <c r="D11764" i="16"/>
  <c r="D11763" i="16"/>
  <c r="B11320" i="16"/>
  <c r="C11320" i="16"/>
  <c r="J15108" i="16"/>
  <c r="I15108" i="16"/>
  <c r="E15109" i="16"/>
  <c r="L4813" i="16"/>
  <c r="L15213" i="16"/>
  <c r="E12949" i="16"/>
  <c r="J11500" i="16"/>
  <c r="E11501" i="16"/>
  <c r="H11500" i="16"/>
  <c r="C7821" i="16"/>
  <c r="D7822" i="16"/>
  <c r="B7821" i="16"/>
  <c r="D7824" i="16"/>
  <c r="D7823" i="16"/>
  <c r="B6206" i="16"/>
  <c r="C6206" i="16"/>
  <c r="F16544" i="16"/>
  <c r="B16380" i="16"/>
  <c r="C16380" i="16"/>
  <c r="D16381" i="16"/>
  <c r="E3282" i="16"/>
  <c r="B4867" i="16"/>
  <c r="C4867" i="16"/>
  <c r="E5520" i="16"/>
  <c r="H15326" i="16"/>
  <c r="F15326" i="16"/>
  <c r="K15326" i="16"/>
  <c r="E15327" i="16"/>
  <c r="I15326" i="16"/>
  <c r="D8343" i="16"/>
  <c r="D8342" i="16"/>
  <c r="B8341" i="16"/>
  <c r="C8341" i="16"/>
  <c r="D8344" i="16"/>
  <c r="K11606" i="16"/>
  <c r="C13582" i="16"/>
  <c r="B13582" i="16"/>
  <c r="D13583" i="16"/>
  <c r="L3884" i="16"/>
  <c r="L11884" i="16"/>
  <c r="E3024" i="16"/>
  <c r="B8487" i="16"/>
  <c r="C8487" i="16"/>
  <c r="E11970" i="16"/>
  <c r="L9050" i="16"/>
  <c r="B11850" i="16"/>
  <c r="C11850" i="16"/>
  <c r="H12180" i="16"/>
  <c r="F12180" i="16"/>
  <c r="K12180" i="16"/>
  <c r="E12181" i="16"/>
  <c r="D15218" i="16"/>
  <c r="B15217" i="16"/>
  <c r="C15217" i="16"/>
  <c r="B10927" i="16"/>
  <c r="C10927" i="16"/>
  <c r="L3842" i="16"/>
  <c r="C11437" i="16"/>
  <c r="D11438" i="16"/>
  <c r="B11437" i="16"/>
  <c r="D11440" i="16"/>
  <c r="D11439" i="16"/>
  <c r="E16291" i="16"/>
  <c r="H16288" i="16"/>
  <c r="J16288" i="16"/>
  <c r="F16288" i="16"/>
  <c r="K16288" i="16"/>
  <c r="L16288" i="16"/>
  <c r="I16288" i="16"/>
  <c r="C8638" i="16"/>
  <c r="B8638" i="16"/>
  <c r="B7601" i="16"/>
  <c r="C7601" i="16"/>
  <c r="E7173" i="16"/>
  <c r="H7172" i="16"/>
  <c r="B16544" i="16"/>
  <c r="C16544" i="16"/>
  <c r="D16545" i="16"/>
  <c r="E4190" i="16"/>
  <c r="H4189" i="16"/>
  <c r="B5040" i="16"/>
  <c r="C5040" i="16"/>
  <c r="L13251" i="16"/>
  <c r="B11194" i="16"/>
  <c r="C11194" i="16"/>
  <c r="L12407" i="16"/>
  <c r="D7227" i="16"/>
  <c r="D7226" i="16"/>
  <c r="D7225" i="16"/>
  <c r="B7224" i="16"/>
  <c r="C7224" i="16"/>
  <c r="D6302" i="16"/>
  <c r="D6301" i="16"/>
  <c r="C6299" i="16"/>
  <c r="D6300" i="16"/>
  <c r="B6299" i="16"/>
  <c r="E14781" i="16"/>
  <c r="E7348" i="16"/>
  <c r="E3587" i="16"/>
  <c r="D13046" i="16"/>
  <c r="B13045" i="16"/>
  <c r="C13045" i="16"/>
  <c r="B13254" i="16"/>
  <c r="C13254" i="16"/>
  <c r="D13255" i="16"/>
  <c r="J4318" i="16"/>
  <c r="I4318" i="16"/>
  <c r="E4319" i="16"/>
  <c r="D10930" i="16"/>
  <c r="B10929" i="16"/>
  <c r="D10932" i="16"/>
  <c r="C10929" i="16"/>
  <c r="D10931" i="16"/>
  <c r="J13800" i="16"/>
  <c r="E13801" i="16"/>
  <c r="I13800" i="16"/>
  <c r="F13800" i="16"/>
  <c r="H13800" i="16"/>
  <c r="E3974" i="16"/>
  <c r="E10882" i="16"/>
  <c r="H10879" i="16"/>
  <c r="I10879" i="16"/>
  <c r="J10879" i="16"/>
  <c r="F10879" i="16"/>
  <c r="K10879" i="16"/>
  <c r="L10879" i="16"/>
  <c r="D16746" i="16"/>
  <c r="C16745" i="16"/>
  <c r="B16745" i="16"/>
  <c r="J15871" i="16"/>
  <c r="E15872" i="16"/>
  <c r="I15871" i="16"/>
  <c r="H15871" i="16"/>
  <c r="F15871" i="16"/>
  <c r="K15871" i="16"/>
  <c r="L15871" i="16"/>
  <c r="L6663" i="16"/>
  <c r="J7093" i="16"/>
  <c r="E7094" i="16"/>
  <c r="H7093" i="16"/>
  <c r="F7093" i="16"/>
  <c r="E16617" i="16"/>
  <c r="E9513" i="16"/>
  <c r="H9512" i="16"/>
  <c r="F9512" i="16"/>
  <c r="K9512" i="16"/>
  <c r="L13252" i="16"/>
  <c r="B12947" i="16"/>
  <c r="C12947" i="16"/>
  <c r="D12948" i="16"/>
  <c r="B7399" i="16"/>
  <c r="C7399" i="16"/>
  <c r="E5411" i="16"/>
  <c r="B15654" i="16"/>
  <c r="D15655" i="16"/>
  <c r="C15654" i="16"/>
  <c r="B11321" i="16"/>
  <c r="C11321" i="16"/>
  <c r="J15544" i="16"/>
  <c r="I15544" i="16"/>
  <c r="E15545" i="16"/>
  <c r="H15544" i="16"/>
  <c r="F15544" i="16"/>
  <c r="J9974" i="16"/>
  <c r="E7773" i="16"/>
  <c r="I7772" i="16"/>
  <c r="H7772" i="16"/>
  <c r="J7772" i="16"/>
  <c r="C4950" i="16"/>
  <c r="B4950" i="16"/>
  <c r="L6949" i="16"/>
  <c r="B7707" i="16"/>
  <c r="C7707" i="16"/>
  <c r="E2895" i="16"/>
  <c r="D11658" i="16"/>
  <c r="D11656" i="16"/>
  <c r="D11657" i="16"/>
  <c r="B11655" i="16"/>
  <c r="C11655" i="16"/>
  <c r="E15982" i="16"/>
  <c r="H15979" i="16"/>
  <c r="F15979" i="16"/>
  <c r="I15979" i="16"/>
  <c r="J15979" i="16"/>
  <c r="C6004" i="16"/>
  <c r="B6004" i="16"/>
  <c r="J7548" i="16"/>
  <c r="E7549" i="16"/>
  <c r="H7548" i="16"/>
  <c r="F7548" i="16"/>
  <c r="H16544" i="16"/>
  <c r="J3501" i="16"/>
  <c r="E3502" i="16"/>
  <c r="B5244" i="16"/>
  <c r="C5244" i="16"/>
  <c r="B13801" i="16"/>
  <c r="C13801" i="16"/>
  <c r="D13802" i="16"/>
  <c r="D16619" i="16"/>
  <c r="B16618" i="16"/>
  <c r="C16618" i="16"/>
  <c r="B14347" i="16"/>
  <c r="D14348" i="16"/>
  <c r="C14347" i="16"/>
  <c r="L13042" i="16"/>
  <c r="I11606" i="16"/>
  <c r="J6892" i="16"/>
  <c r="K14018" i="16"/>
  <c r="L14018" i="16"/>
  <c r="J15653" i="16"/>
  <c r="E15654" i="16"/>
  <c r="I15653" i="16"/>
  <c r="F15653" i="16"/>
  <c r="H15653" i="16"/>
  <c r="E16892" i="16"/>
  <c r="B8200" i="16"/>
  <c r="C8200" i="16"/>
  <c r="B8488" i="16"/>
  <c r="C8488" i="16"/>
  <c r="J6156" i="16"/>
  <c r="E6157" i="16"/>
  <c r="H6156" i="16"/>
  <c r="F6156" i="16"/>
  <c r="B11851" i="16"/>
  <c r="C11851" i="16"/>
  <c r="E4738" i="16"/>
  <c r="I12046" i="16"/>
  <c r="F12046" i="16"/>
  <c r="K12046" i="16"/>
  <c r="L12046" i="16"/>
  <c r="E12047" i="16"/>
  <c r="H12046" i="16"/>
  <c r="I4017" i="16"/>
  <c r="E4018" i="16"/>
  <c r="H4017" i="16"/>
  <c r="F4017" i="16"/>
  <c r="K4017" i="16"/>
  <c r="L4017" i="16"/>
  <c r="J4598" i="16"/>
  <c r="E4599" i="16"/>
  <c r="E15763" i="16"/>
  <c r="I15762" i="16"/>
  <c r="F15762" i="16"/>
  <c r="K15762" i="16"/>
  <c r="L15762" i="16"/>
  <c r="H15762" i="16"/>
  <c r="B8639" i="16"/>
  <c r="C8639" i="16"/>
  <c r="E12376" i="16"/>
  <c r="J4537" i="16"/>
  <c r="I4537" i="16"/>
  <c r="E4538" i="16"/>
  <c r="H4537" i="16"/>
  <c r="F4537" i="16"/>
  <c r="E12856" i="16"/>
  <c r="J12855" i="16"/>
  <c r="I12855" i="16"/>
  <c r="E13255" i="16"/>
  <c r="C618" i="16"/>
  <c r="B618" i="16"/>
  <c r="D619" i="16"/>
  <c r="D15327" i="16"/>
  <c r="B15326" i="16"/>
  <c r="C15326" i="16"/>
  <c r="E6412" i="16"/>
  <c r="H6411" i="16"/>
  <c r="F6411" i="16"/>
  <c r="K6411" i="16"/>
  <c r="L6411" i="16"/>
  <c r="J6411" i="16"/>
  <c r="I6411" i="16"/>
  <c r="B6107" i="16"/>
  <c r="C6107" i="16"/>
  <c r="K14233" i="16"/>
  <c r="L14233" i="16"/>
  <c r="E14129" i="16"/>
  <c r="I14126" i="16"/>
  <c r="H14126" i="16"/>
  <c r="F14126" i="16"/>
  <c r="J14126" i="16"/>
  <c r="E13365" i="16"/>
  <c r="I13364" i="16"/>
  <c r="F13364" i="16"/>
  <c r="B11067" i="16"/>
  <c r="C11067" i="16"/>
  <c r="D13693" i="16"/>
  <c r="B13692" i="16"/>
  <c r="C13692" i="16"/>
  <c r="D2947" i="16"/>
  <c r="D2946" i="16"/>
  <c r="B2945" i="16"/>
  <c r="C2945" i="16"/>
  <c r="D2948" i="16"/>
  <c r="E7020" i="16"/>
  <c r="D1559" i="16"/>
  <c r="B1558" i="16"/>
  <c r="C1558" i="16"/>
  <c r="K3063" i="16"/>
  <c r="L3063" i="16"/>
  <c r="B12489" i="16"/>
  <c r="C12489" i="16"/>
  <c r="D12490" i="16"/>
  <c r="E12772" i="16"/>
  <c r="F12769" i="16"/>
  <c r="K12769" i="16"/>
  <c r="L12769" i="16"/>
  <c r="J12769" i="16"/>
  <c r="H12769" i="16"/>
  <c r="I12769" i="16"/>
  <c r="K5843" i="16"/>
  <c r="L5843" i="16"/>
  <c r="B7946" i="16"/>
  <c r="C7946" i="16"/>
  <c r="K6793" i="16"/>
  <c r="L6793" i="16"/>
  <c r="K7344" i="16"/>
  <c r="L7344" i="16"/>
  <c r="D13911" i="16"/>
  <c r="B13910" i="16"/>
  <c r="C13910" i="16"/>
  <c r="K5298" i="16"/>
  <c r="L5298" i="16"/>
  <c r="C11759" i="16"/>
  <c r="B11759" i="16"/>
  <c r="B15544" i="16"/>
  <c r="C15544" i="16"/>
  <c r="D15545" i="16"/>
  <c r="E4817" i="16"/>
  <c r="D7310" i="16"/>
  <c r="B7309" i="16"/>
  <c r="C7309" i="16"/>
  <c r="D7312" i="16"/>
  <c r="D7311" i="16"/>
  <c r="J6247" i="16"/>
  <c r="I6247" i="16"/>
  <c r="E6248" i="16"/>
  <c r="H6247" i="16"/>
  <c r="F6247" i="16"/>
  <c r="K6247" i="16"/>
  <c r="L6247" i="16"/>
  <c r="E15217" i="16"/>
  <c r="E4061" i="16"/>
  <c r="F4060" i="16"/>
  <c r="K4060" i="16"/>
  <c r="H4060" i="16"/>
  <c r="B7819" i="16"/>
  <c r="C7819" i="16"/>
  <c r="B11654" i="16"/>
  <c r="C11654" i="16"/>
  <c r="J15980" i="16"/>
  <c r="B7495" i="16"/>
  <c r="C7495" i="16"/>
  <c r="B6207" i="16"/>
  <c r="C6207" i="16"/>
  <c r="D6007" i="16"/>
  <c r="D6006" i="16"/>
  <c r="B6005" i="16"/>
  <c r="C6005" i="16"/>
  <c r="D6008" i="16"/>
  <c r="E12551" i="16"/>
  <c r="J16544" i="16"/>
  <c r="D5247" i="16"/>
  <c r="C5245" i="16"/>
  <c r="D5246" i="16"/>
  <c r="B5245" i="16"/>
  <c r="D5248" i="16"/>
  <c r="B4868" i="16"/>
  <c r="C4868" i="16"/>
  <c r="E6761" i="16"/>
  <c r="F6758" i="16"/>
  <c r="J6758" i="16"/>
  <c r="I6758" i="16"/>
  <c r="H6758" i="16"/>
  <c r="F14672" i="16"/>
  <c r="K14672" i="16"/>
  <c r="L14672" i="16"/>
  <c r="E14673" i="16"/>
  <c r="J14672" i="16"/>
  <c r="I14672" i="16"/>
  <c r="H14672" i="16"/>
  <c r="J11606" i="16"/>
  <c r="C6938" i="16"/>
  <c r="B6938" i="16"/>
  <c r="E3888" i="16"/>
  <c r="E11888" i="16"/>
  <c r="C2943" i="16"/>
  <c r="B2943" i="16"/>
  <c r="K3626" i="16"/>
  <c r="L3626" i="16"/>
  <c r="D8492" i="16"/>
  <c r="D8491" i="16"/>
  <c r="C8489" i="16"/>
  <c r="D8490" i="16"/>
  <c r="B8489" i="16"/>
  <c r="E9052" i="16"/>
  <c r="J9049" i="16"/>
  <c r="I9049" i="16"/>
  <c r="H9049" i="16"/>
  <c r="F9049" i="16"/>
  <c r="K9049" i="16"/>
  <c r="L9049" i="16"/>
  <c r="D11855" i="16"/>
  <c r="D11854" i="16"/>
  <c r="D11853" i="16"/>
  <c r="B11852" i="16"/>
  <c r="C11852" i="16"/>
  <c r="D13146" i="16"/>
  <c r="B13145" i="16"/>
  <c r="C13145" i="16"/>
  <c r="B12691" i="16"/>
  <c r="C12691" i="16"/>
  <c r="D12692" i="16"/>
  <c r="E5629" i="16"/>
  <c r="B1005" i="16"/>
  <c r="C1005" i="16"/>
  <c r="D1006" i="16"/>
  <c r="C10928" i="16"/>
  <c r="B10928" i="16"/>
  <c r="L7253" i="16"/>
  <c r="E12240" i="16"/>
  <c r="H12237" i="16"/>
  <c r="I12237" i="16"/>
  <c r="F12237" i="16"/>
  <c r="J12237" i="16"/>
  <c r="K12614" i="16"/>
  <c r="L12614" i="16"/>
  <c r="E7446" i="16"/>
  <c r="F7445" i="16"/>
  <c r="K7445" i="16"/>
  <c r="H7445" i="16"/>
  <c r="C11435" i="16"/>
  <c r="B11435" i="16"/>
  <c r="K6608" i="16"/>
  <c r="L6608" i="16"/>
  <c r="B14454" i="16"/>
  <c r="C14454" i="16"/>
  <c r="D14455" i="16"/>
  <c r="J13691" i="16"/>
  <c r="E13692" i="16"/>
  <c r="I13691" i="16"/>
  <c r="D8643" i="16"/>
  <c r="D8642" i="16"/>
  <c r="C8640" i="16"/>
  <c r="D8641" i="16"/>
  <c r="B8640" i="16"/>
  <c r="C7602" i="16"/>
  <c r="B7602" i="16"/>
  <c r="E8743" i="16"/>
  <c r="H8742" i="16"/>
  <c r="I8742" i="16"/>
  <c r="B5041" i="16"/>
  <c r="C5041" i="16"/>
  <c r="B5140" i="16"/>
  <c r="C5140" i="16"/>
  <c r="K10432" i="16"/>
  <c r="L10432" i="16"/>
  <c r="D2390" i="16"/>
  <c r="B2389" i="16"/>
  <c r="C2389" i="16"/>
  <c r="B6379" i="16"/>
  <c r="C6379" i="16"/>
  <c r="D6110" i="16"/>
  <c r="D6109" i="16"/>
  <c r="B6108" i="16"/>
  <c r="C6108" i="16"/>
  <c r="D6111" i="16"/>
  <c r="H14127" i="16"/>
  <c r="K14127" i="16"/>
  <c r="L14127" i="16"/>
  <c r="B12551" i="16"/>
  <c r="C12551" i="16"/>
  <c r="D12552" i="16"/>
  <c r="D15110" i="16"/>
  <c r="B15109" i="16"/>
  <c r="C15109" i="16"/>
  <c r="J7893" i="16"/>
  <c r="I7893" i="16"/>
  <c r="E7894" i="16"/>
  <c r="H7893" i="16"/>
  <c r="E3717" i="16"/>
  <c r="H3716" i="16"/>
  <c r="F3716" i="16"/>
  <c r="K3716" i="16"/>
  <c r="D10793" i="16"/>
  <c r="D10792" i="16"/>
  <c r="D10791" i="16"/>
  <c r="B10790" i="16"/>
  <c r="C10790" i="16"/>
  <c r="E4903" i="16"/>
  <c r="H4902" i="16"/>
  <c r="I3368" i="16"/>
  <c r="E3369" i="16"/>
  <c r="H3368" i="16"/>
  <c r="F3368" i="16"/>
  <c r="K3368" i="16"/>
  <c r="L3368" i="16"/>
  <c r="C4788" i="16"/>
  <c r="B4788" i="16"/>
  <c r="C12769" i="16"/>
  <c r="D12770" i="16"/>
  <c r="B12769" i="16"/>
  <c r="E6332" i="16"/>
  <c r="J13473" i="16"/>
  <c r="E13474" i="16"/>
  <c r="I13473" i="16"/>
  <c r="H13473" i="16"/>
  <c r="F13473" i="16"/>
  <c r="K13473" i="16"/>
  <c r="L13473" i="16"/>
  <c r="D15436" i="16"/>
  <c r="B15435" i="16"/>
  <c r="C15435" i="16"/>
  <c r="C14781" i="16"/>
  <c r="B14781" i="16"/>
  <c r="D14782" i="16"/>
  <c r="E9358" i="16"/>
  <c r="B7496" i="16"/>
  <c r="C7496" i="16"/>
  <c r="D6211" i="16"/>
  <c r="D6210" i="16"/>
  <c r="D6209" i="16"/>
  <c r="B6208" i="16"/>
  <c r="C6208" i="16"/>
  <c r="E6718" i="16"/>
  <c r="I6715" i="16"/>
  <c r="H6715" i="16"/>
  <c r="J6715" i="16"/>
  <c r="F6715" i="16"/>
  <c r="K6715" i="16"/>
  <c r="L10282" i="16"/>
  <c r="D3552" i="16"/>
  <c r="B3551" i="16"/>
  <c r="C3551" i="16"/>
  <c r="D3554" i="16"/>
  <c r="D3553" i="16"/>
  <c r="C7143" i="16"/>
  <c r="B7143" i="16"/>
  <c r="B16289" i="16"/>
  <c r="C16289" i="16"/>
  <c r="D16290" i="16"/>
  <c r="J14563" i="16"/>
  <c r="I14563" i="16"/>
  <c r="F14563" i="16"/>
  <c r="E14564" i="16"/>
  <c r="D4871" i="16"/>
  <c r="C4869" i="16"/>
  <c r="D4870" i="16"/>
  <c r="B4869" i="16"/>
  <c r="D4872" i="16"/>
  <c r="B254" i="16"/>
  <c r="C254" i="16"/>
  <c r="D255" i="16"/>
  <c r="K6759" i="16"/>
  <c r="L6759" i="16"/>
  <c r="E13046" i="16"/>
  <c r="C6937" i="16"/>
  <c r="B6937" i="16"/>
  <c r="B8201" i="16"/>
  <c r="C8201" i="16"/>
  <c r="E3630" i="16"/>
  <c r="E14345" i="16"/>
  <c r="E3931" i="16"/>
  <c r="J10590" i="16"/>
  <c r="I10590" i="16"/>
  <c r="E10591" i="16"/>
  <c r="H10590" i="16"/>
  <c r="L16929" i="16"/>
  <c r="D110" i="16"/>
  <c r="B109" i="16"/>
  <c r="C109" i="16"/>
  <c r="E12692" i="16"/>
  <c r="I12691" i="16"/>
  <c r="B1920" i="16"/>
  <c r="C1920" i="16"/>
  <c r="D1921" i="16"/>
  <c r="D7605" i="16"/>
  <c r="C7603" i="16"/>
  <c r="D7604" i="16"/>
  <c r="B7603" i="16"/>
  <c r="D7606" i="16"/>
  <c r="E6796" i="16"/>
  <c r="H16745" i="16"/>
  <c r="E16746" i="16"/>
  <c r="I16745" i="16"/>
  <c r="J16745" i="16"/>
  <c r="E16801" i="16"/>
  <c r="I16800" i="16"/>
  <c r="J12490" i="16"/>
  <c r="E12491" i="16"/>
  <c r="I12490" i="16"/>
  <c r="H12490" i="16"/>
  <c r="F12490" i="16"/>
  <c r="K12490" i="16"/>
  <c r="L12490" i="16"/>
  <c r="J11800" i="16"/>
  <c r="I11800" i="16"/>
  <c r="E11801" i="16"/>
  <c r="F11800" i="16"/>
  <c r="K11800" i="16"/>
  <c r="L11800" i="16"/>
  <c r="H11800" i="16"/>
  <c r="E15437" i="16"/>
  <c r="I15434" i="16"/>
  <c r="H15434" i="16"/>
  <c r="F15434" i="16"/>
  <c r="K15434" i="16"/>
  <c r="J15434" i="16"/>
  <c r="J14454" i="16"/>
  <c r="E14455" i="16"/>
  <c r="I14454" i="16"/>
  <c r="H14454" i="16"/>
  <c r="F14454" i="16"/>
  <c r="K14454" i="16"/>
  <c r="L14454" i="16"/>
  <c r="E11148" i="16"/>
  <c r="H11145" i="16"/>
  <c r="F11145" i="16"/>
  <c r="I11145" i="16"/>
  <c r="J11145" i="16"/>
  <c r="E4233" i="16"/>
  <c r="H4232" i="16"/>
  <c r="B7308" i="16"/>
  <c r="C7308" i="16"/>
  <c r="B7708" i="16"/>
  <c r="C7708" i="16"/>
  <c r="E9206" i="16"/>
  <c r="J9203" i="16"/>
  <c r="I9203" i="16"/>
  <c r="H9203" i="16"/>
  <c r="F9203" i="16"/>
  <c r="E6612" i="16"/>
  <c r="E16686" i="16"/>
  <c r="I16683" i="16"/>
  <c r="H16683" i="16"/>
  <c r="F16683" i="16"/>
  <c r="K16683" i="16"/>
  <c r="J16683" i="16"/>
  <c r="E16849" i="16"/>
  <c r="E3067" i="16"/>
  <c r="C376" i="16"/>
  <c r="D377" i="16"/>
  <c r="B376" i="16"/>
  <c r="D14236" i="16"/>
  <c r="B14235" i="16"/>
  <c r="C14235" i="16"/>
  <c r="E16192" i="16"/>
  <c r="E5847" i="16"/>
  <c r="C7947" i="16"/>
  <c r="B7947" i="16"/>
  <c r="K3971" i="16"/>
  <c r="L3971" i="16"/>
  <c r="F11146" i="16"/>
  <c r="K10433" i="16"/>
  <c r="L10433" i="16"/>
  <c r="K4401" i="16"/>
  <c r="L4401" i="16"/>
  <c r="B11760" i="16"/>
  <c r="C11760" i="16"/>
  <c r="E7657" i="16"/>
  <c r="E4995" i="16"/>
  <c r="H4992" i="16"/>
  <c r="F4992" i="16"/>
  <c r="K4992" i="16"/>
  <c r="L4992" i="16"/>
  <c r="J4992" i="16"/>
  <c r="I4992" i="16"/>
  <c r="C7307" i="16"/>
  <c r="B7307" i="16"/>
  <c r="K3755" i="16"/>
  <c r="L3755" i="16"/>
  <c r="K12945" i="16"/>
  <c r="L12945" i="16"/>
  <c r="E13148" i="16"/>
  <c r="H13145" i="16"/>
  <c r="I13145" i="16"/>
  <c r="F13145" i="16"/>
  <c r="J13145" i="16"/>
  <c r="B7820" i="16"/>
  <c r="C7820" i="16"/>
  <c r="B11653" i="16"/>
  <c r="C11653" i="16"/>
  <c r="L2934" i="16"/>
  <c r="J3405" i="16"/>
  <c r="E3406" i="16"/>
  <c r="B15980" i="16"/>
  <c r="C15980" i="16"/>
  <c r="D15981" i="16"/>
  <c r="D7500" i="16"/>
  <c r="D7499" i="16"/>
  <c r="C7497" i="16"/>
  <c r="D7498" i="16"/>
  <c r="B7497" i="16"/>
  <c r="F6716" i="16"/>
  <c r="J6059" i="16"/>
  <c r="I6059" i="16"/>
  <c r="E6060" i="16"/>
  <c r="H6059" i="16"/>
  <c r="B7144" i="16"/>
  <c r="C7144" i="16"/>
  <c r="E9822" i="16"/>
  <c r="F9819" i="16"/>
  <c r="H9819" i="16"/>
  <c r="J9819" i="16"/>
  <c r="I9819" i="16"/>
  <c r="C14563" i="16"/>
  <c r="B14563" i="16"/>
  <c r="D14564" i="16"/>
  <c r="L3278" i="16"/>
  <c r="E8021" i="16"/>
  <c r="H8020" i="16"/>
  <c r="F9204" i="16"/>
  <c r="B11553" i="16"/>
  <c r="C11553" i="16"/>
  <c r="D6942" i="16"/>
  <c r="D6941" i="16"/>
  <c r="C6939" i="16"/>
  <c r="B6939" i="16"/>
  <c r="D6940" i="16"/>
  <c r="E11389" i="16"/>
  <c r="H11388" i="16"/>
  <c r="E14236" i="16"/>
  <c r="D16930" i="16"/>
  <c r="B16929" i="16"/>
  <c r="C16929" i="16"/>
  <c r="E3845" i="16"/>
  <c r="D8204" i="16"/>
  <c r="D8203" i="16"/>
  <c r="B8202" i="16"/>
  <c r="C8202" i="16"/>
  <c r="D8205" i="16"/>
  <c r="L11966" i="16"/>
  <c r="E5090" i="16"/>
  <c r="D12621" i="16"/>
  <c r="B12620" i="16"/>
  <c r="C12620" i="16"/>
  <c r="L3540" i="16"/>
  <c r="E16931" i="16"/>
  <c r="H16928" i="16"/>
  <c r="F16928" i="16"/>
  <c r="K16928" i="16"/>
  <c r="J16928" i="16"/>
  <c r="I16928" i="16"/>
  <c r="B8073" i="16"/>
  <c r="C8073" i="16"/>
  <c r="B11436" i="16"/>
  <c r="C11436" i="16"/>
  <c r="L4357" i="16"/>
  <c r="L5517" i="16"/>
  <c r="B12854" i="16"/>
  <c r="C12854" i="16"/>
  <c r="D12855" i="16"/>
  <c r="B14891" i="16"/>
  <c r="C14891" i="16"/>
  <c r="D14892" i="16"/>
  <c r="K13043" i="16"/>
  <c r="L13043" i="16"/>
  <c r="B182" i="16"/>
  <c r="C182" i="16"/>
  <c r="D183" i="16"/>
  <c r="J8588" i="16"/>
  <c r="I8588" i="16"/>
  <c r="E8589" i="16"/>
  <c r="H8588" i="16"/>
  <c r="F8588" i="16"/>
  <c r="I16684" i="16"/>
  <c r="B5141" i="16"/>
  <c r="C5141" i="16"/>
  <c r="F10880" i="16"/>
  <c r="C6380" i="16"/>
  <c r="B6380" i="16"/>
  <c r="B10788" i="16"/>
  <c r="C10788" i="16"/>
  <c r="F15435" i="16"/>
  <c r="E3802" i="16"/>
  <c r="J16089" i="16"/>
  <c r="E16090" i="16"/>
  <c r="I16089" i="16"/>
  <c r="H16089" i="16"/>
  <c r="F16089" i="16"/>
  <c r="K16089" i="16"/>
  <c r="L16089" i="16"/>
  <c r="J4665" i="16"/>
  <c r="I4665" i="16"/>
  <c r="E4666" i="16"/>
  <c r="H4665" i="16"/>
  <c r="F4665" i="16"/>
  <c r="E4104" i="16"/>
  <c r="H4103" i="16"/>
  <c r="B11554" i="16"/>
  <c r="C11554" i="16"/>
  <c r="E4442" i="16"/>
  <c r="F4441" i="16"/>
  <c r="K4441" i="16"/>
  <c r="H4441" i="16"/>
  <c r="I11706" i="16"/>
  <c r="E11707" i="16"/>
  <c r="H11706" i="16"/>
  <c r="F11706" i="16"/>
  <c r="J11706" i="16"/>
  <c r="B8074" i="16"/>
  <c r="C8074" i="16"/>
  <c r="E7257" i="16"/>
  <c r="D11196" i="16"/>
  <c r="B11195" i="16"/>
  <c r="C11195" i="16"/>
  <c r="D11198" i="16"/>
  <c r="D11197" i="16"/>
  <c r="B7222" i="16"/>
  <c r="C7222" i="16"/>
  <c r="B16090" i="16"/>
  <c r="C16090" i="16"/>
  <c r="D16091" i="16"/>
  <c r="J3196" i="16"/>
  <c r="E3197" i="16"/>
  <c r="H3196" i="16"/>
  <c r="B15763" i="16"/>
  <c r="D15764" i="16"/>
  <c r="C15763" i="16"/>
  <c r="E6553" i="16"/>
  <c r="J6550" i="16"/>
  <c r="F6550" i="16"/>
  <c r="K6550" i="16"/>
  <c r="L6550" i="16"/>
  <c r="I6550" i="16"/>
  <c r="H6550" i="16"/>
  <c r="B10643" i="16"/>
  <c r="C10643" i="16"/>
  <c r="K7016" i="16"/>
  <c r="L7016" i="16"/>
  <c r="F6551" i="16"/>
  <c r="K6551" i="16"/>
  <c r="L6551" i="16"/>
  <c r="E6667" i="16"/>
  <c r="B4789" i="16"/>
  <c r="C4789" i="16"/>
  <c r="B11066" i="16"/>
  <c r="C11066" i="16"/>
  <c r="H11146" i="16"/>
  <c r="D16892" i="16"/>
  <c r="C16891" i="16"/>
  <c r="B16891" i="16"/>
  <c r="D7401" i="16"/>
  <c r="B7400" i="16"/>
  <c r="C7400" i="16"/>
  <c r="D7403" i="16"/>
  <c r="D7402" i="16"/>
  <c r="K5407" i="16"/>
  <c r="L5407" i="16"/>
  <c r="E5302" i="16"/>
  <c r="D11325" i="16"/>
  <c r="C11322" i="16"/>
  <c r="D11323" i="16"/>
  <c r="B11322" i="16"/>
  <c r="D11324" i="16"/>
  <c r="E4275" i="16"/>
  <c r="B15001" i="16"/>
  <c r="D15002" i="16"/>
  <c r="C15001" i="16"/>
  <c r="I4993" i="16"/>
  <c r="L4993" i="16"/>
  <c r="H9974" i="16"/>
  <c r="K9974" i="16"/>
  <c r="L9974" i="16"/>
  <c r="J13146" i="16"/>
  <c r="C4951" i="16"/>
  <c r="D4952" i="16"/>
  <c r="B4951" i="16"/>
  <c r="D4954" i="16"/>
  <c r="D4953" i="16"/>
  <c r="E10129" i="16"/>
  <c r="J10128" i="16"/>
  <c r="E6953" i="16"/>
  <c r="D498" i="16"/>
  <c r="B497" i="16"/>
  <c r="C497" i="16"/>
  <c r="H6716" i="16"/>
  <c r="E10284" i="16"/>
  <c r="J10281" i="16"/>
  <c r="I10281" i="16"/>
  <c r="H10281" i="16"/>
  <c r="F10281" i="16"/>
  <c r="K10281" i="16"/>
  <c r="L10281" i="16"/>
  <c r="B3549" i="16"/>
  <c r="C3549" i="16"/>
  <c r="B7145" i="16"/>
  <c r="C7145" i="16"/>
  <c r="B16684" i="16"/>
  <c r="D16685" i="16"/>
  <c r="C16684" i="16"/>
  <c r="F9820" i="16"/>
  <c r="K9820" i="16"/>
  <c r="L9820" i="16"/>
  <c r="J6484" i="16"/>
  <c r="I6484" i="16"/>
  <c r="E6485" i="16"/>
  <c r="H6484" i="16"/>
  <c r="F6484" i="16"/>
  <c r="I5956" i="16"/>
  <c r="E5957" i="16"/>
  <c r="H5956" i="16"/>
  <c r="E14891" i="16"/>
  <c r="I14890" i="16"/>
  <c r="J14890" i="16"/>
  <c r="H14890" i="16"/>
  <c r="F14890" i="16"/>
  <c r="K14890" i="16"/>
  <c r="L14890" i="16"/>
  <c r="H9204" i="16"/>
  <c r="B16191" i="16"/>
  <c r="C16191" i="16"/>
  <c r="D16192" i="16"/>
  <c r="B8339" i="16"/>
  <c r="C8339" i="16"/>
  <c r="L9355" i="16"/>
  <c r="F6892" i="16"/>
  <c r="K6892" i="16"/>
  <c r="L6892" i="16"/>
  <c r="D13476" i="16"/>
  <c r="B13475" i="16"/>
  <c r="C13475" i="16"/>
  <c r="E14020" i="16"/>
  <c r="J14017" i="16"/>
  <c r="H14017" i="16"/>
  <c r="I14017" i="16"/>
  <c r="F14017" i="16"/>
  <c r="K14017" i="16"/>
  <c r="L14017" i="16"/>
  <c r="E5193" i="16"/>
  <c r="B2944" i="16"/>
  <c r="C2944" i="16"/>
  <c r="E4146" i="16"/>
  <c r="E16383" i="16"/>
  <c r="K13905" i="16"/>
  <c r="L13905" i="16"/>
  <c r="K4734" i="16"/>
  <c r="L4734" i="16"/>
  <c r="J16929" i="16"/>
  <c r="E13583" i="16"/>
  <c r="I13582" i="16"/>
  <c r="J13582" i="16"/>
  <c r="H13582" i="16"/>
  <c r="B16849" i="16"/>
  <c r="C16849" i="16"/>
  <c r="D16850" i="16"/>
  <c r="F12238" i="16"/>
  <c r="K12238" i="16"/>
  <c r="L12238" i="16"/>
  <c r="E12618" i="16"/>
  <c r="J12290" i="16"/>
  <c r="E12291" i="16"/>
  <c r="H12290" i="16"/>
  <c r="F16289" i="16"/>
  <c r="K16289" i="16"/>
  <c r="L16289" i="16"/>
  <c r="E8292" i="16"/>
  <c r="K3970" i="16"/>
  <c r="L3970" i="16"/>
  <c r="H16684" i="16"/>
  <c r="K16684" i="16"/>
  <c r="L16684" i="16"/>
  <c r="D5144" i="16"/>
  <c r="C5142" i="16"/>
  <c r="D5143" i="16"/>
  <c r="B5142" i="16"/>
  <c r="D5145" i="16"/>
  <c r="H10880" i="16"/>
  <c r="B11193" i="16"/>
  <c r="C11193" i="16"/>
  <c r="D6383" i="16"/>
  <c r="C6381" i="16"/>
  <c r="D6382" i="16"/>
  <c r="B6381" i="16"/>
  <c r="D6384" i="16"/>
  <c r="B10789" i="16"/>
  <c r="C10789" i="16"/>
  <c r="E9667" i="16"/>
  <c r="J9666" i="16"/>
  <c r="H15435" i="16"/>
  <c r="C6297" i="16"/>
  <c r="B6297" i="16"/>
  <c r="E11271" i="16"/>
  <c r="H11270" i="16"/>
  <c r="F11270" i="16"/>
  <c r="I11270" i="16"/>
  <c r="E8293" i="16"/>
  <c r="H8292" i="16"/>
  <c r="F8292" i="16"/>
  <c r="I8292" i="16"/>
  <c r="J8292" i="16"/>
  <c r="E5194" i="16"/>
  <c r="H5193" i="16"/>
  <c r="F5193" i="16"/>
  <c r="K5193" i="16"/>
  <c r="I10128" i="16"/>
  <c r="B4952" i="16"/>
  <c r="C4952" i="16"/>
  <c r="B7402" i="16"/>
  <c r="C7402" i="16"/>
  <c r="B11197" i="16"/>
  <c r="C11197" i="16"/>
  <c r="F4103" i="16"/>
  <c r="K4103" i="16"/>
  <c r="E3846" i="16"/>
  <c r="B6940" i="16"/>
  <c r="C6940" i="16"/>
  <c r="F8020" i="16"/>
  <c r="K8020" i="16"/>
  <c r="E3407" i="16"/>
  <c r="H3404" i="16"/>
  <c r="F3404" i="16"/>
  <c r="K3404" i="16"/>
  <c r="L3404" i="16"/>
  <c r="J3404" i="16"/>
  <c r="I3404" i="16"/>
  <c r="E16850" i="16"/>
  <c r="I16849" i="16"/>
  <c r="H16849" i="16"/>
  <c r="J16849" i="16"/>
  <c r="F16849" i="16"/>
  <c r="F4232" i="16"/>
  <c r="K4232" i="16"/>
  <c r="L15434" i="16"/>
  <c r="H16800" i="16"/>
  <c r="B7604" i="16"/>
  <c r="C7604" i="16"/>
  <c r="F12691" i="16"/>
  <c r="D4873" i="16"/>
  <c r="B4872" i="16"/>
  <c r="C4872" i="16"/>
  <c r="D4875" i="16"/>
  <c r="D4874" i="16"/>
  <c r="B3553" i="16"/>
  <c r="C3553" i="16"/>
  <c r="F4902" i="16"/>
  <c r="K4902" i="16"/>
  <c r="B10792" i="16"/>
  <c r="C10792" i="16"/>
  <c r="K12237" i="16"/>
  <c r="L12237" i="16"/>
  <c r="B11854" i="16"/>
  <c r="C11854" i="16"/>
  <c r="B8490" i="16"/>
  <c r="C8490" i="16"/>
  <c r="C5248" i="16"/>
  <c r="D5249" i="16"/>
  <c r="B5248" i="16"/>
  <c r="D5251" i="16"/>
  <c r="D5250" i="16"/>
  <c r="J12551" i="16"/>
  <c r="E12552" i="16"/>
  <c r="I12551" i="16"/>
  <c r="H12551" i="16"/>
  <c r="F12551" i="16"/>
  <c r="B7311" i="16"/>
  <c r="C7311" i="16"/>
  <c r="D13694" i="16"/>
  <c r="C13693" i="16"/>
  <c r="B13693" i="16"/>
  <c r="D620" i="16"/>
  <c r="C619" i="16"/>
  <c r="B619" i="16"/>
  <c r="F12855" i="16"/>
  <c r="E4600" i="16"/>
  <c r="I4597" i="16"/>
  <c r="H4597" i="16"/>
  <c r="F4597" i="16"/>
  <c r="J4597" i="16"/>
  <c r="D16620" i="16"/>
  <c r="B16619" i="16"/>
  <c r="C16619" i="16"/>
  <c r="E3503" i="16"/>
  <c r="J3500" i="16"/>
  <c r="I3500" i="16"/>
  <c r="H3500" i="16"/>
  <c r="F3500" i="16"/>
  <c r="K3500" i="16"/>
  <c r="L3500" i="16"/>
  <c r="J2895" i="16"/>
  <c r="I2895" i="16"/>
  <c r="F2895" i="16"/>
  <c r="H2895" i="16"/>
  <c r="E2896" i="16"/>
  <c r="E4320" i="16"/>
  <c r="H4317" i="16"/>
  <c r="F4317" i="16"/>
  <c r="K4317" i="16"/>
  <c r="L4317" i="16"/>
  <c r="J4317" i="16"/>
  <c r="I4317" i="16"/>
  <c r="B13046" i="16"/>
  <c r="C13046" i="16"/>
  <c r="D13047" i="16"/>
  <c r="E7349" i="16"/>
  <c r="H7348" i="16"/>
  <c r="F7348" i="16"/>
  <c r="K7348" i="16"/>
  <c r="I7348" i="16"/>
  <c r="J7348" i="16"/>
  <c r="B7226" i="16"/>
  <c r="C7226" i="16"/>
  <c r="F4189" i="16"/>
  <c r="K4189" i="16"/>
  <c r="F7172" i="16"/>
  <c r="K7172" i="16"/>
  <c r="D15219" i="16"/>
  <c r="B15218" i="16"/>
  <c r="C15218" i="16"/>
  <c r="D7827" i="16"/>
  <c r="D7826" i="16"/>
  <c r="D7825" i="16"/>
  <c r="B7824" i="16"/>
  <c r="C7824" i="16"/>
  <c r="E12338" i="16"/>
  <c r="H12335" i="16"/>
  <c r="F12335" i="16"/>
  <c r="K12335" i="16"/>
  <c r="L12335" i="16"/>
  <c r="I12335" i="16"/>
  <c r="J12335" i="16"/>
  <c r="J4404" i="16"/>
  <c r="E4405" i="16"/>
  <c r="H4404" i="16"/>
  <c r="F4404" i="16"/>
  <c r="C1198" i="16"/>
  <c r="B1198" i="16"/>
  <c r="D1199" i="16"/>
  <c r="C11557" i="16"/>
  <c r="B11557" i="16"/>
  <c r="E16467" i="16"/>
  <c r="F16464" i="16"/>
  <c r="J16464" i="16"/>
  <c r="I16464" i="16"/>
  <c r="H16464" i="16"/>
  <c r="D38" i="16"/>
  <c r="C37" i="16"/>
  <c r="B37" i="16"/>
  <c r="E12117" i="16"/>
  <c r="I12116" i="16"/>
  <c r="H12116" i="16"/>
  <c r="B11069" i="16"/>
  <c r="C11069" i="16"/>
  <c r="F9666" i="16"/>
  <c r="K11270" i="16"/>
  <c r="L11270" i="16"/>
  <c r="H9666" i="16"/>
  <c r="B6382" i="16"/>
  <c r="C6382" i="16"/>
  <c r="B5143" i="16"/>
  <c r="C5143" i="16"/>
  <c r="J4146" i="16"/>
  <c r="E4147" i="16"/>
  <c r="H4146" i="16"/>
  <c r="F4146" i="16"/>
  <c r="K4146" i="16"/>
  <c r="E5958" i="16"/>
  <c r="H5955" i="16"/>
  <c r="F5955" i="16"/>
  <c r="K5955" i="16"/>
  <c r="L5955" i="16"/>
  <c r="J5955" i="16"/>
  <c r="I5955" i="16"/>
  <c r="H10128" i="16"/>
  <c r="D11327" i="16"/>
  <c r="D11328" i="16"/>
  <c r="D11326" i="16"/>
  <c r="B11325" i="16"/>
  <c r="C11325" i="16"/>
  <c r="D7406" i="16"/>
  <c r="D7405" i="16"/>
  <c r="D7404" i="16"/>
  <c r="B7403" i="16"/>
  <c r="C7403" i="16"/>
  <c r="E3198" i="16"/>
  <c r="J3195" i="16"/>
  <c r="F3195" i="16"/>
  <c r="K3195" i="16"/>
  <c r="I3195" i="16"/>
  <c r="H3195" i="16"/>
  <c r="D11200" i="16"/>
  <c r="D11199" i="16"/>
  <c r="B11198" i="16"/>
  <c r="C11198" i="16"/>
  <c r="D11201" i="16"/>
  <c r="J3802" i="16"/>
  <c r="I3802" i="16"/>
  <c r="E3803" i="16"/>
  <c r="H3802" i="16"/>
  <c r="F3802" i="16"/>
  <c r="K3802" i="16"/>
  <c r="K10880" i="16"/>
  <c r="L10880" i="16"/>
  <c r="C8205" i="16"/>
  <c r="D8206" i="16"/>
  <c r="B8205" i="16"/>
  <c r="D8208" i="16"/>
  <c r="D8207" i="16"/>
  <c r="E14237" i="16"/>
  <c r="I14236" i="16"/>
  <c r="J14236" i="16"/>
  <c r="E6061" i="16"/>
  <c r="I6058" i="16"/>
  <c r="H6058" i="16"/>
  <c r="F6058" i="16"/>
  <c r="K6058" i="16"/>
  <c r="J6058" i="16"/>
  <c r="B7499" i="16"/>
  <c r="C7499" i="16"/>
  <c r="I3405" i="16"/>
  <c r="K13145" i="16"/>
  <c r="L13145" i="16"/>
  <c r="E7658" i="16"/>
  <c r="C377" i="16"/>
  <c r="D378" i="16"/>
  <c r="B377" i="16"/>
  <c r="E16687" i="16"/>
  <c r="E11149" i="16"/>
  <c r="E10592" i="16"/>
  <c r="J10589" i="16"/>
  <c r="I10589" i="16"/>
  <c r="H10589" i="16"/>
  <c r="F10589" i="16"/>
  <c r="J14345" i="16"/>
  <c r="I14345" i="16"/>
  <c r="E14346" i="16"/>
  <c r="F14345" i="16"/>
  <c r="J3630" i="16"/>
  <c r="E3631" i="16"/>
  <c r="H3630" i="16"/>
  <c r="E13047" i="16"/>
  <c r="I13046" i="16"/>
  <c r="H13046" i="16"/>
  <c r="F13046" i="16"/>
  <c r="K13046" i="16"/>
  <c r="L13046" i="16"/>
  <c r="D3557" i="16"/>
  <c r="D3556" i="16"/>
  <c r="C3554" i="16"/>
  <c r="D3555" i="16"/>
  <c r="B3554" i="16"/>
  <c r="E6719" i="16"/>
  <c r="D10795" i="16"/>
  <c r="D10794" i="16"/>
  <c r="B10793" i="16"/>
  <c r="C10793" i="16"/>
  <c r="D10796" i="16"/>
  <c r="E7895" i="16"/>
  <c r="J7892" i="16"/>
  <c r="I7892" i="16"/>
  <c r="F7892" i="16"/>
  <c r="K7892" i="16"/>
  <c r="L7892" i="16"/>
  <c r="H7892" i="16"/>
  <c r="E13693" i="16"/>
  <c r="F13690" i="16"/>
  <c r="J13690" i="16"/>
  <c r="H13690" i="16"/>
  <c r="I13690" i="16"/>
  <c r="D11857" i="16"/>
  <c r="C11855" i="16"/>
  <c r="D11856" i="16"/>
  <c r="B11855" i="16"/>
  <c r="D11858" i="16"/>
  <c r="E11889" i="16"/>
  <c r="H11888" i="16"/>
  <c r="E15218" i="16"/>
  <c r="I15217" i="16"/>
  <c r="H15217" i="16"/>
  <c r="F15217" i="16"/>
  <c r="K15217" i="16"/>
  <c r="L15217" i="16"/>
  <c r="J15217" i="16"/>
  <c r="D7315" i="16"/>
  <c r="D7314" i="16"/>
  <c r="D7313" i="16"/>
  <c r="B7312" i="16"/>
  <c r="C7312" i="16"/>
  <c r="D2949" i="16"/>
  <c r="B2948" i="16"/>
  <c r="C2948" i="16"/>
  <c r="D2950" i="16"/>
  <c r="D2951" i="16"/>
  <c r="K14126" i="16"/>
  <c r="L14126" i="16"/>
  <c r="I4598" i="16"/>
  <c r="E12048" i="16"/>
  <c r="J12045" i="16"/>
  <c r="I12045" i="16"/>
  <c r="H12045" i="16"/>
  <c r="F12045" i="16"/>
  <c r="I3501" i="16"/>
  <c r="E5412" i="16"/>
  <c r="C16746" i="16"/>
  <c r="B16746" i="16"/>
  <c r="D16747" i="16"/>
  <c r="B10931" i="16"/>
  <c r="C10931" i="16"/>
  <c r="B6300" i="16"/>
  <c r="C6300" i="16"/>
  <c r="D7229" i="16"/>
  <c r="C7227" i="16"/>
  <c r="D7228" i="16"/>
  <c r="B7227" i="16"/>
  <c r="D7230" i="16"/>
  <c r="B11438" i="16"/>
  <c r="C11438" i="16"/>
  <c r="E12182" i="16"/>
  <c r="F12179" i="16"/>
  <c r="J12179" i="16"/>
  <c r="I12179" i="16"/>
  <c r="H12179" i="16"/>
  <c r="E15328" i="16"/>
  <c r="F15325" i="16"/>
  <c r="H15325" i="16"/>
  <c r="J15325" i="16"/>
  <c r="I15325" i="16"/>
  <c r="D16382" i="16"/>
  <c r="B16381" i="16"/>
  <c r="C16381" i="16"/>
  <c r="E15110" i="16"/>
  <c r="H15107" i="16"/>
  <c r="F15107" i="16"/>
  <c r="K15107" i="16"/>
  <c r="J15107" i="16"/>
  <c r="I15107" i="16"/>
  <c r="B11763" i="16"/>
  <c r="C11763" i="16"/>
  <c r="E12411" i="16"/>
  <c r="A51" i="1"/>
  <c r="H50" i="1"/>
  <c r="I50" i="1"/>
  <c r="B50" i="1"/>
  <c r="C50" i="1"/>
  <c r="B8076" i="16"/>
  <c r="C8076" i="16"/>
  <c r="I3544" i="16"/>
  <c r="E3545" i="16"/>
  <c r="H3544" i="16"/>
  <c r="F3544" i="16"/>
  <c r="K3544" i="16"/>
  <c r="L3544" i="16"/>
  <c r="J3544" i="16"/>
  <c r="E8439" i="16"/>
  <c r="H8436" i="16"/>
  <c r="J8436" i="16"/>
  <c r="I8436" i="16"/>
  <c r="F8436" i="16"/>
  <c r="E5740" i="16"/>
  <c r="F5737" i="16"/>
  <c r="K5737" i="16"/>
  <c r="L5737" i="16"/>
  <c r="H5737" i="16"/>
  <c r="J5737" i="16"/>
  <c r="I5737" i="16"/>
  <c r="B812" i="16"/>
  <c r="C812" i="16"/>
  <c r="D813" i="16"/>
  <c r="E6554" i="16"/>
  <c r="E4105" i="16"/>
  <c r="H4102" i="16"/>
  <c r="F4102" i="16"/>
  <c r="J4102" i="16"/>
  <c r="I4102" i="16"/>
  <c r="D184" i="16"/>
  <c r="C183" i="16"/>
  <c r="B183" i="16"/>
  <c r="E8022" i="16"/>
  <c r="F8019" i="16"/>
  <c r="K8019" i="16"/>
  <c r="L8019" i="16"/>
  <c r="I8019" i="16"/>
  <c r="H8019" i="16"/>
  <c r="J8019" i="16"/>
  <c r="D7502" i="16"/>
  <c r="C7500" i="16"/>
  <c r="D7501" i="16"/>
  <c r="B7500" i="16"/>
  <c r="D7503" i="16"/>
  <c r="E4234" i="16"/>
  <c r="H4231" i="16"/>
  <c r="F4231" i="16"/>
  <c r="K4231" i="16"/>
  <c r="J4231" i="16"/>
  <c r="I4231" i="16"/>
  <c r="E16802" i="16"/>
  <c r="F16799" i="16"/>
  <c r="K16799" i="16"/>
  <c r="L16799" i="16"/>
  <c r="J16799" i="16"/>
  <c r="I16799" i="16"/>
  <c r="H16799" i="16"/>
  <c r="C7605" i="16"/>
  <c r="B7605" i="16"/>
  <c r="E12693" i="16"/>
  <c r="I12690" i="16"/>
  <c r="J12690" i="16"/>
  <c r="H12690" i="16"/>
  <c r="F12690" i="16"/>
  <c r="B4870" i="16"/>
  <c r="C4870" i="16"/>
  <c r="B16290" i="16"/>
  <c r="C16290" i="16"/>
  <c r="D16291" i="16"/>
  <c r="E4904" i="16"/>
  <c r="H4901" i="16"/>
  <c r="J4901" i="16"/>
  <c r="I4901" i="16"/>
  <c r="F4901" i="16"/>
  <c r="K4901" i="16"/>
  <c r="L4901" i="16"/>
  <c r="B8641" i="16"/>
  <c r="C8641" i="16"/>
  <c r="B8491" i="16"/>
  <c r="C8491" i="16"/>
  <c r="B5246" i="16"/>
  <c r="C5246" i="16"/>
  <c r="B15545" i="16"/>
  <c r="C15545" i="16"/>
  <c r="D15546" i="16"/>
  <c r="B13911" i="16"/>
  <c r="C13911" i="16"/>
  <c r="D13912" i="16"/>
  <c r="B13802" i="16"/>
  <c r="C13802" i="16"/>
  <c r="D13803" i="16"/>
  <c r="B11657" i="16"/>
  <c r="C11657" i="16"/>
  <c r="E3975" i="16"/>
  <c r="F3974" i="16"/>
  <c r="E4191" i="16"/>
  <c r="F4188" i="16"/>
  <c r="J4188" i="16"/>
  <c r="I4188" i="16"/>
  <c r="H4188" i="16"/>
  <c r="E7174" i="16"/>
  <c r="J7171" i="16"/>
  <c r="I7171" i="16"/>
  <c r="F7171" i="16"/>
  <c r="H7171" i="16"/>
  <c r="E3025" i="16"/>
  <c r="J3024" i="16"/>
  <c r="L11606" i="16"/>
  <c r="L15326" i="16"/>
  <c r="B7822" i="16"/>
  <c r="C7822" i="16"/>
  <c r="D11767" i="16"/>
  <c r="D11766" i="16"/>
  <c r="D11765" i="16"/>
  <c r="C11764" i="16"/>
  <c r="B11764" i="16"/>
  <c r="C5044" i="16"/>
  <c r="B5044" i="16"/>
  <c r="K2981" i="16"/>
  <c r="C11070" i="16"/>
  <c r="B11070" i="16"/>
  <c r="L16543" i="16"/>
  <c r="J4275" i="16"/>
  <c r="I4275" i="16"/>
  <c r="E4276" i="16"/>
  <c r="H4275" i="16"/>
  <c r="F4275" i="16"/>
  <c r="K4275" i="16"/>
  <c r="L4275" i="16"/>
  <c r="J5956" i="16"/>
  <c r="I5302" i="16"/>
  <c r="E5303" i="16"/>
  <c r="F5302" i="16"/>
  <c r="K5302" i="16"/>
  <c r="L5302" i="16"/>
  <c r="H5302" i="16"/>
  <c r="B7401" i="16"/>
  <c r="C7401" i="16"/>
  <c r="B16091" i="16"/>
  <c r="C16091" i="16"/>
  <c r="D16092" i="16"/>
  <c r="B11196" i="16"/>
  <c r="C11196" i="16"/>
  <c r="E4443" i="16"/>
  <c r="H4440" i="16"/>
  <c r="F4440" i="16"/>
  <c r="K4440" i="16"/>
  <c r="L4440" i="16"/>
  <c r="J4440" i="16"/>
  <c r="I4440" i="16"/>
  <c r="I4103" i="16"/>
  <c r="B8203" i="16"/>
  <c r="C8203" i="16"/>
  <c r="B6941" i="16"/>
  <c r="C6941" i="16"/>
  <c r="I8020" i="16"/>
  <c r="B15981" i="16"/>
  <c r="D15982" i="16"/>
  <c r="C15981" i="16"/>
  <c r="E16193" i="16"/>
  <c r="I16192" i="16"/>
  <c r="F16192" i="16"/>
  <c r="E9207" i="16"/>
  <c r="I4232" i="16"/>
  <c r="E15438" i="16"/>
  <c r="J16800" i="16"/>
  <c r="I6796" i="16"/>
  <c r="E6797" i="16"/>
  <c r="H6796" i="16"/>
  <c r="F6796" i="16"/>
  <c r="K6796" i="16"/>
  <c r="L6796" i="16"/>
  <c r="D1922" i="16"/>
  <c r="B1921" i="16"/>
  <c r="C1921" i="16"/>
  <c r="C3552" i="16"/>
  <c r="B3552" i="16"/>
  <c r="B6209" i="16"/>
  <c r="C6209" i="16"/>
  <c r="E9359" i="16"/>
  <c r="H9358" i="16"/>
  <c r="F9358" i="16"/>
  <c r="D15437" i="16"/>
  <c r="B15436" i="16"/>
  <c r="C15436" i="16"/>
  <c r="E6333" i="16"/>
  <c r="H6332" i="16"/>
  <c r="F6332" i="16"/>
  <c r="K6332" i="16"/>
  <c r="J6332" i="16"/>
  <c r="I6332" i="16"/>
  <c r="I4902" i="16"/>
  <c r="D6112" i="16"/>
  <c r="B6111" i="16"/>
  <c r="C6111" i="16"/>
  <c r="D6114" i="16"/>
  <c r="D6113" i="16"/>
  <c r="B14455" i="16"/>
  <c r="C14455" i="16"/>
  <c r="D14456" i="16"/>
  <c r="E7447" i="16"/>
  <c r="I7444" i="16"/>
  <c r="F7444" i="16"/>
  <c r="H7444" i="16"/>
  <c r="J7444" i="16"/>
  <c r="E12241" i="16"/>
  <c r="E5630" i="16"/>
  <c r="H5629" i="16"/>
  <c r="F5629" i="16"/>
  <c r="D13147" i="16"/>
  <c r="B13146" i="16"/>
  <c r="C13146" i="16"/>
  <c r="D8494" i="16"/>
  <c r="D8493" i="16"/>
  <c r="B8492" i="16"/>
  <c r="C8492" i="16"/>
  <c r="D8495" i="16"/>
  <c r="D6009" i="16"/>
  <c r="B6008" i="16"/>
  <c r="C6008" i="16"/>
  <c r="D6011" i="16"/>
  <c r="D6010" i="16"/>
  <c r="E4062" i="16"/>
  <c r="F4059" i="16"/>
  <c r="K4059" i="16"/>
  <c r="L4059" i="16"/>
  <c r="J4059" i="16"/>
  <c r="I4059" i="16"/>
  <c r="H4059" i="16"/>
  <c r="C7310" i="16"/>
  <c r="B7310" i="16"/>
  <c r="D1560" i="16"/>
  <c r="B1559" i="16"/>
  <c r="C1559" i="16"/>
  <c r="C2946" i="16"/>
  <c r="B2946" i="16"/>
  <c r="J13255" i="16"/>
  <c r="E13256" i="16"/>
  <c r="I13255" i="16"/>
  <c r="H13255" i="16"/>
  <c r="F13255" i="16"/>
  <c r="E12857" i="16"/>
  <c r="J12854" i="16"/>
  <c r="F12854" i="16"/>
  <c r="K12854" i="16"/>
  <c r="I12854" i="16"/>
  <c r="H12854" i="16"/>
  <c r="K15653" i="16"/>
  <c r="L15653" i="16"/>
  <c r="B11656" i="16"/>
  <c r="C11656" i="16"/>
  <c r="E7774" i="16"/>
  <c r="I7771" i="16"/>
  <c r="J7771" i="16"/>
  <c r="H7771" i="16"/>
  <c r="F7771" i="16"/>
  <c r="D10935" i="16"/>
  <c r="D10934" i="16"/>
  <c r="D10933" i="16"/>
  <c r="C10932" i="16"/>
  <c r="B10932" i="16"/>
  <c r="C13255" i="16"/>
  <c r="D13256" i="16"/>
  <c r="B13255" i="16"/>
  <c r="E3588" i="16"/>
  <c r="H3587" i="16"/>
  <c r="F3587" i="16"/>
  <c r="J3587" i="16"/>
  <c r="I3587" i="16"/>
  <c r="B6301" i="16"/>
  <c r="C6301" i="16"/>
  <c r="I4189" i="16"/>
  <c r="I7172" i="16"/>
  <c r="I11970" i="16"/>
  <c r="E11971" i="16"/>
  <c r="F11970" i="16"/>
  <c r="K11970" i="16"/>
  <c r="L11970" i="16"/>
  <c r="H11970" i="16"/>
  <c r="C8344" i="16"/>
  <c r="D8345" i="16"/>
  <c r="B8344" i="16"/>
  <c r="D8347" i="16"/>
  <c r="D8346" i="16"/>
  <c r="C7950" i="16"/>
  <c r="B7950" i="16"/>
  <c r="D5048" i="16"/>
  <c r="D5047" i="16"/>
  <c r="D5046" i="16"/>
  <c r="B5045" i="16"/>
  <c r="C5045" i="16"/>
  <c r="B8077" i="16"/>
  <c r="C8077" i="16"/>
  <c r="D2281" i="16"/>
  <c r="B2280" i="16"/>
  <c r="C2280" i="16"/>
  <c r="E6895" i="16"/>
  <c r="L16465" i="16"/>
  <c r="B7710" i="16"/>
  <c r="C7710" i="16"/>
  <c r="D11073" i="16"/>
  <c r="D11072" i="16"/>
  <c r="B11071" i="16"/>
  <c r="C11071" i="16"/>
  <c r="D11074" i="16"/>
  <c r="J3110" i="16"/>
  <c r="I3110" i="16"/>
  <c r="E3111" i="16"/>
  <c r="H3110" i="16"/>
  <c r="E16547" i="16"/>
  <c r="C498" i="16"/>
  <c r="B498" i="16"/>
  <c r="D499" i="16"/>
  <c r="D12856" i="16"/>
  <c r="B12855" i="16"/>
  <c r="C12855" i="16"/>
  <c r="E11272" i="16"/>
  <c r="H11269" i="16"/>
  <c r="F11269" i="16"/>
  <c r="K11269" i="16"/>
  <c r="L11269" i="16"/>
  <c r="J11269" i="16"/>
  <c r="I11269" i="16"/>
  <c r="B5144" i="16"/>
  <c r="C5144" i="16"/>
  <c r="J11270" i="16"/>
  <c r="F13582" i="16"/>
  <c r="K13582" i="16"/>
  <c r="L13582" i="16"/>
  <c r="F5956" i="16"/>
  <c r="K5956" i="16"/>
  <c r="L5956" i="16"/>
  <c r="D16686" i="16"/>
  <c r="C16685" i="16"/>
  <c r="B16685" i="16"/>
  <c r="F10128" i="16"/>
  <c r="K10128" i="16"/>
  <c r="L10128" i="16"/>
  <c r="B15764" i="16"/>
  <c r="C15764" i="16"/>
  <c r="D15765" i="16"/>
  <c r="I4441" i="16"/>
  <c r="L4441" i="16"/>
  <c r="J4103" i="16"/>
  <c r="K15435" i="16"/>
  <c r="L15435" i="16"/>
  <c r="L16928" i="16"/>
  <c r="E11390" i="16"/>
  <c r="H11387" i="16"/>
  <c r="F11387" i="16"/>
  <c r="K11387" i="16"/>
  <c r="L11387" i="16"/>
  <c r="I11387" i="16"/>
  <c r="J11387" i="16"/>
  <c r="D6944" i="16"/>
  <c r="D6943" i="16"/>
  <c r="B6942" i="16"/>
  <c r="C6942" i="16"/>
  <c r="D6945" i="16"/>
  <c r="J8020" i="16"/>
  <c r="K9819" i="16"/>
  <c r="L9819" i="16"/>
  <c r="F6059" i="16"/>
  <c r="K6059" i="16"/>
  <c r="L6059" i="16"/>
  <c r="E13149" i="16"/>
  <c r="I6612" i="16"/>
  <c r="E6613" i="16"/>
  <c r="H6612" i="16"/>
  <c r="F6612" i="16"/>
  <c r="K6612" i="16"/>
  <c r="J6612" i="16"/>
  <c r="J4232" i="16"/>
  <c r="D111" i="16"/>
  <c r="B110" i="16"/>
  <c r="C110" i="16"/>
  <c r="B4871" i="16"/>
  <c r="C4871" i="16"/>
  <c r="J4902" i="16"/>
  <c r="E3718" i="16"/>
  <c r="H3715" i="16"/>
  <c r="F3715" i="16"/>
  <c r="K3715" i="16"/>
  <c r="J3715" i="16"/>
  <c r="I3715" i="16"/>
  <c r="D2391" i="16"/>
  <c r="B2390" i="16"/>
  <c r="C2390" i="16"/>
  <c r="E8744" i="16"/>
  <c r="I8741" i="16"/>
  <c r="H8741" i="16"/>
  <c r="F8741" i="16"/>
  <c r="K8741" i="16"/>
  <c r="L8741" i="16"/>
  <c r="J8741" i="16"/>
  <c r="B8642" i="16"/>
  <c r="C8642" i="16"/>
  <c r="I7445" i="16"/>
  <c r="L7445" i="16"/>
  <c r="K6758" i="16"/>
  <c r="L6758" i="16"/>
  <c r="B5247" i="16"/>
  <c r="C5247" i="16"/>
  <c r="I4060" i="16"/>
  <c r="L4060" i="16"/>
  <c r="E12773" i="16"/>
  <c r="H13364" i="16"/>
  <c r="K13364" i="16"/>
  <c r="L13364" i="16"/>
  <c r="E14130" i="16"/>
  <c r="E6413" i="16"/>
  <c r="J6410" i="16"/>
  <c r="I6410" i="16"/>
  <c r="H6410" i="16"/>
  <c r="F6410" i="16"/>
  <c r="K6410" i="16"/>
  <c r="L6410" i="16"/>
  <c r="H12855" i="16"/>
  <c r="E12377" i="16"/>
  <c r="E15764" i="16"/>
  <c r="J15761" i="16"/>
  <c r="F15761" i="16"/>
  <c r="K15761" i="16"/>
  <c r="L15761" i="16"/>
  <c r="I15761" i="16"/>
  <c r="H15761" i="16"/>
  <c r="J12046" i="16"/>
  <c r="K6156" i="16"/>
  <c r="D14349" i="16"/>
  <c r="B14348" i="16"/>
  <c r="C14348" i="16"/>
  <c r="K7548" i="16"/>
  <c r="D11661" i="16"/>
  <c r="D11660" i="16"/>
  <c r="C11658" i="16"/>
  <c r="B11658" i="16"/>
  <c r="D11659" i="16"/>
  <c r="E9514" i="16"/>
  <c r="J9511" i="16"/>
  <c r="I9511" i="16"/>
  <c r="F9511" i="16"/>
  <c r="H9511" i="16"/>
  <c r="K7093" i="16"/>
  <c r="D6304" i="16"/>
  <c r="D6303" i="16"/>
  <c r="B6302" i="16"/>
  <c r="C6302" i="16"/>
  <c r="D6305" i="16"/>
  <c r="J4189" i="16"/>
  <c r="J7172" i="16"/>
  <c r="I12180" i="16"/>
  <c r="L12180" i="16"/>
  <c r="J15326" i="16"/>
  <c r="K16544" i="16"/>
  <c r="L16544" i="16"/>
  <c r="F11500" i="16"/>
  <c r="K11500" i="16"/>
  <c r="E12950" i="16"/>
  <c r="F12949" i="16"/>
  <c r="K12949" i="16"/>
  <c r="L12949" i="16"/>
  <c r="I12949" i="16"/>
  <c r="H12949" i="16"/>
  <c r="F15108" i="16"/>
  <c r="B11762" i="16"/>
  <c r="C11762" i="16"/>
  <c r="D7954" i="16"/>
  <c r="D7953" i="16"/>
  <c r="D7952" i="16"/>
  <c r="B7951" i="16"/>
  <c r="C7951" i="16"/>
  <c r="C10646" i="16"/>
  <c r="B10646" i="16"/>
  <c r="J12336" i="16"/>
  <c r="B16468" i="16"/>
  <c r="C16468" i="16"/>
  <c r="D16469" i="16"/>
  <c r="B14020" i="16"/>
  <c r="C14020" i="16"/>
  <c r="D14021" i="16"/>
  <c r="D2585" i="16"/>
  <c r="B2584" i="16"/>
  <c r="C2584" i="16"/>
  <c r="C11558" i="16"/>
  <c r="D11559" i="16"/>
  <c r="B11558" i="16"/>
  <c r="D11561" i="16"/>
  <c r="D11560" i="16"/>
  <c r="J16465" i="16"/>
  <c r="E8155" i="16"/>
  <c r="F8152" i="16"/>
  <c r="H8152" i="16"/>
  <c r="J8152" i="16"/>
  <c r="I8152" i="16"/>
  <c r="E9977" i="16"/>
  <c r="E2983" i="16"/>
  <c r="J2980" i="16"/>
  <c r="I2980" i="16"/>
  <c r="F2980" i="16"/>
  <c r="K2980" i="16"/>
  <c r="L2980" i="16"/>
  <c r="H2980" i="16"/>
  <c r="K14999" i="16"/>
  <c r="L14999" i="16"/>
  <c r="E3327" i="16"/>
  <c r="H3324" i="16"/>
  <c r="J3324" i="16"/>
  <c r="I3324" i="16"/>
  <c r="F3324" i="16"/>
  <c r="C13476" i="16"/>
  <c r="B13476" i="16"/>
  <c r="D13477" i="16"/>
  <c r="F12290" i="16"/>
  <c r="K12290" i="16"/>
  <c r="F16383" i="16"/>
  <c r="J16383" i="16"/>
  <c r="E16384" i="16"/>
  <c r="I16383" i="16"/>
  <c r="H16383" i="16"/>
  <c r="K6484" i="16"/>
  <c r="L6484" i="16"/>
  <c r="E6954" i="16"/>
  <c r="H6953" i="16"/>
  <c r="F6953" i="16"/>
  <c r="K6953" i="16"/>
  <c r="I6953" i="16"/>
  <c r="J6953" i="16"/>
  <c r="B4953" i="16"/>
  <c r="C4953" i="16"/>
  <c r="C11324" i="16"/>
  <c r="B11324" i="16"/>
  <c r="K11706" i="16"/>
  <c r="L11706" i="16"/>
  <c r="J4441" i="16"/>
  <c r="K4665" i="16"/>
  <c r="L4665" i="16"/>
  <c r="E16091" i="16"/>
  <c r="I16088" i="16"/>
  <c r="H16088" i="16"/>
  <c r="F16088" i="16"/>
  <c r="J16088" i="16"/>
  <c r="K8588" i="16"/>
  <c r="L8588" i="16"/>
  <c r="J5090" i="16"/>
  <c r="I5090" i="16"/>
  <c r="E5091" i="16"/>
  <c r="H5090" i="16"/>
  <c r="F5090" i="16"/>
  <c r="K5090" i="16"/>
  <c r="L5090" i="16"/>
  <c r="C8204" i="16"/>
  <c r="B8204" i="16"/>
  <c r="D16931" i="16"/>
  <c r="B16930" i="16"/>
  <c r="C16930" i="16"/>
  <c r="F11388" i="16"/>
  <c r="K11388" i="16"/>
  <c r="E9823" i="16"/>
  <c r="K6716" i="16"/>
  <c r="L6716" i="16"/>
  <c r="E4996" i="16"/>
  <c r="E5848" i="16"/>
  <c r="F5847" i="16"/>
  <c r="K5847" i="16"/>
  <c r="H5847" i="16"/>
  <c r="E3068" i="16"/>
  <c r="H3067" i="16"/>
  <c r="I3067" i="16"/>
  <c r="E14456" i="16"/>
  <c r="H14453" i="16"/>
  <c r="F14453" i="16"/>
  <c r="I14453" i="16"/>
  <c r="J14453" i="16"/>
  <c r="E12492" i="16"/>
  <c r="I12489" i="16"/>
  <c r="F12489" i="16"/>
  <c r="K12489" i="16"/>
  <c r="L12489" i="16"/>
  <c r="H12489" i="16"/>
  <c r="J12489" i="16"/>
  <c r="D256" i="16"/>
  <c r="B255" i="16"/>
  <c r="C255" i="16"/>
  <c r="E14565" i="16"/>
  <c r="J14562" i="16"/>
  <c r="I14562" i="16"/>
  <c r="F14562" i="16"/>
  <c r="H14562" i="16"/>
  <c r="L6715" i="16"/>
  <c r="B6210" i="16"/>
  <c r="C6210" i="16"/>
  <c r="E3370" i="16"/>
  <c r="I3367" i="16"/>
  <c r="F3367" i="16"/>
  <c r="J3367" i="16"/>
  <c r="H3367" i="16"/>
  <c r="I3716" i="16"/>
  <c r="L3716" i="16"/>
  <c r="B6109" i="16"/>
  <c r="C6109" i="16"/>
  <c r="J8742" i="16"/>
  <c r="D8645" i="16"/>
  <c r="D8644" i="16"/>
  <c r="B8643" i="16"/>
  <c r="C8643" i="16"/>
  <c r="D8646" i="16"/>
  <c r="J7445" i="16"/>
  <c r="E6762" i="16"/>
  <c r="C6006" i="16"/>
  <c r="B6006" i="16"/>
  <c r="J4060" i="16"/>
  <c r="E6249" i="16"/>
  <c r="J6246" i="16"/>
  <c r="I6246" i="16"/>
  <c r="H6246" i="16"/>
  <c r="F6246" i="16"/>
  <c r="K6246" i="16"/>
  <c r="L6246" i="16"/>
  <c r="B12490" i="16"/>
  <c r="C12490" i="16"/>
  <c r="D12491" i="16"/>
  <c r="C2947" i="16"/>
  <c r="B2947" i="16"/>
  <c r="K4537" i="16"/>
  <c r="L4537" i="16"/>
  <c r="J15762" i="16"/>
  <c r="E4019" i="16"/>
  <c r="I4016" i="16"/>
  <c r="J4016" i="16"/>
  <c r="H4016" i="16"/>
  <c r="F4016" i="16"/>
  <c r="K4016" i="16"/>
  <c r="L4016" i="16"/>
  <c r="E15655" i="16"/>
  <c r="J15652" i="16"/>
  <c r="F15652" i="16"/>
  <c r="I15652" i="16"/>
  <c r="H15652" i="16"/>
  <c r="K15979" i="16"/>
  <c r="L15979" i="16"/>
  <c r="K15544" i="16"/>
  <c r="L15544" i="16"/>
  <c r="C15655" i="16"/>
  <c r="B15655" i="16"/>
  <c r="D15656" i="16"/>
  <c r="I9512" i="16"/>
  <c r="L9512" i="16"/>
  <c r="E15873" i="16"/>
  <c r="F15870" i="16"/>
  <c r="K15870" i="16"/>
  <c r="L15870" i="16"/>
  <c r="H15870" i="16"/>
  <c r="J15870" i="16"/>
  <c r="I15870" i="16"/>
  <c r="K13800" i="16"/>
  <c r="L13800" i="16"/>
  <c r="B10930" i="16"/>
  <c r="C10930" i="16"/>
  <c r="D16546" i="16"/>
  <c r="C16545" i="16"/>
  <c r="B16545" i="16"/>
  <c r="E16292" i="16"/>
  <c r="J12180" i="16"/>
  <c r="C8342" i="16"/>
  <c r="B8342" i="16"/>
  <c r="H15108" i="16"/>
  <c r="K3673" i="16"/>
  <c r="L3673" i="16"/>
  <c r="C5043" i="16"/>
  <c r="B5043" i="16"/>
  <c r="B15872" i="16"/>
  <c r="C15872" i="16"/>
  <c r="D15873" i="16"/>
  <c r="E3155" i="16"/>
  <c r="F3152" i="16"/>
  <c r="K3152" i="16"/>
  <c r="L3152" i="16"/>
  <c r="J3152" i="16"/>
  <c r="H3152" i="16"/>
  <c r="I3152" i="16"/>
  <c r="E11609" i="16"/>
  <c r="K10738" i="16"/>
  <c r="L10738" i="16"/>
  <c r="I5738" i="16"/>
  <c r="B7711" i="16"/>
  <c r="C7711" i="16"/>
  <c r="J3759" i="16"/>
  <c r="I3759" i="16"/>
  <c r="E3760" i="16"/>
  <c r="H3759" i="16"/>
  <c r="F3759" i="16"/>
  <c r="K3759" i="16"/>
  <c r="L3759" i="16"/>
  <c r="I2981" i="16"/>
  <c r="J3239" i="16"/>
  <c r="I3239" i="16"/>
  <c r="F3239" i="16"/>
  <c r="H3239" i="16"/>
  <c r="E3240" i="16"/>
  <c r="D16801" i="16"/>
  <c r="C16800" i="16"/>
  <c r="B16800" i="16"/>
  <c r="F13909" i="16"/>
  <c r="J13909" i="16"/>
  <c r="I13909" i="16"/>
  <c r="H13909" i="16"/>
  <c r="E13910" i="16"/>
  <c r="I3325" i="16"/>
  <c r="L3325" i="16"/>
  <c r="E9668" i="16"/>
  <c r="H9665" i="16"/>
  <c r="I9665" i="16"/>
  <c r="J9665" i="16"/>
  <c r="F9665" i="16"/>
  <c r="K9665" i="16"/>
  <c r="L9665" i="16"/>
  <c r="E10130" i="16"/>
  <c r="H10127" i="16"/>
  <c r="F10127" i="16"/>
  <c r="K10127" i="16"/>
  <c r="L10127" i="16"/>
  <c r="J10127" i="16"/>
  <c r="I10127" i="16"/>
  <c r="I9666" i="16"/>
  <c r="E12292" i="16"/>
  <c r="I12289" i="16"/>
  <c r="F12289" i="16"/>
  <c r="K12289" i="16"/>
  <c r="L12289" i="16"/>
  <c r="H12289" i="16"/>
  <c r="J12289" i="16"/>
  <c r="E13584" i="16"/>
  <c r="H13581" i="16"/>
  <c r="F13581" i="16"/>
  <c r="J13581" i="16"/>
  <c r="I13581" i="16"/>
  <c r="E10285" i="16"/>
  <c r="D4957" i="16"/>
  <c r="D4956" i="16"/>
  <c r="C4954" i="16"/>
  <c r="D4955" i="16"/>
  <c r="B4954" i="16"/>
  <c r="D15003" i="16"/>
  <c r="C15002" i="16"/>
  <c r="B15002" i="16"/>
  <c r="I3196" i="16"/>
  <c r="B14892" i="16"/>
  <c r="C14892" i="16"/>
  <c r="D14893" i="16"/>
  <c r="E16932" i="16"/>
  <c r="I11388" i="16"/>
  <c r="B14564" i="16"/>
  <c r="C14564" i="16"/>
  <c r="D14565" i="16"/>
  <c r="F3405" i="16"/>
  <c r="L16683" i="16"/>
  <c r="E16747" i="16"/>
  <c r="F16744" i="16"/>
  <c r="J16744" i="16"/>
  <c r="I16744" i="16"/>
  <c r="H16744" i="16"/>
  <c r="D7607" i="16"/>
  <c r="B7606" i="16"/>
  <c r="C7606" i="16"/>
  <c r="D7609" i="16"/>
  <c r="D7608" i="16"/>
  <c r="J12691" i="16"/>
  <c r="E3932" i="16"/>
  <c r="F3931" i="16"/>
  <c r="K3931" i="16"/>
  <c r="L3931" i="16"/>
  <c r="H3931" i="16"/>
  <c r="I3931" i="16"/>
  <c r="D6213" i="16"/>
  <c r="D6212" i="16"/>
  <c r="B6211" i="16"/>
  <c r="C6211" i="16"/>
  <c r="D6214" i="16"/>
  <c r="B14782" i="16"/>
  <c r="C14782" i="16"/>
  <c r="D14783" i="16"/>
  <c r="B10791" i="16"/>
  <c r="C10791" i="16"/>
  <c r="J3716" i="16"/>
  <c r="C15110" i="16"/>
  <c r="B15110" i="16"/>
  <c r="D15111" i="16"/>
  <c r="F8742" i="16"/>
  <c r="K8742" i="16"/>
  <c r="L8742" i="16"/>
  <c r="H13691" i="16"/>
  <c r="B11853" i="16"/>
  <c r="C11853" i="16"/>
  <c r="E9053" i="16"/>
  <c r="I3888" i="16"/>
  <c r="E3889" i="16"/>
  <c r="H3888" i="16"/>
  <c r="F3888" i="16"/>
  <c r="K3888" i="16"/>
  <c r="L3888" i="16"/>
  <c r="J3888" i="16"/>
  <c r="E7021" i="16"/>
  <c r="H7020" i="16"/>
  <c r="F7020" i="16"/>
  <c r="K7020" i="16"/>
  <c r="L7020" i="16"/>
  <c r="I7020" i="16"/>
  <c r="J7020" i="16"/>
  <c r="E13366" i="16"/>
  <c r="I13363" i="16"/>
  <c r="F13363" i="16"/>
  <c r="K13363" i="16"/>
  <c r="L13363" i="16"/>
  <c r="J13363" i="16"/>
  <c r="H13363" i="16"/>
  <c r="F4598" i="16"/>
  <c r="E6158" i="16"/>
  <c r="J6155" i="16"/>
  <c r="I6155" i="16"/>
  <c r="H6155" i="16"/>
  <c r="F6155" i="16"/>
  <c r="K6155" i="16"/>
  <c r="L6155" i="16"/>
  <c r="E16893" i="16"/>
  <c r="H16892" i="16"/>
  <c r="J16892" i="16"/>
  <c r="F3501" i="16"/>
  <c r="E7550" i="16"/>
  <c r="J7547" i="16"/>
  <c r="I7547" i="16"/>
  <c r="F7547" i="16"/>
  <c r="H7547" i="16"/>
  <c r="J9512" i="16"/>
  <c r="E7095" i="16"/>
  <c r="J7092" i="16"/>
  <c r="I7092" i="16"/>
  <c r="H7092" i="16"/>
  <c r="F7092" i="16"/>
  <c r="E10883" i="16"/>
  <c r="F4318" i="16"/>
  <c r="B7225" i="16"/>
  <c r="C7225" i="16"/>
  <c r="B11439" i="16"/>
  <c r="C11439" i="16"/>
  <c r="E11502" i="16"/>
  <c r="J11499" i="16"/>
  <c r="I11499" i="16"/>
  <c r="F11499" i="16"/>
  <c r="H11499" i="16"/>
  <c r="B7949" i="16"/>
  <c r="C7949" i="16"/>
  <c r="C10647" i="16"/>
  <c r="B10647" i="16"/>
  <c r="B14127" i="16"/>
  <c r="C14127" i="16"/>
  <c r="D14128" i="16"/>
  <c r="C11556" i="16"/>
  <c r="B11556" i="16"/>
  <c r="J5738" i="16"/>
  <c r="J2938" i="16"/>
  <c r="I2938" i="16"/>
  <c r="E2939" i="16"/>
  <c r="H2938" i="16"/>
  <c r="F2938" i="16"/>
  <c r="K2938" i="16"/>
  <c r="L2938" i="16"/>
  <c r="D7715" i="16"/>
  <c r="D7714" i="16"/>
  <c r="D7713" i="16"/>
  <c r="B7712" i="16"/>
  <c r="C7712" i="16"/>
  <c r="J2981" i="16"/>
  <c r="E15001" i="16"/>
  <c r="I14998" i="16"/>
  <c r="H14998" i="16"/>
  <c r="F14998" i="16"/>
  <c r="J14998" i="16"/>
  <c r="E8898" i="16"/>
  <c r="F8895" i="16"/>
  <c r="J8895" i="16"/>
  <c r="I8895" i="16"/>
  <c r="H8895" i="16"/>
  <c r="J3325" i="16"/>
  <c r="D12622" i="16"/>
  <c r="B12621" i="16"/>
  <c r="C12621" i="16"/>
  <c r="C6383" i="16"/>
  <c r="B6383" i="16"/>
  <c r="J12618" i="16"/>
  <c r="F12618" i="16"/>
  <c r="I12618" i="16"/>
  <c r="E12619" i="16"/>
  <c r="C6384" i="16"/>
  <c r="B6384" i="16"/>
  <c r="D5146" i="16"/>
  <c r="B5145" i="16"/>
  <c r="C5145" i="16"/>
  <c r="D5148" i="16"/>
  <c r="D5147" i="16"/>
  <c r="I12290" i="16"/>
  <c r="D16851" i="16"/>
  <c r="B16850" i="16"/>
  <c r="C16850" i="16"/>
  <c r="E14021" i="16"/>
  <c r="D16193" i="16"/>
  <c r="C16192" i="16"/>
  <c r="B16192" i="16"/>
  <c r="E14892" i="16"/>
  <c r="I14889" i="16"/>
  <c r="H14889" i="16"/>
  <c r="F14889" i="16"/>
  <c r="J14889" i="16"/>
  <c r="E6486" i="16"/>
  <c r="H6483" i="16"/>
  <c r="F6483" i="16"/>
  <c r="J6483" i="16"/>
  <c r="I6483" i="16"/>
  <c r="B11323" i="16"/>
  <c r="C11323" i="16"/>
  <c r="B16892" i="16"/>
  <c r="C16892" i="16"/>
  <c r="D16893" i="16"/>
  <c r="E6668" i="16"/>
  <c r="J6667" i="16"/>
  <c r="H6667" i="16"/>
  <c r="F6667" i="16"/>
  <c r="K6667" i="16"/>
  <c r="F3196" i="16"/>
  <c r="K3196" i="16"/>
  <c r="L3196" i="16"/>
  <c r="E7258" i="16"/>
  <c r="E11708" i="16"/>
  <c r="J11705" i="16"/>
  <c r="I11705" i="16"/>
  <c r="H11705" i="16"/>
  <c r="F11705" i="16"/>
  <c r="E4667" i="16"/>
  <c r="H4664" i="16"/>
  <c r="F4664" i="16"/>
  <c r="K4664" i="16"/>
  <c r="L4664" i="16"/>
  <c r="J4664" i="16"/>
  <c r="I4664" i="16"/>
  <c r="E8590" i="16"/>
  <c r="F8587" i="16"/>
  <c r="K8587" i="16"/>
  <c r="L8587" i="16"/>
  <c r="H8587" i="16"/>
  <c r="J8587" i="16"/>
  <c r="I8587" i="16"/>
  <c r="J11388" i="16"/>
  <c r="K9204" i="16"/>
  <c r="L9204" i="16"/>
  <c r="B7498" i="16"/>
  <c r="C7498" i="16"/>
  <c r="H3405" i="16"/>
  <c r="K11146" i="16"/>
  <c r="L11146" i="16"/>
  <c r="B14236" i="16"/>
  <c r="C14236" i="16"/>
  <c r="D14237" i="16"/>
  <c r="K9203" i="16"/>
  <c r="L9203" i="16"/>
  <c r="K11145" i="16"/>
  <c r="L11145" i="16"/>
  <c r="E11802" i="16"/>
  <c r="I11799" i="16"/>
  <c r="F11799" i="16"/>
  <c r="K11799" i="16"/>
  <c r="H11799" i="16"/>
  <c r="J11799" i="16"/>
  <c r="F16800" i="16"/>
  <c r="K16800" i="16"/>
  <c r="L16800" i="16"/>
  <c r="F16745" i="16"/>
  <c r="K16745" i="16"/>
  <c r="L16745" i="16"/>
  <c r="H12691" i="16"/>
  <c r="F10590" i="16"/>
  <c r="K10590" i="16"/>
  <c r="L10590" i="16"/>
  <c r="H14563" i="16"/>
  <c r="K14563" i="16"/>
  <c r="L14563" i="16"/>
  <c r="E13475" i="16"/>
  <c r="J13472" i="16"/>
  <c r="H13472" i="16"/>
  <c r="F13472" i="16"/>
  <c r="K13472" i="16"/>
  <c r="I13472" i="16"/>
  <c r="B12770" i="16"/>
  <c r="C12770" i="16"/>
  <c r="D12771" i="16"/>
  <c r="J3368" i="16"/>
  <c r="F7893" i="16"/>
  <c r="K7893" i="16"/>
  <c r="L7893" i="16"/>
  <c r="B12552" i="16"/>
  <c r="D12553" i="16"/>
  <c r="C12552" i="16"/>
  <c r="B6110" i="16"/>
  <c r="C6110" i="16"/>
  <c r="F13691" i="16"/>
  <c r="K13691" i="16"/>
  <c r="L13691" i="16"/>
  <c r="B1006" i="16"/>
  <c r="C1006" i="16"/>
  <c r="D1007" i="16"/>
  <c r="B12692" i="16"/>
  <c r="C12692" i="16"/>
  <c r="D12693" i="16"/>
  <c r="E14674" i="16"/>
  <c r="H14671" i="16"/>
  <c r="F14671" i="16"/>
  <c r="I14671" i="16"/>
  <c r="J14671" i="16"/>
  <c r="B6007" i="16"/>
  <c r="C6007" i="16"/>
  <c r="E4818" i="16"/>
  <c r="J13364" i="16"/>
  <c r="D15328" i="16"/>
  <c r="C15327" i="16"/>
  <c r="B15327" i="16"/>
  <c r="E4539" i="16"/>
  <c r="J4536" i="16"/>
  <c r="I4536" i="16"/>
  <c r="H4536" i="16"/>
  <c r="F4536" i="16"/>
  <c r="K4536" i="16"/>
  <c r="L4536" i="16"/>
  <c r="H4598" i="16"/>
  <c r="J4017" i="16"/>
  <c r="E4739" i="16"/>
  <c r="I6156" i="16"/>
  <c r="H3501" i="16"/>
  <c r="I7548" i="16"/>
  <c r="E15983" i="16"/>
  <c r="F7772" i="16"/>
  <c r="K7772" i="16"/>
  <c r="L7772" i="16"/>
  <c r="E15546" i="16"/>
  <c r="F15543" i="16"/>
  <c r="K15543" i="16"/>
  <c r="L15543" i="16"/>
  <c r="H15543" i="16"/>
  <c r="I15543" i="16"/>
  <c r="J15543" i="16"/>
  <c r="D12949" i="16"/>
  <c r="B12948" i="16"/>
  <c r="C12948" i="16"/>
  <c r="E16618" i="16"/>
  <c r="J16617" i="16"/>
  <c r="I7093" i="16"/>
  <c r="E13802" i="16"/>
  <c r="I13799" i="16"/>
  <c r="H13799" i="16"/>
  <c r="F13799" i="16"/>
  <c r="K13799" i="16"/>
  <c r="L13799" i="16"/>
  <c r="J13799" i="16"/>
  <c r="H4318" i="16"/>
  <c r="E14782" i="16"/>
  <c r="D11443" i="16"/>
  <c r="D11442" i="16"/>
  <c r="D11441" i="16"/>
  <c r="B11440" i="16"/>
  <c r="C11440" i="16"/>
  <c r="D13584" i="16"/>
  <c r="B13583" i="16"/>
  <c r="C13583" i="16"/>
  <c r="C8343" i="16"/>
  <c r="B8343" i="16"/>
  <c r="I5520" i="16"/>
  <c r="E5521" i="16"/>
  <c r="H5520" i="16"/>
  <c r="F5520" i="16"/>
  <c r="J3282" i="16"/>
  <c r="I3282" i="16"/>
  <c r="E3283" i="16"/>
  <c r="H3282" i="16"/>
  <c r="F3282" i="16"/>
  <c r="K3282" i="16"/>
  <c r="C7823" i="16"/>
  <c r="B7823" i="16"/>
  <c r="I11500" i="16"/>
  <c r="E3675" i="16"/>
  <c r="J3672" i="16"/>
  <c r="I3672" i="16"/>
  <c r="F3672" i="16"/>
  <c r="H3672" i="16"/>
  <c r="D10650" i="16"/>
  <c r="D10649" i="16"/>
  <c r="B10648" i="16"/>
  <c r="C10648" i="16"/>
  <c r="D10651" i="16"/>
  <c r="E10437" i="16"/>
  <c r="H10436" i="16"/>
  <c r="F10436" i="16"/>
  <c r="D14674" i="16"/>
  <c r="B14673" i="16"/>
  <c r="C14673" i="16"/>
  <c r="E4362" i="16"/>
  <c r="D8079" i="16"/>
  <c r="B8078" i="16"/>
  <c r="C8078" i="16"/>
  <c r="D8081" i="16"/>
  <c r="D8080" i="16"/>
  <c r="E10740" i="16"/>
  <c r="J10737" i="16"/>
  <c r="I10737" i="16"/>
  <c r="H10737" i="16"/>
  <c r="F10737" i="16"/>
  <c r="K10737" i="16"/>
  <c r="L10737" i="16"/>
  <c r="F8437" i="16"/>
  <c r="K8437" i="16"/>
  <c r="L8437" i="16"/>
  <c r="F5738" i="16"/>
  <c r="K5738" i="16"/>
  <c r="L5738" i="16"/>
  <c r="B13367" i="16"/>
  <c r="C13367" i="16"/>
  <c r="D13368" i="16"/>
  <c r="E11018" i="16"/>
  <c r="J11015" i="16"/>
  <c r="I11015" i="16"/>
  <c r="H11015" i="16"/>
  <c r="F11015" i="16"/>
  <c r="J14999" i="16"/>
  <c r="F8896" i="16"/>
  <c r="K8896" i="16"/>
  <c r="L8896" i="16"/>
  <c r="L3282" i="16"/>
  <c r="E14783" i="16"/>
  <c r="I14780" i="16"/>
  <c r="F14780" i="16"/>
  <c r="J14780" i="16"/>
  <c r="H14780" i="16"/>
  <c r="E4740" i="16"/>
  <c r="H4737" i="16"/>
  <c r="F4737" i="16"/>
  <c r="K4737" i="16"/>
  <c r="J4737" i="16"/>
  <c r="I4737" i="16"/>
  <c r="D12772" i="16"/>
  <c r="B12771" i="16"/>
  <c r="C12771" i="16"/>
  <c r="E7259" i="16"/>
  <c r="H7256" i="16"/>
  <c r="F7256" i="16"/>
  <c r="K7256" i="16"/>
  <c r="J7256" i="16"/>
  <c r="I7256" i="16"/>
  <c r="E6487" i="16"/>
  <c r="D16194" i="16"/>
  <c r="B16193" i="16"/>
  <c r="C16193" i="16"/>
  <c r="C16851" i="16"/>
  <c r="B16851" i="16"/>
  <c r="D16852" i="16"/>
  <c r="E8899" i="16"/>
  <c r="K4598" i="16"/>
  <c r="L4598" i="16"/>
  <c r="E13585" i="16"/>
  <c r="E9669" i="16"/>
  <c r="E6250" i="16"/>
  <c r="D11564" i="16"/>
  <c r="D11563" i="16"/>
  <c r="D11562" i="16"/>
  <c r="B11561" i="16"/>
  <c r="C11561" i="16"/>
  <c r="D14022" i="16"/>
  <c r="B14021" i="16"/>
  <c r="C14021" i="16"/>
  <c r="L7093" i="16"/>
  <c r="E12378" i="16"/>
  <c r="J12375" i="16"/>
  <c r="I12375" i="16"/>
  <c r="H12375" i="16"/>
  <c r="F12375" i="16"/>
  <c r="E6414" i="16"/>
  <c r="E12774" i="16"/>
  <c r="L6612" i="16"/>
  <c r="B6944" i="16"/>
  <c r="C6944" i="16"/>
  <c r="D16687" i="16"/>
  <c r="B16686" i="16"/>
  <c r="C16686" i="16"/>
  <c r="B5047" i="16"/>
  <c r="C5047" i="16"/>
  <c r="D13257" i="16"/>
  <c r="B13256" i="16"/>
  <c r="C13256" i="16"/>
  <c r="D6014" i="16"/>
  <c r="D6013" i="16"/>
  <c r="D6012" i="16"/>
  <c r="B6011" i="16"/>
  <c r="C6011" i="16"/>
  <c r="J15438" i="16"/>
  <c r="E15439" i="16"/>
  <c r="I15438" i="16"/>
  <c r="D11770" i="16"/>
  <c r="D11769" i="16"/>
  <c r="D11768" i="16"/>
  <c r="B11767" i="16"/>
  <c r="C11767" i="16"/>
  <c r="E3026" i="16"/>
  <c r="J3023" i="16"/>
  <c r="I3023" i="16"/>
  <c r="H3023" i="16"/>
  <c r="F3023" i="16"/>
  <c r="K3023" i="16"/>
  <c r="L3023" i="16"/>
  <c r="J3974" i="16"/>
  <c r="D13913" i="16"/>
  <c r="B13912" i="16"/>
  <c r="C13912" i="16"/>
  <c r="D7504" i="16"/>
  <c r="B7503" i="16"/>
  <c r="C7503" i="16"/>
  <c r="D7506" i="16"/>
  <c r="D7505" i="16"/>
  <c r="F12409" i="16"/>
  <c r="K12409" i="16"/>
  <c r="L12409" i="16"/>
  <c r="J12409" i="16"/>
  <c r="E15111" i="16"/>
  <c r="E15329" i="16"/>
  <c r="B7230" i="16"/>
  <c r="C7230" i="16"/>
  <c r="E5413" i="16"/>
  <c r="F5410" i="16"/>
  <c r="K5410" i="16"/>
  <c r="J5410" i="16"/>
  <c r="I5410" i="16"/>
  <c r="H5410" i="16"/>
  <c r="C7313" i="16"/>
  <c r="B7313" i="16"/>
  <c r="J11888" i="16"/>
  <c r="B10795" i="16"/>
  <c r="C10795" i="16"/>
  <c r="J16687" i="16"/>
  <c r="I16687" i="16"/>
  <c r="E16688" i="16"/>
  <c r="F16687" i="16"/>
  <c r="E7659" i="16"/>
  <c r="F7656" i="16"/>
  <c r="I7656" i="16"/>
  <c r="J7656" i="16"/>
  <c r="H7656" i="16"/>
  <c r="D8211" i="16"/>
  <c r="D8210" i="16"/>
  <c r="D8209" i="16"/>
  <c r="B8208" i="16"/>
  <c r="C8208" i="16"/>
  <c r="D7409" i="16"/>
  <c r="D7408" i="16"/>
  <c r="C7406" i="16"/>
  <c r="D7407" i="16"/>
  <c r="B7406" i="16"/>
  <c r="B7826" i="16"/>
  <c r="C7826" i="16"/>
  <c r="E3504" i="16"/>
  <c r="E4601" i="16"/>
  <c r="D5254" i="16"/>
  <c r="D5253" i="16"/>
  <c r="D5252" i="16"/>
  <c r="B5251" i="16"/>
  <c r="C5251" i="16"/>
  <c r="L4232" i="16"/>
  <c r="E3847" i="16"/>
  <c r="H3844" i="16"/>
  <c r="F3844" i="16"/>
  <c r="J3844" i="16"/>
  <c r="I3844" i="16"/>
  <c r="E4819" i="16"/>
  <c r="H4816" i="16"/>
  <c r="F4816" i="16"/>
  <c r="K4816" i="16"/>
  <c r="J4816" i="16"/>
  <c r="I4816" i="16"/>
  <c r="K3672" i="16"/>
  <c r="L3672" i="16"/>
  <c r="J5520" i="16"/>
  <c r="F15983" i="16"/>
  <c r="E15984" i="16"/>
  <c r="I15983" i="16"/>
  <c r="J15983" i="16"/>
  <c r="I4738" i="16"/>
  <c r="E4540" i="16"/>
  <c r="I4817" i="16"/>
  <c r="E14675" i="16"/>
  <c r="E11803" i="16"/>
  <c r="E8591" i="16"/>
  <c r="E12620" i="16"/>
  <c r="J12617" i="16"/>
  <c r="H12617" i="16"/>
  <c r="F12617" i="16"/>
  <c r="I12617" i="16"/>
  <c r="B7713" i="16"/>
  <c r="C7713" i="16"/>
  <c r="K7547" i="16"/>
  <c r="L7547" i="16"/>
  <c r="E16894" i="16"/>
  <c r="J16891" i="16"/>
  <c r="I16891" i="16"/>
  <c r="H16891" i="16"/>
  <c r="F16891" i="16"/>
  <c r="K16891" i="16"/>
  <c r="L16891" i="16"/>
  <c r="B15111" i="16"/>
  <c r="C15111" i="16"/>
  <c r="D15112" i="16"/>
  <c r="J3931" i="16"/>
  <c r="B7607" i="16"/>
  <c r="C7607" i="16"/>
  <c r="K3405" i="16"/>
  <c r="L3405" i="16"/>
  <c r="D15004" i="16"/>
  <c r="B15003" i="16"/>
  <c r="C15003" i="16"/>
  <c r="B16801" i="16"/>
  <c r="C16801" i="16"/>
  <c r="D16802" i="16"/>
  <c r="E3069" i="16"/>
  <c r="J3066" i="16"/>
  <c r="I3066" i="16"/>
  <c r="H3066" i="16"/>
  <c r="F3066" i="16"/>
  <c r="K3066" i="16"/>
  <c r="I4996" i="16"/>
  <c r="E4997" i="16"/>
  <c r="H4996" i="16"/>
  <c r="F4996" i="16"/>
  <c r="K3324" i="16"/>
  <c r="L3324" i="16"/>
  <c r="B7952" i="16"/>
  <c r="C7952" i="16"/>
  <c r="J12949" i="16"/>
  <c r="B11660" i="16"/>
  <c r="C11660" i="16"/>
  <c r="I12376" i="16"/>
  <c r="B2391" i="16"/>
  <c r="C2391" i="16"/>
  <c r="D2392" i="16"/>
  <c r="D5051" i="16"/>
  <c r="D5050" i="16"/>
  <c r="D5049" i="16"/>
  <c r="B5048" i="16"/>
  <c r="C5048" i="16"/>
  <c r="J11970" i="16"/>
  <c r="L12854" i="16"/>
  <c r="D13148" i="16"/>
  <c r="C13147" i="16"/>
  <c r="B13147" i="16"/>
  <c r="E12242" i="16"/>
  <c r="J12241" i="16"/>
  <c r="E7448" i="16"/>
  <c r="C6112" i="16"/>
  <c r="B6112" i="16"/>
  <c r="H16192" i="16"/>
  <c r="K16192" i="16"/>
  <c r="L16192" i="16"/>
  <c r="L2981" i="16"/>
  <c r="I3024" i="16"/>
  <c r="E4905" i="16"/>
  <c r="E8023" i="16"/>
  <c r="E4106" i="16"/>
  <c r="F12410" i="16"/>
  <c r="K12410" i="16"/>
  <c r="L12410" i="16"/>
  <c r="B16747" i="16"/>
  <c r="D16748" i="16"/>
  <c r="C16747" i="16"/>
  <c r="D2954" i="16"/>
  <c r="C2951" i="16"/>
  <c r="D2952" i="16"/>
  <c r="B2951" i="16"/>
  <c r="D2953" i="16"/>
  <c r="B7314" i="16"/>
  <c r="C7314" i="16"/>
  <c r="F11888" i="16"/>
  <c r="K11888" i="16"/>
  <c r="C11857" i="16"/>
  <c r="B11857" i="16"/>
  <c r="J6719" i="16"/>
  <c r="E6720" i="16"/>
  <c r="H6719" i="16"/>
  <c r="B3556" i="16"/>
  <c r="C3556" i="16"/>
  <c r="E3632" i="16"/>
  <c r="F3629" i="16"/>
  <c r="K3629" i="16"/>
  <c r="L3629" i="16"/>
  <c r="J3629" i="16"/>
  <c r="I3629" i="16"/>
  <c r="H3629" i="16"/>
  <c r="E11150" i="16"/>
  <c r="H11149" i="16"/>
  <c r="F11149" i="16"/>
  <c r="I11149" i="16"/>
  <c r="E6062" i="16"/>
  <c r="L3195" i="16"/>
  <c r="B38" i="16"/>
  <c r="C38" i="16"/>
  <c r="D39" i="16"/>
  <c r="C1199" i="16"/>
  <c r="D1200" i="16"/>
  <c r="B1199" i="16"/>
  <c r="D7830" i="16"/>
  <c r="D7829" i="16"/>
  <c r="D7828" i="16"/>
  <c r="B7827" i="16"/>
  <c r="C7827" i="16"/>
  <c r="K2895" i="16"/>
  <c r="L2895" i="16"/>
  <c r="K12855" i="16"/>
  <c r="L12855" i="16"/>
  <c r="B4873" i="16"/>
  <c r="C4873" i="16"/>
  <c r="K16849" i="16"/>
  <c r="L16849" i="16"/>
  <c r="I3845" i="16"/>
  <c r="E10741" i="16"/>
  <c r="E4363" i="16"/>
  <c r="H4360" i="16"/>
  <c r="F4360" i="16"/>
  <c r="J4360" i="16"/>
  <c r="I4360" i="16"/>
  <c r="F16617" i="16"/>
  <c r="K16617" i="16"/>
  <c r="B8080" i="16"/>
  <c r="C8080" i="16"/>
  <c r="I4361" i="16"/>
  <c r="E10438" i="16"/>
  <c r="H10435" i="16"/>
  <c r="F10435" i="16"/>
  <c r="K10435" i="16"/>
  <c r="L10435" i="16"/>
  <c r="J10435" i="16"/>
  <c r="I10435" i="16"/>
  <c r="B11441" i="16"/>
  <c r="C11441" i="16"/>
  <c r="H16617" i="16"/>
  <c r="K11015" i="16"/>
  <c r="L11015" i="16"/>
  <c r="D8084" i="16"/>
  <c r="D8083" i="16"/>
  <c r="D8082" i="16"/>
  <c r="B8081" i="16"/>
  <c r="C8081" i="16"/>
  <c r="J4361" i="16"/>
  <c r="I10436" i="16"/>
  <c r="E3284" i="16"/>
  <c r="H3281" i="16"/>
  <c r="F3281" i="16"/>
  <c r="K3281" i="16"/>
  <c r="L3281" i="16"/>
  <c r="I3281" i="16"/>
  <c r="J3281" i="16"/>
  <c r="B11442" i="16"/>
  <c r="C11442" i="16"/>
  <c r="I16617" i="16"/>
  <c r="J4738" i="16"/>
  <c r="J4817" i="16"/>
  <c r="K14889" i="16"/>
  <c r="L14889" i="16"/>
  <c r="B5147" i="16"/>
  <c r="C5147" i="16"/>
  <c r="H12618" i="16"/>
  <c r="B12622" i="16"/>
  <c r="D12623" i="16"/>
  <c r="C12622" i="16"/>
  <c r="K14998" i="16"/>
  <c r="L14998" i="16"/>
  <c r="B7714" i="16"/>
  <c r="C7714" i="16"/>
  <c r="K7092" i="16"/>
  <c r="L7092" i="16"/>
  <c r="F16892" i="16"/>
  <c r="K16892" i="16"/>
  <c r="E7022" i="16"/>
  <c r="I7019" i="16"/>
  <c r="H7019" i="16"/>
  <c r="F7019" i="16"/>
  <c r="J7019" i="16"/>
  <c r="D6215" i="16"/>
  <c r="B6214" i="16"/>
  <c r="C6214" i="16"/>
  <c r="D6217" i="16"/>
  <c r="D6216" i="16"/>
  <c r="B14565" i="16"/>
  <c r="D14566" i="16"/>
  <c r="C14565" i="16"/>
  <c r="I16932" i="16"/>
  <c r="E16933" i="16"/>
  <c r="J16932" i="16"/>
  <c r="E13911" i="16"/>
  <c r="I13908" i="16"/>
  <c r="F13908" i="16"/>
  <c r="K13908" i="16"/>
  <c r="L13908" i="16"/>
  <c r="J13908" i="16"/>
  <c r="H13908" i="16"/>
  <c r="E3241" i="16"/>
  <c r="I3238" i="16"/>
  <c r="H3238" i="16"/>
  <c r="J3238" i="16"/>
  <c r="F3238" i="16"/>
  <c r="K3238" i="16"/>
  <c r="L3238" i="16"/>
  <c r="E3761" i="16"/>
  <c r="J3758" i="16"/>
  <c r="I3758" i="16"/>
  <c r="H3758" i="16"/>
  <c r="F3758" i="16"/>
  <c r="K3758" i="16"/>
  <c r="I11609" i="16"/>
  <c r="E11610" i="16"/>
  <c r="H11609" i="16"/>
  <c r="E3156" i="16"/>
  <c r="D12492" i="16"/>
  <c r="C12491" i="16"/>
  <c r="B12491" i="16"/>
  <c r="C8646" i="16"/>
  <c r="D8647" i="16"/>
  <c r="B8646" i="16"/>
  <c r="D8649" i="16"/>
  <c r="D8648" i="16"/>
  <c r="B256" i="16"/>
  <c r="C256" i="16"/>
  <c r="D257" i="16"/>
  <c r="K14453" i="16"/>
  <c r="L14453" i="16"/>
  <c r="L11388" i="16"/>
  <c r="E5092" i="16"/>
  <c r="J5089" i="16"/>
  <c r="I5089" i="16"/>
  <c r="H5089" i="16"/>
  <c r="F5089" i="16"/>
  <c r="K5089" i="16"/>
  <c r="L5089" i="16"/>
  <c r="E16092" i="16"/>
  <c r="E16385" i="16"/>
  <c r="J16382" i="16"/>
  <c r="F16382" i="16"/>
  <c r="K16382" i="16"/>
  <c r="L16382" i="16"/>
  <c r="I16382" i="16"/>
  <c r="H16382" i="16"/>
  <c r="B11559" i="16"/>
  <c r="C11559" i="16"/>
  <c r="D16470" i="16"/>
  <c r="B16469" i="16"/>
  <c r="C16469" i="16"/>
  <c r="C7953" i="16"/>
  <c r="B7953" i="16"/>
  <c r="K9511" i="16"/>
  <c r="L9511" i="16"/>
  <c r="D11663" i="16"/>
  <c r="D11662" i="16"/>
  <c r="B11661" i="16"/>
  <c r="C11661" i="16"/>
  <c r="D11664" i="16"/>
  <c r="J12376" i="16"/>
  <c r="E6614" i="16"/>
  <c r="J6611" i="16"/>
  <c r="I6611" i="16"/>
  <c r="H6611" i="16"/>
  <c r="F6611" i="16"/>
  <c r="K6611" i="16"/>
  <c r="L6611" i="16"/>
  <c r="D15766" i="16"/>
  <c r="B15765" i="16"/>
  <c r="C15765" i="16"/>
  <c r="E11273" i="16"/>
  <c r="F3110" i="16"/>
  <c r="K3110" i="16"/>
  <c r="L3110" i="16"/>
  <c r="C2281" i="16"/>
  <c r="D2282" i="16"/>
  <c r="B2281" i="16"/>
  <c r="C6009" i="16"/>
  <c r="B6009" i="16"/>
  <c r="B14456" i="16"/>
  <c r="D14457" i="16"/>
  <c r="C14456" i="16"/>
  <c r="D15438" i="16"/>
  <c r="C15437" i="16"/>
  <c r="B15437" i="16"/>
  <c r="E6798" i="16"/>
  <c r="J6795" i="16"/>
  <c r="I6795" i="16"/>
  <c r="H6795" i="16"/>
  <c r="F6795" i="16"/>
  <c r="K6795" i="16"/>
  <c r="L6795" i="16"/>
  <c r="E4444" i="16"/>
  <c r="E4277" i="16"/>
  <c r="J4274" i="16"/>
  <c r="I4274" i="16"/>
  <c r="H4274" i="16"/>
  <c r="F4274" i="16"/>
  <c r="K4274" i="16"/>
  <c r="L4274" i="16"/>
  <c r="B16291" i="16"/>
  <c r="C16291" i="16"/>
  <c r="D16292" i="16"/>
  <c r="E16803" i="16"/>
  <c r="B7501" i="16"/>
  <c r="C7501" i="16"/>
  <c r="E6555" i="16"/>
  <c r="H6554" i="16"/>
  <c r="F6554" i="16"/>
  <c r="C7228" i="16"/>
  <c r="B7228" i="16"/>
  <c r="K12045" i="16"/>
  <c r="L12045" i="16"/>
  <c r="D7318" i="16"/>
  <c r="D7317" i="16"/>
  <c r="D7316" i="16"/>
  <c r="B7315" i="16"/>
  <c r="C7315" i="16"/>
  <c r="D3560" i="16"/>
  <c r="D3559" i="16"/>
  <c r="C3557" i="16"/>
  <c r="D3558" i="16"/>
  <c r="B3557" i="16"/>
  <c r="I3630" i="16"/>
  <c r="K10589" i="16"/>
  <c r="L10589" i="16"/>
  <c r="C378" i="16"/>
  <c r="D379" i="16"/>
  <c r="B378" i="16"/>
  <c r="C8206" i="16"/>
  <c r="B8206" i="16"/>
  <c r="B11326" i="16"/>
  <c r="C11326" i="16"/>
  <c r="K12551" i="16"/>
  <c r="L12551" i="16"/>
  <c r="B5249" i="16"/>
  <c r="C5249" i="16"/>
  <c r="E3408" i="16"/>
  <c r="J3845" i="16"/>
  <c r="K8292" i="16"/>
  <c r="L8292" i="16"/>
  <c r="D10652" i="16"/>
  <c r="B10651" i="16"/>
  <c r="D10654" i="16"/>
  <c r="D10653" i="16"/>
  <c r="C10651" i="16"/>
  <c r="D11446" i="16"/>
  <c r="D11445" i="16"/>
  <c r="C11443" i="16"/>
  <c r="D11444" i="16"/>
  <c r="B11443" i="16"/>
  <c r="C12693" i="16"/>
  <c r="B12693" i="16"/>
  <c r="D12694" i="16"/>
  <c r="E11709" i="16"/>
  <c r="D5151" i="16"/>
  <c r="D5150" i="16"/>
  <c r="D5149" i="16"/>
  <c r="B5148" i="16"/>
  <c r="C5148" i="16"/>
  <c r="D7717" i="16"/>
  <c r="D7716" i="16"/>
  <c r="B7715" i="16"/>
  <c r="C7715" i="16"/>
  <c r="D7718" i="16"/>
  <c r="D14894" i="16"/>
  <c r="C14893" i="16"/>
  <c r="B14893" i="16"/>
  <c r="C4955" i="16"/>
  <c r="B4955" i="16"/>
  <c r="J10285" i="16"/>
  <c r="F10285" i="16"/>
  <c r="E10286" i="16"/>
  <c r="H10285" i="16"/>
  <c r="E10131" i="16"/>
  <c r="D15874" i="16"/>
  <c r="B15873" i="16"/>
  <c r="C15873" i="16"/>
  <c r="E2984" i="16"/>
  <c r="D7957" i="16"/>
  <c r="D7956" i="16"/>
  <c r="D7955" i="16"/>
  <c r="B7954" i="16"/>
  <c r="C7954" i="16"/>
  <c r="B6305" i="16"/>
  <c r="C6305" i="16"/>
  <c r="L7548" i="16"/>
  <c r="D11075" i="16"/>
  <c r="B11074" i="16"/>
  <c r="D11077" i="16"/>
  <c r="C11074" i="16"/>
  <c r="D11076" i="16"/>
  <c r="E7775" i="16"/>
  <c r="E12858" i="16"/>
  <c r="D8496" i="16"/>
  <c r="B8495" i="16"/>
  <c r="C8495" i="16"/>
  <c r="D8498" i="16"/>
  <c r="D8497" i="16"/>
  <c r="K5629" i="16"/>
  <c r="L5629" i="16"/>
  <c r="K9358" i="16"/>
  <c r="E16194" i="16"/>
  <c r="J16191" i="16"/>
  <c r="I16191" i="16"/>
  <c r="H16191" i="16"/>
  <c r="F16191" i="16"/>
  <c r="K16191" i="16"/>
  <c r="L16191" i="16"/>
  <c r="K4188" i="16"/>
  <c r="L4188" i="16"/>
  <c r="C15546" i="16"/>
  <c r="D15547" i="16"/>
  <c r="B15546" i="16"/>
  <c r="E12694" i="16"/>
  <c r="E8440" i="16"/>
  <c r="D16383" i="16"/>
  <c r="C16382" i="16"/>
  <c r="B16382" i="16"/>
  <c r="B2950" i="16"/>
  <c r="C2950" i="16"/>
  <c r="E11890" i="16"/>
  <c r="F11887" i="16"/>
  <c r="J11887" i="16"/>
  <c r="I11887" i="16"/>
  <c r="H11887" i="16"/>
  <c r="E7896" i="16"/>
  <c r="D11204" i="16"/>
  <c r="D11202" i="16"/>
  <c r="B11201" i="16"/>
  <c r="C11201" i="16"/>
  <c r="D11203" i="16"/>
  <c r="E3199" i="16"/>
  <c r="D11329" i="16"/>
  <c r="B11328" i="16"/>
  <c r="C11328" i="16"/>
  <c r="D11331" i="16"/>
  <c r="D11330" i="16"/>
  <c r="E5959" i="16"/>
  <c r="C16620" i="16"/>
  <c r="B16620" i="16"/>
  <c r="D16621" i="16"/>
  <c r="L4902" i="16"/>
  <c r="K12691" i="16"/>
  <c r="L12691" i="16"/>
  <c r="L8020" i="16"/>
  <c r="L4103" i="16"/>
  <c r="E3676" i="16"/>
  <c r="F14781" i="16"/>
  <c r="E15547" i="16"/>
  <c r="D15329" i="16"/>
  <c r="B15328" i="16"/>
  <c r="C15328" i="16"/>
  <c r="B12553" i="16"/>
  <c r="D12554" i="16"/>
  <c r="C12553" i="16"/>
  <c r="L13472" i="16"/>
  <c r="D14238" i="16"/>
  <c r="B14237" i="16"/>
  <c r="C14237" i="16"/>
  <c r="J7257" i="16"/>
  <c r="K12618" i="16"/>
  <c r="L12618" i="16"/>
  <c r="D14129" i="16"/>
  <c r="C14128" i="16"/>
  <c r="B14128" i="16"/>
  <c r="K11499" i="16"/>
  <c r="L11499" i="16"/>
  <c r="K4318" i="16"/>
  <c r="L4318" i="16"/>
  <c r="E7551" i="16"/>
  <c r="E9054" i="16"/>
  <c r="H9053" i="16"/>
  <c r="C6212" i="16"/>
  <c r="B6212" i="16"/>
  <c r="E3933" i="16"/>
  <c r="I3930" i="16"/>
  <c r="H3930" i="16"/>
  <c r="F3930" i="16"/>
  <c r="J3930" i="16"/>
  <c r="K3239" i="16"/>
  <c r="L3239" i="16"/>
  <c r="B16546" i="16"/>
  <c r="D16547" i="16"/>
  <c r="C16546" i="16"/>
  <c r="E15874" i="16"/>
  <c r="E4020" i="16"/>
  <c r="B8644" i="16"/>
  <c r="C8644" i="16"/>
  <c r="K14562" i="16"/>
  <c r="L14562" i="16"/>
  <c r="E14457" i="16"/>
  <c r="E5849" i="16"/>
  <c r="J5846" i="16"/>
  <c r="I5846" i="16"/>
  <c r="H5846" i="16"/>
  <c r="F5846" i="16"/>
  <c r="L6953" i="16"/>
  <c r="K16383" i="16"/>
  <c r="L16383" i="16"/>
  <c r="K8152" i="16"/>
  <c r="L8152" i="16"/>
  <c r="E12951" i="16"/>
  <c r="J12948" i="16"/>
  <c r="I12948" i="16"/>
  <c r="H12948" i="16"/>
  <c r="F12948" i="16"/>
  <c r="J14130" i="16"/>
  <c r="E14131" i="16"/>
  <c r="H14130" i="16"/>
  <c r="I14130" i="16"/>
  <c r="F14130" i="16"/>
  <c r="D6946" i="16"/>
  <c r="B6945" i="16"/>
  <c r="C6945" i="16"/>
  <c r="D6947" i="16"/>
  <c r="D6948" i="16"/>
  <c r="E16548" i="16"/>
  <c r="B8346" i="16"/>
  <c r="C8346" i="16"/>
  <c r="E11972" i="16"/>
  <c r="J11969" i="16"/>
  <c r="I11969" i="16"/>
  <c r="H11969" i="16"/>
  <c r="F11969" i="16"/>
  <c r="K3587" i="16"/>
  <c r="L3587" i="16"/>
  <c r="B10933" i="16"/>
  <c r="C10933" i="16"/>
  <c r="K13255" i="16"/>
  <c r="L13255" i="16"/>
  <c r="J16192" i="16"/>
  <c r="E5304" i="16"/>
  <c r="F5301" i="16"/>
  <c r="J5301" i="16"/>
  <c r="I5301" i="16"/>
  <c r="H5301" i="16"/>
  <c r="K7171" i="16"/>
  <c r="L7171" i="16"/>
  <c r="E4192" i="16"/>
  <c r="C7502" i="16"/>
  <c r="B7502" i="16"/>
  <c r="C184" i="16"/>
  <c r="B184" i="16"/>
  <c r="D185" i="16"/>
  <c r="K12179" i="16"/>
  <c r="L12179" i="16"/>
  <c r="B7229" i="16"/>
  <c r="C7229" i="16"/>
  <c r="I5411" i="16"/>
  <c r="I11888" i="16"/>
  <c r="D10797" i="16"/>
  <c r="B10796" i="16"/>
  <c r="C10796" i="16"/>
  <c r="D10799" i="16"/>
  <c r="D10798" i="16"/>
  <c r="F3630" i="16"/>
  <c r="K3630" i="16"/>
  <c r="L3630" i="16"/>
  <c r="F7657" i="16"/>
  <c r="K7657" i="16"/>
  <c r="E14238" i="16"/>
  <c r="H14235" i="16"/>
  <c r="F14235" i="16"/>
  <c r="J14235" i="16"/>
  <c r="I14235" i="16"/>
  <c r="E12118" i="16"/>
  <c r="H12115" i="16"/>
  <c r="F12115" i="16"/>
  <c r="J12115" i="16"/>
  <c r="I12115" i="16"/>
  <c r="K4404" i="16"/>
  <c r="L7348" i="16"/>
  <c r="B620" i="16"/>
  <c r="C620" i="16"/>
  <c r="D621" i="16"/>
  <c r="E8294" i="16"/>
  <c r="H8291" i="16"/>
  <c r="J8291" i="16"/>
  <c r="F8291" i="16"/>
  <c r="I8291" i="16"/>
  <c r="B8079" i="16"/>
  <c r="C8079" i="16"/>
  <c r="H14781" i="16"/>
  <c r="B1007" i="16"/>
  <c r="C1007" i="16"/>
  <c r="D1008" i="16"/>
  <c r="I7257" i="16"/>
  <c r="E6669" i="16"/>
  <c r="H6666" i="16"/>
  <c r="F6666" i="16"/>
  <c r="K6666" i="16"/>
  <c r="J6666" i="16"/>
  <c r="I6666" i="16"/>
  <c r="E14893" i="16"/>
  <c r="H14021" i="16"/>
  <c r="E14022" i="16"/>
  <c r="F14021" i="16"/>
  <c r="K14021" i="16"/>
  <c r="C5146" i="16"/>
  <c r="B5146" i="16"/>
  <c r="E15002" i="16"/>
  <c r="K3501" i="16"/>
  <c r="L3501" i="16"/>
  <c r="E13367" i="16"/>
  <c r="B4956" i="16"/>
  <c r="C4956" i="16"/>
  <c r="E12293" i="16"/>
  <c r="K15652" i="16"/>
  <c r="L15652" i="16"/>
  <c r="K3367" i="16"/>
  <c r="L3367" i="16"/>
  <c r="I5847" i="16"/>
  <c r="L5847" i="16"/>
  <c r="D16932" i="16"/>
  <c r="C16931" i="16"/>
  <c r="B16931" i="16"/>
  <c r="L12290" i="16"/>
  <c r="E3328" i="16"/>
  <c r="E8156" i="16"/>
  <c r="L11500" i="16"/>
  <c r="C6303" i="16"/>
  <c r="B6303" i="16"/>
  <c r="E9515" i="16"/>
  <c r="E15765" i="16"/>
  <c r="L3715" i="16"/>
  <c r="D112" i="16"/>
  <c r="B111" i="16"/>
  <c r="C111" i="16"/>
  <c r="F13149" i="16"/>
  <c r="K13149" i="16"/>
  <c r="H13149" i="16"/>
  <c r="E13150" i="16"/>
  <c r="E11391" i="16"/>
  <c r="B12856" i="16"/>
  <c r="C12856" i="16"/>
  <c r="D12857" i="16"/>
  <c r="B11072" i="16"/>
  <c r="C11072" i="16"/>
  <c r="J6895" i="16"/>
  <c r="I6895" i="16"/>
  <c r="E6896" i="16"/>
  <c r="F6895" i="16"/>
  <c r="K6895" i="16"/>
  <c r="L6895" i="16"/>
  <c r="H6895" i="16"/>
  <c r="D8350" i="16"/>
  <c r="D8349" i="16"/>
  <c r="D8348" i="16"/>
  <c r="B8347" i="16"/>
  <c r="C8347" i="16"/>
  <c r="B10934" i="16"/>
  <c r="C10934" i="16"/>
  <c r="B1560" i="16"/>
  <c r="C1560" i="16"/>
  <c r="D1561" i="16"/>
  <c r="E4063" i="16"/>
  <c r="B8493" i="16"/>
  <c r="C8493" i="16"/>
  <c r="E5631" i="16"/>
  <c r="F5628" i="16"/>
  <c r="K5628" i="16"/>
  <c r="J5628" i="16"/>
  <c r="I5628" i="16"/>
  <c r="H5628" i="16"/>
  <c r="L6332" i="16"/>
  <c r="E9360" i="16"/>
  <c r="J9357" i="16"/>
  <c r="I9357" i="16"/>
  <c r="H9357" i="16"/>
  <c r="F9357" i="16"/>
  <c r="D1923" i="16"/>
  <c r="B1922" i="16"/>
  <c r="C1922" i="16"/>
  <c r="D16093" i="16"/>
  <c r="B16092" i="16"/>
  <c r="C16092" i="16"/>
  <c r="E3976" i="16"/>
  <c r="J3973" i="16"/>
  <c r="I3973" i="16"/>
  <c r="H3973" i="16"/>
  <c r="F3973" i="16"/>
  <c r="K3973" i="16"/>
  <c r="D13804" i="16"/>
  <c r="B13803" i="16"/>
  <c r="C13803" i="16"/>
  <c r="L4231" i="16"/>
  <c r="E12183" i="16"/>
  <c r="J5411" i="16"/>
  <c r="B2949" i="16"/>
  <c r="C2949" i="16"/>
  <c r="C11858" i="16"/>
  <c r="D11861" i="16"/>
  <c r="D11860" i="16"/>
  <c r="D11859" i="16"/>
  <c r="B11858" i="16"/>
  <c r="K13690" i="16"/>
  <c r="L13690" i="16"/>
  <c r="J7657" i="16"/>
  <c r="H14236" i="16"/>
  <c r="L3802" i="16"/>
  <c r="B11199" i="16"/>
  <c r="C11199" i="16"/>
  <c r="B11327" i="16"/>
  <c r="C11327" i="16"/>
  <c r="J12116" i="16"/>
  <c r="K16464" i="16"/>
  <c r="L16464" i="16"/>
  <c r="E12339" i="16"/>
  <c r="D15220" i="16"/>
  <c r="B15219" i="16"/>
  <c r="C15219" i="16"/>
  <c r="K4597" i="16"/>
  <c r="L4597" i="16"/>
  <c r="E12553" i="16"/>
  <c r="I12550" i="16"/>
  <c r="J12550" i="16"/>
  <c r="H12550" i="16"/>
  <c r="F12550" i="16"/>
  <c r="K12550" i="16"/>
  <c r="L12550" i="16"/>
  <c r="E16851" i="16"/>
  <c r="J16848" i="16"/>
  <c r="F16848" i="16"/>
  <c r="K16848" i="16"/>
  <c r="I16848" i="16"/>
  <c r="H16848" i="16"/>
  <c r="E5195" i="16"/>
  <c r="H5192" i="16"/>
  <c r="F5192" i="16"/>
  <c r="K5192" i="16"/>
  <c r="J5192" i="16"/>
  <c r="I5192" i="16"/>
  <c r="K5520" i="16"/>
  <c r="L5520" i="16"/>
  <c r="E11019" i="16"/>
  <c r="F4361" i="16"/>
  <c r="J10436" i="16"/>
  <c r="B13584" i="16"/>
  <c r="C13584" i="16"/>
  <c r="D13585" i="16"/>
  <c r="J14781" i="16"/>
  <c r="E13803" i="16"/>
  <c r="C12949" i="16"/>
  <c r="B12949" i="16"/>
  <c r="D12950" i="16"/>
  <c r="F4738" i="16"/>
  <c r="F4817" i="16"/>
  <c r="E4668" i="16"/>
  <c r="F7257" i="16"/>
  <c r="I6667" i="16"/>
  <c r="L6667" i="16"/>
  <c r="K6483" i="16"/>
  <c r="L6483" i="16"/>
  <c r="E2940" i="16"/>
  <c r="J2937" i="16"/>
  <c r="H2937" i="16"/>
  <c r="F2937" i="16"/>
  <c r="K2937" i="16"/>
  <c r="L2937" i="16"/>
  <c r="I2937" i="16"/>
  <c r="J10883" i="16"/>
  <c r="E10884" i="16"/>
  <c r="H10883" i="16"/>
  <c r="F10883" i="16"/>
  <c r="E7096" i="16"/>
  <c r="I16892" i="16"/>
  <c r="E3890" i="16"/>
  <c r="I3887" i="16"/>
  <c r="H3887" i="16"/>
  <c r="F3887" i="16"/>
  <c r="K3887" i="16"/>
  <c r="L3887" i="16"/>
  <c r="J3887" i="16"/>
  <c r="C6213" i="16"/>
  <c r="B6213" i="16"/>
  <c r="C7608" i="16"/>
  <c r="B7608" i="16"/>
  <c r="K16744" i="16"/>
  <c r="L16744" i="16"/>
  <c r="D4960" i="16"/>
  <c r="D4959" i="16"/>
  <c r="D4958" i="16"/>
  <c r="B4957" i="16"/>
  <c r="C4957" i="16"/>
  <c r="K13581" i="16"/>
  <c r="L13581" i="16"/>
  <c r="K13909" i="16"/>
  <c r="L13909" i="16"/>
  <c r="D15657" i="16"/>
  <c r="B15656" i="16"/>
  <c r="C15656" i="16"/>
  <c r="I6762" i="16"/>
  <c r="E6763" i="16"/>
  <c r="H6762" i="16"/>
  <c r="F6762" i="16"/>
  <c r="C8645" i="16"/>
  <c r="B8645" i="16"/>
  <c r="J3067" i="16"/>
  <c r="J5847" i="16"/>
  <c r="E6955" i="16"/>
  <c r="J6952" i="16"/>
  <c r="I6952" i="16"/>
  <c r="H6952" i="16"/>
  <c r="F6952" i="16"/>
  <c r="K6952" i="16"/>
  <c r="L6952" i="16"/>
  <c r="D13478" i="16"/>
  <c r="C13477" i="16"/>
  <c r="B13477" i="16"/>
  <c r="J9977" i="16"/>
  <c r="E9978" i="16"/>
  <c r="H9977" i="16"/>
  <c r="F9977" i="16"/>
  <c r="C2585" i="16"/>
  <c r="D2586" i="16"/>
  <c r="B2585" i="16"/>
  <c r="B11659" i="16"/>
  <c r="C11659" i="16"/>
  <c r="D14350" i="16"/>
  <c r="B14349" i="16"/>
  <c r="C14349" i="16"/>
  <c r="F12376" i="16"/>
  <c r="K12376" i="16"/>
  <c r="L12376" i="16"/>
  <c r="C6943" i="16"/>
  <c r="B6943" i="16"/>
  <c r="C499" i="16"/>
  <c r="B499" i="16"/>
  <c r="D500" i="16"/>
  <c r="B5046" i="16"/>
  <c r="C5046" i="16"/>
  <c r="E3589" i="16"/>
  <c r="J3586" i="16"/>
  <c r="I3586" i="16"/>
  <c r="H3586" i="16"/>
  <c r="F3586" i="16"/>
  <c r="D10938" i="16"/>
  <c r="D10937" i="16"/>
  <c r="D10936" i="16"/>
  <c r="B10935" i="16"/>
  <c r="C10935" i="16"/>
  <c r="I5629" i="16"/>
  <c r="B6113" i="16"/>
  <c r="C6113" i="16"/>
  <c r="I9358" i="16"/>
  <c r="E9208" i="16"/>
  <c r="J9207" i="16"/>
  <c r="B15982" i="16"/>
  <c r="C15982" i="16"/>
  <c r="D15983" i="16"/>
  <c r="J5302" i="16"/>
  <c r="B11765" i="16"/>
  <c r="C11765" i="16"/>
  <c r="F3024" i="16"/>
  <c r="K3024" i="16"/>
  <c r="L3024" i="16"/>
  <c r="H3974" i="16"/>
  <c r="K3974" i="16"/>
  <c r="L3974" i="16"/>
  <c r="E5741" i="16"/>
  <c r="A52" i="1"/>
  <c r="H51" i="1"/>
  <c r="I51" i="1"/>
  <c r="B51" i="1"/>
  <c r="C51" i="1"/>
  <c r="L15107" i="16"/>
  <c r="F5411" i="16"/>
  <c r="E12049" i="16"/>
  <c r="E13694" i="16"/>
  <c r="B10794" i="16"/>
  <c r="C10794" i="16"/>
  <c r="E13048" i="16"/>
  <c r="J13045" i="16"/>
  <c r="H13045" i="16"/>
  <c r="F13045" i="16"/>
  <c r="K13045" i="16"/>
  <c r="L13045" i="16"/>
  <c r="I13045" i="16"/>
  <c r="E14347" i="16"/>
  <c r="H14344" i="16"/>
  <c r="J14344" i="16"/>
  <c r="I14344" i="16"/>
  <c r="F14344" i="16"/>
  <c r="K14344" i="16"/>
  <c r="L14344" i="16"/>
  <c r="E10593" i="16"/>
  <c r="I7657" i="16"/>
  <c r="L6058" i="16"/>
  <c r="F14236" i="16"/>
  <c r="K14236" i="16"/>
  <c r="L14236" i="16"/>
  <c r="B11200" i="16"/>
  <c r="C11200" i="16"/>
  <c r="B7404" i="16"/>
  <c r="C7404" i="16"/>
  <c r="E4148" i="16"/>
  <c r="F4145" i="16"/>
  <c r="K4145" i="16"/>
  <c r="L4145" i="16"/>
  <c r="I4145" i="16"/>
  <c r="J4145" i="16"/>
  <c r="H4145" i="16"/>
  <c r="F12116" i="16"/>
  <c r="K12116" i="16"/>
  <c r="L12116" i="16"/>
  <c r="E16468" i="16"/>
  <c r="E4406" i="16"/>
  <c r="H4403" i="16"/>
  <c r="F4403" i="16"/>
  <c r="K4403" i="16"/>
  <c r="J4403" i="16"/>
  <c r="I4403" i="16"/>
  <c r="L7172" i="16"/>
  <c r="E7350" i="16"/>
  <c r="H7347" i="16"/>
  <c r="F7347" i="16"/>
  <c r="K7347" i="16"/>
  <c r="L7347" i="16"/>
  <c r="J7347" i="16"/>
  <c r="I7347" i="16"/>
  <c r="E4321" i="16"/>
  <c r="C4874" i="16"/>
  <c r="B4874" i="16"/>
  <c r="F3845" i="16"/>
  <c r="I5193" i="16"/>
  <c r="L5193" i="16"/>
  <c r="E16619" i="16"/>
  <c r="J16616" i="16"/>
  <c r="H16616" i="16"/>
  <c r="I16616" i="16"/>
  <c r="F16616" i="16"/>
  <c r="B14674" i="16"/>
  <c r="D14675" i="16"/>
  <c r="C14674" i="16"/>
  <c r="C10649" i="16"/>
  <c r="B10649" i="16"/>
  <c r="D13369" i="16"/>
  <c r="B13368" i="16"/>
  <c r="C13368" i="16"/>
  <c r="H4361" i="16"/>
  <c r="K10436" i="16"/>
  <c r="L10436" i="16"/>
  <c r="B10650" i="16"/>
  <c r="C10650" i="16"/>
  <c r="E5522" i="16"/>
  <c r="H5519" i="16"/>
  <c r="F5519" i="16"/>
  <c r="J5519" i="16"/>
  <c r="I5519" i="16"/>
  <c r="I14781" i="16"/>
  <c r="H4738" i="16"/>
  <c r="H4817" i="16"/>
  <c r="K14671" i="16"/>
  <c r="L14671" i="16"/>
  <c r="E13476" i="16"/>
  <c r="L11799" i="16"/>
  <c r="K11705" i="16"/>
  <c r="L11705" i="16"/>
  <c r="H7257" i="16"/>
  <c r="D16894" i="16"/>
  <c r="B16893" i="16"/>
  <c r="C16893" i="16"/>
  <c r="K8895" i="16"/>
  <c r="L8895" i="16"/>
  <c r="E11503" i="16"/>
  <c r="E6159" i="16"/>
  <c r="C14783" i="16"/>
  <c r="B14783" i="16"/>
  <c r="D14784" i="16"/>
  <c r="D7612" i="16"/>
  <c r="D7611" i="16"/>
  <c r="D7610" i="16"/>
  <c r="B7609" i="16"/>
  <c r="C7609" i="16"/>
  <c r="E16748" i="16"/>
  <c r="E16293" i="16"/>
  <c r="I16292" i="16"/>
  <c r="H16292" i="16"/>
  <c r="J16292" i="16"/>
  <c r="F16292" i="16"/>
  <c r="K16292" i="16"/>
  <c r="L16292" i="16"/>
  <c r="E15656" i="16"/>
  <c r="E3371" i="16"/>
  <c r="E14566" i="16"/>
  <c r="E12493" i="16"/>
  <c r="F3067" i="16"/>
  <c r="K3067" i="16"/>
  <c r="L3067" i="16"/>
  <c r="I9823" i="16"/>
  <c r="E9824" i="16"/>
  <c r="H9823" i="16"/>
  <c r="K16088" i="16"/>
  <c r="L16088" i="16"/>
  <c r="B11560" i="16"/>
  <c r="C11560" i="16"/>
  <c r="K15108" i="16"/>
  <c r="L15108" i="16"/>
  <c r="C6304" i="16"/>
  <c r="B6304" i="16"/>
  <c r="L6156" i="16"/>
  <c r="H12376" i="16"/>
  <c r="E8745" i="16"/>
  <c r="E3719" i="16"/>
  <c r="E3112" i="16"/>
  <c r="I3109" i="16"/>
  <c r="H3109" i="16"/>
  <c r="F3109" i="16"/>
  <c r="J3109" i="16"/>
  <c r="B11073" i="16"/>
  <c r="C11073" i="16"/>
  <c r="B8345" i="16"/>
  <c r="C8345" i="16"/>
  <c r="K7771" i="16"/>
  <c r="L7771" i="16"/>
  <c r="E13257" i="16"/>
  <c r="F13254" i="16"/>
  <c r="K13254" i="16"/>
  <c r="J13254" i="16"/>
  <c r="H13254" i="16"/>
  <c r="I13254" i="16"/>
  <c r="B6010" i="16"/>
  <c r="C6010" i="16"/>
  <c r="B8494" i="16"/>
  <c r="C8494" i="16"/>
  <c r="J5629" i="16"/>
  <c r="K7444" i="16"/>
  <c r="L7444" i="16"/>
  <c r="D6117" i="16"/>
  <c r="D6116" i="16"/>
  <c r="D6115" i="16"/>
  <c r="B6114" i="16"/>
  <c r="C6114" i="16"/>
  <c r="E6334" i="16"/>
  <c r="J6331" i="16"/>
  <c r="I6331" i="16"/>
  <c r="H6331" i="16"/>
  <c r="F6331" i="16"/>
  <c r="K6331" i="16"/>
  <c r="J9358" i="16"/>
  <c r="J6796" i="16"/>
  <c r="B11766" i="16"/>
  <c r="C11766" i="16"/>
  <c r="H3024" i="16"/>
  <c r="E7175" i="16"/>
  <c r="I3974" i="16"/>
  <c r="K12690" i="16"/>
  <c r="L12690" i="16"/>
  <c r="E4235" i="16"/>
  <c r="K4102" i="16"/>
  <c r="L4102" i="16"/>
  <c r="D814" i="16"/>
  <c r="B813" i="16"/>
  <c r="C813" i="16"/>
  <c r="K8436" i="16"/>
  <c r="L8436" i="16"/>
  <c r="E3546" i="16"/>
  <c r="F3543" i="16"/>
  <c r="K3543" i="16"/>
  <c r="L3543" i="16"/>
  <c r="J3543" i="16"/>
  <c r="I3543" i="16"/>
  <c r="H3543" i="16"/>
  <c r="J12410" i="16"/>
  <c r="K15325" i="16"/>
  <c r="L15325" i="16"/>
  <c r="H5411" i="16"/>
  <c r="E15219" i="16"/>
  <c r="F15216" i="16"/>
  <c r="K15216" i="16"/>
  <c r="L15216" i="16"/>
  <c r="H15216" i="16"/>
  <c r="J15216" i="16"/>
  <c r="I15216" i="16"/>
  <c r="C11856" i="16"/>
  <c r="B11856" i="16"/>
  <c r="B3555" i="16"/>
  <c r="C3555" i="16"/>
  <c r="J13046" i="16"/>
  <c r="H14345" i="16"/>
  <c r="K14345" i="16"/>
  <c r="L14345" i="16"/>
  <c r="H7657" i="16"/>
  <c r="B8207" i="16"/>
  <c r="C8207" i="16"/>
  <c r="E3804" i="16"/>
  <c r="F3801" i="16"/>
  <c r="K3801" i="16"/>
  <c r="L3801" i="16"/>
  <c r="J3801" i="16"/>
  <c r="I3801" i="16"/>
  <c r="H3801" i="16"/>
  <c r="B7405" i="16"/>
  <c r="C7405" i="16"/>
  <c r="I4146" i="16"/>
  <c r="L4146" i="16"/>
  <c r="K9666" i="16"/>
  <c r="L9666" i="16"/>
  <c r="I4404" i="16"/>
  <c r="B7825" i="16"/>
  <c r="C7825" i="16"/>
  <c r="L4189" i="16"/>
  <c r="B13047" i="16"/>
  <c r="D13048" i="16"/>
  <c r="C13047" i="16"/>
  <c r="E2897" i="16"/>
  <c r="H2894" i="16"/>
  <c r="J2894" i="16"/>
  <c r="F2894" i="16"/>
  <c r="I2894" i="16"/>
  <c r="B13694" i="16"/>
  <c r="C13694" i="16"/>
  <c r="D13695" i="16"/>
  <c r="B5250" i="16"/>
  <c r="C5250" i="16"/>
  <c r="B4875" i="16"/>
  <c r="C4875" i="16"/>
  <c r="H3845" i="16"/>
  <c r="J5193" i="16"/>
  <c r="E4021" i="16"/>
  <c r="H4020" i="16"/>
  <c r="F4020" i="16"/>
  <c r="K4020" i="16"/>
  <c r="C7717" i="16"/>
  <c r="B7717" i="16"/>
  <c r="B5253" i="16"/>
  <c r="C5253" i="16"/>
  <c r="E2898" i="16"/>
  <c r="E3805" i="16"/>
  <c r="L13254" i="16"/>
  <c r="K3109" i="16"/>
  <c r="L3109" i="16"/>
  <c r="E9825" i="16"/>
  <c r="H9822" i="16"/>
  <c r="F9822" i="16"/>
  <c r="J9822" i="16"/>
  <c r="I9822" i="16"/>
  <c r="E12494" i="16"/>
  <c r="F12493" i="16"/>
  <c r="I12493" i="16"/>
  <c r="E3372" i="16"/>
  <c r="H3371" i="16"/>
  <c r="F3371" i="16"/>
  <c r="J3371" i="16"/>
  <c r="I3371" i="16"/>
  <c r="F16748" i="16"/>
  <c r="K16748" i="16"/>
  <c r="J16748" i="16"/>
  <c r="I16748" i="16"/>
  <c r="E16749" i="16"/>
  <c r="H16748" i="16"/>
  <c r="E5523" i="16"/>
  <c r="I4321" i="16"/>
  <c r="E4322" i="16"/>
  <c r="H4321" i="16"/>
  <c r="F4321" i="16"/>
  <c r="J4321" i="16"/>
  <c r="E4149" i="16"/>
  <c r="H52" i="1"/>
  <c r="I52" i="1"/>
  <c r="A53" i="1"/>
  <c r="B52" i="1"/>
  <c r="C52" i="1"/>
  <c r="I9207" i="16"/>
  <c r="C10936" i="16"/>
  <c r="B10936" i="16"/>
  <c r="E3590" i="16"/>
  <c r="B13478" i="16"/>
  <c r="C13478" i="16"/>
  <c r="D13479" i="16"/>
  <c r="D4962" i="16"/>
  <c r="C4960" i="16"/>
  <c r="D4961" i="16"/>
  <c r="B4960" i="16"/>
  <c r="D4963" i="16"/>
  <c r="I4668" i="16"/>
  <c r="E4669" i="16"/>
  <c r="L16848" i="16"/>
  <c r="K9357" i="16"/>
  <c r="L9357" i="16"/>
  <c r="E3329" i="16"/>
  <c r="H3328" i="16"/>
  <c r="F3328" i="16"/>
  <c r="J3328" i="16"/>
  <c r="E14023" i="16"/>
  <c r="F14020" i="16"/>
  <c r="J14020" i="16"/>
  <c r="H14020" i="16"/>
  <c r="I14020" i="16"/>
  <c r="E8295" i="16"/>
  <c r="K12115" i="16"/>
  <c r="L12115" i="16"/>
  <c r="E14239" i="16"/>
  <c r="K12948" i="16"/>
  <c r="L12948" i="16"/>
  <c r="K5846" i="16"/>
  <c r="L5846" i="16"/>
  <c r="H14457" i="16"/>
  <c r="F14457" i="16"/>
  <c r="K14457" i="16"/>
  <c r="E14458" i="16"/>
  <c r="J14457" i="16"/>
  <c r="I14457" i="16"/>
  <c r="D16548" i="16"/>
  <c r="B16547" i="16"/>
  <c r="C16547" i="16"/>
  <c r="B14129" i="16"/>
  <c r="C14129" i="16"/>
  <c r="D14130" i="16"/>
  <c r="D12555" i="16"/>
  <c r="C12554" i="16"/>
  <c r="B12554" i="16"/>
  <c r="E15548" i="16"/>
  <c r="I15547" i="16"/>
  <c r="F15547" i="16"/>
  <c r="J15547" i="16"/>
  <c r="C11329" i="16"/>
  <c r="B11329" i="16"/>
  <c r="B8497" i="16"/>
  <c r="C8497" i="16"/>
  <c r="E12859" i="16"/>
  <c r="I12858" i="16"/>
  <c r="H12858" i="16"/>
  <c r="F12858" i="16"/>
  <c r="J12858" i="16"/>
  <c r="K6554" i="16"/>
  <c r="E16804" i="16"/>
  <c r="I16803" i="16"/>
  <c r="B15438" i="16"/>
  <c r="C15438" i="16"/>
  <c r="D15439" i="16"/>
  <c r="D11665" i="16"/>
  <c r="B11664" i="16"/>
  <c r="D11666" i="16"/>
  <c r="D11667" i="16"/>
  <c r="C11664" i="16"/>
  <c r="D12493" i="16"/>
  <c r="B12492" i="16"/>
  <c r="C12492" i="16"/>
  <c r="E11611" i="16"/>
  <c r="J11608" i="16"/>
  <c r="I11608" i="16"/>
  <c r="F11608" i="16"/>
  <c r="H11608" i="16"/>
  <c r="D14567" i="16"/>
  <c r="C14566" i="16"/>
  <c r="B14566" i="16"/>
  <c r="K7019" i="16"/>
  <c r="L7019" i="16"/>
  <c r="D8087" i="16"/>
  <c r="D8086" i="16"/>
  <c r="C8084" i="16"/>
  <c r="D8085" i="16"/>
  <c r="B8084" i="16"/>
  <c r="K4360" i="16"/>
  <c r="L4360" i="16"/>
  <c r="C7828" i="16"/>
  <c r="B7828" i="16"/>
  <c r="K11149" i="16"/>
  <c r="L11149" i="16"/>
  <c r="E3633" i="16"/>
  <c r="J4106" i="16"/>
  <c r="E4107" i="16"/>
  <c r="H4106" i="16"/>
  <c r="F4106" i="16"/>
  <c r="F12241" i="16"/>
  <c r="K4996" i="16"/>
  <c r="L4996" i="16"/>
  <c r="K12617" i="16"/>
  <c r="L12617" i="16"/>
  <c r="K3844" i="16"/>
  <c r="L3844" i="16"/>
  <c r="D5257" i="16"/>
  <c r="D5256" i="16"/>
  <c r="D5255" i="16"/>
  <c r="B5254" i="16"/>
  <c r="C5254" i="16"/>
  <c r="E3505" i="16"/>
  <c r="H3504" i="16"/>
  <c r="F3504" i="16"/>
  <c r="I3504" i="16"/>
  <c r="B7408" i="16"/>
  <c r="C7408" i="16"/>
  <c r="J15329" i="16"/>
  <c r="E15330" i="16"/>
  <c r="I15329" i="16"/>
  <c r="H15329" i="16"/>
  <c r="D13914" i="16"/>
  <c r="B13913" i="16"/>
  <c r="C13913" i="16"/>
  <c r="B11768" i="16"/>
  <c r="C11768" i="16"/>
  <c r="E15440" i="16"/>
  <c r="I15437" i="16"/>
  <c r="J15437" i="16"/>
  <c r="F15437" i="16"/>
  <c r="K15437" i="16"/>
  <c r="H15437" i="16"/>
  <c r="E12379" i="16"/>
  <c r="B11563" i="16"/>
  <c r="C11563" i="16"/>
  <c r="B1923" i="16"/>
  <c r="C1923" i="16"/>
  <c r="D1924" i="16"/>
  <c r="C10652" i="16"/>
  <c r="B10652" i="16"/>
  <c r="E16620" i="16"/>
  <c r="E14348" i="16"/>
  <c r="L7657" i="16"/>
  <c r="E16549" i="16"/>
  <c r="J16546" i="16"/>
  <c r="I16546" i="16"/>
  <c r="H16546" i="16"/>
  <c r="F16546" i="16"/>
  <c r="I7551" i="16"/>
  <c r="E7552" i="16"/>
  <c r="H7551" i="16"/>
  <c r="F7551" i="16"/>
  <c r="K7551" i="16"/>
  <c r="L7551" i="16"/>
  <c r="B11202" i="16"/>
  <c r="C11202" i="16"/>
  <c r="B7316" i="16"/>
  <c r="C7316" i="16"/>
  <c r="D15767" i="16"/>
  <c r="B15766" i="16"/>
  <c r="C15766" i="16"/>
  <c r="B16470" i="16"/>
  <c r="D16471" i="16"/>
  <c r="C16470" i="16"/>
  <c r="E13912" i="16"/>
  <c r="E3285" i="16"/>
  <c r="E10439" i="16"/>
  <c r="B7829" i="16"/>
  <c r="C7829" i="16"/>
  <c r="B2954" i="16"/>
  <c r="C2954" i="16"/>
  <c r="D2955" i="16"/>
  <c r="H12241" i="16"/>
  <c r="E3070" i="16"/>
  <c r="E14676" i="16"/>
  <c r="I14675" i="16"/>
  <c r="D7411" i="16"/>
  <c r="C7409" i="16"/>
  <c r="D7410" i="16"/>
  <c r="B7409" i="16"/>
  <c r="D7412" i="16"/>
  <c r="L5410" i="16"/>
  <c r="C7505" i="16"/>
  <c r="B7505" i="16"/>
  <c r="D13258" i="16"/>
  <c r="B13257" i="16"/>
  <c r="C13257" i="16"/>
  <c r="D11567" i="16"/>
  <c r="D11566" i="16"/>
  <c r="C11564" i="16"/>
  <c r="D11565" i="16"/>
  <c r="B11564" i="16"/>
  <c r="J9669" i="16"/>
  <c r="I9669" i="16"/>
  <c r="E9670" i="16"/>
  <c r="H9669" i="16"/>
  <c r="F9669" i="16"/>
  <c r="D12773" i="16"/>
  <c r="B12772" i="16"/>
  <c r="C12772" i="16"/>
  <c r="K14780" i="16"/>
  <c r="L14780" i="16"/>
  <c r="B16894" i="16"/>
  <c r="C16894" i="16"/>
  <c r="D16895" i="16"/>
  <c r="E9209" i="16"/>
  <c r="I9206" i="16"/>
  <c r="H9206" i="16"/>
  <c r="F9206" i="16"/>
  <c r="J9206" i="16"/>
  <c r="C4959" i="16"/>
  <c r="B4959" i="16"/>
  <c r="E15766" i="16"/>
  <c r="I15765" i="16"/>
  <c r="H15765" i="16"/>
  <c r="F15765" i="16"/>
  <c r="K15765" i="16"/>
  <c r="J15765" i="16"/>
  <c r="C1008" i="16"/>
  <c r="B1008" i="16"/>
  <c r="D1009" i="16"/>
  <c r="C10797" i="16"/>
  <c r="B10797" i="16"/>
  <c r="B6947" i="16"/>
  <c r="C6947" i="16"/>
  <c r="E3934" i="16"/>
  <c r="D380" i="16"/>
  <c r="B379" i="16"/>
  <c r="C379" i="16"/>
  <c r="B8083" i="16"/>
  <c r="C8083" i="16"/>
  <c r="C15004" i="16"/>
  <c r="B15004" i="16"/>
  <c r="D15005" i="16"/>
  <c r="D16853" i="16"/>
  <c r="B16852" i="16"/>
  <c r="C16852" i="16"/>
  <c r="D13696" i="16"/>
  <c r="C13695" i="16"/>
  <c r="B13695" i="16"/>
  <c r="D113" i="16"/>
  <c r="B112" i="16"/>
  <c r="C112" i="16"/>
  <c r="J5959" i="16"/>
  <c r="I5959" i="16"/>
  <c r="E5960" i="16"/>
  <c r="H5959" i="16"/>
  <c r="F5959" i="16"/>
  <c r="D8501" i="16"/>
  <c r="D8500" i="16"/>
  <c r="D8499" i="16"/>
  <c r="B8498" i="16"/>
  <c r="C8498" i="16"/>
  <c r="B11445" i="16"/>
  <c r="C11445" i="16"/>
  <c r="C8648" i="16"/>
  <c r="B8648" i="16"/>
  <c r="C814" i="16"/>
  <c r="B814" i="16"/>
  <c r="D815" i="16"/>
  <c r="J9823" i="16"/>
  <c r="E10594" i="16"/>
  <c r="I10593" i="16"/>
  <c r="F9207" i="16"/>
  <c r="B10937" i="16"/>
  <c r="C10937" i="16"/>
  <c r="K6762" i="16"/>
  <c r="L6762" i="16"/>
  <c r="E3891" i="16"/>
  <c r="E2941" i="16"/>
  <c r="K4361" i="16"/>
  <c r="L4361" i="16"/>
  <c r="E16852" i="16"/>
  <c r="C15220" i="16"/>
  <c r="B15220" i="16"/>
  <c r="D15221" i="16"/>
  <c r="E5632" i="16"/>
  <c r="C1561" i="16"/>
  <c r="D1562" i="16"/>
  <c r="B1561" i="16"/>
  <c r="B8349" i="16"/>
  <c r="C8349" i="16"/>
  <c r="H15002" i="16"/>
  <c r="F15002" i="16"/>
  <c r="K15002" i="16"/>
  <c r="L15002" i="16"/>
  <c r="E15003" i="16"/>
  <c r="J15002" i="16"/>
  <c r="I15002" i="16"/>
  <c r="J14021" i="16"/>
  <c r="L6666" i="16"/>
  <c r="E12119" i="16"/>
  <c r="K11969" i="16"/>
  <c r="L11969" i="16"/>
  <c r="I16547" i="16"/>
  <c r="I9053" i="16"/>
  <c r="K14781" i="16"/>
  <c r="L14781" i="16"/>
  <c r="C16383" i="16"/>
  <c r="D16384" i="16"/>
  <c r="B16383" i="16"/>
  <c r="B7956" i="16"/>
  <c r="C7956" i="16"/>
  <c r="E10287" i="16"/>
  <c r="J10284" i="16"/>
  <c r="H10284" i="16"/>
  <c r="F10284" i="16"/>
  <c r="K10284" i="16"/>
  <c r="I10284" i="16"/>
  <c r="D14895" i="16"/>
  <c r="C14894" i="16"/>
  <c r="B14894" i="16"/>
  <c r="D11448" i="16"/>
  <c r="D11447" i="16"/>
  <c r="B11446" i="16"/>
  <c r="C11446" i="16"/>
  <c r="D11449" i="16"/>
  <c r="E6556" i="16"/>
  <c r="J6553" i="16"/>
  <c r="I6553" i="16"/>
  <c r="H6553" i="16"/>
  <c r="F6553" i="16"/>
  <c r="K6553" i="16"/>
  <c r="D14458" i="16"/>
  <c r="B14457" i="16"/>
  <c r="C14457" i="16"/>
  <c r="B11662" i="16"/>
  <c r="C11662" i="16"/>
  <c r="D8652" i="16"/>
  <c r="D8651" i="16"/>
  <c r="D8650" i="16"/>
  <c r="B8649" i="16"/>
  <c r="C8649" i="16"/>
  <c r="J11609" i="16"/>
  <c r="B12623" i="16"/>
  <c r="D12624" i="16"/>
  <c r="C12623" i="16"/>
  <c r="E4364" i="16"/>
  <c r="D7832" i="16"/>
  <c r="C7830" i="16"/>
  <c r="D7831" i="16"/>
  <c r="B7830" i="16"/>
  <c r="D7833" i="16"/>
  <c r="E11151" i="16"/>
  <c r="F11148" i="16"/>
  <c r="J11148" i="16"/>
  <c r="I11148" i="16"/>
  <c r="H11148" i="16"/>
  <c r="L11888" i="16"/>
  <c r="J4905" i="16"/>
  <c r="I4905" i="16"/>
  <c r="E4906" i="16"/>
  <c r="H4905" i="16"/>
  <c r="F4905" i="16"/>
  <c r="K4905" i="16"/>
  <c r="L4905" i="16"/>
  <c r="I12241" i="16"/>
  <c r="C5049" i="16"/>
  <c r="B5049" i="16"/>
  <c r="E4998" i="16"/>
  <c r="F4995" i="16"/>
  <c r="J4995" i="16"/>
  <c r="I4995" i="16"/>
  <c r="H4995" i="16"/>
  <c r="D16803" i="16"/>
  <c r="B16802" i="16"/>
  <c r="C16802" i="16"/>
  <c r="E3848" i="16"/>
  <c r="K7656" i="16"/>
  <c r="L7656" i="16"/>
  <c r="E5414" i="16"/>
  <c r="E15112" i="16"/>
  <c r="I15111" i="16"/>
  <c r="F15111" i="16"/>
  <c r="D7509" i="16"/>
  <c r="D7508" i="16"/>
  <c r="D7507" i="16"/>
  <c r="B7506" i="16"/>
  <c r="C7506" i="16"/>
  <c r="B11769" i="16"/>
  <c r="C11769" i="16"/>
  <c r="E12775" i="16"/>
  <c r="I12772" i="16"/>
  <c r="J12772" i="16"/>
  <c r="H12772" i="16"/>
  <c r="F12772" i="16"/>
  <c r="K12772" i="16"/>
  <c r="L12772" i="16"/>
  <c r="D14785" i="16"/>
  <c r="B14784" i="16"/>
  <c r="C14784" i="16"/>
  <c r="E12554" i="16"/>
  <c r="E11392" i="16"/>
  <c r="I11391" i="16"/>
  <c r="C11203" i="16"/>
  <c r="B11203" i="16"/>
  <c r="E3762" i="16"/>
  <c r="J13585" i="16"/>
  <c r="E13586" i="16"/>
  <c r="I13585" i="16"/>
  <c r="H13585" i="16"/>
  <c r="L5628" i="16"/>
  <c r="C621" i="16"/>
  <c r="B621" i="16"/>
  <c r="D622" i="16"/>
  <c r="C6946" i="16"/>
  <c r="B6946" i="16"/>
  <c r="D11080" i="16"/>
  <c r="D11079" i="16"/>
  <c r="D11078" i="16"/>
  <c r="B11077" i="16"/>
  <c r="C11077" i="16"/>
  <c r="H11709" i="16"/>
  <c r="E11710" i="16"/>
  <c r="E16386" i="16"/>
  <c r="B13048" i="16"/>
  <c r="D13049" i="16"/>
  <c r="C13048" i="16"/>
  <c r="E3113" i="16"/>
  <c r="D14676" i="16"/>
  <c r="C14675" i="16"/>
  <c r="B14675" i="16"/>
  <c r="K3845" i="16"/>
  <c r="L3845" i="16"/>
  <c r="L4403" i="16"/>
  <c r="K5411" i="16"/>
  <c r="L5411" i="16"/>
  <c r="D10940" i="16"/>
  <c r="D10939" i="16"/>
  <c r="B10938" i="16"/>
  <c r="C10938" i="16"/>
  <c r="D10941" i="16"/>
  <c r="B500" i="16"/>
  <c r="C500" i="16"/>
  <c r="D501" i="16"/>
  <c r="B14350" i="16"/>
  <c r="C14350" i="16"/>
  <c r="D14351" i="16"/>
  <c r="E9979" i="16"/>
  <c r="F9976" i="16"/>
  <c r="I9976" i="16"/>
  <c r="H9976" i="16"/>
  <c r="J9976" i="16"/>
  <c r="E10885" i="16"/>
  <c r="F10882" i="16"/>
  <c r="K10882" i="16"/>
  <c r="H10882" i="16"/>
  <c r="J10882" i="16"/>
  <c r="I10882" i="16"/>
  <c r="K4817" i="16"/>
  <c r="L4817" i="16"/>
  <c r="E13804" i="16"/>
  <c r="F13803" i="16"/>
  <c r="L5192" i="16"/>
  <c r="D8353" i="16"/>
  <c r="D8352" i="16"/>
  <c r="C8350" i="16"/>
  <c r="D8351" i="16"/>
  <c r="B8350" i="16"/>
  <c r="E13151" i="16"/>
  <c r="H13148" i="16"/>
  <c r="F13148" i="16"/>
  <c r="K13148" i="16"/>
  <c r="L13148" i="16"/>
  <c r="I13148" i="16"/>
  <c r="J13148" i="16"/>
  <c r="I9515" i="16"/>
  <c r="E9516" i="16"/>
  <c r="B10798" i="16"/>
  <c r="C10798" i="16"/>
  <c r="K5301" i="16"/>
  <c r="L5301" i="16"/>
  <c r="J16547" i="16"/>
  <c r="K14130" i="16"/>
  <c r="L14130" i="16"/>
  <c r="F9053" i="16"/>
  <c r="K9053" i="16"/>
  <c r="L9053" i="16"/>
  <c r="D11206" i="16"/>
  <c r="D11207" i="16"/>
  <c r="D11205" i="16"/>
  <c r="B11204" i="16"/>
  <c r="C11204" i="16"/>
  <c r="C8496" i="16"/>
  <c r="B8496" i="16"/>
  <c r="B11075" i="16"/>
  <c r="C11075" i="16"/>
  <c r="D7959" i="16"/>
  <c r="C7957" i="16"/>
  <c r="D7958" i="16"/>
  <c r="B7957" i="16"/>
  <c r="D7960" i="16"/>
  <c r="C15874" i="16"/>
  <c r="B15874" i="16"/>
  <c r="D15875" i="16"/>
  <c r="K10285" i="16"/>
  <c r="C7718" i="16"/>
  <c r="D7719" i="16"/>
  <c r="B7718" i="16"/>
  <c r="D7721" i="16"/>
  <c r="D7720" i="16"/>
  <c r="B5150" i="16"/>
  <c r="C5150" i="16"/>
  <c r="B12694" i="16"/>
  <c r="C12694" i="16"/>
  <c r="D12695" i="16"/>
  <c r="B7317" i="16"/>
  <c r="C7317" i="16"/>
  <c r="I6554" i="16"/>
  <c r="E4278" i="16"/>
  <c r="E5093" i="16"/>
  <c r="L3758" i="16"/>
  <c r="F16931" i="16"/>
  <c r="J16931" i="16"/>
  <c r="I16931" i="16"/>
  <c r="H16931" i="16"/>
  <c r="B6216" i="16"/>
  <c r="C6216" i="16"/>
  <c r="E7023" i="16"/>
  <c r="J6062" i="16"/>
  <c r="I6062" i="16"/>
  <c r="E6063" i="16"/>
  <c r="H6062" i="16"/>
  <c r="F6062" i="16"/>
  <c r="J11149" i="16"/>
  <c r="F6719" i="16"/>
  <c r="K6719" i="16"/>
  <c r="B16748" i="16"/>
  <c r="C16748" i="16"/>
  <c r="D16749" i="16"/>
  <c r="E16895" i="16"/>
  <c r="E12621" i="16"/>
  <c r="I11803" i="16"/>
  <c r="E11804" i="16"/>
  <c r="H11803" i="16"/>
  <c r="F11803" i="16"/>
  <c r="L4816" i="16"/>
  <c r="I4601" i="16"/>
  <c r="E4602" i="16"/>
  <c r="H4601" i="16"/>
  <c r="F4601" i="16"/>
  <c r="E7660" i="16"/>
  <c r="D11773" i="16"/>
  <c r="D11772" i="16"/>
  <c r="D11771" i="16"/>
  <c r="B11770" i="16"/>
  <c r="C11770" i="16"/>
  <c r="B6012" i="16"/>
  <c r="C6012" i="16"/>
  <c r="I12773" i="16"/>
  <c r="I6414" i="16"/>
  <c r="E6415" i="16"/>
  <c r="H6414" i="16"/>
  <c r="F6414" i="16"/>
  <c r="E14784" i="16"/>
  <c r="B11076" i="16"/>
  <c r="C11076" i="16"/>
  <c r="B2952" i="16"/>
  <c r="C2952" i="16"/>
  <c r="I6487" i="16"/>
  <c r="E6488" i="16"/>
  <c r="H6487" i="16"/>
  <c r="F6487" i="16"/>
  <c r="I11503" i="16"/>
  <c r="E11504" i="16"/>
  <c r="K9977" i="16"/>
  <c r="D15658" i="16"/>
  <c r="C15657" i="16"/>
  <c r="B15657" i="16"/>
  <c r="E3977" i="16"/>
  <c r="C7955" i="16"/>
  <c r="B7955" i="16"/>
  <c r="B5149" i="16"/>
  <c r="C5149" i="16"/>
  <c r="B6115" i="16"/>
  <c r="C6115" i="16"/>
  <c r="E8746" i="16"/>
  <c r="H8745" i="16"/>
  <c r="H14566" i="16"/>
  <c r="F14566" i="16"/>
  <c r="E14567" i="16"/>
  <c r="J14566" i="16"/>
  <c r="I14566" i="16"/>
  <c r="E16294" i="16"/>
  <c r="J16291" i="16"/>
  <c r="I16291" i="16"/>
  <c r="H16291" i="16"/>
  <c r="F16291" i="16"/>
  <c r="B7610" i="16"/>
  <c r="C7610" i="16"/>
  <c r="E6160" i="16"/>
  <c r="H6159" i="16"/>
  <c r="J6159" i="16"/>
  <c r="F13694" i="16"/>
  <c r="E13695" i="16"/>
  <c r="H13694" i="16"/>
  <c r="I13694" i="16"/>
  <c r="D15984" i="16"/>
  <c r="B15983" i="16"/>
  <c r="C15983" i="16"/>
  <c r="K3586" i="16"/>
  <c r="L3586" i="16"/>
  <c r="I9977" i="16"/>
  <c r="E6764" i="16"/>
  <c r="F6761" i="16"/>
  <c r="I6761" i="16"/>
  <c r="H6761" i="16"/>
  <c r="J6761" i="16"/>
  <c r="I10883" i="16"/>
  <c r="K4738" i="16"/>
  <c r="L4738" i="16"/>
  <c r="I12183" i="16"/>
  <c r="E12184" i="16"/>
  <c r="H12183" i="16"/>
  <c r="F12183" i="16"/>
  <c r="D13805" i="16"/>
  <c r="C13804" i="16"/>
  <c r="B13804" i="16"/>
  <c r="D16094" i="16"/>
  <c r="C16093" i="16"/>
  <c r="B16093" i="16"/>
  <c r="E9361" i="16"/>
  <c r="B12857" i="16"/>
  <c r="C12857" i="16"/>
  <c r="D12858" i="16"/>
  <c r="I13149" i="16"/>
  <c r="J12293" i="16"/>
  <c r="E12294" i="16"/>
  <c r="H12293" i="16"/>
  <c r="F12293" i="16"/>
  <c r="H13367" i="16"/>
  <c r="E13368" i="16"/>
  <c r="I13367" i="16"/>
  <c r="E6670" i="16"/>
  <c r="E4193" i="16"/>
  <c r="H4192" i="16"/>
  <c r="J4192" i="16"/>
  <c r="E5305" i="16"/>
  <c r="F16547" i="16"/>
  <c r="E12952" i="16"/>
  <c r="E5850" i="16"/>
  <c r="K3930" i="16"/>
  <c r="L3930" i="16"/>
  <c r="B15329" i="16"/>
  <c r="C15329" i="16"/>
  <c r="D15330" i="16"/>
  <c r="K11887" i="16"/>
  <c r="L11887" i="16"/>
  <c r="E12695" i="16"/>
  <c r="I12694" i="16"/>
  <c r="J12694" i="16"/>
  <c r="F12694" i="16"/>
  <c r="I10285" i="16"/>
  <c r="D5154" i="16"/>
  <c r="D5153" i="16"/>
  <c r="D5152" i="16"/>
  <c r="B5151" i="16"/>
  <c r="C5151" i="16"/>
  <c r="B10653" i="16"/>
  <c r="C10653" i="16"/>
  <c r="I3408" i="16"/>
  <c r="E3409" i="16"/>
  <c r="H3408" i="16"/>
  <c r="F3408" i="16"/>
  <c r="C3558" i="16"/>
  <c r="B3558" i="16"/>
  <c r="D7320" i="16"/>
  <c r="D7319" i="16"/>
  <c r="B7318" i="16"/>
  <c r="C7318" i="16"/>
  <c r="D7321" i="16"/>
  <c r="J6554" i="16"/>
  <c r="D16293" i="16"/>
  <c r="B16292" i="16"/>
  <c r="C16292" i="16"/>
  <c r="B11663" i="16"/>
  <c r="C11663" i="16"/>
  <c r="C8647" i="16"/>
  <c r="B8647" i="16"/>
  <c r="J3156" i="16"/>
  <c r="I3156" i="16"/>
  <c r="E3157" i="16"/>
  <c r="H3156" i="16"/>
  <c r="E3242" i="16"/>
  <c r="F16932" i="16"/>
  <c r="D6220" i="16"/>
  <c r="D6219" i="16"/>
  <c r="C6217" i="16"/>
  <c r="D6218" i="16"/>
  <c r="B6217" i="16"/>
  <c r="L16892" i="16"/>
  <c r="D1201" i="16"/>
  <c r="B1200" i="16"/>
  <c r="C1200" i="16"/>
  <c r="I7448" i="16"/>
  <c r="E7449" i="16"/>
  <c r="H7448" i="16"/>
  <c r="F7448" i="16"/>
  <c r="C5050" i="16"/>
  <c r="B5050" i="16"/>
  <c r="J4996" i="16"/>
  <c r="D15113" i="16"/>
  <c r="C15112" i="16"/>
  <c r="B15112" i="16"/>
  <c r="E15985" i="16"/>
  <c r="H15982" i="16"/>
  <c r="F15982" i="16"/>
  <c r="J15982" i="16"/>
  <c r="I15982" i="16"/>
  <c r="B8209" i="16"/>
  <c r="C8209" i="16"/>
  <c r="C7504" i="16"/>
  <c r="B7504" i="16"/>
  <c r="H12773" i="16"/>
  <c r="K12375" i="16"/>
  <c r="L12375" i="16"/>
  <c r="C14022" i="16"/>
  <c r="D14023" i="16"/>
  <c r="B14022" i="16"/>
  <c r="I6250" i="16"/>
  <c r="E6251" i="16"/>
  <c r="H6250" i="16"/>
  <c r="F6250" i="16"/>
  <c r="J6250" i="16"/>
  <c r="D16195" i="16"/>
  <c r="C16194" i="16"/>
  <c r="B16194" i="16"/>
  <c r="L7256" i="16"/>
  <c r="L4737" i="16"/>
  <c r="B13369" i="16"/>
  <c r="C13369" i="16"/>
  <c r="D13370" i="16"/>
  <c r="C2586" i="16"/>
  <c r="D2587" i="16"/>
  <c r="B2586" i="16"/>
  <c r="L13149" i="16"/>
  <c r="E12243" i="16"/>
  <c r="F12240" i="16"/>
  <c r="I12240" i="16"/>
  <c r="H12240" i="16"/>
  <c r="J12240" i="16"/>
  <c r="C11562" i="16"/>
  <c r="B11562" i="16"/>
  <c r="E13258" i="16"/>
  <c r="K2894" i="16"/>
  <c r="L2894" i="16"/>
  <c r="E7176" i="16"/>
  <c r="H7175" i="16"/>
  <c r="K16616" i="16"/>
  <c r="L16616" i="16"/>
  <c r="E6956" i="16"/>
  <c r="C4958" i="16"/>
  <c r="B4958" i="16"/>
  <c r="K7257" i="16"/>
  <c r="L7257" i="16"/>
  <c r="D12951" i="16"/>
  <c r="B12950" i="16"/>
  <c r="C12950" i="16"/>
  <c r="E11020" i="16"/>
  <c r="H11019" i="16"/>
  <c r="J11019" i="16"/>
  <c r="E5196" i="16"/>
  <c r="E12340" i="16"/>
  <c r="C11859" i="16"/>
  <c r="B11859" i="16"/>
  <c r="L3973" i="16"/>
  <c r="J8156" i="16"/>
  <c r="I8156" i="16"/>
  <c r="F8156" i="16"/>
  <c r="K8156" i="16"/>
  <c r="L8156" i="16"/>
  <c r="H8156" i="16"/>
  <c r="E8157" i="16"/>
  <c r="K8291" i="16"/>
  <c r="L8291" i="16"/>
  <c r="L4404" i="16"/>
  <c r="D10802" i="16"/>
  <c r="D10801" i="16"/>
  <c r="D10800" i="16"/>
  <c r="C10799" i="16"/>
  <c r="B10799" i="16"/>
  <c r="B185" i="16"/>
  <c r="C185" i="16"/>
  <c r="D186" i="16"/>
  <c r="H16547" i="16"/>
  <c r="E15875" i="16"/>
  <c r="F15874" i="16"/>
  <c r="E9055" i="16"/>
  <c r="H9052" i="16"/>
  <c r="F9052" i="16"/>
  <c r="K9052" i="16"/>
  <c r="L9052" i="16"/>
  <c r="J9052" i="16"/>
  <c r="I9052" i="16"/>
  <c r="C14238" i="16"/>
  <c r="B14238" i="16"/>
  <c r="D14239" i="16"/>
  <c r="E3677" i="16"/>
  <c r="H3676" i="16"/>
  <c r="D16622" i="16"/>
  <c r="C16621" i="16"/>
  <c r="B16621" i="16"/>
  <c r="C11330" i="16"/>
  <c r="B11330" i="16"/>
  <c r="J3199" i="16"/>
  <c r="I3199" i="16"/>
  <c r="E3200" i="16"/>
  <c r="H3199" i="16"/>
  <c r="F3199" i="16"/>
  <c r="E11891" i="16"/>
  <c r="I8440" i="16"/>
  <c r="E8441" i="16"/>
  <c r="E16195" i="16"/>
  <c r="B7716" i="16"/>
  <c r="C7716" i="16"/>
  <c r="D10657" i="16"/>
  <c r="D10656" i="16"/>
  <c r="B10654" i="16"/>
  <c r="C10654" i="16"/>
  <c r="D10655" i="16"/>
  <c r="E6799" i="16"/>
  <c r="J11273" i="16"/>
  <c r="I11273" i="16"/>
  <c r="E11274" i="16"/>
  <c r="H11273" i="16"/>
  <c r="F11273" i="16"/>
  <c r="E16093" i="16"/>
  <c r="H16092" i="16"/>
  <c r="I16092" i="16"/>
  <c r="F16092" i="16"/>
  <c r="J16092" i="16"/>
  <c r="L16617" i="16"/>
  <c r="I10741" i="16"/>
  <c r="E10742" i="16"/>
  <c r="E6721" i="16"/>
  <c r="J6718" i="16"/>
  <c r="I6718" i="16"/>
  <c r="H6718" i="16"/>
  <c r="F6718" i="16"/>
  <c r="B2953" i="16"/>
  <c r="C2953" i="16"/>
  <c r="E8024" i="16"/>
  <c r="H8023" i="16"/>
  <c r="I8023" i="16"/>
  <c r="D5053" i="16"/>
  <c r="D5052" i="16"/>
  <c r="B5051" i="16"/>
  <c r="C5051" i="16"/>
  <c r="D5054" i="16"/>
  <c r="L3066" i="16"/>
  <c r="E4820" i="16"/>
  <c r="C5252" i="16"/>
  <c r="B5252" i="16"/>
  <c r="B8210" i="16"/>
  <c r="C8210" i="16"/>
  <c r="E16689" i="16"/>
  <c r="I16686" i="16"/>
  <c r="H16686" i="16"/>
  <c r="J16686" i="16"/>
  <c r="F16686" i="16"/>
  <c r="K16686" i="16"/>
  <c r="L16686" i="16"/>
  <c r="F15438" i="16"/>
  <c r="B6013" i="16"/>
  <c r="C6013" i="16"/>
  <c r="J12773" i="16"/>
  <c r="I8899" i="16"/>
  <c r="E8900" i="16"/>
  <c r="F8899" i="16"/>
  <c r="K8899" i="16"/>
  <c r="L8899" i="16"/>
  <c r="H8899" i="16"/>
  <c r="E7351" i="16"/>
  <c r="D11862" i="16"/>
  <c r="B11861" i="16"/>
  <c r="C11861" i="16"/>
  <c r="I4063" i="16"/>
  <c r="E4064" i="16"/>
  <c r="B11444" i="16"/>
  <c r="C11444" i="16"/>
  <c r="D3561" i="16"/>
  <c r="B3560" i="16"/>
  <c r="C3560" i="16"/>
  <c r="C2282" i="16"/>
  <c r="B2282" i="16"/>
  <c r="D2283" i="16"/>
  <c r="E6335" i="16"/>
  <c r="K10883" i="16"/>
  <c r="B8348" i="16"/>
  <c r="C8348" i="16"/>
  <c r="L6331" i="16"/>
  <c r="C6116" i="16"/>
  <c r="B6116" i="16"/>
  <c r="B7611" i="16"/>
  <c r="C7611" i="16"/>
  <c r="E4407" i="16"/>
  <c r="E5742" i="16"/>
  <c r="J5741" i="16"/>
  <c r="E15220" i="16"/>
  <c r="E3547" i="16"/>
  <c r="J4235" i="16"/>
  <c r="I4235" i="16"/>
  <c r="E4236" i="16"/>
  <c r="H4235" i="16"/>
  <c r="F4235" i="16"/>
  <c r="D6120" i="16"/>
  <c r="D6119" i="16"/>
  <c r="D6118" i="16"/>
  <c r="B6117" i="16"/>
  <c r="C6117" i="16"/>
  <c r="I3719" i="16"/>
  <c r="E3720" i="16"/>
  <c r="F9823" i="16"/>
  <c r="K9823" i="16"/>
  <c r="L9823" i="16"/>
  <c r="E15657" i="16"/>
  <c r="I15656" i="16"/>
  <c r="F15656" i="16"/>
  <c r="D7615" i="16"/>
  <c r="D7614" i="16"/>
  <c r="D7613" i="16"/>
  <c r="B7612" i="16"/>
  <c r="C7612" i="16"/>
  <c r="F13476" i="16"/>
  <c r="J13476" i="16"/>
  <c r="H13476" i="16"/>
  <c r="E13477" i="16"/>
  <c r="I13476" i="16"/>
  <c r="K5519" i="16"/>
  <c r="L5519" i="16"/>
  <c r="E16469" i="16"/>
  <c r="J16468" i="16"/>
  <c r="E13049" i="16"/>
  <c r="I12049" i="16"/>
  <c r="E12050" i="16"/>
  <c r="H9207" i="16"/>
  <c r="J6762" i="16"/>
  <c r="E7097" i="16"/>
  <c r="J7096" i="16"/>
  <c r="D13586" i="16"/>
  <c r="B13585" i="16"/>
  <c r="C13585" i="16"/>
  <c r="C11860" i="16"/>
  <c r="B11860" i="16"/>
  <c r="E6897" i="16"/>
  <c r="J6894" i="16"/>
  <c r="I6894" i="16"/>
  <c r="H6894" i="16"/>
  <c r="F6894" i="16"/>
  <c r="J13149" i="16"/>
  <c r="D16933" i="16"/>
  <c r="B16932" i="16"/>
  <c r="C16932" i="16"/>
  <c r="I14021" i="16"/>
  <c r="L14021" i="16"/>
  <c r="E14894" i="16"/>
  <c r="I14893" i="16"/>
  <c r="H14893" i="16"/>
  <c r="F14893" i="16"/>
  <c r="K14893" i="16"/>
  <c r="L14893" i="16"/>
  <c r="J14893" i="16"/>
  <c r="K14235" i="16"/>
  <c r="L14235" i="16"/>
  <c r="E11973" i="16"/>
  <c r="D6951" i="16"/>
  <c r="D6949" i="16"/>
  <c r="D6950" i="16"/>
  <c r="C6948" i="16"/>
  <c r="B6948" i="16"/>
  <c r="E14132" i="16"/>
  <c r="J14129" i="16"/>
  <c r="I14129" i="16"/>
  <c r="H14129" i="16"/>
  <c r="F14129" i="16"/>
  <c r="J9053" i="16"/>
  <c r="D11333" i="16"/>
  <c r="D11332" i="16"/>
  <c r="B11331" i="16"/>
  <c r="C11331" i="16"/>
  <c r="D11334" i="16"/>
  <c r="J7896" i="16"/>
  <c r="E7897" i="16"/>
  <c r="H7896" i="16"/>
  <c r="F7896" i="16"/>
  <c r="D15548" i="16"/>
  <c r="C15547" i="16"/>
  <c r="B15547" i="16"/>
  <c r="L9358" i="16"/>
  <c r="F7775" i="16"/>
  <c r="E7776" i="16"/>
  <c r="E2985" i="16"/>
  <c r="H2984" i="16"/>
  <c r="F2984" i="16"/>
  <c r="J2984" i="16"/>
  <c r="I2984" i="16"/>
  <c r="J10131" i="16"/>
  <c r="I10131" i="16"/>
  <c r="E10132" i="16"/>
  <c r="H10131" i="16"/>
  <c r="F10131" i="16"/>
  <c r="B3559" i="16"/>
  <c r="C3559" i="16"/>
  <c r="I4444" i="16"/>
  <c r="E4445" i="16"/>
  <c r="E6615" i="16"/>
  <c r="C257" i="16"/>
  <c r="B257" i="16"/>
  <c r="D258" i="16"/>
  <c r="F11609" i="16"/>
  <c r="K11609" i="16"/>
  <c r="L11609" i="16"/>
  <c r="H16932" i="16"/>
  <c r="C6215" i="16"/>
  <c r="B6215" i="16"/>
  <c r="C8082" i="16"/>
  <c r="B8082" i="16"/>
  <c r="B39" i="16"/>
  <c r="C39" i="16"/>
  <c r="D40" i="16"/>
  <c r="I6719" i="16"/>
  <c r="D13149" i="16"/>
  <c r="B13148" i="16"/>
  <c r="C13148" i="16"/>
  <c r="C2392" i="16"/>
  <c r="B2392" i="16"/>
  <c r="D2393" i="16"/>
  <c r="E8592" i="16"/>
  <c r="H8591" i="16"/>
  <c r="F8591" i="16"/>
  <c r="E4541" i="16"/>
  <c r="H15983" i="16"/>
  <c r="K15983" i="16"/>
  <c r="L15983" i="16"/>
  <c r="B7407" i="16"/>
  <c r="C7407" i="16"/>
  <c r="D8214" i="16"/>
  <c r="D8213" i="16"/>
  <c r="D8212" i="16"/>
  <c r="B8211" i="16"/>
  <c r="C8211" i="16"/>
  <c r="H16687" i="16"/>
  <c r="K16687" i="16"/>
  <c r="L16687" i="16"/>
  <c r="E3027" i="16"/>
  <c r="H15438" i="16"/>
  <c r="D6017" i="16"/>
  <c r="D6016" i="16"/>
  <c r="D6015" i="16"/>
  <c r="B6014" i="16"/>
  <c r="C6014" i="16"/>
  <c r="B16687" i="16"/>
  <c r="C16687" i="16"/>
  <c r="D16688" i="16"/>
  <c r="F12773" i="16"/>
  <c r="E7260" i="16"/>
  <c r="E4741" i="16"/>
  <c r="K8591" i="16"/>
  <c r="K7896" i="16"/>
  <c r="E6898" i="16"/>
  <c r="B16622" i="16"/>
  <c r="D16623" i="16"/>
  <c r="C16622" i="16"/>
  <c r="E12341" i="16"/>
  <c r="F12338" i="16"/>
  <c r="K12338" i="16"/>
  <c r="H12338" i="16"/>
  <c r="I12338" i="16"/>
  <c r="J12338" i="16"/>
  <c r="D12625" i="16"/>
  <c r="B12624" i="16"/>
  <c r="C12624" i="16"/>
  <c r="I4149" i="16"/>
  <c r="E4150" i="16"/>
  <c r="H4149" i="16"/>
  <c r="D8216" i="16"/>
  <c r="D8215" i="16"/>
  <c r="B8214" i="16"/>
  <c r="C8214" i="16"/>
  <c r="D8217" i="16"/>
  <c r="E4542" i="16"/>
  <c r="H4539" i="16"/>
  <c r="F4539" i="16"/>
  <c r="J4539" i="16"/>
  <c r="I4539" i="16"/>
  <c r="H4443" i="16"/>
  <c r="F4443" i="16"/>
  <c r="K4443" i="16"/>
  <c r="L4443" i="16"/>
  <c r="I4443" i="16"/>
  <c r="J4443" i="16"/>
  <c r="E7777" i="16"/>
  <c r="H7774" i="16"/>
  <c r="I7774" i="16"/>
  <c r="J7774" i="16"/>
  <c r="F7774" i="16"/>
  <c r="K7774" i="16"/>
  <c r="L7774" i="16"/>
  <c r="I7896" i="16"/>
  <c r="B11332" i="16"/>
  <c r="C11332" i="16"/>
  <c r="E11974" i="16"/>
  <c r="H11973" i="16"/>
  <c r="I11973" i="16"/>
  <c r="H7096" i="16"/>
  <c r="E12051" i="16"/>
  <c r="I12048" i="16"/>
  <c r="J12048" i="16"/>
  <c r="H12048" i="16"/>
  <c r="F12048" i="16"/>
  <c r="K12048" i="16"/>
  <c r="F16468" i="16"/>
  <c r="J15656" i="16"/>
  <c r="E3721" i="16"/>
  <c r="H3718" i="16"/>
  <c r="I3718" i="16"/>
  <c r="F3718" i="16"/>
  <c r="J3718" i="16"/>
  <c r="K4235" i="16"/>
  <c r="L4235" i="16"/>
  <c r="F3547" i="16"/>
  <c r="J3547" i="16"/>
  <c r="I3547" i="16"/>
  <c r="E3548" i="16"/>
  <c r="H3547" i="16"/>
  <c r="H5741" i="16"/>
  <c r="L10883" i="16"/>
  <c r="E4065" i="16"/>
  <c r="H4062" i="16"/>
  <c r="F4062" i="16"/>
  <c r="K4062" i="16"/>
  <c r="L4062" i="16"/>
  <c r="J4062" i="16"/>
  <c r="I4062" i="16"/>
  <c r="E16690" i="16"/>
  <c r="B5053" i="16"/>
  <c r="C5053" i="16"/>
  <c r="K6718" i="16"/>
  <c r="L6718" i="16"/>
  <c r="E10743" i="16"/>
  <c r="I10740" i="16"/>
  <c r="H10740" i="16"/>
  <c r="F10740" i="16"/>
  <c r="K10740" i="16"/>
  <c r="L10740" i="16"/>
  <c r="J10740" i="16"/>
  <c r="K11273" i="16"/>
  <c r="L11273" i="16"/>
  <c r="F6799" i="16"/>
  <c r="E6800" i="16"/>
  <c r="J6799" i="16"/>
  <c r="E8442" i="16"/>
  <c r="I8439" i="16"/>
  <c r="H8439" i="16"/>
  <c r="F8439" i="16"/>
  <c r="K8439" i="16"/>
  <c r="L8439" i="16"/>
  <c r="J8439" i="16"/>
  <c r="K3199" i="16"/>
  <c r="L3199" i="16"/>
  <c r="J15874" i="16"/>
  <c r="H12339" i="16"/>
  <c r="B12951" i="16"/>
  <c r="C12951" i="16"/>
  <c r="D12952" i="16"/>
  <c r="J6956" i="16"/>
  <c r="E6957" i="16"/>
  <c r="I6956" i="16"/>
  <c r="E13259" i="16"/>
  <c r="I13258" i="16"/>
  <c r="D13371" i="16"/>
  <c r="B13370" i="16"/>
  <c r="C13370" i="16"/>
  <c r="K15982" i="16"/>
  <c r="L15982" i="16"/>
  <c r="B1201" i="16"/>
  <c r="C1201" i="16"/>
  <c r="D1202" i="16"/>
  <c r="B16293" i="16"/>
  <c r="C16293" i="16"/>
  <c r="D16294" i="16"/>
  <c r="I4192" i="16"/>
  <c r="E6671" i="16"/>
  <c r="H6670" i="16"/>
  <c r="J6670" i="16"/>
  <c r="I6670" i="16"/>
  <c r="K12293" i="16"/>
  <c r="L12293" i="16"/>
  <c r="K13694" i="16"/>
  <c r="L13694" i="16"/>
  <c r="K16291" i="16"/>
  <c r="L16291" i="16"/>
  <c r="K14566" i="16"/>
  <c r="L14566" i="16"/>
  <c r="E11505" i="16"/>
  <c r="F11502" i="16"/>
  <c r="J11502" i="16"/>
  <c r="I11502" i="16"/>
  <c r="H11502" i="16"/>
  <c r="D16750" i="16"/>
  <c r="C16749" i="16"/>
  <c r="B16749" i="16"/>
  <c r="E5094" i="16"/>
  <c r="J5093" i="16"/>
  <c r="H5093" i="16"/>
  <c r="F5093" i="16"/>
  <c r="K5093" i="16"/>
  <c r="I5093" i="16"/>
  <c r="B7720" i="16"/>
  <c r="C7720" i="16"/>
  <c r="E9517" i="16"/>
  <c r="J9514" i="16"/>
  <c r="I9514" i="16"/>
  <c r="F9514" i="16"/>
  <c r="K9514" i="16"/>
  <c r="L9514" i="16"/>
  <c r="H9514" i="16"/>
  <c r="B8351" i="16"/>
  <c r="C8351" i="16"/>
  <c r="I13803" i="16"/>
  <c r="B501" i="16"/>
  <c r="C501" i="16"/>
  <c r="D502" i="16"/>
  <c r="H11391" i="16"/>
  <c r="E12776" i="16"/>
  <c r="H15111" i="16"/>
  <c r="K15111" i="16"/>
  <c r="L15111" i="16"/>
  <c r="B7831" i="16"/>
  <c r="C7831" i="16"/>
  <c r="D8655" i="16"/>
  <c r="D8654" i="16"/>
  <c r="D8653" i="16"/>
  <c r="B8652" i="16"/>
  <c r="C8652" i="16"/>
  <c r="D1563" i="16"/>
  <c r="B1562" i="16"/>
  <c r="C1562" i="16"/>
  <c r="F3891" i="16"/>
  <c r="K3891" i="16"/>
  <c r="L3891" i="16"/>
  <c r="J3891" i="16"/>
  <c r="I3891" i="16"/>
  <c r="H3891" i="16"/>
  <c r="E3892" i="16"/>
  <c r="H10593" i="16"/>
  <c r="K5959" i="16"/>
  <c r="L5959" i="16"/>
  <c r="K16546" i="16"/>
  <c r="L16546" i="16"/>
  <c r="K3504" i="16"/>
  <c r="L3504" i="16"/>
  <c r="B15439" i="16"/>
  <c r="C15439" i="16"/>
  <c r="D15440" i="16"/>
  <c r="L6554" i="16"/>
  <c r="E4670" i="16"/>
  <c r="F4667" i="16"/>
  <c r="J4667" i="16"/>
  <c r="I4667" i="16"/>
  <c r="H4667" i="16"/>
  <c r="D13480" i="16"/>
  <c r="B13479" i="16"/>
  <c r="C13479" i="16"/>
  <c r="K7448" i="16"/>
  <c r="L7448" i="16"/>
  <c r="B5152" i="16"/>
  <c r="C5152" i="16"/>
  <c r="B13258" i="16"/>
  <c r="C13258" i="16"/>
  <c r="D13259" i="16"/>
  <c r="E15441" i="16"/>
  <c r="J8295" i="16"/>
  <c r="I8295" i="16"/>
  <c r="E8296" i="16"/>
  <c r="H8295" i="16"/>
  <c r="J4444" i="16"/>
  <c r="I7775" i="16"/>
  <c r="C6950" i="16"/>
  <c r="B6950" i="16"/>
  <c r="I7096" i="16"/>
  <c r="J12049" i="16"/>
  <c r="H16468" i="16"/>
  <c r="K13476" i="16"/>
  <c r="L13476" i="16"/>
  <c r="H15656" i="16"/>
  <c r="J3719" i="16"/>
  <c r="E4237" i="16"/>
  <c r="H4234" i="16"/>
  <c r="I4234" i="16"/>
  <c r="F4234" i="16"/>
  <c r="J4234" i="16"/>
  <c r="E15221" i="16"/>
  <c r="H15220" i="16"/>
  <c r="I15220" i="16"/>
  <c r="F15220" i="16"/>
  <c r="I5741" i="16"/>
  <c r="D3564" i="16"/>
  <c r="D3563" i="16"/>
  <c r="B3561" i="16"/>
  <c r="C3561" i="16"/>
  <c r="D3562" i="16"/>
  <c r="J4063" i="16"/>
  <c r="J7351" i="16"/>
  <c r="I7351" i="16"/>
  <c r="E7352" i="16"/>
  <c r="H7351" i="16"/>
  <c r="F8023" i="16"/>
  <c r="K8023" i="16"/>
  <c r="L8023" i="16"/>
  <c r="E11275" i="16"/>
  <c r="J11272" i="16"/>
  <c r="H11272" i="16"/>
  <c r="F11272" i="16"/>
  <c r="K11272" i="16"/>
  <c r="L11272" i="16"/>
  <c r="I11272" i="16"/>
  <c r="J8440" i="16"/>
  <c r="E3201" i="16"/>
  <c r="J3198" i="16"/>
  <c r="H3198" i="16"/>
  <c r="F3198" i="16"/>
  <c r="K3198" i="16"/>
  <c r="L3198" i="16"/>
  <c r="I3198" i="16"/>
  <c r="F3676" i="16"/>
  <c r="K3676" i="16"/>
  <c r="L3676" i="16"/>
  <c r="H15874" i="16"/>
  <c r="K15874" i="16"/>
  <c r="L15874" i="16"/>
  <c r="B10800" i="16"/>
  <c r="C10800" i="16"/>
  <c r="I12339" i="16"/>
  <c r="F11019" i="16"/>
  <c r="K11019" i="16"/>
  <c r="F7175" i="16"/>
  <c r="K7175" i="16"/>
  <c r="K12240" i="16"/>
  <c r="L12240" i="16"/>
  <c r="E15986" i="16"/>
  <c r="B7321" i="16"/>
  <c r="C7321" i="16"/>
  <c r="E12696" i="16"/>
  <c r="I12693" i="16"/>
  <c r="H12693" i="16"/>
  <c r="F12693" i="16"/>
  <c r="K12693" i="16"/>
  <c r="J12693" i="16"/>
  <c r="E5851" i="16"/>
  <c r="F5850" i="16"/>
  <c r="K5850" i="16"/>
  <c r="H5850" i="16"/>
  <c r="J5850" i="16"/>
  <c r="K16547" i="16"/>
  <c r="L16547" i="16"/>
  <c r="F4192" i="16"/>
  <c r="K4192" i="16"/>
  <c r="L4192" i="16"/>
  <c r="E12295" i="16"/>
  <c r="J12292" i="16"/>
  <c r="I12292" i="16"/>
  <c r="H12292" i="16"/>
  <c r="F12292" i="16"/>
  <c r="E9362" i="16"/>
  <c r="F9361" i="16"/>
  <c r="B13805" i="16"/>
  <c r="C13805" i="16"/>
  <c r="D13806" i="16"/>
  <c r="F6159" i="16"/>
  <c r="K6159" i="16"/>
  <c r="L6159" i="16"/>
  <c r="F8745" i="16"/>
  <c r="K8745" i="16"/>
  <c r="J11503" i="16"/>
  <c r="B11771" i="16"/>
  <c r="C11771" i="16"/>
  <c r="E7661" i="16"/>
  <c r="C8352" i="16"/>
  <c r="B8352" i="16"/>
  <c r="B11078" i="16"/>
  <c r="C11078" i="16"/>
  <c r="E3763" i="16"/>
  <c r="F3762" i="16"/>
  <c r="D14786" i="16"/>
  <c r="B14785" i="16"/>
  <c r="C14785" i="16"/>
  <c r="C16803" i="16"/>
  <c r="B16803" i="16"/>
  <c r="D16804" i="16"/>
  <c r="B7832" i="16"/>
  <c r="C7832" i="16"/>
  <c r="E6557" i="16"/>
  <c r="C14895" i="16"/>
  <c r="B14895" i="16"/>
  <c r="D14896" i="16"/>
  <c r="E15004" i="16"/>
  <c r="F15001" i="16"/>
  <c r="K15001" i="16"/>
  <c r="J15001" i="16"/>
  <c r="I15001" i="16"/>
  <c r="H15001" i="16"/>
  <c r="I2941" i="16"/>
  <c r="E2942" i="16"/>
  <c r="F2941" i="16"/>
  <c r="K2941" i="16"/>
  <c r="L2941" i="16"/>
  <c r="H2941" i="16"/>
  <c r="J2941" i="16"/>
  <c r="E5961" i="16"/>
  <c r="F5958" i="16"/>
  <c r="K5958" i="16"/>
  <c r="J5958" i="16"/>
  <c r="I5958" i="16"/>
  <c r="H5958" i="16"/>
  <c r="C13696" i="16"/>
  <c r="B13696" i="16"/>
  <c r="D13697" i="16"/>
  <c r="I3934" i="16"/>
  <c r="E3935" i="16"/>
  <c r="H3934" i="16"/>
  <c r="K9206" i="16"/>
  <c r="L9206" i="16"/>
  <c r="D16472" i="16"/>
  <c r="C16471" i="16"/>
  <c r="B16471" i="16"/>
  <c r="E12380" i="16"/>
  <c r="H12379" i="16"/>
  <c r="F12379" i="16"/>
  <c r="E15331" i="16"/>
  <c r="J15328" i="16"/>
  <c r="F15328" i="16"/>
  <c r="H15328" i="16"/>
  <c r="I15328" i="16"/>
  <c r="E3506" i="16"/>
  <c r="F3503" i="16"/>
  <c r="J3503" i="16"/>
  <c r="I3503" i="16"/>
  <c r="H3503" i="16"/>
  <c r="J3633" i="16"/>
  <c r="I3633" i="16"/>
  <c r="E3634" i="16"/>
  <c r="H3633" i="16"/>
  <c r="D14568" i="16"/>
  <c r="B14567" i="16"/>
  <c r="C14567" i="16"/>
  <c r="B12493" i="16"/>
  <c r="C12493" i="16"/>
  <c r="D12494" i="16"/>
  <c r="K12858" i="16"/>
  <c r="L12858" i="16"/>
  <c r="H15547" i="16"/>
  <c r="D14131" i="16"/>
  <c r="B14130" i="16"/>
  <c r="C14130" i="16"/>
  <c r="E14459" i="16"/>
  <c r="H14456" i="16"/>
  <c r="F14456" i="16"/>
  <c r="I14456" i="16"/>
  <c r="J14456" i="16"/>
  <c r="J14239" i="16"/>
  <c r="E14240" i="16"/>
  <c r="I14239" i="16"/>
  <c r="H14239" i="16"/>
  <c r="F14239" i="16"/>
  <c r="K14239" i="16"/>
  <c r="L14239" i="16"/>
  <c r="J4668" i="16"/>
  <c r="L16748" i="16"/>
  <c r="E12495" i="16"/>
  <c r="H12492" i="16"/>
  <c r="F12492" i="16"/>
  <c r="I12492" i="16"/>
  <c r="J12492" i="16"/>
  <c r="E2899" i="16"/>
  <c r="F2898" i="16"/>
  <c r="F3027" i="16"/>
  <c r="J3027" i="16"/>
  <c r="I3027" i="16"/>
  <c r="E3028" i="16"/>
  <c r="H3027" i="16"/>
  <c r="K6414" i="16"/>
  <c r="L6414" i="16"/>
  <c r="D7961" i="16"/>
  <c r="B7960" i="16"/>
  <c r="C7960" i="16"/>
  <c r="D7963" i="16"/>
  <c r="D7962" i="16"/>
  <c r="E11393" i="16"/>
  <c r="H11390" i="16"/>
  <c r="I11390" i="16"/>
  <c r="J11390" i="16"/>
  <c r="F11390" i="16"/>
  <c r="K11390" i="16"/>
  <c r="L11390" i="16"/>
  <c r="J7260" i="16"/>
  <c r="I7260" i="16"/>
  <c r="F7260" i="16"/>
  <c r="K7260" i="16"/>
  <c r="L7260" i="16"/>
  <c r="E7261" i="16"/>
  <c r="H7260" i="16"/>
  <c r="E8593" i="16"/>
  <c r="H8590" i="16"/>
  <c r="I8590" i="16"/>
  <c r="F8590" i="16"/>
  <c r="K8590" i="16"/>
  <c r="L8590" i="16"/>
  <c r="J8590" i="16"/>
  <c r="C13149" i="16"/>
  <c r="D13150" i="16"/>
  <c r="B13149" i="16"/>
  <c r="J7775" i="16"/>
  <c r="E7898" i="16"/>
  <c r="H7895" i="16"/>
  <c r="I7895" i="16"/>
  <c r="F7895" i="16"/>
  <c r="J7895" i="16"/>
  <c r="K14129" i="16"/>
  <c r="L14129" i="16"/>
  <c r="C6949" i="16"/>
  <c r="B6949" i="16"/>
  <c r="B16933" i="16"/>
  <c r="C16933" i="16"/>
  <c r="I16468" i="16"/>
  <c r="K15438" i="16"/>
  <c r="L15438" i="16"/>
  <c r="B10655" i="16"/>
  <c r="C10655" i="16"/>
  <c r="J16195" i="16"/>
  <c r="E16196" i="16"/>
  <c r="I16195" i="16"/>
  <c r="H16195" i="16"/>
  <c r="F16195" i="16"/>
  <c r="K16195" i="16"/>
  <c r="L16195" i="16"/>
  <c r="B10801" i="16"/>
  <c r="C10801" i="16"/>
  <c r="J12339" i="16"/>
  <c r="E12244" i="16"/>
  <c r="E6252" i="16"/>
  <c r="J6249" i="16"/>
  <c r="I6249" i="16"/>
  <c r="H6249" i="16"/>
  <c r="F6249" i="16"/>
  <c r="E7450" i="16"/>
  <c r="J7447" i="16"/>
  <c r="I7447" i="16"/>
  <c r="H7447" i="16"/>
  <c r="F7447" i="16"/>
  <c r="K7447" i="16"/>
  <c r="L7447" i="16"/>
  <c r="B6218" i="16"/>
  <c r="C6218" i="16"/>
  <c r="J3407" i="16"/>
  <c r="I3407" i="16"/>
  <c r="H3407" i="16"/>
  <c r="F3407" i="16"/>
  <c r="K3407" i="16"/>
  <c r="L3407" i="16"/>
  <c r="B5153" i="16"/>
  <c r="C5153" i="16"/>
  <c r="E13369" i="16"/>
  <c r="J13366" i="16"/>
  <c r="F13366" i="16"/>
  <c r="I13366" i="16"/>
  <c r="H13366" i="16"/>
  <c r="K12183" i="16"/>
  <c r="L12183" i="16"/>
  <c r="D15985" i="16"/>
  <c r="C15984" i="16"/>
  <c r="B15984" i="16"/>
  <c r="K6487" i="16"/>
  <c r="L6487" i="16"/>
  <c r="E6416" i="16"/>
  <c r="H6413" i="16"/>
  <c r="F6413" i="16"/>
  <c r="K6413" i="16"/>
  <c r="L6413" i="16"/>
  <c r="J6413" i="16"/>
  <c r="I6413" i="16"/>
  <c r="C11772" i="16"/>
  <c r="B11772" i="16"/>
  <c r="K4601" i="16"/>
  <c r="L4601" i="16"/>
  <c r="E11805" i="16"/>
  <c r="J11802" i="16"/>
  <c r="I11802" i="16"/>
  <c r="H11802" i="16"/>
  <c r="F11802" i="16"/>
  <c r="L6719" i="16"/>
  <c r="B12695" i="16"/>
  <c r="D12696" i="16"/>
  <c r="C12695" i="16"/>
  <c r="B7719" i="16"/>
  <c r="C7719" i="16"/>
  <c r="B7958" i="16"/>
  <c r="C7958" i="16"/>
  <c r="C11205" i="16"/>
  <c r="B11205" i="16"/>
  <c r="D8355" i="16"/>
  <c r="D8354" i="16"/>
  <c r="B8353" i="16"/>
  <c r="C8353" i="16"/>
  <c r="D8356" i="16"/>
  <c r="K9976" i="16"/>
  <c r="L9976" i="16"/>
  <c r="D10942" i="16"/>
  <c r="B10941" i="16"/>
  <c r="C10941" i="16"/>
  <c r="D10944" i="16"/>
  <c r="D10943" i="16"/>
  <c r="E11711" i="16"/>
  <c r="J11708" i="16"/>
  <c r="F11708" i="16"/>
  <c r="K11708" i="16"/>
  <c r="I11708" i="16"/>
  <c r="H11708" i="16"/>
  <c r="C11079" i="16"/>
  <c r="B11079" i="16"/>
  <c r="J11391" i="16"/>
  <c r="E15113" i="16"/>
  <c r="J15110" i="16"/>
  <c r="I15110" i="16"/>
  <c r="H15110" i="16"/>
  <c r="F15110" i="16"/>
  <c r="D11450" i="16"/>
  <c r="B11449" i="16"/>
  <c r="C11449" i="16"/>
  <c r="D11452" i="16"/>
  <c r="D11451" i="16"/>
  <c r="D16385" i="16"/>
  <c r="C16384" i="16"/>
  <c r="B16384" i="16"/>
  <c r="E12120" i="16"/>
  <c r="H12119" i="16"/>
  <c r="F12119" i="16"/>
  <c r="K12119" i="16"/>
  <c r="F16852" i="16"/>
  <c r="K16852" i="16"/>
  <c r="L16852" i="16"/>
  <c r="J16852" i="16"/>
  <c r="I16852" i="16"/>
  <c r="H16852" i="16"/>
  <c r="E16853" i="16"/>
  <c r="L15765" i="16"/>
  <c r="B11565" i="16"/>
  <c r="C11565" i="16"/>
  <c r="E14677" i="16"/>
  <c r="F14674" i="16"/>
  <c r="K14674" i="16"/>
  <c r="L14674" i="16"/>
  <c r="J14674" i="16"/>
  <c r="I14674" i="16"/>
  <c r="H14674" i="16"/>
  <c r="E3071" i="16"/>
  <c r="H3070" i="16"/>
  <c r="J3070" i="16"/>
  <c r="F3070" i="16"/>
  <c r="K3070" i="16"/>
  <c r="B1924" i="16"/>
  <c r="C1924" i="16"/>
  <c r="D1925" i="16"/>
  <c r="K12241" i="16"/>
  <c r="L12241" i="16"/>
  <c r="B8085" i="16"/>
  <c r="C8085" i="16"/>
  <c r="L14457" i="16"/>
  <c r="E3330" i="16"/>
  <c r="F3327" i="16"/>
  <c r="H3327" i="16"/>
  <c r="J3327" i="16"/>
  <c r="I3327" i="16"/>
  <c r="D4964" i="16"/>
  <c r="B4963" i="16"/>
  <c r="C4963" i="16"/>
  <c r="D4966" i="16"/>
  <c r="D4965" i="16"/>
  <c r="I5523" i="16"/>
  <c r="E5524" i="16"/>
  <c r="H5523" i="16"/>
  <c r="F5523" i="16"/>
  <c r="K5523" i="16"/>
  <c r="J5523" i="16"/>
  <c r="H12493" i="16"/>
  <c r="K12493" i="16"/>
  <c r="L12493" i="16"/>
  <c r="E7098" i="16"/>
  <c r="H7095" i="16"/>
  <c r="I7095" i="16"/>
  <c r="F7095" i="16"/>
  <c r="J7095" i="16"/>
  <c r="K3408" i="16"/>
  <c r="L3408" i="16"/>
  <c r="K11803" i="16"/>
  <c r="L11803" i="16"/>
  <c r="E10595" i="16"/>
  <c r="H10592" i="16"/>
  <c r="J10592" i="16"/>
  <c r="I10592" i="16"/>
  <c r="F10592" i="16"/>
  <c r="B7411" i="16"/>
  <c r="C7411" i="16"/>
  <c r="E9826" i="16"/>
  <c r="D6019" i="16"/>
  <c r="D6018" i="16"/>
  <c r="B6017" i="16"/>
  <c r="C6017" i="16"/>
  <c r="D6020" i="16"/>
  <c r="K2984" i="16"/>
  <c r="L2984" i="16"/>
  <c r="B7613" i="16"/>
  <c r="C7613" i="16"/>
  <c r="B6118" i="16"/>
  <c r="C6118" i="16"/>
  <c r="D11865" i="16"/>
  <c r="D11864" i="16"/>
  <c r="B11862" i="16"/>
  <c r="C11862" i="16"/>
  <c r="D11863" i="16"/>
  <c r="C5054" i="16"/>
  <c r="D5055" i="16"/>
  <c r="B5054" i="16"/>
  <c r="D5057" i="16"/>
  <c r="D5056" i="16"/>
  <c r="E8025" i="16"/>
  <c r="I8022" i="16"/>
  <c r="H8022" i="16"/>
  <c r="F8022" i="16"/>
  <c r="K8022" i="16"/>
  <c r="J8022" i="16"/>
  <c r="E6722" i="16"/>
  <c r="K16092" i="16"/>
  <c r="L16092" i="16"/>
  <c r="E3678" i="16"/>
  <c r="I3675" i="16"/>
  <c r="J3675" i="16"/>
  <c r="H3675" i="16"/>
  <c r="F3675" i="16"/>
  <c r="K3675" i="16"/>
  <c r="L3675" i="16"/>
  <c r="D10805" i="16"/>
  <c r="D10804" i="16"/>
  <c r="C10802" i="16"/>
  <c r="D10803" i="16"/>
  <c r="B10802" i="16"/>
  <c r="E11021" i="16"/>
  <c r="I11018" i="16"/>
  <c r="H11018" i="16"/>
  <c r="J11018" i="16"/>
  <c r="F11018" i="16"/>
  <c r="K11018" i="16"/>
  <c r="L11018" i="16"/>
  <c r="E7177" i="16"/>
  <c r="I7174" i="16"/>
  <c r="H7174" i="16"/>
  <c r="F7174" i="16"/>
  <c r="K7174" i="16"/>
  <c r="J7174" i="16"/>
  <c r="C7319" i="16"/>
  <c r="B7319" i="16"/>
  <c r="D5156" i="16"/>
  <c r="D5155" i="16"/>
  <c r="B5154" i="16"/>
  <c r="C5154" i="16"/>
  <c r="D5157" i="16"/>
  <c r="B15330" i="16"/>
  <c r="D15331" i="16"/>
  <c r="C15330" i="16"/>
  <c r="E4194" i="16"/>
  <c r="J4191" i="16"/>
  <c r="I4191" i="16"/>
  <c r="H4191" i="16"/>
  <c r="F4191" i="16"/>
  <c r="K4191" i="16"/>
  <c r="E6161" i="16"/>
  <c r="J6158" i="16"/>
  <c r="I6158" i="16"/>
  <c r="H6158" i="16"/>
  <c r="F6158" i="16"/>
  <c r="E16295" i="16"/>
  <c r="E8747" i="16"/>
  <c r="I8744" i="16"/>
  <c r="F8744" i="16"/>
  <c r="K8744" i="16"/>
  <c r="J8744" i="16"/>
  <c r="H8744" i="16"/>
  <c r="C15658" i="16"/>
  <c r="B15658" i="16"/>
  <c r="D15659" i="16"/>
  <c r="B11773" i="16"/>
  <c r="C11773" i="16"/>
  <c r="K16931" i="16"/>
  <c r="L16931" i="16"/>
  <c r="C11207" i="16"/>
  <c r="D11208" i="16"/>
  <c r="B11207" i="16"/>
  <c r="D11210" i="16"/>
  <c r="D11209" i="16"/>
  <c r="E9980" i="16"/>
  <c r="D13050" i="16"/>
  <c r="B13049" i="16"/>
  <c r="C13049" i="16"/>
  <c r="D11083" i="16"/>
  <c r="D11082" i="16"/>
  <c r="C11080" i="16"/>
  <c r="D11081" i="16"/>
  <c r="B11080" i="16"/>
  <c r="J15111" i="16"/>
  <c r="K11148" i="16"/>
  <c r="L11148" i="16"/>
  <c r="L10284" i="16"/>
  <c r="J5632" i="16"/>
  <c r="I5632" i="16"/>
  <c r="E5633" i="16"/>
  <c r="F5632" i="16"/>
  <c r="K5632" i="16"/>
  <c r="L5632" i="16"/>
  <c r="H5632" i="16"/>
  <c r="D816" i="16"/>
  <c r="B815" i="16"/>
  <c r="C815" i="16"/>
  <c r="D16854" i="16"/>
  <c r="C16853" i="16"/>
  <c r="B16853" i="16"/>
  <c r="C12773" i="16"/>
  <c r="D12774" i="16"/>
  <c r="B12773" i="16"/>
  <c r="F14675" i="16"/>
  <c r="E16550" i="16"/>
  <c r="B5255" i="16"/>
  <c r="C5255" i="16"/>
  <c r="K4106" i="16"/>
  <c r="K11608" i="16"/>
  <c r="L11608" i="16"/>
  <c r="D11670" i="16"/>
  <c r="C11667" i="16"/>
  <c r="B11667" i="16"/>
  <c r="D11668" i="16"/>
  <c r="D11669" i="16"/>
  <c r="E16805" i="16"/>
  <c r="H16802" i="16"/>
  <c r="F16802" i="16"/>
  <c r="K16802" i="16"/>
  <c r="J16802" i="16"/>
  <c r="I16802" i="16"/>
  <c r="K15547" i="16"/>
  <c r="L15547" i="16"/>
  <c r="C53" i="1"/>
  <c r="H53" i="1"/>
  <c r="I53" i="1"/>
  <c r="A54" i="1"/>
  <c r="B53" i="1"/>
  <c r="J12493" i="16"/>
  <c r="E4022" i="16"/>
  <c r="H4019" i="16"/>
  <c r="F4019" i="16"/>
  <c r="J4019" i="16"/>
  <c r="I4019" i="16"/>
  <c r="E15876" i="16"/>
  <c r="J15873" i="16"/>
  <c r="I15873" i="16"/>
  <c r="H15873" i="16"/>
  <c r="F15873" i="16"/>
  <c r="K15873" i="16"/>
  <c r="L15873" i="16"/>
  <c r="I5414" i="16"/>
  <c r="E5415" i="16"/>
  <c r="H5414" i="16"/>
  <c r="F5414" i="16"/>
  <c r="K5414" i="16"/>
  <c r="L5414" i="16"/>
  <c r="K12773" i="16"/>
  <c r="L12773" i="16"/>
  <c r="D6954" i="16"/>
  <c r="D6953" i="16"/>
  <c r="B6951" i="16"/>
  <c r="C6951" i="16"/>
  <c r="D6952" i="16"/>
  <c r="B16688" i="16"/>
  <c r="D16689" i="16"/>
  <c r="C16688" i="16"/>
  <c r="B8212" i="16"/>
  <c r="C8212" i="16"/>
  <c r="J4540" i="16"/>
  <c r="J8591" i="16"/>
  <c r="D41" i="16"/>
  <c r="B40" i="16"/>
  <c r="C40" i="16"/>
  <c r="K10131" i="16"/>
  <c r="L10131" i="16"/>
  <c r="D11337" i="16"/>
  <c r="C11334" i="16"/>
  <c r="D11335" i="16"/>
  <c r="B11334" i="16"/>
  <c r="D11336" i="16"/>
  <c r="K6894" i="16"/>
  <c r="L6894" i="16"/>
  <c r="D13587" i="16"/>
  <c r="C13586" i="16"/>
  <c r="B13586" i="16"/>
  <c r="J6335" i="16"/>
  <c r="E6336" i="16"/>
  <c r="H6335" i="16"/>
  <c r="E8901" i="16"/>
  <c r="F8898" i="16"/>
  <c r="K8898" i="16"/>
  <c r="L8898" i="16"/>
  <c r="H8898" i="16"/>
  <c r="J8898" i="16"/>
  <c r="I8898" i="16"/>
  <c r="J8023" i="16"/>
  <c r="J10741" i="16"/>
  <c r="B10656" i="16"/>
  <c r="C10656" i="16"/>
  <c r="I3676" i="16"/>
  <c r="D187" i="16"/>
  <c r="B186" i="16"/>
  <c r="C186" i="16"/>
  <c r="I11019" i="16"/>
  <c r="I7175" i="16"/>
  <c r="D15114" i="16"/>
  <c r="B15113" i="16"/>
  <c r="C15113" i="16"/>
  <c r="J7448" i="16"/>
  <c r="C6219" i="16"/>
  <c r="B6219" i="16"/>
  <c r="J3408" i="16"/>
  <c r="E5306" i="16"/>
  <c r="F5305" i="16"/>
  <c r="K5305" i="16"/>
  <c r="H5305" i="16"/>
  <c r="J13367" i="16"/>
  <c r="B12858" i="16"/>
  <c r="C12858" i="16"/>
  <c r="D12859" i="16"/>
  <c r="E12185" i="16"/>
  <c r="H12182" i="16"/>
  <c r="F12182" i="16"/>
  <c r="K12182" i="16"/>
  <c r="L12182" i="16"/>
  <c r="I12182" i="16"/>
  <c r="J12182" i="16"/>
  <c r="K6761" i="16"/>
  <c r="L6761" i="16"/>
  <c r="I6159" i="16"/>
  <c r="I8745" i="16"/>
  <c r="L9977" i="16"/>
  <c r="E6489" i="16"/>
  <c r="H6486" i="16"/>
  <c r="F6486" i="16"/>
  <c r="J6486" i="16"/>
  <c r="I6486" i="16"/>
  <c r="J6414" i="16"/>
  <c r="E4603" i="16"/>
  <c r="J4600" i="16"/>
  <c r="I4600" i="16"/>
  <c r="H4600" i="16"/>
  <c r="F4600" i="16"/>
  <c r="J11803" i="16"/>
  <c r="K6062" i="16"/>
  <c r="L6062" i="16"/>
  <c r="J4278" i="16"/>
  <c r="E4279" i="16"/>
  <c r="H4278" i="16"/>
  <c r="F4278" i="16"/>
  <c r="K4278" i="16"/>
  <c r="L10285" i="16"/>
  <c r="C7959" i="16"/>
  <c r="B7959" i="16"/>
  <c r="J9515" i="16"/>
  <c r="J13803" i="16"/>
  <c r="B14351" i="16"/>
  <c r="D14352" i="16"/>
  <c r="C14351" i="16"/>
  <c r="B10939" i="16"/>
  <c r="C10939" i="16"/>
  <c r="D14677" i="16"/>
  <c r="C14676" i="16"/>
  <c r="B14676" i="16"/>
  <c r="I11709" i="16"/>
  <c r="E13587" i="16"/>
  <c r="I13584" i="16"/>
  <c r="F13584" i="16"/>
  <c r="H13584" i="16"/>
  <c r="J13584" i="16"/>
  <c r="C7507" i="16"/>
  <c r="B7507" i="16"/>
  <c r="E3849" i="16"/>
  <c r="H3848" i="16"/>
  <c r="F3848" i="16"/>
  <c r="K3848" i="16"/>
  <c r="J3848" i="16"/>
  <c r="I3848" i="16"/>
  <c r="E4907" i="16"/>
  <c r="J4904" i="16"/>
  <c r="I4904" i="16"/>
  <c r="H4904" i="16"/>
  <c r="F4904" i="16"/>
  <c r="K4904" i="16"/>
  <c r="L4904" i="16"/>
  <c r="E11152" i="16"/>
  <c r="E4365" i="16"/>
  <c r="H4364" i="16"/>
  <c r="F4364" i="16"/>
  <c r="K4364" i="16"/>
  <c r="L4364" i="16"/>
  <c r="J4364" i="16"/>
  <c r="I4364" i="16"/>
  <c r="D14459" i="16"/>
  <c r="B14458" i="16"/>
  <c r="C14458" i="16"/>
  <c r="B11447" i="16"/>
  <c r="C11447" i="16"/>
  <c r="K9207" i="16"/>
  <c r="L9207" i="16"/>
  <c r="C8499" i="16"/>
  <c r="B8499" i="16"/>
  <c r="C380" i="16"/>
  <c r="D381" i="16"/>
  <c r="B380" i="16"/>
  <c r="E9210" i="16"/>
  <c r="K9669" i="16"/>
  <c r="L9669" i="16"/>
  <c r="B11566" i="16"/>
  <c r="C11566" i="16"/>
  <c r="D7413" i="16"/>
  <c r="B7412" i="16"/>
  <c r="C7412" i="16"/>
  <c r="D7415" i="16"/>
  <c r="D7414" i="16"/>
  <c r="H14675" i="16"/>
  <c r="D2958" i="16"/>
  <c r="D2957" i="16"/>
  <c r="B2955" i="16"/>
  <c r="C2955" i="16"/>
  <c r="D2956" i="16"/>
  <c r="E10440" i="16"/>
  <c r="I10439" i="16"/>
  <c r="F13912" i="16"/>
  <c r="E13913" i="16"/>
  <c r="E7553" i="16"/>
  <c r="F7550" i="16"/>
  <c r="J7550" i="16"/>
  <c r="I7550" i="16"/>
  <c r="H7550" i="16"/>
  <c r="J16620" i="16"/>
  <c r="H16620" i="16"/>
  <c r="I16620" i="16"/>
  <c r="F16620" i="16"/>
  <c r="K16620" i="16"/>
  <c r="L16620" i="16"/>
  <c r="E16621" i="16"/>
  <c r="C8086" i="16"/>
  <c r="B8086" i="16"/>
  <c r="B11666" i="16"/>
  <c r="C11666" i="16"/>
  <c r="J16803" i="16"/>
  <c r="E12860" i="16"/>
  <c r="F12857" i="16"/>
  <c r="K12857" i="16"/>
  <c r="L12857" i="16"/>
  <c r="H12857" i="16"/>
  <c r="I12857" i="16"/>
  <c r="J12857" i="16"/>
  <c r="K14020" i="16"/>
  <c r="L14020" i="16"/>
  <c r="B4961" i="16"/>
  <c r="C4961" i="16"/>
  <c r="K4321" i="16"/>
  <c r="L4321" i="16"/>
  <c r="K3371" i="16"/>
  <c r="L3371" i="16"/>
  <c r="I4020" i="16"/>
  <c r="L4020" i="16"/>
  <c r="B11333" i="16"/>
  <c r="C11333" i="16"/>
  <c r="K15656" i="16"/>
  <c r="L15656" i="16"/>
  <c r="E5743" i="16"/>
  <c r="H5740" i="16"/>
  <c r="F5740" i="16"/>
  <c r="I5740" i="16"/>
  <c r="J5740" i="16"/>
  <c r="J3242" i="16"/>
  <c r="E3243" i="16"/>
  <c r="H3242" i="16"/>
  <c r="F3242" i="16"/>
  <c r="K3242" i="16"/>
  <c r="E3286" i="16"/>
  <c r="I3285" i="16"/>
  <c r="D12556" i="16"/>
  <c r="B12555" i="16"/>
  <c r="C12555" i="16"/>
  <c r="K3328" i="16"/>
  <c r="C6016" i="16"/>
  <c r="B6016" i="16"/>
  <c r="I8591" i="16"/>
  <c r="E6616" i="16"/>
  <c r="J6615" i="16"/>
  <c r="I6615" i="16"/>
  <c r="H6615" i="16"/>
  <c r="E15658" i="16"/>
  <c r="I15655" i="16"/>
  <c r="H15655" i="16"/>
  <c r="F15655" i="16"/>
  <c r="J15655" i="16"/>
  <c r="F4444" i="16"/>
  <c r="E2986" i="16"/>
  <c r="I2983" i="16"/>
  <c r="H2983" i="16"/>
  <c r="F2983" i="16"/>
  <c r="J2983" i="16"/>
  <c r="F12049" i="16"/>
  <c r="E13050" i="16"/>
  <c r="I13049" i="16"/>
  <c r="J13049" i="16"/>
  <c r="B7614" i="16"/>
  <c r="C7614" i="16"/>
  <c r="F3719" i="16"/>
  <c r="B6119" i="16"/>
  <c r="C6119" i="16"/>
  <c r="E4408" i="16"/>
  <c r="H4407" i="16"/>
  <c r="F4407" i="16"/>
  <c r="D2284" i="16"/>
  <c r="B2283" i="16"/>
  <c r="C2283" i="16"/>
  <c r="F4063" i="16"/>
  <c r="K4063" i="16"/>
  <c r="L4063" i="16"/>
  <c r="B5052" i="16"/>
  <c r="C5052" i="16"/>
  <c r="F10741" i="16"/>
  <c r="D10660" i="16"/>
  <c r="D10659" i="16"/>
  <c r="D10658" i="16"/>
  <c r="B10657" i="16"/>
  <c r="C10657" i="16"/>
  <c r="F8440" i="16"/>
  <c r="F11891" i="16"/>
  <c r="E11892" i="16"/>
  <c r="H11891" i="16"/>
  <c r="J3676" i="16"/>
  <c r="E9056" i="16"/>
  <c r="E5197" i="16"/>
  <c r="H5196" i="16"/>
  <c r="F5196" i="16"/>
  <c r="K5196" i="16"/>
  <c r="J5196" i="16"/>
  <c r="I5196" i="16"/>
  <c r="J7175" i="16"/>
  <c r="B2587" i="16"/>
  <c r="C2587" i="16"/>
  <c r="D2588" i="16"/>
  <c r="D14024" i="16"/>
  <c r="B14023" i="16"/>
  <c r="C14023" i="16"/>
  <c r="B6220" i="16"/>
  <c r="C6220" i="16"/>
  <c r="E3158" i="16"/>
  <c r="I3155" i="16"/>
  <c r="F3155" i="16"/>
  <c r="H3155" i="16"/>
  <c r="J3155" i="16"/>
  <c r="C7320" i="16"/>
  <c r="B7320" i="16"/>
  <c r="E12953" i="16"/>
  <c r="I12952" i="16"/>
  <c r="F13367" i="16"/>
  <c r="K13367" i="16"/>
  <c r="L13367" i="16"/>
  <c r="E6765" i="16"/>
  <c r="E13696" i="16"/>
  <c r="J13693" i="16"/>
  <c r="I13693" i="16"/>
  <c r="H13693" i="16"/>
  <c r="F13693" i="16"/>
  <c r="K13693" i="16"/>
  <c r="L13693" i="16"/>
  <c r="J8745" i="16"/>
  <c r="J3977" i="16"/>
  <c r="E3978" i="16"/>
  <c r="H3977" i="16"/>
  <c r="F3977" i="16"/>
  <c r="K3977" i="16"/>
  <c r="F11503" i="16"/>
  <c r="H16895" i="16"/>
  <c r="J16895" i="16"/>
  <c r="E16896" i="16"/>
  <c r="J7023" i="16"/>
  <c r="I7023" i="16"/>
  <c r="H7023" i="16"/>
  <c r="F7023" i="16"/>
  <c r="K7023" i="16"/>
  <c r="L7023" i="16"/>
  <c r="E7024" i="16"/>
  <c r="D15876" i="16"/>
  <c r="B15875" i="16"/>
  <c r="C15875" i="16"/>
  <c r="B11206" i="16"/>
  <c r="C11206" i="16"/>
  <c r="F9515" i="16"/>
  <c r="K9515" i="16"/>
  <c r="L9515" i="16"/>
  <c r="E13152" i="16"/>
  <c r="L10882" i="16"/>
  <c r="J16386" i="16"/>
  <c r="E16387" i="16"/>
  <c r="I16386" i="16"/>
  <c r="F16386" i="16"/>
  <c r="J11709" i="16"/>
  <c r="B7508" i="16"/>
  <c r="C7508" i="16"/>
  <c r="K4995" i="16"/>
  <c r="L4995" i="16"/>
  <c r="C7833" i="16"/>
  <c r="D7834" i="16"/>
  <c r="B7833" i="16"/>
  <c r="D7836" i="16"/>
  <c r="D7835" i="16"/>
  <c r="B8650" i="16"/>
  <c r="C8650" i="16"/>
  <c r="L6553" i="16"/>
  <c r="J10593" i="16"/>
  <c r="B8500" i="16"/>
  <c r="C8500" i="16"/>
  <c r="C113" i="16"/>
  <c r="D114" i="16"/>
  <c r="B113" i="16"/>
  <c r="B15005" i="16"/>
  <c r="D15006" i="16"/>
  <c r="C15005" i="16"/>
  <c r="E15767" i="16"/>
  <c r="I15764" i="16"/>
  <c r="H15764" i="16"/>
  <c r="F15764" i="16"/>
  <c r="J15764" i="16"/>
  <c r="D11569" i="16"/>
  <c r="D11568" i="16"/>
  <c r="B11567" i="16"/>
  <c r="C11567" i="16"/>
  <c r="D11570" i="16"/>
  <c r="J14675" i="16"/>
  <c r="B15767" i="16"/>
  <c r="C15767" i="16"/>
  <c r="D15768" i="16"/>
  <c r="H14348" i="16"/>
  <c r="I14348" i="16"/>
  <c r="E14349" i="16"/>
  <c r="J14348" i="16"/>
  <c r="L15437" i="16"/>
  <c r="D13915" i="16"/>
  <c r="B13914" i="16"/>
  <c r="C13914" i="16"/>
  <c r="B5256" i="16"/>
  <c r="C5256" i="16"/>
  <c r="E4108" i="16"/>
  <c r="F4105" i="16"/>
  <c r="K4105" i="16"/>
  <c r="L4105" i="16"/>
  <c r="J4105" i="16"/>
  <c r="H4105" i="16"/>
  <c r="I4105" i="16"/>
  <c r="D8089" i="16"/>
  <c r="C8087" i="16"/>
  <c r="D8088" i="16"/>
  <c r="B8087" i="16"/>
  <c r="D8090" i="16"/>
  <c r="F16803" i="16"/>
  <c r="E15549" i="16"/>
  <c r="I15546" i="16"/>
  <c r="J15546" i="16"/>
  <c r="H15546" i="16"/>
  <c r="F15546" i="16"/>
  <c r="K15546" i="16"/>
  <c r="L15546" i="16"/>
  <c r="E14024" i="16"/>
  <c r="F4668" i="16"/>
  <c r="E3806" i="16"/>
  <c r="I3805" i="16"/>
  <c r="J4020" i="16"/>
  <c r="B6015" i="16"/>
  <c r="C6015" i="16"/>
  <c r="E16470" i="16"/>
  <c r="J16467" i="16"/>
  <c r="H16467" i="16"/>
  <c r="I16467" i="16"/>
  <c r="F16467" i="16"/>
  <c r="K16467" i="16"/>
  <c r="K6250" i="16"/>
  <c r="L6250" i="16"/>
  <c r="J12621" i="16"/>
  <c r="H12621" i="16"/>
  <c r="I12621" i="16"/>
  <c r="F12621" i="16"/>
  <c r="K12621" i="16"/>
  <c r="L12621" i="16"/>
  <c r="E12622" i="16"/>
  <c r="D7724" i="16"/>
  <c r="D7723" i="16"/>
  <c r="D7722" i="16"/>
  <c r="B7721" i="16"/>
  <c r="C7721" i="16"/>
  <c r="E13805" i="16"/>
  <c r="H13802" i="16"/>
  <c r="J13802" i="16"/>
  <c r="I13802" i="16"/>
  <c r="F13802" i="16"/>
  <c r="E4742" i="16"/>
  <c r="H4741" i="16"/>
  <c r="F4741" i="16"/>
  <c r="K4741" i="16"/>
  <c r="J4741" i="16"/>
  <c r="I4741" i="16"/>
  <c r="I4540" i="16"/>
  <c r="F4540" i="16"/>
  <c r="K4540" i="16"/>
  <c r="L4540" i="16"/>
  <c r="D2394" i="16"/>
  <c r="B2393" i="16"/>
  <c r="C2393" i="16"/>
  <c r="B258" i="16"/>
  <c r="C258" i="16"/>
  <c r="D259" i="16"/>
  <c r="B8213" i="16"/>
  <c r="C8213" i="16"/>
  <c r="H4540" i="16"/>
  <c r="H4444" i="16"/>
  <c r="E10133" i="16"/>
  <c r="H10130" i="16"/>
  <c r="I10130" i="16"/>
  <c r="J10130" i="16"/>
  <c r="F10130" i="16"/>
  <c r="H7775" i="16"/>
  <c r="K7775" i="16"/>
  <c r="L7775" i="16"/>
  <c r="B15548" i="16"/>
  <c r="C15548" i="16"/>
  <c r="D15549" i="16"/>
  <c r="E14133" i="16"/>
  <c r="E14895" i="16"/>
  <c r="J14892" i="16"/>
  <c r="I14892" i="16"/>
  <c r="F14892" i="16"/>
  <c r="K14892" i="16"/>
  <c r="L14892" i="16"/>
  <c r="H14892" i="16"/>
  <c r="F7096" i="16"/>
  <c r="K7096" i="16"/>
  <c r="L7096" i="16"/>
  <c r="H12049" i="16"/>
  <c r="E13478" i="16"/>
  <c r="I13475" i="16"/>
  <c r="H13475" i="16"/>
  <c r="J13475" i="16"/>
  <c r="F13475" i="16"/>
  <c r="K13475" i="16"/>
  <c r="L13475" i="16"/>
  <c r="D7617" i="16"/>
  <c r="C7615" i="16"/>
  <c r="D7616" i="16"/>
  <c r="B7615" i="16"/>
  <c r="D7618" i="16"/>
  <c r="H3719" i="16"/>
  <c r="D6122" i="16"/>
  <c r="D6121" i="16"/>
  <c r="B6120" i="16"/>
  <c r="C6120" i="16"/>
  <c r="D6123" i="16"/>
  <c r="F5741" i="16"/>
  <c r="K5741" i="16"/>
  <c r="H4063" i="16"/>
  <c r="J8899" i="16"/>
  <c r="E4821" i="16"/>
  <c r="H4820" i="16"/>
  <c r="F4820" i="16"/>
  <c r="J4820" i="16"/>
  <c r="H10741" i="16"/>
  <c r="E16094" i="16"/>
  <c r="J16091" i="16"/>
  <c r="I16091" i="16"/>
  <c r="H16091" i="16"/>
  <c r="F16091" i="16"/>
  <c r="H8440" i="16"/>
  <c r="D14240" i="16"/>
  <c r="B14239" i="16"/>
  <c r="C14239" i="16"/>
  <c r="I15874" i="16"/>
  <c r="E8158" i="16"/>
  <c r="H8155" i="16"/>
  <c r="F8155" i="16"/>
  <c r="J8155" i="16"/>
  <c r="I8155" i="16"/>
  <c r="F12339" i="16"/>
  <c r="K12339" i="16"/>
  <c r="L12339" i="16"/>
  <c r="B16195" i="16"/>
  <c r="C16195" i="16"/>
  <c r="D16196" i="16"/>
  <c r="K16932" i="16"/>
  <c r="L16932" i="16"/>
  <c r="F3156" i="16"/>
  <c r="K3156" i="16"/>
  <c r="L3156" i="16"/>
  <c r="H12694" i="16"/>
  <c r="K12694" i="16"/>
  <c r="L12694" i="16"/>
  <c r="I12293" i="16"/>
  <c r="C16094" i="16"/>
  <c r="B16094" i="16"/>
  <c r="D16095" i="16"/>
  <c r="J12183" i="16"/>
  <c r="J13694" i="16"/>
  <c r="E14568" i="16"/>
  <c r="J14565" i="16"/>
  <c r="F14565" i="16"/>
  <c r="K14565" i="16"/>
  <c r="I14565" i="16"/>
  <c r="H14565" i="16"/>
  <c r="H11503" i="16"/>
  <c r="J6487" i="16"/>
  <c r="E14785" i="16"/>
  <c r="I14784" i="16"/>
  <c r="F14784" i="16"/>
  <c r="J4601" i="16"/>
  <c r="E6064" i="16"/>
  <c r="F6061" i="16"/>
  <c r="J6061" i="16"/>
  <c r="I6061" i="16"/>
  <c r="H6061" i="16"/>
  <c r="H9515" i="16"/>
  <c r="H13803" i="16"/>
  <c r="K13803" i="16"/>
  <c r="L13803" i="16"/>
  <c r="E10886" i="16"/>
  <c r="C10940" i="16"/>
  <c r="B10940" i="16"/>
  <c r="J3113" i="16"/>
  <c r="E3114" i="16"/>
  <c r="H3113" i="16"/>
  <c r="F3113" i="16"/>
  <c r="K3113" i="16"/>
  <c r="I3113" i="16"/>
  <c r="F11709" i="16"/>
  <c r="K11709" i="16"/>
  <c r="L11709" i="16"/>
  <c r="D623" i="16"/>
  <c r="B622" i="16"/>
  <c r="C622" i="16"/>
  <c r="F13585" i="16"/>
  <c r="K13585" i="16"/>
  <c r="L13585" i="16"/>
  <c r="F11391" i="16"/>
  <c r="K11391" i="16"/>
  <c r="L11391" i="16"/>
  <c r="F12554" i="16"/>
  <c r="E12555" i="16"/>
  <c r="I12554" i="16"/>
  <c r="D7512" i="16"/>
  <c r="D7511" i="16"/>
  <c r="D7510" i="16"/>
  <c r="B7509" i="16"/>
  <c r="C7509" i="16"/>
  <c r="E4999" i="16"/>
  <c r="B8651" i="16"/>
  <c r="C8651" i="16"/>
  <c r="C11448" i="16"/>
  <c r="B11448" i="16"/>
  <c r="E10288" i="16"/>
  <c r="D15222" i="16"/>
  <c r="C15221" i="16"/>
  <c r="B15221" i="16"/>
  <c r="F10593" i="16"/>
  <c r="K10593" i="16"/>
  <c r="L10593" i="16"/>
  <c r="D8504" i="16"/>
  <c r="D8503" i="16"/>
  <c r="D8502" i="16"/>
  <c r="B8501" i="16"/>
  <c r="C8501" i="16"/>
  <c r="D1010" i="16"/>
  <c r="B1009" i="16"/>
  <c r="C1009" i="16"/>
  <c r="D16896" i="16"/>
  <c r="C16895" i="16"/>
  <c r="B16895" i="16"/>
  <c r="E9671" i="16"/>
  <c r="F9668" i="16"/>
  <c r="J9668" i="16"/>
  <c r="I9668" i="16"/>
  <c r="H9668" i="16"/>
  <c r="B7410" i="16"/>
  <c r="C7410" i="16"/>
  <c r="J7551" i="16"/>
  <c r="F15329" i="16"/>
  <c r="K15329" i="16"/>
  <c r="L15329" i="16"/>
  <c r="J3504" i="16"/>
  <c r="D5259" i="16"/>
  <c r="C5257" i="16"/>
  <c r="D5258" i="16"/>
  <c r="B5257" i="16"/>
  <c r="D5260" i="16"/>
  <c r="I4106" i="16"/>
  <c r="E11612" i="16"/>
  <c r="B11665" i="16"/>
  <c r="C11665" i="16"/>
  <c r="H16803" i="16"/>
  <c r="D16549" i="16"/>
  <c r="B16548" i="16"/>
  <c r="C16548" i="16"/>
  <c r="I3328" i="16"/>
  <c r="H4668" i="16"/>
  <c r="B4962" i="16"/>
  <c r="C4962" i="16"/>
  <c r="E3591" i="16"/>
  <c r="H3590" i="16"/>
  <c r="F3590" i="16"/>
  <c r="K3590" i="16"/>
  <c r="E4323" i="16"/>
  <c r="F4320" i="16"/>
  <c r="J4320" i="16"/>
  <c r="I4320" i="16"/>
  <c r="H4320" i="16"/>
  <c r="E16750" i="16"/>
  <c r="H16747" i="16"/>
  <c r="J16747" i="16"/>
  <c r="F16747" i="16"/>
  <c r="K16747" i="16"/>
  <c r="L16747" i="16"/>
  <c r="I16747" i="16"/>
  <c r="E3373" i="16"/>
  <c r="F3370" i="16"/>
  <c r="I3370" i="16"/>
  <c r="J3370" i="16"/>
  <c r="H3370" i="16"/>
  <c r="K9822" i="16"/>
  <c r="L9822" i="16"/>
  <c r="B8088" i="16"/>
  <c r="C8088" i="16"/>
  <c r="E7099" i="16"/>
  <c r="E7662" i="16"/>
  <c r="J7659" i="16"/>
  <c r="F7659" i="16"/>
  <c r="K7659" i="16"/>
  <c r="L7659" i="16"/>
  <c r="H7659" i="16"/>
  <c r="I7659" i="16"/>
  <c r="E4543" i="16"/>
  <c r="C1010" i="16"/>
  <c r="D1011" i="16"/>
  <c r="B1010" i="16"/>
  <c r="E12556" i="16"/>
  <c r="I12553" i="16"/>
  <c r="H12553" i="16"/>
  <c r="F12553" i="16"/>
  <c r="J12553" i="16"/>
  <c r="E14569" i="16"/>
  <c r="K8155" i="16"/>
  <c r="L8155" i="16"/>
  <c r="K16091" i="16"/>
  <c r="L16091" i="16"/>
  <c r="K4820" i="16"/>
  <c r="C6121" i="16"/>
  <c r="B6121" i="16"/>
  <c r="B7617" i="16"/>
  <c r="C7617" i="16"/>
  <c r="E13806" i="16"/>
  <c r="E16471" i="16"/>
  <c r="B11568" i="16"/>
  <c r="C11568" i="16"/>
  <c r="E16388" i="16"/>
  <c r="I16385" i="16"/>
  <c r="H16385" i="16"/>
  <c r="J16385" i="16"/>
  <c r="F16385" i="16"/>
  <c r="K16385" i="16"/>
  <c r="K11503" i="16"/>
  <c r="L11503" i="16"/>
  <c r="E9057" i="16"/>
  <c r="H9056" i="16"/>
  <c r="K8440" i="16"/>
  <c r="L8440" i="16"/>
  <c r="L3328" i="16"/>
  <c r="K5740" i="16"/>
  <c r="L5740" i="16"/>
  <c r="E12861" i="16"/>
  <c r="E13914" i="16"/>
  <c r="I13911" i="16"/>
  <c r="H13911" i="16"/>
  <c r="F13911" i="16"/>
  <c r="J13911" i="16"/>
  <c r="J10439" i="16"/>
  <c r="C7414" i="16"/>
  <c r="B7414" i="16"/>
  <c r="E11153" i="16"/>
  <c r="H11152" i="16"/>
  <c r="K13584" i="16"/>
  <c r="L13584" i="16"/>
  <c r="K4600" i="16"/>
  <c r="L4600" i="16"/>
  <c r="K6486" i="16"/>
  <c r="L6486" i="16"/>
  <c r="B187" i="16"/>
  <c r="C187" i="16"/>
  <c r="D188" i="16"/>
  <c r="D11339" i="16"/>
  <c r="C11337" i="16"/>
  <c r="D11340" i="16"/>
  <c r="D11338" i="16"/>
  <c r="B11337" i="16"/>
  <c r="D6956" i="16"/>
  <c r="C6954" i="16"/>
  <c r="D6955" i="16"/>
  <c r="B6954" i="16"/>
  <c r="D6957" i="16"/>
  <c r="E4023" i="16"/>
  <c r="D11673" i="16"/>
  <c r="D11672" i="16"/>
  <c r="B11670" i="16"/>
  <c r="C11670" i="16"/>
  <c r="D11671" i="16"/>
  <c r="D16855" i="16"/>
  <c r="B16854" i="16"/>
  <c r="C16854" i="16"/>
  <c r="D11085" i="16"/>
  <c r="D11084" i="16"/>
  <c r="B11083" i="16"/>
  <c r="C11083" i="16"/>
  <c r="D11086" i="16"/>
  <c r="E8748" i="16"/>
  <c r="D10807" i="16"/>
  <c r="C10805" i="16"/>
  <c r="D10806" i="16"/>
  <c r="B10805" i="16"/>
  <c r="D10808" i="16"/>
  <c r="E8026" i="16"/>
  <c r="D6021" i="16"/>
  <c r="B6020" i="16"/>
  <c r="D6023" i="16"/>
  <c r="D6022" i="16"/>
  <c r="C6020" i="16"/>
  <c r="E10596" i="16"/>
  <c r="E14678" i="16"/>
  <c r="C16385" i="16"/>
  <c r="B16385" i="16"/>
  <c r="D16386" i="16"/>
  <c r="L11708" i="16"/>
  <c r="K11802" i="16"/>
  <c r="L11802" i="16"/>
  <c r="C15985" i="16"/>
  <c r="B15985" i="16"/>
  <c r="D15986" i="16"/>
  <c r="E6253" i="16"/>
  <c r="K7895" i="16"/>
  <c r="L7895" i="16"/>
  <c r="B7962" i="16"/>
  <c r="C7962" i="16"/>
  <c r="E3029" i="16"/>
  <c r="F3026" i="16"/>
  <c r="J3026" i="16"/>
  <c r="I3026" i="16"/>
  <c r="H3026" i="16"/>
  <c r="I2898" i="16"/>
  <c r="K14456" i="16"/>
  <c r="L14456" i="16"/>
  <c r="B12494" i="16"/>
  <c r="D12495" i="16"/>
  <c r="C12494" i="16"/>
  <c r="E3635" i="16"/>
  <c r="F3632" i="16"/>
  <c r="K3632" i="16"/>
  <c r="L3632" i="16"/>
  <c r="J3632" i="16"/>
  <c r="I3632" i="16"/>
  <c r="H3632" i="16"/>
  <c r="E3936" i="16"/>
  <c r="J3933" i="16"/>
  <c r="H3933" i="16"/>
  <c r="I3933" i="16"/>
  <c r="F3933" i="16"/>
  <c r="K3933" i="16"/>
  <c r="L3933" i="16"/>
  <c r="I3762" i="16"/>
  <c r="F7660" i="16"/>
  <c r="B13806" i="16"/>
  <c r="C13806" i="16"/>
  <c r="D13807" i="16"/>
  <c r="K12292" i="16"/>
  <c r="L12292" i="16"/>
  <c r="E12697" i="16"/>
  <c r="D8657" i="16"/>
  <c r="C8655" i="16"/>
  <c r="D8656" i="16"/>
  <c r="B8655" i="16"/>
  <c r="D8658" i="16"/>
  <c r="E6958" i="16"/>
  <c r="H6955" i="16"/>
  <c r="F6955" i="16"/>
  <c r="J6955" i="16"/>
  <c r="I6955" i="16"/>
  <c r="H6798" i="16"/>
  <c r="F6798" i="16"/>
  <c r="J6798" i="16"/>
  <c r="I6798" i="16"/>
  <c r="E3549" i="16"/>
  <c r="H3546" i="16"/>
  <c r="F3546" i="16"/>
  <c r="K3546" i="16"/>
  <c r="J3546" i="16"/>
  <c r="I3546" i="16"/>
  <c r="E12052" i="16"/>
  <c r="D8218" i="16"/>
  <c r="B8217" i="16"/>
  <c r="C8217" i="16"/>
  <c r="D8220" i="16"/>
  <c r="D8219" i="16"/>
  <c r="E4151" i="16"/>
  <c r="F4148" i="16"/>
  <c r="J4148" i="16"/>
  <c r="I4148" i="16"/>
  <c r="H4148" i="16"/>
  <c r="I6898" i="16"/>
  <c r="E6899" i="16"/>
  <c r="H6898" i="16"/>
  <c r="F6898" i="16"/>
  <c r="J6898" i="16"/>
  <c r="B623" i="16"/>
  <c r="C623" i="16"/>
  <c r="D624" i="16"/>
  <c r="J14133" i="16"/>
  <c r="E14134" i="16"/>
  <c r="I14133" i="16"/>
  <c r="H14133" i="16"/>
  <c r="F14133" i="16"/>
  <c r="K14133" i="16"/>
  <c r="B10804" i="16"/>
  <c r="C10804" i="16"/>
  <c r="D13372" i="16"/>
  <c r="B13371" i="16"/>
  <c r="C13371" i="16"/>
  <c r="E10744" i="16"/>
  <c r="L4741" i="16"/>
  <c r="K4668" i="16"/>
  <c r="L4668" i="16"/>
  <c r="C8089" i="16"/>
  <c r="B8089" i="16"/>
  <c r="D15007" i="16"/>
  <c r="B15006" i="16"/>
  <c r="C15006" i="16"/>
  <c r="E4409" i="16"/>
  <c r="I4406" i="16"/>
  <c r="H4406" i="16"/>
  <c r="F4406" i="16"/>
  <c r="J4406" i="16"/>
  <c r="E13051" i="16"/>
  <c r="J13048" i="16"/>
  <c r="I13048" i="16"/>
  <c r="H13048" i="16"/>
  <c r="F13048" i="16"/>
  <c r="E2987" i="16"/>
  <c r="F10439" i="16"/>
  <c r="D7418" i="16"/>
  <c r="D7417" i="16"/>
  <c r="D7416" i="16"/>
  <c r="B7415" i="16"/>
  <c r="C7415" i="16"/>
  <c r="J9210" i="16"/>
  <c r="I9210" i="16"/>
  <c r="E9211" i="16"/>
  <c r="H9210" i="16"/>
  <c r="F9210" i="16"/>
  <c r="K9210" i="16"/>
  <c r="L9210" i="16"/>
  <c r="L3848" i="16"/>
  <c r="L16802" i="16"/>
  <c r="J16550" i="16"/>
  <c r="E16551" i="16"/>
  <c r="H16550" i="16"/>
  <c r="F16550" i="16"/>
  <c r="K16550" i="16"/>
  <c r="C11209" i="16"/>
  <c r="B11209" i="16"/>
  <c r="B15659" i="16"/>
  <c r="C15659" i="16"/>
  <c r="D15660" i="16"/>
  <c r="B15331" i="16"/>
  <c r="D15332" i="16"/>
  <c r="C15331" i="16"/>
  <c r="I6722" i="16"/>
  <c r="E6723" i="16"/>
  <c r="H6722" i="16"/>
  <c r="F6722" i="16"/>
  <c r="K6722" i="16"/>
  <c r="L6722" i="16"/>
  <c r="J6722" i="16"/>
  <c r="B5056" i="16"/>
  <c r="C5056" i="16"/>
  <c r="C11864" i="16"/>
  <c r="B11864" i="16"/>
  <c r="B4964" i="16"/>
  <c r="C4964" i="16"/>
  <c r="C11451" i="16"/>
  <c r="B11451" i="16"/>
  <c r="D8357" i="16"/>
  <c r="B8356" i="16"/>
  <c r="C8356" i="16"/>
  <c r="D8359" i="16"/>
  <c r="D8358" i="16"/>
  <c r="I12244" i="16"/>
  <c r="E12245" i="16"/>
  <c r="F12244" i="16"/>
  <c r="J12244" i="16"/>
  <c r="D7966" i="16"/>
  <c r="D7965" i="16"/>
  <c r="B7963" i="16"/>
  <c r="C7963" i="16"/>
  <c r="D7964" i="16"/>
  <c r="J2898" i="16"/>
  <c r="E12381" i="16"/>
  <c r="H12378" i="16"/>
  <c r="J12378" i="16"/>
  <c r="I12378" i="16"/>
  <c r="F12378" i="16"/>
  <c r="L5958" i="16"/>
  <c r="J3762" i="16"/>
  <c r="I7660" i="16"/>
  <c r="L7175" i="16"/>
  <c r="K15220" i="16"/>
  <c r="L15220" i="16"/>
  <c r="E4238" i="16"/>
  <c r="L5093" i="16"/>
  <c r="B1202" i="16"/>
  <c r="C1202" i="16"/>
  <c r="D1203" i="16"/>
  <c r="E13260" i="16"/>
  <c r="J13257" i="16"/>
  <c r="H13257" i="16"/>
  <c r="F13257" i="16"/>
  <c r="I13257" i="16"/>
  <c r="E3722" i="16"/>
  <c r="L12338" i="16"/>
  <c r="E15768" i="16"/>
  <c r="K11891" i="16"/>
  <c r="C5156" i="16"/>
  <c r="B5156" i="16"/>
  <c r="E11613" i="16"/>
  <c r="H11612" i="16"/>
  <c r="E3592" i="16"/>
  <c r="H3589" i="16"/>
  <c r="F3589" i="16"/>
  <c r="J3589" i="16"/>
  <c r="I3589" i="16"/>
  <c r="K9668" i="16"/>
  <c r="L9668" i="16"/>
  <c r="D15223" i="16"/>
  <c r="B15222" i="16"/>
  <c r="C15222" i="16"/>
  <c r="B7510" i="16"/>
  <c r="C7510" i="16"/>
  <c r="H12554" i="16"/>
  <c r="L3113" i="16"/>
  <c r="I10886" i="16"/>
  <c r="E10887" i="16"/>
  <c r="H10886" i="16"/>
  <c r="F10886" i="16"/>
  <c r="J10886" i="16"/>
  <c r="K6061" i="16"/>
  <c r="L6061" i="16"/>
  <c r="D16197" i="16"/>
  <c r="B16196" i="16"/>
  <c r="C16196" i="16"/>
  <c r="E8159" i="16"/>
  <c r="E4822" i="16"/>
  <c r="H4819" i="16"/>
  <c r="F4819" i="16"/>
  <c r="K4819" i="16"/>
  <c r="L4819" i="16"/>
  <c r="J4819" i="16"/>
  <c r="I4819" i="16"/>
  <c r="B6122" i="16"/>
  <c r="C6122" i="16"/>
  <c r="B15549" i="16"/>
  <c r="D15550" i="16"/>
  <c r="C15549" i="16"/>
  <c r="E10134" i="16"/>
  <c r="C7722" i="16"/>
  <c r="B7722" i="16"/>
  <c r="B15768" i="16"/>
  <c r="C15768" i="16"/>
  <c r="D15769" i="16"/>
  <c r="B11569" i="16"/>
  <c r="C11569" i="16"/>
  <c r="F12952" i="16"/>
  <c r="L5196" i="16"/>
  <c r="B10658" i="16"/>
  <c r="C10658" i="16"/>
  <c r="F13049" i="16"/>
  <c r="K4444" i="16"/>
  <c r="L4444" i="16"/>
  <c r="E5744" i="16"/>
  <c r="I13912" i="16"/>
  <c r="C2956" i="16"/>
  <c r="B2956" i="16"/>
  <c r="E13588" i="16"/>
  <c r="B14352" i="16"/>
  <c r="C14352" i="16"/>
  <c r="D14353" i="16"/>
  <c r="E6490" i="16"/>
  <c r="E5307" i="16"/>
  <c r="J5304" i="16"/>
  <c r="I5304" i="16"/>
  <c r="H5304" i="16"/>
  <c r="F5304" i="16"/>
  <c r="K5304" i="16"/>
  <c r="L5304" i="16"/>
  <c r="E8902" i="16"/>
  <c r="D13588" i="16"/>
  <c r="B13587" i="16"/>
  <c r="C13587" i="16"/>
  <c r="D16690" i="16"/>
  <c r="C16689" i="16"/>
  <c r="B16689" i="16"/>
  <c r="L4106" i="16"/>
  <c r="K14675" i="16"/>
  <c r="L14675" i="16"/>
  <c r="C816" i="16"/>
  <c r="B816" i="16"/>
  <c r="D817" i="16"/>
  <c r="D11212" i="16"/>
  <c r="D11211" i="16"/>
  <c r="B11210" i="16"/>
  <c r="D11213" i="16"/>
  <c r="C11210" i="16"/>
  <c r="E6162" i="16"/>
  <c r="D5060" i="16"/>
  <c r="D5059" i="16"/>
  <c r="C5057" i="16"/>
  <c r="D5058" i="16"/>
  <c r="B5057" i="16"/>
  <c r="D11868" i="16"/>
  <c r="D11867" i="16"/>
  <c r="D11866" i="16"/>
  <c r="B11865" i="16"/>
  <c r="C11865" i="16"/>
  <c r="C6018" i="16"/>
  <c r="B6018" i="16"/>
  <c r="L5523" i="16"/>
  <c r="E3072" i="16"/>
  <c r="I3069" i="16"/>
  <c r="F3069" i="16"/>
  <c r="K3069" i="16"/>
  <c r="H3069" i="16"/>
  <c r="J3069" i="16"/>
  <c r="D11455" i="16"/>
  <c r="D11454" i="16"/>
  <c r="D11453" i="16"/>
  <c r="B11452" i="16"/>
  <c r="C11452" i="16"/>
  <c r="E15114" i="16"/>
  <c r="E11712" i="16"/>
  <c r="E14460" i="16"/>
  <c r="K15328" i="16"/>
  <c r="L15328" i="16"/>
  <c r="J3934" i="16"/>
  <c r="E5962" i="16"/>
  <c r="I6557" i="16"/>
  <c r="E6558" i="16"/>
  <c r="H6557" i="16"/>
  <c r="J6557" i="16"/>
  <c r="J7660" i="16"/>
  <c r="E5852" i="16"/>
  <c r="H5849" i="16"/>
  <c r="J5849" i="16"/>
  <c r="I5849" i="16"/>
  <c r="F5849" i="16"/>
  <c r="K5849" i="16"/>
  <c r="L11019" i="16"/>
  <c r="E11276" i="16"/>
  <c r="C3562" i="16"/>
  <c r="B3562" i="16"/>
  <c r="K4667" i="16"/>
  <c r="L4667" i="16"/>
  <c r="C502" i="16"/>
  <c r="D503" i="16"/>
  <c r="B502" i="16"/>
  <c r="K11502" i="16"/>
  <c r="L11502" i="16"/>
  <c r="H13258" i="16"/>
  <c r="C12952" i="16"/>
  <c r="D12953" i="16"/>
  <c r="B12952" i="16"/>
  <c r="B8215" i="16"/>
  <c r="C8215" i="16"/>
  <c r="E12342" i="16"/>
  <c r="E4324" i="16"/>
  <c r="E3807" i="16"/>
  <c r="I3804" i="16"/>
  <c r="H3804" i="16"/>
  <c r="F3804" i="16"/>
  <c r="J3804" i="16"/>
  <c r="C16549" i="16"/>
  <c r="B16549" i="16"/>
  <c r="D16550" i="16"/>
  <c r="B8502" i="16"/>
  <c r="C8502" i="16"/>
  <c r="E6065" i="16"/>
  <c r="B16095" i="16"/>
  <c r="C16095" i="16"/>
  <c r="D16096" i="16"/>
  <c r="E4743" i="16"/>
  <c r="J4740" i="16"/>
  <c r="I4740" i="16"/>
  <c r="H4740" i="16"/>
  <c r="F4740" i="16"/>
  <c r="B7723" i="16"/>
  <c r="C7723" i="16"/>
  <c r="H14024" i="16"/>
  <c r="E14025" i="16"/>
  <c r="I14024" i="16"/>
  <c r="J14024" i="16"/>
  <c r="E15550" i="16"/>
  <c r="B13915" i="16"/>
  <c r="C13915" i="16"/>
  <c r="D13916" i="16"/>
  <c r="F13152" i="16"/>
  <c r="E13153" i="16"/>
  <c r="I13152" i="16"/>
  <c r="E16897" i="16"/>
  <c r="J16894" i="16"/>
  <c r="I16894" i="16"/>
  <c r="F16894" i="16"/>
  <c r="K16894" i="16"/>
  <c r="H16894" i="16"/>
  <c r="E3979" i="16"/>
  <c r="I3976" i="16"/>
  <c r="F3976" i="16"/>
  <c r="K3976" i="16"/>
  <c r="H3976" i="16"/>
  <c r="J3976" i="16"/>
  <c r="E13697" i="16"/>
  <c r="H12952" i="16"/>
  <c r="B14024" i="16"/>
  <c r="D14025" i="16"/>
  <c r="C14024" i="16"/>
  <c r="I11891" i="16"/>
  <c r="D2285" i="16"/>
  <c r="B2284" i="16"/>
  <c r="C2284" i="16"/>
  <c r="H13049" i="16"/>
  <c r="E6617" i="16"/>
  <c r="I6614" i="16"/>
  <c r="H6614" i="16"/>
  <c r="F6614" i="16"/>
  <c r="J6614" i="16"/>
  <c r="C12556" i="16"/>
  <c r="B12556" i="16"/>
  <c r="D12557" i="16"/>
  <c r="E3244" i="16"/>
  <c r="J3241" i="16"/>
  <c r="I3241" i="16"/>
  <c r="F3241" i="16"/>
  <c r="K3241" i="16"/>
  <c r="L3241" i="16"/>
  <c r="H3241" i="16"/>
  <c r="H13912" i="16"/>
  <c r="K13912" i="16"/>
  <c r="L13912" i="16"/>
  <c r="C7413" i="16"/>
  <c r="B7413" i="16"/>
  <c r="E3850" i="16"/>
  <c r="J3847" i="16"/>
  <c r="I3847" i="16"/>
  <c r="H3847" i="16"/>
  <c r="F3847" i="16"/>
  <c r="E4280" i="16"/>
  <c r="J4277" i="16"/>
  <c r="I4277" i="16"/>
  <c r="H4277" i="16"/>
  <c r="F4277" i="16"/>
  <c r="K4277" i="16"/>
  <c r="L4277" i="16"/>
  <c r="E12186" i="16"/>
  <c r="I5305" i="16"/>
  <c r="L5305" i="16"/>
  <c r="D15115" i="16"/>
  <c r="B15114" i="16"/>
  <c r="C15114" i="16"/>
  <c r="F6335" i="16"/>
  <c r="K6335" i="16"/>
  <c r="E15877" i="16"/>
  <c r="B54" i="1"/>
  <c r="C54" i="1"/>
  <c r="H54" i="1"/>
  <c r="I54" i="1"/>
  <c r="A55" i="1"/>
  <c r="E16806" i="16"/>
  <c r="D13051" i="16"/>
  <c r="C13050" i="16"/>
  <c r="B13050" i="16"/>
  <c r="H16295" i="16"/>
  <c r="F16295" i="16"/>
  <c r="I16295" i="16"/>
  <c r="E16296" i="16"/>
  <c r="J16295" i="16"/>
  <c r="L4191" i="16"/>
  <c r="C5157" i="16"/>
  <c r="D5158" i="16"/>
  <c r="B5157" i="16"/>
  <c r="D5160" i="16"/>
  <c r="D5159" i="16"/>
  <c r="L7174" i="16"/>
  <c r="E11022" i="16"/>
  <c r="I3070" i="16"/>
  <c r="L3070" i="16"/>
  <c r="E12121" i="16"/>
  <c r="I12118" i="16"/>
  <c r="F12118" i="16"/>
  <c r="K12118" i="16"/>
  <c r="L12118" i="16"/>
  <c r="J12118" i="16"/>
  <c r="H12118" i="16"/>
  <c r="B10943" i="16"/>
  <c r="C10943" i="16"/>
  <c r="B8354" i="16"/>
  <c r="C8354" i="16"/>
  <c r="E7451" i="16"/>
  <c r="E7899" i="16"/>
  <c r="B7961" i="16"/>
  <c r="C7961" i="16"/>
  <c r="K3027" i="16"/>
  <c r="L3027" i="16"/>
  <c r="D13698" i="16"/>
  <c r="B13697" i="16"/>
  <c r="C13697" i="16"/>
  <c r="L15001" i="16"/>
  <c r="I9361" i="16"/>
  <c r="I5850" i="16"/>
  <c r="L5850" i="16"/>
  <c r="E15222" i="16"/>
  <c r="F15219" i="16"/>
  <c r="J15219" i="16"/>
  <c r="I15219" i="16"/>
  <c r="H15219" i="16"/>
  <c r="E4671" i="16"/>
  <c r="D1564" i="16"/>
  <c r="B1563" i="16"/>
  <c r="C1563" i="16"/>
  <c r="E5095" i="16"/>
  <c r="H5092" i="16"/>
  <c r="F5092" i="16"/>
  <c r="J5092" i="16"/>
  <c r="I5092" i="16"/>
  <c r="E11506" i="16"/>
  <c r="E6672" i="16"/>
  <c r="H6669" i="16"/>
  <c r="F6669" i="16"/>
  <c r="J6669" i="16"/>
  <c r="I6669" i="16"/>
  <c r="J13258" i="16"/>
  <c r="K3547" i="16"/>
  <c r="L3547" i="16"/>
  <c r="K16468" i="16"/>
  <c r="L16468" i="16"/>
  <c r="L7896" i="16"/>
  <c r="C5258" i="16"/>
  <c r="B5258" i="16"/>
  <c r="B259" i="16"/>
  <c r="C259" i="16"/>
  <c r="D260" i="16"/>
  <c r="B7834" i="16"/>
  <c r="C7834" i="16"/>
  <c r="E3287" i="16"/>
  <c r="F3284" i="16"/>
  <c r="K3284" i="16"/>
  <c r="L3284" i="16"/>
  <c r="J3284" i="16"/>
  <c r="I3284" i="16"/>
  <c r="H3284" i="16"/>
  <c r="E7554" i="16"/>
  <c r="E11394" i="16"/>
  <c r="E3507" i="16"/>
  <c r="D16805" i="16"/>
  <c r="C16804" i="16"/>
  <c r="B16804" i="16"/>
  <c r="L3590" i="16"/>
  <c r="B5259" i="16"/>
  <c r="C5259" i="16"/>
  <c r="K12554" i="16"/>
  <c r="L12554" i="16"/>
  <c r="E14786" i="16"/>
  <c r="I14783" i="16"/>
  <c r="F14783" i="16"/>
  <c r="K14783" i="16"/>
  <c r="L14783" i="16"/>
  <c r="H14783" i="16"/>
  <c r="J14783" i="16"/>
  <c r="E16751" i="16"/>
  <c r="I3590" i="16"/>
  <c r="E9672" i="16"/>
  <c r="K3370" i="16"/>
  <c r="L3370" i="16"/>
  <c r="J3590" i="16"/>
  <c r="E10289" i="16"/>
  <c r="H10288" i="16"/>
  <c r="B7511" i="16"/>
  <c r="C7511" i="16"/>
  <c r="E3115" i="16"/>
  <c r="H3112" i="16"/>
  <c r="J3112" i="16"/>
  <c r="F3112" i="16"/>
  <c r="K3112" i="16"/>
  <c r="L3112" i="16"/>
  <c r="I3112" i="16"/>
  <c r="E16095" i="16"/>
  <c r="D7619" i="16"/>
  <c r="B7618" i="16"/>
  <c r="C7618" i="16"/>
  <c r="D7621" i="16"/>
  <c r="D7620" i="16"/>
  <c r="E14896" i="16"/>
  <c r="C2394" i="16"/>
  <c r="D2395" i="16"/>
  <c r="B2394" i="16"/>
  <c r="K13802" i="16"/>
  <c r="L13802" i="16"/>
  <c r="D7727" i="16"/>
  <c r="D7726" i="16"/>
  <c r="D7725" i="16"/>
  <c r="B7724" i="16"/>
  <c r="C7724" i="16"/>
  <c r="L16467" i="16"/>
  <c r="J3805" i="16"/>
  <c r="K16803" i="16"/>
  <c r="L16803" i="16"/>
  <c r="K15764" i="16"/>
  <c r="L15764" i="16"/>
  <c r="D115" i="16"/>
  <c r="B114" i="16"/>
  <c r="C114" i="16"/>
  <c r="B7835" i="16"/>
  <c r="C7835" i="16"/>
  <c r="I16895" i="16"/>
  <c r="I3977" i="16"/>
  <c r="L3977" i="16"/>
  <c r="K3155" i="16"/>
  <c r="L3155" i="16"/>
  <c r="D2589" i="16"/>
  <c r="B2588" i="16"/>
  <c r="C2588" i="16"/>
  <c r="E5198" i="16"/>
  <c r="I5195" i="16"/>
  <c r="H5195" i="16"/>
  <c r="F5195" i="16"/>
  <c r="K5195" i="16"/>
  <c r="L5195" i="16"/>
  <c r="J5195" i="16"/>
  <c r="C10659" i="16"/>
  <c r="B10659" i="16"/>
  <c r="K3719" i="16"/>
  <c r="L3719" i="16"/>
  <c r="K12049" i="16"/>
  <c r="L12049" i="16"/>
  <c r="K15655" i="16"/>
  <c r="L15655" i="16"/>
  <c r="F6615" i="16"/>
  <c r="K6615" i="16"/>
  <c r="L6615" i="16"/>
  <c r="J3285" i="16"/>
  <c r="I3242" i="16"/>
  <c r="L3242" i="16"/>
  <c r="J13912" i="16"/>
  <c r="E4366" i="16"/>
  <c r="J4363" i="16"/>
  <c r="I4363" i="16"/>
  <c r="H4363" i="16"/>
  <c r="F4363" i="16"/>
  <c r="I4278" i="16"/>
  <c r="L4278" i="16"/>
  <c r="E4604" i="16"/>
  <c r="J5305" i="16"/>
  <c r="B11336" i="16"/>
  <c r="C11336" i="16"/>
  <c r="C41" i="16"/>
  <c r="B41" i="16"/>
  <c r="D42" i="16"/>
  <c r="C6952" i="16"/>
  <c r="B6952" i="16"/>
  <c r="E5416" i="16"/>
  <c r="F5413" i="16"/>
  <c r="J5413" i="16"/>
  <c r="I5413" i="16"/>
  <c r="H5413" i="16"/>
  <c r="B11669" i="16"/>
  <c r="C11669" i="16"/>
  <c r="D12775" i="16"/>
  <c r="C12774" i="16"/>
  <c r="B12774" i="16"/>
  <c r="B11208" i="16"/>
  <c r="C11208" i="16"/>
  <c r="C5055" i="16"/>
  <c r="B5055" i="16"/>
  <c r="C6019" i="16"/>
  <c r="B6019" i="16"/>
  <c r="K10592" i="16"/>
  <c r="L10592" i="16"/>
  <c r="K7095" i="16"/>
  <c r="L7095" i="16"/>
  <c r="E5525" i="16"/>
  <c r="J5522" i="16"/>
  <c r="F5522" i="16"/>
  <c r="I5522" i="16"/>
  <c r="H5522" i="16"/>
  <c r="B1925" i="16"/>
  <c r="C1925" i="16"/>
  <c r="D1926" i="16"/>
  <c r="E16854" i="16"/>
  <c r="F16851" i="16"/>
  <c r="K16851" i="16"/>
  <c r="L16851" i="16"/>
  <c r="I16851" i="16"/>
  <c r="H16851" i="16"/>
  <c r="J16851" i="16"/>
  <c r="I12119" i="16"/>
  <c r="L12119" i="16"/>
  <c r="C11450" i="16"/>
  <c r="B11450" i="16"/>
  <c r="E11806" i="16"/>
  <c r="E6417" i="16"/>
  <c r="K13366" i="16"/>
  <c r="L13366" i="16"/>
  <c r="K6249" i="16"/>
  <c r="L6249" i="16"/>
  <c r="E16197" i="16"/>
  <c r="H16194" i="16"/>
  <c r="F16194" i="16"/>
  <c r="K16194" i="16"/>
  <c r="L16194" i="16"/>
  <c r="I16194" i="16"/>
  <c r="J16194" i="16"/>
  <c r="E8594" i="16"/>
  <c r="K12492" i="16"/>
  <c r="L12492" i="16"/>
  <c r="E14241" i="16"/>
  <c r="H14238" i="16"/>
  <c r="I14238" i="16"/>
  <c r="J14238" i="16"/>
  <c r="F14238" i="16"/>
  <c r="E15332" i="16"/>
  <c r="D16473" i="16"/>
  <c r="C16472" i="16"/>
  <c r="B16472" i="16"/>
  <c r="E15005" i="16"/>
  <c r="C14786" i="16"/>
  <c r="D14787" i="16"/>
  <c r="B14786" i="16"/>
  <c r="J9361" i="16"/>
  <c r="E12296" i="16"/>
  <c r="E3202" i="16"/>
  <c r="J15220" i="16"/>
  <c r="E3893" i="16"/>
  <c r="H3890" i="16"/>
  <c r="F3890" i="16"/>
  <c r="I3890" i="16"/>
  <c r="J3890" i="16"/>
  <c r="E12777" i="16"/>
  <c r="I12776" i="16"/>
  <c r="E9518" i="16"/>
  <c r="F6670" i="16"/>
  <c r="K6670" i="16"/>
  <c r="L6670" i="16"/>
  <c r="F13258" i="16"/>
  <c r="K13258" i="16"/>
  <c r="L13258" i="16"/>
  <c r="E8443" i="16"/>
  <c r="E4066" i="16"/>
  <c r="L12048" i="16"/>
  <c r="E11975" i="16"/>
  <c r="H11972" i="16"/>
  <c r="F11972" i="16"/>
  <c r="K11972" i="16"/>
  <c r="J11972" i="16"/>
  <c r="I11972" i="16"/>
  <c r="C8216" i="16"/>
  <c r="B8216" i="16"/>
  <c r="D12626" i="16"/>
  <c r="B12625" i="16"/>
  <c r="C12625" i="16"/>
  <c r="D16624" i="16"/>
  <c r="B16623" i="16"/>
  <c r="C16623" i="16"/>
  <c r="L8591" i="16"/>
  <c r="E15659" i="16"/>
  <c r="B4966" i="16"/>
  <c r="C4966" i="16"/>
  <c r="C10942" i="16"/>
  <c r="B10942" i="16"/>
  <c r="E3374" i="16"/>
  <c r="C5260" i="16"/>
  <c r="D5261" i="16"/>
  <c r="B5260" i="16"/>
  <c r="D5263" i="16"/>
  <c r="D5262" i="16"/>
  <c r="B8503" i="16"/>
  <c r="C8503" i="16"/>
  <c r="D7514" i="16"/>
  <c r="D7513" i="16"/>
  <c r="B7512" i="16"/>
  <c r="C7512" i="16"/>
  <c r="D7515" i="16"/>
  <c r="L5741" i="16"/>
  <c r="E13479" i="16"/>
  <c r="F3805" i="16"/>
  <c r="D8091" i="16"/>
  <c r="B8090" i="16"/>
  <c r="C8090" i="16"/>
  <c r="D8093" i="16"/>
  <c r="D8092" i="16"/>
  <c r="E14350" i="16"/>
  <c r="F14347" i="16"/>
  <c r="K14347" i="16"/>
  <c r="L14347" i="16"/>
  <c r="J14347" i="16"/>
  <c r="H14347" i="16"/>
  <c r="I14347" i="16"/>
  <c r="D7839" i="16"/>
  <c r="D7838" i="16"/>
  <c r="B7836" i="16"/>
  <c r="C7836" i="16"/>
  <c r="D7837" i="16"/>
  <c r="B15876" i="16"/>
  <c r="C15876" i="16"/>
  <c r="D15877" i="16"/>
  <c r="E12954" i="16"/>
  <c r="H12951" i="16"/>
  <c r="I12951" i="16"/>
  <c r="J12951" i="16"/>
  <c r="F12951" i="16"/>
  <c r="K12951" i="16"/>
  <c r="L12951" i="16"/>
  <c r="E11893" i="16"/>
  <c r="I11890" i="16"/>
  <c r="H11890" i="16"/>
  <c r="F11890" i="16"/>
  <c r="K11890" i="16"/>
  <c r="J11890" i="16"/>
  <c r="D10662" i="16"/>
  <c r="C10660" i="16"/>
  <c r="D10661" i="16"/>
  <c r="B10660" i="16"/>
  <c r="D10663" i="16"/>
  <c r="I4407" i="16"/>
  <c r="F3285" i="16"/>
  <c r="B2957" i="16"/>
  <c r="C2957" i="16"/>
  <c r="D12860" i="16"/>
  <c r="C12859" i="16"/>
  <c r="B12859" i="16"/>
  <c r="E6337" i="16"/>
  <c r="I6334" i="16"/>
  <c r="H6334" i="16"/>
  <c r="F6334" i="16"/>
  <c r="J6334" i="16"/>
  <c r="B11668" i="16"/>
  <c r="C11668" i="16"/>
  <c r="B11081" i="16"/>
  <c r="C11081" i="16"/>
  <c r="B5155" i="16"/>
  <c r="C5155" i="16"/>
  <c r="B10803" i="16"/>
  <c r="C10803" i="16"/>
  <c r="E3679" i="16"/>
  <c r="L8022" i="16"/>
  <c r="J12119" i="16"/>
  <c r="D10947" i="16"/>
  <c r="D10946" i="16"/>
  <c r="D10945" i="16"/>
  <c r="B10944" i="16"/>
  <c r="C10944" i="16"/>
  <c r="B8355" i="16"/>
  <c r="C8355" i="16"/>
  <c r="D12697" i="16"/>
  <c r="B12696" i="16"/>
  <c r="C12696" i="16"/>
  <c r="D14132" i="16"/>
  <c r="B14131" i="16"/>
  <c r="C14131" i="16"/>
  <c r="D14569" i="16"/>
  <c r="C14568" i="16"/>
  <c r="B14568" i="16"/>
  <c r="I12379" i="16"/>
  <c r="C14896" i="16"/>
  <c r="B14896" i="16"/>
  <c r="D14897" i="16"/>
  <c r="L12693" i="16"/>
  <c r="E7353" i="16"/>
  <c r="I7350" i="16"/>
  <c r="J7350" i="16"/>
  <c r="F7350" i="16"/>
  <c r="H7350" i="16"/>
  <c r="C3563" i="16"/>
  <c r="B3563" i="16"/>
  <c r="E8297" i="16"/>
  <c r="F8294" i="16"/>
  <c r="I8294" i="16"/>
  <c r="J8294" i="16"/>
  <c r="H8294" i="16"/>
  <c r="H15441" i="16"/>
  <c r="E15442" i="16"/>
  <c r="J15441" i="16"/>
  <c r="B8653" i="16"/>
  <c r="C8653" i="16"/>
  <c r="F6956" i="16"/>
  <c r="H6799" i="16"/>
  <c r="K6799" i="16"/>
  <c r="L6799" i="16"/>
  <c r="J11973" i="16"/>
  <c r="K4539" i="16"/>
  <c r="L4539" i="16"/>
  <c r="J4149" i="16"/>
  <c r="K4407" i="16"/>
  <c r="L4407" i="16"/>
  <c r="E10441" i="16"/>
  <c r="I10438" i="16"/>
  <c r="H10438" i="16"/>
  <c r="F10438" i="16"/>
  <c r="J10438" i="16"/>
  <c r="C14459" i="16"/>
  <c r="B14459" i="16"/>
  <c r="D14460" i="16"/>
  <c r="B6953" i="16"/>
  <c r="C6953" i="16"/>
  <c r="C11082" i="16"/>
  <c r="B11082" i="16"/>
  <c r="E4195" i="16"/>
  <c r="E9827" i="16"/>
  <c r="H9826" i="16"/>
  <c r="E3331" i="16"/>
  <c r="E2900" i="16"/>
  <c r="H2897" i="16"/>
  <c r="J2897" i="16"/>
  <c r="I2897" i="16"/>
  <c r="F2897" i="16"/>
  <c r="K2897" i="16"/>
  <c r="L2897" i="16"/>
  <c r="K12379" i="16"/>
  <c r="E3764" i="16"/>
  <c r="H3761" i="16"/>
  <c r="J3761" i="16"/>
  <c r="I3761" i="16"/>
  <c r="F3761" i="16"/>
  <c r="K3761" i="16"/>
  <c r="L3761" i="16"/>
  <c r="E9363" i="16"/>
  <c r="J9360" i="16"/>
  <c r="I9360" i="16"/>
  <c r="H9360" i="16"/>
  <c r="F9360" i="16"/>
  <c r="K9360" i="16"/>
  <c r="L9360" i="16"/>
  <c r="C8654" i="16"/>
  <c r="B8654" i="16"/>
  <c r="H14784" i="16"/>
  <c r="K14784" i="16"/>
  <c r="L14784" i="16"/>
  <c r="K4320" i="16"/>
  <c r="L4320" i="16"/>
  <c r="D16897" i="16"/>
  <c r="B16896" i="16"/>
  <c r="C16896" i="16"/>
  <c r="D8506" i="16"/>
  <c r="D8505" i="16"/>
  <c r="B8504" i="16"/>
  <c r="C8504" i="16"/>
  <c r="D8507" i="16"/>
  <c r="J4999" i="16"/>
  <c r="E5000" i="16"/>
  <c r="H4999" i="16"/>
  <c r="F4999" i="16"/>
  <c r="J12554" i="16"/>
  <c r="J14784" i="16"/>
  <c r="L14565" i="16"/>
  <c r="D14241" i="16"/>
  <c r="B14240" i="16"/>
  <c r="C14240" i="16"/>
  <c r="I4820" i="16"/>
  <c r="D6124" i="16"/>
  <c r="B6123" i="16"/>
  <c r="D6126" i="16"/>
  <c r="D6125" i="16"/>
  <c r="C6123" i="16"/>
  <c r="B7616" i="16"/>
  <c r="C7616" i="16"/>
  <c r="K10130" i="16"/>
  <c r="L10130" i="16"/>
  <c r="E12623" i="16"/>
  <c r="F12620" i="16"/>
  <c r="J12620" i="16"/>
  <c r="H12620" i="16"/>
  <c r="I12620" i="16"/>
  <c r="H3805" i="16"/>
  <c r="E4109" i="16"/>
  <c r="F14348" i="16"/>
  <c r="K14348" i="16"/>
  <c r="L14348" i="16"/>
  <c r="C11570" i="16"/>
  <c r="D11571" i="16"/>
  <c r="B11570" i="16"/>
  <c r="D11573" i="16"/>
  <c r="D11572" i="16"/>
  <c r="H16386" i="16"/>
  <c r="K16386" i="16"/>
  <c r="L16386" i="16"/>
  <c r="E7025" i="16"/>
  <c r="H7022" i="16"/>
  <c r="F7022" i="16"/>
  <c r="K7022" i="16"/>
  <c r="L7022" i="16"/>
  <c r="J7022" i="16"/>
  <c r="I7022" i="16"/>
  <c r="F16895" i="16"/>
  <c r="K16895" i="16"/>
  <c r="L16895" i="16"/>
  <c r="I6765" i="16"/>
  <c r="E6766" i="16"/>
  <c r="H6765" i="16"/>
  <c r="F6765" i="16"/>
  <c r="J6765" i="16"/>
  <c r="J12952" i="16"/>
  <c r="E3159" i="16"/>
  <c r="J11891" i="16"/>
  <c r="K10741" i="16"/>
  <c r="L10741" i="16"/>
  <c r="J4407" i="16"/>
  <c r="K2983" i="16"/>
  <c r="L2983" i="16"/>
  <c r="H3285" i="16"/>
  <c r="E16622" i="16"/>
  <c r="H16619" i="16"/>
  <c r="F16619" i="16"/>
  <c r="K16619" i="16"/>
  <c r="L16619" i="16"/>
  <c r="I16619" i="16"/>
  <c r="J16619" i="16"/>
  <c r="K7550" i="16"/>
  <c r="L7550" i="16"/>
  <c r="H10439" i="16"/>
  <c r="D2961" i="16"/>
  <c r="D2960" i="16"/>
  <c r="D2959" i="16"/>
  <c r="B2958" i="16"/>
  <c r="C2958" i="16"/>
  <c r="C381" i="16"/>
  <c r="D382" i="16"/>
  <c r="B381" i="16"/>
  <c r="E4908" i="16"/>
  <c r="D14678" i="16"/>
  <c r="B14677" i="16"/>
  <c r="C14677" i="16"/>
  <c r="I6335" i="16"/>
  <c r="B11335" i="16"/>
  <c r="C11335" i="16"/>
  <c r="J5414" i="16"/>
  <c r="K4019" i="16"/>
  <c r="L4019" i="16"/>
  <c r="E5634" i="16"/>
  <c r="J5631" i="16"/>
  <c r="I5631" i="16"/>
  <c r="H5631" i="16"/>
  <c r="F5631" i="16"/>
  <c r="E9981" i="16"/>
  <c r="F9980" i="16"/>
  <c r="K9980" i="16"/>
  <c r="H9980" i="16"/>
  <c r="L8744" i="16"/>
  <c r="K6158" i="16"/>
  <c r="L6158" i="16"/>
  <c r="E7178" i="16"/>
  <c r="B11863" i="16"/>
  <c r="C11863" i="16"/>
  <c r="C4965" i="16"/>
  <c r="B4965" i="16"/>
  <c r="K3327" i="16"/>
  <c r="L3327" i="16"/>
  <c r="K15110" i="16"/>
  <c r="L15110" i="16"/>
  <c r="E13370" i="16"/>
  <c r="D13151" i="16"/>
  <c r="B13150" i="16"/>
  <c r="C13150" i="16"/>
  <c r="E7262" i="16"/>
  <c r="J7259" i="16"/>
  <c r="F7259" i="16"/>
  <c r="H7259" i="16"/>
  <c r="I7259" i="16"/>
  <c r="H2898" i="16"/>
  <c r="K2898" i="16"/>
  <c r="L2898" i="16"/>
  <c r="E12496" i="16"/>
  <c r="F3633" i="16"/>
  <c r="K3633" i="16"/>
  <c r="L3633" i="16"/>
  <c r="K3503" i="16"/>
  <c r="L3503" i="16"/>
  <c r="J12379" i="16"/>
  <c r="F3934" i="16"/>
  <c r="K3934" i="16"/>
  <c r="L3934" i="16"/>
  <c r="E2943" i="16"/>
  <c r="H2940" i="16"/>
  <c r="J2940" i="16"/>
  <c r="I2940" i="16"/>
  <c r="F2940" i="16"/>
  <c r="H3762" i="16"/>
  <c r="K3762" i="16"/>
  <c r="L3762" i="16"/>
  <c r="H7660" i="16"/>
  <c r="L8745" i="16"/>
  <c r="H9361" i="16"/>
  <c r="K9361" i="16"/>
  <c r="L9361" i="16"/>
  <c r="E15987" i="16"/>
  <c r="I15986" i="16"/>
  <c r="F15986" i="16"/>
  <c r="F7351" i="16"/>
  <c r="K7351" i="16"/>
  <c r="L7351" i="16"/>
  <c r="D3566" i="16"/>
  <c r="D3565" i="16"/>
  <c r="B3564" i="16"/>
  <c r="C3564" i="16"/>
  <c r="D3567" i="16"/>
  <c r="K4234" i="16"/>
  <c r="L4234" i="16"/>
  <c r="F8295" i="16"/>
  <c r="K8295" i="16"/>
  <c r="L8295" i="16"/>
  <c r="D13260" i="16"/>
  <c r="B13259" i="16"/>
  <c r="C13259" i="16"/>
  <c r="D13481" i="16"/>
  <c r="C13480" i="16"/>
  <c r="B13480" i="16"/>
  <c r="B15440" i="16"/>
  <c r="D15441" i="16"/>
  <c r="C15440" i="16"/>
  <c r="D16751" i="16"/>
  <c r="B16750" i="16"/>
  <c r="C16750" i="16"/>
  <c r="B16294" i="16"/>
  <c r="C16294" i="16"/>
  <c r="D16295" i="16"/>
  <c r="H6956" i="16"/>
  <c r="I6799" i="16"/>
  <c r="E16691" i="16"/>
  <c r="I16690" i="16"/>
  <c r="H16690" i="16"/>
  <c r="F16690" i="16"/>
  <c r="K16690" i="16"/>
  <c r="L16690" i="16"/>
  <c r="J16690" i="16"/>
  <c r="K3718" i="16"/>
  <c r="L3718" i="16"/>
  <c r="F11973" i="16"/>
  <c r="K11973" i="16"/>
  <c r="L11973" i="16"/>
  <c r="E7778" i="16"/>
  <c r="F4149" i="16"/>
  <c r="K4149" i="16"/>
  <c r="L4149" i="16"/>
  <c r="B13260" i="16"/>
  <c r="D13261" i="16"/>
  <c r="C13260" i="16"/>
  <c r="B13151" i="16"/>
  <c r="D13152" i="16"/>
  <c r="C13151" i="16"/>
  <c r="K5631" i="16"/>
  <c r="L5631" i="16"/>
  <c r="B2960" i="16"/>
  <c r="C2960" i="16"/>
  <c r="E16623" i="16"/>
  <c r="C11572" i="16"/>
  <c r="B11572" i="16"/>
  <c r="E4110" i="16"/>
  <c r="H4109" i="16"/>
  <c r="F4109" i="16"/>
  <c r="K4109" i="16"/>
  <c r="J4109" i="16"/>
  <c r="I4109" i="16"/>
  <c r="E12624" i="16"/>
  <c r="B6124" i="16"/>
  <c r="C6124" i="16"/>
  <c r="K4999" i="16"/>
  <c r="E2901" i="16"/>
  <c r="K10438" i="16"/>
  <c r="L10438" i="16"/>
  <c r="E15443" i="16"/>
  <c r="I15440" i="16"/>
  <c r="H15440" i="16"/>
  <c r="F15440" i="16"/>
  <c r="J15440" i="16"/>
  <c r="D14133" i="16"/>
  <c r="B14132" i="16"/>
  <c r="C14132" i="16"/>
  <c r="B10945" i="16"/>
  <c r="C10945" i="16"/>
  <c r="C10661" i="16"/>
  <c r="B10661" i="16"/>
  <c r="K3805" i="16"/>
  <c r="L3805" i="16"/>
  <c r="K3890" i="16"/>
  <c r="L3890" i="16"/>
  <c r="B14787" i="16"/>
  <c r="C14787" i="16"/>
  <c r="D14788" i="16"/>
  <c r="E11807" i="16"/>
  <c r="H11806" i="16"/>
  <c r="K5522" i="16"/>
  <c r="L5522" i="16"/>
  <c r="D2590" i="16"/>
  <c r="B2589" i="16"/>
  <c r="C2589" i="16"/>
  <c r="C115" i="16"/>
  <c r="D116" i="16"/>
  <c r="B115" i="16"/>
  <c r="B7726" i="16"/>
  <c r="C7726" i="16"/>
  <c r="J10288" i="16"/>
  <c r="D261" i="16"/>
  <c r="C260" i="16"/>
  <c r="B260" i="16"/>
  <c r="E11507" i="16"/>
  <c r="E12122" i="16"/>
  <c r="B5159" i="16"/>
  <c r="C5159" i="16"/>
  <c r="B12557" i="16"/>
  <c r="D12558" i="16"/>
  <c r="C12557" i="16"/>
  <c r="L3976" i="16"/>
  <c r="E14026" i="16"/>
  <c r="H14023" i="16"/>
  <c r="I14023" i="16"/>
  <c r="F14023" i="16"/>
  <c r="K14023" i="16"/>
  <c r="L14023" i="16"/>
  <c r="J14023" i="16"/>
  <c r="E4744" i="16"/>
  <c r="D12954" i="16"/>
  <c r="C12953" i="16"/>
  <c r="B12953" i="16"/>
  <c r="L5849" i="16"/>
  <c r="J15114" i="16"/>
  <c r="I15114" i="16"/>
  <c r="H15114" i="16"/>
  <c r="F15114" i="16"/>
  <c r="E15115" i="16"/>
  <c r="L3069" i="16"/>
  <c r="C11211" i="16"/>
  <c r="B11211" i="16"/>
  <c r="K3589" i="16"/>
  <c r="L3589" i="16"/>
  <c r="K13257" i="16"/>
  <c r="L13257" i="16"/>
  <c r="B7964" i="16"/>
  <c r="C7964" i="16"/>
  <c r="E12246" i="16"/>
  <c r="J12243" i="16"/>
  <c r="I12243" i="16"/>
  <c r="H12243" i="16"/>
  <c r="F12243" i="16"/>
  <c r="K12243" i="16"/>
  <c r="L12243" i="16"/>
  <c r="D15661" i="16"/>
  <c r="B15660" i="16"/>
  <c r="C15660" i="16"/>
  <c r="E16552" i="16"/>
  <c r="J16549" i="16"/>
  <c r="F16549" i="16"/>
  <c r="K16549" i="16"/>
  <c r="H16549" i="16"/>
  <c r="I16549" i="16"/>
  <c r="E4410" i="16"/>
  <c r="D13373" i="16"/>
  <c r="B13372" i="16"/>
  <c r="C13372" i="16"/>
  <c r="C8656" i="16"/>
  <c r="B8656" i="16"/>
  <c r="K3026" i="16"/>
  <c r="L3026" i="16"/>
  <c r="J6253" i="16"/>
  <c r="I6253" i="16"/>
  <c r="E6254" i="16"/>
  <c r="H6253" i="16"/>
  <c r="C6021" i="16"/>
  <c r="B6021" i="16"/>
  <c r="C10806" i="16"/>
  <c r="B10806" i="16"/>
  <c r="D11087" i="16"/>
  <c r="B11086" i="16"/>
  <c r="D11089" i="16"/>
  <c r="C11086" i="16"/>
  <c r="D11088" i="16"/>
  <c r="B11671" i="16"/>
  <c r="C11671" i="16"/>
  <c r="B11338" i="16"/>
  <c r="C11338" i="16"/>
  <c r="D1012" i="16"/>
  <c r="B1011" i="16"/>
  <c r="C1011" i="16"/>
  <c r="D2963" i="16"/>
  <c r="D2962" i="16"/>
  <c r="B2961" i="16"/>
  <c r="C2961" i="16"/>
  <c r="D2964" i="16"/>
  <c r="D11576" i="16"/>
  <c r="D11575" i="16"/>
  <c r="D11574" i="16"/>
  <c r="B11573" i="16"/>
  <c r="C11573" i="16"/>
  <c r="B8506" i="16"/>
  <c r="C8506" i="16"/>
  <c r="E9828" i="16"/>
  <c r="H9825" i="16"/>
  <c r="F9825" i="16"/>
  <c r="K9825" i="16"/>
  <c r="L9825" i="16"/>
  <c r="J9825" i="16"/>
  <c r="I9825" i="16"/>
  <c r="C10946" i="16"/>
  <c r="B10946" i="16"/>
  <c r="C12860" i="16"/>
  <c r="B12860" i="16"/>
  <c r="D12861" i="16"/>
  <c r="C7837" i="16"/>
  <c r="B7837" i="16"/>
  <c r="B7513" i="16"/>
  <c r="C7513" i="16"/>
  <c r="B5261" i="16"/>
  <c r="C5261" i="16"/>
  <c r="B16473" i="16"/>
  <c r="D16474" i="16"/>
  <c r="C16473" i="16"/>
  <c r="D7729" i="16"/>
  <c r="C7727" i="16"/>
  <c r="D7728" i="16"/>
  <c r="B7727" i="16"/>
  <c r="D7730" i="16"/>
  <c r="E3116" i="16"/>
  <c r="B16805" i="16"/>
  <c r="C16805" i="16"/>
  <c r="D16806" i="16"/>
  <c r="E11395" i="16"/>
  <c r="H11394" i="16"/>
  <c r="D1565" i="16"/>
  <c r="B1564" i="16"/>
  <c r="C1564" i="16"/>
  <c r="E7900" i="16"/>
  <c r="F7899" i="16"/>
  <c r="K7899" i="16"/>
  <c r="L7899" i="16"/>
  <c r="H7899" i="16"/>
  <c r="I7899" i="16"/>
  <c r="J7899" i="16"/>
  <c r="D5163" i="16"/>
  <c r="D5162" i="16"/>
  <c r="C5160" i="16"/>
  <c r="D5161" i="16"/>
  <c r="B5160" i="16"/>
  <c r="K16295" i="16"/>
  <c r="L16295" i="16"/>
  <c r="H16806" i="16"/>
  <c r="F16806" i="16"/>
  <c r="J16806" i="16"/>
  <c r="E16807" i="16"/>
  <c r="I16806" i="16"/>
  <c r="E13154" i="16"/>
  <c r="H13151" i="16"/>
  <c r="I13151" i="16"/>
  <c r="F13151" i="16"/>
  <c r="K13151" i="16"/>
  <c r="J13151" i="16"/>
  <c r="F15550" i="16"/>
  <c r="E15551" i="16"/>
  <c r="J15550" i="16"/>
  <c r="D16097" i="16"/>
  <c r="C16096" i="16"/>
  <c r="B16096" i="16"/>
  <c r="E6559" i="16"/>
  <c r="J6556" i="16"/>
  <c r="I6556" i="16"/>
  <c r="H6556" i="16"/>
  <c r="F6556" i="16"/>
  <c r="K6556" i="16"/>
  <c r="I11712" i="16"/>
  <c r="H11712" i="16"/>
  <c r="F11712" i="16"/>
  <c r="E11713" i="16"/>
  <c r="J11712" i="16"/>
  <c r="C11867" i="16"/>
  <c r="B11867" i="16"/>
  <c r="B11212" i="16"/>
  <c r="C11212" i="16"/>
  <c r="D16691" i="16"/>
  <c r="C16690" i="16"/>
  <c r="B16690" i="16"/>
  <c r="E6491" i="16"/>
  <c r="H6490" i="16"/>
  <c r="F6490" i="16"/>
  <c r="J6490" i="16"/>
  <c r="I6490" i="16"/>
  <c r="J5744" i="16"/>
  <c r="I5744" i="16"/>
  <c r="E5745" i="16"/>
  <c r="H5744" i="16"/>
  <c r="F5744" i="16"/>
  <c r="K12952" i="16"/>
  <c r="L12952" i="16"/>
  <c r="I8159" i="16"/>
  <c r="E8160" i="16"/>
  <c r="H8159" i="16"/>
  <c r="B624" i="16"/>
  <c r="C624" i="16"/>
  <c r="D625" i="16"/>
  <c r="B8218" i="16"/>
  <c r="C8218" i="16"/>
  <c r="D13808" i="16"/>
  <c r="C13807" i="16"/>
  <c r="B13807" i="16"/>
  <c r="B12495" i="16"/>
  <c r="C12495" i="16"/>
  <c r="D12496" i="16"/>
  <c r="E3030" i="16"/>
  <c r="D11341" i="16"/>
  <c r="B11340" i="16"/>
  <c r="C11340" i="16"/>
  <c r="D11343" i="16"/>
  <c r="D11342" i="16"/>
  <c r="E9058" i="16"/>
  <c r="F9055" i="16"/>
  <c r="I9055" i="16"/>
  <c r="J9055" i="16"/>
  <c r="H9055" i="16"/>
  <c r="E16389" i="16"/>
  <c r="D15442" i="16"/>
  <c r="B15441" i="16"/>
  <c r="C15441" i="16"/>
  <c r="K2940" i="16"/>
  <c r="L2940" i="16"/>
  <c r="E5001" i="16"/>
  <c r="H4998" i="16"/>
  <c r="F4998" i="16"/>
  <c r="I4998" i="16"/>
  <c r="J4998" i="16"/>
  <c r="E3765" i="16"/>
  <c r="I9826" i="16"/>
  <c r="K6956" i="16"/>
  <c r="L6956" i="16"/>
  <c r="K7350" i="16"/>
  <c r="L7350" i="16"/>
  <c r="B12697" i="16"/>
  <c r="C12697" i="16"/>
  <c r="D12698" i="16"/>
  <c r="D10950" i="16"/>
  <c r="D10949" i="16"/>
  <c r="C10947" i="16"/>
  <c r="D10948" i="16"/>
  <c r="B10947" i="16"/>
  <c r="B10662" i="16"/>
  <c r="C10662" i="16"/>
  <c r="E14351" i="16"/>
  <c r="I4066" i="16"/>
  <c r="E4067" i="16"/>
  <c r="H4066" i="16"/>
  <c r="F4066" i="16"/>
  <c r="J4066" i="16"/>
  <c r="E12778" i="16"/>
  <c r="I12775" i="16"/>
  <c r="F12775" i="16"/>
  <c r="H12775" i="16"/>
  <c r="J12775" i="16"/>
  <c r="E3894" i="16"/>
  <c r="E16855" i="16"/>
  <c r="E5526" i="16"/>
  <c r="E16096" i="16"/>
  <c r="I16095" i="16"/>
  <c r="F16095" i="16"/>
  <c r="E14787" i="16"/>
  <c r="D13699" i="16"/>
  <c r="B13698" i="16"/>
  <c r="C13698" i="16"/>
  <c r="J15877" i="16"/>
  <c r="E15878" i="16"/>
  <c r="I15877" i="16"/>
  <c r="F15877" i="16"/>
  <c r="E4281" i="16"/>
  <c r="E3980" i="16"/>
  <c r="E3808" i="16"/>
  <c r="E12343" i="16"/>
  <c r="H12342" i="16"/>
  <c r="F12342" i="16"/>
  <c r="J12342" i="16"/>
  <c r="E3073" i="16"/>
  <c r="D11870" i="16"/>
  <c r="C11868" i="16"/>
  <c r="D11869" i="16"/>
  <c r="B11868" i="16"/>
  <c r="D11871" i="16"/>
  <c r="D818" i="16"/>
  <c r="B817" i="16"/>
  <c r="C817" i="16"/>
  <c r="K10886" i="16"/>
  <c r="L10886" i="16"/>
  <c r="E3593" i="16"/>
  <c r="L11891" i="16"/>
  <c r="E4239" i="16"/>
  <c r="H4238" i="16"/>
  <c r="K12378" i="16"/>
  <c r="L12378" i="16"/>
  <c r="C7965" i="16"/>
  <c r="B7965" i="16"/>
  <c r="B8358" i="16"/>
  <c r="C8358" i="16"/>
  <c r="L3546" i="16"/>
  <c r="B8657" i="16"/>
  <c r="C8657" i="16"/>
  <c r="E3937" i="16"/>
  <c r="B15986" i="16"/>
  <c r="C15986" i="16"/>
  <c r="D15987" i="16"/>
  <c r="J10596" i="16"/>
  <c r="E10597" i="16"/>
  <c r="H10596" i="16"/>
  <c r="I10596" i="16"/>
  <c r="C10807" i="16"/>
  <c r="B10807" i="16"/>
  <c r="C11084" i="16"/>
  <c r="B11084" i="16"/>
  <c r="C6957" i="16"/>
  <c r="D6958" i="16"/>
  <c r="B6957" i="16"/>
  <c r="D6960" i="16"/>
  <c r="D6959" i="16"/>
  <c r="F11152" i="16"/>
  <c r="K11152" i="16"/>
  <c r="I9056" i="16"/>
  <c r="E13807" i="16"/>
  <c r="I13806" i="16"/>
  <c r="F13806" i="16"/>
  <c r="L4820" i="16"/>
  <c r="C16295" i="16"/>
  <c r="B16295" i="16"/>
  <c r="D16296" i="16"/>
  <c r="H15986" i="16"/>
  <c r="K15986" i="16"/>
  <c r="L15986" i="16"/>
  <c r="D3568" i="16"/>
  <c r="B3567" i="16"/>
  <c r="C3567" i="16"/>
  <c r="D3570" i="16"/>
  <c r="D3569" i="16"/>
  <c r="K7259" i="16"/>
  <c r="L7259" i="16"/>
  <c r="D383" i="16"/>
  <c r="B382" i="16"/>
  <c r="C382" i="16"/>
  <c r="B11571" i="16"/>
  <c r="C11571" i="16"/>
  <c r="I4999" i="16"/>
  <c r="L12379" i="16"/>
  <c r="E10442" i="16"/>
  <c r="K6334" i="16"/>
  <c r="L6334" i="16"/>
  <c r="C7838" i="16"/>
  <c r="B7838" i="16"/>
  <c r="C8092" i="16"/>
  <c r="B8092" i="16"/>
  <c r="C7514" i="16"/>
  <c r="B7514" i="16"/>
  <c r="F12776" i="16"/>
  <c r="E14242" i="16"/>
  <c r="J6417" i="16"/>
  <c r="E6418" i="16"/>
  <c r="H6417" i="16"/>
  <c r="F6417" i="16"/>
  <c r="K5413" i="16"/>
  <c r="L5413" i="16"/>
  <c r="K4363" i="16"/>
  <c r="L4363" i="16"/>
  <c r="B7620" i="16"/>
  <c r="C7620" i="16"/>
  <c r="K6669" i="16"/>
  <c r="L6669" i="16"/>
  <c r="K15219" i="16"/>
  <c r="L15219" i="16"/>
  <c r="B5158" i="16"/>
  <c r="C5158" i="16"/>
  <c r="B55" i="1"/>
  <c r="C55" i="1"/>
  <c r="H55" i="1"/>
  <c r="I55" i="1"/>
  <c r="A56" i="1"/>
  <c r="E12187" i="16"/>
  <c r="H12186" i="16"/>
  <c r="F12186" i="16"/>
  <c r="K12186" i="16"/>
  <c r="L12186" i="16"/>
  <c r="I12186" i="16"/>
  <c r="K3847" i="16"/>
  <c r="L3847" i="16"/>
  <c r="D2286" i="16"/>
  <c r="B2285" i="16"/>
  <c r="C2285" i="16"/>
  <c r="E13698" i="16"/>
  <c r="H13697" i="16"/>
  <c r="I13697" i="16"/>
  <c r="H13152" i="16"/>
  <c r="K13152" i="16"/>
  <c r="L13152" i="16"/>
  <c r="B16550" i="16"/>
  <c r="C16550" i="16"/>
  <c r="D16551" i="16"/>
  <c r="B11453" i="16"/>
  <c r="C11453" i="16"/>
  <c r="E6163" i="16"/>
  <c r="H6162" i="16"/>
  <c r="B13588" i="16"/>
  <c r="D13589" i="16"/>
  <c r="C13588" i="16"/>
  <c r="J10134" i="16"/>
  <c r="I10134" i="16"/>
  <c r="E10135" i="16"/>
  <c r="H10134" i="16"/>
  <c r="F10134" i="16"/>
  <c r="F11612" i="16"/>
  <c r="K11612" i="16"/>
  <c r="E3723" i="16"/>
  <c r="H3722" i="16"/>
  <c r="E13261" i="16"/>
  <c r="D7969" i="16"/>
  <c r="D7968" i="16"/>
  <c r="D7967" i="16"/>
  <c r="B7966" i="16"/>
  <c r="C7966" i="16"/>
  <c r="D8362" i="16"/>
  <c r="D8361" i="16"/>
  <c r="D8360" i="16"/>
  <c r="B8359" i="16"/>
  <c r="C8359" i="16"/>
  <c r="E6724" i="16"/>
  <c r="F6721" i="16"/>
  <c r="K6721" i="16"/>
  <c r="L6721" i="16"/>
  <c r="J6721" i="16"/>
  <c r="I6721" i="16"/>
  <c r="H6721" i="16"/>
  <c r="E13052" i="16"/>
  <c r="K6955" i="16"/>
  <c r="L6955" i="16"/>
  <c r="B11672" i="16"/>
  <c r="C11672" i="16"/>
  <c r="C11339" i="16"/>
  <c r="B11339" i="16"/>
  <c r="K13911" i="16"/>
  <c r="L13911" i="16"/>
  <c r="E12862" i="16"/>
  <c r="I12861" i="16"/>
  <c r="J9056" i="16"/>
  <c r="K12553" i="16"/>
  <c r="L12553" i="16"/>
  <c r="E7663" i="16"/>
  <c r="E15988" i="16"/>
  <c r="I15985" i="16"/>
  <c r="F15985" i="16"/>
  <c r="K15985" i="16"/>
  <c r="H15985" i="16"/>
  <c r="J15985" i="16"/>
  <c r="J13370" i="16"/>
  <c r="E13371" i="16"/>
  <c r="I13370" i="16"/>
  <c r="H13370" i="16"/>
  <c r="F13370" i="16"/>
  <c r="K13370" i="16"/>
  <c r="E5635" i="16"/>
  <c r="B14678" i="16"/>
  <c r="C14678" i="16"/>
  <c r="D14679" i="16"/>
  <c r="D14242" i="16"/>
  <c r="C14241" i="16"/>
  <c r="B14241" i="16"/>
  <c r="C16897" i="16"/>
  <c r="D16898" i="16"/>
  <c r="B16897" i="16"/>
  <c r="B14460" i="16"/>
  <c r="C14460" i="16"/>
  <c r="D14461" i="16"/>
  <c r="K3285" i="16"/>
  <c r="L3285" i="16"/>
  <c r="L11890" i="16"/>
  <c r="E12955" i="16"/>
  <c r="D7842" i="16"/>
  <c r="D7841" i="16"/>
  <c r="D7840" i="16"/>
  <c r="B7839" i="16"/>
  <c r="C7839" i="16"/>
  <c r="D8096" i="16"/>
  <c r="D8095" i="16"/>
  <c r="D8094" i="16"/>
  <c r="B8093" i="16"/>
  <c r="C8093" i="16"/>
  <c r="E13480" i="16"/>
  <c r="I13479" i="16"/>
  <c r="D16625" i="16"/>
  <c r="B16624" i="16"/>
  <c r="C16624" i="16"/>
  <c r="L11972" i="16"/>
  <c r="H12776" i="16"/>
  <c r="E12297" i="16"/>
  <c r="H12296" i="16"/>
  <c r="J12296" i="16"/>
  <c r="F12296" i="16"/>
  <c r="K12296" i="16"/>
  <c r="L12296" i="16"/>
  <c r="I12296" i="16"/>
  <c r="C1926" i="16"/>
  <c r="B1926" i="16"/>
  <c r="D1927" i="16"/>
  <c r="E5417" i="16"/>
  <c r="D2396" i="16"/>
  <c r="B2395" i="16"/>
  <c r="C2395" i="16"/>
  <c r="D7624" i="16"/>
  <c r="D7623" i="16"/>
  <c r="D7622" i="16"/>
  <c r="B7621" i="16"/>
  <c r="C7621" i="16"/>
  <c r="F10288" i="16"/>
  <c r="K10288" i="16"/>
  <c r="E15223" i="16"/>
  <c r="L6335" i="16"/>
  <c r="K6614" i="16"/>
  <c r="L6614" i="16"/>
  <c r="L16894" i="16"/>
  <c r="J13152" i="16"/>
  <c r="K4740" i="16"/>
  <c r="L4740" i="16"/>
  <c r="E11277" i="16"/>
  <c r="H11276" i="16"/>
  <c r="F11276" i="16"/>
  <c r="K11276" i="16"/>
  <c r="I11276" i="16"/>
  <c r="J11276" i="16"/>
  <c r="E5853" i="16"/>
  <c r="B11454" i="16"/>
  <c r="C11454" i="16"/>
  <c r="B5058" i="16"/>
  <c r="C5058" i="16"/>
  <c r="D15770" i="16"/>
  <c r="C15769" i="16"/>
  <c r="B15769" i="16"/>
  <c r="E10888" i="16"/>
  <c r="J10885" i="16"/>
  <c r="I10885" i="16"/>
  <c r="H10885" i="16"/>
  <c r="F10885" i="16"/>
  <c r="K10885" i="16"/>
  <c r="B15223" i="16"/>
  <c r="C15223" i="16"/>
  <c r="D15224" i="16"/>
  <c r="E15769" i="16"/>
  <c r="H15768" i="16"/>
  <c r="I15768" i="16"/>
  <c r="B1203" i="16"/>
  <c r="D1204" i="16"/>
  <c r="C1203" i="16"/>
  <c r="B7416" i="16"/>
  <c r="C7416" i="16"/>
  <c r="D15008" i="16"/>
  <c r="B15007" i="16"/>
  <c r="C15007" i="16"/>
  <c r="E10745" i="16"/>
  <c r="L14133" i="16"/>
  <c r="K4148" i="16"/>
  <c r="L4148" i="16"/>
  <c r="E3550" i="16"/>
  <c r="E12698" i="16"/>
  <c r="F12697" i="16"/>
  <c r="I12697" i="16"/>
  <c r="K7660" i="16"/>
  <c r="L7660" i="16"/>
  <c r="E8027" i="16"/>
  <c r="H8026" i="16"/>
  <c r="I8026" i="16"/>
  <c r="J8026" i="16"/>
  <c r="F8026" i="16"/>
  <c r="K8026" i="16"/>
  <c r="C11085" i="16"/>
  <c r="B11085" i="16"/>
  <c r="D11675" i="16"/>
  <c r="D11674" i="16"/>
  <c r="B11673" i="16"/>
  <c r="C11673" i="16"/>
  <c r="D11676" i="16"/>
  <c r="C6955" i="16"/>
  <c r="B6955" i="16"/>
  <c r="B188" i="16"/>
  <c r="C188" i="16"/>
  <c r="D189" i="16"/>
  <c r="E11154" i="16"/>
  <c r="F11151" i="16"/>
  <c r="K11151" i="16"/>
  <c r="L11151" i="16"/>
  <c r="I11151" i="16"/>
  <c r="H11151" i="16"/>
  <c r="J11151" i="16"/>
  <c r="B3565" i="16"/>
  <c r="C3565" i="16"/>
  <c r="J15986" i="16"/>
  <c r="E7263" i="16"/>
  <c r="E9982" i="16"/>
  <c r="H9979" i="16"/>
  <c r="I9979" i="16"/>
  <c r="F9979" i="16"/>
  <c r="J9979" i="16"/>
  <c r="K6765" i="16"/>
  <c r="L6765" i="16"/>
  <c r="B6125" i="16"/>
  <c r="C6125" i="16"/>
  <c r="D8508" i="16"/>
  <c r="B8507" i="16"/>
  <c r="C8507" i="16"/>
  <c r="D8510" i="16"/>
  <c r="D8509" i="16"/>
  <c r="E9364" i="16"/>
  <c r="E3332" i="16"/>
  <c r="H3331" i="16"/>
  <c r="J3331" i="16"/>
  <c r="F3331" i="16"/>
  <c r="F15441" i="16"/>
  <c r="K15441" i="16"/>
  <c r="K8294" i="16"/>
  <c r="L8294" i="16"/>
  <c r="E7354" i="16"/>
  <c r="B14569" i="16"/>
  <c r="C14569" i="16"/>
  <c r="D14570" i="16"/>
  <c r="D15878" i="16"/>
  <c r="B15877" i="16"/>
  <c r="C15877" i="16"/>
  <c r="J15659" i="16"/>
  <c r="E15660" i="16"/>
  <c r="I15659" i="16"/>
  <c r="J12776" i="16"/>
  <c r="J15005" i="16"/>
  <c r="E15006" i="16"/>
  <c r="I15005" i="16"/>
  <c r="H15005" i="16"/>
  <c r="F15005" i="16"/>
  <c r="B12775" i="16"/>
  <c r="D12776" i="16"/>
  <c r="C12775" i="16"/>
  <c r="E5199" i="16"/>
  <c r="E9673" i="16"/>
  <c r="H9672" i="16"/>
  <c r="F9672" i="16"/>
  <c r="J16751" i="16"/>
  <c r="E16752" i="16"/>
  <c r="I16751" i="16"/>
  <c r="E3288" i="16"/>
  <c r="E6673" i="16"/>
  <c r="K5092" i="16"/>
  <c r="L5092" i="16"/>
  <c r="J4671" i="16"/>
  <c r="I4671" i="16"/>
  <c r="E4672" i="16"/>
  <c r="E7452" i="16"/>
  <c r="H7451" i="16"/>
  <c r="I7451" i="16"/>
  <c r="J7451" i="16"/>
  <c r="F11022" i="16"/>
  <c r="E11023" i="16"/>
  <c r="H11022" i="16"/>
  <c r="J11022" i="16"/>
  <c r="B13051" i="16"/>
  <c r="C13051" i="16"/>
  <c r="D13052" i="16"/>
  <c r="C13916" i="16"/>
  <c r="B13916" i="16"/>
  <c r="D13917" i="16"/>
  <c r="C503" i="16"/>
  <c r="B503" i="16"/>
  <c r="D504" i="16"/>
  <c r="J5962" i="16"/>
  <c r="I5962" i="16"/>
  <c r="E5963" i="16"/>
  <c r="J14460" i="16"/>
  <c r="E14461" i="16"/>
  <c r="I14460" i="16"/>
  <c r="H14460" i="16"/>
  <c r="F14460" i="16"/>
  <c r="D11458" i="16"/>
  <c r="D11457" i="16"/>
  <c r="D11456" i="16"/>
  <c r="B11455" i="16"/>
  <c r="C11455" i="16"/>
  <c r="I8902" i="16"/>
  <c r="E8903" i="16"/>
  <c r="H8902" i="16"/>
  <c r="D14354" i="16"/>
  <c r="C14353" i="16"/>
  <c r="B14353" i="16"/>
  <c r="K13049" i="16"/>
  <c r="L13049" i="16"/>
  <c r="E11614" i="16"/>
  <c r="I11611" i="16"/>
  <c r="J11611" i="16"/>
  <c r="H11611" i="16"/>
  <c r="F11611" i="16"/>
  <c r="C8357" i="16"/>
  <c r="B8357" i="16"/>
  <c r="B7417" i="16"/>
  <c r="C7417" i="16"/>
  <c r="K4406" i="16"/>
  <c r="L4406" i="16"/>
  <c r="K6898" i="16"/>
  <c r="L6898" i="16"/>
  <c r="E4152" i="16"/>
  <c r="J12052" i="16"/>
  <c r="E12053" i="16"/>
  <c r="H12052" i="16"/>
  <c r="F12052" i="16"/>
  <c r="E6959" i="16"/>
  <c r="J14678" i="16"/>
  <c r="E14679" i="16"/>
  <c r="I14678" i="16"/>
  <c r="H14678" i="16"/>
  <c r="F14678" i="16"/>
  <c r="K14678" i="16"/>
  <c r="B6022" i="16"/>
  <c r="C6022" i="16"/>
  <c r="J8748" i="16"/>
  <c r="I8748" i="16"/>
  <c r="E8749" i="16"/>
  <c r="H8748" i="16"/>
  <c r="F8748" i="16"/>
  <c r="I11152" i="16"/>
  <c r="L16385" i="16"/>
  <c r="H16471" i="16"/>
  <c r="J16471" i="16"/>
  <c r="I16471" i="16"/>
  <c r="E16472" i="16"/>
  <c r="F16471" i="16"/>
  <c r="E7779" i="16"/>
  <c r="H7778" i="16"/>
  <c r="D13482" i="16"/>
  <c r="B13481" i="16"/>
  <c r="C13481" i="16"/>
  <c r="E7026" i="16"/>
  <c r="J9826" i="16"/>
  <c r="E8298" i="16"/>
  <c r="E6338" i="16"/>
  <c r="D10664" i="16"/>
  <c r="B10663" i="16"/>
  <c r="D10666" i="16"/>
  <c r="D10665" i="16"/>
  <c r="C10663" i="16"/>
  <c r="C8091" i="16"/>
  <c r="B8091" i="16"/>
  <c r="C5262" i="16"/>
  <c r="B5262" i="16"/>
  <c r="E11976" i="16"/>
  <c r="E3203" i="16"/>
  <c r="H3202" i="16"/>
  <c r="J3202" i="16"/>
  <c r="H15332" i="16"/>
  <c r="E15333" i="16"/>
  <c r="F15332" i="16"/>
  <c r="E16198" i="16"/>
  <c r="J14896" i="16"/>
  <c r="E14897" i="16"/>
  <c r="I14896" i="16"/>
  <c r="F14896" i="16"/>
  <c r="K14896" i="16"/>
  <c r="H14896" i="16"/>
  <c r="C7619" i="16"/>
  <c r="B7619" i="16"/>
  <c r="E10290" i="16"/>
  <c r="I10287" i="16"/>
  <c r="F10287" i="16"/>
  <c r="J10287" i="16"/>
  <c r="H10287" i="16"/>
  <c r="I3507" i="16"/>
  <c r="E3508" i="16"/>
  <c r="H3507" i="16"/>
  <c r="E7555" i="16"/>
  <c r="H7554" i="16"/>
  <c r="F7554" i="16"/>
  <c r="I7554" i="16"/>
  <c r="J7554" i="16"/>
  <c r="B15115" i="16"/>
  <c r="C15115" i="16"/>
  <c r="D15116" i="16"/>
  <c r="B14025" i="16"/>
  <c r="C14025" i="16"/>
  <c r="D14026" i="16"/>
  <c r="I6065" i="16"/>
  <c r="E6066" i="16"/>
  <c r="H6065" i="16"/>
  <c r="J4324" i="16"/>
  <c r="I4324" i="16"/>
  <c r="E4325" i="16"/>
  <c r="H4324" i="16"/>
  <c r="C5059" i="16"/>
  <c r="B5059" i="16"/>
  <c r="D11216" i="16"/>
  <c r="D11214" i="16"/>
  <c r="B11213" i="16"/>
  <c r="C11213" i="16"/>
  <c r="D11215" i="16"/>
  <c r="E5308" i="16"/>
  <c r="I11612" i="16"/>
  <c r="E12382" i="16"/>
  <c r="D15333" i="16"/>
  <c r="C15332" i="16"/>
  <c r="B15332" i="16"/>
  <c r="C7418" i="16"/>
  <c r="B7418" i="16"/>
  <c r="E2988" i="16"/>
  <c r="H2987" i="16"/>
  <c r="B8219" i="16"/>
  <c r="C8219" i="16"/>
  <c r="D8659" i="16"/>
  <c r="B8658" i="16"/>
  <c r="C8658" i="16"/>
  <c r="D8661" i="16"/>
  <c r="D8660" i="16"/>
  <c r="D6026" i="16"/>
  <c r="D6025" i="16"/>
  <c r="C6023" i="16"/>
  <c r="D6024" i="16"/>
  <c r="B6023" i="16"/>
  <c r="D10809" i="16"/>
  <c r="B10808" i="16"/>
  <c r="C10808" i="16"/>
  <c r="D10811" i="16"/>
  <c r="D10810" i="16"/>
  <c r="C6956" i="16"/>
  <c r="B6956" i="16"/>
  <c r="J11152" i="16"/>
  <c r="E13915" i="16"/>
  <c r="E14570" i="16"/>
  <c r="F14569" i="16"/>
  <c r="E12557" i="16"/>
  <c r="I4543" i="16"/>
  <c r="E4544" i="16"/>
  <c r="H4543" i="16"/>
  <c r="E7100" i="16"/>
  <c r="H7099" i="16"/>
  <c r="F7099" i="16"/>
  <c r="J7099" i="16"/>
  <c r="I7099" i="16"/>
  <c r="C16751" i="16"/>
  <c r="B16751" i="16"/>
  <c r="D16752" i="16"/>
  <c r="E2944" i="16"/>
  <c r="E12497" i="16"/>
  <c r="I12496" i="16"/>
  <c r="J12496" i="16"/>
  <c r="E7179" i="16"/>
  <c r="H7178" i="16"/>
  <c r="F7178" i="16"/>
  <c r="K7178" i="16"/>
  <c r="L7178" i="16"/>
  <c r="I7178" i="16"/>
  <c r="J7178" i="16"/>
  <c r="I9980" i="16"/>
  <c r="L9980" i="16"/>
  <c r="D6129" i="16"/>
  <c r="D6128" i="16"/>
  <c r="D6127" i="16"/>
  <c r="B6126" i="16"/>
  <c r="C6126" i="16"/>
  <c r="E16692" i="16"/>
  <c r="J16689" i="16"/>
  <c r="I16689" i="16"/>
  <c r="F16689" i="16"/>
  <c r="H16689" i="16"/>
  <c r="B3566" i="16"/>
  <c r="C3566" i="16"/>
  <c r="J9980" i="16"/>
  <c r="J4908" i="16"/>
  <c r="I4908" i="16"/>
  <c r="E4909" i="16"/>
  <c r="H4908" i="16"/>
  <c r="F4908" i="16"/>
  <c r="B2959" i="16"/>
  <c r="C2959" i="16"/>
  <c r="J3159" i="16"/>
  <c r="I3159" i="16"/>
  <c r="E3160" i="16"/>
  <c r="E6767" i="16"/>
  <c r="H6764" i="16"/>
  <c r="I6764" i="16"/>
  <c r="F6764" i="16"/>
  <c r="K6764" i="16"/>
  <c r="L6764" i="16"/>
  <c r="J6764" i="16"/>
  <c r="K12620" i="16"/>
  <c r="L12620" i="16"/>
  <c r="C8505" i="16"/>
  <c r="B8505" i="16"/>
  <c r="F9826" i="16"/>
  <c r="K9826" i="16"/>
  <c r="L9826" i="16"/>
  <c r="E4196" i="16"/>
  <c r="H4195" i="16"/>
  <c r="I15441" i="16"/>
  <c r="D14898" i="16"/>
  <c r="C14897" i="16"/>
  <c r="B14897" i="16"/>
  <c r="I3679" i="16"/>
  <c r="E3680" i="16"/>
  <c r="H3679" i="16"/>
  <c r="E11894" i="16"/>
  <c r="C7515" i="16"/>
  <c r="D7516" i="16"/>
  <c r="B7515" i="16"/>
  <c r="D7518" i="16"/>
  <c r="D7517" i="16"/>
  <c r="D5266" i="16"/>
  <c r="D5265" i="16"/>
  <c r="C5263" i="16"/>
  <c r="D5264" i="16"/>
  <c r="B5263" i="16"/>
  <c r="I3374" i="16"/>
  <c r="E3375" i="16"/>
  <c r="H3374" i="16"/>
  <c r="J3374" i="16"/>
  <c r="F3374" i="16"/>
  <c r="B12626" i="16"/>
  <c r="C12626" i="16"/>
  <c r="D12627" i="16"/>
  <c r="E8444" i="16"/>
  <c r="H8443" i="16"/>
  <c r="F8443" i="16"/>
  <c r="F9518" i="16"/>
  <c r="E9519" i="16"/>
  <c r="H9518" i="16"/>
  <c r="K14238" i="16"/>
  <c r="L14238" i="16"/>
  <c r="E8595" i="16"/>
  <c r="H8594" i="16"/>
  <c r="F8594" i="16"/>
  <c r="I8594" i="16"/>
  <c r="J8594" i="16"/>
  <c r="C42" i="16"/>
  <c r="B42" i="16"/>
  <c r="D43" i="16"/>
  <c r="E4605" i="16"/>
  <c r="I4604" i="16"/>
  <c r="E4367" i="16"/>
  <c r="C7725" i="16"/>
  <c r="B7725" i="16"/>
  <c r="I10288" i="16"/>
  <c r="E5096" i="16"/>
  <c r="E16297" i="16"/>
  <c r="F16294" i="16"/>
  <c r="K16294" i="16"/>
  <c r="L16294" i="16"/>
  <c r="J16294" i="16"/>
  <c r="I16294" i="16"/>
  <c r="H16294" i="16"/>
  <c r="E3851" i="16"/>
  <c r="E3245" i="16"/>
  <c r="E6618" i="16"/>
  <c r="E16898" i="16"/>
  <c r="F14024" i="16"/>
  <c r="K14024" i="16"/>
  <c r="L14024" i="16"/>
  <c r="K3804" i="16"/>
  <c r="L3804" i="16"/>
  <c r="F6557" i="16"/>
  <c r="K6557" i="16"/>
  <c r="L6557" i="16"/>
  <c r="B11866" i="16"/>
  <c r="C11866" i="16"/>
  <c r="D5063" i="16"/>
  <c r="D5062" i="16"/>
  <c r="C5060" i="16"/>
  <c r="D5061" i="16"/>
  <c r="B5060" i="16"/>
  <c r="J13588" i="16"/>
  <c r="E13589" i="16"/>
  <c r="I13588" i="16"/>
  <c r="F13588" i="16"/>
  <c r="K13588" i="16"/>
  <c r="H13588" i="16"/>
  <c r="C15550" i="16"/>
  <c r="D15551" i="16"/>
  <c r="B15550" i="16"/>
  <c r="E4823" i="16"/>
  <c r="B16197" i="16"/>
  <c r="C16197" i="16"/>
  <c r="D16198" i="16"/>
  <c r="J11612" i="16"/>
  <c r="H12244" i="16"/>
  <c r="K12244" i="16"/>
  <c r="L12244" i="16"/>
  <c r="I16550" i="16"/>
  <c r="L16550" i="16"/>
  <c r="E9212" i="16"/>
  <c r="F9209" i="16"/>
  <c r="J9209" i="16"/>
  <c r="I9209" i="16"/>
  <c r="H9209" i="16"/>
  <c r="K10439" i="16"/>
  <c r="L10439" i="16"/>
  <c r="K13048" i="16"/>
  <c r="L13048" i="16"/>
  <c r="E14135" i="16"/>
  <c r="I14132" i="16"/>
  <c r="J14132" i="16"/>
  <c r="H14132" i="16"/>
  <c r="F14132" i="16"/>
  <c r="K14132" i="16"/>
  <c r="L14132" i="16"/>
  <c r="E6900" i="16"/>
  <c r="F6897" i="16"/>
  <c r="K6897" i="16"/>
  <c r="L6897" i="16"/>
  <c r="H6897" i="16"/>
  <c r="J6897" i="16"/>
  <c r="I6897" i="16"/>
  <c r="D8223" i="16"/>
  <c r="D8222" i="16"/>
  <c r="D8221" i="16"/>
  <c r="B8220" i="16"/>
  <c r="C8220" i="16"/>
  <c r="K6798" i="16"/>
  <c r="L6798" i="16"/>
  <c r="E3636" i="16"/>
  <c r="D16387" i="16"/>
  <c r="C16386" i="16"/>
  <c r="B16386" i="16"/>
  <c r="B16855" i="16"/>
  <c r="C16855" i="16"/>
  <c r="D16856" i="16"/>
  <c r="J4023" i="16"/>
  <c r="I4023" i="16"/>
  <c r="E4024" i="16"/>
  <c r="H4023" i="16"/>
  <c r="F9056" i="16"/>
  <c r="K9056" i="16"/>
  <c r="L9056" i="16"/>
  <c r="B8221" i="16"/>
  <c r="C8221" i="16"/>
  <c r="E4025" i="16"/>
  <c r="H4022" i="16"/>
  <c r="F4022" i="16"/>
  <c r="J4022" i="16"/>
  <c r="I4022" i="16"/>
  <c r="D16388" i="16"/>
  <c r="B16387" i="16"/>
  <c r="C16387" i="16"/>
  <c r="E6901" i="16"/>
  <c r="F4604" i="16"/>
  <c r="B12627" i="16"/>
  <c r="C12627" i="16"/>
  <c r="D12628" i="16"/>
  <c r="B7516" i="16"/>
  <c r="C7516" i="16"/>
  <c r="F4195" i="16"/>
  <c r="K4195" i="16"/>
  <c r="E3161" i="16"/>
  <c r="H3158" i="16"/>
  <c r="J3158" i="16"/>
  <c r="I3158" i="16"/>
  <c r="F3158" i="16"/>
  <c r="K3158" i="16"/>
  <c r="D10814" i="16"/>
  <c r="D10813" i="16"/>
  <c r="B10811" i="16"/>
  <c r="C10811" i="16"/>
  <c r="D10812" i="16"/>
  <c r="C8660" i="16"/>
  <c r="B8660" i="16"/>
  <c r="J2987" i="16"/>
  <c r="B15333" i="16"/>
  <c r="C15333" i="16"/>
  <c r="D15334" i="16"/>
  <c r="E5309" i="16"/>
  <c r="H5308" i="16"/>
  <c r="F5308" i="16"/>
  <c r="J5308" i="16"/>
  <c r="E10291" i="16"/>
  <c r="E15334" i="16"/>
  <c r="I15331" i="16"/>
  <c r="H15331" i="16"/>
  <c r="F15331" i="16"/>
  <c r="K15331" i="16"/>
  <c r="L15331" i="16"/>
  <c r="J15331" i="16"/>
  <c r="F7778" i="16"/>
  <c r="K7778" i="16"/>
  <c r="I12052" i="16"/>
  <c r="D11460" i="16"/>
  <c r="D11459" i="16"/>
  <c r="B11458" i="16"/>
  <c r="C11458" i="16"/>
  <c r="D11461" i="16"/>
  <c r="E5964" i="16"/>
  <c r="J5961" i="16"/>
  <c r="I5961" i="16"/>
  <c r="H5961" i="16"/>
  <c r="F5961" i="16"/>
  <c r="K5961" i="16"/>
  <c r="L5961" i="16"/>
  <c r="K11022" i="16"/>
  <c r="E4673" i="16"/>
  <c r="J4670" i="16"/>
  <c r="I4670" i="16"/>
  <c r="H4670" i="16"/>
  <c r="F4670" i="16"/>
  <c r="K15005" i="16"/>
  <c r="L15005" i="16"/>
  <c r="K3331" i="16"/>
  <c r="E7264" i="16"/>
  <c r="H7263" i="16"/>
  <c r="L8026" i="16"/>
  <c r="D7844" i="16"/>
  <c r="C7842" i="16"/>
  <c r="D7843" i="16"/>
  <c r="B7842" i="16"/>
  <c r="D7845" i="16"/>
  <c r="B14242" i="16"/>
  <c r="C14242" i="16"/>
  <c r="D14243" i="16"/>
  <c r="L15985" i="16"/>
  <c r="J13052" i="16"/>
  <c r="E13053" i="16"/>
  <c r="I13052" i="16"/>
  <c r="H13052" i="16"/>
  <c r="F13052" i="16"/>
  <c r="D7971" i="16"/>
  <c r="D7970" i="16"/>
  <c r="B7969" i="16"/>
  <c r="C7969" i="16"/>
  <c r="D7972" i="16"/>
  <c r="F6162" i="16"/>
  <c r="K6162" i="16"/>
  <c r="J14242" i="16"/>
  <c r="E14243" i="16"/>
  <c r="I14242" i="16"/>
  <c r="C3569" i="16"/>
  <c r="B3569" i="16"/>
  <c r="L11152" i="16"/>
  <c r="D15988" i="16"/>
  <c r="C15987" i="16"/>
  <c r="B15987" i="16"/>
  <c r="F4238" i="16"/>
  <c r="K4238" i="16"/>
  <c r="B11869" i="16"/>
  <c r="C11869" i="16"/>
  <c r="I3808" i="16"/>
  <c r="E3809" i="16"/>
  <c r="H3808" i="16"/>
  <c r="E15879" i="16"/>
  <c r="F15876" i="16"/>
  <c r="J15876" i="16"/>
  <c r="I15876" i="16"/>
  <c r="H15876" i="16"/>
  <c r="K12775" i="16"/>
  <c r="L12775" i="16"/>
  <c r="C10948" i="16"/>
  <c r="B10948" i="16"/>
  <c r="F16389" i="16"/>
  <c r="E16390" i="16"/>
  <c r="I16389" i="16"/>
  <c r="K9055" i="16"/>
  <c r="L9055" i="16"/>
  <c r="J3030" i="16"/>
  <c r="E3031" i="16"/>
  <c r="K11712" i="16"/>
  <c r="L11712" i="16"/>
  <c r="K16806" i="16"/>
  <c r="L16806" i="16"/>
  <c r="F11394" i="16"/>
  <c r="K11394" i="16"/>
  <c r="C2963" i="16"/>
  <c r="B2963" i="16"/>
  <c r="E14027" i="16"/>
  <c r="E11508" i="16"/>
  <c r="H11505" i="16"/>
  <c r="F11505" i="16"/>
  <c r="J11505" i="16"/>
  <c r="I11505" i="16"/>
  <c r="C116" i="16"/>
  <c r="D117" i="16"/>
  <c r="B116" i="16"/>
  <c r="F11806" i="16"/>
  <c r="K11806" i="16"/>
  <c r="K15440" i="16"/>
  <c r="L15440" i="16"/>
  <c r="D16199" i="16"/>
  <c r="B16198" i="16"/>
  <c r="C16198" i="16"/>
  <c r="D15552" i="16"/>
  <c r="C15551" i="16"/>
  <c r="B15551" i="16"/>
  <c r="C5061" i="16"/>
  <c r="B5061" i="16"/>
  <c r="H4604" i="16"/>
  <c r="E9520" i="16"/>
  <c r="H9517" i="16"/>
  <c r="F9517" i="16"/>
  <c r="K9517" i="16"/>
  <c r="L9517" i="16"/>
  <c r="J9517" i="16"/>
  <c r="I9517" i="16"/>
  <c r="C5264" i="16"/>
  <c r="B5264" i="16"/>
  <c r="E3681" i="16"/>
  <c r="H3678" i="16"/>
  <c r="F3678" i="16"/>
  <c r="K3678" i="16"/>
  <c r="L3678" i="16"/>
  <c r="J3678" i="16"/>
  <c r="I3678" i="16"/>
  <c r="E16693" i="16"/>
  <c r="E12498" i="16"/>
  <c r="J12495" i="16"/>
  <c r="I12495" i="16"/>
  <c r="H12495" i="16"/>
  <c r="F12495" i="16"/>
  <c r="K12495" i="16"/>
  <c r="L12495" i="16"/>
  <c r="E4545" i="16"/>
  <c r="H4542" i="16"/>
  <c r="F4542" i="16"/>
  <c r="J4542" i="16"/>
  <c r="I4542" i="16"/>
  <c r="D8664" i="16"/>
  <c r="D8663" i="16"/>
  <c r="D8662" i="16"/>
  <c r="B8661" i="16"/>
  <c r="C8661" i="16"/>
  <c r="E6067" i="16"/>
  <c r="I6064" i="16"/>
  <c r="H6064" i="16"/>
  <c r="F6064" i="16"/>
  <c r="J6064" i="16"/>
  <c r="E3509" i="16"/>
  <c r="H3506" i="16"/>
  <c r="F3506" i="16"/>
  <c r="J3506" i="16"/>
  <c r="I3506" i="16"/>
  <c r="J11976" i="16"/>
  <c r="I11976" i="16"/>
  <c r="E11977" i="16"/>
  <c r="H11976" i="16"/>
  <c r="F11976" i="16"/>
  <c r="B10665" i="16"/>
  <c r="C10665" i="16"/>
  <c r="J6959" i="16"/>
  <c r="I6959" i="16"/>
  <c r="E6960" i="16"/>
  <c r="H6959" i="16"/>
  <c r="F6959" i="16"/>
  <c r="E8904" i="16"/>
  <c r="H8901" i="16"/>
  <c r="F8901" i="16"/>
  <c r="J8901" i="16"/>
  <c r="I8901" i="16"/>
  <c r="K14460" i="16"/>
  <c r="L14460" i="16"/>
  <c r="B13052" i="16"/>
  <c r="D13053" i="16"/>
  <c r="C13052" i="16"/>
  <c r="E16753" i="16"/>
  <c r="I16750" i="16"/>
  <c r="F16750" i="16"/>
  <c r="K16750" i="16"/>
  <c r="L16750" i="16"/>
  <c r="J16750" i="16"/>
  <c r="H16750" i="16"/>
  <c r="E15661" i="16"/>
  <c r="J15658" i="16"/>
  <c r="H15658" i="16"/>
  <c r="I15658" i="16"/>
  <c r="F15658" i="16"/>
  <c r="J9364" i="16"/>
  <c r="I9364" i="16"/>
  <c r="E9365" i="16"/>
  <c r="H9364" i="16"/>
  <c r="F9364" i="16"/>
  <c r="D11679" i="16"/>
  <c r="D11678" i="16"/>
  <c r="D11677" i="16"/>
  <c r="B11676" i="16"/>
  <c r="C11676" i="16"/>
  <c r="C15008" i="16"/>
  <c r="B15008" i="16"/>
  <c r="D15009" i="16"/>
  <c r="C16625" i="16"/>
  <c r="B16625" i="16"/>
  <c r="D16626" i="16"/>
  <c r="B8094" i="16"/>
  <c r="C8094" i="16"/>
  <c r="D14462" i="16"/>
  <c r="B14461" i="16"/>
  <c r="C14461" i="16"/>
  <c r="D14680" i="16"/>
  <c r="C14679" i="16"/>
  <c r="B14679" i="16"/>
  <c r="L13370" i="16"/>
  <c r="C8360" i="16"/>
  <c r="B8360" i="16"/>
  <c r="E3724" i="16"/>
  <c r="J3721" i="16"/>
  <c r="I3721" i="16"/>
  <c r="H3721" i="16"/>
  <c r="F3721" i="16"/>
  <c r="K6417" i="16"/>
  <c r="D3573" i="16"/>
  <c r="D3572" i="16"/>
  <c r="D3571" i="16"/>
  <c r="B3570" i="16"/>
  <c r="C3570" i="16"/>
  <c r="C6959" i="16"/>
  <c r="B6959" i="16"/>
  <c r="K12342" i="16"/>
  <c r="J5526" i="16"/>
  <c r="E5527" i="16"/>
  <c r="H5526" i="16"/>
  <c r="F5526" i="16"/>
  <c r="I5526" i="16"/>
  <c r="K4998" i="16"/>
  <c r="L4998" i="16"/>
  <c r="E9059" i="16"/>
  <c r="D13809" i="16"/>
  <c r="B13808" i="16"/>
  <c r="C13808" i="16"/>
  <c r="E8161" i="16"/>
  <c r="J8158" i="16"/>
  <c r="I8158" i="16"/>
  <c r="F8158" i="16"/>
  <c r="K8158" i="16"/>
  <c r="H8158" i="16"/>
  <c r="C16691" i="16"/>
  <c r="D16692" i="16"/>
  <c r="B16691" i="16"/>
  <c r="L13151" i="16"/>
  <c r="B7729" i="16"/>
  <c r="C7729" i="16"/>
  <c r="C11574" i="16"/>
  <c r="B11574" i="16"/>
  <c r="B11088" i="16"/>
  <c r="C11088" i="16"/>
  <c r="E4411" i="16"/>
  <c r="F4410" i="16"/>
  <c r="K4410" i="16"/>
  <c r="H4410" i="16"/>
  <c r="D15662" i="16"/>
  <c r="B15661" i="16"/>
  <c r="C15661" i="16"/>
  <c r="E12123" i="16"/>
  <c r="F12122" i="16"/>
  <c r="K12122" i="16"/>
  <c r="H12122" i="16"/>
  <c r="K8594" i="16"/>
  <c r="L8594" i="16"/>
  <c r="E14571" i="16"/>
  <c r="H14568" i="16"/>
  <c r="F14568" i="16"/>
  <c r="J14568" i="16"/>
  <c r="I14568" i="16"/>
  <c r="C10809" i="16"/>
  <c r="B10809" i="16"/>
  <c r="E2989" i="16"/>
  <c r="H2986" i="16"/>
  <c r="F2986" i="16"/>
  <c r="J2986" i="16"/>
  <c r="I2986" i="16"/>
  <c r="J12382" i="16"/>
  <c r="F12382" i="16"/>
  <c r="K12382" i="16"/>
  <c r="L12382" i="16"/>
  <c r="E12383" i="16"/>
  <c r="D10669" i="16"/>
  <c r="D10668" i="16"/>
  <c r="D10667" i="16"/>
  <c r="C10666" i="16"/>
  <c r="B10666" i="16"/>
  <c r="J7026" i="16"/>
  <c r="I7026" i="16"/>
  <c r="E7027" i="16"/>
  <c r="H7026" i="16"/>
  <c r="F7026" i="16"/>
  <c r="E7780" i="16"/>
  <c r="I7777" i="16"/>
  <c r="H7777" i="16"/>
  <c r="J7777" i="16"/>
  <c r="F7777" i="16"/>
  <c r="K7777" i="16"/>
  <c r="L7777" i="16"/>
  <c r="E11615" i="16"/>
  <c r="E7355" i="16"/>
  <c r="H7354" i="16"/>
  <c r="C8509" i="16"/>
  <c r="B8509" i="16"/>
  <c r="E12699" i="16"/>
  <c r="F12696" i="16"/>
  <c r="J12696" i="16"/>
  <c r="H12696" i="16"/>
  <c r="I12696" i="16"/>
  <c r="E10746" i="16"/>
  <c r="I10743" i="16"/>
  <c r="H10743" i="16"/>
  <c r="F10743" i="16"/>
  <c r="J10743" i="16"/>
  <c r="E15770" i="16"/>
  <c r="F15767" i="16"/>
  <c r="K15767" i="16"/>
  <c r="L15767" i="16"/>
  <c r="J15767" i="16"/>
  <c r="H15767" i="16"/>
  <c r="I15767" i="16"/>
  <c r="L11276" i="16"/>
  <c r="C7622" i="16"/>
  <c r="B7622" i="16"/>
  <c r="J5417" i="16"/>
  <c r="I5417" i="16"/>
  <c r="E5418" i="16"/>
  <c r="H5417" i="16"/>
  <c r="F5417" i="16"/>
  <c r="F13479" i="16"/>
  <c r="B8095" i="16"/>
  <c r="C8095" i="16"/>
  <c r="J12955" i="16"/>
  <c r="E12956" i="16"/>
  <c r="E15989" i="16"/>
  <c r="H12861" i="16"/>
  <c r="B8361" i="16"/>
  <c r="C8361" i="16"/>
  <c r="I3722" i="16"/>
  <c r="D13590" i="16"/>
  <c r="B13589" i="16"/>
  <c r="C13589" i="16"/>
  <c r="E13699" i="16"/>
  <c r="J13696" i="16"/>
  <c r="H13696" i="16"/>
  <c r="F13696" i="16"/>
  <c r="K13696" i="16"/>
  <c r="L13696" i="16"/>
  <c r="I13696" i="16"/>
  <c r="D6963" i="16"/>
  <c r="D6962" i="16"/>
  <c r="C6960" i="16"/>
  <c r="B6960" i="16"/>
  <c r="D6961" i="16"/>
  <c r="E4240" i="16"/>
  <c r="J4237" i="16"/>
  <c r="I4237" i="16"/>
  <c r="H4237" i="16"/>
  <c r="F4237" i="16"/>
  <c r="K4237" i="16"/>
  <c r="L4237" i="16"/>
  <c r="C11870" i="16"/>
  <c r="B11870" i="16"/>
  <c r="E4282" i="16"/>
  <c r="H4281" i="16"/>
  <c r="F4281" i="16"/>
  <c r="J4281" i="16"/>
  <c r="I4281" i="16"/>
  <c r="J3894" i="16"/>
  <c r="I3894" i="16"/>
  <c r="E3895" i="16"/>
  <c r="H3894" i="16"/>
  <c r="F3894" i="16"/>
  <c r="E12779" i="16"/>
  <c r="J14351" i="16"/>
  <c r="I14351" i="16"/>
  <c r="E14352" i="16"/>
  <c r="B10949" i="16"/>
  <c r="C10949" i="16"/>
  <c r="C11342" i="16"/>
  <c r="B11342" i="16"/>
  <c r="D16098" i="16"/>
  <c r="B16097" i="16"/>
  <c r="C16097" i="16"/>
  <c r="E11396" i="16"/>
  <c r="F11393" i="16"/>
  <c r="K11393" i="16"/>
  <c r="L11393" i="16"/>
  <c r="J11393" i="16"/>
  <c r="I11393" i="16"/>
  <c r="H11393" i="16"/>
  <c r="B11575" i="16"/>
  <c r="C11575" i="16"/>
  <c r="E11808" i="16"/>
  <c r="H11805" i="16"/>
  <c r="F11805" i="16"/>
  <c r="K11805" i="16"/>
  <c r="L11805" i="16"/>
  <c r="J11805" i="16"/>
  <c r="I11805" i="16"/>
  <c r="L4999" i="16"/>
  <c r="D13153" i="16"/>
  <c r="B13152" i="16"/>
  <c r="C13152" i="16"/>
  <c r="E6619" i="16"/>
  <c r="H6618" i="16"/>
  <c r="I6618" i="16"/>
  <c r="K9518" i="16"/>
  <c r="E4197" i="16"/>
  <c r="H4194" i="16"/>
  <c r="F4194" i="16"/>
  <c r="J4194" i="16"/>
  <c r="I4194" i="16"/>
  <c r="E3637" i="16"/>
  <c r="H3636" i="16"/>
  <c r="D8226" i="16"/>
  <c r="D8225" i="16"/>
  <c r="C8223" i="16"/>
  <c r="D8224" i="16"/>
  <c r="B8223" i="16"/>
  <c r="K9209" i="16"/>
  <c r="L9209" i="16"/>
  <c r="C5062" i="16"/>
  <c r="B5062" i="16"/>
  <c r="J8443" i="16"/>
  <c r="K3374" i="16"/>
  <c r="L3374" i="16"/>
  <c r="C5265" i="16"/>
  <c r="B5265" i="16"/>
  <c r="J3679" i="16"/>
  <c r="I4195" i="16"/>
  <c r="B6127" i="16"/>
  <c r="C6127" i="16"/>
  <c r="J4543" i="16"/>
  <c r="H14569" i="16"/>
  <c r="K14569" i="16"/>
  <c r="L14569" i="16"/>
  <c r="C8659" i="16"/>
  <c r="B8659" i="16"/>
  <c r="I2987" i="16"/>
  <c r="C11215" i="16"/>
  <c r="B11215" i="16"/>
  <c r="E4326" i="16"/>
  <c r="I4323" i="16"/>
  <c r="H4323" i="16"/>
  <c r="F4323" i="16"/>
  <c r="K4323" i="16"/>
  <c r="L4323" i="16"/>
  <c r="J4323" i="16"/>
  <c r="J6065" i="16"/>
  <c r="J3507" i="16"/>
  <c r="E16199" i="16"/>
  <c r="H16198" i="16"/>
  <c r="F3202" i="16"/>
  <c r="K3202" i="16"/>
  <c r="I8298" i="16"/>
  <c r="E8299" i="16"/>
  <c r="H8298" i="16"/>
  <c r="I7778" i="16"/>
  <c r="L14678" i="16"/>
  <c r="J8902" i="16"/>
  <c r="B504" i="16"/>
  <c r="C504" i="16"/>
  <c r="D505" i="16"/>
  <c r="F7451" i="16"/>
  <c r="K7451" i="16"/>
  <c r="L7451" i="16"/>
  <c r="J9672" i="16"/>
  <c r="E15007" i="16"/>
  <c r="J15004" i="16"/>
  <c r="H15004" i="16"/>
  <c r="I15004" i="16"/>
  <c r="F15004" i="16"/>
  <c r="K15004" i="16"/>
  <c r="L15004" i="16"/>
  <c r="E3333" i="16"/>
  <c r="H3330" i="16"/>
  <c r="F3330" i="16"/>
  <c r="J3330" i="16"/>
  <c r="I3330" i="16"/>
  <c r="D8513" i="16"/>
  <c r="D8512" i="16"/>
  <c r="D8511" i="16"/>
  <c r="B8510" i="16"/>
  <c r="C8510" i="16"/>
  <c r="K9979" i="16"/>
  <c r="L9979" i="16"/>
  <c r="E11155" i="16"/>
  <c r="C11674" i="16"/>
  <c r="B11674" i="16"/>
  <c r="H10744" i="16"/>
  <c r="J15768" i="16"/>
  <c r="E10889" i="16"/>
  <c r="B7623" i="16"/>
  <c r="C7623" i="16"/>
  <c r="H13479" i="16"/>
  <c r="D8099" i="16"/>
  <c r="D8098" i="16"/>
  <c r="D8097" i="16"/>
  <c r="B8096" i="16"/>
  <c r="C8096" i="16"/>
  <c r="E7664" i="16"/>
  <c r="F7663" i="16"/>
  <c r="K7663" i="16"/>
  <c r="H7663" i="16"/>
  <c r="F12861" i="16"/>
  <c r="K12861" i="16"/>
  <c r="L12861" i="16"/>
  <c r="D8365" i="16"/>
  <c r="D8364" i="16"/>
  <c r="D8363" i="16"/>
  <c r="B8362" i="16"/>
  <c r="C8362" i="16"/>
  <c r="L11612" i="16"/>
  <c r="J13697" i="16"/>
  <c r="E12188" i="16"/>
  <c r="J12185" i="16"/>
  <c r="I12185" i="16"/>
  <c r="H12185" i="16"/>
  <c r="F12185" i="16"/>
  <c r="E6419" i="16"/>
  <c r="J6416" i="16"/>
  <c r="I6416" i="16"/>
  <c r="H6416" i="16"/>
  <c r="F6416" i="16"/>
  <c r="K6416" i="16"/>
  <c r="L6416" i="16"/>
  <c r="K12776" i="16"/>
  <c r="L12776" i="16"/>
  <c r="C3568" i="16"/>
  <c r="B3568" i="16"/>
  <c r="H13806" i="16"/>
  <c r="K13806" i="16"/>
  <c r="L13806" i="16"/>
  <c r="I4238" i="16"/>
  <c r="E12344" i="16"/>
  <c r="J12341" i="16"/>
  <c r="I12341" i="16"/>
  <c r="H12341" i="16"/>
  <c r="F12341" i="16"/>
  <c r="H16095" i="16"/>
  <c r="K16095" i="16"/>
  <c r="L16095" i="16"/>
  <c r="D10952" i="16"/>
  <c r="C10950" i="16"/>
  <c r="D10951" i="16"/>
  <c r="B10950" i="16"/>
  <c r="D10953" i="16"/>
  <c r="E5002" i="16"/>
  <c r="D11346" i="16"/>
  <c r="D11345" i="16"/>
  <c r="D11344" i="16"/>
  <c r="B11343" i="16"/>
  <c r="C11343" i="16"/>
  <c r="J8159" i="16"/>
  <c r="L6556" i="16"/>
  <c r="I11394" i="16"/>
  <c r="E3117" i="16"/>
  <c r="H3116" i="16"/>
  <c r="B16474" i="16"/>
  <c r="D16475" i="16"/>
  <c r="C16474" i="16"/>
  <c r="C12861" i="16"/>
  <c r="B12861" i="16"/>
  <c r="D12862" i="16"/>
  <c r="D11579" i="16"/>
  <c r="D11578" i="16"/>
  <c r="D11577" i="16"/>
  <c r="B11576" i="16"/>
  <c r="C11576" i="16"/>
  <c r="D11092" i="16"/>
  <c r="D11091" i="16"/>
  <c r="C11089" i="16"/>
  <c r="B11089" i="16"/>
  <c r="D11090" i="16"/>
  <c r="E6255" i="16"/>
  <c r="H6252" i="16"/>
  <c r="F6252" i="16"/>
  <c r="K6252" i="16"/>
  <c r="L6252" i="16"/>
  <c r="J6252" i="16"/>
  <c r="I6252" i="16"/>
  <c r="J4744" i="16"/>
  <c r="I4744" i="16"/>
  <c r="E4745" i="16"/>
  <c r="F4744" i="16"/>
  <c r="D12559" i="16"/>
  <c r="C12558" i="16"/>
  <c r="B12558" i="16"/>
  <c r="C261" i="16"/>
  <c r="B261" i="16"/>
  <c r="D262" i="16"/>
  <c r="B2590" i="16"/>
  <c r="C2590" i="16"/>
  <c r="D2591" i="16"/>
  <c r="D14789" i="16"/>
  <c r="B14788" i="16"/>
  <c r="C14788" i="16"/>
  <c r="E15444" i="16"/>
  <c r="E16298" i="16"/>
  <c r="E4606" i="16"/>
  <c r="H4603" i="16"/>
  <c r="F4603" i="16"/>
  <c r="K4603" i="16"/>
  <c r="L4603" i="16"/>
  <c r="J4603" i="16"/>
  <c r="I4603" i="16"/>
  <c r="D16857" i="16"/>
  <c r="C16856" i="16"/>
  <c r="B16856" i="16"/>
  <c r="E9213" i="16"/>
  <c r="L13588" i="16"/>
  <c r="C5063" i="16"/>
  <c r="B5063" i="16"/>
  <c r="J4604" i="16"/>
  <c r="E8596" i="16"/>
  <c r="H8593" i="16"/>
  <c r="F8593" i="16"/>
  <c r="J8593" i="16"/>
  <c r="I8593" i="16"/>
  <c r="I8443" i="16"/>
  <c r="D5269" i="16"/>
  <c r="D5268" i="16"/>
  <c r="C5266" i="16"/>
  <c r="D5267" i="16"/>
  <c r="B5266" i="16"/>
  <c r="I11894" i="16"/>
  <c r="E11895" i="16"/>
  <c r="H11894" i="16"/>
  <c r="J4195" i="16"/>
  <c r="E7180" i="16"/>
  <c r="I7177" i="16"/>
  <c r="H7177" i="16"/>
  <c r="F7177" i="16"/>
  <c r="K7177" i="16"/>
  <c r="L7177" i="16"/>
  <c r="J7177" i="16"/>
  <c r="K7099" i="16"/>
  <c r="L7099" i="16"/>
  <c r="I14569" i="16"/>
  <c r="B6024" i="16"/>
  <c r="C6024" i="16"/>
  <c r="B14026" i="16"/>
  <c r="D14027" i="16"/>
  <c r="C14026" i="16"/>
  <c r="K7554" i="16"/>
  <c r="L7554" i="16"/>
  <c r="L14896" i="16"/>
  <c r="B10664" i="16"/>
  <c r="C10664" i="16"/>
  <c r="J7778" i="16"/>
  <c r="K8748" i="16"/>
  <c r="L8748" i="16"/>
  <c r="E14462" i="16"/>
  <c r="J14459" i="16"/>
  <c r="I14459" i="16"/>
  <c r="F14459" i="16"/>
  <c r="K14459" i="16"/>
  <c r="H14459" i="16"/>
  <c r="I11022" i="16"/>
  <c r="F3288" i="16"/>
  <c r="H3288" i="16"/>
  <c r="E3289" i="16"/>
  <c r="I9672" i="16"/>
  <c r="E5200" i="16"/>
  <c r="H5199" i="16"/>
  <c r="I3331" i="16"/>
  <c r="B189" i="16"/>
  <c r="C189" i="16"/>
  <c r="D190" i="16"/>
  <c r="E8028" i="16"/>
  <c r="J8025" i="16"/>
  <c r="H8025" i="16"/>
  <c r="F8025" i="16"/>
  <c r="I8025" i="16"/>
  <c r="J3550" i="16"/>
  <c r="I3550" i="16"/>
  <c r="E3551" i="16"/>
  <c r="H3550" i="16"/>
  <c r="F3550" i="16"/>
  <c r="K3550" i="16"/>
  <c r="L3550" i="16"/>
  <c r="I10744" i="16"/>
  <c r="D15225" i="16"/>
  <c r="C15224" i="16"/>
  <c r="B15224" i="16"/>
  <c r="E11278" i="16"/>
  <c r="J11275" i="16"/>
  <c r="I11275" i="16"/>
  <c r="H11275" i="16"/>
  <c r="F11275" i="16"/>
  <c r="D7627" i="16"/>
  <c r="D7626" i="16"/>
  <c r="C7624" i="16"/>
  <c r="D7625" i="16"/>
  <c r="B7624" i="16"/>
  <c r="E12298" i="16"/>
  <c r="J12295" i="16"/>
  <c r="H12295" i="16"/>
  <c r="F12295" i="16"/>
  <c r="I12295" i="16"/>
  <c r="B16898" i="16"/>
  <c r="C16898" i="16"/>
  <c r="D16899" i="16"/>
  <c r="E13372" i="16"/>
  <c r="J13369" i="16"/>
  <c r="I13369" i="16"/>
  <c r="H13369" i="16"/>
  <c r="F13369" i="16"/>
  <c r="K13369" i="16"/>
  <c r="L13369" i="16"/>
  <c r="E13262" i="16"/>
  <c r="J13261" i="16"/>
  <c r="I13261" i="16"/>
  <c r="K10134" i="16"/>
  <c r="L10134" i="16"/>
  <c r="B16551" i="16"/>
  <c r="D16552" i="16"/>
  <c r="C16551" i="16"/>
  <c r="J12186" i="16"/>
  <c r="I6417" i="16"/>
  <c r="B6958" i="16"/>
  <c r="C6958" i="16"/>
  <c r="E10598" i="16"/>
  <c r="J10595" i="16"/>
  <c r="I10595" i="16"/>
  <c r="H10595" i="16"/>
  <c r="F10595" i="16"/>
  <c r="E3938" i="16"/>
  <c r="H3937" i="16"/>
  <c r="I12342" i="16"/>
  <c r="D13700" i="16"/>
  <c r="B13699" i="16"/>
  <c r="C13699" i="16"/>
  <c r="E16856" i="16"/>
  <c r="K4066" i="16"/>
  <c r="L4066" i="16"/>
  <c r="D12699" i="16"/>
  <c r="B12698" i="16"/>
  <c r="C12698" i="16"/>
  <c r="E3766" i="16"/>
  <c r="H3765" i="16"/>
  <c r="J3765" i="16"/>
  <c r="D12497" i="16"/>
  <c r="B12496" i="16"/>
  <c r="C12496" i="16"/>
  <c r="B625" i="16"/>
  <c r="C625" i="16"/>
  <c r="D626" i="16"/>
  <c r="K6490" i="16"/>
  <c r="L6490" i="16"/>
  <c r="E15552" i="16"/>
  <c r="F15549" i="16"/>
  <c r="I15549" i="16"/>
  <c r="H15549" i="16"/>
  <c r="J15549" i="16"/>
  <c r="E13155" i="16"/>
  <c r="B5161" i="16"/>
  <c r="C5161" i="16"/>
  <c r="E7901" i="16"/>
  <c r="F7898" i="16"/>
  <c r="I7898" i="16"/>
  <c r="J7898" i="16"/>
  <c r="H7898" i="16"/>
  <c r="J11394" i="16"/>
  <c r="E9829" i="16"/>
  <c r="C2964" i="16"/>
  <c r="D2965" i="16"/>
  <c r="B2964" i="16"/>
  <c r="D2967" i="16"/>
  <c r="D2966" i="16"/>
  <c r="D1013" i="16"/>
  <c r="C1012" i="16"/>
  <c r="B1012" i="16"/>
  <c r="C13373" i="16"/>
  <c r="B13373" i="16"/>
  <c r="D13374" i="16"/>
  <c r="L16549" i="16"/>
  <c r="J11506" i="16"/>
  <c r="L4109" i="16"/>
  <c r="E16624" i="16"/>
  <c r="I16623" i="16"/>
  <c r="E14136" i="16"/>
  <c r="K8443" i="16"/>
  <c r="L8443" i="16"/>
  <c r="C7517" i="16"/>
  <c r="B7517" i="16"/>
  <c r="E6768" i="16"/>
  <c r="K4908" i="16"/>
  <c r="L4908" i="16"/>
  <c r="C6128" i="16"/>
  <c r="B6128" i="16"/>
  <c r="F2944" i="16"/>
  <c r="J2944" i="16"/>
  <c r="I2944" i="16"/>
  <c r="H2944" i="16"/>
  <c r="E2945" i="16"/>
  <c r="J14569" i="16"/>
  <c r="B11214" i="16"/>
  <c r="C11214" i="16"/>
  <c r="K15332" i="16"/>
  <c r="E3204" i="16"/>
  <c r="I3201" i="16"/>
  <c r="H3201" i="16"/>
  <c r="F3201" i="16"/>
  <c r="J3201" i="16"/>
  <c r="K16471" i="16"/>
  <c r="L16471" i="16"/>
  <c r="K12052" i="16"/>
  <c r="L12052" i="16"/>
  <c r="J4152" i="16"/>
  <c r="I4152" i="16"/>
  <c r="E4153" i="16"/>
  <c r="H4152" i="16"/>
  <c r="B11456" i="16"/>
  <c r="C11456" i="16"/>
  <c r="E7453" i="16"/>
  <c r="J7450" i="16"/>
  <c r="I7450" i="16"/>
  <c r="H7450" i="16"/>
  <c r="F7450" i="16"/>
  <c r="K9672" i="16"/>
  <c r="L9672" i="16"/>
  <c r="D15879" i="16"/>
  <c r="C15878" i="16"/>
  <c r="B15878" i="16"/>
  <c r="B8508" i="16"/>
  <c r="C8508" i="16"/>
  <c r="C11675" i="16"/>
  <c r="B11675" i="16"/>
  <c r="J10744" i="16"/>
  <c r="C1204" i="16"/>
  <c r="B1204" i="16"/>
  <c r="D1205" i="16"/>
  <c r="J15223" i="16"/>
  <c r="I15223" i="16"/>
  <c r="H15223" i="16"/>
  <c r="E15224" i="16"/>
  <c r="C1927" i="16"/>
  <c r="B1927" i="16"/>
  <c r="D1928" i="16"/>
  <c r="E13481" i="16"/>
  <c r="J13478" i="16"/>
  <c r="I13478" i="16"/>
  <c r="H13478" i="16"/>
  <c r="F13478" i="16"/>
  <c r="E12863" i="16"/>
  <c r="H12860" i="16"/>
  <c r="I12860" i="16"/>
  <c r="F12860" i="16"/>
  <c r="J12860" i="16"/>
  <c r="E6164" i="16"/>
  <c r="I6161" i="16"/>
  <c r="H6161" i="16"/>
  <c r="F6161" i="16"/>
  <c r="K6161" i="16"/>
  <c r="L6161" i="16"/>
  <c r="J6161" i="16"/>
  <c r="D2287" i="16"/>
  <c r="B2286" i="16"/>
  <c r="C2286" i="16"/>
  <c r="A57" i="1"/>
  <c r="H56" i="1"/>
  <c r="I56" i="1"/>
  <c r="B56" i="1"/>
  <c r="C56" i="1"/>
  <c r="J10442" i="16"/>
  <c r="I10442" i="16"/>
  <c r="E10443" i="16"/>
  <c r="H10442" i="16"/>
  <c r="F10442" i="16"/>
  <c r="K10442" i="16"/>
  <c r="L10442" i="16"/>
  <c r="B383" i="16"/>
  <c r="D384" i="16"/>
  <c r="C383" i="16"/>
  <c r="E13808" i="16"/>
  <c r="F13805" i="16"/>
  <c r="J13805" i="16"/>
  <c r="H13805" i="16"/>
  <c r="I13805" i="16"/>
  <c r="C818" i="16"/>
  <c r="B818" i="16"/>
  <c r="D819" i="16"/>
  <c r="J3980" i="16"/>
  <c r="I3980" i="16"/>
  <c r="E3981" i="16"/>
  <c r="H3980" i="16"/>
  <c r="F3980" i="16"/>
  <c r="K3980" i="16"/>
  <c r="L3980" i="16"/>
  <c r="E14788" i="16"/>
  <c r="I14787" i="16"/>
  <c r="E16097" i="16"/>
  <c r="F16094" i="16"/>
  <c r="K16094" i="16"/>
  <c r="L16094" i="16"/>
  <c r="J16094" i="16"/>
  <c r="H16094" i="16"/>
  <c r="I16094" i="16"/>
  <c r="C11341" i="16"/>
  <c r="B11341" i="16"/>
  <c r="K5744" i="16"/>
  <c r="L5744" i="16"/>
  <c r="D16807" i="16"/>
  <c r="B16806" i="16"/>
  <c r="C16806" i="16"/>
  <c r="C7730" i="16"/>
  <c r="D7731" i="16"/>
  <c r="B7730" i="16"/>
  <c r="D7733" i="16"/>
  <c r="D7732" i="16"/>
  <c r="C11087" i="16"/>
  <c r="B11087" i="16"/>
  <c r="I11506" i="16"/>
  <c r="D13262" i="16"/>
  <c r="B13261" i="16"/>
  <c r="C13261" i="16"/>
  <c r="E16899" i="16"/>
  <c r="F16898" i="16"/>
  <c r="I16898" i="16"/>
  <c r="J3851" i="16"/>
  <c r="I3851" i="16"/>
  <c r="E3852" i="16"/>
  <c r="F3851" i="16"/>
  <c r="B43" i="16"/>
  <c r="C43" i="16"/>
  <c r="D44" i="16"/>
  <c r="F4023" i="16"/>
  <c r="K4023" i="16"/>
  <c r="L4023" i="16"/>
  <c r="E13590" i="16"/>
  <c r="J13587" i="16"/>
  <c r="H13587" i="16"/>
  <c r="I13587" i="16"/>
  <c r="F13587" i="16"/>
  <c r="K13587" i="16"/>
  <c r="L13587" i="16"/>
  <c r="E3246" i="16"/>
  <c r="H3245" i="16"/>
  <c r="F3245" i="16"/>
  <c r="J3245" i="16"/>
  <c r="I3245" i="16"/>
  <c r="I9518" i="16"/>
  <c r="E3376" i="16"/>
  <c r="H3373" i="16"/>
  <c r="F3373" i="16"/>
  <c r="J3373" i="16"/>
  <c r="I3373" i="16"/>
  <c r="D7521" i="16"/>
  <c r="D7520" i="16"/>
  <c r="D7519" i="16"/>
  <c r="B7518" i="16"/>
  <c r="C7518" i="16"/>
  <c r="D14899" i="16"/>
  <c r="B14898" i="16"/>
  <c r="C14898" i="16"/>
  <c r="F3159" i="16"/>
  <c r="K16689" i="16"/>
  <c r="L16689" i="16"/>
  <c r="B6129" i="16"/>
  <c r="C6129" i="16"/>
  <c r="F12496" i="16"/>
  <c r="E7101" i="16"/>
  <c r="I7098" i="16"/>
  <c r="H7098" i="16"/>
  <c r="F7098" i="16"/>
  <c r="J7098" i="16"/>
  <c r="B10810" i="16"/>
  <c r="C10810" i="16"/>
  <c r="C6025" i="16"/>
  <c r="B6025" i="16"/>
  <c r="F4324" i="16"/>
  <c r="K4324" i="16"/>
  <c r="L4324" i="16"/>
  <c r="E7556" i="16"/>
  <c r="I7553" i="16"/>
  <c r="H7553" i="16"/>
  <c r="F7553" i="16"/>
  <c r="J7553" i="16"/>
  <c r="K10287" i="16"/>
  <c r="L10287" i="16"/>
  <c r="E14898" i="16"/>
  <c r="H14895" i="16"/>
  <c r="F14895" i="16"/>
  <c r="K14895" i="16"/>
  <c r="L14895" i="16"/>
  <c r="J14895" i="16"/>
  <c r="I14895" i="16"/>
  <c r="J15332" i="16"/>
  <c r="I3202" i="16"/>
  <c r="E16473" i="16"/>
  <c r="J16470" i="16"/>
  <c r="I16470" i="16"/>
  <c r="F16470" i="16"/>
  <c r="K16470" i="16"/>
  <c r="L16470" i="16"/>
  <c r="H16470" i="16"/>
  <c r="E8750" i="16"/>
  <c r="J8747" i="16"/>
  <c r="I8747" i="16"/>
  <c r="H8747" i="16"/>
  <c r="F8747" i="16"/>
  <c r="E14680" i="16"/>
  <c r="H14677" i="16"/>
  <c r="J14677" i="16"/>
  <c r="I14677" i="16"/>
  <c r="F14677" i="16"/>
  <c r="K11611" i="16"/>
  <c r="L11611" i="16"/>
  <c r="B14354" i="16"/>
  <c r="C14354" i="16"/>
  <c r="D14355" i="16"/>
  <c r="F5962" i="16"/>
  <c r="B13917" i="16"/>
  <c r="C13917" i="16"/>
  <c r="D13918" i="16"/>
  <c r="F4671" i="16"/>
  <c r="F16751" i="16"/>
  <c r="D12777" i="16"/>
  <c r="B12776" i="16"/>
  <c r="C12776" i="16"/>
  <c r="F15659" i="16"/>
  <c r="E9983" i="16"/>
  <c r="H12697" i="16"/>
  <c r="K12697" i="16"/>
  <c r="L12697" i="16"/>
  <c r="F10744" i="16"/>
  <c r="K10744" i="16"/>
  <c r="L10744" i="16"/>
  <c r="D15771" i="16"/>
  <c r="B15770" i="16"/>
  <c r="C15770" i="16"/>
  <c r="F5853" i="16"/>
  <c r="J5853" i="16"/>
  <c r="I5853" i="16"/>
  <c r="E5854" i="16"/>
  <c r="H5853" i="16"/>
  <c r="C2396" i="16"/>
  <c r="B2396" i="16"/>
  <c r="D2397" i="16"/>
  <c r="J13479" i="16"/>
  <c r="C7840" i="16"/>
  <c r="B7840" i="16"/>
  <c r="E5636" i="16"/>
  <c r="H5635" i="16"/>
  <c r="J12861" i="16"/>
  <c r="E6725" i="16"/>
  <c r="C7967" i="16"/>
  <c r="B7967" i="16"/>
  <c r="J3722" i="16"/>
  <c r="E10136" i="16"/>
  <c r="J10133" i="16"/>
  <c r="I10133" i="16"/>
  <c r="H10133" i="16"/>
  <c r="F10133" i="16"/>
  <c r="I6162" i="16"/>
  <c r="D16297" i="16"/>
  <c r="B16296" i="16"/>
  <c r="C16296" i="16"/>
  <c r="J13806" i="16"/>
  <c r="F10596" i="16"/>
  <c r="K10596" i="16"/>
  <c r="L10596" i="16"/>
  <c r="D11872" i="16"/>
  <c r="B11871" i="16"/>
  <c r="C11871" i="16"/>
  <c r="D11874" i="16"/>
  <c r="D11873" i="16"/>
  <c r="E3074" i="16"/>
  <c r="H3073" i="16"/>
  <c r="H15877" i="16"/>
  <c r="K15877" i="16"/>
  <c r="L15877" i="16"/>
  <c r="J16095" i="16"/>
  <c r="E4068" i="16"/>
  <c r="J4065" i="16"/>
  <c r="I4065" i="16"/>
  <c r="H4065" i="16"/>
  <c r="F4065" i="16"/>
  <c r="K4065" i="16"/>
  <c r="L4065" i="16"/>
  <c r="E6492" i="16"/>
  <c r="F6489" i="16"/>
  <c r="J6489" i="16"/>
  <c r="I6489" i="16"/>
  <c r="H6489" i="16"/>
  <c r="I15550" i="16"/>
  <c r="E16808" i="16"/>
  <c r="H16805" i="16"/>
  <c r="F16805" i="16"/>
  <c r="J16805" i="16"/>
  <c r="I16805" i="16"/>
  <c r="B5162" i="16"/>
  <c r="C5162" i="16"/>
  <c r="D1566" i="16"/>
  <c r="B1565" i="16"/>
  <c r="C1565" i="16"/>
  <c r="B2962" i="16"/>
  <c r="C2962" i="16"/>
  <c r="F6253" i="16"/>
  <c r="K6253" i="16"/>
  <c r="L6253" i="16"/>
  <c r="E16553" i="16"/>
  <c r="E12247" i="16"/>
  <c r="E15116" i="16"/>
  <c r="I15113" i="16"/>
  <c r="H15113" i="16"/>
  <c r="F15113" i="16"/>
  <c r="J15113" i="16"/>
  <c r="D12955" i="16"/>
  <c r="B12954" i="16"/>
  <c r="C12954" i="16"/>
  <c r="F11506" i="16"/>
  <c r="J11806" i="16"/>
  <c r="C14133" i="16"/>
  <c r="B14133" i="16"/>
  <c r="D14134" i="16"/>
  <c r="E4111" i="16"/>
  <c r="H4108" i="16"/>
  <c r="F4108" i="16"/>
  <c r="K4108" i="16"/>
  <c r="L4108" i="16"/>
  <c r="J4108" i="16"/>
  <c r="I4108" i="16"/>
  <c r="B8222" i="16"/>
  <c r="C8222" i="16"/>
  <c r="E4824" i="16"/>
  <c r="F4823" i="16"/>
  <c r="K4823" i="16"/>
  <c r="H4823" i="16"/>
  <c r="I5096" i="16"/>
  <c r="E5097" i="16"/>
  <c r="H5096" i="16"/>
  <c r="J4367" i="16"/>
  <c r="I4367" i="16"/>
  <c r="E4368" i="16"/>
  <c r="H4367" i="16"/>
  <c r="F4367" i="16"/>
  <c r="J9518" i="16"/>
  <c r="E8445" i="16"/>
  <c r="H8442" i="16"/>
  <c r="F8442" i="16"/>
  <c r="K8442" i="16"/>
  <c r="L8442" i="16"/>
  <c r="J8442" i="16"/>
  <c r="I8442" i="16"/>
  <c r="F3679" i="16"/>
  <c r="K3679" i="16"/>
  <c r="L3679" i="16"/>
  <c r="H3159" i="16"/>
  <c r="E4910" i="16"/>
  <c r="H4907" i="16"/>
  <c r="F4907" i="16"/>
  <c r="J4907" i="16"/>
  <c r="I4907" i="16"/>
  <c r="H12496" i="16"/>
  <c r="B16752" i="16"/>
  <c r="D16753" i="16"/>
  <c r="C16752" i="16"/>
  <c r="F4543" i="16"/>
  <c r="K4543" i="16"/>
  <c r="L4543" i="16"/>
  <c r="E12558" i="16"/>
  <c r="H12557" i="16"/>
  <c r="I12557" i="16"/>
  <c r="J13915" i="16"/>
  <c r="I13915" i="16"/>
  <c r="H13915" i="16"/>
  <c r="E13916" i="16"/>
  <c r="F13915" i="16"/>
  <c r="K13915" i="16"/>
  <c r="L13915" i="16"/>
  <c r="D6029" i="16"/>
  <c r="D6028" i="16"/>
  <c r="D6027" i="16"/>
  <c r="B6026" i="16"/>
  <c r="C6026" i="16"/>
  <c r="F2987" i="16"/>
  <c r="K2987" i="16"/>
  <c r="L2987" i="16"/>
  <c r="D11218" i="16"/>
  <c r="C11216" i="16"/>
  <c r="D11219" i="16"/>
  <c r="B11216" i="16"/>
  <c r="D11217" i="16"/>
  <c r="F6065" i="16"/>
  <c r="K6065" i="16"/>
  <c r="L6065" i="16"/>
  <c r="C15116" i="16"/>
  <c r="B15116" i="16"/>
  <c r="D15117" i="16"/>
  <c r="F3507" i="16"/>
  <c r="K3507" i="16"/>
  <c r="L3507" i="16"/>
  <c r="I15332" i="16"/>
  <c r="E6339" i="16"/>
  <c r="I6338" i="16"/>
  <c r="B13482" i="16"/>
  <c r="C13482" i="16"/>
  <c r="D13483" i="16"/>
  <c r="E12054" i="16"/>
  <c r="J12051" i="16"/>
  <c r="I12051" i="16"/>
  <c r="H12051" i="16"/>
  <c r="F12051" i="16"/>
  <c r="F8902" i="16"/>
  <c r="K8902" i="16"/>
  <c r="L8902" i="16"/>
  <c r="B11457" i="16"/>
  <c r="C11457" i="16"/>
  <c r="H5962" i="16"/>
  <c r="E11024" i="16"/>
  <c r="I11021" i="16"/>
  <c r="H11021" i="16"/>
  <c r="F11021" i="16"/>
  <c r="J11021" i="16"/>
  <c r="H4671" i="16"/>
  <c r="J6673" i="16"/>
  <c r="F6673" i="16"/>
  <c r="E6674" i="16"/>
  <c r="I6673" i="16"/>
  <c r="H6673" i="16"/>
  <c r="H16751" i="16"/>
  <c r="E9674" i="16"/>
  <c r="J9671" i="16"/>
  <c r="I9671" i="16"/>
  <c r="H9671" i="16"/>
  <c r="F9671" i="16"/>
  <c r="H15659" i="16"/>
  <c r="C14570" i="16"/>
  <c r="D14571" i="16"/>
  <c r="B14570" i="16"/>
  <c r="L15441" i="16"/>
  <c r="J12697" i="16"/>
  <c r="F15768" i="16"/>
  <c r="K15768" i="16"/>
  <c r="L15768" i="16"/>
  <c r="L10885" i="16"/>
  <c r="L10288" i="16"/>
  <c r="B7841" i="16"/>
  <c r="C7841" i="16"/>
  <c r="B7968" i="16"/>
  <c r="C7968" i="16"/>
  <c r="F3722" i="16"/>
  <c r="K3722" i="16"/>
  <c r="L3722" i="16"/>
  <c r="J6162" i="16"/>
  <c r="F13697" i="16"/>
  <c r="K13697" i="16"/>
  <c r="L13697" i="16"/>
  <c r="J4238" i="16"/>
  <c r="J3593" i="16"/>
  <c r="I3593" i="16"/>
  <c r="E3594" i="16"/>
  <c r="H3593" i="16"/>
  <c r="F3593" i="16"/>
  <c r="K3593" i="16"/>
  <c r="L3593" i="16"/>
  <c r="B15442" i="16"/>
  <c r="C15442" i="16"/>
  <c r="D15443" i="16"/>
  <c r="F8159" i="16"/>
  <c r="K8159" i="16"/>
  <c r="L8159" i="16"/>
  <c r="E5746" i="16"/>
  <c r="F5743" i="16"/>
  <c r="J5743" i="16"/>
  <c r="I5743" i="16"/>
  <c r="H5743" i="16"/>
  <c r="E11714" i="16"/>
  <c r="J11711" i="16"/>
  <c r="F11711" i="16"/>
  <c r="K11711" i="16"/>
  <c r="L11711" i="16"/>
  <c r="H11711" i="16"/>
  <c r="I11711" i="16"/>
  <c r="E6560" i="16"/>
  <c r="H15550" i="16"/>
  <c r="K15550" i="16"/>
  <c r="L15550" i="16"/>
  <c r="D5166" i="16"/>
  <c r="D5165" i="16"/>
  <c r="C5163" i="16"/>
  <c r="D5164" i="16"/>
  <c r="B5163" i="16"/>
  <c r="B7728" i="16"/>
  <c r="C7728" i="16"/>
  <c r="K15114" i="16"/>
  <c r="L15114" i="16"/>
  <c r="H11506" i="16"/>
  <c r="I11806" i="16"/>
  <c r="E2902" i="16"/>
  <c r="F2901" i="16"/>
  <c r="K2901" i="16"/>
  <c r="L2901" i="16"/>
  <c r="H2901" i="16"/>
  <c r="I2901" i="16"/>
  <c r="H12624" i="16"/>
  <c r="E12625" i="16"/>
  <c r="J12624" i="16"/>
  <c r="F12624" i="16"/>
  <c r="K12624" i="16"/>
  <c r="E12626" i="16"/>
  <c r="I12623" i="16"/>
  <c r="J12623" i="16"/>
  <c r="H12623" i="16"/>
  <c r="F12623" i="16"/>
  <c r="B5166" i="16"/>
  <c r="C5166" i="16"/>
  <c r="E5747" i="16"/>
  <c r="D14572" i="16"/>
  <c r="B14571" i="16"/>
  <c r="C14571" i="16"/>
  <c r="K11021" i="16"/>
  <c r="L11021" i="16"/>
  <c r="K12051" i="16"/>
  <c r="L12051" i="16"/>
  <c r="F6338" i="16"/>
  <c r="E8446" i="16"/>
  <c r="J4823" i="16"/>
  <c r="B14134" i="16"/>
  <c r="D14135" i="16"/>
  <c r="C14134" i="16"/>
  <c r="E12248" i="16"/>
  <c r="J12247" i="16"/>
  <c r="K6489" i="16"/>
  <c r="L6489" i="16"/>
  <c r="D11877" i="16"/>
  <c r="D11876" i="16"/>
  <c r="C11874" i="16"/>
  <c r="B11874" i="16"/>
  <c r="D11875" i="16"/>
  <c r="F5635" i="16"/>
  <c r="K5635" i="16"/>
  <c r="D13919" i="16"/>
  <c r="B13918" i="16"/>
  <c r="C13918" i="16"/>
  <c r="E8751" i="16"/>
  <c r="B7520" i="16"/>
  <c r="C7520" i="16"/>
  <c r="E3853" i="16"/>
  <c r="H3850" i="16"/>
  <c r="F3850" i="16"/>
  <c r="J3850" i="16"/>
  <c r="I3850" i="16"/>
  <c r="F14787" i="16"/>
  <c r="K13805" i="16"/>
  <c r="L13805" i="16"/>
  <c r="B1928" i="16"/>
  <c r="C1928" i="16"/>
  <c r="D1929" i="16"/>
  <c r="C1205" i="16"/>
  <c r="B1205" i="16"/>
  <c r="D1206" i="16"/>
  <c r="E7454" i="16"/>
  <c r="J16623" i="16"/>
  <c r="B13374" i="16"/>
  <c r="D13375" i="16"/>
  <c r="C13374" i="16"/>
  <c r="K15549" i="16"/>
  <c r="L15549" i="16"/>
  <c r="D12498" i="16"/>
  <c r="C12497" i="16"/>
  <c r="B12497" i="16"/>
  <c r="B12699" i="16"/>
  <c r="C12699" i="16"/>
  <c r="D12700" i="16"/>
  <c r="K10595" i="16"/>
  <c r="L10595" i="16"/>
  <c r="H13261" i="16"/>
  <c r="D16900" i="16"/>
  <c r="B16899" i="16"/>
  <c r="C16899" i="16"/>
  <c r="B7625" i="16"/>
  <c r="C7625" i="16"/>
  <c r="E11279" i="16"/>
  <c r="B190" i="16"/>
  <c r="C190" i="16"/>
  <c r="D191" i="16"/>
  <c r="L14459" i="16"/>
  <c r="D5271" i="16"/>
  <c r="D5270" i="16"/>
  <c r="B5269" i="16"/>
  <c r="C5269" i="16"/>
  <c r="D5272" i="16"/>
  <c r="C262" i="16"/>
  <c r="B262" i="16"/>
  <c r="D263" i="16"/>
  <c r="E4746" i="16"/>
  <c r="I4743" i="16"/>
  <c r="H4743" i="16"/>
  <c r="F4743" i="16"/>
  <c r="K4743" i="16"/>
  <c r="L4743" i="16"/>
  <c r="J4743" i="16"/>
  <c r="B11090" i="16"/>
  <c r="C11090" i="16"/>
  <c r="B11579" i="16"/>
  <c r="C11579" i="16"/>
  <c r="F3116" i="16"/>
  <c r="K3116" i="16"/>
  <c r="K12341" i="16"/>
  <c r="L12341" i="16"/>
  <c r="J7663" i="16"/>
  <c r="F16198" i="16"/>
  <c r="K16198" i="16"/>
  <c r="E4327" i="16"/>
  <c r="F3636" i="16"/>
  <c r="K3636" i="16"/>
  <c r="E11809" i="16"/>
  <c r="E14353" i="16"/>
  <c r="J14350" i="16"/>
  <c r="I14350" i="16"/>
  <c r="H14350" i="16"/>
  <c r="F14350" i="16"/>
  <c r="D13591" i="16"/>
  <c r="B13590" i="16"/>
  <c r="C13590" i="16"/>
  <c r="K10743" i="16"/>
  <c r="L10743" i="16"/>
  <c r="E12700" i="16"/>
  <c r="K14568" i="16"/>
  <c r="L14568" i="16"/>
  <c r="J12122" i="16"/>
  <c r="J4410" i="16"/>
  <c r="B11678" i="16"/>
  <c r="C11678" i="16"/>
  <c r="E16754" i="16"/>
  <c r="K3506" i="16"/>
  <c r="L3506" i="16"/>
  <c r="E16694" i="16"/>
  <c r="I16693" i="16"/>
  <c r="J16693" i="16"/>
  <c r="F16693" i="16"/>
  <c r="E3682" i="16"/>
  <c r="D16200" i="16"/>
  <c r="C16199" i="16"/>
  <c r="B16199" i="16"/>
  <c r="K11505" i="16"/>
  <c r="L11505" i="16"/>
  <c r="E3032" i="16"/>
  <c r="H3029" i="16"/>
  <c r="F3029" i="16"/>
  <c r="K3029" i="16"/>
  <c r="J3029" i="16"/>
  <c r="I3029" i="16"/>
  <c r="C7971" i="16"/>
  <c r="B7971" i="16"/>
  <c r="F7263" i="16"/>
  <c r="K7263" i="16"/>
  <c r="L7778" i="16"/>
  <c r="I10291" i="16"/>
  <c r="E10292" i="16"/>
  <c r="H10291" i="16"/>
  <c r="F10291" i="16"/>
  <c r="C15334" i="16"/>
  <c r="B15334" i="16"/>
  <c r="D15335" i="16"/>
  <c r="L4195" i="16"/>
  <c r="I6560" i="16"/>
  <c r="H6560" i="16"/>
  <c r="E6561" i="16"/>
  <c r="F6560" i="16"/>
  <c r="K6560" i="16"/>
  <c r="L6560" i="16"/>
  <c r="H6338" i="16"/>
  <c r="E4911" i="16"/>
  <c r="E5098" i="16"/>
  <c r="H5095" i="16"/>
  <c r="F5095" i="16"/>
  <c r="J5095" i="16"/>
  <c r="I5095" i="16"/>
  <c r="K15113" i="16"/>
  <c r="L15113" i="16"/>
  <c r="K16805" i="16"/>
  <c r="L16805" i="16"/>
  <c r="E6493" i="16"/>
  <c r="K10133" i="16"/>
  <c r="L10133" i="16"/>
  <c r="B15771" i="16"/>
  <c r="C15771" i="16"/>
  <c r="D15772" i="16"/>
  <c r="K15659" i="16"/>
  <c r="L15659" i="16"/>
  <c r="K7098" i="16"/>
  <c r="L7098" i="16"/>
  <c r="K3159" i="16"/>
  <c r="L3159" i="16"/>
  <c r="B7521" i="16"/>
  <c r="C7521" i="16"/>
  <c r="E13591" i="16"/>
  <c r="C7731" i="16"/>
  <c r="B7731" i="16"/>
  <c r="E13809" i="16"/>
  <c r="C2965" i="16"/>
  <c r="B2965" i="16"/>
  <c r="E15553" i="16"/>
  <c r="I3765" i="16"/>
  <c r="C13700" i="16"/>
  <c r="B13700" i="16"/>
  <c r="D13701" i="16"/>
  <c r="E3290" i="16"/>
  <c r="I3287" i="16"/>
  <c r="H3287" i="16"/>
  <c r="F3287" i="16"/>
  <c r="K3287" i="16"/>
  <c r="L3287" i="16"/>
  <c r="J3287" i="16"/>
  <c r="E11896" i="16"/>
  <c r="F11893" i="16"/>
  <c r="K11893" i="16"/>
  <c r="L11893" i="16"/>
  <c r="J11893" i="16"/>
  <c r="H11893" i="16"/>
  <c r="I11893" i="16"/>
  <c r="B8364" i="16"/>
  <c r="C8364" i="16"/>
  <c r="E3334" i="16"/>
  <c r="D506" i="16"/>
  <c r="B505" i="16"/>
  <c r="C505" i="16"/>
  <c r="E8300" i="16"/>
  <c r="J8297" i="16"/>
  <c r="I8297" i="16"/>
  <c r="F8297" i="16"/>
  <c r="H8297" i="16"/>
  <c r="E4198" i="16"/>
  <c r="K3894" i="16"/>
  <c r="L3894" i="16"/>
  <c r="K4281" i="16"/>
  <c r="L4281" i="16"/>
  <c r="J15989" i="16"/>
  <c r="E15990" i="16"/>
  <c r="I15989" i="16"/>
  <c r="F15989" i="16"/>
  <c r="K15989" i="16"/>
  <c r="H15989" i="16"/>
  <c r="K13479" i="16"/>
  <c r="L13479" i="16"/>
  <c r="E7781" i="16"/>
  <c r="B10667" i="16"/>
  <c r="C10667" i="16"/>
  <c r="K2986" i="16"/>
  <c r="L2986" i="16"/>
  <c r="B16692" i="16"/>
  <c r="C16692" i="16"/>
  <c r="D16693" i="16"/>
  <c r="B14680" i="16"/>
  <c r="D14681" i="16"/>
  <c r="C14680" i="16"/>
  <c r="B11679" i="16"/>
  <c r="C11679" i="16"/>
  <c r="E8905" i="16"/>
  <c r="K11976" i="16"/>
  <c r="L11976" i="16"/>
  <c r="E4546" i="16"/>
  <c r="E3810" i="16"/>
  <c r="H3807" i="16"/>
  <c r="F3807" i="16"/>
  <c r="K3807" i="16"/>
  <c r="L3807" i="16"/>
  <c r="J3807" i="16"/>
  <c r="I3807" i="16"/>
  <c r="E14244" i="16"/>
  <c r="I14241" i="16"/>
  <c r="J14241" i="16"/>
  <c r="H14241" i="16"/>
  <c r="F14241" i="16"/>
  <c r="K13052" i="16"/>
  <c r="L13052" i="16"/>
  <c r="E5965" i="16"/>
  <c r="C10813" i="16"/>
  <c r="B10813" i="16"/>
  <c r="K4022" i="16"/>
  <c r="L4022" i="16"/>
  <c r="B15443" i="16"/>
  <c r="C15443" i="16"/>
  <c r="D15444" i="16"/>
  <c r="D16754" i="16"/>
  <c r="B16753" i="16"/>
  <c r="C16753" i="16"/>
  <c r="K4367" i="16"/>
  <c r="L4367" i="16"/>
  <c r="E3075" i="16"/>
  <c r="I3072" i="16"/>
  <c r="H3072" i="16"/>
  <c r="J3072" i="16"/>
  <c r="F3072" i="16"/>
  <c r="B11872" i="16"/>
  <c r="C11872" i="16"/>
  <c r="E5637" i="16"/>
  <c r="I5634" i="16"/>
  <c r="H5634" i="16"/>
  <c r="F5634" i="16"/>
  <c r="K5634" i="16"/>
  <c r="J5634" i="16"/>
  <c r="K5962" i="16"/>
  <c r="L5962" i="16"/>
  <c r="E7557" i="16"/>
  <c r="K3245" i="16"/>
  <c r="L3245" i="16"/>
  <c r="D13263" i="16"/>
  <c r="B13262" i="16"/>
  <c r="C13262" i="16"/>
  <c r="E14789" i="16"/>
  <c r="I14786" i="16"/>
  <c r="H14786" i="16"/>
  <c r="F14786" i="16"/>
  <c r="J14786" i="16"/>
  <c r="C819" i="16"/>
  <c r="D820" i="16"/>
  <c r="B819" i="16"/>
  <c r="E12864" i="16"/>
  <c r="D15880" i="16"/>
  <c r="B15879" i="16"/>
  <c r="C15879" i="16"/>
  <c r="E16625" i="16"/>
  <c r="J16622" i="16"/>
  <c r="I16622" i="16"/>
  <c r="H16622" i="16"/>
  <c r="F16622" i="16"/>
  <c r="K16622" i="16"/>
  <c r="E16857" i="16"/>
  <c r="F16854" i="16"/>
  <c r="H16854" i="16"/>
  <c r="I16854" i="16"/>
  <c r="J16854" i="16"/>
  <c r="D16553" i="16"/>
  <c r="B16552" i="16"/>
  <c r="C16552" i="16"/>
  <c r="C7626" i="16"/>
  <c r="B7626" i="16"/>
  <c r="D16858" i="16"/>
  <c r="B16857" i="16"/>
  <c r="C16857" i="16"/>
  <c r="B12862" i="16"/>
  <c r="C12862" i="16"/>
  <c r="D12863" i="16"/>
  <c r="E3118" i="16"/>
  <c r="J3115" i="16"/>
  <c r="H3115" i="16"/>
  <c r="F3115" i="16"/>
  <c r="K3115" i="16"/>
  <c r="L3115" i="16"/>
  <c r="I3115" i="16"/>
  <c r="C11344" i="16"/>
  <c r="B11344" i="16"/>
  <c r="D10954" i="16"/>
  <c r="B10953" i="16"/>
  <c r="C10953" i="16"/>
  <c r="D10956" i="16"/>
  <c r="D10955" i="16"/>
  <c r="D8367" i="16"/>
  <c r="C8365" i="16"/>
  <c r="D8366" i="16"/>
  <c r="B8365" i="16"/>
  <c r="D8368" i="16"/>
  <c r="B8097" i="16"/>
  <c r="C8097" i="16"/>
  <c r="C8511" i="16"/>
  <c r="B8511" i="16"/>
  <c r="E3638" i="16"/>
  <c r="J3635" i="16"/>
  <c r="F3635" i="16"/>
  <c r="K3635" i="16"/>
  <c r="L3635" i="16"/>
  <c r="I3635" i="16"/>
  <c r="H3635" i="16"/>
  <c r="L9518" i="16"/>
  <c r="D13154" i="16"/>
  <c r="B13153" i="16"/>
  <c r="C13153" i="16"/>
  <c r="B16098" i="16"/>
  <c r="C16098" i="16"/>
  <c r="D16099" i="16"/>
  <c r="E4241" i="16"/>
  <c r="E12957" i="16"/>
  <c r="J12954" i="16"/>
  <c r="H12954" i="16"/>
  <c r="F12954" i="16"/>
  <c r="I12954" i="16"/>
  <c r="K5417" i="16"/>
  <c r="L5417" i="16"/>
  <c r="E11616" i="16"/>
  <c r="H11615" i="16"/>
  <c r="F11615" i="16"/>
  <c r="I11615" i="16"/>
  <c r="J11615" i="16"/>
  <c r="K7026" i="16"/>
  <c r="L7026" i="16"/>
  <c r="B10668" i="16"/>
  <c r="C10668" i="16"/>
  <c r="E14572" i="16"/>
  <c r="B13809" i="16"/>
  <c r="C13809" i="16"/>
  <c r="D13810" i="16"/>
  <c r="K5526" i="16"/>
  <c r="L5526" i="16"/>
  <c r="C3571" i="16"/>
  <c r="B3571" i="16"/>
  <c r="B15009" i="16"/>
  <c r="C15009" i="16"/>
  <c r="D15010" i="16"/>
  <c r="K9364" i="16"/>
  <c r="L9364" i="16"/>
  <c r="D13054" i="16"/>
  <c r="B13053" i="16"/>
  <c r="C13053" i="16"/>
  <c r="K6959" i="16"/>
  <c r="L6959" i="16"/>
  <c r="E3510" i="16"/>
  <c r="B8662" i="16"/>
  <c r="C8662" i="16"/>
  <c r="L11806" i="16"/>
  <c r="E11509" i="16"/>
  <c r="L11394" i="16"/>
  <c r="D15989" i="16"/>
  <c r="B15988" i="16"/>
  <c r="C15988" i="16"/>
  <c r="C7845" i="16"/>
  <c r="D7846" i="16"/>
  <c r="B7845" i="16"/>
  <c r="D7848" i="16"/>
  <c r="D7847" i="16"/>
  <c r="E7265" i="16"/>
  <c r="H7262" i="16"/>
  <c r="J7262" i="16"/>
  <c r="I7262" i="16"/>
  <c r="F7262" i="16"/>
  <c r="C11461" i="16"/>
  <c r="D11462" i="16"/>
  <c r="B11461" i="16"/>
  <c r="D11464" i="16"/>
  <c r="D11463" i="16"/>
  <c r="D10817" i="16"/>
  <c r="D10816" i="16"/>
  <c r="C10814" i="16"/>
  <c r="D10815" i="16"/>
  <c r="B10814" i="16"/>
  <c r="E6902" i="16"/>
  <c r="J6901" i="16"/>
  <c r="I6901" i="16"/>
  <c r="C6027" i="16"/>
  <c r="B6027" i="16"/>
  <c r="J2901" i="16"/>
  <c r="E11715" i="16"/>
  <c r="K9671" i="16"/>
  <c r="L9671" i="16"/>
  <c r="E6675" i="16"/>
  <c r="J6672" i="16"/>
  <c r="I6672" i="16"/>
  <c r="H6672" i="16"/>
  <c r="F6672" i="16"/>
  <c r="K6672" i="16"/>
  <c r="L6672" i="16"/>
  <c r="E11025" i="16"/>
  <c r="B11217" i="16"/>
  <c r="C11217" i="16"/>
  <c r="F12557" i="16"/>
  <c r="K12557" i="16"/>
  <c r="L12557" i="16"/>
  <c r="J5096" i="16"/>
  <c r="D1567" i="16"/>
  <c r="B1566" i="16"/>
  <c r="C1566" i="16"/>
  <c r="E16809" i="16"/>
  <c r="F3073" i="16"/>
  <c r="K3073" i="16"/>
  <c r="I5635" i="16"/>
  <c r="E5855" i="16"/>
  <c r="I5852" i="16"/>
  <c r="H5852" i="16"/>
  <c r="F5852" i="16"/>
  <c r="K5852" i="16"/>
  <c r="L5852" i="16"/>
  <c r="J5852" i="16"/>
  <c r="E14681" i="16"/>
  <c r="H16898" i="16"/>
  <c r="K16898" i="16"/>
  <c r="L16898" i="16"/>
  <c r="J14787" i="16"/>
  <c r="C384" i="16"/>
  <c r="D385" i="16"/>
  <c r="B384" i="16"/>
  <c r="K13478" i="16"/>
  <c r="L13478" i="16"/>
  <c r="E15225" i="16"/>
  <c r="J15222" i="16"/>
  <c r="I15222" i="16"/>
  <c r="H15222" i="16"/>
  <c r="F15222" i="16"/>
  <c r="K15222" i="16"/>
  <c r="L15222" i="16"/>
  <c r="K3201" i="16"/>
  <c r="L3201" i="16"/>
  <c r="E2946" i="16"/>
  <c r="I2943" i="16"/>
  <c r="H2943" i="16"/>
  <c r="F2943" i="16"/>
  <c r="K2943" i="16"/>
  <c r="J2943" i="16"/>
  <c r="F16623" i="16"/>
  <c r="J13155" i="16"/>
  <c r="H13155" i="16"/>
  <c r="I13155" i="16"/>
  <c r="F13155" i="16"/>
  <c r="E13156" i="16"/>
  <c r="F3765" i="16"/>
  <c r="K3765" i="16"/>
  <c r="L3765" i="16"/>
  <c r="H16855" i="16"/>
  <c r="F3937" i="16"/>
  <c r="K3937" i="16"/>
  <c r="K12295" i="16"/>
  <c r="L12295" i="16"/>
  <c r="D7629" i="16"/>
  <c r="C7627" i="16"/>
  <c r="D7628" i="16"/>
  <c r="B7627" i="16"/>
  <c r="D7630" i="16"/>
  <c r="B15225" i="16"/>
  <c r="C15225" i="16"/>
  <c r="D15226" i="16"/>
  <c r="K8025" i="16"/>
  <c r="L8025" i="16"/>
  <c r="F5199" i="16"/>
  <c r="K5199" i="16"/>
  <c r="I3288" i="16"/>
  <c r="E14463" i="16"/>
  <c r="D14028" i="16"/>
  <c r="C14027" i="16"/>
  <c r="B14027" i="16"/>
  <c r="J11894" i="16"/>
  <c r="I16298" i="16"/>
  <c r="H16298" i="16"/>
  <c r="E16299" i="16"/>
  <c r="F16298" i="16"/>
  <c r="K16298" i="16"/>
  <c r="L16298" i="16"/>
  <c r="C11091" i="16"/>
  <c r="B11091" i="16"/>
  <c r="I3116" i="16"/>
  <c r="B11345" i="16"/>
  <c r="C11345" i="16"/>
  <c r="E12189" i="16"/>
  <c r="B8512" i="16"/>
  <c r="C8512" i="16"/>
  <c r="J8298" i="16"/>
  <c r="I3636" i="16"/>
  <c r="F6618" i="16"/>
  <c r="K6618" i="16"/>
  <c r="L6618" i="16"/>
  <c r="H14351" i="16"/>
  <c r="E3896" i="16"/>
  <c r="F3893" i="16"/>
  <c r="K3893" i="16"/>
  <c r="L3893" i="16"/>
  <c r="J3893" i="16"/>
  <c r="I3893" i="16"/>
  <c r="H3893" i="16"/>
  <c r="E4283" i="16"/>
  <c r="J4280" i="16"/>
  <c r="I4280" i="16"/>
  <c r="H4280" i="16"/>
  <c r="F4280" i="16"/>
  <c r="B6961" i="16"/>
  <c r="C6961" i="16"/>
  <c r="I12955" i="16"/>
  <c r="E10747" i="16"/>
  <c r="F7354" i="16"/>
  <c r="K7354" i="16"/>
  <c r="D10672" i="16"/>
  <c r="D10671" i="16"/>
  <c r="C10669" i="16"/>
  <c r="D10670" i="16"/>
  <c r="B10669" i="16"/>
  <c r="E2990" i="16"/>
  <c r="B15662" i="16"/>
  <c r="C15662" i="16"/>
  <c r="D15663" i="16"/>
  <c r="E3725" i="16"/>
  <c r="E15662" i="16"/>
  <c r="E11978" i="16"/>
  <c r="I11975" i="16"/>
  <c r="F11975" i="16"/>
  <c r="J11975" i="16"/>
  <c r="H11975" i="16"/>
  <c r="B8663" i="16"/>
  <c r="C8663" i="16"/>
  <c r="J3808" i="16"/>
  <c r="L6162" i="16"/>
  <c r="I7263" i="16"/>
  <c r="E4674" i="16"/>
  <c r="L3158" i="16"/>
  <c r="E4026" i="16"/>
  <c r="E6340" i="16"/>
  <c r="H6337" i="16"/>
  <c r="F6337" i="16"/>
  <c r="J6337" i="16"/>
  <c r="I6337" i="16"/>
  <c r="K6673" i="16"/>
  <c r="L6673" i="16"/>
  <c r="E12055" i="16"/>
  <c r="J6338" i="16"/>
  <c r="B6028" i="16"/>
  <c r="C6028" i="16"/>
  <c r="E4369" i="16"/>
  <c r="H4366" i="16"/>
  <c r="F4366" i="16"/>
  <c r="J4366" i="16"/>
  <c r="I4366" i="16"/>
  <c r="K11506" i="16"/>
  <c r="L11506" i="16"/>
  <c r="E15117" i="16"/>
  <c r="I3073" i="16"/>
  <c r="E6726" i="16"/>
  <c r="D12778" i="16"/>
  <c r="B12777" i="16"/>
  <c r="C12777" i="16"/>
  <c r="B14355" i="16"/>
  <c r="C14355" i="16"/>
  <c r="D14356" i="16"/>
  <c r="K8747" i="16"/>
  <c r="L8747" i="16"/>
  <c r="E14899" i="16"/>
  <c r="E7102" i="16"/>
  <c r="B14899" i="16"/>
  <c r="C14899" i="16"/>
  <c r="D14900" i="16"/>
  <c r="K3373" i="16"/>
  <c r="L3373" i="16"/>
  <c r="E3247" i="16"/>
  <c r="I3244" i="16"/>
  <c r="H3244" i="16"/>
  <c r="F3244" i="16"/>
  <c r="K3244" i="16"/>
  <c r="L3244" i="16"/>
  <c r="J3244" i="16"/>
  <c r="C44" i="16"/>
  <c r="B44" i="16"/>
  <c r="D45" i="16"/>
  <c r="H57" i="1"/>
  <c r="I57" i="1"/>
  <c r="A58" i="1"/>
  <c r="B57" i="1"/>
  <c r="C57" i="1"/>
  <c r="K7450" i="16"/>
  <c r="L7450" i="16"/>
  <c r="E4154" i="16"/>
  <c r="I4151" i="16"/>
  <c r="H4151" i="16"/>
  <c r="F4151" i="16"/>
  <c r="K4151" i="16"/>
  <c r="L4151" i="16"/>
  <c r="J4151" i="16"/>
  <c r="H16623" i="16"/>
  <c r="K7898" i="16"/>
  <c r="L7898" i="16"/>
  <c r="C626" i="16"/>
  <c r="B626" i="16"/>
  <c r="D627" i="16"/>
  <c r="I16855" i="16"/>
  <c r="E10599" i="16"/>
  <c r="K11275" i="16"/>
  <c r="L11275" i="16"/>
  <c r="J3288" i="16"/>
  <c r="K8593" i="16"/>
  <c r="L8593" i="16"/>
  <c r="D14790" i="16"/>
  <c r="B14789" i="16"/>
  <c r="C14789" i="16"/>
  <c r="D11095" i="16"/>
  <c r="D11094" i="16"/>
  <c r="C11092" i="16"/>
  <c r="D11093" i="16"/>
  <c r="B11092" i="16"/>
  <c r="J3116" i="16"/>
  <c r="D11349" i="16"/>
  <c r="D11348" i="16"/>
  <c r="C11346" i="16"/>
  <c r="D11347" i="16"/>
  <c r="B11346" i="16"/>
  <c r="B10951" i="16"/>
  <c r="C10951" i="16"/>
  <c r="E12345" i="16"/>
  <c r="C8098" i="16"/>
  <c r="B8098" i="16"/>
  <c r="E10890" i="16"/>
  <c r="H10889" i="16"/>
  <c r="J10889" i="16"/>
  <c r="I10889" i="16"/>
  <c r="E11156" i="16"/>
  <c r="H11155" i="16"/>
  <c r="D8516" i="16"/>
  <c r="D8515" i="16"/>
  <c r="C8513" i="16"/>
  <c r="D8514" i="16"/>
  <c r="B8513" i="16"/>
  <c r="L3202" i="16"/>
  <c r="B8224" i="16"/>
  <c r="C8224" i="16"/>
  <c r="J3636" i="16"/>
  <c r="H12955" i="16"/>
  <c r="E5419" i="16"/>
  <c r="J5416" i="16"/>
  <c r="I5416" i="16"/>
  <c r="H5416" i="16"/>
  <c r="F5416" i="16"/>
  <c r="K5416" i="16"/>
  <c r="E7028" i="16"/>
  <c r="J7025" i="16"/>
  <c r="I7025" i="16"/>
  <c r="H7025" i="16"/>
  <c r="F7025" i="16"/>
  <c r="J12381" i="16"/>
  <c r="F12381" i="16"/>
  <c r="K12381" i="16"/>
  <c r="L12381" i="16"/>
  <c r="L8158" i="16"/>
  <c r="E5528" i="16"/>
  <c r="J5525" i="16"/>
  <c r="I5525" i="16"/>
  <c r="H5525" i="16"/>
  <c r="F5525" i="16"/>
  <c r="C3572" i="16"/>
  <c r="B3572" i="16"/>
  <c r="D14463" i="16"/>
  <c r="B14462" i="16"/>
  <c r="C14462" i="16"/>
  <c r="E9366" i="16"/>
  <c r="F9363" i="16"/>
  <c r="K9363" i="16"/>
  <c r="L9363" i="16"/>
  <c r="J9363" i="16"/>
  <c r="I9363" i="16"/>
  <c r="H9363" i="16"/>
  <c r="E6961" i="16"/>
  <c r="J6958" i="16"/>
  <c r="H6958" i="16"/>
  <c r="F6958" i="16"/>
  <c r="K6958" i="16"/>
  <c r="I6958" i="16"/>
  <c r="K6064" i="16"/>
  <c r="L6064" i="16"/>
  <c r="D8667" i="16"/>
  <c r="D8666" i="16"/>
  <c r="D8665" i="16"/>
  <c r="B8664" i="16"/>
  <c r="C8664" i="16"/>
  <c r="D118" i="16"/>
  <c r="B117" i="16"/>
  <c r="C117" i="16"/>
  <c r="E16391" i="16"/>
  <c r="H16388" i="16"/>
  <c r="F16388" i="16"/>
  <c r="J16388" i="16"/>
  <c r="I16388" i="16"/>
  <c r="F3808" i="16"/>
  <c r="K3808" i="16"/>
  <c r="L3808" i="16"/>
  <c r="C7972" i="16"/>
  <c r="D7973" i="16"/>
  <c r="B7972" i="16"/>
  <c r="D7975" i="16"/>
  <c r="D7974" i="16"/>
  <c r="E13054" i="16"/>
  <c r="I13051" i="16"/>
  <c r="F13051" i="16"/>
  <c r="H13051" i="16"/>
  <c r="J13051" i="16"/>
  <c r="B7843" i="16"/>
  <c r="C7843" i="16"/>
  <c r="J7263" i="16"/>
  <c r="L11022" i="16"/>
  <c r="B11459" i="16"/>
  <c r="C11459" i="16"/>
  <c r="K5308" i="16"/>
  <c r="B12628" i="16"/>
  <c r="C12628" i="16"/>
  <c r="D12629" i="16"/>
  <c r="B13483" i="16"/>
  <c r="C13483" i="16"/>
  <c r="D13484" i="16"/>
  <c r="D11220" i="16"/>
  <c r="B11219" i="16"/>
  <c r="C11219" i="16"/>
  <c r="D11222" i="16"/>
  <c r="D11221" i="16"/>
  <c r="D6031" i="16"/>
  <c r="D6030" i="16"/>
  <c r="B6029" i="16"/>
  <c r="C6029" i="16"/>
  <c r="D6032" i="16"/>
  <c r="J3073" i="16"/>
  <c r="E10137" i="16"/>
  <c r="K16751" i="16"/>
  <c r="L16751" i="16"/>
  <c r="E16474" i="16"/>
  <c r="K12496" i="16"/>
  <c r="L12496" i="16"/>
  <c r="D16808" i="16"/>
  <c r="B16807" i="16"/>
  <c r="C16807" i="16"/>
  <c r="E6165" i="16"/>
  <c r="B1013" i="16"/>
  <c r="D1014" i="16"/>
  <c r="C1013" i="16"/>
  <c r="E7902" i="16"/>
  <c r="E3767" i="16"/>
  <c r="J3764" i="16"/>
  <c r="I3764" i="16"/>
  <c r="H3764" i="16"/>
  <c r="F3764" i="16"/>
  <c r="J16855" i="16"/>
  <c r="E3939" i="16"/>
  <c r="J3936" i="16"/>
  <c r="I3936" i="16"/>
  <c r="H3936" i="16"/>
  <c r="F3936" i="16"/>
  <c r="K3936" i="16"/>
  <c r="L3936" i="16"/>
  <c r="E5201" i="16"/>
  <c r="H5198" i="16"/>
  <c r="F5198" i="16"/>
  <c r="J5198" i="16"/>
  <c r="I5198" i="16"/>
  <c r="K3288" i="16"/>
  <c r="L3288" i="16"/>
  <c r="E7181" i="16"/>
  <c r="B5267" i="16"/>
  <c r="C5267" i="16"/>
  <c r="E9214" i="16"/>
  <c r="C2591" i="16"/>
  <c r="D2592" i="16"/>
  <c r="B2591" i="16"/>
  <c r="D12560" i="16"/>
  <c r="B12559" i="16"/>
  <c r="C12559" i="16"/>
  <c r="D8101" i="16"/>
  <c r="C8099" i="16"/>
  <c r="D8100" i="16"/>
  <c r="B8099" i="16"/>
  <c r="D8102" i="16"/>
  <c r="E16200" i="16"/>
  <c r="J16197" i="16"/>
  <c r="I16197" i="16"/>
  <c r="H16197" i="16"/>
  <c r="F16197" i="16"/>
  <c r="E13700" i="16"/>
  <c r="E7356" i="16"/>
  <c r="J7353" i="16"/>
  <c r="I7353" i="16"/>
  <c r="F7353" i="16"/>
  <c r="K7353" i="16"/>
  <c r="H7353" i="16"/>
  <c r="E9060" i="16"/>
  <c r="H9059" i="16"/>
  <c r="F9059" i="16"/>
  <c r="K9059" i="16"/>
  <c r="D3576" i="16"/>
  <c r="D3575" i="16"/>
  <c r="D3574" i="16"/>
  <c r="B3573" i="16"/>
  <c r="C3573" i="16"/>
  <c r="D15553" i="16"/>
  <c r="B15552" i="16"/>
  <c r="C15552" i="16"/>
  <c r="I3030" i="16"/>
  <c r="L3331" i="16"/>
  <c r="E15335" i="16"/>
  <c r="C5164" i="16"/>
  <c r="B5164" i="16"/>
  <c r="E2903" i="16"/>
  <c r="H2900" i="16"/>
  <c r="F2900" i="16"/>
  <c r="K2900" i="16"/>
  <c r="J2900" i="16"/>
  <c r="I2900" i="16"/>
  <c r="E12559" i="16"/>
  <c r="I12556" i="16"/>
  <c r="F12556" i="16"/>
  <c r="K12556" i="16"/>
  <c r="H12556" i="16"/>
  <c r="J12556" i="16"/>
  <c r="E4825" i="16"/>
  <c r="H4822" i="16"/>
  <c r="F4822" i="16"/>
  <c r="K4822" i="16"/>
  <c r="L4822" i="16"/>
  <c r="J4822" i="16"/>
  <c r="I4822" i="16"/>
  <c r="E16554" i="16"/>
  <c r="I16553" i="16"/>
  <c r="F16553" i="16"/>
  <c r="E4069" i="16"/>
  <c r="B11873" i="16"/>
  <c r="C11873" i="16"/>
  <c r="K5853" i="16"/>
  <c r="L5853" i="16"/>
  <c r="E9984" i="16"/>
  <c r="K4671" i="16"/>
  <c r="L4671" i="16"/>
  <c r="E3377" i="16"/>
  <c r="E16900" i="16"/>
  <c r="H16897" i="16"/>
  <c r="F16897" i="16"/>
  <c r="K16897" i="16"/>
  <c r="I16897" i="16"/>
  <c r="J16897" i="16"/>
  <c r="C7732" i="16"/>
  <c r="B7732" i="16"/>
  <c r="E16098" i="16"/>
  <c r="E3205" i="16"/>
  <c r="E6769" i="16"/>
  <c r="J6768" i="16"/>
  <c r="I6768" i="16"/>
  <c r="H6768" i="16"/>
  <c r="H14136" i="16"/>
  <c r="F14136" i="16"/>
  <c r="E14137" i="16"/>
  <c r="I14136" i="16"/>
  <c r="J14136" i="16"/>
  <c r="B2966" i="16"/>
  <c r="C2966" i="16"/>
  <c r="F9829" i="16"/>
  <c r="E9830" i="16"/>
  <c r="H9829" i="16"/>
  <c r="F16855" i="16"/>
  <c r="K16855" i="16"/>
  <c r="L16855" i="16"/>
  <c r="I3937" i="16"/>
  <c r="E13263" i="16"/>
  <c r="J13260" i="16"/>
  <c r="I13260" i="16"/>
  <c r="H13260" i="16"/>
  <c r="F13260" i="16"/>
  <c r="E13373" i="16"/>
  <c r="E12299" i="16"/>
  <c r="E8029" i="16"/>
  <c r="I5199" i="16"/>
  <c r="E8597" i="16"/>
  <c r="B11577" i="16"/>
  <c r="C11577" i="16"/>
  <c r="D16476" i="16"/>
  <c r="B16475" i="16"/>
  <c r="C16475" i="16"/>
  <c r="B10952" i="16"/>
  <c r="C10952" i="16"/>
  <c r="E6420" i="16"/>
  <c r="E7665" i="16"/>
  <c r="J7662" i="16"/>
  <c r="I7662" i="16"/>
  <c r="F7662" i="16"/>
  <c r="K7662" i="16"/>
  <c r="H7662" i="16"/>
  <c r="E15008" i="16"/>
  <c r="J16198" i="16"/>
  <c r="C8225" i="16"/>
  <c r="B8225" i="16"/>
  <c r="E6620" i="16"/>
  <c r="H6617" i="16"/>
  <c r="F6617" i="16"/>
  <c r="K6617" i="16"/>
  <c r="J6617" i="16"/>
  <c r="I6617" i="16"/>
  <c r="C6962" i="16"/>
  <c r="B6962" i="16"/>
  <c r="F12955" i="16"/>
  <c r="K12955" i="16"/>
  <c r="L12955" i="16"/>
  <c r="E15771" i="16"/>
  <c r="I7354" i="16"/>
  <c r="E12124" i="16"/>
  <c r="F12121" i="16"/>
  <c r="K12121" i="16"/>
  <c r="L12121" i="16"/>
  <c r="J12121" i="16"/>
  <c r="I12121" i="16"/>
  <c r="H12121" i="16"/>
  <c r="E4412" i="16"/>
  <c r="F4409" i="16"/>
  <c r="K4409" i="16"/>
  <c r="L4409" i="16"/>
  <c r="J4409" i="16"/>
  <c r="I4409" i="16"/>
  <c r="H4409" i="16"/>
  <c r="L12342" i="16"/>
  <c r="L6417" i="16"/>
  <c r="E12499" i="16"/>
  <c r="F3030" i="16"/>
  <c r="H16389" i="16"/>
  <c r="K16389" i="16"/>
  <c r="L16389" i="16"/>
  <c r="K15876" i="16"/>
  <c r="L15876" i="16"/>
  <c r="F14242" i="16"/>
  <c r="B7970" i="16"/>
  <c r="C7970" i="16"/>
  <c r="C7844" i="16"/>
  <c r="B7844" i="16"/>
  <c r="C11460" i="16"/>
  <c r="B11460" i="16"/>
  <c r="E5310" i="16"/>
  <c r="H5307" i="16"/>
  <c r="F5307" i="16"/>
  <c r="K5307" i="16"/>
  <c r="J5307" i="16"/>
  <c r="I5307" i="16"/>
  <c r="K4604" i="16"/>
  <c r="L4604" i="16"/>
  <c r="D16389" i="16"/>
  <c r="B16388" i="16"/>
  <c r="C16388" i="16"/>
  <c r="I12624" i="16"/>
  <c r="L12624" i="16"/>
  <c r="B5165" i="16"/>
  <c r="C5165" i="16"/>
  <c r="K5743" i="16"/>
  <c r="L5743" i="16"/>
  <c r="E3595" i="16"/>
  <c r="H3592" i="16"/>
  <c r="F3592" i="16"/>
  <c r="K3592" i="16"/>
  <c r="J3592" i="16"/>
  <c r="I3592" i="16"/>
  <c r="E9675" i="16"/>
  <c r="D15118" i="16"/>
  <c r="B15117" i="16"/>
  <c r="C15117" i="16"/>
  <c r="B11218" i="16"/>
  <c r="C11218" i="16"/>
  <c r="E13917" i="16"/>
  <c r="F13914" i="16"/>
  <c r="K13914" i="16"/>
  <c r="L13914" i="16"/>
  <c r="H13914" i="16"/>
  <c r="J13914" i="16"/>
  <c r="I13914" i="16"/>
  <c r="J12557" i="16"/>
  <c r="K4907" i="16"/>
  <c r="L4907" i="16"/>
  <c r="F5096" i="16"/>
  <c r="K5096" i="16"/>
  <c r="L5096" i="16"/>
  <c r="I4823" i="16"/>
  <c r="L4823" i="16"/>
  <c r="E4112" i="16"/>
  <c r="B12955" i="16"/>
  <c r="C12955" i="16"/>
  <c r="D12956" i="16"/>
  <c r="C16297" i="16"/>
  <c r="B16297" i="16"/>
  <c r="D16298" i="16"/>
  <c r="J5635" i="16"/>
  <c r="D2398" i="16"/>
  <c r="B2397" i="16"/>
  <c r="C2397" i="16"/>
  <c r="K14677" i="16"/>
  <c r="L14677" i="16"/>
  <c r="K7553" i="16"/>
  <c r="L7553" i="16"/>
  <c r="B7519" i="16"/>
  <c r="C7519" i="16"/>
  <c r="H3851" i="16"/>
  <c r="K3851" i="16"/>
  <c r="L3851" i="16"/>
  <c r="J16898" i="16"/>
  <c r="C7733" i="16"/>
  <c r="D7736" i="16"/>
  <c r="D7735" i="16"/>
  <c r="D7734" i="16"/>
  <c r="B7733" i="16"/>
  <c r="H14787" i="16"/>
  <c r="E3982" i="16"/>
  <c r="J3979" i="16"/>
  <c r="I3979" i="16"/>
  <c r="H3979" i="16"/>
  <c r="F3979" i="16"/>
  <c r="E10444" i="16"/>
  <c r="F10441" i="16"/>
  <c r="J10441" i="16"/>
  <c r="H10441" i="16"/>
  <c r="I10441" i="16"/>
  <c r="B2287" i="16"/>
  <c r="C2287" i="16"/>
  <c r="D2288" i="16"/>
  <c r="K12860" i="16"/>
  <c r="L12860" i="16"/>
  <c r="E13482" i="16"/>
  <c r="F15223" i="16"/>
  <c r="K15223" i="16"/>
  <c r="L15223" i="16"/>
  <c r="F4152" i="16"/>
  <c r="K4152" i="16"/>
  <c r="L4152" i="16"/>
  <c r="L15332" i="16"/>
  <c r="K2944" i="16"/>
  <c r="L2944" i="16"/>
  <c r="D2970" i="16"/>
  <c r="D2969" i="16"/>
  <c r="B2967" i="16"/>
  <c r="C2967" i="16"/>
  <c r="D2968" i="16"/>
  <c r="J3937" i="16"/>
  <c r="F13261" i="16"/>
  <c r="K13261" i="16"/>
  <c r="L13261" i="16"/>
  <c r="E3552" i="16"/>
  <c r="F3549" i="16"/>
  <c r="J3549" i="16"/>
  <c r="I3549" i="16"/>
  <c r="H3549" i="16"/>
  <c r="J5199" i="16"/>
  <c r="F11894" i="16"/>
  <c r="K11894" i="16"/>
  <c r="L11894" i="16"/>
  <c r="C5268" i="16"/>
  <c r="B5268" i="16"/>
  <c r="E4607" i="16"/>
  <c r="E15445" i="16"/>
  <c r="I15444" i="16"/>
  <c r="H4744" i="16"/>
  <c r="K4744" i="16"/>
  <c r="L4744" i="16"/>
  <c r="E6256" i="16"/>
  <c r="B11578" i="16"/>
  <c r="C11578" i="16"/>
  <c r="E5003" i="16"/>
  <c r="H5002" i="16"/>
  <c r="F5002" i="16"/>
  <c r="K5002" i="16"/>
  <c r="J5002" i="16"/>
  <c r="K12185" i="16"/>
  <c r="L12185" i="16"/>
  <c r="B8363" i="16"/>
  <c r="C8363" i="16"/>
  <c r="I7663" i="16"/>
  <c r="L7663" i="16"/>
  <c r="K3330" i="16"/>
  <c r="L3330" i="16"/>
  <c r="F8298" i="16"/>
  <c r="K8298" i="16"/>
  <c r="L8298" i="16"/>
  <c r="I16198" i="16"/>
  <c r="D8228" i="16"/>
  <c r="D8227" i="16"/>
  <c r="B8226" i="16"/>
  <c r="C8226" i="16"/>
  <c r="D8229" i="16"/>
  <c r="K4194" i="16"/>
  <c r="L4194" i="16"/>
  <c r="J6618" i="16"/>
  <c r="E11397" i="16"/>
  <c r="F14351" i="16"/>
  <c r="K14351" i="16"/>
  <c r="L14351" i="16"/>
  <c r="J12779" i="16"/>
  <c r="H12779" i="16"/>
  <c r="I12779" i="16"/>
  <c r="F12779" i="16"/>
  <c r="E12780" i="16"/>
  <c r="D6966" i="16"/>
  <c r="D6965" i="16"/>
  <c r="D6964" i="16"/>
  <c r="B6963" i="16"/>
  <c r="C6963" i="16"/>
  <c r="K12696" i="16"/>
  <c r="L12696" i="16"/>
  <c r="J7354" i="16"/>
  <c r="I12122" i="16"/>
  <c r="L12122" i="16"/>
  <c r="I4410" i="16"/>
  <c r="L4410" i="16"/>
  <c r="E8162" i="16"/>
  <c r="K3721" i="16"/>
  <c r="L3721" i="16"/>
  <c r="B16626" i="16"/>
  <c r="D16627" i="16"/>
  <c r="C16626" i="16"/>
  <c r="B11677" i="16"/>
  <c r="C11677" i="16"/>
  <c r="K15658" i="16"/>
  <c r="L15658" i="16"/>
  <c r="K8901" i="16"/>
  <c r="L8901" i="16"/>
  <c r="E6068" i="16"/>
  <c r="K4542" i="16"/>
  <c r="L4542" i="16"/>
  <c r="E9521" i="16"/>
  <c r="F14027" i="16"/>
  <c r="E14028" i="16"/>
  <c r="I14027" i="16"/>
  <c r="H3030" i="16"/>
  <c r="J16389" i="16"/>
  <c r="E15880" i="16"/>
  <c r="L4238" i="16"/>
  <c r="H14242" i="16"/>
  <c r="B14243" i="16"/>
  <c r="C14243" i="16"/>
  <c r="D14244" i="16"/>
  <c r="K4670" i="16"/>
  <c r="L4670" i="16"/>
  <c r="I5308" i="16"/>
  <c r="B10812" i="16"/>
  <c r="C10812" i="16"/>
  <c r="E3162" i="16"/>
  <c r="E8163" i="16"/>
  <c r="H8162" i="16"/>
  <c r="F8162" i="16"/>
  <c r="K8162" i="16"/>
  <c r="B6964" i="16"/>
  <c r="C6964" i="16"/>
  <c r="J9675" i="16"/>
  <c r="E9676" i="16"/>
  <c r="I9675" i="16"/>
  <c r="H9675" i="16"/>
  <c r="E13264" i="16"/>
  <c r="E9985" i="16"/>
  <c r="I9982" i="16"/>
  <c r="H9982" i="16"/>
  <c r="F9982" i="16"/>
  <c r="K9982" i="16"/>
  <c r="L9982" i="16"/>
  <c r="J9982" i="16"/>
  <c r="E7357" i="16"/>
  <c r="E9215" i="16"/>
  <c r="J9212" i="16"/>
  <c r="I9212" i="16"/>
  <c r="H9212" i="16"/>
  <c r="F9212" i="16"/>
  <c r="K9212" i="16"/>
  <c r="L9212" i="16"/>
  <c r="B6032" i="16"/>
  <c r="C6032" i="16"/>
  <c r="B11220" i="16"/>
  <c r="C11220" i="16"/>
  <c r="L5308" i="16"/>
  <c r="D119" i="16"/>
  <c r="B118" i="16"/>
  <c r="C118" i="16"/>
  <c r="E5420" i="16"/>
  <c r="D11097" i="16"/>
  <c r="C11095" i="16"/>
  <c r="D11096" i="16"/>
  <c r="B11095" i="16"/>
  <c r="D11098" i="16"/>
  <c r="E14900" i="16"/>
  <c r="D12779" i="16"/>
  <c r="B12778" i="16"/>
  <c r="C12778" i="16"/>
  <c r="E4675" i="16"/>
  <c r="H4674" i="16"/>
  <c r="F4674" i="16"/>
  <c r="K4674" i="16"/>
  <c r="J4674" i="16"/>
  <c r="I4674" i="16"/>
  <c r="F15662" i="16"/>
  <c r="E15663" i="16"/>
  <c r="I15662" i="16"/>
  <c r="B10670" i="16"/>
  <c r="C10670" i="16"/>
  <c r="J10747" i="16"/>
  <c r="I10747" i="16"/>
  <c r="F10747" i="16"/>
  <c r="E10748" i="16"/>
  <c r="H10747" i="16"/>
  <c r="E12190" i="16"/>
  <c r="J12189" i="16"/>
  <c r="H12189" i="16"/>
  <c r="I12189" i="16"/>
  <c r="F12189" i="16"/>
  <c r="K12189" i="16"/>
  <c r="L12189" i="16"/>
  <c r="D15227" i="16"/>
  <c r="B15226" i="16"/>
  <c r="C15226" i="16"/>
  <c r="B11463" i="16"/>
  <c r="C11463" i="16"/>
  <c r="K11615" i="16"/>
  <c r="L11615" i="16"/>
  <c r="E12958" i="16"/>
  <c r="B8366" i="16"/>
  <c r="C8366" i="16"/>
  <c r="D12864" i="16"/>
  <c r="B12863" i="16"/>
  <c r="C12863" i="16"/>
  <c r="K14786" i="16"/>
  <c r="L14786" i="16"/>
  <c r="E8301" i="16"/>
  <c r="E5099" i="16"/>
  <c r="K10291" i="16"/>
  <c r="L10291" i="16"/>
  <c r="K14350" i="16"/>
  <c r="L14350" i="16"/>
  <c r="L16198" i="16"/>
  <c r="C5272" i="16"/>
  <c r="D5273" i="16"/>
  <c r="B5272" i="16"/>
  <c r="D5275" i="16"/>
  <c r="D5274" i="16"/>
  <c r="C1929" i="16"/>
  <c r="D1930" i="16"/>
  <c r="B1929" i="16"/>
  <c r="B11876" i="16"/>
  <c r="C11876" i="16"/>
  <c r="E8447" i="16"/>
  <c r="J14027" i="16"/>
  <c r="C8229" i="16"/>
  <c r="D8230" i="16"/>
  <c r="B8229" i="16"/>
  <c r="D8232" i="16"/>
  <c r="D8231" i="16"/>
  <c r="E5004" i="16"/>
  <c r="H5001" i="16"/>
  <c r="F5001" i="16"/>
  <c r="J5001" i="16"/>
  <c r="I5001" i="16"/>
  <c r="E4608" i="16"/>
  <c r="H4607" i="16"/>
  <c r="F4607" i="16"/>
  <c r="J4607" i="16"/>
  <c r="I4607" i="16"/>
  <c r="D2399" i="16"/>
  <c r="B2398" i="16"/>
  <c r="C2398" i="16"/>
  <c r="L5307" i="16"/>
  <c r="E12500" i="16"/>
  <c r="I12499" i="16"/>
  <c r="H12499" i="16"/>
  <c r="F12499" i="16"/>
  <c r="E4413" i="16"/>
  <c r="E7666" i="16"/>
  <c r="E8030" i="16"/>
  <c r="H8029" i="16"/>
  <c r="E13374" i="16"/>
  <c r="I13373" i="16"/>
  <c r="I3377" i="16"/>
  <c r="F3377" i="16"/>
  <c r="K3377" i="16"/>
  <c r="L3377" i="16"/>
  <c r="E3378" i="16"/>
  <c r="H3377" i="16"/>
  <c r="E15336" i="16"/>
  <c r="I15335" i="16"/>
  <c r="H15335" i="16"/>
  <c r="F15335" i="16"/>
  <c r="K15335" i="16"/>
  <c r="J15335" i="16"/>
  <c r="B15553" i="16"/>
  <c r="C15553" i="16"/>
  <c r="D15554" i="16"/>
  <c r="E9061" i="16"/>
  <c r="J9058" i="16"/>
  <c r="I9058" i="16"/>
  <c r="H9058" i="16"/>
  <c r="F9058" i="16"/>
  <c r="K9058" i="16"/>
  <c r="L9058" i="16"/>
  <c r="I9213" i="16"/>
  <c r="J7181" i="16"/>
  <c r="I7181" i="16"/>
  <c r="F7181" i="16"/>
  <c r="E7182" i="16"/>
  <c r="H7181" i="16"/>
  <c r="B1014" i="16"/>
  <c r="C1014" i="16"/>
  <c r="D1015" i="16"/>
  <c r="K13051" i="16"/>
  <c r="L13051" i="16"/>
  <c r="L6958" i="16"/>
  <c r="E9367" i="16"/>
  <c r="B8515" i="16"/>
  <c r="C8515" i="16"/>
  <c r="C11348" i="16"/>
  <c r="B11348" i="16"/>
  <c r="E10600" i="16"/>
  <c r="F10599" i="16"/>
  <c r="K10599" i="16"/>
  <c r="H10599" i="16"/>
  <c r="H58" i="1"/>
  <c r="I58" i="1"/>
  <c r="C58" i="1"/>
  <c r="A59" i="1"/>
  <c r="B58" i="1"/>
  <c r="E6727" i="16"/>
  <c r="I6724" i="16"/>
  <c r="H6724" i="16"/>
  <c r="F6724" i="16"/>
  <c r="J6724" i="16"/>
  <c r="E4370" i="16"/>
  <c r="E4284" i="16"/>
  <c r="L3937" i="16"/>
  <c r="K16623" i="16"/>
  <c r="L16623" i="16"/>
  <c r="E11716" i="16"/>
  <c r="E6903" i="16"/>
  <c r="J6900" i="16"/>
  <c r="I6900" i="16"/>
  <c r="H6900" i="16"/>
  <c r="F6900" i="16"/>
  <c r="K6900" i="16"/>
  <c r="L6900" i="16"/>
  <c r="D11467" i="16"/>
  <c r="D11466" i="16"/>
  <c r="D11465" i="16"/>
  <c r="B11464" i="16"/>
  <c r="C11464" i="16"/>
  <c r="E7266" i="16"/>
  <c r="C15989" i="16"/>
  <c r="B15989" i="16"/>
  <c r="D15990" i="16"/>
  <c r="E3639" i="16"/>
  <c r="C16553" i="16"/>
  <c r="B16553" i="16"/>
  <c r="D16554" i="16"/>
  <c r="E3076" i="16"/>
  <c r="L15989" i="16"/>
  <c r="E4199" i="16"/>
  <c r="H4198" i="16"/>
  <c r="F4198" i="16"/>
  <c r="K4198" i="16"/>
  <c r="D15773" i="16"/>
  <c r="B15772" i="16"/>
  <c r="C15772" i="16"/>
  <c r="E6494" i="16"/>
  <c r="H6493" i="16"/>
  <c r="F6493" i="16"/>
  <c r="K6493" i="16"/>
  <c r="B16200" i="16"/>
  <c r="C16200" i="16"/>
  <c r="D16201" i="16"/>
  <c r="E11810" i="16"/>
  <c r="H11809" i="16"/>
  <c r="E3854" i="16"/>
  <c r="D11880" i="16"/>
  <c r="D11879" i="16"/>
  <c r="C11877" i="16"/>
  <c r="D11878" i="16"/>
  <c r="B11877" i="16"/>
  <c r="B14135" i="16"/>
  <c r="C14135" i="16"/>
  <c r="D14136" i="16"/>
  <c r="K6338" i="16"/>
  <c r="L6338" i="16"/>
  <c r="J5747" i="16"/>
  <c r="I5747" i="16"/>
  <c r="E5748" i="16"/>
  <c r="H5747" i="16"/>
  <c r="F5747" i="16"/>
  <c r="K5747" i="16"/>
  <c r="B14244" i="16"/>
  <c r="D14245" i="16"/>
  <c r="C14244" i="16"/>
  <c r="H14027" i="16"/>
  <c r="C6965" i="16"/>
  <c r="B6965" i="16"/>
  <c r="J15444" i="16"/>
  <c r="C2969" i="16"/>
  <c r="B2969" i="16"/>
  <c r="E13483" i="16"/>
  <c r="F13482" i="16"/>
  <c r="K13482" i="16"/>
  <c r="L13482" i="16"/>
  <c r="I13482" i="16"/>
  <c r="H13482" i="16"/>
  <c r="E3983" i="16"/>
  <c r="K14242" i="16"/>
  <c r="L14242" i="16"/>
  <c r="L6617" i="16"/>
  <c r="I6767" i="16"/>
  <c r="H6767" i="16"/>
  <c r="F6767" i="16"/>
  <c r="K6767" i="16"/>
  <c r="L6767" i="16"/>
  <c r="J6767" i="16"/>
  <c r="L16897" i="16"/>
  <c r="J16553" i="16"/>
  <c r="E4826" i="16"/>
  <c r="L2900" i="16"/>
  <c r="I9059" i="16"/>
  <c r="E16201" i="16"/>
  <c r="C12560" i="16"/>
  <c r="B12560" i="16"/>
  <c r="D12561" i="16"/>
  <c r="J9213" i="16"/>
  <c r="E3768" i="16"/>
  <c r="D16809" i="16"/>
  <c r="B16808" i="16"/>
  <c r="C16808" i="16"/>
  <c r="B6030" i="16"/>
  <c r="C6030" i="16"/>
  <c r="B13484" i="16"/>
  <c r="D13485" i="16"/>
  <c r="C13484" i="16"/>
  <c r="D8518" i="16"/>
  <c r="D8517" i="16"/>
  <c r="B8516" i="16"/>
  <c r="C8516" i="16"/>
  <c r="D8519" i="16"/>
  <c r="F12345" i="16"/>
  <c r="I12345" i="16"/>
  <c r="J12345" i="16"/>
  <c r="H12345" i="16"/>
  <c r="E12346" i="16"/>
  <c r="D11351" i="16"/>
  <c r="C11349" i="16"/>
  <c r="D11350" i="16"/>
  <c r="B11349" i="16"/>
  <c r="D11352" i="16"/>
  <c r="H6725" i="16"/>
  <c r="E4027" i="16"/>
  <c r="H4026" i="16"/>
  <c r="F4026" i="16"/>
  <c r="J4026" i="16"/>
  <c r="I4026" i="16"/>
  <c r="K11975" i="16"/>
  <c r="L11975" i="16"/>
  <c r="B10671" i="16"/>
  <c r="C10671" i="16"/>
  <c r="J16298" i="16"/>
  <c r="F6901" i="16"/>
  <c r="B7847" i="16"/>
  <c r="C7847" i="16"/>
  <c r="E14573" i="16"/>
  <c r="E11617" i="16"/>
  <c r="J11614" i="16"/>
  <c r="I11614" i="16"/>
  <c r="H11614" i="16"/>
  <c r="F11614" i="16"/>
  <c r="B8367" i="16"/>
  <c r="C8367" i="16"/>
  <c r="E12865" i="16"/>
  <c r="I12864" i="16"/>
  <c r="F12864" i="16"/>
  <c r="J12864" i="16"/>
  <c r="H12864" i="16"/>
  <c r="E5638" i="16"/>
  <c r="K14241" i="16"/>
  <c r="L14241" i="16"/>
  <c r="D14682" i="16"/>
  <c r="C14681" i="16"/>
  <c r="B14681" i="16"/>
  <c r="J6560" i="16"/>
  <c r="E10293" i="16"/>
  <c r="H10290" i="16"/>
  <c r="F10290" i="16"/>
  <c r="J10290" i="16"/>
  <c r="I10290" i="16"/>
  <c r="E16695" i="16"/>
  <c r="I16692" i="16"/>
  <c r="F16692" i="16"/>
  <c r="K16692" i="16"/>
  <c r="L16692" i="16"/>
  <c r="J16692" i="16"/>
  <c r="H16692" i="16"/>
  <c r="L3636" i="16"/>
  <c r="B5270" i="16"/>
  <c r="C5270" i="16"/>
  <c r="D16901" i="16"/>
  <c r="B16900" i="16"/>
  <c r="C16900" i="16"/>
  <c r="C12498" i="16"/>
  <c r="B12498" i="16"/>
  <c r="D12499" i="16"/>
  <c r="E12627" i="16"/>
  <c r="J15880" i="16"/>
  <c r="E15881" i="16"/>
  <c r="I15880" i="16"/>
  <c r="H15880" i="16"/>
  <c r="F15880" i="16"/>
  <c r="K15880" i="16"/>
  <c r="E3163" i="16"/>
  <c r="H3162" i="16"/>
  <c r="E6069" i="16"/>
  <c r="J6068" i="16"/>
  <c r="H6068" i="16"/>
  <c r="F6068" i="16"/>
  <c r="B16627" i="16"/>
  <c r="C16627" i="16"/>
  <c r="D16628" i="16"/>
  <c r="D6968" i="16"/>
  <c r="D6967" i="16"/>
  <c r="B6966" i="16"/>
  <c r="C6966" i="16"/>
  <c r="D6969" i="16"/>
  <c r="B8227" i="16"/>
  <c r="C8227" i="16"/>
  <c r="F15444" i="16"/>
  <c r="K3549" i="16"/>
  <c r="L3549" i="16"/>
  <c r="D2973" i="16"/>
  <c r="D2972" i="16"/>
  <c r="D2971" i="16"/>
  <c r="B2970" i="16"/>
  <c r="C2970" i="16"/>
  <c r="B16298" i="16"/>
  <c r="C16298" i="16"/>
  <c r="D16299" i="16"/>
  <c r="D15119" i="16"/>
  <c r="B15118" i="16"/>
  <c r="C15118" i="16"/>
  <c r="L3592" i="16"/>
  <c r="E5311" i="16"/>
  <c r="F15771" i="16"/>
  <c r="J15771" i="16"/>
  <c r="E15772" i="16"/>
  <c r="I15771" i="16"/>
  <c r="B16476" i="16"/>
  <c r="C16476" i="16"/>
  <c r="D16477" i="16"/>
  <c r="J8597" i="16"/>
  <c r="I8597" i="16"/>
  <c r="E8598" i="16"/>
  <c r="H8597" i="16"/>
  <c r="I9829" i="16"/>
  <c r="F6768" i="16"/>
  <c r="K6768" i="16"/>
  <c r="L6768" i="16"/>
  <c r="H16553" i="16"/>
  <c r="K16553" i="16"/>
  <c r="L16553" i="16"/>
  <c r="B3574" i="16"/>
  <c r="C3574" i="16"/>
  <c r="J9059" i="16"/>
  <c r="H13700" i="16"/>
  <c r="E13701" i="16"/>
  <c r="F13700" i="16"/>
  <c r="K13700" i="16"/>
  <c r="C8102" i="16"/>
  <c r="D8103" i="16"/>
  <c r="B8102" i="16"/>
  <c r="D8105" i="16"/>
  <c r="D8104" i="16"/>
  <c r="E13055" i="16"/>
  <c r="B8665" i="16"/>
  <c r="C8665" i="16"/>
  <c r="E5529" i="16"/>
  <c r="E7029" i="16"/>
  <c r="I11155" i="16"/>
  <c r="E10891" i="16"/>
  <c r="I10888" i="16"/>
  <c r="H10888" i="16"/>
  <c r="F10888" i="16"/>
  <c r="J10888" i="16"/>
  <c r="C14790" i="16"/>
  <c r="B14790" i="16"/>
  <c r="D14791" i="16"/>
  <c r="E3248" i="16"/>
  <c r="C14356" i="16"/>
  <c r="D14357" i="16"/>
  <c r="B14356" i="16"/>
  <c r="I6725" i="16"/>
  <c r="D10674" i="16"/>
  <c r="C10672" i="16"/>
  <c r="D10673" i="16"/>
  <c r="B10672" i="16"/>
  <c r="D10675" i="16"/>
  <c r="C7630" i="16"/>
  <c r="B7630" i="16"/>
  <c r="L2943" i="16"/>
  <c r="J16809" i="16"/>
  <c r="I16809" i="16"/>
  <c r="E16810" i="16"/>
  <c r="H16809" i="16"/>
  <c r="C11462" i="16"/>
  <c r="B11462" i="16"/>
  <c r="D7851" i="16"/>
  <c r="D7850" i="16"/>
  <c r="D7849" i="16"/>
  <c r="B7848" i="16"/>
  <c r="C7848" i="16"/>
  <c r="D13055" i="16"/>
  <c r="C13054" i="16"/>
  <c r="B13054" i="16"/>
  <c r="D13811" i="16"/>
  <c r="B13810" i="16"/>
  <c r="C13810" i="16"/>
  <c r="D13155" i="16"/>
  <c r="B13154" i="16"/>
  <c r="C13154" i="16"/>
  <c r="B10955" i="16"/>
  <c r="C10955" i="16"/>
  <c r="D16859" i="16"/>
  <c r="B16858" i="16"/>
  <c r="C16858" i="16"/>
  <c r="E16626" i="16"/>
  <c r="E14790" i="16"/>
  <c r="E3811" i="16"/>
  <c r="E15991" i="16"/>
  <c r="H15988" i="16"/>
  <c r="F15988" i="16"/>
  <c r="K15988" i="16"/>
  <c r="J15988" i="16"/>
  <c r="I15988" i="16"/>
  <c r="B506" i="16"/>
  <c r="C506" i="16"/>
  <c r="D507" i="16"/>
  <c r="F15553" i="16"/>
  <c r="E15554" i="16"/>
  <c r="E13810" i="16"/>
  <c r="I13809" i="16"/>
  <c r="E4912" i="16"/>
  <c r="H4911" i="16"/>
  <c r="F4911" i="16"/>
  <c r="K4911" i="16"/>
  <c r="L3029" i="16"/>
  <c r="H16693" i="16"/>
  <c r="L3116" i="16"/>
  <c r="B13919" i="16"/>
  <c r="C13919" i="16"/>
  <c r="D13920" i="16"/>
  <c r="E12781" i="16"/>
  <c r="I12778" i="16"/>
  <c r="F12778" i="16"/>
  <c r="K12778" i="16"/>
  <c r="L12778" i="16"/>
  <c r="J12778" i="16"/>
  <c r="H12778" i="16"/>
  <c r="E11398" i="16"/>
  <c r="H11397" i="16"/>
  <c r="F11397" i="16"/>
  <c r="K11397" i="16"/>
  <c r="J11397" i="16"/>
  <c r="H15444" i="16"/>
  <c r="E3553" i="16"/>
  <c r="K10441" i="16"/>
  <c r="L10441" i="16"/>
  <c r="E6621" i="16"/>
  <c r="E15009" i="16"/>
  <c r="I15008" i="16"/>
  <c r="H15008" i="16"/>
  <c r="J6420" i="16"/>
  <c r="E6421" i="16"/>
  <c r="H6420" i="16"/>
  <c r="F6420" i="16"/>
  <c r="K6420" i="16"/>
  <c r="K13260" i="16"/>
  <c r="L13260" i="16"/>
  <c r="J9829" i="16"/>
  <c r="E14138" i="16"/>
  <c r="J14135" i="16"/>
  <c r="I14135" i="16"/>
  <c r="H14135" i="16"/>
  <c r="F14135" i="16"/>
  <c r="K14135" i="16"/>
  <c r="L14135" i="16"/>
  <c r="F16098" i="16"/>
  <c r="E16099" i="16"/>
  <c r="I16098" i="16"/>
  <c r="H16098" i="16"/>
  <c r="E16901" i="16"/>
  <c r="J9983" i="16"/>
  <c r="E2904" i="16"/>
  <c r="D2593" i="16"/>
  <c r="B2592" i="16"/>
  <c r="C2592" i="16"/>
  <c r="E3940" i="16"/>
  <c r="J6165" i="16"/>
  <c r="E6166" i="16"/>
  <c r="H6165" i="16"/>
  <c r="F6165" i="16"/>
  <c r="K6165" i="16"/>
  <c r="E16475" i="16"/>
  <c r="J16474" i="16"/>
  <c r="E10138" i="16"/>
  <c r="F10137" i="16"/>
  <c r="K10137" i="16"/>
  <c r="H10137" i="16"/>
  <c r="B6031" i="16"/>
  <c r="C6031" i="16"/>
  <c r="B7974" i="16"/>
  <c r="C7974" i="16"/>
  <c r="K16388" i="16"/>
  <c r="L16388" i="16"/>
  <c r="E6962" i="16"/>
  <c r="B14463" i="16"/>
  <c r="C14463" i="16"/>
  <c r="D14464" i="16"/>
  <c r="L5416" i="16"/>
  <c r="J11155" i="16"/>
  <c r="F10889" i="16"/>
  <c r="K10889" i="16"/>
  <c r="L10889" i="16"/>
  <c r="D46" i="16"/>
  <c r="C45" i="16"/>
  <c r="B45" i="16"/>
  <c r="E7103" i="16"/>
  <c r="H7102" i="16"/>
  <c r="J6725" i="16"/>
  <c r="E11979" i="16"/>
  <c r="L7354" i="16"/>
  <c r="E14464" i="16"/>
  <c r="E13157" i="16"/>
  <c r="H13154" i="16"/>
  <c r="I13154" i="16"/>
  <c r="J13154" i="16"/>
  <c r="F13154" i="16"/>
  <c r="E15226" i="16"/>
  <c r="E5856" i="16"/>
  <c r="E6676" i="16"/>
  <c r="C10815" i="16"/>
  <c r="B10815" i="16"/>
  <c r="E4242" i="16"/>
  <c r="H4241" i="16"/>
  <c r="J7557" i="16"/>
  <c r="I7557" i="16"/>
  <c r="F7557" i="16"/>
  <c r="K7557" i="16"/>
  <c r="L7557" i="16"/>
  <c r="E7558" i="16"/>
  <c r="H7557" i="16"/>
  <c r="C16754" i="16"/>
  <c r="D16755" i="16"/>
  <c r="B16754" i="16"/>
  <c r="E8906" i="16"/>
  <c r="H8905" i="16"/>
  <c r="J7781" i="16"/>
  <c r="E7782" i="16"/>
  <c r="H7781" i="16"/>
  <c r="E3291" i="16"/>
  <c r="J10291" i="16"/>
  <c r="E3683" i="16"/>
  <c r="H3682" i="16"/>
  <c r="F3682" i="16"/>
  <c r="K3682" i="16"/>
  <c r="E14354" i="16"/>
  <c r="J4327" i="16"/>
  <c r="E4328" i="16"/>
  <c r="H4327" i="16"/>
  <c r="F4327" i="16"/>
  <c r="K4327" i="16"/>
  <c r="E4747" i="16"/>
  <c r="B5271" i="16"/>
  <c r="C5271" i="16"/>
  <c r="J7454" i="16"/>
  <c r="E7455" i="16"/>
  <c r="H7454" i="16"/>
  <c r="K14787" i="16"/>
  <c r="L14787" i="16"/>
  <c r="L5635" i="16"/>
  <c r="E12249" i="16"/>
  <c r="H12246" i="16"/>
  <c r="F12246" i="16"/>
  <c r="J12246" i="16"/>
  <c r="I12246" i="16"/>
  <c r="K12779" i="16"/>
  <c r="L12779" i="16"/>
  <c r="B8228" i="16"/>
  <c r="C8228" i="16"/>
  <c r="I5002" i="16"/>
  <c r="J6256" i="16"/>
  <c r="E6257" i="16"/>
  <c r="H6256" i="16"/>
  <c r="F6256" i="16"/>
  <c r="K6256" i="16"/>
  <c r="E10445" i="16"/>
  <c r="B7734" i="16"/>
  <c r="C7734" i="16"/>
  <c r="J4112" i="16"/>
  <c r="E4113" i="16"/>
  <c r="H4112" i="16"/>
  <c r="F4112" i="16"/>
  <c r="K4112" i="16"/>
  <c r="E3596" i="16"/>
  <c r="B16389" i="16"/>
  <c r="C16389" i="16"/>
  <c r="D16390" i="16"/>
  <c r="K3030" i="16"/>
  <c r="L3030" i="16"/>
  <c r="K14136" i="16"/>
  <c r="L14136" i="16"/>
  <c r="I9983" i="16"/>
  <c r="E16555" i="16"/>
  <c r="I16552" i="16"/>
  <c r="H16552" i="16"/>
  <c r="F16552" i="16"/>
  <c r="K16552" i="16"/>
  <c r="L16552" i="16"/>
  <c r="J16552" i="16"/>
  <c r="L12556" i="16"/>
  <c r="B3575" i="16"/>
  <c r="C3575" i="16"/>
  <c r="L7353" i="16"/>
  <c r="B8100" i="16"/>
  <c r="C8100" i="16"/>
  <c r="K5198" i="16"/>
  <c r="L5198" i="16"/>
  <c r="C11221" i="16"/>
  <c r="B11221" i="16"/>
  <c r="B12629" i="16"/>
  <c r="C12629" i="16"/>
  <c r="D12630" i="16"/>
  <c r="D7978" i="16"/>
  <c r="D7977" i="16"/>
  <c r="D7976" i="16"/>
  <c r="B7975" i="16"/>
  <c r="C7975" i="16"/>
  <c r="B8666" i="16"/>
  <c r="C8666" i="16"/>
  <c r="F11155" i="16"/>
  <c r="K11155" i="16"/>
  <c r="L11155" i="16"/>
  <c r="B11093" i="16"/>
  <c r="C11093" i="16"/>
  <c r="D628" i="16"/>
  <c r="C627" i="16"/>
  <c r="B627" i="16"/>
  <c r="D14901" i="16"/>
  <c r="B14900" i="16"/>
  <c r="C14900" i="16"/>
  <c r="F6725" i="16"/>
  <c r="K6725" i="16"/>
  <c r="L6725" i="16"/>
  <c r="K6337" i="16"/>
  <c r="L6337" i="16"/>
  <c r="F3725" i="16"/>
  <c r="K3725" i="16"/>
  <c r="J3725" i="16"/>
  <c r="E3726" i="16"/>
  <c r="H3725" i="16"/>
  <c r="H2990" i="16"/>
  <c r="E2991" i="16"/>
  <c r="K4280" i="16"/>
  <c r="L4280" i="16"/>
  <c r="B7628" i="16"/>
  <c r="C7628" i="16"/>
  <c r="K13155" i="16"/>
  <c r="L13155" i="16"/>
  <c r="K7262" i="16"/>
  <c r="L7262" i="16"/>
  <c r="B7846" i="16"/>
  <c r="C7846" i="16"/>
  <c r="J3510" i="16"/>
  <c r="E3511" i="16"/>
  <c r="H3510" i="16"/>
  <c r="F3510" i="16"/>
  <c r="K3510" i="16"/>
  <c r="B15010" i="16"/>
  <c r="C15010" i="16"/>
  <c r="D15011" i="16"/>
  <c r="K12954" i="16"/>
  <c r="L12954" i="16"/>
  <c r="D10959" i="16"/>
  <c r="D10958" i="16"/>
  <c r="B10956" i="16"/>
  <c r="C10956" i="16"/>
  <c r="D10957" i="16"/>
  <c r="K16854" i="16"/>
  <c r="L16854" i="16"/>
  <c r="B820" i="16"/>
  <c r="C820" i="16"/>
  <c r="D821" i="16"/>
  <c r="K3072" i="16"/>
  <c r="L3072" i="16"/>
  <c r="D16694" i="16"/>
  <c r="C16693" i="16"/>
  <c r="B16693" i="16"/>
  <c r="K8297" i="16"/>
  <c r="L8297" i="16"/>
  <c r="B13701" i="16"/>
  <c r="C13701" i="16"/>
  <c r="D13702" i="16"/>
  <c r="B15335" i="16"/>
  <c r="D15336" i="16"/>
  <c r="C15335" i="16"/>
  <c r="E3033" i="16"/>
  <c r="D264" i="16"/>
  <c r="B263" i="16"/>
  <c r="C263" i="16"/>
  <c r="E11280" i="16"/>
  <c r="H11279" i="16"/>
  <c r="D12701" i="16"/>
  <c r="B12700" i="16"/>
  <c r="C12700" i="16"/>
  <c r="B13375" i="16"/>
  <c r="D13376" i="16"/>
  <c r="C13375" i="16"/>
  <c r="C1206" i="16"/>
  <c r="B1206" i="16"/>
  <c r="D1207" i="16"/>
  <c r="B11875" i="16"/>
  <c r="C11875" i="16"/>
  <c r="H12247" i="16"/>
  <c r="E14029" i="16"/>
  <c r="I14026" i="16"/>
  <c r="J14026" i="16"/>
  <c r="H14026" i="16"/>
  <c r="F14026" i="16"/>
  <c r="K14026" i="16"/>
  <c r="J9521" i="16"/>
  <c r="I9521" i="16"/>
  <c r="E9522" i="16"/>
  <c r="H9521" i="16"/>
  <c r="E15446" i="16"/>
  <c r="I15443" i="16"/>
  <c r="H15443" i="16"/>
  <c r="J15443" i="16"/>
  <c r="F15443" i="16"/>
  <c r="K15443" i="16"/>
  <c r="L15443" i="16"/>
  <c r="D2289" i="16"/>
  <c r="B2288" i="16"/>
  <c r="C2288" i="16"/>
  <c r="K3979" i="16"/>
  <c r="L3979" i="16"/>
  <c r="B7735" i="16"/>
  <c r="C7735" i="16"/>
  <c r="D12957" i="16"/>
  <c r="C12956" i="16"/>
  <c r="B12956" i="16"/>
  <c r="E13918" i="16"/>
  <c r="E12125" i="16"/>
  <c r="L7662" i="16"/>
  <c r="J12299" i="16"/>
  <c r="I12299" i="16"/>
  <c r="H12299" i="16"/>
  <c r="F12299" i="16"/>
  <c r="K12299" i="16"/>
  <c r="L12299" i="16"/>
  <c r="E12300" i="16"/>
  <c r="E9831" i="16"/>
  <c r="I9828" i="16"/>
  <c r="H9828" i="16"/>
  <c r="F9828" i="16"/>
  <c r="J9828" i="16"/>
  <c r="F9983" i="16"/>
  <c r="D3578" i="16"/>
  <c r="D3577" i="16"/>
  <c r="B3576" i="16"/>
  <c r="C3576" i="16"/>
  <c r="D3579" i="16"/>
  <c r="K16197" i="16"/>
  <c r="L16197" i="16"/>
  <c r="F9213" i="16"/>
  <c r="K3764" i="16"/>
  <c r="L3764" i="16"/>
  <c r="D11224" i="16"/>
  <c r="D11223" i="16"/>
  <c r="B11222" i="16"/>
  <c r="C11222" i="16"/>
  <c r="D11225" i="16"/>
  <c r="E16392" i="16"/>
  <c r="D8669" i="16"/>
  <c r="C8667" i="16"/>
  <c r="D8668" i="16"/>
  <c r="B8667" i="16"/>
  <c r="D8670" i="16"/>
  <c r="E4155" i="16"/>
  <c r="E3897" i="16"/>
  <c r="L5199" i="16"/>
  <c r="E2947" i="16"/>
  <c r="E14682" i="16"/>
  <c r="H14681" i="16"/>
  <c r="L3073" i="16"/>
  <c r="D1568" i="16"/>
  <c r="B1567" i="16"/>
  <c r="C1567" i="16"/>
  <c r="E11026" i="16"/>
  <c r="H11025" i="16"/>
  <c r="H6901" i="16"/>
  <c r="B10816" i="16"/>
  <c r="C10816" i="16"/>
  <c r="D16100" i="16"/>
  <c r="B16099" i="16"/>
  <c r="C16099" i="16"/>
  <c r="C8368" i="16"/>
  <c r="D8369" i="16"/>
  <c r="B8368" i="16"/>
  <c r="D8371" i="16"/>
  <c r="D8370" i="16"/>
  <c r="E3119" i="16"/>
  <c r="E16858" i="16"/>
  <c r="B15880" i="16"/>
  <c r="C15880" i="16"/>
  <c r="D15881" i="16"/>
  <c r="D13264" i="16"/>
  <c r="B13263" i="16"/>
  <c r="C13263" i="16"/>
  <c r="B15444" i="16"/>
  <c r="C15444" i="16"/>
  <c r="D15445" i="16"/>
  <c r="I5965" i="16"/>
  <c r="E5966" i="16"/>
  <c r="H5965" i="16"/>
  <c r="E14245" i="16"/>
  <c r="E4547" i="16"/>
  <c r="H4546" i="16"/>
  <c r="K5095" i="16"/>
  <c r="L5095" i="16"/>
  <c r="L7263" i="16"/>
  <c r="D192" i="16"/>
  <c r="B191" i="16"/>
  <c r="C191" i="16"/>
  <c r="E8752" i="16"/>
  <c r="H8751" i="16"/>
  <c r="J8751" i="16"/>
  <c r="F12247" i="16"/>
  <c r="K12247" i="16"/>
  <c r="L12247" i="16"/>
  <c r="D14573" i="16"/>
  <c r="B14572" i="16"/>
  <c r="C14572" i="16"/>
  <c r="K12623" i="16"/>
  <c r="L12623" i="16"/>
  <c r="K14027" i="16"/>
  <c r="L14027" i="16"/>
  <c r="L5002" i="16"/>
  <c r="B2968" i="16"/>
  <c r="C2968" i="16"/>
  <c r="D7739" i="16"/>
  <c r="D7738" i="16"/>
  <c r="D7737" i="16"/>
  <c r="B7736" i="16"/>
  <c r="C7736" i="16"/>
  <c r="K9829" i="16"/>
  <c r="L9829" i="16"/>
  <c r="F3205" i="16"/>
  <c r="K3205" i="16"/>
  <c r="J3205" i="16"/>
  <c r="E3206" i="16"/>
  <c r="H3205" i="16"/>
  <c r="H9983" i="16"/>
  <c r="E4070" i="16"/>
  <c r="H4069" i="16"/>
  <c r="E12560" i="16"/>
  <c r="L9059" i="16"/>
  <c r="C8101" i="16"/>
  <c r="B8101" i="16"/>
  <c r="H9213" i="16"/>
  <c r="E5202" i="16"/>
  <c r="J7902" i="16"/>
  <c r="E7903" i="16"/>
  <c r="H7902" i="16"/>
  <c r="B7973" i="16"/>
  <c r="C7973" i="16"/>
  <c r="K5525" i="16"/>
  <c r="L5525" i="16"/>
  <c r="K7025" i="16"/>
  <c r="L7025" i="16"/>
  <c r="B8514" i="16"/>
  <c r="C8514" i="16"/>
  <c r="E11157" i="16"/>
  <c r="J11154" i="16"/>
  <c r="I11154" i="16"/>
  <c r="H11154" i="16"/>
  <c r="F11154" i="16"/>
  <c r="K11154" i="16"/>
  <c r="L11154" i="16"/>
  <c r="B11347" i="16"/>
  <c r="C11347" i="16"/>
  <c r="B11094" i="16"/>
  <c r="C11094" i="16"/>
  <c r="E15118" i="16"/>
  <c r="I15117" i="16"/>
  <c r="F15117" i="16"/>
  <c r="J15117" i="16"/>
  <c r="K4366" i="16"/>
  <c r="L4366" i="16"/>
  <c r="E12056" i="16"/>
  <c r="H12055" i="16"/>
  <c r="F12055" i="16"/>
  <c r="K12055" i="16"/>
  <c r="J12055" i="16"/>
  <c r="E6341" i="16"/>
  <c r="D15664" i="16"/>
  <c r="B15663" i="16"/>
  <c r="C15663" i="16"/>
  <c r="E16300" i="16"/>
  <c r="J16297" i="16"/>
  <c r="I16297" i="16"/>
  <c r="F16297" i="16"/>
  <c r="H16297" i="16"/>
  <c r="B14028" i="16"/>
  <c r="C14028" i="16"/>
  <c r="D14029" i="16"/>
  <c r="B7629" i="16"/>
  <c r="C7629" i="16"/>
  <c r="D386" i="16"/>
  <c r="B385" i="16"/>
  <c r="C385" i="16"/>
  <c r="D10819" i="16"/>
  <c r="D10818" i="16"/>
  <c r="B10817" i="16"/>
  <c r="C10817" i="16"/>
  <c r="D10820" i="16"/>
  <c r="J11509" i="16"/>
  <c r="I11509" i="16"/>
  <c r="F11509" i="16"/>
  <c r="H11509" i="16"/>
  <c r="E11510" i="16"/>
  <c r="B10954" i="16"/>
  <c r="C10954" i="16"/>
  <c r="L16622" i="16"/>
  <c r="L5634" i="16"/>
  <c r="J3334" i="16"/>
  <c r="I3334" i="16"/>
  <c r="F3334" i="16"/>
  <c r="K3334" i="16"/>
  <c r="L3334" i="16"/>
  <c r="E3335" i="16"/>
  <c r="H3334" i="16"/>
  <c r="E11897" i="16"/>
  <c r="J13591" i="16"/>
  <c r="E13592" i="16"/>
  <c r="I13591" i="16"/>
  <c r="F13591" i="16"/>
  <c r="E6562" i="16"/>
  <c r="I6559" i="16"/>
  <c r="H6559" i="16"/>
  <c r="F6559" i="16"/>
  <c r="K6559" i="16"/>
  <c r="L6559" i="16"/>
  <c r="J6559" i="16"/>
  <c r="K16693" i="16"/>
  <c r="L16693" i="16"/>
  <c r="E16755" i="16"/>
  <c r="H16754" i="16"/>
  <c r="I16754" i="16"/>
  <c r="E12701" i="16"/>
  <c r="F12700" i="16"/>
  <c r="D13592" i="16"/>
  <c r="B13591" i="16"/>
  <c r="C13591" i="16"/>
  <c r="K3850" i="16"/>
  <c r="L3850" i="16"/>
  <c r="I12247" i="16"/>
  <c r="E7904" i="16"/>
  <c r="H7901" i="16"/>
  <c r="I7901" i="16"/>
  <c r="F7901" i="16"/>
  <c r="K7901" i="16"/>
  <c r="J7901" i="16"/>
  <c r="B7737" i="16"/>
  <c r="C7737" i="16"/>
  <c r="I8751" i="16"/>
  <c r="E4548" i="16"/>
  <c r="I4545" i="16"/>
  <c r="H4545" i="16"/>
  <c r="F4545" i="16"/>
  <c r="J4545" i="16"/>
  <c r="J5965" i="16"/>
  <c r="B8370" i="16"/>
  <c r="C8370" i="16"/>
  <c r="K9983" i="16"/>
  <c r="L9983" i="16"/>
  <c r="B12957" i="16"/>
  <c r="D12958" i="16"/>
  <c r="C12957" i="16"/>
  <c r="D12702" i="16"/>
  <c r="B12701" i="16"/>
  <c r="C12701" i="16"/>
  <c r="D15337" i="16"/>
  <c r="B15336" i="16"/>
  <c r="C15336" i="16"/>
  <c r="C16694" i="16"/>
  <c r="B16694" i="16"/>
  <c r="D16695" i="16"/>
  <c r="E3597" i="16"/>
  <c r="H3596" i="16"/>
  <c r="F3596" i="16"/>
  <c r="E7456" i="16"/>
  <c r="H7453" i="16"/>
  <c r="F7453" i="16"/>
  <c r="I7453" i="16"/>
  <c r="J7453" i="16"/>
  <c r="E4748" i="16"/>
  <c r="H4747" i="16"/>
  <c r="F4747" i="16"/>
  <c r="I7781" i="16"/>
  <c r="E8907" i="16"/>
  <c r="J8904" i="16"/>
  <c r="I8904" i="16"/>
  <c r="H8904" i="16"/>
  <c r="F8904" i="16"/>
  <c r="K8904" i="16"/>
  <c r="L8904" i="16"/>
  <c r="K13154" i="16"/>
  <c r="L13154" i="16"/>
  <c r="E14465" i="16"/>
  <c r="I14462" i="16"/>
  <c r="H14462" i="16"/>
  <c r="F14462" i="16"/>
  <c r="K14462" i="16"/>
  <c r="L14462" i="16"/>
  <c r="J14462" i="16"/>
  <c r="B46" i="16"/>
  <c r="C46" i="16"/>
  <c r="D47" i="16"/>
  <c r="F16474" i="16"/>
  <c r="J15008" i="16"/>
  <c r="E15555" i="16"/>
  <c r="J15552" i="16"/>
  <c r="H15552" i="16"/>
  <c r="I15552" i="16"/>
  <c r="F15552" i="16"/>
  <c r="K15552" i="16"/>
  <c r="L15552" i="16"/>
  <c r="C13055" i="16"/>
  <c r="B13055" i="16"/>
  <c r="D13056" i="16"/>
  <c r="D10676" i="16"/>
  <c r="B10675" i="16"/>
  <c r="D10678" i="16"/>
  <c r="C10675" i="16"/>
  <c r="D10677" i="16"/>
  <c r="C8104" i="16"/>
  <c r="B8104" i="16"/>
  <c r="E5312" i="16"/>
  <c r="H5311" i="16"/>
  <c r="D16629" i="16"/>
  <c r="C16628" i="16"/>
  <c r="B16628" i="16"/>
  <c r="J3162" i="16"/>
  <c r="E10294" i="16"/>
  <c r="E14574" i="16"/>
  <c r="J14571" i="16"/>
  <c r="F14571" i="16"/>
  <c r="I14571" i="16"/>
  <c r="H14571" i="16"/>
  <c r="L5747" i="16"/>
  <c r="E3855" i="16"/>
  <c r="H3854" i="16"/>
  <c r="B16201" i="16"/>
  <c r="D16202" i="16"/>
  <c r="C16201" i="16"/>
  <c r="B11465" i="16"/>
  <c r="C11465" i="16"/>
  <c r="E11717" i="16"/>
  <c r="H11714" i="16"/>
  <c r="I11714" i="16"/>
  <c r="F11714" i="16"/>
  <c r="J11714" i="16"/>
  <c r="D15555" i="16"/>
  <c r="B15554" i="16"/>
  <c r="C15554" i="16"/>
  <c r="C8230" i="16"/>
  <c r="B8230" i="16"/>
  <c r="C5273" i="16"/>
  <c r="B5273" i="16"/>
  <c r="E12959" i="16"/>
  <c r="I12958" i="16"/>
  <c r="B12779" i="16"/>
  <c r="C12779" i="16"/>
  <c r="D12780" i="16"/>
  <c r="B11096" i="16"/>
  <c r="C11096" i="16"/>
  <c r="J16754" i="16"/>
  <c r="E11158" i="16"/>
  <c r="D387" i="16"/>
  <c r="B386" i="16"/>
  <c r="C386" i="16"/>
  <c r="K16297" i="16"/>
  <c r="L16297" i="16"/>
  <c r="E12057" i="16"/>
  <c r="H12054" i="16"/>
  <c r="F12054" i="16"/>
  <c r="J12054" i="16"/>
  <c r="I12054" i="16"/>
  <c r="F7902" i="16"/>
  <c r="K7902" i="16"/>
  <c r="E12561" i="16"/>
  <c r="I12560" i="16"/>
  <c r="E3207" i="16"/>
  <c r="H3204" i="16"/>
  <c r="F3204" i="16"/>
  <c r="K3204" i="16"/>
  <c r="J3204" i="16"/>
  <c r="I3204" i="16"/>
  <c r="B7738" i="16"/>
  <c r="C7738" i="16"/>
  <c r="I4546" i="16"/>
  <c r="F5965" i="16"/>
  <c r="K5965" i="16"/>
  <c r="L5965" i="16"/>
  <c r="D8374" i="16"/>
  <c r="D8373" i="16"/>
  <c r="D8372" i="16"/>
  <c r="B8371" i="16"/>
  <c r="C8371" i="16"/>
  <c r="C1568" i="16"/>
  <c r="B1568" i="16"/>
  <c r="D1569" i="16"/>
  <c r="I3897" i="16"/>
  <c r="E3898" i="16"/>
  <c r="H3897" i="16"/>
  <c r="F3897" i="16"/>
  <c r="D8671" i="16"/>
  <c r="B8670" i="16"/>
  <c r="C8670" i="16"/>
  <c r="D8673" i="16"/>
  <c r="D8672" i="16"/>
  <c r="H16392" i="16"/>
  <c r="F16392" i="16"/>
  <c r="K16392" i="16"/>
  <c r="J16392" i="16"/>
  <c r="E16393" i="16"/>
  <c r="I16392" i="16"/>
  <c r="K9213" i="16"/>
  <c r="L9213" i="16"/>
  <c r="L14026" i="16"/>
  <c r="D1208" i="16"/>
  <c r="B1207" i="16"/>
  <c r="C1207" i="16"/>
  <c r="C264" i="16"/>
  <c r="B264" i="16"/>
  <c r="D265" i="16"/>
  <c r="B10958" i="16"/>
  <c r="C10958" i="16"/>
  <c r="E3512" i="16"/>
  <c r="J3509" i="16"/>
  <c r="I3509" i="16"/>
  <c r="H3509" i="16"/>
  <c r="F3509" i="16"/>
  <c r="E3727" i="16"/>
  <c r="I3724" i="16"/>
  <c r="H3724" i="16"/>
  <c r="F3724" i="16"/>
  <c r="K3724" i="16"/>
  <c r="L3724" i="16"/>
  <c r="J3724" i="16"/>
  <c r="C14901" i="16"/>
  <c r="B14901" i="16"/>
  <c r="D14902" i="16"/>
  <c r="E6258" i="16"/>
  <c r="J6255" i="16"/>
  <c r="I6255" i="16"/>
  <c r="H6255" i="16"/>
  <c r="F6255" i="16"/>
  <c r="F7454" i="16"/>
  <c r="K7454" i="16"/>
  <c r="E3684" i="16"/>
  <c r="J3681" i="16"/>
  <c r="I3681" i="16"/>
  <c r="H3681" i="16"/>
  <c r="F3681" i="16"/>
  <c r="K3681" i="16"/>
  <c r="L3681" i="16"/>
  <c r="F7781" i="16"/>
  <c r="K7781" i="16"/>
  <c r="L7781" i="16"/>
  <c r="I8905" i="16"/>
  <c r="J14463" i="16"/>
  <c r="F7102" i="16"/>
  <c r="K7102" i="16"/>
  <c r="E6963" i="16"/>
  <c r="H6962" i="16"/>
  <c r="F6962" i="16"/>
  <c r="K6962" i="16"/>
  <c r="J10137" i="16"/>
  <c r="I16474" i="16"/>
  <c r="E6422" i="16"/>
  <c r="J6419" i="16"/>
  <c r="I6419" i="16"/>
  <c r="H6419" i="16"/>
  <c r="F6419" i="16"/>
  <c r="K6419" i="16"/>
  <c r="L6419" i="16"/>
  <c r="E3554" i="16"/>
  <c r="H3553" i="16"/>
  <c r="E11399" i="16"/>
  <c r="J11396" i="16"/>
  <c r="I11396" i="16"/>
  <c r="H11396" i="16"/>
  <c r="F11396" i="16"/>
  <c r="E4913" i="16"/>
  <c r="J4910" i="16"/>
  <c r="I4910" i="16"/>
  <c r="H4910" i="16"/>
  <c r="F4910" i="16"/>
  <c r="K4910" i="16"/>
  <c r="L4910" i="16"/>
  <c r="H15553" i="16"/>
  <c r="L15988" i="16"/>
  <c r="E16811" i="16"/>
  <c r="F16808" i="16"/>
  <c r="K16808" i="16"/>
  <c r="L16808" i="16"/>
  <c r="I16808" i="16"/>
  <c r="H16808" i="16"/>
  <c r="J16808" i="16"/>
  <c r="E7030" i="16"/>
  <c r="H7029" i="16"/>
  <c r="F7029" i="16"/>
  <c r="D8108" i="16"/>
  <c r="D8107" i="16"/>
  <c r="D8106" i="16"/>
  <c r="B8105" i="16"/>
  <c r="C8105" i="16"/>
  <c r="J13700" i="16"/>
  <c r="E8599" i="16"/>
  <c r="J8596" i="16"/>
  <c r="H8596" i="16"/>
  <c r="F8596" i="16"/>
  <c r="I8596" i="16"/>
  <c r="E15773" i="16"/>
  <c r="J15770" i="16"/>
  <c r="I15770" i="16"/>
  <c r="H15770" i="16"/>
  <c r="F15770" i="16"/>
  <c r="K15770" i="16"/>
  <c r="L15770" i="16"/>
  <c r="F3162" i="16"/>
  <c r="K3162" i="16"/>
  <c r="E5639" i="16"/>
  <c r="H5638" i="16"/>
  <c r="H14572" i="16"/>
  <c r="C11352" i="16"/>
  <c r="D11353" i="16"/>
  <c r="B11352" i="16"/>
  <c r="D11355" i="16"/>
  <c r="D11354" i="16"/>
  <c r="D13486" i="16"/>
  <c r="C13485" i="16"/>
  <c r="B13485" i="16"/>
  <c r="J3076" i="16"/>
  <c r="I3076" i="16"/>
  <c r="E3077" i="16"/>
  <c r="H3076" i="16"/>
  <c r="B11466" i="16"/>
  <c r="C11466" i="16"/>
  <c r="F11715" i="16"/>
  <c r="E13375" i="16"/>
  <c r="J13372" i="16"/>
  <c r="H13372" i="16"/>
  <c r="F13372" i="16"/>
  <c r="I13372" i="16"/>
  <c r="B2399" i="16"/>
  <c r="C2399" i="16"/>
  <c r="D2400" i="16"/>
  <c r="C12864" i="16"/>
  <c r="D12865" i="16"/>
  <c r="B12864" i="16"/>
  <c r="E14901" i="16"/>
  <c r="I14898" i="16"/>
  <c r="H14898" i="16"/>
  <c r="F14898" i="16"/>
  <c r="K14898" i="16"/>
  <c r="L14898" i="16"/>
  <c r="J14898" i="16"/>
  <c r="K13591" i="16"/>
  <c r="L13591" i="16"/>
  <c r="K11509" i="16"/>
  <c r="L11509" i="16"/>
  <c r="C13592" i="16"/>
  <c r="B13592" i="16"/>
  <c r="D13593" i="16"/>
  <c r="F16754" i="16"/>
  <c r="K16754" i="16"/>
  <c r="L16754" i="16"/>
  <c r="E6563" i="16"/>
  <c r="E11898" i="16"/>
  <c r="F11897" i="16"/>
  <c r="K11897" i="16"/>
  <c r="H11897" i="16"/>
  <c r="J6341" i="16"/>
  <c r="I6341" i="16"/>
  <c r="E6342" i="16"/>
  <c r="H6341" i="16"/>
  <c r="F6341" i="16"/>
  <c r="I7902" i="16"/>
  <c r="I3205" i="16"/>
  <c r="D7741" i="16"/>
  <c r="C7739" i="16"/>
  <c r="D7740" i="16"/>
  <c r="B7739" i="16"/>
  <c r="D7742" i="16"/>
  <c r="B14573" i="16"/>
  <c r="D14574" i="16"/>
  <c r="C14573" i="16"/>
  <c r="J4546" i="16"/>
  <c r="B13264" i="16"/>
  <c r="C13264" i="16"/>
  <c r="D13265" i="16"/>
  <c r="E2948" i="16"/>
  <c r="H2947" i="16"/>
  <c r="F2947" i="16"/>
  <c r="K2947" i="16"/>
  <c r="L2947" i="16"/>
  <c r="I2947" i="16"/>
  <c r="K9828" i="16"/>
  <c r="L9828" i="16"/>
  <c r="B13702" i="16"/>
  <c r="C13702" i="16"/>
  <c r="D13703" i="16"/>
  <c r="D822" i="16"/>
  <c r="B821" i="16"/>
  <c r="C821" i="16"/>
  <c r="D10962" i="16"/>
  <c r="D10961" i="16"/>
  <c r="C10959" i="16"/>
  <c r="D10960" i="16"/>
  <c r="B10959" i="16"/>
  <c r="I3510" i="16"/>
  <c r="I3725" i="16"/>
  <c r="I6256" i="16"/>
  <c r="K12246" i="16"/>
  <c r="L12246" i="16"/>
  <c r="I7454" i="16"/>
  <c r="H16474" i="16"/>
  <c r="E3941" i="16"/>
  <c r="H3940" i="16"/>
  <c r="F3940" i="16"/>
  <c r="K3940" i="16"/>
  <c r="H16901" i="16"/>
  <c r="F16901" i="16"/>
  <c r="K16901" i="16"/>
  <c r="J16901" i="16"/>
  <c r="E16902" i="16"/>
  <c r="I16901" i="16"/>
  <c r="I6420" i="16"/>
  <c r="J15553" i="16"/>
  <c r="E14791" i="16"/>
  <c r="I14790" i="16"/>
  <c r="E16627" i="16"/>
  <c r="I16626" i="16"/>
  <c r="H16626" i="16"/>
  <c r="F16626" i="16"/>
  <c r="B13155" i="16"/>
  <c r="C13155" i="16"/>
  <c r="D13156" i="16"/>
  <c r="B7849" i="16"/>
  <c r="C7849" i="16"/>
  <c r="F16809" i="16"/>
  <c r="K16809" i="16"/>
  <c r="L16809" i="16"/>
  <c r="C10673" i="16"/>
  <c r="B10673" i="16"/>
  <c r="K10888" i="16"/>
  <c r="L10888" i="16"/>
  <c r="F8597" i="16"/>
  <c r="K8597" i="16"/>
  <c r="L8597" i="16"/>
  <c r="H15771" i="16"/>
  <c r="D6970" i="16"/>
  <c r="B6969" i="16"/>
  <c r="C6969" i="16"/>
  <c r="D6971" i="16"/>
  <c r="D6972" i="16"/>
  <c r="K11614" i="16"/>
  <c r="L11614" i="16"/>
  <c r="I14572" i="16"/>
  <c r="K12345" i="16"/>
  <c r="L12345" i="16"/>
  <c r="E4827" i="16"/>
  <c r="F4826" i="16"/>
  <c r="K4826" i="16"/>
  <c r="H4826" i="16"/>
  <c r="E5749" i="16"/>
  <c r="F5746" i="16"/>
  <c r="K5746" i="16"/>
  <c r="L5746" i="16"/>
  <c r="J5746" i="16"/>
  <c r="I5746" i="16"/>
  <c r="H5746" i="16"/>
  <c r="B11878" i="16"/>
  <c r="C11878" i="16"/>
  <c r="B15773" i="16"/>
  <c r="C15773" i="16"/>
  <c r="D15774" i="16"/>
  <c r="D11470" i="16"/>
  <c r="D11469" i="16"/>
  <c r="D11468" i="16"/>
  <c r="B11467" i="16"/>
  <c r="C11467" i="16"/>
  <c r="H11715" i="16"/>
  <c r="K6724" i="16"/>
  <c r="L6724" i="16"/>
  <c r="J3376" i="16"/>
  <c r="F3376" i="16"/>
  <c r="K3376" i="16"/>
  <c r="L3376" i="16"/>
  <c r="I3376" i="16"/>
  <c r="H3376" i="16"/>
  <c r="J13373" i="16"/>
  <c r="J7666" i="16"/>
  <c r="E7667" i="16"/>
  <c r="H7666" i="16"/>
  <c r="F7666" i="16"/>
  <c r="K12499" i="16"/>
  <c r="L12499" i="16"/>
  <c r="K5001" i="16"/>
  <c r="L5001" i="16"/>
  <c r="H14899" i="16"/>
  <c r="C11097" i="16"/>
  <c r="B11097" i="16"/>
  <c r="C119" i="16"/>
  <c r="D120" i="16"/>
  <c r="B119" i="16"/>
  <c r="E13265" i="16"/>
  <c r="I13264" i="16"/>
  <c r="H13264" i="16"/>
  <c r="F13264" i="16"/>
  <c r="D10821" i="16"/>
  <c r="B10820" i="16"/>
  <c r="C10820" i="16"/>
  <c r="D10823" i="16"/>
  <c r="D10822" i="16"/>
  <c r="E4071" i="16"/>
  <c r="H4068" i="16"/>
  <c r="F4068" i="16"/>
  <c r="J4068" i="16"/>
  <c r="I4068" i="16"/>
  <c r="C192" i="16"/>
  <c r="B192" i="16"/>
  <c r="D193" i="16"/>
  <c r="E5967" i="16"/>
  <c r="I5964" i="16"/>
  <c r="H5964" i="16"/>
  <c r="F5964" i="16"/>
  <c r="K5964" i="16"/>
  <c r="L5964" i="16"/>
  <c r="J5964" i="16"/>
  <c r="B15881" i="16"/>
  <c r="C15881" i="16"/>
  <c r="D15882" i="16"/>
  <c r="B8369" i="16"/>
  <c r="C8369" i="16"/>
  <c r="B8668" i="16"/>
  <c r="C8668" i="16"/>
  <c r="D11228" i="16"/>
  <c r="D11226" i="16"/>
  <c r="B11225" i="16"/>
  <c r="C11225" i="16"/>
  <c r="D11227" i="16"/>
  <c r="D3580" i="16"/>
  <c r="B3579" i="16"/>
  <c r="C3579" i="16"/>
  <c r="D3582" i="16"/>
  <c r="D3581" i="16"/>
  <c r="E15447" i="16"/>
  <c r="E11281" i="16"/>
  <c r="H11278" i="16"/>
  <c r="F11278" i="16"/>
  <c r="I11278" i="16"/>
  <c r="J11278" i="16"/>
  <c r="E2992" i="16"/>
  <c r="I2989" i="16"/>
  <c r="H2989" i="16"/>
  <c r="J2989" i="16"/>
  <c r="F2989" i="16"/>
  <c r="K2989" i="16"/>
  <c r="L2989" i="16"/>
  <c r="C7976" i="16"/>
  <c r="B7976" i="16"/>
  <c r="D16391" i="16"/>
  <c r="B16390" i="16"/>
  <c r="C16390" i="16"/>
  <c r="L4327" i="16"/>
  <c r="E7783" i="16"/>
  <c r="J7780" i="16"/>
  <c r="I7780" i="16"/>
  <c r="H7780" i="16"/>
  <c r="F7780" i="16"/>
  <c r="K7780" i="16"/>
  <c r="L7780" i="16"/>
  <c r="C16755" i="16"/>
  <c r="B16755" i="16"/>
  <c r="D16756" i="16"/>
  <c r="E4243" i="16"/>
  <c r="I4240" i="16"/>
  <c r="H4240" i="16"/>
  <c r="F4240" i="16"/>
  <c r="K4240" i="16"/>
  <c r="L4240" i="16"/>
  <c r="J4240" i="16"/>
  <c r="E6677" i="16"/>
  <c r="E15227" i="16"/>
  <c r="I15226" i="16"/>
  <c r="H15226" i="16"/>
  <c r="F15226" i="16"/>
  <c r="E7104" i="16"/>
  <c r="H7101" i="16"/>
  <c r="F7101" i="16"/>
  <c r="J7101" i="16"/>
  <c r="I7101" i="16"/>
  <c r="E13811" i="16"/>
  <c r="J13808" i="16"/>
  <c r="I13808" i="16"/>
  <c r="H13808" i="16"/>
  <c r="F13808" i="16"/>
  <c r="K15553" i="16"/>
  <c r="E15992" i="16"/>
  <c r="C7850" i="16"/>
  <c r="B7850" i="16"/>
  <c r="B8103" i="16"/>
  <c r="C8103" i="16"/>
  <c r="B2971" i="16"/>
  <c r="C2971" i="16"/>
  <c r="K6068" i="16"/>
  <c r="E3164" i="16"/>
  <c r="J3161" i="16"/>
  <c r="I3161" i="16"/>
  <c r="H3161" i="16"/>
  <c r="F3161" i="16"/>
  <c r="K3161" i="16"/>
  <c r="L3161" i="16"/>
  <c r="C16901" i="16"/>
  <c r="D16902" i="16"/>
  <c r="B16901" i="16"/>
  <c r="E16696" i="16"/>
  <c r="J14572" i="16"/>
  <c r="C11350" i="16"/>
  <c r="B11350" i="16"/>
  <c r="C8519" i="16"/>
  <c r="D8520" i="16"/>
  <c r="B8519" i="16"/>
  <c r="D8522" i="16"/>
  <c r="D8521" i="16"/>
  <c r="E3640" i="16"/>
  <c r="J3639" i="16"/>
  <c r="E7267" i="16"/>
  <c r="H7266" i="16"/>
  <c r="F7266" i="16"/>
  <c r="I11715" i="16"/>
  <c r="J4284" i="16"/>
  <c r="E4285" i="16"/>
  <c r="H4284" i="16"/>
  <c r="F4284" i="16"/>
  <c r="K4284" i="16"/>
  <c r="B1015" i="16"/>
  <c r="C1015" i="16"/>
  <c r="D1016" i="16"/>
  <c r="E8448" i="16"/>
  <c r="H8445" i="16"/>
  <c r="F8445" i="16"/>
  <c r="K8445" i="16"/>
  <c r="I8445" i="16"/>
  <c r="J8445" i="16"/>
  <c r="D1931" i="16"/>
  <c r="B1930" i="16"/>
  <c r="C1930" i="16"/>
  <c r="L4674" i="16"/>
  <c r="I14899" i="16"/>
  <c r="E12702" i="16"/>
  <c r="J12699" i="16"/>
  <c r="F12699" i="16"/>
  <c r="I12699" i="16"/>
  <c r="H12699" i="16"/>
  <c r="I12700" i="16"/>
  <c r="I4069" i="16"/>
  <c r="E11027" i="16"/>
  <c r="F11024" i="16"/>
  <c r="H11024" i="16"/>
  <c r="J11024" i="16"/>
  <c r="I11024" i="16"/>
  <c r="E14683" i="16"/>
  <c r="J14680" i="16"/>
  <c r="I14680" i="16"/>
  <c r="H14680" i="16"/>
  <c r="F14680" i="16"/>
  <c r="K14680" i="16"/>
  <c r="L14680" i="16"/>
  <c r="F11279" i="16"/>
  <c r="K11279" i="16"/>
  <c r="D15012" i="16"/>
  <c r="C15011" i="16"/>
  <c r="B15011" i="16"/>
  <c r="L3725" i="16"/>
  <c r="B628" i="16"/>
  <c r="C628" i="16"/>
  <c r="D629" i="16"/>
  <c r="C7977" i="16"/>
  <c r="B7977" i="16"/>
  <c r="J10445" i="16"/>
  <c r="I10445" i="16"/>
  <c r="E10446" i="16"/>
  <c r="H10445" i="16"/>
  <c r="F10445" i="16"/>
  <c r="E12250" i="16"/>
  <c r="E14355" i="16"/>
  <c r="F14354" i="16"/>
  <c r="K14354" i="16"/>
  <c r="L14354" i="16"/>
  <c r="H14354" i="16"/>
  <c r="J14354" i="16"/>
  <c r="I14354" i="16"/>
  <c r="E3292" i="16"/>
  <c r="J3291" i="16"/>
  <c r="I4241" i="16"/>
  <c r="E13158" i="16"/>
  <c r="I7102" i="16"/>
  <c r="B14464" i="16"/>
  <c r="D14465" i="16"/>
  <c r="C14464" i="16"/>
  <c r="E10139" i="16"/>
  <c r="J10136" i="16"/>
  <c r="I10136" i="16"/>
  <c r="H10136" i="16"/>
  <c r="F10136" i="16"/>
  <c r="E2905" i="16"/>
  <c r="H2904" i="16"/>
  <c r="J2904" i="16"/>
  <c r="F2904" i="16"/>
  <c r="E14139" i="16"/>
  <c r="J6621" i="16"/>
  <c r="I6621" i="16"/>
  <c r="E6622" i="16"/>
  <c r="H6621" i="16"/>
  <c r="F6621" i="16"/>
  <c r="H13809" i="16"/>
  <c r="B507" i="16"/>
  <c r="C507" i="16"/>
  <c r="D508" i="16"/>
  <c r="D16860" i="16"/>
  <c r="B16859" i="16"/>
  <c r="C16859" i="16"/>
  <c r="D7854" i="16"/>
  <c r="D7853" i="16"/>
  <c r="D7852" i="16"/>
  <c r="B7851" i="16"/>
  <c r="C7851" i="16"/>
  <c r="C10674" i="16"/>
  <c r="B10674" i="16"/>
  <c r="K15771" i="16"/>
  <c r="L15771" i="16"/>
  <c r="B2972" i="16"/>
  <c r="C2972" i="16"/>
  <c r="B6967" i="16"/>
  <c r="C6967" i="16"/>
  <c r="L15880" i="16"/>
  <c r="D14683" i="16"/>
  <c r="B14682" i="16"/>
  <c r="C14682" i="16"/>
  <c r="J3768" i="16"/>
  <c r="I3768" i="16"/>
  <c r="E3769" i="16"/>
  <c r="H3768" i="16"/>
  <c r="F3768" i="16"/>
  <c r="K3768" i="16"/>
  <c r="L3768" i="16"/>
  <c r="J16201" i="16"/>
  <c r="E16202" i="16"/>
  <c r="I16201" i="16"/>
  <c r="H16201" i="16"/>
  <c r="B11879" i="16"/>
  <c r="C11879" i="16"/>
  <c r="E11811" i="16"/>
  <c r="F11808" i="16"/>
  <c r="I11808" i="16"/>
  <c r="J11808" i="16"/>
  <c r="H11808" i="16"/>
  <c r="J11715" i="16"/>
  <c r="E10601" i="16"/>
  <c r="I10598" i="16"/>
  <c r="F10598" i="16"/>
  <c r="K10598" i="16"/>
  <c r="L10598" i="16"/>
  <c r="J10598" i="16"/>
  <c r="H10598" i="16"/>
  <c r="L15335" i="16"/>
  <c r="E8031" i="16"/>
  <c r="I8028" i="16"/>
  <c r="J8028" i="16"/>
  <c r="F8028" i="16"/>
  <c r="H8028" i="16"/>
  <c r="E5005" i="16"/>
  <c r="H8446" i="16"/>
  <c r="E8302" i="16"/>
  <c r="H8301" i="16"/>
  <c r="F8301" i="16"/>
  <c r="E12191" i="16"/>
  <c r="H12188" i="16"/>
  <c r="F12188" i="16"/>
  <c r="I12188" i="16"/>
  <c r="J12188" i="16"/>
  <c r="J14899" i="16"/>
  <c r="E9216" i="16"/>
  <c r="L3205" i="16"/>
  <c r="H12700" i="16"/>
  <c r="K12700" i="16"/>
  <c r="L12700" i="16"/>
  <c r="B10818" i="16"/>
  <c r="C10818" i="16"/>
  <c r="C14029" i="16"/>
  <c r="B14029" i="16"/>
  <c r="D14030" i="16"/>
  <c r="H15117" i="16"/>
  <c r="K15117" i="16"/>
  <c r="L15117" i="16"/>
  <c r="J4069" i="16"/>
  <c r="F8751" i="16"/>
  <c r="K8751" i="16"/>
  <c r="L8751" i="16"/>
  <c r="E3120" i="16"/>
  <c r="F11025" i="16"/>
  <c r="K11025" i="16"/>
  <c r="J14681" i="16"/>
  <c r="E4156" i="16"/>
  <c r="J4155" i="16"/>
  <c r="B8669" i="16"/>
  <c r="C8669" i="16"/>
  <c r="B3577" i="16"/>
  <c r="C3577" i="16"/>
  <c r="E9832" i="16"/>
  <c r="E13919" i="16"/>
  <c r="I13918" i="16"/>
  <c r="J13918" i="16"/>
  <c r="E9523" i="16"/>
  <c r="F9520" i="16"/>
  <c r="K9520" i="16"/>
  <c r="H9520" i="16"/>
  <c r="J9520" i="16"/>
  <c r="I9520" i="16"/>
  <c r="E14030" i="16"/>
  <c r="D13377" i="16"/>
  <c r="B13376" i="16"/>
  <c r="C13376" i="16"/>
  <c r="I11279" i="16"/>
  <c r="I3033" i="16"/>
  <c r="E3034" i="16"/>
  <c r="F2990" i="16"/>
  <c r="K2990" i="16"/>
  <c r="D7981" i="16"/>
  <c r="D7980" i="16"/>
  <c r="D7979" i="16"/>
  <c r="B7978" i="16"/>
  <c r="C7978" i="16"/>
  <c r="E4114" i="16"/>
  <c r="H4111" i="16"/>
  <c r="F4111" i="16"/>
  <c r="K4111" i="16"/>
  <c r="J4111" i="16"/>
  <c r="I4111" i="16"/>
  <c r="E4329" i="16"/>
  <c r="F4326" i="16"/>
  <c r="K4326" i="16"/>
  <c r="L4326" i="16"/>
  <c r="J4326" i="16"/>
  <c r="I4326" i="16"/>
  <c r="H4326" i="16"/>
  <c r="I3682" i="16"/>
  <c r="J8905" i="16"/>
  <c r="J4241" i="16"/>
  <c r="F14463" i="16"/>
  <c r="J11979" i="16"/>
  <c r="I11979" i="16"/>
  <c r="E11980" i="16"/>
  <c r="H11979" i="16"/>
  <c r="F11979" i="16"/>
  <c r="J7102" i="16"/>
  <c r="I10137" i="16"/>
  <c r="L10137" i="16"/>
  <c r="E6167" i="16"/>
  <c r="F6164" i="16"/>
  <c r="K6164" i="16"/>
  <c r="L6164" i="16"/>
  <c r="J6164" i="16"/>
  <c r="I6164" i="16"/>
  <c r="H6164" i="16"/>
  <c r="E16100" i="16"/>
  <c r="J16097" i="16"/>
  <c r="I16097" i="16"/>
  <c r="H16097" i="16"/>
  <c r="F16097" i="16"/>
  <c r="K16097" i="16"/>
  <c r="L16097" i="16"/>
  <c r="F15008" i="16"/>
  <c r="K15008" i="16"/>
  <c r="L15008" i="16"/>
  <c r="I4911" i="16"/>
  <c r="J13809" i="16"/>
  <c r="E3812" i="16"/>
  <c r="H3811" i="16"/>
  <c r="F3811" i="16"/>
  <c r="C13811" i="16"/>
  <c r="B13811" i="16"/>
  <c r="D13812" i="16"/>
  <c r="E3249" i="16"/>
  <c r="J3248" i="16"/>
  <c r="H3248" i="16"/>
  <c r="F3248" i="16"/>
  <c r="K3248" i="16"/>
  <c r="E10892" i="16"/>
  <c r="I13700" i="16"/>
  <c r="L13700" i="16"/>
  <c r="B15119" i="16"/>
  <c r="D15120" i="16"/>
  <c r="C15119" i="16"/>
  <c r="D2975" i="16"/>
  <c r="D2974" i="16"/>
  <c r="B2973" i="16"/>
  <c r="C2973" i="16"/>
  <c r="D2976" i="16"/>
  <c r="E6070" i="16"/>
  <c r="J6067" i="16"/>
  <c r="I6067" i="16"/>
  <c r="F6067" i="16"/>
  <c r="K6067" i="16"/>
  <c r="H6067" i="16"/>
  <c r="E12628" i="16"/>
  <c r="H12627" i="16"/>
  <c r="K12864" i="16"/>
  <c r="L12864" i="16"/>
  <c r="K4026" i="16"/>
  <c r="L4026" i="16"/>
  <c r="B11351" i="16"/>
  <c r="C11351" i="16"/>
  <c r="B8517" i="16"/>
  <c r="C8517" i="16"/>
  <c r="E13484" i="16"/>
  <c r="H13481" i="16"/>
  <c r="F13481" i="16"/>
  <c r="I13481" i="16"/>
  <c r="J13481" i="16"/>
  <c r="D11882" i="16"/>
  <c r="C11880" i="16"/>
  <c r="D11881" i="16"/>
  <c r="B11880" i="16"/>
  <c r="D11883" i="16"/>
  <c r="F11809" i="16"/>
  <c r="K11809" i="16"/>
  <c r="L11809" i="16"/>
  <c r="E6495" i="16"/>
  <c r="F6492" i="16"/>
  <c r="J6492" i="16"/>
  <c r="I6492" i="16"/>
  <c r="H6492" i="16"/>
  <c r="E4200" i="16"/>
  <c r="F4197" i="16"/>
  <c r="K4197" i="16"/>
  <c r="L4197" i="16"/>
  <c r="J4197" i="16"/>
  <c r="I4197" i="16"/>
  <c r="H4197" i="16"/>
  <c r="E6728" i="16"/>
  <c r="I10599" i="16"/>
  <c r="L10599" i="16"/>
  <c r="J9367" i="16"/>
  <c r="E9368" i="16"/>
  <c r="H9367" i="16"/>
  <c r="F9367" i="16"/>
  <c r="K9367" i="16"/>
  <c r="J3377" i="16"/>
  <c r="F8029" i="16"/>
  <c r="K8029" i="16"/>
  <c r="L8029" i="16"/>
  <c r="E12501" i="16"/>
  <c r="J12498" i="16"/>
  <c r="H12498" i="16"/>
  <c r="F12498" i="16"/>
  <c r="K12498" i="16"/>
  <c r="I12498" i="16"/>
  <c r="K4607" i="16"/>
  <c r="L4607" i="16"/>
  <c r="B8231" i="16"/>
  <c r="C8231" i="16"/>
  <c r="F8446" i="16"/>
  <c r="K8446" i="16"/>
  <c r="L8446" i="16"/>
  <c r="C5274" i="16"/>
  <c r="B5274" i="16"/>
  <c r="E15664" i="16"/>
  <c r="I15661" i="16"/>
  <c r="H15661" i="16"/>
  <c r="F15661" i="16"/>
  <c r="J15661" i="16"/>
  <c r="E4676" i="16"/>
  <c r="H4673" i="16"/>
  <c r="F4673" i="16"/>
  <c r="J4673" i="16"/>
  <c r="I4673" i="16"/>
  <c r="F14899" i="16"/>
  <c r="K14899" i="16"/>
  <c r="L14899" i="16"/>
  <c r="I5420" i="16"/>
  <c r="E5421" i="16"/>
  <c r="E8164" i="16"/>
  <c r="H8161" i="16"/>
  <c r="F8161" i="16"/>
  <c r="K8161" i="16"/>
  <c r="J8161" i="16"/>
  <c r="I8161" i="16"/>
  <c r="E16756" i="16"/>
  <c r="J16753" i="16"/>
  <c r="I16753" i="16"/>
  <c r="H16753" i="16"/>
  <c r="F16753" i="16"/>
  <c r="K16753" i="16"/>
  <c r="L16753" i="16"/>
  <c r="E16301" i="16"/>
  <c r="E13593" i="16"/>
  <c r="H13590" i="16"/>
  <c r="F13590" i="16"/>
  <c r="K13590" i="16"/>
  <c r="L13590" i="16"/>
  <c r="J13590" i="16"/>
  <c r="I13590" i="16"/>
  <c r="J12700" i="16"/>
  <c r="H13591" i="16"/>
  <c r="E3336" i="16"/>
  <c r="H3333" i="16"/>
  <c r="J3333" i="16"/>
  <c r="F3333" i="16"/>
  <c r="K3333" i="16"/>
  <c r="I3333" i="16"/>
  <c r="E11511" i="16"/>
  <c r="H11508" i="16"/>
  <c r="F11508" i="16"/>
  <c r="I11508" i="16"/>
  <c r="J11508" i="16"/>
  <c r="I12055" i="16"/>
  <c r="J5202" i="16"/>
  <c r="I5202" i="16"/>
  <c r="E5203" i="16"/>
  <c r="H5202" i="16"/>
  <c r="F5202" i="16"/>
  <c r="F4069" i="16"/>
  <c r="K4069" i="16"/>
  <c r="L4069" i="16"/>
  <c r="F4546" i="16"/>
  <c r="K4546" i="16"/>
  <c r="L4546" i="16"/>
  <c r="E14246" i="16"/>
  <c r="I14245" i="16"/>
  <c r="J14245" i="16"/>
  <c r="D15446" i="16"/>
  <c r="C15445" i="16"/>
  <c r="B15445" i="16"/>
  <c r="I11025" i="16"/>
  <c r="I14681" i="16"/>
  <c r="C11223" i="16"/>
  <c r="B11223" i="16"/>
  <c r="E12301" i="16"/>
  <c r="H12298" i="16"/>
  <c r="J12298" i="16"/>
  <c r="F12298" i="16"/>
  <c r="I12298" i="16"/>
  <c r="E12126" i="16"/>
  <c r="J12125" i="16"/>
  <c r="H12125" i="16"/>
  <c r="D2290" i="16"/>
  <c r="B2289" i="16"/>
  <c r="C2289" i="16"/>
  <c r="F9521" i="16"/>
  <c r="K9521" i="16"/>
  <c r="L9521" i="16"/>
  <c r="J11279" i="16"/>
  <c r="I2990" i="16"/>
  <c r="I4112" i="16"/>
  <c r="L4112" i="16"/>
  <c r="I4327" i="16"/>
  <c r="J3682" i="16"/>
  <c r="F8905" i="16"/>
  <c r="K8905" i="16"/>
  <c r="L8905" i="16"/>
  <c r="E7559" i="16"/>
  <c r="H7556" i="16"/>
  <c r="F7556" i="16"/>
  <c r="K7556" i="16"/>
  <c r="L7556" i="16"/>
  <c r="I7556" i="16"/>
  <c r="J7556" i="16"/>
  <c r="F4241" i="16"/>
  <c r="K4241" i="16"/>
  <c r="L4241" i="16"/>
  <c r="H14463" i="16"/>
  <c r="I6165" i="16"/>
  <c r="L6165" i="16"/>
  <c r="J16098" i="16"/>
  <c r="I11397" i="16"/>
  <c r="E12782" i="16"/>
  <c r="J4911" i="16"/>
  <c r="F13809" i="16"/>
  <c r="K13809" i="16"/>
  <c r="L13809" i="16"/>
  <c r="D14792" i="16"/>
  <c r="C14791" i="16"/>
  <c r="B14791" i="16"/>
  <c r="J5529" i="16"/>
  <c r="I5529" i="16"/>
  <c r="E5530" i="16"/>
  <c r="H5529" i="16"/>
  <c r="F5529" i="16"/>
  <c r="D16478" i="16"/>
  <c r="B16477" i="16"/>
  <c r="C16477" i="16"/>
  <c r="D16300" i="16"/>
  <c r="C16299" i="16"/>
  <c r="B16299" i="16"/>
  <c r="B6968" i="16"/>
  <c r="C6968" i="16"/>
  <c r="I6068" i="16"/>
  <c r="C12499" i="16"/>
  <c r="B12499" i="16"/>
  <c r="D12500" i="16"/>
  <c r="K10290" i="16"/>
  <c r="L10290" i="16"/>
  <c r="E11618" i="16"/>
  <c r="K6901" i="16"/>
  <c r="L6901" i="16"/>
  <c r="E12347" i="16"/>
  <c r="J12344" i="16"/>
  <c r="I12344" i="16"/>
  <c r="H12344" i="16"/>
  <c r="F12344" i="16"/>
  <c r="K12344" i="16"/>
  <c r="L12344" i="16"/>
  <c r="D16810" i="16"/>
  <c r="B16809" i="16"/>
  <c r="C16809" i="16"/>
  <c r="B12561" i="16"/>
  <c r="C12561" i="16"/>
  <c r="D12562" i="16"/>
  <c r="J13482" i="16"/>
  <c r="D14246" i="16"/>
  <c r="B14245" i="16"/>
  <c r="C14245" i="16"/>
  <c r="I11809" i="16"/>
  <c r="I6493" i="16"/>
  <c r="L6493" i="16"/>
  <c r="I4198" i="16"/>
  <c r="L4198" i="16"/>
  <c r="B16554" i="16"/>
  <c r="D16555" i="16"/>
  <c r="C16554" i="16"/>
  <c r="B15990" i="16"/>
  <c r="C15990" i="16"/>
  <c r="D15991" i="16"/>
  <c r="J4370" i="16"/>
  <c r="I4370" i="16"/>
  <c r="E4371" i="16"/>
  <c r="H4370" i="16"/>
  <c r="F4370" i="16"/>
  <c r="J10599" i="16"/>
  <c r="E7183" i="16"/>
  <c r="F7180" i="16"/>
  <c r="I7180" i="16"/>
  <c r="J7180" i="16"/>
  <c r="H7180" i="16"/>
  <c r="F13373" i="16"/>
  <c r="I8029" i="16"/>
  <c r="J12499" i="16"/>
  <c r="D8235" i="16"/>
  <c r="D8234" i="16"/>
  <c r="D8233" i="16"/>
  <c r="B8232" i="16"/>
  <c r="C8232" i="16"/>
  <c r="I8446" i="16"/>
  <c r="D5276" i="16"/>
  <c r="B5275" i="16"/>
  <c r="C5275" i="16"/>
  <c r="E10749" i="16"/>
  <c r="J10746" i="16"/>
  <c r="I10746" i="16"/>
  <c r="H10746" i="16"/>
  <c r="F10746" i="16"/>
  <c r="H15662" i="16"/>
  <c r="K15662" i="16"/>
  <c r="L15662" i="16"/>
  <c r="D11099" i="16"/>
  <c r="B11098" i="16"/>
  <c r="D11101" i="16"/>
  <c r="C11098" i="16"/>
  <c r="D11100" i="16"/>
  <c r="E9986" i="16"/>
  <c r="E9677" i="16"/>
  <c r="H9674" i="16"/>
  <c r="F9674" i="16"/>
  <c r="I9674" i="16"/>
  <c r="J9674" i="16"/>
  <c r="I8162" i="16"/>
  <c r="L8162" i="16"/>
  <c r="B10819" i="16"/>
  <c r="C10819" i="16"/>
  <c r="B15664" i="16"/>
  <c r="C15664" i="16"/>
  <c r="D15665" i="16"/>
  <c r="L12055" i="16"/>
  <c r="E15119" i="16"/>
  <c r="J15116" i="16"/>
  <c r="H15116" i="16"/>
  <c r="I15116" i="16"/>
  <c r="F15116" i="16"/>
  <c r="E8753" i="16"/>
  <c r="I8750" i="16"/>
  <c r="H8750" i="16"/>
  <c r="F8750" i="16"/>
  <c r="J8750" i="16"/>
  <c r="J16858" i="16"/>
  <c r="I16858" i="16"/>
  <c r="E16859" i="16"/>
  <c r="H16858" i="16"/>
  <c r="F16858" i="16"/>
  <c r="C16100" i="16"/>
  <c r="B16100" i="16"/>
  <c r="D16101" i="16"/>
  <c r="J11025" i="16"/>
  <c r="F14681" i="16"/>
  <c r="K14681" i="16"/>
  <c r="L14681" i="16"/>
  <c r="B11224" i="16"/>
  <c r="C11224" i="16"/>
  <c r="C3578" i="16"/>
  <c r="B3578" i="16"/>
  <c r="B10957" i="16"/>
  <c r="C10957" i="16"/>
  <c r="L3510" i="16"/>
  <c r="J2990" i="16"/>
  <c r="B12630" i="16"/>
  <c r="D12631" i="16"/>
  <c r="C12630" i="16"/>
  <c r="E16556" i="16"/>
  <c r="L6256" i="16"/>
  <c r="L3682" i="16"/>
  <c r="J5856" i="16"/>
  <c r="I5856" i="16"/>
  <c r="E5857" i="16"/>
  <c r="H5856" i="16"/>
  <c r="F5856" i="16"/>
  <c r="K5856" i="16"/>
  <c r="L5856" i="16"/>
  <c r="I14463" i="16"/>
  <c r="E16476" i="16"/>
  <c r="H16473" i="16"/>
  <c r="J16473" i="16"/>
  <c r="F16473" i="16"/>
  <c r="I16473" i="16"/>
  <c r="D2594" i="16"/>
  <c r="B2593" i="16"/>
  <c r="C2593" i="16"/>
  <c r="K16098" i="16"/>
  <c r="L16098" i="16"/>
  <c r="L6420" i="16"/>
  <c r="E15010" i="16"/>
  <c r="I15007" i="16"/>
  <c r="H15007" i="16"/>
  <c r="F15007" i="16"/>
  <c r="K15007" i="16"/>
  <c r="L15007" i="16"/>
  <c r="J15007" i="16"/>
  <c r="L11397" i="16"/>
  <c r="D13921" i="16"/>
  <c r="B13920" i="16"/>
  <c r="C13920" i="16"/>
  <c r="L4911" i="16"/>
  <c r="I15553" i="16"/>
  <c r="D14358" i="16"/>
  <c r="B14357" i="16"/>
  <c r="C14357" i="16"/>
  <c r="E13056" i="16"/>
  <c r="I13055" i="16"/>
  <c r="E13702" i="16"/>
  <c r="H13699" i="16"/>
  <c r="F13699" i="16"/>
  <c r="K13699" i="16"/>
  <c r="J13699" i="16"/>
  <c r="I13699" i="16"/>
  <c r="K15444" i="16"/>
  <c r="L15444" i="16"/>
  <c r="I3162" i="16"/>
  <c r="E15882" i="16"/>
  <c r="I15879" i="16"/>
  <c r="H15879" i="16"/>
  <c r="F15879" i="16"/>
  <c r="K15879" i="16"/>
  <c r="L15879" i="16"/>
  <c r="J15879" i="16"/>
  <c r="E12866" i="16"/>
  <c r="F12863" i="16"/>
  <c r="K12863" i="16"/>
  <c r="L12863" i="16"/>
  <c r="J12863" i="16"/>
  <c r="I12863" i="16"/>
  <c r="H12863" i="16"/>
  <c r="F14572" i="16"/>
  <c r="K14572" i="16"/>
  <c r="L14572" i="16"/>
  <c r="E4028" i="16"/>
  <c r="J4025" i="16"/>
  <c r="I4025" i="16"/>
  <c r="H4025" i="16"/>
  <c r="F4025" i="16"/>
  <c r="B8518" i="16"/>
  <c r="C8518" i="16"/>
  <c r="E3984" i="16"/>
  <c r="I3983" i="16"/>
  <c r="F3983" i="16"/>
  <c r="J3983" i="16"/>
  <c r="D14137" i="16"/>
  <c r="B14136" i="16"/>
  <c r="C14136" i="16"/>
  <c r="J11809" i="16"/>
  <c r="J6493" i="16"/>
  <c r="J4198" i="16"/>
  <c r="E6904" i="16"/>
  <c r="H59" i="1"/>
  <c r="I59" i="1"/>
  <c r="A60" i="1"/>
  <c r="B59" i="1"/>
  <c r="C59" i="1"/>
  <c r="K7181" i="16"/>
  <c r="L7181" i="16"/>
  <c r="E9062" i="16"/>
  <c r="E15337" i="16"/>
  <c r="H15334" i="16"/>
  <c r="J15334" i="16"/>
  <c r="F15334" i="16"/>
  <c r="I15334" i="16"/>
  <c r="H13373" i="16"/>
  <c r="J8029" i="16"/>
  <c r="E4414" i="16"/>
  <c r="I4413" i="16"/>
  <c r="E4609" i="16"/>
  <c r="F4606" i="16"/>
  <c r="K4606" i="16"/>
  <c r="J4606" i="16"/>
  <c r="I4606" i="16"/>
  <c r="H4606" i="16"/>
  <c r="J8446" i="16"/>
  <c r="J5099" i="16"/>
  <c r="I5099" i="16"/>
  <c r="E5100" i="16"/>
  <c r="H5099" i="16"/>
  <c r="F5099" i="16"/>
  <c r="K5099" i="16"/>
  <c r="L5099" i="16"/>
  <c r="D15228" i="16"/>
  <c r="B15227" i="16"/>
  <c r="C15227" i="16"/>
  <c r="K10747" i="16"/>
  <c r="L10747" i="16"/>
  <c r="J15662" i="16"/>
  <c r="E7358" i="16"/>
  <c r="J7357" i="16"/>
  <c r="H7357" i="16"/>
  <c r="F9675" i="16"/>
  <c r="K9675" i="16"/>
  <c r="L9675" i="16"/>
  <c r="J8162" i="16"/>
  <c r="E12867" i="16"/>
  <c r="C8233" i="16"/>
  <c r="B8233" i="16"/>
  <c r="B12500" i="16"/>
  <c r="C12500" i="16"/>
  <c r="D12501" i="16"/>
  <c r="E6729" i="16"/>
  <c r="I6728" i="16"/>
  <c r="H6728" i="16"/>
  <c r="E3121" i="16"/>
  <c r="J3118" i="16"/>
  <c r="I3118" i="16"/>
  <c r="H3118" i="16"/>
  <c r="F3118" i="16"/>
  <c r="E6678" i="16"/>
  <c r="J6675" i="16"/>
  <c r="F6675" i="16"/>
  <c r="I6675" i="16"/>
  <c r="H6675" i="16"/>
  <c r="B10821" i="16"/>
  <c r="C10821" i="16"/>
  <c r="E4914" i="16"/>
  <c r="B47" i="16"/>
  <c r="C47" i="16"/>
  <c r="D48" i="16"/>
  <c r="H4413" i="16"/>
  <c r="E15011" i="16"/>
  <c r="K16858" i="16"/>
  <c r="L16858" i="16"/>
  <c r="D15666" i="16"/>
  <c r="B15665" i="16"/>
  <c r="C15665" i="16"/>
  <c r="K9674" i="16"/>
  <c r="L9674" i="16"/>
  <c r="B11100" i="16"/>
  <c r="C11100" i="16"/>
  <c r="B12562" i="16"/>
  <c r="C12562" i="16"/>
  <c r="D12563" i="16"/>
  <c r="F12125" i="16"/>
  <c r="K12125" i="16"/>
  <c r="D15447" i="16"/>
  <c r="C15446" i="16"/>
  <c r="B15446" i="16"/>
  <c r="K5202" i="16"/>
  <c r="L5202" i="16"/>
  <c r="K11508" i="16"/>
  <c r="L11508" i="16"/>
  <c r="E16757" i="16"/>
  <c r="E5422" i="16"/>
  <c r="J5419" i="16"/>
  <c r="I5419" i="16"/>
  <c r="H5419" i="16"/>
  <c r="F5419" i="16"/>
  <c r="K5419" i="16"/>
  <c r="L5419" i="16"/>
  <c r="E4677" i="16"/>
  <c r="E12502" i="16"/>
  <c r="K13481" i="16"/>
  <c r="L13481" i="16"/>
  <c r="E3035" i="16"/>
  <c r="J3032" i="16"/>
  <c r="H3032" i="16"/>
  <c r="F3032" i="16"/>
  <c r="K3032" i="16"/>
  <c r="I3032" i="16"/>
  <c r="E9524" i="16"/>
  <c r="H4155" i="16"/>
  <c r="H3119" i="16"/>
  <c r="I9216" i="16"/>
  <c r="E9217" i="16"/>
  <c r="H9216" i="16"/>
  <c r="E12192" i="16"/>
  <c r="E8032" i="16"/>
  <c r="D7856" i="16"/>
  <c r="D7855" i="16"/>
  <c r="B7854" i="16"/>
  <c r="C7854" i="16"/>
  <c r="D7857" i="16"/>
  <c r="K6621" i="16"/>
  <c r="L6621" i="16"/>
  <c r="H3291" i="16"/>
  <c r="E14684" i="16"/>
  <c r="C1016" i="16"/>
  <c r="B1016" i="16"/>
  <c r="D1017" i="16"/>
  <c r="H3639" i="16"/>
  <c r="B8520" i="16"/>
  <c r="C8520" i="16"/>
  <c r="F16696" i="16"/>
  <c r="K16696" i="16"/>
  <c r="L16696" i="16"/>
  <c r="J16696" i="16"/>
  <c r="I16696" i="16"/>
  <c r="H16696" i="16"/>
  <c r="E16697" i="16"/>
  <c r="H6676" i="16"/>
  <c r="E4244" i="16"/>
  <c r="E7784" i="16"/>
  <c r="D3585" i="16"/>
  <c r="D3584" i="16"/>
  <c r="C3582" i="16"/>
  <c r="D3583" i="16"/>
  <c r="B3582" i="16"/>
  <c r="D11230" i="16"/>
  <c r="D11231" i="16"/>
  <c r="D11229" i="16"/>
  <c r="B11228" i="16"/>
  <c r="C11228" i="16"/>
  <c r="C120" i="16"/>
  <c r="D121" i="16"/>
  <c r="B120" i="16"/>
  <c r="K7666" i="16"/>
  <c r="D15775" i="16"/>
  <c r="B15774" i="16"/>
  <c r="C15774" i="16"/>
  <c r="B13156" i="16"/>
  <c r="C13156" i="16"/>
  <c r="D13157" i="16"/>
  <c r="B13265" i="16"/>
  <c r="D13266" i="16"/>
  <c r="C13265" i="16"/>
  <c r="B7740" i="16"/>
  <c r="C7740" i="16"/>
  <c r="D12866" i="16"/>
  <c r="C12865" i="16"/>
  <c r="B12865" i="16"/>
  <c r="B11353" i="16"/>
  <c r="C11353" i="16"/>
  <c r="L3162" i="16"/>
  <c r="D8111" i="16"/>
  <c r="D8110" i="16"/>
  <c r="C8108" i="16"/>
  <c r="D8109" i="16"/>
  <c r="B8108" i="16"/>
  <c r="E6423" i="16"/>
  <c r="L7102" i="16"/>
  <c r="E3685" i="16"/>
  <c r="K3897" i="16"/>
  <c r="L3897" i="16"/>
  <c r="E12058" i="16"/>
  <c r="K16474" i="16"/>
  <c r="L16474" i="16"/>
  <c r="E14466" i="16"/>
  <c r="K4747" i="16"/>
  <c r="K4545" i="16"/>
  <c r="L4545" i="16"/>
  <c r="L7901" i="16"/>
  <c r="E13057" i="16"/>
  <c r="I13054" i="16"/>
  <c r="H13054" i="16"/>
  <c r="F13054" i="16"/>
  <c r="K13054" i="16"/>
  <c r="L13054" i="16"/>
  <c r="J13054" i="16"/>
  <c r="B12631" i="16"/>
  <c r="D12632" i="16"/>
  <c r="C12631" i="16"/>
  <c r="D11884" i="16"/>
  <c r="B11883" i="16"/>
  <c r="D11886" i="16"/>
  <c r="C11883" i="16"/>
  <c r="D11885" i="16"/>
  <c r="E5750" i="16"/>
  <c r="E14792" i="16"/>
  <c r="J14789" i="16"/>
  <c r="H14789" i="16"/>
  <c r="F14789" i="16"/>
  <c r="I14789" i="16"/>
  <c r="E13376" i="16"/>
  <c r="K7029" i="16"/>
  <c r="E3555" i="16"/>
  <c r="F3552" i="16"/>
  <c r="J3552" i="16"/>
  <c r="I3552" i="16"/>
  <c r="H3552" i="16"/>
  <c r="L7454" i="16"/>
  <c r="E12562" i="16"/>
  <c r="H12559" i="16"/>
  <c r="F12559" i="16"/>
  <c r="J12559" i="16"/>
  <c r="I12559" i="16"/>
  <c r="I11158" i="16"/>
  <c r="F11158" i="16"/>
  <c r="E11159" i="16"/>
  <c r="J11158" i="16"/>
  <c r="E11718" i="16"/>
  <c r="E3856" i="16"/>
  <c r="H3853" i="16"/>
  <c r="F3853" i="16"/>
  <c r="J3853" i="16"/>
  <c r="I3853" i="16"/>
  <c r="E14575" i="16"/>
  <c r="F7357" i="16"/>
  <c r="K7357" i="16"/>
  <c r="E15338" i="16"/>
  <c r="H60" i="1"/>
  <c r="I60" i="1"/>
  <c r="C60" i="1"/>
  <c r="A61" i="1"/>
  <c r="B60" i="1"/>
  <c r="H3983" i="16"/>
  <c r="J13055" i="16"/>
  <c r="E16477" i="16"/>
  <c r="E16860" i="16"/>
  <c r="I16857" i="16"/>
  <c r="J16857" i="16"/>
  <c r="H16857" i="16"/>
  <c r="F16857" i="16"/>
  <c r="K16857" i="16"/>
  <c r="L16857" i="16"/>
  <c r="K15116" i="16"/>
  <c r="L15116" i="16"/>
  <c r="E9678" i="16"/>
  <c r="D11104" i="16"/>
  <c r="D11103" i="16"/>
  <c r="D11102" i="16"/>
  <c r="C11101" i="16"/>
  <c r="B11101" i="16"/>
  <c r="E10750" i="16"/>
  <c r="B8234" i="16"/>
  <c r="C8234" i="16"/>
  <c r="K7180" i="16"/>
  <c r="L7180" i="16"/>
  <c r="E5204" i="16"/>
  <c r="I5201" i="16"/>
  <c r="F5201" i="16"/>
  <c r="K5201" i="16"/>
  <c r="L5201" i="16"/>
  <c r="H5201" i="16"/>
  <c r="J5201" i="16"/>
  <c r="E11512" i="16"/>
  <c r="J5420" i="16"/>
  <c r="K15661" i="16"/>
  <c r="L15661" i="16"/>
  <c r="E4201" i="16"/>
  <c r="E13485" i="16"/>
  <c r="F12627" i="16"/>
  <c r="K12627" i="16"/>
  <c r="L12627" i="16"/>
  <c r="E6071" i="16"/>
  <c r="E6168" i="16"/>
  <c r="K14463" i="16"/>
  <c r="L14463" i="16"/>
  <c r="E4330" i="16"/>
  <c r="B7979" i="16"/>
  <c r="C7979" i="16"/>
  <c r="J3033" i="16"/>
  <c r="I4155" i="16"/>
  <c r="I3119" i="16"/>
  <c r="E16203" i="16"/>
  <c r="J16200" i="16"/>
  <c r="I16200" i="16"/>
  <c r="H16200" i="16"/>
  <c r="F16200" i="16"/>
  <c r="K16200" i="16"/>
  <c r="E6623" i="16"/>
  <c r="J6620" i="16"/>
  <c r="I6620" i="16"/>
  <c r="H6620" i="16"/>
  <c r="F6620" i="16"/>
  <c r="K6620" i="16"/>
  <c r="L6620" i="16"/>
  <c r="K2904" i="16"/>
  <c r="L2904" i="16"/>
  <c r="F12250" i="16"/>
  <c r="K12250" i="16"/>
  <c r="J12250" i="16"/>
  <c r="H12250" i="16"/>
  <c r="E12251" i="16"/>
  <c r="D15013" i="16"/>
  <c r="B15012" i="16"/>
  <c r="C15012" i="16"/>
  <c r="K12699" i="16"/>
  <c r="L12699" i="16"/>
  <c r="C1931" i="16"/>
  <c r="B1931" i="16"/>
  <c r="D1932" i="16"/>
  <c r="I3639" i="16"/>
  <c r="L6068" i="16"/>
  <c r="K15226" i="16"/>
  <c r="L15226" i="16"/>
  <c r="I6676" i="16"/>
  <c r="B3580" i="16"/>
  <c r="C3580" i="16"/>
  <c r="K4068" i="16"/>
  <c r="L4068" i="16"/>
  <c r="K13264" i="16"/>
  <c r="L13264" i="16"/>
  <c r="E7668" i="16"/>
  <c r="J7665" i="16"/>
  <c r="I7665" i="16"/>
  <c r="H7665" i="16"/>
  <c r="F7665" i="16"/>
  <c r="D6975" i="16"/>
  <c r="B6972" i="16"/>
  <c r="C6972" i="16"/>
  <c r="D6973" i="16"/>
  <c r="D6974" i="16"/>
  <c r="K16626" i="16"/>
  <c r="L16626" i="16"/>
  <c r="J14790" i="16"/>
  <c r="D10964" i="16"/>
  <c r="D10963" i="16"/>
  <c r="B10962" i="16"/>
  <c r="C10962" i="16"/>
  <c r="D10965" i="16"/>
  <c r="B7741" i="16"/>
  <c r="C7741" i="16"/>
  <c r="C2400" i="16"/>
  <c r="D2401" i="16"/>
  <c r="B2400" i="16"/>
  <c r="K11715" i="16"/>
  <c r="L11715" i="16"/>
  <c r="E8600" i="16"/>
  <c r="E16812" i="16"/>
  <c r="K11396" i="16"/>
  <c r="L11396" i="16"/>
  <c r="I3553" i="16"/>
  <c r="K6255" i="16"/>
  <c r="L6255" i="16"/>
  <c r="D1209" i="16"/>
  <c r="C1208" i="16"/>
  <c r="B1208" i="16"/>
  <c r="E3899" i="16"/>
  <c r="F3896" i="16"/>
  <c r="J3896" i="16"/>
  <c r="I3896" i="16"/>
  <c r="H3896" i="16"/>
  <c r="B8372" i="16"/>
  <c r="C8372" i="16"/>
  <c r="J12560" i="16"/>
  <c r="E12960" i="16"/>
  <c r="I12957" i="16"/>
  <c r="H12957" i="16"/>
  <c r="F12957" i="16"/>
  <c r="K12957" i="16"/>
  <c r="L12957" i="16"/>
  <c r="J12957" i="16"/>
  <c r="I3854" i="16"/>
  <c r="C16629" i="16"/>
  <c r="B16629" i="16"/>
  <c r="D16630" i="16"/>
  <c r="B10677" i="16"/>
  <c r="C10677" i="16"/>
  <c r="E4749" i="16"/>
  <c r="H4746" i="16"/>
  <c r="F4746" i="16"/>
  <c r="J4746" i="16"/>
  <c r="I4746" i="16"/>
  <c r="K3596" i="16"/>
  <c r="H4412" i="16"/>
  <c r="F4412" i="16"/>
  <c r="K4412" i="16"/>
  <c r="J4412" i="16"/>
  <c r="I4412" i="16"/>
  <c r="B10961" i="16"/>
  <c r="C10961" i="16"/>
  <c r="E7457" i="16"/>
  <c r="E4029" i="16"/>
  <c r="D8238" i="16"/>
  <c r="D8237" i="16"/>
  <c r="D8236" i="16"/>
  <c r="B8235" i="16"/>
  <c r="C8235" i="16"/>
  <c r="E7184" i="16"/>
  <c r="B15991" i="16"/>
  <c r="C15991" i="16"/>
  <c r="D15992" i="16"/>
  <c r="H12782" i="16"/>
  <c r="E12783" i="16"/>
  <c r="J12782" i="16"/>
  <c r="I12782" i="16"/>
  <c r="F12782" i="16"/>
  <c r="E12127" i="16"/>
  <c r="I12124" i="16"/>
  <c r="H12124" i="16"/>
  <c r="F12124" i="16"/>
  <c r="K12124" i="16"/>
  <c r="J12124" i="16"/>
  <c r="E14247" i="16"/>
  <c r="J14244" i="16"/>
  <c r="I14244" i="16"/>
  <c r="H14244" i="16"/>
  <c r="F14244" i="16"/>
  <c r="K14244" i="16"/>
  <c r="L14244" i="16"/>
  <c r="E16302" i="16"/>
  <c r="I16301" i="16"/>
  <c r="L8161" i="16"/>
  <c r="C11881" i="16"/>
  <c r="B11881" i="16"/>
  <c r="I12627" i="16"/>
  <c r="D2977" i="16"/>
  <c r="B2976" i="16"/>
  <c r="C2976" i="16"/>
  <c r="D2979" i="16"/>
  <c r="D2978" i="16"/>
  <c r="E3813" i="16"/>
  <c r="J3810" i="16"/>
  <c r="I3810" i="16"/>
  <c r="H3810" i="16"/>
  <c r="F3810" i="16"/>
  <c r="K3810" i="16"/>
  <c r="B7980" i="16"/>
  <c r="C7980" i="16"/>
  <c r="E13920" i="16"/>
  <c r="I13917" i="16"/>
  <c r="F13917" i="16"/>
  <c r="H13917" i="16"/>
  <c r="J13917" i="16"/>
  <c r="E8303" i="16"/>
  <c r="J8300" i="16"/>
  <c r="I8300" i="16"/>
  <c r="H8300" i="16"/>
  <c r="F8300" i="16"/>
  <c r="K8300" i="16"/>
  <c r="L8300" i="16"/>
  <c r="J5005" i="16"/>
  <c r="I5005" i="16"/>
  <c r="E5006" i="16"/>
  <c r="H5005" i="16"/>
  <c r="F5005" i="16"/>
  <c r="K11808" i="16"/>
  <c r="L11808" i="16"/>
  <c r="B14683" i="16"/>
  <c r="C14683" i="16"/>
  <c r="D14684" i="16"/>
  <c r="D16861" i="16"/>
  <c r="B16860" i="16"/>
  <c r="C16860" i="16"/>
  <c r="E10140" i="16"/>
  <c r="L11279" i="16"/>
  <c r="E7268" i="16"/>
  <c r="J7265" i="16"/>
  <c r="I7265" i="16"/>
  <c r="H7265" i="16"/>
  <c r="F7265" i="16"/>
  <c r="K7265" i="16"/>
  <c r="L7265" i="16"/>
  <c r="B16902" i="16"/>
  <c r="C16902" i="16"/>
  <c r="E13812" i="16"/>
  <c r="J6676" i="16"/>
  <c r="B6971" i="16"/>
  <c r="C6971" i="16"/>
  <c r="F14790" i="16"/>
  <c r="E7031" i="16"/>
  <c r="F7028" i="16"/>
  <c r="J7028" i="16"/>
  <c r="I7028" i="16"/>
  <c r="H7028" i="16"/>
  <c r="J3553" i="16"/>
  <c r="E3513" i="16"/>
  <c r="B8672" i="16"/>
  <c r="C8672" i="16"/>
  <c r="B8373" i="16"/>
  <c r="C8373" i="16"/>
  <c r="L3204" i="16"/>
  <c r="L7902" i="16"/>
  <c r="B387" i="16"/>
  <c r="C387" i="16"/>
  <c r="D388" i="16"/>
  <c r="F12958" i="16"/>
  <c r="J3854" i="16"/>
  <c r="I4747" i="16"/>
  <c r="E4549" i="16"/>
  <c r="E7905" i="16"/>
  <c r="K3983" i="16"/>
  <c r="L3983" i="16"/>
  <c r="E8754" i="16"/>
  <c r="K3811" i="16"/>
  <c r="K8301" i="16"/>
  <c r="E3165" i="16"/>
  <c r="D15229" i="16"/>
  <c r="B15228" i="16"/>
  <c r="C15228" i="16"/>
  <c r="B11099" i="16"/>
  <c r="C11099" i="16"/>
  <c r="D5278" i="16"/>
  <c r="C5276" i="16"/>
  <c r="B5276" i="16"/>
  <c r="D5277" i="16"/>
  <c r="D5279" i="16"/>
  <c r="D16811" i="16"/>
  <c r="B16810" i="16"/>
  <c r="C16810" i="16"/>
  <c r="D16479" i="16"/>
  <c r="C16478" i="16"/>
  <c r="B16478" i="16"/>
  <c r="B14792" i="16"/>
  <c r="C14792" i="16"/>
  <c r="D14793" i="16"/>
  <c r="I12125" i="16"/>
  <c r="F14245" i="16"/>
  <c r="K14245" i="16"/>
  <c r="L14245" i="16"/>
  <c r="L3333" i="16"/>
  <c r="J12627" i="16"/>
  <c r="E3250" i="16"/>
  <c r="H3247" i="16"/>
  <c r="F3247" i="16"/>
  <c r="J3247" i="16"/>
  <c r="I3247" i="16"/>
  <c r="I3811" i="16"/>
  <c r="D7983" i="16"/>
  <c r="C7981" i="16"/>
  <c r="D7982" i="16"/>
  <c r="B7981" i="16"/>
  <c r="D7984" i="16"/>
  <c r="F13918" i="16"/>
  <c r="I8301" i="16"/>
  <c r="E11812" i="16"/>
  <c r="B508" i="16"/>
  <c r="D509" i="16"/>
  <c r="C508" i="16"/>
  <c r="H13158" i="16"/>
  <c r="E13159" i="16"/>
  <c r="J13158" i="16"/>
  <c r="I13158" i="16"/>
  <c r="F13158" i="16"/>
  <c r="B629" i="16"/>
  <c r="C629" i="16"/>
  <c r="D630" i="16"/>
  <c r="K11024" i="16"/>
  <c r="L11024" i="16"/>
  <c r="E12703" i="16"/>
  <c r="I7266" i="16"/>
  <c r="E15993" i="16"/>
  <c r="I15992" i="16"/>
  <c r="F15992" i="16"/>
  <c r="E2993" i="16"/>
  <c r="B11227" i="16"/>
  <c r="C11227" i="16"/>
  <c r="E5968" i="16"/>
  <c r="E4072" i="16"/>
  <c r="B11468" i="16"/>
  <c r="C11468" i="16"/>
  <c r="E4828" i="16"/>
  <c r="J4825" i="16"/>
  <c r="I4825" i="16"/>
  <c r="H4825" i="16"/>
  <c r="F4825" i="16"/>
  <c r="C14574" i="16"/>
  <c r="B14574" i="16"/>
  <c r="D14575" i="16"/>
  <c r="E11899" i="16"/>
  <c r="J11896" i="16"/>
  <c r="I11896" i="16"/>
  <c r="H11896" i="16"/>
  <c r="F11896" i="16"/>
  <c r="D13487" i="16"/>
  <c r="B13486" i="16"/>
  <c r="C13486" i="16"/>
  <c r="E5640" i="16"/>
  <c r="F5637" i="16"/>
  <c r="K5637" i="16"/>
  <c r="L5637" i="16"/>
  <c r="J5637" i="16"/>
  <c r="I5637" i="16"/>
  <c r="H5637" i="16"/>
  <c r="I7029" i="16"/>
  <c r="D8676" i="16"/>
  <c r="D8675" i="16"/>
  <c r="D8674" i="16"/>
  <c r="B8673" i="16"/>
  <c r="C8673" i="16"/>
  <c r="J3897" i="16"/>
  <c r="D8377" i="16"/>
  <c r="D8376" i="16"/>
  <c r="D8375" i="16"/>
  <c r="B8374" i="16"/>
  <c r="C8374" i="16"/>
  <c r="H12958" i="16"/>
  <c r="B15555" i="16"/>
  <c r="C15555" i="16"/>
  <c r="D15556" i="16"/>
  <c r="E10295" i="16"/>
  <c r="H10294" i="16"/>
  <c r="F10294" i="16"/>
  <c r="I10294" i="16"/>
  <c r="J10294" i="16"/>
  <c r="E5313" i="16"/>
  <c r="H5310" i="16"/>
  <c r="F5310" i="16"/>
  <c r="J5310" i="16"/>
  <c r="I5310" i="16"/>
  <c r="D10681" i="16"/>
  <c r="D10680" i="16"/>
  <c r="C10678" i="16"/>
  <c r="B10678" i="16"/>
  <c r="D10679" i="16"/>
  <c r="J4747" i="16"/>
  <c r="E3598" i="16"/>
  <c r="H3595" i="16"/>
  <c r="F3595" i="16"/>
  <c r="K3595" i="16"/>
  <c r="J3595" i="16"/>
  <c r="I3595" i="16"/>
  <c r="D15338" i="16"/>
  <c r="C15337" i="16"/>
  <c r="B15337" i="16"/>
  <c r="C15120" i="16"/>
  <c r="B15120" i="16"/>
  <c r="D15121" i="16"/>
  <c r="E4157" i="16"/>
  <c r="J4154" i="16"/>
  <c r="I4154" i="16"/>
  <c r="H4154" i="16"/>
  <c r="F4154" i="16"/>
  <c r="E11282" i="16"/>
  <c r="D12959" i="16"/>
  <c r="B12958" i="16"/>
  <c r="C12958" i="16"/>
  <c r="L13699" i="16"/>
  <c r="D2595" i="16"/>
  <c r="B2594" i="16"/>
  <c r="C2594" i="16"/>
  <c r="L4606" i="16"/>
  <c r="E13703" i="16"/>
  <c r="B14358" i="16"/>
  <c r="C14358" i="16"/>
  <c r="D14359" i="16"/>
  <c r="D16102" i="16"/>
  <c r="C16101" i="16"/>
  <c r="B16101" i="16"/>
  <c r="K4370" i="16"/>
  <c r="L4370" i="16"/>
  <c r="D14247" i="16"/>
  <c r="B14246" i="16"/>
  <c r="C14246" i="16"/>
  <c r="K5529" i="16"/>
  <c r="L5529" i="16"/>
  <c r="E7560" i="16"/>
  <c r="H14245" i="16"/>
  <c r="E8165" i="16"/>
  <c r="E15665" i="16"/>
  <c r="L12498" i="16"/>
  <c r="E9369" i="16"/>
  <c r="J9366" i="16"/>
  <c r="I9366" i="16"/>
  <c r="H9366" i="16"/>
  <c r="F9366" i="16"/>
  <c r="K9366" i="16"/>
  <c r="L9366" i="16"/>
  <c r="B11882" i="16"/>
  <c r="C11882" i="16"/>
  <c r="B2974" i="16"/>
  <c r="C2974" i="16"/>
  <c r="I3248" i="16"/>
  <c r="L3248" i="16"/>
  <c r="J3811" i="16"/>
  <c r="E16101" i="16"/>
  <c r="K11979" i="16"/>
  <c r="L11979" i="16"/>
  <c r="L4111" i="16"/>
  <c r="L2990" i="16"/>
  <c r="H13918" i="16"/>
  <c r="L11025" i="16"/>
  <c r="J8301" i="16"/>
  <c r="K8028" i="16"/>
  <c r="L8028" i="16"/>
  <c r="E14140" i="16"/>
  <c r="I14139" i="16"/>
  <c r="E2906" i="16"/>
  <c r="H2903" i="16"/>
  <c r="F2903" i="16"/>
  <c r="K2903" i="16"/>
  <c r="L2903" i="16"/>
  <c r="J2903" i="16"/>
  <c r="I2903" i="16"/>
  <c r="B14465" i="16"/>
  <c r="C14465" i="16"/>
  <c r="D14466" i="16"/>
  <c r="K10445" i="16"/>
  <c r="L10445" i="16"/>
  <c r="E11028" i="16"/>
  <c r="L8445" i="16"/>
  <c r="E4286" i="16"/>
  <c r="I4283" i="16"/>
  <c r="H4283" i="16"/>
  <c r="F4283" i="16"/>
  <c r="K4283" i="16"/>
  <c r="L4283" i="16"/>
  <c r="J4283" i="16"/>
  <c r="J7266" i="16"/>
  <c r="B8521" i="16"/>
  <c r="C8521" i="16"/>
  <c r="E15228" i="16"/>
  <c r="J15225" i="16"/>
  <c r="H15225" i="16"/>
  <c r="I15225" i="16"/>
  <c r="F15225" i="16"/>
  <c r="B16391" i="16"/>
  <c r="C16391" i="16"/>
  <c r="D16392" i="16"/>
  <c r="B15882" i="16"/>
  <c r="D15883" i="16"/>
  <c r="C15882" i="16"/>
  <c r="C193" i="16"/>
  <c r="B193" i="16"/>
  <c r="D194" i="16"/>
  <c r="B10822" i="16"/>
  <c r="C10822" i="16"/>
  <c r="E13266" i="16"/>
  <c r="J13263" i="16"/>
  <c r="H13263" i="16"/>
  <c r="I13263" i="16"/>
  <c r="F13263" i="16"/>
  <c r="I4826" i="16"/>
  <c r="L4826" i="16"/>
  <c r="B6970" i="16"/>
  <c r="C6970" i="16"/>
  <c r="E16628" i="16"/>
  <c r="H16625" i="16"/>
  <c r="F16625" i="16"/>
  <c r="K16625" i="16"/>
  <c r="I16625" i="16"/>
  <c r="J16625" i="16"/>
  <c r="E3942" i="16"/>
  <c r="J3939" i="16"/>
  <c r="I3939" i="16"/>
  <c r="H3939" i="16"/>
  <c r="F3939" i="16"/>
  <c r="K3939" i="16"/>
  <c r="L3939" i="16"/>
  <c r="B822" i="16"/>
  <c r="C822" i="16"/>
  <c r="D823" i="16"/>
  <c r="E2949" i="16"/>
  <c r="F2946" i="16"/>
  <c r="J2946" i="16"/>
  <c r="I2946" i="16"/>
  <c r="H2946" i="16"/>
  <c r="K6341" i="16"/>
  <c r="L6341" i="16"/>
  <c r="I11897" i="16"/>
  <c r="L11897" i="16"/>
  <c r="B13593" i="16"/>
  <c r="C13593" i="16"/>
  <c r="D13594" i="16"/>
  <c r="F3076" i="16"/>
  <c r="K3076" i="16"/>
  <c r="L3076" i="16"/>
  <c r="B11354" i="16"/>
  <c r="C11354" i="16"/>
  <c r="I5638" i="16"/>
  <c r="E15774" i="16"/>
  <c r="J7029" i="16"/>
  <c r="E6964" i="16"/>
  <c r="F6961" i="16"/>
  <c r="J6961" i="16"/>
  <c r="I6961" i="16"/>
  <c r="H6961" i="16"/>
  <c r="B1569" i="16"/>
  <c r="C1569" i="16"/>
  <c r="D1570" i="16"/>
  <c r="E3208" i="16"/>
  <c r="J12958" i="16"/>
  <c r="D16203" i="16"/>
  <c r="B16202" i="16"/>
  <c r="C16202" i="16"/>
  <c r="I5311" i="16"/>
  <c r="I3596" i="16"/>
  <c r="E12348" i="16"/>
  <c r="D16301" i="16"/>
  <c r="B16300" i="16"/>
  <c r="C16300" i="16"/>
  <c r="E12302" i="16"/>
  <c r="E12629" i="16"/>
  <c r="I12626" i="16"/>
  <c r="F12626" i="16"/>
  <c r="J12626" i="16"/>
  <c r="H12626" i="16"/>
  <c r="E3293" i="16"/>
  <c r="F3290" i="16"/>
  <c r="K3290" i="16"/>
  <c r="L3290" i="16"/>
  <c r="J3290" i="16"/>
  <c r="I3290" i="16"/>
  <c r="H3290" i="16"/>
  <c r="K7266" i="16"/>
  <c r="L7266" i="16"/>
  <c r="B16756" i="16"/>
  <c r="C16756" i="16"/>
  <c r="D16757" i="16"/>
  <c r="L16392" i="16"/>
  <c r="I7357" i="16"/>
  <c r="E9063" i="16"/>
  <c r="H9062" i="16"/>
  <c r="F9062" i="16"/>
  <c r="J9062" i="16"/>
  <c r="I9062" i="16"/>
  <c r="E5101" i="16"/>
  <c r="H5098" i="16"/>
  <c r="F5098" i="16"/>
  <c r="J5098" i="16"/>
  <c r="I5098" i="16"/>
  <c r="E4610" i="16"/>
  <c r="E15883" i="16"/>
  <c r="H13055" i="16"/>
  <c r="E5858" i="16"/>
  <c r="H5855" i="16"/>
  <c r="F5855" i="16"/>
  <c r="J5855" i="16"/>
  <c r="I5855" i="16"/>
  <c r="E16557" i="16"/>
  <c r="I16556" i="16"/>
  <c r="H16556" i="16"/>
  <c r="J16556" i="16"/>
  <c r="K8750" i="16"/>
  <c r="L8750" i="16"/>
  <c r="E15120" i="16"/>
  <c r="K10746" i="16"/>
  <c r="L10746" i="16"/>
  <c r="K13373" i="16"/>
  <c r="L13373" i="16"/>
  <c r="B16555" i="16"/>
  <c r="C16555" i="16"/>
  <c r="D16556" i="16"/>
  <c r="D2291" i="16"/>
  <c r="B2290" i="16"/>
  <c r="C2290" i="16"/>
  <c r="K12298" i="16"/>
  <c r="L12298" i="16"/>
  <c r="E13594" i="16"/>
  <c r="F5420" i="16"/>
  <c r="K4673" i="16"/>
  <c r="L4673" i="16"/>
  <c r="I9367" i="16"/>
  <c r="L9367" i="16"/>
  <c r="K6492" i="16"/>
  <c r="L6492" i="16"/>
  <c r="D13813" i="16"/>
  <c r="B13812" i="16"/>
  <c r="C13812" i="16"/>
  <c r="F3033" i="16"/>
  <c r="D13378" i="16"/>
  <c r="C13377" i="16"/>
  <c r="B13377" i="16"/>
  <c r="J3119" i="16"/>
  <c r="B14030" i="16"/>
  <c r="C14030" i="16"/>
  <c r="D14031" i="16"/>
  <c r="K12188" i="16"/>
  <c r="L12188" i="16"/>
  <c r="E10602" i="16"/>
  <c r="E3770" i="16"/>
  <c r="H3767" i="16"/>
  <c r="F3767" i="16"/>
  <c r="K3767" i="16"/>
  <c r="J3767" i="16"/>
  <c r="I3767" i="16"/>
  <c r="B7852" i="16"/>
  <c r="C7852" i="16"/>
  <c r="I2904" i="16"/>
  <c r="I3291" i="16"/>
  <c r="I4284" i="16"/>
  <c r="L4284" i="16"/>
  <c r="D8525" i="16"/>
  <c r="D8524" i="16"/>
  <c r="D8523" i="16"/>
  <c r="B8522" i="16"/>
  <c r="C8522" i="16"/>
  <c r="L15553" i="16"/>
  <c r="J15226" i="16"/>
  <c r="F15447" i="16"/>
  <c r="E15448" i="16"/>
  <c r="I15447" i="16"/>
  <c r="B11226" i="16"/>
  <c r="C11226" i="16"/>
  <c r="J13264" i="16"/>
  <c r="B11469" i="16"/>
  <c r="C11469" i="16"/>
  <c r="J4826" i="16"/>
  <c r="J16626" i="16"/>
  <c r="I3940" i="16"/>
  <c r="L3940" i="16"/>
  <c r="J2947" i="16"/>
  <c r="D7743" i="16"/>
  <c r="B7742" i="16"/>
  <c r="C7742" i="16"/>
  <c r="D7745" i="16"/>
  <c r="D7744" i="16"/>
  <c r="J11897" i="16"/>
  <c r="E14902" i="16"/>
  <c r="K13372" i="16"/>
  <c r="L13372" i="16"/>
  <c r="D11358" i="16"/>
  <c r="D11357" i="16"/>
  <c r="D11356" i="16"/>
  <c r="B11355" i="16"/>
  <c r="C11355" i="16"/>
  <c r="J5638" i="16"/>
  <c r="B8106" i="16"/>
  <c r="C8106" i="16"/>
  <c r="E11400" i="16"/>
  <c r="I6962" i="16"/>
  <c r="L6962" i="16"/>
  <c r="E6259" i="16"/>
  <c r="E3728" i="16"/>
  <c r="B265" i="16"/>
  <c r="C265" i="16"/>
  <c r="D266" i="16"/>
  <c r="C8671" i="16"/>
  <c r="B8671" i="16"/>
  <c r="H12560" i="16"/>
  <c r="K12054" i="16"/>
  <c r="L12054" i="16"/>
  <c r="B12780" i="16"/>
  <c r="C12780" i="16"/>
  <c r="D12781" i="16"/>
  <c r="K11714" i="16"/>
  <c r="L11714" i="16"/>
  <c r="J5311" i="16"/>
  <c r="B10676" i="16"/>
  <c r="C10676" i="16"/>
  <c r="E15556" i="16"/>
  <c r="E8908" i="16"/>
  <c r="J3596" i="16"/>
  <c r="B13921" i="16"/>
  <c r="C13921" i="16"/>
  <c r="D13922" i="16"/>
  <c r="I9832" i="16"/>
  <c r="E9833" i="16"/>
  <c r="H9832" i="16"/>
  <c r="F9832" i="16"/>
  <c r="K9832" i="16"/>
  <c r="L9832" i="16"/>
  <c r="E3641" i="16"/>
  <c r="J3638" i="16"/>
  <c r="I3638" i="16"/>
  <c r="H3638" i="16"/>
  <c r="F3638" i="16"/>
  <c r="K3638" i="16"/>
  <c r="E7105" i="16"/>
  <c r="L16901" i="16"/>
  <c r="J4413" i="16"/>
  <c r="E3985" i="16"/>
  <c r="H3982" i="16"/>
  <c r="F3982" i="16"/>
  <c r="K3982" i="16"/>
  <c r="J3982" i="16"/>
  <c r="I3982" i="16"/>
  <c r="E7359" i="16"/>
  <c r="H7356" i="16"/>
  <c r="F7356" i="16"/>
  <c r="J7356" i="16"/>
  <c r="I7356" i="16"/>
  <c r="F4413" i="16"/>
  <c r="K4413" i="16"/>
  <c r="L4413" i="16"/>
  <c r="K15334" i="16"/>
  <c r="L15334" i="16"/>
  <c r="J6904" i="16"/>
  <c r="E6905" i="16"/>
  <c r="H6904" i="16"/>
  <c r="D14138" i="16"/>
  <c r="C14137" i="16"/>
  <c r="B14137" i="16"/>
  <c r="K4025" i="16"/>
  <c r="L4025" i="16"/>
  <c r="F13055" i="16"/>
  <c r="K16473" i="16"/>
  <c r="L16473" i="16"/>
  <c r="J9986" i="16"/>
  <c r="F9986" i="16"/>
  <c r="E9987" i="16"/>
  <c r="I9986" i="16"/>
  <c r="H9986" i="16"/>
  <c r="E4372" i="16"/>
  <c r="I4369" i="16"/>
  <c r="H4369" i="16"/>
  <c r="F4369" i="16"/>
  <c r="J4369" i="16"/>
  <c r="I11618" i="16"/>
  <c r="F11618" i="16"/>
  <c r="H11618" i="16"/>
  <c r="E11619" i="16"/>
  <c r="J11618" i="16"/>
  <c r="E5531" i="16"/>
  <c r="I5528" i="16"/>
  <c r="H5528" i="16"/>
  <c r="F5528" i="16"/>
  <c r="J5528" i="16"/>
  <c r="E3337" i="16"/>
  <c r="H5420" i="16"/>
  <c r="E6496" i="16"/>
  <c r="L6067" i="16"/>
  <c r="B2975" i="16"/>
  <c r="C2975" i="16"/>
  <c r="I10892" i="16"/>
  <c r="E10893" i="16"/>
  <c r="F10892" i="16"/>
  <c r="E11981" i="16"/>
  <c r="J11978" i="16"/>
  <c r="I11978" i="16"/>
  <c r="H11978" i="16"/>
  <c r="F11978" i="16"/>
  <c r="K11978" i="16"/>
  <c r="L11978" i="16"/>
  <c r="E4115" i="16"/>
  <c r="H3033" i="16"/>
  <c r="E14031" i="16"/>
  <c r="I14030" i="16"/>
  <c r="J14030" i="16"/>
  <c r="H14030" i="16"/>
  <c r="F14030" i="16"/>
  <c r="L9520" i="16"/>
  <c r="F4155" i="16"/>
  <c r="K4155" i="16"/>
  <c r="L4155" i="16"/>
  <c r="F3119" i="16"/>
  <c r="K3119" i="16"/>
  <c r="L3119" i="16"/>
  <c r="F16201" i="16"/>
  <c r="K16201" i="16"/>
  <c r="L16201" i="16"/>
  <c r="B7853" i="16"/>
  <c r="C7853" i="16"/>
  <c r="K10136" i="16"/>
  <c r="L10136" i="16"/>
  <c r="F3291" i="16"/>
  <c r="K3291" i="16"/>
  <c r="L3291" i="16"/>
  <c r="E14356" i="16"/>
  <c r="I14353" i="16"/>
  <c r="F14353" i="16"/>
  <c r="K14353" i="16"/>
  <c r="L14353" i="16"/>
  <c r="H14353" i="16"/>
  <c r="J14353" i="16"/>
  <c r="E10447" i="16"/>
  <c r="J10444" i="16"/>
  <c r="I10444" i="16"/>
  <c r="H10444" i="16"/>
  <c r="F10444" i="16"/>
  <c r="E8449" i="16"/>
  <c r="F3639" i="16"/>
  <c r="K3639" i="16"/>
  <c r="L3639" i="16"/>
  <c r="K13808" i="16"/>
  <c r="L13808" i="16"/>
  <c r="K7101" i="16"/>
  <c r="L7101" i="16"/>
  <c r="F6676" i="16"/>
  <c r="K6676" i="16"/>
  <c r="K11278" i="16"/>
  <c r="L11278" i="16"/>
  <c r="C3581" i="16"/>
  <c r="B3581" i="16"/>
  <c r="D10826" i="16"/>
  <c r="D10825" i="16"/>
  <c r="C10823" i="16"/>
  <c r="B10823" i="16"/>
  <c r="D10824" i="16"/>
  <c r="I7666" i="16"/>
  <c r="D11473" i="16"/>
  <c r="D11472" i="16"/>
  <c r="D11471" i="16"/>
  <c r="B11470" i="16"/>
  <c r="C11470" i="16"/>
  <c r="H14790" i="16"/>
  <c r="F16900" i="16"/>
  <c r="J16900" i="16"/>
  <c r="I16900" i="16"/>
  <c r="H16900" i="16"/>
  <c r="J3940" i="16"/>
  <c r="B10960" i="16"/>
  <c r="C10960" i="16"/>
  <c r="D13704" i="16"/>
  <c r="B13703" i="16"/>
  <c r="C13703" i="16"/>
  <c r="E6343" i="16"/>
  <c r="J6340" i="16"/>
  <c r="I6340" i="16"/>
  <c r="H6340" i="16"/>
  <c r="F6340" i="16"/>
  <c r="K6340" i="16"/>
  <c r="E6564" i="16"/>
  <c r="I6563" i="16"/>
  <c r="H6563" i="16"/>
  <c r="F6563" i="16"/>
  <c r="K6563" i="16"/>
  <c r="E3078" i="16"/>
  <c r="J3075" i="16"/>
  <c r="I3075" i="16"/>
  <c r="F3075" i="16"/>
  <c r="H3075" i="16"/>
  <c r="F5638" i="16"/>
  <c r="K5638" i="16"/>
  <c r="L5638" i="16"/>
  <c r="K8596" i="16"/>
  <c r="L8596" i="16"/>
  <c r="B8107" i="16"/>
  <c r="C8107" i="16"/>
  <c r="F3553" i="16"/>
  <c r="K3553" i="16"/>
  <c r="L3553" i="16"/>
  <c r="J6962" i="16"/>
  <c r="D14903" i="16"/>
  <c r="C14902" i="16"/>
  <c r="B14902" i="16"/>
  <c r="K3509" i="16"/>
  <c r="L3509" i="16"/>
  <c r="E16394" i="16"/>
  <c r="H16391" i="16"/>
  <c r="F16391" i="16"/>
  <c r="J16391" i="16"/>
  <c r="I16391" i="16"/>
  <c r="F12560" i="16"/>
  <c r="K12560" i="16"/>
  <c r="L12560" i="16"/>
  <c r="F3854" i="16"/>
  <c r="K3854" i="16"/>
  <c r="L3854" i="16"/>
  <c r="K14571" i="16"/>
  <c r="L14571" i="16"/>
  <c r="F5311" i="16"/>
  <c r="K5311" i="16"/>
  <c r="L5311" i="16"/>
  <c r="B13056" i="16"/>
  <c r="C13056" i="16"/>
  <c r="D13057" i="16"/>
  <c r="K7453" i="16"/>
  <c r="L7453" i="16"/>
  <c r="D16696" i="16"/>
  <c r="B16695" i="16"/>
  <c r="C16695" i="16"/>
  <c r="D12703" i="16"/>
  <c r="C12702" i="16"/>
  <c r="B12702" i="16"/>
  <c r="B11472" i="16"/>
  <c r="C11472" i="16"/>
  <c r="E4373" i="16"/>
  <c r="C388" i="16"/>
  <c r="D389" i="16"/>
  <c r="B388" i="16"/>
  <c r="I8600" i="16"/>
  <c r="E8601" i="16"/>
  <c r="H8600" i="16"/>
  <c r="F8600" i="16"/>
  <c r="K8600" i="16"/>
  <c r="L8600" i="16"/>
  <c r="L6563" i="16"/>
  <c r="B11473" i="16"/>
  <c r="C11473" i="16"/>
  <c r="I8449" i="16"/>
  <c r="E8450" i="16"/>
  <c r="H8449" i="16"/>
  <c r="F8449" i="16"/>
  <c r="K8449" i="16"/>
  <c r="L8449" i="16"/>
  <c r="E10448" i="16"/>
  <c r="E10894" i="16"/>
  <c r="H10891" i="16"/>
  <c r="J10891" i="16"/>
  <c r="I10891" i="16"/>
  <c r="F10891" i="16"/>
  <c r="E6497" i="16"/>
  <c r="H6496" i="16"/>
  <c r="F6496" i="16"/>
  <c r="K11618" i="16"/>
  <c r="L11618" i="16"/>
  <c r="J6259" i="16"/>
  <c r="E6260" i="16"/>
  <c r="H6259" i="16"/>
  <c r="F6259" i="16"/>
  <c r="K6259" i="16"/>
  <c r="I11400" i="16"/>
  <c r="F11400" i="16"/>
  <c r="E11401" i="16"/>
  <c r="D11361" i="16"/>
  <c r="D11360" i="16"/>
  <c r="D11359" i="16"/>
  <c r="B11358" i="16"/>
  <c r="C11358" i="16"/>
  <c r="C7744" i="16"/>
  <c r="B7744" i="16"/>
  <c r="E15449" i="16"/>
  <c r="I15446" i="16"/>
  <c r="F15446" i="16"/>
  <c r="K15446" i="16"/>
  <c r="L15446" i="16"/>
  <c r="J15446" i="16"/>
  <c r="H15446" i="16"/>
  <c r="B8524" i="16"/>
  <c r="C8524" i="16"/>
  <c r="C13378" i="16"/>
  <c r="B13378" i="16"/>
  <c r="D13379" i="16"/>
  <c r="K5420" i="16"/>
  <c r="L5420" i="16"/>
  <c r="C2291" i="16"/>
  <c r="B2291" i="16"/>
  <c r="D2292" i="16"/>
  <c r="K6961" i="16"/>
  <c r="L6961" i="16"/>
  <c r="L16625" i="16"/>
  <c r="E4158" i="16"/>
  <c r="B10680" i="16"/>
  <c r="C10680" i="16"/>
  <c r="C8674" i="16"/>
  <c r="B8674" i="16"/>
  <c r="E5641" i="16"/>
  <c r="E11900" i="16"/>
  <c r="E4829" i="16"/>
  <c r="E2994" i="16"/>
  <c r="F2993" i="16"/>
  <c r="K2993" i="16"/>
  <c r="H2993" i="16"/>
  <c r="E15994" i="16"/>
  <c r="F15991" i="16"/>
  <c r="K15991" i="16"/>
  <c r="L15991" i="16"/>
  <c r="J15991" i="16"/>
  <c r="I15991" i="16"/>
  <c r="H15991" i="16"/>
  <c r="D631" i="16"/>
  <c r="B630" i="16"/>
  <c r="C630" i="16"/>
  <c r="E3166" i="16"/>
  <c r="H3165" i="16"/>
  <c r="J4549" i="16"/>
  <c r="I4549" i="16"/>
  <c r="E4550" i="16"/>
  <c r="H4549" i="16"/>
  <c r="F4549" i="16"/>
  <c r="K4549" i="16"/>
  <c r="L4549" i="16"/>
  <c r="E13921" i="16"/>
  <c r="B2978" i="16"/>
  <c r="C2978" i="16"/>
  <c r="E12128" i="16"/>
  <c r="E4750" i="16"/>
  <c r="B11102" i="16"/>
  <c r="C11102" i="16"/>
  <c r="E3857" i="16"/>
  <c r="H11158" i="16"/>
  <c r="E14793" i="16"/>
  <c r="D11889" i="16"/>
  <c r="D11888" i="16"/>
  <c r="C11886" i="16"/>
  <c r="D11887" i="16"/>
  <c r="B11886" i="16"/>
  <c r="E12059" i="16"/>
  <c r="H12058" i="16"/>
  <c r="C8110" i="16"/>
  <c r="B8110" i="16"/>
  <c r="B11229" i="16"/>
  <c r="C11229" i="16"/>
  <c r="D3588" i="16"/>
  <c r="D3587" i="16"/>
  <c r="C3585" i="16"/>
  <c r="D3586" i="16"/>
  <c r="B3585" i="16"/>
  <c r="B7855" i="16"/>
  <c r="C7855" i="16"/>
  <c r="E9218" i="16"/>
  <c r="H9215" i="16"/>
  <c r="F9215" i="16"/>
  <c r="J9215" i="16"/>
  <c r="I9215" i="16"/>
  <c r="J4677" i="16"/>
  <c r="E4678" i="16"/>
  <c r="H4677" i="16"/>
  <c r="F4677" i="16"/>
  <c r="K4677" i="16"/>
  <c r="L12125" i="16"/>
  <c r="J4914" i="16"/>
  <c r="I4914" i="16"/>
  <c r="E4915" i="16"/>
  <c r="K3118" i="16"/>
  <c r="L3118" i="16"/>
  <c r="E3079" i="16"/>
  <c r="E15121" i="16"/>
  <c r="F15120" i="16"/>
  <c r="I15120" i="16"/>
  <c r="C16757" i="16"/>
  <c r="D16758" i="16"/>
  <c r="B16757" i="16"/>
  <c r="E3814" i="16"/>
  <c r="B8236" i="16"/>
  <c r="C8236" i="16"/>
  <c r="J4201" i="16"/>
  <c r="E4202" i="16"/>
  <c r="H4201" i="16"/>
  <c r="F4201" i="16"/>
  <c r="K4201" i="16"/>
  <c r="E12563" i="16"/>
  <c r="L3982" i="16"/>
  <c r="E15557" i="16"/>
  <c r="J15556" i="16"/>
  <c r="J3728" i="16"/>
  <c r="E3729" i="16"/>
  <c r="H3728" i="16"/>
  <c r="F3728" i="16"/>
  <c r="K3728" i="16"/>
  <c r="B7745" i="16"/>
  <c r="C7745" i="16"/>
  <c r="K15447" i="16"/>
  <c r="L15447" i="16"/>
  <c r="D8528" i="16"/>
  <c r="D8527" i="16"/>
  <c r="D8526" i="16"/>
  <c r="B8525" i="16"/>
  <c r="C8525" i="16"/>
  <c r="L3767" i="16"/>
  <c r="K3033" i="16"/>
  <c r="L3033" i="16"/>
  <c r="H13594" i="16"/>
  <c r="F13594" i="16"/>
  <c r="E13595" i="16"/>
  <c r="J13594" i="16"/>
  <c r="I13594" i="16"/>
  <c r="E16558" i="16"/>
  <c r="J16555" i="16"/>
  <c r="F16555" i="16"/>
  <c r="K16555" i="16"/>
  <c r="I16555" i="16"/>
  <c r="H16555" i="16"/>
  <c r="E4611" i="16"/>
  <c r="F4610" i="16"/>
  <c r="K4610" i="16"/>
  <c r="H4610" i="16"/>
  <c r="K9062" i="16"/>
  <c r="L9062" i="16"/>
  <c r="K12626" i="16"/>
  <c r="L12626" i="16"/>
  <c r="E6965" i="16"/>
  <c r="D15884" i="16"/>
  <c r="B15883" i="16"/>
  <c r="C15883" i="16"/>
  <c r="E2907" i="16"/>
  <c r="E16102" i="16"/>
  <c r="H16101" i="16"/>
  <c r="I16101" i="16"/>
  <c r="B2595" i="16"/>
  <c r="C2595" i="16"/>
  <c r="D2596" i="16"/>
  <c r="B15121" i="16"/>
  <c r="C15121" i="16"/>
  <c r="D15122" i="16"/>
  <c r="L3595" i="16"/>
  <c r="D10684" i="16"/>
  <c r="D10683" i="16"/>
  <c r="C10681" i="16"/>
  <c r="D10682" i="16"/>
  <c r="B10681" i="16"/>
  <c r="K10294" i="16"/>
  <c r="L10294" i="16"/>
  <c r="B8375" i="16"/>
  <c r="C8375" i="16"/>
  <c r="B8675" i="16"/>
  <c r="C8675" i="16"/>
  <c r="D14576" i="16"/>
  <c r="C14575" i="16"/>
  <c r="B14575" i="16"/>
  <c r="B509" i="16"/>
  <c r="C509" i="16"/>
  <c r="D510" i="16"/>
  <c r="K13918" i="16"/>
  <c r="L13918" i="16"/>
  <c r="D16812" i="16"/>
  <c r="B16811" i="16"/>
  <c r="C16811" i="16"/>
  <c r="L8301" i="16"/>
  <c r="J3513" i="16"/>
  <c r="I3513" i="16"/>
  <c r="E3514" i="16"/>
  <c r="K7028" i="16"/>
  <c r="L7028" i="16"/>
  <c r="E10141" i="16"/>
  <c r="I10140" i="16"/>
  <c r="H10140" i="16"/>
  <c r="D2982" i="16"/>
  <c r="D2981" i="16"/>
  <c r="C2979" i="16"/>
  <c r="D2980" i="16"/>
  <c r="B2979" i="16"/>
  <c r="K12782" i="16"/>
  <c r="L12782" i="16"/>
  <c r="C8237" i="16"/>
  <c r="B8237" i="16"/>
  <c r="E7458" i="16"/>
  <c r="F7457" i="16"/>
  <c r="K7457" i="16"/>
  <c r="H7457" i="16"/>
  <c r="L4412" i="16"/>
  <c r="C6974" i="16"/>
  <c r="B6974" i="16"/>
  <c r="B15013" i="16"/>
  <c r="C15013" i="16"/>
  <c r="D15014" i="16"/>
  <c r="E16204" i="16"/>
  <c r="E4331" i="16"/>
  <c r="F4330" i="16"/>
  <c r="K4330" i="16"/>
  <c r="H4330" i="16"/>
  <c r="J10750" i="16"/>
  <c r="I10750" i="16"/>
  <c r="E10751" i="16"/>
  <c r="B11103" i="16"/>
  <c r="C11103" i="16"/>
  <c r="F16477" i="16"/>
  <c r="J16477" i="16"/>
  <c r="I16477" i="16"/>
  <c r="E16478" i="16"/>
  <c r="H16477" i="16"/>
  <c r="E14467" i="16"/>
  <c r="F14466" i="16"/>
  <c r="K14466" i="16"/>
  <c r="L14466" i="16"/>
  <c r="I14466" i="16"/>
  <c r="H14466" i="16"/>
  <c r="J14466" i="16"/>
  <c r="D8113" i="16"/>
  <c r="C8111" i="16"/>
  <c r="D8112" i="16"/>
  <c r="B8111" i="16"/>
  <c r="D8114" i="16"/>
  <c r="D11232" i="16"/>
  <c r="B11231" i="16"/>
  <c r="C11231" i="16"/>
  <c r="D11234" i="16"/>
  <c r="D11233" i="16"/>
  <c r="D12564" i="16"/>
  <c r="B12563" i="16"/>
  <c r="C12563" i="16"/>
  <c r="D15667" i="16"/>
  <c r="B15666" i="16"/>
  <c r="C15666" i="16"/>
  <c r="D49" i="16"/>
  <c r="B48" i="16"/>
  <c r="C48" i="16"/>
  <c r="E6730" i="16"/>
  <c r="F6727" i="16"/>
  <c r="J6727" i="16"/>
  <c r="I6727" i="16"/>
  <c r="H6727" i="16"/>
  <c r="J12867" i="16"/>
  <c r="E12868" i="16"/>
  <c r="E3642" i="16"/>
  <c r="B14359" i="16"/>
  <c r="C14359" i="16"/>
  <c r="D14360" i="16"/>
  <c r="E4245" i="16"/>
  <c r="F4244" i="16"/>
  <c r="K4244" i="16"/>
  <c r="H4244" i="16"/>
  <c r="E6344" i="16"/>
  <c r="E14032" i="16"/>
  <c r="H14029" i="16"/>
  <c r="J14029" i="16"/>
  <c r="I14029" i="16"/>
  <c r="F14029" i="16"/>
  <c r="J10892" i="16"/>
  <c r="K5528" i="16"/>
  <c r="L5528" i="16"/>
  <c r="E9988" i="16"/>
  <c r="H9985" i="16"/>
  <c r="F9985" i="16"/>
  <c r="K9985" i="16"/>
  <c r="L9985" i="16"/>
  <c r="I9985" i="16"/>
  <c r="J9985" i="16"/>
  <c r="B14138" i="16"/>
  <c r="C14138" i="16"/>
  <c r="D14139" i="16"/>
  <c r="E9834" i="16"/>
  <c r="J9831" i="16"/>
  <c r="I9831" i="16"/>
  <c r="F9831" i="16"/>
  <c r="K9831" i="16"/>
  <c r="H9831" i="16"/>
  <c r="E14903" i="16"/>
  <c r="H14902" i="16"/>
  <c r="I14902" i="16"/>
  <c r="F14902" i="16"/>
  <c r="J15447" i="16"/>
  <c r="B14031" i="16"/>
  <c r="C14031" i="16"/>
  <c r="D14032" i="16"/>
  <c r="D16557" i="16"/>
  <c r="C16556" i="16"/>
  <c r="B16556" i="16"/>
  <c r="B16301" i="16"/>
  <c r="C16301" i="16"/>
  <c r="D16302" i="16"/>
  <c r="D1571" i="16"/>
  <c r="B1570" i="16"/>
  <c r="C1570" i="16"/>
  <c r="E16629" i="16"/>
  <c r="E13267" i="16"/>
  <c r="E15229" i="16"/>
  <c r="E4287" i="16"/>
  <c r="D14467" i="16"/>
  <c r="B14466" i="16"/>
  <c r="C14466" i="16"/>
  <c r="F14139" i="16"/>
  <c r="J15665" i="16"/>
  <c r="E15666" i="16"/>
  <c r="I15665" i="16"/>
  <c r="H15665" i="16"/>
  <c r="F15665" i="16"/>
  <c r="B14247" i="16"/>
  <c r="C14247" i="16"/>
  <c r="D14248" i="16"/>
  <c r="D8679" i="16"/>
  <c r="D8678" i="16"/>
  <c r="C8676" i="16"/>
  <c r="D8677" i="16"/>
  <c r="B8676" i="16"/>
  <c r="F12703" i="16"/>
  <c r="I12703" i="16"/>
  <c r="H12703" i="16"/>
  <c r="E12704" i="16"/>
  <c r="C7984" i="16"/>
  <c r="D7985" i="16"/>
  <c r="B7984" i="16"/>
  <c r="D7987" i="16"/>
  <c r="D7986" i="16"/>
  <c r="K3247" i="16"/>
  <c r="L3247" i="16"/>
  <c r="D14794" i="16"/>
  <c r="B14793" i="16"/>
  <c r="C14793" i="16"/>
  <c r="D5280" i="16"/>
  <c r="B5279" i="16"/>
  <c r="C5279" i="16"/>
  <c r="D5282" i="16"/>
  <c r="D5281" i="16"/>
  <c r="L3811" i="16"/>
  <c r="E7906" i="16"/>
  <c r="I7905" i="16"/>
  <c r="E7032" i="16"/>
  <c r="K5005" i="16"/>
  <c r="L5005" i="16"/>
  <c r="F16301" i="16"/>
  <c r="E7185" i="16"/>
  <c r="F7184" i="16"/>
  <c r="K7184" i="16"/>
  <c r="H7184" i="16"/>
  <c r="D8240" i="16"/>
  <c r="C8238" i="16"/>
  <c r="D8239" i="16"/>
  <c r="B8238" i="16"/>
  <c r="D8241" i="16"/>
  <c r="K3896" i="16"/>
  <c r="L3896" i="16"/>
  <c r="D10966" i="16"/>
  <c r="B10965" i="16"/>
  <c r="D10968" i="16"/>
  <c r="C10965" i="16"/>
  <c r="D10967" i="16"/>
  <c r="B6973" i="16"/>
  <c r="C6973" i="16"/>
  <c r="E7669" i="16"/>
  <c r="E12252" i="16"/>
  <c r="I12249" i="16"/>
  <c r="H12249" i="16"/>
  <c r="F12249" i="16"/>
  <c r="K12249" i="16"/>
  <c r="L12249" i="16"/>
  <c r="J12249" i="16"/>
  <c r="D11107" i="16"/>
  <c r="D11106" i="16"/>
  <c r="C11104" i="16"/>
  <c r="D11105" i="16"/>
  <c r="B11104" i="16"/>
  <c r="F13376" i="16"/>
  <c r="E13377" i="16"/>
  <c r="I13376" i="16"/>
  <c r="J13376" i="16"/>
  <c r="C11884" i="16"/>
  <c r="B11884" i="16"/>
  <c r="E13058" i="16"/>
  <c r="E6424" i="16"/>
  <c r="F6423" i="16"/>
  <c r="K6423" i="16"/>
  <c r="H6423" i="16"/>
  <c r="B15775" i="16"/>
  <c r="C15775" i="16"/>
  <c r="D15776" i="16"/>
  <c r="E14685" i="16"/>
  <c r="I14684" i="16"/>
  <c r="C7856" i="16"/>
  <c r="B7856" i="16"/>
  <c r="L3032" i="16"/>
  <c r="E12503" i="16"/>
  <c r="J6728" i="16"/>
  <c r="D10829" i="16"/>
  <c r="D10828" i="16"/>
  <c r="C10826" i="16"/>
  <c r="D10827" i="16"/>
  <c r="B10826" i="16"/>
  <c r="E11283" i="16"/>
  <c r="I11282" i="16"/>
  <c r="H11282" i="16"/>
  <c r="F11282" i="16"/>
  <c r="J6168" i="16"/>
  <c r="I6168" i="16"/>
  <c r="E6169" i="16"/>
  <c r="C12866" i="16"/>
  <c r="B12866" i="16"/>
  <c r="D12867" i="16"/>
  <c r="B12703" i="16"/>
  <c r="C12703" i="16"/>
  <c r="D12704" i="16"/>
  <c r="E6565" i="16"/>
  <c r="F6562" i="16"/>
  <c r="J6562" i="16"/>
  <c r="H6562" i="16"/>
  <c r="I6562" i="16"/>
  <c r="K16900" i="16"/>
  <c r="L16900" i="16"/>
  <c r="B10824" i="16"/>
  <c r="C10824" i="16"/>
  <c r="K9986" i="16"/>
  <c r="L9986" i="16"/>
  <c r="F6904" i="16"/>
  <c r="K6904" i="16"/>
  <c r="E3986" i="16"/>
  <c r="L3638" i="16"/>
  <c r="B7743" i="16"/>
  <c r="C7743" i="16"/>
  <c r="E3771" i="16"/>
  <c r="E15884" i="16"/>
  <c r="J15883" i="16"/>
  <c r="I15883" i="16"/>
  <c r="E9064" i="16"/>
  <c r="J9061" i="16"/>
  <c r="I9061" i="16"/>
  <c r="H9061" i="16"/>
  <c r="F9061" i="16"/>
  <c r="E12630" i="16"/>
  <c r="D16204" i="16"/>
  <c r="C16203" i="16"/>
  <c r="B16203" i="16"/>
  <c r="H14139" i="16"/>
  <c r="J7560" i="16"/>
  <c r="I7560" i="16"/>
  <c r="E7561" i="16"/>
  <c r="H7560" i="16"/>
  <c r="F7560" i="16"/>
  <c r="K7560" i="16"/>
  <c r="L7560" i="16"/>
  <c r="E3599" i="16"/>
  <c r="E10296" i="16"/>
  <c r="J10293" i="16"/>
  <c r="I10293" i="16"/>
  <c r="H10293" i="16"/>
  <c r="F10293" i="16"/>
  <c r="B8376" i="16"/>
  <c r="C8376" i="16"/>
  <c r="C13487" i="16"/>
  <c r="B13487" i="16"/>
  <c r="D13488" i="16"/>
  <c r="F5968" i="16"/>
  <c r="K5968" i="16"/>
  <c r="E5969" i="16"/>
  <c r="J5968" i="16"/>
  <c r="H5968" i="16"/>
  <c r="K13158" i="16"/>
  <c r="L13158" i="16"/>
  <c r="B5277" i="16"/>
  <c r="C5277" i="16"/>
  <c r="C15229" i="16"/>
  <c r="B15229" i="16"/>
  <c r="D15230" i="16"/>
  <c r="E13813" i="16"/>
  <c r="I13812" i="16"/>
  <c r="E7269" i="16"/>
  <c r="E8304" i="16"/>
  <c r="L3810" i="16"/>
  <c r="B2977" i="16"/>
  <c r="C2977" i="16"/>
  <c r="H16301" i="16"/>
  <c r="E14248" i="16"/>
  <c r="L3596" i="16"/>
  <c r="B16630" i="16"/>
  <c r="C16630" i="16"/>
  <c r="D16631" i="16"/>
  <c r="E12961" i="16"/>
  <c r="E3900" i="16"/>
  <c r="B1932" i="16"/>
  <c r="D1933" i="16"/>
  <c r="C1932" i="16"/>
  <c r="H13485" i="16"/>
  <c r="F13485" i="16"/>
  <c r="E13486" i="16"/>
  <c r="I13485" i="16"/>
  <c r="J13485" i="16"/>
  <c r="I11718" i="16"/>
  <c r="E11719" i="16"/>
  <c r="H11718" i="16"/>
  <c r="F11718" i="16"/>
  <c r="K11718" i="16"/>
  <c r="L11718" i="16"/>
  <c r="J11718" i="16"/>
  <c r="E5751" i="16"/>
  <c r="H5750" i="16"/>
  <c r="F5750" i="16"/>
  <c r="K5750" i="16"/>
  <c r="L5750" i="16"/>
  <c r="J5750" i="16"/>
  <c r="I5750" i="16"/>
  <c r="B13266" i="16"/>
  <c r="C13266" i="16"/>
  <c r="D13267" i="16"/>
  <c r="L7666" i="16"/>
  <c r="B11230" i="16"/>
  <c r="C11230" i="16"/>
  <c r="E8033" i="16"/>
  <c r="F8032" i="16"/>
  <c r="K8032" i="16"/>
  <c r="H8032" i="16"/>
  <c r="B8523" i="16"/>
  <c r="C8523" i="16"/>
  <c r="J4029" i="16"/>
  <c r="I4029" i="16"/>
  <c r="E4030" i="16"/>
  <c r="H4029" i="16"/>
  <c r="F4029" i="16"/>
  <c r="K4029" i="16"/>
  <c r="L4029" i="16"/>
  <c r="K11158" i="16"/>
  <c r="L11158" i="16"/>
  <c r="B3584" i="16"/>
  <c r="C3584" i="16"/>
  <c r="E6679" i="16"/>
  <c r="E16395" i="16"/>
  <c r="B16696" i="16"/>
  <c r="C16696" i="16"/>
  <c r="D16697" i="16"/>
  <c r="L6676" i="16"/>
  <c r="D14904" i="16"/>
  <c r="B14903" i="16"/>
  <c r="C14903" i="16"/>
  <c r="K3075" i="16"/>
  <c r="L3075" i="16"/>
  <c r="J6563" i="16"/>
  <c r="D13705" i="16"/>
  <c r="C13704" i="16"/>
  <c r="B13704" i="16"/>
  <c r="K10444" i="16"/>
  <c r="L10444" i="16"/>
  <c r="K4369" i="16"/>
  <c r="L4369" i="16"/>
  <c r="K7356" i="16"/>
  <c r="L7356" i="16"/>
  <c r="J9832" i="16"/>
  <c r="E8909" i="16"/>
  <c r="I8908" i="16"/>
  <c r="H8908" i="16"/>
  <c r="D13814" i="16"/>
  <c r="C13813" i="16"/>
  <c r="B13813" i="16"/>
  <c r="K5855" i="16"/>
  <c r="L5855" i="16"/>
  <c r="K5098" i="16"/>
  <c r="L5098" i="16"/>
  <c r="J12302" i="16"/>
  <c r="I12302" i="16"/>
  <c r="E12303" i="16"/>
  <c r="H12302" i="16"/>
  <c r="F12302" i="16"/>
  <c r="K12302" i="16"/>
  <c r="L12302" i="16"/>
  <c r="K2946" i="16"/>
  <c r="L2946" i="16"/>
  <c r="D16393" i="16"/>
  <c r="B16392" i="16"/>
  <c r="C16392" i="16"/>
  <c r="K4154" i="16"/>
  <c r="L4154" i="16"/>
  <c r="K5310" i="16"/>
  <c r="L5310" i="16"/>
  <c r="D8379" i="16"/>
  <c r="C8377" i="16"/>
  <c r="D8378" i="16"/>
  <c r="B8377" i="16"/>
  <c r="D8380" i="16"/>
  <c r="K11896" i="16"/>
  <c r="L11896" i="16"/>
  <c r="K4825" i="16"/>
  <c r="L4825" i="16"/>
  <c r="E4073" i="16"/>
  <c r="J4072" i="16"/>
  <c r="J15992" i="16"/>
  <c r="J11812" i="16"/>
  <c r="I11812" i="16"/>
  <c r="E11813" i="16"/>
  <c r="H11812" i="16"/>
  <c r="F11812" i="16"/>
  <c r="K11812" i="16"/>
  <c r="L11812" i="16"/>
  <c r="B7982" i="16"/>
  <c r="C7982" i="16"/>
  <c r="E3251" i="16"/>
  <c r="K14790" i="16"/>
  <c r="L14790" i="16"/>
  <c r="E5007" i="16"/>
  <c r="I5004" i="16"/>
  <c r="F5004" i="16"/>
  <c r="H5004" i="16"/>
  <c r="J5004" i="16"/>
  <c r="E12784" i="16"/>
  <c r="F12781" i="16"/>
  <c r="K12781" i="16"/>
  <c r="I12781" i="16"/>
  <c r="J12781" i="16"/>
  <c r="H12781" i="16"/>
  <c r="F16812" i="16"/>
  <c r="E16813" i="16"/>
  <c r="C10963" i="16"/>
  <c r="B10963" i="16"/>
  <c r="I12250" i="16"/>
  <c r="E6624" i="16"/>
  <c r="K3552" i="16"/>
  <c r="L3552" i="16"/>
  <c r="D12633" i="16"/>
  <c r="B12632" i="16"/>
  <c r="C12632" i="16"/>
  <c r="E7785" i="16"/>
  <c r="H7784" i="16"/>
  <c r="F7784" i="16"/>
  <c r="E16698" i="16"/>
  <c r="I16695" i="16"/>
  <c r="H16695" i="16"/>
  <c r="F16695" i="16"/>
  <c r="K16695" i="16"/>
  <c r="L16695" i="16"/>
  <c r="J16695" i="16"/>
  <c r="B1017" i="16"/>
  <c r="C1017" i="16"/>
  <c r="D1018" i="16"/>
  <c r="J12192" i="16"/>
  <c r="E12193" i="16"/>
  <c r="I12192" i="16"/>
  <c r="F12192" i="16"/>
  <c r="K12192" i="16"/>
  <c r="L12192" i="16"/>
  <c r="H12192" i="16"/>
  <c r="E3122" i="16"/>
  <c r="D12502" i="16"/>
  <c r="C12501" i="16"/>
  <c r="B12501" i="16"/>
  <c r="B15447" i="16"/>
  <c r="C15447" i="16"/>
  <c r="D15448" i="16"/>
  <c r="E14357" i="16"/>
  <c r="E11982" i="16"/>
  <c r="J3337" i="16"/>
  <c r="I3337" i="16"/>
  <c r="E3338" i="16"/>
  <c r="H3337" i="16"/>
  <c r="F3337" i="16"/>
  <c r="E5532" i="16"/>
  <c r="E6906" i="16"/>
  <c r="J6903" i="16"/>
  <c r="I6903" i="16"/>
  <c r="F6903" i="16"/>
  <c r="K6903" i="16"/>
  <c r="L6903" i="16"/>
  <c r="H6903" i="16"/>
  <c r="I10602" i="16"/>
  <c r="H10602" i="16"/>
  <c r="E10603" i="16"/>
  <c r="F10602" i="16"/>
  <c r="K10602" i="16"/>
  <c r="L10602" i="16"/>
  <c r="E12349" i="16"/>
  <c r="J15774" i="16"/>
  <c r="I15774" i="16"/>
  <c r="F15774" i="16"/>
  <c r="E15775" i="16"/>
  <c r="D13595" i="16"/>
  <c r="B13594" i="16"/>
  <c r="C13594" i="16"/>
  <c r="E2950" i="16"/>
  <c r="E3943" i="16"/>
  <c r="D195" i="16"/>
  <c r="B194" i="16"/>
  <c r="C194" i="16"/>
  <c r="E14141" i="16"/>
  <c r="I14138" i="16"/>
  <c r="H14138" i="16"/>
  <c r="F14138" i="16"/>
  <c r="J14138" i="16"/>
  <c r="E9370" i="16"/>
  <c r="J13703" i="16"/>
  <c r="I13703" i="16"/>
  <c r="E13704" i="16"/>
  <c r="H13703" i="16"/>
  <c r="B10679" i="16"/>
  <c r="C10679" i="16"/>
  <c r="D15557" i="16"/>
  <c r="C15556" i="16"/>
  <c r="B15556" i="16"/>
  <c r="K12958" i="16"/>
  <c r="L12958" i="16"/>
  <c r="D16862" i="16"/>
  <c r="B16861" i="16"/>
  <c r="C16861" i="16"/>
  <c r="E16303" i="16"/>
  <c r="J16300" i="16"/>
  <c r="H16300" i="16"/>
  <c r="I16300" i="16"/>
  <c r="F16300" i="16"/>
  <c r="K16300" i="16"/>
  <c r="L16300" i="16"/>
  <c r="L12124" i="16"/>
  <c r="D6978" i="16"/>
  <c r="D6977" i="16"/>
  <c r="C6975" i="16"/>
  <c r="D6976" i="16"/>
  <c r="B6975" i="16"/>
  <c r="L16200" i="16"/>
  <c r="F6071" i="16"/>
  <c r="E6072" i="16"/>
  <c r="H6071" i="16"/>
  <c r="E11513" i="16"/>
  <c r="F11512" i="16"/>
  <c r="K11512" i="16"/>
  <c r="H11512" i="16"/>
  <c r="E5205" i="16"/>
  <c r="J9678" i="16"/>
  <c r="I9678" i="16"/>
  <c r="E9679" i="16"/>
  <c r="H9678" i="16"/>
  <c r="F9678" i="16"/>
  <c r="E16861" i="16"/>
  <c r="E15339" i="16"/>
  <c r="H15338" i="16"/>
  <c r="I15338" i="16"/>
  <c r="K12559" i="16"/>
  <c r="L12559" i="16"/>
  <c r="E3556" i="16"/>
  <c r="K14789" i="16"/>
  <c r="L14789" i="16"/>
  <c r="L4747" i="16"/>
  <c r="D122" i="16"/>
  <c r="B121" i="16"/>
  <c r="C121" i="16"/>
  <c r="C3583" i="16"/>
  <c r="B3583" i="16"/>
  <c r="J9216" i="16"/>
  <c r="E3036" i="16"/>
  <c r="E5423" i="16"/>
  <c r="K6675" i="16"/>
  <c r="L6675" i="16"/>
  <c r="B12781" i="16"/>
  <c r="C12781" i="16"/>
  <c r="D12782" i="16"/>
  <c r="B11357" i="16"/>
  <c r="C11357" i="16"/>
  <c r="E14576" i="16"/>
  <c r="H14575" i="16"/>
  <c r="J14575" i="16"/>
  <c r="F14575" i="16"/>
  <c r="L6340" i="16"/>
  <c r="B13057" i="16"/>
  <c r="C13057" i="16"/>
  <c r="D13058" i="16"/>
  <c r="K16391" i="16"/>
  <c r="L16391" i="16"/>
  <c r="B11471" i="16"/>
  <c r="C11471" i="16"/>
  <c r="C10825" i="16"/>
  <c r="B10825" i="16"/>
  <c r="K14030" i="16"/>
  <c r="L14030" i="16"/>
  <c r="J4115" i="16"/>
  <c r="I4115" i="16"/>
  <c r="E4116" i="16"/>
  <c r="H4115" i="16"/>
  <c r="F4115" i="16"/>
  <c r="K4115" i="16"/>
  <c r="L4115" i="16"/>
  <c r="H10892" i="16"/>
  <c r="K10892" i="16"/>
  <c r="L10892" i="16"/>
  <c r="E11620" i="16"/>
  <c r="H11617" i="16"/>
  <c r="F11617" i="16"/>
  <c r="K11617" i="16"/>
  <c r="L11617" i="16"/>
  <c r="I11617" i="16"/>
  <c r="J11617" i="16"/>
  <c r="K13055" i="16"/>
  <c r="L13055" i="16"/>
  <c r="I6904" i="16"/>
  <c r="E7360" i="16"/>
  <c r="E7106" i="16"/>
  <c r="H7105" i="16"/>
  <c r="B13922" i="16"/>
  <c r="C13922" i="16"/>
  <c r="D13923" i="16"/>
  <c r="B266" i="16"/>
  <c r="D267" i="16"/>
  <c r="C266" i="16"/>
  <c r="C11356" i="16"/>
  <c r="B11356" i="16"/>
  <c r="H15447" i="16"/>
  <c r="F16556" i="16"/>
  <c r="K16556" i="16"/>
  <c r="L16556" i="16"/>
  <c r="E5859" i="16"/>
  <c r="E5102" i="16"/>
  <c r="E3294" i="16"/>
  <c r="J3208" i="16"/>
  <c r="E3209" i="16"/>
  <c r="F3208" i="16"/>
  <c r="I3208" i="16"/>
  <c r="D824" i="16"/>
  <c r="B823" i="16"/>
  <c r="C823" i="16"/>
  <c r="K13263" i="16"/>
  <c r="L13263" i="16"/>
  <c r="K15225" i="16"/>
  <c r="L15225" i="16"/>
  <c r="E11029" i="16"/>
  <c r="H11028" i="16"/>
  <c r="J14139" i="16"/>
  <c r="E8166" i="16"/>
  <c r="D16103" i="16"/>
  <c r="B16102" i="16"/>
  <c r="C16102" i="16"/>
  <c r="D12960" i="16"/>
  <c r="C12959" i="16"/>
  <c r="B12959" i="16"/>
  <c r="B15338" i="16"/>
  <c r="C15338" i="16"/>
  <c r="D15339" i="16"/>
  <c r="E5314" i="16"/>
  <c r="H15992" i="16"/>
  <c r="K15992" i="16"/>
  <c r="L15992" i="16"/>
  <c r="E13160" i="16"/>
  <c r="I13157" i="16"/>
  <c r="H13157" i="16"/>
  <c r="F13157" i="16"/>
  <c r="K13157" i="16"/>
  <c r="L13157" i="16"/>
  <c r="J13157" i="16"/>
  <c r="C7983" i="16"/>
  <c r="B7983" i="16"/>
  <c r="B16479" i="16"/>
  <c r="C16479" i="16"/>
  <c r="D16480" i="16"/>
  <c r="B5278" i="16"/>
  <c r="C5278" i="16"/>
  <c r="F8754" i="16"/>
  <c r="K8754" i="16"/>
  <c r="L8754" i="16"/>
  <c r="J8754" i="16"/>
  <c r="E8755" i="16"/>
  <c r="H8754" i="16"/>
  <c r="I8754" i="16"/>
  <c r="B14684" i="16"/>
  <c r="C14684" i="16"/>
  <c r="D14685" i="16"/>
  <c r="K13917" i="16"/>
  <c r="L13917" i="16"/>
  <c r="J16301" i="16"/>
  <c r="D15993" i="16"/>
  <c r="B15992" i="16"/>
  <c r="C15992" i="16"/>
  <c r="K4746" i="16"/>
  <c r="L4746" i="16"/>
  <c r="B1209" i="16"/>
  <c r="C1209" i="16"/>
  <c r="D1210" i="16"/>
  <c r="D2402" i="16"/>
  <c r="B2401" i="16"/>
  <c r="C2401" i="16"/>
  <c r="C10964" i="16"/>
  <c r="B10964" i="16"/>
  <c r="K7665" i="16"/>
  <c r="L7665" i="16"/>
  <c r="L12250" i="16"/>
  <c r="H61" i="1"/>
  <c r="I61" i="1"/>
  <c r="B61" i="1"/>
  <c r="C61" i="1"/>
  <c r="A62" i="1"/>
  <c r="L7357" i="16"/>
  <c r="K3853" i="16"/>
  <c r="L3853" i="16"/>
  <c r="E11160" i="16"/>
  <c r="F11157" i="16"/>
  <c r="K11157" i="16"/>
  <c r="J11157" i="16"/>
  <c r="I11157" i="16"/>
  <c r="H11157" i="16"/>
  <c r="L7029" i="16"/>
  <c r="B11885" i="16"/>
  <c r="C11885" i="16"/>
  <c r="E3686" i="16"/>
  <c r="J3685" i="16"/>
  <c r="B8109" i="16"/>
  <c r="C8109" i="16"/>
  <c r="B13157" i="16"/>
  <c r="C13157" i="16"/>
  <c r="D13158" i="16"/>
  <c r="C7857" i="16"/>
  <c r="D7858" i="16"/>
  <c r="B7857" i="16"/>
  <c r="D7860" i="16"/>
  <c r="D7859" i="16"/>
  <c r="F9216" i="16"/>
  <c r="K9216" i="16"/>
  <c r="L9216" i="16"/>
  <c r="E9525" i="16"/>
  <c r="J9524" i="16"/>
  <c r="H16757" i="16"/>
  <c r="F16757" i="16"/>
  <c r="K16757" i="16"/>
  <c r="L16757" i="16"/>
  <c r="J16757" i="16"/>
  <c r="E16758" i="16"/>
  <c r="I16757" i="16"/>
  <c r="E15012" i="16"/>
  <c r="F15011" i="16"/>
  <c r="F6728" i="16"/>
  <c r="K6728" i="16"/>
  <c r="L6728" i="16"/>
  <c r="L6423" i="16"/>
  <c r="E8167" i="16"/>
  <c r="H8164" i="16"/>
  <c r="F8164" i="16"/>
  <c r="K8164" i="16"/>
  <c r="I8164" i="16"/>
  <c r="J8164" i="16"/>
  <c r="E5206" i="16"/>
  <c r="H5205" i="16"/>
  <c r="F5205" i="16"/>
  <c r="D15558" i="16"/>
  <c r="C15557" i="16"/>
  <c r="B15557" i="16"/>
  <c r="F12347" i="16"/>
  <c r="K12347" i="16"/>
  <c r="L12347" i="16"/>
  <c r="J12347" i="16"/>
  <c r="D1019" i="16"/>
  <c r="B1018" i="16"/>
  <c r="C1018" i="16"/>
  <c r="E12962" i="16"/>
  <c r="J12961" i="16"/>
  <c r="E12504" i="16"/>
  <c r="J12501" i="16"/>
  <c r="I12501" i="16"/>
  <c r="F12501" i="16"/>
  <c r="H12501" i="16"/>
  <c r="C7985" i="16"/>
  <c r="B7985" i="16"/>
  <c r="B8113" i="16"/>
  <c r="C8113" i="16"/>
  <c r="D15123" i="16"/>
  <c r="B15122" i="16"/>
  <c r="C15122" i="16"/>
  <c r="J15011" i="16"/>
  <c r="I15011" i="16"/>
  <c r="H9524" i="16"/>
  <c r="B7858" i="16"/>
  <c r="C7858" i="16"/>
  <c r="H3685" i="16"/>
  <c r="D2403" i="16"/>
  <c r="B2402" i="16"/>
  <c r="C2402" i="16"/>
  <c r="J5314" i="16"/>
  <c r="I5314" i="16"/>
  <c r="E5315" i="16"/>
  <c r="H5314" i="16"/>
  <c r="F5314" i="16"/>
  <c r="H8165" i="16"/>
  <c r="E3210" i="16"/>
  <c r="H3207" i="16"/>
  <c r="I3207" i="16"/>
  <c r="F3207" i="16"/>
  <c r="J3207" i="16"/>
  <c r="B13923" i="16"/>
  <c r="C13923" i="16"/>
  <c r="D13924" i="16"/>
  <c r="D13059" i="16"/>
  <c r="C13058" i="16"/>
  <c r="B13058" i="16"/>
  <c r="E14577" i="16"/>
  <c r="J14574" i="16"/>
  <c r="I14574" i="16"/>
  <c r="H14574" i="16"/>
  <c r="F14574" i="16"/>
  <c r="K14574" i="16"/>
  <c r="L14574" i="16"/>
  <c r="J11512" i="16"/>
  <c r="C6976" i="16"/>
  <c r="B6976" i="16"/>
  <c r="E3944" i="16"/>
  <c r="H3943" i="16"/>
  <c r="I3943" i="16"/>
  <c r="J12348" i="16"/>
  <c r="E14358" i="16"/>
  <c r="I14357" i="16"/>
  <c r="E16699" i="16"/>
  <c r="E5008" i="16"/>
  <c r="H4072" i="16"/>
  <c r="C8378" i="16"/>
  <c r="B8378" i="16"/>
  <c r="J8032" i="16"/>
  <c r="H15883" i="16"/>
  <c r="E6170" i="16"/>
  <c r="H6167" i="16"/>
  <c r="F6167" i="16"/>
  <c r="K6167" i="16"/>
  <c r="J6167" i="16"/>
  <c r="I6167" i="16"/>
  <c r="I12502" i="16"/>
  <c r="B11105" i="16"/>
  <c r="C11105" i="16"/>
  <c r="E12253" i="16"/>
  <c r="B10967" i="16"/>
  <c r="C10967" i="16"/>
  <c r="B8239" i="16"/>
  <c r="C8239" i="16"/>
  <c r="K16301" i="16"/>
  <c r="L16301" i="16"/>
  <c r="H7905" i="16"/>
  <c r="K15665" i="16"/>
  <c r="L15665" i="16"/>
  <c r="D14468" i="16"/>
  <c r="C14467" i="16"/>
  <c r="B14467" i="16"/>
  <c r="I15229" i="16"/>
  <c r="F15229" i="16"/>
  <c r="E15230" i="16"/>
  <c r="B16302" i="16"/>
  <c r="C16302" i="16"/>
  <c r="D16303" i="16"/>
  <c r="L9831" i="16"/>
  <c r="E12869" i="16"/>
  <c r="F12866" i="16"/>
  <c r="K12866" i="16"/>
  <c r="J12866" i="16"/>
  <c r="H12866" i="16"/>
  <c r="I12866" i="16"/>
  <c r="C11233" i="16"/>
  <c r="B11233" i="16"/>
  <c r="E10752" i="16"/>
  <c r="J10749" i="16"/>
  <c r="I10749" i="16"/>
  <c r="H10749" i="16"/>
  <c r="F10749" i="16"/>
  <c r="E3515" i="16"/>
  <c r="J3512" i="16"/>
  <c r="I3512" i="16"/>
  <c r="F3512" i="16"/>
  <c r="H3512" i="16"/>
  <c r="C510" i="16"/>
  <c r="D511" i="16"/>
  <c r="B510" i="16"/>
  <c r="K13594" i="16"/>
  <c r="L13594" i="16"/>
  <c r="D8530" i="16"/>
  <c r="C8528" i="16"/>
  <c r="D8529" i="16"/>
  <c r="B8528" i="16"/>
  <c r="D8531" i="16"/>
  <c r="E4916" i="16"/>
  <c r="F4913" i="16"/>
  <c r="J4913" i="16"/>
  <c r="I4913" i="16"/>
  <c r="H4913" i="16"/>
  <c r="E12129" i="16"/>
  <c r="J12128" i="16"/>
  <c r="E11402" i="16"/>
  <c r="F11399" i="16"/>
  <c r="K11399" i="16"/>
  <c r="L11399" i="16"/>
  <c r="I11399" i="16"/>
  <c r="J11399" i="16"/>
  <c r="H11399" i="16"/>
  <c r="J5102" i="16"/>
  <c r="I5102" i="16"/>
  <c r="E5103" i="16"/>
  <c r="H5102" i="16"/>
  <c r="F5102" i="16"/>
  <c r="E14686" i="16"/>
  <c r="J14683" i="16"/>
  <c r="I14683" i="16"/>
  <c r="F14683" i="16"/>
  <c r="H14683" i="16"/>
  <c r="B8677" i="16"/>
  <c r="C8677" i="16"/>
  <c r="C3586" i="16"/>
  <c r="B3586" i="16"/>
  <c r="E3167" i="16"/>
  <c r="F3164" i="16"/>
  <c r="J3164" i="16"/>
  <c r="I3164" i="16"/>
  <c r="H3164" i="16"/>
  <c r="I9524" i="16"/>
  <c r="I3685" i="16"/>
  <c r="E5424" i="16"/>
  <c r="H5423" i="16"/>
  <c r="J5423" i="16"/>
  <c r="I5423" i="16"/>
  <c r="K9678" i="16"/>
  <c r="L9678" i="16"/>
  <c r="E6073" i="16"/>
  <c r="I6070" i="16"/>
  <c r="H6070" i="16"/>
  <c r="F6070" i="16"/>
  <c r="J6070" i="16"/>
  <c r="B6977" i="16"/>
  <c r="C6977" i="16"/>
  <c r="E14142" i="16"/>
  <c r="D13596" i="16"/>
  <c r="B13595" i="16"/>
  <c r="C13595" i="16"/>
  <c r="K3337" i="16"/>
  <c r="L3337" i="16"/>
  <c r="F3122" i="16"/>
  <c r="K3122" i="16"/>
  <c r="L3122" i="16"/>
  <c r="J3122" i="16"/>
  <c r="I3122" i="16"/>
  <c r="E3123" i="16"/>
  <c r="H3122" i="16"/>
  <c r="J7784" i="16"/>
  <c r="E16814" i="16"/>
  <c r="J16811" i="16"/>
  <c r="I16811" i="16"/>
  <c r="H16811" i="16"/>
  <c r="F16811" i="16"/>
  <c r="L12781" i="16"/>
  <c r="I4072" i="16"/>
  <c r="B8379" i="16"/>
  <c r="C8379" i="16"/>
  <c r="D13815" i="16"/>
  <c r="C13814" i="16"/>
  <c r="B13814" i="16"/>
  <c r="E8305" i="16"/>
  <c r="H8304" i="16"/>
  <c r="I8304" i="16"/>
  <c r="J8304" i="16"/>
  <c r="F13812" i="16"/>
  <c r="B13488" i="16"/>
  <c r="C13488" i="16"/>
  <c r="D13489" i="16"/>
  <c r="F12502" i="16"/>
  <c r="J14684" i="16"/>
  <c r="E6425" i="16"/>
  <c r="J6422" i="16"/>
  <c r="I6422" i="16"/>
  <c r="H6422" i="16"/>
  <c r="F6422" i="16"/>
  <c r="C11106" i="16"/>
  <c r="B11106" i="16"/>
  <c r="D10971" i="16"/>
  <c r="D10970" i="16"/>
  <c r="C10968" i="16"/>
  <c r="B10968" i="16"/>
  <c r="D10969" i="16"/>
  <c r="C8240" i="16"/>
  <c r="B8240" i="16"/>
  <c r="K14902" i="16"/>
  <c r="L14902" i="16"/>
  <c r="E14033" i="16"/>
  <c r="E4246" i="16"/>
  <c r="H4243" i="16"/>
  <c r="F4243" i="16"/>
  <c r="J4243" i="16"/>
  <c r="I4243" i="16"/>
  <c r="K16477" i="16"/>
  <c r="L16477" i="16"/>
  <c r="E10142" i="16"/>
  <c r="J10139" i="16"/>
  <c r="I10139" i="16"/>
  <c r="F10139" i="16"/>
  <c r="K10139" i="16"/>
  <c r="H10139" i="16"/>
  <c r="E16103" i="16"/>
  <c r="F16100" i="16"/>
  <c r="H16100" i="16"/>
  <c r="J16100" i="16"/>
  <c r="I16100" i="16"/>
  <c r="L16555" i="16"/>
  <c r="I15556" i="16"/>
  <c r="E12564" i="16"/>
  <c r="I12563" i="16"/>
  <c r="H12563" i="16"/>
  <c r="F12563" i="16"/>
  <c r="K12563" i="16"/>
  <c r="L12563" i="16"/>
  <c r="J12563" i="16"/>
  <c r="E3080" i="16"/>
  <c r="H3079" i="16"/>
  <c r="E12060" i="16"/>
  <c r="F12057" i="16"/>
  <c r="K12057" i="16"/>
  <c r="L12057" i="16"/>
  <c r="I12057" i="16"/>
  <c r="J12057" i="16"/>
  <c r="H12057" i="16"/>
  <c r="D11892" i="16"/>
  <c r="D11891" i="16"/>
  <c r="D11890" i="16"/>
  <c r="B11889" i="16"/>
  <c r="C11889" i="16"/>
  <c r="I4750" i="16"/>
  <c r="E4751" i="16"/>
  <c r="H4750" i="16"/>
  <c r="I3165" i="16"/>
  <c r="E15995" i="16"/>
  <c r="J4829" i="16"/>
  <c r="E4830" i="16"/>
  <c r="H4829" i="16"/>
  <c r="F4829" i="16"/>
  <c r="K4829" i="16"/>
  <c r="D2293" i="16"/>
  <c r="B2292" i="16"/>
  <c r="C2292" i="16"/>
  <c r="K6496" i="16"/>
  <c r="B15448" i="16"/>
  <c r="D15449" i="16"/>
  <c r="C15448" i="16"/>
  <c r="E7907" i="16"/>
  <c r="J7904" i="16"/>
  <c r="I7904" i="16"/>
  <c r="F7904" i="16"/>
  <c r="H7904" i="16"/>
  <c r="D11236" i="16"/>
  <c r="D11235" i="16"/>
  <c r="B11234" i="16"/>
  <c r="C11234" i="16"/>
  <c r="D11237" i="16"/>
  <c r="D16759" i="16"/>
  <c r="B16758" i="16"/>
  <c r="C16758" i="16"/>
  <c r="L11157" i="16"/>
  <c r="E7361" i="16"/>
  <c r="H7360" i="16"/>
  <c r="F7360" i="16"/>
  <c r="K7360" i="16"/>
  <c r="L7360" i="16"/>
  <c r="I7360" i="16"/>
  <c r="J7360" i="16"/>
  <c r="E15340" i="16"/>
  <c r="I15337" i="16"/>
  <c r="F15337" i="16"/>
  <c r="J15337" i="16"/>
  <c r="H15337" i="16"/>
  <c r="F12348" i="16"/>
  <c r="K12348" i="16"/>
  <c r="L12348" i="16"/>
  <c r="E16759" i="16"/>
  <c r="F16756" i="16"/>
  <c r="K16756" i="16"/>
  <c r="L16756" i="16"/>
  <c r="J16756" i="16"/>
  <c r="H16756" i="16"/>
  <c r="I16756" i="16"/>
  <c r="D13159" i="16"/>
  <c r="B13158" i="16"/>
  <c r="C13158" i="16"/>
  <c r="E11161" i="16"/>
  <c r="D14686" i="16"/>
  <c r="B14685" i="16"/>
  <c r="C14685" i="16"/>
  <c r="F11028" i="16"/>
  <c r="K11028" i="16"/>
  <c r="C824" i="16"/>
  <c r="B824" i="16"/>
  <c r="D825" i="16"/>
  <c r="F7105" i="16"/>
  <c r="K7105" i="16"/>
  <c r="E11621" i="16"/>
  <c r="F15338" i="16"/>
  <c r="K15338" i="16"/>
  <c r="L15338" i="16"/>
  <c r="I6071" i="16"/>
  <c r="D6980" i="16"/>
  <c r="D6979" i="16"/>
  <c r="B6978" i="16"/>
  <c r="C6978" i="16"/>
  <c r="D6981" i="16"/>
  <c r="B16862" i="16"/>
  <c r="C16862" i="16"/>
  <c r="D16863" i="16"/>
  <c r="E9371" i="16"/>
  <c r="F9370" i="16"/>
  <c r="K9370" i="16"/>
  <c r="H9370" i="16"/>
  <c r="E15776" i="16"/>
  <c r="I15773" i="16"/>
  <c r="H15773" i="16"/>
  <c r="F15773" i="16"/>
  <c r="J15773" i="16"/>
  <c r="I7784" i="16"/>
  <c r="I16812" i="16"/>
  <c r="E12785" i="16"/>
  <c r="E11814" i="16"/>
  <c r="I11811" i="16"/>
  <c r="J11811" i="16"/>
  <c r="F11811" i="16"/>
  <c r="H11811" i="16"/>
  <c r="E12304" i="16"/>
  <c r="H12301" i="16"/>
  <c r="I12301" i="16"/>
  <c r="F12301" i="16"/>
  <c r="J12301" i="16"/>
  <c r="J8908" i="16"/>
  <c r="D14905" i="16"/>
  <c r="B14904" i="16"/>
  <c r="C14904" i="16"/>
  <c r="E5752" i="16"/>
  <c r="J5749" i="16"/>
  <c r="I5749" i="16"/>
  <c r="H5749" i="16"/>
  <c r="F5749" i="16"/>
  <c r="K5749" i="16"/>
  <c r="L5749" i="16"/>
  <c r="E13487" i="16"/>
  <c r="J13484" i="16"/>
  <c r="I13484" i="16"/>
  <c r="H13484" i="16"/>
  <c r="F13484" i="16"/>
  <c r="E3901" i="16"/>
  <c r="F3900" i="16"/>
  <c r="K3900" i="16"/>
  <c r="H3900" i="16"/>
  <c r="J3900" i="16"/>
  <c r="H13812" i="16"/>
  <c r="E10297" i="16"/>
  <c r="E7562" i="16"/>
  <c r="J7559" i="16"/>
  <c r="I7559" i="16"/>
  <c r="F7559" i="16"/>
  <c r="K7559" i="16"/>
  <c r="L7559" i="16"/>
  <c r="H7559" i="16"/>
  <c r="E9065" i="16"/>
  <c r="I3771" i="16"/>
  <c r="E3772" i="16"/>
  <c r="H3771" i="16"/>
  <c r="D12868" i="16"/>
  <c r="B12867" i="16"/>
  <c r="C12867" i="16"/>
  <c r="B10828" i="16"/>
  <c r="C10828" i="16"/>
  <c r="D11109" i="16"/>
  <c r="D11108" i="16"/>
  <c r="B11107" i="16"/>
  <c r="C11107" i="16"/>
  <c r="D11110" i="16"/>
  <c r="J7905" i="16"/>
  <c r="E12705" i="16"/>
  <c r="J12702" i="16"/>
  <c r="H12702" i="16"/>
  <c r="I12702" i="16"/>
  <c r="F12702" i="16"/>
  <c r="C8678" i="16"/>
  <c r="B8678" i="16"/>
  <c r="E15667" i="16"/>
  <c r="J15664" i="16"/>
  <c r="I15664" i="16"/>
  <c r="F15664" i="16"/>
  <c r="K15664" i="16"/>
  <c r="H15664" i="16"/>
  <c r="J4287" i="16"/>
  <c r="I4287" i="16"/>
  <c r="E4288" i="16"/>
  <c r="H4287" i="16"/>
  <c r="F4287" i="16"/>
  <c r="E9835" i="16"/>
  <c r="E9989" i="16"/>
  <c r="I4244" i="16"/>
  <c r="L4244" i="16"/>
  <c r="J3642" i="16"/>
  <c r="H3642" i="16"/>
  <c r="E3643" i="16"/>
  <c r="C11232" i="16"/>
  <c r="B11232" i="16"/>
  <c r="J10140" i="16"/>
  <c r="J16101" i="16"/>
  <c r="D15885" i="16"/>
  <c r="B15884" i="16"/>
  <c r="C15884" i="16"/>
  <c r="F15556" i="16"/>
  <c r="K9215" i="16"/>
  <c r="L9215" i="16"/>
  <c r="C3587" i="16"/>
  <c r="B3587" i="16"/>
  <c r="F12058" i="16"/>
  <c r="K12058" i="16"/>
  <c r="E3858" i="16"/>
  <c r="H3857" i="16"/>
  <c r="E4551" i="16"/>
  <c r="F4548" i="16"/>
  <c r="H4548" i="16"/>
  <c r="J4548" i="16"/>
  <c r="I4548" i="16"/>
  <c r="J5641" i="16"/>
  <c r="E5642" i="16"/>
  <c r="H5641" i="16"/>
  <c r="B11359" i="16"/>
  <c r="C11359" i="16"/>
  <c r="J11400" i="16"/>
  <c r="E10895" i="16"/>
  <c r="E8451" i="16"/>
  <c r="J8448" i="16"/>
  <c r="I8448" i="16"/>
  <c r="F8448" i="16"/>
  <c r="K8448" i="16"/>
  <c r="L8448" i="16"/>
  <c r="H8448" i="16"/>
  <c r="E8602" i="16"/>
  <c r="J8599" i="16"/>
  <c r="I8599" i="16"/>
  <c r="F8599" i="16"/>
  <c r="H8599" i="16"/>
  <c r="I4373" i="16"/>
  <c r="E4374" i="16"/>
  <c r="H4373" i="16"/>
  <c r="F4373" i="16"/>
  <c r="E9526" i="16"/>
  <c r="I9523" i="16"/>
  <c r="H9523" i="16"/>
  <c r="F9523" i="16"/>
  <c r="J9523" i="16"/>
  <c r="B1210" i="16"/>
  <c r="D1211" i="16"/>
  <c r="C1210" i="16"/>
  <c r="E11983" i="16"/>
  <c r="F11982" i="16"/>
  <c r="K11982" i="16"/>
  <c r="H11982" i="16"/>
  <c r="J11982" i="16"/>
  <c r="E14249" i="16"/>
  <c r="I14248" i="16"/>
  <c r="B10827" i="16"/>
  <c r="C10827" i="16"/>
  <c r="B16480" i="16"/>
  <c r="C16480" i="16"/>
  <c r="D16481" i="16"/>
  <c r="B15339" i="16"/>
  <c r="C15339" i="16"/>
  <c r="D15340" i="16"/>
  <c r="D16104" i="16"/>
  <c r="B16103" i="16"/>
  <c r="C16103" i="16"/>
  <c r="K14575" i="16"/>
  <c r="D12783" i="16"/>
  <c r="B12782" i="16"/>
  <c r="C12782" i="16"/>
  <c r="E3557" i="16"/>
  <c r="H3556" i="16"/>
  <c r="F3556" i="16"/>
  <c r="J15338" i="16"/>
  <c r="E9680" i="16"/>
  <c r="F9677" i="16"/>
  <c r="K9677" i="16"/>
  <c r="J9677" i="16"/>
  <c r="I9677" i="16"/>
  <c r="H9677" i="16"/>
  <c r="J6071" i="16"/>
  <c r="E13705" i="16"/>
  <c r="J13702" i="16"/>
  <c r="I13702" i="16"/>
  <c r="H13702" i="16"/>
  <c r="F13702" i="16"/>
  <c r="K13702" i="16"/>
  <c r="E10604" i="16"/>
  <c r="H10601" i="16"/>
  <c r="I10601" i="16"/>
  <c r="F10601" i="16"/>
  <c r="J10601" i="16"/>
  <c r="E6907" i="16"/>
  <c r="E3339" i="16"/>
  <c r="F3336" i="16"/>
  <c r="K3336" i="16"/>
  <c r="L3336" i="16"/>
  <c r="H3336" i="16"/>
  <c r="I3336" i="16"/>
  <c r="J3336" i="16"/>
  <c r="I6624" i="16"/>
  <c r="E6625" i="16"/>
  <c r="H6624" i="16"/>
  <c r="F6624" i="16"/>
  <c r="J6624" i="16"/>
  <c r="J16812" i="16"/>
  <c r="E16396" i="16"/>
  <c r="H16395" i="16"/>
  <c r="I16395" i="16"/>
  <c r="F16395" i="16"/>
  <c r="K13485" i="16"/>
  <c r="L13485" i="16"/>
  <c r="C16631" i="16"/>
  <c r="B16631" i="16"/>
  <c r="D16632" i="16"/>
  <c r="E3987" i="16"/>
  <c r="F3986" i="16"/>
  <c r="K11282" i="16"/>
  <c r="L11282" i="16"/>
  <c r="D10831" i="16"/>
  <c r="D10830" i="16"/>
  <c r="B10829" i="16"/>
  <c r="C10829" i="16"/>
  <c r="D10832" i="16"/>
  <c r="C15776" i="16"/>
  <c r="D15777" i="16"/>
  <c r="B15776" i="16"/>
  <c r="E13378" i="16"/>
  <c r="F13375" i="16"/>
  <c r="K13375" i="16"/>
  <c r="J13375" i="16"/>
  <c r="I13375" i="16"/>
  <c r="H13375" i="16"/>
  <c r="E7670" i="16"/>
  <c r="H7669" i="16"/>
  <c r="B10966" i="16"/>
  <c r="C10966" i="16"/>
  <c r="E7033" i="16"/>
  <c r="H7032" i="16"/>
  <c r="F7032" i="16"/>
  <c r="J7032" i="16"/>
  <c r="I7032" i="16"/>
  <c r="D14795" i="16"/>
  <c r="B14794" i="16"/>
  <c r="C14794" i="16"/>
  <c r="D8681" i="16"/>
  <c r="C8679" i="16"/>
  <c r="D8680" i="16"/>
  <c r="B8679" i="16"/>
  <c r="D8682" i="16"/>
  <c r="E16630" i="16"/>
  <c r="H16629" i="16"/>
  <c r="I16629" i="16"/>
  <c r="J16629" i="16"/>
  <c r="F16629" i="16"/>
  <c r="B14139" i="16"/>
  <c r="D14140" i="16"/>
  <c r="C14139" i="16"/>
  <c r="J4244" i="16"/>
  <c r="D15668" i="16"/>
  <c r="C15667" i="16"/>
  <c r="B15667" i="16"/>
  <c r="J16204" i="16"/>
  <c r="E16205" i="16"/>
  <c r="I16204" i="16"/>
  <c r="H16204" i="16"/>
  <c r="B2980" i="16"/>
  <c r="C2980" i="16"/>
  <c r="F10140" i="16"/>
  <c r="K10140" i="16"/>
  <c r="L10140" i="16"/>
  <c r="C10682" i="16"/>
  <c r="B10682" i="16"/>
  <c r="D2597" i="16"/>
  <c r="B2596" i="16"/>
  <c r="C2596" i="16"/>
  <c r="E16559" i="16"/>
  <c r="H15556" i="16"/>
  <c r="D3590" i="16"/>
  <c r="D3589" i="16"/>
  <c r="B3588" i="16"/>
  <c r="C3588" i="16"/>
  <c r="D3591" i="16"/>
  <c r="I12058" i="16"/>
  <c r="B11360" i="16"/>
  <c r="C11360" i="16"/>
  <c r="E6498" i="16"/>
  <c r="F6495" i="16"/>
  <c r="K6495" i="16"/>
  <c r="L6495" i="16"/>
  <c r="H6495" i="16"/>
  <c r="J6495" i="16"/>
  <c r="I6495" i="16"/>
  <c r="B16204" i="16"/>
  <c r="C16204" i="16"/>
  <c r="D16205" i="16"/>
  <c r="D12705" i="16"/>
  <c r="C12704" i="16"/>
  <c r="B12704" i="16"/>
  <c r="B5280" i="16"/>
  <c r="C5280" i="16"/>
  <c r="B49" i="16"/>
  <c r="C49" i="16"/>
  <c r="D50" i="16"/>
  <c r="C7859" i="16"/>
  <c r="B7859" i="16"/>
  <c r="J3294" i="16"/>
  <c r="I3294" i="16"/>
  <c r="E3295" i="16"/>
  <c r="H3294" i="16"/>
  <c r="F3294" i="16"/>
  <c r="K3294" i="16"/>
  <c r="E7107" i="16"/>
  <c r="F7104" i="16"/>
  <c r="K7104" i="16"/>
  <c r="L7104" i="16"/>
  <c r="J7104" i="16"/>
  <c r="I7104" i="16"/>
  <c r="H7104" i="16"/>
  <c r="E16862" i="16"/>
  <c r="J16861" i="16"/>
  <c r="K6071" i="16"/>
  <c r="L6071" i="16"/>
  <c r="B195" i="16"/>
  <c r="C195" i="16"/>
  <c r="D196" i="16"/>
  <c r="E7786" i="16"/>
  <c r="J7783" i="16"/>
  <c r="H7783" i="16"/>
  <c r="F7783" i="16"/>
  <c r="K7783" i="16"/>
  <c r="L7783" i="16"/>
  <c r="I7783" i="16"/>
  <c r="J3251" i="16"/>
  <c r="E3252" i="16"/>
  <c r="H3251" i="16"/>
  <c r="D16698" i="16"/>
  <c r="B16697" i="16"/>
  <c r="C16697" i="16"/>
  <c r="D13268" i="16"/>
  <c r="B13267" i="16"/>
  <c r="C13267" i="16"/>
  <c r="E13814" i="16"/>
  <c r="J13811" i="16"/>
  <c r="I13811" i="16"/>
  <c r="H13811" i="16"/>
  <c r="F13811" i="16"/>
  <c r="K13811" i="16"/>
  <c r="E7186" i="16"/>
  <c r="J7183" i="16"/>
  <c r="I7183" i="16"/>
  <c r="F7183" i="16"/>
  <c r="H7183" i="16"/>
  <c r="B14248" i="16"/>
  <c r="D14249" i="16"/>
  <c r="C14248" i="16"/>
  <c r="K14139" i="16"/>
  <c r="L14139" i="16"/>
  <c r="D16558" i="16"/>
  <c r="C16557" i="16"/>
  <c r="B16557" i="16"/>
  <c r="E14904" i="16"/>
  <c r="J14901" i="16"/>
  <c r="H14901" i="16"/>
  <c r="I14901" i="16"/>
  <c r="F14901" i="16"/>
  <c r="E6345" i="16"/>
  <c r="F6344" i="16"/>
  <c r="K6344" i="16"/>
  <c r="L6344" i="16"/>
  <c r="H6344" i="16"/>
  <c r="J6344" i="16"/>
  <c r="I6344" i="16"/>
  <c r="B14360" i="16"/>
  <c r="C14360" i="16"/>
  <c r="D14361" i="16"/>
  <c r="F12867" i="16"/>
  <c r="K6727" i="16"/>
  <c r="L6727" i="16"/>
  <c r="D8115" i="16"/>
  <c r="B8114" i="16"/>
  <c r="C8114" i="16"/>
  <c r="D8117" i="16"/>
  <c r="D8116" i="16"/>
  <c r="E4332" i="16"/>
  <c r="J4329" i="16"/>
  <c r="I4329" i="16"/>
  <c r="F4329" i="16"/>
  <c r="H4329" i="16"/>
  <c r="B15014" i="16"/>
  <c r="C15014" i="16"/>
  <c r="D15015" i="16"/>
  <c r="E7459" i="16"/>
  <c r="J7456" i="16"/>
  <c r="I7456" i="16"/>
  <c r="F7456" i="16"/>
  <c r="H7456" i="16"/>
  <c r="B14576" i="16"/>
  <c r="D14577" i="16"/>
  <c r="C14576" i="16"/>
  <c r="E4612" i="16"/>
  <c r="J4609" i="16"/>
  <c r="I4609" i="16"/>
  <c r="F4609" i="16"/>
  <c r="H4609" i="16"/>
  <c r="B8526" i="16"/>
  <c r="C8526" i="16"/>
  <c r="J3814" i="16"/>
  <c r="E3815" i="16"/>
  <c r="F3814" i="16"/>
  <c r="K3814" i="16"/>
  <c r="H3814" i="16"/>
  <c r="E15122" i="16"/>
  <c r="F15119" i="16"/>
  <c r="K15119" i="16"/>
  <c r="J15119" i="16"/>
  <c r="I15119" i="16"/>
  <c r="H15119" i="16"/>
  <c r="E9219" i="16"/>
  <c r="J12058" i="16"/>
  <c r="J14793" i="16"/>
  <c r="E14794" i="16"/>
  <c r="I14793" i="16"/>
  <c r="E13922" i="16"/>
  <c r="H13921" i="16"/>
  <c r="B631" i="16"/>
  <c r="C631" i="16"/>
  <c r="D632" i="16"/>
  <c r="E2995" i="16"/>
  <c r="H2992" i="16"/>
  <c r="J2992" i="16"/>
  <c r="I2992" i="16"/>
  <c r="F2992" i="16"/>
  <c r="J4158" i="16"/>
  <c r="I4158" i="16"/>
  <c r="E4159" i="16"/>
  <c r="H4158" i="16"/>
  <c r="F4158" i="16"/>
  <c r="B11361" i="16"/>
  <c r="C11361" i="16"/>
  <c r="I6496" i="16"/>
  <c r="J8449" i="16"/>
  <c r="J8600" i="16"/>
  <c r="E3687" i="16"/>
  <c r="H3684" i="16"/>
  <c r="F3684" i="16"/>
  <c r="J3684" i="16"/>
  <c r="I3684" i="16"/>
  <c r="E16304" i="16"/>
  <c r="K7784" i="16"/>
  <c r="L7784" i="16"/>
  <c r="E13161" i="16"/>
  <c r="E11030" i="16"/>
  <c r="H11027" i="16"/>
  <c r="F11027" i="16"/>
  <c r="I11027" i="16"/>
  <c r="J11027" i="16"/>
  <c r="D7863" i="16"/>
  <c r="D7862" i="16"/>
  <c r="D7861" i="16"/>
  <c r="B7860" i="16"/>
  <c r="C7860" i="16"/>
  <c r="I8165" i="16"/>
  <c r="I11028" i="16"/>
  <c r="J5859" i="16"/>
  <c r="E5860" i="16"/>
  <c r="F5859" i="16"/>
  <c r="K5859" i="16"/>
  <c r="H5859" i="16"/>
  <c r="C12502" i="16"/>
  <c r="B12502" i="16"/>
  <c r="D12503" i="16"/>
  <c r="H16812" i="16"/>
  <c r="K16812" i="16"/>
  <c r="L16812" i="16"/>
  <c r="K5004" i="16"/>
  <c r="L5004" i="16"/>
  <c r="C8380" i="16"/>
  <c r="D8381" i="16"/>
  <c r="B8380" i="16"/>
  <c r="D8383" i="16"/>
  <c r="D8382" i="16"/>
  <c r="E8910" i="16"/>
  <c r="I8907" i="16"/>
  <c r="H8907" i="16"/>
  <c r="F8907" i="16"/>
  <c r="K8907" i="16"/>
  <c r="J8907" i="16"/>
  <c r="B13705" i="16"/>
  <c r="C13705" i="16"/>
  <c r="D13706" i="16"/>
  <c r="E8034" i="16"/>
  <c r="I8031" i="16"/>
  <c r="F8031" i="16"/>
  <c r="H8031" i="16"/>
  <c r="J8031" i="16"/>
  <c r="J13812" i="16"/>
  <c r="E5970" i="16"/>
  <c r="I5967" i="16"/>
  <c r="H5967" i="16"/>
  <c r="F5967" i="16"/>
  <c r="K5967" i="16"/>
  <c r="L5967" i="16"/>
  <c r="J5967" i="16"/>
  <c r="E3600" i="16"/>
  <c r="F3599" i="16"/>
  <c r="K3599" i="16"/>
  <c r="L3599" i="16"/>
  <c r="H3599" i="16"/>
  <c r="J3599" i="16"/>
  <c r="I3599" i="16"/>
  <c r="E12631" i="16"/>
  <c r="F12630" i="16"/>
  <c r="K12630" i="16"/>
  <c r="L12630" i="16"/>
  <c r="I12630" i="16"/>
  <c r="H12630" i="16"/>
  <c r="E15885" i="16"/>
  <c r="J15882" i="16"/>
  <c r="I15882" i="16"/>
  <c r="H15882" i="16"/>
  <c r="F15882" i="16"/>
  <c r="K15882" i="16"/>
  <c r="L15882" i="16"/>
  <c r="L6904" i="16"/>
  <c r="K6562" i="16"/>
  <c r="L6562" i="16"/>
  <c r="F6168" i="16"/>
  <c r="E11284" i="16"/>
  <c r="J11281" i="16"/>
  <c r="I11281" i="16"/>
  <c r="F11281" i="16"/>
  <c r="H11281" i="16"/>
  <c r="H12502" i="16"/>
  <c r="F14684" i="16"/>
  <c r="I6423" i="16"/>
  <c r="E13059" i="16"/>
  <c r="I13058" i="16"/>
  <c r="H13058" i="16"/>
  <c r="F13058" i="16"/>
  <c r="K13058" i="16"/>
  <c r="J13058" i="16"/>
  <c r="H13376" i="16"/>
  <c r="K13376" i="16"/>
  <c r="L13376" i="16"/>
  <c r="C8241" i="16"/>
  <c r="D8242" i="16"/>
  <c r="B8241" i="16"/>
  <c r="D8244" i="16"/>
  <c r="D8243" i="16"/>
  <c r="I7184" i="16"/>
  <c r="L7184" i="16"/>
  <c r="B5281" i="16"/>
  <c r="C5281" i="16"/>
  <c r="B7986" i="16"/>
  <c r="C7986" i="16"/>
  <c r="K12703" i="16"/>
  <c r="L12703" i="16"/>
  <c r="J14902" i="16"/>
  <c r="K14029" i="16"/>
  <c r="L14029" i="16"/>
  <c r="H12867" i="16"/>
  <c r="E6731" i="16"/>
  <c r="E14468" i="16"/>
  <c r="F14465" i="16"/>
  <c r="H14465" i="16"/>
  <c r="J14465" i="16"/>
  <c r="I14465" i="16"/>
  <c r="F10750" i="16"/>
  <c r="I4330" i="16"/>
  <c r="L4330" i="16"/>
  <c r="I7457" i="16"/>
  <c r="L7457" i="16"/>
  <c r="C2981" i="16"/>
  <c r="B2981" i="16"/>
  <c r="F3513" i="16"/>
  <c r="B16812" i="16"/>
  <c r="C16812" i="16"/>
  <c r="D16813" i="16"/>
  <c r="C10683" i="16"/>
  <c r="B10683" i="16"/>
  <c r="E6966" i="16"/>
  <c r="J6965" i="16"/>
  <c r="I4610" i="16"/>
  <c r="L4610" i="16"/>
  <c r="E3730" i="16"/>
  <c r="F3727" i="16"/>
  <c r="J3727" i="16"/>
  <c r="I3727" i="16"/>
  <c r="H3727" i="16"/>
  <c r="E4203" i="16"/>
  <c r="H4200" i="16"/>
  <c r="F4200" i="16"/>
  <c r="K4200" i="16"/>
  <c r="L4200" i="16"/>
  <c r="J4200" i="16"/>
  <c r="I4200" i="16"/>
  <c r="H15120" i="16"/>
  <c r="K15120" i="16"/>
  <c r="L15120" i="16"/>
  <c r="F4914" i="16"/>
  <c r="E4679" i="16"/>
  <c r="F4676" i="16"/>
  <c r="K4676" i="16"/>
  <c r="L4676" i="16"/>
  <c r="J4676" i="16"/>
  <c r="I4676" i="16"/>
  <c r="H4676" i="16"/>
  <c r="F3165" i="16"/>
  <c r="K3165" i="16"/>
  <c r="L3165" i="16"/>
  <c r="I2993" i="16"/>
  <c r="L2993" i="16"/>
  <c r="B13379" i="16"/>
  <c r="D13380" i="16"/>
  <c r="C13379" i="16"/>
  <c r="E6261" i="16"/>
  <c r="F6258" i="16"/>
  <c r="H6258" i="16"/>
  <c r="J6258" i="16"/>
  <c r="I6258" i="16"/>
  <c r="J6496" i="16"/>
  <c r="E10449" i="16"/>
  <c r="H10448" i="16"/>
  <c r="E15013" i="16"/>
  <c r="I15010" i="16"/>
  <c r="H15010" i="16"/>
  <c r="F15010" i="16"/>
  <c r="K15010" i="16"/>
  <c r="J15010" i="16"/>
  <c r="D12961" i="16"/>
  <c r="B12960" i="16"/>
  <c r="C12960" i="16"/>
  <c r="E4074" i="16"/>
  <c r="J4071" i="16"/>
  <c r="I4071" i="16"/>
  <c r="F4071" i="16"/>
  <c r="H4071" i="16"/>
  <c r="E15558" i="16"/>
  <c r="F15555" i="16"/>
  <c r="K15555" i="16"/>
  <c r="J15555" i="16"/>
  <c r="I15555" i="16"/>
  <c r="H15555" i="16"/>
  <c r="B11888" i="16"/>
  <c r="C11888" i="16"/>
  <c r="J8165" i="16"/>
  <c r="C267" i="16"/>
  <c r="B267" i="16"/>
  <c r="D268" i="16"/>
  <c r="I7105" i="16"/>
  <c r="D123" i="16"/>
  <c r="B122" i="16"/>
  <c r="C122" i="16"/>
  <c r="E11514" i="16"/>
  <c r="F11511" i="16"/>
  <c r="K11511" i="16"/>
  <c r="H11511" i="16"/>
  <c r="I11511" i="16"/>
  <c r="J11511" i="16"/>
  <c r="J2950" i="16"/>
  <c r="I2950" i="16"/>
  <c r="E2951" i="16"/>
  <c r="H2950" i="16"/>
  <c r="F2950" i="16"/>
  <c r="K2950" i="16"/>
  <c r="H15011" i="16"/>
  <c r="K15011" i="16"/>
  <c r="L15011" i="16"/>
  <c r="F9524" i="16"/>
  <c r="K9524" i="16"/>
  <c r="L9524" i="16"/>
  <c r="F3685" i="16"/>
  <c r="K3685" i="16"/>
  <c r="L3685" i="16"/>
  <c r="H62" i="1"/>
  <c r="I62" i="1"/>
  <c r="A63" i="1"/>
  <c r="B62" i="1"/>
  <c r="C62" i="1"/>
  <c r="D15994" i="16"/>
  <c r="B15993" i="16"/>
  <c r="C15993" i="16"/>
  <c r="E8756" i="16"/>
  <c r="H8753" i="16"/>
  <c r="F8753" i="16"/>
  <c r="K8753" i="16"/>
  <c r="L8753" i="16"/>
  <c r="J8753" i="16"/>
  <c r="I8753" i="16"/>
  <c r="F8165" i="16"/>
  <c r="K8165" i="16"/>
  <c r="L8165" i="16"/>
  <c r="J11028" i="16"/>
  <c r="H3208" i="16"/>
  <c r="K3208" i="16"/>
  <c r="L3208" i="16"/>
  <c r="J7105" i="16"/>
  <c r="E4117" i="16"/>
  <c r="H4114" i="16"/>
  <c r="F4114" i="16"/>
  <c r="I4114" i="16"/>
  <c r="J4114" i="16"/>
  <c r="I14575" i="16"/>
  <c r="I3036" i="16"/>
  <c r="E3037" i="16"/>
  <c r="H3036" i="16"/>
  <c r="F3036" i="16"/>
  <c r="K3036" i="16"/>
  <c r="I11512" i="16"/>
  <c r="L11512" i="16"/>
  <c r="F13703" i="16"/>
  <c r="K13703" i="16"/>
  <c r="L13703" i="16"/>
  <c r="K14138" i="16"/>
  <c r="L14138" i="16"/>
  <c r="H15774" i="16"/>
  <c r="K15774" i="16"/>
  <c r="L15774" i="16"/>
  <c r="J10602" i="16"/>
  <c r="J5532" i="16"/>
  <c r="I5532" i="16"/>
  <c r="E5533" i="16"/>
  <c r="H5532" i="16"/>
  <c r="F5532" i="16"/>
  <c r="K5532" i="16"/>
  <c r="E12194" i="16"/>
  <c r="H12191" i="16"/>
  <c r="J12191" i="16"/>
  <c r="I12191" i="16"/>
  <c r="F12191" i="16"/>
  <c r="B12633" i="16"/>
  <c r="C12633" i="16"/>
  <c r="D12634" i="16"/>
  <c r="F4072" i="16"/>
  <c r="K4072" i="16"/>
  <c r="L4072" i="16"/>
  <c r="D16394" i="16"/>
  <c r="B16393" i="16"/>
  <c r="C16393" i="16"/>
  <c r="F8908" i="16"/>
  <c r="K8908" i="16"/>
  <c r="L8908" i="16"/>
  <c r="E6680" i="16"/>
  <c r="F6679" i="16"/>
  <c r="K6679" i="16"/>
  <c r="H6679" i="16"/>
  <c r="J6679" i="16"/>
  <c r="E4031" i="16"/>
  <c r="H4028" i="16"/>
  <c r="F4028" i="16"/>
  <c r="K4028" i="16"/>
  <c r="L4028" i="16"/>
  <c r="J4028" i="16"/>
  <c r="I4028" i="16"/>
  <c r="I8032" i="16"/>
  <c r="L8032" i="16"/>
  <c r="E11720" i="16"/>
  <c r="J11717" i="16"/>
  <c r="I11717" i="16"/>
  <c r="H11717" i="16"/>
  <c r="F11717" i="16"/>
  <c r="K11717" i="16"/>
  <c r="L11717" i="16"/>
  <c r="B1933" i="16"/>
  <c r="D1934" i="16"/>
  <c r="C1933" i="16"/>
  <c r="E7270" i="16"/>
  <c r="H7269" i="16"/>
  <c r="F7269" i="16"/>
  <c r="I7269" i="16"/>
  <c r="J7269" i="16"/>
  <c r="B15230" i="16"/>
  <c r="D15231" i="16"/>
  <c r="C15230" i="16"/>
  <c r="I5968" i="16"/>
  <c r="L5968" i="16"/>
  <c r="K10293" i="16"/>
  <c r="L10293" i="16"/>
  <c r="K9061" i="16"/>
  <c r="L9061" i="16"/>
  <c r="F15883" i="16"/>
  <c r="K15883" i="16"/>
  <c r="L15883" i="16"/>
  <c r="E6566" i="16"/>
  <c r="H6168" i="16"/>
  <c r="J11282" i="16"/>
  <c r="J12502" i="16"/>
  <c r="H14684" i="16"/>
  <c r="J6423" i="16"/>
  <c r="J7184" i="16"/>
  <c r="F7905" i="16"/>
  <c r="K7905" i="16"/>
  <c r="L7905" i="16"/>
  <c r="D5285" i="16"/>
  <c r="D5284" i="16"/>
  <c r="D5283" i="16"/>
  <c r="B5282" i="16"/>
  <c r="C5282" i="16"/>
  <c r="D7990" i="16"/>
  <c r="D7989" i="16"/>
  <c r="B7987" i="16"/>
  <c r="C7987" i="16"/>
  <c r="D7988" i="16"/>
  <c r="J12703" i="16"/>
  <c r="E13268" i="16"/>
  <c r="I13267" i="16"/>
  <c r="D1572" i="16"/>
  <c r="B1571" i="16"/>
  <c r="C1571" i="16"/>
  <c r="D14033" i="16"/>
  <c r="C14032" i="16"/>
  <c r="B14032" i="16"/>
  <c r="I12867" i="16"/>
  <c r="D12565" i="16"/>
  <c r="B12564" i="16"/>
  <c r="C12564" i="16"/>
  <c r="B8112" i="16"/>
  <c r="C8112" i="16"/>
  <c r="E16479" i="16"/>
  <c r="F16476" i="16"/>
  <c r="J16476" i="16"/>
  <c r="H16476" i="16"/>
  <c r="I16476" i="16"/>
  <c r="H10750" i="16"/>
  <c r="J4330" i="16"/>
  <c r="J7457" i="16"/>
  <c r="D2985" i="16"/>
  <c r="D2984" i="16"/>
  <c r="D2983" i="16"/>
  <c r="B2982" i="16"/>
  <c r="C2982" i="16"/>
  <c r="H3513" i="16"/>
  <c r="D10686" i="16"/>
  <c r="C10684" i="16"/>
  <c r="D10685" i="16"/>
  <c r="B10684" i="16"/>
  <c r="D10687" i="16"/>
  <c r="F16101" i="16"/>
  <c r="K16101" i="16"/>
  <c r="L16101" i="16"/>
  <c r="I2907" i="16"/>
  <c r="E2908" i="16"/>
  <c r="H2907" i="16"/>
  <c r="J4610" i="16"/>
  <c r="E13596" i="16"/>
  <c r="J13593" i="16"/>
  <c r="H13593" i="16"/>
  <c r="I13593" i="16"/>
  <c r="F13593" i="16"/>
  <c r="K13593" i="16"/>
  <c r="B8527" i="16"/>
  <c r="C8527" i="16"/>
  <c r="I3728" i="16"/>
  <c r="L3728" i="16"/>
  <c r="I4201" i="16"/>
  <c r="L4201" i="16"/>
  <c r="J15120" i="16"/>
  <c r="H4914" i="16"/>
  <c r="I4677" i="16"/>
  <c r="L4677" i="16"/>
  <c r="B11887" i="16"/>
  <c r="C11887" i="16"/>
  <c r="J3165" i="16"/>
  <c r="J2993" i="16"/>
  <c r="E11901" i="16"/>
  <c r="H11900" i="16"/>
  <c r="F11900" i="16"/>
  <c r="J11900" i="16"/>
  <c r="E15450" i="16"/>
  <c r="H11400" i="16"/>
  <c r="K11400" i="16"/>
  <c r="L11400" i="16"/>
  <c r="I6259" i="16"/>
  <c r="L6259" i="16"/>
  <c r="K10891" i="16"/>
  <c r="L10891" i="16"/>
  <c r="C389" i="16"/>
  <c r="D390" i="16"/>
  <c r="B389" i="16"/>
  <c r="L6679" i="16"/>
  <c r="C5284" i="16"/>
  <c r="B5284" i="16"/>
  <c r="D391" i="16"/>
  <c r="B390" i="16"/>
  <c r="C390" i="16"/>
  <c r="E2909" i="16"/>
  <c r="H2906" i="16"/>
  <c r="J2906" i="16"/>
  <c r="F2906" i="16"/>
  <c r="K2906" i="16"/>
  <c r="L2906" i="16"/>
  <c r="I2906" i="16"/>
  <c r="L13593" i="16"/>
  <c r="F2907" i="16"/>
  <c r="K2907" i="16"/>
  <c r="L2907" i="16"/>
  <c r="B10686" i="16"/>
  <c r="C10686" i="16"/>
  <c r="K7269" i="16"/>
  <c r="L7269" i="16"/>
  <c r="E4032" i="16"/>
  <c r="E3038" i="16"/>
  <c r="H3035" i="16"/>
  <c r="F3035" i="16"/>
  <c r="K3035" i="16"/>
  <c r="L3035" i="16"/>
  <c r="J3035" i="16"/>
  <c r="I3035" i="16"/>
  <c r="E8757" i="16"/>
  <c r="K4914" i="16"/>
  <c r="L4914" i="16"/>
  <c r="H6965" i="16"/>
  <c r="K14465" i="16"/>
  <c r="L14465" i="16"/>
  <c r="B8243" i="16"/>
  <c r="C8243" i="16"/>
  <c r="B13706" i="16"/>
  <c r="D13707" i="16"/>
  <c r="C13706" i="16"/>
  <c r="B8382" i="16"/>
  <c r="C8382" i="16"/>
  <c r="K11027" i="16"/>
  <c r="L11027" i="16"/>
  <c r="K3684" i="16"/>
  <c r="L3684" i="16"/>
  <c r="K4158" i="16"/>
  <c r="L4158" i="16"/>
  <c r="I13921" i="16"/>
  <c r="L15119" i="16"/>
  <c r="E16206" i="16"/>
  <c r="F16203" i="16"/>
  <c r="K16203" i="16"/>
  <c r="I16203" i="16"/>
  <c r="H16203" i="16"/>
  <c r="J16203" i="16"/>
  <c r="B8680" i="16"/>
  <c r="C8680" i="16"/>
  <c r="K7032" i="16"/>
  <c r="L7032" i="16"/>
  <c r="B15777" i="16"/>
  <c r="C15777" i="16"/>
  <c r="D15778" i="16"/>
  <c r="H3986" i="16"/>
  <c r="K3986" i="16"/>
  <c r="L3986" i="16"/>
  <c r="K6624" i="16"/>
  <c r="L6624" i="16"/>
  <c r="E3340" i="16"/>
  <c r="E13706" i="16"/>
  <c r="J3556" i="16"/>
  <c r="L14575" i="16"/>
  <c r="B16481" i="16"/>
  <c r="C16481" i="16"/>
  <c r="D16482" i="16"/>
  <c r="J14248" i="16"/>
  <c r="E4375" i="16"/>
  <c r="J4372" i="16"/>
  <c r="I4372" i="16"/>
  <c r="H4372" i="16"/>
  <c r="F4372" i="16"/>
  <c r="K4372" i="16"/>
  <c r="L4372" i="16"/>
  <c r="I5641" i="16"/>
  <c r="K15556" i="16"/>
  <c r="L15556" i="16"/>
  <c r="E3644" i="16"/>
  <c r="I3641" i="16"/>
  <c r="H3641" i="16"/>
  <c r="J3641" i="16"/>
  <c r="F3641" i="16"/>
  <c r="K3641" i="16"/>
  <c r="L3641" i="16"/>
  <c r="K4287" i="16"/>
  <c r="L4287" i="16"/>
  <c r="E12706" i="16"/>
  <c r="J3771" i="16"/>
  <c r="E12305" i="16"/>
  <c r="B16863" i="16"/>
  <c r="C16863" i="16"/>
  <c r="D16864" i="16"/>
  <c r="E15341" i="16"/>
  <c r="K7904" i="16"/>
  <c r="L7904" i="16"/>
  <c r="E4752" i="16"/>
  <c r="H4749" i="16"/>
  <c r="J4749" i="16"/>
  <c r="I4749" i="16"/>
  <c r="F4749" i="16"/>
  <c r="K4749" i="16"/>
  <c r="L4749" i="16"/>
  <c r="E4247" i="16"/>
  <c r="K6422" i="16"/>
  <c r="L6422" i="16"/>
  <c r="D13490" i="16"/>
  <c r="C13489" i="16"/>
  <c r="B13489" i="16"/>
  <c r="K5102" i="16"/>
  <c r="L5102" i="16"/>
  <c r="B8530" i="16"/>
  <c r="C8530" i="16"/>
  <c r="D16304" i="16"/>
  <c r="B16303" i="16"/>
  <c r="C16303" i="16"/>
  <c r="I12961" i="16"/>
  <c r="C7988" i="16"/>
  <c r="B7988" i="16"/>
  <c r="E3859" i="16"/>
  <c r="J3856" i="16"/>
  <c r="I3856" i="16"/>
  <c r="H3856" i="16"/>
  <c r="F3856" i="16"/>
  <c r="K3856" i="16"/>
  <c r="L3856" i="16"/>
  <c r="E11403" i="16"/>
  <c r="B14468" i="16"/>
  <c r="C14468" i="16"/>
  <c r="D14469" i="16"/>
  <c r="J12253" i="16"/>
  <c r="I12253" i="16"/>
  <c r="E12254" i="16"/>
  <c r="H12253" i="16"/>
  <c r="F12253" i="16"/>
  <c r="K12253" i="16"/>
  <c r="E14359" i="16"/>
  <c r="I14356" i="16"/>
  <c r="J14356" i="16"/>
  <c r="H14356" i="16"/>
  <c r="F14356" i="16"/>
  <c r="J2907" i="16"/>
  <c r="D5288" i="16"/>
  <c r="D5287" i="16"/>
  <c r="D5286" i="16"/>
  <c r="B5285" i="16"/>
  <c r="C5285" i="16"/>
  <c r="E7271" i="16"/>
  <c r="H7268" i="16"/>
  <c r="J7268" i="16"/>
  <c r="F7268" i="16"/>
  <c r="I7268" i="16"/>
  <c r="E11721" i="16"/>
  <c r="E12195" i="16"/>
  <c r="E4075" i="16"/>
  <c r="E15014" i="16"/>
  <c r="K3727" i="16"/>
  <c r="L3727" i="16"/>
  <c r="E13060" i="16"/>
  <c r="J13057" i="16"/>
  <c r="I13057" i="16"/>
  <c r="H13057" i="16"/>
  <c r="F13057" i="16"/>
  <c r="K13057" i="16"/>
  <c r="L13057" i="16"/>
  <c r="E11285" i="16"/>
  <c r="E15886" i="16"/>
  <c r="C7861" i="16"/>
  <c r="B7861" i="16"/>
  <c r="E11031" i="16"/>
  <c r="E16305" i="16"/>
  <c r="I16304" i="16"/>
  <c r="E3688" i="16"/>
  <c r="E4160" i="16"/>
  <c r="J4157" i="16"/>
  <c r="I4157" i="16"/>
  <c r="H4157" i="16"/>
  <c r="F4157" i="16"/>
  <c r="K4157" i="16"/>
  <c r="L4157" i="16"/>
  <c r="B632" i="16"/>
  <c r="C632" i="16"/>
  <c r="D633" i="16"/>
  <c r="K4609" i="16"/>
  <c r="L4609" i="16"/>
  <c r="K7456" i="16"/>
  <c r="L7456" i="16"/>
  <c r="K4329" i="16"/>
  <c r="L4329" i="16"/>
  <c r="K7183" i="16"/>
  <c r="L7183" i="16"/>
  <c r="F16861" i="16"/>
  <c r="E7108" i="16"/>
  <c r="D12706" i="16"/>
  <c r="B12705" i="16"/>
  <c r="C12705" i="16"/>
  <c r="E6499" i="16"/>
  <c r="J16559" i="16"/>
  <c r="E16560" i="16"/>
  <c r="I16559" i="16"/>
  <c r="F16559" i="16"/>
  <c r="H16559" i="16"/>
  <c r="C8681" i="16"/>
  <c r="B8681" i="16"/>
  <c r="E7034" i="16"/>
  <c r="J7031" i="16"/>
  <c r="I7031" i="16"/>
  <c r="H7031" i="16"/>
  <c r="F7031" i="16"/>
  <c r="D10833" i="16"/>
  <c r="B10832" i="16"/>
  <c r="C10832" i="16"/>
  <c r="D10835" i="16"/>
  <c r="D10834" i="16"/>
  <c r="I3986" i="16"/>
  <c r="E6626" i="16"/>
  <c r="J6623" i="16"/>
  <c r="I6623" i="16"/>
  <c r="H6623" i="16"/>
  <c r="F6623" i="16"/>
  <c r="E10605" i="16"/>
  <c r="K9523" i="16"/>
  <c r="L9523" i="16"/>
  <c r="J4373" i="16"/>
  <c r="I3857" i="16"/>
  <c r="I3642" i="16"/>
  <c r="E4289" i="16"/>
  <c r="J4286" i="16"/>
  <c r="I4286" i="16"/>
  <c r="F4286" i="16"/>
  <c r="H4286" i="16"/>
  <c r="D11111" i="16"/>
  <c r="B11110" i="16"/>
  <c r="D11113" i="16"/>
  <c r="C11110" i="16"/>
  <c r="D11112" i="16"/>
  <c r="D12869" i="16"/>
  <c r="B12868" i="16"/>
  <c r="C12868" i="16"/>
  <c r="E7563" i="16"/>
  <c r="E13488" i="16"/>
  <c r="B14905" i="16"/>
  <c r="C14905" i="16"/>
  <c r="D14906" i="16"/>
  <c r="K11811" i="16"/>
  <c r="L11811" i="16"/>
  <c r="E12786" i="16"/>
  <c r="H12785" i="16"/>
  <c r="I12785" i="16"/>
  <c r="D6982" i="16"/>
  <c r="B6981" i="16"/>
  <c r="C6981" i="16"/>
  <c r="D6983" i="16"/>
  <c r="D6984" i="16"/>
  <c r="J11621" i="16"/>
  <c r="E11622" i="16"/>
  <c r="F11621" i="16"/>
  <c r="K11621" i="16"/>
  <c r="H11621" i="16"/>
  <c r="L11028" i="16"/>
  <c r="E16760" i="16"/>
  <c r="D11240" i="16"/>
  <c r="D11238" i="16"/>
  <c r="B11237" i="16"/>
  <c r="C11237" i="16"/>
  <c r="D11239" i="16"/>
  <c r="C2293" i="16"/>
  <c r="D2294" i="16"/>
  <c r="B2293" i="16"/>
  <c r="J4750" i="16"/>
  <c r="E10143" i="16"/>
  <c r="K13812" i="16"/>
  <c r="L13812" i="16"/>
  <c r="B13815" i="16"/>
  <c r="C13815" i="16"/>
  <c r="D13816" i="16"/>
  <c r="E14143" i="16"/>
  <c r="J14142" i="16"/>
  <c r="E5104" i="16"/>
  <c r="F5101" i="16"/>
  <c r="J5101" i="16"/>
  <c r="I5101" i="16"/>
  <c r="H5101" i="16"/>
  <c r="K4913" i="16"/>
  <c r="L4913" i="16"/>
  <c r="K10749" i="16"/>
  <c r="L10749" i="16"/>
  <c r="E15231" i="16"/>
  <c r="J15228" i="16"/>
  <c r="I15228" i="16"/>
  <c r="F15228" i="16"/>
  <c r="H15228" i="16"/>
  <c r="D13060" i="16"/>
  <c r="C13059" i="16"/>
  <c r="B13059" i="16"/>
  <c r="E3211" i="16"/>
  <c r="C2403" i="16"/>
  <c r="D2404" i="16"/>
  <c r="B2403" i="16"/>
  <c r="K12501" i="16"/>
  <c r="L12501" i="16"/>
  <c r="D15559" i="16"/>
  <c r="C15558" i="16"/>
  <c r="B15558" i="16"/>
  <c r="L8164" i="16"/>
  <c r="B1572" i="16"/>
  <c r="C1572" i="16"/>
  <c r="D1573" i="16"/>
  <c r="B8115" i="16"/>
  <c r="C8115" i="16"/>
  <c r="E14905" i="16"/>
  <c r="D16699" i="16"/>
  <c r="B16698" i="16"/>
  <c r="C16698" i="16"/>
  <c r="E7671" i="16"/>
  <c r="I7668" i="16"/>
  <c r="J7668" i="16"/>
  <c r="H7668" i="16"/>
  <c r="F7668" i="16"/>
  <c r="K7668" i="16"/>
  <c r="L7668" i="16"/>
  <c r="E12963" i="16"/>
  <c r="J12960" i="16"/>
  <c r="F12960" i="16"/>
  <c r="H12960" i="16"/>
  <c r="I12960" i="16"/>
  <c r="B12634" i="16"/>
  <c r="C12634" i="16"/>
  <c r="D12635" i="16"/>
  <c r="L5532" i="16"/>
  <c r="D15995" i="16"/>
  <c r="B15994" i="16"/>
  <c r="C15994" i="16"/>
  <c r="L2950" i="16"/>
  <c r="L11511" i="16"/>
  <c r="L15555" i="16"/>
  <c r="J10448" i="16"/>
  <c r="E3731" i="16"/>
  <c r="C8242" i="16"/>
  <c r="B8242" i="16"/>
  <c r="K6168" i="16"/>
  <c r="L6168" i="16"/>
  <c r="C8381" i="16"/>
  <c r="B8381" i="16"/>
  <c r="B7862" i="16"/>
  <c r="C7862" i="16"/>
  <c r="E14795" i="16"/>
  <c r="J14792" i="16"/>
  <c r="H14792" i="16"/>
  <c r="I14792" i="16"/>
  <c r="F14792" i="16"/>
  <c r="F9219" i="16"/>
  <c r="J9219" i="16"/>
  <c r="I9219" i="16"/>
  <c r="E9220" i="16"/>
  <c r="H9219" i="16"/>
  <c r="E13815" i="16"/>
  <c r="E3253" i="16"/>
  <c r="I3250" i="16"/>
  <c r="H3250" i="16"/>
  <c r="J3250" i="16"/>
  <c r="F3250" i="16"/>
  <c r="K3250" i="16"/>
  <c r="L3250" i="16"/>
  <c r="L3294" i="16"/>
  <c r="B50" i="16"/>
  <c r="C50" i="16"/>
  <c r="D51" i="16"/>
  <c r="B16205" i="16"/>
  <c r="D16206" i="16"/>
  <c r="C16205" i="16"/>
  <c r="C3590" i="16"/>
  <c r="B3590" i="16"/>
  <c r="J3986" i="16"/>
  <c r="J6907" i="16"/>
  <c r="I6907" i="16"/>
  <c r="E6908" i="16"/>
  <c r="H6907" i="16"/>
  <c r="F6907" i="16"/>
  <c r="E3558" i="16"/>
  <c r="J3555" i="16"/>
  <c r="I3555" i="16"/>
  <c r="H3555" i="16"/>
  <c r="F3555" i="16"/>
  <c r="K3555" i="16"/>
  <c r="L3555" i="16"/>
  <c r="B16104" i="16"/>
  <c r="C16104" i="16"/>
  <c r="D16105" i="16"/>
  <c r="J3857" i="16"/>
  <c r="C15885" i="16"/>
  <c r="B15885" i="16"/>
  <c r="D15886" i="16"/>
  <c r="E7908" i="16"/>
  <c r="E16815" i="16"/>
  <c r="E12130" i="16"/>
  <c r="H12127" i="16"/>
  <c r="J12127" i="16"/>
  <c r="F12127" i="16"/>
  <c r="I12127" i="16"/>
  <c r="E4917" i="16"/>
  <c r="C511" i="16"/>
  <c r="B511" i="16"/>
  <c r="D512" i="16"/>
  <c r="L6167" i="16"/>
  <c r="C13924" i="16"/>
  <c r="B13924" i="16"/>
  <c r="D13925" i="16"/>
  <c r="K5205" i="16"/>
  <c r="D269" i="16"/>
  <c r="C268" i="16"/>
  <c r="B268" i="16"/>
  <c r="E14469" i="16"/>
  <c r="D8386" i="16"/>
  <c r="D8385" i="16"/>
  <c r="D8384" i="16"/>
  <c r="B8383" i="16"/>
  <c r="C8383" i="16"/>
  <c r="E2996" i="16"/>
  <c r="E15123" i="16"/>
  <c r="E16863" i="16"/>
  <c r="J16860" i="16"/>
  <c r="I16860" i="16"/>
  <c r="H16860" i="16"/>
  <c r="F16860" i="16"/>
  <c r="K16395" i="16"/>
  <c r="L16395" i="16"/>
  <c r="E15777" i="16"/>
  <c r="E11902" i="16"/>
  <c r="H11899" i="16"/>
  <c r="F11899" i="16"/>
  <c r="K11899" i="16"/>
  <c r="J11899" i="16"/>
  <c r="I11899" i="16"/>
  <c r="C12565" i="16"/>
  <c r="B12565" i="16"/>
  <c r="D12566" i="16"/>
  <c r="C7989" i="16"/>
  <c r="B7989" i="16"/>
  <c r="I11900" i="16"/>
  <c r="D10688" i="16"/>
  <c r="B10687" i="16"/>
  <c r="C10687" i="16"/>
  <c r="D10690" i="16"/>
  <c r="D10689" i="16"/>
  <c r="B15231" i="16"/>
  <c r="D15232" i="16"/>
  <c r="C15231" i="16"/>
  <c r="B1934" i="16"/>
  <c r="C1934" i="16"/>
  <c r="D1935" i="16"/>
  <c r="E6681" i="16"/>
  <c r="H6678" i="16"/>
  <c r="F6678" i="16"/>
  <c r="J6678" i="16"/>
  <c r="I6678" i="16"/>
  <c r="E11515" i="16"/>
  <c r="E15559" i="16"/>
  <c r="F10448" i="16"/>
  <c r="K10448" i="16"/>
  <c r="K6258" i="16"/>
  <c r="L6258" i="16"/>
  <c r="K10750" i="16"/>
  <c r="L10750" i="16"/>
  <c r="K14684" i="16"/>
  <c r="L14684" i="16"/>
  <c r="J12630" i="16"/>
  <c r="E3601" i="16"/>
  <c r="I3598" i="16"/>
  <c r="H3598" i="16"/>
  <c r="F3598" i="16"/>
  <c r="J3598" i="16"/>
  <c r="L8907" i="16"/>
  <c r="E5861" i="16"/>
  <c r="I5858" i="16"/>
  <c r="H5858" i="16"/>
  <c r="F5858" i="16"/>
  <c r="J5858" i="16"/>
  <c r="D7866" i="16"/>
  <c r="D7865" i="16"/>
  <c r="D7864" i="16"/>
  <c r="B7863" i="16"/>
  <c r="C7863" i="16"/>
  <c r="F14793" i="16"/>
  <c r="E3816" i="16"/>
  <c r="J3813" i="16"/>
  <c r="I3813" i="16"/>
  <c r="H3813" i="16"/>
  <c r="F3813" i="16"/>
  <c r="K3813" i="16"/>
  <c r="L3813" i="16"/>
  <c r="K12867" i="16"/>
  <c r="L12867" i="16"/>
  <c r="E6346" i="16"/>
  <c r="J6343" i="16"/>
  <c r="I6343" i="16"/>
  <c r="H6343" i="16"/>
  <c r="F6343" i="16"/>
  <c r="D16559" i="16"/>
  <c r="B16558" i="16"/>
  <c r="C16558" i="16"/>
  <c r="F3251" i="16"/>
  <c r="K3251" i="16"/>
  <c r="E7787" i="16"/>
  <c r="H16861" i="16"/>
  <c r="C15668" i="16"/>
  <c r="B15668" i="16"/>
  <c r="D15669" i="16"/>
  <c r="B10830" i="16"/>
  <c r="C10830" i="16"/>
  <c r="E16397" i="16"/>
  <c r="F16394" i="16"/>
  <c r="I16394" i="16"/>
  <c r="H16394" i="16"/>
  <c r="J16394" i="16"/>
  <c r="L13702" i="16"/>
  <c r="I3556" i="16"/>
  <c r="F14248" i="16"/>
  <c r="K14248" i="16"/>
  <c r="L14248" i="16"/>
  <c r="E11984" i="16"/>
  <c r="F11981" i="16"/>
  <c r="J11981" i="16"/>
  <c r="I11981" i="16"/>
  <c r="H11981" i="16"/>
  <c r="K8599" i="16"/>
  <c r="L8599" i="16"/>
  <c r="E8452" i="16"/>
  <c r="L12058" i="16"/>
  <c r="F3642" i="16"/>
  <c r="K3642" i="16"/>
  <c r="L3642" i="16"/>
  <c r="K12702" i="16"/>
  <c r="L12702" i="16"/>
  <c r="B11108" i="16"/>
  <c r="C11108" i="16"/>
  <c r="F3771" i="16"/>
  <c r="K3771" i="16"/>
  <c r="L3771" i="16"/>
  <c r="E3902" i="16"/>
  <c r="J3899" i="16"/>
  <c r="F3899" i="16"/>
  <c r="I3899" i="16"/>
  <c r="H3899" i="16"/>
  <c r="E9372" i="16"/>
  <c r="J9369" i="16"/>
  <c r="F9369" i="16"/>
  <c r="I9369" i="16"/>
  <c r="H9369" i="16"/>
  <c r="C6979" i="16"/>
  <c r="B6979" i="16"/>
  <c r="J15995" i="16"/>
  <c r="E15996" i="16"/>
  <c r="I15995" i="16"/>
  <c r="H15995" i="16"/>
  <c r="C11890" i="16"/>
  <c r="B11890" i="16"/>
  <c r="E12061" i="16"/>
  <c r="K16100" i="16"/>
  <c r="L16100" i="16"/>
  <c r="C10970" i="16"/>
  <c r="B10970" i="16"/>
  <c r="E6426" i="16"/>
  <c r="K14683" i="16"/>
  <c r="L14683" i="16"/>
  <c r="H12128" i="16"/>
  <c r="D8532" i="16"/>
  <c r="B8531" i="16"/>
  <c r="C8531" i="16"/>
  <c r="D8534" i="16"/>
  <c r="D8533" i="16"/>
  <c r="L12866" i="16"/>
  <c r="E16700" i="16"/>
  <c r="I16699" i="16"/>
  <c r="J3943" i="16"/>
  <c r="K5314" i="16"/>
  <c r="L5314" i="16"/>
  <c r="B15123" i="16"/>
  <c r="C15123" i="16"/>
  <c r="D15124" i="16"/>
  <c r="D1020" i="16"/>
  <c r="B1019" i="16"/>
  <c r="C1019" i="16"/>
  <c r="E8168" i="16"/>
  <c r="C3589" i="16"/>
  <c r="B3589" i="16"/>
  <c r="K3556" i="16"/>
  <c r="L3556" i="16"/>
  <c r="E15668" i="16"/>
  <c r="D16760" i="16"/>
  <c r="B16759" i="16"/>
  <c r="C16759" i="16"/>
  <c r="E3081" i="16"/>
  <c r="H3078" i="16"/>
  <c r="J3078" i="16"/>
  <c r="I3078" i="16"/>
  <c r="F3078" i="16"/>
  <c r="E6074" i="16"/>
  <c r="E3516" i="16"/>
  <c r="F13267" i="16"/>
  <c r="E13597" i="16"/>
  <c r="C2983" i="16"/>
  <c r="B2983" i="16"/>
  <c r="J13267" i="16"/>
  <c r="D7993" i="16"/>
  <c r="D7992" i="16"/>
  <c r="D7991" i="16"/>
  <c r="B7990" i="16"/>
  <c r="C7990" i="16"/>
  <c r="B2984" i="16"/>
  <c r="C2984" i="16"/>
  <c r="K16476" i="16"/>
  <c r="L16476" i="16"/>
  <c r="I6566" i="16"/>
  <c r="E6567" i="16"/>
  <c r="F6566" i="16"/>
  <c r="I6679" i="16"/>
  <c r="E5534" i="16"/>
  <c r="H5531" i="16"/>
  <c r="F5531" i="16"/>
  <c r="J5531" i="16"/>
  <c r="I5531" i="16"/>
  <c r="J3036" i="16"/>
  <c r="K4114" i="16"/>
  <c r="L4114" i="16"/>
  <c r="E2952" i="16"/>
  <c r="J2949" i="16"/>
  <c r="H2949" i="16"/>
  <c r="F2949" i="16"/>
  <c r="I2949" i="16"/>
  <c r="B12961" i="16"/>
  <c r="D12962" i="16"/>
  <c r="C12961" i="16"/>
  <c r="E6262" i="16"/>
  <c r="I6965" i="16"/>
  <c r="D16814" i="16"/>
  <c r="C16813" i="16"/>
  <c r="B16813" i="16"/>
  <c r="I6731" i="16"/>
  <c r="E6732" i="16"/>
  <c r="H6731" i="16"/>
  <c r="F6731" i="16"/>
  <c r="K8031" i="16"/>
  <c r="L8031" i="16"/>
  <c r="I5859" i="16"/>
  <c r="L5859" i="16"/>
  <c r="K2992" i="16"/>
  <c r="L2992" i="16"/>
  <c r="F13921" i="16"/>
  <c r="K13921" i="16"/>
  <c r="L13921" i="16"/>
  <c r="H14793" i="16"/>
  <c r="I3814" i="16"/>
  <c r="L3814" i="16"/>
  <c r="E4613" i="16"/>
  <c r="E7460" i="16"/>
  <c r="E4333" i="16"/>
  <c r="D14362" i="16"/>
  <c r="B14361" i="16"/>
  <c r="C14361" i="16"/>
  <c r="K14901" i="16"/>
  <c r="L14901" i="16"/>
  <c r="E7187" i="16"/>
  <c r="I3251" i="16"/>
  <c r="C196" i="16"/>
  <c r="B196" i="16"/>
  <c r="D197" i="16"/>
  <c r="I16861" i="16"/>
  <c r="E3296" i="16"/>
  <c r="J3293" i="16"/>
  <c r="H3293" i="16"/>
  <c r="F3293" i="16"/>
  <c r="K3293" i="16"/>
  <c r="L3293" i="16"/>
  <c r="I3293" i="16"/>
  <c r="F16204" i="16"/>
  <c r="K16204" i="16"/>
  <c r="L16204" i="16"/>
  <c r="E16631" i="16"/>
  <c r="F16628" i="16"/>
  <c r="I16628" i="16"/>
  <c r="H16628" i="16"/>
  <c r="J16628" i="16"/>
  <c r="D14796" i="16"/>
  <c r="B14795" i="16"/>
  <c r="C14795" i="16"/>
  <c r="F7669" i="16"/>
  <c r="K7669" i="16"/>
  <c r="L13375" i="16"/>
  <c r="D16633" i="16"/>
  <c r="C16632" i="16"/>
  <c r="B16632" i="16"/>
  <c r="J16395" i="16"/>
  <c r="L9677" i="16"/>
  <c r="D15341" i="16"/>
  <c r="B15340" i="16"/>
  <c r="C15340" i="16"/>
  <c r="H14248" i="16"/>
  <c r="I11982" i="16"/>
  <c r="L11982" i="16"/>
  <c r="E9527" i="16"/>
  <c r="E10896" i="16"/>
  <c r="H10895" i="16"/>
  <c r="F10895" i="16"/>
  <c r="F5641" i="16"/>
  <c r="K5641" i="16"/>
  <c r="K4548" i="16"/>
  <c r="L4548" i="16"/>
  <c r="J9835" i="16"/>
  <c r="I9835" i="16"/>
  <c r="E9836" i="16"/>
  <c r="H9835" i="16"/>
  <c r="F9835" i="16"/>
  <c r="J9065" i="16"/>
  <c r="E9066" i="16"/>
  <c r="F9065" i="16"/>
  <c r="I3900" i="16"/>
  <c r="L3900" i="16"/>
  <c r="K12301" i="16"/>
  <c r="L12301" i="16"/>
  <c r="E11815" i="16"/>
  <c r="I9370" i="16"/>
  <c r="L9370" i="16"/>
  <c r="D14687" i="16"/>
  <c r="C14686" i="16"/>
  <c r="B14686" i="16"/>
  <c r="B13159" i="16"/>
  <c r="C13159" i="16"/>
  <c r="D13160" i="16"/>
  <c r="E7362" i="16"/>
  <c r="J7359" i="16"/>
  <c r="H7359" i="16"/>
  <c r="I7359" i="16"/>
  <c r="F7359" i="16"/>
  <c r="K7359" i="16"/>
  <c r="C11235" i="16"/>
  <c r="B11235" i="16"/>
  <c r="D15450" i="16"/>
  <c r="B15449" i="16"/>
  <c r="C15449" i="16"/>
  <c r="E4831" i="16"/>
  <c r="J4828" i="16"/>
  <c r="I4828" i="16"/>
  <c r="H4828" i="16"/>
  <c r="F4828" i="16"/>
  <c r="I3079" i="16"/>
  <c r="E16104" i="16"/>
  <c r="E14034" i="16"/>
  <c r="F14033" i="16"/>
  <c r="D10974" i="16"/>
  <c r="D10973" i="16"/>
  <c r="D10972" i="16"/>
  <c r="B10971" i="16"/>
  <c r="C10971" i="16"/>
  <c r="F8304" i="16"/>
  <c r="K8304" i="16"/>
  <c r="L8304" i="16"/>
  <c r="B13596" i="16"/>
  <c r="C13596" i="16"/>
  <c r="D13597" i="16"/>
  <c r="F5423" i="16"/>
  <c r="K5423" i="16"/>
  <c r="L5423" i="16"/>
  <c r="K3164" i="16"/>
  <c r="L3164" i="16"/>
  <c r="F12128" i="16"/>
  <c r="K12128" i="16"/>
  <c r="E12870" i="16"/>
  <c r="H15229" i="16"/>
  <c r="K15229" i="16"/>
  <c r="L15229" i="16"/>
  <c r="E6171" i="16"/>
  <c r="E5009" i="16"/>
  <c r="H5008" i="16"/>
  <c r="F5008" i="16"/>
  <c r="F14357" i="16"/>
  <c r="F3943" i="16"/>
  <c r="K3943" i="16"/>
  <c r="L3943" i="16"/>
  <c r="E12505" i="16"/>
  <c r="E5207" i="16"/>
  <c r="F5204" i="16"/>
  <c r="K5204" i="16"/>
  <c r="J5204" i="16"/>
  <c r="I5204" i="16"/>
  <c r="H5204" i="16"/>
  <c r="K11900" i="16"/>
  <c r="L11900" i="16"/>
  <c r="E3988" i="16"/>
  <c r="I3985" i="16"/>
  <c r="H3985" i="16"/>
  <c r="F3985" i="16"/>
  <c r="J3985" i="16"/>
  <c r="D2987" i="16"/>
  <c r="D2986" i="16"/>
  <c r="B2985" i="16"/>
  <c r="C2985" i="16"/>
  <c r="D2988" i="16"/>
  <c r="K12191" i="16"/>
  <c r="L12191" i="16"/>
  <c r="L3036" i="16"/>
  <c r="H63" i="1"/>
  <c r="I63" i="1"/>
  <c r="A64" i="1"/>
  <c r="C63" i="1"/>
  <c r="B63" i="1"/>
  <c r="E10450" i="16"/>
  <c r="I10447" i="16"/>
  <c r="H10447" i="16"/>
  <c r="F10447" i="16"/>
  <c r="J10447" i="16"/>
  <c r="E4204" i="16"/>
  <c r="C15015" i="16"/>
  <c r="B15015" i="16"/>
  <c r="D15016" i="16"/>
  <c r="C8116" i="16"/>
  <c r="B8116" i="16"/>
  <c r="B13268" i="16"/>
  <c r="D13269" i="16"/>
  <c r="C13268" i="16"/>
  <c r="C8682" i="16"/>
  <c r="D8683" i="16"/>
  <c r="B8682" i="16"/>
  <c r="D8685" i="16"/>
  <c r="D8684" i="16"/>
  <c r="J7669" i="16"/>
  <c r="E13379" i="16"/>
  <c r="C10831" i="16"/>
  <c r="B10831" i="16"/>
  <c r="E9681" i="16"/>
  <c r="K4373" i="16"/>
  <c r="L4373" i="16"/>
  <c r="E4552" i="16"/>
  <c r="L15664" i="16"/>
  <c r="C11109" i="16"/>
  <c r="B11109" i="16"/>
  <c r="E3773" i="16"/>
  <c r="J3770" i="16"/>
  <c r="I3770" i="16"/>
  <c r="H3770" i="16"/>
  <c r="F3770" i="16"/>
  <c r="K13484" i="16"/>
  <c r="L13484" i="16"/>
  <c r="K15773" i="16"/>
  <c r="L15773" i="16"/>
  <c r="J9370" i="16"/>
  <c r="C6980" i="16"/>
  <c r="B6980" i="16"/>
  <c r="L7105" i="16"/>
  <c r="K15337" i="16"/>
  <c r="L15337" i="16"/>
  <c r="B11236" i="16"/>
  <c r="C11236" i="16"/>
  <c r="I4829" i="16"/>
  <c r="L4829" i="16"/>
  <c r="F4750" i="16"/>
  <c r="K4750" i="16"/>
  <c r="L4750" i="16"/>
  <c r="C11891" i="16"/>
  <c r="B11891" i="16"/>
  <c r="J3079" i="16"/>
  <c r="E12565" i="16"/>
  <c r="F12562" i="16"/>
  <c r="K12562" i="16"/>
  <c r="I12562" i="16"/>
  <c r="J12562" i="16"/>
  <c r="H12562" i="16"/>
  <c r="K4243" i="16"/>
  <c r="L4243" i="16"/>
  <c r="K12502" i="16"/>
  <c r="L12502" i="16"/>
  <c r="E3124" i="16"/>
  <c r="J3121" i="16"/>
  <c r="H3121" i="16"/>
  <c r="I3121" i="16"/>
  <c r="F3121" i="16"/>
  <c r="K3121" i="16"/>
  <c r="K6070" i="16"/>
  <c r="L6070" i="16"/>
  <c r="E3168" i="16"/>
  <c r="I12128" i="16"/>
  <c r="C8529" i="16"/>
  <c r="B8529" i="16"/>
  <c r="K3512" i="16"/>
  <c r="L3512" i="16"/>
  <c r="E10753" i="16"/>
  <c r="J15229" i="16"/>
  <c r="H14357" i="16"/>
  <c r="E5316" i="16"/>
  <c r="H5313" i="16"/>
  <c r="F5313" i="16"/>
  <c r="J5313" i="16"/>
  <c r="I5313" i="16"/>
  <c r="F12961" i="16"/>
  <c r="K12961" i="16"/>
  <c r="L12961" i="16"/>
  <c r="I5205" i="16"/>
  <c r="B16394" i="16"/>
  <c r="C16394" i="16"/>
  <c r="D16395" i="16"/>
  <c r="E6967" i="16"/>
  <c r="I6964" i="16"/>
  <c r="H6964" i="16"/>
  <c r="F6964" i="16"/>
  <c r="K6964" i="16"/>
  <c r="L6964" i="16"/>
  <c r="J6964" i="16"/>
  <c r="D8247" i="16"/>
  <c r="D8246" i="16"/>
  <c r="D8245" i="16"/>
  <c r="B8244" i="16"/>
  <c r="C8244" i="16"/>
  <c r="E5971" i="16"/>
  <c r="E13923" i="16"/>
  <c r="I13920" i="16"/>
  <c r="H13920" i="16"/>
  <c r="F13920" i="16"/>
  <c r="J13920" i="16"/>
  <c r="K16629" i="16"/>
  <c r="L16629" i="16"/>
  <c r="B10969" i="16"/>
  <c r="C10969" i="16"/>
  <c r="E15451" i="16"/>
  <c r="I15450" i="16"/>
  <c r="F15450" i="16"/>
  <c r="J15450" i="16"/>
  <c r="H15450" i="16"/>
  <c r="C10685" i="16"/>
  <c r="B10685" i="16"/>
  <c r="E16480" i="16"/>
  <c r="E13269" i="16"/>
  <c r="I13266" i="16"/>
  <c r="H13266" i="16"/>
  <c r="F13266" i="16"/>
  <c r="K13266" i="16"/>
  <c r="L13266" i="16"/>
  <c r="J13266" i="16"/>
  <c r="D14034" i="16"/>
  <c r="B14033" i="16"/>
  <c r="C14033" i="16"/>
  <c r="H13267" i="16"/>
  <c r="B5283" i="16"/>
  <c r="C5283" i="16"/>
  <c r="E4118" i="16"/>
  <c r="C123" i="16"/>
  <c r="D124" i="16"/>
  <c r="B123" i="16"/>
  <c r="K4071" i="16"/>
  <c r="L4071" i="16"/>
  <c r="L15010" i="16"/>
  <c r="I10448" i="16"/>
  <c r="D13381" i="16"/>
  <c r="B13380" i="16"/>
  <c r="C13380" i="16"/>
  <c r="E4680" i="16"/>
  <c r="F6965" i="16"/>
  <c r="K3513" i="16"/>
  <c r="L3513" i="16"/>
  <c r="L13058" i="16"/>
  <c r="K11281" i="16"/>
  <c r="L11281" i="16"/>
  <c r="E12632" i="16"/>
  <c r="I12629" i="16"/>
  <c r="J12629" i="16"/>
  <c r="H12629" i="16"/>
  <c r="F12629" i="16"/>
  <c r="K12629" i="16"/>
  <c r="L12629" i="16"/>
  <c r="E8035" i="16"/>
  <c r="E8911" i="16"/>
  <c r="D12504" i="16"/>
  <c r="B12503" i="16"/>
  <c r="C12503" i="16"/>
  <c r="E13162" i="16"/>
  <c r="I13161" i="16"/>
  <c r="H13161" i="16"/>
  <c r="J13161" i="16"/>
  <c r="F13161" i="16"/>
  <c r="K13161" i="16"/>
  <c r="J13921" i="16"/>
  <c r="D14578" i="16"/>
  <c r="C14577" i="16"/>
  <c r="B14577" i="16"/>
  <c r="D8120" i="16"/>
  <c r="D8119" i="16"/>
  <c r="D8118" i="16"/>
  <c r="B8117" i="16"/>
  <c r="C8117" i="16"/>
  <c r="D14250" i="16"/>
  <c r="C14249" i="16"/>
  <c r="B14249" i="16"/>
  <c r="L13811" i="16"/>
  <c r="D3592" i="16"/>
  <c r="B3591" i="16"/>
  <c r="C3591" i="16"/>
  <c r="D3594" i="16"/>
  <c r="D3593" i="16"/>
  <c r="C2597" i="16"/>
  <c r="D2598" i="16"/>
  <c r="B2597" i="16"/>
  <c r="D14141" i="16"/>
  <c r="B14140" i="16"/>
  <c r="C14140" i="16"/>
  <c r="I7669" i="16"/>
  <c r="K10601" i="16"/>
  <c r="L10601" i="16"/>
  <c r="B12783" i="16"/>
  <c r="C12783" i="16"/>
  <c r="D12784" i="16"/>
  <c r="E14250" i="16"/>
  <c r="I14247" i="16"/>
  <c r="J14247" i="16"/>
  <c r="F14247" i="16"/>
  <c r="K14247" i="16"/>
  <c r="L14247" i="16"/>
  <c r="H14247" i="16"/>
  <c r="B1211" i="16"/>
  <c r="C1211" i="16"/>
  <c r="D1212" i="16"/>
  <c r="E8603" i="16"/>
  <c r="E5643" i="16"/>
  <c r="F5640" i="16"/>
  <c r="J5640" i="16"/>
  <c r="I5640" i="16"/>
  <c r="H5640" i="16"/>
  <c r="F3857" i="16"/>
  <c r="K3857" i="16"/>
  <c r="L3857" i="16"/>
  <c r="J9989" i="16"/>
  <c r="E9990" i="16"/>
  <c r="H9989" i="16"/>
  <c r="F10297" i="16"/>
  <c r="E10298" i="16"/>
  <c r="E5753" i="16"/>
  <c r="D826" i="16"/>
  <c r="B825" i="16"/>
  <c r="C825" i="16"/>
  <c r="J11161" i="16"/>
  <c r="E11162" i="16"/>
  <c r="H11161" i="16"/>
  <c r="F11161" i="16"/>
  <c r="I11161" i="16"/>
  <c r="L6496" i="16"/>
  <c r="D11894" i="16"/>
  <c r="D11893" i="16"/>
  <c r="B11892" i="16"/>
  <c r="C11892" i="16"/>
  <c r="D11895" i="16"/>
  <c r="F3079" i="16"/>
  <c r="K3079" i="16"/>
  <c r="L3079" i="16"/>
  <c r="L10139" i="16"/>
  <c r="E8306" i="16"/>
  <c r="H8303" i="16"/>
  <c r="J8303" i="16"/>
  <c r="I8303" i="16"/>
  <c r="F8303" i="16"/>
  <c r="K16811" i="16"/>
  <c r="L16811" i="16"/>
  <c r="E5425" i="16"/>
  <c r="J5422" i="16"/>
  <c r="I5422" i="16"/>
  <c r="F5422" i="16"/>
  <c r="K5422" i="16"/>
  <c r="H5422" i="16"/>
  <c r="E14687" i="16"/>
  <c r="J14357" i="16"/>
  <c r="E3945" i="16"/>
  <c r="H3942" i="16"/>
  <c r="F3942" i="16"/>
  <c r="K3942" i="16"/>
  <c r="L3942" i="16"/>
  <c r="I3942" i="16"/>
  <c r="J3942" i="16"/>
  <c r="E14578" i="16"/>
  <c r="K3207" i="16"/>
  <c r="L3207" i="16"/>
  <c r="H12961" i="16"/>
  <c r="J5205" i="16"/>
  <c r="E14579" i="16"/>
  <c r="F14578" i="16"/>
  <c r="J14578" i="16"/>
  <c r="H14578" i="16"/>
  <c r="I14578" i="16"/>
  <c r="C826" i="16"/>
  <c r="B826" i="16"/>
  <c r="D827" i="16"/>
  <c r="B2404" i="16"/>
  <c r="C2404" i="16"/>
  <c r="D2405" i="16"/>
  <c r="B11239" i="16"/>
  <c r="C11239" i="16"/>
  <c r="J13706" i="16"/>
  <c r="E13707" i="16"/>
  <c r="I13706" i="16"/>
  <c r="F13706" i="16"/>
  <c r="E3946" i="16"/>
  <c r="L5422" i="16"/>
  <c r="B11894" i="16"/>
  <c r="C11894" i="16"/>
  <c r="E10299" i="16"/>
  <c r="H10296" i="16"/>
  <c r="F10296" i="16"/>
  <c r="K10296" i="16"/>
  <c r="L10296" i="16"/>
  <c r="I10296" i="16"/>
  <c r="J10296" i="16"/>
  <c r="D3597" i="16"/>
  <c r="D3596" i="16"/>
  <c r="D3595" i="16"/>
  <c r="B3594" i="16"/>
  <c r="C3594" i="16"/>
  <c r="C12504" i="16"/>
  <c r="B12504" i="16"/>
  <c r="D12505" i="16"/>
  <c r="J8035" i="16"/>
  <c r="E8036" i="16"/>
  <c r="H8035" i="16"/>
  <c r="F8035" i="16"/>
  <c r="I8035" i="16"/>
  <c r="C124" i="16"/>
  <c r="D125" i="16"/>
  <c r="B124" i="16"/>
  <c r="L3121" i="16"/>
  <c r="B8683" i="16"/>
  <c r="C8683" i="16"/>
  <c r="K10447" i="16"/>
  <c r="L10447" i="16"/>
  <c r="K3985" i="16"/>
  <c r="L3985" i="16"/>
  <c r="L5204" i="16"/>
  <c r="K14357" i="16"/>
  <c r="L14357" i="16"/>
  <c r="I6171" i="16"/>
  <c r="E6172" i="16"/>
  <c r="H6171" i="16"/>
  <c r="F6171" i="16"/>
  <c r="J6171" i="16"/>
  <c r="K4828" i="16"/>
  <c r="L4828" i="16"/>
  <c r="J11815" i="16"/>
  <c r="I11815" i="16"/>
  <c r="E11816" i="16"/>
  <c r="H11815" i="16"/>
  <c r="E9067" i="16"/>
  <c r="H9064" i="16"/>
  <c r="F9064" i="16"/>
  <c r="K9064" i="16"/>
  <c r="I9064" i="16"/>
  <c r="J9064" i="16"/>
  <c r="L5641" i="16"/>
  <c r="I9527" i="16"/>
  <c r="E9528" i="16"/>
  <c r="H9527" i="16"/>
  <c r="F9527" i="16"/>
  <c r="J9527" i="16"/>
  <c r="K6731" i="16"/>
  <c r="L6731" i="16"/>
  <c r="E6568" i="16"/>
  <c r="J6565" i="16"/>
  <c r="I6565" i="16"/>
  <c r="H6565" i="16"/>
  <c r="F6565" i="16"/>
  <c r="K6565" i="16"/>
  <c r="L6565" i="16"/>
  <c r="B7991" i="16"/>
  <c r="C7991" i="16"/>
  <c r="J15668" i="16"/>
  <c r="E15669" i="16"/>
  <c r="K9369" i="16"/>
  <c r="L9369" i="16"/>
  <c r="E8453" i="16"/>
  <c r="H8452" i="16"/>
  <c r="E11985" i="16"/>
  <c r="E16398" i="16"/>
  <c r="K6343" i="16"/>
  <c r="L6343" i="16"/>
  <c r="B7866" i="16"/>
  <c r="C7866" i="16"/>
  <c r="K3598" i="16"/>
  <c r="L3598" i="16"/>
  <c r="L10448" i="16"/>
  <c r="J11515" i="16"/>
  <c r="I11515" i="16"/>
  <c r="E11516" i="16"/>
  <c r="H11515" i="16"/>
  <c r="F11515" i="16"/>
  <c r="C1935" i="16"/>
  <c r="D1936" i="16"/>
  <c r="B1935" i="16"/>
  <c r="D10693" i="16"/>
  <c r="D10692" i="16"/>
  <c r="B10690" i="16"/>
  <c r="D10691" i="16"/>
  <c r="C10690" i="16"/>
  <c r="E15778" i="16"/>
  <c r="J15777" i="16"/>
  <c r="I15777" i="16"/>
  <c r="E16864" i="16"/>
  <c r="E2997" i="16"/>
  <c r="I2996" i="16"/>
  <c r="E14470" i="16"/>
  <c r="H14469" i="16"/>
  <c r="I14469" i="16"/>
  <c r="L5205" i="16"/>
  <c r="E13816" i="16"/>
  <c r="I13815" i="16"/>
  <c r="F13815" i="16"/>
  <c r="K14792" i="16"/>
  <c r="L14792" i="16"/>
  <c r="E12964" i="16"/>
  <c r="C1573" i="16"/>
  <c r="D1574" i="16"/>
  <c r="B1573" i="16"/>
  <c r="I14142" i="16"/>
  <c r="C11111" i="16"/>
  <c r="B11111" i="16"/>
  <c r="J6499" i="16"/>
  <c r="E6500" i="16"/>
  <c r="F6499" i="16"/>
  <c r="K6499" i="16"/>
  <c r="H6499" i="16"/>
  <c r="J7108" i="16"/>
  <c r="I7108" i="16"/>
  <c r="E7109" i="16"/>
  <c r="H7108" i="16"/>
  <c r="F7108" i="16"/>
  <c r="B633" i="16"/>
  <c r="C633" i="16"/>
  <c r="D634" i="16"/>
  <c r="J4075" i="16"/>
  <c r="I4075" i="16"/>
  <c r="E4076" i="16"/>
  <c r="H4075" i="16"/>
  <c r="F4075" i="16"/>
  <c r="K14356" i="16"/>
  <c r="L14356" i="16"/>
  <c r="J12706" i="16"/>
  <c r="H12706" i="16"/>
  <c r="E12707" i="16"/>
  <c r="I12706" i="16"/>
  <c r="K5008" i="16"/>
  <c r="K10895" i="16"/>
  <c r="C8533" i="16"/>
  <c r="B8533" i="16"/>
  <c r="I10297" i="16"/>
  <c r="C3592" i="16"/>
  <c r="B3592" i="16"/>
  <c r="C8118" i="16"/>
  <c r="B8118" i="16"/>
  <c r="K13920" i="16"/>
  <c r="L13920" i="16"/>
  <c r="L12562" i="16"/>
  <c r="K3770" i="16"/>
  <c r="L3770" i="16"/>
  <c r="J9681" i="16"/>
  <c r="I9681" i="16"/>
  <c r="E9682" i="16"/>
  <c r="H9681" i="16"/>
  <c r="F9681" i="16"/>
  <c r="E13380" i="16"/>
  <c r="D2989" i="16"/>
  <c r="B2988" i="16"/>
  <c r="C2988" i="16"/>
  <c r="D2991" i="16"/>
  <c r="D2990" i="16"/>
  <c r="L7359" i="16"/>
  <c r="K9835" i="16"/>
  <c r="L9835" i="16"/>
  <c r="D14363" i="16"/>
  <c r="B14362" i="16"/>
  <c r="C14362" i="16"/>
  <c r="E7461" i="16"/>
  <c r="J7460" i="16"/>
  <c r="J6730" i="16"/>
  <c r="I6730" i="16"/>
  <c r="H6730" i="16"/>
  <c r="F6730" i="16"/>
  <c r="K2949" i="16"/>
  <c r="L2949" i="16"/>
  <c r="K5531" i="16"/>
  <c r="L5531" i="16"/>
  <c r="J6566" i="16"/>
  <c r="B7993" i="16"/>
  <c r="C7993" i="16"/>
  <c r="H13597" i="16"/>
  <c r="E13598" i="16"/>
  <c r="I13597" i="16"/>
  <c r="J6074" i="16"/>
  <c r="E6075" i="16"/>
  <c r="H6074" i="16"/>
  <c r="F6074" i="16"/>
  <c r="E3082" i="16"/>
  <c r="J8168" i="16"/>
  <c r="F8168" i="16"/>
  <c r="K8168" i="16"/>
  <c r="E8169" i="16"/>
  <c r="H8168" i="16"/>
  <c r="D8537" i="16"/>
  <c r="D8536" i="16"/>
  <c r="D8535" i="16"/>
  <c r="B8534" i="16"/>
  <c r="C8534" i="16"/>
  <c r="E15997" i="16"/>
  <c r="H15994" i="16"/>
  <c r="I15994" i="16"/>
  <c r="F15994" i="16"/>
  <c r="K15994" i="16"/>
  <c r="L15994" i="16"/>
  <c r="J15994" i="16"/>
  <c r="E9373" i="16"/>
  <c r="E3817" i="16"/>
  <c r="K5858" i="16"/>
  <c r="L5858" i="16"/>
  <c r="C10688" i="16"/>
  <c r="B10688" i="16"/>
  <c r="E12131" i="16"/>
  <c r="B16105" i="16"/>
  <c r="D16106" i="16"/>
  <c r="C16105" i="16"/>
  <c r="K6907" i="16"/>
  <c r="L6907" i="16"/>
  <c r="C13060" i="16"/>
  <c r="B13060" i="16"/>
  <c r="D13061" i="16"/>
  <c r="F14142" i="16"/>
  <c r="I10143" i="16"/>
  <c r="E10144" i="16"/>
  <c r="H10143" i="16"/>
  <c r="F10143" i="16"/>
  <c r="K10143" i="16"/>
  <c r="L10143" i="16"/>
  <c r="C6983" i="16"/>
  <c r="B6983" i="16"/>
  <c r="E12787" i="16"/>
  <c r="H12784" i="16"/>
  <c r="I12784" i="16"/>
  <c r="J12784" i="16"/>
  <c r="F12784" i="16"/>
  <c r="K12784" i="16"/>
  <c r="J13488" i="16"/>
  <c r="E13489" i="16"/>
  <c r="K4286" i="16"/>
  <c r="L4286" i="16"/>
  <c r="E10606" i="16"/>
  <c r="J10605" i="16"/>
  <c r="K7031" i="16"/>
  <c r="L7031" i="16"/>
  <c r="K16559" i="16"/>
  <c r="L16559" i="16"/>
  <c r="J3688" i="16"/>
  <c r="E3689" i="16"/>
  <c r="F3688" i="16"/>
  <c r="K3688" i="16"/>
  <c r="H3688" i="16"/>
  <c r="B14469" i="16"/>
  <c r="C14469" i="16"/>
  <c r="D14470" i="16"/>
  <c r="D13491" i="16"/>
  <c r="B13490" i="16"/>
  <c r="C13490" i="16"/>
  <c r="E15342" i="16"/>
  <c r="J15341" i="16"/>
  <c r="L16203" i="16"/>
  <c r="L12128" i="16"/>
  <c r="B14796" i="16"/>
  <c r="C14796" i="16"/>
  <c r="D14797" i="16"/>
  <c r="B10833" i="16"/>
  <c r="C10833" i="16"/>
  <c r="E16306" i="16"/>
  <c r="J16303" i="16"/>
  <c r="H16303" i="16"/>
  <c r="F16303" i="16"/>
  <c r="K16303" i="16"/>
  <c r="I16303" i="16"/>
  <c r="D16483" i="16"/>
  <c r="B16482" i="16"/>
  <c r="C16482" i="16"/>
  <c r="B15778" i="16"/>
  <c r="C15778" i="16"/>
  <c r="D15779" i="16"/>
  <c r="J10297" i="16"/>
  <c r="E14251" i="16"/>
  <c r="B8119" i="16"/>
  <c r="C8119" i="16"/>
  <c r="K6965" i="16"/>
  <c r="L6965" i="16"/>
  <c r="D13382" i="16"/>
  <c r="C13381" i="16"/>
  <c r="B13381" i="16"/>
  <c r="B14034" i="16"/>
  <c r="C14034" i="16"/>
  <c r="D14035" i="16"/>
  <c r="K15450" i="16"/>
  <c r="L15450" i="16"/>
  <c r="E10754" i="16"/>
  <c r="I10753" i="16"/>
  <c r="E12566" i="16"/>
  <c r="C13269" i="16"/>
  <c r="B13269" i="16"/>
  <c r="D13270" i="16"/>
  <c r="E10451" i="16"/>
  <c r="E3989" i="16"/>
  <c r="E5010" i="16"/>
  <c r="J5007" i="16"/>
  <c r="I5007" i="16"/>
  <c r="H5007" i="16"/>
  <c r="F5007" i="16"/>
  <c r="C10973" i="16"/>
  <c r="B10973" i="16"/>
  <c r="E10897" i="16"/>
  <c r="H10894" i="16"/>
  <c r="F10894" i="16"/>
  <c r="K10894" i="16"/>
  <c r="L10894" i="16"/>
  <c r="J10894" i="16"/>
  <c r="I10894" i="16"/>
  <c r="E6263" i="16"/>
  <c r="H6262" i="16"/>
  <c r="F6262" i="16"/>
  <c r="K13267" i="16"/>
  <c r="L13267" i="16"/>
  <c r="F16699" i="16"/>
  <c r="K16699" i="16"/>
  <c r="L16699" i="16"/>
  <c r="B15669" i="16"/>
  <c r="C15669" i="16"/>
  <c r="D15670" i="16"/>
  <c r="E7788" i="16"/>
  <c r="H7787" i="16"/>
  <c r="K14793" i="16"/>
  <c r="L14793" i="16"/>
  <c r="E3602" i="16"/>
  <c r="L11899" i="16"/>
  <c r="J4917" i="16"/>
  <c r="I4917" i="16"/>
  <c r="E4918" i="16"/>
  <c r="F4917" i="16"/>
  <c r="K4917" i="16"/>
  <c r="L4917" i="16"/>
  <c r="H4917" i="16"/>
  <c r="J7908" i="16"/>
  <c r="E7909" i="16"/>
  <c r="H7908" i="16"/>
  <c r="F7908" i="16"/>
  <c r="K7908" i="16"/>
  <c r="L7908" i="16"/>
  <c r="I7908" i="16"/>
  <c r="B16206" i="16"/>
  <c r="C16206" i="16"/>
  <c r="D16207" i="16"/>
  <c r="J14905" i="16"/>
  <c r="I14905" i="16"/>
  <c r="F14905" i="16"/>
  <c r="E14906" i="16"/>
  <c r="B11238" i="16"/>
  <c r="C11238" i="16"/>
  <c r="D12870" i="16"/>
  <c r="B12869" i="16"/>
  <c r="C12869" i="16"/>
  <c r="E6627" i="16"/>
  <c r="K16861" i="16"/>
  <c r="L16861" i="16"/>
  <c r="J15886" i="16"/>
  <c r="E15887" i="16"/>
  <c r="I15886" i="16"/>
  <c r="H15886" i="16"/>
  <c r="F15886" i="16"/>
  <c r="E11722" i="16"/>
  <c r="J11721" i="16"/>
  <c r="H11721" i="16"/>
  <c r="B5286" i="16"/>
  <c r="C5286" i="16"/>
  <c r="E16207" i="16"/>
  <c r="E2910" i="16"/>
  <c r="E3559" i="16"/>
  <c r="C12635" i="16"/>
  <c r="D12636" i="16"/>
  <c r="B12635" i="16"/>
  <c r="E14144" i="16"/>
  <c r="F14141" i="16"/>
  <c r="J14141" i="16"/>
  <c r="I14141" i="16"/>
  <c r="H14141" i="16"/>
  <c r="J11285" i="16"/>
  <c r="I11285" i="16"/>
  <c r="E11286" i="16"/>
  <c r="F11285" i="16"/>
  <c r="K11285" i="16"/>
  <c r="L11285" i="16"/>
  <c r="H11285" i="16"/>
  <c r="E7272" i="16"/>
  <c r="E5426" i="16"/>
  <c r="K11161" i="16"/>
  <c r="L11161" i="16"/>
  <c r="D14142" i="16"/>
  <c r="C14141" i="16"/>
  <c r="B14141" i="16"/>
  <c r="D11896" i="16"/>
  <c r="B11895" i="16"/>
  <c r="D11898" i="16"/>
  <c r="C11895" i="16"/>
  <c r="D11897" i="16"/>
  <c r="F9989" i="16"/>
  <c r="K9989" i="16"/>
  <c r="L9989" i="16"/>
  <c r="D8123" i="16"/>
  <c r="D8122" i="16"/>
  <c r="D8121" i="16"/>
  <c r="B8120" i="16"/>
  <c r="C8120" i="16"/>
  <c r="J8911" i="16"/>
  <c r="I8911" i="16"/>
  <c r="H8911" i="16"/>
  <c r="F8911" i="16"/>
  <c r="E8912" i="16"/>
  <c r="E4119" i="16"/>
  <c r="H4118" i="16"/>
  <c r="F4118" i="16"/>
  <c r="E6968" i="16"/>
  <c r="K5313" i="16"/>
  <c r="L5313" i="16"/>
  <c r="E3125" i="16"/>
  <c r="E4553" i="16"/>
  <c r="H4552" i="16"/>
  <c r="F4552" i="16"/>
  <c r="I4552" i="16"/>
  <c r="E4205" i="16"/>
  <c r="I4204" i="16"/>
  <c r="B2986" i="16"/>
  <c r="C2986" i="16"/>
  <c r="I5008" i="16"/>
  <c r="D10976" i="16"/>
  <c r="C10974" i="16"/>
  <c r="D10975" i="16"/>
  <c r="B10974" i="16"/>
  <c r="D10977" i="16"/>
  <c r="J16104" i="16"/>
  <c r="E16105" i="16"/>
  <c r="I16104" i="16"/>
  <c r="H16104" i="16"/>
  <c r="F16104" i="16"/>
  <c r="E4832" i="16"/>
  <c r="B14687" i="16"/>
  <c r="C14687" i="16"/>
  <c r="D14688" i="16"/>
  <c r="E9837" i="16"/>
  <c r="J9834" i="16"/>
  <c r="I9834" i="16"/>
  <c r="H9834" i="16"/>
  <c r="F9834" i="16"/>
  <c r="I10895" i="16"/>
  <c r="C16633" i="16"/>
  <c r="D16634" i="16"/>
  <c r="B16633" i="16"/>
  <c r="E3297" i="16"/>
  <c r="J7187" i="16"/>
  <c r="I7187" i="16"/>
  <c r="E7188" i="16"/>
  <c r="F7187" i="16"/>
  <c r="K7187" i="16"/>
  <c r="L7187" i="16"/>
  <c r="H7187" i="16"/>
  <c r="J6731" i="16"/>
  <c r="E5535" i="16"/>
  <c r="B16760" i="16"/>
  <c r="C16760" i="16"/>
  <c r="D16761" i="16"/>
  <c r="H16699" i="16"/>
  <c r="B8532" i="16"/>
  <c r="C8532" i="16"/>
  <c r="J6426" i="16"/>
  <c r="E6427" i="16"/>
  <c r="H6426" i="16"/>
  <c r="F6426" i="16"/>
  <c r="L3251" i="16"/>
  <c r="E6347" i="16"/>
  <c r="E15560" i="16"/>
  <c r="I15559" i="16"/>
  <c r="H15559" i="16"/>
  <c r="F15559" i="16"/>
  <c r="K15559" i="16"/>
  <c r="D15233" i="16"/>
  <c r="B15232" i="16"/>
  <c r="C15232" i="16"/>
  <c r="K16860" i="16"/>
  <c r="L16860" i="16"/>
  <c r="F15123" i="16"/>
  <c r="K15123" i="16"/>
  <c r="E15124" i="16"/>
  <c r="J15123" i="16"/>
  <c r="I15123" i="16"/>
  <c r="H15123" i="16"/>
  <c r="E6909" i="16"/>
  <c r="F6906" i="16"/>
  <c r="K6906" i="16"/>
  <c r="J6906" i="16"/>
  <c r="I6906" i="16"/>
  <c r="H6906" i="16"/>
  <c r="E9221" i="16"/>
  <c r="I9218" i="16"/>
  <c r="F9218" i="16"/>
  <c r="K9218" i="16"/>
  <c r="H9218" i="16"/>
  <c r="J9218" i="16"/>
  <c r="E14796" i="16"/>
  <c r="K15228" i="16"/>
  <c r="L15228" i="16"/>
  <c r="B13816" i="16"/>
  <c r="C13816" i="16"/>
  <c r="D13817" i="16"/>
  <c r="C6982" i="16"/>
  <c r="B6982" i="16"/>
  <c r="D14907" i="16"/>
  <c r="C14906" i="16"/>
  <c r="B14906" i="16"/>
  <c r="B11112" i="16"/>
  <c r="C11112" i="16"/>
  <c r="E16561" i="16"/>
  <c r="F16558" i="16"/>
  <c r="I16558" i="16"/>
  <c r="J16558" i="16"/>
  <c r="H16558" i="16"/>
  <c r="I11031" i="16"/>
  <c r="E11032" i="16"/>
  <c r="F11031" i="16"/>
  <c r="K11031" i="16"/>
  <c r="L11031" i="16"/>
  <c r="H11031" i="16"/>
  <c r="J11031" i="16"/>
  <c r="E14360" i="16"/>
  <c r="D16305" i="16"/>
  <c r="B16304" i="16"/>
  <c r="C16304" i="16"/>
  <c r="E3341" i="16"/>
  <c r="H3340" i="16"/>
  <c r="F3340" i="16"/>
  <c r="K3340" i="16"/>
  <c r="J3340" i="16"/>
  <c r="B13707" i="16"/>
  <c r="D13708" i="16"/>
  <c r="C13707" i="16"/>
  <c r="E3039" i="16"/>
  <c r="E8604" i="16"/>
  <c r="H8603" i="16"/>
  <c r="F8603" i="16"/>
  <c r="E14035" i="16"/>
  <c r="I14032" i="16"/>
  <c r="F14032" i="16"/>
  <c r="H14032" i="16"/>
  <c r="J14032" i="16"/>
  <c r="B7992" i="16"/>
  <c r="C7992" i="16"/>
  <c r="B13925" i="16"/>
  <c r="C13925" i="16"/>
  <c r="D13926" i="16"/>
  <c r="K8303" i="16"/>
  <c r="L8303" i="16"/>
  <c r="E11163" i="16"/>
  <c r="H11160" i="16"/>
  <c r="I11160" i="16"/>
  <c r="J11160" i="16"/>
  <c r="F11160" i="16"/>
  <c r="K11160" i="16"/>
  <c r="L11160" i="16"/>
  <c r="K5640" i="16"/>
  <c r="L5640" i="16"/>
  <c r="C1212" i="16"/>
  <c r="B1212" i="16"/>
  <c r="D1213" i="16"/>
  <c r="B12784" i="16"/>
  <c r="C12784" i="16"/>
  <c r="D12785" i="16"/>
  <c r="C2598" i="16"/>
  <c r="D2599" i="16"/>
  <c r="B2598" i="16"/>
  <c r="E13163" i="16"/>
  <c r="I13160" i="16"/>
  <c r="F13160" i="16"/>
  <c r="J13160" i="16"/>
  <c r="H13160" i="16"/>
  <c r="E15452" i="16"/>
  <c r="J15449" i="16"/>
  <c r="I15449" i="16"/>
  <c r="H15449" i="16"/>
  <c r="F15449" i="16"/>
  <c r="K15449" i="16"/>
  <c r="E13924" i="16"/>
  <c r="C8245" i="16"/>
  <c r="B8245" i="16"/>
  <c r="B16395" i="16"/>
  <c r="D16396" i="16"/>
  <c r="C16395" i="16"/>
  <c r="I3168" i="16"/>
  <c r="F3168" i="16"/>
  <c r="E3169" i="16"/>
  <c r="C8684" i="16"/>
  <c r="B8684" i="16"/>
  <c r="J12505" i="16"/>
  <c r="E12506" i="16"/>
  <c r="I12505" i="16"/>
  <c r="H12505" i="16"/>
  <c r="F12505" i="16"/>
  <c r="J5008" i="16"/>
  <c r="F12870" i="16"/>
  <c r="H12870" i="16"/>
  <c r="E12871" i="16"/>
  <c r="I12870" i="16"/>
  <c r="B13597" i="16"/>
  <c r="C13597" i="16"/>
  <c r="D13598" i="16"/>
  <c r="I14033" i="16"/>
  <c r="I9065" i="16"/>
  <c r="J10895" i="16"/>
  <c r="K16628" i="16"/>
  <c r="L16628" i="16"/>
  <c r="E4334" i="16"/>
  <c r="E2953" i="16"/>
  <c r="D1021" i="16"/>
  <c r="B1020" i="16"/>
  <c r="C1020" i="16"/>
  <c r="K3899" i="16"/>
  <c r="L3899" i="16"/>
  <c r="E5862" i="16"/>
  <c r="K6678" i="16"/>
  <c r="L6678" i="16"/>
  <c r="E11903" i="16"/>
  <c r="C8384" i="16"/>
  <c r="B8384" i="16"/>
  <c r="B51" i="16"/>
  <c r="C51" i="16"/>
  <c r="D52" i="16"/>
  <c r="E3254" i="16"/>
  <c r="E7672" i="16"/>
  <c r="K5101" i="16"/>
  <c r="L5101" i="16"/>
  <c r="C11240" i="16"/>
  <c r="D11242" i="16"/>
  <c r="D11241" i="16"/>
  <c r="D11243" i="16"/>
  <c r="B11240" i="16"/>
  <c r="E4290" i="16"/>
  <c r="B10834" i="16"/>
  <c r="C10834" i="16"/>
  <c r="D12707" i="16"/>
  <c r="B12706" i="16"/>
  <c r="C12706" i="16"/>
  <c r="F16304" i="16"/>
  <c r="C5287" i="16"/>
  <c r="B5287" i="16"/>
  <c r="L12253" i="16"/>
  <c r="E11404" i="16"/>
  <c r="H11403" i="16"/>
  <c r="F11403" i="16"/>
  <c r="E4753" i="16"/>
  <c r="D16865" i="16"/>
  <c r="B16864" i="16"/>
  <c r="C16864" i="16"/>
  <c r="J8757" i="16"/>
  <c r="I8757" i="16"/>
  <c r="E8758" i="16"/>
  <c r="F8757" i="16"/>
  <c r="K8757" i="16"/>
  <c r="L8757" i="16"/>
  <c r="H8757" i="16"/>
  <c r="D392" i="16"/>
  <c r="B391" i="16"/>
  <c r="C391" i="16"/>
  <c r="E13270" i="16"/>
  <c r="D6987" i="16"/>
  <c r="D6985" i="16"/>
  <c r="D6986" i="16"/>
  <c r="C6984" i="16"/>
  <c r="B6984" i="16"/>
  <c r="E15015" i="16"/>
  <c r="I15014" i="16"/>
  <c r="H15014" i="16"/>
  <c r="E14688" i="16"/>
  <c r="F14687" i="16"/>
  <c r="I4680" i="16"/>
  <c r="E4681" i="16"/>
  <c r="H4680" i="16"/>
  <c r="F4680" i="16"/>
  <c r="K4680" i="16"/>
  <c r="L4680" i="16"/>
  <c r="J16480" i="16"/>
  <c r="E16481" i="16"/>
  <c r="H16480" i="16"/>
  <c r="I16480" i="16"/>
  <c r="F16480" i="16"/>
  <c r="B8246" i="16"/>
  <c r="C8246" i="16"/>
  <c r="E5317" i="16"/>
  <c r="E3774" i="16"/>
  <c r="D8688" i="16"/>
  <c r="D8687" i="16"/>
  <c r="D8686" i="16"/>
  <c r="B8685" i="16"/>
  <c r="C8685" i="16"/>
  <c r="B64" i="1"/>
  <c r="C64" i="1"/>
  <c r="A65" i="1"/>
  <c r="H64" i="1"/>
  <c r="I64" i="1"/>
  <c r="C2987" i="16"/>
  <c r="B2987" i="16"/>
  <c r="H14033" i="16"/>
  <c r="K14033" i="16"/>
  <c r="L14033" i="16"/>
  <c r="B15450" i="16"/>
  <c r="C15450" i="16"/>
  <c r="D15451" i="16"/>
  <c r="E7363" i="16"/>
  <c r="B15341" i="16"/>
  <c r="C15341" i="16"/>
  <c r="D15342" i="16"/>
  <c r="L7669" i="16"/>
  <c r="E16632" i="16"/>
  <c r="B197" i="16"/>
  <c r="C197" i="16"/>
  <c r="D198" i="16"/>
  <c r="E3517" i="16"/>
  <c r="H3516" i="16"/>
  <c r="F3516" i="16"/>
  <c r="J3516" i="16"/>
  <c r="I3516" i="16"/>
  <c r="K3078" i="16"/>
  <c r="L3078" i="16"/>
  <c r="D15125" i="16"/>
  <c r="C15124" i="16"/>
  <c r="B15124" i="16"/>
  <c r="E16701" i="16"/>
  <c r="F16698" i="16"/>
  <c r="I16698" i="16"/>
  <c r="H16698" i="16"/>
  <c r="J16698" i="16"/>
  <c r="B16559" i="16"/>
  <c r="C16559" i="16"/>
  <c r="D16560" i="16"/>
  <c r="C7864" i="16"/>
  <c r="B7864" i="16"/>
  <c r="B12566" i="16"/>
  <c r="C12566" i="16"/>
  <c r="D12567" i="16"/>
  <c r="B8385" i="16"/>
  <c r="C8385" i="16"/>
  <c r="B512" i="16"/>
  <c r="C512" i="16"/>
  <c r="D513" i="16"/>
  <c r="B15886" i="16"/>
  <c r="C15886" i="16"/>
  <c r="D15887" i="16"/>
  <c r="J3731" i="16"/>
  <c r="I3731" i="16"/>
  <c r="E3732" i="16"/>
  <c r="H3731" i="16"/>
  <c r="F3731" i="16"/>
  <c r="K12960" i="16"/>
  <c r="L12960" i="16"/>
  <c r="C15559" i="16"/>
  <c r="B15559" i="16"/>
  <c r="D15560" i="16"/>
  <c r="E3212" i="16"/>
  <c r="H3211" i="16"/>
  <c r="F3211" i="16"/>
  <c r="E5105" i="16"/>
  <c r="E11623" i="16"/>
  <c r="J11620" i="16"/>
  <c r="I11620" i="16"/>
  <c r="F11620" i="16"/>
  <c r="K11620" i="16"/>
  <c r="L11620" i="16"/>
  <c r="H11620" i="16"/>
  <c r="F12785" i="16"/>
  <c r="K12785" i="16"/>
  <c r="L12785" i="16"/>
  <c r="E7564" i="16"/>
  <c r="H7563" i="16"/>
  <c r="F7563" i="16"/>
  <c r="D11116" i="16"/>
  <c r="D11115" i="16"/>
  <c r="D11114" i="16"/>
  <c r="C11113" i="16"/>
  <c r="B11113" i="16"/>
  <c r="E7035" i="16"/>
  <c r="J16304" i="16"/>
  <c r="E12196" i="16"/>
  <c r="H12195" i="16"/>
  <c r="F12195" i="16"/>
  <c r="K7268" i="16"/>
  <c r="L7268" i="16"/>
  <c r="D5290" i="16"/>
  <c r="C5288" i="16"/>
  <c r="D5289" i="16"/>
  <c r="B5288" i="16"/>
  <c r="D5291" i="16"/>
  <c r="E3860" i="16"/>
  <c r="E4248" i="16"/>
  <c r="H4247" i="16"/>
  <c r="F4247" i="16"/>
  <c r="E4376" i="16"/>
  <c r="E8307" i="16"/>
  <c r="L13161" i="16"/>
  <c r="E5208" i="16"/>
  <c r="B10972" i="16"/>
  <c r="C10972" i="16"/>
  <c r="J12061" i="16"/>
  <c r="I12061" i="16"/>
  <c r="E12062" i="16"/>
  <c r="H12061" i="16"/>
  <c r="F12061" i="16"/>
  <c r="E12306" i="16"/>
  <c r="B11893" i="16"/>
  <c r="C11893" i="16"/>
  <c r="E5754" i="16"/>
  <c r="H5753" i="16"/>
  <c r="E9991" i="16"/>
  <c r="I9988" i="16"/>
  <c r="F9988" i="16"/>
  <c r="J9988" i="16"/>
  <c r="H9988" i="16"/>
  <c r="E5644" i="16"/>
  <c r="H10297" i="16"/>
  <c r="K10297" i="16"/>
  <c r="L10297" i="16"/>
  <c r="I9989" i="16"/>
  <c r="B3593" i="16"/>
  <c r="C3593" i="16"/>
  <c r="D14251" i="16"/>
  <c r="B14250" i="16"/>
  <c r="C14250" i="16"/>
  <c r="B14578" i="16"/>
  <c r="C14578" i="16"/>
  <c r="D14579" i="16"/>
  <c r="E12633" i="16"/>
  <c r="I5971" i="16"/>
  <c r="E5972" i="16"/>
  <c r="H5971" i="16"/>
  <c r="F5971" i="16"/>
  <c r="K5971" i="16"/>
  <c r="L5971" i="16"/>
  <c r="D8250" i="16"/>
  <c r="D8249" i="16"/>
  <c r="D8248" i="16"/>
  <c r="B8247" i="16"/>
  <c r="C8247" i="16"/>
  <c r="D15017" i="16"/>
  <c r="B15016" i="16"/>
  <c r="C15016" i="16"/>
  <c r="J14033" i="16"/>
  <c r="B13160" i="16"/>
  <c r="C13160" i="16"/>
  <c r="D13161" i="16"/>
  <c r="H9065" i="16"/>
  <c r="K9065" i="16"/>
  <c r="L9065" i="16"/>
  <c r="E4614" i="16"/>
  <c r="J4613" i="16"/>
  <c r="C16814" i="16"/>
  <c r="B16814" i="16"/>
  <c r="D16815" i="16"/>
  <c r="B12962" i="16"/>
  <c r="D12963" i="16"/>
  <c r="C12962" i="16"/>
  <c r="H6566" i="16"/>
  <c r="K6566" i="16"/>
  <c r="L6566" i="16"/>
  <c r="J16699" i="16"/>
  <c r="F15995" i="16"/>
  <c r="K15995" i="16"/>
  <c r="L15995" i="16"/>
  <c r="E3903" i="16"/>
  <c r="K11981" i="16"/>
  <c r="L11981" i="16"/>
  <c r="K16394" i="16"/>
  <c r="L16394" i="16"/>
  <c r="B7865" i="16"/>
  <c r="C7865" i="16"/>
  <c r="E6682" i="16"/>
  <c r="B10689" i="16"/>
  <c r="C10689" i="16"/>
  <c r="D8389" i="16"/>
  <c r="D8388" i="16"/>
  <c r="D8387" i="16"/>
  <c r="B8386" i="16"/>
  <c r="C8386" i="16"/>
  <c r="C269" i="16"/>
  <c r="B269" i="16"/>
  <c r="D270" i="16"/>
  <c r="K12127" i="16"/>
  <c r="L12127" i="16"/>
  <c r="H16815" i="16"/>
  <c r="F16815" i="16"/>
  <c r="K16815" i="16"/>
  <c r="E16816" i="16"/>
  <c r="K9219" i="16"/>
  <c r="L9219" i="16"/>
  <c r="B15995" i="16"/>
  <c r="C15995" i="16"/>
  <c r="D15996" i="16"/>
  <c r="B16699" i="16"/>
  <c r="C16699" i="16"/>
  <c r="D16700" i="16"/>
  <c r="E15232" i="16"/>
  <c r="H14142" i="16"/>
  <c r="B2294" i="16"/>
  <c r="C2294" i="16"/>
  <c r="D2295" i="16"/>
  <c r="J16760" i="16"/>
  <c r="H16760" i="16"/>
  <c r="E16761" i="16"/>
  <c r="I11621" i="16"/>
  <c r="L11621" i="16"/>
  <c r="J12785" i="16"/>
  <c r="K6623" i="16"/>
  <c r="L6623" i="16"/>
  <c r="D10838" i="16"/>
  <c r="D10837" i="16"/>
  <c r="D10836" i="16"/>
  <c r="C10835" i="16"/>
  <c r="B10835" i="16"/>
  <c r="E4161" i="16"/>
  <c r="H16304" i="16"/>
  <c r="E13061" i="16"/>
  <c r="E12255" i="16"/>
  <c r="F12252" i="16"/>
  <c r="K12252" i="16"/>
  <c r="L12252" i="16"/>
  <c r="J12252" i="16"/>
  <c r="I12252" i="16"/>
  <c r="H12252" i="16"/>
  <c r="E3645" i="16"/>
  <c r="I4032" i="16"/>
  <c r="E4033" i="16"/>
  <c r="H4032" i="16"/>
  <c r="F4032" i="16"/>
  <c r="K4032" i="16"/>
  <c r="L4032" i="16"/>
  <c r="E13062" i="16"/>
  <c r="I13061" i="16"/>
  <c r="H13061" i="16"/>
  <c r="F13061" i="16"/>
  <c r="E12307" i="16"/>
  <c r="F12304" i="16"/>
  <c r="J12304" i="16"/>
  <c r="I12304" i="16"/>
  <c r="H12304" i="16"/>
  <c r="J4332" i="16"/>
  <c r="I4332" i="16"/>
  <c r="H4332" i="16"/>
  <c r="F4332" i="16"/>
  <c r="E5536" i="16"/>
  <c r="H5535" i="16"/>
  <c r="F5535" i="16"/>
  <c r="K5535" i="16"/>
  <c r="J5535" i="16"/>
  <c r="I5535" i="16"/>
  <c r="C10976" i="16"/>
  <c r="B10976" i="16"/>
  <c r="B14142" i="16"/>
  <c r="C14142" i="16"/>
  <c r="D14143" i="16"/>
  <c r="D8540" i="16"/>
  <c r="D8539" i="16"/>
  <c r="C8537" i="16"/>
  <c r="D8538" i="16"/>
  <c r="B8537" i="16"/>
  <c r="E13381" i="16"/>
  <c r="H13378" i="16"/>
  <c r="J13378" i="16"/>
  <c r="I13378" i="16"/>
  <c r="F13378" i="16"/>
  <c r="K13378" i="16"/>
  <c r="L13378" i="16"/>
  <c r="I4161" i="16"/>
  <c r="E4162" i="16"/>
  <c r="H4161" i="16"/>
  <c r="F4161" i="16"/>
  <c r="K4161" i="16"/>
  <c r="J4161" i="16"/>
  <c r="D2296" i="16"/>
  <c r="B2295" i="16"/>
  <c r="C2295" i="16"/>
  <c r="E16817" i="16"/>
  <c r="I16814" i="16"/>
  <c r="J16814" i="16"/>
  <c r="H16814" i="16"/>
  <c r="F16814" i="16"/>
  <c r="K16814" i="16"/>
  <c r="L16814" i="16"/>
  <c r="H4613" i="16"/>
  <c r="D8252" i="16"/>
  <c r="C8250" i="16"/>
  <c r="D8251" i="16"/>
  <c r="B8250" i="16"/>
  <c r="D8253" i="16"/>
  <c r="B14251" i="16"/>
  <c r="C14251" i="16"/>
  <c r="D14252" i="16"/>
  <c r="H12305" i="16"/>
  <c r="C5290" i="16"/>
  <c r="B5290" i="16"/>
  <c r="B11115" i="16"/>
  <c r="C11115" i="16"/>
  <c r="D12568" i="16"/>
  <c r="C12567" i="16"/>
  <c r="B12567" i="16"/>
  <c r="D15343" i="16"/>
  <c r="C15342" i="16"/>
  <c r="B15342" i="16"/>
  <c r="E7364" i="16"/>
  <c r="H7363" i="16"/>
  <c r="B65" i="1"/>
  <c r="C65" i="1"/>
  <c r="A66" i="1"/>
  <c r="H65" i="1"/>
  <c r="I65" i="1"/>
  <c r="I14687" i="16"/>
  <c r="E13271" i="16"/>
  <c r="I13270" i="16"/>
  <c r="H13270" i="16"/>
  <c r="F13270" i="16"/>
  <c r="K13270" i="16"/>
  <c r="J13270" i="16"/>
  <c r="C11242" i="16"/>
  <c r="B11242" i="16"/>
  <c r="B1021" i="16"/>
  <c r="D1022" i="16"/>
  <c r="C1021" i="16"/>
  <c r="H4333" i="16"/>
  <c r="B13598" i="16"/>
  <c r="C13598" i="16"/>
  <c r="D13599" i="16"/>
  <c r="K12505" i="16"/>
  <c r="L12505" i="16"/>
  <c r="I3167" i="16"/>
  <c r="H3167" i="16"/>
  <c r="J3167" i="16"/>
  <c r="F3167" i="16"/>
  <c r="K3167" i="16"/>
  <c r="L3167" i="16"/>
  <c r="L9218" i="16"/>
  <c r="D15234" i="16"/>
  <c r="C15233" i="16"/>
  <c r="B15233" i="16"/>
  <c r="D16635" i="16"/>
  <c r="B16634" i="16"/>
  <c r="C16634" i="16"/>
  <c r="B14688" i="16"/>
  <c r="D14689" i="16"/>
  <c r="C14688" i="16"/>
  <c r="K16104" i="16"/>
  <c r="L16104" i="16"/>
  <c r="H4204" i="16"/>
  <c r="K8911" i="16"/>
  <c r="L8911" i="16"/>
  <c r="D8125" i="16"/>
  <c r="C8123" i="16"/>
  <c r="D8124" i="16"/>
  <c r="B8123" i="16"/>
  <c r="D8126" i="16"/>
  <c r="C12636" i="16"/>
  <c r="B12636" i="16"/>
  <c r="D12637" i="16"/>
  <c r="I2910" i="16"/>
  <c r="E2911" i="16"/>
  <c r="H2910" i="16"/>
  <c r="F2910" i="16"/>
  <c r="K15886" i="16"/>
  <c r="L15886" i="16"/>
  <c r="E14907" i="16"/>
  <c r="I14904" i="16"/>
  <c r="H14904" i="16"/>
  <c r="F14904" i="16"/>
  <c r="K14904" i="16"/>
  <c r="L14904" i="16"/>
  <c r="J14904" i="16"/>
  <c r="H10753" i="16"/>
  <c r="C16483" i="16"/>
  <c r="B16483" i="16"/>
  <c r="D16484" i="16"/>
  <c r="I15341" i="16"/>
  <c r="H10605" i="16"/>
  <c r="E13490" i="16"/>
  <c r="H13487" i="16"/>
  <c r="I13487" i="16"/>
  <c r="J13487" i="16"/>
  <c r="F13487" i="16"/>
  <c r="K13487" i="16"/>
  <c r="L13487" i="16"/>
  <c r="F12131" i="16"/>
  <c r="E12132" i="16"/>
  <c r="J12131" i="16"/>
  <c r="H12131" i="16"/>
  <c r="I12131" i="16"/>
  <c r="E3818" i="16"/>
  <c r="I3817" i="16"/>
  <c r="B8536" i="16"/>
  <c r="C8536" i="16"/>
  <c r="H7460" i="16"/>
  <c r="I13379" i="16"/>
  <c r="H2995" i="16"/>
  <c r="F2995" i="16"/>
  <c r="I2995" i="16"/>
  <c r="J2995" i="16"/>
  <c r="E15670" i="16"/>
  <c r="I15667" i="16"/>
  <c r="J15667" i="16"/>
  <c r="F15667" i="16"/>
  <c r="H15667" i="16"/>
  <c r="E6569" i="16"/>
  <c r="D126" i="16"/>
  <c r="B125" i="16"/>
  <c r="C125" i="16"/>
  <c r="E5755" i="16"/>
  <c r="H5752" i="16"/>
  <c r="F5752" i="16"/>
  <c r="J5752" i="16"/>
  <c r="I5752" i="16"/>
  <c r="E3255" i="16"/>
  <c r="H3254" i="16"/>
  <c r="D2600" i="16"/>
  <c r="B2599" i="16"/>
  <c r="C2599" i="16"/>
  <c r="L15559" i="16"/>
  <c r="B13382" i="16"/>
  <c r="C13382" i="16"/>
  <c r="D13383" i="16"/>
  <c r="C2990" i="16"/>
  <c r="B2990" i="16"/>
  <c r="D1575" i="16"/>
  <c r="B1574" i="16"/>
  <c r="C1574" i="16"/>
  <c r="B1936" i="16"/>
  <c r="C1936" i="16"/>
  <c r="D1937" i="16"/>
  <c r="E8454" i="16"/>
  <c r="H8451" i="16"/>
  <c r="F8451" i="16"/>
  <c r="K8451" i="16"/>
  <c r="J8451" i="16"/>
  <c r="I8451" i="16"/>
  <c r="B8387" i="16"/>
  <c r="C8387" i="16"/>
  <c r="J12305" i="16"/>
  <c r="K4247" i="16"/>
  <c r="K12195" i="16"/>
  <c r="K7563" i="16"/>
  <c r="K3211" i="16"/>
  <c r="E3775" i="16"/>
  <c r="J14687" i="16"/>
  <c r="B6986" i="16"/>
  <c r="C6986" i="16"/>
  <c r="K11403" i="16"/>
  <c r="K16304" i="16"/>
  <c r="L16304" i="16"/>
  <c r="J4290" i="16"/>
  <c r="I4290" i="16"/>
  <c r="E4291" i="16"/>
  <c r="H4290" i="16"/>
  <c r="F4290" i="16"/>
  <c r="I5862" i="16"/>
  <c r="E5863" i="16"/>
  <c r="H5862" i="16"/>
  <c r="F5862" i="16"/>
  <c r="J5862" i="16"/>
  <c r="I4333" i="16"/>
  <c r="E15453" i="16"/>
  <c r="K8603" i="16"/>
  <c r="L8603" i="16"/>
  <c r="E3040" i="16"/>
  <c r="F3039" i="16"/>
  <c r="B14907" i="16"/>
  <c r="D14908" i="16"/>
  <c r="C14907" i="16"/>
  <c r="E9222" i="16"/>
  <c r="E6348" i="16"/>
  <c r="K4118" i="16"/>
  <c r="B11897" i="16"/>
  <c r="C11897" i="16"/>
  <c r="E7789" i="16"/>
  <c r="J7786" i="16"/>
  <c r="I7786" i="16"/>
  <c r="H7786" i="16"/>
  <c r="F7786" i="16"/>
  <c r="E12567" i="16"/>
  <c r="F12566" i="16"/>
  <c r="K12566" i="16"/>
  <c r="L12566" i="16"/>
  <c r="I12566" i="16"/>
  <c r="H12566" i="16"/>
  <c r="L16303" i="16"/>
  <c r="H3687" i="16"/>
  <c r="J3687" i="16"/>
  <c r="I3687" i="16"/>
  <c r="F3687" i="16"/>
  <c r="I10605" i="16"/>
  <c r="L12784" i="16"/>
  <c r="E13599" i="16"/>
  <c r="H13596" i="16"/>
  <c r="F13596" i="16"/>
  <c r="I13596" i="16"/>
  <c r="J13596" i="16"/>
  <c r="I7460" i="16"/>
  <c r="D2994" i="16"/>
  <c r="D2993" i="16"/>
  <c r="B2991" i="16"/>
  <c r="C2991" i="16"/>
  <c r="D2992" i="16"/>
  <c r="J13379" i="16"/>
  <c r="L10895" i="16"/>
  <c r="E6501" i="16"/>
  <c r="H6498" i="16"/>
  <c r="F6498" i="16"/>
  <c r="I6498" i="16"/>
  <c r="J6498" i="16"/>
  <c r="H13815" i="16"/>
  <c r="E14471" i="16"/>
  <c r="I14468" i="16"/>
  <c r="F14468" i="16"/>
  <c r="J14468" i="16"/>
  <c r="H14468" i="16"/>
  <c r="F16864" i="16"/>
  <c r="E16865" i="16"/>
  <c r="E15779" i="16"/>
  <c r="F15776" i="16"/>
  <c r="K15776" i="16"/>
  <c r="H15776" i="16"/>
  <c r="J15776" i="16"/>
  <c r="I15776" i="16"/>
  <c r="I8452" i="16"/>
  <c r="L9064" i="16"/>
  <c r="E14036" i="16"/>
  <c r="F6627" i="16"/>
  <c r="E6628" i="16"/>
  <c r="E10755" i="16"/>
  <c r="J10752" i="16"/>
  <c r="I10752" i="16"/>
  <c r="F10752" i="16"/>
  <c r="K10752" i="16"/>
  <c r="L10752" i="16"/>
  <c r="H10752" i="16"/>
  <c r="C14797" i="16"/>
  <c r="B14797" i="16"/>
  <c r="D14798" i="16"/>
  <c r="K13815" i="16"/>
  <c r="L13815" i="16"/>
  <c r="B12963" i="16"/>
  <c r="D12964" i="16"/>
  <c r="C12963" i="16"/>
  <c r="I5753" i="16"/>
  <c r="H4031" i="16"/>
  <c r="F4031" i="16"/>
  <c r="J4031" i="16"/>
  <c r="I4031" i="16"/>
  <c r="E16762" i="16"/>
  <c r="H16759" i="16"/>
  <c r="I16759" i="16"/>
  <c r="J16759" i="16"/>
  <c r="F16759" i="16"/>
  <c r="K16759" i="16"/>
  <c r="I16815" i="16"/>
  <c r="E6683" i="16"/>
  <c r="J6682" i="16"/>
  <c r="H6682" i="16"/>
  <c r="C15017" i="16"/>
  <c r="B15017" i="16"/>
  <c r="D15018" i="16"/>
  <c r="E5973" i="16"/>
  <c r="J5970" i="16"/>
  <c r="H5970" i="16"/>
  <c r="F5970" i="16"/>
  <c r="I5970" i="16"/>
  <c r="C14579" i="16"/>
  <c r="B14579" i="16"/>
  <c r="D14580" i="16"/>
  <c r="J5753" i="16"/>
  <c r="K12061" i="16"/>
  <c r="L12061" i="16"/>
  <c r="K3731" i="16"/>
  <c r="L3731" i="16"/>
  <c r="D514" i="16"/>
  <c r="B513" i="16"/>
  <c r="C513" i="16"/>
  <c r="K16698" i="16"/>
  <c r="L16698" i="16"/>
  <c r="K3516" i="16"/>
  <c r="L3516" i="16"/>
  <c r="E4682" i="16"/>
  <c r="I4679" i="16"/>
  <c r="H4679" i="16"/>
  <c r="F4679" i="16"/>
  <c r="J4679" i="16"/>
  <c r="F15014" i="16"/>
  <c r="K15014" i="16"/>
  <c r="L15014" i="16"/>
  <c r="C6985" i="16"/>
  <c r="B6985" i="16"/>
  <c r="E2954" i="16"/>
  <c r="H2953" i="16"/>
  <c r="J2953" i="16"/>
  <c r="E12872" i="16"/>
  <c r="H12869" i="16"/>
  <c r="F12869" i="16"/>
  <c r="I12869" i="16"/>
  <c r="J12869" i="16"/>
  <c r="E12507" i="16"/>
  <c r="J12504" i="16"/>
  <c r="I12504" i="16"/>
  <c r="F12504" i="16"/>
  <c r="K12504" i="16"/>
  <c r="H12504" i="16"/>
  <c r="J3168" i="16"/>
  <c r="B12785" i="16"/>
  <c r="D12786" i="16"/>
  <c r="C12785" i="16"/>
  <c r="J3339" i="16"/>
  <c r="I3339" i="16"/>
  <c r="H3339" i="16"/>
  <c r="F3339" i="16"/>
  <c r="E15125" i="16"/>
  <c r="J15122" i="16"/>
  <c r="F15122" i="16"/>
  <c r="K15122" i="16"/>
  <c r="L15122" i="16"/>
  <c r="I15122" i="16"/>
  <c r="H15122" i="16"/>
  <c r="K9834" i="16"/>
  <c r="L9834" i="16"/>
  <c r="E16106" i="16"/>
  <c r="H16103" i="16"/>
  <c r="F16103" i="16"/>
  <c r="J16103" i="16"/>
  <c r="I16103" i="16"/>
  <c r="J4552" i="16"/>
  <c r="I11721" i="16"/>
  <c r="E15888" i="16"/>
  <c r="J15885" i="16"/>
  <c r="F15885" i="16"/>
  <c r="K15885" i="16"/>
  <c r="L15885" i="16"/>
  <c r="I15885" i="16"/>
  <c r="H15885" i="16"/>
  <c r="H14905" i="16"/>
  <c r="K14905" i="16"/>
  <c r="L14905" i="16"/>
  <c r="E7910" i="16"/>
  <c r="J7907" i="16"/>
  <c r="I7907" i="16"/>
  <c r="H7907" i="16"/>
  <c r="F7907" i="16"/>
  <c r="K7907" i="16"/>
  <c r="F7787" i="16"/>
  <c r="K7787" i="16"/>
  <c r="J6262" i="16"/>
  <c r="E5011" i="16"/>
  <c r="D15780" i="16"/>
  <c r="B15779" i="16"/>
  <c r="C15779" i="16"/>
  <c r="I3688" i="16"/>
  <c r="L3688" i="16"/>
  <c r="E10145" i="16"/>
  <c r="H10142" i="16"/>
  <c r="F10142" i="16"/>
  <c r="K10142" i="16"/>
  <c r="L10142" i="16"/>
  <c r="J10142" i="16"/>
  <c r="I10142" i="16"/>
  <c r="E8170" i="16"/>
  <c r="I8167" i="16"/>
  <c r="H8167" i="16"/>
  <c r="J8167" i="16"/>
  <c r="F8167" i="16"/>
  <c r="I3082" i="16"/>
  <c r="E3083" i="16"/>
  <c r="H3082" i="16"/>
  <c r="F13597" i="16"/>
  <c r="K13597" i="16"/>
  <c r="L13597" i="16"/>
  <c r="K6730" i="16"/>
  <c r="L6730" i="16"/>
  <c r="K9681" i="16"/>
  <c r="L9681" i="16"/>
  <c r="L5008" i="16"/>
  <c r="K4075" i="16"/>
  <c r="L4075" i="16"/>
  <c r="K7108" i="16"/>
  <c r="L7108" i="16"/>
  <c r="I6499" i="16"/>
  <c r="L6499" i="16"/>
  <c r="J14469" i="16"/>
  <c r="K11515" i="16"/>
  <c r="L11515" i="16"/>
  <c r="J8452" i="16"/>
  <c r="K9527" i="16"/>
  <c r="L9527" i="16"/>
  <c r="K8035" i="16"/>
  <c r="L8035" i="16"/>
  <c r="B3595" i="16"/>
  <c r="C3595" i="16"/>
  <c r="E10300" i="16"/>
  <c r="J3946" i="16"/>
  <c r="E3947" i="16"/>
  <c r="H3946" i="16"/>
  <c r="D2406" i="16"/>
  <c r="B2405" i="16"/>
  <c r="C2405" i="16"/>
  <c r="L16815" i="16"/>
  <c r="D11119" i="16"/>
  <c r="D11118" i="16"/>
  <c r="D11117" i="16"/>
  <c r="B11116" i="16"/>
  <c r="C11116" i="16"/>
  <c r="D13927" i="16"/>
  <c r="B13926" i="16"/>
  <c r="C13926" i="16"/>
  <c r="J14251" i="16"/>
  <c r="E14252" i="16"/>
  <c r="I14251" i="16"/>
  <c r="H14251" i="16"/>
  <c r="E10607" i="16"/>
  <c r="J10604" i="16"/>
  <c r="I10604" i="16"/>
  <c r="H10604" i="16"/>
  <c r="F10604" i="16"/>
  <c r="E12634" i="16"/>
  <c r="I12633" i="16"/>
  <c r="J12633" i="16"/>
  <c r="F12633" i="16"/>
  <c r="H12633" i="16"/>
  <c r="K9988" i="16"/>
  <c r="L9988" i="16"/>
  <c r="E5209" i="16"/>
  <c r="H5208" i="16"/>
  <c r="J5208" i="16"/>
  <c r="I8307" i="16"/>
  <c r="E8308" i="16"/>
  <c r="H8307" i="16"/>
  <c r="I4246" i="16"/>
  <c r="H4246" i="16"/>
  <c r="F4246" i="16"/>
  <c r="J4246" i="16"/>
  <c r="D5292" i="16"/>
  <c r="B5291" i="16"/>
  <c r="C5291" i="16"/>
  <c r="D5294" i="16"/>
  <c r="D5293" i="16"/>
  <c r="E12197" i="16"/>
  <c r="J12194" i="16"/>
  <c r="I12194" i="16"/>
  <c r="F12194" i="16"/>
  <c r="K12194" i="16"/>
  <c r="L12194" i="16"/>
  <c r="H12194" i="16"/>
  <c r="J7035" i="16"/>
  <c r="E7036" i="16"/>
  <c r="H7035" i="16"/>
  <c r="F7035" i="16"/>
  <c r="E7565" i="16"/>
  <c r="I7562" i="16"/>
  <c r="H7562" i="16"/>
  <c r="F7562" i="16"/>
  <c r="K7562" i="16"/>
  <c r="J7562" i="16"/>
  <c r="E11624" i="16"/>
  <c r="J3210" i="16"/>
  <c r="H3210" i="16"/>
  <c r="F3210" i="16"/>
  <c r="I3210" i="16"/>
  <c r="E16702" i="16"/>
  <c r="K16480" i="16"/>
  <c r="L16480" i="16"/>
  <c r="D6990" i="16"/>
  <c r="D6989" i="16"/>
  <c r="C6987" i="16"/>
  <c r="D6988" i="16"/>
  <c r="B6987" i="16"/>
  <c r="C392" i="16"/>
  <c r="D393" i="16"/>
  <c r="B392" i="16"/>
  <c r="B16865" i="16"/>
  <c r="C16865" i="16"/>
  <c r="E11405" i="16"/>
  <c r="F11402" i="16"/>
  <c r="K11402" i="16"/>
  <c r="H11402" i="16"/>
  <c r="J11402" i="16"/>
  <c r="I11402" i="16"/>
  <c r="E8605" i="16"/>
  <c r="F8602" i="16"/>
  <c r="J8602" i="16"/>
  <c r="I8602" i="16"/>
  <c r="H8602" i="16"/>
  <c r="K16558" i="16"/>
  <c r="L16558" i="16"/>
  <c r="J14796" i="16"/>
  <c r="H14796" i="16"/>
  <c r="F14796" i="16"/>
  <c r="K14796" i="16"/>
  <c r="E14797" i="16"/>
  <c r="I14796" i="16"/>
  <c r="L15123" i="16"/>
  <c r="E15561" i="16"/>
  <c r="F15558" i="16"/>
  <c r="H15558" i="16"/>
  <c r="I15558" i="16"/>
  <c r="J15558" i="16"/>
  <c r="K6426" i="16"/>
  <c r="D16762" i="16"/>
  <c r="C16761" i="16"/>
  <c r="B16761" i="16"/>
  <c r="E3298" i="16"/>
  <c r="I3297" i="16"/>
  <c r="K4552" i="16"/>
  <c r="L4552" i="16"/>
  <c r="J4117" i="16"/>
  <c r="I4117" i="16"/>
  <c r="H4117" i="16"/>
  <c r="F4117" i="16"/>
  <c r="K4117" i="16"/>
  <c r="L4117" i="16"/>
  <c r="D11901" i="16"/>
  <c r="D11900" i="16"/>
  <c r="D11899" i="16"/>
  <c r="B11898" i="16"/>
  <c r="C11898" i="16"/>
  <c r="F7272" i="16"/>
  <c r="K7272" i="16"/>
  <c r="E7273" i="16"/>
  <c r="H7272" i="16"/>
  <c r="I7787" i="16"/>
  <c r="K6262" i="16"/>
  <c r="E10898" i="16"/>
  <c r="J3989" i="16"/>
  <c r="I3989" i="16"/>
  <c r="E3990" i="16"/>
  <c r="H3989" i="16"/>
  <c r="F3989" i="16"/>
  <c r="K3989" i="16"/>
  <c r="L3989" i="16"/>
  <c r="J10451" i="16"/>
  <c r="E10452" i="16"/>
  <c r="H10451" i="16"/>
  <c r="D14036" i="16"/>
  <c r="B14035" i="16"/>
  <c r="C14035" i="16"/>
  <c r="B13491" i="16"/>
  <c r="C13491" i="16"/>
  <c r="D13492" i="16"/>
  <c r="C16106" i="16"/>
  <c r="B16106" i="16"/>
  <c r="D16107" i="16"/>
  <c r="E15998" i="16"/>
  <c r="K6074" i="16"/>
  <c r="B2989" i="16"/>
  <c r="C2989" i="16"/>
  <c r="E13817" i="16"/>
  <c r="I13814" i="16"/>
  <c r="J13814" i="16"/>
  <c r="F13814" i="16"/>
  <c r="H13814" i="16"/>
  <c r="B10691" i="16"/>
  <c r="C10691" i="16"/>
  <c r="E9068" i="16"/>
  <c r="K6171" i="16"/>
  <c r="L6171" i="16"/>
  <c r="K14578" i="16"/>
  <c r="L14578" i="16"/>
  <c r="D15452" i="16"/>
  <c r="C15451" i="16"/>
  <c r="B15451" i="16"/>
  <c r="J6968" i="16"/>
  <c r="E6969" i="16"/>
  <c r="I6968" i="16"/>
  <c r="B15996" i="16"/>
  <c r="C15996" i="16"/>
  <c r="D15997" i="16"/>
  <c r="J16815" i="16"/>
  <c r="B8388" i="16"/>
  <c r="C8388" i="16"/>
  <c r="E3904" i="16"/>
  <c r="H3903" i="16"/>
  <c r="B16815" i="16"/>
  <c r="C16815" i="16"/>
  <c r="D16816" i="16"/>
  <c r="J4032" i="16"/>
  <c r="B10836" i="16"/>
  <c r="C10836" i="16"/>
  <c r="I16760" i="16"/>
  <c r="D8391" i="16"/>
  <c r="C8389" i="16"/>
  <c r="D8390" i="16"/>
  <c r="B8389" i="16"/>
  <c r="D8392" i="16"/>
  <c r="B13161" i="16"/>
  <c r="D13162" i="16"/>
  <c r="C13161" i="16"/>
  <c r="B8248" i="16"/>
  <c r="C8248" i="16"/>
  <c r="J5971" i="16"/>
  <c r="E12063" i="16"/>
  <c r="J12060" i="16"/>
  <c r="I12060" i="16"/>
  <c r="F12060" i="16"/>
  <c r="H12060" i="16"/>
  <c r="I4247" i="16"/>
  <c r="I12195" i="16"/>
  <c r="I7563" i="16"/>
  <c r="I3211" i="16"/>
  <c r="I3730" i="16"/>
  <c r="H3730" i="16"/>
  <c r="F3730" i="16"/>
  <c r="K3730" i="16"/>
  <c r="L3730" i="16"/>
  <c r="J3730" i="16"/>
  <c r="D16561" i="16"/>
  <c r="B16560" i="16"/>
  <c r="C16560" i="16"/>
  <c r="I3515" i="16"/>
  <c r="H3515" i="16"/>
  <c r="F3515" i="16"/>
  <c r="J3515" i="16"/>
  <c r="E16633" i="16"/>
  <c r="I16632" i="16"/>
  <c r="H16632" i="16"/>
  <c r="J16632" i="16"/>
  <c r="C8686" i="16"/>
  <c r="B8686" i="16"/>
  <c r="J4680" i="16"/>
  <c r="I11403" i="16"/>
  <c r="B12707" i="16"/>
  <c r="C12707" i="16"/>
  <c r="D12708" i="16"/>
  <c r="F11903" i="16"/>
  <c r="K11903" i="16"/>
  <c r="L11903" i="16"/>
  <c r="J11903" i="16"/>
  <c r="E11904" i="16"/>
  <c r="H11903" i="16"/>
  <c r="I11903" i="16"/>
  <c r="J12870" i="16"/>
  <c r="B16396" i="16"/>
  <c r="C16396" i="16"/>
  <c r="D16397" i="16"/>
  <c r="E13925" i="16"/>
  <c r="F13924" i="16"/>
  <c r="K13160" i="16"/>
  <c r="L13160" i="16"/>
  <c r="I8603" i="16"/>
  <c r="D13709" i="16"/>
  <c r="C13708" i="16"/>
  <c r="B13708" i="16"/>
  <c r="B16305" i="16"/>
  <c r="C16305" i="16"/>
  <c r="D16306" i="16"/>
  <c r="E16562" i="16"/>
  <c r="J15559" i="16"/>
  <c r="E4833" i="16"/>
  <c r="H4832" i="16"/>
  <c r="F4832" i="16"/>
  <c r="I4832" i="16"/>
  <c r="D10978" i="16"/>
  <c r="B10977" i="16"/>
  <c r="D10980" i="16"/>
  <c r="C10977" i="16"/>
  <c r="D10979" i="16"/>
  <c r="I4118" i="16"/>
  <c r="B8121" i="16"/>
  <c r="C8121" i="16"/>
  <c r="K14141" i="16"/>
  <c r="L14141" i="16"/>
  <c r="E3560" i="16"/>
  <c r="J3559" i="16"/>
  <c r="B12870" i="16"/>
  <c r="C12870" i="16"/>
  <c r="D12871" i="16"/>
  <c r="D16208" i="16"/>
  <c r="B16207" i="16"/>
  <c r="C16207" i="16"/>
  <c r="J7787" i="16"/>
  <c r="E16307" i="16"/>
  <c r="H15341" i="16"/>
  <c r="D14471" i="16"/>
  <c r="B14470" i="16"/>
  <c r="C14470" i="16"/>
  <c r="F13488" i="16"/>
  <c r="J10143" i="16"/>
  <c r="E9374" i="16"/>
  <c r="H9373" i="16"/>
  <c r="F9373" i="16"/>
  <c r="J9373" i="16"/>
  <c r="I8168" i="16"/>
  <c r="L8168" i="16"/>
  <c r="J13597" i="16"/>
  <c r="E9683" i="16"/>
  <c r="H9680" i="16"/>
  <c r="J9680" i="16"/>
  <c r="I9680" i="16"/>
  <c r="F9680" i="16"/>
  <c r="K9680" i="16"/>
  <c r="L9680" i="16"/>
  <c r="F12706" i="16"/>
  <c r="K12706" i="16"/>
  <c r="L12706" i="16"/>
  <c r="H4074" i="16"/>
  <c r="F4074" i="16"/>
  <c r="I4074" i="16"/>
  <c r="J4074" i="16"/>
  <c r="E7110" i="16"/>
  <c r="H7107" i="16"/>
  <c r="F7107" i="16"/>
  <c r="K7107" i="16"/>
  <c r="J7107" i="16"/>
  <c r="I7107" i="16"/>
  <c r="J13815" i="16"/>
  <c r="J2996" i="16"/>
  <c r="E11517" i="16"/>
  <c r="H11514" i="16"/>
  <c r="F11514" i="16"/>
  <c r="K11514" i="16"/>
  <c r="I11514" i="16"/>
  <c r="J11514" i="16"/>
  <c r="F11985" i="16"/>
  <c r="E11986" i="16"/>
  <c r="H11985" i="16"/>
  <c r="F15668" i="16"/>
  <c r="E9529" i="16"/>
  <c r="H9526" i="16"/>
  <c r="F9526" i="16"/>
  <c r="K9526" i="16"/>
  <c r="L9526" i="16"/>
  <c r="I9526" i="16"/>
  <c r="J9526" i="16"/>
  <c r="F11815" i="16"/>
  <c r="K11815" i="16"/>
  <c r="L11815" i="16"/>
  <c r="E8037" i="16"/>
  <c r="H8034" i="16"/>
  <c r="F8034" i="16"/>
  <c r="K8034" i="16"/>
  <c r="L8034" i="16"/>
  <c r="I8034" i="16"/>
  <c r="J8034" i="16"/>
  <c r="B3596" i="16"/>
  <c r="C3596" i="16"/>
  <c r="H13706" i="16"/>
  <c r="K13706" i="16"/>
  <c r="L13706" i="16"/>
  <c r="E14580" i="16"/>
  <c r="I14577" i="16"/>
  <c r="F14577" i="16"/>
  <c r="K14577" i="16"/>
  <c r="L14577" i="16"/>
  <c r="H14577" i="16"/>
  <c r="J14577" i="16"/>
  <c r="J4203" i="16"/>
  <c r="I4203" i="16"/>
  <c r="H4203" i="16"/>
  <c r="F4203" i="16"/>
  <c r="E7462" i="16"/>
  <c r="J7459" i="16"/>
  <c r="H7459" i="16"/>
  <c r="I7459" i="16"/>
  <c r="F7459" i="16"/>
  <c r="K7459" i="16"/>
  <c r="C634" i="16"/>
  <c r="B634" i="16"/>
  <c r="D635" i="16"/>
  <c r="E16399" i="16"/>
  <c r="H16398" i="16"/>
  <c r="I16398" i="16"/>
  <c r="J16398" i="16"/>
  <c r="B10837" i="16"/>
  <c r="C10837" i="16"/>
  <c r="B270" i="16"/>
  <c r="C270" i="16"/>
  <c r="D271" i="16"/>
  <c r="E9992" i="16"/>
  <c r="I12305" i="16"/>
  <c r="J4247" i="16"/>
  <c r="C5289" i="16"/>
  <c r="B5289" i="16"/>
  <c r="J12195" i="16"/>
  <c r="J7563" i="16"/>
  <c r="J3211" i="16"/>
  <c r="B8687" i="16"/>
  <c r="C8687" i="16"/>
  <c r="E15016" i="16"/>
  <c r="F15013" i="16"/>
  <c r="K15013" i="16"/>
  <c r="J15013" i="16"/>
  <c r="I15013" i="16"/>
  <c r="H15013" i="16"/>
  <c r="J11403" i="16"/>
  <c r="C11243" i="16"/>
  <c r="B11243" i="16"/>
  <c r="B52" i="16"/>
  <c r="C52" i="16"/>
  <c r="D53" i="16"/>
  <c r="J4333" i="16"/>
  <c r="K12870" i="16"/>
  <c r="L12870" i="16"/>
  <c r="L15449" i="16"/>
  <c r="D1214" i="16"/>
  <c r="B1213" i="16"/>
  <c r="C1213" i="16"/>
  <c r="E11164" i="16"/>
  <c r="J8603" i="16"/>
  <c r="B13817" i="16"/>
  <c r="D13818" i="16"/>
  <c r="C13817" i="16"/>
  <c r="L6906" i="16"/>
  <c r="E6428" i="16"/>
  <c r="H6425" i="16"/>
  <c r="F6425" i="16"/>
  <c r="K6425" i="16"/>
  <c r="L6425" i="16"/>
  <c r="I6425" i="16"/>
  <c r="J6425" i="16"/>
  <c r="J4204" i="16"/>
  <c r="E4554" i="16"/>
  <c r="J4551" i="16"/>
  <c r="I4551" i="16"/>
  <c r="H4551" i="16"/>
  <c r="F4551" i="16"/>
  <c r="K4551" i="16"/>
  <c r="J4118" i="16"/>
  <c r="B11896" i="16"/>
  <c r="C11896" i="16"/>
  <c r="E14145" i="16"/>
  <c r="E11723" i="16"/>
  <c r="I11720" i="16"/>
  <c r="F11720" i="16"/>
  <c r="H11720" i="16"/>
  <c r="J11720" i="16"/>
  <c r="B15670" i="16"/>
  <c r="C15670" i="16"/>
  <c r="D15671" i="16"/>
  <c r="E6264" i="16"/>
  <c r="J6261" i="16"/>
  <c r="I6261" i="16"/>
  <c r="H6261" i="16"/>
  <c r="F6261" i="16"/>
  <c r="B13270" i="16"/>
  <c r="C13270" i="16"/>
  <c r="D13271" i="16"/>
  <c r="J10753" i="16"/>
  <c r="H13488" i="16"/>
  <c r="E12788" i="16"/>
  <c r="K14142" i="16"/>
  <c r="L14142" i="16"/>
  <c r="E6076" i="16"/>
  <c r="F6073" i="16"/>
  <c r="J6073" i="16"/>
  <c r="I6073" i="16"/>
  <c r="H6073" i="16"/>
  <c r="C14363" i="16"/>
  <c r="D14364" i="16"/>
  <c r="B14363" i="16"/>
  <c r="F13379" i="16"/>
  <c r="F2996" i="16"/>
  <c r="F15777" i="16"/>
  <c r="C10692" i="16"/>
  <c r="B10692" i="16"/>
  <c r="H15668" i="16"/>
  <c r="E6173" i="16"/>
  <c r="H6170" i="16"/>
  <c r="F6170" i="16"/>
  <c r="I6170" i="16"/>
  <c r="J6170" i="16"/>
  <c r="D3600" i="16"/>
  <c r="D3599" i="16"/>
  <c r="C3597" i="16"/>
  <c r="D3598" i="16"/>
  <c r="B3597" i="16"/>
  <c r="C827" i="16"/>
  <c r="D828" i="16"/>
  <c r="B827" i="16"/>
  <c r="B16700" i="16"/>
  <c r="C16700" i="16"/>
  <c r="D16701" i="16"/>
  <c r="E4615" i="16"/>
  <c r="H4612" i="16"/>
  <c r="F4612" i="16"/>
  <c r="K4612" i="16"/>
  <c r="L4612" i="16"/>
  <c r="J4612" i="16"/>
  <c r="I4612" i="16"/>
  <c r="E3861" i="16"/>
  <c r="H3860" i="16"/>
  <c r="F3860" i="16"/>
  <c r="I3860" i="16"/>
  <c r="D15888" i="16"/>
  <c r="B15887" i="16"/>
  <c r="C15887" i="16"/>
  <c r="E14689" i="16"/>
  <c r="I14686" i="16"/>
  <c r="H14686" i="16"/>
  <c r="F14686" i="16"/>
  <c r="J14686" i="16"/>
  <c r="E15343" i="16"/>
  <c r="F15340" i="16"/>
  <c r="K15340" i="16"/>
  <c r="J15340" i="16"/>
  <c r="I15340" i="16"/>
  <c r="H15340" i="16"/>
  <c r="I4613" i="16"/>
  <c r="I3645" i="16"/>
  <c r="E3646" i="16"/>
  <c r="H3645" i="16"/>
  <c r="E12256" i="16"/>
  <c r="D10841" i="16"/>
  <c r="D10840" i="16"/>
  <c r="C10838" i="16"/>
  <c r="D10839" i="16"/>
  <c r="B10838" i="16"/>
  <c r="F16760" i="16"/>
  <c r="K16760" i="16"/>
  <c r="L16760" i="16"/>
  <c r="F15232" i="16"/>
  <c r="E15233" i="16"/>
  <c r="J15232" i="16"/>
  <c r="F4613" i="16"/>
  <c r="K4613" i="16"/>
  <c r="B8249" i="16"/>
  <c r="C8249" i="16"/>
  <c r="I5644" i="16"/>
  <c r="E5645" i="16"/>
  <c r="H5644" i="16"/>
  <c r="F5753" i="16"/>
  <c r="K5753" i="16"/>
  <c r="L5753" i="16"/>
  <c r="F12305" i="16"/>
  <c r="K12305" i="16"/>
  <c r="L12305" i="16"/>
  <c r="E4377" i="16"/>
  <c r="H4376" i="16"/>
  <c r="B11114" i="16"/>
  <c r="C11114" i="16"/>
  <c r="E5106" i="16"/>
  <c r="H5105" i="16"/>
  <c r="F5105" i="16"/>
  <c r="J5105" i="16"/>
  <c r="I5105" i="16"/>
  <c r="B15560" i="16"/>
  <c r="C15560" i="16"/>
  <c r="D15561" i="16"/>
  <c r="B15125" i="16"/>
  <c r="C15125" i="16"/>
  <c r="D15126" i="16"/>
  <c r="C198" i="16"/>
  <c r="B198" i="16"/>
  <c r="D199" i="16"/>
  <c r="D8691" i="16"/>
  <c r="D8690" i="16"/>
  <c r="D8689" i="16"/>
  <c r="B8688" i="16"/>
  <c r="C8688" i="16"/>
  <c r="J5317" i="16"/>
  <c r="I5317" i="16"/>
  <c r="E5318" i="16"/>
  <c r="H5317" i="16"/>
  <c r="F5317" i="16"/>
  <c r="K5317" i="16"/>
  <c r="L5317" i="16"/>
  <c r="E16482" i="16"/>
  <c r="I16479" i="16"/>
  <c r="H16479" i="16"/>
  <c r="J16479" i="16"/>
  <c r="F16479" i="16"/>
  <c r="K16479" i="16"/>
  <c r="H14687" i="16"/>
  <c r="K14687" i="16"/>
  <c r="L14687" i="16"/>
  <c r="J15014" i="16"/>
  <c r="E8759" i="16"/>
  <c r="F8756" i="16"/>
  <c r="J8756" i="16"/>
  <c r="H8756" i="16"/>
  <c r="I8756" i="16"/>
  <c r="E4754" i="16"/>
  <c r="H4753" i="16"/>
  <c r="C11241" i="16"/>
  <c r="B11241" i="16"/>
  <c r="J7672" i="16"/>
  <c r="I7672" i="16"/>
  <c r="E7673" i="16"/>
  <c r="F4333" i="16"/>
  <c r="K4333" i="16"/>
  <c r="L4333" i="16"/>
  <c r="H3168" i="16"/>
  <c r="K3168" i="16"/>
  <c r="L3168" i="16"/>
  <c r="E13164" i="16"/>
  <c r="K14032" i="16"/>
  <c r="L14032" i="16"/>
  <c r="I3340" i="16"/>
  <c r="L3340" i="16"/>
  <c r="E14361" i="16"/>
  <c r="I14360" i="16"/>
  <c r="E11033" i="16"/>
  <c r="J11030" i="16"/>
  <c r="I11030" i="16"/>
  <c r="H11030" i="16"/>
  <c r="F11030" i="16"/>
  <c r="E6910" i="16"/>
  <c r="I6426" i="16"/>
  <c r="E7189" i="16"/>
  <c r="J7186" i="16"/>
  <c r="I7186" i="16"/>
  <c r="H7186" i="16"/>
  <c r="F7186" i="16"/>
  <c r="E9838" i="16"/>
  <c r="B10975" i="16"/>
  <c r="C10975" i="16"/>
  <c r="F4204" i="16"/>
  <c r="K4204" i="16"/>
  <c r="L4204" i="16"/>
  <c r="E3126" i="16"/>
  <c r="H3125" i="16"/>
  <c r="F3125" i="16"/>
  <c r="E8913" i="16"/>
  <c r="F8910" i="16"/>
  <c r="K8910" i="16"/>
  <c r="L8910" i="16"/>
  <c r="H8910" i="16"/>
  <c r="I8910" i="16"/>
  <c r="J8910" i="16"/>
  <c r="B8122" i="16"/>
  <c r="C8122" i="16"/>
  <c r="E5427" i="16"/>
  <c r="H5426" i="16"/>
  <c r="E11287" i="16"/>
  <c r="F11284" i="16"/>
  <c r="I11284" i="16"/>
  <c r="J11284" i="16"/>
  <c r="H11284" i="16"/>
  <c r="E16208" i="16"/>
  <c r="I16207" i="16"/>
  <c r="F11721" i="16"/>
  <c r="K11721" i="16"/>
  <c r="L11721" i="16"/>
  <c r="E4919" i="16"/>
  <c r="J4916" i="16"/>
  <c r="I4916" i="16"/>
  <c r="F4916" i="16"/>
  <c r="H4916" i="16"/>
  <c r="E3603" i="16"/>
  <c r="J3602" i="16"/>
  <c r="I6262" i="16"/>
  <c r="K5007" i="16"/>
  <c r="L5007" i="16"/>
  <c r="F10753" i="16"/>
  <c r="K10753" i="16"/>
  <c r="L10753" i="16"/>
  <c r="F15341" i="16"/>
  <c r="K15341" i="16"/>
  <c r="L15341" i="16"/>
  <c r="F10605" i="16"/>
  <c r="K10605" i="16"/>
  <c r="L10605" i="16"/>
  <c r="I13488" i="16"/>
  <c r="B13061" i="16"/>
  <c r="C13061" i="16"/>
  <c r="D13062" i="16"/>
  <c r="B8535" i="16"/>
  <c r="C8535" i="16"/>
  <c r="I6074" i="16"/>
  <c r="F7460" i="16"/>
  <c r="K7460" i="16"/>
  <c r="L7460" i="16"/>
  <c r="H13379" i="16"/>
  <c r="E12708" i="16"/>
  <c r="I12705" i="16"/>
  <c r="J12705" i="16"/>
  <c r="F12705" i="16"/>
  <c r="H12705" i="16"/>
  <c r="H12964" i="16"/>
  <c r="E12965" i="16"/>
  <c r="I12964" i="16"/>
  <c r="J12964" i="16"/>
  <c r="F12964" i="16"/>
  <c r="K12964" i="16"/>
  <c r="F14469" i="16"/>
  <c r="K14469" i="16"/>
  <c r="L14469" i="16"/>
  <c r="H2996" i="16"/>
  <c r="H15777" i="16"/>
  <c r="D10696" i="16"/>
  <c r="D10695" i="16"/>
  <c r="C10693" i="16"/>
  <c r="D10694" i="16"/>
  <c r="B10693" i="16"/>
  <c r="F8452" i="16"/>
  <c r="K8452" i="16"/>
  <c r="L8452" i="16"/>
  <c r="I15668" i="16"/>
  <c r="E11817" i="16"/>
  <c r="H11814" i="16"/>
  <c r="I11814" i="16"/>
  <c r="F11814" i="16"/>
  <c r="K11814" i="16"/>
  <c r="L11814" i="16"/>
  <c r="J11814" i="16"/>
  <c r="D12506" i="16"/>
  <c r="C12505" i="16"/>
  <c r="B12505" i="16"/>
  <c r="E13708" i="16"/>
  <c r="J13705" i="16"/>
  <c r="H13705" i="16"/>
  <c r="F13705" i="16"/>
  <c r="K13705" i="16"/>
  <c r="L13705" i="16"/>
  <c r="I13705" i="16"/>
  <c r="E6349" i="16"/>
  <c r="J6346" i="16"/>
  <c r="H6346" i="16"/>
  <c r="I6346" i="16"/>
  <c r="F6346" i="16"/>
  <c r="K6346" i="16"/>
  <c r="L6346" i="16"/>
  <c r="J3773" i="16"/>
  <c r="H3773" i="16"/>
  <c r="I3773" i="16"/>
  <c r="F3773" i="16"/>
  <c r="K3773" i="16"/>
  <c r="L3773" i="16"/>
  <c r="B15234" i="16"/>
  <c r="C15234" i="16"/>
  <c r="D15235" i="16"/>
  <c r="D13063" i="16"/>
  <c r="C13062" i="16"/>
  <c r="B13062" i="16"/>
  <c r="D12507" i="16"/>
  <c r="B12506" i="16"/>
  <c r="C12506" i="16"/>
  <c r="B10694" i="16"/>
  <c r="C10694" i="16"/>
  <c r="E12709" i="16"/>
  <c r="H3602" i="16"/>
  <c r="E4920" i="16"/>
  <c r="J5426" i="16"/>
  <c r="I3125" i="16"/>
  <c r="K11030" i="16"/>
  <c r="L11030" i="16"/>
  <c r="E13165" i="16"/>
  <c r="I13164" i="16"/>
  <c r="F13164" i="16"/>
  <c r="J13164" i="16"/>
  <c r="D15127" i="16"/>
  <c r="B15126" i="16"/>
  <c r="C15126" i="16"/>
  <c r="K5105" i="16"/>
  <c r="L5105" i="16"/>
  <c r="J5644" i="16"/>
  <c r="H15232" i="16"/>
  <c r="J3645" i="16"/>
  <c r="K14686" i="16"/>
  <c r="L14686" i="16"/>
  <c r="J3860" i="16"/>
  <c r="E4616" i="16"/>
  <c r="C3598" i="16"/>
  <c r="B3598" i="16"/>
  <c r="E6174" i="16"/>
  <c r="D14365" i="16"/>
  <c r="C14364" i="16"/>
  <c r="B14364" i="16"/>
  <c r="D13272" i="16"/>
  <c r="B13271" i="16"/>
  <c r="C13271" i="16"/>
  <c r="D15672" i="16"/>
  <c r="B15671" i="16"/>
  <c r="C15671" i="16"/>
  <c r="J9992" i="16"/>
  <c r="I9992" i="16"/>
  <c r="E9993" i="16"/>
  <c r="H9992" i="16"/>
  <c r="F9992" i="16"/>
  <c r="F16398" i="16"/>
  <c r="K16398" i="16"/>
  <c r="L16398" i="16"/>
  <c r="L7459" i="16"/>
  <c r="J11985" i="16"/>
  <c r="K4074" i="16"/>
  <c r="L4074" i="16"/>
  <c r="K13488" i="16"/>
  <c r="L13488" i="16"/>
  <c r="J4832" i="16"/>
  <c r="B12708" i="16"/>
  <c r="D12709" i="16"/>
  <c r="C12708" i="16"/>
  <c r="F16632" i="16"/>
  <c r="K16632" i="16"/>
  <c r="L16632" i="16"/>
  <c r="C8390" i="16"/>
  <c r="B8390" i="16"/>
  <c r="B16816" i="16"/>
  <c r="C16816" i="16"/>
  <c r="D16817" i="16"/>
  <c r="E6970" i="16"/>
  <c r="F6967" i="16"/>
  <c r="I6967" i="16"/>
  <c r="J6967" i="16"/>
  <c r="H6967" i="16"/>
  <c r="K13814" i="16"/>
  <c r="L13814" i="16"/>
  <c r="B13492" i="16"/>
  <c r="D13493" i="16"/>
  <c r="C13492" i="16"/>
  <c r="E10453" i="16"/>
  <c r="I10450" i="16"/>
  <c r="H10450" i="16"/>
  <c r="F10450" i="16"/>
  <c r="J10450" i="16"/>
  <c r="E7274" i="16"/>
  <c r="I7271" i="16"/>
  <c r="H7271" i="16"/>
  <c r="F7271" i="16"/>
  <c r="K7271" i="16"/>
  <c r="L7271" i="16"/>
  <c r="J7271" i="16"/>
  <c r="D11904" i="16"/>
  <c r="D11903" i="16"/>
  <c r="C11901" i="16"/>
  <c r="D11902" i="16"/>
  <c r="B11901" i="16"/>
  <c r="H3297" i="16"/>
  <c r="D394" i="16"/>
  <c r="B393" i="16"/>
  <c r="C393" i="16"/>
  <c r="F8307" i="16"/>
  <c r="K8307" i="16"/>
  <c r="L8307" i="16"/>
  <c r="I3946" i="16"/>
  <c r="I3081" i="16"/>
  <c r="F3081" i="16"/>
  <c r="H3081" i="16"/>
  <c r="J3081" i="16"/>
  <c r="E16107" i="16"/>
  <c r="L12504" i="16"/>
  <c r="E12873" i="16"/>
  <c r="E6629" i="16"/>
  <c r="F6626" i="16"/>
  <c r="J6626" i="16"/>
  <c r="I6626" i="16"/>
  <c r="H6626" i="16"/>
  <c r="I16863" i="16"/>
  <c r="J16863" i="16"/>
  <c r="H16863" i="16"/>
  <c r="F16863" i="16"/>
  <c r="C2992" i="16"/>
  <c r="B2992" i="16"/>
  <c r="K13596" i="16"/>
  <c r="L13596" i="16"/>
  <c r="H6347" i="16"/>
  <c r="H3774" i="16"/>
  <c r="C1937" i="16"/>
  <c r="D1938" i="16"/>
  <c r="B1937" i="16"/>
  <c r="B13383" i="16"/>
  <c r="D13384" i="16"/>
  <c r="C13383" i="16"/>
  <c r="E5756" i="16"/>
  <c r="K2995" i="16"/>
  <c r="L2995" i="16"/>
  <c r="H3817" i="16"/>
  <c r="D13600" i="16"/>
  <c r="B13599" i="16"/>
  <c r="C13599" i="16"/>
  <c r="C66" i="1"/>
  <c r="B66" i="1"/>
  <c r="A67" i="1"/>
  <c r="H66" i="1"/>
  <c r="I66" i="1"/>
  <c r="B8251" i="16"/>
  <c r="C8251" i="16"/>
  <c r="E16818" i="16"/>
  <c r="K13061" i="16"/>
  <c r="L13061" i="16"/>
  <c r="E14362" i="16"/>
  <c r="I14359" i="16"/>
  <c r="F14359" i="16"/>
  <c r="J14359" i="16"/>
  <c r="H14359" i="16"/>
  <c r="K11985" i="16"/>
  <c r="J3253" i="16"/>
  <c r="I3253" i="16"/>
  <c r="F3253" i="16"/>
  <c r="H3253" i="16"/>
  <c r="K2910" i="16"/>
  <c r="L2910" i="16"/>
  <c r="B10695" i="16"/>
  <c r="C10695" i="16"/>
  <c r="E12966" i="16"/>
  <c r="I12963" i="16"/>
  <c r="H12963" i="16"/>
  <c r="F12963" i="16"/>
  <c r="J12963" i="16"/>
  <c r="I3602" i="16"/>
  <c r="J16207" i="16"/>
  <c r="K11284" i="16"/>
  <c r="L11284" i="16"/>
  <c r="I9838" i="16"/>
  <c r="E9839" i="16"/>
  <c r="F9838" i="16"/>
  <c r="K9838" i="16"/>
  <c r="L9838" i="16"/>
  <c r="H9838" i="16"/>
  <c r="I4753" i="16"/>
  <c r="K8756" i="16"/>
  <c r="L8756" i="16"/>
  <c r="E16483" i="16"/>
  <c r="E5107" i="16"/>
  <c r="H5104" i="16"/>
  <c r="J5104" i="16"/>
  <c r="F5104" i="16"/>
  <c r="K5104" i="16"/>
  <c r="L5104" i="16"/>
  <c r="I5104" i="16"/>
  <c r="B3599" i="16"/>
  <c r="C3599" i="16"/>
  <c r="K6261" i="16"/>
  <c r="L6261" i="16"/>
  <c r="E14146" i="16"/>
  <c r="I14145" i="16"/>
  <c r="H14145" i="16"/>
  <c r="F14145" i="16"/>
  <c r="K14145" i="16"/>
  <c r="L14145" i="16"/>
  <c r="J14145" i="16"/>
  <c r="J11164" i="16"/>
  <c r="I11164" i="16"/>
  <c r="E11165" i="16"/>
  <c r="H11164" i="16"/>
  <c r="F11164" i="16"/>
  <c r="K11164" i="16"/>
  <c r="D54" i="16"/>
  <c r="C53" i="16"/>
  <c r="B53" i="16"/>
  <c r="I9373" i="16"/>
  <c r="H3559" i="16"/>
  <c r="B10979" i="16"/>
  <c r="C10979" i="16"/>
  <c r="B8391" i="16"/>
  <c r="C8391" i="16"/>
  <c r="F10451" i="16"/>
  <c r="K10451" i="16"/>
  <c r="L10451" i="16"/>
  <c r="I10898" i="16"/>
  <c r="E10899" i="16"/>
  <c r="F10898" i="16"/>
  <c r="K10898" i="16"/>
  <c r="L10898" i="16"/>
  <c r="H10898" i="16"/>
  <c r="I7272" i="16"/>
  <c r="K15558" i="16"/>
  <c r="L15558" i="16"/>
  <c r="E16703" i="16"/>
  <c r="I16702" i="16"/>
  <c r="E7566" i="16"/>
  <c r="J8307" i="16"/>
  <c r="K12633" i="16"/>
  <c r="L12633" i="16"/>
  <c r="E10608" i="16"/>
  <c r="E10301" i="16"/>
  <c r="H10300" i="16"/>
  <c r="K8167" i="16"/>
  <c r="L8167" i="16"/>
  <c r="I5011" i="16"/>
  <c r="E5012" i="16"/>
  <c r="F5011" i="16"/>
  <c r="F2953" i="16"/>
  <c r="K2953" i="16"/>
  <c r="K4679" i="16"/>
  <c r="L4679" i="16"/>
  <c r="B514" i="16"/>
  <c r="C514" i="16"/>
  <c r="D515" i="16"/>
  <c r="K5970" i="16"/>
  <c r="L5970" i="16"/>
  <c r="I6682" i="16"/>
  <c r="D12965" i="16"/>
  <c r="B12964" i="16"/>
  <c r="C12964" i="16"/>
  <c r="H16864" i="16"/>
  <c r="E13600" i="16"/>
  <c r="I6347" i="16"/>
  <c r="D14909" i="16"/>
  <c r="B14908" i="16"/>
  <c r="C14908" i="16"/>
  <c r="J15453" i="16"/>
  <c r="E15454" i="16"/>
  <c r="H15453" i="16"/>
  <c r="I3774" i="16"/>
  <c r="I3254" i="16"/>
  <c r="D127" i="16"/>
  <c r="B126" i="16"/>
  <c r="C126" i="16"/>
  <c r="K15667" i="16"/>
  <c r="L15667" i="16"/>
  <c r="C14689" i="16"/>
  <c r="B14689" i="16"/>
  <c r="D14690" i="16"/>
  <c r="L13270" i="16"/>
  <c r="B15343" i="16"/>
  <c r="C15343" i="16"/>
  <c r="D15344" i="16"/>
  <c r="B8252" i="16"/>
  <c r="C8252" i="16"/>
  <c r="D2297" i="16"/>
  <c r="B2296" i="16"/>
  <c r="C2296" i="16"/>
  <c r="D8542" i="16"/>
  <c r="C8540" i="16"/>
  <c r="D8541" i="16"/>
  <c r="B8540" i="16"/>
  <c r="D8543" i="16"/>
  <c r="E7190" i="16"/>
  <c r="K4832" i="16"/>
  <c r="L4832" i="16"/>
  <c r="B16561" i="16"/>
  <c r="C16561" i="16"/>
  <c r="D16562" i="16"/>
  <c r="B5292" i="16"/>
  <c r="C5292" i="16"/>
  <c r="D13928" i="16"/>
  <c r="C13927" i="16"/>
  <c r="B13927" i="16"/>
  <c r="C8539" i="16"/>
  <c r="B8539" i="16"/>
  <c r="F16207" i="16"/>
  <c r="E11288" i="16"/>
  <c r="I3124" i="16"/>
  <c r="F3124" i="16"/>
  <c r="J3124" i="16"/>
  <c r="H3124" i="16"/>
  <c r="E7674" i="16"/>
  <c r="H7671" i="16"/>
  <c r="I7671" i="16"/>
  <c r="J7671" i="16"/>
  <c r="F7671" i="16"/>
  <c r="J4753" i="16"/>
  <c r="E8760" i="16"/>
  <c r="B8690" i="16"/>
  <c r="C8690" i="16"/>
  <c r="B15561" i="16"/>
  <c r="D15562" i="16"/>
  <c r="C15561" i="16"/>
  <c r="L4613" i="16"/>
  <c r="C10839" i="16"/>
  <c r="B10839" i="16"/>
  <c r="E14690" i="16"/>
  <c r="F3859" i="16"/>
  <c r="J3859" i="16"/>
  <c r="I3859" i="16"/>
  <c r="H3859" i="16"/>
  <c r="D3602" i="16"/>
  <c r="D3601" i="16"/>
  <c r="B3600" i="16"/>
  <c r="C3600" i="16"/>
  <c r="D3603" i="16"/>
  <c r="E4555" i="16"/>
  <c r="L15013" i="16"/>
  <c r="D272" i="16"/>
  <c r="B271" i="16"/>
  <c r="C271" i="16"/>
  <c r="E9530" i="16"/>
  <c r="L7107" i="16"/>
  <c r="D14472" i="16"/>
  <c r="C14471" i="16"/>
  <c r="B14471" i="16"/>
  <c r="I3559" i="16"/>
  <c r="E4834" i="16"/>
  <c r="J4831" i="16"/>
  <c r="I4831" i="16"/>
  <c r="H4831" i="16"/>
  <c r="F4831" i="16"/>
  <c r="K4831" i="16"/>
  <c r="L4831" i="16"/>
  <c r="B16306" i="16"/>
  <c r="C16306" i="16"/>
  <c r="D16307" i="16"/>
  <c r="E13926" i="16"/>
  <c r="I13923" i="16"/>
  <c r="F13923" i="16"/>
  <c r="K13923" i="16"/>
  <c r="L13923" i="16"/>
  <c r="H13923" i="16"/>
  <c r="J13923" i="16"/>
  <c r="E16634" i="16"/>
  <c r="J16631" i="16"/>
  <c r="I16631" i="16"/>
  <c r="F16631" i="16"/>
  <c r="K16631" i="16"/>
  <c r="L16631" i="16"/>
  <c r="H16631" i="16"/>
  <c r="I3902" i="16"/>
  <c r="F3902" i="16"/>
  <c r="H3902" i="16"/>
  <c r="J3902" i="16"/>
  <c r="D15998" i="16"/>
  <c r="B15997" i="16"/>
  <c r="C15997" i="16"/>
  <c r="I9068" i="16"/>
  <c r="E9069" i="16"/>
  <c r="H9068" i="16"/>
  <c r="F9068" i="16"/>
  <c r="K9068" i="16"/>
  <c r="L9068" i="16"/>
  <c r="E13818" i="16"/>
  <c r="J7272" i="16"/>
  <c r="E15562" i="16"/>
  <c r="L11402" i="16"/>
  <c r="B6988" i="16"/>
  <c r="C6988" i="16"/>
  <c r="J11624" i="16"/>
  <c r="I11624" i="16"/>
  <c r="E11625" i="16"/>
  <c r="F11624" i="16"/>
  <c r="K7035" i="16"/>
  <c r="K4246" i="16"/>
  <c r="L4246" i="16"/>
  <c r="I5208" i="16"/>
  <c r="E10146" i="16"/>
  <c r="E7911" i="16"/>
  <c r="E12508" i="16"/>
  <c r="E16763" i="16"/>
  <c r="E14037" i="16"/>
  <c r="F14036" i="16"/>
  <c r="K14036" i="16"/>
  <c r="L14036" i="16"/>
  <c r="I14036" i="16"/>
  <c r="J14036" i="16"/>
  <c r="H14036" i="16"/>
  <c r="K6498" i="16"/>
  <c r="L6498" i="16"/>
  <c r="C2993" i="16"/>
  <c r="B2993" i="16"/>
  <c r="E7790" i="16"/>
  <c r="J6347" i="16"/>
  <c r="E5864" i="16"/>
  <c r="J5861" i="16"/>
  <c r="I5861" i="16"/>
  <c r="H5861" i="16"/>
  <c r="F5861" i="16"/>
  <c r="L11403" i="16"/>
  <c r="J3774" i="16"/>
  <c r="J3254" i="16"/>
  <c r="H2909" i="16"/>
  <c r="F2909" i="16"/>
  <c r="J2909" i="16"/>
  <c r="I2909" i="16"/>
  <c r="B8124" i="16"/>
  <c r="C8124" i="16"/>
  <c r="B14252" i="16"/>
  <c r="D14253" i="16"/>
  <c r="C14252" i="16"/>
  <c r="L5535" i="16"/>
  <c r="E13063" i="16"/>
  <c r="F13060" i="16"/>
  <c r="K13060" i="16"/>
  <c r="L13060" i="16"/>
  <c r="J13060" i="16"/>
  <c r="H13060" i="16"/>
  <c r="I13060" i="16"/>
  <c r="H3601" i="16"/>
  <c r="F3601" i="16"/>
  <c r="K3601" i="16"/>
  <c r="L3601" i="16"/>
  <c r="J3601" i="16"/>
  <c r="I3601" i="16"/>
  <c r="C16701" i="16"/>
  <c r="D16702" i="16"/>
  <c r="B16701" i="16"/>
  <c r="D10698" i="16"/>
  <c r="C10696" i="16"/>
  <c r="D10697" i="16"/>
  <c r="B10696" i="16"/>
  <c r="D10699" i="16"/>
  <c r="H16207" i="16"/>
  <c r="F5426" i="16"/>
  <c r="K5426" i="16"/>
  <c r="J3125" i="16"/>
  <c r="E11034" i="16"/>
  <c r="H7672" i="16"/>
  <c r="F4753" i="16"/>
  <c r="K4753" i="16"/>
  <c r="L4753" i="16"/>
  <c r="D8693" i="16"/>
  <c r="D8692" i="16"/>
  <c r="B8691" i="16"/>
  <c r="C8691" i="16"/>
  <c r="D8694" i="16"/>
  <c r="F5644" i="16"/>
  <c r="K5644" i="16"/>
  <c r="L5644" i="16"/>
  <c r="I15232" i="16"/>
  <c r="F3645" i="16"/>
  <c r="K3645" i="16"/>
  <c r="L3645" i="16"/>
  <c r="K15777" i="16"/>
  <c r="L15777" i="16"/>
  <c r="E12789" i="16"/>
  <c r="H12788" i="16"/>
  <c r="I12788" i="16"/>
  <c r="F12788" i="16"/>
  <c r="J12788" i="16"/>
  <c r="K11720" i="16"/>
  <c r="L11720" i="16"/>
  <c r="D13819" i="16"/>
  <c r="C13818" i="16"/>
  <c r="B13818" i="16"/>
  <c r="E15017" i="16"/>
  <c r="E16400" i="16"/>
  <c r="H16397" i="16"/>
  <c r="F16397" i="16"/>
  <c r="J16397" i="16"/>
  <c r="I16397" i="16"/>
  <c r="E7463" i="16"/>
  <c r="K15668" i="16"/>
  <c r="L15668" i="16"/>
  <c r="L11514" i="16"/>
  <c r="K9373" i="16"/>
  <c r="L9373" i="16"/>
  <c r="D10983" i="16"/>
  <c r="D10982" i="16"/>
  <c r="D10981" i="16"/>
  <c r="B10980" i="16"/>
  <c r="C10980" i="16"/>
  <c r="H13924" i="16"/>
  <c r="K13924" i="16"/>
  <c r="L13924" i="16"/>
  <c r="K12060" i="16"/>
  <c r="L12060" i="16"/>
  <c r="B13162" i="16"/>
  <c r="C13162" i="16"/>
  <c r="D13163" i="16"/>
  <c r="I3903" i="16"/>
  <c r="B15452" i="16"/>
  <c r="C15452" i="16"/>
  <c r="D15453" i="16"/>
  <c r="E15999" i="16"/>
  <c r="J15998" i="16"/>
  <c r="I15998" i="16"/>
  <c r="F15998" i="16"/>
  <c r="D14037" i="16"/>
  <c r="B14036" i="16"/>
  <c r="C14036" i="16"/>
  <c r="E11406" i="16"/>
  <c r="E12198" i="16"/>
  <c r="D2407" i="16"/>
  <c r="B2406" i="16"/>
  <c r="C2406" i="16"/>
  <c r="B12786" i="16"/>
  <c r="C12786" i="16"/>
  <c r="D12787" i="16"/>
  <c r="J2952" i="16"/>
  <c r="I2952" i="16"/>
  <c r="H2952" i="16"/>
  <c r="F2952" i="16"/>
  <c r="K2952" i="16"/>
  <c r="E6684" i="16"/>
  <c r="H6681" i="16"/>
  <c r="F6681" i="16"/>
  <c r="K6681" i="16"/>
  <c r="L6681" i="16"/>
  <c r="I6681" i="16"/>
  <c r="J6681" i="16"/>
  <c r="E10756" i="16"/>
  <c r="L15776" i="16"/>
  <c r="D2997" i="16"/>
  <c r="D2996" i="16"/>
  <c r="D2995" i="16"/>
  <c r="B2994" i="16"/>
  <c r="C2994" i="16"/>
  <c r="J3038" i="16"/>
  <c r="H3038" i="16"/>
  <c r="I3038" i="16"/>
  <c r="F3038" i="16"/>
  <c r="K3038" i="16"/>
  <c r="L3211" i="16"/>
  <c r="E13491" i="16"/>
  <c r="E7365" i="16"/>
  <c r="H7362" i="16"/>
  <c r="F7362" i="16"/>
  <c r="K7362" i="16"/>
  <c r="I7362" i="16"/>
  <c r="J7362" i="16"/>
  <c r="B14143" i="16"/>
  <c r="C14143" i="16"/>
  <c r="D14144" i="16"/>
  <c r="J13061" i="16"/>
  <c r="K3125" i="16"/>
  <c r="L3125" i="16"/>
  <c r="H4375" i="16"/>
  <c r="F4375" i="16"/>
  <c r="K4375" i="16"/>
  <c r="L4375" i="16"/>
  <c r="I4375" i="16"/>
  <c r="J4375" i="16"/>
  <c r="E6429" i="16"/>
  <c r="I3558" i="16"/>
  <c r="H3558" i="16"/>
  <c r="F3558" i="16"/>
  <c r="K3558" i="16"/>
  <c r="J3558" i="16"/>
  <c r="J3296" i="16"/>
  <c r="I3296" i="16"/>
  <c r="H3296" i="16"/>
  <c r="F3296" i="16"/>
  <c r="K3296" i="16"/>
  <c r="L3296" i="16"/>
  <c r="E15889" i="16"/>
  <c r="K16864" i="16"/>
  <c r="K5862" i="16"/>
  <c r="L5862" i="16"/>
  <c r="H3816" i="16"/>
  <c r="F3816" i="16"/>
  <c r="K3816" i="16"/>
  <c r="L3816" i="16"/>
  <c r="I3816" i="16"/>
  <c r="J3816" i="16"/>
  <c r="C8126" i="16"/>
  <c r="B8126" i="16"/>
  <c r="E13709" i="16"/>
  <c r="E11818" i="16"/>
  <c r="K12705" i="16"/>
  <c r="L12705" i="16"/>
  <c r="K4916" i="16"/>
  <c r="L4916" i="16"/>
  <c r="K7186" i="16"/>
  <c r="L7186" i="16"/>
  <c r="E6911" i="16"/>
  <c r="H6910" i="16"/>
  <c r="F14360" i="16"/>
  <c r="F7672" i="16"/>
  <c r="K7672" i="16"/>
  <c r="L7672" i="16"/>
  <c r="E5319" i="16"/>
  <c r="H5316" i="16"/>
  <c r="F5316" i="16"/>
  <c r="K5316" i="16"/>
  <c r="L5316" i="16"/>
  <c r="J5316" i="16"/>
  <c r="I5316" i="16"/>
  <c r="D200" i="16"/>
  <c r="B199" i="16"/>
  <c r="C199" i="16"/>
  <c r="I4376" i="16"/>
  <c r="B10840" i="16"/>
  <c r="C10840" i="16"/>
  <c r="L15340" i="16"/>
  <c r="B828" i="16"/>
  <c r="C828" i="16"/>
  <c r="D829" i="16"/>
  <c r="K2996" i="16"/>
  <c r="L2996" i="16"/>
  <c r="K6073" i="16"/>
  <c r="L6073" i="16"/>
  <c r="B1214" i="16"/>
  <c r="C1214" i="16"/>
  <c r="D1215" i="16"/>
  <c r="D636" i="16"/>
  <c r="B635" i="16"/>
  <c r="C635" i="16"/>
  <c r="K4203" i="16"/>
  <c r="L4203" i="16"/>
  <c r="E14581" i="16"/>
  <c r="E8038" i="16"/>
  <c r="I11985" i="16"/>
  <c r="E7111" i="16"/>
  <c r="E16308" i="16"/>
  <c r="J16307" i="16"/>
  <c r="D16209" i="16"/>
  <c r="B16208" i="16"/>
  <c r="C16208" i="16"/>
  <c r="F3559" i="16"/>
  <c r="K3559" i="16"/>
  <c r="L3559" i="16"/>
  <c r="F16562" i="16"/>
  <c r="E16563" i="16"/>
  <c r="I13924" i="16"/>
  <c r="E11905" i="16"/>
  <c r="I11902" i="16"/>
  <c r="H11902" i="16"/>
  <c r="F11902" i="16"/>
  <c r="K11902" i="16"/>
  <c r="L11902" i="16"/>
  <c r="J11902" i="16"/>
  <c r="K3515" i="16"/>
  <c r="L3515" i="16"/>
  <c r="J3903" i="16"/>
  <c r="F6968" i="16"/>
  <c r="B16107" i="16"/>
  <c r="C16107" i="16"/>
  <c r="D16108" i="16"/>
  <c r="J3988" i="16"/>
  <c r="I3988" i="16"/>
  <c r="H3988" i="16"/>
  <c r="F3988" i="16"/>
  <c r="K3988" i="16"/>
  <c r="L3988" i="16"/>
  <c r="L6262" i="16"/>
  <c r="B11899" i="16"/>
  <c r="C11899" i="16"/>
  <c r="D16763" i="16"/>
  <c r="B16762" i="16"/>
  <c r="C16762" i="16"/>
  <c r="B6989" i="16"/>
  <c r="C6989" i="16"/>
  <c r="E7037" i="16"/>
  <c r="H7034" i="16"/>
  <c r="F7034" i="16"/>
  <c r="J7034" i="16"/>
  <c r="I7034" i="16"/>
  <c r="F5208" i="16"/>
  <c r="K5208" i="16"/>
  <c r="L5208" i="16"/>
  <c r="E12635" i="16"/>
  <c r="J12632" i="16"/>
  <c r="H12632" i="16"/>
  <c r="I12632" i="16"/>
  <c r="F12632" i="16"/>
  <c r="E14253" i="16"/>
  <c r="H14250" i="16"/>
  <c r="F14250" i="16"/>
  <c r="J14250" i="16"/>
  <c r="I14250" i="16"/>
  <c r="B11117" i="16"/>
  <c r="C11117" i="16"/>
  <c r="F3946" i="16"/>
  <c r="K3946" i="16"/>
  <c r="L3946" i="16"/>
  <c r="F3082" i="16"/>
  <c r="K3082" i="16"/>
  <c r="L3082" i="16"/>
  <c r="I2953" i="16"/>
  <c r="E4683" i="16"/>
  <c r="E5974" i="16"/>
  <c r="F6682" i="16"/>
  <c r="K6682" i="16"/>
  <c r="L6682" i="16"/>
  <c r="B14798" i="16"/>
  <c r="C14798" i="16"/>
  <c r="D14799" i="16"/>
  <c r="H6627" i="16"/>
  <c r="K6627" i="16"/>
  <c r="L6627" i="16"/>
  <c r="E15780" i="16"/>
  <c r="K14468" i="16"/>
  <c r="L14468" i="16"/>
  <c r="E6502" i="16"/>
  <c r="K3687" i="16"/>
  <c r="L3687" i="16"/>
  <c r="E12568" i="16"/>
  <c r="I12565" i="16"/>
  <c r="F12565" i="16"/>
  <c r="J12565" i="16"/>
  <c r="H12565" i="16"/>
  <c r="E9223" i="16"/>
  <c r="H9222" i="16"/>
  <c r="F9222" i="16"/>
  <c r="K9222" i="16"/>
  <c r="H3039" i="16"/>
  <c r="K3039" i="16"/>
  <c r="L3039" i="16"/>
  <c r="K4290" i="16"/>
  <c r="L4290" i="16"/>
  <c r="L7563" i="16"/>
  <c r="L8451" i="16"/>
  <c r="D1576" i="16"/>
  <c r="B1575" i="16"/>
  <c r="C1575" i="16"/>
  <c r="D2601" i="16"/>
  <c r="B2600" i="16"/>
  <c r="C2600" i="16"/>
  <c r="E15671" i="16"/>
  <c r="J2910" i="16"/>
  <c r="B8125" i="16"/>
  <c r="C8125" i="16"/>
  <c r="B1022" i="16"/>
  <c r="C1022" i="16"/>
  <c r="D1023" i="16"/>
  <c r="E13272" i="16"/>
  <c r="I13269" i="16"/>
  <c r="F13269" i="16"/>
  <c r="K13269" i="16"/>
  <c r="L13269" i="16"/>
  <c r="H13269" i="16"/>
  <c r="J13269" i="16"/>
  <c r="F7363" i="16"/>
  <c r="K7363" i="16"/>
  <c r="D12569" i="16"/>
  <c r="B12568" i="16"/>
  <c r="C12568" i="16"/>
  <c r="L4161" i="16"/>
  <c r="E13382" i="16"/>
  <c r="E5537" i="16"/>
  <c r="F5534" i="16"/>
  <c r="J5534" i="16"/>
  <c r="I5534" i="16"/>
  <c r="H5534" i="16"/>
  <c r="L7272" i="16"/>
  <c r="E16209" i="16"/>
  <c r="I16206" i="16"/>
  <c r="H16206" i="16"/>
  <c r="F16206" i="16"/>
  <c r="K16206" i="16"/>
  <c r="L16206" i="16"/>
  <c r="J16206" i="16"/>
  <c r="E5428" i="16"/>
  <c r="H5425" i="16"/>
  <c r="F5425" i="16"/>
  <c r="K5425" i="16"/>
  <c r="L5425" i="16"/>
  <c r="J5425" i="16"/>
  <c r="I5425" i="16"/>
  <c r="H14360" i="16"/>
  <c r="E4755" i="16"/>
  <c r="H4752" i="16"/>
  <c r="F4752" i="16"/>
  <c r="K4752" i="16"/>
  <c r="L4752" i="16"/>
  <c r="J4752" i="16"/>
  <c r="I4752" i="16"/>
  <c r="L16479" i="16"/>
  <c r="J4376" i="16"/>
  <c r="E5646" i="16"/>
  <c r="H5643" i="16"/>
  <c r="F5643" i="16"/>
  <c r="K5643" i="16"/>
  <c r="L5643" i="16"/>
  <c r="J5643" i="16"/>
  <c r="I5643" i="16"/>
  <c r="E15234" i="16"/>
  <c r="I15231" i="16"/>
  <c r="H15231" i="16"/>
  <c r="F15231" i="16"/>
  <c r="J15231" i="16"/>
  <c r="D10843" i="16"/>
  <c r="C10841" i="16"/>
  <c r="D10842" i="16"/>
  <c r="B10841" i="16"/>
  <c r="D10844" i="16"/>
  <c r="J3644" i="16"/>
  <c r="H3644" i="16"/>
  <c r="F3644" i="16"/>
  <c r="K3644" i="16"/>
  <c r="I3644" i="16"/>
  <c r="E15344" i="16"/>
  <c r="D15889" i="16"/>
  <c r="B15888" i="16"/>
  <c r="C15888" i="16"/>
  <c r="K6170" i="16"/>
  <c r="L6170" i="16"/>
  <c r="K13379" i="16"/>
  <c r="L13379" i="16"/>
  <c r="E6077" i="16"/>
  <c r="E6265" i="16"/>
  <c r="E11724" i="16"/>
  <c r="E11518" i="16"/>
  <c r="E9375" i="16"/>
  <c r="J9372" i="16"/>
  <c r="I9372" i="16"/>
  <c r="H9372" i="16"/>
  <c r="F9372" i="16"/>
  <c r="K9372" i="16"/>
  <c r="D12872" i="16"/>
  <c r="C12871" i="16"/>
  <c r="B12871" i="16"/>
  <c r="B10978" i="16"/>
  <c r="C10978" i="16"/>
  <c r="J13924" i="16"/>
  <c r="D8393" i="16"/>
  <c r="B8392" i="16"/>
  <c r="C8392" i="16"/>
  <c r="D8395" i="16"/>
  <c r="D8394" i="16"/>
  <c r="F3903" i="16"/>
  <c r="K3903" i="16"/>
  <c r="L3903" i="16"/>
  <c r="H6968" i="16"/>
  <c r="L6074" i="16"/>
  <c r="I10451" i="16"/>
  <c r="J3297" i="16"/>
  <c r="L6426" i="16"/>
  <c r="E14798" i="16"/>
  <c r="H14795" i="16"/>
  <c r="J14795" i="16"/>
  <c r="I14795" i="16"/>
  <c r="F14795" i="16"/>
  <c r="K14795" i="16"/>
  <c r="L14795" i="16"/>
  <c r="K8602" i="16"/>
  <c r="L8602" i="16"/>
  <c r="D6992" i="16"/>
  <c r="C6990" i="16"/>
  <c r="D6991" i="16"/>
  <c r="B6990" i="16"/>
  <c r="D6993" i="16"/>
  <c r="K3210" i="16"/>
  <c r="L3210" i="16"/>
  <c r="I7035" i="16"/>
  <c r="B5293" i="16"/>
  <c r="C5293" i="16"/>
  <c r="K10604" i="16"/>
  <c r="L10604" i="16"/>
  <c r="F14251" i="16"/>
  <c r="K14251" i="16"/>
  <c r="L14251" i="16"/>
  <c r="B11118" i="16"/>
  <c r="C11118" i="16"/>
  <c r="J3082" i="16"/>
  <c r="E8171" i="16"/>
  <c r="L7787" i="16"/>
  <c r="K16103" i="16"/>
  <c r="L16103" i="16"/>
  <c r="E15126" i="16"/>
  <c r="K12869" i="16"/>
  <c r="L12869" i="16"/>
  <c r="D14581" i="16"/>
  <c r="B14580" i="16"/>
  <c r="C14580" i="16"/>
  <c r="D15019" i="16"/>
  <c r="B15018" i="16"/>
  <c r="C15018" i="16"/>
  <c r="K4031" i="16"/>
  <c r="L4031" i="16"/>
  <c r="I6627" i="16"/>
  <c r="I16864" i="16"/>
  <c r="J12566" i="16"/>
  <c r="L4118" i="16"/>
  <c r="I3039" i="16"/>
  <c r="L12195" i="16"/>
  <c r="K5752" i="16"/>
  <c r="L5752" i="16"/>
  <c r="I6569" i="16"/>
  <c r="E6570" i="16"/>
  <c r="H6569" i="16"/>
  <c r="F6569" i="16"/>
  <c r="J6569" i="16"/>
  <c r="J3817" i="16"/>
  <c r="E12133" i="16"/>
  <c r="J12130" i="16"/>
  <c r="F12130" i="16"/>
  <c r="K12130" i="16"/>
  <c r="L12130" i="16"/>
  <c r="H12130" i="16"/>
  <c r="I12130" i="16"/>
  <c r="D12638" i="16"/>
  <c r="B12637" i="16"/>
  <c r="C12637" i="16"/>
  <c r="D16636" i="16"/>
  <c r="B16635" i="16"/>
  <c r="C16635" i="16"/>
  <c r="I7363" i="16"/>
  <c r="D8254" i="16"/>
  <c r="B8253" i="16"/>
  <c r="C8253" i="16"/>
  <c r="D8256" i="16"/>
  <c r="D8255" i="16"/>
  <c r="K12304" i="16"/>
  <c r="L12304" i="16"/>
  <c r="B8689" i="16"/>
  <c r="C8689" i="16"/>
  <c r="K3860" i="16"/>
  <c r="L3860" i="16"/>
  <c r="L12964" i="16"/>
  <c r="F3602" i="16"/>
  <c r="K3602" i="16"/>
  <c r="L3602" i="16"/>
  <c r="I5426" i="16"/>
  <c r="E8914" i="16"/>
  <c r="J14360" i="16"/>
  <c r="F4376" i="16"/>
  <c r="K4376" i="16"/>
  <c r="L4376" i="16"/>
  <c r="K15232" i="16"/>
  <c r="L15232" i="16"/>
  <c r="E12257" i="16"/>
  <c r="J12256" i="16"/>
  <c r="H12256" i="16"/>
  <c r="F12256" i="16"/>
  <c r="L4551" i="16"/>
  <c r="E11987" i="16"/>
  <c r="I11984" i="16"/>
  <c r="H11984" i="16"/>
  <c r="F11984" i="16"/>
  <c r="K11984" i="16"/>
  <c r="J11984" i="16"/>
  <c r="E9684" i="16"/>
  <c r="B13709" i="16"/>
  <c r="C13709" i="16"/>
  <c r="D13710" i="16"/>
  <c r="D16398" i="16"/>
  <c r="B16397" i="16"/>
  <c r="C16397" i="16"/>
  <c r="E12064" i="16"/>
  <c r="C11900" i="16"/>
  <c r="B11900" i="16"/>
  <c r="F3297" i="16"/>
  <c r="K3297" i="16"/>
  <c r="L3297" i="16"/>
  <c r="L14796" i="16"/>
  <c r="E8606" i="16"/>
  <c r="L7562" i="16"/>
  <c r="D5297" i="16"/>
  <c r="D5296" i="16"/>
  <c r="C5294" i="16"/>
  <c r="D5295" i="16"/>
  <c r="B5294" i="16"/>
  <c r="E8309" i="16"/>
  <c r="I8306" i="16"/>
  <c r="H8306" i="16"/>
  <c r="F8306" i="16"/>
  <c r="K8306" i="16"/>
  <c r="L8306" i="16"/>
  <c r="J8306" i="16"/>
  <c r="E5210" i="16"/>
  <c r="J5207" i="16"/>
  <c r="I5207" i="16"/>
  <c r="H5207" i="16"/>
  <c r="F5207" i="16"/>
  <c r="B11119" i="16"/>
  <c r="C11119" i="16"/>
  <c r="I3945" i="16"/>
  <c r="H3945" i="16"/>
  <c r="J3945" i="16"/>
  <c r="F3945" i="16"/>
  <c r="C15780" i="16"/>
  <c r="D15781" i="16"/>
  <c r="B15780" i="16"/>
  <c r="L7907" i="16"/>
  <c r="K3339" i="16"/>
  <c r="L3339" i="16"/>
  <c r="L16759" i="16"/>
  <c r="J6627" i="16"/>
  <c r="J16864" i="16"/>
  <c r="E14472" i="16"/>
  <c r="K7786" i="16"/>
  <c r="L7786" i="16"/>
  <c r="F6347" i="16"/>
  <c r="K6347" i="16"/>
  <c r="L6347" i="16"/>
  <c r="J3039" i="16"/>
  <c r="H4289" i="16"/>
  <c r="J4289" i="16"/>
  <c r="I4289" i="16"/>
  <c r="F4289" i="16"/>
  <c r="F3774" i="16"/>
  <c r="K3774" i="16"/>
  <c r="L3774" i="16"/>
  <c r="L4247" i="16"/>
  <c r="E8455" i="16"/>
  <c r="F3254" i="16"/>
  <c r="K3254" i="16"/>
  <c r="L3254" i="16"/>
  <c r="F3817" i="16"/>
  <c r="K3817" i="16"/>
  <c r="L3817" i="16"/>
  <c r="K12131" i="16"/>
  <c r="L12131" i="16"/>
  <c r="B16484" i="16"/>
  <c r="C16484" i="16"/>
  <c r="D16485" i="16"/>
  <c r="E14908" i="16"/>
  <c r="J7363" i="16"/>
  <c r="H4160" i="16"/>
  <c r="F4160" i="16"/>
  <c r="K4160" i="16"/>
  <c r="L4160" i="16"/>
  <c r="I4160" i="16"/>
  <c r="J4160" i="16"/>
  <c r="B8538" i="16"/>
  <c r="C8538" i="16"/>
  <c r="K4332" i="16"/>
  <c r="L4332" i="16"/>
  <c r="E12308" i="16"/>
  <c r="E6266" i="16"/>
  <c r="H6265" i="16"/>
  <c r="D14800" i="16"/>
  <c r="B14799" i="16"/>
  <c r="C14799" i="16"/>
  <c r="E11906" i="16"/>
  <c r="K12788" i="16"/>
  <c r="L12788" i="16"/>
  <c r="E5865" i="16"/>
  <c r="E12309" i="16"/>
  <c r="J12308" i="16"/>
  <c r="E8310" i="16"/>
  <c r="B5295" i="16"/>
  <c r="C5295" i="16"/>
  <c r="J12064" i="16"/>
  <c r="I12064" i="16"/>
  <c r="E12065" i="16"/>
  <c r="H12064" i="16"/>
  <c r="F12064" i="16"/>
  <c r="I12256" i="16"/>
  <c r="C8255" i="16"/>
  <c r="B8255" i="16"/>
  <c r="E12134" i="16"/>
  <c r="B10842" i="16"/>
  <c r="C10842" i="16"/>
  <c r="K12565" i="16"/>
  <c r="L12565" i="16"/>
  <c r="K12632" i="16"/>
  <c r="L12632" i="16"/>
  <c r="K7034" i="16"/>
  <c r="L7034" i="16"/>
  <c r="H16307" i="16"/>
  <c r="E5320" i="16"/>
  <c r="F10756" i="16"/>
  <c r="K10756" i="16"/>
  <c r="H10756" i="16"/>
  <c r="E10757" i="16"/>
  <c r="I10756" i="16"/>
  <c r="J10756" i="16"/>
  <c r="I11406" i="16"/>
  <c r="E11407" i="16"/>
  <c r="H11406" i="16"/>
  <c r="F11406" i="16"/>
  <c r="B13163" i="16"/>
  <c r="C13163" i="16"/>
  <c r="D13164" i="16"/>
  <c r="D10986" i="16"/>
  <c r="D10985" i="16"/>
  <c r="D10984" i="16"/>
  <c r="B10983" i="16"/>
  <c r="C10983" i="16"/>
  <c r="D8695" i="16"/>
  <c r="B8694" i="16"/>
  <c r="C8694" i="16"/>
  <c r="D8697" i="16"/>
  <c r="D8696" i="16"/>
  <c r="K2909" i="16"/>
  <c r="L2909" i="16"/>
  <c r="J12508" i="16"/>
  <c r="H12508" i="16"/>
  <c r="E12509" i="16"/>
  <c r="I12508" i="16"/>
  <c r="F12508" i="16"/>
  <c r="I10146" i="16"/>
  <c r="E10147" i="16"/>
  <c r="H10146" i="16"/>
  <c r="F10146" i="16"/>
  <c r="E11626" i="16"/>
  <c r="J11623" i="16"/>
  <c r="I11623" i="16"/>
  <c r="F11623" i="16"/>
  <c r="H11623" i="16"/>
  <c r="B8541" i="16"/>
  <c r="C8541" i="16"/>
  <c r="C15344" i="16"/>
  <c r="D15345" i="16"/>
  <c r="B15344" i="16"/>
  <c r="E15455" i="16"/>
  <c r="F15452" i="16"/>
  <c r="H15452" i="16"/>
  <c r="J15452" i="16"/>
  <c r="I15452" i="16"/>
  <c r="E5013" i="16"/>
  <c r="J5010" i="16"/>
  <c r="I5010" i="16"/>
  <c r="H5010" i="16"/>
  <c r="F5010" i="16"/>
  <c r="K5010" i="16"/>
  <c r="L5010" i="16"/>
  <c r="J10300" i="16"/>
  <c r="E12967" i="16"/>
  <c r="L11985" i="16"/>
  <c r="D1939" i="16"/>
  <c r="C1938" i="16"/>
  <c r="B1938" i="16"/>
  <c r="C11903" i="16"/>
  <c r="B11903" i="16"/>
  <c r="K10450" i="16"/>
  <c r="L10450" i="16"/>
  <c r="B2995" i="16"/>
  <c r="C2995" i="16"/>
  <c r="E16635" i="16"/>
  <c r="E16484" i="16"/>
  <c r="I16483" i="16"/>
  <c r="H16483" i="16"/>
  <c r="F16483" i="16"/>
  <c r="K16483" i="16"/>
  <c r="J16483" i="16"/>
  <c r="J5756" i="16"/>
  <c r="I5756" i="16"/>
  <c r="E5757" i="16"/>
  <c r="H5756" i="16"/>
  <c r="F5756" i="16"/>
  <c r="K5756" i="16"/>
  <c r="B5296" i="16"/>
  <c r="C5296" i="16"/>
  <c r="E11988" i="16"/>
  <c r="E15127" i="16"/>
  <c r="H15126" i="16"/>
  <c r="I15126" i="16"/>
  <c r="F15126" i="16"/>
  <c r="C10843" i="16"/>
  <c r="B10843" i="16"/>
  <c r="E12569" i="16"/>
  <c r="E7038" i="16"/>
  <c r="K6968" i="16"/>
  <c r="L6968" i="16"/>
  <c r="E8039" i="16"/>
  <c r="H8038" i="16"/>
  <c r="I8038" i="16"/>
  <c r="J8038" i="16"/>
  <c r="D830" i="16"/>
  <c r="B829" i="16"/>
  <c r="C829" i="16"/>
  <c r="K14360" i="16"/>
  <c r="L14360" i="16"/>
  <c r="L7362" i="16"/>
  <c r="B2996" i="16"/>
  <c r="C2996" i="16"/>
  <c r="E16000" i="16"/>
  <c r="F15997" i="16"/>
  <c r="I15997" i="16"/>
  <c r="H15997" i="16"/>
  <c r="J15997" i="16"/>
  <c r="B8692" i="16"/>
  <c r="C8692" i="16"/>
  <c r="F11034" i="16"/>
  <c r="K11034" i="16"/>
  <c r="L11034" i="16"/>
  <c r="E11035" i="16"/>
  <c r="H11034" i="16"/>
  <c r="I11034" i="16"/>
  <c r="J11034" i="16"/>
  <c r="C14253" i="16"/>
  <c r="B14253" i="16"/>
  <c r="D14254" i="16"/>
  <c r="C14472" i="16"/>
  <c r="B14472" i="16"/>
  <c r="D14473" i="16"/>
  <c r="D3604" i="16"/>
  <c r="B3603" i="16"/>
  <c r="C3603" i="16"/>
  <c r="K3859" i="16"/>
  <c r="L3859" i="16"/>
  <c r="J8760" i="16"/>
  <c r="I8760" i="16"/>
  <c r="E8761" i="16"/>
  <c r="H8760" i="16"/>
  <c r="F8760" i="16"/>
  <c r="E7675" i="16"/>
  <c r="D13929" i="16"/>
  <c r="C13928" i="16"/>
  <c r="B13928" i="16"/>
  <c r="B8542" i="16"/>
  <c r="C8542" i="16"/>
  <c r="D128" i="16"/>
  <c r="B127" i="16"/>
  <c r="C127" i="16"/>
  <c r="E13601" i="16"/>
  <c r="I13600" i="16"/>
  <c r="H13600" i="16"/>
  <c r="F13600" i="16"/>
  <c r="K13600" i="16"/>
  <c r="L13600" i="16"/>
  <c r="J13600" i="16"/>
  <c r="J5011" i="16"/>
  <c r="E7567" i="16"/>
  <c r="H7566" i="16"/>
  <c r="B54" i="16"/>
  <c r="C54" i="16"/>
  <c r="D55" i="16"/>
  <c r="E16108" i="16"/>
  <c r="I16107" i="16"/>
  <c r="C394" i="16"/>
  <c r="D395" i="16"/>
  <c r="B394" i="16"/>
  <c r="B15235" i="16"/>
  <c r="C15235" i="16"/>
  <c r="D15236" i="16"/>
  <c r="C15019" i="16"/>
  <c r="B15019" i="16"/>
  <c r="D15020" i="16"/>
  <c r="J13491" i="16"/>
  <c r="E13492" i="16"/>
  <c r="I13491" i="16"/>
  <c r="F13491" i="16"/>
  <c r="E4556" i="16"/>
  <c r="F4555" i="16"/>
  <c r="K4555" i="16"/>
  <c r="H4555" i="16"/>
  <c r="D5300" i="16"/>
  <c r="D5299" i="16"/>
  <c r="D5298" i="16"/>
  <c r="B5297" i="16"/>
  <c r="C5297" i="16"/>
  <c r="E9685" i="16"/>
  <c r="F9684" i="16"/>
  <c r="K9684" i="16"/>
  <c r="L9684" i="16"/>
  <c r="H9684" i="16"/>
  <c r="I9684" i="16"/>
  <c r="J9684" i="16"/>
  <c r="B8254" i="16"/>
  <c r="C8254" i="16"/>
  <c r="B12638" i="16"/>
  <c r="C12638" i="16"/>
  <c r="D12639" i="16"/>
  <c r="K6569" i="16"/>
  <c r="L6569" i="16"/>
  <c r="C6993" i="16"/>
  <c r="B6993" i="16"/>
  <c r="E9376" i="16"/>
  <c r="L3644" i="16"/>
  <c r="E4756" i="16"/>
  <c r="K5534" i="16"/>
  <c r="L5534" i="16"/>
  <c r="E13273" i="16"/>
  <c r="C1576" i="16"/>
  <c r="D1577" i="16"/>
  <c r="B1576" i="16"/>
  <c r="E9224" i="16"/>
  <c r="J9221" i="16"/>
  <c r="I9221" i="16"/>
  <c r="H9221" i="16"/>
  <c r="F9221" i="16"/>
  <c r="J4683" i="16"/>
  <c r="E4684" i="16"/>
  <c r="F4683" i="16"/>
  <c r="K4683" i="16"/>
  <c r="H4683" i="16"/>
  <c r="E16564" i="16"/>
  <c r="H16561" i="16"/>
  <c r="F16561" i="16"/>
  <c r="J16561" i="16"/>
  <c r="I16561" i="16"/>
  <c r="B16209" i="16"/>
  <c r="C16209" i="16"/>
  <c r="D16210" i="16"/>
  <c r="E7112" i="16"/>
  <c r="H7111" i="16"/>
  <c r="B200" i="16"/>
  <c r="C200" i="16"/>
  <c r="D201" i="16"/>
  <c r="J6910" i="16"/>
  <c r="L3038" i="16"/>
  <c r="D2998" i="16"/>
  <c r="B2997" i="16"/>
  <c r="C2997" i="16"/>
  <c r="C12787" i="16"/>
  <c r="D12788" i="16"/>
  <c r="B12787" i="16"/>
  <c r="J12198" i="16"/>
  <c r="E12199" i="16"/>
  <c r="F12198" i="16"/>
  <c r="C15453" i="16"/>
  <c r="D15454" i="16"/>
  <c r="B15453" i="16"/>
  <c r="K16397" i="16"/>
  <c r="L16397" i="16"/>
  <c r="E12790" i="16"/>
  <c r="J12787" i="16"/>
  <c r="I12787" i="16"/>
  <c r="F12787" i="16"/>
  <c r="H12787" i="16"/>
  <c r="C10698" i="16"/>
  <c r="B10698" i="16"/>
  <c r="J7790" i="16"/>
  <c r="I7790" i="16"/>
  <c r="E7791" i="16"/>
  <c r="H7790" i="16"/>
  <c r="F7790" i="16"/>
  <c r="E9070" i="16"/>
  <c r="J9067" i="16"/>
  <c r="H9067" i="16"/>
  <c r="I9067" i="16"/>
  <c r="F9067" i="16"/>
  <c r="K9067" i="16"/>
  <c r="K3902" i="16"/>
  <c r="L3902" i="16"/>
  <c r="C272" i="16"/>
  <c r="B272" i="16"/>
  <c r="D273" i="16"/>
  <c r="E7191" i="16"/>
  <c r="H7190" i="16"/>
  <c r="F7190" i="16"/>
  <c r="I7190" i="16"/>
  <c r="E10609" i="16"/>
  <c r="H10608" i="16"/>
  <c r="L11164" i="16"/>
  <c r="K14359" i="16"/>
  <c r="L14359" i="16"/>
  <c r="E16819" i="16"/>
  <c r="I16818" i="16"/>
  <c r="F16818" i="16"/>
  <c r="J16818" i="16"/>
  <c r="H16818" i="16"/>
  <c r="J12873" i="16"/>
  <c r="H12873" i="16"/>
  <c r="F12873" i="16"/>
  <c r="E12874" i="16"/>
  <c r="I12873" i="16"/>
  <c r="E10454" i="16"/>
  <c r="K6967" i="16"/>
  <c r="L6967" i="16"/>
  <c r="D15673" i="16"/>
  <c r="C15672" i="16"/>
  <c r="B15672" i="16"/>
  <c r="J4616" i="16"/>
  <c r="I4616" i="16"/>
  <c r="E4617" i="16"/>
  <c r="H4616" i="16"/>
  <c r="F4616" i="16"/>
  <c r="E13166" i="16"/>
  <c r="I13163" i="16"/>
  <c r="F13163" i="16"/>
  <c r="J13163" i="16"/>
  <c r="H13163" i="16"/>
  <c r="D2602" i="16"/>
  <c r="B2601" i="16"/>
  <c r="C2601" i="16"/>
  <c r="E11289" i="16"/>
  <c r="H11288" i="16"/>
  <c r="F11288" i="16"/>
  <c r="I11288" i="16"/>
  <c r="J11288" i="16"/>
  <c r="B515" i="16"/>
  <c r="C515" i="16"/>
  <c r="D516" i="16"/>
  <c r="E16704" i="16"/>
  <c r="I16701" i="16"/>
  <c r="H16701" i="16"/>
  <c r="F16701" i="16"/>
  <c r="K16701" i="16"/>
  <c r="J16701" i="16"/>
  <c r="D14366" i="16"/>
  <c r="B14365" i="16"/>
  <c r="C14365" i="16"/>
  <c r="I4920" i="16"/>
  <c r="E4921" i="16"/>
  <c r="H4920" i="16"/>
  <c r="F4920" i="16"/>
  <c r="K4920" i="16"/>
  <c r="K4289" i="16"/>
  <c r="L4289" i="16"/>
  <c r="H14908" i="16"/>
  <c r="F14908" i="16"/>
  <c r="E14909" i="16"/>
  <c r="J14908" i="16"/>
  <c r="I14908" i="16"/>
  <c r="D14582" i="16"/>
  <c r="C14581" i="16"/>
  <c r="B14581" i="16"/>
  <c r="C8394" i="16"/>
  <c r="B8394" i="16"/>
  <c r="E11725" i="16"/>
  <c r="J11724" i="16"/>
  <c r="I11724" i="16"/>
  <c r="F11724" i="16"/>
  <c r="H11724" i="16"/>
  <c r="B15889" i="16"/>
  <c r="C15889" i="16"/>
  <c r="D15890" i="16"/>
  <c r="K15231" i="16"/>
  <c r="L15231" i="16"/>
  <c r="E5647" i="16"/>
  <c r="E5538" i="16"/>
  <c r="B1023" i="16"/>
  <c r="C1023" i="16"/>
  <c r="D1024" i="16"/>
  <c r="I9222" i="16"/>
  <c r="L9222" i="16"/>
  <c r="E12636" i="16"/>
  <c r="I16562" i="16"/>
  <c r="I16307" i="16"/>
  <c r="C636" i="16"/>
  <c r="B636" i="16"/>
  <c r="D637" i="16"/>
  <c r="F6910" i="16"/>
  <c r="K6910" i="16"/>
  <c r="E13710" i="16"/>
  <c r="H13709" i="16"/>
  <c r="I13709" i="16"/>
  <c r="J13709" i="16"/>
  <c r="F13709" i="16"/>
  <c r="L16864" i="16"/>
  <c r="I6429" i="16"/>
  <c r="E6430" i="16"/>
  <c r="H6429" i="16"/>
  <c r="F6429" i="16"/>
  <c r="K6429" i="16"/>
  <c r="E7366" i="16"/>
  <c r="B8693" i="16"/>
  <c r="C8693" i="16"/>
  <c r="J16763" i="16"/>
  <c r="E16764" i="16"/>
  <c r="I16763" i="16"/>
  <c r="H16763" i="16"/>
  <c r="E7912" i="16"/>
  <c r="H7911" i="16"/>
  <c r="C3601" i="16"/>
  <c r="B3601" i="16"/>
  <c r="D15563" i="16"/>
  <c r="C15562" i="16"/>
  <c r="B15562" i="16"/>
  <c r="K16207" i="16"/>
  <c r="L16207" i="16"/>
  <c r="D14691" i="16"/>
  <c r="B14690" i="16"/>
  <c r="C14690" i="16"/>
  <c r="D14910" i="16"/>
  <c r="B14909" i="16"/>
  <c r="C14909" i="16"/>
  <c r="F10300" i="16"/>
  <c r="K10300" i="16"/>
  <c r="J10898" i="16"/>
  <c r="E14147" i="16"/>
  <c r="F14144" i="16"/>
  <c r="K14144" i="16"/>
  <c r="J14144" i="16"/>
  <c r="I14144" i="16"/>
  <c r="H14144" i="16"/>
  <c r="E5108" i="16"/>
  <c r="J9838" i="16"/>
  <c r="B13600" i="16"/>
  <c r="C13600" i="16"/>
  <c r="D13601" i="16"/>
  <c r="E6971" i="16"/>
  <c r="D12710" i="16"/>
  <c r="B12709" i="16"/>
  <c r="C12709" i="16"/>
  <c r="K9992" i="16"/>
  <c r="L9992" i="16"/>
  <c r="E13383" i="16"/>
  <c r="I13382" i="16"/>
  <c r="F13382" i="16"/>
  <c r="D11906" i="16"/>
  <c r="C11904" i="16"/>
  <c r="D11905" i="16"/>
  <c r="B11904" i="16"/>
  <c r="D11907" i="16"/>
  <c r="D13064" i="16"/>
  <c r="B13063" i="16"/>
  <c r="C13063" i="16"/>
  <c r="J14472" i="16"/>
  <c r="E14473" i="16"/>
  <c r="I14472" i="16"/>
  <c r="H14472" i="16"/>
  <c r="B15781" i="16"/>
  <c r="C15781" i="16"/>
  <c r="D15782" i="16"/>
  <c r="K5207" i="16"/>
  <c r="L5207" i="16"/>
  <c r="C16398" i="16"/>
  <c r="B16398" i="16"/>
  <c r="D16399" i="16"/>
  <c r="K12256" i="16"/>
  <c r="L12256" i="16"/>
  <c r="E6571" i="16"/>
  <c r="I6568" i="16"/>
  <c r="H6568" i="16"/>
  <c r="F6568" i="16"/>
  <c r="J6568" i="16"/>
  <c r="B6991" i="16"/>
  <c r="C6991" i="16"/>
  <c r="E14799" i="16"/>
  <c r="D8398" i="16"/>
  <c r="D8397" i="16"/>
  <c r="D8396" i="16"/>
  <c r="B8395" i="16"/>
  <c r="C8395" i="16"/>
  <c r="J6077" i="16"/>
  <c r="I6077" i="16"/>
  <c r="E6078" i="16"/>
  <c r="H6077" i="16"/>
  <c r="F6077" i="16"/>
  <c r="E15345" i="16"/>
  <c r="I15344" i="16"/>
  <c r="H15344" i="16"/>
  <c r="B12569" i="16"/>
  <c r="C12569" i="16"/>
  <c r="D12570" i="16"/>
  <c r="H15671" i="16"/>
  <c r="F15671" i="16"/>
  <c r="K15671" i="16"/>
  <c r="E15672" i="16"/>
  <c r="I15671" i="16"/>
  <c r="J15671" i="16"/>
  <c r="J9222" i="16"/>
  <c r="K14250" i="16"/>
  <c r="L14250" i="16"/>
  <c r="J16562" i="16"/>
  <c r="C1215" i="16"/>
  <c r="D1216" i="16"/>
  <c r="B1215" i="16"/>
  <c r="E11819" i="16"/>
  <c r="H11818" i="16"/>
  <c r="D14038" i="16"/>
  <c r="C14037" i="16"/>
  <c r="B14037" i="16"/>
  <c r="E16401" i="16"/>
  <c r="D13820" i="16"/>
  <c r="C13819" i="16"/>
  <c r="B13819" i="16"/>
  <c r="L5426" i="16"/>
  <c r="D16703" i="16"/>
  <c r="B16702" i="16"/>
  <c r="C16702" i="16"/>
  <c r="K5861" i="16"/>
  <c r="L5861" i="16"/>
  <c r="L7035" i="16"/>
  <c r="J9068" i="16"/>
  <c r="K3124" i="16"/>
  <c r="L3124" i="16"/>
  <c r="C2297" i="16"/>
  <c r="D2298" i="16"/>
  <c r="B2297" i="16"/>
  <c r="F15453" i="16"/>
  <c r="K15453" i="16"/>
  <c r="L2953" i="16"/>
  <c r="H16702" i="16"/>
  <c r="E11166" i="16"/>
  <c r="I11163" i="16"/>
  <c r="H11163" i="16"/>
  <c r="J11163" i="16"/>
  <c r="F11163" i="16"/>
  <c r="K12963" i="16"/>
  <c r="L12963" i="16"/>
  <c r="K3253" i="16"/>
  <c r="L3253" i="16"/>
  <c r="E14363" i="16"/>
  <c r="B13384" i="16"/>
  <c r="C13384" i="16"/>
  <c r="D13385" i="16"/>
  <c r="K3081" i="16"/>
  <c r="L3081" i="16"/>
  <c r="C13493" i="16"/>
  <c r="B13493" i="16"/>
  <c r="D13494" i="16"/>
  <c r="F6174" i="16"/>
  <c r="I6174" i="16"/>
  <c r="E6175" i="16"/>
  <c r="H6174" i="16"/>
  <c r="H12709" i="16"/>
  <c r="E12710" i="16"/>
  <c r="I12709" i="16"/>
  <c r="J12709" i="16"/>
  <c r="E6350" i="16"/>
  <c r="E5211" i="16"/>
  <c r="D8259" i="16"/>
  <c r="D8258" i="16"/>
  <c r="D8257" i="16"/>
  <c r="B8256" i="16"/>
  <c r="C8256" i="16"/>
  <c r="F15889" i="16"/>
  <c r="E15890" i="16"/>
  <c r="F15562" i="16"/>
  <c r="E15563" i="16"/>
  <c r="J15562" i="16"/>
  <c r="B16485" i="16"/>
  <c r="C16485" i="16"/>
  <c r="D16486" i="16"/>
  <c r="I8914" i="16"/>
  <c r="E8915" i="16"/>
  <c r="F8914" i="16"/>
  <c r="E8172" i="16"/>
  <c r="H8171" i="16"/>
  <c r="F8171" i="16"/>
  <c r="B12872" i="16"/>
  <c r="D12873" i="16"/>
  <c r="C12872" i="16"/>
  <c r="E11519" i="16"/>
  <c r="H11518" i="16"/>
  <c r="F11518" i="16"/>
  <c r="K11518" i="16"/>
  <c r="L11518" i="16"/>
  <c r="I11518" i="16"/>
  <c r="J11518" i="16"/>
  <c r="D10845" i="16"/>
  <c r="B10844" i="16"/>
  <c r="D10847" i="16"/>
  <c r="C10844" i="16"/>
  <c r="D10846" i="16"/>
  <c r="E16210" i="16"/>
  <c r="L7363" i="16"/>
  <c r="E6503" i="16"/>
  <c r="H6502" i="16"/>
  <c r="F6502" i="16"/>
  <c r="K6502" i="16"/>
  <c r="J6502" i="16"/>
  <c r="I6502" i="16"/>
  <c r="H15780" i="16"/>
  <c r="E15781" i="16"/>
  <c r="F15780" i="16"/>
  <c r="K15780" i="16"/>
  <c r="L15780" i="16"/>
  <c r="I15780" i="16"/>
  <c r="J15780" i="16"/>
  <c r="E5975" i="16"/>
  <c r="J5974" i="16"/>
  <c r="K16562" i="16"/>
  <c r="L16562" i="16"/>
  <c r="E16309" i="16"/>
  <c r="I16306" i="16"/>
  <c r="H16306" i="16"/>
  <c r="J16306" i="16"/>
  <c r="F16306" i="16"/>
  <c r="K16306" i="16"/>
  <c r="L16306" i="16"/>
  <c r="E6912" i="16"/>
  <c r="J6909" i="16"/>
  <c r="I6909" i="16"/>
  <c r="H6909" i="16"/>
  <c r="F6909" i="16"/>
  <c r="K6909" i="16"/>
  <c r="C14144" i="16"/>
  <c r="B14144" i="16"/>
  <c r="D14145" i="16"/>
  <c r="E6685" i="16"/>
  <c r="B10981" i="16"/>
  <c r="C10981" i="16"/>
  <c r="E7464" i="16"/>
  <c r="F7463" i="16"/>
  <c r="J7463" i="16"/>
  <c r="E13927" i="16"/>
  <c r="E4835" i="16"/>
  <c r="C3602" i="16"/>
  <c r="B3602" i="16"/>
  <c r="E14691" i="16"/>
  <c r="I14690" i="16"/>
  <c r="K7671" i="16"/>
  <c r="L7671" i="16"/>
  <c r="D16563" i="16"/>
  <c r="B16562" i="16"/>
  <c r="C16562" i="16"/>
  <c r="D8544" i="16"/>
  <c r="B8543" i="16"/>
  <c r="C8543" i="16"/>
  <c r="D8546" i="16"/>
  <c r="D8545" i="16"/>
  <c r="B12965" i="16"/>
  <c r="D12966" i="16"/>
  <c r="C12965" i="16"/>
  <c r="E10302" i="16"/>
  <c r="J10299" i="16"/>
  <c r="I10299" i="16"/>
  <c r="F10299" i="16"/>
  <c r="K10299" i="16"/>
  <c r="L10299" i="16"/>
  <c r="H10299" i="16"/>
  <c r="F16702" i="16"/>
  <c r="K16702" i="16"/>
  <c r="L16702" i="16"/>
  <c r="K6626" i="16"/>
  <c r="L6626" i="16"/>
  <c r="B11902" i="16"/>
  <c r="C11902" i="16"/>
  <c r="E7275" i="16"/>
  <c r="C16817" i="16"/>
  <c r="D16818" i="16"/>
  <c r="B16817" i="16"/>
  <c r="E9994" i="16"/>
  <c r="H9991" i="16"/>
  <c r="F9991" i="16"/>
  <c r="K9991" i="16"/>
  <c r="L9991" i="16"/>
  <c r="I9991" i="16"/>
  <c r="J9991" i="16"/>
  <c r="C13272" i="16"/>
  <c r="B13272" i="16"/>
  <c r="D13273" i="16"/>
  <c r="B15127" i="16"/>
  <c r="C15127" i="16"/>
  <c r="D15128" i="16"/>
  <c r="D12508" i="16"/>
  <c r="B12507" i="16"/>
  <c r="C12507" i="16"/>
  <c r="E5429" i="16"/>
  <c r="I15017" i="16"/>
  <c r="E15018" i="16"/>
  <c r="F15017" i="16"/>
  <c r="C10697" i="16"/>
  <c r="B10697" i="16"/>
  <c r="E8456" i="16"/>
  <c r="J8455" i="16"/>
  <c r="B13710" i="16"/>
  <c r="C13710" i="16"/>
  <c r="D13711" i="16"/>
  <c r="K3945" i="16"/>
  <c r="L3945" i="16"/>
  <c r="E8607" i="16"/>
  <c r="F8606" i="16"/>
  <c r="J8606" i="16"/>
  <c r="L11984" i="16"/>
  <c r="E12258" i="16"/>
  <c r="J12255" i="16"/>
  <c r="I12255" i="16"/>
  <c r="F12255" i="16"/>
  <c r="H12255" i="16"/>
  <c r="D16637" i="16"/>
  <c r="B16636" i="16"/>
  <c r="C16636" i="16"/>
  <c r="B6992" i="16"/>
  <c r="C6992" i="16"/>
  <c r="C8393" i="16"/>
  <c r="B8393" i="16"/>
  <c r="L9372" i="16"/>
  <c r="E15235" i="16"/>
  <c r="E14254" i="16"/>
  <c r="D16764" i="16"/>
  <c r="B16763" i="16"/>
  <c r="C16763" i="16"/>
  <c r="B16108" i="16"/>
  <c r="D16109" i="16"/>
  <c r="C16108" i="16"/>
  <c r="H16562" i="16"/>
  <c r="F16307" i="16"/>
  <c r="K16307" i="16"/>
  <c r="L16307" i="16"/>
  <c r="F14581" i="16"/>
  <c r="K14581" i="16"/>
  <c r="J14581" i="16"/>
  <c r="I14581" i="16"/>
  <c r="H14581" i="16"/>
  <c r="E14582" i="16"/>
  <c r="I6910" i="16"/>
  <c r="L3558" i="16"/>
  <c r="L2952" i="16"/>
  <c r="D2408" i="16"/>
  <c r="B2407" i="16"/>
  <c r="C2407" i="16"/>
  <c r="H15998" i="16"/>
  <c r="K15998" i="16"/>
  <c r="L15998" i="16"/>
  <c r="B10982" i="16"/>
  <c r="C10982" i="16"/>
  <c r="D10700" i="16"/>
  <c r="B10699" i="16"/>
  <c r="D10702" i="16"/>
  <c r="D10701" i="16"/>
  <c r="C10699" i="16"/>
  <c r="E13064" i="16"/>
  <c r="E14038" i="16"/>
  <c r="J14035" i="16"/>
  <c r="I14035" i="16"/>
  <c r="H14035" i="16"/>
  <c r="F14035" i="16"/>
  <c r="H11624" i="16"/>
  <c r="K11624" i="16"/>
  <c r="L11624" i="16"/>
  <c r="E13819" i="16"/>
  <c r="F13818" i="16"/>
  <c r="J13818" i="16"/>
  <c r="C15998" i="16"/>
  <c r="B15998" i="16"/>
  <c r="D15999" i="16"/>
  <c r="D16308" i="16"/>
  <c r="B16307" i="16"/>
  <c r="C16307" i="16"/>
  <c r="E9531" i="16"/>
  <c r="F9530" i="16"/>
  <c r="I15453" i="16"/>
  <c r="H5011" i="16"/>
  <c r="K5011" i="16"/>
  <c r="L5011" i="16"/>
  <c r="I10300" i="16"/>
  <c r="J16702" i="16"/>
  <c r="E10900" i="16"/>
  <c r="J10897" i="16"/>
  <c r="I10897" i="16"/>
  <c r="F10897" i="16"/>
  <c r="K10897" i="16"/>
  <c r="L10897" i="16"/>
  <c r="H10897" i="16"/>
  <c r="E9840" i="16"/>
  <c r="J9837" i="16"/>
  <c r="H9837" i="16"/>
  <c r="I9837" i="16"/>
  <c r="F9837" i="16"/>
  <c r="K9837" i="16"/>
  <c r="H67" i="1"/>
  <c r="I67" i="1"/>
  <c r="C67" i="1"/>
  <c r="B67" i="1"/>
  <c r="A68" i="1"/>
  <c r="K16863" i="16"/>
  <c r="L16863" i="16"/>
  <c r="E6630" i="16"/>
  <c r="H13164" i="16"/>
  <c r="K13164" i="16"/>
  <c r="L13164" i="16"/>
  <c r="E16211" i="16"/>
  <c r="I16210" i="16"/>
  <c r="K13709" i="16"/>
  <c r="L13709" i="16"/>
  <c r="K7190" i="16"/>
  <c r="L7190" i="16"/>
  <c r="D5302" i="16"/>
  <c r="C5300" i="16"/>
  <c r="D5301" i="16"/>
  <c r="B5300" i="16"/>
  <c r="D5303" i="16"/>
  <c r="E7676" i="16"/>
  <c r="H7675" i="16"/>
  <c r="F7675" i="16"/>
  <c r="K7675" i="16"/>
  <c r="L10756" i="16"/>
  <c r="D16000" i="16"/>
  <c r="B15999" i="16"/>
  <c r="C15999" i="16"/>
  <c r="L9837" i="16"/>
  <c r="H9530" i="16"/>
  <c r="K9530" i="16"/>
  <c r="L9530" i="16"/>
  <c r="E8608" i="16"/>
  <c r="H8605" i="16"/>
  <c r="J8605" i="16"/>
  <c r="F8605" i="16"/>
  <c r="I8605" i="16"/>
  <c r="H8455" i="16"/>
  <c r="B12508" i="16"/>
  <c r="C12508" i="16"/>
  <c r="D12509" i="16"/>
  <c r="J7275" i="16"/>
  <c r="I7275" i="16"/>
  <c r="E7276" i="16"/>
  <c r="D16564" i="16"/>
  <c r="B16563" i="16"/>
  <c r="C16563" i="16"/>
  <c r="E13928" i="16"/>
  <c r="I13927" i="16"/>
  <c r="E7465" i="16"/>
  <c r="I7462" i="16"/>
  <c r="H7462" i="16"/>
  <c r="F7462" i="16"/>
  <c r="K7462" i="16"/>
  <c r="L7462" i="16"/>
  <c r="J7462" i="16"/>
  <c r="E6913" i="16"/>
  <c r="H5974" i="16"/>
  <c r="B10845" i="16"/>
  <c r="C10845" i="16"/>
  <c r="E8916" i="16"/>
  <c r="I8913" i="16"/>
  <c r="H8913" i="16"/>
  <c r="F8913" i="16"/>
  <c r="J8913" i="16"/>
  <c r="E15564" i="16"/>
  <c r="H15561" i="16"/>
  <c r="F15561" i="16"/>
  <c r="K15561" i="16"/>
  <c r="L15561" i="16"/>
  <c r="J15561" i="16"/>
  <c r="I15561" i="16"/>
  <c r="K6174" i="16"/>
  <c r="L6174" i="16"/>
  <c r="D2299" i="16"/>
  <c r="B2298" i="16"/>
  <c r="C2298" i="16"/>
  <c r="E16402" i="16"/>
  <c r="I16401" i="16"/>
  <c r="F15344" i="16"/>
  <c r="K15344" i="16"/>
  <c r="L15344" i="16"/>
  <c r="D15783" i="16"/>
  <c r="B15782" i="16"/>
  <c r="C15782" i="16"/>
  <c r="H13382" i="16"/>
  <c r="K13382" i="16"/>
  <c r="L13382" i="16"/>
  <c r="C12710" i="16"/>
  <c r="B12710" i="16"/>
  <c r="D12711" i="16"/>
  <c r="B14910" i="16"/>
  <c r="C14910" i="16"/>
  <c r="D14911" i="16"/>
  <c r="B15890" i="16"/>
  <c r="C15890" i="16"/>
  <c r="D15891" i="16"/>
  <c r="K14908" i="16"/>
  <c r="L14908" i="16"/>
  <c r="B516" i="16"/>
  <c r="D517" i="16"/>
  <c r="C516" i="16"/>
  <c r="K4616" i="16"/>
  <c r="L4616" i="16"/>
  <c r="K12873" i="16"/>
  <c r="L12873" i="16"/>
  <c r="L9067" i="16"/>
  <c r="E12791" i="16"/>
  <c r="E12200" i="16"/>
  <c r="J12197" i="16"/>
  <c r="F12197" i="16"/>
  <c r="K12197" i="16"/>
  <c r="L12197" i="16"/>
  <c r="I12197" i="16"/>
  <c r="H12197" i="16"/>
  <c r="C5299" i="16"/>
  <c r="B5299" i="16"/>
  <c r="B15236" i="16"/>
  <c r="D15237" i="16"/>
  <c r="C15236" i="16"/>
  <c r="J11988" i="16"/>
  <c r="E11989" i="16"/>
  <c r="H11988" i="16"/>
  <c r="F11988" i="16"/>
  <c r="I16635" i="16"/>
  <c r="F16635" i="16"/>
  <c r="E16636" i="16"/>
  <c r="E5014" i="16"/>
  <c r="K10146" i="16"/>
  <c r="L10146" i="16"/>
  <c r="K11406" i="16"/>
  <c r="L11406" i="16"/>
  <c r="E12135" i="16"/>
  <c r="I12134" i="16"/>
  <c r="F12134" i="16"/>
  <c r="K12134" i="16"/>
  <c r="H12134" i="16"/>
  <c r="F5865" i="16"/>
  <c r="K5865" i="16"/>
  <c r="L5865" i="16"/>
  <c r="J5865" i="16"/>
  <c r="I5865" i="16"/>
  <c r="E5866" i="16"/>
  <c r="H5865" i="16"/>
  <c r="D15129" i="16"/>
  <c r="C15128" i="16"/>
  <c r="B15128" i="16"/>
  <c r="K8171" i="16"/>
  <c r="L8171" i="16"/>
  <c r="E11820" i="16"/>
  <c r="J11817" i="16"/>
  <c r="I11817" i="16"/>
  <c r="H11817" i="16"/>
  <c r="F11817" i="16"/>
  <c r="E16565" i="16"/>
  <c r="E16109" i="16"/>
  <c r="H16106" i="16"/>
  <c r="F16106" i="16"/>
  <c r="K16106" i="16"/>
  <c r="L16106" i="16"/>
  <c r="I16106" i="16"/>
  <c r="J16106" i="16"/>
  <c r="C128" i="16"/>
  <c r="D129" i="16"/>
  <c r="B128" i="16"/>
  <c r="D14255" i="16"/>
  <c r="B14254" i="16"/>
  <c r="C14254" i="16"/>
  <c r="K15126" i="16"/>
  <c r="L15126" i="16"/>
  <c r="B10984" i="16"/>
  <c r="C10984" i="16"/>
  <c r="I13818" i="16"/>
  <c r="B10701" i="16"/>
  <c r="C10701" i="16"/>
  <c r="D2409" i="16"/>
  <c r="B2408" i="16"/>
  <c r="C2408" i="16"/>
  <c r="B16764" i="16"/>
  <c r="C16764" i="16"/>
  <c r="D16765" i="16"/>
  <c r="E12259" i="16"/>
  <c r="B13711" i="16"/>
  <c r="C13711" i="16"/>
  <c r="D13712" i="16"/>
  <c r="D8549" i="16"/>
  <c r="D8548" i="16"/>
  <c r="D8547" i="16"/>
  <c r="B8546" i="16"/>
  <c r="C8546" i="16"/>
  <c r="J14690" i="16"/>
  <c r="I5974" i="16"/>
  <c r="J8914" i="16"/>
  <c r="H15562" i="16"/>
  <c r="C8257" i="16"/>
  <c r="B8257" i="16"/>
  <c r="E12711" i="16"/>
  <c r="I12708" i="16"/>
  <c r="F12708" i="16"/>
  <c r="H12708" i="16"/>
  <c r="J12708" i="16"/>
  <c r="F14363" i="16"/>
  <c r="J14363" i="16"/>
  <c r="E14364" i="16"/>
  <c r="I14363" i="16"/>
  <c r="H14363" i="16"/>
  <c r="E15673" i="16"/>
  <c r="J15670" i="16"/>
  <c r="I15670" i="16"/>
  <c r="H15670" i="16"/>
  <c r="F15670" i="16"/>
  <c r="K15670" i="16"/>
  <c r="E6572" i="16"/>
  <c r="C13064" i="16"/>
  <c r="B13064" i="16"/>
  <c r="D13065" i="16"/>
  <c r="L14144" i="16"/>
  <c r="J7911" i="16"/>
  <c r="E16765" i="16"/>
  <c r="F16762" i="16"/>
  <c r="K16762" i="16"/>
  <c r="I16762" i="16"/>
  <c r="H16762" i="16"/>
  <c r="J16762" i="16"/>
  <c r="E4618" i="16"/>
  <c r="F4615" i="16"/>
  <c r="J4615" i="16"/>
  <c r="I4615" i="16"/>
  <c r="H4615" i="16"/>
  <c r="J10608" i="16"/>
  <c r="C201" i="16"/>
  <c r="B201" i="16"/>
  <c r="D202" i="16"/>
  <c r="B16210" i="16"/>
  <c r="C16210" i="16"/>
  <c r="D16211" i="16"/>
  <c r="E13493" i="16"/>
  <c r="H13490" i="16"/>
  <c r="F13490" i="16"/>
  <c r="J13490" i="16"/>
  <c r="I13490" i="16"/>
  <c r="B55" i="16"/>
  <c r="C55" i="16"/>
  <c r="D56" i="16"/>
  <c r="E10148" i="16"/>
  <c r="H10145" i="16"/>
  <c r="F10145" i="16"/>
  <c r="J10145" i="16"/>
  <c r="I10145" i="16"/>
  <c r="E11408" i="16"/>
  <c r="H11405" i="16"/>
  <c r="F11405" i="16"/>
  <c r="I11405" i="16"/>
  <c r="J11405" i="16"/>
  <c r="F12308" i="16"/>
  <c r="K12308" i="16"/>
  <c r="L12308" i="16"/>
  <c r="B14800" i="16"/>
  <c r="C14800" i="16"/>
  <c r="D14801" i="16"/>
  <c r="E6631" i="16"/>
  <c r="H6630" i="16"/>
  <c r="B8545" i="16"/>
  <c r="C8545" i="16"/>
  <c r="D14146" i="16"/>
  <c r="B14145" i="16"/>
  <c r="C14145" i="16"/>
  <c r="K15562" i="16"/>
  <c r="D13495" i="16"/>
  <c r="C13494" i="16"/>
  <c r="B13494" i="16"/>
  <c r="E5539" i="16"/>
  <c r="H5538" i="16"/>
  <c r="F5538" i="16"/>
  <c r="L14581" i="16"/>
  <c r="J5429" i="16"/>
  <c r="E5430" i="16"/>
  <c r="H5429" i="16"/>
  <c r="F5429" i="16"/>
  <c r="E9995" i="16"/>
  <c r="F14690" i="16"/>
  <c r="L6502" i="16"/>
  <c r="E8173" i="16"/>
  <c r="F8170" i="16"/>
  <c r="H8170" i="16"/>
  <c r="J8170" i="16"/>
  <c r="I8170" i="16"/>
  <c r="D16487" i="16"/>
  <c r="C16486" i="16"/>
  <c r="B16486" i="16"/>
  <c r="E15891" i="16"/>
  <c r="H15888" i="16"/>
  <c r="F15888" i="16"/>
  <c r="K15888" i="16"/>
  <c r="L15888" i="16"/>
  <c r="J15888" i="16"/>
  <c r="I15888" i="16"/>
  <c r="B8258" i="16"/>
  <c r="C8258" i="16"/>
  <c r="E11167" i="16"/>
  <c r="D1217" i="16"/>
  <c r="B1216" i="16"/>
  <c r="C1216" i="16"/>
  <c r="L15671" i="16"/>
  <c r="E15346" i="16"/>
  <c r="J15343" i="16"/>
  <c r="I15343" i="16"/>
  <c r="F15343" i="16"/>
  <c r="K15343" i="16"/>
  <c r="L15343" i="16"/>
  <c r="H15343" i="16"/>
  <c r="E14800" i="16"/>
  <c r="J14799" i="16"/>
  <c r="D11908" i="16"/>
  <c r="B11907" i="16"/>
  <c r="C11907" i="16"/>
  <c r="D11910" i="16"/>
  <c r="D11909" i="16"/>
  <c r="E13384" i="16"/>
  <c r="H13381" i="16"/>
  <c r="F13381" i="16"/>
  <c r="J13381" i="16"/>
  <c r="I13381" i="16"/>
  <c r="E14148" i="16"/>
  <c r="D14692" i="16"/>
  <c r="B14691" i="16"/>
  <c r="C14691" i="16"/>
  <c r="F7911" i="16"/>
  <c r="K7911" i="16"/>
  <c r="L6429" i="16"/>
  <c r="C1024" i="16"/>
  <c r="B1024" i="16"/>
  <c r="D1025" i="16"/>
  <c r="L4920" i="16"/>
  <c r="J10454" i="16"/>
  <c r="I10454" i="16"/>
  <c r="E10455" i="16"/>
  <c r="I10608" i="16"/>
  <c r="E7192" i="16"/>
  <c r="J7189" i="16"/>
  <c r="I7189" i="16"/>
  <c r="F7189" i="16"/>
  <c r="K7189" i="16"/>
  <c r="L7189" i="16"/>
  <c r="H7189" i="16"/>
  <c r="B15454" i="16"/>
  <c r="C15454" i="16"/>
  <c r="D15455" i="16"/>
  <c r="C12788" i="16"/>
  <c r="B12788" i="16"/>
  <c r="D12789" i="16"/>
  <c r="E9225" i="16"/>
  <c r="J13273" i="16"/>
  <c r="E13274" i="16"/>
  <c r="I13273" i="16"/>
  <c r="F13273" i="16"/>
  <c r="K13273" i="16"/>
  <c r="L13273" i="16"/>
  <c r="H13273" i="16"/>
  <c r="D12640" i="16"/>
  <c r="B12639" i="16"/>
  <c r="C12639" i="16"/>
  <c r="B395" i="16"/>
  <c r="D396" i="16"/>
  <c r="C395" i="16"/>
  <c r="E8040" i="16"/>
  <c r="I8037" i="16"/>
  <c r="H8037" i="16"/>
  <c r="J8037" i="16"/>
  <c r="F8037" i="16"/>
  <c r="K8037" i="16"/>
  <c r="L16483" i="16"/>
  <c r="B8696" i="16"/>
  <c r="C8696" i="16"/>
  <c r="C10985" i="16"/>
  <c r="B10985" i="16"/>
  <c r="E14039" i="16"/>
  <c r="D10705" i="16"/>
  <c r="D10704" i="16"/>
  <c r="D10703" i="16"/>
  <c r="B10702" i="16"/>
  <c r="C10702" i="16"/>
  <c r="D16638" i="16"/>
  <c r="B16637" i="16"/>
  <c r="C16637" i="16"/>
  <c r="E15019" i="16"/>
  <c r="H15016" i="16"/>
  <c r="F15016" i="16"/>
  <c r="J15016" i="16"/>
  <c r="I15016" i="16"/>
  <c r="B13273" i="16"/>
  <c r="C13273" i="16"/>
  <c r="D13274" i="16"/>
  <c r="E10303" i="16"/>
  <c r="B8544" i="16"/>
  <c r="C8544" i="16"/>
  <c r="H14690" i="16"/>
  <c r="L6909" i="16"/>
  <c r="B10846" i="16"/>
  <c r="C10846" i="16"/>
  <c r="I8171" i="16"/>
  <c r="H15889" i="16"/>
  <c r="D8262" i="16"/>
  <c r="D8261" i="16"/>
  <c r="D8260" i="16"/>
  <c r="B8259" i="16"/>
  <c r="C8259" i="16"/>
  <c r="E6351" i="16"/>
  <c r="H6350" i="16"/>
  <c r="F6350" i="16"/>
  <c r="B13820" i="16"/>
  <c r="C13820" i="16"/>
  <c r="D13821" i="16"/>
  <c r="B14038" i="16"/>
  <c r="D14039" i="16"/>
  <c r="C14038" i="16"/>
  <c r="J15344" i="16"/>
  <c r="C8396" i="16"/>
  <c r="B8396" i="16"/>
  <c r="B16399" i="16"/>
  <c r="C16399" i="16"/>
  <c r="D16400" i="16"/>
  <c r="J13382" i="16"/>
  <c r="E6972" i="16"/>
  <c r="H6971" i="16"/>
  <c r="F6971" i="16"/>
  <c r="I7911" i="16"/>
  <c r="I5647" i="16"/>
  <c r="E5648" i="16"/>
  <c r="F5647" i="16"/>
  <c r="K5647" i="16"/>
  <c r="L5647" i="16"/>
  <c r="H5647" i="16"/>
  <c r="J5647" i="16"/>
  <c r="K11724" i="16"/>
  <c r="L11724" i="16"/>
  <c r="D14583" i="16"/>
  <c r="C14582" i="16"/>
  <c r="B14582" i="16"/>
  <c r="L16701" i="16"/>
  <c r="F10608" i="16"/>
  <c r="K10608" i="16"/>
  <c r="L10608" i="16"/>
  <c r="B273" i="16"/>
  <c r="C273" i="16"/>
  <c r="D274" i="16"/>
  <c r="E9071" i="16"/>
  <c r="E4685" i="16"/>
  <c r="F4682" i="16"/>
  <c r="J4682" i="16"/>
  <c r="I4682" i="16"/>
  <c r="H4682" i="16"/>
  <c r="E9686" i="16"/>
  <c r="J9683" i="16"/>
  <c r="I9683" i="16"/>
  <c r="H9683" i="16"/>
  <c r="F9683" i="16"/>
  <c r="K9683" i="16"/>
  <c r="L9683" i="16"/>
  <c r="E4557" i="16"/>
  <c r="F4554" i="16"/>
  <c r="K4554" i="16"/>
  <c r="L4554" i="16"/>
  <c r="J4554" i="16"/>
  <c r="I4554" i="16"/>
  <c r="H4554" i="16"/>
  <c r="D15021" i="16"/>
  <c r="B15020" i="16"/>
  <c r="C15020" i="16"/>
  <c r="D3607" i="16"/>
  <c r="D3606" i="16"/>
  <c r="C3604" i="16"/>
  <c r="B3604" i="16"/>
  <c r="D3605" i="16"/>
  <c r="E15128" i="16"/>
  <c r="H15125" i="16"/>
  <c r="F15125" i="16"/>
  <c r="K15125" i="16"/>
  <c r="L15125" i="16"/>
  <c r="I15125" i="16"/>
  <c r="J15125" i="16"/>
  <c r="C1939" i="16"/>
  <c r="B1939" i="16"/>
  <c r="D1940" i="16"/>
  <c r="K15452" i="16"/>
  <c r="L15452" i="16"/>
  <c r="K11623" i="16"/>
  <c r="L11623" i="16"/>
  <c r="J10146" i="16"/>
  <c r="D8700" i="16"/>
  <c r="D8699" i="16"/>
  <c r="D8698" i="16"/>
  <c r="B8697" i="16"/>
  <c r="C8697" i="16"/>
  <c r="D10989" i="16"/>
  <c r="D10988" i="16"/>
  <c r="D10987" i="16"/>
  <c r="B10986" i="16"/>
  <c r="C10986" i="16"/>
  <c r="J11406" i="16"/>
  <c r="I5320" i="16"/>
  <c r="E5321" i="16"/>
  <c r="H5320" i="16"/>
  <c r="F5320" i="16"/>
  <c r="J5320" i="16"/>
  <c r="E8311" i="16"/>
  <c r="H8310" i="16"/>
  <c r="E6267" i="16"/>
  <c r="F6264" i="16"/>
  <c r="J6264" i="16"/>
  <c r="I6264" i="16"/>
  <c r="H6264" i="16"/>
  <c r="J5211" i="16"/>
  <c r="I5211" i="16"/>
  <c r="E5212" i="16"/>
  <c r="H5211" i="16"/>
  <c r="F5211" i="16"/>
  <c r="D14367" i="16"/>
  <c r="B14366" i="16"/>
  <c r="C14366" i="16"/>
  <c r="C2602" i="16"/>
  <c r="B2602" i="16"/>
  <c r="D2603" i="16"/>
  <c r="E7113" i="16"/>
  <c r="J7110" i="16"/>
  <c r="I7110" i="16"/>
  <c r="F7110" i="16"/>
  <c r="H7110" i="16"/>
  <c r="J4756" i="16"/>
  <c r="I4756" i="16"/>
  <c r="E4757" i="16"/>
  <c r="H4756" i="16"/>
  <c r="F4756" i="16"/>
  <c r="E7568" i="16"/>
  <c r="J7565" i="16"/>
  <c r="I7565" i="16"/>
  <c r="H7565" i="16"/>
  <c r="F7565" i="16"/>
  <c r="E12968" i="16"/>
  <c r="I12967" i="16"/>
  <c r="H12967" i="16"/>
  <c r="F12967" i="16"/>
  <c r="K12967" i="16"/>
  <c r="L12967" i="16"/>
  <c r="J12967" i="16"/>
  <c r="F12307" i="16"/>
  <c r="K12307" i="16"/>
  <c r="L12307" i="16"/>
  <c r="J12307" i="16"/>
  <c r="E13820" i="16"/>
  <c r="I13817" i="16"/>
  <c r="H13817" i="16"/>
  <c r="F13817" i="16"/>
  <c r="J13817" i="16"/>
  <c r="H68" i="1"/>
  <c r="I68" i="1"/>
  <c r="C68" i="1"/>
  <c r="A69" i="1"/>
  <c r="B68" i="1"/>
  <c r="E9841" i="16"/>
  <c r="D16309" i="16"/>
  <c r="C16308" i="16"/>
  <c r="B16308" i="16"/>
  <c r="H13818" i="16"/>
  <c r="K13818" i="16"/>
  <c r="L13818" i="16"/>
  <c r="C10700" i="16"/>
  <c r="B10700" i="16"/>
  <c r="J15235" i="16"/>
  <c r="E15236" i="16"/>
  <c r="F15235" i="16"/>
  <c r="K15235" i="16"/>
  <c r="L15235" i="16"/>
  <c r="I15235" i="16"/>
  <c r="H15235" i="16"/>
  <c r="I8606" i="16"/>
  <c r="H15017" i="16"/>
  <c r="K15017" i="16"/>
  <c r="L15017" i="16"/>
  <c r="D16819" i="16"/>
  <c r="B16818" i="16"/>
  <c r="C16818" i="16"/>
  <c r="J4835" i="16"/>
  <c r="I4835" i="16"/>
  <c r="E4836" i="16"/>
  <c r="F4835" i="16"/>
  <c r="I7463" i="16"/>
  <c r="E16310" i="16"/>
  <c r="E6504" i="16"/>
  <c r="I6501" i="16"/>
  <c r="H6501" i="16"/>
  <c r="F6501" i="16"/>
  <c r="K6501" i="16"/>
  <c r="L6501" i="16"/>
  <c r="J6501" i="16"/>
  <c r="E11520" i="16"/>
  <c r="I11517" i="16"/>
  <c r="H11517" i="16"/>
  <c r="F11517" i="16"/>
  <c r="J11517" i="16"/>
  <c r="J8171" i="16"/>
  <c r="I15889" i="16"/>
  <c r="E6176" i="16"/>
  <c r="I6173" i="16"/>
  <c r="H6173" i="16"/>
  <c r="F6173" i="16"/>
  <c r="J6173" i="16"/>
  <c r="D13386" i="16"/>
  <c r="B13385" i="16"/>
  <c r="C13385" i="16"/>
  <c r="J11818" i="16"/>
  <c r="D12571" i="16"/>
  <c r="C12570" i="16"/>
  <c r="B12570" i="16"/>
  <c r="K6077" i="16"/>
  <c r="L6077" i="16"/>
  <c r="B8397" i="16"/>
  <c r="C8397" i="16"/>
  <c r="E14474" i="16"/>
  <c r="J14471" i="16"/>
  <c r="I14471" i="16"/>
  <c r="H14471" i="16"/>
  <c r="F14471" i="16"/>
  <c r="B11905" i="16"/>
  <c r="C11905" i="16"/>
  <c r="L10300" i="16"/>
  <c r="E6431" i="16"/>
  <c r="J6428" i="16"/>
  <c r="I6428" i="16"/>
  <c r="H6428" i="16"/>
  <c r="F6428" i="16"/>
  <c r="E13711" i="16"/>
  <c r="I13708" i="16"/>
  <c r="H13708" i="16"/>
  <c r="F13708" i="16"/>
  <c r="K13708" i="16"/>
  <c r="L13708" i="16"/>
  <c r="J13708" i="16"/>
  <c r="E12637" i="16"/>
  <c r="F12636" i="16"/>
  <c r="I12636" i="16"/>
  <c r="E4922" i="16"/>
  <c r="F4919" i="16"/>
  <c r="J4919" i="16"/>
  <c r="I4919" i="16"/>
  <c r="H4919" i="16"/>
  <c r="K11288" i="16"/>
  <c r="L11288" i="16"/>
  <c r="K13163" i="16"/>
  <c r="L13163" i="16"/>
  <c r="K16818" i="16"/>
  <c r="L16818" i="16"/>
  <c r="K7790" i="16"/>
  <c r="L7790" i="16"/>
  <c r="K12787" i="16"/>
  <c r="L12787" i="16"/>
  <c r="I12198" i="16"/>
  <c r="J7111" i="16"/>
  <c r="I4683" i="16"/>
  <c r="L4683" i="16"/>
  <c r="C1577" i="16"/>
  <c r="B1577" i="16"/>
  <c r="D1578" i="16"/>
  <c r="I4555" i="16"/>
  <c r="L4555" i="16"/>
  <c r="F16107" i="16"/>
  <c r="J7566" i="16"/>
  <c r="K8760" i="16"/>
  <c r="L8760" i="16"/>
  <c r="F12569" i="16"/>
  <c r="E12570" i="16"/>
  <c r="I12569" i="16"/>
  <c r="J15126" i="16"/>
  <c r="L5756" i="16"/>
  <c r="E15456" i="16"/>
  <c r="K12508" i="16"/>
  <c r="L12508" i="16"/>
  <c r="C13164" i="16"/>
  <c r="B13164" i="16"/>
  <c r="D13165" i="16"/>
  <c r="K12064" i="16"/>
  <c r="L12064" i="16"/>
  <c r="E11907" i="16"/>
  <c r="H11906" i="16"/>
  <c r="F11906" i="16"/>
  <c r="I6265" i="16"/>
  <c r="E9532" i="16"/>
  <c r="H9529" i="16"/>
  <c r="F9529" i="16"/>
  <c r="J9529" i="16"/>
  <c r="I9529" i="16"/>
  <c r="E8457" i="16"/>
  <c r="I8454" i="16"/>
  <c r="H8454" i="16"/>
  <c r="F8454" i="16"/>
  <c r="K8454" i="16"/>
  <c r="L8454" i="16"/>
  <c r="J8454" i="16"/>
  <c r="E5976" i="16"/>
  <c r="I5973" i="16"/>
  <c r="H5973" i="16"/>
  <c r="F5973" i="16"/>
  <c r="J5973" i="16"/>
  <c r="I9530" i="16"/>
  <c r="I8455" i="16"/>
  <c r="E14692" i="16"/>
  <c r="J14689" i="16"/>
  <c r="I14689" i="16"/>
  <c r="H14689" i="16"/>
  <c r="F14689" i="16"/>
  <c r="D10850" i="16"/>
  <c r="D10849" i="16"/>
  <c r="D10848" i="16"/>
  <c r="C10847" i="16"/>
  <c r="B10847" i="16"/>
  <c r="K15889" i="16"/>
  <c r="L15453" i="16"/>
  <c r="I11818" i="16"/>
  <c r="D8401" i="16"/>
  <c r="D8400" i="16"/>
  <c r="D8399" i="16"/>
  <c r="B8398" i="16"/>
  <c r="C8398" i="16"/>
  <c r="B13601" i="16"/>
  <c r="D13602" i="16"/>
  <c r="C13601" i="16"/>
  <c r="J5108" i="16"/>
  <c r="I5108" i="16"/>
  <c r="E5109" i="16"/>
  <c r="F5108" i="16"/>
  <c r="E7913" i="16"/>
  <c r="J7910" i="16"/>
  <c r="H7910" i="16"/>
  <c r="F7910" i="16"/>
  <c r="K7910" i="16"/>
  <c r="I7910" i="16"/>
  <c r="E7367" i="16"/>
  <c r="H7366" i="16"/>
  <c r="F7366" i="16"/>
  <c r="L6910" i="16"/>
  <c r="E10610" i="16"/>
  <c r="F10607" i="16"/>
  <c r="K10607" i="16"/>
  <c r="L10607" i="16"/>
  <c r="J10607" i="16"/>
  <c r="I10607" i="16"/>
  <c r="H10607" i="16"/>
  <c r="D3001" i="16"/>
  <c r="B2998" i="16"/>
  <c r="C2998" i="16"/>
  <c r="D2999" i="16"/>
  <c r="D3000" i="16"/>
  <c r="I7111" i="16"/>
  <c r="C5298" i="16"/>
  <c r="B5298" i="16"/>
  <c r="J4555" i="16"/>
  <c r="H16107" i="16"/>
  <c r="I7566" i="16"/>
  <c r="D14474" i="16"/>
  <c r="C14473" i="16"/>
  <c r="B14473" i="16"/>
  <c r="K15997" i="16"/>
  <c r="L15997" i="16"/>
  <c r="B830" i="16"/>
  <c r="C830" i="16"/>
  <c r="D831" i="16"/>
  <c r="E16485" i="16"/>
  <c r="H16482" i="16"/>
  <c r="F16482" i="16"/>
  <c r="J16482" i="16"/>
  <c r="I16482" i="16"/>
  <c r="B8695" i="16"/>
  <c r="C8695" i="16"/>
  <c r="J6265" i="16"/>
  <c r="E10901" i="16"/>
  <c r="J9530" i="16"/>
  <c r="K14035" i="16"/>
  <c r="L14035" i="16"/>
  <c r="F13064" i="16"/>
  <c r="K13064" i="16"/>
  <c r="L13064" i="16"/>
  <c r="J13064" i="16"/>
  <c r="H13064" i="16"/>
  <c r="E13065" i="16"/>
  <c r="I13064" i="16"/>
  <c r="E14583" i="16"/>
  <c r="I14580" i="16"/>
  <c r="H14580" i="16"/>
  <c r="F14580" i="16"/>
  <c r="K14580" i="16"/>
  <c r="L14580" i="16"/>
  <c r="J14580" i="16"/>
  <c r="D16110" i="16"/>
  <c r="B16109" i="16"/>
  <c r="C16109" i="16"/>
  <c r="E14255" i="16"/>
  <c r="I14254" i="16"/>
  <c r="H14254" i="16"/>
  <c r="F14254" i="16"/>
  <c r="K14254" i="16"/>
  <c r="L14254" i="16"/>
  <c r="J14254" i="16"/>
  <c r="K12255" i="16"/>
  <c r="L12255" i="16"/>
  <c r="H8606" i="16"/>
  <c r="K8606" i="16"/>
  <c r="L8606" i="16"/>
  <c r="F8455" i="16"/>
  <c r="K8455" i="16"/>
  <c r="J15017" i="16"/>
  <c r="C12966" i="16"/>
  <c r="B12966" i="16"/>
  <c r="D12967" i="16"/>
  <c r="H7463" i="16"/>
  <c r="K7463" i="16"/>
  <c r="L7463" i="16"/>
  <c r="E6686" i="16"/>
  <c r="J6685" i="16"/>
  <c r="F5974" i="16"/>
  <c r="K5974" i="16"/>
  <c r="E15782" i="16"/>
  <c r="I15779" i="16"/>
  <c r="F15779" i="16"/>
  <c r="K15779" i="16"/>
  <c r="H15779" i="16"/>
  <c r="J15779" i="16"/>
  <c r="D12874" i="16"/>
  <c r="B12873" i="16"/>
  <c r="C12873" i="16"/>
  <c r="H8914" i="16"/>
  <c r="K8914" i="16"/>
  <c r="L8914" i="16"/>
  <c r="I15562" i="16"/>
  <c r="J15889" i="16"/>
  <c r="F12709" i="16"/>
  <c r="K12709" i="16"/>
  <c r="L12709" i="16"/>
  <c r="J6174" i="16"/>
  <c r="K11163" i="16"/>
  <c r="L11163" i="16"/>
  <c r="C16703" i="16"/>
  <c r="B16703" i="16"/>
  <c r="D16704" i="16"/>
  <c r="F11818" i="16"/>
  <c r="K11818" i="16"/>
  <c r="L11818" i="16"/>
  <c r="E6079" i="16"/>
  <c r="J6076" i="16"/>
  <c r="I6076" i="16"/>
  <c r="H6076" i="16"/>
  <c r="F6076" i="16"/>
  <c r="K6076" i="16"/>
  <c r="L6076" i="16"/>
  <c r="K6568" i="16"/>
  <c r="L6568" i="16"/>
  <c r="F14472" i="16"/>
  <c r="K14472" i="16"/>
  <c r="L14472" i="16"/>
  <c r="C11906" i="16"/>
  <c r="B11906" i="16"/>
  <c r="D15564" i="16"/>
  <c r="C15563" i="16"/>
  <c r="B15563" i="16"/>
  <c r="F16763" i="16"/>
  <c r="K16763" i="16"/>
  <c r="L16763" i="16"/>
  <c r="J6429" i="16"/>
  <c r="B637" i="16"/>
  <c r="C637" i="16"/>
  <c r="D638" i="16"/>
  <c r="E11726" i="16"/>
  <c r="F11723" i="16"/>
  <c r="K11723" i="16"/>
  <c r="L11723" i="16"/>
  <c r="H11723" i="16"/>
  <c r="J11723" i="16"/>
  <c r="I11723" i="16"/>
  <c r="E14910" i="16"/>
  <c r="J14907" i="16"/>
  <c r="F14907" i="16"/>
  <c r="I14907" i="16"/>
  <c r="H14907" i="16"/>
  <c r="J4920" i="16"/>
  <c r="E16705" i="16"/>
  <c r="E11290" i="16"/>
  <c r="F11287" i="16"/>
  <c r="K11287" i="16"/>
  <c r="J11287" i="16"/>
  <c r="I11287" i="16"/>
  <c r="H11287" i="16"/>
  <c r="E13167" i="16"/>
  <c r="B15673" i="16"/>
  <c r="C15673" i="16"/>
  <c r="D15674" i="16"/>
  <c r="E12875" i="16"/>
  <c r="J12872" i="16"/>
  <c r="I12872" i="16"/>
  <c r="H12872" i="16"/>
  <c r="F12872" i="16"/>
  <c r="K12872" i="16"/>
  <c r="L12872" i="16"/>
  <c r="E16820" i="16"/>
  <c r="F16817" i="16"/>
  <c r="I16817" i="16"/>
  <c r="H16817" i="16"/>
  <c r="J16817" i="16"/>
  <c r="J7190" i="16"/>
  <c r="E7792" i="16"/>
  <c r="J7789" i="16"/>
  <c r="I7789" i="16"/>
  <c r="F7789" i="16"/>
  <c r="K7789" i="16"/>
  <c r="L7789" i="16"/>
  <c r="H7789" i="16"/>
  <c r="H12198" i="16"/>
  <c r="K12198" i="16"/>
  <c r="L12198" i="16"/>
  <c r="F7111" i="16"/>
  <c r="K7111" i="16"/>
  <c r="L7111" i="16"/>
  <c r="K16561" i="16"/>
  <c r="L16561" i="16"/>
  <c r="K9221" i="16"/>
  <c r="L9221" i="16"/>
  <c r="E9377" i="16"/>
  <c r="H9376" i="16"/>
  <c r="F9376" i="16"/>
  <c r="H13491" i="16"/>
  <c r="K13491" i="16"/>
  <c r="L13491" i="16"/>
  <c r="J16107" i="16"/>
  <c r="F7566" i="16"/>
  <c r="K7566" i="16"/>
  <c r="E13602" i="16"/>
  <c r="J13599" i="16"/>
  <c r="F13599" i="16"/>
  <c r="I13599" i="16"/>
  <c r="H13599" i="16"/>
  <c r="D13930" i="16"/>
  <c r="C13929" i="16"/>
  <c r="B13929" i="16"/>
  <c r="E8762" i="16"/>
  <c r="H8759" i="16"/>
  <c r="J8759" i="16"/>
  <c r="I8759" i="16"/>
  <c r="F8759" i="16"/>
  <c r="K8759" i="16"/>
  <c r="L8759" i="16"/>
  <c r="E11036" i="16"/>
  <c r="J11033" i="16"/>
  <c r="H11033" i="16"/>
  <c r="I11033" i="16"/>
  <c r="F11033" i="16"/>
  <c r="E16001" i="16"/>
  <c r="F8038" i="16"/>
  <c r="K8038" i="16"/>
  <c r="L8038" i="16"/>
  <c r="E7039" i="16"/>
  <c r="H7038" i="16"/>
  <c r="F7038" i="16"/>
  <c r="E5758" i="16"/>
  <c r="F5755" i="16"/>
  <c r="K5755" i="16"/>
  <c r="L5755" i="16"/>
  <c r="J5755" i="16"/>
  <c r="I5755" i="16"/>
  <c r="H5755" i="16"/>
  <c r="C15345" i="16"/>
  <c r="B15345" i="16"/>
  <c r="D15346" i="16"/>
  <c r="E11627" i="16"/>
  <c r="E12510" i="16"/>
  <c r="I12507" i="16"/>
  <c r="F12507" i="16"/>
  <c r="K12507" i="16"/>
  <c r="L12507" i="16"/>
  <c r="J12507" i="16"/>
  <c r="E10758" i="16"/>
  <c r="H10755" i="16"/>
  <c r="I10755" i="16"/>
  <c r="F10755" i="16"/>
  <c r="J10755" i="16"/>
  <c r="E12066" i="16"/>
  <c r="H12063" i="16"/>
  <c r="F12063" i="16"/>
  <c r="K12063" i="16"/>
  <c r="L12063" i="16"/>
  <c r="I12063" i="16"/>
  <c r="J12063" i="16"/>
  <c r="F6265" i="16"/>
  <c r="K6265" i="16"/>
  <c r="L6265" i="16"/>
  <c r="E11037" i="16"/>
  <c r="B13821" i="16"/>
  <c r="C13821" i="16"/>
  <c r="D13822" i="16"/>
  <c r="E9996" i="16"/>
  <c r="H9995" i="16"/>
  <c r="F9995" i="16"/>
  <c r="K9995" i="16"/>
  <c r="I9995" i="16"/>
  <c r="J9995" i="16"/>
  <c r="E14911" i="16"/>
  <c r="B13165" i="16"/>
  <c r="C13165" i="16"/>
  <c r="D13166" i="16"/>
  <c r="I8310" i="16"/>
  <c r="C3606" i="16"/>
  <c r="B3606" i="16"/>
  <c r="D14584" i="16"/>
  <c r="B14583" i="16"/>
  <c r="C14583" i="16"/>
  <c r="E10149" i="16"/>
  <c r="E16403" i="16"/>
  <c r="I16400" i="16"/>
  <c r="J16400" i="16"/>
  <c r="F16400" i="16"/>
  <c r="H16400" i="16"/>
  <c r="E13929" i="16"/>
  <c r="F13926" i="16"/>
  <c r="K13926" i="16"/>
  <c r="L13926" i="16"/>
  <c r="H13926" i="16"/>
  <c r="I13926" i="16"/>
  <c r="J13926" i="16"/>
  <c r="E10759" i="16"/>
  <c r="E16002" i="16"/>
  <c r="I16001" i="16"/>
  <c r="H16001" i="16"/>
  <c r="F16001" i="16"/>
  <c r="H16705" i="16"/>
  <c r="F16705" i="16"/>
  <c r="K16705" i="16"/>
  <c r="L16705" i="16"/>
  <c r="J16705" i="16"/>
  <c r="E16706" i="16"/>
  <c r="I16705" i="16"/>
  <c r="K14907" i="16"/>
  <c r="L14907" i="16"/>
  <c r="D639" i="16"/>
  <c r="B638" i="16"/>
  <c r="C638" i="16"/>
  <c r="E6080" i="16"/>
  <c r="L15779" i="16"/>
  <c r="K16482" i="16"/>
  <c r="L16482" i="16"/>
  <c r="J7366" i="16"/>
  <c r="E5110" i="16"/>
  <c r="H5107" i="16"/>
  <c r="F5107" i="16"/>
  <c r="J5107" i="16"/>
  <c r="I5107" i="16"/>
  <c r="E5977" i="16"/>
  <c r="K9529" i="16"/>
  <c r="L9529" i="16"/>
  <c r="J11906" i="16"/>
  <c r="J12569" i="16"/>
  <c r="K6428" i="16"/>
  <c r="L6428" i="16"/>
  <c r="K14471" i="16"/>
  <c r="L14471" i="16"/>
  <c r="K6173" i="16"/>
  <c r="L6173" i="16"/>
  <c r="E4837" i="16"/>
  <c r="H4834" i="16"/>
  <c r="F4834" i="16"/>
  <c r="J4834" i="16"/>
  <c r="I4834" i="16"/>
  <c r="E13821" i="16"/>
  <c r="K7565" i="16"/>
  <c r="L7565" i="16"/>
  <c r="E9687" i="16"/>
  <c r="J9071" i="16"/>
  <c r="I9071" i="16"/>
  <c r="E9072" i="16"/>
  <c r="H9071" i="16"/>
  <c r="F9071" i="16"/>
  <c r="K9071" i="16"/>
  <c r="J6350" i="16"/>
  <c r="E10304" i="16"/>
  <c r="K15016" i="16"/>
  <c r="L15016" i="16"/>
  <c r="B10703" i="16"/>
  <c r="C10703" i="16"/>
  <c r="E10456" i="16"/>
  <c r="I10453" i="16"/>
  <c r="F10453" i="16"/>
  <c r="K10453" i="16"/>
  <c r="L10453" i="16"/>
  <c r="J10453" i="16"/>
  <c r="H10453" i="16"/>
  <c r="L7911" i="16"/>
  <c r="D11913" i="16"/>
  <c r="D11912" i="16"/>
  <c r="D11911" i="16"/>
  <c r="B11910" i="16"/>
  <c r="C11910" i="16"/>
  <c r="C1217" i="16"/>
  <c r="B1217" i="16"/>
  <c r="D1218" i="16"/>
  <c r="I6630" i="16"/>
  <c r="K10145" i="16"/>
  <c r="L10145" i="16"/>
  <c r="K13490" i="16"/>
  <c r="L13490" i="16"/>
  <c r="D13713" i="16"/>
  <c r="C13712" i="16"/>
  <c r="B13712" i="16"/>
  <c r="D16766" i="16"/>
  <c r="B16765" i="16"/>
  <c r="C16765" i="16"/>
  <c r="C129" i="16"/>
  <c r="D130" i="16"/>
  <c r="B129" i="16"/>
  <c r="E16637" i="16"/>
  <c r="J16634" i="16"/>
  <c r="F16634" i="16"/>
  <c r="I16634" i="16"/>
  <c r="H16634" i="16"/>
  <c r="H16401" i="16"/>
  <c r="E8917" i="16"/>
  <c r="F13927" i="16"/>
  <c r="E7277" i="16"/>
  <c r="H7274" i="16"/>
  <c r="J7274" i="16"/>
  <c r="F7274" i="16"/>
  <c r="I7274" i="16"/>
  <c r="K8605" i="16"/>
  <c r="L8605" i="16"/>
  <c r="B16000" i="16"/>
  <c r="C16000" i="16"/>
  <c r="D16001" i="16"/>
  <c r="C8400" i="16"/>
  <c r="B8400" i="16"/>
  <c r="E8312" i="16"/>
  <c r="I8309" i="16"/>
  <c r="F8309" i="16"/>
  <c r="H8309" i="16"/>
  <c r="J8309" i="16"/>
  <c r="C5301" i="16"/>
  <c r="B5301" i="16"/>
  <c r="K7038" i="16"/>
  <c r="E16486" i="16"/>
  <c r="E10611" i="16"/>
  <c r="D8403" i="16"/>
  <c r="C8401" i="16"/>
  <c r="D8402" i="16"/>
  <c r="B8401" i="16"/>
  <c r="D8404" i="16"/>
  <c r="E11521" i="16"/>
  <c r="B8699" i="16"/>
  <c r="C8699" i="16"/>
  <c r="K5538" i="16"/>
  <c r="E12067" i="16"/>
  <c r="B15674" i="16"/>
  <c r="C15674" i="16"/>
  <c r="D15675" i="16"/>
  <c r="L5974" i="16"/>
  <c r="D832" i="16"/>
  <c r="B831" i="16"/>
  <c r="C831" i="16"/>
  <c r="D10853" i="16"/>
  <c r="D10852" i="16"/>
  <c r="D10851" i="16"/>
  <c r="B10850" i="16"/>
  <c r="C10850" i="16"/>
  <c r="E6177" i="16"/>
  <c r="E16311" i="16"/>
  <c r="I16310" i="16"/>
  <c r="E15237" i="16"/>
  <c r="I15234" i="16"/>
  <c r="J15234" i="16"/>
  <c r="H15234" i="16"/>
  <c r="F15234" i="16"/>
  <c r="K15234" i="16"/>
  <c r="L15234" i="16"/>
  <c r="K7110" i="16"/>
  <c r="L7110" i="16"/>
  <c r="J8310" i="16"/>
  <c r="B10987" i="16"/>
  <c r="C10987" i="16"/>
  <c r="D8703" i="16"/>
  <c r="D8702" i="16"/>
  <c r="D8701" i="16"/>
  <c r="B8700" i="16"/>
  <c r="C8700" i="16"/>
  <c r="D3609" i="16"/>
  <c r="D3608" i="16"/>
  <c r="B3607" i="16"/>
  <c r="C3607" i="16"/>
  <c r="D3610" i="16"/>
  <c r="E4558" i="16"/>
  <c r="B274" i="16"/>
  <c r="C274" i="16"/>
  <c r="D275" i="16"/>
  <c r="B13274" i="16"/>
  <c r="D13275" i="16"/>
  <c r="C13274" i="16"/>
  <c r="J14039" i="16"/>
  <c r="H14039" i="16"/>
  <c r="E14040" i="16"/>
  <c r="F14039" i="16"/>
  <c r="D397" i="16"/>
  <c r="B396" i="16"/>
  <c r="C396" i="16"/>
  <c r="E13275" i="16"/>
  <c r="H13272" i="16"/>
  <c r="F13272" i="16"/>
  <c r="K13272" i="16"/>
  <c r="L13272" i="16"/>
  <c r="I13272" i="16"/>
  <c r="J13272" i="16"/>
  <c r="B14692" i="16"/>
  <c r="C14692" i="16"/>
  <c r="D14693" i="16"/>
  <c r="K13381" i="16"/>
  <c r="L13381" i="16"/>
  <c r="E11168" i="16"/>
  <c r="H11167" i="16"/>
  <c r="F11167" i="16"/>
  <c r="I11167" i="16"/>
  <c r="J11167" i="16"/>
  <c r="K8170" i="16"/>
  <c r="L8170" i="16"/>
  <c r="K11405" i="16"/>
  <c r="L11405" i="16"/>
  <c r="D57" i="16"/>
  <c r="B56" i="16"/>
  <c r="C56" i="16"/>
  <c r="D16212" i="16"/>
  <c r="C16211" i="16"/>
  <c r="B16211" i="16"/>
  <c r="E16766" i="16"/>
  <c r="H16635" i="16"/>
  <c r="E12201" i="16"/>
  <c r="B14911" i="16"/>
  <c r="D14912" i="16"/>
  <c r="C14911" i="16"/>
  <c r="D15784" i="16"/>
  <c r="B15783" i="16"/>
  <c r="C15783" i="16"/>
  <c r="E15565" i="16"/>
  <c r="B12509" i="16"/>
  <c r="C12509" i="16"/>
  <c r="D12510" i="16"/>
  <c r="E8609" i="16"/>
  <c r="C5302" i="16"/>
  <c r="B5302" i="16"/>
  <c r="D13931" i="16"/>
  <c r="B13930" i="16"/>
  <c r="C13930" i="16"/>
  <c r="B3000" i="16"/>
  <c r="C3000" i="16"/>
  <c r="E14693" i="16"/>
  <c r="B10704" i="16"/>
  <c r="C10704" i="16"/>
  <c r="E6632" i="16"/>
  <c r="I6629" i="16"/>
  <c r="H6629" i="16"/>
  <c r="F6629" i="16"/>
  <c r="J6629" i="16"/>
  <c r="E11821" i="16"/>
  <c r="E9533" i="16"/>
  <c r="E12638" i="16"/>
  <c r="J12635" i="16"/>
  <c r="H12635" i="16"/>
  <c r="I12635" i="16"/>
  <c r="F12635" i="16"/>
  <c r="B16309" i="16"/>
  <c r="C16309" i="16"/>
  <c r="D16310" i="16"/>
  <c r="B8260" i="16"/>
  <c r="C8260" i="16"/>
  <c r="L16762" i="16"/>
  <c r="K7366" i="16"/>
  <c r="B13602" i="16"/>
  <c r="C13602" i="16"/>
  <c r="D13603" i="16"/>
  <c r="K11906" i="16"/>
  <c r="K16107" i="16"/>
  <c r="L16107" i="16"/>
  <c r="K4919" i="16"/>
  <c r="L4919" i="16"/>
  <c r="E6432" i="16"/>
  <c r="E14475" i="16"/>
  <c r="B16819" i="16"/>
  <c r="D16820" i="16"/>
  <c r="C16819" i="16"/>
  <c r="E7569" i="16"/>
  <c r="D14368" i="16"/>
  <c r="B14367" i="16"/>
  <c r="C14367" i="16"/>
  <c r="C10988" i="16"/>
  <c r="B10988" i="16"/>
  <c r="K4682" i="16"/>
  <c r="L4682" i="16"/>
  <c r="E6973" i="16"/>
  <c r="F6970" i="16"/>
  <c r="J6970" i="16"/>
  <c r="I6970" i="16"/>
  <c r="H6970" i="16"/>
  <c r="K6350" i="16"/>
  <c r="B8261" i="16"/>
  <c r="C8261" i="16"/>
  <c r="E7193" i="16"/>
  <c r="D1026" i="16"/>
  <c r="B1025" i="16"/>
  <c r="C1025" i="16"/>
  <c r="E14149" i="16"/>
  <c r="I14148" i="16"/>
  <c r="F14148" i="16"/>
  <c r="E14801" i="16"/>
  <c r="F14798" i="16"/>
  <c r="H14798" i="16"/>
  <c r="I14798" i="16"/>
  <c r="J14798" i="16"/>
  <c r="E15347" i="16"/>
  <c r="E15892" i="16"/>
  <c r="E8174" i="16"/>
  <c r="K5429" i="16"/>
  <c r="E5540" i="16"/>
  <c r="F5537" i="16"/>
  <c r="K5537" i="16"/>
  <c r="J5537" i="16"/>
  <c r="I5537" i="16"/>
  <c r="H5537" i="16"/>
  <c r="J6630" i="16"/>
  <c r="E6573" i="16"/>
  <c r="J6572" i="16"/>
  <c r="H6572" i="16"/>
  <c r="E12712" i="16"/>
  <c r="D2410" i="16"/>
  <c r="B2409" i="16"/>
  <c r="C2409" i="16"/>
  <c r="L12134" i="16"/>
  <c r="E5015" i="16"/>
  <c r="I5014" i="16"/>
  <c r="H5014" i="16"/>
  <c r="F5014" i="16"/>
  <c r="J5014" i="16"/>
  <c r="K11988" i="16"/>
  <c r="C2299" i="16"/>
  <c r="B2299" i="16"/>
  <c r="D2300" i="16"/>
  <c r="E7677" i="16"/>
  <c r="J7674" i="16"/>
  <c r="I7674" i="16"/>
  <c r="F7674" i="16"/>
  <c r="H7674" i="16"/>
  <c r="E5759" i="16"/>
  <c r="B10848" i="16"/>
  <c r="C10848" i="16"/>
  <c r="B8698" i="16"/>
  <c r="C8698" i="16"/>
  <c r="E16566" i="16"/>
  <c r="F16565" i="16"/>
  <c r="K16635" i="16"/>
  <c r="L16635" i="16"/>
  <c r="B15891" i="16"/>
  <c r="C15891" i="16"/>
  <c r="D15892" i="16"/>
  <c r="E16212" i="16"/>
  <c r="H16209" i="16"/>
  <c r="F16209" i="16"/>
  <c r="J16209" i="16"/>
  <c r="I16209" i="16"/>
  <c r="D15347" i="16"/>
  <c r="B15346" i="16"/>
  <c r="C15346" i="16"/>
  <c r="K9376" i="16"/>
  <c r="E12876" i="16"/>
  <c r="B16704" i="16"/>
  <c r="C16704" i="16"/>
  <c r="D16705" i="16"/>
  <c r="B12967" i="16"/>
  <c r="C12967" i="16"/>
  <c r="D12968" i="16"/>
  <c r="L7910" i="16"/>
  <c r="B10849" i="16"/>
  <c r="C10849" i="16"/>
  <c r="K12708" i="16"/>
  <c r="L12708" i="16"/>
  <c r="J16210" i="16"/>
  <c r="E7040" i="16"/>
  <c r="H7037" i="16"/>
  <c r="F7037" i="16"/>
  <c r="K7037" i="16"/>
  <c r="L7037" i="16"/>
  <c r="J7037" i="16"/>
  <c r="I7037" i="16"/>
  <c r="E9378" i="16"/>
  <c r="H9375" i="16"/>
  <c r="F9375" i="16"/>
  <c r="J9375" i="16"/>
  <c r="I9375" i="16"/>
  <c r="K16817" i="16"/>
  <c r="L16817" i="16"/>
  <c r="E6687" i="16"/>
  <c r="J6684" i="16"/>
  <c r="I6684" i="16"/>
  <c r="H6684" i="16"/>
  <c r="F6684" i="16"/>
  <c r="D3004" i="16"/>
  <c r="D3003" i="16"/>
  <c r="C3001" i="16"/>
  <c r="D3002" i="16"/>
  <c r="B3001" i="16"/>
  <c r="K10755" i="16"/>
  <c r="L10755" i="16"/>
  <c r="I7038" i="16"/>
  <c r="K11033" i="16"/>
  <c r="L11033" i="16"/>
  <c r="I9376" i="16"/>
  <c r="E16821" i="16"/>
  <c r="D12875" i="16"/>
  <c r="B12874" i="16"/>
  <c r="C12874" i="16"/>
  <c r="F6685" i="16"/>
  <c r="E14256" i="16"/>
  <c r="I14253" i="16"/>
  <c r="H14253" i="16"/>
  <c r="F14253" i="16"/>
  <c r="K14253" i="16"/>
  <c r="L14253" i="16"/>
  <c r="J14253" i="16"/>
  <c r="E14584" i="16"/>
  <c r="E7914" i="16"/>
  <c r="L15889" i="16"/>
  <c r="K14689" i="16"/>
  <c r="L14689" i="16"/>
  <c r="K5973" i="16"/>
  <c r="L5973" i="16"/>
  <c r="E8458" i="16"/>
  <c r="E4923" i="16"/>
  <c r="K13817" i="16"/>
  <c r="L13817" i="16"/>
  <c r="K4756" i="16"/>
  <c r="L4756" i="16"/>
  <c r="K5211" i="16"/>
  <c r="L5211" i="16"/>
  <c r="K6264" i="16"/>
  <c r="L6264" i="16"/>
  <c r="K5320" i="16"/>
  <c r="L5320" i="16"/>
  <c r="B10989" i="16"/>
  <c r="C10989" i="16"/>
  <c r="E4686" i="16"/>
  <c r="I6971" i="16"/>
  <c r="D8264" i="16"/>
  <c r="D8263" i="16"/>
  <c r="B8262" i="16"/>
  <c r="C8262" i="16"/>
  <c r="D8265" i="16"/>
  <c r="B16638" i="16"/>
  <c r="C16638" i="16"/>
  <c r="D16639" i="16"/>
  <c r="L8037" i="16"/>
  <c r="D15456" i="16"/>
  <c r="B15455" i="16"/>
  <c r="C15455" i="16"/>
  <c r="E13385" i="16"/>
  <c r="F14799" i="16"/>
  <c r="I5538" i="16"/>
  <c r="D14147" i="16"/>
  <c r="B14146" i="16"/>
  <c r="C14146" i="16"/>
  <c r="E11409" i="16"/>
  <c r="K4615" i="16"/>
  <c r="L4615" i="16"/>
  <c r="E14365" i="16"/>
  <c r="I14362" i="16"/>
  <c r="J14362" i="16"/>
  <c r="F14362" i="16"/>
  <c r="K14362" i="16"/>
  <c r="H14362" i="16"/>
  <c r="B8547" i="16"/>
  <c r="C8547" i="16"/>
  <c r="K11817" i="16"/>
  <c r="L11817" i="16"/>
  <c r="B15129" i="16"/>
  <c r="C15129" i="16"/>
  <c r="D15130" i="16"/>
  <c r="C517" i="16"/>
  <c r="B517" i="16"/>
  <c r="D518" i="16"/>
  <c r="K8913" i="16"/>
  <c r="L8913" i="16"/>
  <c r="E7466" i="16"/>
  <c r="D16565" i="16"/>
  <c r="B16564" i="16"/>
  <c r="C16564" i="16"/>
  <c r="I7675" i="16"/>
  <c r="L7675" i="16"/>
  <c r="H69" i="1"/>
  <c r="I69" i="1"/>
  <c r="B69" i="1"/>
  <c r="C69" i="1"/>
  <c r="A70" i="1"/>
  <c r="E8041" i="16"/>
  <c r="D13496" i="16"/>
  <c r="B13495" i="16"/>
  <c r="C13495" i="16"/>
  <c r="E15783" i="16"/>
  <c r="B2999" i="16"/>
  <c r="C2999" i="16"/>
  <c r="D10708" i="16"/>
  <c r="D10707" i="16"/>
  <c r="D10706" i="16"/>
  <c r="B10705" i="16"/>
  <c r="C10705" i="16"/>
  <c r="B12789" i="16"/>
  <c r="D12790" i="16"/>
  <c r="C12789" i="16"/>
  <c r="C11908" i="16"/>
  <c r="B11908" i="16"/>
  <c r="L15562" i="16"/>
  <c r="D15238" i="16"/>
  <c r="C15237" i="16"/>
  <c r="B15237" i="16"/>
  <c r="J7038" i="16"/>
  <c r="E13603" i="16"/>
  <c r="L8455" i="16"/>
  <c r="E7368" i="16"/>
  <c r="H7365" i="16"/>
  <c r="I7365" i="16"/>
  <c r="J7365" i="16"/>
  <c r="F7365" i="16"/>
  <c r="E11908" i="16"/>
  <c r="F11905" i="16"/>
  <c r="J11905" i="16"/>
  <c r="H11905" i="16"/>
  <c r="I11905" i="16"/>
  <c r="E12571" i="16"/>
  <c r="J12568" i="16"/>
  <c r="I12568" i="16"/>
  <c r="H12568" i="16"/>
  <c r="F12568" i="16"/>
  <c r="D1579" i="16"/>
  <c r="B1578" i="16"/>
  <c r="C1578" i="16"/>
  <c r="J12636" i="16"/>
  <c r="D13387" i="16"/>
  <c r="B13386" i="16"/>
  <c r="C13386" i="16"/>
  <c r="E9842" i="16"/>
  <c r="H9841" i="16"/>
  <c r="E7114" i="16"/>
  <c r="E6268" i="16"/>
  <c r="E15129" i="16"/>
  <c r="D15022" i="16"/>
  <c r="B15021" i="16"/>
  <c r="C15021" i="16"/>
  <c r="J6971" i="16"/>
  <c r="E6352" i="16"/>
  <c r="J6349" i="16"/>
  <c r="I6349" i="16"/>
  <c r="H6349" i="16"/>
  <c r="F6349" i="16"/>
  <c r="D12641" i="16"/>
  <c r="C12640" i="16"/>
  <c r="B12640" i="16"/>
  <c r="F10454" i="16"/>
  <c r="B11909" i="16"/>
  <c r="C11909" i="16"/>
  <c r="I14799" i="16"/>
  <c r="K14690" i="16"/>
  <c r="L14690" i="16"/>
  <c r="E5431" i="16"/>
  <c r="J5428" i="16"/>
  <c r="I5428" i="16"/>
  <c r="H5428" i="16"/>
  <c r="F5428" i="16"/>
  <c r="K5428" i="16"/>
  <c r="L5428" i="16"/>
  <c r="J5538" i="16"/>
  <c r="C14801" i="16"/>
  <c r="B14801" i="16"/>
  <c r="D14802" i="16"/>
  <c r="D203" i="16"/>
  <c r="B202" i="16"/>
  <c r="C202" i="16"/>
  <c r="E4619" i="16"/>
  <c r="D13066" i="16"/>
  <c r="C13065" i="16"/>
  <c r="B13065" i="16"/>
  <c r="L15670" i="16"/>
  <c r="B8548" i="16"/>
  <c r="C8548" i="16"/>
  <c r="F12259" i="16"/>
  <c r="J12259" i="16"/>
  <c r="H12259" i="16"/>
  <c r="E12260" i="16"/>
  <c r="I12259" i="16"/>
  <c r="D14256" i="16"/>
  <c r="B14255" i="16"/>
  <c r="C14255" i="16"/>
  <c r="E16110" i="16"/>
  <c r="E12136" i="16"/>
  <c r="J12133" i="16"/>
  <c r="F12133" i="16"/>
  <c r="K12133" i="16"/>
  <c r="L12133" i="16"/>
  <c r="I12133" i="16"/>
  <c r="H12133" i="16"/>
  <c r="E11990" i="16"/>
  <c r="H11987" i="16"/>
  <c r="I11987" i="16"/>
  <c r="F11987" i="16"/>
  <c r="K11987" i="16"/>
  <c r="L11987" i="16"/>
  <c r="J11987" i="16"/>
  <c r="B12711" i="16"/>
  <c r="C12711" i="16"/>
  <c r="D12712" i="16"/>
  <c r="J16401" i="16"/>
  <c r="H13927" i="16"/>
  <c r="F7275" i="16"/>
  <c r="J7675" i="16"/>
  <c r="F16210" i="16"/>
  <c r="E13168" i="16"/>
  <c r="I13167" i="16"/>
  <c r="J13167" i="16"/>
  <c r="H13167" i="16"/>
  <c r="E10902" i="16"/>
  <c r="H10901" i="16"/>
  <c r="B14474" i="16"/>
  <c r="C14474" i="16"/>
  <c r="D14475" i="16"/>
  <c r="B16400" i="16"/>
  <c r="C16400" i="16"/>
  <c r="D16401" i="16"/>
  <c r="C12571" i="16"/>
  <c r="B12571" i="16"/>
  <c r="D12572" i="16"/>
  <c r="K6971" i="16"/>
  <c r="L6971" i="16"/>
  <c r="E15020" i="16"/>
  <c r="F6630" i="16"/>
  <c r="K6630" i="16"/>
  <c r="L6630" i="16"/>
  <c r="E13494" i="16"/>
  <c r="E15674" i="16"/>
  <c r="E12511" i="16"/>
  <c r="K13599" i="16"/>
  <c r="L13599" i="16"/>
  <c r="E8763" i="16"/>
  <c r="J9376" i="16"/>
  <c r="L11287" i="16"/>
  <c r="H6685" i="16"/>
  <c r="E11628" i="16"/>
  <c r="H11627" i="16"/>
  <c r="F11627" i="16"/>
  <c r="J11627" i="16"/>
  <c r="L7566" i="16"/>
  <c r="E7793" i="16"/>
  <c r="E11291" i="16"/>
  <c r="E11727" i="16"/>
  <c r="B15564" i="16"/>
  <c r="C15564" i="16"/>
  <c r="D15565" i="16"/>
  <c r="I6685" i="16"/>
  <c r="C16110" i="16"/>
  <c r="D16111" i="16"/>
  <c r="B16110" i="16"/>
  <c r="E13066" i="16"/>
  <c r="I13063" i="16"/>
  <c r="H13063" i="16"/>
  <c r="F13063" i="16"/>
  <c r="J13063" i="16"/>
  <c r="I7366" i="16"/>
  <c r="H5108" i="16"/>
  <c r="K5108" i="16"/>
  <c r="L5108" i="16"/>
  <c r="B8399" i="16"/>
  <c r="C8399" i="16"/>
  <c r="I11906" i="16"/>
  <c r="F15456" i="16"/>
  <c r="I15456" i="16"/>
  <c r="E15457" i="16"/>
  <c r="H12569" i="16"/>
  <c r="K12569" i="16"/>
  <c r="L12569" i="16"/>
  <c r="H12636" i="16"/>
  <c r="K12636" i="16"/>
  <c r="L12636" i="16"/>
  <c r="E13712" i="16"/>
  <c r="K11517" i="16"/>
  <c r="L11517" i="16"/>
  <c r="E6505" i="16"/>
  <c r="H4835" i="16"/>
  <c r="K4835" i="16"/>
  <c r="L4835" i="16"/>
  <c r="E12969" i="16"/>
  <c r="F12966" i="16"/>
  <c r="K12966" i="16"/>
  <c r="L12966" i="16"/>
  <c r="H12966" i="16"/>
  <c r="J12966" i="16"/>
  <c r="I12966" i="16"/>
  <c r="E4758" i="16"/>
  <c r="F4755" i="16"/>
  <c r="J4755" i="16"/>
  <c r="I4755" i="16"/>
  <c r="H4755" i="16"/>
  <c r="D2604" i="16"/>
  <c r="B2603" i="16"/>
  <c r="C2603" i="16"/>
  <c r="E5213" i="16"/>
  <c r="F5210" i="16"/>
  <c r="J5210" i="16"/>
  <c r="I5210" i="16"/>
  <c r="H5210" i="16"/>
  <c r="F8310" i="16"/>
  <c r="K8310" i="16"/>
  <c r="E5322" i="16"/>
  <c r="J5319" i="16"/>
  <c r="I5319" i="16"/>
  <c r="H5319" i="16"/>
  <c r="F5319" i="16"/>
  <c r="K5319" i="16"/>
  <c r="B1940" i="16"/>
  <c r="C1940" i="16"/>
  <c r="D1941" i="16"/>
  <c r="C3605" i="16"/>
  <c r="B3605" i="16"/>
  <c r="E5649" i="16"/>
  <c r="J5646" i="16"/>
  <c r="I5646" i="16"/>
  <c r="H5646" i="16"/>
  <c r="F5646" i="16"/>
  <c r="D14040" i="16"/>
  <c r="B14039" i="16"/>
  <c r="C14039" i="16"/>
  <c r="I6350" i="16"/>
  <c r="E9226" i="16"/>
  <c r="J9225" i="16"/>
  <c r="H10454" i="16"/>
  <c r="H14799" i="16"/>
  <c r="D16488" i="16"/>
  <c r="B16487" i="16"/>
  <c r="C16487" i="16"/>
  <c r="I5429" i="16"/>
  <c r="K14363" i="16"/>
  <c r="L14363" i="16"/>
  <c r="D8552" i="16"/>
  <c r="D8551" i="16"/>
  <c r="C8549" i="16"/>
  <c r="D8550" i="16"/>
  <c r="B8549" i="16"/>
  <c r="E5867" i="16"/>
  <c r="H5864" i="16"/>
  <c r="F5864" i="16"/>
  <c r="J5864" i="16"/>
  <c r="I5864" i="16"/>
  <c r="J12134" i="16"/>
  <c r="J16635" i="16"/>
  <c r="I11988" i="16"/>
  <c r="E12792" i="16"/>
  <c r="I12791" i="16"/>
  <c r="F12791" i="16"/>
  <c r="H12791" i="16"/>
  <c r="F16401" i="16"/>
  <c r="K16401" i="16"/>
  <c r="L16401" i="16"/>
  <c r="F6913" i="16"/>
  <c r="E6914" i="16"/>
  <c r="J6913" i="16"/>
  <c r="I6913" i="16"/>
  <c r="H6913" i="16"/>
  <c r="J13927" i="16"/>
  <c r="H7275" i="16"/>
  <c r="D5304" i="16"/>
  <c r="B5303" i="16"/>
  <c r="D5306" i="16"/>
  <c r="D5305" i="16"/>
  <c r="C5303" i="16"/>
  <c r="H16210" i="16"/>
  <c r="B203" i="16"/>
  <c r="C203" i="16"/>
  <c r="D204" i="16"/>
  <c r="E16638" i="16"/>
  <c r="E10305" i="16"/>
  <c r="H10302" i="16"/>
  <c r="F10302" i="16"/>
  <c r="J10302" i="16"/>
  <c r="I10302" i="16"/>
  <c r="E13930" i="16"/>
  <c r="K12791" i="16"/>
  <c r="L12791" i="16"/>
  <c r="K5864" i="16"/>
  <c r="L5864" i="16"/>
  <c r="H9225" i="16"/>
  <c r="K5646" i="16"/>
  <c r="L5646" i="16"/>
  <c r="B1941" i="16"/>
  <c r="C1941" i="16"/>
  <c r="D1942" i="16"/>
  <c r="E15458" i="16"/>
  <c r="I15455" i="16"/>
  <c r="H15455" i="16"/>
  <c r="J15455" i="16"/>
  <c r="F15455" i="16"/>
  <c r="K15455" i="16"/>
  <c r="L15455" i="16"/>
  <c r="C16111" i="16"/>
  <c r="B16111" i="16"/>
  <c r="D16112" i="16"/>
  <c r="K11627" i="16"/>
  <c r="I8763" i="16"/>
  <c r="E8764" i="16"/>
  <c r="H8763" i="16"/>
  <c r="F8763" i="16"/>
  <c r="K8763" i="16"/>
  <c r="L8763" i="16"/>
  <c r="J8763" i="16"/>
  <c r="D14476" i="16"/>
  <c r="B14475" i="16"/>
  <c r="C14475" i="16"/>
  <c r="K12568" i="16"/>
  <c r="L12568" i="16"/>
  <c r="K11905" i="16"/>
  <c r="L11905" i="16"/>
  <c r="E15784" i="16"/>
  <c r="I15783" i="16"/>
  <c r="F15783" i="16"/>
  <c r="I7466" i="16"/>
  <c r="E7467" i="16"/>
  <c r="H7466" i="16"/>
  <c r="C14147" i="16"/>
  <c r="B14147" i="16"/>
  <c r="D14148" i="16"/>
  <c r="D12876" i="16"/>
  <c r="C12875" i="16"/>
  <c r="B12875" i="16"/>
  <c r="D16706" i="16"/>
  <c r="B16705" i="16"/>
  <c r="C16705" i="16"/>
  <c r="D15893" i="16"/>
  <c r="B15892" i="16"/>
  <c r="C15892" i="16"/>
  <c r="J16565" i="16"/>
  <c r="E12713" i="16"/>
  <c r="J12712" i="16"/>
  <c r="F12712" i="16"/>
  <c r="J15347" i="16"/>
  <c r="E15348" i="16"/>
  <c r="E14802" i="16"/>
  <c r="L6350" i="16"/>
  <c r="F7569" i="16"/>
  <c r="E7570" i="16"/>
  <c r="L11906" i="16"/>
  <c r="B16310" i="16"/>
  <c r="C16310" i="16"/>
  <c r="D16311" i="16"/>
  <c r="E15566" i="16"/>
  <c r="I15565" i="16"/>
  <c r="B57" i="16"/>
  <c r="C57" i="16"/>
  <c r="D58" i="16"/>
  <c r="E13276" i="16"/>
  <c r="B3609" i="16"/>
  <c r="C3609" i="16"/>
  <c r="E16487" i="16"/>
  <c r="I16486" i="16"/>
  <c r="H16486" i="16"/>
  <c r="F16486" i="16"/>
  <c r="H10303" i="16"/>
  <c r="J10759" i="16"/>
  <c r="I10759" i="16"/>
  <c r="E10760" i="16"/>
  <c r="H10759" i="16"/>
  <c r="F10759" i="16"/>
  <c r="K10759" i="16"/>
  <c r="L10759" i="16"/>
  <c r="D13823" i="16"/>
  <c r="B13822" i="16"/>
  <c r="C13822" i="16"/>
  <c r="E12970" i="16"/>
  <c r="C13066" i="16"/>
  <c r="B13066" i="16"/>
  <c r="D13067" i="16"/>
  <c r="B8263" i="16"/>
  <c r="C8263" i="16"/>
  <c r="F8609" i="16"/>
  <c r="E8610" i="16"/>
  <c r="E16312" i="16"/>
  <c r="I16309" i="16"/>
  <c r="J16309" i="16"/>
  <c r="H16309" i="16"/>
  <c r="F16309" i="16"/>
  <c r="K16309" i="16"/>
  <c r="L16309" i="16"/>
  <c r="J14911" i="16"/>
  <c r="E14912" i="16"/>
  <c r="B5305" i="16"/>
  <c r="C5305" i="16"/>
  <c r="E12793" i="16"/>
  <c r="I12790" i="16"/>
  <c r="F12790" i="16"/>
  <c r="K12790" i="16"/>
  <c r="H12790" i="16"/>
  <c r="J12790" i="16"/>
  <c r="L5319" i="16"/>
  <c r="J15456" i="16"/>
  <c r="E7794" i="16"/>
  <c r="H7793" i="16"/>
  <c r="F7793" i="16"/>
  <c r="E11629" i="16"/>
  <c r="H11626" i="16"/>
  <c r="F11626" i="16"/>
  <c r="K11626" i="16"/>
  <c r="L11626" i="16"/>
  <c r="I11626" i="16"/>
  <c r="J11626" i="16"/>
  <c r="D12573" i="16"/>
  <c r="B12572" i="16"/>
  <c r="C12572" i="16"/>
  <c r="F13167" i="16"/>
  <c r="K13167" i="16"/>
  <c r="L13167" i="16"/>
  <c r="E16111" i="16"/>
  <c r="J16110" i="16"/>
  <c r="I16110" i="16"/>
  <c r="H16110" i="16"/>
  <c r="F16110" i="16"/>
  <c r="K16110" i="16"/>
  <c r="L16110" i="16"/>
  <c r="K12259" i="16"/>
  <c r="L12259" i="16"/>
  <c r="B14802" i="16"/>
  <c r="D14803" i="16"/>
  <c r="C14802" i="16"/>
  <c r="E5432" i="16"/>
  <c r="D12642" i="16"/>
  <c r="B12641" i="16"/>
  <c r="C12641" i="16"/>
  <c r="J6268" i="16"/>
  <c r="E6269" i="16"/>
  <c r="H6268" i="16"/>
  <c r="F6268" i="16"/>
  <c r="I7114" i="16"/>
  <c r="H7114" i="16"/>
  <c r="F7114" i="16"/>
  <c r="K7114" i="16"/>
  <c r="L7114" i="16"/>
  <c r="E7115" i="16"/>
  <c r="D519" i="16"/>
  <c r="C518" i="16"/>
  <c r="B518" i="16"/>
  <c r="K14799" i="16"/>
  <c r="L14799" i="16"/>
  <c r="B15456" i="16"/>
  <c r="C15456" i="16"/>
  <c r="D15457" i="16"/>
  <c r="I8458" i="16"/>
  <c r="F8458" i="16"/>
  <c r="K8458" i="16"/>
  <c r="L8458" i="16"/>
  <c r="H8458" i="16"/>
  <c r="E8459" i="16"/>
  <c r="J8458" i="16"/>
  <c r="J7914" i="16"/>
  <c r="I7914" i="16"/>
  <c r="F7914" i="16"/>
  <c r="K7914" i="16"/>
  <c r="L7914" i="16"/>
  <c r="E7915" i="16"/>
  <c r="H7914" i="16"/>
  <c r="C15347" i="16"/>
  <c r="B15347" i="16"/>
  <c r="D15348" i="16"/>
  <c r="L11988" i="16"/>
  <c r="I6572" i="16"/>
  <c r="L5537" i="16"/>
  <c r="H14148" i="16"/>
  <c r="B16820" i="16"/>
  <c r="C16820" i="16"/>
  <c r="D16821" i="16"/>
  <c r="D398" i="16"/>
  <c r="B397" i="16"/>
  <c r="C397" i="16"/>
  <c r="C13275" i="16"/>
  <c r="D13276" i="16"/>
  <c r="B13275" i="16"/>
  <c r="B8701" i="16"/>
  <c r="C8701" i="16"/>
  <c r="F16310" i="16"/>
  <c r="B10851" i="16"/>
  <c r="C10851" i="16"/>
  <c r="E11522" i="16"/>
  <c r="H11521" i="16"/>
  <c r="L7038" i="16"/>
  <c r="K7274" i="16"/>
  <c r="L7274" i="16"/>
  <c r="D13714" i="16"/>
  <c r="C13713" i="16"/>
  <c r="B13713" i="16"/>
  <c r="B11911" i="16"/>
  <c r="C11911" i="16"/>
  <c r="I10303" i="16"/>
  <c r="E5978" i="16"/>
  <c r="J5977" i="16"/>
  <c r="H5977" i="16"/>
  <c r="F5977" i="16"/>
  <c r="K5977" i="16"/>
  <c r="E9379" i="16"/>
  <c r="J11821" i="16"/>
  <c r="I11821" i="16"/>
  <c r="E11822" i="16"/>
  <c r="H11821" i="16"/>
  <c r="J4558" i="16"/>
  <c r="E4559" i="16"/>
  <c r="H4558" i="16"/>
  <c r="F4558" i="16"/>
  <c r="K4558" i="16"/>
  <c r="E4838" i="16"/>
  <c r="E5868" i="16"/>
  <c r="I9225" i="16"/>
  <c r="D5309" i="16"/>
  <c r="D5308" i="16"/>
  <c r="D5307" i="16"/>
  <c r="B5306" i="16"/>
  <c r="C5306" i="16"/>
  <c r="E6915" i="16"/>
  <c r="H6912" i="16"/>
  <c r="F6912" i="16"/>
  <c r="K6912" i="16"/>
  <c r="L6912" i="16"/>
  <c r="J6912" i="16"/>
  <c r="I6912" i="16"/>
  <c r="K5210" i="16"/>
  <c r="L5210" i="16"/>
  <c r="K4755" i="16"/>
  <c r="L4755" i="16"/>
  <c r="H15456" i="16"/>
  <c r="K13063" i="16"/>
  <c r="L13063" i="16"/>
  <c r="B15565" i="16"/>
  <c r="D15566" i="16"/>
  <c r="C15565" i="16"/>
  <c r="J10901" i="16"/>
  <c r="B12712" i="16"/>
  <c r="D12713" i="16"/>
  <c r="C12712" i="16"/>
  <c r="K6349" i="16"/>
  <c r="L6349" i="16"/>
  <c r="D15023" i="16"/>
  <c r="C15022" i="16"/>
  <c r="B15022" i="16"/>
  <c r="I9841" i="16"/>
  <c r="B13387" i="16"/>
  <c r="C13387" i="16"/>
  <c r="D13388" i="16"/>
  <c r="K7365" i="16"/>
  <c r="L7365" i="16"/>
  <c r="B10707" i="16"/>
  <c r="C10707" i="16"/>
  <c r="E8042" i="16"/>
  <c r="J8041" i="16"/>
  <c r="B16565" i="16"/>
  <c r="C16565" i="16"/>
  <c r="D16566" i="16"/>
  <c r="E11410" i="16"/>
  <c r="J11409" i="16"/>
  <c r="B8264" i="16"/>
  <c r="C8264" i="16"/>
  <c r="E4924" i="16"/>
  <c r="H4923" i="16"/>
  <c r="J14584" i="16"/>
  <c r="E14585" i="16"/>
  <c r="I14584" i="16"/>
  <c r="H14584" i="16"/>
  <c r="F14584" i="16"/>
  <c r="E16822" i="16"/>
  <c r="J16821" i="16"/>
  <c r="I16821" i="16"/>
  <c r="H16821" i="16"/>
  <c r="F16821" i="16"/>
  <c r="K16821" i="16"/>
  <c r="L16821" i="16"/>
  <c r="B3002" i="16"/>
  <c r="C3002" i="16"/>
  <c r="E6688" i="16"/>
  <c r="K7674" i="16"/>
  <c r="L7674" i="16"/>
  <c r="D2411" i="16"/>
  <c r="B2410" i="16"/>
  <c r="C2410" i="16"/>
  <c r="E5541" i="16"/>
  <c r="D14369" i="16"/>
  <c r="B14368" i="16"/>
  <c r="C14368" i="16"/>
  <c r="I6432" i="16"/>
  <c r="E6433" i="16"/>
  <c r="F6432" i="16"/>
  <c r="K6432" i="16"/>
  <c r="L6432" i="16"/>
  <c r="H6432" i="16"/>
  <c r="K12635" i="16"/>
  <c r="L12635" i="16"/>
  <c r="J9533" i="16"/>
  <c r="I9533" i="16"/>
  <c r="E9534" i="16"/>
  <c r="H9533" i="16"/>
  <c r="F9533" i="16"/>
  <c r="K6629" i="16"/>
  <c r="L6629" i="16"/>
  <c r="E14694" i="16"/>
  <c r="I14693" i="16"/>
  <c r="H14693" i="16"/>
  <c r="C12510" i="16"/>
  <c r="B12510" i="16"/>
  <c r="D12511" i="16"/>
  <c r="E12202" i="16"/>
  <c r="H12201" i="16"/>
  <c r="J12201" i="16"/>
  <c r="F12201" i="16"/>
  <c r="K12201" i="16"/>
  <c r="L12201" i="16"/>
  <c r="I12201" i="16"/>
  <c r="J16310" i="16"/>
  <c r="B10852" i="16"/>
  <c r="C10852" i="16"/>
  <c r="D15676" i="16"/>
  <c r="B15675" i="16"/>
  <c r="C15675" i="16"/>
  <c r="L5538" i="16"/>
  <c r="D8405" i="16"/>
  <c r="B8404" i="16"/>
  <c r="C8404" i="16"/>
  <c r="D8407" i="16"/>
  <c r="D8406" i="16"/>
  <c r="D131" i="16"/>
  <c r="B130" i="16"/>
  <c r="C130" i="16"/>
  <c r="E10457" i="16"/>
  <c r="J10303" i="16"/>
  <c r="J13821" i="16"/>
  <c r="E13822" i="16"/>
  <c r="K16001" i="16"/>
  <c r="L16001" i="16"/>
  <c r="K16400" i="16"/>
  <c r="L16400" i="16"/>
  <c r="B13166" i="16"/>
  <c r="C13166" i="16"/>
  <c r="D13167" i="16"/>
  <c r="E11991" i="16"/>
  <c r="B15238" i="16"/>
  <c r="C15238" i="16"/>
  <c r="D15239" i="16"/>
  <c r="D13932" i="16"/>
  <c r="B13931" i="16"/>
  <c r="C13931" i="16"/>
  <c r="C14693" i="16"/>
  <c r="B14693" i="16"/>
  <c r="D14694" i="16"/>
  <c r="I10149" i="16"/>
  <c r="E10150" i="16"/>
  <c r="B8550" i="16"/>
  <c r="C8550" i="16"/>
  <c r="D16489" i="16"/>
  <c r="B16488" i="16"/>
  <c r="C16488" i="16"/>
  <c r="E5650" i="16"/>
  <c r="E5214" i="16"/>
  <c r="E4759" i="16"/>
  <c r="E13713" i="16"/>
  <c r="J13712" i="16"/>
  <c r="K15456" i="16"/>
  <c r="L15456" i="16"/>
  <c r="E15675" i="16"/>
  <c r="I15674" i="16"/>
  <c r="I10901" i="16"/>
  <c r="E13169" i="16"/>
  <c r="F13166" i="16"/>
  <c r="J13166" i="16"/>
  <c r="H13166" i="16"/>
  <c r="I13166" i="16"/>
  <c r="E4620" i="16"/>
  <c r="H4619" i="16"/>
  <c r="F4619" i="16"/>
  <c r="J4619" i="16"/>
  <c r="I4619" i="16"/>
  <c r="J9841" i="16"/>
  <c r="E12572" i="16"/>
  <c r="D10711" i="16"/>
  <c r="D10710" i="16"/>
  <c r="D10709" i="16"/>
  <c r="B10708" i="16"/>
  <c r="C10708" i="16"/>
  <c r="A71" i="1"/>
  <c r="H70" i="1"/>
  <c r="I70" i="1"/>
  <c r="B70" i="1"/>
  <c r="C70" i="1"/>
  <c r="L14362" i="16"/>
  <c r="E14257" i="16"/>
  <c r="I16565" i="16"/>
  <c r="E6574" i="16"/>
  <c r="F6571" i="16"/>
  <c r="I6571" i="16"/>
  <c r="H6571" i="16"/>
  <c r="J6571" i="16"/>
  <c r="L5429" i="16"/>
  <c r="E14150" i="16"/>
  <c r="H14147" i="16"/>
  <c r="I14147" i="16"/>
  <c r="J14147" i="16"/>
  <c r="F14147" i="16"/>
  <c r="K6970" i="16"/>
  <c r="L6970" i="16"/>
  <c r="L7366" i="16"/>
  <c r="D15785" i="16"/>
  <c r="C15784" i="16"/>
  <c r="B15784" i="16"/>
  <c r="K14039" i="16"/>
  <c r="D3611" i="16"/>
  <c r="B3610" i="16"/>
  <c r="C3610" i="16"/>
  <c r="D3613" i="16"/>
  <c r="D3612" i="16"/>
  <c r="C8702" i="16"/>
  <c r="B8702" i="16"/>
  <c r="B10853" i="16"/>
  <c r="C10853" i="16"/>
  <c r="I10611" i="16"/>
  <c r="H10611" i="16"/>
  <c r="E10612" i="16"/>
  <c r="J10611" i="16"/>
  <c r="B11912" i="16"/>
  <c r="C11912" i="16"/>
  <c r="B639" i="16"/>
  <c r="C639" i="16"/>
  <c r="D640" i="16"/>
  <c r="L9995" i="16"/>
  <c r="E13495" i="16"/>
  <c r="I13494" i="16"/>
  <c r="H13494" i="16"/>
  <c r="F13494" i="16"/>
  <c r="K13494" i="16"/>
  <c r="L13494" i="16"/>
  <c r="J13494" i="16"/>
  <c r="D13604" i="16"/>
  <c r="C13603" i="16"/>
  <c r="B13603" i="16"/>
  <c r="E8918" i="16"/>
  <c r="H8917" i="16"/>
  <c r="F8917" i="16"/>
  <c r="E5111" i="16"/>
  <c r="K6913" i="16"/>
  <c r="L6913" i="16"/>
  <c r="C5304" i="16"/>
  <c r="B5304" i="16"/>
  <c r="D16402" i="16"/>
  <c r="C16401" i="16"/>
  <c r="B16401" i="16"/>
  <c r="K16210" i="16"/>
  <c r="L16210" i="16"/>
  <c r="E13604" i="16"/>
  <c r="I13603" i="16"/>
  <c r="H13603" i="16"/>
  <c r="D15131" i="16"/>
  <c r="C15130" i="16"/>
  <c r="B15130" i="16"/>
  <c r="D16640" i="16"/>
  <c r="B16639" i="16"/>
  <c r="C16639" i="16"/>
  <c r="K6685" i="16"/>
  <c r="L6685" i="16"/>
  <c r="B3003" i="16"/>
  <c r="C3003" i="16"/>
  <c r="D12969" i="16"/>
  <c r="B12968" i="16"/>
  <c r="C12968" i="16"/>
  <c r="E12877" i="16"/>
  <c r="I12876" i="16"/>
  <c r="F12876" i="16"/>
  <c r="K16209" i="16"/>
  <c r="L16209" i="16"/>
  <c r="K5014" i="16"/>
  <c r="L5014" i="16"/>
  <c r="F6572" i="16"/>
  <c r="K6572" i="16"/>
  <c r="L6572" i="16"/>
  <c r="E15893" i="16"/>
  <c r="H15892" i="16"/>
  <c r="I15892" i="16"/>
  <c r="F15892" i="16"/>
  <c r="J15892" i="16"/>
  <c r="J14148" i="16"/>
  <c r="E7194" i="16"/>
  <c r="H7193" i="16"/>
  <c r="E6974" i="16"/>
  <c r="D16213" i="16"/>
  <c r="C16212" i="16"/>
  <c r="B16212" i="16"/>
  <c r="K11167" i="16"/>
  <c r="L11167" i="16"/>
  <c r="E14041" i="16"/>
  <c r="F14038" i="16"/>
  <c r="K14038" i="16"/>
  <c r="L14038" i="16"/>
  <c r="J14038" i="16"/>
  <c r="I14038" i="16"/>
  <c r="H14038" i="16"/>
  <c r="C275" i="16"/>
  <c r="B275" i="16"/>
  <c r="D276" i="16"/>
  <c r="D8705" i="16"/>
  <c r="C8703" i="16"/>
  <c r="D8704" i="16"/>
  <c r="B8703" i="16"/>
  <c r="D8706" i="16"/>
  <c r="J6177" i="16"/>
  <c r="E6178" i="16"/>
  <c r="H6177" i="16"/>
  <c r="F6177" i="16"/>
  <c r="B8402" i="16"/>
  <c r="C8402" i="16"/>
  <c r="C16001" i="16"/>
  <c r="D16002" i="16"/>
  <c r="B16001" i="16"/>
  <c r="E7278" i="16"/>
  <c r="D11916" i="16"/>
  <c r="D11915" i="16"/>
  <c r="D11914" i="16"/>
  <c r="B11913" i="16"/>
  <c r="C11913" i="16"/>
  <c r="L9071" i="16"/>
  <c r="D14585" i="16"/>
  <c r="B14584" i="16"/>
  <c r="C14584" i="16"/>
  <c r="F11037" i="16"/>
  <c r="E11038" i="16"/>
  <c r="E11909" i="16"/>
  <c r="B8551" i="16"/>
  <c r="C8551" i="16"/>
  <c r="B2604" i="16"/>
  <c r="C2604" i="16"/>
  <c r="D2605" i="16"/>
  <c r="J11727" i="16"/>
  <c r="I11727" i="16"/>
  <c r="E11728" i="16"/>
  <c r="H11727" i="16"/>
  <c r="F11727" i="16"/>
  <c r="K11727" i="16"/>
  <c r="L11727" i="16"/>
  <c r="E10903" i="16"/>
  <c r="F10900" i="16"/>
  <c r="I10900" i="16"/>
  <c r="J10900" i="16"/>
  <c r="H10900" i="16"/>
  <c r="E12137" i="16"/>
  <c r="C14256" i="16"/>
  <c r="B14256" i="16"/>
  <c r="D14257" i="16"/>
  <c r="E15130" i="16"/>
  <c r="I15129" i="16"/>
  <c r="H15129" i="16"/>
  <c r="F15129" i="16"/>
  <c r="J15129" i="16"/>
  <c r="E9843" i="16"/>
  <c r="I9840" i="16"/>
  <c r="H9840" i="16"/>
  <c r="F9840" i="16"/>
  <c r="J9840" i="16"/>
  <c r="C12790" i="16"/>
  <c r="B12790" i="16"/>
  <c r="D12791" i="16"/>
  <c r="C13496" i="16"/>
  <c r="B13496" i="16"/>
  <c r="D13497" i="16"/>
  <c r="E13386" i="16"/>
  <c r="I13385" i="16"/>
  <c r="H13385" i="16"/>
  <c r="F13385" i="16"/>
  <c r="J13385" i="16"/>
  <c r="D3006" i="16"/>
  <c r="C3004" i="16"/>
  <c r="D3005" i="16"/>
  <c r="B3004" i="16"/>
  <c r="D3007" i="16"/>
  <c r="E7041" i="16"/>
  <c r="E16567" i="16"/>
  <c r="F16564" i="16"/>
  <c r="I16564" i="16"/>
  <c r="J16564" i="16"/>
  <c r="H16564" i="16"/>
  <c r="E7678" i="16"/>
  <c r="E6633" i="16"/>
  <c r="D14913" i="16"/>
  <c r="B14912" i="16"/>
  <c r="C14912" i="16"/>
  <c r="E16767" i="16"/>
  <c r="I16766" i="16"/>
  <c r="H16766" i="16"/>
  <c r="F16766" i="16"/>
  <c r="B3608" i="16"/>
  <c r="C3608" i="16"/>
  <c r="E15238" i="16"/>
  <c r="K13927" i="16"/>
  <c r="L13927" i="16"/>
  <c r="B1218" i="16"/>
  <c r="C1218" i="16"/>
  <c r="D1219" i="16"/>
  <c r="J9687" i="16"/>
  <c r="F9687" i="16"/>
  <c r="K9687" i="16"/>
  <c r="L9687" i="16"/>
  <c r="H9687" i="16"/>
  <c r="E9688" i="16"/>
  <c r="I9687" i="16"/>
  <c r="E16003" i="16"/>
  <c r="I16000" i="16"/>
  <c r="H16000" i="16"/>
  <c r="F16000" i="16"/>
  <c r="K16000" i="16"/>
  <c r="J16000" i="16"/>
  <c r="E16404" i="16"/>
  <c r="E9997" i="16"/>
  <c r="F9994" i="16"/>
  <c r="J9994" i="16"/>
  <c r="H9994" i="16"/>
  <c r="I9994" i="16"/>
  <c r="E9227" i="16"/>
  <c r="H9224" i="16"/>
  <c r="F9224" i="16"/>
  <c r="K9224" i="16"/>
  <c r="L9224" i="16"/>
  <c r="I9224" i="16"/>
  <c r="J9224" i="16"/>
  <c r="B10706" i="16"/>
  <c r="C10706" i="16"/>
  <c r="K14148" i="16"/>
  <c r="L14148" i="16"/>
  <c r="E8313" i="16"/>
  <c r="D14041" i="16"/>
  <c r="B14040" i="16"/>
  <c r="C14040" i="16"/>
  <c r="E5323" i="16"/>
  <c r="E13067" i="16"/>
  <c r="J12791" i="16"/>
  <c r="D8554" i="16"/>
  <c r="D8553" i="16"/>
  <c r="B8552" i="16"/>
  <c r="C8552" i="16"/>
  <c r="D8555" i="16"/>
  <c r="F9225" i="16"/>
  <c r="K9225" i="16"/>
  <c r="L9225" i="16"/>
  <c r="L8310" i="16"/>
  <c r="J6505" i="16"/>
  <c r="E6506" i="16"/>
  <c r="H6505" i="16"/>
  <c r="F6505" i="16"/>
  <c r="I11291" i="16"/>
  <c r="F11291" i="16"/>
  <c r="H11291" i="16"/>
  <c r="E11292" i="16"/>
  <c r="I11627" i="16"/>
  <c r="E12512" i="16"/>
  <c r="J12511" i="16"/>
  <c r="J15020" i="16"/>
  <c r="E15021" i="16"/>
  <c r="I15020" i="16"/>
  <c r="H15020" i="16"/>
  <c r="F15020" i="16"/>
  <c r="F10901" i="16"/>
  <c r="K10901" i="16"/>
  <c r="L10901" i="16"/>
  <c r="K7275" i="16"/>
  <c r="L7275" i="16"/>
  <c r="E12261" i="16"/>
  <c r="I12258" i="16"/>
  <c r="H12258" i="16"/>
  <c r="F12258" i="16"/>
  <c r="K12258" i="16"/>
  <c r="J12258" i="16"/>
  <c r="K10454" i="16"/>
  <c r="L10454" i="16"/>
  <c r="E6353" i="16"/>
  <c r="F9841" i="16"/>
  <c r="K9841" i="16"/>
  <c r="L9841" i="16"/>
  <c r="C1579" i="16"/>
  <c r="D1580" i="16"/>
  <c r="B1579" i="16"/>
  <c r="E7369" i="16"/>
  <c r="E14366" i="16"/>
  <c r="C8265" i="16"/>
  <c r="B8265" i="16"/>
  <c r="E4687" i="16"/>
  <c r="H4686" i="16"/>
  <c r="F4686" i="16"/>
  <c r="I4686" i="16"/>
  <c r="K6684" i="16"/>
  <c r="L6684" i="16"/>
  <c r="K9375" i="16"/>
  <c r="L9375" i="16"/>
  <c r="L9376" i="16"/>
  <c r="E16213" i="16"/>
  <c r="H16565" i="16"/>
  <c r="K16565" i="16"/>
  <c r="L16565" i="16"/>
  <c r="J5759" i="16"/>
  <c r="E5760" i="16"/>
  <c r="H5759" i="16"/>
  <c r="F5759" i="16"/>
  <c r="D2301" i="16"/>
  <c r="B2300" i="16"/>
  <c r="C2300" i="16"/>
  <c r="E5016" i="16"/>
  <c r="F5013" i="16"/>
  <c r="J5013" i="16"/>
  <c r="I5013" i="16"/>
  <c r="H5013" i="16"/>
  <c r="I8174" i="16"/>
  <c r="E8175" i="16"/>
  <c r="F8174" i="16"/>
  <c r="K8174" i="16"/>
  <c r="L8174" i="16"/>
  <c r="H8174" i="16"/>
  <c r="K14798" i="16"/>
  <c r="L14798" i="16"/>
  <c r="C1026" i="16"/>
  <c r="D1027" i="16"/>
  <c r="B1026" i="16"/>
  <c r="J14475" i="16"/>
  <c r="E14476" i="16"/>
  <c r="H14475" i="16"/>
  <c r="I14475" i="16"/>
  <c r="F14475" i="16"/>
  <c r="E12639" i="16"/>
  <c r="E11169" i="16"/>
  <c r="J11166" i="16"/>
  <c r="F11166" i="16"/>
  <c r="I11166" i="16"/>
  <c r="H11166" i="16"/>
  <c r="I14039" i="16"/>
  <c r="H16310" i="16"/>
  <c r="B832" i="16"/>
  <c r="C832" i="16"/>
  <c r="D833" i="16"/>
  <c r="E12068" i="16"/>
  <c r="H12067" i="16"/>
  <c r="F12067" i="16"/>
  <c r="J12067" i="16"/>
  <c r="B8403" i="16"/>
  <c r="C8403" i="16"/>
  <c r="K8309" i="16"/>
  <c r="L8309" i="16"/>
  <c r="K16634" i="16"/>
  <c r="L16634" i="16"/>
  <c r="D16767" i="16"/>
  <c r="C16766" i="16"/>
  <c r="B16766" i="16"/>
  <c r="F10303" i="16"/>
  <c r="K10303" i="16"/>
  <c r="L10303" i="16"/>
  <c r="E9073" i="16"/>
  <c r="H9070" i="16"/>
  <c r="F9070" i="16"/>
  <c r="J9070" i="16"/>
  <c r="I9070" i="16"/>
  <c r="K4834" i="16"/>
  <c r="L4834" i="16"/>
  <c r="K5107" i="16"/>
  <c r="L5107" i="16"/>
  <c r="I6080" i="16"/>
  <c r="E6081" i="16"/>
  <c r="F6080" i="16"/>
  <c r="K6080" i="16"/>
  <c r="L6080" i="16"/>
  <c r="H6080" i="16"/>
  <c r="J6080" i="16"/>
  <c r="E16707" i="16"/>
  <c r="I16704" i="16"/>
  <c r="H16704" i="16"/>
  <c r="F16704" i="16"/>
  <c r="K16704" i="16"/>
  <c r="J16704" i="16"/>
  <c r="J16001" i="16"/>
  <c r="K12067" i="16"/>
  <c r="D1028" i="16"/>
  <c r="B1027" i="16"/>
  <c r="C1027" i="16"/>
  <c r="K5759" i="16"/>
  <c r="K4686" i="16"/>
  <c r="L4686" i="16"/>
  <c r="C1580" i="16"/>
  <c r="D1581" i="16"/>
  <c r="B1580" i="16"/>
  <c r="K15020" i="16"/>
  <c r="L15020" i="16"/>
  <c r="I12511" i="16"/>
  <c r="K6505" i="16"/>
  <c r="E13068" i="16"/>
  <c r="I13067" i="16"/>
  <c r="H13067" i="16"/>
  <c r="K13385" i="16"/>
  <c r="L13385" i="16"/>
  <c r="K15129" i="16"/>
  <c r="L15129" i="16"/>
  <c r="E10904" i="16"/>
  <c r="E11039" i="16"/>
  <c r="F11036" i="16"/>
  <c r="H11036" i="16"/>
  <c r="J11036" i="16"/>
  <c r="I11036" i="16"/>
  <c r="I7278" i="16"/>
  <c r="E7279" i="16"/>
  <c r="K6177" i="16"/>
  <c r="J6974" i="16"/>
  <c r="I6974" i="16"/>
  <c r="E6975" i="16"/>
  <c r="H6974" i="16"/>
  <c r="F6974" i="16"/>
  <c r="D12970" i="16"/>
  <c r="B12969" i="16"/>
  <c r="C12969" i="16"/>
  <c r="J5111" i="16"/>
  <c r="I5111" i="16"/>
  <c r="E5112" i="16"/>
  <c r="H5111" i="16"/>
  <c r="F5111" i="16"/>
  <c r="B3612" i="16"/>
  <c r="C3612" i="16"/>
  <c r="J14257" i="16"/>
  <c r="E14258" i="16"/>
  <c r="I14257" i="16"/>
  <c r="F14257" i="16"/>
  <c r="J12572" i="16"/>
  <c r="E12573" i="16"/>
  <c r="I12572" i="16"/>
  <c r="H12572" i="16"/>
  <c r="F12572" i="16"/>
  <c r="E13714" i="16"/>
  <c r="J13711" i="16"/>
  <c r="I13711" i="16"/>
  <c r="F13711" i="16"/>
  <c r="K13711" i="16"/>
  <c r="H13711" i="16"/>
  <c r="I5214" i="16"/>
  <c r="E5215" i="16"/>
  <c r="H5214" i="16"/>
  <c r="E10151" i="16"/>
  <c r="F10148" i="16"/>
  <c r="J10148" i="16"/>
  <c r="I10148" i="16"/>
  <c r="H10148" i="16"/>
  <c r="B15239" i="16"/>
  <c r="C15239" i="16"/>
  <c r="D15240" i="16"/>
  <c r="C13167" i="16"/>
  <c r="D13168" i="16"/>
  <c r="B13167" i="16"/>
  <c r="E13823" i="16"/>
  <c r="F13820" i="16"/>
  <c r="K13820" i="16"/>
  <c r="L13820" i="16"/>
  <c r="J13820" i="16"/>
  <c r="I13820" i="16"/>
  <c r="H13820" i="16"/>
  <c r="K14584" i="16"/>
  <c r="L14584" i="16"/>
  <c r="E11411" i="16"/>
  <c r="J11408" i="16"/>
  <c r="I11408" i="16"/>
  <c r="H11408" i="16"/>
  <c r="F11408" i="16"/>
  <c r="D5312" i="16"/>
  <c r="D5311" i="16"/>
  <c r="C5309" i="16"/>
  <c r="D5310" i="16"/>
  <c r="B5309" i="16"/>
  <c r="I9379" i="16"/>
  <c r="E9380" i="16"/>
  <c r="H9379" i="16"/>
  <c r="C16821" i="16"/>
  <c r="D16822" i="16"/>
  <c r="B16821" i="16"/>
  <c r="K6268" i="16"/>
  <c r="K7793" i="16"/>
  <c r="L12790" i="16"/>
  <c r="E14913" i="16"/>
  <c r="J14910" i="16"/>
  <c r="F14910" i="16"/>
  <c r="K14910" i="16"/>
  <c r="L14910" i="16"/>
  <c r="H14910" i="16"/>
  <c r="I14910" i="16"/>
  <c r="E8611" i="16"/>
  <c r="F8608" i="16"/>
  <c r="K8608" i="16"/>
  <c r="L8608" i="16"/>
  <c r="I8608" i="16"/>
  <c r="J8608" i="16"/>
  <c r="H8608" i="16"/>
  <c r="D13824" i="16"/>
  <c r="C13823" i="16"/>
  <c r="B13823" i="16"/>
  <c r="K16486" i="16"/>
  <c r="L16486" i="16"/>
  <c r="E7571" i="16"/>
  <c r="H7568" i="16"/>
  <c r="F7568" i="16"/>
  <c r="I7568" i="16"/>
  <c r="J7568" i="16"/>
  <c r="J16638" i="16"/>
  <c r="I16638" i="16"/>
  <c r="H16638" i="16"/>
  <c r="E16639" i="16"/>
  <c r="K12876" i="16"/>
  <c r="L12876" i="16"/>
  <c r="E15676" i="16"/>
  <c r="J15673" i="16"/>
  <c r="I15673" i="16"/>
  <c r="H15673" i="16"/>
  <c r="F15673" i="16"/>
  <c r="C16489" i="16"/>
  <c r="B16489" i="16"/>
  <c r="D16490" i="16"/>
  <c r="C2411" i="16"/>
  <c r="D2412" i="16"/>
  <c r="B2411" i="16"/>
  <c r="E4925" i="16"/>
  <c r="J4922" i="16"/>
  <c r="I4922" i="16"/>
  <c r="H4922" i="16"/>
  <c r="F4922" i="16"/>
  <c r="K4922" i="16"/>
  <c r="L4922" i="16"/>
  <c r="C16566" i="16"/>
  <c r="D16567" i="16"/>
  <c r="B16566" i="16"/>
  <c r="D15567" i="16"/>
  <c r="C15566" i="16"/>
  <c r="B15566" i="16"/>
  <c r="I4838" i="16"/>
  <c r="E4839" i="16"/>
  <c r="E11523" i="16"/>
  <c r="I11520" i="16"/>
  <c r="J11520" i="16"/>
  <c r="F11520" i="16"/>
  <c r="H11520" i="16"/>
  <c r="D12574" i="16"/>
  <c r="B12573" i="16"/>
  <c r="C12573" i="16"/>
  <c r="E13277" i="16"/>
  <c r="I13276" i="16"/>
  <c r="J13276" i="16"/>
  <c r="E15567" i="16"/>
  <c r="I15564" i="16"/>
  <c r="F15564" i="16"/>
  <c r="K15564" i="16"/>
  <c r="L15564" i="16"/>
  <c r="H15564" i="16"/>
  <c r="J15564" i="16"/>
  <c r="E14803" i="16"/>
  <c r="J14802" i="16"/>
  <c r="D16707" i="16"/>
  <c r="C16706" i="16"/>
  <c r="B16706" i="16"/>
  <c r="C640" i="16"/>
  <c r="B640" i="16"/>
  <c r="D641" i="16"/>
  <c r="K14475" i="16"/>
  <c r="L14475" i="16"/>
  <c r="E4688" i="16"/>
  <c r="J4685" i="16"/>
  <c r="H4685" i="16"/>
  <c r="F4685" i="16"/>
  <c r="I4685" i="16"/>
  <c r="L12258" i="16"/>
  <c r="E6507" i="16"/>
  <c r="H6504" i="16"/>
  <c r="F6504" i="16"/>
  <c r="K6504" i="16"/>
  <c r="L6504" i="16"/>
  <c r="J6504" i="16"/>
  <c r="I6504" i="16"/>
  <c r="K9994" i="16"/>
  <c r="L9994" i="16"/>
  <c r="L16000" i="16"/>
  <c r="E16768" i="16"/>
  <c r="F16765" i="16"/>
  <c r="H16765" i="16"/>
  <c r="I16765" i="16"/>
  <c r="J16765" i="16"/>
  <c r="D3008" i="16"/>
  <c r="B3007" i="16"/>
  <c r="D3009" i="16"/>
  <c r="C3007" i="16"/>
  <c r="D3010" i="16"/>
  <c r="H11037" i="16"/>
  <c r="C11914" i="16"/>
  <c r="B11914" i="16"/>
  <c r="E6179" i="16"/>
  <c r="J6176" i="16"/>
  <c r="I6176" i="16"/>
  <c r="H6176" i="16"/>
  <c r="F6176" i="16"/>
  <c r="D277" i="16"/>
  <c r="C276" i="16"/>
  <c r="B276" i="16"/>
  <c r="K15892" i="16"/>
  <c r="L15892" i="16"/>
  <c r="H12876" i="16"/>
  <c r="F13603" i="16"/>
  <c r="K13603" i="16"/>
  <c r="L13603" i="16"/>
  <c r="D16403" i="16"/>
  <c r="B16402" i="16"/>
  <c r="C16402" i="16"/>
  <c r="B13604" i="16"/>
  <c r="C13604" i="16"/>
  <c r="D13605" i="16"/>
  <c r="K14147" i="16"/>
  <c r="L14147" i="16"/>
  <c r="C10710" i="16"/>
  <c r="B10710" i="16"/>
  <c r="J15674" i="16"/>
  <c r="D14695" i="16"/>
  <c r="C14694" i="16"/>
  <c r="B14694" i="16"/>
  <c r="C131" i="16"/>
  <c r="B131" i="16"/>
  <c r="D132" i="16"/>
  <c r="E14695" i="16"/>
  <c r="F14692" i="16"/>
  <c r="J14692" i="16"/>
  <c r="I14692" i="16"/>
  <c r="H14692" i="16"/>
  <c r="D14370" i="16"/>
  <c r="B14369" i="16"/>
  <c r="C14369" i="16"/>
  <c r="C15023" i="16"/>
  <c r="B15023" i="16"/>
  <c r="D15024" i="16"/>
  <c r="E11823" i="16"/>
  <c r="F11820" i="16"/>
  <c r="I11820" i="16"/>
  <c r="J11820" i="16"/>
  <c r="H11820" i="16"/>
  <c r="F11521" i="16"/>
  <c r="K11521" i="16"/>
  <c r="B519" i="16"/>
  <c r="C519" i="16"/>
  <c r="D520" i="16"/>
  <c r="E6270" i="16"/>
  <c r="F6267" i="16"/>
  <c r="K6267" i="16"/>
  <c r="L6267" i="16"/>
  <c r="H6267" i="16"/>
  <c r="J6267" i="16"/>
  <c r="I6267" i="16"/>
  <c r="E5433" i="16"/>
  <c r="H5432" i="16"/>
  <c r="E7795" i="16"/>
  <c r="J7792" i="16"/>
  <c r="H7792" i="16"/>
  <c r="I7792" i="16"/>
  <c r="F7792" i="16"/>
  <c r="E12794" i="16"/>
  <c r="I8609" i="16"/>
  <c r="J15565" i="16"/>
  <c r="I7569" i="16"/>
  <c r="E15349" i="16"/>
  <c r="I15346" i="16"/>
  <c r="J15346" i="16"/>
  <c r="H15346" i="16"/>
  <c r="F15346" i="16"/>
  <c r="K15346" i="16"/>
  <c r="L15346" i="16"/>
  <c r="E12714" i="16"/>
  <c r="I12711" i="16"/>
  <c r="F12711" i="16"/>
  <c r="J12711" i="16"/>
  <c r="H12711" i="16"/>
  <c r="E7468" i="16"/>
  <c r="H7465" i="16"/>
  <c r="F7465" i="16"/>
  <c r="K7465" i="16"/>
  <c r="L7465" i="16"/>
  <c r="I7465" i="16"/>
  <c r="J7465" i="16"/>
  <c r="E15785" i="16"/>
  <c r="F15782" i="16"/>
  <c r="K15782" i="16"/>
  <c r="L15782" i="16"/>
  <c r="J15782" i="16"/>
  <c r="I15782" i="16"/>
  <c r="H15782" i="16"/>
  <c r="F16213" i="16"/>
  <c r="J16213" i="16"/>
  <c r="E16214" i="16"/>
  <c r="I16213" i="16"/>
  <c r="B8705" i="16"/>
  <c r="C8705" i="16"/>
  <c r="D3616" i="16"/>
  <c r="D3615" i="16"/>
  <c r="C3613" i="16"/>
  <c r="D3614" i="16"/>
  <c r="B3613" i="16"/>
  <c r="E12069" i="16"/>
  <c r="H12066" i="16"/>
  <c r="F12066" i="16"/>
  <c r="K12066" i="16"/>
  <c r="J12066" i="16"/>
  <c r="I12066" i="16"/>
  <c r="K11166" i="16"/>
  <c r="L11166" i="16"/>
  <c r="E5761" i="16"/>
  <c r="H5758" i="16"/>
  <c r="J5758" i="16"/>
  <c r="F5758" i="16"/>
  <c r="K5758" i="16"/>
  <c r="I5758" i="16"/>
  <c r="K9070" i="16"/>
  <c r="L9070" i="16"/>
  <c r="B833" i="16"/>
  <c r="C833" i="16"/>
  <c r="D834" i="16"/>
  <c r="K5013" i="16"/>
  <c r="L5013" i="16"/>
  <c r="I5759" i="16"/>
  <c r="E15022" i="16"/>
  <c r="I15019" i="16"/>
  <c r="H15019" i="16"/>
  <c r="F15019" i="16"/>
  <c r="K15019" i="16"/>
  <c r="L15019" i="16"/>
  <c r="J15019" i="16"/>
  <c r="E11293" i="16"/>
  <c r="H11290" i="16"/>
  <c r="F11290" i="16"/>
  <c r="K11290" i="16"/>
  <c r="L11290" i="16"/>
  <c r="I11290" i="16"/>
  <c r="J11290" i="16"/>
  <c r="I6505" i="16"/>
  <c r="C8554" i="16"/>
  <c r="B8554" i="16"/>
  <c r="E9998" i="16"/>
  <c r="B1219" i="16"/>
  <c r="D1220" i="16"/>
  <c r="C1219" i="16"/>
  <c r="E15239" i="16"/>
  <c r="I15238" i="16"/>
  <c r="J15238" i="16"/>
  <c r="H15238" i="16"/>
  <c r="F15238" i="16"/>
  <c r="K15238" i="16"/>
  <c r="L15238" i="16"/>
  <c r="K16564" i="16"/>
  <c r="L16564" i="16"/>
  <c r="E13387" i="16"/>
  <c r="J13384" i="16"/>
  <c r="I13384" i="16"/>
  <c r="H13384" i="16"/>
  <c r="F13384" i="16"/>
  <c r="K13384" i="16"/>
  <c r="L13384" i="16"/>
  <c r="K9840" i="16"/>
  <c r="L9840" i="16"/>
  <c r="E15131" i="16"/>
  <c r="F15128" i="16"/>
  <c r="K15128" i="16"/>
  <c r="J15128" i="16"/>
  <c r="I15128" i="16"/>
  <c r="H15128" i="16"/>
  <c r="E11729" i="16"/>
  <c r="F11726" i="16"/>
  <c r="K11726" i="16"/>
  <c r="L11726" i="16"/>
  <c r="J11726" i="16"/>
  <c r="I11726" i="16"/>
  <c r="H11726" i="16"/>
  <c r="I11037" i="16"/>
  <c r="I6177" i="16"/>
  <c r="J13603" i="16"/>
  <c r="J8917" i="16"/>
  <c r="C3611" i="16"/>
  <c r="B3611" i="16"/>
  <c r="K6571" i="16"/>
  <c r="L6571" i="16"/>
  <c r="B10711" i="16"/>
  <c r="C10711" i="16"/>
  <c r="K13166" i="16"/>
  <c r="L13166" i="16"/>
  <c r="E4760" i="16"/>
  <c r="H4759" i="16"/>
  <c r="B8406" i="16"/>
  <c r="C8406" i="16"/>
  <c r="D15677" i="16"/>
  <c r="B15676" i="16"/>
  <c r="C15676" i="16"/>
  <c r="E12203" i="16"/>
  <c r="J12200" i="16"/>
  <c r="F12200" i="16"/>
  <c r="K12200" i="16"/>
  <c r="H12200" i="16"/>
  <c r="I12200" i="16"/>
  <c r="J14693" i="16"/>
  <c r="E14586" i="16"/>
  <c r="J14583" i="16"/>
  <c r="I14583" i="16"/>
  <c r="H14583" i="16"/>
  <c r="F14583" i="16"/>
  <c r="K14583" i="16"/>
  <c r="E6916" i="16"/>
  <c r="J5868" i="16"/>
  <c r="E5869" i="16"/>
  <c r="H5868" i="16"/>
  <c r="F5868" i="16"/>
  <c r="F11821" i="16"/>
  <c r="K11821" i="16"/>
  <c r="L11821" i="16"/>
  <c r="I11521" i="16"/>
  <c r="D13277" i="16"/>
  <c r="B13276" i="16"/>
  <c r="C13276" i="16"/>
  <c r="E7916" i="16"/>
  <c r="J7913" i="16"/>
  <c r="F7913" i="16"/>
  <c r="K7913" i="16"/>
  <c r="L7913" i="16"/>
  <c r="H7913" i="16"/>
  <c r="I7913" i="16"/>
  <c r="E7116" i="16"/>
  <c r="J7113" i="16"/>
  <c r="H7113" i="16"/>
  <c r="I7113" i="16"/>
  <c r="F7113" i="16"/>
  <c r="I6268" i="16"/>
  <c r="J7793" i="16"/>
  <c r="J8609" i="16"/>
  <c r="E10761" i="16"/>
  <c r="H10758" i="16"/>
  <c r="F10758" i="16"/>
  <c r="J10758" i="16"/>
  <c r="I10758" i="16"/>
  <c r="E16488" i="16"/>
  <c r="I16485" i="16"/>
  <c r="F16485" i="16"/>
  <c r="H16485" i="16"/>
  <c r="J16485" i="16"/>
  <c r="B58" i="16"/>
  <c r="C58" i="16"/>
  <c r="D59" i="16"/>
  <c r="D16312" i="16"/>
  <c r="C16311" i="16"/>
  <c r="B16311" i="16"/>
  <c r="J7569" i="16"/>
  <c r="I15347" i="16"/>
  <c r="H12712" i="16"/>
  <c r="K12712" i="16"/>
  <c r="L12712" i="16"/>
  <c r="F7466" i="16"/>
  <c r="K7466" i="16"/>
  <c r="L7466" i="16"/>
  <c r="E8765" i="16"/>
  <c r="H8762" i="16"/>
  <c r="F8762" i="16"/>
  <c r="J8762" i="16"/>
  <c r="I8762" i="16"/>
  <c r="D16768" i="16"/>
  <c r="B16767" i="16"/>
  <c r="C16767" i="16"/>
  <c r="B8553" i="16"/>
  <c r="C8553" i="16"/>
  <c r="C10709" i="16"/>
  <c r="B10709" i="16"/>
  <c r="E5017" i="16"/>
  <c r="J7369" i="16"/>
  <c r="I7369" i="16"/>
  <c r="E7370" i="16"/>
  <c r="H7369" i="16"/>
  <c r="F7369" i="16"/>
  <c r="K7369" i="16"/>
  <c r="L7369" i="16"/>
  <c r="J8313" i="16"/>
  <c r="I8313" i="16"/>
  <c r="E8314" i="16"/>
  <c r="H8313" i="16"/>
  <c r="F8313" i="16"/>
  <c r="E16568" i="16"/>
  <c r="B3005" i="16"/>
  <c r="C3005" i="16"/>
  <c r="C13497" i="16"/>
  <c r="B13497" i="16"/>
  <c r="D13498" i="16"/>
  <c r="C14257" i="16"/>
  <c r="B14257" i="16"/>
  <c r="D14258" i="16"/>
  <c r="J11037" i="16"/>
  <c r="C11915" i="16"/>
  <c r="B11915" i="16"/>
  <c r="D16003" i="16"/>
  <c r="B16002" i="16"/>
  <c r="C16002" i="16"/>
  <c r="E7195" i="16"/>
  <c r="H7192" i="16"/>
  <c r="J7192" i="16"/>
  <c r="F7192" i="16"/>
  <c r="K7192" i="16"/>
  <c r="L7192" i="16"/>
  <c r="I7192" i="16"/>
  <c r="E12878" i="16"/>
  <c r="H12875" i="16"/>
  <c r="I12875" i="16"/>
  <c r="J12875" i="16"/>
  <c r="F12875" i="16"/>
  <c r="K12875" i="16"/>
  <c r="K8917" i="16"/>
  <c r="L14039" i="16"/>
  <c r="E6575" i="16"/>
  <c r="E13170" i="16"/>
  <c r="D8410" i="16"/>
  <c r="D8409" i="16"/>
  <c r="D8408" i="16"/>
  <c r="B8407" i="16"/>
  <c r="C8407" i="16"/>
  <c r="D12512" i="16"/>
  <c r="B12511" i="16"/>
  <c r="C12511" i="16"/>
  <c r="I6688" i="16"/>
  <c r="E6689" i="16"/>
  <c r="F6688" i="16"/>
  <c r="K6688" i="16"/>
  <c r="L6688" i="16"/>
  <c r="H6688" i="16"/>
  <c r="E8043" i="16"/>
  <c r="F8040" i="16"/>
  <c r="K8040" i="16"/>
  <c r="L8040" i="16"/>
  <c r="I8040" i="16"/>
  <c r="H8040" i="16"/>
  <c r="J8040" i="16"/>
  <c r="B13388" i="16"/>
  <c r="C13388" i="16"/>
  <c r="D13389" i="16"/>
  <c r="L4558" i="16"/>
  <c r="J11521" i="16"/>
  <c r="D15458" i="16"/>
  <c r="C15457" i="16"/>
  <c r="B15457" i="16"/>
  <c r="K10302" i="16"/>
  <c r="L10302" i="16"/>
  <c r="B204" i="16"/>
  <c r="C204" i="16"/>
  <c r="D205" i="16"/>
  <c r="B15131" i="16"/>
  <c r="C15131" i="16"/>
  <c r="D15132" i="16"/>
  <c r="E6082" i="16"/>
  <c r="H6079" i="16"/>
  <c r="F6079" i="16"/>
  <c r="J6079" i="16"/>
  <c r="I6079" i="16"/>
  <c r="E9074" i="16"/>
  <c r="E14477" i="16"/>
  <c r="I14474" i="16"/>
  <c r="H14474" i="16"/>
  <c r="F14474" i="16"/>
  <c r="J14474" i="16"/>
  <c r="E8176" i="16"/>
  <c r="H8173" i="16"/>
  <c r="F8173" i="16"/>
  <c r="K8173" i="16"/>
  <c r="L8173" i="16"/>
  <c r="I8173" i="16"/>
  <c r="J8173" i="16"/>
  <c r="J14366" i="16"/>
  <c r="E14367" i="16"/>
  <c r="I14366" i="16"/>
  <c r="F14366" i="16"/>
  <c r="K14366" i="16"/>
  <c r="L14366" i="16"/>
  <c r="H14366" i="16"/>
  <c r="E6354" i="16"/>
  <c r="J6353" i="16"/>
  <c r="E12262" i="16"/>
  <c r="K11291" i="16"/>
  <c r="L11291" i="16"/>
  <c r="F5323" i="16"/>
  <c r="J5323" i="16"/>
  <c r="I5323" i="16"/>
  <c r="E5324" i="16"/>
  <c r="H5323" i="16"/>
  <c r="E16004" i="16"/>
  <c r="C14913" i="16"/>
  <c r="D14914" i="16"/>
  <c r="B14913" i="16"/>
  <c r="J7678" i="16"/>
  <c r="E7679" i="16"/>
  <c r="F7678" i="16"/>
  <c r="K7678" i="16"/>
  <c r="L7678" i="16"/>
  <c r="H7678" i="16"/>
  <c r="I7678" i="16"/>
  <c r="J11909" i="16"/>
  <c r="E11910" i="16"/>
  <c r="H11909" i="16"/>
  <c r="F11909" i="16"/>
  <c r="D11918" i="16"/>
  <c r="D11917" i="16"/>
  <c r="B11916" i="16"/>
  <c r="C11916" i="16"/>
  <c r="D11919" i="16"/>
  <c r="D8707" i="16"/>
  <c r="B8706" i="16"/>
  <c r="C8706" i="16"/>
  <c r="D8709" i="16"/>
  <c r="D8708" i="16"/>
  <c r="C16213" i="16"/>
  <c r="B16213" i="16"/>
  <c r="D16214" i="16"/>
  <c r="F7193" i="16"/>
  <c r="K7193" i="16"/>
  <c r="E15894" i="16"/>
  <c r="J15891" i="16"/>
  <c r="I15891" i="16"/>
  <c r="H15891" i="16"/>
  <c r="F15891" i="16"/>
  <c r="K15891" i="16"/>
  <c r="L15891" i="16"/>
  <c r="J12876" i="16"/>
  <c r="K4619" i="16"/>
  <c r="L4619" i="16"/>
  <c r="F13712" i="16"/>
  <c r="J10149" i="16"/>
  <c r="J11991" i="16"/>
  <c r="I11991" i="16"/>
  <c r="E11992" i="16"/>
  <c r="H11991" i="16"/>
  <c r="F11991" i="16"/>
  <c r="F13821" i="16"/>
  <c r="I10457" i="16"/>
  <c r="E10458" i="16"/>
  <c r="F10457" i="16"/>
  <c r="K10457" i="16"/>
  <c r="L10457" i="16"/>
  <c r="H10457" i="16"/>
  <c r="K9533" i="16"/>
  <c r="L9533" i="16"/>
  <c r="E6434" i="16"/>
  <c r="J6431" i="16"/>
  <c r="I6431" i="16"/>
  <c r="H6431" i="16"/>
  <c r="F6431" i="16"/>
  <c r="E5542" i="16"/>
  <c r="I4923" i="16"/>
  <c r="I11409" i="16"/>
  <c r="H8041" i="16"/>
  <c r="B12713" i="16"/>
  <c r="C12713" i="16"/>
  <c r="D12714" i="16"/>
  <c r="B5307" i="16"/>
  <c r="C5307" i="16"/>
  <c r="B13714" i="16"/>
  <c r="C13714" i="16"/>
  <c r="D13715" i="16"/>
  <c r="E16112" i="16"/>
  <c r="H16109" i="16"/>
  <c r="J16109" i="16"/>
  <c r="F16109" i="16"/>
  <c r="K16109" i="16"/>
  <c r="L16109" i="16"/>
  <c r="I16109" i="16"/>
  <c r="F14911" i="16"/>
  <c r="J12970" i="16"/>
  <c r="E12971" i="16"/>
  <c r="F12970" i="16"/>
  <c r="K12970" i="16"/>
  <c r="L12970" i="16"/>
  <c r="I12970" i="16"/>
  <c r="H12970" i="16"/>
  <c r="H15347" i="16"/>
  <c r="B12876" i="16"/>
  <c r="D12877" i="16"/>
  <c r="C12876" i="16"/>
  <c r="J7466" i="16"/>
  <c r="L11627" i="16"/>
  <c r="E15459" i="16"/>
  <c r="E16708" i="16"/>
  <c r="E12513" i="16"/>
  <c r="I12510" i="16"/>
  <c r="H12510" i="16"/>
  <c r="F12510" i="16"/>
  <c r="K12510" i="16"/>
  <c r="L12510" i="16"/>
  <c r="J12510" i="16"/>
  <c r="D14042" i="16"/>
  <c r="B14041" i="16"/>
  <c r="C14041" i="16"/>
  <c r="E11170" i="16"/>
  <c r="E9228" i="16"/>
  <c r="E16405" i="16"/>
  <c r="I16404" i="16"/>
  <c r="K16766" i="16"/>
  <c r="L16766" i="16"/>
  <c r="C3006" i="16"/>
  <c r="B3006" i="16"/>
  <c r="E9844" i="16"/>
  <c r="C14585" i="16"/>
  <c r="B14585" i="16"/>
  <c r="D14586" i="16"/>
  <c r="I7193" i="16"/>
  <c r="C16640" i="16"/>
  <c r="B16640" i="16"/>
  <c r="D16641" i="16"/>
  <c r="E13605" i="16"/>
  <c r="I13602" i="16"/>
  <c r="F13602" i="16"/>
  <c r="K13602" i="16"/>
  <c r="J13602" i="16"/>
  <c r="H13602" i="16"/>
  <c r="E8919" i="16"/>
  <c r="F8916" i="16"/>
  <c r="J8916" i="16"/>
  <c r="I8916" i="16"/>
  <c r="H8916" i="16"/>
  <c r="E10613" i="16"/>
  <c r="I10610" i="16"/>
  <c r="H10610" i="16"/>
  <c r="F10610" i="16"/>
  <c r="K10610" i="16"/>
  <c r="L10610" i="16"/>
  <c r="J10610" i="16"/>
  <c r="E14151" i="16"/>
  <c r="F15674" i="16"/>
  <c r="H13712" i="16"/>
  <c r="E5651" i="16"/>
  <c r="J5650" i="16"/>
  <c r="F10149" i="16"/>
  <c r="D13933" i="16"/>
  <c r="C13932" i="16"/>
  <c r="B13932" i="16"/>
  <c r="H13821" i="16"/>
  <c r="B8405" i="16"/>
  <c r="C8405" i="16"/>
  <c r="J4923" i="16"/>
  <c r="F11409" i="16"/>
  <c r="F8041" i="16"/>
  <c r="K8041" i="16"/>
  <c r="E4560" i="16"/>
  <c r="F4557" i="16"/>
  <c r="J4557" i="16"/>
  <c r="I4557" i="16"/>
  <c r="H4557" i="16"/>
  <c r="E5979" i="16"/>
  <c r="J5976" i="16"/>
  <c r="I5976" i="16"/>
  <c r="H5976" i="16"/>
  <c r="F5976" i="16"/>
  <c r="C398" i="16"/>
  <c r="B398" i="16"/>
  <c r="D399" i="16"/>
  <c r="B14803" i="16"/>
  <c r="C14803" i="16"/>
  <c r="D14804" i="16"/>
  <c r="E11630" i="16"/>
  <c r="H14911" i="16"/>
  <c r="E16313" i="16"/>
  <c r="D13068" i="16"/>
  <c r="B13067" i="16"/>
  <c r="C13067" i="16"/>
  <c r="F15565" i="16"/>
  <c r="F15347" i="16"/>
  <c r="K15347" i="16"/>
  <c r="L15347" i="16"/>
  <c r="C14148" i="16"/>
  <c r="B14148" i="16"/>
  <c r="D14149" i="16"/>
  <c r="H15783" i="16"/>
  <c r="K15783" i="16"/>
  <c r="L15783" i="16"/>
  <c r="D16113" i="16"/>
  <c r="C16112" i="16"/>
  <c r="B16112" i="16"/>
  <c r="H13930" i="16"/>
  <c r="E13931" i="16"/>
  <c r="I13930" i="16"/>
  <c r="F13930" i="16"/>
  <c r="E10306" i="16"/>
  <c r="K11037" i="16"/>
  <c r="E14042" i="16"/>
  <c r="L16704" i="16"/>
  <c r="F12511" i="16"/>
  <c r="I12067" i="16"/>
  <c r="F12639" i="16"/>
  <c r="H12639" i="16"/>
  <c r="I12639" i="16"/>
  <c r="E12640" i="16"/>
  <c r="J12639" i="16"/>
  <c r="J8174" i="16"/>
  <c r="C2301" i="16"/>
  <c r="D2302" i="16"/>
  <c r="B2301" i="16"/>
  <c r="J4686" i="16"/>
  <c r="H12511" i="16"/>
  <c r="J11291" i="16"/>
  <c r="D8556" i="16"/>
  <c r="B8555" i="16"/>
  <c r="C8555" i="16"/>
  <c r="D8558" i="16"/>
  <c r="D8557" i="16"/>
  <c r="E9689" i="16"/>
  <c r="H9686" i="16"/>
  <c r="F9686" i="16"/>
  <c r="I9686" i="16"/>
  <c r="J9686" i="16"/>
  <c r="J16766" i="16"/>
  <c r="J6633" i="16"/>
  <c r="I6633" i="16"/>
  <c r="E6634" i="16"/>
  <c r="H6633" i="16"/>
  <c r="F6633" i="16"/>
  <c r="E7042" i="16"/>
  <c r="H7041" i="16"/>
  <c r="D12792" i="16"/>
  <c r="B12791" i="16"/>
  <c r="C12791" i="16"/>
  <c r="E12138" i="16"/>
  <c r="H12137" i="16"/>
  <c r="J12137" i="16"/>
  <c r="F12137" i="16"/>
  <c r="K10900" i="16"/>
  <c r="L10900" i="16"/>
  <c r="C2605" i="16"/>
  <c r="D2606" i="16"/>
  <c r="B2605" i="16"/>
  <c r="C8704" i="16"/>
  <c r="B8704" i="16"/>
  <c r="J7193" i="16"/>
  <c r="I8917" i="16"/>
  <c r="E13496" i="16"/>
  <c r="H13493" i="16"/>
  <c r="F13493" i="16"/>
  <c r="J13493" i="16"/>
  <c r="I13493" i="16"/>
  <c r="F10611" i="16"/>
  <c r="K10611" i="16"/>
  <c r="L10611" i="16"/>
  <c r="B15785" i="16"/>
  <c r="D15786" i="16"/>
  <c r="C15785" i="16"/>
  <c r="A72" i="1"/>
  <c r="H71" i="1"/>
  <c r="I71" i="1"/>
  <c r="B71" i="1"/>
  <c r="C71" i="1"/>
  <c r="E4621" i="16"/>
  <c r="J4618" i="16"/>
  <c r="I4618" i="16"/>
  <c r="H4618" i="16"/>
  <c r="F4618" i="16"/>
  <c r="H15674" i="16"/>
  <c r="I13712" i="16"/>
  <c r="H10149" i="16"/>
  <c r="I13821" i="16"/>
  <c r="F14693" i="16"/>
  <c r="K14693" i="16"/>
  <c r="L14693" i="16"/>
  <c r="E9535" i="16"/>
  <c r="J9532" i="16"/>
  <c r="F9532" i="16"/>
  <c r="K9532" i="16"/>
  <c r="L9532" i="16"/>
  <c r="H9532" i="16"/>
  <c r="I9532" i="16"/>
  <c r="J6432" i="16"/>
  <c r="H16820" i="16"/>
  <c r="F16820" i="16"/>
  <c r="K16820" i="16"/>
  <c r="J16820" i="16"/>
  <c r="I16820" i="16"/>
  <c r="F4923" i="16"/>
  <c r="K4923" i="16"/>
  <c r="L4923" i="16"/>
  <c r="H11409" i="16"/>
  <c r="I8041" i="16"/>
  <c r="C5308" i="16"/>
  <c r="B5308" i="16"/>
  <c r="I4558" i="16"/>
  <c r="I5977" i="16"/>
  <c r="L5977" i="16"/>
  <c r="K16310" i="16"/>
  <c r="L16310" i="16"/>
  <c r="D15349" i="16"/>
  <c r="B15348" i="16"/>
  <c r="C15348" i="16"/>
  <c r="E8460" i="16"/>
  <c r="I8457" i="16"/>
  <c r="J8457" i="16"/>
  <c r="H8457" i="16"/>
  <c r="F8457" i="16"/>
  <c r="K8457" i="16"/>
  <c r="L8457" i="16"/>
  <c r="J7114" i="16"/>
  <c r="B12642" i="16"/>
  <c r="C12642" i="16"/>
  <c r="D12643" i="16"/>
  <c r="I7793" i="16"/>
  <c r="I14911" i="16"/>
  <c r="H8609" i="16"/>
  <c r="K8609" i="16"/>
  <c r="L8609" i="16"/>
  <c r="J16486" i="16"/>
  <c r="H15565" i="16"/>
  <c r="H7569" i="16"/>
  <c r="K7569" i="16"/>
  <c r="L7569" i="16"/>
  <c r="I12712" i="16"/>
  <c r="D15894" i="16"/>
  <c r="B15893" i="16"/>
  <c r="C15893" i="16"/>
  <c r="J15783" i="16"/>
  <c r="D14477" i="16"/>
  <c r="C14476" i="16"/>
  <c r="B14476" i="16"/>
  <c r="B1942" i="16"/>
  <c r="C1942" i="16"/>
  <c r="D1943" i="16"/>
  <c r="E15460" i="16"/>
  <c r="I15459" i="16"/>
  <c r="E5543" i="16"/>
  <c r="J5540" i="16"/>
  <c r="I5540" i="16"/>
  <c r="H5540" i="16"/>
  <c r="F5540" i="16"/>
  <c r="K5540" i="16"/>
  <c r="K5868" i="16"/>
  <c r="B15894" i="16"/>
  <c r="C15894" i="16"/>
  <c r="D15895" i="16"/>
  <c r="E8461" i="16"/>
  <c r="B15349" i="16"/>
  <c r="D15350" i="16"/>
  <c r="C15349" i="16"/>
  <c r="K4618" i="16"/>
  <c r="L4618" i="16"/>
  <c r="B72" i="1"/>
  <c r="C72" i="1"/>
  <c r="A73" i="1"/>
  <c r="H72" i="1"/>
  <c r="I72" i="1"/>
  <c r="K6633" i="16"/>
  <c r="L6633" i="16"/>
  <c r="K9686" i="16"/>
  <c r="L9686" i="16"/>
  <c r="E5980" i="16"/>
  <c r="H5650" i="16"/>
  <c r="E10614" i="16"/>
  <c r="L13602" i="16"/>
  <c r="J11170" i="16"/>
  <c r="E11171" i="16"/>
  <c r="H11170" i="16"/>
  <c r="E12514" i="16"/>
  <c r="H5541" i="16"/>
  <c r="E6435" i="16"/>
  <c r="K11991" i="16"/>
  <c r="L11991" i="16"/>
  <c r="H6353" i="16"/>
  <c r="B205" i="16"/>
  <c r="C205" i="16"/>
  <c r="D206" i="16"/>
  <c r="E13171" i="16"/>
  <c r="I13170" i="16"/>
  <c r="F13170" i="16"/>
  <c r="K8313" i="16"/>
  <c r="L8313" i="16"/>
  <c r="K8762" i="16"/>
  <c r="L8762" i="16"/>
  <c r="B15677" i="16"/>
  <c r="C15677" i="16"/>
  <c r="D15678" i="16"/>
  <c r="D835" i="16"/>
  <c r="B834" i="16"/>
  <c r="C834" i="16"/>
  <c r="E12715" i="16"/>
  <c r="L11521" i="16"/>
  <c r="E14696" i="16"/>
  <c r="B16403" i="16"/>
  <c r="C16403" i="16"/>
  <c r="D16404" i="16"/>
  <c r="E16769" i="16"/>
  <c r="I14802" i="16"/>
  <c r="H13276" i="16"/>
  <c r="D12575" i="16"/>
  <c r="C12574" i="16"/>
  <c r="B12574" i="16"/>
  <c r="E4840" i="16"/>
  <c r="F4837" i="16"/>
  <c r="J4837" i="16"/>
  <c r="I4837" i="16"/>
  <c r="H4837" i="16"/>
  <c r="E15677" i="16"/>
  <c r="B16822" i="16"/>
  <c r="C16822" i="16"/>
  <c r="B5310" i="16"/>
  <c r="C5310" i="16"/>
  <c r="E11412" i="16"/>
  <c r="D13169" i="16"/>
  <c r="B13168" i="16"/>
  <c r="C13168" i="16"/>
  <c r="K10148" i="16"/>
  <c r="L10148" i="16"/>
  <c r="L13711" i="16"/>
  <c r="K5111" i="16"/>
  <c r="L5111" i="16"/>
  <c r="K6974" i="16"/>
  <c r="L6974" i="16"/>
  <c r="E7280" i="16"/>
  <c r="H7277" i="16"/>
  <c r="F7277" i="16"/>
  <c r="K7277" i="16"/>
  <c r="J7277" i="16"/>
  <c r="I7277" i="16"/>
  <c r="B1581" i="16"/>
  <c r="C1581" i="16"/>
  <c r="D1582" i="16"/>
  <c r="D16114" i="16"/>
  <c r="B16113" i="16"/>
  <c r="C16113" i="16"/>
  <c r="F16708" i="16"/>
  <c r="K16708" i="16"/>
  <c r="J16708" i="16"/>
  <c r="H16708" i="16"/>
  <c r="E16709" i="16"/>
  <c r="E8044" i="16"/>
  <c r="D16313" i="16"/>
  <c r="B16312" i="16"/>
  <c r="C16312" i="16"/>
  <c r="B13824" i="16"/>
  <c r="C13824" i="16"/>
  <c r="D13825" i="16"/>
  <c r="E10152" i="16"/>
  <c r="E9536" i="16"/>
  <c r="B15786" i="16"/>
  <c r="C15786" i="16"/>
  <c r="D15787" i="16"/>
  <c r="E6635" i="16"/>
  <c r="H6632" i="16"/>
  <c r="I6632" i="16"/>
  <c r="J6632" i="16"/>
  <c r="F6632" i="16"/>
  <c r="E9690" i="16"/>
  <c r="D13069" i="16"/>
  <c r="C13068" i="16"/>
  <c r="B13068" i="16"/>
  <c r="I5650" i="16"/>
  <c r="F14151" i="16"/>
  <c r="E14152" i="16"/>
  <c r="J14151" i="16"/>
  <c r="I14151" i="16"/>
  <c r="E13606" i="16"/>
  <c r="H16404" i="16"/>
  <c r="I5541" i="16"/>
  <c r="E11993" i="16"/>
  <c r="J11990" i="16"/>
  <c r="I11990" i="16"/>
  <c r="H11990" i="16"/>
  <c r="F11990" i="16"/>
  <c r="K11990" i="16"/>
  <c r="L11990" i="16"/>
  <c r="B8708" i="16"/>
  <c r="C8708" i="16"/>
  <c r="J16004" i="16"/>
  <c r="I16004" i="16"/>
  <c r="E16005" i="16"/>
  <c r="F16004" i="16"/>
  <c r="K5323" i="16"/>
  <c r="L5323" i="16"/>
  <c r="I6353" i="16"/>
  <c r="E14478" i="16"/>
  <c r="K6079" i="16"/>
  <c r="L6079" i="16"/>
  <c r="D13390" i="16"/>
  <c r="B13389" i="16"/>
  <c r="C13389" i="16"/>
  <c r="L8917" i="16"/>
  <c r="E8315" i="16"/>
  <c r="J8312" i="16"/>
  <c r="I8312" i="16"/>
  <c r="H8312" i="16"/>
  <c r="F8312" i="16"/>
  <c r="K8312" i="16"/>
  <c r="L8312" i="16"/>
  <c r="E8766" i="16"/>
  <c r="B59" i="16"/>
  <c r="D60" i="16"/>
  <c r="C59" i="16"/>
  <c r="K7113" i="16"/>
  <c r="L7113" i="16"/>
  <c r="L15128" i="16"/>
  <c r="D3619" i="16"/>
  <c r="D3618" i="16"/>
  <c r="C3616" i="16"/>
  <c r="D3617" i="16"/>
  <c r="B3616" i="16"/>
  <c r="J12794" i="16"/>
  <c r="E12795" i="16"/>
  <c r="I12794" i="16"/>
  <c r="F12794" i="16"/>
  <c r="H12794" i="16"/>
  <c r="E7796" i="16"/>
  <c r="B14370" i="16"/>
  <c r="C14370" i="16"/>
  <c r="D14371" i="16"/>
  <c r="K4685" i="16"/>
  <c r="L4685" i="16"/>
  <c r="F13276" i="16"/>
  <c r="K13276" i="16"/>
  <c r="L13276" i="16"/>
  <c r="K11520" i="16"/>
  <c r="L11520" i="16"/>
  <c r="J4838" i="16"/>
  <c r="E16640" i="16"/>
  <c r="F16637" i="16"/>
  <c r="J16637" i="16"/>
  <c r="I16637" i="16"/>
  <c r="H16637" i="16"/>
  <c r="F9379" i="16"/>
  <c r="K9379" i="16"/>
  <c r="L9379" i="16"/>
  <c r="B5311" i="16"/>
  <c r="C5311" i="16"/>
  <c r="F5214" i="16"/>
  <c r="K5214" i="16"/>
  <c r="L5214" i="16"/>
  <c r="H14257" i="16"/>
  <c r="E5113" i="16"/>
  <c r="H5110" i="16"/>
  <c r="I5110" i="16"/>
  <c r="F5110" i="16"/>
  <c r="J5110" i="16"/>
  <c r="E6976" i="16"/>
  <c r="H6973" i="16"/>
  <c r="F6973" i="16"/>
  <c r="K6973" i="16"/>
  <c r="J6973" i="16"/>
  <c r="I6973" i="16"/>
  <c r="J7278" i="16"/>
  <c r="E13069" i="16"/>
  <c r="I13066" i="16"/>
  <c r="H13066" i="16"/>
  <c r="F13066" i="16"/>
  <c r="J13066" i="16"/>
  <c r="D12513" i="16"/>
  <c r="C12512" i="16"/>
  <c r="B12512" i="16"/>
  <c r="E16489" i="16"/>
  <c r="K12137" i="16"/>
  <c r="F7041" i="16"/>
  <c r="K7041" i="16"/>
  <c r="L7041" i="16"/>
  <c r="C8557" i="16"/>
  <c r="B8557" i="16"/>
  <c r="K12639" i="16"/>
  <c r="L12639" i="16"/>
  <c r="K13930" i="16"/>
  <c r="L13930" i="16"/>
  <c r="B14149" i="16"/>
  <c r="C14149" i="16"/>
  <c r="D14150" i="16"/>
  <c r="C16641" i="16"/>
  <c r="B16641" i="16"/>
  <c r="D16642" i="16"/>
  <c r="F16404" i="16"/>
  <c r="K16404" i="16"/>
  <c r="L16404" i="16"/>
  <c r="B14042" i="16"/>
  <c r="C14042" i="16"/>
  <c r="D14043" i="16"/>
  <c r="E16113" i="16"/>
  <c r="J5541" i="16"/>
  <c r="D8712" i="16"/>
  <c r="D8710" i="16"/>
  <c r="B8709" i="16"/>
  <c r="D8711" i="16"/>
  <c r="C8709" i="16"/>
  <c r="B11918" i="16"/>
  <c r="C11918" i="16"/>
  <c r="L12875" i="16"/>
  <c r="B14258" i="16"/>
  <c r="C14258" i="16"/>
  <c r="D14259" i="16"/>
  <c r="E7917" i="16"/>
  <c r="E5870" i="16"/>
  <c r="F5867" i="16"/>
  <c r="J5867" i="16"/>
  <c r="I5867" i="16"/>
  <c r="H5867" i="16"/>
  <c r="L14583" i="16"/>
  <c r="L12200" i="16"/>
  <c r="F4759" i="16"/>
  <c r="K4759" i="16"/>
  <c r="E15132" i="16"/>
  <c r="L12066" i="16"/>
  <c r="E7469" i="16"/>
  <c r="F5432" i="16"/>
  <c r="K5432" i="16"/>
  <c r="L5432" i="16"/>
  <c r="E6180" i="16"/>
  <c r="B3008" i="16"/>
  <c r="C3008" i="16"/>
  <c r="K7568" i="16"/>
  <c r="L7568" i="16"/>
  <c r="E14914" i="16"/>
  <c r="D5314" i="16"/>
  <c r="D5313" i="16"/>
  <c r="B5312" i="16"/>
  <c r="C5312" i="16"/>
  <c r="D5315" i="16"/>
  <c r="B15240" i="16"/>
  <c r="C15240" i="16"/>
  <c r="D15241" i="16"/>
  <c r="E13715" i="16"/>
  <c r="I10904" i="16"/>
  <c r="E10905" i="16"/>
  <c r="J13067" i="16"/>
  <c r="L5759" i="16"/>
  <c r="D12793" i="16"/>
  <c r="B12792" i="16"/>
  <c r="C12792" i="16"/>
  <c r="E5652" i="16"/>
  <c r="I5649" i="16"/>
  <c r="H5649" i="16"/>
  <c r="F5649" i="16"/>
  <c r="K5649" i="16"/>
  <c r="L5649" i="16"/>
  <c r="J5649" i="16"/>
  <c r="B3009" i="16"/>
  <c r="C3009" i="16"/>
  <c r="L16820" i="16"/>
  <c r="D1944" i="16"/>
  <c r="B1943" i="16"/>
  <c r="C1943" i="16"/>
  <c r="E4622" i="16"/>
  <c r="D8561" i="16"/>
  <c r="D8560" i="16"/>
  <c r="D8559" i="16"/>
  <c r="B8558" i="16"/>
  <c r="C8558" i="16"/>
  <c r="D2303" i="16"/>
  <c r="B2302" i="16"/>
  <c r="C2302" i="16"/>
  <c r="L11037" i="16"/>
  <c r="E13932" i="16"/>
  <c r="H13929" i="16"/>
  <c r="J13929" i="16"/>
  <c r="F13929" i="16"/>
  <c r="K13929" i="16"/>
  <c r="L13929" i="16"/>
  <c r="I13929" i="16"/>
  <c r="K5976" i="16"/>
  <c r="L5976" i="16"/>
  <c r="K4557" i="16"/>
  <c r="L4557" i="16"/>
  <c r="F5650" i="16"/>
  <c r="K5650" i="16"/>
  <c r="L5650" i="16"/>
  <c r="K8916" i="16"/>
  <c r="L8916" i="16"/>
  <c r="E12972" i="16"/>
  <c r="I12969" i="16"/>
  <c r="F12969" i="16"/>
  <c r="K12969" i="16"/>
  <c r="J12969" i="16"/>
  <c r="H12969" i="16"/>
  <c r="C13715" i="16"/>
  <c r="B13715" i="16"/>
  <c r="D13716" i="16"/>
  <c r="K6431" i="16"/>
  <c r="L6431" i="16"/>
  <c r="E10459" i="16"/>
  <c r="J10456" i="16"/>
  <c r="I10456" i="16"/>
  <c r="H10456" i="16"/>
  <c r="F10456" i="16"/>
  <c r="K10456" i="16"/>
  <c r="L10456" i="16"/>
  <c r="K11909" i="16"/>
  <c r="E7680" i="16"/>
  <c r="J7677" i="16"/>
  <c r="I7677" i="16"/>
  <c r="H7677" i="16"/>
  <c r="F7677" i="16"/>
  <c r="E6083" i="16"/>
  <c r="I6687" i="16"/>
  <c r="H6687" i="16"/>
  <c r="F6687" i="16"/>
  <c r="J6687" i="16"/>
  <c r="C8408" i="16"/>
  <c r="B8408" i="16"/>
  <c r="E7196" i="16"/>
  <c r="K10758" i="16"/>
  <c r="L10758" i="16"/>
  <c r="I5868" i="16"/>
  <c r="E15023" i="16"/>
  <c r="L5758" i="16"/>
  <c r="E6271" i="16"/>
  <c r="K11820" i="16"/>
  <c r="L11820" i="16"/>
  <c r="C13605" i="16"/>
  <c r="B13605" i="16"/>
  <c r="D13606" i="16"/>
  <c r="C16707" i="16"/>
  <c r="D16708" i="16"/>
  <c r="B16707" i="16"/>
  <c r="E13278" i="16"/>
  <c r="H13275" i="16"/>
  <c r="F13275" i="16"/>
  <c r="J13275" i="16"/>
  <c r="I13275" i="16"/>
  <c r="K15673" i="16"/>
  <c r="L15673" i="16"/>
  <c r="E9381" i="16"/>
  <c r="H9378" i="16"/>
  <c r="F9378" i="16"/>
  <c r="K9378" i="16"/>
  <c r="J9378" i="16"/>
  <c r="I9378" i="16"/>
  <c r="K11408" i="16"/>
  <c r="L11408" i="16"/>
  <c r="E5216" i="16"/>
  <c r="H5213" i="16"/>
  <c r="F5213" i="16"/>
  <c r="J5213" i="16"/>
  <c r="I5213" i="16"/>
  <c r="K12572" i="16"/>
  <c r="L12572" i="16"/>
  <c r="E14259" i="16"/>
  <c r="J14256" i="16"/>
  <c r="I14256" i="16"/>
  <c r="F14256" i="16"/>
  <c r="K14256" i="16"/>
  <c r="L14256" i="16"/>
  <c r="H14256" i="16"/>
  <c r="L6505" i="16"/>
  <c r="D14478" i="16"/>
  <c r="C14477" i="16"/>
  <c r="B14477" i="16"/>
  <c r="I9228" i="16"/>
  <c r="E9229" i="16"/>
  <c r="F9228" i="16"/>
  <c r="K9228" i="16"/>
  <c r="L9228" i="16"/>
  <c r="H9228" i="16"/>
  <c r="B12714" i="16"/>
  <c r="C12714" i="16"/>
  <c r="D12715" i="16"/>
  <c r="J6916" i="16"/>
  <c r="I6916" i="16"/>
  <c r="H6916" i="16"/>
  <c r="E6917" i="16"/>
  <c r="E13388" i="16"/>
  <c r="C3615" i="16"/>
  <c r="B3615" i="16"/>
  <c r="K14257" i="16"/>
  <c r="L14257" i="16"/>
  <c r="D12644" i="16"/>
  <c r="C12643" i="16"/>
  <c r="B12643" i="16"/>
  <c r="E4561" i="16"/>
  <c r="E8920" i="16"/>
  <c r="J9844" i="16"/>
  <c r="E9845" i="16"/>
  <c r="H9844" i="16"/>
  <c r="F9844" i="16"/>
  <c r="K9844" i="16"/>
  <c r="E16406" i="16"/>
  <c r="J16403" i="16"/>
  <c r="I16403" i="16"/>
  <c r="H16403" i="16"/>
  <c r="F16403" i="16"/>
  <c r="E15895" i="16"/>
  <c r="B8707" i="16"/>
  <c r="C8707" i="16"/>
  <c r="F12262" i="16"/>
  <c r="K12262" i="16"/>
  <c r="L12262" i="16"/>
  <c r="E12263" i="16"/>
  <c r="J12262" i="16"/>
  <c r="E8177" i="16"/>
  <c r="E9075" i="16"/>
  <c r="H9074" i="16"/>
  <c r="F9074" i="16"/>
  <c r="J9074" i="16"/>
  <c r="I9074" i="16"/>
  <c r="D15133" i="16"/>
  <c r="B15132" i="16"/>
  <c r="C15132" i="16"/>
  <c r="B8409" i="16"/>
  <c r="C8409" i="16"/>
  <c r="B16768" i="16"/>
  <c r="C16768" i="16"/>
  <c r="D16769" i="16"/>
  <c r="D13278" i="16"/>
  <c r="B13277" i="16"/>
  <c r="C13277" i="16"/>
  <c r="E12204" i="16"/>
  <c r="E4761" i="16"/>
  <c r="F4758" i="16"/>
  <c r="K4758" i="16"/>
  <c r="L4758" i="16"/>
  <c r="J4758" i="16"/>
  <c r="I4758" i="16"/>
  <c r="H4758" i="16"/>
  <c r="E12070" i="16"/>
  <c r="E15350" i="16"/>
  <c r="E5434" i="16"/>
  <c r="J5431" i="16"/>
  <c r="I5431" i="16"/>
  <c r="H5431" i="16"/>
  <c r="F5431" i="16"/>
  <c r="B520" i="16"/>
  <c r="C520" i="16"/>
  <c r="D521" i="16"/>
  <c r="E11824" i="16"/>
  <c r="E4689" i="16"/>
  <c r="F14802" i="16"/>
  <c r="E11524" i="16"/>
  <c r="D15568" i="16"/>
  <c r="C15567" i="16"/>
  <c r="B15567" i="16"/>
  <c r="E4926" i="16"/>
  <c r="E7572" i="16"/>
  <c r="L7793" i="16"/>
  <c r="L6177" i="16"/>
  <c r="E13497" i="16"/>
  <c r="D400" i="16"/>
  <c r="B399" i="16"/>
  <c r="C399" i="16"/>
  <c r="E6355" i="16"/>
  <c r="J6352" i="16"/>
  <c r="I6352" i="16"/>
  <c r="H6352" i="16"/>
  <c r="F6352" i="16"/>
  <c r="K6352" i="16"/>
  <c r="L6352" i="16"/>
  <c r="C1220" i="16"/>
  <c r="B1220" i="16"/>
  <c r="D1221" i="16"/>
  <c r="D16491" i="16"/>
  <c r="B16490" i="16"/>
  <c r="C16490" i="16"/>
  <c r="E7043" i="16"/>
  <c r="H7040" i="16"/>
  <c r="F7040" i="16"/>
  <c r="J7040" i="16"/>
  <c r="I7040" i="16"/>
  <c r="E12139" i="16"/>
  <c r="H12136" i="16"/>
  <c r="J12136" i="16"/>
  <c r="I12136" i="16"/>
  <c r="F12136" i="16"/>
  <c r="K12136" i="16"/>
  <c r="L12136" i="16"/>
  <c r="I7041" i="16"/>
  <c r="B8556" i="16"/>
  <c r="C8556" i="16"/>
  <c r="J13930" i="16"/>
  <c r="L8041" i="16"/>
  <c r="D13934" i="16"/>
  <c r="B13933" i="16"/>
  <c r="C13933" i="16"/>
  <c r="K15674" i="16"/>
  <c r="L15674" i="16"/>
  <c r="J16404" i="16"/>
  <c r="B12877" i="16"/>
  <c r="C12877" i="16"/>
  <c r="D12878" i="16"/>
  <c r="K14911" i="16"/>
  <c r="L14911" i="16"/>
  <c r="J10457" i="16"/>
  <c r="K13712" i="16"/>
  <c r="L13712" i="16"/>
  <c r="L7193" i="16"/>
  <c r="E11911" i="16"/>
  <c r="J11908" i="16"/>
  <c r="I11908" i="16"/>
  <c r="H11908" i="16"/>
  <c r="F11908" i="16"/>
  <c r="K11908" i="16"/>
  <c r="B15458" i="16"/>
  <c r="C15458" i="16"/>
  <c r="D15459" i="16"/>
  <c r="J6688" i="16"/>
  <c r="B8410" i="16"/>
  <c r="C8410" i="16"/>
  <c r="D13499" i="16"/>
  <c r="C13498" i="16"/>
  <c r="B13498" i="16"/>
  <c r="J5017" i="16"/>
  <c r="E5018" i="16"/>
  <c r="H5017" i="16"/>
  <c r="F5017" i="16"/>
  <c r="K5017" i="16"/>
  <c r="E10762" i="16"/>
  <c r="E7117" i="16"/>
  <c r="I4759" i="16"/>
  <c r="E11730" i="16"/>
  <c r="E16215" i="16"/>
  <c r="H16212" i="16"/>
  <c r="F16212" i="16"/>
  <c r="J16212" i="16"/>
  <c r="I16212" i="16"/>
  <c r="E15786" i="16"/>
  <c r="K12711" i="16"/>
  <c r="L12711" i="16"/>
  <c r="K7792" i="16"/>
  <c r="L7792" i="16"/>
  <c r="I5432" i="16"/>
  <c r="B15024" i="16"/>
  <c r="C15024" i="16"/>
  <c r="D15025" i="16"/>
  <c r="D14696" i="16"/>
  <c r="C14695" i="16"/>
  <c r="B14695" i="16"/>
  <c r="C277" i="16"/>
  <c r="B277" i="16"/>
  <c r="D278" i="16"/>
  <c r="F4838" i="16"/>
  <c r="F16638" i="16"/>
  <c r="K16638" i="16"/>
  <c r="L16638" i="16"/>
  <c r="E8612" i="16"/>
  <c r="L6268" i="16"/>
  <c r="J9379" i="16"/>
  <c r="E13824" i="16"/>
  <c r="J5214" i="16"/>
  <c r="B12970" i="16"/>
  <c r="C12970" i="16"/>
  <c r="D12971" i="16"/>
  <c r="F7278" i="16"/>
  <c r="K11036" i="16"/>
  <c r="L11036" i="16"/>
  <c r="D1029" i="16"/>
  <c r="C1028" i="16"/>
  <c r="B1028" i="16"/>
  <c r="B11917" i="16"/>
  <c r="C11917" i="16"/>
  <c r="C132" i="16"/>
  <c r="D133" i="16"/>
  <c r="B132" i="16"/>
  <c r="E14804" i="16"/>
  <c r="F14801" i="16"/>
  <c r="K14801" i="16"/>
  <c r="L14801" i="16"/>
  <c r="J14801" i="16"/>
  <c r="H14801" i="16"/>
  <c r="I14801" i="16"/>
  <c r="K12511" i="16"/>
  <c r="L12511" i="16"/>
  <c r="E11631" i="16"/>
  <c r="H11630" i="16"/>
  <c r="K13493" i="16"/>
  <c r="L13493" i="16"/>
  <c r="D2607" i="16"/>
  <c r="F2606" i="16"/>
  <c r="K2606" i="16"/>
  <c r="L2606" i="16"/>
  <c r="B2606" i="16"/>
  <c r="C2606" i="16"/>
  <c r="I12137" i="16"/>
  <c r="J7041" i="16"/>
  <c r="E12641" i="16"/>
  <c r="I12638" i="16"/>
  <c r="H12638" i="16"/>
  <c r="J12638" i="16"/>
  <c r="F12638" i="16"/>
  <c r="K12638" i="16"/>
  <c r="L12638" i="16"/>
  <c r="F14042" i="16"/>
  <c r="J14042" i="16"/>
  <c r="I14042" i="16"/>
  <c r="E14043" i="16"/>
  <c r="E10307" i="16"/>
  <c r="H10306" i="16"/>
  <c r="F10306" i="16"/>
  <c r="I10306" i="16"/>
  <c r="K15565" i="16"/>
  <c r="L15565" i="16"/>
  <c r="E16314" i="16"/>
  <c r="I16313" i="16"/>
  <c r="H16313" i="16"/>
  <c r="F16313" i="16"/>
  <c r="C14804" i="16"/>
  <c r="B14804" i="16"/>
  <c r="D14805" i="16"/>
  <c r="K11409" i="16"/>
  <c r="L11409" i="16"/>
  <c r="K10149" i="16"/>
  <c r="L10149" i="16"/>
  <c r="D14587" i="16"/>
  <c r="C14586" i="16"/>
  <c r="B14586" i="16"/>
  <c r="F5541" i="16"/>
  <c r="K5541" i="16"/>
  <c r="L5541" i="16"/>
  <c r="K13821" i="16"/>
  <c r="L13821" i="16"/>
  <c r="D16215" i="16"/>
  <c r="B16214" i="16"/>
  <c r="C16214" i="16"/>
  <c r="D11920" i="16"/>
  <c r="B11919" i="16"/>
  <c r="C11919" i="16"/>
  <c r="D11922" i="16"/>
  <c r="D11921" i="16"/>
  <c r="I11909" i="16"/>
  <c r="B14914" i="16"/>
  <c r="C14914" i="16"/>
  <c r="D14915" i="16"/>
  <c r="E5325" i="16"/>
  <c r="I5322" i="16"/>
  <c r="H5322" i="16"/>
  <c r="F5322" i="16"/>
  <c r="J5322" i="16"/>
  <c r="F6353" i="16"/>
  <c r="K6353" i="16"/>
  <c r="L6353" i="16"/>
  <c r="E14368" i="16"/>
  <c r="I14365" i="16"/>
  <c r="F14365" i="16"/>
  <c r="K14365" i="16"/>
  <c r="L14365" i="16"/>
  <c r="J14365" i="16"/>
  <c r="H14365" i="16"/>
  <c r="K14474" i="16"/>
  <c r="L14474" i="16"/>
  <c r="J6575" i="16"/>
  <c r="F6575" i="16"/>
  <c r="E6576" i="16"/>
  <c r="I6575" i="16"/>
  <c r="H6575" i="16"/>
  <c r="E12879" i="16"/>
  <c r="D16004" i="16"/>
  <c r="B16003" i="16"/>
  <c r="C16003" i="16"/>
  <c r="E16569" i="16"/>
  <c r="I16568" i="16"/>
  <c r="E7371" i="16"/>
  <c r="J7368" i="16"/>
  <c r="I7368" i="16"/>
  <c r="H7368" i="16"/>
  <c r="F7368" i="16"/>
  <c r="K7368" i="16"/>
  <c r="K16485" i="16"/>
  <c r="L16485" i="16"/>
  <c r="E14587" i="16"/>
  <c r="J4759" i="16"/>
  <c r="E15240" i="16"/>
  <c r="J15237" i="16"/>
  <c r="H15237" i="16"/>
  <c r="I15237" i="16"/>
  <c r="F15237" i="16"/>
  <c r="F9998" i="16"/>
  <c r="E9999" i="16"/>
  <c r="E11294" i="16"/>
  <c r="E5762" i="16"/>
  <c r="B3614" i="16"/>
  <c r="C3614" i="16"/>
  <c r="H16213" i="16"/>
  <c r="K16213" i="16"/>
  <c r="L16213" i="16"/>
  <c r="J5432" i="16"/>
  <c r="K14692" i="16"/>
  <c r="L14692" i="16"/>
  <c r="K6176" i="16"/>
  <c r="L6176" i="16"/>
  <c r="D3013" i="16"/>
  <c r="D3011" i="16"/>
  <c r="B3010" i="16"/>
  <c r="C3010" i="16"/>
  <c r="D3012" i="16"/>
  <c r="K16765" i="16"/>
  <c r="L16765" i="16"/>
  <c r="E6508" i="16"/>
  <c r="B641" i="16"/>
  <c r="D642" i="16"/>
  <c r="C641" i="16"/>
  <c r="H14802" i="16"/>
  <c r="E15568" i="16"/>
  <c r="H4838" i="16"/>
  <c r="D16568" i="16"/>
  <c r="C16567" i="16"/>
  <c r="B16567" i="16"/>
  <c r="B2412" i="16"/>
  <c r="C2412" i="16"/>
  <c r="D2413" i="16"/>
  <c r="E12574" i="16"/>
  <c r="I12571" i="16"/>
  <c r="H12571" i="16"/>
  <c r="J12571" i="16"/>
  <c r="F12571" i="16"/>
  <c r="K12571" i="16"/>
  <c r="L12571" i="16"/>
  <c r="H7278" i="16"/>
  <c r="E11040" i="16"/>
  <c r="F13067" i="16"/>
  <c r="K13067" i="16"/>
  <c r="L13067" i="16"/>
  <c r="L12067" i="16"/>
  <c r="B642" i="16"/>
  <c r="C642" i="16"/>
  <c r="D643" i="16"/>
  <c r="E6356" i="16"/>
  <c r="D16569" i="16"/>
  <c r="B16568" i="16"/>
  <c r="C16568" i="16"/>
  <c r="E10000" i="16"/>
  <c r="H9997" i="16"/>
  <c r="F9997" i="16"/>
  <c r="I9997" i="16"/>
  <c r="J9997" i="16"/>
  <c r="E16570" i="16"/>
  <c r="I16567" i="16"/>
  <c r="H16567" i="16"/>
  <c r="J16567" i="16"/>
  <c r="F16567" i="16"/>
  <c r="K16567" i="16"/>
  <c r="L16567" i="16"/>
  <c r="H12879" i="16"/>
  <c r="E12880" i="16"/>
  <c r="I12879" i="16"/>
  <c r="J12879" i="16"/>
  <c r="F12879" i="16"/>
  <c r="D11925" i="16"/>
  <c r="D11924" i="16"/>
  <c r="C11922" i="16"/>
  <c r="D11923" i="16"/>
  <c r="B11922" i="16"/>
  <c r="K16313" i="16"/>
  <c r="L16313" i="16"/>
  <c r="K10306" i="16"/>
  <c r="L10306" i="16"/>
  <c r="J11630" i="16"/>
  <c r="D134" i="16"/>
  <c r="B133" i="16"/>
  <c r="C133" i="16"/>
  <c r="K7278" i="16"/>
  <c r="L7278" i="16"/>
  <c r="B14696" i="16"/>
  <c r="C14696" i="16"/>
  <c r="D14697" i="16"/>
  <c r="E16216" i="16"/>
  <c r="D13500" i="16"/>
  <c r="B13499" i="16"/>
  <c r="C13499" i="16"/>
  <c r="B12878" i="16"/>
  <c r="D12879" i="16"/>
  <c r="C12878" i="16"/>
  <c r="C15568" i="16"/>
  <c r="B15568" i="16"/>
  <c r="D15569" i="16"/>
  <c r="E5435" i="16"/>
  <c r="D16770" i="16"/>
  <c r="C16769" i="16"/>
  <c r="B16769" i="16"/>
  <c r="E16407" i="16"/>
  <c r="B12715" i="16"/>
  <c r="C12715" i="16"/>
  <c r="D12716" i="16"/>
  <c r="E14260" i="16"/>
  <c r="K13275" i="16"/>
  <c r="L13275" i="16"/>
  <c r="J15023" i="16"/>
  <c r="E15024" i="16"/>
  <c r="I15023" i="16"/>
  <c r="H15023" i="16"/>
  <c r="F15023" i="16"/>
  <c r="K15023" i="16"/>
  <c r="L15023" i="16"/>
  <c r="E7197" i="16"/>
  <c r="I7196" i="16"/>
  <c r="L12969" i="16"/>
  <c r="E11413" i="16"/>
  <c r="H11412" i="16"/>
  <c r="E10615" i="16"/>
  <c r="F10614" i="16"/>
  <c r="K10614" i="16"/>
  <c r="H10614" i="16"/>
  <c r="E12575" i="16"/>
  <c r="E11295" i="16"/>
  <c r="H11294" i="16"/>
  <c r="F11294" i="16"/>
  <c r="I11294" i="16"/>
  <c r="B15025" i="16"/>
  <c r="C15025" i="16"/>
  <c r="D15026" i="16"/>
  <c r="D16492" i="16"/>
  <c r="C16491" i="16"/>
  <c r="B16491" i="16"/>
  <c r="B8711" i="16"/>
  <c r="C8711" i="16"/>
  <c r="B14371" i="16"/>
  <c r="C14371" i="16"/>
  <c r="D14372" i="16"/>
  <c r="E14479" i="16"/>
  <c r="I14478" i="16"/>
  <c r="H14478" i="16"/>
  <c r="F14478" i="16"/>
  <c r="K14478" i="16"/>
  <c r="E11994" i="16"/>
  <c r="D13070" i="16"/>
  <c r="B13069" i="16"/>
  <c r="C13069" i="16"/>
  <c r="J9536" i="16"/>
  <c r="E9537" i="16"/>
  <c r="H9536" i="16"/>
  <c r="F9536" i="16"/>
  <c r="E8045" i="16"/>
  <c r="H8044" i="16"/>
  <c r="B16404" i="16"/>
  <c r="C16404" i="16"/>
  <c r="D16405" i="16"/>
  <c r="D836" i="16"/>
  <c r="B835" i="16"/>
  <c r="C835" i="16"/>
  <c r="C14915" i="16"/>
  <c r="B14915" i="16"/>
  <c r="D14916" i="16"/>
  <c r="C11920" i="16"/>
  <c r="B11920" i="16"/>
  <c r="B14587" i="16"/>
  <c r="C14587" i="16"/>
  <c r="D14588" i="16"/>
  <c r="E10308" i="16"/>
  <c r="F10305" i="16"/>
  <c r="H10305" i="16"/>
  <c r="J10305" i="16"/>
  <c r="I10305" i="16"/>
  <c r="K4838" i="16"/>
  <c r="L4838" i="16"/>
  <c r="B1221" i="16"/>
  <c r="C1221" i="16"/>
  <c r="D1222" i="16"/>
  <c r="E11525" i="16"/>
  <c r="H11524" i="16"/>
  <c r="J12070" i="16"/>
  <c r="I12070" i="16"/>
  <c r="F12070" i="16"/>
  <c r="E12071" i="16"/>
  <c r="K9074" i="16"/>
  <c r="L9074" i="16"/>
  <c r="D12645" i="16"/>
  <c r="B12644" i="16"/>
  <c r="C12644" i="16"/>
  <c r="C14478" i="16"/>
  <c r="B14478" i="16"/>
  <c r="D14479" i="16"/>
  <c r="L9378" i="16"/>
  <c r="E13279" i="16"/>
  <c r="E12973" i="16"/>
  <c r="B8559" i="16"/>
  <c r="C8559" i="16"/>
  <c r="E10906" i="16"/>
  <c r="J10903" i="16"/>
  <c r="F10903" i="16"/>
  <c r="H10903" i="16"/>
  <c r="I10903" i="16"/>
  <c r="D14260" i="16"/>
  <c r="B14259" i="16"/>
  <c r="C14259" i="16"/>
  <c r="D14151" i="16"/>
  <c r="B14150" i="16"/>
  <c r="C14150" i="16"/>
  <c r="L12137" i="16"/>
  <c r="D12514" i="16"/>
  <c r="B12513" i="16"/>
  <c r="C12513" i="16"/>
  <c r="E5114" i="16"/>
  <c r="K12794" i="16"/>
  <c r="L12794" i="16"/>
  <c r="D3621" i="16"/>
  <c r="D3620" i="16"/>
  <c r="B3619" i="16"/>
  <c r="C3619" i="16"/>
  <c r="D3622" i="16"/>
  <c r="L7277" i="16"/>
  <c r="B15678" i="16"/>
  <c r="C15678" i="16"/>
  <c r="D15679" i="16"/>
  <c r="E13172" i="16"/>
  <c r="I13169" i="16"/>
  <c r="H13169" i="16"/>
  <c r="F13169" i="16"/>
  <c r="J13169" i="16"/>
  <c r="B15895" i="16"/>
  <c r="C15895" i="16"/>
  <c r="D15896" i="16"/>
  <c r="E5544" i="16"/>
  <c r="J11040" i="16"/>
  <c r="I11040" i="16"/>
  <c r="E11041" i="16"/>
  <c r="H11040" i="16"/>
  <c r="F11040" i="16"/>
  <c r="K11040" i="16"/>
  <c r="C3012" i="16"/>
  <c r="B3012" i="16"/>
  <c r="E5326" i="16"/>
  <c r="E13825" i="16"/>
  <c r="H13824" i="16"/>
  <c r="I11730" i="16"/>
  <c r="E11731" i="16"/>
  <c r="H11730" i="16"/>
  <c r="F11730" i="16"/>
  <c r="K11730" i="16"/>
  <c r="L11730" i="16"/>
  <c r="J11730" i="16"/>
  <c r="J15895" i="16"/>
  <c r="E15896" i="16"/>
  <c r="I15895" i="16"/>
  <c r="H15895" i="16"/>
  <c r="F15895" i="16"/>
  <c r="B5313" i="16"/>
  <c r="C5313" i="16"/>
  <c r="E8316" i="16"/>
  <c r="B12575" i="16"/>
  <c r="C12575" i="16"/>
  <c r="D12576" i="16"/>
  <c r="J9998" i="16"/>
  <c r="B3011" i="16"/>
  <c r="C3011" i="16"/>
  <c r="K15237" i="16"/>
  <c r="L15237" i="16"/>
  <c r="E7372" i="16"/>
  <c r="B16004" i="16"/>
  <c r="C16004" i="16"/>
  <c r="D16005" i="16"/>
  <c r="E6577" i="16"/>
  <c r="J6574" i="16"/>
  <c r="I6574" i="16"/>
  <c r="H6574" i="16"/>
  <c r="F6574" i="16"/>
  <c r="E14369" i="16"/>
  <c r="E16315" i="16"/>
  <c r="I16312" i="16"/>
  <c r="H16312" i="16"/>
  <c r="J16312" i="16"/>
  <c r="F16312" i="16"/>
  <c r="E14044" i="16"/>
  <c r="I14041" i="16"/>
  <c r="J14041" i="16"/>
  <c r="H14041" i="16"/>
  <c r="F14041" i="16"/>
  <c r="K14041" i="16"/>
  <c r="L14041" i="16"/>
  <c r="C278" i="16"/>
  <c r="B278" i="16"/>
  <c r="D279" i="16"/>
  <c r="E5019" i="16"/>
  <c r="H5016" i="16"/>
  <c r="F5016" i="16"/>
  <c r="J5016" i="16"/>
  <c r="I5016" i="16"/>
  <c r="E11912" i="16"/>
  <c r="E4690" i="16"/>
  <c r="J4689" i="16"/>
  <c r="F12261" i="16"/>
  <c r="K12261" i="16"/>
  <c r="L12261" i="16"/>
  <c r="J12261" i="16"/>
  <c r="E9846" i="16"/>
  <c r="F9843" i="16"/>
  <c r="H9843" i="16"/>
  <c r="I9843" i="16"/>
  <c r="J9843" i="16"/>
  <c r="E6918" i="16"/>
  <c r="I6915" i="16"/>
  <c r="H6915" i="16"/>
  <c r="F6915" i="16"/>
  <c r="J6915" i="16"/>
  <c r="J9228" i="16"/>
  <c r="E7681" i="16"/>
  <c r="D13717" i="16"/>
  <c r="B13716" i="16"/>
  <c r="C13716" i="16"/>
  <c r="E13933" i="16"/>
  <c r="B8560" i="16"/>
  <c r="C8560" i="16"/>
  <c r="B1944" i="16"/>
  <c r="C1944" i="16"/>
  <c r="D1945" i="16"/>
  <c r="F10904" i="16"/>
  <c r="B5314" i="16"/>
  <c r="C5314" i="16"/>
  <c r="E7470" i="16"/>
  <c r="F7469" i="16"/>
  <c r="K7469" i="16"/>
  <c r="H7469" i="16"/>
  <c r="F15132" i="16"/>
  <c r="J15132" i="16"/>
  <c r="E15133" i="16"/>
  <c r="K5867" i="16"/>
  <c r="L5867" i="16"/>
  <c r="C8710" i="16"/>
  <c r="B8710" i="16"/>
  <c r="L6973" i="16"/>
  <c r="K16637" i="16"/>
  <c r="L16637" i="16"/>
  <c r="F8766" i="16"/>
  <c r="K8766" i="16"/>
  <c r="J8766" i="16"/>
  <c r="E8767" i="16"/>
  <c r="H8766" i="16"/>
  <c r="I8766" i="16"/>
  <c r="E14153" i="16"/>
  <c r="F14150" i="16"/>
  <c r="J14150" i="16"/>
  <c r="I14150" i="16"/>
  <c r="H14150" i="16"/>
  <c r="E6636" i="16"/>
  <c r="D16115" i="16"/>
  <c r="C16114" i="16"/>
  <c r="B16114" i="16"/>
  <c r="D13170" i="16"/>
  <c r="B13169" i="16"/>
  <c r="C13169" i="16"/>
  <c r="J13170" i="16"/>
  <c r="E6436" i="16"/>
  <c r="H6435" i="16"/>
  <c r="F6435" i="16"/>
  <c r="K6435" i="16"/>
  <c r="L6435" i="16"/>
  <c r="J6435" i="16"/>
  <c r="I6435" i="16"/>
  <c r="E11172" i="16"/>
  <c r="H11169" i="16"/>
  <c r="F11169" i="16"/>
  <c r="I11169" i="16"/>
  <c r="J11169" i="16"/>
  <c r="D15351" i="16"/>
  <c r="B15350" i="16"/>
  <c r="C15350" i="16"/>
  <c r="J7117" i="16"/>
  <c r="I7117" i="16"/>
  <c r="E7118" i="16"/>
  <c r="H7117" i="16"/>
  <c r="F7117" i="16"/>
  <c r="K7117" i="16"/>
  <c r="L7117" i="16"/>
  <c r="E12140" i="16"/>
  <c r="D522" i="16"/>
  <c r="B521" i="16"/>
  <c r="C521" i="16"/>
  <c r="F8920" i="16"/>
  <c r="E8921" i="16"/>
  <c r="H8920" i="16"/>
  <c r="J8920" i="16"/>
  <c r="I8920" i="16"/>
  <c r="B3618" i="16"/>
  <c r="C3618" i="16"/>
  <c r="B13825" i="16"/>
  <c r="C13825" i="16"/>
  <c r="D13826" i="16"/>
  <c r="E15678" i="16"/>
  <c r="J15677" i="16"/>
  <c r="F14587" i="16"/>
  <c r="K14587" i="16"/>
  <c r="E14588" i="16"/>
  <c r="J14587" i="16"/>
  <c r="H14587" i="16"/>
  <c r="I14587" i="16"/>
  <c r="D2414" i="16"/>
  <c r="B2413" i="16"/>
  <c r="C2413" i="16"/>
  <c r="F2413" i="16"/>
  <c r="K2413" i="16"/>
  <c r="L2413" i="16"/>
  <c r="H16568" i="16"/>
  <c r="K6575" i="16"/>
  <c r="L6575" i="16"/>
  <c r="J16313" i="16"/>
  <c r="H14042" i="16"/>
  <c r="E12642" i="16"/>
  <c r="E8613" i="16"/>
  <c r="J8612" i="16"/>
  <c r="I5017" i="16"/>
  <c r="L5017" i="16"/>
  <c r="K7040" i="16"/>
  <c r="L7040" i="16"/>
  <c r="D401" i="16"/>
  <c r="B400" i="16"/>
  <c r="C400" i="16"/>
  <c r="J11824" i="16"/>
  <c r="I11824" i="16"/>
  <c r="E11825" i="16"/>
  <c r="H11824" i="16"/>
  <c r="F11824" i="16"/>
  <c r="K11824" i="16"/>
  <c r="L11824" i="16"/>
  <c r="K5431" i="16"/>
  <c r="L5431" i="16"/>
  <c r="H15350" i="16"/>
  <c r="F15350" i="16"/>
  <c r="K15350" i="16"/>
  <c r="E15351" i="16"/>
  <c r="I12204" i="16"/>
  <c r="E12205" i="16"/>
  <c r="E9076" i="16"/>
  <c r="J9073" i="16"/>
  <c r="I9073" i="16"/>
  <c r="H9073" i="16"/>
  <c r="F9073" i="16"/>
  <c r="K9073" i="16"/>
  <c r="L9073" i="16"/>
  <c r="K16403" i="16"/>
  <c r="L16403" i="16"/>
  <c r="I9844" i="16"/>
  <c r="F6916" i="16"/>
  <c r="K6916" i="16"/>
  <c r="L6916" i="16"/>
  <c r="K5213" i="16"/>
  <c r="L5213" i="16"/>
  <c r="E9382" i="16"/>
  <c r="D16709" i="16"/>
  <c r="B16708" i="16"/>
  <c r="C16708" i="16"/>
  <c r="E6272" i="16"/>
  <c r="F6271" i="16"/>
  <c r="K6271" i="16"/>
  <c r="H6271" i="16"/>
  <c r="L11909" i="16"/>
  <c r="B8561" i="16"/>
  <c r="C8561" i="16"/>
  <c r="E5653" i="16"/>
  <c r="H10904" i="16"/>
  <c r="D15242" i="16"/>
  <c r="C15241" i="16"/>
  <c r="B15241" i="16"/>
  <c r="E5871" i="16"/>
  <c r="D8715" i="16"/>
  <c r="D8714" i="16"/>
  <c r="D8713" i="16"/>
  <c r="B8712" i="16"/>
  <c r="C8712" i="16"/>
  <c r="D14044" i="16"/>
  <c r="B14043" i="16"/>
  <c r="C14043" i="16"/>
  <c r="K13066" i="16"/>
  <c r="L13066" i="16"/>
  <c r="E16641" i="16"/>
  <c r="E12796" i="16"/>
  <c r="I12793" i="16"/>
  <c r="F12793" i="16"/>
  <c r="K12793" i="16"/>
  <c r="L12793" i="16"/>
  <c r="J12793" i="16"/>
  <c r="H12793" i="16"/>
  <c r="E13607" i="16"/>
  <c r="I13606" i="16"/>
  <c r="F13606" i="16"/>
  <c r="K13606" i="16"/>
  <c r="L13606" i="16"/>
  <c r="J13606" i="16"/>
  <c r="H13606" i="16"/>
  <c r="H14151" i="16"/>
  <c r="K14151" i="16"/>
  <c r="L14151" i="16"/>
  <c r="J9690" i="16"/>
  <c r="I9690" i="16"/>
  <c r="E9691" i="16"/>
  <c r="H9690" i="16"/>
  <c r="F9690" i="16"/>
  <c r="K9690" i="16"/>
  <c r="L9690" i="16"/>
  <c r="D15788" i="16"/>
  <c r="B15787" i="16"/>
  <c r="C15787" i="16"/>
  <c r="E7281" i="16"/>
  <c r="F11170" i="16"/>
  <c r="K11170" i="16"/>
  <c r="E15461" i="16"/>
  <c r="H15458" i="16"/>
  <c r="F15458" i="16"/>
  <c r="K15458" i="16"/>
  <c r="L15458" i="16"/>
  <c r="J15458" i="16"/>
  <c r="I15458" i="16"/>
  <c r="E12515" i="16"/>
  <c r="F12514" i="16"/>
  <c r="K12514" i="16"/>
  <c r="L12514" i="16"/>
  <c r="E6509" i="16"/>
  <c r="J6508" i="16"/>
  <c r="E11632" i="16"/>
  <c r="H11629" i="16"/>
  <c r="F11629" i="16"/>
  <c r="I11629" i="16"/>
  <c r="J11629" i="16"/>
  <c r="D15460" i="16"/>
  <c r="B15459" i="16"/>
  <c r="C15459" i="16"/>
  <c r="J7572" i="16"/>
  <c r="I7572" i="16"/>
  <c r="E7573" i="16"/>
  <c r="H7572" i="16"/>
  <c r="F7572" i="16"/>
  <c r="J4926" i="16"/>
  <c r="I4926" i="16"/>
  <c r="E4927" i="16"/>
  <c r="H4926" i="16"/>
  <c r="F4926" i="16"/>
  <c r="K4926" i="16"/>
  <c r="L4926" i="16"/>
  <c r="E4562" i="16"/>
  <c r="F4561" i="16"/>
  <c r="K4561" i="16"/>
  <c r="H4561" i="16"/>
  <c r="J6083" i="16"/>
  <c r="I6083" i="16"/>
  <c r="E6084" i="16"/>
  <c r="H6083" i="16"/>
  <c r="L4759" i="16"/>
  <c r="J16489" i="16"/>
  <c r="E16490" i="16"/>
  <c r="F16489" i="16"/>
  <c r="H16489" i="16"/>
  <c r="E6977" i="16"/>
  <c r="D13391" i="16"/>
  <c r="B13390" i="16"/>
  <c r="C13390" i="16"/>
  <c r="E16710" i="16"/>
  <c r="J16707" i="16"/>
  <c r="I16707" i="16"/>
  <c r="H16707" i="16"/>
  <c r="F16707" i="16"/>
  <c r="C1582" i="16"/>
  <c r="D1583" i="16"/>
  <c r="B1582" i="16"/>
  <c r="K4837" i="16"/>
  <c r="L4837" i="16"/>
  <c r="B206" i="16"/>
  <c r="C206" i="16"/>
  <c r="D207" i="16"/>
  <c r="I11170" i="16"/>
  <c r="L5868" i="16"/>
  <c r="F15459" i="16"/>
  <c r="K15459" i="16"/>
  <c r="L15459" i="16"/>
  <c r="B12971" i="16"/>
  <c r="D12972" i="16"/>
  <c r="C12971" i="16"/>
  <c r="L9844" i="16"/>
  <c r="E10460" i="16"/>
  <c r="E4623" i="16"/>
  <c r="D3016" i="16"/>
  <c r="D3015" i="16"/>
  <c r="B3013" i="16"/>
  <c r="C3013" i="16"/>
  <c r="D3014" i="16"/>
  <c r="C14805" i="16"/>
  <c r="B14805" i="16"/>
  <c r="D14806" i="16"/>
  <c r="E15569" i="16"/>
  <c r="I15568" i="16"/>
  <c r="E5763" i="16"/>
  <c r="H5762" i="16"/>
  <c r="H9998" i="16"/>
  <c r="K9998" i="16"/>
  <c r="L9998" i="16"/>
  <c r="J16568" i="16"/>
  <c r="K5322" i="16"/>
  <c r="L5322" i="16"/>
  <c r="B11921" i="16"/>
  <c r="C11921" i="16"/>
  <c r="J10306" i="16"/>
  <c r="F11630" i="16"/>
  <c r="K11630" i="16"/>
  <c r="E14805" i="16"/>
  <c r="B1029" i="16"/>
  <c r="D1030" i="16"/>
  <c r="C1029" i="16"/>
  <c r="K16212" i="16"/>
  <c r="L16212" i="16"/>
  <c r="E10763" i="16"/>
  <c r="F10762" i="16"/>
  <c r="K10762" i="16"/>
  <c r="H10762" i="16"/>
  <c r="E7044" i="16"/>
  <c r="E13498" i="16"/>
  <c r="J13497" i="16"/>
  <c r="K14802" i="16"/>
  <c r="L14802" i="16"/>
  <c r="E9230" i="16"/>
  <c r="F9227" i="16"/>
  <c r="J9227" i="16"/>
  <c r="I9227" i="16"/>
  <c r="H9227" i="16"/>
  <c r="E5217" i="16"/>
  <c r="B13606" i="16"/>
  <c r="C13606" i="16"/>
  <c r="D13607" i="16"/>
  <c r="D2304" i="16"/>
  <c r="C2303" i="16"/>
  <c r="B2303" i="16"/>
  <c r="J10904" i="16"/>
  <c r="J6180" i="16"/>
  <c r="I6180" i="16"/>
  <c r="E6181" i="16"/>
  <c r="F6180" i="16"/>
  <c r="J7917" i="16"/>
  <c r="E7918" i="16"/>
  <c r="H7917" i="16"/>
  <c r="F7917" i="16"/>
  <c r="K7917" i="16"/>
  <c r="E16114" i="16"/>
  <c r="H16113" i="16"/>
  <c r="B60" i="16"/>
  <c r="C60" i="16"/>
  <c r="D61" i="16"/>
  <c r="E16006" i="16"/>
  <c r="J16003" i="16"/>
  <c r="I16003" i="16"/>
  <c r="H16003" i="16"/>
  <c r="F16003" i="16"/>
  <c r="E4841" i="16"/>
  <c r="H16769" i="16"/>
  <c r="I16769" i="16"/>
  <c r="E16770" i="16"/>
  <c r="E12716" i="16"/>
  <c r="I12715" i="16"/>
  <c r="E8462" i="16"/>
  <c r="F8461" i="16"/>
  <c r="K8461" i="16"/>
  <c r="H8461" i="16"/>
  <c r="L5540" i="16"/>
  <c r="H15459" i="16"/>
  <c r="D2608" i="16"/>
  <c r="B2607" i="16"/>
  <c r="C2607" i="16"/>
  <c r="F2605" i="16"/>
  <c r="K2605" i="16"/>
  <c r="L2605" i="16"/>
  <c r="F5980" i="16"/>
  <c r="K5980" i="16"/>
  <c r="E5981" i="16"/>
  <c r="J5980" i="16"/>
  <c r="H5980" i="16"/>
  <c r="B16215" i="16"/>
  <c r="C16215" i="16"/>
  <c r="D16216" i="16"/>
  <c r="I9998" i="16"/>
  <c r="E15241" i="16"/>
  <c r="L7368" i="16"/>
  <c r="F16568" i="16"/>
  <c r="K16568" i="16"/>
  <c r="L16568" i="16"/>
  <c r="K14042" i="16"/>
  <c r="L14042" i="16"/>
  <c r="I11630" i="16"/>
  <c r="I15786" i="16"/>
  <c r="H15786" i="16"/>
  <c r="E15787" i="16"/>
  <c r="F15786" i="16"/>
  <c r="L11908" i="16"/>
  <c r="D13935" i="16"/>
  <c r="C13934" i="16"/>
  <c r="B13934" i="16"/>
  <c r="E4762" i="16"/>
  <c r="C13278" i="16"/>
  <c r="B13278" i="16"/>
  <c r="D13279" i="16"/>
  <c r="D15134" i="16"/>
  <c r="C15133" i="16"/>
  <c r="B15133" i="16"/>
  <c r="E8178" i="16"/>
  <c r="H8177" i="16"/>
  <c r="F8177" i="16"/>
  <c r="K8177" i="16"/>
  <c r="L8177" i="16"/>
  <c r="I8177" i="16"/>
  <c r="E13389" i="16"/>
  <c r="I13388" i="16"/>
  <c r="K6687" i="16"/>
  <c r="L6687" i="16"/>
  <c r="K7677" i="16"/>
  <c r="L7677" i="16"/>
  <c r="D12794" i="16"/>
  <c r="B12793" i="16"/>
  <c r="C12793" i="16"/>
  <c r="E13716" i="16"/>
  <c r="I13715" i="16"/>
  <c r="F13715" i="16"/>
  <c r="K13715" i="16"/>
  <c r="L13715" i="16"/>
  <c r="H13715" i="16"/>
  <c r="D5316" i="16"/>
  <c r="B5315" i="16"/>
  <c r="C5315" i="16"/>
  <c r="D5318" i="16"/>
  <c r="D5317" i="16"/>
  <c r="E14915" i="16"/>
  <c r="B16642" i="16"/>
  <c r="C16642" i="16"/>
  <c r="D16643" i="16"/>
  <c r="E13070" i="16"/>
  <c r="K5110" i="16"/>
  <c r="L5110" i="16"/>
  <c r="E7797" i="16"/>
  <c r="H7796" i="16"/>
  <c r="I7796" i="16"/>
  <c r="F7796" i="16"/>
  <c r="K7796" i="16"/>
  <c r="L7796" i="16"/>
  <c r="J7796" i="16"/>
  <c r="B3617" i="16"/>
  <c r="C3617" i="16"/>
  <c r="H16004" i="16"/>
  <c r="K16004" i="16"/>
  <c r="L16004" i="16"/>
  <c r="K6632" i="16"/>
  <c r="L6632" i="16"/>
  <c r="E10153" i="16"/>
  <c r="F10152" i="16"/>
  <c r="B16313" i="16"/>
  <c r="C16313" i="16"/>
  <c r="D16314" i="16"/>
  <c r="I16708" i="16"/>
  <c r="L16708" i="16"/>
  <c r="F14696" i="16"/>
  <c r="J14696" i="16"/>
  <c r="H14696" i="16"/>
  <c r="E14697" i="16"/>
  <c r="I14696" i="16"/>
  <c r="H13170" i="16"/>
  <c r="K13170" i="16"/>
  <c r="L13170" i="16"/>
  <c r="B73" i="1"/>
  <c r="C73" i="1"/>
  <c r="A74" i="1"/>
  <c r="H73" i="1"/>
  <c r="I73" i="1"/>
  <c r="J15459" i="16"/>
  <c r="E14916" i="16"/>
  <c r="J14913" i="16"/>
  <c r="H14913" i="16"/>
  <c r="I14913" i="16"/>
  <c r="F14913" i="16"/>
  <c r="K14913" i="16"/>
  <c r="L14913" i="16"/>
  <c r="E4624" i="16"/>
  <c r="F4621" i="16"/>
  <c r="K4621" i="16"/>
  <c r="J4621" i="16"/>
  <c r="I4621" i="16"/>
  <c r="H4621" i="16"/>
  <c r="I16641" i="16"/>
  <c r="E16642" i="16"/>
  <c r="F16641" i="16"/>
  <c r="C2608" i="16"/>
  <c r="D2609" i="16"/>
  <c r="B2608" i="16"/>
  <c r="E7045" i="16"/>
  <c r="H7044" i="16"/>
  <c r="F7044" i="16"/>
  <c r="J7044" i="16"/>
  <c r="I7044" i="16"/>
  <c r="H10152" i="16"/>
  <c r="K10152" i="16"/>
  <c r="L10152" i="16"/>
  <c r="J13070" i="16"/>
  <c r="E13071" i="16"/>
  <c r="I13070" i="16"/>
  <c r="H13070" i="16"/>
  <c r="F13070" i="16"/>
  <c r="K13070" i="16"/>
  <c r="L13070" i="16"/>
  <c r="I14914" i="16"/>
  <c r="E16007" i="16"/>
  <c r="F16113" i="16"/>
  <c r="K16113" i="16"/>
  <c r="E6182" i="16"/>
  <c r="I6179" i="16"/>
  <c r="H6179" i="16"/>
  <c r="F6179" i="16"/>
  <c r="K6179" i="16"/>
  <c r="L6179" i="16"/>
  <c r="J6179" i="16"/>
  <c r="D13608" i="16"/>
  <c r="B13607" i="16"/>
  <c r="C13607" i="16"/>
  <c r="I13497" i="16"/>
  <c r="H4622" i="16"/>
  <c r="D208" i="16"/>
  <c r="C207" i="16"/>
  <c r="B207" i="16"/>
  <c r="E16491" i="16"/>
  <c r="F16488" i="16"/>
  <c r="J16488" i="16"/>
  <c r="I16488" i="16"/>
  <c r="H16488" i="16"/>
  <c r="H6508" i="16"/>
  <c r="C8713" i="16"/>
  <c r="B8713" i="16"/>
  <c r="J6271" i="16"/>
  <c r="E15352" i="16"/>
  <c r="J15349" i="16"/>
  <c r="I15349" i="16"/>
  <c r="H15349" i="16"/>
  <c r="F15349" i="16"/>
  <c r="K15349" i="16"/>
  <c r="L15349" i="16"/>
  <c r="H8612" i="16"/>
  <c r="I15677" i="16"/>
  <c r="K11169" i="16"/>
  <c r="L11169" i="16"/>
  <c r="E14154" i="16"/>
  <c r="C1945" i="16"/>
  <c r="D1946" i="16"/>
  <c r="B1945" i="16"/>
  <c r="E7682" i="16"/>
  <c r="H7681" i="16"/>
  <c r="I7681" i="16"/>
  <c r="J7681" i="16"/>
  <c r="F7681" i="16"/>
  <c r="K7681" i="16"/>
  <c r="L7681" i="16"/>
  <c r="H4689" i="16"/>
  <c r="K6574" i="16"/>
  <c r="L6574" i="16"/>
  <c r="I13824" i="16"/>
  <c r="K13169" i="16"/>
  <c r="L13169" i="16"/>
  <c r="D3623" i="16"/>
  <c r="B3622" i="16"/>
  <c r="D3625" i="16"/>
  <c r="D3624" i="16"/>
  <c r="C3622" i="16"/>
  <c r="J5114" i="16"/>
  <c r="E5115" i="16"/>
  <c r="H5114" i="16"/>
  <c r="F5114" i="16"/>
  <c r="B1222" i="16"/>
  <c r="C1222" i="16"/>
  <c r="D1223" i="16"/>
  <c r="E10309" i="16"/>
  <c r="E12576" i="16"/>
  <c r="J12575" i="16"/>
  <c r="H7196" i="16"/>
  <c r="B11923" i="16"/>
  <c r="C11923" i="16"/>
  <c r="K9997" i="16"/>
  <c r="L9997" i="16"/>
  <c r="E6357" i="16"/>
  <c r="E10907" i="16"/>
  <c r="D14589" i="16"/>
  <c r="B14588" i="16"/>
  <c r="C14588" i="16"/>
  <c r="E8046" i="16"/>
  <c r="J8043" i="16"/>
  <c r="I8043" i="16"/>
  <c r="F8043" i="16"/>
  <c r="K8043" i="16"/>
  <c r="H8043" i="16"/>
  <c r="B16770" i="16"/>
  <c r="D16771" i="16"/>
  <c r="C16770" i="16"/>
  <c r="J14914" i="16"/>
  <c r="F13388" i="16"/>
  <c r="D16217" i="16"/>
  <c r="B16216" i="16"/>
  <c r="C16216" i="16"/>
  <c r="E8463" i="16"/>
  <c r="F8460" i="16"/>
  <c r="K8460" i="16"/>
  <c r="H8460" i="16"/>
  <c r="J8460" i="16"/>
  <c r="I8460" i="16"/>
  <c r="E16771" i="16"/>
  <c r="H16768" i="16"/>
  <c r="J16768" i="16"/>
  <c r="I16768" i="16"/>
  <c r="F16768" i="16"/>
  <c r="K16768" i="16"/>
  <c r="L16768" i="16"/>
  <c r="E10764" i="16"/>
  <c r="I10761" i="16"/>
  <c r="F10761" i="16"/>
  <c r="H10761" i="16"/>
  <c r="J10761" i="16"/>
  <c r="H15568" i="16"/>
  <c r="B3014" i="16"/>
  <c r="C3014" i="16"/>
  <c r="I4622" i="16"/>
  <c r="E6978" i="16"/>
  <c r="H6977" i="16"/>
  <c r="F6977" i="16"/>
  <c r="K6977" i="16"/>
  <c r="E4563" i="16"/>
  <c r="J4560" i="16"/>
  <c r="I4560" i="16"/>
  <c r="H4560" i="16"/>
  <c r="F4560" i="16"/>
  <c r="K4560" i="16"/>
  <c r="L4560" i="16"/>
  <c r="K7572" i="16"/>
  <c r="L7572" i="16"/>
  <c r="I6508" i="16"/>
  <c r="D8716" i="16"/>
  <c r="B8715" i="16"/>
  <c r="C8715" i="16"/>
  <c r="D15243" i="16"/>
  <c r="B15242" i="16"/>
  <c r="C15242" i="16"/>
  <c r="E12206" i="16"/>
  <c r="F12203" i="16"/>
  <c r="K12203" i="16"/>
  <c r="H12203" i="16"/>
  <c r="J12203" i="16"/>
  <c r="I12203" i="16"/>
  <c r="I8612" i="16"/>
  <c r="E11173" i="16"/>
  <c r="B13170" i="16"/>
  <c r="C13170" i="16"/>
  <c r="D13171" i="16"/>
  <c r="E7471" i="16"/>
  <c r="J7468" i="16"/>
  <c r="I7468" i="16"/>
  <c r="F7468" i="16"/>
  <c r="K7468" i="16"/>
  <c r="H7468" i="16"/>
  <c r="I4689" i="16"/>
  <c r="E16316" i="16"/>
  <c r="E7373" i="16"/>
  <c r="H7372" i="16"/>
  <c r="I7372" i="16"/>
  <c r="J13824" i="16"/>
  <c r="L11040" i="16"/>
  <c r="C3620" i="16"/>
  <c r="B3620" i="16"/>
  <c r="I8044" i="16"/>
  <c r="K11294" i="16"/>
  <c r="L11294" i="16"/>
  <c r="E11414" i="16"/>
  <c r="H11411" i="16"/>
  <c r="F11411" i="16"/>
  <c r="K11411" i="16"/>
  <c r="I11411" i="16"/>
  <c r="J11411" i="16"/>
  <c r="B134" i="16"/>
  <c r="C134" i="16"/>
  <c r="D135" i="16"/>
  <c r="C11924" i="16"/>
  <c r="B11924" i="16"/>
  <c r="E10001" i="16"/>
  <c r="E15679" i="16"/>
  <c r="H15676" i="16"/>
  <c r="F15676" i="16"/>
  <c r="K15676" i="16"/>
  <c r="J15676" i="16"/>
  <c r="I15676" i="16"/>
  <c r="E7198" i="16"/>
  <c r="H7195" i="16"/>
  <c r="J7195" i="16"/>
  <c r="F7195" i="16"/>
  <c r="K7195" i="16"/>
  <c r="L7195" i="16"/>
  <c r="I7195" i="16"/>
  <c r="B74" i="1"/>
  <c r="C74" i="1"/>
  <c r="H74" i="1"/>
  <c r="I74" i="1"/>
  <c r="A75" i="1"/>
  <c r="J10152" i="16"/>
  <c r="D16644" i="16"/>
  <c r="C16643" i="16"/>
  <c r="B16643" i="16"/>
  <c r="E13717" i="16"/>
  <c r="I13714" i="16"/>
  <c r="F13714" i="16"/>
  <c r="K13714" i="16"/>
  <c r="L13714" i="16"/>
  <c r="J13714" i="16"/>
  <c r="H13714" i="16"/>
  <c r="H13388" i="16"/>
  <c r="E8179" i="16"/>
  <c r="H8176" i="16"/>
  <c r="F8176" i="16"/>
  <c r="K8176" i="16"/>
  <c r="J8176" i="16"/>
  <c r="I8176" i="16"/>
  <c r="K15786" i="16"/>
  <c r="L15786" i="16"/>
  <c r="I8461" i="16"/>
  <c r="L8461" i="16"/>
  <c r="J16769" i="16"/>
  <c r="E7919" i="16"/>
  <c r="F7916" i="16"/>
  <c r="H7916" i="16"/>
  <c r="J7916" i="16"/>
  <c r="I7916" i="16"/>
  <c r="K9227" i="16"/>
  <c r="L9227" i="16"/>
  <c r="I10762" i="16"/>
  <c r="L10762" i="16"/>
  <c r="F15568" i="16"/>
  <c r="K15568" i="16"/>
  <c r="L15568" i="16"/>
  <c r="J4622" i="16"/>
  <c r="D12973" i="16"/>
  <c r="B12972" i="16"/>
  <c r="C12972" i="16"/>
  <c r="E16711" i="16"/>
  <c r="I4561" i="16"/>
  <c r="L4561" i="16"/>
  <c r="E15462" i="16"/>
  <c r="D16710" i="16"/>
  <c r="C16709" i="16"/>
  <c r="B16709" i="16"/>
  <c r="F12204" i="16"/>
  <c r="J15350" i="16"/>
  <c r="C401" i="16"/>
  <c r="B401" i="16"/>
  <c r="D402" i="16"/>
  <c r="E8922" i="16"/>
  <c r="F8919" i="16"/>
  <c r="J8919" i="16"/>
  <c r="I8919" i="16"/>
  <c r="H8919" i="16"/>
  <c r="I12140" i="16"/>
  <c r="F12140" i="16"/>
  <c r="E12141" i="16"/>
  <c r="J12140" i="16"/>
  <c r="H12140" i="16"/>
  <c r="E8768" i="16"/>
  <c r="I8765" i="16"/>
  <c r="H8765" i="16"/>
  <c r="F8765" i="16"/>
  <c r="K8765" i="16"/>
  <c r="L8765" i="16"/>
  <c r="J8765" i="16"/>
  <c r="E15134" i="16"/>
  <c r="F15131" i="16"/>
  <c r="J15131" i="16"/>
  <c r="I15131" i="16"/>
  <c r="H15131" i="16"/>
  <c r="I7469" i="16"/>
  <c r="L7469" i="16"/>
  <c r="K9843" i="16"/>
  <c r="L9843" i="16"/>
  <c r="K5016" i="16"/>
  <c r="L5016" i="16"/>
  <c r="E14370" i="16"/>
  <c r="I14369" i="16"/>
  <c r="F14369" i="16"/>
  <c r="E13173" i="16"/>
  <c r="F11524" i="16"/>
  <c r="K11524" i="16"/>
  <c r="D837" i="16"/>
  <c r="B836" i="16"/>
  <c r="C836" i="16"/>
  <c r="J8044" i="16"/>
  <c r="C13070" i="16"/>
  <c r="B13070" i="16"/>
  <c r="D13071" i="16"/>
  <c r="F11412" i="16"/>
  <c r="K11412" i="16"/>
  <c r="J7196" i="16"/>
  <c r="D12880" i="16"/>
  <c r="B12879" i="16"/>
  <c r="C12879" i="16"/>
  <c r="J16216" i="16"/>
  <c r="E16217" i="16"/>
  <c r="I16216" i="16"/>
  <c r="H16216" i="16"/>
  <c r="F16216" i="16"/>
  <c r="D11928" i="16"/>
  <c r="D11927" i="16"/>
  <c r="C11925" i="16"/>
  <c r="D11926" i="16"/>
  <c r="B11925" i="16"/>
  <c r="B13935" i="16"/>
  <c r="C13935" i="16"/>
  <c r="D13936" i="16"/>
  <c r="E12717" i="16"/>
  <c r="I12714" i="16"/>
  <c r="J12714" i="16"/>
  <c r="H12714" i="16"/>
  <c r="F12714" i="16"/>
  <c r="D15461" i="16"/>
  <c r="C15460" i="16"/>
  <c r="B15460" i="16"/>
  <c r="B8714" i="16"/>
  <c r="C8714" i="16"/>
  <c r="I6636" i="16"/>
  <c r="E6637" i="16"/>
  <c r="H6636" i="16"/>
  <c r="J6636" i="16"/>
  <c r="E5545" i="16"/>
  <c r="H5544" i="16"/>
  <c r="B14151" i="16"/>
  <c r="C14151" i="16"/>
  <c r="D14152" i="16"/>
  <c r="E13280" i="16"/>
  <c r="I13279" i="16"/>
  <c r="H13279" i="16"/>
  <c r="L14478" i="16"/>
  <c r="K14696" i="16"/>
  <c r="L14696" i="16"/>
  <c r="B16314" i="16"/>
  <c r="C16314" i="16"/>
  <c r="D16315" i="16"/>
  <c r="E7798" i="16"/>
  <c r="H7795" i="16"/>
  <c r="F7795" i="16"/>
  <c r="I7795" i="16"/>
  <c r="J7795" i="16"/>
  <c r="B5317" i="16"/>
  <c r="C5317" i="16"/>
  <c r="J13715" i="16"/>
  <c r="J4762" i="16"/>
  <c r="I4762" i="16"/>
  <c r="E4763" i="16"/>
  <c r="H4762" i="16"/>
  <c r="E15788" i="16"/>
  <c r="I15785" i="16"/>
  <c r="F15785" i="16"/>
  <c r="J15785" i="16"/>
  <c r="H15785" i="16"/>
  <c r="J8461" i="16"/>
  <c r="F16769" i="16"/>
  <c r="K16769" i="16"/>
  <c r="L16769" i="16"/>
  <c r="K16003" i="16"/>
  <c r="L16003" i="16"/>
  <c r="J16113" i="16"/>
  <c r="I7917" i="16"/>
  <c r="L7917" i="16"/>
  <c r="E9231" i="16"/>
  <c r="J10762" i="16"/>
  <c r="E6085" i="16"/>
  <c r="I6082" i="16"/>
  <c r="H6082" i="16"/>
  <c r="F6082" i="16"/>
  <c r="K6082" i="16"/>
  <c r="L6082" i="16"/>
  <c r="J6082" i="16"/>
  <c r="J4561" i="16"/>
  <c r="E7574" i="16"/>
  <c r="I7571" i="16"/>
  <c r="F7571" i="16"/>
  <c r="K7571" i="16"/>
  <c r="L7571" i="16"/>
  <c r="H7571" i="16"/>
  <c r="J7571" i="16"/>
  <c r="K11629" i="16"/>
  <c r="L11629" i="16"/>
  <c r="L11170" i="16"/>
  <c r="D15789" i="16"/>
  <c r="B15788" i="16"/>
  <c r="C15788" i="16"/>
  <c r="E12797" i="16"/>
  <c r="H12204" i="16"/>
  <c r="E14589" i="16"/>
  <c r="J14586" i="16"/>
  <c r="H14586" i="16"/>
  <c r="F14586" i="16"/>
  <c r="I14586" i="16"/>
  <c r="B13826" i="16"/>
  <c r="C13826" i="16"/>
  <c r="D13827" i="16"/>
  <c r="K8920" i="16"/>
  <c r="L8920" i="16"/>
  <c r="I15132" i="16"/>
  <c r="J7469" i="16"/>
  <c r="D13718" i="16"/>
  <c r="B13717" i="16"/>
  <c r="C13717" i="16"/>
  <c r="K6915" i="16"/>
  <c r="L6915" i="16"/>
  <c r="E9847" i="16"/>
  <c r="E6578" i="16"/>
  <c r="K15895" i="16"/>
  <c r="L15895" i="16"/>
  <c r="E11732" i="16"/>
  <c r="J11729" i="16"/>
  <c r="I11729" i="16"/>
  <c r="H11729" i="16"/>
  <c r="F11729" i="16"/>
  <c r="K11729" i="16"/>
  <c r="L11729" i="16"/>
  <c r="J5326" i="16"/>
  <c r="E5327" i="16"/>
  <c r="H5326" i="16"/>
  <c r="F5326" i="16"/>
  <c r="E11042" i="16"/>
  <c r="F11039" i="16"/>
  <c r="K11039" i="16"/>
  <c r="I11039" i="16"/>
  <c r="J11039" i="16"/>
  <c r="H11039" i="16"/>
  <c r="D15897" i="16"/>
  <c r="B15896" i="16"/>
  <c r="C15896" i="16"/>
  <c r="B3621" i="16"/>
  <c r="C3621" i="16"/>
  <c r="C14260" i="16"/>
  <c r="B14260" i="16"/>
  <c r="D14261" i="16"/>
  <c r="D12646" i="16"/>
  <c r="C12645" i="16"/>
  <c r="B12645" i="16"/>
  <c r="D16406" i="16"/>
  <c r="B16405" i="16"/>
  <c r="C16405" i="16"/>
  <c r="K9536" i="16"/>
  <c r="E14480" i="16"/>
  <c r="J14477" i="16"/>
  <c r="H14477" i="16"/>
  <c r="F14477" i="16"/>
  <c r="I14477" i="16"/>
  <c r="E11296" i="16"/>
  <c r="J11293" i="16"/>
  <c r="I11293" i="16"/>
  <c r="H11293" i="16"/>
  <c r="F11293" i="16"/>
  <c r="K11293" i="16"/>
  <c r="I11412" i="16"/>
  <c r="E5436" i="16"/>
  <c r="H5435" i="16"/>
  <c r="F5435" i="16"/>
  <c r="K5435" i="16"/>
  <c r="L5435" i="16"/>
  <c r="J5435" i="16"/>
  <c r="I5435" i="16"/>
  <c r="K12879" i="16"/>
  <c r="L12879" i="16"/>
  <c r="D644" i="16"/>
  <c r="C643" i="16"/>
  <c r="B643" i="16"/>
  <c r="E4842" i="16"/>
  <c r="J4841" i="16"/>
  <c r="E8614" i="16"/>
  <c r="I8611" i="16"/>
  <c r="F8611" i="16"/>
  <c r="H8611" i="16"/>
  <c r="J8611" i="16"/>
  <c r="E14806" i="16"/>
  <c r="H14805" i="16"/>
  <c r="E15570" i="16"/>
  <c r="H15567" i="16"/>
  <c r="J15567" i="16"/>
  <c r="F15567" i="16"/>
  <c r="K15567" i="16"/>
  <c r="L15567" i="16"/>
  <c r="I15567" i="16"/>
  <c r="B1583" i="16"/>
  <c r="C1583" i="16"/>
  <c r="D1584" i="16"/>
  <c r="E12516" i="16"/>
  <c r="J12513" i="16"/>
  <c r="F12513" i="16"/>
  <c r="K12513" i="16"/>
  <c r="L12513" i="16"/>
  <c r="B14044" i="16"/>
  <c r="C14044" i="16"/>
  <c r="D14045" i="16"/>
  <c r="J5871" i="16"/>
  <c r="I5871" i="16"/>
  <c r="E5872" i="16"/>
  <c r="H5871" i="16"/>
  <c r="F5871" i="16"/>
  <c r="K5871" i="16"/>
  <c r="L5871" i="16"/>
  <c r="J5653" i="16"/>
  <c r="I5653" i="16"/>
  <c r="E5654" i="16"/>
  <c r="H5653" i="16"/>
  <c r="F5653" i="16"/>
  <c r="K5653" i="16"/>
  <c r="L5653" i="16"/>
  <c r="L14587" i="16"/>
  <c r="D15352" i="16"/>
  <c r="B15351" i="16"/>
  <c r="C15351" i="16"/>
  <c r="L8766" i="16"/>
  <c r="E13934" i="16"/>
  <c r="E5020" i="16"/>
  <c r="E14045" i="16"/>
  <c r="D16006" i="16"/>
  <c r="B16005" i="16"/>
  <c r="C16005" i="16"/>
  <c r="C15679" i="16"/>
  <c r="B15679" i="16"/>
  <c r="D15680" i="16"/>
  <c r="D12515" i="16"/>
  <c r="C12514" i="16"/>
  <c r="B12514" i="16"/>
  <c r="E11526" i="16"/>
  <c r="H11523" i="16"/>
  <c r="J11523" i="16"/>
  <c r="I11523" i="16"/>
  <c r="F11523" i="16"/>
  <c r="K11523" i="16"/>
  <c r="L11523" i="16"/>
  <c r="J14478" i="16"/>
  <c r="C16492" i="16"/>
  <c r="B16492" i="16"/>
  <c r="D16493" i="16"/>
  <c r="J11294" i="16"/>
  <c r="E10616" i="16"/>
  <c r="J10613" i="16"/>
  <c r="I10613" i="16"/>
  <c r="H10613" i="16"/>
  <c r="F10613" i="16"/>
  <c r="K10613" i="16"/>
  <c r="L10613" i="16"/>
  <c r="J11412" i="16"/>
  <c r="E14261" i="16"/>
  <c r="F16407" i="16"/>
  <c r="J16407" i="16"/>
  <c r="E16408" i="16"/>
  <c r="I16407" i="16"/>
  <c r="D14698" i="16"/>
  <c r="B14697" i="16"/>
  <c r="C14697" i="16"/>
  <c r="E16571" i="16"/>
  <c r="B16569" i="16"/>
  <c r="C16569" i="16"/>
  <c r="D16570" i="16"/>
  <c r="D62" i="16"/>
  <c r="C61" i="16"/>
  <c r="B61" i="16"/>
  <c r="E13499" i="16"/>
  <c r="H13496" i="16"/>
  <c r="I13496" i="16"/>
  <c r="F13496" i="16"/>
  <c r="K13496" i="16"/>
  <c r="J13496" i="16"/>
  <c r="E5764" i="16"/>
  <c r="I5761" i="16"/>
  <c r="H5761" i="16"/>
  <c r="F5761" i="16"/>
  <c r="J5761" i="16"/>
  <c r="E6510" i="16"/>
  <c r="J6507" i="16"/>
  <c r="I6507" i="16"/>
  <c r="H6507" i="16"/>
  <c r="F6507" i="16"/>
  <c r="K6507" i="16"/>
  <c r="L6507" i="16"/>
  <c r="B12576" i="16"/>
  <c r="C12576" i="16"/>
  <c r="D12577" i="16"/>
  <c r="E13390" i="16"/>
  <c r="I13387" i="16"/>
  <c r="F13387" i="16"/>
  <c r="H13387" i="16"/>
  <c r="J13387" i="16"/>
  <c r="I5762" i="16"/>
  <c r="F14914" i="16"/>
  <c r="B12794" i="16"/>
  <c r="C12794" i="16"/>
  <c r="D12795" i="16"/>
  <c r="E5982" i="16"/>
  <c r="F5979" i="16"/>
  <c r="K5979" i="16"/>
  <c r="L5979" i="16"/>
  <c r="J5979" i="16"/>
  <c r="I5979" i="16"/>
  <c r="H5979" i="16"/>
  <c r="F13497" i="16"/>
  <c r="L11630" i="16"/>
  <c r="J5762" i="16"/>
  <c r="J15568" i="16"/>
  <c r="D3018" i="16"/>
  <c r="C3016" i="16"/>
  <c r="D3017" i="16"/>
  <c r="B3016" i="16"/>
  <c r="D3019" i="16"/>
  <c r="E10461" i="16"/>
  <c r="H10460" i="16"/>
  <c r="F10460" i="16"/>
  <c r="K10460" i="16"/>
  <c r="K16489" i="16"/>
  <c r="E11633" i="16"/>
  <c r="J12514" i="16"/>
  <c r="E6273" i="16"/>
  <c r="J6270" i="16"/>
  <c r="I6270" i="16"/>
  <c r="H6270" i="16"/>
  <c r="F6270" i="16"/>
  <c r="E9383" i="16"/>
  <c r="J9382" i="16"/>
  <c r="J12204" i="16"/>
  <c r="E12643" i="16"/>
  <c r="J12642" i="16"/>
  <c r="H15677" i="16"/>
  <c r="D16116" i="16"/>
  <c r="B16115" i="16"/>
  <c r="C16115" i="16"/>
  <c r="E11913" i="16"/>
  <c r="H11912" i="16"/>
  <c r="D280" i="16"/>
  <c r="B279" i="16"/>
  <c r="C279" i="16"/>
  <c r="K16312" i="16"/>
  <c r="L16312" i="16"/>
  <c r="E12072" i="16"/>
  <c r="I12069" i="16"/>
  <c r="J12069" i="16"/>
  <c r="H12069" i="16"/>
  <c r="F12069" i="16"/>
  <c r="K12069" i="16"/>
  <c r="I11524" i="16"/>
  <c r="D14917" i="16"/>
  <c r="B14916" i="16"/>
  <c r="C14916" i="16"/>
  <c r="E9538" i="16"/>
  <c r="F9535" i="16"/>
  <c r="K9535" i="16"/>
  <c r="L9535" i="16"/>
  <c r="J9535" i="16"/>
  <c r="I9535" i="16"/>
  <c r="H9535" i="16"/>
  <c r="E11995" i="16"/>
  <c r="H11994" i="16"/>
  <c r="F11994" i="16"/>
  <c r="K11994" i="16"/>
  <c r="I10614" i="16"/>
  <c r="L10614" i="16"/>
  <c r="E10154" i="16"/>
  <c r="H10151" i="16"/>
  <c r="F10151" i="16"/>
  <c r="J10151" i="16"/>
  <c r="I10151" i="16"/>
  <c r="L5980" i="16"/>
  <c r="E9077" i="16"/>
  <c r="E4691" i="16"/>
  <c r="I4688" i="16"/>
  <c r="F4688" i="16"/>
  <c r="K4688" i="16"/>
  <c r="L4688" i="16"/>
  <c r="H4688" i="16"/>
  <c r="J4688" i="16"/>
  <c r="E13826" i="16"/>
  <c r="H13823" i="16"/>
  <c r="F13823" i="16"/>
  <c r="J13823" i="16"/>
  <c r="I13823" i="16"/>
  <c r="D5321" i="16"/>
  <c r="D5320" i="16"/>
  <c r="D5319" i="16"/>
  <c r="B5318" i="16"/>
  <c r="C5318" i="16"/>
  <c r="J12715" i="16"/>
  <c r="E16115" i="16"/>
  <c r="H16112" i="16"/>
  <c r="F16112" i="16"/>
  <c r="K16112" i="16"/>
  <c r="L16112" i="16"/>
  <c r="J16112" i="16"/>
  <c r="I16112" i="16"/>
  <c r="I5217" i="16"/>
  <c r="E5218" i="16"/>
  <c r="H5217" i="16"/>
  <c r="F5217" i="16"/>
  <c r="K5217" i="16"/>
  <c r="L5217" i="16"/>
  <c r="C3015" i="16"/>
  <c r="B3015" i="16"/>
  <c r="J13388" i="16"/>
  <c r="B15134" i="16"/>
  <c r="C15134" i="16"/>
  <c r="D15135" i="16"/>
  <c r="H12715" i="16"/>
  <c r="E14698" i="16"/>
  <c r="I14695" i="16"/>
  <c r="H14695" i="16"/>
  <c r="F14695" i="16"/>
  <c r="J14695" i="16"/>
  <c r="I10152" i="16"/>
  <c r="H14914" i="16"/>
  <c r="B5316" i="16"/>
  <c r="C5316" i="16"/>
  <c r="J8177" i="16"/>
  <c r="C13279" i="16"/>
  <c r="D13280" i="16"/>
  <c r="B13279" i="16"/>
  <c r="J15786" i="16"/>
  <c r="E15242" i="16"/>
  <c r="I15241" i="16"/>
  <c r="H15241" i="16"/>
  <c r="F15241" i="16"/>
  <c r="K15241" i="16"/>
  <c r="L15241" i="16"/>
  <c r="J15241" i="16"/>
  <c r="I5980" i="16"/>
  <c r="F12715" i="16"/>
  <c r="I16113" i="16"/>
  <c r="H6180" i="16"/>
  <c r="K6180" i="16"/>
  <c r="L6180" i="16"/>
  <c r="D2305" i="16"/>
  <c r="B2304" i="16"/>
  <c r="C2304" i="16"/>
  <c r="H13497" i="16"/>
  <c r="B1030" i="16"/>
  <c r="C1030" i="16"/>
  <c r="D1031" i="16"/>
  <c r="F5762" i="16"/>
  <c r="K5762" i="16"/>
  <c r="L5762" i="16"/>
  <c r="B14806" i="16"/>
  <c r="C14806" i="16"/>
  <c r="D14807" i="16"/>
  <c r="F4622" i="16"/>
  <c r="K4622" i="16"/>
  <c r="L4622" i="16"/>
  <c r="K16707" i="16"/>
  <c r="L16707" i="16"/>
  <c r="C13391" i="16"/>
  <c r="B13391" i="16"/>
  <c r="D13392" i="16"/>
  <c r="I16489" i="16"/>
  <c r="F6083" i="16"/>
  <c r="K6083" i="16"/>
  <c r="L6083" i="16"/>
  <c r="E4928" i="16"/>
  <c r="H4925" i="16"/>
  <c r="F4925" i="16"/>
  <c r="K4925" i="16"/>
  <c r="I4925" i="16"/>
  <c r="J4925" i="16"/>
  <c r="F6508" i="16"/>
  <c r="K6508" i="16"/>
  <c r="L6508" i="16"/>
  <c r="E7282" i="16"/>
  <c r="J7281" i="16"/>
  <c r="H7281" i="16"/>
  <c r="E9692" i="16"/>
  <c r="J9689" i="16"/>
  <c r="F9689" i="16"/>
  <c r="I9689" i="16"/>
  <c r="H9689" i="16"/>
  <c r="E13608" i="16"/>
  <c r="J13605" i="16"/>
  <c r="I13605" i="16"/>
  <c r="H13605" i="16"/>
  <c r="F13605" i="16"/>
  <c r="I6271" i="16"/>
  <c r="L6271" i="16"/>
  <c r="I15350" i="16"/>
  <c r="L15350" i="16"/>
  <c r="E11826" i="16"/>
  <c r="I11823" i="16"/>
  <c r="F11823" i="16"/>
  <c r="H11823" i="16"/>
  <c r="J11823" i="16"/>
  <c r="F8612" i="16"/>
  <c r="B2414" i="16"/>
  <c r="C2414" i="16"/>
  <c r="D2415" i="16"/>
  <c r="F2412" i="16"/>
  <c r="K2412" i="16"/>
  <c r="L2412" i="16"/>
  <c r="F15677" i="16"/>
  <c r="K15677" i="16"/>
  <c r="L15677" i="16"/>
  <c r="B522" i="16"/>
  <c r="C522" i="16"/>
  <c r="D523" i="16"/>
  <c r="E7119" i="16"/>
  <c r="F7116" i="16"/>
  <c r="K7116" i="16"/>
  <c r="L7116" i="16"/>
  <c r="J7116" i="16"/>
  <c r="I7116" i="16"/>
  <c r="H7116" i="16"/>
  <c r="E6437" i="16"/>
  <c r="F6434" i="16"/>
  <c r="J6434" i="16"/>
  <c r="I6434" i="16"/>
  <c r="H6434" i="16"/>
  <c r="K14150" i="16"/>
  <c r="L14150" i="16"/>
  <c r="H15132" i="16"/>
  <c r="K15132" i="16"/>
  <c r="L15132" i="16"/>
  <c r="K10904" i="16"/>
  <c r="L10904" i="16"/>
  <c r="E6919" i="16"/>
  <c r="F4689" i="16"/>
  <c r="K4689" i="16"/>
  <c r="L4689" i="16"/>
  <c r="E8317" i="16"/>
  <c r="H8316" i="16"/>
  <c r="E15897" i="16"/>
  <c r="I15894" i="16"/>
  <c r="F15894" i="16"/>
  <c r="K15894" i="16"/>
  <c r="L15894" i="16"/>
  <c r="H15894" i="16"/>
  <c r="J15894" i="16"/>
  <c r="F13824" i="16"/>
  <c r="K13824" i="16"/>
  <c r="L13824" i="16"/>
  <c r="K10903" i="16"/>
  <c r="L10903" i="16"/>
  <c r="E12974" i="16"/>
  <c r="I12973" i="16"/>
  <c r="F12973" i="16"/>
  <c r="K12973" i="16"/>
  <c r="L12973" i="16"/>
  <c r="J12973" i="16"/>
  <c r="H12973" i="16"/>
  <c r="C14479" i="16"/>
  <c r="B14479" i="16"/>
  <c r="D14480" i="16"/>
  <c r="H12070" i="16"/>
  <c r="K12070" i="16"/>
  <c r="L12070" i="16"/>
  <c r="J11524" i="16"/>
  <c r="K10305" i="16"/>
  <c r="L10305" i="16"/>
  <c r="F8044" i="16"/>
  <c r="K8044" i="16"/>
  <c r="L8044" i="16"/>
  <c r="I9536" i="16"/>
  <c r="D14373" i="16"/>
  <c r="B14372" i="16"/>
  <c r="C14372" i="16"/>
  <c r="D15027" i="16"/>
  <c r="B15026" i="16"/>
  <c r="C15026" i="16"/>
  <c r="J10614" i="16"/>
  <c r="F7196" i="16"/>
  <c r="K7196" i="16"/>
  <c r="L7196" i="16"/>
  <c r="E15025" i="16"/>
  <c r="H15022" i="16"/>
  <c r="I15022" i="16"/>
  <c r="F15022" i="16"/>
  <c r="J15022" i="16"/>
  <c r="B12716" i="16"/>
  <c r="C12716" i="16"/>
  <c r="D12717" i="16"/>
  <c r="B15569" i="16"/>
  <c r="D15570" i="16"/>
  <c r="C15569" i="16"/>
  <c r="B13500" i="16"/>
  <c r="C13500" i="16"/>
  <c r="D13501" i="16"/>
  <c r="E12881" i="16"/>
  <c r="I12878" i="16"/>
  <c r="H12878" i="16"/>
  <c r="J12878" i="16"/>
  <c r="F12878" i="16"/>
  <c r="K12878" i="16"/>
  <c r="E12882" i="16"/>
  <c r="B3018" i="16"/>
  <c r="C3018" i="16"/>
  <c r="E6358" i="16"/>
  <c r="H6355" i="16"/>
  <c r="F6355" i="16"/>
  <c r="K6355" i="16"/>
  <c r="J6355" i="16"/>
  <c r="I6355" i="16"/>
  <c r="J6919" i="16"/>
  <c r="I6919" i="16"/>
  <c r="E6920" i="16"/>
  <c r="H6919" i="16"/>
  <c r="F6919" i="16"/>
  <c r="K6919" i="16"/>
  <c r="E12073" i="16"/>
  <c r="E11914" i="16"/>
  <c r="I11911" i="16"/>
  <c r="H11911" i="16"/>
  <c r="F11911" i="16"/>
  <c r="J11911" i="16"/>
  <c r="H12642" i="16"/>
  <c r="I9382" i="16"/>
  <c r="E5765" i="16"/>
  <c r="B62" i="16"/>
  <c r="C62" i="16"/>
  <c r="D63" i="16"/>
  <c r="D12516" i="16"/>
  <c r="B12515" i="16"/>
  <c r="C12515" i="16"/>
  <c r="I4841" i="16"/>
  <c r="E11297" i="16"/>
  <c r="L11039" i="16"/>
  <c r="E9232" i="16"/>
  <c r="H9231" i="16"/>
  <c r="E7799" i="16"/>
  <c r="E5546" i="16"/>
  <c r="F5543" i="16"/>
  <c r="K5543" i="16"/>
  <c r="J5543" i="16"/>
  <c r="I5543" i="16"/>
  <c r="H5543" i="16"/>
  <c r="B11927" i="16"/>
  <c r="C11927" i="16"/>
  <c r="J15462" i="16"/>
  <c r="E15463" i="16"/>
  <c r="I15462" i="16"/>
  <c r="H15462" i="16"/>
  <c r="F15462" i="16"/>
  <c r="K15462" i="16"/>
  <c r="L15462" i="16"/>
  <c r="K10761" i="16"/>
  <c r="L10761" i="16"/>
  <c r="K13388" i="16"/>
  <c r="L13388" i="16"/>
  <c r="B3624" i="16"/>
  <c r="C3624" i="16"/>
  <c r="B208" i="16"/>
  <c r="C208" i="16"/>
  <c r="D209" i="16"/>
  <c r="C12717" i="16"/>
  <c r="B12717" i="16"/>
  <c r="D12718" i="16"/>
  <c r="E16772" i="16"/>
  <c r="E12577" i="16"/>
  <c r="I12574" i="16"/>
  <c r="J12574" i="16"/>
  <c r="H12574" i="16"/>
  <c r="F12574" i="16"/>
  <c r="B2305" i="16"/>
  <c r="C2305" i="16"/>
  <c r="D2306" i="16"/>
  <c r="F2303" i="16"/>
  <c r="K2303" i="16"/>
  <c r="L2303" i="16"/>
  <c r="E15898" i="16"/>
  <c r="E7120" i="16"/>
  <c r="K9689" i="16"/>
  <c r="L9689" i="16"/>
  <c r="D13393" i="16"/>
  <c r="B13392" i="16"/>
  <c r="C13392" i="16"/>
  <c r="E16116" i="16"/>
  <c r="E4692" i="16"/>
  <c r="E11996" i="16"/>
  <c r="I11993" i="16"/>
  <c r="H11993" i="16"/>
  <c r="F11993" i="16"/>
  <c r="J11993" i="16"/>
  <c r="I11912" i="16"/>
  <c r="I12642" i="16"/>
  <c r="J11633" i="16"/>
  <c r="E11634" i="16"/>
  <c r="H11633" i="16"/>
  <c r="E10462" i="16"/>
  <c r="I10459" i="16"/>
  <c r="H10459" i="16"/>
  <c r="F10459" i="16"/>
  <c r="K10459" i="16"/>
  <c r="L10459" i="16"/>
  <c r="J10459" i="16"/>
  <c r="E5983" i="16"/>
  <c r="K13387" i="16"/>
  <c r="L13387" i="16"/>
  <c r="C16570" i="16"/>
  <c r="B16570" i="16"/>
  <c r="D16571" i="16"/>
  <c r="E14262" i="16"/>
  <c r="J14259" i="16"/>
  <c r="I14259" i="16"/>
  <c r="H14259" i="16"/>
  <c r="F14259" i="16"/>
  <c r="K14259" i="16"/>
  <c r="L14259" i="16"/>
  <c r="D15681" i="16"/>
  <c r="B15680" i="16"/>
  <c r="C15680" i="16"/>
  <c r="E13935" i="16"/>
  <c r="I13932" i="16"/>
  <c r="F13932" i="16"/>
  <c r="J13932" i="16"/>
  <c r="H13932" i="16"/>
  <c r="D15353" i="16"/>
  <c r="B15352" i="16"/>
  <c r="C15352" i="16"/>
  <c r="D16407" i="16"/>
  <c r="B16406" i="16"/>
  <c r="C16406" i="16"/>
  <c r="E11043" i="16"/>
  <c r="K15785" i="16"/>
  <c r="L15785" i="16"/>
  <c r="B16315" i="16"/>
  <c r="C16315" i="16"/>
  <c r="D16316" i="16"/>
  <c r="E13281" i="16"/>
  <c r="F13278" i="16"/>
  <c r="K13278" i="16"/>
  <c r="L13278" i="16"/>
  <c r="J13278" i="16"/>
  <c r="H13278" i="16"/>
  <c r="I13278" i="16"/>
  <c r="I5544" i="16"/>
  <c r="E12718" i="16"/>
  <c r="D11930" i="16"/>
  <c r="D11929" i="16"/>
  <c r="B11928" i="16"/>
  <c r="C11928" i="16"/>
  <c r="D11931" i="16"/>
  <c r="B12880" i="16"/>
  <c r="C12880" i="16"/>
  <c r="D12881" i="16"/>
  <c r="K12204" i="16"/>
  <c r="L12204" i="16"/>
  <c r="B12973" i="16"/>
  <c r="C12973" i="16"/>
  <c r="D12974" i="16"/>
  <c r="L8176" i="16"/>
  <c r="E13718" i="16"/>
  <c r="L15676" i="16"/>
  <c r="L11411" i="16"/>
  <c r="E16317" i="16"/>
  <c r="I16316" i="16"/>
  <c r="E7472" i="16"/>
  <c r="E6979" i="16"/>
  <c r="J6976" i="16"/>
  <c r="H6976" i="16"/>
  <c r="I6976" i="16"/>
  <c r="F6976" i="16"/>
  <c r="K6976" i="16"/>
  <c r="L6976" i="16"/>
  <c r="E8047" i="16"/>
  <c r="D3628" i="16"/>
  <c r="D3627" i="16"/>
  <c r="D3626" i="16"/>
  <c r="B3625" i="16"/>
  <c r="C3625" i="16"/>
  <c r="K16641" i="16"/>
  <c r="L16641" i="16"/>
  <c r="L4621" i="16"/>
  <c r="D5324" i="16"/>
  <c r="D5323" i="16"/>
  <c r="D5322" i="16"/>
  <c r="B5321" i="16"/>
  <c r="C5321" i="16"/>
  <c r="K15022" i="16"/>
  <c r="L15022" i="16"/>
  <c r="D15028" i="16"/>
  <c r="B15027" i="16"/>
  <c r="C15027" i="16"/>
  <c r="E12975" i="16"/>
  <c r="I12972" i="16"/>
  <c r="H12972" i="16"/>
  <c r="F12972" i="16"/>
  <c r="K12972" i="16"/>
  <c r="L12972" i="16"/>
  <c r="J12972" i="16"/>
  <c r="J8316" i="16"/>
  <c r="B523" i="16"/>
  <c r="C523" i="16"/>
  <c r="D524" i="16"/>
  <c r="K8612" i="16"/>
  <c r="L8612" i="16"/>
  <c r="K13605" i="16"/>
  <c r="L13605" i="16"/>
  <c r="E15243" i="16"/>
  <c r="I15240" i="16"/>
  <c r="F15240" i="16"/>
  <c r="K15240" i="16"/>
  <c r="L15240" i="16"/>
  <c r="H15240" i="16"/>
  <c r="J15240" i="16"/>
  <c r="B15135" i="16"/>
  <c r="D15136" i="16"/>
  <c r="C15135" i="16"/>
  <c r="E5219" i="16"/>
  <c r="J5216" i="16"/>
  <c r="I5216" i="16"/>
  <c r="H5216" i="16"/>
  <c r="F5216" i="16"/>
  <c r="K5216" i="16"/>
  <c r="K13823" i="16"/>
  <c r="L13823" i="16"/>
  <c r="K10151" i="16"/>
  <c r="L10151" i="16"/>
  <c r="I11994" i="16"/>
  <c r="L11994" i="16"/>
  <c r="B14917" i="16"/>
  <c r="C14917" i="16"/>
  <c r="D14918" i="16"/>
  <c r="F12642" i="16"/>
  <c r="K12642" i="16"/>
  <c r="K6270" i="16"/>
  <c r="L6270" i="16"/>
  <c r="I10460" i="16"/>
  <c r="L10460" i="16"/>
  <c r="D12796" i="16"/>
  <c r="B12795" i="16"/>
  <c r="C12795" i="16"/>
  <c r="L13496" i="16"/>
  <c r="I14260" i="16"/>
  <c r="H13933" i="16"/>
  <c r="E5873" i="16"/>
  <c r="J5870" i="16"/>
  <c r="I5870" i="16"/>
  <c r="H5870" i="16"/>
  <c r="F5870" i="16"/>
  <c r="K5870" i="16"/>
  <c r="L5870" i="16"/>
  <c r="E12517" i="16"/>
  <c r="E15571" i="16"/>
  <c r="K8611" i="16"/>
  <c r="L8611" i="16"/>
  <c r="E5437" i="16"/>
  <c r="J5434" i="16"/>
  <c r="I5434" i="16"/>
  <c r="H5434" i="16"/>
  <c r="F5434" i="16"/>
  <c r="K14477" i="16"/>
  <c r="L14477" i="16"/>
  <c r="K5326" i="16"/>
  <c r="J9847" i="16"/>
  <c r="I9847" i="16"/>
  <c r="E9848" i="16"/>
  <c r="H9847" i="16"/>
  <c r="F9847" i="16"/>
  <c r="K9847" i="16"/>
  <c r="B13718" i="16"/>
  <c r="C13718" i="16"/>
  <c r="D13719" i="16"/>
  <c r="K14586" i="16"/>
  <c r="L14586" i="16"/>
  <c r="J13279" i="16"/>
  <c r="J5544" i="16"/>
  <c r="D13937" i="16"/>
  <c r="B13936" i="16"/>
  <c r="C13936" i="16"/>
  <c r="K16216" i="16"/>
  <c r="L16216" i="16"/>
  <c r="B837" i="16"/>
  <c r="D838" i="16"/>
  <c r="C837" i="16"/>
  <c r="E8769" i="16"/>
  <c r="K7916" i="16"/>
  <c r="L7916" i="16"/>
  <c r="J7372" i="16"/>
  <c r="D13172" i="16"/>
  <c r="B13171" i="16"/>
  <c r="C13171" i="16"/>
  <c r="D15244" i="16"/>
  <c r="B15243" i="16"/>
  <c r="C15243" i="16"/>
  <c r="E10765" i="16"/>
  <c r="K5114" i="16"/>
  <c r="E6183" i="16"/>
  <c r="K7044" i="16"/>
  <c r="L7044" i="16"/>
  <c r="E16643" i="16"/>
  <c r="H16640" i="16"/>
  <c r="J16640" i="16"/>
  <c r="F16640" i="16"/>
  <c r="K16640" i="16"/>
  <c r="I16640" i="16"/>
  <c r="E4625" i="16"/>
  <c r="E11827" i="16"/>
  <c r="J12797" i="16"/>
  <c r="H12797" i="16"/>
  <c r="E12798" i="16"/>
  <c r="I12797" i="16"/>
  <c r="D16218" i="16"/>
  <c r="B16217" i="16"/>
  <c r="C16217" i="16"/>
  <c r="B2609" i="16"/>
  <c r="C2609" i="16"/>
  <c r="D2610" i="16"/>
  <c r="I8316" i="16"/>
  <c r="K6434" i="16"/>
  <c r="L6434" i="16"/>
  <c r="E9693" i="16"/>
  <c r="B1031" i="16"/>
  <c r="C1031" i="16"/>
  <c r="D1032" i="16"/>
  <c r="D3020" i="16"/>
  <c r="B3019" i="16"/>
  <c r="C3019" i="16"/>
  <c r="D3021" i="16"/>
  <c r="D3022" i="16"/>
  <c r="K13497" i="16"/>
  <c r="L13497" i="16"/>
  <c r="E13391" i="16"/>
  <c r="E6511" i="16"/>
  <c r="B14698" i="16"/>
  <c r="C14698" i="16"/>
  <c r="D14699" i="16"/>
  <c r="J14260" i="16"/>
  <c r="E10617" i="16"/>
  <c r="J14045" i="16"/>
  <c r="E14046" i="16"/>
  <c r="F14045" i="16"/>
  <c r="I13933" i="16"/>
  <c r="D1585" i="16"/>
  <c r="B1584" i="16"/>
  <c r="C1584" i="16"/>
  <c r="F14805" i="16"/>
  <c r="K14805" i="16"/>
  <c r="E11733" i="16"/>
  <c r="E6086" i="16"/>
  <c r="E15789" i="16"/>
  <c r="D14153" i="16"/>
  <c r="B14152" i="16"/>
  <c r="C14152" i="16"/>
  <c r="L11412" i="16"/>
  <c r="L11524" i="16"/>
  <c r="E14371" i="16"/>
  <c r="H14368" i="16"/>
  <c r="F14368" i="16"/>
  <c r="K14368" i="16"/>
  <c r="L14368" i="16"/>
  <c r="J14368" i="16"/>
  <c r="I14368" i="16"/>
  <c r="K8919" i="16"/>
  <c r="L8919" i="16"/>
  <c r="E7920" i="16"/>
  <c r="E8180" i="16"/>
  <c r="E15680" i="16"/>
  <c r="E11415" i="16"/>
  <c r="L8460" i="16"/>
  <c r="D16772" i="16"/>
  <c r="B16771" i="16"/>
  <c r="C16771" i="16"/>
  <c r="I6356" i="16"/>
  <c r="B3623" i="16"/>
  <c r="C3623" i="16"/>
  <c r="E14155" i="16"/>
  <c r="F14154" i="16"/>
  <c r="L16113" i="16"/>
  <c r="E9384" i="16"/>
  <c r="I9381" i="16"/>
  <c r="H9381" i="16"/>
  <c r="F9381" i="16"/>
  <c r="K9381" i="16"/>
  <c r="L9381" i="16"/>
  <c r="J9381" i="16"/>
  <c r="E4843" i="16"/>
  <c r="F4840" i="16"/>
  <c r="J4840" i="16"/>
  <c r="I4840" i="16"/>
  <c r="H4840" i="16"/>
  <c r="J16711" i="16"/>
  <c r="I16711" i="16"/>
  <c r="E16712" i="16"/>
  <c r="H16711" i="16"/>
  <c r="F16711" i="16"/>
  <c r="K16711" i="16"/>
  <c r="E10002" i="16"/>
  <c r="H10001" i="16"/>
  <c r="F10001" i="16"/>
  <c r="K10001" i="16"/>
  <c r="B14480" i="16"/>
  <c r="D14481" i="16"/>
  <c r="C14480" i="16"/>
  <c r="B15570" i="16"/>
  <c r="C15570" i="16"/>
  <c r="D15571" i="16"/>
  <c r="F8316" i="16"/>
  <c r="K8316" i="16"/>
  <c r="L8316" i="16"/>
  <c r="E6438" i="16"/>
  <c r="L4925" i="16"/>
  <c r="K12715" i="16"/>
  <c r="L12715" i="16"/>
  <c r="J5217" i="16"/>
  <c r="B5319" i="16"/>
  <c r="C5319" i="16"/>
  <c r="E13827" i="16"/>
  <c r="E10155" i="16"/>
  <c r="L12069" i="16"/>
  <c r="B280" i="16"/>
  <c r="C280" i="16"/>
  <c r="D281" i="16"/>
  <c r="H16407" i="16"/>
  <c r="K16407" i="16"/>
  <c r="L16407" i="16"/>
  <c r="H14260" i="16"/>
  <c r="J13933" i="16"/>
  <c r="E8615" i="16"/>
  <c r="C644" i="16"/>
  <c r="B644" i="16"/>
  <c r="D645" i="16"/>
  <c r="L11293" i="16"/>
  <c r="B12646" i="16"/>
  <c r="D12647" i="16"/>
  <c r="C12646" i="16"/>
  <c r="D15898" i="16"/>
  <c r="B15897" i="16"/>
  <c r="C15897" i="16"/>
  <c r="E5328" i="16"/>
  <c r="F5325" i="16"/>
  <c r="J5325" i="16"/>
  <c r="I5325" i="16"/>
  <c r="H5325" i="16"/>
  <c r="F4762" i="16"/>
  <c r="K4762" i="16"/>
  <c r="L4762" i="16"/>
  <c r="F6636" i="16"/>
  <c r="K6636" i="16"/>
  <c r="L6636" i="16"/>
  <c r="D15462" i="16"/>
  <c r="B15461" i="16"/>
  <c r="C15461" i="16"/>
  <c r="B13071" i="16"/>
  <c r="C13071" i="16"/>
  <c r="D13072" i="16"/>
  <c r="H14369" i="16"/>
  <c r="K14369" i="16"/>
  <c r="L14369" i="16"/>
  <c r="K15131" i="16"/>
  <c r="L15131" i="16"/>
  <c r="E8923" i="16"/>
  <c r="D16711" i="16"/>
  <c r="B16710" i="16"/>
  <c r="C16710" i="16"/>
  <c r="D16645" i="16"/>
  <c r="B16644" i="16"/>
  <c r="C16644" i="16"/>
  <c r="F7372" i="16"/>
  <c r="K7372" i="16"/>
  <c r="L7372" i="16"/>
  <c r="D8719" i="16"/>
  <c r="D8718" i="16"/>
  <c r="B8716" i="16"/>
  <c r="C8716" i="16"/>
  <c r="D8717" i="16"/>
  <c r="E4564" i="16"/>
  <c r="E8464" i="16"/>
  <c r="B14589" i="16"/>
  <c r="C14589" i="16"/>
  <c r="D14590" i="16"/>
  <c r="J6356" i="16"/>
  <c r="F12575" i="16"/>
  <c r="E5116" i="16"/>
  <c r="H5113" i="16"/>
  <c r="F5113" i="16"/>
  <c r="K5113" i="16"/>
  <c r="J5113" i="16"/>
  <c r="I5113" i="16"/>
  <c r="E7683" i="16"/>
  <c r="H7680" i="16"/>
  <c r="F7680" i="16"/>
  <c r="K7680" i="16"/>
  <c r="L7680" i="16"/>
  <c r="I7680" i="16"/>
  <c r="J7680" i="16"/>
  <c r="E15353" i="16"/>
  <c r="K16488" i="16"/>
  <c r="L16488" i="16"/>
  <c r="E7046" i="16"/>
  <c r="J7043" i="16"/>
  <c r="I7043" i="16"/>
  <c r="H7043" i="16"/>
  <c r="F7043" i="16"/>
  <c r="K7043" i="16"/>
  <c r="L7043" i="16"/>
  <c r="H16641" i="16"/>
  <c r="E9539" i="16"/>
  <c r="E12644" i="16"/>
  <c r="H12641" i="16"/>
  <c r="F12641" i="16"/>
  <c r="K12641" i="16"/>
  <c r="I12641" i="16"/>
  <c r="J12641" i="16"/>
  <c r="E14807" i="16"/>
  <c r="I14804" i="16"/>
  <c r="F14804" i="16"/>
  <c r="J14804" i="16"/>
  <c r="H14804" i="16"/>
  <c r="J16007" i="16"/>
  <c r="H16007" i="16"/>
  <c r="F16007" i="16"/>
  <c r="K16007" i="16"/>
  <c r="L16007" i="16"/>
  <c r="E16008" i="16"/>
  <c r="I16007" i="16"/>
  <c r="E7283" i="16"/>
  <c r="H7280" i="16"/>
  <c r="F7280" i="16"/>
  <c r="K7280" i="16"/>
  <c r="J7280" i="16"/>
  <c r="I7280" i="16"/>
  <c r="E14699" i="16"/>
  <c r="L12878" i="16"/>
  <c r="E15026" i="16"/>
  <c r="D14374" i="16"/>
  <c r="B14373" i="16"/>
  <c r="C14373" i="16"/>
  <c r="K11823" i="16"/>
  <c r="L11823" i="16"/>
  <c r="I7281" i="16"/>
  <c r="D13281" i="16"/>
  <c r="B13280" i="16"/>
  <c r="C13280" i="16"/>
  <c r="K14695" i="16"/>
  <c r="L14695" i="16"/>
  <c r="J11912" i="16"/>
  <c r="D16117" i="16"/>
  <c r="B16116" i="16"/>
  <c r="C16116" i="16"/>
  <c r="F9382" i="16"/>
  <c r="K9382" i="16"/>
  <c r="L9382" i="16"/>
  <c r="L16489" i="16"/>
  <c r="B3017" i="16"/>
  <c r="C3017" i="16"/>
  <c r="K14914" i="16"/>
  <c r="L14914" i="16"/>
  <c r="B12577" i="16"/>
  <c r="D12578" i="16"/>
  <c r="C12577" i="16"/>
  <c r="K5761" i="16"/>
  <c r="L5761" i="16"/>
  <c r="E13500" i="16"/>
  <c r="F14260" i="16"/>
  <c r="K14260" i="16"/>
  <c r="D16494" i="16"/>
  <c r="C16493" i="16"/>
  <c r="B16493" i="16"/>
  <c r="E11527" i="16"/>
  <c r="F13933" i="16"/>
  <c r="K13933" i="16"/>
  <c r="L13933" i="16"/>
  <c r="E5655" i="16"/>
  <c r="J5652" i="16"/>
  <c r="I5652" i="16"/>
  <c r="H5652" i="16"/>
  <c r="F5652" i="16"/>
  <c r="J14805" i="16"/>
  <c r="F4841" i="16"/>
  <c r="K4841" i="16"/>
  <c r="L4841" i="16"/>
  <c r="E14481" i="16"/>
  <c r="D14262" i="16"/>
  <c r="B14261" i="16"/>
  <c r="C14261" i="16"/>
  <c r="I5326" i="16"/>
  <c r="E14590" i="16"/>
  <c r="E7575" i="16"/>
  <c r="K12714" i="16"/>
  <c r="L12714" i="16"/>
  <c r="E16218" i="16"/>
  <c r="H16215" i="16"/>
  <c r="J16215" i="16"/>
  <c r="I16215" i="16"/>
  <c r="F16215" i="16"/>
  <c r="K16215" i="16"/>
  <c r="L16215" i="16"/>
  <c r="F13173" i="16"/>
  <c r="K13173" i="16"/>
  <c r="H13173" i="16"/>
  <c r="E13174" i="16"/>
  <c r="I13173" i="16"/>
  <c r="J14369" i="16"/>
  <c r="E15135" i="16"/>
  <c r="E12142" i="16"/>
  <c r="I12139" i="16"/>
  <c r="H12139" i="16"/>
  <c r="J12139" i="16"/>
  <c r="F12139" i="16"/>
  <c r="K12139" i="16"/>
  <c r="L12139" i="16"/>
  <c r="D403" i="16"/>
  <c r="B402" i="16"/>
  <c r="C402" i="16"/>
  <c r="D136" i="16"/>
  <c r="B135" i="16"/>
  <c r="C135" i="16"/>
  <c r="I6977" i="16"/>
  <c r="L6977" i="16"/>
  <c r="F6356" i="16"/>
  <c r="K6356" i="16"/>
  <c r="L6356" i="16"/>
  <c r="H12575" i="16"/>
  <c r="I10309" i="16"/>
  <c r="F10309" i="16"/>
  <c r="E10310" i="16"/>
  <c r="H10309" i="16"/>
  <c r="I5114" i="16"/>
  <c r="E16492" i="16"/>
  <c r="B13608" i="16"/>
  <c r="C13608" i="16"/>
  <c r="D13609" i="16"/>
  <c r="E13072" i="16"/>
  <c r="I13069" i="16"/>
  <c r="J13069" i="16"/>
  <c r="H13069" i="16"/>
  <c r="F13069" i="16"/>
  <c r="K13069" i="16"/>
  <c r="J16641" i="16"/>
  <c r="B2415" i="16"/>
  <c r="C2415" i="16"/>
  <c r="D2416" i="16"/>
  <c r="E6579" i="16"/>
  <c r="H6578" i="16"/>
  <c r="F6578" i="16"/>
  <c r="E12207" i="16"/>
  <c r="E10908" i="16"/>
  <c r="H10907" i="16"/>
  <c r="F10907" i="16"/>
  <c r="K10907" i="16"/>
  <c r="E14917" i="16"/>
  <c r="D13502" i="16"/>
  <c r="B13501" i="16"/>
  <c r="C13501" i="16"/>
  <c r="E8318" i="16"/>
  <c r="H8315" i="16"/>
  <c r="F8315" i="16"/>
  <c r="K8315" i="16"/>
  <c r="L8315" i="16"/>
  <c r="J8315" i="16"/>
  <c r="I8315" i="16"/>
  <c r="E13609" i="16"/>
  <c r="F7281" i="16"/>
  <c r="K7281" i="16"/>
  <c r="E4929" i="16"/>
  <c r="C14807" i="16"/>
  <c r="B14807" i="16"/>
  <c r="D14808" i="16"/>
  <c r="F2304" i="16"/>
  <c r="K2304" i="16"/>
  <c r="L2304" i="16"/>
  <c r="B5320" i="16"/>
  <c r="C5320" i="16"/>
  <c r="E9078" i="16"/>
  <c r="J9077" i="16"/>
  <c r="H9077" i="16"/>
  <c r="J11994" i="16"/>
  <c r="F11912" i="16"/>
  <c r="K11912" i="16"/>
  <c r="L11912" i="16"/>
  <c r="H9382" i="16"/>
  <c r="E6274" i="16"/>
  <c r="J10460" i="16"/>
  <c r="E16572" i="16"/>
  <c r="I16571" i="16"/>
  <c r="H16571" i="16"/>
  <c r="J16571" i="16"/>
  <c r="F16571" i="16"/>
  <c r="K16571" i="16"/>
  <c r="L16571" i="16"/>
  <c r="E16409" i="16"/>
  <c r="J16406" i="16"/>
  <c r="I16406" i="16"/>
  <c r="H16406" i="16"/>
  <c r="F16406" i="16"/>
  <c r="K16406" i="16"/>
  <c r="L16406" i="16"/>
  <c r="B16006" i="16"/>
  <c r="D16007" i="16"/>
  <c r="C16006" i="16"/>
  <c r="E5021" i="16"/>
  <c r="H5020" i="16"/>
  <c r="F5020" i="16"/>
  <c r="D14046" i="16"/>
  <c r="B14045" i="16"/>
  <c r="C14045" i="16"/>
  <c r="I14805" i="16"/>
  <c r="H4841" i="16"/>
  <c r="L9536" i="16"/>
  <c r="D13828" i="16"/>
  <c r="B13827" i="16"/>
  <c r="C13827" i="16"/>
  <c r="D15790" i="16"/>
  <c r="C15789" i="16"/>
  <c r="B15789" i="16"/>
  <c r="E4764" i="16"/>
  <c r="J4761" i="16"/>
  <c r="I4761" i="16"/>
  <c r="H4761" i="16"/>
  <c r="F4761" i="16"/>
  <c r="K4761" i="16"/>
  <c r="L4761" i="16"/>
  <c r="K7795" i="16"/>
  <c r="L7795" i="16"/>
  <c r="F13279" i="16"/>
  <c r="K13279" i="16"/>
  <c r="L13279" i="16"/>
  <c r="F5544" i="16"/>
  <c r="K5544" i="16"/>
  <c r="L5544" i="16"/>
  <c r="E6638" i="16"/>
  <c r="F6635" i="16"/>
  <c r="J6635" i="16"/>
  <c r="I6635" i="16"/>
  <c r="H6635" i="16"/>
  <c r="B11926" i="16"/>
  <c r="C11926" i="16"/>
  <c r="K12140" i="16"/>
  <c r="L12140" i="16"/>
  <c r="H75" i="1"/>
  <c r="I75" i="1"/>
  <c r="C75" i="1"/>
  <c r="B75" i="1"/>
  <c r="A76" i="1"/>
  <c r="E7199" i="16"/>
  <c r="E7374" i="16"/>
  <c r="J7371" i="16"/>
  <c r="I7371" i="16"/>
  <c r="H7371" i="16"/>
  <c r="F7371" i="16"/>
  <c r="K7371" i="16"/>
  <c r="L7371" i="16"/>
  <c r="L7468" i="16"/>
  <c r="E11174" i="16"/>
  <c r="F11173" i="16"/>
  <c r="K11173" i="16"/>
  <c r="L11173" i="16"/>
  <c r="H11173" i="16"/>
  <c r="I11173" i="16"/>
  <c r="L12203" i="16"/>
  <c r="J6977" i="16"/>
  <c r="L8043" i="16"/>
  <c r="H6356" i="16"/>
  <c r="I12575" i="16"/>
  <c r="D1224" i="16"/>
  <c r="B1223" i="16"/>
  <c r="C1223" i="16"/>
  <c r="D1947" i="16"/>
  <c r="B1946" i="16"/>
  <c r="C1946" i="16"/>
  <c r="D2417" i="16"/>
  <c r="B2416" i="16"/>
  <c r="F2416" i="16"/>
  <c r="K2416" i="16"/>
  <c r="L2416" i="16"/>
  <c r="C2416" i="16"/>
  <c r="C403" i="16"/>
  <c r="D404" i="16"/>
  <c r="B403" i="16"/>
  <c r="E14482" i="16"/>
  <c r="J14481" i="16"/>
  <c r="I14481" i="16"/>
  <c r="D13282" i="16"/>
  <c r="B13281" i="16"/>
  <c r="C13281" i="16"/>
  <c r="D13173" i="16"/>
  <c r="B13172" i="16"/>
  <c r="C13172" i="16"/>
  <c r="J14154" i="16"/>
  <c r="D1586" i="16"/>
  <c r="B1585" i="16"/>
  <c r="C1585" i="16"/>
  <c r="E16318" i="16"/>
  <c r="I16315" i="16"/>
  <c r="H16315" i="16"/>
  <c r="F16315" i="16"/>
  <c r="K16315" i="16"/>
  <c r="L16315" i="16"/>
  <c r="J16315" i="16"/>
  <c r="E13282" i="16"/>
  <c r="L14260" i="16"/>
  <c r="D12579" i="16"/>
  <c r="B12578" i="16"/>
  <c r="C12578" i="16"/>
  <c r="L12641" i="16"/>
  <c r="E7684" i="16"/>
  <c r="D14591" i="16"/>
  <c r="C14590" i="16"/>
  <c r="B14590" i="16"/>
  <c r="B8718" i="16"/>
  <c r="C8718" i="16"/>
  <c r="B13072" i="16"/>
  <c r="D13073" i="16"/>
  <c r="C13072" i="16"/>
  <c r="D15572" i="16"/>
  <c r="C15571" i="16"/>
  <c r="B15571" i="16"/>
  <c r="E10003" i="16"/>
  <c r="I10000" i="16"/>
  <c r="H10000" i="16"/>
  <c r="J10000" i="16"/>
  <c r="F10000" i="16"/>
  <c r="K10000" i="16"/>
  <c r="L10000" i="16"/>
  <c r="J11415" i="16"/>
  <c r="I11415" i="16"/>
  <c r="E11416" i="16"/>
  <c r="J7920" i="16"/>
  <c r="E7921" i="16"/>
  <c r="H7920" i="16"/>
  <c r="F7920" i="16"/>
  <c r="K7920" i="16"/>
  <c r="I7920" i="16"/>
  <c r="E14372" i="16"/>
  <c r="F13391" i="16"/>
  <c r="J13391" i="16"/>
  <c r="H13391" i="16"/>
  <c r="I13391" i="16"/>
  <c r="E13392" i="16"/>
  <c r="B1032" i="16"/>
  <c r="C1032" i="16"/>
  <c r="D1033" i="16"/>
  <c r="D16219" i="16"/>
  <c r="B16218" i="16"/>
  <c r="C16218" i="16"/>
  <c r="J11827" i="16"/>
  <c r="E11828" i="16"/>
  <c r="H11827" i="16"/>
  <c r="F11827" i="16"/>
  <c r="E6184" i="16"/>
  <c r="I6183" i="16"/>
  <c r="H6183" i="16"/>
  <c r="D13720" i="16"/>
  <c r="C13719" i="16"/>
  <c r="B13719" i="16"/>
  <c r="L5326" i="16"/>
  <c r="E5220" i="16"/>
  <c r="E15244" i="16"/>
  <c r="B3626" i="16"/>
  <c r="C3626" i="16"/>
  <c r="I7472" i="16"/>
  <c r="E7473" i="16"/>
  <c r="H7472" i="16"/>
  <c r="F7472" i="16"/>
  <c r="K7472" i="16"/>
  <c r="L7472" i="16"/>
  <c r="D12975" i="16"/>
  <c r="C12974" i="16"/>
  <c r="B12974" i="16"/>
  <c r="D11932" i="16"/>
  <c r="B11931" i="16"/>
  <c r="D11934" i="16"/>
  <c r="C11931" i="16"/>
  <c r="D11933" i="16"/>
  <c r="D16317" i="16"/>
  <c r="C16316" i="16"/>
  <c r="B16316" i="16"/>
  <c r="I4692" i="16"/>
  <c r="E4693" i="16"/>
  <c r="H4692" i="16"/>
  <c r="F4692" i="16"/>
  <c r="K4692" i="16"/>
  <c r="L4692" i="16"/>
  <c r="C209" i="16"/>
  <c r="B209" i="16"/>
  <c r="D210" i="16"/>
  <c r="B63" i="16"/>
  <c r="C63" i="16"/>
  <c r="D64" i="16"/>
  <c r="E12074" i="16"/>
  <c r="J12073" i="16"/>
  <c r="I6438" i="16"/>
  <c r="E6439" i="16"/>
  <c r="H6438" i="16"/>
  <c r="F6438" i="16"/>
  <c r="K6438" i="16"/>
  <c r="L6438" i="16"/>
  <c r="J4929" i="16"/>
  <c r="I4929" i="16"/>
  <c r="E4930" i="16"/>
  <c r="H4929" i="16"/>
  <c r="F4929" i="16"/>
  <c r="K4929" i="16"/>
  <c r="B13502" i="16"/>
  <c r="C13502" i="16"/>
  <c r="D13503" i="16"/>
  <c r="E10909" i="16"/>
  <c r="H10906" i="16"/>
  <c r="F10906" i="16"/>
  <c r="J10906" i="16"/>
  <c r="I10906" i="16"/>
  <c r="D16118" i="16"/>
  <c r="B16117" i="16"/>
  <c r="C16117" i="16"/>
  <c r="L7280" i="16"/>
  <c r="D8721" i="16"/>
  <c r="D8720" i="16"/>
  <c r="B8719" i="16"/>
  <c r="C8719" i="16"/>
  <c r="D8722" i="16"/>
  <c r="B12647" i="16"/>
  <c r="D12648" i="16"/>
  <c r="C12647" i="16"/>
  <c r="J8615" i="16"/>
  <c r="I8615" i="16"/>
  <c r="E8616" i="16"/>
  <c r="H8615" i="16"/>
  <c r="F8615" i="16"/>
  <c r="I10001" i="16"/>
  <c r="L10001" i="16"/>
  <c r="E9385" i="16"/>
  <c r="E10618" i="16"/>
  <c r="H10617" i="16"/>
  <c r="F10617" i="16"/>
  <c r="K10617" i="16"/>
  <c r="L16640" i="16"/>
  <c r="B5322" i="16"/>
  <c r="C5322" i="16"/>
  <c r="E12719" i="16"/>
  <c r="I12718" i="16"/>
  <c r="J12718" i="16"/>
  <c r="H12718" i="16"/>
  <c r="F12718" i="16"/>
  <c r="K12718" i="16"/>
  <c r="K13932" i="16"/>
  <c r="L13932" i="16"/>
  <c r="E5984" i="16"/>
  <c r="H5983" i="16"/>
  <c r="F5983" i="16"/>
  <c r="E10463" i="16"/>
  <c r="L5543" i="16"/>
  <c r="E9233" i="16"/>
  <c r="F9230" i="16"/>
  <c r="H9230" i="16"/>
  <c r="J9230" i="16"/>
  <c r="I9230" i="16"/>
  <c r="E11298" i="16"/>
  <c r="H11297" i="16"/>
  <c r="F11297" i="16"/>
  <c r="L13173" i="16"/>
  <c r="D14919" i="16"/>
  <c r="C14918" i="16"/>
  <c r="B14918" i="16"/>
  <c r="B15028" i="16"/>
  <c r="C15028" i="16"/>
  <c r="D15029" i="16"/>
  <c r="E11044" i="16"/>
  <c r="I11043" i="16"/>
  <c r="H11043" i="16"/>
  <c r="D16712" i="16"/>
  <c r="B16711" i="16"/>
  <c r="C16711" i="16"/>
  <c r="E15681" i="16"/>
  <c r="I15680" i="16"/>
  <c r="H15680" i="16"/>
  <c r="F15680" i="16"/>
  <c r="E7800" i="16"/>
  <c r="H76" i="1"/>
  <c r="I76" i="1"/>
  <c r="C76" i="1"/>
  <c r="A77" i="1"/>
  <c r="B76" i="1"/>
  <c r="K6578" i="16"/>
  <c r="D1225" i="16"/>
  <c r="B1224" i="16"/>
  <c r="C1224" i="16"/>
  <c r="D13829" i="16"/>
  <c r="C13828" i="16"/>
  <c r="B13828" i="16"/>
  <c r="E16573" i="16"/>
  <c r="F16570" i="16"/>
  <c r="K16570" i="16"/>
  <c r="H16570" i="16"/>
  <c r="J16570" i="16"/>
  <c r="I16570" i="16"/>
  <c r="I10907" i="16"/>
  <c r="L10907" i="16"/>
  <c r="E10311" i="16"/>
  <c r="H10308" i="16"/>
  <c r="F10308" i="16"/>
  <c r="K10308" i="16"/>
  <c r="I10308" i="16"/>
  <c r="J10308" i="16"/>
  <c r="D137" i="16"/>
  <c r="B136" i="16"/>
  <c r="C136" i="16"/>
  <c r="C14262" i="16"/>
  <c r="B14262" i="16"/>
  <c r="D14263" i="16"/>
  <c r="K5652" i="16"/>
  <c r="L5652" i="16"/>
  <c r="E11528" i="16"/>
  <c r="J11527" i="16"/>
  <c r="H11527" i="16"/>
  <c r="E12645" i="16"/>
  <c r="E15354" i="16"/>
  <c r="I15353" i="16"/>
  <c r="E4565" i="16"/>
  <c r="H4564" i="16"/>
  <c r="F4564" i="16"/>
  <c r="J4564" i="16"/>
  <c r="I4564" i="16"/>
  <c r="J10001" i="16"/>
  <c r="I14045" i="16"/>
  <c r="I6511" i="16"/>
  <c r="E6512" i="16"/>
  <c r="H6511" i="16"/>
  <c r="F6511" i="16"/>
  <c r="K6511" i="16"/>
  <c r="L6511" i="16"/>
  <c r="C2610" i="16"/>
  <c r="D2611" i="16"/>
  <c r="B2610" i="16"/>
  <c r="F2608" i="16"/>
  <c r="K2608" i="16"/>
  <c r="L2608" i="16"/>
  <c r="E12799" i="16"/>
  <c r="J12796" i="16"/>
  <c r="H12796" i="16"/>
  <c r="F12796" i="16"/>
  <c r="K12796" i="16"/>
  <c r="I12796" i="16"/>
  <c r="C15244" i="16"/>
  <c r="B15244" i="16"/>
  <c r="D15245" i="16"/>
  <c r="K5434" i="16"/>
  <c r="L5434" i="16"/>
  <c r="D12797" i="16"/>
  <c r="B12796" i="16"/>
  <c r="C12796" i="16"/>
  <c r="D15137" i="16"/>
  <c r="C15136" i="16"/>
  <c r="B15136" i="16"/>
  <c r="B3627" i="16"/>
  <c r="C3627" i="16"/>
  <c r="B11929" i="16"/>
  <c r="C11929" i="16"/>
  <c r="F11633" i="16"/>
  <c r="K11633" i="16"/>
  <c r="L11633" i="16"/>
  <c r="K11993" i="16"/>
  <c r="L11993" i="16"/>
  <c r="C13393" i="16"/>
  <c r="B13393" i="16"/>
  <c r="D13394" i="16"/>
  <c r="K12574" i="16"/>
  <c r="L12574" i="16"/>
  <c r="E16773" i="16"/>
  <c r="H16772" i="16"/>
  <c r="J16772" i="16"/>
  <c r="I16772" i="16"/>
  <c r="E15464" i="16"/>
  <c r="J15461" i="16"/>
  <c r="F15461" i="16"/>
  <c r="I15461" i="16"/>
  <c r="H15461" i="16"/>
  <c r="E5547" i="16"/>
  <c r="I9231" i="16"/>
  <c r="E16493" i="16"/>
  <c r="I16492" i="16"/>
  <c r="E10766" i="16"/>
  <c r="H10765" i="16"/>
  <c r="F10765" i="16"/>
  <c r="J10765" i="16"/>
  <c r="E5438" i="16"/>
  <c r="D15682" i="16"/>
  <c r="B15681" i="16"/>
  <c r="C15681" i="16"/>
  <c r="D16008" i="16"/>
  <c r="B16007" i="16"/>
  <c r="C16007" i="16"/>
  <c r="B16494" i="16"/>
  <c r="C16494" i="16"/>
  <c r="D16495" i="16"/>
  <c r="E15027" i="16"/>
  <c r="H15026" i="16"/>
  <c r="B3020" i="16"/>
  <c r="C3020" i="16"/>
  <c r="D2307" i="16"/>
  <c r="B2306" i="16"/>
  <c r="C2306" i="16"/>
  <c r="F13609" i="16"/>
  <c r="K13609" i="16"/>
  <c r="J13609" i="16"/>
  <c r="E13610" i="16"/>
  <c r="I13609" i="16"/>
  <c r="H13609" i="16"/>
  <c r="E5022" i="16"/>
  <c r="H5019" i="16"/>
  <c r="I5019" i="16"/>
  <c r="F5019" i="16"/>
  <c r="J5019" i="16"/>
  <c r="J10907" i="16"/>
  <c r="E6580" i="16"/>
  <c r="I6577" i="16"/>
  <c r="H6577" i="16"/>
  <c r="J6577" i="16"/>
  <c r="F6577" i="16"/>
  <c r="K6577" i="16"/>
  <c r="L6577" i="16"/>
  <c r="L13069" i="16"/>
  <c r="K10309" i="16"/>
  <c r="L10309" i="16"/>
  <c r="E12143" i="16"/>
  <c r="E13175" i="16"/>
  <c r="F13172" i="16"/>
  <c r="K13172" i="16"/>
  <c r="L13172" i="16"/>
  <c r="H13172" i="16"/>
  <c r="I13172" i="16"/>
  <c r="J13172" i="16"/>
  <c r="E16219" i="16"/>
  <c r="B14374" i="16"/>
  <c r="D14375" i="16"/>
  <c r="C14374" i="16"/>
  <c r="E7284" i="16"/>
  <c r="K14804" i="16"/>
  <c r="L14804" i="16"/>
  <c r="L5113" i="16"/>
  <c r="K5325" i="16"/>
  <c r="L5325" i="16"/>
  <c r="E13828" i="16"/>
  <c r="I13827" i="16"/>
  <c r="H13827" i="16"/>
  <c r="F13827" i="16"/>
  <c r="K13827" i="16"/>
  <c r="L13827" i="16"/>
  <c r="J13827" i="16"/>
  <c r="L16711" i="16"/>
  <c r="K4840" i="16"/>
  <c r="L4840" i="16"/>
  <c r="F11733" i="16"/>
  <c r="E11734" i="16"/>
  <c r="J11733" i="16"/>
  <c r="I11733" i="16"/>
  <c r="H11733" i="16"/>
  <c r="D3025" i="16"/>
  <c r="D3023" i="16"/>
  <c r="B3022" i="16"/>
  <c r="C3022" i="16"/>
  <c r="D3024" i="16"/>
  <c r="L5114" i="16"/>
  <c r="J8769" i="16"/>
  <c r="I8769" i="16"/>
  <c r="E8770" i="16"/>
  <c r="L9847" i="16"/>
  <c r="E15572" i="16"/>
  <c r="I15571" i="16"/>
  <c r="H15571" i="16"/>
  <c r="F15571" i="16"/>
  <c r="K15571" i="16"/>
  <c r="L15571" i="16"/>
  <c r="J15571" i="16"/>
  <c r="B524" i="16"/>
  <c r="D525" i="16"/>
  <c r="C524" i="16"/>
  <c r="E12976" i="16"/>
  <c r="B5323" i="16"/>
  <c r="C5323" i="16"/>
  <c r="D3631" i="16"/>
  <c r="D3630" i="16"/>
  <c r="D3629" i="16"/>
  <c r="B3628" i="16"/>
  <c r="C3628" i="16"/>
  <c r="F16316" i="16"/>
  <c r="D16408" i="16"/>
  <c r="B16407" i="16"/>
  <c r="C16407" i="16"/>
  <c r="E13936" i="16"/>
  <c r="E14263" i="16"/>
  <c r="J9231" i="16"/>
  <c r="K11911" i="16"/>
  <c r="L11911" i="16"/>
  <c r="L6355" i="16"/>
  <c r="I6274" i="16"/>
  <c r="E6275" i="16"/>
  <c r="H6274" i="16"/>
  <c r="F6274" i="16"/>
  <c r="J6274" i="16"/>
  <c r="E8319" i="16"/>
  <c r="E5656" i="16"/>
  <c r="E14156" i="16"/>
  <c r="J14153" i="16"/>
  <c r="I14153" i="16"/>
  <c r="F14153" i="16"/>
  <c r="K14153" i="16"/>
  <c r="L14153" i="16"/>
  <c r="H14153" i="16"/>
  <c r="B15353" i="16"/>
  <c r="D15354" i="16"/>
  <c r="C15353" i="16"/>
  <c r="J7120" i="16"/>
  <c r="I7120" i="16"/>
  <c r="E7121" i="16"/>
  <c r="H7120" i="16"/>
  <c r="F7120" i="16"/>
  <c r="E13073" i="16"/>
  <c r="I7575" i="16"/>
  <c r="E7576" i="16"/>
  <c r="H7575" i="16"/>
  <c r="F7575" i="16"/>
  <c r="K7575" i="16"/>
  <c r="L7575" i="16"/>
  <c r="C15898" i="16"/>
  <c r="B15898" i="16"/>
  <c r="D15899" i="16"/>
  <c r="D14047" i="16"/>
  <c r="B14046" i="16"/>
  <c r="C14046" i="16"/>
  <c r="K5020" i="16"/>
  <c r="K6635" i="16"/>
  <c r="L6635" i="16"/>
  <c r="E11175" i="16"/>
  <c r="H11172" i="16"/>
  <c r="J11172" i="16"/>
  <c r="F11172" i="16"/>
  <c r="I11172" i="16"/>
  <c r="L7281" i="16"/>
  <c r="E12208" i="16"/>
  <c r="J12207" i="16"/>
  <c r="I6578" i="16"/>
  <c r="J15135" i="16"/>
  <c r="E15136" i="16"/>
  <c r="I15135" i="16"/>
  <c r="F15135" i="16"/>
  <c r="H15135" i="16"/>
  <c r="E13501" i="16"/>
  <c r="I13500" i="16"/>
  <c r="E8924" i="16"/>
  <c r="I8923" i="16"/>
  <c r="E5329" i="16"/>
  <c r="C645" i="16"/>
  <c r="B645" i="16"/>
  <c r="D646" i="16"/>
  <c r="D14482" i="16"/>
  <c r="C14481" i="16"/>
  <c r="B14481" i="16"/>
  <c r="E4844" i="16"/>
  <c r="H14154" i="16"/>
  <c r="K14154" i="16"/>
  <c r="L14154" i="16"/>
  <c r="J6086" i="16"/>
  <c r="E6087" i="16"/>
  <c r="H6086" i="16"/>
  <c r="F6086" i="16"/>
  <c r="K6086" i="16"/>
  <c r="E14047" i="16"/>
  <c r="F14044" i="16"/>
  <c r="I14044" i="16"/>
  <c r="J14044" i="16"/>
  <c r="H14044" i="16"/>
  <c r="E16644" i="16"/>
  <c r="D13938" i="16"/>
  <c r="B13937" i="16"/>
  <c r="C13937" i="16"/>
  <c r="E5874" i="16"/>
  <c r="L5216" i="16"/>
  <c r="D5326" i="16"/>
  <c r="D5325" i="16"/>
  <c r="B5324" i="16"/>
  <c r="C5324" i="16"/>
  <c r="D5327" i="16"/>
  <c r="J16316" i="16"/>
  <c r="C11930" i="16"/>
  <c r="B11930" i="16"/>
  <c r="D16572" i="16"/>
  <c r="B16571" i="16"/>
  <c r="C16571" i="16"/>
  <c r="E11635" i="16"/>
  <c r="J11632" i="16"/>
  <c r="I11632" i="16"/>
  <c r="F11632" i="16"/>
  <c r="K11632" i="16"/>
  <c r="H11632" i="16"/>
  <c r="E16117" i="16"/>
  <c r="J16116" i="16"/>
  <c r="F15898" i="16"/>
  <c r="K15898" i="16"/>
  <c r="H15898" i="16"/>
  <c r="E15899" i="16"/>
  <c r="I15898" i="16"/>
  <c r="J15898" i="16"/>
  <c r="F9231" i="16"/>
  <c r="K9231" i="16"/>
  <c r="L9231" i="16"/>
  <c r="L6919" i="16"/>
  <c r="J7199" i="16"/>
  <c r="I7199" i="16"/>
  <c r="E7200" i="16"/>
  <c r="H7199" i="16"/>
  <c r="F7199" i="16"/>
  <c r="K12575" i="16"/>
  <c r="L12575" i="16"/>
  <c r="E8048" i="16"/>
  <c r="J8047" i="16"/>
  <c r="H8047" i="16"/>
  <c r="D15791" i="16"/>
  <c r="C15790" i="16"/>
  <c r="B15790" i="16"/>
  <c r="E9079" i="16"/>
  <c r="H9076" i="16"/>
  <c r="F9076" i="16"/>
  <c r="K9076" i="16"/>
  <c r="L9076" i="16"/>
  <c r="J9076" i="16"/>
  <c r="I9076" i="16"/>
  <c r="B281" i="16"/>
  <c r="C281" i="16"/>
  <c r="D282" i="16"/>
  <c r="J15789" i="16"/>
  <c r="I15789" i="16"/>
  <c r="E15790" i="16"/>
  <c r="B838" i="16"/>
  <c r="C838" i="16"/>
  <c r="D839" i="16"/>
  <c r="E5766" i="16"/>
  <c r="H5765" i="16"/>
  <c r="B1947" i="16"/>
  <c r="C1947" i="16"/>
  <c r="D1948" i="16"/>
  <c r="D13610" i="16"/>
  <c r="B13609" i="16"/>
  <c r="C13609" i="16"/>
  <c r="E7375" i="16"/>
  <c r="E6639" i="16"/>
  <c r="E4765" i="16"/>
  <c r="I5020" i="16"/>
  <c r="I9077" i="16"/>
  <c r="D14809" i="16"/>
  <c r="B14808" i="16"/>
  <c r="C14808" i="16"/>
  <c r="J11173" i="16"/>
  <c r="J5020" i="16"/>
  <c r="E16410" i="16"/>
  <c r="F9077" i="16"/>
  <c r="K9077" i="16"/>
  <c r="L9077" i="16"/>
  <c r="E14918" i="16"/>
  <c r="F14917" i="16"/>
  <c r="J14917" i="16"/>
  <c r="J6578" i="16"/>
  <c r="J10309" i="16"/>
  <c r="J13173" i="16"/>
  <c r="F14590" i="16"/>
  <c r="I14590" i="16"/>
  <c r="E14591" i="16"/>
  <c r="E14700" i="16"/>
  <c r="I14699" i="16"/>
  <c r="H14699" i="16"/>
  <c r="F14699" i="16"/>
  <c r="K14699" i="16"/>
  <c r="E16009" i="16"/>
  <c r="I16006" i="16"/>
  <c r="H16006" i="16"/>
  <c r="F16006" i="16"/>
  <c r="J16006" i="16"/>
  <c r="E14808" i="16"/>
  <c r="I9539" i="16"/>
  <c r="E9540" i="16"/>
  <c r="H9539" i="16"/>
  <c r="F9539" i="16"/>
  <c r="J9539" i="16"/>
  <c r="E7047" i="16"/>
  <c r="E5117" i="16"/>
  <c r="J8464" i="16"/>
  <c r="I8464" i="16"/>
  <c r="E8465" i="16"/>
  <c r="H8464" i="16"/>
  <c r="F8464" i="16"/>
  <c r="K8464" i="16"/>
  <c r="L8464" i="16"/>
  <c r="B8717" i="16"/>
  <c r="C8717" i="16"/>
  <c r="B16645" i="16"/>
  <c r="C16645" i="16"/>
  <c r="D16646" i="16"/>
  <c r="B15462" i="16"/>
  <c r="C15462" i="16"/>
  <c r="D15463" i="16"/>
  <c r="E10156" i="16"/>
  <c r="J10155" i="16"/>
  <c r="H10155" i="16"/>
  <c r="E16713" i="16"/>
  <c r="I16710" i="16"/>
  <c r="H16710" i="16"/>
  <c r="F16710" i="16"/>
  <c r="J16710" i="16"/>
  <c r="I14154" i="16"/>
  <c r="B16772" i="16"/>
  <c r="C16772" i="16"/>
  <c r="D16773" i="16"/>
  <c r="E8181" i="16"/>
  <c r="H8180" i="16"/>
  <c r="C14153" i="16"/>
  <c r="B14153" i="16"/>
  <c r="D14154" i="16"/>
  <c r="L14805" i="16"/>
  <c r="H14045" i="16"/>
  <c r="K14045" i="16"/>
  <c r="L14045" i="16"/>
  <c r="D14700" i="16"/>
  <c r="B14699" i="16"/>
  <c r="C14699" i="16"/>
  <c r="B3021" i="16"/>
  <c r="C3021" i="16"/>
  <c r="E9694" i="16"/>
  <c r="H9693" i="16"/>
  <c r="F9693" i="16"/>
  <c r="F2609" i="16"/>
  <c r="K2609" i="16"/>
  <c r="L2609" i="16"/>
  <c r="F12797" i="16"/>
  <c r="K12797" i="16"/>
  <c r="L12797" i="16"/>
  <c r="J4625" i="16"/>
  <c r="E4626" i="16"/>
  <c r="H4625" i="16"/>
  <c r="F4625" i="16"/>
  <c r="E9849" i="16"/>
  <c r="J9846" i="16"/>
  <c r="I9846" i="16"/>
  <c r="H9846" i="16"/>
  <c r="F9846" i="16"/>
  <c r="E12518" i="16"/>
  <c r="F12517" i="16"/>
  <c r="K12517" i="16"/>
  <c r="L12517" i="16"/>
  <c r="J12517" i="16"/>
  <c r="L12642" i="16"/>
  <c r="E6980" i="16"/>
  <c r="H16316" i="16"/>
  <c r="I13718" i="16"/>
  <c r="H13718" i="16"/>
  <c r="E13719" i="16"/>
  <c r="B12881" i="16"/>
  <c r="C12881" i="16"/>
  <c r="D12882" i="16"/>
  <c r="I11633" i="16"/>
  <c r="E11997" i="16"/>
  <c r="B12718" i="16"/>
  <c r="C12718" i="16"/>
  <c r="D12719" i="16"/>
  <c r="E6359" i="16"/>
  <c r="E12883" i="16"/>
  <c r="I12882" i="16"/>
  <c r="H12882" i="16"/>
  <c r="F12882" i="16"/>
  <c r="K12882" i="16"/>
  <c r="L12882" i="16"/>
  <c r="J12882" i="16"/>
  <c r="E12578" i="16"/>
  <c r="D12517" i="16"/>
  <c r="B12516" i="16"/>
  <c r="C12516" i="16"/>
  <c r="E11915" i="16"/>
  <c r="E6921" i="16"/>
  <c r="J6918" i="16"/>
  <c r="I6918" i="16"/>
  <c r="H6918" i="16"/>
  <c r="F6918" i="16"/>
  <c r="E11176" i="16"/>
  <c r="C1586" i="16"/>
  <c r="B1586" i="16"/>
  <c r="D1587" i="16"/>
  <c r="K15135" i="16"/>
  <c r="L15135" i="16"/>
  <c r="D16009" i="16"/>
  <c r="B16008" i="16"/>
  <c r="C16008" i="16"/>
  <c r="E16494" i="16"/>
  <c r="I16491" i="16"/>
  <c r="H16491" i="16"/>
  <c r="F16491" i="16"/>
  <c r="K16491" i="16"/>
  <c r="L16491" i="16"/>
  <c r="J16491" i="16"/>
  <c r="J15353" i="16"/>
  <c r="E7801" i="16"/>
  <c r="H7798" i="16"/>
  <c r="I7798" i="16"/>
  <c r="J7798" i="16"/>
  <c r="F7798" i="16"/>
  <c r="D15573" i="16"/>
  <c r="B15572" i="16"/>
  <c r="C15572" i="16"/>
  <c r="D14592" i="16"/>
  <c r="C14591" i="16"/>
  <c r="B14591" i="16"/>
  <c r="E13720" i="16"/>
  <c r="J13717" i="16"/>
  <c r="I13717" i="16"/>
  <c r="H13717" i="16"/>
  <c r="F13717" i="16"/>
  <c r="K13717" i="16"/>
  <c r="L13717" i="16"/>
  <c r="F10155" i="16"/>
  <c r="K10155" i="16"/>
  <c r="B16646" i="16"/>
  <c r="C16646" i="16"/>
  <c r="D16647" i="16"/>
  <c r="E14592" i="16"/>
  <c r="I14589" i="16"/>
  <c r="J14589" i="16"/>
  <c r="H14589" i="16"/>
  <c r="F14589" i="16"/>
  <c r="K14589" i="16"/>
  <c r="L14589" i="16"/>
  <c r="I14917" i="16"/>
  <c r="J7375" i="16"/>
  <c r="E7376" i="16"/>
  <c r="H7375" i="16"/>
  <c r="E15791" i="16"/>
  <c r="J15788" i="16"/>
  <c r="F15788" i="16"/>
  <c r="K15788" i="16"/>
  <c r="L15788" i="16"/>
  <c r="H15788" i="16"/>
  <c r="I15788" i="16"/>
  <c r="F8047" i="16"/>
  <c r="K8047" i="16"/>
  <c r="L15898" i="16"/>
  <c r="E14048" i="16"/>
  <c r="H8923" i="16"/>
  <c r="F13500" i="16"/>
  <c r="H12207" i="16"/>
  <c r="E14157" i="16"/>
  <c r="K16316" i="16"/>
  <c r="L16316" i="16"/>
  <c r="E12977" i="16"/>
  <c r="I12976" i="16"/>
  <c r="F12976" i="16"/>
  <c r="E8771" i="16"/>
  <c r="F8768" i="16"/>
  <c r="K8768" i="16"/>
  <c r="L8768" i="16"/>
  <c r="J8768" i="16"/>
  <c r="H8768" i="16"/>
  <c r="I8768" i="16"/>
  <c r="D3028" i="16"/>
  <c r="D3027" i="16"/>
  <c r="C3025" i="16"/>
  <c r="D3026" i="16"/>
  <c r="B3025" i="16"/>
  <c r="J16219" i="16"/>
  <c r="E16220" i="16"/>
  <c r="I16219" i="16"/>
  <c r="H16219" i="16"/>
  <c r="F16219" i="16"/>
  <c r="K16219" i="16"/>
  <c r="K5019" i="16"/>
  <c r="L5019" i="16"/>
  <c r="L13609" i="16"/>
  <c r="J15026" i="16"/>
  <c r="H16492" i="16"/>
  <c r="E5548" i="16"/>
  <c r="H5547" i="16"/>
  <c r="F5547" i="16"/>
  <c r="K5547" i="16"/>
  <c r="J5547" i="16"/>
  <c r="I5547" i="16"/>
  <c r="C2611" i="16"/>
  <c r="D2612" i="16"/>
  <c r="B2611" i="16"/>
  <c r="F11527" i="16"/>
  <c r="K11527" i="16"/>
  <c r="E10312" i="16"/>
  <c r="K15680" i="16"/>
  <c r="L15680" i="16"/>
  <c r="F11043" i="16"/>
  <c r="K11043" i="16"/>
  <c r="L11043" i="16"/>
  <c r="E9386" i="16"/>
  <c r="H9385" i="16"/>
  <c r="J9385" i="16"/>
  <c r="I9385" i="16"/>
  <c r="C8721" i="16"/>
  <c r="B8721" i="16"/>
  <c r="H12073" i="16"/>
  <c r="E5221" i="16"/>
  <c r="H5220" i="16"/>
  <c r="J5220" i="16"/>
  <c r="I5220" i="16"/>
  <c r="F6183" i="16"/>
  <c r="K6183" i="16"/>
  <c r="L6183" i="16"/>
  <c r="E11417" i="16"/>
  <c r="J11414" i="16"/>
  <c r="H11414" i="16"/>
  <c r="I11414" i="16"/>
  <c r="F11414" i="16"/>
  <c r="B404" i="16"/>
  <c r="C404" i="16"/>
  <c r="D405" i="16"/>
  <c r="E5767" i="16"/>
  <c r="H5764" i="16"/>
  <c r="F5764" i="16"/>
  <c r="K5764" i="16"/>
  <c r="L5764" i="16"/>
  <c r="J5764" i="16"/>
  <c r="I5764" i="16"/>
  <c r="E13176" i="16"/>
  <c r="D15138" i="16"/>
  <c r="B15137" i="16"/>
  <c r="C15137" i="16"/>
  <c r="E10910" i="16"/>
  <c r="B13282" i="16"/>
  <c r="C13282" i="16"/>
  <c r="D13283" i="16"/>
  <c r="F11997" i="16"/>
  <c r="K11997" i="16"/>
  <c r="L11997" i="16"/>
  <c r="J11997" i="16"/>
  <c r="E11998" i="16"/>
  <c r="H11997" i="16"/>
  <c r="I11997" i="16"/>
  <c r="I5765" i="16"/>
  <c r="H16116" i="16"/>
  <c r="E16645" i="16"/>
  <c r="I16644" i="16"/>
  <c r="J16644" i="16"/>
  <c r="I12207" i="16"/>
  <c r="B15354" i="16"/>
  <c r="C15354" i="16"/>
  <c r="D15355" i="16"/>
  <c r="C3629" i="16"/>
  <c r="B3629" i="16"/>
  <c r="D2308" i="16"/>
  <c r="B2307" i="16"/>
  <c r="F2307" i="16"/>
  <c r="K2307" i="16"/>
  <c r="L2307" i="16"/>
  <c r="C2307" i="16"/>
  <c r="D12649" i="16"/>
  <c r="B12648" i="16"/>
  <c r="C12648" i="16"/>
  <c r="D13504" i="16"/>
  <c r="B13503" i="16"/>
  <c r="C13503" i="16"/>
  <c r="B11933" i="16"/>
  <c r="C11933" i="16"/>
  <c r="B12517" i="16"/>
  <c r="C12517" i="16"/>
  <c r="D12518" i="16"/>
  <c r="J13718" i="16"/>
  <c r="E9850" i="16"/>
  <c r="K9693" i="16"/>
  <c r="E8182" i="16"/>
  <c r="H8179" i="16"/>
  <c r="F8179" i="16"/>
  <c r="I8179" i="16"/>
  <c r="J8179" i="16"/>
  <c r="I10155" i="16"/>
  <c r="E7048" i="16"/>
  <c r="H7047" i="16"/>
  <c r="L14699" i="16"/>
  <c r="H14590" i="16"/>
  <c r="K14590" i="16"/>
  <c r="L14590" i="16"/>
  <c r="H14917" i="16"/>
  <c r="K14917" i="16"/>
  <c r="L14917" i="16"/>
  <c r="J5765" i="16"/>
  <c r="F15789" i="16"/>
  <c r="E9080" i="16"/>
  <c r="I16116" i="16"/>
  <c r="B5325" i="16"/>
  <c r="C5325" i="16"/>
  <c r="E6088" i="16"/>
  <c r="I6085" i="16"/>
  <c r="H6085" i="16"/>
  <c r="F6085" i="16"/>
  <c r="K6085" i="16"/>
  <c r="J6085" i="16"/>
  <c r="J8923" i="16"/>
  <c r="L5020" i="16"/>
  <c r="E5657" i="16"/>
  <c r="E5023" i="16"/>
  <c r="J16492" i="16"/>
  <c r="F16771" i="16"/>
  <c r="J16771" i="16"/>
  <c r="I16771" i="16"/>
  <c r="H16771" i="16"/>
  <c r="K4564" i="16"/>
  <c r="L4564" i="16"/>
  <c r="I11527" i="16"/>
  <c r="H7799" i="16"/>
  <c r="E15682" i="16"/>
  <c r="H15679" i="16"/>
  <c r="I15679" i="16"/>
  <c r="F15679" i="16"/>
  <c r="K15679" i="16"/>
  <c r="L15679" i="16"/>
  <c r="J15679" i="16"/>
  <c r="K11297" i="16"/>
  <c r="K9230" i="16"/>
  <c r="L9230" i="16"/>
  <c r="K5983" i="16"/>
  <c r="E10619" i="16"/>
  <c r="J10616" i="16"/>
  <c r="I10616" i="16"/>
  <c r="F10616" i="16"/>
  <c r="K10616" i="16"/>
  <c r="L10616" i="16"/>
  <c r="H10616" i="16"/>
  <c r="E15245" i="16"/>
  <c r="I15244" i="16"/>
  <c r="B16219" i="16"/>
  <c r="C16219" i="16"/>
  <c r="D16220" i="16"/>
  <c r="K13391" i="16"/>
  <c r="L13391" i="16"/>
  <c r="D12580" i="16"/>
  <c r="B12579" i="16"/>
  <c r="C12579" i="16"/>
  <c r="E15028" i="16"/>
  <c r="H15025" i="16"/>
  <c r="F15025" i="16"/>
  <c r="K15025" i="16"/>
  <c r="L15025" i="16"/>
  <c r="I15025" i="16"/>
  <c r="J15025" i="16"/>
  <c r="L12718" i="16"/>
  <c r="F6639" i="16"/>
  <c r="H6639" i="16"/>
  <c r="E6640" i="16"/>
  <c r="J6639" i="16"/>
  <c r="I6639" i="16"/>
  <c r="E13074" i="16"/>
  <c r="I13073" i="16"/>
  <c r="J13073" i="16"/>
  <c r="E6185" i="16"/>
  <c r="H6182" i="16"/>
  <c r="F6182" i="16"/>
  <c r="K6182" i="16"/>
  <c r="L6182" i="16"/>
  <c r="J6182" i="16"/>
  <c r="I6182" i="16"/>
  <c r="F13718" i="16"/>
  <c r="K13718" i="16"/>
  <c r="L13718" i="16"/>
  <c r="K4625" i="16"/>
  <c r="D14701" i="16"/>
  <c r="B14700" i="16"/>
  <c r="C14700" i="16"/>
  <c r="F8180" i="16"/>
  <c r="K8180" i="16"/>
  <c r="K16710" i="16"/>
  <c r="L16710" i="16"/>
  <c r="E5118" i="16"/>
  <c r="H5117" i="16"/>
  <c r="F5117" i="16"/>
  <c r="K5117" i="16"/>
  <c r="J5117" i="16"/>
  <c r="E14809" i="16"/>
  <c r="J14808" i="16"/>
  <c r="I14808" i="16"/>
  <c r="F14808" i="16"/>
  <c r="H14808" i="16"/>
  <c r="J14590" i="16"/>
  <c r="E4766" i="16"/>
  <c r="J4765" i="16"/>
  <c r="B1948" i="16"/>
  <c r="C1948" i="16"/>
  <c r="D1949" i="16"/>
  <c r="C839" i="16"/>
  <c r="D840" i="16"/>
  <c r="B839" i="16"/>
  <c r="B282" i="16"/>
  <c r="C282" i="16"/>
  <c r="D283" i="16"/>
  <c r="F16116" i="16"/>
  <c r="K16116" i="16"/>
  <c r="L16116" i="16"/>
  <c r="I6086" i="16"/>
  <c r="L6086" i="16"/>
  <c r="J5329" i="16"/>
  <c r="E5330" i="16"/>
  <c r="H5329" i="16"/>
  <c r="F5329" i="16"/>
  <c r="E15137" i="16"/>
  <c r="F15134" i="16"/>
  <c r="K15134" i="16"/>
  <c r="L15134" i="16"/>
  <c r="I15134" i="16"/>
  <c r="H15134" i="16"/>
  <c r="J15134" i="16"/>
  <c r="E7577" i="16"/>
  <c r="F7574" i="16"/>
  <c r="K7574" i="16"/>
  <c r="L7574" i="16"/>
  <c r="H7574" i="16"/>
  <c r="J7574" i="16"/>
  <c r="I7574" i="16"/>
  <c r="K7120" i="16"/>
  <c r="L7120" i="16"/>
  <c r="K6274" i="16"/>
  <c r="L6274" i="16"/>
  <c r="B3630" i="16"/>
  <c r="C3630" i="16"/>
  <c r="E15573" i="16"/>
  <c r="J15570" i="16"/>
  <c r="I15570" i="16"/>
  <c r="H15570" i="16"/>
  <c r="F15570" i="16"/>
  <c r="C3024" i="16"/>
  <c r="B3024" i="16"/>
  <c r="E11735" i="16"/>
  <c r="I11732" i="16"/>
  <c r="H11732" i="16"/>
  <c r="F11732" i="16"/>
  <c r="J11732" i="16"/>
  <c r="E13829" i="16"/>
  <c r="J13826" i="16"/>
  <c r="I13826" i="16"/>
  <c r="H13826" i="16"/>
  <c r="F13826" i="16"/>
  <c r="K13826" i="16"/>
  <c r="L13826" i="16"/>
  <c r="F7284" i="16"/>
  <c r="E7285" i="16"/>
  <c r="H7284" i="16"/>
  <c r="D16496" i="16"/>
  <c r="B16495" i="16"/>
  <c r="C16495" i="16"/>
  <c r="K10765" i="16"/>
  <c r="F16492" i="16"/>
  <c r="K16492" i="16"/>
  <c r="L16492" i="16"/>
  <c r="F16772" i="16"/>
  <c r="K16772" i="16"/>
  <c r="L16772" i="16"/>
  <c r="C12797" i="16"/>
  <c r="D12798" i="16"/>
  <c r="B12797" i="16"/>
  <c r="E6513" i="16"/>
  <c r="J6510" i="16"/>
  <c r="I6510" i="16"/>
  <c r="H6510" i="16"/>
  <c r="F6510" i="16"/>
  <c r="K6510" i="16"/>
  <c r="L6510" i="16"/>
  <c r="B1225" i="16"/>
  <c r="C1225" i="16"/>
  <c r="D1226" i="16"/>
  <c r="F7799" i="16"/>
  <c r="K7799" i="16"/>
  <c r="B15029" i="16"/>
  <c r="C15029" i="16"/>
  <c r="D15030" i="16"/>
  <c r="E9234" i="16"/>
  <c r="I10617" i="16"/>
  <c r="L10617" i="16"/>
  <c r="K8615" i="16"/>
  <c r="L8615" i="16"/>
  <c r="D8723" i="16"/>
  <c r="B8722" i="16"/>
  <c r="C8722" i="16"/>
  <c r="D8725" i="16"/>
  <c r="D8724" i="16"/>
  <c r="D16119" i="16"/>
  <c r="B16118" i="16"/>
  <c r="C16118" i="16"/>
  <c r="E6440" i="16"/>
  <c r="H6437" i="16"/>
  <c r="F6437" i="16"/>
  <c r="J6437" i="16"/>
  <c r="I6437" i="16"/>
  <c r="D65" i="16"/>
  <c r="B64" i="16"/>
  <c r="C64" i="16"/>
  <c r="E4694" i="16"/>
  <c r="J4691" i="16"/>
  <c r="F4691" i="16"/>
  <c r="K4691" i="16"/>
  <c r="L4691" i="16"/>
  <c r="I4691" i="16"/>
  <c r="H4691" i="16"/>
  <c r="D11937" i="16"/>
  <c r="D11936" i="16"/>
  <c r="D11935" i="16"/>
  <c r="B11934" i="16"/>
  <c r="C11934" i="16"/>
  <c r="E7474" i="16"/>
  <c r="H7471" i="16"/>
  <c r="J7471" i="16"/>
  <c r="F7471" i="16"/>
  <c r="I7471" i="16"/>
  <c r="K11827" i="16"/>
  <c r="B1033" i="16"/>
  <c r="C1033" i="16"/>
  <c r="D1034" i="16"/>
  <c r="H14372" i="16"/>
  <c r="F14372" i="16"/>
  <c r="E14373" i="16"/>
  <c r="J14372" i="16"/>
  <c r="I14372" i="16"/>
  <c r="E7922" i="16"/>
  <c r="H7919" i="16"/>
  <c r="J7919" i="16"/>
  <c r="I7919" i="16"/>
  <c r="F7919" i="16"/>
  <c r="D13074" i="16"/>
  <c r="C13073" i="16"/>
  <c r="B13073" i="16"/>
  <c r="E14483" i="16"/>
  <c r="I14480" i="16"/>
  <c r="H14480" i="16"/>
  <c r="F14480" i="16"/>
  <c r="K14480" i="16"/>
  <c r="J14480" i="16"/>
  <c r="E5875" i="16"/>
  <c r="H5874" i="16"/>
  <c r="E12209" i="16"/>
  <c r="F12206" i="16"/>
  <c r="K12206" i="16"/>
  <c r="L12206" i="16"/>
  <c r="I12206" i="16"/>
  <c r="H12206" i="16"/>
  <c r="J12206" i="16"/>
  <c r="E13937" i="16"/>
  <c r="E15355" i="16"/>
  <c r="H15352" i="16"/>
  <c r="J15352" i="16"/>
  <c r="I15352" i="16"/>
  <c r="F15352" i="16"/>
  <c r="K15352" i="16"/>
  <c r="L15352" i="16"/>
  <c r="B13829" i="16"/>
  <c r="C13829" i="16"/>
  <c r="D13830" i="16"/>
  <c r="C16317" i="16"/>
  <c r="B16317" i="16"/>
  <c r="D16318" i="16"/>
  <c r="E6981" i="16"/>
  <c r="E11529" i="16"/>
  <c r="J11526" i="16"/>
  <c r="I11526" i="16"/>
  <c r="H11526" i="16"/>
  <c r="F11526" i="16"/>
  <c r="K11526" i="16"/>
  <c r="I8180" i="16"/>
  <c r="K9539" i="16"/>
  <c r="L9539" i="16"/>
  <c r="K7199" i="16"/>
  <c r="L7199" i="16"/>
  <c r="D16573" i="16"/>
  <c r="B16572" i="16"/>
  <c r="C16572" i="16"/>
  <c r="B5326" i="16"/>
  <c r="C5326" i="16"/>
  <c r="E13502" i="16"/>
  <c r="J13499" i="16"/>
  <c r="I13499" i="16"/>
  <c r="H13499" i="16"/>
  <c r="F13499" i="16"/>
  <c r="K13499" i="16"/>
  <c r="D14048" i="16"/>
  <c r="B14047" i="16"/>
  <c r="C14047" i="16"/>
  <c r="D3633" i="16"/>
  <c r="C3631" i="16"/>
  <c r="D3632" i="16"/>
  <c r="B3631" i="16"/>
  <c r="D3634" i="16"/>
  <c r="K11733" i="16"/>
  <c r="L11733" i="16"/>
  <c r="E6581" i="16"/>
  <c r="B15682" i="16"/>
  <c r="C15682" i="16"/>
  <c r="D15683" i="16"/>
  <c r="K15461" i="16"/>
  <c r="L15461" i="16"/>
  <c r="E12800" i="16"/>
  <c r="E4566" i="16"/>
  <c r="J4563" i="16"/>
  <c r="I4563" i="16"/>
  <c r="H4563" i="16"/>
  <c r="F4563" i="16"/>
  <c r="K4563" i="16"/>
  <c r="L4563" i="16"/>
  <c r="L16570" i="16"/>
  <c r="L6578" i="16"/>
  <c r="I7799" i="16"/>
  <c r="E11299" i="16"/>
  <c r="I11296" i="16"/>
  <c r="J11296" i="16"/>
  <c r="H11296" i="16"/>
  <c r="F11296" i="16"/>
  <c r="K11296" i="16"/>
  <c r="E5985" i="16"/>
  <c r="F5982" i="16"/>
  <c r="J5982" i="16"/>
  <c r="I5982" i="16"/>
  <c r="H5982" i="16"/>
  <c r="E12720" i="16"/>
  <c r="J12717" i="16"/>
  <c r="H12717" i="16"/>
  <c r="F12717" i="16"/>
  <c r="I12717" i="16"/>
  <c r="J10617" i="16"/>
  <c r="L4929" i="16"/>
  <c r="F13282" i="16"/>
  <c r="E13283" i="16"/>
  <c r="I13282" i="16"/>
  <c r="C13173" i="16"/>
  <c r="B13173" i="16"/>
  <c r="D13174" i="16"/>
  <c r="F14481" i="16"/>
  <c r="B2417" i="16"/>
  <c r="C2417" i="16"/>
  <c r="D2418" i="16"/>
  <c r="F2415" i="16"/>
  <c r="K2415" i="16"/>
  <c r="L2415" i="16"/>
  <c r="D5328" i="16"/>
  <c r="B5327" i="16"/>
  <c r="D5330" i="16"/>
  <c r="D5329" i="16"/>
  <c r="C5327" i="16"/>
  <c r="E4845" i="16"/>
  <c r="H4844" i="16"/>
  <c r="F4844" i="16"/>
  <c r="K4844" i="16"/>
  <c r="J4844" i="16"/>
  <c r="J10463" i="16"/>
  <c r="E10464" i="16"/>
  <c r="H10463" i="16"/>
  <c r="I10463" i="16"/>
  <c r="B12975" i="16"/>
  <c r="C12975" i="16"/>
  <c r="D12976" i="16"/>
  <c r="E14919" i="16"/>
  <c r="I14916" i="16"/>
  <c r="H14916" i="16"/>
  <c r="J14916" i="16"/>
  <c r="F14916" i="16"/>
  <c r="K14916" i="16"/>
  <c r="D13611" i="16"/>
  <c r="C13610" i="16"/>
  <c r="B13610" i="16"/>
  <c r="E11636" i="16"/>
  <c r="E12144" i="16"/>
  <c r="F12143" i="16"/>
  <c r="E5439" i="16"/>
  <c r="H5438" i="16"/>
  <c r="F5438" i="16"/>
  <c r="L12796" i="16"/>
  <c r="D138" i="16"/>
  <c r="B137" i="16"/>
  <c r="C137" i="16"/>
  <c r="E11045" i="16"/>
  <c r="H11042" i="16"/>
  <c r="F11042" i="16"/>
  <c r="K11042" i="16"/>
  <c r="L11042" i="16"/>
  <c r="J11042" i="16"/>
  <c r="I11042" i="16"/>
  <c r="E6922" i="16"/>
  <c r="J6359" i="16"/>
  <c r="I6359" i="16"/>
  <c r="E6360" i="16"/>
  <c r="H6359" i="16"/>
  <c r="F6359" i="16"/>
  <c r="K6359" i="16"/>
  <c r="D12720" i="16"/>
  <c r="B12719" i="16"/>
  <c r="C12719" i="16"/>
  <c r="B12882" i="16"/>
  <c r="C12882" i="16"/>
  <c r="D12883" i="16"/>
  <c r="E9695" i="16"/>
  <c r="H9692" i="16"/>
  <c r="F9692" i="16"/>
  <c r="J9692" i="16"/>
  <c r="I9692" i="16"/>
  <c r="B15463" i="16"/>
  <c r="C15463" i="16"/>
  <c r="D15464" i="16"/>
  <c r="E12884" i="16"/>
  <c r="J12881" i="16"/>
  <c r="I12881" i="16"/>
  <c r="F12881" i="16"/>
  <c r="H12881" i="16"/>
  <c r="E12519" i="16"/>
  <c r="J12516" i="16"/>
  <c r="F12516" i="16"/>
  <c r="K12516" i="16"/>
  <c r="L12516" i="16"/>
  <c r="E4627" i="16"/>
  <c r="H4624" i="16"/>
  <c r="J4624" i="16"/>
  <c r="F4624" i="16"/>
  <c r="I4624" i="16"/>
  <c r="I9693" i="16"/>
  <c r="J8180" i="16"/>
  <c r="E14701" i="16"/>
  <c r="J14698" i="16"/>
  <c r="I14698" i="16"/>
  <c r="H14698" i="16"/>
  <c r="F14698" i="16"/>
  <c r="K14698" i="16"/>
  <c r="D14810" i="16"/>
  <c r="B14809" i="16"/>
  <c r="C14809" i="16"/>
  <c r="B15791" i="16"/>
  <c r="D15792" i="16"/>
  <c r="C15791" i="16"/>
  <c r="E15900" i="16"/>
  <c r="J15897" i="16"/>
  <c r="I15897" i="16"/>
  <c r="H15897" i="16"/>
  <c r="F15897" i="16"/>
  <c r="K15897" i="16"/>
  <c r="L15897" i="16"/>
  <c r="D13939" i="16"/>
  <c r="B13938" i="16"/>
  <c r="C13938" i="16"/>
  <c r="D14483" i="16"/>
  <c r="B14482" i="16"/>
  <c r="C14482" i="16"/>
  <c r="H13500" i="16"/>
  <c r="K11172" i="16"/>
  <c r="L11172" i="16"/>
  <c r="J7575" i="16"/>
  <c r="E7122" i="16"/>
  <c r="H7119" i="16"/>
  <c r="F7119" i="16"/>
  <c r="I7119" i="16"/>
  <c r="J7119" i="16"/>
  <c r="E6276" i="16"/>
  <c r="H6273" i="16"/>
  <c r="J6273" i="16"/>
  <c r="F6273" i="16"/>
  <c r="I6273" i="16"/>
  <c r="E14264" i="16"/>
  <c r="I14263" i="16"/>
  <c r="H14263" i="16"/>
  <c r="F14263" i="16"/>
  <c r="K14263" i="16"/>
  <c r="L14263" i="16"/>
  <c r="D16409" i="16"/>
  <c r="B16408" i="16"/>
  <c r="C16408" i="16"/>
  <c r="B525" i="16"/>
  <c r="C525" i="16"/>
  <c r="D526" i="16"/>
  <c r="F8769" i="16"/>
  <c r="B3023" i="16"/>
  <c r="C3023" i="16"/>
  <c r="B14375" i="16"/>
  <c r="D14376" i="16"/>
  <c r="C14375" i="16"/>
  <c r="E13611" i="16"/>
  <c r="H13608" i="16"/>
  <c r="J13608" i="16"/>
  <c r="I13608" i="16"/>
  <c r="F13608" i="16"/>
  <c r="E10767" i="16"/>
  <c r="H10764" i="16"/>
  <c r="F10764" i="16"/>
  <c r="I10764" i="16"/>
  <c r="J10764" i="16"/>
  <c r="D13395" i="16"/>
  <c r="B13394" i="16"/>
  <c r="C13394" i="16"/>
  <c r="D15246" i="16"/>
  <c r="C15245" i="16"/>
  <c r="B15245" i="16"/>
  <c r="J6511" i="16"/>
  <c r="F15353" i="16"/>
  <c r="H12645" i="16"/>
  <c r="E12646" i="16"/>
  <c r="J12645" i="16"/>
  <c r="D14264" i="16"/>
  <c r="B14263" i="16"/>
  <c r="C14263" i="16"/>
  <c r="L10308" i="16"/>
  <c r="E16574" i="16"/>
  <c r="J7799" i="16"/>
  <c r="D16713" i="16"/>
  <c r="B16712" i="16"/>
  <c r="C16712" i="16"/>
  <c r="I11297" i="16"/>
  <c r="I5983" i="16"/>
  <c r="E8617" i="16"/>
  <c r="J8614" i="16"/>
  <c r="I8614" i="16"/>
  <c r="F8614" i="16"/>
  <c r="K8614" i="16"/>
  <c r="L8614" i="16"/>
  <c r="H8614" i="16"/>
  <c r="C8720" i="16"/>
  <c r="B8720" i="16"/>
  <c r="J6438" i="16"/>
  <c r="J4692" i="16"/>
  <c r="B11932" i="16"/>
  <c r="C11932" i="16"/>
  <c r="J7472" i="16"/>
  <c r="B13720" i="16"/>
  <c r="C13720" i="16"/>
  <c r="D13721" i="16"/>
  <c r="E11829" i="16"/>
  <c r="F11826" i="16"/>
  <c r="K11826" i="16"/>
  <c r="L11826" i="16"/>
  <c r="J11826" i="16"/>
  <c r="I11826" i="16"/>
  <c r="H11826" i="16"/>
  <c r="F11415" i="16"/>
  <c r="E16319" i="16"/>
  <c r="H14481" i="16"/>
  <c r="E16118" i="16"/>
  <c r="H16115" i="16"/>
  <c r="J16115" i="16"/>
  <c r="F16115" i="16"/>
  <c r="I16115" i="16"/>
  <c r="E8925" i="16"/>
  <c r="F8922" i="16"/>
  <c r="K8922" i="16"/>
  <c r="H8922" i="16"/>
  <c r="J8922" i="16"/>
  <c r="I8922" i="16"/>
  <c r="C14919" i="16"/>
  <c r="B14919" i="16"/>
  <c r="D14920" i="16"/>
  <c r="E12075" i="16"/>
  <c r="J12072" i="16"/>
  <c r="I12072" i="16"/>
  <c r="F12072" i="16"/>
  <c r="K12072" i="16"/>
  <c r="L12072" i="16"/>
  <c r="H12072" i="16"/>
  <c r="E10157" i="16"/>
  <c r="H10154" i="16"/>
  <c r="I10154" i="16"/>
  <c r="J10154" i="16"/>
  <c r="F10154" i="16"/>
  <c r="K10154" i="16"/>
  <c r="L10154" i="16"/>
  <c r="E16010" i="16"/>
  <c r="E8049" i="16"/>
  <c r="H8046" i="16"/>
  <c r="F8046" i="16"/>
  <c r="J8046" i="16"/>
  <c r="I8046" i="16"/>
  <c r="J8319" i="16"/>
  <c r="I8319" i="16"/>
  <c r="F8319" i="16"/>
  <c r="E8320" i="16"/>
  <c r="H8319" i="16"/>
  <c r="F15026" i="16"/>
  <c r="K15026" i="16"/>
  <c r="I12073" i="16"/>
  <c r="L7920" i="16"/>
  <c r="K6918" i="16"/>
  <c r="L6918" i="16"/>
  <c r="F11915" i="16"/>
  <c r="K11915" i="16"/>
  <c r="L11915" i="16"/>
  <c r="J11915" i="16"/>
  <c r="E11916" i="16"/>
  <c r="H11915" i="16"/>
  <c r="I11915" i="16"/>
  <c r="E12579" i="16"/>
  <c r="I12578" i="16"/>
  <c r="K9846" i="16"/>
  <c r="L9846" i="16"/>
  <c r="I4625" i="16"/>
  <c r="J9693" i="16"/>
  <c r="D14155" i="16"/>
  <c r="B14154" i="16"/>
  <c r="C14154" i="16"/>
  <c r="C16773" i="16"/>
  <c r="B16773" i="16"/>
  <c r="E16714" i="16"/>
  <c r="E8466" i="16"/>
  <c r="H8463" i="16"/>
  <c r="J8463" i="16"/>
  <c r="F8463" i="16"/>
  <c r="I8463" i="16"/>
  <c r="E9541" i="16"/>
  <c r="H9538" i="16"/>
  <c r="F9538" i="16"/>
  <c r="K9538" i="16"/>
  <c r="J9538" i="16"/>
  <c r="I9538" i="16"/>
  <c r="K16006" i="16"/>
  <c r="L16006" i="16"/>
  <c r="J14699" i="16"/>
  <c r="J16410" i="16"/>
  <c r="E16411" i="16"/>
  <c r="I16410" i="16"/>
  <c r="H16410" i="16"/>
  <c r="F16410" i="16"/>
  <c r="F5765" i="16"/>
  <c r="K5765" i="16"/>
  <c r="L5765" i="16"/>
  <c r="H15789" i="16"/>
  <c r="I8047" i="16"/>
  <c r="E7201" i="16"/>
  <c r="H7198" i="16"/>
  <c r="F7198" i="16"/>
  <c r="J7198" i="16"/>
  <c r="I7198" i="16"/>
  <c r="L11632" i="16"/>
  <c r="K14044" i="16"/>
  <c r="L14044" i="16"/>
  <c r="D647" i="16"/>
  <c r="B646" i="16"/>
  <c r="C646" i="16"/>
  <c r="F8923" i="16"/>
  <c r="K8923" i="16"/>
  <c r="L8923" i="16"/>
  <c r="J13500" i="16"/>
  <c r="F12207" i="16"/>
  <c r="K12207" i="16"/>
  <c r="L12207" i="16"/>
  <c r="D15900" i="16"/>
  <c r="B15899" i="16"/>
  <c r="C15899" i="16"/>
  <c r="H8769" i="16"/>
  <c r="I15026" i="16"/>
  <c r="I10765" i="16"/>
  <c r="E15465" i="16"/>
  <c r="H15353" i="16"/>
  <c r="A78" i="1"/>
  <c r="H77" i="1"/>
  <c r="I77" i="1"/>
  <c r="B77" i="1"/>
  <c r="C77" i="1"/>
  <c r="J15680" i="16"/>
  <c r="J11043" i="16"/>
  <c r="J11297" i="16"/>
  <c r="J5983" i="16"/>
  <c r="K10906" i="16"/>
  <c r="L10906" i="16"/>
  <c r="E4931" i="16"/>
  <c r="J4928" i="16"/>
  <c r="H4928" i="16"/>
  <c r="I4928" i="16"/>
  <c r="F4928" i="16"/>
  <c r="F12073" i="16"/>
  <c r="K12073" i="16"/>
  <c r="L12073" i="16"/>
  <c r="D211" i="16"/>
  <c r="B210" i="16"/>
  <c r="C210" i="16"/>
  <c r="J6183" i="16"/>
  <c r="I11827" i="16"/>
  <c r="E13393" i="16"/>
  <c r="F13390" i="16"/>
  <c r="I13390" i="16"/>
  <c r="J13390" i="16"/>
  <c r="H13390" i="16"/>
  <c r="H11415" i="16"/>
  <c r="E10004" i="16"/>
  <c r="E7685" i="16"/>
  <c r="F7684" i="16"/>
  <c r="K7684" i="16"/>
  <c r="H7684" i="16"/>
  <c r="B15900" i="16"/>
  <c r="C15900" i="16"/>
  <c r="D15901" i="16"/>
  <c r="E10158" i="16"/>
  <c r="D12884" i="16"/>
  <c r="B12883" i="16"/>
  <c r="C12883" i="16"/>
  <c r="K5438" i="16"/>
  <c r="J12143" i="16"/>
  <c r="C5328" i="16"/>
  <c r="B5328" i="16"/>
  <c r="K5982" i="16"/>
  <c r="L5982" i="16"/>
  <c r="B3632" i="16"/>
  <c r="C3632" i="16"/>
  <c r="E6982" i="16"/>
  <c r="J6979" i="16"/>
  <c r="I6979" i="16"/>
  <c r="H6979" i="16"/>
  <c r="F6979" i="16"/>
  <c r="B13830" i="16"/>
  <c r="C13830" i="16"/>
  <c r="D13831" i="16"/>
  <c r="E13938" i="16"/>
  <c r="H13935" i="16"/>
  <c r="J13935" i="16"/>
  <c r="I13935" i="16"/>
  <c r="F13935" i="16"/>
  <c r="L14480" i="16"/>
  <c r="D12799" i="16"/>
  <c r="B12798" i="16"/>
  <c r="C12798" i="16"/>
  <c r="E4767" i="16"/>
  <c r="F4764" i="16"/>
  <c r="K4764" i="16"/>
  <c r="L4764" i="16"/>
  <c r="J4764" i="16"/>
  <c r="I4764" i="16"/>
  <c r="H4764" i="16"/>
  <c r="D14702" i="16"/>
  <c r="B14701" i="16"/>
  <c r="C14701" i="16"/>
  <c r="F15244" i="16"/>
  <c r="E10620" i="16"/>
  <c r="E15683" i="16"/>
  <c r="E5658" i="16"/>
  <c r="J5655" i="16"/>
  <c r="I5655" i="16"/>
  <c r="F5655" i="16"/>
  <c r="K5655" i="16"/>
  <c r="L5655" i="16"/>
  <c r="H5655" i="16"/>
  <c r="J9080" i="16"/>
  <c r="I9080" i="16"/>
  <c r="E9081" i="16"/>
  <c r="D13505" i="16"/>
  <c r="C13504" i="16"/>
  <c r="B13504" i="16"/>
  <c r="C405" i="16"/>
  <c r="D406" i="16"/>
  <c r="B405" i="16"/>
  <c r="D2613" i="16"/>
  <c r="B2612" i="16"/>
  <c r="C2612" i="16"/>
  <c r="E16495" i="16"/>
  <c r="K16410" i="16"/>
  <c r="L16410" i="16"/>
  <c r="E8467" i="16"/>
  <c r="E12580" i="16"/>
  <c r="I12577" i="16"/>
  <c r="H12577" i="16"/>
  <c r="F12577" i="16"/>
  <c r="K12577" i="16"/>
  <c r="L12577" i="16"/>
  <c r="J12577" i="16"/>
  <c r="K11415" i="16"/>
  <c r="L11415" i="16"/>
  <c r="D13396" i="16"/>
  <c r="C13395" i="16"/>
  <c r="B13395" i="16"/>
  <c r="K8769" i="16"/>
  <c r="L8769" i="16"/>
  <c r="E6277" i="16"/>
  <c r="E12520" i="16"/>
  <c r="D13612" i="16"/>
  <c r="B13611" i="16"/>
  <c r="C13611" i="16"/>
  <c r="K12717" i="16"/>
  <c r="L12717" i="16"/>
  <c r="E5986" i="16"/>
  <c r="F12800" i="16"/>
  <c r="I12800" i="16"/>
  <c r="E12801" i="16"/>
  <c r="F6980" i="16"/>
  <c r="F13936" i="16"/>
  <c r="E12210" i="16"/>
  <c r="C1034" i="16"/>
  <c r="D1035" i="16"/>
  <c r="B1034" i="16"/>
  <c r="E7475" i="16"/>
  <c r="K6437" i="16"/>
  <c r="L6437" i="16"/>
  <c r="D8728" i="16"/>
  <c r="D8727" i="16"/>
  <c r="D8726" i="16"/>
  <c r="B8725" i="16"/>
  <c r="C8725" i="16"/>
  <c r="E7286" i="16"/>
  <c r="F7283" i="16"/>
  <c r="I7283" i="16"/>
  <c r="H7283" i="16"/>
  <c r="J7283" i="16"/>
  <c r="E13830" i="16"/>
  <c r="K15570" i="16"/>
  <c r="L15570" i="16"/>
  <c r="B1949" i="16"/>
  <c r="C1949" i="16"/>
  <c r="D1950" i="16"/>
  <c r="L4625" i="16"/>
  <c r="K6639" i="16"/>
  <c r="L6639" i="16"/>
  <c r="L5983" i="16"/>
  <c r="I5656" i="16"/>
  <c r="E6089" i="16"/>
  <c r="E7049" i="16"/>
  <c r="I7046" i="16"/>
  <c r="H7046" i="16"/>
  <c r="F7046" i="16"/>
  <c r="K7046" i="16"/>
  <c r="L7046" i="16"/>
  <c r="J7046" i="16"/>
  <c r="E8183" i="16"/>
  <c r="D12519" i="16"/>
  <c r="C12518" i="16"/>
  <c r="B12518" i="16"/>
  <c r="F13176" i="16"/>
  <c r="E13177" i="16"/>
  <c r="I13176" i="16"/>
  <c r="J10312" i="16"/>
  <c r="I10312" i="16"/>
  <c r="E10313" i="16"/>
  <c r="C3026" i="16"/>
  <c r="B3026" i="16"/>
  <c r="E8772" i="16"/>
  <c r="E14049" i="16"/>
  <c r="F14048" i="16"/>
  <c r="J14048" i="16"/>
  <c r="L9538" i="16"/>
  <c r="F12578" i="16"/>
  <c r="J16010" i="16"/>
  <c r="E16011" i="16"/>
  <c r="I16010" i="16"/>
  <c r="H16010" i="16"/>
  <c r="F16010" i="16"/>
  <c r="K16010" i="16"/>
  <c r="E16119" i="16"/>
  <c r="C16713" i="16"/>
  <c r="D16714" i="16"/>
  <c r="B16713" i="16"/>
  <c r="K15353" i="16"/>
  <c r="L15353" i="16"/>
  <c r="D527" i="16"/>
  <c r="B526" i="16"/>
  <c r="C526" i="16"/>
  <c r="D14811" i="16"/>
  <c r="B14810" i="16"/>
  <c r="C14810" i="16"/>
  <c r="E5440" i="16"/>
  <c r="J5437" i="16"/>
  <c r="I5437" i="16"/>
  <c r="H5437" i="16"/>
  <c r="F5437" i="16"/>
  <c r="K5437" i="16"/>
  <c r="L14916" i="16"/>
  <c r="D2419" i="16"/>
  <c r="B2418" i="16"/>
  <c r="C2418" i="16"/>
  <c r="E13284" i="16"/>
  <c r="F13281" i="16"/>
  <c r="I13281" i="16"/>
  <c r="J13281" i="16"/>
  <c r="H13281" i="16"/>
  <c r="L11296" i="16"/>
  <c r="E6582" i="16"/>
  <c r="F6581" i="16"/>
  <c r="K6581" i="16"/>
  <c r="H6581" i="16"/>
  <c r="B3633" i="16"/>
  <c r="C3633" i="16"/>
  <c r="E13503" i="16"/>
  <c r="H6980" i="16"/>
  <c r="I13936" i="16"/>
  <c r="J5874" i="16"/>
  <c r="K7284" i="16"/>
  <c r="E13075" i="16"/>
  <c r="F13072" i="16"/>
  <c r="K13072" i="16"/>
  <c r="I13072" i="16"/>
  <c r="J13072" i="16"/>
  <c r="H13072" i="16"/>
  <c r="B12580" i="16"/>
  <c r="C12580" i="16"/>
  <c r="D12581" i="16"/>
  <c r="E15246" i="16"/>
  <c r="F15243" i="16"/>
  <c r="K15243" i="16"/>
  <c r="I15243" i="16"/>
  <c r="J15243" i="16"/>
  <c r="H15243" i="16"/>
  <c r="J5656" i="16"/>
  <c r="K15789" i="16"/>
  <c r="L15789" i="16"/>
  <c r="I7047" i="16"/>
  <c r="L9693" i="16"/>
  <c r="B15355" i="16"/>
  <c r="C15355" i="16"/>
  <c r="D15356" i="16"/>
  <c r="E16646" i="16"/>
  <c r="F16643" i="16"/>
  <c r="J16643" i="16"/>
  <c r="H16643" i="16"/>
  <c r="I16643" i="16"/>
  <c r="D13284" i="16"/>
  <c r="C13283" i="16"/>
  <c r="B13283" i="16"/>
  <c r="E14158" i="16"/>
  <c r="I14157" i="16"/>
  <c r="F14157" i="16"/>
  <c r="L10155" i="16"/>
  <c r="D14593" i="16"/>
  <c r="C14592" i="16"/>
  <c r="B14592" i="16"/>
  <c r="E7802" i="16"/>
  <c r="J10004" i="16"/>
  <c r="I10004" i="16"/>
  <c r="E10005" i="16"/>
  <c r="H10004" i="16"/>
  <c r="F10004" i="16"/>
  <c r="E4932" i="16"/>
  <c r="K7198" i="16"/>
  <c r="L7198" i="16"/>
  <c r="D14156" i="16"/>
  <c r="C14155" i="16"/>
  <c r="B14155" i="16"/>
  <c r="H12578" i="16"/>
  <c r="E13612" i="16"/>
  <c r="E14265" i="16"/>
  <c r="J14262" i="16"/>
  <c r="I14262" i="16"/>
  <c r="H14262" i="16"/>
  <c r="F14262" i="16"/>
  <c r="L14698" i="16"/>
  <c r="K4624" i="16"/>
  <c r="L4624" i="16"/>
  <c r="K12881" i="16"/>
  <c r="L12881" i="16"/>
  <c r="E11046" i="16"/>
  <c r="I5438" i="16"/>
  <c r="E4846" i="16"/>
  <c r="F4843" i="16"/>
  <c r="I4843" i="16"/>
  <c r="J4843" i="16"/>
  <c r="H4843" i="16"/>
  <c r="H13282" i="16"/>
  <c r="L11526" i="16"/>
  <c r="I6980" i="16"/>
  <c r="H13936" i="16"/>
  <c r="F5874" i="16"/>
  <c r="K5874" i="16"/>
  <c r="E14484" i="16"/>
  <c r="E7923" i="16"/>
  <c r="B11935" i="16"/>
  <c r="C11935" i="16"/>
  <c r="E4695" i="16"/>
  <c r="E6441" i="16"/>
  <c r="B8723" i="16"/>
  <c r="C8723" i="16"/>
  <c r="I7284" i="16"/>
  <c r="K11732" i="16"/>
  <c r="L11732" i="16"/>
  <c r="E15138" i="16"/>
  <c r="E5119" i="16"/>
  <c r="J5116" i="16"/>
  <c r="I5116" i="16"/>
  <c r="F5116" i="16"/>
  <c r="H5116" i="16"/>
  <c r="F13073" i="16"/>
  <c r="J15244" i="16"/>
  <c r="L11297" i="16"/>
  <c r="J5023" i="16"/>
  <c r="E5024" i="16"/>
  <c r="H5023" i="16"/>
  <c r="F5023" i="16"/>
  <c r="K5023" i="16"/>
  <c r="J7047" i="16"/>
  <c r="D12650" i="16"/>
  <c r="B12649" i="16"/>
  <c r="C12649" i="16"/>
  <c r="K11414" i="16"/>
  <c r="L11414" i="16"/>
  <c r="F5220" i="16"/>
  <c r="K5220" i="16"/>
  <c r="L5220" i="16"/>
  <c r="F9385" i="16"/>
  <c r="K9385" i="16"/>
  <c r="L9385" i="16"/>
  <c r="L16219" i="16"/>
  <c r="B3027" i="16"/>
  <c r="C3027" i="16"/>
  <c r="H12976" i="16"/>
  <c r="K12976" i="16"/>
  <c r="L12976" i="16"/>
  <c r="E15792" i="16"/>
  <c r="D16010" i="16"/>
  <c r="C16009" i="16"/>
  <c r="B16009" i="16"/>
  <c r="E7686" i="16"/>
  <c r="H7683" i="16"/>
  <c r="I7683" i="16"/>
  <c r="J7683" i="16"/>
  <c r="F7683" i="16"/>
  <c r="K7683" i="16"/>
  <c r="L7683" i="16"/>
  <c r="I7684" i="16"/>
  <c r="L7684" i="16"/>
  <c r="A79" i="1"/>
  <c r="H78" i="1"/>
  <c r="I78" i="1"/>
  <c r="B78" i="1"/>
  <c r="C78" i="1"/>
  <c r="E16412" i="16"/>
  <c r="I16409" i="16"/>
  <c r="J16409" i="16"/>
  <c r="H16409" i="16"/>
  <c r="F16409" i="16"/>
  <c r="K16409" i="16"/>
  <c r="E9542" i="16"/>
  <c r="F16714" i="16"/>
  <c r="K16714" i="16"/>
  <c r="L16714" i="16"/>
  <c r="J16714" i="16"/>
  <c r="H16714" i="16"/>
  <c r="E16715" i="16"/>
  <c r="I16714" i="16"/>
  <c r="L15026" i="16"/>
  <c r="K8046" i="16"/>
  <c r="L8046" i="16"/>
  <c r="L8922" i="16"/>
  <c r="D14265" i="16"/>
  <c r="B14264" i="16"/>
  <c r="C14264" i="16"/>
  <c r="K10764" i="16"/>
  <c r="L10764" i="16"/>
  <c r="J14263" i="16"/>
  <c r="K7119" i="16"/>
  <c r="L7119" i="16"/>
  <c r="B14483" i="16"/>
  <c r="C14483" i="16"/>
  <c r="D14484" i="16"/>
  <c r="E15901" i="16"/>
  <c r="K9692" i="16"/>
  <c r="L9692" i="16"/>
  <c r="C12720" i="16"/>
  <c r="D12721" i="16"/>
  <c r="B12720" i="16"/>
  <c r="I6922" i="16"/>
  <c r="E6923" i="16"/>
  <c r="H6922" i="16"/>
  <c r="F6922" i="16"/>
  <c r="J6922" i="16"/>
  <c r="J5438" i="16"/>
  <c r="J11636" i="16"/>
  <c r="E11637" i="16"/>
  <c r="H11636" i="16"/>
  <c r="F11636" i="16"/>
  <c r="E10465" i="16"/>
  <c r="F10462" i="16"/>
  <c r="K10462" i="16"/>
  <c r="J10462" i="16"/>
  <c r="I10462" i="16"/>
  <c r="H10462" i="16"/>
  <c r="J13282" i="16"/>
  <c r="E12721" i="16"/>
  <c r="J6980" i="16"/>
  <c r="J13936" i="16"/>
  <c r="L11827" i="16"/>
  <c r="D15031" i="16"/>
  <c r="C15030" i="16"/>
  <c r="B15030" i="16"/>
  <c r="L10765" i="16"/>
  <c r="J7284" i="16"/>
  <c r="K5329" i="16"/>
  <c r="B283" i="16"/>
  <c r="C283" i="16"/>
  <c r="D284" i="16"/>
  <c r="I4765" i="16"/>
  <c r="K14808" i="16"/>
  <c r="L14808" i="16"/>
  <c r="H13073" i="16"/>
  <c r="D16221" i="16"/>
  <c r="C16220" i="16"/>
  <c r="B16220" i="16"/>
  <c r="L5547" i="16"/>
  <c r="D3030" i="16"/>
  <c r="C3028" i="16"/>
  <c r="D3029" i="16"/>
  <c r="B3028" i="16"/>
  <c r="D3031" i="16"/>
  <c r="J11176" i="16"/>
  <c r="I11176" i="16"/>
  <c r="E11177" i="16"/>
  <c r="H11176" i="16"/>
  <c r="F11176" i="16"/>
  <c r="E13394" i="16"/>
  <c r="E12076" i="16"/>
  <c r="E8926" i="16"/>
  <c r="E8618" i="16"/>
  <c r="E16575" i="16"/>
  <c r="F16574" i="16"/>
  <c r="E12647" i="16"/>
  <c r="H12644" i="16"/>
  <c r="I12644" i="16"/>
  <c r="F12644" i="16"/>
  <c r="J12644" i="16"/>
  <c r="B14376" i="16"/>
  <c r="C14376" i="16"/>
  <c r="D14377" i="16"/>
  <c r="L6359" i="16"/>
  <c r="E12145" i="16"/>
  <c r="I12142" i="16"/>
  <c r="F12142" i="16"/>
  <c r="K12142" i="16"/>
  <c r="J12142" i="16"/>
  <c r="H12142" i="16"/>
  <c r="B5329" i="16"/>
  <c r="C5329" i="16"/>
  <c r="K14481" i="16"/>
  <c r="L14481" i="16"/>
  <c r="K13282" i="16"/>
  <c r="L13282" i="16"/>
  <c r="C15683" i="16"/>
  <c r="B15683" i="16"/>
  <c r="D15684" i="16"/>
  <c r="B14048" i="16"/>
  <c r="D14049" i="16"/>
  <c r="C14048" i="16"/>
  <c r="B16318" i="16"/>
  <c r="C16318" i="16"/>
  <c r="D16319" i="16"/>
  <c r="E5876" i="16"/>
  <c r="F5873" i="16"/>
  <c r="K5873" i="16"/>
  <c r="L5873" i="16"/>
  <c r="I5873" i="16"/>
  <c r="J5873" i="16"/>
  <c r="H5873" i="16"/>
  <c r="B11936" i="16"/>
  <c r="C11936" i="16"/>
  <c r="E15574" i="16"/>
  <c r="L8180" i="16"/>
  <c r="E9851" i="16"/>
  <c r="F9850" i="16"/>
  <c r="K9850" i="16"/>
  <c r="H9850" i="16"/>
  <c r="D15139" i="16"/>
  <c r="B15138" i="16"/>
  <c r="C15138" i="16"/>
  <c r="E5222" i="16"/>
  <c r="H5219" i="16"/>
  <c r="F5219" i="16"/>
  <c r="K5219" i="16"/>
  <c r="L5219" i="16"/>
  <c r="J5219" i="16"/>
  <c r="I5219" i="16"/>
  <c r="E9387" i="16"/>
  <c r="H9384" i="16"/>
  <c r="J9384" i="16"/>
  <c r="F9384" i="16"/>
  <c r="I9384" i="16"/>
  <c r="L11527" i="16"/>
  <c r="E12978" i="16"/>
  <c r="F12975" i="16"/>
  <c r="K12975" i="16"/>
  <c r="H12975" i="16"/>
  <c r="I12975" i="16"/>
  <c r="J12975" i="16"/>
  <c r="E7377" i="16"/>
  <c r="H7374" i="16"/>
  <c r="I7374" i="16"/>
  <c r="F7374" i="16"/>
  <c r="J7374" i="16"/>
  <c r="B15573" i="16"/>
  <c r="C15573" i="16"/>
  <c r="D15574" i="16"/>
  <c r="E15466" i="16"/>
  <c r="J15465" i="16"/>
  <c r="I15465" i="16"/>
  <c r="B211" i="16"/>
  <c r="C211" i="16"/>
  <c r="D212" i="16"/>
  <c r="E7202" i="16"/>
  <c r="B647" i="16"/>
  <c r="C647" i="16"/>
  <c r="D648" i="16"/>
  <c r="K8463" i="16"/>
  <c r="L8463" i="16"/>
  <c r="E11917" i="16"/>
  <c r="H11914" i="16"/>
  <c r="J11914" i="16"/>
  <c r="F11914" i="16"/>
  <c r="I11914" i="16"/>
  <c r="E8321" i="16"/>
  <c r="I8318" i="16"/>
  <c r="J8318" i="16"/>
  <c r="H8318" i="16"/>
  <c r="F8318" i="16"/>
  <c r="K8318" i="16"/>
  <c r="L8318" i="16"/>
  <c r="E8050" i="16"/>
  <c r="D14921" i="16"/>
  <c r="B14920" i="16"/>
  <c r="C14920" i="16"/>
  <c r="E16320" i="16"/>
  <c r="J16319" i="16"/>
  <c r="E11830" i="16"/>
  <c r="F12645" i="16"/>
  <c r="K12645" i="16"/>
  <c r="D15247" i="16"/>
  <c r="B15246" i="16"/>
  <c r="C15246" i="16"/>
  <c r="E10768" i="16"/>
  <c r="K6273" i="16"/>
  <c r="L6273" i="16"/>
  <c r="E7123" i="16"/>
  <c r="D15793" i="16"/>
  <c r="B15792" i="16"/>
  <c r="C15792" i="16"/>
  <c r="E4628" i="16"/>
  <c r="E12885" i="16"/>
  <c r="E9696" i="16"/>
  <c r="C138" i="16"/>
  <c r="D139" i="16"/>
  <c r="B138" i="16"/>
  <c r="H12143" i="16"/>
  <c r="K12143" i="16"/>
  <c r="L12143" i="16"/>
  <c r="E14920" i="16"/>
  <c r="F10463" i="16"/>
  <c r="K10463" i="16"/>
  <c r="L10463" i="16"/>
  <c r="D5333" i="16"/>
  <c r="D5332" i="16"/>
  <c r="C5330" i="16"/>
  <c r="D5331" i="16"/>
  <c r="B5330" i="16"/>
  <c r="D13175" i="16"/>
  <c r="C13174" i="16"/>
  <c r="B13174" i="16"/>
  <c r="E11300" i="16"/>
  <c r="E4567" i="16"/>
  <c r="D3635" i="16"/>
  <c r="B3634" i="16"/>
  <c r="D3637" i="16"/>
  <c r="D3636" i="16"/>
  <c r="C3634" i="16"/>
  <c r="L13499" i="16"/>
  <c r="D16574" i="16"/>
  <c r="B16573" i="16"/>
  <c r="C16573" i="16"/>
  <c r="I5874" i="16"/>
  <c r="D13075" i="16"/>
  <c r="B13074" i="16"/>
  <c r="C13074" i="16"/>
  <c r="E14374" i="16"/>
  <c r="H14371" i="16"/>
  <c r="I14371" i="16"/>
  <c r="F14371" i="16"/>
  <c r="K14371" i="16"/>
  <c r="L14371" i="16"/>
  <c r="J14371" i="16"/>
  <c r="K7471" i="16"/>
  <c r="L7471" i="16"/>
  <c r="D11940" i="16"/>
  <c r="D11939" i="16"/>
  <c r="D11938" i="16"/>
  <c r="B11937" i="16"/>
  <c r="C11937" i="16"/>
  <c r="C65" i="16"/>
  <c r="B65" i="16"/>
  <c r="D66" i="16"/>
  <c r="B16119" i="16"/>
  <c r="D16120" i="16"/>
  <c r="C16119" i="16"/>
  <c r="L7799" i="16"/>
  <c r="E6514" i="16"/>
  <c r="E11736" i="16"/>
  <c r="E7578" i="16"/>
  <c r="E5331" i="16"/>
  <c r="J5328" i="16"/>
  <c r="I5328" i="16"/>
  <c r="H5328" i="16"/>
  <c r="F5328" i="16"/>
  <c r="K5328" i="16"/>
  <c r="F4765" i="16"/>
  <c r="E14810" i="16"/>
  <c r="J14807" i="16"/>
  <c r="H14807" i="16"/>
  <c r="F14807" i="16"/>
  <c r="K14807" i="16"/>
  <c r="I14807" i="16"/>
  <c r="F5656" i="16"/>
  <c r="L6085" i="16"/>
  <c r="F16644" i="16"/>
  <c r="E5549" i="16"/>
  <c r="H5546" i="16"/>
  <c r="J5546" i="16"/>
  <c r="F5546" i="16"/>
  <c r="K5546" i="16"/>
  <c r="I5546" i="16"/>
  <c r="E16221" i="16"/>
  <c r="J16218" i="16"/>
  <c r="I16218" i="16"/>
  <c r="H16218" i="16"/>
  <c r="F16218" i="16"/>
  <c r="J12976" i="16"/>
  <c r="K13500" i="16"/>
  <c r="L13500" i="16"/>
  <c r="L8047" i="16"/>
  <c r="F7375" i="16"/>
  <c r="K7375" i="16"/>
  <c r="E14593" i="16"/>
  <c r="K7798" i="16"/>
  <c r="L7798" i="16"/>
  <c r="D1588" i="16"/>
  <c r="B1587" i="16"/>
  <c r="C1587" i="16"/>
  <c r="J7684" i="16"/>
  <c r="K13390" i="16"/>
  <c r="L13390" i="16"/>
  <c r="K4928" i="16"/>
  <c r="L4928" i="16"/>
  <c r="J12578" i="16"/>
  <c r="K8319" i="16"/>
  <c r="L8319" i="16"/>
  <c r="K16115" i="16"/>
  <c r="L16115" i="16"/>
  <c r="D13722" i="16"/>
  <c r="B13721" i="16"/>
  <c r="C13721" i="16"/>
  <c r="I12645" i="16"/>
  <c r="K13608" i="16"/>
  <c r="L13608" i="16"/>
  <c r="B16409" i="16"/>
  <c r="C16409" i="16"/>
  <c r="D16410" i="16"/>
  <c r="B13939" i="16"/>
  <c r="C13939" i="16"/>
  <c r="D13940" i="16"/>
  <c r="E14702" i="16"/>
  <c r="B15464" i="16"/>
  <c r="C15464" i="16"/>
  <c r="D15465" i="16"/>
  <c r="E6361" i="16"/>
  <c r="I6358" i="16"/>
  <c r="H6358" i="16"/>
  <c r="F6358" i="16"/>
  <c r="K6358" i="16"/>
  <c r="L6358" i="16"/>
  <c r="J6358" i="16"/>
  <c r="I12143" i="16"/>
  <c r="D12977" i="16"/>
  <c r="B12976" i="16"/>
  <c r="C12976" i="16"/>
  <c r="I4844" i="16"/>
  <c r="L4844" i="16"/>
  <c r="E11530" i="16"/>
  <c r="E15356" i="16"/>
  <c r="K7919" i="16"/>
  <c r="L7919" i="16"/>
  <c r="K14372" i="16"/>
  <c r="L14372" i="16"/>
  <c r="B8724" i="16"/>
  <c r="C8724" i="16"/>
  <c r="J9234" i="16"/>
  <c r="I9234" i="16"/>
  <c r="E9235" i="16"/>
  <c r="H9234" i="16"/>
  <c r="F9234" i="16"/>
  <c r="K9234" i="16"/>
  <c r="L9234" i="16"/>
  <c r="B1226" i="16"/>
  <c r="C1226" i="16"/>
  <c r="D1227" i="16"/>
  <c r="D16497" i="16"/>
  <c r="C16496" i="16"/>
  <c r="B16496" i="16"/>
  <c r="I5329" i="16"/>
  <c r="C840" i="16"/>
  <c r="B840" i="16"/>
  <c r="D841" i="16"/>
  <c r="H4765" i="16"/>
  <c r="I5117" i="16"/>
  <c r="L5117" i="16"/>
  <c r="E6186" i="16"/>
  <c r="J6638" i="16"/>
  <c r="H6638" i="16"/>
  <c r="I6638" i="16"/>
  <c r="F6638" i="16"/>
  <c r="K6638" i="16"/>
  <c r="E15029" i="16"/>
  <c r="H15244" i="16"/>
  <c r="K16771" i="16"/>
  <c r="L16771" i="16"/>
  <c r="H5656" i="16"/>
  <c r="F7047" i="16"/>
  <c r="K7047" i="16"/>
  <c r="L7047" i="16"/>
  <c r="K8179" i="16"/>
  <c r="L8179" i="16"/>
  <c r="C2308" i="16"/>
  <c r="B2308" i="16"/>
  <c r="D2309" i="16"/>
  <c r="F2306" i="16"/>
  <c r="K2306" i="16"/>
  <c r="L2306" i="16"/>
  <c r="H16644" i="16"/>
  <c r="E11999" i="16"/>
  <c r="J11996" i="16"/>
  <c r="H11996" i="16"/>
  <c r="I11996" i="16"/>
  <c r="F11996" i="16"/>
  <c r="E10911" i="16"/>
  <c r="F10910" i="16"/>
  <c r="K10910" i="16"/>
  <c r="H10910" i="16"/>
  <c r="E5768" i="16"/>
  <c r="E11418" i="16"/>
  <c r="I7375" i="16"/>
  <c r="D16648" i="16"/>
  <c r="B16647" i="16"/>
  <c r="C16647" i="16"/>
  <c r="E13721" i="16"/>
  <c r="E11531" i="16"/>
  <c r="H11530" i="16"/>
  <c r="F11530" i="16"/>
  <c r="E13722" i="16"/>
  <c r="I13721" i="16"/>
  <c r="H13721" i="16"/>
  <c r="F13721" i="16"/>
  <c r="K13721" i="16"/>
  <c r="L13721" i="16"/>
  <c r="J5768" i="16"/>
  <c r="E5769" i="16"/>
  <c r="H5768" i="16"/>
  <c r="F5768" i="16"/>
  <c r="K5768" i="16"/>
  <c r="K11996" i="16"/>
  <c r="L11996" i="16"/>
  <c r="E15030" i="16"/>
  <c r="I15029" i="16"/>
  <c r="D13723" i="16"/>
  <c r="B13722" i="16"/>
  <c r="C13722" i="16"/>
  <c r="L7375" i="16"/>
  <c r="E16222" i="16"/>
  <c r="K5656" i="16"/>
  <c r="L5656" i="16"/>
  <c r="B5331" i="16"/>
  <c r="C5331" i="16"/>
  <c r="J14920" i="16"/>
  <c r="E14921" i="16"/>
  <c r="E9697" i="16"/>
  <c r="H9696" i="16"/>
  <c r="F9696" i="16"/>
  <c r="I9696" i="16"/>
  <c r="J9696" i="16"/>
  <c r="H16319" i="16"/>
  <c r="K7374" i="16"/>
  <c r="L7374" i="16"/>
  <c r="E12979" i="16"/>
  <c r="E5877" i="16"/>
  <c r="L12142" i="16"/>
  <c r="K12644" i="16"/>
  <c r="L12644" i="16"/>
  <c r="H16574" i="16"/>
  <c r="K16574" i="16"/>
  <c r="L16574" i="16"/>
  <c r="J8926" i="16"/>
  <c r="E8927" i="16"/>
  <c r="H8926" i="16"/>
  <c r="F8926" i="16"/>
  <c r="I11636" i="16"/>
  <c r="B16010" i="16"/>
  <c r="C16010" i="16"/>
  <c r="D16011" i="16"/>
  <c r="K13073" i="16"/>
  <c r="L13073" i="16"/>
  <c r="K14262" i="16"/>
  <c r="L14262" i="16"/>
  <c r="B14593" i="16"/>
  <c r="C14593" i="16"/>
  <c r="D14594" i="16"/>
  <c r="K13281" i="16"/>
  <c r="L13281" i="16"/>
  <c r="K12578" i="16"/>
  <c r="L12578" i="16"/>
  <c r="E10314" i="16"/>
  <c r="J10311" i="16"/>
  <c r="I10311" i="16"/>
  <c r="F10311" i="16"/>
  <c r="H10311" i="16"/>
  <c r="B1950" i="16"/>
  <c r="C1950" i="16"/>
  <c r="D1951" i="16"/>
  <c r="C8727" i="16"/>
  <c r="B8727" i="16"/>
  <c r="E12802" i="16"/>
  <c r="F12799" i="16"/>
  <c r="J12799" i="16"/>
  <c r="H12799" i="16"/>
  <c r="I12799" i="16"/>
  <c r="E12581" i="16"/>
  <c r="E16496" i="16"/>
  <c r="F16495" i="16"/>
  <c r="K16495" i="16"/>
  <c r="L16495" i="16"/>
  <c r="I16495" i="16"/>
  <c r="H16495" i="16"/>
  <c r="E9082" i="16"/>
  <c r="H9079" i="16"/>
  <c r="F9079" i="16"/>
  <c r="K9079" i="16"/>
  <c r="I9079" i="16"/>
  <c r="J9079" i="16"/>
  <c r="J10158" i="16"/>
  <c r="I10158" i="16"/>
  <c r="E10159" i="16"/>
  <c r="B1588" i="16"/>
  <c r="D1589" i="16"/>
  <c r="C1588" i="16"/>
  <c r="E6515" i="16"/>
  <c r="H6514" i="16"/>
  <c r="B3635" i="16"/>
  <c r="C3635" i="16"/>
  <c r="E11301" i="16"/>
  <c r="I11300" i="16"/>
  <c r="H11300" i="16"/>
  <c r="F11300" i="16"/>
  <c r="E10769" i="16"/>
  <c r="J10768" i="16"/>
  <c r="I10768" i="16"/>
  <c r="H10768" i="16"/>
  <c r="E11831" i="16"/>
  <c r="H11830" i="16"/>
  <c r="E7203" i="16"/>
  <c r="J7202" i="16"/>
  <c r="H7202" i="16"/>
  <c r="F7202" i="16"/>
  <c r="K7202" i="16"/>
  <c r="L7202" i="16"/>
  <c r="I7202" i="16"/>
  <c r="C16319" i="16"/>
  <c r="B16319" i="16"/>
  <c r="D16320" i="16"/>
  <c r="L5329" i="16"/>
  <c r="D12722" i="16"/>
  <c r="B12721" i="16"/>
  <c r="C12721" i="16"/>
  <c r="B14484" i="16"/>
  <c r="C14484" i="16"/>
  <c r="D14485" i="16"/>
  <c r="D14266" i="16"/>
  <c r="B14265" i="16"/>
  <c r="C14265" i="16"/>
  <c r="J6441" i="16"/>
  <c r="I6441" i="16"/>
  <c r="E6442" i="16"/>
  <c r="H6441" i="16"/>
  <c r="F6441" i="16"/>
  <c r="E4933" i="16"/>
  <c r="H4932" i="16"/>
  <c r="D15357" i="16"/>
  <c r="B15356" i="16"/>
  <c r="C15356" i="16"/>
  <c r="E13285" i="16"/>
  <c r="C527" i="16"/>
  <c r="B527" i="16"/>
  <c r="D528" i="16"/>
  <c r="E8773" i="16"/>
  <c r="H8772" i="16"/>
  <c r="D8731" i="16"/>
  <c r="D8730" i="16"/>
  <c r="D8729" i="16"/>
  <c r="B8728" i="16"/>
  <c r="C8728" i="16"/>
  <c r="D1036" i="16"/>
  <c r="C1035" i="16"/>
  <c r="B1035" i="16"/>
  <c r="E12521" i="16"/>
  <c r="D407" i="16"/>
  <c r="B406" i="16"/>
  <c r="C406" i="16"/>
  <c r="J15683" i="16"/>
  <c r="E15684" i="16"/>
  <c r="L5546" i="16"/>
  <c r="L14807" i="16"/>
  <c r="C5332" i="16"/>
  <c r="B5332" i="16"/>
  <c r="J4628" i="16"/>
  <c r="I4628" i="16"/>
  <c r="E4629" i="16"/>
  <c r="H4628" i="16"/>
  <c r="F4628" i="16"/>
  <c r="K4628" i="16"/>
  <c r="L4628" i="16"/>
  <c r="E7124" i="16"/>
  <c r="J7123" i="16"/>
  <c r="H7123" i="16"/>
  <c r="F7123" i="16"/>
  <c r="E11918" i="16"/>
  <c r="E15467" i="16"/>
  <c r="F15464" i="16"/>
  <c r="K15464" i="16"/>
  <c r="L15464" i="16"/>
  <c r="J15464" i="16"/>
  <c r="I15464" i="16"/>
  <c r="H15464" i="16"/>
  <c r="E9852" i="16"/>
  <c r="J9849" i="16"/>
  <c r="I9849" i="16"/>
  <c r="H9849" i="16"/>
  <c r="F9849" i="16"/>
  <c r="E12146" i="16"/>
  <c r="D3032" i="16"/>
  <c r="B3031" i="16"/>
  <c r="C3031" i="16"/>
  <c r="D3033" i="16"/>
  <c r="D3034" i="16"/>
  <c r="B16221" i="16"/>
  <c r="D16222" i="16"/>
  <c r="C16221" i="16"/>
  <c r="J12721" i="16"/>
  <c r="E12722" i="16"/>
  <c r="I12721" i="16"/>
  <c r="K5116" i="16"/>
  <c r="L5116" i="16"/>
  <c r="I15138" i="16"/>
  <c r="H15138" i="16"/>
  <c r="F15138" i="16"/>
  <c r="E15139" i="16"/>
  <c r="E7803" i="16"/>
  <c r="H7802" i="16"/>
  <c r="F7802" i="16"/>
  <c r="K7802" i="16"/>
  <c r="B13284" i="16"/>
  <c r="C13284" i="16"/>
  <c r="D13285" i="16"/>
  <c r="L15243" i="16"/>
  <c r="L13072" i="16"/>
  <c r="E6583" i="16"/>
  <c r="J6580" i="16"/>
  <c r="I6580" i="16"/>
  <c r="H6580" i="16"/>
  <c r="F6580" i="16"/>
  <c r="J16119" i="16"/>
  <c r="E16120" i="16"/>
  <c r="I16119" i="16"/>
  <c r="H16119" i="16"/>
  <c r="F16119" i="16"/>
  <c r="K16119" i="16"/>
  <c r="L16119" i="16"/>
  <c r="B12519" i="16"/>
  <c r="C12519" i="16"/>
  <c r="D12520" i="16"/>
  <c r="D13397" i="16"/>
  <c r="B13396" i="16"/>
  <c r="C13396" i="16"/>
  <c r="K15244" i="16"/>
  <c r="L15244" i="16"/>
  <c r="E4768" i="16"/>
  <c r="L5438" i="16"/>
  <c r="E11419" i="16"/>
  <c r="F11418" i="16"/>
  <c r="K11418" i="16"/>
  <c r="H11418" i="16"/>
  <c r="J10910" i="16"/>
  <c r="E6187" i="16"/>
  <c r="H6186" i="16"/>
  <c r="E9236" i="16"/>
  <c r="H9233" i="16"/>
  <c r="F9233" i="16"/>
  <c r="J9233" i="16"/>
  <c r="I9233" i="16"/>
  <c r="E14703" i="16"/>
  <c r="F14702" i="16"/>
  <c r="K14702" i="16"/>
  <c r="L14702" i="16"/>
  <c r="I14702" i="16"/>
  <c r="H14702" i="16"/>
  <c r="E5332" i="16"/>
  <c r="B11938" i="16"/>
  <c r="C11938" i="16"/>
  <c r="C16574" i="16"/>
  <c r="B16574" i="16"/>
  <c r="D16575" i="16"/>
  <c r="D5336" i="16"/>
  <c r="D5335" i="16"/>
  <c r="D5334" i="16"/>
  <c r="B5333" i="16"/>
  <c r="C5333" i="16"/>
  <c r="D14922" i="16"/>
  <c r="C14921" i="16"/>
  <c r="B14921" i="16"/>
  <c r="H15465" i="16"/>
  <c r="E7378" i="16"/>
  <c r="K9384" i="16"/>
  <c r="L9384" i="16"/>
  <c r="E5223" i="16"/>
  <c r="I9850" i="16"/>
  <c r="L9850" i="16"/>
  <c r="E12648" i="16"/>
  <c r="E8619" i="16"/>
  <c r="I8618" i="16"/>
  <c r="H8618" i="16"/>
  <c r="F8618" i="16"/>
  <c r="K8618" i="16"/>
  <c r="E13395" i="16"/>
  <c r="I13394" i="16"/>
  <c r="H13394" i="16"/>
  <c r="F13394" i="16"/>
  <c r="K13394" i="16"/>
  <c r="L13394" i="16"/>
  <c r="L10462" i="16"/>
  <c r="E16413" i="16"/>
  <c r="E5025" i="16"/>
  <c r="J5022" i="16"/>
  <c r="I5022" i="16"/>
  <c r="H5022" i="16"/>
  <c r="F5022" i="16"/>
  <c r="K5022" i="16"/>
  <c r="E14485" i="16"/>
  <c r="I14484" i="16"/>
  <c r="H14484" i="16"/>
  <c r="F14484" i="16"/>
  <c r="K14484" i="16"/>
  <c r="L14484" i="16"/>
  <c r="F11046" i="16"/>
  <c r="K11046" i="16"/>
  <c r="E11047" i="16"/>
  <c r="H11046" i="16"/>
  <c r="H14157" i="16"/>
  <c r="K14157" i="16"/>
  <c r="L14157" i="16"/>
  <c r="E15247" i="16"/>
  <c r="E13076" i="16"/>
  <c r="J13503" i="16"/>
  <c r="E13504" i="16"/>
  <c r="I13503" i="16"/>
  <c r="I6581" i="16"/>
  <c r="L6581" i="16"/>
  <c r="E5441" i="16"/>
  <c r="L16010" i="16"/>
  <c r="I14048" i="16"/>
  <c r="K7283" i="16"/>
  <c r="L7283" i="16"/>
  <c r="H12800" i="16"/>
  <c r="K12800" i="16"/>
  <c r="L12800" i="16"/>
  <c r="E8468" i="16"/>
  <c r="F8467" i="16"/>
  <c r="K8467" i="16"/>
  <c r="H8467" i="16"/>
  <c r="E13939" i="16"/>
  <c r="E6983" i="16"/>
  <c r="D15902" i="16"/>
  <c r="B15901" i="16"/>
  <c r="C15901" i="16"/>
  <c r="E12000" i="16"/>
  <c r="L6638" i="16"/>
  <c r="K16218" i="16"/>
  <c r="L16218" i="16"/>
  <c r="J11736" i="16"/>
  <c r="E11737" i="16"/>
  <c r="I11736" i="16"/>
  <c r="H11736" i="16"/>
  <c r="E14375" i="16"/>
  <c r="C139" i="16"/>
  <c r="D140" i="16"/>
  <c r="B139" i="16"/>
  <c r="B648" i="16"/>
  <c r="C648" i="16"/>
  <c r="D649" i="16"/>
  <c r="C212" i="16"/>
  <c r="B212" i="16"/>
  <c r="D213" i="16"/>
  <c r="B15574" i="16"/>
  <c r="C15574" i="16"/>
  <c r="D15575" i="16"/>
  <c r="D14378" i="16"/>
  <c r="B14377" i="16"/>
  <c r="C14377" i="16"/>
  <c r="B3029" i="16"/>
  <c r="C3029" i="16"/>
  <c r="E10466" i="16"/>
  <c r="K6922" i="16"/>
  <c r="L6922" i="16"/>
  <c r="H15792" i="16"/>
  <c r="E15793" i="16"/>
  <c r="I15792" i="16"/>
  <c r="I5023" i="16"/>
  <c r="L5023" i="16"/>
  <c r="E14266" i="16"/>
  <c r="K10004" i="16"/>
  <c r="L10004" i="16"/>
  <c r="B12581" i="16"/>
  <c r="D12582" i="16"/>
  <c r="C12581" i="16"/>
  <c r="L7284" i="16"/>
  <c r="B2419" i="16"/>
  <c r="C2419" i="16"/>
  <c r="D2420" i="16"/>
  <c r="F2419" i="16"/>
  <c r="K2419" i="16"/>
  <c r="L2419" i="16"/>
  <c r="B16714" i="16"/>
  <c r="D16715" i="16"/>
  <c r="C16714" i="16"/>
  <c r="E13178" i="16"/>
  <c r="H13175" i="16"/>
  <c r="F13175" i="16"/>
  <c r="K13175" i="16"/>
  <c r="L13175" i="16"/>
  <c r="J13175" i="16"/>
  <c r="I13175" i="16"/>
  <c r="E8184" i="16"/>
  <c r="F8183" i="16"/>
  <c r="K8183" i="16"/>
  <c r="H8183" i="16"/>
  <c r="E7050" i="16"/>
  <c r="E13831" i="16"/>
  <c r="I13830" i="16"/>
  <c r="E7287" i="16"/>
  <c r="E12211" i="16"/>
  <c r="F12210" i="16"/>
  <c r="K12210" i="16"/>
  <c r="L12210" i="16"/>
  <c r="J12800" i="16"/>
  <c r="D13832" i="16"/>
  <c r="B13831" i="16"/>
  <c r="C13831" i="16"/>
  <c r="D16498" i="16"/>
  <c r="B16497" i="16"/>
  <c r="C16497" i="16"/>
  <c r="E6362" i="16"/>
  <c r="E5550" i="16"/>
  <c r="E14811" i="16"/>
  <c r="D16121" i="16"/>
  <c r="B16120" i="16"/>
  <c r="C16120" i="16"/>
  <c r="B11939" i="16"/>
  <c r="C11939" i="16"/>
  <c r="C15247" i="16"/>
  <c r="D15248" i="16"/>
  <c r="B15247" i="16"/>
  <c r="E16321" i="16"/>
  <c r="J16318" i="16"/>
  <c r="I16318" i="16"/>
  <c r="H16318" i="16"/>
  <c r="F16318" i="16"/>
  <c r="K16318" i="16"/>
  <c r="L16318" i="16"/>
  <c r="E8322" i="16"/>
  <c r="B15139" i="16"/>
  <c r="C15139" i="16"/>
  <c r="D15140" i="16"/>
  <c r="B14049" i="16"/>
  <c r="C14049" i="16"/>
  <c r="D14050" i="16"/>
  <c r="E16576" i="16"/>
  <c r="J16573" i="16"/>
  <c r="I16573" i="16"/>
  <c r="H16573" i="16"/>
  <c r="F16573" i="16"/>
  <c r="K16573" i="16"/>
  <c r="L16573" i="16"/>
  <c r="J12076" i="16"/>
  <c r="I12076" i="16"/>
  <c r="E12077" i="16"/>
  <c r="H12076" i="16"/>
  <c r="K11176" i="16"/>
  <c r="L11176" i="16"/>
  <c r="K11636" i="16"/>
  <c r="L11636" i="16"/>
  <c r="E9543" i="16"/>
  <c r="J9542" i="16"/>
  <c r="H9542" i="16"/>
  <c r="E7687" i="16"/>
  <c r="E5120" i="16"/>
  <c r="L5874" i="16"/>
  <c r="K4843" i="16"/>
  <c r="L4843" i="16"/>
  <c r="E13613" i="16"/>
  <c r="I13612" i="16"/>
  <c r="D14157" i="16"/>
  <c r="B14156" i="16"/>
  <c r="C14156" i="16"/>
  <c r="E14159" i="16"/>
  <c r="H14156" i="16"/>
  <c r="F14156" i="16"/>
  <c r="I14156" i="16"/>
  <c r="J14156" i="16"/>
  <c r="C14811" i="16"/>
  <c r="B14811" i="16"/>
  <c r="D14812" i="16"/>
  <c r="E14050" i="16"/>
  <c r="H14047" i="16"/>
  <c r="I14047" i="16"/>
  <c r="F14047" i="16"/>
  <c r="J14047" i="16"/>
  <c r="E7476" i="16"/>
  <c r="H7475" i="16"/>
  <c r="F7475" i="16"/>
  <c r="K7475" i="16"/>
  <c r="I7475" i="16"/>
  <c r="J7475" i="16"/>
  <c r="B13612" i="16"/>
  <c r="C13612" i="16"/>
  <c r="D13613" i="16"/>
  <c r="E6278" i="16"/>
  <c r="H6277" i="16"/>
  <c r="B2613" i="16"/>
  <c r="C2613" i="16"/>
  <c r="D2614" i="16"/>
  <c r="F2611" i="16"/>
  <c r="K2611" i="16"/>
  <c r="L2611" i="16"/>
  <c r="D13506" i="16"/>
  <c r="B13505" i="16"/>
  <c r="C13505" i="16"/>
  <c r="B14702" i="16"/>
  <c r="C14702" i="16"/>
  <c r="D14703" i="16"/>
  <c r="B12799" i="16"/>
  <c r="D12800" i="16"/>
  <c r="C12799" i="16"/>
  <c r="C12884" i="16"/>
  <c r="D12885" i="16"/>
  <c r="B12884" i="16"/>
  <c r="E15357" i="16"/>
  <c r="I15356" i="16"/>
  <c r="F15356" i="16"/>
  <c r="J15356" i="16"/>
  <c r="D12978" i="16"/>
  <c r="B12977" i="16"/>
  <c r="C12977" i="16"/>
  <c r="B13940" i="16"/>
  <c r="C13940" i="16"/>
  <c r="D13941" i="16"/>
  <c r="E14594" i="16"/>
  <c r="H14593" i="16"/>
  <c r="I14593" i="16"/>
  <c r="F14593" i="16"/>
  <c r="K16644" i="16"/>
  <c r="L16644" i="16"/>
  <c r="K4765" i="16"/>
  <c r="L4765" i="16"/>
  <c r="E7579" i="16"/>
  <c r="J7578" i="16"/>
  <c r="H7578" i="16"/>
  <c r="F7578" i="16"/>
  <c r="K7578" i="16"/>
  <c r="I7578" i="16"/>
  <c r="D11943" i="16"/>
  <c r="D11942" i="16"/>
  <c r="D11941" i="16"/>
  <c r="B11940" i="16"/>
  <c r="C11940" i="16"/>
  <c r="B3636" i="16"/>
  <c r="C3636" i="16"/>
  <c r="J4567" i="16"/>
  <c r="I4567" i="16"/>
  <c r="E4568" i="16"/>
  <c r="H4567" i="16"/>
  <c r="F4567" i="16"/>
  <c r="B13175" i="16"/>
  <c r="D13176" i="16"/>
  <c r="C13175" i="16"/>
  <c r="L12645" i="16"/>
  <c r="I16319" i="16"/>
  <c r="E9388" i="16"/>
  <c r="J15574" i="16"/>
  <c r="E15575" i="16"/>
  <c r="I15574" i="16"/>
  <c r="F15574" i="16"/>
  <c r="I16574" i="16"/>
  <c r="B3030" i="16"/>
  <c r="C3030" i="16"/>
  <c r="D285" i="16"/>
  <c r="B284" i="16"/>
  <c r="C284" i="16"/>
  <c r="D15032" i="16"/>
  <c r="C15031" i="16"/>
  <c r="B15031" i="16"/>
  <c r="E6924" i="16"/>
  <c r="J6921" i="16"/>
  <c r="I6921" i="16"/>
  <c r="H6921" i="16"/>
  <c r="F6921" i="16"/>
  <c r="K6921" i="16"/>
  <c r="L6921" i="16"/>
  <c r="E16716" i="16"/>
  <c r="J16713" i="16"/>
  <c r="F16713" i="16"/>
  <c r="H16713" i="16"/>
  <c r="I16713" i="16"/>
  <c r="E4696" i="16"/>
  <c r="E7924" i="16"/>
  <c r="F7923" i="16"/>
  <c r="K7923" i="16"/>
  <c r="L7923" i="16"/>
  <c r="H7923" i="16"/>
  <c r="I7923" i="16"/>
  <c r="J7923" i="16"/>
  <c r="E4847" i="16"/>
  <c r="E10006" i="16"/>
  <c r="H10003" i="16"/>
  <c r="F10003" i="16"/>
  <c r="J10003" i="16"/>
  <c r="I10003" i="16"/>
  <c r="J14157" i="16"/>
  <c r="K16643" i="16"/>
  <c r="L16643" i="16"/>
  <c r="E16012" i="16"/>
  <c r="F16009" i="16"/>
  <c r="H16009" i="16"/>
  <c r="J16009" i="16"/>
  <c r="I16009" i="16"/>
  <c r="H14048" i="16"/>
  <c r="K14048" i="16"/>
  <c r="L14048" i="16"/>
  <c r="F10312" i="16"/>
  <c r="K10312" i="16"/>
  <c r="L10312" i="16"/>
  <c r="H13176" i="16"/>
  <c r="K13176" i="16"/>
  <c r="L13176" i="16"/>
  <c r="B8726" i="16"/>
  <c r="C8726" i="16"/>
  <c r="K13936" i="16"/>
  <c r="L13936" i="16"/>
  <c r="F9080" i="16"/>
  <c r="D16411" i="16"/>
  <c r="B16410" i="16"/>
  <c r="C16410" i="16"/>
  <c r="E10912" i="16"/>
  <c r="H10909" i="16"/>
  <c r="F10909" i="16"/>
  <c r="K10909" i="16"/>
  <c r="L10909" i="16"/>
  <c r="J10909" i="16"/>
  <c r="I10909" i="16"/>
  <c r="B16648" i="16"/>
  <c r="C16648" i="16"/>
  <c r="D16649" i="16"/>
  <c r="I10910" i="16"/>
  <c r="L10910" i="16"/>
  <c r="D2310" i="16"/>
  <c r="B2309" i="16"/>
  <c r="C2309" i="16"/>
  <c r="D842" i="16"/>
  <c r="B841" i="16"/>
  <c r="C841" i="16"/>
  <c r="B1227" i="16"/>
  <c r="D1228" i="16"/>
  <c r="C1227" i="16"/>
  <c r="D15466" i="16"/>
  <c r="B15465" i="16"/>
  <c r="C15465" i="16"/>
  <c r="L5328" i="16"/>
  <c r="C66" i="16"/>
  <c r="B66" i="16"/>
  <c r="D67" i="16"/>
  <c r="B13075" i="16"/>
  <c r="C13075" i="16"/>
  <c r="D13076" i="16"/>
  <c r="D3640" i="16"/>
  <c r="D3639" i="16"/>
  <c r="D3638" i="16"/>
  <c r="B3637" i="16"/>
  <c r="C3637" i="16"/>
  <c r="E12886" i="16"/>
  <c r="I12885" i="16"/>
  <c r="F12885" i="16"/>
  <c r="D15794" i="16"/>
  <c r="B15793" i="16"/>
  <c r="C15793" i="16"/>
  <c r="F16319" i="16"/>
  <c r="K16319" i="16"/>
  <c r="E8051" i="16"/>
  <c r="H8050" i="16"/>
  <c r="I8050" i="16"/>
  <c r="K11914" i="16"/>
  <c r="L11914" i="16"/>
  <c r="F15465" i="16"/>
  <c r="K15465" i="16"/>
  <c r="L15465" i="16"/>
  <c r="L12975" i="16"/>
  <c r="J9850" i="16"/>
  <c r="D15685" i="16"/>
  <c r="C15684" i="16"/>
  <c r="B15684" i="16"/>
  <c r="J16574" i="16"/>
  <c r="E11178" i="16"/>
  <c r="J11175" i="16"/>
  <c r="H11175" i="16"/>
  <c r="F11175" i="16"/>
  <c r="K11175" i="16"/>
  <c r="L11175" i="16"/>
  <c r="I11175" i="16"/>
  <c r="E11638" i="16"/>
  <c r="J11635" i="16"/>
  <c r="I11635" i="16"/>
  <c r="H11635" i="16"/>
  <c r="F11635" i="16"/>
  <c r="K11635" i="16"/>
  <c r="L11635" i="16"/>
  <c r="E15902" i="16"/>
  <c r="I15901" i="16"/>
  <c r="H15901" i="16"/>
  <c r="L16409" i="16"/>
  <c r="B79" i="1"/>
  <c r="C79" i="1"/>
  <c r="H79" i="1"/>
  <c r="I79" i="1"/>
  <c r="A80" i="1"/>
  <c r="B12650" i="16"/>
  <c r="C12650" i="16"/>
  <c r="D12651" i="16"/>
  <c r="E16647" i="16"/>
  <c r="J6581" i="16"/>
  <c r="L5437" i="16"/>
  <c r="H10312" i="16"/>
  <c r="J13176" i="16"/>
  <c r="E6090" i="16"/>
  <c r="F6089" i="16"/>
  <c r="K6089" i="16"/>
  <c r="H6089" i="16"/>
  <c r="K6980" i="16"/>
  <c r="L6980" i="16"/>
  <c r="I5986" i="16"/>
  <c r="E5987" i="16"/>
  <c r="H5986" i="16"/>
  <c r="F5986" i="16"/>
  <c r="K5986" i="16"/>
  <c r="L5986" i="16"/>
  <c r="F2612" i="16"/>
  <c r="K2612" i="16"/>
  <c r="L2612" i="16"/>
  <c r="H9080" i="16"/>
  <c r="E5659" i="16"/>
  <c r="E10621" i="16"/>
  <c r="H10620" i="16"/>
  <c r="F10620" i="16"/>
  <c r="K13935" i="16"/>
  <c r="L13935" i="16"/>
  <c r="K6979" i="16"/>
  <c r="L6979" i="16"/>
  <c r="D3643" i="16"/>
  <c r="D3642" i="16"/>
  <c r="C3640" i="16"/>
  <c r="D3641" i="16"/>
  <c r="B3640" i="16"/>
  <c r="E4697" i="16"/>
  <c r="I4694" i="16"/>
  <c r="H4694" i="16"/>
  <c r="F4694" i="16"/>
  <c r="K4694" i="16"/>
  <c r="L4694" i="16"/>
  <c r="J4694" i="16"/>
  <c r="C11943" i="16"/>
  <c r="D11944" i="16"/>
  <c r="B11943" i="16"/>
  <c r="K14593" i="16"/>
  <c r="L14593" i="16"/>
  <c r="D15686" i="16"/>
  <c r="B15685" i="16"/>
  <c r="C15685" i="16"/>
  <c r="B13076" i="16"/>
  <c r="D13077" i="16"/>
  <c r="C13076" i="16"/>
  <c r="K9080" i="16"/>
  <c r="L9080" i="16"/>
  <c r="K10003" i="16"/>
  <c r="L10003" i="16"/>
  <c r="I4695" i="16"/>
  <c r="E15576" i="16"/>
  <c r="H15573" i="16"/>
  <c r="I15573" i="16"/>
  <c r="F15573" i="16"/>
  <c r="K15573" i="16"/>
  <c r="L15573" i="16"/>
  <c r="J15573" i="16"/>
  <c r="K14156" i="16"/>
  <c r="L14156" i="16"/>
  <c r="E12078" i="16"/>
  <c r="J12075" i="16"/>
  <c r="I12075" i="16"/>
  <c r="H12075" i="16"/>
  <c r="F12075" i="16"/>
  <c r="B14050" i="16"/>
  <c r="C14050" i="16"/>
  <c r="D14051" i="16"/>
  <c r="E14812" i="16"/>
  <c r="I14811" i="16"/>
  <c r="F14811" i="16"/>
  <c r="K14811" i="16"/>
  <c r="H14811" i="16"/>
  <c r="J12210" i="16"/>
  <c r="J14266" i="16"/>
  <c r="E14267" i="16"/>
  <c r="I14266" i="16"/>
  <c r="H14266" i="16"/>
  <c r="F14266" i="16"/>
  <c r="J15792" i="16"/>
  <c r="E11738" i="16"/>
  <c r="F11735" i="16"/>
  <c r="K11735" i="16"/>
  <c r="L11735" i="16"/>
  <c r="J11735" i="16"/>
  <c r="I11735" i="16"/>
  <c r="H11735" i="16"/>
  <c r="E13505" i="16"/>
  <c r="J13502" i="16"/>
  <c r="I13502" i="16"/>
  <c r="H13502" i="16"/>
  <c r="F13502" i="16"/>
  <c r="K13502" i="16"/>
  <c r="L13502" i="16"/>
  <c r="E11048" i="16"/>
  <c r="I11045" i="16"/>
  <c r="H11045" i="16"/>
  <c r="F11045" i="16"/>
  <c r="K11045" i="16"/>
  <c r="L11045" i="16"/>
  <c r="J11045" i="16"/>
  <c r="D14923" i="16"/>
  <c r="B14922" i="16"/>
  <c r="C14922" i="16"/>
  <c r="C12520" i="16"/>
  <c r="B12520" i="16"/>
  <c r="D12521" i="16"/>
  <c r="K6580" i="16"/>
  <c r="L6580" i="16"/>
  <c r="D13286" i="16"/>
  <c r="B13285" i="16"/>
  <c r="C13285" i="16"/>
  <c r="E15140" i="16"/>
  <c r="F15137" i="16"/>
  <c r="J15137" i="16"/>
  <c r="I15137" i="16"/>
  <c r="H15137" i="16"/>
  <c r="B3033" i="16"/>
  <c r="C3033" i="16"/>
  <c r="K9849" i="16"/>
  <c r="L9849" i="16"/>
  <c r="E15685" i="16"/>
  <c r="F15682" i="16"/>
  <c r="K15682" i="16"/>
  <c r="J15682" i="16"/>
  <c r="H15682" i="16"/>
  <c r="I15682" i="16"/>
  <c r="F8772" i="16"/>
  <c r="K8772" i="16"/>
  <c r="F4932" i="16"/>
  <c r="K4932" i="16"/>
  <c r="J6514" i="16"/>
  <c r="E10160" i="16"/>
  <c r="H10157" i="16"/>
  <c r="F10157" i="16"/>
  <c r="J10157" i="16"/>
  <c r="I10157" i="16"/>
  <c r="E12582" i="16"/>
  <c r="I12581" i="16"/>
  <c r="H12581" i="16"/>
  <c r="E10315" i="16"/>
  <c r="E14922" i="16"/>
  <c r="I14919" i="16"/>
  <c r="H14919" i="16"/>
  <c r="F14919" i="16"/>
  <c r="J14919" i="16"/>
  <c r="E16223" i="16"/>
  <c r="J16222" i="16"/>
  <c r="I16222" i="16"/>
  <c r="K11530" i="16"/>
  <c r="H80" i="1"/>
  <c r="I80" i="1"/>
  <c r="C80" i="1"/>
  <c r="B80" i="1"/>
  <c r="A81" i="1"/>
  <c r="E8052" i="16"/>
  <c r="H8049" i="16"/>
  <c r="F8049" i="16"/>
  <c r="I8049" i="16"/>
  <c r="J8049" i="16"/>
  <c r="E12887" i="16"/>
  <c r="I12884" i="16"/>
  <c r="F12884" i="16"/>
  <c r="J12884" i="16"/>
  <c r="H12884" i="16"/>
  <c r="B15466" i="16"/>
  <c r="C15466" i="16"/>
  <c r="D15467" i="16"/>
  <c r="J4695" i="16"/>
  <c r="B285" i="16"/>
  <c r="C285" i="16"/>
  <c r="D286" i="16"/>
  <c r="D12979" i="16"/>
  <c r="B12978" i="16"/>
  <c r="C12978" i="16"/>
  <c r="B12885" i="16"/>
  <c r="C12885" i="16"/>
  <c r="D12886" i="16"/>
  <c r="E6279" i="16"/>
  <c r="I6276" i="16"/>
  <c r="H6276" i="16"/>
  <c r="F6276" i="16"/>
  <c r="J6276" i="16"/>
  <c r="E13614" i="16"/>
  <c r="I13611" i="16"/>
  <c r="F13611" i="16"/>
  <c r="J13611" i="16"/>
  <c r="H13611" i="16"/>
  <c r="J5120" i="16"/>
  <c r="I5120" i="16"/>
  <c r="E5121" i="16"/>
  <c r="H5120" i="16"/>
  <c r="F5120" i="16"/>
  <c r="K5120" i="16"/>
  <c r="D15249" i="16"/>
  <c r="C15248" i="16"/>
  <c r="B15248" i="16"/>
  <c r="J5550" i="16"/>
  <c r="I5550" i="16"/>
  <c r="E5551" i="16"/>
  <c r="H5550" i="16"/>
  <c r="F5550" i="16"/>
  <c r="K5550" i="16"/>
  <c r="L5550" i="16"/>
  <c r="B16498" i="16"/>
  <c r="C16498" i="16"/>
  <c r="D16499" i="16"/>
  <c r="E13832" i="16"/>
  <c r="F13829" i="16"/>
  <c r="K13829" i="16"/>
  <c r="L13829" i="16"/>
  <c r="J13829" i="16"/>
  <c r="H13829" i="16"/>
  <c r="I13829" i="16"/>
  <c r="E13179" i="16"/>
  <c r="E5442" i="16"/>
  <c r="H5441" i="16"/>
  <c r="L8618" i="16"/>
  <c r="J7378" i="16"/>
  <c r="E7379" i="16"/>
  <c r="F7378" i="16"/>
  <c r="K7378" i="16"/>
  <c r="H7378" i="16"/>
  <c r="E9237" i="16"/>
  <c r="K15138" i="16"/>
  <c r="L15138" i="16"/>
  <c r="E12723" i="16"/>
  <c r="F12720" i="16"/>
  <c r="J12720" i="16"/>
  <c r="H12720" i="16"/>
  <c r="I12720" i="16"/>
  <c r="E15468" i="16"/>
  <c r="K7123" i="16"/>
  <c r="E11832" i="16"/>
  <c r="F11829" i="16"/>
  <c r="K11829" i="16"/>
  <c r="L11829" i="16"/>
  <c r="J11829" i="16"/>
  <c r="I11829" i="16"/>
  <c r="H11829" i="16"/>
  <c r="K11300" i="16"/>
  <c r="L11300" i="16"/>
  <c r="B1951" i="16"/>
  <c r="C1951" i="16"/>
  <c r="D1952" i="16"/>
  <c r="D16012" i="16"/>
  <c r="B16011" i="16"/>
  <c r="C16011" i="16"/>
  <c r="J12979" i="16"/>
  <c r="E12980" i="16"/>
  <c r="I12979" i="16"/>
  <c r="E15031" i="16"/>
  <c r="I15028" i="16"/>
  <c r="F15028" i="16"/>
  <c r="J15028" i="16"/>
  <c r="H15028" i="16"/>
  <c r="B842" i="16"/>
  <c r="C842" i="16"/>
  <c r="D843" i="16"/>
  <c r="D16412" i="16"/>
  <c r="C16411" i="16"/>
  <c r="B16411" i="16"/>
  <c r="E6091" i="16"/>
  <c r="H6088" i="16"/>
  <c r="F6088" i="16"/>
  <c r="J6088" i="16"/>
  <c r="I6088" i="16"/>
  <c r="L16319" i="16"/>
  <c r="J12885" i="16"/>
  <c r="D2311" i="16"/>
  <c r="F2310" i="16"/>
  <c r="K2310" i="16"/>
  <c r="L2310" i="16"/>
  <c r="C2310" i="16"/>
  <c r="B2310" i="16"/>
  <c r="K16009" i="16"/>
  <c r="L16009" i="16"/>
  <c r="E10007" i="16"/>
  <c r="D13177" i="16"/>
  <c r="B13176" i="16"/>
  <c r="C13176" i="16"/>
  <c r="L7578" i="16"/>
  <c r="E14595" i="16"/>
  <c r="H14592" i="16"/>
  <c r="J14592" i="16"/>
  <c r="I14592" i="16"/>
  <c r="F14592" i="16"/>
  <c r="I6277" i="16"/>
  <c r="L7475" i="16"/>
  <c r="E14051" i="16"/>
  <c r="E14160" i="16"/>
  <c r="J13612" i="16"/>
  <c r="E9544" i="16"/>
  <c r="I9541" i="16"/>
  <c r="H9541" i="16"/>
  <c r="F9541" i="16"/>
  <c r="J9541" i="16"/>
  <c r="E7288" i="16"/>
  <c r="J13830" i="16"/>
  <c r="E8185" i="16"/>
  <c r="J8182" i="16"/>
  <c r="I8182" i="16"/>
  <c r="F8182" i="16"/>
  <c r="H8182" i="16"/>
  <c r="B649" i="16"/>
  <c r="D650" i="16"/>
  <c r="C649" i="16"/>
  <c r="E13940" i="16"/>
  <c r="F13939" i="16"/>
  <c r="E8469" i="16"/>
  <c r="J8466" i="16"/>
  <c r="I8466" i="16"/>
  <c r="H8466" i="16"/>
  <c r="F8466" i="16"/>
  <c r="K8466" i="16"/>
  <c r="J15247" i="16"/>
  <c r="I15247" i="16"/>
  <c r="E15248" i="16"/>
  <c r="F15247" i="16"/>
  <c r="C5334" i="16"/>
  <c r="B5334" i="16"/>
  <c r="E11420" i="16"/>
  <c r="J11417" i="16"/>
  <c r="I11417" i="16"/>
  <c r="H11417" i="16"/>
  <c r="F11417" i="16"/>
  <c r="J4768" i="16"/>
  <c r="I4768" i="16"/>
  <c r="E4769" i="16"/>
  <c r="H4768" i="16"/>
  <c r="F4768" i="16"/>
  <c r="B3032" i="16"/>
  <c r="C3032" i="16"/>
  <c r="D1037" i="16"/>
  <c r="B1036" i="16"/>
  <c r="C1036" i="16"/>
  <c r="E8774" i="16"/>
  <c r="F8771" i="16"/>
  <c r="J8771" i="16"/>
  <c r="I8771" i="16"/>
  <c r="H8771" i="16"/>
  <c r="E4934" i="16"/>
  <c r="F4931" i="16"/>
  <c r="J4931" i="16"/>
  <c r="I4931" i="16"/>
  <c r="H4931" i="16"/>
  <c r="D12723" i="16"/>
  <c r="B12722" i="16"/>
  <c r="C12722" i="16"/>
  <c r="E6516" i="16"/>
  <c r="I6513" i="16"/>
  <c r="F6513" i="16"/>
  <c r="J6513" i="16"/>
  <c r="H6513" i="16"/>
  <c r="K9696" i="16"/>
  <c r="L9696" i="16"/>
  <c r="J15029" i="16"/>
  <c r="E11532" i="16"/>
  <c r="F11529" i="16"/>
  <c r="J11529" i="16"/>
  <c r="I11529" i="16"/>
  <c r="H11529" i="16"/>
  <c r="E11639" i="16"/>
  <c r="J4847" i="16"/>
  <c r="I4847" i="16"/>
  <c r="E4848" i="16"/>
  <c r="H4847" i="16"/>
  <c r="F4847" i="16"/>
  <c r="B67" i="16"/>
  <c r="C67" i="16"/>
  <c r="D68" i="16"/>
  <c r="B1228" i="16"/>
  <c r="C1228" i="16"/>
  <c r="D1229" i="16"/>
  <c r="E16013" i="16"/>
  <c r="E6925" i="16"/>
  <c r="J14593" i="16"/>
  <c r="B13506" i="16"/>
  <c r="C13506" i="16"/>
  <c r="D13507" i="16"/>
  <c r="J6277" i="16"/>
  <c r="D14813" i="16"/>
  <c r="B14812" i="16"/>
  <c r="C14812" i="16"/>
  <c r="J7687" i="16"/>
  <c r="E7688" i="16"/>
  <c r="F7687" i="16"/>
  <c r="K7687" i="16"/>
  <c r="H7687" i="16"/>
  <c r="F9542" i="16"/>
  <c r="K9542" i="16"/>
  <c r="B15140" i="16"/>
  <c r="C15140" i="16"/>
  <c r="D15141" i="16"/>
  <c r="E7051" i="16"/>
  <c r="H7050" i="16"/>
  <c r="I8183" i="16"/>
  <c r="L8183" i="16"/>
  <c r="D16716" i="16"/>
  <c r="C16715" i="16"/>
  <c r="B16715" i="16"/>
  <c r="D12583" i="16"/>
  <c r="C12582" i="16"/>
  <c r="B12582" i="16"/>
  <c r="B14378" i="16"/>
  <c r="C14378" i="16"/>
  <c r="D14379" i="16"/>
  <c r="D15903" i="16"/>
  <c r="B15902" i="16"/>
  <c r="C15902" i="16"/>
  <c r="E5026" i="16"/>
  <c r="E8620" i="16"/>
  <c r="J8617" i="16"/>
  <c r="I8617" i="16"/>
  <c r="H8617" i="16"/>
  <c r="F8617" i="16"/>
  <c r="E14704" i="16"/>
  <c r="H14701" i="16"/>
  <c r="F14701" i="16"/>
  <c r="K14701" i="16"/>
  <c r="I14701" i="16"/>
  <c r="J14701" i="16"/>
  <c r="E6188" i="16"/>
  <c r="I6185" i="16"/>
  <c r="H6185" i="16"/>
  <c r="J6185" i="16"/>
  <c r="F6185" i="16"/>
  <c r="K6185" i="16"/>
  <c r="I11418" i="16"/>
  <c r="L11418" i="16"/>
  <c r="H12146" i="16"/>
  <c r="E12147" i="16"/>
  <c r="E7125" i="16"/>
  <c r="J7122" i="16"/>
  <c r="I7122" i="16"/>
  <c r="H7122" i="16"/>
  <c r="F7122" i="16"/>
  <c r="K7122" i="16"/>
  <c r="I8772" i="16"/>
  <c r="H13285" i="16"/>
  <c r="E13286" i="16"/>
  <c r="I13285" i="16"/>
  <c r="I4932" i="16"/>
  <c r="E11302" i="16"/>
  <c r="F11299" i="16"/>
  <c r="K11299" i="16"/>
  <c r="L11299" i="16"/>
  <c r="J11299" i="16"/>
  <c r="I11299" i="16"/>
  <c r="H11299" i="16"/>
  <c r="E16497" i="16"/>
  <c r="I16494" i="16"/>
  <c r="J16494" i="16"/>
  <c r="H16494" i="16"/>
  <c r="F16494" i="16"/>
  <c r="K16494" i="16"/>
  <c r="L16494" i="16"/>
  <c r="D14595" i="16"/>
  <c r="C14594" i="16"/>
  <c r="B14594" i="16"/>
  <c r="E10622" i="16"/>
  <c r="H10619" i="16"/>
  <c r="F10619" i="16"/>
  <c r="J10619" i="16"/>
  <c r="I10619" i="16"/>
  <c r="J16647" i="16"/>
  <c r="E16648" i="16"/>
  <c r="F16647" i="16"/>
  <c r="E15903" i="16"/>
  <c r="I15900" i="16"/>
  <c r="H15900" i="16"/>
  <c r="F15900" i="16"/>
  <c r="J15900" i="16"/>
  <c r="I10620" i="16"/>
  <c r="E5988" i="16"/>
  <c r="H5985" i="16"/>
  <c r="F5985" i="16"/>
  <c r="J5985" i="16"/>
  <c r="I5985" i="16"/>
  <c r="J6089" i="16"/>
  <c r="E11179" i="16"/>
  <c r="D15795" i="16"/>
  <c r="C15794" i="16"/>
  <c r="B15794" i="16"/>
  <c r="B3638" i="16"/>
  <c r="C3638" i="16"/>
  <c r="E10913" i="16"/>
  <c r="E7925" i="16"/>
  <c r="J7922" i="16"/>
  <c r="H7922" i="16"/>
  <c r="F7922" i="16"/>
  <c r="K7922" i="16"/>
  <c r="I7922" i="16"/>
  <c r="K16713" i="16"/>
  <c r="L16713" i="16"/>
  <c r="K4567" i="16"/>
  <c r="L4567" i="16"/>
  <c r="C11941" i="16"/>
  <c r="B11941" i="16"/>
  <c r="E7580" i="16"/>
  <c r="I7577" i="16"/>
  <c r="H7577" i="16"/>
  <c r="F7577" i="16"/>
  <c r="K7577" i="16"/>
  <c r="L7577" i="16"/>
  <c r="J7577" i="16"/>
  <c r="B13941" i="16"/>
  <c r="C13941" i="16"/>
  <c r="D13942" i="16"/>
  <c r="D12801" i="16"/>
  <c r="B12800" i="16"/>
  <c r="C12800" i="16"/>
  <c r="F6277" i="16"/>
  <c r="K6277" i="16"/>
  <c r="L6277" i="16"/>
  <c r="E7477" i="16"/>
  <c r="J7474" i="16"/>
  <c r="I7474" i="16"/>
  <c r="H7474" i="16"/>
  <c r="F7474" i="16"/>
  <c r="K7474" i="16"/>
  <c r="E6363" i="16"/>
  <c r="D13833" i="16"/>
  <c r="B13832" i="16"/>
  <c r="C13832" i="16"/>
  <c r="J8183" i="16"/>
  <c r="J10466" i="16"/>
  <c r="I10466" i="16"/>
  <c r="E10467" i="16"/>
  <c r="H10466" i="16"/>
  <c r="F10466" i="16"/>
  <c r="K10466" i="16"/>
  <c r="L10466" i="16"/>
  <c r="D15576" i="16"/>
  <c r="C15575" i="16"/>
  <c r="B15575" i="16"/>
  <c r="J14375" i="16"/>
  <c r="H14375" i="16"/>
  <c r="E14376" i="16"/>
  <c r="F14375" i="16"/>
  <c r="I14375" i="16"/>
  <c r="B5335" i="16"/>
  <c r="C5335" i="16"/>
  <c r="J14702" i="16"/>
  <c r="I6186" i="16"/>
  <c r="J11418" i="16"/>
  <c r="E6584" i="16"/>
  <c r="J15138" i="16"/>
  <c r="D16223" i="16"/>
  <c r="C16222" i="16"/>
  <c r="B16222" i="16"/>
  <c r="E9853" i="16"/>
  <c r="J11918" i="16"/>
  <c r="I11918" i="16"/>
  <c r="E11919" i="16"/>
  <c r="H11918" i="16"/>
  <c r="F11918" i="16"/>
  <c r="K11918" i="16"/>
  <c r="L11918" i="16"/>
  <c r="B407" i="16"/>
  <c r="C407" i="16"/>
  <c r="D408" i="16"/>
  <c r="B8729" i="16"/>
  <c r="C8729" i="16"/>
  <c r="J8772" i="16"/>
  <c r="J4932" i="16"/>
  <c r="E7204" i="16"/>
  <c r="F7201" i="16"/>
  <c r="J7201" i="16"/>
  <c r="I7201" i="16"/>
  <c r="H7201" i="16"/>
  <c r="C1589" i="16"/>
  <c r="B1589" i="16"/>
  <c r="D1590" i="16"/>
  <c r="J16495" i="16"/>
  <c r="K8926" i="16"/>
  <c r="E9698" i="16"/>
  <c r="H9695" i="16"/>
  <c r="F9695" i="16"/>
  <c r="K9695" i="16"/>
  <c r="L9695" i="16"/>
  <c r="J9695" i="16"/>
  <c r="I9695" i="16"/>
  <c r="E13723" i="16"/>
  <c r="J13720" i="16"/>
  <c r="H13720" i="16"/>
  <c r="I13720" i="16"/>
  <c r="F13720" i="16"/>
  <c r="K10620" i="16"/>
  <c r="L10620" i="16"/>
  <c r="I6089" i="16"/>
  <c r="L6089" i="16"/>
  <c r="E5660" i="16"/>
  <c r="H5659" i="16"/>
  <c r="F4695" i="16"/>
  <c r="E15358" i="16"/>
  <c r="I15355" i="16"/>
  <c r="H15355" i="16"/>
  <c r="F15355" i="16"/>
  <c r="J15355" i="16"/>
  <c r="B14157" i="16"/>
  <c r="C14157" i="16"/>
  <c r="D14158" i="16"/>
  <c r="E15794" i="16"/>
  <c r="H15791" i="16"/>
  <c r="F15791" i="16"/>
  <c r="K15791" i="16"/>
  <c r="L15791" i="16"/>
  <c r="I15791" i="16"/>
  <c r="J15791" i="16"/>
  <c r="F13503" i="16"/>
  <c r="E13077" i="16"/>
  <c r="F13076" i="16"/>
  <c r="I11046" i="16"/>
  <c r="L11046" i="16"/>
  <c r="E14486" i="16"/>
  <c r="J14483" i="16"/>
  <c r="I14483" i="16"/>
  <c r="H14483" i="16"/>
  <c r="F14483" i="16"/>
  <c r="H16413" i="16"/>
  <c r="E16414" i="16"/>
  <c r="I16413" i="16"/>
  <c r="E13396" i="16"/>
  <c r="J13393" i="16"/>
  <c r="I13393" i="16"/>
  <c r="H13393" i="16"/>
  <c r="F13393" i="16"/>
  <c r="K13393" i="16"/>
  <c r="L13393" i="16"/>
  <c r="D5338" i="16"/>
  <c r="D5337" i="16"/>
  <c r="B5336" i="16"/>
  <c r="C5336" i="16"/>
  <c r="D5339" i="16"/>
  <c r="E5333" i="16"/>
  <c r="F5332" i="16"/>
  <c r="K5332" i="16"/>
  <c r="H5332" i="16"/>
  <c r="J5332" i="16"/>
  <c r="J6186" i="16"/>
  <c r="E7804" i="16"/>
  <c r="J7801" i="16"/>
  <c r="I7801" i="16"/>
  <c r="F7801" i="16"/>
  <c r="H7801" i="16"/>
  <c r="F15683" i="16"/>
  <c r="E12522" i="16"/>
  <c r="J12519" i="16"/>
  <c r="F12519" i="16"/>
  <c r="K12519" i="16"/>
  <c r="L12519" i="16"/>
  <c r="C528" i="16"/>
  <c r="B528" i="16"/>
  <c r="D529" i="16"/>
  <c r="K6441" i="16"/>
  <c r="L6441" i="16"/>
  <c r="B14266" i="16"/>
  <c r="C14266" i="16"/>
  <c r="D14267" i="16"/>
  <c r="D16321" i="16"/>
  <c r="C16320" i="16"/>
  <c r="B16320" i="16"/>
  <c r="J11830" i="16"/>
  <c r="E10770" i="16"/>
  <c r="F10767" i="16"/>
  <c r="J10767" i="16"/>
  <c r="I10767" i="16"/>
  <c r="H10767" i="16"/>
  <c r="L9079" i="16"/>
  <c r="K12799" i="16"/>
  <c r="L12799" i="16"/>
  <c r="K10311" i="16"/>
  <c r="L10311" i="16"/>
  <c r="F14920" i="16"/>
  <c r="D13724" i="16"/>
  <c r="B13723" i="16"/>
  <c r="C13723" i="16"/>
  <c r="J13721" i="16"/>
  <c r="J15901" i="16"/>
  <c r="F8050" i="16"/>
  <c r="K8050" i="16"/>
  <c r="L8050" i="16"/>
  <c r="J10620" i="16"/>
  <c r="J5986" i="16"/>
  <c r="B12651" i="16"/>
  <c r="D12652" i="16"/>
  <c r="C12651" i="16"/>
  <c r="F15901" i="16"/>
  <c r="K15901" i="16"/>
  <c r="L15901" i="16"/>
  <c r="J8050" i="16"/>
  <c r="H12885" i="16"/>
  <c r="K12885" i="16"/>
  <c r="L12885" i="16"/>
  <c r="B3639" i="16"/>
  <c r="C3639" i="16"/>
  <c r="D16650" i="16"/>
  <c r="B16649" i="16"/>
  <c r="C16649" i="16"/>
  <c r="H4695" i="16"/>
  <c r="E16717" i="16"/>
  <c r="B15032" i="16"/>
  <c r="C15032" i="16"/>
  <c r="D15033" i="16"/>
  <c r="H15574" i="16"/>
  <c r="K15574" i="16"/>
  <c r="L15574" i="16"/>
  <c r="E9389" i="16"/>
  <c r="H9388" i="16"/>
  <c r="E4569" i="16"/>
  <c r="H4566" i="16"/>
  <c r="F4566" i="16"/>
  <c r="J4566" i="16"/>
  <c r="I4566" i="16"/>
  <c r="C11942" i="16"/>
  <c r="B11942" i="16"/>
  <c r="H15356" i="16"/>
  <c r="K15356" i="16"/>
  <c r="L15356" i="16"/>
  <c r="D14704" i="16"/>
  <c r="C14703" i="16"/>
  <c r="B14703" i="16"/>
  <c r="D2615" i="16"/>
  <c r="B2614" i="16"/>
  <c r="C2614" i="16"/>
  <c r="D13614" i="16"/>
  <c r="B13613" i="16"/>
  <c r="C13613" i="16"/>
  <c r="H13612" i="16"/>
  <c r="F12076" i="16"/>
  <c r="K12076" i="16"/>
  <c r="L12076" i="16"/>
  <c r="J8322" i="16"/>
  <c r="I8322" i="16"/>
  <c r="E8323" i="16"/>
  <c r="H8322" i="16"/>
  <c r="F8322" i="16"/>
  <c r="F13830" i="16"/>
  <c r="K13830" i="16"/>
  <c r="L13830" i="16"/>
  <c r="C2420" i="16"/>
  <c r="B2420" i="16"/>
  <c r="D2421" i="16"/>
  <c r="F2418" i="16"/>
  <c r="K2418" i="16"/>
  <c r="L2418" i="16"/>
  <c r="F15792" i="16"/>
  <c r="K15792" i="16"/>
  <c r="L15792" i="16"/>
  <c r="D141" i="16"/>
  <c r="B140" i="16"/>
  <c r="C140" i="16"/>
  <c r="F11736" i="16"/>
  <c r="K11736" i="16"/>
  <c r="L11736" i="16"/>
  <c r="E12001" i="16"/>
  <c r="H12000" i="16"/>
  <c r="J8467" i="16"/>
  <c r="H13503" i="16"/>
  <c r="J11046" i="16"/>
  <c r="J14484" i="16"/>
  <c r="J13394" i="16"/>
  <c r="H12648" i="16"/>
  <c r="E12649" i="16"/>
  <c r="I12648" i="16"/>
  <c r="J12648" i="16"/>
  <c r="F12648" i="16"/>
  <c r="J5223" i="16"/>
  <c r="E5224" i="16"/>
  <c r="F5223" i="16"/>
  <c r="K5223" i="16"/>
  <c r="H5223" i="16"/>
  <c r="B16575" i="16"/>
  <c r="D16576" i="16"/>
  <c r="C16575" i="16"/>
  <c r="F6186" i="16"/>
  <c r="K6186" i="16"/>
  <c r="L6186" i="16"/>
  <c r="B13397" i="16"/>
  <c r="C13397" i="16"/>
  <c r="D13398" i="16"/>
  <c r="E16121" i="16"/>
  <c r="I16118" i="16"/>
  <c r="F16118" i="16"/>
  <c r="H16118" i="16"/>
  <c r="J16118" i="16"/>
  <c r="I7802" i="16"/>
  <c r="L7802" i="16"/>
  <c r="H12721" i="16"/>
  <c r="D3037" i="16"/>
  <c r="D3035" i="16"/>
  <c r="B3034" i="16"/>
  <c r="C3034" i="16"/>
  <c r="D3036" i="16"/>
  <c r="E4630" i="16"/>
  <c r="J4627" i="16"/>
  <c r="I4627" i="16"/>
  <c r="H4627" i="16"/>
  <c r="F4627" i="16"/>
  <c r="H15683" i="16"/>
  <c r="F12520" i="16"/>
  <c r="K12520" i="16"/>
  <c r="L12520" i="16"/>
  <c r="B8730" i="16"/>
  <c r="C8730" i="16"/>
  <c r="I11830" i="16"/>
  <c r="F10768" i="16"/>
  <c r="K10768" i="16"/>
  <c r="L10768" i="16"/>
  <c r="F6514" i="16"/>
  <c r="K6514" i="16"/>
  <c r="L6514" i="16"/>
  <c r="F10158" i="16"/>
  <c r="E12803" i="16"/>
  <c r="E8928" i="16"/>
  <c r="H8925" i="16"/>
  <c r="F8925" i="16"/>
  <c r="J8925" i="16"/>
  <c r="I8925" i="16"/>
  <c r="H14920" i="16"/>
  <c r="F15029" i="16"/>
  <c r="E5770" i="16"/>
  <c r="H5767" i="16"/>
  <c r="F5767" i="16"/>
  <c r="K5767" i="16"/>
  <c r="L5767" i="16"/>
  <c r="I5767" i="16"/>
  <c r="J5767" i="16"/>
  <c r="J11530" i="16"/>
  <c r="K14047" i="16"/>
  <c r="L14047" i="16"/>
  <c r="F13612" i="16"/>
  <c r="K13612" i="16"/>
  <c r="L13612" i="16"/>
  <c r="I9542" i="16"/>
  <c r="E16577" i="16"/>
  <c r="E16322" i="16"/>
  <c r="B16121" i="16"/>
  <c r="C16121" i="16"/>
  <c r="D16122" i="16"/>
  <c r="J12209" i="16"/>
  <c r="F12209" i="16"/>
  <c r="K12209" i="16"/>
  <c r="L12209" i="16"/>
  <c r="H13830" i="16"/>
  <c r="B213" i="16"/>
  <c r="C213" i="16"/>
  <c r="D214" i="16"/>
  <c r="E6984" i="16"/>
  <c r="H6983" i="16"/>
  <c r="I8467" i="16"/>
  <c r="L8467" i="16"/>
  <c r="L5022" i="16"/>
  <c r="J8618" i="16"/>
  <c r="K9233" i="16"/>
  <c r="L9233" i="16"/>
  <c r="J7802" i="16"/>
  <c r="F12721" i="16"/>
  <c r="K12721" i="16"/>
  <c r="L12721" i="16"/>
  <c r="I7123" i="16"/>
  <c r="I15683" i="16"/>
  <c r="J12520" i="16"/>
  <c r="D8733" i="16"/>
  <c r="D8732" i="16"/>
  <c r="B8731" i="16"/>
  <c r="C8731" i="16"/>
  <c r="D8734" i="16"/>
  <c r="B15357" i="16"/>
  <c r="C15357" i="16"/>
  <c r="D15358" i="16"/>
  <c r="E6443" i="16"/>
  <c r="F6440" i="16"/>
  <c r="J6440" i="16"/>
  <c r="I6440" i="16"/>
  <c r="H6440" i="16"/>
  <c r="D14486" i="16"/>
  <c r="B14485" i="16"/>
  <c r="C14485" i="16"/>
  <c r="F11830" i="16"/>
  <c r="K11830" i="16"/>
  <c r="L11830" i="16"/>
  <c r="J11300" i="16"/>
  <c r="I6514" i="16"/>
  <c r="H10158" i="16"/>
  <c r="E9083" i="16"/>
  <c r="I8926" i="16"/>
  <c r="E5878" i="16"/>
  <c r="J5877" i="16"/>
  <c r="I14920" i="16"/>
  <c r="H15029" i="16"/>
  <c r="I5768" i="16"/>
  <c r="L5768" i="16"/>
  <c r="I11530" i="16"/>
  <c r="F16322" i="16"/>
  <c r="K16322" i="16"/>
  <c r="J16322" i="16"/>
  <c r="I16322" i="16"/>
  <c r="H16322" i="16"/>
  <c r="E16323" i="16"/>
  <c r="K15029" i="16"/>
  <c r="L15029" i="16"/>
  <c r="E4631" i="16"/>
  <c r="K4566" i="16"/>
  <c r="L4566" i="16"/>
  <c r="E16718" i="16"/>
  <c r="F16717" i="16"/>
  <c r="D5340" i="16"/>
  <c r="B5339" i="16"/>
  <c r="C5339" i="16"/>
  <c r="D5342" i="16"/>
  <c r="D5341" i="16"/>
  <c r="E13078" i="16"/>
  <c r="J13075" i="16"/>
  <c r="I13075" i="16"/>
  <c r="F13075" i="16"/>
  <c r="H13075" i="16"/>
  <c r="B14158" i="16"/>
  <c r="C14158" i="16"/>
  <c r="D14159" i="16"/>
  <c r="E6364" i="16"/>
  <c r="J6361" i="16"/>
  <c r="I6361" i="16"/>
  <c r="H6361" i="16"/>
  <c r="F6361" i="16"/>
  <c r="K6361" i="16"/>
  <c r="L6361" i="16"/>
  <c r="F10913" i="16"/>
  <c r="K10913" i="16"/>
  <c r="L10913" i="16"/>
  <c r="E10914" i="16"/>
  <c r="H10913" i="16"/>
  <c r="J10913" i="16"/>
  <c r="I10913" i="16"/>
  <c r="E8621" i="16"/>
  <c r="D15904" i="16"/>
  <c r="B15903" i="16"/>
  <c r="C15903" i="16"/>
  <c r="D15142" i="16"/>
  <c r="C15141" i="16"/>
  <c r="B15141" i="16"/>
  <c r="B68" i="16"/>
  <c r="C68" i="16"/>
  <c r="D69" i="16"/>
  <c r="E11533" i="16"/>
  <c r="E7289" i="16"/>
  <c r="J7286" i="16"/>
  <c r="I7286" i="16"/>
  <c r="F7286" i="16"/>
  <c r="K7286" i="16"/>
  <c r="L7286" i="16"/>
  <c r="H7286" i="16"/>
  <c r="E10008" i="16"/>
  <c r="K6276" i="16"/>
  <c r="L6276" i="16"/>
  <c r="K8049" i="16"/>
  <c r="L8049" i="16"/>
  <c r="L11530" i="16"/>
  <c r="F12581" i="16"/>
  <c r="K12581" i="16"/>
  <c r="L12581" i="16"/>
  <c r="L15682" i="16"/>
  <c r="K15137" i="16"/>
  <c r="L15137" i="16"/>
  <c r="E11049" i="16"/>
  <c r="D14052" i="16"/>
  <c r="C14051" i="16"/>
  <c r="B14051" i="16"/>
  <c r="D11947" i="16"/>
  <c r="D11946" i="16"/>
  <c r="B11944" i="16"/>
  <c r="C11944" i="16"/>
  <c r="D11945" i="16"/>
  <c r="C3641" i="16"/>
  <c r="B3641" i="16"/>
  <c r="D14487" i="16"/>
  <c r="B14486" i="16"/>
  <c r="C14486" i="16"/>
  <c r="E6985" i="16"/>
  <c r="I6982" i="16"/>
  <c r="H6982" i="16"/>
  <c r="F6982" i="16"/>
  <c r="K6982" i="16"/>
  <c r="L6982" i="16"/>
  <c r="J6982" i="16"/>
  <c r="B3036" i="16"/>
  <c r="C3036" i="16"/>
  <c r="K12648" i="16"/>
  <c r="L12648" i="16"/>
  <c r="B15033" i="16"/>
  <c r="D15034" i="16"/>
  <c r="C15033" i="16"/>
  <c r="C16321" i="16"/>
  <c r="B16321" i="16"/>
  <c r="D16322" i="16"/>
  <c r="E7805" i="16"/>
  <c r="E13397" i="16"/>
  <c r="J13076" i="16"/>
  <c r="K4695" i="16"/>
  <c r="L4695" i="16"/>
  <c r="K13720" i="16"/>
  <c r="L13720" i="16"/>
  <c r="D16224" i="16"/>
  <c r="C16223" i="16"/>
  <c r="B16223" i="16"/>
  <c r="I6362" i="16"/>
  <c r="L7922" i="16"/>
  <c r="E11180" i="16"/>
  <c r="H11179" i="16"/>
  <c r="F11179" i="16"/>
  <c r="I11179" i="16"/>
  <c r="J11179" i="16"/>
  <c r="E5989" i="16"/>
  <c r="E16649" i="16"/>
  <c r="F16646" i="16"/>
  <c r="K16646" i="16"/>
  <c r="L16646" i="16"/>
  <c r="H16646" i="16"/>
  <c r="J16646" i="16"/>
  <c r="I16646" i="16"/>
  <c r="E10623" i="16"/>
  <c r="E16498" i="16"/>
  <c r="E13287" i="16"/>
  <c r="J13284" i="16"/>
  <c r="I13284" i="16"/>
  <c r="H13284" i="16"/>
  <c r="F13284" i="16"/>
  <c r="L14701" i="16"/>
  <c r="B14379" i="16"/>
  <c r="D14380" i="16"/>
  <c r="C14379" i="16"/>
  <c r="D16717" i="16"/>
  <c r="C16716" i="16"/>
  <c r="B16716" i="16"/>
  <c r="E11640" i="16"/>
  <c r="H11639" i="16"/>
  <c r="F11639" i="16"/>
  <c r="I11639" i="16"/>
  <c r="J11639" i="16"/>
  <c r="E13941" i="16"/>
  <c r="H13938" i="16"/>
  <c r="J13938" i="16"/>
  <c r="I13938" i="16"/>
  <c r="F13938" i="16"/>
  <c r="K8182" i="16"/>
  <c r="L8182" i="16"/>
  <c r="I7287" i="16"/>
  <c r="E14596" i="16"/>
  <c r="D16413" i="16"/>
  <c r="B16412" i="16"/>
  <c r="C16412" i="16"/>
  <c r="E15032" i="16"/>
  <c r="B16012" i="16"/>
  <c r="C16012" i="16"/>
  <c r="D16013" i="16"/>
  <c r="E9238" i="16"/>
  <c r="E13833" i="16"/>
  <c r="C12979" i="16"/>
  <c r="B12979" i="16"/>
  <c r="D12980" i="16"/>
  <c r="E10161" i="16"/>
  <c r="E15686" i="16"/>
  <c r="E15141" i="16"/>
  <c r="D13078" i="16"/>
  <c r="C13077" i="16"/>
  <c r="B13077" i="16"/>
  <c r="I6983" i="16"/>
  <c r="D16123" i="16"/>
  <c r="B16122" i="16"/>
  <c r="C16122" i="16"/>
  <c r="J12803" i="16"/>
  <c r="E12804" i="16"/>
  <c r="I12803" i="16"/>
  <c r="K16118" i="16"/>
  <c r="L16118" i="16"/>
  <c r="B16576" i="16"/>
  <c r="C16576" i="16"/>
  <c r="D16577" i="16"/>
  <c r="K8322" i="16"/>
  <c r="L8322" i="16"/>
  <c r="B14704" i="16"/>
  <c r="C14704" i="16"/>
  <c r="D14705" i="16"/>
  <c r="E4570" i="16"/>
  <c r="B14267" i="16"/>
  <c r="C14267" i="16"/>
  <c r="D14268" i="16"/>
  <c r="C5337" i="16"/>
  <c r="B5337" i="16"/>
  <c r="K13503" i="16"/>
  <c r="L13503" i="16"/>
  <c r="J5659" i="16"/>
  <c r="D409" i="16"/>
  <c r="B408" i="16"/>
  <c r="C408" i="16"/>
  <c r="J6362" i="16"/>
  <c r="I16647" i="16"/>
  <c r="F13285" i="16"/>
  <c r="K13285" i="16"/>
  <c r="L13285" i="16"/>
  <c r="E7126" i="16"/>
  <c r="L6185" i="16"/>
  <c r="K4847" i="16"/>
  <c r="L4847" i="16"/>
  <c r="D12724" i="16"/>
  <c r="B12723" i="16"/>
  <c r="C12723" i="16"/>
  <c r="K4768" i="16"/>
  <c r="L4768" i="16"/>
  <c r="H13939" i="16"/>
  <c r="K13939" i="16"/>
  <c r="L13939" i="16"/>
  <c r="J7287" i="16"/>
  <c r="J14051" i="16"/>
  <c r="I14051" i="16"/>
  <c r="F14051" i="16"/>
  <c r="E14052" i="16"/>
  <c r="H14051" i="16"/>
  <c r="D844" i="16"/>
  <c r="B843" i="16"/>
  <c r="C843" i="16"/>
  <c r="B1952" i="16"/>
  <c r="C1952" i="16"/>
  <c r="D1953" i="16"/>
  <c r="E11833" i="16"/>
  <c r="D16500" i="16"/>
  <c r="C16499" i="16"/>
  <c r="B16499" i="16"/>
  <c r="C286" i="16"/>
  <c r="B286" i="16"/>
  <c r="D287" i="16"/>
  <c r="E8053" i="16"/>
  <c r="E14923" i="16"/>
  <c r="E11739" i="16"/>
  <c r="K12075" i="16"/>
  <c r="L12075" i="16"/>
  <c r="C3642" i="16"/>
  <c r="B3642" i="16"/>
  <c r="B8732" i="16"/>
  <c r="C8732" i="16"/>
  <c r="B3035" i="16"/>
  <c r="C3035" i="16"/>
  <c r="F12000" i="16"/>
  <c r="K12000" i="16"/>
  <c r="D142" i="16"/>
  <c r="B141" i="16"/>
  <c r="C141" i="16"/>
  <c r="D13615" i="16"/>
  <c r="B13614" i="16"/>
  <c r="C13614" i="16"/>
  <c r="F9388" i="16"/>
  <c r="K9388" i="16"/>
  <c r="B12652" i="16"/>
  <c r="C12652" i="16"/>
  <c r="D12653" i="16"/>
  <c r="E12523" i="16"/>
  <c r="E16415" i="16"/>
  <c r="F16412" i="16"/>
  <c r="K16412" i="16"/>
  <c r="L16412" i="16"/>
  <c r="J16412" i="16"/>
  <c r="I16412" i="16"/>
  <c r="H16412" i="16"/>
  <c r="E14487" i="16"/>
  <c r="F5659" i="16"/>
  <c r="K5659" i="16"/>
  <c r="E9699" i="16"/>
  <c r="L7474" i="16"/>
  <c r="D12802" i="16"/>
  <c r="C12801" i="16"/>
  <c r="B12801" i="16"/>
  <c r="E7581" i="16"/>
  <c r="E12148" i="16"/>
  <c r="F12145" i="16"/>
  <c r="K12145" i="16"/>
  <c r="L12145" i="16"/>
  <c r="J12145" i="16"/>
  <c r="I12145" i="16"/>
  <c r="H12145" i="16"/>
  <c r="E14705" i="16"/>
  <c r="E5027" i="16"/>
  <c r="H5026" i="16"/>
  <c r="F5026" i="16"/>
  <c r="J5026" i="16"/>
  <c r="I5026" i="16"/>
  <c r="F7050" i="16"/>
  <c r="K7050" i="16"/>
  <c r="L9542" i="16"/>
  <c r="D14814" i="16"/>
  <c r="B14813" i="16"/>
  <c r="C14813" i="16"/>
  <c r="H16013" i="16"/>
  <c r="E16014" i="16"/>
  <c r="J16013" i="16"/>
  <c r="I16013" i="16"/>
  <c r="F16013" i="16"/>
  <c r="K16013" i="16"/>
  <c r="L16013" i="16"/>
  <c r="K8771" i="16"/>
  <c r="L8771" i="16"/>
  <c r="E11421" i="16"/>
  <c r="L8466" i="16"/>
  <c r="I13939" i="16"/>
  <c r="E12981" i="16"/>
  <c r="J12978" i="16"/>
  <c r="H12978" i="16"/>
  <c r="F12978" i="16"/>
  <c r="I12978" i="16"/>
  <c r="L7123" i="16"/>
  <c r="F5441" i="16"/>
  <c r="K5441" i="16"/>
  <c r="J13179" i="16"/>
  <c r="E13180" i="16"/>
  <c r="I13179" i="16"/>
  <c r="E6280" i="16"/>
  <c r="K12884" i="16"/>
  <c r="L12884" i="16"/>
  <c r="A82" i="1"/>
  <c r="H81" i="1"/>
  <c r="I81" i="1"/>
  <c r="B81" i="1"/>
  <c r="C81" i="1"/>
  <c r="E16224" i="16"/>
  <c r="I16221" i="16"/>
  <c r="H16221" i="16"/>
  <c r="F16221" i="16"/>
  <c r="J16221" i="16"/>
  <c r="E12583" i="16"/>
  <c r="I12580" i="16"/>
  <c r="F12580" i="16"/>
  <c r="H12580" i="16"/>
  <c r="J12580" i="16"/>
  <c r="L4932" i="16"/>
  <c r="B14923" i="16"/>
  <c r="C14923" i="16"/>
  <c r="D14924" i="16"/>
  <c r="L14811" i="16"/>
  <c r="D3645" i="16"/>
  <c r="D3644" i="16"/>
  <c r="B3643" i="16"/>
  <c r="C3643" i="16"/>
  <c r="D3646" i="16"/>
  <c r="E5879" i="16"/>
  <c r="H5876" i="16"/>
  <c r="F5876" i="16"/>
  <c r="K5876" i="16"/>
  <c r="J5876" i="16"/>
  <c r="I5876" i="16"/>
  <c r="I5877" i="16"/>
  <c r="D8735" i="16"/>
  <c r="B8734" i="16"/>
  <c r="D8737" i="16"/>
  <c r="C8734" i="16"/>
  <c r="D8736" i="16"/>
  <c r="F5877" i="16"/>
  <c r="J6983" i="16"/>
  <c r="K6440" i="16"/>
  <c r="L6440" i="16"/>
  <c r="K8925" i="16"/>
  <c r="L8925" i="16"/>
  <c r="K10158" i="16"/>
  <c r="L10158" i="16"/>
  <c r="K4627" i="16"/>
  <c r="L4627" i="16"/>
  <c r="E16122" i="16"/>
  <c r="E12650" i="16"/>
  <c r="F12647" i="16"/>
  <c r="I12647" i="16"/>
  <c r="J12647" i="16"/>
  <c r="H12647" i="16"/>
  <c r="E8324" i="16"/>
  <c r="H8321" i="16"/>
  <c r="J8321" i="16"/>
  <c r="I8321" i="16"/>
  <c r="F8321" i="16"/>
  <c r="B16650" i="16"/>
  <c r="C16650" i="16"/>
  <c r="D16651" i="16"/>
  <c r="B13724" i="16"/>
  <c r="C13724" i="16"/>
  <c r="D13725" i="16"/>
  <c r="K10767" i="16"/>
  <c r="L10767" i="16"/>
  <c r="K15683" i="16"/>
  <c r="L15683" i="16"/>
  <c r="C5338" i="16"/>
  <c r="B5338" i="16"/>
  <c r="F16413" i="16"/>
  <c r="K16413" i="16"/>
  <c r="L16413" i="16"/>
  <c r="K15355" i="16"/>
  <c r="L15355" i="16"/>
  <c r="L8926" i="16"/>
  <c r="K7201" i="16"/>
  <c r="L7201" i="16"/>
  <c r="D15577" i="16"/>
  <c r="B15576" i="16"/>
  <c r="C15576" i="16"/>
  <c r="E7926" i="16"/>
  <c r="K15900" i="16"/>
  <c r="L15900" i="16"/>
  <c r="H16647" i="16"/>
  <c r="K16647" i="16"/>
  <c r="L16647" i="16"/>
  <c r="B14595" i="16"/>
  <c r="C14595" i="16"/>
  <c r="D14596" i="16"/>
  <c r="J13285" i="16"/>
  <c r="F12146" i="16"/>
  <c r="K12146" i="16"/>
  <c r="K8617" i="16"/>
  <c r="L8617" i="16"/>
  <c r="C1229" i="16"/>
  <c r="B1229" i="16"/>
  <c r="D1230" i="16"/>
  <c r="E4849" i="16"/>
  <c r="H4846" i="16"/>
  <c r="F4846" i="16"/>
  <c r="K4846" i="16"/>
  <c r="J4846" i="16"/>
  <c r="I4846" i="16"/>
  <c r="E8775" i="16"/>
  <c r="E4770" i="16"/>
  <c r="J4767" i="16"/>
  <c r="I4767" i="16"/>
  <c r="H4767" i="16"/>
  <c r="F4767" i="16"/>
  <c r="J13939" i="16"/>
  <c r="E8186" i="16"/>
  <c r="K9541" i="16"/>
  <c r="L9541" i="16"/>
  <c r="F14160" i="16"/>
  <c r="E14161" i="16"/>
  <c r="I14160" i="16"/>
  <c r="J14160" i="16"/>
  <c r="K6088" i="16"/>
  <c r="L6088" i="16"/>
  <c r="H12979" i="16"/>
  <c r="K12720" i="16"/>
  <c r="L12720" i="16"/>
  <c r="B15249" i="16"/>
  <c r="C15249" i="16"/>
  <c r="D15250" i="16"/>
  <c r="K13611" i="16"/>
  <c r="L13611" i="16"/>
  <c r="B12886" i="16"/>
  <c r="D12887" i="16"/>
  <c r="C12886" i="16"/>
  <c r="F16222" i="16"/>
  <c r="J12581" i="16"/>
  <c r="L8772" i="16"/>
  <c r="D13287" i="16"/>
  <c r="B13286" i="16"/>
  <c r="C13286" i="16"/>
  <c r="K14266" i="16"/>
  <c r="L14266" i="16"/>
  <c r="E15577" i="16"/>
  <c r="E6444" i="16"/>
  <c r="B214" i="16"/>
  <c r="C214" i="16"/>
  <c r="D215" i="16"/>
  <c r="E16578" i="16"/>
  <c r="J16577" i="16"/>
  <c r="D3040" i="16"/>
  <c r="D3039" i="16"/>
  <c r="B3037" i="16"/>
  <c r="C3037" i="16"/>
  <c r="D3038" i="16"/>
  <c r="B13398" i="16"/>
  <c r="C13398" i="16"/>
  <c r="D13399" i="16"/>
  <c r="E12002" i="16"/>
  <c r="J11999" i="16"/>
  <c r="H11999" i="16"/>
  <c r="I11999" i="16"/>
  <c r="F11999" i="16"/>
  <c r="K11999" i="16"/>
  <c r="L11999" i="16"/>
  <c r="E9390" i="16"/>
  <c r="H9387" i="16"/>
  <c r="F9387" i="16"/>
  <c r="K9387" i="16"/>
  <c r="L9387" i="16"/>
  <c r="J9387" i="16"/>
  <c r="I9387" i="16"/>
  <c r="K14920" i="16"/>
  <c r="L14920" i="16"/>
  <c r="E10771" i="16"/>
  <c r="E5661" i="16"/>
  <c r="I5658" i="16"/>
  <c r="H5658" i="16"/>
  <c r="F5658" i="16"/>
  <c r="K5658" i="16"/>
  <c r="L5658" i="16"/>
  <c r="J5658" i="16"/>
  <c r="E13724" i="16"/>
  <c r="E7205" i="16"/>
  <c r="E9854" i="16"/>
  <c r="H9853" i="16"/>
  <c r="I9853" i="16"/>
  <c r="C13833" i="16"/>
  <c r="B13833" i="16"/>
  <c r="D13834" i="16"/>
  <c r="D13943" i="16"/>
  <c r="C13942" i="16"/>
  <c r="B13942" i="16"/>
  <c r="E7052" i="16"/>
  <c r="J7049" i="16"/>
  <c r="I7049" i="16"/>
  <c r="H7049" i="16"/>
  <c r="F7049" i="16"/>
  <c r="K7049" i="16"/>
  <c r="B13507" i="16"/>
  <c r="D13508" i="16"/>
  <c r="C13507" i="16"/>
  <c r="I6925" i="16"/>
  <c r="E6926" i="16"/>
  <c r="F6925" i="16"/>
  <c r="K6513" i="16"/>
  <c r="L6513" i="16"/>
  <c r="K14592" i="16"/>
  <c r="L14592" i="16"/>
  <c r="D13178" i="16"/>
  <c r="B13177" i="16"/>
  <c r="C13177" i="16"/>
  <c r="E15469" i="16"/>
  <c r="I15468" i="16"/>
  <c r="E12724" i="16"/>
  <c r="E5443" i="16"/>
  <c r="F5440" i="16"/>
  <c r="J5440" i="16"/>
  <c r="I5440" i="16"/>
  <c r="H5440" i="16"/>
  <c r="L5120" i="16"/>
  <c r="E12888" i="16"/>
  <c r="H16222" i="16"/>
  <c r="E10316" i="16"/>
  <c r="H10315" i="16"/>
  <c r="E13506" i="16"/>
  <c r="E14813" i="16"/>
  <c r="F14810" i="16"/>
  <c r="K14810" i="16"/>
  <c r="L14810" i="16"/>
  <c r="J14810" i="16"/>
  <c r="I14810" i="16"/>
  <c r="H14810" i="16"/>
  <c r="B15686" i="16"/>
  <c r="C15686" i="16"/>
  <c r="D15687" i="16"/>
  <c r="B8733" i="16"/>
  <c r="C8733" i="16"/>
  <c r="E8929" i="16"/>
  <c r="E5225" i="16"/>
  <c r="H5222" i="16"/>
  <c r="F5222" i="16"/>
  <c r="K5222" i="16"/>
  <c r="L5222" i="16"/>
  <c r="J5222" i="16"/>
  <c r="I5222" i="16"/>
  <c r="I12000" i="16"/>
  <c r="D2422" i="16"/>
  <c r="B2421" i="16"/>
  <c r="C2421" i="16"/>
  <c r="I9388" i="16"/>
  <c r="D530" i="16"/>
  <c r="B529" i="16"/>
  <c r="C529" i="16"/>
  <c r="K7801" i="16"/>
  <c r="L7801" i="16"/>
  <c r="E5334" i="16"/>
  <c r="J5331" i="16"/>
  <c r="I5331" i="16"/>
  <c r="H5331" i="16"/>
  <c r="F5331" i="16"/>
  <c r="J16413" i="16"/>
  <c r="H13076" i="16"/>
  <c r="K13076" i="16"/>
  <c r="L13076" i="16"/>
  <c r="I5659" i="16"/>
  <c r="B1590" i="16"/>
  <c r="C1590" i="16"/>
  <c r="D1591" i="16"/>
  <c r="F6584" i="16"/>
  <c r="E6585" i="16"/>
  <c r="J6584" i="16"/>
  <c r="K14375" i="16"/>
  <c r="L14375" i="16"/>
  <c r="F6362" i="16"/>
  <c r="B15795" i="16"/>
  <c r="D15796" i="16"/>
  <c r="C15795" i="16"/>
  <c r="E11303" i="16"/>
  <c r="L7122" i="16"/>
  <c r="I12146" i="16"/>
  <c r="E6189" i="16"/>
  <c r="D12584" i="16"/>
  <c r="B12583" i="16"/>
  <c r="C12583" i="16"/>
  <c r="I7050" i="16"/>
  <c r="E7689" i="16"/>
  <c r="J7686" i="16"/>
  <c r="I7686" i="16"/>
  <c r="F7686" i="16"/>
  <c r="H7686" i="16"/>
  <c r="K4931" i="16"/>
  <c r="L4931" i="16"/>
  <c r="E15249" i="16"/>
  <c r="F15246" i="16"/>
  <c r="K15246" i="16"/>
  <c r="L15246" i="16"/>
  <c r="J15246" i="16"/>
  <c r="I15246" i="16"/>
  <c r="H15246" i="16"/>
  <c r="B650" i="16"/>
  <c r="C650" i="16"/>
  <c r="D651" i="16"/>
  <c r="F7287" i="16"/>
  <c r="E6092" i="16"/>
  <c r="F12979" i="16"/>
  <c r="K12979" i="16"/>
  <c r="L12979" i="16"/>
  <c r="E7380" i="16"/>
  <c r="J7377" i="16"/>
  <c r="I7377" i="16"/>
  <c r="F7377" i="16"/>
  <c r="H7377" i="16"/>
  <c r="I5441" i="16"/>
  <c r="E13615" i="16"/>
  <c r="B12521" i="16"/>
  <c r="D12522" i="16"/>
  <c r="C12521" i="16"/>
  <c r="J14811" i="16"/>
  <c r="E12079" i="16"/>
  <c r="E4698" i="16"/>
  <c r="H5877" i="16"/>
  <c r="J9083" i="16"/>
  <c r="E9084" i="16"/>
  <c r="H9083" i="16"/>
  <c r="B15358" i="16"/>
  <c r="C15358" i="16"/>
  <c r="D15359" i="16"/>
  <c r="F6983" i="16"/>
  <c r="K6983" i="16"/>
  <c r="L6983" i="16"/>
  <c r="E5771" i="16"/>
  <c r="I5223" i="16"/>
  <c r="L5223" i="16"/>
  <c r="J12000" i="16"/>
  <c r="C2615" i="16"/>
  <c r="D2616" i="16"/>
  <c r="F2615" i="16"/>
  <c r="K2615" i="16"/>
  <c r="L2615" i="16"/>
  <c r="B2615" i="16"/>
  <c r="J9388" i="16"/>
  <c r="I5332" i="16"/>
  <c r="L5332" i="16"/>
  <c r="K14483" i="16"/>
  <c r="L14483" i="16"/>
  <c r="I13076" i="16"/>
  <c r="E15795" i="16"/>
  <c r="E15359" i="16"/>
  <c r="E11920" i="16"/>
  <c r="F11917" i="16"/>
  <c r="J11917" i="16"/>
  <c r="H11917" i="16"/>
  <c r="I11917" i="16"/>
  <c r="E14377" i="16"/>
  <c r="I14374" i="16"/>
  <c r="J14374" i="16"/>
  <c r="H14374" i="16"/>
  <c r="F14374" i="16"/>
  <c r="E10468" i="16"/>
  <c r="F10465" i="16"/>
  <c r="J10465" i="16"/>
  <c r="H10465" i="16"/>
  <c r="I10465" i="16"/>
  <c r="H6362" i="16"/>
  <c r="E7478" i="16"/>
  <c r="K5985" i="16"/>
  <c r="L5985" i="16"/>
  <c r="E15904" i="16"/>
  <c r="K10619" i="16"/>
  <c r="L10619" i="16"/>
  <c r="J12146" i="16"/>
  <c r="J7050" i="16"/>
  <c r="I7687" i="16"/>
  <c r="L7687" i="16"/>
  <c r="K11529" i="16"/>
  <c r="L11529" i="16"/>
  <c r="E6517" i="16"/>
  <c r="E4935" i="16"/>
  <c r="B1037" i="16"/>
  <c r="D1038" i="16"/>
  <c r="C1037" i="16"/>
  <c r="K11417" i="16"/>
  <c r="L11417" i="16"/>
  <c r="H15247" i="16"/>
  <c r="K15247" i="16"/>
  <c r="L15247" i="16"/>
  <c r="E8470" i="16"/>
  <c r="H7287" i="16"/>
  <c r="E9545" i="16"/>
  <c r="B2311" i="16"/>
  <c r="C2311" i="16"/>
  <c r="D2312" i="16"/>
  <c r="F2309" i="16"/>
  <c r="K2309" i="16"/>
  <c r="L2309" i="16"/>
  <c r="K15028" i="16"/>
  <c r="L15028" i="16"/>
  <c r="I7378" i="16"/>
  <c r="L7378" i="16"/>
  <c r="J5441" i="16"/>
  <c r="E5552" i="16"/>
  <c r="F5549" i="16"/>
  <c r="J5549" i="16"/>
  <c r="I5549" i="16"/>
  <c r="H5549" i="16"/>
  <c r="E5122" i="16"/>
  <c r="F5119" i="16"/>
  <c r="K5119" i="16"/>
  <c r="L5119" i="16"/>
  <c r="J5119" i="16"/>
  <c r="I5119" i="16"/>
  <c r="H5119" i="16"/>
  <c r="B15467" i="16"/>
  <c r="C15467" i="16"/>
  <c r="D15468" i="16"/>
  <c r="K14919" i="16"/>
  <c r="L14919" i="16"/>
  <c r="K10157" i="16"/>
  <c r="L10157" i="16"/>
  <c r="E14268" i="16"/>
  <c r="I14265" i="16"/>
  <c r="J14265" i="16"/>
  <c r="H14265" i="16"/>
  <c r="F14265" i="16"/>
  <c r="K14265" i="16"/>
  <c r="L14265" i="16"/>
  <c r="E14378" i="16"/>
  <c r="B15359" i="16"/>
  <c r="C15359" i="16"/>
  <c r="D15360" i="16"/>
  <c r="E12080" i="16"/>
  <c r="H12079" i="16"/>
  <c r="F12079" i="16"/>
  <c r="K12079" i="16"/>
  <c r="I12079" i="16"/>
  <c r="J12079" i="16"/>
  <c r="K7287" i="16"/>
  <c r="L7287" i="16"/>
  <c r="E15250" i="16"/>
  <c r="D15797" i="16"/>
  <c r="B15796" i="16"/>
  <c r="C15796" i="16"/>
  <c r="E12889" i="16"/>
  <c r="I12888" i="16"/>
  <c r="F12888" i="16"/>
  <c r="J12888" i="16"/>
  <c r="H12888" i="16"/>
  <c r="H6925" i="16"/>
  <c r="K6925" i="16"/>
  <c r="L6925" i="16"/>
  <c r="B13399" i="16"/>
  <c r="C13399" i="16"/>
  <c r="D13400" i="16"/>
  <c r="B13725" i="16"/>
  <c r="C13725" i="16"/>
  <c r="D13726" i="16"/>
  <c r="B3644" i="16"/>
  <c r="C3644" i="16"/>
  <c r="J6280" i="16"/>
  <c r="I6280" i="16"/>
  <c r="E6281" i="16"/>
  <c r="H6280" i="16"/>
  <c r="F6280" i="16"/>
  <c r="E12149" i="16"/>
  <c r="D12803" i="16"/>
  <c r="B12802" i="16"/>
  <c r="C12802" i="16"/>
  <c r="L9388" i="16"/>
  <c r="E11834" i="16"/>
  <c r="J11833" i="16"/>
  <c r="K14051" i="16"/>
  <c r="L14051" i="16"/>
  <c r="E7127" i="16"/>
  <c r="H7126" i="16"/>
  <c r="F7126" i="16"/>
  <c r="K7126" i="16"/>
  <c r="J4570" i="16"/>
  <c r="E4571" i="16"/>
  <c r="H4570" i="16"/>
  <c r="D16578" i="16"/>
  <c r="B16577" i="16"/>
  <c r="C16577" i="16"/>
  <c r="E9239" i="16"/>
  <c r="F9236" i="16"/>
  <c r="J9236" i="16"/>
  <c r="I9236" i="16"/>
  <c r="H9236" i="16"/>
  <c r="B16224" i="16"/>
  <c r="C16224" i="16"/>
  <c r="D16225" i="16"/>
  <c r="B14052" i="16"/>
  <c r="C14052" i="16"/>
  <c r="D14053" i="16"/>
  <c r="E10009" i="16"/>
  <c r="H10006" i="16"/>
  <c r="F10006" i="16"/>
  <c r="K10006" i="16"/>
  <c r="J10006" i="16"/>
  <c r="I10006" i="16"/>
  <c r="J9545" i="16"/>
  <c r="E9546" i="16"/>
  <c r="H9545" i="16"/>
  <c r="B15468" i="16"/>
  <c r="D15469" i="16"/>
  <c r="C15468" i="16"/>
  <c r="B2312" i="16"/>
  <c r="C2312" i="16"/>
  <c r="D2313" i="16"/>
  <c r="E7381" i="16"/>
  <c r="D652" i="16"/>
  <c r="B651" i="16"/>
  <c r="C651" i="16"/>
  <c r="D1592" i="16"/>
  <c r="B1591" i="16"/>
  <c r="C1591" i="16"/>
  <c r="E14814" i="16"/>
  <c r="E10317" i="16"/>
  <c r="J10314" i="16"/>
  <c r="I10314" i="16"/>
  <c r="H10314" i="16"/>
  <c r="F10314" i="16"/>
  <c r="K10314" i="16"/>
  <c r="L10314" i="16"/>
  <c r="E12725" i="16"/>
  <c r="E15470" i="16"/>
  <c r="F15467" i="16"/>
  <c r="H15467" i="16"/>
  <c r="I15467" i="16"/>
  <c r="J15467" i="16"/>
  <c r="E10772" i="16"/>
  <c r="H10771" i="16"/>
  <c r="F10771" i="16"/>
  <c r="K10771" i="16"/>
  <c r="E9391" i="16"/>
  <c r="E16579" i="16"/>
  <c r="J16576" i="16"/>
  <c r="I16576" i="16"/>
  <c r="H16576" i="16"/>
  <c r="F16576" i="16"/>
  <c r="J6444" i="16"/>
  <c r="I6444" i="16"/>
  <c r="E6445" i="16"/>
  <c r="H6444" i="16"/>
  <c r="F6444" i="16"/>
  <c r="K6444" i="16"/>
  <c r="L6444" i="16"/>
  <c r="C12887" i="16"/>
  <c r="D12888" i="16"/>
  <c r="B12887" i="16"/>
  <c r="L12146" i="16"/>
  <c r="E16225" i="16"/>
  <c r="L5441" i="16"/>
  <c r="L7050" i="16"/>
  <c r="E16416" i="16"/>
  <c r="C1953" i="16"/>
  <c r="D1954" i="16"/>
  <c r="B1953" i="16"/>
  <c r="C12724" i="16"/>
  <c r="D12725" i="16"/>
  <c r="B12724" i="16"/>
  <c r="I9237" i="16"/>
  <c r="E13942" i="16"/>
  <c r="D16718" i="16"/>
  <c r="B16717" i="16"/>
  <c r="C16717" i="16"/>
  <c r="E16650" i="16"/>
  <c r="K11179" i="16"/>
  <c r="L11179" i="16"/>
  <c r="B11945" i="16"/>
  <c r="C11945" i="16"/>
  <c r="D15143" i="16"/>
  <c r="B15142" i="16"/>
  <c r="C15142" i="16"/>
  <c r="I8621" i="16"/>
  <c r="E8622" i="16"/>
  <c r="H8621" i="16"/>
  <c r="K13075" i="16"/>
  <c r="L13075" i="16"/>
  <c r="B5340" i="16"/>
  <c r="C5340" i="16"/>
  <c r="B1038" i="16"/>
  <c r="C1038" i="16"/>
  <c r="D1039" i="16"/>
  <c r="K10465" i="16"/>
  <c r="L10465" i="16"/>
  <c r="B12584" i="16"/>
  <c r="C12584" i="16"/>
  <c r="D12585" i="16"/>
  <c r="K6362" i="16"/>
  <c r="L6362" i="16"/>
  <c r="C2422" i="16"/>
  <c r="B2422" i="16"/>
  <c r="D2423" i="16"/>
  <c r="E5226" i="16"/>
  <c r="D15688" i="16"/>
  <c r="B15687" i="16"/>
  <c r="C15687" i="16"/>
  <c r="I10315" i="16"/>
  <c r="J6925" i="16"/>
  <c r="B3038" i="16"/>
  <c r="C3038" i="16"/>
  <c r="F16577" i="16"/>
  <c r="J8186" i="16"/>
  <c r="E8187" i="16"/>
  <c r="H8186" i="16"/>
  <c r="F8186" i="16"/>
  <c r="K8186" i="16"/>
  <c r="E4771" i="16"/>
  <c r="L4846" i="16"/>
  <c r="E8325" i="16"/>
  <c r="K5877" i="16"/>
  <c r="L5877" i="16"/>
  <c r="B3645" i="16"/>
  <c r="C3645" i="16"/>
  <c r="K12580" i="16"/>
  <c r="L12580" i="16"/>
  <c r="E14706" i="16"/>
  <c r="F14705" i="16"/>
  <c r="E11740" i="16"/>
  <c r="H11739" i="16"/>
  <c r="F11739" i="16"/>
  <c r="D16124" i="16"/>
  <c r="B16123" i="16"/>
  <c r="C16123" i="16"/>
  <c r="J9237" i="16"/>
  <c r="E15033" i="16"/>
  <c r="I15032" i="16"/>
  <c r="H15032" i="16"/>
  <c r="E14597" i="16"/>
  <c r="E13288" i="16"/>
  <c r="B15034" i="16"/>
  <c r="C15034" i="16"/>
  <c r="D15035" i="16"/>
  <c r="E4632" i="16"/>
  <c r="H4631" i="16"/>
  <c r="L16322" i="16"/>
  <c r="K5549" i="16"/>
  <c r="L5549" i="16"/>
  <c r="E10469" i="16"/>
  <c r="E15796" i="16"/>
  <c r="J15795" i="16"/>
  <c r="F9083" i="16"/>
  <c r="K9083" i="16"/>
  <c r="L9083" i="16"/>
  <c r="E4699" i="16"/>
  <c r="H4698" i="16"/>
  <c r="F4698" i="16"/>
  <c r="J4698" i="16"/>
  <c r="I4698" i="16"/>
  <c r="K7686" i="16"/>
  <c r="L7686" i="16"/>
  <c r="E5335" i="16"/>
  <c r="J10315" i="16"/>
  <c r="E7053" i="16"/>
  <c r="J9853" i="16"/>
  <c r="E7206" i="16"/>
  <c r="H16577" i="16"/>
  <c r="E16123" i="16"/>
  <c r="I16122" i="16"/>
  <c r="B8736" i="16"/>
  <c r="C8736" i="16"/>
  <c r="L5876" i="16"/>
  <c r="E16015" i="16"/>
  <c r="J16012" i="16"/>
  <c r="I16012" i="16"/>
  <c r="H16012" i="16"/>
  <c r="F16012" i="16"/>
  <c r="K16012" i="16"/>
  <c r="L16012" i="16"/>
  <c r="J12523" i="16"/>
  <c r="E12524" i="16"/>
  <c r="F12523" i="16"/>
  <c r="K12523" i="16"/>
  <c r="L12523" i="16"/>
  <c r="D13616" i="16"/>
  <c r="B13615" i="16"/>
  <c r="C13615" i="16"/>
  <c r="B16500" i="16"/>
  <c r="D16501" i="16"/>
  <c r="C16500" i="16"/>
  <c r="F12803" i="16"/>
  <c r="I10161" i="16"/>
  <c r="E10162" i="16"/>
  <c r="H10161" i="16"/>
  <c r="F10161" i="16"/>
  <c r="J10161" i="16"/>
  <c r="B14380" i="16"/>
  <c r="C14380" i="16"/>
  <c r="D14381" i="16"/>
  <c r="F10623" i="16"/>
  <c r="K10623" i="16"/>
  <c r="L10623" i="16"/>
  <c r="E10624" i="16"/>
  <c r="J10623" i="16"/>
  <c r="I10623" i="16"/>
  <c r="H10623" i="16"/>
  <c r="E11181" i="16"/>
  <c r="F11178" i="16"/>
  <c r="K11178" i="16"/>
  <c r="J11178" i="16"/>
  <c r="I11178" i="16"/>
  <c r="H11178" i="16"/>
  <c r="J7805" i="16"/>
  <c r="E7806" i="16"/>
  <c r="H7805" i="16"/>
  <c r="F7805" i="16"/>
  <c r="K7805" i="16"/>
  <c r="I7805" i="16"/>
  <c r="E6986" i="16"/>
  <c r="I11533" i="16"/>
  <c r="F11533" i="16"/>
  <c r="E11534" i="16"/>
  <c r="H11533" i="16"/>
  <c r="I16716" i="16"/>
  <c r="H16716" i="16"/>
  <c r="J16716" i="16"/>
  <c r="F16716" i="16"/>
  <c r="E5123" i="16"/>
  <c r="E5553" i="16"/>
  <c r="F6517" i="16"/>
  <c r="J6517" i="16"/>
  <c r="H6517" i="16"/>
  <c r="E6518" i="16"/>
  <c r="K14374" i="16"/>
  <c r="L14374" i="16"/>
  <c r="K11917" i="16"/>
  <c r="L11917" i="16"/>
  <c r="E5772" i="16"/>
  <c r="J5771" i="16"/>
  <c r="E6190" i="16"/>
  <c r="F6189" i="16"/>
  <c r="K6189" i="16"/>
  <c r="H6189" i="16"/>
  <c r="H6584" i="16"/>
  <c r="K6584" i="16"/>
  <c r="L6584" i="16"/>
  <c r="E13507" i="16"/>
  <c r="I13506" i="16"/>
  <c r="D13179" i="16"/>
  <c r="B13178" i="16"/>
  <c r="C13178" i="16"/>
  <c r="D216" i="16"/>
  <c r="C215" i="16"/>
  <c r="B215" i="16"/>
  <c r="D13288" i="16"/>
  <c r="B13287" i="16"/>
  <c r="C13287" i="16"/>
  <c r="D15251" i="16"/>
  <c r="C15250" i="16"/>
  <c r="B15250" i="16"/>
  <c r="E14162" i="16"/>
  <c r="J14159" i="16"/>
  <c r="I14159" i="16"/>
  <c r="H14159" i="16"/>
  <c r="F14159" i="16"/>
  <c r="K14159" i="16"/>
  <c r="L14159" i="16"/>
  <c r="E4850" i="16"/>
  <c r="D14597" i="16"/>
  <c r="B14596" i="16"/>
  <c r="C14596" i="16"/>
  <c r="I7926" i="16"/>
  <c r="E7927" i="16"/>
  <c r="H7926" i="16"/>
  <c r="D16652" i="16"/>
  <c r="B16651" i="16"/>
  <c r="C16651" i="16"/>
  <c r="D14925" i="16"/>
  <c r="C14924" i="16"/>
  <c r="B14924" i="16"/>
  <c r="E12584" i="16"/>
  <c r="F13179" i="16"/>
  <c r="K12978" i="16"/>
  <c r="L12978" i="16"/>
  <c r="E11422" i="16"/>
  <c r="H11421" i="16"/>
  <c r="F11421" i="16"/>
  <c r="I11421" i="16"/>
  <c r="J11421" i="16"/>
  <c r="K5026" i="16"/>
  <c r="L5026" i="16"/>
  <c r="E14488" i="16"/>
  <c r="J14487" i="16"/>
  <c r="B14268" i="16"/>
  <c r="D14269" i="16"/>
  <c r="C14268" i="16"/>
  <c r="D14706" i="16"/>
  <c r="C14705" i="16"/>
  <c r="B14705" i="16"/>
  <c r="F13833" i="16"/>
  <c r="E13834" i="16"/>
  <c r="I13833" i="16"/>
  <c r="D16014" i="16"/>
  <c r="C16013" i="16"/>
  <c r="B16013" i="16"/>
  <c r="K11639" i="16"/>
  <c r="L11639" i="16"/>
  <c r="E16499" i="16"/>
  <c r="I16498" i="16"/>
  <c r="I5989" i="16"/>
  <c r="E5990" i="16"/>
  <c r="H5989" i="16"/>
  <c r="F5989" i="16"/>
  <c r="J5989" i="16"/>
  <c r="B11946" i="16"/>
  <c r="C11946" i="16"/>
  <c r="J11049" i="16"/>
  <c r="I11049" i="16"/>
  <c r="E11050" i="16"/>
  <c r="H11049" i="16"/>
  <c r="F11049" i="16"/>
  <c r="J10007" i="16"/>
  <c r="D70" i="16"/>
  <c r="C69" i="16"/>
  <c r="B69" i="16"/>
  <c r="C15904" i="16"/>
  <c r="B15904" i="16"/>
  <c r="D15905" i="16"/>
  <c r="E6365" i="16"/>
  <c r="E13079" i="16"/>
  <c r="H16717" i="16"/>
  <c r="K16717" i="16"/>
  <c r="L16717" i="16"/>
  <c r="E14269" i="16"/>
  <c r="E15905" i="16"/>
  <c r="I15904" i="16"/>
  <c r="F15904" i="16"/>
  <c r="K15904" i="16"/>
  <c r="L15904" i="16"/>
  <c r="H15904" i="16"/>
  <c r="J7478" i="16"/>
  <c r="F7478" i="16"/>
  <c r="E7479" i="16"/>
  <c r="E11921" i="16"/>
  <c r="E9085" i="16"/>
  <c r="H9082" i="16"/>
  <c r="F9082" i="16"/>
  <c r="K9082" i="16"/>
  <c r="I9082" i="16"/>
  <c r="J9082" i="16"/>
  <c r="B12522" i="16"/>
  <c r="C12522" i="16"/>
  <c r="D12523" i="16"/>
  <c r="I6092" i="16"/>
  <c r="E6093" i="16"/>
  <c r="H6092" i="16"/>
  <c r="F6092" i="16"/>
  <c r="K6092" i="16"/>
  <c r="J6092" i="16"/>
  <c r="I6584" i="16"/>
  <c r="I8929" i="16"/>
  <c r="E8930" i="16"/>
  <c r="H8929" i="16"/>
  <c r="F8929" i="16"/>
  <c r="J8929" i="16"/>
  <c r="J15468" i="16"/>
  <c r="B13508" i="16"/>
  <c r="D13509" i="16"/>
  <c r="C13508" i="16"/>
  <c r="E9855" i="16"/>
  <c r="I9852" i="16"/>
  <c r="H9852" i="16"/>
  <c r="F9852" i="16"/>
  <c r="K9852" i="16"/>
  <c r="J9852" i="16"/>
  <c r="E5662" i="16"/>
  <c r="B3039" i="16"/>
  <c r="C3039" i="16"/>
  <c r="I8775" i="16"/>
  <c r="E8776" i="16"/>
  <c r="H8775" i="16"/>
  <c r="J8775" i="16"/>
  <c r="B1230" i="16"/>
  <c r="C1230" i="16"/>
  <c r="D1231" i="16"/>
  <c r="D8740" i="16"/>
  <c r="D8739" i="16"/>
  <c r="C8737" i="16"/>
  <c r="B8737" i="16"/>
  <c r="D8738" i="16"/>
  <c r="E5880" i="16"/>
  <c r="A83" i="1"/>
  <c r="H82" i="1"/>
  <c r="I82" i="1"/>
  <c r="B82" i="1"/>
  <c r="C82" i="1"/>
  <c r="H13179" i="16"/>
  <c r="E7582" i="16"/>
  <c r="C12653" i="16"/>
  <c r="B12653" i="16"/>
  <c r="D12654" i="16"/>
  <c r="C142" i="16"/>
  <c r="D143" i="16"/>
  <c r="B142" i="16"/>
  <c r="J8053" i="16"/>
  <c r="F8053" i="16"/>
  <c r="K8053" i="16"/>
  <c r="H8053" i="16"/>
  <c r="E8054" i="16"/>
  <c r="B409" i="16"/>
  <c r="C409" i="16"/>
  <c r="D410" i="16"/>
  <c r="E12805" i="16"/>
  <c r="F12802" i="16"/>
  <c r="H12802" i="16"/>
  <c r="I12802" i="16"/>
  <c r="J12802" i="16"/>
  <c r="B16413" i="16"/>
  <c r="C16413" i="16"/>
  <c r="D16414" i="16"/>
  <c r="K13938" i="16"/>
  <c r="L13938" i="16"/>
  <c r="D11950" i="16"/>
  <c r="D11949" i="16"/>
  <c r="D11948" i="16"/>
  <c r="B11947" i="16"/>
  <c r="C11947" i="16"/>
  <c r="I10007" i="16"/>
  <c r="E7290" i="16"/>
  <c r="B14159" i="16"/>
  <c r="D14160" i="16"/>
  <c r="C14159" i="16"/>
  <c r="I16717" i="16"/>
  <c r="J8470" i="16"/>
  <c r="F8470" i="16"/>
  <c r="E8471" i="16"/>
  <c r="H8470" i="16"/>
  <c r="E4936" i="16"/>
  <c r="F4935" i="16"/>
  <c r="K4935" i="16"/>
  <c r="H4935" i="16"/>
  <c r="J4935" i="16"/>
  <c r="E15360" i="16"/>
  <c r="I15359" i="16"/>
  <c r="C2616" i="16"/>
  <c r="D2617" i="16"/>
  <c r="B2616" i="16"/>
  <c r="F2614" i="16"/>
  <c r="K2614" i="16"/>
  <c r="L2614" i="16"/>
  <c r="I9083" i="16"/>
  <c r="K7377" i="16"/>
  <c r="L7377" i="16"/>
  <c r="E7690" i="16"/>
  <c r="J11303" i="16"/>
  <c r="E11304" i="16"/>
  <c r="K5440" i="16"/>
  <c r="L5440" i="16"/>
  <c r="F15468" i="16"/>
  <c r="K15468" i="16"/>
  <c r="L15468" i="16"/>
  <c r="B13943" i="16"/>
  <c r="C13943" i="16"/>
  <c r="D13944" i="16"/>
  <c r="F9853" i="16"/>
  <c r="K9853" i="16"/>
  <c r="L9853" i="16"/>
  <c r="J13724" i="16"/>
  <c r="H13724" i="16"/>
  <c r="I13724" i="16"/>
  <c r="F13724" i="16"/>
  <c r="K13724" i="16"/>
  <c r="L13724" i="16"/>
  <c r="E13725" i="16"/>
  <c r="E12003" i="16"/>
  <c r="C3040" i="16"/>
  <c r="D3041" i="16"/>
  <c r="B3040" i="16"/>
  <c r="H14160" i="16"/>
  <c r="K14160" i="16"/>
  <c r="L14160" i="16"/>
  <c r="K4767" i="16"/>
  <c r="L4767" i="16"/>
  <c r="K8321" i="16"/>
  <c r="L8321" i="16"/>
  <c r="K12647" i="16"/>
  <c r="L12647" i="16"/>
  <c r="D3647" i="16"/>
  <c r="B3646" i="16"/>
  <c r="C3646" i="16"/>
  <c r="K16221" i="16"/>
  <c r="L16221" i="16"/>
  <c r="E5028" i="16"/>
  <c r="J5025" i="16"/>
  <c r="I5025" i="16"/>
  <c r="H5025" i="16"/>
  <c r="F5025" i="16"/>
  <c r="K5025" i="16"/>
  <c r="L5025" i="16"/>
  <c r="J9699" i="16"/>
  <c r="F9699" i="16"/>
  <c r="K9699" i="16"/>
  <c r="L9699" i="16"/>
  <c r="E9700" i="16"/>
  <c r="I9699" i="16"/>
  <c r="H9699" i="16"/>
  <c r="E14924" i="16"/>
  <c r="D288" i="16"/>
  <c r="B287" i="16"/>
  <c r="C287" i="16"/>
  <c r="B844" i="16"/>
  <c r="C844" i="16"/>
  <c r="D845" i="16"/>
  <c r="H12803" i="16"/>
  <c r="D13079" i="16"/>
  <c r="B13078" i="16"/>
  <c r="C13078" i="16"/>
  <c r="D12981" i="16"/>
  <c r="B12980" i="16"/>
  <c r="C12980" i="16"/>
  <c r="F9237" i="16"/>
  <c r="K9237" i="16"/>
  <c r="L9237" i="16"/>
  <c r="E11641" i="16"/>
  <c r="F11638" i="16"/>
  <c r="K11638" i="16"/>
  <c r="L11638" i="16"/>
  <c r="J11638" i="16"/>
  <c r="I11638" i="16"/>
  <c r="H11638" i="16"/>
  <c r="K13284" i="16"/>
  <c r="L13284" i="16"/>
  <c r="E13398" i="16"/>
  <c r="I13397" i="16"/>
  <c r="H13397" i="16"/>
  <c r="B16322" i="16"/>
  <c r="C16322" i="16"/>
  <c r="D16323" i="16"/>
  <c r="B14487" i="16"/>
  <c r="C14487" i="16"/>
  <c r="D14488" i="16"/>
  <c r="F10007" i="16"/>
  <c r="K10007" i="16"/>
  <c r="L10007" i="16"/>
  <c r="E10915" i="16"/>
  <c r="H10912" i="16"/>
  <c r="F10912" i="16"/>
  <c r="J10912" i="16"/>
  <c r="I10912" i="16"/>
  <c r="B5341" i="16"/>
  <c r="C5341" i="16"/>
  <c r="J16717" i="16"/>
  <c r="E16324" i="16"/>
  <c r="I16321" i="16"/>
  <c r="F16321" i="16"/>
  <c r="K16321" i="16"/>
  <c r="H16321" i="16"/>
  <c r="J16321" i="16"/>
  <c r="E13616" i="16"/>
  <c r="J13615" i="16"/>
  <c r="I6583" i="16"/>
  <c r="H6583" i="16"/>
  <c r="F6583" i="16"/>
  <c r="K6583" i="16"/>
  <c r="L6583" i="16"/>
  <c r="J6583" i="16"/>
  <c r="K5331" i="16"/>
  <c r="L5331" i="16"/>
  <c r="C530" i="16"/>
  <c r="B530" i="16"/>
  <c r="D531" i="16"/>
  <c r="F10315" i="16"/>
  <c r="K10315" i="16"/>
  <c r="L10315" i="16"/>
  <c r="E5444" i="16"/>
  <c r="H15468" i="16"/>
  <c r="I6924" i="16"/>
  <c r="H6924" i="16"/>
  <c r="F6924" i="16"/>
  <c r="J6924" i="16"/>
  <c r="L7049" i="16"/>
  <c r="D13835" i="16"/>
  <c r="C13834" i="16"/>
  <c r="B13834" i="16"/>
  <c r="I16577" i="16"/>
  <c r="H15577" i="16"/>
  <c r="E15578" i="16"/>
  <c r="I15577" i="16"/>
  <c r="K16222" i="16"/>
  <c r="L16222" i="16"/>
  <c r="B15577" i="16"/>
  <c r="C15577" i="16"/>
  <c r="D15578" i="16"/>
  <c r="E12651" i="16"/>
  <c r="B8735" i="16"/>
  <c r="C8735" i="16"/>
  <c r="E13181" i="16"/>
  <c r="H13178" i="16"/>
  <c r="I13178" i="16"/>
  <c r="J13178" i="16"/>
  <c r="F13178" i="16"/>
  <c r="E12982" i="16"/>
  <c r="B14814" i="16"/>
  <c r="C14814" i="16"/>
  <c r="D14815" i="16"/>
  <c r="L5659" i="16"/>
  <c r="L12000" i="16"/>
  <c r="E14053" i="16"/>
  <c r="H14050" i="16"/>
  <c r="F14050" i="16"/>
  <c r="K14050" i="16"/>
  <c r="I14050" i="16"/>
  <c r="J14050" i="16"/>
  <c r="E15142" i="16"/>
  <c r="I15141" i="16"/>
  <c r="F15141" i="16"/>
  <c r="J15141" i="16"/>
  <c r="F15686" i="16"/>
  <c r="J15686" i="16"/>
  <c r="H15686" i="16"/>
  <c r="E15687" i="16"/>
  <c r="I15686" i="16"/>
  <c r="H9237" i="16"/>
  <c r="H10007" i="16"/>
  <c r="D5345" i="16"/>
  <c r="D5344" i="16"/>
  <c r="C5342" i="16"/>
  <c r="D5343" i="16"/>
  <c r="B5342" i="16"/>
  <c r="E14925" i="16"/>
  <c r="F14922" i="16"/>
  <c r="J14922" i="16"/>
  <c r="I14922" i="16"/>
  <c r="H14922" i="16"/>
  <c r="E7583" i="16"/>
  <c r="H7580" i="16"/>
  <c r="F7580" i="16"/>
  <c r="K7580" i="16"/>
  <c r="L7580" i="16"/>
  <c r="I7580" i="16"/>
  <c r="J7580" i="16"/>
  <c r="D15361" i="16"/>
  <c r="B15360" i="16"/>
  <c r="C15360" i="16"/>
  <c r="E15688" i="16"/>
  <c r="I15685" i="16"/>
  <c r="H15685" i="16"/>
  <c r="F15685" i="16"/>
  <c r="J15685" i="16"/>
  <c r="E15143" i="16"/>
  <c r="J15140" i="16"/>
  <c r="H15140" i="16"/>
  <c r="I15140" i="16"/>
  <c r="F15140" i="16"/>
  <c r="D14816" i="16"/>
  <c r="B14815" i="16"/>
  <c r="C14815" i="16"/>
  <c r="K13178" i="16"/>
  <c r="L13178" i="16"/>
  <c r="B13835" i="16"/>
  <c r="C13835" i="16"/>
  <c r="D13836" i="16"/>
  <c r="H13615" i="16"/>
  <c r="B14488" i="16"/>
  <c r="C14488" i="16"/>
  <c r="D14489" i="16"/>
  <c r="E11642" i="16"/>
  <c r="F14923" i="16"/>
  <c r="E7691" i="16"/>
  <c r="H7690" i="16"/>
  <c r="F7690" i="16"/>
  <c r="K7690" i="16"/>
  <c r="I7690" i="16"/>
  <c r="D16415" i="16"/>
  <c r="B16414" i="16"/>
  <c r="C16414" i="16"/>
  <c r="F7581" i="16"/>
  <c r="B8739" i="16"/>
  <c r="C8739" i="16"/>
  <c r="E8777" i="16"/>
  <c r="J8774" i="16"/>
  <c r="I8774" i="16"/>
  <c r="H8774" i="16"/>
  <c r="F8774" i="16"/>
  <c r="K8774" i="16"/>
  <c r="L8774" i="16"/>
  <c r="E5663" i="16"/>
  <c r="F5662" i="16"/>
  <c r="K5662" i="16"/>
  <c r="H5662" i="16"/>
  <c r="D13510" i="16"/>
  <c r="B13509" i="16"/>
  <c r="C13509" i="16"/>
  <c r="E11922" i="16"/>
  <c r="H11921" i="16"/>
  <c r="F11921" i="16"/>
  <c r="K11921" i="16"/>
  <c r="E14270" i="16"/>
  <c r="I14269" i="16"/>
  <c r="D16015" i="16"/>
  <c r="B16014" i="16"/>
  <c r="C16014" i="16"/>
  <c r="D14707" i="16"/>
  <c r="B14706" i="16"/>
  <c r="C14706" i="16"/>
  <c r="K13179" i="16"/>
  <c r="L13179" i="16"/>
  <c r="B14925" i="16"/>
  <c r="D14926" i="16"/>
  <c r="C14925" i="16"/>
  <c r="J7926" i="16"/>
  <c r="D15252" i="16"/>
  <c r="B15251" i="16"/>
  <c r="C15251" i="16"/>
  <c r="I5771" i="16"/>
  <c r="K6517" i="16"/>
  <c r="E5124" i="16"/>
  <c r="H5123" i="16"/>
  <c r="E11535" i="16"/>
  <c r="J11532" i="16"/>
  <c r="H11532" i="16"/>
  <c r="F11532" i="16"/>
  <c r="K11532" i="16"/>
  <c r="I11532" i="16"/>
  <c r="D14382" i="16"/>
  <c r="B14381" i="16"/>
  <c r="C14381" i="16"/>
  <c r="K12803" i="16"/>
  <c r="L12803" i="16"/>
  <c r="J12522" i="16"/>
  <c r="F12522" i="16"/>
  <c r="K12522" i="16"/>
  <c r="L12522" i="16"/>
  <c r="E7207" i="16"/>
  <c r="J7204" i="16"/>
  <c r="H7204" i="16"/>
  <c r="F7204" i="16"/>
  <c r="I7204" i="16"/>
  <c r="J7053" i="16"/>
  <c r="I7053" i="16"/>
  <c r="E7054" i="16"/>
  <c r="H7053" i="16"/>
  <c r="F7053" i="16"/>
  <c r="K7053" i="16"/>
  <c r="L7053" i="16"/>
  <c r="E4633" i="16"/>
  <c r="J4630" i="16"/>
  <c r="I4630" i="16"/>
  <c r="H4630" i="16"/>
  <c r="F4630" i="16"/>
  <c r="E13289" i="16"/>
  <c r="I13288" i="16"/>
  <c r="H13288" i="16"/>
  <c r="K11739" i="16"/>
  <c r="J8325" i="16"/>
  <c r="I8325" i="16"/>
  <c r="E8326" i="16"/>
  <c r="H8325" i="16"/>
  <c r="F8325" i="16"/>
  <c r="K8325" i="16"/>
  <c r="L8325" i="16"/>
  <c r="J5226" i="16"/>
  <c r="E5227" i="16"/>
  <c r="H5226" i="16"/>
  <c r="F5226" i="16"/>
  <c r="B12585" i="16"/>
  <c r="D12586" i="16"/>
  <c r="C12585" i="16"/>
  <c r="F16650" i="16"/>
  <c r="K16650" i="16"/>
  <c r="H16650" i="16"/>
  <c r="E16651" i="16"/>
  <c r="K15467" i="16"/>
  <c r="L15467" i="16"/>
  <c r="B16225" i="16"/>
  <c r="C16225" i="16"/>
  <c r="D16226" i="16"/>
  <c r="F11833" i="16"/>
  <c r="C13079" i="16"/>
  <c r="B13079" i="16"/>
  <c r="D13080" i="16"/>
  <c r="D3044" i="16"/>
  <c r="D3043" i="16"/>
  <c r="D3042" i="16"/>
  <c r="B3041" i="16"/>
  <c r="C3041" i="16"/>
  <c r="E14489" i="16"/>
  <c r="I14486" i="16"/>
  <c r="H14486" i="16"/>
  <c r="F14486" i="16"/>
  <c r="K14486" i="16"/>
  <c r="L14486" i="16"/>
  <c r="J14486" i="16"/>
  <c r="E14707" i="16"/>
  <c r="F14704" i="16"/>
  <c r="K14704" i="16"/>
  <c r="J14704" i="16"/>
  <c r="I14704" i="16"/>
  <c r="H14704" i="16"/>
  <c r="D12889" i="16"/>
  <c r="B12888" i="16"/>
  <c r="C12888" i="16"/>
  <c r="E9240" i="16"/>
  <c r="E15579" i="16"/>
  <c r="I15576" i="16"/>
  <c r="H15576" i="16"/>
  <c r="F15576" i="16"/>
  <c r="J15576" i="16"/>
  <c r="J5444" i="16"/>
  <c r="I5444" i="16"/>
  <c r="E5445" i="16"/>
  <c r="H5444" i="16"/>
  <c r="F5444" i="16"/>
  <c r="K5444" i="16"/>
  <c r="L5444" i="16"/>
  <c r="E13399" i="16"/>
  <c r="F13396" i="16"/>
  <c r="I13396" i="16"/>
  <c r="J13396" i="16"/>
  <c r="H13396" i="16"/>
  <c r="D846" i="16"/>
  <c r="B845" i="16"/>
  <c r="C845" i="16"/>
  <c r="H14923" i="16"/>
  <c r="D3649" i="16"/>
  <c r="B3647" i="16"/>
  <c r="C3647" i="16"/>
  <c r="D3648" i="16"/>
  <c r="D3650" i="16"/>
  <c r="E11305" i="16"/>
  <c r="H11302" i="16"/>
  <c r="F11302" i="16"/>
  <c r="K11302" i="16"/>
  <c r="L11302" i="16"/>
  <c r="I11302" i="16"/>
  <c r="J11302" i="16"/>
  <c r="J15359" i="16"/>
  <c r="C410" i="16"/>
  <c r="B410" i="16"/>
  <c r="D411" i="16"/>
  <c r="B143" i="16"/>
  <c r="C143" i="16"/>
  <c r="D144" i="16"/>
  <c r="I7581" i="16"/>
  <c r="J5880" i="16"/>
  <c r="I5880" i="16"/>
  <c r="E5881" i="16"/>
  <c r="H5880" i="16"/>
  <c r="F5880" i="16"/>
  <c r="K5880" i="16"/>
  <c r="L5880" i="16"/>
  <c r="D8743" i="16"/>
  <c r="D8742" i="16"/>
  <c r="D8741" i="16"/>
  <c r="B8740" i="16"/>
  <c r="C8740" i="16"/>
  <c r="E16500" i="16"/>
  <c r="H16497" i="16"/>
  <c r="F16497" i="16"/>
  <c r="K16497" i="16"/>
  <c r="L16497" i="16"/>
  <c r="J16497" i="16"/>
  <c r="I16497" i="16"/>
  <c r="B13179" i="16"/>
  <c r="D13180" i="16"/>
  <c r="C13179" i="16"/>
  <c r="K11533" i="16"/>
  <c r="L11533" i="16"/>
  <c r="L11178" i="16"/>
  <c r="H7205" i="16"/>
  <c r="E15797" i="16"/>
  <c r="H15794" i="16"/>
  <c r="J15794" i="16"/>
  <c r="I15794" i="16"/>
  <c r="F15794" i="16"/>
  <c r="K15794" i="16"/>
  <c r="E15034" i="16"/>
  <c r="F15031" i="16"/>
  <c r="K15031" i="16"/>
  <c r="J15031" i="16"/>
  <c r="I15031" i="16"/>
  <c r="H15031" i="16"/>
  <c r="H14705" i="16"/>
  <c r="K14705" i="16"/>
  <c r="L14705" i="16"/>
  <c r="B15143" i="16"/>
  <c r="D15144" i="16"/>
  <c r="C15143" i="16"/>
  <c r="H13942" i="16"/>
  <c r="F13942" i="16"/>
  <c r="K13942" i="16"/>
  <c r="L13942" i="16"/>
  <c r="E13943" i="16"/>
  <c r="I13942" i="16"/>
  <c r="J13942" i="16"/>
  <c r="E15471" i="16"/>
  <c r="E7382" i="16"/>
  <c r="H7381" i="16"/>
  <c r="D15470" i="16"/>
  <c r="B15469" i="16"/>
  <c r="C15469" i="16"/>
  <c r="I11833" i="16"/>
  <c r="D2618" i="16"/>
  <c r="C2617" i="16"/>
  <c r="B2617" i="16"/>
  <c r="B83" i="1"/>
  <c r="C83" i="1"/>
  <c r="A84" i="1"/>
  <c r="H83" i="1"/>
  <c r="I83" i="1"/>
  <c r="E13080" i="16"/>
  <c r="I13079" i="16"/>
  <c r="E5773" i="16"/>
  <c r="J5770" i="16"/>
  <c r="I5770" i="16"/>
  <c r="H5770" i="16"/>
  <c r="F5770" i="16"/>
  <c r="K5770" i="16"/>
  <c r="L5770" i="16"/>
  <c r="E10470" i="16"/>
  <c r="H10469" i="16"/>
  <c r="F10469" i="16"/>
  <c r="K10469" i="16"/>
  <c r="D13401" i="16"/>
  <c r="B13400" i="16"/>
  <c r="C13400" i="16"/>
  <c r="J13397" i="16"/>
  <c r="I14923" i="16"/>
  <c r="H11303" i="16"/>
  <c r="F15359" i="16"/>
  <c r="K15359" i="16"/>
  <c r="L15359" i="16"/>
  <c r="E4937" i="16"/>
  <c r="I4934" i="16"/>
  <c r="H4934" i="16"/>
  <c r="F4934" i="16"/>
  <c r="K4934" i="16"/>
  <c r="L4934" i="16"/>
  <c r="J4934" i="16"/>
  <c r="D14161" i="16"/>
  <c r="B14160" i="16"/>
  <c r="C14160" i="16"/>
  <c r="J7581" i="16"/>
  <c r="D1232" i="16"/>
  <c r="B1231" i="16"/>
  <c r="C1231" i="16"/>
  <c r="L6092" i="16"/>
  <c r="E6366" i="16"/>
  <c r="J6365" i="16"/>
  <c r="H6365" i="16"/>
  <c r="B70" i="16"/>
  <c r="C70" i="16"/>
  <c r="D71" i="16"/>
  <c r="F16498" i="16"/>
  <c r="E13835" i="16"/>
  <c r="J13832" i="16"/>
  <c r="I13832" i="16"/>
  <c r="H13832" i="16"/>
  <c r="F13832" i="16"/>
  <c r="K13832" i="16"/>
  <c r="D14270" i="16"/>
  <c r="C14269" i="16"/>
  <c r="B14269" i="16"/>
  <c r="F13506" i="16"/>
  <c r="E6191" i="16"/>
  <c r="F6188" i="16"/>
  <c r="K6188" i="16"/>
  <c r="L6188" i="16"/>
  <c r="J6188" i="16"/>
  <c r="I6188" i="16"/>
  <c r="H6188" i="16"/>
  <c r="L7805" i="16"/>
  <c r="E11182" i="16"/>
  <c r="D16502" i="16"/>
  <c r="B16501" i="16"/>
  <c r="C16501" i="16"/>
  <c r="F16122" i="16"/>
  <c r="F7205" i="16"/>
  <c r="F15795" i="16"/>
  <c r="K15795" i="16"/>
  <c r="L15795" i="16"/>
  <c r="D15036" i="16"/>
  <c r="B15035" i="16"/>
  <c r="C15035" i="16"/>
  <c r="E14598" i="16"/>
  <c r="F14595" i="16"/>
  <c r="J14595" i="16"/>
  <c r="I14595" i="16"/>
  <c r="H14595" i="16"/>
  <c r="F15032" i="16"/>
  <c r="K15032" i="16"/>
  <c r="L15032" i="16"/>
  <c r="E11741" i="16"/>
  <c r="H11738" i="16"/>
  <c r="J11738" i="16"/>
  <c r="I11738" i="16"/>
  <c r="F11738" i="16"/>
  <c r="E16580" i="16"/>
  <c r="E10773" i="16"/>
  <c r="J10770" i="16"/>
  <c r="F10770" i="16"/>
  <c r="H10770" i="16"/>
  <c r="I10770" i="16"/>
  <c r="E12726" i="16"/>
  <c r="J12723" i="16"/>
  <c r="H12723" i="16"/>
  <c r="F12723" i="16"/>
  <c r="K12723" i="16"/>
  <c r="L12723" i="16"/>
  <c r="I12723" i="16"/>
  <c r="B1592" i="16"/>
  <c r="D1593" i="16"/>
  <c r="C1592" i="16"/>
  <c r="L10006" i="16"/>
  <c r="D16579" i="16"/>
  <c r="B16578" i="16"/>
  <c r="C16578" i="16"/>
  <c r="E7128" i="16"/>
  <c r="H7125" i="16"/>
  <c r="F7125" i="16"/>
  <c r="K7125" i="16"/>
  <c r="J7125" i="16"/>
  <c r="I7125" i="16"/>
  <c r="B15797" i="16"/>
  <c r="C15797" i="16"/>
  <c r="D15798" i="16"/>
  <c r="E13617" i="16"/>
  <c r="H13614" i="16"/>
  <c r="F13614" i="16"/>
  <c r="K13614" i="16"/>
  <c r="J13614" i="16"/>
  <c r="I13614" i="16"/>
  <c r="E11835" i="16"/>
  <c r="H11832" i="16"/>
  <c r="F11832" i="16"/>
  <c r="K11832" i="16"/>
  <c r="L11832" i="16"/>
  <c r="I11832" i="16"/>
  <c r="J11832" i="16"/>
  <c r="K15686" i="16"/>
  <c r="L15686" i="16"/>
  <c r="L14050" i="16"/>
  <c r="H12651" i="16"/>
  <c r="I12651" i="16"/>
  <c r="F12651" i="16"/>
  <c r="E12652" i="16"/>
  <c r="J15577" i="16"/>
  <c r="K6924" i="16"/>
  <c r="L6924" i="16"/>
  <c r="D16324" i="16"/>
  <c r="C16323" i="16"/>
  <c r="B16323" i="16"/>
  <c r="J14923" i="16"/>
  <c r="J12003" i="16"/>
  <c r="I12003" i="16"/>
  <c r="E12004" i="16"/>
  <c r="H12003" i="16"/>
  <c r="F12003" i="16"/>
  <c r="K12003" i="16"/>
  <c r="L12003" i="16"/>
  <c r="F11303" i="16"/>
  <c r="K11303" i="16"/>
  <c r="L11303" i="16"/>
  <c r="H15359" i="16"/>
  <c r="B11948" i="16"/>
  <c r="C11948" i="16"/>
  <c r="E8055" i="16"/>
  <c r="H8052" i="16"/>
  <c r="F8052" i="16"/>
  <c r="K8052" i="16"/>
  <c r="I8052" i="16"/>
  <c r="J8052" i="16"/>
  <c r="B12654" i="16"/>
  <c r="D12655" i="16"/>
  <c r="C12654" i="16"/>
  <c r="L9852" i="16"/>
  <c r="L9082" i="16"/>
  <c r="E7480" i="16"/>
  <c r="H7477" i="16"/>
  <c r="F7477" i="16"/>
  <c r="K7477" i="16"/>
  <c r="L7477" i="16"/>
  <c r="I7477" i="16"/>
  <c r="J7477" i="16"/>
  <c r="E15906" i="16"/>
  <c r="H15903" i="16"/>
  <c r="F15903" i="16"/>
  <c r="I15903" i="16"/>
  <c r="J15903" i="16"/>
  <c r="H16498" i="16"/>
  <c r="H13833" i="16"/>
  <c r="D16653" i="16"/>
  <c r="B16652" i="16"/>
  <c r="C16652" i="16"/>
  <c r="B14597" i="16"/>
  <c r="D14598" i="16"/>
  <c r="C14597" i="16"/>
  <c r="B13288" i="16"/>
  <c r="C13288" i="16"/>
  <c r="D13289" i="16"/>
  <c r="H13506" i="16"/>
  <c r="I6189" i="16"/>
  <c r="L6189" i="16"/>
  <c r="E5554" i="16"/>
  <c r="I5553" i="16"/>
  <c r="H5553" i="16"/>
  <c r="K16716" i="16"/>
  <c r="L16716" i="16"/>
  <c r="J11533" i="16"/>
  <c r="H16122" i="16"/>
  <c r="I7205" i="16"/>
  <c r="H15795" i="16"/>
  <c r="F14596" i="16"/>
  <c r="K14596" i="16"/>
  <c r="L14596" i="16"/>
  <c r="J15032" i="16"/>
  <c r="I11739" i="16"/>
  <c r="E8188" i="16"/>
  <c r="J8185" i="16"/>
  <c r="I8185" i="16"/>
  <c r="H8185" i="16"/>
  <c r="F8185" i="16"/>
  <c r="K8185" i="16"/>
  <c r="L8185" i="16"/>
  <c r="B2423" i="16"/>
  <c r="C2423" i="16"/>
  <c r="D2424" i="16"/>
  <c r="F2421" i="16"/>
  <c r="K2421" i="16"/>
  <c r="L2421" i="16"/>
  <c r="E8623" i="16"/>
  <c r="F8620" i="16"/>
  <c r="I8620" i="16"/>
  <c r="J8620" i="16"/>
  <c r="H8620" i="16"/>
  <c r="J16225" i="16"/>
  <c r="E16226" i="16"/>
  <c r="I16225" i="16"/>
  <c r="H16225" i="16"/>
  <c r="F16225" i="16"/>
  <c r="E6446" i="16"/>
  <c r="F6443" i="16"/>
  <c r="K6443" i="16"/>
  <c r="J6443" i="16"/>
  <c r="I6443" i="16"/>
  <c r="H6443" i="16"/>
  <c r="I10771" i="16"/>
  <c r="L10771" i="16"/>
  <c r="I12724" i="16"/>
  <c r="E10318" i="16"/>
  <c r="F9545" i="16"/>
  <c r="K9545" i="16"/>
  <c r="F4570" i="16"/>
  <c r="K4570" i="16"/>
  <c r="I7126" i="16"/>
  <c r="L7126" i="16"/>
  <c r="J15250" i="16"/>
  <c r="E15251" i="16"/>
  <c r="I15250" i="16"/>
  <c r="H15250" i="16"/>
  <c r="F15250" i="16"/>
  <c r="K15250" i="16"/>
  <c r="L15250" i="16"/>
  <c r="L12079" i="16"/>
  <c r="D16125" i="16"/>
  <c r="C16124" i="16"/>
  <c r="B16124" i="16"/>
  <c r="B5343" i="16"/>
  <c r="C5343" i="16"/>
  <c r="B5344" i="16"/>
  <c r="C5344" i="16"/>
  <c r="D5348" i="16"/>
  <c r="D5347" i="16"/>
  <c r="C5345" i="16"/>
  <c r="D5346" i="16"/>
  <c r="B5345" i="16"/>
  <c r="E13182" i="16"/>
  <c r="D15579" i="16"/>
  <c r="C15578" i="16"/>
  <c r="B15578" i="16"/>
  <c r="F15577" i="16"/>
  <c r="K15577" i="16"/>
  <c r="L15577" i="16"/>
  <c r="L16321" i="16"/>
  <c r="K10912" i="16"/>
  <c r="L10912" i="16"/>
  <c r="B12981" i="16"/>
  <c r="D12982" i="16"/>
  <c r="C12981" i="16"/>
  <c r="D13945" i="16"/>
  <c r="B13944" i="16"/>
  <c r="C13944" i="16"/>
  <c r="I11303" i="16"/>
  <c r="E8472" i="16"/>
  <c r="H8469" i="16"/>
  <c r="F8469" i="16"/>
  <c r="K8469" i="16"/>
  <c r="I8469" i="16"/>
  <c r="J8469" i="16"/>
  <c r="K8929" i="16"/>
  <c r="L8929" i="16"/>
  <c r="E6094" i="16"/>
  <c r="J6091" i="16"/>
  <c r="I6091" i="16"/>
  <c r="H6091" i="16"/>
  <c r="F6091" i="16"/>
  <c r="K6091" i="16"/>
  <c r="H7478" i="16"/>
  <c r="J15904" i="16"/>
  <c r="K11049" i="16"/>
  <c r="L11049" i="16"/>
  <c r="K5989" i="16"/>
  <c r="L5989" i="16"/>
  <c r="J16498" i="16"/>
  <c r="J13833" i="16"/>
  <c r="F14487" i="16"/>
  <c r="K11421" i="16"/>
  <c r="L11421" i="16"/>
  <c r="J6189" i="16"/>
  <c r="E6519" i="16"/>
  <c r="I6516" i="16"/>
  <c r="F6516" i="16"/>
  <c r="H6516" i="16"/>
  <c r="J6516" i="16"/>
  <c r="E7807" i="16"/>
  <c r="J7804" i="16"/>
  <c r="I7804" i="16"/>
  <c r="H7804" i="16"/>
  <c r="F7804" i="16"/>
  <c r="K10161" i="16"/>
  <c r="L10161" i="16"/>
  <c r="J7205" i="16"/>
  <c r="K4698" i="16"/>
  <c r="L4698" i="16"/>
  <c r="I15795" i="16"/>
  <c r="I4631" i="16"/>
  <c r="I14596" i="16"/>
  <c r="J11739" i="16"/>
  <c r="I8186" i="16"/>
  <c r="L8186" i="16"/>
  <c r="B1039" i="16"/>
  <c r="C1039" i="16"/>
  <c r="D1040" i="16"/>
  <c r="F8621" i="16"/>
  <c r="K8621" i="16"/>
  <c r="L8621" i="16"/>
  <c r="B16718" i="16"/>
  <c r="C16718" i="16"/>
  <c r="D12726" i="16"/>
  <c r="B12725" i="16"/>
  <c r="C12725" i="16"/>
  <c r="H16416" i="16"/>
  <c r="F16416" i="16"/>
  <c r="K16416" i="16"/>
  <c r="L16416" i="16"/>
  <c r="E16417" i="16"/>
  <c r="I16416" i="16"/>
  <c r="J10771" i="16"/>
  <c r="H12724" i="16"/>
  <c r="F2313" i="16"/>
  <c r="K2313" i="16"/>
  <c r="L2313" i="16"/>
  <c r="B2313" i="16"/>
  <c r="C2313" i="16"/>
  <c r="D2314" i="16"/>
  <c r="E10010" i="16"/>
  <c r="J7126" i="16"/>
  <c r="K6280" i="16"/>
  <c r="L6280" i="16"/>
  <c r="B13726" i="16"/>
  <c r="D13727" i="16"/>
  <c r="C13726" i="16"/>
  <c r="K12888" i="16"/>
  <c r="L12888" i="16"/>
  <c r="E5336" i="16"/>
  <c r="F5335" i="16"/>
  <c r="E12150" i="16"/>
  <c r="H12149" i="16"/>
  <c r="F12149" i="16"/>
  <c r="E14054" i="16"/>
  <c r="E5029" i="16"/>
  <c r="K8470" i="16"/>
  <c r="B8738" i="16"/>
  <c r="C8738" i="16"/>
  <c r="E9086" i="16"/>
  <c r="K7478" i="16"/>
  <c r="B15905" i="16"/>
  <c r="C15905" i="16"/>
  <c r="D15906" i="16"/>
  <c r="K13833" i="16"/>
  <c r="L13833" i="16"/>
  <c r="H14487" i="16"/>
  <c r="J12584" i="16"/>
  <c r="E12585" i="16"/>
  <c r="I12584" i="16"/>
  <c r="F12584" i="16"/>
  <c r="K12584" i="16"/>
  <c r="L12584" i="16"/>
  <c r="H12584" i="16"/>
  <c r="E7928" i="16"/>
  <c r="H7925" i="16"/>
  <c r="I7925" i="16"/>
  <c r="J7925" i="16"/>
  <c r="F7925" i="16"/>
  <c r="E14163" i="16"/>
  <c r="E13508" i="16"/>
  <c r="H13505" i="16"/>
  <c r="F13505" i="16"/>
  <c r="I13505" i="16"/>
  <c r="J13505" i="16"/>
  <c r="F5771" i="16"/>
  <c r="B13616" i="16"/>
  <c r="C13616" i="16"/>
  <c r="D13617" i="16"/>
  <c r="E16124" i="16"/>
  <c r="J16121" i="16"/>
  <c r="I16121" i="16"/>
  <c r="H16121" i="16"/>
  <c r="F16121" i="16"/>
  <c r="J4631" i="16"/>
  <c r="J14596" i="16"/>
  <c r="I14705" i="16"/>
  <c r="C15688" i="16"/>
  <c r="B15688" i="16"/>
  <c r="D15689" i="16"/>
  <c r="J9391" i="16"/>
  <c r="I9391" i="16"/>
  <c r="E9392" i="16"/>
  <c r="H9391" i="16"/>
  <c r="F9391" i="16"/>
  <c r="K9391" i="16"/>
  <c r="L9391" i="16"/>
  <c r="J12724" i="16"/>
  <c r="E14815" i="16"/>
  <c r="I14814" i="16"/>
  <c r="E9547" i="16"/>
  <c r="H9544" i="16"/>
  <c r="J9544" i="16"/>
  <c r="I9544" i="16"/>
  <c r="F9544" i="16"/>
  <c r="C14053" i="16"/>
  <c r="B14053" i="16"/>
  <c r="D14054" i="16"/>
  <c r="H4569" i="16"/>
  <c r="F4569" i="16"/>
  <c r="K4569" i="16"/>
  <c r="L4569" i="16"/>
  <c r="J4569" i="16"/>
  <c r="I4569" i="16"/>
  <c r="E12081" i="16"/>
  <c r="H12078" i="16"/>
  <c r="F12078" i="16"/>
  <c r="J12078" i="16"/>
  <c r="I12078" i="16"/>
  <c r="E14379" i="16"/>
  <c r="H14378" i="16"/>
  <c r="I14378" i="16"/>
  <c r="E12806" i="16"/>
  <c r="D1955" i="16"/>
  <c r="B1954" i="16"/>
  <c r="C1954" i="16"/>
  <c r="B531" i="16"/>
  <c r="C531" i="16"/>
  <c r="D532" i="16"/>
  <c r="F13615" i="16"/>
  <c r="K13615" i="16"/>
  <c r="L13615" i="16"/>
  <c r="E15361" i="16"/>
  <c r="H15358" i="16"/>
  <c r="J15358" i="16"/>
  <c r="F15358" i="16"/>
  <c r="K15358" i="16"/>
  <c r="L15358" i="16"/>
  <c r="I15358" i="16"/>
  <c r="B11949" i="16"/>
  <c r="C11949" i="16"/>
  <c r="H15141" i="16"/>
  <c r="K15141" i="16"/>
  <c r="L15141" i="16"/>
  <c r="F12982" i="16"/>
  <c r="E12983" i="16"/>
  <c r="I12982" i="16"/>
  <c r="I13615" i="16"/>
  <c r="E16325" i="16"/>
  <c r="E10916" i="16"/>
  <c r="F13397" i="16"/>
  <c r="K13397" i="16"/>
  <c r="L13397" i="16"/>
  <c r="B288" i="16"/>
  <c r="C288" i="16"/>
  <c r="D289" i="16"/>
  <c r="E9701" i="16"/>
  <c r="H9698" i="16"/>
  <c r="F9698" i="16"/>
  <c r="K9698" i="16"/>
  <c r="I9698" i="16"/>
  <c r="J9698" i="16"/>
  <c r="E13726" i="16"/>
  <c r="F13723" i="16"/>
  <c r="J13723" i="16"/>
  <c r="I13723" i="16"/>
  <c r="H13723" i="16"/>
  <c r="I4935" i="16"/>
  <c r="L4935" i="16"/>
  <c r="I8470" i="16"/>
  <c r="E7291" i="16"/>
  <c r="H7290" i="16"/>
  <c r="D11952" i="16"/>
  <c r="C11950" i="16"/>
  <c r="D11951" i="16"/>
  <c r="B11950" i="16"/>
  <c r="D11953" i="16"/>
  <c r="K12802" i="16"/>
  <c r="L12802" i="16"/>
  <c r="I8053" i="16"/>
  <c r="L8053" i="16"/>
  <c r="H7581" i="16"/>
  <c r="F8775" i="16"/>
  <c r="K8775" i="16"/>
  <c r="L8775" i="16"/>
  <c r="E9856" i="16"/>
  <c r="E8931" i="16"/>
  <c r="J8928" i="16"/>
  <c r="I8928" i="16"/>
  <c r="H8928" i="16"/>
  <c r="F8928" i="16"/>
  <c r="K8928" i="16"/>
  <c r="L8928" i="16"/>
  <c r="B12523" i="16"/>
  <c r="C12523" i="16"/>
  <c r="D12524" i="16"/>
  <c r="I7478" i="16"/>
  <c r="E11051" i="16"/>
  <c r="F11048" i="16"/>
  <c r="H11048" i="16"/>
  <c r="J11048" i="16"/>
  <c r="I11048" i="16"/>
  <c r="E5991" i="16"/>
  <c r="J5988" i="16"/>
  <c r="I5988" i="16"/>
  <c r="H5988" i="16"/>
  <c r="F5988" i="16"/>
  <c r="K5988" i="16"/>
  <c r="L5988" i="16"/>
  <c r="I14487" i="16"/>
  <c r="E11423" i="16"/>
  <c r="J11420" i="16"/>
  <c r="I11420" i="16"/>
  <c r="H11420" i="16"/>
  <c r="F11420" i="16"/>
  <c r="F7926" i="16"/>
  <c r="K7926" i="16"/>
  <c r="L7926" i="16"/>
  <c r="E4851" i="16"/>
  <c r="J4850" i="16"/>
  <c r="C216" i="16"/>
  <c r="B216" i="16"/>
  <c r="D217" i="16"/>
  <c r="J13506" i="16"/>
  <c r="H5771" i="16"/>
  <c r="I6517" i="16"/>
  <c r="E6987" i="16"/>
  <c r="H6986" i="16"/>
  <c r="E10625" i="16"/>
  <c r="I10622" i="16"/>
  <c r="H10622" i="16"/>
  <c r="F10622" i="16"/>
  <c r="J10622" i="16"/>
  <c r="E10163" i="16"/>
  <c r="J10160" i="16"/>
  <c r="I10160" i="16"/>
  <c r="H10160" i="16"/>
  <c r="F10160" i="16"/>
  <c r="K10160" i="16"/>
  <c r="L10160" i="16"/>
  <c r="E16016" i="16"/>
  <c r="J16122" i="16"/>
  <c r="E4700" i="16"/>
  <c r="J4697" i="16"/>
  <c r="I4697" i="16"/>
  <c r="H4697" i="16"/>
  <c r="F4697" i="16"/>
  <c r="K4697" i="16"/>
  <c r="F4631" i="16"/>
  <c r="K4631" i="16"/>
  <c r="L4631" i="16"/>
  <c r="H14596" i="16"/>
  <c r="J14705" i="16"/>
  <c r="E4772" i="16"/>
  <c r="K16577" i="16"/>
  <c r="L16577" i="16"/>
  <c r="F2422" i="16"/>
  <c r="K2422" i="16"/>
  <c r="L2422" i="16"/>
  <c r="J8621" i="16"/>
  <c r="K16576" i="16"/>
  <c r="L16576" i="16"/>
  <c r="F12724" i="16"/>
  <c r="K12724" i="16"/>
  <c r="L12724" i="16"/>
  <c r="C652" i="16"/>
  <c r="B652" i="16"/>
  <c r="D653" i="16"/>
  <c r="I9545" i="16"/>
  <c r="K9236" i="16"/>
  <c r="L9236" i="16"/>
  <c r="I4570" i="16"/>
  <c r="H11833" i="16"/>
  <c r="B12803" i="16"/>
  <c r="C12803" i="16"/>
  <c r="D12804" i="16"/>
  <c r="E6282" i="16"/>
  <c r="H6279" i="16"/>
  <c r="F6279" i="16"/>
  <c r="J6279" i="16"/>
  <c r="I6279" i="16"/>
  <c r="E12890" i="16"/>
  <c r="I12887" i="16"/>
  <c r="H12887" i="16"/>
  <c r="F12887" i="16"/>
  <c r="K12887" i="16"/>
  <c r="J12887" i="16"/>
  <c r="B84" i="1"/>
  <c r="C84" i="1"/>
  <c r="A85" i="1"/>
  <c r="H84" i="1"/>
  <c r="I84" i="1"/>
  <c r="D8745" i="16"/>
  <c r="C8743" i="16"/>
  <c r="D8744" i="16"/>
  <c r="B8743" i="16"/>
  <c r="D8746" i="16"/>
  <c r="B14382" i="16"/>
  <c r="D14383" i="16"/>
  <c r="C14382" i="16"/>
  <c r="B13617" i="16"/>
  <c r="C13617" i="16"/>
  <c r="D13618" i="16"/>
  <c r="L7690" i="16"/>
  <c r="K11048" i="16"/>
  <c r="L11048" i="16"/>
  <c r="E9548" i="16"/>
  <c r="K12149" i="16"/>
  <c r="J5335" i="16"/>
  <c r="K6516" i="16"/>
  <c r="L6516" i="16"/>
  <c r="E6095" i="16"/>
  <c r="E13183" i="16"/>
  <c r="I13182" i="16"/>
  <c r="J13182" i="16"/>
  <c r="F13182" i="16"/>
  <c r="E10319" i="16"/>
  <c r="H10318" i="16"/>
  <c r="F10318" i="16"/>
  <c r="L6443" i="16"/>
  <c r="B14598" i="16"/>
  <c r="C14598" i="16"/>
  <c r="D14599" i="16"/>
  <c r="E7481" i="16"/>
  <c r="L8052" i="16"/>
  <c r="L13614" i="16"/>
  <c r="L7125" i="16"/>
  <c r="C1593" i="16"/>
  <c r="D1594" i="16"/>
  <c r="B1593" i="16"/>
  <c r="E16581" i="16"/>
  <c r="I16580" i="16"/>
  <c r="H16580" i="16"/>
  <c r="F16580" i="16"/>
  <c r="K7205" i="16"/>
  <c r="L7205" i="16"/>
  <c r="K13506" i="16"/>
  <c r="L13506" i="16"/>
  <c r="E13836" i="16"/>
  <c r="I6365" i="16"/>
  <c r="E10471" i="16"/>
  <c r="H10468" i="16"/>
  <c r="F10468" i="16"/>
  <c r="J10468" i="16"/>
  <c r="I10468" i="16"/>
  <c r="H13079" i="16"/>
  <c r="D15471" i="16"/>
  <c r="C15470" i="16"/>
  <c r="B15470" i="16"/>
  <c r="L15031" i="16"/>
  <c r="D412" i="16"/>
  <c r="B411" i="16"/>
  <c r="C411" i="16"/>
  <c r="E11306" i="16"/>
  <c r="B846" i="16"/>
  <c r="C846" i="16"/>
  <c r="D847" i="16"/>
  <c r="E15580" i="16"/>
  <c r="B13080" i="16"/>
  <c r="D13081" i="16"/>
  <c r="C13080" i="16"/>
  <c r="B12586" i="16"/>
  <c r="C12586" i="16"/>
  <c r="D12587" i="16"/>
  <c r="E13290" i="16"/>
  <c r="F13287" i="16"/>
  <c r="K13287" i="16"/>
  <c r="L13287" i="16"/>
  <c r="J13287" i="16"/>
  <c r="I13287" i="16"/>
  <c r="H13287" i="16"/>
  <c r="E7208" i="16"/>
  <c r="L11532" i="16"/>
  <c r="J5123" i="16"/>
  <c r="D14927" i="16"/>
  <c r="B14926" i="16"/>
  <c r="C14926" i="16"/>
  <c r="C16015" i="16"/>
  <c r="B16015" i="16"/>
  <c r="D16016" i="16"/>
  <c r="E11923" i="16"/>
  <c r="F11920" i="16"/>
  <c r="K11920" i="16"/>
  <c r="H11920" i="16"/>
  <c r="J11920" i="16"/>
  <c r="I11920" i="16"/>
  <c r="I5662" i="16"/>
  <c r="L5662" i="16"/>
  <c r="I11642" i="16"/>
  <c r="E11643" i="16"/>
  <c r="H11642" i="16"/>
  <c r="E15144" i="16"/>
  <c r="B15361" i="16"/>
  <c r="D15362" i="16"/>
  <c r="C15361" i="16"/>
  <c r="E4773" i="16"/>
  <c r="H4770" i="16"/>
  <c r="I4770" i="16"/>
  <c r="F4770" i="16"/>
  <c r="J4770" i="16"/>
  <c r="C2424" i="16"/>
  <c r="D2425" i="16"/>
  <c r="B2424" i="16"/>
  <c r="I4771" i="16"/>
  <c r="E5555" i="16"/>
  <c r="J5552" i="16"/>
  <c r="I5552" i="16"/>
  <c r="H5552" i="16"/>
  <c r="F5552" i="16"/>
  <c r="J4771" i="16"/>
  <c r="E10626" i="16"/>
  <c r="B11952" i="16"/>
  <c r="C11952" i="16"/>
  <c r="F6986" i="16"/>
  <c r="K6986" i="16"/>
  <c r="B217" i="16"/>
  <c r="C217" i="16"/>
  <c r="D218" i="16"/>
  <c r="E11052" i="16"/>
  <c r="F7290" i="16"/>
  <c r="K7290" i="16"/>
  <c r="E9702" i="16"/>
  <c r="E10917" i="16"/>
  <c r="H10916" i="16"/>
  <c r="B14054" i="16"/>
  <c r="C14054" i="16"/>
  <c r="D14055" i="16"/>
  <c r="H14814" i="16"/>
  <c r="E9393" i="16"/>
  <c r="I9390" i="16"/>
  <c r="H9390" i="16"/>
  <c r="F9390" i="16"/>
  <c r="J9390" i="16"/>
  <c r="E7929" i="16"/>
  <c r="J12149" i="16"/>
  <c r="K7804" i="16"/>
  <c r="L7804" i="16"/>
  <c r="B13945" i="16"/>
  <c r="C13945" i="16"/>
  <c r="D13946" i="16"/>
  <c r="E15252" i="16"/>
  <c r="H15249" i="16"/>
  <c r="I15249" i="16"/>
  <c r="F15249" i="16"/>
  <c r="K15249" i="16"/>
  <c r="L15249" i="16"/>
  <c r="J15249" i="16"/>
  <c r="E6447" i="16"/>
  <c r="J5553" i="16"/>
  <c r="K15903" i="16"/>
  <c r="L15903" i="16"/>
  <c r="E12005" i="16"/>
  <c r="J12002" i="16"/>
  <c r="I12002" i="16"/>
  <c r="H12002" i="16"/>
  <c r="F12002" i="16"/>
  <c r="K12002" i="16"/>
  <c r="L12002" i="16"/>
  <c r="K10770" i="16"/>
  <c r="L10770" i="16"/>
  <c r="K11738" i="16"/>
  <c r="L11738" i="16"/>
  <c r="K16122" i="16"/>
  <c r="L16122" i="16"/>
  <c r="J11182" i="16"/>
  <c r="I11182" i="16"/>
  <c r="E11183" i="16"/>
  <c r="H11182" i="16"/>
  <c r="K16498" i="16"/>
  <c r="L16498" i="16"/>
  <c r="D14162" i="16"/>
  <c r="C14161" i="16"/>
  <c r="B14161" i="16"/>
  <c r="I10469" i="16"/>
  <c r="L10469" i="16"/>
  <c r="F13079" i="16"/>
  <c r="K13079" i="16"/>
  <c r="L13079" i="16"/>
  <c r="F7381" i="16"/>
  <c r="K7381" i="16"/>
  <c r="C15144" i="16"/>
  <c r="B15144" i="16"/>
  <c r="D15145" i="16"/>
  <c r="E15035" i="16"/>
  <c r="E16501" i="16"/>
  <c r="E5882" i="16"/>
  <c r="F5879" i="16"/>
  <c r="K5879" i="16"/>
  <c r="J5879" i="16"/>
  <c r="I5879" i="16"/>
  <c r="H5879" i="16"/>
  <c r="D3651" i="16"/>
  <c r="B3650" i="16"/>
  <c r="C3650" i="16"/>
  <c r="D3653" i="16"/>
  <c r="D3652" i="16"/>
  <c r="E5446" i="16"/>
  <c r="F5443" i="16"/>
  <c r="K5443" i="16"/>
  <c r="L5443" i="16"/>
  <c r="J5443" i="16"/>
  <c r="I5443" i="16"/>
  <c r="H5443" i="16"/>
  <c r="E8327" i="16"/>
  <c r="F8324" i="16"/>
  <c r="K8324" i="16"/>
  <c r="L8324" i="16"/>
  <c r="H8324" i="16"/>
  <c r="J8324" i="16"/>
  <c r="I8324" i="16"/>
  <c r="J13288" i="16"/>
  <c r="E7055" i="16"/>
  <c r="F7052" i="16"/>
  <c r="K7052" i="16"/>
  <c r="L7052" i="16"/>
  <c r="H7052" i="16"/>
  <c r="J7052" i="16"/>
  <c r="I7052" i="16"/>
  <c r="L6517" i="16"/>
  <c r="J14269" i="16"/>
  <c r="I11921" i="16"/>
  <c r="L11921" i="16"/>
  <c r="J5662" i="16"/>
  <c r="E7692" i="16"/>
  <c r="F7689" i="16"/>
  <c r="H7689" i="16"/>
  <c r="J7689" i="16"/>
  <c r="I7689" i="16"/>
  <c r="C14489" i="16"/>
  <c r="B14489" i="16"/>
  <c r="D14490" i="16"/>
  <c r="K14922" i="16"/>
  <c r="L14922" i="16"/>
  <c r="B12804" i="16"/>
  <c r="C12804" i="16"/>
  <c r="D12805" i="16"/>
  <c r="B11951" i="16"/>
  <c r="C11951" i="16"/>
  <c r="E5337" i="16"/>
  <c r="H5334" i="16"/>
  <c r="F5334" i="16"/>
  <c r="K5334" i="16"/>
  <c r="J5334" i="16"/>
  <c r="I5334" i="16"/>
  <c r="E12891" i="16"/>
  <c r="E16326" i="16"/>
  <c r="H16325" i="16"/>
  <c r="E9087" i="16"/>
  <c r="H9086" i="16"/>
  <c r="F9086" i="16"/>
  <c r="K9086" i="16"/>
  <c r="J9086" i="16"/>
  <c r="I9086" i="16"/>
  <c r="E6192" i="16"/>
  <c r="E6367" i="16"/>
  <c r="J6364" i="16"/>
  <c r="I6364" i="16"/>
  <c r="H6364" i="16"/>
  <c r="F6364" i="16"/>
  <c r="K6364" i="16"/>
  <c r="K6279" i="16"/>
  <c r="L6279" i="16"/>
  <c r="K11420" i="16"/>
  <c r="L11420" i="16"/>
  <c r="E8932" i="16"/>
  <c r="C289" i="16"/>
  <c r="B289" i="16"/>
  <c r="D290" i="16"/>
  <c r="E12984" i="16"/>
  <c r="I12981" i="16"/>
  <c r="J12981" i="16"/>
  <c r="H12981" i="16"/>
  <c r="F12981" i="16"/>
  <c r="H12806" i="16"/>
  <c r="E12807" i="16"/>
  <c r="I12806" i="16"/>
  <c r="F12806" i="16"/>
  <c r="K12806" i="16"/>
  <c r="K12078" i="16"/>
  <c r="L12078" i="16"/>
  <c r="K16121" i="16"/>
  <c r="L16121" i="16"/>
  <c r="K5771" i="16"/>
  <c r="L5771" i="16"/>
  <c r="J14163" i="16"/>
  <c r="E14164" i="16"/>
  <c r="I14163" i="16"/>
  <c r="H14163" i="16"/>
  <c r="F14163" i="16"/>
  <c r="K14163" i="16"/>
  <c r="B15906" i="16"/>
  <c r="C15906" i="16"/>
  <c r="D15907" i="16"/>
  <c r="J5029" i="16"/>
  <c r="I5029" i="16"/>
  <c r="E5030" i="16"/>
  <c r="H5029" i="16"/>
  <c r="F5029" i="16"/>
  <c r="K5029" i="16"/>
  <c r="L5029" i="16"/>
  <c r="B12726" i="16"/>
  <c r="C12726" i="16"/>
  <c r="D12727" i="16"/>
  <c r="E6520" i="16"/>
  <c r="B5346" i="16"/>
  <c r="C5346" i="16"/>
  <c r="K16225" i="16"/>
  <c r="L16225" i="16"/>
  <c r="K8620" i="16"/>
  <c r="L8620" i="16"/>
  <c r="E8056" i="16"/>
  <c r="E12653" i="16"/>
  <c r="H12650" i="16"/>
  <c r="I12650" i="16"/>
  <c r="F12650" i="16"/>
  <c r="K12650" i="16"/>
  <c r="J12650" i="16"/>
  <c r="E13618" i="16"/>
  <c r="E7129" i="16"/>
  <c r="K14595" i="16"/>
  <c r="L14595" i="16"/>
  <c r="C71" i="16"/>
  <c r="B71" i="16"/>
  <c r="D72" i="16"/>
  <c r="J10469" i="16"/>
  <c r="E15472" i="16"/>
  <c r="L15794" i="16"/>
  <c r="C3648" i="16"/>
  <c r="B3648" i="16"/>
  <c r="E14490" i="16"/>
  <c r="E16652" i="16"/>
  <c r="H16649" i="16"/>
  <c r="F16649" i="16"/>
  <c r="J16649" i="16"/>
  <c r="I16649" i="16"/>
  <c r="K5226" i="16"/>
  <c r="K4630" i="16"/>
  <c r="L4630" i="16"/>
  <c r="J11921" i="16"/>
  <c r="K7581" i="16"/>
  <c r="L7581" i="16"/>
  <c r="J7690" i="16"/>
  <c r="K15685" i="16"/>
  <c r="L15685" i="16"/>
  <c r="E14926" i="16"/>
  <c r="E16125" i="16"/>
  <c r="E12727" i="16"/>
  <c r="I5335" i="16"/>
  <c r="E6988" i="16"/>
  <c r="H6985" i="16"/>
  <c r="F6985" i="16"/>
  <c r="K6985" i="16"/>
  <c r="L6985" i="16"/>
  <c r="I6985" i="16"/>
  <c r="J6985" i="16"/>
  <c r="B12524" i="16"/>
  <c r="C12524" i="16"/>
  <c r="E7292" i="16"/>
  <c r="H7289" i="16"/>
  <c r="F7289" i="16"/>
  <c r="K7289" i="16"/>
  <c r="I7289" i="16"/>
  <c r="J7289" i="16"/>
  <c r="K13723" i="16"/>
  <c r="L13723" i="16"/>
  <c r="J14378" i="16"/>
  <c r="E14816" i="16"/>
  <c r="F14813" i="16"/>
  <c r="I14813" i="16"/>
  <c r="H14813" i="16"/>
  <c r="J14813" i="16"/>
  <c r="E14055" i="16"/>
  <c r="E12151" i="16"/>
  <c r="J12148" i="16"/>
  <c r="I12148" i="16"/>
  <c r="H12148" i="16"/>
  <c r="F12148" i="16"/>
  <c r="C15579" i="16"/>
  <c r="B15579" i="16"/>
  <c r="D15580" i="16"/>
  <c r="E8624" i="16"/>
  <c r="D16654" i="16"/>
  <c r="C16653" i="16"/>
  <c r="B16653" i="16"/>
  <c r="E15907" i="16"/>
  <c r="K12651" i="16"/>
  <c r="L12651" i="16"/>
  <c r="D15799" i="16"/>
  <c r="B15798" i="16"/>
  <c r="C15798" i="16"/>
  <c r="E10774" i="16"/>
  <c r="E14599" i="16"/>
  <c r="D14271" i="16"/>
  <c r="B14270" i="16"/>
  <c r="C14270" i="16"/>
  <c r="E13081" i="16"/>
  <c r="I13078" i="16"/>
  <c r="H13078" i="16"/>
  <c r="F13078" i="16"/>
  <c r="K13078" i="16"/>
  <c r="L13078" i="16"/>
  <c r="J13078" i="16"/>
  <c r="E7383" i="16"/>
  <c r="J7380" i="16"/>
  <c r="I7380" i="16"/>
  <c r="H7380" i="16"/>
  <c r="F7380" i="16"/>
  <c r="B13180" i="16"/>
  <c r="C13180" i="16"/>
  <c r="D13181" i="16"/>
  <c r="C8741" i="16"/>
  <c r="B8741" i="16"/>
  <c r="I9240" i="16"/>
  <c r="E9241" i="16"/>
  <c r="H9240" i="16"/>
  <c r="F9240" i="16"/>
  <c r="J9240" i="16"/>
  <c r="K11833" i="16"/>
  <c r="L11833" i="16"/>
  <c r="E11536" i="16"/>
  <c r="E14271" i="16"/>
  <c r="H14268" i="16"/>
  <c r="F14268" i="16"/>
  <c r="J14268" i="16"/>
  <c r="I14268" i="16"/>
  <c r="K14923" i="16"/>
  <c r="L14923" i="16"/>
  <c r="B14816" i="16"/>
  <c r="D14817" i="16"/>
  <c r="C14816" i="16"/>
  <c r="E4852" i="16"/>
  <c r="H4849" i="16"/>
  <c r="I4849" i="16"/>
  <c r="F4849" i="16"/>
  <c r="J4849" i="16"/>
  <c r="D15037" i="16"/>
  <c r="B15036" i="16"/>
  <c r="C15036" i="16"/>
  <c r="E15798" i="16"/>
  <c r="B3043" i="16"/>
  <c r="C3043" i="16"/>
  <c r="I4850" i="16"/>
  <c r="E13509" i="16"/>
  <c r="D16325" i="16"/>
  <c r="B16324" i="16"/>
  <c r="C16324" i="16"/>
  <c r="D3046" i="16"/>
  <c r="C3044" i="16"/>
  <c r="D3045" i="16"/>
  <c r="B3044" i="16"/>
  <c r="D3047" i="16"/>
  <c r="E5664" i="16"/>
  <c r="F5661" i="16"/>
  <c r="J5661" i="16"/>
  <c r="I5661" i="16"/>
  <c r="H5661" i="16"/>
  <c r="E8778" i="16"/>
  <c r="E4701" i="16"/>
  <c r="E10164" i="16"/>
  <c r="B653" i="16"/>
  <c r="C653" i="16"/>
  <c r="D654" i="16"/>
  <c r="L4697" i="16"/>
  <c r="I6986" i="16"/>
  <c r="F4850" i="16"/>
  <c r="E5992" i="16"/>
  <c r="D11954" i="16"/>
  <c r="B11953" i="16"/>
  <c r="C11953" i="16"/>
  <c r="D11956" i="16"/>
  <c r="D11955" i="16"/>
  <c r="I7290" i="16"/>
  <c r="E13727" i="16"/>
  <c r="H12982" i="16"/>
  <c r="K12982" i="16"/>
  <c r="L12982" i="16"/>
  <c r="E12082" i="16"/>
  <c r="K9544" i="16"/>
  <c r="L9544" i="16"/>
  <c r="J14814" i="16"/>
  <c r="D15690" i="16"/>
  <c r="B15689" i="16"/>
  <c r="C15689" i="16"/>
  <c r="L7478" i="16"/>
  <c r="I12149" i="16"/>
  <c r="D13728" i="16"/>
  <c r="B13727" i="16"/>
  <c r="C13727" i="16"/>
  <c r="E10011" i="16"/>
  <c r="H10010" i="16"/>
  <c r="E16418" i="16"/>
  <c r="J16415" i="16"/>
  <c r="I16415" i="16"/>
  <c r="H16415" i="16"/>
  <c r="F16415" i="16"/>
  <c r="K16415" i="16"/>
  <c r="L16415" i="16"/>
  <c r="L6091" i="16"/>
  <c r="L8469" i="16"/>
  <c r="D12983" i="16"/>
  <c r="B12982" i="16"/>
  <c r="C12982" i="16"/>
  <c r="B5347" i="16"/>
  <c r="C5347" i="16"/>
  <c r="C16125" i="16"/>
  <c r="B16125" i="16"/>
  <c r="D16126" i="16"/>
  <c r="L4570" i="16"/>
  <c r="E8189" i="16"/>
  <c r="B12655" i="16"/>
  <c r="C12655" i="16"/>
  <c r="D12656" i="16"/>
  <c r="D16503" i="16"/>
  <c r="C16502" i="16"/>
  <c r="B16502" i="16"/>
  <c r="L13832" i="16"/>
  <c r="D1233" i="16"/>
  <c r="B1232" i="16"/>
  <c r="C1232" i="16"/>
  <c r="J13079" i="16"/>
  <c r="C2618" i="16"/>
  <c r="D2619" i="16"/>
  <c r="B2618" i="16"/>
  <c r="F2618" i="16"/>
  <c r="K2618" i="16"/>
  <c r="L2618" i="16"/>
  <c r="I7381" i="16"/>
  <c r="L14704" i="16"/>
  <c r="C3042" i="16"/>
  <c r="B3042" i="16"/>
  <c r="I16650" i="16"/>
  <c r="E5228" i="16"/>
  <c r="F5225" i="16"/>
  <c r="J5225" i="16"/>
  <c r="I5225" i="16"/>
  <c r="H5225" i="16"/>
  <c r="L11739" i="16"/>
  <c r="F5123" i="16"/>
  <c r="K5123" i="16"/>
  <c r="F14269" i="16"/>
  <c r="K15140" i="16"/>
  <c r="L15140" i="16"/>
  <c r="E11424" i="16"/>
  <c r="J9856" i="16"/>
  <c r="I9856" i="16"/>
  <c r="F9856" i="16"/>
  <c r="E9857" i="16"/>
  <c r="H9856" i="16"/>
  <c r="B1040" i="16"/>
  <c r="C1040" i="16"/>
  <c r="D1041" i="16"/>
  <c r="E8473" i="16"/>
  <c r="E4938" i="16"/>
  <c r="L9698" i="16"/>
  <c r="B532" i="16"/>
  <c r="D533" i="16"/>
  <c r="C532" i="16"/>
  <c r="E14380" i="16"/>
  <c r="I14377" i="16"/>
  <c r="H14377" i="16"/>
  <c r="J14377" i="16"/>
  <c r="F14377" i="16"/>
  <c r="K14377" i="16"/>
  <c r="E5774" i="16"/>
  <c r="D12890" i="16"/>
  <c r="C12889" i="16"/>
  <c r="B12889" i="16"/>
  <c r="I5123" i="16"/>
  <c r="L12887" i="16"/>
  <c r="E6283" i="16"/>
  <c r="F4771" i="16"/>
  <c r="K4771" i="16"/>
  <c r="L4771" i="16"/>
  <c r="H4771" i="16"/>
  <c r="E16017" i="16"/>
  <c r="I16016" i="16"/>
  <c r="H16016" i="16"/>
  <c r="K10622" i="16"/>
  <c r="L10622" i="16"/>
  <c r="J6986" i="16"/>
  <c r="H4850" i="16"/>
  <c r="J7290" i="16"/>
  <c r="J12982" i="16"/>
  <c r="E15362" i="16"/>
  <c r="B1955" i="16"/>
  <c r="C1955" i="16"/>
  <c r="D1956" i="16"/>
  <c r="F14378" i="16"/>
  <c r="K14378" i="16"/>
  <c r="L14378" i="16"/>
  <c r="F14814" i="16"/>
  <c r="K14814" i="16"/>
  <c r="L14814" i="16"/>
  <c r="K13505" i="16"/>
  <c r="L13505" i="16"/>
  <c r="K7925" i="16"/>
  <c r="L7925" i="16"/>
  <c r="E12586" i="16"/>
  <c r="I12583" i="16"/>
  <c r="H12583" i="16"/>
  <c r="F12583" i="16"/>
  <c r="K12583" i="16"/>
  <c r="L12583" i="16"/>
  <c r="J12583" i="16"/>
  <c r="L8470" i="16"/>
  <c r="H5335" i="16"/>
  <c r="K5335" i="16"/>
  <c r="L5335" i="16"/>
  <c r="B2314" i="16"/>
  <c r="C2314" i="16"/>
  <c r="D2315" i="16"/>
  <c r="F2312" i="16"/>
  <c r="K2312" i="16"/>
  <c r="L2312" i="16"/>
  <c r="J16416" i="16"/>
  <c r="E7808" i="16"/>
  <c r="K14487" i="16"/>
  <c r="L14487" i="16"/>
  <c r="D5350" i="16"/>
  <c r="D5349" i="16"/>
  <c r="B5348" i="16"/>
  <c r="C5348" i="16"/>
  <c r="D5351" i="16"/>
  <c r="L9545" i="16"/>
  <c r="E16227" i="16"/>
  <c r="J16224" i="16"/>
  <c r="I16224" i="16"/>
  <c r="H16224" i="16"/>
  <c r="F16224" i="16"/>
  <c r="F5553" i="16"/>
  <c r="K5553" i="16"/>
  <c r="L5553" i="16"/>
  <c r="B13289" i="16"/>
  <c r="C13289" i="16"/>
  <c r="D13290" i="16"/>
  <c r="J12651" i="16"/>
  <c r="E11836" i="16"/>
  <c r="C16579" i="16"/>
  <c r="B16579" i="16"/>
  <c r="D16580" i="16"/>
  <c r="E11742" i="16"/>
  <c r="F6365" i="16"/>
  <c r="K6365" i="16"/>
  <c r="L6365" i="16"/>
  <c r="D13402" i="16"/>
  <c r="B13401" i="16"/>
  <c r="C13401" i="16"/>
  <c r="J7381" i="16"/>
  <c r="E13944" i="16"/>
  <c r="H13941" i="16"/>
  <c r="J13941" i="16"/>
  <c r="I13941" i="16"/>
  <c r="F13941" i="16"/>
  <c r="B8742" i="16"/>
  <c r="C8742" i="16"/>
  <c r="D145" i="16"/>
  <c r="B144" i="16"/>
  <c r="C144" i="16"/>
  <c r="B3649" i="16"/>
  <c r="C3649" i="16"/>
  <c r="K13396" i="16"/>
  <c r="L13396" i="16"/>
  <c r="K15576" i="16"/>
  <c r="L15576" i="16"/>
  <c r="E14708" i="16"/>
  <c r="J16650" i="16"/>
  <c r="I5226" i="16"/>
  <c r="F13288" i="16"/>
  <c r="K13288" i="16"/>
  <c r="L13288" i="16"/>
  <c r="K7204" i="16"/>
  <c r="L7204" i="16"/>
  <c r="D15253" i="16"/>
  <c r="B15252" i="16"/>
  <c r="C15252" i="16"/>
  <c r="B14707" i="16"/>
  <c r="C14707" i="16"/>
  <c r="D14708" i="16"/>
  <c r="H14269" i="16"/>
  <c r="D13511" i="16"/>
  <c r="B13510" i="16"/>
  <c r="C13510" i="16"/>
  <c r="B16415" i="16"/>
  <c r="C16415" i="16"/>
  <c r="D16416" i="16"/>
  <c r="D13837" i="16"/>
  <c r="B13836" i="16"/>
  <c r="C13836" i="16"/>
  <c r="E15689" i="16"/>
  <c r="E7584" i="16"/>
  <c r="E13400" i="16"/>
  <c r="D16227" i="16"/>
  <c r="B16226" i="16"/>
  <c r="C16226" i="16"/>
  <c r="L16650" i="16"/>
  <c r="E4634" i="16"/>
  <c r="E5125" i="16"/>
  <c r="F5122" i="16"/>
  <c r="J5122" i="16"/>
  <c r="I5122" i="16"/>
  <c r="H5122" i="16"/>
  <c r="E6284" i="16"/>
  <c r="H6283" i="16"/>
  <c r="C1041" i="16"/>
  <c r="D1042" i="16"/>
  <c r="B1041" i="16"/>
  <c r="D12657" i="16"/>
  <c r="B12656" i="16"/>
  <c r="C12656" i="16"/>
  <c r="E10775" i="16"/>
  <c r="F10774" i="16"/>
  <c r="K10774" i="16"/>
  <c r="H10774" i="16"/>
  <c r="E15473" i="16"/>
  <c r="J15470" i="16"/>
  <c r="H15470" i="16"/>
  <c r="I15470" i="16"/>
  <c r="F15470" i="16"/>
  <c r="D12728" i="16"/>
  <c r="B12727" i="16"/>
  <c r="C12727" i="16"/>
  <c r="E9703" i="16"/>
  <c r="H9702" i="16"/>
  <c r="D1595" i="16"/>
  <c r="B1594" i="16"/>
  <c r="C1594" i="16"/>
  <c r="K5122" i="16"/>
  <c r="L5122" i="16"/>
  <c r="E15690" i="16"/>
  <c r="I15689" i="16"/>
  <c r="F15689" i="16"/>
  <c r="E13945" i="16"/>
  <c r="E11743" i="16"/>
  <c r="H11742" i="16"/>
  <c r="F11742" i="16"/>
  <c r="K11742" i="16"/>
  <c r="J11742" i="16"/>
  <c r="K16224" i="16"/>
  <c r="L16224" i="16"/>
  <c r="B5349" i="16"/>
  <c r="C5349" i="16"/>
  <c r="I15362" i="16"/>
  <c r="H15362" i="16"/>
  <c r="E15363" i="16"/>
  <c r="E14381" i="16"/>
  <c r="H13509" i="16"/>
  <c r="F13509" i="16"/>
  <c r="K13509" i="16"/>
  <c r="E13510" i="16"/>
  <c r="E15799" i="16"/>
  <c r="H15798" i="16"/>
  <c r="K14268" i="16"/>
  <c r="L14268" i="16"/>
  <c r="B13181" i="16"/>
  <c r="D13182" i="16"/>
  <c r="C13181" i="16"/>
  <c r="H15471" i="16"/>
  <c r="J16325" i="16"/>
  <c r="K7689" i="16"/>
  <c r="L7689" i="16"/>
  <c r="E8328" i="16"/>
  <c r="E15036" i="16"/>
  <c r="I15035" i="16"/>
  <c r="H15035" i="16"/>
  <c r="F15035" i="16"/>
  <c r="K15035" i="16"/>
  <c r="L15035" i="16"/>
  <c r="J15035" i="16"/>
  <c r="E12006" i="16"/>
  <c r="K9390" i="16"/>
  <c r="L9390" i="16"/>
  <c r="F10916" i="16"/>
  <c r="K10916" i="16"/>
  <c r="L10916" i="16"/>
  <c r="D219" i="16"/>
  <c r="B218" i="16"/>
  <c r="C218" i="16"/>
  <c r="E5556" i="16"/>
  <c r="K4770" i="16"/>
  <c r="L4770" i="16"/>
  <c r="J11642" i="16"/>
  <c r="J7208" i="16"/>
  <c r="I7208" i="16"/>
  <c r="E7209" i="16"/>
  <c r="H7208" i="16"/>
  <c r="F7208" i="16"/>
  <c r="K7208" i="16"/>
  <c r="L7208" i="16"/>
  <c r="E13291" i="16"/>
  <c r="E11307" i="16"/>
  <c r="H11306" i="16"/>
  <c r="F11306" i="16"/>
  <c r="K11306" i="16"/>
  <c r="L11306" i="16"/>
  <c r="I11306" i="16"/>
  <c r="E10472" i="16"/>
  <c r="J9548" i="16"/>
  <c r="I9548" i="16"/>
  <c r="E9549" i="16"/>
  <c r="C8745" i="16"/>
  <c r="B8745" i="16"/>
  <c r="E10012" i="16"/>
  <c r="H10009" i="16"/>
  <c r="F10009" i="16"/>
  <c r="K10009" i="16"/>
  <c r="L10009" i="16"/>
  <c r="I10009" i="16"/>
  <c r="J10009" i="16"/>
  <c r="B14271" i="16"/>
  <c r="C14271" i="16"/>
  <c r="D14272" i="16"/>
  <c r="E14056" i="16"/>
  <c r="H14053" i="16"/>
  <c r="J14053" i="16"/>
  <c r="F14053" i="16"/>
  <c r="I14053" i="16"/>
  <c r="E12654" i="16"/>
  <c r="D15908" i="16"/>
  <c r="C15907" i="16"/>
  <c r="B15907" i="16"/>
  <c r="E5883" i="16"/>
  <c r="E5126" i="16"/>
  <c r="E7585" i="16"/>
  <c r="F7584" i="16"/>
  <c r="K7584" i="16"/>
  <c r="H7584" i="16"/>
  <c r="B15253" i="16"/>
  <c r="C15253" i="16"/>
  <c r="D15254" i="16"/>
  <c r="E14709" i="16"/>
  <c r="F14708" i="16"/>
  <c r="K14708" i="16"/>
  <c r="H14708" i="16"/>
  <c r="D146" i="16"/>
  <c r="B145" i="16"/>
  <c r="C145" i="16"/>
  <c r="B1956" i="16"/>
  <c r="D1957" i="16"/>
  <c r="C1956" i="16"/>
  <c r="E16018" i="16"/>
  <c r="F16015" i="16"/>
  <c r="K16015" i="16"/>
  <c r="L16015" i="16"/>
  <c r="I16015" i="16"/>
  <c r="H16015" i="16"/>
  <c r="J16015" i="16"/>
  <c r="E5775" i="16"/>
  <c r="H5774" i="16"/>
  <c r="F5774" i="16"/>
  <c r="K5774" i="16"/>
  <c r="L5774" i="16"/>
  <c r="J5774" i="16"/>
  <c r="I5774" i="16"/>
  <c r="E4939" i="16"/>
  <c r="H4938" i="16"/>
  <c r="B1233" i="16"/>
  <c r="C1233" i="16"/>
  <c r="D1234" i="16"/>
  <c r="F10010" i="16"/>
  <c r="K10010" i="16"/>
  <c r="E12083" i="16"/>
  <c r="B11955" i="16"/>
  <c r="C11955" i="16"/>
  <c r="F5992" i="16"/>
  <c r="J5992" i="16"/>
  <c r="I5992" i="16"/>
  <c r="E5993" i="16"/>
  <c r="H5992" i="16"/>
  <c r="B3046" i="16"/>
  <c r="C3046" i="16"/>
  <c r="E4853" i="16"/>
  <c r="E14600" i="16"/>
  <c r="I14599" i="16"/>
  <c r="H14599" i="16"/>
  <c r="F14599" i="16"/>
  <c r="H15907" i="16"/>
  <c r="F15907" i="16"/>
  <c r="K15907" i="16"/>
  <c r="L15907" i="16"/>
  <c r="E15908" i="16"/>
  <c r="I15907" i="16"/>
  <c r="J15907" i="16"/>
  <c r="L5226" i="16"/>
  <c r="I15471" i="16"/>
  <c r="E8057" i="16"/>
  <c r="H8056" i="16"/>
  <c r="L14163" i="16"/>
  <c r="L12806" i="16"/>
  <c r="F8932" i="16"/>
  <c r="E8933" i="16"/>
  <c r="H8932" i="16"/>
  <c r="J8932" i="16"/>
  <c r="E6368" i="16"/>
  <c r="L9086" i="16"/>
  <c r="L5334" i="16"/>
  <c r="E7693" i="16"/>
  <c r="C3651" i="16"/>
  <c r="B3651" i="16"/>
  <c r="E10627" i="16"/>
  <c r="I10626" i="16"/>
  <c r="B12587" i="16"/>
  <c r="C12587" i="16"/>
  <c r="D12588" i="16"/>
  <c r="K16580" i="16"/>
  <c r="L16580" i="16"/>
  <c r="B14599" i="16"/>
  <c r="D14600" i="16"/>
  <c r="C14599" i="16"/>
  <c r="E10320" i="16"/>
  <c r="H10317" i="16"/>
  <c r="J10317" i="16"/>
  <c r="I10317" i="16"/>
  <c r="F10317" i="16"/>
  <c r="J16016" i="16"/>
  <c r="B533" i="16"/>
  <c r="C533" i="16"/>
  <c r="D534" i="16"/>
  <c r="J10010" i="16"/>
  <c r="D15691" i="16"/>
  <c r="B15690" i="16"/>
  <c r="C15690" i="16"/>
  <c r="E4702" i="16"/>
  <c r="E14272" i="16"/>
  <c r="K9240" i="16"/>
  <c r="L9240" i="16"/>
  <c r="E12152" i="16"/>
  <c r="L7289" i="16"/>
  <c r="H14926" i="16"/>
  <c r="J14926" i="16"/>
  <c r="I14926" i="16"/>
  <c r="E14927" i="16"/>
  <c r="E14491" i="16"/>
  <c r="I14490" i="16"/>
  <c r="H14490" i="16"/>
  <c r="F14490" i="16"/>
  <c r="K14490" i="16"/>
  <c r="J14490" i="16"/>
  <c r="F15471" i="16"/>
  <c r="K15471" i="16"/>
  <c r="L15471" i="16"/>
  <c r="J7129" i="16"/>
  <c r="I7129" i="16"/>
  <c r="E7130" i="16"/>
  <c r="H7129" i="16"/>
  <c r="F7129" i="16"/>
  <c r="J12806" i="16"/>
  <c r="E12985" i="16"/>
  <c r="E12892" i="16"/>
  <c r="H12891" i="16"/>
  <c r="I12891" i="16"/>
  <c r="F12891" i="16"/>
  <c r="D14491" i="16"/>
  <c r="C14490" i="16"/>
  <c r="B14490" i="16"/>
  <c r="E7056" i="16"/>
  <c r="C15145" i="16"/>
  <c r="B15145" i="16"/>
  <c r="D15146" i="16"/>
  <c r="B14162" i="16"/>
  <c r="C14162" i="16"/>
  <c r="D14163" i="16"/>
  <c r="E10918" i="16"/>
  <c r="J10915" i="16"/>
  <c r="F10915" i="16"/>
  <c r="K10915" i="16"/>
  <c r="L10915" i="16"/>
  <c r="I10915" i="16"/>
  <c r="H10915" i="16"/>
  <c r="L7290" i="16"/>
  <c r="E15581" i="16"/>
  <c r="I15580" i="16"/>
  <c r="H15580" i="16"/>
  <c r="F15580" i="16"/>
  <c r="K15580" i="16"/>
  <c r="C15471" i="16"/>
  <c r="B15471" i="16"/>
  <c r="D15472" i="16"/>
  <c r="E6096" i="16"/>
  <c r="J6095" i="16"/>
  <c r="C14383" i="16"/>
  <c r="B14383" i="16"/>
  <c r="D14384" i="16"/>
  <c r="H85" i="1"/>
  <c r="I85" i="1"/>
  <c r="B85" i="1"/>
  <c r="C85" i="1"/>
  <c r="A86" i="1"/>
  <c r="D13619" i="16"/>
  <c r="B13618" i="16"/>
  <c r="C13618" i="16"/>
  <c r="B13511" i="16"/>
  <c r="C13511" i="16"/>
  <c r="D13512" i="16"/>
  <c r="B5350" i="16"/>
  <c r="C5350" i="16"/>
  <c r="B16580" i="16"/>
  <c r="C16580" i="16"/>
  <c r="D16581" i="16"/>
  <c r="J8473" i="16"/>
  <c r="I8473" i="16"/>
  <c r="E8474" i="16"/>
  <c r="H8473" i="16"/>
  <c r="F8473" i="16"/>
  <c r="K8473" i="16"/>
  <c r="L8473" i="16"/>
  <c r="E9858" i="16"/>
  <c r="H9855" i="16"/>
  <c r="J9855" i="16"/>
  <c r="F9855" i="16"/>
  <c r="K9855" i="16"/>
  <c r="I9855" i="16"/>
  <c r="J11424" i="16"/>
  <c r="I11424" i="16"/>
  <c r="F11424" i="16"/>
  <c r="K11424" i="16"/>
  <c r="L11424" i="16"/>
  <c r="H11424" i="16"/>
  <c r="E11425" i="16"/>
  <c r="K5225" i="16"/>
  <c r="L5225" i="16"/>
  <c r="E8190" i="16"/>
  <c r="F8189" i="16"/>
  <c r="K8189" i="16"/>
  <c r="L8189" i="16"/>
  <c r="H8189" i="16"/>
  <c r="I8189" i="16"/>
  <c r="J8189" i="16"/>
  <c r="D11959" i="16"/>
  <c r="D11958" i="16"/>
  <c r="D11957" i="16"/>
  <c r="B11956" i="16"/>
  <c r="C11956" i="16"/>
  <c r="K4850" i="16"/>
  <c r="L4850" i="16"/>
  <c r="K5661" i="16"/>
  <c r="L5661" i="16"/>
  <c r="C16325" i="16"/>
  <c r="B16325" i="16"/>
  <c r="D16326" i="16"/>
  <c r="D14818" i="16"/>
  <c r="B14817" i="16"/>
  <c r="C14817" i="16"/>
  <c r="E11537" i="16"/>
  <c r="H11536" i="16"/>
  <c r="K7380" i="16"/>
  <c r="L7380" i="16"/>
  <c r="D15581" i="16"/>
  <c r="B15580" i="16"/>
  <c r="C15580" i="16"/>
  <c r="F14054" i="16"/>
  <c r="K14813" i="16"/>
  <c r="L14813" i="16"/>
  <c r="E6989" i="16"/>
  <c r="J15471" i="16"/>
  <c r="J6520" i="16"/>
  <c r="I6520" i="16"/>
  <c r="H6520" i="16"/>
  <c r="F6520" i="16"/>
  <c r="E6521" i="16"/>
  <c r="E5031" i="16"/>
  <c r="H5028" i="16"/>
  <c r="F5028" i="16"/>
  <c r="J5028" i="16"/>
  <c r="I5028" i="16"/>
  <c r="B290" i="16"/>
  <c r="C290" i="16"/>
  <c r="D291" i="16"/>
  <c r="E9088" i="16"/>
  <c r="F9085" i="16"/>
  <c r="K9085" i="16"/>
  <c r="H9085" i="16"/>
  <c r="J9085" i="16"/>
  <c r="I9085" i="16"/>
  <c r="E5338" i="16"/>
  <c r="F16501" i="16"/>
  <c r="J16501" i="16"/>
  <c r="E16502" i="16"/>
  <c r="E7930" i="16"/>
  <c r="H7929" i="16"/>
  <c r="F7929" i="16"/>
  <c r="E9394" i="16"/>
  <c r="I10916" i="16"/>
  <c r="L6986" i="16"/>
  <c r="E4774" i="16"/>
  <c r="E7809" i="16"/>
  <c r="I7808" i="16"/>
  <c r="H7808" i="16"/>
  <c r="J7808" i="16"/>
  <c r="F7808" i="16"/>
  <c r="K7808" i="16"/>
  <c r="J15144" i="16"/>
  <c r="H15144" i="16"/>
  <c r="E15145" i="16"/>
  <c r="I15144" i="16"/>
  <c r="F15144" i="16"/>
  <c r="K15144" i="16"/>
  <c r="L15144" i="16"/>
  <c r="D16228" i="16"/>
  <c r="B16227" i="16"/>
  <c r="C16227" i="16"/>
  <c r="D13838" i="16"/>
  <c r="C13837" i="16"/>
  <c r="B13837" i="16"/>
  <c r="D14709" i="16"/>
  <c r="B14708" i="16"/>
  <c r="C14708" i="16"/>
  <c r="K13941" i="16"/>
  <c r="L13941" i="16"/>
  <c r="C13402" i="16"/>
  <c r="B13402" i="16"/>
  <c r="D13403" i="16"/>
  <c r="B13290" i="16"/>
  <c r="D13291" i="16"/>
  <c r="C13290" i="16"/>
  <c r="E16228" i="16"/>
  <c r="C2315" i="16"/>
  <c r="D2316" i="16"/>
  <c r="B2315" i="16"/>
  <c r="E12587" i="16"/>
  <c r="L14377" i="16"/>
  <c r="K9856" i="16"/>
  <c r="L9856" i="16"/>
  <c r="E5229" i="16"/>
  <c r="C2619" i="16"/>
  <c r="B2619" i="16"/>
  <c r="D2620" i="16"/>
  <c r="F2617" i="16"/>
  <c r="K2617" i="16"/>
  <c r="L2617" i="16"/>
  <c r="E10165" i="16"/>
  <c r="J10164" i="16"/>
  <c r="H10164" i="16"/>
  <c r="E5665" i="16"/>
  <c r="B15037" i="16"/>
  <c r="C15037" i="16"/>
  <c r="D15038" i="16"/>
  <c r="E9242" i="16"/>
  <c r="J9239" i="16"/>
  <c r="I9239" i="16"/>
  <c r="H9239" i="16"/>
  <c r="F9239" i="16"/>
  <c r="E13082" i="16"/>
  <c r="D15800" i="16"/>
  <c r="C15799" i="16"/>
  <c r="B15799" i="16"/>
  <c r="H14054" i="16"/>
  <c r="E14817" i="16"/>
  <c r="E7293" i="16"/>
  <c r="J16125" i="16"/>
  <c r="E16126" i="16"/>
  <c r="I16125" i="16"/>
  <c r="H16125" i="16"/>
  <c r="F16125" i="16"/>
  <c r="K16649" i="16"/>
  <c r="L16649" i="16"/>
  <c r="L12650" i="16"/>
  <c r="E14165" i="16"/>
  <c r="J14162" i="16"/>
  <c r="F14162" i="16"/>
  <c r="H14162" i="16"/>
  <c r="I14162" i="16"/>
  <c r="E12808" i="16"/>
  <c r="F12805" i="16"/>
  <c r="K12805" i="16"/>
  <c r="I12805" i="16"/>
  <c r="H12805" i="16"/>
  <c r="J12805" i="16"/>
  <c r="E6193" i="16"/>
  <c r="J6192" i="16"/>
  <c r="F6192" i="16"/>
  <c r="F16325" i="16"/>
  <c r="K16325" i="16"/>
  <c r="L16325" i="16"/>
  <c r="E15253" i="16"/>
  <c r="J10916" i="16"/>
  <c r="K5552" i="16"/>
  <c r="L5552" i="16"/>
  <c r="F2425" i="16"/>
  <c r="K2425" i="16"/>
  <c r="L2425" i="16"/>
  <c r="D2426" i="16"/>
  <c r="B2425" i="16"/>
  <c r="C2425" i="16"/>
  <c r="D14928" i="16"/>
  <c r="C14927" i="16"/>
  <c r="B14927" i="16"/>
  <c r="C847" i="16"/>
  <c r="D848" i="16"/>
  <c r="B847" i="16"/>
  <c r="E16582" i="16"/>
  <c r="H16579" i="16"/>
  <c r="F16579" i="16"/>
  <c r="K16579" i="16"/>
  <c r="I16579" i="16"/>
  <c r="J16579" i="16"/>
  <c r="D8747" i="16"/>
  <c r="B8746" i="16"/>
  <c r="C8746" i="16"/>
  <c r="D8749" i="16"/>
  <c r="D8748" i="16"/>
  <c r="B3045" i="16"/>
  <c r="C3045" i="16"/>
  <c r="E8625" i="16"/>
  <c r="K14269" i="16"/>
  <c r="L14269" i="16"/>
  <c r="B16503" i="16"/>
  <c r="C16503" i="16"/>
  <c r="D16504" i="16"/>
  <c r="E16419" i="16"/>
  <c r="D13729" i="16"/>
  <c r="C13728" i="16"/>
  <c r="B13728" i="16"/>
  <c r="B11954" i="16"/>
  <c r="C11954" i="16"/>
  <c r="C3047" i="16"/>
  <c r="D3048" i="16"/>
  <c r="B3047" i="16"/>
  <c r="D3050" i="16"/>
  <c r="D3049" i="16"/>
  <c r="B16654" i="16"/>
  <c r="C16654" i="16"/>
  <c r="D16655" i="16"/>
  <c r="J14054" i="16"/>
  <c r="E12728" i="16"/>
  <c r="H12727" i="16"/>
  <c r="D73" i="16"/>
  <c r="B72" i="16"/>
  <c r="C72" i="16"/>
  <c r="L6364" i="16"/>
  <c r="E5447" i="16"/>
  <c r="L7381" i="16"/>
  <c r="E11184" i="16"/>
  <c r="J11181" i="16"/>
  <c r="I11181" i="16"/>
  <c r="F11181" i="16"/>
  <c r="H11181" i="16"/>
  <c r="E6448" i="16"/>
  <c r="H6447" i="16"/>
  <c r="F6447" i="16"/>
  <c r="K6447" i="16"/>
  <c r="J6447" i="16"/>
  <c r="B14055" i="16"/>
  <c r="D14056" i="16"/>
  <c r="C14055" i="16"/>
  <c r="E11053" i="16"/>
  <c r="H11052" i="16"/>
  <c r="B15362" i="16"/>
  <c r="C15362" i="16"/>
  <c r="D15363" i="16"/>
  <c r="E11644" i="16"/>
  <c r="F11641" i="16"/>
  <c r="K11641" i="16"/>
  <c r="I11641" i="16"/>
  <c r="J11641" i="16"/>
  <c r="H11641" i="16"/>
  <c r="L11920" i="16"/>
  <c r="B13081" i="16"/>
  <c r="C13081" i="16"/>
  <c r="D13082" i="16"/>
  <c r="C412" i="16"/>
  <c r="D413" i="16"/>
  <c r="B412" i="16"/>
  <c r="J13836" i="16"/>
  <c r="E13837" i="16"/>
  <c r="I13836" i="16"/>
  <c r="H13836" i="16"/>
  <c r="F13836" i="16"/>
  <c r="J16580" i="16"/>
  <c r="J7481" i="16"/>
  <c r="I7481" i="16"/>
  <c r="E7482" i="16"/>
  <c r="H7481" i="16"/>
  <c r="F7481" i="16"/>
  <c r="J10318" i="16"/>
  <c r="E13184" i="16"/>
  <c r="F13181" i="16"/>
  <c r="K13181" i="16"/>
  <c r="L13181" i="16"/>
  <c r="J13181" i="16"/>
  <c r="I13181" i="16"/>
  <c r="H13181" i="16"/>
  <c r="B16126" i="16"/>
  <c r="D16127" i="16"/>
  <c r="C16126" i="16"/>
  <c r="E7384" i="16"/>
  <c r="E16327" i="16"/>
  <c r="H16324" i="16"/>
  <c r="I16324" i="16"/>
  <c r="F16324" i="16"/>
  <c r="K16324" i="16"/>
  <c r="J16324" i="16"/>
  <c r="D3656" i="16"/>
  <c r="D3655" i="16"/>
  <c r="D3654" i="16"/>
  <c r="B3653" i="16"/>
  <c r="C3653" i="16"/>
  <c r="B16016" i="16"/>
  <c r="D16017" i="16"/>
  <c r="C16016" i="16"/>
  <c r="K10318" i="16"/>
  <c r="L10318" i="16"/>
  <c r="J4634" i="16"/>
  <c r="I4634" i="16"/>
  <c r="E4635" i="16"/>
  <c r="H4634" i="16"/>
  <c r="F4634" i="16"/>
  <c r="K4634" i="16"/>
  <c r="L4634" i="16"/>
  <c r="E13401" i="16"/>
  <c r="D16417" i="16"/>
  <c r="B16416" i="16"/>
  <c r="C16416" i="16"/>
  <c r="E11837" i="16"/>
  <c r="J11836" i="16"/>
  <c r="D5352" i="16"/>
  <c r="B5351" i="16"/>
  <c r="D5354" i="16"/>
  <c r="D5353" i="16"/>
  <c r="C5351" i="16"/>
  <c r="F16016" i="16"/>
  <c r="K16016" i="16"/>
  <c r="L16016" i="16"/>
  <c r="C12890" i="16"/>
  <c r="B12890" i="16"/>
  <c r="D12891" i="16"/>
  <c r="L5123" i="16"/>
  <c r="D12984" i="16"/>
  <c r="B12983" i="16"/>
  <c r="C12983" i="16"/>
  <c r="I10010" i="16"/>
  <c r="H13727" i="16"/>
  <c r="F13727" i="16"/>
  <c r="E13728" i="16"/>
  <c r="J13727" i="16"/>
  <c r="I13727" i="16"/>
  <c r="D655" i="16"/>
  <c r="B654" i="16"/>
  <c r="C654" i="16"/>
  <c r="F8778" i="16"/>
  <c r="K8778" i="16"/>
  <c r="L8778" i="16"/>
  <c r="J8778" i="16"/>
  <c r="E8779" i="16"/>
  <c r="H8778" i="16"/>
  <c r="I8778" i="16"/>
  <c r="K4849" i="16"/>
  <c r="L4849" i="16"/>
  <c r="K12148" i="16"/>
  <c r="L12148" i="16"/>
  <c r="I14054" i="16"/>
  <c r="E16653" i="16"/>
  <c r="E13619" i="16"/>
  <c r="K12981" i="16"/>
  <c r="L12981" i="16"/>
  <c r="I16325" i="16"/>
  <c r="B12805" i="16"/>
  <c r="D12806" i="16"/>
  <c r="C12805" i="16"/>
  <c r="C3652" i="16"/>
  <c r="B3652" i="16"/>
  <c r="L5879" i="16"/>
  <c r="F11182" i="16"/>
  <c r="K11182" i="16"/>
  <c r="L11182" i="16"/>
  <c r="B13946" i="16"/>
  <c r="C13946" i="16"/>
  <c r="D13947" i="16"/>
  <c r="F11642" i="16"/>
  <c r="K11642" i="16"/>
  <c r="L11642" i="16"/>
  <c r="E11924" i="16"/>
  <c r="K10468" i="16"/>
  <c r="L10468" i="16"/>
  <c r="I10318" i="16"/>
  <c r="H13182" i="16"/>
  <c r="K13182" i="16"/>
  <c r="L13182" i="16"/>
  <c r="L12149" i="16"/>
  <c r="C8744" i="16"/>
  <c r="B8744" i="16"/>
  <c r="E13620" i="16"/>
  <c r="F13617" i="16"/>
  <c r="J13617" i="16"/>
  <c r="H13617" i="16"/>
  <c r="I13617" i="16"/>
  <c r="E13402" i="16"/>
  <c r="I13399" i="16"/>
  <c r="H13399" i="16"/>
  <c r="F13399" i="16"/>
  <c r="K13399" i="16"/>
  <c r="L13399" i="16"/>
  <c r="J13399" i="16"/>
  <c r="C16655" i="16"/>
  <c r="D16656" i="16"/>
  <c r="B16655" i="16"/>
  <c r="E8626" i="16"/>
  <c r="H8623" i="16"/>
  <c r="J8623" i="16"/>
  <c r="I8623" i="16"/>
  <c r="F8623" i="16"/>
  <c r="K8623" i="16"/>
  <c r="L8623" i="16"/>
  <c r="L7808" i="16"/>
  <c r="L15580" i="16"/>
  <c r="D14492" i="16"/>
  <c r="B14491" i="16"/>
  <c r="C14491" i="16"/>
  <c r="E4703" i="16"/>
  <c r="I4700" i="16"/>
  <c r="H4700" i="16"/>
  <c r="J4700" i="16"/>
  <c r="F4700" i="16"/>
  <c r="D15909" i="16"/>
  <c r="B15908" i="16"/>
  <c r="C15908" i="16"/>
  <c r="J13618" i="16"/>
  <c r="E16654" i="16"/>
  <c r="F16653" i="16"/>
  <c r="I16653" i="16"/>
  <c r="H11836" i="16"/>
  <c r="I13400" i="16"/>
  <c r="C3655" i="16"/>
  <c r="B3655" i="16"/>
  <c r="E11185" i="16"/>
  <c r="H8624" i="16"/>
  <c r="D8752" i="16"/>
  <c r="D8751" i="16"/>
  <c r="B8749" i="16"/>
  <c r="C8749" i="16"/>
  <c r="D8750" i="16"/>
  <c r="D2427" i="16"/>
  <c r="B2426" i="16"/>
  <c r="C2426" i="16"/>
  <c r="F2424" i="16"/>
  <c r="K2424" i="16"/>
  <c r="L2424" i="16"/>
  <c r="E14166" i="16"/>
  <c r="B15038" i="16"/>
  <c r="C15038" i="16"/>
  <c r="D15039" i="16"/>
  <c r="I10164" i="16"/>
  <c r="D13839" i="16"/>
  <c r="C13838" i="16"/>
  <c r="B13838" i="16"/>
  <c r="E4775" i="16"/>
  <c r="H4774" i="16"/>
  <c r="F4774" i="16"/>
  <c r="E16503" i="16"/>
  <c r="J16500" i="16"/>
  <c r="I16500" i="16"/>
  <c r="H16500" i="16"/>
  <c r="F16500" i="16"/>
  <c r="K16500" i="16"/>
  <c r="D11962" i="16"/>
  <c r="D11961" i="16"/>
  <c r="D11960" i="16"/>
  <c r="B11959" i="16"/>
  <c r="C11959" i="16"/>
  <c r="E9859" i="16"/>
  <c r="D13620" i="16"/>
  <c r="B13619" i="16"/>
  <c r="C13619" i="16"/>
  <c r="H6095" i="16"/>
  <c r="E14928" i="16"/>
  <c r="J14925" i="16"/>
  <c r="I14925" i="16"/>
  <c r="H14925" i="16"/>
  <c r="F14925" i="16"/>
  <c r="H4701" i="16"/>
  <c r="D535" i="16"/>
  <c r="C534" i="16"/>
  <c r="B534" i="16"/>
  <c r="K8932" i="16"/>
  <c r="K14599" i="16"/>
  <c r="L14599" i="16"/>
  <c r="B1234" i="16"/>
  <c r="C1234" i="16"/>
  <c r="D1235" i="16"/>
  <c r="K14053" i="16"/>
  <c r="L14053" i="16"/>
  <c r="E9550" i="16"/>
  <c r="H9547" i="16"/>
  <c r="J9547" i="16"/>
  <c r="I9547" i="16"/>
  <c r="F9547" i="16"/>
  <c r="K9547" i="16"/>
  <c r="L9547" i="16"/>
  <c r="C219" i="16"/>
  <c r="B219" i="16"/>
  <c r="D220" i="16"/>
  <c r="E13511" i="16"/>
  <c r="H13508" i="16"/>
  <c r="F13508" i="16"/>
  <c r="K13508" i="16"/>
  <c r="I13508" i="16"/>
  <c r="J13508" i="16"/>
  <c r="E15364" i="16"/>
  <c r="F15361" i="16"/>
  <c r="K15361" i="16"/>
  <c r="J15361" i="16"/>
  <c r="I15361" i="16"/>
  <c r="H15361" i="16"/>
  <c r="E11538" i="16"/>
  <c r="I11535" i="16"/>
  <c r="F11535" i="16"/>
  <c r="K11535" i="16"/>
  <c r="L11535" i="16"/>
  <c r="H11535" i="16"/>
  <c r="J11535" i="16"/>
  <c r="L11641" i="16"/>
  <c r="B8747" i="16"/>
  <c r="C8747" i="16"/>
  <c r="E7294" i="16"/>
  <c r="H7293" i="16"/>
  <c r="F7293" i="16"/>
  <c r="I7293" i="16"/>
  <c r="J7293" i="16"/>
  <c r="I4701" i="16"/>
  <c r="E12084" i="16"/>
  <c r="I12081" i="16"/>
  <c r="J12081" i="16"/>
  <c r="H12081" i="16"/>
  <c r="F12081" i="16"/>
  <c r="E14710" i="16"/>
  <c r="F14707" i="16"/>
  <c r="K14707" i="16"/>
  <c r="L14707" i="16"/>
  <c r="H14707" i="16"/>
  <c r="J14707" i="16"/>
  <c r="I14707" i="16"/>
  <c r="E7586" i="16"/>
  <c r="J7583" i="16"/>
  <c r="I7583" i="16"/>
  <c r="F7583" i="16"/>
  <c r="K7583" i="16"/>
  <c r="L7583" i="16"/>
  <c r="H7583" i="16"/>
  <c r="I15798" i="16"/>
  <c r="D1596" i="16"/>
  <c r="B1595" i="16"/>
  <c r="C1595" i="16"/>
  <c r="D12729" i="16"/>
  <c r="C12728" i="16"/>
  <c r="B12728" i="16"/>
  <c r="E10776" i="16"/>
  <c r="H10773" i="16"/>
  <c r="F10773" i="16"/>
  <c r="K10773" i="16"/>
  <c r="J10773" i="16"/>
  <c r="I10773" i="16"/>
  <c r="D3659" i="16"/>
  <c r="D3658" i="16"/>
  <c r="C3656" i="16"/>
  <c r="D3657" i="16"/>
  <c r="B3656" i="16"/>
  <c r="E11054" i="16"/>
  <c r="I11051" i="16"/>
  <c r="F11051" i="16"/>
  <c r="J11051" i="16"/>
  <c r="H11051" i="16"/>
  <c r="B848" i="16"/>
  <c r="C848" i="16"/>
  <c r="D849" i="16"/>
  <c r="E13292" i="16"/>
  <c r="I13291" i="16"/>
  <c r="F13291" i="16"/>
  <c r="I6095" i="16"/>
  <c r="K12891" i="16"/>
  <c r="L12891" i="16"/>
  <c r="E12986" i="16"/>
  <c r="I12985" i="16"/>
  <c r="H12985" i="16"/>
  <c r="F12985" i="16"/>
  <c r="F10626" i="16"/>
  <c r="K10626" i="16"/>
  <c r="L10626" i="16"/>
  <c r="B13947" i="16"/>
  <c r="C13947" i="16"/>
  <c r="D13948" i="16"/>
  <c r="D12807" i="16"/>
  <c r="B12806" i="16"/>
  <c r="C12806" i="16"/>
  <c r="H13618" i="16"/>
  <c r="C655" i="16"/>
  <c r="B655" i="16"/>
  <c r="D656" i="16"/>
  <c r="B5353" i="16"/>
  <c r="C5353" i="16"/>
  <c r="H13400" i="16"/>
  <c r="D16018" i="16"/>
  <c r="B16017" i="16"/>
  <c r="C16017" i="16"/>
  <c r="L16324" i="16"/>
  <c r="E13185" i="16"/>
  <c r="K13836" i="16"/>
  <c r="L13836" i="16"/>
  <c r="D13083" i="16"/>
  <c r="C13082" i="16"/>
  <c r="B13082" i="16"/>
  <c r="E11645" i="16"/>
  <c r="J11052" i="16"/>
  <c r="E6449" i="16"/>
  <c r="I6446" i="16"/>
  <c r="H6446" i="16"/>
  <c r="F6446" i="16"/>
  <c r="K6446" i="16"/>
  <c r="L6446" i="16"/>
  <c r="J6446" i="16"/>
  <c r="I12727" i="16"/>
  <c r="B16504" i="16"/>
  <c r="C16504" i="16"/>
  <c r="D16505" i="16"/>
  <c r="J8624" i="16"/>
  <c r="H6192" i="16"/>
  <c r="E12809" i="16"/>
  <c r="K16125" i="16"/>
  <c r="L16125" i="16"/>
  <c r="K9239" i="16"/>
  <c r="L9239" i="16"/>
  <c r="E5230" i="16"/>
  <c r="H5229" i="16"/>
  <c r="J16228" i="16"/>
  <c r="E16229" i="16"/>
  <c r="H16228" i="16"/>
  <c r="F16228" i="16"/>
  <c r="K16228" i="16"/>
  <c r="C16228" i="16"/>
  <c r="B16228" i="16"/>
  <c r="D16229" i="16"/>
  <c r="H16501" i="16"/>
  <c r="K16501" i="16"/>
  <c r="L16501" i="16"/>
  <c r="K5028" i="16"/>
  <c r="L5028" i="16"/>
  <c r="J11536" i="16"/>
  <c r="E8475" i="16"/>
  <c r="J8472" i="16"/>
  <c r="I8472" i="16"/>
  <c r="F8472" i="16"/>
  <c r="K8472" i="16"/>
  <c r="L8472" i="16"/>
  <c r="H8472" i="16"/>
  <c r="B13512" i="16"/>
  <c r="C13512" i="16"/>
  <c r="D13513" i="16"/>
  <c r="E10919" i="16"/>
  <c r="F14926" i="16"/>
  <c r="K14926" i="16"/>
  <c r="L14926" i="16"/>
  <c r="J4701" i="16"/>
  <c r="D14601" i="16"/>
  <c r="B14600" i="16"/>
  <c r="C14600" i="16"/>
  <c r="H10626" i="16"/>
  <c r="E7694" i="16"/>
  <c r="H7693" i="16"/>
  <c r="I7693" i="16"/>
  <c r="F8056" i="16"/>
  <c r="K8056" i="16"/>
  <c r="E14601" i="16"/>
  <c r="J14598" i="16"/>
  <c r="H14598" i="16"/>
  <c r="F14598" i="16"/>
  <c r="I14598" i="16"/>
  <c r="H12082" i="16"/>
  <c r="F4938" i="16"/>
  <c r="K4938" i="16"/>
  <c r="B1957" i="16"/>
  <c r="D1958" i="16"/>
  <c r="C1957" i="16"/>
  <c r="I14708" i="16"/>
  <c r="L14708" i="16"/>
  <c r="I7584" i="16"/>
  <c r="L7584" i="16"/>
  <c r="E14057" i="16"/>
  <c r="E10013" i="16"/>
  <c r="E11308" i="16"/>
  <c r="J11305" i="16"/>
  <c r="I11305" i="16"/>
  <c r="F11305" i="16"/>
  <c r="K11305" i="16"/>
  <c r="L11305" i="16"/>
  <c r="H11305" i="16"/>
  <c r="J5556" i="16"/>
  <c r="I5556" i="16"/>
  <c r="E5557" i="16"/>
  <c r="F5556" i="16"/>
  <c r="J15798" i="16"/>
  <c r="F15362" i="16"/>
  <c r="K15362" i="16"/>
  <c r="L15362" i="16"/>
  <c r="E11744" i="16"/>
  <c r="F11741" i="16"/>
  <c r="H11741" i="16"/>
  <c r="J11741" i="16"/>
  <c r="I11741" i="16"/>
  <c r="H15689" i="16"/>
  <c r="K15689" i="16"/>
  <c r="L15689" i="16"/>
  <c r="F9702" i="16"/>
  <c r="K9702" i="16"/>
  <c r="K15470" i="16"/>
  <c r="L15470" i="16"/>
  <c r="I10774" i="16"/>
  <c r="L10774" i="16"/>
  <c r="F6283" i="16"/>
  <c r="K6283" i="16"/>
  <c r="I8932" i="16"/>
  <c r="E15909" i="16"/>
  <c r="F15906" i="16"/>
  <c r="H15906" i="16"/>
  <c r="J15906" i="16"/>
  <c r="I15906" i="16"/>
  <c r="E5994" i="16"/>
  <c r="J5991" i="16"/>
  <c r="F5991" i="16"/>
  <c r="K5991" i="16"/>
  <c r="L5991" i="16"/>
  <c r="I5991" i="16"/>
  <c r="H5991" i="16"/>
  <c r="F12082" i="16"/>
  <c r="K12082" i="16"/>
  <c r="E5776" i="16"/>
  <c r="F5773" i="16"/>
  <c r="J5773" i="16"/>
  <c r="I5773" i="16"/>
  <c r="H5773" i="16"/>
  <c r="J14708" i="16"/>
  <c r="J7584" i="16"/>
  <c r="E5884" i="16"/>
  <c r="H5883" i="16"/>
  <c r="B14272" i="16"/>
  <c r="C14272" i="16"/>
  <c r="D14273" i="16"/>
  <c r="J11306" i="16"/>
  <c r="E7210" i="16"/>
  <c r="J7207" i="16"/>
  <c r="I7207" i="16"/>
  <c r="F7207" i="16"/>
  <c r="H7207" i="16"/>
  <c r="E15037" i="16"/>
  <c r="H15034" i="16"/>
  <c r="F15034" i="16"/>
  <c r="K15034" i="16"/>
  <c r="L15034" i="16"/>
  <c r="I15034" i="16"/>
  <c r="J15034" i="16"/>
  <c r="F15798" i="16"/>
  <c r="K15798" i="16"/>
  <c r="L15798" i="16"/>
  <c r="J15362" i="16"/>
  <c r="I11742" i="16"/>
  <c r="L11742" i="16"/>
  <c r="J10774" i="16"/>
  <c r="A87" i="1"/>
  <c r="H86" i="1"/>
  <c r="I86" i="1"/>
  <c r="B86" i="1"/>
  <c r="C86" i="1"/>
  <c r="E10628" i="16"/>
  <c r="H10625" i="16"/>
  <c r="I10625" i="16"/>
  <c r="F10625" i="16"/>
  <c r="J10625" i="16"/>
  <c r="E16019" i="16"/>
  <c r="L13509" i="16"/>
  <c r="E16420" i="16"/>
  <c r="J16419" i="16"/>
  <c r="I16419" i="16"/>
  <c r="H16419" i="16"/>
  <c r="F16419" i="16"/>
  <c r="K16419" i="16"/>
  <c r="L16419" i="16"/>
  <c r="L12805" i="16"/>
  <c r="E10166" i="16"/>
  <c r="I10163" i="16"/>
  <c r="H10163" i="16"/>
  <c r="F10163" i="16"/>
  <c r="K10163" i="16"/>
  <c r="J10163" i="16"/>
  <c r="B3049" i="16"/>
  <c r="C3049" i="16"/>
  <c r="F10164" i="16"/>
  <c r="K10164" i="16"/>
  <c r="L10164" i="16"/>
  <c r="E15582" i="16"/>
  <c r="J15579" i="16"/>
  <c r="F15579" i="16"/>
  <c r="I15579" i="16"/>
  <c r="H15579" i="16"/>
  <c r="K7481" i="16"/>
  <c r="L7481" i="16"/>
  <c r="D14057" i="16"/>
  <c r="C14056" i="16"/>
  <c r="B14056" i="16"/>
  <c r="F12727" i="16"/>
  <c r="K12727" i="16"/>
  <c r="L12727" i="16"/>
  <c r="B13729" i="16"/>
  <c r="C13729" i="16"/>
  <c r="D13730" i="16"/>
  <c r="B15800" i="16"/>
  <c r="C15800" i="16"/>
  <c r="D15801" i="16"/>
  <c r="D13292" i="16"/>
  <c r="C13291" i="16"/>
  <c r="B13291" i="16"/>
  <c r="I5338" i="16"/>
  <c r="E5339" i="16"/>
  <c r="H5338" i="16"/>
  <c r="F5338" i="16"/>
  <c r="L9855" i="16"/>
  <c r="J15580" i="16"/>
  <c r="K7129" i="16"/>
  <c r="L7129" i="16"/>
  <c r="K10317" i="16"/>
  <c r="L10317" i="16"/>
  <c r="J10626" i="16"/>
  <c r="E8058" i="16"/>
  <c r="J8055" i="16"/>
  <c r="I8055" i="16"/>
  <c r="F8055" i="16"/>
  <c r="H8055" i="16"/>
  <c r="I12082" i="16"/>
  <c r="E4940" i="16"/>
  <c r="J4937" i="16"/>
  <c r="I4937" i="16"/>
  <c r="F4937" i="16"/>
  <c r="K4937" i="16"/>
  <c r="L4937" i="16"/>
  <c r="H4937" i="16"/>
  <c r="B15254" i="16"/>
  <c r="C15254" i="16"/>
  <c r="D15255" i="16"/>
  <c r="E10473" i="16"/>
  <c r="H10472" i="16"/>
  <c r="F10472" i="16"/>
  <c r="E12007" i="16"/>
  <c r="E15691" i="16"/>
  <c r="H15688" i="16"/>
  <c r="F15688" i="16"/>
  <c r="I15688" i="16"/>
  <c r="J15688" i="16"/>
  <c r="E9704" i="16"/>
  <c r="I9701" i="16"/>
  <c r="H9701" i="16"/>
  <c r="J9701" i="16"/>
  <c r="F9701" i="16"/>
  <c r="K9701" i="16"/>
  <c r="L9701" i="16"/>
  <c r="E6285" i="16"/>
  <c r="H6282" i="16"/>
  <c r="F6282" i="16"/>
  <c r="K6282" i="16"/>
  <c r="L6282" i="16"/>
  <c r="J6282" i="16"/>
  <c r="I6282" i="16"/>
  <c r="E7385" i="16"/>
  <c r="H7384" i="16"/>
  <c r="F7384" i="16"/>
  <c r="B413" i="16"/>
  <c r="C413" i="16"/>
  <c r="D414" i="16"/>
  <c r="E6097" i="16"/>
  <c r="I6094" i="16"/>
  <c r="H6094" i="16"/>
  <c r="F6094" i="16"/>
  <c r="J6094" i="16"/>
  <c r="E10321" i="16"/>
  <c r="F13400" i="16"/>
  <c r="K13400" i="16"/>
  <c r="L13400" i="16"/>
  <c r="C73" i="16"/>
  <c r="B73" i="16"/>
  <c r="D74" i="16"/>
  <c r="I8624" i="16"/>
  <c r="K14054" i="16"/>
  <c r="L14054" i="16"/>
  <c r="D12985" i="16"/>
  <c r="B12984" i="16"/>
  <c r="C12984" i="16"/>
  <c r="B15363" i="16"/>
  <c r="D15364" i="16"/>
  <c r="C15363" i="16"/>
  <c r="E5448" i="16"/>
  <c r="F5447" i="16"/>
  <c r="J5447" i="16"/>
  <c r="I5447" i="16"/>
  <c r="F2316" i="16"/>
  <c r="K2316" i="16"/>
  <c r="L2316" i="16"/>
  <c r="D2317" i="16"/>
  <c r="B2316" i="16"/>
  <c r="C2316" i="16"/>
  <c r="E7931" i="16"/>
  <c r="J7928" i="16"/>
  <c r="I7928" i="16"/>
  <c r="F7928" i="16"/>
  <c r="K7928" i="16"/>
  <c r="L7928" i="16"/>
  <c r="H7928" i="16"/>
  <c r="F6095" i="16"/>
  <c r="K6095" i="16"/>
  <c r="L6095" i="16"/>
  <c r="B14163" i="16"/>
  <c r="C14163" i="16"/>
  <c r="D14164" i="16"/>
  <c r="J14272" i="16"/>
  <c r="E14273" i="16"/>
  <c r="I14272" i="16"/>
  <c r="H14272" i="16"/>
  <c r="F14272" i="16"/>
  <c r="K11181" i="16"/>
  <c r="L11181" i="16"/>
  <c r="D3053" i="16"/>
  <c r="D3052" i="16"/>
  <c r="C3050" i="16"/>
  <c r="B3050" i="16"/>
  <c r="D3051" i="16"/>
  <c r="C14928" i="16"/>
  <c r="B14928" i="16"/>
  <c r="D14929" i="16"/>
  <c r="I6192" i="16"/>
  <c r="B14709" i="16"/>
  <c r="C14709" i="16"/>
  <c r="D14710" i="16"/>
  <c r="E7810" i="16"/>
  <c r="H7807" i="16"/>
  <c r="F7807" i="16"/>
  <c r="I7807" i="16"/>
  <c r="J7807" i="16"/>
  <c r="I7929" i="16"/>
  <c r="E9089" i="16"/>
  <c r="E5032" i="16"/>
  <c r="D15582" i="16"/>
  <c r="C15581" i="16"/>
  <c r="B15581" i="16"/>
  <c r="B11957" i="16"/>
  <c r="C11957" i="16"/>
  <c r="E8191" i="16"/>
  <c r="J8188" i="16"/>
  <c r="I8188" i="16"/>
  <c r="H8188" i="16"/>
  <c r="F8188" i="16"/>
  <c r="E12893" i="16"/>
  <c r="F12890" i="16"/>
  <c r="K12890" i="16"/>
  <c r="L12890" i="16"/>
  <c r="J12890" i="16"/>
  <c r="H12890" i="16"/>
  <c r="I12890" i="16"/>
  <c r="E8780" i="16"/>
  <c r="H8777" i="16"/>
  <c r="F8777" i="16"/>
  <c r="J8777" i="16"/>
  <c r="I8777" i="16"/>
  <c r="E13729" i="16"/>
  <c r="I13726" i="16"/>
  <c r="H13726" i="16"/>
  <c r="J13726" i="16"/>
  <c r="F13726" i="16"/>
  <c r="K13726" i="16"/>
  <c r="L13726" i="16"/>
  <c r="D12892" i="16"/>
  <c r="B12891" i="16"/>
  <c r="C12891" i="16"/>
  <c r="B5352" i="16"/>
  <c r="C5352" i="16"/>
  <c r="D16418" i="16"/>
  <c r="B16417" i="16"/>
  <c r="C16417" i="16"/>
  <c r="E4636" i="16"/>
  <c r="H4633" i="16"/>
  <c r="F4633" i="16"/>
  <c r="K4633" i="16"/>
  <c r="L4633" i="16"/>
  <c r="J4633" i="16"/>
  <c r="I4633" i="16"/>
  <c r="C3654" i="16"/>
  <c r="B3654" i="16"/>
  <c r="E16328" i="16"/>
  <c r="E13838" i="16"/>
  <c r="J13835" i="16"/>
  <c r="I13835" i="16"/>
  <c r="H13835" i="16"/>
  <c r="F13835" i="16"/>
  <c r="B8748" i="16"/>
  <c r="C8748" i="16"/>
  <c r="E15254" i="16"/>
  <c r="J15253" i="16"/>
  <c r="K14162" i="16"/>
  <c r="L14162" i="16"/>
  <c r="E16127" i="16"/>
  <c r="H16124" i="16"/>
  <c r="F16124" i="16"/>
  <c r="J16124" i="16"/>
  <c r="I16124" i="16"/>
  <c r="C2620" i="16"/>
  <c r="D2621" i="16"/>
  <c r="B2620" i="16"/>
  <c r="E15146" i="16"/>
  <c r="F15143" i="16"/>
  <c r="J15143" i="16"/>
  <c r="I15143" i="16"/>
  <c r="H15143" i="16"/>
  <c r="J7929" i="16"/>
  <c r="E6522" i="16"/>
  <c r="F6519" i="16"/>
  <c r="H6519" i="16"/>
  <c r="J6519" i="16"/>
  <c r="I6519" i="16"/>
  <c r="E6990" i="16"/>
  <c r="H6989" i="16"/>
  <c r="F6989" i="16"/>
  <c r="J6989" i="16"/>
  <c r="D14819" i="16"/>
  <c r="B14818" i="16"/>
  <c r="C14818" i="16"/>
  <c r="B16581" i="16"/>
  <c r="C16581" i="16"/>
  <c r="D16582" i="16"/>
  <c r="B15472" i="16"/>
  <c r="D15473" i="16"/>
  <c r="C15472" i="16"/>
  <c r="J12891" i="16"/>
  <c r="F12152" i="16"/>
  <c r="K12152" i="16"/>
  <c r="L12152" i="16"/>
  <c r="E12153" i="16"/>
  <c r="D15692" i="16"/>
  <c r="C15691" i="16"/>
  <c r="B15691" i="16"/>
  <c r="I8056" i="16"/>
  <c r="E4854" i="16"/>
  <c r="H4853" i="16"/>
  <c r="F4853" i="16"/>
  <c r="J12082" i="16"/>
  <c r="I4938" i="16"/>
  <c r="C146" i="16"/>
  <c r="B146" i="16"/>
  <c r="D147" i="16"/>
  <c r="E12655" i="16"/>
  <c r="I12654" i="16"/>
  <c r="F12654" i="16"/>
  <c r="J12654" i="16"/>
  <c r="F9548" i="16"/>
  <c r="K9548" i="16"/>
  <c r="L9548" i="16"/>
  <c r="D13183" i="16"/>
  <c r="B13182" i="16"/>
  <c r="C13182" i="16"/>
  <c r="J13509" i="16"/>
  <c r="E13946" i="16"/>
  <c r="I13945" i="16"/>
  <c r="H13945" i="16"/>
  <c r="J15689" i="16"/>
  <c r="I9702" i="16"/>
  <c r="B12657" i="16"/>
  <c r="C12657" i="16"/>
  <c r="D12658" i="16"/>
  <c r="I6283" i="16"/>
  <c r="E11838" i="16"/>
  <c r="H11835" i="16"/>
  <c r="J11835" i="16"/>
  <c r="I11835" i="16"/>
  <c r="F11835" i="16"/>
  <c r="K11835" i="16"/>
  <c r="E13083" i="16"/>
  <c r="I13082" i="16"/>
  <c r="F13082" i="16"/>
  <c r="E12588" i="16"/>
  <c r="F12587" i="16"/>
  <c r="K12587" i="16"/>
  <c r="L12587" i="16"/>
  <c r="E6369" i="16"/>
  <c r="H6368" i="16"/>
  <c r="J6368" i="16"/>
  <c r="E15800" i="16"/>
  <c r="F15797" i="16"/>
  <c r="I15797" i="16"/>
  <c r="H15797" i="16"/>
  <c r="J15797" i="16"/>
  <c r="C1042" i="16"/>
  <c r="D1043" i="16"/>
  <c r="B1042" i="16"/>
  <c r="F13618" i="16"/>
  <c r="K13618" i="16"/>
  <c r="I11836" i="16"/>
  <c r="I11052" i="16"/>
  <c r="K6192" i="16"/>
  <c r="L6192" i="16"/>
  <c r="K7929" i="16"/>
  <c r="L7929" i="16"/>
  <c r="I11536" i="16"/>
  <c r="D5357" i="16"/>
  <c r="D5356" i="16"/>
  <c r="D5355" i="16"/>
  <c r="B5354" i="16"/>
  <c r="C5354" i="16"/>
  <c r="E12729" i="16"/>
  <c r="F12726" i="16"/>
  <c r="K12726" i="16"/>
  <c r="L12726" i="16"/>
  <c r="I12726" i="16"/>
  <c r="J12726" i="16"/>
  <c r="H12726" i="16"/>
  <c r="E6194" i="16"/>
  <c r="J6191" i="16"/>
  <c r="I6191" i="16"/>
  <c r="H6191" i="16"/>
  <c r="F6191" i="16"/>
  <c r="J5665" i="16"/>
  <c r="I5665" i="16"/>
  <c r="E5666" i="16"/>
  <c r="F5665" i="16"/>
  <c r="L9085" i="16"/>
  <c r="E7057" i="16"/>
  <c r="H7056" i="16"/>
  <c r="I7056" i="16"/>
  <c r="L14490" i="16"/>
  <c r="B16127" i="16"/>
  <c r="D16128" i="16"/>
  <c r="C16127" i="16"/>
  <c r="L16579" i="16"/>
  <c r="B14384" i="16"/>
  <c r="C14384" i="16"/>
  <c r="D14385" i="16"/>
  <c r="E11925" i="16"/>
  <c r="H11924" i="16"/>
  <c r="F11924" i="16"/>
  <c r="J11924" i="16"/>
  <c r="I13618" i="16"/>
  <c r="K13727" i="16"/>
  <c r="L13727" i="16"/>
  <c r="F11836" i="16"/>
  <c r="K11836" i="16"/>
  <c r="J13400" i="16"/>
  <c r="E7483" i="16"/>
  <c r="F7480" i="16"/>
  <c r="I7480" i="16"/>
  <c r="H7480" i="16"/>
  <c r="J7480" i="16"/>
  <c r="F11052" i="16"/>
  <c r="K11052" i="16"/>
  <c r="L11052" i="16"/>
  <c r="I6447" i="16"/>
  <c r="L6447" i="16"/>
  <c r="J12727" i="16"/>
  <c r="C3048" i="16"/>
  <c r="B3048" i="16"/>
  <c r="F8624" i="16"/>
  <c r="K8624" i="16"/>
  <c r="L8624" i="16"/>
  <c r="E16583" i="16"/>
  <c r="F14817" i="16"/>
  <c r="E14818" i="16"/>
  <c r="I14817" i="16"/>
  <c r="E9243" i="16"/>
  <c r="B13403" i="16"/>
  <c r="C13403" i="16"/>
  <c r="D13404" i="16"/>
  <c r="J9394" i="16"/>
  <c r="I9394" i="16"/>
  <c r="E9395" i="16"/>
  <c r="H9394" i="16"/>
  <c r="F9394" i="16"/>
  <c r="I16501" i="16"/>
  <c r="C291" i="16"/>
  <c r="B291" i="16"/>
  <c r="D292" i="16"/>
  <c r="K6520" i="16"/>
  <c r="L6520" i="16"/>
  <c r="F11536" i="16"/>
  <c r="K11536" i="16"/>
  <c r="L11536" i="16"/>
  <c r="B16326" i="16"/>
  <c r="D16327" i="16"/>
  <c r="C16326" i="16"/>
  <c r="C11958" i="16"/>
  <c r="B11958" i="16"/>
  <c r="E11426" i="16"/>
  <c r="J11423" i="16"/>
  <c r="H11423" i="16"/>
  <c r="F11423" i="16"/>
  <c r="K11423" i="16"/>
  <c r="L11423" i="16"/>
  <c r="I11423" i="16"/>
  <c r="D15147" i="16"/>
  <c r="C15146" i="16"/>
  <c r="B15146" i="16"/>
  <c r="E7131" i="16"/>
  <c r="J7128" i="16"/>
  <c r="I7128" i="16"/>
  <c r="F7128" i="16"/>
  <c r="K7128" i="16"/>
  <c r="L7128" i="16"/>
  <c r="H7128" i="16"/>
  <c r="E14492" i="16"/>
  <c r="F14489" i="16"/>
  <c r="K14489" i="16"/>
  <c r="J14489" i="16"/>
  <c r="I14489" i="16"/>
  <c r="H14489" i="16"/>
  <c r="F4701" i="16"/>
  <c r="K4701" i="16"/>
  <c r="L4701" i="16"/>
  <c r="B12588" i="16"/>
  <c r="D12589" i="16"/>
  <c r="C12588" i="16"/>
  <c r="E8934" i="16"/>
  <c r="J8931" i="16"/>
  <c r="I8931" i="16"/>
  <c r="H8931" i="16"/>
  <c r="F8931" i="16"/>
  <c r="K8931" i="16"/>
  <c r="J8056" i="16"/>
  <c r="J14599" i="16"/>
  <c r="K5992" i="16"/>
  <c r="L5992" i="16"/>
  <c r="L10010" i="16"/>
  <c r="J4938" i="16"/>
  <c r="J5126" i="16"/>
  <c r="E5127" i="16"/>
  <c r="I5126" i="16"/>
  <c r="H5126" i="16"/>
  <c r="F5126" i="16"/>
  <c r="H9548" i="16"/>
  <c r="E8329" i="16"/>
  <c r="H8328" i="16"/>
  <c r="F8328" i="16"/>
  <c r="I13509" i="16"/>
  <c r="E14382" i="16"/>
  <c r="I14381" i="16"/>
  <c r="H14381" i="16"/>
  <c r="J14381" i="16"/>
  <c r="F14381" i="16"/>
  <c r="K14381" i="16"/>
  <c r="L14381" i="16"/>
  <c r="J9702" i="16"/>
  <c r="E15474" i="16"/>
  <c r="J6283" i="16"/>
  <c r="E7132" i="16"/>
  <c r="K13082" i="16"/>
  <c r="L13082" i="16"/>
  <c r="B14929" i="16"/>
  <c r="C14929" i="16"/>
  <c r="D14930" i="16"/>
  <c r="C74" i="16"/>
  <c r="B74" i="16"/>
  <c r="D75" i="16"/>
  <c r="E12008" i="16"/>
  <c r="J12005" i="16"/>
  <c r="I12005" i="16"/>
  <c r="H12005" i="16"/>
  <c r="F12005" i="16"/>
  <c r="K12005" i="16"/>
  <c r="C535" i="16"/>
  <c r="B535" i="16"/>
  <c r="D536" i="16"/>
  <c r="E14493" i="16"/>
  <c r="E15475" i="16"/>
  <c r="I15474" i="16"/>
  <c r="J15474" i="16"/>
  <c r="H15474" i="16"/>
  <c r="J14817" i="16"/>
  <c r="I8328" i="16"/>
  <c r="J9243" i="16"/>
  <c r="E9244" i="16"/>
  <c r="H9243" i="16"/>
  <c r="L11836" i="16"/>
  <c r="D14386" i="16"/>
  <c r="B14385" i="16"/>
  <c r="C14385" i="16"/>
  <c r="J7056" i="16"/>
  <c r="E5667" i="16"/>
  <c r="F5664" i="16"/>
  <c r="J5664" i="16"/>
  <c r="I5664" i="16"/>
  <c r="H5664" i="16"/>
  <c r="B5356" i="16"/>
  <c r="C5356" i="16"/>
  <c r="I6368" i="16"/>
  <c r="J13082" i="16"/>
  <c r="F13945" i="16"/>
  <c r="K13945" i="16"/>
  <c r="L13945" i="16"/>
  <c r="B13183" i="16"/>
  <c r="C13183" i="16"/>
  <c r="D13184" i="16"/>
  <c r="J4853" i="16"/>
  <c r="K15143" i="16"/>
  <c r="L15143" i="16"/>
  <c r="K16124" i="16"/>
  <c r="L16124" i="16"/>
  <c r="E13730" i="16"/>
  <c r="D3056" i="16"/>
  <c r="D3055" i="16"/>
  <c r="D3054" i="16"/>
  <c r="B3053" i="16"/>
  <c r="C3053" i="16"/>
  <c r="D14165" i="16"/>
  <c r="C14164" i="16"/>
  <c r="B14164" i="16"/>
  <c r="E5449" i="16"/>
  <c r="I5446" i="16"/>
  <c r="J5446" i="16"/>
  <c r="H5446" i="16"/>
  <c r="F5446" i="16"/>
  <c r="K5446" i="16"/>
  <c r="L5446" i="16"/>
  <c r="C414" i="16"/>
  <c r="D415" i="16"/>
  <c r="B414" i="16"/>
  <c r="E9705" i="16"/>
  <c r="H12006" i="16"/>
  <c r="B15255" i="16"/>
  <c r="C15255" i="16"/>
  <c r="D15256" i="16"/>
  <c r="K15579" i="16"/>
  <c r="L15579" i="16"/>
  <c r="K10625" i="16"/>
  <c r="L10625" i="16"/>
  <c r="E15038" i="16"/>
  <c r="D14274" i="16"/>
  <c r="B14273" i="16"/>
  <c r="C14273" i="16"/>
  <c r="E15910" i="16"/>
  <c r="E5558" i="16"/>
  <c r="J5555" i="16"/>
  <c r="I5555" i="16"/>
  <c r="H5555" i="16"/>
  <c r="F5555" i="16"/>
  <c r="K5555" i="16"/>
  <c r="L5555" i="16"/>
  <c r="J7693" i="16"/>
  <c r="D13514" i="16"/>
  <c r="C13513" i="16"/>
  <c r="B13513" i="16"/>
  <c r="E16230" i="16"/>
  <c r="J16227" i="16"/>
  <c r="H16227" i="16"/>
  <c r="I16227" i="16"/>
  <c r="F16227" i="16"/>
  <c r="K16227" i="16"/>
  <c r="L16227" i="16"/>
  <c r="E6450" i="16"/>
  <c r="E13512" i="16"/>
  <c r="E9551" i="16"/>
  <c r="B8750" i="16"/>
  <c r="C8750" i="16"/>
  <c r="K4700" i="16"/>
  <c r="L4700" i="16"/>
  <c r="D16657" i="16"/>
  <c r="B16656" i="16"/>
  <c r="C16656" i="16"/>
  <c r="E11839" i="16"/>
  <c r="B16505" i="16"/>
  <c r="D16506" i="16"/>
  <c r="C16505" i="16"/>
  <c r="E14711" i="16"/>
  <c r="F7056" i="16"/>
  <c r="K7056" i="16"/>
  <c r="L7056" i="16"/>
  <c r="F6368" i="16"/>
  <c r="K6368" i="16"/>
  <c r="L6368" i="16"/>
  <c r="H13082" i="16"/>
  <c r="J13945" i="16"/>
  <c r="H12654" i="16"/>
  <c r="C15473" i="16"/>
  <c r="D15474" i="16"/>
  <c r="B15473" i="16"/>
  <c r="I6989" i="16"/>
  <c r="K6519" i="16"/>
  <c r="L6519" i="16"/>
  <c r="E16128" i="16"/>
  <c r="D12893" i="16"/>
  <c r="B12892" i="16"/>
  <c r="C12892" i="16"/>
  <c r="E12894" i="16"/>
  <c r="K7807" i="16"/>
  <c r="L7807" i="16"/>
  <c r="K14272" i="16"/>
  <c r="L14272" i="16"/>
  <c r="D2318" i="16"/>
  <c r="B2317" i="16"/>
  <c r="C2317" i="16"/>
  <c r="F2315" i="16"/>
  <c r="K2315" i="16"/>
  <c r="L2315" i="16"/>
  <c r="C15364" i="16"/>
  <c r="D15365" i="16"/>
  <c r="B15364" i="16"/>
  <c r="J7384" i="16"/>
  <c r="I12006" i="16"/>
  <c r="K8055" i="16"/>
  <c r="L8055" i="16"/>
  <c r="B13292" i="16"/>
  <c r="C13292" i="16"/>
  <c r="D13293" i="16"/>
  <c r="E15583" i="16"/>
  <c r="E10167" i="16"/>
  <c r="K7207" i="16"/>
  <c r="L7207" i="16"/>
  <c r="F5883" i="16"/>
  <c r="K5883" i="16"/>
  <c r="L6283" i="16"/>
  <c r="K11741" i="16"/>
  <c r="L11741" i="16"/>
  <c r="E10014" i="16"/>
  <c r="I10013" i="16"/>
  <c r="K14598" i="16"/>
  <c r="L14598" i="16"/>
  <c r="B16229" i="16"/>
  <c r="D16230" i="16"/>
  <c r="C16229" i="16"/>
  <c r="F5229" i="16"/>
  <c r="K5229" i="16"/>
  <c r="E11646" i="16"/>
  <c r="K12985" i="16"/>
  <c r="L12985" i="16"/>
  <c r="J13291" i="16"/>
  <c r="D3661" i="16"/>
  <c r="C3659" i="16"/>
  <c r="D3660" i="16"/>
  <c r="B3659" i="16"/>
  <c r="D3662" i="16"/>
  <c r="D12730" i="16"/>
  <c r="B12729" i="16"/>
  <c r="C12729" i="16"/>
  <c r="K12081" i="16"/>
  <c r="L12081" i="16"/>
  <c r="L15361" i="16"/>
  <c r="B11960" i="16"/>
  <c r="C11960" i="16"/>
  <c r="E16504" i="16"/>
  <c r="C13839" i="16"/>
  <c r="B13839" i="16"/>
  <c r="D13840" i="16"/>
  <c r="E16655" i="16"/>
  <c r="I16652" i="16"/>
  <c r="H16652" i="16"/>
  <c r="J16652" i="16"/>
  <c r="F16652" i="16"/>
  <c r="K16652" i="16"/>
  <c r="L16652" i="16"/>
  <c r="K13291" i="16"/>
  <c r="L13291" i="16"/>
  <c r="L14489" i="16"/>
  <c r="D13405" i="16"/>
  <c r="B13404" i="16"/>
  <c r="C13404" i="16"/>
  <c r="E14819" i="16"/>
  <c r="I14816" i="16"/>
  <c r="F14816" i="16"/>
  <c r="K14816" i="16"/>
  <c r="J14816" i="16"/>
  <c r="H14816" i="16"/>
  <c r="E16584" i="16"/>
  <c r="I16583" i="16"/>
  <c r="H16583" i="16"/>
  <c r="F16583" i="16"/>
  <c r="K16583" i="16"/>
  <c r="L16583" i="16"/>
  <c r="J16583" i="16"/>
  <c r="K6191" i="16"/>
  <c r="L6191" i="16"/>
  <c r="B12658" i="16"/>
  <c r="C12658" i="16"/>
  <c r="D12659" i="16"/>
  <c r="E6523" i="16"/>
  <c r="D2622" i="16"/>
  <c r="B2621" i="16"/>
  <c r="C2621" i="16"/>
  <c r="K13835" i="16"/>
  <c r="L13835" i="16"/>
  <c r="E4637" i="16"/>
  <c r="K8777" i="16"/>
  <c r="L8777" i="16"/>
  <c r="K8188" i="16"/>
  <c r="L8188" i="16"/>
  <c r="K6094" i="16"/>
  <c r="L6094" i="16"/>
  <c r="I7384" i="16"/>
  <c r="E6286" i="16"/>
  <c r="K15688" i="16"/>
  <c r="L15688" i="16"/>
  <c r="J10472" i="16"/>
  <c r="K5338" i="16"/>
  <c r="L5338" i="16"/>
  <c r="B15801" i="16"/>
  <c r="C15801" i="16"/>
  <c r="D15802" i="16"/>
  <c r="E10629" i="16"/>
  <c r="E5995" i="16"/>
  <c r="E11745" i="16"/>
  <c r="E7695" i="16"/>
  <c r="J7692" i="16"/>
  <c r="F7692" i="16"/>
  <c r="H7692" i="16"/>
  <c r="I7692" i="16"/>
  <c r="D16019" i="16"/>
  <c r="C16018" i="16"/>
  <c r="B16018" i="16"/>
  <c r="K11051" i="16"/>
  <c r="L11051" i="16"/>
  <c r="K7293" i="16"/>
  <c r="L7293" i="16"/>
  <c r="E15365" i="16"/>
  <c r="B1235" i="16"/>
  <c r="C1235" i="16"/>
  <c r="D1236" i="16"/>
  <c r="K14925" i="16"/>
  <c r="L14925" i="16"/>
  <c r="B13620" i="16"/>
  <c r="D13621" i="16"/>
  <c r="C13620" i="16"/>
  <c r="K4774" i="16"/>
  <c r="J14166" i="16"/>
  <c r="F14166" i="16"/>
  <c r="K14166" i="16"/>
  <c r="L14166" i="16"/>
  <c r="E14167" i="16"/>
  <c r="I14166" i="16"/>
  <c r="H14166" i="16"/>
  <c r="B8751" i="16"/>
  <c r="C8751" i="16"/>
  <c r="J16653" i="16"/>
  <c r="K13617" i="16"/>
  <c r="L13617" i="16"/>
  <c r="K8328" i="16"/>
  <c r="L8328" i="16"/>
  <c r="D293" i="16"/>
  <c r="C292" i="16"/>
  <c r="B292" i="16"/>
  <c r="D5360" i="16"/>
  <c r="D5359" i="16"/>
  <c r="D5358" i="16"/>
  <c r="B5357" i="16"/>
  <c r="C5357" i="16"/>
  <c r="E15147" i="16"/>
  <c r="C220" i="16"/>
  <c r="B220" i="16"/>
  <c r="D221" i="16"/>
  <c r="B15147" i="16"/>
  <c r="D15148" i="16"/>
  <c r="C15147" i="16"/>
  <c r="K11924" i="16"/>
  <c r="E7058" i="16"/>
  <c r="J7055" i="16"/>
  <c r="I7055" i="16"/>
  <c r="H7055" i="16"/>
  <c r="F7055" i="16"/>
  <c r="K7055" i="16"/>
  <c r="E12730" i="16"/>
  <c r="E6370" i="16"/>
  <c r="F6367" i="16"/>
  <c r="J6367" i="16"/>
  <c r="I6367" i="16"/>
  <c r="H6367" i="16"/>
  <c r="E13084" i="16"/>
  <c r="H13081" i="16"/>
  <c r="F13081" i="16"/>
  <c r="J13081" i="16"/>
  <c r="I13081" i="16"/>
  <c r="E13947" i="16"/>
  <c r="H13944" i="16"/>
  <c r="F13944" i="16"/>
  <c r="K13944" i="16"/>
  <c r="J13944" i="16"/>
  <c r="I13944" i="16"/>
  <c r="K12654" i="16"/>
  <c r="L12654" i="16"/>
  <c r="K4853" i="16"/>
  <c r="L4853" i="16"/>
  <c r="B15692" i="16"/>
  <c r="C15692" i="16"/>
  <c r="D15693" i="16"/>
  <c r="D16583" i="16"/>
  <c r="B16582" i="16"/>
  <c r="C16582" i="16"/>
  <c r="K6989" i="16"/>
  <c r="L6989" i="16"/>
  <c r="E15255" i="16"/>
  <c r="F15252" i="16"/>
  <c r="I15252" i="16"/>
  <c r="J15252" i="16"/>
  <c r="H15252" i="16"/>
  <c r="D15583" i="16"/>
  <c r="C15582" i="16"/>
  <c r="B15582" i="16"/>
  <c r="E7811" i="16"/>
  <c r="B3051" i="16"/>
  <c r="C3051" i="16"/>
  <c r="K7384" i="16"/>
  <c r="L7384" i="16"/>
  <c r="K10472" i="16"/>
  <c r="L10472" i="16"/>
  <c r="D14058" i="16"/>
  <c r="B14057" i="16"/>
  <c r="C14057" i="16"/>
  <c r="E5885" i="16"/>
  <c r="J5882" i="16"/>
  <c r="I5882" i="16"/>
  <c r="H5882" i="16"/>
  <c r="F5882" i="16"/>
  <c r="K5882" i="16"/>
  <c r="L5882" i="16"/>
  <c r="K5773" i="16"/>
  <c r="L5773" i="16"/>
  <c r="J10919" i="16"/>
  <c r="E10920" i="16"/>
  <c r="H10919" i="16"/>
  <c r="F10919" i="16"/>
  <c r="K10919" i="16"/>
  <c r="E5231" i="16"/>
  <c r="H5228" i="16"/>
  <c r="I5228" i="16"/>
  <c r="J5228" i="16"/>
  <c r="F5228" i="16"/>
  <c r="E13293" i="16"/>
  <c r="H13290" i="16"/>
  <c r="F13290" i="16"/>
  <c r="K13290" i="16"/>
  <c r="J13290" i="16"/>
  <c r="I13290" i="16"/>
  <c r="E7587" i="16"/>
  <c r="C11961" i="16"/>
  <c r="B11961" i="16"/>
  <c r="D15040" i="16"/>
  <c r="B15039" i="16"/>
  <c r="C15039" i="16"/>
  <c r="D8755" i="16"/>
  <c r="D8754" i="16"/>
  <c r="D8753" i="16"/>
  <c r="B8752" i="16"/>
  <c r="C8752" i="16"/>
  <c r="E4704" i="16"/>
  <c r="E13621" i="16"/>
  <c r="E11427" i="16"/>
  <c r="E14383" i="16"/>
  <c r="I14380" i="16"/>
  <c r="F14380" i="16"/>
  <c r="K14380" i="16"/>
  <c r="J14380" i="16"/>
  <c r="H14380" i="16"/>
  <c r="K5126" i="16"/>
  <c r="L5126" i="16"/>
  <c r="B12589" i="16"/>
  <c r="D12590" i="16"/>
  <c r="C12589" i="16"/>
  <c r="D16328" i="16"/>
  <c r="B16327" i="16"/>
  <c r="C16327" i="16"/>
  <c r="K9394" i="16"/>
  <c r="L9394" i="16"/>
  <c r="H14817" i="16"/>
  <c r="K14817" i="16"/>
  <c r="L14817" i="16"/>
  <c r="K7480" i="16"/>
  <c r="L7480" i="16"/>
  <c r="D16129" i="16"/>
  <c r="B16128" i="16"/>
  <c r="C16128" i="16"/>
  <c r="L11835" i="16"/>
  <c r="F12151" i="16"/>
  <c r="K12151" i="16"/>
  <c r="L12151" i="16"/>
  <c r="J12151" i="16"/>
  <c r="F15253" i="16"/>
  <c r="E8781" i="16"/>
  <c r="B14710" i="16"/>
  <c r="C14710" i="16"/>
  <c r="D14711" i="16"/>
  <c r="E14274" i="16"/>
  <c r="J14271" i="16"/>
  <c r="F14271" i="16"/>
  <c r="K14271" i="16"/>
  <c r="I14271" i="16"/>
  <c r="H14271" i="16"/>
  <c r="E15692" i="16"/>
  <c r="E8059" i="16"/>
  <c r="E5340" i="16"/>
  <c r="J5337" i="16"/>
  <c r="I5337" i="16"/>
  <c r="H5337" i="16"/>
  <c r="F5337" i="16"/>
  <c r="K5337" i="16"/>
  <c r="L5337" i="16"/>
  <c r="E7211" i="16"/>
  <c r="I5883" i="16"/>
  <c r="E5777" i="16"/>
  <c r="L9702" i="16"/>
  <c r="B1958" i="16"/>
  <c r="C1958" i="16"/>
  <c r="D1959" i="16"/>
  <c r="E14602" i="16"/>
  <c r="I5229" i="16"/>
  <c r="E12810" i="16"/>
  <c r="H12809" i="16"/>
  <c r="I12809" i="16"/>
  <c r="B12807" i="16"/>
  <c r="D12808" i="16"/>
  <c r="C12807" i="16"/>
  <c r="E12987" i="16"/>
  <c r="J12984" i="16"/>
  <c r="H12984" i="16"/>
  <c r="I12984" i="16"/>
  <c r="F12984" i="16"/>
  <c r="K12984" i="16"/>
  <c r="H13291" i="16"/>
  <c r="E11055" i="16"/>
  <c r="L10773" i="16"/>
  <c r="D1597" i="16"/>
  <c r="B1596" i="16"/>
  <c r="C1596" i="16"/>
  <c r="E7295" i="16"/>
  <c r="J7292" i="16"/>
  <c r="I7292" i="16"/>
  <c r="H7292" i="16"/>
  <c r="F7292" i="16"/>
  <c r="K7292" i="16"/>
  <c r="D11964" i="16"/>
  <c r="D11963" i="16"/>
  <c r="B11962" i="16"/>
  <c r="C11962" i="16"/>
  <c r="D11965" i="16"/>
  <c r="E4776" i="16"/>
  <c r="H4773" i="16"/>
  <c r="F4773" i="16"/>
  <c r="K4773" i="16"/>
  <c r="L4773" i="16"/>
  <c r="J4773" i="16"/>
  <c r="I4773" i="16"/>
  <c r="D1044" i="16"/>
  <c r="C1043" i="16"/>
  <c r="B1043" i="16"/>
  <c r="E16329" i="16"/>
  <c r="F16328" i="16"/>
  <c r="E10322" i="16"/>
  <c r="E14058" i="16"/>
  <c r="F14057" i="16"/>
  <c r="K14057" i="16"/>
  <c r="L14057" i="16"/>
  <c r="H14057" i="16"/>
  <c r="I14057" i="16"/>
  <c r="D13084" i="16"/>
  <c r="C13083" i="16"/>
  <c r="B13083" i="16"/>
  <c r="C3658" i="16"/>
  <c r="B3658" i="16"/>
  <c r="E8330" i="16"/>
  <c r="H8327" i="16"/>
  <c r="F8327" i="16"/>
  <c r="K8327" i="16"/>
  <c r="L8327" i="16"/>
  <c r="I8327" i="16"/>
  <c r="J8327" i="16"/>
  <c r="E7484" i="16"/>
  <c r="E11926" i="16"/>
  <c r="H11923" i="16"/>
  <c r="F11923" i="16"/>
  <c r="K11923" i="16"/>
  <c r="L11923" i="16"/>
  <c r="J11923" i="16"/>
  <c r="I11923" i="16"/>
  <c r="B5355" i="16"/>
  <c r="C5355" i="16"/>
  <c r="K15797" i="16"/>
  <c r="L15797" i="16"/>
  <c r="E12589" i="16"/>
  <c r="J12586" i="16"/>
  <c r="F12586" i="16"/>
  <c r="K12586" i="16"/>
  <c r="L12586" i="16"/>
  <c r="E12656" i="16"/>
  <c r="I12653" i="16"/>
  <c r="J12653" i="16"/>
  <c r="H12653" i="16"/>
  <c r="F12653" i="16"/>
  <c r="K12653" i="16"/>
  <c r="L12653" i="16"/>
  <c r="E4855" i="16"/>
  <c r="I4852" i="16"/>
  <c r="H4852" i="16"/>
  <c r="F4852" i="16"/>
  <c r="K4852" i="16"/>
  <c r="J4852" i="16"/>
  <c r="E6991" i="16"/>
  <c r="I6988" i="16"/>
  <c r="F6988" i="16"/>
  <c r="K6988" i="16"/>
  <c r="L6988" i="16"/>
  <c r="H6988" i="16"/>
  <c r="J6988" i="16"/>
  <c r="I15253" i="16"/>
  <c r="C16418" i="16"/>
  <c r="B16418" i="16"/>
  <c r="D16419" i="16"/>
  <c r="E9090" i="16"/>
  <c r="J9089" i="16"/>
  <c r="F9089" i="16"/>
  <c r="B12985" i="16"/>
  <c r="D12986" i="16"/>
  <c r="C12985" i="16"/>
  <c r="E6098" i="16"/>
  <c r="E7386" i="16"/>
  <c r="F7383" i="16"/>
  <c r="I7383" i="16"/>
  <c r="J7383" i="16"/>
  <c r="H7383" i="16"/>
  <c r="J12006" i="16"/>
  <c r="E10474" i="16"/>
  <c r="J10471" i="16"/>
  <c r="I10471" i="16"/>
  <c r="H10471" i="16"/>
  <c r="F10471" i="16"/>
  <c r="K10471" i="16"/>
  <c r="L10471" i="16"/>
  <c r="B13730" i="16"/>
  <c r="D13731" i="16"/>
  <c r="C13730" i="16"/>
  <c r="E16020" i="16"/>
  <c r="I16019" i="16"/>
  <c r="F16019" i="16"/>
  <c r="J5883" i="16"/>
  <c r="L12082" i="16"/>
  <c r="K5556" i="16"/>
  <c r="L5556" i="16"/>
  <c r="L8056" i="16"/>
  <c r="E8476" i="16"/>
  <c r="J5229" i="16"/>
  <c r="E13186" i="16"/>
  <c r="I13185" i="16"/>
  <c r="B13948" i="16"/>
  <c r="C13948" i="16"/>
  <c r="D13949" i="16"/>
  <c r="J12985" i="16"/>
  <c r="B849" i="16"/>
  <c r="C849" i="16"/>
  <c r="D850" i="16"/>
  <c r="E12085" i="16"/>
  <c r="E11539" i="16"/>
  <c r="L13508" i="16"/>
  <c r="L8932" i="16"/>
  <c r="J9859" i="16"/>
  <c r="E9860" i="16"/>
  <c r="H9859" i="16"/>
  <c r="F9859" i="16"/>
  <c r="L16500" i="16"/>
  <c r="I4774" i="16"/>
  <c r="E11186" i="16"/>
  <c r="I11185" i="16"/>
  <c r="E8627" i="16"/>
  <c r="D14820" i="16"/>
  <c r="B14819" i="16"/>
  <c r="C14819" i="16"/>
  <c r="E8935" i="16"/>
  <c r="J8328" i="16"/>
  <c r="E5128" i="16"/>
  <c r="H5125" i="16"/>
  <c r="J5125" i="16"/>
  <c r="F5125" i="16"/>
  <c r="K5125" i="16"/>
  <c r="I5125" i="16"/>
  <c r="L8931" i="16"/>
  <c r="E9396" i="16"/>
  <c r="H9393" i="16"/>
  <c r="J9393" i="16"/>
  <c r="F9393" i="16"/>
  <c r="K9393" i="16"/>
  <c r="I9393" i="16"/>
  <c r="I11924" i="16"/>
  <c r="H5665" i="16"/>
  <c r="K5665" i="16"/>
  <c r="L5665" i="16"/>
  <c r="E6195" i="16"/>
  <c r="L13618" i="16"/>
  <c r="E15801" i="16"/>
  <c r="J12587" i="16"/>
  <c r="D148" i="16"/>
  <c r="B147" i="16"/>
  <c r="C147" i="16"/>
  <c r="I4853" i="16"/>
  <c r="J12152" i="16"/>
  <c r="H15253" i="16"/>
  <c r="E13839" i="16"/>
  <c r="E8192" i="16"/>
  <c r="E5033" i="16"/>
  <c r="H5032" i="16"/>
  <c r="F5032" i="16"/>
  <c r="C3052" i="16"/>
  <c r="B3052" i="16"/>
  <c r="E7932" i="16"/>
  <c r="H5447" i="16"/>
  <c r="K5447" i="16"/>
  <c r="L5447" i="16"/>
  <c r="F12006" i="16"/>
  <c r="K12006" i="16"/>
  <c r="L12006" i="16"/>
  <c r="I10472" i="16"/>
  <c r="E4941" i="16"/>
  <c r="J5338" i="16"/>
  <c r="L10163" i="16"/>
  <c r="E16421" i="16"/>
  <c r="J16418" i="16"/>
  <c r="F16418" i="16"/>
  <c r="I16418" i="16"/>
  <c r="H16418" i="16"/>
  <c r="A88" i="1"/>
  <c r="C87" i="1"/>
  <c r="H87" i="1"/>
  <c r="I87" i="1"/>
  <c r="B87" i="1"/>
  <c r="K15906" i="16"/>
  <c r="L15906" i="16"/>
  <c r="H5556" i="16"/>
  <c r="E11309" i="16"/>
  <c r="L4938" i="16"/>
  <c r="F7693" i="16"/>
  <c r="K7693" i="16"/>
  <c r="L7693" i="16"/>
  <c r="B14601" i="16"/>
  <c r="C14601" i="16"/>
  <c r="D14602" i="16"/>
  <c r="I16228" i="16"/>
  <c r="L16228" i="16"/>
  <c r="B656" i="16"/>
  <c r="C656" i="16"/>
  <c r="D657" i="16"/>
  <c r="C3657" i="16"/>
  <c r="B3657" i="16"/>
  <c r="E10777" i="16"/>
  <c r="E14929" i="16"/>
  <c r="J4774" i="16"/>
  <c r="C2427" i="16"/>
  <c r="D2428" i="16"/>
  <c r="B2427" i="16"/>
  <c r="H16653" i="16"/>
  <c r="K16653" i="16"/>
  <c r="L16653" i="16"/>
  <c r="B15909" i="16"/>
  <c r="C15909" i="16"/>
  <c r="D15910" i="16"/>
  <c r="B14492" i="16"/>
  <c r="C14492" i="16"/>
  <c r="D14493" i="16"/>
  <c r="E13403" i="16"/>
  <c r="E9397" i="16"/>
  <c r="E10323" i="16"/>
  <c r="F10320" i="16"/>
  <c r="K10320" i="16"/>
  <c r="L10320" i="16"/>
  <c r="I10320" i="16"/>
  <c r="J10320" i="16"/>
  <c r="H10320" i="16"/>
  <c r="E4777" i="16"/>
  <c r="F14602" i="16"/>
  <c r="E14603" i="16"/>
  <c r="E11647" i="16"/>
  <c r="J11644" i="16"/>
  <c r="I11644" i="16"/>
  <c r="F11644" i="16"/>
  <c r="K11644" i="16"/>
  <c r="H11644" i="16"/>
  <c r="D15475" i="16"/>
  <c r="B15474" i="16"/>
  <c r="C15474" i="16"/>
  <c r="E10778" i="16"/>
  <c r="I10777" i="16"/>
  <c r="L13290" i="16"/>
  <c r="E7059" i="16"/>
  <c r="B14493" i="16"/>
  <c r="C14493" i="16"/>
  <c r="D14494" i="16"/>
  <c r="B657" i="16"/>
  <c r="D658" i="16"/>
  <c r="C657" i="16"/>
  <c r="E16422" i="16"/>
  <c r="I6195" i="16"/>
  <c r="E6196" i="16"/>
  <c r="H6195" i="16"/>
  <c r="F6195" i="16"/>
  <c r="K6195" i="16"/>
  <c r="L6195" i="16"/>
  <c r="J6195" i="16"/>
  <c r="B14820" i="16"/>
  <c r="C14820" i="16"/>
  <c r="D14821" i="16"/>
  <c r="H11185" i="16"/>
  <c r="I9859" i="16"/>
  <c r="J16019" i="16"/>
  <c r="E10475" i="16"/>
  <c r="E6099" i="16"/>
  <c r="J6098" i="16"/>
  <c r="H6098" i="16"/>
  <c r="I9089" i="16"/>
  <c r="H10321" i="16"/>
  <c r="I16328" i="16"/>
  <c r="E8060" i="16"/>
  <c r="I8059" i="16"/>
  <c r="H8059" i="16"/>
  <c r="L14380" i="16"/>
  <c r="K15252" i="16"/>
  <c r="L15252" i="16"/>
  <c r="K6367" i="16"/>
  <c r="L6367" i="16"/>
  <c r="B293" i="16"/>
  <c r="C293" i="16"/>
  <c r="D294" i="16"/>
  <c r="E14168" i="16"/>
  <c r="J14165" i="16"/>
  <c r="H14165" i="16"/>
  <c r="I14165" i="16"/>
  <c r="F14165" i="16"/>
  <c r="E5996" i="16"/>
  <c r="F5995" i="16"/>
  <c r="K5995" i="16"/>
  <c r="H5995" i="16"/>
  <c r="C3660" i="16"/>
  <c r="B3660" i="16"/>
  <c r="H11645" i="16"/>
  <c r="H10013" i="16"/>
  <c r="D12894" i="16"/>
  <c r="B12893" i="16"/>
  <c r="C12893" i="16"/>
  <c r="J15910" i="16"/>
  <c r="E15911" i="16"/>
  <c r="I15910" i="16"/>
  <c r="F15910" i="16"/>
  <c r="D15257" i="16"/>
  <c r="B15256" i="16"/>
  <c r="C15256" i="16"/>
  <c r="C13184" i="16"/>
  <c r="B13184" i="16"/>
  <c r="D13185" i="16"/>
  <c r="B14386" i="16"/>
  <c r="C14386" i="16"/>
  <c r="D14387" i="16"/>
  <c r="E14494" i="16"/>
  <c r="J14493" i="16"/>
  <c r="E15802" i="16"/>
  <c r="I15801" i="16"/>
  <c r="F15801" i="16"/>
  <c r="H15801" i="16"/>
  <c r="B221" i="16"/>
  <c r="C221" i="16"/>
  <c r="D222" i="16"/>
  <c r="K5032" i="16"/>
  <c r="J11185" i="16"/>
  <c r="E12086" i="16"/>
  <c r="J12085" i="16"/>
  <c r="B13949" i="16"/>
  <c r="D13950" i="16"/>
  <c r="C13949" i="16"/>
  <c r="B13731" i="16"/>
  <c r="D13732" i="16"/>
  <c r="C13731" i="16"/>
  <c r="H9089" i="16"/>
  <c r="E4856" i="16"/>
  <c r="E12590" i="16"/>
  <c r="B13084" i="16"/>
  <c r="C13084" i="16"/>
  <c r="D13085" i="16"/>
  <c r="F10321" i="16"/>
  <c r="K10321" i="16"/>
  <c r="D11966" i="16"/>
  <c r="B11965" i="16"/>
  <c r="C11965" i="16"/>
  <c r="D11968" i="16"/>
  <c r="D11967" i="16"/>
  <c r="E11056" i="16"/>
  <c r="H11055" i="16"/>
  <c r="F11055" i="16"/>
  <c r="K11055" i="16"/>
  <c r="J11055" i="16"/>
  <c r="E12988" i="16"/>
  <c r="E12811" i="16"/>
  <c r="H12808" i="16"/>
  <c r="I12808" i="16"/>
  <c r="F12808" i="16"/>
  <c r="J12808" i="16"/>
  <c r="D1960" i="16"/>
  <c r="B1959" i="16"/>
  <c r="C1959" i="16"/>
  <c r="E5778" i="16"/>
  <c r="I5777" i="16"/>
  <c r="L14271" i="16"/>
  <c r="E8782" i="16"/>
  <c r="H8781" i="16"/>
  <c r="F8781" i="16"/>
  <c r="K8781" i="16"/>
  <c r="E14384" i="16"/>
  <c r="E5232" i="16"/>
  <c r="K13081" i="16"/>
  <c r="L13081" i="16"/>
  <c r="B5358" i="16"/>
  <c r="C5358" i="16"/>
  <c r="E4638" i="16"/>
  <c r="J4637" i="16"/>
  <c r="L14816" i="16"/>
  <c r="B3661" i="16"/>
  <c r="C3661" i="16"/>
  <c r="L5229" i="16"/>
  <c r="J10167" i="16"/>
  <c r="I10167" i="16"/>
  <c r="E10168" i="16"/>
  <c r="B13293" i="16"/>
  <c r="C13293" i="16"/>
  <c r="D13294" i="16"/>
  <c r="F12894" i="16"/>
  <c r="K12894" i="16"/>
  <c r="J12894" i="16"/>
  <c r="H12894" i="16"/>
  <c r="E12895" i="16"/>
  <c r="I12894" i="16"/>
  <c r="E11840" i="16"/>
  <c r="H11839" i="16"/>
  <c r="F11839" i="16"/>
  <c r="K11839" i="16"/>
  <c r="D14166" i="16"/>
  <c r="B14165" i="16"/>
  <c r="C14165" i="16"/>
  <c r="E12009" i="16"/>
  <c r="J13512" i="16"/>
  <c r="E13513" i="16"/>
  <c r="I13512" i="16"/>
  <c r="H13512" i="16"/>
  <c r="F13512" i="16"/>
  <c r="K13512" i="16"/>
  <c r="L13512" i="16"/>
  <c r="E15039" i="16"/>
  <c r="I15038" i="16"/>
  <c r="K5664" i="16"/>
  <c r="L5664" i="16"/>
  <c r="E9245" i="16"/>
  <c r="H9242" i="16"/>
  <c r="F9242" i="16"/>
  <c r="K9242" i="16"/>
  <c r="J9242" i="16"/>
  <c r="I9242" i="16"/>
  <c r="F15474" i="16"/>
  <c r="K15474" i="16"/>
  <c r="L15474" i="16"/>
  <c r="B536" i="16"/>
  <c r="C536" i="16"/>
  <c r="D537" i="16"/>
  <c r="B75" i="16"/>
  <c r="C75" i="16"/>
  <c r="D76" i="16"/>
  <c r="E13187" i="16"/>
  <c r="J13184" i="16"/>
  <c r="I13184" i="16"/>
  <c r="F13184" i="16"/>
  <c r="H13184" i="16"/>
  <c r="D15803" i="16"/>
  <c r="B15802" i="16"/>
  <c r="C15802" i="16"/>
  <c r="J6450" i="16"/>
  <c r="I6450" i="16"/>
  <c r="E6451" i="16"/>
  <c r="H6450" i="16"/>
  <c r="F6450" i="16"/>
  <c r="K6450" i="16"/>
  <c r="D12591" i="16"/>
  <c r="B12590" i="16"/>
  <c r="C12590" i="16"/>
  <c r="C8753" i="16"/>
  <c r="B8753" i="16"/>
  <c r="E11310" i="16"/>
  <c r="H11309" i="16"/>
  <c r="F11309" i="16"/>
  <c r="K11309" i="16"/>
  <c r="E5034" i="16"/>
  <c r="H5031" i="16"/>
  <c r="F5031" i="16"/>
  <c r="J5031" i="16"/>
  <c r="I5031" i="16"/>
  <c r="L5125" i="16"/>
  <c r="E8936" i="16"/>
  <c r="J8935" i="16"/>
  <c r="H8935" i="16"/>
  <c r="J10321" i="16"/>
  <c r="D1045" i="16"/>
  <c r="B1044" i="16"/>
  <c r="C1044" i="16"/>
  <c r="B11963" i="16"/>
  <c r="C11963" i="16"/>
  <c r="C12808" i="16"/>
  <c r="B12808" i="16"/>
  <c r="D12809" i="16"/>
  <c r="E14275" i="16"/>
  <c r="J11427" i="16"/>
  <c r="E11428" i="16"/>
  <c r="H11427" i="16"/>
  <c r="F11427" i="16"/>
  <c r="K11427" i="16"/>
  <c r="J13621" i="16"/>
  <c r="H13621" i="16"/>
  <c r="F13621" i="16"/>
  <c r="K13621" i="16"/>
  <c r="E13622" i="16"/>
  <c r="I13621" i="16"/>
  <c r="B15583" i="16"/>
  <c r="C15583" i="16"/>
  <c r="D15584" i="16"/>
  <c r="E13085" i="16"/>
  <c r="L11924" i="16"/>
  <c r="B5359" i="16"/>
  <c r="C5359" i="16"/>
  <c r="B16019" i="16"/>
  <c r="C16019" i="16"/>
  <c r="D16020" i="16"/>
  <c r="J10629" i="16"/>
  <c r="E10630" i="16"/>
  <c r="H10629" i="16"/>
  <c r="F10629" i="16"/>
  <c r="K10629" i="16"/>
  <c r="E6524" i="16"/>
  <c r="F6523" i="16"/>
  <c r="K6523" i="16"/>
  <c r="H6523" i="16"/>
  <c r="E14820" i="16"/>
  <c r="C16230" i="16"/>
  <c r="B16230" i="16"/>
  <c r="D16231" i="16"/>
  <c r="E16129" i="16"/>
  <c r="J16128" i="16"/>
  <c r="J13730" i="16"/>
  <c r="E13731" i="16"/>
  <c r="I13730" i="16"/>
  <c r="E5668" i="16"/>
  <c r="I9243" i="16"/>
  <c r="E7133" i="16"/>
  <c r="H7132" i="16"/>
  <c r="F7132" i="16"/>
  <c r="K7132" i="16"/>
  <c r="K9089" i="16"/>
  <c r="L9089" i="16"/>
  <c r="D15041" i="16"/>
  <c r="B15040" i="16"/>
  <c r="C15040" i="16"/>
  <c r="E7696" i="16"/>
  <c r="C2622" i="16"/>
  <c r="B2622" i="16"/>
  <c r="D2623" i="16"/>
  <c r="F2620" i="16"/>
  <c r="K2620" i="16"/>
  <c r="L2620" i="16"/>
  <c r="E8628" i="16"/>
  <c r="J8627" i="16"/>
  <c r="H8627" i="16"/>
  <c r="I10321" i="16"/>
  <c r="E7296" i="16"/>
  <c r="D16130" i="16"/>
  <c r="C16129" i="16"/>
  <c r="B16129" i="16"/>
  <c r="I4941" i="16"/>
  <c r="E4942" i="16"/>
  <c r="H4941" i="16"/>
  <c r="F4941" i="16"/>
  <c r="K4941" i="16"/>
  <c r="L4941" i="16"/>
  <c r="J7932" i="16"/>
  <c r="E7933" i="16"/>
  <c r="H7932" i="16"/>
  <c r="I5032" i="16"/>
  <c r="K9859" i="16"/>
  <c r="L9859" i="16"/>
  <c r="J13185" i="16"/>
  <c r="J8476" i="16"/>
  <c r="I8476" i="16"/>
  <c r="E8477" i="16"/>
  <c r="H8476" i="16"/>
  <c r="F8476" i="16"/>
  <c r="H16019" i="16"/>
  <c r="K16019" i="16"/>
  <c r="L16019" i="16"/>
  <c r="K7383" i="16"/>
  <c r="L7383" i="16"/>
  <c r="B12986" i="16"/>
  <c r="C12986" i="16"/>
  <c r="D12987" i="16"/>
  <c r="B16419" i="16"/>
  <c r="D16420" i="16"/>
  <c r="C16419" i="16"/>
  <c r="E6992" i="16"/>
  <c r="E8331" i="16"/>
  <c r="J14057" i="16"/>
  <c r="C1597" i="16"/>
  <c r="B1597" i="16"/>
  <c r="D1598" i="16"/>
  <c r="E5341" i="16"/>
  <c r="J15692" i="16"/>
  <c r="E15693" i="16"/>
  <c r="I15692" i="16"/>
  <c r="K15253" i="16"/>
  <c r="L15253" i="16"/>
  <c r="B8754" i="16"/>
  <c r="C8754" i="16"/>
  <c r="E13294" i="16"/>
  <c r="E10921" i="16"/>
  <c r="J10918" i="16"/>
  <c r="I10918" i="16"/>
  <c r="H10918" i="16"/>
  <c r="F10918" i="16"/>
  <c r="E5886" i="16"/>
  <c r="B16583" i="16"/>
  <c r="C16583" i="16"/>
  <c r="D16584" i="16"/>
  <c r="L13944" i="16"/>
  <c r="E12731" i="16"/>
  <c r="J12730" i="16"/>
  <c r="D5362" i="16"/>
  <c r="C5360" i="16"/>
  <c r="D5361" i="16"/>
  <c r="B5360" i="16"/>
  <c r="D5363" i="16"/>
  <c r="B13621" i="16"/>
  <c r="D13622" i="16"/>
  <c r="C13621" i="16"/>
  <c r="F11745" i="16"/>
  <c r="E11746" i="16"/>
  <c r="J11745" i="16"/>
  <c r="B12730" i="16"/>
  <c r="D12731" i="16"/>
  <c r="C12730" i="16"/>
  <c r="I11645" i="16"/>
  <c r="I9551" i="16"/>
  <c r="E9552" i="16"/>
  <c r="H9551" i="16"/>
  <c r="F9551" i="16"/>
  <c r="K9551" i="16"/>
  <c r="J9551" i="16"/>
  <c r="E9706" i="16"/>
  <c r="J9705" i="16"/>
  <c r="B3054" i="16"/>
  <c r="C3054" i="16"/>
  <c r="E15476" i="16"/>
  <c r="J15473" i="16"/>
  <c r="H15473" i="16"/>
  <c r="F15473" i="16"/>
  <c r="K15473" i="16"/>
  <c r="L15473" i="16"/>
  <c r="I15473" i="16"/>
  <c r="E16330" i="16"/>
  <c r="H16327" i="16"/>
  <c r="F16327" i="16"/>
  <c r="K16327" i="16"/>
  <c r="L16327" i="16"/>
  <c r="I16327" i="16"/>
  <c r="J16327" i="16"/>
  <c r="C16328" i="16"/>
  <c r="D16329" i="16"/>
  <c r="B16328" i="16"/>
  <c r="F7811" i="16"/>
  <c r="E7812" i="16"/>
  <c r="H7811" i="16"/>
  <c r="B1236" i="16"/>
  <c r="C1236" i="16"/>
  <c r="D1237" i="16"/>
  <c r="E6287" i="16"/>
  <c r="H6286" i="16"/>
  <c r="F6286" i="16"/>
  <c r="J6286" i="16"/>
  <c r="E10015" i="16"/>
  <c r="J10012" i="16"/>
  <c r="F10012" i="16"/>
  <c r="K10012" i="16"/>
  <c r="L10012" i="16"/>
  <c r="H10012" i="16"/>
  <c r="I10012" i="16"/>
  <c r="E14712" i="16"/>
  <c r="H14711" i="16"/>
  <c r="D13515" i="16"/>
  <c r="B13514" i="16"/>
  <c r="C13514" i="16"/>
  <c r="D416" i="16"/>
  <c r="B415" i="16"/>
  <c r="C415" i="16"/>
  <c r="B15910" i="16"/>
  <c r="C15910" i="16"/>
  <c r="D15911" i="16"/>
  <c r="B88" i="1"/>
  <c r="A89" i="1"/>
  <c r="H88" i="1"/>
  <c r="I88" i="1"/>
  <c r="C88" i="1"/>
  <c r="J8192" i="16"/>
  <c r="I8192" i="16"/>
  <c r="F8192" i="16"/>
  <c r="E8193" i="16"/>
  <c r="H8192" i="16"/>
  <c r="E9091" i="16"/>
  <c r="H9088" i="16"/>
  <c r="F9088" i="16"/>
  <c r="J9088" i="16"/>
  <c r="I9088" i="16"/>
  <c r="L10919" i="16"/>
  <c r="L4774" i="16"/>
  <c r="C14602" i="16"/>
  <c r="B14602" i="16"/>
  <c r="D14603" i="16"/>
  <c r="E13404" i="16"/>
  <c r="I13403" i="16"/>
  <c r="H13403" i="16"/>
  <c r="J14929" i="16"/>
  <c r="E14930" i="16"/>
  <c r="I14929" i="16"/>
  <c r="H14929" i="16"/>
  <c r="F14929" i="16"/>
  <c r="K14929" i="16"/>
  <c r="L14929" i="16"/>
  <c r="K16418" i="16"/>
  <c r="L16418" i="16"/>
  <c r="J5032" i="16"/>
  <c r="J13839" i="16"/>
  <c r="E13840" i="16"/>
  <c r="I13839" i="16"/>
  <c r="H13839" i="16"/>
  <c r="F13839" i="16"/>
  <c r="K13839" i="16"/>
  <c r="D149" i="16"/>
  <c r="B148" i="16"/>
  <c r="C148" i="16"/>
  <c r="L9393" i="16"/>
  <c r="E11540" i="16"/>
  <c r="H11539" i="16"/>
  <c r="F11539" i="16"/>
  <c r="K11539" i="16"/>
  <c r="D851" i="16"/>
  <c r="B850" i="16"/>
  <c r="C850" i="16"/>
  <c r="F13185" i="16"/>
  <c r="E7387" i="16"/>
  <c r="J7484" i="16"/>
  <c r="I7484" i="16"/>
  <c r="E7485" i="16"/>
  <c r="H7484" i="16"/>
  <c r="F7484" i="16"/>
  <c r="J16328" i="16"/>
  <c r="B11964" i="16"/>
  <c r="C11964" i="16"/>
  <c r="L12984" i="16"/>
  <c r="F12809" i="16"/>
  <c r="K12809" i="16"/>
  <c r="L12809" i="16"/>
  <c r="E7212" i="16"/>
  <c r="H7211" i="16"/>
  <c r="F7211" i="16"/>
  <c r="B14711" i="16"/>
  <c r="C14711" i="16"/>
  <c r="D14712" i="16"/>
  <c r="D8757" i="16"/>
  <c r="D8756" i="16"/>
  <c r="B8755" i="16"/>
  <c r="C8755" i="16"/>
  <c r="D8758" i="16"/>
  <c r="J7587" i="16"/>
  <c r="I7587" i="16"/>
  <c r="E7588" i="16"/>
  <c r="H7587" i="16"/>
  <c r="K5228" i="16"/>
  <c r="L5228" i="16"/>
  <c r="I10919" i="16"/>
  <c r="B15693" i="16"/>
  <c r="C15693" i="16"/>
  <c r="D15694" i="16"/>
  <c r="E15366" i="16"/>
  <c r="I15365" i="16"/>
  <c r="J15365" i="16"/>
  <c r="H15365" i="16"/>
  <c r="E16656" i="16"/>
  <c r="E16505" i="16"/>
  <c r="I16504" i="16"/>
  <c r="H16504" i="16"/>
  <c r="F16504" i="16"/>
  <c r="K16504" i="16"/>
  <c r="L16504" i="16"/>
  <c r="C3662" i="16"/>
  <c r="D3663" i="16"/>
  <c r="B3662" i="16"/>
  <c r="D3665" i="16"/>
  <c r="D3664" i="16"/>
  <c r="J11645" i="16"/>
  <c r="L5883" i="16"/>
  <c r="C2318" i="16"/>
  <c r="D2319" i="16"/>
  <c r="B2318" i="16"/>
  <c r="D16507" i="16"/>
  <c r="B16506" i="16"/>
  <c r="C16506" i="16"/>
  <c r="B16657" i="16"/>
  <c r="C16657" i="16"/>
  <c r="E16231" i="16"/>
  <c r="B3055" i="16"/>
  <c r="C3055" i="16"/>
  <c r="F9243" i="16"/>
  <c r="K9243" i="16"/>
  <c r="L9243" i="16"/>
  <c r="L12005" i="16"/>
  <c r="F2428" i="16"/>
  <c r="K2428" i="16"/>
  <c r="L2428" i="16"/>
  <c r="D2429" i="16"/>
  <c r="B2428" i="16"/>
  <c r="C2428" i="16"/>
  <c r="E11187" i="16"/>
  <c r="H11184" i="16"/>
  <c r="I11184" i="16"/>
  <c r="J11184" i="16"/>
  <c r="F11184" i="16"/>
  <c r="E15256" i="16"/>
  <c r="E6371" i="16"/>
  <c r="D15366" i="16"/>
  <c r="B15365" i="16"/>
  <c r="C15365" i="16"/>
  <c r="E11927" i="16"/>
  <c r="J10013" i="16"/>
  <c r="E5129" i="16"/>
  <c r="F11185" i="16"/>
  <c r="K11185" i="16"/>
  <c r="L11185" i="16"/>
  <c r="E9861" i="16"/>
  <c r="I9858" i="16"/>
  <c r="H9858" i="16"/>
  <c r="F9858" i="16"/>
  <c r="K9858" i="16"/>
  <c r="L9858" i="16"/>
  <c r="J9858" i="16"/>
  <c r="H13185" i="16"/>
  <c r="E16021" i="16"/>
  <c r="I16018" i="16"/>
  <c r="H16018" i="16"/>
  <c r="F16018" i="16"/>
  <c r="K16018" i="16"/>
  <c r="L16018" i="16"/>
  <c r="J16018" i="16"/>
  <c r="L4852" i="16"/>
  <c r="E12657" i="16"/>
  <c r="E14059" i="16"/>
  <c r="F14056" i="16"/>
  <c r="H14056" i="16"/>
  <c r="J14056" i="16"/>
  <c r="I14056" i="16"/>
  <c r="H16328" i="16"/>
  <c r="K16328" i="16"/>
  <c r="L16328" i="16"/>
  <c r="L7292" i="16"/>
  <c r="J12809" i="16"/>
  <c r="E4705" i="16"/>
  <c r="H4704" i="16"/>
  <c r="F4704" i="16"/>
  <c r="K4704" i="16"/>
  <c r="B14058" i="16"/>
  <c r="C14058" i="16"/>
  <c r="D14059" i="16"/>
  <c r="E13948" i="16"/>
  <c r="L7055" i="16"/>
  <c r="D15149" i="16"/>
  <c r="B15148" i="16"/>
  <c r="C15148" i="16"/>
  <c r="E15148" i="16"/>
  <c r="J15147" i="16"/>
  <c r="I15147" i="16"/>
  <c r="K7692" i="16"/>
  <c r="L7692" i="16"/>
  <c r="F2621" i="16"/>
  <c r="K2621" i="16"/>
  <c r="L2621" i="16"/>
  <c r="D12660" i="16"/>
  <c r="B12659" i="16"/>
  <c r="C12659" i="16"/>
  <c r="E16585" i="16"/>
  <c r="J16582" i="16"/>
  <c r="I16582" i="16"/>
  <c r="F16582" i="16"/>
  <c r="K16582" i="16"/>
  <c r="H16582" i="16"/>
  <c r="D13406" i="16"/>
  <c r="B13405" i="16"/>
  <c r="C13405" i="16"/>
  <c r="B13840" i="16"/>
  <c r="C13840" i="16"/>
  <c r="D13841" i="16"/>
  <c r="F11645" i="16"/>
  <c r="K11645" i="16"/>
  <c r="F10013" i="16"/>
  <c r="K10013" i="16"/>
  <c r="L10013" i="16"/>
  <c r="E15584" i="16"/>
  <c r="I15583" i="16"/>
  <c r="H15583" i="16"/>
  <c r="F15583" i="16"/>
  <c r="K15583" i="16"/>
  <c r="L15583" i="16"/>
  <c r="E5559" i="16"/>
  <c r="D14275" i="16"/>
  <c r="B14274" i="16"/>
  <c r="C14274" i="16"/>
  <c r="E5450" i="16"/>
  <c r="D3058" i="16"/>
  <c r="C3056" i="16"/>
  <c r="D3057" i="16"/>
  <c r="B3056" i="16"/>
  <c r="D3059" i="16"/>
  <c r="D14931" i="16"/>
  <c r="B14930" i="16"/>
  <c r="C14930" i="16"/>
  <c r="C14166" i="16"/>
  <c r="B14166" i="16"/>
  <c r="D14167" i="16"/>
  <c r="E10169" i="16"/>
  <c r="J10166" i="16"/>
  <c r="F10166" i="16"/>
  <c r="K10166" i="16"/>
  <c r="L10166" i="16"/>
  <c r="I10166" i="16"/>
  <c r="H10166" i="16"/>
  <c r="H4637" i="16"/>
  <c r="H5777" i="16"/>
  <c r="K12808" i="16"/>
  <c r="L12808" i="16"/>
  <c r="E12989" i="16"/>
  <c r="H12988" i="16"/>
  <c r="D11971" i="16"/>
  <c r="D11970" i="16"/>
  <c r="D11969" i="16"/>
  <c r="B11968" i="16"/>
  <c r="C11968" i="16"/>
  <c r="H12085" i="16"/>
  <c r="I14493" i="16"/>
  <c r="F8059" i="16"/>
  <c r="K8059" i="16"/>
  <c r="L8059" i="16"/>
  <c r="F6098" i="16"/>
  <c r="K6098" i="16"/>
  <c r="E10476" i="16"/>
  <c r="H10475" i="16"/>
  <c r="I10475" i="16"/>
  <c r="H10777" i="16"/>
  <c r="F11927" i="16"/>
  <c r="K11927" i="16"/>
  <c r="J11927" i="16"/>
  <c r="E11928" i="16"/>
  <c r="H11927" i="16"/>
  <c r="I11927" i="16"/>
  <c r="E13188" i="16"/>
  <c r="E16423" i="16"/>
  <c r="I16422" i="16"/>
  <c r="H16422" i="16"/>
  <c r="J16422" i="16"/>
  <c r="E10324" i="16"/>
  <c r="E4706" i="16"/>
  <c r="H4703" i="16"/>
  <c r="J4703" i="16"/>
  <c r="F4703" i="16"/>
  <c r="I4703" i="16"/>
  <c r="E13405" i="16"/>
  <c r="H13402" i="16"/>
  <c r="I13402" i="16"/>
  <c r="F13402" i="16"/>
  <c r="K13402" i="16"/>
  <c r="J13402" i="16"/>
  <c r="B13622" i="16"/>
  <c r="C13622" i="16"/>
  <c r="D13623" i="16"/>
  <c r="L9242" i="16"/>
  <c r="I4637" i="16"/>
  <c r="C11966" i="16"/>
  <c r="B11966" i="16"/>
  <c r="D13733" i="16"/>
  <c r="B13732" i="16"/>
  <c r="C13732" i="16"/>
  <c r="E5997" i="16"/>
  <c r="H5994" i="16"/>
  <c r="F5994" i="16"/>
  <c r="K5994" i="16"/>
  <c r="J5994" i="16"/>
  <c r="I5994" i="16"/>
  <c r="E15585" i="16"/>
  <c r="I15582" i="16"/>
  <c r="J15582" i="16"/>
  <c r="H15582" i="16"/>
  <c r="F15582" i="16"/>
  <c r="I4704" i="16"/>
  <c r="L4704" i="16"/>
  <c r="E11188" i="16"/>
  <c r="L13839" i="16"/>
  <c r="J13403" i="16"/>
  <c r="K9088" i="16"/>
  <c r="L9088" i="16"/>
  <c r="D417" i="16"/>
  <c r="B416" i="16"/>
  <c r="C416" i="16"/>
  <c r="J14711" i="16"/>
  <c r="K6286" i="16"/>
  <c r="E7813" i="16"/>
  <c r="I7810" i="16"/>
  <c r="J7810" i="16"/>
  <c r="F7810" i="16"/>
  <c r="K7810" i="16"/>
  <c r="L7810" i="16"/>
  <c r="H7810" i="16"/>
  <c r="E15477" i="16"/>
  <c r="I12730" i="16"/>
  <c r="E10922" i="16"/>
  <c r="E5342" i="16"/>
  <c r="H5341" i="16"/>
  <c r="F5341" i="16"/>
  <c r="E6993" i="16"/>
  <c r="H6992" i="16"/>
  <c r="E4943" i="16"/>
  <c r="J4940" i="16"/>
  <c r="F4940" i="16"/>
  <c r="K4940" i="16"/>
  <c r="L4940" i="16"/>
  <c r="I4940" i="16"/>
  <c r="H4940" i="16"/>
  <c r="E7134" i="16"/>
  <c r="J7131" i="16"/>
  <c r="I7131" i="16"/>
  <c r="H7131" i="16"/>
  <c r="F7131" i="16"/>
  <c r="K7131" i="16"/>
  <c r="L7131" i="16"/>
  <c r="B15584" i="16"/>
  <c r="C15584" i="16"/>
  <c r="D15585" i="16"/>
  <c r="B12591" i="16"/>
  <c r="C12591" i="16"/>
  <c r="D15804" i="16"/>
  <c r="C15803" i="16"/>
  <c r="B15803" i="16"/>
  <c r="E11841" i="16"/>
  <c r="H11838" i="16"/>
  <c r="J11838" i="16"/>
  <c r="I11838" i="16"/>
  <c r="F11838" i="16"/>
  <c r="B13294" i="16"/>
  <c r="C13294" i="16"/>
  <c r="D13295" i="16"/>
  <c r="E8783" i="16"/>
  <c r="F8780" i="16"/>
  <c r="K8780" i="16"/>
  <c r="L8780" i="16"/>
  <c r="H8780" i="16"/>
  <c r="I8780" i="16"/>
  <c r="J8780" i="16"/>
  <c r="J5777" i="16"/>
  <c r="E12812" i="16"/>
  <c r="L10321" i="16"/>
  <c r="D14388" i="16"/>
  <c r="B14387" i="16"/>
  <c r="C14387" i="16"/>
  <c r="D15258" i="16"/>
  <c r="B15257" i="16"/>
  <c r="C15257" i="16"/>
  <c r="C12894" i="16"/>
  <c r="B12894" i="16"/>
  <c r="D12895" i="16"/>
  <c r="I5995" i="16"/>
  <c r="L5995" i="16"/>
  <c r="I6098" i="16"/>
  <c r="E6197" i="16"/>
  <c r="H6194" i="16"/>
  <c r="I6194" i="16"/>
  <c r="F6194" i="16"/>
  <c r="K6194" i="16"/>
  <c r="J6194" i="16"/>
  <c r="B658" i="16"/>
  <c r="C658" i="16"/>
  <c r="D659" i="16"/>
  <c r="E14604" i="16"/>
  <c r="F14601" i="16"/>
  <c r="J14601" i="16"/>
  <c r="H14601" i="16"/>
  <c r="I14601" i="16"/>
  <c r="B3057" i="16"/>
  <c r="C3057" i="16"/>
  <c r="B13841" i="16"/>
  <c r="C13841" i="16"/>
  <c r="D13842" i="16"/>
  <c r="F2319" i="16"/>
  <c r="K2319" i="16"/>
  <c r="L2319" i="16"/>
  <c r="C2319" i="16"/>
  <c r="B2319" i="16"/>
  <c r="D2320" i="16"/>
  <c r="D15912" i="16"/>
  <c r="C15911" i="16"/>
  <c r="B15911" i="16"/>
  <c r="B16020" i="16"/>
  <c r="C16020" i="16"/>
  <c r="D16021" i="16"/>
  <c r="E12658" i="16"/>
  <c r="I12657" i="16"/>
  <c r="J12657" i="16"/>
  <c r="E16130" i="16"/>
  <c r="J16127" i="16"/>
  <c r="I16127" i="16"/>
  <c r="H16127" i="16"/>
  <c r="F16127" i="16"/>
  <c r="K16127" i="16"/>
  <c r="L16127" i="16"/>
  <c r="E8937" i="16"/>
  <c r="J8934" i="16"/>
  <c r="F8934" i="16"/>
  <c r="I8934" i="16"/>
  <c r="H8934" i="16"/>
  <c r="I4636" i="16"/>
  <c r="H4636" i="16"/>
  <c r="J4636" i="16"/>
  <c r="F4636" i="16"/>
  <c r="K4636" i="16"/>
  <c r="L4636" i="16"/>
  <c r="E12087" i="16"/>
  <c r="F12084" i="16"/>
  <c r="K12084" i="16"/>
  <c r="J12084" i="16"/>
  <c r="I12084" i="16"/>
  <c r="H12084" i="16"/>
  <c r="E14169" i="16"/>
  <c r="C14275" i="16"/>
  <c r="B14275" i="16"/>
  <c r="D14276" i="16"/>
  <c r="B12731" i="16"/>
  <c r="D12732" i="16"/>
  <c r="C12731" i="16"/>
  <c r="I12085" i="16"/>
  <c r="E8061" i="16"/>
  <c r="H8058" i="16"/>
  <c r="F8058" i="16"/>
  <c r="I8058" i="16"/>
  <c r="J8058" i="16"/>
  <c r="E4778" i="16"/>
  <c r="J4777" i="16"/>
  <c r="B3664" i="16"/>
  <c r="C3664" i="16"/>
  <c r="E16506" i="16"/>
  <c r="J16503" i="16"/>
  <c r="I16503" i="16"/>
  <c r="H16503" i="16"/>
  <c r="F16503" i="16"/>
  <c r="K16503" i="16"/>
  <c r="L16503" i="16"/>
  <c r="C8756" i="16"/>
  <c r="B8756" i="16"/>
  <c r="E7213" i="16"/>
  <c r="I7210" i="16"/>
  <c r="H7210" i="16"/>
  <c r="F7210" i="16"/>
  <c r="J7210" i="16"/>
  <c r="K7484" i="16"/>
  <c r="L7484" i="16"/>
  <c r="E11541" i="16"/>
  <c r="I11538" i="16"/>
  <c r="H11538" i="16"/>
  <c r="F11538" i="16"/>
  <c r="K11538" i="16"/>
  <c r="L11538" i="16"/>
  <c r="J11538" i="16"/>
  <c r="B14603" i="16"/>
  <c r="C14603" i="16"/>
  <c r="D14604" i="16"/>
  <c r="K7811" i="16"/>
  <c r="L9551" i="16"/>
  <c r="H11745" i="16"/>
  <c r="K11745" i="16"/>
  <c r="L11745" i="16"/>
  <c r="D5364" i="16"/>
  <c r="B5363" i="16"/>
  <c r="D5366" i="16"/>
  <c r="D5365" i="16"/>
  <c r="C5363" i="16"/>
  <c r="H12730" i="16"/>
  <c r="E5887" i="16"/>
  <c r="H5886" i="16"/>
  <c r="F5886" i="16"/>
  <c r="F15692" i="16"/>
  <c r="K8476" i="16"/>
  <c r="L8476" i="16"/>
  <c r="I7932" i="16"/>
  <c r="F7696" i="16"/>
  <c r="E7697" i="16"/>
  <c r="I7132" i="16"/>
  <c r="F13730" i="16"/>
  <c r="F16128" i="16"/>
  <c r="F14820" i="16"/>
  <c r="E14821" i="16"/>
  <c r="F14275" i="16"/>
  <c r="E14276" i="16"/>
  <c r="B1045" i="16"/>
  <c r="C1045" i="16"/>
  <c r="D1046" i="16"/>
  <c r="E11311" i="16"/>
  <c r="H11308" i="16"/>
  <c r="J11308" i="16"/>
  <c r="F11308" i="16"/>
  <c r="I11308" i="16"/>
  <c r="L6450" i="16"/>
  <c r="D538" i="16"/>
  <c r="B537" i="16"/>
  <c r="C537" i="16"/>
  <c r="E9246" i="16"/>
  <c r="F12009" i="16"/>
  <c r="E12010" i="16"/>
  <c r="H12009" i="16"/>
  <c r="I12009" i="16"/>
  <c r="I11839" i="16"/>
  <c r="I8781" i="16"/>
  <c r="L8781" i="16"/>
  <c r="E11057" i="16"/>
  <c r="J11054" i="16"/>
  <c r="I11054" i="16"/>
  <c r="H11054" i="16"/>
  <c r="F11054" i="16"/>
  <c r="K11054" i="16"/>
  <c r="L11054" i="16"/>
  <c r="C13085" i="16"/>
  <c r="B13085" i="16"/>
  <c r="D13086" i="16"/>
  <c r="E15803" i="16"/>
  <c r="H15800" i="16"/>
  <c r="J15800" i="16"/>
  <c r="F15800" i="16"/>
  <c r="I15800" i="16"/>
  <c r="J5995" i="16"/>
  <c r="J8059" i="16"/>
  <c r="J7059" i="16"/>
  <c r="E7060" i="16"/>
  <c r="I7059" i="16"/>
  <c r="E9398" i="16"/>
  <c r="H9397" i="16"/>
  <c r="F9397" i="16"/>
  <c r="K9397" i="16"/>
  <c r="J9397" i="16"/>
  <c r="D14713" i="16"/>
  <c r="C14712" i="16"/>
  <c r="B14712" i="16"/>
  <c r="E14713" i="16"/>
  <c r="J14710" i="16"/>
  <c r="I14710" i="16"/>
  <c r="H14710" i="16"/>
  <c r="F14710" i="16"/>
  <c r="E16586" i="16"/>
  <c r="J6371" i="16"/>
  <c r="I6371" i="16"/>
  <c r="E6372" i="16"/>
  <c r="H6371" i="16"/>
  <c r="F6371" i="16"/>
  <c r="K6371" i="16"/>
  <c r="L6371" i="16"/>
  <c r="D852" i="16"/>
  <c r="B851" i="16"/>
  <c r="C851" i="16"/>
  <c r="E8629" i="16"/>
  <c r="J8626" i="16"/>
  <c r="I8626" i="16"/>
  <c r="F8626" i="16"/>
  <c r="H8626" i="16"/>
  <c r="E15040" i="16"/>
  <c r="F15037" i="16"/>
  <c r="J15037" i="16"/>
  <c r="H15037" i="16"/>
  <c r="I15037" i="16"/>
  <c r="E12591" i="16"/>
  <c r="F12590" i="16"/>
  <c r="K12590" i="16"/>
  <c r="L12590" i="16"/>
  <c r="E14495" i="16"/>
  <c r="H14492" i="16"/>
  <c r="I14492" i="16"/>
  <c r="F14492" i="16"/>
  <c r="K14492" i="16"/>
  <c r="J14492" i="16"/>
  <c r="E15149" i="16"/>
  <c r="I15146" i="16"/>
  <c r="H15146" i="16"/>
  <c r="F15146" i="16"/>
  <c r="J15146" i="16"/>
  <c r="D8759" i="16"/>
  <c r="B8758" i="16"/>
  <c r="C8758" i="16"/>
  <c r="D8761" i="16"/>
  <c r="D8760" i="16"/>
  <c r="I14711" i="16"/>
  <c r="I8935" i="16"/>
  <c r="J15038" i="16"/>
  <c r="E6100" i="16"/>
  <c r="H6097" i="16"/>
  <c r="F6097" i="16"/>
  <c r="I6097" i="16"/>
  <c r="J6097" i="16"/>
  <c r="E11648" i="16"/>
  <c r="D12661" i="16"/>
  <c r="B12660" i="16"/>
  <c r="C12660" i="16"/>
  <c r="C13406" i="16"/>
  <c r="B13406" i="16"/>
  <c r="D13407" i="16"/>
  <c r="J4704" i="16"/>
  <c r="D15367" i="16"/>
  <c r="B15366" i="16"/>
  <c r="C15366" i="16"/>
  <c r="D14932" i="16"/>
  <c r="C14931" i="16"/>
  <c r="B14931" i="16"/>
  <c r="E5560" i="16"/>
  <c r="H5559" i="16"/>
  <c r="F5559" i="16"/>
  <c r="C14059" i="16"/>
  <c r="D14060" i="16"/>
  <c r="B14059" i="16"/>
  <c r="E9862" i="16"/>
  <c r="H15256" i="16"/>
  <c r="F15256" i="16"/>
  <c r="E15257" i="16"/>
  <c r="J15256" i="16"/>
  <c r="I15256" i="16"/>
  <c r="C2429" i="16"/>
  <c r="B2429" i="16"/>
  <c r="D2430" i="16"/>
  <c r="F2427" i="16"/>
  <c r="K2427" i="16"/>
  <c r="L2427" i="16"/>
  <c r="C16507" i="16"/>
  <c r="B16507" i="16"/>
  <c r="D16508" i="16"/>
  <c r="D3668" i="16"/>
  <c r="D3667" i="16"/>
  <c r="D3666" i="16"/>
  <c r="B3665" i="16"/>
  <c r="C3665" i="16"/>
  <c r="J16504" i="16"/>
  <c r="F15365" i="16"/>
  <c r="K15365" i="16"/>
  <c r="L15365" i="16"/>
  <c r="F7587" i="16"/>
  <c r="K7587" i="16"/>
  <c r="L7587" i="16"/>
  <c r="I7211" i="16"/>
  <c r="E7388" i="16"/>
  <c r="H7387" i="16"/>
  <c r="I11539" i="16"/>
  <c r="L11539" i="16"/>
  <c r="E14931" i="16"/>
  <c r="J14928" i="16"/>
  <c r="H14928" i="16"/>
  <c r="F14928" i="16"/>
  <c r="I14928" i="16"/>
  <c r="E9092" i="16"/>
  <c r="C89" i="1"/>
  <c r="B89" i="1"/>
  <c r="H89" i="1"/>
  <c r="I89" i="1"/>
  <c r="A90" i="1"/>
  <c r="E6288" i="16"/>
  <c r="F6285" i="16"/>
  <c r="J6285" i="16"/>
  <c r="I6285" i="16"/>
  <c r="H6285" i="16"/>
  <c r="I7811" i="16"/>
  <c r="I11745" i="16"/>
  <c r="H15692" i="16"/>
  <c r="B16420" i="16"/>
  <c r="C16420" i="16"/>
  <c r="D16421" i="16"/>
  <c r="F7932" i="16"/>
  <c r="K7932" i="16"/>
  <c r="L7932" i="16"/>
  <c r="J4941" i="16"/>
  <c r="I7296" i="16"/>
  <c r="F7296" i="16"/>
  <c r="E7297" i="16"/>
  <c r="H7296" i="16"/>
  <c r="D2624" i="16"/>
  <c r="B2623" i="16"/>
  <c r="C2623" i="16"/>
  <c r="J7132" i="16"/>
  <c r="H13730" i="16"/>
  <c r="H16128" i="16"/>
  <c r="E10631" i="16"/>
  <c r="I10628" i="16"/>
  <c r="H10628" i="16"/>
  <c r="F10628" i="16"/>
  <c r="J10628" i="16"/>
  <c r="E11429" i="16"/>
  <c r="J11426" i="16"/>
  <c r="H11426" i="16"/>
  <c r="I11426" i="16"/>
  <c r="F11426" i="16"/>
  <c r="K11426" i="16"/>
  <c r="L11426" i="16"/>
  <c r="B12809" i="16"/>
  <c r="C12809" i="16"/>
  <c r="D12810" i="16"/>
  <c r="I11309" i="16"/>
  <c r="K13184" i="16"/>
  <c r="L13184" i="16"/>
  <c r="J11839" i="16"/>
  <c r="E14385" i="16"/>
  <c r="I14384" i="16"/>
  <c r="F14384" i="16"/>
  <c r="K14384" i="16"/>
  <c r="L14384" i="16"/>
  <c r="J14384" i="16"/>
  <c r="H14384" i="16"/>
  <c r="J8781" i="16"/>
  <c r="C1960" i="16"/>
  <c r="B1960" i="16"/>
  <c r="D1961" i="16"/>
  <c r="I11055" i="16"/>
  <c r="L11055" i="16"/>
  <c r="E4857" i="16"/>
  <c r="H4856" i="16"/>
  <c r="D13951" i="16"/>
  <c r="B13950" i="16"/>
  <c r="C13950" i="16"/>
  <c r="L5032" i="16"/>
  <c r="J15801" i="16"/>
  <c r="H15910" i="16"/>
  <c r="K15910" i="16"/>
  <c r="L15910" i="16"/>
  <c r="K14165" i="16"/>
  <c r="L14165" i="16"/>
  <c r="D14495" i="16"/>
  <c r="C14494" i="16"/>
  <c r="B14494" i="16"/>
  <c r="D15476" i="16"/>
  <c r="C15475" i="16"/>
  <c r="B15475" i="16"/>
  <c r="H14602" i="16"/>
  <c r="K14602" i="16"/>
  <c r="L14602" i="16"/>
  <c r="E9707" i="16"/>
  <c r="J9704" i="16"/>
  <c r="I9704" i="16"/>
  <c r="H9704" i="16"/>
  <c r="F9704" i="16"/>
  <c r="K9704" i="16"/>
  <c r="L9704" i="16"/>
  <c r="E10016" i="16"/>
  <c r="I9705" i="16"/>
  <c r="L7132" i="16"/>
  <c r="E5035" i="16"/>
  <c r="L11839" i="16"/>
  <c r="E5233" i="16"/>
  <c r="H5232" i="16"/>
  <c r="F5232" i="16"/>
  <c r="J5232" i="16"/>
  <c r="I5232" i="16"/>
  <c r="E5779" i="16"/>
  <c r="J5776" i="16"/>
  <c r="H5776" i="16"/>
  <c r="I5776" i="16"/>
  <c r="F5776" i="16"/>
  <c r="E10779" i="16"/>
  <c r="J10776" i="16"/>
  <c r="I10776" i="16"/>
  <c r="F10776" i="16"/>
  <c r="H10776" i="16"/>
  <c r="C3058" i="16"/>
  <c r="B3058" i="16"/>
  <c r="K7211" i="16"/>
  <c r="I16128" i="16"/>
  <c r="L11309" i="16"/>
  <c r="L12894" i="16"/>
  <c r="K15801" i="16"/>
  <c r="L15801" i="16"/>
  <c r="B294" i="16"/>
  <c r="C294" i="16"/>
  <c r="D295" i="16"/>
  <c r="F15147" i="16"/>
  <c r="K14056" i="16"/>
  <c r="L14056" i="16"/>
  <c r="J15583" i="16"/>
  <c r="E13949" i="16"/>
  <c r="F13948" i="16"/>
  <c r="E14060" i="16"/>
  <c r="C3059" i="16"/>
  <c r="D3060" i="16"/>
  <c r="B3059" i="16"/>
  <c r="D3062" i="16"/>
  <c r="D3061" i="16"/>
  <c r="L11645" i="16"/>
  <c r="L16582" i="16"/>
  <c r="B15149" i="16"/>
  <c r="C15149" i="16"/>
  <c r="D15150" i="16"/>
  <c r="E16657" i="16"/>
  <c r="I16656" i="16"/>
  <c r="J16656" i="16"/>
  <c r="F16656" i="16"/>
  <c r="K16656" i="16"/>
  <c r="H16656" i="16"/>
  <c r="B8757" i="16"/>
  <c r="C8757" i="16"/>
  <c r="J7211" i="16"/>
  <c r="E7486" i="16"/>
  <c r="I7483" i="16"/>
  <c r="H7483" i="16"/>
  <c r="F7483" i="16"/>
  <c r="K7483" i="16"/>
  <c r="L7483" i="16"/>
  <c r="J7483" i="16"/>
  <c r="K13185" i="16"/>
  <c r="L13185" i="16"/>
  <c r="J11539" i="16"/>
  <c r="E13841" i="16"/>
  <c r="F13838" i="16"/>
  <c r="I13838" i="16"/>
  <c r="J13838" i="16"/>
  <c r="H13838" i="16"/>
  <c r="I6286" i="16"/>
  <c r="J7811" i="16"/>
  <c r="E16331" i="16"/>
  <c r="F9705" i="16"/>
  <c r="E9553" i="16"/>
  <c r="J9550" i="16"/>
  <c r="I9550" i="16"/>
  <c r="H9550" i="16"/>
  <c r="F9550" i="16"/>
  <c r="B5361" i="16"/>
  <c r="C5361" i="16"/>
  <c r="C1598" i="16"/>
  <c r="D1599" i="16"/>
  <c r="B1598" i="16"/>
  <c r="J8331" i="16"/>
  <c r="I8331" i="16"/>
  <c r="F8331" i="16"/>
  <c r="E8332" i="16"/>
  <c r="H8331" i="16"/>
  <c r="E8478" i="16"/>
  <c r="J8475" i="16"/>
  <c r="F8475" i="16"/>
  <c r="I8475" i="16"/>
  <c r="H8475" i="16"/>
  <c r="D16232" i="16"/>
  <c r="B16231" i="16"/>
  <c r="C16231" i="16"/>
  <c r="I10629" i="16"/>
  <c r="L10629" i="16"/>
  <c r="I11427" i="16"/>
  <c r="L11427" i="16"/>
  <c r="J11309" i="16"/>
  <c r="E6452" i="16"/>
  <c r="F6449" i="16"/>
  <c r="K6449" i="16"/>
  <c r="L6449" i="16"/>
  <c r="J6449" i="16"/>
  <c r="I6449" i="16"/>
  <c r="H6449" i="16"/>
  <c r="F15038" i="16"/>
  <c r="K15038" i="16"/>
  <c r="L15038" i="16"/>
  <c r="E13514" i="16"/>
  <c r="J13511" i="16"/>
  <c r="I13511" i="16"/>
  <c r="H13511" i="16"/>
  <c r="F13511" i="16"/>
  <c r="F10167" i="16"/>
  <c r="B11967" i="16"/>
  <c r="C11967" i="16"/>
  <c r="C222" i="16"/>
  <c r="B222" i="16"/>
  <c r="D223" i="16"/>
  <c r="F14493" i="16"/>
  <c r="B13185" i="16"/>
  <c r="D13186" i="16"/>
  <c r="C13185" i="16"/>
  <c r="C14821" i="16"/>
  <c r="B14821" i="16"/>
  <c r="D14822" i="16"/>
  <c r="J10777" i="16"/>
  <c r="I14602" i="16"/>
  <c r="B15694" i="16"/>
  <c r="D15695" i="16"/>
  <c r="C15694" i="16"/>
  <c r="K8192" i="16"/>
  <c r="L8192" i="16"/>
  <c r="B16329" i="16"/>
  <c r="D16330" i="16"/>
  <c r="C16329" i="16"/>
  <c r="C5362" i="16"/>
  <c r="B5362" i="16"/>
  <c r="B16130" i="16"/>
  <c r="C16130" i="16"/>
  <c r="D16131" i="16"/>
  <c r="L13621" i="16"/>
  <c r="E5130" i="16"/>
  <c r="H5129" i="16"/>
  <c r="F5129" i="16"/>
  <c r="K5129" i="16"/>
  <c r="L5129" i="16"/>
  <c r="J5129" i="16"/>
  <c r="I5129" i="16"/>
  <c r="B149" i="16"/>
  <c r="C149" i="16"/>
  <c r="D150" i="16"/>
  <c r="F14711" i="16"/>
  <c r="K14711" i="16"/>
  <c r="L14711" i="16"/>
  <c r="E12732" i="16"/>
  <c r="H12729" i="16"/>
  <c r="J12729" i="16"/>
  <c r="I12729" i="16"/>
  <c r="F12729" i="16"/>
  <c r="J5668" i="16"/>
  <c r="I5668" i="16"/>
  <c r="E5669" i="16"/>
  <c r="H5668" i="16"/>
  <c r="F5668" i="16"/>
  <c r="K5668" i="16"/>
  <c r="L5668" i="16"/>
  <c r="J6522" i="16"/>
  <c r="I6522" i="16"/>
  <c r="F6522" i="16"/>
  <c r="H6522" i="16"/>
  <c r="C76" i="16"/>
  <c r="B76" i="16"/>
  <c r="D77" i="16"/>
  <c r="F12730" i="16"/>
  <c r="K12730" i="16"/>
  <c r="L12730" i="16"/>
  <c r="I8627" i="16"/>
  <c r="J6523" i="16"/>
  <c r="J5450" i="16"/>
  <c r="I5450" i="16"/>
  <c r="E5451" i="16"/>
  <c r="F5450" i="16"/>
  <c r="H15147" i="16"/>
  <c r="E16022" i="16"/>
  <c r="K11184" i="16"/>
  <c r="L11184" i="16"/>
  <c r="E16232" i="16"/>
  <c r="H16231" i="16"/>
  <c r="I16231" i="16"/>
  <c r="J16231" i="16"/>
  <c r="C3663" i="16"/>
  <c r="B3663" i="16"/>
  <c r="E15367" i="16"/>
  <c r="J15364" i="16"/>
  <c r="I15364" i="16"/>
  <c r="H15364" i="16"/>
  <c r="F15364" i="16"/>
  <c r="E7589" i="16"/>
  <c r="I7586" i="16"/>
  <c r="H7586" i="16"/>
  <c r="F7586" i="16"/>
  <c r="J7586" i="16"/>
  <c r="F13403" i="16"/>
  <c r="K13403" i="16"/>
  <c r="L13403" i="16"/>
  <c r="E8194" i="16"/>
  <c r="J8191" i="16"/>
  <c r="H8191" i="16"/>
  <c r="I8191" i="16"/>
  <c r="F8191" i="16"/>
  <c r="B13515" i="16"/>
  <c r="C13515" i="16"/>
  <c r="D13516" i="16"/>
  <c r="D1238" i="16"/>
  <c r="B1237" i="16"/>
  <c r="C1237" i="16"/>
  <c r="H9705" i="16"/>
  <c r="E11747" i="16"/>
  <c r="F11744" i="16"/>
  <c r="I11744" i="16"/>
  <c r="H11744" i="16"/>
  <c r="J11744" i="16"/>
  <c r="B16584" i="16"/>
  <c r="D16585" i="16"/>
  <c r="C16584" i="16"/>
  <c r="K10918" i="16"/>
  <c r="L10918" i="16"/>
  <c r="E13295" i="16"/>
  <c r="I13294" i="16"/>
  <c r="H13294" i="16"/>
  <c r="F13294" i="16"/>
  <c r="J13294" i="16"/>
  <c r="E15694" i="16"/>
  <c r="H15691" i="16"/>
  <c r="F15691" i="16"/>
  <c r="J15691" i="16"/>
  <c r="I15691" i="16"/>
  <c r="B12987" i="16"/>
  <c r="C12987" i="16"/>
  <c r="D12988" i="16"/>
  <c r="E7934" i="16"/>
  <c r="J7931" i="16"/>
  <c r="I7931" i="16"/>
  <c r="H7931" i="16"/>
  <c r="F7931" i="16"/>
  <c r="K7931" i="16"/>
  <c r="L7931" i="16"/>
  <c r="F8627" i="16"/>
  <c r="K8627" i="16"/>
  <c r="L8627" i="16"/>
  <c r="C15041" i="16"/>
  <c r="B15041" i="16"/>
  <c r="D15042" i="16"/>
  <c r="E13732" i="16"/>
  <c r="I13729" i="16"/>
  <c r="J13729" i="16"/>
  <c r="H13729" i="16"/>
  <c r="F13729" i="16"/>
  <c r="K13729" i="16"/>
  <c r="L13729" i="16"/>
  <c r="I6523" i="16"/>
  <c r="L6523" i="16"/>
  <c r="E13086" i="16"/>
  <c r="H13085" i="16"/>
  <c r="I13085" i="16"/>
  <c r="E13623" i="16"/>
  <c r="I13620" i="16"/>
  <c r="H13620" i="16"/>
  <c r="J13620" i="16"/>
  <c r="F13620" i="16"/>
  <c r="K13620" i="16"/>
  <c r="F8935" i="16"/>
  <c r="K8935" i="16"/>
  <c r="L8935" i="16"/>
  <c r="K5031" i="16"/>
  <c r="L5031" i="16"/>
  <c r="H15038" i="16"/>
  <c r="E12896" i="16"/>
  <c r="J12893" i="16"/>
  <c r="H12893" i="16"/>
  <c r="I12893" i="16"/>
  <c r="F12893" i="16"/>
  <c r="K12893" i="16"/>
  <c r="L12893" i="16"/>
  <c r="H10167" i="16"/>
  <c r="F4637" i="16"/>
  <c r="K4637" i="16"/>
  <c r="L4637" i="16"/>
  <c r="F5777" i="16"/>
  <c r="K5777" i="16"/>
  <c r="L5777" i="16"/>
  <c r="F12085" i="16"/>
  <c r="K12085" i="16"/>
  <c r="L12085" i="16"/>
  <c r="H14493" i="16"/>
  <c r="E15912" i="16"/>
  <c r="H15909" i="16"/>
  <c r="J15909" i="16"/>
  <c r="F15909" i="16"/>
  <c r="K15909" i="16"/>
  <c r="L15909" i="16"/>
  <c r="I15909" i="16"/>
  <c r="F10777" i="16"/>
  <c r="K10777" i="16"/>
  <c r="L10777" i="16"/>
  <c r="L11644" i="16"/>
  <c r="J14602" i="16"/>
  <c r="K9705" i="16"/>
  <c r="L9705" i="16"/>
  <c r="E8630" i="16"/>
  <c r="E4707" i="16"/>
  <c r="K15691" i="16"/>
  <c r="L15691" i="16"/>
  <c r="E11748" i="16"/>
  <c r="K8191" i="16"/>
  <c r="L8191" i="16"/>
  <c r="E5452" i="16"/>
  <c r="H5449" i="16"/>
  <c r="F5449" i="16"/>
  <c r="K5449" i="16"/>
  <c r="L5449" i="16"/>
  <c r="I5449" i="16"/>
  <c r="J5449" i="16"/>
  <c r="D151" i="16"/>
  <c r="B150" i="16"/>
  <c r="C150" i="16"/>
  <c r="E13515" i="16"/>
  <c r="D1600" i="16"/>
  <c r="B1599" i="16"/>
  <c r="C1599" i="16"/>
  <c r="E9554" i="16"/>
  <c r="E14061" i="16"/>
  <c r="I14060" i="16"/>
  <c r="F14060" i="16"/>
  <c r="K14060" i="16"/>
  <c r="L14060" i="16"/>
  <c r="J14060" i="16"/>
  <c r="H14060" i="16"/>
  <c r="J13948" i="16"/>
  <c r="J5035" i="16"/>
  <c r="I5035" i="16"/>
  <c r="E5036" i="16"/>
  <c r="H5035" i="16"/>
  <c r="F5035" i="16"/>
  <c r="K5035" i="16"/>
  <c r="L5035" i="16"/>
  <c r="D12811" i="16"/>
  <c r="B12810" i="16"/>
  <c r="C12810" i="16"/>
  <c r="K10628" i="16"/>
  <c r="L10628" i="16"/>
  <c r="J7387" i="16"/>
  <c r="B3667" i="16"/>
  <c r="C3667" i="16"/>
  <c r="I9862" i="16"/>
  <c r="E9863" i="16"/>
  <c r="H9862" i="16"/>
  <c r="F9862" i="16"/>
  <c r="K9862" i="16"/>
  <c r="L9862" i="16"/>
  <c r="J9862" i="16"/>
  <c r="K5559" i="16"/>
  <c r="B15367" i="16"/>
  <c r="C15367" i="16"/>
  <c r="D15368" i="16"/>
  <c r="L14492" i="16"/>
  <c r="K12009" i="16"/>
  <c r="L12009" i="16"/>
  <c r="C538" i="16"/>
  <c r="B538" i="16"/>
  <c r="D539" i="16"/>
  <c r="B1046" i="16"/>
  <c r="D1047" i="16"/>
  <c r="C1046" i="16"/>
  <c r="E14822" i="16"/>
  <c r="H14819" i="16"/>
  <c r="I14819" i="16"/>
  <c r="J14819" i="16"/>
  <c r="F14819" i="16"/>
  <c r="E7698" i="16"/>
  <c r="F7695" i="16"/>
  <c r="H7695" i="16"/>
  <c r="I7695" i="16"/>
  <c r="J7695" i="16"/>
  <c r="K5886" i="16"/>
  <c r="L5886" i="16"/>
  <c r="E4779" i="16"/>
  <c r="J4776" i="16"/>
  <c r="H4776" i="16"/>
  <c r="I4776" i="16"/>
  <c r="F4776" i="16"/>
  <c r="K4776" i="16"/>
  <c r="L4776" i="16"/>
  <c r="E8938" i="16"/>
  <c r="D660" i="16"/>
  <c r="B659" i="16"/>
  <c r="C659" i="16"/>
  <c r="E12813" i="16"/>
  <c r="I12812" i="16"/>
  <c r="F12812" i="16"/>
  <c r="D13296" i="16"/>
  <c r="B13295" i="16"/>
  <c r="C13295" i="16"/>
  <c r="K5341" i="16"/>
  <c r="I11188" i="16"/>
  <c r="E11189" i="16"/>
  <c r="L13402" i="16"/>
  <c r="J13188" i="16"/>
  <c r="E13189" i="16"/>
  <c r="I13188" i="16"/>
  <c r="F13188" i="16"/>
  <c r="K13188" i="16"/>
  <c r="L13188" i="16"/>
  <c r="H13188" i="16"/>
  <c r="I12988" i="16"/>
  <c r="E4858" i="16"/>
  <c r="J4855" i="16"/>
  <c r="I4855" i="16"/>
  <c r="H4855" i="16"/>
  <c r="F4855" i="16"/>
  <c r="K4855" i="16"/>
  <c r="E15804" i="16"/>
  <c r="D14389" i="16"/>
  <c r="B14388" i="16"/>
  <c r="C14388" i="16"/>
  <c r="C417" i="16"/>
  <c r="D418" i="16"/>
  <c r="B417" i="16"/>
  <c r="E13087" i="16"/>
  <c r="I13084" i="16"/>
  <c r="F13084" i="16"/>
  <c r="K13084" i="16"/>
  <c r="L13084" i="16"/>
  <c r="J13084" i="16"/>
  <c r="H13084" i="16"/>
  <c r="E15695" i="16"/>
  <c r="K6522" i="16"/>
  <c r="L6522" i="16"/>
  <c r="K12729" i="16"/>
  <c r="L12729" i="16"/>
  <c r="F16331" i="16"/>
  <c r="E16332" i="16"/>
  <c r="B3061" i="16"/>
  <c r="C3061" i="16"/>
  <c r="E10780" i="16"/>
  <c r="K5232" i="16"/>
  <c r="L5232" i="16"/>
  <c r="B15476" i="16"/>
  <c r="C15476" i="16"/>
  <c r="D15477" i="16"/>
  <c r="D16422" i="16"/>
  <c r="C16421" i="16"/>
  <c r="B16421" i="16"/>
  <c r="E14932" i="16"/>
  <c r="B16508" i="16"/>
  <c r="D16509" i="16"/>
  <c r="C16508" i="16"/>
  <c r="E5561" i="16"/>
  <c r="J5558" i="16"/>
  <c r="I5558" i="16"/>
  <c r="F5558" i="16"/>
  <c r="K5558" i="16"/>
  <c r="L5558" i="16"/>
  <c r="H5558" i="16"/>
  <c r="B13407" i="16"/>
  <c r="D13408" i="16"/>
  <c r="C13407" i="16"/>
  <c r="D13087" i="16"/>
  <c r="B13086" i="16"/>
  <c r="C13086" i="16"/>
  <c r="J9246" i="16"/>
  <c r="E9247" i="16"/>
  <c r="H9246" i="16"/>
  <c r="F9246" i="16"/>
  <c r="E14277" i="16"/>
  <c r="H14274" i="16"/>
  <c r="J14274" i="16"/>
  <c r="I14274" i="16"/>
  <c r="F14274" i="16"/>
  <c r="K14274" i="16"/>
  <c r="H14820" i="16"/>
  <c r="I7696" i="16"/>
  <c r="E5888" i="16"/>
  <c r="J5885" i="16"/>
  <c r="I5885" i="16"/>
  <c r="F5885" i="16"/>
  <c r="H5885" i="16"/>
  <c r="E7214" i="16"/>
  <c r="E12659" i="16"/>
  <c r="F12656" i="16"/>
  <c r="J12656" i="16"/>
  <c r="I12656" i="16"/>
  <c r="H12656" i="16"/>
  <c r="C2320" i="16"/>
  <c r="B2320" i="16"/>
  <c r="D2321" i="16"/>
  <c r="F2318" i="16"/>
  <c r="K2318" i="16"/>
  <c r="L2318" i="16"/>
  <c r="D12896" i="16"/>
  <c r="C12895" i="16"/>
  <c r="B12895" i="16"/>
  <c r="K11838" i="16"/>
  <c r="L11838" i="16"/>
  <c r="E4944" i="16"/>
  <c r="E5343" i="16"/>
  <c r="J5340" i="16"/>
  <c r="I5340" i="16"/>
  <c r="H5340" i="16"/>
  <c r="F5340" i="16"/>
  <c r="L5994" i="16"/>
  <c r="E10477" i="16"/>
  <c r="H10474" i="16"/>
  <c r="F10474" i="16"/>
  <c r="K10474" i="16"/>
  <c r="L10474" i="16"/>
  <c r="J10474" i="16"/>
  <c r="I10474" i="16"/>
  <c r="B11969" i="16"/>
  <c r="C11969" i="16"/>
  <c r="E10170" i="16"/>
  <c r="B16131" i="16"/>
  <c r="C16131" i="16"/>
  <c r="D16132" i="16"/>
  <c r="D2625" i="16"/>
  <c r="F2624" i="16"/>
  <c r="K2624" i="16"/>
  <c r="L2624" i="16"/>
  <c r="B2624" i="16"/>
  <c r="C2624" i="16"/>
  <c r="K14820" i="16"/>
  <c r="E12990" i="16"/>
  <c r="I12987" i="16"/>
  <c r="H12987" i="16"/>
  <c r="F12987" i="16"/>
  <c r="J12987" i="16"/>
  <c r="L13620" i="16"/>
  <c r="D15043" i="16"/>
  <c r="C15042" i="16"/>
  <c r="B15042" i="16"/>
  <c r="E7935" i="16"/>
  <c r="C16585" i="16"/>
  <c r="B16585" i="16"/>
  <c r="D16586" i="16"/>
  <c r="E7590" i="16"/>
  <c r="J13085" i="16"/>
  <c r="C1238" i="16"/>
  <c r="B1238" i="16"/>
  <c r="D1239" i="16"/>
  <c r="K15364" i="16"/>
  <c r="L15364" i="16"/>
  <c r="F16231" i="16"/>
  <c r="K16231" i="16"/>
  <c r="L16231" i="16"/>
  <c r="E16023" i="16"/>
  <c r="I16022" i="16"/>
  <c r="H16022" i="16"/>
  <c r="F16022" i="16"/>
  <c r="J16022" i="16"/>
  <c r="D15696" i="16"/>
  <c r="C15695" i="16"/>
  <c r="B15695" i="16"/>
  <c r="D13187" i="16"/>
  <c r="B13186" i="16"/>
  <c r="C13186" i="16"/>
  <c r="K10167" i="16"/>
  <c r="L10167" i="16"/>
  <c r="E8333" i="16"/>
  <c r="J8330" i="16"/>
  <c r="H8330" i="16"/>
  <c r="F8330" i="16"/>
  <c r="I8330" i="16"/>
  <c r="D3065" i="16"/>
  <c r="D3064" i="16"/>
  <c r="C3062" i="16"/>
  <c r="B3062" i="16"/>
  <c r="D3063" i="16"/>
  <c r="K15147" i="16"/>
  <c r="L15147" i="16"/>
  <c r="L7211" i="16"/>
  <c r="K5776" i="16"/>
  <c r="L5776" i="16"/>
  <c r="D13952" i="16"/>
  <c r="C13951" i="16"/>
  <c r="B13951" i="16"/>
  <c r="D1962" i="16"/>
  <c r="B1961" i="16"/>
  <c r="C1961" i="16"/>
  <c r="E14386" i="16"/>
  <c r="J14383" i="16"/>
  <c r="H14383" i="16"/>
  <c r="I14383" i="16"/>
  <c r="F14383" i="16"/>
  <c r="K14383" i="16"/>
  <c r="L14383" i="16"/>
  <c r="E10632" i="16"/>
  <c r="K6285" i="16"/>
  <c r="L6285" i="16"/>
  <c r="E15258" i="16"/>
  <c r="J15255" i="16"/>
  <c r="I15255" i="16"/>
  <c r="F15255" i="16"/>
  <c r="K15255" i="16"/>
  <c r="L15255" i="16"/>
  <c r="H15255" i="16"/>
  <c r="K15146" i="16"/>
  <c r="L15146" i="16"/>
  <c r="E14496" i="16"/>
  <c r="K15037" i="16"/>
  <c r="L15037" i="16"/>
  <c r="E14714" i="16"/>
  <c r="E9399" i="16"/>
  <c r="J9396" i="16"/>
  <c r="F9396" i="16"/>
  <c r="K9396" i="16"/>
  <c r="L9396" i="16"/>
  <c r="I9396" i="16"/>
  <c r="H9396" i="16"/>
  <c r="K11308" i="16"/>
  <c r="L11308" i="16"/>
  <c r="H14275" i="16"/>
  <c r="J14820" i="16"/>
  <c r="J7696" i="16"/>
  <c r="I5886" i="16"/>
  <c r="K8058" i="16"/>
  <c r="L8058" i="16"/>
  <c r="B14276" i="16"/>
  <c r="C14276" i="16"/>
  <c r="D14277" i="16"/>
  <c r="B16021" i="16"/>
  <c r="C16021" i="16"/>
  <c r="D16022" i="16"/>
  <c r="F6992" i="16"/>
  <c r="K6992" i="16"/>
  <c r="I5341" i="16"/>
  <c r="K15582" i="16"/>
  <c r="L15582" i="16"/>
  <c r="E13406" i="16"/>
  <c r="J10324" i="16"/>
  <c r="I10324" i="16"/>
  <c r="E10325" i="16"/>
  <c r="E16424" i="16"/>
  <c r="H16421" i="16"/>
  <c r="F16421" i="16"/>
  <c r="K16421" i="16"/>
  <c r="J16421" i="16"/>
  <c r="I16421" i="16"/>
  <c r="E11929" i="16"/>
  <c r="H11926" i="16"/>
  <c r="F11926" i="16"/>
  <c r="I11926" i="16"/>
  <c r="J11926" i="16"/>
  <c r="J10475" i="16"/>
  <c r="B14167" i="16"/>
  <c r="C14167" i="16"/>
  <c r="D14168" i="16"/>
  <c r="D3671" i="16"/>
  <c r="D3670" i="16"/>
  <c r="D3669" i="16"/>
  <c r="B3668" i="16"/>
  <c r="C3668" i="16"/>
  <c r="B12732" i="16"/>
  <c r="C12732" i="16"/>
  <c r="D12733" i="16"/>
  <c r="E15913" i="16"/>
  <c r="D12989" i="16"/>
  <c r="C12988" i="16"/>
  <c r="B12988" i="16"/>
  <c r="K13294" i="16"/>
  <c r="L13294" i="16"/>
  <c r="E8195" i="16"/>
  <c r="K13511" i="16"/>
  <c r="L13511" i="16"/>
  <c r="D16233" i="16"/>
  <c r="C16232" i="16"/>
  <c r="B16232" i="16"/>
  <c r="K8331" i="16"/>
  <c r="L8331" i="16"/>
  <c r="K9550" i="16"/>
  <c r="L9550" i="16"/>
  <c r="K13838" i="16"/>
  <c r="L13838" i="16"/>
  <c r="E7487" i="16"/>
  <c r="I16655" i="16"/>
  <c r="H16655" i="16"/>
  <c r="J16655" i="16"/>
  <c r="F16655" i="16"/>
  <c r="D296" i="16"/>
  <c r="B295" i="16"/>
  <c r="C295" i="16"/>
  <c r="E5234" i="16"/>
  <c r="F5231" i="16"/>
  <c r="I5231" i="16"/>
  <c r="J5231" i="16"/>
  <c r="H5231" i="16"/>
  <c r="E7298" i="16"/>
  <c r="I7295" i="16"/>
  <c r="H7295" i="16"/>
  <c r="J7295" i="16"/>
  <c r="F7295" i="16"/>
  <c r="K7295" i="16"/>
  <c r="L7295" i="16"/>
  <c r="E6289" i="16"/>
  <c r="J9092" i="16"/>
  <c r="I9092" i="16"/>
  <c r="E9093" i="16"/>
  <c r="H9092" i="16"/>
  <c r="F9092" i="16"/>
  <c r="K9092" i="16"/>
  <c r="L9092" i="16"/>
  <c r="K15256" i="16"/>
  <c r="L15256" i="16"/>
  <c r="D14061" i="16"/>
  <c r="C14060" i="16"/>
  <c r="B14060" i="16"/>
  <c r="F11648" i="16"/>
  <c r="E11649" i="16"/>
  <c r="E15041" i="16"/>
  <c r="D853" i="16"/>
  <c r="B852" i="16"/>
  <c r="C852" i="16"/>
  <c r="I14275" i="16"/>
  <c r="K16128" i="16"/>
  <c r="L16128" i="16"/>
  <c r="L7811" i="16"/>
  <c r="E11542" i="16"/>
  <c r="I4777" i="16"/>
  <c r="L6194" i="16"/>
  <c r="J5341" i="16"/>
  <c r="E7814" i="16"/>
  <c r="E5998" i="16"/>
  <c r="D13624" i="16"/>
  <c r="C13623" i="16"/>
  <c r="B13623" i="16"/>
  <c r="F10475" i="16"/>
  <c r="K10475" i="16"/>
  <c r="L10475" i="16"/>
  <c r="C11970" i="16"/>
  <c r="B11970" i="16"/>
  <c r="E13733" i="16"/>
  <c r="E6101" i="16"/>
  <c r="E11058" i="16"/>
  <c r="B5364" i="16"/>
  <c r="C5364" i="16"/>
  <c r="D15913" i="16"/>
  <c r="B15912" i="16"/>
  <c r="C15912" i="16"/>
  <c r="K14493" i="16"/>
  <c r="L14493" i="16"/>
  <c r="E13842" i="16"/>
  <c r="D15151" i="16"/>
  <c r="B15150" i="16"/>
  <c r="C15150" i="16"/>
  <c r="B3060" i="16"/>
  <c r="C3060" i="16"/>
  <c r="E13950" i="16"/>
  <c r="F13947" i="16"/>
  <c r="K13947" i="16"/>
  <c r="H13947" i="16"/>
  <c r="I13947" i="16"/>
  <c r="J13947" i="16"/>
  <c r="D14496" i="16"/>
  <c r="B14495" i="16"/>
  <c r="C14495" i="16"/>
  <c r="I4856" i="16"/>
  <c r="K7296" i="16"/>
  <c r="L7296" i="16"/>
  <c r="H90" i="1"/>
  <c r="I90" i="1"/>
  <c r="B90" i="1"/>
  <c r="C90" i="1"/>
  <c r="A91" i="1"/>
  <c r="E7389" i="16"/>
  <c r="J7386" i="16"/>
  <c r="I7386" i="16"/>
  <c r="H7386" i="16"/>
  <c r="F7386" i="16"/>
  <c r="B14932" i="16"/>
  <c r="C14932" i="16"/>
  <c r="D14933" i="16"/>
  <c r="B8760" i="16"/>
  <c r="C8760" i="16"/>
  <c r="F12589" i="16"/>
  <c r="K12589" i="16"/>
  <c r="L12589" i="16"/>
  <c r="J12589" i="16"/>
  <c r="H12589" i="16"/>
  <c r="E16587" i="16"/>
  <c r="F16586" i="16"/>
  <c r="K16586" i="16"/>
  <c r="L16586" i="16"/>
  <c r="I16586" i="16"/>
  <c r="H16586" i="16"/>
  <c r="J16586" i="16"/>
  <c r="E7061" i="16"/>
  <c r="F7058" i="16"/>
  <c r="J7058" i="16"/>
  <c r="H7058" i="16"/>
  <c r="I7058" i="16"/>
  <c r="K14275" i="16"/>
  <c r="L14275" i="16"/>
  <c r="K13730" i="16"/>
  <c r="L13730" i="16"/>
  <c r="C14604" i="16"/>
  <c r="D14605" i="16"/>
  <c r="B14604" i="16"/>
  <c r="E8062" i="16"/>
  <c r="E16131" i="16"/>
  <c r="B15585" i="16"/>
  <c r="C15585" i="16"/>
  <c r="D15586" i="16"/>
  <c r="E7135" i="16"/>
  <c r="I6991" i="16"/>
  <c r="J6991" i="16"/>
  <c r="H6991" i="16"/>
  <c r="F6991" i="16"/>
  <c r="K6991" i="16"/>
  <c r="L6991" i="16"/>
  <c r="E15478" i="16"/>
  <c r="I15477" i="16"/>
  <c r="H15477" i="16"/>
  <c r="F15477" i="16"/>
  <c r="K15477" i="16"/>
  <c r="L6286" i="16"/>
  <c r="L11927" i="16"/>
  <c r="L6098" i="16"/>
  <c r="D11974" i="16"/>
  <c r="D11973" i="16"/>
  <c r="D11972" i="16"/>
  <c r="B11971" i="16"/>
  <c r="C11971" i="16"/>
  <c r="L16656" i="16"/>
  <c r="B8759" i="16"/>
  <c r="C8759" i="16"/>
  <c r="E16233" i="16"/>
  <c r="I16230" i="16"/>
  <c r="J16230" i="16"/>
  <c r="H16230" i="16"/>
  <c r="F16230" i="16"/>
  <c r="K16230" i="16"/>
  <c r="L16230" i="16"/>
  <c r="K5450" i="16"/>
  <c r="L5450" i="16"/>
  <c r="D78" i="16"/>
  <c r="C77" i="16"/>
  <c r="B77" i="16"/>
  <c r="E12733" i="16"/>
  <c r="D224" i="16"/>
  <c r="C223" i="16"/>
  <c r="B223" i="16"/>
  <c r="E6453" i="16"/>
  <c r="H13948" i="16"/>
  <c r="K13948" i="16"/>
  <c r="L13948" i="16"/>
  <c r="E9708" i="16"/>
  <c r="J4856" i="16"/>
  <c r="E11430" i="16"/>
  <c r="F7387" i="16"/>
  <c r="K7387" i="16"/>
  <c r="B3666" i="16"/>
  <c r="C3666" i="16"/>
  <c r="D2431" i="16"/>
  <c r="B2430" i="16"/>
  <c r="C2430" i="16"/>
  <c r="I5559" i="16"/>
  <c r="E15150" i="16"/>
  <c r="J12590" i="16"/>
  <c r="K8626" i="16"/>
  <c r="L8626" i="16"/>
  <c r="D14714" i="16"/>
  <c r="B14713" i="16"/>
  <c r="C14713" i="16"/>
  <c r="F7059" i="16"/>
  <c r="K15800" i="16"/>
  <c r="L15800" i="16"/>
  <c r="E12011" i="16"/>
  <c r="I12008" i="16"/>
  <c r="J12008" i="16"/>
  <c r="H12008" i="16"/>
  <c r="F12008" i="16"/>
  <c r="E11312" i="16"/>
  <c r="J14275" i="16"/>
  <c r="K15692" i="16"/>
  <c r="L15692" i="16"/>
  <c r="B5365" i="16"/>
  <c r="C5365" i="16"/>
  <c r="F4777" i="16"/>
  <c r="L12084" i="16"/>
  <c r="K8934" i="16"/>
  <c r="L8934" i="16"/>
  <c r="H12657" i="16"/>
  <c r="K14601" i="16"/>
  <c r="L14601" i="16"/>
  <c r="E8784" i="16"/>
  <c r="E11842" i="16"/>
  <c r="I6992" i="16"/>
  <c r="K4703" i="16"/>
  <c r="L4703" i="16"/>
  <c r="F12988" i="16"/>
  <c r="K12988" i="16"/>
  <c r="L12988" i="16"/>
  <c r="E8479" i="16"/>
  <c r="E16507" i="16"/>
  <c r="E14170" i="16"/>
  <c r="I14169" i="16"/>
  <c r="H14169" i="16"/>
  <c r="F14169" i="16"/>
  <c r="K14169" i="16"/>
  <c r="J14169" i="16"/>
  <c r="C15804" i="16"/>
  <c r="D15805" i="16"/>
  <c r="B15804" i="16"/>
  <c r="B13516" i="16"/>
  <c r="D13517" i="16"/>
  <c r="C13516" i="16"/>
  <c r="E12897" i="16"/>
  <c r="E13624" i="16"/>
  <c r="F13085" i="16"/>
  <c r="K13085" i="16"/>
  <c r="L13085" i="16"/>
  <c r="E13296" i="16"/>
  <c r="I13293" i="16"/>
  <c r="F13293" i="16"/>
  <c r="K13293" i="16"/>
  <c r="L13293" i="16"/>
  <c r="H13293" i="16"/>
  <c r="J13293" i="16"/>
  <c r="K11744" i="16"/>
  <c r="L11744" i="16"/>
  <c r="K7586" i="16"/>
  <c r="L7586" i="16"/>
  <c r="E15368" i="16"/>
  <c r="H5450" i="16"/>
  <c r="E5670" i="16"/>
  <c r="F5667" i="16"/>
  <c r="K5667" i="16"/>
  <c r="H5667" i="16"/>
  <c r="I5667" i="16"/>
  <c r="J5667" i="16"/>
  <c r="E5131" i="16"/>
  <c r="F5128" i="16"/>
  <c r="H5128" i="16"/>
  <c r="I5128" i="16"/>
  <c r="J5128" i="16"/>
  <c r="B16330" i="16"/>
  <c r="C16330" i="16"/>
  <c r="D16331" i="16"/>
  <c r="B14822" i="16"/>
  <c r="D14823" i="16"/>
  <c r="C14822" i="16"/>
  <c r="K8475" i="16"/>
  <c r="L8475" i="16"/>
  <c r="I13948" i="16"/>
  <c r="K10776" i="16"/>
  <c r="L10776" i="16"/>
  <c r="E5780" i="16"/>
  <c r="J10016" i="16"/>
  <c r="I10016" i="16"/>
  <c r="E10017" i="16"/>
  <c r="F10016" i="16"/>
  <c r="K10016" i="16"/>
  <c r="L10016" i="16"/>
  <c r="H10016" i="16"/>
  <c r="F4856" i="16"/>
  <c r="K4856" i="16"/>
  <c r="L4856" i="16"/>
  <c r="J7296" i="16"/>
  <c r="K14928" i="16"/>
  <c r="L14928" i="16"/>
  <c r="I7387" i="16"/>
  <c r="J5559" i="16"/>
  <c r="D12662" i="16"/>
  <c r="C12661" i="16"/>
  <c r="B12661" i="16"/>
  <c r="K6097" i="16"/>
  <c r="L6097" i="16"/>
  <c r="D8764" i="16"/>
  <c r="D8763" i="16"/>
  <c r="B8761" i="16"/>
  <c r="C8761" i="16"/>
  <c r="D8762" i="16"/>
  <c r="E6373" i="16"/>
  <c r="F6370" i="16"/>
  <c r="J6370" i="16"/>
  <c r="I6370" i="16"/>
  <c r="H6370" i="16"/>
  <c r="K14710" i="16"/>
  <c r="L14710" i="16"/>
  <c r="I9397" i="16"/>
  <c r="L9397" i="16"/>
  <c r="H7059" i="16"/>
  <c r="J12009" i="16"/>
  <c r="I14820" i="16"/>
  <c r="H7696" i="16"/>
  <c r="K7696" i="16"/>
  <c r="L7696" i="16"/>
  <c r="J5886" i="16"/>
  <c r="D5369" i="16"/>
  <c r="D5368" i="16"/>
  <c r="D5367" i="16"/>
  <c r="B5366" i="16"/>
  <c r="C5366" i="16"/>
  <c r="K7210" i="16"/>
  <c r="L7210" i="16"/>
  <c r="H4777" i="16"/>
  <c r="E12088" i="16"/>
  <c r="F12657" i="16"/>
  <c r="D13843" i="16"/>
  <c r="C13842" i="16"/>
  <c r="B13842" i="16"/>
  <c r="E14605" i="16"/>
  <c r="E6198" i="16"/>
  <c r="B15258" i="16"/>
  <c r="C15258" i="16"/>
  <c r="D15259" i="16"/>
  <c r="J6992" i="16"/>
  <c r="I10922" i="16"/>
  <c r="E10923" i="16"/>
  <c r="H10922" i="16"/>
  <c r="J10922" i="16"/>
  <c r="E15586" i="16"/>
  <c r="C13733" i="16"/>
  <c r="B13733" i="16"/>
  <c r="D13734" i="16"/>
  <c r="F16422" i="16"/>
  <c r="K16422" i="16"/>
  <c r="L16422" i="16"/>
  <c r="J12988" i="16"/>
  <c r="B15805" i="16"/>
  <c r="C15805" i="16"/>
  <c r="D15806" i="16"/>
  <c r="B14168" i="16"/>
  <c r="C14168" i="16"/>
  <c r="D14169" i="16"/>
  <c r="C1239" i="16"/>
  <c r="D1240" i="16"/>
  <c r="B1239" i="16"/>
  <c r="B13408" i="16"/>
  <c r="C13408" i="16"/>
  <c r="D13409" i="16"/>
  <c r="L5667" i="16"/>
  <c r="J12897" i="16"/>
  <c r="H12897" i="16"/>
  <c r="F12897" i="16"/>
  <c r="K12897" i="16"/>
  <c r="L12897" i="16"/>
  <c r="I12897" i="16"/>
  <c r="E12898" i="16"/>
  <c r="E10924" i="16"/>
  <c r="H10921" i="16"/>
  <c r="F10921" i="16"/>
  <c r="K10921" i="16"/>
  <c r="L10921" i="16"/>
  <c r="J10921" i="16"/>
  <c r="I10921" i="16"/>
  <c r="K6370" i="16"/>
  <c r="L6370" i="16"/>
  <c r="D16332" i="16"/>
  <c r="B16331" i="16"/>
  <c r="C16331" i="16"/>
  <c r="E15369" i="16"/>
  <c r="I15368" i="16"/>
  <c r="F15368" i="16"/>
  <c r="E8480" i="16"/>
  <c r="H8479" i="16"/>
  <c r="I8479" i="16"/>
  <c r="J8479" i="16"/>
  <c r="E11843" i="16"/>
  <c r="H11842" i="16"/>
  <c r="F11842" i="16"/>
  <c r="K11842" i="16"/>
  <c r="E16234" i="16"/>
  <c r="D11976" i="16"/>
  <c r="C11974" i="16"/>
  <c r="D11975" i="16"/>
  <c r="B11974" i="16"/>
  <c r="D11977" i="16"/>
  <c r="J15477" i="16"/>
  <c r="E16132" i="16"/>
  <c r="I16131" i="16"/>
  <c r="D14606" i="16"/>
  <c r="B14605" i="16"/>
  <c r="C14605" i="16"/>
  <c r="E7062" i="16"/>
  <c r="E13951" i="16"/>
  <c r="J6101" i="16"/>
  <c r="I6101" i="16"/>
  <c r="E6102" i="16"/>
  <c r="H6101" i="16"/>
  <c r="F6101" i="16"/>
  <c r="K6101" i="16"/>
  <c r="L6101" i="16"/>
  <c r="J5998" i="16"/>
  <c r="E5999" i="16"/>
  <c r="H5998" i="16"/>
  <c r="E7488" i="16"/>
  <c r="H7487" i="16"/>
  <c r="F7487" i="16"/>
  <c r="K7487" i="16"/>
  <c r="I7487" i="16"/>
  <c r="J7487" i="16"/>
  <c r="B16233" i="16"/>
  <c r="C16233" i="16"/>
  <c r="D16234" i="16"/>
  <c r="E11930" i="16"/>
  <c r="E10326" i="16"/>
  <c r="J10323" i="16"/>
  <c r="I10323" i="16"/>
  <c r="F10323" i="16"/>
  <c r="H10323" i="16"/>
  <c r="J14714" i="16"/>
  <c r="I14714" i="16"/>
  <c r="E14715" i="16"/>
  <c r="H14714" i="16"/>
  <c r="F14714" i="16"/>
  <c r="I10632" i="16"/>
  <c r="E10633" i="16"/>
  <c r="H10632" i="16"/>
  <c r="F10632" i="16"/>
  <c r="K10632" i="16"/>
  <c r="L10632" i="16"/>
  <c r="J10632" i="16"/>
  <c r="E7936" i="16"/>
  <c r="H7935" i="16"/>
  <c r="I7935" i="16"/>
  <c r="J7935" i="16"/>
  <c r="K5340" i="16"/>
  <c r="L5340" i="16"/>
  <c r="E5889" i="16"/>
  <c r="K9246" i="16"/>
  <c r="E16333" i="16"/>
  <c r="J16330" i="16"/>
  <c r="F16330" i="16"/>
  <c r="K16330" i="16"/>
  <c r="I16330" i="16"/>
  <c r="H16330" i="16"/>
  <c r="F15695" i="16"/>
  <c r="E15696" i="16"/>
  <c r="I15695" i="16"/>
  <c r="C418" i="16"/>
  <c r="D419" i="16"/>
  <c r="B418" i="16"/>
  <c r="E11190" i="16"/>
  <c r="H11187" i="16"/>
  <c r="F11187" i="16"/>
  <c r="I11187" i="16"/>
  <c r="J11187" i="16"/>
  <c r="J8938" i="16"/>
  <c r="I8938" i="16"/>
  <c r="E8939" i="16"/>
  <c r="H8938" i="16"/>
  <c r="F8938" i="16"/>
  <c r="E4780" i="16"/>
  <c r="E13297" i="16"/>
  <c r="D16133" i="16"/>
  <c r="C16132" i="16"/>
  <c r="B16132" i="16"/>
  <c r="E7215" i="16"/>
  <c r="H7214" i="16"/>
  <c r="F7214" i="16"/>
  <c r="I7214" i="16"/>
  <c r="J7214" i="16"/>
  <c r="B16509" i="16"/>
  <c r="C16509" i="16"/>
  <c r="D16510" i="16"/>
  <c r="D13844" i="16"/>
  <c r="C13843" i="16"/>
  <c r="B13843" i="16"/>
  <c r="B5367" i="16"/>
  <c r="C5367" i="16"/>
  <c r="B8762" i="16"/>
  <c r="C8762" i="16"/>
  <c r="D12663" i="16"/>
  <c r="B12662" i="16"/>
  <c r="C12662" i="16"/>
  <c r="E10018" i="16"/>
  <c r="H10015" i="16"/>
  <c r="F10015" i="16"/>
  <c r="K10015" i="16"/>
  <c r="I10015" i="16"/>
  <c r="J10015" i="16"/>
  <c r="E12012" i="16"/>
  <c r="F2431" i="16"/>
  <c r="K2431" i="16"/>
  <c r="L2431" i="16"/>
  <c r="C2431" i="16"/>
  <c r="D2432" i="16"/>
  <c r="B2431" i="16"/>
  <c r="C224" i="16"/>
  <c r="B224" i="16"/>
  <c r="D225" i="16"/>
  <c r="B78" i="16"/>
  <c r="C78" i="16"/>
  <c r="D79" i="16"/>
  <c r="E7390" i="16"/>
  <c r="D14062" i="16"/>
  <c r="C14061" i="16"/>
  <c r="B14061" i="16"/>
  <c r="E6290" i="16"/>
  <c r="H6289" i="16"/>
  <c r="F6289" i="16"/>
  <c r="J6289" i="16"/>
  <c r="I6289" i="16"/>
  <c r="K16655" i="16"/>
  <c r="L16655" i="16"/>
  <c r="B12989" i="16"/>
  <c r="C12989" i="16"/>
  <c r="D12990" i="16"/>
  <c r="L6992" i="16"/>
  <c r="E8334" i="16"/>
  <c r="D16587" i="16"/>
  <c r="C16586" i="16"/>
  <c r="B16586" i="16"/>
  <c r="E12991" i="16"/>
  <c r="E9248" i="16"/>
  <c r="F9245" i="16"/>
  <c r="J9245" i="16"/>
  <c r="H9245" i="16"/>
  <c r="I9245" i="16"/>
  <c r="B16422" i="16"/>
  <c r="C16422" i="16"/>
  <c r="D16423" i="16"/>
  <c r="F10780" i="16"/>
  <c r="E10781" i="16"/>
  <c r="J10780" i="16"/>
  <c r="I10780" i="16"/>
  <c r="H10780" i="16"/>
  <c r="H16331" i="16"/>
  <c r="K16331" i="16"/>
  <c r="L16331" i="16"/>
  <c r="L4855" i="16"/>
  <c r="J11188" i="16"/>
  <c r="E12814" i="16"/>
  <c r="I12811" i="16"/>
  <c r="F12811" i="16"/>
  <c r="J12811" i="16"/>
  <c r="H12811" i="16"/>
  <c r="E9555" i="16"/>
  <c r="I9554" i="16"/>
  <c r="H9554" i="16"/>
  <c r="J9554" i="16"/>
  <c r="D15587" i="16"/>
  <c r="C15586" i="16"/>
  <c r="B15586" i="16"/>
  <c r="B14933" i="16"/>
  <c r="C14933" i="16"/>
  <c r="D14934" i="16"/>
  <c r="A92" i="1"/>
  <c r="H91" i="1"/>
  <c r="I91" i="1"/>
  <c r="B91" i="1"/>
  <c r="C91" i="1"/>
  <c r="B14496" i="16"/>
  <c r="C14496" i="16"/>
  <c r="D14497" i="16"/>
  <c r="E11650" i="16"/>
  <c r="H11647" i="16"/>
  <c r="F11647" i="16"/>
  <c r="K11647" i="16"/>
  <c r="I11647" i="16"/>
  <c r="J11647" i="16"/>
  <c r="E8196" i="16"/>
  <c r="H8195" i="16"/>
  <c r="L16421" i="16"/>
  <c r="D16023" i="16"/>
  <c r="C16022" i="16"/>
  <c r="B16022" i="16"/>
  <c r="E9400" i="16"/>
  <c r="K16022" i="16"/>
  <c r="L16022" i="16"/>
  <c r="L14820" i="16"/>
  <c r="L14274" i="16"/>
  <c r="I9246" i="16"/>
  <c r="C15477" i="16"/>
  <c r="D15478" i="16"/>
  <c r="B15477" i="16"/>
  <c r="E13190" i="16"/>
  <c r="I13187" i="16"/>
  <c r="F13187" i="16"/>
  <c r="K13187" i="16"/>
  <c r="J13187" i="16"/>
  <c r="H13187" i="16"/>
  <c r="L5341" i="16"/>
  <c r="J12812" i="16"/>
  <c r="E14823" i="16"/>
  <c r="E9864" i="16"/>
  <c r="H9861" i="16"/>
  <c r="F9861" i="16"/>
  <c r="I9861" i="16"/>
  <c r="J9861" i="16"/>
  <c r="C12811" i="16"/>
  <c r="B12811" i="16"/>
  <c r="D12812" i="16"/>
  <c r="E13516" i="16"/>
  <c r="I13515" i="16"/>
  <c r="H13515" i="16"/>
  <c r="E5453" i="16"/>
  <c r="E8631" i="16"/>
  <c r="H8630" i="16"/>
  <c r="F8630" i="16"/>
  <c r="I8630" i="16"/>
  <c r="J8630" i="16"/>
  <c r="E7299" i="16"/>
  <c r="D1963" i="16"/>
  <c r="C1962" i="16"/>
  <c r="B1962" i="16"/>
  <c r="K12657" i="16"/>
  <c r="L12657" i="16"/>
  <c r="F12088" i="16"/>
  <c r="K12088" i="16"/>
  <c r="L12088" i="16"/>
  <c r="E12089" i="16"/>
  <c r="E5671" i="16"/>
  <c r="L14169" i="16"/>
  <c r="E16508" i="16"/>
  <c r="I16507" i="16"/>
  <c r="J16507" i="16"/>
  <c r="F16507" i="16"/>
  <c r="K4777" i="16"/>
  <c r="L4777" i="16"/>
  <c r="K7059" i="16"/>
  <c r="L7059" i="16"/>
  <c r="L15477" i="16"/>
  <c r="E8063" i="16"/>
  <c r="H8062" i="16"/>
  <c r="I8062" i="16"/>
  <c r="J8062" i="16"/>
  <c r="F11058" i="16"/>
  <c r="E11059" i="16"/>
  <c r="H11058" i="16"/>
  <c r="J11058" i="16"/>
  <c r="E7815" i="16"/>
  <c r="F7814" i="16"/>
  <c r="C3669" i="16"/>
  <c r="B3669" i="16"/>
  <c r="E15259" i="16"/>
  <c r="B3064" i="16"/>
  <c r="C3064" i="16"/>
  <c r="C15043" i="16"/>
  <c r="B15043" i="16"/>
  <c r="D15044" i="16"/>
  <c r="E5344" i="16"/>
  <c r="D14390" i="16"/>
  <c r="B14389" i="16"/>
  <c r="C14389" i="16"/>
  <c r="C15368" i="16"/>
  <c r="D15369" i="16"/>
  <c r="B15368" i="16"/>
  <c r="F6198" i="16"/>
  <c r="J6198" i="16"/>
  <c r="I6198" i="16"/>
  <c r="E6199" i="16"/>
  <c r="H6198" i="16"/>
  <c r="H13842" i="16"/>
  <c r="F13842" i="16"/>
  <c r="E13843" i="16"/>
  <c r="I13842" i="16"/>
  <c r="J13842" i="16"/>
  <c r="E15587" i="16"/>
  <c r="F15586" i="16"/>
  <c r="I15586" i="16"/>
  <c r="B13734" i="16"/>
  <c r="D13735" i="16"/>
  <c r="C13734" i="16"/>
  <c r="C8763" i="16"/>
  <c r="B8763" i="16"/>
  <c r="J8784" i="16"/>
  <c r="I8784" i="16"/>
  <c r="E8785" i="16"/>
  <c r="H8784" i="16"/>
  <c r="J6453" i="16"/>
  <c r="I6453" i="16"/>
  <c r="E6454" i="16"/>
  <c r="H6453" i="16"/>
  <c r="F6453" i="16"/>
  <c r="K6453" i="16"/>
  <c r="L6453" i="16"/>
  <c r="C11972" i="16"/>
  <c r="B11972" i="16"/>
  <c r="E16588" i="16"/>
  <c r="J16585" i="16"/>
  <c r="I16585" i="16"/>
  <c r="F16585" i="16"/>
  <c r="H16585" i="16"/>
  <c r="B15151" i="16"/>
  <c r="C15151" i="16"/>
  <c r="D15152" i="16"/>
  <c r="B13624" i="16"/>
  <c r="C13624" i="16"/>
  <c r="D13625" i="16"/>
  <c r="E11543" i="16"/>
  <c r="H11542" i="16"/>
  <c r="F11542" i="16"/>
  <c r="K11542" i="16"/>
  <c r="L11542" i="16"/>
  <c r="I11542" i="16"/>
  <c r="J11542" i="16"/>
  <c r="B853" i="16"/>
  <c r="C853" i="16"/>
  <c r="D854" i="16"/>
  <c r="H11648" i="16"/>
  <c r="K11648" i="16"/>
  <c r="L11648" i="16"/>
  <c r="K5231" i="16"/>
  <c r="L5231" i="16"/>
  <c r="E16425" i="16"/>
  <c r="E14497" i="16"/>
  <c r="F14496" i="16"/>
  <c r="I14496" i="16"/>
  <c r="D13953" i="16"/>
  <c r="B13952" i="16"/>
  <c r="C13952" i="16"/>
  <c r="D3068" i="16"/>
  <c r="D3067" i="16"/>
  <c r="D3066" i="16"/>
  <c r="B3065" i="16"/>
  <c r="C3065" i="16"/>
  <c r="E10171" i="16"/>
  <c r="H10170" i="16"/>
  <c r="B12896" i="16"/>
  <c r="C12896" i="16"/>
  <c r="D12897" i="16"/>
  <c r="K12656" i="16"/>
  <c r="L12656" i="16"/>
  <c r="K5885" i="16"/>
  <c r="L5885" i="16"/>
  <c r="K7695" i="16"/>
  <c r="L7695" i="16"/>
  <c r="B1047" i="16"/>
  <c r="C1047" i="16"/>
  <c r="D1048" i="16"/>
  <c r="C1600" i="16"/>
  <c r="D1601" i="16"/>
  <c r="B1600" i="16"/>
  <c r="D152" i="16"/>
  <c r="B151" i="16"/>
  <c r="C151" i="16"/>
  <c r="E4708" i="16"/>
  <c r="J4707" i="16"/>
  <c r="J11430" i="16"/>
  <c r="I11430" i="16"/>
  <c r="E11431" i="16"/>
  <c r="H11430" i="16"/>
  <c r="F11430" i="16"/>
  <c r="C296" i="16"/>
  <c r="B296" i="16"/>
  <c r="D297" i="16"/>
  <c r="B3063" i="16"/>
  <c r="C3063" i="16"/>
  <c r="D15697" i="16"/>
  <c r="B15696" i="16"/>
  <c r="C15696" i="16"/>
  <c r="J15804" i="16"/>
  <c r="F15804" i="16"/>
  <c r="E15805" i="16"/>
  <c r="I15804" i="16"/>
  <c r="H15804" i="16"/>
  <c r="B15259" i="16"/>
  <c r="D15260" i="16"/>
  <c r="C15259" i="16"/>
  <c r="E11313" i="16"/>
  <c r="F11312" i="16"/>
  <c r="C5368" i="16"/>
  <c r="B5368" i="16"/>
  <c r="D5372" i="16"/>
  <c r="D5371" i="16"/>
  <c r="C5369" i="16"/>
  <c r="D5370" i="16"/>
  <c r="B5369" i="16"/>
  <c r="F10922" i="16"/>
  <c r="K10922" i="16"/>
  <c r="L10922" i="16"/>
  <c r="E14606" i="16"/>
  <c r="I14605" i="16"/>
  <c r="F14605" i="16"/>
  <c r="K14605" i="16"/>
  <c r="J14605" i="16"/>
  <c r="H14605" i="16"/>
  <c r="D8767" i="16"/>
  <c r="D8766" i="16"/>
  <c r="C8764" i="16"/>
  <c r="D8765" i="16"/>
  <c r="B8764" i="16"/>
  <c r="D14824" i="16"/>
  <c r="B14823" i="16"/>
  <c r="C14823" i="16"/>
  <c r="K5128" i="16"/>
  <c r="L5128" i="16"/>
  <c r="B13517" i="16"/>
  <c r="C13517" i="16"/>
  <c r="D13518" i="16"/>
  <c r="K12008" i="16"/>
  <c r="L12008" i="16"/>
  <c r="E15151" i="16"/>
  <c r="F15150" i="16"/>
  <c r="L7387" i="16"/>
  <c r="K7386" i="16"/>
  <c r="L7386" i="16"/>
  <c r="B15913" i="16"/>
  <c r="C15913" i="16"/>
  <c r="D15914" i="16"/>
  <c r="I11648" i="16"/>
  <c r="E9094" i="16"/>
  <c r="J9091" i="16"/>
  <c r="I9091" i="16"/>
  <c r="H9091" i="16"/>
  <c r="F9091" i="16"/>
  <c r="E5235" i="16"/>
  <c r="C3670" i="16"/>
  <c r="B3670" i="16"/>
  <c r="K11926" i="16"/>
  <c r="L11926" i="16"/>
  <c r="F10324" i="16"/>
  <c r="K10324" i="16"/>
  <c r="L10324" i="16"/>
  <c r="C13187" i="16"/>
  <c r="D13188" i="16"/>
  <c r="B13187" i="16"/>
  <c r="E16024" i="16"/>
  <c r="J16021" i="16"/>
  <c r="I16021" i="16"/>
  <c r="H16021" i="16"/>
  <c r="F16021" i="16"/>
  <c r="K16021" i="16"/>
  <c r="L16021" i="16"/>
  <c r="E10478" i="16"/>
  <c r="E12660" i="16"/>
  <c r="I16331" i="16"/>
  <c r="E13088" i="16"/>
  <c r="E4859" i="16"/>
  <c r="F11188" i="16"/>
  <c r="C13296" i="16"/>
  <c r="B13296" i="16"/>
  <c r="D13297" i="16"/>
  <c r="B660" i="16"/>
  <c r="C660" i="16"/>
  <c r="D661" i="16"/>
  <c r="E7699" i="16"/>
  <c r="E5037" i="16"/>
  <c r="H5034" i="16"/>
  <c r="I5034" i="16"/>
  <c r="F5034" i="16"/>
  <c r="J5034" i="16"/>
  <c r="E14062" i="16"/>
  <c r="F14059" i="16"/>
  <c r="J14059" i="16"/>
  <c r="I14059" i="16"/>
  <c r="H14059" i="16"/>
  <c r="E6374" i="16"/>
  <c r="E15042" i="16"/>
  <c r="F15041" i="16"/>
  <c r="J15041" i="16"/>
  <c r="D12734" i="16"/>
  <c r="B12733" i="16"/>
  <c r="C12733" i="16"/>
  <c r="E5781" i="16"/>
  <c r="J5780" i="16"/>
  <c r="E5132" i="16"/>
  <c r="E13625" i="16"/>
  <c r="F13624" i="16"/>
  <c r="E14171" i="16"/>
  <c r="H14168" i="16"/>
  <c r="F14168" i="16"/>
  <c r="K14168" i="16"/>
  <c r="L14168" i="16"/>
  <c r="J14168" i="16"/>
  <c r="I14168" i="16"/>
  <c r="B14714" i="16"/>
  <c r="D14715" i="16"/>
  <c r="C14714" i="16"/>
  <c r="E9709" i="16"/>
  <c r="H9708" i="16"/>
  <c r="F9708" i="16"/>
  <c r="I9708" i="16"/>
  <c r="J9708" i="16"/>
  <c r="H12733" i="16"/>
  <c r="E12734" i="16"/>
  <c r="F12733" i="16"/>
  <c r="K12733" i="16"/>
  <c r="L12733" i="16"/>
  <c r="I12733" i="16"/>
  <c r="J12733" i="16"/>
  <c r="B11973" i="16"/>
  <c r="C11973" i="16"/>
  <c r="E15479" i="16"/>
  <c r="F15476" i="16"/>
  <c r="K15476" i="16"/>
  <c r="L15476" i="16"/>
  <c r="H15476" i="16"/>
  <c r="J15476" i="16"/>
  <c r="I15476" i="16"/>
  <c r="E7136" i="16"/>
  <c r="H7135" i="16"/>
  <c r="F7135" i="16"/>
  <c r="K7135" i="16"/>
  <c r="L7135" i="16"/>
  <c r="J7135" i="16"/>
  <c r="I7135" i="16"/>
  <c r="K7058" i="16"/>
  <c r="L7058" i="16"/>
  <c r="L13947" i="16"/>
  <c r="E13734" i="16"/>
  <c r="I13733" i="16"/>
  <c r="J13733" i="16"/>
  <c r="F13733" i="16"/>
  <c r="K13733" i="16"/>
  <c r="H13733" i="16"/>
  <c r="J11648" i="16"/>
  <c r="J15913" i="16"/>
  <c r="F15913" i="16"/>
  <c r="E15914" i="16"/>
  <c r="H15913" i="16"/>
  <c r="I15913" i="16"/>
  <c r="D3673" i="16"/>
  <c r="C3671" i="16"/>
  <c r="D3672" i="16"/>
  <c r="B3671" i="16"/>
  <c r="D3674" i="16"/>
  <c r="H10324" i="16"/>
  <c r="E13407" i="16"/>
  <c r="I13406" i="16"/>
  <c r="B14277" i="16"/>
  <c r="C14277" i="16"/>
  <c r="D14278" i="16"/>
  <c r="E14387" i="16"/>
  <c r="K8330" i="16"/>
  <c r="L8330" i="16"/>
  <c r="E7591" i="16"/>
  <c r="H7590" i="16"/>
  <c r="I7590" i="16"/>
  <c r="J7590" i="16"/>
  <c r="K12987" i="16"/>
  <c r="L12987" i="16"/>
  <c r="C2625" i="16"/>
  <c r="B2625" i="16"/>
  <c r="D2626" i="16"/>
  <c r="F2623" i="16"/>
  <c r="K2623" i="16"/>
  <c r="L2623" i="16"/>
  <c r="E4945" i="16"/>
  <c r="D2322" i="16"/>
  <c r="B2321" i="16"/>
  <c r="C2321" i="16"/>
  <c r="E14278" i="16"/>
  <c r="D13088" i="16"/>
  <c r="B13087" i="16"/>
  <c r="C13087" i="16"/>
  <c r="E5562" i="16"/>
  <c r="E14933" i="16"/>
  <c r="I14932" i="16"/>
  <c r="J16331" i="16"/>
  <c r="H11188" i="16"/>
  <c r="H12812" i="16"/>
  <c r="K12812" i="16"/>
  <c r="L12812" i="16"/>
  <c r="K14819" i="16"/>
  <c r="L14819" i="16"/>
  <c r="C539" i="16"/>
  <c r="B539" i="16"/>
  <c r="D540" i="16"/>
  <c r="L5559" i="16"/>
  <c r="J11748" i="16"/>
  <c r="I11748" i="16"/>
  <c r="E11749" i="16"/>
  <c r="H11748" i="16"/>
  <c r="F11748" i="16"/>
  <c r="K12811" i="16"/>
  <c r="L12811" i="16"/>
  <c r="D12664" i="16"/>
  <c r="B12663" i="16"/>
  <c r="C12663" i="16"/>
  <c r="E7216" i="16"/>
  <c r="F7213" i="16"/>
  <c r="J7213" i="16"/>
  <c r="I7213" i="16"/>
  <c r="H7213" i="16"/>
  <c r="E13298" i="16"/>
  <c r="I13297" i="16"/>
  <c r="F13297" i="16"/>
  <c r="H13297" i="16"/>
  <c r="E8940" i="16"/>
  <c r="H8937" i="16"/>
  <c r="J8937" i="16"/>
  <c r="I8937" i="16"/>
  <c r="F8937" i="16"/>
  <c r="E11191" i="16"/>
  <c r="H15695" i="16"/>
  <c r="K15695" i="16"/>
  <c r="L15695" i="16"/>
  <c r="E10327" i="16"/>
  <c r="E6000" i="16"/>
  <c r="H5997" i="16"/>
  <c r="F5997" i="16"/>
  <c r="K5997" i="16"/>
  <c r="L5997" i="16"/>
  <c r="J5997" i="16"/>
  <c r="I5997" i="16"/>
  <c r="E16133" i="16"/>
  <c r="I16130" i="16"/>
  <c r="H16130" i="16"/>
  <c r="F16130" i="16"/>
  <c r="J16130" i="16"/>
  <c r="H15368" i="16"/>
  <c r="K15368" i="16"/>
  <c r="L15368" i="16"/>
  <c r="E4946" i="16"/>
  <c r="H4943" i="16"/>
  <c r="F4943" i="16"/>
  <c r="K4943" i="16"/>
  <c r="J4943" i="16"/>
  <c r="I4943" i="16"/>
  <c r="J5562" i="16"/>
  <c r="I5562" i="16"/>
  <c r="E5563" i="16"/>
  <c r="H5562" i="16"/>
  <c r="F5562" i="16"/>
  <c r="K5562" i="16"/>
  <c r="E13408" i="16"/>
  <c r="I13405" i="16"/>
  <c r="H13405" i="16"/>
  <c r="F13405" i="16"/>
  <c r="K13405" i="16"/>
  <c r="L13405" i="16"/>
  <c r="J13405" i="16"/>
  <c r="E5236" i="16"/>
  <c r="H5235" i="16"/>
  <c r="D15045" i="16"/>
  <c r="B15044" i="16"/>
  <c r="C15044" i="16"/>
  <c r="H14932" i="16"/>
  <c r="J4944" i="16"/>
  <c r="F7590" i="16"/>
  <c r="K7590" i="16"/>
  <c r="L7590" i="16"/>
  <c r="J13406" i="16"/>
  <c r="E7137" i="16"/>
  <c r="H7134" i="16"/>
  <c r="F7134" i="16"/>
  <c r="K7134" i="16"/>
  <c r="L7134" i="16"/>
  <c r="J7134" i="16"/>
  <c r="I7134" i="16"/>
  <c r="I7699" i="16"/>
  <c r="E7700" i="16"/>
  <c r="H7699" i="16"/>
  <c r="F7699" i="16"/>
  <c r="B13297" i="16"/>
  <c r="C13297" i="16"/>
  <c r="D13298" i="16"/>
  <c r="I4859" i="16"/>
  <c r="E4860" i="16"/>
  <c r="H4859" i="16"/>
  <c r="F4859" i="16"/>
  <c r="K4859" i="16"/>
  <c r="K9091" i="16"/>
  <c r="L9091" i="16"/>
  <c r="B15260" i="16"/>
  <c r="C15260" i="16"/>
  <c r="D15261" i="16"/>
  <c r="F10170" i="16"/>
  <c r="K10170" i="16"/>
  <c r="B3067" i="16"/>
  <c r="C3067" i="16"/>
  <c r="J14496" i="16"/>
  <c r="E11544" i="16"/>
  <c r="J11541" i="16"/>
  <c r="I11541" i="16"/>
  <c r="H11541" i="16"/>
  <c r="F11541" i="16"/>
  <c r="K11541" i="16"/>
  <c r="L11541" i="16"/>
  <c r="K16585" i="16"/>
  <c r="L16585" i="16"/>
  <c r="E6455" i="16"/>
  <c r="J6452" i="16"/>
  <c r="I6452" i="16"/>
  <c r="H6452" i="16"/>
  <c r="F6452" i="16"/>
  <c r="E6200" i="16"/>
  <c r="F6197" i="16"/>
  <c r="K6197" i="16"/>
  <c r="L6197" i="16"/>
  <c r="J6197" i="16"/>
  <c r="I6197" i="16"/>
  <c r="H6197" i="16"/>
  <c r="B14390" i="16"/>
  <c r="C14390" i="16"/>
  <c r="D14391" i="16"/>
  <c r="E15260" i="16"/>
  <c r="I15259" i="16"/>
  <c r="J7814" i="16"/>
  <c r="F8062" i="16"/>
  <c r="K8062" i="16"/>
  <c r="L8062" i="16"/>
  <c r="H16507" i="16"/>
  <c r="I7299" i="16"/>
  <c r="E7300" i="16"/>
  <c r="H7299" i="16"/>
  <c r="F7299" i="16"/>
  <c r="K7299" i="16"/>
  <c r="F13515" i="16"/>
  <c r="K13515" i="16"/>
  <c r="L13515" i="16"/>
  <c r="H14823" i="16"/>
  <c r="E14824" i="16"/>
  <c r="J14823" i="16"/>
  <c r="F8195" i="16"/>
  <c r="K8195" i="16"/>
  <c r="A93" i="1"/>
  <c r="B92" i="1"/>
  <c r="C92" i="1"/>
  <c r="H92" i="1"/>
  <c r="I92" i="1"/>
  <c r="E10782" i="16"/>
  <c r="J10779" i="16"/>
  <c r="H10779" i="16"/>
  <c r="I10779" i="16"/>
  <c r="F10779" i="16"/>
  <c r="K10779" i="16"/>
  <c r="L10779" i="16"/>
  <c r="K9245" i="16"/>
  <c r="L9245" i="16"/>
  <c r="E6291" i="16"/>
  <c r="F6288" i="16"/>
  <c r="K6288" i="16"/>
  <c r="J6288" i="16"/>
  <c r="I6288" i="16"/>
  <c r="B2432" i="16"/>
  <c r="C2432" i="16"/>
  <c r="D2433" i="16"/>
  <c r="F2430" i="16"/>
  <c r="K2430" i="16"/>
  <c r="L2430" i="16"/>
  <c r="D16511" i="16"/>
  <c r="B16510" i="16"/>
  <c r="C16510" i="16"/>
  <c r="E7937" i="16"/>
  <c r="H7934" i="16"/>
  <c r="F7934" i="16"/>
  <c r="K7934" i="16"/>
  <c r="I7934" i="16"/>
  <c r="J7934" i="16"/>
  <c r="E14716" i="16"/>
  <c r="I14713" i="16"/>
  <c r="J14713" i="16"/>
  <c r="H14713" i="16"/>
  <c r="F14713" i="16"/>
  <c r="I5998" i="16"/>
  <c r="J16131" i="16"/>
  <c r="E11844" i="16"/>
  <c r="H11841" i="16"/>
  <c r="I11841" i="16"/>
  <c r="F11841" i="16"/>
  <c r="J11841" i="16"/>
  <c r="D14170" i="16"/>
  <c r="B14169" i="16"/>
  <c r="C14169" i="16"/>
  <c r="B15914" i="16"/>
  <c r="C15914" i="16"/>
  <c r="D15915" i="16"/>
  <c r="B5371" i="16"/>
  <c r="C5371" i="16"/>
  <c r="E4709" i="16"/>
  <c r="J4706" i="16"/>
  <c r="I4706" i="16"/>
  <c r="H4706" i="16"/>
  <c r="F4706" i="16"/>
  <c r="K4706" i="16"/>
  <c r="L4706" i="16"/>
  <c r="B13844" i="16"/>
  <c r="C13844" i="16"/>
  <c r="D13845" i="16"/>
  <c r="K14714" i="16"/>
  <c r="L14714" i="16"/>
  <c r="D1241" i="16"/>
  <c r="B1240" i="16"/>
  <c r="C1240" i="16"/>
  <c r="B540" i="16"/>
  <c r="C540" i="16"/>
  <c r="D541" i="16"/>
  <c r="F14387" i="16"/>
  <c r="E14388" i="16"/>
  <c r="I14387" i="16"/>
  <c r="H14387" i="16"/>
  <c r="E15043" i="16"/>
  <c r="H15040" i="16"/>
  <c r="F15040" i="16"/>
  <c r="K15040" i="16"/>
  <c r="L15040" i="16"/>
  <c r="J15040" i="16"/>
  <c r="I15040" i="16"/>
  <c r="J15150" i="16"/>
  <c r="D5374" i="16"/>
  <c r="C5372" i="16"/>
  <c r="D5373" i="16"/>
  <c r="B5372" i="16"/>
  <c r="D5375" i="16"/>
  <c r="I4707" i="16"/>
  <c r="B3066" i="16"/>
  <c r="C3066" i="16"/>
  <c r="E15588" i="16"/>
  <c r="H15585" i="16"/>
  <c r="I15585" i="16"/>
  <c r="F15585" i="16"/>
  <c r="J15585" i="16"/>
  <c r="I7814" i="16"/>
  <c r="L11647" i="16"/>
  <c r="K11748" i="16"/>
  <c r="L11748" i="16"/>
  <c r="D14279" i="16"/>
  <c r="B14278" i="16"/>
  <c r="C14278" i="16"/>
  <c r="E15915" i="16"/>
  <c r="I15912" i="16"/>
  <c r="H15912" i="16"/>
  <c r="F15912" i="16"/>
  <c r="J15912" i="16"/>
  <c r="E13735" i="16"/>
  <c r="I13732" i="16"/>
  <c r="H13732" i="16"/>
  <c r="F13732" i="16"/>
  <c r="J13732" i="16"/>
  <c r="E9710" i="16"/>
  <c r="H9707" i="16"/>
  <c r="F9707" i="16"/>
  <c r="K9707" i="16"/>
  <c r="L9707" i="16"/>
  <c r="J9707" i="16"/>
  <c r="I9707" i="16"/>
  <c r="E14172" i="16"/>
  <c r="K14059" i="16"/>
  <c r="L14059" i="16"/>
  <c r="E12661" i="16"/>
  <c r="F12660" i="16"/>
  <c r="K12660" i="16"/>
  <c r="L12660" i="16"/>
  <c r="J12660" i="16"/>
  <c r="D13519" i="16"/>
  <c r="B13518" i="16"/>
  <c r="C13518" i="16"/>
  <c r="B8765" i="16"/>
  <c r="C8765" i="16"/>
  <c r="E14607" i="16"/>
  <c r="J14604" i="16"/>
  <c r="H14604" i="16"/>
  <c r="F14604" i="16"/>
  <c r="I14604" i="16"/>
  <c r="C15697" i="16"/>
  <c r="B15697" i="16"/>
  <c r="D15698" i="16"/>
  <c r="E11432" i="16"/>
  <c r="F11429" i="16"/>
  <c r="K11429" i="16"/>
  <c r="L11429" i="16"/>
  <c r="J11429" i="16"/>
  <c r="I11429" i="16"/>
  <c r="H11429" i="16"/>
  <c r="D3070" i="16"/>
  <c r="D3069" i="16"/>
  <c r="B3068" i="16"/>
  <c r="C3068" i="16"/>
  <c r="D3071" i="16"/>
  <c r="C854" i="16"/>
  <c r="B854" i="16"/>
  <c r="D855" i="16"/>
  <c r="B13625" i="16"/>
  <c r="C13625" i="16"/>
  <c r="D13626" i="16"/>
  <c r="H15586" i="16"/>
  <c r="K15586" i="16"/>
  <c r="L15586" i="16"/>
  <c r="I11058" i="16"/>
  <c r="J12087" i="16"/>
  <c r="F12087" i="16"/>
  <c r="K12087" i="16"/>
  <c r="L12087" i="16"/>
  <c r="E8632" i="16"/>
  <c r="J8629" i="16"/>
  <c r="I8629" i="16"/>
  <c r="H8629" i="16"/>
  <c r="F8629" i="16"/>
  <c r="K9861" i="16"/>
  <c r="L9861" i="16"/>
  <c r="D15479" i="16"/>
  <c r="B15478" i="16"/>
  <c r="C15478" i="16"/>
  <c r="E11651" i="16"/>
  <c r="C14934" i="16"/>
  <c r="B14934" i="16"/>
  <c r="D14935" i="16"/>
  <c r="E12815" i="16"/>
  <c r="K10780" i="16"/>
  <c r="L10780" i="16"/>
  <c r="E9249" i="16"/>
  <c r="D16588" i="16"/>
  <c r="B16587" i="16"/>
  <c r="C16587" i="16"/>
  <c r="B12990" i="16"/>
  <c r="C12990" i="16"/>
  <c r="D12991" i="16"/>
  <c r="B79" i="16"/>
  <c r="C79" i="16"/>
  <c r="D80" i="16"/>
  <c r="D420" i="16"/>
  <c r="C419" i="16"/>
  <c r="B419" i="16"/>
  <c r="E5890" i="16"/>
  <c r="H5889" i="16"/>
  <c r="E13952" i="16"/>
  <c r="I13951" i="16"/>
  <c r="E16235" i="16"/>
  <c r="I16234" i="16"/>
  <c r="H16234" i="16"/>
  <c r="F16234" i="16"/>
  <c r="K16234" i="16"/>
  <c r="E15370" i="16"/>
  <c r="J15367" i="16"/>
  <c r="H15367" i="16"/>
  <c r="I15367" i="16"/>
  <c r="F15367" i="16"/>
  <c r="K15367" i="16"/>
  <c r="L15367" i="16"/>
  <c r="E14934" i="16"/>
  <c r="I14931" i="16"/>
  <c r="H14931" i="16"/>
  <c r="F14931" i="16"/>
  <c r="J14931" i="16"/>
  <c r="E5782" i="16"/>
  <c r="H5779" i="16"/>
  <c r="F5779" i="16"/>
  <c r="K5779" i="16"/>
  <c r="J5779" i="16"/>
  <c r="I5779" i="16"/>
  <c r="D12898" i="16"/>
  <c r="B12897" i="16"/>
  <c r="C12897" i="16"/>
  <c r="I5671" i="16"/>
  <c r="E5672" i="16"/>
  <c r="H5671" i="16"/>
  <c r="F5671" i="16"/>
  <c r="J5671" i="16"/>
  <c r="D16024" i="16"/>
  <c r="B16023" i="16"/>
  <c r="C16023" i="16"/>
  <c r="K9708" i="16"/>
  <c r="L9708" i="16"/>
  <c r="K11430" i="16"/>
  <c r="L11430" i="16"/>
  <c r="C1963" i="16"/>
  <c r="B1963" i="16"/>
  <c r="D1964" i="16"/>
  <c r="D13089" i="16"/>
  <c r="B13088" i="16"/>
  <c r="C13088" i="16"/>
  <c r="D2627" i="16"/>
  <c r="B2626" i="16"/>
  <c r="C2626" i="16"/>
  <c r="E7592" i="16"/>
  <c r="H7589" i="16"/>
  <c r="F7589" i="16"/>
  <c r="J7589" i="16"/>
  <c r="I7589" i="16"/>
  <c r="D3675" i="16"/>
  <c r="B3674" i="16"/>
  <c r="C3674" i="16"/>
  <c r="D3677" i="16"/>
  <c r="D3676" i="16"/>
  <c r="K15913" i="16"/>
  <c r="L15913" i="16"/>
  <c r="E14063" i="16"/>
  <c r="J11312" i="16"/>
  <c r="E10172" i="16"/>
  <c r="J10169" i="16"/>
  <c r="I10169" i="16"/>
  <c r="H10169" i="16"/>
  <c r="F10169" i="16"/>
  <c r="E8064" i="16"/>
  <c r="J8061" i="16"/>
  <c r="I8061" i="16"/>
  <c r="H8061" i="16"/>
  <c r="F8061" i="16"/>
  <c r="E16509" i="16"/>
  <c r="I16506" i="16"/>
  <c r="H16506" i="16"/>
  <c r="F16506" i="16"/>
  <c r="K16506" i="16"/>
  <c r="L16506" i="16"/>
  <c r="J16506" i="16"/>
  <c r="E13517" i="16"/>
  <c r="J13514" i="16"/>
  <c r="H13514" i="16"/>
  <c r="I13514" i="16"/>
  <c r="F13514" i="16"/>
  <c r="K13514" i="16"/>
  <c r="L13514" i="16"/>
  <c r="E8197" i="16"/>
  <c r="J8194" i="16"/>
  <c r="I8194" i="16"/>
  <c r="F8194" i="16"/>
  <c r="H8194" i="16"/>
  <c r="D14498" i="16"/>
  <c r="B14497" i="16"/>
  <c r="C14497" i="16"/>
  <c r="B16423" i="16"/>
  <c r="C16423" i="16"/>
  <c r="D16424" i="16"/>
  <c r="L10015" i="16"/>
  <c r="D16134" i="16"/>
  <c r="B16133" i="16"/>
  <c r="C16133" i="16"/>
  <c r="L16330" i="16"/>
  <c r="I11930" i="16"/>
  <c r="E11931" i="16"/>
  <c r="H11930" i="16"/>
  <c r="F11930" i="16"/>
  <c r="K11930" i="16"/>
  <c r="L11930" i="16"/>
  <c r="L7487" i="16"/>
  <c r="D11978" i="16"/>
  <c r="B11977" i="16"/>
  <c r="D11980" i="16"/>
  <c r="C11977" i="16"/>
  <c r="D11979" i="16"/>
  <c r="J15368" i="16"/>
  <c r="D13410" i="16"/>
  <c r="B13409" i="16"/>
  <c r="C13409" i="16"/>
  <c r="E14279" i="16"/>
  <c r="I14278" i="16"/>
  <c r="H14278" i="16"/>
  <c r="J14278" i="16"/>
  <c r="C3673" i="16"/>
  <c r="B3673" i="16"/>
  <c r="E13626" i="16"/>
  <c r="I13623" i="16"/>
  <c r="H13623" i="16"/>
  <c r="F13623" i="16"/>
  <c r="K13623" i="16"/>
  <c r="L13623" i="16"/>
  <c r="J13623" i="16"/>
  <c r="E5038" i="16"/>
  <c r="L14605" i="16"/>
  <c r="E14498" i="16"/>
  <c r="J14495" i="16"/>
  <c r="I14495" i="16"/>
  <c r="H14495" i="16"/>
  <c r="F14495" i="16"/>
  <c r="J14932" i="16"/>
  <c r="D2323" i="16"/>
  <c r="B2322" i="16"/>
  <c r="C2322" i="16"/>
  <c r="E11750" i="16"/>
  <c r="I11747" i="16"/>
  <c r="J11747" i="16"/>
  <c r="F11747" i="16"/>
  <c r="H11747" i="16"/>
  <c r="E12735" i="16"/>
  <c r="I12732" i="16"/>
  <c r="F12732" i="16"/>
  <c r="H12732" i="16"/>
  <c r="J12732" i="16"/>
  <c r="B14715" i="16"/>
  <c r="C14715" i="16"/>
  <c r="D14716" i="16"/>
  <c r="H13624" i="16"/>
  <c r="K13624" i="16"/>
  <c r="L13624" i="16"/>
  <c r="J5132" i="16"/>
  <c r="E5133" i="16"/>
  <c r="H5132" i="16"/>
  <c r="B12734" i="16"/>
  <c r="C12734" i="16"/>
  <c r="D12735" i="16"/>
  <c r="J6374" i="16"/>
  <c r="E6375" i="16"/>
  <c r="H6374" i="16"/>
  <c r="K11188" i="16"/>
  <c r="L11188" i="16"/>
  <c r="E16025" i="16"/>
  <c r="C8766" i="16"/>
  <c r="B8766" i="16"/>
  <c r="I11312" i="16"/>
  <c r="C152" i="16"/>
  <c r="B152" i="16"/>
  <c r="D153" i="16"/>
  <c r="I10170" i="16"/>
  <c r="E16589" i="16"/>
  <c r="F8784" i="16"/>
  <c r="K8784" i="16"/>
  <c r="L8784" i="16"/>
  <c r="C13735" i="16"/>
  <c r="B13735" i="16"/>
  <c r="D13736" i="16"/>
  <c r="K6198" i="16"/>
  <c r="L6198" i="16"/>
  <c r="J12088" i="16"/>
  <c r="J13515" i="16"/>
  <c r="E9865" i="16"/>
  <c r="J9400" i="16"/>
  <c r="E9401" i="16"/>
  <c r="F9400" i="16"/>
  <c r="K9400" i="16"/>
  <c r="H9400" i="16"/>
  <c r="I8195" i="16"/>
  <c r="E9556" i="16"/>
  <c r="J9553" i="16"/>
  <c r="H9553" i="16"/>
  <c r="I9553" i="16"/>
  <c r="F9553" i="16"/>
  <c r="E8335" i="16"/>
  <c r="H8334" i="16"/>
  <c r="B14062" i="16"/>
  <c r="C14062" i="16"/>
  <c r="D14063" i="16"/>
  <c r="J15695" i="16"/>
  <c r="D14607" i="16"/>
  <c r="C14606" i="16"/>
  <c r="B14606" i="16"/>
  <c r="F8479" i="16"/>
  <c r="K8479" i="16"/>
  <c r="L8479" i="16"/>
  <c r="E10925" i="16"/>
  <c r="E15152" i="16"/>
  <c r="H15149" i="16"/>
  <c r="I15149" i="16"/>
  <c r="J15149" i="16"/>
  <c r="F15149" i="16"/>
  <c r="K16507" i="16"/>
  <c r="L16507" i="16"/>
  <c r="D15588" i="16"/>
  <c r="B15587" i="16"/>
  <c r="C15587" i="16"/>
  <c r="B11976" i="16"/>
  <c r="C11976" i="16"/>
  <c r="F14932" i="16"/>
  <c r="K14932" i="16"/>
  <c r="L14932" i="16"/>
  <c r="C1048" i="16"/>
  <c r="D1049" i="16"/>
  <c r="B1048" i="16"/>
  <c r="F4944" i="16"/>
  <c r="H13406" i="16"/>
  <c r="B3672" i="16"/>
  <c r="C3672" i="16"/>
  <c r="J13624" i="16"/>
  <c r="F5780" i="16"/>
  <c r="H15041" i="16"/>
  <c r="K15041" i="16"/>
  <c r="L15041" i="16"/>
  <c r="K5034" i="16"/>
  <c r="L5034" i="16"/>
  <c r="J13088" i="16"/>
  <c r="F13088" i="16"/>
  <c r="E13089" i="16"/>
  <c r="H13088" i="16"/>
  <c r="J10478" i="16"/>
  <c r="I10478" i="16"/>
  <c r="E10479" i="16"/>
  <c r="H10478" i="16"/>
  <c r="F10478" i="16"/>
  <c r="K10478" i="16"/>
  <c r="L10478" i="16"/>
  <c r="E9095" i="16"/>
  <c r="H15150" i="16"/>
  <c r="K15150" i="16"/>
  <c r="L15150" i="16"/>
  <c r="D8769" i="16"/>
  <c r="D8768" i="16"/>
  <c r="B8767" i="16"/>
  <c r="C8767" i="16"/>
  <c r="D8770" i="16"/>
  <c r="B5370" i="16"/>
  <c r="C5370" i="16"/>
  <c r="E15806" i="16"/>
  <c r="H15803" i="16"/>
  <c r="F15803" i="16"/>
  <c r="K15803" i="16"/>
  <c r="J15803" i="16"/>
  <c r="I15803" i="16"/>
  <c r="B297" i="16"/>
  <c r="C297" i="16"/>
  <c r="D298" i="16"/>
  <c r="F4707" i="16"/>
  <c r="J10170" i="16"/>
  <c r="D13954" i="16"/>
  <c r="B13953" i="16"/>
  <c r="C13953" i="16"/>
  <c r="D15153" i="16"/>
  <c r="B15152" i="16"/>
  <c r="C15152" i="16"/>
  <c r="E13844" i="16"/>
  <c r="H13841" i="16"/>
  <c r="F13841" i="16"/>
  <c r="K13841" i="16"/>
  <c r="J13841" i="16"/>
  <c r="I13841" i="16"/>
  <c r="E5345" i="16"/>
  <c r="F5344" i="16"/>
  <c r="K5344" i="16"/>
  <c r="H5344" i="16"/>
  <c r="J5344" i="16"/>
  <c r="E11060" i="16"/>
  <c r="J11057" i="16"/>
  <c r="I11057" i="16"/>
  <c r="H11057" i="16"/>
  <c r="F11057" i="16"/>
  <c r="K11057" i="16"/>
  <c r="E5454" i="16"/>
  <c r="F5453" i="16"/>
  <c r="K5453" i="16"/>
  <c r="H5453" i="16"/>
  <c r="C12812" i="16"/>
  <c r="B12812" i="16"/>
  <c r="D12813" i="16"/>
  <c r="J8195" i="16"/>
  <c r="F9554" i="16"/>
  <c r="K9554" i="16"/>
  <c r="L9554" i="16"/>
  <c r="B225" i="16"/>
  <c r="C225" i="16"/>
  <c r="D226" i="16"/>
  <c r="E10019" i="16"/>
  <c r="J4780" i="16"/>
  <c r="I4780" i="16"/>
  <c r="E4781" i="16"/>
  <c r="H4780" i="16"/>
  <c r="E16334" i="16"/>
  <c r="F7935" i="16"/>
  <c r="K7935" i="16"/>
  <c r="L7935" i="16"/>
  <c r="E10634" i="16"/>
  <c r="H10631" i="16"/>
  <c r="I10631" i="16"/>
  <c r="F10631" i="16"/>
  <c r="K10631" i="16"/>
  <c r="L10631" i="16"/>
  <c r="J10631" i="16"/>
  <c r="K10323" i="16"/>
  <c r="L10323" i="16"/>
  <c r="E7489" i="16"/>
  <c r="H7486" i="16"/>
  <c r="I7486" i="16"/>
  <c r="F7486" i="16"/>
  <c r="J7486" i="16"/>
  <c r="E6103" i="16"/>
  <c r="H6100" i="16"/>
  <c r="F6100" i="16"/>
  <c r="K6100" i="16"/>
  <c r="I6100" i="16"/>
  <c r="J6100" i="16"/>
  <c r="F16131" i="16"/>
  <c r="K16131" i="16"/>
  <c r="L16131" i="16"/>
  <c r="B11975" i="16"/>
  <c r="C11975" i="16"/>
  <c r="J11842" i="16"/>
  <c r="E12899" i="16"/>
  <c r="H12896" i="16"/>
  <c r="J12896" i="16"/>
  <c r="I12896" i="16"/>
  <c r="F12896" i="16"/>
  <c r="K12896" i="16"/>
  <c r="L12896" i="16"/>
  <c r="B15806" i="16"/>
  <c r="C15806" i="16"/>
  <c r="D15807" i="16"/>
  <c r="L13733" i="16"/>
  <c r="E11314" i="16"/>
  <c r="J11311" i="16"/>
  <c r="I11311" i="16"/>
  <c r="H11311" i="16"/>
  <c r="F11311" i="16"/>
  <c r="E7816" i="16"/>
  <c r="J7813" i="16"/>
  <c r="I7813" i="16"/>
  <c r="F7813" i="16"/>
  <c r="H7813" i="16"/>
  <c r="K6289" i="16"/>
  <c r="L6289" i="16"/>
  <c r="J7062" i="16"/>
  <c r="E7063" i="16"/>
  <c r="F7062" i="16"/>
  <c r="K7062" i="16"/>
  <c r="H7062" i="16"/>
  <c r="I4944" i="16"/>
  <c r="I5780" i="16"/>
  <c r="B14824" i="16"/>
  <c r="C14824" i="16"/>
  <c r="D14825" i="16"/>
  <c r="K8630" i="16"/>
  <c r="L8630" i="16"/>
  <c r="E13191" i="16"/>
  <c r="H4944" i="16"/>
  <c r="F13406" i="16"/>
  <c r="K13406" i="16"/>
  <c r="L13406" i="16"/>
  <c r="E15480" i="16"/>
  <c r="I13624" i="16"/>
  <c r="H5780" i="16"/>
  <c r="I15041" i="16"/>
  <c r="C661" i="16"/>
  <c r="B661" i="16"/>
  <c r="D662" i="16"/>
  <c r="B13188" i="16"/>
  <c r="C13188" i="16"/>
  <c r="D13189" i="16"/>
  <c r="I15150" i="16"/>
  <c r="H11312" i="16"/>
  <c r="K11312" i="16"/>
  <c r="L11312" i="16"/>
  <c r="K15804" i="16"/>
  <c r="L15804" i="16"/>
  <c r="H4707" i="16"/>
  <c r="B1601" i="16"/>
  <c r="D1602" i="16"/>
  <c r="C1601" i="16"/>
  <c r="H14496" i="16"/>
  <c r="K14496" i="16"/>
  <c r="L14496" i="16"/>
  <c r="E16426" i="16"/>
  <c r="I16425" i="16"/>
  <c r="H16425" i="16"/>
  <c r="F16425" i="16"/>
  <c r="J16425" i="16"/>
  <c r="E8786" i="16"/>
  <c r="J8783" i="16"/>
  <c r="I8783" i="16"/>
  <c r="F8783" i="16"/>
  <c r="H8783" i="16"/>
  <c r="J15586" i="16"/>
  <c r="K13842" i="16"/>
  <c r="L13842" i="16"/>
  <c r="D15370" i="16"/>
  <c r="B15369" i="16"/>
  <c r="C15369" i="16"/>
  <c r="H7814" i="16"/>
  <c r="K7814" i="16"/>
  <c r="L7814" i="16"/>
  <c r="K11058" i="16"/>
  <c r="L11058" i="16"/>
  <c r="L13187" i="16"/>
  <c r="E12992" i="16"/>
  <c r="I12991" i="16"/>
  <c r="J12991" i="16"/>
  <c r="J7390" i="16"/>
  <c r="E7391" i="16"/>
  <c r="F7390" i="16"/>
  <c r="K7390" i="16"/>
  <c r="H7390" i="16"/>
  <c r="E12013" i="16"/>
  <c r="I12012" i="16"/>
  <c r="H12012" i="16"/>
  <c r="K7214" i="16"/>
  <c r="L7214" i="16"/>
  <c r="K8938" i="16"/>
  <c r="L8938" i="16"/>
  <c r="K11187" i="16"/>
  <c r="L11187" i="16"/>
  <c r="E15697" i="16"/>
  <c r="I15694" i="16"/>
  <c r="H15694" i="16"/>
  <c r="J15694" i="16"/>
  <c r="F15694" i="16"/>
  <c r="L9246" i="16"/>
  <c r="C16234" i="16"/>
  <c r="B16234" i="16"/>
  <c r="D16235" i="16"/>
  <c r="F5998" i="16"/>
  <c r="K5998" i="16"/>
  <c r="L5998" i="16"/>
  <c r="H16131" i="16"/>
  <c r="I11842" i="16"/>
  <c r="L11842" i="16"/>
  <c r="E8481" i="16"/>
  <c r="H8478" i="16"/>
  <c r="F8478" i="16"/>
  <c r="K8478" i="16"/>
  <c r="L8478" i="16"/>
  <c r="I8478" i="16"/>
  <c r="J8478" i="16"/>
  <c r="D16333" i="16"/>
  <c r="B16332" i="16"/>
  <c r="C16332" i="16"/>
  <c r="B16134" i="16"/>
  <c r="C16134" i="16"/>
  <c r="D16135" i="16"/>
  <c r="B3676" i="16"/>
  <c r="C3676" i="16"/>
  <c r="D15480" i="16"/>
  <c r="B15479" i="16"/>
  <c r="C15479" i="16"/>
  <c r="E15044" i="16"/>
  <c r="E14717" i="16"/>
  <c r="F15480" i="16"/>
  <c r="E15481" i="16"/>
  <c r="J15480" i="16"/>
  <c r="I15480" i="16"/>
  <c r="E4782" i="16"/>
  <c r="H4779" i="16"/>
  <c r="F4779" i="16"/>
  <c r="K4779" i="16"/>
  <c r="L4779" i="16"/>
  <c r="J4779" i="16"/>
  <c r="I4779" i="16"/>
  <c r="D227" i="16"/>
  <c r="B226" i="16"/>
  <c r="C226" i="16"/>
  <c r="B8768" i="16"/>
  <c r="C8768" i="16"/>
  <c r="E13090" i="16"/>
  <c r="J13087" i="16"/>
  <c r="I13087" i="16"/>
  <c r="H13087" i="16"/>
  <c r="F13087" i="16"/>
  <c r="K13087" i="16"/>
  <c r="L13087" i="16"/>
  <c r="F8334" i="16"/>
  <c r="K8334" i="16"/>
  <c r="D13737" i="16"/>
  <c r="B13736" i="16"/>
  <c r="C13736" i="16"/>
  <c r="E6376" i="16"/>
  <c r="J6373" i="16"/>
  <c r="I6373" i="16"/>
  <c r="H6373" i="16"/>
  <c r="F6373" i="16"/>
  <c r="K6373" i="16"/>
  <c r="L6373" i="16"/>
  <c r="E5134" i="16"/>
  <c r="H5131" i="16"/>
  <c r="F5131" i="16"/>
  <c r="K5131" i="16"/>
  <c r="L5131" i="16"/>
  <c r="J5131" i="16"/>
  <c r="I5131" i="16"/>
  <c r="E11751" i="16"/>
  <c r="K8194" i="16"/>
  <c r="L8194" i="16"/>
  <c r="E13518" i="16"/>
  <c r="D3680" i="16"/>
  <c r="D3679" i="16"/>
  <c r="B3677" i="16"/>
  <c r="C3677" i="16"/>
  <c r="D3678" i="16"/>
  <c r="E7593" i="16"/>
  <c r="B1964" i="16"/>
  <c r="C1964" i="16"/>
  <c r="D1965" i="16"/>
  <c r="E13953" i="16"/>
  <c r="J13950" i="16"/>
  <c r="I13950" i="16"/>
  <c r="F13950" i="16"/>
  <c r="H13950" i="16"/>
  <c r="C420" i="16"/>
  <c r="D421" i="16"/>
  <c r="B420" i="16"/>
  <c r="D3072" i="16"/>
  <c r="B3071" i="16"/>
  <c r="C3071" i="16"/>
  <c r="D3074" i="16"/>
  <c r="D3073" i="16"/>
  <c r="E11845" i="16"/>
  <c r="E11545" i="16"/>
  <c r="E10635" i="16"/>
  <c r="D13090" i="16"/>
  <c r="B13089" i="16"/>
  <c r="C13089" i="16"/>
  <c r="B5373" i="16"/>
  <c r="C5373" i="16"/>
  <c r="B16333" i="16"/>
  <c r="C16333" i="16"/>
  <c r="D16334" i="16"/>
  <c r="D1603" i="16"/>
  <c r="B1602" i="16"/>
  <c r="C1602" i="16"/>
  <c r="E7490" i="16"/>
  <c r="E11061" i="16"/>
  <c r="L13841" i="16"/>
  <c r="C13954" i="16"/>
  <c r="D13955" i="16"/>
  <c r="B13954" i="16"/>
  <c r="L15803" i="16"/>
  <c r="K13088" i="16"/>
  <c r="L13088" i="16"/>
  <c r="E9557" i="16"/>
  <c r="I6374" i="16"/>
  <c r="I5132" i="16"/>
  <c r="K12732" i="16"/>
  <c r="L12732" i="16"/>
  <c r="F14278" i="16"/>
  <c r="K14278" i="16"/>
  <c r="L14278" i="16"/>
  <c r="B11979" i="16"/>
  <c r="C11979" i="16"/>
  <c r="E11932" i="16"/>
  <c r="F11929" i="16"/>
  <c r="J11929" i="16"/>
  <c r="H11929" i="16"/>
  <c r="I11929" i="16"/>
  <c r="B16424" i="16"/>
  <c r="C16424" i="16"/>
  <c r="D16425" i="16"/>
  <c r="J14063" i="16"/>
  <c r="E14064" i="16"/>
  <c r="F14063" i="16"/>
  <c r="K5671" i="16"/>
  <c r="L5671" i="16"/>
  <c r="E14935" i="16"/>
  <c r="D81" i="16"/>
  <c r="B80" i="16"/>
  <c r="C80" i="16"/>
  <c r="B16588" i="16"/>
  <c r="C16588" i="16"/>
  <c r="D16589" i="16"/>
  <c r="K8629" i="16"/>
  <c r="L8629" i="16"/>
  <c r="E11433" i="16"/>
  <c r="E14608" i="16"/>
  <c r="E12662" i="16"/>
  <c r="J12659" i="16"/>
  <c r="F12659" i="16"/>
  <c r="K12659" i="16"/>
  <c r="L12659" i="16"/>
  <c r="E13736" i="16"/>
  <c r="D14280" i="16"/>
  <c r="B14279" i="16"/>
  <c r="C14279" i="16"/>
  <c r="E15589" i="16"/>
  <c r="C5374" i="16"/>
  <c r="B5374" i="16"/>
  <c r="D2434" i="16"/>
  <c r="B2433" i="16"/>
  <c r="C2433" i="16"/>
  <c r="B93" i="1"/>
  <c r="C93" i="1"/>
  <c r="H93" i="1"/>
  <c r="I93" i="1"/>
  <c r="A94" i="1"/>
  <c r="L7299" i="16"/>
  <c r="F15259" i="16"/>
  <c r="L4859" i="16"/>
  <c r="K7699" i="16"/>
  <c r="L7699" i="16"/>
  <c r="D15046" i="16"/>
  <c r="B15045" i="16"/>
  <c r="C15045" i="16"/>
  <c r="K16130" i="16"/>
  <c r="L16130" i="16"/>
  <c r="E6001" i="16"/>
  <c r="E8941" i="16"/>
  <c r="E10173" i="16"/>
  <c r="B16024" i="16"/>
  <c r="C16024" i="16"/>
  <c r="D16025" i="16"/>
  <c r="D16512" i="16"/>
  <c r="B16511" i="16"/>
  <c r="C16511" i="16"/>
  <c r="H12991" i="16"/>
  <c r="E13192" i="16"/>
  <c r="K7813" i="16"/>
  <c r="L7813" i="16"/>
  <c r="L6100" i="16"/>
  <c r="E5455" i="16"/>
  <c r="I5452" i="16"/>
  <c r="J5452" i="16"/>
  <c r="H5452" i="16"/>
  <c r="F5452" i="16"/>
  <c r="C8769" i="16"/>
  <c r="B8769" i="16"/>
  <c r="K4944" i="16"/>
  <c r="L4944" i="16"/>
  <c r="E15153" i="16"/>
  <c r="E8336" i="16"/>
  <c r="I8333" i="16"/>
  <c r="F8333" i="16"/>
  <c r="H8333" i="16"/>
  <c r="J8333" i="16"/>
  <c r="D154" i="16"/>
  <c r="B153" i="16"/>
  <c r="C153" i="16"/>
  <c r="J16025" i="16"/>
  <c r="E16026" i="16"/>
  <c r="I16025" i="16"/>
  <c r="H16025" i="16"/>
  <c r="F16025" i="16"/>
  <c r="K16025" i="16"/>
  <c r="L16025" i="16"/>
  <c r="B2323" i="16"/>
  <c r="D2324" i="16"/>
  <c r="C2323" i="16"/>
  <c r="F2321" i="16"/>
  <c r="K2321" i="16"/>
  <c r="L2321" i="16"/>
  <c r="E14499" i="16"/>
  <c r="E8065" i="16"/>
  <c r="B3675" i="16"/>
  <c r="C3675" i="16"/>
  <c r="D2628" i="16"/>
  <c r="B2627" i="16"/>
  <c r="C2627" i="16"/>
  <c r="L5779" i="16"/>
  <c r="E16236" i="16"/>
  <c r="F16233" i="16"/>
  <c r="K16233" i="16"/>
  <c r="L16233" i="16"/>
  <c r="J16233" i="16"/>
  <c r="I16233" i="16"/>
  <c r="H16233" i="16"/>
  <c r="E5891" i="16"/>
  <c r="I5888" i="16"/>
  <c r="J5888" i="16"/>
  <c r="H5888" i="16"/>
  <c r="F5888" i="16"/>
  <c r="K5888" i="16"/>
  <c r="I11651" i="16"/>
  <c r="F11651" i="16"/>
  <c r="E11652" i="16"/>
  <c r="J11651" i="16"/>
  <c r="B3069" i="16"/>
  <c r="C3069" i="16"/>
  <c r="B15698" i="16"/>
  <c r="C15698" i="16"/>
  <c r="D15699" i="16"/>
  <c r="E14389" i="16"/>
  <c r="F14386" i="16"/>
  <c r="H14386" i="16"/>
  <c r="I14386" i="16"/>
  <c r="J14386" i="16"/>
  <c r="B1241" i="16"/>
  <c r="C1241" i="16"/>
  <c r="D1242" i="16"/>
  <c r="L7934" i="16"/>
  <c r="L8195" i="16"/>
  <c r="H15259" i="16"/>
  <c r="E6456" i="16"/>
  <c r="E7138" i="16"/>
  <c r="F5235" i="16"/>
  <c r="K5235" i="16"/>
  <c r="E11192" i="16"/>
  <c r="K7213" i="16"/>
  <c r="L7213" i="16"/>
  <c r="E6292" i="16"/>
  <c r="E12014" i="16"/>
  <c r="H12011" i="16"/>
  <c r="J12011" i="16"/>
  <c r="I12011" i="16"/>
  <c r="F12011" i="16"/>
  <c r="F12991" i="16"/>
  <c r="K12991" i="16"/>
  <c r="L12991" i="16"/>
  <c r="E8787" i="16"/>
  <c r="D16236" i="16"/>
  <c r="B16235" i="16"/>
  <c r="C16235" i="16"/>
  <c r="E15698" i="16"/>
  <c r="J12012" i="16"/>
  <c r="D15371" i="16"/>
  <c r="B15370" i="16"/>
  <c r="C15370" i="16"/>
  <c r="D663" i="16"/>
  <c r="B662" i="16"/>
  <c r="C662" i="16"/>
  <c r="E11315" i="16"/>
  <c r="K16425" i="16"/>
  <c r="L16425" i="16"/>
  <c r="E12900" i="16"/>
  <c r="I5453" i="16"/>
  <c r="L5453" i="16"/>
  <c r="E13845" i="16"/>
  <c r="K4707" i="16"/>
  <c r="L4707" i="16"/>
  <c r="E15807" i="16"/>
  <c r="E10480" i="16"/>
  <c r="J10477" i="16"/>
  <c r="H10477" i="16"/>
  <c r="F10477" i="16"/>
  <c r="K10477" i="16"/>
  <c r="I10477" i="16"/>
  <c r="B14607" i="16"/>
  <c r="C14607" i="16"/>
  <c r="D14608" i="16"/>
  <c r="I8334" i="16"/>
  <c r="E9866" i="16"/>
  <c r="H9865" i="16"/>
  <c r="I9865" i="16"/>
  <c r="C12735" i="16"/>
  <c r="B12735" i="16"/>
  <c r="D12736" i="16"/>
  <c r="E12736" i="16"/>
  <c r="D11983" i="16"/>
  <c r="D11982" i="16"/>
  <c r="C11980" i="16"/>
  <c r="B11980" i="16"/>
  <c r="D11981" i="16"/>
  <c r="J11930" i="16"/>
  <c r="E8198" i="16"/>
  <c r="K10169" i="16"/>
  <c r="L10169" i="16"/>
  <c r="E5673" i="16"/>
  <c r="H5670" i="16"/>
  <c r="F5670" i="16"/>
  <c r="K5670" i="16"/>
  <c r="L5670" i="16"/>
  <c r="I5670" i="16"/>
  <c r="J5670" i="16"/>
  <c r="J16234" i="16"/>
  <c r="I5889" i="16"/>
  <c r="E12816" i="16"/>
  <c r="I12815" i="16"/>
  <c r="F12815" i="16"/>
  <c r="K12815" i="16"/>
  <c r="L12815" i="16"/>
  <c r="J12815" i="16"/>
  <c r="H12815" i="16"/>
  <c r="B13626" i="16"/>
  <c r="C13626" i="16"/>
  <c r="D13627" i="16"/>
  <c r="K15912" i="16"/>
  <c r="L15912" i="16"/>
  <c r="J14387" i="16"/>
  <c r="E4710" i="16"/>
  <c r="D14171" i="16"/>
  <c r="B14170" i="16"/>
  <c r="C14170" i="16"/>
  <c r="K14713" i="16"/>
  <c r="L14713" i="16"/>
  <c r="E7301" i="16"/>
  <c r="J7298" i="16"/>
  <c r="I7298" i="16"/>
  <c r="F7298" i="16"/>
  <c r="H7298" i="16"/>
  <c r="E4861" i="16"/>
  <c r="J4858" i="16"/>
  <c r="I4858" i="16"/>
  <c r="F4858" i="16"/>
  <c r="K4858" i="16"/>
  <c r="L4858" i="16"/>
  <c r="H4858" i="16"/>
  <c r="E7701" i="16"/>
  <c r="J7698" i="16"/>
  <c r="I7698" i="16"/>
  <c r="F7698" i="16"/>
  <c r="H7698" i="16"/>
  <c r="E13409" i="16"/>
  <c r="K13297" i="16"/>
  <c r="L13297" i="16"/>
  <c r="E7217" i="16"/>
  <c r="D13411" i="16"/>
  <c r="B13410" i="16"/>
  <c r="C13410" i="16"/>
  <c r="L16234" i="16"/>
  <c r="D15808" i="16"/>
  <c r="B15807" i="16"/>
  <c r="C15807" i="16"/>
  <c r="E6104" i="16"/>
  <c r="E16335" i="16"/>
  <c r="H16334" i="16"/>
  <c r="J5453" i="16"/>
  <c r="B298" i="16"/>
  <c r="C298" i="16"/>
  <c r="D299" i="16"/>
  <c r="B1049" i="16"/>
  <c r="C1049" i="16"/>
  <c r="D1050" i="16"/>
  <c r="B15588" i="16"/>
  <c r="C15588" i="16"/>
  <c r="D15589" i="16"/>
  <c r="J8334" i="16"/>
  <c r="D14717" i="16"/>
  <c r="B14716" i="16"/>
  <c r="C14716" i="16"/>
  <c r="F2322" i="16"/>
  <c r="K2322" i="16"/>
  <c r="L2322" i="16"/>
  <c r="E14280" i="16"/>
  <c r="I14277" i="16"/>
  <c r="H14277" i="16"/>
  <c r="F14277" i="16"/>
  <c r="J14277" i="16"/>
  <c r="E5783" i="16"/>
  <c r="H13951" i="16"/>
  <c r="J5889" i="16"/>
  <c r="B12991" i="16"/>
  <c r="D12992" i="16"/>
  <c r="C12991" i="16"/>
  <c r="E9250" i="16"/>
  <c r="F9249" i="16"/>
  <c r="K9249" i="16"/>
  <c r="H9249" i="16"/>
  <c r="B3070" i="16"/>
  <c r="C3070" i="16"/>
  <c r="E9711" i="16"/>
  <c r="K14387" i="16"/>
  <c r="L14387" i="16"/>
  <c r="B13845" i="16"/>
  <c r="D13846" i="16"/>
  <c r="C13845" i="16"/>
  <c r="E7938" i="16"/>
  <c r="E14825" i="16"/>
  <c r="J14822" i="16"/>
  <c r="F14822" i="16"/>
  <c r="K14822" i="16"/>
  <c r="L14822" i="16"/>
  <c r="I14822" i="16"/>
  <c r="H14822" i="16"/>
  <c r="E15261" i="16"/>
  <c r="J15258" i="16"/>
  <c r="H15258" i="16"/>
  <c r="I15258" i="16"/>
  <c r="F15258" i="16"/>
  <c r="K15258" i="16"/>
  <c r="L15258" i="16"/>
  <c r="L10170" i="16"/>
  <c r="E5237" i="16"/>
  <c r="F5234" i="16"/>
  <c r="H5234" i="16"/>
  <c r="J5234" i="16"/>
  <c r="I5234" i="16"/>
  <c r="L5562" i="16"/>
  <c r="L4943" i="16"/>
  <c r="E16134" i="16"/>
  <c r="E10328" i="16"/>
  <c r="H10327" i="16"/>
  <c r="B13189" i="16"/>
  <c r="D13190" i="16"/>
  <c r="C13189" i="16"/>
  <c r="D12899" i="16"/>
  <c r="B12898" i="16"/>
  <c r="C12898" i="16"/>
  <c r="C15915" i="16"/>
  <c r="B15915" i="16"/>
  <c r="D15916" i="16"/>
  <c r="E12993" i="16"/>
  <c r="I12990" i="16"/>
  <c r="J12990" i="16"/>
  <c r="F12990" i="16"/>
  <c r="H12990" i="16"/>
  <c r="E7392" i="16"/>
  <c r="H7389" i="16"/>
  <c r="F7389" i="16"/>
  <c r="K7389" i="16"/>
  <c r="J7389" i="16"/>
  <c r="I7389" i="16"/>
  <c r="E7817" i="16"/>
  <c r="E10020" i="16"/>
  <c r="H10019" i="16"/>
  <c r="F10019" i="16"/>
  <c r="B12813" i="16"/>
  <c r="C12813" i="16"/>
  <c r="D12814" i="16"/>
  <c r="L11057" i="16"/>
  <c r="E5346" i="16"/>
  <c r="I5343" i="16"/>
  <c r="H5343" i="16"/>
  <c r="F5343" i="16"/>
  <c r="K5343" i="16"/>
  <c r="J5343" i="16"/>
  <c r="K5780" i="16"/>
  <c r="L5780" i="16"/>
  <c r="K9553" i="16"/>
  <c r="L9553" i="16"/>
  <c r="E9402" i="16"/>
  <c r="I9399" i="16"/>
  <c r="H9399" i="16"/>
  <c r="F9399" i="16"/>
  <c r="J9399" i="16"/>
  <c r="K11747" i="16"/>
  <c r="L11747" i="16"/>
  <c r="E13627" i="16"/>
  <c r="B11978" i="16"/>
  <c r="C11978" i="16"/>
  <c r="E16510" i="16"/>
  <c r="J13951" i="16"/>
  <c r="F5889" i="16"/>
  <c r="K5889" i="16"/>
  <c r="D14936" i="16"/>
  <c r="B14935" i="16"/>
  <c r="C14935" i="16"/>
  <c r="E8633" i="16"/>
  <c r="B855" i="16"/>
  <c r="C855" i="16"/>
  <c r="D856" i="16"/>
  <c r="E14173" i="16"/>
  <c r="F14172" i="16"/>
  <c r="K14172" i="16"/>
  <c r="L14172" i="16"/>
  <c r="I14172" i="16"/>
  <c r="H14172" i="16"/>
  <c r="D5376" i="16"/>
  <c r="B5375" i="16"/>
  <c r="C5375" i="16"/>
  <c r="D5378" i="16"/>
  <c r="D5377" i="16"/>
  <c r="K11841" i="16"/>
  <c r="L11841" i="16"/>
  <c r="E10783" i="16"/>
  <c r="F14823" i="16"/>
  <c r="K14823" i="16"/>
  <c r="J7299" i="16"/>
  <c r="J15259" i="16"/>
  <c r="E6201" i="16"/>
  <c r="D15262" i="16"/>
  <c r="B15261" i="16"/>
  <c r="C15261" i="16"/>
  <c r="J4859" i="16"/>
  <c r="J7699" i="16"/>
  <c r="I5235" i="16"/>
  <c r="K8937" i="16"/>
  <c r="L8937" i="16"/>
  <c r="E13299" i="16"/>
  <c r="F13296" i="16"/>
  <c r="J13296" i="16"/>
  <c r="H13296" i="16"/>
  <c r="I13296" i="16"/>
  <c r="E7064" i="16"/>
  <c r="H7061" i="16"/>
  <c r="F7061" i="16"/>
  <c r="K7061" i="16"/>
  <c r="L7061" i="16"/>
  <c r="J7061" i="16"/>
  <c r="I7061" i="16"/>
  <c r="E8482" i="16"/>
  <c r="K15694" i="16"/>
  <c r="L15694" i="16"/>
  <c r="F12012" i="16"/>
  <c r="K12012" i="16"/>
  <c r="L12012" i="16"/>
  <c r="I7390" i="16"/>
  <c r="L7390" i="16"/>
  <c r="K8783" i="16"/>
  <c r="L8783" i="16"/>
  <c r="E16427" i="16"/>
  <c r="I16424" i="16"/>
  <c r="F16424" i="16"/>
  <c r="H16424" i="16"/>
  <c r="J16424" i="16"/>
  <c r="C14825" i="16"/>
  <c r="B14825" i="16"/>
  <c r="D14826" i="16"/>
  <c r="I7062" i="16"/>
  <c r="L7062" i="16"/>
  <c r="K11311" i="16"/>
  <c r="L11311" i="16"/>
  <c r="K7486" i="16"/>
  <c r="L7486" i="16"/>
  <c r="F4780" i="16"/>
  <c r="K4780" i="16"/>
  <c r="L4780" i="16"/>
  <c r="I5344" i="16"/>
  <c r="L5344" i="16"/>
  <c r="C15153" i="16"/>
  <c r="B15153" i="16"/>
  <c r="D15154" i="16"/>
  <c r="D8771" i="16"/>
  <c r="B8770" i="16"/>
  <c r="C8770" i="16"/>
  <c r="D8773" i="16"/>
  <c r="D8772" i="16"/>
  <c r="J9095" i="16"/>
  <c r="E9096" i="16"/>
  <c r="H9095" i="16"/>
  <c r="F9095" i="16"/>
  <c r="K9095" i="16"/>
  <c r="I13088" i="16"/>
  <c r="K15149" i="16"/>
  <c r="L15149" i="16"/>
  <c r="E10926" i="16"/>
  <c r="I10925" i="16"/>
  <c r="C14063" i="16"/>
  <c r="D14064" i="16"/>
  <c r="B14063" i="16"/>
  <c r="I9400" i="16"/>
  <c r="L9400" i="16"/>
  <c r="J16589" i="16"/>
  <c r="E16590" i="16"/>
  <c r="I16589" i="16"/>
  <c r="F16589" i="16"/>
  <c r="H16589" i="16"/>
  <c r="F6374" i="16"/>
  <c r="K6374" i="16"/>
  <c r="L6374" i="16"/>
  <c r="F5132" i="16"/>
  <c r="K5132" i="16"/>
  <c r="L5132" i="16"/>
  <c r="K14495" i="16"/>
  <c r="L14495" i="16"/>
  <c r="E5039" i="16"/>
  <c r="B14498" i="16"/>
  <c r="C14498" i="16"/>
  <c r="D14499" i="16"/>
  <c r="K8061" i="16"/>
  <c r="L8061" i="16"/>
  <c r="K7589" i="16"/>
  <c r="L7589" i="16"/>
  <c r="K14931" i="16"/>
  <c r="L14931" i="16"/>
  <c r="E15371" i="16"/>
  <c r="F13951" i="16"/>
  <c r="K13951" i="16"/>
  <c r="L13951" i="16"/>
  <c r="K14604" i="16"/>
  <c r="L14604" i="16"/>
  <c r="D13520" i="16"/>
  <c r="B13519" i="16"/>
  <c r="C13519" i="16"/>
  <c r="K13732" i="16"/>
  <c r="L13732" i="16"/>
  <c r="E15916" i="16"/>
  <c r="K15585" i="16"/>
  <c r="L15585" i="16"/>
  <c r="C541" i="16"/>
  <c r="B541" i="16"/>
  <c r="D542" i="16"/>
  <c r="L6288" i="16"/>
  <c r="I14823" i="16"/>
  <c r="D14392" i="16"/>
  <c r="B14391" i="16"/>
  <c r="C14391" i="16"/>
  <c r="K6452" i="16"/>
  <c r="L6452" i="16"/>
  <c r="B13298" i="16"/>
  <c r="D13299" i="16"/>
  <c r="C13298" i="16"/>
  <c r="J5235" i="16"/>
  <c r="E5564" i="16"/>
  <c r="F5561" i="16"/>
  <c r="H5561" i="16"/>
  <c r="J5561" i="16"/>
  <c r="I5561" i="16"/>
  <c r="E4947" i="16"/>
  <c r="J13297" i="16"/>
  <c r="C12664" i="16"/>
  <c r="B12664" i="16"/>
  <c r="D5381" i="16"/>
  <c r="D5380" i="16"/>
  <c r="D5379" i="16"/>
  <c r="B5378" i="16"/>
  <c r="C5378" i="16"/>
  <c r="E13410" i="16"/>
  <c r="I13409" i="16"/>
  <c r="E7302" i="16"/>
  <c r="D15700" i="16"/>
  <c r="B15699" i="16"/>
  <c r="C15699" i="16"/>
  <c r="E13193" i="16"/>
  <c r="J13190" i="16"/>
  <c r="I13190" i="16"/>
  <c r="H13190" i="16"/>
  <c r="F13190" i="16"/>
  <c r="E15917" i="16"/>
  <c r="I15916" i="16"/>
  <c r="H15916" i="16"/>
  <c r="F15916" i="16"/>
  <c r="K15916" i="16"/>
  <c r="L15916" i="16"/>
  <c r="J15916" i="16"/>
  <c r="F15371" i="16"/>
  <c r="E15372" i="16"/>
  <c r="J15371" i="16"/>
  <c r="I15371" i="16"/>
  <c r="D14500" i="16"/>
  <c r="B14499" i="16"/>
  <c r="C14499" i="16"/>
  <c r="F10925" i="16"/>
  <c r="B8772" i="16"/>
  <c r="C8772" i="16"/>
  <c r="J6201" i="16"/>
  <c r="E6202" i="16"/>
  <c r="H6201" i="16"/>
  <c r="F6201" i="16"/>
  <c r="K6201" i="16"/>
  <c r="J7817" i="16"/>
  <c r="E7818" i="16"/>
  <c r="H7817" i="16"/>
  <c r="F7817" i="16"/>
  <c r="K7817" i="16"/>
  <c r="L7817" i="16"/>
  <c r="I7817" i="16"/>
  <c r="E10329" i="16"/>
  <c r="J10326" i="16"/>
  <c r="I10326" i="16"/>
  <c r="H10326" i="16"/>
  <c r="F10326" i="16"/>
  <c r="D13847" i="16"/>
  <c r="C13846" i="16"/>
  <c r="B13846" i="16"/>
  <c r="D12993" i="16"/>
  <c r="B12992" i="16"/>
  <c r="C12992" i="16"/>
  <c r="D14718" i="16"/>
  <c r="B14717" i="16"/>
  <c r="C14717" i="16"/>
  <c r="F16334" i="16"/>
  <c r="K16334" i="16"/>
  <c r="L10477" i="16"/>
  <c r="B15371" i="16"/>
  <c r="C15371" i="16"/>
  <c r="D15372" i="16"/>
  <c r="K12011" i="16"/>
  <c r="L12011" i="16"/>
  <c r="L5235" i="16"/>
  <c r="I6456" i="16"/>
  <c r="E6457" i="16"/>
  <c r="H6456" i="16"/>
  <c r="F6456" i="16"/>
  <c r="K6456" i="16"/>
  <c r="L6456" i="16"/>
  <c r="L5888" i="16"/>
  <c r="E5456" i="16"/>
  <c r="E14609" i="16"/>
  <c r="J14608" i="16"/>
  <c r="I14608" i="16"/>
  <c r="B81" i="16"/>
  <c r="C81" i="16"/>
  <c r="D82" i="16"/>
  <c r="E14065" i="16"/>
  <c r="F14062" i="16"/>
  <c r="K14062" i="16"/>
  <c r="L14062" i="16"/>
  <c r="J14062" i="16"/>
  <c r="I14062" i="16"/>
  <c r="H14062" i="16"/>
  <c r="J11061" i="16"/>
  <c r="I11061" i="16"/>
  <c r="E11062" i="16"/>
  <c r="H11061" i="16"/>
  <c r="F11061" i="16"/>
  <c r="K11061" i="16"/>
  <c r="L11061" i="16"/>
  <c r="D13091" i="16"/>
  <c r="C13090" i="16"/>
  <c r="B13090" i="16"/>
  <c r="I11845" i="16"/>
  <c r="E11846" i="16"/>
  <c r="H11845" i="16"/>
  <c r="E13091" i="16"/>
  <c r="E15045" i="16"/>
  <c r="I15044" i="16"/>
  <c r="H15044" i="16"/>
  <c r="F15044" i="16"/>
  <c r="E4948" i="16"/>
  <c r="H4947" i="16"/>
  <c r="F4947" i="16"/>
  <c r="K4947" i="16"/>
  <c r="L4947" i="16"/>
  <c r="J4947" i="16"/>
  <c r="I4947" i="16"/>
  <c r="E15808" i="16"/>
  <c r="J15807" i="16"/>
  <c r="I15807" i="16"/>
  <c r="C14280" i="16"/>
  <c r="B14280" i="16"/>
  <c r="D14281" i="16"/>
  <c r="E11434" i="16"/>
  <c r="J11433" i="16"/>
  <c r="H11433" i="16"/>
  <c r="C421" i="16"/>
  <c r="D422" i="16"/>
  <c r="B421" i="16"/>
  <c r="E6377" i="16"/>
  <c r="B16135" i="16"/>
  <c r="C16135" i="16"/>
  <c r="D16136" i="16"/>
  <c r="C13299" i="16"/>
  <c r="D13300" i="16"/>
  <c r="B13299" i="16"/>
  <c r="B5376" i="16"/>
  <c r="C5376" i="16"/>
  <c r="D14937" i="16"/>
  <c r="B14936" i="16"/>
  <c r="C14936" i="16"/>
  <c r="L5343" i="16"/>
  <c r="J10019" i="16"/>
  <c r="K12990" i="16"/>
  <c r="L12990" i="16"/>
  <c r="I10327" i="16"/>
  <c r="E14826" i="16"/>
  <c r="J16334" i="16"/>
  <c r="D15809" i="16"/>
  <c r="B15808" i="16"/>
  <c r="C15808" i="16"/>
  <c r="E5674" i="16"/>
  <c r="B11981" i="16"/>
  <c r="C11981" i="16"/>
  <c r="E9867" i="16"/>
  <c r="I9864" i="16"/>
  <c r="H9864" i="16"/>
  <c r="F9864" i="16"/>
  <c r="K9864" i="16"/>
  <c r="J9864" i="16"/>
  <c r="D16237" i="16"/>
  <c r="C16236" i="16"/>
  <c r="B16236" i="16"/>
  <c r="J6292" i="16"/>
  <c r="I6292" i="16"/>
  <c r="E6293" i="16"/>
  <c r="H6292" i="16"/>
  <c r="F6292" i="16"/>
  <c r="K6292" i="16"/>
  <c r="L6292" i="16"/>
  <c r="E16237" i="16"/>
  <c r="E14500" i="16"/>
  <c r="F14499" i="16"/>
  <c r="K14499" i="16"/>
  <c r="L14499" i="16"/>
  <c r="I14499" i="16"/>
  <c r="H14499" i="16"/>
  <c r="K8333" i="16"/>
  <c r="L8333" i="16"/>
  <c r="E10174" i="16"/>
  <c r="H10173" i="16"/>
  <c r="J10173" i="16"/>
  <c r="D15047" i="16"/>
  <c r="C15046" i="16"/>
  <c r="B15046" i="16"/>
  <c r="H14063" i="16"/>
  <c r="K14063" i="16"/>
  <c r="L14063" i="16"/>
  <c r="C1603" i="16"/>
  <c r="D1604" i="16"/>
  <c r="B1603" i="16"/>
  <c r="B3073" i="16"/>
  <c r="C3073" i="16"/>
  <c r="C3679" i="16"/>
  <c r="B3679" i="16"/>
  <c r="C856" i="16"/>
  <c r="D857" i="16"/>
  <c r="B856" i="16"/>
  <c r="D12815" i="16"/>
  <c r="B12814" i="16"/>
  <c r="C12814" i="16"/>
  <c r="E7393" i="16"/>
  <c r="E16135" i="16"/>
  <c r="J16134" i="16"/>
  <c r="I16134" i="16"/>
  <c r="J9711" i="16"/>
  <c r="F9711" i="16"/>
  <c r="E9712" i="16"/>
  <c r="I9711" i="16"/>
  <c r="H9711" i="16"/>
  <c r="E11193" i="16"/>
  <c r="J11190" i="16"/>
  <c r="I11190" i="16"/>
  <c r="H11190" i="16"/>
  <c r="F11190" i="16"/>
  <c r="K11190" i="16"/>
  <c r="L11190" i="16"/>
  <c r="E12663" i="16"/>
  <c r="D543" i="16"/>
  <c r="C542" i="16"/>
  <c r="B542" i="16"/>
  <c r="D14065" i="16"/>
  <c r="B14064" i="16"/>
  <c r="C14064" i="16"/>
  <c r="D8776" i="16"/>
  <c r="D8775" i="16"/>
  <c r="C8773" i="16"/>
  <c r="D8774" i="16"/>
  <c r="B8773" i="16"/>
  <c r="K16424" i="16"/>
  <c r="L16424" i="16"/>
  <c r="E7065" i="16"/>
  <c r="J10783" i="16"/>
  <c r="I10783" i="16"/>
  <c r="H10783" i="16"/>
  <c r="F10783" i="16"/>
  <c r="K10783" i="16"/>
  <c r="L10783" i="16"/>
  <c r="E10784" i="16"/>
  <c r="L5889" i="16"/>
  <c r="K9399" i="16"/>
  <c r="L9399" i="16"/>
  <c r="I10019" i="16"/>
  <c r="D12900" i="16"/>
  <c r="B12899" i="16"/>
  <c r="C12899" i="16"/>
  <c r="J10327" i="16"/>
  <c r="K14277" i="16"/>
  <c r="L14277" i="16"/>
  <c r="B299" i="16"/>
  <c r="C299" i="16"/>
  <c r="D300" i="16"/>
  <c r="E7218" i="16"/>
  <c r="H7217" i="16"/>
  <c r="K7698" i="16"/>
  <c r="L7698" i="16"/>
  <c r="E4862" i="16"/>
  <c r="E12817" i="16"/>
  <c r="J12814" i="16"/>
  <c r="I12814" i="16"/>
  <c r="H12814" i="16"/>
  <c r="F12814" i="16"/>
  <c r="K12814" i="16"/>
  <c r="L12814" i="16"/>
  <c r="E12737" i="16"/>
  <c r="H12736" i="16"/>
  <c r="J12736" i="16"/>
  <c r="F9865" i="16"/>
  <c r="K9865" i="16"/>
  <c r="L9865" i="16"/>
  <c r="J11315" i="16"/>
  <c r="I11315" i="16"/>
  <c r="F11315" i="16"/>
  <c r="E11316" i="16"/>
  <c r="H11315" i="16"/>
  <c r="E16027" i="16"/>
  <c r="F16024" i="16"/>
  <c r="J16024" i="16"/>
  <c r="H16024" i="16"/>
  <c r="I16024" i="16"/>
  <c r="I14063" i="16"/>
  <c r="K11929" i="16"/>
  <c r="L11929" i="16"/>
  <c r="C13955" i="16"/>
  <c r="D13956" i="16"/>
  <c r="B13955" i="16"/>
  <c r="B16334" i="16"/>
  <c r="C16334" i="16"/>
  <c r="D16335" i="16"/>
  <c r="D3077" i="16"/>
  <c r="D3076" i="16"/>
  <c r="C3074" i="16"/>
  <c r="D3075" i="16"/>
  <c r="B3074" i="16"/>
  <c r="K13950" i="16"/>
  <c r="L13950" i="16"/>
  <c r="D3683" i="16"/>
  <c r="D3682" i="16"/>
  <c r="D3681" i="16"/>
  <c r="B3680" i="16"/>
  <c r="C3680" i="16"/>
  <c r="E5135" i="16"/>
  <c r="D13738" i="16"/>
  <c r="B13737" i="16"/>
  <c r="C13737" i="16"/>
  <c r="E4783" i="16"/>
  <c r="E8337" i="16"/>
  <c r="H13191" i="16"/>
  <c r="C16512" i="16"/>
  <c r="D16513" i="16"/>
  <c r="B16512" i="16"/>
  <c r="E6002" i="16"/>
  <c r="H6001" i="16"/>
  <c r="J6001" i="16"/>
  <c r="E15590" i="16"/>
  <c r="E13737" i="16"/>
  <c r="I13736" i="16"/>
  <c r="H13736" i="16"/>
  <c r="F13736" i="16"/>
  <c r="K13736" i="16"/>
  <c r="L13736" i="16"/>
  <c r="J13736" i="16"/>
  <c r="B16589" i="16"/>
  <c r="C16589" i="16"/>
  <c r="D16590" i="16"/>
  <c r="E11933" i="16"/>
  <c r="I11545" i="16"/>
  <c r="F11545" i="16"/>
  <c r="K11545" i="16"/>
  <c r="L11545" i="16"/>
  <c r="E11546" i="16"/>
  <c r="H11545" i="16"/>
  <c r="E11752" i="16"/>
  <c r="L8334" i="16"/>
  <c r="E5040" i="16"/>
  <c r="H5037" i="16"/>
  <c r="F5037" i="16"/>
  <c r="K5037" i="16"/>
  <c r="J5037" i="16"/>
  <c r="I5037" i="16"/>
  <c r="E16511" i="16"/>
  <c r="I16510" i="16"/>
  <c r="H16510" i="16"/>
  <c r="F16510" i="16"/>
  <c r="J16510" i="16"/>
  <c r="I5038" i="16"/>
  <c r="B14171" i="16"/>
  <c r="C14171" i="16"/>
  <c r="D14172" i="16"/>
  <c r="E10481" i="16"/>
  <c r="J11191" i="16"/>
  <c r="J5038" i="16"/>
  <c r="K16589" i="16"/>
  <c r="L16589" i="16"/>
  <c r="B8771" i="16"/>
  <c r="C8771" i="16"/>
  <c r="E16428" i="16"/>
  <c r="E5347" i="16"/>
  <c r="E12994" i="16"/>
  <c r="C13190" i="16"/>
  <c r="D13191" i="16"/>
  <c r="B13190" i="16"/>
  <c r="E15262" i="16"/>
  <c r="E9251" i="16"/>
  <c r="J9248" i="16"/>
  <c r="I9248" i="16"/>
  <c r="H9248" i="16"/>
  <c r="F9248" i="16"/>
  <c r="K9248" i="16"/>
  <c r="L9248" i="16"/>
  <c r="I6104" i="16"/>
  <c r="E6105" i="16"/>
  <c r="H6104" i="16"/>
  <c r="F6104" i="16"/>
  <c r="K6104" i="16"/>
  <c r="J6104" i="16"/>
  <c r="K7298" i="16"/>
  <c r="L7298" i="16"/>
  <c r="B11982" i="16"/>
  <c r="C11982" i="16"/>
  <c r="C14608" i="16"/>
  <c r="D14609" i="16"/>
  <c r="B14608" i="16"/>
  <c r="I8787" i="16"/>
  <c r="E8788" i="16"/>
  <c r="H8787" i="16"/>
  <c r="F8787" i="16"/>
  <c r="K8787" i="16"/>
  <c r="L8787" i="16"/>
  <c r="J8787" i="16"/>
  <c r="E12015" i="16"/>
  <c r="I11191" i="16"/>
  <c r="K14386" i="16"/>
  <c r="L14386" i="16"/>
  <c r="E11653" i="16"/>
  <c r="F11650" i="16"/>
  <c r="K11650" i="16"/>
  <c r="L11650" i="16"/>
  <c r="H11650" i="16"/>
  <c r="I11650" i="16"/>
  <c r="J11650" i="16"/>
  <c r="E5892" i="16"/>
  <c r="B2628" i="16"/>
  <c r="D2629" i="16"/>
  <c r="C2628" i="16"/>
  <c r="F2626" i="16"/>
  <c r="K2626" i="16"/>
  <c r="L2626" i="16"/>
  <c r="K5452" i="16"/>
  <c r="L5452" i="16"/>
  <c r="J13191" i="16"/>
  <c r="B16025" i="16"/>
  <c r="C16025" i="16"/>
  <c r="D16026" i="16"/>
  <c r="K15259" i="16"/>
  <c r="L15259" i="16"/>
  <c r="J14935" i="16"/>
  <c r="E14936" i="16"/>
  <c r="I14935" i="16"/>
  <c r="H14935" i="16"/>
  <c r="F14935" i="16"/>
  <c r="K14935" i="16"/>
  <c r="L14935" i="16"/>
  <c r="D16426" i="16"/>
  <c r="B16425" i="16"/>
  <c r="C16425" i="16"/>
  <c r="C3072" i="16"/>
  <c r="B3072" i="16"/>
  <c r="E14718" i="16"/>
  <c r="I14717" i="16"/>
  <c r="H14717" i="16"/>
  <c r="F14717" i="16"/>
  <c r="K14717" i="16"/>
  <c r="L14717" i="16"/>
  <c r="B15480" i="16"/>
  <c r="C15480" i="16"/>
  <c r="D15481" i="16"/>
  <c r="E10927" i="16"/>
  <c r="I10924" i="16"/>
  <c r="H10924" i="16"/>
  <c r="F10924" i="16"/>
  <c r="K10924" i="16"/>
  <c r="L10924" i="16"/>
  <c r="J10924" i="16"/>
  <c r="E13300" i="16"/>
  <c r="L9095" i="16"/>
  <c r="B15589" i="16"/>
  <c r="C15589" i="16"/>
  <c r="D15590" i="16"/>
  <c r="J12900" i="16"/>
  <c r="E12901" i="16"/>
  <c r="I12900" i="16"/>
  <c r="H12900" i="16"/>
  <c r="F12900" i="16"/>
  <c r="K12900" i="16"/>
  <c r="L12900" i="16"/>
  <c r="C13520" i="16"/>
  <c r="B13520" i="16"/>
  <c r="D13521" i="16"/>
  <c r="F5038" i="16"/>
  <c r="K5038" i="16"/>
  <c r="J10925" i="16"/>
  <c r="E9097" i="16"/>
  <c r="I9094" i="16"/>
  <c r="H9094" i="16"/>
  <c r="F9094" i="16"/>
  <c r="K9094" i="16"/>
  <c r="L9094" i="16"/>
  <c r="J9094" i="16"/>
  <c r="D15155" i="16"/>
  <c r="C15154" i="16"/>
  <c r="B15154" i="16"/>
  <c r="B14826" i="16"/>
  <c r="D14827" i="16"/>
  <c r="C14826" i="16"/>
  <c r="J8482" i="16"/>
  <c r="E8483" i="16"/>
  <c r="H8482" i="16"/>
  <c r="E14174" i="16"/>
  <c r="H14171" i="16"/>
  <c r="F14171" i="16"/>
  <c r="K14171" i="16"/>
  <c r="L14171" i="16"/>
  <c r="J14171" i="16"/>
  <c r="I14171" i="16"/>
  <c r="E9403" i="16"/>
  <c r="E10021" i="16"/>
  <c r="I10018" i="16"/>
  <c r="H10018" i="16"/>
  <c r="F10018" i="16"/>
  <c r="K10018" i="16"/>
  <c r="J10018" i="16"/>
  <c r="L7389" i="16"/>
  <c r="D15917" i="16"/>
  <c r="B15916" i="16"/>
  <c r="C15916" i="16"/>
  <c r="K5234" i="16"/>
  <c r="L5234" i="16"/>
  <c r="I9249" i="16"/>
  <c r="L9249" i="16"/>
  <c r="E14281" i="16"/>
  <c r="B13411" i="16"/>
  <c r="C13411" i="16"/>
  <c r="D13412" i="16"/>
  <c r="E7702" i="16"/>
  <c r="J8198" i="16"/>
  <c r="I8198" i="16"/>
  <c r="E8199" i="16"/>
  <c r="H8198" i="16"/>
  <c r="F8198" i="16"/>
  <c r="K8198" i="16"/>
  <c r="D11986" i="16"/>
  <c r="D11985" i="16"/>
  <c r="D11984" i="16"/>
  <c r="B11983" i="16"/>
  <c r="C11983" i="16"/>
  <c r="E13846" i="16"/>
  <c r="H13845" i="16"/>
  <c r="I13845" i="16"/>
  <c r="B663" i="16"/>
  <c r="C663" i="16"/>
  <c r="D664" i="16"/>
  <c r="E15699" i="16"/>
  <c r="H15698" i="16"/>
  <c r="I15698" i="16"/>
  <c r="F15698" i="16"/>
  <c r="F11191" i="16"/>
  <c r="J7138" i="16"/>
  <c r="I7138" i="16"/>
  <c r="E7139" i="16"/>
  <c r="H7138" i="16"/>
  <c r="E14390" i="16"/>
  <c r="I8065" i="16"/>
  <c r="E8066" i="16"/>
  <c r="H8065" i="16"/>
  <c r="D2325" i="16"/>
  <c r="B2324" i="16"/>
  <c r="C2324" i="16"/>
  <c r="D155" i="16"/>
  <c r="B154" i="16"/>
  <c r="C154" i="16"/>
  <c r="F13191" i="16"/>
  <c r="K13191" i="16"/>
  <c r="L13191" i="16"/>
  <c r="C2434" i="16"/>
  <c r="D2435" i="16"/>
  <c r="B2434" i="16"/>
  <c r="E9558" i="16"/>
  <c r="I9557" i="16"/>
  <c r="H9557" i="16"/>
  <c r="F10635" i="16"/>
  <c r="K10635" i="16"/>
  <c r="L10635" i="16"/>
  <c r="I10635" i="16"/>
  <c r="H10635" i="16"/>
  <c r="E10636" i="16"/>
  <c r="E13954" i="16"/>
  <c r="J7593" i="16"/>
  <c r="I7593" i="16"/>
  <c r="E7594" i="16"/>
  <c r="H7593" i="16"/>
  <c r="B227" i="16"/>
  <c r="C227" i="16"/>
  <c r="D228" i="16"/>
  <c r="E15482" i="16"/>
  <c r="J15479" i="16"/>
  <c r="H15479" i="16"/>
  <c r="F15479" i="16"/>
  <c r="K15479" i="16"/>
  <c r="I15479" i="16"/>
  <c r="E16336" i="16"/>
  <c r="J16333" i="16"/>
  <c r="I16333" i="16"/>
  <c r="H16333" i="16"/>
  <c r="F16333" i="16"/>
  <c r="K16333" i="16"/>
  <c r="L16333" i="16"/>
  <c r="K10019" i="16"/>
  <c r="D13628" i="16"/>
  <c r="B13627" i="16"/>
  <c r="C13627" i="16"/>
  <c r="B12736" i="16"/>
  <c r="C12736" i="16"/>
  <c r="D12737" i="16"/>
  <c r="K5561" i="16"/>
  <c r="L5561" i="16"/>
  <c r="E5565" i="16"/>
  <c r="D14393" i="16"/>
  <c r="B14392" i="16"/>
  <c r="C14392" i="16"/>
  <c r="H5038" i="16"/>
  <c r="I16588" i="16"/>
  <c r="H16588" i="16"/>
  <c r="J16588" i="16"/>
  <c r="F16588" i="16"/>
  <c r="K16588" i="16"/>
  <c r="L16588" i="16"/>
  <c r="H10925" i="16"/>
  <c r="I9095" i="16"/>
  <c r="K13296" i="16"/>
  <c r="L13296" i="16"/>
  <c r="B15262" i="16"/>
  <c r="C15262" i="16"/>
  <c r="D15263" i="16"/>
  <c r="L14823" i="16"/>
  <c r="B5377" i="16"/>
  <c r="C5377" i="16"/>
  <c r="J14172" i="16"/>
  <c r="E8634" i="16"/>
  <c r="J8633" i="16"/>
  <c r="E13628" i="16"/>
  <c r="F13627" i="16"/>
  <c r="F10327" i="16"/>
  <c r="K10327" i="16"/>
  <c r="L10327" i="16"/>
  <c r="E5238" i="16"/>
  <c r="E7939" i="16"/>
  <c r="H7938" i="16"/>
  <c r="J9249" i="16"/>
  <c r="E5784" i="16"/>
  <c r="H5783" i="16"/>
  <c r="D1051" i="16"/>
  <c r="B1050" i="16"/>
  <c r="C1050" i="16"/>
  <c r="I16334" i="16"/>
  <c r="E4711" i="16"/>
  <c r="F4710" i="16"/>
  <c r="K4710" i="16"/>
  <c r="L4710" i="16"/>
  <c r="H4710" i="16"/>
  <c r="J4710" i="16"/>
  <c r="I4710" i="16"/>
  <c r="J9865" i="16"/>
  <c r="H11191" i="16"/>
  <c r="B1242" i="16"/>
  <c r="C1242" i="16"/>
  <c r="D1243" i="16"/>
  <c r="H11651" i="16"/>
  <c r="K11651" i="16"/>
  <c r="L11651" i="16"/>
  <c r="F2627" i="16"/>
  <c r="K2627" i="16"/>
  <c r="L2627" i="16"/>
  <c r="E15154" i="16"/>
  <c r="H15153" i="16"/>
  <c r="I15153" i="16"/>
  <c r="F15153" i="16"/>
  <c r="I13191" i="16"/>
  <c r="E8942" i="16"/>
  <c r="H8941" i="16"/>
  <c r="F8941" i="16"/>
  <c r="K8941" i="16"/>
  <c r="J8941" i="16"/>
  <c r="H94" i="1"/>
  <c r="I94" i="1"/>
  <c r="B94" i="1"/>
  <c r="C94" i="1"/>
  <c r="A95" i="1"/>
  <c r="E7491" i="16"/>
  <c r="J7490" i="16"/>
  <c r="B1965" i="16"/>
  <c r="C1965" i="16"/>
  <c r="D1966" i="16"/>
  <c r="B3678" i="16"/>
  <c r="C3678" i="16"/>
  <c r="E13519" i="16"/>
  <c r="I13518" i="16"/>
  <c r="H15480" i="16"/>
  <c r="K15480" i="16"/>
  <c r="L15480" i="16"/>
  <c r="D13739" i="16"/>
  <c r="B13738" i="16"/>
  <c r="C13738" i="16"/>
  <c r="D3080" i="16"/>
  <c r="D3079" i="16"/>
  <c r="D3078" i="16"/>
  <c r="B3077" i="16"/>
  <c r="C3077" i="16"/>
  <c r="K11315" i="16"/>
  <c r="L11315" i="16"/>
  <c r="E12738" i="16"/>
  <c r="H12735" i="16"/>
  <c r="J12735" i="16"/>
  <c r="I12735" i="16"/>
  <c r="F12735" i="16"/>
  <c r="K12735" i="16"/>
  <c r="L12735" i="16"/>
  <c r="J4862" i="16"/>
  <c r="E4863" i="16"/>
  <c r="H4862" i="16"/>
  <c r="F4862" i="16"/>
  <c r="J7217" i="16"/>
  <c r="B12900" i="16"/>
  <c r="D12901" i="16"/>
  <c r="C12900" i="16"/>
  <c r="B8774" i="16"/>
  <c r="C8774" i="16"/>
  <c r="H16134" i="16"/>
  <c r="E16238" i="16"/>
  <c r="I16237" i="16"/>
  <c r="H16237" i="16"/>
  <c r="B15809" i="16"/>
  <c r="C15809" i="16"/>
  <c r="D15810" i="16"/>
  <c r="E6378" i="16"/>
  <c r="H6377" i="16"/>
  <c r="F6377" i="16"/>
  <c r="F11433" i="16"/>
  <c r="K11433" i="16"/>
  <c r="H15807" i="16"/>
  <c r="K15044" i="16"/>
  <c r="L15044" i="16"/>
  <c r="H14608" i="16"/>
  <c r="B14718" i="16"/>
  <c r="C14718" i="16"/>
  <c r="D14719" i="16"/>
  <c r="K10925" i="16"/>
  <c r="L10925" i="16"/>
  <c r="K13190" i="16"/>
  <c r="L13190" i="16"/>
  <c r="B664" i="16"/>
  <c r="C664" i="16"/>
  <c r="D665" i="16"/>
  <c r="E11753" i="16"/>
  <c r="J11750" i="16"/>
  <c r="I11750" i="16"/>
  <c r="H11750" i="16"/>
  <c r="F11750" i="16"/>
  <c r="E13520" i="16"/>
  <c r="I13517" i="16"/>
  <c r="H13517" i="16"/>
  <c r="F13517" i="16"/>
  <c r="K13517" i="16"/>
  <c r="L13517" i="16"/>
  <c r="J13517" i="16"/>
  <c r="I11751" i="16"/>
  <c r="D301" i="16"/>
  <c r="B300" i="16"/>
  <c r="C300" i="16"/>
  <c r="B543" i="16"/>
  <c r="C543" i="16"/>
  <c r="D544" i="16"/>
  <c r="D13092" i="16"/>
  <c r="B13091" i="16"/>
  <c r="C13091" i="16"/>
  <c r="I7490" i="16"/>
  <c r="E7940" i="16"/>
  <c r="H7937" i="16"/>
  <c r="F7937" i="16"/>
  <c r="K7937" i="16"/>
  <c r="L7937" i="16"/>
  <c r="I7937" i="16"/>
  <c r="J7937" i="16"/>
  <c r="I5565" i="16"/>
  <c r="E5566" i="16"/>
  <c r="H5565" i="16"/>
  <c r="F5565" i="16"/>
  <c r="K5565" i="16"/>
  <c r="E11934" i="16"/>
  <c r="E7303" i="16"/>
  <c r="H7302" i="16"/>
  <c r="F7302" i="16"/>
  <c r="F5783" i="16"/>
  <c r="K5783" i="16"/>
  <c r="L5783" i="16"/>
  <c r="F7938" i="16"/>
  <c r="K7938" i="16"/>
  <c r="L15479" i="16"/>
  <c r="E7595" i="16"/>
  <c r="H7592" i="16"/>
  <c r="F7592" i="16"/>
  <c r="K7592" i="16"/>
  <c r="I7592" i="16"/>
  <c r="J7592" i="16"/>
  <c r="F9557" i="16"/>
  <c r="K9557" i="16"/>
  <c r="L9557" i="16"/>
  <c r="E8067" i="16"/>
  <c r="F8064" i="16"/>
  <c r="K8064" i="16"/>
  <c r="L8064" i="16"/>
  <c r="H8064" i="16"/>
  <c r="I8064" i="16"/>
  <c r="J8064" i="16"/>
  <c r="E14391" i="16"/>
  <c r="I14390" i="16"/>
  <c r="H14390" i="16"/>
  <c r="K15698" i="16"/>
  <c r="L15698" i="16"/>
  <c r="F13845" i="16"/>
  <c r="K13845" i="16"/>
  <c r="L13845" i="16"/>
  <c r="B11985" i="16"/>
  <c r="C11985" i="16"/>
  <c r="D15918" i="16"/>
  <c r="C15917" i="16"/>
  <c r="B15917" i="16"/>
  <c r="E14175" i="16"/>
  <c r="E9098" i="16"/>
  <c r="E10928" i="16"/>
  <c r="E14719" i="16"/>
  <c r="I14716" i="16"/>
  <c r="H14716" i="16"/>
  <c r="F14716" i="16"/>
  <c r="K14716" i="16"/>
  <c r="J14716" i="16"/>
  <c r="F6001" i="16"/>
  <c r="K6001" i="16"/>
  <c r="J4783" i="16"/>
  <c r="I4783" i="16"/>
  <c r="E4784" i="16"/>
  <c r="H4783" i="16"/>
  <c r="F4783" i="16"/>
  <c r="E5136" i="16"/>
  <c r="H5135" i="16"/>
  <c r="F5135" i="16"/>
  <c r="I7065" i="16"/>
  <c r="E7066" i="16"/>
  <c r="H7065" i="16"/>
  <c r="F7065" i="16"/>
  <c r="K7065" i="16"/>
  <c r="D8779" i="16"/>
  <c r="D8778" i="16"/>
  <c r="C8776" i="16"/>
  <c r="D8777" i="16"/>
  <c r="B8776" i="16"/>
  <c r="F10173" i="16"/>
  <c r="K10173" i="16"/>
  <c r="E14501" i="16"/>
  <c r="F14498" i="16"/>
  <c r="J14498" i="16"/>
  <c r="H14498" i="16"/>
  <c r="I14498" i="16"/>
  <c r="L9864" i="16"/>
  <c r="C16136" i="16"/>
  <c r="B16136" i="16"/>
  <c r="D16137" i="16"/>
  <c r="B14281" i="16"/>
  <c r="C14281" i="16"/>
  <c r="D14282" i="16"/>
  <c r="E15046" i="16"/>
  <c r="H15043" i="16"/>
  <c r="F15043" i="16"/>
  <c r="K15043" i="16"/>
  <c r="L15043" i="16"/>
  <c r="I15043" i="16"/>
  <c r="J15043" i="16"/>
  <c r="E11847" i="16"/>
  <c r="F11844" i="16"/>
  <c r="K11844" i="16"/>
  <c r="L11844" i="16"/>
  <c r="I11844" i="16"/>
  <c r="J11844" i="16"/>
  <c r="H11844" i="16"/>
  <c r="E14066" i="16"/>
  <c r="B12993" i="16"/>
  <c r="C12993" i="16"/>
  <c r="D12994" i="16"/>
  <c r="E10330" i="16"/>
  <c r="E6203" i="16"/>
  <c r="F6200" i="16"/>
  <c r="K6200" i="16"/>
  <c r="L6200" i="16"/>
  <c r="J6200" i="16"/>
  <c r="H6200" i="16"/>
  <c r="I6200" i="16"/>
  <c r="D14501" i="16"/>
  <c r="B14500" i="16"/>
  <c r="C14500" i="16"/>
  <c r="B5379" i="16"/>
  <c r="C5379" i="16"/>
  <c r="H13954" i="16"/>
  <c r="E13955" i="16"/>
  <c r="F13954" i="16"/>
  <c r="K13954" i="16"/>
  <c r="L13954" i="16"/>
  <c r="I13954" i="16"/>
  <c r="D16427" i="16"/>
  <c r="B16426" i="16"/>
  <c r="C16426" i="16"/>
  <c r="E15591" i="16"/>
  <c r="J15588" i="16"/>
  <c r="I15588" i="16"/>
  <c r="F15588" i="16"/>
  <c r="H15588" i="16"/>
  <c r="E16337" i="16"/>
  <c r="D2326" i="16"/>
  <c r="B2325" i="16"/>
  <c r="C2325" i="16"/>
  <c r="F2325" i="16"/>
  <c r="K2325" i="16"/>
  <c r="L2325" i="16"/>
  <c r="J5892" i="16"/>
  <c r="I5892" i="16"/>
  <c r="E5893" i="16"/>
  <c r="H5892" i="16"/>
  <c r="F5892" i="16"/>
  <c r="B16237" i="16"/>
  <c r="C16237" i="16"/>
  <c r="D16238" i="16"/>
  <c r="E13411" i="16"/>
  <c r="I13408" i="16"/>
  <c r="H13408" i="16"/>
  <c r="F13408" i="16"/>
  <c r="J13408" i="16"/>
  <c r="B15263" i="16"/>
  <c r="D15264" i="16"/>
  <c r="C15263" i="16"/>
  <c r="L5037" i="16"/>
  <c r="D12816" i="16"/>
  <c r="B12815" i="16"/>
  <c r="C12815" i="16"/>
  <c r="E14610" i="16"/>
  <c r="F14607" i="16"/>
  <c r="J14607" i="16"/>
  <c r="I14607" i="16"/>
  <c r="H14607" i="16"/>
  <c r="E8943" i="16"/>
  <c r="H8940" i="16"/>
  <c r="F8940" i="16"/>
  <c r="J8940" i="16"/>
  <c r="I8940" i="16"/>
  <c r="F8633" i="16"/>
  <c r="D13629" i="16"/>
  <c r="C13628" i="16"/>
  <c r="B13628" i="16"/>
  <c r="A96" i="1"/>
  <c r="H95" i="1"/>
  <c r="I95" i="1"/>
  <c r="B95" i="1"/>
  <c r="C95" i="1"/>
  <c r="I8941" i="16"/>
  <c r="L8941" i="16"/>
  <c r="I7938" i="16"/>
  <c r="J13627" i="16"/>
  <c r="I8633" i="16"/>
  <c r="L10019" i="16"/>
  <c r="F7593" i="16"/>
  <c r="K7593" i="16"/>
  <c r="L7593" i="16"/>
  <c r="E10637" i="16"/>
  <c r="I10634" i="16"/>
  <c r="H10634" i="16"/>
  <c r="F10634" i="16"/>
  <c r="J10634" i="16"/>
  <c r="F8065" i="16"/>
  <c r="K8065" i="16"/>
  <c r="L8065" i="16"/>
  <c r="D11988" i="16"/>
  <c r="D11987" i="16"/>
  <c r="B11986" i="16"/>
  <c r="C11986" i="16"/>
  <c r="D11989" i="16"/>
  <c r="E7703" i="16"/>
  <c r="J7702" i="16"/>
  <c r="E14282" i="16"/>
  <c r="I14281" i="16"/>
  <c r="H14281" i="16"/>
  <c r="F14281" i="16"/>
  <c r="K14281" i="16"/>
  <c r="L14281" i="16"/>
  <c r="I9403" i="16"/>
  <c r="E9404" i="16"/>
  <c r="H9403" i="16"/>
  <c r="F9403" i="16"/>
  <c r="E12902" i="16"/>
  <c r="H12899" i="16"/>
  <c r="I12899" i="16"/>
  <c r="J12899" i="16"/>
  <c r="F12899" i="16"/>
  <c r="K12899" i="16"/>
  <c r="D15482" i="16"/>
  <c r="B15481" i="16"/>
  <c r="C15481" i="16"/>
  <c r="E14937" i="16"/>
  <c r="J14934" i="16"/>
  <c r="I14934" i="16"/>
  <c r="H14934" i="16"/>
  <c r="F14934" i="16"/>
  <c r="K14934" i="16"/>
  <c r="E8789" i="16"/>
  <c r="J8786" i="16"/>
  <c r="I8786" i="16"/>
  <c r="H8786" i="16"/>
  <c r="F8786" i="16"/>
  <c r="K8786" i="16"/>
  <c r="L8786" i="16"/>
  <c r="C13191" i="16"/>
  <c r="D13192" i="16"/>
  <c r="B13191" i="16"/>
  <c r="E10482" i="16"/>
  <c r="H10481" i="16"/>
  <c r="F10481" i="16"/>
  <c r="K10481" i="16"/>
  <c r="K16510" i="16"/>
  <c r="L16510" i="16"/>
  <c r="E5041" i="16"/>
  <c r="E11547" i="16"/>
  <c r="H11544" i="16"/>
  <c r="F11544" i="16"/>
  <c r="K11544" i="16"/>
  <c r="L11544" i="16"/>
  <c r="J11544" i="16"/>
  <c r="I11544" i="16"/>
  <c r="E13738" i="16"/>
  <c r="J13735" i="16"/>
  <c r="I13735" i="16"/>
  <c r="F13735" i="16"/>
  <c r="H13735" i="16"/>
  <c r="K16024" i="16"/>
  <c r="L16024" i="16"/>
  <c r="F12736" i="16"/>
  <c r="K12736" i="16"/>
  <c r="E10785" i="16"/>
  <c r="H10782" i="16"/>
  <c r="F10782" i="16"/>
  <c r="K10782" i="16"/>
  <c r="J10782" i="16"/>
  <c r="I10782" i="16"/>
  <c r="E12664" i="16"/>
  <c r="J12663" i="16"/>
  <c r="E9713" i="16"/>
  <c r="H9710" i="16"/>
  <c r="F9710" i="16"/>
  <c r="K9710" i="16"/>
  <c r="I9710" i="16"/>
  <c r="J9710" i="16"/>
  <c r="C1604" i="16"/>
  <c r="D1605" i="16"/>
  <c r="B1604" i="16"/>
  <c r="J14499" i="16"/>
  <c r="E6294" i="16"/>
  <c r="J6291" i="16"/>
  <c r="I6291" i="16"/>
  <c r="H6291" i="16"/>
  <c r="F6291" i="16"/>
  <c r="K6291" i="16"/>
  <c r="L6291" i="16"/>
  <c r="F5674" i="16"/>
  <c r="K5674" i="16"/>
  <c r="L5674" i="16"/>
  <c r="I5674" i="16"/>
  <c r="E5675" i="16"/>
  <c r="H5674" i="16"/>
  <c r="B422" i="16"/>
  <c r="C422" i="16"/>
  <c r="D423" i="16"/>
  <c r="J15044" i="16"/>
  <c r="F11845" i="16"/>
  <c r="K11845" i="16"/>
  <c r="L11845" i="16"/>
  <c r="E11063" i="16"/>
  <c r="I11060" i="16"/>
  <c r="J11060" i="16"/>
  <c r="F11060" i="16"/>
  <c r="H11060" i="16"/>
  <c r="B82" i="16"/>
  <c r="C82" i="16"/>
  <c r="F6455" i="16"/>
  <c r="J6455" i="16"/>
  <c r="I6455" i="16"/>
  <c r="H6455" i="16"/>
  <c r="I6201" i="16"/>
  <c r="L6201" i="16"/>
  <c r="E13194" i="16"/>
  <c r="E7492" i="16"/>
  <c r="H7489" i="16"/>
  <c r="F7489" i="16"/>
  <c r="K7489" i="16"/>
  <c r="I7489" i="16"/>
  <c r="J7489" i="16"/>
  <c r="J5238" i="16"/>
  <c r="E5239" i="16"/>
  <c r="H5238" i="16"/>
  <c r="D2436" i="16"/>
  <c r="B2435" i="16"/>
  <c r="C2435" i="16"/>
  <c r="F2433" i="16"/>
  <c r="K2433" i="16"/>
  <c r="L2433" i="16"/>
  <c r="D1052" i="16"/>
  <c r="C1051" i="16"/>
  <c r="B1051" i="16"/>
  <c r="B11984" i="16"/>
  <c r="C11984" i="16"/>
  <c r="D16336" i="16"/>
  <c r="B16335" i="16"/>
  <c r="C16335" i="16"/>
  <c r="E11194" i="16"/>
  <c r="J13518" i="16"/>
  <c r="E5785" i="16"/>
  <c r="H5782" i="16"/>
  <c r="F5782" i="16"/>
  <c r="I5782" i="16"/>
  <c r="J5782" i="16"/>
  <c r="L8198" i="16"/>
  <c r="E8484" i="16"/>
  <c r="F8481" i="16"/>
  <c r="K8481" i="16"/>
  <c r="H8481" i="16"/>
  <c r="I8481" i="16"/>
  <c r="J8481" i="16"/>
  <c r="L5038" i="16"/>
  <c r="E13301" i="16"/>
  <c r="I13300" i="16"/>
  <c r="F13300" i="16"/>
  <c r="J13300" i="16"/>
  <c r="H13300" i="16"/>
  <c r="L6104" i="16"/>
  <c r="E9252" i="16"/>
  <c r="B16590" i="16"/>
  <c r="C16590" i="16"/>
  <c r="F15589" i="16"/>
  <c r="E6003" i="16"/>
  <c r="J6000" i="16"/>
  <c r="I6000" i="16"/>
  <c r="H6000" i="16"/>
  <c r="F6000" i="16"/>
  <c r="K6000" i="16"/>
  <c r="L6000" i="16"/>
  <c r="E8338" i="16"/>
  <c r="J8337" i="16"/>
  <c r="B3075" i="16"/>
  <c r="C3075" i="16"/>
  <c r="D13957" i="16"/>
  <c r="B13956" i="16"/>
  <c r="C13956" i="16"/>
  <c r="E16028" i="16"/>
  <c r="E12818" i="16"/>
  <c r="E7219" i="16"/>
  <c r="J7216" i="16"/>
  <c r="H7216" i="16"/>
  <c r="I7216" i="16"/>
  <c r="F7216" i="16"/>
  <c r="K7216" i="16"/>
  <c r="L7216" i="16"/>
  <c r="K9711" i="16"/>
  <c r="L9711" i="16"/>
  <c r="B857" i="16"/>
  <c r="C857" i="16"/>
  <c r="D858" i="16"/>
  <c r="E10175" i="16"/>
  <c r="J10172" i="16"/>
  <c r="I10172" i="16"/>
  <c r="F10172" i="16"/>
  <c r="K10172" i="16"/>
  <c r="L10172" i="16"/>
  <c r="H10172" i="16"/>
  <c r="D14938" i="16"/>
  <c r="B14937" i="16"/>
  <c r="C14937" i="16"/>
  <c r="L16334" i="16"/>
  <c r="E15918" i="16"/>
  <c r="H15915" i="16"/>
  <c r="F15915" i="16"/>
  <c r="K15915" i="16"/>
  <c r="L15915" i="16"/>
  <c r="I15915" i="16"/>
  <c r="J15915" i="16"/>
  <c r="J13409" i="16"/>
  <c r="C5380" i="16"/>
  <c r="B5380" i="16"/>
  <c r="K15153" i="16"/>
  <c r="L15153" i="16"/>
  <c r="B16513" i="16"/>
  <c r="C16513" i="16"/>
  <c r="D16514" i="16"/>
  <c r="E8635" i="16"/>
  <c r="H8632" i="16"/>
  <c r="F8632" i="16"/>
  <c r="K8632" i="16"/>
  <c r="L8632" i="16"/>
  <c r="I8632" i="16"/>
  <c r="J8632" i="16"/>
  <c r="E11654" i="16"/>
  <c r="J15589" i="16"/>
  <c r="B3682" i="16"/>
  <c r="C3682" i="16"/>
  <c r="D15373" i="16"/>
  <c r="C15372" i="16"/>
  <c r="B15372" i="16"/>
  <c r="H8633" i="16"/>
  <c r="E9559" i="16"/>
  <c r="F9556" i="16"/>
  <c r="K9556" i="16"/>
  <c r="L9556" i="16"/>
  <c r="H9556" i="16"/>
  <c r="J9556" i="16"/>
  <c r="I9556" i="16"/>
  <c r="B14827" i="16"/>
  <c r="D14828" i="16"/>
  <c r="C14827" i="16"/>
  <c r="E15263" i="16"/>
  <c r="I15262" i="16"/>
  <c r="J15262" i="16"/>
  <c r="F15262" i="16"/>
  <c r="H15262" i="16"/>
  <c r="C8775" i="16"/>
  <c r="B8775" i="16"/>
  <c r="E16136" i="16"/>
  <c r="I16133" i="16"/>
  <c r="H16133" i="16"/>
  <c r="J16133" i="16"/>
  <c r="F16133" i="16"/>
  <c r="J9557" i="16"/>
  <c r="F13518" i="16"/>
  <c r="I5783" i="16"/>
  <c r="F2434" i="16"/>
  <c r="K2434" i="16"/>
  <c r="L2434" i="16"/>
  <c r="J8065" i="16"/>
  <c r="E7140" i="16"/>
  <c r="F7137" i="16"/>
  <c r="K7137" i="16"/>
  <c r="H7137" i="16"/>
  <c r="J7137" i="16"/>
  <c r="I7137" i="16"/>
  <c r="E15700" i="16"/>
  <c r="J15697" i="16"/>
  <c r="F15697" i="16"/>
  <c r="I15697" i="16"/>
  <c r="H15697" i="16"/>
  <c r="E13847" i="16"/>
  <c r="J13844" i="16"/>
  <c r="F13844" i="16"/>
  <c r="I13844" i="16"/>
  <c r="H13844" i="16"/>
  <c r="L10018" i="16"/>
  <c r="F8482" i="16"/>
  <c r="K8482" i="16"/>
  <c r="B15155" i="16"/>
  <c r="C15155" i="16"/>
  <c r="D15156" i="16"/>
  <c r="C13521" i="16"/>
  <c r="B13521" i="16"/>
  <c r="D13522" i="16"/>
  <c r="C2629" i="16"/>
  <c r="D2630" i="16"/>
  <c r="B2629" i="16"/>
  <c r="J12015" i="16"/>
  <c r="I12015" i="16"/>
  <c r="E12016" i="16"/>
  <c r="H12015" i="16"/>
  <c r="F5347" i="16"/>
  <c r="K5347" i="16"/>
  <c r="E5348" i="16"/>
  <c r="H5347" i="16"/>
  <c r="F11751" i="16"/>
  <c r="H15589" i="16"/>
  <c r="I6001" i="16"/>
  <c r="F7217" i="16"/>
  <c r="K7217" i="16"/>
  <c r="D14066" i="16"/>
  <c r="B14065" i="16"/>
  <c r="C14065" i="16"/>
  <c r="E7394" i="16"/>
  <c r="I7393" i="16"/>
  <c r="I10173" i="16"/>
  <c r="E9868" i="16"/>
  <c r="E14827" i="16"/>
  <c r="I14826" i="16"/>
  <c r="H14826" i="16"/>
  <c r="J14826" i="16"/>
  <c r="F14826" i="16"/>
  <c r="K14826" i="16"/>
  <c r="E13092" i="16"/>
  <c r="F13091" i="16"/>
  <c r="J11845" i="16"/>
  <c r="E5457" i="16"/>
  <c r="H5456" i="16"/>
  <c r="F5456" i="16"/>
  <c r="J6456" i="16"/>
  <c r="D13848" i="16"/>
  <c r="B13847" i="16"/>
  <c r="C13847" i="16"/>
  <c r="E15373" i="16"/>
  <c r="H15370" i="16"/>
  <c r="J15370" i="16"/>
  <c r="F15370" i="16"/>
  <c r="K15370" i="16"/>
  <c r="L15370" i="16"/>
  <c r="I15370" i="16"/>
  <c r="F13409" i="16"/>
  <c r="D5384" i="16"/>
  <c r="D5383" i="16"/>
  <c r="D5382" i="16"/>
  <c r="B5381" i="16"/>
  <c r="C5381" i="16"/>
  <c r="E13629" i="16"/>
  <c r="H13626" i="16"/>
  <c r="J13626" i="16"/>
  <c r="I13626" i="16"/>
  <c r="F13626" i="16"/>
  <c r="K13626" i="16"/>
  <c r="L13626" i="16"/>
  <c r="F7490" i="16"/>
  <c r="E10022" i="16"/>
  <c r="B15047" i="16"/>
  <c r="C15047" i="16"/>
  <c r="D15048" i="16"/>
  <c r="D13301" i="16"/>
  <c r="B13300" i="16"/>
  <c r="C13300" i="16"/>
  <c r="E15155" i="16"/>
  <c r="J15152" i="16"/>
  <c r="I15152" i="16"/>
  <c r="H15152" i="16"/>
  <c r="F15152" i="16"/>
  <c r="K15152" i="16"/>
  <c r="L15152" i="16"/>
  <c r="K11191" i="16"/>
  <c r="L11191" i="16"/>
  <c r="E12995" i="16"/>
  <c r="F12994" i="16"/>
  <c r="E16429" i="16"/>
  <c r="I16428" i="16"/>
  <c r="H16428" i="16"/>
  <c r="J11751" i="16"/>
  <c r="D3685" i="16"/>
  <c r="D3684" i="16"/>
  <c r="B3683" i="16"/>
  <c r="C3683" i="16"/>
  <c r="D3686" i="16"/>
  <c r="E11435" i="16"/>
  <c r="H11432" i="16"/>
  <c r="F11432" i="16"/>
  <c r="J11432" i="16"/>
  <c r="I11432" i="16"/>
  <c r="E15809" i="16"/>
  <c r="I15806" i="16"/>
  <c r="H15806" i="16"/>
  <c r="F15806" i="16"/>
  <c r="J15806" i="16"/>
  <c r="B1966" i="16"/>
  <c r="C1966" i="16"/>
  <c r="D1967" i="16"/>
  <c r="B1243" i="16"/>
  <c r="D1244" i="16"/>
  <c r="C1243" i="16"/>
  <c r="J7938" i="16"/>
  <c r="C155" i="16"/>
  <c r="B155" i="16"/>
  <c r="H4709" i="16"/>
  <c r="F4709" i="16"/>
  <c r="J4709" i="16"/>
  <c r="I4709" i="16"/>
  <c r="H13627" i="16"/>
  <c r="K13627" i="16"/>
  <c r="L13627" i="16"/>
  <c r="E15483" i="16"/>
  <c r="H13518" i="16"/>
  <c r="H7490" i="16"/>
  <c r="J15153" i="16"/>
  <c r="J5783" i="16"/>
  <c r="I13627" i="16"/>
  <c r="D14394" i="16"/>
  <c r="B14393" i="16"/>
  <c r="C14393" i="16"/>
  <c r="B12737" i="16"/>
  <c r="D12738" i="16"/>
  <c r="C12737" i="16"/>
  <c r="B228" i="16"/>
  <c r="C228" i="16"/>
  <c r="J10635" i="16"/>
  <c r="F7138" i="16"/>
  <c r="K7138" i="16"/>
  <c r="L7138" i="16"/>
  <c r="J15698" i="16"/>
  <c r="J13845" i="16"/>
  <c r="E8200" i="16"/>
  <c r="I8197" i="16"/>
  <c r="F8197" i="16"/>
  <c r="H8197" i="16"/>
  <c r="J8197" i="16"/>
  <c r="C13412" i="16"/>
  <c r="B13412" i="16"/>
  <c r="D13413" i="16"/>
  <c r="I8482" i="16"/>
  <c r="D15591" i="16"/>
  <c r="B15590" i="16"/>
  <c r="C15590" i="16"/>
  <c r="J14717" i="16"/>
  <c r="D16027" i="16"/>
  <c r="B16026" i="16"/>
  <c r="C16026" i="16"/>
  <c r="C14609" i="16"/>
  <c r="B14609" i="16"/>
  <c r="D14610" i="16"/>
  <c r="E6106" i="16"/>
  <c r="J6103" i="16"/>
  <c r="I6103" i="16"/>
  <c r="H6103" i="16"/>
  <c r="F6103" i="16"/>
  <c r="K6103" i="16"/>
  <c r="C14172" i="16"/>
  <c r="B14172" i="16"/>
  <c r="D14173" i="16"/>
  <c r="E16512" i="16"/>
  <c r="I16509" i="16"/>
  <c r="F16509" i="16"/>
  <c r="K16509" i="16"/>
  <c r="L16509" i="16"/>
  <c r="H16509" i="16"/>
  <c r="J16509" i="16"/>
  <c r="H11751" i="16"/>
  <c r="J11545" i="16"/>
  <c r="I15589" i="16"/>
  <c r="C3681" i="16"/>
  <c r="B3681" i="16"/>
  <c r="C3076" i="16"/>
  <c r="B3076" i="16"/>
  <c r="E11317" i="16"/>
  <c r="J11314" i="16"/>
  <c r="H11314" i="16"/>
  <c r="F11314" i="16"/>
  <c r="K11314" i="16"/>
  <c r="I11314" i="16"/>
  <c r="I12736" i="16"/>
  <c r="I7217" i="16"/>
  <c r="F16134" i="16"/>
  <c r="K16134" i="16"/>
  <c r="L16134" i="16"/>
  <c r="I11433" i="16"/>
  <c r="F15807" i="16"/>
  <c r="K15807" i="16"/>
  <c r="L15807" i="16"/>
  <c r="E4949" i="16"/>
  <c r="H4946" i="16"/>
  <c r="F4946" i="16"/>
  <c r="K4946" i="16"/>
  <c r="L4946" i="16"/>
  <c r="J4946" i="16"/>
  <c r="I4946" i="16"/>
  <c r="F14608" i="16"/>
  <c r="K14608" i="16"/>
  <c r="L14608" i="16"/>
  <c r="K10326" i="16"/>
  <c r="L10326" i="16"/>
  <c r="E7819" i="16"/>
  <c r="F7816" i="16"/>
  <c r="K7816" i="16"/>
  <c r="J7816" i="16"/>
  <c r="I7816" i="16"/>
  <c r="H7816" i="16"/>
  <c r="H15371" i="16"/>
  <c r="K15371" i="16"/>
  <c r="L15371" i="16"/>
  <c r="D15701" i="16"/>
  <c r="B15700" i="16"/>
  <c r="C15700" i="16"/>
  <c r="H13409" i="16"/>
  <c r="E16513" i="16"/>
  <c r="J15483" i="16"/>
  <c r="E15484" i="16"/>
  <c r="E13630" i="16"/>
  <c r="E16137" i="16"/>
  <c r="E11935" i="16"/>
  <c r="H11932" i="16"/>
  <c r="J11932" i="16"/>
  <c r="I11932" i="16"/>
  <c r="F11932" i="16"/>
  <c r="K6377" i="16"/>
  <c r="L11314" i="16"/>
  <c r="B14173" i="16"/>
  <c r="C14173" i="16"/>
  <c r="D14174" i="16"/>
  <c r="D14611" i="16"/>
  <c r="B14610" i="16"/>
  <c r="C14610" i="16"/>
  <c r="K8197" i="16"/>
  <c r="L8197" i="16"/>
  <c r="K15806" i="16"/>
  <c r="L15806" i="16"/>
  <c r="E11436" i="16"/>
  <c r="F16428" i="16"/>
  <c r="K16428" i="16"/>
  <c r="L16428" i="16"/>
  <c r="J12994" i="16"/>
  <c r="D13302" i="16"/>
  <c r="B13301" i="16"/>
  <c r="C13301" i="16"/>
  <c r="H13091" i="16"/>
  <c r="K13091" i="16"/>
  <c r="L13091" i="16"/>
  <c r="K11751" i="16"/>
  <c r="L11751" i="16"/>
  <c r="E12017" i="16"/>
  <c r="I12014" i="16"/>
  <c r="H12014" i="16"/>
  <c r="F12014" i="16"/>
  <c r="K12014" i="16"/>
  <c r="L12014" i="16"/>
  <c r="J12014" i="16"/>
  <c r="E15701" i="16"/>
  <c r="B14828" i="16"/>
  <c r="C14828" i="16"/>
  <c r="D14829" i="16"/>
  <c r="D16515" i="16"/>
  <c r="C16514" i="16"/>
  <c r="B16514" i="16"/>
  <c r="I8337" i="16"/>
  <c r="E5786" i="16"/>
  <c r="D424" i="16"/>
  <c r="B423" i="16"/>
  <c r="C423" i="16"/>
  <c r="K10634" i="16"/>
  <c r="L10634" i="16"/>
  <c r="B13629" i="16"/>
  <c r="C13629" i="16"/>
  <c r="D13630" i="16"/>
  <c r="E6204" i="16"/>
  <c r="D14283" i="16"/>
  <c r="B14282" i="16"/>
  <c r="C14282" i="16"/>
  <c r="C8778" i="16"/>
  <c r="B8778" i="16"/>
  <c r="B15918" i="16"/>
  <c r="C15918" i="16"/>
  <c r="D15919" i="16"/>
  <c r="E14392" i="16"/>
  <c r="I14389" i="16"/>
  <c r="J14389" i="16"/>
  <c r="H14389" i="16"/>
  <c r="F14389" i="16"/>
  <c r="K7302" i="16"/>
  <c r="I11933" i="16"/>
  <c r="B544" i="16"/>
  <c r="C544" i="16"/>
  <c r="D545" i="16"/>
  <c r="E11754" i="16"/>
  <c r="D14720" i="16"/>
  <c r="B14719" i="16"/>
  <c r="C14719" i="16"/>
  <c r="B12901" i="16"/>
  <c r="C12901" i="16"/>
  <c r="D12902" i="16"/>
  <c r="B3078" i="16"/>
  <c r="C3078" i="16"/>
  <c r="E6107" i="16"/>
  <c r="K5456" i="16"/>
  <c r="E7395" i="16"/>
  <c r="I7392" i="16"/>
  <c r="H7392" i="16"/>
  <c r="F7392" i="16"/>
  <c r="K7392" i="16"/>
  <c r="L7392" i="16"/>
  <c r="J7392" i="16"/>
  <c r="D13523" i="16"/>
  <c r="B13522" i="16"/>
  <c r="C13522" i="16"/>
  <c r="K5135" i="16"/>
  <c r="L7816" i="16"/>
  <c r="E4950" i="16"/>
  <c r="D15592" i="16"/>
  <c r="B15591" i="16"/>
  <c r="C15591" i="16"/>
  <c r="D3687" i="16"/>
  <c r="B3686" i="16"/>
  <c r="C3686" i="16"/>
  <c r="D3689" i="16"/>
  <c r="D3688" i="16"/>
  <c r="E10023" i="16"/>
  <c r="B5382" i="16"/>
  <c r="C5382" i="16"/>
  <c r="E5458" i="16"/>
  <c r="I5455" i="16"/>
  <c r="H5455" i="16"/>
  <c r="F5455" i="16"/>
  <c r="K5455" i="16"/>
  <c r="L5455" i="16"/>
  <c r="J5455" i="16"/>
  <c r="J7393" i="16"/>
  <c r="K13844" i="16"/>
  <c r="L13844" i="16"/>
  <c r="K13518" i="16"/>
  <c r="L13518" i="16"/>
  <c r="I11654" i="16"/>
  <c r="F11654" i="16"/>
  <c r="E11655" i="16"/>
  <c r="J11654" i="16"/>
  <c r="L8481" i="16"/>
  <c r="D16337" i="16"/>
  <c r="C16336" i="16"/>
  <c r="B16336" i="16"/>
  <c r="D2437" i="16"/>
  <c r="B2436" i="16"/>
  <c r="C2436" i="16"/>
  <c r="K13735" i="16"/>
  <c r="L13735" i="16"/>
  <c r="E11548" i="16"/>
  <c r="E14938" i="16"/>
  <c r="E12903" i="16"/>
  <c r="D11990" i="16"/>
  <c r="B11989" i="16"/>
  <c r="C11989" i="16"/>
  <c r="D11992" i="16"/>
  <c r="D11991" i="16"/>
  <c r="K8633" i="16"/>
  <c r="L8633" i="16"/>
  <c r="C15264" i="16"/>
  <c r="B15264" i="16"/>
  <c r="D15265" i="16"/>
  <c r="D16239" i="16"/>
  <c r="C16238" i="16"/>
  <c r="B16238" i="16"/>
  <c r="J16337" i="16"/>
  <c r="E16338" i="16"/>
  <c r="I16337" i="16"/>
  <c r="H16337" i="16"/>
  <c r="F16337" i="16"/>
  <c r="K16337" i="16"/>
  <c r="L16337" i="16"/>
  <c r="B16427" i="16"/>
  <c r="C16427" i="16"/>
  <c r="D16428" i="16"/>
  <c r="E14067" i="16"/>
  <c r="D8781" i="16"/>
  <c r="C8779" i="16"/>
  <c r="D8780" i="16"/>
  <c r="B8779" i="16"/>
  <c r="D8782" i="16"/>
  <c r="E5137" i="16"/>
  <c r="J5134" i="16"/>
  <c r="I5134" i="16"/>
  <c r="H5134" i="16"/>
  <c r="F5134" i="16"/>
  <c r="K5134" i="16"/>
  <c r="L5134" i="16"/>
  <c r="L6001" i="16"/>
  <c r="J14390" i="16"/>
  <c r="J11933" i="16"/>
  <c r="B665" i="16"/>
  <c r="D666" i="16"/>
  <c r="C665" i="16"/>
  <c r="E6379" i="16"/>
  <c r="H6376" i="16"/>
  <c r="F6376" i="16"/>
  <c r="J6376" i="16"/>
  <c r="I6376" i="16"/>
  <c r="E16239" i="16"/>
  <c r="I16236" i="16"/>
  <c r="H16236" i="16"/>
  <c r="F16236" i="16"/>
  <c r="J16236" i="16"/>
  <c r="B3079" i="16"/>
  <c r="C3079" i="16"/>
  <c r="E15047" i="16"/>
  <c r="E8201" i="16"/>
  <c r="D12739" i="16"/>
  <c r="B12738" i="16"/>
  <c r="C12738" i="16"/>
  <c r="C1244" i="16"/>
  <c r="B1244" i="16"/>
  <c r="D1245" i="16"/>
  <c r="E16430" i="16"/>
  <c r="H16427" i="16"/>
  <c r="F16427" i="16"/>
  <c r="K16427" i="16"/>
  <c r="J16427" i="16"/>
  <c r="I16427" i="16"/>
  <c r="B15048" i="16"/>
  <c r="C15048" i="16"/>
  <c r="D15049" i="16"/>
  <c r="K7490" i="16"/>
  <c r="L7490" i="16"/>
  <c r="E15374" i="16"/>
  <c r="I5456" i="16"/>
  <c r="L14826" i="16"/>
  <c r="F9868" i="16"/>
  <c r="E9869" i="16"/>
  <c r="E5349" i="16"/>
  <c r="I5346" i="16"/>
  <c r="H5346" i="16"/>
  <c r="F5346" i="16"/>
  <c r="J5346" i="16"/>
  <c r="D15157" i="16"/>
  <c r="C15156" i="16"/>
  <c r="B15156" i="16"/>
  <c r="B15373" i="16"/>
  <c r="C15373" i="16"/>
  <c r="D15374" i="16"/>
  <c r="D13958" i="16"/>
  <c r="C13957" i="16"/>
  <c r="B13957" i="16"/>
  <c r="K13300" i="16"/>
  <c r="L13300" i="16"/>
  <c r="E8485" i="16"/>
  <c r="L7489" i="16"/>
  <c r="K11060" i="16"/>
  <c r="L11060" i="16"/>
  <c r="E10483" i="16"/>
  <c r="J10480" i="16"/>
  <c r="F10480" i="16"/>
  <c r="K10480" i="16"/>
  <c r="L10480" i="16"/>
  <c r="I10480" i="16"/>
  <c r="H10480" i="16"/>
  <c r="K9403" i="16"/>
  <c r="L9403" i="16"/>
  <c r="E14283" i="16"/>
  <c r="F14280" i="16"/>
  <c r="H14280" i="16"/>
  <c r="I14280" i="16"/>
  <c r="J14280" i="16"/>
  <c r="K14607" i="16"/>
  <c r="L14607" i="16"/>
  <c r="E11848" i="16"/>
  <c r="K14498" i="16"/>
  <c r="L14498" i="16"/>
  <c r="L7065" i="16"/>
  <c r="I5135" i="16"/>
  <c r="E10929" i="16"/>
  <c r="H10928" i="16"/>
  <c r="F10928" i="16"/>
  <c r="K10928" i="16"/>
  <c r="L7592" i="16"/>
  <c r="E7304" i="16"/>
  <c r="H7301" i="16"/>
  <c r="J7301" i="16"/>
  <c r="I7301" i="16"/>
  <c r="F7301" i="16"/>
  <c r="L5565" i="16"/>
  <c r="I6377" i="16"/>
  <c r="J16237" i="16"/>
  <c r="D3082" i="16"/>
  <c r="C3080" i="16"/>
  <c r="D3081" i="16"/>
  <c r="B3080" i="16"/>
  <c r="D3083" i="16"/>
  <c r="K15589" i="16"/>
  <c r="L15589" i="16"/>
  <c r="E7704" i="16"/>
  <c r="F7701" i="16"/>
  <c r="K7701" i="16"/>
  <c r="L7701" i="16"/>
  <c r="J7701" i="16"/>
  <c r="I7701" i="16"/>
  <c r="H7701" i="16"/>
  <c r="D13093" i="16"/>
  <c r="B13092" i="16"/>
  <c r="C13092" i="16"/>
  <c r="E7820" i="16"/>
  <c r="E11318" i="16"/>
  <c r="L6103" i="16"/>
  <c r="D13414" i="16"/>
  <c r="C13413" i="16"/>
  <c r="B13413" i="16"/>
  <c r="E15810" i="16"/>
  <c r="C3684" i="16"/>
  <c r="B3684" i="16"/>
  <c r="J16428" i="16"/>
  <c r="B5383" i="16"/>
  <c r="C5383" i="16"/>
  <c r="J5456" i="16"/>
  <c r="I5347" i="16"/>
  <c r="E13848" i="16"/>
  <c r="K16133" i="16"/>
  <c r="L16133" i="16"/>
  <c r="K15262" i="16"/>
  <c r="L15262" i="16"/>
  <c r="E15919" i="16"/>
  <c r="F5238" i="16"/>
  <c r="K5238" i="16"/>
  <c r="L9710" i="16"/>
  <c r="L10782" i="16"/>
  <c r="I10481" i="16"/>
  <c r="L10481" i="16"/>
  <c r="J14281" i="16"/>
  <c r="B11987" i="16"/>
  <c r="C11987" i="16"/>
  <c r="E10638" i="16"/>
  <c r="E14611" i="16"/>
  <c r="D2327" i="16"/>
  <c r="B2326" i="16"/>
  <c r="C2326" i="16"/>
  <c r="F2324" i="16"/>
  <c r="K2324" i="16"/>
  <c r="L2324" i="16"/>
  <c r="K15588" i="16"/>
  <c r="L15588" i="16"/>
  <c r="D14502" i="16"/>
  <c r="B14501" i="16"/>
  <c r="C14501" i="16"/>
  <c r="E10331" i="16"/>
  <c r="H10330" i="16"/>
  <c r="F10330" i="16"/>
  <c r="K10330" i="16"/>
  <c r="I10330" i="16"/>
  <c r="J10330" i="16"/>
  <c r="D16138" i="16"/>
  <c r="B16137" i="16"/>
  <c r="C16137" i="16"/>
  <c r="E14502" i="16"/>
  <c r="J5135" i="16"/>
  <c r="L14716" i="16"/>
  <c r="I7302" i="16"/>
  <c r="E7941" i="16"/>
  <c r="E13521" i="16"/>
  <c r="J6377" i="16"/>
  <c r="F16237" i="16"/>
  <c r="K16237" i="16"/>
  <c r="L16237" i="16"/>
  <c r="K4862" i="16"/>
  <c r="E8636" i="16"/>
  <c r="B1605" i="16"/>
  <c r="C1605" i="16"/>
  <c r="D1606" i="16"/>
  <c r="C15701" i="16"/>
  <c r="B15701" i="16"/>
  <c r="D15702" i="16"/>
  <c r="K4709" i="16"/>
  <c r="L4709" i="16"/>
  <c r="D1968" i="16"/>
  <c r="B1967" i="16"/>
  <c r="C1967" i="16"/>
  <c r="H12994" i="16"/>
  <c r="K12994" i="16"/>
  <c r="L12994" i="16"/>
  <c r="D5385" i="16"/>
  <c r="B5384" i="16"/>
  <c r="C5384" i="16"/>
  <c r="B14066" i="16"/>
  <c r="D14067" i="16"/>
  <c r="C14066" i="16"/>
  <c r="J5347" i="16"/>
  <c r="F2630" i="16"/>
  <c r="K2630" i="16"/>
  <c r="L2630" i="16"/>
  <c r="D2631" i="16"/>
  <c r="B2630" i="16"/>
  <c r="C2630" i="16"/>
  <c r="L7137" i="16"/>
  <c r="E10176" i="16"/>
  <c r="E9253" i="16"/>
  <c r="H9252" i="16"/>
  <c r="F9252" i="16"/>
  <c r="K9252" i="16"/>
  <c r="J9252" i="16"/>
  <c r="E13302" i="16"/>
  <c r="J13299" i="16"/>
  <c r="I13299" i="16"/>
  <c r="F13299" i="16"/>
  <c r="K13299" i="16"/>
  <c r="L13299" i="16"/>
  <c r="H13299" i="16"/>
  <c r="E7493" i="16"/>
  <c r="E5676" i="16"/>
  <c r="J5673" i="16"/>
  <c r="F5673" i="16"/>
  <c r="I5673" i="16"/>
  <c r="H5673" i="16"/>
  <c r="E6295" i="16"/>
  <c r="E13739" i="16"/>
  <c r="J10481" i="16"/>
  <c r="E8790" i="16"/>
  <c r="B15482" i="16"/>
  <c r="C15482" i="16"/>
  <c r="D15483" i="16"/>
  <c r="E9405" i="16"/>
  <c r="J9402" i="16"/>
  <c r="I9402" i="16"/>
  <c r="F9402" i="16"/>
  <c r="H9402" i="16"/>
  <c r="I7702" i="16"/>
  <c r="K8940" i="16"/>
  <c r="L8940" i="16"/>
  <c r="K13408" i="16"/>
  <c r="L13408" i="16"/>
  <c r="K5892" i="16"/>
  <c r="L5892" i="16"/>
  <c r="E13956" i="16"/>
  <c r="J13953" i="16"/>
  <c r="F13953" i="16"/>
  <c r="I13953" i="16"/>
  <c r="H13953" i="16"/>
  <c r="L10173" i="16"/>
  <c r="F7064" i="16"/>
  <c r="K7064" i="16"/>
  <c r="L7064" i="16"/>
  <c r="J7064" i="16"/>
  <c r="I7064" i="16"/>
  <c r="H7064" i="16"/>
  <c r="K4783" i="16"/>
  <c r="L4783" i="16"/>
  <c r="F14175" i="16"/>
  <c r="H14175" i="16"/>
  <c r="J14175" i="16"/>
  <c r="I14175" i="16"/>
  <c r="E14176" i="16"/>
  <c r="E7596" i="16"/>
  <c r="J7302" i="16"/>
  <c r="E5567" i="16"/>
  <c r="H5564" i="16"/>
  <c r="J5564" i="16"/>
  <c r="I5564" i="16"/>
  <c r="F5564" i="16"/>
  <c r="K5564" i="16"/>
  <c r="L5564" i="16"/>
  <c r="K11750" i="16"/>
  <c r="L11750" i="16"/>
  <c r="C15810" i="16"/>
  <c r="B15810" i="16"/>
  <c r="D15811" i="16"/>
  <c r="E12739" i="16"/>
  <c r="C13739" i="16"/>
  <c r="B13739" i="16"/>
  <c r="D13740" i="16"/>
  <c r="E8339" i="16"/>
  <c r="J8336" i="16"/>
  <c r="I8336" i="16"/>
  <c r="H8336" i="16"/>
  <c r="F8336" i="16"/>
  <c r="K8336" i="16"/>
  <c r="L8336" i="16"/>
  <c r="C3685" i="16"/>
  <c r="B3685" i="16"/>
  <c r="K13409" i="16"/>
  <c r="L13409" i="16"/>
  <c r="B13848" i="16"/>
  <c r="C13848" i="16"/>
  <c r="D13849" i="16"/>
  <c r="F7393" i="16"/>
  <c r="L7217" i="16"/>
  <c r="L5347" i="16"/>
  <c r="L8482" i="16"/>
  <c r="E7141" i="16"/>
  <c r="D859" i="16"/>
  <c r="B858" i="16"/>
  <c r="C858" i="16"/>
  <c r="E7220" i="16"/>
  <c r="F8337" i="16"/>
  <c r="E5240" i="16"/>
  <c r="H5237" i="16"/>
  <c r="F5237" i="16"/>
  <c r="K5237" i="16"/>
  <c r="L5237" i="16"/>
  <c r="J5237" i="16"/>
  <c r="I5237" i="16"/>
  <c r="E11064" i="16"/>
  <c r="E9714" i="16"/>
  <c r="E10786" i="16"/>
  <c r="L14934" i="16"/>
  <c r="L12899" i="16"/>
  <c r="F7702" i="16"/>
  <c r="B11988" i="16"/>
  <c r="C11988" i="16"/>
  <c r="A97" i="1"/>
  <c r="C96" i="1"/>
  <c r="B96" i="1"/>
  <c r="H96" i="1"/>
  <c r="I96" i="1"/>
  <c r="D12817" i="16"/>
  <c r="B12816" i="16"/>
  <c r="C12816" i="16"/>
  <c r="F11933" i="16"/>
  <c r="K11933" i="16"/>
  <c r="L11933" i="16"/>
  <c r="B301" i="16"/>
  <c r="C301" i="16"/>
  <c r="D302" i="16"/>
  <c r="E4864" i="16"/>
  <c r="H4861" i="16"/>
  <c r="F4861" i="16"/>
  <c r="K4861" i="16"/>
  <c r="I4861" i="16"/>
  <c r="J4861" i="16"/>
  <c r="E12996" i="16"/>
  <c r="J12993" i="16"/>
  <c r="H12993" i="16"/>
  <c r="I12993" i="16"/>
  <c r="F12993" i="16"/>
  <c r="K12993" i="16"/>
  <c r="E13093" i="16"/>
  <c r="F13090" i="16"/>
  <c r="J13090" i="16"/>
  <c r="I13090" i="16"/>
  <c r="H13090" i="16"/>
  <c r="B14938" i="16"/>
  <c r="C14938" i="16"/>
  <c r="D14939" i="16"/>
  <c r="J12662" i="16"/>
  <c r="F12662" i="16"/>
  <c r="K12662" i="16"/>
  <c r="L12662" i="16"/>
  <c r="E13412" i="16"/>
  <c r="D16028" i="16"/>
  <c r="B16027" i="16"/>
  <c r="C16027" i="16"/>
  <c r="C14394" i="16"/>
  <c r="B14394" i="16"/>
  <c r="D14395" i="16"/>
  <c r="J13091" i="16"/>
  <c r="K11432" i="16"/>
  <c r="L11432" i="16"/>
  <c r="I12994" i="16"/>
  <c r="E15156" i="16"/>
  <c r="I13091" i="16"/>
  <c r="E14828" i="16"/>
  <c r="H14825" i="16"/>
  <c r="I14825" i="16"/>
  <c r="F14825" i="16"/>
  <c r="K14825" i="16"/>
  <c r="L14825" i="16"/>
  <c r="J14825" i="16"/>
  <c r="H7393" i="16"/>
  <c r="F12015" i="16"/>
  <c r="K12015" i="16"/>
  <c r="L12015" i="16"/>
  <c r="K15697" i="16"/>
  <c r="L15697" i="16"/>
  <c r="E15264" i="16"/>
  <c r="F15261" i="16"/>
  <c r="H15261" i="16"/>
  <c r="J15261" i="16"/>
  <c r="I15261" i="16"/>
  <c r="E9560" i="16"/>
  <c r="E12819" i="16"/>
  <c r="H12818" i="16"/>
  <c r="I12818" i="16"/>
  <c r="E16029" i="16"/>
  <c r="I16028" i="16"/>
  <c r="H16028" i="16"/>
  <c r="H8337" i="16"/>
  <c r="E6004" i="16"/>
  <c r="K5782" i="16"/>
  <c r="L5782" i="16"/>
  <c r="J11194" i="16"/>
  <c r="I11194" i="16"/>
  <c r="F11194" i="16"/>
  <c r="H11194" i="16"/>
  <c r="E11195" i="16"/>
  <c r="D1053" i="16"/>
  <c r="B1052" i="16"/>
  <c r="C1052" i="16"/>
  <c r="I5238" i="16"/>
  <c r="J13194" i="16"/>
  <c r="E13195" i="16"/>
  <c r="I13194" i="16"/>
  <c r="K6455" i="16"/>
  <c r="L6455" i="16"/>
  <c r="J5674" i="16"/>
  <c r="F12663" i="16"/>
  <c r="K12663" i="16"/>
  <c r="L12663" i="16"/>
  <c r="L12736" i="16"/>
  <c r="J5041" i="16"/>
  <c r="I5041" i="16"/>
  <c r="E5042" i="16"/>
  <c r="H5041" i="16"/>
  <c r="F5041" i="16"/>
  <c r="K5041" i="16"/>
  <c r="D13193" i="16"/>
  <c r="B13192" i="16"/>
  <c r="C13192" i="16"/>
  <c r="J9403" i="16"/>
  <c r="H7702" i="16"/>
  <c r="E8944" i="16"/>
  <c r="E5894" i="16"/>
  <c r="H5891" i="16"/>
  <c r="I5891" i="16"/>
  <c r="F5891" i="16"/>
  <c r="J5891" i="16"/>
  <c r="E15592" i="16"/>
  <c r="J13954" i="16"/>
  <c r="B12994" i="16"/>
  <c r="C12994" i="16"/>
  <c r="D12995" i="16"/>
  <c r="B8777" i="16"/>
  <c r="C8777" i="16"/>
  <c r="J7065" i="16"/>
  <c r="E4785" i="16"/>
  <c r="J4782" i="16"/>
  <c r="I4782" i="16"/>
  <c r="H4782" i="16"/>
  <c r="F4782" i="16"/>
  <c r="K4782" i="16"/>
  <c r="L4782" i="16"/>
  <c r="E14720" i="16"/>
  <c r="E9099" i="16"/>
  <c r="H9098" i="16"/>
  <c r="F9098" i="16"/>
  <c r="K9098" i="16"/>
  <c r="J9098" i="16"/>
  <c r="I9098" i="16"/>
  <c r="F14390" i="16"/>
  <c r="K14390" i="16"/>
  <c r="L14390" i="16"/>
  <c r="E8068" i="16"/>
  <c r="L7938" i="16"/>
  <c r="H11933" i="16"/>
  <c r="J5565" i="16"/>
  <c r="L11433" i="16"/>
  <c r="I4862" i="16"/>
  <c r="E7597" i="16"/>
  <c r="H7596" i="16"/>
  <c r="F7596" i="16"/>
  <c r="E14721" i="16"/>
  <c r="I14720" i="16"/>
  <c r="E4786" i="16"/>
  <c r="E13196" i="16"/>
  <c r="I13193" i="16"/>
  <c r="H13193" i="16"/>
  <c r="F13193" i="16"/>
  <c r="K13193" i="16"/>
  <c r="L13193" i="16"/>
  <c r="J13193" i="16"/>
  <c r="K11194" i="16"/>
  <c r="L11194" i="16"/>
  <c r="E12997" i="16"/>
  <c r="B97" i="1"/>
  <c r="C97" i="1"/>
  <c r="H97" i="1"/>
  <c r="I97" i="1"/>
  <c r="A98" i="1"/>
  <c r="J11064" i="16"/>
  <c r="I11064" i="16"/>
  <c r="E11065" i="16"/>
  <c r="H11064" i="16"/>
  <c r="F11064" i="16"/>
  <c r="K11064" i="16"/>
  <c r="L11064" i="16"/>
  <c r="D15484" i="16"/>
  <c r="B15483" i="16"/>
  <c r="C15483" i="16"/>
  <c r="J7493" i="16"/>
  <c r="I7493" i="16"/>
  <c r="E7494" i="16"/>
  <c r="H7493" i="16"/>
  <c r="F7493" i="16"/>
  <c r="K7493" i="16"/>
  <c r="L7493" i="16"/>
  <c r="E13303" i="16"/>
  <c r="D1607" i="16"/>
  <c r="B1606" i="16"/>
  <c r="C1606" i="16"/>
  <c r="L4862" i="16"/>
  <c r="E7942" i="16"/>
  <c r="J7941" i="16"/>
  <c r="D13415" i="16"/>
  <c r="B13414" i="16"/>
  <c r="C13414" i="16"/>
  <c r="B15049" i="16"/>
  <c r="C15049" i="16"/>
  <c r="D15050" i="16"/>
  <c r="K6376" i="16"/>
  <c r="L6376" i="16"/>
  <c r="B8780" i="16"/>
  <c r="C8780" i="16"/>
  <c r="B16428" i="16"/>
  <c r="C16428" i="16"/>
  <c r="D16429" i="16"/>
  <c r="E12904" i="16"/>
  <c r="H12903" i="16"/>
  <c r="E5459" i="16"/>
  <c r="C3688" i="16"/>
  <c r="B3688" i="16"/>
  <c r="B12902" i="16"/>
  <c r="D12903" i="16"/>
  <c r="C12902" i="16"/>
  <c r="D425" i="16"/>
  <c r="B424" i="16"/>
  <c r="C424" i="16"/>
  <c r="D14175" i="16"/>
  <c r="B14174" i="16"/>
  <c r="C14174" i="16"/>
  <c r="J13630" i="16"/>
  <c r="E13631" i="16"/>
  <c r="I13630" i="16"/>
  <c r="F13630" i="16"/>
  <c r="H13630" i="16"/>
  <c r="D13524" i="16"/>
  <c r="B13523" i="16"/>
  <c r="C13523" i="16"/>
  <c r="C13630" i="16"/>
  <c r="B13630" i="16"/>
  <c r="D13631" i="16"/>
  <c r="D16516" i="16"/>
  <c r="C16515" i="16"/>
  <c r="B16515" i="16"/>
  <c r="E11936" i="16"/>
  <c r="E12820" i="16"/>
  <c r="F12817" i="16"/>
  <c r="K12817" i="16"/>
  <c r="L12817" i="16"/>
  <c r="J12817" i="16"/>
  <c r="I12817" i="16"/>
  <c r="H12817" i="16"/>
  <c r="E15157" i="16"/>
  <c r="J15156" i="16"/>
  <c r="K13090" i="16"/>
  <c r="L13090" i="16"/>
  <c r="K8337" i="16"/>
  <c r="L8337" i="16"/>
  <c r="D860" i="16"/>
  <c r="B859" i="16"/>
  <c r="C859" i="16"/>
  <c r="K14175" i="16"/>
  <c r="L14175" i="16"/>
  <c r="E13740" i="16"/>
  <c r="B1968" i="16"/>
  <c r="C1968" i="16"/>
  <c r="D1969" i="16"/>
  <c r="J14502" i="16"/>
  <c r="E14503" i="16"/>
  <c r="I14502" i="16"/>
  <c r="F14502" i="16"/>
  <c r="L10330" i="16"/>
  <c r="E7821" i="16"/>
  <c r="H7820" i="16"/>
  <c r="I7820" i="16"/>
  <c r="E9870" i="16"/>
  <c r="I9867" i="16"/>
  <c r="F9867" i="16"/>
  <c r="H9867" i="16"/>
  <c r="J9867" i="16"/>
  <c r="K16236" i="16"/>
  <c r="L16236" i="16"/>
  <c r="E6380" i="16"/>
  <c r="B8781" i="16"/>
  <c r="C8781" i="16"/>
  <c r="C16239" i="16"/>
  <c r="B16239" i="16"/>
  <c r="D16240" i="16"/>
  <c r="B16337" i="16"/>
  <c r="C16337" i="16"/>
  <c r="D16338" i="16"/>
  <c r="D546" i="16"/>
  <c r="B545" i="16"/>
  <c r="C545" i="16"/>
  <c r="C14829" i="16"/>
  <c r="B14829" i="16"/>
  <c r="D14830" i="16"/>
  <c r="E11437" i="16"/>
  <c r="F11436" i="16"/>
  <c r="K11436" i="16"/>
  <c r="H11436" i="16"/>
  <c r="E7305" i="16"/>
  <c r="E5350" i="16"/>
  <c r="D11995" i="16"/>
  <c r="D11994" i="16"/>
  <c r="B11992" i="16"/>
  <c r="C11992" i="16"/>
  <c r="D11993" i="16"/>
  <c r="C13193" i="16"/>
  <c r="B13193" i="16"/>
  <c r="D13194" i="16"/>
  <c r="J12818" i="16"/>
  <c r="E13094" i="16"/>
  <c r="L4861" i="16"/>
  <c r="K7702" i="16"/>
  <c r="L7702" i="16"/>
  <c r="K7393" i="16"/>
  <c r="L7393" i="16"/>
  <c r="K13953" i="16"/>
  <c r="L13953" i="16"/>
  <c r="K9402" i="16"/>
  <c r="L9402" i="16"/>
  <c r="D14068" i="16"/>
  <c r="B14067" i="16"/>
  <c r="C14067" i="16"/>
  <c r="J13521" i="16"/>
  <c r="E13522" i="16"/>
  <c r="I13521" i="16"/>
  <c r="H13521" i="16"/>
  <c r="F13521" i="16"/>
  <c r="K13521" i="16"/>
  <c r="L13521" i="16"/>
  <c r="D2328" i="16"/>
  <c r="C2327" i="16"/>
  <c r="B2327" i="16"/>
  <c r="J15810" i="16"/>
  <c r="E15811" i="16"/>
  <c r="I15810" i="16"/>
  <c r="H15810" i="16"/>
  <c r="F15810" i="16"/>
  <c r="K15810" i="16"/>
  <c r="L15810" i="16"/>
  <c r="E11319" i="16"/>
  <c r="E7705" i="16"/>
  <c r="E10484" i="16"/>
  <c r="K9868" i="16"/>
  <c r="L9868" i="16"/>
  <c r="C12739" i="16"/>
  <c r="B12739" i="16"/>
  <c r="D12740" i="16"/>
  <c r="E14068" i="16"/>
  <c r="J14065" i="16"/>
  <c r="H14065" i="16"/>
  <c r="I14065" i="16"/>
  <c r="F14065" i="16"/>
  <c r="K14065" i="16"/>
  <c r="L14065" i="16"/>
  <c r="D15266" i="16"/>
  <c r="C15265" i="16"/>
  <c r="B15265" i="16"/>
  <c r="B11990" i="16"/>
  <c r="C11990" i="16"/>
  <c r="E14939" i="16"/>
  <c r="I14938" i="16"/>
  <c r="H14938" i="16"/>
  <c r="E10024" i="16"/>
  <c r="I10021" i="16"/>
  <c r="J10021" i="16"/>
  <c r="F10021" i="16"/>
  <c r="H10021" i="16"/>
  <c r="B3687" i="16"/>
  <c r="C3687" i="16"/>
  <c r="E6108" i="16"/>
  <c r="H6107" i="16"/>
  <c r="D14721" i="16"/>
  <c r="B14720" i="16"/>
  <c r="C14720" i="16"/>
  <c r="E14393" i="16"/>
  <c r="D14284" i="16"/>
  <c r="B14283" i="16"/>
  <c r="C14283" i="16"/>
  <c r="E5787" i="16"/>
  <c r="H5786" i="16"/>
  <c r="J5786" i="16"/>
  <c r="I5786" i="16"/>
  <c r="B13302" i="16"/>
  <c r="C13302" i="16"/>
  <c r="D13303" i="16"/>
  <c r="J16513" i="16"/>
  <c r="E16514" i="16"/>
  <c r="I16513" i="16"/>
  <c r="F16513" i="16"/>
  <c r="K16513" i="16"/>
  <c r="L16513" i="16"/>
  <c r="H16513" i="16"/>
  <c r="L9098" i="16"/>
  <c r="B12995" i="16"/>
  <c r="C12995" i="16"/>
  <c r="D12996" i="16"/>
  <c r="J15592" i="16"/>
  <c r="E15593" i="16"/>
  <c r="I15592" i="16"/>
  <c r="F15592" i="16"/>
  <c r="H15592" i="16"/>
  <c r="L5041" i="16"/>
  <c r="E16030" i="16"/>
  <c r="J16027" i="16"/>
  <c r="I16027" i="16"/>
  <c r="H16027" i="16"/>
  <c r="F16027" i="16"/>
  <c r="K16027" i="16"/>
  <c r="L16027" i="16"/>
  <c r="K15261" i="16"/>
  <c r="L15261" i="16"/>
  <c r="B16028" i="16"/>
  <c r="C16028" i="16"/>
  <c r="D16029" i="16"/>
  <c r="D14940" i="16"/>
  <c r="B14939" i="16"/>
  <c r="C14939" i="16"/>
  <c r="L12993" i="16"/>
  <c r="B12817" i="16"/>
  <c r="C12817" i="16"/>
  <c r="D12818" i="16"/>
  <c r="J9714" i="16"/>
  <c r="I9714" i="16"/>
  <c r="E9715" i="16"/>
  <c r="H9714" i="16"/>
  <c r="F9714" i="16"/>
  <c r="K9714" i="16"/>
  <c r="L9714" i="16"/>
  <c r="E7221" i="16"/>
  <c r="I7220" i="16"/>
  <c r="H7220" i="16"/>
  <c r="B13849" i="16"/>
  <c r="D13850" i="16"/>
  <c r="C13849" i="16"/>
  <c r="K5673" i="16"/>
  <c r="L5673" i="16"/>
  <c r="E9254" i="16"/>
  <c r="J9251" i="16"/>
  <c r="I9251" i="16"/>
  <c r="H9251" i="16"/>
  <c r="F9251" i="16"/>
  <c r="I8636" i="16"/>
  <c r="E8637" i="16"/>
  <c r="H8636" i="16"/>
  <c r="F8636" i="16"/>
  <c r="K8636" i="16"/>
  <c r="L8636" i="16"/>
  <c r="E10332" i="16"/>
  <c r="J10329" i="16"/>
  <c r="I10329" i="16"/>
  <c r="H10329" i="16"/>
  <c r="F10329" i="16"/>
  <c r="K10329" i="16"/>
  <c r="L10329" i="16"/>
  <c r="E11849" i="16"/>
  <c r="J11848" i="16"/>
  <c r="H11848" i="16"/>
  <c r="K14280" i="16"/>
  <c r="L14280" i="16"/>
  <c r="D15158" i="16"/>
  <c r="C15157" i="16"/>
  <c r="B15157" i="16"/>
  <c r="H9868" i="16"/>
  <c r="J15374" i="16"/>
  <c r="H15374" i="16"/>
  <c r="F15374" i="16"/>
  <c r="I15374" i="16"/>
  <c r="E15375" i="16"/>
  <c r="L16427" i="16"/>
  <c r="B666" i="16"/>
  <c r="C666" i="16"/>
  <c r="D667" i="16"/>
  <c r="H14066" i="16"/>
  <c r="E11656" i="16"/>
  <c r="I11653" i="16"/>
  <c r="F11653" i="16"/>
  <c r="H11653" i="16"/>
  <c r="J11653" i="16"/>
  <c r="H10022" i="16"/>
  <c r="J4950" i="16"/>
  <c r="I4950" i="16"/>
  <c r="E4951" i="16"/>
  <c r="H4950" i="16"/>
  <c r="C15919" i="16"/>
  <c r="B15919" i="16"/>
  <c r="D15920" i="16"/>
  <c r="L6377" i="16"/>
  <c r="E15485" i="16"/>
  <c r="I15482" i="16"/>
  <c r="H15482" i="16"/>
  <c r="F15482" i="16"/>
  <c r="K15482" i="16"/>
  <c r="J15482" i="16"/>
  <c r="E8945" i="16"/>
  <c r="H8944" i="16"/>
  <c r="J8944" i="16"/>
  <c r="F13194" i="16"/>
  <c r="B1053" i="16"/>
  <c r="D1054" i="16"/>
  <c r="C1053" i="16"/>
  <c r="J16028" i="16"/>
  <c r="E15265" i="16"/>
  <c r="E14829" i="16"/>
  <c r="J13412" i="16"/>
  <c r="E13413" i="16"/>
  <c r="I13412" i="16"/>
  <c r="F13412" i="16"/>
  <c r="E4865" i="16"/>
  <c r="E7142" i="16"/>
  <c r="H7141" i="16"/>
  <c r="F7141" i="16"/>
  <c r="E13957" i="16"/>
  <c r="E8791" i="16"/>
  <c r="H8790" i="16"/>
  <c r="I8790" i="16"/>
  <c r="I9252" i="16"/>
  <c r="L9252" i="16"/>
  <c r="B15702" i="16"/>
  <c r="D15703" i="16"/>
  <c r="C15702" i="16"/>
  <c r="E10639" i="16"/>
  <c r="I10638" i="16"/>
  <c r="L5238" i="16"/>
  <c r="D3084" i="16"/>
  <c r="B3083" i="16"/>
  <c r="C3083" i="16"/>
  <c r="K7301" i="16"/>
  <c r="L7301" i="16"/>
  <c r="E10930" i="16"/>
  <c r="J10927" i="16"/>
  <c r="F10927" i="16"/>
  <c r="K10927" i="16"/>
  <c r="L10927" i="16"/>
  <c r="H10927" i="16"/>
  <c r="I10927" i="16"/>
  <c r="E14284" i="16"/>
  <c r="I9868" i="16"/>
  <c r="E16240" i="16"/>
  <c r="E5138" i="16"/>
  <c r="I14066" i="16"/>
  <c r="I10022" i="16"/>
  <c r="K11932" i="16"/>
  <c r="L11932" i="16"/>
  <c r="E16138" i="16"/>
  <c r="I15483" i="16"/>
  <c r="E5895" i="16"/>
  <c r="E5241" i="16"/>
  <c r="F10176" i="16"/>
  <c r="K10176" i="16"/>
  <c r="L10176" i="16"/>
  <c r="J10176" i="16"/>
  <c r="E10177" i="16"/>
  <c r="H10176" i="16"/>
  <c r="I10176" i="16"/>
  <c r="E13849" i="16"/>
  <c r="I13848" i="16"/>
  <c r="F13848" i="16"/>
  <c r="B3689" i="16"/>
  <c r="C3689" i="16"/>
  <c r="D3690" i="16"/>
  <c r="E8069" i="16"/>
  <c r="J8068" i="16"/>
  <c r="H8068" i="16"/>
  <c r="E9100" i="16"/>
  <c r="H9097" i="16"/>
  <c r="F9097" i="16"/>
  <c r="K9097" i="16"/>
  <c r="L9097" i="16"/>
  <c r="I9097" i="16"/>
  <c r="J9097" i="16"/>
  <c r="K5891" i="16"/>
  <c r="L5891" i="16"/>
  <c r="E5043" i="16"/>
  <c r="H5040" i="16"/>
  <c r="F5040" i="16"/>
  <c r="J5040" i="16"/>
  <c r="I5040" i="16"/>
  <c r="H13194" i="16"/>
  <c r="E11196" i="16"/>
  <c r="H11193" i="16"/>
  <c r="F11193" i="16"/>
  <c r="K11193" i="16"/>
  <c r="L11193" i="16"/>
  <c r="I11193" i="16"/>
  <c r="J11193" i="16"/>
  <c r="F16028" i="16"/>
  <c r="K16028" i="16"/>
  <c r="L16028" i="16"/>
  <c r="E9561" i="16"/>
  <c r="H9560" i="16"/>
  <c r="F9560" i="16"/>
  <c r="K9560" i="16"/>
  <c r="C302" i="16"/>
  <c r="B302" i="16"/>
  <c r="D303" i="16"/>
  <c r="E10787" i="16"/>
  <c r="H10786" i="16"/>
  <c r="F10786" i="16"/>
  <c r="K10786" i="16"/>
  <c r="E8340" i="16"/>
  <c r="E12740" i="16"/>
  <c r="I12739" i="16"/>
  <c r="F12739" i="16"/>
  <c r="E14177" i="16"/>
  <c r="J14174" i="16"/>
  <c r="I14174" i="16"/>
  <c r="H14174" i="16"/>
  <c r="F14174" i="16"/>
  <c r="K14174" i="16"/>
  <c r="L14174" i="16"/>
  <c r="E9406" i="16"/>
  <c r="E5677" i="16"/>
  <c r="D5388" i="16"/>
  <c r="D5387" i="16"/>
  <c r="B5385" i="16"/>
  <c r="C5385" i="16"/>
  <c r="D5386" i="16"/>
  <c r="E14612" i="16"/>
  <c r="H14611" i="16"/>
  <c r="E15920" i="16"/>
  <c r="I15919" i="16"/>
  <c r="H15919" i="16"/>
  <c r="F15919" i="16"/>
  <c r="K15919" i="16"/>
  <c r="L15919" i="16"/>
  <c r="B13093" i="16"/>
  <c r="C13093" i="16"/>
  <c r="D13094" i="16"/>
  <c r="I10928" i="16"/>
  <c r="L10928" i="16"/>
  <c r="D13959" i="16"/>
  <c r="B13958" i="16"/>
  <c r="C13958" i="16"/>
  <c r="K5346" i="16"/>
  <c r="L5346" i="16"/>
  <c r="J9868" i="16"/>
  <c r="E16431" i="16"/>
  <c r="E15048" i="16"/>
  <c r="D8783" i="16"/>
  <c r="B8782" i="16"/>
  <c r="D8785" i="16"/>
  <c r="C8782" i="16"/>
  <c r="D8784" i="16"/>
  <c r="J14066" i="16"/>
  <c r="E16339" i="16"/>
  <c r="J16336" i="16"/>
  <c r="F16336" i="16"/>
  <c r="K16336" i="16"/>
  <c r="H16336" i="16"/>
  <c r="I16336" i="16"/>
  <c r="H11654" i="16"/>
  <c r="K11654" i="16"/>
  <c r="L11654" i="16"/>
  <c r="F10022" i="16"/>
  <c r="K10022" i="16"/>
  <c r="L10022" i="16"/>
  <c r="L5135" i="16"/>
  <c r="E7396" i="16"/>
  <c r="L7302" i="16"/>
  <c r="J6204" i="16"/>
  <c r="I6204" i="16"/>
  <c r="E6205" i="16"/>
  <c r="H6204" i="16"/>
  <c r="F6204" i="16"/>
  <c r="K6204" i="16"/>
  <c r="L6204" i="16"/>
  <c r="E12018" i="16"/>
  <c r="F15483" i="16"/>
  <c r="B3082" i="16"/>
  <c r="C3082" i="16"/>
  <c r="J15701" i="16"/>
  <c r="E15702" i="16"/>
  <c r="I15701" i="16"/>
  <c r="F15701" i="16"/>
  <c r="H15701" i="16"/>
  <c r="F6004" i="16"/>
  <c r="E6005" i="16"/>
  <c r="H6004" i="16"/>
  <c r="F12818" i="16"/>
  <c r="K12818" i="16"/>
  <c r="L12818" i="16"/>
  <c r="B14395" i="16"/>
  <c r="D14396" i="16"/>
  <c r="C14395" i="16"/>
  <c r="D13741" i="16"/>
  <c r="B13740" i="16"/>
  <c r="C13740" i="16"/>
  <c r="B15811" i="16"/>
  <c r="C15811" i="16"/>
  <c r="D15812" i="16"/>
  <c r="E5568" i="16"/>
  <c r="E6296" i="16"/>
  <c r="J6295" i="16"/>
  <c r="H6295" i="16"/>
  <c r="F6295" i="16"/>
  <c r="K6295" i="16"/>
  <c r="D2632" i="16"/>
  <c r="B2631" i="16"/>
  <c r="C2631" i="16"/>
  <c r="F2629" i="16"/>
  <c r="K2629" i="16"/>
  <c r="L2629" i="16"/>
  <c r="D16139" i="16"/>
  <c r="B16138" i="16"/>
  <c r="C16138" i="16"/>
  <c r="C14502" i="16"/>
  <c r="B14502" i="16"/>
  <c r="D14503" i="16"/>
  <c r="B3081" i="16"/>
  <c r="C3081" i="16"/>
  <c r="J10928" i="16"/>
  <c r="E8486" i="16"/>
  <c r="D15375" i="16"/>
  <c r="B15374" i="16"/>
  <c r="C15374" i="16"/>
  <c r="B1245" i="16"/>
  <c r="C1245" i="16"/>
  <c r="D1246" i="16"/>
  <c r="E8202" i="16"/>
  <c r="H8201" i="16"/>
  <c r="F8201" i="16"/>
  <c r="K8201" i="16"/>
  <c r="L8201" i="16"/>
  <c r="I8201" i="16"/>
  <c r="J8201" i="16"/>
  <c r="F14066" i="16"/>
  <c r="B11991" i="16"/>
  <c r="C11991" i="16"/>
  <c r="E11549" i="16"/>
  <c r="H11548" i="16"/>
  <c r="F11548" i="16"/>
  <c r="K11548" i="16"/>
  <c r="D2438" i="16"/>
  <c r="B2437" i="16"/>
  <c r="C2437" i="16"/>
  <c r="J10022" i="16"/>
  <c r="B15592" i="16"/>
  <c r="C15592" i="16"/>
  <c r="D15593" i="16"/>
  <c r="L5456" i="16"/>
  <c r="E11755" i="16"/>
  <c r="F11754" i="16"/>
  <c r="K14389" i="16"/>
  <c r="L14389" i="16"/>
  <c r="B14611" i="16"/>
  <c r="C14611" i="16"/>
  <c r="D14612" i="16"/>
  <c r="H15483" i="16"/>
  <c r="E15049" i="16"/>
  <c r="I15046" i="16"/>
  <c r="H15046" i="16"/>
  <c r="F15046" i="16"/>
  <c r="J15046" i="16"/>
  <c r="E16139" i="16"/>
  <c r="J16136" i="16"/>
  <c r="I16136" i="16"/>
  <c r="H16136" i="16"/>
  <c r="F16136" i="16"/>
  <c r="D15813" i="16"/>
  <c r="B15812" i="16"/>
  <c r="C15812" i="16"/>
  <c r="E10931" i="16"/>
  <c r="E15266" i="16"/>
  <c r="H15265" i="16"/>
  <c r="I15265" i="16"/>
  <c r="F15265" i="16"/>
  <c r="D668" i="16"/>
  <c r="B667" i="16"/>
  <c r="C667" i="16"/>
  <c r="C12818" i="16"/>
  <c r="D12819" i="16"/>
  <c r="B12818" i="16"/>
  <c r="C14721" i="16"/>
  <c r="D14722" i="16"/>
  <c r="B14721" i="16"/>
  <c r="E12821" i="16"/>
  <c r="L11548" i="16"/>
  <c r="B16139" i="16"/>
  <c r="C16139" i="16"/>
  <c r="D16140" i="16"/>
  <c r="I6295" i="16"/>
  <c r="D8788" i="16"/>
  <c r="D8787" i="16"/>
  <c r="C8785" i="16"/>
  <c r="D8786" i="16"/>
  <c r="B8785" i="16"/>
  <c r="B5386" i="16"/>
  <c r="C5386" i="16"/>
  <c r="E12741" i="16"/>
  <c r="I12738" i="16"/>
  <c r="F12738" i="16"/>
  <c r="J12738" i="16"/>
  <c r="H12738" i="16"/>
  <c r="E10788" i="16"/>
  <c r="F10785" i="16"/>
  <c r="J10785" i="16"/>
  <c r="H10785" i="16"/>
  <c r="I10785" i="16"/>
  <c r="E9562" i="16"/>
  <c r="I9559" i="16"/>
  <c r="H9559" i="16"/>
  <c r="F9559" i="16"/>
  <c r="J9559" i="16"/>
  <c r="E11197" i="16"/>
  <c r="I8068" i="16"/>
  <c r="E13850" i="16"/>
  <c r="H13847" i="16"/>
  <c r="F13847" i="16"/>
  <c r="K13847" i="16"/>
  <c r="J13847" i="16"/>
  <c r="I13847" i="16"/>
  <c r="E8792" i="16"/>
  <c r="I8789" i="16"/>
  <c r="H8789" i="16"/>
  <c r="F8789" i="16"/>
  <c r="J8789" i="16"/>
  <c r="K7141" i="16"/>
  <c r="E8946" i="16"/>
  <c r="I8943" i="16"/>
  <c r="H8943" i="16"/>
  <c r="F8943" i="16"/>
  <c r="J8943" i="16"/>
  <c r="B15920" i="16"/>
  <c r="C15920" i="16"/>
  <c r="D15921" i="16"/>
  <c r="I11848" i="16"/>
  <c r="E9255" i="16"/>
  <c r="B14284" i="16"/>
  <c r="C14284" i="16"/>
  <c r="D14285" i="16"/>
  <c r="E14940" i="16"/>
  <c r="J14937" i="16"/>
  <c r="H14937" i="16"/>
  <c r="F14937" i="16"/>
  <c r="K14937" i="16"/>
  <c r="L14937" i="16"/>
  <c r="I14937" i="16"/>
  <c r="D2329" i="16"/>
  <c r="B2328" i="16"/>
  <c r="C2328" i="16"/>
  <c r="F2328" i="16"/>
  <c r="K2328" i="16"/>
  <c r="L2328" i="16"/>
  <c r="B14068" i="16"/>
  <c r="D14069" i="16"/>
  <c r="C14068" i="16"/>
  <c r="B546" i="16"/>
  <c r="C546" i="16"/>
  <c r="D547" i="16"/>
  <c r="E7822" i="16"/>
  <c r="I7819" i="16"/>
  <c r="H7819" i="16"/>
  <c r="J7819" i="16"/>
  <c r="F7819" i="16"/>
  <c r="K7819" i="16"/>
  <c r="L7819" i="16"/>
  <c r="D13632" i="16"/>
  <c r="B13631" i="16"/>
  <c r="C13631" i="16"/>
  <c r="E5460" i="16"/>
  <c r="H5459" i="16"/>
  <c r="F5459" i="16"/>
  <c r="J5459" i="16"/>
  <c r="I5459" i="16"/>
  <c r="D16430" i="16"/>
  <c r="B16429" i="16"/>
  <c r="C16429" i="16"/>
  <c r="E4787" i="16"/>
  <c r="H4786" i="16"/>
  <c r="F4786" i="16"/>
  <c r="K7596" i="16"/>
  <c r="L6295" i="16"/>
  <c r="D14613" i="16"/>
  <c r="B14612" i="16"/>
  <c r="C14612" i="16"/>
  <c r="E10640" i="16"/>
  <c r="F10637" i="16"/>
  <c r="K10637" i="16"/>
  <c r="J10637" i="16"/>
  <c r="I10637" i="16"/>
  <c r="H10637" i="16"/>
  <c r="E15486" i="16"/>
  <c r="D12997" i="16"/>
  <c r="B12996" i="16"/>
  <c r="C12996" i="16"/>
  <c r="E11320" i="16"/>
  <c r="J11317" i="16"/>
  <c r="I11317" i="16"/>
  <c r="F11317" i="16"/>
  <c r="K11317" i="16"/>
  <c r="L11317" i="16"/>
  <c r="H11317" i="16"/>
  <c r="E15158" i="16"/>
  <c r="H15155" i="16"/>
  <c r="I15155" i="16"/>
  <c r="J15155" i="16"/>
  <c r="F15155" i="16"/>
  <c r="K15155" i="16"/>
  <c r="L15155" i="16"/>
  <c r="E13304" i="16"/>
  <c r="H13303" i="16"/>
  <c r="E12998" i="16"/>
  <c r="I12997" i="16"/>
  <c r="F12997" i="16"/>
  <c r="J12997" i="16"/>
  <c r="H12997" i="16"/>
  <c r="E12019" i="16"/>
  <c r="F10638" i="16"/>
  <c r="E7222" i="16"/>
  <c r="J7219" i="16"/>
  <c r="I7219" i="16"/>
  <c r="F7219" i="16"/>
  <c r="K7219" i="16"/>
  <c r="L7219" i="16"/>
  <c r="H7219" i="16"/>
  <c r="E11438" i="16"/>
  <c r="I11435" i="16"/>
  <c r="J11435" i="16"/>
  <c r="H11435" i="16"/>
  <c r="F11435" i="16"/>
  <c r="D1970" i="16"/>
  <c r="B1969" i="16"/>
  <c r="C1969" i="16"/>
  <c r="B16516" i="16"/>
  <c r="C16516" i="16"/>
  <c r="D16517" i="16"/>
  <c r="B15593" i="16"/>
  <c r="C15593" i="16"/>
  <c r="D15594" i="16"/>
  <c r="E15703" i="16"/>
  <c r="H15700" i="16"/>
  <c r="F15700" i="16"/>
  <c r="J15700" i="16"/>
  <c r="I15700" i="16"/>
  <c r="B13959" i="16"/>
  <c r="C13959" i="16"/>
  <c r="D13960" i="16"/>
  <c r="E15921" i="16"/>
  <c r="J15918" i="16"/>
  <c r="H15918" i="16"/>
  <c r="F15918" i="16"/>
  <c r="K15918" i="16"/>
  <c r="L15918" i="16"/>
  <c r="I15918" i="16"/>
  <c r="I10786" i="16"/>
  <c r="L10786" i="16"/>
  <c r="I9560" i="16"/>
  <c r="J13848" i="16"/>
  <c r="J5241" i="16"/>
  <c r="I5241" i="16"/>
  <c r="E5242" i="16"/>
  <c r="H5241" i="16"/>
  <c r="F5241" i="16"/>
  <c r="F14284" i="16"/>
  <c r="K14284" i="16"/>
  <c r="L14284" i="16"/>
  <c r="H14284" i="16"/>
  <c r="E14285" i="16"/>
  <c r="J14284" i="16"/>
  <c r="I14284" i="16"/>
  <c r="J10638" i="16"/>
  <c r="J8790" i="16"/>
  <c r="F8944" i="16"/>
  <c r="K8944" i="16"/>
  <c r="E8638" i="16"/>
  <c r="J8635" i="16"/>
  <c r="I8635" i="16"/>
  <c r="F8635" i="16"/>
  <c r="K8635" i="16"/>
  <c r="L8635" i="16"/>
  <c r="H8635" i="16"/>
  <c r="J7220" i="16"/>
  <c r="K15592" i="16"/>
  <c r="L15592" i="16"/>
  <c r="K10021" i="16"/>
  <c r="L10021" i="16"/>
  <c r="J14938" i="16"/>
  <c r="E7706" i="16"/>
  <c r="H7705" i="16"/>
  <c r="I7705" i="16"/>
  <c r="I11436" i="16"/>
  <c r="L11436" i="16"/>
  <c r="B16338" i="16"/>
  <c r="C16338" i="16"/>
  <c r="D16339" i="16"/>
  <c r="K9867" i="16"/>
  <c r="L9867" i="16"/>
  <c r="F15156" i="16"/>
  <c r="K15156" i="16"/>
  <c r="E13632" i="16"/>
  <c r="I13629" i="16"/>
  <c r="H13629" i="16"/>
  <c r="F13629" i="16"/>
  <c r="J13629" i="16"/>
  <c r="D15485" i="16"/>
  <c r="B15484" i="16"/>
  <c r="C15484" i="16"/>
  <c r="C1246" i="16"/>
  <c r="B1246" i="16"/>
  <c r="D1247" i="16"/>
  <c r="J5677" i="16"/>
  <c r="I5677" i="16"/>
  <c r="E5678" i="16"/>
  <c r="H5677" i="16"/>
  <c r="F5677" i="16"/>
  <c r="E10333" i="16"/>
  <c r="D16030" i="16"/>
  <c r="B16029" i="16"/>
  <c r="C16029" i="16"/>
  <c r="D13304" i="16"/>
  <c r="B13303" i="16"/>
  <c r="C13303" i="16"/>
  <c r="E13741" i="16"/>
  <c r="I13738" i="16"/>
  <c r="F13738" i="16"/>
  <c r="J13738" i="16"/>
  <c r="H13738" i="16"/>
  <c r="E7943" i="16"/>
  <c r="H7940" i="16"/>
  <c r="J7940" i="16"/>
  <c r="I7940" i="16"/>
  <c r="F7940" i="16"/>
  <c r="K7940" i="16"/>
  <c r="L7940" i="16"/>
  <c r="K14066" i="16"/>
  <c r="L14066" i="16"/>
  <c r="E11850" i="16"/>
  <c r="J11847" i="16"/>
  <c r="I11847" i="16"/>
  <c r="F11847" i="16"/>
  <c r="H11847" i="16"/>
  <c r="K13630" i="16"/>
  <c r="L13630" i="16"/>
  <c r="I7941" i="16"/>
  <c r="H98" i="1"/>
  <c r="I98" i="1"/>
  <c r="B98" i="1"/>
  <c r="C98" i="1"/>
  <c r="A99" i="1"/>
  <c r="J11754" i="16"/>
  <c r="E11550" i="16"/>
  <c r="H11547" i="16"/>
  <c r="J11547" i="16"/>
  <c r="F11547" i="16"/>
  <c r="K11547" i="16"/>
  <c r="L11547" i="16"/>
  <c r="I11547" i="16"/>
  <c r="D15376" i="16"/>
  <c r="C15375" i="16"/>
  <c r="B15375" i="16"/>
  <c r="E6006" i="16"/>
  <c r="H6003" i="16"/>
  <c r="F6003" i="16"/>
  <c r="K6003" i="16"/>
  <c r="L6003" i="16"/>
  <c r="J6003" i="16"/>
  <c r="I6003" i="16"/>
  <c r="E7397" i="16"/>
  <c r="F7396" i="16"/>
  <c r="L16336" i="16"/>
  <c r="C8783" i="16"/>
  <c r="B8783" i="16"/>
  <c r="J15919" i="16"/>
  <c r="J10786" i="16"/>
  <c r="J9560" i="16"/>
  <c r="D3692" i="16"/>
  <c r="B3690" i="16"/>
  <c r="C3690" i="16"/>
  <c r="D3691" i="16"/>
  <c r="D3693" i="16"/>
  <c r="J16137" i="16"/>
  <c r="D3087" i="16"/>
  <c r="D3086" i="16"/>
  <c r="B3084" i="16"/>
  <c r="C3084" i="16"/>
  <c r="D3085" i="16"/>
  <c r="F8790" i="16"/>
  <c r="K8790" i="16"/>
  <c r="L8790" i="16"/>
  <c r="E7143" i="16"/>
  <c r="J7140" i="16"/>
  <c r="I7140" i="16"/>
  <c r="H7140" i="16"/>
  <c r="F7140" i="16"/>
  <c r="K7140" i="16"/>
  <c r="L7140" i="16"/>
  <c r="B1054" i="16"/>
  <c r="C1054" i="16"/>
  <c r="D1055" i="16"/>
  <c r="E6109" i="16"/>
  <c r="I6106" i="16"/>
  <c r="F6106" i="16"/>
  <c r="H6106" i="16"/>
  <c r="J6106" i="16"/>
  <c r="I10484" i="16"/>
  <c r="E10485" i="16"/>
  <c r="H10484" i="16"/>
  <c r="F10484" i="16"/>
  <c r="B11994" i="16"/>
  <c r="C11994" i="16"/>
  <c r="J11436" i="16"/>
  <c r="H15156" i="16"/>
  <c r="E11937" i="16"/>
  <c r="F11936" i="16"/>
  <c r="D12904" i="16"/>
  <c r="C12903" i="16"/>
  <c r="B12903" i="16"/>
  <c r="E7598" i="16"/>
  <c r="J7595" i="16"/>
  <c r="I7595" i="16"/>
  <c r="F7595" i="16"/>
  <c r="H7595" i="16"/>
  <c r="E8487" i="16"/>
  <c r="H8484" i="16"/>
  <c r="I8484" i="16"/>
  <c r="J8484" i="16"/>
  <c r="F8484" i="16"/>
  <c r="K8484" i="16"/>
  <c r="L8484" i="16"/>
  <c r="I11754" i="16"/>
  <c r="K15483" i="16"/>
  <c r="L15483" i="16"/>
  <c r="L9560" i="16"/>
  <c r="E5044" i="16"/>
  <c r="E5896" i="16"/>
  <c r="H5895" i="16"/>
  <c r="F5895" i="16"/>
  <c r="E12905" i="16"/>
  <c r="I12902" i="16"/>
  <c r="H12902" i="16"/>
  <c r="F12902" i="16"/>
  <c r="J12902" i="16"/>
  <c r="J8485" i="16"/>
  <c r="E6297" i="16"/>
  <c r="H6294" i="16"/>
  <c r="F6294" i="16"/>
  <c r="I6294" i="16"/>
  <c r="J6294" i="16"/>
  <c r="E8070" i="16"/>
  <c r="F8067" i="16"/>
  <c r="H8067" i="16"/>
  <c r="J8067" i="16"/>
  <c r="I8067" i="16"/>
  <c r="E4866" i="16"/>
  <c r="J4865" i="16"/>
  <c r="J13094" i="16"/>
  <c r="H13094" i="16"/>
  <c r="I13094" i="16"/>
  <c r="F13094" i="16"/>
  <c r="K13094" i="16"/>
  <c r="E13095" i="16"/>
  <c r="J13739" i="16"/>
  <c r="E14722" i="16"/>
  <c r="I14719" i="16"/>
  <c r="F14719" i="16"/>
  <c r="J14719" i="16"/>
  <c r="H14719" i="16"/>
  <c r="I11548" i="16"/>
  <c r="F8485" i="16"/>
  <c r="B14503" i="16"/>
  <c r="C14503" i="16"/>
  <c r="D14504" i="16"/>
  <c r="I6004" i="16"/>
  <c r="F15047" i="16"/>
  <c r="F16431" i="16"/>
  <c r="K16431" i="16"/>
  <c r="J16431" i="16"/>
  <c r="E16432" i="16"/>
  <c r="I16431" i="16"/>
  <c r="H16431" i="16"/>
  <c r="B5387" i="16"/>
  <c r="C5387" i="16"/>
  <c r="E14178" i="16"/>
  <c r="E8341" i="16"/>
  <c r="H8340" i="16"/>
  <c r="F8340" i="16"/>
  <c r="I8340" i="16"/>
  <c r="J8340" i="16"/>
  <c r="D304" i="16"/>
  <c r="B303" i="16"/>
  <c r="C303" i="16"/>
  <c r="F16137" i="16"/>
  <c r="E16241" i="16"/>
  <c r="I16240" i="16"/>
  <c r="H16240" i="16"/>
  <c r="F16240" i="16"/>
  <c r="B15703" i="16"/>
  <c r="C15703" i="16"/>
  <c r="D15704" i="16"/>
  <c r="H13957" i="16"/>
  <c r="E13958" i="16"/>
  <c r="I7141" i="16"/>
  <c r="H13412" i="16"/>
  <c r="K13412" i="16"/>
  <c r="L13412" i="16"/>
  <c r="E14830" i="16"/>
  <c r="I14829" i="16"/>
  <c r="J14829" i="16"/>
  <c r="H14829" i="16"/>
  <c r="F14829" i="16"/>
  <c r="K14829" i="16"/>
  <c r="L15482" i="16"/>
  <c r="F4950" i="16"/>
  <c r="K4950" i="16"/>
  <c r="L4950" i="16"/>
  <c r="K11653" i="16"/>
  <c r="L11653" i="16"/>
  <c r="E15376" i="16"/>
  <c r="J15373" i="16"/>
  <c r="I15373" i="16"/>
  <c r="H15373" i="16"/>
  <c r="F15373" i="16"/>
  <c r="K15373" i="16"/>
  <c r="L15373" i="16"/>
  <c r="C15158" i="16"/>
  <c r="B15158" i="16"/>
  <c r="D15159" i="16"/>
  <c r="J8636" i="16"/>
  <c r="B13850" i="16"/>
  <c r="C13850" i="16"/>
  <c r="D13851" i="16"/>
  <c r="E15594" i="16"/>
  <c r="H15591" i="16"/>
  <c r="I15591" i="16"/>
  <c r="F15591" i="16"/>
  <c r="K15591" i="16"/>
  <c r="L15591" i="16"/>
  <c r="J15591" i="16"/>
  <c r="F5786" i="16"/>
  <c r="K5786" i="16"/>
  <c r="L5786" i="16"/>
  <c r="J14393" i="16"/>
  <c r="E14394" i="16"/>
  <c r="I14393" i="16"/>
  <c r="H14393" i="16"/>
  <c r="F14393" i="16"/>
  <c r="I6107" i="16"/>
  <c r="E14069" i="16"/>
  <c r="I11318" i="16"/>
  <c r="E15812" i="16"/>
  <c r="F15809" i="16"/>
  <c r="K15809" i="16"/>
  <c r="L15809" i="16"/>
  <c r="H15809" i="16"/>
  <c r="I15809" i="16"/>
  <c r="J15809" i="16"/>
  <c r="D11998" i="16"/>
  <c r="D11997" i="16"/>
  <c r="D11996" i="16"/>
  <c r="B11995" i="16"/>
  <c r="C11995" i="16"/>
  <c r="E7306" i="16"/>
  <c r="H7305" i="16"/>
  <c r="F7305" i="16"/>
  <c r="J7305" i="16"/>
  <c r="B14830" i="16"/>
  <c r="C14830" i="16"/>
  <c r="D14831" i="16"/>
  <c r="E6381" i="16"/>
  <c r="H6380" i="16"/>
  <c r="F6380" i="16"/>
  <c r="I6380" i="16"/>
  <c r="E9871" i="16"/>
  <c r="H14502" i="16"/>
  <c r="K14502" i="16"/>
  <c r="L14502" i="16"/>
  <c r="H13739" i="16"/>
  <c r="D861" i="16"/>
  <c r="C860" i="16"/>
  <c r="B860" i="16"/>
  <c r="J12903" i="16"/>
  <c r="B13415" i="16"/>
  <c r="C13415" i="16"/>
  <c r="D13416" i="16"/>
  <c r="B1607" i="16"/>
  <c r="C1607" i="16"/>
  <c r="D1608" i="16"/>
  <c r="F14720" i="16"/>
  <c r="I7596" i="16"/>
  <c r="E11756" i="16"/>
  <c r="H11753" i="16"/>
  <c r="J11753" i="16"/>
  <c r="F11753" i="16"/>
  <c r="K11753" i="16"/>
  <c r="I11753" i="16"/>
  <c r="K6004" i="16"/>
  <c r="L6004" i="16"/>
  <c r="B2438" i="16"/>
  <c r="C2438" i="16"/>
  <c r="D2439" i="16"/>
  <c r="F2436" i="16"/>
  <c r="K2436" i="16"/>
  <c r="L2436" i="16"/>
  <c r="I8485" i="16"/>
  <c r="D14397" i="16"/>
  <c r="C14396" i="16"/>
  <c r="B14396" i="16"/>
  <c r="B8784" i="16"/>
  <c r="C8784" i="16"/>
  <c r="E14613" i="16"/>
  <c r="F14610" i="16"/>
  <c r="I14610" i="16"/>
  <c r="J14610" i="16"/>
  <c r="H14610" i="16"/>
  <c r="E16031" i="16"/>
  <c r="D15267" i="16"/>
  <c r="C15266" i="16"/>
  <c r="B15266" i="16"/>
  <c r="D15051" i="16"/>
  <c r="C15050" i="16"/>
  <c r="B15050" i="16"/>
  <c r="K15701" i="16"/>
  <c r="L15701" i="16"/>
  <c r="J15047" i="16"/>
  <c r="F14611" i="16"/>
  <c r="K14611" i="16"/>
  <c r="J11318" i="16"/>
  <c r="B11993" i="16"/>
  <c r="C11993" i="16"/>
  <c r="I15156" i="16"/>
  <c r="B425" i="16"/>
  <c r="C425" i="16"/>
  <c r="D426" i="16"/>
  <c r="H11754" i="16"/>
  <c r="K11754" i="16"/>
  <c r="L11754" i="16"/>
  <c r="F2437" i="16"/>
  <c r="K2437" i="16"/>
  <c r="L2437" i="16"/>
  <c r="J11548" i="16"/>
  <c r="E8203" i="16"/>
  <c r="H8200" i="16"/>
  <c r="F8200" i="16"/>
  <c r="J8200" i="16"/>
  <c r="I8200" i="16"/>
  <c r="H8485" i="16"/>
  <c r="C2632" i="16"/>
  <c r="D2633" i="16"/>
  <c r="B2632" i="16"/>
  <c r="E5569" i="16"/>
  <c r="H5568" i="16"/>
  <c r="F5568" i="16"/>
  <c r="D13742" i="16"/>
  <c r="B13741" i="16"/>
  <c r="C13741" i="16"/>
  <c r="J6004" i="16"/>
  <c r="E6206" i="16"/>
  <c r="I6203" i="16"/>
  <c r="H6203" i="16"/>
  <c r="F6203" i="16"/>
  <c r="K6203" i="16"/>
  <c r="L6203" i="16"/>
  <c r="J6203" i="16"/>
  <c r="E16340" i="16"/>
  <c r="H15047" i="16"/>
  <c r="D13095" i="16"/>
  <c r="C13094" i="16"/>
  <c r="B13094" i="16"/>
  <c r="I14611" i="16"/>
  <c r="D5390" i="16"/>
  <c r="D5389" i="16"/>
  <c r="B5388" i="16"/>
  <c r="C5388" i="16"/>
  <c r="D5391" i="16"/>
  <c r="E9407" i="16"/>
  <c r="J9406" i="16"/>
  <c r="J12739" i="16"/>
  <c r="K5040" i="16"/>
  <c r="L5040" i="16"/>
  <c r="E9101" i="16"/>
  <c r="E10178" i="16"/>
  <c r="F10175" i="16"/>
  <c r="K10175" i="16"/>
  <c r="J10175" i="16"/>
  <c r="I10175" i="16"/>
  <c r="H10175" i="16"/>
  <c r="H16137" i="16"/>
  <c r="J7141" i="16"/>
  <c r="K13194" i="16"/>
  <c r="L13194" i="16"/>
  <c r="K9251" i="16"/>
  <c r="L9251" i="16"/>
  <c r="E9716" i="16"/>
  <c r="J9713" i="16"/>
  <c r="F9713" i="16"/>
  <c r="K9713" i="16"/>
  <c r="L9713" i="16"/>
  <c r="H9713" i="16"/>
  <c r="I9713" i="16"/>
  <c r="E16515" i="16"/>
  <c r="F16512" i="16"/>
  <c r="K16512" i="16"/>
  <c r="H16512" i="16"/>
  <c r="J16512" i="16"/>
  <c r="I16512" i="16"/>
  <c r="J6107" i="16"/>
  <c r="E10025" i="16"/>
  <c r="B12740" i="16"/>
  <c r="D12741" i="16"/>
  <c r="C12740" i="16"/>
  <c r="F11318" i="16"/>
  <c r="E13523" i="16"/>
  <c r="F13520" i="16"/>
  <c r="K13520" i="16"/>
  <c r="L13520" i="16"/>
  <c r="J13520" i="16"/>
  <c r="H13520" i="16"/>
  <c r="I13520" i="16"/>
  <c r="D13195" i="16"/>
  <c r="B13194" i="16"/>
  <c r="C13194" i="16"/>
  <c r="D16241" i="16"/>
  <c r="C16240" i="16"/>
  <c r="B16240" i="16"/>
  <c r="F7820" i="16"/>
  <c r="K7820" i="16"/>
  <c r="L7820" i="16"/>
  <c r="F13739" i="16"/>
  <c r="K13739" i="16"/>
  <c r="F12903" i="16"/>
  <c r="K12903" i="16"/>
  <c r="F7941" i="16"/>
  <c r="K7941" i="16"/>
  <c r="L7941" i="16"/>
  <c r="E7495" i="16"/>
  <c r="H7492" i="16"/>
  <c r="J7492" i="16"/>
  <c r="F7492" i="16"/>
  <c r="K7492" i="16"/>
  <c r="L7492" i="16"/>
  <c r="I7492" i="16"/>
  <c r="E11066" i="16"/>
  <c r="J11063" i="16"/>
  <c r="F11063" i="16"/>
  <c r="K11063" i="16"/>
  <c r="L11063" i="16"/>
  <c r="I11063" i="16"/>
  <c r="H11063" i="16"/>
  <c r="H14720" i="16"/>
  <c r="J7596" i="16"/>
  <c r="I15047" i="16"/>
  <c r="J14611" i="16"/>
  <c r="H12739" i="16"/>
  <c r="K12739" i="16"/>
  <c r="L12739" i="16"/>
  <c r="F8068" i="16"/>
  <c r="K8068" i="16"/>
  <c r="H13848" i="16"/>
  <c r="K13848" i="16"/>
  <c r="L13848" i="16"/>
  <c r="I16137" i="16"/>
  <c r="J5138" i="16"/>
  <c r="I5138" i="16"/>
  <c r="E5139" i="16"/>
  <c r="H5138" i="16"/>
  <c r="F5138" i="16"/>
  <c r="H10638" i="16"/>
  <c r="E13414" i="16"/>
  <c r="H13411" i="16"/>
  <c r="I13411" i="16"/>
  <c r="J13411" i="16"/>
  <c r="F13411" i="16"/>
  <c r="K13411" i="16"/>
  <c r="I8944" i="16"/>
  <c r="E4952" i="16"/>
  <c r="H4949" i="16"/>
  <c r="J4949" i="16"/>
  <c r="F4949" i="16"/>
  <c r="I4949" i="16"/>
  <c r="E11657" i="16"/>
  <c r="K15374" i="16"/>
  <c r="L15374" i="16"/>
  <c r="F11848" i="16"/>
  <c r="K11848" i="16"/>
  <c r="L11848" i="16"/>
  <c r="F7220" i="16"/>
  <c r="K7220" i="16"/>
  <c r="L7220" i="16"/>
  <c r="B14940" i="16"/>
  <c r="D14941" i="16"/>
  <c r="C14940" i="16"/>
  <c r="E5788" i="16"/>
  <c r="F5785" i="16"/>
  <c r="J5785" i="16"/>
  <c r="I5785" i="16"/>
  <c r="H5785" i="16"/>
  <c r="F6107" i="16"/>
  <c r="K6107" i="16"/>
  <c r="F14938" i="16"/>
  <c r="K14938" i="16"/>
  <c r="L14938" i="16"/>
  <c r="H11318" i="16"/>
  <c r="I5350" i="16"/>
  <c r="E5351" i="16"/>
  <c r="H5350" i="16"/>
  <c r="F5350" i="16"/>
  <c r="J7820" i="16"/>
  <c r="E14504" i="16"/>
  <c r="J14501" i="16"/>
  <c r="H14501" i="16"/>
  <c r="F14501" i="16"/>
  <c r="K14501" i="16"/>
  <c r="L14501" i="16"/>
  <c r="I14501" i="16"/>
  <c r="I13739" i="16"/>
  <c r="C13524" i="16"/>
  <c r="B13524" i="16"/>
  <c r="D13525" i="16"/>
  <c r="C14175" i="16"/>
  <c r="B14175" i="16"/>
  <c r="D14176" i="16"/>
  <c r="I12903" i="16"/>
  <c r="H7941" i="16"/>
  <c r="E13197" i="16"/>
  <c r="J14720" i="16"/>
  <c r="E16140" i="16"/>
  <c r="K4949" i="16"/>
  <c r="L4949" i="16"/>
  <c r="D16242" i="16"/>
  <c r="B16241" i="16"/>
  <c r="C16241" i="16"/>
  <c r="E13524" i="16"/>
  <c r="I9406" i="16"/>
  <c r="E8204" i="16"/>
  <c r="D15052" i="16"/>
  <c r="C15051" i="16"/>
  <c r="B15051" i="16"/>
  <c r="K14720" i="16"/>
  <c r="L14720" i="16"/>
  <c r="C11996" i="16"/>
  <c r="B11996" i="16"/>
  <c r="E15813" i="16"/>
  <c r="K14393" i="16"/>
  <c r="L14393" i="16"/>
  <c r="E16433" i="16"/>
  <c r="J16430" i="16"/>
  <c r="I16430" i="16"/>
  <c r="H16430" i="16"/>
  <c r="F16430" i="16"/>
  <c r="K16430" i="16"/>
  <c r="K8485" i="16"/>
  <c r="L8485" i="16"/>
  <c r="E13096" i="16"/>
  <c r="J13093" i="16"/>
  <c r="I13093" i="16"/>
  <c r="F13093" i="16"/>
  <c r="H13093" i="16"/>
  <c r="I4865" i="16"/>
  <c r="E7599" i="16"/>
  <c r="I11936" i="16"/>
  <c r="B1055" i="16"/>
  <c r="C1055" i="16"/>
  <c r="D1056" i="16"/>
  <c r="E7144" i="16"/>
  <c r="D3694" i="16"/>
  <c r="B3693" i="16"/>
  <c r="C3693" i="16"/>
  <c r="D3696" i="16"/>
  <c r="D3695" i="16"/>
  <c r="E11851" i="16"/>
  <c r="E14286" i="16"/>
  <c r="J14283" i="16"/>
  <c r="H14283" i="16"/>
  <c r="F14283" i="16"/>
  <c r="K14283" i="16"/>
  <c r="I14283" i="16"/>
  <c r="D13961" i="16"/>
  <c r="B13960" i="16"/>
  <c r="C13960" i="16"/>
  <c r="J13303" i="16"/>
  <c r="D14070" i="16"/>
  <c r="B14069" i="16"/>
  <c r="C14069" i="16"/>
  <c r="K8943" i="16"/>
  <c r="L8943" i="16"/>
  <c r="E11198" i="16"/>
  <c r="J11197" i="16"/>
  <c r="I11197" i="16"/>
  <c r="H12821" i="16"/>
  <c r="E12822" i="16"/>
  <c r="I12821" i="16"/>
  <c r="E16032" i="16"/>
  <c r="I16031" i="16"/>
  <c r="E5352" i="16"/>
  <c r="H5349" i="16"/>
  <c r="J5349" i="16"/>
  <c r="F5349" i="16"/>
  <c r="K5349" i="16"/>
  <c r="I5349" i="16"/>
  <c r="E13415" i="16"/>
  <c r="E7496" i="16"/>
  <c r="K11318" i="16"/>
  <c r="L11318" i="16"/>
  <c r="D13743" i="16"/>
  <c r="B13742" i="16"/>
  <c r="C13742" i="16"/>
  <c r="C2633" i="16"/>
  <c r="D2634" i="16"/>
  <c r="B2633" i="16"/>
  <c r="D1609" i="16"/>
  <c r="B1608" i="16"/>
  <c r="C1608" i="16"/>
  <c r="E13959" i="16"/>
  <c r="I13956" i="16"/>
  <c r="F13956" i="16"/>
  <c r="K13956" i="16"/>
  <c r="L13956" i="16"/>
  <c r="J13956" i="16"/>
  <c r="H13956" i="16"/>
  <c r="K16240" i="16"/>
  <c r="L16240" i="16"/>
  <c r="B304" i="16"/>
  <c r="C304" i="16"/>
  <c r="D305" i="16"/>
  <c r="L13094" i="16"/>
  <c r="K6294" i="16"/>
  <c r="L6294" i="16"/>
  <c r="E12906" i="16"/>
  <c r="J5044" i="16"/>
  <c r="E5045" i="16"/>
  <c r="H5044" i="16"/>
  <c r="E10486" i="16"/>
  <c r="J10483" i="16"/>
  <c r="I10483" i="16"/>
  <c r="H10483" i="16"/>
  <c r="F10483" i="16"/>
  <c r="B3691" i="16"/>
  <c r="C3691" i="16"/>
  <c r="K13738" i="16"/>
  <c r="L13738" i="16"/>
  <c r="B16030" i="16"/>
  <c r="C16030" i="16"/>
  <c r="D16031" i="16"/>
  <c r="E5679" i="16"/>
  <c r="H5676" i="16"/>
  <c r="I5676" i="16"/>
  <c r="F5676" i="16"/>
  <c r="K5676" i="16"/>
  <c r="L5676" i="16"/>
  <c r="J5676" i="16"/>
  <c r="D15486" i="16"/>
  <c r="B15485" i="16"/>
  <c r="C15485" i="16"/>
  <c r="C16339" i="16"/>
  <c r="B16339" i="16"/>
  <c r="D16340" i="16"/>
  <c r="E7707" i="16"/>
  <c r="I7704" i="16"/>
  <c r="J7704" i="16"/>
  <c r="H7704" i="16"/>
  <c r="F7704" i="16"/>
  <c r="K7704" i="16"/>
  <c r="L7704" i="16"/>
  <c r="C15594" i="16"/>
  <c r="B15594" i="16"/>
  <c r="D15595" i="16"/>
  <c r="K11435" i="16"/>
  <c r="L11435" i="16"/>
  <c r="K12997" i="16"/>
  <c r="L12997" i="16"/>
  <c r="E15487" i="16"/>
  <c r="I15486" i="16"/>
  <c r="H15486" i="16"/>
  <c r="F15486" i="16"/>
  <c r="E4788" i="16"/>
  <c r="H4785" i="16"/>
  <c r="J4785" i="16"/>
  <c r="F4785" i="16"/>
  <c r="I4785" i="16"/>
  <c r="K5459" i="16"/>
  <c r="L5459" i="16"/>
  <c r="E9256" i="16"/>
  <c r="I9255" i="16"/>
  <c r="E8793" i="16"/>
  <c r="E9563" i="16"/>
  <c r="K12738" i="16"/>
  <c r="L12738" i="16"/>
  <c r="C8787" i="16"/>
  <c r="B8787" i="16"/>
  <c r="D12820" i="16"/>
  <c r="C12819" i="16"/>
  <c r="B12819" i="16"/>
  <c r="K15046" i="16"/>
  <c r="L15046" i="16"/>
  <c r="E9408" i="16"/>
  <c r="I9405" i="16"/>
  <c r="H9405" i="16"/>
  <c r="F9405" i="16"/>
  <c r="J9405" i="16"/>
  <c r="E6110" i="16"/>
  <c r="K5677" i="16"/>
  <c r="L5677" i="16"/>
  <c r="L8068" i="16"/>
  <c r="E9102" i="16"/>
  <c r="C5391" i="16"/>
  <c r="D5392" i="16"/>
  <c r="B5391" i="16"/>
  <c r="D5394" i="16"/>
  <c r="D5393" i="16"/>
  <c r="B13095" i="16"/>
  <c r="C13095" i="16"/>
  <c r="D13096" i="16"/>
  <c r="K5568" i="16"/>
  <c r="C861" i="16"/>
  <c r="B861" i="16"/>
  <c r="D862" i="16"/>
  <c r="C11997" i="16"/>
  <c r="B11997" i="16"/>
  <c r="E15595" i="16"/>
  <c r="L14829" i="16"/>
  <c r="J14178" i="16"/>
  <c r="E14179" i="16"/>
  <c r="I14178" i="16"/>
  <c r="H14178" i="16"/>
  <c r="F14178" i="16"/>
  <c r="K14178" i="16"/>
  <c r="L14178" i="16"/>
  <c r="L16431" i="16"/>
  <c r="K5895" i="16"/>
  <c r="B3085" i="16"/>
  <c r="C3085" i="16"/>
  <c r="E8639" i="16"/>
  <c r="E7223" i="16"/>
  <c r="E11321" i="16"/>
  <c r="I4786" i="16"/>
  <c r="E14941" i="16"/>
  <c r="D8791" i="16"/>
  <c r="D8790" i="16"/>
  <c r="C8788" i="16"/>
  <c r="D8789" i="16"/>
  <c r="B8788" i="16"/>
  <c r="E15267" i="16"/>
  <c r="F15264" i="16"/>
  <c r="H15264" i="16"/>
  <c r="I15264" i="16"/>
  <c r="B15813" i="16"/>
  <c r="C15813" i="16"/>
  <c r="D15814" i="16"/>
  <c r="E9872" i="16"/>
  <c r="F9871" i="16"/>
  <c r="K9871" i="16"/>
  <c r="H9871" i="16"/>
  <c r="D1971" i="16"/>
  <c r="B1970" i="16"/>
  <c r="C1970" i="16"/>
  <c r="E10641" i="16"/>
  <c r="B8786" i="16"/>
  <c r="C8786" i="16"/>
  <c r="J5350" i="16"/>
  <c r="E5789" i="16"/>
  <c r="E4953" i="16"/>
  <c r="K5138" i="16"/>
  <c r="L5138" i="16"/>
  <c r="L12903" i="16"/>
  <c r="B12741" i="16"/>
  <c r="C12741" i="16"/>
  <c r="D12742" i="16"/>
  <c r="L14611" i="16"/>
  <c r="D15268" i="16"/>
  <c r="B15267" i="16"/>
  <c r="C15267" i="16"/>
  <c r="D14398" i="16"/>
  <c r="B14397" i="16"/>
  <c r="C14397" i="16"/>
  <c r="L11753" i="16"/>
  <c r="J6380" i="16"/>
  <c r="I7305" i="16"/>
  <c r="D12000" i="16"/>
  <c r="C11998" i="16"/>
  <c r="D11999" i="16"/>
  <c r="B11998" i="16"/>
  <c r="D12001" i="16"/>
  <c r="E14395" i="16"/>
  <c r="H14392" i="16"/>
  <c r="F14392" i="16"/>
  <c r="K14392" i="16"/>
  <c r="I14392" i="16"/>
  <c r="J14392" i="16"/>
  <c r="D13852" i="16"/>
  <c r="B13851" i="16"/>
  <c r="C13851" i="16"/>
  <c r="I13957" i="16"/>
  <c r="K15047" i="16"/>
  <c r="L15047" i="16"/>
  <c r="E6298" i="16"/>
  <c r="E8488" i="16"/>
  <c r="B12904" i="16"/>
  <c r="C12904" i="16"/>
  <c r="D12905" i="16"/>
  <c r="J7396" i="16"/>
  <c r="E13742" i="16"/>
  <c r="K13629" i="16"/>
  <c r="L13629" i="16"/>
  <c r="L8944" i="16"/>
  <c r="K5241" i="16"/>
  <c r="L5241" i="16"/>
  <c r="C16517" i="16"/>
  <c r="B16517" i="16"/>
  <c r="K10638" i="16"/>
  <c r="L10638" i="16"/>
  <c r="E12999" i="16"/>
  <c r="I12996" i="16"/>
  <c r="H12996" i="16"/>
  <c r="F12996" i="16"/>
  <c r="J12996" i="16"/>
  <c r="J4786" i="16"/>
  <c r="E5461" i="16"/>
  <c r="H5458" i="16"/>
  <c r="J5458" i="16"/>
  <c r="I5458" i="16"/>
  <c r="F5458" i="16"/>
  <c r="K5458" i="16"/>
  <c r="L5458" i="16"/>
  <c r="E7823" i="16"/>
  <c r="D14286" i="16"/>
  <c r="B14285" i="16"/>
  <c r="C14285" i="16"/>
  <c r="E8947" i="16"/>
  <c r="E12742" i="16"/>
  <c r="K16136" i="16"/>
  <c r="L16136" i="16"/>
  <c r="J10025" i="16"/>
  <c r="I10025" i="16"/>
  <c r="E10026" i="16"/>
  <c r="H10025" i="16"/>
  <c r="F10025" i="16"/>
  <c r="K10025" i="16"/>
  <c r="B15159" i="16"/>
  <c r="C15159" i="16"/>
  <c r="D15160" i="16"/>
  <c r="K10484" i="16"/>
  <c r="L10484" i="16"/>
  <c r="D15377" i="16"/>
  <c r="B15376" i="16"/>
  <c r="C15376" i="16"/>
  <c r="L15156" i="16"/>
  <c r="E15922" i="16"/>
  <c r="K4786" i="16"/>
  <c r="D13196" i="16"/>
  <c r="B13195" i="16"/>
  <c r="C13195" i="16"/>
  <c r="I11657" i="16"/>
  <c r="E11658" i="16"/>
  <c r="H11657" i="16"/>
  <c r="F11657" i="16"/>
  <c r="K11657" i="16"/>
  <c r="L11657" i="16"/>
  <c r="E11067" i="16"/>
  <c r="L13739" i="16"/>
  <c r="E9717" i="16"/>
  <c r="L10175" i="16"/>
  <c r="B5389" i="16"/>
  <c r="C5389" i="16"/>
  <c r="E5570" i="16"/>
  <c r="H5567" i="16"/>
  <c r="I5567" i="16"/>
  <c r="F5567" i="16"/>
  <c r="K5567" i="16"/>
  <c r="L5567" i="16"/>
  <c r="J5567" i="16"/>
  <c r="B426" i="16"/>
  <c r="C426" i="16"/>
  <c r="D427" i="16"/>
  <c r="D13417" i="16"/>
  <c r="B13416" i="16"/>
  <c r="C13416" i="16"/>
  <c r="K6380" i="16"/>
  <c r="L6380" i="16"/>
  <c r="K7305" i="16"/>
  <c r="L7305" i="16"/>
  <c r="J13957" i="16"/>
  <c r="E16242" i="16"/>
  <c r="J16239" i="16"/>
  <c r="I16239" i="16"/>
  <c r="H16239" i="16"/>
  <c r="F16239" i="16"/>
  <c r="K16239" i="16"/>
  <c r="K8340" i="16"/>
  <c r="L8340" i="16"/>
  <c r="K14719" i="16"/>
  <c r="L14719" i="16"/>
  <c r="E5897" i="16"/>
  <c r="H5894" i="16"/>
  <c r="F5894" i="16"/>
  <c r="K5894" i="16"/>
  <c r="I5894" i="16"/>
  <c r="J5894" i="16"/>
  <c r="J11936" i="16"/>
  <c r="B3692" i="16"/>
  <c r="C3692" i="16"/>
  <c r="I7396" i="16"/>
  <c r="E6007" i="16"/>
  <c r="E11551" i="16"/>
  <c r="C1247" i="16"/>
  <c r="D1248" i="16"/>
  <c r="B1247" i="16"/>
  <c r="J12017" i="16"/>
  <c r="F12017" i="16"/>
  <c r="K12017" i="16"/>
  <c r="L12017" i="16"/>
  <c r="F13303" i="16"/>
  <c r="K13303" i="16"/>
  <c r="L13303" i="16"/>
  <c r="D12998" i="16"/>
  <c r="B12997" i="16"/>
  <c r="C12997" i="16"/>
  <c r="B14613" i="16"/>
  <c r="C14613" i="16"/>
  <c r="D14614" i="16"/>
  <c r="B547" i="16"/>
  <c r="C547" i="16"/>
  <c r="D548" i="16"/>
  <c r="B2329" i="16"/>
  <c r="C2329" i="16"/>
  <c r="D2330" i="16"/>
  <c r="F2327" i="16"/>
  <c r="K2327" i="16"/>
  <c r="L2327" i="16"/>
  <c r="D15922" i="16"/>
  <c r="B15921" i="16"/>
  <c r="C15921" i="16"/>
  <c r="L7141" i="16"/>
  <c r="L13847" i="16"/>
  <c r="C16140" i="16"/>
  <c r="B16140" i="16"/>
  <c r="D16141" i="16"/>
  <c r="E10932" i="16"/>
  <c r="I10931" i="16"/>
  <c r="E15050" i="16"/>
  <c r="K5350" i="16"/>
  <c r="L5350" i="16"/>
  <c r="E16516" i="16"/>
  <c r="E4867" i="16"/>
  <c r="F4864" i="16"/>
  <c r="K4864" i="16"/>
  <c r="L4864" i="16"/>
  <c r="J4864" i="16"/>
  <c r="H4864" i="16"/>
  <c r="I4864" i="16"/>
  <c r="E15704" i="16"/>
  <c r="K15265" i="16"/>
  <c r="L15265" i="16"/>
  <c r="D14177" i="16"/>
  <c r="B14176" i="16"/>
  <c r="C14176" i="16"/>
  <c r="E13198" i="16"/>
  <c r="I13197" i="16"/>
  <c r="D13526" i="16"/>
  <c r="B13525" i="16"/>
  <c r="C13525" i="16"/>
  <c r="E14505" i="16"/>
  <c r="D14942" i="16"/>
  <c r="B14941" i="16"/>
  <c r="C14941" i="16"/>
  <c r="L13411" i="16"/>
  <c r="E5140" i="16"/>
  <c r="H5137" i="16"/>
  <c r="F5137" i="16"/>
  <c r="K5137" i="16"/>
  <c r="L5137" i="16"/>
  <c r="J5137" i="16"/>
  <c r="I5137" i="16"/>
  <c r="E10179" i="16"/>
  <c r="F9406" i="16"/>
  <c r="E6207" i="16"/>
  <c r="I5568" i="16"/>
  <c r="K14610" i="16"/>
  <c r="L14610" i="16"/>
  <c r="F13957" i="16"/>
  <c r="K13957" i="16"/>
  <c r="J16240" i="16"/>
  <c r="F4865" i="16"/>
  <c r="K8067" i="16"/>
  <c r="L8067" i="16"/>
  <c r="I5895" i="16"/>
  <c r="K7595" i="16"/>
  <c r="L7595" i="16"/>
  <c r="K6106" i="16"/>
  <c r="L6106" i="16"/>
  <c r="B3086" i="16"/>
  <c r="C3086" i="16"/>
  <c r="K11847" i="16"/>
  <c r="L11847" i="16"/>
  <c r="D13305" i="16"/>
  <c r="B13304" i="16"/>
  <c r="C13304" i="16"/>
  <c r="F7705" i="16"/>
  <c r="K7705" i="16"/>
  <c r="L7705" i="16"/>
  <c r="E5243" i="16"/>
  <c r="F5240" i="16"/>
  <c r="J5240" i="16"/>
  <c r="I5240" i="16"/>
  <c r="H5240" i="16"/>
  <c r="K15700" i="16"/>
  <c r="L15700" i="16"/>
  <c r="E11439" i="16"/>
  <c r="F12018" i="16"/>
  <c r="K12018" i="16"/>
  <c r="L12018" i="16"/>
  <c r="E15159" i="16"/>
  <c r="K10785" i="16"/>
  <c r="L10785" i="16"/>
  <c r="B668" i="16"/>
  <c r="C668" i="16"/>
  <c r="D669" i="16"/>
  <c r="B14831" i="16"/>
  <c r="C14831" i="16"/>
  <c r="D14832" i="16"/>
  <c r="E11938" i="16"/>
  <c r="J11935" i="16"/>
  <c r="I11935" i="16"/>
  <c r="H11935" i="16"/>
  <c r="F11935" i="16"/>
  <c r="E7398" i="16"/>
  <c r="J7395" i="16"/>
  <c r="I7395" i="16"/>
  <c r="H7395" i="16"/>
  <c r="F7395" i="16"/>
  <c r="K7395" i="16"/>
  <c r="L7395" i="16"/>
  <c r="E13305" i="16"/>
  <c r="I13302" i="16"/>
  <c r="F13302" i="16"/>
  <c r="H13302" i="16"/>
  <c r="J13302" i="16"/>
  <c r="K5785" i="16"/>
  <c r="L5785" i="16"/>
  <c r="L6107" i="16"/>
  <c r="L16512" i="16"/>
  <c r="H9406" i="16"/>
  <c r="C5390" i="16"/>
  <c r="B5390" i="16"/>
  <c r="E16341" i="16"/>
  <c r="I16340" i="16"/>
  <c r="J5568" i="16"/>
  <c r="K8200" i="16"/>
  <c r="L8200" i="16"/>
  <c r="E14614" i="16"/>
  <c r="B2439" i="16"/>
  <c r="C2439" i="16"/>
  <c r="D2440" i="16"/>
  <c r="E11757" i="16"/>
  <c r="E6382" i="16"/>
  <c r="J6379" i="16"/>
  <c r="I6379" i="16"/>
  <c r="H6379" i="16"/>
  <c r="F6379" i="16"/>
  <c r="K6379" i="16"/>
  <c r="L6379" i="16"/>
  <c r="E7307" i="16"/>
  <c r="J7304" i="16"/>
  <c r="I7304" i="16"/>
  <c r="H7304" i="16"/>
  <c r="F7304" i="16"/>
  <c r="K7304" i="16"/>
  <c r="L7304" i="16"/>
  <c r="E14070" i="16"/>
  <c r="H14069" i="16"/>
  <c r="E15377" i="16"/>
  <c r="E14831" i="16"/>
  <c r="H14828" i="16"/>
  <c r="I14828" i="16"/>
  <c r="F14828" i="16"/>
  <c r="K14828" i="16"/>
  <c r="L14828" i="16"/>
  <c r="J14828" i="16"/>
  <c r="D15705" i="16"/>
  <c r="B15704" i="16"/>
  <c r="C15704" i="16"/>
  <c r="K16137" i="16"/>
  <c r="L16137" i="16"/>
  <c r="E8342" i="16"/>
  <c r="J8339" i="16"/>
  <c r="I8339" i="16"/>
  <c r="H8339" i="16"/>
  <c r="F8339" i="16"/>
  <c r="K8339" i="16"/>
  <c r="L8339" i="16"/>
  <c r="B14504" i="16"/>
  <c r="D14505" i="16"/>
  <c r="C14504" i="16"/>
  <c r="E14723" i="16"/>
  <c r="H4865" i="16"/>
  <c r="E8071" i="16"/>
  <c r="K12902" i="16"/>
  <c r="L12902" i="16"/>
  <c r="J5895" i="16"/>
  <c r="H11936" i="16"/>
  <c r="K11936" i="16"/>
  <c r="L11936" i="16"/>
  <c r="J10484" i="16"/>
  <c r="D3089" i="16"/>
  <c r="D3088" i="16"/>
  <c r="B3087" i="16"/>
  <c r="C3087" i="16"/>
  <c r="D3090" i="16"/>
  <c r="H7396" i="16"/>
  <c r="K7396" i="16"/>
  <c r="L7396" i="16"/>
  <c r="A100" i="1"/>
  <c r="H99" i="1"/>
  <c r="I99" i="1"/>
  <c r="B99" i="1"/>
  <c r="C99" i="1"/>
  <c r="E7944" i="16"/>
  <c r="J10333" i="16"/>
  <c r="I10333" i="16"/>
  <c r="E10334" i="16"/>
  <c r="H10333" i="16"/>
  <c r="E13633" i="16"/>
  <c r="J7705" i="16"/>
  <c r="J12018" i="16"/>
  <c r="I13303" i="16"/>
  <c r="L10637" i="16"/>
  <c r="L7596" i="16"/>
  <c r="D16431" i="16"/>
  <c r="B16430" i="16"/>
  <c r="C16430" i="16"/>
  <c r="D13633" i="16"/>
  <c r="B13632" i="16"/>
  <c r="C13632" i="16"/>
  <c r="K8789" i="16"/>
  <c r="L8789" i="16"/>
  <c r="E13851" i="16"/>
  <c r="K9559" i="16"/>
  <c r="L9559" i="16"/>
  <c r="E10789" i="16"/>
  <c r="C14722" i="16"/>
  <c r="B14722" i="16"/>
  <c r="D14723" i="16"/>
  <c r="J15265" i="16"/>
  <c r="J15264" i="16"/>
  <c r="E14832" i="16"/>
  <c r="B13417" i="16"/>
  <c r="C13417" i="16"/>
  <c r="D13418" i="16"/>
  <c r="E5571" i="16"/>
  <c r="B15377" i="16"/>
  <c r="C15377" i="16"/>
  <c r="D15378" i="16"/>
  <c r="E14396" i="16"/>
  <c r="E9103" i="16"/>
  <c r="I9100" i="16"/>
  <c r="J9100" i="16"/>
  <c r="H9100" i="16"/>
  <c r="F9100" i="16"/>
  <c r="K9100" i="16"/>
  <c r="E7708" i="16"/>
  <c r="D2635" i="16"/>
  <c r="B2634" i="16"/>
  <c r="C2634" i="16"/>
  <c r="F2632" i="16"/>
  <c r="K2632" i="16"/>
  <c r="L2632" i="16"/>
  <c r="C14070" i="16"/>
  <c r="D14071" i="16"/>
  <c r="B14070" i="16"/>
  <c r="B3695" i="16"/>
  <c r="C3695" i="16"/>
  <c r="D14506" i="16"/>
  <c r="B14505" i="16"/>
  <c r="C14505" i="16"/>
  <c r="J14614" i="16"/>
  <c r="H14614" i="16"/>
  <c r="F14614" i="16"/>
  <c r="K14614" i="16"/>
  <c r="I14614" i="16"/>
  <c r="E14615" i="16"/>
  <c r="E16342" i="16"/>
  <c r="J16339" i="16"/>
  <c r="I16339" i="16"/>
  <c r="H16339" i="16"/>
  <c r="F16339" i="16"/>
  <c r="E7399" i="16"/>
  <c r="E6208" i="16"/>
  <c r="I6207" i="16"/>
  <c r="J6207" i="16"/>
  <c r="E16517" i="16"/>
  <c r="I16516" i="16"/>
  <c r="H16516" i="16"/>
  <c r="F10931" i="16"/>
  <c r="D12999" i="16"/>
  <c r="C12998" i="16"/>
  <c r="B12998" i="16"/>
  <c r="L5894" i="16"/>
  <c r="E8948" i="16"/>
  <c r="F8947" i="16"/>
  <c r="D12002" i="16"/>
  <c r="B12001" i="16"/>
  <c r="D12004" i="16"/>
  <c r="C12001" i="16"/>
  <c r="D12003" i="16"/>
  <c r="C1971" i="16"/>
  <c r="B1971" i="16"/>
  <c r="D1972" i="16"/>
  <c r="C8790" i="16"/>
  <c r="B8790" i="16"/>
  <c r="D863" i="16"/>
  <c r="B862" i="16"/>
  <c r="C862" i="16"/>
  <c r="D5397" i="16"/>
  <c r="D5396" i="16"/>
  <c r="C5394" i="16"/>
  <c r="D5395" i="16"/>
  <c r="B5394" i="16"/>
  <c r="J9101" i="16"/>
  <c r="D12821" i="16"/>
  <c r="B12820" i="16"/>
  <c r="C12820" i="16"/>
  <c r="E4789" i="16"/>
  <c r="D15596" i="16"/>
  <c r="B15595" i="16"/>
  <c r="C15595" i="16"/>
  <c r="D16341" i="16"/>
  <c r="B16340" i="16"/>
  <c r="C16340" i="16"/>
  <c r="E5046" i="16"/>
  <c r="J5043" i="16"/>
  <c r="F5043" i="16"/>
  <c r="I5043" i="16"/>
  <c r="H5043" i="16"/>
  <c r="E7497" i="16"/>
  <c r="E16033" i="16"/>
  <c r="I16030" i="16"/>
  <c r="H16030" i="16"/>
  <c r="F16030" i="16"/>
  <c r="J16030" i="16"/>
  <c r="F11197" i="16"/>
  <c r="K11197" i="16"/>
  <c r="L11197" i="16"/>
  <c r="E14287" i="16"/>
  <c r="D3699" i="16"/>
  <c r="D3698" i="16"/>
  <c r="C3696" i="16"/>
  <c r="D3697" i="16"/>
  <c r="B3696" i="16"/>
  <c r="L16430" i="16"/>
  <c r="B15052" i="16"/>
  <c r="C15052" i="16"/>
  <c r="D15053" i="16"/>
  <c r="B3089" i="16"/>
  <c r="C3089" i="16"/>
  <c r="E14071" i="16"/>
  <c r="F14068" i="16"/>
  <c r="J14068" i="16"/>
  <c r="H14068" i="16"/>
  <c r="I14068" i="16"/>
  <c r="B12742" i="16"/>
  <c r="D12743" i="16"/>
  <c r="C12742" i="16"/>
  <c r="E7224" i="16"/>
  <c r="H7223" i="16"/>
  <c r="F7223" i="16"/>
  <c r="K7223" i="16"/>
  <c r="B5393" i="16"/>
  <c r="C5393" i="16"/>
  <c r="E9257" i="16"/>
  <c r="J9254" i="16"/>
  <c r="F9254" i="16"/>
  <c r="I9254" i="16"/>
  <c r="H9254" i="16"/>
  <c r="E13852" i="16"/>
  <c r="I13851" i="16"/>
  <c r="F13851" i="16"/>
  <c r="D16432" i="16"/>
  <c r="B16431" i="16"/>
  <c r="C16431" i="16"/>
  <c r="A101" i="1"/>
  <c r="H100" i="1"/>
  <c r="I100" i="1"/>
  <c r="B100" i="1"/>
  <c r="C100" i="1"/>
  <c r="J14069" i="16"/>
  <c r="D2441" i="16"/>
  <c r="B2440" i="16"/>
  <c r="F2440" i="16"/>
  <c r="K2440" i="16"/>
  <c r="L2440" i="16"/>
  <c r="C2440" i="16"/>
  <c r="K13302" i="16"/>
  <c r="L13302" i="16"/>
  <c r="K11935" i="16"/>
  <c r="L11935" i="16"/>
  <c r="C669" i="16"/>
  <c r="B669" i="16"/>
  <c r="D670" i="16"/>
  <c r="D13306" i="16"/>
  <c r="B13305" i="16"/>
  <c r="C13305" i="16"/>
  <c r="K4865" i="16"/>
  <c r="L4865" i="16"/>
  <c r="D14943" i="16"/>
  <c r="C14942" i="16"/>
  <c r="B14942" i="16"/>
  <c r="B13526" i="16"/>
  <c r="C13526" i="16"/>
  <c r="D13527" i="16"/>
  <c r="C14177" i="16"/>
  <c r="B14177" i="16"/>
  <c r="D14178" i="16"/>
  <c r="H10931" i="16"/>
  <c r="B548" i="16"/>
  <c r="D549" i="16"/>
  <c r="C548" i="16"/>
  <c r="E16243" i="16"/>
  <c r="D428" i="16"/>
  <c r="B427" i="16"/>
  <c r="C427" i="16"/>
  <c r="E11659" i="16"/>
  <c r="J11656" i="16"/>
  <c r="I11656" i="16"/>
  <c r="H11656" i="16"/>
  <c r="F11656" i="16"/>
  <c r="K11656" i="16"/>
  <c r="L11656" i="16"/>
  <c r="D15161" i="16"/>
  <c r="B15160" i="16"/>
  <c r="C15160" i="16"/>
  <c r="J7823" i="16"/>
  <c r="I7823" i="16"/>
  <c r="E7824" i="16"/>
  <c r="H7823" i="16"/>
  <c r="K12996" i="16"/>
  <c r="L12996" i="16"/>
  <c r="E10642" i="16"/>
  <c r="F10641" i="16"/>
  <c r="K10641" i="16"/>
  <c r="H10641" i="16"/>
  <c r="D8793" i="16"/>
  <c r="C8791" i="16"/>
  <c r="D8792" i="16"/>
  <c r="B8791" i="16"/>
  <c r="D8794" i="16"/>
  <c r="L5895" i="16"/>
  <c r="K9405" i="16"/>
  <c r="L9405" i="16"/>
  <c r="J9255" i="16"/>
  <c r="K15486" i="16"/>
  <c r="L15486" i="16"/>
  <c r="K10483" i="16"/>
  <c r="L10483" i="16"/>
  <c r="I5044" i="16"/>
  <c r="F2633" i="16"/>
  <c r="K2633" i="16"/>
  <c r="L2633" i="16"/>
  <c r="L5349" i="16"/>
  <c r="J16031" i="16"/>
  <c r="H11197" i="16"/>
  <c r="B1056" i="16"/>
  <c r="C1056" i="16"/>
  <c r="D1057" i="16"/>
  <c r="E15814" i="16"/>
  <c r="J15813" i="16"/>
  <c r="I15813" i="16"/>
  <c r="E11552" i="16"/>
  <c r="I11551" i="16"/>
  <c r="D13853" i="16"/>
  <c r="B13852" i="16"/>
  <c r="C13852" i="16"/>
  <c r="F9255" i="16"/>
  <c r="B305" i="16"/>
  <c r="C305" i="16"/>
  <c r="D306" i="16"/>
  <c r="L13957" i="16"/>
  <c r="K9406" i="16"/>
  <c r="L9406" i="16"/>
  <c r="E13199" i="16"/>
  <c r="H13196" i="16"/>
  <c r="F13196" i="16"/>
  <c r="I13196" i="16"/>
  <c r="J13196" i="16"/>
  <c r="I11067" i="16"/>
  <c r="E11068" i="16"/>
  <c r="H11067" i="16"/>
  <c r="F11067" i="16"/>
  <c r="K11067" i="16"/>
  <c r="L11067" i="16"/>
  <c r="J11067" i="16"/>
  <c r="E6299" i="16"/>
  <c r="I6298" i="16"/>
  <c r="E9873" i="16"/>
  <c r="H9870" i="16"/>
  <c r="F9870" i="16"/>
  <c r="K9870" i="16"/>
  <c r="L9870" i="16"/>
  <c r="J9870" i="16"/>
  <c r="I9870" i="16"/>
  <c r="K15264" i="16"/>
  <c r="L15264" i="16"/>
  <c r="E11322" i="16"/>
  <c r="H11321" i="16"/>
  <c r="F11321" i="16"/>
  <c r="K11321" i="16"/>
  <c r="L5568" i="16"/>
  <c r="J8793" i="16"/>
  <c r="I8793" i="16"/>
  <c r="E8794" i="16"/>
  <c r="H8793" i="16"/>
  <c r="F8793" i="16"/>
  <c r="D16032" i="16"/>
  <c r="C16031" i="16"/>
  <c r="B16031" i="16"/>
  <c r="D13744" i="16"/>
  <c r="C13743" i="16"/>
  <c r="B13743" i="16"/>
  <c r="E12823" i="16"/>
  <c r="J12820" i="16"/>
  <c r="H12820" i="16"/>
  <c r="F12820" i="16"/>
  <c r="K12820" i="16"/>
  <c r="L12820" i="16"/>
  <c r="I12820" i="16"/>
  <c r="D13962" i="16"/>
  <c r="B13961" i="16"/>
  <c r="C13961" i="16"/>
  <c r="E11852" i="16"/>
  <c r="F11851" i="16"/>
  <c r="K11851" i="16"/>
  <c r="H11851" i="16"/>
  <c r="K13093" i="16"/>
  <c r="L13093" i="16"/>
  <c r="F14723" i="16"/>
  <c r="E14724" i="16"/>
  <c r="D15706" i="16"/>
  <c r="B15705" i="16"/>
  <c r="C15705" i="16"/>
  <c r="E10933" i="16"/>
  <c r="I10930" i="16"/>
  <c r="F10930" i="16"/>
  <c r="H10930" i="16"/>
  <c r="J10930" i="16"/>
  <c r="C11999" i="16"/>
  <c r="B11999" i="16"/>
  <c r="E11199" i="16"/>
  <c r="J11196" i="16"/>
  <c r="I11196" i="16"/>
  <c r="F11196" i="16"/>
  <c r="H11196" i="16"/>
  <c r="F16340" i="16"/>
  <c r="J11439" i="16"/>
  <c r="E11440" i="16"/>
  <c r="H11439" i="16"/>
  <c r="K5240" i="16"/>
  <c r="L5240" i="16"/>
  <c r="H13197" i="16"/>
  <c r="E4868" i="16"/>
  <c r="J10931" i="16"/>
  <c r="B15922" i="16"/>
  <c r="C15922" i="16"/>
  <c r="D15923" i="16"/>
  <c r="D14615" i="16"/>
  <c r="B14614" i="16"/>
  <c r="C14614" i="16"/>
  <c r="L10025" i="16"/>
  <c r="E12743" i="16"/>
  <c r="F12742" i="16"/>
  <c r="K12742" i="16"/>
  <c r="L12742" i="16"/>
  <c r="B14286" i="16"/>
  <c r="C14286" i="16"/>
  <c r="D14287" i="16"/>
  <c r="E13000" i="16"/>
  <c r="B12000" i="16"/>
  <c r="C12000" i="16"/>
  <c r="B15268" i="16"/>
  <c r="C15268" i="16"/>
  <c r="D15269" i="16"/>
  <c r="I9871" i="16"/>
  <c r="L9871" i="16"/>
  <c r="E15268" i="16"/>
  <c r="J8639" i="16"/>
  <c r="I8639" i="16"/>
  <c r="E8640" i="16"/>
  <c r="H8639" i="16"/>
  <c r="F8639" i="16"/>
  <c r="E15596" i="16"/>
  <c r="H15595" i="16"/>
  <c r="I15595" i="16"/>
  <c r="J15595" i="16"/>
  <c r="D13097" i="16"/>
  <c r="B13096" i="16"/>
  <c r="C13096" i="16"/>
  <c r="I9101" i="16"/>
  <c r="J6110" i="16"/>
  <c r="E6111" i="16"/>
  <c r="H6110" i="16"/>
  <c r="E9409" i="16"/>
  <c r="E15488" i="16"/>
  <c r="F15485" i="16"/>
  <c r="K15485" i="16"/>
  <c r="L15485" i="16"/>
  <c r="J15485" i="16"/>
  <c r="H15485" i="16"/>
  <c r="I15485" i="16"/>
  <c r="D1610" i="16"/>
  <c r="B1609" i="16"/>
  <c r="C1609" i="16"/>
  <c r="E5353" i="16"/>
  <c r="E16434" i="16"/>
  <c r="E13634" i="16"/>
  <c r="I13633" i="16"/>
  <c r="E5898" i="16"/>
  <c r="B12905" i="16"/>
  <c r="C12905" i="16"/>
  <c r="D12906" i="16"/>
  <c r="B14398" i="16"/>
  <c r="C14398" i="16"/>
  <c r="D14399" i="16"/>
  <c r="B3694" i="16"/>
  <c r="C3694" i="16"/>
  <c r="E16141" i="16"/>
  <c r="H16140" i="16"/>
  <c r="I16140" i="16"/>
  <c r="J7944" i="16"/>
  <c r="E7945" i="16"/>
  <c r="H7944" i="16"/>
  <c r="F7944" i="16"/>
  <c r="K7944" i="16"/>
  <c r="I7944" i="16"/>
  <c r="J15377" i="16"/>
  <c r="E15378" i="16"/>
  <c r="I15377" i="16"/>
  <c r="H15377" i="16"/>
  <c r="B14723" i="16"/>
  <c r="C14723" i="16"/>
  <c r="D14724" i="16"/>
  <c r="E10335" i="16"/>
  <c r="H10332" i="16"/>
  <c r="F10332" i="16"/>
  <c r="K10332" i="16"/>
  <c r="I10332" i="16"/>
  <c r="J10332" i="16"/>
  <c r="B3088" i="16"/>
  <c r="C3088" i="16"/>
  <c r="I14069" i="16"/>
  <c r="J16340" i="16"/>
  <c r="E11939" i="16"/>
  <c r="E5244" i="16"/>
  <c r="E5141" i="16"/>
  <c r="H14505" i="16"/>
  <c r="F14505" i="16"/>
  <c r="I14505" i="16"/>
  <c r="J14505" i="16"/>
  <c r="E14506" i="16"/>
  <c r="J13197" i="16"/>
  <c r="D16142" i="16"/>
  <c r="B16141" i="16"/>
  <c r="C16141" i="16"/>
  <c r="L16239" i="16"/>
  <c r="J9717" i="16"/>
  <c r="I9717" i="16"/>
  <c r="E9718" i="16"/>
  <c r="H9717" i="16"/>
  <c r="F9717" i="16"/>
  <c r="K9717" i="16"/>
  <c r="D13197" i="16"/>
  <c r="B13196" i="16"/>
  <c r="C13196" i="16"/>
  <c r="L14392" i="16"/>
  <c r="J5789" i="16"/>
  <c r="E5790" i="16"/>
  <c r="H5789" i="16"/>
  <c r="F5789" i="16"/>
  <c r="K5789" i="16"/>
  <c r="J9871" i="16"/>
  <c r="E14942" i="16"/>
  <c r="F14941" i="16"/>
  <c r="F9101" i="16"/>
  <c r="K4785" i="16"/>
  <c r="L4785" i="16"/>
  <c r="J15486" i="16"/>
  <c r="B15486" i="16"/>
  <c r="D15487" i="16"/>
  <c r="C15486" i="16"/>
  <c r="E10487" i="16"/>
  <c r="F16031" i="16"/>
  <c r="J12821" i="16"/>
  <c r="L14283" i="16"/>
  <c r="E7145" i="16"/>
  <c r="H7144" i="16"/>
  <c r="F7144" i="16"/>
  <c r="K7144" i="16"/>
  <c r="J8204" i="16"/>
  <c r="I8204" i="16"/>
  <c r="F8204" i="16"/>
  <c r="K8204" i="16"/>
  <c r="L8204" i="16"/>
  <c r="E8205" i="16"/>
  <c r="H8204" i="16"/>
  <c r="E11758" i="16"/>
  <c r="F11757" i="16"/>
  <c r="J11757" i="16"/>
  <c r="I10789" i="16"/>
  <c r="E10790" i="16"/>
  <c r="H10789" i="16"/>
  <c r="F10789" i="16"/>
  <c r="K10789" i="16"/>
  <c r="J10789" i="16"/>
  <c r="F15922" i="16"/>
  <c r="E15923" i="16"/>
  <c r="J15922" i="16"/>
  <c r="B5392" i="16"/>
  <c r="C5392" i="16"/>
  <c r="E5680" i="16"/>
  <c r="E13960" i="16"/>
  <c r="F13524" i="16"/>
  <c r="J13524" i="16"/>
  <c r="H13524" i="16"/>
  <c r="E13525" i="16"/>
  <c r="D3091" i="16"/>
  <c r="B3090" i="16"/>
  <c r="D3092" i="16"/>
  <c r="D3093" i="16"/>
  <c r="C3090" i="16"/>
  <c r="E6383" i="16"/>
  <c r="E13306" i="16"/>
  <c r="B13633" i="16"/>
  <c r="C13633" i="16"/>
  <c r="D13634" i="16"/>
  <c r="F10333" i="16"/>
  <c r="K10333" i="16"/>
  <c r="L10333" i="16"/>
  <c r="E8072" i="16"/>
  <c r="E8343" i="16"/>
  <c r="F14069" i="16"/>
  <c r="K14069" i="16"/>
  <c r="L14069" i="16"/>
  <c r="E7308" i="16"/>
  <c r="H16340" i="16"/>
  <c r="C14832" i="16"/>
  <c r="D14833" i="16"/>
  <c r="B14832" i="16"/>
  <c r="E15160" i="16"/>
  <c r="I15159" i="16"/>
  <c r="F15159" i="16"/>
  <c r="K15159" i="16"/>
  <c r="L15159" i="16"/>
  <c r="H15159" i="16"/>
  <c r="J10179" i="16"/>
  <c r="I10179" i="16"/>
  <c r="E10180" i="16"/>
  <c r="H10179" i="16"/>
  <c r="F10179" i="16"/>
  <c r="K10179" i="16"/>
  <c r="F13197" i="16"/>
  <c r="K13197" i="16"/>
  <c r="L13197" i="16"/>
  <c r="E15705" i="16"/>
  <c r="I15704" i="16"/>
  <c r="F15704" i="16"/>
  <c r="E15051" i="16"/>
  <c r="I15050" i="16"/>
  <c r="H15050" i="16"/>
  <c r="F15050" i="16"/>
  <c r="K15050" i="16"/>
  <c r="L15050" i="16"/>
  <c r="J15050" i="16"/>
  <c r="C2330" i="16"/>
  <c r="D2331" i="16"/>
  <c r="B2330" i="16"/>
  <c r="D1249" i="16"/>
  <c r="B1248" i="16"/>
  <c r="C1248" i="16"/>
  <c r="E6008" i="16"/>
  <c r="F6007" i="16"/>
  <c r="J11657" i="16"/>
  <c r="L4786" i="16"/>
  <c r="E10027" i="16"/>
  <c r="I10024" i="16"/>
  <c r="H10024" i="16"/>
  <c r="J10024" i="16"/>
  <c r="F10024" i="16"/>
  <c r="E5462" i="16"/>
  <c r="F13742" i="16"/>
  <c r="K13742" i="16"/>
  <c r="J13742" i="16"/>
  <c r="E13743" i="16"/>
  <c r="I13742" i="16"/>
  <c r="H13742" i="16"/>
  <c r="J8488" i="16"/>
  <c r="I8488" i="16"/>
  <c r="E8489" i="16"/>
  <c r="H8488" i="16"/>
  <c r="F8488" i="16"/>
  <c r="K8488" i="16"/>
  <c r="L8488" i="16"/>
  <c r="E4954" i="16"/>
  <c r="H4953" i="16"/>
  <c r="F4953" i="16"/>
  <c r="K4953" i="16"/>
  <c r="D15815" i="16"/>
  <c r="B15814" i="16"/>
  <c r="C15814" i="16"/>
  <c r="B8789" i="16"/>
  <c r="C8789" i="16"/>
  <c r="E14180" i="16"/>
  <c r="J14177" i="16"/>
  <c r="I14177" i="16"/>
  <c r="F14177" i="16"/>
  <c r="H14177" i="16"/>
  <c r="H9101" i="16"/>
  <c r="E9564" i="16"/>
  <c r="H9563" i="16"/>
  <c r="F9563" i="16"/>
  <c r="K9563" i="16"/>
  <c r="J9563" i="16"/>
  <c r="H9255" i="16"/>
  <c r="F5044" i="16"/>
  <c r="K5044" i="16"/>
  <c r="L5044" i="16"/>
  <c r="E12907" i="16"/>
  <c r="E13416" i="16"/>
  <c r="J13415" i="16"/>
  <c r="H16031" i="16"/>
  <c r="F12821" i="16"/>
  <c r="K12821" i="16"/>
  <c r="L12821" i="16"/>
  <c r="I7599" i="16"/>
  <c r="E7600" i="16"/>
  <c r="H7599" i="16"/>
  <c r="F7599" i="16"/>
  <c r="K7599" i="16"/>
  <c r="L7599" i="16"/>
  <c r="E13097" i="16"/>
  <c r="D16243" i="16"/>
  <c r="B16242" i="16"/>
  <c r="C16242" i="16"/>
  <c r="E8073" i="16"/>
  <c r="F8070" i="16"/>
  <c r="K8070" i="16"/>
  <c r="L8070" i="16"/>
  <c r="H8070" i="16"/>
  <c r="I8070" i="16"/>
  <c r="J8070" i="16"/>
  <c r="E7498" i="16"/>
  <c r="F7495" i="16"/>
  <c r="K7495" i="16"/>
  <c r="L7495" i="16"/>
  <c r="J7495" i="16"/>
  <c r="I7495" i="16"/>
  <c r="H7495" i="16"/>
  <c r="E4790" i="16"/>
  <c r="H4789" i="16"/>
  <c r="F4789" i="16"/>
  <c r="K4789" i="16"/>
  <c r="L4789" i="16"/>
  <c r="J4789" i="16"/>
  <c r="I4789" i="16"/>
  <c r="I6007" i="16"/>
  <c r="H15704" i="16"/>
  <c r="I8071" i="16"/>
  <c r="E15924" i="16"/>
  <c r="J15921" i="16"/>
  <c r="I15921" i="16"/>
  <c r="H15921" i="16"/>
  <c r="F15921" i="16"/>
  <c r="K15921" i="16"/>
  <c r="H11757" i="16"/>
  <c r="K11757" i="16"/>
  <c r="L11757" i="16"/>
  <c r="B15487" i="16"/>
  <c r="C15487" i="16"/>
  <c r="D15488" i="16"/>
  <c r="F11939" i="16"/>
  <c r="J11939" i="16"/>
  <c r="E11940" i="16"/>
  <c r="H11939" i="16"/>
  <c r="I11939" i="16"/>
  <c r="L10332" i="16"/>
  <c r="F16140" i="16"/>
  <c r="K16140" i="16"/>
  <c r="L16140" i="16"/>
  <c r="E16435" i="16"/>
  <c r="H16434" i="16"/>
  <c r="I16434" i="16"/>
  <c r="F16434" i="16"/>
  <c r="E15489" i="16"/>
  <c r="E6112" i="16"/>
  <c r="J6109" i="16"/>
  <c r="I6109" i="16"/>
  <c r="H6109" i="16"/>
  <c r="F6109" i="16"/>
  <c r="F15595" i="16"/>
  <c r="K15595" i="16"/>
  <c r="L15595" i="16"/>
  <c r="E11441" i="16"/>
  <c r="I11438" i="16"/>
  <c r="F11438" i="16"/>
  <c r="K11438" i="16"/>
  <c r="L11438" i="16"/>
  <c r="H11438" i="16"/>
  <c r="J11438" i="16"/>
  <c r="E11200" i="16"/>
  <c r="D13963" i="16"/>
  <c r="B13962" i="16"/>
  <c r="C13962" i="16"/>
  <c r="C13744" i="16"/>
  <c r="B13744" i="16"/>
  <c r="D13745" i="16"/>
  <c r="B8793" i="16"/>
  <c r="C8793" i="16"/>
  <c r="E7825" i="16"/>
  <c r="J7822" i="16"/>
  <c r="F7822" i="16"/>
  <c r="H7822" i="16"/>
  <c r="I7822" i="16"/>
  <c r="D14179" i="16"/>
  <c r="B14178" i="16"/>
  <c r="C14178" i="16"/>
  <c r="C14943" i="16"/>
  <c r="B14943" i="16"/>
  <c r="D14944" i="16"/>
  <c r="H13851" i="16"/>
  <c r="K13851" i="16"/>
  <c r="L13851" i="16"/>
  <c r="B12743" i="16"/>
  <c r="C12743" i="16"/>
  <c r="B3698" i="16"/>
  <c r="C3698" i="16"/>
  <c r="I7496" i="16"/>
  <c r="B1972" i="16"/>
  <c r="D1973" i="16"/>
  <c r="C1972" i="16"/>
  <c r="H8947" i="16"/>
  <c r="K8947" i="16"/>
  <c r="L8947" i="16"/>
  <c r="B12999" i="16"/>
  <c r="C12999" i="16"/>
  <c r="D13000" i="16"/>
  <c r="F6207" i="16"/>
  <c r="J7399" i="16"/>
  <c r="I7399" i="16"/>
  <c r="F7399" i="16"/>
  <c r="K7399" i="16"/>
  <c r="L7399" i="16"/>
  <c r="H7399" i="16"/>
  <c r="E7400" i="16"/>
  <c r="L14614" i="16"/>
  <c r="E9104" i="16"/>
  <c r="E12908" i="16"/>
  <c r="I12905" i="16"/>
  <c r="F12905" i="16"/>
  <c r="H12905" i="16"/>
  <c r="J12905" i="16"/>
  <c r="K15704" i="16"/>
  <c r="L15704" i="16"/>
  <c r="J6383" i="16"/>
  <c r="I6383" i="16"/>
  <c r="E6384" i="16"/>
  <c r="H6383" i="16"/>
  <c r="F6383" i="16"/>
  <c r="E14943" i="16"/>
  <c r="J14940" i="16"/>
  <c r="I14940" i="16"/>
  <c r="F14940" i="16"/>
  <c r="H14940" i="16"/>
  <c r="E10934" i="16"/>
  <c r="E6300" i="16"/>
  <c r="H6297" i="16"/>
  <c r="J6297" i="16"/>
  <c r="I6297" i="16"/>
  <c r="F6297" i="16"/>
  <c r="E11553" i="16"/>
  <c r="J11550" i="16"/>
  <c r="I11550" i="16"/>
  <c r="H11550" i="16"/>
  <c r="F11550" i="16"/>
  <c r="K11550" i="16"/>
  <c r="C1057" i="16"/>
  <c r="D1058" i="16"/>
  <c r="B1057" i="16"/>
  <c r="E9258" i="16"/>
  <c r="C5395" i="16"/>
  <c r="B5395" i="16"/>
  <c r="B12002" i="16"/>
  <c r="C12002" i="16"/>
  <c r="H13415" i="16"/>
  <c r="L13742" i="16"/>
  <c r="B16243" i="16"/>
  <c r="D16244" i="16"/>
  <c r="C16243" i="16"/>
  <c r="E7601" i="16"/>
  <c r="H7598" i="16"/>
  <c r="F7598" i="16"/>
  <c r="K7598" i="16"/>
  <c r="J7598" i="16"/>
  <c r="I7598" i="16"/>
  <c r="K14177" i="16"/>
  <c r="L14177" i="16"/>
  <c r="B15815" i="16"/>
  <c r="C15815" i="16"/>
  <c r="D15816" i="16"/>
  <c r="E8490" i="16"/>
  <c r="H8487" i="16"/>
  <c r="F8487" i="16"/>
  <c r="J8487" i="16"/>
  <c r="I8487" i="16"/>
  <c r="J6007" i="16"/>
  <c r="J8071" i="16"/>
  <c r="D3096" i="16"/>
  <c r="D3094" i="16"/>
  <c r="B3093" i="16"/>
  <c r="C3093" i="16"/>
  <c r="D3095" i="16"/>
  <c r="K13524" i="16"/>
  <c r="J5680" i="16"/>
  <c r="I5680" i="16"/>
  <c r="E5681" i="16"/>
  <c r="H5680" i="16"/>
  <c r="F5680" i="16"/>
  <c r="K5680" i="16"/>
  <c r="H15922" i="16"/>
  <c r="I11757" i="16"/>
  <c r="K16031" i="16"/>
  <c r="L16031" i="16"/>
  <c r="H14941" i="16"/>
  <c r="K14941" i="16"/>
  <c r="L14941" i="16"/>
  <c r="K14505" i="16"/>
  <c r="L14505" i="16"/>
  <c r="E15379" i="16"/>
  <c r="H15376" i="16"/>
  <c r="I15376" i="16"/>
  <c r="J15376" i="16"/>
  <c r="F15376" i="16"/>
  <c r="K15376" i="16"/>
  <c r="L15376" i="16"/>
  <c r="I6110" i="16"/>
  <c r="D14288" i="16"/>
  <c r="B14287" i="16"/>
  <c r="C14287" i="16"/>
  <c r="E4869" i="16"/>
  <c r="H4868" i="16"/>
  <c r="F4868" i="16"/>
  <c r="J4868" i="16"/>
  <c r="I4868" i="16"/>
  <c r="I11439" i="16"/>
  <c r="J6298" i="16"/>
  <c r="K13196" i="16"/>
  <c r="L13196" i="16"/>
  <c r="K9255" i="16"/>
  <c r="L9255" i="16"/>
  <c r="J11551" i="16"/>
  <c r="F7823" i="16"/>
  <c r="K7823" i="16"/>
  <c r="L7823" i="16"/>
  <c r="C15053" i="16"/>
  <c r="B15053" i="16"/>
  <c r="D15054" i="16"/>
  <c r="D3702" i="16"/>
  <c r="D3701" i="16"/>
  <c r="D3700" i="16"/>
  <c r="B3699" i="16"/>
  <c r="C3699" i="16"/>
  <c r="K16030" i="16"/>
  <c r="L16030" i="16"/>
  <c r="J7496" i="16"/>
  <c r="B16341" i="16"/>
  <c r="C16341" i="16"/>
  <c r="D16342" i="16"/>
  <c r="B5396" i="16"/>
  <c r="C5396" i="16"/>
  <c r="K10931" i="16"/>
  <c r="L10931" i="16"/>
  <c r="H6207" i="16"/>
  <c r="K16339" i="16"/>
  <c r="L16339" i="16"/>
  <c r="D14072" i="16"/>
  <c r="C14071" i="16"/>
  <c r="B14071" i="16"/>
  <c r="E13307" i="16"/>
  <c r="J13306" i="16"/>
  <c r="E10336" i="16"/>
  <c r="B12906" i="16"/>
  <c r="C12906" i="16"/>
  <c r="D12907" i="16"/>
  <c r="D14616" i="16"/>
  <c r="B14615" i="16"/>
  <c r="C14615" i="16"/>
  <c r="E13853" i="16"/>
  <c r="F13850" i="16"/>
  <c r="K13850" i="16"/>
  <c r="J13850" i="16"/>
  <c r="H13850" i="16"/>
  <c r="I13850" i="16"/>
  <c r="E8949" i="16"/>
  <c r="J8946" i="16"/>
  <c r="I8946" i="16"/>
  <c r="F8946" i="16"/>
  <c r="H8946" i="16"/>
  <c r="C13197" i="16"/>
  <c r="B13197" i="16"/>
  <c r="D13198" i="16"/>
  <c r="D14725" i="16"/>
  <c r="B14724" i="16"/>
  <c r="C14724" i="16"/>
  <c r="E16142" i="16"/>
  <c r="F16139" i="16"/>
  <c r="K16139" i="16"/>
  <c r="L16139" i="16"/>
  <c r="J16139" i="16"/>
  <c r="I16139" i="16"/>
  <c r="H16139" i="16"/>
  <c r="E13635" i="16"/>
  <c r="J13632" i="16"/>
  <c r="I13632" i="16"/>
  <c r="F13632" i="16"/>
  <c r="H13632" i="16"/>
  <c r="C1610" i="16"/>
  <c r="B1610" i="16"/>
  <c r="D1611" i="16"/>
  <c r="E9410" i="16"/>
  <c r="H9409" i="16"/>
  <c r="F9409" i="16"/>
  <c r="I9409" i="16"/>
  <c r="E15597" i="16"/>
  <c r="H15594" i="16"/>
  <c r="J15594" i="16"/>
  <c r="I15594" i="16"/>
  <c r="F15594" i="16"/>
  <c r="K15594" i="16"/>
  <c r="L15594" i="16"/>
  <c r="J15268" i="16"/>
  <c r="E15269" i="16"/>
  <c r="I15268" i="16"/>
  <c r="F15268" i="16"/>
  <c r="K15268" i="16"/>
  <c r="L15268" i="16"/>
  <c r="H15268" i="16"/>
  <c r="D15924" i="16"/>
  <c r="B15923" i="16"/>
  <c r="C15923" i="16"/>
  <c r="K16340" i="16"/>
  <c r="L16340" i="16"/>
  <c r="E14725" i="16"/>
  <c r="J14722" i="16"/>
  <c r="I14722" i="16"/>
  <c r="F14722" i="16"/>
  <c r="K14722" i="16"/>
  <c r="H14722" i="16"/>
  <c r="E11853" i="16"/>
  <c r="J11850" i="16"/>
  <c r="I11850" i="16"/>
  <c r="H11850" i="16"/>
  <c r="F11850" i="16"/>
  <c r="K11850" i="16"/>
  <c r="D16033" i="16"/>
  <c r="C16032" i="16"/>
  <c r="B16032" i="16"/>
  <c r="E13200" i="16"/>
  <c r="E10643" i="16"/>
  <c r="F10640" i="16"/>
  <c r="J10640" i="16"/>
  <c r="I10640" i="16"/>
  <c r="H10640" i="16"/>
  <c r="E11660" i="16"/>
  <c r="E16244" i="16"/>
  <c r="I16243" i="16"/>
  <c r="J16243" i="16"/>
  <c r="H16243" i="16"/>
  <c r="F16243" i="16"/>
  <c r="D13528" i="16"/>
  <c r="B13527" i="16"/>
  <c r="C13527" i="16"/>
  <c r="B12003" i="16"/>
  <c r="C12003" i="16"/>
  <c r="I8947" i="16"/>
  <c r="J7708" i="16"/>
  <c r="F7708" i="16"/>
  <c r="H7708" i="16"/>
  <c r="E7709" i="16"/>
  <c r="I7708" i="16"/>
  <c r="E5572" i="16"/>
  <c r="H5571" i="16"/>
  <c r="F5571" i="16"/>
  <c r="K5571" i="16"/>
  <c r="L5571" i="16"/>
  <c r="J5571" i="16"/>
  <c r="I5571" i="16"/>
  <c r="B14399" i="16"/>
  <c r="C14399" i="16"/>
  <c r="D14400" i="16"/>
  <c r="K15922" i="16"/>
  <c r="E5245" i="16"/>
  <c r="J5244" i="16"/>
  <c r="H5244" i="16"/>
  <c r="F5244" i="16"/>
  <c r="K5244" i="16"/>
  <c r="L5244" i="16"/>
  <c r="I5244" i="16"/>
  <c r="C15706" i="16"/>
  <c r="B15706" i="16"/>
  <c r="D15707" i="16"/>
  <c r="D5400" i="16"/>
  <c r="D5399" i="16"/>
  <c r="D5398" i="16"/>
  <c r="B5397" i="16"/>
  <c r="C5397" i="16"/>
  <c r="E4955" i="16"/>
  <c r="H4952" i="16"/>
  <c r="F4952" i="16"/>
  <c r="K4952" i="16"/>
  <c r="J4952" i="16"/>
  <c r="I4952" i="16"/>
  <c r="B1249" i="16"/>
  <c r="C1249" i="16"/>
  <c r="D1250" i="16"/>
  <c r="E15161" i="16"/>
  <c r="F15158" i="16"/>
  <c r="I15158" i="16"/>
  <c r="J15158" i="16"/>
  <c r="H15158" i="16"/>
  <c r="L10789" i="16"/>
  <c r="I7143" i="16"/>
  <c r="H7143" i="16"/>
  <c r="F7143" i="16"/>
  <c r="J7143" i="16"/>
  <c r="K9101" i="16"/>
  <c r="L9101" i="16"/>
  <c r="L9717" i="16"/>
  <c r="D16143" i="16"/>
  <c r="B16142" i="16"/>
  <c r="C16142" i="16"/>
  <c r="L7944" i="16"/>
  <c r="J16140" i="16"/>
  <c r="H13633" i="16"/>
  <c r="K8639" i="16"/>
  <c r="L8639" i="16"/>
  <c r="H14723" i="16"/>
  <c r="K14723" i="16"/>
  <c r="L14723" i="16"/>
  <c r="I11851" i="16"/>
  <c r="L11851" i="16"/>
  <c r="K8793" i="16"/>
  <c r="L8793" i="16"/>
  <c r="E11323" i="16"/>
  <c r="H11320" i="16"/>
  <c r="J11320" i="16"/>
  <c r="F11320" i="16"/>
  <c r="I11320" i="16"/>
  <c r="E9874" i="16"/>
  <c r="C13853" i="16"/>
  <c r="B13853" i="16"/>
  <c r="D13854" i="16"/>
  <c r="E15815" i="16"/>
  <c r="F15812" i="16"/>
  <c r="K15812" i="16"/>
  <c r="J15812" i="16"/>
  <c r="H15812" i="16"/>
  <c r="I15812" i="16"/>
  <c r="D8795" i="16"/>
  <c r="B8794" i="16"/>
  <c r="D8797" i="16"/>
  <c r="C8794" i="16"/>
  <c r="D8796" i="16"/>
  <c r="I10641" i="16"/>
  <c r="L10641" i="16"/>
  <c r="B13306" i="16"/>
  <c r="C13306" i="16"/>
  <c r="D13307" i="16"/>
  <c r="D16433" i="16"/>
  <c r="C16432" i="16"/>
  <c r="B16432" i="16"/>
  <c r="E7225" i="16"/>
  <c r="H7222" i="16"/>
  <c r="F7222" i="16"/>
  <c r="K7222" i="16"/>
  <c r="L7222" i="16"/>
  <c r="J7222" i="16"/>
  <c r="I7222" i="16"/>
  <c r="E16034" i="16"/>
  <c r="K5043" i="16"/>
  <c r="L5043" i="16"/>
  <c r="D15597" i="16"/>
  <c r="C15596" i="16"/>
  <c r="B15596" i="16"/>
  <c r="C12821" i="16"/>
  <c r="B12821" i="16"/>
  <c r="D12822" i="16"/>
  <c r="B863" i="16"/>
  <c r="C863" i="16"/>
  <c r="D864" i="16"/>
  <c r="J8947" i="16"/>
  <c r="H16515" i="16"/>
  <c r="F16515" i="16"/>
  <c r="K16515" i="16"/>
  <c r="J16515" i="16"/>
  <c r="I16515" i="16"/>
  <c r="L9100" i="16"/>
  <c r="H14396" i="16"/>
  <c r="F14396" i="16"/>
  <c r="K14396" i="16"/>
  <c r="E14397" i="16"/>
  <c r="E14833" i="16"/>
  <c r="F14832" i="16"/>
  <c r="K14832" i="16"/>
  <c r="L14832" i="16"/>
  <c r="I14832" i="16"/>
  <c r="J14832" i="16"/>
  <c r="H14832" i="16"/>
  <c r="D15270" i="16"/>
  <c r="B15269" i="16"/>
  <c r="C15269" i="16"/>
  <c r="E15706" i="16"/>
  <c r="I15703" i="16"/>
  <c r="H15703" i="16"/>
  <c r="F15703" i="16"/>
  <c r="K15703" i="16"/>
  <c r="J15703" i="16"/>
  <c r="B3092" i="16"/>
  <c r="C3092" i="16"/>
  <c r="E6209" i="16"/>
  <c r="F6206" i="16"/>
  <c r="J6206" i="16"/>
  <c r="I6206" i="16"/>
  <c r="H6206" i="16"/>
  <c r="J12906" i="16"/>
  <c r="D13635" i="16"/>
  <c r="C13634" i="16"/>
  <c r="B13634" i="16"/>
  <c r="F12906" i="16"/>
  <c r="E14181" i="16"/>
  <c r="E13098" i="16"/>
  <c r="I13097" i="16"/>
  <c r="J13097" i="16"/>
  <c r="H13097" i="16"/>
  <c r="H12906" i="16"/>
  <c r="E9565" i="16"/>
  <c r="H9562" i="16"/>
  <c r="F9562" i="16"/>
  <c r="K9562" i="16"/>
  <c r="L9562" i="16"/>
  <c r="I9562" i="16"/>
  <c r="J9562" i="16"/>
  <c r="I4953" i="16"/>
  <c r="L4953" i="16"/>
  <c r="J5462" i="16"/>
  <c r="I5462" i="16"/>
  <c r="E5463" i="16"/>
  <c r="H5462" i="16"/>
  <c r="F5462" i="16"/>
  <c r="E15052" i="16"/>
  <c r="I15049" i="16"/>
  <c r="H15049" i="16"/>
  <c r="F15049" i="16"/>
  <c r="K15049" i="16"/>
  <c r="J15049" i="16"/>
  <c r="J15159" i="16"/>
  <c r="F8071" i="16"/>
  <c r="E13526" i="16"/>
  <c r="J13523" i="16"/>
  <c r="I13523" i="16"/>
  <c r="H13523" i="16"/>
  <c r="F13523" i="16"/>
  <c r="K13523" i="16"/>
  <c r="I7144" i="16"/>
  <c r="L7144" i="16"/>
  <c r="E10488" i="16"/>
  <c r="H10487" i="16"/>
  <c r="I10487" i="16"/>
  <c r="J14941" i="16"/>
  <c r="E5791" i="16"/>
  <c r="H5788" i="16"/>
  <c r="J5788" i="16"/>
  <c r="F5788" i="16"/>
  <c r="I5788" i="16"/>
  <c r="E5142" i="16"/>
  <c r="F5141" i="16"/>
  <c r="K5141" i="16"/>
  <c r="L5141" i="16"/>
  <c r="H5141" i="16"/>
  <c r="J5141" i="16"/>
  <c r="I5141" i="16"/>
  <c r="J13633" i="16"/>
  <c r="E13001" i="16"/>
  <c r="I13000" i="16"/>
  <c r="H13000" i="16"/>
  <c r="J12741" i="16"/>
  <c r="F12741" i="16"/>
  <c r="K12741" i="16"/>
  <c r="L12741" i="16"/>
  <c r="K11196" i="16"/>
  <c r="L11196" i="16"/>
  <c r="K10930" i="16"/>
  <c r="L10930" i="16"/>
  <c r="I14723" i="16"/>
  <c r="J11851" i="16"/>
  <c r="E12824" i="16"/>
  <c r="I11321" i="16"/>
  <c r="L11321" i="16"/>
  <c r="F6298" i="16"/>
  <c r="E11069" i="16"/>
  <c r="H11066" i="16"/>
  <c r="J11066" i="16"/>
  <c r="I11066" i="16"/>
  <c r="F11066" i="16"/>
  <c r="K11066" i="16"/>
  <c r="L11066" i="16"/>
  <c r="F11551" i="16"/>
  <c r="H15813" i="16"/>
  <c r="J10641" i="16"/>
  <c r="B428" i="16"/>
  <c r="C428" i="16"/>
  <c r="D429" i="16"/>
  <c r="B549" i="16"/>
  <c r="C549" i="16"/>
  <c r="D550" i="16"/>
  <c r="D671" i="16"/>
  <c r="B670" i="16"/>
  <c r="C670" i="16"/>
  <c r="C2441" i="16"/>
  <c r="B2441" i="16"/>
  <c r="D2442" i="16"/>
  <c r="F2439" i="16"/>
  <c r="K2439" i="16"/>
  <c r="L2439" i="16"/>
  <c r="K9254" i="16"/>
  <c r="L9254" i="16"/>
  <c r="I7223" i="16"/>
  <c r="L7223" i="16"/>
  <c r="K14068" i="16"/>
  <c r="L14068" i="16"/>
  <c r="E14288" i="16"/>
  <c r="I14287" i="16"/>
  <c r="F14287" i="16"/>
  <c r="F7496" i="16"/>
  <c r="D12007" i="16"/>
  <c r="D12006" i="16"/>
  <c r="C12004" i="16"/>
  <c r="D12005" i="16"/>
  <c r="B12004" i="16"/>
  <c r="J16516" i="16"/>
  <c r="E16343" i="16"/>
  <c r="D14507" i="16"/>
  <c r="B14506" i="16"/>
  <c r="C14506" i="16"/>
  <c r="C2635" i="16"/>
  <c r="D2636" i="16"/>
  <c r="B2635" i="16"/>
  <c r="E13417" i="16"/>
  <c r="I13414" i="16"/>
  <c r="H13414" i="16"/>
  <c r="F13414" i="16"/>
  <c r="K13414" i="16"/>
  <c r="J13414" i="16"/>
  <c r="E6009" i="16"/>
  <c r="H6006" i="16"/>
  <c r="F6006" i="16"/>
  <c r="K6006" i="16"/>
  <c r="L6006" i="16"/>
  <c r="I6006" i="16"/>
  <c r="J6006" i="16"/>
  <c r="D14834" i="16"/>
  <c r="B14833" i="16"/>
  <c r="C14833" i="16"/>
  <c r="I5898" i="16"/>
  <c r="E5899" i="16"/>
  <c r="H5898" i="16"/>
  <c r="F5898" i="16"/>
  <c r="J5898" i="16"/>
  <c r="F13415" i="16"/>
  <c r="K13415" i="16"/>
  <c r="E10028" i="16"/>
  <c r="B101" i="1"/>
  <c r="C101" i="1"/>
  <c r="H101" i="1"/>
  <c r="I101" i="1"/>
  <c r="A102" i="1"/>
  <c r="J7599" i="16"/>
  <c r="E13961" i="16"/>
  <c r="E11759" i="16"/>
  <c r="H11756" i="16"/>
  <c r="F11756" i="16"/>
  <c r="K11756" i="16"/>
  <c r="L11756" i="16"/>
  <c r="J11756" i="16"/>
  <c r="I11756" i="16"/>
  <c r="L10179" i="16"/>
  <c r="E8344" i="16"/>
  <c r="J8343" i="16"/>
  <c r="C3091" i="16"/>
  <c r="B3091" i="16"/>
  <c r="I13415" i="16"/>
  <c r="I12906" i="16"/>
  <c r="I9563" i="16"/>
  <c r="L9563" i="16"/>
  <c r="J4953" i="16"/>
  <c r="E13744" i="16"/>
  <c r="I13741" i="16"/>
  <c r="H13741" i="16"/>
  <c r="F13741" i="16"/>
  <c r="J13741" i="16"/>
  <c r="K10024" i="16"/>
  <c r="L10024" i="16"/>
  <c r="H6007" i="16"/>
  <c r="K6007" i="16"/>
  <c r="L6007" i="16"/>
  <c r="D2332" i="16"/>
  <c r="B2331" i="16"/>
  <c r="C2331" i="16"/>
  <c r="F2331" i="16"/>
  <c r="K2331" i="16"/>
  <c r="L2331" i="16"/>
  <c r="J15704" i="16"/>
  <c r="E10181" i="16"/>
  <c r="H10178" i="16"/>
  <c r="I10178" i="16"/>
  <c r="J10178" i="16"/>
  <c r="F10178" i="16"/>
  <c r="K10178" i="16"/>
  <c r="J7308" i="16"/>
  <c r="E7309" i="16"/>
  <c r="H7308" i="16"/>
  <c r="H8071" i="16"/>
  <c r="I13524" i="16"/>
  <c r="I15922" i="16"/>
  <c r="E10791" i="16"/>
  <c r="J10788" i="16"/>
  <c r="I10788" i="16"/>
  <c r="H10788" i="16"/>
  <c r="F10788" i="16"/>
  <c r="E8206" i="16"/>
  <c r="H8203" i="16"/>
  <c r="I8203" i="16"/>
  <c r="F8203" i="16"/>
  <c r="K8203" i="16"/>
  <c r="L8203" i="16"/>
  <c r="J8203" i="16"/>
  <c r="J7144" i="16"/>
  <c r="I14941" i="16"/>
  <c r="I5789" i="16"/>
  <c r="L5789" i="16"/>
  <c r="E9719" i="16"/>
  <c r="I9716" i="16"/>
  <c r="H9716" i="16"/>
  <c r="F9716" i="16"/>
  <c r="K9716" i="16"/>
  <c r="L9716" i="16"/>
  <c r="J9716" i="16"/>
  <c r="E14507" i="16"/>
  <c r="J14504" i="16"/>
  <c r="F14504" i="16"/>
  <c r="K14504" i="16"/>
  <c r="I14504" i="16"/>
  <c r="H14504" i="16"/>
  <c r="F15377" i="16"/>
  <c r="K15377" i="16"/>
  <c r="L15377" i="16"/>
  <c r="E7946" i="16"/>
  <c r="I7943" i="16"/>
  <c r="H7943" i="16"/>
  <c r="J7943" i="16"/>
  <c r="F7943" i="16"/>
  <c r="K7943" i="16"/>
  <c r="L7943" i="16"/>
  <c r="F13633" i="16"/>
  <c r="K13633" i="16"/>
  <c r="L13633" i="16"/>
  <c r="E5354" i="16"/>
  <c r="J5353" i="16"/>
  <c r="F6110" i="16"/>
  <c r="K6110" i="16"/>
  <c r="L6110" i="16"/>
  <c r="B13097" i="16"/>
  <c r="C13097" i="16"/>
  <c r="D13098" i="16"/>
  <c r="E8641" i="16"/>
  <c r="J8638" i="16"/>
  <c r="I8638" i="16"/>
  <c r="F8638" i="16"/>
  <c r="H8638" i="16"/>
  <c r="J12742" i="16"/>
  <c r="F11439" i="16"/>
  <c r="K11439" i="16"/>
  <c r="L11439" i="16"/>
  <c r="J14723" i="16"/>
  <c r="E8795" i="16"/>
  <c r="F8792" i="16"/>
  <c r="K8792" i="16"/>
  <c r="L8792" i="16"/>
  <c r="H8792" i="16"/>
  <c r="J8792" i="16"/>
  <c r="I8792" i="16"/>
  <c r="J11321" i="16"/>
  <c r="H6298" i="16"/>
  <c r="B306" i="16"/>
  <c r="D307" i="16"/>
  <c r="C306" i="16"/>
  <c r="H11551" i="16"/>
  <c r="F15813" i="16"/>
  <c r="K15813" i="16"/>
  <c r="L15813" i="16"/>
  <c r="C8792" i="16"/>
  <c r="B8792" i="16"/>
  <c r="D15162" i="16"/>
  <c r="B15161" i="16"/>
  <c r="C15161" i="16"/>
  <c r="J13851" i="16"/>
  <c r="J7223" i="16"/>
  <c r="E14072" i="16"/>
  <c r="B3697" i="16"/>
  <c r="C3697" i="16"/>
  <c r="H7496" i="16"/>
  <c r="E5047" i="16"/>
  <c r="F16516" i="16"/>
  <c r="K16516" i="16"/>
  <c r="L16516" i="16"/>
  <c r="E14616" i="16"/>
  <c r="H14613" i="16"/>
  <c r="F14613" i="16"/>
  <c r="I14613" i="16"/>
  <c r="J14613" i="16"/>
  <c r="B15378" i="16"/>
  <c r="C15378" i="16"/>
  <c r="D15379" i="16"/>
  <c r="D13419" i="16"/>
  <c r="B13418" i="16"/>
  <c r="C13418" i="16"/>
  <c r="E14617" i="16"/>
  <c r="E15598" i="16"/>
  <c r="D3704" i="16"/>
  <c r="C3702" i="16"/>
  <c r="D3703" i="16"/>
  <c r="B3702" i="16"/>
  <c r="D3705" i="16"/>
  <c r="H15489" i="16"/>
  <c r="E15490" i="16"/>
  <c r="I15489" i="16"/>
  <c r="J15489" i="16"/>
  <c r="F15489" i="16"/>
  <c r="E8796" i="16"/>
  <c r="E8642" i="16"/>
  <c r="I5353" i="16"/>
  <c r="E13745" i="16"/>
  <c r="H102" i="1"/>
  <c r="I102" i="1"/>
  <c r="B102" i="1"/>
  <c r="C102" i="1"/>
  <c r="A103" i="1"/>
  <c r="L13414" i="16"/>
  <c r="H14287" i="16"/>
  <c r="D2443" i="16"/>
  <c r="B2442" i="16"/>
  <c r="C2442" i="16"/>
  <c r="E5792" i="16"/>
  <c r="L13523" i="16"/>
  <c r="L15049" i="16"/>
  <c r="L15703" i="16"/>
  <c r="E11324" i="16"/>
  <c r="B5398" i="16"/>
  <c r="C5398" i="16"/>
  <c r="K7708" i="16"/>
  <c r="L7708" i="16"/>
  <c r="D13529" i="16"/>
  <c r="C13528" i="16"/>
  <c r="B13528" i="16"/>
  <c r="L11850" i="16"/>
  <c r="B14072" i="16"/>
  <c r="D14073" i="16"/>
  <c r="C14072" i="16"/>
  <c r="D15055" i="16"/>
  <c r="B15054" i="16"/>
  <c r="C15054" i="16"/>
  <c r="D14289" i="16"/>
  <c r="C14288" i="16"/>
  <c r="B14288" i="16"/>
  <c r="B16244" i="16"/>
  <c r="C16244" i="16"/>
  <c r="D16245" i="16"/>
  <c r="L11550" i="16"/>
  <c r="K14940" i="16"/>
  <c r="L14940" i="16"/>
  <c r="B1973" i="16"/>
  <c r="D1974" i="16"/>
  <c r="C1973" i="16"/>
  <c r="B14944" i="16"/>
  <c r="C14944" i="16"/>
  <c r="D14945" i="16"/>
  <c r="K7822" i="16"/>
  <c r="L7822" i="16"/>
  <c r="K16434" i="16"/>
  <c r="L16434" i="16"/>
  <c r="L15921" i="16"/>
  <c r="E8074" i="16"/>
  <c r="C307" i="16"/>
  <c r="B307" i="16"/>
  <c r="D308" i="16"/>
  <c r="L10178" i="16"/>
  <c r="H8343" i="16"/>
  <c r="B15379" i="16"/>
  <c r="C15379" i="16"/>
  <c r="D15380" i="16"/>
  <c r="C2332" i="16"/>
  <c r="B2332" i="16"/>
  <c r="D2333" i="16"/>
  <c r="F2330" i="16"/>
  <c r="K2330" i="16"/>
  <c r="L2330" i="16"/>
  <c r="F8343" i="16"/>
  <c r="E11760" i="16"/>
  <c r="L13415" i="16"/>
  <c r="D14835" i="16"/>
  <c r="B14834" i="16"/>
  <c r="C14834" i="16"/>
  <c r="D430" i="16"/>
  <c r="B429" i="16"/>
  <c r="C429" i="16"/>
  <c r="E12825" i="16"/>
  <c r="H12824" i="16"/>
  <c r="I12824" i="16"/>
  <c r="F13000" i="16"/>
  <c r="K13000" i="16"/>
  <c r="L13000" i="16"/>
  <c r="F13097" i="16"/>
  <c r="K13097" i="16"/>
  <c r="L13097" i="16"/>
  <c r="I9874" i="16"/>
  <c r="E9875" i="16"/>
  <c r="H9874" i="16"/>
  <c r="F9874" i="16"/>
  <c r="J9874" i="16"/>
  <c r="K16243" i="16"/>
  <c r="L16243" i="16"/>
  <c r="E11661" i="16"/>
  <c r="J11660" i="16"/>
  <c r="E14726" i="16"/>
  <c r="E15270" i="16"/>
  <c r="F15267" i="16"/>
  <c r="J15267" i="16"/>
  <c r="I15267" i="16"/>
  <c r="H15267" i="16"/>
  <c r="J9409" i="16"/>
  <c r="K13632" i="16"/>
  <c r="L13632" i="16"/>
  <c r="E16143" i="16"/>
  <c r="D12908" i="16"/>
  <c r="C12907" i="16"/>
  <c r="B12907" i="16"/>
  <c r="I13306" i="16"/>
  <c r="L13524" i="16"/>
  <c r="I9258" i="16"/>
  <c r="E9259" i="16"/>
  <c r="H9258" i="16"/>
  <c r="F9258" i="16"/>
  <c r="K9258" i="16"/>
  <c r="L9258" i="16"/>
  <c r="E6301" i="16"/>
  <c r="E11941" i="16"/>
  <c r="F11938" i="16"/>
  <c r="K11938" i="16"/>
  <c r="L11938" i="16"/>
  <c r="J11938" i="16"/>
  <c r="H11938" i="16"/>
  <c r="I11938" i="16"/>
  <c r="E7499" i="16"/>
  <c r="E5355" i="16"/>
  <c r="H5352" i="16"/>
  <c r="F5352" i="16"/>
  <c r="K5352" i="16"/>
  <c r="L5352" i="16"/>
  <c r="J5352" i="16"/>
  <c r="I5352" i="16"/>
  <c r="E7947" i="16"/>
  <c r="E10792" i="16"/>
  <c r="L14396" i="16"/>
  <c r="C15597" i="16"/>
  <c r="B15597" i="16"/>
  <c r="D15598" i="16"/>
  <c r="D16034" i="16"/>
  <c r="B16033" i="16"/>
  <c r="C16033" i="16"/>
  <c r="E14073" i="16"/>
  <c r="I14072" i="16"/>
  <c r="F14072" i="16"/>
  <c r="J14072" i="16"/>
  <c r="E13962" i="16"/>
  <c r="J13959" i="16"/>
  <c r="F13959" i="16"/>
  <c r="I13959" i="16"/>
  <c r="H13959" i="16"/>
  <c r="E14289" i="16"/>
  <c r="J14286" i="16"/>
  <c r="I14286" i="16"/>
  <c r="F14286" i="16"/>
  <c r="K14286" i="16"/>
  <c r="L14286" i="16"/>
  <c r="H14286" i="16"/>
  <c r="D12823" i="16"/>
  <c r="B12822" i="16"/>
  <c r="C12822" i="16"/>
  <c r="B8796" i="16"/>
  <c r="C8796" i="16"/>
  <c r="E6113" i="16"/>
  <c r="J5047" i="16"/>
  <c r="I5047" i="16"/>
  <c r="E5048" i="16"/>
  <c r="H5047" i="16"/>
  <c r="F5047" i="16"/>
  <c r="K5047" i="16"/>
  <c r="L5047" i="16"/>
  <c r="L14504" i="16"/>
  <c r="K10788" i="16"/>
  <c r="L10788" i="16"/>
  <c r="F13960" i="16"/>
  <c r="K5898" i="16"/>
  <c r="L5898" i="16"/>
  <c r="E13418" i="16"/>
  <c r="J14287" i="16"/>
  <c r="E11070" i="16"/>
  <c r="E5143" i="16"/>
  <c r="I5140" i="16"/>
  <c r="H5140" i="16"/>
  <c r="F5140" i="16"/>
  <c r="J5140" i="16"/>
  <c r="E15053" i="16"/>
  <c r="E6210" i="16"/>
  <c r="E15707" i="16"/>
  <c r="E14834" i="16"/>
  <c r="F14831" i="16"/>
  <c r="J14831" i="16"/>
  <c r="I14831" i="16"/>
  <c r="H14831" i="16"/>
  <c r="E16035" i="16"/>
  <c r="I16034" i="16"/>
  <c r="H16034" i="16"/>
  <c r="F16034" i="16"/>
  <c r="K16034" i="16"/>
  <c r="E15816" i="16"/>
  <c r="D5402" i="16"/>
  <c r="C5400" i="16"/>
  <c r="D5401" i="16"/>
  <c r="B5400" i="16"/>
  <c r="D5403" i="16"/>
  <c r="J13200" i="16"/>
  <c r="E13201" i="16"/>
  <c r="F13200" i="16"/>
  <c r="K8946" i="16"/>
  <c r="L8946" i="16"/>
  <c r="E13854" i="16"/>
  <c r="H13306" i="16"/>
  <c r="K4868" i="16"/>
  <c r="L4868" i="16"/>
  <c r="K8487" i="16"/>
  <c r="L8487" i="16"/>
  <c r="E14944" i="16"/>
  <c r="D13001" i="16"/>
  <c r="B13000" i="16"/>
  <c r="C13000" i="16"/>
  <c r="E16436" i="16"/>
  <c r="H16433" i="16"/>
  <c r="I16433" i="16"/>
  <c r="J16433" i="16"/>
  <c r="F16433" i="16"/>
  <c r="K11939" i="16"/>
  <c r="L11939" i="16"/>
  <c r="K14287" i="16"/>
  <c r="L14287" i="16"/>
  <c r="J14181" i="16"/>
  <c r="E14182" i="16"/>
  <c r="I14181" i="16"/>
  <c r="H14181" i="16"/>
  <c r="K6206" i="16"/>
  <c r="L6206" i="16"/>
  <c r="L15812" i="16"/>
  <c r="B3095" i="16"/>
  <c r="C3095" i="16"/>
  <c r="K6207" i="16"/>
  <c r="L6207" i="16"/>
  <c r="E7310" i="16"/>
  <c r="H7307" i="16"/>
  <c r="F7307" i="16"/>
  <c r="I7307" i="16"/>
  <c r="J7307" i="16"/>
  <c r="E10182" i="16"/>
  <c r="I13960" i="16"/>
  <c r="C12006" i="16"/>
  <c r="B12006" i="16"/>
  <c r="K6298" i="16"/>
  <c r="L6298" i="16"/>
  <c r="E13002" i="16"/>
  <c r="H12999" i="16"/>
  <c r="J12999" i="16"/>
  <c r="I12999" i="16"/>
  <c r="F12999" i="16"/>
  <c r="E10489" i="16"/>
  <c r="I10486" i="16"/>
  <c r="H10486" i="16"/>
  <c r="J10486" i="16"/>
  <c r="F10486" i="16"/>
  <c r="E13527" i="16"/>
  <c r="K5462" i="16"/>
  <c r="L5462" i="16"/>
  <c r="E13099" i="16"/>
  <c r="H13096" i="16"/>
  <c r="F13096" i="16"/>
  <c r="K13096" i="16"/>
  <c r="L13096" i="16"/>
  <c r="J13096" i="16"/>
  <c r="I13096" i="16"/>
  <c r="E14398" i="16"/>
  <c r="J14395" i="16"/>
  <c r="F14395" i="16"/>
  <c r="H14395" i="16"/>
  <c r="I14395" i="16"/>
  <c r="L16515" i="16"/>
  <c r="D8800" i="16"/>
  <c r="D8799" i="16"/>
  <c r="D8798" i="16"/>
  <c r="B8797" i="16"/>
  <c r="C8797" i="16"/>
  <c r="C13854" i="16"/>
  <c r="B13854" i="16"/>
  <c r="D13855" i="16"/>
  <c r="L4952" i="16"/>
  <c r="E5246" i="16"/>
  <c r="J5243" i="16"/>
  <c r="I5243" i="16"/>
  <c r="H5243" i="16"/>
  <c r="F5243" i="16"/>
  <c r="K5243" i="16"/>
  <c r="L5243" i="16"/>
  <c r="E11854" i="16"/>
  <c r="E9411" i="16"/>
  <c r="J9408" i="16"/>
  <c r="I9408" i="16"/>
  <c r="H9408" i="16"/>
  <c r="F9408" i="16"/>
  <c r="K9408" i="16"/>
  <c r="E13636" i="16"/>
  <c r="D14726" i="16"/>
  <c r="B14725" i="16"/>
  <c r="C14725" i="16"/>
  <c r="J10336" i="16"/>
  <c r="E10337" i="16"/>
  <c r="H10336" i="16"/>
  <c r="F10336" i="16"/>
  <c r="C3700" i="16"/>
  <c r="B3700" i="16"/>
  <c r="L5680" i="16"/>
  <c r="B3094" i="16"/>
  <c r="C3094" i="16"/>
  <c r="L7598" i="16"/>
  <c r="E11554" i="16"/>
  <c r="I10934" i="16"/>
  <c r="E10935" i="16"/>
  <c r="H10934" i="16"/>
  <c r="F10934" i="16"/>
  <c r="J10934" i="16"/>
  <c r="K6383" i="16"/>
  <c r="L6383" i="16"/>
  <c r="K12905" i="16"/>
  <c r="L12905" i="16"/>
  <c r="E11442" i="16"/>
  <c r="J16434" i="16"/>
  <c r="B15488" i="16"/>
  <c r="C15488" i="16"/>
  <c r="D15489" i="16"/>
  <c r="E15925" i="16"/>
  <c r="H4788" i="16"/>
  <c r="F4788" i="16"/>
  <c r="J4788" i="16"/>
  <c r="I4788" i="16"/>
  <c r="D13420" i="16"/>
  <c r="C13419" i="16"/>
  <c r="B13419" i="16"/>
  <c r="E8345" i="16"/>
  <c r="H8342" i="16"/>
  <c r="F8342" i="16"/>
  <c r="I8342" i="16"/>
  <c r="J8342" i="16"/>
  <c r="B1250" i="16"/>
  <c r="D1251" i="16"/>
  <c r="C1250" i="16"/>
  <c r="D14401" i="16"/>
  <c r="C14400" i="16"/>
  <c r="B14400" i="16"/>
  <c r="D14617" i="16"/>
  <c r="C14616" i="16"/>
  <c r="B14616" i="16"/>
  <c r="C15162" i="16"/>
  <c r="B15162" i="16"/>
  <c r="D15163" i="16"/>
  <c r="E9720" i="16"/>
  <c r="C14507" i="16"/>
  <c r="B14507" i="16"/>
  <c r="D14508" i="16"/>
  <c r="E7226" i="16"/>
  <c r="K9409" i="16"/>
  <c r="L9409" i="16"/>
  <c r="L13850" i="16"/>
  <c r="E13308" i="16"/>
  <c r="I13305" i="16"/>
  <c r="J13305" i="16"/>
  <c r="H13305" i="16"/>
  <c r="F13305" i="16"/>
  <c r="K13305" i="16"/>
  <c r="L13305" i="16"/>
  <c r="J9104" i="16"/>
  <c r="I9104" i="16"/>
  <c r="E9105" i="16"/>
  <c r="H9104" i="16"/>
  <c r="F9104" i="16"/>
  <c r="K9104" i="16"/>
  <c r="L9104" i="16"/>
  <c r="E7826" i="16"/>
  <c r="K14613" i="16"/>
  <c r="L14613" i="16"/>
  <c r="K8638" i="16"/>
  <c r="L8638" i="16"/>
  <c r="F5353" i="16"/>
  <c r="K5353" i="16"/>
  <c r="L5353" i="16"/>
  <c r="E14508" i="16"/>
  <c r="F7308" i="16"/>
  <c r="K7308" i="16"/>
  <c r="K13741" i="16"/>
  <c r="L13741" i="16"/>
  <c r="H13960" i="16"/>
  <c r="E5900" i="16"/>
  <c r="H5897" i="16"/>
  <c r="F5897" i="16"/>
  <c r="K5897" i="16"/>
  <c r="L5897" i="16"/>
  <c r="J5897" i="16"/>
  <c r="I5897" i="16"/>
  <c r="F16343" i="16"/>
  <c r="I16343" i="16"/>
  <c r="E16344" i="16"/>
  <c r="J16343" i="16"/>
  <c r="D12010" i="16"/>
  <c r="D12009" i="16"/>
  <c r="D12008" i="16"/>
  <c r="B12007" i="16"/>
  <c r="C12007" i="16"/>
  <c r="C671" i="16"/>
  <c r="B671" i="16"/>
  <c r="D672" i="16"/>
  <c r="J13000" i="16"/>
  <c r="K5788" i="16"/>
  <c r="L5788" i="16"/>
  <c r="J10487" i="16"/>
  <c r="K8071" i="16"/>
  <c r="L8071" i="16"/>
  <c r="B13635" i="16"/>
  <c r="C13635" i="16"/>
  <c r="D13636" i="16"/>
  <c r="J14396" i="16"/>
  <c r="C16433" i="16"/>
  <c r="B16433" i="16"/>
  <c r="D16434" i="16"/>
  <c r="K11320" i="16"/>
  <c r="L11320" i="16"/>
  <c r="K15158" i="16"/>
  <c r="L15158" i="16"/>
  <c r="C15707" i="16"/>
  <c r="B15707" i="16"/>
  <c r="D15708" i="16"/>
  <c r="L15922" i="16"/>
  <c r="E5573" i="16"/>
  <c r="J5570" i="16"/>
  <c r="H5570" i="16"/>
  <c r="I5570" i="16"/>
  <c r="F5570" i="16"/>
  <c r="K5570" i="16"/>
  <c r="L5570" i="16"/>
  <c r="E16245" i="16"/>
  <c r="H16242" i="16"/>
  <c r="F16242" i="16"/>
  <c r="K16242" i="16"/>
  <c r="L16242" i="16"/>
  <c r="I16242" i="16"/>
  <c r="J16242" i="16"/>
  <c r="B15924" i="16"/>
  <c r="C15924" i="16"/>
  <c r="D15925" i="16"/>
  <c r="D1612" i="16"/>
  <c r="B1611" i="16"/>
  <c r="C1611" i="16"/>
  <c r="D13199" i="16"/>
  <c r="C13198" i="16"/>
  <c r="B13198" i="16"/>
  <c r="F13306" i="16"/>
  <c r="K13306" i="16"/>
  <c r="L13306" i="16"/>
  <c r="E4870" i="16"/>
  <c r="I4867" i="16"/>
  <c r="J4867" i="16"/>
  <c r="F4867" i="16"/>
  <c r="K4867" i="16"/>
  <c r="L4867" i="16"/>
  <c r="H4867" i="16"/>
  <c r="E8491" i="16"/>
  <c r="K6297" i="16"/>
  <c r="L6297" i="16"/>
  <c r="E7401" i="16"/>
  <c r="F7398" i="16"/>
  <c r="I7398" i="16"/>
  <c r="J7398" i="16"/>
  <c r="H7398" i="16"/>
  <c r="D14180" i="16"/>
  <c r="B14179" i="16"/>
  <c r="C14179" i="16"/>
  <c r="D13746" i="16"/>
  <c r="B13745" i="16"/>
  <c r="C13745" i="16"/>
  <c r="D865" i="16"/>
  <c r="B864" i="16"/>
  <c r="C864" i="16"/>
  <c r="E10644" i="16"/>
  <c r="B13098" i="16"/>
  <c r="C13098" i="16"/>
  <c r="D13099" i="16"/>
  <c r="E8207" i="16"/>
  <c r="I8343" i="16"/>
  <c r="B12005" i="16"/>
  <c r="C12005" i="16"/>
  <c r="K12906" i="16"/>
  <c r="L12906" i="16"/>
  <c r="B16143" i="16"/>
  <c r="C16143" i="16"/>
  <c r="D16144" i="16"/>
  <c r="C5399" i="16"/>
  <c r="B5399" i="16"/>
  <c r="B13963" i="16"/>
  <c r="C13963" i="16"/>
  <c r="D13964" i="16"/>
  <c r="H5353" i="16"/>
  <c r="I7308" i="16"/>
  <c r="J13960" i="16"/>
  <c r="E10029" i="16"/>
  <c r="F10028" i="16"/>
  <c r="K10028" i="16"/>
  <c r="H10028" i="16"/>
  <c r="E6010" i="16"/>
  <c r="F2636" i="16"/>
  <c r="K2636" i="16"/>
  <c r="L2636" i="16"/>
  <c r="C2636" i="16"/>
  <c r="D2637" i="16"/>
  <c r="B2636" i="16"/>
  <c r="K7496" i="16"/>
  <c r="L7496" i="16"/>
  <c r="D551" i="16"/>
  <c r="C550" i="16"/>
  <c r="B550" i="16"/>
  <c r="K11551" i="16"/>
  <c r="L11551" i="16"/>
  <c r="F10487" i="16"/>
  <c r="K10487" i="16"/>
  <c r="L10487" i="16"/>
  <c r="E5464" i="16"/>
  <c r="H5461" i="16"/>
  <c r="F5461" i="16"/>
  <c r="K5461" i="16"/>
  <c r="L5461" i="16"/>
  <c r="J5461" i="16"/>
  <c r="I5461" i="16"/>
  <c r="E9566" i="16"/>
  <c r="D15271" i="16"/>
  <c r="B15270" i="16"/>
  <c r="C15270" i="16"/>
  <c r="I14396" i="16"/>
  <c r="D13308" i="16"/>
  <c r="C13307" i="16"/>
  <c r="B13307" i="16"/>
  <c r="B8795" i="16"/>
  <c r="C8795" i="16"/>
  <c r="K7143" i="16"/>
  <c r="L7143" i="16"/>
  <c r="E15162" i="16"/>
  <c r="E4956" i="16"/>
  <c r="E7710" i="16"/>
  <c r="H7707" i="16"/>
  <c r="I7707" i="16"/>
  <c r="F7707" i="16"/>
  <c r="J7707" i="16"/>
  <c r="K10640" i="16"/>
  <c r="L10640" i="16"/>
  <c r="L14722" i="16"/>
  <c r="E8950" i="16"/>
  <c r="B16342" i="16"/>
  <c r="C16342" i="16"/>
  <c r="D16343" i="16"/>
  <c r="B3701" i="16"/>
  <c r="C3701" i="16"/>
  <c r="E15380" i="16"/>
  <c r="E5682" i="16"/>
  <c r="J5679" i="16"/>
  <c r="I5679" i="16"/>
  <c r="F5679" i="16"/>
  <c r="K5679" i="16"/>
  <c r="L5679" i="16"/>
  <c r="H5679" i="16"/>
  <c r="D3099" i="16"/>
  <c r="D3098" i="16"/>
  <c r="D3097" i="16"/>
  <c r="B3096" i="16"/>
  <c r="C3096" i="16"/>
  <c r="D15817" i="16"/>
  <c r="B15816" i="16"/>
  <c r="C15816" i="16"/>
  <c r="E7602" i="16"/>
  <c r="C1058" i="16"/>
  <c r="D1059" i="16"/>
  <c r="B1058" i="16"/>
  <c r="H6382" i="16"/>
  <c r="I6382" i="16"/>
  <c r="F6382" i="16"/>
  <c r="J6382" i="16"/>
  <c r="E12909" i="16"/>
  <c r="J11200" i="16"/>
  <c r="E11201" i="16"/>
  <c r="H11200" i="16"/>
  <c r="F11200" i="16"/>
  <c r="K6109" i="16"/>
  <c r="L6109" i="16"/>
  <c r="D13530" i="16"/>
  <c r="B13529" i="16"/>
  <c r="C13529" i="16"/>
  <c r="E8797" i="16"/>
  <c r="D3706" i="16"/>
  <c r="B3705" i="16"/>
  <c r="D3708" i="16"/>
  <c r="D3707" i="16"/>
  <c r="C3705" i="16"/>
  <c r="E13963" i="16"/>
  <c r="F16143" i="16"/>
  <c r="J16143" i="16"/>
  <c r="I16143" i="16"/>
  <c r="H16143" i="16"/>
  <c r="E16144" i="16"/>
  <c r="A104" i="1"/>
  <c r="H103" i="1"/>
  <c r="I103" i="1"/>
  <c r="B103" i="1"/>
  <c r="C103" i="1"/>
  <c r="D3101" i="16"/>
  <c r="C3099" i="16"/>
  <c r="D3100" i="16"/>
  <c r="B3099" i="16"/>
  <c r="D3102" i="16"/>
  <c r="E8951" i="16"/>
  <c r="H8950" i="16"/>
  <c r="K7707" i="16"/>
  <c r="L7707" i="16"/>
  <c r="D15709" i="16"/>
  <c r="B15708" i="16"/>
  <c r="C15708" i="16"/>
  <c r="B672" i="16"/>
  <c r="C672" i="16"/>
  <c r="D673" i="16"/>
  <c r="E14509" i="16"/>
  <c r="J14508" i="16"/>
  <c r="E7227" i="16"/>
  <c r="F7226" i="16"/>
  <c r="K7226" i="16"/>
  <c r="L7226" i="16"/>
  <c r="H7226" i="16"/>
  <c r="I7226" i="16"/>
  <c r="J7226" i="16"/>
  <c r="E9721" i="16"/>
  <c r="H9720" i="16"/>
  <c r="F9720" i="16"/>
  <c r="K9720" i="16"/>
  <c r="I9720" i="16"/>
  <c r="J9720" i="16"/>
  <c r="B14617" i="16"/>
  <c r="C14617" i="16"/>
  <c r="D14618" i="16"/>
  <c r="L9408" i="16"/>
  <c r="D13856" i="16"/>
  <c r="B13855" i="16"/>
  <c r="C13855" i="16"/>
  <c r="E7311" i="16"/>
  <c r="E14945" i="16"/>
  <c r="I14944" i="16"/>
  <c r="H14944" i="16"/>
  <c r="F14944" i="16"/>
  <c r="C5403" i="16"/>
  <c r="D5404" i="16"/>
  <c r="B5403" i="16"/>
  <c r="D5406" i="16"/>
  <c r="D5405" i="16"/>
  <c r="E15817" i="16"/>
  <c r="J15816" i="16"/>
  <c r="F15816" i="16"/>
  <c r="B15598" i="16"/>
  <c r="C15598" i="16"/>
  <c r="D15599" i="16"/>
  <c r="E11662" i="16"/>
  <c r="J11659" i="16"/>
  <c r="I11659" i="16"/>
  <c r="F11659" i="16"/>
  <c r="H11659" i="16"/>
  <c r="D431" i="16"/>
  <c r="B430" i="16"/>
  <c r="C430" i="16"/>
  <c r="E5465" i="16"/>
  <c r="B2637" i="16"/>
  <c r="C2637" i="16"/>
  <c r="D2638" i="16"/>
  <c r="F2635" i="16"/>
  <c r="K2635" i="16"/>
  <c r="L2635" i="16"/>
  <c r="C13964" i="16"/>
  <c r="B13964" i="16"/>
  <c r="D13965" i="16"/>
  <c r="C1612" i="16"/>
  <c r="B1612" i="16"/>
  <c r="D1613" i="16"/>
  <c r="E16246" i="16"/>
  <c r="D13637" i="16"/>
  <c r="B13636" i="16"/>
  <c r="C13636" i="16"/>
  <c r="E16345" i="16"/>
  <c r="J16342" i="16"/>
  <c r="F16342" i="16"/>
  <c r="K16342" i="16"/>
  <c r="L16342" i="16"/>
  <c r="I16342" i="16"/>
  <c r="H16342" i="16"/>
  <c r="E5901" i="16"/>
  <c r="K8342" i="16"/>
  <c r="L8342" i="16"/>
  <c r="K4788" i="16"/>
  <c r="L4788" i="16"/>
  <c r="D15490" i="16"/>
  <c r="C15489" i="16"/>
  <c r="B15489" i="16"/>
  <c r="K10486" i="16"/>
  <c r="L10486" i="16"/>
  <c r="E10183" i="16"/>
  <c r="J10182" i="16"/>
  <c r="E14183" i="16"/>
  <c r="I14180" i="16"/>
  <c r="J14180" i="16"/>
  <c r="H14180" i="16"/>
  <c r="F14180" i="16"/>
  <c r="K14180" i="16"/>
  <c r="L14180" i="16"/>
  <c r="E16437" i="16"/>
  <c r="J13418" i="16"/>
  <c r="E13419" i="16"/>
  <c r="I13418" i="16"/>
  <c r="H13418" i="16"/>
  <c r="F13418" i="16"/>
  <c r="E5049" i="16"/>
  <c r="J5046" i="16"/>
  <c r="I5046" i="16"/>
  <c r="H5046" i="16"/>
  <c r="F5046" i="16"/>
  <c r="F11660" i="16"/>
  <c r="J11760" i="16"/>
  <c r="I11760" i="16"/>
  <c r="H11760" i="16"/>
  <c r="F11760" i="16"/>
  <c r="K11760" i="16"/>
  <c r="L11760" i="16"/>
  <c r="E11761" i="16"/>
  <c r="D15381" i="16"/>
  <c r="B15380" i="16"/>
  <c r="C15380" i="16"/>
  <c r="D16246" i="16"/>
  <c r="B16245" i="16"/>
  <c r="C16245" i="16"/>
  <c r="D15056" i="16"/>
  <c r="B15055" i="16"/>
  <c r="C15055" i="16"/>
  <c r="D15272" i="16"/>
  <c r="B15271" i="16"/>
  <c r="C15271" i="16"/>
  <c r="E7402" i="16"/>
  <c r="D12012" i="16"/>
  <c r="C12010" i="16"/>
  <c r="D12011" i="16"/>
  <c r="B12010" i="16"/>
  <c r="D12013" i="16"/>
  <c r="E5144" i="16"/>
  <c r="E6302" i="16"/>
  <c r="H6301" i="16"/>
  <c r="J6301" i="16"/>
  <c r="E15271" i="16"/>
  <c r="D1060" i="16"/>
  <c r="C1059" i="16"/>
  <c r="B1059" i="16"/>
  <c r="D14181" i="16"/>
  <c r="B14180" i="16"/>
  <c r="C14180" i="16"/>
  <c r="D15926" i="16"/>
  <c r="B15925" i="16"/>
  <c r="C15925" i="16"/>
  <c r="C5401" i="16"/>
  <c r="B5401" i="16"/>
  <c r="D14946" i="16"/>
  <c r="B14945" i="16"/>
  <c r="C14945" i="16"/>
  <c r="F9566" i="16"/>
  <c r="K9566" i="16"/>
  <c r="E9567" i="16"/>
  <c r="H9566" i="16"/>
  <c r="J9566" i="16"/>
  <c r="E10030" i="16"/>
  <c r="H10027" i="16"/>
  <c r="I10027" i="16"/>
  <c r="F10027" i="16"/>
  <c r="K10027" i="16"/>
  <c r="L10027" i="16"/>
  <c r="J10027" i="16"/>
  <c r="E13309" i="16"/>
  <c r="D14402" i="16"/>
  <c r="C14401" i="16"/>
  <c r="B14401" i="16"/>
  <c r="K14395" i="16"/>
  <c r="L14395" i="16"/>
  <c r="D13002" i="16"/>
  <c r="B13001" i="16"/>
  <c r="C13001" i="16"/>
  <c r="E14074" i="16"/>
  <c r="I14071" i="16"/>
  <c r="H14071" i="16"/>
  <c r="F14071" i="16"/>
  <c r="J14071" i="16"/>
  <c r="K8343" i="16"/>
  <c r="L8343" i="16"/>
  <c r="B14073" i="16"/>
  <c r="C14073" i="16"/>
  <c r="D14074" i="16"/>
  <c r="E12910" i="16"/>
  <c r="J12909" i="16"/>
  <c r="H12909" i="16"/>
  <c r="I10028" i="16"/>
  <c r="L10028" i="16"/>
  <c r="C12008" i="16"/>
  <c r="B12008" i="16"/>
  <c r="H16343" i="16"/>
  <c r="L7308" i="16"/>
  <c r="E9106" i="16"/>
  <c r="J9103" i="16"/>
  <c r="H9103" i="16"/>
  <c r="F9103" i="16"/>
  <c r="I9103" i="16"/>
  <c r="K10934" i="16"/>
  <c r="L10934" i="16"/>
  <c r="E13637" i="16"/>
  <c r="J13636" i="16"/>
  <c r="F13636" i="16"/>
  <c r="E9412" i="16"/>
  <c r="B8798" i="16"/>
  <c r="C8798" i="16"/>
  <c r="I13200" i="16"/>
  <c r="B5402" i="16"/>
  <c r="C5402" i="16"/>
  <c r="J6210" i="16"/>
  <c r="I6210" i="16"/>
  <c r="E6211" i="16"/>
  <c r="H6210" i="16"/>
  <c r="K5140" i="16"/>
  <c r="L5140" i="16"/>
  <c r="K13960" i="16"/>
  <c r="L13960" i="16"/>
  <c r="H14072" i="16"/>
  <c r="E7948" i="16"/>
  <c r="H7947" i="16"/>
  <c r="I7947" i="16"/>
  <c r="F7947" i="16"/>
  <c r="J7947" i="16"/>
  <c r="E11942" i="16"/>
  <c r="E9260" i="16"/>
  <c r="I9257" i="16"/>
  <c r="F9257" i="16"/>
  <c r="J9257" i="16"/>
  <c r="H9257" i="16"/>
  <c r="K9874" i="16"/>
  <c r="L9874" i="16"/>
  <c r="F12824" i="16"/>
  <c r="K12824" i="16"/>
  <c r="L12824" i="16"/>
  <c r="B3704" i="16"/>
  <c r="C3704" i="16"/>
  <c r="C3098" i="16"/>
  <c r="B3098" i="16"/>
  <c r="D13747" i="16"/>
  <c r="C13746" i="16"/>
  <c r="B13746" i="16"/>
  <c r="E11855" i="16"/>
  <c r="H11854" i="16"/>
  <c r="F11854" i="16"/>
  <c r="I11854" i="16"/>
  <c r="J11854" i="16"/>
  <c r="E13528" i="16"/>
  <c r="J13527" i="16"/>
  <c r="E10793" i="16"/>
  <c r="F10792" i="16"/>
  <c r="I10792" i="16"/>
  <c r="B13099" i="16"/>
  <c r="C13099" i="16"/>
  <c r="D13100" i="16"/>
  <c r="E4871" i="16"/>
  <c r="D14727" i="16"/>
  <c r="C14726" i="16"/>
  <c r="B14726" i="16"/>
  <c r="E13003" i="16"/>
  <c r="L16034" i="16"/>
  <c r="K14072" i="16"/>
  <c r="L14072" i="16"/>
  <c r="E5356" i="16"/>
  <c r="K11200" i="16"/>
  <c r="L11200" i="16"/>
  <c r="E7711" i="16"/>
  <c r="B13308" i="16"/>
  <c r="D13309" i="16"/>
  <c r="C13308" i="16"/>
  <c r="B14508" i="16"/>
  <c r="C14508" i="16"/>
  <c r="D14509" i="16"/>
  <c r="E8346" i="16"/>
  <c r="E14835" i="16"/>
  <c r="E11071" i="16"/>
  <c r="H11070" i="16"/>
  <c r="D12909" i="16"/>
  <c r="B12908" i="16"/>
  <c r="C12908" i="16"/>
  <c r="E14727" i="16"/>
  <c r="J14726" i="16"/>
  <c r="K15489" i="16"/>
  <c r="L15489" i="16"/>
  <c r="B3097" i="16"/>
  <c r="C3097" i="16"/>
  <c r="E5683" i="16"/>
  <c r="B16343" i="16"/>
  <c r="C16343" i="16"/>
  <c r="D16344" i="16"/>
  <c r="J15162" i="16"/>
  <c r="I15162" i="16"/>
  <c r="H15162" i="16"/>
  <c r="E15163" i="16"/>
  <c r="J10028" i="16"/>
  <c r="J8207" i="16"/>
  <c r="I8207" i="16"/>
  <c r="E8208" i="16"/>
  <c r="H8207" i="16"/>
  <c r="F8207" i="16"/>
  <c r="K8207" i="16"/>
  <c r="L8207" i="16"/>
  <c r="D16435" i="16"/>
  <c r="C16434" i="16"/>
  <c r="B16434" i="16"/>
  <c r="J7826" i="16"/>
  <c r="I7826" i="16"/>
  <c r="E7827" i="16"/>
  <c r="H7826" i="16"/>
  <c r="F7826" i="16"/>
  <c r="K7826" i="16"/>
  <c r="L7826" i="16"/>
  <c r="B1251" i="16"/>
  <c r="C1251" i="16"/>
  <c r="D1252" i="16"/>
  <c r="E10338" i="16"/>
  <c r="I10335" i="16"/>
  <c r="F10335" i="16"/>
  <c r="H10335" i="16"/>
  <c r="J10335" i="16"/>
  <c r="E14399" i="16"/>
  <c r="E10490" i="16"/>
  <c r="K16433" i="16"/>
  <c r="L16433" i="16"/>
  <c r="E13855" i="16"/>
  <c r="J13854" i="16"/>
  <c r="F13854" i="16"/>
  <c r="E16036" i="16"/>
  <c r="J16033" i="16"/>
  <c r="H16033" i="16"/>
  <c r="F16033" i="16"/>
  <c r="K16033" i="16"/>
  <c r="I16033" i="16"/>
  <c r="E15708" i="16"/>
  <c r="I15707" i="16"/>
  <c r="B12823" i="16"/>
  <c r="D12824" i="16"/>
  <c r="C12823" i="16"/>
  <c r="K13959" i="16"/>
  <c r="L13959" i="16"/>
  <c r="E7500" i="16"/>
  <c r="H7499" i="16"/>
  <c r="I11660" i="16"/>
  <c r="D2334" i="16"/>
  <c r="B2333" i="16"/>
  <c r="C2333" i="16"/>
  <c r="D309" i="16"/>
  <c r="C308" i="16"/>
  <c r="B308" i="16"/>
  <c r="B1974" i="16"/>
  <c r="C1974" i="16"/>
  <c r="D1975" i="16"/>
  <c r="E13746" i="16"/>
  <c r="J13745" i="16"/>
  <c r="E14618" i="16"/>
  <c r="J14617" i="16"/>
  <c r="F14617" i="16"/>
  <c r="E10645" i="16"/>
  <c r="H10644" i="16"/>
  <c r="F10644" i="16"/>
  <c r="J10644" i="16"/>
  <c r="D8803" i="16"/>
  <c r="D8802" i="16"/>
  <c r="C8800" i="16"/>
  <c r="D8801" i="16"/>
  <c r="B8800" i="16"/>
  <c r="B16034" i="16"/>
  <c r="C16034" i="16"/>
  <c r="D16035" i="16"/>
  <c r="E15381" i="16"/>
  <c r="I15380" i="16"/>
  <c r="E11555" i="16"/>
  <c r="H11554" i="16"/>
  <c r="F11554" i="16"/>
  <c r="K11554" i="16"/>
  <c r="L11554" i="16"/>
  <c r="I11554" i="16"/>
  <c r="J11554" i="16"/>
  <c r="E13100" i="16"/>
  <c r="K14831" i="16"/>
  <c r="L14831" i="16"/>
  <c r="E14290" i="16"/>
  <c r="B3703" i="16"/>
  <c r="C3703" i="16"/>
  <c r="D15818" i="16"/>
  <c r="B15817" i="16"/>
  <c r="C15817" i="16"/>
  <c r="D866" i="16"/>
  <c r="B865" i="16"/>
  <c r="C865" i="16"/>
  <c r="E8492" i="16"/>
  <c r="H8491" i="16"/>
  <c r="F8491" i="16"/>
  <c r="K8491" i="16"/>
  <c r="L8491" i="16"/>
  <c r="I8491" i="16"/>
  <c r="J8491" i="16"/>
  <c r="K16343" i="16"/>
  <c r="L16343" i="16"/>
  <c r="B15163" i="16"/>
  <c r="C15163" i="16"/>
  <c r="D15164" i="16"/>
  <c r="K10336" i="16"/>
  <c r="L10336" i="16"/>
  <c r="E13202" i="16"/>
  <c r="J13199" i="16"/>
  <c r="I13199" i="16"/>
  <c r="H13199" i="16"/>
  <c r="F13199" i="16"/>
  <c r="E12826" i="16"/>
  <c r="F12823" i="16"/>
  <c r="J12823" i="16"/>
  <c r="H12823" i="16"/>
  <c r="I12823" i="16"/>
  <c r="B14835" i="16"/>
  <c r="C14835" i="16"/>
  <c r="D14836" i="16"/>
  <c r="E8075" i="16"/>
  <c r="H8074" i="16"/>
  <c r="F8074" i="16"/>
  <c r="I8074" i="16"/>
  <c r="J8074" i="16"/>
  <c r="B2443" i="16"/>
  <c r="C2443" i="16"/>
  <c r="D2444" i="16"/>
  <c r="E8643" i="16"/>
  <c r="H8642" i="16"/>
  <c r="F8642" i="16"/>
  <c r="K8642" i="16"/>
  <c r="L8642" i="16"/>
  <c r="I8642" i="16"/>
  <c r="J8642" i="16"/>
  <c r="E11202" i="16"/>
  <c r="H11199" i="16"/>
  <c r="F11199" i="16"/>
  <c r="K11199" i="16"/>
  <c r="L11199" i="16"/>
  <c r="I11199" i="16"/>
  <c r="J11199" i="16"/>
  <c r="I11200" i="16"/>
  <c r="K6382" i="16"/>
  <c r="L6382" i="16"/>
  <c r="E7603" i="16"/>
  <c r="H7602" i="16"/>
  <c r="J4956" i="16"/>
  <c r="I4956" i="16"/>
  <c r="E4957" i="16"/>
  <c r="H4956" i="16"/>
  <c r="F4956" i="16"/>
  <c r="K4956" i="16"/>
  <c r="L4956" i="16"/>
  <c r="B551" i="16"/>
  <c r="C551" i="16"/>
  <c r="D552" i="16"/>
  <c r="J6010" i="16"/>
  <c r="I6010" i="16"/>
  <c r="E6011" i="16"/>
  <c r="H6010" i="16"/>
  <c r="F6010" i="16"/>
  <c r="K6010" i="16"/>
  <c r="L6010" i="16"/>
  <c r="D16145" i="16"/>
  <c r="C16144" i="16"/>
  <c r="B16144" i="16"/>
  <c r="K7398" i="16"/>
  <c r="L7398" i="16"/>
  <c r="B13199" i="16"/>
  <c r="C13199" i="16"/>
  <c r="D13200" i="16"/>
  <c r="E5574" i="16"/>
  <c r="C12009" i="16"/>
  <c r="B12009" i="16"/>
  <c r="D13421" i="16"/>
  <c r="C13420" i="16"/>
  <c r="B13420" i="16"/>
  <c r="J15925" i="16"/>
  <c r="E15926" i="16"/>
  <c r="I15925" i="16"/>
  <c r="H15925" i="16"/>
  <c r="F15925" i="16"/>
  <c r="J11442" i="16"/>
  <c r="I11442" i="16"/>
  <c r="E11443" i="16"/>
  <c r="H11442" i="16"/>
  <c r="F11442" i="16"/>
  <c r="E10936" i="16"/>
  <c r="J10933" i="16"/>
  <c r="I10933" i="16"/>
  <c r="F10933" i="16"/>
  <c r="H10933" i="16"/>
  <c r="I10336" i="16"/>
  <c r="E5247" i="16"/>
  <c r="B8799" i="16"/>
  <c r="C8799" i="16"/>
  <c r="K12999" i="16"/>
  <c r="L12999" i="16"/>
  <c r="K7307" i="16"/>
  <c r="L7307" i="16"/>
  <c r="F14181" i="16"/>
  <c r="K14181" i="16"/>
  <c r="L14181" i="16"/>
  <c r="H13200" i="16"/>
  <c r="K13200" i="16"/>
  <c r="L13200" i="16"/>
  <c r="J16034" i="16"/>
  <c r="E15054" i="16"/>
  <c r="I15053" i="16"/>
  <c r="E6114" i="16"/>
  <c r="J6113" i="16"/>
  <c r="J9258" i="16"/>
  <c r="K15267" i="16"/>
  <c r="L15267" i="16"/>
  <c r="H11660" i="16"/>
  <c r="E9876" i="16"/>
  <c r="I9873" i="16"/>
  <c r="F9873" i="16"/>
  <c r="K9873" i="16"/>
  <c r="L9873" i="16"/>
  <c r="J9873" i="16"/>
  <c r="H9873" i="16"/>
  <c r="J12824" i="16"/>
  <c r="D14290" i="16"/>
  <c r="C14289" i="16"/>
  <c r="B14289" i="16"/>
  <c r="E11325" i="16"/>
  <c r="F11324" i="16"/>
  <c r="K11324" i="16"/>
  <c r="L11324" i="16"/>
  <c r="H11324" i="16"/>
  <c r="I11324" i="16"/>
  <c r="J11324" i="16"/>
  <c r="J5792" i="16"/>
  <c r="I5792" i="16"/>
  <c r="E5793" i="16"/>
  <c r="H5792" i="16"/>
  <c r="F5792" i="16"/>
  <c r="K5792" i="16"/>
  <c r="L5792" i="16"/>
  <c r="E15491" i="16"/>
  <c r="I15488" i="16"/>
  <c r="H15488" i="16"/>
  <c r="F15488" i="16"/>
  <c r="J15488" i="16"/>
  <c r="E15599" i="16"/>
  <c r="J15598" i="16"/>
  <c r="I15598" i="16"/>
  <c r="H15598" i="16"/>
  <c r="F15598" i="16"/>
  <c r="K15598" i="16"/>
  <c r="E11203" i="16"/>
  <c r="E13101" i="16"/>
  <c r="I13100" i="16"/>
  <c r="E11943" i="16"/>
  <c r="J11942" i="16"/>
  <c r="F11942" i="16"/>
  <c r="K11942" i="16"/>
  <c r="L11942" i="16"/>
  <c r="J5144" i="16"/>
  <c r="I5144" i="16"/>
  <c r="E5145" i="16"/>
  <c r="H5144" i="16"/>
  <c r="F5144" i="16"/>
  <c r="K5144" i="16"/>
  <c r="J16437" i="16"/>
  <c r="H16437" i="16"/>
  <c r="E16438" i="16"/>
  <c r="I16437" i="16"/>
  <c r="E7312" i="16"/>
  <c r="F7311" i="16"/>
  <c r="K7311" i="16"/>
  <c r="H7311" i="16"/>
  <c r="E8798" i="16"/>
  <c r="F8795" i="16"/>
  <c r="K8795" i="16"/>
  <c r="L8795" i="16"/>
  <c r="J8795" i="16"/>
  <c r="I8795" i="16"/>
  <c r="H8795" i="16"/>
  <c r="E15055" i="16"/>
  <c r="F15052" i="16"/>
  <c r="K15052" i="16"/>
  <c r="L15052" i="16"/>
  <c r="J15052" i="16"/>
  <c r="I15052" i="16"/>
  <c r="H15052" i="16"/>
  <c r="E7604" i="16"/>
  <c r="H7601" i="16"/>
  <c r="I7601" i="16"/>
  <c r="F7601" i="16"/>
  <c r="K7601" i="16"/>
  <c r="L7601" i="16"/>
  <c r="J7601" i="16"/>
  <c r="E15382" i="16"/>
  <c r="J15379" i="16"/>
  <c r="F15379" i="16"/>
  <c r="K15379" i="16"/>
  <c r="L15379" i="16"/>
  <c r="I15379" i="16"/>
  <c r="H15379" i="16"/>
  <c r="B8802" i="16"/>
  <c r="C8802" i="16"/>
  <c r="H14617" i="16"/>
  <c r="K14617" i="16"/>
  <c r="L14617" i="16"/>
  <c r="E7501" i="16"/>
  <c r="I7498" i="16"/>
  <c r="F7498" i="16"/>
  <c r="K7498" i="16"/>
  <c r="L7498" i="16"/>
  <c r="H7498" i="16"/>
  <c r="J7498" i="16"/>
  <c r="E15709" i="16"/>
  <c r="H15706" i="16"/>
  <c r="I15706" i="16"/>
  <c r="J15706" i="16"/>
  <c r="F15706" i="16"/>
  <c r="H13854" i="16"/>
  <c r="K13854" i="16"/>
  <c r="L13854" i="16"/>
  <c r="F14726" i="16"/>
  <c r="E11072" i="16"/>
  <c r="H11069" i="16"/>
  <c r="I11069" i="16"/>
  <c r="F11069" i="16"/>
  <c r="K11069" i="16"/>
  <c r="L11069" i="16"/>
  <c r="J11069" i="16"/>
  <c r="J8346" i="16"/>
  <c r="I8346" i="16"/>
  <c r="E8347" i="16"/>
  <c r="H8346" i="16"/>
  <c r="F8346" i="16"/>
  <c r="D13310" i="16"/>
  <c r="B13309" i="16"/>
  <c r="C13309" i="16"/>
  <c r="F13003" i="16"/>
  <c r="J13003" i="16"/>
  <c r="E13004" i="16"/>
  <c r="I13003" i="16"/>
  <c r="J10792" i="16"/>
  <c r="D13748" i="16"/>
  <c r="B13747" i="16"/>
  <c r="C13747" i="16"/>
  <c r="H13636" i="16"/>
  <c r="K13636" i="16"/>
  <c r="L13636" i="16"/>
  <c r="F12909" i="16"/>
  <c r="K12909" i="16"/>
  <c r="D1061" i="16"/>
  <c r="B1060" i="16"/>
  <c r="C1060" i="16"/>
  <c r="F6301" i="16"/>
  <c r="K6301" i="16"/>
  <c r="L6301" i="16"/>
  <c r="D12014" i="16"/>
  <c r="B12013" i="16"/>
  <c r="C12013" i="16"/>
  <c r="D12016" i="16"/>
  <c r="D12015" i="16"/>
  <c r="E5050" i="16"/>
  <c r="F10182" i="16"/>
  <c r="K10182" i="16"/>
  <c r="L10182" i="16"/>
  <c r="B15490" i="16"/>
  <c r="C15490" i="16"/>
  <c r="D15491" i="16"/>
  <c r="B13965" i="16"/>
  <c r="C13965" i="16"/>
  <c r="D13966" i="16"/>
  <c r="K11659" i="16"/>
  <c r="L11659" i="16"/>
  <c r="H15816" i="16"/>
  <c r="K15816" i="16"/>
  <c r="L15816" i="16"/>
  <c r="F8950" i="16"/>
  <c r="K8950" i="16"/>
  <c r="I8796" i="16"/>
  <c r="E14291" i="16"/>
  <c r="H14290" i="16"/>
  <c r="I14290" i="16"/>
  <c r="E13747" i="16"/>
  <c r="H13744" i="16"/>
  <c r="I13744" i="16"/>
  <c r="F13744" i="16"/>
  <c r="K13744" i="16"/>
  <c r="J13744" i="16"/>
  <c r="E13529" i="16"/>
  <c r="I13526" i="16"/>
  <c r="H13526" i="16"/>
  <c r="F13526" i="16"/>
  <c r="K13526" i="16"/>
  <c r="L13526" i="16"/>
  <c r="J13526" i="16"/>
  <c r="D13003" i="16"/>
  <c r="B13002" i="16"/>
  <c r="C13002" i="16"/>
  <c r="J13309" i="16"/>
  <c r="H13309" i="16"/>
  <c r="F13309" i="16"/>
  <c r="K13309" i="16"/>
  <c r="L13309" i="16"/>
  <c r="E13310" i="16"/>
  <c r="I13309" i="16"/>
  <c r="B15056" i="16"/>
  <c r="C15056" i="16"/>
  <c r="D15057" i="16"/>
  <c r="E14184" i="16"/>
  <c r="D13638" i="16"/>
  <c r="B13637" i="16"/>
  <c r="C13637" i="16"/>
  <c r="B5404" i="16"/>
  <c r="C5404" i="16"/>
  <c r="D14619" i="16"/>
  <c r="B14618" i="16"/>
  <c r="C14618" i="16"/>
  <c r="E14510" i="16"/>
  <c r="H14507" i="16"/>
  <c r="I14507" i="16"/>
  <c r="F14507" i="16"/>
  <c r="J14507" i="16"/>
  <c r="C3100" i="16"/>
  <c r="B3100" i="16"/>
  <c r="L15598" i="16"/>
  <c r="F6113" i="16"/>
  <c r="K10933" i="16"/>
  <c r="L10933" i="16"/>
  <c r="C13421" i="16"/>
  <c r="B13421" i="16"/>
  <c r="D13422" i="16"/>
  <c r="E15492" i="16"/>
  <c r="H6113" i="16"/>
  <c r="J15053" i="16"/>
  <c r="K15925" i="16"/>
  <c r="L15925" i="16"/>
  <c r="D13201" i="16"/>
  <c r="B13200" i="16"/>
  <c r="C13200" i="16"/>
  <c r="E6012" i="16"/>
  <c r="H6009" i="16"/>
  <c r="I6009" i="16"/>
  <c r="F6009" i="16"/>
  <c r="J6009" i="16"/>
  <c r="E4958" i="16"/>
  <c r="H4955" i="16"/>
  <c r="F4955" i="16"/>
  <c r="K4955" i="16"/>
  <c r="L4955" i="16"/>
  <c r="I4955" i="16"/>
  <c r="J4955" i="16"/>
  <c r="H15380" i="16"/>
  <c r="D8805" i="16"/>
  <c r="C8803" i="16"/>
  <c r="D8804" i="16"/>
  <c r="B8803" i="16"/>
  <c r="D8806" i="16"/>
  <c r="I14617" i="16"/>
  <c r="B1975" i="16"/>
  <c r="C1975" i="16"/>
  <c r="D1976" i="16"/>
  <c r="D2335" i="16"/>
  <c r="F2334" i="16"/>
  <c r="K2334" i="16"/>
  <c r="L2334" i="16"/>
  <c r="B2334" i="16"/>
  <c r="C2334" i="16"/>
  <c r="J15707" i="16"/>
  <c r="I13854" i="16"/>
  <c r="K10335" i="16"/>
  <c r="L10335" i="16"/>
  <c r="E7828" i="16"/>
  <c r="H7825" i="16"/>
  <c r="J7825" i="16"/>
  <c r="I7825" i="16"/>
  <c r="F7825" i="16"/>
  <c r="K7825" i="16"/>
  <c r="L7825" i="16"/>
  <c r="E8209" i="16"/>
  <c r="H8206" i="16"/>
  <c r="F8206" i="16"/>
  <c r="K8206" i="16"/>
  <c r="L8206" i="16"/>
  <c r="J8206" i="16"/>
  <c r="I8206" i="16"/>
  <c r="F11070" i="16"/>
  <c r="K11070" i="16"/>
  <c r="H10792" i="16"/>
  <c r="K10792" i="16"/>
  <c r="L10792" i="16"/>
  <c r="K9257" i="16"/>
  <c r="L9257" i="16"/>
  <c r="K7947" i="16"/>
  <c r="L7947" i="16"/>
  <c r="E6212" i="16"/>
  <c r="H6209" i="16"/>
  <c r="I6209" i="16"/>
  <c r="F6209" i="16"/>
  <c r="J6209" i="16"/>
  <c r="I13636" i="16"/>
  <c r="E9107" i="16"/>
  <c r="I12909" i="16"/>
  <c r="K14071" i="16"/>
  <c r="L14071" i="16"/>
  <c r="E9568" i="16"/>
  <c r="I9565" i="16"/>
  <c r="H9565" i="16"/>
  <c r="F9565" i="16"/>
  <c r="K9565" i="16"/>
  <c r="L9565" i="16"/>
  <c r="J9565" i="16"/>
  <c r="K13418" i="16"/>
  <c r="L13418" i="16"/>
  <c r="H10182" i="16"/>
  <c r="J5465" i="16"/>
  <c r="E5466" i="16"/>
  <c r="H5465" i="16"/>
  <c r="F5465" i="16"/>
  <c r="I15816" i="16"/>
  <c r="K14944" i="16"/>
  <c r="L14944" i="16"/>
  <c r="B673" i="16"/>
  <c r="C673" i="16"/>
  <c r="D674" i="16"/>
  <c r="C3101" i="16"/>
  <c r="B3101" i="16"/>
  <c r="B3707" i="16"/>
  <c r="C3707" i="16"/>
  <c r="J8796" i="16"/>
  <c r="B2444" i="16"/>
  <c r="C2444" i="16"/>
  <c r="D2445" i="16"/>
  <c r="F2442" i="16"/>
  <c r="K2442" i="16"/>
  <c r="L2442" i="16"/>
  <c r="E5684" i="16"/>
  <c r="I5683" i="16"/>
  <c r="H5683" i="16"/>
  <c r="D15819" i="16"/>
  <c r="B15818" i="16"/>
  <c r="C15818" i="16"/>
  <c r="E5357" i="16"/>
  <c r="I5356" i="16"/>
  <c r="H5356" i="16"/>
  <c r="L9566" i="16"/>
  <c r="E6303" i="16"/>
  <c r="H6300" i="16"/>
  <c r="F6300" i="16"/>
  <c r="J6300" i="16"/>
  <c r="I6300" i="16"/>
  <c r="D16247" i="16"/>
  <c r="B16246" i="16"/>
  <c r="C16246" i="16"/>
  <c r="E8952" i="16"/>
  <c r="J8949" i="16"/>
  <c r="I8949" i="16"/>
  <c r="H8949" i="16"/>
  <c r="F8949" i="16"/>
  <c r="K8949" i="16"/>
  <c r="L8949" i="16"/>
  <c r="I6113" i="16"/>
  <c r="D12825" i="16"/>
  <c r="B12824" i="16"/>
  <c r="C12824" i="16"/>
  <c r="L16033" i="16"/>
  <c r="E10339" i="16"/>
  <c r="C12909" i="16"/>
  <c r="B12909" i="16"/>
  <c r="D12910" i="16"/>
  <c r="E7712" i="16"/>
  <c r="J4871" i="16"/>
  <c r="E4872" i="16"/>
  <c r="H4871" i="16"/>
  <c r="F4871" i="16"/>
  <c r="K11854" i="16"/>
  <c r="L11854" i="16"/>
  <c r="E9261" i="16"/>
  <c r="B14402" i="16"/>
  <c r="C14402" i="16"/>
  <c r="D14403" i="16"/>
  <c r="D15273" i="16"/>
  <c r="B15272" i="16"/>
  <c r="C15272" i="16"/>
  <c r="K11660" i="16"/>
  <c r="L11660" i="16"/>
  <c r="I10182" i="16"/>
  <c r="E11663" i="16"/>
  <c r="E7228" i="16"/>
  <c r="F7225" i="16"/>
  <c r="H7225" i="16"/>
  <c r="J7225" i="16"/>
  <c r="I7225" i="16"/>
  <c r="I8950" i="16"/>
  <c r="E13856" i="16"/>
  <c r="I13853" i="16"/>
  <c r="F13853" i="16"/>
  <c r="J13853" i="16"/>
  <c r="H13853" i="16"/>
  <c r="B12011" i="16"/>
  <c r="C12011" i="16"/>
  <c r="E15818" i="16"/>
  <c r="H15815" i="16"/>
  <c r="F15815" i="16"/>
  <c r="K15815" i="16"/>
  <c r="L15815" i="16"/>
  <c r="J15815" i="16"/>
  <c r="I15815" i="16"/>
  <c r="K16143" i="16"/>
  <c r="L16143" i="16"/>
  <c r="E10937" i="16"/>
  <c r="K8074" i="16"/>
  <c r="L8074" i="16"/>
  <c r="K10644" i="16"/>
  <c r="E5794" i="16"/>
  <c r="H5791" i="16"/>
  <c r="F5791" i="16"/>
  <c r="K5791" i="16"/>
  <c r="L5791" i="16"/>
  <c r="I5791" i="16"/>
  <c r="J5791" i="16"/>
  <c r="E9877" i="16"/>
  <c r="K11442" i="16"/>
  <c r="L11442" i="16"/>
  <c r="E15927" i="16"/>
  <c r="H15924" i="16"/>
  <c r="I15924" i="16"/>
  <c r="F15924" i="16"/>
  <c r="J15924" i="16"/>
  <c r="B552" i="16"/>
  <c r="C552" i="16"/>
  <c r="D553" i="16"/>
  <c r="J7602" i="16"/>
  <c r="E8644" i="16"/>
  <c r="H8641" i="16"/>
  <c r="J8641" i="16"/>
  <c r="I8641" i="16"/>
  <c r="F8641" i="16"/>
  <c r="K12823" i="16"/>
  <c r="L12823" i="16"/>
  <c r="C15164" i="16"/>
  <c r="B15164" i="16"/>
  <c r="D15165" i="16"/>
  <c r="E8493" i="16"/>
  <c r="J8490" i="16"/>
  <c r="I8490" i="16"/>
  <c r="H8490" i="16"/>
  <c r="F8490" i="16"/>
  <c r="K8490" i="16"/>
  <c r="L8490" i="16"/>
  <c r="E11556" i="16"/>
  <c r="J11553" i="16"/>
  <c r="I11553" i="16"/>
  <c r="H11553" i="16"/>
  <c r="F11553" i="16"/>
  <c r="F13745" i="16"/>
  <c r="J7499" i="16"/>
  <c r="F13527" i="16"/>
  <c r="K13527" i="16"/>
  <c r="L13527" i="16"/>
  <c r="E7949" i="16"/>
  <c r="H7946" i="16"/>
  <c r="J7946" i="16"/>
  <c r="F7946" i="16"/>
  <c r="K7946" i="16"/>
  <c r="L7946" i="16"/>
  <c r="I7946" i="16"/>
  <c r="F6210" i="16"/>
  <c r="K6210" i="16"/>
  <c r="L6210" i="16"/>
  <c r="B14074" i="16"/>
  <c r="D14075" i="16"/>
  <c r="C14074" i="16"/>
  <c r="E14075" i="16"/>
  <c r="E15272" i="16"/>
  <c r="F15271" i="16"/>
  <c r="C12012" i="16"/>
  <c r="B12012" i="16"/>
  <c r="K5046" i="16"/>
  <c r="L5046" i="16"/>
  <c r="E13420" i="16"/>
  <c r="F13417" i="16"/>
  <c r="K13417" i="16"/>
  <c r="L13417" i="16"/>
  <c r="J13417" i="16"/>
  <c r="I13417" i="16"/>
  <c r="H13417" i="16"/>
  <c r="E16346" i="16"/>
  <c r="I16246" i="16"/>
  <c r="E16247" i="16"/>
  <c r="F16246" i="16"/>
  <c r="D15600" i="16"/>
  <c r="B15599" i="16"/>
  <c r="C15599" i="16"/>
  <c r="C5405" i="16"/>
  <c r="B5405" i="16"/>
  <c r="E14946" i="16"/>
  <c r="H14943" i="16"/>
  <c r="F14943" i="16"/>
  <c r="I14943" i="16"/>
  <c r="J14943" i="16"/>
  <c r="L9720" i="16"/>
  <c r="F14508" i="16"/>
  <c r="K14508" i="16"/>
  <c r="L14508" i="16"/>
  <c r="J8950" i="16"/>
  <c r="J13963" i="16"/>
  <c r="I13963" i="16"/>
  <c r="H13963" i="16"/>
  <c r="F13963" i="16"/>
  <c r="K13963" i="16"/>
  <c r="E13964" i="16"/>
  <c r="B3706" i="16"/>
  <c r="C3706" i="16"/>
  <c r="B13530" i="16"/>
  <c r="C13530" i="16"/>
  <c r="D13531" i="16"/>
  <c r="J5574" i="16"/>
  <c r="I5574" i="16"/>
  <c r="E5575" i="16"/>
  <c r="H5574" i="16"/>
  <c r="F5574" i="16"/>
  <c r="K5574" i="16"/>
  <c r="L5574" i="16"/>
  <c r="B866" i="16"/>
  <c r="D867" i="16"/>
  <c r="C866" i="16"/>
  <c r="E14728" i="16"/>
  <c r="J14725" i="16"/>
  <c r="F14725" i="16"/>
  <c r="K14725" i="16"/>
  <c r="I14725" i="16"/>
  <c r="H14725" i="16"/>
  <c r="E6115" i="16"/>
  <c r="H6112" i="16"/>
  <c r="F6112" i="16"/>
  <c r="I6112" i="16"/>
  <c r="J6112" i="16"/>
  <c r="D16345" i="16"/>
  <c r="C16344" i="16"/>
  <c r="B16344" i="16"/>
  <c r="E12911" i="16"/>
  <c r="I12908" i="16"/>
  <c r="F12908" i="16"/>
  <c r="K12908" i="16"/>
  <c r="J12908" i="16"/>
  <c r="H12908" i="16"/>
  <c r="D15927" i="16"/>
  <c r="C15926" i="16"/>
  <c r="B15926" i="16"/>
  <c r="E10184" i="16"/>
  <c r="F10181" i="16"/>
  <c r="K10181" i="16"/>
  <c r="L10181" i="16"/>
  <c r="J10181" i="16"/>
  <c r="I10181" i="16"/>
  <c r="H10181" i="16"/>
  <c r="I7602" i="16"/>
  <c r="E8076" i="16"/>
  <c r="H8073" i="16"/>
  <c r="J8073" i="16"/>
  <c r="I8073" i="16"/>
  <c r="F8073" i="16"/>
  <c r="E12827" i="16"/>
  <c r="F15380" i="16"/>
  <c r="K15380" i="16"/>
  <c r="L15380" i="16"/>
  <c r="E10646" i="16"/>
  <c r="H10643" i="16"/>
  <c r="F10643" i="16"/>
  <c r="K10643" i="16"/>
  <c r="L10643" i="16"/>
  <c r="J10643" i="16"/>
  <c r="I10643" i="16"/>
  <c r="H13745" i="16"/>
  <c r="I7499" i="16"/>
  <c r="F15707" i="16"/>
  <c r="K15707" i="16"/>
  <c r="L15707" i="16"/>
  <c r="J14399" i="16"/>
  <c r="E14400" i="16"/>
  <c r="I14399" i="16"/>
  <c r="H14399" i="16"/>
  <c r="F14399" i="16"/>
  <c r="K14399" i="16"/>
  <c r="B1252" i="16"/>
  <c r="C1252" i="16"/>
  <c r="D1253" i="16"/>
  <c r="E15164" i="16"/>
  <c r="I15161" i="16"/>
  <c r="H15161" i="16"/>
  <c r="F15161" i="16"/>
  <c r="J15161" i="16"/>
  <c r="H14726" i="16"/>
  <c r="I11070" i="16"/>
  <c r="D14510" i="16"/>
  <c r="B14509" i="16"/>
  <c r="C14509" i="16"/>
  <c r="D13101" i="16"/>
  <c r="B13100" i="16"/>
  <c r="C13100" i="16"/>
  <c r="H13527" i="16"/>
  <c r="E11856" i="16"/>
  <c r="H11853" i="16"/>
  <c r="F11853" i="16"/>
  <c r="J11853" i="16"/>
  <c r="I11853" i="16"/>
  <c r="E10031" i="16"/>
  <c r="D14947" i="16"/>
  <c r="B14946" i="16"/>
  <c r="C14946" i="16"/>
  <c r="B14181" i="16"/>
  <c r="C14181" i="16"/>
  <c r="D14182" i="16"/>
  <c r="B15381" i="16"/>
  <c r="C15381" i="16"/>
  <c r="D15382" i="16"/>
  <c r="B1613" i="16"/>
  <c r="C1613" i="16"/>
  <c r="D1614" i="16"/>
  <c r="D2639" i="16"/>
  <c r="B2638" i="16"/>
  <c r="C2638" i="16"/>
  <c r="D5409" i="16"/>
  <c r="D5408" i="16"/>
  <c r="C5406" i="16"/>
  <c r="D5407" i="16"/>
  <c r="B5406" i="16"/>
  <c r="J14944" i="16"/>
  <c r="D13857" i="16"/>
  <c r="B13856" i="16"/>
  <c r="C13856" i="16"/>
  <c r="H14508" i="16"/>
  <c r="D3103" i="16"/>
  <c r="B3102" i="16"/>
  <c r="D3104" i="16"/>
  <c r="D3105" i="16"/>
  <c r="C3102" i="16"/>
  <c r="A105" i="1"/>
  <c r="H104" i="1"/>
  <c r="I104" i="1"/>
  <c r="B104" i="1"/>
  <c r="C104" i="1"/>
  <c r="F8796" i="16"/>
  <c r="E10491" i="16"/>
  <c r="I10490" i="16"/>
  <c r="H10490" i="16"/>
  <c r="E13203" i="16"/>
  <c r="B16035" i="16"/>
  <c r="C16035" i="16"/>
  <c r="D16036" i="16"/>
  <c r="E14619" i="16"/>
  <c r="H14616" i="16"/>
  <c r="J14616" i="16"/>
  <c r="F14616" i="16"/>
  <c r="I14616" i="16"/>
  <c r="E14836" i="16"/>
  <c r="J14835" i="16"/>
  <c r="E10794" i="16"/>
  <c r="H10791" i="16"/>
  <c r="F10791" i="16"/>
  <c r="J10791" i="16"/>
  <c r="I10791" i="16"/>
  <c r="E13638" i="16"/>
  <c r="H13635" i="16"/>
  <c r="J13635" i="16"/>
  <c r="F13635" i="16"/>
  <c r="I13635" i="16"/>
  <c r="D3711" i="16"/>
  <c r="D3710" i="16"/>
  <c r="C3708" i="16"/>
  <c r="D3709" i="16"/>
  <c r="B3708" i="16"/>
  <c r="E15600" i="16"/>
  <c r="I15597" i="16"/>
  <c r="F15597" i="16"/>
  <c r="K15597" i="16"/>
  <c r="L15597" i="16"/>
  <c r="H15597" i="16"/>
  <c r="J15597" i="16"/>
  <c r="E11326" i="16"/>
  <c r="H11323" i="16"/>
  <c r="F11323" i="16"/>
  <c r="K11323" i="16"/>
  <c r="I11323" i="16"/>
  <c r="J11323" i="16"/>
  <c r="F15053" i="16"/>
  <c r="E5248" i="16"/>
  <c r="J5247" i="16"/>
  <c r="K15488" i="16"/>
  <c r="L15488" i="16"/>
  <c r="B14290" i="16"/>
  <c r="C14290" i="16"/>
  <c r="D14291" i="16"/>
  <c r="H15053" i="16"/>
  <c r="E11444" i="16"/>
  <c r="I11441" i="16"/>
  <c r="H11441" i="16"/>
  <c r="F11441" i="16"/>
  <c r="K11441" i="16"/>
  <c r="L11441" i="16"/>
  <c r="J11441" i="16"/>
  <c r="C16145" i="16"/>
  <c r="B16145" i="16"/>
  <c r="D16146" i="16"/>
  <c r="F7602" i="16"/>
  <c r="K7602" i="16"/>
  <c r="L7602" i="16"/>
  <c r="F2443" i="16"/>
  <c r="K2443" i="16"/>
  <c r="L2443" i="16"/>
  <c r="D14837" i="16"/>
  <c r="C14836" i="16"/>
  <c r="B14836" i="16"/>
  <c r="K13199" i="16"/>
  <c r="L13199" i="16"/>
  <c r="J15380" i="16"/>
  <c r="B8801" i="16"/>
  <c r="C8801" i="16"/>
  <c r="I10644" i="16"/>
  <c r="I13745" i="16"/>
  <c r="C309" i="16"/>
  <c r="B309" i="16"/>
  <c r="D310" i="16"/>
  <c r="F7499" i="16"/>
  <c r="K7499" i="16"/>
  <c r="H15707" i="16"/>
  <c r="E16037" i="16"/>
  <c r="D16436" i="16"/>
  <c r="B16435" i="16"/>
  <c r="C16435" i="16"/>
  <c r="F15162" i="16"/>
  <c r="K15162" i="16"/>
  <c r="L15162" i="16"/>
  <c r="I14726" i="16"/>
  <c r="J11070" i="16"/>
  <c r="D14728" i="16"/>
  <c r="B14727" i="16"/>
  <c r="C14727" i="16"/>
  <c r="I13527" i="16"/>
  <c r="J9412" i="16"/>
  <c r="I9412" i="16"/>
  <c r="E9413" i="16"/>
  <c r="H9412" i="16"/>
  <c r="F9412" i="16"/>
  <c r="K9412" i="16"/>
  <c r="K9103" i="16"/>
  <c r="L9103" i="16"/>
  <c r="I9566" i="16"/>
  <c r="I6301" i="16"/>
  <c r="J7402" i="16"/>
  <c r="I7402" i="16"/>
  <c r="E7403" i="16"/>
  <c r="H7402" i="16"/>
  <c r="F7402" i="16"/>
  <c r="K7402" i="16"/>
  <c r="E11762" i="16"/>
  <c r="H11759" i="16"/>
  <c r="F11759" i="16"/>
  <c r="J11759" i="16"/>
  <c r="I11759" i="16"/>
  <c r="F5901" i="16"/>
  <c r="J5901" i="16"/>
  <c r="I5901" i="16"/>
  <c r="E5902" i="16"/>
  <c r="H5901" i="16"/>
  <c r="B431" i="16"/>
  <c r="C431" i="16"/>
  <c r="D432" i="16"/>
  <c r="E9722" i="16"/>
  <c r="F9719" i="16"/>
  <c r="K9719" i="16"/>
  <c r="J9719" i="16"/>
  <c r="H9719" i="16"/>
  <c r="I9719" i="16"/>
  <c r="I14508" i="16"/>
  <c r="D15710" i="16"/>
  <c r="B15709" i="16"/>
  <c r="C15709" i="16"/>
  <c r="E16145" i="16"/>
  <c r="I16142" i="16"/>
  <c r="H16142" i="16"/>
  <c r="F16142" i="16"/>
  <c r="K16142" i="16"/>
  <c r="J16142" i="16"/>
  <c r="H8796" i="16"/>
  <c r="B16036" i="16"/>
  <c r="D16037" i="16"/>
  <c r="C16036" i="16"/>
  <c r="E11557" i="16"/>
  <c r="E7713" i="16"/>
  <c r="J7710" i="16"/>
  <c r="I7710" i="16"/>
  <c r="H7710" i="16"/>
  <c r="F7710" i="16"/>
  <c r="K7710" i="16"/>
  <c r="L7402" i="16"/>
  <c r="D14729" i="16"/>
  <c r="B14728" i="16"/>
  <c r="C14728" i="16"/>
  <c r="E13204" i="16"/>
  <c r="J13203" i="16"/>
  <c r="F13203" i="16"/>
  <c r="B3103" i="16"/>
  <c r="C3103" i="16"/>
  <c r="B13531" i="16"/>
  <c r="D13532" i="16"/>
  <c r="C13531" i="16"/>
  <c r="E7229" i="16"/>
  <c r="C15819" i="16"/>
  <c r="B15819" i="16"/>
  <c r="D15820" i="16"/>
  <c r="L11070" i="16"/>
  <c r="B8804" i="16"/>
  <c r="C8804" i="16"/>
  <c r="D13202" i="16"/>
  <c r="B13201" i="16"/>
  <c r="C13201" i="16"/>
  <c r="B14619" i="16"/>
  <c r="D14620" i="16"/>
  <c r="C14619" i="16"/>
  <c r="L9719" i="16"/>
  <c r="D14838" i="16"/>
  <c r="B14837" i="16"/>
  <c r="C14837" i="16"/>
  <c r="F5247" i="16"/>
  <c r="L11323" i="16"/>
  <c r="F14835" i="16"/>
  <c r="K14835" i="16"/>
  <c r="L14835" i="16"/>
  <c r="E14620" i="16"/>
  <c r="C5408" i="16"/>
  <c r="B5408" i="16"/>
  <c r="E14401" i="16"/>
  <c r="J14398" i="16"/>
  <c r="I14398" i="16"/>
  <c r="H14398" i="16"/>
  <c r="F14398" i="16"/>
  <c r="E10185" i="16"/>
  <c r="E12912" i="16"/>
  <c r="E6116" i="16"/>
  <c r="D868" i="16"/>
  <c r="B867" i="16"/>
  <c r="C867" i="16"/>
  <c r="E14947" i="16"/>
  <c r="E16248" i="16"/>
  <c r="F16245" i="16"/>
  <c r="I16245" i="16"/>
  <c r="J16245" i="16"/>
  <c r="H16245" i="16"/>
  <c r="H15271" i="16"/>
  <c r="K15271" i="16"/>
  <c r="L15271" i="16"/>
  <c r="D15166" i="16"/>
  <c r="C15165" i="16"/>
  <c r="B15165" i="16"/>
  <c r="E8645" i="16"/>
  <c r="E13857" i="16"/>
  <c r="F7711" i="16"/>
  <c r="D12826" i="16"/>
  <c r="B12825" i="16"/>
  <c r="C12825" i="16"/>
  <c r="B16247" i="16"/>
  <c r="C16247" i="16"/>
  <c r="D16248" i="16"/>
  <c r="J5356" i="16"/>
  <c r="J5683" i="16"/>
  <c r="K6209" i="16"/>
  <c r="L6209" i="16"/>
  <c r="B2335" i="16"/>
  <c r="C2335" i="16"/>
  <c r="D2336" i="16"/>
  <c r="F2333" i="16"/>
  <c r="K2333" i="16"/>
  <c r="L2333" i="16"/>
  <c r="B13422" i="16"/>
  <c r="C13422" i="16"/>
  <c r="D13423" i="16"/>
  <c r="H14184" i="16"/>
  <c r="E14185" i="16"/>
  <c r="I14184" i="16"/>
  <c r="J14184" i="16"/>
  <c r="F14290" i="16"/>
  <c r="K14290" i="16"/>
  <c r="L14290" i="16"/>
  <c r="K15706" i="16"/>
  <c r="L15706" i="16"/>
  <c r="E8799" i="16"/>
  <c r="I16436" i="16"/>
  <c r="H16436" i="16"/>
  <c r="F16436" i="16"/>
  <c r="J16436" i="16"/>
  <c r="E13102" i="16"/>
  <c r="I13099" i="16"/>
  <c r="F13099" i="16"/>
  <c r="K13099" i="16"/>
  <c r="L13099" i="16"/>
  <c r="J13099" i="16"/>
  <c r="H13099" i="16"/>
  <c r="D433" i="16"/>
  <c r="B432" i="16"/>
  <c r="C432" i="16"/>
  <c r="D1254" i="16"/>
  <c r="B1253" i="16"/>
  <c r="C1253" i="16"/>
  <c r="E5051" i="16"/>
  <c r="L9412" i="16"/>
  <c r="E15601" i="16"/>
  <c r="H14835" i="16"/>
  <c r="B13101" i="16"/>
  <c r="C13101" i="16"/>
  <c r="D13102" i="16"/>
  <c r="K16246" i="16"/>
  <c r="L16246" i="16"/>
  <c r="E8494" i="16"/>
  <c r="E9262" i="16"/>
  <c r="I9261" i="16"/>
  <c r="H9261" i="16"/>
  <c r="C674" i="16"/>
  <c r="B674" i="16"/>
  <c r="D675" i="16"/>
  <c r="E4959" i="16"/>
  <c r="E13748" i="16"/>
  <c r="C12016" i="16"/>
  <c r="D12019" i="16"/>
  <c r="D12018" i="16"/>
  <c r="D12017" i="16"/>
  <c r="B12016" i="16"/>
  <c r="E16146" i="16"/>
  <c r="E9723" i="16"/>
  <c r="K5901" i="16"/>
  <c r="L5901" i="16"/>
  <c r="E7404" i="16"/>
  <c r="H7401" i="16"/>
  <c r="J7401" i="16"/>
  <c r="F7401" i="16"/>
  <c r="I7401" i="16"/>
  <c r="E9414" i="16"/>
  <c r="H9411" i="16"/>
  <c r="F9411" i="16"/>
  <c r="K9411" i="16"/>
  <c r="I9411" i="16"/>
  <c r="J9411" i="16"/>
  <c r="H16037" i="16"/>
  <c r="F16037" i="16"/>
  <c r="K16037" i="16"/>
  <c r="L16037" i="16"/>
  <c r="I16037" i="16"/>
  <c r="J16037" i="16"/>
  <c r="E16038" i="16"/>
  <c r="H5247" i="16"/>
  <c r="B3709" i="16"/>
  <c r="C3709" i="16"/>
  <c r="E13639" i="16"/>
  <c r="I14835" i="16"/>
  <c r="F10490" i="16"/>
  <c r="K10490" i="16"/>
  <c r="L10490" i="16"/>
  <c r="D5412" i="16"/>
  <c r="D5411" i="16"/>
  <c r="D5410" i="16"/>
  <c r="B5409" i="16"/>
  <c r="C5409" i="16"/>
  <c r="B15382" i="16"/>
  <c r="C15382" i="16"/>
  <c r="D15383" i="16"/>
  <c r="C14947" i="16"/>
  <c r="B14947" i="16"/>
  <c r="D14948" i="16"/>
  <c r="K11853" i="16"/>
  <c r="L11853" i="16"/>
  <c r="E15165" i="16"/>
  <c r="E10647" i="16"/>
  <c r="H16246" i="16"/>
  <c r="I15271" i="16"/>
  <c r="H14075" i="16"/>
  <c r="E14076" i="16"/>
  <c r="E15928" i="16"/>
  <c r="E15819" i="16"/>
  <c r="B15273" i="16"/>
  <c r="C15273" i="16"/>
  <c r="D15274" i="16"/>
  <c r="H7711" i="16"/>
  <c r="F5356" i="16"/>
  <c r="K5356" i="16"/>
  <c r="L5356" i="16"/>
  <c r="F5683" i="16"/>
  <c r="K5683" i="16"/>
  <c r="L5683" i="16"/>
  <c r="E7829" i="16"/>
  <c r="C1976" i="16"/>
  <c r="B1976" i="16"/>
  <c r="D1977" i="16"/>
  <c r="B8805" i="16"/>
  <c r="C8805" i="16"/>
  <c r="K6009" i="16"/>
  <c r="L6009" i="16"/>
  <c r="K14507" i="16"/>
  <c r="L14507" i="16"/>
  <c r="B12014" i="16"/>
  <c r="C12014" i="16"/>
  <c r="E7502" i="16"/>
  <c r="E15383" i="16"/>
  <c r="F16437" i="16"/>
  <c r="K16437" i="16"/>
  <c r="L16437" i="16"/>
  <c r="E11445" i="16"/>
  <c r="B105" i="1"/>
  <c r="C105" i="1"/>
  <c r="H105" i="1"/>
  <c r="I105" i="1"/>
  <c r="A106" i="1"/>
  <c r="E10938" i="16"/>
  <c r="D16147" i="16"/>
  <c r="B16146" i="16"/>
  <c r="C16146" i="16"/>
  <c r="I5247" i="16"/>
  <c r="C3710" i="16"/>
  <c r="B3710" i="16"/>
  <c r="E11857" i="16"/>
  <c r="D15928" i="16"/>
  <c r="C15927" i="16"/>
  <c r="B15927" i="16"/>
  <c r="E11664" i="16"/>
  <c r="J11663" i="16"/>
  <c r="I11663" i="16"/>
  <c r="H11663" i="16"/>
  <c r="I7711" i="16"/>
  <c r="E6213" i="16"/>
  <c r="E15493" i="16"/>
  <c r="I15492" i="16"/>
  <c r="H15492" i="16"/>
  <c r="F15492" i="16"/>
  <c r="K15492" i="16"/>
  <c r="L15492" i="16"/>
  <c r="E14292" i="16"/>
  <c r="I14289" i="16"/>
  <c r="J14289" i="16"/>
  <c r="H14289" i="16"/>
  <c r="F14289" i="16"/>
  <c r="K14289" i="16"/>
  <c r="L14289" i="16"/>
  <c r="D13311" i="16"/>
  <c r="C13310" i="16"/>
  <c r="B13310" i="16"/>
  <c r="E15056" i="16"/>
  <c r="E7313" i="16"/>
  <c r="H7310" i="16"/>
  <c r="J7310" i="16"/>
  <c r="I7310" i="16"/>
  <c r="F7310" i="16"/>
  <c r="E11204" i="16"/>
  <c r="H11203" i="16"/>
  <c r="I11203" i="16"/>
  <c r="J11203" i="16"/>
  <c r="K11759" i="16"/>
  <c r="L11759" i="16"/>
  <c r="L7499" i="16"/>
  <c r="B14291" i="16"/>
  <c r="C14291" i="16"/>
  <c r="D14292" i="16"/>
  <c r="D3714" i="16"/>
  <c r="D3713" i="16"/>
  <c r="C3711" i="16"/>
  <c r="D3712" i="16"/>
  <c r="B3711" i="16"/>
  <c r="K10791" i="16"/>
  <c r="L10791" i="16"/>
  <c r="D3108" i="16"/>
  <c r="D3106" i="16"/>
  <c r="B3105" i="16"/>
  <c r="C3105" i="16"/>
  <c r="D3107" i="16"/>
  <c r="B14182" i="16"/>
  <c r="D14183" i="16"/>
  <c r="C14182" i="16"/>
  <c r="E10032" i="16"/>
  <c r="H10031" i="16"/>
  <c r="I10031" i="16"/>
  <c r="J10031" i="16"/>
  <c r="E12828" i="16"/>
  <c r="F12827" i="16"/>
  <c r="K12827" i="16"/>
  <c r="L12827" i="16"/>
  <c r="J12827" i="16"/>
  <c r="E5576" i="16"/>
  <c r="H5573" i="16"/>
  <c r="F5573" i="16"/>
  <c r="K5573" i="16"/>
  <c r="J5573" i="16"/>
  <c r="I5573" i="16"/>
  <c r="E13965" i="16"/>
  <c r="J13962" i="16"/>
  <c r="I13962" i="16"/>
  <c r="F13962" i="16"/>
  <c r="K13962" i="16"/>
  <c r="L13962" i="16"/>
  <c r="H13962" i="16"/>
  <c r="E13421" i="16"/>
  <c r="K8641" i="16"/>
  <c r="L8641" i="16"/>
  <c r="E5795" i="16"/>
  <c r="J7711" i="16"/>
  <c r="K6300" i="16"/>
  <c r="L6300" i="16"/>
  <c r="E8210" i="16"/>
  <c r="E6013" i="16"/>
  <c r="K6113" i="16"/>
  <c r="L6113" i="16"/>
  <c r="E14511" i="16"/>
  <c r="D13639" i="16"/>
  <c r="B13638" i="16"/>
  <c r="C13638" i="16"/>
  <c r="B13003" i="16"/>
  <c r="C13003" i="16"/>
  <c r="D13004" i="16"/>
  <c r="L13744" i="16"/>
  <c r="J14290" i="16"/>
  <c r="K8346" i="16"/>
  <c r="L8346" i="16"/>
  <c r="E15710" i="16"/>
  <c r="I7311" i="16"/>
  <c r="L7311" i="16"/>
  <c r="L5144" i="16"/>
  <c r="F13100" i="16"/>
  <c r="E5249" i="16"/>
  <c r="F5246" i="16"/>
  <c r="H5246" i="16"/>
  <c r="J5246" i="16"/>
  <c r="I5246" i="16"/>
  <c r="D15058" i="16"/>
  <c r="C15057" i="16"/>
  <c r="B15057" i="16"/>
  <c r="E13530" i="16"/>
  <c r="D13967" i="16"/>
  <c r="C13966" i="16"/>
  <c r="B13966" i="16"/>
  <c r="C13748" i="16"/>
  <c r="B13748" i="16"/>
  <c r="D13749" i="16"/>
  <c r="B13857" i="16"/>
  <c r="C13857" i="16"/>
  <c r="D13858" i="16"/>
  <c r="C16345" i="16"/>
  <c r="B16345" i="16"/>
  <c r="D16346" i="16"/>
  <c r="L16142" i="16"/>
  <c r="K15053" i="16"/>
  <c r="L15053" i="16"/>
  <c r="K14616" i="16"/>
  <c r="L14616" i="16"/>
  <c r="B3104" i="16"/>
  <c r="C3104" i="16"/>
  <c r="D2640" i="16"/>
  <c r="F2639" i="16"/>
  <c r="K2639" i="16"/>
  <c r="L2639" i="16"/>
  <c r="B2639" i="16"/>
  <c r="C2639" i="16"/>
  <c r="L14399" i="16"/>
  <c r="E14729" i="16"/>
  <c r="L13963" i="16"/>
  <c r="D15601" i="16"/>
  <c r="B15600" i="16"/>
  <c r="C15600" i="16"/>
  <c r="K13745" i="16"/>
  <c r="L13745" i="16"/>
  <c r="L10644" i="16"/>
  <c r="E4873" i="16"/>
  <c r="H4870" i="16"/>
  <c r="F4870" i="16"/>
  <c r="K4870" i="16"/>
  <c r="L4870" i="16"/>
  <c r="I4870" i="16"/>
  <c r="J4870" i="16"/>
  <c r="B12910" i="16"/>
  <c r="C12910" i="16"/>
  <c r="D12911" i="16"/>
  <c r="E5467" i="16"/>
  <c r="I5464" i="16"/>
  <c r="J5464" i="16"/>
  <c r="F5464" i="16"/>
  <c r="H5464" i="16"/>
  <c r="D8807" i="16"/>
  <c r="B8806" i="16"/>
  <c r="C8806" i="16"/>
  <c r="D8809" i="16"/>
  <c r="D8808" i="16"/>
  <c r="C15491" i="16"/>
  <c r="B15491" i="16"/>
  <c r="D15492" i="16"/>
  <c r="B12015" i="16"/>
  <c r="C12015" i="16"/>
  <c r="B1061" i="16"/>
  <c r="C1061" i="16"/>
  <c r="D1062" i="16"/>
  <c r="E13005" i="16"/>
  <c r="H13002" i="16"/>
  <c r="I13002" i="16"/>
  <c r="J13002" i="16"/>
  <c r="F13002" i="16"/>
  <c r="K13002" i="16"/>
  <c r="L13002" i="16"/>
  <c r="E11073" i="16"/>
  <c r="J7311" i="16"/>
  <c r="J13100" i="16"/>
  <c r="E11327" i="16"/>
  <c r="E14837" i="16"/>
  <c r="F14834" i="16"/>
  <c r="K14834" i="16"/>
  <c r="J14834" i="16"/>
  <c r="I14834" i="16"/>
  <c r="H14834" i="16"/>
  <c r="D14511" i="16"/>
  <c r="B14510" i="16"/>
  <c r="C14510" i="16"/>
  <c r="E8077" i="16"/>
  <c r="E15273" i="16"/>
  <c r="H15270" i="16"/>
  <c r="J15270" i="16"/>
  <c r="I15270" i="16"/>
  <c r="F15270" i="16"/>
  <c r="K15270" i="16"/>
  <c r="L15270" i="16"/>
  <c r="E7950" i="16"/>
  <c r="D554" i="16"/>
  <c r="B553" i="16"/>
  <c r="C553" i="16"/>
  <c r="B14403" i="16"/>
  <c r="C14403" i="16"/>
  <c r="D14404" i="16"/>
  <c r="E10340" i="16"/>
  <c r="I10339" i="16"/>
  <c r="B15710" i="16"/>
  <c r="C15710" i="16"/>
  <c r="D15711" i="16"/>
  <c r="E10492" i="16"/>
  <c r="H10489" i="16"/>
  <c r="I10489" i="16"/>
  <c r="F10489" i="16"/>
  <c r="J10489" i="16"/>
  <c r="L14725" i="16"/>
  <c r="J15271" i="16"/>
  <c r="D14076" i="16"/>
  <c r="B14075" i="16"/>
  <c r="C14075" i="16"/>
  <c r="K4871" i="16"/>
  <c r="L4871" i="16"/>
  <c r="E5358" i="16"/>
  <c r="J5355" i="16"/>
  <c r="I5355" i="16"/>
  <c r="H5355" i="16"/>
  <c r="F5355" i="16"/>
  <c r="E5685" i="16"/>
  <c r="H5682" i="16"/>
  <c r="F5682" i="16"/>
  <c r="K5682" i="16"/>
  <c r="L5682" i="16"/>
  <c r="J5682" i="16"/>
  <c r="I5682" i="16"/>
  <c r="K5465" i="16"/>
  <c r="J9107" i="16"/>
  <c r="E9108" i="16"/>
  <c r="H9107" i="16"/>
  <c r="F9107" i="16"/>
  <c r="K9107" i="16"/>
  <c r="F11941" i="16"/>
  <c r="H11941" i="16"/>
  <c r="J11941" i="16"/>
  <c r="D16437" i="16"/>
  <c r="B16436" i="16"/>
  <c r="C16436" i="16"/>
  <c r="B310" i="16"/>
  <c r="C310" i="16"/>
  <c r="D311" i="16"/>
  <c r="J10490" i="16"/>
  <c r="E5903" i="16"/>
  <c r="H5900" i="16"/>
  <c r="F5900" i="16"/>
  <c r="J5900" i="16"/>
  <c r="I5900" i="16"/>
  <c r="E11763" i="16"/>
  <c r="K13635" i="16"/>
  <c r="L13635" i="16"/>
  <c r="E10795" i="16"/>
  <c r="K8796" i="16"/>
  <c r="L8796" i="16"/>
  <c r="C5407" i="16"/>
  <c r="B5407" i="16"/>
  <c r="B1614" i="16"/>
  <c r="C1614" i="16"/>
  <c r="D1615" i="16"/>
  <c r="K15161" i="16"/>
  <c r="L15161" i="16"/>
  <c r="K8073" i="16"/>
  <c r="L8073" i="16"/>
  <c r="L12908" i="16"/>
  <c r="K6112" i="16"/>
  <c r="L6112" i="16"/>
  <c r="K14943" i="16"/>
  <c r="L14943" i="16"/>
  <c r="J16246" i="16"/>
  <c r="E16347" i="16"/>
  <c r="F16346" i="16"/>
  <c r="K11553" i="16"/>
  <c r="L11553" i="16"/>
  <c r="K15924" i="16"/>
  <c r="L15924" i="16"/>
  <c r="E9878" i="16"/>
  <c r="J9877" i="16"/>
  <c r="H9877" i="16"/>
  <c r="I9877" i="16"/>
  <c r="K13853" i="16"/>
  <c r="L13853" i="16"/>
  <c r="K7225" i="16"/>
  <c r="L7225" i="16"/>
  <c r="I4871" i="16"/>
  <c r="E8953" i="16"/>
  <c r="E6304" i="16"/>
  <c r="B2445" i="16"/>
  <c r="C2445" i="16"/>
  <c r="D2446" i="16"/>
  <c r="I5465" i="16"/>
  <c r="E9569" i="16"/>
  <c r="E13311" i="16"/>
  <c r="I13308" i="16"/>
  <c r="H13308" i="16"/>
  <c r="F13308" i="16"/>
  <c r="J13308" i="16"/>
  <c r="L8950" i="16"/>
  <c r="L12909" i="16"/>
  <c r="H13003" i="16"/>
  <c r="K13003" i="16"/>
  <c r="L13003" i="16"/>
  <c r="E8348" i="16"/>
  <c r="I8345" i="16"/>
  <c r="J8345" i="16"/>
  <c r="F8345" i="16"/>
  <c r="H8345" i="16"/>
  <c r="K14726" i="16"/>
  <c r="L14726" i="16"/>
  <c r="E7605" i="16"/>
  <c r="E5146" i="16"/>
  <c r="H5143" i="16"/>
  <c r="F5143" i="16"/>
  <c r="K5143" i="16"/>
  <c r="L5143" i="16"/>
  <c r="J5143" i="16"/>
  <c r="I5143" i="16"/>
  <c r="H13100" i="16"/>
  <c r="B16437" i="16"/>
  <c r="C16437" i="16"/>
  <c r="D16438" i="16"/>
  <c r="J13421" i="16"/>
  <c r="E13422" i="16"/>
  <c r="I13421" i="16"/>
  <c r="H13421" i="16"/>
  <c r="E10939" i="16"/>
  <c r="I10936" i="16"/>
  <c r="H10936" i="16"/>
  <c r="J10936" i="16"/>
  <c r="F10936" i="16"/>
  <c r="K10936" i="16"/>
  <c r="L10936" i="16"/>
  <c r="E5904" i="16"/>
  <c r="D13312" i="16"/>
  <c r="C13311" i="16"/>
  <c r="B13311" i="16"/>
  <c r="B15928" i="16"/>
  <c r="C15928" i="16"/>
  <c r="D15929" i="16"/>
  <c r="F10937" i="16"/>
  <c r="J7829" i="16"/>
  <c r="E7830" i="16"/>
  <c r="H7829" i="16"/>
  <c r="F7829" i="16"/>
  <c r="I7829" i="16"/>
  <c r="J15928" i="16"/>
  <c r="E15929" i="16"/>
  <c r="I15928" i="16"/>
  <c r="H15928" i="16"/>
  <c r="F15928" i="16"/>
  <c r="B15383" i="16"/>
  <c r="C15383" i="16"/>
  <c r="D15384" i="16"/>
  <c r="E7405" i="16"/>
  <c r="E15602" i="16"/>
  <c r="I13857" i="16"/>
  <c r="E13858" i="16"/>
  <c r="E12913" i="16"/>
  <c r="I12912" i="16"/>
  <c r="E8349" i="16"/>
  <c r="E13312" i="16"/>
  <c r="F10339" i="16"/>
  <c r="L14834" i="16"/>
  <c r="B15492" i="16"/>
  <c r="C15492" i="16"/>
  <c r="D15493" i="16"/>
  <c r="B13749" i="16"/>
  <c r="C13749" i="16"/>
  <c r="D13750" i="16"/>
  <c r="J13530" i="16"/>
  <c r="E13531" i="16"/>
  <c r="I13530" i="16"/>
  <c r="E14512" i="16"/>
  <c r="I14511" i="16"/>
  <c r="H14511" i="16"/>
  <c r="F14511" i="16"/>
  <c r="J5795" i="16"/>
  <c r="I5795" i="16"/>
  <c r="E5796" i="16"/>
  <c r="H5795" i="16"/>
  <c r="F5795" i="16"/>
  <c r="K5795" i="16"/>
  <c r="L5795" i="16"/>
  <c r="L5573" i="16"/>
  <c r="F10031" i="16"/>
  <c r="K10031" i="16"/>
  <c r="L10031" i="16"/>
  <c r="B3106" i="16"/>
  <c r="C3106" i="16"/>
  <c r="D3716" i="16"/>
  <c r="D3715" i="16"/>
  <c r="B3714" i="16"/>
  <c r="C3714" i="16"/>
  <c r="D3717" i="16"/>
  <c r="F11203" i="16"/>
  <c r="K11203" i="16"/>
  <c r="L11203" i="16"/>
  <c r="H106" i="1"/>
  <c r="I106" i="1"/>
  <c r="C106" i="1"/>
  <c r="B106" i="1"/>
  <c r="A107" i="1"/>
  <c r="L9411" i="16"/>
  <c r="H13748" i="16"/>
  <c r="E13749" i="16"/>
  <c r="I13748" i="16"/>
  <c r="F13748" i="16"/>
  <c r="K13748" i="16"/>
  <c r="L13748" i="16"/>
  <c r="C13102" i="16"/>
  <c r="D13103" i="16"/>
  <c r="B13102" i="16"/>
  <c r="B1254" i="16"/>
  <c r="C1254" i="16"/>
  <c r="D1255" i="16"/>
  <c r="E8800" i="16"/>
  <c r="E14186" i="16"/>
  <c r="H14183" i="16"/>
  <c r="F14183" i="16"/>
  <c r="J14183" i="16"/>
  <c r="I14183" i="16"/>
  <c r="D15167" i="16"/>
  <c r="B15166" i="16"/>
  <c r="C15166" i="16"/>
  <c r="H13203" i="16"/>
  <c r="L7710" i="16"/>
  <c r="B14404" i="16"/>
  <c r="C14404" i="16"/>
  <c r="D14405" i="16"/>
  <c r="D13005" i="16"/>
  <c r="B13004" i="16"/>
  <c r="C13004" i="16"/>
  <c r="D5414" i="16"/>
  <c r="C5412" i="16"/>
  <c r="D5413" i="16"/>
  <c r="B5412" i="16"/>
  <c r="D5415" i="16"/>
  <c r="E8495" i="16"/>
  <c r="H8494" i="16"/>
  <c r="L5465" i="16"/>
  <c r="B8807" i="16"/>
  <c r="C8807" i="16"/>
  <c r="B3713" i="16"/>
  <c r="C3713" i="16"/>
  <c r="E7314" i="16"/>
  <c r="E4960" i="16"/>
  <c r="E9263" i="16"/>
  <c r="H9260" i="16"/>
  <c r="F9260" i="16"/>
  <c r="K9260" i="16"/>
  <c r="L9260" i="16"/>
  <c r="J9260" i="16"/>
  <c r="I9260" i="16"/>
  <c r="B2336" i="16"/>
  <c r="C2336" i="16"/>
  <c r="D2337" i="16"/>
  <c r="B14838" i="16"/>
  <c r="C14838" i="16"/>
  <c r="D14839" i="16"/>
  <c r="K13203" i="16"/>
  <c r="H16346" i="16"/>
  <c r="K16346" i="16"/>
  <c r="L16346" i="16"/>
  <c r="I16346" i="16"/>
  <c r="D312" i="16"/>
  <c r="B311" i="16"/>
  <c r="C311" i="16"/>
  <c r="K11941" i="16"/>
  <c r="L11941" i="16"/>
  <c r="E5359" i="16"/>
  <c r="K10489" i="16"/>
  <c r="L10489" i="16"/>
  <c r="H10339" i="16"/>
  <c r="J8077" i="16"/>
  <c r="I8077" i="16"/>
  <c r="F8077" i="16"/>
  <c r="E8078" i="16"/>
  <c r="H8077" i="16"/>
  <c r="E14838" i="16"/>
  <c r="K5464" i="16"/>
  <c r="L5464" i="16"/>
  <c r="B15601" i="16"/>
  <c r="C15601" i="16"/>
  <c r="D15602" i="16"/>
  <c r="K5246" i="16"/>
  <c r="L5246" i="16"/>
  <c r="F15710" i="16"/>
  <c r="J15710" i="16"/>
  <c r="H15710" i="16"/>
  <c r="E15711" i="16"/>
  <c r="I15710" i="16"/>
  <c r="E8211" i="16"/>
  <c r="H8210" i="16"/>
  <c r="E15494" i="16"/>
  <c r="F15491" i="16"/>
  <c r="K15491" i="16"/>
  <c r="L15491" i="16"/>
  <c r="I15491" i="16"/>
  <c r="H15491" i="16"/>
  <c r="J15491" i="16"/>
  <c r="F11663" i="16"/>
  <c r="K11663" i="16"/>
  <c r="L11663" i="16"/>
  <c r="E16039" i="16"/>
  <c r="F16036" i="16"/>
  <c r="K16036" i="16"/>
  <c r="L16036" i="16"/>
  <c r="J16036" i="16"/>
  <c r="H16036" i="16"/>
  <c r="I16036" i="16"/>
  <c r="J16146" i="16"/>
  <c r="E16147" i="16"/>
  <c r="I16146" i="16"/>
  <c r="H16146" i="16"/>
  <c r="F16146" i="16"/>
  <c r="K16146" i="16"/>
  <c r="J9261" i="16"/>
  <c r="E13103" i="16"/>
  <c r="F14184" i="16"/>
  <c r="K14184" i="16"/>
  <c r="L14184" i="16"/>
  <c r="E6117" i="16"/>
  <c r="E14621" i="16"/>
  <c r="J7229" i="16"/>
  <c r="I7229" i="16"/>
  <c r="F7229" i="16"/>
  <c r="E7230" i="16"/>
  <c r="H7229" i="16"/>
  <c r="I13203" i="16"/>
  <c r="J11557" i="16"/>
  <c r="I11557" i="16"/>
  <c r="E11558" i="16"/>
  <c r="E5052" i="16"/>
  <c r="J5049" i="16"/>
  <c r="I5049" i="16"/>
  <c r="H5049" i="16"/>
  <c r="F5049" i="16"/>
  <c r="K5049" i="16"/>
  <c r="L5049" i="16"/>
  <c r="I6304" i="16"/>
  <c r="E6305" i="16"/>
  <c r="H6304" i="16"/>
  <c r="F6304" i="16"/>
  <c r="D1616" i="16"/>
  <c r="B1615" i="16"/>
  <c r="C1615" i="16"/>
  <c r="B554" i="16"/>
  <c r="C554" i="16"/>
  <c r="D555" i="16"/>
  <c r="E13006" i="16"/>
  <c r="D3111" i="16"/>
  <c r="D3110" i="16"/>
  <c r="C3108" i="16"/>
  <c r="B3108" i="16"/>
  <c r="D3109" i="16"/>
  <c r="E11205" i="16"/>
  <c r="H11202" i="16"/>
  <c r="J11202" i="16"/>
  <c r="I11202" i="16"/>
  <c r="F11202" i="16"/>
  <c r="E14077" i="16"/>
  <c r="H14074" i="16"/>
  <c r="F14074" i="16"/>
  <c r="K14074" i="16"/>
  <c r="L14074" i="16"/>
  <c r="I14074" i="16"/>
  <c r="J14074" i="16"/>
  <c r="E9415" i="16"/>
  <c r="I5050" i="16"/>
  <c r="E9879" i="16"/>
  <c r="J9876" i="16"/>
  <c r="H9876" i="16"/>
  <c r="F9876" i="16"/>
  <c r="I9876" i="16"/>
  <c r="E10796" i="16"/>
  <c r="F10795" i="16"/>
  <c r="B1062" i="16"/>
  <c r="C1062" i="16"/>
  <c r="D1063" i="16"/>
  <c r="B8808" i="16"/>
  <c r="C8808" i="16"/>
  <c r="C2640" i="16"/>
  <c r="D2641" i="16"/>
  <c r="B2640" i="16"/>
  <c r="F2638" i="16"/>
  <c r="K2638" i="16"/>
  <c r="L2638" i="16"/>
  <c r="K13100" i="16"/>
  <c r="L13100" i="16"/>
  <c r="C13639" i="16"/>
  <c r="B13639" i="16"/>
  <c r="D13640" i="16"/>
  <c r="K7310" i="16"/>
  <c r="L7310" i="16"/>
  <c r="E15057" i="16"/>
  <c r="E6214" i="16"/>
  <c r="H6213" i="16"/>
  <c r="I10937" i="16"/>
  <c r="J7502" i="16"/>
  <c r="I7502" i="16"/>
  <c r="F7502" i="16"/>
  <c r="E7503" i="16"/>
  <c r="H7502" i="16"/>
  <c r="F14075" i="16"/>
  <c r="K14075" i="16"/>
  <c r="B5410" i="16"/>
  <c r="C5410" i="16"/>
  <c r="J13639" i="16"/>
  <c r="H13639" i="16"/>
  <c r="F13639" i="16"/>
  <c r="K13639" i="16"/>
  <c r="E13640" i="16"/>
  <c r="I13639" i="16"/>
  <c r="J5050" i="16"/>
  <c r="D434" i="16"/>
  <c r="B433" i="16"/>
  <c r="C433" i="16"/>
  <c r="K16436" i="16"/>
  <c r="L16436" i="16"/>
  <c r="K7711" i="16"/>
  <c r="L7711" i="16"/>
  <c r="E14948" i="16"/>
  <c r="H14947" i="16"/>
  <c r="F14947" i="16"/>
  <c r="E10186" i="16"/>
  <c r="F10185" i="16"/>
  <c r="K10185" i="16"/>
  <c r="H10185" i="16"/>
  <c r="J10185" i="16"/>
  <c r="B13532" i="16"/>
  <c r="D13533" i="16"/>
  <c r="C13532" i="16"/>
  <c r="D16038" i="16"/>
  <c r="B16037" i="16"/>
  <c r="C16037" i="16"/>
  <c r="I11763" i="16"/>
  <c r="E11764" i="16"/>
  <c r="H11763" i="16"/>
  <c r="F11763" i="16"/>
  <c r="J11327" i="16"/>
  <c r="I11327" i="16"/>
  <c r="F11327" i="16"/>
  <c r="E11328" i="16"/>
  <c r="H11327" i="16"/>
  <c r="E15166" i="16"/>
  <c r="I15165" i="16"/>
  <c r="H15165" i="16"/>
  <c r="E16348" i="16"/>
  <c r="H16345" i="16"/>
  <c r="I16345" i="16"/>
  <c r="F16345" i="16"/>
  <c r="K16345" i="16"/>
  <c r="J16345" i="16"/>
  <c r="J16346" i="16"/>
  <c r="E10341" i="16"/>
  <c r="I10338" i="16"/>
  <c r="J10338" i="16"/>
  <c r="H10338" i="16"/>
  <c r="F10338" i="16"/>
  <c r="K10338" i="16"/>
  <c r="L10338" i="16"/>
  <c r="B16346" i="16"/>
  <c r="C16346" i="16"/>
  <c r="D16347" i="16"/>
  <c r="E5250" i="16"/>
  <c r="E10033" i="16"/>
  <c r="J10030" i="16"/>
  <c r="H10030" i="16"/>
  <c r="F10030" i="16"/>
  <c r="I10030" i="16"/>
  <c r="B14292" i="16"/>
  <c r="D14293" i="16"/>
  <c r="C14292" i="16"/>
  <c r="D16148" i="16"/>
  <c r="B16147" i="16"/>
  <c r="C16147" i="16"/>
  <c r="D1978" i="16"/>
  <c r="B1977" i="16"/>
  <c r="C1977" i="16"/>
  <c r="D12827" i="16"/>
  <c r="C12826" i="16"/>
  <c r="B12826" i="16"/>
  <c r="E14402" i="16"/>
  <c r="D14621" i="16"/>
  <c r="C14620" i="16"/>
  <c r="B14620" i="16"/>
  <c r="E13205" i="16"/>
  <c r="I13202" i="16"/>
  <c r="J13202" i="16"/>
  <c r="F13202" i="16"/>
  <c r="H13202" i="16"/>
  <c r="I9569" i="16"/>
  <c r="E9570" i="16"/>
  <c r="H9569" i="16"/>
  <c r="F9569" i="16"/>
  <c r="F9877" i="16"/>
  <c r="K9877" i="16"/>
  <c r="L9877" i="16"/>
  <c r="E9109" i="16"/>
  <c r="J9106" i="16"/>
  <c r="I9106" i="16"/>
  <c r="H9106" i="16"/>
  <c r="F9106" i="16"/>
  <c r="E5686" i="16"/>
  <c r="E10493" i="16"/>
  <c r="J10339" i="16"/>
  <c r="E15274" i="16"/>
  <c r="B14511" i="16"/>
  <c r="C14511" i="16"/>
  <c r="D14512" i="16"/>
  <c r="E11074" i="16"/>
  <c r="J11073" i="16"/>
  <c r="E5468" i="16"/>
  <c r="E4874" i="16"/>
  <c r="E14730" i="16"/>
  <c r="F14729" i="16"/>
  <c r="I14729" i="16"/>
  <c r="I6013" i="16"/>
  <c r="E6014" i="16"/>
  <c r="H6013" i="16"/>
  <c r="J6013" i="16"/>
  <c r="B14183" i="16"/>
  <c r="D14184" i="16"/>
  <c r="C14183" i="16"/>
  <c r="E14293" i="16"/>
  <c r="E11665" i="16"/>
  <c r="J11662" i="16"/>
  <c r="F11662" i="16"/>
  <c r="K11662" i="16"/>
  <c r="L11662" i="16"/>
  <c r="I11662" i="16"/>
  <c r="H11662" i="16"/>
  <c r="J11857" i="16"/>
  <c r="F11857" i="16"/>
  <c r="K11857" i="16"/>
  <c r="H11857" i="16"/>
  <c r="E11858" i="16"/>
  <c r="J10937" i="16"/>
  <c r="E15384" i="16"/>
  <c r="I15383" i="16"/>
  <c r="H15383" i="16"/>
  <c r="J15383" i="16"/>
  <c r="I14075" i="16"/>
  <c r="H10647" i="16"/>
  <c r="E10648" i="16"/>
  <c r="I10647" i="16"/>
  <c r="J10647" i="16"/>
  <c r="B14948" i="16"/>
  <c r="C14948" i="16"/>
  <c r="D14949" i="16"/>
  <c r="K7401" i="16"/>
  <c r="L7401" i="16"/>
  <c r="B12017" i="16"/>
  <c r="C12017" i="16"/>
  <c r="F5050" i="16"/>
  <c r="B13423" i="16"/>
  <c r="C13423" i="16"/>
  <c r="D13424" i="16"/>
  <c r="K5247" i="16"/>
  <c r="L5247" i="16"/>
  <c r="E7714" i="16"/>
  <c r="D12912" i="16"/>
  <c r="B12911" i="16"/>
  <c r="C12911" i="16"/>
  <c r="B3107" i="16"/>
  <c r="C3107" i="16"/>
  <c r="E11446" i="16"/>
  <c r="H11445" i="16"/>
  <c r="F11445" i="16"/>
  <c r="K11445" i="16"/>
  <c r="J11445" i="16"/>
  <c r="D12020" i="16"/>
  <c r="B12019" i="16"/>
  <c r="C12019" i="16"/>
  <c r="F2446" i="16"/>
  <c r="K2446" i="16"/>
  <c r="L2446" i="16"/>
  <c r="B2446" i="16"/>
  <c r="C2446" i="16"/>
  <c r="D2447" i="16"/>
  <c r="H7950" i="16"/>
  <c r="E7951" i="16"/>
  <c r="J7605" i="16"/>
  <c r="I7605" i="16"/>
  <c r="E7606" i="16"/>
  <c r="H7605" i="16"/>
  <c r="E8954" i="16"/>
  <c r="I8953" i="16"/>
  <c r="J8953" i="16"/>
  <c r="E5577" i="16"/>
  <c r="E15820" i="16"/>
  <c r="J15819" i="16"/>
  <c r="D676" i="16"/>
  <c r="C675" i="16"/>
  <c r="B675" i="16"/>
  <c r="B15820" i="16"/>
  <c r="C15820" i="16"/>
  <c r="D15821" i="16"/>
  <c r="E5147" i="16"/>
  <c r="K8345" i="16"/>
  <c r="L8345" i="16"/>
  <c r="K13308" i="16"/>
  <c r="L13308" i="16"/>
  <c r="K5900" i="16"/>
  <c r="L5900" i="16"/>
  <c r="I9107" i="16"/>
  <c r="L9107" i="16"/>
  <c r="K5355" i="16"/>
  <c r="L5355" i="16"/>
  <c r="B14076" i="16"/>
  <c r="C14076" i="16"/>
  <c r="D14077" i="16"/>
  <c r="D15712" i="16"/>
  <c r="C15711" i="16"/>
  <c r="B15711" i="16"/>
  <c r="D8812" i="16"/>
  <c r="D8811" i="16"/>
  <c r="D8810" i="16"/>
  <c r="B8809" i="16"/>
  <c r="C8809" i="16"/>
  <c r="D13859" i="16"/>
  <c r="C13858" i="16"/>
  <c r="B13858" i="16"/>
  <c r="B13967" i="16"/>
  <c r="C13967" i="16"/>
  <c r="D13968" i="16"/>
  <c r="C15058" i="16"/>
  <c r="B15058" i="16"/>
  <c r="D15059" i="16"/>
  <c r="E13966" i="16"/>
  <c r="F12826" i="16"/>
  <c r="K12826" i="16"/>
  <c r="L12826" i="16"/>
  <c r="J12826" i="16"/>
  <c r="B3712" i="16"/>
  <c r="C3712" i="16"/>
  <c r="J15492" i="16"/>
  <c r="H10937" i="16"/>
  <c r="D15275" i="16"/>
  <c r="B15274" i="16"/>
  <c r="C15274" i="16"/>
  <c r="J14075" i="16"/>
  <c r="B5411" i="16"/>
  <c r="C5411" i="16"/>
  <c r="F9723" i="16"/>
  <c r="E9724" i="16"/>
  <c r="I9723" i="16"/>
  <c r="H9723" i="16"/>
  <c r="B12018" i="16"/>
  <c r="C12018" i="16"/>
  <c r="F9261" i="16"/>
  <c r="K9261" i="16"/>
  <c r="L9261" i="16"/>
  <c r="H5050" i="16"/>
  <c r="C16248" i="16"/>
  <c r="D16249" i="16"/>
  <c r="B16248" i="16"/>
  <c r="J8645" i="16"/>
  <c r="I8645" i="16"/>
  <c r="F8645" i="16"/>
  <c r="H8645" i="16"/>
  <c r="E8646" i="16"/>
  <c r="K16245" i="16"/>
  <c r="L16245" i="16"/>
  <c r="E16249" i="16"/>
  <c r="D869" i="16"/>
  <c r="B868" i="16"/>
  <c r="C868" i="16"/>
  <c r="K14398" i="16"/>
  <c r="L14398" i="16"/>
  <c r="D13203" i="16"/>
  <c r="C13202" i="16"/>
  <c r="B13202" i="16"/>
  <c r="D14730" i="16"/>
  <c r="B14729" i="16"/>
  <c r="C14729" i="16"/>
  <c r="E5687" i="16"/>
  <c r="H5686" i="16"/>
  <c r="K11763" i="16"/>
  <c r="L11763" i="16"/>
  <c r="E15058" i="16"/>
  <c r="I15055" i="16"/>
  <c r="J15055" i="16"/>
  <c r="H15055" i="16"/>
  <c r="F15055" i="16"/>
  <c r="E14622" i="16"/>
  <c r="F14619" i="16"/>
  <c r="K14619" i="16"/>
  <c r="L14619" i="16"/>
  <c r="J14619" i="16"/>
  <c r="I14619" i="16"/>
  <c r="H14619" i="16"/>
  <c r="E6118" i="16"/>
  <c r="I6115" i="16"/>
  <c r="J6115" i="16"/>
  <c r="H6115" i="16"/>
  <c r="F6115" i="16"/>
  <c r="E15495" i="16"/>
  <c r="D14840" i="16"/>
  <c r="C14839" i="16"/>
  <c r="B14839" i="16"/>
  <c r="E4961" i="16"/>
  <c r="F4958" i="16"/>
  <c r="J4958" i="16"/>
  <c r="H4958" i="16"/>
  <c r="I4958" i="16"/>
  <c r="D5416" i="16"/>
  <c r="B5415" i="16"/>
  <c r="C5415" i="16"/>
  <c r="D5418" i="16"/>
  <c r="D5417" i="16"/>
  <c r="D14406" i="16"/>
  <c r="B14405" i="16"/>
  <c r="C14405" i="16"/>
  <c r="E8801" i="16"/>
  <c r="J8798" i="16"/>
  <c r="I8798" i="16"/>
  <c r="F8798" i="16"/>
  <c r="H8798" i="16"/>
  <c r="E15603" i="16"/>
  <c r="H15600" i="16"/>
  <c r="F15600" i="16"/>
  <c r="K15600" i="16"/>
  <c r="J15600" i="16"/>
  <c r="I15600" i="16"/>
  <c r="D16348" i="16"/>
  <c r="B16347" i="16"/>
  <c r="C16347" i="16"/>
  <c r="E16250" i="16"/>
  <c r="I16249" i="16"/>
  <c r="F16249" i="16"/>
  <c r="J16249" i="16"/>
  <c r="H16249" i="16"/>
  <c r="K8645" i="16"/>
  <c r="L8645" i="16"/>
  <c r="D15060" i="16"/>
  <c r="C15059" i="16"/>
  <c r="B15059" i="16"/>
  <c r="B13859" i="16"/>
  <c r="C13859" i="16"/>
  <c r="D13860" i="16"/>
  <c r="C15712" i="16"/>
  <c r="B15712" i="16"/>
  <c r="D15713" i="16"/>
  <c r="F8953" i="16"/>
  <c r="K5050" i="16"/>
  <c r="L5050" i="16"/>
  <c r="H14293" i="16"/>
  <c r="F14293" i="16"/>
  <c r="K14293" i="16"/>
  <c r="E14294" i="16"/>
  <c r="I14293" i="16"/>
  <c r="J14293" i="16"/>
  <c r="E6015" i="16"/>
  <c r="I6012" i="16"/>
  <c r="F6012" i="16"/>
  <c r="J6012" i="16"/>
  <c r="H6012" i="16"/>
  <c r="E13206" i="16"/>
  <c r="E14403" i="16"/>
  <c r="H14402" i="16"/>
  <c r="I14402" i="16"/>
  <c r="F14402" i="16"/>
  <c r="D13534" i="16"/>
  <c r="B13533" i="16"/>
  <c r="C13533" i="16"/>
  <c r="I14947" i="16"/>
  <c r="B434" i="16"/>
  <c r="C434" i="16"/>
  <c r="D435" i="16"/>
  <c r="F6213" i="16"/>
  <c r="K6213" i="16"/>
  <c r="J15056" i="16"/>
  <c r="H10795" i="16"/>
  <c r="K10795" i="16"/>
  <c r="L10795" i="16"/>
  <c r="B1616" i="16"/>
  <c r="D1617" i="16"/>
  <c r="C1616" i="16"/>
  <c r="F14620" i="16"/>
  <c r="I6116" i="16"/>
  <c r="L16146" i="16"/>
  <c r="F8210" i="16"/>
  <c r="K8210" i="16"/>
  <c r="J14838" i="16"/>
  <c r="E14839" i="16"/>
  <c r="I14838" i="16"/>
  <c r="H14838" i="16"/>
  <c r="I8799" i="16"/>
  <c r="K14511" i="16"/>
  <c r="L14511" i="16"/>
  <c r="E13532" i="16"/>
  <c r="H13529" i="16"/>
  <c r="J13529" i="16"/>
  <c r="F13529" i="16"/>
  <c r="K13529" i="16"/>
  <c r="I13529" i="16"/>
  <c r="E12914" i="16"/>
  <c r="I12911" i="16"/>
  <c r="H12911" i="16"/>
  <c r="F12911" i="16"/>
  <c r="J12911" i="16"/>
  <c r="H15601" i="16"/>
  <c r="E15821" i="16"/>
  <c r="H15818" i="16"/>
  <c r="F15818" i="16"/>
  <c r="K15818" i="16"/>
  <c r="L15818" i="16"/>
  <c r="I15818" i="16"/>
  <c r="J15818" i="16"/>
  <c r="K9569" i="16"/>
  <c r="L9569" i="16"/>
  <c r="K14947" i="16"/>
  <c r="L14947" i="16"/>
  <c r="C14077" i="16"/>
  <c r="B14077" i="16"/>
  <c r="D14078" i="16"/>
  <c r="H8953" i="16"/>
  <c r="E7952" i="16"/>
  <c r="I7949" i="16"/>
  <c r="J7949" i="16"/>
  <c r="F7949" i="16"/>
  <c r="H7949" i="16"/>
  <c r="E11447" i="16"/>
  <c r="H11444" i="16"/>
  <c r="F11444" i="16"/>
  <c r="K11444" i="16"/>
  <c r="L11444" i="16"/>
  <c r="I11444" i="16"/>
  <c r="J11444" i="16"/>
  <c r="J7714" i="16"/>
  <c r="E7715" i="16"/>
  <c r="H7714" i="16"/>
  <c r="F7714" i="16"/>
  <c r="I7714" i="16"/>
  <c r="E10649" i="16"/>
  <c r="I10646" i="16"/>
  <c r="F10646" i="16"/>
  <c r="K10646" i="16"/>
  <c r="L10646" i="16"/>
  <c r="H10646" i="16"/>
  <c r="J10646" i="16"/>
  <c r="E15385" i="16"/>
  <c r="F15382" i="16"/>
  <c r="H15382" i="16"/>
  <c r="J15382" i="16"/>
  <c r="I15382" i="16"/>
  <c r="J4874" i="16"/>
  <c r="I4874" i="16"/>
  <c r="E4875" i="16"/>
  <c r="H4874" i="16"/>
  <c r="F4874" i="16"/>
  <c r="K4874" i="16"/>
  <c r="H11073" i="16"/>
  <c r="E10494" i="16"/>
  <c r="H10493" i="16"/>
  <c r="K9106" i="16"/>
  <c r="L9106" i="16"/>
  <c r="E9571" i="16"/>
  <c r="F9568" i="16"/>
  <c r="H9568" i="16"/>
  <c r="J9568" i="16"/>
  <c r="I9568" i="16"/>
  <c r="D16149" i="16"/>
  <c r="B16148" i="16"/>
  <c r="C16148" i="16"/>
  <c r="E10034" i="16"/>
  <c r="L16345" i="16"/>
  <c r="E15167" i="16"/>
  <c r="J15164" i="16"/>
  <c r="H15164" i="16"/>
  <c r="I15164" i="16"/>
  <c r="F15164" i="16"/>
  <c r="K15164" i="16"/>
  <c r="L15164" i="16"/>
  <c r="E11765" i="16"/>
  <c r="J11762" i="16"/>
  <c r="F11762" i="16"/>
  <c r="K11762" i="16"/>
  <c r="L11762" i="16"/>
  <c r="I11762" i="16"/>
  <c r="H11762" i="16"/>
  <c r="L14075" i="16"/>
  <c r="F15056" i="16"/>
  <c r="B2641" i="16"/>
  <c r="C2641" i="16"/>
  <c r="D2642" i="16"/>
  <c r="E9880" i="16"/>
  <c r="E11206" i="16"/>
  <c r="I14620" i="16"/>
  <c r="E16040" i="16"/>
  <c r="K15710" i="16"/>
  <c r="L15710" i="16"/>
  <c r="B5413" i="16"/>
  <c r="C5413" i="16"/>
  <c r="K14183" i="16"/>
  <c r="L14183" i="16"/>
  <c r="D1256" i="16"/>
  <c r="B1255" i="16"/>
  <c r="C1255" i="16"/>
  <c r="E13750" i="16"/>
  <c r="H13747" i="16"/>
  <c r="F13747" i="16"/>
  <c r="K13747" i="16"/>
  <c r="J13747" i="16"/>
  <c r="I13747" i="16"/>
  <c r="K10339" i="16"/>
  <c r="L10339" i="16"/>
  <c r="I8349" i="16"/>
  <c r="E8350" i="16"/>
  <c r="E13859" i="16"/>
  <c r="I13856" i="16"/>
  <c r="H13856" i="16"/>
  <c r="F13856" i="16"/>
  <c r="J13856" i="16"/>
  <c r="J15601" i="16"/>
  <c r="D15385" i="16"/>
  <c r="B15384" i="16"/>
  <c r="C15384" i="16"/>
  <c r="K7829" i="16"/>
  <c r="L7829" i="16"/>
  <c r="E13423" i="16"/>
  <c r="I13420" i="16"/>
  <c r="J13420" i="16"/>
  <c r="H13420" i="16"/>
  <c r="F13420" i="16"/>
  <c r="E14949" i="16"/>
  <c r="I14946" i="16"/>
  <c r="H14946" i="16"/>
  <c r="F14946" i="16"/>
  <c r="K14946" i="16"/>
  <c r="L14946" i="16"/>
  <c r="J14946" i="16"/>
  <c r="E6215" i="16"/>
  <c r="J6212" i="16"/>
  <c r="I6212" i="16"/>
  <c r="H6212" i="16"/>
  <c r="F6212" i="16"/>
  <c r="K6212" i="16"/>
  <c r="L6212" i="16"/>
  <c r="E10797" i="16"/>
  <c r="F10794" i="16"/>
  <c r="K10794" i="16"/>
  <c r="L10794" i="16"/>
  <c r="H10794" i="16"/>
  <c r="J10794" i="16"/>
  <c r="I10794" i="16"/>
  <c r="B3109" i="16"/>
  <c r="C3109" i="16"/>
  <c r="J13006" i="16"/>
  <c r="H13006" i="16"/>
  <c r="F13006" i="16"/>
  <c r="K13006" i="16"/>
  <c r="E13007" i="16"/>
  <c r="I13006" i="16"/>
  <c r="K6304" i="16"/>
  <c r="L6304" i="16"/>
  <c r="J14620" i="16"/>
  <c r="E13104" i="16"/>
  <c r="I13103" i="16"/>
  <c r="F13103" i="16"/>
  <c r="K13103" i="16"/>
  <c r="L13103" i="16"/>
  <c r="J13103" i="16"/>
  <c r="H13103" i="16"/>
  <c r="E8212" i="16"/>
  <c r="I8209" i="16"/>
  <c r="J8209" i="16"/>
  <c r="H8209" i="16"/>
  <c r="F8209" i="16"/>
  <c r="K8209" i="16"/>
  <c r="F2337" i="16"/>
  <c r="K2337" i="16"/>
  <c r="L2337" i="16"/>
  <c r="D2338" i="16"/>
  <c r="B2337" i="16"/>
  <c r="C2337" i="16"/>
  <c r="E9264" i="16"/>
  <c r="E7315" i="16"/>
  <c r="H7314" i="16"/>
  <c r="D3718" i="16"/>
  <c r="B3717" i="16"/>
  <c r="C3717" i="16"/>
  <c r="D3720" i="16"/>
  <c r="D3719" i="16"/>
  <c r="B13750" i="16"/>
  <c r="C13750" i="16"/>
  <c r="D13751" i="16"/>
  <c r="F15601" i="16"/>
  <c r="K15601" i="16"/>
  <c r="E13967" i="16"/>
  <c r="I13966" i="16"/>
  <c r="J13966" i="16"/>
  <c r="B8810" i="16"/>
  <c r="C8810" i="16"/>
  <c r="D13969" i="16"/>
  <c r="B13968" i="16"/>
  <c r="C13968" i="16"/>
  <c r="E5148" i="16"/>
  <c r="H5147" i="16"/>
  <c r="B676" i="16"/>
  <c r="C676" i="16"/>
  <c r="D677" i="16"/>
  <c r="E5578" i="16"/>
  <c r="H5577" i="16"/>
  <c r="F7950" i="16"/>
  <c r="K7950" i="16"/>
  <c r="F10647" i="16"/>
  <c r="K10647" i="16"/>
  <c r="L10647" i="16"/>
  <c r="E11859" i="16"/>
  <c r="H11856" i="16"/>
  <c r="F11856" i="16"/>
  <c r="I11856" i="16"/>
  <c r="J11856" i="16"/>
  <c r="D14185" i="16"/>
  <c r="B14184" i="16"/>
  <c r="C14184" i="16"/>
  <c r="F11073" i="16"/>
  <c r="K11073" i="16"/>
  <c r="J15274" i="16"/>
  <c r="E15275" i="16"/>
  <c r="I15274" i="16"/>
  <c r="H15274" i="16"/>
  <c r="J9569" i="16"/>
  <c r="B14621" i="16"/>
  <c r="D14622" i="16"/>
  <c r="C14621" i="16"/>
  <c r="B12827" i="16"/>
  <c r="C12827" i="16"/>
  <c r="D12828" i="16"/>
  <c r="D14294" i="16"/>
  <c r="B14293" i="16"/>
  <c r="C14293" i="16"/>
  <c r="E11329" i="16"/>
  <c r="H11326" i="16"/>
  <c r="F11326" i="16"/>
  <c r="J11326" i="16"/>
  <c r="I11326" i="16"/>
  <c r="J11763" i="16"/>
  <c r="J14947" i="16"/>
  <c r="E13641" i="16"/>
  <c r="H13638" i="16"/>
  <c r="F13638" i="16"/>
  <c r="K13638" i="16"/>
  <c r="J13638" i="16"/>
  <c r="I13638" i="16"/>
  <c r="E7504" i="16"/>
  <c r="H7501" i="16"/>
  <c r="F7501" i="16"/>
  <c r="K7501" i="16"/>
  <c r="I7501" i="16"/>
  <c r="J7501" i="16"/>
  <c r="I6213" i="16"/>
  <c r="D13641" i="16"/>
  <c r="C13640" i="16"/>
  <c r="B13640" i="16"/>
  <c r="I10795" i="16"/>
  <c r="E5053" i="16"/>
  <c r="I7228" i="16"/>
  <c r="J7228" i="16"/>
  <c r="F7228" i="16"/>
  <c r="H7228" i="16"/>
  <c r="H14620" i="16"/>
  <c r="E16148" i="16"/>
  <c r="F16145" i="16"/>
  <c r="J16145" i="16"/>
  <c r="H16145" i="16"/>
  <c r="I16145" i="16"/>
  <c r="I8210" i="16"/>
  <c r="D15603" i="16"/>
  <c r="B15602" i="16"/>
  <c r="C15602" i="16"/>
  <c r="C312" i="16"/>
  <c r="B312" i="16"/>
  <c r="D313" i="16"/>
  <c r="I4959" i="16"/>
  <c r="E8496" i="16"/>
  <c r="H8493" i="16"/>
  <c r="F8493" i="16"/>
  <c r="K8493" i="16"/>
  <c r="I8493" i="16"/>
  <c r="J8493" i="16"/>
  <c r="B5414" i="16"/>
  <c r="C5414" i="16"/>
  <c r="E14187" i="16"/>
  <c r="J13748" i="16"/>
  <c r="E14513" i="16"/>
  <c r="F14510" i="16"/>
  <c r="K14510" i="16"/>
  <c r="L14510" i="16"/>
  <c r="H14510" i="16"/>
  <c r="J14510" i="16"/>
  <c r="I14510" i="16"/>
  <c r="H13857" i="16"/>
  <c r="K15928" i="16"/>
  <c r="L15928" i="16"/>
  <c r="E7831" i="16"/>
  <c r="F7828" i="16"/>
  <c r="H7828" i="16"/>
  <c r="J7828" i="16"/>
  <c r="I7828" i="16"/>
  <c r="B13312" i="16"/>
  <c r="D13313" i="16"/>
  <c r="C13312" i="16"/>
  <c r="C16438" i="16"/>
  <c r="B16438" i="16"/>
  <c r="D16250" i="16"/>
  <c r="C16249" i="16"/>
  <c r="B16249" i="16"/>
  <c r="E9725" i="16"/>
  <c r="I9722" i="16"/>
  <c r="H9722" i="16"/>
  <c r="F9722" i="16"/>
  <c r="K9722" i="16"/>
  <c r="L9722" i="16"/>
  <c r="J9722" i="16"/>
  <c r="D15276" i="16"/>
  <c r="C15275" i="16"/>
  <c r="B15275" i="16"/>
  <c r="B8811" i="16"/>
  <c r="C8811" i="16"/>
  <c r="F15819" i="16"/>
  <c r="I7950" i="16"/>
  <c r="D12022" i="16"/>
  <c r="C12020" i="16"/>
  <c r="B12020" i="16"/>
  <c r="D12021" i="16"/>
  <c r="D12023" i="16"/>
  <c r="B14949" i="16"/>
  <c r="C14949" i="16"/>
  <c r="D14950" i="16"/>
  <c r="E11666" i="16"/>
  <c r="E14731" i="16"/>
  <c r="F14728" i="16"/>
  <c r="J14728" i="16"/>
  <c r="I14728" i="16"/>
  <c r="H14728" i="16"/>
  <c r="I11073" i="16"/>
  <c r="E5251" i="16"/>
  <c r="H5250" i="16"/>
  <c r="F5250" i="16"/>
  <c r="K5250" i="16"/>
  <c r="E16349" i="16"/>
  <c r="K11327" i="16"/>
  <c r="L11327" i="16"/>
  <c r="L13639" i="16"/>
  <c r="K7502" i="16"/>
  <c r="L7502" i="16"/>
  <c r="J6213" i="16"/>
  <c r="J10795" i="16"/>
  <c r="E14078" i="16"/>
  <c r="C555" i="16"/>
  <c r="B555" i="16"/>
  <c r="D556" i="16"/>
  <c r="F6303" i="16"/>
  <c r="K6303" i="16"/>
  <c r="L6303" i="16"/>
  <c r="J6303" i="16"/>
  <c r="H6303" i="16"/>
  <c r="I6303" i="16"/>
  <c r="E11559" i="16"/>
  <c r="I11556" i="16"/>
  <c r="J11556" i="16"/>
  <c r="F11556" i="16"/>
  <c r="K11556" i="16"/>
  <c r="L11556" i="16"/>
  <c r="H11556" i="16"/>
  <c r="K7229" i="16"/>
  <c r="L7229" i="16"/>
  <c r="J6116" i="16"/>
  <c r="J8210" i="16"/>
  <c r="J4959" i="16"/>
  <c r="F8494" i="16"/>
  <c r="K8494" i="16"/>
  <c r="J8799" i="16"/>
  <c r="C3715" i="16"/>
  <c r="B3715" i="16"/>
  <c r="J14511" i="16"/>
  <c r="H12912" i="16"/>
  <c r="J13857" i="16"/>
  <c r="C14730" i="16"/>
  <c r="D14731" i="16"/>
  <c r="B14730" i="16"/>
  <c r="B13203" i="16"/>
  <c r="C13203" i="16"/>
  <c r="D13204" i="16"/>
  <c r="K9723" i="16"/>
  <c r="L9723" i="16"/>
  <c r="D8815" i="16"/>
  <c r="D8814" i="16"/>
  <c r="D8813" i="16"/>
  <c r="B8812" i="16"/>
  <c r="C8812" i="16"/>
  <c r="H15819" i="16"/>
  <c r="E7607" i="16"/>
  <c r="I7604" i="16"/>
  <c r="H7604" i="16"/>
  <c r="F7604" i="16"/>
  <c r="K7604" i="16"/>
  <c r="L7604" i="16"/>
  <c r="J7604" i="16"/>
  <c r="J7950" i="16"/>
  <c r="C12912" i="16"/>
  <c r="B12912" i="16"/>
  <c r="D12913" i="16"/>
  <c r="H14729" i="16"/>
  <c r="K14729" i="16"/>
  <c r="L14729" i="16"/>
  <c r="E9110" i="16"/>
  <c r="K13202" i="16"/>
  <c r="L13202" i="16"/>
  <c r="D1979" i="16"/>
  <c r="B1978" i="16"/>
  <c r="C1978" i="16"/>
  <c r="J15165" i="16"/>
  <c r="E10187" i="16"/>
  <c r="J10184" i="16"/>
  <c r="I10184" i="16"/>
  <c r="H10184" i="16"/>
  <c r="F10184" i="16"/>
  <c r="K10184" i="16"/>
  <c r="H15056" i="16"/>
  <c r="J9415" i="16"/>
  <c r="I9415" i="16"/>
  <c r="E9416" i="16"/>
  <c r="H9415" i="16"/>
  <c r="F9415" i="16"/>
  <c r="K11202" i="16"/>
  <c r="L11202" i="16"/>
  <c r="B3110" i="16"/>
  <c r="C3110" i="16"/>
  <c r="H11557" i="16"/>
  <c r="F6116" i="16"/>
  <c r="E8079" i="16"/>
  <c r="J8076" i="16"/>
  <c r="F8076" i="16"/>
  <c r="K8076" i="16"/>
  <c r="L8076" i="16"/>
  <c r="I8076" i="16"/>
  <c r="H8076" i="16"/>
  <c r="F4959" i="16"/>
  <c r="I8494" i="16"/>
  <c r="F8799" i="16"/>
  <c r="B13103" i="16"/>
  <c r="C13103" i="16"/>
  <c r="D13104" i="16"/>
  <c r="A108" i="1"/>
  <c r="H107" i="1"/>
  <c r="I107" i="1"/>
  <c r="B107" i="1"/>
  <c r="C107" i="1"/>
  <c r="E5797" i="16"/>
  <c r="J5794" i="16"/>
  <c r="F5794" i="16"/>
  <c r="K5794" i="16"/>
  <c r="L5794" i="16"/>
  <c r="I5794" i="16"/>
  <c r="H5794" i="16"/>
  <c r="F13530" i="16"/>
  <c r="E13313" i="16"/>
  <c r="I13312" i="16"/>
  <c r="F13312" i="16"/>
  <c r="J12912" i="16"/>
  <c r="F13857" i="16"/>
  <c r="K13857" i="16"/>
  <c r="L13857" i="16"/>
  <c r="E7406" i="16"/>
  <c r="H7405" i="16"/>
  <c r="K10937" i="16"/>
  <c r="L10937" i="16"/>
  <c r="J5904" i="16"/>
  <c r="E5905" i="16"/>
  <c r="H5904" i="16"/>
  <c r="F5904" i="16"/>
  <c r="K5904" i="16"/>
  <c r="E10940" i="16"/>
  <c r="E8955" i="16"/>
  <c r="J8952" i="16"/>
  <c r="I8952" i="16"/>
  <c r="H8952" i="16"/>
  <c r="F8952" i="16"/>
  <c r="K8952" i="16"/>
  <c r="L8952" i="16"/>
  <c r="E11075" i="16"/>
  <c r="F11072" i="16"/>
  <c r="J11072" i="16"/>
  <c r="H11072" i="16"/>
  <c r="I11072" i="16"/>
  <c r="D870" i="16"/>
  <c r="B869" i="16"/>
  <c r="C869" i="16"/>
  <c r="E8647" i="16"/>
  <c r="H8644" i="16"/>
  <c r="F8644" i="16"/>
  <c r="I8644" i="16"/>
  <c r="J8644" i="16"/>
  <c r="J9723" i="16"/>
  <c r="B15821" i="16"/>
  <c r="D15822" i="16"/>
  <c r="C15821" i="16"/>
  <c r="I15819" i="16"/>
  <c r="F7605" i="16"/>
  <c r="K7605" i="16"/>
  <c r="L7605" i="16"/>
  <c r="B2447" i="16"/>
  <c r="D2448" i="16"/>
  <c r="C2447" i="16"/>
  <c r="F2445" i="16"/>
  <c r="K2445" i="16"/>
  <c r="L2445" i="16"/>
  <c r="I11445" i="16"/>
  <c r="L11445" i="16"/>
  <c r="D13425" i="16"/>
  <c r="B13424" i="16"/>
  <c r="C13424" i="16"/>
  <c r="F15383" i="16"/>
  <c r="K15383" i="16"/>
  <c r="L15383" i="16"/>
  <c r="I11857" i="16"/>
  <c r="L11857" i="16"/>
  <c r="F6013" i="16"/>
  <c r="K6013" i="16"/>
  <c r="L6013" i="16"/>
  <c r="J14729" i="16"/>
  <c r="J5468" i="16"/>
  <c r="I5468" i="16"/>
  <c r="E5469" i="16"/>
  <c r="H5468" i="16"/>
  <c r="F5468" i="16"/>
  <c r="B14512" i="16"/>
  <c r="C14512" i="16"/>
  <c r="D14513" i="16"/>
  <c r="K10030" i="16"/>
  <c r="L10030" i="16"/>
  <c r="E10342" i="16"/>
  <c r="F15165" i="16"/>
  <c r="K15165" i="16"/>
  <c r="L15165" i="16"/>
  <c r="D16039" i="16"/>
  <c r="C16038" i="16"/>
  <c r="B16038" i="16"/>
  <c r="I10185" i="16"/>
  <c r="L10185" i="16"/>
  <c r="I15056" i="16"/>
  <c r="B1063" i="16"/>
  <c r="C1063" i="16"/>
  <c r="D1064" i="16"/>
  <c r="K9876" i="16"/>
  <c r="L9876" i="16"/>
  <c r="D3113" i="16"/>
  <c r="C3111" i="16"/>
  <c r="D3112" i="16"/>
  <c r="B3111" i="16"/>
  <c r="D3114" i="16"/>
  <c r="J6304" i="16"/>
  <c r="F11557" i="16"/>
  <c r="K11557" i="16"/>
  <c r="L11557" i="16"/>
  <c r="H6116" i="16"/>
  <c r="E15712" i="16"/>
  <c r="J15709" i="16"/>
  <c r="H15709" i="16"/>
  <c r="I15709" i="16"/>
  <c r="F15709" i="16"/>
  <c r="K15709" i="16"/>
  <c r="L15709" i="16"/>
  <c r="K8077" i="16"/>
  <c r="L8077" i="16"/>
  <c r="F5359" i="16"/>
  <c r="I5359" i="16"/>
  <c r="E5360" i="16"/>
  <c r="L13203" i="16"/>
  <c r="H4959" i="16"/>
  <c r="J8494" i="16"/>
  <c r="B13005" i="16"/>
  <c r="D13006" i="16"/>
  <c r="C13005" i="16"/>
  <c r="B15167" i="16"/>
  <c r="C15167" i="16"/>
  <c r="D15168" i="16"/>
  <c r="H8799" i="16"/>
  <c r="B3716" i="16"/>
  <c r="C3716" i="16"/>
  <c r="H13530" i="16"/>
  <c r="D15494" i="16"/>
  <c r="C15493" i="16"/>
  <c r="B15493" i="16"/>
  <c r="F12912" i="16"/>
  <c r="K12912" i="16"/>
  <c r="L12912" i="16"/>
  <c r="I15601" i="16"/>
  <c r="E15930" i="16"/>
  <c r="J15927" i="16"/>
  <c r="H15927" i="16"/>
  <c r="F15927" i="16"/>
  <c r="K15927" i="16"/>
  <c r="L15927" i="16"/>
  <c r="I15927" i="16"/>
  <c r="B15929" i="16"/>
  <c r="C15929" i="16"/>
  <c r="D15930" i="16"/>
  <c r="F13421" i="16"/>
  <c r="K13421" i="16"/>
  <c r="L13421" i="16"/>
  <c r="B15494" i="16"/>
  <c r="C15494" i="16"/>
  <c r="D15495" i="16"/>
  <c r="E5361" i="16"/>
  <c r="H5358" i="16"/>
  <c r="F5358" i="16"/>
  <c r="K5358" i="16"/>
  <c r="J5358" i="16"/>
  <c r="I5358" i="16"/>
  <c r="D13426" i="16"/>
  <c r="B13425" i="16"/>
  <c r="C13425" i="16"/>
  <c r="E8648" i="16"/>
  <c r="E11076" i="16"/>
  <c r="D13105" i="16"/>
  <c r="B13104" i="16"/>
  <c r="C13104" i="16"/>
  <c r="K9415" i="16"/>
  <c r="L9415" i="16"/>
  <c r="B13204" i="16"/>
  <c r="D13205" i="16"/>
  <c r="C13204" i="16"/>
  <c r="E7505" i="16"/>
  <c r="B12828" i="16"/>
  <c r="C12828" i="16"/>
  <c r="D13752" i="16"/>
  <c r="B13751" i="16"/>
  <c r="C13751" i="16"/>
  <c r="E8351" i="16"/>
  <c r="J8348" i="16"/>
  <c r="I8348" i="16"/>
  <c r="H8348" i="16"/>
  <c r="F8348" i="16"/>
  <c r="K8348" i="16"/>
  <c r="L8348" i="16"/>
  <c r="E13751" i="16"/>
  <c r="D2643" i="16"/>
  <c r="B2642" i="16"/>
  <c r="C2642" i="16"/>
  <c r="F2642" i="16"/>
  <c r="K2642" i="16"/>
  <c r="L2642" i="16"/>
  <c r="B16149" i="16"/>
  <c r="C16149" i="16"/>
  <c r="D16150" i="16"/>
  <c r="K12911" i="16"/>
  <c r="L12911" i="16"/>
  <c r="E13533" i="16"/>
  <c r="L8210" i="16"/>
  <c r="D13535" i="16"/>
  <c r="C13534" i="16"/>
  <c r="B13534" i="16"/>
  <c r="D16349" i="16"/>
  <c r="B16348" i="16"/>
  <c r="C16348" i="16"/>
  <c r="K6115" i="16"/>
  <c r="L6115" i="16"/>
  <c r="D15823" i="16"/>
  <c r="B15822" i="16"/>
  <c r="C15822" i="16"/>
  <c r="B556" i="16"/>
  <c r="D557" i="16"/>
  <c r="C556" i="16"/>
  <c r="D15277" i="16"/>
  <c r="B15276" i="16"/>
  <c r="C15276" i="16"/>
  <c r="D16251" i="16"/>
  <c r="C16250" i="16"/>
  <c r="B16250" i="16"/>
  <c r="B313" i="16"/>
  <c r="C313" i="16"/>
  <c r="D314" i="16"/>
  <c r="E5579" i="16"/>
  <c r="J5576" i="16"/>
  <c r="I5576" i="16"/>
  <c r="H5576" i="16"/>
  <c r="F5576" i="16"/>
  <c r="E5149" i="16"/>
  <c r="H5146" i="16"/>
  <c r="J5146" i="16"/>
  <c r="I5146" i="16"/>
  <c r="F5146" i="16"/>
  <c r="K5146" i="16"/>
  <c r="L5146" i="16"/>
  <c r="E7316" i="16"/>
  <c r="J7313" i="16"/>
  <c r="I7313" i="16"/>
  <c r="H7313" i="16"/>
  <c r="F7313" i="16"/>
  <c r="K7313" i="16"/>
  <c r="L7313" i="16"/>
  <c r="E8213" i="16"/>
  <c r="E6216" i="16"/>
  <c r="E10495" i="16"/>
  <c r="I10492" i="16"/>
  <c r="J10492" i="16"/>
  <c r="H10492" i="16"/>
  <c r="F10492" i="16"/>
  <c r="L6213" i="16"/>
  <c r="K14402" i="16"/>
  <c r="L14402" i="16"/>
  <c r="B5416" i="16"/>
  <c r="C5416" i="16"/>
  <c r="E14623" i="16"/>
  <c r="E5688" i="16"/>
  <c r="H5685" i="16"/>
  <c r="F5685" i="16"/>
  <c r="K5685" i="16"/>
  <c r="J5685" i="16"/>
  <c r="I5685" i="16"/>
  <c r="D13007" i="16"/>
  <c r="B13006" i="16"/>
  <c r="C13006" i="16"/>
  <c r="J5359" i="16"/>
  <c r="B16039" i="16"/>
  <c r="C16039" i="16"/>
  <c r="D16040" i="16"/>
  <c r="D871" i="16"/>
  <c r="B870" i="16"/>
  <c r="C870" i="16"/>
  <c r="E10941" i="16"/>
  <c r="F10940" i="16"/>
  <c r="H10940" i="16"/>
  <c r="F7405" i="16"/>
  <c r="K7405" i="16"/>
  <c r="H13312" i="16"/>
  <c r="K13312" i="16"/>
  <c r="L13312" i="16"/>
  <c r="E8080" i="16"/>
  <c r="E9417" i="16"/>
  <c r="I9414" i="16"/>
  <c r="H9414" i="16"/>
  <c r="F9414" i="16"/>
  <c r="K9414" i="16"/>
  <c r="L9414" i="16"/>
  <c r="J9414" i="16"/>
  <c r="E10188" i="16"/>
  <c r="E9111" i="16"/>
  <c r="H9110" i="16"/>
  <c r="F9110" i="16"/>
  <c r="J9110" i="16"/>
  <c r="I9110" i="16"/>
  <c r="B8813" i="16"/>
  <c r="C8813" i="16"/>
  <c r="J16349" i="16"/>
  <c r="E16350" i="16"/>
  <c r="I16349" i="16"/>
  <c r="H16349" i="16"/>
  <c r="F16349" i="16"/>
  <c r="K16349" i="16"/>
  <c r="L16349" i="16"/>
  <c r="B12022" i="16"/>
  <c r="C12022" i="16"/>
  <c r="K7828" i="16"/>
  <c r="L7828" i="16"/>
  <c r="E14514" i="16"/>
  <c r="B13641" i="16"/>
  <c r="D13642" i="16"/>
  <c r="C13641" i="16"/>
  <c r="K11326" i="16"/>
  <c r="L11326" i="16"/>
  <c r="E15276" i="16"/>
  <c r="J15273" i="16"/>
  <c r="H15273" i="16"/>
  <c r="I15273" i="16"/>
  <c r="F15273" i="16"/>
  <c r="K15273" i="16"/>
  <c r="L15273" i="16"/>
  <c r="K11856" i="16"/>
  <c r="L11856" i="16"/>
  <c r="I5577" i="16"/>
  <c r="I5147" i="16"/>
  <c r="I7314" i="16"/>
  <c r="B2338" i="16"/>
  <c r="C2338" i="16"/>
  <c r="D2339" i="16"/>
  <c r="F2336" i="16"/>
  <c r="K2336" i="16"/>
  <c r="L2336" i="16"/>
  <c r="E13008" i="16"/>
  <c r="J13005" i="16"/>
  <c r="I13005" i="16"/>
  <c r="H13005" i="16"/>
  <c r="F13005" i="16"/>
  <c r="K13005" i="16"/>
  <c r="L13005" i="16"/>
  <c r="K13856" i="16"/>
  <c r="L13856" i="16"/>
  <c r="J8349" i="16"/>
  <c r="D1257" i="16"/>
  <c r="B1256" i="16"/>
  <c r="C1256" i="16"/>
  <c r="F11206" i="16"/>
  <c r="E11207" i="16"/>
  <c r="E11766" i="16"/>
  <c r="I10493" i="16"/>
  <c r="E7953" i="16"/>
  <c r="D436" i="16"/>
  <c r="B435" i="16"/>
  <c r="C435" i="16"/>
  <c r="H13206" i="16"/>
  <c r="E13207" i="16"/>
  <c r="F13206" i="16"/>
  <c r="K13206" i="16"/>
  <c r="L13206" i="16"/>
  <c r="I13206" i="16"/>
  <c r="J13206" i="16"/>
  <c r="E14295" i="16"/>
  <c r="H14292" i="16"/>
  <c r="F14292" i="16"/>
  <c r="K14292" i="16"/>
  <c r="L14292" i="16"/>
  <c r="J14292" i="16"/>
  <c r="I14292" i="16"/>
  <c r="D13861" i="16"/>
  <c r="B13860" i="16"/>
  <c r="C13860" i="16"/>
  <c r="E8802" i="16"/>
  <c r="B14840" i="16"/>
  <c r="D14841" i="16"/>
  <c r="C14840" i="16"/>
  <c r="K15055" i="16"/>
  <c r="L15055" i="16"/>
  <c r="I5686" i="16"/>
  <c r="C3113" i="16"/>
  <c r="B3113" i="16"/>
  <c r="C1064" i="16"/>
  <c r="B1064" i="16"/>
  <c r="D1065" i="16"/>
  <c r="C14513" i="16"/>
  <c r="B14513" i="16"/>
  <c r="D14514" i="16"/>
  <c r="E5798" i="16"/>
  <c r="K8799" i="16"/>
  <c r="L8799" i="16"/>
  <c r="K6116" i="16"/>
  <c r="L6116" i="16"/>
  <c r="B14731" i="16"/>
  <c r="C14731" i="16"/>
  <c r="D14732" i="16"/>
  <c r="L8494" i="16"/>
  <c r="D14951" i="16"/>
  <c r="B14950" i="16"/>
  <c r="C14950" i="16"/>
  <c r="E7832" i="16"/>
  <c r="K16145" i="16"/>
  <c r="L16145" i="16"/>
  <c r="L13638" i="16"/>
  <c r="J5577" i="16"/>
  <c r="J5147" i="16"/>
  <c r="E13968" i="16"/>
  <c r="I13965" i="16"/>
  <c r="F13965" i="16"/>
  <c r="K13965" i="16"/>
  <c r="L13965" i="16"/>
  <c r="H13965" i="16"/>
  <c r="J13965" i="16"/>
  <c r="B3719" i="16"/>
  <c r="C3719" i="16"/>
  <c r="J7314" i="16"/>
  <c r="L13006" i="16"/>
  <c r="E13424" i="16"/>
  <c r="J16040" i="16"/>
  <c r="E16041" i="16"/>
  <c r="I16040" i="16"/>
  <c r="F16040" i="16"/>
  <c r="J10493" i="16"/>
  <c r="E10650" i="16"/>
  <c r="E12915" i="16"/>
  <c r="K14620" i="16"/>
  <c r="L14620" i="16"/>
  <c r="L14293" i="16"/>
  <c r="K16249" i="16"/>
  <c r="L16249" i="16"/>
  <c r="L15600" i="16"/>
  <c r="J5686" i="16"/>
  <c r="E15931" i="16"/>
  <c r="D2449" i="16"/>
  <c r="B2448" i="16"/>
  <c r="C2448" i="16"/>
  <c r="L5904" i="16"/>
  <c r="E7407" i="16"/>
  <c r="I7404" i="16"/>
  <c r="H7404" i="16"/>
  <c r="F7404" i="16"/>
  <c r="K7404" i="16"/>
  <c r="J7404" i="16"/>
  <c r="E13314" i="16"/>
  <c r="H13311" i="16"/>
  <c r="I13311" i="16"/>
  <c r="J13311" i="16"/>
  <c r="F13311" i="16"/>
  <c r="K13311" i="16"/>
  <c r="B8814" i="16"/>
  <c r="C8814" i="16"/>
  <c r="E11560" i="16"/>
  <c r="E14079" i="16"/>
  <c r="I14078" i="16"/>
  <c r="F14078" i="16"/>
  <c r="K14728" i="16"/>
  <c r="L14728" i="16"/>
  <c r="K15819" i="16"/>
  <c r="L15819" i="16"/>
  <c r="E16149" i="16"/>
  <c r="E11330" i="16"/>
  <c r="B14622" i="16"/>
  <c r="C14622" i="16"/>
  <c r="D14623" i="16"/>
  <c r="L11073" i="16"/>
  <c r="E11860" i="16"/>
  <c r="C677" i="16"/>
  <c r="B677" i="16"/>
  <c r="D678" i="16"/>
  <c r="F13966" i="16"/>
  <c r="D3723" i="16"/>
  <c r="D3722" i="16"/>
  <c r="C3720" i="16"/>
  <c r="D3721" i="16"/>
  <c r="B3720" i="16"/>
  <c r="E10798" i="16"/>
  <c r="K15056" i="16"/>
  <c r="L15056" i="16"/>
  <c r="K9568" i="16"/>
  <c r="L9568" i="16"/>
  <c r="B14078" i="16"/>
  <c r="C14078" i="16"/>
  <c r="D14079" i="16"/>
  <c r="E14404" i="16"/>
  <c r="H14401" i="16"/>
  <c r="F14401" i="16"/>
  <c r="J14401" i="16"/>
  <c r="I14401" i="16"/>
  <c r="E6119" i="16"/>
  <c r="F5686" i="16"/>
  <c r="K5686" i="16"/>
  <c r="L5686" i="16"/>
  <c r="E15713" i="16"/>
  <c r="K5468" i="16"/>
  <c r="L5468" i="16"/>
  <c r="E8956" i="16"/>
  <c r="I7405" i="16"/>
  <c r="J13312" i="16"/>
  <c r="K4959" i="16"/>
  <c r="L4959" i="16"/>
  <c r="D8817" i="16"/>
  <c r="C8815" i="16"/>
  <c r="D8816" i="16"/>
  <c r="B8815" i="16"/>
  <c r="D8818" i="16"/>
  <c r="E5252" i="16"/>
  <c r="J5249" i="16"/>
  <c r="I5249" i="16"/>
  <c r="H5249" i="16"/>
  <c r="F5249" i="16"/>
  <c r="E14732" i="16"/>
  <c r="B13313" i="16"/>
  <c r="C13313" i="16"/>
  <c r="D13314" i="16"/>
  <c r="L8493" i="16"/>
  <c r="E13642" i="16"/>
  <c r="B13969" i="16"/>
  <c r="D13970" i="16"/>
  <c r="C13969" i="16"/>
  <c r="H13966" i="16"/>
  <c r="L8209" i="16"/>
  <c r="E13860" i="16"/>
  <c r="J10034" i="16"/>
  <c r="E10035" i="16"/>
  <c r="I10034" i="16"/>
  <c r="E9572" i="16"/>
  <c r="L4874" i="16"/>
  <c r="K15382" i="16"/>
  <c r="L15382" i="16"/>
  <c r="K7714" i="16"/>
  <c r="L7714" i="16"/>
  <c r="E11448" i="16"/>
  <c r="E15822" i="16"/>
  <c r="L13529" i="16"/>
  <c r="E14840" i="16"/>
  <c r="J14837" i="16"/>
  <c r="H14837" i="16"/>
  <c r="F14837" i="16"/>
  <c r="I14837" i="16"/>
  <c r="D1618" i="16"/>
  <c r="B1617" i="16"/>
  <c r="C1617" i="16"/>
  <c r="J14402" i="16"/>
  <c r="K6012" i="16"/>
  <c r="L6012" i="16"/>
  <c r="E16251" i="16"/>
  <c r="I16248" i="16"/>
  <c r="F16248" i="16"/>
  <c r="J16248" i="16"/>
  <c r="H16248" i="16"/>
  <c r="E15604" i="16"/>
  <c r="D14407" i="16"/>
  <c r="B14406" i="16"/>
  <c r="C14406" i="16"/>
  <c r="B15930" i="16"/>
  <c r="C15930" i="16"/>
  <c r="D15931" i="16"/>
  <c r="C15168" i="16"/>
  <c r="B15168" i="16"/>
  <c r="D15169" i="16"/>
  <c r="E10343" i="16"/>
  <c r="H10342" i="16"/>
  <c r="F10342" i="16"/>
  <c r="I10342" i="16"/>
  <c r="J10342" i="16"/>
  <c r="K8644" i="16"/>
  <c r="L8644" i="16"/>
  <c r="E5906" i="16"/>
  <c r="I5903" i="16"/>
  <c r="H5903" i="16"/>
  <c r="F5903" i="16"/>
  <c r="K5903" i="16"/>
  <c r="L5903" i="16"/>
  <c r="J5903" i="16"/>
  <c r="J7405" i="16"/>
  <c r="K13530" i="16"/>
  <c r="L13530" i="16"/>
  <c r="L10184" i="16"/>
  <c r="B1979" i="16"/>
  <c r="C1979" i="16"/>
  <c r="D1980" i="16"/>
  <c r="I5250" i="16"/>
  <c r="L5250" i="16"/>
  <c r="J11666" i="16"/>
  <c r="I11666" i="16"/>
  <c r="E11667" i="16"/>
  <c r="F11666" i="16"/>
  <c r="K11666" i="16"/>
  <c r="L11666" i="16"/>
  <c r="H11666" i="16"/>
  <c r="D12024" i="16"/>
  <c r="B12023" i="16"/>
  <c r="C12023" i="16"/>
  <c r="D12026" i="16"/>
  <c r="D12025" i="16"/>
  <c r="E9726" i="16"/>
  <c r="J14187" i="16"/>
  <c r="E14188" i="16"/>
  <c r="I14187" i="16"/>
  <c r="F14187" i="16"/>
  <c r="B15603" i="16"/>
  <c r="C15603" i="16"/>
  <c r="D15604" i="16"/>
  <c r="E5054" i="16"/>
  <c r="J5053" i="16"/>
  <c r="L7501" i="16"/>
  <c r="L7950" i="16"/>
  <c r="L15601" i="16"/>
  <c r="C3718" i="16"/>
  <c r="B3718" i="16"/>
  <c r="I9264" i="16"/>
  <c r="E9265" i="16"/>
  <c r="J9264" i="16"/>
  <c r="H9264" i="16"/>
  <c r="F9264" i="16"/>
  <c r="E13105" i="16"/>
  <c r="F13102" i="16"/>
  <c r="K13102" i="16"/>
  <c r="J13102" i="16"/>
  <c r="I13102" i="16"/>
  <c r="H13102" i="16"/>
  <c r="E14950" i="16"/>
  <c r="F8349" i="16"/>
  <c r="L13747" i="16"/>
  <c r="I9880" i="16"/>
  <c r="E9881" i="16"/>
  <c r="H9880" i="16"/>
  <c r="E15386" i="16"/>
  <c r="K8953" i="16"/>
  <c r="L8953" i="16"/>
  <c r="B5417" i="16"/>
  <c r="C5417" i="16"/>
  <c r="K4958" i="16"/>
  <c r="L4958" i="16"/>
  <c r="E15059" i="16"/>
  <c r="D3115" i="16"/>
  <c r="B3114" i="16"/>
  <c r="D3116" i="16"/>
  <c r="C3114" i="16"/>
  <c r="D3117" i="16"/>
  <c r="H5359" i="16"/>
  <c r="K5359" i="16"/>
  <c r="L5359" i="16"/>
  <c r="C3112" i="16"/>
  <c r="B3112" i="16"/>
  <c r="E5470" i="16"/>
  <c r="H5467" i="16"/>
  <c r="F5467" i="16"/>
  <c r="K5467" i="16"/>
  <c r="L5467" i="16"/>
  <c r="I5467" i="16"/>
  <c r="J5467" i="16"/>
  <c r="K11072" i="16"/>
  <c r="L11072" i="16"/>
  <c r="I5904" i="16"/>
  <c r="A109" i="1"/>
  <c r="H108" i="1"/>
  <c r="I108" i="1"/>
  <c r="B108" i="1"/>
  <c r="C108" i="1"/>
  <c r="D12914" i="16"/>
  <c r="C12913" i="16"/>
  <c r="B12913" i="16"/>
  <c r="E7608" i="16"/>
  <c r="J5250" i="16"/>
  <c r="C12021" i="16"/>
  <c r="B12021" i="16"/>
  <c r="E8497" i="16"/>
  <c r="K7228" i="16"/>
  <c r="L7228" i="16"/>
  <c r="D14295" i="16"/>
  <c r="B14294" i="16"/>
  <c r="C14294" i="16"/>
  <c r="F15274" i="16"/>
  <c r="K15274" i="16"/>
  <c r="L15274" i="16"/>
  <c r="D14186" i="16"/>
  <c r="B14185" i="16"/>
  <c r="C14185" i="16"/>
  <c r="F5577" i="16"/>
  <c r="K5577" i="16"/>
  <c r="F5147" i="16"/>
  <c r="K5147" i="16"/>
  <c r="L5147" i="16"/>
  <c r="F7314" i="16"/>
  <c r="K7314" i="16"/>
  <c r="L7314" i="16"/>
  <c r="K13420" i="16"/>
  <c r="L13420" i="16"/>
  <c r="C15385" i="16"/>
  <c r="B15385" i="16"/>
  <c r="D15386" i="16"/>
  <c r="H8349" i="16"/>
  <c r="E15168" i="16"/>
  <c r="F10493" i="16"/>
  <c r="K10493" i="16"/>
  <c r="L10493" i="16"/>
  <c r="J4873" i="16"/>
  <c r="I4873" i="16"/>
  <c r="H4873" i="16"/>
  <c r="F4873" i="16"/>
  <c r="K4873" i="16"/>
  <c r="L4873" i="16"/>
  <c r="E7716" i="16"/>
  <c r="J7713" i="16"/>
  <c r="I7713" i="16"/>
  <c r="F7713" i="16"/>
  <c r="K7713" i="16"/>
  <c r="H7713" i="16"/>
  <c r="K7949" i="16"/>
  <c r="L7949" i="16"/>
  <c r="F14838" i="16"/>
  <c r="K14838" i="16"/>
  <c r="L14838" i="16"/>
  <c r="E6016" i="16"/>
  <c r="D15714" i="16"/>
  <c r="B15713" i="16"/>
  <c r="C15713" i="16"/>
  <c r="D15061" i="16"/>
  <c r="B15060" i="16"/>
  <c r="C15060" i="16"/>
  <c r="K8798" i="16"/>
  <c r="L8798" i="16"/>
  <c r="D5421" i="16"/>
  <c r="D5420" i="16"/>
  <c r="D5419" i="16"/>
  <c r="B5418" i="16"/>
  <c r="C5418" i="16"/>
  <c r="E4962" i="16"/>
  <c r="J15495" i="16"/>
  <c r="I15495" i="16"/>
  <c r="E15496" i="16"/>
  <c r="F15495" i="16"/>
  <c r="D15062" i="16"/>
  <c r="B15061" i="16"/>
  <c r="C15061" i="16"/>
  <c r="C14295" i="16"/>
  <c r="B14295" i="16"/>
  <c r="D14296" i="16"/>
  <c r="E14841" i="16"/>
  <c r="C8816" i="16"/>
  <c r="B8816" i="16"/>
  <c r="E11767" i="16"/>
  <c r="E9418" i="16"/>
  <c r="E7506" i="16"/>
  <c r="H7505" i="16"/>
  <c r="F7505" i="16"/>
  <c r="K7505" i="16"/>
  <c r="B5419" i="16"/>
  <c r="C5419" i="16"/>
  <c r="L5577" i="16"/>
  <c r="B12914" i="16"/>
  <c r="C12914" i="16"/>
  <c r="D12915" i="16"/>
  <c r="K8349" i="16"/>
  <c r="L8349" i="16"/>
  <c r="I5053" i="16"/>
  <c r="E14189" i="16"/>
  <c r="F14186" i="16"/>
  <c r="K14186" i="16"/>
  <c r="I14186" i="16"/>
  <c r="H14186" i="16"/>
  <c r="J14186" i="16"/>
  <c r="D12029" i="16"/>
  <c r="D12028" i="16"/>
  <c r="D12027" i="16"/>
  <c r="B12026" i="16"/>
  <c r="C12026" i="16"/>
  <c r="K10342" i="16"/>
  <c r="L10342" i="16"/>
  <c r="J9572" i="16"/>
  <c r="I9572" i="16"/>
  <c r="E9573" i="16"/>
  <c r="H9572" i="16"/>
  <c r="F9572" i="16"/>
  <c r="K9572" i="16"/>
  <c r="L9572" i="16"/>
  <c r="B13970" i="16"/>
  <c r="C13970" i="16"/>
  <c r="D13971" i="16"/>
  <c r="B13314" i="16"/>
  <c r="C13314" i="16"/>
  <c r="D13315" i="16"/>
  <c r="K5249" i="16"/>
  <c r="L5249" i="16"/>
  <c r="F8956" i="16"/>
  <c r="K8956" i="16"/>
  <c r="E8957" i="16"/>
  <c r="H8956" i="16"/>
  <c r="I8956" i="16"/>
  <c r="K14401" i="16"/>
  <c r="L14401" i="16"/>
  <c r="E10799" i="16"/>
  <c r="H10798" i="16"/>
  <c r="C3722" i="16"/>
  <c r="B3722" i="16"/>
  <c r="E11861" i="16"/>
  <c r="F11860" i="16"/>
  <c r="K11860" i="16"/>
  <c r="L11860" i="16"/>
  <c r="J11860" i="16"/>
  <c r="D14842" i="16"/>
  <c r="B14841" i="16"/>
  <c r="C14841" i="16"/>
  <c r="J7953" i="16"/>
  <c r="E7954" i="16"/>
  <c r="H7953" i="16"/>
  <c r="F7953" i="16"/>
  <c r="E13009" i="16"/>
  <c r="D13643" i="16"/>
  <c r="B13642" i="16"/>
  <c r="C13642" i="16"/>
  <c r="K10940" i="16"/>
  <c r="L10940" i="16"/>
  <c r="E7317" i="16"/>
  <c r="D16252" i="16"/>
  <c r="B16251" i="16"/>
  <c r="C16251" i="16"/>
  <c r="D13536" i="16"/>
  <c r="B13535" i="16"/>
  <c r="C13535" i="16"/>
  <c r="D16151" i="16"/>
  <c r="C16150" i="16"/>
  <c r="B16150" i="16"/>
  <c r="E8352" i="16"/>
  <c r="J8648" i="16"/>
  <c r="I8648" i="16"/>
  <c r="E8649" i="16"/>
  <c r="H8648" i="16"/>
  <c r="F8648" i="16"/>
  <c r="K8648" i="16"/>
  <c r="L8648" i="16"/>
  <c r="F10188" i="16"/>
  <c r="J10188" i="16"/>
  <c r="E10189" i="16"/>
  <c r="H10188" i="16"/>
  <c r="E8081" i="16"/>
  <c r="J8080" i="16"/>
  <c r="E10942" i="16"/>
  <c r="I10939" i="16"/>
  <c r="F10939" i="16"/>
  <c r="H10939" i="16"/>
  <c r="J10939" i="16"/>
  <c r="L5685" i="16"/>
  <c r="E10496" i="16"/>
  <c r="E8214" i="16"/>
  <c r="H8213" i="16"/>
  <c r="F8213" i="16"/>
  <c r="K8213" i="16"/>
  <c r="L8213" i="16"/>
  <c r="I8213" i="16"/>
  <c r="J8213" i="16"/>
  <c r="D15824" i="16"/>
  <c r="C15823" i="16"/>
  <c r="B15823" i="16"/>
  <c r="B13105" i="16"/>
  <c r="D13106" i="16"/>
  <c r="C13105" i="16"/>
  <c r="L5358" i="16"/>
  <c r="D3120" i="16"/>
  <c r="C3117" i="16"/>
  <c r="D3118" i="16"/>
  <c r="B3117" i="16"/>
  <c r="D3119" i="16"/>
  <c r="B12025" i="16"/>
  <c r="C12025" i="16"/>
  <c r="D1619" i="16"/>
  <c r="B1618" i="16"/>
  <c r="C1618" i="16"/>
  <c r="C8817" i="16"/>
  <c r="B8817" i="16"/>
  <c r="D2450" i="16"/>
  <c r="B2449" i="16"/>
  <c r="C2449" i="16"/>
  <c r="C5420" i="16"/>
  <c r="B5420" i="16"/>
  <c r="D15715" i="16"/>
  <c r="B15714" i="16"/>
  <c r="C15714" i="16"/>
  <c r="B15386" i="16"/>
  <c r="C15386" i="16"/>
  <c r="D15387" i="16"/>
  <c r="J8497" i="16"/>
  <c r="I8497" i="16"/>
  <c r="E8498" i="16"/>
  <c r="H8497" i="16"/>
  <c r="F8497" i="16"/>
  <c r="J7608" i="16"/>
  <c r="I7608" i="16"/>
  <c r="E7609" i="16"/>
  <c r="H7608" i="16"/>
  <c r="F9880" i="16"/>
  <c r="K9880" i="16"/>
  <c r="L9880" i="16"/>
  <c r="E13106" i="16"/>
  <c r="D15605" i="16"/>
  <c r="B15604" i="16"/>
  <c r="C15604" i="16"/>
  <c r="B12024" i="16"/>
  <c r="C12024" i="16"/>
  <c r="B1980" i="16"/>
  <c r="C1980" i="16"/>
  <c r="D1981" i="16"/>
  <c r="E10344" i="16"/>
  <c r="I10341" i="16"/>
  <c r="H10341" i="16"/>
  <c r="F10341" i="16"/>
  <c r="J10341" i="16"/>
  <c r="I11448" i="16"/>
  <c r="E11449" i="16"/>
  <c r="E14405" i="16"/>
  <c r="K13966" i="16"/>
  <c r="L13966" i="16"/>
  <c r="B14623" i="16"/>
  <c r="C14623" i="16"/>
  <c r="D14624" i="16"/>
  <c r="H14078" i="16"/>
  <c r="H16040" i="16"/>
  <c r="E13208" i="16"/>
  <c r="F13205" i="16"/>
  <c r="K13205" i="16"/>
  <c r="L13205" i="16"/>
  <c r="J13205" i="16"/>
  <c r="I13205" i="16"/>
  <c r="H13205" i="16"/>
  <c r="E11208" i="16"/>
  <c r="I11205" i="16"/>
  <c r="J11205" i="16"/>
  <c r="H11205" i="16"/>
  <c r="F11205" i="16"/>
  <c r="K11205" i="16"/>
  <c r="L11205" i="16"/>
  <c r="I10940" i="16"/>
  <c r="E5580" i="16"/>
  <c r="F13751" i="16"/>
  <c r="E13752" i="16"/>
  <c r="J15604" i="16"/>
  <c r="E15605" i="16"/>
  <c r="I15604" i="16"/>
  <c r="H15604" i="16"/>
  <c r="F15604" i="16"/>
  <c r="K15604" i="16"/>
  <c r="L15604" i="16"/>
  <c r="J11560" i="16"/>
  <c r="I11560" i="16"/>
  <c r="E11561" i="16"/>
  <c r="H11560" i="16"/>
  <c r="B1065" i="16"/>
  <c r="C1065" i="16"/>
  <c r="D1066" i="16"/>
  <c r="B3116" i="16"/>
  <c r="C3116" i="16"/>
  <c r="K14078" i="16"/>
  <c r="L14078" i="16"/>
  <c r="E13315" i="16"/>
  <c r="K16040" i="16"/>
  <c r="L16040" i="16"/>
  <c r="E5799" i="16"/>
  <c r="B1257" i="16"/>
  <c r="C1257" i="16"/>
  <c r="D1258" i="16"/>
  <c r="D5424" i="16"/>
  <c r="D5423" i="16"/>
  <c r="D5422" i="16"/>
  <c r="B5421" i="16"/>
  <c r="C5421" i="16"/>
  <c r="L7713" i="16"/>
  <c r="C14186" i="16"/>
  <c r="B14186" i="16"/>
  <c r="D14187" i="16"/>
  <c r="E5471" i="16"/>
  <c r="C3115" i="16"/>
  <c r="B3115" i="16"/>
  <c r="C15169" i="16"/>
  <c r="B15169" i="16"/>
  <c r="D15170" i="16"/>
  <c r="B14407" i="16"/>
  <c r="C14407" i="16"/>
  <c r="D14408" i="16"/>
  <c r="K16248" i="16"/>
  <c r="L16248" i="16"/>
  <c r="H10034" i="16"/>
  <c r="J13860" i="16"/>
  <c r="E13861" i="16"/>
  <c r="I13860" i="16"/>
  <c r="F13860" i="16"/>
  <c r="H14732" i="16"/>
  <c r="J14732" i="16"/>
  <c r="I14732" i="16"/>
  <c r="F14732" i="16"/>
  <c r="K14732" i="16"/>
  <c r="L14732" i="16"/>
  <c r="E14733" i="16"/>
  <c r="B14079" i="16"/>
  <c r="D14080" i="16"/>
  <c r="C14079" i="16"/>
  <c r="D679" i="16"/>
  <c r="B678" i="16"/>
  <c r="C678" i="16"/>
  <c r="J14078" i="16"/>
  <c r="L7404" i="16"/>
  <c r="E10651" i="16"/>
  <c r="H10650" i="16"/>
  <c r="F10650" i="16"/>
  <c r="K10650" i="16"/>
  <c r="E13969" i="16"/>
  <c r="E7833" i="16"/>
  <c r="H7832" i="16"/>
  <c r="I7832" i="16"/>
  <c r="J7832" i="16"/>
  <c r="F7832" i="16"/>
  <c r="K7832" i="16"/>
  <c r="L7832" i="16"/>
  <c r="D14733" i="16"/>
  <c r="C14732" i="16"/>
  <c r="B14732" i="16"/>
  <c r="H11206" i="16"/>
  <c r="D2340" i="16"/>
  <c r="B2339" i="16"/>
  <c r="C2339" i="16"/>
  <c r="K9110" i="16"/>
  <c r="L9110" i="16"/>
  <c r="J10940" i="16"/>
  <c r="E5689" i="16"/>
  <c r="B314" i="16"/>
  <c r="C314" i="16"/>
  <c r="D315" i="16"/>
  <c r="B15277" i="16"/>
  <c r="C15277" i="16"/>
  <c r="D15278" i="16"/>
  <c r="D13753" i="16"/>
  <c r="B13752" i="16"/>
  <c r="C13752" i="16"/>
  <c r="E5362" i="16"/>
  <c r="D14952" i="16"/>
  <c r="B14951" i="16"/>
  <c r="C14951" i="16"/>
  <c r="J15386" i="16"/>
  <c r="F15386" i="16"/>
  <c r="E15387" i="16"/>
  <c r="I15386" i="16"/>
  <c r="H15386" i="16"/>
  <c r="E13425" i="16"/>
  <c r="E15169" i="16"/>
  <c r="F15168" i="16"/>
  <c r="I15168" i="16"/>
  <c r="C109" i="1"/>
  <c r="B109" i="1"/>
  <c r="H109" i="1"/>
  <c r="I109" i="1"/>
  <c r="A110" i="1"/>
  <c r="E9882" i="16"/>
  <c r="F9879" i="16"/>
  <c r="H9879" i="16"/>
  <c r="J9879" i="16"/>
  <c r="I9879" i="16"/>
  <c r="E14951" i="16"/>
  <c r="H14950" i="16"/>
  <c r="I14950" i="16"/>
  <c r="F14950" i="16"/>
  <c r="J14950" i="16"/>
  <c r="K9264" i="16"/>
  <c r="L9264" i="16"/>
  <c r="J9726" i="16"/>
  <c r="I9726" i="16"/>
  <c r="E9727" i="16"/>
  <c r="F9726" i="16"/>
  <c r="K9726" i="16"/>
  <c r="L9726" i="16"/>
  <c r="H9726" i="16"/>
  <c r="E5907" i="16"/>
  <c r="K14837" i="16"/>
  <c r="L14837" i="16"/>
  <c r="H15822" i="16"/>
  <c r="E15823" i="16"/>
  <c r="I15822" i="16"/>
  <c r="J15822" i="16"/>
  <c r="E5253" i="16"/>
  <c r="J6119" i="16"/>
  <c r="I6119" i="16"/>
  <c r="E6120" i="16"/>
  <c r="H6119" i="16"/>
  <c r="E16150" i="16"/>
  <c r="I16149" i="16"/>
  <c r="F16149" i="16"/>
  <c r="E16042" i="16"/>
  <c r="J16039" i="16"/>
  <c r="I16039" i="16"/>
  <c r="H16039" i="16"/>
  <c r="F16039" i="16"/>
  <c r="K16039" i="16"/>
  <c r="D14515" i="16"/>
  <c r="B14514" i="16"/>
  <c r="C14514" i="16"/>
  <c r="K11206" i="16"/>
  <c r="L11206" i="16"/>
  <c r="J6216" i="16"/>
  <c r="I6216" i="16"/>
  <c r="E6217" i="16"/>
  <c r="F6216" i="16"/>
  <c r="K6216" i="16"/>
  <c r="L6216" i="16"/>
  <c r="H6216" i="16"/>
  <c r="B16349" i="16"/>
  <c r="C16349" i="16"/>
  <c r="D16350" i="16"/>
  <c r="B13205" i="16"/>
  <c r="C13205" i="16"/>
  <c r="D13206" i="16"/>
  <c r="J11076" i="16"/>
  <c r="E11077" i="16"/>
  <c r="H11076" i="16"/>
  <c r="F11076" i="16"/>
  <c r="K11076" i="16"/>
  <c r="B15495" i="16"/>
  <c r="C15495" i="16"/>
  <c r="D15496" i="16"/>
  <c r="E5055" i="16"/>
  <c r="H5052" i="16"/>
  <c r="F5052" i="16"/>
  <c r="K5052" i="16"/>
  <c r="J5052" i="16"/>
  <c r="I5052" i="16"/>
  <c r="H15931" i="16"/>
  <c r="F15931" i="16"/>
  <c r="K15931" i="16"/>
  <c r="L15931" i="16"/>
  <c r="E15932" i="16"/>
  <c r="J15931" i="16"/>
  <c r="I15931" i="16"/>
  <c r="E15497" i="16"/>
  <c r="I15494" i="16"/>
  <c r="F15494" i="16"/>
  <c r="J15494" i="16"/>
  <c r="H15494" i="16"/>
  <c r="F5053" i="16"/>
  <c r="E16252" i="16"/>
  <c r="E10036" i="16"/>
  <c r="H10033" i="16"/>
  <c r="F10033" i="16"/>
  <c r="K10033" i="16"/>
  <c r="L10033" i="16"/>
  <c r="I10033" i="16"/>
  <c r="J10033" i="16"/>
  <c r="H13642" i="16"/>
  <c r="F13642" i="16"/>
  <c r="K13642" i="16"/>
  <c r="E13643" i="16"/>
  <c r="J13642" i="16"/>
  <c r="D8819" i="16"/>
  <c r="B8818" i="16"/>
  <c r="D8821" i="16"/>
  <c r="C8818" i="16"/>
  <c r="D8820" i="16"/>
  <c r="E11331" i="16"/>
  <c r="F11330" i="16"/>
  <c r="E14080" i="16"/>
  <c r="I14077" i="16"/>
  <c r="H14077" i="16"/>
  <c r="F14077" i="16"/>
  <c r="J14077" i="16"/>
  <c r="L13311" i="16"/>
  <c r="F8802" i="16"/>
  <c r="E8803" i="16"/>
  <c r="H8802" i="16"/>
  <c r="I8802" i="16"/>
  <c r="C436" i="16"/>
  <c r="D437" i="16"/>
  <c r="B436" i="16"/>
  <c r="I11206" i="16"/>
  <c r="E15277" i="16"/>
  <c r="E14515" i="16"/>
  <c r="E16351" i="16"/>
  <c r="F16348" i="16"/>
  <c r="K16348" i="16"/>
  <c r="J16348" i="16"/>
  <c r="I16348" i="16"/>
  <c r="H16348" i="16"/>
  <c r="E9112" i="16"/>
  <c r="J9109" i="16"/>
  <c r="I9109" i="16"/>
  <c r="H9109" i="16"/>
  <c r="F9109" i="16"/>
  <c r="K9109" i="16"/>
  <c r="L9109" i="16"/>
  <c r="D13008" i="16"/>
  <c r="C13007" i="16"/>
  <c r="B13007" i="16"/>
  <c r="E14624" i="16"/>
  <c r="I14623" i="16"/>
  <c r="F14623" i="16"/>
  <c r="J14623" i="16"/>
  <c r="K10492" i="16"/>
  <c r="L10492" i="16"/>
  <c r="E5150" i="16"/>
  <c r="B557" i="16"/>
  <c r="C557" i="16"/>
  <c r="D558" i="16"/>
  <c r="H13533" i="16"/>
  <c r="E13534" i="16"/>
  <c r="I13533" i="16"/>
  <c r="B2643" i="16"/>
  <c r="C2643" i="16"/>
  <c r="D2644" i="16"/>
  <c r="F2641" i="16"/>
  <c r="K2641" i="16"/>
  <c r="L2641" i="16"/>
  <c r="E15060" i="16"/>
  <c r="I15059" i="16"/>
  <c r="F15059" i="16"/>
  <c r="D15932" i="16"/>
  <c r="B15931" i="16"/>
  <c r="C15931" i="16"/>
  <c r="E12916" i="16"/>
  <c r="I12915" i="16"/>
  <c r="F12915" i="16"/>
  <c r="B16040" i="16"/>
  <c r="D16041" i="16"/>
  <c r="C16040" i="16"/>
  <c r="L13102" i="16"/>
  <c r="D3726" i="16"/>
  <c r="D3725" i="16"/>
  <c r="D3724" i="16"/>
  <c r="B3723" i="16"/>
  <c r="C3723" i="16"/>
  <c r="D13862" i="16"/>
  <c r="C13861" i="16"/>
  <c r="B13861" i="16"/>
  <c r="H15495" i="16"/>
  <c r="K15495" i="16"/>
  <c r="L15495" i="16"/>
  <c r="E4963" i="16"/>
  <c r="J4962" i="16"/>
  <c r="H4962" i="16"/>
  <c r="F6016" i="16"/>
  <c r="K6016" i="16"/>
  <c r="L6016" i="16"/>
  <c r="J6016" i="16"/>
  <c r="I6016" i="16"/>
  <c r="E6017" i="16"/>
  <c r="H6016" i="16"/>
  <c r="E7717" i="16"/>
  <c r="J9880" i="16"/>
  <c r="E9266" i="16"/>
  <c r="I9263" i="16"/>
  <c r="H9263" i="16"/>
  <c r="F9263" i="16"/>
  <c r="J9263" i="16"/>
  <c r="H5053" i="16"/>
  <c r="H14187" i="16"/>
  <c r="K14187" i="16"/>
  <c r="L14187" i="16"/>
  <c r="E11668" i="16"/>
  <c r="F11665" i="16"/>
  <c r="J11665" i="16"/>
  <c r="I11665" i="16"/>
  <c r="H11665" i="16"/>
  <c r="F10034" i="16"/>
  <c r="K10034" i="16"/>
  <c r="L10034" i="16"/>
  <c r="J15713" i="16"/>
  <c r="E15714" i="16"/>
  <c r="H15713" i="16"/>
  <c r="I15713" i="16"/>
  <c r="B3721" i="16"/>
  <c r="C3721" i="16"/>
  <c r="E7408" i="16"/>
  <c r="E14296" i="16"/>
  <c r="J11206" i="16"/>
  <c r="L7405" i="16"/>
  <c r="B871" i="16"/>
  <c r="C871" i="16"/>
  <c r="D872" i="16"/>
  <c r="K5576" i="16"/>
  <c r="L5576" i="16"/>
  <c r="B13426" i="16"/>
  <c r="C13426" i="16"/>
  <c r="D13427" i="16"/>
  <c r="E14297" i="16"/>
  <c r="I14296" i="16"/>
  <c r="H14296" i="16"/>
  <c r="F14296" i="16"/>
  <c r="K14296" i="16"/>
  <c r="L14296" i="16"/>
  <c r="E14516" i="16"/>
  <c r="J14513" i="16"/>
  <c r="I14513" i="16"/>
  <c r="H14513" i="16"/>
  <c r="F14513" i="16"/>
  <c r="K14513" i="16"/>
  <c r="L14513" i="16"/>
  <c r="E10037" i="16"/>
  <c r="D13207" i="16"/>
  <c r="B13206" i="16"/>
  <c r="C13206" i="16"/>
  <c r="E13426" i="16"/>
  <c r="F13423" i="16"/>
  <c r="H13423" i="16"/>
  <c r="J13423" i="16"/>
  <c r="I13423" i="16"/>
  <c r="B14187" i="16"/>
  <c r="D14188" i="16"/>
  <c r="C14187" i="16"/>
  <c r="D5426" i="16"/>
  <c r="D5425" i="16"/>
  <c r="B5424" i="16"/>
  <c r="C5424" i="16"/>
  <c r="D5427" i="16"/>
  <c r="E5800" i="16"/>
  <c r="F5797" i="16"/>
  <c r="J5797" i="16"/>
  <c r="I5797" i="16"/>
  <c r="H5797" i="16"/>
  <c r="E13753" i="16"/>
  <c r="J13750" i="16"/>
  <c r="I13750" i="16"/>
  <c r="H13750" i="16"/>
  <c r="F13750" i="16"/>
  <c r="E11450" i="16"/>
  <c r="J11447" i="16"/>
  <c r="I11447" i="16"/>
  <c r="H11447" i="16"/>
  <c r="F11447" i="16"/>
  <c r="K11447" i="16"/>
  <c r="L11447" i="16"/>
  <c r="E10345" i="16"/>
  <c r="D15606" i="16"/>
  <c r="B15605" i="16"/>
  <c r="C15605" i="16"/>
  <c r="D3123" i="16"/>
  <c r="D3122" i="16"/>
  <c r="D3121" i="16"/>
  <c r="B3120" i="16"/>
  <c r="C3120" i="16"/>
  <c r="F8080" i="16"/>
  <c r="E7318" i="16"/>
  <c r="H7317" i="16"/>
  <c r="B13971" i="16"/>
  <c r="C13971" i="16"/>
  <c r="D13972" i="16"/>
  <c r="E11768" i="16"/>
  <c r="H11765" i="16"/>
  <c r="F11765" i="16"/>
  <c r="J11765" i="16"/>
  <c r="I11765" i="16"/>
  <c r="F4962" i="16"/>
  <c r="K4962" i="16"/>
  <c r="D13863" i="16"/>
  <c r="C13862" i="16"/>
  <c r="B13862" i="16"/>
  <c r="D16042" i="16"/>
  <c r="B16041" i="16"/>
  <c r="C16041" i="16"/>
  <c r="B2644" i="16"/>
  <c r="C2644" i="16"/>
  <c r="D2645" i="16"/>
  <c r="D559" i="16"/>
  <c r="C558" i="16"/>
  <c r="B558" i="16"/>
  <c r="D13009" i="16"/>
  <c r="B13008" i="16"/>
  <c r="C13008" i="16"/>
  <c r="K14077" i="16"/>
  <c r="L14077" i="16"/>
  <c r="J11330" i="16"/>
  <c r="E13644" i="16"/>
  <c r="J13641" i="16"/>
  <c r="I13641" i="16"/>
  <c r="H13641" i="16"/>
  <c r="F13641" i="16"/>
  <c r="K13641" i="16"/>
  <c r="L13641" i="16"/>
  <c r="H16252" i="16"/>
  <c r="F16252" i="16"/>
  <c r="K16252" i="16"/>
  <c r="E16253" i="16"/>
  <c r="I16252" i="16"/>
  <c r="E6121" i="16"/>
  <c r="I6118" i="16"/>
  <c r="H6118" i="16"/>
  <c r="J6118" i="16"/>
  <c r="F6118" i="16"/>
  <c r="K6118" i="16"/>
  <c r="L6118" i="16"/>
  <c r="F13424" i="16"/>
  <c r="D2341" i="16"/>
  <c r="F2340" i="16"/>
  <c r="K2340" i="16"/>
  <c r="L2340" i="16"/>
  <c r="B2340" i="16"/>
  <c r="C2340" i="16"/>
  <c r="B1258" i="16"/>
  <c r="D1259" i="16"/>
  <c r="C1258" i="16"/>
  <c r="I13751" i="16"/>
  <c r="F11448" i="16"/>
  <c r="E7610" i="16"/>
  <c r="J7607" i="16"/>
  <c r="H7607" i="16"/>
  <c r="I7607" i="16"/>
  <c r="F7607" i="16"/>
  <c r="K7607" i="16"/>
  <c r="B15387" i="16"/>
  <c r="C15387" i="16"/>
  <c r="D15388" i="16"/>
  <c r="D1620" i="16"/>
  <c r="B1619" i="16"/>
  <c r="C1619" i="16"/>
  <c r="H8080" i="16"/>
  <c r="K10188" i="16"/>
  <c r="B13536" i="16"/>
  <c r="C13536" i="16"/>
  <c r="D13537" i="16"/>
  <c r="F10798" i="16"/>
  <c r="K10798" i="16"/>
  <c r="L14186" i="16"/>
  <c r="I11766" i="16"/>
  <c r="B14296" i="16"/>
  <c r="D14297" i="16"/>
  <c r="C14296" i="16"/>
  <c r="E8353" i="16"/>
  <c r="H8352" i="16"/>
  <c r="F8352" i="16"/>
  <c r="J13009" i="16"/>
  <c r="E13010" i="16"/>
  <c r="F13009" i="16"/>
  <c r="K13009" i="16"/>
  <c r="L13009" i="16"/>
  <c r="I13009" i="16"/>
  <c r="H13009" i="16"/>
  <c r="E8958" i="16"/>
  <c r="F8955" i="16"/>
  <c r="I8955" i="16"/>
  <c r="J8955" i="16"/>
  <c r="H8955" i="16"/>
  <c r="E14190" i="16"/>
  <c r="I9418" i="16"/>
  <c r="E9419" i="16"/>
  <c r="H9418" i="16"/>
  <c r="F9418" i="16"/>
  <c r="K9418" i="16"/>
  <c r="L9418" i="16"/>
  <c r="L11076" i="16"/>
  <c r="B872" i="16"/>
  <c r="C872" i="16"/>
  <c r="D873" i="16"/>
  <c r="B3724" i="16"/>
  <c r="C3724" i="16"/>
  <c r="K16149" i="16"/>
  <c r="L16149" i="16"/>
  <c r="E15170" i="16"/>
  <c r="I15167" i="16"/>
  <c r="H15167" i="16"/>
  <c r="J15167" i="16"/>
  <c r="F15167" i="16"/>
  <c r="K15167" i="16"/>
  <c r="L15167" i="16"/>
  <c r="E13209" i="16"/>
  <c r="D2451" i="16"/>
  <c r="B2450" i="16"/>
  <c r="C2450" i="16"/>
  <c r="F2448" i="16"/>
  <c r="K2448" i="16"/>
  <c r="L2448" i="16"/>
  <c r="B13106" i="16"/>
  <c r="C13106" i="16"/>
  <c r="D13107" i="16"/>
  <c r="E10800" i="16"/>
  <c r="J10797" i="16"/>
  <c r="I10797" i="16"/>
  <c r="H10797" i="16"/>
  <c r="F10797" i="16"/>
  <c r="K10797" i="16"/>
  <c r="L10797" i="16"/>
  <c r="B12027" i="16"/>
  <c r="C12027" i="16"/>
  <c r="F15713" i="16"/>
  <c r="K15713" i="16"/>
  <c r="L15713" i="16"/>
  <c r="I4962" i="16"/>
  <c r="H12915" i="16"/>
  <c r="H15059" i="16"/>
  <c r="J13533" i="16"/>
  <c r="H14623" i="16"/>
  <c r="K14623" i="16"/>
  <c r="L14623" i="16"/>
  <c r="J14514" i="16"/>
  <c r="E8804" i="16"/>
  <c r="I8801" i="16"/>
  <c r="H8801" i="16"/>
  <c r="F8801" i="16"/>
  <c r="K8801" i="16"/>
  <c r="L8801" i="16"/>
  <c r="J8801" i="16"/>
  <c r="E14081" i="16"/>
  <c r="D8824" i="16"/>
  <c r="D8823" i="16"/>
  <c r="B8821" i="16"/>
  <c r="C8821" i="16"/>
  <c r="D8822" i="16"/>
  <c r="E15498" i="16"/>
  <c r="L5052" i="16"/>
  <c r="E11078" i="16"/>
  <c r="J11075" i="16"/>
  <c r="I11075" i="16"/>
  <c r="H11075" i="16"/>
  <c r="F11075" i="16"/>
  <c r="H16149" i="16"/>
  <c r="F6119" i="16"/>
  <c r="K6119" i="16"/>
  <c r="L6119" i="16"/>
  <c r="E15824" i="16"/>
  <c r="F15821" i="16"/>
  <c r="J15821" i="16"/>
  <c r="I15821" i="16"/>
  <c r="H15821" i="16"/>
  <c r="K14950" i="16"/>
  <c r="L14950" i="16"/>
  <c r="E9883" i="16"/>
  <c r="H15168" i="16"/>
  <c r="K15168" i="16"/>
  <c r="L15168" i="16"/>
  <c r="J5362" i="16"/>
  <c r="I5362" i="16"/>
  <c r="E5363" i="16"/>
  <c r="H5362" i="16"/>
  <c r="F5362" i="16"/>
  <c r="E7834" i="16"/>
  <c r="J7831" i="16"/>
  <c r="F7831" i="16"/>
  <c r="H7831" i="16"/>
  <c r="I7831" i="16"/>
  <c r="E10652" i="16"/>
  <c r="J10649" i="16"/>
  <c r="I10649" i="16"/>
  <c r="H10649" i="16"/>
  <c r="F10649" i="16"/>
  <c r="K10649" i="16"/>
  <c r="L10649" i="16"/>
  <c r="I5798" i="16"/>
  <c r="H13106" i="16"/>
  <c r="E13107" i="16"/>
  <c r="I13106" i="16"/>
  <c r="K8497" i="16"/>
  <c r="L8497" i="16"/>
  <c r="F2449" i="16"/>
  <c r="K2449" i="16"/>
  <c r="L2449" i="16"/>
  <c r="C3119" i="16"/>
  <c r="B3119" i="16"/>
  <c r="E8215" i="16"/>
  <c r="J8212" i="16"/>
  <c r="I8212" i="16"/>
  <c r="H8212" i="16"/>
  <c r="F8212" i="16"/>
  <c r="K8212" i="16"/>
  <c r="L8212" i="16"/>
  <c r="K7953" i="16"/>
  <c r="I10798" i="16"/>
  <c r="B12028" i="16"/>
  <c r="C12028" i="16"/>
  <c r="K15059" i="16"/>
  <c r="L15059" i="16"/>
  <c r="E16352" i="16"/>
  <c r="C15278" i="16"/>
  <c r="B15278" i="16"/>
  <c r="D15279" i="16"/>
  <c r="B14408" i="16"/>
  <c r="C14408" i="16"/>
  <c r="D14409" i="16"/>
  <c r="J11448" i="16"/>
  <c r="L8956" i="16"/>
  <c r="K11665" i="16"/>
  <c r="L11665" i="16"/>
  <c r="E9267" i="16"/>
  <c r="E6018" i="16"/>
  <c r="H6015" i="16"/>
  <c r="F6015" i="16"/>
  <c r="J6015" i="16"/>
  <c r="I6015" i="16"/>
  <c r="B3725" i="16"/>
  <c r="C3725" i="16"/>
  <c r="F14514" i="16"/>
  <c r="J8802" i="16"/>
  <c r="I11330" i="16"/>
  <c r="I11076" i="16"/>
  <c r="D14516" i="16"/>
  <c r="C14515" i="16"/>
  <c r="B14515" i="16"/>
  <c r="F15822" i="16"/>
  <c r="K15822" i="16"/>
  <c r="L15822" i="16"/>
  <c r="H110" i="1"/>
  <c r="I110" i="1"/>
  <c r="B110" i="1"/>
  <c r="C110" i="1"/>
  <c r="A111" i="1"/>
  <c r="J15168" i="16"/>
  <c r="E15388" i="16"/>
  <c r="J15385" i="16"/>
  <c r="H15385" i="16"/>
  <c r="F15385" i="16"/>
  <c r="K15385" i="16"/>
  <c r="L15385" i="16"/>
  <c r="I15385" i="16"/>
  <c r="I10650" i="16"/>
  <c r="L10650" i="16"/>
  <c r="D14081" i="16"/>
  <c r="B14080" i="16"/>
  <c r="C14080" i="16"/>
  <c r="H13860" i="16"/>
  <c r="K13860" i="16"/>
  <c r="L13860" i="16"/>
  <c r="E5472" i="16"/>
  <c r="H5471" i="16"/>
  <c r="F5471" i="16"/>
  <c r="J5471" i="16"/>
  <c r="I5471" i="16"/>
  <c r="B5422" i="16"/>
  <c r="C5422" i="16"/>
  <c r="J5798" i="16"/>
  <c r="F11560" i="16"/>
  <c r="K11560" i="16"/>
  <c r="L11560" i="16"/>
  <c r="E15606" i="16"/>
  <c r="I15603" i="16"/>
  <c r="H15603" i="16"/>
  <c r="F15603" i="16"/>
  <c r="J15603" i="16"/>
  <c r="E14406" i="16"/>
  <c r="I14405" i="16"/>
  <c r="H14405" i="16"/>
  <c r="F14405" i="16"/>
  <c r="K14405" i="16"/>
  <c r="J14405" i="16"/>
  <c r="K10341" i="16"/>
  <c r="L10341" i="16"/>
  <c r="K10939" i="16"/>
  <c r="L10939" i="16"/>
  <c r="I10188" i="16"/>
  <c r="E8650" i="16"/>
  <c r="J8647" i="16"/>
  <c r="I8647" i="16"/>
  <c r="F8647" i="16"/>
  <c r="K8647" i="16"/>
  <c r="L8647" i="16"/>
  <c r="H8647" i="16"/>
  <c r="C16252" i="16"/>
  <c r="D16253" i="16"/>
  <c r="B16252" i="16"/>
  <c r="J10798" i="16"/>
  <c r="E9574" i="16"/>
  <c r="F9571" i="16"/>
  <c r="I9571" i="16"/>
  <c r="H9571" i="16"/>
  <c r="J9571" i="16"/>
  <c r="D12032" i="16"/>
  <c r="D12031" i="16"/>
  <c r="D12030" i="16"/>
  <c r="B12029" i="16"/>
  <c r="C12029" i="16"/>
  <c r="D12916" i="16"/>
  <c r="B12915" i="16"/>
  <c r="C12915" i="16"/>
  <c r="E7507" i="16"/>
  <c r="H7504" i="16"/>
  <c r="J7504" i="16"/>
  <c r="I7504" i="16"/>
  <c r="F7504" i="16"/>
  <c r="K7504" i="16"/>
  <c r="L7504" i="16"/>
  <c r="J11766" i="16"/>
  <c r="B437" i="16"/>
  <c r="C437" i="16"/>
  <c r="D438" i="16"/>
  <c r="K9263" i="16"/>
  <c r="L9263" i="16"/>
  <c r="D15933" i="16"/>
  <c r="B15932" i="16"/>
  <c r="C15932" i="16"/>
  <c r="E15278" i="16"/>
  <c r="J15277" i="16"/>
  <c r="K15494" i="16"/>
  <c r="L15494" i="16"/>
  <c r="B14952" i="16"/>
  <c r="C14952" i="16"/>
  <c r="D14953" i="16"/>
  <c r="J5689" i="16"/>
  <c r="I5689" i="16"/>
  <c r="E5690" i="16"/>
  <c r="H5689" i="16"/>
  <c r="E8082" i="16"/>
  <c r="J8079" i="16"/>
  <c r="I8079" i="16"/>
  <c r="F8079" i="16"/>
  <c r="H8079" i="16"/>
  <c r="K12915" i="16"/>
  <c r="L12915" i="16"/>
  <c r="H13751" i="16"/>
  <c r="I8080" i="16"/>
  <c r="D14843" i="16"/>
  <c r="B14842" i="16"/>
  <c r="C14842" i="16"/>
  <c r="E11669" i="16"/>
  <c r="D3728" i="16"/>
  <c r="D3727" i="16"/>
  <c r="B3726" i="16"/>
  <c r="C3726" i="16"/>
  <c r="D3729" i="16"/>
  <c r="E12917" i="16"/>
  <c r="I12914" i="16"/>
  <c r="J12914" i="16"/>
  <c r="F12914" i="16"/>
  <c r="H12914" i="16"/>
  <c r="E15061" i="16"/>
  <c r="I15058" i="16"/>
  <c r="H15058" i="16"/>
  <c r="F15058" i="16"/>
  <c r="J15058" i="16"/>
  <c r="E13535" i="16"/>
  <c r="J13532" i="16"/>
  <c r="I13532" i="16"/>
  <c r="H13532" i="16"/>
  <c r="F13532" i="16"/>
  <c r="J5150" i="16"/>
  <c r="I5150" i="16"/>
  <c r="E5151" i="16"/>
  <c r="H5150" i="16"/>
  <c r="F5150" i="16"/>
  <c r="K5150" i="16"/>
  <c r="L5150" i="16"/>
  <c r="E14625" i="16"/>
  <c r="F14622" i="16"/>
  <c r="I14622" i="16"/>
  <c r="H14622" i="16"/>
  <c r="J14622" i="16"/>
  <c r="E9113" i="16"/>
  <c r="H14514" i="16"/>
  <c r="K8802" i="16"/>
  <c r="L8802" i="16"/>
  <c r="C8819" i="16"/>
  <c r="B8819" i="16"/>
  <c r="E5056" i="16"/>
  <c r="L16039" i="16"/>
  <c r="E16151" i="16"/>
  <c r="H16148" i="16"/>
  <c r="F16148" i="16"/>
  <c r="K16148" i="16"/>
  <c r="J16148" i="16"/>
  <c r="I16148" i="16"/>
  <c r="J13424" i="16"/>
  <c r="K15386" i="16"/>
  <c r="L15386" i="16"/>
  <c r="E13970" i="16"/>
  <c r="F13969" i="16"/>
  <c r="J10650" i="16"/>
  <c r="D15171" i="16"/>
  <c r="B15170" i="16"/>
  <c r="C15170" i="16"/>
  <c r="F5798" i="16"/>
  <c r="E13316" i="16"/>
  <c r="I13315" i="16"/>
  <c r="J13315" i="16"/>
  <c r="F13315" i="16"/>
  <c r="J5580" i="16"/>
  <c r="I5580" i="16"/>
  <c r="E5581" i="16"/>
  <c r="H5580" i="16"/>
  <c r="F5580" i="16"/>
  <c r="E11209" i="16"/>
  <c r="E8499" i="16"/>
  <c r="J8496" i="16"/>
  <c r="I8496" i="16"/>
  <c r="F8496" i="16"/>
  <c r="H8496" i="16"/>
  <c r="D15716" i="16"/>
  <c r="B15715" i="16"/>
  <c r="C15715" i="16"/>
  <c r="B3118" i="16"/>
  <c r="C3118" i="16"/>
  <c r="D13644" i="16"/>
  <c r="B13643" i="16"/>
  <c r="C13643" i="16"/>
  <c r="E7955" i="16"/>
  <c r="H7952" i="16"/>
  <c r="F7952" i="16"/>
  <c r="K7952" i="16"/>
  <c r="L7952" i="16"/>
  <c r="J7952" i="16"/>
  <c r="I7952" i="16"/>
  <c r="J11859" i="16"/>
  <c r="F11859" i="16"/>
  <c r="K11859" i="16"/>
  <c r="L11859" i="16"/>
  <c r="D13316" i="16"/>
  <c r="C13315" i="16"/>
  <c r="B13315" i="16"/>
  <c r="I7505" i="16"/>
  <c r="F11766" i="16"/>
  <c r="E14842" i="16"/>
  <c r="I14841" i="16"/>
  <c r="B15062" i="16"/>
  <c r="C15062" i="16"/>
  <c r="D15063" i="16"/>
  <c r="E11332" i="16"/>
  <c r="H11329" i="16"/>
  <c r="J11329" i="16"/>
  <c r="I11329" i="16"/>
  <c r="F11329" i="16"/>
  <c r="K11329" i="16"/>
  <c r="L11329" i="16"/>
  <c r="E7718" i="16"/>
  <c r="H7717" i="16"/>
  <c r="F7717" i="16"/>
  <c r="L16348" i="16"/>
  <c r="B8820" i="16"/>
  <c r="C8820" i="16"/>
  <c r="B16350" i="16"/>
  <c r="C16350" i="16"/>
  <c r="D16351" i="16"/>
  <c r="E16043" i="16"/>
  <c r="J5907" i="16"/>
  <c r="I5907" i="16"/>
  <c r="E5908" i="16"/>
  <c r="H5907" i="16"/>
  <c r="F5907" i="16"/>
  <c r="K5907" i="16"/>
  <c r="H13424" i="16"/>
  <c r="B13753" i="16"/>
  <c r="C13753" i="16"/>
  <c r="D13754" i="16"/>
  <c r="C1066" i="16"/>
  <c r="D1067" i="16"/>
  <c r="B1066" i="16"/>
  <c r="K13751" i="16"/>
  <c r="L13751" i="16"/>
  <c r="B1981" i="16"/>
  <c r="D1982" i="16"/>
  <c r="C1981" i="16"/>
  <c r="E4964" i="16"/>
  <c r="H4961" i="16"/>
  <c r="F4961" i="16"/>
  <c r="J4961" i="16"/>
  <c r="I4961" i="16"/>
  <c r="K9879" i="16"/>
  <c r="L9879" i="16"/>
  <c r="B679" i="16"/>
  <c r="C679" i="16"/>
  <c r="D680" i="16"/>
  <c r="L7505" i="16"/>
  <c r="B13427" i="16"/>
  <c r="D13428" i="16"/>
  <c r="C13427" i="16"/>
  <c r="E7409" i="16"/>
  <c r="H7408" i="16"/>
  <c r="F7408" i="16"/>
  <c r="J7408" i="16"/>
  <c r="E15715" i="16"/>
  <c r="I15712" i="16"/>
  <c r="H15712" i="16"/>
  <c r="F15712" i="16"/>
  <c r="J15712" i="16"/>
  <c r="J12915" i="16"/>
  <c r="J15059" i="16"/>
  <c r="F13533" i="16"/>
  <c r="K13533" i="16"/>
  <c r="L13533" i="16"/>
  <c r="I14514" i="16"/>
  <c r="H11330" i="16"/>
  <c r="K11330" i="16"/>
  <c r="L11330" i="16"/>
  <c r="I13642" i="16"/>
  <c r="L13642" i="16"/>
  <c r="K5053" i="16"/>
  <c r="L5053" i="16"/>
  <c r="E15933" i="16"/>
  <c r="I15930" i="16"/>
  <c r="H15930" i="16"/>
  <c r="F15930" i="16"/>
  <c r="K15930" i="16"/>
  <c r="L15930" i="16"/>
  <c r="J15930" i="16"/>
  <c r="B15496" i="16"/>
  <c r="D15497" i="16"/>
  <c r="C15496" i="16"/>
  <c r="E6218" i="16"/>
  <c r="J6215" i="16"/>
  <c r="I6215" i="16"/>
  <c r="H6215" i="16"/>
  <c r="F6215" i="16"/>
  <c r="J16149" i="16"/>
  <c r="J5253" i="16"/>
  <c r="I5253" i="16"/>
  <c r="E5254" i="16"/>
  <c r="H5253" i="16"/>
  <c r="F5253" i="16"/>
  <c r="E9728" i="16"/>
  <c r="J9725" i="16"/>
  <c r="F9725" i="16"/>
  <c r="I9725" i="16"/>
  <c r="H9725" i="16"/>
  <c r="E14952" i="16"/>
  <c r="J14949" i="16"/>
  <c r="F14949" i="16"/>
  <c r="K14949" i="16"/>
  <c r="I14949" i="16"/>
  <c r="H14949" i="16"/>
  <c r="I13424" i="16"/>
  <c r="B315" i="16"/>
  <c r="C315" i="16"/>
  <c r="D316" i="16"/>
  <c r="C14733" i="16"/>
  <c r="B14733" i="16"/>
  <c r="D14734" i="16"/>
  <c r="E14734" i="16"/>
  <c r="J14731" i="16"/>
  <c r="I14731" i="16"/>
  <c r="F14731" i="16"/>
  <c r="K14731" i="16"/>
  <c r="L14731" i="16"/>
  <c r="H14731" i="16"/>
  <c r="E13862" i="16"/>
  <c r="H13859" i="16"/>
  <c r="J13859" i="16"/>
  <c r="I13859" i="16"/>
  <c r="F13859" i="16"/>
  <c r="K13859" i="16"/>
  <c r="L13859" i="16"/>
  <c r="B5423" i="16"/>
  <c r="C5423" i="16"/>
  <c r="H5798" i="16"/>
  <c r="E11562" i="16"/>
  <c r="H11559" i="16"/>
  <c r="I11559" i="16"/>
  <c r="J11559" i="16"/>
  <c r="F11559" i="16"/>
  <c r="K11559" i="16"/>
  <c r="J13751" i="16"/>
  <c r="D14625" i="16"/>
  <c r="B14624" i="16"/>
  <c r="C14624" i="16"/>
  <c r="H11448" i="16"/>
  <c r="F7608" i="16"/>
  <c r="K7608" i="16"/>
  <c r="L7608" i="16"/>
  <c r="B15824" i="16"/>
  <c r="C15824" i="16"/>
  <c r="D15825" i="16"/>
  <c r="I10496" i="16"/>
  <c r="E10497" i="16"/>
  <c r="H10496" i="16"/>
  <c r="F10496" i="16"/>
  <c r="J10496" i="16"/>
  <c r="E10943" i="16"/>
  <c r="E10190" i="16"/>
  <c r="J10187" i="16"/>
  <c r="I10187" i="16"/>
  <c r="F10187" i="16"/>
  <c r="H10187" i="16"/>
  <c r="B16151" i="16"/>
  <c r="C16151" i="16"/>
  <c r="D16152" i="16"/>
  <c r="I7953" i="16"/>
  <c r="J8956" i="16"/>
  <c r="J7505" i="16"/>
  <c r="H11766" i="16"/>
  <c r="D439" i="16"/>
  <c r="B438" i="16"/>
  <c r="C438" i="16"/>
  <c r="E8805" i="16"/>
  <c r="E8959" i="16"/>
  <c r="K10496" i="16"/>
  <c r="L10496" i="16"/>
  <c r="L14949" i="16"/>
  <c r="K5253" i="16"/>
  <c r="L5253" i="16"/>
  <c r="I7408" i="16"/>
  <c r="B680" i="16"/>
  <c r="C680" i="16"/>
  <c r="D681" i="16"/>
  <c r="E4965" i="16"/>
  <c r="B13754" i="16"/>
  <c r="C13754" i="16"/>
  <c r="D13755" i="16"/>
  <c r="E7719" i="16"/>
  <c r="I7716" i="16"/>
  <c r="F7716" i="16"/>
  <c r="K7716" i="16"/>
  <c r="L7716" i="16"/>
  <c r="J7716" i="16"/>
  <c r="H7716" i="16"/>
  <c r="J11209" i="16"/>
  <c r="E11210" i="16"/>
  <c r="H11209" i="16"/>
  <c r="F11209" i="16"/>
  <c r="I11209" i="16"/>
  <c r="K13532" i="16"/>
  <c r="L13532" i="16"/>
  <c r="K8079" i="16"/>
  <c r="L8079" i="16"/>
  <c r="H15277" i="16"/>
  <c r="D12917" i="16"/>
  <c r="B12916" i="16"/>
  <c r="C12916" i="16"/>
  <c r="K5471" i="16"/>
  <c r="L5471" i="16"/>
  <c r="E6019" i="16"/>
  <c r="E16353" i="16"/>
  <c r="I16352" i="16"/>
  <c r="H16352" i="16"/>
  <c r="J16352" i="16"/>
  <c r="F16352" i="16"/>
  <c r="K16352" i="16"/>
  <c r="L16352" i="16"/>
  <c r="L7953" i="16"/>
  <c r="K7831" i="16"/>
  <c r="L7831" i="16"/>
  <c r="E13210" i="16"/>
  <c r="I13209" i="16"/>
  <c r="H13209" i="16"/>
  <c r="F13209" i="16"/>
  <c r="K13209" i="16"/>
  <c r="J13209" i="16"/>
  <c r="K11448" i="16"/>
  <c r="L11448" i="16"/>
  <c r="E16254" i="16"/>
  <c r="H16251" i="16"/>
  <c r="I16251" i="16"/>
  <c r="F16251" i="16"/>
  <c r="K16251" i="16"/>
  <c r="J16251" i="16"/>
  <c r="E13645" i="16"/>
  <c r="B559" i="16"/>
  <c r="C559" i="16"/>
  <c r="D560" i="16"/>
  <c r="E11769" i="16"/>
  <c r="E7319" i="16"/>
  <c r="H7316" i="16"/>
  <c r="F7316" i="16"/>
  <c r="K7316" i="16"/>
  <c r="J7316" i="16"/>
  <c r="I7316" i="16"/>
  <c r="E13754" i="16"/>
  <c r="B5425" i="16"/>
  <c r="C5425" i="16"/>
  <c r="J10037" i="16"/>
  <c r="I10037" i="16"/>
  <c r="E10038" i="16"/>
  <c r="H10037" i="16"/>
  <c r="F10037" i="16"/>
  <c r="E15499" i="16"/>
  <c r="I15498" i="16"/>
  <c r="F15498" i="16"/>
  <c r="J15498" i="16"/>
  <c r="H15498" i="16"/>
  <c r="E7611" i="16"/>
  <c r="K7408" i="16"/>
  <c r="L7408" i="16"/>
  <c r="E7956" i="16"/>
  <c r="B15716" i="16"/>
  <c r="C15716" i="16"/>
  <c r="D15717" i="16"/>
  <c r="B15171" i="16"/>
  <c r="C15171" i="16"/>
  <c r="D15172" i="16"/>
  <c r="K14622" i="16"/>
  <c r="L14622" i="16"/>
  <c r="E15062" i="16"/>
  <c r="B3727" i="16"/>
  <c r="C3727" i="16"/>
  <c r="B14953" i="16"/>
  <c r="C14953" i="16"/>
  <c r="D14954" i="16"/>
  <c r="L14405" i="16"/>
  <c r="E15607" i="16"/>
  <c r="K14514" i="16"/>
  <c r="L14514" i="16"/>
  <c r="D14410" i="16"/>
  <c r="C14409" i="16"/>
  <c r="B14409" i="16"/>
  <c r="B8822" i="16"/>
  <c r="C8822" i="16"/>
  <c r="E8354" i="16"/>
  <c r="J8351" i="16"/>
  <c r="I8351" i="16"/>
  <c r="H8351" i="16"/>
  <c r="F8351" i="16"/>
  <c r="K8351" i="16"/>
  <c r="L8351" i="16"/>
  <c r="B13537" i="16"/>
  <c r="C13537" i="16"/>
  <c r="D13538" i="16"/>
  <c r="D15389" i="16"/>
  <c r="B15388" i="16"/>
  <c r="C15388" i="16"/>
  <c r="K13424" i="16"/>
  <c r="L13424" i="16"/>
  <c r="L16252" i="16"/>
  <c r="D2646" i="16"/>
  <c r="B2645" i="16"/>
  <c r="C2645" i="16"/>
  <c r="B13972" i="16"/>
  <c r="C13972" i="16"/>
  <c r="D13973" i="16"/>
  <c r="K8080" i="16"/>
  <c r="L8080" i="16"/>
  <c r="D15607" i="16"/>
  <c r="C15606" i="16"/>
  <c r="B15606" i="16"/>
  <c r="K13423" i="16"/>
  <c r="L13423" i="16"/>
  <c r="E9729" i="16"/>
  <c r="L10798" i="16"/>
  <c r="E10191" i="16"/>
  <c r="E11563" i="16"/>
  <c r="E10944" i="16"/>
  <c r="H10943" i="16"/>
  <c r="F10943" i="16"/>
  <c r="E10498" i="16"/>
  <c r="H10495" i="16"/>
  <c r="F10495" i="16"/>
  <c r="K10495" i="16"/>
  <c r="J10495" i="16"/>
  <c r="I10495" i="16"/>
  <c r="D317" i="16"/>
  <c r="C316" i="16"/>
  <c r="B316" i="16"/>
  <c r="E14953" i="16"/>
  <c r="E5255" i="16"/>
  <c r="H5252" i="16"/>
  <c r="F5252" i="16"/>
  <c r="J5252" i="16"/>
  <c r="I5252" i="16"/>
  <c r="E6219" i="16"/>
  <c r="E15934" i="16"/>
  <c r="B1982" i="16"/>
  <c r="C1982" i="16"/>
  <c r="D1983" i="16"/>
  <c r="E14843" i="16"/>
  <c r="H14840" i="16"/>
  <c r="I14840" i="16"/>
  <c r="F14840" i="16"/>
  <c r="J14840" i="16"/>
  <c r="B13316" i="16"/>
  <c r="D13317" i="16"/>
  <c r="C13316" i="16"/>
  <c r="J5056" i="16"/>
  <c r="I5056" i="16"/>
  <c r="E5057" i="16"/>
  <c r="H5056" i="16"/>
  <c r="F5056" i="16"/>
  <c r="K5056" i="16"/>
  <c r="E14626" i="16"/>
  <c r="K9571" i="16"/>
  <c r="L9571" i="16"/>
  <c r="E5473" i="16"/>
  <c r="J5470" i="16"/>
  <c r="I5470" i="16"/>
  <c r="F5470" i="16"/>
  <c r="H5470" i="16"/>
  <c r="E7835" i="16"/>
  <c r="K15821" i="16"/>
  <c r="L15821" i="16"/>
  <c r="E11079" i="16"/>
  <c r="E14082" i="16"/>
  <c r="J14081" i="16"/>
  <c r="F14081" i="16"/>
  <c r="I14081" i="16"/>
  <c r="J14190" i="16"/>
  <c r="F14190" i="16"/>
  <c r="E14191" i="16"/>
  <c r="B13863" i="16"/>
  <c r="C13863" i="16"/>
  <c r="D13864" i="16"/>
  <c r="B5426" i="16"/>
  <c r="C5426" i="16"/>
  <c r="E13427" i="16"/>
  <c r="D3730" i="16"/>
  <c r="B3729" i="16"/>
  <c r="C3729" i="16"/>
  <c r="D3732" i="16"/>
  <c r="D3731" i="16"/>
  <c r="E15279" i="16"/>
  <c r="I15276" i="16"/>
  <c r="H15276" i="16"/>
  <c r="F15276" i="16"/>
  <c r="K15276" i="16"/>
  <c r="L15276" i="16"/>
  <c r="J15276" i="16"/>
  <c r="D2342" i="16"/>
  <c r="B2341" i="16"/>
  <c r="C2341" i="16"/>
  <c r="F2339" i="16"/>
  <c r="K2339" i="16"/>
  <c r="L2339" i="16"/>
  <c r="E13863" i="16"/>
  <c r="D16153" i="16"/>
  <c r="B16152" i="16"/>
  <c r="C16152" i="16"/>
  <c r="B14625" i="16"/>
  <c r="C14625" i="16"/>
  <c r="D14626" i="16"/>
  <c r="K15712" i="16"/>
  <c r="L15712" i="16"/>
  <c r="E7410" i="16"/>
  <c r="I7407" i="16"/>
  <c r="H7407" i="16"/>
  <c r="F7407" i="16"/>
  <c r="K7407" i="16"/>
  <c r="L7407" i="16"/>
  <c r="J7407" i="16"/>
  <c r="F14841" i="16"/>
  <c r="K8496" i="16"/>
  <c r="L8496" i="16"/>
  <c r="K12914" i="16"/>
  <c r="L12914" i="16"/>
  <c r="C3728" i="16"/>
  <c r="B3728" i="16"/>
  <c r="D14844" i="16"/>
  <c r="B14843" i="16"/>
  <c r="C14843" i="16"/>
  <c r="E8083" i="16"/>
  <c r="B12030" i="16"/>
  <c r="C12030" i="16"/>
  <c r="E9575" i="16"/>
  <c r="E13108" i="16"/>
  <c r="F13105" i="16"/>
  <c r="K13105" i="16"/>
  <c r="L13105" i="16"/>
  <c r="J13105" i="16"/>
  <c r="I13105" i="16"/>
  <c r="H13105" i="16"/>
  <c r="K5362" i="16"/>
  <c r="L5362" i="16"/>
  <c r="J9883" i="16"/>
  <c r="I9883" i="16"/>
  <c r="E9884" i="16"/>
  <c r="H9883" i="16"/>
  <c r="F9883" i="16"/>
  <c r="K9883" i="16"/>
  <c r="E15825" i="16"/>
  <c r="E9420" i="16"/>
  <c r="I9417" i="16"/>
  <c r="J9417" i="16"/>
  <c r="H9417" i="16"/>
  <c r="F9417" i="16"/>
  <c r="K9417" i="16"/>
  <c r="E13011" i="16"/>
  <c r="F13008" i="16"/>
  <c r="H13008" i="16"/>
  <c r="I13008" i="16"/>
  <c r="J13008" i="16"/>
  <c r="D14298" i="16"/>
  <c r="B14297" i="16"/>
  <c r="C14297" i="16"/>
  <c r="L10188" i="16"/>
  <c r="L7607" i="16"/>
  <c r="B1259" i="16"/>
  <c r="C1259" i="16"/>
  <c r="D1260" i="16"/>
  <c r="J16252" i="16"/>
  <c r="L4962" i="16"/>
  <c r="B3121" i="16"/>
  <c r="C3121" i="16"/>
  <c r="E11451" i="16"/>
  <c r="E14298" i="16"/>
  <c r="I14295" i="16"/>
  <c r="J14295" i="16"/>
  <c r="F14295" i="16"/>
  <c r="H14295" i="16"/>
  <c r="E13971" i="16"/>
  <c r="H13968" i="16"/>
  <c r="F13968" i="16"/>
  <c r="K13968" i="16"/>
  <c r="L13968" i="16"/>
  <c r="J13968" i="16"/>
  <c r="I13968" i="16"/>
  <c r="K8352" i="16"/>
  <c r="B15825" i="16"/>
  <c r="C15825" i="16"/>
  <c r="D15826" i="16"/>
  <c r="C15497" i="16"/>
  <c r="D15498" i="16"/>
  <c r="B15497" i="16"/>
  <c r="L5907" i="16"/>
  <c r="K7717" i="16"/>
  <c r="H14841" i="16"/>
  <c r="C13644" i="16"/>
  <c r="B13644" i="16"/>
  <c r="D13645" i="16"/>
  <c r="K5580" i="16"/>
  <c r="L5580" i="16"/>
  <c r="E13317" i="16"/>
  <c r="F13314" i="16"/>
  <c r="J13314" i="16"/>
  <c r="I13314" i="16"/>
  <c r="H13314" i="16"/>
  <c r="H13969" i="16"/>
  <c r="K13969" i="16"/>
  <c r="L13969" i="16"/>
  <c r="L16148" i="16"/>
  <c r="E13536" i="16"/>
  <c r="I11669" i="16"/>
  <c r="E11670" i="16"/>
  <c r="H11669" i="16"/>
  <c r="F11669" i="16"/>
  <c r="K11669" i="16"/>
  <c r="J11669" i="16"/>
  <c r="F5689" i="16"/>
  <c r="K5689" i="16"/>
  <c r="L5689" i="16"/>
  <c r="C15933" i="16"/>
  <c r="B15933" i="16"/>
  <c r="D15934" i="16"/>
  <c r="E8651" i="16"/>
  <c r="E14407" i="16"/>
  <c r="F14404" i="16"/>
  <c r="K14404" i="16"/>
  <c r="L14404" i="16"/>
  <c r="J14404" i="16"/>
  <c r="H14404" i="16"/>
  <c r="I14404" i="16"/>
  <c r="E15389" i="16"/>
  <c r="F9267" i="16"/>
  <c r="E9268" i="16"/>
  <c r="H9267" i="16"/>
  <c r="B15279" i="16"/>
  <c r="D15280" i="16"/>
  <c r="C15279" i="16"/>
  <c r="C8823" i="16"/>
  <c r="B8823" i="16"/>
  <c r="C2451" i="16"/>
  <c r="D2452" i="16"/>
  <c r="B2451" i="16"/>
  <c r="C873" i="16"/>
  <c r="B873" i="16"/>
  <c r="D874" i="16"/>
  <c r="J7317" i="16"/>
  <c r="K13750" i="16"/>
  <c r="L13750" i="16"/>
  <c r="K5797" i="16"/>
  <c r="L5797" i="16"/>
  <c r="D14189" i="16"/>
  <c r="B14188" i="16"/>
  <c r="C14188" i="16"/>
  <c r="J14296" i="16"/>
  <c r="L11559" i="16"/>
  <c r="K9725" i="16"/>
  <c r="L9725" i="16"/>
  <c r="D13429" i="16"/>
  <c r="C13428" i="16"/>
  <c r="B13428" i="16"/>
  <c r="E16044" i="16"/>
  <c r="I16043" i="16"/>
  <c r="H16043" i="16"/>
  <c r="J7717" i="16"/>
  <c r="E11333" i="16"/>
  <c r="J14841" i="16"/>
  <c r="H13315" i="16"/>
  <c r="K13315" i="16"/>
  <c r="L13315" i="16"/>
  <c r="J13969" i="16"/>
  <c r="J9113" i="16"/>
  <c r="E9114" i="16"/>
  <c r="H9113" i="16"/>
  <c r="F9113" i="16"/>
  <c r="K9113" i="16"/>
  <c r="L9113" i="16"/>
  <c r="I9113" i="16"/>
  <c r="E5152" i="16"/>
  <c r="I5149" i="16"/>
  <c r="H5149" i="16"/>
  <c r="F5149" i="16"/>
  <c r="K5149" i="16"/>
  <c r="L5149" i="16"/>
  <c r="J5149" i="16"/>
  <c r="F15277" i="16"/>
  <c r="K15277" i="16"/>
  <c r="C12031" i="16"/>
  <c r="B12031" i="16"/>
  <c r="C14516" i="16"/>
  <c r="B14516" i="16"/>
  <c r="D14517" i="16"/>
  <c r="E8216" i="16"/>
  <c r="J13106" i="16"/>
  <c r="E10653" i="16"/>
  <c r="E5364" i="16"/>
  <c r="F5361" i="16"/>
  <c r="K5361" i="16"/>
  <c r="L5361" i="16"/>
  <c r="J5361" i="16"/>
  <c r="H5361" i="16"/>
  <c r="I5361" i="16"/>
  <c r="D8827" i="16"/>
  <c r="D8826" i="16"/>
  <c r="D8825" i="16"/>
  <c r="B8824" i="16"/>
  <c r="C8824" i="16"/>
  <c r="E10801" i="16"/>
  <c r="J9418" i="16"/>
  <c r="J8352" i="16"/>
  <c r="B13009" i="16"/>
  <c r="C13009" i="16"/>
  <c r="D13010" i="16"/>
  <c r="I7317" i="16"/>
  <c r="C3122" i="16"/>
  <c r="B3122" i="16"/>
  <c r="E5801" i="16"/>
  <c r="B13207" i="16"/>
  <c r="C13207" i="16"/>
  <c r="D13208" i="16"/>
  <c r="B14734" i="16"/>
  <c r="C14734" i="16"/>
  <c r="D14735" i="16"/>
  <c r="D16352" i="16"/>
  <c r="B16351" i="16"/>
  <c r="C16351" i="16"/>
  <c r="C1620" i="16"/>
  <c r="D1621" i="16"/>
  <c r="B1620" i="16"/>
  <c r="D16043" i="16"/>
  <c r="B16042" i="16"/>
  <c r="C16042" i="16"/>
  <c r="E14517" i="16"/>
  <c r="K10187" i="16"/>
  <c r="L10187" i="16"/>
  <c r="E14735" i="16"/>
  <c r="K6215" i="16"/>
  <c r="L6215" i="16"/>
  <c r="E15716" i="16"/>
  <c r="K4961" i="16"/>
  <c r="L4961" i="16"/>
  <c r="D1068" i="16"/>
  <c r="B1067" i="16"/>
  <c r="C1067" i="16"/>
  <c r="E5909" i="16"/>
  <c r="J5906" i="16"/>
  <c r="I5906" i="16"/>
  <c r="H5906" i="16"/>
  <c r="F5906" i="16"/>
  <c r="K5906" i="16"/>
  <c r="I7717" i="16"/>
  <c r="B15063" i="16"/>
  <c r="C15063" i="16"/>
  <c r="D15064" i="16"/>
  <c r="K11766" i="16"/>
  <c r="L11766" i="16"/>
  <c r="E8500" i="16"/>
  <c r="E5582" i="16"/>
  <c r="I5579" i="16"/>
  <c r="H5579" i="16"/>
  <c r="F5579" i="16"/>
  <c r="K5579" i="16"/>
  <c r="L5579" i="16"/>
  <c r="J5579" i="16"/>
  <c r="K5798" i="16"/>
  <c r="L5798" i="16"/>
  <c r="I13969" i="16"/>
  <c r="E16152" i="16"/>
  <c r="K15058" i="16"/>
  <c r="L15058" i="16"/>
  <c r="E12918" i="16"/>
  <c r="E5691" i="16"/>
  <c r="I5688" i="16"/>
  <c r="F5688" i="16"/>
  <c r="J5688" i="16"/>
  <c r="H5688" i="16"/>
  <c r="I15277" i="16"/>
  <c r="E7508" i="16"/>
  <c r="D12034" i="16"/>
  <c r="C12032" i="16"/>
  <c r="D12033" i="16"/>
  <c r="B12032" i="16"/>
  <c r="D12035" i="16"/>
  <c r="D16254" i="16"/>
  <c r="C16253" i="16"/>
  <c r="B16253" i="16"/>
  <c r="K15603" i="16"/>
  <c r="L15603" i="16"/>
  <c r="C14081" i="16"/>
  <c r="D14082" i="16"/>
  <c r="B14081" i="16"/>
  <c r="A112" i="1"/>
  <c r="H111" i="1"/>
  <c r="I111" i="1"/>
  <c r="B111" i="1"/>
  <c r="C111" i="1"/>
  <c r="K6015" i="16"/>
  <c r="L6015" i="16"/>
  <c r="F13106" i="16"/>
  <c r="K13106" i="16"/>
  <c r="L13106" i="16"/>
  <c r="K11075" i="16"/>
  <c r="L11075" i="16"/>
  <c r="D13108" i="16"/>
  <c r="B13107" i="16"/>
  <c r="C13107" i="16"/>
  <c r="E15171" i="16"/>
  <c r="K8955" i="16"/>
  <c r="L8955" i="16"/>
  <c r="I8352" i="16"/>
  <c r="E6122" i="16"/>
  <c r="K11765" i="16"/>
  <c r="L11765" i="16"/>
  <c r="F7317" i="16"/>
  <c r="K7317" i="16"/>
  <c r="L7317" i="16"/>
  <c r="D3125" i="16"/>
  <c r="C3123" i="16"/>
  <c r="D3124" i="16"/>
  <c r="B3123" i="16"/>
  <c r="D3126" i="16"/>
  <c r="J10345" i="16"/>
  <c r="E10346" i="16"/>
  <c r="H10345" i="16"/>
  <c r="C5427" i="16"/>
  <c r="D5428" i="16"/>
  <c r="B5427" i="16"/>
  <c r="D5430" i="16"/>
  <c r="D5429" i="16"/>
  <c r="E4966" i="16"/>
  <c r="H4965" i="16"/>
  <c r="F4965" i="16"/>
  <c r="D3733" i="16"/>
  <c r="B3732" i="16"/>
  <c r="C3732" i="16"/>
  <c r="E13755" i="16"/>
  <c r="I13754" i="16"/>
  <c r="H13754" i="16"/>
  <c r="F13754" i="16"/>
  <c r="K13754" i="16"/>
  <c r="L13754" i="16"/>
  <c r="D16255" i="16"/>
  <c r="B16254" i="16"/>
  <c r="C16254" i="16"/>
  <c r="E7509" i="16"/>
  <c r="H7508" i="16"/>
  <c r="F7508" i="16"/>
  <c r="K7508" i="16"/>
  <c r="E5692" i="16"/>
  <c r="E15717" i="16"/>
  <c r="H15716" i="16"/>
  <c r="I15716" i="16"/>
  <c r="F15716" i="16"/>
  <c r="B14735" i="16"/>
  <c r="C14735" i="16"/>
  <c r="D14736" i="16"/>
  <c r="K14295" i="16"/>
  <c r="L14295" i="16"/>
  <c r="K13008" i="16"/>
  <c r="L13008" i="16"/>
  <c r="E8084" i="16"/>
  <c r="J8083" i="16"/>
  <c r="H8083" i="16"/>
  <c r="E11080" i="16"/>
  <c r="H11079" i="16"/>
  <c r="F11079" i="16"/>
  <c r="K11079" i="16"/>
  <c r="J11079" i="16"/>
  <c r="J7835" i="16"/>
  <c r="I7835" i="16"/>
  <c r="E7836" i="16"/>
  <c r="E14844" i="16"/>
  <c r="K5252" i="16"/>
  <c r="L5252" i="16"/>
  <c r="K10943" i="16"/>
  <c r="B15607" i="16"/>
  <c r="C15607" i="16"/>
  <c r="D15608" i="16"/>
  <c r="B2646" i="16"/>
  <c r="C2646" i="16"/>
  <c r="D2647" i="16"/>
  <c r="F2644" i="16"/>
  <c r="K2644" i="16"/>
  <c r="L2644" i="16"/>
  <c r="I11769" i="16"/>
  <c r="H11769" i="16"/>
  <c r="E11770" i="16"/>
  <c r="J8805" i="16"/>
  <c r="I8805" i="16"/>
  <c r="E8806" i="16"/>
  <c r="H8805" i="16"/>
  <c r="C16352" i="16"/>
  <c r="D16353" i="16"/>
  <c r="B16352" i="16"/>
  <c r="E5153" i="16"/>
  <c r="B3125" i="16"/>
  <c r="C3125" i="16"/>
  <c r="B15064" i="16"/>
  <c r="D15065" i="16"/>
  <c r="C15064" i="16"/>
  <c r="E5910" i="16"/>
  <c r="B16043" i="16"/>
  <c r="C16043" i="16"/>
  <c r="D16044" i="16"/>
  <c r="C8825" i="16"/>
  <c r="B8825" i="16"/>
  <c r="E5365" i="16"/>
  <c r="E16045" i="16"/>
  <c r="I16042" i="16"/>
  <c r="H16042" i="16"/>
  <c r="F16042" i="16"/>
  <c r="K16042" i="16"/>
  <c r="L16042" i="16"/>
  <c r="J16042" i="16"/>
  <c r="D15281" i="16"/>
  <c r="B15280" i="16"/>
  <c r="C15280" i="16"/>
  <c r="E14408" i="16"/>
  <c r="L7717" i="16"/>
  <c r="L8352" i="16"/>
  <c r="E13012" i="16"/>
  <c r="E15826" i="16"/>
  <c r="I15825" i="16"/>
  <c r="H15825" i="16"/>
  <c r="F15825" i="16"/>
  <c r="K15825" i="16"/>
  <c r="I9575" i="16"/>
  <c r="E9576" i="16"/>
  <c r="H9575" i="16"/>
  <c r="F9575" i="16"/>
  <c r="K9575" i="16"/>
  <c r="L9575" i="16"/>
  <c r="J9575" i="16"/>
  <c r="B14626" i="16"/>
  <c r="C14626" i="16"/>
  <c r="D14627" i="16"/>
  <c r="J13863" i="16"/>
  <c r="E13864" i="16"/>
  <c r="I13863" i="16"/>
  <c r="H13863" i="16"/>
  <c r="F13863" i="16"/>
  <c r="B3730" i="16"/>
  <c r="C3730" i="16"/>
  <c r="B13864" i="16"/>
  <c r="C13864" i="16"/>
  <c r="D13865" i="16"/>
  <c r="D1984" i="16"/>
  <c r="B1983" i="16"/>
  <c r="C1983" i="16"/>
  <c r="E15063" i="16"/>
  <c r="J15062" i="16"/>
  <c r="I15062" i="16"/>
  <c r="B15717" i="16"/>
  <c r="C15717" i="16"/>
  <c r="D15718" i="16"/>
  <c r="K15498" i="16"/>
  <c r="L15498" i="16"/>
  <c r="E13646" i="16"/>
  <c r="J13645" i="16"/>
  <c r="L13209" i="16"/>
  <c r="K11209" i="16"/>
  <c r="L11209" i="16"/>
  <c r="E7720" i="16"/>
  <c r="D875" i="16"/>
  <c r="B874" i="16"/>
  <c r="C874" i="16"/>
  <c r="B15934" i="16"/>
  <c r="D15935" i="16"/>
  <c r="C15934" i="16"/>
  <c r="E7411" i="16"/>
  <c r="E10347" i="16"/>
  <c r="H10344" i="16"/>
  <c r="F10344" i="16"/>
  <c r="K10344" i="16"/>
  <c r="L10344" i="16"/>
  <c r="I10344" i="16"/>
  <c r="J10344" i="16"/>
  <c r="A113" i="1"/>
  <c r="C112" i="1"/>
  <c r="H112" i="1"/>
  <c r="I112" i="1"/>
  <c r="B112" i="1"/>
  <c r="F10345" i="16"/>
  <c r="K10345" i="16"/>
  <c r="C13108" i="16"/>
  <c r="D13109" i="16"/>
  <c r="B13108" i="16"/>
  <c r="E12919" i="16"/>
  <c r="F12918" i="16"/>
  <c r="H16152" i="16"/>
  <c r="F16152" i="16"/>
  <c r="E16153" i="16"/>
  <c r="J16152" i="16"/>
  <c r="I16152" i="16"/>
  <c r="E5583" i="16"/>
  <c r="E5802" i="16"/>
  <c r="F5801" i="16"/>
  <c r="K5801" i="16"/>
  <c r="H5801" i="16"/>
  <c r="L15277" i="16"/>
  <c r="J16043" i="16"/>
  <c r="K13314" i="16"/>
  <c r="L13314" i="16"/>
  <c r="L9417" i="16"/>
  <c r="K14841" i="16"/>
  <c r="L14841" i="16"/>
  <c r="H14081" i="16"/>
  <c r="K5470" i="16"/>
  <c r="L5470" i="16"/>
  <c r="B13317" i="16"/>
  <c r="C13317" i="16"/>
  <c r="D13318" i="16"/>
  <c r="E5256" i="16"/>
  <c r="B317" i="16"/>
  <c r="C317" i="16"/>
  <c r="D318" i="16"/>
  <c r="E10945" i="16"/>
  <c r="J10942" i="16"/>
  <c r="I10942" i="16"/>
  <c r="H10942" i="16"/>
  <c r="F10942" i="16"/>
  <c r="K10942" i="16"/>
  <c r="L10942" i="16"/>
  <c r="E9730" i="16"/>
  <c r="I9729" i="16"/>
  <c r="B13973" i="16"/>
  <c r="D13974" i="16"/>
  <c r="C13973" i="16"/>
  <c r="D14411" i="16"/>
  <c r="B14410" i="16"/>
  <c r="C14410" i="16"/>
  <c r="C14954" i="16"/>
  <c r="B14954" i="16"/>
  <c r="D14955" i="16"/>
  <c r="L7316" i="16"/>
  <c r="C560" i="16"/>
  <c r="B560" i="16"/>
  <c r="D561" i="16"/>
  <c r="B681" i="16"/>
  <c r="C681" i="16"/>
  <c r="D682" i="16"/>
  <c r="B13010" i="16"/>
  <c r="C13010" i="16"/>
  <c r="D13011" i="16"/>
  <c r="D15827" i="16"/>
  <c r="B15826" i="16"/>
  <c r="C15826" i="16"/>
  <c r="D12036" i="16"/>
  <c r="B12035" i="16"/>
  <c r="C12035" i="16"/>
  <c r="D12038" i="16"/>
  <c r="D12037" i="16"/>
  <c r="B5429" i="16"/>
  <c r="C5429" i="16"/>
  <c r="I10345" i="16"/>
  <c r="B14082" i="16"/>
  <c r="C14082" i="16"/>
  <c r="D14083" i="16"/>
  <c r="B12033" i="16"/>
  <c r="C12033" i="16"/>
  <c r="B1621" i="16"/>
  <c r="C1621" i="16"/>
  <c r="D1622" i="16"/>
  <c r="C8826" i="16"/>
  <c r="B8826" i="16"/>
  <c r="E9115" i="16"/>
  <c r="H9112" i="16"/>
  <c r="F9112" i="16"/>
  <c r="K9112" i="16"/>
  <c r="J9112" i="16"/>
  <c r="I9112" i="16"/>
  <c r="J11333" i="16"/>
  <c r="I11333" i="16"/>
  <c r="E11334" i="16"/>
  <c r="H11333" i="16"/>
  <c r="F11333" i="16"/>
  <c r="K11333" i="16"/>
  <c r="L11333" i="16"/>
  <c r="D14190" i="16"/>
  <c r="B14189" i="16"/>
  <c r="C14189" i="16"/>
  <c r="E15390" i="16"/>
  <c r="E13318" i="16"/>
  <c r="E14299" i="16"/>
  <c r="J14626" i="16"/>
  <c r="I14626" i="16"/>
  <c r="E14627" i="16"/>
  <c r="E6220" i="16"/>
  <c r="H6219" i="16"/>
  <c r="F6219" i="16"/>
  <c r="J6219" i="16"/>
  <c r="J14953" i="16"/>
  <c r="E14954" i="16"/>
  <c r="I14953" i="16"/>
  <c r="H14953" i="16"/>
  <c r="F14953" i="16"/>
  <c r="K14953" i="16"/>
  <c r="L14953" i="16"/>
  <c r="I10943" i="16"/>
  <c r="E15500" i="16"/>
  <c r="I15497" i="16"/>
  <c r="H15497" i="16"/>
  <c r="F15497" i="16"/>
  <c r="J15497" i="16"/>
  <c r="L16251" i="16"/>
  <c r="H16351" i="16"/>
  <c r="F16351" i="16"/>
  <c r="I16351" i="16"/>
  <c r="J16351" i="16"/>
  <c r="E11211" i="16"/>
  <c r="J11208" i="16"/>
  <c r="H11208" i="16"/>
  <c r="I11208" i="16"/>
  <c r="F11208" i="16"/>
  <c r="K11208" i="16"/>
  <c r="L11208" i="16"/>
  <c r="B13755" i="16"/>
  <c r="C13755" i="16"/>
  <c r="D13756" i="16"/>
  <c r="K9267" i="16"/>
  <c r="E11564" i="16"/>
  <c r="H11563" i="16"/>
  <c r="F11563" i="16"/>
  <c r="D1069" i="16"/>
  <c r="B1068" i="16"/>
  <c r="C1068" i="16"/>
  <c r="E14518" i="16"/>
  <c r="H14517" i="16"/>
  <c r="I14517" i="16"/>
  <c r="F14517" i="16"/>
  <c r="C13208" i="16"/>
  <c r="B13208" i="16"/>
  <c r="D13209" i="16"/>
  <c r="D8829" i="16"/>
  <c r="C8827" i="16"/>
  <c r="D8828" i="16"/>
  <c r="B8827" i="16"/>
  <c r="D8830" i="16"/>
  <c r="J10653" i="16"/>
  <c r="I10653" i="16"/>
  <c r="E10654" i="16"/>
  <c r="H10653" i="16"/>
  <c r="F10653" i="16"/>
  <c r="K10653" i="16"/>
  <c r="L10653" i="16"/>
  <c r="E8217" i="16"/>
  <c r="J8216" i="16"/>
  <c r="B2452" i="16"/>
  <c r="C2452" i="16"/>
  <c r="D2453" i="16"/>
  <c r="E9269" i="16"/>
  <c r="I9266" i="16"/>
  <c r="H9266" i="16"/>
  <c r="F9266" i="16"/>
  <c r="J9266" i="16"/>
  <c r="E8652" i="16"/>
  <c r="H8651" i="16"/>
  <c r="F8651" i="16"/>
  <c r="L11669" i="16"/>
  <c r="E13537" i="16"/>
  <c r="B15498" i="16"/>
  <c r="D15499" i="16"/>
  <c r="C15498" i="16"/>
  <c r="E11452" i="16"/>
  <c r="H11451" i="16"/>
  <c r="F11451" i="16"/>
  <c r="K11451" i="16"/>
  <c r="D14299" i="16"/>
  <c r="B14298" i="16"/>
  <c r="C14298" i="16"/>
  <c r="L9883" i="16"/>
  <c r="E15280" i="16"/>
  <c r="E14192" i="16"/>
  <c r="J14189" i="16"/>
  <c r="F14189" i="16"/>
  <c r="I14189" i="16"/>
  <c r="H14189" i="16"/>
  <c r="K14081" i="16"/>
  <c r="L14081" i="16"/>
  <c r="L5056" i="16"/>
  <c r="J10943" i="16"/>
  <c r="J10191" i="16"/>
  <c r="I10191" i="16"/>
  <c r="E10192" i="16"/>
  <c r="H10191" i="16"/>
  <c r="F10191" i="16"/>
  <c r="B15389" i="16"/>
  <c r="C15389" i="16"/>
  <c r="D15390" i="16"/>
  <c r="J7611" i="16"/>
  <c r="I7611" i="16"/>
  <c r="E7612" i="16"/>
  <c r="H7611" i="16"/>
  <c r="F7611" i="16"/>
  <c r="K10037" i="16"/>
  <c r="L10037" i="16"/>
  <c r="E7320" i="16"/>
  <c r="E13211" i="16"/>
  <c r="F13208" i="16"/>
  <c r="K13208" i="16"/>
  <c r="L13208" i="16"/>
  <c r="H13208" i="16"/>
  <c r="J13208" i="16"/>
  <c r="I13208" i="16"/>
  <c r="D12918" i="16"/>
  <c r="B12917" i="16"/>
  <c r="C12917" i="16"/>
  <c r="I8959" i="16"/>
  <c r="H8959" i="16"/>
  <c r="F8959" i="16"/>
  <c r="K8959" i="16"/>
  <c r="L8959" i="16"/>
  <c r="E8960" i="16"/>
  <c r="C439" i="16"/>
  <c r="D440" i="16"/>
  <c r="B439" i="16"/>
  <c r="B3124" i="16"/>
  <c r="C3124" i="16"/>
  <c r="C2342" i="16"/>
  <c r="D2343" i="16"/>
  <c r="B2342" i="16"/>
  <c r="E10499" i="16"/>
  <c r="E6123" i="16"/>
  <c r="J6122" i="16"/>
  <c r="H6122" i="16"/>
  <c r="B12034" i="16"/>
  <c r="C12034" i="16"/>
  <c r="J8500" i="16"/>
  <c r="I8500" i="16"/>
  <c r="E8501" i="16"/>
  <c r="H8500" i="16"/>
  <c r="F8500" i="16"/>
  <c r="K8500" i="16"/>
  <c r="L8500" i="16"/>
  <c r="L5906" i="16"/>
  <c r="J14735" i="16"/>
  <c r="I14735" i="16"/>
  <c r="F14735" i="16"/>
  <c r="E14736" i="16"/>
  <c r="E10802" i="16"/>
  <c r="F10801" i="16"/>
  <c r="B14517" i="16"/>
  <c r="C14517" i="16"/>
  <c r="D14518" i="16"/>
  <c r="D13430" i="16"/>
  <c r="C13429" i="16"/>
  <c r="B13429" i="16"/>
  <c r="I9267" i="16"/>
  <c r="B13645" i="16"/>
  <c r="D13646" i="16"/>
  <c r="C13645" i="16"/>
  <c r="B14844" i="16"/>
  <c r="D14845" i="16"/>
  <c r="C14844" i="16"/>
  <c r="J13427" i="16"/>
  <c r="E13428" i="16"/>
  <c r="I13427" i="16"/>
  <c r="H13427" i="16"/>
  <c r="F13427" i="16"/>
  <c r="K13427" i="16"/>
  <c r="L13427" i="16"/>
  <c r="H14190" i="16"/>
  <c r="K14190" i="16"/>
  <c r="L14190" i="16"/>
  <c r="E14083" i="16"/>
  <c r="J14080" i="16"/>
  <c r="H14080" i="16"/>
  <c r="I14080" i="16"/>
  <c r="F14080" i="16"/>
  <c r="K14080" i="16"/>
  <c r="L14080" i="16"/>
  <c r="E5474" i="16"/>
  <c r="K14840" i="16"/>
  <c r="L14840" i="16"/>
  <c r="L10495" i="16"/>
  <c r="E8355" i="16"/>
  <c r="J6019" i="16"/>
  <c r="I6019" i="16"/>
  <c r="E6020" i="16"/>
  <c r="H6019" i="16"/>
  <c r="F6019" i="16"/>
  <c r="D5433" i="16"/>
  <c r="D5432" i="16"/>
  <c r="C5430" i="16"/>
  <c r="D5431" i="16"/>
  <c r="B5430" i="16"/>
  <c r="D3127" i="16"/>
  <c r="B3126" i="16"/>
  <c r="C3126" i="16"/>
  <c r="C5428" i="16"/>
  <c r="B5428" i="16"/>
  <c r="E15172" i="16"/>
  <c r="K5688" i="16"/>
  <c r="L5688" i="16"/>
  <c r="F16043" i="16"/>
  <c r="K16043" i="16"/>
  <c r="L16043" i="16"/>
  <c r="J9267" i="16"/>
  <c r="E11671" i="16"/>
  <c r="H11668" i="16"/>
  <c r="F11668" i="16"/>
  <c r="I11668" i="16"/>
  <c r="J11668" i="16"/>
  <c r="E13972" i="16"/>
  <c r="C1260" i="16"/>
  <c r="B1260" i="16"/>
  <c r="D1261" i="16"/>
  <c r="E9421" i="16"/>
  <c r="E9885" i="16"/>
  <c r="J9882" i="16"/>
  <c r="I9882" i="16"/>
  <c r="H9882" i="16"/>
  <c r="F9882" i="16"/>
  <c r="K9882" i="16"/>
  <c r="L9882" i="16"/>
  <c r="E13109" i="16"/>
  <c r="D16154" i="16"/>
  <c r="B16153" i="16"/>
  <c r="C16153" i="16"/>
  <c r="B3731" i="16"/>
  <c r="C3731" i="16"/>
  <c r="I14190" i="16"/>
  <c r="E5058" i="16"/>
  <c r="J5055" i="16"/>
  <c r="I5055" i="16"/>
  <c r="H5055" i="16"/>
  <c r="F5055" i="16"/>
  <c r="K5055" i="16"/>
  <c r="L5055" i="16"/>
  <c r="E15935" i="16"/>
  <c r="J15934" i="16"/>
  <c r="I15934" i="16"/>
  <c r="F2645" i="16"/>
  <c r="K2645" i="16"/>
  <c r="L2645" i="16"/>
  <c r="D13539" i="16"/>
  <c r="C13538" i="16"/>
  <c r="B13538" i="16"/>
  <c r="E15608" i="16"/>
  <c r="D15173" i="16"/>
  <c r="C15172" i="16"/>
  <c r="B15172" i="16"/>
  <c r="E7957" i="16"/>
  <c r="E10039" i="16"/>
  <c r="H10036" i="16"/>
  <c r="J10036" i="16"/>
  <c r="F10036" i="16"/>
  <c r="K10036" i="16"/>
  <c r="I10036" i="16"/>
  <c r="E16255" i="16"/>
  <c r="E15609" i="16"/>
  <c r="I15606" i="16"/>
  <c r="J15606" i="16"/>
  <c r="F15606" i="16"/>
  <c r="K15606" i="16"/>
  <c r="L15606" i="16"/>
  <c r="H15606" i="16"/>
  <c r="E13110" i="16"/>
  <c r="I13109" i="16"/>
  <c r="F13109" i="16"/>
  <c r="K13109" i="16"/>
  <c r="H13109" i="16"/>
  <c r="E15173" i="16"/>
  <c r="I15170" i="16"/>
  <c r="H15170" i="16"/>
  <c r="F15170" i="16"/>
  <c r="J15170" i="16"/>
  <c r="B14627" i="16"/>
  <c r="C14627" i="16"/>
  <c r="D14628" i="16"/>
  <c r="F15171" i="16"/>
  <c r="B13430" i="16"/>
  <c r="C13430" i="16"/>
  <c r="D13431" i="16"/>
  <c r="L10345" i="16"/>
  <c r="E13013" i="16"/>
  <c r="I13012" i="16"/>
  <c r="D15066" i="16"/>
  <c r="B15065" i="16"/>
  <c r="C15065" i="16"/>
  <c r="B3733" i="16"/>
  <c r="D3734" i="16"/>
  <c r="D3736" i="16"/>
  <c r="C3733" i="16"/>
  <c r="D3735" i="16"/>
  <c r="E9422" i="16"/>
  <c r="I9421" i="16"/>
  <c r="B5432" i="16"/>
  <c r="C5432" i="16"/>
  <c r="D14519" i="16"/>
  <c r="C14518" i="16"/>
  <c r="B14518" i="16"/>
  <c r="E14737" i="16"/>
  <c r="H14734" i="16"/>
  <c r="F14734" i="16"/>
  <c r="K14734" i="16"/>
  <c r="L14734" i="16"/>
  <c r="J14734" i="16"/>
  <c r="I14734" i="16"/>
  <c r="E8502" i="16"/>
  <c r="I8499" i="16"/>
  <c r="H8499" i="16"/>
  <c r="F8499" i="16"/>
  <c r="K8499" i="16"/>
  <c r="J8499" i="16"/>
  <c r="I6122" i="16"/>
  <c r="E8961" i="16"/>
  <c r="F8958" i="16"/>
  <c r="H8958" i="16"/>
  <c r="J8958" i="16"/>
  <c r="I8958" i="16"/>
  <c r="D15391" i="16"/>
  <c r="B15390" i="16"/>
  <c r="C15390" i="16"/>
  <c r="B14299" i="16"/>
  <c r="C14299" i="16"/>
  <c r="D14300" i="16"/>
  <c r="E9270" i="16"/>
  <c r="I8216" i="16"/>
  <c r="K16351" i="16"/>
  <c r="L16351" i="16"/>
  <c r="E13319" i="16"/>
  <c r="I13318" i="16"/>
  <c r="D15828" i="16"/>
  <c r="B15827" i="16"/>
  <c r="C15827" i="16"/>
  <c r="B14411" i="16"/>
  <c r="C14411" i="16"/>
  <c r="D14412" i="16"/>
  <c r="J9729" i="16"/>
  <c r="I12918" i="16"/>
  <c r="E10348" i="16"/>
  <c r="E7721" i="16"/>
  <c r="H7720" i="16"/>
  <c r="E11771" i="16"/>
  <c r="F11768" i="16"/>
  <c r="K11768" i="16"/>
  <c r="L11768" i="16"/>
  <c r="J11768" i="16"/>
  <c r="H11768" i="16"/>
  <c r="I11768" i="16"/>
  <c r="I8083" i="16"/>
  <c r="B16255" i="16"/>
  <c r="C16255" i="16"/>
  <c r="D16256" i="16"/>
  <c r="E7958" i="16"/>
  <c r="H7955" i="16"/>
  <c r="I7955" i="16"/>
  <c r="F7955" i="16"/>
  <c r="J7955" i="16"/>
  <c r="C5431" i="16"/>
  <c r="B5431" i="16"/>
  <c r="E15391" i="16"/>
  <c r="J15388" i="16"/>
  <c r="I15388" i="16"/>
  <c r="H15388" i="16"/>
  <c r="F15388" i="16"/>
  <c r="K15388" i="16"/>
  <c r="B13318" i="16"/>
  <c r="C13318" i="16"/>
  <c r="D13319" i="16"/>
  <c r="E15936" i="16"/>
  <c r="H15933" i="16"/>
  <c r="I15933" i="16"/>
  <c r="F15933" i="16"/>
  <c r="J15933" i="16"/>
  <c r="E11672" i="16"/>
  <c r="E14084" i="16"/>
  <c r="F8216" i="16"/>
  <c r="F2343" i="16"/>
  <c r="K2343" i="16"/>
  <c r="L2343" i="16"/>
  <c r="C2343" i="16"/>
  <c r="B2343" i="16"/>
  <c r="D2344" i="16"/>
  <c r="I7320" i="16"/>
  <c r="E7321" i="16"/>
  <c r="H7320" i="16"/>
  <c r="E13538" i="16"/>
  <c r="I13535" i="16"/>
  <c r="H13535" i="16"/>
  <c r="F13535" i="16"/>
  <c r="K13535" i="16"/>
  <c r="L13535" i="16"/>
  <c r="J13535" i="16"/>
  <c r="E8653" i="16"/>
  <c r="J8650" i="16"/>
  <c r="I8650" i="16"/>
  <c r="H8650" i="16"/>
  <c r="F8650" i="16"/>
  <c r="K8650" i="16"/>
  <c r="B2453" i="16"/>
  <c r="C2453" i="16"/>
  <c r="D2454" i="16"/>
  <c r="F2451" i="16"/>
  <c r="K2451" i="16"/>
  <c r="L2451" i="16"/>
  <c r="C8828" i="16"/>
  <c r="B8828" i="16"/>
  <c r="E11565" i="16"/>
  <c r="H11562" i="16"/>
  <c r="F11562" i="16"/>
  <c r="J11562" i="16"/>
  <c r="I11562" i="16"/>
  <c r="J6218" i="16"/>
  <c r="I6218" i="16"/>
  <c r="H6218" i="16"/>
  <c r="F6218" i="16"/>
  <c r="C14190" i="16"/>
  <c r="B14190" i="16"/>
  <c r="D14191" i="16"/>
  <c r="L9112" i="16"/>
  <c r="B12037" i="16"/>
  <c r="C12037" i="16"/>
  <c r="B13011" i="16"/>
  <c r="C13011" i="16"/>
  <c r="D13012" i="16"/>
  <c r="H12918" i="16"/>
  <c r="K12918" i="16"/>
  <c r="L12918" i="16"/>
  <c r="B15718" i="16"/>
  <c r="C15718" i="16"/>
  <c r="D15719" i="16"/>
  <c r="K13863" i="16"/>
  <c r="L13863" i="16"/>
  <c r="E15827" i="16"/>
  <c r="H15824" i="16"/>
  <c r="J15824" i="16"/>
  <c r="F15824" i="16"/>
  <c r="K15824" i="16"/>
  <c r="I15824" i="16"/>
  <c r="D15282" i="16"/>
  <c r="B15281" i="16"/>
  <c r="C15281" i="16"/>
  <c r="J5365" i="16"/>
  <c r="E5366" i="16"/>
  <c r="H5365" i="16"/>
  <c r="F5365" i="16"/>
  <c r="B16353" i="16"/>
  <c r="C16353" i="16"/>
  <c r="B15608" i="16"/>
  <c r="C15608" i="16"/>
  <c r="D15609" i="16"/>
  <c r="J14844" i="16"/>
  <c r="H14844" i="16"/>
  <c r="F14844" i="16"/>
  <c r="K14844" i="16"/>
  <c r="L14844" i="16"/>
  <c r="E14845" i="16"/>
  <c r="I14844" i="16"/>
  <c r="K4965" i="16"/>
  <c r="D1623" i="16"/>
  <c r="B1622" i="16"/>
  <c r="C1622" i="16"/>
  <c r="E9731" i="16"/>
  <c r="J9728" i="16"/>
  <c r="I9728" i="16"/>
  <c r="H9728" i="16"/>
  <c r="F9728" i="16"/>
  <c r="E13647" i="16"/>
  <c r="H13644" i="16"/>
  <c r="F13644" i="16"/>
  <c r="K13644" i="16"/>
  <c r="L13644" i="16"/>
  <c r="J13644" i="16"/>
  <c r="I13644" i="16"/>
  <c r="L10036" i="16"/>
  <c r="E6124" i="16"/>
  <c r="I6121" i="16"/>
  <c r="H6121" i="16"/>
  <c r="F6121" i="16"/>
  <c r="K6121" i="16"/>
  <c r="L6121" i="16"/>
  <c r="J6121" i="16"/>
  <c r="K8651" i="16"/>
  <c r="D8831" i="16"/>
  <c r="B8830" i="16"/>
  <c r="C8830" i="16"/>
  <c r="D8833" i="16"/>
  <c r="D8832" i="16"/>
  <c r="E15064" i="16"/>
  <c r="I15061" i="16"/>
  <c r="H15061" i="16"/>
  <c r="F15061" i="16"/>
  <c r="K15061" i="16"/>
  <c r="J15061" i="16"/>
  <c r="E8085" i="16"/>
  <c r="F8082" i="16"/>
  <c r="J8082" i="16"/>
  <c r="I8082" i="16"/>
  <c r="H8082" i="16"/>
  <c r="B15173" i="16"/>
  <c r="C15173" i="16"/>
  <c r="D15174" i="16"/>
  <c r="J13972" i="16"/>
  <c r="E13973" i="16"/>
  <c r="F13972" i="16"/>
  <c r="K6019" i="16"/>
  <c r="L6019" i="16"/>
  <c r="I5474" i="16"/>
  <c r="E5475" i="16"/>
  <c r="B13646" i="16"/>
  <c r="C13646" i="16"/>
  <c r="D13647" i="16"/>
  <c r="F13536" i="16"/>
  <c r="I8651" i="16"/>
  <c r="E14519" i="16"/>
  <c r="F14516" i="16"/>
  <c r="J14516" i="16"/>
  <c r="I14516" i="16"/>
  <c r="H14516" i="16"/>
  <c r="I11563" i="16"/>
  <c r="I6219" i="16"/>
  <c r="H15389" i="16"/>
  <c r="D12041" i="16"/>
  <c r="D12040" i="16"/>
  <c r="D12039" i="16"/>
  <c r="B12038" i="16"/>
  <c r="C12038" i="16"/>
  <c r="D13975" i="16"/>
  <c r="B13974" i="16"/>
  <c r="C13974" i="16"/>
  <c r="E5803" i="16"/>
  <c r="I5800" i="16"/>
  <c r="J5800" i="16"/>
  <c r="H5800" i="16"/>
  <c r="F5800" i="16"/>
  <c r="K5800" i="16"/>
  <c r="L5800" i="16"/>
  <c r="J12918" i="16"/>
  <c r="B1984" i="16"/>
  <c r="C1984" i="16"/>
  <c r="D1985" i="16"/>
  <c r="J15825" i="16"/>
  <c r="E15718" i="16"/>
  <c r="J15715" i="16"/>
  <c r="I15715" i="16"/>
  <c r="H15715" i="16"/>
  <c r="F15715" i="16"/>
  <c r="K15715" i="16"/>
  <c r="E8218" i="16"/>
  <c r="H8215" i="16"/>
  <c r="F8215" i="16"/>
  <c r="I8215" i="16"/>
  <c r="J8215" i="16"/>
  <c r="D13757" i="16"/>
  <c r="B13756" i="16"/>
  <c r="C13756" i="16"/>
  <c r="E16046" i="16"/>
  <c r="J5692" i="16"/>
  <c r="E5693" i="16"/>
  <c r="H5692" i="16"/>
  <c r="F5692" i="16"/>
  <c r="J7956" i="16"/>
  <c r="I10801" i="16"/>
  <c r="E14193" i="16"/>
  <c r="K14517" i="16"/>
  <c r="L14517" i="16"/>
  <c r="E15501" i="16"/>
  <c r="E5584" i="16"/>
  <c r="H5583" i="16"/>
  <c r="F5583" i="16"/>
  <c r="I5583" i="16"/>
  <c r="K15716" i="16"/>
  <c r="L15716" i="16"/>
  <c r="D5436" i="16"/>
  <c r="D5435" i="16"/>
  <c r="D5434" i="16"/>
  <c r="B5433" i="16"/>
  <c r="C5433" i="16"/>
  <c r="E16256" i="16"/>
  <c r="H16255" i="16"/>
  <c r="I16255" i="16"/>
  <c r="B16154" i="16"/>
  <c r="C16154" i="16"/>
  <c r="D16155" i="16"/>
  <c r="D1262" i="16"/>
  <c r="B1261" i="16"/>
  <c r="C1261" i="16"/>
  <c r="H15171" i="16"/>
  <c r="J10801" i="16"/>
  <c r="K7611" i="16"/>
  <c r="L7611" i="16"/>
  <c r="K10191" i="16"/>
  <c r="L10191" i="16"/>
  <c r="E15281" i="16"/>
  <c r="H15280" i="16"/>
  <c r="E11453" i="16"/>
  <c r="F11450" i="16"/>
  <c r="I11450" i="16"/>
  <c r="H11450" i="16"/>
  <c r="J11450" i="16"/>
  <c r="H13536" i="16"/>
  <c r="J8651" i="16"/>
  <c r="C8829" i="16"/>
  <c r="B8829" i="16"/>
  <c r="J14517" i="16"/>
  <c r="J11563" i="16"/>
  <c r="E14628" i="16"/>
  <c r="H14625" i="16"/>
  <c r="I14625" i="16"/>
  <c r="F14625" i="16"/>
  <c r="K14625" i="16"/>
  <c r="L14625" i="16"/>
  <c r="J14625" i="16"/>
  <c r="J15389" i="16"/>
  <c r="E9116" i="16"/>
  <c r="C14083" i="16"/>
  <c r="D14084" i="16"/>
  <c r="B14083" i="16"/>
  <c r="D14956" i="16"/>
  <c r="C14955" i="16"/>
  <c r="B14955" i="16"/>
  <c r="E5257" i="16"/>
  <c r="H5256" i="16"/>
  <c r="F5256" i="16"/>
  <c r="K5256" i="16"/>
  <c r="L5256" i="16"/>
  <c r="J5256" i="16"/>
  <c r="I5256" i="16"/>
  <c r="I5801" i="16"/>
  <c r="L5801" i="16"/>
  <c r="C113" i="1"/>
  <c r="B113" i="1"/>
  <c r="H113" i="1"/>
  <c r="I113" i="1"/>
  <c r="A114" i="1"/>
  <c r="D876" i="16"/>
  <c r="B875" i="16"/>
  <c r="C875" i="16"/>
  <c r="F13645" i="16"/>
  <c r="I5910" i="16"/>
  <c r="E5911" i="16"/>
  <c r="J5910" i="16"/>
  <c r="F8805" i="16"/>
  <c r="K8805" i="16"/>
  <c r="L8805" i="16"/>
  <c r="J11769" i="16"/>
  <c r="E7837" i="16"/>
  <c r="I7834" i="16"/>
  <c r="J7834" i="16"/>
  <c r="F7834" i="16"/>
  <c r="H7834" i="16"/>
  <c r="E11081" i="16"/>
  <c r="F11078" i="16"/>
  <c r="K11078" i="16"/>
  <c r="L11078" i="16"/>
  <c r="J11078" i="16"/>
  <c r="I11078" i="16"/>
  <c r="H11078" i="16"/>
  <c r="J15716" i="16"/>
  <c r="E7510" i="16"/>
  <c r="F7507" i="16"/>
  <c r="H7507" i="16"/>
  <c r="J7507" i="16"/>
  <c r="I7507" i="16"/>
  <c r="H4964" i="16"/>
  <c r="F4964" i="16"/>
  <c r="K4964" i="16"/>
  <c r="L4964" i="16"/>
  <c r="J4964" i="16"/>
  <c r="I4964" i="16"/>
  <c r="B318" i="16"/>
  <c r="C318" i="16"/>
  <c r="D319" i="16"/>
  <c r="B14845" i="16"/>
  <c r="C14845" i="16"/>
  <c r="D14846" i="16"/>
  <c r="K11563" i="16"/>
  <c r="L11563" i="16"/>
  <c r="D562" i="16"/>
  <c r="B561" i="16"/>
  <c r="C561" i="16"/>
  <c r="J12917" i="16"/>
  <c r="H12917" i="16"/>
  <c r="F12917" i="16"/>
  <c r="K12917" i="16"/>
  <c r="I12917" i="16"/>
  <c r="E10040" i="16"/>
  <c r="I7956" i="16"/>
  <c r="F15607" i="16"/>
  <c r="K15607" i="16"/>
  <c r="J8355" i="16"/>
  <c r="I8355" i="16"/>
  <c r="E8356" i="16"/>
  <c r="F7956" i="16"/>
  <c r="H15607" i="16"/>
  <c r="F15934" i="16"/>
  <c r="I15171" i="16"/>
  <c r="D3129" i="16"/>
  <c r="B3127" i="16"/>
  <c r="C3127" i="16"/>
  <c r="D3128" i="16"/>
  <c r="D3130" i="16"/>
  <c r="E6021" i="16"/>
  <c r="I6018" i="16"/>
  <c r="H6018" i="16"/>
  <c r="F6018" i="16"/>
  <c r="J6018" i="16"/>
  <c r="E13429" i="16"/>
  <c r="J13426" i="16"/>
  <c r="I13426" i="16"/>
  <c r="F13426" i="16"/>
  <c r="H13426" i="16"/>
  <c r="H14735" i="16"/>
  <c r="K14735" i="16"/>
  <c r="L14735" i="16"/>
  <c r="J8959" i="16"/>
  <c r="E13212" i="16"/>
  <c r="I11451" i="16"/>
  <c r="L11451" i="16"/>
  <c r="I13536" i="16"/>
  <c r="F2452" i="16"/>
  <c r="K2452" i="16"/>
  <c r="L2452" i="16"/>
  <c r="E10655" i="16"/>
  <c r="J10652" i="16"/>
  <c r="I10652" i="16"/>
  <c r="H10652" i="16"/>
  <c r="F10652" i="16"/>
  <c r="B13209" i="16"/>
  <c r="D13210" i="16"/>
  <c r="C13209" i="16"/>
  <c r="K15497" i="16"/>
  <c r="L15497" i="16"/>
  <c r="E14955" i="16"/>
  <c r="J14952" i="16"/>
  <c r="I14952" i="16"/>
  <c r="H14952" i="16"/>
  <c r="F14952" i="16"/>
  <c r="K14952" i="16"/>
  <c r="F14626" i="16"/>
  <c r="J14299" i="16"/>
  <c r="E14300" i="16"/>
  <c r="I14299" i="16"/>
  <c r="H14299" i="16"/>
  <c r="F15389" i="16"/>
  <c r="K15389" i="16"/>
  <c r="E11335" i="16"/>
  <c r="J11332" i="16"/>
  <c r="H11332" i="16"/>
  <c r="F11332" i="16"/>
  <c r="I11332" i="16"/>
  <c r="B12036" i="16"/>
  <c r="C12036" i="16"/>
  <c r="F9729" i="16"/>
  <c r="J5801" i="16"/>
  <c r="E16154" i="16"/>
  <c r="J16151" i="16"/>
  <c r="I16151" i="16"/>
  <c r="H16151" i="16"/>
  <c r="F16151" i="16"/>
  <c r="K16151" i="16"/>
  <c r="L16151" i="16"/>
  <c r="H13645" i="16"/>
  <c r="F15062" i="16"/>
  <c r="E13865" i="16"/>
  <c r="H13862" i="16"/>
  <c r="F13862" i="16"/>
  <c r="J13862" i="16"/>
  <c r="I13862" i="16"/>
  <c r="E9577" i="16"/>
  <c r="F9574" i="16"/>
  <c r="K9574" i="16"/>
  <c r="L9574" i="16"/>
  <c r="J9574" i="16"/>
  <c r="I9574" i="16"/>
  <c r="H9574" i="16"/>
  <c r="J14408" i="16"/>
  <c r="E14409" i="16"/>
  <c r="I14408" i="16"/>
  <c r="H14408" i="16"/>
  <c r="F14408" i="16"/>
  <c r="K14408" i="16"/>
  <c r="L14408" i="16"/>
  <c r="F11769" i="16"/>
  <c r="K11769" i="16"/>
  <c r="L11769" i="16"/>
  <c r="L10943" i="16"/>
  <c r="H7835" i="16"/>
  <c r="I11079" i="16"/>
  <c r="L11079" i="16"/>
  <c r="I7508" i="16"/>
  <c r="L7508" i="16"/>
  <c r="E13756" i="16"/>
  <c r="I13753" i="16"/>
  <c r="J13753" i="16"/>
  <c r="H13753" i="16"/>
  <c r="F13753" i="16"/>
  <c r="K13753" i="16"/>
  <c r="L13753" i="16"/>
  <c r="I4965" i="16"/>
  <c r="E10803" i="16"/>
  <c r="I10800" i="16"/>
  <c r="H10800" i="16"/>
  <c r="F10800" i="16"/>
  <c r="K10800" i="16"/>
  <c r="L10800" i="16"/>
  <c r="J10800" i="16"/>
  <c r="D441" i="16"/>
  <c r="B440" i="16"/>
  <c r="C440" i="16"/>
  <c r="B1069" i="16"/>
  <c r="C1069" i="16"/>
  <c r="D1070" i="16"/>
  <c r="L15825" i="16"/>
  <c r="B16044" i="16"/>
  <c r="C16044" i="16"/>
  <c r="D16045" i="16"/>
  <c r="D2648" i="16"/>
  <c r="B2647" i="16"/>
  <c r="C2647" i="16"/>
  <c r="J15607" i="16"/>
  <c r="C12918" i="16"/>
  <c r="B12918" i="16"/>
  <c r="D12919" i="16"/>
  <c r="D15500" i="16"/>
  <c r="C15499" i="16"/>
  <c r="B15499" i="16"/>
  <c r="K6219" i="16"/>
  <c r="L6219" i="16"/>
  <c r="D15936" i="16"/>
  <c r="C15935" i="16"/>
  <c r="B15935" i="16"/>
  <c r="D13540" i="16"/>
  <c r="B13539" i="16"/>
  <c r="C13539" i="16"/>
  <c r="H7956" i="16"/>
  <c r="I15607" i="16"/>
  <c r="H15934" i="16"/>
  <c r="E5059" i="16"/>
  <c r="E9886" i="16"/>
  <c r="K11668" i="16"/>
  <c r="L11668" i="16"/>
  <c r="J15171" i="16"/>
  <c r="H10801" i="16"/>
  <c r="K10801" i="16"/>
  <c r="L10801" i="16"/>
  <c r="F6122" i="16"/>
  <c r="K6122" i="16"/>
  <c r="L6122" i="16"/>
  <c r="E10500" i="16"/>
  <c r="H10499" i="16"/>
  <c r="E7613" i="16"/>
  <c r="J7610" i="16"/>
  <c r="I7610" i="16"/>
  <c r="H7610" i="16"/>
  <c r="F7610" i="16"/>
  <c r="K7610" i="16"/>
  <c r="L7610" i="16"/>
  <c r="E10193" i="16"/>
  <c r="F10190" i="16"/>
  <c r="J10190" i="16"/>
  <c r="H10190" i="16"/>
  <c r="I10190" i="16"/>
  <c r="K14189" i="16"/>
  <c r="L14189" i="16"/>
  <c r="J11451" i="16"/>
  <c r="J13536" i="16"/>
  <c r="K9266" i="16"/>
  <c r="L9266" i="16"/>
  <c r="H8216" i="16"/>
  <c r="L9267" i="16"/>
  <c r="E11212" i="16"/>
  <c r="H14626" i="16"/>
  <c r="I15389" i="16"/>
  <c r="B682" i="16"/>
  <c r="C682" i="16"/>
  <c r="D683" i="16"/>
  <c r="H9729" i="16"/>
  <c r="E10946" i="16"/>
  <c r="K16152" i="16"/>
  <c r="L16152" i="16"/>
  <c r="C13109" i="16"/>
  <c r="B13109" i="16"/>
  <c r="D13110" i="16"/>
  <c r="J7411" i="16"/>
  <c r="I7411" i="16"/>
  <c r="E7412" i="16"/>
  <c r="H7411" i="16"/>
  <c r="I13645" i="16"/>
  <c r="H15062" i="16"/>
  <c r="B13865" i="16"/>
  <c r="D13866" i="16"/>
  <c r="C13865" i="16"/>
  <c r="E5154" i="16"/>
  <c r="H5153" i="16"/>
  <c r="F5153" i="16"/>
  <c r="K5153" i="16"/>
  <c r="L5153" i="16"/>
  <c r="J5153" i="16"/>
  <c r="I5153" i="16"/>
  <c r="E8807" i="16"/>
  <c r="I8804" i="16"/>
  <c r="F8804" i="16"/>
  <c r="K8804" i="16"/>
  <c r="L8804" i="16"/>
  <c r="J8804" i="16"/>
  <c r="H8804" i="16"/>
  <c r="F7835" i="16"/>
  <c r="K7835" i="16"/>
  <c r="L7835" i="16"/>
  <c r="F8083" i="16"/>
  <c r="K8083" i="16"/>
  <c r="L8083" i="16"/>
  <c r="D14737" i="16"/>
  <c r="B14736" i="16"/>
  <c r="C14736" i="16"/>
  <c r="J7508" i="16"/>
  <c r="J13754" i="16"/>
  <c r="J4965" i="16"/>
  <c r="D684" i="16"/>
  <c r="B683" i="16"/>
  <c r="C683" i="16"/>
  <c r="I11212" i="16"/>
  <c r="E11213" i="16"/>
  <c r="H11212" i="16"/>
  <c r="F11212" i="16"/>
  <c r="D2649" i="16"/>
  <c r="B2648" i="16"/>
  <c r="C2648" i="16"/>
  <c r="E10804" i="16"/>
  <c r="K13862" i="16"/>
  <c r="L13862" i="16"/>
  <c r="K6018" i="16"/>
  <c r="L6018" i="16"/>
  <c r="B3129" i="16"/>
  <c r="C3129" i="16"/>
  <c r="E5912" i="16"/>
  <c r="J5909" i="16"/>
  <c r="I5909" i="16"/>
  <c r="H5909" i="16"/>
  <c r="F5909" i="16"/>
  <c r="K5909" i="16"/>
  <c r="E14629" i="16"/>
  <c r="B16155" i="16"/>
  <c r="C16155" i="16"/>
  <c r="D16156" i="16"/>
  <c r="K5583" i="16"/>
  <c r="L5583" i="16"/>
  <c r="K5692" i="16"/>
  <c r="E16047" i="16"/>
  <c r="I16046" i="16"/>
  <c r="H16046" i="16"/>
  <c r="D1986" i="16"/>
  <c r="B1985" i="16"/>
  <c r="C1985" i="16"/>
  <c r="E5804" i="16"/>
  <c r="D12044" i="16"/>
  <c r="D12043" i="16"/>
  <c r="D12042" i="16"/>
  <c r="B12041" i="16"/>
  <c r="C12041" i="16"/>
  <c r="E14520" i="16"/>
  <c r="E5476" i="16"/>
  <c r="I5473" i="16"/>
  <c r="J5473" i="16"/>
  <c r="H5473" i="16"/>
  <c r="F5473" i="16"/>
  <c r="E8086" i="16"/>
  <c r="D8836" i="16"/>
  <c r="D8835" i="16"/>
  <c r="C8833" i="16"/>
  <c r="D8834" i="16"/>
  <c r="B8833" i="16"/>
  <c r="E6125" i="16"/>
  <c r="E15828" i="16"/>
  <c r="E10349" i="16"/>
  <c r="H10348" i="16"/>
  <c r="E9423" i="16"/>
  <c r="I9420" i="16"/>
  <c r="H9420" i="16"/>
  <c r="J9420" i="16"/>
  <c r="F9420" i="16"/>
  <c r="K9420" i="16"/>
  <c r="L9420" i="16"/>
  <c r="D15067" i="16"/>
  <c r="C15066" i="16"/>
  <c r="B15066" i="16"/>
  <c r="B13540" i="16"/>
  <c r="C13540" i="16"/>
  <c r="D13541" i="16"/>
  <c r="C15500" i="16"/>
  <c r="B15500" i="16"/>
  <c r="D15501" i="16"/>
  <c r="E16155" i="16"/>
  <c r="K14626" i="16"/>
  <c r="L14626" i="16"/>
  <c r="D13211" i="16"/>
  <c r="C13210" i="16"/>
  <c r="B13210" i="16"/>
  <c r="B14846" i="16"/>
  <c r="D14847" i="16"/>
  <c r="C14846" i="16"/>
  <c r="I9116" i="16"/>
  <c r="E9117" i="16"/>
  <c r="H9116" i="16"/>
  <c r="F9116" i="16"/>
  <c r="B5434" i="16"/>
  <c r="C5434" i="16"/>
  <c r="E8219" i="16"/>
  <c r="D15175" i="16"/>
  <c r="B15174" i="16"/>
  <c r="C15174" i="16"/>
  <c r="E7959" i="16"/>
  <c r="E13320" i="16"/>
  <c r="H13317" i="16"/>
  <c r="J13317" i="16"/>
  <c r="I13317" i="16"/>
  <c r="F13317" i="16"/>
  <c r="K13317" i="16"/>
  <c r="L13317" i="16"/>
  <c r="B14300" i="16"/>
  <c r="D14301" i="16"/>
  <c r="C14300" i="16"/>
  <c r="E8503" i="16"/>
  <c r="D14520" i="16"/>
  <c r="B14519" i="16"/>
  <c r="C14519" i="16"/>
  <c r="C3735" i="16"/>
  <c r="B3735" i="16"/>
  <c r="F13012" i="16"/>
  <c r="E7413" i="16"/>
  <c r="H7410" i="16"/>
  <c r="F7410" i="16"/>
  <c r="K7410" i="16"/>
  <c r="L7410" i="16"/>
  <c r="I7410" i="16"/>
  <c r="J7410" i="16"/>
  <c r="I10499" i="16"/>
  <c r="E5060" i="16"/>
  <c r="H5059" i="16"/>
  <c r="F5059" i="16"/>
  <c r="K5059" i="16"/>
  <c r="B12919" i="16"/>
  <c r="C12919" i="16"/>
  <c r="E13866" i="16"/>
  <c r="E11336" i="16"/>
  <c r="L14952" i="16"/>
  <c r="K15934" i="16"/>
  <c r="L15934" i="16"/>
  <c r="L15607" i="16"/>
  <c r="L12917" i="16"/>
  <c r="E7838" i="16"/>
  <c r="K13645" i="16"/>
  <c r="L13645" i="16"/>
  <c r="B14956" i="16"/>
  <c r="C14956" i="16"/>
  <c r="D14957" i="16"/>
  <c r="K11450" i="16"/>
  <c r="L11450" i="16"/>
  <c r="E5585" i="16"/>
  <c r="F5582" i="16"/>
  <c r="K5582" i="16"/>
  <c r="H5582" i="16"/>
  <c r="J5582" i="16"/>
  <c r="I5582" i="16"/>
  <c r="E5694" i="16"/>
  <c r="H5691" i="16"/>
  <c r="F5691" i="16"/>
  <c r="K5691" i="16"/>
  <c r="L5691" i="16"/>
  <c r="I5691" i="16"/>
  <c r="J5691" i="16"/>
  <c r="L15715" i="16"/>
  <c r="D13976" i="16"/>
  <c r="B13975" i="16"/>
  <c r="C13975" i="16"/>
  <c r="K13536" i="16"/>
  <c r="L13536" i="16"/>
  <c r="J5474" i="16"/>
  <c r="L15061" i="16"/>
  <c r="C8831" i="16"/>
  <c r="B8831" i="16"/>
  <c r="E8654" i="16"/>
  <c r="J7319" i="16"/>
  <c r="I7319" i="16"/>
  <c r="F7319" i="16"/>
  <c r="H7319" i="16"/>
  <c r="E15937" i="16"/>
  <c r="E15392" i="16"/>
  <c r="D16257" i="16"/>
  <c r="C16256" i="16"/>
  <c r="B16256" i="16"/>
  <c r="E11772" i="16"/>
  <c r="K8958" i="16"/>
  <c r="L8958" i="16"/>
  <c r="J13012" i="16"/>
  <c r="K15171" i="16"/>
  <c r="L15171" i="16"/>
  <c r="E15174" i="16"/>
  <c r="E7614" i="16"/>
  <c r="E5155" i="16"/>
  <c r="H5152" i="16"/>
  <c r="F5152" i="16"/>
  <c r="K5152" i="16"/>
  <c r="J5152" i="16"/>
  <c r="I5152" i="16"/>
  <c r="F7411" i="16"/>
  <c r="K7411" i="16"/>
  <c r="L7411" i="16"/>
  <c r="K10190" i="16"/>
  <c r="L10190" i="16"/>
  <c r="C16045" i="16"/>
  <c r="B16045" i="16"/>
  <c r="D16046" i="16"/>
  <c r="D442" i="16"/>
  <c r="B441" i="16"/>
  <c r="C441" i="16"/>
  <c r="K15062" i="16"/>
  <c r="L15062" i="16"/>
  <c r="K9729" i="16"/>
  <c r="L9729" i="16"/>
  <c r="L15389" i="16"/>
  <c r="K10652" i="16"/>
  <c r="L10652" i="16"/>
  <c r="K13426" i="16"/>
  <c r="L13426" i="16"/>
  <c r="E6022" i="16"/>
  <c r="E11454" i="16"/>
  <c r="C5435" i="16"/>
  <c r="B5435" i="16"/>
  <c r="I5692" i="16"/>
  <c r="L8651" i="16"/>
  <c r="E9732" i="16"/>
  <c r="E14846" i="16"/>
  <c r="F14843" i="16"/>
  <c r="K14843" i="16"/>
  <c r="L14843" i="16"/>
  <c r="H14843" i="16"/>
  <c r="J14843" i="16"/>
  <c r="I14843" i="16"/>
  <c r="B15282" i="16"/>
  <c r="C15282" i="16"/>
  <c r="D15283" i="16"/>
  <c r="D15720" i="16"/>
  <c r="C15719" i="16"/>
  <c r="B15719" i="16"/>
  <c r="D2455" i="16"/>
  <c r="B2454" i="16"/>
  <c r="C2454" i="16"/>
  <c r="F7320" i="16"/>
  <c r="K7320" i="16"/>
  <c r="L7320" i="16"/>
  <c r="K8216" i="16"/>
  <c r="L8216" i="16"/>
  <c r="E8962" i="16"/>
  <c r="D3739" i="16"/>
  <c r="D3738" i="16"/>
  <c r="D3737" i="16"/>
  <c r="B3736" i="16"/>
  <c r="C3736" i="16"/>
  <c r="D14629" i="16"/>
  <c r="B14628" i="16"/>
  <c r="C14628" i="16"/>
  <c r="E10501" i="16"/>
  <c r="H10498" i="16"/>
  <c r="F10498" i="16"/>
  <c r="I10498" i="16"/>
  <c r="J10498" i="16"/>
  <c r="D3131" i="16"/>
  <c r="B3130" i="16"/>
  <c r="C3130" i="16"/>
  <c r="D3133" i="16"/>
  <c r="D3132" i="16"/>
  <c r="K7956" i="16"/>
  <c r="L7956" i="16"/>
  <c r="D320" i="16"/>
  <c r="B319" i="16"/>
  <c r="C319" i="16"/>
  <c r="D14085" i="16"/>
  <c r="B14084" i="16"/>
  <c r="C14084" i="16"/>
  <c r="E15282" i="16"/>
  <c r="J15279" i="16"/>
  <c r="I15279" i="16"/>
  <c r="H15279" i="16"/>
  <c r="F15279" i="16"/>
  <c r="D5438" i="16"/>
  <c r="D5437" i="16"/>
  <c r="B5436" i="16"/>
  <c r="C5436" i="16"/>
  <c r="D5439" i="16"/>
  <c r="E14194" i="16"/>
  <c r="I14193" i="16"/>
  <c r="B13757" i="16"/>
  <c r="C13757" i="16"/>
  <c r="D13758" i="16"/>
  <c r="D13648" i="16"/>
  <c r="C13647" i="16"/>
  <c r="B13647" i="16"/>
  <c r="K5365" i="16"/>
  <c r="B14191" i="16"/>
  <c r="C14191" i="16"/>
  <c r="D14192" i="16"/>
  <c r="F11672" i="16"/>
  <c r="J11672" i="16"/>
  <c r="E11673" i="16"/>
  <c r="D13320" i="16"/>
  <c r="C13319" i="16"/>
  <c r="B13319" i="16"/>
  <c r="E7722" i="16"/>
  <c r="F7719" i="16"/>
  <c r="K7719" i="16"/>
  <c r="L7719" i="16"/>
  <c r="J7719" i="16"/>
  <c r="H7719" i="16"/>
  <c r="I7719" i="16"/>
  <c r="B15828" i="16"/>
  <c r="C15828" i="16"/>
  <c r="D15829" i="16"/>
  <c r="C3734" i="16"/>
  <c r="B3734" i="16"/>
  <c r="E13014" i="16"/>
  <c r="H13011" i="16"/>
  <c r="F13011" i="16"/>
  <c r="K13011" i="16"/>
  <c r="I13011" i="16"/>
  <c r="J13011" i="16"/>
  <c r="L13109" i="16"/>
  <c r="E15610" i="16"/>
  <c r="E10194" i="16"/>
  <c r="D13867" i="16"/>
  <c r="B13866" i="16"/>
  <c r="C13866" i="16"/>
  <c r="J10499" i="16"/>
  <c r="I9886" i="16"/>
  <c r="E9887" i="16"/>
  <c r="H9886" i="16"/>
  <c r="F9886" i="16"/>
  <c r="D15937" i="16"/>
  <c r="B15936" i="16"/>
  <c r="C15936" i="16"/>
  <c r="E9578" i="16"/>
  <c r="B3128" i="16"/>
  <c r="C3128" i="16"/>
  <c r="E8357" i="16"/>
  <c r="J8354" i="16"/>
  <c r="H8354" i="16"/>
  <c r="F8354" i="16"/>
  <c r="K8354" i="16"/>
  <c r="L8354" i="16"/>
  <c r="I8354" i="16"/>
  <c r="E11082" i="16"/>
  <c r="D877" i="16"/>
  <c r="B876" i="16"/>
  <c r="C876" i="16"/>
  <c r="J15280" i="16"/>
  <c r="E16257" i="16"/>
  <c r="J16254" i="16"/>
  <c r="I16254" i="16"/>
  <c r="H16254" i="16"/>
  <c r="F16254" i="16"/>
  <c r="J15501" i="16"/>
  <c r="E15502" i="16"/>
  <c r="E13974" i="16"/>
  <c r="I13971" i="16"/>
  <c r="J13971" i="16"/>
  <c r="H13971" i="16"/>
  <c r="F13971" i="16"/>
  <c r="E15065" i="16"/>
  <c r="D1624" i="16"/>
  <c r="B1623" i="16"/>
  <c r="C1623" i="16"/>
  <c r="L15824" i="16"/>
  <c r="K11562" i="16"/>
  <c r="L11562" i="16"/>
  <c r="J7320" i="16"/>
  <c r="E14085" i="16"/>
  <c r="F14084" i="16"/>
  <c r="K14084" i="16"/>
  <c r="L14084" i="16"/>
  <c r="I14084" i="16"/>
  <c r="J14084" i="16"/>
  <c r="H14084" i="16"/>
  <c r="F7720" i="16"/>
  <c r="K7720" i="16"/>
  <c r="J13318" i="16"/>
  <c r="E9271" i="16"/>
  <c r="H9270" i="16"/>
  <c r="F9270" i="16"/>
  <c r="J9421" i="16"/>
  <c r="H13012" i="16"/>
  <c r="E10947" i="16"/>
  <c r="H10946" i="16"/>
  <c r="F10946" i="16"/>
  <c r="K10946" i="16"/>
  <c r="J10946" i="16"/>
  <c r="D13111" i="16"/>
  <c r="C13110" i="16"/>
  <c r="B13110" i="16"/>
  <c r="F10499" i="16"/>
  <c r="K10499" i="16"/>
  <c r="L10499" i="16"/>
  <c r="E13757" i="16"/>
  <c r="E14301" i="16"/>
  <c r="I14298" i="16"/>
  <c r="H14298" i="16"/>
  <c r="F14298" i="16"/>
  <c r="K14298" i="16"/>
  <c r="L14298" i="16"/>
  <c r="J14298" i="16"/>
  <c r="E14956" i="16"/>
  <c r="E13430" i="16"/>
  <c r="H8355" i="16"/>
  <c r="J10040" i="16"/>
  <c r="I10040" i="16"/>
  <c r="E10041" i="16"/>
  <c r="H10040" i="16"/>
  <c r="F10040" i="16"/>
  <c r="K10040" i="16"/>
  <c r="L10040" i="16"/>
  <c r="K7507" i="16"/>
  <c r="L7507" i="16"/>
  <c r="F5910" i="16"/>
  <c r="H114" i="1"/>
  <c r="I114" i="1"/>
  <c r="C114" i="1"/>
  <c r="B114" i="1"/>
  <c r="A115" i="1"/>
  <c r="I15280" i="16"/>
  <c r="B1262" i="16"/>
  <c r="C1262" i="16"/>
  <c r="D1263" i="16"/>
  <c r="J16255" i="16"/>
  <c r="E15719" i="16"/>
  <c r="C12039" i="16"/>
  <c r="B12039" i="16"/>
  <c r="F5474" i="16"/>
  <c r="K5474" i="16"/>
  <c r="L5474" i="16"/>
  <c r="H13972" i="16"/>
  <c r="K13972" i="16"/>
  <c r="L13972" i="16"/>
  <c r="B8832" i="16"/>
  <c r="C8832" i="16"/>
  <c r="E13648" i="16"/>
  <c r="E5367" i="16"/>
  <c r="J5364" i="16"/>
  <c r="I5364" i="16"/>
  <c r="H5364" i="16"/>
  <c r="F5364" i="16"/>
  <c r="K5364" i="16"/>
  <c r="L5364" i="16"/>
  <c r="L8650" i="16"/>
  <c r="D2345" i="16"/>
  <c r="B2344" i="16"/>
  <c r="C2344" i="16"/>
  <c r="F2342" i="16"/>
  <c r="K2342" i="16"/>
  <c r="L2342" i="16"/>
  <c r="L15388" i="16"/>
  <c r="K7955" i="16"/>
  <c r="L7955" i="16"/>
  <c r="I7720" i="16"/>
  <c r="F13318" i="16"/>
  <c r="B15391" i="16"/>
  <c r="C15391" i="16"/>
  <c r="D15392" i="16"/>
  <c r="L8499" i="16"/>
  <c r="E14738" i="16"/>
  <c r="F9421" i="16"/>
  <c r="K9421" i="16"/>
  <c r="L9421" i="16"/>
  <c r="E13111" i="16"/>
  <c r="I13108" i="16"/>
  <c r="F13108" i="16"/>
  <c r="H13108" i="16"/>
  <c r="J13108" i="16"/>
  <c r="E8808" i="16"/>
  <c r="D14738" i="16"/>
  <c r="B14737" i="16"/>
  <c r="C14737" i="16"/>
  <c r="B1070" i="16"/>
  <c r="C1070" i="16"/>
  <c r="D1071" i="16"/>
  <c r="E14410" i="16"/>
  <c r="J14407" i="16"/>
  <c r="I14407" i="16"/>
  <c r="H14407" i="16"/>
  <c r="F14407" i="16"/>
  <c r="K14407" i="16"/>
  <c r="L14407" i="16"/>
  <c r="K11332" i="16"/>
  <c r="L11332" i="16"/>
  <c r="F14299" i="16"/>
  <c r="K14299" i="16"/>
  <c r="L14299" i="16"/>
  <c r="E10656" i="16"/>
  <c r="E13213" i="16"/>
  <c r="I13212" i="16"/>
  <c r="F13212" i="16"/>
  <c r="F8355" i="16"/>
  <c r="B562" i="16"/>
  <c r="C562" i="16"/>
  <c r="D563" i="16"/>
  <c r="E7511" i="16"/>
  <c r="K7834" i="16"/>
  <c r="L7834" i="16"/>
  <c r="H5910" i="16"/>
  <c r="E5258" i="16"/>
  <c r="J5255" i="16"/>
  <c r="I5255" i="16"/>
  <c r="H5255" i="16"/>
  <c r="F5255" i="16"/>
  <c r="F15280" i="16"/>
  <c r="K15280" i="16"/>
  <c r="L15280" i="16"/>
  <c r="F16255" i="16"/>
  <c r="K16255" i="16"/>
  <c r="L16255" i="16"/>
  <c r="J5583" i="16"/>
  <c r="K8215" i="16"/>
  <c r="L8215" i="16"/>
  <c r="B12040" i="16"/>
  <c r="C12040" i="16"/>
  <c r="K14516" i="16"/>
  <c r="L14516" i="16"/>
  <c r="H5474" i="16"/>
  <c r="I13972" i="16"/>
  <c r="K8082" i="16"/>
  <c r="L8082" i="16"/>
  <c r="K9728" i="16"/>
  <c r="L9728" i="16"/>
  <c r="L4965" i="16"/>
  <c r="B15609" i="16"/>
  <c r="D15610" i="16"/>
  <c r="C15609" i="16"/>
  <c r="I5365" i="16"/>
  <c r="D13013" i="16"/>
  <c r="B13012" i="16"/>
  <c r="C13012" i="16"/>
  <c r="K6218" i="16"/>
  <c r="L6218" i="16"/>
  <c r="E11566" i="16"/>
  <c r="E13539" i="16"/>
  <c r="K15933" i="16"/>
  <c r="L15933" i="16"/>
  <c r="J7720" i="16"/>
  <c r="D14413" i="16"/>
  <c r="B14412" i="16"/>
  <c r="C14412" i="16"/>
  <c r="H13318" i="16"/>
  <c r="H9421" i="16"/>
  <c r="B13431" i="16"/>
  <c r="D13432" i="16"/>
  <c r="C13431" i="16"/>
  <c r="K15170" i="16"/>
  <c r="L15170" i="16"/>
  <c r="J13109" i="16"/>
  <c r="B14413" i="16"/>
  <c r="C14413" i="16"/>
  <c r="D14414" i="16"/>
  <c r="B13013" i="16"/>
  <c r="C13013" i="16"/>
  <c r="D13014" i="16"/>
  <c r="K8355" i="16"/>
  <c r="L8355" i="16"/>
  <c r="I10656" i="16"/>
  <c r="E10657" i="16"/>
  <c r="H10656" i="16"/>
  <c r="F10656" i="16"/>
  <c r="J10656" i="16"/>
  <c r="K5255" i="16"/>
  <c r="L5255" i="16"/>
  <c r="H13212" i="16"/>
  <c r="E14411" i="16"/>
  <c r="E13112" i="16"/>
  <c r="D15393" i="16"/>
  <c r="B15392" i="16"/>
  <c r="C15392" i="16"/>
  <c r="E5368" i="16"/>
  <c r="E14302" i="16"/>
  <c r="K13971" i="16"/>
  <c r="L13971" i="16"/>
  <c r="E15503" i="16"/>
  <c r="F15500" i="16"/>
  <c r="K15500" i="16"/>
  <c r="L15500" i="16"/>
  <c r="H15500" i="16"/>
  <c r="J15500" i="16"/>
  <c r="I15500" i="16"/>
  <c r="K9886" i="16"/>
  <c r="L9886" i="16"/>
  <c r="E15611" i="16"/>
  <c r="I15610" i="16"/>
  <c r="E5586" i="16"/>
  <c r="E13321" i="16"/>
  <c r="B15175" i="16"/>
  <c r="C15175" i="16"/>
  <c r="D15176" i="16"/>
  <c r="K9116" i="16"/>
  <c r="L9116" i="16"/>
  <c r="J15828" i="16"/>
  <c r="I15828" i="16"/>
  <c r="E15829" i="16"/>
  <c r="K5473" i="16"/>
  <c r="L5473" i="16"/>
  <c r="J14520" i="16"/>
  <c r="I14520" i="16"/>
  <c r="E14521" i="16"/>
  <c r="F14520" i="16"/>
  <c r="F16046" i="16"/>
  <c r="K16046" i="16"/>
  <c r="L16046" i="16"/>
  <c r="K11212" i="16"/>
  <c r="L11212" i="16"/>
  <c r="B13432" i="16"/>
  <c r="C13432" i="16"/>
  <c r="D13433" i="16"/>
  <c r="E10350" i="16"/>
  <c r="J10347" i="16"/>
  <c r="I10347" i="16"/>
  <c r="F10347" i="16"/>
  <c r="K10347" i="16"/>
  <c r="H10347" i="16"/>
  <c r="D15611" i="16"/>
  <c r="B15610" i="16"/>
  <c r="C15610" i="16"/>
  <c r="C1263" i="16"/>
  <c r="D1264" i="16"/>
  <c r="B1263" i="16"/>
  <c r="K5910" i="16"/>
  <c r="L5910" i="16"/>
  <c r="E14957" i="16"/>
  <c r="K16254" i="16"/>
  <c r="L16254" i="16"/>
  <c r="B877" i="16"/>
  <c r="C877" i="16"/>
  <c r="D878" i="16"/>
  <c r="E9579" i="16"/>
  <c r="H9578" i="16"/>
  <c r="J9578" i="16"/>
  <c r="E9888" i="16"/>
  <c r="J9885" i="16"/>
  <c r="I9885" i="16"/>
  <c r="H9885" i="16"/>
  <c r="F9885" i="16"/>
  <c r="K9885" i="16"/>
  <c r="L9885" i="16"/>
  <c r="J10194" i="16"/>
  <c r="I10194" i="16"/>
  <c r="E10195" i="16"/>
  <c r="H10194" i="16"/>
  <c r="F10194" i="16"/>
  <c r="B15829" i="16"/>
  <c r="D15830" i="16"/>
  <c r="C15829" i="16"/>
  <c r="B13758" i="16"/>
  <c r="C13758" i="16"/>
  <c r="D13759" i="16"/>
  <c r="C5439" i="16"/>
  <c r="D5440" i="16"/>
  <c r="B5439" i="16"/>
  <c r="D5442" i="16"/>
  <c r="D5441" i="16"/>
  <c r="K10498" i="16"/>
  <c r="L10498" i="16"/>
  <c r="D15721" i="16"/>
  <c r="B15720" i="16"/>
  <c r="C15720" i="16"/>
  <c r="E14847" i="16"/>
  <c r="E7615" i="16"/>
  <c r="B16257" i="16"/>
  <c r="D16258" i="16"/>
  <c r="C16257" i="16"/>
  <c r="D14958" i="16"/>
  <c r="B14957" i="16"/>
  <c r="C14957" i="16"/>
  <c r="C14301" i="16"/>
  <c r="B14301" i="16"/>
  <c r="D14302" i="16"/>
  <c r="E9118" i="16"/>
  <c r="F9115" i="16"/>
  <c r="K9115" i="16"/>
  <c r="L9115" i="16"/>
  <c r="I9115" i="16"/>
  <c r="J9115" i="16"/>
  <c r="H9115" i="16"/>
  <c r="D13212" i="16"/>
  <c r="B13211" i="16"/>
  <c r="C13211" i="16"/>
  <c r="I10348" i="16"/>
  <c r="D8839" i="16"/>
  <c r="D8838" i="16"/>
  <c r="D8837" i="16"/>
  <c r="B8836" i="16"/>
  <c r="C8836" i="16"/>
  <c r="E5913" i="16"/>
  <c r="E10805" i="16"/>
  <c r="H10804" i="16"/>
  <c r="E11214" i="16"/>
  <c r="H11211" i="16"/>
  <c r="F11211" i="16"/>
  <c r="I11211" i="16"/>
  <c r="J11211" i="16"/>
  <c r="D2346" i="16"/>
  <c r="B2345" i="16"/>
  <c r="C2345" i="16"/>
  <c r="K9270" i="16"/>
  <c r="C1624" i="16"/>
  <c r="D1625" i="16"/>
  <c r="B1624" i="16"/>
  <c r="E7723" i="16"/>
  <c r="E14195" i="16"/>
  <c r="J14192" i="16"/>
  <c r="I14192" i="16"/>
  <c r="H14192" i="16"/>
  <c r="F14192" i="16"/>
  <c r="K14192" i="16"/>
  <c r="B3737" i="16"/>
  <c r="C3737" i="16"/>
  <c r="J15174" i="16"/>
  <c r="E15175" i="16"/>
  <c r="E11337" i="16"/>
  <c r="H11336" i="16"/>
  <c r="F11336" i="16"/>
  <c r="K11336" i="16"/>
  <c r="I11336" i="16"/>
  <c r="J11336" i="16"/>
  <c r="I8219" i="16"/>
  <c r="E8220" i="16"/>
  <c r="H8219" i="16"/>
  <c r="F8219" i="16"/>
  <c r="K8219" i="16"/>
  <c r="L8219" i="16"/>
  <c r="B15067" i="16"/>
  <c r="C15067" i="16"/>
  <c r="D15068" i="16"/>
  <c r="E13214" i="16"/>
  <c r="I13211" i="16"/>
  <c r="F13211" i="16"/>
  <c r="J13211" i="16"/>
  <c r="H13211" i="16"/>
  <c r="K13318" i="16"/>
  <c r="L13318" i="16"/>
  <c r="E9272" i="16"/>
  <c r="J9269" i="16"/>
  <c r="I9269" i="16"/>
  <c r="H9269" i="16"/>
  <c r="F9269" i="16"/>
  <c r="K9269" i="16"/>
  <c r="C14192" i="16"/>
  <c r="B14192" i="16"/>
  <c r="D14193" i="16"/>
  <c r="E15283" i="16"/>
  <c r="C3132" i="16"/>
  <c r="B3132" i="16"/>
  <c r="C3738" i="16"/>
  <c r="B3738" i="16"/>
  <c r="B15283" i="16"/>
  <c r="D15284" i="16"/>
  <c r="C15283" i="16"/>
  <c r="I6022" i="16"/>
  <c r="E6023" i="16"/>
  <c r="H6022" i="16"/>
  <c r="F6022" i="16"/>
  <c r="E8655" i="16"/>
  <c r="H8654" i="16"/>
  <c r="F8654" i="16"/>
  <c r="I8654" i="16"/>
  <c r="J8654" i="16"/>
  <c r="E5695" i="16"/>
  <c r="B14520" i="16"/>
  <c r="C14520" i="16"/>
  <c r="D14521" i="16"/>
  <c r="J10348" i="16"/>
  <c r="J6125" i="16"/>
  <c r="E6126" i="16"/>
  <c r="H6125" i="16"/>
  <c r="B12042" i="16"/>
  <c r="C12042" i="16"/>
  <c r="E16048" i="16"/>
  <c r="I16045" i="16"/>
  <c r="H16045" i="16"/>
  <c r="F16045" i="16"/>
  <c r="K16045" i="16"/>
  <c r="J16045" i="16"/>
  <c r="E7512" i="16"/>
  <c r="H7511" i="16"/>
  <c r="F7511" i="16"/>
  <c r="I7511" i="16"/>
  <c r="J7511" i="16"/>
  <c r="D13112" i="16"/>
  <c r="B13111" i="16"/>
  <c r="C13111" i="16"/>
  <c r="I9270" i="16"/>
  <c r="E14086" i="16"/>
  <c r="I14083" i="16"/>
  <c r="H14083" i="16"/>
  <c r="F14083" i="16"/>
  <c r="J14083" i="16"/>
  <c r="E13975" i="16"/>
  <c r="E8358" i="16"/>
  <c r="D13321" i="16"/>
  <c r="C13320" i="16"/>
  <c r="B13320" i="16"/>
  <c r="C5437" i="16"/>
  <c r="B5437" i="16"/>
  <c r="D3136" i="16"/>
  <c r="D3135" i="16"/>
  <c r="D3134" i="16"/>
  <c r="B3133" i="16"/>
  <c r="C3133" i="16"/>
  <c r="E10502" i="16"/>
  <c r="D3742" i="16"/>
  <c r="D3741" i="16"/>
  <c r="D3740" i="16"/>
  <c r="B3739" i="16"/>
  <c r="C3739" i="16"/>
  <c r="C442" i="16"/>
  <c r="D443" i="16"/>
  <c r="B442" i="16"/>
  <c r="J15392" i="16"/>
  <c r="E15393" i="16"/>
  <c r="I15392" i="16"/>
  <c r="H15392" i="16"/>
  <c r="F15392" i="16"/>
  <c r="K15392" i="16"/>
  <c r="L15392" i="16"/>
  <c r="J15937" i="16"/>
  <c r="E15938" i="16"/>
  <c r="I15937" i="16"/>
  <c r="E7960" i="16"/>
  <c r="H7959" i="16"/>
  <c r="I7959" i="16"/>
  <c r="J7959" i="16"/>
  <c r="J9116" i="16"/>
  <c r="C13541" i="16"/>
  <c r="B13541" i="16"/>
  <c r="D13542" i="16"/>
  <c r="E5477" i="16"/>
  <c r="L5692" i="16"/>
  <c r="E14630" i="16"/>
  <c r="I14629" i="16"/>
  <c r="F14629" i="16"/>
  <c r="J14629" i="16"/>
  <c r="H14629" i="16"/>
  <c r="J11212" i="16"/>
  <c r="K13212" i="16"/>
  <c r="L13212" i="16"/>
  <c r="E8809" i="16"/>
  <c r="H8808" i="16"/>
  <c r="F8808" i="16"/>
  <c r="C13648" i="16"/>
  <c r="B13648" i="16"/>
  <c r="D13649" i="16"/>
  <c r="D15502" i="16"/>
  <c r="B15501" i="16"/>
  <c r="C15501" i="16"/>
  <c r="B8835" i="16"/>
  <c r="C8835" i="16"/>
  <c r="J5804" i="16"/>
  <c r="E5805" i="16"/>
  <c r="H5804" i="16"/>
  <c r="E5259" i="16"/>
  <c r="C563" i="16"/>
  <c r="B563" i="16"/>
  <c r="D564" i="16"/>
  <c r="E13649" i="16"/>
  <c r="I13648" i="16"/>
  <c r="J13648" i="16"/>
  <c r="H13648" i="16"/>
  <c r="E13758" i="16"/>
  <c r="I13757" i="16"/>
  <c r="H13757" i="16"/>
  <c r="F13757" i="16"/>
  <c r="E10948" i="16"/>
  <c r="J10945" i="16"/>
  <c r="I10945" i="16"/>
  <c r="H10945" i="16"/>
  <c r="F10945" i="16"/>
  <c r="J9270" i="16"/>
  <c r="F15501" i="16"/>
  <c r="L13011" i="16"/>
  <c r="E11674" i="16"/>
  <c r="I11671" i="16"/>
  <c r="H11671" i="16"/>
  <c r="F11671" i="16"/>
  <c r="K11671" i="16"/>
  <c r="J11671" i="16"/>
  <c r="L5365" i="16"/>
  <c r="J14193" i="16"/>
  <c r="E9733" i="16"/>
  <c r="H9732" i="16"/>
  <c r="F9732" i="16"/>
  <c r="J9732" i="16"/>
  <c r="L5152" i="16"/>
  <c r="D13977" i="16"/>
  <c r="C13976" i="16"/>
  <c r="B13976" i="16"/>
  <c r="E5061" i="16"/>
  <c r="J5058" i="16"/>
  <c r="I5058" i="16"/>
  <c r="H5058" i="16"/>
  <c r="F5058" i="16"/>
  <c r="E7414" i="16"/>
  <c r="E8087" i="16"/>
  <c r="H8086" i="16"/>
  <c r="F8086" i="16"/>
  <c r="I8086" i="16"/>
  <c r="J8086" i="16"/>
  <c r="B12043" i="16"/>
  <c r="C12043" i="16"/>
  <c r="D1987" i="16"/>
  <c r="B1986" i="16"/>
  <c r="C1986" i="16"/>
  <c r="C2649" i="16"/>
  <c r="B2649" i="16"/>
  <c r="D2650" i="16"/>
  <c r="F2647" i="16"/>
  <c r="K2647" i="16"/>
  <c r="L2647" i="16"/>
  <c r="E11567" i="16"/>
  <c r="H11566" i="16"/>
  <c r="B1071" i="16"/>
  <c r="C1071" i="16"/>
  <c r="D1072" i="16"/>
  <c r="K11672" i="16"/>
  <c r="L11672" i="16"/>
  <c r="C320" i="16"/>
  <c r="B320" i="16"/>
  <c r="D321" i="16"/>
  <c r="J13212" i="16"/>
  <c r="E13540" i="16"/>
  <c r="I13539" i="16"/>
  <c r="J13539" i="16"/>
  <c r="F13539" i="16"/>
  <c r="K13539" i="16"/>
  <c r="L13539" i="16"/>
  <c r="H13539" i="16"/>
  <c r="B14738" i="16"/>
  <c r="D14739" i="16"/>
  <c r="C14738" i="16"/>
  <c r="K13108" i="16"/>
  <c r="L13108" i="16"/>
  <c r="E14739" i="16"/>
  <c r="H14738" i="16"/>
  <c r="A116" i="1"/>
  <c r="H115" i="1"/>
  <c r="I115" i="1"/>
  <c r="B115" i="1"/>
  <c r="C115" i="1"/>
  <c r="E10042" i="16"/>
  <c r="I10039" i="16"/>
  <c r="H10039" i="16"/>
  <c r="F10039" i="16"/>
  <c r="J10039" i="16"/>
  <c r="J13430" i="16"/>
  <c r="E13431" i="16"/>
  <c r="I13430" i="16"/>
  <c r="F13430" i="16"/>
  <c r="H13430" i="16"/>
  <c r="I10946" i="16"/>
  <c r="L10946" i="16"/>
  <c r="F15065" i="16"/>
  <c r="E15066" i="16"/>
  <c r="J15065" i="16"/>
  <c r="I15065" i="16"/>
  <c r="H15501" i="16"/>
  <c r="E16258" i="16"/>
  <c r="E11083" i="16"/>
  <c r="H11082" i="16"/>
  <c r="I11082" i="16"/>
  <c r="B15937" i="16"/>
  <c r="C15937" i="16"/>
  <c r="D15938" i="16"/>
  <c r="H11672" i="16"/>
  <c r="F14193" i="16"/>
  <c r="B5438" i="16"/>
  <c r="C5438" i="16"/>
  <c r="D14086" i="16"/>
  <c r="B14085" i="16"/>
  <c r="C14085" i="16"/>
  <c r="B3131" i="16"/>
  <c r="C3131" i="16"/>
  <c r="D14630" i="16"/>
  <c r="B14629" i="16"/>
  <c r="C14629" i="16"/>
  <c r="F2455" i="16"/>
  <c r="K2455" i="16"/>
  <c r="L2455" i="16"/>
  <c r="D2456" i="16"/>
  <c r="B2455" i="16"/>
  <c r="C2455" i="16"/>
  <c r="I11454" i="16"/>
  <c r="E11455" i="16"/>
  <c r="H11454" i="16"/>
  <c r="F11454" i="16"/>
  <c r="D16047" i="16"/>
  <c r="C16046" i="16"/>
  <c r="B16046" i="16"/>
  <c r="F11772" i="16"/>
  <c r="K11772" i="16"/>
  <c r="L11772" i="16"/>
  <c r="E11773" i="16"/>
  <c r="K7319" i="16"/>
  <c r="L7319" i="16"/>
  <c r="I5059" i="16"/>
  <c r="L5059" i="16"/>
  <c r="K13012" i="16"/>
  <c r="L13012" i="16"/>
  <c r="E8504" i="16"/>
  <c r="H8503" i="16"/>
  <c r="I8503" i="16"/>
  <c r="J8503" i="16"/>
  <c r="D14848" i="16"/>
  <c r="B14847" i="16"/>
  <c r="C14847" i="16"/>
  <c r="E9424" i="16"/>
  <c r="D12046" i="16"/>
  <c r="C12044" i="16"/>
  <c r="D12045" i="16"/>
  <c r="B12044" i="16"/>
  <c r="D12047" i="16"/>
  <c r="L5909" i="16"/>
  <c r="C684" i="16"/>
  <c r="B684" i="16"/>
  <c r="D685" i="16"/>
  <c r="F15719" i="16"/>
  <c r="E15720" i="16"/>
  <c r="I15719" i="16"/>
  <c r="J15719" i="16"/>
  <c r="L7720" i="16"/>
  <c r="I15501" i="16"/>
  <c r="J9886" i="16"/>
  <c r="D13868" i="16"/>
  <c r="C13867" i="16"/>
  <c r="B13867" i="16"/>
  <c r="E13015" i="16"/>
  <c r="I11672" i="16"/>
  <c r="H14193" i="16"/>
  <c r="K15279" i="16"/>
  <c r="L15279" i="16"/>
  <c r="I8962" i="16"/>
  <c r="E8963" i="16"/>
  <c r="H8962" i="16"/>
  <c r="F8962" i="16"/>
  <c r="K8962" i="16"/>
  <c r="L8962" i="16"/>
  <c r="E5156" i="16"/>
  <c r="L5582" i="16"/>
  <c r="J7838" i="16"/>
  <c r="I7838" i="16"/>
  <c r="E7839" i="16"/>
  <c r="H7838" i="16"/>
  <c r="F7838" i="16"/>
  <c r="F13866" i="16"/>
  <c r="E13867" i="16"/>
  <c r="I13866" i="16"/>
  <c r="J13866" i="16"/>
  <c r="J5059" i="16"/>
  <c r="E16156" i="16"/>
  <c r="I16155" i="16"/>
  <c r="H16155" i="16"/>
  <c r="F16155" i="16"/>
  <c r="F10348" i="16"/>
  <c r="K10348" i="16"/>
  <c r="L10348" i="16"/>
  <c r="B8834" i="16"/>
  <c r="C8834" i="16"/>
  <c r="J16046" i="16"/>
  <c r="D16157" i="16"/>
  <c r="B16156" i="16"/>
  <c r="C16156" i="16"/>
  <c r="F2648" i="16"/>
  <c r="K2648" i="16"/>
  <c r="L2648" i="16"/>
  <c r="K11454" i="16"/>
  <c r="L11454" i="16"/>
  <c r="B14086" i="16"/>
  <c r="C14086" i="16"/>
  <c r="D14087" i="16"/>
  <c r="J11082" i="16"/>
  <c r="B1987" i="16"/>
  <c r="C1987" i="16"/>
  <c r="D1988" i="16"/>
  <c r="K9732" i="16"/>
  <c r="J5477" i="16"/>
  <c r="I5477" i="16"/>
  <c r="E5478" i="16"/>
  <c r="H5477" i="16"/>
  <c r="F5477" i="16"/>
  <c r="K5477" i="16"/>
  <c r="L5477" i="16"/>
  <c r="J10502" i="16"/>
  <c r="E10503" i="16"/>
  <c r="H10502" i="16"/>
  <c r="F10502" i="16"/>
  <c r="K10502" i="16"/>
  <c r="K14083" i="16"/>
  <c r="L14083" i="16"/>
  <c r="E5696" i="16"/>
  <c r="H5695" i="16"/>
  <c r="K6022" i="16"/>
  <c r="L6022" i="16"/>
  <c r="E9273" i="16"/>
  <c r="B15068" i="16"/>
  <c r="D15069" i="16"/>
  <c r="C15068" i="16"/>
  <c r="E15176" i="16"/>
  <c r="J15173" i="16"/>
  <c r="H15173" i="16"/>
  <c r="F15173" i="16"/>
  <c r="K15173" i="16"/>
  <c r="L15173" i="16"/>
  <c r="I15173" i="16"/>
  <c r="E14196" i="16"/>
  <c r="K11211" i="16"/>
  <c r="L11211" i="16"/>
  <c r="C8838" i="16"/>
  <c r="B8838" i="16"/>
  <c r="C14958" i="16"/>
  <c r="B14958" i="16"/>
  <c r="D14959" i="16"/>
  <c r="E7616" i="16"/>
  <c r="H7613" i="16"/>
  <c r="J7613" i="16"/>
  <c r="I7613" i="16"/>
  <c r="F7613" i="16"/>
  <c r="K7613" i="16"/>
  <c r="C15721" i="16"/>
  <c r="B15721" i="16"/>
  <c r="D15722" i="16"/>
  <c r="B13759" i="16"/>
  <c r="C13759" i="16"/>
  <c r="D13760" i="16"/>
  <c r="E14958" i="16"/>
  <c r="F14955" i="16"/>
  <c r="K14955" i="16"/>
  <c r="L14955" i="16"/>
  <c r="I14955" i="16"/>
  <c r="J14955" i="16"/>
  <c r="H14955" i="16"/>
  <c r="E10351" i="16"/>
  <c r="E14412" i="16"/>
  <c r="B685" i="16"/>
  <c r="C685" i="16"/>
  <c r="D686" i="16"/>
  <c r="F16258" i="16"/>
  <c r="E16259" i="16"/>
  <c r="I16258" i="16"/>
  <c r="E14740" i="16"/>
  <c r="J14737" i="16"/>
  <c r="I14737" i="16"/>
  <c r="H14737" i="16"/>
  <c r="F14737" i="16"/>
  <c r="K14737" i="16"/>
  <c r="E11568" i="16"/>
  <c r="J11565" i="16"/>
  <c r="I11565" i="16"/>
  <c r="H11565" i="16"/>
  <c r="F11565" i="16"/>
  <c r="K11565" i="16"/>
  <c r="L11565" i="16"/>
  <c r="J7414" i="16"/>
  <c r="E7415" i="16"/>
  <c r="H7414" i="16"/>
  <c r="F7414" i="16"/>
  <c r="E5062" i="16"/>
  <c r="E11675" i="16"/>
  <c r="E10949" i="16"/>
  <c r="K8808" i="16"/>
  <c r="E16049" i="16"/>
  <c r="D14194" i="16"/>
  <c r="B14193" i="16"/>
  <c r="C14193" i="16"/>
  <c r="L9270" i="16"/>
  <c r="D8841" i="16"/>
  <c r="C8839" i="16"/>
  <c r="D8840" i="16"/>
  <c r="B8839" i="16"/>
  <c r="D8842" i="16"/>
  <c r="H14956" i="16"/>
  <c r="D13434" i="16"/>
  <c r="B13433" i="16"/>
  <c r="C13433" i="16"/>
  <c r="J13321" i="16"/>
  <c r="E13322" i="16"/>
  <c r="E15612" i="16"/>
  <c r="I15609" i="16"/>
  <c r="H15609" i="16"/>
  <c r="F15609" i="16"/>
  <c r="K15609" i="16"/>
  <c r="L15609" i="16"/>
  <c r="J15609" i="16"/>
  <c r="E15504" i="16"/>
  <c r="K16155" i="16"/>
  <c r="L16155" i="16"/>
  <c r="E13868" i="16"/>
  <c r="I13865" i="16"/>
  <c r="H13865" i="16"/>
  <c r="F13865" i="16"/>
  <c r="K13865" i="16"/>
  <c r="J13865" i="16"/>
  <c r="E8964" i="16"/>
  <c r="H8961" i="16"/>
  <c r="F8961" i="16"/>
  <c r="K8961" i="16"/>
  <c r="I8961" i="16"/>
  <c r="J8961" i="16"/>
  <c r="F11771" i="16"/>
  <c r="K11771" i="16"/>
  <c r="L11771" i="16"/>
  <c r="J11771" i="16"/>
  <c r="E11456" i="16"/>
  <c r="I11453" i="16"/>
  <c r="H11453" i="16"/>
  <c r="F11453" i="16"/>
  <c r="K11453" i="16"/>
  <c r="L11453" i="16"/>
  <c r="J11453" i="16"/>
  <c r="K13430" i="16"/>
  <c r="L13430" i="16"/>
  <c r="E10043" i="16"/>
  <c r="I14738" i="16"/>
  <c r="C1072" i="16"/>
  <c r="B1072" i="16"/>
  <c r="D1073" i="16"/>
  <c r="E9734" i="16"/>
  <c r="J9731" i="16"/>
  <c r="I9731" i="16"/>
  <c r="H9731" i="16"/>
  <c r="F9731" i="16"/>
  <c r="K9731" i="16"/>
  <c r="L9731" i="16"/>
  <c r="K13757" i="16"/>
  <c r="L13757" i="16"/>
  <c r="K14629" i="16"/>
  <c r="L14629" i="16"/>
  <c r="B3740" i="16"/>
  <c r="C3740" i="16"/>
  <c r="K7511" i="16"/>
  <c r="L7511" i="16"/>
  <c r="D14522" i="16"/>
  <c r="B14521" i="16"/>
  <c r="C14521" i="16"/>
  <c r="E6024" i="16"/>
  <c r="J6021" i="16"/>
  <c r="I6021" i="16"/>
  <c r="F6021" i="16"/>
  <c r="H6021" i="16"/>
  <c r="L11336" i="16"/>
  <c r="I7723" i="16"/>
  <c r="E7724" i="16"/>
  <c r="H7723" i="16"/>
  <c r="E11215" i="16"/>
  <c r="E9119" i="16"/>
  <c r="D16259" i="16"/>
  <c r="B16258" i="16"/>
  <c r="C16258" i="16"/>
  <c r="C5441" i="16"/>
  <c r="B5441" i="16"/>
  <c r="E9580" i="16"/>
  <c r="J9577" i="16"/>
  <c r="I9577" i="16"/>
  <c r="F9577" i="16"/>
  <c r="K9577" i="16"/>
  <c r="H9577" i="16"/>
  <c r="I14956" i="16"/>
  <c r="D15177" i="16"/>
  <c r="C15176" i="16"/>
  <c r="B15176" i="16"/>
  <c r="F15610" i="16"/>
  <c r="I5368" i="16"/>
  <c r="E5369" i="16"/>
  <c r="H5368" i="16"/>
  <c r="F5368" i="16"/>
  <c r="J5368" i="16"/>
  <c r="J13112" i="16"/>
  <c r="F13112" i="16"/>
  <c r="E13113" i="16"/>
  <c r="B13014" i="16"/>
  <c r="C13014" i="16"/>
  <c r="D13015" i="16"/>
  <c r="D14631" i="16"/>
  <c r="B14630" i="16"/>
  <c r="C14630" i="16"/>
  <c r="K14193" i="16"/>
  <c r="L14193" i="16"/>
  <c r="E11084" i="16"/>
  <c r="I11081" i="16"/>
  <c r="H11081" i="16"/>
  <c r="F11081" i="16"/>
  <c r="J11081" i="16"/>
  <c r="J14738" i="16"/>
  <c r="C2650" i="16"/>
  <c r="D2651" i="16"/>
  <c r="B2650" i="16"/>
  <c r="K15501" i="16"/>
  <c r="L15501" i="16"/>
  <c r="E13650" i="16"/>
  <c r="I13647" i="16"/>
  <c r="H13647" i="16"/>
  <c r="F13647" i="16"/>
  <c r="K13647" i="16"/>
  <c r="J13647" i="16"/>
  <c r="E5260" i="16"/>
  <c r="H5259" i="16"/>
  <c r="E8810" i="16"/>
  <c r="J8807" i="16"/>
  <c r="I8807" i="16"/>
  <c r="H8807" i="16"/>
  <c r="F8807" i="16"/>
  <c r="K8807" i="16"/>
  <c r="D13543" i="16"/>
  <c r="C13542" i="16"/>
  <c r="B13542" i="16"/>
  <c r="E7961" i="16"/>
  <c r="J7958" i="16"/>
  <c r="H7958" i="16"/>
  <c r="F7958" i="16"/>
  <c r="I7958" i="16"/>
  <c r="E14087" i="16"/>
  <c r="J10804" i="16"/>
  <c r="I5913" i="16"/>
  <c r="E5914" i="16"/>
  <c r="H5913" i="16"/>
  <c r="D14303" i="16"/>
  <c r="B14302" i="16"/>
  <c r="C14302" i="16"/>
  <c r="D5445" i="16"/>
  <c r="D5444" i="16"/>
  <c r="C5442" i="16"/>
  <c r="D5443" i="16"/>
  <c r="B5442" i="16"/>
  <c r="B15830" i="16"/>
  <c r="C15830" i="16"/>
  <c r="D15831" i="16"/>
  <c r="F9578" i="16"/>
  <c r="K9578" i="16"/>
  <c r="J14956" i="16"/>
  <c r="D15612" i="16"/>
  <c r="C15611" i="16"/>
  <c r="B15611" i="16"/>
  <c r="H15610" i="16"/>
  <c r="H13866" i="16"/>
  <c r="J8962" i="16"/>
  <c r="F8503" i="16"/>
  <c r="K8503" i="16"/>
  <c r="L8503" i="16"/>
  <c r="J11772" i="16"/>
  <c r="J11454" i="16"/>
  <c r="F11082" i="16"/>
  <c r="K11082" i="16"/>
  <c r="L11082" i="16"/>
  <c r="E13432" i="16"/>
  <c r="I13429" i="16"/>
  <c r="H13429" i="16"/>
  <c r="F13429" i="16"/>
  <c r="K13429" i="16"/>
  <c r="L13429" i="16"/>
  <c r="J13429" i="16"/>
  <c r="E13541" i="16"/>
  <c r="I13538" i="16"/>
  <c r="H13538" i="16"/>
  <c r="J13538" i="16"/>
  <c r="F13538" i="16"/>
  <c r="D13978" i="16"/>
  <c r="C13977" i="16"/>
  <c r="B13977" i="16"/>
  <c r="J13757" i="16"/>
  <c r="B564" i="16"/>
  <c r="C564" i="16"/>
  <c r="D565" i="16"/>
  <c r="F5804" i="16"/>
  <c r="K5804" i="16"/>
  <c r="B15502" i="16"/>
  <c r="D15503" i="16"/>
  <c r="C15502" i="16"/>
  <c r="I8808" i="16"/>
  <c r="E14631" i="16"/>
  <c r="J14628" i="16"/>
  <c r="I14628" i="16"/>
  <c r="F14628" i="16"/>
  <c r="K14628" i="16"/>
  <c r="H14628" i="16"/>
  <c r="H15937" i="16"/>
  <c r="E15394" i="16"/>
  <c r="F15391" i="16"/>
  <c r="H15391" i="16"/>
  <c r="I15391" i="16"/>
  <c r="J15391" i="16"/>
  <c r="C3741" i="16"/>
  <c r="B3741" i="16"/>
  <c r="C3134" i="16"/>
  <c r="B3134" i="16"/>
  <c r="B13321" i="16"/>
  <c r="C13321" i="16"/>
  <c r="D13322" i="16"/>
  <c r="E13976" i="16"/>
  <c r="J13975" i="16"/>
  <c r="E7513" i="16"/>
  <c r="J7510" i="16"/>
  <c r="I7510" i="16"/>
  <c r="H7510" i="16"/>
  <c r="F7510" i="16"/>
  <c r="F6125" i="16"/>
  <c r="K6125" i="16"/>
  <c r="J6022" i="16"/>
  <c r="L9269" i="16"/>
  <c r="E11338" i="16"/>
  <c r="F11335" i="16"/>
  <c r="K11335" i="16"/>
  <c r="L11335" i="16"/>
  <c r="J11335" i="16"/>
  <c r="I11335" i="16"/>
  <c r="H11335" i="16"/>
  <c r="L14192" i="16"/>
  <c r="F2346" i="16"/>
  <c r="K2346" i="16"/>
  <c r="L2346" i="16"/>
  <c r="D2347" i="16"/>
  <c r="B2346" i="16"/>
  <c r="C2346" i="16"/>
  <c r="I10804" i="16"/>
  <c r="C13212" i="16"/>
  <c r="B13212" i="16"/>
  <c r="D13213" i="16"/>
  <c r="J7614" i="16"/>
  <c r="F14956" i="16"/>
  <c r="K14956" i="16"/>
  <c r="L14956" i="16"/>
  <c r="E15830" i="16"/>
  <c r="I15827" i="16"/>
  <c r="H15827" i="16"/>
  <c r="F15827" i="16"/>
  <c r="J15827" i="16"/>
  <c r="D16158" i="16"/>
  <c r="C16157" i="16"/>
  <c r="B16157" i="16"/>
  <c r="E16157" i="16"/>
  <c r="I16154" i="16"/>
  <c r="H16154" i="16"/>
  <c r="F16154" i="16"/>
  <c r="J16154" i="16"/>
  <c r="K7838" i="16"/>
  <c r="L7838" i="16"/>
  <c r="E15721" i="16"/>
  <c r="I15718" i="16"/>
  <c r="H15718" i="16"/>
  <c r="F15718" i="16"/>
  <c r="K15718" i="16"/>
  <c r="L15718" i="16"/>
  <c r="J15718" i="16"/>
  <c r="C12047" i="16"/>
  <c r="D12048" i="16"/>
  <c r="B12047" i="16"/>
  <c r="D12050" i="16"/>
  <c r="D12049" i="16"/>
  <c r="B15938" i="16"/>
  <c r="D15939" i="16"/>
  <c r="C15938" i="16"/>
  <c r="E15067" i="16"/>
  <c r="J15064" i="16"/>
  <c r="I15064" i="16"/>
  <c r="H15064" i="16"/>
  <c r="F15064" i="16"/>
  <c r="J11566" i="16"/>
  <c r="K8086" i="16"/>
  <c r="L8086" i="16"/>
  <c r="K5058" i="16"/>
  <c r="L5058" i="16"/>
  <c r="K10945" i="16"/>
  <c r="L10945" i="16"/>
  <c r="J8808" i="16"/>
  <c r="D3744" i="16"/>
  <c r="C3742" i="16"/>
  <c r="D3743" i="16"/>
  <c r="B3742" i="16"/>
  <c r="D3745" i="16"/>
  <c r="K8654" i="16"/>
  <c r="L8654" i="16"/>
  <c r="K13211" i="16"/>
  <c r="L13211" i="16"/>
  <c r="E8221" i="16"/>
  <c r="J8218" i="16"/>
  <c r="I8218" i="16"/>
  <c r="F8218" i="16"/>
  <c r="K8218" i="16"/>
  <c r="H8218" i="16"/>
  <c r="F15174" i="16"/>
  <c r="I7614" i="16"/>
  <c r="E14848" i="16"/>
  <c r="J14847" i="16"/>
  <c r="B5440" i="16"/>
  <c r="C5440" i="16"/>
  <c r="K10194" i="16"/>
  <c r="L10194" i="16"/>
  <c r="C878" i="16"/>
  <c r="D879" i="16"/>
  <c r="B878" i="16"/>
  <c r="L10347" i="16"/>
  <c r="H15828" i="16"/>
  <c r="K10656" i="16"/>
  <c r="L10656" i="16"/>
  <c r="D14415" i="16"/>
  <c r="C14414" i="16"/>
  <c r="B14414" i="16"/>
  <c r="C12046" i="16"/>
  <c r="B12046" i="16"/>
  <c r="J16155" i="16"/>
  <c r="I9424" i="16"/>
  <c r="E9425" i="16"/>
  <c r="H9424" i="16"/>
  <c r="B2456" i="16"/>
  <c r="C2456" i="16"/>
  <c r="D2457" i="16"/>
  <c r="F2454" i="16"/>
  <c r="K2454" i="16"/>
  <c r="L2454" i="16"/>
  <c r="A117" i="1"/>
  <c r="C116" i="1"/>
  <c r="H116" i="1"/>
  <c r="I116" i="1"/>
  <c r="B116" i="1"/>
  <c r="B14739" i="16"/>
  <c r="C14739" i="16"/>
  <c r="D14740" i="16"/>
  <c r="B321" i="16"/>
  <c r="C321" i="16"/>
  <c r="D322" i="16"/>
  <c r="I11566" i="16"/>
  <c r="L11671" i="16"/>
  <c r="E13759" i="16"/>
  <c r="I13756" i="16"/>
  <c r="H13756" i="16"/>
  <c r="F13756" i="16"/>
  <c r="K13756" i="16"/>
  <c r="L13756" i="16"/>
  <c r="J13756" i="16"/>
  <c r="E5806" i="16"/>
  <c r="F5803" i="16"/>
  <c r="J5803" i="16"/>
  <c r="I5803" i="16"/>
  <c r="H5803" i="16"/>
  <c r="B13649" i="16"/>
  <c r="C13649" i="16"/>
  <c r="D13650" i="16"/>
  <c r="E15939" i="16"/>
  <c r="I15936" i="16"/>
  <c r="H15936" i="16"/>
  <c r="F15936" i="16"/>
  <c r="K15936" i="16"/>
  <c r="L15936" i="16"/>
  <c r="J15936" i="16"/>
  <c r="B3135" i="16"/>
  <c r="C3135" i="16"/>
  <c r="J8358" i="16"/>
  <c r="I8358" i="16"/>
  <c r="E8359" i="16"/>
  <c r="H8358" i="16"/>
  <c r="F8358" i="16"/>
  <c r="L16045" i="16"/>
  <c r="E6127" i="16"/>
  <c r="J6124" i="16"/>
  <c r="F6124" i="16"/>
  <c r="K6124" i="16"/>
  <c r="L6124" i="16"/>
  <c r="I6124" i="16"/>
  <c r="H6124" i="16"/>
  <c r="D15285" i="16"/>
  <c r="C15284" i="16"/>
  <c r="B15284" i="16"/>
  <c r="H15174" i="16"/>
  <c r="E10806" i="16"/>
  <c r="J10803" i="16"/>
  <c r="H10803" i="16"/>
  <c r="I10803" i="16"/>
  <c r="F10803" i="16"/>
  <c r="C8837" i="16"/>
  <c r="B8837" i="16"/>
  <c r="F7614" i="16"/>
  <c r="E9889" i="16"/>
  <c r="E14522" i="16"/>
  <c r="I14519" i="16"/>
  <c r="H14519" i="16"/>
  <c r="F14519" i="16"/>
  <c r="K14519" i="16"/>
  <c r="L14519" i="16"/>
  <c r="J14519" i="16"/>
  <c r="J5586" i="16"/>
  <c r="E5587" i="16"/>
  <c r="H5586" i="16"/>
  <c r="F5586" i="16"/>
  <c r="E14303" i="16"/>
  <c r="I14302" i="16"/>
  <c r="H14302" i="16"/>
  <c r="F14302" i="16"/>
  <c r="B15393" i="16"/>
  <c r="C15393" i="16"/>
  <c r="D15394" i="16"/>
  <c r="B14848" i="16"/>
  <c r="D14849" i="16"/>
  <c r="C14848" i="16"/>
  <c r="K13866" i="16"/>
  <c r="L13866" i="16"/>
  <c r="E13016" i="16"/>
  <c r="I13015" i="16"/>
  <c r="H13015" i="16"/>
  <c r="F13015" i="16"/>
  <c r="J13015" i="16"/>
  <c r="E8505" i="16"/>
  <c r="I8502" i="16"/>
  <c r="H8502" i="16"/>
  <c r="F8502" i="16"/>
  <c r="J8502" i="16"/>
  <c r="E7840" i="16"/>
  <c r="H7837" i="16"/>
  <c r="I7837" i="16"/>
  <c r="J7837" i="16"/>
  <c r="F7837" i="16"/>
  <c r="K7837" i="16"/>
  <c r="L7837" i="16"/>
  <c r="J5156" i="16"/>
  <c r="I5156" i="16"/>
  <c r="E5157" i="16"/>
  <c r="H5156" i="16"/>
  <c r="F5156" i="16"/>
  <c r="B13868" i="16"/>
  <c r="C13868" i="16"/>
  <c r="D13869" i="16"/>
  <c r="H15719" i="16"/>
  <c r="K15719" i="16"/>
  <c r="L15719" i="16"/>
  <c r="C12045" i="16"/>
  <c r="B12045" i="16"/>
  <c r="D16048" i="16"/>
  <c r="C16047" i="16"/>
  <c r="B16047" i="16"/>
  <c r="H15065" i="16"/>
  <c r="K15065" i="16"/>
  <c r="L15065" i="16"/>
  <c r="K10039" i="16"/>
  <c r="L10039" i="16"/>
  <c r="F14738" i="16"/>
  <c r="K14738" i="16"/>
  <c r="L14738" i="16"/>
  <c r="F11566" i="16"/>
  <c r="K11566" i="16"/>
  <c r="L11566" i="16"/>
  <c r="E8088" i="16"/>
  <c r="J8085" i="16"/>
  <c r="I8085" i="16"/>
  <c r="H8085" i="16"/>
  <c r="F8085" i="16"/>
  <c r="K8085" i="16"/>
  <c r="L8085" i="16"/>
  <c r="I9732" i="16"/>
  <c r="F13648" i="16"/>
  <c r="K13648" i="16"/>
  <c r="L13648" i="16"/>
  <c r="I5804" i="16"/>
  <c r="F7959" i="16"/>
  <c r="K7959" i="16"/>
  <c r="L7959" i="16"/>
  <c r="F15937" i="16"/>
  <c r="K15937" i="16"/>
  <c r="L15937" i="16"/>
  <c r="D444" i="16"/>
  <c r="B443" i="16"/>
  <c r="C443" i="16"/>
  <c r="D3139" i="16"/>
  <c r="D3138" i="16"/>
  <c r="D3137" i="16"/>
  <c r="B3136" i="16"/>
  <c r="C3136" i="16"/>
  <c r="D13113" i="16"/>
  <c r="B13112" i="16"/>
  <c r="C13112" i="16"/>
  <c r="I6125" i="16"/>
  <c r="E8656" i="16"/>
  <c r="J8653" i="16"/>
  <c r="I8653" i="16"/>
  <c r="F8653" i="16"/>
  <c r="K8653" i="16"/>
  <c r="L8653" i="16"/>
  <c r="H8653" i="16"/>
  <c r="E15284" i="16"/>
  <c r="I15283" i="16"/>
  <c r="H15283" i="16"/>
  <c r="E13215" i="16"/>
  <c r="J8219" i="16"/>
  <c r="I15174" i="16"/>
  <c r="B1625" i="16"/>
  <c r="D1626" i="16"/>
  <c r="C1625" i="16"/>
  <c r="F10804" i="16"/>
  <c r="K10804" i="16"/>
  <c r="L10804" i="16"/>
  <c r="H7614" i="16"/>
  <c r="E10196" i="16"/>
  <c r="H10193" i="16"/>
  <c r="J10193" i="16"/>
  <c r="I10193" i="16"/>
  <c r="F10193" i="16"/>
  <c r="I9578" i="16"/>
  <c r="D1265" i="16"/>
  <c r="B1264" i="16"/>
  <c r="C1264" i="16"/>
  <c r="H14520" i="16"/>
  <c r="K14520" i="16"/>
  <c r="L14520" i="16"/>
  <c r="F15828" i="16"/>
  <c r="K15828" i="16"/>
  <c r="L15828" i="16"/>
  <c r="J15610" i="16"/>
  <c r="E10658" i="16"/>
  <c r="H10655" i="16"/>
  <c r="F10655" i="16"/>
  <c r="K10655" i="16"/>
  <c r="J10655" i="16"/>
  <c r="I10655" i="16"/>
  <c r="E8657" i="16"/>
  <c r="B3138" i="16"/>
  <c r="C3138" i="16"/>
  <c r="K14302" i="16"/>
  <c r="L14302" i="16"/>
  <c r="E15940" i="16"/>
  <c r="E5807" i="16"/>
  <c r="B322" i="16"/>
  <c r="D323" i="16"/>
  <c r="C322" i="16"/>
  <c r="H14847" i="16"/>
  <c r="E15068" i="16"/>
  <c r="K16154" i="16"/>
  <c r="L16154" i="16"/>
  <c r="K15827" i="16"/>
  <c r="L15827" i="16"/>
  <c r="E13977" i="16"/>
  <c r="J13974" i="16"/>
  <c r="I13974" i="16"/>
  <c r="F13974" i="16"/>
  <c r="K13974" i="16"/>
  <c r="H13974" i="16"/>
  <c r="E13433" i="16"/>
  <c r="F5259" i="16"/>
  <c r="K5259" i="16"/>
  <c r="B14631" i="16"/>
  <c r="C14631" i="16"/>
  <c r="D14632" i="16"/>
  <c r="E13323" i="16"/>
  <c r="F13320" i="16"/>
  <c r="J13320" i="16"/>
  <c r="H13320" i="16"/>
  <c r="I13320" i="16"/>
  <c r="B8840" i="16"/>
  <c r="C8840" i="16"/>
  <c r="F10949" i="16"/>
  <c r="E10950" i="16"/>
  <c r="H10949" i="16"/>
  <c r="I10949" i="16"/>
  <c r="J10949" i="16"/>
  <c r="D687" i="16"/>
  <c r="B686" i="16"/>
  <c r="C686" i="16"/>
  <c r="L7613" i="16"/>
  <c r="B13869" i="16"/>
  <c r="D13870" i="16"/>
  <c r="C13869" i="16"/>
  <c r="F9889" i="16"/>
  <c r="E9890" i="16"/>
  <c r="B13650" i="16"/>
  <c r="C13650" i="16"/>
  <c r="D13651" i="16"/>
  <c r="C117" i="1"/>
  <c r="B117" i="1"/>
  <c r="H117" i="1"/>
  <c r="I117" i="1"/>
  <c r="A118" i="1"/>
  <c r="E9426" i="16"/>
  <c r="J9423" i="16"/>
  <c r="H9423" i="16"/>
  <c r="F9423" i="16"/>
  <c r="I9423" i="16"/>
  <c r="B13322" i="16"/>
  <c r="C13322" i="16"/>
  <c r="D13323" i="16"/>
  <c r="B565" i="16"/>
  <c r="C565" i="16"/>
  <c r="D566" i="16"/>
  <c r="B5443" i="16"/>
  <c r="C5443" i="16"/>
  <c r="E5915" i="16"/>
  <c r="I5912" i="16"/>
  <c r="H5912" i="16"/>
  <c r="F5912" i="16"/>
  <c r="K5912" i="16"/>
  <c r="L5912" i="16"/>
  <c r="J5912" i="16"/>
  <c r="E13651" i="16"/>
  <c r="K11081" i="16"/>
  <c r="L11081" i="16"/>
  <c r="B13015" i="16"/>
  <c r="D13016" i="16"/>
  <c r="C13015" i="16"/>
  <c r="B15177" i="16"/>
  <c r="C15177" i="16"/>
  <c r="D15178" i="16"/>
  <c r="E7725" i="16"/>
  <c r="J7722" i="16"/>
  <c r="I7722" i="16"/>
  <c r="F7722" i="16"/>
  <c r="H7722" i="16"/>
  <c r="E6025" i="16"/>
  <c r="E13869" i="16"/>
  <c r="J16049" i="16"/>
  <c r="E16050" i="16"/>
  <c r="I16049" i="16"/>
  <c r="H16049" i="16"/>
  <c r="F16049" i="16"/>
  <c r="K16049" i="16"/>
  <c r="L16049" i="16"/>
  <c r="E5063" i="16"/>
  <c r="H5062" i="16"/>
  <c r="F5062" i="16"/>
  <c r="J5062" i="16"/>
  <c r="E14959" i="16"/>
  <c r="E5697" i="16"/>
  <c r="H5694" i="16"/>
  <c r="F5694" i="16"/>
  <c r="J5694" i="16"/>
  <c r="I5694" i="16"/>
  <c r="E15285" i="16"/>
  <c r="I15282" i="16"/>
  <c r="H15282" i="16"/>
  <c r="F15282" i="16"/>
  <c r="K15282" i="16"/>
  <c r="L15282" i="16"/>
  <c r="J15282" i="16"/>
  <c r="E8506" i="16"/>
  <c r="B14849" i="16"/>
  <c r="C14849" i="16"/>
  <c r="D14850" i="16"/>
  <c r="E10807" i="16"/>
  <c r="D14416" i="16"/>
  <c r="C14415" i="16"/>
  <c r="B14415" i="16"/>
  <c r="K15174" i="16"/>
  <c r="L15174" i="16"/>
  <c r="D3746" i="16"/>
  <c r="B3745" i="16"/>
  <c r="C3745" i="16"/>
  <c r="D3748" i="16"/>
  <c r="D3747" i="16"/>
  <c r="C15939" i="16"/>
  <c r="B15939" i="16"/>
  <c r="D15940" i="16"/>
  <c r="E14632" i="16"/>
  <c r="C15612" i="16"/>
  <c r="B15612" i="16"/>
  <c r="D15613" i="16"/>
  <c r="B13543" i="16"/>
  <c r="C13543" i="16"/>
  <c r="D13544" i="16"/>
  <c r="E5261" i="16"/>
  <c r="I5258" i="16"/>
  <c r="H5258" i="16"/>
  <c r="F5258" i="16"/>
  <c r="J5258" i="16"/>
  <c r="K5368" i="16"/>
  <c r="L5368" i="16"/>
  <c r="L8961" i="16"/>
  <c r="C8841" i="16"/>
  <c r="B8841" i="16"/>
  <c r="J11675" i="16"/>
  <c r="I11675" i="16"/>
  <c r="H11675" i="16"/>
  <c r="E11676" i="16"/>
  <c r="E14741" i="16"/>
  <c r="J10351" i="16"/>
  <c r="E10352" i="16"/>
  <c r="H10351" i="16"/>
  <c r="F10351" i="16"/>
  <c r="K10351" i="16"/>
  <c r="D13761" i="16"/>
  <c r="B13760" i="16"/>
  <c r="C13760" i="16"/>
  <c r="J9273" i="16"/>
  <c r="E9274" i="16"/>
  <c r="H9273" i="16"/>
  <c r="F9273" i="16"/>
  <c r="K9273" i="16"/>
  <c r="I5695" i="16"/>
  <c r="J15283" i="16"/>
  <c r="D13114" i="16"/>
  <c r="C13113" i="16"/>
  <c r="B13113" i="16"/>
  <c r="D445" i="16"/>
  <c r="B444" i="16"/>
  <c r="C444" i="16"/>
  <c r="E14304" i="16"/>
  <c r="J14301" i="16"/>
  <c r="I14301" i="16"/>
  <c r="H14301" i="16"/>
  <c r="F14301" i="16"/>
  <c r="K7614" i="16"/>
  <c r="L7614" i="16"/>
  <c r="E6128" i="16"/>
  <c r="C14740" i="16"/>
  <c r="D14741" i="16"/>
  <c r="B14740" i="16"/>
  <c r="J9424" i="16"/>
  <c r="E16158" i="16"/>
  <c r="E15831" i="16"/>
  <c r="B2347" i="16"/>
  <c r="D2348" i="16"/>
  <c r="C2347" i="16"/>
  <c r="F2345" i="16"/>
  <c r="K2345" i="16"/>
  <c r="L2345" i="16"/>
  <c r="E11339" i="16"/>
  <c r="E7514" i="16"/>
  <c r="K15391" i="16"/>
  <c r="L15391" i="16"/>
  <c r="E13542" i="16"/>
  <c r="B5444" i="16"/>
  <c r="C5444" i="16"/>
  <c r="J5913" i="16"/>
  <c r="L8807" i="16"/>
  <c r="I5259" i="16"/>
  <c r="J7723" i="16"/>
  <c r="F15504" i="16"/>
  <c r="H15504" i="16"/>
  <c r="E15505" i="16"/>
  <c r="J15504" i="16"/>
  <c r="I15504" i="16"/>
  <c r="E14413" i="16"/>
  <c r="I14410" i="16"/>
  <c r="H14410" i="16"/>
  <c r="F14410" i="16"/>
  <c r="J14410" i="16"/>
  <c r="E5479" i="16"/>
  <c r="H5476" i="16"/>
  <c r="F5476" i="16"/>
  <c r="K5476" i="16"/>
  <c r="L5476" i="16"/>
  <c r="J5476" i="16"/>
  <c r="I5476" i="16"/>
  <c r="D3141" i="16"/>
  <c r="C3139" i="16"/>
  <c r="D3140" i="16"/>
  <c r="B3139" i="16"/>
  <c r="D3142" i="16"/>
  <c r="L10655" i="16"/>
  <c r="B1265" i="16"/>
  <c r="C1265" i="16"/>
  <c r="D1266" i="16"/>
  <c r="K5156" i="16"/>
  <c r="L5156" i="16"/>
  <c r="K13015" i="16"/>
  <c r="L13015" i="16"/>
  <c r="D15395" i="16"/>
  <c r="B15394" i="16"/>
  <c r="C15394" i="16"/>
  <c r="K5586" i="16"/>
  <c r="D2458" i="16"/>
  <c r="B2457" i="16"/>
  <c r="C2457" i="16"/>
  <c r="L8218" i="16"/>
  <c r="B3743" i="16"/>
  <c r="C3743" i="16"/>
  <c r="K15064" i="16"/>
  <c r="L15064" i="16"/>
  <c r="B12049" i="16"/>
  <c r="C12049" i="16"/>
  <c r="H13975" i="16"/>
  <c r="E15395" i="16"/>
  <c r="L9578" i="16"/>
  <c r="D5448" i="16"/>
  <c r="D5447" i="16"/>
  <c r="C5445" i="16"/>
  <c r="D5446" i="16"/>
  <c r="B5445" i="16"/>
  <c r="F5913" i="16"/>
  <c r="K5913" i="16"/>
  <c r="L5913" i="16"/>
  <c r="K7958" i="16"/>
  <c r="L7958" i="16"/>
  <c r="J5259" i="16"/>
  <c r="F2651" i="16"/>
  <c r="K2651" i="16"/>
  <c r="L2651" i="16"/>
  <c r="C2651" i="16"/>
  <c r="D2652" i="16"/>
  <c r="B2651" i="16"/>
  <c r="E11085" i="16"/>
  <c r="E13114" i="16"/>
  <c r="H13111" i="16"/>
  <c r="F13111" i="16"/>
  <c r="J13111" i="16"/>
  <c r="I13111" i="16"/>
  <c r="E5370" i="16"/>
  <c r="J5367" i="16"/>
  <c r="I5367" i="16"/>
  <c r="H5367" i="16"/>
  <c r="F5367" i="16"/>
  <c r="K5367" i="16"/>
  <c r="L9577" i="16"/>
  <c r="B16259" i="16"/>
  <c r="C16259" i="16"/>
  <c r="D16260" i="16"/>
  <c r="E11216" i="16"/>
  <c r="H11215" i="16"/>
  <c r="F11215" i="16"/>
  <c r="I11215" i="16"/>
  <c r="B14522" i="16"/>
  <c r="C14522" i="16"/>
  <c r="D14523" i="16"/>
  <c r="E8965" i="16"/>
  <c r="E15613" i="16"/>
  <c r="D13435" i="16"/>
  <c r="C13434" i="16"/>
  <c r="B13434" i="16"/>
  <c r="L8808" i="16"/>
  <c r="K7414" i="16"/>
  <c r="E16260" i="16"/>
  <c r="H16257" i="16"/>
  <c r="J16257" i="16"/>
  <c r="F16257" i="16"/>
  <c r="K16257" i="16"/>
  <c r="I16257" i="16"/>
  <c r="H14411" i="16"/>
  <c r="E7617" i="16"/>
  <c r="E15177" i="16"/>
  <c r="D14088" i="16"/>
  <c r="B14087" i="16"/>
  <c r="C14087" i="16"/>
  <c r="C16048" i="16"/>
  <c r="B16048" i="16"/>
  <c r="D16049" i="16"/>
  <c r="E7841" i="16"/>
  <c r="E14523" i="16"/>
  <c r="K8358" i="16"/>
  <c r="L8358" i="16"/>
  <c r="E13760" i="16"/>
  <c r="E14849" i="16"/>
  <c r="I14846" i="16"/>
  <c r="H14846" i="16"/>
  <c r="J14846" i="16"/>
  <c r="F14846" i="16"/>
  <c r="K14846" i="16"/>
  <c r="L14846" i="16"/>
  <c r="D12053" i="16"/>
  <c r="D12052" i="16"/>
  <c r="D12051" i="16"/>
  <c r="B12050" i="16"/>
  <c r="C12050" i="16"/>
  <c r="E15722" i="16"/>
  <c r="D15504" i="16"/>
  <c r="B15503" i="16"/>
  <c r="C15503" i="16"/>
  <c r="D15832" i="16"/>
  <c r="C15831" i="16"/>
  <c r="B15831" i="16"/>
  <c r="K13112" i="16"/>
  <c r="E10044" i="16"/>
  <c r="H10043" i="16"/>
  <c r="F10043" i="16"/>
  <c r="K10043" i="16"/>
  <c r="L10043" i="16"/>
  <c r="I10043" i="16"/>
  <c r="J10043" i="16"/>
  <c r="E11457" i="16"/>
  <c r="H13321" i="16"/>
  <c r="E11569" i="16"/>
  <c r="I14411" i="16"/>
  <c r="B15722" i="16"/>
  <c r="C15722" i="16"/>
  <c r="D15723" i="16"/>
  <c r="D14960" i="16"/>
  <c r="B14959" i="16"/>
  <c r="C14959" i="16"/>
  <c r="E14197" i="16"/>
  <c r="F14196" i="16"/>
  <c r="K14196" i="16"/>
  <c r="L14196" i="16"/>
  <c r="I14196" i="16"/>
  <c r="H14196" i="16"/>
  <c r="E10197" i="16"/>
  <c r="E13216" i="16"/>
  <c r="I13215" i="16"/>
  <c r="J13215" i="16"/>
  <c r="E10659" i="16"/>
  <c r="K10193" i="16"/>
  <c r="L10193" i="16"/>
  <c r="D1627" i="16"/>
  <c r="B1626" i="16"/>
  <c r="C1626" i="16"/>
  <c r="E8089" i="16"/>
  <c r="E5158" i="16"/>
  <c r="H5155" i="16"/>
  <c r="F5155" i="16"/>
  <c r="K5155" i="16"/>
  <c r="L5155" i="16"/>
  <c r="J5155" i="16"/>
  <c r="I5155" i="16"/>
  <c r="E5588" i="16"/>
  <c r="H5585" i="16"/>
  <c r="F5585" i="16"/>
  <c r="J5585" i="16"/>
  <c r="I5585" i="16"/>
  <c r="K10803" i="16"/>
  <c r="L10803" i="16"/>
  <c r="D15286" i="16"/>
  <c r="B15285" i="16"/>
  <c r="C15285" i="16"/>
  <c r="F14847" i="16"/>
  <c r="K14847" i="16"/>
  <c r="B3744" i="16"/>
  <c r="C3744" i="16"/>
  <c r="B16158" i="16"/>
  <c r="C16158" i="16"/>
  <c r="D16159" i="16"/>
  <c r="B13213" i="16"/>
  <c r="D13214" i="16"/>
  <c r="C13213" i="16"/>
  <c r="L6125" i="16"/>
  <c r="F13975" i="16"/>
  <c r="K13975" i="16"/>
  <c r="L13975" i="16"/>
  <c r="C13978" i="16"/>
  <c r="D13979" i="16"/>
  <c r="B13978" i="16"/>
  <c r="J14087" i="16"/>
  <c r="I14087" i="16"/>
  <c r="H14087" i="16"/>
  <c r="E14088" i="16"/>
  <c r="F14087" i="16"/>
  <c r="K14087" i="16"/>
  <c r="L14087" i="16"/>
  <c r="L13647" i="16"/>
  <c r="I13112" i="16"/>
  <c r="K15610" i="16"/>
  <c r="L15610" i="16"/>
  <c r="K6021" i="16"/>
  <c r="L6021" i="16"/>
  <c r="E9735" i="16"/>
  <c r="L13865" i="16"/>
  <c r="F13321" i="16"/>
  <c r="D8843" i="16"/>
  <c r="B8842" i="16"/>
  <c r="C8842" i="16"/>
  <c r="D8845" i="16"/>
  <c r="D8844" i="16"/>
  <c r="D14195" i="16"/>
  <c r="C14194" i="16"/>
  <c r="B14194" i="16"/>
  <c r="E7416" i="16"/>
  <c r="J7413" i="16"/>
  <c r="I7413" i="16"/>
  <c r="F7413" i="16"/>
  <c r="H7413" i="16"/>
  <c r="L14737" i="16"/>
  <c r="H16258" i="16"/>
  <c r="K16258" i="16"/>
  <c r="L16258" i="16"/>
  <c r="J14411" i="16"/>
  <c r="D15070" i="16"/>
  <c r="C15069" i="16"/>
  <c r="B15069" i="16"/>
  <c r="J5695" i="16"/>
  <c r="E10504" i="16"/>
  <c r="H10501" i="16"/>
  <c r="I10501" i="16"/>
  <c r="F10501" i="16"/>
  <c r="J10501" i="16"/>
  <c r="L9732" i="16"/>
  <c r="F15283" i="16"/>
  <c r="K15283" i="16"/>
  <c r="L15283" i="16"/>
  <c r="B3137" i="16"/>
  <c r="C3137" i="16"/>
  <c r="K8502" i="16"/>
  <c r="L8502" i="16"/>
  <c r="J13014" i="16"/>
  <c r="I13014" i="16"/>
  <c r="F13014" i="16"/>
  <c r="H13014" i="16"/>
  <c r="J14302" i="16"/>
  <c r="I5586" i="16"/>
  <c r="E8360" i="16"/>
  <c r="F8357" i="16"/>
  <c r="H8357" i="16"/>
  <c r="J8357" i="16"/>
  <c r="I8357" i="16"/>
  <c r="K5803" i="16"/>
  <c r="L5803" i="16"/>
  <c r="F9424" i="16"/>
  <c r="K9424" i="16"/>
  <c r="L9424" i="16"/>
  <c r="B879" i="16"/>
  <c r="C879" i="16"/>
  <c r="D880" i="16"/>
  <c r="I14847" i="16"/>
  <c r="E8222" i="16"/>
  <c r="C12048" i="16"/>
  <c r="B12048" i="16"/>
  <c r="K7510" i="16"/>
  <c r="L7510" i="16"/>
  <c r="I13975" i="16"/>
  <c r="L14628" i="16"/>
  <c r="L5804" i="16"/>
  <c r="K13538" i="16"/>
  <c r="L13538" i="16"/>
  <c r="D14304" i="16"/>
  <c r="C14303" i="16"/>
  <c r="B14303" i="16"/>
  <c r="E7962" i="16"/>
  <c r="E8811" i="16"/>
  <c r="H13112" i="16"/>
  <c r="E9581" i="16"/>
  <c r="J9119" i="16"/>
  <c r="E9120" i="16"/>
  <c r="H9119" i="16"/>
  <c r="F9119" i="16"/>
  <c r="F7723" i="16"/>
  <c r="K7723" i="16"/>
  <c r="L7723" i="16"/>
  <c r="D1074" i="16"/>
  <c r="B1073" i="16"/>
  <c r="C1073" i="16"/>
  <c r="I13321" i="16"/>
  <c r="I7414" i="16"/>
  <c r="J16258" i="16"/>
  <c r="F14411" i="16"/>
  <c r="K14411" i="16"/>
  <c r="L14411" i="16"/>
  <c r="F5695" i="16"/>
  <c r="K5695" i="16"/>
  <c r="L5695" i="16"/>
  <c r="I10502" i="16"/>
  <c r="L10502" i="16"/>
  <c r="B1988" i="16"/>
  <c r="C1988" i="16"/>
  <c r="D1989" i="16"/>
  <c r="E10198" i="16"/>
  <c r="H10197" i="16"/>
  <c r="F10197" i="16"/>
  <c r="K10197" i="16"/>
  <c r="J10197" i="16"/>
  <c r="E11458" i="16"/>
  <c r="H11457" i="16"/>
  <c r="F11457" i="16"/>
  <c r="K11457" i="16"/>
  <c r="L13112" i="16"/>
  <c r="D12056" i="16"/>
  <c r="D12055" i="16"/>
  <c r="D12054" i="16"/>
  <c r="B12053" i="16"/>
  <c r="C12053" i="16"/>
  <c r="L5367" i="16"/>
  <c r="B2652" i="16"/>
  <c r="D2653" i="16"/>
  <c r="C2652" i="16"/>
  <c r="F2650" i="16"/>
  <c r="K2650" i="16"/>
  <c r="L2650" i="16"/>
  <c r="B3140" i="16"/>
  <c r="C3140" i="16"/>
  <c r="E13543" i="16"/>
  <c r="H13542" i="16"/>
  <c r="D1075" i="16"/>
  <c r="B1074" i="16"/>
  <c r="C1074" i="16"/>
  <c r="I8811" i="16"/>
  <c r="E8812" i="16"/>
  <c r="H8811" i="16"/>
  <c r="F8811" i="16"/>
  <c r="J8811" i="16"/>
  <c r="C880" i="16"/>
  <c r="B880" i="16"/>
  <c r="D881" i="16"/>
  <c r="K8357" i="16"/>
  <c r="L8357" i="16"/>
  <c r="B14195" i="16"/>
  <c r="C14195" i="16"/>
  <c r="D14196" i="16"/>
  <c r="H13215" i="16"/>
  <c r="E13761" i="16"/>
  <c r="I13760" i="16"/>
  <c r="H13760" i="16"/>
  <c r="F13760" i="16"/>
  <c r="K13760" i="16"/>
  <c r="L16257" i="16"/>
  <c r="B13435" i="16"/>
  <c r="C13435" i="16"/>
  <c r="D13436" i="16"/>
  <c r="E8966" i="16"/>
  <c r="H8965" i="16"/>
  <c r="K11215" i="16"/>
  <c r="L11215" i="16"/>
  <c r="E13115" i="16"/>
  <c r="B5447" i="16"/>
  <c r="C5447" i="16"/>
  <c r="K14410" i="16"/>
  <c r="L14410" i="16"/>
  <c r="K15504" i="16"/>
  <c r="L15504" i="16"/>
  <c r="K5258" i="16"/>
  <c r="L5258" i="16"/>
  <c r="B14850" i="16"/>
  <c r="D14851" i="16"/>
  <c r="C14850" i="16"/>
  <c r="E6026" i="16"/>
  <c r="H6025" i="16"/>
  <c r="F6025" i="16"/>
  <c r="K6025" i="16"/>
  <c r="J6025" i="16"/>
  <c r="B15178" i="16"/>
  <c r="C15178" i="16"/>
  <c r="D15179" i="16"/>
  <c r="E5916" i="16"/>
  <c r="E9891" i="16"/>
  <c r="F9888" i="16"/>
  <c r="K9888" i="16"/>
  <c r="L9888" i="16"/>
  <c r="J9888" i="16"/>
  <c r="I9888" i="16"/>
  <c r="H9888" i="16"/>
  <c r="B687" i="16"/>
  <c r="C687" i="16"/>
  <c r="D688" i="16"/>
  <c r="L5259" i="16"/>
  <c r="E15069" i="16"/>
  <c r="J5807" i="16"/>
  <c r="I5807" i="16"/>
  <c r="E5808" i="16"/>
  <c r="H5807" i="16"/>
  <c r="F5807" i="16"/>
  <c r="K5807" i="16"/>
  <c r="L5807" i="16"/>
  <c r="E7963" i="16"/>
  <c r="H7962" i="16"/>
  <c r="D13980" i="16"/>
  <c r="B13979" i="16"/>
  <c r="C13979" i="16"/>
  <c r="E8361" i="16"/>
  <c r="D14089" i="16"/>
  <c r="B14088" i="16"/>
  <c r="C14088" i="16"/>
  <c r="D2349" i="16"/>
  <c r="B2348" i="16"/>
  <c r="C2348" i="16"/>
  <c r="K5062" i="16"/>
  <c r="B14304" i="16"/>
  <c r="C14304" i="16"/>
  <c r="D14305" i="16"/>
  <c r="K7413" i="16"/>
  <c r="L7413" i="16"/>
  <c r="E14089" i="16"/>
  <c r="H14086" i="16"/>
  <c r="F14086" i="16"/>
  <c r="K14086" i="16"/>
  <c r="L14086" i="16"/>
  <c r="J14086" i="16"/>
  <c r="I14086" i="16"/>
  <c r="K5585" i="16"/>
  <c r="L5585" i="16"/>
  <c r="F13215" i="16"/>
  <c r="K13215" i="16"/>
  <c r="L13215" i="16"/>
  <c r="D15833" i="16"/>
  <c r="B15832" i="16"/>
  <c r="C15832" i="16"/>
  <c r="J7841" i="16"/>
  <c r="E7842" i="16"/>
  <c r="H7841" i="16"/>
  <c r="F7841" i="16"/>
  <c r="I7841" i="16"/>
  <c r="E11217" i="16"/>
  <c r="J11214" i="16"/>
  <c r="I11214" i="16"/>
  <c r="H11214" i="16"/>
  <c r="F11214" i="16"/>
  <c r="D2459" i="16"/>
  <c r="B2458" i="16"/>
  <c r="C2458" i="16"/>
  <c r="E14633" i="16"/>
  <c r="F14632" i="16"/>
  <c r="K14632" i="16"/>
  <c r="L14632" i="16"/>
  <c r="I14632" i="16"/>
  <c r="H14632" i="16"/>
  <c r="B3747" i="16"/>
  <c r="C3747" i="16"/>
  <c r="D14417" i="16"/>
  <c r="B14416" i="16"/>
  <c r="C14416" i="16"/>
  <c r="E13652" i="16"/>
  <c r="I13651" i="16"/>
  <c r="F13651" i="16"/>
  <c r="J13651" i="16"/>
  <c r="K9423" i="16"/>
  <c r="L9423" i="16"/>
  <c r="D13652" i="16"/>
  <c r="B13651" i="16"/>
  <c r="C13651" i="16"/>
  <c r="E13978" i="16"/>
  <c r="E10505" i="16"/>
  <c r="B8844" i="16"/>
  <c r="C8844" i="16"/>
  <c r="B3141" i="16"/>
  <c r="C3141" i="16"/>
  <c r="J7514" i="16"/>
  <c r="I7514" i="16"/>
  <c r="F7514" i="16"/>
  <c r="E7515" i="16"/>
  <c r="H7514" i="16"/>
  <c r="B13114" i="16"/>
  <c r="C13114" i="16"/>
  <c r="D13115" i="16"/>
  <c r="K9119" i="16"/>
  <c r="J9581" i="16"/>
  <c r="I9581" i="16"/>
  <c r="E9582" i="16"/>
  <c r="H9581" i="16"/>
  <c r="F9581" i="16"/>
  <c r="K9581" i="16"/>
  <c r="L9581" i="16"/>
  <c r="D8848" i="16"/>
  <c r="D8847" i="16"/>
  <c r="D8846" i="16"/>
  <c r="B8845" i="16"/>
  <c r="C8845" i="16"/>
  <c r="L14847" i="16"/>
  <c r="D15724" i="16"/>
  <c r="C15723" i="16"/>
  <c r="B15723" i="16"/>
  <c r="E11570" i="16"/>
  <c r="H11569" i="16"/>
  <c r="E16261" i="16"/>
  <c r="D14524" i="16"/>
  <c r="C14523" i="16"/>
  <c r="B14523" i="16"/>
  <c r="D16261" i="16"/>
  <c r="C16260" i="16"/>
  <c r="B16260" i="16"/>
  <c r="E5371" i="16"/>
  <c r="L5586" i="16"/>
  <c r="E14414" i="16"/>
  <c r="I6128" i="16"/>
  <c r="E6129" i="16"/>
  <c r="H6128" i="16"/>
  <c r="F6128" i="16"/>
  <c r="K6128" i="16"/>
  <c r="L6128" i="16"/>
  <c r="J6128" i="16"/>
  <c r="E14305" i="16"/>
  <c r="D13762" i="16"/>
  <c r="C13761" i="16"/>
  <c r="B13761" i="16"/>
  <c r="E5262" i="16"/>
  <c r="D3751" i="16"/>
  <c r="D3750" i="16"/>
  <c r="D3749" i="16"/>
  <c r="B3748" i="16"/>
  <c r="C3748" i="16"/>
  <c r="F5061" i="16"/>
  <c r="J5061" i="16"/>
  <c r="I5061" i="16"/>
  <c r="H5061" i="16"/>
  <c r="D567" i="16"/>
  <c r="B566" i="16"/>
  <c r="C566" i="16"/>
  <c r="D13871" i="16"/>
  <c r="B13870" i="16"/>
  <c r="C13870" i="16"/>
  <c r="K13320" i="16"/>
  <c r="L13320" i="16"/>
  <c r="E5159" i="16"/>
  <c r="E15723" i="16"/>
  <c r="I15722" i="16"/>
  <c r="F15722" i="16"/>
  <c r="E5698" i="16"/>
  <c r="F9735" i="16"/>
  <c r="H9735" i="16"/>
  <c r="E9736" i="16"/>
  <c r="I9735" i="16"/>
  <c r="E5589" i="16"/>
  <c r="E13217" i="16"/>
  <c r="J13214" i="16"/>
  <c r="I13214" i="16"/>
  <c r="F13214" i="16"/>
  <c r="H13214" i="16"/>
  <c r="E14850" i="16"/>
  <c r="L7414" i="16"/>
  <c r="E15614" i="16"/>
  <c r="H15613" i="16"/>
  <c r="I15613" i="16"/>
  <c r="F15613" i="16"/>
  <c r="J11085" i="16"/>
  <c r="E11086" i="16"/>
  <c r="E15396" i="16"/>
  <c r="F15395" i="16"/>
  <c r="E16159" i="16"/>
  <c r="H16158" i="16"/>
  <c r="I16158" i="16"/>
  <c r="F16158" i="16"/>
  <c r="L10351" i="16"/>
  <c r="C13544" i="16"/>
  <c r="B13544" i="16"/>
  <c r="D13545" i="16"/>
  <c r="E15286" i="16"/>
  <c r="J13869" i="16"/>
  <c r="E13870" i="16"/>
  <c r="I13869" i="16"/>
  <c r="H13869" i="16"/>
  <c r="F13869" i="16"/>
  <c r="K13869" i="16"/>
  <c r="K7722" i="16"/>
  <c r="L7722" i="16"/>
  <c r="B13016" i="16"/>
  <c r="C13016" i="16"/>
  <c r="E10951" i="16"/>
  <c r="H10948" i="16"/>
  <c r="F10948" i="16"/>
  <c r="K10948" i="16"/>
  <c r="J10948" i="16"/>
  <c r="I10948" i="16"/>
  <c r="E13324" i="16"/>
  <c r="E13434" i="16"/>
  <c r="F13433" i="16"/>
  <c r="K13433" i="16"/>
  <c r="L13433" i="16"/>
  <c r="I13433" i="16"/>
  <c r="H13433" i="16"/>
  <c r="J13433" i="16"/>
  <c r="C323" i="16"/>
  <c r="B323" i="16"/>
  <c r="D324" i="16"/>
  <c r="D1628" i="16"/>
  <c r="B1627" i="16"/>
  <c r="C1627" i="16"/>
  <c r="D14961" i="16"/>
  <c r="B14960" i="16"/>
  <c r="C14960" i="16"/>
  <c r="D5450" i="16"/>
  <c r="D5449" i="16"/>
  <c r="B5448" i="16"/>
  <c r="C5448" i="16"/>
  <c r="D5451" i="16"/>
  <c r="C13214" i="16"/>
  <c r="D13215" i="16"/>
  <c r="B13214" i="16"/>
  <c r="E9121" i="16"/>
  <c r="H9118" i="16"/>
  <c r="F9118" i="16"/>
  <c r="K9118" i="16"/>
  <c r="L9118" i="16"/>
  <c r="J9118" i="16"/>
  <c r="I9118" i="16"/>
  <c r="K13014" i="16"/>
  <c r="L13014" i="16"/>
  <c r="D15071" i="16"/>
  <c r="C15070" i="16"/>
  <c r="B15070" i="16"/>
  <c r="E7417" i="16"/>
  <c r="C8843" i="16"/>
  <c r="B8843" i="16"/>
  <c r="E14198" i="16"/>
  <c r="F14195" i="16"/>
  <c r="H14195" i="16"/>
  <c r="J14195" i="16"/>
  <c r="I14195" i="16"/>
  <c r="B15504" i="16"/>
  <c r="C15504" i="16"/>
  <c r="D15505" i="16"/>
  <c r="B12051" i="16"/>
  <c r="C12051" i="16"/>
  <c r="B16049" i="16"/>
  <c r="C16049" i="16"/>
  <c r="D16050" i="16"/>
  <c r="J7617" i="16"/>
  <c r="I7617" i="16"/>
  <c r="F7617" i="16"/>
  <c r="E7618" i="16"/>
  <c r="H7617" i="16"/>
  <c r="C3142" i="16"/>
  <c r="D3143" i="16"/>
  <c r="B3142" i="16"/>
  <c r="D3145" i="16"/>
  <c r="D3144" i="16"/>
  <c r="D446" i="16"/>
  <c r="B445" i="16"/>
  <c r="C445" i="16"/>
  <c r="E14742" i="16"/>
  <c r="H14741" i="16"/>
  <c r="I14741" i="16"/>
  <c r="F14741" i="16"/>
  <c r="J14741" i="16"/>
  <c r="C3746" i="16"/>
  <c r="B3746" i="16"/>
  <c r="E14960" i="16"/>
  <c r="H14959" i="16"/>
  <c r="I14959" i="16"/>
  <c r="F14959" i="16"/>
  <c r="E9427" i="16"/>
  <c r="I9889" i="16"/>
  <c r="K10949" i="16"/>
  <c r="L10949" i="16"/>
  <c r="C14632" i="16"/>
  <c r="D14633" i="16"/>
  <c r="B14632" i="16"/>
  <c r="B1266" i="16"/>
  <c r="C1266" i="16"/>
  <c r="D1267" i="16"/>
  <c r="J8222" i="16"/>
  <c r="E8223" i="16"/>
  <c r="H8222" i="16"/>
  <c r="B1989" i="16"/>
  <c r="D1990" i="16"/>
  <c r="C1989" i="16"/>
  <c r="I9119" i="16"/>
  <c r="K10501" i="16"/>
  <c r="L10501" i="16"/>
  <c r="K13321" i="16"/>
  <c r="L13321" i="16"/>
  <c r="B16159" i="16"/>
  <c r="C16159" i="16"/>
  <c r="D16160" i="16"/>
  <c r="B15286" i="16"/>
  <c r="C15286" i="16"/>
  <c r="D15287" i="16"/>
  <c r="I8089" i="16"/>
  <c r="F8089" i="16"/>
  <c r="E8090" i="16"/>
  <c r="H8089" i="16"/>
  <c r="E10660" i="16"/>
  <c r="I10659" i="16"/>
  <c r="J10659" i="16"/>
  <c r="H10659" i="16"/>
  <c r="J14196" i="16"/>
  <c r="E10045" i="16"/>
  <c r="J10042" i="16"/>
  <c r="I10042" i="16"/>
  <c r="H10042" i="16"/>
  <c r="F10042" i="16"/>
  <c r="K10042" i="16"/>
  <c r="L10042" i="16"/>
  <c r="B12052" i="16"/>
  <c r="C12052" i="16"/>
  <c r="J14523" i="16"/>
  <c r="E14524" i="16"/>
  <c r="I14523" i="16"/>
  <c r="F14523" i="16"/>
  <c r="E15178" i="16"/>
  <c r="I15177" i="16"/>
  <c r="H15177" i="16"/>
  <c r="J11215" i="16"/>
  <c r="K13111" i="16"/>
  <c r="L13111" i="16"/>
  <c r="B5446" i="16"/>
  <c r="C5446" i="16"/>
  <c r="B15395" i="16"/>
  <c r="C15395" i="16"/>
  <c r="D15396" i="16"/>
  <c r="E5480" i="16"/>
  <c r="E15506" i="16"/>
  <c r="J15503" i="16"/>
  <c r="H15503" i="16"/>
  <c r="F15503" i="16"/>
  <c r="I15503" i="16"/>
  <c r="F11339" i="16"/>
  <c r="E11340" i="16"/>
  <c r="E15832" i="16"/>
  <c r="F15831" i="16"/>
  <c r="E9275" i="16"/>
  <c r="J9272" i="16"/>
  <c r="I9272" i="16"/>
  <c r="H9272" i="16"/>
  <c r="F9272" i="16"/>
  <c r="E10353" i="16"/>
  <c r="J10350" i="16"/>
  <c r="I10350" i="16"/>
  <c r="H10350" i="16"/>
  <c r="F10350" i="16"/>
  <c r="E11677" i="16"/>
  <c r="F11674" i="16"/>
  <c r="K11674" i="16"/>
  <c r="L11674" i="16"/>
  <c r="J11674" i="16"/>
  <c r="I11674" i="16"/>
  <c r="H11674" i="16"/>
  <c r="E10808" i="16"/>
  <c r="H118" i="1"/>
  <c r="I118" i="1"/>
  <c r="B118" i="1"/>
  <c r="C118" i="1"/>
  <c r="A119" i="1"/>
  <c r="J9889" i="16"/>
  <c r="E15941" i="16"/>
  <c r="I15940" i="16"/>
  <c r="H15940" i="16"/>
  <c r="F15940" i="16"/>
  <c r="J15940" i="16"/>
  <c r="D14742" i="16"/>
  <c r="C14741" i="16"/>
  <c r="B14741" i="16"/>
  <c r="K14301" i="16"/>
  <c r="L14301" i="16"/>
  <c r="I9273" i="16"/>
  <c r="L9273" i="16"/>
  <c r="I10351" i="16"/>
  <c r="F11675" i="16"/>
  <c r="K11675" i="16"/>
  <c r="L11675" i="16"/>
  <c r="B15613" i="16"/>
  <c r="D15614" i="16"/>
  <c r="C15613" i="16"/>
  <c r="D15941" i="16"/>
  <c r="B15940" i="16"/>
  <c r="C15940" i="16"/>
  <c r="J8506" i="16"/>
  <c r="F8506" i="16"/>
  <c r="E8507" i="16"/>
  <c r="H8506" i="16"/>
  <c r="K5694" i="16"/>
  <c r="L5694" i="16"/>
  <c r="I5062" i="16"/>
  <c r="E16051" i="16"/>
  <c r="H16048" i="16"/>
  <c r="F16048" i="16"/>
  <c r="J16048" i="16"/>
  <c r="I16048" i="16"/>
  <c r="E7726" i="16"/>
  <c r="B13323" i="16"/>
  <c r="C13323" i="16"/>
  <c r="D13324" i="16"/>
  <c r="H9889" i="16"/>
  <c r="K9889" i="16"/>
  <c r="L9889" i="16"/>
  <c r="L13974" i="16"/>
  <c r="J8657" i="16"/>
  <c r="I8657" i="16"/>
  <c r="F8657" i="16"/>
  <c r="E8658" i="16"/>
  <c r="H8657" i="16"/>
  <c r="E10809" i="16"/>
  <c r="F10806" i="16"/>
  <c r="H10806" i="16"/>
  <c r="J10806" i="16"/>
  <c r="I10806" i="16"/>
  <c r="E15070" i="16"/>
  <c r="I15067" i="16"/>
  <c r="F15067" i="16"/>
  <c r="H15067" i="16"/>
  <c r="J15067" i="16"/>
  <c r="B15179" i="16"/>
  <c r="C15179" i="16"/>
  <c r="D15180" i="16"/>
  <c r="J7726" i="16"/>
  <c r="E7727" i="16"/>
  <c r="H7726" i="16"/>
  <c r="F7726" i="16"/>
  <c r="K7726" i="16"/>
  <c r="L7726" i="16"/>
  <c r="I7726" i="16"/>
  <c r="F10807" i="16"/>
  <c r="E11678" i="16"/>
  <c r="E11341" i="16"/>
  <c r="H11338" i="16"/>
  <c r="F11338" i="16"/>
  <c r="K11338" i="16"/>
  <c r="L11338" i="16"/>
  <c r="I11338" i="16"/>
  <c r="J11338" i="16"/>
  <c r="J15177" i="16"/>
  <c r="E8224" i="16"/>
  <c r="J8221" i="16"/>
  <c r="I8221" i="16"/>
  <c r="H8221" i="16"/>
  <c r="F8221" i="16"/>
  <c r="K8221" i="16"/>
  <c r="L8221" i="16"/>
  <c r="K14959" i="16"/>
  <c r="L14959" i="16"/>
  <c r="K14741" i="16"/>
  <c r="L14741" i="16"/>
  <c r="D3148" i="16"/>
  <c r="D3147" i="16"/>
  <c r="C3145" i="16"/>
  <c r="B3145" i="16"/>
  <c r="D3146" i="16"/>
  <c r="E13325" i="16"/>
  <c r="I13324" i="16"/>
  <c r="H13324" i="16"/>
  <c r="I15395" i="16"/>
  <c r="K15613" i="16"/>
  <c r="L15613" i="16"/>
  <c r="K9735" i="16"/>
  <c r="L9735" i="16"/>
  <c r="H15722" i="16"/>
  <c r="D3754" i="16"/>
  <c r="D3753" i="16"/>
  <c r="D3752" i="16"/>
  <c r="B3751" i="16"/>
  <c r="C3751" i="16"/>
  <c r="B13762" i="16"/>
  <c r="C13762" i="16"/>
  <c r="D13763" i="16"/>
  <c r="B16261" i="16"/>
  <c r="C16261" i="16"/>
  <c r="D16262" i="16"/>
  <c r="D15725" i="16"/>
  <c r="C15724" i="16"/>
  <c r="B15724" i="16"/>
  <c r="D2460" i="16"/>
  <c r="B2459" i="16"/>
  <c r="C2459" i="16"/>
  <c r="F2457" i="16"/>
  <c r="K2457" i="16"/>
  <c r="L2457" i="16"/>
  <c r="K7841" i="16"/>
  <c r="L7841" i="16"/>
  <c r="D13981" i="16"/>
  <c r="B13980" i="16"/>
  <c r="C13980" i="16"/>
  <c r="J15068" i="16"/>
  <c r="B14851" i="16"/>
  <c r="D14852" i="16"/>
  <c r="C14851" i="16"/>
  <c r="E8967" i="16"/>
  <c r="F8964" i="16"/>
  <c r="K8964" i="16"/>
  <c r="L8964" i="16"/>
  <c r="I8964" i="16"/>
  <c r="J8964" i="16"/>
  <c r="H8964" i="16"/>
  <c r="B881" i="16"/>
  <c r="D882" i="16"/>
  <c r="C881" i="16"/>
  <c r="B12054" i="16"/>
  <c r="C12054" i="16"/>
  <c r="K8089" i="16"/>
  <c r="L8089" i="16"/>
  <c r="J13978" i="16"/>
  <c r="H13978" i="16"/>
  <c r="E13979" i="16"/>
  <c r="F13978" i="16"/>
  <c r="K13978" i="16"/>
  <c r="L13978" i="16"/>
  <c r="I13978" i="16"/>
  <c r="B14305" i="16"/>
  <c r="C14305" i="16"/>
  <c r="D14306" i="16"/>
  <c r="D15942" i="16"/>
  <c r="B15941" i="16"/>
  <c r="C15941" i="16"/>
  <c r="E15942" i="16"/>
  <c r="J15939" i="16"/>
  <c r="I15939" i="16"/>
  <c r="H15939" i="16"/>
  <c r="F15939" i="16"/>
  <c r="K15939" i="16"/>
  <c r="H10807" i="16"/>
  <c r="K10350" i="16"/>
  <c r="L10350" i="16"/>
  <c r="H11339" i="16"/>
  <c r="E15507" i="16"/>
  <c r="J8089" i="16"/>
  <c r="I8222" i="16"/>
  <c r="D16051" i="16"/>
  <c r="C16050" i="16"/>
  <c r="B16050" i="16"/>
  <c r="D14962" i="16"/>
  <c r="B14961" i="16"/>
  <c r="C14961" i="16"/>
  <c r="H15395" i="16"/>
  <c r="K15395" i="16"/>
  <c r="L15395" i="16"/>
  <c r="J9735" i="16"/>
  <c r="J6127" i="16"/>
  <c r="F6127" i="16"/>
  <c r="I6127" i="16"/>
  <c r="H6127" i="16"/>
  <c r="E9583" i="16"/>
  <c r="F9580" i="16"/>
  <c r="H9580" i="16"/>
  <c r="I9580" i="16"/>
  <c r="J9580" i="16"/>
  <c r="E7516" i="16"/>
  <c r="I7513" i="16"/>
  <c r="J7513" i="16"/>
  <c r="H7513" i="16"/>
  <c r="F7513" i="16"/>
  <c r="K7513" i="16"/>
  <c r="L7513" i="16"/>
  <c r="H13651" i="16"/>
  <c r="K13651" i="16"/>
  <c r="L13651" i="16"/>
  <c r="D14090" i="16"/>
  <c r="B14089" i="16"/>
  <c r="C14089" i="16"/>
  <c r="E5809" i="16"/>
  <c r="H5806" i="16"/>
  <c r="F5806" i="16"/>
  <c r="I5806" i="16"/>
  <c r="J5806" i="16"/>
  <c r="E9892" i="16"/>
  <c r="F13115" i="16"/>
  <c r="J13115" i="16"/>
  <c r="E13116" i="16"/>
  <c r="I8965" i="16"/>
  <c r="D1076" i="16"/>
  <c r="C1075" i="16"/>
  <c r="B1075" i="16"/>
  <c r="E11459" i="16"/>
  <c r="H11456" i="16"/>
  <c r="F11456" i="16"/>
  <c r="J11456" i="16"/>
  <c r="I11456" i="16"/>
  <c r="E13218" i="16"/>
  <c r="L13760" i="16"/>
  <c r="I10807" i="16"/>
  <c r="K11339" i="16"/>
  <c r="E15179" i="16"/>
  <c r="J15176" i="16"/>
  <c r="I15176" i="16"/>
  <c r="H15176" i="16"/>
  <c r="F15176" i="16"/>
  <c r="B15287" i="16"/>
  <c r="D15288" i="16"/>
  <c r="C15287" i="16"/>
  <c r="B3143" i="16"/>
  <c r="C3143" i="16"/>
  <c r="I7417" i="16"/>
  <c r="E7418" i="16"/>
  <c r="H7417" i="16"/>
  <c r="D5452" i="16"/>
  <c r="B5451" i="16"/>
  <c r="C5451" i="16"/>
  <c r="D5454" i="16"/>
  <c r="D5453" i="16"/>
  <c r="L13869" i="16"/>
  <c r="K16158" i="16"/>
  <c r="L16158" i="16"/>
  <c r="E14851" i="16"/>
  <c r="H14850" i="16"/>
  <c r="I14850" i="16"/>
  <c r="J14850" i="16"/>
  <c r="F14850" i="16"/>
  <c r="J5589" i="16"/>
  <c r="I5589" i="16"/>
  <c r="E5590" i="16"/>
  <c r="H5589" i="16"/>
  <c r="F5589" i="16"/>
  <c r="K5589" i="16"/>
  <c r="L5589" i="16"/>
  <c r="E15724" i="16"/>
  <c r="H15721" i="16"/>
  <c r="J15721" i="16"/>
  <c r="I15721" i="16"/>
  <c r="F15721" i="16"/>
  <c r="E11571" i="16"/>
  <c r="F11568" i="16"/>
  <c r="H11568" i="16"/>
  <c r="I11568" i="16"/>
  <c r="J11568" i="16"/>
  <c r="K7514" i="16"/>
  <c r="L7514" i="16"/>
  <c r="K11214" i="16"/>
  <c r="L11214" i="16"/>
  <c r="E7843" i="16"/>
  <c r="H7840" i="16"/>
  <c r="J7840" i="16"/>
  <c r="I7840" i="16"/>
  <c r="F7840" i="16"/>
  <c r="L5062" i="16"/>
  <c r="B688" i="16"/>
  <c r="C688" i="16"/>
  <c r="D689" i="16"/>
  <c r="B13436" i="16"/>
  <c r="C13436" i="16"/>
  <c r="D13437" i="16"/>
  <c r="E13762" i="16"/>
  <c r="F13759" i="16"/>
  <c r="K13759" i="16"/>
  <c r="L13759" i="16"/>
  <c r="H13759" i="16"/>
  <c r="J13759" i="16"/>
  <c r="I13759" i="16"/>
  <c r="B12055" i="16"/>
  <c r="C12055" i="16"/>
  <c r="C14633" i="16"/>
  <c r="B14633" i="16"/>
  <c r="D14634" i="16"/>
  <c r="K15722" i="16"/>
  <c r="L15722" i="16"/>
  <c r="C3750" i="16"/>
  <c r="B3750" i="16"/>
  <c r="E16262" i="16"/>
  <c r="F16261" i="16"/>
  <c r="K16261" i="16"/>
  <c r="L16261" i="16"/>
  <c r="I16261" i="16"/>
  <c r="H16261" i="16"/>
  <c r="J16261" i="16"/>
  <c r="E9276" i="16"/>
  <c r="D13325" i="16"/>
  <c r="B13324" i="16"/>
  <c r="C13324" i="16"/>
  <c r="E8508" i="16"/>
  <c r="H8505" i="16"/>
  <c r="F8505" i="16"/>
  <c r="I8505" i="16"/>
  <c r="J8505" i="16"/>
  <c r="D15615" i="16"/>
  <c r="B15614" i="16"/>
  <c r="C15614" i="16"/>
  <c r="B14742" i="16"/>
  <c r="C14742" i="16"/>
  <c r="D14743" i="16"/>
  <c r="A120" i="1"/>
  <c r="H119" i="1"/>
  <c r="I119" i="1"/>
  <c r="B119" i="1"/>
  <c r="C119" i="1"/>
  <c r="J10807" i="16"/>
  <c r="J15831" i="16"/>
  <c r="I11339" i="16"/>
  <c r="E10661" i="16"/>
  <c r="H10658" i="16"/>
  <c r="F10658" i="16"/>
  <c r="K10658" i="16"/>
  <c r="J10658" i="16"/>
  <c r="I10658" i="16"/>
  <c r="B1267" i="16"/>
  <c r="D1268" i="16"/>
  <c r="C1267" i="16"/>
  <c r="E14961" i="16"/>
  <c r="J14958" i="16"/>
  <c r="I14958" i="16"/>
  <c r="H14958" i="16"/>
  <c r="F14958" i="16"/>
  <c r="K14958" i="16"/>
  <c r="L14958" i="16"/>
  <c r="E14743" i="16"/>
  <c r="J14740" i="16"/>
  <c r="I14740" i="16"/>
  <c r="H14740" i="16"/>
  <c r="F14740" i="16"/>
  <c r="K14740" i="16"/>
  <c r="D1629" i="16"/>
  <c r="B1628" i="16"/>
  <c r="C1628" i="16"/>
  <c r="E15287" i="16"/>
  <c r="I15286" i="16"/>
  <c r="E11087" i="16"/>
  <c r="F11084" i="16"/>
  <c r="H11084" i="16"/>
  <c r="J11084" i="16"/>
  <c r="I11084" i="16"/>
  <c r="E15615" i="16"/>
  <c r="J15612" i="16"/>
  <c r="I15612" i="16"/>
  <c r="F15612" i="16"/>
  <c r="K15612" i="16"/>
  <c r="L15612" i="16"/>
  <c r="H15612" i="16"/>
  <c r="J15722" i="16"/>
  <c r="K5061" i="16"/>
  <c r="L5061" i="16"/>
  <c r="J5262" i="16"/>
  <c r="I5262" i="16"/>
  <c r="E5263" i="16"/>
  <c r="H5262" i="16"/>
  <c r="F5262" i="16"/>
  <c r="K5262" i="16"/>
  <c r="L5262" i="16"/>
  <c r="E14306" i="16"/>
  <c r="J14305" i="16"/>
  <c r="D14525" i="16"/>
  <c r="B14524" i="16"/>
  <c r="C14524" i="16"/>
  <c r="F11569" i="16"/>
  <c r="K11569" i="16"/>
  <c r="B8846" i="16"/>
  <c r="C8846" i="16"/>
  <c r="J10505" i="16"/>
  <c r="I10505" i="16"/>
  <c r="E10506" i="16"/>
  <c r="H10505" i="16"/>
  <c r="F10505" i="16"/>
  <c r="K10505" i="16"/>
  <c r="L10505" i="16"/>
  <c r="E13653" i="16"/>
  <c r="H13650" i="16"/>
  <c r="I13650" i="16"/>
  <c r="J13650" i="16"/>
  <c r="F13650" i="16"/>
  <c r="E7964" i="16"/>
  <c r="H7961" i="16"/>
  <c r="I7961" i="16"/>
  <c r="J7961" i="16"/>
  <c r="F7961" i="16"/>
  <c r="K7961" i="16"/>
  <c r="L7961" i="16"/>
  <c r="I5916" i="16"/>
  <c r="E5917" i="16"/>
  <c r="H5916" i="16"/>
  <c r="F13542" i="16"/>
  <c r="K13542" i="16"/>
  <c r="D12058" i="16"/>
  <c r="D12057" i="16"/>
  <c r="B12056" i="16"/>
  <c r="C12056" i="16"/>
  <c r="D12059" i="16"/>
  <c r="J11339" i="16"/>
  <c r="J5480" i="16"/>
  <c r="I5480" i="16"/>
  <c r="E5481" i="16"/>
  <c r="H5480" i="16"/>
  <c r="F5480" i="16"/>
  <c r="K5480" i="16"/>
  <c r="H14523" i="16"/>
  <c r="K14523" i="16"/>
  <c r="L14523" i="16"/>
  <c r="F10659" i="16"/>
  <c r="K10659" i="16"/>
  <c r="L10659" i="16"/>
  <c r="C1990" i="16"/>
  <c r="B1990" i="16"/>
  <c r="D1991" i="16"/>
  <c r="J14959" i="16"/>
  <c r="K14195" i="16"/>
  <c r="L14195" i="16"/>
  <c r="C5449" i="16"/>
  <c r="B5449" i="16"/>
  <c r="E13435" i="16"/>
  <c r="J13432" i="16"/>
  <c r="F13432" i="16"/>
  <c r="K13432" i="16"/>
  <c r="I13432" i="16"/>
  <c r="H13432" i="16"/>
  <c r="L10948" i="16"/>
  <c r="C13545" i="16"/>
  <c r="B13545" i="16"/>
  <c r="D13546" i="16"/>
  <c r="E16160" i="16"/>
  <c r="F16157" i="16"/>
  <c r="K16157" i="16"/>
  <c r="I16157" i="16"/>
  <c r="H16157" i="16"/>
  <c r="J16157" i="16"/>
  <c r="F11085" i="16"/>
  <c r="J15613" i="16"/>
  <c r="K13214" i="16"/>
  <c r="L13214" i="16"/>
  <c r="D13872" i="16"/>
  <c r="B13871" i="16"/>
  <c r="C13871" i="16"/>
  <c r="F5371" i="16"/>
  <c r="J5371" i="16"/>
  <c r="I5371" i="16"/>
  <c r="E5372" i="16"/>
  <c r="H5371" i="16"/>
  <c r="I11569" i="16"/>
  <c r="L9119" i="16"/>
  <c r="E14634" i="16"/>
  <c r="F14631" i="16"/>
  <c r="K14631" i="16"/>
  <c r="J14631" i="16"/>
  <c r="I14631" i="16"/>
  <c r="H14631" i="16"/>
  <c r="I8361" i="16"/>
  <c r="E8362" i="16"/>
  <c r="H8361" i="16"/>
  <c r="F7962" i="16"/>
  <c r="K7962" i="16"/>
  <c r="F15068" i="16"/>
  <c r="B14196" i="16"/>
  <c r="C14196" i="16"/>
  <c r="D14197" i="16"/>
  <c r="K8811" i="16"/>
  <c r="L8811" i="16"/>
  <c r="J13542" i="16"/>
  <c r="C2653" i="16"/>
  <c r="D2654" i="16"/>
  <c r="B2653" i="16"/>
  <c r="E16052" i="16"/>
  <c r="E15833" i="16"/>
  <c r="J15830" i="16"/>
  <c r="I15830" i="16"/>
  <c r="H15830" i="16"/>
  <c r="F15830" i="16"/>
  <c r="K15830" i="16"/>
  <c r="L15830" i="16"/>
  <c r="B15071" i="16"/>
  <c r="C15071" i="16"/>
  <c r="D15072" i="16"/>
  <c r="E15397" i="16"/>
  <c r="H15394" i="16"/>
  <c r="F15394" i="16"/>
  <c r="I15394" i="16"/>
  <c r="J15394" i="16"/>
  <c r="K8506" i="16"/>
  <c r="E8659" i="16"/>
  <c r="H8656" i="16"/>
  <c r="F8656" i="16"/>
  <c r="K8656" i="16"/>
  <c r="I8656" i="16"/>
  <c r="J8656" i="16"/>
  <c r="K16048" i="16"/>
  <c r="L16048" i="16"/>
  <c r="I8506" i="16"/>
  <c r="E10354" i="16"/>
  <c r="H15831" i="16"/>
  <c r="K15831" i="16"/>
  <c r="L15831" i="16"/>
  <c r="I9427" i="16"/>
  <c r="E9428" i="16"/>
  <c r="H9427" i="16"/>
  <c r="B446" i="16"/>
  <c r="C446" i="16"/>
  <c r="D447" i="16"/>
  <c r="E7619" i="16"/>
  <c r="J7616" i="16"/>
  <c r="H7616" i="16"/>
  <c r="F7616" i="16"/>
  <c r="K7616" i="16"/>
  <c r="L7616" i="16"/>
  <c r="I7616" i="16"/>
  <c r="E14199" i="16"/>
  <c r="E9122" i="16"/>
  <c r="D325" i="16"/>
  <c r="B324" i="16"/>
  <c r="C324" i="16"/>
  <c r="E13871" i="16"/>
  <c r="J13868" i="16"/>
  <c r="H13868" i="16"/>
  <c r="I13868" i="16"/>
  <c r="F13868" i="16"/>
  <c r="K13868" i="16"/>
  <c r="L13868" i="16"/>
  <c r="J16158" i="16"/>
  <c r="H11085" i="16"/>
  <c r="F5698" i="16"/>
  <c r="K5698" i="16"/>
  <c r="I5698" i="16"/>
  <c r="E5699" i="16"/>
  <c r="J5698" i="16"/>
  <c r="H5698" i="16"/>
  <c r="C3749" i="16"/>
  <c r="B3749" i="16"/>
  <c r="J11569" i="16"/>
  <c r="C8847" i="16"/>
  <c r="B8847" i="16"/>
  <c r="D13653" i="16"/>
  <c r="B13652" i="16"/>
  <c r="C13652" i="16"/>
  <c r="J14632" i="16"/>
  <c r="E14090" i="16"/>
  <c r="I7962" i="16"/>
  <c r="H15068" i="16"/>
  <c r="E6027" i="16"/>
  <c r="H6024" i="16"/>
  <c r="F6024" i="16"/>
  <c r="K6024" i="16"/>
  <c r="I6024" i="16"/>
  <c r="J6024" i="16"/>
  <c r="J8965" i="16"/>
  <c r="J11457" i="16"/>
  <c r="E10199" i="16"/>
  <c r="H10196" i="16"/>
  <c r="F10196" i="16"/>
  <c r="J10196" i="16"/>
  <c r="I10196" i="16"/>
  <c r="D15397" i="16"/>
  <c r="C15396" i="16"/>
  <c r="B15396" i="16"/>
  <c r="B3144" i="16"/>
  <c r="C3144" i="16"/>
  <c r="B13215" i="16"/>
  <c r="C13215" i="16"/>
  <c r="D13216" i="16"/>
  <c r="B567" i="16"/>
  <c r="C567" i="16"/>
  <c r="D568" i="16"/>
  <c r="E13544" i="16"/>
  <c r="F13541" i="16"/>
  <c r="J13541" i="16"/>
  <c r="I13541" i="16"/>
  <c r="H13541" i="16"/>
  <c r="K8657" i="16"/>
  <c r="L8657" i="16"/>
  <c r="K15940" i="16"/>
  <c r="L15940" i="16"/>
  <c r="K9272" i="16"/>
  <c r="L9272" i="16"/>
  <c r="I15831" i="16"/>
  <c r="K15503" i="16"/>
  <c r="L15503" i="16"/>
  <c r="F15177" i="16"/>
  <c r="K15177" i="16"/>
  <c r="L15177" i="16"/>
  <c r="E14525" i="16"/>
  <c r="I14522" i="16"/>
  <c r="H14522" i="16"/>
  <c r="F14522" i="16"/>
  <c r="K14522" i="16"/>
  <c r="L14522" i="16"/>
  <c r="J14522" i="16"/>
  <c r="E10046" i="16"/>
  <c r="E8091" i="16"/>
  <c r="H8088" i="16"/>
  <c r="F8088" i="16"/>
  <c r="I8088" i="16"/>
  <c r="J8088" i="16"/>
  <c r="C16160" i="16"/>
  <c r="B16160" i="16"/>
  <c r="D16161" i="16"/>
  <c r="F8222" i="16"/>
  <c r="K8222" i="16"/>
  <c r="L8222" i="16"/>
  <c r="K7617" i="16"/>
  <c r="L7617" i="16"/>
  <c r="D15506" i="16"/>
  <c r="B15505" i="16"/>
  <c r="C15505" i="16"/>
  <c r="C5450" i="16"/>
  <c r="B5450" i="16"/>
  <c r="E10952" i="16"/>
  <c r="J15395" i="16"/>
  <c r="I11085" i="16"/>
  <c r="E9737" i="16"/>
  <c r="I9734" i="16"/>
  <c r="H9734" i="16"/>
  <c r="F9734" i="16"/>
  <c r="K9734" i="16"/>
  <c r="L9734" i="16"/>
  <c r="J9734" i="16"/>
  <c r="J5159" i="16"/>
  <c r="I5159" i="16"/>
  <c r="E5160" i="16"/>
  <c r="H5159" i="16"/>
  <c r="F5159" i="16"/>
  <c r="E14415" i="16"/>
  <c r="J14414" i="16"/>
  <c r="D8851" i="16"/>
  <c r="D8850" i="16"/>
  <c r="D8849" i="16"/>
  <c r="B8848" i="16"/>
  <c r="C8848" i="16"/>
  <c r="D13116" i="16"/>
  <c r="B13115" i="16"/>
  <c r="C13115" i="16"/>
  <c r="B14417" i="16"/>
  <c r="C14417" i="16"/>
  <c r="D14418" i="16"/>
  <c r="F2458" i="16"/>
  <c r="K2458" i="16"/>
  <c r="L2458" i="16"/>
  <c r="E11218" i="16"/>
  <c r="B15833" i="16"/>
  <c r="C15833" i="16"/>
  <c r="D15834" i="16"/>
  <c r="C2349" i="16"/>
  <c r="D2350" i="16"/>
  <c r="B2349" i="16"/>
  <c r="F2349" i="16"/>
  <c r="K2349" i="16"/>
  <c r="L2349" i="16"/>
  <c r="J7962" i="16"/>
  <c r="I15068" i="16"/>
  <c r="I6025" i="16"/>
  <c r="L6025" i="16"/>
  <c r="F8965" i="16"/>
  <c r="K8965" i="16"/>
  <c r="L8965" i="16"/>
  <c r="J13760" i="16"/>
  <c r="E8813" i="16"/>
  <c r="F8810" i="16"/>
  <c r="K8810" i="16"/>
  <c r="I8810" i="16"/>
  <c r="J8810" i="16"/>
  <c r="H8810" i="16"/>
  <c r="I13542" i="16"/>
  <c r="I11457" i="16"/>
  <c r="L11457" i="16"/>
  <c r="I10197" i="16"/>
  <c r="L10197" i="16"/>
  <c r="E14635" i="16"/>
  <c r="B1991" i="16"/>
  <c r="C1991" i="16"/>
  <c r="D1992" i="16"/>
  <c r="B15834" i="16"/>
  <c r="C15834" i="16"/>
  <c r="D15835" i="16"/>
  <c r="C8849" i="16"/>
  <c r="B8849" i="16"/>
  <c r="I10952" i="16"/>
  <c r="H10952" i="16"/>
  <c r="E10953" i="16"/>
  <c r="J10952" i="16"/>
  <c r="E8092" i="16"/>
  <c r="B15397" i="16"/>
  <c r="C15397" i="16"/>
  <c r="D15398" i="16"/>
  <c r="E13872" i="16"/>
  <c r="E9429" i="16"/>
  <c r="I9426" i="16"/>
  <c r="H9426" i="16"/>
  <c r="F9426" i="16"/>
  <c r="K9426" i="16"/>
  <c r="L9426" i="16"/>
  <c r="J9426" i="16"/>
  <c r="L8506" i="16"/>
  <c r="E8363" i="16"/>
  <c r="J8360" i="16"/>
  <c r="I8360" i="16"/>
  <c r="H8360" i="16"/>
  <c r="F8360" i="16"/>
  <c r="K8360" i="16"/>
  <c r="L16157" i="16"/>
  <c r="L13432" i="16"/>
  <c r="L13542" i="16"/>
  <c r="E13654" i="16"/>
  <c r="L11569" i="16"/>
  <c r="K11084" i="16"/>
  <c r="L11084" i="16"/>
  <c r="C1629" i="16"/>
  <c r="B1629" i="16"/>
  <c r="D1630" i="16"/>
  <c r="E13763" i="16"/>
  <c r="K7840" i="16"/>
  <c r="L7840" i="16"/>
  <c r="E15725" i="16"/>
  <c r="B5452" i="16"/>
  <c r="C5452" i="16"/>
  <c r="E15180" i="16"/>
  <c r="D1077" i="16"/>
  <c r="B1076" i="16"/>
  <c r="C1076" i="16"/>
  <c r="E5810" i="16"/>
  <c r="F15507" i="16"/>
  <c r="E15508" i="16"/>
  <c r="I15507" i="16"/>
  <c r="E8968" i="16"/>
  <c r="C15725" i="16"/>
  <c r="B15725" i="16"/>
  <c r="D15726" i="16"/>
  <c r="B3752" i="16"/>
  <c r="C3752" i="16"/>
  <c r="J13324" i="16"/>
  <c r="B3147" i="16"/>
  <c r="C3147" i="16"/>
  <c r="E8225" i="16"/>
  <c r="D15181" i="16"/>
  <c r="B15180" i="16"/>
  <c r="C15180" i="16"/>
  <c r="E11219" i="16"/>
  <c r="H11218" i="16"/>
  <c r="D14635" i="16"/>
  <c r="B14634" i="16"/>
  <c r="C14634" i="16"/>
  <c r="D13982" i="16"/>
  <c r="C13981" i="16"/>
  <c r="B13981" i="16"/>
  <c r="E11679" i="16"/>
  <c r="J11678" i="16"/>
  <c r="D14419" i="16"/>
  <c r="B14418" i="16"/>
  <c r="C14418" i="16"/>
  <c r="D13217" i="16"/>
  <c r="B13216" i="16"/>
  <c r="C13216" i="16"/>
  <c r="L5698" i="16"/>
  <c r="E16053" i="16"/>
  <c r="I16052" i="16"/>
  <c r="D14198" i="16"/>
  <c r="B14197" i="16"/>
  <c r="C14197" i="16"/>
  <c r="B13872" i="16"/>
  <c r="C13872" i="16"/>
  <c r="D13873" i="16"/>
  <c r="E16161" i="16"/>
  <c r="E11088" i="16"/>
  <c r="L10658" i="16"/>
  <c r="D15616" i="16"/>
  <c r="C15615" i="16"/>
  <c r="B15615" i="16"/>
  <c r="D13326" i="16"/>
  <c r="B13325" i="16"/>
  <c r="C13325" i="16"/>
  <c r="D13438" i="16"/>
  <c r="B13437" i="16"/>
  <c r="C13437" i="16"/>
  <c r="L11339" i="16"/>
  <c r="E7517" i="16"/>
  <c r="K6127" i="16"/>
  <c r="L6127" i="16"/>
  <c r="E15943" i="16"/>
  <c r="F13324" i="16"/>
  <c r="K13324" i="16"/>
  <c r="L13324" i="16"/>
  <c r="D3151" i="16"/>
  <c r="D3150" i="16"/>
  <c r="D3149" i="16"/>
  <c r="B3148" i="16"/>
  <c r="C3148" i="16"/>
  <c r="D13654" i="16"/>
  <c r="B13653" i="16"/>
  <c r="C13653" i="16"/>
  <c r="C12058" i="16"/>
  <c r="B12058" i="16"/>
  <c r="E15071" i="16"/>
  <c r="K5159" i="16"/>
  <c r="L5159" i="16"/>
  <c r="D16162" i="16"/>
  <c r="B16161" i="16"/>
  <c r="C16161" i="16"/>
  <c r="C8850" i="16"/>
  <c r="B8850" i="16"/>
  <c r="E9738" i="16"/>
  <c r="E14526" i="16"/>
  <c r="L6024" i="16"/>
  <c r="C325" i="16"/>
  <c r="B325" i="16"/>
  <c r="D326" i="16"/>
  <c r="E7620" i="16"/>
  <c r="J9427" i="16"/>
  <c r="J8361" i="16"/>
  <c r="D13547" i="16"/>
  <c r="C13546" i="16"/>
  <c r="B13546" i="16"/>
  <c r="E13436" i="16"/>
  <c r="F5916" i="16"/>
  <c r="K5916" i="16"/>
  <c r="L5916" i="16"/>
  <c r="H15286" i="16"/>
  <c r="L14740" i="16"/>
  <c r="K11568" i="16"/>
  <c r="L11568" i="16"/>
  <c r="E14852" i="16"/>
  <c r="H14849" i="16"/>
  <c r="I14849" i="16"/>
  <c r="J14849" i="16"/>
  <c r="F14849" i="16"/>
  <c r="K14849" i="16"/>
  <c r="L14849" i="16"/>
  <c r="F7417" i="16"/>
  <c r="K7417" i="16"/>
  <c r="L7417" i="16"/>
  <c r="C15288" i="16"/>
  <c r="B15288" i="16"/>
  <c r="D15289" i="16"/>
  <c r="E13117" i="16"/>
  <c r="J13114" i="16"/>
  <c r="H13114" i="16"/>
  <c r="F13114" i="16"/>
  <c r="K13114" i="16"/>
  <c r="I13114" i="16"/>
  <c r="E9893" i="16"/>
  <c r="H9892" i="16"/>
  <c r="F9892" i="16"/>
  <c r="D16052" i="16"/>
  <c r="B16051" i="16"/>
  <c r="C16051" i="16"/>
  <c r="D883" i="16"/>
  <c r="B882" i="16"/>
  <c r="C882" i="16"/>
  <c r="C14852" i="16"/>
  <c r="B14852" i="16"/>
  <c r="D14853" i="16"/>
  <c r="B16262" i="16"/>
  <c r="C16262" i="16"/>
  <c r="B3753" i="16"/>
  <c r="C3753" i="16"/>
  <c r="K10807" i="16"/>
  <c r="L10807" i="16"/>
  <c r="E14416" i="16"/>
  <c r="I14413" i="16"/>
  <c r="J14413" i="16"/>
  <c r="H14413" i="16"/>
  <c r="F14413" i="16"/>
  <c r="K14413" i="16"/>
  <c r="L14413" i="16"/>
  <c r="H14090" i="16"/>
  <c r="E14091" i="16"/>
  <c r="D8853" i="16"/>
  <c r="C8851" i="16"/>
  <c r="D8852" i="16"/>
  <c r="B8851" i="16"/>
  <c r="D8854" i="16"/>
  <c r="E5161" i="16"/>
  <c r="H5158" i="16"/>
  <c r="F5158" i="16"/>
  <c r="I5158" i="16"/>
  <c r="J5158" i="16"/>
  <c r="K10196" i="16"/>
  <c r="L10196" i="16"/>
  <c r="D448" i="16"/>
  <c r="B447" i="16"/>
  <c r="C447" i="16"/>
  <c r="K15394" i="16"/>
  <c r="L15394" i="16"/>
  <c r="E5373" i="16"/>
  <c r="I5370" i="16"/>
  <c r="H5370" i="16"/>
  <c r="F5370" i="16"/>
  <c r="K5370" i="16"/>
  <c r="L5370" i="16"/>
  <c r="J5370" i="16"/>
  <c r="D12060" i="16"/>
  <c r="B12059" i="16"/>
  <c r="C12059" i="16"/>
  <c r="D12062" i="16"/>
  <c r="D12061" i="16"/>
  <c r="E7965" i="16"/>
  <c r="E10507" i="16"/>
  <c r="J10504" i="16"/>
  <c r="I10504" i="16"/>
  <c r="H10504" i="16"/>
  <c r="F10504" i="16"/>
  <c r="K10504" i="16"/>
  <c r="L10504" i="16"/>
  <c r="D14526" i="16"/>
  <c r="B14525" i="16"/>
  <c r="C14525" i="16"/>
  <c r="E5264" i="16"/>
  <c r="J5261" i="16"/>
  <c r="I5261" i="16"/>
  <c r="H5261" i="16"/>
  <c r="F5261" i="16"/>
  <c r="K5261" i="16"/>
  <c r="L5261" i="16"/>
  <c r="F15286" i="16"/>
  <c r="E14962" i="16"/>
  <c r="E10662" i="16"/>
  <c r="A121" i="1"/>
  <c r="H120" i="1"/>
  <c r="I120" i="1"/>
  <c r="B120" i="1"/>
  <c r="C120" i="1"/>
  <c r="J16260" i="16"/>
  <c r="I16260" i="16"/>
  <c r="F16260" i="16"/>
  <c r="H16260" i="16"/>
  <c r="E11572" i="16"/>
  <c r="E5591" i="16"/>
  <c r="J5588" i="16"/>
  <c r="I5588" i="16"/>
  <c r="H5588" i="16"/>
  <c r="F5588" i="16"/>
  <c r="K11456" i="16"/>
  <c r="L11456" i="16"/>
  <c r="I13115" i="16"/>
  <c r="D14091" i="16"/>
  <c r="B14090" i="16"/>
  <c r="C14090" i="16"/>
  <c r="E13980" i="16"/>
  <c r="J13977" i="16"/>
  <c r="F13977" i="16"/>
  <c r="I13977" i="16"/>
  <c r="H13977" i="16"/>
  <c r="D2461" i="16"/>
  <c r="B2460" i="16"/>
  <c r="C2460" i="16"/>
  <c r="D3756" i="16"/>
  <c r="D3755" i="16"/>
  <c r="B3754" i="16"/>
  <c r="C3754" i="16"/>
  <c r="D3757" i="16"/>
  <c r="K10806" i="16"/>
  <c r="L10806" i="16"/>
  <c r="E8660" i="16"/>
  <c r="E14307" i="16"/>
  <c r="F14304" i="16"/>
  <c r="K14304" i="16"/>
  <c r="L14304" i="16"/>
  <c r="H14304" i="16"/>
  <c r="I14304" i="16"/>
  <c r="J14304" i="16"/>
  <c r="C14962" i="16"/>
  <c r="B14962" i="16"/>
  <c r="D14963" i="16"/>
  <c r="F14414" i="16"/>
  <c r="K14414" i="16"/>
  <c r="L14414" i="16"/>
  <c r="K13541" i="16"/>
  <c r="L13541" i="16"/>
  <c r="E6028" i="16"/>
  <c r="E14200" i="16"/>
  <c r="I14199" i="16"/>
  <c r="D2655" i="16"/>
  <c r="B2654" i="16"/>
  <c r="C2654" i="16"/>
  <c r="K15068" i="16"/>
  <c r="L15068" i="16"/>
  <c r="K11085" i="16"/>
  <c r="L11085" i="16"/>
  <c r="L5480" i="16"/>
  <c r="E5918" i="16"/>
  <c r="F5915" i="16"/>
  <c r="K5915" i="16"/>
  <c r="J5915" i="16"/>
  <c r="I5915" i="16"/>
  <c r="H5915" i="16"/>
  <c r="K13650" i="16"/>
  <c r="L13650" i="16"/>
  <c r="F14305" i="16"/>
  <c r="K14305" i="16"/>
  <c r="L14305" i="16"/>
  <c r="E15616" i="16"/>
  <c r="D14744" i="16"/>
  <c r="B14743" i="16"/>
  <c r="C14743" i="16"/>
  <c r="K8505" i="16"/>
  <c r="L8505" i="16"/>
  <c r="E9277" i="16"/>
  <c r="J9276" i="16"/>
  <c r="H9276" i="16"/>
  <c r="F9276" i="16"/>
  <c r="B689" i="16"/>
  <c r="C689" i="16"/>
  <c r="D690" i="16"/>
  <c r="E7844" i="16"/>
  <c r="K15721" i="16"/>
  <c r="L15721" i="16"/>
  <c r="J7416" i="16"/>
  <c r="I7416" i="16"/>
  <c r="H7416" i="16"/>
  <c r="F7416" i="16"/>
  <c r="K7416" i="16"/>
  <c r="L7416" i="16"/>
  <c r="K15176" i="16"/>
  <c r="L15176" i="16"/>
  <c r="D15943" i="16"/>
  <c r="B15942" i="16"/>
  <c r="C15942" i="16"/>
  <c r="C13763" i="16"/>
  <c r="B13763" i="16"/>
  <c r="D13764" i="16"/>
  <c r="E13326" i="16"/>
  <c r="H13323" i="16"/>
  <c r="F13323" i="16"/>
  <c r="I13323" i="16"/>
  <c r="J13323" i="16"/>
  <c r="E10810" i="16"/>
  <c r="L8810" i="16"/>
  <c r="H14414" i="16"/>
  <c r="J10046" i="16"/>
  <c r="F10046" i="16"/>
  <c r="K10046" i="16"/>
  <c r="E10047" i="16"/>
  <c r="I10046" i="16"/>
  <c r="H10046" i="16"/>
  <c r="E13545" i="16"/>
  <c r="E10200" i="16"/>
  <c r="L8656" i="16"/>
  <c r="E15398" i="16"/>
  <c r="E15834" i="16"/>
  <c r="L7962" i="16"/>
  <c r="B12057" i="16"/>
  <c r="C12057" i="16"/>
  <c r="H14305" i="16"/>
  <c r="E15288" i="16"/>
  <c r="J15285" i="16"/>
  <c r="I15285" i="16"/>
  <c r="H15285" i="16"/>
  <c r="F15285" i="16"/>
  <c r="B1268" i="16"/>
  <c r="C1268" i="16"/>
  <c r="D1269" i="16"/>
  <c r="C5453" i="16"/>
  <c r="B5453" i="16"/>
  <c r="E13219" i="16"/>
  <c r="E11460" i="16"/>
  <c r="K9580" i="16"/>
  <c r="L9580" i="16"/>
  <c r="L15939" i="16"/>
  <c r="C3146" i="16"/>
  <c r="B3146" i="16"/>
  <c r="K15067" i="16"/>
  <c r="L15067" i="16"/>
  <c r="E8814" i="16"/>
  <c r="C2350" i="16"/>
  <c r="D2351" i="16"/>
  <c r="B2350" i="16"/>
  <c r="F2348" i="16"/>
  <c r="K2348" i="16"/>
  <c r="L2348" i="16"/>
  <c r="D13117" i="16"/>
  <c r="C13116" i="16"/>
  <c r="B13116" i="16"/>
  <c r="I14414" i="16"/>
  <c r="B15506" i="16"/>
  <c r="C15506" i="16"/>
  <c r="D15507" i="16"/>
  <c r="K8088" i="16"/>
  <c r="L8088" i="16"/>
  <c r="C568" i="16"/>
  <c r="B568" i="16"/>
  <c r="D569" i="16"/>
  <c r="E5700" i="16"/>
  <c r="I5697" i="16"/>
  <c r="H5697" i="16"/>
  <c r="F5697" i="16"/>
  <c r="J5697" i="16"/>
  <c r="E9123" i="16"/>
  <c r="F9427" i="16"/>
  <c r="K9427" i="16"/>
  <c r="L9427" i="16"/>
  <c r="E10355" i="16"/>
  <c r="H10354" i="16"/>
  <c r="F10354" i="16"/>
  <c r="K10354" i="16"/>
  <c r="L10354" i="16"/>
  <c r="I10354" i="16"/>
  <c r="J10354" i="16"/>
  <c r="B15072" i="16"/>
  <c r="C15072" i="16"/>
  <c r="D15073" i="16"/>
  <c r="F8361" i="16"/>
  <c r="K8361" i="16"/>
  <c r="L8361" i="16"/>
  <c r="L14631" i="16"/>
  <c r="K5371" i="16"/>
  <c r="L5371" i="16"/>
  <c r="E5482" i="16"/>
  <c r="J5479" i="16"/>
  <c r="I5479" i="16"/>
  <c r="H5479" i="16"/>
  <c r="F5479" i="16"/>
  <c r="J5916" i="16"/>
  <c r="I14305" i="16"/>
  <c r="J15286" i="16"/>
  <c r="E14744" i="16"/>
  <c r="E8509" i="16"/>
  <c r="K14850" i="16"/>
  <c r="L14850" i="16"/>
  <c r="D5457" i="16"/>
  <c r="D5456" i="16"/>
  <c r="D5455" i="16"/>
  <c r="B5454" i="16"/>
  <c r="C5454" i="16"/>
  <c r="J7417" i="16"/>
  <c r="H13115" i="16"/>
  <c r="K13115" i="16"/>
  <c r="L13115" i="16"/>
  <c r="K5806" i="16"/>
  <c r="L5806" i="16"/>
  <c r="E9584" i="16"/>
  <c r="C14306" i="16"/>
  <c r="B14306" i="16"/>
  <c r="D14307" i="16"/>
  <c r="E11342" i="16"/>
  <c r="E7728" i="16"/>
  <c r="F7725" i="16"/>
  <c r="J7725" i="16"/>
  <c r="H7725" i="16"/>
  <c r="I7725" i="16"/>
  <c r="E9585" i="16"/>
  <c r="H9584" i="16"/>
  <c r="F9584" i="16"/>
  <c r="E9124" i="16"/>
  <c r="H9121" i="16"/>
  <c r="I9121" i="16"/>
  <c r="F9121" i="16"/>
  <c r="J9121" i="16"/>
  <c r="E8815" i="16"/>
  <c r="H8814" i="16"/>
  <c r="E13220" i="16"/>
  <c r="H13217" i="16"/>
  <c r="I13217" i="16"/>
  <c r="J13217" i="16"/>
  <c r="F13217" i="16"/>
  <c r="K13217" i="16"/>
  <c r="L13217" i="16"/>
  <c r="E13546" i="16"/>
  <c r="I13545" i="16"/>
  <c r="J13545" i="16"/>
  <c r="D3758" i="16"/>
  <c r="B3757" i="16"/>
  <c r="C3757" i="16"/>
  <c r="D3760" i="16"/>
  <c r="D3759" i="16"/>
  <c r="D14092" i="16"/>
  <c r="C14091" i="16"/>
  <c r="B14091" i="16"/>
  <c r="E11343" i="16"/>
  <c r="F11342" i="16"/>
  <c r="K11342" i="16"/>
  <c r="H11342" i="16"/>
  <c r="B5455" i="16"/>
  <c r="C5455" i="16"/>
  <c r="L13114" i="16"/>
  <c r="D13548" i="16"/>
  <c r="B13547" i="16"/>
  <c r="C13547" i="16"/>
  <c r="J15071" i="16"/>
  <c r="E15072" i="16"/>
  <c r="I15071" i="16"/>
  <c r="H15071" i="16"/>
  <c r="F15071" i="16"/>
  <c r="B15616" i="16"/>
  <c r="C15616" i="16"/>
  <c r="D15617" i="16"/>
  <c r="J11677" i="16"/>
  <c r="F11677" i="16"/>
  <c r="K11677" i="16"/>
  <c r="L11677" i="16"/>
  <c r="E11220" i="16"/>
  <c r="H11217" i="16"/>
  <c r="F11217" i="16"/>
  <c r="I11217" i="16"/>
  <c r="J11217" i="16"/>
  <c r="E5811" i="16"/>
  <c r="J5810" i="16"/>
  <c r="H5810" i="16"/>
  <c r="F5810" i="16"/>
  <c r="I5810" i="16"/>
  <c r="D1631" i="16"/>
  <c r="B1630" i="16"/>
  <c r="C1630" i="16"/>
  <c r="E10356" i="16"/>
  <c r="H10353" i="16"/>
  <c r="F10353" i="16"/>
  <c r="I10353" i="16"/>
  <c r="J10353" i="16"/>
  <c r="K5697" i="16"/>
  <c r="L5697" i="16"/>
  <c r="D15508" i="16"/>
  <c r="B15507" i="16"/>
  <c r="C15507" i="16"/>
  <c r="J15834" i="16"/>
  <c r="E15835" i="16"/>
  <c r="I15834" i="16"/>
  <c r="H15834" i="16"/>
  <c r="F14199" i="16"/>
  <c r="C14963" i="16"/>
  <c r="B14963" i="16"/>
  <c r="D14964" i="16"/>
  <c r="C3755" i="16"/>
  <c r="B3755" i="16"/>
  <c r="C12061" i="16"/>
  <c r="B12061" i="16"/>
  <c r="B8853" i="16"/>
  <c r="C8853" i="16"/>
  <c r="B14853" i="16"/>
  <c r="C14853" i="16"/>
  <c r="D14854" i="16"/>
  <c r="B16052" i="16"/>
  <c r="C16052" i="16"/>
  <c r="D16053" i="16"/>
  <c r="B3150" i="16"/>
  <c r="C3150" i="16"/>
  <c r="D14199" i="16"/>
  <c r="B14198" i="16"/>
  <c r="C14198" i="16"/>
  <c r="F11218" i="16"/>
  <c r="K11218" i="16"/>
  <c r="E8226" i="16"/>
  <c r="I8225" i="16"/>
  <c r="B15726" i="16"/>
  <c r="C15726" i="16"/>
  <c r="D15727" i="16"/>
  <c r="H15180" i="16"/>
  <c r="E15181" i="16"/>
  <c r="J15180" i="16"/>
  <c r="J15725" i="16"/>
  <c r="E15726" i="16"/>
  <c r="I15725" i="16"/>
  <c r="F15725" i="16"/>
  <c r="E8364" i="16"/>
  <c r="J8092" i="16"/>
  <c r="I8092" i="16"/>
  <c r="E8093" i="16"/>
  <c r="H8092" i="16"/>
  <c r="F8092" i="16"/>
  <c r="K8092" i="16"/>
  <c r="B13117" i="16"/>
  <c r="C13117" i="16"/>
  <c r="D13118" i="16"/>
  <c r="C2461" i="16"/>
  <c r="D2462" i="16"/>
  <c r="B2461" i="16"/>
  <c r="J10662" i="16"/>
  <c r="H10662" i="16"/>
  <c r="F10662" i="16"/>
  <c r="E10663" i="16"/>
  <c r="H14199" i="16"/>
  <c r="E14308" i="16"/>
  <c r="E11573" i="16"/>
  <c r="J11572" i="16"/>
  <c r="C326" i="16"/>
  <c r="B326" i="16"/>
  <c r="D327" i="16"/>
  <c r="C3149" i="16"/>
  <c r="B3149" i="16"/>
  <c r="C5456" i="16"/>
  <c r="B5456" i="16"/>
  <c r="E14745" i="16"/>
  <c r="J14744" i="16"/>
  <c r="I14744" i="16"/>
  <c r="H14744" i="16"/>
  <c r="F14744" i="16"/>
  <c r="K5479" i="16"/>
  <c r="L5479" i="16"/>
  <c r="C15073" i="16"/>
  <c r="B15073" i="16"/>
  <c r="D15074" i="16"/>
  <c r="D2352" i="16"/>
  <c r="C2351" i="16"/>
  <c r="B2351" i="16"/>
  <c r="E15289" i="16"/>
  <c r="K13323" i="16"/>
  <c r="L13323" i="16"/>
  <c r="B15943" i="16"/>
  <c r="C15943" i="16"/>
  <c r="D15944" i="16"/>
  <c r="K9276" i="16"/>
  <c r="L9276" i="16"/>
  <c r="E8661" i="16"/>
  <c r="H8660" i="16"/>
  <c r="F8660" i="16"/>
  <c r="K13977" i="16"/>
  <c r="L13977" i="16"/>
  <c r="K5588" i="16"/>
  <c r="L5588" i="16"/>
  <c r="J14962" i="16"/>
  <c r="E14963" i="16"/>
  <c r="I14962" i="16"/>
  <c r="H14962" i="16"/>
  <c r="F14962" i="16"/>
  <c r="D12065" i="16"/>
  <c r="D12064" i="16"/>
  <c r="D12063" i="16"/>
  <c r="B12062" i="16"/>
  <c r="C12062" i="16"/>
  <c r="E5374" i="16"/>
  <c r="K5158" i="16"/>
  <c r="L5158" i="16"/>
  <c r="E14092" i="16"/>
  <c r="J14089" i="16"/>
  <c r="H14089" i="16"/>
  <c r="I14089" i="16"/>
  <c r="F14089" i="16"/>
  <c r="K14089" i="16"/>
  <c r="K9892" i="16"/>
  <c r="J13436" i="16"/>
  <c r="E13437" i="16"/>
  <c r="I13436" i="16"/>
  <c r="F13436" i="16"/>
  <c r="D16163" i="16"/>
  <c r="B16162" i="16"/>
  <c r="C16162" i="16"/>
  <c r="D3153" i="16"/>
  <c r="C3151" i="16"/>
  <c r="D3152" i="16"/>
  <c r="B3151" i="16"/>
  <c r="D3154" i="16"/>
  <c r="D13439" i="16"/>
  <c r="B13438" i="16"/>
  <c r="C13438" i="16"/>
  <c r="E16162" i="16"/>
  <c r="I16161" i="16"/>
  <c r="H16161" i="16"/>
  <c r="C13217" i="16"/>
  <c r="B13217" i="16"/>
  <c r="D13218" i="16"/>
  <c r="I11218" i="16"/>
  <c r="E15509" i="16"/>
  <c r="F15506" i="16"/>
  <c r="K15506" i="16"/>
  <c r="L15506" i="16"/>
  <c r="H15506" i="16"/>
  <c r="I15506" i="16"/>
  <c r="J15506" i="16"/>
  <c r="B690" i="16"/>
  <c r="C690" i="16"/>
  <c r="D691" i="16"/>
  <c r="E9430" i="16"/>
  <c r="D5460" i="16"/>
  <c r="D5459" i="16"/>
  <c r="D5458" i="16"/>
  <c r="B5457" i="16"/>
  <c r="C5457" i="16"/>
  <c r="D2656" i="16"/>
  <c r="B2655" i="16"/>
  <c r="C2655" i="16"/>
  <c r="F2653" i="16"/>
  <c r="K2653" i="16"/>
  <c r="L2653" i="16"/>
  <c r="E5265" i="16"/>
  <c r="E16054" i="16"/>
  <c r="F16051" i="16"/>
  <c r="K16051" i="16"/>
  <c r="J16051" i="16"/>
  <c r="I16051" i="16"/>
  <c r="H16051" i="16"/>
  <c r="J11218" i="16"/>
  <c r="D14308" i="16"/>
  <c r="B14307" i="16"/>
  <c r="C14307" i="16"/>
  <c r="J9122" i="16"/>
  <c r="E5701" i="16"/>
  <c r="F13218" i="16"/>
  <c r="E13327" i="16"/>
  <c r="E7845" i="16"/>
  <c r="H7844" i="16"/>
  <c r="I7844" i="16"/>
  <c r="J7844" i="16"/>
  <c r="F7844" i="16"/>
  <c r="E9278" i="16"/>
  <c r="J9275" i="16"/>
  <c r="I9275" i="16"/>
  <c r="H9275" i="16"/>
  <c r="F9275" i="16"/>
  <c r="K9275" i="16"/>
  <c r="L9275" i="16"/>
  <c r="L5915" i="16"/>
  <c r="F2654" i="16"/>
  <c r="K2654" i="16"/>
  <c r="L2654" i="16"/>
  <c r="E13981" i="16"/>
  <c r="C12060" i="16"/>
  <c r="B12060" i="16"/>
  <c r="E5162" i="16"/>
  <c r="I14090" i="16"/>
  <c r="E9894" i="16"/>
  <c r="J9891" i="16"/>
  <c r="F9891" i="16"/>
  <c r="H9891" i="16"/>
  <c r="I9891" i="16"/>
  <c r="D15290" i="16"/>
  <c r="C15289" i="16"/>
  <c r="B15289" i="16"/>
  <c r="E14853" i="16"/>
  <c r="J7620" i="16"/>
  <c r="I7620" i="16"/>
  <c r="E7621" i="16"/>
  <c r="H7620" i="16"/>
  <c r="F7620" i="16"/>
  <c r="B13654" i="16"/>
  <c r="C13654" i="16"/>
  <c r="D13655" i="16"/>
  <c r="J11088" i="16"/>
  <c r="I11088" i="16"/>
  <c r="E11089" i="16"/>
  <c r="H11088" i="16"/>
  <c r="F11088" i="16"/>
  <c r="B13873" i="16"/>
  <c r="C13873" i="16"/>
  <c r="D13874" i="16"/>
  <c r="H16052" i="16"/>
  <c r="H15507" i="16"/>
  <c r="E13764" i="16"/>
  <c r="J13763" i="16"/>
  <c r="E13873" i="16"/>
  <c r="I13872" i="16"/>
  <c r="H13872" i="16"/>
  <c r="D15836" i="16"/>
  <c r="B15835" i="16"/>
  <c r="C15835" i="16"/>
  <c r="J15398" i="16"/>
  <c r="H15398" i="16"/>
  <c r="F15398" i="16"/>
  <c r="E15399" i="16"/>
  <c r="I15398" i="16"/>
  <c r="B8852" i="16"/>
  <c r="C8852" i="16"/>
  <c r="F8968" i="16"/>
  <c r="E8969" i="16"/>
  <c r="I8968" i="16"/>
  <c r="H8968" i="16"/>
  <c r="J8968" i="16"/>
  <c r="C1992" i="16"/>
  <c r="B1992" i="16"/>
  <c r="D1993" i="16"/>
  <c r="D14745" i="16"/>
  <c r="B14744" i="16"/>
  <c r="C14744" i="16"/>
  <c r="C1269" i="16"/>
  <c r="B1269" i="16"/>
  <c r="D1270" i="16"/>
  <c r="B3756" i="16"/>
  <c r="C3756" i="16"/>
  <c r="C121" i="1"/>
  <c r="B121" i="1"/>
  <c r="H121" i="1"/>
  <c r="I121" i="1"/>
  <c r="A122" i="1"/>
  <c r="E10508" i="16"/>
  <c r="E14417" i="16"/>
  <c r="E7518" i="16"/>
  <c r="H7517" i="16"/>
  <c r="F7517" i="16"/>
  <c r="D13983" i="16"/>
  <c r="B13982" i="16"/>
  <c r="C13982" i="16"/>
  <c r="K15507" i="16"/>
  <c r="L15507" i="16"/>
  <c r="K7725" i="16"/>
  <c r="L7725" i="16"/>
  <c r="E8510" i="16"/>
  <c r="H8509" i="16"/>
  <c r="F9122" i="16"/>
  <c r="K9122" i="16"/>
  <c r="L9122" i="16"/>
  <c r="D570" i="16"/>
  <c r="B569" i="16"/>
  <c r="C569" i="16"/>
  <c r="H13218" i="16"/>
  <c r="F10200" i="16"/>
  <c r="J10200" i="16"/>
  <c r="E10201" i="16"/>
  <c r="H10200" i="16"/>
  <c r="I10200" i="16"/>
  <c r="I10810" i="16"/>
  <c r="E10811" i="16"/>
  <c r="H10810" i="16"/>
  <c r="F10810" i="16"/>
  <c r="D13765" i="16"/>
  <c r="C13764" i="16"/>
  <c r="B13764" i="16"/>
  <c r="I9276" i="16"/>
  <c r="E5919" i="16"/>
  <c r="F6028" i="16"/>
  <c r="E6029" i="16"/>
  <c r="H6028" i="16"/>
  <c r="K16260" i="16"/>
  <c r="L16260" i="16"/>
  <c r="E7966" i="16"/>
  <c r="F7965" i="16"/>
  <c r="D8855" i="16"/>
  <c r="B8854" i="16"/>
  <c r="D8857" i="16"/>
  <c r="C8854" i="16"/>
  <c r="D8856" i="16"/>
  <c r="J14090" i="16"/>
  <c r="I9892" i="16"/>
  <c r="B13326" i="16"/>
  <c r="C13326" i="16"/>
  <c r="D13327" i="16"/>
  <c r="J16052" i="16"/>
  <c r="B14419" i="16"/>
  <c r="D14420" i="16"/>
  <c r="C14419" i="16"/>
  <c r="J15507" i="16"/>
  <c r="B1077" i="16"/>
  <c r="C1077" i="16"/>
  <c r="D1078" i="16"/>
  <c r="J13654" i="16"/>
  <c r="E13655" i="16"/>
  <c r="I13654" i="16"/>
  <c r="F13654" i="16"/>
  <c r="L8360" i="16"/>
  <c r="D15399" i="16"/>
  <c r="B15398" i="16"/>
  <c r="C15398" i="16"/>
  <c r="E10954" i="16"/>
  <c r="J10951" i="16"/>
  <c r="I10951" i="16"/>
  <c r="F10951" i="16"/>
  <c r="K10951" i="16"/>
  <c r="H10951" i="16"/>
  <c r="L10046" i="16"/>
  <c r="E14201" i="16"/>
  <c r="J14198" i="16"/>
  <c r="I14198" i="16"/>
  <c r="H14198" i="16"/>
  <c r="F14198" i="16"/>
  <c r="K14198" i="16"/>
  <c r="L14198" i="16"/>
  <c r="E15944" i="16"/>
  <c r="I15943" i="16"/>
  <c r="J15943" i="16"/>
  <c r="J13218" i="16"/>
  <c r="I9122" i="16"/>
  <c r="J11460" i="16"/>
  <c r="E11461" i="16"/>
  <c r="H11460" i="16"/>
  <c r="E13118" i="16"/>
  <c r="I9738" i="16"/>
  <c r="E9739" i="16"/>
  <c r="H9738" i="16"/>
  <c r="F9738" i="16"/>
  <c r="E14636" i="16"/>
  <c r="F14635" i="16"/>
  <c r="E7729" i="16"/>
  <c r="E5483" i="16"/>
  <c r="H9122" i="16"/>
  <c r="I13218" i="16"/>
  <c r="K15285" i="16"/>
  <c r="L15285" i="16"/>
  <c r="E10048" i="16"/>
  <c r="H10045" i="16"/>
  <c r="F10045" i="16"/>
  <c r="K10045" i="16"/>
  <c r="L10045" i="16"/>
  <c r="I10045" i="16"/>
  <c r="J10045" i="16"/>
  <c r="J15616" i="16"/>
  <c r="E15617" i="16"/>
  <c r="I15616" i="16"/>
  <c r="F15616" i="16"/>
  <c r="K15616" i="16"/>
  <c r="H15616" i="16"/>
  <c r="J14199" i="16"/>
  <c r="E5592" i="16"/>
  <c r="K15286" i="16"/>
  <c r="L15286" i="16"/>
  <c r="B14526" i="16"/>
  <c r="C14526" i="16"/>
  <c r="D14527" i="16"/>
  <c r="C448" i="16"/>
  <c r="D449" i="16"/>
  <c r="B448" i="16"/>
  <c r="F14090" i="16"/>
  <c r="K14090" i="16"/>
  <c r="L14090" i="16"/>
  <c r="D884" i="16"/>
  <c r="B883" i="16"/>
  <c r="C883" i="16"/>
  <c r="J9892" i="16"/>
  <c r="J14526" i="16"/>
  <c r="E14527" i="16"/>
  <c r="I14526" i="16"/>
  <c r="H14526" i="16"/>
  <c r="F16052" i="16"/>
  <c r="K16052" i="16"/>
  <c r="L16052" i="16"/>
  <c r="F11678" i="16"/>
  <c r="K11678" i="16"/>
  <c r="L11678" i="16"/>
  <c r="B14635" i="16"/>
  <c r="C14635" i="16"/>
  <c r="D14636" i="16"/>
  <c r="D15182" i="16"/>
  <c r="C15181" i="16"/>
  <c r="B15181" i="16"/>
  <c r="F10952" i="16"/>
  <c r="K10952" i="16"/>
  <c r="L10952" i="16"/>
  <c r="E14854" i="16"/>
  <c r="I14853" i="16"/>
  <c r="J14853" i="16"/>
  <c r="H14853" i="16"/>
  <c r="F14853" i="16"/>
  <c r="K14853" i="16"/>
  <c r="L14853" i="16"/>
  <c r="B15182" i="16"/>
  <c r="C15182" i="16"/>
  <c r="D15183" i="16"/>
  <c r="E15618" i="16"/>
  <c r="I15615" i="16"/>
  <c r="F15615" i="16"/>
  <c r="H15615" i="16"/>
  <c r="J15615" i="16"/>
  <c r="D14421" i="16"/>
  <c r="C14420" i="16"/>
  <c r="B14420" i="16"/>
  <c r="B8856" i="16"/>
  <c r="C8856" i="16"/>
  <c r="I7965" i="16"/>
  <c r="C13765" i="16"/>
  <c r="D13766" i="16"/>
  <c r="B13765" i="16"/>
  <c r="E10202" i="16"/>
  <c r="I10199" i="16"/>
  <c r="F10199" i="16"/>
  <c r="K10199" i="16"/>
  <c r="L10199" i="16"/>
  <c r="H10199" i="16"/>
  <c r="J10199" i="16"/>
  <c r="F8509" i="16"/>
  <c r="K8509" i="16"/>
  <c r="L8509" i="16"/>
  <c r="E15400" i="16"/>
  <c r="I15397" i="16"/>
  <c r="H15397" i="16"/>
  <c r="F15397" i="16"/>
  <c r="J15397" i="16"/>
  <c r="F13872" i="16"/>
  <c r="K13872" i="16"/>
  <c r="L13872" i="16"/>
  <c r="E11090" i="16"/>
  <c r="J11087" i="16"/>
  <c r="I11087" i="16"/>
  <c r="H11087" i="16"/>
  <c r="F11087" i="16"/>
  <c r="K11087" i="16"/>
  <c r="L11087" i="16"/>
  <c r="E7622" i="16"/>
  <c r="I7619" i="16"/>
  <c r="F7619" i="16"/>
  <c r="K7619" i="16"/>
  <c r="L7619" i="16"/>
  <c r="H7619" i="16"/>
  <c r="J7619" i="16"/>
  <c r="E13982" i="16"/>
  <c r="E7846" i="16"/>
  <c r="J7843" i="16"/>
  <c r="H7843" i="16"/>
  <c r="F7843" i="16"/>
  <c r="I7843" i="16"/>
  <c r="E5702" i="16"/>
  <c r="F5701" i="16"/>
  <c r="K5701" i="16"/>
  <c r="H5701" i="16"/>
  <c r="J5265" i="16"/>
  <c r="E5266" i="16"/>
  <c r="H5265" i="16"/>
  <c r="F5265" i="16"/>
  <c r="B5458" i="16"/>
  <c r="C5458" i="16"/>
  <c r="E15510" i="16"/>
  <c r="E13438" i="16"/>
  <c r="F13435" i="16"/>
  <c r="K13435" i="16"/>
  <c r="J13435" i="16"/>
  <c r="H13435" i="16"/>
  <c r="I13435" i="16"/>
  <c r="B12063" i="16"/>
  <c r="C12063" i="16"/>
  <c r="I11572" i="16"/>
  <c r="E10664" i="16"/>
  <c r="J10661" i="16"/>
  <c r="H10661" i="16"/>
  <c r="I10661" i="16"/>
  <c r="F10661" i="16"/>
  <c r="K10661" i="16"/>
  <c r="L10661" i="16"/>
  <c r="L11218" i="16"/>
  <c r="E11221" i="16"/>
  <c r="B14092" i="16"/>
  <c r="C14092" i="16"/>
  <c r="D14093" i="16"/>
  <c r="F13545" i="16"/>
  <c r="I8814" i="16"/>
  <c r="E13221" i="16"/>
  <c r="D14637" i="16"/>
  <c r="B14636" i="16"/>
  <c r="C14636" i="16"/>
  <c r="E14528" i="16"/>
  <c r="J14525" i="16"/>
  <c r="I14525" i="16"/>
  <c r="H14525" i="16"/>
  <c r="F14525" i="16"/>
  <c r="K14525" i="16"/>
  <c r="L14525" i="16"/>
  <c r="B449" i="16"/>
  <c r="C449" i="16"/>
  <c r="D450" i="16"/>
  <c r="E5593" i="16"/>
  <c r="H5592" i="16"/>
  <c r="F5592" i="16"/>
  <c r="K9738" i="16"/>
  <c r="L9738" i="16"/>
  <c r="E10955" i="16"/>
  <c r="E13656" i="16"/>
  <c r="H13653" i="16"/>
  <c r="I13653" i="16"/>
  <c r="F13653" i="16"/>
  <c r="J13653" i="16"/>
  <c r="J7965" i="16"/>
  <c r="K10810" i="16"/>
  <c r="L10810" i="16"/>
  <c r="B13983" i="16"/>
  <c r="C13983" i="16"/>
  <c r="D13984" i="16"/>
  <c r="E14418" i="16"/>
  <c r="I14417" i="16"/>
  <c r="H14417" i="16"/>
  <c r="F14417" i="16"/>
  <c r="K14417" i="16"/>
  <c r="L14417" i="16"/>
  <c r="H122" i="1"/>
  <c r="I122" i="1"/>
  <c r="B122" i="1"/>
  <c r="C122" i="1"/>
  <c r="A123" i="1"/>
  <c r="K15398" i="16"/>
  <c r="L15398" i="16"/>
  <c r="D692" i="16"/>
  <c r="B691" i="16"/>
  <c r="C691" i="16"/>
  <c r="E16163" i="16"/>
  <c r="J16160" i="16"/>
  <c r="F16160" i="16"/>
  <c r="K16160" i="16"/>
  <c r="L16160" i="16"/>
  <c r="I16160" i="16"/>
  <c r="H16160" i="16"/>
  <c r="C3153" i="16"/>
  <c r="B3153" i="16"/>
  <c r="B12064" i="16"/>
  <c r="C12064" i="16"/>
  <c r="B15944" i="16"/>
  <c r="C15944" i="16"/>
  <c r="D15945" i="16"/>
  <c r="K14744" i="16"/>
  <c r="L14744" i="16"/>
  <c r="K10662" i="16"/>
  <c r="B13118" i="16"/>
  <c r="D13119" i="16"/>
  <c r="C13118" i="16"/>
  <c r="E15727" i="16"/>
  <c r="F15724" i="16"/>
  <c r="K15724" i="16"/>
  <c r="L15724" i="16"/>
  <c r="J15724" i="16"/>
  <c r="I15724" i="16"/>
  <c r="H15724" i="16"/>
  <c r="B15727" i="16"/>
  <c r="C15727" i="16"/>
  <c r="D15728" i="16"/>
  <c r="B14854" i="16"/>
  <c r="C14854" i="16"/>
  <c r="D14855" i="16"/>
  <c r="E15836" i="16"/>
  <c r="F15833" i="16"/>
  <c r="K15833" i="16"/>
  <c r="J15833" i="16"/>
  <c r="H15833" i="16"/>
  <c r="I15833" i="16"/>
  <c r="K10353" i="16"/>
  <c r="L10353" i="16"/>
  <c r="K5810" i="16"/>
  <c r="L5810" i="16"/>
  <c r="E15073" i="16"/>
  <c r="H15070" i="16"/>
  <c r="F15070" i="16"/>
  <c r="K15070" i="16"/>
  <c r="L15070" i="16"/>
  <c r="J15070" i="16"/>
  <c r="I15070" i="16"/>
  <c r="C3759" i="16"/>
  <c r="B3759" i="16"/>
  <c r="E9125" i="16"/>
  <c r="J13118" i="16"/>
  <c r="H13118" i="16"/>
  <c r="I13118" i="16"/>
  <c r="E13119" i="16"/>
  <c r="D8860" i="16"/>
  <c r="D8859" i="16"/>
  <c r="C8857" i="16"/>
  <c r="D8858" i="16"/>
  <c r="B8857" i="16"/>
  <c r="J5919" i="16"/>
  <c r="E5920" i="16"/>
  <c r="H5919" i="16"/>
  <c r="F5919" i="16"/>
  <c r="K10200" i="16"/>
  <c r="L10200" i="16"/>
  <c r="E8511" i="16"/>
  <c r="H8508" i="16"/>
  <c r="I8508" i="16"/>
  <c r="J8508" i="16"/>
  <c r="F8508" i="16"/>
  <c r="K7517" i="16"/>
  <c r="E13874" i="16"/>
  <c r="I13871" i="16"/>
  <c r="H13871" i="16"/>
  <c r="F13871" i="16"/>
  <c r="J13871" i="16"/>
  <c r="D15291" i="16"/>
  <c r="B15290" i="16"/>
  <c r="C15290" i="16"/>
  <c r="E13328" i="16"/>
  <c r="H13327" i="16"/>
  <c r="I13327" i="16"/>
  <c r="F13327" i="16"/>
  <c r="B5459" i="16"/>
  <c r="C5459" i="16"/>
  <c r="C13218" i="16"/>
  <c r="D13219" i="16"/>
  <c r="B13218" i="16"/>
  <c r="L9892" i="16"/>
  <c r="J5374" i="16"/>
  <c r="I5374" i="16"/>
  <c r="E5375" i="16"/>
  <c r="H5374" i="16"/>
  <c r="F5374" i="16"/>
  <c r="K5374" i="16"/>
  <c r="D12068" i="16"/>
  <c r="D12067" i="16"/>
  <c r="D12066" i="16"/>
  <c r="B12065" i="16"/>
  <c r="C12065" i="16"/>
  <c r="K8660" i="16"/>
  <c r="D328" i="16"/>
  <c r="B327" i="16"/>
  <c r="C327" i="16"/>
  <c r="B14964" i="16"/>
  <c r="C14964" i="16"/>
  <c r="D14965" i="16"/>
  <c r="D3763" i="16"/>
  <c r="D3762" i="16"/>
  <c r="D3761" i="16"/>
  <c r="B3760" i="16"/>
  <c r="C3760" i="16"/>
  <c r="E13547" i="16"/>
  <c r="H13544" i="16"/>
  <c r="F13544" i="16"/>
  <c r="J13544" i="16"/>
  <c r="I13544" i="16"/>
  <c r="E8816" i="16"/>
  <c r="H8813" i="16"/>
  <c r="F8813" i="16"/>
  <c r="J8813" i="16"/>
  <c r="I8813" i="16"/>
  <c r="K9584" i="16"/>
  <c r="E14637" i="16"/>
  <c r="J14634" i="16"/>
  <c r="H14634" i="16"/>
  <c r="F14634" i="16"/>
  <c r="K14634" i="16"/>
  <c r="L14634" i="16"/>
  <c r="I14634" i="16"/>
  <c r="B1270" i="16"/>
  <c r="C1270" i="16"/>
  <c r="D1271" i="16"/>
  <c r="E13765" i="16"/>
  <c r="J13762" i="16"/>
  <c r="I13762" i="16"/>
  <c r="H13762" i="16"/>
  <c r="F13762" i="16"/>
  <c r="E9895" i="16"/>
  <c r="B14308" i="16"/>
  <c r="C14308" i="16"/>
  <c r="D14309" i="16"/>
  <c r="E14093" i="16"/>
  <c r="D14528" i="16"/>
  <c r="C14527" i="16"/>
  <c r="B14527" i="16"/>
  <c r="E9740" i="16"/>
  <c r="J9737" i="16"/>
  <c r="F9737" i="16"/>
  <c r="K9737" i="16"/>
  <c r="I9737" i="16"/>
  <c r="H9737" i="16"/>
  <c r="E14202" i="16"/>
  <c r="B1078" i="16"/>
  <c r="C1078" i="16"/>
  <c r="D1079" i="16"/>
  <c r="B13327" i="16"/>
  <c r="C13327" i="16"/>
  <c r="D13328" i="16"/>
  <c r="E10812" i="16"/>
  <c r="I10809" i="16"/>
  <c r="H10809" i="16"/>
  <c r="F10809" i="16"/>
  <c r="K10809" i="16"/>
  <c r="L10809" i="16"/>
  <c r="J10809" i="16"/>
  <c r="I8509" i="16"/>
  <c r="C14745" i="16"/>
  <c r="B14745" i="16"/>
  <c r="D14746" i="16"/>
  <c r="E8970" i="16"/>
  <c r="H8967" i="16"/>
  <c r="F8967" i="16"/>
  <c r="K8967" i="16"/>
  <c r="L8967" i="16"/>
  <c r="J8967" i="16"/>
  <c r="I8967" i="16"/>
  <c r="J13872" i="16"/>
  <c r="D13656" i="16"/>
  <c r="B13655" i="16"/>
  <c r="C13655" i="16"/>
  <c r="J5162" i="16"/>
  <c r="I5162" i="16"/>
  <c r="E5163" i="16"/>
  <c r="H5162" i="16"/>
  <c r="F5162" i="16"/>
  <c r="K5162" i="16"/>
  <c r="E9279" i="16"/>
  <c r="D5462" i="16"/>
  <c r="D5461" i="16"/>
  <c r="B5460" i="16"/>
  <c r="C5460" i="16"/>
  <c r="D5463" i="16"/>
  <c r="L14089" i="16"/>
  <c r="K14962" i="16"/>
  <c r="L14962" i="16"/>
  <c r="I10662" i="16"/>
  <c r="E8365" i="16"/>
  <c r="H8364" i="16"/>
  <c r="F8364" i="16"/>
  <c r="K8364" i="16"/>
  <c r="L8364" i="16"/>
  <c r="I8364" i="16"/>
  <c r="J8364" i="16"/>
  <c r="J8225" i="16"/>
  <c r="B14199" i="16"/>
  <c r="C14199" i="16"/>
  <c r="D14200" i="16"/>
  <c r="E10357" i="16"/>
  <c r="E5812" i="16"/>
  <c r="F5809" i="16"/>
  <c r="K5809" i="16"/>
  <c r="L5809" i="16"/>
  <c r="J5809" i="16"/>
  <c r="I5809" i="16"/>
  <c r="H5809" i="16"/>
  <c r="B15617" i="16"/>
  <c r="D15618" i="16"/>
  <c r="C15617" i="16"/>
  <c r="E11344" i="16"/>
  <c r="H11341" i="16"/>
  <c r="J11341" i="16"/>
  <c r="I11341" i="16"/>
  <c r="F11341" i="16"/>
  <c r="J8814" i="16"/>
  <c r="E7730" i="16"/>
  <c r="H7729" i="16"/>
  <c r="I7729" i="16"/>
  <c r="F7729" i="16"/>
  <c r="K7729" i="16"/>
  <c r="L7729" i="16"/>
  <c r="E5484" i="16"/>
  <c r="H5483" i="16"/>
  <c r="F5483" i="16"/>
  <c r="J5483" i="16"/>
  <c r="I5483" i="16"/>
  <c r="H14635" i="16"/>
  <c r="K14635" i="16"/>
  <c r="L14635" i="16"/>
  <c r="E11462" i="16"/>
  <c r="I11459" i="16"/>
  <c r="J11459" i="16"/>
  <c r="H11459" i="16"/>
  <c r="F11459" i="16"/>
  <c r="E15945" i="16"/>
  <c r="F15942" i="16"/>
  <c r="K15942" i="16"/>
  <c r="L15942" i="16"/>
  <c r="I15942" i="16"/>
  <c r="J15942" i="16"/>
  <c r="H15942" i="16"/>
  <c r="D15400" i="16"/>
  <c r="C15399" i="16"/>
  <c r="B15399" i="16"/>
  <c r="B8855" i="16"/>
  <c r="C8855" i="16"/>
  <c r="E6030" i="16"/>
  <c r="I6027" i="16"/>
  <c r="F6027" i="16"/>
  <c r="H6027" i="16"/>
  <c r="J6027" i="16"/>
  <c r="J8509" i="16"/>
  <c r="E7519" i="16"/>
  <c r="J7516" i="16"/>
  <c r="I7516" i="16"/>
  <c r="F7516" i="16"/>
  <c r="K7516" i="16"/>
  <c r="L7516" i="16"/>
  <c r="H7516" i="16"/>
  <c r="K8968" i="16"/>
  <c r="L8968" i="16"/>
  <c r="H13763" i="16"/>
  <c r="C13874" i="16"/>
  <c r="B13874" i="16"/>
  <c r="D13875" i="16"/>
  <c r="K7844" i="16"/>
  <c r="L7844" i="16"/>
  <c r="L16051" i="16"/>
  <c r="B13439" i="16"/>
  <c r="C13439" i="16"/>
  <c r="D13440" i="16"/>
  <c r="C16163" i="16"/>
  <c r="B16163" i="16"/>
  <c r="D16164" i="16"/>
  <c r="E8662" i="16"/>
  <c r="F8659" i="16"/>
  <c r="K8659" i="16"/>
  <c r="L8659" i="16"/>
  <c r="J8659" i="16"/>
  <c r="I8659" i="16"/>
  <c r="H8659" i="16"/>
  <c r="D2353" i="16"/>
  <c r="B2352" i="16"/>
  <c r="C2352" i="16"/>
  <c r="F2352" i="16"/>
  <c r="K2352" i="16"/>
  <c r="L2352" i="16"/>
  <c r="L8092" i="16"/>
  <c r="E15182" i="16"/>
  <c r="H15179" i="16"/>
  <c r="F15179" i="16"/>
  <c r="K15179" i="16"/>
  <c r="L15179" i="16"/>
  <c r="J15179" i="16"/>
  <c r="I15179" i="16"/>
  <c r="I11342" i="16"/>
  <c r="L11342" i="16"/>
  <c r="B3758" i="16"/>
  <c r="C3758" i="16"/>
  <c r="F8814" i="16"/>
  <c r="K8814" i="16"/>
  <c r="L8814" i="16"/>
  <c r="E9586" i="16"/>
  <c r="F9583" i="16"/>
  <c r="K9583" i="16"/>
  <c r="L9583" i="16"/>
  <c r="J9583" i="16"/>
  <c r="I9583" i="16"/>
  <c r="H9583" i="16"/>
  <c r="K6028" i="16"/>
  <c r="E15290" i="16"/>
  <c r="J15289" i="16"/>
  <c r="E11574" i="16"/>
  <c r="J11571" i="16"/>
  <c r="I11571" i="16"/>
  <c r="H11571" i="16"/>
  <c r="F11571" i="16"/>
  <c r="B2462" i="16"/>
  <c r="C2462" i="16"/>
  <c r="D2463" i="16"/>
  <c r="F2460" i="16"/>
  <c r="K2460" i="16"/>
  <c r="L2460" i="16"/>
  <c r="E8227" i="16"/>
  <c r="J8224" i="16"/>
  <c r="F8224" i="16"/>
  <c r="K8224" i="16"/>
  <c r="L8224" i="16"/>
  <c r="I8224" i="16"/>
  <c r="H8224" i="16"/>
  <c r="I14635" i="16"/>
  <c r="J9738" i="16"/>
  <c r="F11460" i="16"/>
  <c r="K11460" i="16"/>
  <c r="F15943" i="16"/>
  <c r="I6028" i="16"/>
  <c r="J10810" i="16"/>
  <c r="I7517" i="16"/>
  <c r="D1994" i="16"/>
  <c r="B1993" i="16"/>
  <c r="C1993" i="16"/>
  <c r="F13763" i="16"/>
  <c r="K13763" i="16"/>
  <c r="K9891" i="16"/>
  <c r="L9891" i="16"/>
  <c r="E16055" i="16"/>
  <c r="J16161" i="16"/>
  <c r="D3155" i="16"/>
  <c r="B3154" i="16"/>
  <c r="C3154" i="16"/>
  <c r="D3157" i="16"/>
  <c r="D3156" i="16"/>
  <c r="I8660" i="16"/>
  <c r="D15075" i="16"/>
  <c r="B15074" i="16"/>
  <c r="C15074" i="16"/>
  <c r="E14746" i="16"/>
  <c r="F14743" i="16"/>
  <c r="K14743" i="16"/>
  <c r="L14743" i="16"/>
  <c r="J14743" i="16"/>
  <c r="H14743" i="16"/>
  <c r="I14743" i="16"/>
  <c r="F11572" i="16"/>
  <c r="H14308" i="16"/>
  <c r="E14309" i="16"/>
  <c r="J14308" i="16"/>
  <c r="F2461" i="16"/>
  <c r="K2461" i="16"/>
  <c r="L2461" i="16"/>
  <c r="I15180" i="16"/>
  <c r="F8225" i="16"/>
  <c r="K14199" i="16"/>
  <c r="L14199" i="16"/>
  <c r="D15509" i="16"/>
  <c r="B15508" i="16"/>
  <c r="C15508" i="16"/>
  <c r="B1631" i="16"/>
  <c r="C1631" i="16"/>
  <c r="D1632" i="16"/>
  <c r="C13548" i="16"/>
  <c r="B13548" i="16"/>
  <c r="D13549" i="16"/>
  <c r="J11342" i="16"/>
  <c r="I9584" i="16"/>
  <c r="E7967" i="16"/>
  <c r="F7964" i="16"/>
  <c r="I7964" i="16"/>
  <c r="H7964" i="16"/>
  <c r="J7964" i="16"/>
  <c r="B3152" i="16"/>
  <c r="C3152" i="16"/>
  <c r="F14526" i="16"/>
  <c r="K14526" i="16"/>
  <c r="L14526" i="16"/>
  <c r="D885" i="16"/>
  <c r="B884" i="16"/>
  <c r="C884" i="16"/>
  <c r="L15616" i="16"/>
  <c r="E10049" i="16"/>
  <c r="J14635" i="16"/>
  <c r="I11460" i="16"/>
  <c r="H15943" i="16"/>
  <c r="L10951" i="16"/>
  <c r="H13654" i="16"/>
  <c r="K13654" i="16"/>
  <c r="L13654" i="16"/>
  <c r="H7965" i="16"/>
  <c r="K7965" i="16"/>
  <c r="L7965" i="16"/>
  <c r="J6028" i="16"/>
  <c r="B570" i="16"/>
  <c r="C570" i="16"/>
  <c r="D571" i="16"/>
  <c r="J7517" i="16"/>
  <c r="E10509" i="16"/>
  <c r="H10508" i="16"/>
  <c r="F10508" i="16"/>
  <c r="D15837" i="16"/>
  <c r="B15836" i="16"/>
  <c r="C15836" i="16"/>
  <c r="I13763" i="16"/>
  <c r="K11088" i="16"/>
  <c r="L11088" i="16"/>
  <c r="K7620" i="16"/>
  <c r="L7620" i="16"/>
  <c r="K13218" i="16"/>
  <c r="L13218" i="16"/>
  <c r="D2657" i="16"/>
  <c r="B2656" i="16"/>
  <c r="C2656" i="16"/>
  <c r="I9430" i="16"/>
  <c r="E9431" i="16"/>
  <c r="H9430" i="16"/>
  <c r="F16161" i="16"/>
  <c r="K16161" i="16"/>
  <c r="L16161" i="16"/>
  <c r="H13436" i="16"/>
  <c r="K13436" i="16"/>
  <c r="L13436" i="16"/>
  <c r="E14964" i="16"/>
  <c r="I14961" i="16"/>
  <c r="H14961" i="16"/>
  <c r="F14961" i="16"/>
  <c r="J14961" i="16"/>
  <c r="J8660" i="16"/>
  <c r="H11572" i="16"/>
  <c r="E8094" i="16"/>
  <c r="J8091" i="16"/>
  <c r="I8091" i="16"/>
  <c r="F8091" i="16"/>
  <c r="K8091" i="16"/>
  <c r="L8091" i="16"/>
  <c r="H8091" i="16"/>
  <c r="H15725" i="16"/>
  <c r="K15725" i="16"/>
  <c r="L15725" i="16"/>
  <c r="F15180" i="16"/>
  <c r="K15180" i="16"/>
  <c r="H8225" i="16"/>
  <c r="D16054" i="16"/>
  <c r="C16053" i="16"/>
  <c r="B16053" i="16"/>
  <c r="F15834" i="16"/>
  <c r="K15834" i="16"/>
  <c r="L15834" i="16"/>
  <c r="K11217" i="16"/>
  <c r="L11217" i="16"/>
  <c r="K15071" i="16"/>
  <c r="L15071" i="16"/>
  <c r="H13545" i="16"/>
  <c r="K9121" i="16"/>
  <c r="L9121" i="16"/>
  <c r="J9584" i="16"/>
  <c r="K10508" i="16"/>
  <c r="E10050" i="16"/>
  <c r="H10049" i="16"/>
  <c r="D3160" i="16"/>
  <c r="D3159" i="16"/>
  <c r="D3158" i="16"/>
  <c r="B3157" i="16"/>
  <c r="C3157" i="16"/>
  <c r="E11463" i="16"/>
  <c r="E14638" i="16"/>
  <c r="K14961" i="16"/>
  <c r="L14961" i="16"/>
  <c r="E9432" i="16"/>
  <c r="H9429" i="16"/>
  <c r="F9429" i="16"/>
  <c r="K9429" i="16"/>
  <c r="L9429" i="16"/>
  <c r="I9429" i="16"/>
  <c r="J9429" i="16"/>
  <c r="E14310" i="16"/>
  <c r="J14307" i="16"/>
  <c r="I14307" i="16"/>
  <c r="H14307" i="16"/>
  <c r="F14307" i="16"/>
  <c r="E14747" i="16"/>
  <c r="L6028" i="16"/>
  <c r="E8663" i="16"/>
  <c r="E6031" i="16"/>
  <c r="E11345" i="16"/>
  <c r="E5813" i="16"/>
  <c r="L9737" i="16"/>
  <c r="D1272" i="16"/>
  <c r="B1271" i="16"/>
  <c r="C1271" i="16"/>
  <c r="L9584" i="16"/>
  <c r="K13544" i="16"/>
  <c r="L13544" i="16"/>
  <c r="B12066" i="16"/>
  <c r="C12066" i="16"/>
  <c r="K13871" i="16"/>
  <c r="L13871" i="16"/>
  <c r="E15728" i="16"/>
  <c r="E13657" i="16"/>
  <c r="F13221" i="16"/>
  <c r="J13221" i="16"/>
  <c r="I13221" i="16"/>
  <c r="E13222" i="16"/>
  <c r="E11091" i="16"/>
  <c r="K15615" i="16"/>
  <c r="L15615" i="16"/>
  <c r="D13550" i="16"/>
  <c r="B13549" i="16"/>
  <c r="C13549" i="16"/>
  <c r="D15510" i="16"/>
  <c r="B15509" i="16"/>
  <c r="C15509" i="16"/>
  <c r="C3155" i="16"/>
  <c r="B3155" i="16"/>
  <c r="K15943" i="16"/>
  <c r="L15943" i="16"/>
  <c r="E8228" i="16"/>
  <c r="C16164" i="16"/>
  <c r="B16164" i="16"/>
  <c r="D16165" i="16"/>
  <c r="D13876" i="16"/>
  <c r="C13875" i="16"/>
  <c r="B13875" i="16"/>
  <c r="E8971" i="16"/>
  <c r="D14966" i="16"/>
  <c r="C14965" i="16"/>
  <c r="B14965" i="16"/>
  <c r="E8512" i="16"/>
  <c r="B8858" i="16"/>
  <c r="C8858" i="16"/>
  <c r="D15729" i="16"/>
  <c r="B15728" i="16"/>
  <c r="C15728" i="16"/>
  <c r="E16164" i="16"/>
  <c r="E5594" i="16"/>
  <c r="I5591" i="16"/>
  <c r="J5591" i="16"/>
  <c r="F5591" i="16"/>
  <c r="K5591" i="16"/>
  <c r="L5591" i="16"/>
  <c r="H5591" i="16"/>
  <c r="E7847" i="16"/>
  <c r="E16056" i="16"/>
  <c r="B1079" i="16"/>
  <c r="C1079" i="16"/>
  <c r="D1080" i="16"/>
  <c r="D14094" i="16"/>
  <c r="C14093" i="16"/>
  <c r="B14093" i="16"/>
  <c r="E10510" i="16"/>
  <c r="H10507" i="16"/>
  <c r="F10507" i="16"/>
  <c r="K10507" i="16"/>
  <c r="L10507" i="16"/>
  <c r="I10507" i="16"/>
  <c r="J10507" i="16"/>
  <c r="J9430" i="16"/>
  <c r="I10508" i="16"/>
  <c r="F14308" i="16"/>
  <c r="K14308" i="16"/>
  <c r="L13763" i="16"/>
  <c r="L11460" i="16"/>
  <c r="E11575" i="16"/>
  <c r="C2353" i="16"/>
  <c r="B2353" i="16"/>
  <c r="D2354" i="16"/>
  <c r="F2351" i="16"/>
  <c r="K2351" i="16"/>
  <c r="L2351" i="16"/>
  <c r="E7520" i="16"/>
  <c r="E15946" i="16"/>
  <c r="E7731" i="16"/>
  <c r="I7728" i="16"/>
  <c r="J7728" i="16"/>
  <c r="H7728" i="16"/>
  <c r="F7728" i="16"/>
  <c r="K7728" i="16"/>
  <c r="C15618" i="16"/>
  <c r="B15618" i="16"/>
  <c r="D15619" i="16"/>
  <c r="C5463" i="16"/>
  <c r="D5464" i="16"/>
  <c r="B5463" i="16"/>
  <c r="D5466" i="16"/>
  <c r="D5465" i="16"/>
  <c r="F9279" i="16"/>
  <c r="E9280" i="16"/>
  <c r="H9279" i="16"/>
  <c r="C14746" i="16"/>
  <c r="B14746" i="16"/>
  <c r="D14747" i="16"/>
  <c r="E10813" i="16"/>
  <c r="E9741" i="16"/>
  <c r="E13548" i="16"/>
  <c r="B12067" i="16"/>
  <c r="C12067" i="16"/>
  <c r="E13329" i="16"/>
  <c r="F13326" i="16"/>
  <c r="J13326" i="16"/>
  <c r="H13326" i="16"/>
  <c r="I13326" i="16"/>
  <c r="B13119" i="16"/>
  <c r="C13119" i="16"/>
  <c r="I5592" i="16"/>
  <c r="E11222" i="16"/>
  <c r="H11221" i="16"/>
  <c r="F11221" i="16"/>
  <c r="L13435" i="16"/>
  <c r="E5703" i="16"/>
  <c r="H5700" i="16"/>
  <c r="F5700" i="16"/>
  <c r="J5700" i="16"/>
  <c r="I5700" i="16"/>
  <c r="E13983" i="16"/>
  <c r="J13980" i="16"/>
  <c r="H13980" i="16"/>
  <c r="I13980" i="16"/>
  <c r="F13980" i="16"/>
  <c r="K13980" i="16"/>
  <c r="L13980" i="16"/>
  <c r="E15619" i="16"/>
  <c r="K13327" i="16"/>
  <c r="L13327" i="16"/>
  <c r="E9126" i="16"/>
  <c r="H9125" i="16"/>
  <c r="D13985" i="16"/>
  <c r="B13984" i="16"/>
  <c r="C13984" i="16"/>
  <c r="E14965" i="16"/>
  <c r="K8225" i="16"/>
  <c r="L8225" i="16"/>
  <c r="K11572" i="16"/>
  <c r="L11572" i="16"/>
  <c r="D15076" i="16"/>
  <c r="B15075" i="16"/>
  <c r="C15075" i="16"/>
  <c r="D2464" i="16"/>
  <c r="B2463" i="16"/>
  <c r="C2463" i="16"/>
  <c r="K11459" i="16"/>
  <c r="L11459" i="16"/>
  <c r="K5483" i="16"/>
  <c r="L5483" i="16"/>
  <c r="D13657" i="16"/>
  <c r="C13656" i="16"/>
  <c r="B13656" i="16"/>
  <c r="D13329" i="16"/>
  <c r="B13328" i="16"/>
  <c r="C13328" i="16"/>
  <c r="D14310" i="16"/>
  <c r="B14309" i="16"/>
  <c r="C14309" i="16"/>
  <c r="K13762" i="16"/>
  <c r="L13762" i="16"/>
  <c r="K8813" i="16"/>
  <c r="L8813" i="16"/>
  <c r="D12070" i="16"/>
  <c r="D12069" i="16"/>
  <c r="B12068" i="16"/>
  <c r="C12068" i="16"/>
  <c r="D12071" i="16"/>
  <c r="D13220" i="16"/>
  <c r="C13219" i="16"/>
  <c r="B13219" i="16"/>
  <c r="J13327" i="16"/>
  <c r="E13875" i="16"/>
  <c r="K5919" i="16"/>
  <c r="B8859" i="16"/>
  <c r="C8859" i="16"/>
  <c r="I10955" i="16"/>
  <c r="E10956" i="16"/>
  <c r="H10955" i="16"/>
  <c r="J5592" i="16"/>
  <c r="E14529" i="16"/>
  <c r="E10665" i="16"/>
  <c r="E13439" i="16"/>
  <c r="K5265" i="16"/>
  <c r="L5265" i="16"/>
  <c r="I5701" i="16"/>
  <c r="L5701" i="16"/>
  <c r="H13981" i="16"/>
  <c r="E7623" i="16"/>
  <c r="K15397" i="16"/>
  <c r="L15397" i="16"/>
  <c r="B15183" i="16"/>
  <c r="C15183" i="16"/>
  <c r="D15184" i="16"/>
  <c r="E14855" i="16"/>
  <c r="I14852" i="16"/>
  <c r="F14852" i="16"/>
  <c r="J14852" i="16"/>
  <c r="H14852" i="16"/>
  <c r="E15291" i="16"/>
  <c r="I15288" i="16"/>
  <c r="H15288" i="16"/>
  <c r="F15288" i="16"/>
  <c r="K15288" i="16"/>
  <c r="L15288" i="16"/>
  <c r="J15288" i="16"/>
  <c r="J15510" i="16"/>
  <c r="E15511" i="16"/>
  <c r="I15510" i="16"/>
  <c r="H15510" i="16"/>
  <c r="F15510" i="16"/>
  <c r="K15510" i="16"/>
  <c r="B16054" i="16"/>
  <c r="C16054" i="16"/>
  <c r="D16055" i="16"/>
  <c r="C571" i="16"/>
  <c r="B571" i="16"/>
  <c r="D572" i="16"/>
  <c r="D1995" i="16"/>
  <c r="B1994" i="16"/>
  <c r="C1994" i="16"/>
  <c r="F15289" i="16"/>
  <c r="K15289" i="16"/>
  <c r="L15289" i="16"/>
  <c r="D13441" i="16"/>
  <c r="C13440" i="16"/>
  <c r="B13440" i="16"/>
  <c r="K11341" i="16"/>
  <c r="L11341" i="16"/>
  <c r="B5461" i="16"/>
  <c r="C5461" i="16"/>
  <c r="L5162" i="16"/>
  <c r="J14202" i="16"/>
  <c r="E14203" i="16"/>
  <c r="I14202" i="16"/>
  <c r="F14202" i="16"/>
  <c r="B3761" i="16"/>
  <c r="C3761" i="16"/>
  <c r="L5374" i="16"/>
  <c r="L7517" i="16"/>
  <c r="D8863" i="16"/>
  <c r="D8862" i="16"/>
  <c r="D8861" i="16"/>
  <c r="B8860" i="16"/>
  <c r="C8860" i="16"/>
  <c r="L15833" i="16"/>
  <c r="L10662" i="16"/>
  <c r="C692" i="16"/>
  <c r="B692" i="16"/>
  <c r="D693" i="16"/>
  <c r="B450" i="16"/>
  <c r="D451" i="16"/>
  <c r="C450" i="16"/>
  <c r="J5701" i="16"/>
  <c r="I13981" i="16"/>
  <c r="E10203" i="16"/>
  <c r="E13766" i="16"/>
  <c r="K5592" i="16"/>
  <c r="E8095" i="16"/>
  <c r="F2657" i="16"/>
  <c r="K2657" i="16"/>
  <c r="L2657" i="16"/>
  <c r="C2657" i="16"/>
  <c r="D2658" i="16"/>
  <c r="B2657" i="16"/>
  <c r="K7964" i="16"/>
  <c r="L7964" i="16"/>
  <c r="H15289" i="16"/>
  <c r="E9587" i="16"/>
  <c r="D15401" i="16"/>
  <c r="C15400" i="16"/>
  <c r="B15400" i="16"/>
  <c r="E5485" i="16"/>
  <c r="J5482" i="16"/>
  <c r="F5482" i="16"/>
  <c r="K5482" i="16"/>
  <c r="L5482" i="16"/>
  <c r="I5482" i="16"/>
  <c r="H5482" i="16"/>
  <c r="I10357" i="16"/>
  <c r="E10358" i="16"/>
  <c r="H10357" i="16"/>
  <c r="B14528" i="16"/>
  <c r="C14528" i="16"/>
  <c r="D14529" i="16"/>
  <c r="E8817" i="16"/>
  <c r="C328" i="16"/>
  <c r="B328" i="16"/>
  <c r="D329" i="16"/>
  <c r="K8508" i="16"/>
  <c r="L8508" i="16"/>
  <c r="E5921" i="16"/>
  <c r="J5918" i="16"/>
  <c r="I5918" i="16"/>
  <c r="H5918" i="16"/>
  <c r="F5918" i="16"/>
  <c r="K5918" i="16"/>
  <c r="L5918" i="16"/>
  <c r="J13117" i="16"/>
  <c r="F13117" i="16"/>
  <c r="I13117" i="16"/>
  <c r="H13117" i="16"/>
  <c r="E15837" i="16"/>
  <c r="E14419" i="16"/>
  <c r="I14416" i="16"/>
  <c r="H14416" i="16"/>
  <c r="F14416" i="16"/>
  <c r="J14416" i="16"/>
  <c r="K13653" i="16"/>
  <c r="L13653" i="16"/>
  <c r="K13545" i="16"/>
  <c r="L13545" i="16"/>
  <c r="E5267" i="16"/>
  <c r="F5264" i="16"/>
  <c r="H5264" i="16"/>
  <c r="J5264" i="16"/>
  <c r="I5264" i="16"/>
  <c r="J13981" i="16"/>
  <c r="D14422" i="16"/>
  <c r="C14421" i="16"/>
  <c r="B14421" i="16"/>
  <c r="D3766" i="16"/>
  <c r="D3765" i="16"/>
  <c r="C3763" i="16"/>
  <c r="D3764" i="16"/>
  <c r="B3763" i="16"/>
  <c r="D1633" i="16"/>
  <c r="B1632" i="16"/>
  <c r="C1632" i="16"/>
  <c r="B15837" i="16"/>
  <c r="C15837" i="16"/>
  <c r="D15838" i="16"/>
  <c r="L15180" i="16"/>
  <c r="F9430" i="16"/>
  <c r="K9430" i="16"/>
  <c r="L9430" i="16"/>
  <c r="J10508" i="16"/>
  <c r="D886" i="16"/>
  <c r="B885" i="16"/>
  <c r="C885" i="16"/>
  <c r="E7968" i="16"/>
  <c r="I14308" i="16"/>
  <c r="C3156" i="16"/>
  <c r="B3156" i="16"/>
  <c r="K11571" i="16"/>
  <c r="L11571" i="16"/>
  <c r="I15289" i="16"/>
  <c r="E15183" i="16"/>
  <c r="K6027" i="16"/>
  <c r="L6027" i="16"/>
  <c r="J7729" i="16"/>
  <c r="D14201" i="16"/>
  <c r="B14200" i="16"/>
  <c r="C14200" i="16"/>
  <c r="E8366" i="16"/>
  <c r="J8363" i="16"/>
  <c r="I8363" i="16"/>
  <c r="H8363" i="16"/>
  <c r="F8363" i="16"/>
  <c r="K8363" i="16"/>
  <c r="C5462" i="16"/>
  <c r="B5462" i="16"/>
  <c r="E5164" i="16"/>
  <c r="J5161" i="16"/>
  <c r="I5161" i="16"/>
  <c r="H5161" i="16"/>
  <c r="F5161" i="16"/>
  <c r="H14093" i="16"/>
  <c r="I14093" i="16"/>
  <c r="E14094" i="16"/>
  <c r="J9895" i="16"/>
  <c r="I9895" i="16"/>
  <c r="E9896" i="16"/>
  <c r="H9895" i="16"/>
  <c r="F9895" i="16"/>
  <c r="K9895" i="16"/>
  <c r="L9895" i="16"/>
  <c r="B3762" i="16"/>
  <c r="C3762" i="16"/>
  <c r="L8660" i="16"/>
  <c r="E5376" i="16"/>
  <c r="F5373" i="16"/>
  <c r="J5373" i="16"/>
  <c r="I5373" i="16"/>
  <c r="H5373" i="16"/>
  <c r="B15291" i="16"/>
  <c r="C15291" i="16"/>
  <c r="D15292" i="16"/>
  <c r="I5919" i="16"/>
  <c r="F13118" i="16"/>
  <c r="K13118" i="16"/>
  <c r="L13118" i="16"/>
  <c r="E15074" i="16"/>
  <c r="B14855" i="16"/>
  <c r="C14855" i="16"/>
  <c r="D14856" i="16"/>
  <c r="B15945" i="16"/>
  <c r="D15946" i="16"/>
  <c r="C15945" i="16"/>
  <c r="A124" i="1"/>
  <c r="H123" i="1"/>
  <c r="I123" i="1"/>
  <c r="B123" i="1"/>
  <c r="C123" i="1"/>
  <c r="J14417" i="16"/>
  <c r="B14637" i="16"/>
  <c r="C14637" i="16"/>
  <c r="D14638" i="16"/>
  <c r="I5265" i="16"/>
  <c r="K7843" i="16"/>
  <c r="L7843" i="16"/>
  <c r="F13981" i="16"/>
  <c r="K13981" i="16"/>
  <c r="L13981" i="16"/>
  <c r="E15401" i="16"/>
  <c r="D13767" i="16"/>
  <c r="B13766" i="16"/>
  <c r="C13766" i="16"/>
  <c r="E13440" i="16"/>
  <c r="I13439" i="16"/>
  <c r="E13876" i="16"/>
  <c r="I13875" i="16"/>
  <c r="H13875" i="16"/>
  <c r="K11221" i="16"/>
  <c r="E16057" i="16"/>
  <c r="I16054" i="16"/>
  <c r="H16054" i="16"/>
  <c r="F16054" i="16"/>
  <c r="K16054" i="16"/>
  <c r="L16054" i="16"/>
  <c r="J16054" i="16"/>
  <c r="D3163" i="16"/>
  <c r="D3162" i="16"/>
  <c r="D3161" i="16"/>
  <c r="B3160" i="16"/>
  <c r="C3160" i="16"/>
  <c r="B15292" i="16"/>
  <c r="C15292" i="16"/>
  <c r="D15293" i="16"/>
  <c r="E14095" i="16"/>
  <c r="F14092" i="16"/>
  <c r="J14092" i="16"/>
  <c r="I14092" i="16"/>
  <c r="H14092" i="16"/>
  <c r="E8367" i="16"/>
  <c r="E15184" i="16"/>
  <c r="F15183" i="16"/>
  <c r="K15183" i="16"/>
  <c r="L15183" i="16"/>
  <c r="I15183" i="16"/>
  <c r="H15183" i="16"/>
  <c r="C14422" i="16"/>
  <c r="B14422" i="16"/>
  <c r="D14423" i="16"/>
  <c r="D15185" i="16"/>
  <c r="B15184" i="16"/>
  <c r="C15184" i="16"/>
  <c r="J10955" i="16"/>
  <c r="D2465" i="16"/>
  <c r="B2464" i="16"/>
  <c r="C2464" i="16"/>
  <c r="I9125" i="16"/>
  <c r="F13548" i="16"/>
  <c r="J13548" i="16"/>
  <c r="E13549" i="16"/>
  <c r="H13548" i="16"/>
  <c r="I13548" i="16"/>
  <c r="E9281" i="16"/>
  <c r="J9278" i="16"/>
  <c r="I9278" i="16"/>
  <c r="H9278" i="16"/>
  <c r="F9278" i="16"/>
  <c r="K9278" i="16"/>
  <c r="L9278" i="16"/>
  <c r="E7732" i="16"/>
  <c r="E7521" i="16"/>
  <c r="H7520" i="16"/>
  <c r="F7520" i="16"/>
  <c r="D14095" i="16"/>
  <c r="B14094" i="16"/>
  <c r="C14094" i="16"/>
  <c r="J16055" i="16"/>
  <c r="J8971" i="16"/>
  <c r="I8971" i="16"/>
  <c r="E8972" i="16"/>
  <c r="H8971" i="16"/>
  <c r="F8971" i="16"/>
  <c r="K8971" i="16"/>
  <c r="L8971" i="16"/>
  <c r="E5814" i="16"/>
  <c r="F5813" i="16"/>
  <c r="K5813" i="16"/>
  <c r="H5813" i="16"/>
  <c r="F10049" i="16"/>
  <c r="K10049" i="16"/>
  <c r="C12069" i="16"/>
  <c r="B12069" i="16"/>
  <c r="D13986" i="16"/>
  <c r="B13985" i="16"/>
  <c r="C13985" i="16"/>
  <c r="E13984" i="16"/>
  <c r="E8513" i="16"/>
  <c r="F8512" i="16"/>
  <c r="K8512" i="16"/>
  <c r="H8512" i="16"/>
  <c r="J11463" i="16"/>
  <c r="I11463" i="16"/>
  <c r="E11464" i="16"/>
  <c r="H11463" i="16"/>
  <c r="F11463" i="16"/>
  <c r="D13768" i="16"/>
  <c r="C13767" i="16"/>
  <c r="B13767" i="16"/>
  <c r="E5165" i="16"/>
  <c r="F15837" i="16"/>
  <c r="H15837" i="16"/>
  <c r="E15838" i="16"/>
  <c r="I15837" i="16"/>
  <c r="J15837" i="16"/>
  <c r="E10359" i="16"/>
  <c r="H10356" i="16"/>
  <c r="F10356" i="16"/>
  <c r="I10356" i="16"/>
  <c r="J10356" i="16"/>
  <c r="E5486" i="16"/>
  <c r="E13767" i="16"/>
  <c r="J13766" i="16"/>
  <c r="I13766" i="16"/>
  <c r="F13766" i="16"/>
  <c r="H13766" i="16"/>
  <c r="L15510" i="16"/>
  <c r="F14529" i="16"/>
  <c r="E14530" i="16"/>
  <c r="J14529" i="16"/>
  <c r="I14529" i="16"/>
  <c r="B12070" i="16"/>
  <c r="C12070" i="16"/>
  <c r="D13330" i="16"/>
  <c r="B13329" i="16"/>
  <c r="C13329" i="16"/>
  <c r="F9125" i="16"/>
  <c r="K9125" i="16"/>
  <c r="L9125" i="16"/>
  <c r="E15620" i="16"/>
  <c r="H15619" i="16"/>
  <c r="I15619" i="16"/>
  <c r="F15619" i="16"/>
  <c r="J15619" i="16"/>
  <c r="E11223" i="16"/>
  <c r="J11220" i="16"/>
  <c r="I11220" i="16"/>
  <c r="F11220" i="16"/>
  <c r="H11220" i="16"/>
  <c r="K13326" i="16"/>
  <c r="L13326" i="16"/>
  <c r="E10814" i="16"/>
  <c r="I10813" i="16"/>
  <c r="I9279" i="16"/>
  <c r="D15620" i="16"/>
  <c r="B15619" i="16"/>
  <c r="C15619" i="16"/>
  <c r="J11575" i="16"/>
  <c r="E11576" i="16"/>
  <c r="H11575" i="16"/>
  <c r="F11575" i="16"/>
  <c r="D1081" i="16"/>
  <c r="B1080" i="16"/>
  <c r="C1080" i="16"/>
  <c r="I11091" i="16"/>
  <c r="E11092" i="16"/>
  <c r="H11091" i="16"/>
  <c r="F11091" i="16"/>
  <c r="J11091" i="16"/>
  <c r="E15729" i="16"/>
  <c r="I15728" i="16"/>
  <c r="H15728" i="16"/>
  <c r="F15728" i="16"/>
  <c r="K15728" i="16"/>
  <c r="D1273" i="16"/>
  <c r="B1272" i="16"/>
  <c r="C1272" i="16"/>
  <c r="F14747" i="16"/>
  <c r="J14747" i="16"/>
  <c r="I14747" i="16"/>
  <c r="H14747" i="16"/>
  <c r="E14748" i="16"/>
  <c r="C5464" i="16"/>
  <c r="B5464" i="16"/>
  <c r="J6031" i="16"/>
  <c r="I6031" i="16"/>
  <c r="E6032" i="16"/>
  <c r="H6031" i="16"/>
  <c r="F6031" i="16"/>
  <c r="K6031" i="16"/>
  <c r="L6031" i="16"/>
  <c r="E9433" i="16"/>
  <c r="A125" i="1"/>
  <c r="B124" i="1"/>
  <c r="C124" i="1"/>
  <c r="H124" i="1"/>
  <c r="I124" i="1"/>
  <c r="F14093" i="16"/>
  <c r="K14093" i="16"/>
  <c r="L14093" i="16"/>
  <c r="E7969" i="16"/>
  <c r="F7968" i="16"/>
  <c r="K7968" i="16"/>
  <c r="L7968" i="16"/>
  <c r="H7968" i="16"/>
  <c r="I7968" i="16"/>
  <c r="C3764" i="16"/>
  <c r="B3764" i="16"/>
  <c r="K14416" i="16"/>
  <c r="L14416" i="16"/>
  <c r="E8818" i="16"/>
  <c r="H8817" i="16"/>
  <c r="F8817" i="16"/>
  <c r="F10357" i="16"/>
  <c r="K10357" i="16"/>
  <c r="L10357" i="16"/>
  <c r="I8095" i="16"/>
  <c r="E8096" i="16"/>
  <c r="H8095" i="16"/>
  <c r="F8095" i="16"/>
  <c r="K8095" i="16"/>
  <c r="L8095" i="16"/>
  <c r="B1995" i="16"/>
  <c r="C1995" i="16"/>
  <c r="D1996" i="16"/>
  <c r="E15292" i="16"/>
  <c r="K5700" i="16"/>
  <c r="L5700" i="16"/>
  <c r="J11221" i="16"/>
  <c r="E13330" i="16"/>
  <c r="J9279" i="16"/>
  <c r="E5595" i="16"/>
  <c r="D15730" i="16"/>
  <c r="B15729" i="16"/>
  <c r="C15729" i="16"/>
  <c r="B15510" i="16"/>
  <c r="C15510" i="16"/>
  <c r="D15511" i="16"/>
  <c r="E14311" i="16"/>
  <c r="E10051" i="16"/>
  <c r="I10048" i="16"/>
  <c r="J10048" i="16"/>
  <c r="F10048" i="16"/>
  <c r="H10048" i="16"/>
  <c r="J11345" i="16"/>
  <c r="I11345" i="16"/>
  <c r="E11346" i="16"/>
  <c r="H11345" i="16"/>
  <c r="F11345" i="16"/>
  <c r="K11345" i="16"/>
  <c r="L11345" i="16"/>
  <c r="I10049" i="16"/>
  <c r="D1634" i="16"/>
  <c r="B1633" i="16"/>
  <c r="C1633" i="16"/>
  <c r="I9587" i="16"/>
  <c r="E9588" i="16"/>
  <c r="H9587" i="16"/>
  <c r="F9587" i="16"/>
  <c r="K9587" i="16"/>
  <c r="L9587" i="16"/>
  <c r="D14639" i="16"/>
  <c r="C14638" i="16"/>
  <c r="B14638" i="16"/>
  <c r="C14201" i="16"/>
  <c r="B14201" i="16"/>
  <c r="D14202" i="16"/>
  <c r="K14202" i="16"/>
  <c r="L14202" i="16"/>
  <c r="B572" i="16"/>
  <c r="D573" i="16"/>
  <c r="C572" i="16"/>
  <c r="E14966" i="16"/>
  <c r="J14965" i="16"/>
  <c r="E9127" i="16"/>
  <c r="H9124" i="16"/>
  <c r="F9124" i="16"/>
  <c r="K9124" i="16"/>
  <c r="L9124" i="16"/>
  <c r="J9124" i="16"/>
  <c r="I9124" i="16"/>
  <c r="D15947" i="16"/>
  <c r="B15946" i="16"/>
  <c r="C15946" i="16"/>
  <c r="E15075" i="16"/>
  <c r="I15074" i="16"/>
  <c r="H15074" i="16"/>
  <c r="F15074" i="16"/>
  <c r="J15074" i="16"/>
  <c r="J14093" i="16"/>
  <c r="L8363" i="16"/>
  <c r="C3765" i="16"/>
  <c r="B3765" i="16"/>
  <c r="J10357" i="16"/>
  <c r="B15401" i="16"/>
  <c r="C15401" i="16"/>
  <c r="D15402" i="16"/>
  <c r="H14202" i="16"/>
  <c r="E15512" i="16"/>
  <c r="I15509" i="16"/>
  <c r="J15509" i="16"/>
  <c r="F15509" i="16"/>
  <c r="H15509" i="16"/>
  <c r="F10955" i="16"/>
  <c r="K10955" i="16"/>
  <c r="L10955" i="16"/>
  <c r="D13221" i="16"/>
  <c r="B13220" i="16"/>
  <c r="C13220" i="16"/>
  <c r="C13657" i="16"/>
  <c r="D13658" i="16"/>
  <c r="B13657" i="16"/>
  <c r="J9125" i="16"/>
  <c r="E5704" i="16"/>
  <c r="E9742" i="16"/>
  <c r="I9741" i="16"/>
  <c r="B14747" i="16"/>
  <c r="C14747" i="16"/>
  <c r="D14748" i="16"/>
  <c r="B5465" i="16"/>
  <c r="C5465" i="16"/>
  <c r="L7728" i="16"/>
  <c r="D2355" i="16"/>
  <c r="B2354" i="16"/>
  <c r="C2354" i="16"/>
  <c r="F16055" i="16"/>
  <c r="K16055" i="16"/>
  <c r="L16055" i="16"/>
  <c r="D14967" i="16"/>
  <c r="B14966" i="16"/>
  <c r="C14966" i="16"/>
  <c r="D13877" i="16"/>
  <c r="C13876" i="16"/>
  <c r="B13876" i="16"/>
  <c r="J8228" i="16"/>
  <c r="I8228" i="16"/>
  <c r="E8229" i="16"/>
  <c r="H8228" i="16"/>
  <c r="E13223" i="16"/>
  <c r="I13220" i="16"/>
  <c r="J13220" i="16"/>
  <c r="H13220" i="16"/>
  <c r="F13220" i="16"/>
  <c r="K13220" i="16"/>
  <c r="L13220" i="16"/>
  <c r="I13657" i="16"/>
  <c r="E13658" i="16"/>
  <c r="H14638" i="16"/>
  <c r="F14638" i="16"/>
  <c r="K14638" i="16"/>
  <c r="E14639" i="16"/>
  <c r="J14638" i="16"/>
  <c r="C3158" i="16"/>
  <c r="B3158" i="16"/>
  <c r="J10049" i="16"/>
  <c r="D15839" i="16"/>
  <c r="B15838" i="16"/>
  <c r="C15838" i="16"/>
  <c r="D452" i="16"/>
  <c r="B451" i="16"/>
  <c r="C451" i="16"/>
  <c r="J10665" i="16"/>
  <c r="I10665" i="16"/>
  <c r="E10666" i="16"/>
  <c r="H10665" i="16"/>
  <c r="F10665" i="16"/>
  <c r="K10665" i="16"/>
  <c r="L10665" i="16"/>
  <c r="L5919" i="16"/>
  <c r="E9897" i="16"/>
  <c r="F9894" i="16"/>
  <c r="K9894" i="16"/>
  <c r="L9894" i="16"/>
  <c r="J9894" i="16"/>
  <c r="I9894" i="16"/>
  <c r="H9894" i="16"/>
  <c r="K5161" i="16"/>
  <c r="L5161" i="16"/>
  <c r="D3768" i="16"/>
  <c r="D3767" i="16"/>
  <c r="B3766" i="16"/>
  <c r="C3766" i="16"/>
  <c r="D3769" i="16"/>
  <c r="K5264" i="16"/>
  <c r="L5264" i="16"/>
  <c r="E14420" i="16"/>
  <c r="K13117" i="16"/>
  <c r="L13117" i="16"/>
  <c r="B329" i="16"/>
  <c r="C329" i="16"/>
  <c r="D330" i="16"/>
  <c r="B2658" i="16"/>
  <c r="C2658" i="16"/>
  <c r="D2659" i="16"/>
  <c r="F2656" i="16"/>
  <c r="K2656" i="16"/>
  <c r="L2656" i="16"/>
  <c r="L5592" i="16"/>
  <c r="J10203" i="16"/>
  <c r="I10203" i="16"/>
  <c r="E10204" i="16"/>
  <c r="H10203" i="16"/>
  <c r="F10203" i="16"/>
  <c r="K10203" i="16"/>
  <c r="L10203" i="16"/>
  <c r="B693" i="16"/>
  <c r="C693" i="16"/>
  <c r="D694" i="16"/>
  <c r="B8862" i="16"/>
  <c r="C8862" i="16"/>
  <c r="K14852" i="16"/>
  <c r="L14852" i="16"/>
  <c r="C12071" i="16"/>
  <c r="D12072" i="16"/>
  <c r="B12071" i="16"/>
  <c r="D12074" i="16"/>
  <c r="D12073" i="16"/>
  <c r="B15076" i="16"/>
  <c r="C15076" i="16"/>
  <c r="D15077" i="16"/>
  <c r="D5469" i="16"/>
  <c r="D5468" i="16"/>
  <c r="D5467" i="16"/>
  <c r="B5466" i="16"/>
  <c r="C5466" i="16"/>
  <c r="E15947" i="16"/>
  <c r="F15946" i="16"/>
  <c r="I15946" i="16"/>
  <c r="E10511" i="16"/>
  <c r="H16055" i="16"/>
  <c r="J7847" i="16"/>
  <c r="I7847" i="16"/>
  <c r="E7848" i="16"/>
  <c r="H7847" i="16"/>
  <c r="E16165" i="16"/>
  <c r="I16164" i="16"/>
  <c r="F16164" i="16"/>
  <c r="B16165" i="16"/>
  <c r="C16165" i="16"/>
  <c r="C13550" i="16"/>
  <c r="D13551" i="16"/>
  <c r="B13550" i="16"/>
  <c r="E8664" i="16"/>
  <c r="J8663" i="16"/>
  <c r="L10508" i="16"/>
  <c r="E5377" i="16"/>
  <c r="B886" i="16"/>
  <c r="C886" i="16"/>
  <c r="D887" i="16"/>
  <c r="E14856" i="16"/>
  <c r="E5922" i="16"/>
  <c r="B8861" i="16"/>
  <c r="C8861" i="16"/>
  <c r="K9279" i="16"/>
  <c r="L9279" i="16"/>
  <c r="E15402" i="16"/>
  <c r="I15401" i="16"/>
  <c r="H15401" i="16"/>
  <c r="F15401" i="16"/>
  <c r="K15401" i="16"/>
  <c r="D14857" i="16"/>
  <c r="B14856" i="16"/>
  <c r="C14856" i="16"/>
  <c r="K5373" i="16"/>
  <c r="L5373" i="16"/>
  <c r="E5268" i="16"/>
  <c r="D14530" i="16"/>
  <c r="C14529" i="16"/>
  <c r="B14529" i="16"/>
  <c r="D8865" i="16"/>
  <c r="C8863" i="16"/>
  <c r="D8864" i="16"/>
  <c r="B8863" i="16"/>
  <c r="D8866" i="16"/>
  <c r="E14204" i="16"/>
  <c r="J14201" i="16"/>
  <c r="I14201" i="16"/>
  <c r="H14201" i="16"/>
  <c r="F14201" i="16"/>
  <c r="K14201" i="16"/>
  <c r="L14201" i="16"/>
  <c r="B13441" i="16"/>
  <c r="C13441" i="16"/>
  <c r="D13442" i="16"/>
  <c r="D16056" i="16"/>
  <c r="B16055" i="16"/>
  <c r="C16055" i="16"/>
  <c r="I7623" i="16"/>
  <c r="E7624" i="16"/>
  <c r="F7623" i="16"/>
  <c r="K7623" i="16"/>
  <c r="L7623" i="16"/>
  <c r="H7623" i="16"/>
  <c r="E10957" i="16"/>
  <c r="J10954" i="16"/>
  <c r="I10954" i="16"/>
  <c r="H10954" i="16"/>
  <c r="F10954" i="16"/>
  <c r="K10954" i="16"/>
  <c r="L10954" i="16"/>
  <c r="B14310" i="16"/>
  <c r="C14310" i="16"/>
  <c r="D14311" i="16"/>
  <c r="I11221" i="16"/>
  <c r="L14308" i="16"/>
  <c r="I16055" i="16"/>
  <c r="H13221" i="16"/>
  <c r="K13221" i="16"/>
  <c r="L13221" i="16"/>
  <c r="K14307" i="16"/>
  <c r="L14307" i="16"/>
  <c r="B3159" i="16"/>
  <c r="C3159" i="16"/>
  <c r="C12072" i="16"/>
  <c r="B12072" i="16"/>
  <c r="B15511" i="16"/>
  <c r="C15511" i="16"/>
  <c r="D15512" i="16"/>
  <c r="D14096" i="16"/>
  <c r="B14095" i="16"/>
  <c r="C14095" i="16"/>
  <c r="D16057" i="16"/>
  <c r="B16056" i="16"/>
  <c r="C16056" i="16"/>
  <c r="D14531" i="16"/>
  <c r="B14530" i="16"/>
  <c r="C14530" i="16"/>
  <c r="D14858" i="16"/>
  <c r="C14857" i="16"/>
  <c r="B14857" i="16"/>
  <c r="I8663" i="16"/>
  <c r="J15946" i="16"/>
  <c r="D5472" i="16"/>
  <c r="D5471" i="16"/>
  <c r="D5470" i="16"/>
  <c r="B5469" i="16"/>
  <c r="C5469" i="16"/>
  <c r="E14421" i="16"/>
  <c r="H14420" i="16"/>
  <c r="E15513" i="16"/>
  <c r="E14967" i="16"/>
  <c r="J14964" i="16"/>
  <c r="I14964" i="16"/>
  <c r="H14964" i="16"/>
  <c r="F14964" i="16"/>
  <c r="D14203" i="16"/>
  <c r="B14202" i="16"/>
  <c r="C14202" i="16"/>
  <c r="K8817" i="16"/>
  <c r="L8817" i="16"/>
  <c r="K15619" i="16"/>
  <c r="L15619" i="16"/>
  <c r="L10049" i="16"/>
  <c r="K7520" i="16"/>
  <c r="B2465" i="16"/>
  <c r="C2465" i="16"/>
  <c r="D2466" i="16"/>
  <c r="F2463" i="16"/>
  <c r="K2463" i="16"/>
  <c r="L2463" i="16"/>
  <c r="C5468" i="16"/>
  <c r="B5468" i="16"/>
  <c r="E5596" i="16"/>
  <c r="H5595" i="16"/>
  <c r="J5595" i="16"/>
  <c r="I5595" i="16"/>
  <c r="B13330" i="16"/>
  <c r="C13330" i="16"/>
  <c r="D13331" i="16"/>
  <c r="F13984" i="16"/>
  <c r="E13985" i="16"/>
  <c r="E10958" i="16"/>
  <c r="E14205" i="16"/>
  <c r="H16164" i="16"/>
  <c r="K16164" i="16"/>
  <c r="L16164" i="16"/>
  <c r="D14312" i="16"/>
  <c r="B14311" i="16"/>
  <c r="C14311" i="16"/>
  <c r="D13443" i="16"/>
  <c r="B13442" i="16"/>
  <c r="C13442" i="16"/>
  <c r="D8869" i="16"/>
  <c r="D8868" i="16"/>
  <c r="D8867" i="16"/>
  <c r="B8866" i="16"/>
  <c r="C8866" i="16"/>
  <c r="J5377" i="16"/>
  <c r="I5377" i="16"/>
  <c r="E5378" i="16"/>
  <c r="H5377" i="16"/>
  <c r="B15077" i="16"/>
  <c r="C15077" i="16"/>
  <c r="D15078" i="16"/>
  <c r="E10205" i="16"/>
  <c r="J10202" i="16"/>
  <c r="I10202" i="16"/>
  <c r="H10202" i="16"/>
  <c r="F10202" i="16"/>
  <c r="B330" i="16"/>
  <c r="C330" i="16"/>
  <c r="D331" i="16"/>
  <c r="E10667" i="16"/>
  <c r="J10664" i="16"/>
  <c r="I10664" i="16"/>
  <c r="H10664" i="16"/>
  <c r="F10664" i="16"/>
  <c r="C15839" i="16"/>
  <c r="B15839" i="16"/>
  <c r="D15840" i="16"/>
  <c r="D2356" i="16"/>
  <c r="F2355" i="16"/>
  <c r="K2355" i="16"/>
  <c r="L2355" i="16"/>
  <c r="B2355" i="16"/>
  <c r="C2355" i="16"/>
  <c r="J5704" i="16"/>
  <c r="I5704" i="16"/>
  <c r="E5705" i="16"/>
  <c r="H5704" i="16"/>
  <c r="F5704" i="16"/>
  <c r="B15947" i="16"/>
  <c r="C15947" i="16"/>
  <c r="D15948" i="16"/>
  <c r="I14965" i="16"/>
  <c r="E9589" i="16"/>
  <c r="H9586" i="16"/>
  <c r="F9586" i="16"/>
  <c r="J9586" i="16"/>
  <c r="I9586" i="16"/>
  <c r="E11347" i="16"/>
  <c r="J11344" i="16"/>
  <c r="I11344" i="16"/>
  <c r="H11344" i="16"/>
  <c r="F11344" i="16"/>
  <c r="E10052" i="16"/>
  <c r="B125" i="1"/>
  <c r="C125" i="1"/>
  <c r="H125" i="1"/>
  <c r="I125" i="1"/>
  <c r="A126" i="1"/>
  <c r="H6030" i="16"/>
  <c r="F6030" i="16"/>
  <c r="J6030" i="16"/>
  <c r="I6030" i="16"/>
  <c r="B1081" i="16"/>
  <c r="C1081" i="16"/>
  <c r="D1082" i="16"/>
  <c r="I5486" i="16"/>
  <c r="E5487" i="16"/>
  <c r="H5486" i="16"/>
  <c r="F5486" i="16"/>
  <c r="E15839" i="16"/>
  <c r="F15836" i="16"/>
  <c r="K15836" i="16"/>
  <c r="H15836" i="16"/>
  <c r="J15836" i="16"/>
  <c r="I15836" i="16"/>
  <c r="E8973" i="16"/>
  <c r="J8970" i="16"/>
  <c r="I8970" i="16"/>
  <c r="F8970" i="16"/>
  <c r="H8970" i="16"/>
  <c r="F7732" i="16"/>
  <c r="E7733" i="16"/>
  <c r="H7732" i="16"/>
  <c r="E13550" i="16"/>
  <c r="F13547" i="16"/>
  <c r="H13547" i="16"/>
  <c r="J13547" i="16"/>
  <c r="I13547" i="16"/>
  <c r="E8368" i="16"/>
  <c r="F8367" i="16"/>
  <c r="E13877" i="16"/>
  <c r="I13874" i="16"/>
  <c r="H13874" i="16"/>
  <c r="F13874" i="16"/>
  <c r="K13874" i="16"/>
  <c r="L13874" i="16"/>
  <c r="J13874" i="16"/>
  <c r="D14749" i="16"/>
  <c r="C14748" i="16"/>
  <c r="B14748" i="16"/>
  <c r="L15728" i="16"/>
  <c r="E10815" i="16"/>
  <c r="J10812" i="16"/>
  <c r="I10812" i="16"/>
  <c r="F10812" i="16"/>
  <c r="K10812" i="16"/>
  <c r="H10812" i="16"/>
  <c r="D15294" i="16"/>
  <c r="B15293" i="16"/>
  <c r="C15293" i="16"/>
  <c r="L15401" i="16"/>
  <c r="E14857" i="16"/>
  <c r="I14856" i="16"/>
  <c r="F14856" i="16"/>
  <c r="J14856" i="16"/>
  <c r="H14856" i="16"/>
  <c r="J16163" i="16"/>
  <c r="I16163" i="16"/>
  <c r="H16163" i="16"/>
  <c r="F16163" i="16"/>
  <c r="E15948" i="16"/>
  <c r="I15945" i="16"/>
  <c r="H15945" i="16"/>
  <c r="J15945" i="16"/>
  <c r="F15945" i="16"/>
  <c r="E13659" i="16"/>
  <c r="J13656" i="16"/>
  <c r="I13656" i="16"/>
  <c r="H13656" i="16"/>
  <c r="F13656" i="16"/>
  <c r="F9741" i="16"/>
  <c r="C13221" i="16"/>
  <c r="B13221" i="16"/>
  <c r="D13222" i="16"/>
  <c r="B15402" i="16"/>
  <c r="D15403" i="16"/>
  <c r="C15402" i="16"/>
  <c r="F14965" i="16"/>
  <c r="E8819" i="16"/>
  <c r="F8816" i="16"/>
  <c r="K8816" i="16"/>
  <c r="L8816" i="16"/>
  <c r="J8816" i="16"/>
  <c r="H8816" i="16"/>
  <c r="I8816" i="16"/>
  <c r="K14747" i="16"/>
  <c r="L14747" i="16"/>
  <c r="E15730" i="16"/>
  <c r="F15727" i="16"/>
  <c r="J15727" i="16"/>
  <c r="H15727" i="16"/>
  <c r="I15727" i="16"/>
  <c r="D15621" i="16"/>
  <c r="C15620" i="16"/>
  <c r="B15620" i="16"/>
  <c r="K13766" i="16"/>
  <c r="L13766" i="16"/>
  <c r="F7519" i="16"/>
  <c r="K7519" i="16"/>
  <c r="J7519" i="16"/>
  <c r="I7519" i="16"/>
  <c r="H7519" i="16"/>
  <c r="E8665" i="16"/>
  <c r="I8662" i="16"/>
  <c r="H8662" i="16"/>
  <c r="F8662" i="16"/>
  <c r="K8662" i="16"/>
  <c r="L8662" i="16"/>
  <c r="J8662" i="16"/>
  <c r="E7625" i="16"/>
  <c r="H7622" i="16"/>
  <c r="F7622" i="16"/>
  <c r="I7622" i="16"/>
  <c r="J7622" i="16"/>
  <c r="B8864" i="16"/>
  <c r="C8864" i="16"/>
  <c r="E5269" i="16"/>
  <c r="H5268" i="16"/>
  <c r="F5268" i="16"/>
  <c r="C13551" i="16"/>
  <c r="B13551" i="16"/>
  <c r="D13552" i="16"/>
  <c r="J16164" i="16"/>
  <c r="H15946" i="16"/>
  <c r="K15946" i="16"/>
  <c r="L15946" i="16"/>
  <c r="C3769" i="16"/>
  <c r="D3770" i="16"/>
  <c r="B3769" i="16"/>
  <c r="D3772" i="16"/>
  <c r="D3771" i="16"/>
  <c r="H13657" i="16"/>
  <c r="E13224" i="16"/>
  <c r="C13877" i="16"/>
  <c r="B13877" i="16"/>
  <c r="D13878" i="16"/>
  <c r="H9741" i="16"/>
  <c r="K15074" i="16"/>
  <c r="L15074" i="16"/>
  <c r="H14965" i="16"/>
  <c r="I8817" i="16"/>
  <c r="E7970" i="16"/>
  <c r="I7967" i="16"/>
  <c r="J7967" i="16"/>
  <c r="H7967" i="16"/>
  <c r="F7967" i="16"/>
  <c r="K11575" i="16"/>
  <c r="K11220" i="16"/>
  <c r="L11220" i="16"/>
  <c r="E15621" i="16"/>
  <c r="F15618" i="16"/>
  <c r="K15618" i="16"/>
  <c r="J15618" i="16"/>
  <c r="H15618" i="16"/>
  <c r="I15618" i="16"/>
  <c r="K15837" i="16"/>
  <c r="L15837" i="16"/>
  <c r="B13768" i="16"/>
  <c r="C13768" i="16"/>
  <c r="D13769" i="16"/>
  <c r="E8514" i="16"/>
  <c r="H8511" i="16"/>
  <c r="F8511" i="16"/>
  <c r="J8511" i="16"/>
  <c r="I8511" i="16"/>
  <c r="E5815" i="16"/>
  <c r="F5812" i="16"/>
  <c r="K5812" i="16"/>
  <c r="L5812" i="16"/>
  <c r="J5812" i="16"/>
  <c r="I5812" i="16"/>
  <c r="H5812" i="16"/>
  <c r="I7520" i="16"/>
  <c r="K13548" i="16"/>
  <c r="L13548" i="16"/>
  <c r="E15185" i="16"/>
  <c r="H15182" i="16"/>
  <c r="J15182" i="16"/>
  <c r="F15182" i="16"/>
  <c r="I15182" i="16"/>
  <c r="E16058" i="16"/>
  <c r="E13441" i="16"/>
  <c r="I13438" i="16"/>
  <c r="H13438" i="16"/>
  <c r="F13438" i="16"/>
  <c r="K13438" i="16"/>
  <c r="L13438" i="16"/>
  <c r="J13438" i="16"/>
  <c r="C15730" i="16"/>
  <c r="B15730" i="16"/>
  <c r="D15731" i="16"/>
  <c r="J15292" i="16"/>
  <c r="E15293" i="16"/>
  <c r="F15292" i="16"/>
  <c r="K15292" i="16"/>
  <c r="L15292" i="16"/>
  <c r="I15292" i="16"/>
  <c r="H15292" i="16"/>
  <c r="E8097" i="16"/>
  <c r="I8094" i="16"/>
  <c r="J8094" i="16"/>
  <c r="H8094" i="16"/>
  <c r="F8094" i="16"/>
  <c r="J8817" i="16"/>
  <c r="J7968" i="16"/>
  <c r="E9434" i="16"/>
  <c r="H9433" i="16"/>
  <c r="F9433" i="16"/>
  <c r="J9433" i="16"/>
  <c r="I9433" i="16"/>
  <c r="K11091" i="16"/>
  <c r="L11091" i="16"/>
  <c r="J10813" i="16"/>
  <c r="E14531" i="16"/>
  <c r="F14528" i="16"/>
  <c r="J14528" i="16"/>
  <c r="H14528" i="16"/>
  <c r="I14528" i="16"/>
  <c r="E13768" i="16"/>
  <c r="F13765" i="16"/>
  <c r="J13765" i="16"/>
  <c r="H13765" i="16"/>
  <c r="I13765" i="16"/>
  <c r="K10356" i="16"/>
  <c r="L10356" i="16"/>
  <c r="K11463" i="16"/>
  <c r="L11463" i="16"/>
  <c r="I8512" i="16"/>
  <c r="L8512" i="16"/>
  <c r="I5813" i="16"/>
  <c r="L5813" i="16"/>
  <c r="J7520" i="16"/>
  <c r="D15186" i="16"/>
  <c r="C15185" i="16"/>
  <c r="B15185" i="16"/>
  <c r="J15183" i="16"/>
  <c r="C3161" i="16"/>
  <c r="B3161" i="16"/>
  <c r="L11221" i="16"/>
  <c r="H13439" i="16"/>
  <c r="B3768" i="16"/>
  <c r="C3768" i="16"/>
  <c r="B1996" i="16"/>
  <c r="D1997" i="16"/>
  <c r="C1996" i="16"/>
  <c r="E5923" i="16"/>
  <c r="B12073" i="16"/>
  <c r="C12073" i="16"/>
  <c r="J7623" i="16"/>
  <c r="B8865" i="16"/>
  <c r="C8865" i="16"/>
  <c r="B5467" i="16"/>
  <c r="C5467" i="16"/>
  <c r="C3767" i="16"/>
  <c r="B3767" i="16"/>
  <c r="E9898" i="16"/>
  <c r="B452" i="16"/>
  <c r="C452" i="16"/>
  <c r="D453" i="16"/>
  <c r="E14640" i="16"/>
  <c r="J14637" i="16"/>
  <c r="I14637" i="16"/>
  <c r="H14637" i="16"/>
  <c r="F14637" i="16"/>
  <c r="J13657" i="16"/>
  <c r="E8230" i="16"/>
  <c r="H8227" i="16"/>
  <c r="F8227" i="16"/>
  <c r="K8227" i="16"/>
  <c r="I8227" i="16"/>
  <c r="J8227" i="16"/>
  <c r="K15509" i="16"/>
  <c r="L15509" i="16"/>
  <c r="B573" i="16"/>
  <c r="C573" i="16"/>
  <c r="D574" i="16"/>
  <c r="D14640" i="16"/>
  <c r="B14639" i="16"/>
  <c r="C14639" i="16"/>
  <c r="B1634" i="16"/>
  <c r="C1634" i="16"/>
  <c r="D1635" i="16"/>
  <c r="J14311" i="16"/>
  <c r="I14311" i="16"/>
  <c r="E14312" i="16"/>
  <c r="H14311" i="16"/>
  <c r="F14311" i="16"/>
  <c r="K14311" i="16"/>
  <c r="L14311" i="16"/>
  <c r="B1273" i="16"/>
  <c r="C1273" i="16"/>
  <c r="D1274" i="16"/>
  <c r="E11577" i="16"/>
  <c r="J11574" i="16"/>
  <c r="I11574" i="16"/>
  <c r="F11574" i="16"/>
  <c r="H11574" i="16"/>
  <c r="F10813" i="16"/>
  <c r="K14529" i="16"/>
  <c r="L14529" i="16"/>
  <c r="J8512" i="16"/>
  <c r="D13987" i="16"/>
  <c r="C13986" i="16"/>
  <c r="B13986" i="16"/>
  <c r="J5813" i="16"/>
  <c r="B14423" i="16"/>
  <c r="D14424" i="16"/>
  <c r="C14423" i="16"/>
  <c r="K14092" i="16"/>
  <c r="L14092" i="16"/>
  <c r="B3162" i="16"/>
  <c r="C3162" i="16"/>
  <c r="J13875" i="16"/>
  <c r="J13439" i="16"/>
  <c r="D888" i="16"/>
  <c r="B887" i="16"/>
  <c r="C887" i="16"/>
  <c r="D695" i="16"/>
  <c r="B694" i="16"/>
  <c r="C694" i="16"/>
  <c r="E9743" i="16"/>
  <c r="J9740" i="16"/>
  <c r="I9740" i="16"/>
  <c r="H9740" i="16"/>
  <c r="F9740" i="16"/>
  <c r="K9740" i="16"/>
  <c r="L9740" i="16"/>
  <c r="E15403" i="16"/>
  <c r="H15400" i="16"/>
  <c r="I15400" i="16"/>
  <c r="F15400" i="16"/>
  <c r="J15400" i="16"/>
  <c r="F8663" i="16"/>
  <c r="K8663" i="16"/>
  <c r="L8663" i="16"/>
  <c r="E7849" i="16"/>
  <c r="H7846" i="16"/>
  <c r="I7846" i="16"/>
  <c r="F7846" i="16"/>
  <c r="J7846" i="16"/>
  <c r="E10512" i="16"/>
  <c r="H10511" i="16"/>
  <c r="I10511" i="16"/>
  <c r="D12077" i="16"/>
  <c r="D12076" i="16"/>
  <c r="D12075" i="16"/>
  <c r="B12074" i="16"/>
  <c r="C12074" i="16"/>
  <c r="J15401" i="16"/>
  <c r="H8663" i="16"/>
  <c r="F7847" i="16"/>
  <c r="K7847" i="16"/>
  <c r="L7847" i="16"/>
  <c r="D2660" i="16"/>
  <c r="B2659" i="16"/>
  <c r="C2659" i="16"/>
  <c r="I14638" i="16"/>
  <c r="L14638" i="16"/>
  <c r="F13657" i="16"/>
  <c r="K13657" i="16"/>
  <c r="L13657" i="16"/>
  <c r="F8228" i="16"/>
  <c r="K8228" i="16"/>
  <c r="L8228" i="16"/>
  <c r="C14967" i="16"/>
  <c r="B14967" i="16"/>
  <c r="D14968" i="16"/>
  <c r="J9741" i="16"/>
  <c r="D13659" i="16"/>
  <c r="B13658" i="16"/>
  <c r="C13658" i="16"/>
  <c r="E15076" i="16"/>
  <c r="J15073" i="16"/>
  <c r="I15073" i="16"/>
  <c r="H15073" i="16"/>
  <c r="F15073" i="16"/>
  <c r="K15073" i="16"/>
  <c r="L15073" i="16"/>
  <c r="E9128" i="16"/>
  <c r="J9587" i="16"/>
  <c r="K10048" i="16"/>
  <c r="L10048" i="16"/>
  <c r="E13331" i="16"/>
  <c r="I13330" i="16"/>
  <c r="J8095" i="16"/>
  <c r="E14749" i="16"/>
  <c r="J14746" i="16"/>
  <c r="F14746" i="16"/>
  <c r="K14746" i="16"/>
  <c r="L14746" i="16"/>
  <c r="I14746" i="16"/>
  <c r="H14746" i="16"/>
  <c r="J15728" i="16"/>
  <c r="E11093" i="16"/>
  <c r="J11090" i="16"/>
  <c r="I11090" i="16"/>
  <c r="F11090" i="16"/>
  <c r="H11090" i="16"/>
  <c r="I11575" i="16"/>
  <c r="H10813" i="16"/>
  <c r="E11224" i="16"/>
  <c r="H14529" i="16"/>
  <c r="E10360" i="16"/>
  <c r="E5166" i="16"/>
  <c r="H5165" i="16"/>
  <c r="F5165" i="16"/>
  <c r="K5165" i="16"/>
  <c r="L5165" i="16"/>
  <c r="J5165" i="16"/>
  <c r="I5165" i="16"/>
  <c r="E11465" i="16"/>
  <c r="H11462" i="16"/>
  <c r="J11462" i="16"/>
  <c r="I11462" i="16"/>
  <c r="F11462" i="16"/>
  <c r="K11462" i="16"/>
  <c r="L11462" i="16"/>
  <c r="E9282" i="16"/>
  <c r="F2464" i="16"/>
  <c r="K2464" i="16"/>
  <c r="L2464" i="16"/>
  <c r="E14096" i="16"/>
  <c r="D3165" i="16"/>
  <c r="C3163" i="16"/>
  <c r="D3164" i="16"/>
  <c r="B3163" i="16"/>
  <c r="D3166" i="16"/>
  <c r="F13875" i="16"/>
  <c r="K13875" i="16"/>
  <c r="L13875" i="16"/>
  <c r="F13439" i="16"/>
  <c r="K13439" i="16"/>
  <c r="L13439" i="16"/>
  <c r="E5924" i="16"/>
  <c r="J5921" i="16"/>
  <c r="I5921" i="16"/>
  <c r="H5921" i="16"/>
  <c r="F5921" i="16"/>
  <c r="E13769" i="16"/>
  <c r="E13442" i="16"/>
  <c r="E10361" i="16"/>
  <c r="H10360" i="16"/>
  <c r="F10360" i="16"/>
  <c r="E11225" i="16"/>
  <c r="J11224" i="16"/>
  <c r="E11094" i="16"/>
  <c r="E15077" i="16"/>
  <c r="E7850" i="16"/>
  <c r="B888" i="16"/>
  <c r="C888" i="16"/>
  <c r="D889" i="16"/>
  <c r="D14425" i="16"/>
  <c r="B14424" i="16"/>
  <c r="C14424" i="16"/>
  <c r="K10813" i="16"/>
  <c r="L10813" i="16"/>
  <c r="E9899" i="16"/>
  <c r="F9898" i="16"/>
  <c r="K9898" i="16"/>
  <c r="H9898" i="16"/>
  <c r="J9898" i="16"/>
  <c r="I5922" i="16"/>
  <c r="B15731" i="16"/>
  <c r="C15731" i="16"/>
  <c r="D15732" i="16"/>
  <c r="E16059" i="16"/>
  <c r="I16058" i="16"/>
  <c r="H16058" i="16"/>
  <c r="E5816" i="16"/>
  <c r="L11575" i="16"/>
  <c r="E13225" i="16"/>
  <c r="H13224" i="16"/>
  <c r="E7626" i="16"/>
  <c r="E8820" i="16"/>
  <c r="K9741" i="16"/>
  <c r="L9741" i="16"/>
  <c r="C14749" i="16"/>
  <c r="D14750" i="16"/>
  <c r="B14749" i="16"/>
  <c r="E11348" i="16"/>
  <c r="E5379" i="16"/>
  <c r="J5376" i="16"/>
  <c r="I5376" i="16"/>
  <c r="F5376" i="16"/>
  <c r="K5376" i="16"/>
  <c r="L5376" i="16"/>
  <c r="H5376" i="16"/>
  <c r="F14420" i="16"/>
  <c r="K14420" i="16"/>
  <c r="D15295" i="16"/>
  <c r="B15294" i="16"/>
  <c r="C15294" i="16"/>
  <c r="E8369" i="16"/>
  <c r="I8366" i="16"/>
  <c r="J8366" i="16"/>
  <c r="F8366" i="16"/>
  <c r="H8366" i="16"/>
  <c r="C15948" i="16"/>
  <c r="B15948" i="16"/>
  <c r="D15949" i="16"/>
  <c r="E10513" i="16"/>
  <c r="I10510" i="16"/>
  <c r="H10510" i="16"/>
  <c r="F10510" i="16"/>
  <c r="J10510" i="16"/>
  <c r="K9433" i="16"/>
  <c r="L9433" i="16"/>
  <c r="E15186" i="16"/>
  <c r="K7967" i="16"/>
  <c r="L7967" i="16"/>
  <c r="E5270" i="16"/>
  <c r="J5267" i="16"/>
  <c r="I5267" i="16"/>
  <c r="H5267" i="16"/>
  <c r="F5267" i="16"/>
  <c r="L7519" i="16"/>
  <c r="K15727" i="16"/>
  <c r="L15727" i="16"/>
  <c r="K14965" i="16"/>
  <c r="L14965" i="16"/>
  <c r="K13656" i="16"/>
  <c r="L13656" i="16"/>
  <c r="K14856" i="16"/>
  <c r="L14856" i="16"/>
  <c r="L10812" i="16"/>
  <c r="I8367" i="16"/>
  <c r="E7734" i="16"/>
  <c r="J7731" i="16"/>
  <c r="F7731" i="16"/>
  <c r="K7731" i="16"/>
  <c r="L7731" i="16"/>
  <c r="H7731" i="16"/>
  <c r="I7731" i="16"/>
  <c r="E8974" i="16"/>
  <c r="E5488" i="16"/>
  <c r="J5485" i="16"/>
  <c r="I5485" i="16"/>
  <c r="F5485" i="16"/>
  <c r="K5485" i="16"/>
  <c r="L5485" i="16"/>
  <c r="H5485" i="16"/>
  <c r="K6030" i="16"/>
  <c r="L6030" i="16"/>
  <c r="E10053" i="16"/>
  <c r="I10052" i="16"/>
  <c r="J14205" i="16"/>
  <c r="E14206" i="16"/>
  <c r="I14205" i="16"/>
  <c r="H14205" i="16"/>
  <c r="F14205" i="16"/>
  <c r="K14205" i="16"/>
  <c r="E13986" i="16"/>
  <c r="F13983" i="16"/>
  <c r="K13983" i="16"/>
  <c r="J13983" i="16"/>
  <c r="I13983" i="16"/>
  <c r="H13983" i="16"/>
  <c r="D2467" i="16"/>
  <c r="B2466" i="16"/>
  <c r="C2466" i="16"/>
  <c r="D16058" i="16"/>
  <c r="B16057" i="16"/>
  <c r="C16057" i="16"/>
  <c r="B3164" i="16"/>
  <c r="C3164" i="16"/>
  <c r="K5268" i="16"/>
  <c r="E11466" i="16"/>
  <c r="I9128" i="16"/>
  <c r="E9129" i="16"/>
  <c r="H9128" i="16"/>
  <c r="F9128" i="16"/>
  <c r="K9128" i="16"/>
  <c r="L9128" i="16"/>
  <c r="J10511" i="16"/>
  <c r="K11574" i="16"/>
  <c r="L11574" i="16"/>
  <c r="L8227" i="16"/>
  <c r="E14641" i="16"/>
  <c r="B1997" i="16"/>
  <c r="D1998" i="16"/>
  <c r="C1997" i="16"/>
  <c r="E8098" i="16"/>
  <c r="B13878" i="16"/>
  <c r="C13878" i="16"/>
  <c r="D13879" i="16"/>
  <c r="D13553" i="16"/>
  <c r="C13552" i="16"/>
  <c r="B13552" i="16"/>
  <c r="E15731" i="16"/>
  <c r="E15949" i="16"/>
  <c r="J8367" i="16"/>
  <c r="K7732" i="16"/>
  <c r="K5704" i="16"/>
  <c r="L5704" i="16"/>
  <c r="B2356" i="16"/>
  <c r="C2356" i="16"/>
  <c r="D2357" i="16"/>
  <c r="F2354" i="16"/>
  <c r="K2354" i="16"/>
  <c r="L2354" i="16"/>
  <c r="E10668" i="16"/>
  <c r="E10206" i="16"/>
  <c r="D13444" i="16"/>
  <c r="C13443" i="16"/>
  <c r="B13443" i="16"/>
  <c r="D14204" i="16"/>
  <c r="B14203" i="16"/>
  <c r="C14203" i="16"/>
  <c r="K5486" i="16"/>
  <c r="L5486" i="16"/>
  <c r="E14422" i="16"/>
  <c r="H14419" i="16"/>
  <c r="I14419" i="16"/>
  <c r="F14419" i="16"/>
  <c r="K14419" i="16"/>
  <c r="L14419" i="16"/>
  <c r="J14419" i="16"/>
  <c r="J9282" i="16"/>
  <c r="I9282" i="16"/>
  <c r="E9283" i="16"/>
  <c r="H9282" i="16"/>
  <c r="F9282" i="16"/>
  <c r="K9282" i="16"/>
  <c r="E13332" i="16"/>
  <c r="I13329" i="16"/>
  <c r="H13329" i="16"/>
  <c r="F13329" i="16"/>
  <c r="K13329" i="16"/>
  <c r="L13329" i="16"/>
  <c r="J13329" i="16"/>
  <c r="H13330" i="16"/>
  <c r="J13330" i="16"/>
  <c r="C13659" i="16"/>
  <c r="B13659" i="16"/>
  <c r="D13660" i="16"/>
  <c r="F10511" i="16"/>
  <c r="K10511" i="16"/>
  <c r="L10511" i="16"/>
  <c r="K15400" i="16"/>
  <c r="L15400" i="16"/>
  <c r="E9744" i="16"/>
  <c r="E14313" i="16"/>
  <c r="J14310" i="16"/>
  <c r="I14310" i="16"/>
  <c r="F14310" i="16"/>
  <c r="K14310" i="16"/>
  <c r="L14310" i="16"/>
  <c r="H14310" i="16"/>
  <c r="D14641" i="16"/>
  <c r="C14640" i="16"/>
  <c r="B14640" i="16"/>
  <c r="D454" i="16"/>
  <c r="B453" i="16"/>
  <c r="C453" i="16"/>
  <c r="K14528" i="16"/>
  <c r="L14528" i="16"/>
  <c r="E9435" i="16"/>
  <c r="J9432" i="16"/>
  <c r="I9432" i="16"/>
  <c r="H9432" i="16"/>
  <c r="F9432" i="16"/>
  <c r="K9432" i="16"/>
  <c r="L9432" i="16"/>
  <c r="K8511" i="16"/>
  <c r="L8511" i="16"/>
  <c r="B3771" i="16"/>
  <c r="C3771" i="16"/>
  <c r="B15403" i="16"/>
  <c r="D15404" i="16"/>
  <c r="C15403" i="16"/>
  <c r="K16163" i="16"/>
  <c r="L16163" i="16"/>
  <c r="E14858" i="16"/>
  <c r="H14855" i="16"/>
  <c r="J14855" i="16"/>
  <c r="I14855" i="16"/>
  <c r="F14855" i="16"/>
  <c r="I7732" i="16"/>
  <c r="J5486" i="16"/>
  <c r="H126" i="1"/>
  <c r="I126" i="1"/>
  <c r="B126" i="1"/>
  <c r="C126" i="1"/>
  <c r="A127" i="1"/>
  <c r="K9586" i="16"/>
  <c r="L9586" i="16"/>
  <c r="D15841" i="16"/>
  <c r="B15840" i="16"/>
  <c r="C15840" i="16"/>
  <c r="D15079" i="16"/>
  <c r="B15078" i="16"/>
  <c r="C15078" i="16"/>
  <c r="I13984" i="16"/>
  <c r="F5595" i="16"/>
  <c r="K5595" i="16"/>
  <c r="L5595" i="16"/>
  <c r="K14964" i="16"/>
  <c r="L14964" i="16"/>
  <c r="B5470" i="16"/>
  <c r="C5470" i="16"/>
  <c r="D14859" i="16"/>
  <c r="B14858" i="16"/>
  <c r="C14858" i="16"/>
  <c r="F13330" i="16"/>
  <c r="K13330" i="16"/>
  <c r="L13330" i="16"/>
  <c r="C12075" i="16"/>
  <c r="B12075" i="16"/>
  <c r="C574" i="16"/>
  <c r="D575" i="16"/>
  <c r="B574" i="16"/>
  <c r="E8231" i="16"/>
  <c r="J5922" i="16"/>
  <c r="E14532" i="16"/>
  <c r="D3775" i="16"/>
  <c r="D3774" i="16"/>
  <c r="C3772" i="16"/>
  <c r="D3773" i="16"/>
  <c r="B3772" i="16"/>
  <c r="E10816" i="16"/>
  <c r="J7732" i="16"/>
  <c r="D1083" i="16"/>
  <c r="B1082" i="16"/>
  <c r="C1082" i="16"/>
  <c r="K11344" i="16"/>
  <c r="L11344" i="16"/>
  <c r="E5706" i="16"/>
  <c r="F5703" i="16"/>
  <c r="K5703" i="16"/>
  <c r="L5703" i="16"/>
  <c r="J5703" i="16"/>
  <c r="I5703" i="16"/>
  <c r="H5703" i="16"/>
  <c r="B331" i="16"/>
  <c r="C331" i="16"/>
  <c r="D332" i="16"/>
  <c r="H13984" i="16"/>
  <c r="K13984" i="16"/>
  <c r="L13984" i="16"/>
  <c r="L7520" i="16"/>
  <c r="E15514" i="16"/>
  <c r="I15513" i="16"/>
  <c r="B14096" i="16"/>
  <c r="D14097" i="16"/>
  <c r="C14096" i="16"/>
  <c r="D8870" i="16"/>
  <c r="C8869" i="16"/>
  <c r="B8869" i="16"/>
  <c r="E14968" i="16"/>
  <c r="B3165" i="16"/>
  <c r="C3165" i="16"/>
  <c r="K11090" i="16"/>
  <c r="L11090" i="16"/>
  <c r="B14968" i="16"/>
  <c r="D14969" i="16"/>
  <c r="C14968" i="16"/>
  <c r="F2660" i="16"/>
  <c r="K2660" i="16"/>
  <c r="L2660" i="16"/>
  <c r="C2660" i="16"/>
  <c r="D2661" i="16"/>
  <c r="B2660" i="16"/>
  <c r="B12076" i="16"/>
  <c r="C12076" i="16"/>
  <c r="K7846" i="16"/>
  <c r="L7846" i="16"/>
  <c r="B13987" i="16"/>
  <c r="C13987" i="16"/>
  <c r="D13988" i="16"/>
  <c r="E11578" i="16"/>
  <c r="F5922" i="16"/>
  <c r="B15186" i="16"/>
  <c r="C15186" i="16"/>
  <c r="D15187" i="16"/>
  <c r="E8515" i="16"/>
  <c r="L15618" i="16"/>
  <c r="E7971" i="16"/>
  <c r="I5268" i="16"/>
  <c r="E8666" i="16"/>
  <c r="B15621" i="16"/>
  <c r="C15621" i="16"/>
  <c r="D15622" i="16"/>
  <c r="D13223" i="16"/>
  <c r="B13222" i="16"/>
  <c r="C13222" i="16"/>
  <c r="E13660" i="16"/>
  <c r="E13878" i="16"/>
  <c r="L15836" i="16"/>
  <c r="E9590" i="16"/>
  <c r="B8867" i="16"/>
  <c r="C8867" i="16"/>
  <c r="D14313" i="16"/>
  <c r="B14312" i="16"/>
  <c r="C14312" i="16"/>
  <c r="J13984" i="16"/>
  <c r="E5597" i="16"/>
  <c r="H5594" i="16"/>
  <c r="F5594" i="16"/>
  <c r="K5594" i="16"/>
  <c r="L5594" i="16"/>
  <c r="J5594" i="16"/>
  <c r="I5594" i="16"/>
  <c r="I14420" i="16"/>
  <c r="C5471" i="16"/>
  <c r="B5471" i="16"/>
  <c r="E13551" i="16"/>
  <c r="C3166" i="16"/>
  <c r="D3167" i="16"/>
  <c r="B3166" i="16"/>
  <c r="D3169" i="16"/>
  <c r="D3168" i="16"/>
  <c r="J14096" i="16"/>
  <c r="F14096" i="16"/>
  <c r="K14096" i="16"/>
  <c r="L14096" i="16"/>
  <c r="E14097" i="16"/>
  <c r="H14096" i="16"/>
  <c r="I14096" i="16"/>
  <c r="H5164" i="16"/>
  <c r="F5164" i="16"/>
  <c r="K5164" i="16"/>
  <c r="I5164" i="16"/>
  <c r="J5164" i="16"/>
  <c r="E14750" i="16"/>
  <c r="D12080" i="16"/>
  <c r="D12079" i="16"/>
  <c r="C12077" i="16"/>
  <c r="D12078" i="16"/>
  <c r="B12077" i="16"/>
  <c r="E15404" i="16"/>
  <c r="B695" i="16"/>
  <c r="C695" i="16"/>
  <c r="D696" i="16"/>
  <c r="B1274" i="16"/>
  <c r="C1274" i="16"/>
  <c r="D1275" i="16"/>
  <c r="D1636" i="16"/>
  <c r="B1635" i="16"/>
  <c r="C1635" i="16"/>
  <c r="K14637" i="16"/>
  <c r="L14637" i="16"/>
  <c r="H5922" i="16"/>
  <c r="K13765" i="16"/>
  <c r="L13765" i="16"/>
  <c r="K8094" i="16"/>
  <c r="L8094" i="16"/>
  <c r="E15294" i="16"/>
  <c r="F15291" i="16"/>
  <c r="J15291" i="16"/>
  <c r="I15291" i="16"/>
  <c r="H15291" i="16"/>
  <c r="K15182" i="16"/>
  <c r="L15182" i="16"/>
  <c r="C13769" i="16"/>
  <c r="D13770" i="16"/>
  <c r="B13769" i="16"/>
  <c r="E15622" i="16"/>
  <c r="B3770" i="16"/>
  <c r="C3770" i="16"/>
  <c r="J5268" i="16"/>
  <c r="K7622" i="16"/>
  <c r="L7622" i="16"/>
  <c r="K15945" i="16"/>
  <c r="L15945" i="16"/>
  <c r="H8367" i="16"/>
  <c r="K8367" i="16"/>
  <c r="L8367" i="16"/>
  <c r="K13547" i="16"/>
  <c r="L13547" i="16"/>
  <c r="K8970" i="16"/>
  <c r="L8970" i="16"/>
  <c r="E15840" i="16"/>
  <c r="K10664" i="16"/>
  <c r="L10664" i="16"/>
  <c r="K10202" i="16"/>
  <c r="L10202" i="16"/>
  <c r="F5377" i="16"/>
  <c r="K5377" i="16"/>
  <c r="L5377" i="16"/>
  <c r="B8868" i="16"/>
  <c r="C8868" i="16"/>
  <c r="E10959" i="16"/>
  <c r="H10958" i="16"/>
  <c r="F10958" i="16"/>
  <c r="K10958" i="16"/>
  <c r="J10958" i="16"/>
  <c r="D13332" i="16"/>
  <c r="B13331" i="16"/>
  <c r="C13331" i="16"/>
  <c r="J14420" i="16"/>
  <c r="D5474" i="16"/>
  <c r="D5473" i="16"/>
  <c r="B5472" i="16"/>
  <c r="C5472" i="16"/>
  <c r="D5475" i="16"/>
  <c r="B14531" i="16"/>
  <c r="C14531" i="16"/>
  <c r="D14532" i="16"/>
  <c r="B15512" i="16"/>
  <c r="D15513" i="16"/>
  <c r="C15512" i="16"/>
  <c r="L14205" i="16"/>
  <c r="F13224" i="16"/>
  <c r="K13224" i="16"/>
  <c r="I11224" i="16"/>
  <c r="E14969" i="16"/>
  <c r="J14968" i="16"/>
  <c r="E10054" i="16"/>
  <c r="J10051" i="16"/>
  <c r="I10051" i="16"/>
  <c r="F10051" i="16"/>
  <c r="H10051" i="16"/>
  <c r="C12079" i="16"/>
  <c r="B12079" i="16"/>
  <c r="C3168" i="16"/>
  <c r="B3168" i="16"/>
  <c r="E8667" i="16"/>
  <c r="H8666" i="16"/>
  <c r="F8666" i="16"/>
  <c r="I8666" i="16"/>
  <c r="J8666" i="16"/>
  <c r="D333" i="16"/>
  <c r="C332" i="16"/>
  <c r="B332" i="16"/>
  <c r="F10816" i="16"/>
  <c r="E10817" i="16"/>
  <c r="H10816" i="16"/>
  <c r="J10816" i="16"/>
  <c r="I10816" i="16"/>
  <c r="D455" i="16"/>
  <c r="B454" i="16"/>
  <c r="C454" i="16"/>
  <c r="D14205" i="16"/>
  <c r="B14204" i="16"/>
  <c r="C14204" i="16"/>
  <c r="D2358" i="16"/>
  <c r="B2357" i="16"/>
  <c r="C2357" i="16"/>
  <c r="E8099" i="16"/>
  <c r="H8098" i="16"/>
  <c r="F8098" i="16"/>
  <c r="I8098" i="16"/>
  <c r="J8098" i="16"/>
  <c r="E9130" i="16"/>
  <c r="J9127" i="16"/>
  <c r="H9127" i="16"/>
  <c r="I9127" i="16"/>
  <c r="F9127" i="16"/>
  <c r="L5268" i="16"/>
  <c r="D2468" i="16"/>
  <c r="F2467" i="16"/>
  <c r="K2467" i="16"/>
  <c r="L2467" i="16"/>
  <c r="C2467" i="16"/>
  <c r="B2467" i="16"/>
  <c r="J10052" i="16"/>
  <c r="E7735" i="16"/>
  <c r="K5267" i="16"/>
  <c r="L5267" i="16"/>
  <c r="E10514" i="16"/>
  <c r="E8370" i="16"/>
  <c r="D14751" i="16"/>
  <c r="B14750" i="16"/>
  <c r="C14750" i="16"/>
  <c r="F16058" i="16"/>
  <c r="K16058" i="16"/>
  <c r="L16058" i="16"/>
  <c r="K5921" i="16"/>
  <c r="L5921" i="16"/>
  <c r="B12078" i="16"/>
  <c r="C12078" i="16"/>
  <c r="E13226" i="16"/>
  <c r="H13223" i="16"/>
  <c r="F13223" i="16"/>
  <c r="K13223" i="16"/>
  <c r="L13223" i="16"/>
  <c r="I13223" i="16"/>
  <c r="J13223" i="16"/>
  <c r="J7850" i="16"/>
  <c r="I7850" i="16"/>
  <c r="E7851" i="16"/>
  <c r="H7850" i="16"/>
  <c r="F7850" i="16"/>
  <c r="E7972" i="16"/>
  <c r="H7971" i="16"/>
  <c r="I7971" i="16"/>
  <c r="J7971" i="16"/>
  <c r="F7971" i="16"/>
  <c r="K7971" i="16"/>
  <c r="D15514" i="16"/>
  <c r="C15513" i="16"/>
  <c r="B15513" i="16"/>
  <c r="B5474" i="16"/>
  <c r="C5474" i="16"/>
  <c r="B1636" i="16"/>
  <c r="C1636" i="16"/>
  <c r="D1637" i="16"/>
  <c r="D12082" i="16"/>
  <c r="C12080" i="16"/>
  <c r="D12081" i="16"/>
  <c r="B12080" i="16"/>
  <c r="D12083" i="16"/>
  <c r="L5164" i="16"/>
  <c r="C3169" i="16"/>
  <c r="D3170" i="16"/>
  <c r="B3169" i="16"/>
  <c r="E5598" i="16"/>
  <c r="D14970" i="16"/>
  <c r="C14969" i="16"/>
  <c r="B14969" i="16"/>
  <c r="F15513" i="16"/>
  <c r="B14859" i="16"/>
  <c r="C14859" i="16"/>
  <c r="D14860" i="16"/>
  <c r="E14859" i="16"/>
  <c r="E14314" i="16"/>
  <c r="D13661" i="16"/>
  <c r="B13660" i="16"/>
  <c r="C13660" i="16"/>
  <c r="J14641" i="16"/>
  <c r="E14642" i="16"/>
  <c r="I14641" i="16"/>
  <c r="H14641" i="16"/>
  <c r="F14641" i="16"/>
  <c r="K14641" i="16"/>
  <c r="L14641" i="16"/>
  <c r="E8975" i="16"/>
  <c r="B15949" i="16"/>
  <c r="D15950" i="16"/>
  <c r="C15949" i="16"/>
  <c r="E5380" i="16"/>
  <c r="J13224" i="16"/>
  <c r="D14426" i="16"/>
  <c r="C14425" i="16"/>
  <c r="B14425" i="16"/>
  <c r="K10360" i="16"/>
  <c r="J13442" i="16"/>
  <c r="E13443" i="16"/>
  <c r="I13442" i="16"/>
  <c r="F13442" i="16"/>
  <c r="J15622" i="16"/>
  <c r="E15623" i="16"/>
  <c r="H15622" i="16"/>
  <c r="E11226" i="16"/>
  <c r="F11223" i="16"/>
  <c r="I11223" i="16"/>
  <c r="J11223" i="16"/>
  <c r="H11223" i="16"/>
  <c r="E10960" i="16"/>
  <c r="H10957" i="16"/>
  <c r="I10957" i="16"/>
  <c r="F10957" i="16"/>
  <c r="J10957" i="16"/>
  <c r="K15291" i="16"/>
  <c r="L15291" i="16"/>
  <c r="B14532" i="16"/>
  <c r="C14532" i="16"/>
  <c r="D14533" i="16"/>
  <c r="I10958" i="16"/>
  <c r="E15295" i="16"/>
  <c r="B13223" i="16"/>
  <c r="D13224" i="16"/>
  <c r="C13223" i="16"/>
  <c r="K5922" i="16"/>
  <c r="L5922" i="16"/>
  <c r="J15513" i="16"/>
  <c r="D1084" i="16"/>
  <c r="B1083" i="16"/>
  <c r="C1083" i="16"/>
  <c r="J14532" i="16"/>
  <c r="E14533" i="16"/>
  <c r="I14532" i="16"/>
  <c r="H14532" i="16"/>
  <c r="F14532" i="16"/>
  <c r="D15080" i="16"/>
  <c r="B15079" i="16"/>
  <c r="C15079" i="16"/>
  <c r="E13333" i="16"/>
  <c r="E15950" i="16"/>
  <c r="I15949" i="16"/>
  <c r="H15949" i="16"/>
  <c r="F15949" i="16"/>
  <c r="D13554" i="16"/>
  <c r="B13553" i="16"/>
  <c r="C13553" i="16"/>
  <c r="J9128" i="16"/>
  <c r="E14207" i="16"/>
  <c r="H14204" i="16"/>
  <c r="F14204" i="16"/>
  <c r="I14204" i="16"/>
  <c r="J14204" i="16"/>
  <c r="E15187" i="16"/>
  <c r="I15186" i="16"/>
  <c r="E7627" i="16"/>
  <c r="F7626" i="16"/>
  <c r="D890" i="16"/>
  <c r="B889" i="16"/>
  <c r="C889" i="16"/>
  <c r="F11094" i="16"/>
  <c r="E11095" i="16"/>
  <c r="H11094" i="16"/>
  <c r="J11094" i="16"/>
  <c r="I11094" i="16"/>
  <c r="E13552" i="16"/>
  <c r="F13551" i="16"/>
  <c r="I13551" i="16"/>
  <c r="J13878" i="16"/>
  <c r="E13879" i="16"/>
  <c r="I13878" i="16"/>
  <c r="F13878" i="16"/>
  <c r="D15188" i="16"/>
  <c r="C15187" i="16"/>
  <c r="B15187" i="16"/>
  <c r="C14097" i="16"/>
  <c r="B14097" i="16"/>
  <c r="D14098" i="16"/>
  <c r="E10207" i="16"/>
  <c r="I10206" i="16"/>
  <c r="J15840" i="16"/>
  <c r="E15841" i="16"/>
  <c r="I15840" i="16"/>
  <c r="F15840" i="16"/>
  <c r="D13771" i="16"/>
  <c r="C13770" i="16"/>
  <c r="B13770" i="16"/>
  <c r="B1275" i="16"/>
  <c r="C1275" i="16"/>
  <c r="D1276" i="16"/>
  <c r="J14750" i="16"/>
  <c r="F14750" i="16"/>
  <c r="K14750" i="16"/>
  <c r="I14750" i="16"/>
  <c r="H14750" i="16"/>
  <c r="E14751" i="16"/>
  <c r="C3167" i="16"/>
  <c r="B3167" i="16"/>
  <c r="E9591" i="16"/>
  <c r="H9590" i="16"/>
  <c r="J9590" i="16"/>
  <c r="I9590" i="16"/>
  <c r="E13661" i="16"/>
  <c r="B15622" i="16"/>
  <c r="C15622" i="16"/>
  <c r="D15623" i="16"/>
  <c r="F11578" i="16"/>
  <c r="K11578" i="16"/>
  <c r="L11578" i="16"/>
  <c r="E11579" i="16"/>
  <c r="B3773" i="16"/>
  <c r="C3773" i="16"/>
  <c r="B575" i="16"/>
  <c r="C575" i="16"/>
  <c r="D576" i="16"/>
  <c r="L9282" i="16"/>
  <c r="D13880" i="16"/>
  <c r="C13879" i="16"/>
  <c r="B13879" i="16"/>
  <c r="D15296" i="16"/>
  <c r="B15295" i="16"/>
  <c r="C15295" i="16"/>
  <c r="E16060" i="16"/>
  <c r="H16057" i="16"/>
  <c r="F16057" i="16"/>
  <c r="K16057" i="16"/>
  <c r="L16057" i="16"/>
  <c r="J16057" i="16"/>
  <c r="I16057" i="16"/>
  <c r="E10362" i="16"/>
  <c r="J10359" i="16"/>
  <c r="H10359" i="16"/>
  <c r="I10359" i="16"/>
  <c r="F10359" i="16"/>
  <c r="C3775" i="16"/>
  <c r="D3776" i="16"/>
  <c r="B3775" i="16"/>
  <c r="E5489" i="16"/>
  <c r="L10958" i="16"/>
  <c r="D14314" i="16"/>
  <c r="B14313" i="16"/>
  <c r="C14313" i="16"/>
  <c r="E8516" i="16"/>
  <c r="F8515" i="16"/>
  <c r="K8515" i="16"/>
  <c r="H8515" i="16"/>
  <c r="J8515" i="16"/>
  <c r="E15515" i="16"/>
  <c r="I15512" i="16"/>
  <c r="H15512" i="16"/>
  <c r="F15512" i="16"/>
  <c r="K15512" i="16"/>
  <c r="L15512" i="16"/>
  <c r="J15512" i="16"/>
  <c r="D15405" i="16"/>
  <c r="B15404" i="16"/>
  <c r="C15404" i="16"/>
  <c r="B14641" i="16"/>
  <c r="C14641" i="16"/>
  <c r="D14642" i="16"/>
  <c r="E9745" i="16"/>
  <c r="F9744" i="16"/>
  <c r="K9744" i="16"/>
  <c r="H9744" i="16"/>
  <c r="J9744" i="16"/>
  <c r="E14423" i="16"/>
  <c r="D13445" i="16"/>
  <c r="B13444" i="16"/>
  <c r="C13444" i="16"/>
  <c r="I10668" i="16"/>
  <c r="E10669" i="16"/>
  <c r="H10668" i="16"/>
  <c r="F10668" i="16"/>
  <c r="J10668" i="16"/>
  <c r="L7732" i="16"/>
  <c r="E15732" i="16"/>
  <c r="B1998" i="16"/>
  <c r="C1998" i="16"/>
  <c r="D1999" i="16"/>
  <c r="F10052" i="16"/>
  <c r="E5271" i="16"/>
  <c r="L14420" i="16"/>
  <c r="E11349" i="16"/>
  <c r="F11348" i="16"/>
  <c r="I11348" i="16"/>
  <c r="J16058" i="16"/>
  <c r="E9900" i="16"/>
  <c r="F9897" i="16"/>
  <c r="K9897" i="16"/>
  <c r="J9897" i="16"/>
  <c r="H9897" i="16"/>
  <c r="I9897" i="16"/>
  <c r="J15077" i="16"/>
  <c r="E15078" i="16"/>
  <c r="I15077" i="16"/>
  <c r="H15077" i="16"/>
  <c r="F15077" i="16"/>
  <c r="K15077" i="16"/>
  <c r="L15077" i="16"/>
  <c r="F11224" i="16"/>
  <c r="I10360" i="16"/>
  <c r="J13769" i="16"/>
  <c r="E13770" i="16"/>
  <c r="I13769" i="16"/>
  <c r="F13769" i="16"/>
  <c r="E5925" i="16"/>
  <c r="B13988" i="16"/>
  <c r="C13988" i="16"/>
  <c r="D13989" i="16"/>
  <c r="J8231" i="16"/>
  <c r="I8231" i="16"/>
  <c r="E8232" i="16"/>
  <c r="H8231" i="16"/>
  <c r="F8231" i="16"/>
  <c r="E13987" i="16"/>
  <c r="B5473" i="16"/>
  <c r="C5473" i="16"/>
  <c r="E5707" i="16"/>
  <c r="A128" i="1"/>
  <c r="H127" i="1"/>
  <c r="I127" i="1"/>
  <c r="B127" i="1"/>
  <c r="C127" i="1"/>
  <c r="E15405" i="16"/>
  <c r="I15404" i="16"/>
  <c r="J15404" i="16"/>
  <c r="F15404" i="16"/>
  <c r="D5476" i="16"/>
  <c r="B5475" i="16"/>
  <c r="C5475" i="16"/>
  <c r="D5478" i="16"/>
  <c r="D5477" i="16"/>
  <c r="B13332" i="16"/>
  <c r="C13332" i="16"/>
  <c r="D13333" i="16"/>
  <c r="B696" i="16"/>
  <c r="C696" i="16"/>
  <c r="D697" i="16"/>
  <c r="E14098" i="16"/>
  <c r="H14095" i="16"/>
  <c r="J14095" i="16"/>
  <c r="F14095" i="16"/>
  <c r="K14095" i="16"/>
  <c r="L14095" i="16"/>
  <c r="I14095" i="16"/>
  <c r="B2661" i="16"/>
  <c r="C2661" i="16"/>
  <c r="D2662" i="16"/>
  <c r="F2659" i="16"/>
  <c r="K2659" i="16"/>
  <c r="L2659" i="16"/>
  <c r="D8873" i="16"/>
  <c r="B8870" i="16"/>
  <c r="C8870" i="16"/>
  <c r="D8872" i="16"/>
  <c r="D8871" i="16"/>
  <c r="H15513" i="16"/>
  <c r="C3774" i="16"/>
  <c r="B3774" i="16"/>
  <c r="D15842" i="16"/>
  <c r="B15841" i="16"/>
  <c r="C15841" i="16"/>
  <c r="K14855" i="16"/>
  <c r="L14855" i="16"/>
  <c r="E9436" i="16"/>
  <c r="E9284" i="16"/>
  <c r="F9281" i="16"/>
  <c r="J9281" i="16"/>
  <c r="I9281" i="16"/>
  <c r="H9281" i="16"/>
  <c r="J11466" i="16"/>
  <c r="I11466" i="16"/>
  <c r="E11467" i="16"/>
  <c r="H11466" i="16"/>
  <c r="F11466" i="16"/>
  <c r="K11466" i="16"/>
  <c r="L11466" i="16"/>
  <c r="C16058" i="16"/>
  <c r="B16058" i="16"/>
  <c r="D16059" i="16"/>
  <c r="L13983" i="16"/>
  <c r="H10052" i="16"/>
  <c r="K10510" i="16"/>
  <c r="L10510" i="16"/>
  <c r="K8366" i="16"/>
  <c r="L8366" i="16"/>
  <c r="J8820" i="16"/>
  <c r="I8820" i="16"/>
  <c r="E8821" i="16"/>
  <c r="H8820" i="16"/>
  <c r="F8820" i="16"/>
  <c r="I13224" i="16"/>
  <c r="E5817" i="16"/>
  <c r="H5816" i="16"/>
  <c r="D15733" i="16"/>
  <c r="C15732" i="16"/>
  <c r="B15732" i="16"/>
  <c r="I9898" i="16"/>
  <c r="L9898" i="16"/>
  <c r="H11224" i="16"/>
  <c r="J10360" i="16"/>
  <c r="B5476" i="16"/>
  <c r="C5476" i="16"/>
  <c r="E15733" i="16"/>
  <c r="H15730" i="16"/>
  <c r="J15730" i="16"/>
  <c r="I15730" i="16"/>
  <c r="F15730" i="16"/>
  <c r="D13881" i="16"/>
  <c r="B13880" i="16"/>
  <c r="C13880" i="16"/>
  <c r="E13662" i="16"/>
  <c r="I13659" i="16"/>
  <c r="F13659" i="16"/>
  <c r="K13659" i="16"/>
  <c r="J13659" i="16"/>
  <c r="H13659" i="16"/>
  <c r="D13555" i="16"/>
  <c r="B13554" i="16"/>
  <c r="C13554" i="16"/>
  <c r="E8976" i="16"/>
  <c r="J8973" i="16"/>
  <c r="I8973" i="16"/>
  <c r="H8973" i="16"/>
  <c r="F8973" i="16"/>
  <c r="K8973" i="16"/>
  <c r="L8973" i="16"/>
  <c r="K15513" i="16"/>
  <c r="L15513" i="16"/>
  <c r="E13227" i="16"/>
  <c r="B8872" i="16"/>
  <c r="C8872" i="16"/>
  <c r="D13334" i="16"/>
  <c r="B13333" i="16"/>
  <c r="C13333" i="16"/>
  <c r="A129" i="1"/>
  <c r="B128" i="1"/>
  <c r="C128" i="1"/>
  <c r="H128" i="1"/>
  <c r="I128" i="1"/>
  <c r="F5925" i="16"/>
  <c r="I5925" i="16"/>
  <c r="E5926" i="16"/>
  <c r="K11224" i="16"/>
  <c r="L11224" i="16"/>
  <c r="E11350" i="16"/>
  <c r="I11347" i="16"/>
  <c r="H11347" i="16"/>
  <c r="J11347" i="16"/>
  <c r="F11347" i="16"/>
  <c r="K11347" i="16"/>
  <c r="L11347" i="16"/>
  <c r="B1999" i="16"/>
  <c r="C1999" i="16"/>
  <c r="D2000" i="16"/>
  <c r="B13445" i="16"/>
  <c r="C13445" i="16"/>
  <c r="D13446" i="16"/>
  <c r="B15405" i="16"/>
  <c r="D15406" i="16"/>
  <c r="C15405" i="16"/>
  <c r="E16061" i="16"/>
  <c r="B576" i="16"/>
  <c r="C576" i="16"/>
  <c r="D577" i="16"/>
  <c r="D15624" i="16"/>
  <c r="B15623" i="16"/>
  <c r="C15623" i="16"/>
  <c r="H10206" i="16"/>
  <c r="K11094" i="16"/>
  <c r="L11094" i="16"/>
  <c r="E7628" i="16"/>
  <c r="J7625" i="16"/>
  <c r="I7625" i="16"/>
  <c r="H7625" i="16"/>
  <c r="F7625" i="16"/>
  <c r="K14204" i="16"/>
  <c r="L14204" i="16"/>
  <c r="K15949" i="16"/>
  <c r="L15949" i="16"/>
  <c r="D14534" i="16"/>
  <c r="B14533" i="16"/>
  <c r="C14533" i="16"/>
  <c r="E15624" i="16"/>
  <c r="I15621" i="16"/>
  <c r="H15621" i="16"/>
  <c r="F15621" i="16"/>
  <c r="K15621" i="16"/>
  <c r="L15621" i="16"/>
  <c r="J15621" i="16"/>
  <c r="J8974" i="16"/>
  <c r="D13662" i="16"/>
  <c r="C13661" i="16"/>
  <c r="B13661" i="16"/>
  <c r="D3172" i="16"/>
  <c r="B3170" i="16"/>
  <c r="C3170" i="16"/>
  <c r="D3171" i="16"/>
  <c r="D3173" i="16"/>
  <c r="B1637" i="16"/>
  <c r="C1637" i="16"/>
  <c r="D1638" i="16"/>
  <c r="L7971" i="16"/>
  <c r="E9131" i="16"/>
  <c r="D2359" i="16"/>
  <c r="F2358" i="16"/>
  <c r="K2358" i="16"/>
  <c r="L2358" i="16"/>
  <c r="C2358" i="16"/>
  <c r="B2358" i="16"/>
  <c r="I14968" i="16"/>
  <c r="E5818" i="16"/>
  <c r="H5815" i="16"/>
  <c r="F5815" i="16"/>
  <c r="I5815" i="16"/>
  <c r="J5815" i="16"/>
  <c r="C15188" i="16"/>
  <c r="B15188" i="16"/>
  <c r="D15189" i="16"/>
  <c r="D14971" i="16"/>
  <c r="C14970" i="16"/>
  <c r="B14970" i="16"/>
  <c r="E9901" i="16"/>
  <c r="E9746" i="16"/>
  <c r="I9743" i="16"/>
  <c r="H9743" i="16"/>
  <c r="F9743" i="16"/>
  <c r="K9743" i="16"/>
  <c r="L9743" i="16"/>
  <c r="J9743" i="16"/>
  <c r="E8517" i="16"/>
  <c r="I8514" i="16"/>
  <c r="H8514" i="16"/>
  <c r="J8514" i="16"/>
  <c r="F8514" i="16"/>
  <c r="K8514" i="16"/>
  <c r="L8514" i="16"/>
  <c r="L14750" i="16"/>
  <c r="K15840" i="16"/>
  <c r="L15840" i="16"/>
  <c r="E13553" i="16"/>
  <c r="F13550" i="16"/>
  <c r="I13550" i="16"/>
  <c r="J13550" i="16"/>
  <c r="H13550" i="16"/>
  <c r="F15186" i="16"/>
  <c r="E14208" i="16"/>
  <c r="C14426" i="16"/>
  <c r="B14426" i="16"/>
  <c r="D14427" i="16"/>
  <c r="B15950" i="16"/>
  <c r="C15950" i="16"/>
  <c r="D15951" i="16"/>
  <c r="E14315" i="16"/>
  <c r="J7735" i="16"/>
  <c r="I7735" i="16"/>
  <c r="E7736" i="16"/>
  <c r="H7735" i="16"/>
  <c r="F7735" i="16"/>
  <c r="K7735" i="16"/>
  <c r="L7735" i="16"/>
  <c r="C2468" i="16"/>
  <c r="B2468" i="16"/>
  <c r="D2469" i="16"/>
  <c r="F2466" i="16"/>
  <c r="K2466" i="16"/>
  <c r="L2466" i="16"/>
  <c r="K8666" i="16"/>
  <c r="L8666" i="16"/>
  <c r="K10051" i="16"/>
  <c r="L10051" i="16"/>
  <c r="D15734" i="16"/>
  <c r="B15733" i="16"/>
  <c r="C15733" i="16"/>
  <c r="D16060" i="16"/>
  <c r="C16059" i="16"/>
  <c r="B16059" i="16"/>
  <c r="K9281" i="16"/>
  <c r="L9281" i="16"/>
  <c r="H13987" i="16"/>
  <c r="E13988" i="16"/>
  <c r="F13987" i="16"/>
  <c r="K13987" i="16"/>
  <c r="E10208" i="16"/>
  <c r="F10205" i="16"/>
  <c r="K10205" i="16"/>
  <c r="H10205" i="16"/>
  <c r="J10205" i="16"/>
  <c r="I10205" i="16"/>
  <c r="B13989" i="16"/>
  <c r="C13989" i="16"/>
  <c r="D13990" i="16"/>
  <c r="K10668" i="16"/>
  <c r="L10668" i="16"/>
  <c r="J5816" i="16"/>
  <c r="E11468" i="16"/>
  <c r="H11465" i="16"/>
  <c r="I11465" i="16"/>
  <c r="F11465" i="16"/>
  <c r="K11465" i="16"/>
  <c r="L11465" i="16"/>
  <c r="J11465" i="16"/>
  <c r="D15843" i="16"/>
  <c r="C15842" i="16"/>
  <c r="B15842" i="16"/>
  <c r="D8875" i="16"/>
  <c r="D8874" i="16"/>
  <c r="D8876" i="16"/>
  <c r="B8873" i="16"/>
  <c r="C8873" i="16"/>
  <c r="B5477" i="16"/>
  <c r="C5477" i="16"/>
  <c r="E15406" i="16"/>
  <c r="I15403" i="16"/>
  <c r="H15403" i="16"/>
  <c r="F15403" i="16"/>
  <c r="K15403" i="16"/>
  <c r="L15403" i="16"/>
  <c r="J15403" i="16"/>
  <c r="I5707" i="16"/>
  <c r="E5708" i="16"/>
  <c r="H5707" i="16"/>
  <c r="F5707" i="16"/>
  <c r="J5707" i="16"/>
  <c r="H13769" i="16"/>
  <c r="F15731" i="16"/>
  <c r="D14643" i="16"/>
  <c r="C14642" i="16"/>
  <c r="B14642" i="16"/>
  <c r="E10363" i="16"/>
  <c r="B15296" i="16"/>
  <c r="C15296" i="16"/>
  <c r="D15297" i="16"/>
  <c r="F13660" i="16"/>
  <c r="K13660" i="16"/>
  <c r="L13660" i="16"/>
  <c r="E9592" i="16"/>
  <c r="I9589" i="16"/>
  <c r="H9589" i="16"/>
  <c r="F9589" i="16"/>
  <c r="K9589" i="16"/>
  <c r="L9589" i="16"/>
  <c r="J9589" i="16"/>
  <c r="H15840" i="16"/>
  <c r="J10206" i="16"/>
  <c r="H13878" i="16"/>
  <c r="K13878" i="16"/>
  <c r="L13878" i="16"/>
  <c r="J13551" i="16"/>
  <c r="B890" i="16"/>
  <c r="C890" i="16"/>
  <c r="D891" i="16"/>
  <c r="H15186" i="16"/>
  <c r="E15951" i="16"/>
  <c r="F15948" i="16"/>
  <c r="I15948" i="16"/>
  <c r="J15948" i="16"/>
  <c r="H15948" i="16"/>
  <c r="B15080" i="16"/>
  <c r="C15080" i="16"/>
  <c r="D15081" i="16"/>
  <c r="D1085" i="16"/>
  <c r="B1084" i="16"/>
  <c r="C1084" i="16"/>
  <c r="K11223" i="16"/>
  <c r="L11223" i="16"/>
  <c r="H13442" i="16"/>
  <c r="K13442" i="16"/>
  <c r="L13442" i="16"/>
  <c r="D14861" i="16"/>
  <c r="B14860" i="16"/>
  <c r="C14860" i="16"/>
  <c r="D12084" i="16"/>
  <c r="B12083" i="16"/>
  <c r="C12083" i="16"/>
  <c r="D12086" i="16"/>
  <c r="D12085" i="16"/>
  <c r="K8098" i="16"/>
  <c r="L8098" i="16"/>
  <c r="E10818" i="16"/>
  <c r="J10815" i="16"/>
  <c r="F10815" i="16"/>
  <c r="K10815" i="16"/>
  <c r="H10815" i="16"/>
  <c r="I10815" i="16"/>
  <c r="D13772" i="16"/>
  <c r="B13771" i="16"/>
  <c r="C13771" i="16"/>
  <c r="E14970" i="16"/>
  <c r="J14967" i="16"/>
  <c r="I14967" i="16"/>
  <c r="F14967" i="16"/>
  <c r="H14967" i="16"/>
  <c r="K13769" i="16"/>
  <c r="L13769" i="16"/>
  <c r="E14099" i="16"/>
  <c r="D5481" i="16"/>
  <c r="D5480" i="16"/>
  <c r="C5478" i="16"/>
  <c r="D5479" i="16"/>
  <c r="B5478" i="16"/>
  <c r="H15404" i="16"/>
  <c r="K15404" i="16"/>
  <c r="L15404" i="16"/>
  <c r="E15079" i="16"/>
  <c r="J15076" i="16"/>
  <c r="I15076" i="16"/>
  <c r="H15076" i="16"/>
  <c r="F15076" i="16"/>
  <c r="J11348" i="16"/>
  <c r="H15731" i="16"/>
  <c r="E10670" i="16"/>
  <c r="I10667" i="16"/>
  <c r="H10667" i="16"/>
  <c r="F10667" i="16"/>
  <c r="J10667" i="16"/>
  <c r="J14423" i="16"/>
  <c r="E14424" i="16"/>
  <c r="I14423" i="16"/>
  <c r="H14423" i="16"/>
  <c r="F14423" i="16"/>
  <c r="K14423" i="16"/>
  <c r="H13660" i="16"/>
  <c r="F9590" i="16"/>
  <c r="K9590" i="16"/>
  <c r="L9590" i="16"/>
  <c r="B14098" i="16"/>
  <c r="C14098" i="16"/>
  <c r="D14099" i="16"/>
  <c r="J7626" i="16"/>
  <c r="K14532" i="16"/>
  <c r="L14532" i="16"/>
  <c r="K10957" i="16"/>
  <c r="L10957" i="16"/>
  <c r="E11227" i="16"/>
  <c r="F8974" i="16"/>
  <c r="E14643" i="16"/>
  <c r="H14640" i="16"/>
  <c r="J14640" i="16"/>
  <c r="F14640" i="16"/>
  <c r="I14640" i="16"/>
  <c r="E7973" i="16"/>
  <c r="F7970" i="16"/>
  <c r="I7970" i="16"/>
  <c r="H7970" i="16"/>
  <c r="J7970" i="16"/>
  <c r="D14752" i="16"/>
  <c r="B14751" i="16"/>
  <c r="C14751" i="16"/>
  <c r="K9127" i="16"/>
  <c r="L9127" i="16"/>
  <c r="C14205" i="16"/>
  <c r="B14205" i="16"/>
  <c r="D14206" i="16"/>
  <c r="K10816" i="16"/>
  <c r="L10816" i="16"/>
  <c r="E8668" i="16"/>
  <c r="F8665" i="16"/>
  <c r="J8665" i="16"/>
  <c r="I8665" i="16"/>
  <c r="H8665" i="16"/>
  <c r="L13224" i="16"/>
  <c r="L9897" i="16"/>
  <c r="J5489" i="16"/>
  <c r="I5489" i="16"/>
  <c r="E5490" i="16"/>
  <c r="H5489" i="16"/>
  <c r="F5489" i="16"/>
  <c r="E15188" i="16"/>
  <c r="J15185" i="16"/>
  <c r="I15185" i="16"/>
  <c r="H15185" i="16"/>
  <c r="F15185" i="16"/>
  <c r="I5816" i="16"/>
  <c r="E9285" i="16"/>
  <c r="K8820" i="16"/>
  <c r="L8820" i="16"/>
  <c r="D2663" i="16"/>
  <c r="B2662" i="16"/>
  <c r="C2662" i="16"/>
  <c r="B697" i="16"/>
  <c r="D698" i="16"/>
  <c r="C697" i="16"/>
  <c r="K8231" i="16"/>
  <c r="L8231" i="16"/>
  <c r="E13771" i="16"/>
  <c r="H13768" i="16"/>
  <c r="I13768" i="16"/>
  <c r="J13768" i="16"/>
  <c r="F13768" i="16"/>
  <c r="K13768" i="16"/>
  <c r="I15731" i="16"/>
  <c r="E15516" i="16"/>
  <c r="B14314" i="16"/>
  <c r="C14314" i="16"/>
  <c r="D14315" i="16"/>
  <c r="D3777" i="16"/>
  <c r="D3779" i="16"/>
  <c r="D3778" i="16"/>
  <c r="B3776" i="16"/>
  <c r="C3776" i="16"/>
  <c r="J11577" i="16"/>
  <c r="F11577" i="16"/>
  <c r="K11577" i="16"/>
  <c r="L11577" i="16"/>
  <c r="I13660" i="16"/>
  <c r="B1276" i="16"/>
  <c r="C1276" i="16"/>
  <c r="D1277" i="16"/>
  <c r="E15842" i="16"/>
  <c r="J15839" i="16"/>
  <c r="I15839" i="16"/>
  <c r="H15839" i="16"/>
  <c r="F15839" i="16"/>
  <c r="E13880" i="16"/>
  <c r="F13877" i="16"/>
  <c r="K13877" i="16"/>
  <c r="J13877" i="16"/>
  <c r="H13877" i="16"/>
  <c r="I13877" i="16"/>
  <c r="I7626" i="16"/>
  <c r="J15186" i="16"/>
  <c r="E15296" i="16"/>
  <c r="F15295" i="16"/>
  <c r="I15295" i="16"/>
  <c r="J15295" i="16"/>
  <c r="F15622" i="16"/>
  <c r="K15622" i="16"/>
  <c r="E13444" i="16"/>
  <c r="F13441" i="16"/>
  <c r="J13441" i="16"/>
  <c r="I13441" i="16"/>
  <c r="H13441" i="16"/>
  <c r="H8974" i="16"/>
  <c r="B12081" i="16"/>
  <c r="C12081" i="16"/>
  <c r="K7850" i="16"/>
  <c r="L7850" i="16"/>
  <c r="E10515" i="16"/>
  <c r="H10514" i="16"/>
  <c r="F10514" i="16"/>
  <c r="K10514" i="16"/>
  <c r="E8100" i="16"/>
  <c r="F8097" i="16"/>
  <c r="K8097" i="16"/>
  <c r="L8097" i="16"/>
  <c r="J8097" i="16"/>
  <c r="I8097" i="16"/>
  <c r="H8097" i="16"/>
  <c r="E10055" i="16"/>
  <c r="J5271" i="16"/>
  <c r="I5271" i="16"/>
  <c r="E5272" i="16"/>
  <c r="H5271" i="16"/>
  <c r="F5271" i="16"/>
  <c r="K5271" i="16"/>
  <c r="L5271" i="16"/>
  <c r="I5380" i="16"/>
  <c r="E5381" i="16"/>
  <c r="H5380" i="16"/>
  <c r="F5380" i="16"/>
  <c r="J5380" i="16"/>
  <c r="E14860" i="16"/>
  <c r="H14859" i="16"/>
  <c r="I14859" i="16"/>
  <c r="F14859" i="16"/>
  <c r="J5598" i="16"/>
  <c r="I5598" i="16"/>
  <c r="E5599" i="16"/>
  <c r="H5598" i="16"/>
  <c r="F5598" i="16"/>
  <c r="F14968" i="16"/>
  <c r="F5816" i="16"/>
  <c r="K5816" i="16"/>
  <c r="L5816" i="16"/>
  <c r="E8822" i="16"/>
  <c r="H8819" i="16"/>
  <c r="F8819" i="16"/>
  <c r="I8819" i="16"/>
  <c r="J8819" i="16"/>
  <c r="E9437" i="16"/>
  <c r="H9436" i="16"/>
  <c r="F9436" i="16"/>
  <c r="C8871" i="16"/>
  <c r="B8871" i="16"/>
  <c r="E8233" i="16"/>
  <c r="H8230" i="16"/>
  <c r="F8230" i="16"/>
  <c r="K8230" i="16"/>
  <c r="L8230" i="16"/>
  <c r="J8230" i="16"/>
  <c r="I8230" i="16"/>
  <c r="H11348" i="16"/>
  <c r="K11348" i="16"/>
  <c r="L11348" i="16"/>
  <c r="K10052" i="16"/>
  <c r="L10052" i="16"/>
  <c r="J15731" i="16"/>
  <c r="I9744" i="16"/>
  <c r="L9744" i="16"/>
  <c r="I8515" i="16"/>
  <c r="L8515" i="16"/>
  <c r="K10359" i="16"/>
  <c r="L10359" i="16"/>
  <c r="J11578" i="16"/>
  <c r="J13660" i="16"/>
  <c r="E14752" i="16"/>
  <c r="J14749" i="16"/>
  <c r="H14749" i="16"/>
  <c r="F14749" i="16"/>
  <c r="I14749" i="16"/>
  <c r="F10206" i="16"/>
  <c r="K10206" i="16"/>
  <c r="L10206" i="16"/>
  <c r="H13551" i="16"/>
  <c r="K13551" i="16"/>
  <c r="L13551" i="16"/>
  <c r="E11096" i="16"/>
  <c r="I11093" i="16"/>
  <c r="H11093" i="16"/>
  <c r="F11093" i="16"/>
  <c r="K11093" i="16"/>
  <c r="J11093" i="16"/>
  <c r="H7626" i="16"/>
  <c r="K7626" i="16"/>
  <c r="L7626" i="16"/>
  <c r="J15949" i="16"/>
  <c r="J13333" i="16"/>
  <c r="E13334" i="16"/>
  <c r="I13333" i="16"/>
  <c r="H13333" i="16"/>
  <c r="F13333" i="16"/>
  <c r="K13333" i="16"/>
  <c r="E14534" i="16"/>
  <c r="J14531" i="16"/>
  <c r="I14531" i="16"/>
  <c r="F14531" i="16"/>
  <c r="K14531" i="16"/>
  <c r="L14531" i="16"/>
  <c r="H14531" i="16"/>
  <c r="D13225" i="16"/>
  <c r="B13224" i="16"/>
  <c r="C13224" i="16"/>
  <c r="E10961" i="16"/>
  <c r="I15622" i="16"/>
  <c r="L10360" i="16"/>
  <c r="I8974" i="16"/>
  <c r="B12082" i="16"/>
  <c r="C12082" i="16"/>
  <c r="B15514" i="16"/>
  <c r="C15514" i="16"/>
  <c r="D15515" i="16"/>
  <c r="E7852" i="16"/>
  <c r="H7849" i="16"/>
  <c r="J7849" i="16"/>
  <c r="I7849" i="16"/>
  <c r="F7849" i="16"/>
  <c r="J8370" i="16"/>
  <c r="I8370" i="16"/>
  <c r="E8371" i="16"/>
  <c r="H8370" i="16"/>
  <c r="F8370" i="16"/>
  <c r="C455" i="16"/>
  <c r="B455" i="16"/>
  <c r="D456" i="16"/>
  <c r="B333" i="16"/>
  <c r="C333" i="16"/>
  <c r="D334" i="16"/>
  <c r="H14968" i="16"/>
  <c r="E14753" i="16"/>
  <c r="K8370" i="16"/>
  <c r="L8370" i="16"/>
  <c r="K8819" i="16"/>
  <c r="L8819" i="16"/>
  <c r="K5380" i="16"/>
  <c r="L5380" i="16"/>
  <c r="E13445" i="16"/>
  <c r="K5489" i="16"/>
  <c r="L5489" i="16"/>
  <c r="E7974" i="16"/>
  <c r="D14100" i="16"/>
  <c r="B14099" i="16"/>
  <c r="C14099" i="16"/>
  <c r="K15076" i="16"/>
  <c r="L15076" i="16"/>
  <c r="B13772" i="16"/>
  <c r="C13772" i="16"/>
  <c r="D13773" i="16"/>
  <c r="D12089" i="16"/>
  <c r="D12088" i="16"/>
  <c r="D12087" i="16"/>
  <c r="B12086" i="16"/>
  <c r="C12086" i="16"/>
  <c r="E9593" i="16"/>
  <c r="K5707" i="16"/>
  <c r="L5707" i="16"/>
  <c r="E15407" i="16"/>
  <c r="L10205" i="16"/>
  <c r="E14209" i="16"/>
  <c r="F9901" i="16"/>
  <c r="K9901" i="16"/>
  <c r="E9902" i="16"/>
  <c r="H9901" i="16"/>
  <c r="J9901" i="16"/>
  <c r="I9901" i="16"/>
  <c r="C1638" i="16"/>
  <c r="B1638" i="16"/>
  <c r="D1639" i="16"/>
  <c r="E15625" i="16"/>
  <c r="D578" i="16"/>
  <c r="B577" i="16"/>
  <c r="C577" i="16"/>
  <c r="E5927" i="16"/>
  <c r="H5924" i="16"/>
  <c r="J5924" i="16"/>
  <c r="F5924" i="16"/>
  <c r="K5924" i="16"/>
  <c r="I5924" i="16"/>
  <c r="E8977" i="16"/>
  <c r="E11228" i="16"/>
  <c r="H11227" i="16"/>
  <c r="F11227" i="16"/>
  <c r="K11227" i="16"/>
  <c r="I11227" i="16"/>
  <c r="E14316" i="16"/>
  <c r="J14313" i="16"/>
  <c r="I14313" i="16"/>
  <c r="H14313" i="16"/>
  <c r="F14313" i="16"/>
  <c r="K14313" i="16"/>
  <c r="L14313" i="16"/>
  <c r="B2359" i="16"/>
  <c r="C2359" i="16"/>
  <c r="D2360" i="16"/>
  <c r="F2357" i="16"/>
  <c r="K2357" i="16"/>
  <c r="L2357" i="16"/>
  <c r="J13227" i="16"/>
  <c r="E13228" i="16"/>
  <c r="I13227" i="16"/>
  <c r="H13227" i="16"/>
  <c r="F13227" i="16"/>
  <c r="K13227" i="16"/>
  <c r="L13227" i="16"/>
  <c r="E13663" i="16"/>
  <c r="E15734" i="16"/>
  <c r="B334" i="16"/>
  <c r="C334" i="16"/>
  <c r="D335" i="16"/>
  <c r="E8372" i="16"/>
  <c r="H8369" i="16"/>
  <c r="I8369" i="16"/>
  <c r="J8369" i="16"/>
  <c r="F8369" i="16"/>
  <c r="B15515" i="16"/>
  <c r="C15515" i="16"/>
  <c r="D15516" i="16"/>
  <c r="E13335" i="16"/>
  <c r="I13332" i="16"/>
  <c r="H13332" i="16"/>
  <c r="F13332" i="16"/>
  <c r="K13332" i="16"/>
  <c r="L13332" i="16"/>
  <c r="J13332" i="16"/>
  <c r="E11097" i="16"/>
  <c r="E8823" i="16"/>
  <c r="E5382" i="16"/>
  <c r="I5379" i="16"/>
  <c r="H5379" i="16"/>
  <c r="F5379" i="16"/>
  <c r="K5379" i="16"/>
  <c r="L5379" i="16"/>
  <c r="J5379" i="16"/>
  <c r="E8101" i="16"/>
  <c r="E15843" i="16"/>
  <c r="E5491" i="16"/>
  <c r="F5488" i="16"/>
  <c r="J5488" i="16"/>
  <c r="I5488" i="16"/>
  <c r="H5488" i="16"/>
  <c r="K8665" i="16"/>
  <c r="L8665" i="16"/>
  <c r="K14640" i="16"/>
  <c r="L14640" i="16"/>
  <c r="K10667" i="16"/>
  <c r="L10667" i="16"/>
  <c r="D5484" i="16"/>
  <c r="D5483" i="16"/>
  <c r="D5482" i="16"/>
  <c r="B5481" i="16"/>
  <c r="C5481" i="16"/>
  <c r="K14967" i="16"/>
  <c r="L14967" i="16"/>
  <c r="B12084" i="16"/>
  <c r="C12084" i="16"/>
  <c r="B1085" i="16"/>
  <c r="C1085" i="16"/>
  <c r="D1086" i="16"/>
  <c r="K15948" i="16"/>
  <c r="L15948" i="16"/>
  <c r="E5709" i="16"/>
  <c r="J5706" i="16"/>
  <c r="I5706" i="16"/>
  <c r="H5706" i="16"/>
  <c r="F5706" i="16"/>
  <c r="K5706" i="16"/>
  <c r="L5706" i="16"/>
  <c r="B15843" i="16"/>
  <c r="C15843" i="16"/>
  <c r="D15844" i="16"/>
  <c r="B16060" i="16"/>
  <c r="C16060" i="16"/>
  <c r="D16061" i="16"/>
  <c r="F14314" i="16"/>
  <c r="K15186" i="16"/>
  <c r="L15186" i="16"/>
  <c r="K5815" i="16"/>
  <c r="L5815" i="16"/>
  <c r="D13663" i="16"/>
  <c r="B13662" i="16"/>
  <c r="C13662" i="16"/>
  <c r="E7629" i="16"/>
  <c r="J5925" i="16"/>
  <c r="B13555" i="16"/>
  <c r="C13555" i="16"/>
  <c r="E7853" i="16"/>
  <c r="B14427" i="16"/>
  <c r="C14427" i="16"/>
  <c r="E9438" i="16"/>
  <c r="F9435" i="16"/>
  <c r="K9435" i="16"/>
  <c r="L9435" i="16"/>
  <c r="J9435" i="16"/>
  <c r="I9435" i="16"/>
  <c r="H9435" i="16"/>
  <c r="K14859" i="16"/>
  <c r="L14859" i="16"/>
  <c r="E10056" i="16"/>
  <c r="H10055" i="16"/>
  <c r="F10055" i="16"/>
  <c r="K10055" i="16"/>
  <c r="I10055" i="16"/>
  <c r="C1277" i="16"/>
  <c r="D1278" i="16"/>
  <c r="B1277" i="16"/>
  <c r="B3778" i="16"/>
  <c r="C3778" i="16"/>
  <c r="J15516" i="16"/>
  <c r="E15517" i="16"/>
  <c r="I15516" i="16"/>
  <c r="H15516" i="16"/>
  <c r="F15516" i="16"/>
  <c r="E13772" i="16"/>
  <c r="C2663" i="16"/>
  <c r="D2664" i="16"/>
  <c r="F2663" i="16"/>
  <c r="K2663" i="16"/>
  <c r="L2663" i="16"/>
  <c r="B2663" i="16"/>
  <c r="K15185" i="16"/>
  <c r="L15185" i="16"/>
  <c r="E8669" i="16"/>
  <c r="D14753" i="16"/>
  <c r="B14752" i="16"/>
  <c r="C14752" i="16"/>
  <c r="L10815" i="16"/>
  <c r="E15952" i="16"/>
  <c r="B15297" i="16"/>
  <c r="C15297" i="16"/>
  <c r="D15298" i="16"/>
  <c r="D13991" i="16"/>
  <c r="B13990" i="16"/>
  <c r="C13990" i="16"/>
  <c r="E13989" i="16"/>
  <c r="H13986" i="16"/>
  <c r="J13986" i="16"/>
  <c r="I13986" i="16"/>
  <c r="F13986" i="16"/>
  <c r="K13986" i="16"/>
  <c r="L13986" i="16"/>
  <c r="I14314" i="16"/>
  <c r="D3174" i="16"/>
  <c r="B3173" i="16"/>
  <c r="C3173" i="16"/>
  <c r="D3175" i="16"/>
  <c r="D3176" i="16"/>
  <c r="D14535" i="16"/>
  <c r="B14534" i="16"/>
  <c r="C14534" i="16"/>
  <c r="B13446" i="16"/>
  <c r="C13446" i="16"/>
  <c r="D13335" i="16"/>
  <c r="B13334" i="16"/>
  <c r="C13334" i="16"/>
  <c r="I9436" i="16"/>
  <c r="K14968" i="16"/>
  <c r="L14968" i="16"/>
  <c r="L13877" i="16"/>
  <c r="D3782" i="16"/>
  <c r="D3781" i="16"/>
  <c r="D3780" i="16"/>
  <c r="B3779" i="16"/>
  <c r="C3779" i="16"/>
  <c r="L14423" i="16"/>
  <c r="E15080" i="16"/>
  <c r="B15081" i="16"/>
  <c r="C15081" i="16"/>
  <c r="B14643" i="16"/>
  <c r="C14643" i="16"/>
  <c r="D14644" i="16"/>
  <c r="J14314" i="16"/>
  <c r="E9747" i="16"/>
  <c r="C14971" i="16"/>
  <c r="B14971" i="16"/>
  <c r="D14972" i="16"/>
  <c r="E5819" i="16"/>
  <c r="J9131" i="16"/>
  <c r="E9132" i="16"/>
  <c r="F9131" i="16"/>
  <c r="K9131" i="16"/>
  <c r="H9131" i="16"/>
  <c r="B3171" i="16"/>
  <c r="C3171" i="16"/>
  <c r="B13881" i="16"/>
  <c r="C13881" i="16"/>
  <c r="D13882" i="16"/>
  <c r="D13226" i="16"/>
  <c r="C13225" i="16"/>
  <c r="B13225" i="16"/>
  <c r="D457" i="16"/>
  <c r="B456" i="16"/>
  <c r="C456" i="16"/>
  <c r="F10961" i="16"/>
  <c r="K10961" i="16"/>
  <c r="L10961" i="16"/>
  <c r="E10962" i="16"/>
  <c r="H10961" i="16"/>
  <c r="J10961" i="16"/>
  <c r="I10961" i="16"/>
  <c r="J9436" i="16"/>
  <c r="K5598" i="16"/>
  <c r="L5598" i="16"/>
  <c r="E14861" i="16"/>
  <c r="H14858" i="16"/>
  <c r="J14858" i="16"/>
  <c r="F14858" i="16"/>
  <c r="I14858" i="16"/>
  <c r="E10516" i="16"/>
  <c r="F10513" i="16"/>
  <c r="H10513" i="16"/>
  <c r="I10513" i="16"/>
  <c r="J10513" i="16"/>
  <c r="E15297" i="16"/>
  <c r="J15294" i="16"/>
  <c r="F15294" i="16"/>
  <c r="K15294" i="16"/>
  <c r="L15294" i="16"/>
  <c r="I15294" i="16"/>
  <c r="H15294" i="16"/>
  <c r="E13881" i="16"/>
  <c r="C3777" i="16"/>
  <c r="B3777" i="16"/>
  <c r="B14206" i="16"/>
  <c r="D14207" i="16"/>
  <c r="C14206" i="16"/>
  <c r="E14644" i="16"/>
  <c r="E10671" i="16"/>
  <c r="E14971" i="16"/>
  <c r="E10819" i="16"/>
  <c r="D892" i="16"/>
  <c r="B891" i="16"/>
  <c r="C891" i="16"/>
  <c r="K15731" i="16"/>
  <c r="L15731" i="16"/>
  <c r="D8877" i="16"/>
  <c r="B8876" i="16"/>
  <c r="D8879" i="16"/>
  <c r="C8876" i="16"/>
  <c r="D8878" i="16"/>
  <c r="I13987" i="16"/>
  <c r="L13987" i="16"/>
  <c r="B15734" i="16"/>
  <c r="C15734" i="16"/>
  <c r="D15735" i="16"/>
  <c r="H14314" i="16"/>
  <c r="D15190" i="16"/>
  <c r="B15189" i="16"/>
  <c r="C15189" i="16"/>
  <c r="E11351" i="16"/>
  <c r="K15730" i="16"/>
  <c r="L15730" i="16"/>
  <c r="K9436" i="16"/>
  <c r="L9436" i="16"/>
  <c r="B5480" i="16"/>
  <c r="C5480" i="16"/>
  <c r="E10209" i="16"/>
  <c r="B2469" i="16"/>
  <c r="C2469" i="16"/>
  <c r="D2470" i="16"/>
  <c r="B15406" i="16"/>
  <c r="C15406" i="16"/>
  <c r="D15407" i="16"/>
  <c r="K7849" i="16"/>
  <c r="L7849" i="16"/>
  <c r="E14535" i="16"/>
  <c r="K14749" i="16"/>
  <c r="L14749" i="16"/>
  <c r="E8234" i="16"/>
  <c r="J14859" i="16"/>
  <c r="E5273" i="16"/>
  <c r="H5270" i="16"/>
  <c r="F5270" i="16"/>
  <c r="I5270" i="16"/>
  <c r="J5270" i="16"/>
  <c r="I10514" i="16"/>
  <c r="L10514" i="16"/>
  <c r="H15295" i="16"/>
  <c r="K15295" i="16"/>
  <c r="L15295" i="16"/>
  <c r="K15839" i="16"/>
  <c r="L15839" i="16"/>
  <c r="B698" i="16"/>
  <c r="C698" i="16"/>
  <c r="D699" i="16"/>
  <c r="K8974" i="16"/>
  <c r="L8974" i="16"/>
  <c r="D14862" i="16"/>
  <c r="B14861" i="16"/>
  <c r="C14861" i="16"/>
  <c r="B8874" i="16"/>
  <c r="C8874" i="16"/>
  <c r="J13987" i="16"/>
  <c r="E7737" i="16"/>
  <c r="J7734" i="16"/>
  <c r="I7734" i="16"/>
  <c r="F7734" i="16"/>
  <c r="H7734" i="16"/>
  <c r="K13550" i="16"/>
  <c r="L13550" i="16"/>
  <c r="K7625" i="16"/>
  <c r="L7625" i="16"/>
  <c r="H16061" i="16"/>
  <c r="E16062" i="16"/>
  <c r="I16061" i="16"/>
  <c r="J16061" i="16"/>
  <c r="B2000" i="16"/>
  <c r="C2000" i="16"/>
  <c r="D2001" i="16"/>
  <c r="L15622" i="16"/>
  <c r="L13333" i="16"/>
  <c r="L11093" i="16"/>
  <c r="E5600" i="16"/>
  <c r="H5597" i="16"/>
  <c r="F5597" i="16"/>
  <c r="K5597" i="16"/>
  <c r="J5597" i="16"/>
  <c r="I5597" i="16"/>
  <c r="J10514" i="16"/>
  <c r="K13441" i="16"/>
  <c r="L13441" i="16"/>
  <c r="C14315" i="16"/>
  <c r="D14316" i="16"/>
  <c r="B14315" i="16"/>
  <c r="L13768" i="16"/>
  <c r="E9286" i="16"/>
  <c r="E15189" i="16"/>
  <c r="K7970" i="16"/>
  <c r="L7970" i="16"/>
  <c r="E14425" i="16"/>
  <c r="J14422" i="16"/>
  <c r="F14422" i="16"/>
  <c r="K14422" i="16"/>
  <c r="L14422" i="16"/>
  <c r="I14422" i="16"/>
  <c r="H14422" i="16"/>
  <c r="B5479" i="16"/>
  <c r="C5479" i="16"/>
  <c r="H14099" i="16"/>
  <c r="I14099" i="16"/>
  <c r="F14099" i="16"/>
  <c r="E14100" i="16"/>
  <c r="B12085" i="16"/>
  <c r="C12085" i="16"/>
  <c r="J10363" i="16"/>
  <c r="I10363" i="16"/>
  <c r="E10364" i="16"/>
  <c r="H10363" i="16"/>
  <c r="F10363" i="16"/>
  <c r="K10363" i="16"/>
  <c r="B8875" i="16"/>
  <c r="C8875" i="16"/>
  <c r="E11469" i="16"/>
  <c r="C15951" i="16"/>
  <c r="B15951" i="16"/>
  <c r="D15952" i="16"/>
  <c r="E13554" i="16"/>
  <c r="E8518" i="16"/>
  <c r="C3172" i="16"/>
  <c r="B3172" i="16"/>
  <c r="D15625" i="16"/>
  <c r="B15624" i="16"/>
  <c r="C15624" i="16"/>
  <c r="H5925" i="16"/>
  <c r="K5925" i="16"/>
  <c r="L5925" i="16"/>
  <c r="B129" i="1"/>
  <c r="C129" i="1"/>
  <c r="H129" i="1"/>
  <c r="L13659" i="16"/>
  <c r="E10820" i="16"/>
  <c r="H10819" i="16"/>
  <c r="F10819" i="16"/>
  <c r="J13772" i="16"/>
  <c r="H13772" i="16"/>
  <c r="E13773" i="16"/>
  <c r="I13772" i="16"/>
  <c r="B578" i="16"/>
  <c r="C578" i="16"/>
  <c r="D579" i="16"/>
  <c r="I14207" i="16"/>
  <c r="H14207" i="16"/>
  <c r="J14207" i="16"/>
  <c r="F14207" i="16"/>
  <c r="D2002" i="16"/>
  <c r="B2001" i="16"/>
  <c r="C2001" i="16"/>
  <c r="E13882" i="16"/>
  <c r="I13881" i="16"/>
  <c r="E14862" i="16"/>
  <c r="B15298" i="16"/>
  <c r="C15298" i="16"/>
  <c r="D15299" i="16"/>
  <c r="F8669" i="16"/>
  <c r="E8670" i="16"/>
  <c r="L10055" i="16"/>
  <c r="E9439" i="16"/>
  <c r="E5710" i="16"/>
  <c r="L11227" i="16"/>
  <c r="F14208" i="16"/>
  <c r="C12087" i="16"/>
  <c r="B12087" i="16"/>
  <c r="E14754" i="16"/>
  <c r="I14753" i="16"/>
  <c r="I129" i="1"/>
  <c r="E9287" i="16"/>
  <c r="J9284" i="16"/>
  <c r="H9284" i="16"/>
  <c r="F9284" i="16"/>
  <c r="K9284" i="16"/>
  <c r="L9284" i="16"/>
  <c r="I9284" i="16"/>
  <c r="B8877" i="16"/>
  <c r="C8877" i="16"/>
  <c r="J7629" i="16"/>
  <c r="E7630" i="16"/>
  <c r="I7629" i="16"/>
  <c r="J9285" i="16"/>
  <c r="B2470" i="16"/>
  <c r="C2470" i="16"/>
  <c r="D2471" i="16"/>
  <c r="E10672" i="16"/>
  <c r="I10671" i="16"/>
  <c r="J10671" i="16"/>
  <c r="B14207" i="16"/>
  <c r="C14207" i="16"/>
  <c r="D14208" i="16"/>
  <c r="B457" i="16"/>
  <c r="D458" i="16"/>
  <c r="C457" i="16"/>
  <c r="C14535" i="16"/>
  <c r="B14535" i="16"/>
  <c r="D14536" i="16"/>
  <c r="B15844" i="16"/>
  <c r="C15844" i="16"/>
  <c r="B5482" i="16"/>
  <c r="C5482" i="16"/>
  <c r="F15734" i="16"/>
  <c r="E15735" i="16"/>
  <c r="I15734" i="16"/>
  <c r="L5924" i="16"/>
  <c r="H14208" i="16"/>
  <c r="B12088" i="16"/>
  <c r="C12088" i="16"/>
  <c r="B14100" i="16"/>
  <c r="C14100" i="16"/>
  <c r="J13554" i="16"/>
  <c r="H13554" i="16"/>
  <c r="F13554" i="16"/>
  <c r="E13555" i="16"/>
  <c r="I13554" i="16"/>
  <c r="E14645" i="16"/>
  <c r="J14644" i="16"/>
  <c r="I9285" i="16"/>
  <c r="L5597" i="16"/>
  <c r="J11351" i="16"/>
  <c r="I11351" i="16"/>
  <c r="F11351" i="16"/>
  <c r="E11352" i="16"/>
  <c r="H11351" i="16"/>
  <c r="K10513" i="16"/>
  <c r="L10513" i="16"/>
  <c r="E5820" i="16"/>
  <c r="F5819" i="16"/>
  <c r="K5819" i="16"/>
  <c r="H5819" i="16"/>
  <c r="B3780" i="16"/>
  <c r="C3780" i="16"/>
  <c r="D3179" i="16"/>
  <c r="D3177" i="16"/>
  <c r="B3176" i="16"/>
  <c r="C3176" i="16"/>
  <c r="D3178" i="16"/>
  <c r="E10057" i="16"/>
  <c r="J10054" i="16"/>
  <c r="I10054" i="16"/>
  <c r="H10054" i="16"/>
  <c r="F10054" i="16"/>
  <c r="B13663" i="16"/>
  <c r="C13663" i="16"/>
  <c r="D13664" i="16"/>
  <c r="E13336" i="16"/>
  <c r="E8373" i="16"/>
  <c r="E11229" i="16"/>
  <c r="F11226" i="16"/>
  <c r="K11226" i="16"/>
  <c r="L11226" i="16"/>
  <c r="J11226" i="16"/>
  <c r="I11226" i="16"/>
  <c r="H11226" i="16"/>
  <c r="C12089" i="16"/>
  <c r="D12090" i="16"/>
  <c r="B12089" i="16"/>
  <c r="E13446" i="16"/>
  <c r="J13445" i="16"/>
  <c r="E11470" i="16"/>
  <c r="H11469" i="16"/>
  <c r="J11469" i="16"/>
  <c r="C15735" i="16"/>
  <c r="B15735" i="16"/>
  <c r="D14645" i="16"/>
  <c r="C14644" i="16"/>
  <c r="B14644" i="16"/>
  <c r="B13991" i="16"/>
  <c r="C13991" i="16"/>
  <c r="E5274" i="16"/>
  <c r="C15952" i="16"/>
  <c r="B15952" i="16"/>
  <c r="D15953" i="16"/>
  <c r="I14098" i="16"/>
  <c r="H14098" i="16"/>
  <c r="J14098" i="16"/>
  <c r="F14098" i="16"/>
  <c r="K14098" i="16"/>
  <c r="K7734" i="16"/>
  <c r="L7734" i="16"/>
  <c r="B8878" i="16"/>
  <c r="C8878" i="16"/>
  <c r="B892" i="16"/>
  <c r="C892" i="16"/>
  <c r="D893" i="16"/>
  <c r="E10517" i="16"/>
  <c r="D13336" i="16"/>
  <c r="C13335" i="16"/>
  <c r="B13335" i="16"/>
  <c r="D14754" i="16"/>
  <c r="B14753" i="16"/>
  <c r="C14753" i="16"/>
  <c r="K15516" i="16"/>
  <c r="L15516" i="16"/>
  <c r="B1278" i="16"/>
  <c r="C1278" i="16"/>
  <c r="D1279" i="16"/>
  <c r="B1086" i="16"/>
  <c r="D1087" i="16"/>
  <c r="C1086" i="16"/>
  <c r="C5483" i="16"/>
  <c r="B5483" i="16"/>
  <c r="K5488" i="16"/>
  <c r="L5488" i="16"/>
  <c r="E5383" i="16"/>
  <c r="B15516" i="16"/>
  <c r="C15516" i="16"/>
  <c r="D15517" i="16"/>
  <c r="D336" i="16"/>
  <c r="B335" i="16"/>
  <c r="C335" i="16"/>
  <c r="J13226" i="16"/>
  <c r="F13226" i="16"/>
  <c r="H13226" i="16"/>
  <c r="I13226" i="16"/>
  <c r="J15625" i="16"/>
  <c r="H15625" i="16"/>
  <c r="E15626" i="16"/>
  <c r="E9903" i="16"/>
  <c r="H9900" i="16"/>
  <c r="F9900" i="16"/>
  <c r="J9900" i="16"/>
  <c r="I9900" i="16"/>
  <c r="C13773" i="16"/>
  <c r="B13773" i="16"/>
  <c r="I8518" i="16"/>
  <c r="F8518" i="16"/>
  <c r="E8519" i="16"/>
  <c r="H8518" i="16"/>
  <c r="B14316" i="16"/>
  <c r="C14316" i="16"/>
  <c r="D14317" i="16"/>
  <c r="E5601" i="16"/>
  <c r="B14862" i="16"/>
  <c r="C14862" i="16"/>
  <c r="D14863" i="16"/>
  <c r="E8235" i="16"/>
  <c r="H8234" i="16"/>
  <c r="E14536" i="16"/>
  <c r="J14535" i="16"/>
  <c r="J9747" i="16"/>
  <c r="F9747" i="16"/>
  <c r="E9748" i="16"/>
  <c r="I9747" i="16"/>
  <c r="H9747" i="16"/>
  <c r="C3781" i="16"/>
  <c r="B3781" i="16"/>
  <c r="B3175" i="16"/>
  <c r="C3175" i="16"/>
  <c r="E13990" i="16"/>
  <c r="D2665" i="16"/>
  <c r="B2664" i="16"/>
  <c r="C2664" i="16"/>
  <c r="F2662" i="16"/>
  <c r="K2662" i="16"/>
  <c r="L2662" i="16"/>
  <c r="D5486" i="16"/>
  <c r="C5484" i="16"/>
  <c r="D5485" i="16"/>
  <c r="B5484" i="16"/>
  <c r="D5487" i="16"/>
  <c r="E5492" i="16"/>
  <c r="J11097" i="16"/>
  <c r="I11097" i="16"/>
  <c r="E11098" i="16"/>
  <c r="H11097" i="16"/>
  <c r="F11097" i="16"/>
  <c r="K11097" i="16"/>
  <c r="L11097" i="16"/>
  <c r="E5928" i="16"/>
  <c r="L9901" i="16"/>
  <c r="I9593" i="16"/>
  <c r="E9594" i="16"/>
  <c r="E15953" i="16"/>
  <c r="I15952" i="16"/>
  <c r="J15189" i="16"/>
  <c r="E15190" i="16"/>
  <c r="I15189" i="16"/>
  <c r="H15189" i="16"/>
  <c r="F15189" i="16"/>
  <c r="L10363" i="16"/>
  <c r="B15625" i="16"/>
  <c r="C15625" i="16"/>
  <c r="D15626" i="16"/>
  <c r="F9285" i="16"/>
  <c r="J16060" i="16"/>
  <c r="I16060" i="16"/>
  <c r="H16060" i="16"/>
  <c r="F16060" i="16"/>
  <c r="B15190" i="16"/>
  <c r="C15190" i="16"/>
  <c r="D8882" i="16"/>
  <c r="D8881" i="16"/>
  <c r="B8879" i="16"/>
  <c r="C8879" i="16"/>
  <c r="D8880" i="16"/>
  <c r="H14971" i="16"/>
  <c r="F14971" i="16"/>
  <c r="K14971" i="16"/>
  <c r="E14972" i="16"/>
  <c r="I14971" i="16"/>
  <c r="K14858" i="16"/>
  <c r="L14858" i="16"/>
  <c r="D13227" i="16"/>
  <c r="C13226" i="16"/>
  <c r="B13226" i="16"/>
  <c r="E9133" i="16"/>
  <c r="J9130" i="16"/>
  <c r="I9130" i="16"/>
  <c r="H9130" i="16"/>
  <c r="F9130" i="16"/>
  <c r="K9130" i="16"/>
  <c r="L9130" i="16"/>
  <c r="B14972" i="16"/>
  <c r="C14972" i="16"/>
  <c r="D3785" i="16"/>
  <c r="D3784" i="16"/>
  <c r="C3782" i="16"/>
  <c r="D3783" i="16"/>
  <c r="B3782" i="16"/>
  <c r="E7854" i="16"/>
  <c r="H7853" i="16"/>
  <c r="K14314" i="16"/>
  <c r="L14314" i="16"/>
  <c r="H13663" i="16"/>
  <c r="I13663" i="16"/>
  <c r="F13663" i="16"/>
  <c r="K13663" i="16"/>
  <c r="L13663" i="16"/>
  <c r="E13664" i="16"/>
  <c r="E14317" i="16"/>
  <c r="E8978" i="16"/>
  <c r="I8977" i="16"/>
  <c r="C1639" i="16"/>
  <c r="D1640" i="16"/>
  <c r="B1639" i="16"/>
  <c r="J14208" i="16"/>
  <c r="E15408" i="16"/>
  <c r="E10210" i="16"/>
  <c r="J10209" i="16"/>
  <c r="H10209" i="16"/>
  <c r="F10209" i="16"/>
  <c r="K10209" i="16"/>
  <c r="D16062" i="16"/>
  <c r="B16061" i="16"/>
  <c r="C16061" i="16"/>
  <c r="E15844" i="16"/>
  <c r="H15843" i="16"/>
  <c r="I15843" i="16"/>
  <c r="F15843" i="16"/>
  <c r="K14099" i="16"/>
  <c r="L14099" i="16"/>
  <c r="E10365" i="16"/>
  <c r="H10362" i="16"/>
  <c r="F10362" i="16"/>
  <c r="J10362" i="16"/>
  <c r="I10362" i="16"/>
  <c r="J14099" i="16"/>
  <c r="E14426" i="16"/>
  <c r="H9285" i="16"/>
  <c r="F16061" i="16"/>
  <c r="K16061" i="16"/>
  <c r="L16061" i="16"/>
  <c r="E7738" i="16"/>
  <c r="D700" i="16"/>
  <c r="B699" i="16"/>
  <c r="C699" i="16"/>
  <c r="K5270" i="16"/>
  <c r="L5270" i="16"/>
  <c r="B15407" i="16"/>
  <c r="D15408" i="16"/>
  <c r="C15407" i="16"/>
  <c r="E15298" i="16"/>
  <c r="E10963" i="16"/>
  <c r="I10960" i="16"/>
  <c r="H10960" i="16"/>
  <c r="F10960" i="16"/>
  <c r="K10960" i="16"/>
  <c r="L10960" i="16"/>
  <c r="J10960" i="16"/>
  <c r="B13882" i="16"/>
  <c r="C13882" i="16"/>
  <c r="I9131" i="16"/>
  <c r="L9131" i="16"/>
  <c r="E15081" i="16"/>
  <c r="I15080" i="16"/>
  <c r="B3174" i="16"/>
  <c r="C3174" i="16"/>
  <c r="J15515" i="16"/>
  <c r="F15515" i="16"/>
  <c r="I15515" i="16"/>
  <c r="H15515" i="16"/>
  <c r="J10055" i="16"/>
  <c r="E8102" i="16"/>
  <c r="E8824" i="16"/>
  <c r="H8823" i="16"/>
  <c r="K8369" i="16"/>
  <c r="L8369" i="16"/>
  <c r="D2361" i="16"/>
  <c r="B2360" i="16"/>
  <c r="C2360" i="16"/>
  <c r="J11227" i="16"/>
  <c r="I14208" i="16"/>
  <c r="J7974" i="16"/>
  <c r="I7974" i="16"/>
  <c r="F7974" i="16"/>
  <c r="E7975" i="16"/>
  <c r="E8103" i="16"/>
  <c r="H8100" i="16"/>
  <c r="F8100" i="16"/>
  <c r="K8100" i="16"/>
  <c r="I8100" i="16"/>
  <c r="J8100" i="16"/>
  <c r="F15406" i="16"/>
  <c r="K15406" i="16"/>
  <c r="L15406" i="16"/>
  <c r="I15406" i="16"/>
  <c r="H15406" i="16"/>
  <c r="J15406" i="16"/>
  <c r="B13227" i="16"/>
  <c r="D13228" i="16"/>
  <c r="C13227" i="16"/>
  <c r="D1280" i="16"/>
  <c r="B1279" i="16"/>
  <c r="C1279" i="16"/>
  <c r="D3182" i="16"/>
  <c r="D3181" i="16"/>
  <c r="D3180" i="16"/>
  <c r="B3179" i="16"/>
  <c r="C3179" i="16"/>
  <c r="E8825" i="16"/>
  <c r="H8822" i="16"/>
  <c r="F8822" i="16"/>
  <c r="J8822" i="16"/>
  <c r="I8822" i="16"/>
  <c r="J15079" i="16"/>
  <c r="I15079" i="16"/>
  <c r="H15079" i="16"/>
  <c r="F15079" i="16"/>
  <c r="E7976" i="16"/>
  <c r="H7973" i="16"/>
  <c r="I7973" i="16"/>
  <c r="J7973" i="16"/>
  <c r="F7973" i="16"/>
  <c r="H8101" i="16"/>
  <c r="K15515" i="16"/>
  <c r="L15515" i="16"/>
  <c r="F15080" i="16"/>
  <c r="E10964" i="16"/>
  <c r="E14427" i="16"/>
  <c r="I14426" i="16"/>
  <c r="F14426" i="16"/>
  <c r="K14426" i="16"/>
  <c r="H14426" i="16"/>
  <c r="I15407" i="16"/>
  <c r="H8977" i="16"/>
  <c r="F13662" i="16"/>
  <c r="K13662" i="16"/>
  <c r="I13662" i="16"/>
  <c r="J13662" i="16"/>
  <c r="H13662" i="16"/>
  <c r="B8880" i="16"/>
  <c r="C8880" i="16"/>
  <c r="K15189" i="16"/>
  <c r="L15189" i="16"/>
  <c r="I14535" i="16"/>
  <c r="B14863" i="16"/>
  <c r="C14863" i="16"/>
  <c r="B14317" i="16"/>
  <c r="C14317" i="16"/>
  <c r="D14318" i="16"/>
  <c r="J15624" i="16"/>
  <c r="I15624" i="16"/>
  <c r="H15624" i="16"/>
  <c r="F15624" i="16"/>
  <c r="K15624" i="16"/>
  <c r="L15624" i="16"/>
  <c r="C893" i="16"/>
  <c r="D894" i="16"/>
  <c r="B893" i="16"/>
  <c r="I13445" i="16"/>
  <c r="K10054" i="16"/>
  <c r="L10054" i="16"/>
  <c r="J5819" i="16"/>
  <c r="K13554" i="16"/>
  <c r="L13554" i="16"/>
  <c r="B2471" i="16"/>
  <c r="D2472" i="16"/>
  <c r="C2471" i="16"/>
  <c r="F2469" i="16"/>
  <c r="K2469" i="16"/>
  <c r="L2469" i="16"/>
  <c r="E9288" i="16"/>
  <c r="E8671" i="16"/>
  <c r="F8668" i="16"/>
  <c r="I8668" i="16"/>
  <c r="J8668" i="16"/>
  <c r="H8668" i="16"/>
  <c r="E14863" i="16"/>
  <c r="I14862" i="16"/>
  <c r="H14862" i="16"/>
  <c r="F13881" i="16"/>
  <c r="C579" i="16"/>
  <c r="B579" i="16"/>
  <c r="D580" i="16"/>
  <c r="K10819" i="16"/>
  <c r="E7855" i="16"/>
  <c r="I7852" i="16"/>
  <c r="H7852" i="16"/>
  <c r="F7852" i="16"/>
  <c r="J7852" i="16"/>
  <c r="E15299" i="16"/>
  <c r="I15298" i="16"/>
  <c r="F15298" i="16"/>
  <c r="J15298" i="16"/>
  <c r="H15298" i="16"/>
  <c r="J7853" i="16"/>
  <c r="E9595" i="16"/>
  <c r="F9592" i="16"/>
  <c r="K9592" i="16"/>
  <c r="H9592" i="16"/>
  <c r="J9592" i="16"/>
  <c r="I9592" i="16"/>
  <c r="C336" i="16"/>
  <c r="B336" i="16"/>
  <c r="D337" i="16"/>
  <c r="C13336" i="16"/>
  <c r="B13336" i="16"/>
  <c r="D13337" i="16"/>
  <c r="B15953" i="16"/>
  <c r="C15953" i="16"/>
  <c r="I11469" i="16"/>
  <c r="E11230" i="16"/>
  <c r="E13337" i="16"/>
  <c r="H13336" i="16"/>
  <c r="I13336" i="16"/>
  <c r="F13336" i="16"/>
  <c r="F14644" i="16"/>
  <c r="F15733" i="16"/>
  <c r="K15733" i="16"/>
  <c r="H15733" i="16"/>
  <c r="J15733" i="16"/>
  <c r="I15733" i="16"/>
  <c r="B14536" i="16"/>
  <c r="C14536" i="16"/>
  <c r="K14208" i="16"/>
  <c r="L14208" i="16"/>
  <c r="I8669" i="16"/>
  <c r="D2003" i="16"/>
  <c r="B2002" i="16"/>
  <c r="C2002" i="16"/>
  <c r="E10821" i="16"/>
  <c r="H10818" i="16"/>
  <c r="J10818" i="16"/>
  <c r="I10818" i="16"/>
  <c r="F10818" i="16"/>
  <c r="C5485" i="16"/>
  <c r="B5485" i="16"/>
  <c r="F8101" i="16"/>
  <c r="K8101" i="16"/>
  <c r="L8101" i="16"/>
  <c r="I8101" i="16"/>
  <c r="I15842" i="16"/>
  <c r="J15842" i="16"/>
  <c r="H15842" i="16"/>
  <c r="F15842" i="16"/>
  <c r="K15842" i="16"/>
  <c r="L15842" i="16"/>
  <c r="E10211" i="16"/>
  <c r="H10208" i="16"/>
  <c r="F10208" i="16"/>
  <c r="K10208" i="16"/>
  <c r="L10208" i="16"/>
  <c r="J10208" i="16"/>
  <c r="I10208" i="16"/>
  <c r="B8881" i="16"/>
  <c r="C8881" i="16"/>
  <c r="K9285" i="16"/>
  <c r="L9285" i="16"/>
  <c r="J15188" i="16"/>
  <c r="H15188" i="16"/>
  <c r="I15188" i="16"/>
  <c r="F15188" i="16"/>
  <c r="K15188" i="16"/>
  <c r="F9593" i="16"/>
  <c r="B5486" i="16"/>
  <c r="C5486" i="16"/>
  <c r="E9749" i="16"/>
  <c r="H9746" i="16"/>
  <c r="F9746" i="16"/>
  <c r="I9746" i="16"/>
  <c r="J9746" i="16"/>
  <c r="F8234" i="16"/>
  <c r="K8234" i="16"/>
  <c r="F15625" i="16"/>
  <c r="K15625" i="16"/>
  <c r="F11469" i="16"/>
  <c r="K11469" i="16"/>
  <c r="L11469" i="16"/>
  <c r="E11353" i="16"/>
  <c r="J11350" i="16"/>
  <c r="I11350" i="16"/>
  <c r="H11350" i="16"/>
  <c r="F11350" i="16"/>
  <c r="I14644" i="16"/>
  <c r="H15734" i="16"/>
  <c r="H10671" i="16"/>
  <c r="F2470" i="16"/>
  <c r="K2470" i="16"/>
  <c r="L2470" i="16"/>
  <c r="H14753" i="16"/>
  <c r="I9439" i="16"/>
  <c r="E9440" i="16"/>
  <c r="J8669" i="16"/>
  <c r="I10819" i="16"/>
  <c r="J8823" i="16"/>
  <c r="F8823" i="16"/>
  <c r="K8823" i="16"/>
  <c r="L8823" i="16"/>
  <c r="J8101" i="16"/>
  <c r="H15080" i="16"/>
  <c r="B700" i="16"/>
  <c r="C700" i="16"/>
  <c r="D701" i="16"/>
  <c r="K10362" i="16"/>
  <c r="L10362" i="16"/>
  <c r="J15843" i="16"/>
  <c r="I10209" i="16"/>
  <c r="L10209" i="16"/>
  <c r="B1640" i="16"/>
  <c r="C1640" i="16"/>
  <c r="D1641" i="16"/>
  <c r="J13663" i="16"/>
  <c r="B3783" i="16"/>
  <c r="C3783" i="16"/>
  <c r="I14970" i="16"/>
  <c r="H14970" i="16"/>
  <c r="F14970" i="16"/>
  <c r="J14970" i="16"/>
  <c r="D8885" i="16"/>
  <c r="D8884" i="16"/>
  <c r="D8883" i="16"/>
  <c r="B8882" i="16"/>
  <c r="C8882" i="16"/>
  <c r="C15626" i="16"/>
  <c r="B15626" i="16"/>
  <c r="H9593" i="16"/>
  <c r="E5493" i="16"/>
  <c r="H5492" i="16"/>
  <c r="F5492" i="16"/>
  <c r="H13990" i="16"/>
  <c r="F13990" i="16"/>
  <c r="E13991" i="16"/>
  <c r="I13990" i="16"/>
  <c r="K9747" i="16"/>
  <c r="L9747" i="16"/>
  <c r="E8520" i="16"/>
  <c r="H8517" i="16"/>
  <c r="I8517" i="16"/>
  <c r="F8517" i="16"/>
  <c r="K8517" i="16"/>
  <c r="J8517" i="16"/>
  <c r="K9900" i="16"/>
  <c r="L9900" i="16"/>
  <c r="B15517" i="16"/>
  <c r="C15517" i="16"/>
  <c r="D12093" i="16"/>
  <c r="D12092" i="16"/>
  <c r="C12090" i="16"/>
  <c r="B12090" i="16"/>
  <c r="D12091" i="16"/>
  <c r="E10058" i="16"/>
  <c r="K11351" i="16"/>
  <c r="L11351" i="16"/>
  <c r="J15734" i="16"/>
  <c r="C15299" i="16"/>
  <c r="B15299" i="16"/>
  <c r="K14207" i="16"/>
  <c r="L14207" i="16"/>
  <c r="I13771" i="16"/>
  <c r="J13771" i="16"/>
  <c r="H13771" i="16"/>
  <c r="F13771" i="16"/>
  <c r="K13771" i="16"/>
  <c r="L13771" i="16"/>
  <c r="J10819" i="16"/>
  <c r="K15843" i="16"/>
  <c r="L15843" i="16"/>
  <c r="E8979" i="16"/>
  <c r="I8976" i="16"/>
  <c r="H8976" i="16"/>
  <c r="F8976" i="16"/>
  <c r="K8976" i="16"/>
  <c r="L8976" i="16"/>
  <c r="J8976" i="16"/>
  <c r="I15951" i="16"/>
  <c r="F15951" i="16"/>
  <c r="K15951" i="16"/>
  <c r="H15951" i="16"/>
  <c r="J15951" i="16"/>
  <c r="I14534" i="16"/>
  <c r="H14534" i="16"/>
  <c r="F14534" i="16"/>
  <c r="K14534" i="16"/>
  <c r="L14534" i="16"/>
  <c r="J14534" i="16"/>
  <c r="H13444" i="16"/>
  <c r="F13444" i="16"/>
  <c r="I13444" i="16"/>
  <c r="J13444" i="16"/>
  <c r="I14643" i="16"/>
  <c r="H14643" i="16"/>
  <c r="F14643" i="16"/>
  <c r="K14643" i="16"/>
  <c r="L14643" i="16"/>
  <c r="J14643" i="16"/>
  <c r="D14209" i="16"/>
  <c r="C14208" i="16"/>
  <c r="B14208" i="16"/>
  <c r="L14971" i="16"/>
  <c r="F15952" i="16"/>
  <c r="E8236" i="16"/>
  <c r="J8233" i="16"/>
  <c r="I8233" i="16"/>
  <c r="H8233" i="16"/>
  <c r="F8233" i="16"/>
  <c r="E5602" i="16"/>
  <c r="F5601" i="16"/>
  <c r="K5601" i="16"/>
  <c r="H5601" i="16"/>
  <c r="K8518" i="16"/>
  <c r="L8518" i="16"/>
  <c r="J10517" i="16"/>
  <c r="I10517" i="16"/>
  <c r="E10518" i="16"/>
  <c r="H10517" i="16"/>
  <c r="F10517" i="16"/>
  <c r="K10517" i="16"/>
  <c r="L10517" i="16"/>
  <c r="E11471" i="16"/>
  <c r="H11468" i="16"/>
  <c r="F11468" i="16"/>
  <c r="K11468" i="16"/>
  <c r="L11468" i="16"/>
  <c r="I11468" i="16"/>
  <c r="J11468" i="16"/>
  <c r="E8374" i="16"/>
  <c r="F8373" i="16"/>
  <c r="K8373" i="16"/>
  <c r="H8373" i="16"/>
  <c r="C13664" i="16"/>
  <c r="B13664" i="16"/>
  <c r="C3178" i="16"/>
  <c r="B3178" i="16"/>
  <c r="H14644" i="16"/>
  <c r="K15734" i="16"/>
  <c r="L15734" i="16"/>
  <c r="H7628" i="16"/>
  <c r="F7628" i="16"/>
  <c r="I7628" i="16"/>
  <c r="J7628" i="16"/>
  <c r="J14752" i="16"/>
  <c r="H14752" i="16"/>
  <c r="I14752" i="16"/>
  <c r="F14752" i="16"/>
  <c r="K14752" i="16"/>
  <c r="L14752" i="16"/>
  <c r="H13880" i="16"/>
  <c r="F13880" i="16"/>
  <c r="J13880" i="16"/>
  <c r="I13880" i="16"/>
  <c r="E5929" i="16"/>
  <c r="I5928" i="16"/>
  <c r="J8977" i="16"/>
  <c r="I7853" i="16"/>
  <c r="B3784" i="16"/>
  <c r="C3784" i="16"/>
  <c r="H15952" i="16"/>
  <c r="J9593" i="16"/>
  <c r="C2665" i="16"/>
  <c r="B2665" i="16"/>
  <c r="D2666" i="16"/>
  <c r="H14535" i="16"/>
  <c r="I8234" i="16"/>
  <c r="E9904" i="16"/>
  <c r="K13226" i="16"/>
  <c r="L13226" i="16"/>
  <c r="B14754" i="16"/>
  <c r="C14754" i="16"/>
  <c r="L14098" i="16"/>
  <c r="B14645" i="16"/>
  <c r="C14645" i="16"/>
  <c r="F13445" i="16"/>
  <c r="J5818" i="16"/>
  <c r="I5818" i="16"/>
  <c r="H5818" i="16"/>
  <c r="F5818" i="16"/>
  <c r="K5818" i="16"/>
  <c r="L5818" i="16"/>
  <c r="B458" i="16"/>
  <c r="C458" i="16"/>
  <c r="D459" i="16"/>
  <c r="E10673" i="16"/>
  <c r="J10670" i="16"/>
  <c r="F10670" i="16"/>
  <c r="I10670" i="16"/>
  <c r="H10670" i="16"/>
  <c r="H7629" i="16"/>
  <c r="J14753" i="16"/>
  <c r="H13881" i="16"/>
  <c r="F5383" i="16"/>
  <c r="E5384" i="16"/>
  <c r="H5383" i="16"/>
  <c r="J15407" i="16"/>
  <c r="E10366" i="16"/>
  <c r="F15407" i="16"/>
  <c r="K15407" i="16"/>
  <c r="L15407" i="16"/>
  <c r="E9134" i="16"/>
  <c r="H7974" i="16"/>
  <c r="K7974" i="16"/>
  <c r="L7974" i="16"/>
  <c r="D2362" i="16"/>
  <c r="F2361" i="16"/>
  <c r="K2361" i="16"/>
  <c r="L2361" i="16"/>
  <c r="B2361" i="16"/>
  <c r="C2361" i="16"/>
  <c r="I8823" i="16"/>
  <c r="J15080" i="16"/>
  <c r="C15408" i="16"/>
  <c r="B15408" i="16"/>
  <c r="E7739" i="16"/>
  <c r="I7738" i="16"/>
  <c r="H7738" i="16"/>
  <c r="F7738" i="16"/>
  <c r="K7738" i="16"/>
  <c r="C16062" i="16"/>
  <c r="B16062" i="16"/>
  <c r="H15407" i="16"/>
  <c r="F8977" i="16"/>
  <c r="K8977" i="16"/>
  <c r="L8977" i="16"/>
  <c r="J14317" i="16"/>
  <c r="I14317" i="16"/>
  <c r="H14317" i="16"/>
  <c r="E14318" i="16"/>
  <c r="F14317" i="16"/>
  <c r="K14317" i="16"/>
  <c r="L14317" i="16"/>
  <c r="F7853" i="16"/>
  <c r="K7853" i="16"/>
  <c r="L7853" i="16"/>
  <c r="D3787" i="16"/>
  <c r="D3786" i="16"/>
  <c r="B3785" i="16"/>
  <c r="C3785" i="16"/>
  <c r="D3788" i="16"/>
  <c r="J14971" i="16"/>
  <c r="K16060" i="16"/>
  <c r="L16060" i="16"/>
  <c r="J15952" i="16"/>
  <c r="E11099" i="16"/>
  <c r="F11096" i="16"/>
  <c r="H11096" i="16"/>
  <c r="J11096" i="16"/>
  <c r="I11096" i="16"/>
  <c r="D5488" i="16"/>
  <c r="B5487" i="16"/>
  <c r="C5487" i="16"/>
  <c r="D5490" i="16"/>
  <c r="D5489" i="16"/>
  <c r="F14535" i="16"/>
  <c r="J8234" i="16"/>
  <c r="J8518" i="16"/>
  <c r="I15625" i="16"/>
  <c r="B1087" i="16"/>
  <c r="C1087" i="16"/>
  <c r="D1088" i="16"/>
  <c r="E5275" i="16"/>
  <c r="F5274" i="16"/>
  <c r="K5274" i="16"/>
  <c r="H5274" i="16"/>
  <c r="H13445" i="16"/>
  <c r="B3177" i="16"/>
  <c r="C3177" i="16"/>
  <c r="I5819" i="16"/>
  <c r="L5819" i="16"/>
  <c r="J13553" i="16"/>
  <c r="I13553" i="16"/>
  <c r="F13553" i="16"/>
  <c r="K13553" i="16"/>
  <c r="L13553" i="16"/>
  <c r="H13553" i="16"/>
  <c r="F10671" i="16"/>
  <c r="K10671" i="16"/>
  <c r="L10671" i="16"/>
  <c r="F7629" i="16"/>
  <c r="K7629" i="16"/>
  <c r="L7629" i="16"/>
  <c r="F14753" i="16"/>
  <c r="K14753" i="16"/>
  <c r="L14753" i="16"/>
  <c r="E5711" i="16"/>
  <c r="H8669" i="16"/>
  <c r="K8669" i="16"/>
  <c r="L8669" i="16"/>
  <c r="J13881" i="16"/>
  <c r="F13772" i="16"/>
  <c r="K13772" i="16"/>
  <c r="L13772" i="16"/>
  <c r="I30" i="27"/>
  <c r="H5709" i="16"/>
  <c r="F5709" i="16"/>
  <c r="K5709" i="16"/>
  <c r="L5709" i="16"/>
  <c r="J5709" i="16"/>
  <c r="I5709" i="16"/>
  <c r="B8883" i="16"/>
  <c r="C8883" i="16"/>
  <c r="I5710" i="16"/>
  <c r="E10367" i="16"/>
  <c r="H10366" i="16"/>
  <c r="F10366" i="16"/>
  <c r="K10366" i="16"/>
  <c r="I10366" i="16"/>
  <c r="K5383" i="16"/>
  <c r="D460" i="16"/>
  <c r="B459" i="16"/>
  <c r="C459" i="16"/>
  <c r="H5928" i="16"/>
  <c r="K13444" i="16"/>
  <c r="L13444" i="16"/>
  <c r="L15951" i="16"/>
  <c r="L8517" i="16"/>
  <c r="K13990" i="16"/>
  <c r="L13990" i="16"/>
  <c r="K14970" i="16"/>
  <c r="L14970" i="16"/>
  <c r="E9441" i="16"/>
  <c r="J9438" i="16"/>
  <c r="I9438" i="16"/>
  <c r="H9438" i="16"/>
  <c r="F9438" i="16"/>
  <c r="K9438" i="16"/>
  <c r="L9438" i="16"/>
  <c r="K11350" i="16"/>
  <c r="L11350" i="16"/>
  <c r="L15188" i="16"/>
  <c r="K14644" i="16"/>
  <c r="L14644" i="16"/>
  <c r="E9596" i="16"/>
  <c r="J10964" i="16"/>
  <c r="I10964" i="16"/>
  <c r="E10965" i="16"/>
  <c r="H10964" i="16"/>
  <c r="F10964" i="16"/>
  <c r="K10964" i="16"/>
  <c r="L10964" i="16"/>
  <c r="K8822" i="16"/>
  <c r="L8822" i="16"/>
  <c r="K13336" i="16"/>
  <c r="L13336" i="16"/>
  <c r="B337" i="16"/>
  <c r="C337" i="16"/>
  <c r="D338" i="16"/>
  <c r="B14318" i="16"/>
  <c r="C14318" i="16"/>
  <c r="L14426" i="16"/>
  <c r="E7977" i="16"/>
  <c r="D1281" i="16"/>
  <c r="B1280" i="16"/>
  <c r="C1280" i="16"/>
  <c r="H5710" i="16"/>
  <c r="I14316" i="16"/>
  <c r="H14316" i="16"/>
  <c r="F14316" i="16"/>
  <c r="K14316" i="16"/>
  <c r="L14316" i="16"/>
  <c r="J14316" i="16"/>
  <c r="E9135" i="16"/>
  <c r="K13880" i="16"/>
  <c r="L13880" i="16"/>
  <c r="K7628" i="16"/>
  <c r="L7628" i="16"/>
  <c r="B12092" i="16"/>
  <c r="C12092" i="16"/>
  <c r="K5492" i="16"/>
  <c r="J9439" i="16"/>
  <c r="K9746" i="16"/>
  <c r="L9746" i="16"/>
  <c r="E10822" i="16"/>
  <c r="F11230" i="16"/>
  <c r="E11231" i="16"/>
  <c r="H11230" i="16"/>
  <c r="K7852" i="16"/>
  <c r="L7852" i="16"/>
  <c r="K13881" i="16"/>
  <c r="L13881" i="16"/>
  <c r="K15080" i="16"/>
  <c r="L15080" i="16"/>
  <c r="K15079" i="16"/>
  <c r="L15079" i="16"/>
  <c r="E8826" i="16"/>
  <c r="E10212" i="16"/>
  <c r="K8668" i="16"/>
  <c r="L8668" i="16"/>
  <c r="B894" i="16"/>
  <c r="C894" i="16"/>
  <c r="D895" i="16"/>
  <c r="I14425" i="16"/>
  <c r="H14425" i="16"/>
  <c r="J14425" i="16"/>
  <c r="F14425" i="16"/>
  <c r="K14425" i="16"/>
  <c r="L14425" i="16"/>
  <c r="F5927" i="16"/>
  <c r="K5927" i="16"/>
  <c r="L5927" i="16"/>
  <c r="J5927" i="16"/>
  <c r="I5927" i="16"/>
  <c r="H5927" i="16"/>
  <c r="B14209" i="16"/>
  <c r="C14209" i="16"/>
  <c r="E8375" i="16"/>
  <c r="J8372" i="16"/>
  <c r="I8372" i="16"/>
  <c r="H8372" i="16"/>
  <c r="F8372" i="16"/>
  <c r="K8372" i="16"/>
  <c r="J5600" i="16"/>
  <c r="I5600" i="16"/>
  <c r="H5600" i="16"/>
  <c r="F5600" i="16"/>
  <c r="K15952" i="16"/>
  <c r="L15952" i="16"/>
  <c r="J5491" i="16"/>
  <c r="I5491" i="16"/>
  <c r="H5491" i="16"/>
  <c r="F5491" i="16"/>
  <c r="B701" i="16"/>
  <c r="C701" i="16"/>
  <c r="D702" i="16"/>
  <c r="E11354" i="16"/>
  <c r="E9750" i="16"/>
  <c r="I13335" i="16"/>
  <c r="H13335" i="16"/>
  <c r="F13335" i="16"/>
  <c r="J13335" i="16"/>
  <c r="K15298" i="16"/>
  <c r="L15298" i="16"/>
  <c r="E8672" i="16"/>
  <c r="D2473" i="16"/>
  <c r="B2472" i="16"/>
  <c r="C2472" i="16"/>
  <c r="J14426" i="16"/>
  <c r="C3180" i="16"/>
  <c r="B3180" i="16"/>
  <c r="B13228" i="16"/>
  <c r="C13228" i="16"/>
  <c r="L8100" i="16"/>
  <c r="C5488" i="16"/>
  <c r="B5488" i="16"/>
  <c r="E8237" i="16"/>
  <c r="E8521" i="16"/>
  <c r="J5273" i="16"/>
  <c r="H5273" i="16"/>
  <c r="F5273" i="16"/>
  <c r="K5273" i="16"/>
  <c r="L5273" i="16"/>
  <c r="I5273" i="16"/>
  <c r="B3786" i="16"/>
  <c r="C3786" i="16"/>
  <c r="E7740" i="16"/>
  <c r="F7737" i="16"/>
  <c r="I7737" i="16"/>
  <c r="H7737" i="16"/>
  <c r="J7737" i="16"/>
  <c r="F5382" i="16"/>
  <c r="K5382" i="16"/>
  <c r="J5382" i="16"/>
  <c r="I5382" i="16"/>
  <c r="H5382" i="16"/>
  <c r="K10670" i="16"/>
  <c r="L10670" i="16"/>
  <c r="D2667" i="16"/>
  <c r="B2666" i="16"/>
  <c r="C2666" i="16"/>
  <c r="F2666" i="16"/>
  <c r="K2666" i="16"/>
  <c r="L2666" i="16"/>
  <c r="I8373" i="16"/>
  <c r="L8373" i="16"/>
  <c r="I5601" i="16"/>
  <c r="L5601" i="16"/>
  <c r="J13990" i="16"/>
  <c r="I5492" i="16"/>
  <c r="C8884" i="16"/>
  <c r="B8884" i="16"/>
  <c r="B2003" i="16"/>
  <c r="C2003" i="16"/>
  <c r="D2004" i="16"/>
  <c r="J13336" i="16"/>
  <c r="E7856" i="16"/>
  <c r="I14861" i="16"/>
  <c r="F14861" i="16"/>
  <c r="J14861" i="16"/>
  <c r="H14861" i="16"/>
  <c r="L13662" i="16"/>
  <c r="K7973" i="16"/>
  <c r="L7973" i="16"/>
  <c r="J9904" i="16"/>
  <c r="I9904" i="16"/>
  <c r="F9904" i="16"/>
  <c r="K9904" i="16"/>
  <c r="L9904" i="16"/>
  <c r="E9905" i="16"/>
  <c r="H9904" i="16"/>
  <c r="L7738" i="16"/>
  <c r="J5928" i="16"/>
  <c r="E11472" i="16"/>
  <c r="D12095" i="16"/>
  <c r="C12093" i="16"/>
  <c r="D12094" i="16"/>
  <c r="B12093" i="16"/>
  <c r="D12096" i="16"/>
  <c r="K14535" i="16"/>
  <c r="L14535" i="16"/>
  <c r="F5710" i="16"/>
  <c r="K5710" i="16"/>
  <c r="L5710" i="16"/>
  <c r="J5274" i="16"/>
  <c r="B5489" i="16"/>
  <c r="C5489" i="16"/>
  <c r="K11096" i="16"/>
  <c r="L11096" i="16"/>
  <c r="J7738" i="16"/>
  <c r="I5383" i="16"/>
  <c r="J8373" i="16"/>
  <c r="E10519" i="16"/>
  <c r="J10516" i="16"/>
  <c r="I10516" i="16"/>
  <c r="H10516" i="16"/>
  <c r="F10516" i="16"/>
  <c r="K10516" i="16"/>
  <c r="J5601" i="16"/>
  <c r="E8980" i="16"/>
  <c r="J10058" i="16"/>
  <c r="F10058" i="16"/>
  <c r="E10059" i="16"/>
  <c r="I10058" i="16"/>
  <c r="H10058" i="16"/>
  <c r="J5492" i="16"/>
  <c r="D8887" i="16"/>
  <c r="C8885" i="16"/>
  <c r="D8886" i="16"/>
  <c r="B8885" i="16"/>
  <c r="D8888" i="16"/>
  <c r="F9439" i="16"/>
  <c r="L15625" i="16"/>
  <c r="K10818" i="16"/>
  <c r="L10818" i="16"/>
  <c r="B13337" i="16"/>
  <c r="C13337" i="16"/>
  <c r="J15297" i="16"/>
  <c r="F15297" i="16"/>
  <c r="K15297" i="16"/>
  <c r="L15297" i="16"/>
  <c r="H15297" i="16"/>
  <c r="I15297" i="16"/>
  <c r="L10819" i="16"/>
  <c r="J14862" i="16"/>
  <c r="B3181" i="16"/>
  <c r="C3181" i="16"/>
  <c r="E8104" i="16"/>
  <c r="D3789" i="16"/>
  <c r="B3788" i="16"/>
  <c r="C3788" i="16"/>
  <c r="D3791" i="16"/>
  <c r="D3790" i="16"/>
  <c r="B2362" i="16"/>
  <c r="C2362" i="16"/>
  <c r="F2360" i="16"/>
  <c r="K2360" i="16"/>
  <c r="L2360" i="16"/>
  <c r="J5710" i="16"/>
  <c r="I5274" i="16"/>
  <c r="L5274" i="16"/>
  <c r="D1089" i="16"/>
  <c r="B1088" i="16"/>
  <c r="C1088" i="16"/>
  <c r="D5493" i="16"/>
  <c r="D5492" i="16"/>
  <c r="D5491" i="16"/>
  <c r="B5490" i="16"/>
  <c r="C5490" i="16"/>
  <c r="E11100" i="16"/>
  <c r="B3787" i="16"/>
  <c r="C3787" i="16"/>
  <c r="J5383" i="16"/>
  <c r="E10674" i="16"/>
  <c r="K13445" i="16"/>
  <c r="L13445" i="16"/>
  <c r="F5928" i="16"/>
  <c r="K5928" i="16"/>
  <c r="L5928" i="16"/>
  <c r="K8233" i="16"/>
  <c r="L8233" i="16"/>
  <c r="B12091" i="16"/>
  <c r="C12091" i="16"/>
  <c r="H13989" i="16"/>
  <c r="I13989" i="16"/>
  <c r="F13989" i="16"/>
  <c r="K13989" i="16"/>
  <c r="L13989" i="16"/>
  <c r="J13989" i="16"/>
  <c r="C1641" i="16"/>
  <c r="D1642" i="16"/>
  <c r="B1641" i="16"/>
  <c r="H9439" i="16"/>
  <c r="L8234" i="16"/>
  <c r="K9593" i="16"/>
  <c r="L9593" i="16"/>
  <c r="L15733" i="16"/>
  <c r="L9592" i="16"/>
  <c r="B580" i="16"/>
  <c r="C580" i="16"/>
  <c r="D581" i="16"/>
  <c r="F14862" i="16"/>
  <c r="K14862" i="16"/>
  <c r="L14862" i="16"/>
  <c r="E9289" i="16"/>
  <c r="H9288" i="16"/>
  <c r="D3184" i="16"/>
  <c r="D3183" i="16"/>
  <c r="B3182" i="16"/>
  <c r="C3182" i="16"/>
  <c r="D3185" i="16"/>
  <c r="K30" i="27"/>
  <c r="M30" i="27"/>
  <c r="I32" i="27"/>
  <c r="I29" i="27"/>
  <c r="I20" i="27"/>
  <c r="I16" i="27"/>
  <c r="I25" i="27"/>
  <c r="I13" i="27"/>
  <c r="I26" i="27"/>
  <c r="I27" i="27"/>
  <c r="I22" i="27"/>
  <c r="I23" i="27"/>
  <c r="I19" i="27"/>
  <c r="I12" i="27"/>
  <c r="I24" i="27"/>
  <c r="I21" i="27"/>
  <c r="I17" i="27"/>
  <c r="I18" i="27"/>
  <c r="I14" i="27"/>
  <c r="I15" i="27"/>
  <c r="I28" i="27"/>
  <c r="I11" i="27"/>
  <c r="E9136" i="16"/>
  <c r="H9133" i="16"/>
  <c r="I9133" i="16"/>
  <c r="J9133" i="16"/>
  <c r="F9133" i="16"/>
  <c r="K9133" i="16"/>
  <c r="L9133" i="16"/>
  <c r="B1281" i="16"/>
  <c r="C1281" i="16"/>
  <c r="D1282" i="16"/>
  <c r="D3794" i="16"/>
  <c r="D3793" i="16"/>
  <c r="D3792" i="16"/>
  <c r="B3791" i="16"/>
  <c r="C3791" i="16"/>
  <c r="E10823" i="16"/>
  <c r="C8887" i="16"/>
  <c r="B8887" i="16"/>
  <c r="J7977" i="16"/>
  <c r="E7978" i="16"/>
  <c r="H7977" i="16"/>
  <c r="B338" i="16"/>
  <c r="C338" i="16"/>
  <c r="D339" i="16"/>
  <c r="E9442" i="16"/>
  <c r="D461" i="16"/>
  <c r="B460" i="16"/>
  <c r="C460" i="16"/>
  <c r="L10366" i="16"/>
  <c r="J11100" i="16"/>
  <c r="I11100" i="16"/>
  <c r="E11101" i="16"/>
  <c r="H11100" i="16"/>
  <c r="F11100" i="16"/>
  <c r="K11100" i="16"/>
  <c r="B3789" i="16"/>
  <c r="C3789" i="16"/>
  <c r="E10520" i="16"/>
  <c r="C2667" i="16"/>
  <c r="B2667" i="16"/>
  <c r="D2668" i="16"/>
  <c r="F2665" i="16"/>
  <c r="K2665" i="16"/>
  <c r="L2665" i="16"/>
  <c r="L5382" i="16"/>
  <c r="J9750" i="16"/>
  <c r="E9751" i="16"/>
  <c r="H9750" i="16"/>
  <c r="F9750" i="16"/>
  <c r="D703" i="16"/>
  <c r="B702" i="16"/>
  <c r="C702" i="16"/>
  <c r="K5600" i="16"/>
  <c r="L5600" i="16"/>
  <c r="E8376" i="16"/>
  <c r="E11232" i="16"/>
  <c r="I11229" i="16"/>
  <c r="J11229" i="16"/>
  <c r="H11229" i="16"/>
  <c r="F11229" i="16"/>
  <c r="K11229" i="16"/>
  <c r="E10966" i="16"/>
  <c r="H10963" i="16"/>
  <c r="J10963" i="16"/>
  <c r="I10963" i="16"/>
  <c r="F10963" i="16"/>
  <c r="K10963" i="16"/>
  <c r="E9290" i="16"/>
  <c r="H9287" i="16"/>
  <c r="F9287" i="16"/>
  <c r="K9287" i="16"/>
  <c r="L9287" i="16"/>
  <c r="J9287" i="16"/>
  <c r="I9287" i="16"/>
  <c r="B1089" i="16"/>
  <c r="C1089" i="16"/>
  <c r="D1090" i="16"/>
  <c r="J8104" i="16"/>
  <c r="E8105" i="16"/>
  <c r="F8104" i="16"/>
  <c r="K8104" i="16"/>
  <c r="H8104" i="16"/>
  <c r="E8981" i="16"/>
  <c r="H8980" i="16"/>
  <c r="D12097" i="16"/>
  <c r="B12096" i="16"/>
  <c r="D12099" i="16"/>
  <c r="C12096" i="16"/>
  <c r="D12098" i="16"/>
  <c r="D2474" i="16"/>
  <c r="B2473" i="16"/>
  <c r="C2473" i="16"/>
  <c r="E8827" i="16"/>
  <c r="I8826" i="16"/>
  <c r="H8826" i="16"/>
  <c r="K11230" i="16"/>
  <c r="L11230" i="16"/>
  <c r="E10368" i="16"/>
  <c r="H10365" i="16"/>
  <c r="F10365" i="16"/>
  <c r="K10365" i="16"/>
  <c r="L10365" i="16"/>
  <c r="I10365" i="16"/>
  <c r="J10365" i="16"/>
  <c r="C3183" i="16"/>
  <c r="B3183" i="16"/>
  <c r="J10674" i="16"/>
  <c r="F10674" i="16"/>
  <c r="E10675" i="16"/>
  <c r="K9439" i="16"/>
  <c r="L9439" i="16"/>
  <c r="E7857" i="16"/>
  <c r="H7856" i="16"/>
  <c r="J7856" i="16"/>
  <c r="I11230" i="16"/>
  <c r="I9134" i="16"/>
  <c r="C5492" i="16"/>
  <c r="B5492" i="16"/>
  <c r="J11472" i="16"/>
  <c r="E11473" i="16"/>
  <c r="D5494" i="16"/>
  <c r="B5493" i="16"/>
  <c r="C5493" i="16"/>
  <c r="C3184" i="16"/>
  <c r="B3184" i="16"/>
  <c r="C581" i="16"/>
  <c r="B581" i="16"/>
  <c r="D582" i="16"/>
  <c r="D1643" i="16"/>
  <c r="B1642" i="16"/>
  <c r="C1642" i="16"/>
  <c r="D8889" i="16"/>
  <c r="B8888" i="16"/>
  <c r="C8888" i="16"/>
  <c r="D8891" i="16"/>
  <c r="D8890" i="16"/>
  <c r="E10060" i="16"/>
  <c r="I10057" i="16"/>
  <c r="H10057" i="16"/>
  <c r="F10057" i="16"/>
  <c r="K10057" i="16"/>
  <c r="L10057" i="16"/>
  <c r="J10057" i="16"/>
  <c r="C12094" i="16"/>
  <c r="B12094" i="16"/>
  <c r="E8238" i="16"/>
  <c r="H8237" i="16"/>
  <c r="F8237" i="16"/>
  <c r="I8237" i="16"/>
  <c r="J8237" i="16"/>
  <c r="K13335" i="16"/>
  <c r="L13335" i="16"/>
  <c r="J11354" i="16"/>
  <c r="E11355" i="16"/>
  <c r="H11354" i="16"/>
  <c r="F11354" i="16"/>
  <c r="K5491" i="16"/>
  <c r="L5491" i="16"/>
  <c r="J11230" i="16"/>
  <c r="L5492" i="16"/>
  <c r="J9134" i="16"/>
  <c r="B5491" i="16"/>
  <c r="C5491" i="16"/>
  <c r="K10058" i="16"/>
  <c r="L10058" i="16"/>
  <c r="L10516" i="16"/>
  <c r="K7737" i="16"/>
  <c r="L7737" i="16"/>
  <c r="E8522" i="16"/>
  <c r="J8521" i="16"/>
  <c r="L8372" i="16"/>
  <c r="E10213" i="16"/>
  <c r="F10212" i="16"/>
  <c r="I10212" i="16"/>
  <c r="F9134" i="16"/>
  <c r="L5383" i="16"/>
  <c r="D3186" i="16"/>
  <c r="B3185" i="16"/>
  <c r="D3187" i="16"/>
  <c r="C3185" i="16"/>
  <c r="D3188" i="16"/>
  <c r="I9288" i="16"/>
  <c r="J9288" i="16"/>
  <c r="F9288" i="16"/>
  <c r="K9288" i="16"/>
  <c r="B3790" i="16"/>
  <c r="C3790" i="16"/>
  <c r="B8886" i="16"/>
  <c r="C8886" i="16"/>
  <c r="B12095" i="16"/>
  <c r="C12095" i="16"/>
  <c r="E9906" i="16"/>
  <c r="J9903" i="16"/>
  <c r="I9903" i="16"/>
  <c r="F9903" i="16"/>
  <c r="K9903" i="16"/>
  <c r="L9903" i="16"/>
  <c r="H9903" i="16"/>
  <c r="K14861" i="16"/>
  <c r="L14861" i="16"/>
  <c r="B2004" i="16"/>
  <c r="D2005" i="16"/>
  <c r="C2004" i="16"/>
  <c r="E7741" i="16"/>
  <c r="E8673" i="16"/>
  <c r="I8672" i="16"/>
  <c r="F8672" i="16"/>
  <c r="D896" i="16"/>
  <c r="B895" i="16"/>
  <c r="C895" i="16"/>
  <c r="H9134" i="16"/>
  <c r="I9596" i="16"/>
  <c r="E9597" i="16"/>
  <c r="H9596" i="16"/>
  <c r="F9596" i="16"/>
  <c r="K9596" i="16"/>
  <c r="L9596" i="16"/>
  <c r="J10366" i="16"/>
  <c r="M28" i="27"/>
  <c r="K28" i="27"/>
  <c r="K26" i="27"/>
  <c r="M26" i="27"/>
  <c r="M15" i="27"/>
  <c r="K15" i="27"/>
  <c r="K13" i="27"/>
  <c r="M13" i="27"/>
  <c r="K14" i="27"/>
  <c r="M14" i="27"/>
  <c r="K25" i="27"/>
  <c r="M25" i="27"/>
  <c r="K18" i="27"/>
  <c r="M18" i="27"/>
  <c r="M16" i="27"/>
  <c r="K16" i="27"/>
  <c r="M20" i="27"/>
  <c r="K20" i="27"/>
  <c r="K21" i="27"/>
  <c r="M21" i="27"/>
  <c r="K29" i="27"/>
  <c r="M29" i="27"/>
  <c r="M24" i="27"/>
  <c r="K24" i="27"/>
  <c r="K12" i="27"/>
  <c r="M12" i="27"/>
  <c r="K17" i="27"/>
  <c r="M17" i="27"/>
  <c r="M22" i="27"/>
  <c r="K22" i="27"/>
  <c r="M32" i="27"/>
  <c r="K32" i="27"/>
  <c r="K19" i="27"/>
  <c r="M19" i="27"/>
  <c r="M23" i="27"/>
  <c r="K23" i="27"/>
  <c r="K11" i="27"/>
  <c r="M11" i="27"/>
  <c r="K27" i="27"/>
  <c r="M27" i="27"/>
  <c r="D8894" i="16"/>
  <c r="D8893" i="16"/>
  <c r="D8892" i="16"/>
  <c r="B8891" i="16"/>
  <c r="C8891" i="16"/>
  <c r="D2475" i="16"/>
  <c r="B2474" i="16"/>
  <c r="C2474" i="16"/>
  <c r="F2472" i="16"/>
  <c r="K2472" i="16"/>
  <c r="L2472" i="16"/>
  <c r="J8980" i="16"/>
  <c r="E9291" i="16"/>
  <c r="E10521" i="16"/>
  <c r="H10520" i="16"/>
  <c r="E10824" i="16"/>
  <c r="H10821" i="16"/>
  <c r="F10821" i="16"/>
  <c r="J10821" i="16"/>
  <c r="I10821" i="16"/>
  <c r="B1282" i="16"/>
  <c r="C1282" i="16"/>
  <c r="D1283" i="16"/>
  <c r="B896" i="16"/>
  <c r="C896" i="16"/>
  <c r="D897" i="16"/>
  <c r="B3187" i="16"/>
  <c r="C3187" i="16"/>
  <c r="H10212" i="16"/>
  <c r="K10212" i="16"/>
  <c r="L10212" i="16"/>
  <c r="I8521" i="16"/>
  <c r="E7858" i="16"/>
  <c r="J7855" i="16"/>
  <c r="H7855" i="16"/>
  <c r="F7855" i="16"/>
  <c r="I7855" i="16"/>
  <c r="F2473" i="16"/>
  <c r="K2473" i="16"/>
  <c r="L2473" i="16"/>
  <c r="C1090" i="16"/>
  <c r="D1091" i="16"/>
  <c r="B1090" i="16"/>
  <c r="L10963" i="16"/>
  <c r="J9442" i="16"/>
  <c r="E9443" i="16"/>
  <c r="H9442" i="16"/>
  <c r="F9442" i="16"/>
  <c r="E7979" i="16"/>
  <c r="J7976" i="16"/>
  <c r="I7976" i="16"/>
  <c r="F7976" i="16"/>
  <c r="K7976" i="16"/>
  <c r="L7976" i="16"/>
  <c r="H7976" i="16"/>
  <c r="I10822" i="16"/>
  <c r="I7977" i="16"/>
  <c r="J10822" i="16"/>
  <c r="J10212" i="16"/>
  <c r="E8828" i="16"/>
  <c r="I8825" i="16"/>
  <c r="H8825" i="16"/>
  <c r="F8825" i="16"/>
  <c r="J8825" i="16"/>
  <c r="E9598" i="16"/>
  <c r="H9595" i="16"/>
  <c r="F9595" i="16"/>
  <c r="J9595" i="16"/>
  <c r="I9595" i="16"/>
  <c r="H8672" i="16"/>
  <c r="L9288" i="16"/>
  <c r="K11354" i="16"/>
  <c r="K8237" i="16"/>
  <c r="L8237" i="16"/>
  <c r="D5495" i="16"/>
  <c r="D5497" i="16"/>
  <c r="D5496" i="16"/>
  <c r="B5494" i="16"/>
  <c r="C5494" i="16"/>
  <c r="E10676" i="16"/>
  <c r="H10673" i="16"/>
  <c r="I10673" i="16"/>
  <c r="F10673" i="16"/>
  <c r="K10673" i="16"/>
  <c r="J10673" i="16"/>
  <c r="J8826" i="16"/>
  <c r="D12102" i="16"/>
  <c r="D12101" i="16"/>
  <c r="D12100" i="16"/>
  <c r="B12099" i="16"/>
  <c r="C12099" i="16"/>
  <c r="K9750" i="16"/>
  <c r="B3792" i="16"/>
  <c r="C3792" i="16"/>
  <c r="E8523" i="16"/>
  <c r="H8520" i="16"/>
  <c r="J8520" i="16"/>
  <c r="I8520" i="16"/>
  <c r="F8520" i="16"/>
  <c r="B12098" i="16"/>
  <c r="C12098" i="16"/>
  <c r="E8982" i="16"/>
  <c r="I8979" i="16"/>
  <c r="J8979" i="16"/>
  <c r="H8979" i="16"/>
  <c r="F8979" i="16"/>
  <c r="K8979" i="16"/>
  <c r="E11233" i="16"/>
  <c r="K8672" i="16"/>
  <c r="L8672" i="16"/>
  <c r="B3186" i="16"/>
  <c r="C3186" i="16"/>
  <c r="E10061" i="16"/>
  <c r="D1644" i="16"/>
  <c r="B1643" i="16"/>
  <c r="C1643" i="16"/>
  <c r="K10674" i="16"/>
  <c r="L10674" i="16"/>
  <c r="F8826" i="16"/>
  <c r="K8826" i="16"/>
  <c r="L8826" i="16"/>
  <c r="E10967" i="16"/>
  <c r="E8377" i="16"/>
  <c r="I8376" i="16"/>
  <c r="H8376" i="16"/>
  <c r="F8376" i="16"/>
  <c r="L11100" i="16"/>
  <c r="B461" i="16"/>
  <c r="C461" i="16"/>
  <c r="D462" i="16"/>
  <c r="C339" i="16"/>
  <c r="B339" i="16"/>
  <c r="D340" i="16"/>
  <c r="E10214" i="16"/>
  <c r="I10211" i="16"/>
  <c r="H10211" i="16"/>
  <c r="F10211" i="16"/>
  <c r="J10211" i="16"/>
  <c r="C8889" i="16"/>
  <c r="B8889" i="16"/>
  <c r="B703" i="16"/>
  <c r="C703" i="16"/>
  <c r="D704" i="16"/>
  <c r="B2668" i="16"/>
  <c r="C2668" i="16"/>
  <c r="D2669" i="16"/>
  <c r="F8521" i="16"/>
  <c r="E11356" i="16"/>
  <c r="F11353" i="16"/>
  <c r="K11353" i="16"/>
  <c r="L11353" i="16"/>
  <c r="I11353" i="16"/>
  <c r="H11353" i="16"/>
  <c r="J11353" i="16"/>
  <c r="E8239" i="16"/>
  <c r="J8236" i="16"/>
  <c r="I8236" i="16"/>
  <c r="H8236" i="16"/>
  <c r="F8236" i="16"/>
  <c r="K8236" i="16"/>
  <c r="L8236" i="16"/>
  <c r="B8890" i="16"/>
  <c r="C8890" i="16"/>
  <c r="C582" i="16"/>
  <c r="D583" i="16"/>
  <c r="B582" i="16"/>
  <c r="J11471" i="16"/>
  <c r="F11471" i="16"/>
  <c r="K11471" i="16"/>
  <c r="L11471" i="16"/>
  <c r="F7856" i="16"/>
  <c r="K7856" i="16"/>
  <c r="H10674" i="16"/>
  <c r="B12097" i="16"/>
  <c r="C12097" i="16"/>
  <c r="E8106" i="16"/>
  <c r="J8103" i="16"/>
  <c r="I8103" i="16"/>
  <c r="F8103" i="16"/>
  <c r="H8103" i="16"/>
  <c r="L11229" i="16"/>
  <c r="E9752" i="16"/>
  <c r="J9749" i="16"/>
  <c r="F9749" i="16"/>
  <c r="K9749" i="16"/>
  <c r="L9749" i="16"/>
  <c r="H9749" i="16"/>
  <c r="I9749" i="16"/>
  <c r="F10822" i="16"/>
  <c r="C3793" i="16"/>
  <c r="B3793" i="16"/>
  <c r="E7742" i="16"/>
  <c r="H7741" i="16"/>
  <c r="I7741" i="16"/>
  <c r="J7741" i="16"/>
  <c r="F7741" i="16"/>
  <c r="F8980" i="16"/>
  <c r="K8980" i="16"/>
  <c r="E8674" i="16"/>
  <c r="H8671" i="16"/>
  <c r="J8671" i="16"/>
  <c r="I8671" i="16"/>
  <c r="F8671" i="16"/>
  <c r="K8671" i="16"/>
  <c r="E9907" i="16"/>
  <c r="J9596" i="16"/>
  <c r="B2005" i="16"/>
  <c r="C2005" i="16"/>
  <c r="D2006" i="16"/>
  <c r="J8672" i="16"/>
  <c r="D3191" i="16"/>
  <c r="C3188" i="16"/>
  <c r="D3189" i="16"/>
  <c r="B3188" i="16"/>
  <c r="D3190" i="16"/>
  <c r="K9134" i="16"/>
  <c r="L9134" i="16"/>
  <c r="H8521" i="16"/>
  <c r="I11354" i="16"/>
  <c r="F11472" i="16"/>
  <c r="K11472" i="16"/>
  <c r="L11472" i="16"/>
  <c r="I7856" i="16"/>
  <c r="I10674" i="16"/>
  <c r="E10369" i="16"/>
  <c r="I8980" i="16"/>
  <c r="I8104" i="16"/>
  <c r="L8104" i="16"/>
  <c r="I9750" i="16"/>
  <c r="E11102" i="16"/>
  <c r="J11099" i="16"/>
  <c r="I11099" i="16"/>
  <c r="F11099" i="16"/>
  <c r="K11099" i="16"/>
  <c r="H11099" i="16"/>
  <c r="F7977" i="16"/>
  <c r="K7977" i="16"/>
  <c r="H10822" i="16"/>
  <c r="D3797" i="16"/>
  <c r="D3796" i="16"/>
  <c r="C3794" i="16"/>
  <c r="D3795" i="16"/>
  <c r="B3794" i="16"/>
  <c r="E9137" i="16"/>
  <c r="L7856" i="16"/>
  <c r="C12101" i="16"/>
  <c r="B12101" i="16"/>
  <c r="L7977" i="16"/>
  <c r="D3194" i="16"/>
  <c r="D3193" i="16"/>
  <c r="B3191" i="16"/>
  <c r="C3191" i="16"/>
  <c r="D3192" i="16"/>
  <c r="E9908" i="16"/>
  <c r="F9907" i="16"/>
  <c r="K9907" i="16"/>
  <c r="H9907" i="16"/>
  <c r="L8980" i="16"/>
  <c r="K10822" i="16"/>
  <c r="L10822" i="16"/>
  <c r="K8103" i="16"/>
  <c r="L8103" i="16"/>
  <c r="E11357" i="16"/>
  <c r="B704" i="16"/>
  <c r="C704" i="16"/>
  <c r="D705" i="16"/>
  <c r="E10968" i="16"/>
  <c r="F10967" i="16"/>
  <c r="K10967" i="16"/>
  <c r="H10967" i="16"/>
  <c r="E11234" i="16"/>
  <c r="J11233" i="16"/>
  <c r="E8524" i="16"/>
  <c r="D12105" i="16"/>
  <c r="D12104" i="16"/>
  <c r="D12103" i="16"/>
  <c r="B12102" i="16"/>
  <c r="C12102" i="16"/>
  <c r="E10825" i="16"/>
  <c r="D1645" i="16"/>
  <c r="B1644" i="16"/>
  <c r="C1644" i="16"/>
  <c r="D2476" i="16"/>
  <c r="B2475" i="16"/>
  <c r="C2475" i="16"/>
  <c r="E9138" i="16"/>
  <c r="I9137" i="16"/>
  <c r="H9137" i="16"/>
  <c r="F9137" i="16"/>
  <c r="K9137" i="16"/>
  <c r="K7741" i="16"/>
  <c r="L7741" i="16"/>
  <c r="K8521" i="16"/>
  <c r="L8521" i="16"/>
  <c r="E10215" i="16"/>
  <c r="J8376" i="16"/>
  <c r="E8983" i="16"/>
  <c r="B5496" i="16"/>
  <c r="C5496" i="16"/>
  <c r="E8829" i="16"/>
  <c r="E7859" i="16"/>
  <c r="B1283" i="16"/>
  <c r="C1283" i="16"/>
  <c r="D1284" i="16"/>
  <c r="J10520" i="16"/>
  <c r="J9291" i="16"/>
  <c r="E9292" i="16"/>
  <c r="H9291" i="16"/>
  <c r="E8675" i="16"/>
  <c r="L11099" i="16"/>
  <c r="D341" i="16"/>
  <c r="C340" i="16"/>
  <c r="B340" i="16"/>
  <c r="I10061" i="16"/>
  <c r="E10062" i="16"/>
  <c r="H10061" i="16"/>
  <c r="F10061" i="16"/>
  <c r="D5500" i="16"/>
  <c r="D5499" i="16"/>
  <c r="C5497" i="16"/>
  <c r="D5498" i="16"/>
  <c r="B5497" i="16"/>
  <c r="K9595" i="16"/>
  <c r="L9595" i="16"/>
  <c r="E7980" i="16"/>
  <c r="D1092" i="16"/>
  <c r="B1091" i="16"/>
  <c r="C1091" i="16"/>
  <c r="F10520" i="16"/>
  <c r="K10520" i="16"/>
  <c r="L10520" i="16"/>
  <c r="B8892" i="16"/>
  <c r="C8892" i="16"/>
  <c r="C3795" i="16"/>
  <c r="B3795" i="16"/>
  <c r="B2006" i="16"/>
  <c r="C2006" i="16"/>
  <c r="D2007" i="16"/>
  <c r="L8671" i="16"/>
  <c r="E8107" i="16"/>
  <c r="B583" i="16"/>
  <c r="C583" i="16"/>
  <c r="D584" i="16"/>
  <c r="E8240" i="16"/>
  <c r="K8376" i="16"/>
  <c r="L8376" i="16"/>
  <c r="L9750" i="16"/>
  <c r="L10673" i="16"/>
  <c r="C5495" i="16"/>
  <c r="B5495" i="16"/>
  <c r="K9442" i="16"/>
  <c r="B8893" i="16"/>
  <c r="C8893" i="16"/>
  <c r="D8897" i="16"/>
  <c r="D8896" i="16"/>
  <c r="C8894" i="16"/>
  <c r="D8895" i="16"/>
  <c r="B8894" i="16"/>
  <c r="E10522" i="16"/>
  <c r="H10519" i="16"/>
  <c r="J10519" i="16"/>
  <c r="F10519" i="16"/>
  <c r="K10519" i="16"/>
  <c r="I10519" i="16"/>
  <c r="C3796" i="16"/>
  <c r="B3796" i="16"/>
  <c r="E11103" i="16"/>
  <c r="J10369" i="16"/>
  <c r="I10369" i="16"/>
  <c r="F10369" i="16"/>
  <c r="K10369" i="16"/>
  <c r="E10370" i="16"/>
  <c r="H10369" i="16"/>
  <c r="E7743" i="16"/>
  <c r="I7740" i="16"/>
  <c r="J7740" i="16"/>
  <c r="H7740" i="16"/>
  <c r="F7740" i="16"/>
  <c r="K7740" i="16"/>
  <c r="L7740" i="16"/>
  <c r="E9753" i="16"/>
  <c r="E8378" i="16"/>
  <c r="J8375" i="16"/>
  <c r="I8375" i="16"/>
  <c r="H8375" i="16"/>
  <c r="F8375" i="16"/>
  <c r="L8979" i="16"/>
  <c r="B12100" i="16"/>
  <c r="C12100" i="16"/>
  <c r="L11354" i="16"/>
  <c r="E9444" i="16"/>
  <c r="F9441" i="16"/>
  <c r="K9441" i="16"/>
  <c r="L9441" i="16"/>
  <c r="J9441" i="16"/>
  <c r="I9441" i="16"/>
  <c r="H9441" i="16"/>
  <c r="I10520" i="16"/>
  <c r="C3190" i="16"/>
  <c r="B3190" i="16"/>
  <c r="D2670" i="16"/>
  <c r="B2669" i="16"/>
  <c r="C2669" i="16"/>
  <c r="F2669" i="16"/>
  <c r="K2669" i="16"/>
  <c r="L2669" i="16"/>
  <c r="K8520" i="16"/>
  <c r="L8520" i="16"/>
  <c r="E9599" i="16"/>
  <c r="D3799" i="16"/>
  <c r="D3798" i="16"/>
  <c r="B3797" i="16"/>
  <c r="C3797" i="16"/>
  <c r="D3800" i="16"/>
  <c r="B3189" i="16"/>
  <c r="C3189" i="16"/>
  <c r="K10211" i="16"/>
  <c r="L10211" i="16"/>
  <c r="C462" i="16"/>
  <c r="D463" i="16"/>
  <c r="B462" i="16"/>
  <c r="E10677" i="16"/>
  <c r="K8825" i="16"/>
  <c r="L8825" i="16"/>
  <c r="I9442" i="16"/>
  <c r="K7855" i="16"/>
  <c r="L7855" i="16"/>
  <c r="B897" i="16"/>
  <c r="C897" i="16"/>
  <c r="D898" i="16"/>
  <c r="K10821" i="16"/>
  <c r="L10821" i="16"/>
  <c r="E10826" i="16"/>
  <c r="H10825" i="16"/>
  <c r="F10825" i="16"/>
  <c r="J10825" i="16"/>
  <c r="C2670" i="16"/>
  <c r="B2670" i="16"/>
  <c r="D2671" i="16"/>
  <c r="F2668" i="16"/>
  <c r="K2668" i="16"/>
  <c r="L2668" i="16"/>
  <c r="B8896" i="16"/>
  <c r="C8896" i="16"/>
  <c r="E7981" i="16"/>
  <c r="H7980" i="16"/>
  <c r="D5503" i="16"/>
  <c r="D5502" i="16"/>
  <c r="D5501" i="16"/>
  <c r="B5500" i="16"/>
  <c r="C5500" i="16"/>
  <c r="C341" i="16"/>
  <c r="B341" i="16"/>
  <c r="D342" i="16"/>
  <c r="E9293" i="16"/>
  <c r="J9290" i="16"/>
  <c r="I9290" i="16"/>
  <c r="H9290" i="16"/>
  <c r="F9290" i="16"/>
  <c r="B2476" i="16"/>
  <c r="C2476" i="16"/>
  <c r="D2477" i="16"/>
  <c r="E10678" i="16"/>
  <c r="I8829" i="16"/>
  <c r="E8830" i="16"/>
  <c r="H8829" i="16"/>
  <c r="F8829" i="16"/>
  <c r="J8983" i="16"/>
  <c r="I8983" i="16"/>
  <c r="E8984" i="16"/>
  <c r="H8983" i="16"/>
  <c r="F8983" i="16"/>
  <c r="K8983" i="16"/>
  <c r="L8983" i="16"/>
  <c r="E11235" i="16"/>
  <c r="J11232" i="16"/>
  <c r="I11232" i="16"/>
  <c r="F11232" i="16"/>
  <c r="K11232" i="16"/>
  <c r="L11232" i="16"/>
  <c r="H11232" i="16"/>
  <c r="E9445" i="16"/>
  <c r="D899" i="16"/>
  <c r="B898" i="16"/>
  <c r="C898" i="16"/>
  <c r="E9600" i="16"/>
  <c r="J9599" i="16"/>
  <c r="H9599" i="16"/>
  <c r="F9599" i="16"/>
  <c r="E8379" i="16"/>
  <c r="L10519" i="16"/>
  <c r="D8899" i="16"/>
  <c r="D8898" i="16"/>
  <c r="B8897" i="16"/>
  <c r="C8897" i="16"/>
  <c r="D8900" i="16"/>
  <c r="I8240" i="16"/>
  <c r="F8240" i="16"/>
  <c r="K8240" i="16"/>
  <c r="L8240" i="16"/>
  <c r="H8240" i="16"/>
  <c r="E8241" i="16"/>
  <c r="K10061" i="16"/>
  <c r="L10061" i="16"/>
  <c r="I9291" i="16"/>
  <c r="E8525" i="16"/>
  <c r="H8524" i="16"/>
  <c r="F8524" i="16"/>
  <c r="B3193" i="16"/>
  <c r="C3193" i="16"/>
  <c r="C584" i="16"/>
  <c r="B584" i="16"/>
  <c r="D585" i="16"/>
  <c r="D3196" i="16"/>
  <c r="C3194" i="16"/>
  <c r="D3195" i="16"/>
  <c r="B3194" i="16"/>
  <c r="D3197" i="16"/>
  <c r="E7744" i="16"/>
  <c r="I11103" i="16"/>
  <c r="E11104" i="16"/>
  <c r="H11103" i="16"/>
  <c r="F11103" i="16"/>
  <c r="K11103" i="16"/>
  <c r="L11103" i="16"/>
  <c r="J11103" i="16"/>
  <c r="D2008" i="16"/>
  <c r="B2007" i="16"/>
  <c r="C2007" i="16"/>
  <c r="E10063" i="16"/>
  <c r="J10060" i="16"/>
  <c r="F10060" i="16"/>
  <c r="K10060" i="16"/>
  <c r="I10060" i="16"/>
  <c r="H10060" i="16"/>
  <c r="F9291" i="16"/>
  <c r="K9291" i="16"/>
  <c r="B1645" i="16"/>
  <c r="C1645" i="16"/>
  <c r="D1646" i="16"/>
  <c r="B12103" i="16"/>
  <c r="C12103" i="16"/>
  <c r="E10969" i="16"/>
  <c r="F10966" i="16"/>
  <c r="J10966" i="16"/>
  <c r="I10966" i="16"/>
  <c r="H10966" i="16"/>
  <c r="E11358" i="16"/>
  <c r="H11357" i="16"/>
  <c r="E9909" i="16"/>
  <c r="F9906" i="16"/>
  <c r="K9906" i="16"/>
  <c r="L9906" i="16"/>
  <c r="J9906" i="16"/>
  <c r="I9906" i="16"/>
  <c r="H9906" i="16"/>
  <c r="B3798" i="16"/>
  <c r="C3798" i="16"/>
  <c r="J9753" i="16"/>
  <c r="E9754" i="16"/>
  <c r="F9753" i="16"/>
  <c r="K9753" i="16"/>
  <c r="H9753" i="16"/>
  <c r="E10523" i="16"/>
  <c r="I8675" i="16"/>
  <c r="E8676" i="16"/>
  <c r="H8675" i="16"/>
  <c r="F8675" i="16"/>
  <c r="J7859" i="16"/>
  <c r="I7859" i="16"/>
  <c r="E7860" i="16"/>
  <c r="H7859" i="16"/>
  <c r="E10216" i="16"/>
  <c r="H10215" i="16"/>
  <c r="E9139" i="16"/>
  <c r="J9136" i="16"/>
  <c r="I9136" i="16"/>
  <c r="H9136" i="16"/>
  <c r="F9136" i="16"/>
  <c r="I11233" i="16"/>
  <c r="I10967" i="16"/>
  <c r="L10967" i="16"/>
  <c r="I9907" i="16"/>
  <c r="L9907" i="16"/>
  <c r="B5499" i="16"/>
  <c r="C5499" i="16"/>
  <c r="D3801" i="16"/>
  <c r="B3800" i="16"/>
  <c r="D3803" i="16"/>
  <c r="D3802" i="16"/>
  <c r="C3800" i="16"/>
  <c r="L9137" i="16"/>
  <c r="D464" i="16"/>
  <c r="B463" i="16"/>
  <c r="C463" i="16"/>
  <c r="K8375" i="16"/>
  <c r="L8375" i="16"/>
  <c r="E10371" i="16"/>
  <c r="H10368" i="16"/>
  <c r="F10368" i="16"/>
  <c r="K10368" i="16"/>
  <c r="L10368" i="16"/>
  <c r="I10368" i="16"/>
  <c r="J10368" i="16"/>
  <c r="L9442" i="16"/>
  <c r="C1092" i="16"/>
  <c r="D1093" i="16"/>
  <c r="B1092" i="16"/>
  <c r="B5498" i="16"/>
  <c r="C5498" i="16"/>
  <c r="J10061" i="16"/>
  <c r="J9137" i="16"/>
  <c r="B12104" i="16"/>
  <c r="C12104" i="16"/>
  <c r="F11233" i="16"/>
  <c r="J10967" i="16"/>
  <c r="J9907" i="16"/>
  <c r="J8107" i="16"/>
  <c r="I8107" i="16"/>
  <c r="E8108" i="16"/>
  <c r="H8107" i="16"/>
  <c r="F8107" i="16"/>
  <c r="K8107" i="16"/>
  <c r="L8107" i="16"/>
  <c r="C3799" i="16"/>
  <c r="B3799" i="16"/>
  <c r="L10369" i="16"/>
  <c r="C8895" i="16"/>
  <c r="B8895" i="16"/>
  <c r="C1284" i="16"/>
  <c r="B1284" i="16"/>
  <c r="D1285" i="16"/>
  <c r="D12107" i="16"/>
  <c r="C12105" i="16"/>
  <c r="D12106" i="16"/>
  <c r="B12105" i="16"/>
  <c r="D12108" i="16"/>
  <c r="H11233" i="16"/>
  <c r="B705" i="16"/>
  <c r="D706" i="16"/>
  <c r="C705" i="16"/>
  <c r="C3192" i="16"/>
  <c r="B3192" i="16"/>
  <c r="E10970" i="16"/>
  <c r="J7744" i="16"/>
  <c r="I7744" i="16"/>
  <c r="E7745" i="16"/>
  <c r="H7744" i="16"/>
  <c r="E10679" i="16"/>
  <c r="J10676" i="16"/>
  <c r="I10676" i="16"/>
  <c r="H10676" i="16"/>
  <c r="F10676" i="16"/>
  <c r="K10676" i="16"/>
  <c r="L10676" i="16"/>
  <c r="K8675" i="16"/>
  <c r="L8675" i="16"/>
  <c r="F10523" i="16"/>
  <c r="E10524" i="16"/>
  <c r="H10523" i="16"/>
  <c r="I10523" i="16"/>
  <c r="E11359" i="16"/>
  <c r="J11356" i="16"/>
  <c r="H11356" i="16"/>
  <c r="I11356" i="16"/>
  <c r="F11356" i="16"/>
  <c r="K11356" i="16"/>
  <c r="L10060" i="16"/>
  <c r="D3198" i="16"/>
  <c r="B3197" i="16"/>
  <c r="D3199" i="16"/>
  <c r="C3197" i="16"/>
  <c r="D3200" i="16"/>
  <c r="B8898" i="16"/>
  <c r="C8898" i="16"/>
  <c r="F8379" i="16"/>
  <c r="E8380" i="16"/>
  <c r="H8379" i="16"/>
  <c r="D900" i="16"/>
  <c r="B899" i="16"/>
  <c r="C899" i="16"/>
  <c r="K8829" i="16"/>
  <c r="L8829" i="16"/>
  <c r="I10677" i="16"/>
  <c r="E7982" i="16"/>
  <c r="F7979" i="16"/>
  <c r="K7979" i="16"/>
  <c r="L7979" i="16"/>
  <c r="J7979" i="16"/>
  <c r="I7979" i="16"/>
  <c r="H7979" i="16"/>
  <c r="C12107" i="16"/>
  <c r="B12107" i="16"/>
  <c r="B3802" i="16"/>
  <c r="C3802" i="16"/>
  <c r="E10217" i="16"/>
  <c r="F10214" i="16"/>
  <c r="K10214" i="16"/>
  <c r="L10214" i="16"/>
  <c r="J10214" i="16"/>
  <c r="I10214" i="16"/>
  <c r="H10214" i="16"/>
  <c r="B706" i="16"/>
  <c r="C706" i="16"/>
  <c r="D707" i="16"/>
  <c r="B1285" i="16"/>
  <c r="C1285" i="16"/>
  <c r="D1286" i="16"/>
  <c r="E10372" i="16"/>
  <c r="D3806" i="16"/>
  <c r="D3805" i="16"/>
  <c r="D3804" i="16"/>
  <c r="B3803" i="16"/>
  <c r="C3803" i="16"/>
  <c r="K9136" i="16"/>
  <c r="L9136" i="16"/>
  <c r="I10215" i="16"/>
  <c r="I11357" i="16"/>
  <c r="E11105" i="16"/>
  <c r="J11102" i="16"/>
  <c r="H11102" i="16"/>
  <c r="I11102" i="16"/>
  <c r="F11102" i="16"/>
  <c r="K11102" i="16"/>
  <c r="L11102" i="16"/>
  <c r="E8242" i="16"/>
  <c r="I8239" i="16"/>
  <c r="J8239" i="16"/>
  <c r="F8239" i="16"/>
  <c r="H8239" i="16"/>
  <c r="J10677" i="16"/>
  <c r="B5501" i="16"/>
  <c r="C5501" i="16"/>
  <c r="J7980" i="16"/>
  <c r="K10825" i="16"/>
  <c r="K11233" i="16"/>
  <c r="L11233" i="16"/>
  <c r="B1093" i="16"/>
  <c r="C1093" i="16"/>
  <c r="D1094" i="16"/>
  <c r="J10215" i="16"/>
  <c r="E8677" i="16"/>
  <c r="J8674" i="16"/>
  <c r="I8674" i="16"/>
  <c r="F8674" i="16"/>
  <c r="H8674" i="16"/>
  <c r="J11357" i="16"/>
  <c r="B1646" i="16"/>
  <c r="C1646" i="16"/>
  <c r="D1647" i="16"/>
  <c r="E10064" i="16"/>
  <c r="B3195" i="16"/>
  <c r="C3195" i="16"/>
  <c r="K8524" i="16"/>
  <c r="B8899" i="16"/>
  <c r="C8899" i="16"/>
  <c r="K9599" i="16"/>
  <c r="E11236" i="16"/>
  <c r="E8831" i="16"/>
  <c r="H8828" i="16"/>
  <c r="I8828" i="16"/>
  <c r="F8828" i="16"/>
  <c r="K8828" i="16"/>
  <c r="L8828" i="16"/>
  <c r="J8828" i="16"/>
  <c r="D2478" i="16"/>
  <c r="B2477" i="16"/>
  <c r="C2477" i="16"/>
  <c r="F2475" i="16"/>
  <c r="K2475" i="16"/>
  <c r="L2475" i="16"/>
  <c r="E9294" i="16"/>
  <c r="B3801" i="16"/>
  <c r="C3801" i="16"/>
  <c r="E9446" i="16"/>
  <c r="H9445" i="16"/>
  <c r="F9445" i="16"/>
  <c r="K9445" i="16"/>
  <c r="J9445" i="16"/>
  <c r="I9445" i="16"/>
  <c r="B5502" i="16"/>
  <c r="C5502" i="16"/>
  <c r="E10827" i="16"/>
  <c r="H10824" i="16"/>
  <c r="F10824" i="16"/>
  <c r="J10824" i="16"/>
  <c r="I10824" i="16"/>
  <c r="D465" i="16"/>
  <c r="B464" i="16"/>
  <c r="C464" i="16"/>
  <c r="E7861" i="16"/>
  <c r="I7858" i="16"/>
  <c r="H7858" i="16"/>
  <c r="J7858" i="16"/>
  <c r="F7858" i="16"/>
  <c r="K7858" i="16"/>
  <c r="L7858" i="16"/>
  <c r="J8675" i="16"/>
  <c r="E9755" i="16"/>
  <c r="J9752" i="16"/>
  <c r="I9752" i="16"/>
  <c r="F9752" i="16"/>
  <c r="K9752" i="16"/>
  <c r="L9752" i="16"/>
  <c r="H9752" i="16"/>
  <c r="B2008" i="16"/>
  <c r="C2008" i="16"/>
  <c r="D2009" i="16"/>
  <c r="B3196" i="16"/>
  <c r="C3196" i="16"/>
  <c r="E8526" i="16"/>
  <c r="J8523" i="16"/>
  <c r="I8523" i="16"/>
  <c r="F8523" i="16"/>
  <c r="H8523" i="16"/>
  <c r="E9601" i="16"/>
  <c r="J9598" i="16"/>
  <c r="I9598" i="16"/>
  <c r="H9598" i="16"/>
  <c r="F9598" i="16"/>
  <c r="K9598" i="16"/>
  <c r="L9598" i="16"/>
  <c r="J8829" i="16"/>
  <c r="D5505" i="16"/>
  <c r="C5503" i="16"/>
  <c r="D5504" i="16"/>
  <c r="B5503" i="16"/>
  <c r="D5506" i="16"/>
  <c r="I10825" i="16"/>
  <c r="D12109" i="16"/>
  <c r="B12108" i="16"/>
  <c r="D12111" i="16"/>
  <c r="C12108" i="16"/>
  <c r="D12110" i="16"/>
  <c r="E8109" i="16"/>
  <c r="H8106" i="16"/>
  <c r="F8106" i="16"/>
  <c r="K8106" i="16"/>
  <c r="L8106" i="16"/>
  <c r="J8106" i="16"/>
  <c r="I8106" i="16"/>
  <c r="E9140" i="16"/>
  <c r="F7859" i="16"/>
  <c r="K7859" i="16"/>
  <c r="L7859" i="16"/>
  <c r="I9753" i="16"/>
  <c r="L9753" i="16"/>
  <c r="E9910" i="16"/>
  <c r="L9291" i="16"/>
  <c r="D586" i="16"/>
  <c r="B585" i="16"/>
  <c r="C585" i="16"/>
  <c r="I8524" i="16"/>
  <c r="J8240" i="16"/>
  <c r="I9599" i="16"/>
  <c r="E8985" i="16"/>
  <c r="H8982" i="16"/>
  <c r="I8982" i="16"/>
  <c r="J8982" i="16"/>
  <c r="F8982" i="16"/>
  <c r="F10677" i="16"/>
  <c r="F2476" i="16"/>
  <c r="K2476" i="16"/>
  <c r="L2476" i="16"/>
  <c r="B342" i="16"/>
  <c r="C342" i="16"/>
  <c r="D343" i="16"/>
  <c r="I7980" i="16"/>
  <c r="D2672" i="16"/>
  <c r="B2671" i="16"/>
  <c r="C2671" i="16"/>
  <c r="B12106" i="16"/>
  <c r="C12106" i="16"/>
  <c r="F10215" i="16"/>
  <c r="K10215" i="16"/>
  <c r="L10215" i="16"/>
  <c r="F11357" i="16"/>
  <c r="K11357" i="16"/>
  <c r="L11357" i="16"/>
  <c r="K10966" i="16"/>
  <c r="L10966" i="16"/>
  <c r="J8524" i="16"/>
  <c r="D8901" i="16"/>
  <c r="B8900" i="16"/>
  <c r="D8903" i="16"/>
  <c r="C8900" i="16"/>
  <c r="D8902" i="16"/>
  <c r="H10677" i="16"/>
  <c r="K9290" i="16"/>
  <c r="L9290" i="16"/>
  <c r="F7980" i="16"/>
  <c r="K7980" i="16"/>
  <c r="E11237" i="16"/>
  <c r="H11236" i="16"/>
  <c r="F11236" i="16"/>
  <c r="K11236" i="16"/>
  <c r="D12114" i="16"/>
  <c r="D12113" i="16"/>
  <c r="C12111" i="16"/>
  <c r="D12112" i="16"/>
  <c r="B12111" i="16"/>
  <c r="K8239" i="16"/>
  <c r="L8239" i="16"/>
  <c r="E11106" i="16"/>
  <c r="D3809" i="16"/>
  <c r="D3808" i="16"/>
  <c r="C3806" i="16"/>
  <c r="D3807" i="16"/>
  <c r="B3806" i="16"/>
  <c r="E10218" i="16"/>
  <c r="E8381" i="16"/>
  <c r="F8378" i="16"/>
  <c r="K8378" i="16"/>
  <c r="L8378" i="16"/>
  <c r="I8378" i="16"/>
  <c r="H8378" i="16"/>
  <c r="J8378" i="16"/>
  <c r="B3199" i="16"/>
  <c r="C3199" i="16"/>
  <c r="E11360" i="16"/>
  <c r="B8902" i="16"/>
  <c r="C8902" i="16"/>
  <c r="D344" i="16"/>
  <c r="B343" i="16"/>
  <c r="C343" i="16"/>
  <c r="K10824" i="16"/>
  <c r="L10824" i="16"/>
  <c r="L9445" i="16"/>
  <c r="L9599" i="16"/>
  <c r="E10065" i="16"/>
  <c r="H10064" i="16"/>
  <c r="K8674" i="16"/>
  <c r="L8674" i="16"/>
  <c r="D708" i="16"/>
  <c r="C707" i="16"/>
  <c r="B707" i="16"/>
  <c r="E7983" i="16"/>
  <c r="K8379" i="16"/>
  <c r="C3805" i="16"/>
  <c r="B3805" i="16"/>
  <c r="B5505" i="16"/>
  <c r="C5505" i="16"/>
  <c r="E8986" i="16"/>
  <c r="E8110" i="16"/>
  <c r="L10825" i="16"/>
  <c r="J10372" i="16"/>
  <c r="I10372" i="16"/>
  <c r="E10373" i="16"/>
  <c r="H10372" i="16"/>
  <c r="F10372" i="16"/>
  <c r="K10372" i="16"/>
  <c r="I8379" i="16"/>
  <c r="B3198" i="16"/>
  <c r="C3198" i="16"/>
  <c r="J9294" i="16"/>
  <c r="I9294" i="16"/>
  <c r="E9295" i="16"/>
  <c r="H9294" i="16"/>
  <c r="F9294" i="16"/>
  <c r="K9294" i="16"/>
  <c r="B1094" i="16"/>
  <c r="C1094" i="16"/>
  <c r="D1095" i="16"/>
  <c r="K8523" i="16"/>
  <c r="L8523" i="16"/>
  <c r="C12109" i="16"/>
  <c r="B12109" i="16"/>
  <c r="D8906" i="16"/>
  <c r="D8905" i="16"/>
  <c r="D8904" i="16"/>
  <c r="B8903" i="16"/>
  <c r="C8903" i="16"/>
  <c r="E8527" i="16"/>
  <c r="E7862" i="16"/>
  <c r="E10828" i="16"/>
  <c r="E9447" i="16"/>
  <c r="J9444" i="16"/>
  <c r="I9444" i="16"/>
  <c r="H9444" i="16"/>
  <c r="F9444" i="16"/>
  <c r="K9444" i="16"/>
  <c r="E8832" i="16"/>
  <c r="E8243" i="16"/>
  <c r="J8379" i="16"/>
  <c r="E10525" i="16"/>
  <c r="F10522" i="16"/>
  <c r="K10522" i="16"/>
  <c r="L10522" i="16"/>
  <c r="J10522" i="16"/>
  <c r="H10522" i="16"/>
  <c r="I10522" i="16"/>
  <c r="E10680" i="16"/>
  <c r="I10970" i="16"/>
  <c r="E10971" i="16"/>
  <c r="H10970" i="16"/>
  <c r="F10970" i="16"/>
  <c r="K10970" i="16"/>
  <c r="J10970" i="16"/>
  <c r="E9141" i="16"/>
  <c r="F9140" i="16"/>
  <c r="K9140" i="16"/>
  <c r="H9140" i="16"/>
  <c r="D5507" i="16"/>
  <c r="B5506" i="16"/>
  <c r="C5506" i="16"/>
  <c r="D5509" i="16"/>
  <c r="D5508" i="16"/>
  <c r="L8524" i="16"/>
  <c r="C1647" i="16"/>
  <c r="D1648" i="16"/>
  <c r="B1647" i="16"/>
  <c r="E8678" i="16"/>
  <c r="L11356" i="16"/>
  <c r="J10523" i="16"/>
  <c r="E9911" i="16"/>
  <c r="H9910" i="16"/>
  <c r="K10677" i="16"/>
  <c r="L10677" i="16"/>
  <c r="E9756" i="16"/>
  <c r="D2479" i="16"/>
  <c r="B2478" i="16"/>
  <c r="C2478" i="16"/>
  <c r="B3804" i="16"/>
  <c r="C3804" i="16"/>
  <c r="K10523" i="16"/>
  <c r="L10523" i="16"/>
  <c r="H7743" i="16"/>
  <c r="I7743" i="16"/>
  <c r="J7743" i="16"/>
  <c r="F7743" i="16"/>
  <c r="C586" i="16"/>
  <c r="B586" i="16"/>
  <c r="D587" i="16"/>
  <c r="B8901" i="16"/>
  <c r="C8901" i="16"/>
  <c r="L7980" i="16"/>
  <c r="B2672" i="16"/>
  <c r="C2672" i="16"/>
  <c r="F2672" i="16"/>
  <c r="K2672" i="16"/>
  <c r="L2672" i="16"/>
  <c r="D2673" i="16"/>
  <c r="K8982" i="16"/>
  <c r="L8982" i="16"/>
  <c r="B12110" i="16"/>
  <c r="C12110" i="16"/>
  <c r="B5504" i="16"/>
  <c r="C5504" i="16"/>
  <c r="E9602" i="16"/>
  <c r="C2009" i="16"/>
  <c r="D2010" i="16"/>
  <c r="B2009" i="16"/>
  <c r="C465" i="16"/>
  <c r="D466" i="16"/>
  <c r="B465" i="16"/>
  <c r="B1286" i="16"/>
  <c r="C1286" i="16"/>
  <c r="D1287" i="16"/>
  <c r="D901" i="16"/>
  <c r="B900" i="16"/>
  <c r="C900" i="16"/>
  <c r="D3203" i="16"/>
  <c r="D3201" i="16"/>
  <c r="B3200" i="16"/>
  <c r="C3200" i="16"/>
  <c r="D3202" i="16"/>
  <c r="F7744" i="16"/>
  <c r="K7744" i="16"/>
  <c r="L7744" i="16"/>
  <c r="D5512" i="16"/>
  <c r="D5511" i="16"/>
  <c r="D5510" i="16"/>
  <c r="B5509" i="16"/>
  <c r="C5509" i="16"/>
  <c r="E9912" i="16"/>
  <c r="J9909" i="16"/>
  <c r="I9909" i="16"/>
  <c r="H9909" i="16"/>
  <c r="F9909" i="16"/>
  <c r="K9909" i="16"/>
  <c r="L9909" i="16"/>
  <c r="L10970" i="16"/>
  <c r="I8243" i="16"/>
  <c r="E8244" i="16"/>
  <c r="H8243" i="16"/>
  <c r="B8905" i="16"/>
  <c r="C8905" i="16"/>
  <c r="L9294" i="16"/>
  <c r="L10372" i="16"/>
  <c r="E8111" i="16"/>
  <c r="H8110" i="16"/>
  <c r="F8110" i="16"/>
  <c r="E7984" i="16"/>
  <c r="H7983" i="16"/>
  <c r="I7983" i="16"/>
  <c r="J7983" i="16"/>
  <c r="F7983" i="16"/>
  <c r="E10066" i="16"/>
  <c r="J10063" i="16"/>
  <c r="I10063" i="16"/>
  <c r="F10063" i="16"/>
  <c r="K10063" i="16"/>
  <c r="L10063" i="16"/>
  <c r="H10063" i="16"/>
  <c r="B344" i="16"/>
  <c r="C344" i="16"/>
  <c r="D345" i="16"/>
  <c r="B12113" i="16"/>
  <c r="C12113" i="16"/>
  <c r="E9757" i="16"/>
  <c r="H9756" i="16"/>
  <c r="F9756" i="16"/>
  <c r="I9756" i="16"/>
  <c r="J9756" i="16"/>
  <c r="C5507" i="16"/>
  <c r="B5507" i="16"/>
  <c r="L9444" i="16"/>
  <c r="F10828" i="16"/>
  <c r="E10829" i="16"/>
  <c r="H10828" i="16"/>
  <c r="J10828" i="16"/>
  <c r="I10828" i="16"/>
  <c r="D8909" i="16"/>
  <c r="D8908" i="16"/>
  <c r="D8907" i="16"/>
  <c r="B8906" i="16"/>
  <c r="C8906" i="16"/>
  <c r="I10064" i="16"/>
  <c r="D12117" i="16"/>
  <c r="D12116" i="16"/>
  <c r="C12114" i="16"/>
  <c r="D12115" i="16"/>
  <c r="B12114" i="16"/>
  <c r="B3201" i="16"/>
  <c r="C3201" i="16"/>
  <c r="C587" i="16"/>
  <c r="B587" i="16"/>
  <c r="D588" i="16"/>
  <c r="I9910" i="16"/>
  <c r="B2673" i="16"/>
  <c r="C2673" i="16"/>
  <c r="D2674" i="16"/>
  <c r="F2671" i="16"/>
  <c r="K2671" i="16"/>
  <c r="L2671" i="16"/>
  <c r="C1648" i="16"/>
  <c r="D1649" i="16"/>
  <c r="B1648" i="16"/>
  <c r="E10972" i="16"/>
  <c r="J10969" i="16"/>
  <c r="I10969" i="16"/>
  <c r="H10969" i="16"/>
  <c r="F10969" i="16"/>
  <c r="K10969" i="16"/>
  <c r="E8528" i="16"/>
  <c r="E9296" i="16"/>
  <c r="H9293" i="16"/>
  <c r="F9293" i="16"/>
  <c r="K9293" i="16"/>
  <c r="L9293" i="16"/>
  <c r="J9293" i="16"/>
  <c r="I9293" i="16"/>
  <c r="E10374" i="16"/>
  <c r="J10371" i="16"/>
  <c r="I10371" i="16"/>
  <c r="F10371" i="16"/>
  <c r="K10371" i="16"/>
  <c r="L10371" i="16"/>
  <c r="H10371" i="16"/>
  <c r="J10064" i="16"/>
  <c r="F11106" i="16"/>
  <c r="K11106" i="16"/>
  <c r="L11106" i="16"/>
  <c r="E11107" i="16"/>
  <c r="H11106" i="16"/>
  <c r="J11106" i="16"/>
  <c r="I11106" i="16"/>
  <c r="B3202" i="16"/>
  <c r="C3202" i="16"/>
  <c r="B8904" i="16"/>
  <c r="C8904" i="16"/>
  <c r="F11360" i="16"/>
  <c r="K11360" i="16"/>
  <c r="L11360" i="16"/>
  <c r="E11361" i="16"/>
  <c r="C3807" i="16"/>
  <c r="B3807" i="16"/>
  <c r="C1287" i="16"/>
  <c r="D1288" i="16"/>
  <c r="B1287" i="16"/>
  <c r="D467" i="16"/>
  <c r="B466" i="16"/>
  <c r="C466" i="16"/>
  <c r="E9142" i="16"/>
  <c r="J9139" i="16"/>
  <c r="H9139" i="16"/>
  <c r="F9139" i="16"/>
  <c r="K9139" i="16"/>
  <c r="L9139" i="16"/>
  <c r="I9139" i="16"/>
  <c r="I7862" i="16"/>
  <c r="E7863" i="16"/>
  <c r="H7862" i="16"/>
  <c r="F7862" i="16"/>
  <c r="L8379" i="16"/>
  <c r="C708" i="16"/>
  <c r="B708" i="16"/>
  <c r="D709" i="16"/>
  <c r="E8382" i="16"/>
  <c r="E11238" i="16"/>
  <c r="H11235" i="16"/>
  <c r="F11235" i="16"/>
  <c r="K11235" i="16"/>
  <c r="L11235" i="16"/>
  <c r="I11235" i="16"/>
  <c r="J11235" i="16"/>
  <c r="E9603" i="16"/>
  <c r="H9602" i="16"/>
  <c r="D2480" i="16"/>
  <c r="B2479" i="16"/>
  <c r="C2479" i="16"/>
  <c r="J9910" i="16"/>
  <c r="I9140" i="16"/>
  <c r="L9140" i="16"/>
  <c r="E10526" i="16"/>
  <c r="E9448" i="16"/>
  <c r="E8987" i="16"/>
  <c r="H8986" i="16"/>
  <c r="C3808" i="16"/>
  <c r="B3808" i="16"/>
  <c r="I11236" i="16"/>
  <c r="L11236" i="16"/>
  <c r="E10219" i="16"/>
  <c r="J10218" i="16"/>
  <c r="D3206" i="16"/>
  <c r="D3205" i="16"/>
  <c r="C3203" i="16"/>
  <c r="B3203" i="16"/>
  <c r="D3204" i="16"/>
  <c r="K7743" i="16"/>
  <c r="L7743" i="16"/>
  <c r="B901" i="16"/>
  <c r="C901" i="16"/>
  <c r="D902" i="16"/>
  <c r="D2011" i="16"/>
  <c r="C2010" i="16"/>
  <c r="B2010" i="16"/>
  <c r="F9910" i="16"/>
  <c r="K9910" i="16"/>
  <c r="L9910" i="16"/>
  <c r="E8679" i="16"/>
  <c r="J8678" i="16"/>
  <c r="B5508" i="16"/>
  <c r="C5508" i="16"/>
  <c r="J9140" i="16"/>
  <c r="I10680" i="16"/>
  <c r="E10681" i="16"/>
  <c r="H10680" i="16"/>
  <c r="F10680" i="16"/>
  <c r="K10680" i="16"/>
  <c r="J10680" i="16"/>
  <c r="J8832" i="16"/>
  <c r="E8833" i="16"/>
  <c r="H8832" i="16"/>
  <c r="B1095" i="16"/>
  <c r="C1095" i="16"/>
  <c r="D1096" i="16"/>
  <c r="F10064" i="16"/>
  <c r="K10064" i="16"/>
  <c r="L10064" i="16"/>
  <c r="D3811" i="16"/>
  <c r="C3809" i="16"/>
  <c r="D3810" i="16"/>
  <c r="B3809" i="16"/>
  <c r="D3812" i="16"/>
  <c r="B12112" i="16"/>
  <c r="C12112" i="16"/>
  <c r="J11236" i="16"/>
  <c r="D1289" i="16"/>
  <c r="B1288" i="16"/>
  <c r="C1288" i="16"/>
  <c r="E8529" i="16"/>
  <c r="J8526" i="16"/>
  <c r="I8526" i="16"/>
  <c r="H8526" i="16"/>
  <c r="F8526" i="16"/>
  <c r="K8526" i="16"/>
  <c r="L8526" i="16"/>
  <c r="D8911" i="16"/>
  <c r="D8910" i="16"/>
  <c r="B8909" i="16"/>
  <c r="C8909" i="16"/>
  <c r="D8912" i="16"/>
  <c r="K8110" i="16"/>
  <c r="E8834" i="16"/>
  <c r="H8831" i="16"/>
  <c r="F8831" i="16"/>
  <c r="I8831" i="16"/>
  <c r="J8831" i="16"/>
  <c r="B3204" i="16"/>
  <c r="C3204" i="16"/>
  <c r="I10218" i="16"/>
  <c r="F8986" i="16"/>
  <c r="K8986" i="16"/>
  <c r="E9604" i="16"/>
  <c r="I9601" i="16"/>
  <c r="H9601" i="16"/>
  <c r="F9601" i="16"/>
  <c r="J9601" i="16"/>
  <c r="L10969" i="16"/>
  <c r="B12116" i="16"/>
  <c r="C12116" i="16"/>
  <c r="C345" i="16"/>
  <c r="B345" i="16"/>
  <c r="D346" i="16"/>
  <c r="K7983" i="16"/>
  <c r="L7983" i="16"/>
  <c r="E8245" i="16"/>
  <c r="J8242" i="16"/>
  <c r="H8242" i="16"/>
  <c r="I8242" i="16"/>
  <c r="F8242" i="16"/>
  <c r="K8242" i="16"/>
  <c r="L8242" i="16"/>
  <c r="E9913" i="16"/>
  <c r="E10067" i="16"/>
  <c r="B3811" i="16"/>
  <c r="C3811" i="16"/>
  <c r="I8832" i="16"/>
  <c r="E9449" i="16"/>
  <c r="J9448" i="16"/>
  <c r="F9602" i="16"/>
  <c r="K9602" i="16"/>
  <c r="E8383" i="16"/>
  <c r="H8382" i="16"/>
  <c r="F8382" i="16"/>
  <c r="K8382" i="16"/>
  <c r="K7862" i="16"/>
  <c r="L7862" i="16"/>
  <c r="D2675" i="16"/>
  <c r="B2674" i="16"/>
  <c r="C2674" i="16"/>
  <c r="D12119" i="16"/>
  <c r="C12117" i="16"/>
  <c r="D12118" i="16"/>
  <c r="B12117" i="16"/>
  <c r="D12120" i="16"/>
  <c r="E8112" i="16"/>
  <c r="F8109" i="16"/>
  <c r="H8109" i="16"/>
  <c r="J8109" i="16"/>
  <c r="I8109" i="16"/>
  <c r="E10220" i="16"/>
  <c r="H10217" i="16"/>
  <c r="F10217" i="16"/>
  <c r="K10217" i="16"/>
  <c r="J10217" i="16"/>
  <c r="I10217" i="16"/>
  <c r="K9756" i="16"/>
  <c r="L9756" i="16"/>
  <c r="J8243" i="16"/>
  <c r="B5510" i="16"/>
  <c r="C5510" i="16"/>
  <c r="B3810" i="16"/>
  <c r="C3810" i="16"/>
  <c r="E8988" i="16"/>
  <c r="I8985" i="16"/>
  <c r="F8985" i="16"/>
  <c r="H8985" i="16"/>
  <c r="J8985" i="16"/>
  <c r="B2480" i="16"/>
  <c r="C2480" i="16"/>
  <c r="D2481" i="16"/>
  <c r="F2478" i="16"/>
  <c r="K2478" i="16"/>
  <c r="L2478" i="16"/>
  <c r="E9143" i="16"/>
  <c r="E9297" i="16"/>
  <c r="D1097" i="16"/>
  <c r="B1096" i="16"/>
  <c r="C1096" i="16"/>
  <c r="B2011" i="16"/>
  <c r="C2011" i="16"/>
  <c r="D2012" i="16"/>
  <c r="B3205" i="16"/>
  <c r="C3205" i="16"/>
  <c r="I8986" i="16"/>
  <c r="E7864" i="16"/>
  <c r="I7861" i="16"/>
  <c r="J7861" i="16"/>
  <c r="F7861" i="16"/>
  <c r="K7861" i="16"/>
  <c r="L7861" i="16"/>
  <c r="H7861" i="16"/>
  <c r="J11359" i="16"/>
  <c r="F11359" i="16"/>
  <c r="K11359" i="16"/>
  <c r="L11359" i="16"/>
  <c r="J8527" i="16"/>
  <c r="E10830" i="16"/>
  <c r="J10827" i="16"/>
  <c r="I10827" i="16"/>
  <c r="H10827" i="16"/>
  <c r="F10827" i="16"/>
  <c r="K10827" i="16"/>
  <c r="L10827" i="16"/>
  <c r="I8527" i="16"/>
  <c r="E10973" i="16"/>
  <c r="B8907" i="16"/>
  <c r="C8907" i="16"/>
  <c r="K10828" i="16"/>
  <c r="L10828" i="16"/>
  <c r="E9758" i="16"/>
  <c r="F9755" i="16"/>
  <c r="K9755" i="16"/>
  <c r="L9755" i="16"/>
  <c r="J9755" i="16"/>
  <c r="I9755" i="16"/>
  <c r="H9755" i="16"/>
  <c r="E7985" i="16"/>
  <c r="F7982" i="16"/>
  <c r="K7982" i="16"/>
  <c r="L7982" i="16"/>
  <c r="I7982" i="16"/>
  <c r="H7982" i="16"/>
  <c r="J7982" i="16"/>
  <c r="B5511" i="16"/>
  <c r="C5511" i="16"/>
  <c r="E8680" i="16"/>
  <c r="F8677" i="16"/>
  <c r="I8677" i="16"/>
  <c r="H8677" i="16"/>
  <c r="J8677" i="16"/>
  <c r="L10680" i="16"/>
  <c r="I8678" i="16"/>
  <c r="B902" i="16"/>
  <c r="C902" i="16"/>
  <c r="D903" i="16"/>
  <c r="D3208" i="16"/>
  <c r="C3206" i="16"/>
  <c r="D3207" i="16"/>
  <c r="B3206" i="16"/>
  <c r="D3209" i="16"/>
  <c r="I9602" i="16"/>
  <c r="B709" i="16"/>
  <c r="C709" i="16"/>
  <c r="D710" i="16"/>
  <c r="J7862" i="16"/>
  <c r="J11360" i="16"/>
  <c r="E10375" i="16"/>
  <c r="F8527" i="16"/>
  <c r="K8527" i="16"/>
  <c r="L8527" i="16"/>
  <c r="B588" i="16"/>
  <c r="C588" i="16"/>
  <c r="D589" i="16"/>
  <c r="J8110" i="16"/>
  <c r="D5515" i="16"/>
  <c r="D5514" i="16"/>
  <c r="D5513" i="16"/>
  <c r="B5512" i="16"/>
  <c r="C5512" i="16"/>
  <c r="J8986" i="16"/>
  <c r="J10526" i="16"/>
  <c r="E10527" i="16"/>
  <c r="H10526" i="16"/>
  <c r="F10526" i="16"/>
  <c r="K10526" i="16"/>
  <c r="F2479" i="16"/>
  <c r="K2479" i="16"/>
  <c r="L2479" i="16"/>
  <c r="D468" i="16"/>
  <c r="C467" i="16"/>
  <c r="B467" i="16"/>
  <c r="D3813" i="16"/>
  <c r="B3812" i="16"/>
  <c r="D3815" i="16"/>
  <c r="D3814" i="16"/>
  <c r="C3812" i="16"/>
  <c r="F8678" i="16"/>
  <c r="F10218" i="16"/>
  <c r="F8832" i="16"/>
  <c r="K8832" i="16"/>
  <c r="L8832" i="16"/>
  <c r="E10682" i="16"/>
  <c r="H10679" i="16"/>
  <c r="F10679" i="16"/>
  <c r="K10679" i="16"/>
  <c r="I10679" i="16"/>
  <c r="J10679" i="16"/>
  <c r="H8678" i="16"/>
  <c r="H10218" i="16"/>
  <c r="J9602" i="16"/>
  <c r="E11239" i="16"/>
  <c r="E11108" i="16"/>
  <c r="J11105" i="16"/>
  <c r="I11105" i="16"/>
  <c r="H11105" i="16"/>
  <c r="F11105" i="16"/>
  <c r="K11105" i="16"/>
  <c r="H8527" i="16"/>
  <c r="B1649" i="16"/>
  <c r="D1650" i="16"/>
  <c r="C1649" i="16"/>
  <c r="C12115" i="16"/>
  <c r="B12115" i="16"/>
  <c r="B8908" i="16"/>
  <c r="C8908" i="16"/>
  <c r="I8110" i="16"/>
  <c r="F8243" i="16"/>
  <c r="K8243" i="16"/>
  <c r="L8243" i="16"/>
  <c r="B903" i="16"/>
  <c r="C903" i="16"/>
  <c r="D904" i="16"/>
  <c r="B1097" i="16"/>
  <c r="C1097" i="16"/>
  <c r="D1098" i="16"/>
  <c r="I9448" i="16"/>
  <c r="L8986" i="16"/>
  <c r="E8835" i="16"/>
  <c r="D1651" i="16"/>
  <c r="B1650" i="16"/>
  <c r="C1650" i="16"/>
  <c r="D711" i="16"/>
  <c r="B710" i="16"/>
  <c r="C710" i="16"/>
  <c r="B3208" i="16"/>
  <c r="C3208" i="16"/>
  <c r="B3814" i="16"/>
  <c r="C3814" i="16"/>
  <c r="K8677" i="16"/>
  <c r="L8677" i="16"/>
  <c r="E7986" i="16"/>
  <c r="J9143" i="16"/>
  <c r="I9143" i="16"/>
  <c r="E9144" i="16"/>
  <c r="H9143" i="16"/>
  <c r="F9143" i="16"/>
  <c r="K9143" i="16"/>
  <c r="L9143" i="16"/>
  <c r="B12119" i="16"/>
  <c r="C12119" i="16"/>
  <c r="E8384" i="16"/>
  <c r="J8381" i="16"/>
  <c r="I8381" i="16"/>
  <c r="F8381" i="16"/>
  <c r="H8381" i="16"/>
  <c r="L8110" i="16"/>
  <c r="E10221" i="16"/>
  <c r="B12118" i="16"/>
  <c r="C12118" i="16"/>
  <c r="L8382" i="16"/>
  <c r="E9450" i="16"/>
  <c r="J9447" i="16"/>
  <c r="I9447" i="16"/>
  <c r="F9447" i="16"/>
  <c r="K9447" i="16"/>
  <c r="H9447" i="16"/>
  <c r="E10068" i="16"/>
  <c r="H10067" i="16"/>
  <c r="F10067" i="16"/>
  <c r="K10067" i="16"/>
  <c r="L10067" i="16"/>
  <c r="I10067" i="16"/>
  <c r="J10067" i="16"/>
  <c r="E9605" i="16"/>
  <c r="E11240" i="16"/>
  <c r="H11239" i="16"/>
  <c r="F11239" i="16"/>
  <c r="I11239" i="16"/>
  <c r="L10679" i="16"/>
  <c r="D3818" i="16"/>
  <c r="D3817" i="16"/>
  <c r="D3816" i="16"/>
  <c r="B3815" i="16"/>
  <c r="C3815" i="16"/>
  <c r="C5514" i="16"/>
  <c r="B5514" i="16"/>
  <c r="E8681" i="16"/>
  <c r="L11105" i="16"/>
  <c r="E10528" i="16"/>
  <c r="F10525" i="16"/>
  <c r="K10525" i="16"/>
  <c r="J10525" i="16"/>
  <c r="H10525" i="16"/>
  <c r="I10525" i="16"/>
  <c r="D5517" i="16"/>
  <c r="D5516" i="16"/>
  <c r="B5515" i="16"/>
  <c r="C5515" i="16"/>
  <c r="D5518" i="16"/>
  <c r="E10376" i="16"/>
  <c r="F10375" i="16"/>
  <c r="K10375" i="16"/>
  <c r="H10375" i="16"/>
  <c r="E7865" i="16"/>
  <c r="E10683" i="16"/>
  <c r="B3813" i="16"/>
  <c r="C3813" i="16"/>
  <c r="I10526" i="16"/>
  <c r="L10526" i="16"/>
  <c r="D3210" i="16"/>
  <c r="B3209" i="16"/>
  <c r="D3211" i="16"/>
  <c r="C3209" i="16"/>
  <c r="D3212" i="16"/>
  <c r="K8985" i="16"/>
  <c r="L8985" i="16"/>
  <c r="I8382" i="16"/>
  <c r="D8913" i="16"/>
  <c r="B8912" i="16"/>
  <c r="D8915" i="16"/>
  <c r="C8912" i="16"/>
  <c r="D8914" i="16"/>
  <c r="C5513" i="16"/>
  <c r="B5513" i="16"/>
  <c r="E10974" i="16"/>
  <c r="J10973" i="16"/>
  <c r="H10973" i="16"/>
  <c r="I10973" i="16"/>
  <c r="E10831" i="16"/>
  <c r="K8109" i="16"/>
  <c r="L8109" i="16"/>
  <c r="F2675" i="16"/>
  <c r="K2675" i="16"/>
  <c r="L2675" i="16"/>
  <c r="C2675" i="16"/>
  <c r="D2676" i="16"/>
  <c r="B2675" i="16"/>
  <c r="J8382" i="16"/>
  <c r="E8246" i="16"/>
  <c r="E8530" i="16"/>
  <c r="K10218" i="16"/>
  <c r="L10218" i="16"/>
  <c r="B589" i="16"/>
  <c r="C589" i="16"/>
  <c r="D590" i="16"/>
  <c r="B3207" i="16"/>
  <c r="C3207" i="16"/>
  <c r="E9759" i="16"/>
  <c r="B2012" i="16"/>
  <c r="C2012" i="16"/>
  <c r="D2013" i="16"/>
  <c r="J9297" i="16"/>
  <c r="I9297" i="16"/>
  <c r="E9298" i="16"/>
  <c r="H9297" i="16"/>
  <c r="F9297" i="16"/>
  <c r="K9297" i="16"/>
  <c r="E8989" i="16"/>
  <c r="E8113" i="16"/>
  <c r="L9602" i="16"/>
  <c r="K9601" i="16"/>
  <c r="L9601" i="16"/>
  <c r="C8910" i="16"/>
  <c r="B8910" i="16"/>
  <c r="E11109" i="16"/>
  <c r="K8678" i="16"/>
  <c r="L8678" i="16"/>
  <c r="C468" i="16"/>
  <c r="D469" i="16"/>
  <c r="B468" i="16"/>
  <c r="L10217" i="16"/>
  <c r="D12121" i="16"/>
  <c r="B12120" i="16"/>
  <c r="D12123" i="16"/>
  <c r="C12120" i="16"/>
  <c r="D12122" i="16"/>
  <c r="F9448" i="16"/>
  <c r="F9913" i="16"/>
  <c r="E9914" i="16"/>
  <c r="I9913" i="16"/>
  <c r="H9913" i="16"/>
  <c r="J9913" i="16"/>
  <c r="B346" i="16"/>
  <c r="C346" i="16"/>
  <c r="D347" i="16"/>
  <c r="D2482" i="16"/>
  <c r="B2481" i="16"/>
  <c r="C2481" i="16"/>
  <c r="H9448" i="16"/>
  <c r="K8831" i="16"/>
  <c r="L8831" i="16"/>
  <c r="B8911" i="16"/>
  <c r="C8911" i="16"/>
  <c r="C1289" i="16"/>
  <c r="B1289" i="16"/>
  <c r="D1290" i="16"/>
  <c r="D1652" i="16"/>
  <c r="B1651" i="16"/>
  <c r="C1651" i="16"/>
  <c r="D1099" i="16"/>
  <c r="B1098" i="16"/>
  <c r="C1098" i="16"/>
  <c r="I8989" i="16"/>
  <c r="E8990" i="16"/>
  <c r="H8989" i="16"/>
  <c r="F8989" i="16"/>
  <c r="K8989" i="16"/>
  <c r="J8989" i="16"/>
  <c r="B2013" i="16"/>
  <c r="D2014" i="16"/>
  <c r="C2013" i="16"/>
  <c r="J8246" i="16"/>
  <c r="E8247" i="16"/>
  <c r="H8246" i="16"/>
  <c r="F8246" i="16"/>
  <c r="K8246" i="16"/>
  <c r="D8918" i="16"/>
  <c r="D8917" i="16"/>
  <c r="B8915" i="16"/>
  <c r="C8915" i="16"/>
  <c r="D8916" i="16"/>
  <c r="E10684" i="16"/>
  <c r="I10683" i="16"/>
  <c r="J10683" i="16"/>
  <c r="B3816" i="16"/>
  <c r="C3816" i="16"/>
  <c r="E9451" i="16"/>
  <c r="B8914" i="16"/>
  <c r="C8914" i="16"/>
  <c r="E10529" i="16"/>
  <c r="E10222" i="16"/>
  <c r="H10221" i="16"/>
  <c r="F10221" i="16"/>
  <c r="K10221" i="16"/>
  <c r="D12126" i="16"/>
  <c r="D12125" i="16"/>
  <c r="D12124" i="16"/>
  <c r="B12123" i="16"/>
  <c r="C12123" i="16"/>
  <c r="B3211" i="16"/>
  <c r="C3211" i="16"/>
  <c r="B5516" i="16"/>
  <c r="C5516" i="16"/>
  <c r="K11239" i="16"/>
  <c r="L11239" i="16"/>
  <c r="E8385" i="16"/>
  <c r="B1290" i="16"/>
  <c r="D1291" i="16"/>
  <c r="C1290" i="16"/>
  <c r="B12121" i="16"/>
  <c r="C12121" i="16"/>
  <c r="B5517" i="16"/>
  <c r="C5517" i="16"/>
  <c r="E11241" i="16"/>
  <c r="J11238" i="16"/>
  <c r="I11238" i="16"/>
  <c r="H11238" i="16"/>
  <c r="F11238" i="16"/>
  <c r="E9915" i="16"/>
  <c r="I9912" i="16"/>
  <c r="H9912" i="16"/>
  <c r="F9912" i="16"/>
  <c r="K9912" i="16"/>
  <c r="L9912" i="16"/>
  <c r="J9912" i="16"/>
  <c r="E9760" i="16"/>
  <c r="I9759" i="16"/>
  <c r="H9759" i="16"/>
  <c r="E10975" i="16"/>
  <c r="I10972" i="16"/>
  <c r="H10972" i="16"/>
  <c r="F10972" i="16"/>
  <c r="K10972" i="16"/>
  <c r="J10972" i="16"/>
  <c r="B8913" i="16"/>
  <c r="C8913" i="16"/>
  <c r="E10377" i="16"/>
  <c r="J10374" i="16"/>
  <c r="I10374" i="16"/>
  <c r="H10374" i="16"/>
  <c r="F10374" i="16"/>
  <c r="K10374" i="16"/>
  <c r="C3817" i="16"/>
  <c r="B3817" i="16"/>
  <c r="E8836" i="16"/>
  <c r="H8835" i="16"/>
  <c r="F8835" i="16"/>
  <c r="K8835" i="16"/>
  <c r="C904" i="16"/>
  <c r="D905" i="16"/>
  <c r="B904" i="16"/>
  <c r="F10973" i="16"/>
  <c r="K10973" i="16"/>
  <c r="L10973" i="16"/>
  <c r="I10375" i="16"/>
  <c r="L10375" i="16"/>
  <c r="C3818" i="16"/>
  <c r="D3819" i="16"/>
  <c r="B3818" i="16"/>
  <c r="E10069" i="16"/>
  <c r="H10066" i="16"/>
  <c r="F10066" i="16"/>
  <c r="J10066" i="16"/>
  <c r="I10066" i="16"/>
  <c r="J11109" i="16"/>
  <c r="I11109" i="16"/>
  <c r="E11110" i="16"/>
  <c r="H11109" i="16"/>
  <c r="F11109" i="16"/>
  <c r="K9448" i="16"/>
  <c r="L9448" i="16"/>
  <c r="E7866" i="16"/>
  <c r="H7865" i="16"/>
  <c r="F7865" i="16"/>
  <c r="K7865" i="16"/>
  <c r="J10375" i="16"/>
  <c r="E8682" i="16"/>
  <c r="H8681" i="16"/>
  <c r="K8381" i="16"/>
  <c r="L8381" i="16"/>
  <c r="E9145" i="16"/>
  <c r="J9142" i="16"/>
  <c r="I9142" i="16"/>
  <c r="F9142" i="16"/>
  <c r="H9142" i="16"/>
  <c r="J7986" i="16"/>
  <c r="I7986" i="16"/>
  <c r="F7986" i="16"/>
  <c r="E7987" i="16"/>
  <c r="C711" i="16"/>
  <c r="B711" i="16"/>
  <c r="D712" i="16"/>
  <c r="B3210" i="16"/>
  <c r="C3210" i="16"/>
  <c r="D2483" i="16"/>
  <c r="F2482" i="16"/>
  <c r="K2482" i="16"/>
  <c r="L2482" i="16"/>
  <c r="B2482" i="16"/>
  <c r="C2482" i="16"/>
  <c r="K9913" i="16"/>
  <c r="L9913" i="16"/>
  <c r="L9297" i="16"/>
  <c r="B347" i="16"/>
  <c r="C347" i="16"/>
  <c r="D348" i="16"/>
  <c r="B12122" i="16"/>
  <c r="C12122" i="16"/>
  <c r="D470" i="16"/>
  <c r="B469" i="16"/>
  <c r="C469" i="16"/>
  <c r="J8113" i="16"/>
  <c r="I8113" i="16"/>
  <c r="E8114" i="16"/>
  <c r="H8113" i="16"/>
  <c r="E9299" i="16"/>
  <c r="J9296" i="16"/>
  <c r="I9296" i="16"/>
  <c r="H9296" i="16"/>
  <c r="F9296" i="16"/>
  <c r="K9296" i="16"/>
  <c r="L9296" i="16"/>
  <c r="D591" i="16"/>
  <c r="B590" i="16"/>
  <c r="C590" i="16"/>
  <c r="E8531" i="16"/>
  <c r="H8530" i="16"/>
  <c r="B2676" i="16"/>
  <c r="D2677" i="16"/>
  <c r="C2676" i="16"/>
  <c r="F2674" i="16"/>
  <c r="K2674" i="16"/>
  <c r="L2674" i="16"/>
  <c r="E10832" i="16"/>
  <c r="H10831" i="16"/>
  <c r="D3213" i="16"/>
  <c r="B3212" i="16"/>
  <c r="C3212" i="16"/>
  <c r="D5519" i="16"/>
  <c r="B5518" i="16"/>
  <c r="C5518" i="16"/>
  <c r="D5521" i="16"/>
  <c r="D5520" i="16"/>
  <c r="L10525" i="16"/>
  <c r="J11239" i="16"/>
  <c r="E9606" i="16"/>
  <c r="H9605" i="16"/>
  <c r="F9605" i="16"/>
  <c r="K9605" i="16"/>
  <c r="L9447" i="16"/>
  <c r="E11242" i="16"/>
  <c r="E10833" i="16"/>
  <c r="H10830" i="16"/>
  <c r="I10830" i="16"/>
  <c r="J10830" i="16"/>
  <c r="F10830" i="16"/>
  <c r="E8532" i="16"/>
  <c r="H8529" i="16"/>
  <c r="F8529" i="16"/>
  <c r="I8529" i="16"/>
  <c r="J8529" i="16"/>
  <c r="E10976" i="16"/>
  <c r="E8683" i="16"/>
  <c r="H8680" i="16"/>
  <c r="F8680" i="16"/>
  <c r="K8680" i="16"/>
  <c r="L8680" i="16"/>
  <c r="I8680" i="16"/>
  <c r="J8680" i="16"/>
  <c r="I7864" i="16"/>
  <c r="H7864" i="16"/>
  <c r="F7864" i="16"/>
  <c r="K7864" i="16"/>
  <c r="L7864" i="16"/>
  <c r="J7864" i="16"/>
  <c r="E8837" i="16"/>
  <c r="J8834" i="16"/>
  <c r="I8834" i="16"/>
  <c r="H8834" i="16"/>
  <c r="F8834" i="16"/>
  <c r="E10378" i="16"/>
  <c r="J8385" i="16"/>
  <c r="I8385" i="16"/>
  <c r="E8386" i="16"/>
  <c r="H8385" i="16"/>
  <c r="F8385" i="16"/>
  <c r="E10223" i="16"/>
  <c r="H10220" i="16"/>
  <c r="F10220" i="16"/>
  <c r="K10220" i="16"/>
  <c r="L10220" i="16"/>
  <c r="I10220" i="16"/>
  <c r="J10220" i="16"/>
  <c r="B8917" i="16"/>
  <c r="C8917" i="16"/>
  <c r="C2014" i="16"/>
  <c r="B2014" i="16"/>
  <c r="D2015" i="16"/>
  <c r="D1100" i="16"/>
  <c r="B1099" i="16"/>
  <c r="C1099" i="16"/>
  <c r="D3822" i="16"/>
  <c r="D3821" i="16"/>
  <c r="B3819" i="16"/>
  <c r="C3819" i="16"/>
  <c r="D3820" i="16"/>
  <c r="D5524" i="16"/>
  <c r="D5523" i="16"/>
  <c r="D5522" i="16"/>
  <c r="B5521" i="16"/>
  <c r="C5521" i="16"/>
  <c r="E9607" i="16"/>
  <c r="H9604" i="16"/>
  <c r="J9604" i="16"/>
  <c r="I9604" i="16"/>
  <c r="F9604" i="16"/>
  <c r="K9604" i="16"/>
  <c r="F8530" i="16"/>
  <c r="K8530" i="16"/>
  <c r="J10831" i="16"/>
  <c r="C470" i="16"/>
  <c r="B470" i="16"/>
  <c r="B712" i="16"/>
  <c r="C712" i="16"/>
  <c r="D713" i="16"/>
  <c r="F8681" i="16"/>
  <c r="K8681" i="16"/>
  <c r="J7865" i="16"/>
  <c r="I8835" i="16"/>
  <c r="L8835" i="16"/>
  <c r="E9916" i="16"/>
  <c r="B12124" i="16"/>
  <c r="C12124" i="16"/>
  <c r="I10221" i="16"/>
  <c r="D8921" i="16"/>
  <c r="D8920" i="16"/>
  <c r="D8919" i="16"/>
  <c r="B8918" i="16"/>
  <c r="C8918" i="16"/>
  <c r="I9605" i="16"/>
  <c r="I8530" i="16"/>
  <c r="J9605" i="16"/>
  <c r="J8530" i="16"/>
  <c r="E9300" i="16"/>
  <c r="K9142" i="16"/>
  <c r="L9142" i="16"/>
  <c r="I8681" i="16"/>
  <c r="K10066" i="16"/>
  <c r="L10066" i="16"/>
  <c r="E9761" i="16"/>
  <c r="H9758" i="16"/>
  <c r="I9758" i="16"/>
  <c r="J9758" i="16"/>
  <c r="F9758" i="16"/>
  <c r="K11238" i="16"/>
  <c r="L11238" i="16"/>
  <c r="E10685" i="16"/>
  <c r="J10682" i="16"/>
  <c r="I10682" i="16"/>
  <c r="H10682" i="16"/>
  <c r="F10682" i="16"/>
  <c r="K10682" i="16"/>
  <c r="L10682" i="16"/>
  <c r="L8246" i="16"/>
  <c r="L9605" i="16"/>
  <c r="I10831" i="16"/>
  <c r="B3213" i="16"/>
  <c r="D3214" i="16"/>
  <c r="D3216" i="16"/>
  <c r="C3213" i="16"/>
  <c r="D3215" i="16"/>
  <c r="J8681" i="16"/>
  <c r="K11109" i="16"/>
  <c r="L11109" i="16"/>
  <c r="B905" i="16"/>
  <c r="C905" i="16"/>
  <c r="D906" i="16"/>
  <c r="F9759" i="16"/>
  <c r="K9759" i="16"/>
  <c r="L9759" i="16"/>
  <c r="B12125" i="16"/>
  <c r="C12125" i="16"/>
  <c r="E9452" i="16"/>
  <c r="I9451" i="16"/>
  <c r="H9451" i="16"/>
  <c r="F9451" i="16"/>
  <c r="K9451" i="16"/>
  <c r="H10683" i="16"/>
  <c r="L8989" i="16"/>
  <c r="C1652" i="16"/>
  <c r="D1653" i="16"/>
  <c r="B1652" i="16"/>
  <c r="B5520" i="16"/>
  <c r="C5520" i="16"/>
  <c r="B8916" i="16"/>
  <c r="C8916" i="16"/>
  <c r="C2483" i="16"/>
  <c r="D2484" i="16"/>
  <c r="B2483" i="16"/>
  <c r="F2481" i="16"/>
  <c r="K2481" i="16"/>
  <c r="L2481" i="16"/>
  <c r="E7988" i="16"/>
  <c r="H7985" i="16"/>
  <c r="I7985" i="16"/>
  <c r="J7985" i="16"/>
  <c r="F7985" i="16"/>
  <c r="K7985" i="16"/>
  <c r="L7985" i="16"/>
  <c r="E10070" i="16"/>
  <c r="L10374" i="16"/>
  <c r="L10972" i="16"/>
  <c r="J9759" i="16"/>
  <c r="B1291" i="16"/>
  <c r="C1291" i="16"/>
  <c r="D1292" i="16"/>
  <c r="D12129" i="16"/>
  <c r="D12127" i="16"/>
  <c r="D12128" i="16"/>
  <c r="B12126" i="16"/>
  <c r="C12126" i="16"/>
  <c r="J10529" i="16"/>
  <c r="E10530" i="16"/>
  <c r="H10529" i="16"/>
  <c r="F10529" i="16"/>
  <c r="K10529" i="16"/>
  <c r="F10683" i="16"/>
  <c r="E8248" i="16"/>
  <c r="J8245" i="16"/>
  <c r="I8245" i="16"/>
  <c r="H8245" i="16"/>
  <c r="F8245" i="16"/>
  <c r="K8245" i="16"/>
  <c r="L10221" i="16"/>
  <c r="B5519" i="16"/>
  <c r="C5519" i="16"/>
  <c r="C2677" i="16"/>
  <c r="D2678" i="16"/>
  <c r="B2677" i="16"/>
  <c r="E8115" i="16"/>
  <c r="H8112" i="16"/>
  <c r="F8112" i="16"/>
  <c r="K8112" i="16"/>
  <c r="I8112" i="16"/>
  <c r="J8112" i="16"/>
  <c r="F10831" i="16"/>
  <c r="K10831" i="16"/>
  <c r="L10831" i="16"/>
  <c r="C591" i="16"/>
  <c r="B591" i="16"/>
  <c r="F8113" i="16"/>
  <c r="K8113" i="16"/>
  <c r="L8113" i="16"/>
  <c r="D349" i="16"/>
  <c r="B348" i="16"/>
  <c r="C348" i="16"/>
  <c r="H7986" i="16"/>
  <c r="K7986" i="16"/>
  <c r="L7986" i="16"/>
  <c r="E9146" i="16"/>
  <c r="I7865" i="16"/>
  <c r="L7865" i="16"/>
  <c r="E11111" i="16"/>
  <c r="F11108" i="16"/>
  <c r="H11108" i="16"/>
  <c r="I11108" i="16"/>
  <c r="J11108" i="16"/>
  <c r="J8835" i="16"/>
  <c r="J10221" i="16"/>
  <c r="I8246" i="16"/>
  <c r="E8991" i="16"/>
  <c r="J8988" i="16"/>
  <c r="I8988" i="16"/>
  <c r="H8988" i="16"/>
  <c r="F8988" i="16"/>
  <c r="L9604" i="16"/>
  <c r="B5523" i="16"/>
  <c r="C5523" i="16"/>
  <c r="E10977" i="16"/>
  <c r="H10976" i="16"/>
  <c r="B713" i="16"/>
  <c r="D714" i="16"/>
  <c r="C713" i="16"/>
  <c r="D5526" i="16"/>
  <c r="D5525" i="16"/>
  <c r="B5524" i="16"/>
  <c r="C5524" i="16"/>
  <c r="D5527" i="16"/>
  <c r="F2678" i="16"/>
  <c r="K2678" i="16"/>
  <c r="L2678" i="16"/>
  <c r="D2679" i="16"/>
  <c r="B2678" i="16"/>
  <c r="C2678" i="16"/>
  <c r="J10070" i="16"/>
  <c r="F10070" i="16"/>
  <c r="H10070" i="16"/>
  <c r="E10071" i="16"/>
  <c r="I10070" i="16"/>
  <c r="D2485" i="16"/>
  <c r="B2484" i="16"/>
  <c r="C2484" i="16"/>
  <c r="B3215" i="16"/>
  <c r="C3215" i="16"/>
  <c r="E9301" i="16"/>
  <c r="H9300" i="16"/>
  <c r="F9300" i="16"/>
  <c r="J9300" i="16"/>
  <c r="B8919" i="16"/>
  <c r="C8919" i="16"/>
  <c r="K11108" i="16"/>
  <c r="L11108" i="16"/>
  <c r="E8249" i="16"/>
  <c r="D3219" i="16"/>
  <c r="D3218" i="16"/>
  <c r="C3216" i="16"/>
  <c r="B3216" i="16"/>
  <c r="D3217" i="16"/>
  <c r="E8992" i="16"/>
  <c r="E11112" i="16"/>
  <c r="K10683" i="16"/>
  <c r="L10683" i="16"/>
  <c r="B12128" i="16"/>
  <c r="C12128" i="16"/>
  <c r="L9451" i="16"/>
  <c r="D907" i="16"/>
  <c r="B906" i="16"/>
  <c r="C906" i="16"/>
  <c r="C3214" i="16"/>
  <c r="B3214" i="16"/>
  <c r="E9762" i="16"/>
  <c r="B8920" i="16"/>
  <c r="C8920" i="16"/>
  <c r="J9916" i="16"/>
  <c r="I9916" i="16"/>
  <c r="H9916" i="16"/>
  <c r="F9916" i="16"/>
  <c r="K9916" i="16"/>
  <c r="L9916" i="16"/>
  <c r="E9917" i="16"/>
  <c r="L8112" i="16"/>
  <c r="B12127" i="16"/>
  <c r="C12127" i="16"/>
  <c r="D8923" i="16"/>
  <c r="C8921" i="16"/>
  <c r="D8922" i="16"/>
  <c r="B8921" i="16"/>
  <c r="D8924" i="16"/>
  <c r="B349" i="16"/>
  <c r="C349" i="16"/>
  <c r="D12132" i="16"/>
  <c r="D12131" i="16"/>
  <c r="B12129" i="16"/>
  <c r="C12129" i="16"/>
  <c r="D12130" i="16"/>
  <c r="E7989" i="16"/>
  <c r="E9453" i="16"/>
  <c r="J9450" i="16"/>
  <c r="I9450" i="16"/>
  <c r="H9450" i="16"/>
  <c r="F9450" i="16"/>
  <c r="E10686" i="16"/>
  <c r="E8116" i="16"/>
  <c r="L8245" i="16"/>
  <c r="E10531" i="16"/>
  <c r="I10528" i="16"/>
  <c r="H10528" i="16"/>
  <c r="F10528" i="16"/>
  <c r="K10528" i="16"/>
  <c r="J10528" i="16"/>
  <c r="K8988" i="16"/>
  <c r="L8988" i="16"/>
  <c r="E9147" i="16"/>
  <c r="F9146" i="16"/>
  <c r="K9146" i="16"/>
  <c r="H9146" i="16"/>
  <c r="J9146" i="16"/>
  <c r="I10529" i="16"/>
  <c r="L10529" i="16"/>
  <c r="B1292" i="16"/>
  <c r="C1292" i="16"/>
  <c r="D1293" i="16"/>
  <c r="C1653" i="16"/>
  <c r="B1653" i="16"/>
  <c r="D1654" i="16"/>
  <c r="J9451" i="16"/>
  <c r="K9758" i="16"/>
  <c r="L9758" i="16"/>
  <c r="L8681" i="16"/>
  <c r="C3820" i="16"/>
  <c r="B3820" i="16"/>
  <c r="D1101" i="16"/>
  <c r="B1100" i="16"/>
  <c r="C1100" i="16"/>
  <c r="B2015" i="16"/>
  <c r="C2015" i="16"/>
  <c r="D2016" i="16"/>
  <c r="E8838" i="16"/>
  <c r="E10834" i="16"/>
  <c r="E9608" i="16"/>
  <c r="E10224" i="16"/>
  <c r="E10379" i="16"/>
  <c r="E8684" i="16"/>
  <c r="K8529" i="16"/>
  <c r="L8529" i="16"/>
  <c r="F11242" i="16"/>
  <c r="K11242" i="16"/>
  <c r="L11242" i="16"/>
  <c r="E11243" i="16"/>
  <c r="B3821" i="16"/>
  <c r="C3821" i="16"/>
  <c r="K8385" i="16"/>
  <c r="L8385" i="16"/>
  <c r="B5522" i="16"/>
  <c r="C5522" i="16"/>
  <c r="D3825" i="16"/>
  <c r="D3824" i="16"/>
  <c r="D3823" i="16"/>
  <c r="B3822" i="16"/>
  <c r="C3822" i="16"/>
  <c r="E8533" i="16"/>
  <c r="L8530" i="16"/>
  <c r="E8387" i="16"/>
  <c r="J8384" i="16"/>
  <c r="I8384" i="16"/>
  <c r="F8384" i="16"/>
  <c r="H8384" i="16"/>
  <c r="K8834" i="16"/>
  <c r="L8834" i="16"/>
  <c r="K10830" i="16"/>
  <c r="L10830" i="16"/>
  <c r="E10380" i="16"/>
  <c r="J10377" i="16"/>
  <c r="I10377" i="16"/>
  <c r="H10377" i="16"/>
  <c r="F10377" i="16"/>
  <c r="K10377" i="16"/>
  <c r="L10377" i="16"/>
  <c r="J9608" i="16"/>
  <c r="I9608" i="16"/>
  <c r="E9609" i="16"/>
  <c r="H9608" i="16"/>
  <c r="F9608" i="16"/>
  <c r="K9608" i="16"/>
  <c r="D1655" i="16"/>
  <c r="B1654" i="16"/>
  <c r="C1654" i="16"/>
  <c r="B1101" i="16"/>
  <c r="C1101" i="16"/>
  <c r="D1102" i="16"/>
  <c r="E10532" i="16"/>
  <c r="E9454" i="16"/>
  <c r="B3218" i="16"/>
  <c r="C3218" i="16"/>
  <c r="K10070" i="16"/>
  <c r="L10070" i="16"/>
  <c r="C5525" i="16"/>
  <c r="B5525" i="16"/>
  <c r="F10976" i="16"/>
  <c r="K10976" i="16"/>
  <c r="B8922" i="16"/>
  <c r="C8922" i="16"/>
  <c r="B3823" i="16"/>
  <c r="C3823" i="16"/>
  <c r="B12131" i="16"/>
  <c r="C12131" i="16"/>
  <c r="C8923" i="16"/>
  <c r="B8923" i="16"/>
  <c r="D3222" i="16"/>
  <c r="D3221" i="16"/>
  <c r="D3220" i="16"/>
  <c r="B3219" i="16"/>
  <c r="C3219" i="16"/>
  <c r="J8684" i="16"/>
  <c r="I8684" i="16"/>
  <c r="E8685" i="16"/>
  <c r="H8684" i="16"/>
  <c r="F8684" i="16"/>
  <c r="K8684" i="16"/>
  <c r="E10687" i="16"/>
  <c r="H10686" i="16"/>
  <c r="F10686" i="16"/>
  <c r="E8388" i="16"/>
  <c r="J11241" i="16"/>
  <c r="F11241" i="16"/>
  <c r="K11241" i="16"/>
  <c r="L11241" i="16"/>
  <c r="F8838" i="16"/>
  <c r="K8838" i="16"/>
  <c r="L8838" i="16"/>
  <c r="E8839" i="16"/>
  <c r="H8838" i="16"/>
  <c r="I8838" i="16"/>
  <c r="B1293" i="16"/>
  <c r="C1293" i="16"/>
  <c r="D1294" i="16"/>
  <c r="E9148" i="16"/>
  <c r="H9145" i="16"/>
  <c r="F9145" i="16"/>
  <c r="K9145" i="16"/>
  <c r="J9145" i="16"/>
  <c r="I9145" i="16"/>
  <c r="E8117" i="16"/>
  <c r="J8116" i="16"/>
  <c r="E7990" i="16"/>
  <c r="H7989" i="16"/>
  <c r="F7989" i="16"/>
  <c r="D12134" i="16"/>
  <c r="D12133" i="16"/>
  <c r="B12132" i="16"/>
  <c r="D12135" i="16"/>
  <c r="C12132" i="16"/>
  <c r="C5526" i="16"/>
  <c r="B5526" i="16"/>
  <c r="E10978" i="16"/>
  <c r="H10975" i="16"/>
  <c r="I10975" i="16"/>
  <c r="J10975" i="16"/>
  <c r="F10975" i="16"/>
  <c r="I10976" i="16"/>
  <c r="E10835" i="16"/>
  <c r="H10834" i="16"/>
  <c r="F10834" i="16"/>
  <c r="E8993" i="16"/>
  <c r="H8992" i="16"/>
  <c r="I8533" i="16"/>
  <c r="E8534" i="16"/>
  <c r="D3827" i="16"/>
  <c r="D3826" i="16"/>
  <c r="B3825" i="16"/>
  <c r="C3825" i="16"/>
  <c r="D3828" i="16"/>
  <c r="J11242" i="16"/>
  <c r="I10378" i="16"/>
  <c r="B2016" i="16"/>
  <c r="C2016" i="16"/>
  <c r="D2017" i="16"/>
  <c r="K9450" i="16"/>
  <c r="L9450" i="16"/>
  <c r="E8250" i="16"/>
  <c r="H8249" i="16"/>
  <c r="F8249" i="16"/>
  <c r="D2486" i="16"/>
  <c r="B2485" i="16"/>
  <c r="C2485" i="16"/>
  <c r="F2485" i="16"/>
  <c r="K2485" i="16"/>
  <c r="L2485" i="16"/>
  <c r="D2680" i="16"/>
  <c r="C2679" i="16"/>
  <c r="B2679" i="16"/>
  <c r="F2677" i="16"/>
  <c r="K2677" i="16"/>
  <c r="L2677" i="16"/>
  <c r="J10976" i="16"/>
  <c r="J10378" i="16"/>
  <c r="E11113" i="16"/>
  <c r="J11112" i="16"/>
  <c r="K9300" i="16"/>
  <c r="F10378" i="16"/>
  <c r="L10528" i="16"/>
  <c r="D8925" i="16"/>
  <c r="B8924" i="16"/>
  <c r="D8927" i="16"/>
  <c r="C8924" i="16"/>
  <c r="D8926" i="16"/>
  <c r="B3217" i="16"/>
  <c r="C3217" i="16"/>
  <c r="E9302" i="16"/>
  <c r="F9299" i="16"/>
  <c r="J9299" i="16"/>
  <c r="I9299" i="16"/>
  <c r="H9299" i="16"/>
  <c r="B714" i="16"/>
  <c r="C714" i="16"/>
  <c r="D715" i="16"/>
  <c r="C3824" i="16"/>
  <c r="B3824" i="16"/>
  <c r="E10225" i="16"/>
  <c r="H10224" i="16"/>
  <c r="I10224" i="16"/>
  <c r="K8384" i="16"/>
  <c r="L8384" i="16"/>
  <c r="H10378" i="16"/>
  <c r="I9146" i="16"/>
  <c r="L9146" i="16"/>
  <c r="B12130" i="16"/>
  <c r="C12130" i="16"/>
  <c r="E9918" i="16"/>
  <c r="F9915" i="16"/>
  <c r="H9915" i="16"/>
  <c r="J9915" i="16"/>
  <c r="I9915" i="16"/>
  <c r="E9763" i="16"/>
  <c r="J9762" i="16"/>
  <c r="H9762" i="16"/>
  <c r="F9762" i="16"/>
  <c r="K9762" i="16"/>
  <c r="D908" i="16"/>
  <c r="B907" i="16"/>
  <c r="C907" i="16"/>
  <c r="I9300" i="16"/>
  <c r="E10072" i="16"/>
  <c r="H10069" i="16"/>
  <c r="F10069" i="16"/>
  <c r="K10069" i="16"/>
  <c r="I10069" i="16"/>
  <c r="J10069" i="16"/>
  <c r="C5527" i="16"/>
  <c r="D5528" i="16"/>
  <c r="B5527" i="16"/>
  <c r="D5530" i="16"/>
  <c r="D5529" i="16"/>
  <c r="H11112" i="16"/>
  <c r="K8249" i="16"/>
  <c r="E8535" i="16"/>
  <c r="I8532" i="16"/>
  <c r="F8532" i="16"/>
  <c r="H8532" i="16"/>
  <c r="J8532" i="16"/>
  <c r="K10834" i="16"/>
  <c r="B12133" i="16"/>
  <c r="C12133" i="16"/>
  <c r="H8116" i="16"/>
  <c r="E9149" i="16"/>
  <c r="K10686" i="16"/>
  <c r="B1102" i="16"/>
  <c r="C1102" i="16"/>
  <c r="D1103" i="16"/>
  <c r="I11112" i="16"/>
  <c r="E8251" i="16"/>
  <c r="J8248" i="16"/>
  <c r="H8248" i="16"/>
  <c r="I8248" i="16"/>
  <c r="F8248" i="16"/>
  <c r="K8248" i="16"/>
  <c r="L8248" i="16"/>
  <c r="J8533" i="16"/>
  <c r="E10836" i="16"/>
  <c r="J10833" i="16"/>
  <c r="I10833" i="16"/>
  <c r="F10833" i="16"/>
  <c r="K10833" i="16"/>
  <c r="L10833" i="16"/>
  <c r="H10833" i="16"/>
  <c r="E10979" i="16"/>
  <c r="K7989" i="16"/>
  <c r="I8116" i="16"/>
  <c r="E10688" i="16"/>
  <c r="F10685" i="16"/>
  <c r="J10685" i="16"/>
  <c r="I10685" i="16"/>
  <c r="H10685" i="16"/>
  <c r="K9299" i="16"/>
  <c r="L9299" i="16"/>
  <c r="B8925" i="16"/>
  <c r="C8925" i="16"/>
  <c r="C3826" i="16"/>
  <c r="B3826" i="16"/>
  <c r="I8992" i="16"/>
  <c r="I10834" i="16"/>
  <c r="I10686" i="16"/>
  <c r="B1655" i="16"/>
  <c r="C1655" i="16"/>
  <c r="D1656" i="16"/>
  <c r="E9303" i="16"/>
  <c r="B2486" i="16"/>
  <c r="C2486" i="16"/>
  <c r="D2487" i="16"/>
  <c r="F2484" i="16"/>
  <c r="K2484" i="16"/>
  <c r="L2484" i="16"/>
  <c r="D2018" i="16"/>
  <c r="B2017" i="16"/>
  <c r="C2017" i="16"/>
  <c r="J8992" i="16"/>
  <c r="J10834" i="16"/>
  <c r="E7991" i="16"/>
  <c r="J7988" i="16"/>
  <c r="F7988" i="16"/>
  <c r="K7988" i="16"/>
  <c r="L7988" i="16"/>
  <c r="I7988" i="16"/>
  <c r="H7988" i="16"/>
  <c r="J10686" i="16"/>
  <c r="B3220" i="16"/>
  <c r="C3220" i="16"/>
  <c r="E10533" i="16"/>
  <c r="I10532" i="16"/>
  <c r="H10532" i="16"/>
  <c r="D8930" i="16"/>
  <c r="D8929" i="16"/>
  <c r="B8927" i="16"/>
  <c r="C8927" i="16"/>
  <c r="D8928" i="16"/>
  <c r="E11114" i="16"/>
  <c r="I11111" i="16"/>
  <c r="H11111" i="16"/>
  <c r="F11111" i="16"/>
  <c r="J11111" i="16"/>
  <c r="D2681" i="16"/>
  <c r="B2680" i="16"/>
  <c r="C2680" i="16"/>
  <c r="D3829" i="16"/>
  <c r="B3828" i="16"/>
  <c r="C3828" i="16"/>
  <c r="D3831" i="16"/>
  <c r="D3830" i="16"/>
  <c r="E9919" i="16"/>
  <c r="E10226" i="16"/>
  <c r="I10223" i="16"/>
  <c r="H10223" i="16"/>
  <c r="F10223" i="16"/>
  <c r="K10223" i="16"/>
  <c r="L10223" i="16"/>
  <c r="J10223" i="16"/>
  <c r="C5529" i="16"/>
  <c r="B5529" i="16"/>
  <c r="D5533" i="16"/>
  <c r="D5532" i="16"/>
  <c r="D5531" i="16"/>
  <c r="B5530" i="16"/>
  <c r="C5530" i="16"/>
  <c r="I9762" i="16"/>
  <c r="L9762" i="16"/>
  <c r="D716" i="16"/>
  <c r="B715" i="16"/>
  <c r="C715" i="16"/>
  <c r="K10378" i="16"/>
  <c r="L10378" i="16"/>
  <c r="B3827" i="16"/>
  <c r="C3827" i="16"/>
  <c r="I7989" i="16"/>
  <c r="E8389" i="16"/>
  <c r="L8684" i="16"/>
  <c r="B3221" i="16"/>
  <c r="C3221" i="16"/>
  <c r="L9608" i="16"/>
  <c r="D909" i="16"/>
  <c r="B908" i="16"/>
  <c r="C908" i="16"/>
  <c r="K9915" i="16"/>
  <c r="L9915" i="16"/>
  <c r="B12134" i="16"/>
  <c r="C12134" i="16"/>
  <c r="E8118" i="16"/>
  <c r="J8115" i="16"/>
  <c r="H8115" i="16"/>
  <c r="I8115" i="16"/>
  <c r="F8115" i="16"/>
  <c r="B1294" i="16"/>
  <c r="C1294" i="16"/>
  <c r="D1295" i="16"/>
  <c r="L10069" i="16"/>
  <c r="E9764" i="16"/>
  <c r="I9761" i="16"/>
  <c r="H9761" i="16"/>
  <c r="J9761" i="16"/>
  <c r="F9761" i="16"/>
  <c r="J10224" i="16"/>
  <c r="E10073" i="16"/>
  <c r="F10224" i="16"/>
  <c r="K10224" i="16"/>
  <c r="L10224" i="16"/>
  <c r="B5528" i="16"/>
  <c r="C5528" i="16"/>
  <c r="L9300" i="16"/>
  <c r="J8249" i="16"/>
  <c r="F8533" i="16"/>
  <c r="E8994" i="16"/>
  <c r="I8991" i="16"/>
  <c r="H8991" i="16"/>
  <c r="F8991" i="16"/>
  <c r="J8991" i="16"/>
  <c r="K10975" i="16"/>
  <c r="L10975" i="16"/>
  <c r="D12136" i="16"/>
  <c r="B12135" i="16"/>
  <c r="D12137" i="16"/>
  <c r="D12138" i="16"/>
  <c r="C12135" i="16"/>
  <c r="J7989" i="16"/>
  <c r="L9145" i="16"/>
  <c r="E8840" i="16"/>
  <c r="I8837" i="16"/>
  <c r="H8837" i="16"/>
  <c r="J8837" i="16"/>
  <c r="F8837" i="16"/>
  <c r="K8837" i="16"/>
  <c r="D3224" i="16"/>
  <c r="D3223" i="16"/>
  <c r="B3222" i="16"/>
  <c r="C3222" i="16"/>
  <c r="D3225" i="16"/>
  <c r="E10381" i="16"/>
  <c r="B8926" i="16"/>
  <c r="C8926" i="16"/>
  <c r="F11112" i="16"/>
  <c r="K11112" i="16"/>
  <c r="L11112" i="16"/>
  <c r="I8249" i="16"/>
  <c r="H8533" i="16"/>
  <c r="F8992" i="16"/>
  <c r="K8992" i="16"/>
  <c r="L8992" i="16"/>
  <c r="F8116" i="16"/>
  <c r="K8116" i="16"/>
  <c r="J8838" i="16"/>
  <c r="E8686" i="16"/>
  <c r="H8683" i="16"/>
  <c r="J8683" i="16"/>
  <c r="I8683" i="16"/>
  <c r="F8683" i="16"/>
  <c r="L10976" i="16"/>
  <c r="J9454" i="16"/>
  <c r="E9455" i="16"/>
  <c r="H9454" i="16"/>
  <c r="F9454" i="16"/>
  <c r="K9454" i="16"/>
  <c r="E9610" i="16"/>
  <c r="H9607" i="16"/>
  <c r="F9607" i="16"/>
  <c r="K9607" i="16"/>
  <c r="L9607" i="16"/>
  <c r="J9607" i="16"/>
  <c r="I9607" i="16"/>
  <c r="E10689" i="16"/>
  <c r="L10834" i="16"/>
  <c r="C3225" i="16"/>
  <c r="D3226" i="16"/>
  <c r="B3225" i="16"/>
  <c r="D3228" i="16"/>
  <c r="D3227" i="16"/>
  <c r="B8928" i="16"/>
  <c r="C8928" i="16"/>
  <c r="C2487" i="16"/>
  <c r="D2488" i="16"/>
  <c r="B2487" i="16"/>
  <c r="E9456" i="16"/>
  <c r="H9453" i="16"/>
  <c r="J9453" i="16"/>
  <c r="F9453" i="16"/>
  <c r="K9453" i="16"/>
  <c r="I9453" i="16"/>
  <c r="E8687" i="16"/>
  <c r="B3223" i="16"/>
  <c r="C3223" i="16"/>
  <c r="C2681" i="16"/>
  <c r="D2682" i="16"/>
  <c r="B2681" i="16"/>
  <c r="E7992" i="16"/>
  <c r="L7989" i="16"/>
  <c r="E8252" i="16"/>
  <c r="B12136" i="16"/>
  <c r="C12136" i="16"/>
  <c r="E8841" i="16"/>
  <c r="B1656" i="16"/>
  <c r="C1656" i="16"/>
  <c r="D1657" i="16"/>
  <c r="I9454" i="16"/>
  <c r="K8991" i="16"/>
  <c r="L8991" i="16"/>
  <c r="K9761" i="16"/>
  <c r="L9761" i="16"/>
  <c r="B5531" i="16"/>
  <c r="C5531" i="16"/>
  <c r="B3830" i="16"/>
  <c r="C3830" i="16"/>
  <c r="K8532" i="16"/>
  <c r="L8532" i="16"/>
  <c r="E8390" i="16"/>
  <c r="J8387" i="16"/>
  <c r="I8387" i="16"/>
  <c r="H8387" i="16"/>
  <c r="F8387" i="16"/>
  <c r="K8387" i="16"/>
  <c r="L8387" i="16"/>
  <c r="E9920" i="16"/>
  <c r="J9919" i="16"/>
  <c r="F9919" i="16"/>
  <c r="D1296" i="16"/>
  <c r="B1295" i="16"/>
  <c r="C1295" i="16"/>
  <c r="E10534" i="16"/>
  <c r="J10531" i="16"/>
  <c r="I10531" i="16"/>
  <c r="H10531" i="16"/>
  <c r="F10531" i="16"/>
  <c r="K10531" i="16"/>
  <c r="L10531" i="16"/>
  <c r="L8116" i="16"/>
  <c r="B3224" i="16"/>
  <c r="C3224" i="16"/>
  <c r="K8115" i="16"/>
  <c r="L8115" i="16"/>
  <c r="J8388" i="16"/>
  <c r="D3834" i="16"/>
  <c r="D3833" i="16"/>
  <c r="C3831" i="16"/>
  <c r="B3831" i="16"/>
  <c r="D3832" i="16"/>
  <c r="C8929" i="16"/>
  <c r="B8929" i="16"/>
  <c r="J10979" i="16"/>
  <c r="I10979" i="16"/>
  <c r="E10980" i="16"/>
  <c r="H10979" i="16"/>
  <c r="E10837" i="16"/>
  <c r="E9150" i="16"/>
  <c r="F9149" i="16"/>
  <c r="B5532" i="16"/>
  <c r="C5532" i="16"/>
  <c r="E10227" i="16"/>
  <c r="K11111" i="16"/>
  <c r="L11111" i="16"/>
  <c r="D8933" i="16"/>
  <c r="D8932" i="16"/>
  <c r="D8931" i="16"/>
  <c r="B8930" i="16"/>
  <c r="C8930" i="16"/>
  <c r="B1103" i="16"/>
  <c r="C1103" i="16"/>
  <c r="D1104" i="16"/>
  <c r="E8536" i="16"/>
  <c r="E8119" i="16"/>
  <c r="E11115" i="16"/>
  <c r="K8683" i="16"/>
  <c r="L8683" i="16"/>
  <c r="E8995" i="16"/>
  <c r="F8388" i="16"/>
  <c r="D5536" i="16"/>
  <c r="D5535" i="16"/>
  <c r="D5534" i="16"/>
  <c r="B5533" i="16"/>
  <c r="C5533" i="16"/>
  <c r="B3829" i="16"/>
  <c r="C3829" i="16"/>
  <c r="J10532" i="16"/>
  <c r="D2019" i="16"/>
  <c r="C2018" i="16"/>
  <c r="B2018" i="16"/>
  <c r="L8249" i="16"/>
  <c r="L9454" i="16"/>
  <c r="B716" i="16"/>
  <c r="C716" i="16"/>
  <c r="D717" i="16"/>
  <c r="L8837" i="16"/>
  <c r="D12141" i="16"/>
  <c r="C12138" i="16"/>
  <c r="B12138" i="16"/>
  <c r="D12139" i="16"/>
  <c r="D12140" i="16"/>
  <c r="I8388" i="16"/>
  <c r="B12137" i="16"/>
  <c r="C12137" i="16"/>
  <c r="E9611" i="16"/>
  <c r="J10381" i="16"/>
  <c r="I10381" i="16"/>
  <c r="F10381" i="16"/>
  <c r="E10382" i="16"/>
  <c r="H10381" i="16"/>
  <c r="K8533" i="16"/>
  <c r="L8533" i="16"/>
  <c r="E10074" i="16"/>
  <c r="H10073" i="16"/>
  <c r="F10073" i="16"/>
  <c r="K10073" i="16"/>
  <c r="E9765" i="16"/>
  <c r="B909" i="16"/>
  <c r="C909" i="16"/>
  <c r="D910" i="16"/>
  <c r="H8388" i="16"/>
  <c r="F10532" i="16"/>
  <c r="K10532" i="16"/>
  <c r="L10532" i="16"/>
  <c r="E9304" i="16"/>
  <c r="H9303" i="16"/>
  <c r="K10685" i="16"/>
  <c r="L10685" i="16"/>
  <c r="L10686" i="16"/>
  <c r="E10383" i="16"/>
  <c r="H10380" i="16"/>
  <c r="F10380" i="16"/>
  <c r="K10380" i="16"/>
  <c r="L10380" i="16"/>
  <c r="I10380" i="16"/>
  <c r="J10380" i="16"/>
  <c r="D12144" i="16"/>
  <c r="D12143" i="16"/>
  <c r="B12141" i="16"/>
  <c r="C12141" i="16"/>
  <c r="D12142" i="16"/>
  <c r="B8931" i="16"/>
  <c r="C8931" i="16"/>
  <c r="J9149" i="16"/>
  <c r="E10981" i="16"/>
  <c r="J10978" i="16"/>
  <c r="I10978" i="16"/>
  <c r="F10978" i="16"/>
  <c r="K10978" i="16"/>
  <c r="L10978" i="16"/>
  <c r="H10978" i="16"/>
  <c r="C3833" i="16"/>
  <c r="B3833" i="16"/>
  <c r="H9919" i="16"/>
  <c r="E8391" i="16"/>
  <c r="C5534" i="16"/>
  <c r="B5534" i="16"/>
  <c r="E8996" i="16"/>
  <c r="B8932" i="16"/>
  <c r="C8932" i="16"/>
  <c r="I9919" i="16"/>
  <c r="L9453" i="16"/>
  <c r="D8935" i="16"/>
  <c r="C8933" i="16"/>
  <c r="D8934" i="16"/>
  <c r="B8933" i="16"/>
  <c r="D8936" i="16"/>
  <c r="I10837" i="16"/>
  <c r="E10838" i="16"/>
  <c r="H10837" i="16"/>
  <c r="F10837" i="16"/>
  <c r="K10837" i="16"/>
  <c r="L10837" i="16"/>
  <c r="J10837" i="16"/>
  <c r="E10535" i="16"/>
  <c r="E7993" i="16"/>
  <c r="H7992" i="16"/>
  <c r="B5535" i="16"/>
  <c r="C5535" i="16"/>
  <c r="E8120" i="16"/>
  <c r="H8119" i="16"/>
  <c r="D1105" i="16"/>
  <c r="B1104" i="16"/>
  <c r="C1104" i="16"/>
  <c r="I9149" i="16"/>
  <c r="B3227" i="16"/>
  <c r="C3227" i="16"/>
  <c r="J10689" i="16"/>
  <c r="E10690" i="16"/>
  <c r="H10689" i="16"/>
  <c r="F10689" i="16"/>
  <c r="B2019" i="16"/>
  <c r="C2019" i="16"/>
  <c r="D2020" i="16"/>
  <c r="D5538" i="16"/>
  <c r="D5537" i="16"/>
  <c r="B5536" i="16"/>
  <c r="C5536" i="16"/>
  <c r="D5539" i="16"/>
  <c r="B3832" i="16"/>
  <c r="C3832" i="16"/>
  <c r="D1297" i="16"/>
  <c r="C1296" i="16"/>
  <c r="B1296" i="16"/>
  <c r="E9457" i="16"/>
  <c r="D3231" i="16"/>
  <c r="D3230" i="16"/>
  <c r="D3229" i="16"/>
  <c r="B3228" i="16"/>
  <c r="C3228" i="16"/>
  <c r="I11115" i="16"/>
  <c r="E11116" i="16"/>
  <c r="H11115" i="16"/>
  <c r="F11115" i="16"/>
  <c r="K11115" i="16"/>
  <c r="L11115" i="16"/>
  <c r="J11115" i="16"/>
  <c r="I10227" i="16"/>
  <c r="E10228" i="16"/>
  <c r="H10227" i="16"/>
  <c r="F10227" i="16"/>
  <c r="E9151" i="16"/>
  <c r="H9148" i="16"/>
  <c r="J9148" i="16"/>
  <c r="F9148" i="16"/>
  <c r="I9148" i="16"/>
  <c r="K9919" i="16"/>
  <c r="L9919" i="16"/>
  <c r="J8252" i="16"/>
  <c r="F8252" i="16"/>
  <c r="H8252" i="16"/>
  <c r="E8253" i="16"/>
  <c r="B2682" i="16"/>
  <c r="C2682" i="16"/>
  <c r="D2683" i="16"/>
  <c r="F2680" i="16"/>
  <c r="K2680" i="16"/>
  <c r="L2680" i="16"/>
  <c r="D2489" i="16"/>
  <c r="B2488" i="16"/>
  <c r="C2488" i="16"/>
  <c r="F2488" i="16"/>
  <c r="K2488" i="16"/>
  <c r="L2488" i="16"/>
  <c r="B3226" i="16"/>
  <c r="C3226" i="16"/>
  <c r="D911" i="16"/>
  <c r="B910" i="16"/>
  <c r="C910" i="16"/>
  <c r="L10073" i="16"/>
  <c r="K10381" i="16"/>
  <c r="L10381" i="16"/>
  <c r="J8536" i="16"/>
  <c r="I8536" i="16"/>
  <c r="E8537" i="16"/>
  <c r="H8536" i="16"/>
  <c r="F8536" i="16"/>
  <c r="D3837" i="16"/>
  <c r="D3836" i="16"/>
  <c r="D3835" i="16"/>
  <c r="B3834" i="16"/>
  <c r="C3834" i="16"/>
  <c r="E9921" i="16"/>
  <c r="H9918" i="16"/>
  <c r="F9918" i="16"/>
  <c r="I9918" i="16"/>
  <c r="J9918" i="16"/>
  <c r="D1658" i="16"/>
  <c r="B1657" i="16"/>
  <c r="C1657" i="16"/>
  <c r="F2681" i="16"/>
  <c r="K2681" i="16"/>
  <c r="L2681" i="16"/>
  <c r="E9305" i="16"/>
  <c r="H9302" i="16"/>
  <c r="F9302" i="16"/>
  <c r="K9302" i="16"/>
  <c r="L9302" i="16"/>
  <c r="J9302" i="16"/>
  <c r="I9302" i="16"/>
  <c r="I9303" i="16"/>
  <c r="E10075" i="16"/>
  <c r="I10072" i="16"/>
  <c r="H10072" i="16"/>
  <c r="F10072" i="16"/>
  <c r="J10072" i="16"/>
  <c r="J9303" i="16"/>
  <c r="I10073" i="16"/>
  <c r="B12140" i="16"/>
  <c r="C12140" i="16"/>
  <c r="F9303" i="16"/>
  <c r="K9303" i="16"/>
  <c r="L9303" i="16"/>
  <c r="J10073" i="16"/>
  <c r="B12139" i="16"/>
  <c r="C12139" i="16"/>
  <c r="J9765" i="16"/>
  <c r="I9765" i="16"/>
  <c r="E9766" i="16"/>
  <c r="H9765" i="16"/>
  <c r="F9765" i="16"/>
  <c r="I9611" i="16"/>
  <c r="E9612" i="16"/>
  <c r="J9611" i="16"/>
  <c r="H9611" i="16"/>
  <c r="F9611" i="16"/>
  <c r="K9611" i="16"/>
  <c r="L9611" i="16"/>
  <c r="B717" i="16"/>
  <c r="C717" i="16"/>
  <c r="D718" i="16"/>
  <c r="K8388" i="16"/>
  <c r="L8388" i="16"/>
  <c r="H9149" i="16"/>
  <c r="K9149" i="16"/>
  <c r="L9149" i="16"/>
  <c r="F10979" i="16"/>
  <c r="K10979" i="16"/>
  <c r="L10979" i="16"/>
  <c r="J8841" i="16"/>
  <c r="I8841" i="16"/>
  <c r="E8842" i="16"/>
  <c r="H8841" i="16"/>
  <c r="F8841" i="16"/>
  <c r="K8841" i="16"/>
  <c r="L8841" i="16"/>
  <c r="E8688" i="16"/>
  <c r="I8687" i="16"/>
  <c r="H8687" i="16"/>
  <c r="F8687" i="16"/>
  <c r="K8687" i="16"/>
  <c r="L8687" i="16"/>
  <c r="B1658" i="16"/>
  <c r="C1658" i="16"/>
  <c r="D1659" i="16"/>
  <c r="E8254" i="16"/>
  <c r="H8251" i="16"/>
  <c r="F8251" i="16"/>
  <c r="I8251" i="16"/>
  <c r="J8251" i="16"/>
  <c r="B3230" i="16"/>
  <c r="C3230" i="16"/>
  <c r="B5538" i="16"/>
  <c r="C5538" i="16"/>
  <c r="E8997" i="16"/>
  <c r="H8994" i="16"/>
  <c r="J8994" i="16"/>
  <c r="F8994" i="16"/>
  <c r="I8994" i="16"/>
  <c r="C12143" i="16"/>
  <c r="B12143" i="16"/>
  <c r="C3836" i="16"/>
  <c r="B3836" i="16"/>
  <c r="D3234" i="16"/>
  <c r="D3233" i="16"/>
  <c r="D3232" i="16"/>
  <c r="B3231" i="16"/>
  <c r="C3231" i="16"/>
  <c r="B1297" i="16"/>
  <c r="C1297" i="16"/>
  <c r="D1298" i="16"/>
  <c r="B2020" i="16"/>
  <c r="C2020" i="16"/>
  <c r="D2021" i="16"/>
  <c r="E8121" i="16"/>
  <c r="J8118" i="16"/>
  <c r="I8118" i="16"/>
  <c r="H8118" i="16"/>
  <c r="F8118" i="16"/>
  <c r="F7991" i="16"/>
  <c r="K7991" i="16"/>
  <c r="L7991" i="16"/>
  <c r="J7991" i="16"/>
  <c r="I7991" i="16"/>
  <c r="H7991" i="16"/>
  <c r="B8935" i="16"/>
  <c r="C8935" i="16"/>
  <c r="I8995" i="16"/>
  <c r="J8391" i="16"/>
  <c r="I8391" i="16"/>
  <c r="F8391" i="16"/>
  <c r="K8391" i="16"/>
  <c r="L8391" i="16"/>
  <c r="E8392" i="16"/>
  <c r="H8391" i="16"/>
  <c r="E10982" i="16"/>
  <c r="D12146" i="16"/>
  <c r="D12145" i="16"/>
  <c r="B12144" i="16"/>
  <c r="C12144" i="16"/>
  <c r="D12147" i="16"/>
  <c r="K8252" i="16"/>
  <c r="L8252" i="16"/>
  <c r="E9152" i="16"/>
  <c r="I8119" i="16"/>
  <c r="J7992" i="16"/>
  <c r="J8995" i="16"/>
  <c r="E9613" i="16"/>
  <c r="H9610" i="16"/>
  <c r="F9610" i="16"/>
  <c r="K9610" i="16"/>
  <c r="L9610" i="16"/>
  <c r="I9610" i="16"/>
  <c r="J9610" i="16"/>
  <c r="K10072" i="16"/>
  <c r="L10072" i="16"/>
  <c r="K9918" i="16"/>
  <c r="L9918" i="16"/>
  <c r="K8536" i="16"/>
  <c r="L8536" i="16"/>
  <c r="B2489" i="16"/>
  <c r="C2489" i="16"/>
  <c r="D2490" i="16"/>
  <c r="F2487" i="16"/>
  <c r="K2487" i="16"/>
  <c r="L2487" i="16"/>
  <c r="I8252" i="16"/>
  <c r="K10227" i="16"/>
  <c r="L10227" i="16"/>
  <c r="E11117" i="16"/>
  <c r="H11114" i="16"/>
  <c r="J11114" i="16"/>
  <c r="F11114" i="16"/>
  <c r="I11114" i="16"/>
  <c r="J8119" i="16"/>
  <c r="E10839" i="16"/>
  <c r="F10836" i="16"/>
  <c r="J10836" i="16"/>
  <c r="I10836" i="16"/>
  <c r="H10836" i="16"/>
  <c r="E8689" i="16"/>
  <c r="I8686" i="16"/>
  <c r="H8686" i="16"/>
  <c r="F8686" i="16"/>
  <c r="J8686" i="16"/>
  <c r="J8687" i="16"/>
  <c r="E9306" i="16"/>
  <c r="B911" i="16"/>
  <c r="C911" i="16"/>
  <c r="D912" i="16"/>
  <c r="E9458" i="16"/>
  <c r="H9457" i="16"/>
  <c r="F9457" i="16"/>
  <c r="D5540" i="16"/>
  <c r="B5539" i="16"/>
  <c r="C5539" i="16"/>
  <c r="D5542" i="16"/>
  <c r="D5541" i="16"/>
  <c r="K10689" i="16"/>
  <c r="L10689" i="16"/>
  <c r="D719" i="16"/>
  <c r="B718" i="16"/>
  <c r="C718" i="16"/>
  <c r="K9765" i="16"/>
  <c r="L9765" i="16"/>
  <c r="E9922" i="16"/>
  <c r="E8538" i="16"/>
  <c r="F8535" i="16"/>
  <c r="J8535" i="16"/>
  <c r="I8535" i="16"/>
  <c r="H8535" i="16"/>
  <c r="D2684" i="16"/>
  <c r="B2683" i="16"/>
  <c r="C2683" i="16"/>
  <c r="E10229" i="16"/>
  <c r="H10226" i="16"/>
  <c r="F10226" i="16"/>
  <c r="K10226" i="16"/>
  <c r="L10226" i="16"/>
  <c r="I10226" i="16"/>
  <c r="J10226" i="16"/>
  <c r="C1105" i="16"/>
  <c r="B1105" i="16"/>
  <c r="D1106" i="16"/>
  <c r="D8937" i="16"/>
  <c r="B8936" i="16"/>
  <c r="C8936" i="16"/>
  <c r="D8939" i="16"/>
  <c r="D8938" i="16"/>
  <c r="C12142" i="16"/>
  <c r="B12142" i="16"/>
  <c r="E10076" i="16"/>
  <c r="B3229" i="16"/>
  <c r="C3229" i="16"/>
  <c r="C5537" i="16"/>
  <c r="B5537" i="16"/>
  <c r="E10691" i="16"/>
  <c r="J10688" i="16"/>
  <c r="I10688" i="16"/>
  <c r="H10688" i="16"/>
  <c r="F10688" i="16"/>
  <c r="I7992" i="16"/>
  <c r="F10535" i="16"/>
  <c r="J10535" i="16"/>
  <c r="E10536" i="16"/>
  <c r="H10535" i="16"/>
  <c r="I10535" i="16"/>
  <c r="F8995" i="16"/>
  <c r="E10384" i="16"/>
  <c r="D3839" i="16"/>
  <c r="C3837" i="16"/>
  <c r="D3838" i="16"/>
  <c r="B3837" i="16"/>
  <c r="D3840" i="16"/>
  <c r="E8843" i="16"/>
  <c r="J8840" i="16"/>
  <c r="H8840" i="16"/>
  <c r="I8840" i="16"/>
  <c r="F8840" i="16"/>
  <c r="K8840" i="16"/>
  <c r="L8840" i="16"/>
  <c r="E9767" i="16"/>
  <c r="H9764" i="16"/>
  <c r="F9764" i="16"/>
  <c r="K9764" i="16"/>
  <c r="L9764" i="16"/>
  <c r="I9764" i="16"/>
  <c r="J9764" i="16"/>
  <c r="B3835" i="16"/>
  <c r="C3835" i="16"/>
  <c r="K9148" i="16"/>
  <c r="L9148" i="16"/>
  <c r="J10227" i="16"/>
  <c r="I10689" i="16"/>
  <c r="F8119" i="16"/>
  <c r="K8119" i="16"/>
  <c r="L8119" i="16"/>
  <c r="F7992" i="16"/>
  <c r="K7992" i="16"/>
  <c r="B8934" i="16"/>
  <c r="C8934" i="16"/>
  <c r="H8995" i="16"/>
  <c r="D3841" i="16"/>
  <c r="B3840" i="16"/>
  <c r="C3840" i="16"/>
  <c r="D3843" i="16"/>
  <c r="D3842" i="16"/>
  <c r="K9457" i="16"/>
  <c r="L9457" i="16"/>
  <c r="J9306" i="16"/>
  <c r="I9306" i="16"/>
  <c r="E9307" i="16"/>
  <c r="H9306" i="16"/>
  <c r="F9306" i="16"/>
  <c r="K9306" i="16"/>
  <c r="L9306" i="16"/>
  <c r="D2491" i="16"/>
  <c r="B2490" i="16"/>
  <c r="C2490" i="16"/>
  <c r="B2021" i="16"/>
  <c r="C2021" i="16"/>
  <c r="D2022" i="16"/>
  <c r="K10688" i="16"/>
  <c r="L10688" i="16"/>
  <c r="B8938" i="16"/>
  <c r="C8938" i="16"/>
  <c r="E9923" i="16"/>
  <c r="C5541" i="16"/>
  <c r="B5541" i="16"/>
  <c r="E8690" i="16"/>
  <c r="K11114" i="16"/>
  <c r="L11114" i="16"/>
  <c r="J9152" i="16"/>
  <c r="I9152" i="16"/>
  <c r="E9153" i="16"/>
  <c r="H9152" i="16"/>
  <c r="F9152" i="16"/>
  <c r="K9152" i="16"/>
  <c r="L9152" i="16"/>
  <c r="D3236" i="16"/>
  <c r="D3235" i="16"/>
  <c r="B3234" i="16"/>
  <c r="C3234" i="16"/>
  <c r="D3237" i="16"/>
  <c r="K8251" i="16"/>
  <c r="L8251" i="16"/>
  <c r="F2684" i="16"/>
  <c r="K2684" i="16"/>
  <c r="L2684" i="16"/>
  <c r="C2684" i="16"/>
  <c r="D2685" i="16"/>
  <c r="B2684" i="16"/>
  <c r="B12146" i="16"/>
  <c r="C12146" i="16"/>
  <c r="B3233" i="16"/>
  <c r="C3233" i="16"/>
  <c r="E9768" i="16"/>
  <c r="C3838" i="16"/>
  <c r="B3838" i="16"/>
  <c r="K8995" i="16"/>
  <c r="L8995" i="16"/>
  <c r="D5545" i="16"/>
  <c r="D5544" i="16"/>
  <c r="C5542" i="16"/>
  <c r="D5543" i="16"/>
  <c r="B5542" i="16"/>
  <c r="E9459" i="16"/>
  <c r="J9456" i="16"/>
  <c r="I9456" i="16"/>
  <c r="H9456" i="16"/>
  <c r="F9456" i="16"/>
  <c r="K9456" i="16"/>
  <c r="L9456" i="16"/>
  <c r="E9614" i="16"/>
  <c r="K8118" i="16"/>
  <c r="L8118" i="16"/>
  <c r="B1298" i="16"/>
  <c r="C1298" i="16"/>
  <c r="D1299" i="16"/>
  <c r="E8998" i="16"/>
  <c r="E10983" i="16"/>
  <c r="H10982" i="16"/>
  <c r="E8255" i="16"/>
  <c r="J10076" i="16"/>
  <c r="I10076" i="16"/>
  <c r="E10077" i="16"/>
  <c r="H10076" i="16"/>
  <c r="F10076" i="16"/>
  <c r="B5540" i="16"/>
  <c r="C5540" i="16"/>
  <c r="C912" i="16"/>
  <c r="D913" i="16"/>
  <c r="B912" i="16"/>
  <c r="E11118" i="16"/>
  <c r="D12148" i="16"/>
  <c r="B12147" i="16"/>
  <c r="C12147" i="16"/>
  <c r="D12150" i="16"/>
  <c r="D12149" i="16"/>
  <c r="D1660" i="16"/>
  <c r="B1659" i="16"/>
  <c r="C1659" i="16"/>
  <c r="D8942" i="16"/>
  <c r="D8941" i="16"/>
  <c r="D8940" i="16"/>
  <c r="B8939" i="16"/>
  <c r="C8939" i="16"/>
  <c r="E10537" i="16"/>
  <c r="I10534" i="16"/>
  <c r="H10534" i="16"/>
  <c r="F10534" i="16"/>
  <c r="K10534" i="16"/>
  <c r="J10534" i="16"/>
  <c r="E10692" i="16"/>
  <c r="B8937" i="16"/>
  <c r="C8937" i="16"/>
  <c r="E10230" i="16"/>
  <c r="K8535" i="16"/>
  <c r="L8535" i="16"/>
  <c r="K10836" i="16"/>
  <c r="L10836" i="16"/>
  <c r="B3839" i="16"/>
  <c r="C3839" i="16"/>
  <c r="J10384" i="16"/>
  <c r="E10385" i="16"/>
  <c r="H10384" i="16"/>
  <c r="F10384" i="16"/>
  <c r="D1107" i="16"/>
  <c r="B1106" i="16"/>
  <c r="C1106" i="16"/>
  <c r="E8539" i="16"/>
  <c r="I9457" i="16"/>
  <c r="K8686" i="16"/>
  <c r="L8686" i="16"/>
  <c r="E10840" i="16"/>
  <c r="E8122" i="16"/>
  <c r="L7992" i="16"/>
  <c r="E8844" i="16"/>
  <c r="K10535" i="16"/>
  <c r="L10535" i="16"/>
  <c r="C719" i="16"/>
  <c r="B719" i="16"/>
  <c r="D720" i="16"/>
  <c r="J9457" i="16"/>
  <c r="C12145" i="16"/>
  <c r="B12145" i="16"/>
  <c r="E8393" i="16"/>
  <c r="F8390" i="16"/>
  <c r="K8390" i="16"/>
  <c r="I8390" i="16"/>
  <c r="J8390" i="16"/>
  <c r="H8390" i="16"/>
  <c r="B3232" i="16"/>
  <c r="C3232" i="16"/>
  <c r="K8994" i="16"/>
  <c r="L8994" i="16"/>
  <c r="B12150" i="16"/>
  <c r="D12153" i="16"/>
  <c r="D12151" i="16"/>
  <c r="D12152" i="16"/>
  <c r="C12150" i="16"/>
  <c r="B1299" i="16"/>
  <c r="C1299" i="16"/>
  <c r="D1300" i="16"/>
  <c r="E9924" i="16"/>
  <c r="F9921" i="16"/>
  <c r="J9921" i="16"/>
  <c r="I9921" i="16"/>
  <c r="H9921" i="16"/>
  <c r="J8255" i="16"/>
  <c r="I8255" i="16"/>
  <c r="E8256" i="16"/>
  <c r="I10384" i="16"/>
  <c r="E10231" i="16"/>
  <c r="F10230" i="16"/>
  <c r="K10230" i="16"/>
  <c r="H10230" i="16"/>
  <c r="D914" i="16"/>
  <c r="B913" i="16"/>
  <c r="C913" i="16"/>
  <c r="E9769" i="16"/>
  <c r="H9768" i="16"/>
  <c r="F9768" i="16"/>
  <c r="I9768" i="16"/>
  <c r="J9768" i="16"/>
  <c r="B2685" i="16"/>
  <c r="C2685" i="16"/>
  <c r="D2686" i="16"/>
  <c r="F2683" i="16"/>
  <c r="K2683" i="16"/>
  <c r="L2683" i="16"/>
  <c r="B3236" i="16"/>
  <c r="C3236" i="16"/>
  <c r="H9922" i="16"/>
  <c r="B8940" i="16"/>
  <c r="C8940" i="16"/>
  <c r="E10984" i="16"/>
  <c r="J10981" i="16"/>
  <c r="I10981" i="16"/>
  <c r="H10981" i="16"/>
  <c r="F10981" i="16"/>
  <c r="K10981" i="16"/>
  <c r="L10981" i="16"/>
  <c r="E8691" i="16"/>
  <c r="H8690" i="16"/>
  <c r="E8394" i="16"/>
  <c r="E8123" i="16"/>
  <c r="H8122" i="16"/>
  <c r="F8122" i="16"/>
  <c r="I8122" i="16"/>
  <c r="J8122" i="16"/>
  <c r="D1108" i="16"/>
  <c r="C1107" i="16"/>
  <c r="B1107" i="16"/>
  <c r="L10534" i="16"/>
  <c r="D8945" i="16"/>
  <c r="D8944" i="16"/>
  <c r="D8943" i="16"/>
  <c r="B8942" i="16"/>
  <c r="C8942" i="16"/>
  <c r="B12148" i="16"/>
  <c r="C12148" i="16"/>
  <c r="E9154" i="16"/>
  <c r="F9151" i="16"/>
  <c r="K9151" i="16"/>
  <c r="L9151" i="16"/>
  <c r="I9151" i="16"/>
  <c r="J9151" i="16"/>
  <c r="H9151" i="16"/>
  <c r="D2492" i="16"/>
  <c r="F2491" i="16"/>
  <c r="K2491" i="16"/>
  <c r="L2491" i="16"/>
  <c r="C2491" i="16"/>
  <c r="B2491" i="16"/>
  <c r="C3842" i="16"/>
  <c r="B3842" i="16"/>
  <c r="B5544" i="16"/>
  <c r="C5544" i="16"/>
  <c r="L8390" i="16"/>
  <c r="C8941" i="16"/>
  <c r="B8941" i="16"/>
  <c r="I9922" i="16"/>
  <c r="J11118" i="16"/>
  <c r="F11118" i="16"/>
  <c r="K11118" i="16"/>
  <c r="L11118" i="16"/>
  <c r="E11119" i="16"/>
  <c r="K10076" i="16"/>
  <c r="L10076" i="16"/>
  <c r="C3237" i="16"/>
  <c r="D3238" i="16"/>
  <c r="B3237" i="16"/>
  <c r="D3240" i="16"/>
  <c r="D3239" i="16"/>
  <c r="D3846" i="16"/>
  <c r="D3845" i="16"/>
  <c r="D3844" i="16"/>
  <c r="B3843" i="16"/>
  <c r="C3843" i="16"/>
  <c r="I10982" i="16"/>
  <c r="D5548" i="16"/>
  <c r="D5547" i="16"/>
  <c r="C5545" i="16"/>
  <c r="D5546" i="16"/>
  <c r="B5545" i="16"/>
  <c r="J8844" i="16"/>
  <c r="I8844" i="16"/>
  <c r="E8845" i="16"/>
  <c r="F8844" i="16"/>
  <c r="K10384" i="16"/>
  <c r="L10384" i="16"/>
  <c r="E8999" i="16"/>
  <c r="F8998" i="16"/>
  <c r="K8998" i="16"/>
  <c r="H8998" i="16"/>
  <c r="E9460" i="16"/>
  <c r="E10841" i="16"/>
  <c r="E10538" i="16"/>
  <c r="C1660" i="16"/>
  <c r="B1660" i="16"/>
  <c r="D1661" i="16"/>
  <c r="E10078" i="16"/>
  <c r="J10075" i="16"/>
  <c r="I10075" i="16"/>
  <c r="H10075" i="16"/>
  <c r="F10075" i="16"/>
  <c r="K10075" i="16"/>
  <c r="L10075" i="16"/>
  <c r="J10982" i="16"/>
  <c r="B3235" i="16"/>
  <c r="C3235" i="16"/>
  <c r="J9922" i="16"/>
  <c r="B3841" i="16"/>
  <c r="C3841" i="16"/>
  <c r="B720" i="16"/>
  <c r="C720" i="16"/>
  <c r="D721" i="16"/>
  <c r="E8540" i="16"/>
  <c r="H8539" i="16"/>
  <c r="F8539" i="16"/>
  <c r="K8539" i="16"/>
  <c r="L8539" i="16"/>
  <c r="I8539" i="16"/>
  <c r="J8539" i="16"/>
  <c r="E10386" i="16"/>
  <c r="F10383" i="16"/>
  <c r="K10383" i="16"/>
  <c r="L10383" i="16"/>
  <c r="H10383" i="16"/>
  <c r="I10383" i="16"/>
  <c r="J10383" i="16"/>
  <c r="I10692" i="16"/>
  <c r="E10693" i="16"/>
  <c r="H10692" i="16"/>
  <c r="F10692" i="16"/>
  <c r="J10692" i="16"/>
  <c r="B12149" i="16"/>
  <c r="C12149" i="16"/>
  <c r="F10982" i="16"/>
  <c r="K10982" i="16"/>
  <c r="L10982" i="16"/>
  <c r="F9614" i="16"/>
  <c r="E9615" i="16"/>
  <c r="H9614" i="16"/>
  <c r="J9614" i="16"/>
  <c r="I9614" i="16"/>
  <c r="C5543" i="16"/>
  <c r="B5543" i="16"/>
  <c r="F9922" i="16"/>
  <c r="C2022" i="16"/>
  <c r="B2022" i="16"/>
  <c r="D2023" i="16"/>
  <c r="E9308" i="16"/>
  <c r="H9305" i="16"/>
  <c r="F9305" i="16"/>
  <c r="J9305" i="16"/>
  <c r="I9305" i="16"/>
  <c r="E10842" i="16"/>
  <c r="F10839" i="16"/>
  <c r="J10839" i="16"/>
  <c r="I10839" i="16"/>
  <c r="H10839" i="16"/>
  <c r="E9309" i="16"/>
  <c r="B2492" i="16"/>
  <c r="C2492" i="16"/>
  <c r="D2493" i="16"/>
  <c r="F2490" i="16"/>
  <c r="K2490" i="16"/>
  <c r="L2490" i="16"/>
  <c r="K9305" i="16"/>
  <c r="L9305" i="16"/>
  <c r="B721" i="16"/>
  <c r="D722" i="16"/>
  <c r="C721" i="16"/>
  <c r="H10840" i="16"/>
  <c r="E8846" i="16"/>
  <c r="J8843" i="16"/>
  <c r="I8843" i="16"/>
  <c r="H8843" i="16"/>
  <c r="F8843" i="16"/>
  <c r="K8843" i="16"/>
  <c r="E8257" i="16"/>
  <c r="H8254" i="16"/>
  <c r="J8254" i="16"/>
  <c r="I8254" i="16"/>
  <c r="F8254" i="16"/>
  <c r="K8254" i="16"/>
  <c r="L8254" i="16"/>
  <c r="C3238" i="16"/>
  <c r="B3238" i="16"/>
  <c r="E8395" i="16"/>
  <c r="H8394" i="16"/>
  <c r="F8394" i="16"/>
  <c r="K8394" i="16"/>
  <c r="E9000" i="16"/>
  <c r="J8997" i="16"/>
  <c r="I8997" i="16"/>
  <c r="F8997" i="16"/>
  <c r="H8997" i="16"/>
  <c r="E10232" i="16"/>
  <c r="H10229" i="16"/>
  <c r="F10229" i="16"/>
  <c r="K10229" i="16"/>
  <c r="I10229" i="16"/>
  <c r="J10229" i="16"/>
  <c r="D2024" i="16"/>
  <c r="B2023" i="16"/>
  <c r="C2023" i="16"/>
  <c r="E10539" i="16"/>
  <c r="F10538" i="16"/>
  <c r="K10538" i="16"/>
  <c r="H10538" i="16"/>
  <c r="I8998" i="16"/>
  <c r="L8998" i="16"/>
  <c r="B8943" i="16"/>
  <c r="C8943" i="16"/>
  <c r="I10230" i="16"/>
  <c r="L10230" i="16"/>
  <c r="E8692" i="16"/>
  <c r="F8689" i="16"/>
  <c r="K8689" i="16"/>
  <c r="L8689" i="16"/>
  <c r="J8689" i="16"/>
  <c r="H8689" i="16"/>
  <c r="I8689" i="16"/>
  <c r="B1300" i="16"/>
  <c r="C1300" i="16"/>
  <c r="D1301" i="16"/>
  <c r="E10387" i="16"/>
  <c r="F10840" i="16"/>
  <c r="K10840" i="16"/>
  <c r="D1109" i="16"/>
  <c r="B1108" i="16"/>
  <c r="C1108" i="16"/>
  <c r="K9768" i="16"/>
  <c r="L9768" i="16"/>
  <c r="E9616" i="16"/>
  <c r="H9613" i="16"/>
  <c r="F9613" i="16"/>
  <c r="J9613" i="16"/>
  <c r="I9613" i="16"/>
  <c r="E10694" i="16"/>
  <c r="H10691" i="16"/>
  <c r="J10691" i="16"/>
  <c r="F10691" i="16"/>
  <c r="K10691" i="16"/>
  <c r="L10691" i="16"/>
  <c r="I10691" i="16"/>
  <c r="J8998" i="16"/>
  <c r="B5546" i="16"/>
  <c r="C5546" i="16"/>
  <c r="B3845" i="16"/>
  <c r="C3845" i="16"/>
  <c r="J11117" i="16"/>
  <c r="F11117" i="16"/>
  <c r="K11117" i="16"/>
  <c r="L11117" i="16"/>
  <c r="E9770" i="16"/>
  <c r="H9767" i="16"/>
  <c r="F9767" i="16"/>
  <c r="K9767" i="16"/>
  <c r="J9767" i="16"/>
  <c r="I9767" i="16"/>
  <c r="J10230" i="16"/>
  <c r="B12152" i="16"/>
  <c r="C12152" i="16"/>
  <c r="B8944" i="16"/>
  <c r="C8944" i="16"/>
  <c r="K8122" i="16"/>
  <c r="L8122" i="16"/>
  <c r="J8690" i="16"/>
  <c r="D2687" i="16"/>
  <c r="B2686" i="16"/>
  <c r="C2686" i="16"/>
  <c r="B12151" i="16"/>
  <c r="C12151" i="16"/>
  <c r="K10692" i="16"/>
  <c r="L10692" i="16"/>
  <c r="K9614" i="16"/>
  <c r="L9614" i="16"/>
  <c r="D3849" i="16"/>
  <c r="D3848" i="16"/>
  <c r="C3846" i="16"/>
  <c r="D3847" i="16"/>
  <c r="B3846" i="16"/>
  <c r="K9922" i="16"/>
  <c r="L9922" i="16"/>
  <c r="B3239" i="16"/>
  <c r="C3239" i="16"/>
  <c r="D8947" i="16"/>
  <c r="C8945" i="16"/>
  <c r="D8946" i="16"/>
  <c r="B8945" i="16"/>
  <c r="D8948" i="16"/>
  <c r="I8690" i="16"/>
  <c r="E10985" i="16"/>
  <c r="F8255" i="16"/>
  <c r="K9921" i="16"/>
  <c r="L9921" i="16"/>
  <c r="D12154" i="16"/>
  <c r="B12153" i="16"/>
  <c r="C12153" i="16"/>
  <c r="B3844" i="16"/>
  <c r="C3844" i="16"/>
  <c r="E10079" i="16"/>
  <c r="B1661" i="16"/>
  <c r="C1661" i="16"/>
  <c r="D1662" i="16"/>
  <c r="I10840" i="16"/>
  <c r="B5547" i="16"/>
  <c r="C5547" i="16"/>
  <c r="E8541" i="16"/>
  <c r="H8538" i="16"/>
  <c r="F8538" i="16"/>
  <c r="K8538" i="16"/>
  <c r="J8538" i="16"/>
  <c r="I8538" i="16"/>
  <c r="J10840" i="16"/>
  <c r="I9460" i="16"/>
  <c r="E9461" i="16"/>
  <c r="H9460" i="16"/>
  <c r="F9460" i="16"/>
  <c r="K9460" i="16"/>
  <c r="L9460" i="16"/>
  <c r="H8844" i="16"/>
  <c r="K8844" i="16"/>
  <c r="L8844" i="16"/>
  <c r="D5550" i="16"/>
  <c r="C5548" i="16"/>
  <c r="D5549" i="16"/>
  <c r="B5548" i="16"/>
  <c r="D5551" i="16"/>
  <c r="D3243" i="16"/>
  <c r="D3242" i="16"/>
  <c r="B3240" i="16"/>
  <c r="C3240" i="16"/>
  <c r="D3241" i="16"/>
  <c r="E9155" i="16"/>
  <c r="E8124" i="16"/>
  <c r="H8121" i="16"/>
  <c r="J8121" i="16"/>
  <c r="I8121" i="16"/>
  <c r="F8121" i="16"/>
  <c r="F8690" i="16"/>
  <c r="K8690" i="16"/>
  <c r="L8690" i="16"/>
  <c r="B914" i="16"/>
  <c r="D915" i="16"/>
  <c r="C914" i="16"/>
  <c r="H8255" i="16"/>
  <c r="E9925" i="16"/>
  <c r="E9771" i="16"/>
  <c r="C3848" i="16"/>
  <c r="B3848" i="16"/>
  <c r="E10540" i="16"/>
  <c r="H10537" i="16"/>
  <c r="I10537" i="16"/>
  <c r="J10537" i="16"/>
  <c r="F10537" i="16"/>
  <c r="D916" i="16"/>
  <c r="B915" i="16"/>
  <c r="C915" i="16"/>
  <c r="B3242" i="16"/>
  <c r="C3242" i="16"/>
  <c r="L8538" i="16"/>
  <c r="F10985" i="16"/>
  <c r="E10986" i="16"/>
  <c r="H10985" i="16"/>
  <c r="J10985" i="16"/>
  <c r="I10985" i="16"/>
  <c r="D3851" i="16"/>
  <c r="D3850" i="16"/>
  <c r="B3849" i="16"/>
  <c r="C3849" i="16"/>
  <c r="D3852" i="16"/>
  <c r="C2687" i="16"/>
  <c r="D2688" i="16"/>
  <c r="B2687" i="16"/>
  <c r="E8693" i="16"/>
  <c r="I10538" i="16"/>
  <c r="L10538" i="16"/>
  <c r="C1662" i="16"/>
  <c r="B1662" i="16"/>
  <c r="D1663" i="16"/>
  <c r="E9617" i="16"/>
  <c r="E10388" i="16"/>
  <c r="J10387" i="16"/>
  <c r="H10387" i="16"/>
  <c r="F10387" i="16"/>
  <c r="B2493" i="16"/>
  <c r="C2493" i="16"/>
  <c r="D2494" i="16"/>
  <c r="D3246" i="16"/>
  <c r="D3245" i="16"/>
  <c r="D3244" i="16"/>
  <c r="B3243" i="16"/>
  <c r="C3243" i="16"/>
  <c r="E10695" i="16"/>
  <c r="B1109" i="16"/>
  <c r="C1109" i="16"/>
  <c r="D1110" i="16"/>
  <c r="C1301" i="16"/>
  <c r="D1302" i="16"/>
  <c r="B1301" i="16"/>
  <c r="J10538" i="16"/>
  <c r="E10233" i="16"/>
  <c r="E8396" i="16"/>
  <c r="J8393" i="16"/>
  <c r="F8393" i="16"/>
  <c r="I8393" i="16"/>
  <c r="H8393" i="16"/>
  <c r="K10839" i="16"/>
  <c r="L10839" i="16"/>
  <c r="B3241" i="16"/>
  <c r="C3241" i="16"/>
  <c r="C8947" i="16"/>
  <c r="B8947" i="16"/>
  <c r="E9156" i="16"/>
  <c r="H9155" i="16"/>
  <c r="C5551" i="16"/>
  <c r="D5552" i="16"/>
  <c r="B5551" i="16"/>
  <c r="D5554" i="16"/>
  <c r="D5553" i="16"/>
  <c r="E9462" i="16"/>
  <c r="H9459" i="16"/>
  <c r="F9459" i="16"/>
  <c r="J9459" i="16"/>
  <c r="I9459" i="16"/>
  <c r="E8542" i="16"/>
  <c r="B12154" i="16"/>
  <c r="D12155" i="16"/>
  <c r="C12154" i="16"/>
  <c r="D12157" i="16"/>
  <c r="D12156" i="16"/>
  <c r="I8394" i="16"/>
  <c r="E8258" i="16"/>
  <c r="C722" i="16"/>
  <c r="B722" i="16"/>
  <c r="D723" i="16"/>
  <c r="E10843" i="16"/>
  <c r="C3847" i="16"/>
  <c r="B3847" i="16"/>
  <c r="B5550" i="16"/>
  <c r="C5550" i="16"/>
  <c r="E9001" i="16"/>
  <c r="E8125" i="16"/>
  <c r="L8394" i="16"/>
  <c r="E10080" i="16"/>
  <c r="H10079" i="16"/>
  <c r="D8949" i="16"/>
  <c r="B8948" i="16"/>
  <c r="D8951" i="16"/>
  <c r="C8948" i="16"/>
  <c r="D8950" i="16"/>
  <c r="L9767" i="16"/>
  <c r="L10840" i="16"/>
  <c r="B2024" i="16"/>
  <c r="C2024" i="16"/>
  <c r="D2025" i="16"/>
  <c r="K8997" i="16"/>
  <c r="L8997" i="16"/>
  <c r="J8394" i="16"/>
  <c r="L8843" i="16"/>
  <c r="E9310" i="16"/>
  <c r="F9309" i="16"/>
  <c r="K9309" i="16"/>
  <c r="H9309" i="16"/>
  <c r="B8946" i="16"/>
  <c r="C8946" i="16"/>
  <c r="L10229" i="16"/>
  <c r="E8847" i="16"/>
  <c r="K8121" i="16"/>
  <c r="L8121" i="16"/>
  <c r="F9925" i="16"/>
  <c r="E9926" i="16"/>
  <c r="I9925" i="16"/>
  <c r="C5549" i="16"/>
  <c r="B5549" i="16"/>
  <c r="J9460" i="16"/>
  <c r="K8255" i="16"/>
  <c r="L8255" i="16"/>
  <c r="K9613" i="16"/>
  <c r="L9613" i="16"/>
  <c r="E9927" i="16"/>
  <c r="F9924" i="16"/>
  <c r="I9924" i="16"/>
  <c r="H9924" i="16"/>
  <c r="J9924" i="16"/>
  <c r="B8950" i="16"/>
  <c r="C8950" i="16"/>
  <c r="D12159" i="16"/>
  <c r="B12157" i="16"/>
  <c r="C12157" i="16"/>
  <c r="D12160" i="16"/>
  <c r="D12158" i="16"/>
  <c r="J8542" i="16"/>
  <c r="I8542" i="16"/>
  <c r="F8542" i="16"/>
  <c r="K8542" i="16"/>
  <c r="L8542" i="16"/>
  <c r="H8542" i="16"/>
  <c r="E8543" i="16"/>
  <c r="D2495" i="16"/>
  <c r="F2494" i="16"/>
  <c r="K2494" i="16"/>
  <c r="L2494" i="16"/>
  <c r="B2494" i="16"/>
  <c r="C2494" i="16"/>
  <c r="D8954" i="16"/>
  <c r="D8953" i="16"/>
  <c r="D8952" i="16"/>
  <c r="B8951" i="16"/>
  <c r="C8951" i="16"/>
  <c r="D917" i="16"/>
  <c r="B916" i="16"/>
  <c r="C916" i="16"/>
  <c r="C2025" i="16"/>
  <c r="D2026" i="16"/>
  <c r="B2025" i="16"/>
  <c r="E8259" i="16"/>
  <c r="H8258" i="16"/>
  <c r="F8258" i="16"/>
  <c r="K8258" i="16"/>
  <c r="K9459" i="16"/>
  <c r="L9459" i="16"/>
  <c r="F9155" i="16"/>
  <c r="K9155" i="16"/>
  <c r="L9155" i="16"/>
  <c r="B1110" i="16"/>
  <c r="C1110" i="16"/>
  <c r="D1111" i="16"/>
  <c r="D3853" i="16"/>
  <c r="B3852" i="16"/>
  <c r="C3852" i="16"/>
  <c r="D3855" i="16"/>
  <c r="D3854" i="16"/>
  <c r="E10987" i="16"/>
  <c r="J10984" i="16"/>
  <c r="I10984" i="16"/>
  <c r="H10984" i="16"/>
  <c r="F10984" i="16"/>
  <c r="K10984" i="16"/>
  <c r="L10984" i="16"/>
  <c r="K10537" i="16"/>
  <c r="L10537" i="16"/>
  <c r="E10081" i="16"/>
  <c r="I10078" i="16"/>
  <c r="H10078" i="16"/>
  <c r="F10078" i="16"/>
  <c r="J10078" i="16"/>
  <c r="B8949" i="16"/>
  <c r="C8949" i="16"/>
  <c r="E10844" i="16"/>
  <c r="H10843" i="16"/>
  <c r="E10234" i="16"/>
  <c r="I10233" i="16"/>
  <c r="H10233" i="16"/>
  <c r="F10233" i="16"/>
  <c r="K10233" i="16"/>
  <c r="J10233" i="16"/>
  <c r="K10387" i="16"/>
  <c r="L10387" i="16"/>
  <c r="J9617" i="16"/>
  <c r="E9618" i="16"/>
  <c r="H9617" i="16"/>
  <c r="F9617" i="16"/>
  <c r="K9617" i="16"/>
  <c r="K10985" i="16"/>
  <c r="L10985" i="16"/>
  <c r="E8397" i="16"/>
  <c r="E9311" i="16"/>
  <c r="I9308" i="16"/>
  <c r="H9308" i="16"/>
  <c r="F9308" i="16"/>
  <c r="K9308" i="16"/>
  <c r="L9308" i="16"/>
  <c r="J9308" i="16"/>
  <c r="E9157" i="16"/>
  <c r="J9154" i="16"/>
  <c r="I9154" i="16"/>
  <c r="F9154" i="16"/>
  <c r="H9154" i="16"/>
  <c r="B3244" i="16"/>
  <c r="C3244" i="16"/>
  <c r="C3850" i="16"/>
  <c r="B3850" i="16"/>
  <c r="B1302" i="16"/>
  <c r="C1302" i="16"/>
  <c r="D1303" i="16"/>
  <c r="E10696" i="16"/>
  <c r="J10695" i="16"/>
  <c r="D2689" i="16"/>
  <c r="B2688" i="16"/>
  <c r="C2688" i="16"/>
  <c r="F2686" i="16"/>
  <c r="K2686" i="16"/>
  <c r="L2686" i="16"/>
  <c r="B12155" i="16"/>
  <c r="C12155" i="16"/>
  <c r="I8847" i="16"/>
  <c r="E8848" i="16"/>
  <c r="H8847" i="16"/>
  <c r="F8847" i="16"/>
  <c r="K8847" i="16"/>
  <c r="L8847" i="16"/>
  <c r="J8847" i="16"/>
  <c r="J10079" i="16"/>
  <c r="E9463" i="16"/>
  <c r="J9925" i="16"/>
  <c r="I9309" i="16"/>
  <c r="L9309" i="16"/>
  <c r="D724" i="16"/>
  <c r="B723" i="16"/>
  <c r="C723" i="16"/>
  <c r="C5553" i="16"/>
  <c r="B5553" i="16"/>
  <c r="I9155" i="16"/>
  <c r="B3245" i="16"/>
  <c r="C3245" i="16"/>
  <c r="E10389" i="16"/>
  <c r="F10386" i="16"/>
  <c r="K10386" i="16"/>
  <c r="I10386" i="16"/>
  <c r="J10386" i="16"/>
  <c r="H10386" i="16"/>
  <c r="B1663" i="16"/>
  <c r="C1663" i="16"/>
  <c r="D1664" i="16"/>
  <c r="J8693" i="16"/>
  <c r="I8693" i="16"/>
  <c r="F8693" i="16"/>
  <c r="E8694" i="16"/>
  <c r="H8693" i="16"/>
  <c r="E9772" i="16"/>
  <c r="I9771" i="16"/>
  <c r="H9771" i="16"/>
  <c r="C5552" i="16"/>
  <c r="B5552" i="16"/>
  <c r="I9001" i="16"/>
  <c r="E9002" i="16"/>
  <c r="H9001" i="16"/>
  <c r="F9001" i="16"/>
  <c r="K9001" i="16"/>
  <c r="L9001" i="16"/>
  <c r="J9001" i="16"/>
  <c r="I10079" i="16"/>
  <c r="H9925" i="16"/>
  <c r="K9925" i="16"/>
  <c r="L9925" i="16"/>
  <c r="J9309" i="16"/>
  <c r="F10079" i="16"/>
  <c r="K10079" i="16"/>
  <c r="E8126" i="16"/>
  <c r="H8125" i="16"/>
  <c r="C12156" i="16"/>
  <c r="B12156" i="16"/>
  <c r="D5557" i="16"/>
  <c r="D5556" i="16"/>
  <c r="D5555" i="16"/>
  <c r="B5554" i="16"/>
  <c r="C5554" i="16"/>
  <c r="J9155" i="16"/>
  <c r="K8393" i="16"/>
  <c r="L8393" i="16"/>
  <c r="D3248" i="16"/>
  <c r="D3247" i="16"/>
  <c r="B3246" i="16"/>
  <c r="C3246" i="16"/>
  <c r="D3249" i="16"/>
  <c r="I10387" i="16"/>
  <c r="F2687" i="16"/>
  <c r="K2687" i="16"/>
  <c r="L2687" i="16"/>
  <c r="C3851" i="16"/>
  <c r="B3851" i="16"/>
  <c r="E10541" i="16"/>
  <c r="E10082" i="16"/>
  <c r="D8957" i="16"/>
  <c r="D8956" i="16"/>
  <c r="C8954" i="16"/>
  <c r="D8955" i="16"/>
  <c r="B8954" i="16"/>
  <c r="H8124" i="16"/>
  <c r="F8124" i="16"/>
  <c r="K8124" i="16"/>
  <c r="I8124" i="16"/>
  <c r="J8124" i="16"/>
  <c r="L10233" i="16"/>
  <c r="L8258" i="16"/>
  <c r="B3854" i="16"/>
  <c r="C3854" i="16"/>
  <c r="B8953" i="16"/>
  <c r="C8953" i="16"/>
  <c r="E10697" i="16"/>
  <c r="F10694" i="16"/>
  <c r="K10694" i="16"/>
  <c r="J10694" i="16"/>
  <c r="I10694" i="16"/>
  <c r="H10694" i="16"/>
  <c r="B1664" i="16"/>
  <c r="D1665" i="16"/>
  <c r="C1664" i="16"/>
  <c r="D3858" i="16"/>
  <c r="D3857" i="16"/>
  <c r="C3855" i="16"/>
  <c r="D3856" i="16"/>
  <c r="B3855" i="16"/>
  <c r="E10390" i="16"/>
  <c r="J10843" i="16"/>
  <c r="F8125" i="16"/>
  <c r="K8125" i="16"/>
  <c r="L8125" i="16"/>
  <c r="B5555" i="16"/>
  <c r="C5555" i="16"/>
  <c r="E9773" i="16"/>
  <c r="H9770" i="16"/>
  <c r="F9770" i="16"/>
  <c r="K9770" i="16"/>
  <c r="L9770" i="16"/>
  <c r="I9770" i="16"/>
  <c r="J9770" i="16"/>
  <c r="C1303" i="16"/>
  <c r="D1304" i="16"/>
  <c r="B1303" i="16"/>
  <c r="B3853" i="16"/>
  <c r="C3853" i="16"/>
  <c r="B12158" i="16"/>
  <c r="C12158" i="16"/>
  <c r="I8125" i="16"/>
  <c r="F9771" i="16"/>
  <c r="K9771" i="16"/>
  <c r="L9771" i="16"/>
  <c r="E8260" i="16"/>
  <c r="J8257" i="16"/>
  <c r="I8257" i="16"/>
  <c r="H8257" i="16"/>
  <c r="F8257" i="16"/>
  <c r="K8257" i="16"/>
  <c r="L8257" i="16"/>
  <c r="B3247" i="16"/>
  <c r="C3247" i="16"/>
  <c r="C5556" i="16"/>
  <c r="B5556" i="16"/>
  <c r="J8125" i="16"/>
  <c r="E9003" i="16"/>
  <c r="H9000" i="16"/>
  <c r="J9000" i="16"/>
  <c r="I9000" i="16"/>
  <c r="F9000" i="16"/>
  <c r="K9000" i="16"/>
  <c r="L9000" i="16"/>
  <c r="J9771" i="16"/>
  <c r="E9619" i="16"/>
  <c r="I9616" i="16"/>
  <c r="J9616" i="16"/>
  <c r="F9616" i="16"/>
  <c r="H9616" i="16"/>
  <c r="I8258" i="16"/>
  <c r="K9924" i="16"/>
  <c r="L9924" i="16"/>
  <c r="D2027" i="16"/>
  <c r="B2026" i="16"/>
  <c r="C2026" i="16"/>
  <c r="L10386" i="16"/>
  <c r="I10843" i="16"/>
  <c r="B2495" i="16"/>
  <c r="C2495" i="16"/>
  <c r="D2496" i="16"/>
  <c r="F2493" i="16"/>
  <c r="K2493" i="16"/>
  <c r="L2493" i="16"/>
  <c r="I10541" i="16"/>
  <c r="E10542" i="16"/>
  <c r="H10541" i="16"/>
  <c r="F10541" i="16"/>
  <c r="K10541" i="16"/>
  <c r="L10541" i="16"/>
  <c r="K9154" i="16"/>
  <c r="L9154" i="16"/>
  <c r="E9312" i="16"/>
  <c r="E10235" i="16"/>
  <c r="J10232" i="16"/>
  <c r="I10232" i="16"/>
  <c r="H10232" i="16"/>
  <c r="F10232" i="16"/>
  <c r="K10232" i="16"/>
  <c r="L10232" i="16"/>
  <c r="D918" i="16"/>
  <c r="B917" i="16"/>
  <c r="C917" i="16"/>
  <c r="D12163" i="16"/>
  <c r="D12161" i="16"/>
  <c r="D12162" i="16"/>
  <c r="B12160" i="16"/>
  <c r="C12160" i="16"/>
  <c r="D5560" i="16"/>
  <c r="D5559" i="16"/>
  <c r="D5558" i="16"/>
  <c r="B5557" i="16"/>
  <c r="C5557" i="16"/>
  <c r="L10079" i="16"/>
  <c r="E8849" i="16"/>
  <c r="J8846" i="16"/>
  <c r="I8846" i="16"/>
  <c r="H8846" i="16"/>
  <c r="F8846" i="16"/>
  <c r="K8846" i="16"/>
  <c r="L8846" i="16"/>
  <c r="H10695" i="16"/>
  <c r="I9617" i="16"/>
  <c r="L9617" i="16"/>
  <c r="K10078" i="16"/>
  <c r="L10078" i="16"/>
  <c r="B1111" i="16"/>
  <c r="C1111" i="16"/>
  <c r="D1112" i="16"/>
  <c r="J8258" i="16"/>
  <c r="E8544" i="16"/>
  <c r="H8541" i="16"/>
  <c r="F8541" i="16"/>
  <c r="K8541" i="16"/>
  <c r="L8541" i="16"/>
  <c r="I8541" i="16"/>
  <c r="J8541" i="16"/>
  <c r="C12159" i="16"/>
  <c r="B12159" i="16"/>
  <c r="E9928" i="16"/>
  <c r="K8693" i="16"/>
  <c r="L8693" i="16"/>
  <c r="E10845" i="16"/>
  <c r="I10842" i="16"/>
  <c r="J10842" i="16"/>
  <c r="H10842" i="16"/>
  <c r="F10842" i="16"/>
  <c r="K10842" i="16"/>
  <c r="L10842" i="16"/>
  <c r="C724" i="16"/>
  <c r="B724" i="16"/>
  <c r="D725" i="16"/>
  <c r="F10695" i="16"/>
  <c r="K10695" i="16"/>
  <c r="L10695" i="16"/>
  <c r="D3250" i="16"/>
  <c r="B3249" i="16"/>
  <c r="C3249" i="16"/>
  <c r="D3252" i="16"/>
  <c r="D3251" i="16"/>
  <c r="B2689" i="16"/>
  <c r="C2689" i="16"/>
  <c r="D2690" i="16"/>
  <c r="B3248" i="16"/>
  <c r="C3248" i="16"/>
  <c r="E8695" i="16"/>
  <c r="H8692" i="16"/>
  <c r="J8692" i="16"/>
  <c r="F8692" i="16"/>
  <c r="K8692" i="16"/>
  <c r="L8692" i="16"/>
  <c r="I8692" i="16"/>
  <c r="E9464" i="16"/>
  <c r="H9463" i="16"/>
  <c r="F9463" i="16"/>
  <c r="K9463" i="16"/>
  <c r="I10695" i="16"/>
  <c r="E9158" i="16"/>
  <c r="E8398" i="16"/>
  <c r="J8397" i="16"/>
  <c r="H8397" i="16"/>
  <c r="F10843" i="16"/>
  <c r="K10843" i="16"/>
  <c r="L10843" i="16"/>
  <c r="E10988" i="16"/>
  <c r="B8952" i="16"/>
  <c r="C8952" i="16"/>
  <c r="B725" i="16"/>
  <c r="C725" i="16"/>
  <c r="D726" i="16"/>
  <c r="E8850" i="16"/>
  <c r="B8956" i="16"/>
  <c r="C8956" i="16"/>
  <c r="B12162" i="16"/>
  <c r="C12162" i="16"/>
  <c r="C2496" i="16"/>
  <c r="D2497" i="16"/>
  <c r="B2496" i="16"/>
  <c r="C3857" i="16"/>
  <c r="B3857" i="16"/>
  <c r="L10694" i="16"/>
  <c r="D8959" i="16"/>
  <c r="C8957" i="16"/>
  <c r="D8958" i="16"/>
  <c r="B8957" i="16"/>
  <c r="D8960" i="16"/>
  <c r="C12161" i="16"/>
  <c r="B12161" i="16"/>
  <c r="D3861" i="16"/>
  <c r="D3860" i="16"/>
  <c r="C3858" i="16"/>
  <c r="D3859" i="16"/>
  <c r="B3858" i="16"/>
  <c r="E10698" i="16"/>
  <c r="E10846" i="16"/>
  <c r="C3251" i="16"/>
  <c r="B3251" i="16"/>
  <c r="E9465" i="16"/>
  <c r="I9462" i="16"/>
  <c r="H9462" i="16"/>
  <c r="F9462" i="16"/>
  <c r="J9462" i="16"/>
  <c r="C5558" i="16"/>
  <c r="B5558" i="16"/>
  <c r="D12165" i="16"/>
  <c r="D12166" i="16"/>
  <c r="D12164" i="16"/>
  <c r="B12163" i="16"/>
  <c r="C12163" i="16"/>
  <c r="E10236" i="16"/>
  <c r="K9616" i="16"/>
  <c r="L9616" i="16"/>
  <c r="E10391" i="16"/>
  <c r="I10390" i="16"/>
  <c r="L8124" i="16"/>
  <c r="B3856" i="16"/>
  <c r="C3856" i="16"/>
  <c r="E8399" i="16"/>
  <c r="I8396" i="16"/>
  <c r="H8396" i="16"/>
  <c r="F8396" i="16"/>
  <c r="K8396" i="16"/>
  <c r="L8396" i="16"/>
  <c r="J8396" i="16"/>
  <c r="D3255" i="16"/>
  <c r="D3254" i="16"/>
  <c r="B3252" i="16"/>
  <c r="C3252" i="16"/>
  <c r="D3253" i="16"/>
  <c r="I9463" i="16"/>
  <c r="L9463" i="16"/>
  <c r="J9928" i="16"/>
  <c r="I9928" i="16"/>
  <c r="E9929" i="16"/>
  <c r="H9928" i="16"/>
  <c r="F9928" i="16"/>
  <c r="E8545" i="16"/>
  <c r="E10543" i="16"/>
  <c r="J10540" i="16"/>
  <c r="F10540" i="16"/>
  <c r="K10540" i="16"/>
  <c r="I10540" i="16"/>
  <c r="H10540" i="16"/>
  <c r="E9004" i="16"/>
  <c r="E9774" i="16"/>
  <c r="C1665" i="16"/>
  <c r="D1666" i="16"/>
  <c r="B1665" i="16"/>
  <c r="I8397" i="16"/>
  <c r="E8696" i="16"/>
  <c r="F10988" i="16"/>
  <c r="K10988" i="16"/>
  <c r="L10988" i="16"/>
  <c r="E10989" i="16"/>
  <c r="J10988" i="16"/>
  <c r="J9463" i="16"/>
  <c r="B3250" i="16"/>
  <c r="C3250" i="16"/>
  <c r="C5559" i="16"/>
  <c r="B5559" i="16"/>
  <c r="D919" i="16"/>
  <c r="B918" i="16"/>
  <c r="C918" i="16"/>
  <c r="C2027" i="16"/>
  <c r="B2027" i="16"/>
  <c r="D2028" i="16"/>
  <c r="E9159" i="16"/>
  <c r="F8397" i="16"/>
  <c r="K8397" i="16"/>
  <c r="L8397" i="16"/>
  <c r="D2691" i="16"/>
  <c r="F2690" i="16"/>
  <c r="K2690" i="16"/>
  <c r="L2690" i="16"/>
  <c r="B2690" i="16"/>
  <c r="C2690" i="16"/>
  <c r="D1113" i="16"/>
  <c r="B1112" i="16"/>
  <c r="C1112" i="16"/>
  <c r="D5562" i="16"/>
  <c r="D5561" i="16"/>
  <c r="B5560" i="16"/>
  <c r="C5560" i="16"/>
  <c r="D5563" i="16"/>
  <c r="I9312" i="16"/>
  <c r="E9313" i="16"/>
  <c r="H9312" i="16"/>
  <c r="F9312" i="16"/>
  <c r="K9312" i="16"/>
  <c r="L9312" i="16"/>
  <c r="J9312" i="16"/>
  <c r="J10541" i="16"/>
  <c r="E9620" i="16"/>
  <c r="E8261" i="16"/>
  <c r="D1305" i="16"/>
  <c r="B1304" i="16"/>
  <c r="C1304" i="16"/>
  <c r="C8955" i="16"/>
  <c r="B8955" i="16"/>
  <c r="I10082" i="16"/>
  <c r="E10083" i="16"/>
  <c r="H10082" i="16"/>
  <c r="B5562" i="16"/>
  <c r="C5562" i="16"/>
  <c r="B8958" i="16"/>
  <c r="C8958" i="16"/>
  <c r="L10540" i="16"/>
  <c r="K9928" i="16"/>
  <c r="L9928" i="16"/>
  <c r="C12166" i="16"/>
  <c r="D12167" i="16"/>
  <c r="B12166" i="16"/>
  <c r="D12168" i="16"/>
  <c r="D12169" i="16"/>
  <c r="E9160" i="16"/>
  <c r="I9157" i="16"/>
  <c r="J9157" i="16"/>
  <c r="H9157" i="16"/>
  <c r="F9157" i="16"/>
  <c r="K9157" i="16"/>
  <c r="L9157" i="16"/>
  <c r="E10392" i="16"/>
  <c r="J10389" i="16"/>
  <c r="I10389" i="16"/>
  <c r="H10389" i="16"/>
  <c r="F10389" i="16"/>
  <c r="K10389" i="16"/>
  <c r="L10389" i="16"/>
  <c r="E9621" i="16"/>
  <c r="I9620" i="16"/>
  <c r="I9158" i="16"/>
  <c r="E9314" i="16"/>
  <c r="H9311" i="16"/>
  <c r="F9311" i="16"/>
  <c r="I9311" i="16"/>
  <c r="J9311" i="16"/>
  <c r="B1113" i="16"/>
  <c r="C1113" i="16"/>
  <c r="D1114" i="16"/>
  <c r="J9158" i="16"/>
  <c r="J10987" i="16"/>
  <c r="F10987" i="16"/>
  <c r="K10987" i="16"/>
  <c r="L10987" i="16"/>
  <c r="B3254" i="16"/>
  <c r="C3254" i="16"/>
  <c r="E9466" i="16"/>
  <c r="B3860" i="16"/>
  <c r="C3860" i="16"/>
  <c r="C8959" i="16"/>
  <c r="B8959" i="16"/>
  <c r="E8400" i="16"/>
  <c r="E10084" i="16"/>
  <c r="H10081" i="16"/>
  <c r="F10081" i="16"/>
  <c r="I10081" i="16"/>
  <c r="J10081" i="16"/>
  <c r="B1305" i="16"/>
  <c r="C1305" i="16"/>
  <c r="D1306" i="16"/>
  <c r="F9158" i="16"/>
  <c r="C919" i="16"/>
  <c r="B919" i="16"/>
  <c r="D920" i="16"/>
  <c r="D1667" i="16"/>
  <c r="B1666" i="16"/>
  <c r="C1666" i="16"/>
  <c r="E10544" i="16"/>
  <c r="E9930" i="16"/>
  <c r="F9927" i="16"/>
  <c r="J9927" i="16"/>
  <c r="H9927" i="16"/>
  <c r="I9927" i="16"/>
  <c r="D3256" i="16"/>
  <c r="B3255" i="16"/>
  <c r="C3255" i="16"/>
  <c r="B12165" i="16"/>
  <c r="C12165" i="16"/>
  <c r="D3862" i="16"/>
  <c r="B3861" i="16"/>
  <c r="C3861" i="16"/>
  <c r="F8850" i="16"/>
  <c r="E8851" i="16"/>
  <c r="H8850" i="16"/>
  <c r="I8850" i="16"/>
  <c r="C12164" i="16"/>
  <c r="B12164" i="16"/>
  <c r="B3859" i="16"/>
  <c r="C3859" i="16"/>
  <c r="F10082" i="16"/>
  <c r="K10082" i="16"/>
  <c r="L10082" i="16"/>
  <c r="D5564" i="16"/>
  <c r="B5563" i="16"/>
  <c r="C5563" i="16"/>
  <c r="D5566" i="16"/>
  <c r="D5565" i="16"/>
  <c r="H9158" i="16"/>
  <c r="J8696" i="16"/>
  <c r="E8697" i="16"/>
  <c r="H8696" i="16"/>
  <c r="F8696" i="16"/>
  <c r="J10390" i="16"/>
  <c r="D727" i="16"/>
  <c r="B726" i="16"/>
  <c r="C726" i="16"/>
  <c r="E9005" i="16"/>
  <c r="H9004" i="16"/>
  <c r="J9004" i="16"/>
  <c r="I9004" i="16"/>
  <c r="E10847" i="16"/>
  <c r="J10846" i="16"/>
  <c r="B5561" i="16"/>
  <c r="C5561" i="16"/>
  <c r="C2691" i="16"/>
  <c r="B2691" i="16"/>
  <c r="D2692" i="16"/>
  <c r="F2689" i="16"/>
  <c r="K2689" i="16"/>
  <c r="L2689" i="16"/>
  <c r="B2028" i="16"/>
  <c r="C2028" i="16"/>
  <c r="D2029" i="16"/>
  <c r="F10390" i="16"/>
  <c r="D8961" i="16"/>
  <c r="B8960" i="16"/>
  <c r="D8963" i="16"/>
  <c r="C8960" i="16"/>
  <c r="D8962" i="16"/>
  <c r="E9775" i="16"/>
  <c r="J9774" i="16"/>
  <c r="H9774" i="16"/>
  <c r="F9774" i="16"/>
  <c r="J8545" i="16"/>
  <c r="I8545" i="16"/>
  <c r="E8546" i="16"/>
  <c r="F8545" i="16"/>
  <c r="K8545" i="16"/>
  <c r="L8545" i="16"/>
  <c r="H8545" i="16"/>
  <c r="J10236" i="16"/>
  <c r="E10237" i="16"/>
  <c r="H10236" i="16"/>
  <c r="I10236" i="16"/>
  <c r="E10699" i="16"/>
  <c r="F10698" i="16"/>
  <c r="J10082" i="16"/>
  <c r="E8262" i="16"/>
  <c r="H8261" i="16"/>
  <c r="B3253" i="16"/>
  <c r="C3253" i="16"/>
  <c r="H10390" i="16"/>
  <c r="K9462" i="16"/>
  <c r="L9462" i="16"/>
  <c r="F2497" i="16"/>
  <c r="K2497" i="16"/>
  <c r="L2497" i="16"/>
  <c r="D2498" i="16"/>
  <c r="B2497" i="16"/>
  <c r="C2497" i="16"/>
  <c r="E10545" i="16"/>
  <c r="H10544" i="16"/>
  <c r="F10544" i="16"/>
  <c r="K10544" i="16"/>
  <c r="J10544" i="16"/>
  <c r="E9622" i="16"/>
  <c r="J9619" i="16"/>
  <c r="I9619" i="16"/>
  <c r="H9619" i="16"/>
  <c r="F9619" i="16"/>
  <c r="K9619" i="16"/>
  <c r="L9619" i="16"/>
  <c r="E8263" i="16"/>
  <c r="I8260" i="16"/>
  <c r="F8260" i="16"/>
  <c r="K8260" i="16"/>
  <c r="H8260" i="16"/>
  <c r="J8260" i="16"/>
  <c r="E10238" i="16"/>
  <c r="I10235" i="16"/>
  <c r="H10235" i="16"/>
  <c r="F10235" i="16"/>
  <c r="K10235" i="16"/>
  <c r="L10235" i="16"/>
  <c r="J10235" i="16"/>
  <c r="K9774" i="16"/>
  <c r="L9774" i="16"/>
  <c r="B727" i="16"/>
  <c r="C727" i="16"/>
  <c r="D728" i="16"/>
  <c r="B5565" i="16"/>
  <c r="C5565" i="16"/>
  <c r="D3865" i="16"/>
  <c r="D3864" i="16"/>
  <c r="C3862" i="16"/>
  <c r="B3862" i="16"/>
  <c r="D3863" i="16"/>
  <c r="B1306" i="16"/>
  <c r="C1306" i="16"/>
  <c r="D1307" i="16"/>
  <c r="K9311" i="16"/>
  <c r="L9311" i="16"/>
  <c r="J9620" i="16"/>
  <c r="D3257" i="16"/>
  <c r="D3258" i="16"/>
  <c r="C3256" i="16"/>
  <c r="B3256" i="16"/>
  <c r="D3259" i="16"/>
  <c r="B8961" i="16"/>
  <c r="C8961" i="16"/>
  <c r="K10390" i="16"/>
  <c r="L10390" i="16"/>
  <c r="K8696" i="16"/>
  <c r="K9927" i="16"/>
  <c r="L9927" i="16"/>
  <c r="E8401" i="16"/>
  <c r="J8400" i="16"/>
  <c r="E9315" i="16"/>
  <c r="E9161" i="16"/>
  <c r="B12167" i="16"/>
  <c r="C12167" i="16"/>
  <c r="B2692" i="16"/>
  <c r="C2692" i="16"/>
  <c r="D2693" i="16"/>
  <c r="K9158" i="16"/>
  <c r="L9158" i="16"/>
  <c r="F10236" i="16"/>
  <c r="K10236" i="16"/>
  <c r="L10236" i="16"/>
  <c r="J8261" i="16"/>
  <c r="H10698" i="16"/>
  <c r="K10698" i="16"/>
  <c r="L10698" i="16"/>
  <c r="I9774" i="16"/>
  <c r="B2029" i="16"/>
  <c r="D2030" i="16"/>
  <c r="C2029" i="16"/>
  <c r="C5564" i="16"/>
  <c r="B5564" i="16"/>
  <c r="E9931" i="16"/>
  <c r="D1668" i="16"/>
  <c r="C1667" i="16"/>
  <c r="B1667" i="16"/>
  <c r="J9466" i="16"/>
  <c r="I9466" i="16"/>
  <c r="E9467" i="16"/>
  <c r="H9466" i="16"/>
  <c r="F9466" i="16"/>
  <c r="K9466" i="16"/>
  <c r="D1115" i="16"/>
  <c r="B1114" i="16"/>
  <c r="C1114" i="16"/>
  <c r="D12170" i="16"/>
  <c r="D12171" i="16"/>
  <c r="D12172" i="16"/>
  <c r="B12169" i="16"/>
  <c r="C12169" i="16"/>
  <c r="E10848" i="16"/>
  <c r="H10845" i="16"/>
  <c r="F10845" i="16"/>
  <c r="I10845" i="16"/>
  <c r="J10845" i="16"/>
  <c r="D8966" i="16"/>
  <c r="D8965" i="16"/>
  <c r="B8963" i="16"/>
  <c r="D8964" i="16"/>
  <c r="C8963" i="16"/>
  <c r="I8261" i="16"/>
  <c r="F10846" i="16"/>
  <c r="E9006" i="16"/>
  <c r="I9003" i="16"/>
  <c r="H9003" i="16"/>
  <c r="F9003" i="16"/>
  <c r="K9003" i="16"/>
  <c r="L9003" i="16"/>
  <c r="J9003" i="16"/>
  <c r="E8698" i="16"/>
  <c r="I8695" i="16"/>
  <c r="F8695" i="16"/>
  <c r="H8695" i="16"/>
  <c r="J8695" i="16"/>
  <c r="E8852" i="16"/>
  <c r="I8849" i="16"/>
  <c r="H8849" i="16"/>
  <c r="J8849" i="16"/>
  <c r="F8849" i="16"/>
  <c r="K8849" i="16"/>
  <c r="L8849" i="16"/>
  <c r="B920" i="16"/>
  <c r="C920" i="16"/>
  <c r="D921" i="16"/>
  <c r="F9620" i="16"/>
  <c r="B12168" i="16"/>
  <c r="C12168" i="16"/>
  <c r="K8850" i="16"/>
  <c r="L8850" i="16"/>
  <c r="I10846" i="16"/>
  <c r="E10085" i="16"/>
  <c r="E10700" i="16"/>
  <c r="F10697" i="16"/>
  <c r="K10697" i="16"/>
  <c r="J10697" i="16"/>
  <c r="H10697" i="16"/>
  <c r="I10697" i="16"/>
  <c r="D5569" i="16"/>
  <c r="D5568" i="16"/>
  <c r="D5567" i="16"/>
  <c r="B5566" i="16"/>
  <c r="C5566" i="16"/>
  <c r="E9776" i="16"/>
  <c r="I9773" i="16"/>
  <c r="H9773" i="16"/>
  <c r="F9773" i="16"/>
  <c r="J9773" i="16"/>
  <c r="I10698" i="16"/>
  <c r="D2499" i="16"/>
  <c r="C2498" i="16"/>
  <c r="B2498" i="16"/>
  <c r="F2496" i="16"/>
  <c r="K2496" i="16"/>
  <c r="L2496" i="16"/>
  <c r="F8261" i="16"/>
  <c r="K8261" i="16"/>
  <c r="L8261" i="16"/>
  <c r="J10698" i="16"/>
  <c r="E8547" i="16"/>
  <c r="I8544" i="16"/>
  <c r="F8544" i="16"/>
  <c r="H8544" i="16"/>
  <c r="J8544" i="16"/>
  <c r="B8962" i="16"/>
  <c r="C8962" i="16"/>
  <c r="H10846" i="16"/>
  <c r="F9004" i="16"/>
  <c r="K9004" i="16"/>
  <c r="L9004" i="16"/>
  <c r="I8696" i="16"/>
  <c r="J8850" i="16"/>
  <c r="K10081" i="16"/>
  <c r="L10081" i="16"/>
  <c r="H9620" i="16"/>
  <c r="E10393" i="16"/>
  <c r="K8695" i="16"/>
  <c r="L8695" i="16"/>
  <c r="K10846" i="16"/>
  <c r="L10846" i="16"/>
  <c r="B3258" i="16"/>
  <c r="C3258" i="16"/>
  <c r="E9623" i="16"/>
  <c r="E9007" i="16"/>
  <c r="J10393" i="16"/>
  <c r="I10393" i="16"/>
  <c r="F10393" i="16"/>
  <c r="E10394" i="16"/>
  <c r="H10393" i="16"/>
  <c r="E9777" i="16"/>
  <c r="K10845" i="16"/>
  <c r="L10845" i="16"/>
  <c r="J9315" i="16"/>
  <c r="I9315" i="16"/>
  <c r="E9316" i="16"/>
  <c r="H9315" i="16"/>
  <c r="L8696" i="16"/>
  <c r="C3257" i="16"/>
  <c r="B3257" i="16"/>
  <c r="L8260" i="16"/>
  <c r="C5567" i="16"/>
  <c r="B5567" i="16"/>
  <c r="E10701" i="16"/>
  <c r="B8964" i="16"/>
  <c r="C8964" i="16"/>
  <c r="E10849" i="16"/>
  <c r="D1669" i="16"/>
  <c r="B1668" i="16"/>
  <c r="C1668" i="16"/>
  <c r="D2694" i="16"/>
  <c r="B2693" i="16"/>
  <c r="F2693" i="16"/>
  <c r="K2693" i="16"/>
  <c r="L2693" i="16"/>
  <c r="C2693" i="16"/>
  <c r="D3868" i="16"/>
  <c r="D3867" i="16"/>
  <c r="C3865" i="16"/>
  <c r="D3866" i="16"/>
  <c r="B3865" i="16"/>
  <c r="E8264" i="16"/>
  <c r="E8402" i="16"/>
  <c r="H8399" i="16"/>
  <c r="J8399" i="16"/>
  <c r="I8399" i="16"/>
  <c r="F8399" i="16"/>
  <c r="K8399" i="16"/>
  <c r="L8399" i="16"/>
  <c r="B3863" i="16"/>
  <c r="C3863" i="16"/>
  <c r="D1116" i="16"/>
  <c r="B1115" i="16"/>
  <c r="C1115" i="16"/>
  <c r="C3864" i="16"/>
  <c r="B3864" i="16"/>
  <c r="K8544" i="16"/>
  <c r="L8544" i="16"/>
  <c r="J10085" i="16"/>
  <c r="I10085" i="16"/>
  <c r="E10086" i="16"/>
  <c r="H10085" i="16"/>
  <c r="F10085" i="16"/>
  <c r="K10085" i="16"/>
  <c r="L10085" i="16"/>
  <c r="L9466" i="16"/>
  <c r="B2030" i="16"/>
  <c r="C2030" i="16"/>
  <c r="D2031" i="16"/>
  <c r="I8400" i="16"/>
  <c r="B1307" i="16"/>
  <c r="D1308" i="16"/>
  <c r="C1307" i="16"/>
  <c r="E10546" i="16"/>
  <c r="H10543" i="16"/>
  <c r="F10543" i="16"/>
  <c r="K10543" i="16"/>
  <c r="L10543" i="16"/>
  <c r="J10543" i="16"/>
  <c r="I10543" i="16"/>
  <c r="B12170" i="16"/>
  <c r="C12170" i="16"/>
  <c r="L10697" i="16"/>
  <c r="E8699" i="16"/>
  <c r="E8548" i="16"/>
  <c r="B5568" i="16"/>
  <c r="C5568" i="16"/>
  <c r="K9620" i="16"/>
  <c r="L9620" i="16"/>
  <c r="E8853" i="16"/>
  <c r="B8965" i="16"/>
  <c r="C8965" i="16"/>
  <c r="D12175" i="16"/>
  <c r="B12172" i="16"/>
  <c r="C12172" i="16"/>
  <c r="D12173" i="16"/>
  <c r="D12174" i="16"/>
  <c r="E9162" i="16"/>
  <c r="F9161" i="16"/>
  <c r="F8400" i="16"/>
  <c r="D3262" i="16"/>
  <c r="D3260" i="16"/>
  <c r="B3259" i="16"/>
  <c r="C3259" i="16"/>
  <c r="D3261" i="16"/>
  <c r="I10544" i="16"/>
  <c r="L10544" i="16"/>
  <c r="D2500" i="16"/>
  <c r="B2499" i="16"/>
  <c r="C2499" i="16"/>
  <c r="K9773" i="16"/>
  <c r="L9773" i="16"/>
  <c r="D5572" i="16"/>
  <c r="D5571" i="16"/>
  <c r="D5570" i="16"/>
  <c r="B5569" i="16"/>
  <c r="C5569" i="16"/>
  <c r="C921" i="16"/>
  <c r="B921" i="16"/>
  <c r="D922" i="16"/>
  <c r="D8969" i="16"/>
  <c r="D8968" i="16"/>
  <c r="D8967" i="16"/>
  <c r="B8966" i="16"/>
  <c r="C8966" i="16"/>
  <c r="C12171" i="16"/>
  <c r="B12171" i="16"/>
  <c r="E9468" i="16"/>
  <c r="J9465" i="16"/>
  <c r="I9465" i="16"/>
  <c r="H9465" i="16"/>
  <c r="F9465" i="16"/>
  <c r="J9931" i="16"/>
  <c r="I9931" i="16"/>
  <c r="E9932" i="16"/>
  <c r="H9931" i="16"/>
  <c r="F9931" i="16"/>
  <c r="K9931" i="16"/>
  <c r="L9931" i="16"/>
  <c r="H8400" i="16"/>
  <c r="C728" i="16"/>
  <c r="B728" i="16"/>
  <c r="D729" i="16"/>
  <c r="E10239" i="16"/>
  <c r="B3261" i="16"/>
  <c r="C3261" i="16"/>
  <c r="I10849" i="16"/>
  <c r="E10850" i="16"/>
  <c r="H10849" i="16"/>
  <c r="F10849" i="16"/>
  <c r="K10849" i="16"/>
  <c r="L10849" i="16"/>
  <c r="J10849" i="16"/>
  <c r="E10240" i="16"/>
  <c r="H10239" i="16"/>
  <c r="E9469" i="16"/>
  <c r="D923" i="16"/>
  <c r="B922" i="16"/>
  <c r="C922" i="16"/>
  <c r="B3260" i="16"/>
  <c r="C3260" i="16"/>
  <c r="J9161" i="16"/>
  <c r="E8265" i="16"/>
  <c r="H8264" i="16"/>
  <c r="J9777" i="16"/>
  <c r="I9777" i="16"/>
  <c r="E9778" i="16"/>
  <c r="B8968" i="16"/>
  <c r="C8968" i="16"/>
  <c r="I9161" i="16"/>
  <c r="J8699" i="16"/>
  <c r="I8699" i="16"/>
  <c r="E8700" i="16"/>
  <c r="E9624" i="16"/>
  <c r="H9623" i="16"/>
  <c r="F9623" i="16"/>
  <c r="J9623" i="16"/>
  <c r="E9933" i="16"/>
  <c r="H9930" i="16"/>
  <c r="F9930" i="16"/>
  <c r="K9930" i="16"/>
  <c r="I9930" i="16"/>
  <c r="J9930" i="16"/>
  <c r="B12174" i="16"/>
  <c r="C12174" i="16"/>
  <c r="E10547" i="16"/>
  <c r="C2694" i="16"/>
  <c r="B2694" i="16"/>
  <c r="D2695" i="16"/>
  <c r="F2692" i="16"/>
  <c r="K2692" i="16"/>
  <c r="L2692" i="16"/>
  <c r="E9317" i="16"/>
  <c r="J9314" i="16"/>
  <c r="I9314" i="16"/>
  <c r="F9314" i="16"/>
  <c r="H9314" i="16"/>
  <c r="D8971" i="16"/>
  <c r="C8969" i="16"/>
  <c r="D8970" i="16"/>
  <c r="B8969" i="16"/>
  <c r="D8972" i="16"/>
  <c r="E8854" i="16"/>
  <c r="H8853" i="16"/>
  <c r="F8853" i="16"/>
  <c r="C3866" i="16"/>
  <c r="B3866" i="16"/>
  <c r="B729" i="16"/>
  <c r="D730" i="16"/>
  <c r="C729" i="16"/>
  <c r="K8400" i="16"/>
  <c r="L8400" i="16"/>
  <c r="B1308" i="16"/>
  <c r="C1308" i="16"/>
  <c r="D1309" i="16"/>
  <c r="E8403" i="16"/>
  <c r="D1670" i="16"/>
  <c r="B1669" i="16"/>
  <c r="C1669" i="16"/>
  <c r="J9007" i="16"/>
  <c r="I9007" i="16"/>
  <c r="E9008" i="16"/>
  <c r="H9007" i="16"/>
  <c r="F9007" i="16"/>
  <c r="K9007" i="16"/>
  <c r="L9007" i="16"/>
  <c r="B5571" i="16"/>
  <c r="C5571" i="16"/>
  <c r="C2031" i="16"/>
  <c r="D2032" i="16"/>
  <c r="B2031" i="16"/>
  <c r="B12173" i="16"/>
  <c r="C12173" i="16"/>
  <c r="E8549" i="16"/>
  <c r="F8548" i="16"/>
  <c r="K8548" i="16"/>
  <c r="H8548" i="16"/>
  <c r="K9465" i="16"/>
  <c r="L9465" i="16"/>
  <c r="B8967" i="16"/>
  <c r="C8967" i="16"/>
  <c r="C5570" i="16"/>
  <c r="B5570" i="16"/>
  <c r="E10087" i="16"/>
  <c r="F10084" i="16"/>
  <c r="K10084" i="16"/>
  <c r="L10084" i="16"/>
  <c r="H10084" i="16"/>
  <c r="I10084" i="16"/>
  <c r="J10084" i="16"/>
  <c r="C1116" i="16"/>
  <c r="D1117" i="16"/>
  <c r="B1116" i="16"/>
  <c r="B3867" i="16"/>
  <c r="C3867" i="16"/>
  <c r="F9315" i="16"/>
  <c r="K9315" i="16"/>
  <c r="L9315" i="16"/>
  <c r="E10395" i="16"/>
  <c r="F10392" i="16"/>
  <c r="I10392" i="16"/>
  <c r="H10392" i="16"/>
  <c r="J10392" i="16"/>
  <c r="E9163" i="16"/>
  <c r="H9160" i="16"/>
  <c r="J9160" i="16"/>
  <c r="F9160" i="16"/>
  <c r="I9160" i="16"/>
  <c r="J10701" i="16"/>
  <c r="I10701" i="16"/>
  <c r="E10702" i="16"/>
  <c r="H10701" i="16"/>
  <c r="F10701" i="16"/>
  <c r="K10701" i="16"/>
  <c r="L10701" i="16"/>
  <c r="D5574" i="16"/>
  <c r="D5573" i="16"/>
  <c r="B5572" i="16"/>
  <c r="C5572" i="16"/>
  <c r="D5575" i="16"/>
  <c r="D3265" i="16"/>
  <c r="D3264" i="16"/>
  <c r="C3262" i="16"/>
  <c r="B3262" i="16"/>
  <c r="D3263" i="16"/>
  <c r="B2500" i="16"/>
  <c r="C2500" i="16"/>
  <c r="D2501" i="16"/>
  <c r="H9161" i="16"/>
  <c r="K9161" i="16"/>
  <c r="L9161" i="16"/>
  <c r="D12177" i="16"/>
  <c r="C12175" i="16"/>
  <c r="B12175" i="16"/>
  <c r="D12178" i="16"/>
  <c r="D12176" i="16"/>
  <c r="D3870" i="16"/>
  <c r="D3869" i="16"/>
  <c r="B3868" i="16"/>
  <c r="C3868" i="16"/>
  <c r="D3871" i="16"/>
  <c r="K10393" i="16"/>
  <c r="L10393" i="16"/>
  <c r="E10088" i="16"/>
  <c r="B1670" i="16"/>
  <c r="C1670" i="16"/>
  <c r="D1671" i="16"/>
  <c r="D2696" i="16"/>
  <c r="B2695" i="16"/>
  <c r="C2695" i="16"/>
  <c r="D3872" i="16"/>
  <c r="B3871" i="16"/>
  <c r="C3871" i="16"/>
  <c r="D3874" i="16"/>
  <c r="D3873" i="16"/>
  <c r="B5574" i="16"/>
  <c r="C5574" i="16"/>
  <c r="C2032" i="16"/>
  <c r="B2032" i="16"/>
  <c r="D2033" i="16"/>
  <c r="J8403" i="16"/>
  <c r="E8404" i="16"/>
  <c r="H8403" i="16"/>
  <c r="E9318" i="16"/>
  <c r="E10548" i="16"/>
  <c r="J10547" i="16"/>
  <c r="H10547" i="16"/>
  <c r="E9934" i="16"/>
  <c r="E8701" i="16"/>
  <c r="F8698" i="16"/>
  <c r="K8698" i="16"/>
  <c r="L8698" i="16"/>
  <c r="J8698" i="16"/>
  <c r="I8698" i="16"/>
  <c r="H8698" i="16"/>
  <c r="E9779" i="16"/>
  <c r="J9776" i="16"/>
  <c r="I9776" i="16"/>
  <c r="H9776" i="16"/>
  <c r="F9776" i="16"/>
  <c r="K9776" i="16"/>
  <c r="L9776" i="16"/>
  <c r="E9470" i="16"/>
  <c r="H9469" i="16"/>
  <c r="I9469" i="16"/>
  <c r="B3264" i="16"/>
  <c r="C3264" i="16"/>
  <c r="E8550" i="16"/>
  <c r="J8547" i="16"/>
  <c r="I8547" i="16"/>
  <c r="H8547" i="16"/>
  <c r="F8547" i="16"/>
  <c r="D2502" i="16"/>
  <c r="B2501" i="16"/>
  <c r="C2501" i="16"/>
  <c r="F2499" i="16"/>
  <c r="K2499" i="16"/>
  <c r="L2499" i="16"/>
  <c r="D3267" i="16"/>
  <c r="C3265" i="16"/>
  <c r="D3266" i="16"/>
  <c r="B3265" i="16"/>
  <c r="D3268" i="16"/>
  <c r="E10703" i="16"/>
  <c r="H10700" i="16"/>
  <c r="F10700" i="16"/>
  <c r="K10700" i="16"/>
  <c r="L10700" i="16"/>
  <c r="I10700" i="16"/>
  <c r="J10700" i="16"/>
  <c r="I8548" i="16"/>
  <c r="L8548" i="16"/>
  <c r="C8971" i="16"/>
  <c r="B8971" i="16"/>
  <c r="F10239" i="16"/>
  <c r="K10239" i="16"/>
  <c r="E10851" i="16"/>
  <c r="F10848" i="16"/>
  <c r="K10848" i="16"/>
  <c r="L10848" i="16"/>
  <c r="J10848" i="16"/>
  <c r="I10848" i="16"/>
  <c r="H10848" i="16"/>
  <c r="E9164" i="16"/>
  <c r="B1117" i="16"/>
  <c r="C1117" i="16"/>
  <c r="D1118" i="16"/>
  <c r="E8855" i="16"/>
  <c r="F8852" i="16"/>
  <c r="J8852" i="16"/>
  <c r="H8852" i="16"/>
  <c r="I8852" i="16"/>
  <c r="E9625" i="16"/>
  <c r="F9622" i="16"/>
  <c r="H9622" i="16"/>
  <c r="J9622" i="16"/>
  <c r="I9622" i="16"/>
  <c r="I8263" i="16"/>
  <c r="J8263" i="16"/>
  <c r="F8263" i="16"/>
  <c r="K8263" i="16"/>
  <c r="L8263" i="16"/>
  <c r="H8263" i="16"/>
  <c r="B12177" i="16"/>
  <c r="C12177" i="16"/>
  <c r="C1309" i="16"/>
  <c r="B1309" i="16"/>
  <c r="D1310" i="16"/>
  <c r="K9623" i="16"/>
  <c r="L9623" i="16"/>
  <c r="C3870" i="16"/>
  <c r="B3870" i="16"/>
  <c r="C5575" i="16"/>
  <c r="D5576" i="16"/>
  <c r="B5575" i="16"/>
  <c r="D5578" i="16"/>
  <c r="D5577" i="16"/>
  <c r="I8853" i="16"/>
  <c r="K9314" i="16"/>
  <c r="L9314" i="16"/>
  <c r="I9623" i="16"/>
  <c r="F8264" i="16"/>
  <c r="K8264" i="16"/>
  <c r="D924" i="16"/>
  <c r="B923" i="16"/>
  <c r="C923" i="16"/>
  <c r="E10241" i="16"/>
  <c r="F10238" i="16"/>
  <c r="K10238" i="16"/>
  <c r="L10238" i="16"/>
  <c r="J10238" i="16"/>
  <c r="H10238" i="16"/>
  <c r="I10238" i="16"/>
  <c r="C8970" i="16"/>
  <c r="B8970" i="16"/>
  <c r="J8548" i="16"/>
  <c r="D12179" i="16"/>
  <c r="B12178" i="16"/>
  <c r="C12178" i="16"/>
  <c r="D12181" i="16"/>
  <c r="D12180" i="16"/>
  <c r="F2500" i="16"/>
  <c r="K2500" i="16"/>
  <c r="L2500" i="16"/>
  <c r="C5573" i="16"/>
  <c r="B5573" i="16"/>
  <c r="K10392" i="16"/>
  <c r="L10392" i="16"/>
  <c r="E9009" i="16"/>
  <c r="F9006" i="16"/>
  <c r="K9006" i="16"/>
  <c r="L9006" i="16"/>
  <c r="H9006" i="16"/>
  <c r="I9006" i="16"/>
  <c r="J9006" i="16"/>
  <c r="C730" i="16"/>
  <c r="B730" i="16"/>
  <c r="D731" i="16"/>
  <c r="J8853" i="16"/>
  <c r="L9930" i="16"/>
  <c r="F8699" i="16"/>
  <c r="F9777" i="16"/>
  <c r="I8264" i="16"/>
  <c r="I10239" i="16"/>
  <c r="B3869" i="16"/>
  <c r="C3869" i="16"/>
  <c r="K8853" i="16"/>
  <c r="L8853" i="16"/>
  <c r="B12176" i="16"/>
  <c r="C12176" i="16"/>
  <c r="B3263" i="16"/>
  <c r="C3263" i="16"/>
  <c r="K9160" i="16"/>
  <c r="L9160" i="16"/>
  <c r="E10396" i="16"/>
  <c r="D8973" i="16"/>
  <c r="B8972" i="16"/>
  <c r="C8972" i="16"/>
  <c r="D8975" i="16"/>
  <c r="D8974" i="16"/>
  <c r="H8699" i="16"/>
  <c r="H9777" i="16"/>
  <c r="J8264" i="16"/>
  <c r="J10239" i="16"/>
  <c r="D925" i="16"/>
  <c r="B924" i="16"/>
  <c r="C924" i="16"/>
  <c r="B1118" i="16"/>
  <c r="D1119" i="16"/>
  <c r="C1118" i="16"/>
  <c r="B3266" i="16"/>
  <c r="C3266" i="16"/>
  <c r="E9319" i="16"/>
  <c r="H9318" i="16"/>
  <c r="F9318" i="16"/>
  <c r="K9318" i="16"/>
  <c r="C8973" i="16"/>
  <c r="B8973" i="16"/>
  <c r="K9777" i="16"/>
  <c r="L9777" i="16"/>
  <c r="B12180" i="16"/>
  <c r="C12180" i="16"/>
  <c r="L8264" i="16"/>
  <c r="K9622" i="16"/>
  <c r="L9622" i="16"/>
  <c r="C2033" i="16"/>
  <c r="D2034" i="16"/>
  <c r="B2033" i="16"/>
  <c r="C5576" i="16"/>
  <c r="B5576" i="16"/>
  <c r="D3877" i="16"/>
  <c r="D3876" i="16"/>
  <c r="D3875" i="16"/>
  <c r="B3874" i="16"/>
  <c r="C3874" i="16"/>
  <c r="J10396" i="16"/>
  <c r="I10396" i="16"/>
  <c r="E10397" i="16"/>
  <c r="H10396" i="16"/>
  <c r="F10396" i="16"/>
  <c r="K8699" i="16"/>
  <c r="L8699" i="16"/>
  <c r="C12181" i="16"/>
  <c r="D12183" i="16"/>
  <c r="B12181" i="16"/>
  <c r="D12184" i="16"/>
  <c r="D12182" i="16"/>
  <c r="E9626" i="16"/>
  <c r="B3267" i="16"/>
  <c r="C3267" i="16"/>
  <c r="E9471" i="16"/>
  <c r="H9468" i="16"/>
  <c r="F9468" i="16"/>
  <c r="K9468" i="16"/>
  <c r="I9468" i="16"/>
  <c r="J9468" i="16"/>
  <c r="I10547" i="16"/>
  <c r="B3872" i="16"/>
  <c r="C3872" i="16"/>
  <c r="E9010" i="16"/>
  <c r="E10852" i="16"/>
  <c r="D732" i="16"/>
  <c r="B731" i="16"/>
  <c r="C731" i="16"/>
  <c r="E10242" i="16"/>
  <c r="B5577" i="16"/>
  <c r="C5577" i="16"/>
  <c r="C1310" i="16"/>
  <c r="B1310" i="16"/>
  <c r="D1311" i="16"/>
  <c r="E9165" i="16"/>
  <c r="J9164" i="16"/>
  <c r="L10239" i="16"/>
  <c r="E10704" i="16"/>
  <c r="D2503" i="16"/>
  <c r="B2502" i="16"/>
  <c r="C2502" i="16"/>
  <c r="E8405" i="16"/>
  <c r="H8402" i="16"/>
  <c r="F8402" i="16"/>
  <c r="I8402" i="16"/>
  <c r="J8402" i="16"/>
  <c r="B2696" i="16"/>
  <c r="D2697" i="16"/>
  <c r="C2696" i="16"/>
  <c r="F2696" i="16"/>
  <c r="K2696" i="16"/>
  <c r="L2696" i="16"/>
  <c r="E10549" i="16"/>
  <c r="H10546" i="16"/>
  <c r="F10546" i="16"/>
  <c r="K10546" i="16"/>
  <c r="L10546" i="16"/>
  <c r="J10546" i="16"/>
  <c r="I10546" i="16"/>
  <c r="E10089" i="16"/>
  <c r="J10088" i="16"/>
  <c r="B8974" i="16"/>
  <c r="C8974" i="16"/>
  <c r="D5581" i="16"/>
  <c r="D5580" i="16"/>
  <c r="D5579" i="16"/>
  <c r="B5578" i="16"/>
  <c r="C5578" i="16"/>
  <c r="K8852" i="16"/>
  <c r="L8852" i="16"/>
  <c r="D3269" i="16"/>
  <c r="B3268" i="16"/>
  <c r="D3270" i="16"/>
  <c r="C3268" i="16"/>
  <c r="D3271" i="16"/>
  <c r="F9469" i="16"/>
  <c r="K9469" i="16"/>
  <c r="L9469" i="16"/>
  <c r="F10547" i="16"/>
  <c r="K10547" i="16"/>
  <c r="L10547" i="16"/>
  <c r="F8403" i="16"/>
  <c r="K8403" i="16"/>
  <c r="L8403" i="16"/>
  <c r="E8551" i="16"/>
  <c r="C12179" i="16"/>
  <c r="B12179" i="16"/>
  <c r="E8702" i="16"/>
  <c r="D8978" i="16"/>
  <c r="D8977" i="16"/>
  <c r="C8975" i="16"/>
  <c r="B8975" i="16"/>
  <c r="D8976" i="16"/>
  <c r="E8856" i="16"/>
  <c r="K8547" i="16"/>
  <c r="L8547" i="16"/>
  <c r="J9469" i="16"/>
  <c r="E9780" i="16"/>
  <c r="I9934" i="16"/>
  <c r="E9935" i="16"/>
  <c r="H9934" i="16"/>
  <c r="F9934" i="16"/>
  <c r="I8403" i="16"/>
  <c r="B3873" i="16"/>
  <c r="C3873" i="16"/>
  <c r="C1671" i="16"/>
  <c r="D1672" i="16"/>
  <c r="B1671" i="16"/>
  <c r="E10853" i="16"/>
  <c r="D12187" i="16"/>
  <c r="D12186" i="16"/>
  <c r="B12184" i="16"/>
  <c r="C12184" i="16"/>
  <c r="D12185" i="16"/>
  <c r="F10088" i="16"/>
  <c r="K8402" i="16"/>
  <c r="L8402" i="16"/>
  <c r="I9164" i="16"/>
  <c r="D1673" i="16"/>
  <c r="B1672" i="16"/>
  <c r="C1672" i="16"/>
  <c r="E9936" i="16"/>
  <c r="H9933" i="16"/>
  <c r="F9933" i="16"/>
  <c r="J9933" i="16"/>
  <c r="I9933" i="16"/>
  <c r="H10088" i="16"/>
  <c r="E10550" i="16"/>
  <c r="E10705" i="16"/>
  <c r="H10704" i="16"/>
  <c r="F10704" i="16"/>
  <c r="J10704" i="16"/>
  <c r="J10242" i="16"/>
  <c r="I10242" i="16"/>
  <c r="E10243" i="16"/>
  <c r="H10242" i="16"/>
  <c r="F10242" i="16"/>
  <c r="B12183" i="16"/>
  <c r="C12183" i="16"/>
  <c r="D2035" i="16"/>
  <c r="B2034" i="16"/>
  <c r="C2034" i="16"/>
  <c r="D8981" i="16"/>
  <c r="D8980" i="16"/>
  <c r="D8979" i="16"/>
  <c r="B8978" i="16"/>
  <c r="C8978" i="16"/>
  <c r="D3274" i="16"/>
  <c r="C3271" i="16"/>
  <c r="D3272" i="16"/>
  <c r="B3271" i="16"/>
  <c r="D3273" i="16"/>
  <c r="I10088" i="16"/>
  <c r="J9010" i="16"/>
  <c r="I9010" i="16"/>
  <c r="E9011" i="16"/>
  <c r="H9010" i="16"/>
  <c r="B8976" i="16"/>
  <c r="C8976" i="16"/>
  <c r="B3269" i="16"/>
  <c r="C3269" i="16"/>
  <c r="C8977" i="16"/>
  <c r="B8977" i="16"/>
  <c r="C5579" i="16"/>
  <c r="B5579" i="16"/>
  <c r="E8406" i="16"/>
  <c r="C1311" i="16"/>
  <c r="D1312" i="16"/>
  <c r="B1311" i="16"/>
  <c r="B3875" i="16"/>
  <c r="C3875" i="16"/>
  <c r="B5580" i="16"/>
  <c r="C5580" i="16"/>
  <c r="C2697" i="16"/>
  <c r="B2697" i="16"/>
  <c r="D2698" i="16"/>
  <c r="F2695" i="16"/>
  <c r="K2695" i="16"/>
  <c r="L2695" i="16"/>
  <c r="L9468" i="16"/>
  <c r="F9626" i="16"/>
  <c r="E9627" i="16"/>
  <c r="H9626" i="16"/>
  <c r="J9626" i="16"/>
  <c r="I9626" i="16"/>
  <c r="K10396" i="16"/>
  <c r="L10396" i="16"/>
  <c r="C3876" i="16"/>
  <c r="B3876" i="16"/>
  <c r="E9320" i="16"/>
  <c r="H9317" i="16"/>
  <c r="F9317" i="16"/>
  <c r="K9317" i="16"/>
  <c r="L9317" i="16"/>
  <c r="J9317" i="16"/>
  <c r="I9317" i="16"/>
  <c r="K9934" i="16"/>
  <c r="L9934" i="16"/>
  <c r="E9166" i="16"/>
  <c r="J9163" i="16"/>
  <c r="I9163" i="16"/>
  <c r="H9163" i="16"/>
  <c r="F9163" i="16"/>
  <c r="K9163" i="16"/>
  <c r="L9163" i="16"/>
  <c r="B1119" i="16"/>
  <c r="C1119" i="16"/>
  <c r="D1120" i="16"/>
  <c r="E8552" i="16"/>
  <c r="H8551" i="16"/>
  <c r="F8551" i="16"/>
  <c r="J8551" i="16"/>
  <c r="D5584" i="16"/>
  <c r="D5583" i="16"/>
  <c r="C5581" i="16"/>
  <c r="D5582" i="16"/>
  <c r="B5581" i="16"/>
  <c r="D2504" i="16"/>
  <c r="B2503" i="16"/>
  <c r="C2503" i="16"/>
  <c r="F9164" i="16"/>
  <c r="D3880" i="16"/>
  <c r="D3879" i="16"/>
  <c r="D3878" i="16"/>
  <c r="B3877" i="16"/>
  <c r="C3877" i="16"/>
  <c r="I9318" i="16"/>
  <c r="L9318" i="16"/>
  <c r="E10090" i="16"/>
  <c r="J10087" i="16"/>
  <c r="I10087" i="16"/>
  <c r="H10087" i="16"/>
  <c r="F10087" i="16"/>
  <c r="E8857" i="16"/>
  <c r="H8856" i="16"/>
  <c r="E9781" i="16"/>
  <c r="F9780" i="16"/>
  <c r="B3270" i="16"/>
  <c r="C3270" i="16"/>
  <c r="J9934" i="16"/>
  <c r="E8703" i="16"/>
  <c r="J8702" i="16"/>
  <c r="H9164" i="16"/>
  <c r="B732" i="16"/>
  <c r="C732" i="16"/>
  <c r="D733" i="16"/>
  <c r="E9472" i="16"/>
  <c r="B12182" i="16"/>
  <c r="C12182" i="16"/>
  <c r="E10398" i="16"/>
  <c r="F10395" i="16"/>
  <c r="K10395" i="16"/>
  <c r="J10395" i="16"/>
  <c r="I10395" i="16"/>
  <c r="H10395" i="16"/>
  <c r="J9318" i="16"/>
  <c r="B925" i="16"/>
  <c r="C925" i="16"/>
  <c r="D926" i="16"/>
  <c r="B12185" i="16"/>
  <c r="C12185" i="16"/>
  <c r="F8856" i="16"/>
  <c r="K8856" i="16"/>
  <c r="K9164" i="16"/>
  <c r="L9164" i="16"/>
  <c r="B5583" i="16"/>
  <c r="C5583" i="16"/>
  <c r="E9012" i="16"/>
  <c r="J9009" i="16"/>
  <c r="I9009" i="16"/>
  <c r="F9009" i="16"/>
  <c r="H9009" i="16"/>
  <c r="D3277" i="16"/>
  <c r="D3276" i="16"/>
  <c r="C3274" i="16"/>
  <c r="D3275" i="16"/>
  <c r="B3274" i="16"/>
  <c r="E10551" i="16"/>
  <c r="H10550" i="16"/>
  <c r="F10550" i="16"/>
  <c r="E9937" i="16"/>
  <c r="D3882" i="16"/>
  <c r="C3880" i="16"/>
  <c r="D3881" i="16"/>
  <c r="B3880" i="16"/>
  <c r="D3883" i="16"/>
  <c r="E10091" i="16"/>
  <c r="D5586" i="16"/>
  <c r="C5584" i="16"/>
  <c r="D5585" i="16"/>
  <c r="B5584" i="16"/>
  <c r="D5587" i="16"/>
  <c r="E8407" i="16"/>
  <c r="I8406" i="16"/>
  <c r="C2035" i="16"/>
  <c r="B2035" i="16"/>
  <c r="D2036" i="16"/>
  <c r="E8858" i="16"/>
  <c r="J8855" i="16"/>
  <c r="F8855" i="16"/>
  <c r="K8855" i="16"/>
  <c r="L8855" i="16"/>
  <c r="I8855" i="16"/>
  <c r="H8855" i="16"/>
  <c r="B8979" i="16"/>
  <c r="C8979" i="16"/>
  <c r="K10704" i="16"/>
  <c r="B1673" i="16"/>
  <c r="D1674" i="16"/>
  <c r="C1673" i="16"/>
  <c r="C12186" i="16"/>
  <c r="B12186" i="16"/>
  <c r="C733" i="16"/>
  <c r="B733" i="16"/>
  <c r="D734" i="16"/>
  <c r="D1121" i="16"/>
  <c r="B1120" i="16"/>
  <c r="C1120" i="16"/>
  <c r="B2504" i="16"/>
  <c r="D2505" i="16"/>
  <c r="C2504" i="16"/>
  <c r="F2502" i="16"/>
  <c r="K2502" i="16"/>
  <c r="L2502" i="16"/>
  <c r="J9780" i="16"/>
  <c r="I8856" i="16"/>
  <c r="I8551" i="16"/>
  <c r="E9628" i="16"/>
  <c r="F9625" i="16"/>
  <c r="I9625" i="16"/>
  <c r="H9625" i="16"/>
  <c r="J9625" i="16"/>
  <c r="D12189" i="16"/>
  <c r="D12190" i="16"/>
  <c r="D12188" i="16"/>
  <c r="B12187" i="16"/>
  <c r="C12187" i="16"/>
  <c r="E10399" i="16"/>
  <c r="D1313" i="16"/>
  <c r="C1312" i="16"/>
  <c r="B1312" i="16"/>
  <c r="I9780" i="16"/>
  <c r="J8856" i="16"/>
  <c r="F2503" i="16"/>
  <c r="K2503" i="16"/>
  <c r="L2503" i="16"/>
  <c r="K8551" i="16"/>
  <c r="L8551" i="16"/>
  <c r="E9321" i="16"/>
  <c r="K9626" i="16"/>
  <c r="L9626" i="16"/>
  <c r="C3273" i="16"/>
  <c r="B3273" i="16"/>
  <c r="B8980" i="16"/>
  <c r="C8980" i="16"/>
  <c r="K10242" i="16"/>
  <c r="L10242" i="16"/>
  <c r="E10706" i="16"/>
  <c r="J10703" i="16"/>
  <c r="I10703" i="16"/>
  <c r="H10703" i="16"/>
  <c r="F10703" i="16"/>
  <c r="J10851" i="16"/>
  <c r="F10851" i="16"/>
  <c r="K10851" i="16"/>
  <c r="L10851" i="16"/>
  <c r="E8704" i="16"/>
  <c r="H8701" i="16"/>
  <c r="F8701" i="16"/>
  <c r="I8701" i="16"/>
  <c r="J8701" i="16"/>
  <c r="I8702" i="16"/>
  <c r="B3878" i="16"/>
  <c r="C3878" i="16"/>
  <c r="F8702" i="16"/>
  <c r="K10087" i="16"/>
  <c r="L10087" i="16"/>
  <c r="D8983" i="16"/>
  <c r="C8981" i="16"/>
  <c r="D8982" i="16"/>
  <c r="B8981" i="16"/>
  <c r="D8984" i="16"/>
  <c r="I10704" i="16"/>
  <c r="F10852" i="16"/>
  <c r="K10852" i="16"/>
  <c r="L10852" i="16"/>
  <c r="C926" i="16"/>
  <c r="B926" i="16"/>
  <c r="D927" i="16"/>
  <c r="E9782" i="16"/>
  <c r="I9779" i="16"/>
  <c r="H9779" i="16"/>
  <c r="F9779" i="16"/>
  <c r="K9779" i="16"/>
  <c r="L9779" i="16"/>
  <c r="J9779" i="16"/>
  <c r="D2699" i="16"/>
  <c r="B2698" i="16"/>
  <c r="C2698" i="16"/>
  <c r="L10395" i="16"/>
  <c r="E9473" i="16"/>
  <c r="J9472" i="16"/>
  <c r="H8702" i="16"/>
  <c r="H9780" i="16"/>
  <c r="K9780" i="16"/>
  <c r="L9780" i="16"/>
  <c r="C3879" i="16"/>
  <c r="B3879" i="16"/>
  <c r="B5582" i="16"/>
  <c r="C5582" i="16"/>
  <c r="E8553" i="16"/>
  <c r="I8550" i="16"/>
  <c r="H8550" i="16"/>
  <c r="F8550" i="16"/>
  <c r="J8550" i="16"/>
  <c r="E9167" i="16"/>
  <c r="F9010" i="16"/>
  <c r="K9010" i="16"/>
  <c r="L9010" i="16"/>
  <c r="B3272" i="16"/>
  <c r="C3272" i="16"/>
  <c r="E10244" i="16"/>
  <c r="I10241" i="16"/>
  <c r="F10241" i="16"/>
  <c r="K10241" i="16"/>
  <c r="L10241" i="16"/>
  <c r="J10241" i="16"/>
  <c r="H10241" i="16"/>
  <c r="K9933" i="16"/>
  <c r="L9933" i="16"/>
  <c r="K10088" i="16"/>
  <c r="L10088" i="16"/>
  <c r="J10852" i="16"/>
  <c r="B927" i="16"/>
  <c r="C927" i="16"/>
  <c r="D928" i="16"/>
  <c r="D3884" i="16"/>
  <c r="B3883" i="16"/>
  <c r="D3886" i="16"/>
  <c r="D3885" i="16"/>
  <c r="C3883" i="16"/>
  <c r="E9938" i="16"/>
  <c r="H9937" i="16"/>
  <c r="J9937" i="16"/>
  <c r="I9937" i="16"/>
  <c r="E9013" i="16"/>
  <c r="H9472" i="16"/>
  <c r="B8983" i="16"/>
  <c r="C8983" i="16"/>
  <c r="K8701" i="16"/>
  <c r="L8701" i="16"/>
  <c r="D2506" i="16"/>
  <c r="B2505" i="16"/>
  <c r="C2505" i="16"/>
  <c r="F8406" i="16"/>
  <c r="B5585" i="16"/>
  <c r="C5585" i="16"/>
  <c r="B3275" i="16"/>
  <c r="C3275" i="16"/>
  <c r="E8554" i="16"/>
  <c r="I9472" i="16"/>
  <c r="E10707" i="16"/>
  <c r="K9625" i="16"/>
  <c r="L9625" i="16"/>
  <c r="H8406" i="16"/>
  <c r="C5586" i="16"/>
  <c r="B5586" i="16"/>
  <c r="B3881" i="16"/>
  <c r="C3881" i="16"/>
  <c r="K10550" i="16"/>
  <c r="B3276" i="16"/>
  <c r="C3276" i="16"/>
  <c r="I9167" i="16"/>
  <c r="E9168" i="16"/>
  <c r="H9167" i="16"/>
  <c r="F9167" i="16"/>
  <c r="K9167" i="16"/>
  <c r="L9167" i="16"/>
  <c r="K8702" i="16"/>
  <c r="L8702" i="16"/>
  <c r="B12188" i="16"/>
  <c r="C12188" i="16"/>
  <c r="F9472" i="16"/>
  <c r="K9472" i="16"/>
  <c r="L9472" i="16"/>
  <c r="C1313" i="16"/>
  <c r="B1313" i="16"/>
  <c r="D1314" i="16"/>
  <c r="C12190" i="16"/>
  <c r="D12191" i="16"/>
  <c r="B12190" i="16"/>
  <c r="D12192" i="16"/>
  <c r="D12193" i="16"/>
  <c r="C1121" i="16"/>
  <c r="B1121" i="16"/>
  <c r="D1122" i="16"/>
  <c r="D1675" i="16"/>
  <c r="B1674" i="16"/>
  <c r="C1674" i="16"/>
  <c r="B3882" i="16"/>
  <c r="C3882" i="16"/>
  <c r="E10552" i="16"/>
  <c r="I10549" i="16"/>
  <c r="H10549" i="16"/>
  <c r="F10549" i="16"/>
  <c r="K10549" i="16"/>
  <c r="L10549" i="16"/>
  <c r="J10549" i="16"/>
  <c r="L8856" i="16"/>
  <c r="E8408" i="16"/>
  <c r="J8405" i="16"/>
  <c r="I8405" i="16"/>
  <c r="F8405" i="16"/>
  <c r="H8405" i="16"/>
  <c r="D3279" i="16"/>
  <c r="D3278" i="16"/>
  <c r="B3277" i="16"/>
  <c r="C3277" i="16"/>
  <c r="D3280" i="16"/>
  <c r="E10245" i="16"/>
  <c r="D8985" i="16"/>
  <c r="B8984" i="16"/>
  <c r="C8984" i="16"/>
  <c r="D8987" i="16"/>
  <c r="D8986" i="16"/>
  <c r="E8859" i="16"/>
  <c r="J8406" i="16"/>
  <c r="E10092" i="16"/>
  <c r="H10091" i="16"/>
  <c r="F10091" i="16"/>
  <c r="I10550" i="16"/>
  <c r="K9009" i="16"/>
  <c r="L9009" i="16"/>
  <c r="B2699" i="16"/>
  <c r="C2699" i="16"/>
  <c r="D2700" i="16"/>
  <c r="E8705" i="16"/>
  <c r="E9322" i="16"/>
  <c r="E9629" i="16"/>
  <c r="K10703" i="16"/>
  <c r="L10703" i="16"/>
  <c r="C12189" i="16"/>
  <c r="B12189" i="16"/>
  <c r="D735" i="16"/>
  <c r="B734" i="16"/>
  <c r="C734" i="16"/>
  <c r="L10704" i="16"/>
  <c r="B2036" i="16"/>
  <c r="C2036" i="16"/>
  <c r="D2037" i="16"/>
  <c r="D5588" i="16"/>
  <c r="B5587" i="16"/>
  <c r="C5587" i="16"/>
  <c r="D5590" i="16"/>
  <c r="D5589" i="16"/>
  <c r="J10550" i="16"/>
  <c r="E9474" i="16"/>
  <c r="H9471" i="16"/>
  <c r="F9471" i="16"/>
  <c r="J9471" i="16"/>
  <c r="I9471" i="16"/>
  <c r="K8550" i="16"/>
  <c r="L8550" i="16"/>
  <c r="E9783" i="16"/>
  <c r="B8982" i="16"/>
  <c r="C8982" i="16"/>
  <c r="E10400" i="16"/>
  <c r="H10399" i="16"/>
  <c r="E9475" i="16"/>
  <c r="E9323" i="16"/>
  <c r="J9320" i="16"/>
  <c r="I9320" i="16"/>
  <c r="H9320" i="16"/>
  <c r="F9320" i="16"/>
  <c r="K9320" i="16"/>
  <c r="B2700" i="16"/>
  <c r="D2701" i="16"/>
  <c r="C2700" i="16"/>
  <c r="F2698" i="16"/>
  <c r="K2698" i="16"/>
  <c r="L2698" i="16"/>
  <c r="E10246" i="16"/>
  <c r="J10245" i="16"/>
  <c r="E8555" i="16"/>
  <c r="E10401" i="16"/>
  <c r="H10398" i="16"/>
  <c r="F10398" i="16"/>
  <c r="I10398" i="16"/>
  <c r="J10398" i="16"/>
  <c r="I9321" i="16"/>
  <c r="B8986" i="16"/>
  <c r="C8986" i="16"/>
  <c r="K8405" i="16"/>
  <c r="L8405" i="16"/>
  <c r="D1123" i="16"/>
  <c r="B1122" i="16"/>
  <c r="C1122" i="16"/>
  <c r="B1314" i="16"/>
  <c r="C1314" i="16"/>
  <c r="D1315" i="16"/>
  <c r="F10707" i="16"/>
  <c r="K10707" i="16"/>
  <c r="L10707" i="16"/>
  <c r="E10708" i="16"/>
  <c r="J10707" i="16"/>
  <c r="I10707" i="16"/>
  <c r="H10707" i="16"/>
  <c r="C2506" i="16"/>
  <c r="D2507" i="16"/>
  <c r="B2506" i="16"/>
  <c r="F2506" i="16"/>
  <c r="K2506" i="16"/>
  <c r="L2506" i="16"/>
  <c r="B3885" i="16"/>
  <c r="C3885" i="16"/>
  <c r="E9014" i="16"/>
  <c r="H9013" i="16"/>
  <c r="F9013" i="16"/>
  <c r="K9013" i="16"/>
  <c r="J9013" i="16"/>
  <c r="I10399" i="16"/>
  <c r="F9783" i="16"/>
  <c r="E9784" i="16"/>
  <c r="I9783" i="16"/>
  <c r="H9783" i="16"/>
  <c r="C5589" i="16"/>
  <c r="B5589" i="16"/>
  <c r="J9321" i="16"/>
  <c r="E10093" i="16"/>
  <c r="J10090" i="16"/>
  <c r="F10090" i="16"/>
  <c r="I10090" i="16"/>
  <c r="H10090" i="16"/>
  <c r="E9169" i="16"/>
  <c r="J9166" i="16"/>
  <c r="I9166" i="16"/>
  <c r="H9166" i="16"/>
  <c r="F9166" i="16"/>
  <c r="K9166" i="16"/>
  <c r="D3889" i="16"/>
  <c r="D3888" i="16"/>
  <c r="C3886" i="16"/>
  <c r="D3887" i="16"/>
  <c r="B3886" i="16"/>
  <c r="J10399" i="16"/>
  <c r="D5593" i="16"/>
  <c r="D5592" i="16"/>
  <c r="D5591" i="16"/>
  <c r="B5590" i="16"/>
  <c r="C5590" i="16"/>
  <c r="F2699" i="16"/>
  <c r="K2699" i="16"/>
  <c r="L2699" i="16"/>
  <c r="D8990" i="16"/>
  <c r="D8989" i="16"/>
  <c r="B8987" i="16"/>
  <c r="C8987" i="16"/>
  <c r="D8988" i="16"/>
  <c r="D3281" i="16"/>
  <c r="B3280" i="16"/>
  <c r="D3282" i="16"/>
  <c r="D3283" i="16"/>
  <c r="C3280" i="16"/>
  <c r="E10553" i="16"/>
  <c r="J9629" i="16"/>
  <c r="H9629" i="16"/>
  <c r="E9630" i="16"/>
  <c r="I9629" i="16"/>
  <c r="E8409" i="16"/>
  <c r="C12193" i="16"/>
  <c r="D12194" i="16"/>
  <c r="D12195" i="16"/>
  <c r="B12193" i="16"/>
  <c r="D12196" i="16"/>
  <c r="J9167" i="16"/>
  <c r="C3884" i="16"/>
  <c r="B3884" i="16"/>
  <c r="C12192" i="16"/>
  <c r="B12192" i="16"/>
  <c r="K8406" i="16"/>
  <c r="L8406" i="16"/>
  <c r="B928" i="16"/>
  <c r="C928" i="16"/>
  <c r="D929" i="16"/>
  <c r="K10091" i="16"/>
  <c r="C1675" i="16"/>
  <c r="D1676" i="16"/>
  <c r="B1675" i="16"/>
  <c r="C5588" i="16"/>
  <c r="B5588" i="16"/>
  <c r="B8985" i="16"/>
  <c r="C8985" i="16"/>
  <c r="C3278" i="16"/>
  <c r="B3278" i="16"/>
  <c r="K9471" i="16"/>
  <c r="L9471" i="16"/>
  <c r="F9321" i="16"/>
  <c r="J10091" i="16"/>
  <c r="E8860" i="16"/>
  <c r="J8859" i="16"/>
  <c r="H8859" i="16"/>
  <c r="F8859" i="16"/>
  <c r="K8859" i="16"/>
  <c r="E9939" i="16"/>
  <c r="H9936" i="16"/>
  <c r="F9936" i="16"/>
  <c r="K9936" i="16"/>
  <c r="L9936" i="16"/>
  <c r="J9936" i="16"/>
  <c r="I9936" i="16"/>
  <c r="B735" i="16"/>
  <c r="C735" i="16"/>
  <c r="D736" i="16"/>
  <c r="F10399" i="16"/>
  <c r="K10399" i="16"/>
  <c r="L10399" i="16"/>
  <c r="B2037" i="16"/>
  <c r="D2038" i="16"/>
  <c r="C2037" i="16"/>
  <c r="H9321" i="16"/>
  <c r="E8706" i="16"/>
  <c r="F8705" i="16"/>
  <c r="I10091" i="16"/>
  <c r="B3279" i="16"/>
  <c r="C3279" i="16"/>
  <c r="B12191" i="16"/>
  <c r="C12191" i="16"/>
  <c r="L10550" i="16"/>
  <c r="F9937" i="16"/>
  <c r="K9937" i="16"/>
  <c r="L9937" i="16"/>
  <c r="B8989" i="16"/>
  <c r="C8989" i="16"/>
  <c r="E8556" i="16"/>
  <c r="H8553" i="16"/>
  <c r="F8553" i="16"/>
  <c r="I8553" i="16"/>
  <c r="J8553" i="16"/>
  <c r="B736" i="16"/>
  <c r="C736" i="16"/>
  <c r="D737" i="16"/>
  <c r="D3286" i="16"/>
  <c r="C3283" i="16"/>
  <c r="D3284" i="16"/>
  <c r="B3283" i="16"/>
  <c r="D3285" i="16"/>
  <c r="D8993" i="16"/>
  <c r="D8992" i="16"/>
  <c r="D8991" i="16"/>
  <c r="B8990" i="16"/>
  <c r="C8990" i="16"/>
  <c r="H8554" i="16"/>
  <c r="I10245" i="16"/>
  <c r="L8859" i="16"/>
  <c r="L10091" i="16"/>
  <c r="B3282" i="16"/>
  <c r="C3282" i="16"/>
  <c r="B3887" i="16"/>
  <c r="C3887" i="16"/>
  <c r="E9170" i="16"/>
  <c r="D2508" i="16"/>
  <c r="B2507" i="16"/>
  <c r="C2507" i="16"/>
  <c r="F2505" i="16"/>
  <c r="K2505" i="16"/>
  <c r="L2505" i="16"/>
  <c r="B1315" i="16"/>
  <c r="C1315" i="16"/>
  <c r="D1316" i="16"/>
  <c r="F8554" i="16"/>
  <c r="E9324" i="16"/>
  <c r="E9940" i="16"/>
  <c r="B929" i="16"/>
  <c r="D930" i="16"/>
  <c r="C929" i="16"/>
  <c r="I8409" i="16"/>
  <c r="E8410" i="16"/>
  <c r="H8409" i="16"/>
  <c r="F8409" i="16"/>
  <c r="I8554" i="16"/>
  <c r="E8707" i="16"/>
  <c r="F8704" i="16"/>
  <c r="K8704" i="16"/>
  <c r="L8704" i="16"/>
  <c r="H8704" i="16"/>
  <c r="I8704" i="16"/>
  <c r="J8704" i="16"/>
  <c r="J8705" i="16"/>
  <c r="E8861" i="16"/>
  <c r="I8858" i="16"/>
  <c r="H8858" i="16"/>
  <c r="F8858" i="16"/>
  <c r="K8858" i="16"/>
  <c r="L8858" i="16"/>
  <c r="J8858" i="16"/>
  <c r="D12199" i="16"/>
  <c r="D12197" i="16"/>
  <c r="D12198" i="16"/>
  <c r="B12196" i="16"/>
  <c r="C12196" i="16"/>
  <c r="B3281" i="16"/>
  <c r="C3281" i="16"/>
  <c r="B5591" i="16"/>
  <c r="C5591" i="16"/>
  <c r="C3888" i="16"/>
  <c r="B3888" i="16"/>
  <c r="E9015" i="16"/>
  <c r="H9012" i="16"/>
  <c r="F9012" i="16"/>
  <c r="K9012" i="16"/>
  <c r="L9012" i="16"/>
  <c r="J9012" i="16"/>
  <c r="I9012" i="16"/>
  <c r="J8554" i="16"/>
  <c r="D2702" i="16"/>
  <c r="B2701" i="16"/>
  <c r="C2701" i="16"/>
  <c r="I8859" i="16"/>
  <c r="J10553" i="16"/>
  <c r="E10554" i="16"/>
  <c r="H10553" i="16"/>
  <c r="B8988" i="16"/>
  <c r="C8988" i="16"/>
  <c r="D3892" i="16"/>
  <c r="D3891" i="16"/>
  <c r="D3890" i="16"/>
  <c r="B3889" i="16"/>
  <c r="C3889" i="16"/>
  <c r="K10090" i="16"/>
  <c r="L10090" i="16"/>
  <c r="E9785" i="16"/>
  <c r="I9782" i="16"/>
  <c r="F9782" i="16"/>
  <c r="K9782" i="16"/>
  <c r="L9782" i="16"/>
  <c r="J9782" i="16"/>
  <c r="H9782" i="16"/>
  <c r="I9013" i="16"/>
  <c r="L9013" i="16"/>
  <c r="D1124" i="16"/>
  <c r="B1123" i="16"/>
  <c r="C1123" i="16"/>
  <c r="K10398" i="16"/>
  <c r="L10398" i="16"/>
  <c r="J9475" i="16"/>
  <c r="I9475" i="16"/>
  <c r="E9476" i="16"/>
  <c r="H9475" i="16"/>
  <c r="F9475" i="16"/>
  <c r="D1677" i="16"/>
  <c r="B1676" i="16"/>
  <c r="C1676" i="16"/>
  <c r="E10247" i="16"/>
  <c r="H10244" i="16"/>
  <c r="F10244" i="16"/>
  <c r="J10244" i="16"/>
  <c r="I10244" i="16"/>
  <c r="B2038" i="16"/>
  <c r="C2038" i="16"/>
  <c r="D2039" i="16"/>
  <c r="B12195" i="16"/>
  <c r="C12195" i="16"/>
  <c r="E9631" i="16"/>
  <c r="F9628" i="16"/>
  <c r="K9628" i="16"/>
  <c r="H9628" i="16"/>
  <c r="J9628" i="16"/>
  <c r="I9628" i="16"/>
  <c r="B5592" i="16"/>
  <c r="C5592" i="16"/>
  <c r="L9166" i="16"/>
  <c r="K9783" i="16"/>
  <c r="L9783" i="16"/>
  <c r="F10245" i="16"/>
  <c r="L9320" i="16"/>
  <c r="I8705" i="16"/>
  <c r="H8705" i="16"/>
  <c r="K8705" i="16"/>
  <c r="L8705" i="16"/>
  <c r="K9321" i="16"/>
  <c r="L9321" i="16"/>
  <c r="B12194" i="16"/>
  <c r="C12194" i="16"/>
  <c r="F9629" i="16"/>
  <c r="K9629" i="16"/>
  <c r="L9629" i="16"/>
  <c r="D5596" i="16"/>
  <c r="D5595" i="16"/>
  <c r="D5594" i="16"/>
  <c r="B5593" i="16"/>
  <c r="C5593" i="16"/>
  <c r="E10094" i="16"/>
  <c r="J9783" i="16"/>
  <c r="E10709" i="16"/>
  <c r="F10706" i="16"/>
  <c r="J10706" i="16"/>
  <c r="H10706" i="16"/>
  <c r="I10706" i="16"/>
  <c r="E10402" i="16"/>
  <c r="H10245" i="16"/>
  <c r="E10248" i="16"/>
  <c r="D3894" i="16"/>
  <c r="C3892" i="16"/>
  <c r="D3893" i="16"/>
  <c r="B3892" i="16"/>
  <c r="D3895" i="16"/>
  <c r="E8708" i="16"/>
  <c r="C2039" i="16"/>
  <c r="B2039" i="16"/>
  <c r="D2040" i="16"/>
  <c r="E9325" i="16"/>
  <c r="H9324" i="16"/>
  <c r="J9324" i="16"/>
  <c r="B3284" i="16"/>
  <c r="C3284" i="16"/>
  <c r="K8553" i="16"/>
  <c r="L8553" i="16"/>
  <c r="B3891" i="16"/>
  <c r="C3891" i="16"/>
  <c r="E9171" i="16"/>
  <c r="H9170" i="16"/>
  <c r="F9170" i="16"/>
  <c r="J9170" i="16"/>
  <c r="K10706" i="16"/>
  <c r="L10706" i="16"/>
  <c r="D2703" i="16"/>
  <c r="B2702" i="16"/>
  <c r="C2702" i="16"/>
  <c r="E8862" i="16"/>
  <c r="E10403" i="16"/>
  <c r="H10402" i="16"/>
  <c r="I10402" i="16"/>
  <c r="J10402" i="16"/>
  <c r="F10553" i="16"/>
  <c r="K10553" i="16"/>
  <c r="B12198" i="16"/>
  <c r="C12198" i="16"/>
  <c r="B8991" i="16"/>
  <c r="C8991" i="16"/>
  <c r="D3289" i="16"/>
  <c r="D3288" i="16"/>
  <c r="C3286" i="16"/>
  <c r="D3287" i="16"/>
  <c r="B3286" i="16"/>
  <c r="E8557" i="16"/>
  <c r="C3285" i="16"/>
  <c r="B3285" i="16"/>
  <c r="C5594" i="16"/>
  <c r="B5594" i="16"/>
  <c r="C1677" i="16"/>
  <c r="B1677" i="16"/>
  <c r="D1678" i="16"/>
  <c r="K8409" i="16"/>
  <c r="L8409" i="16"/>
  <c r="C5595" i="16"/>
  <c r="B5595" i="16"/>
  <c r="K9475" i="16"/>
  <c r="L9475" i="16"/>
  <c r="D1125" i="16"/>
  <c r="B1124" i="16"/>
  <c r="C1124" i="16"/>
  <c r="B12197" i="16"/>
  <c r="C12197" i="16"/>
  <c r="J8408" i="16"/>
  <c r="I8408" i="16"/>
  <c r="H8408" i="16"/>
  <c r="F8408" i="16"/>
  <c r="K8554" i="16"/>
  <c r="L8554" i="16"/>
  <c r="B737" i="16"/>
  <c r="D738" i="16"/>
  <c r="C737" i="16"/>
  <c r="J10094" i="16"/>
  <c r="I10094" i="16"/>
  <c r="F10094" i="16"/>
  <c r="E10095" i="16"/>
  <c r="H10094" i="16"/>
  <c r="D931" i="16"/>
  <c r="B930" i="16"/>
  <c r="C930" i="16"/>
  <c r="E9786" i="16"/>
  <c r="L9628" i="16"/>
  <c r="B3890" i="16"/>
  <c r="C3890" i="16"/>
  <c r="E10555" i="16"/>
  <c r="J10552" i="16"/>
  <c r="I10552" i="16"/>
  <c r="H10552" i="16"/>
  <c r="F10552" i="16"/>
  <c r="K10552" i="16"/>
  <c r="L10552" i="16"/>
  <c r="D12201" i="16"/>
  <c r="B12199" i="16"/>
  <c r="C12199" i="16"/>
  <c r="D12202" i="16"/>
  <c r="D12200" i="16"/>
  <c r="E9941" i="16"/>
  <c r="H9940" i="16"/>
  <c r="B8992" i="16"/>
  <c r="C8992" i="16"/>
  <c r="E10710" i="16"/>
  <c r="E9016" i="16"/>
  <c r="D2509" i="16"/>
  <c r="B2508" i="16"/>
  <c r="C2508" i="16"/>
  <c r="D5598" i="16"/>
  <c r="D5597" i="16"/>
  <c r="B5596" i="16"/>
  <c r="C5596" i="16"/>
  <c r="D5599" i="16"/>
  <c r="K10245" i="16"/>
  <c r="L10245" i="16"/>
  <c r="E9632" i="16"/>
  <c r="K10244" i="16"/>
  <c r="L10244" i="16"/>
  <c r="E9477" i="16"/>
  <c r="J9474" i="16"/>
  <c r="F9474" i="16"/>
  <c r="I9474" i="16"/>
  <c r="H9474" i="16"/>
  <c r="I10553" i="16"/>
  <c r="J8409" i="16"/>
  <c r="C1316" i="16"/>
  <c r="B1316" i="16"/>
  <c r="D1317" i="16"/>
  <c r="D8995" i="16"/>
  <c r="C8993" i="16"/>
  <c r="D8994" i="16"/>
  <c r="B8993" i="16"/>
  <c r="D8996" i="16"/>
  <c r="B3893" i="16"/>
  <c r="C3893" i="16"/>
  <c r="F9940" i="16"/>
  <c r="K9940" i="16"/>
  <c r="B738" i="16"/>
  <c r="C738" i="16"/>
  <c r="D739" i="16"/>
  <c r="C1678" i="16"/>
  <c r="D1679" i="16"/>
  <c r="B1678" i="16"/>
  <c r="J8557" i="16"/>
  <c r="I8557" i="16"/>
  <c r="E8558" i="16"/>
  <c r="H8557" i="16"/>
  <c r="F8557" i="16"/>
  <c r="D3291" i="16"/>
  <c r="C3289" i="16"/>
  <c r="D3290" i="16"/>
  <c r="B3289" i="16"/>
  <c r="D3292" i="16"/>
  <c r="F10402" i="16"/>
  <c r="K10402" i="16"/>
  <c r="L10402" i="16"/>
  <c r="F9324" i="16"/>
  <c r="K9324" i="16"/>
  <c r="E8709" i="16"/>
  <c r="I8708" i="16"/>
  <c r="C3894" i="16"/>
  <c r="B3894" i="16"/>
  <c r="D8997" i="16"/>
  <c r="B8996" i="16"/>
  <c r="D8999" i="16"/>
  <c r="C8996" i="16"/>
  <c r="D8998" i="16"/>
  <c r="B8994" i="16"/>
  <c r="C8994" i="16"/>
  <c r="I9632" i="16"/>
  <c r="E9633" i="16"/>
  <c r="H9632" i="16"/>
  <c r="F9632" i="16"/>
  <c r="B5598" i="16"/>
  <c r="C5598" i="16"/>
  <c r="E9017" i="16"/>
  <c r="H9016" i="16"/>
  <c r="C12201" i="16"/>
  <c r="B12201" i="16"/>
  <c r="D932" i="16"/>
  <c r="B931" i="16"/>
  <c r="C931" i="16"/>
  <c r="E9172" i="16"/>
  <c r="H9169" i="16"/>
  <c r="F9169" i="16"/>
  <c r="J9169" i="16"/>
  <c r="I9169" i="16"/>
  <c r="B5597" i="16"/>
  <c r="C5597" i="16"/>
  <c r="B1125" i="16"/>
  <c r="C1125" i="16"/>
  <c r="D1126" i="16"/>
  <c r="E10404" i="16"/>
  <c r="F10401" i="16"/>
  <c r="K10401" i="16"/>
  <c r="L10401" i="16"/>
  <c r="J10401" i="16"/>
  <c r="H10401" i="16"/>
  <c r="I10401" i="16"/>
  <c r="D2704" i="16"/>
  <c r="B2703" i="16"/>
  <c r="C2703" i="16"/>
  <c r="F2701" i="16"/>
  <c r="K2701" i="16"/>
  <c r="L2701" i="16"/>
  <c r="E9326" i="16"/>
  <c r="H9323" i="16"/>
  <c r="J9323" i="16"/>
  <c r="I9323" i="16"/>
  <c r="F9323" i="16"/>
  <c r="K9323" i="16"/>
  <c r="E8863" i="16"/>
  <c r="H8862" i="16"/>
  <c r="B3288" i="16"/>
  <c r="C3288" i="16"/>
  <c r="E9942" i="16"/>
  <c r="F9939" i="16"/>
  <c r="I9939" i="16"/>
  <c r="H9939" i="16"/>
  <c r="J9939" i="16"/>
  <c r="B8995" i="16"/>
  <c r="C8995" i="16"/>
  <c r="K9474" i="16"/>
  <c r="L9474" i="16"/>
  <c r="I9940" i="16"/>
  <c r="E10096" i="16"/>
  <c r="F10093" i="16"/>
  <c r="K10093" i="16"/>
  <c r="I10093" i="16"/>
  <c r="J10093" i="16"/>
  <c r="H10093" i="16"/>
  <c r="K8408" i="16"/>
  <c r="L8408" i="16"/>
  <c r="F2702" i="16"/>
  <c r="K2702" i="16"/>
  <c r="L2702" i="16"/>
  <c r="I9324" i="16"/>
  <c r="D12203" i="16"/>
  <c r="B12202" i="16"/>
  <c r="C12202" i="16"/>
  <c r="D12204" i="16"/>
  <c r="D12205" i="16"/>
  <c r="D1318" i="16"/>
  <c r="B1317" i="16"/>
  <c r="C1317" i="16"/>
  <c r="E10711" i="16"/>
  <c r="J10710" i="16"/>
  <c r="J9940" i="16"/>
  <c r="E9787" i="16"/>
  <c r="H9786" i="16"/>
  <c r="K10094" i="16"/>
  <c r="L10094" i="16"/>
  <c r="B2040" i="16"/>
  <c r="C2040" i="16"/>
  <c r="D2041" i="16"/>
  <c r="D3896" i="16"/>
  <c r="B3895" i="16"/>
  <c r="D3898" i="16"/>
  <c r="D3897" i="16"/>
  <c r="C3895" i="16"/>
  <c r="F10248" i="16"/>
  <c r="K10248" i="16"/>
  <c r="L10248" i="16"/>
  <c r="J10248" i="16"/>
  <c r="E10249" i="16"/>
  <c r="H10248" i="16"/>
  <c r="I10248" i="16"/>
  <c r="E10556" i="16"/>
  <c r="K9170" i="16"/>
  <c r="E9478" i="16"/>
  <c r="C5599" i="16"/>
  <c r="D5600" i="16"/>
  <c r="B5599" i="16"/>
  <c r="D5602" i="16"/>
  <c r="D5601" i="16"/>
  <c r="D2510" i="16"/>
  <c r="B2509" i="16"/>
  <c r="C2509" i="16"/>
  <c r="F2509" i="16"/>
  <c r="K2509" i="16"/>
  <c r="L2509" i="16"/>
  <c r="C12200" i="16"/>
  <c r="B12200" i="16"/>
  <c r="B3287" i="16"/>
  <c r="C3287" i="16"/>
  <c r="L10553" i="16"/>
  <c r="I9170" i="16"/>
  <c r="E8864" i="16"/>
  <c r="H8861" i="16"/>
  <c r="F8861" i="16"/>
  <c r="K8861" i="16"/>
  <c r="J8861" i="16"/>
  <c r="I8861" i="16"/>
  <c r="E10405" i="16"/>
  <c r="K9169" i="16"/>
  <c r="L9169" i="16"/>
  <c r="J9016" i="16"/>
  <c r="D9002" i="16"/>
  <c r="D9001" i="16"/>
  <c r="D9000" i="16"/>
  <c r="C8999" i="16"/>
  <c r="B8999" i="16"/>
  <c r="B3291" i="16"/>
  <c r="C3291" i="16"/>
  <c r="E8710" i="16"/>
  <c r="J8707" i="16"/>
  <c r="I8707" i="16"/>
  <c r="F8707" i="16"/>
  <c r="H8707" i="16"/>
  <c r="F10709" i="16"/>
  <c r="K10709" i="16"/>
  <c r="L10709" i="16"/>
  <c r="J10709" i="16"/>
  <c r="C12203" i="16"/>
  <c r="B12203" i="16"/>
  <c r="L10093" i="16"/>
  <c r="J8862" i="16"/>
  <c r="B1126" i="16"/>
  <c r="C1126" i="16"/>
  <c r="D1127" i="16"/>
  <c r="E9634" i="16"/>
  <c r="J9631" i="16"/>
  <c r="F9631" i="16"/>
  <c r="I9631" i="16"/>
  <c r="H9631" i="16"/>
  <c r="J8708" i="16"/>
  <c r="K8557" i="16"/>
  <c r="L8557" i="16"/>
  <c r="D740" i="16"/>
  <c r="B739" i="16"/>
  <c r="C739" i="16"/>
  <c r="B2510" i="16"/>
  <c r="C2510" i="16"/>
  <c r="D2511" i="16"/>
  <c r="F2508" i="16"/>
  <c r="K2508" i="16"/>
  <c r="L2508" i="16"/>
  <c r="B3897" i="16"/>
  <c r="C3897" i="16"/>
  <c r="F9786" i="16"/>
  <c r="K9786" i="16"/>
  <c r="F10710" i="16"/>
  <c r="K10710" i="16"/>
  <c r="L10710" i="16"/>
  <c r="E10097" i="16"/>
  <c r="K9939" i="16"/>
  <c r="L9939" i="16"/>
  <c r="F8862" i="16"/>
  <c r="K8862" i="16"/>
  <c r="E9173" i="16"/>
  <c r="E9018" i="16"/>
  <c r="I9015" i="16"/>
  <c r="J9015" i="16"/>
  <c r="F9015" i="16"/>
  <c r="K9015" i="16"/>
  <c r="L9015" i="16"/>
  <c r="H9015" i="16"/>
  <c r="C8997" i="16"/>
  <c r="B8997" i="16"/>
  <c r="L9324" i="16"/>
  <c r="C1679" i="16"/>
  <c r="B1679" i="16"/>
  <c r="D1680" i="16"/>
  <c r="J9478" i="16"/>
  <c r="E9479" i="16"/>
  <c r="H9478" i="16"/>
  <c r="F9478" i="16"/>
  <c r="D3901" i="16"/>
  <c r="D3900" i="16"/>
  <c r="C3898" i="16"/>
  <c r="D3899" i="16"/>
  <c r="B3898" i="16"/>
  <c r="E9943" i="16"/>
  <c r="L9323" i="16"/>
  <c r="C2704" i="16"/>
  <c r="D2705" i="16"/>
  <c r="B2704" i="16"/>
  <c r="I9016" i="16"/>
  <c r="J9632" i="16"/>
  <c r="E8559" i="16"/>
  <c r="J8556" i="16"/>
  <c r="I8556" i="16"/>
  <c r="F8556" i="16"/>
  <c r="H8556" i="16"/>
  <c r="B12204" i="16"/>
  <c r="C12204" i="16"/>
  <c r="K9632" i="16"/>
  <c r="L9632" i="16"/>
  <c r="B5601" i="16"/>
  <c r="C5601" i="16"/>
  <c r="F9016" i="16"/>
  <c r="K9016" i="16"/>
  <c r="D3293" i="16"/>
  <c r="B3292" i="16"/>
  <c r="D3294" i="16"/>
  <c r="D3295" i="16"/>
  <c r="C3292" i="16"/>
  <c r="L9940" i="16"/>
  <c r="E9327" i="16"/>
  <c r="E9788" i="16"/>
  <c r="F9785" i="16"/>
  <c r="K9785" i="16"/>
  <c r="L9785" i="16"/>
  <c r="I9785" i="16"/>
  <c r="H9785" i="16"/>
  <c r="J9785" i="16"/>
  <c r="I9786" i="16"/>
  <c r="D933" i="16"/>
  <c r="B932" i="16"/>
  <c r="C932" i="16"/>
  <c r="F8708" i="16"/>
  <c r="K8708" i="16"/>
  <c r="L8708" i="16"/>
  <c r="B5600" i="16"/>
  <c r="C5600" i="16"/>
  <c r="I10556" i="16"/>
  <c r="E10557" i="16"/>
  <c r="H10556" i="16"/>
  <c r="F10556" i="16"/>
  <c r="J10556" i="16"/>
  <c r="C1318" i="16"/>
  <c r="B1318" i="16"/>
  <c r="D1319" i="16"/>
  <c r="C5602" i="16"/>
  <c r="D5603" i="16"/>
  <c r="B5602" i="16"/>
  <c r="B3896" i="16"/>
  <c r="C3896" i="16"/>
  <c r="L9170" i="16"/>
  <c r="E10250" i="16"/>
  <c r="I10247" i="16"/>
  <c r="H10247" i="16"/>
  <c r="F10247" i="16"/>
  <c r="J10247" i="16"/>
  <c r="D2042" i="16"/>
  <c r="B2041" i="16"/>
  <c r="C2041" i="16"/>
  <c r="J9786" i="16"/>
  <c r="D12208" i="16"/>
  <c r="D12206" i="16"/>
  <c r="B12205" i="16"/>
  <c r="C12205" i="16"/>
  <c r="D12207" i="16"/>
  <c r="I8862" i="16"/>
  <c r="B8998" i="16"/>
  <c r="C8998" i="16"/>
  <c r="H8708" i="16"/>
  <c r="C3290" i="16"/>
  <c r="B3290" i="16"/>
  <c r="K8707" i="16"/>
  <c r="L8707" i="16"/>
  <c r="B9000" i="16"/>
  <c r="C9000" i="16"/>
  <c r="E10098" i="16"/>
  <c r="H10097" i="16"/>
  <c r="F10097" i="16"/>
  <c r="K10097" i="16"/>
  <c r="B12207" i="16"/>
  <c r="C12207" i="16"/>
  <c r="K10556" i="16"/>
  <c r="L10556" i="16"/>
  <c r="B3294" i="16"/>
  <c r="C3294" i="16"/>
  <c r="C2511" i="16"/>
  <c r="D2512" i="16"/>
  <c r="B2511" i="16"/>
  <c r="B9001" i="16"/>
  <c r="C9001" i="16"/>
  <c r="E10406" i="16"/>
  <c r="J10405" i="16"/>
  <c r="H10405" i="16"/>
  <c r="B1127" i="16"/>
  <c r="C1127" i="16"/>
  <c r="D1128" i="16"/>
  <c r="E9480" i="16"/>
  <c r="I9477" i="16"/>
  <c r="J9477" i="16"/>
  <c r="H9477" i="16"/>
  <c r="F9477" i="16"/>
  <c r="K9477" i="16"/>
  <c r="L9477" i="16"/>
  <c r="D9005" i="16"/>
  <c r="D9004" i="16"/>
  <c r="D9003" i="16"/>
  <c r="B9002" i="16"/>
  <c r="C9002" i="16"/>
  <c r="D3904" i="16"/>
  <c r="D3903" i="16"/>
  <c r="C3901" i="16"/>
  <c r="D3902" i="16"/>
  <c r="B3901" i="16"/>
  <c r="D2043" i="16"/>
  <c r="C2042" i="16"/>
  <c r="B2042" i="16"/>
  <c r="E9789" i="16"/>
  <c r="D934" i="16"/>
  <c r="B933" i="16"/>
  <c r="C933" i="16"/>
  <c r="B12206" i="16"/>
  <c r="C12206" i="16"/>
  <c r="K10247" i="16"/>
  <c r="L10247" i="16"/>
  <c r="D5605" i="16"/>
  <c r="B5603" i="16"/>
  <c r="C5603" i="16"/>
  <c r="D5604" i="16"/>
  <c r="D5606" i="16"/>
  <c r="E10558" i="16"/>
  <c r="H10555" i="16"/>
  <c r="J10555" i="16"/>
  <c r="I10555" i="16"/>
  <c r="F10555" i="16"/>
  <c r="B3293" i="16"/>
  <c r="C3293" i="16"/>
  <c r="K8556" i="16"/>
  <c r="L8556" i="16"/>
  <c r="C2705" i="16"/>
  <c r="D2706" i="16"/>
  <c r="F2705" i="16"/>
  <c r="K2705" i="16"/>
  <c r="L2705" i="16"/>
  <c r="B2705" i="16"/>
  <c r="I9478" i="16"/>
  <c r="K9631" i="16"/>
  <c r="L9631" i="16"/>
  <c r="E8711" i="16"/>
  <c r="F9327" i="16"/>
  <c r="K9327" i="16"/>
  <c r="L9327" i="16"/>
  <c r="J9327" i="16"/>
  <c r="I9327" i="16"/>
  <c r="E9328" i="16"/>
  <c r="H9327" i="16"/>
  <c r="E9174" i="16"/>
  <c r="I9173" i="16"/>
  <c r="H9173" i="16"/>
  <c r="L8861" i="16"/>
  <c r="E9019" i="16"/>
  <c r="K9478" i="16"/>
  <c r="L9478" i="16"/>
  <c r="B1680" i="16"/>
  <c r="C1680" i="16"/>
  <c r="D1681" i="16"/>
  <c r="L8862" i="16"/>
  <c r="L9786" i="16"/>
  <c r="E9635" i="16"/>
  <c r="D3298" i="16"/>
  <c r="C3295" i="16"/>
  <c r="D3296" i="16"/>
  <c r="B3295" i="16"/>
  <c r="D3297" i="16"/>
  <c r="D12210" i="16"/>
  <c r="B12208" i="16"/>
  <c r="C12208" i="16"/>
  <c r="D12211" i="16"/>
  <c r="D12209" i="16"/>
  <c r="L9016" i="16"/>
  <c r="B3899" i="16"/>
  <c r="C3899" i="16"/>
  <c r="C1319" i="16"/>
  <c r="D1320" i="16"/>
  <c r="B1319" i="16"/>
  <c r="E10251" i="16"/>
  <c r="E8560" i="16"/>
  <c r="E9944" i="16"/>
  <c r="J9943" i="16"/>
  <c r="H9943" i="16"/>
  <c r="C3900" i="16"/>
  <c r="B3900" i="16"/>
  <c r="C740" i="16"/>
  <c r="B740" i="16"/>
  <c r="D741" i="16"/>
  <c r="E8865" i="16"/>
  <c r="D2513" i="16"/>
  <c r="B2512" i="16"/>
  <c r="F2512" i="16"/>
  <c r="K2512" i="16"/>
  <c r="L2512" i="16"/>
  <c r="C2512" i="16"/>
  <c r="C741" i="16"/>
  <c r="B741" i="16"/>
  <c r="D742" i="16"/>
  <c r="I9943" i="16"/>
  <c r="E8712" i="16"/>
  <c r="F8711" i="16"/>
  <c r="E10559" i="16"/>
  <c r="D3905" i="16"/>
  <c r="B3904" i="16"/>
  <c r="C3904" i="16"/>
  <c r="F10405" i="16"/>
  <c r="K10405" i="16"/>
  <c r="L10405" i="16"/>
  <c r="E10099" i="16"/>
  <c r="J10096" i="16"/>
  <c r="I10096" i="16"/>
  <c r="H10096" i="16"/>
  <c r="F10096" i="16"/>
  <c r="K10096" i="16"/>
  <c r="E9175" i="16"/>
  <c r="H9172" i="16"/>
  <c r="I9172" i="16"/>
  <c r="F9172" i="16"/>
  <c r="K9172" i="16"/>
  <c r="J9172" i="16"/>
  <c r="J10251" i="16"/>
  <c r="E10252" i="16"/>
  <c r="H10251" i="16"/>
  <c r="F10251" i="16"/>
  <c r="B3296" i="16"/>
  <c r="C3296" i="16"/>
  <c r="J9019" i="16"/>
  <c r="I9019" i="16"/>
  <c r="E9020" i="16"/>
  <c r="H9019" i="16"/>
  <c r="J9173" i="16"/>
  <c r="D5607" i="16"/>
  <c r="B5606" i="16"/>
  <c r="C5606" i="16"/>
  <c r="D5609" i="16"/>
  <c r="D5608" i="16"/>
  <c r="I10405" i="16"/>
  <c r="I10097" i="16"/>
  <c r="E9636" i="16"/>
  <c r="I9635" i="16"/>
  <c r="J9635" i="16"/>
  <c r="B2706" i="16"/>
  <c r="C2706" i="16"/>
  <c r="D2707" i="16"/>
  <c r="F2704" i="16"/>
  <c r="K2704" i="16"/>
  <c r="L2704" i="16"/>
  <c r="J9789" i="16"/>
  <c r="I9789" i="16"/>
  <c r="E9790" i="16"/>
  <c r="H9789" i="16"/>
  <c r="E9945" i="16"/>
  <c r="F9942" i="16"/>
  <c r="J9942" i="16"/>
  <c r="H9942" i="16"/>
  <c r="I9942" i="16"/>
  <c r="B3903" i="16"/>
  <c r="C3903" i="16"/>
  <c r="B5604" i="16"/>
  <c r="C5604" i="16"/>
  <c r="B9003" i="16"/>
  <c r="C9003" i="16"/>
  <c r="E9481" i="16"/>
  <c r="J10097" i="16"/>
  <c r="D12212" i="16"/>
  <c r="B12211" i="16"/>
  <c r="C12211" i="16"/>
  <c r="C3298" i="16"/>
  <c r="B3298" i="16"/>
  <c r="D3299" i="16"/>
  <c r="D1682" i="16"/>
  <c r="B1681" i="16"/>
  <c r="C1681" i="16"/>
  <c r="E9329" i="16"/>
  <c r="I9326" i="16"/>
  <c r="H9326" i="16"/>
  <c r="F9326" i="16"/>
  <c r="J9326" i="16"/>
  <c r="B934" i="16"/>
  <c r="C934" i="16"/>
  <c r="D935" i="16"/>
  <c r="B2043" i="16"/>
  <c r="C2043" i="16"/>
  <c r="D2044" i="16"/>
  <c r="C1128" i="16"/>
  <c r="D1129" i="16"/>
  <c r="B1128" i="16"/>
  <c r="B12210" i="16"/>
  <c r="C12210" i="16"/>
  <c r="L10097" i="16"/>
  <c r="C3297" i="16"/>
  <c r="B3297" i="16"/>
  <c r="E10407" i="16"/>
  <c r="I10404" i="16"/>
  <c r="J10404" i="16"/>
  <c r="F10404" i="16"/>
  <c r="H10404" i="16"/>
  <c r="B12209" i="16"/>
  <c r="C12209" i="16"/>
  <c r="E8561" i="16"/>
  <c r="J8560" i="16"/>
  <c r="K10555" i="16"/>
  <c r="L10555" i="16"/>
  <c r="B9004" i="16"/>
  <c r="C9004" i="16"/>
  <c r="E8866" i="16"/>
  <c r="J8865" i="16"/>
  <c r="F9943" i="16"/>
  <c r="K9943" i="16"/>
  <c r="D1321" i="16"/>
  <c r="C1320" i="16"/>
  <c r="B1320" i="16"/>
  <c r="F9173" i="16"/>
  <c r="K9173" i="16"/>
  <c r="L9173" i="16"/>
  <c r="C5605" i="16"/>
  <c r="B5605" i="16"/>
  <c r="B3902" i="16"/>
  <c r="C3902" i="16"/>
  <c r="D9007" i="16"/>
  <c r="C9005" i="16"/>
  <c r="D9006" i="16"/>
  <c r="B9005" i="16"/>
  <c r="D9008" i="16"/>
  <c r="D9009" i="16"/>
  <c r="B9008" i="16"/>
  <c r="D9011" i="16"/>
  <c r="C9008" i="16"/>
  <c r="D9010" i="16"/>
  <c r="B1129" i="16"/>
  <c r="C1129" i="16"/>
  <c r="D1130" i="16"/>
  <c r="I8865" i="16"/>
  <c r="I8560" i="16"/>
  <c r="E10408" i="16"/>
  <c r="K9326" i="16"/>
  <c r="L9326" i="16"/>
  <c r="E9482" i="16"/>
  <c r="F9481" i="16"/>
  <c r="E9791" i="16"/>
  <c r="H9788" i="16"/>
  <c r="F9788" i="16"/>
  <c r="K9788" i="16"/>
  <c r="I9788" i="16"/>
  <c r="J9788" i="16"/>
  <c r="F9635" i="16"/>
  <c r="D5612" i="16"/>
  <c r="D5611" i="16"/>
  <c r="C5609" i="16"/>
  <c r="D5610" i="16"/>
  <c r="B5609" i="16"/>
  <c r="D743" i="16"/>
  <c r="B742" i="16"/>
  <c r="C742" i="16"/>
  <c r="C9006" i="16"/>
  <c r="B9006" i="16"/>
  <c r="B2044" i="16"/>
  <c r="C2044" i="16"/>
  <c r="D2045" i="16"/>
  <c r="H9635" i="16"/>
  <c r="L9172" i="16"/>
  <c r="E10100" i="16"/>
  <c r="F10559" i="16"/>
  <c r="E10560" i="16"/>
  <c r="H10559" i="16"/>
  <c r="I8559" i="16"/>
  <c r="H8559" i="16"/>
  <c r="F8559" i="16"/>
  <c r="J8559" i="16"/>
  <c r="B1321" i="16"/>
  <c r="C1321" i="16"/>
  <c r="D1322" i="16"/>
  <c r="E9330" i="16"/>
  <c r="D12215" i="16"/>
  <c r="D12214" i="16"/>
  <c r="B12212" i="16"/>
  <c r="C12212" i="16"/>
  <c r="D12213" i="16"/>
  <c r="K10251" i="16"/>
  <c r="E8867" i="16"/>
  <c r="H8864" i="16"/>
  <c r="F8864" i="16"/>
  <c r="I8864" i="16"/>
  <c r="J8864" i="16"/>
  <c r="L9943" i="16"/>
  <c r="C935" i="16"/>
  <c r="D936" i="16"/>
  <c r="B935" i="16"/>
  <c r="K9942" i="16"/>
  <c r="L9942" i="16"/>
  <c r="D2708" i="16"/>
  <c r="B2707" i="16"/>
  <c r="C2707" i="16"/>
  <c r="E9176" i="16"/>
  <c r="D3908" i="16"/>
  <c r="D3907" i="16"/>
  <c r="C3905" i="16"/>
  <c r="B3905" i="16"/>
  <c r="D3906" i="16"/>
  <c r="E8713" i="16"/>
  <c r="I8710" i="16"/>
  <c r="F8710" i="16"/>
  <c r="H8710" i="16"/>
  <c r="B9007" i="16"/>
  <c r="C9007" i="16"/>
  <c r="F8865" i="16"/>
  <c r="F8560" i="16"/>
  <c r="E9946" i="16"/>
  <c r="E9021" i="16"/>
  <c r="J9018" i="16"/>
  <c r="F9018" i="16"/>
  <c r="I9018" i="16"/>
  <c r="H9018" i="16"/>
  <c r="E10253" i="16"/>
  <c r="J10250" i="16"/>
  <c r="F10250" i="16"/>
  <c r="K10250" i="16"/>
  <c r="L10250" i="16"/>
  <c r="I10250" i="16"/>
  <c r="H10250" i="16"/>
  <c r="L10096" i="16"/>
  <c r="H8711" i="16"/>
  <c r="K8711" i="16"/>
  <c r="L8711" i="16"/>
  <c r="D3302" i="16"/>
  <c r="D3301" i="16"/>
  <c r="B3299" i="16"/>
  <c r="C3299" i="16"/>
  <c r="D3300" i="16"/>
  <c r="B5608" i="16"/>
  <c r="C5608" i="16"/>
  <c r="E9637" i="16"/>
  <c r="H9634" i="16"/>
  <c r="F9634" i="16"/>
  <c r="K9634" i="16"/>
  <c r="L9634" i="16"/>
  <c r="I9634" i="16"/>
  <c r="J9634" i="16"/>
  <c r="C5607" i="16"/>
  <c r="B5607" i="16"/>
  <c r="K10404" i="16"/>
  <c r="L10404" i="16"/>
  <c r="H8865" i="16"/>
  <c r="H8560" i="16"/>
  <c r="C1682" i="16"/>
  <c r="B1682" i="16"/>
  <c r="D1683" i="16"/>
  <c r="F9789" i="16"/>
  <c r="K9789" i="16"/>
  <c r="L9789" i="16"/>
  <c r="F9019" i="16"/>
  <c r="K9019" i="16"/>
  <c r="L9019" i="16"/>
  <c r="I10251" i="16"/>
  <c r="I8711" i="16"/>
  <c r="B2513" i="16"/>
  <c r="C2513" i="16"/>
  <c r="D2514" i="16"/>
  <c r="F2511" i="16"/>
  <c r="K2511" i="16"/>
  <c r="L2511" i="16"/>
  <c r="B3906" i="16"/>
  <c r="C3906" i="16"/>
  <c r="E10561" i="16"/>
  <c r="J10558" i="16"/>
  <c r="I10558" i="16"/>
  <c r="F10558" i="16"/>
  <c r="H10558" i="16"/>
  <c r="L9788" i="16"/>
  <c r="E9177" i="16"/>
  <c r="J9176" i="16"/>
  <c r="F9176" i="16"/>
  <c r="K9176" i="16"/>
  <c r="L9176" i="16"/>
  <c r="B12213" i="16"/>
  <c r="C12213" i="16"/>
  <c r="B743" i="16"/>
  <c r="C743" i="16"/>
  <c r="D744" i="16"/>
  <c r="D3305" i="16"/>
  <c r="D3304" i="16"/>
  <c r="D3303" i="16"/>
  <c r="B3302" i="16"/>
  <c r="C3302" i="16"/>
  <c r="K8560" i="16"/>
  <c r="L8560" i="16"/>
  <c r="E9638" i="16"/>
  <c r="K8865" i="16"/>
  <c r="L8865" i="16"/>
  <c r="J10559" i="16"/>
  <c r="B2045" i="16"/>
  <c r="C2045" i="16"/>
  <c r="D2046" i="16"/>
  <c r="B5610" i="16"/>
  <c r="C5610" i="16"/>
  <c r="B9010" i="16"/>
  <c r="C9010" i="16"/>
  <c r="B1322" i="16"/>
  <c r="D1323" i="16"/>
  <c r="C1322" i="16"/>
  <c r="K9018" i="16"/>
  <c r="L9018" i="16"/>
  <c r="C3907" i="16"/>
  <c r="B3907" i="16"/>
  <c r="K8864" i="16"/>
  <c r="L8864" i="16"/>
  <c r="D12217" i="16"/>
  <c r="D12216" i="16"/>
  <c r="B12215" i="16"/>
  <c r="C12215" i="16"/>
  <c r="D12218" i="16"/>
  <c r="K8559" i="16"/>
  <c r="L8559" i="16"/>
  <c r="F10100" i="16"/>
  <c r="K10100" i="16"/>
  <c r="L10100" i="16"/>
  <c r="E10101" i="16"/>
  <c r="B5611" i="16"/>
  <c r="C5611" i="16"/>
  <c r="J9481" i="16"/>
  <c r="E10409" i="16"/>
  <c r="F10408" i="16"/>
  <c r="K10408" i="16"/>
  <c r="L10408" i="16"/>
  <c r="D9014" i="16"/>
  <c r="D9013" i="16"/>
  <c r="D9012" i="16"/>
  <c r="C9011" i="16"/>
  <c r="B9011" i="16"/>
  <c r="B3301" i="16"/>
  <c r="C3301" i="16"/>
  <c r="B3300" i="16"/>
  <c r="C3300" i="16"/>
  <c r="E9022" i="16"/>
  <c r="D3910" i="16"/>
  <c r="C3908" i="16"/>
  <c r="D3909" i="16"/>
  <c r="B3908" i="16"/>
  <c r="D3911" i="16"/>
  <c r="D5615" i="16"/>
  <c r="D5614" i="16"/>
  <c r="C5612" i="16"/>
  <c r="D5613" i="16"/>
  <c r="B5612" i="16"/>
  <c r="I9481" i="16"/>
  <c r="E8714" i="16"/>
  <c r="K10559" i="16"/>
  <c r="J9946" i="16"/>
  <c r="E9947" i="16"/>
  <c r="K8710" i="16"/>
  <c r="L8710" i="16"/>
  <c r="E8868" i="16"/>
  <c r="E9331" i="16"/>
  <c r="J9330" i="16"/>
  <c r="K9635" i="16"/>
  <c r="L9635" i="16"/>
  <c r="C9009" i="16"/>
  <c r="B9009" i="16"/>
  <c r="E10254" i="16"/>
  <c r="E9483" i="16"/>
  <c r="F9480" i="16"/>
  <c r="K9480" i="16"/>
  <c r="J9480" i="16"/>
  <c r="I9480" i="16"/>
  <c r="H9480" i="16"/>
  <c r="F2708" i="16"/>
  <c r="K2708" i="16"/>
  <c r="L2708" i="16"/>
  <c r="D2709" i="16"/>
  <c r="B2708" i="16"/>
  <c r="C2708" i="16"/>
  <c r="B12214" i="16"/>
  <c r="C12214" i="16"/>
  <c r="E9792" i="16"/>
  <c r="D1684" i="16"/>
  <c r="B1683" i="16"/>
  <c r="C1683" i="16"/>
  <c r="D2515" i="16"/>
  <c r="B2514" i="16"/>
  <c r="C2514" i="16"/>
  <c r="C936" i="16"/>
  <c r="B936" i="16"/>
  <c r="D937" i="16"/>
  <c r="L10251" i="16"/>
  <c r="I10559" i="16"/>
  <c r="H9481" i="16"/>
  <c r="K9481" i="16"/>
  <c r="L9481" i="16"/>
  <c r="C1130" i="16"/>
  <c r="D1131" i="16"/>
  <c r="B1130" i="16"/>
  <c r="D2516" i="16"/>
  <c r="F2515" i="16"/>
  <c r="K2515" i="16"/>
  <c r="L2515" i="16"/>
  <c r="B2515" i="16"/>
  <c r="C2515" i="16"/>
  <c r="F9945" i="16"/>
  <c r="K9945" i="16"/>
  <c r="L9945" i="16"/>
  <c r="J9945" i="16"/>
  <c r="F10407" i="16"/>
  <c r="K10407" i="16"/>
  <c r="L10407" i="16"/>
  <c r="J10407" i="16"/>
  <c r="D12219" i="16"/>
  <c r="B12218" i="16"/>
  <c r="D12221" i="16"/>
  <c r="D12220" i="16"/>
  <c r="C12218" i="16"/>
  <c r="K10558" i="16"/>
  <c r="L10558" i="16"/>
  <c r="B3909" i="16"/>
  <c r="C3909" i="16"/>
  <c r="L9480" i="16"/>
  <c r="F9946" i="16"/>
  <c r="K9946" i="16"/>
  <c r="L9946" i="16"/>
  <c r="B5613" i="16"/>
  <c r="C5613" i="16"/>
  <c r="B3910" i="16"/>
  <c r="C3910" i="16"/>
  <c r="B2046" i="16"/>
  <c r="C2046" i="16"/>
  <c r="D2047" i="16"/>
  <c r="F9329" i="16"/>
  <c r="K9329" i="16"/>
  <c r="L9329" i="16"/>
  <c r="J9329" i="16"/>
  <c r="D938" i="16"/>
  <c r="B937" i="16"/>
  <c r="C937" i="16"/>
  <c r="B2709" i="16"/>
  <c r="C2709" i="16"/>
  <c r="D2710" i="16"/>
  <c r="F2707" i="16"/>
  <c r="K2707" i="16"/>
  <c r="L2707" i="16"/>
  <c r="F9330" i="16"/>
  <c r="K9330" i="16"/>
  <c r="L9330" i="16"/>
  <c r="L10559" i="16"/>
  <c r="B5614" i="16"/>
  <c r="C5614" i="16"/>
  <c r="E9023" i="16"/>
  <c r="F9022" i="16"/>
  <c r="K9022" i="16"/>
  <c r="L9022" i="16"/>
  <c r="B9012" i="16"/>
  <c r="C9012" i="16"/>
  <c r="B12216" i="16"/>
  <c r="C12216" i="16"/>
  <c r="B3303" i="16"/>
  <c r="C3303" i="16"/>
  <c r="E10562" i="16"/>
  <c r="E9484" i="16"/>
  <c r="B1323" i="16"/>
  <c r="D1324" i="16"/>
  <c r="C1323" i="16"/>
  <c r="B1684" i="16"/>
  <c r="C1684" i="16"/>
  <c r="D1685" i="16"/>
  <c r="E10255" i="16"/>
  <c r="F10254" i="16"/>
  <c r="K10254" i="16"/>
  <c r="L10254" i="16"/>
  <c r="J8714" i="16"/>
  <c r="F8714" i="16"/>
  <c r="K8714" i="16"/>
  <c r="L8714" i="16"/>
  <c r="E8715" i="16"/>
  <c r="D5617" i="16"/>
  <c r="D5616" i="16"/>
  <c r="B5615" i="16"/>
  <c r="C5615" i="16"/>
  <c r="D5618" i="16"/>
  <c r="B9013" i="16"/>
  <c r="C9013" i="16"/>
  <c r="J10099" i="16"/>
  <c r="F10099" i="16"/>
  <c r="K10099" i="16"/>
  <c r="L10099" i="16"/>
  <c r="B12217" i="16"/>
  <c r="C12217" i="16"/>
  <c r="B3304" i="16"/>
  <c r="C3304" i="16"/>
  <c r="J9792" i="16"/>
  <c r="F9792" i="16"/>
  <c r="K9792" i="16"/>
  <c r="L9792" i="16"/>
  <c r="E9793" i="16"/>
  <c r="C3911" i="16"/>
  <c r="D3912" i="16"/>
  <c r="B3911" i="16"/>
  <c r="D3914" i="16"/>
  <c r="D3913" i="16"/>
  <c r="D9017" i="16"/>
  <c r="D9016" i="16"/>
  <c r="D9015" i="16"/>
  <c r="B9014" i="16"/>
  <c r="C9014" i="16"/>
  <c r="E9639" i="16"/>
  <c r="D3307" i="16"/>
  <c r="C3305" i="16"/>
  <c r="D3306" i="16"/>
  <c r="B3305" i="16"/>
  <c r="D3308" i="16"/>
  <c r="J9175" i="16"/>
  <c r="F9175" i="16"/>
  <c r="K9175" i="16"/>
  <c r="L9175" i="16"/>
  <c r="D1132" i="16"/>
  <c r="B1131" i="16"/>
  <c r="C1131" i="16"/>
  <c r="F8868" i="16"/>
  <c r="K8868" i="16"/>
  <c r="L8868" i="16"/>
  <c r="E8869" i="16"/>
  <c r="J10408" i="16"/>
  <c r="J10100" i="16"/>
  <c r="B744" i="16"/>
  <c r="C744" i="16"/>
  <c r="D745" i="16"/>
  <c r="B745" i="16"/>
  <c r="D746" i="16"/>
  <c r="C745" i="16"/>
  <c r="B3307" i="16"/>
  <c r="C3307" i="16"/>
  <c r="B1324" i="16"/>
  <c r="C1324" i="16"/>
  <c r="D1325" i="16"/>
  <c r="F9021" i="16"/>
  <c r="K9021" i="16"/>
  <c r="L9021" i="16"/>
  <c r="J9021" i="16"/>
  <c r="D3917" i="16"/>
  <c r="D3916" i="16"/>
  <c r="D3915" i="16"/>
  <c r="B3914" i="16"/>
  <c r="C3914" i="16"/>
  <c r="J9484" i="16"/>
  <c r="E9485" i="16"/>
  <c r="F9637" i="16"/>
  <c r="K9637" i="16"/>
  <c r="L9637" i="16"/>
  <c r="J9637" i="16"/>
  <c r="F9638" i="16"/>
  <c r="K9638" i="16"/>
  <c r="L9638" i="16"/>
  <c r="J10253" i="16"/>
  <c r="F10253" i="16"/>
  <c r="K10253" i="16"/>
  <c r="L10253" i="16"/>
  <c r="J9638" i="16"/>
  <c r="B5616" i="16"/>
  <c r="C5616" i="16"/>
  <c r="J10254" i="16"/>
  <c r="B938" i="16"/>
  <c r="C938" i="16"/>
  <c r="D939" i="16"/>
  <c r="B12220" i="16"/>
  <c r="C12220" i="16"/>
  <c r="B1132" i="16"/>
  <c r="C1132" i="16"/>
  <c r="D1133" i="16"/>
  <c r="F8867" i="16"/>
  <c r="K8867" i="16"/>
  <c r="L8867" i="16"/>
  <c r="J8867" i="16"/>
  <c r="D3309" i="16"/>
  <c r="B3308" i="16"/>
  <c r="C3308" i="16"/>
  <c r="D3311" i="16"/>
  <c r="D3310" i="16"/>
  <c r="B3912" i="16"/>
  <c r="C3912" i="16"/>
  <c r="B1685" i="16"/>
  <c r="C1685" i="16"/>
  <c r="D1686" i="16"/>
  <c r="D12224" i="16"/>
  <c r="D12223" i="16"/>
  <c r="B12221" i="16"/>
  <c r="C12221" i="16"/>
  <c r="D12222" i="16"/>
  <c r="D9019" i="16"/>
  <c r="D9018" i="16"/>
  <c r="B9017" i="16"/>
  <c r="C9017" i="16"/>
  <c r="D9020" i="16"/>
  <c r="B9015" i="16"/>
  <c r="C9015" i="16"/>
  <c r="C9016" i="16"/>
  <c r="B9016" i="16"/>
  <c r="B3913" i="16"/>
  <c r="C3913" i="16"/>
  <c r="D5619" i="16"/>
  <c r="B5618" i="16"/>
  <c r="D5621" i="16"/>
  <c r="D5620" i="16"/>
  <c r="C5618" i="16"/>
  <c r="B5617" i="16"/>
  <c r="C5617" i="16"/>
  <c r="J8868" i="16"/>
  <c r="B3306" i="16"/>
  <c r="C3306" i="16"/>
  <c r="F9791" i="16"/>
  <c r="K9791" i="16"/>
  <c r="L9791" i="16"/>
  <c r="J9791" i="16"/>
  <c r="J8713" i="16"/>
  <c r="F8713" i="16"/>
  <c r="K8713" i="16"/>
  <c r="L8713" i="16"/>
  <c r="E10563" i="16"/>
  <c r="F10562" i="16"/>
  <c r="K10562" i="16"/>
  <c r="L10562" i="16"/>
  <c r="J10562" i="16"/>
  <c r="J9022" i="16"/>
  <c r="D2711" i="16"/>
  <c r="B2710" i="16"/>
  <c r="C2710" i="16"/>
  <c r="D2048" i="16"/>
  <c r="B2047" i="16"/>
  <c r="C2047" i="16"/>
  <c r="B12219" i="16"/>
  <c r="C12219" i="16"/>
  <c r="B2516" i="16"/>
  <c r="C2516" i="16"/>
  <c r="D2517" i="16"/>
  <c r="F2514" i="16"/>
  <c r="K2514" i="16"/>
  <c r="L2514" i="16"/>
  <c r="D1687" i="16"/>
  <c r="B1686" i="16"/>
  <c r="C1686" i="16"/>
  <c r="B3309" i="16"/>
  <c r="C3309" i="16"/>
  <c r="D940" i="16"/>
  <c r="B939" i="16"/>
  <c r="C939" i="16"/>
  <c r="B3915" i="16"/>
  <c r="C3915" i="16"/>
  <c r="C1325" i="16"/>
  <c r="B1325" i="16"/>
  <c r="D1326" i="16"/>
  <c r="B2048" i="16"/>
  <c r="C2048" i="16"/>
  <c r="D2049" i="16"/>
  <c r="D2518" i="16"/>
  <c r="B2517" i="16"/>
  <c r="C2517" i="16"/>
  <c r="B9019" i="16"/>
  <c r="C9019" i="16"/>
  <c r="D12227" i="16"/>
  <c r="D12226" i="16"/>
  <c r="D12225" i="16"/>
  <c r="B12224" i="16"/>
  <c r="C12224" i="16"/>
  <c r="B12222" i="16"/>
  <c r="C12222" i="16"/>
  <c r="B3916" i="16"/>
  <c r="C3916" i="16"/>
  <c r="C9018" i="16"/>
  <c r="B9018" i="16"/>
  <c r="B5620" i="16"/>
  <c r="C5620" i="16"/>
  <c r="B1133" i="16"/>
  <c r="C1133" i="16"/>
  <c r="D1134" i="16"/>
  <c r="D3920" i="16"/>
  <c r="D3919" i="16"/>
  <c r="D3918" i="16"/>
  <c r="B3917" i="16"/>
  <c r="C3917" i="16"/>
  <c r="J10561" i="16"/>
  <c r="F10561" i="16"/>
  <c r="K10561" i="16"/>
  <c r="L10561" i="16"/>
  <c r="D5624" i="16"/>
  <c r="D5623" i="16"/>
  <c r="C5621" i="16"/>
  <c r="D5622" i="16"/>
  <c r="B5621" i="16"/>
  <c r="C3310" i="16"/>
  <c r="B3310" i="16"/>
  <c r="J9483" i="16"/>
  <c r="F9483" i="16"/>
  <c r="K9483" i="16"/>
  <c r="L9483" i="16"/>
  <c r="B746" i="16"/>
  <c r="C746" i="16"/>
  <c r="D747" i="16"/>
  <c r="B5619" i="16"/>
  <c r="C5619" i="16"/>
  <c r="D2712" i="16"/>
  <c r="B2711" i="16"/>
  <c r="C2711" i="16"/>
  <c r="F2711" i="16"/>
  <c r="K2711" i="16"/>
  <c r="L2711" i="16"/>
  <c r="D9023" i="16"/>
  <c r="D9022" i="16"/>
  <c r="D9021" i="16"/>
  <c r="B9020" i="16"/>
  <c r="C9020" i="16"/>
  <c r="B12223" i="16"/>
  <c r="C12223" i="16"/>
  <c r="D3314" i="16"/>
  <c r="D3313" i="16"/>
  <c r="B3311" i="16"/>
  <c r="C3311" i="16"/>
  <c r="D3312" i="16"/>
  <c r="F9484" i="16"/>
  <c r="K9484" i="16"/>
  <c r="L9484" i="16"/>
  <c r="D9024" i="16"/>
  <c r="B9023" i="16"/>
  <c r="C9023" i="16"/>
  <c r="B3919" i="16"/>
  <c r="C3919" i="16"/>
  <c r="D2050" i="16"/>
  <c r="B2049" i="16"/>
  <c r="C2049" i="16"/>
  <c r="D5627" i="16"/>
  <c r="D5626" i="16"/>
  <c r="D5625" i="16"/>
  <c r="B5624" i="16"/>
  <c r="C5624" i="16"/>
  <c r="B1134" i="16"/>
  <c r="D1135" i="16"/>
  <c r="C1134" i="16"/>
  <c r="B940" i="16"/>
  <c r="C940" i="16"/>
  <c r="D941" i="16"/>
  <c r="D3922" i="16"/>
  <c r="D3921" i="16"/>
  <c r="B3920" i="16"/>
  <c r="C3920" i="16"/>
  <c r="D3923" i="16"/>
  <c r="B1326" i="16"/>
  <c r="C1326" i="16"/>
  <c r="D1327" i="16"/>
  <c r="D3317" i="16"/>
  <c r="D3316" i="16"/>
  <c r="D3315" i="16"/>
  <c r="B3314" i="16"/>
  <c r="C3314" i="16"/>
  <c r="D12229" i="16"/>
  <c r="D12228" i="16"/>
  <c r="B12227" i="16"/>
  <c r="C12227" i="16"/>
  <c r="D12230" i="16"/>
  <c r="D2713" i="16"/>
  <c r="B2712" i="16"/>
  <c r="C2712" i="16"/>
  <c r="F2710" i="16"/>
  <c r="K2710" i="16"/>
  <c r="L2710" i="16"/>
  <c r="B5623" i="16"/>
  <c r="C5623" i="16"/>
  <c r="D2519" i="16"/>
  <c r="F2518" i="16"/>
  <c r="K2518" i="16"/>
  <c r="L2518" i="16"/>
  <c r="B2518" i="16"/>
  <c r="C2518" i="16"/>
  <c r="C3313" i="16"/>
  <c r="B3313" i="16"/>
  <c r="B12226" i="16"/>
  <c r="C12226" i="16"/>
  <c r="B3918" i="16"/>
  <c r="C3918" i="16"/>
  <c r="B12225" i="16"/>
  <c r="C12225" i="16"/>
  <c r="C1687" i="16"/>
  <c r="B1687" i="16"/>
  <c r="D1688" i="16"/>
  <c r="B3312" i="16"/>
  <c r="C3312" i="16"/>
  <c r="B9021" i="16"/>
  <c r="C9021" i="16"/>
  <c r="B9022" i="16"/>
  <c r="C9022" i="16"/>
  <c r="D748" i="16"/>
  <c r="B747" i="16"/>
  <c r="C747" i="16"/>
  <c r="B5622" i="16"/>
  <c r="C5622" i="16"/>
  <c r="B1135" i="16"/>
  <c r="C1135" i="16"/>
  <c r="D1136" i="16"/>
  <c r="D2051" i="16"/>
  <c r="B2050" i="16"/>
  <c r="C2050" i="16"/>
  <c r="B3315" i="16"/>
  <c r="C3315" i="16"/>
  <c r="B3921" i="16"/>
  <c r="C3921" i="16"/>
  <c r="B2713" i="16"/>
  <c r="D2714" i="16"/>
  <c r="C2713" i="16"/>
  <c r="D12231" i="16"/>
  <c r="B12230" i="16"/>
  <c r="C12230" i="16"/>
  <c r="D12233" i="16"/>
  <c r="D12232" i="16"/>
  <c r="B3316" i="16"/>
  <c r="C3316" i="16"/>
  <c r="D3319" i="16"/>
  <c r="C3317" i="16"/>
  <c r="D3318" i="16"/>
  <c r="B3317" i="16"/>
  <c r="D3320" i="16"/>
  <c r="B3922" i="16"/>
  <c r="C3922" i="16"/>
  <c r="B5625" i="16"/>
  <c r="C5625" i="16"/>
  <c r="B2519" i="16"/>
  <c r="C2519" i="16"/>
  <c r="D2520" i="16"/>
  <c r="F2517" i="16"/>
  <c r="K2517" i="16"/>
  <c r="L2517" i="16"/>
  <c r="D1328" i="16"/>
  <c r="B1327" i="16"/>
  <c r="C1327" i="16"/>
  <c r="D942" i="16"/>
  <c r="B941" i="16"/>
  <c r="C941" i="16"/>
  <c r="B1688" i="16"/>
  <c r="D1689" i="16"/>
  <c r="C1688" i="16"/>
  <c r="B12228" i="16"/>
  <c r="C12228" i="16"/>
  <c r="B5626" i="16"/>
  <c r="C5626" i="16"/>
  <c r="D9027" i="16"/>
  <c r="D9026" i="16"/>
  <c r="C9024" i="16"/>
  <c r="B9024" i="16"/>
  <c r="D9025" i="16"/>
  <c r="D3924" i="16"/>
  <c r="B3923" i="16"/>
  <c r="C3923" i="16"/>
  <c r="D3926" i="16"/>
  <c r="D3925" i="16"/>
  <c r="B748" i="16"/>
  <c r="C748" i="16"/>
  <c r="D749" i="16"/>
  <c r="B12229" i="16"/>
  <c r="C12229" i="16"/>
  <c r="D5629" i="16"/>
  <c r="C5627" i="16"/>
  <c r="D5628" i="16"/>
  <c r="B5627" i="16"/>
  <c r="D5630" i="16"/>
  <c r="B942" i="16"/>
  <c r="C942" i="16"/>
  <c r="D943" i="16"/>
  <c r="B12231" i="16"/>
  <c r="C12231" i="16"/>
  <c r="D9029" i="16"/>
  <c r="C9027" i="16"/>
  <c r="D9028" i="16"/>
  <c r="B9027" i="16"/>
  <c r="D9030" i="16"/>
  <c r="B3924" i="16"/>
  <c r="C3924" i="16"/>
  <c r="B3319" i="16"/>
  <c r="C3319" i="16"/>
  <c r="D3929" i="16"/>
  <c r="D3928" i="16"/>
  <c r="D3927" i="16"/>
  <c r="B3926" i="16"/>
  <c r="C3926" i="16"/>
  <c r="B3318" i="16"/>
  <c r="C3318" i="16"/>
  <c r="B5629" i="16"/>
  <c r="C5629" i="16"/>
  <c r="D2521" i="16"/>
  <c r="B2520" i="16"/>
  <c r="C2520" i="16"/>
  <c r="B749" i="16"/>
  <c r="C749" i="16"/>
  <c r="D750" i="16"/>
  <c r="B9025" i="16"/>
  <c r="C9025" i="16"/>
  <c r="D1329" i="16"/>
  <c r="B1328" i="16"/>
  <c r="C1328" i="16"/>
  <c r="D2715" i="16"/>
  <c r="B2714" i="16"/>
  <c r="C2714" i="16"/>
  <c r="F2714" i="16"/>
  <c r="K2714" i="16"/>
  <c r="L2714" i="16"/>
  <c r="C2051" i="16"/>
  <c r="B2051" i="16"/>
  <c r="D2052" i="16"/>
  <c r="D5631" i="16"/>
  <c r="B5630" i="16"/>
  <c r="D5633" i="16"/>
  <c r="D5632" i="16"/>
  <c r="C5630" i="16"/>
  <c r="B12232" i="16"/>
  <c r="C12232" i="16"/>
  <c r="B1136" i="16"/>
  <c r="C1136" i="16"/>
  <c r="D1137" i="16"/>
  <c r="D1690" i="16"/>
  <c r="B1689" i="16"/>
  <c r="C1689" i="16"/>
  <c r="D3321" i="16"/>
  <c r="B3320" i="16"/>
  <c r="C3320" i="16"/>
  <c r="D3323" i="16"/>
  <c r="D3322" i="16"/>
  <c r="B5628" i="16"/>
  <c r="C5628" i="16"/>
  <c r="C3925" i="16"/>
  <c r="B3925" i="16"/>
  <c r="B9026" i="16"/>
  <c r="C9026" i="16"/>
  <c r="D12236" i="16"/>
  <c r="D12235" i="16"/>
  <c r="B12233" i="16"/>
  <c r="C12233" i="16"/>
  <c r="D12234" i="16"/>
  <c r="D3932" i="16"/>
  <c r="D3931" i="16"/>
  <c r="D3930" i="16"/>
  <c r="B3929" i="16"/>
  <c r="C3929" i="16"/>
  <c r="B9028" i="16"/>
  <c r="C9028" i="16"/>
  <c r="D751" i="16"/>
  <c r="B750" i="16"/>
  <c r="C750" i="16"/>
  <c r="B9029" i="16"/>
  <c r="C9029" i="16"/>
  <c r="D5636" i="16"/>
  <c r="D5635" i="16"/>
  <c r="C5633" i="16"/>
  <c r="D5634" i="16"/>
  <c r="B5633" i="16"/>
  <c r="B2715" i="16"/>
  <c r="C2715" i="16"/>
  <c r="D2716" i="16"/>
  <c r="F2713" i="16"/>
  <c r="K2713" i="16"/>
  <c r="L2713" i="16"/>
  <c r="B12234" i="16"/>
  <c r="C12234" i="16"/>
  <c r="D3326" i="16"/>
  <c r="D3325" i="16"/>
  <c r="D3324" i="16"/>
  <c r="B3323" i="16"/>
  <c r="C3323" i="16"/>
  <c r="B12235" i="16"/>
  <c r="C12235" i="16"/>
  <c r="B5631" i="16"/>
  <c r="C5631" i="16"/>
  <c r="D944" i="16"/>
  <c r="B943" i="16"/>
  <c r="C943" i="16"/>
  <c r="D12239" i="16"/>
  <c r="D12238" i="16"/>
  <c r="D12237" i="16"/>
  <c r="B12236" i="16"/>
  <c r="C12236" i="16"/>
  <c r="B1137" i="16"/>
  <c r="C1137" i="16"/>
  <c r="D1138" i="16"/>
  <c r="B3321" i="16"/>
  <c r="C3321" i="16"/>
  <c r="B2052" i="16"/>
  <c r="C2052" i="16"/>
  <c r="D2053" i="16"/>
  <c r="D2522" i="16"/>
  <c r="B2521" i="16"/>
  <c r="C2521" i="16"/>
  <c r="B3927" i="16"/>
  <c r="C3927" i="16"/>
  <c r="C9030" i="16"/>
  <c r="D9031" i="16"/>
  <c r="B9030" i="16"/>
  <c r="D9032" i="16"/>
  <c r="D9033" i="16"/>
  <c r="B3928" i="16"/>
  <c r="C3928" i="16"/>
  <c r="D1691" i="16"/>
  <c r="B1690" i="16"/>
  <c r="C1690" i="16"/>
  <c r="B5632" i="16"/>
  <c r="C5632" i="16"/>
  <c r="B3322" i="16"/>
  <c r="C3322" i="16"/>
  <c r="B1329" i="16"/>
  <c r="C1329" i="16"/>
  <c r="D1330" i="16"/>
  <c r="B9031" i="16"/>
  <c r="C9031" i="16"/>
  <c r="B751" i="16"/>
  <c r="C751" i="16"/>
  <c r="D752" i="16"/>
  <c r="B5635" i="16"/>
  <c r="C5635" i="16"/>
  <c r="D3329" i="16"/>
  <c r="D3328" i="16"/>
  <c r="D3327" i="16"/>
  <c r="B3326" i="16"/>
  <c r="C3326" i="16"/>
  <c r="B12237" i="16"/>
  <c r="C12237" i="16"/>
  <c r="B12238" i="16"/>
  <c r="C12238" i="16"/>
  <c r="D5639" i="16"/>
  <c r="D5638" i="16"/>
  <c r="C5636" i="16"/>
  <c r="D5637" i="16"/>
  <c r="B5636" i="16"/>
  <c r="B5634" i="16"/>
  <c r="C5634" i="16"/>
  <c r="D12241" i="16"/>
  <c r="D12240" i="16"/>
  <c r="B12239" i="16"/>
  <c r="D12242" i="16"/>
  <c r="C12239" i="16"/>
  <c r="C2716" i="16"/>
  <c r="B2716" i="16"/>
  <c r="D2717" i="16"/>
  <c r="B3930" i="16"/>
  <c r="C3930" i="16"/>
  <c r="B2053" i="16"/>
  <c r="C2053" i="16"/>
  <c r="D2054" i="16"/>
  <c r="D9036" i="16"/>
  <c r="C9033" i="16"/>
  <c r="D9034" i="16"/>
  <c r="B9033" i="16"/>
  <c r="D9035" i="16"/>
  <c r="C1138" i="16"/>
  <c r="D1139" i="16"/>
  <c r="B1138" i="16"/>
  <c r="B3324" i="16"/>
  <c r="C3324" i="16"/>
  <c r="B1330" i="16"/>
  <c r="C1330" i="16"/>
  <c r="D1331" i="16"/>
  <c r="C9032" i="16"/>
  <c r="B9032" i="16"/>
  <c r="D2523" i="16"/>
  <c r="B2522" i="16"/>
  <c r="C2522" i="16"/>
  <c r="F2520" i="16"/>
  <c r="K2520" i="16"/>
  <c r="L2520" i="16"/>
  <c r="B944" i="16"/>
  <c r="C944" i="16"/>
  <c r="D945" i="16"/>
  <c r="C3931" i="16"/>
  <c r="B3931" i="16"/>
  <c r="D1692" i="16"/>
  <c r="B1691" i="16"/>
  <c r="C1691" i="16"/>
  <c r="F2521" i="16"/>
  <c r="K2521" i="16"/>
  <c r="L2521" i="16"/>
  <c r="B3325" i="16"/>
  <c r="C3325" i="16"/>
  <c r="D3934" i="16"/>
  <c r="D3933" i="16"/>
  <c r="B3932" i="16"/>
  <c r="C3932" i="16"/>
  <c r="D3935" i="16"/>
  <c r="D3936" i="16"/>
  <c r="B3935" i="16"/>
  <c r="C3935" i="16"/>
  <c r="D3938" i="16"/>
  <c r="D3937" i="16"/>
  <c r="B12241" i="16"/>
  <c r="C12241" i="16"/>
  <c r="C1692" i="16"/>
  <c r="D1693" i="16"/>
  <c r="B1692" i="16"/>
  <c r="D9039" i="16"/>
  <c r="D9038" i="16"/>
  <c r="D9037" i="16"/>
  <c r="B9036" i="16"/>
  <c r="C9036" i="16"/>
  <c r="C2523" i="16"/>
  <c r="D2524" i="16"/>
  <c r="B2523" i="16"/>
  <c r="B752" i="16"/>
  <c r="C752" i="16"/>
  <c r="D753" i="16"/>
  <c r="C9034" i="16"/>
  <c r="B9034" i="16"/>
  <c r="B3934" i="16"/>
  <c r="C3934" i="16"/>
  <c r="D1140" i="16"/>
  <c r="B1139" i="16"/>
  <c r="C1139" i="16"/>
  <c r="B2054" i="16"/>
  <c r="C2054" i="16"/>
  <c r="D2055" i="16"/>
  <c r="B5637" i="16"/>
  <c r="C5637" i="16"/>
  <c r="D3331" i="16"/>
  <c r="D3330" i="16"/>
  <c r="B3329" i="16"/>
  <c r="C3329" i="16"/>
  <c r="D3332" i="16"/>
  <c r="C945" i="16"/>
  <c r="B945" i="16"/>
  <c r="D946" i="16"/>
  <c r="D12243" i="16"/>
  <c r="B12242" i="16"/>
  <c r="D12245" i="16"/>
  <c r="C12242" i="16"/>
  <c r="D12244" i="16"/>
  <c r="B1331" i="16"/>
  <c r="D1332" i="16"/>
  <c r="C1331" i="16"/>
  <c r="C9035" i="16"/>
  <c r="B9035" i="16"/>
  <c r="B5638" i="16"/>
  <c r="C5638" i="16"/>
  <c r="C3327" i="16"/>
  <c r="B3327" i="16"/>
  <c r="D2718" i="16"/>
  <c r="B2717" i="16"/>
  <c r="C2717" i="16"/>
  <c r="F2717" i="16"/>
  <c r="K2717" i="16"/>
  <c r="L2717" i="16"/>
  <c r="B3933" i="16"/>
  <c r="C3933" i="16"/>
  <c r="C12240" i="16"/>
  <c r="B12240" i="16"/>
  <c r="D5641" i="16"/>
  <c r="D5640" i="16"/>
  <c r="B5639" i="16"/>
  <c r="C5639" i="16"/>
  <c r="D5642" i="16"/>
  <c r="B3328" i="16"/>
  <c r="C3328" i="16"/>
  <c r="B2055" i="16"/>
  <c r="C2055" i="16"/>
  <c r="D2056" i="16"/>
  <c r="B12244" i="16"/>
  <c r="C12244" i="16"/>
  <c r="D3333" i="16"/>
  <c r="B3332" i="16"/>
  <c r="C3332" i="16"/>
  <c r="D3335" i="16"/>
  <c r="D3334" i="16"/>
  <c r="B753" i="16"/>
  <c r="D754" i="16"/>
  <c r="C753" i="16"/>
  <c r="B9037" i="16"/>
  <c r="C9037" i="16"/>
  <c r="D12248" i="16"/>
  <c r="D12247" i="16"/>
  <c r="C12245" i="16"/>
  <c r="B12245" i="16"/>
  <c r="D12246" i="16"/>
  <c r="B3330" i="16"/>
  <c r="C3330" i="16"/>
  <c r="B3937" i="16"/>
  <c r="C3937" i="16"/>
  <c r="B9038" i="16"/>
  <c r="C9038" i="16"/>
  <c r="D3941" i="16"/>
  <c r="D3940" i="16"/>
  <c r="C3938" i="16"/>
  <c r="D3939" i="16"/>
  <c r="B3938" i="16"/>
  <c r="D5643" i="16"/>
  <c r="B5642" i="16"/>
  <c r="D5645" i="16"/>
  <c r="D5644" i="16"/>
  <c r="C5642" i="16"/>
  <c r="C3331" i="16"/>
  <c r="B3331" i="16"/>
  <c r="D9041" i="16"/>
  <c r="C9039" i="16"/>
  <c r="D9040" i="16"/>
  <c r="B9039" i="16"/>
  <c r="D9042" i="16"/>
  <c r="B5640" i="16"/>
  <c r="C5640" i="16"/>
  <c r="B1140" i="16"/>
  <c r="C1140" i="16"/>
  <c r="D1141" i="16"/>
  <c r="B5641" i="16"/>
  <c r="C5641" i="16"/>
  <c r="B2718" i="16"/>
  <c r="C2718" i="16"/>
  <c r="D2719" i="16"/>
  <c r="F2716" i="16"/>
  <c r="K2716" i="16"/>
  <c r="L2716" i="16"/>
  <c r="B1332" i="16"/>
  <c r="C1332" i="16"/>
  <c r="D1333" i="16"/>
  <c r="D947" i="16"/>
  <c r="B946" i="16"/>
  <c r="C946" i="16"/>
  <c r="B3936" i="16"/>
  <c r="C3936" i="16"/>
  <c r="B12243" i="16"/>
  <c r="C12243" i="16"/>
  <c r="B2524" i="16"/>
  <c r="C2524" i="16"/>
  <c r="D2525" i="16"/>
  <c r="C1693" i="16"/>
  <c r="D1694" i="16"/>
  <c r="B1693" i="16"/>
  <c r="B9041" i="16"/>
  <c r="C9041" i="16"/>
  <c r="B3333" i="16"/>
  <c r="C3333" i="16"/>
  <c r="D12251" i="16"/>
  <c r="D12250" i="16"/>
  <c r="C12248" i="16"/>
  <c r="D12249" i="16"/>
  <c r="B12248" i="16"/>
  <c r="B3939" i="16"/>
  <c r="C3939" i="16"/>
  <c r="D2720" i="16"/>
  <c r="B2719" i="16"/>
  <c r="C2719" i="16"/>
  <c r="C2525" i="16"/>
  <c r="D2526" i="16"/>
  <c r="B2525" i="16"/>
  <c r="F2523" i="16"/>
  <c r="K2523" i="16"/>
  <c r="L2523" i="16"/>
  <c r="B3940" i="16"/>
  <c r="C3940" i="16"/>
  <c r="B12246" i="16"/>
  <c r="C12246" i="16"/>
  <c r="C754" i="16"/>
  <c r="B754" i="16"/>
  <c r="D755" i="16"/>
  <c r="D9043" i="16"/>
  <c r="B9042" i="16"/>
  <c r="C9042" i="16"/>
  <c r="D9044" i="16"/>
  <c r="D9045" i="16"/>
  <c r="B5644" i="16"/>
  <c r="C5644" i="16"/>
  <c r="D3944" i="16"/>
  <c r="D3943" i="16"/>
  <c r="D3942" i="16"/>
  <c r="B3941" i="16"/>
  <c r="C3941" i="16"/>
  <c r="B2056" i="16"/>
  <c r="C2056" i="16"/>
  <c r="D2057" i="16"/>
  <c r="B1694" i="16"/>
  <c r="C1694" i="16"/>
  <c r="D1695" i="16"/>
  <c r="D948" i="16"/>
  <c r="B947" i="16"/>
  <c r="C947" i="16"/>
  <c r="D5648" i="16"/>
  <c r="D5647" i="16"/>
  <c r="D5646" i="16"/>
  <c r="B5645" i="16"/>
  <c r="C5645" i="16"/>
  <c r="B3334" i="16"/>
  <c r="C3334" i="16"/>
  <c r="B1141" i="16"/>
  <c r="C1141" i="16"/>
  <c r="D1142" i="16"/>
  <c r="B5643" i="16"/>
  <c r="C5643" i="16"/>
  <c r="F2524" i="16"/>
  <c r="K2524" i="16"/>
  <c r="L2524" i="16"/>
  <c r="B1333" i="16"/>
  <c r="C1333" i="16"/>
  <c r="D1334" i="16"/>
  <c r="C9040" i="16"/>
  <c r="B9040" i="16"/>
  <c r="B12247" i="16"/>
  <c r="C12247" i="16"/>
  <c r="D3338" i="16"/>
  <c r="D3337" i="16"/>
  <c r="D3336" i="16"/>
  <c r="B3335" i="16"/>
  <c r="C3335" i="16"/>
  <c r="D5651" i="16"/>
  <c r="D5650" i="16"/>
  <c r="D5649" i="16"/>
  <c r="B5648" i="16"/>
  <c r="C5648" i="16"/>
  <c r="B1334" i="16"/>
  <c r="C1334" i="16"/>
  <c r="D1335" i="16"/>
  <c r="D9048" i="16"/>
  <c r="D9046" i="16"/>
  <c r="B9045" i="16"/>
  <c r="C9045" i="16"/>
  <c r="D9047" i="16"/>
  <c r="B1142" i="16"/>
  <c r="D1143" i="16"/>
  <c r="C1142" i="16"/>
  <c r="B9044" i="16"/>
  <c r="C9044" i="16"/>
  <c r="C12250" i="16"/>
  <c r="B12250" i="16"/>
  <c r="B12249" i="16"/>
  <c r="C12249" i="16"/>
  <c r="B3942" i="16"/>
  <c r="C3942" i="16"/>
  <c r="D2721" i="16"/>
  <c r="F2720" i="16"/>
  <c r="K2720" i="16"/>
  <c r="L2720" i="16"/>
  <c r="B2720" i="16"/>
  <c r="C2720" i="16"/>
  <c r="D12253" i="16"/>
  <c r="D12252" i="16"/>
  <c r="B12251" i="16"/>
  <c r="C12251" i="16"/>
  <c r="D12254" i="16"/>
  <c r="B3336" i="16"/>
  <c r="C3336" i="16"/>
  <c r="D1696" i="16"/>
  <c r="B1695" i="16"/>
  <c r="C1695" i="16"/>
  <c r="B9043" i="16"/>
  <c r="C9043" i="16"/>
  <c r="D949" i="16"/>
  <c r="B948" i="16"/>
  <c r="C948" i="16"/>
  <c r="B5646" i="16"/>
  <c r="C5646" i="16"/>
  <c r="D3946" i="16"/>
  <c r="C3944" i="16"/>
  <c r="D3945" i="16"/>
  <c r="B3944" i="16"/>
  <c r="D3947" i="16"/>
  <c r="D756" i="16"/>
  <c r="B755" i="16"/>
  <c r="C755" i="16"/>
  <c r="B3337" i="16"/>
  <c r="C3337" i="16"/>
  <c r="D3341" i="16"/>
  <c r="D3340" i="16"/>
  <c r="D3339" i="16"/>
  <c r="B3338" i="16"/>
  <c r="C3338" i="16"/>
  <c r="B3943" i="16"/>
  <c r="C3943" i="16"/>
  <c r="B5647" i="16"/>
  <c r="C5647" i="16"/>
  <c r="D2058" i="16"/>
  <c r="B2057" i="16"/>
  <c r="C2057" i="16"/>
  <c r="D2527" i="16"/>
  <c r="B2526" i="16"/>
  <c r="C2526" i="16"/>
  <c r="D12255" i="16"/>
  <c r="B12254" i="16"/>
  <c r="D12257" i="16"/>
  <c r="D12256" i="16"/>
  <c r="C12254" i="16"/>
  <c r="D1336" i="16"/>
  <c r="B1335" i="16"/>
  <c r="C1335" i="16"/>
  <c r="B3341" i="16"/>
  <c r="C3341" i="16"/>
  <c r="B3946" i="16"/>
  <c r="C3946" i="16"/>
  <c r="B12252" i="16"/>
  <c r="C12252" i="16"/>
  <c r="C1696" i="16"/>
  <c r="D1697" i="16"/>
  <c r="B1696" i="16"/>
  <c r="B12253" i="16"/>
  <c r="C12253" i="16"/>
  <c r="B9047" i="16"/>
  <c r="C9047" i="16"/>
  <c r="B5649" i="16"/>
  <c r="C5649" i="16"/>
  <c r="C3945" i="16"/>
  <c r="B3945" i="16"/>
  <c r="B756" i="16"/>
  <c r="C756" i="16"/>
  <c r="D757" i="16"/>
  <c r="B9046" i="16"/>
  <c r="C9046" i="16"/>
  <c r="B1143" i="16"/>
  <c r="C1143" i="16"/>
  <c r="D1144" i="16"/>
  <c r="B3339" i="16"/>
  <c r="C3339" i="16"/>
  <c r="B5650" i="16"/>
  <c r="C5650" i="16"/>
  <c r="C2527" i="16"/>
  <c r="D2528" i="16"/>
  <c r="F2527" i="16"/>
  <c r="K2527" i="16"/>
  <c r="L2527" i="16"/>
  <c r="B2527" i="16"/>
  <c r="D2059" i="16"/>
  <c r="B2058" i="16"/>
  <c r="C2058" i="16"/>
  <c r="D3948" i="16"/>
  <c r="B3947" i="16"/>
  <c r="C3947" i="16"/>
  <c r="B3340" i="16"/>
  <c r="C3340" i="16"/>
  <c r="B949" i="16"/>
  <c r="C949" i="16"/>
  <c r="D950" i="16"/>
  <c r="B2721" i="16"/>
  <c r="C2721" i="16"/>
  <c r="D2722" i="16"/>
  <c r="F2719" i="16"/>
  <c r="K2719" i="16"/>
  <c r="L2719" i="16"/>
  <c r="D9051" i="16"/>
  <c r="D9050" i="16"/>
  <c r="D9049" i="16"/>
  <c r="B9048" i="16"/>
  <c r="C9048" i="16"/>
  <c r="D5653" i="16"/>
  <c r="C5651" i="16"/>
  <c r="D5652" i="16"/>
  <c r="B5651" i="16"/>
  <c r="D5654" i="16"/>
  <c r="D1337" i="16"/>
  <c r="B1336" i="16"/>
  <c r="C1336" i="16"/>
  <c r="D3951" i="16"/>
  <c r="D3950" i="16"/>
  <c r="B3948" i="16"/>
  <c r="C3948" i="16"/>
  <c r="D3949" i="16"/>
  <c r="B1697" i="16"/>
  <c r="D1698" i="16"/>
  <c r="C1697" i="16"/>
  <c r="B5653" i="16"/>
  <c r="C5653" i="16"/>
  <c r="B9049" i="16"/>
  <c r="C9049" i="16"/>
  <c r="C757" i="16"/>
  <c r="B757" i="16"/>
  <c r="D758" i="16"/>
  <c r="B12256" i="16"/>
  <c r="C12256" i="16"/>
  <c r="D12260" i="16"/>
  <c r="D12259" i="16"/>
  <c r="B12257" i="16"/>
  <c r="C12257" i="16"/>
  <c r="D12258" i="16"/>
  <c r="D5655" i="16"/>
  <c r="B5654" i="16"/>
  <c r="D5657" i="16"/>
  <c r="D5656" i="16"/>
  <c r="C5654" i="16"/>
  <c r="B9050" i="16"/>
  <c r="C9050" i="16"/>
  <c r="B2059" i="16"/>
  <c r="C2059" i="16"/>
  <c r="D2060" i="16"/>
  <c r="B5652" i="16"/>
  <c r="C5652" i="16"/>
  <c r="B2528" i="16"/>
  <c r="D2529" i="16"/>
  <c r="C2528" i="16"/>
  <c r="F2526" i="16"/>
  <c r="K2526" i="16"/>
  <c r="L2526" i="16"/>
  <c r="B2722" i="16"/>
  <c r="C2722" i="16"/>
  <c r="D2723" i="16"/>
  <c r="B950" i="16"/>
  <c r="C950" i="16"/>
  <c r="D951" i="16"/>
  <c r="D9053" i="16"/>
  <c r="C9051" i="16"/>
  <c r="D9052" i="16"/>
  <c r="B9051" i="16"/>
  <c r="D9054" i="16"/>
  <c r="D1145" i="16"/>
  <c r="B1144" i="16"/>
  <c r="C1144" i="16"/>
  <c r="B12255" i="16"/>
  <c r="C12255" i="16"/>
  <c r="B12259" i="16"/>
  <c r="C12259" i="16"/>
  <c r="B951" i="16"/>
  <c r="C951" i="16"/>
  <c r="D952" i="16"/>
  <c r="D9055" i="16"/>
  <c r="B9054" i="16"/>
  <c r="C9054" i="16"/>
  <c r="D9056" i="16"/>
  <c r="D9057" i="16"/>
  <c r="B2723" i="16"/>
  <c r="C2723" i="16"/>
  <c r="D2724" i="16"/>
  <c r="B5656" i="16"/>
  <c r="C5656" i="16"/>
  <c r="D12263" i="16"/>
  <c r="D12262" i="16"/>
  <c r="D12261" i="16"/>
  <c r="B12260" i="16"/>
  <c r="C12260" i="16"/>
  <c r="B3950" i="16"/>
  <c r="C3950" i="16"/>
  <c r="C1145" i="16"/>
  <c r="B1145" i="16"/>
  <c r="D1146" i="16"/>
  <c r="D5660" i="16"/>
  <c r="D5659" i="16"/>
  <c r="D5658" i="16"/>
  <c r="B5657" i="16"/>
  <c r="C5657" i="16"/>
  <c r="D3953" i="16"/>
  <c r="D3952" i="16"/>
  <c r="B3951" i="16"/>
  <c r="C3951" i="16"/>
  <c r="D3954" i="16"/>
  <c r="B3949" i="16"/>
  <c r="C3949" i="16"/>
  <c r="B9052" i="16"/>
  <c r="C9052" i="16"/>
  <c r="B2060" i="16"/>
  <c r="D2061" i="16"/>
  <c r="C2060" i="16"/>
  <c r="B5655" i="16"/>
  <c r="C5655" i="16"/>
  <c r="D759" i="16"/>
  <c r="B758" i="16"/>
  <c r="C758" i="16"/>
  <c r="D1699" i="16"/>
  <c r="B1698" i="16"/>
  <c r="C1698" i="16"/>
  <c r="D2530" i="16"/>
  <c r="B2529" i="16"/>
  <c r="C2529" i="16"/>
  <c r="C9053" i="16"/>
  <c r="B9053" i="16"/>
  <c r="B12258" i="16"/>
  <c r="C12258" i="16"/>
  <c r="B1337" i="16"/>
  <c r="C1337" i="16"/>
  <c r="D1338" i="16"/>
  <c r="B9055" i="16"/>
  <c r="C9055" i="16"/>
  <c r="B2724" i="16"/>
  <c r="C2724" i="16"/>
  <c r="D2725" i="16"/>
  <c r="F2722" i="16"/>
  <c r="K2722" i="16"/>
  <c r="L2722" i="16"/>
  <c r="B759" i="16"/>
  <c r="C759" i="16"/>
  <c r="D760" i="16"/>
  <c r="D953" i="16"/>
  <c r="B952" i="16"/>
  <c r="C952" i="16"/>
  <c r="D2531" i="16"/>
  <c r="B2530" i="16"/>
  <c r="C2530" i="16"/>
  <c r="F2530" i="16"/>
  <c r="K2530" i="16"/>
  <c r="L2530" i="16"/>
  <c r="D3955" i="16"/>
  <c r="B3954" i="16"/>
  <c r="D3957" i="16"/>
  <c r="D3956" i="16"/>
  <c r="C3954" i="16"/>
  <c r="C5659" i="16"/>
  <c r="B5659" i="16"/>
  <c r="C12261" i="16"/>
  <c r="B12261" i="16"/>
  <c r="B3953" i="16"/>
  <c r="C3953" i="16"/>
  <c r="B5658" i="16"/>
  <c r="C5658" i="16"/>
  <c r="D5663" i="16"/>
  <c r="D5662" i="16"/>
  <c r="C5660" i="16"/>
  <c r="D5661" i="16"/>
  <c r="B5660" i="16"/>
  <c r="C12262" i="16"/>
  <c r="B12262" i="16"/>
  <c r="F2723" i="16"/>
  <c r="K2723" i="16"/>
  <c r="L2723" i="16"/>
  <c r="B2061" i="16"/>
  <c r="D2062" i="16"/>
  <c r="C2061" i="16"/>
  <c r="B3952" i="16"/>
  <c r="C3952" i="16"/>
  <c r="D1147" i="16"/>
  <c r="B1146" i="16"/>
  <c r="C1146" i="16"/>
  <c r="B12263" i="16"/>
  <c r="C12263" i="16"/>
  <c r="D12264" i="16"/>
  <c r="D9060" i="16"/>
  <c r="D9058" i="16"/>
  <c r="B9057" i="16"/>
  <c r="C9057" i="16"/>
  <c r="D9059" i="16"/>
  <c r="B1338" i="16"/>
  <c r="D1339" i="16"/>
  <c r="C1338" i="16"/>
  <c r="D1700" i="16"/>
  <c r="B1699" i="16"/>
  <c r="C1699" i="16"/>
  <c r="B9056" i="16"/>
  <c r="C9056" i="16"/>
  <c r="B2062" i="16"/>
  <c r="C2062" i="16"/>
  <c r="D2063" i="16"/>
  <c r="B5662" i="16"/>
  <c r="C5662" i="16"/>
  <c r="B12264" i="16"/>
  <c r="C12264" i="16"/>
  <c r="D12265" i="16"/>
  <c r="D12266" i="16"/>
  <c r="D12267" i="16"/>
  <c r="D2532" i="16"/>
  <c r="B2531" i="16"/>
  <c r="C2531" i="16"/>
  <c r="F2529" i="16"/>
  <c r="K2529" i="16"/>
  <c r="L2529" i="16"/>
  <c r="D1148" i="16"/>
  <c r="C1147" i="16"/>
  <c r="B1147" i="16"/>
  <c r="B3956" i="16"/>
  <c r="C3956" i="16"/>
  <c r="D2726" i="16"/>
  <c r="B2725" i="16"/>
  <c r="C2725" i="16"/>
  <c r="D5665" i="16"/>
  <c r="D5664" i="16"/>
  <c r="B5663" i="16"/>
  <c r="C5663" i="16"/>
  <c r="D5666" i="16"/>
  <c r="B9059" i="16"/>
  <c r="C9059" i="16"/>
  <c r="D3960" i="16"/>
  <c r="D3959" i="16"/>
  <c r="D3958" i="16"/>
  <c r="B3957" i="16"/>
  <c r="C3957" i="16"/>
  <c r="B953" i="16"/>
  <c r="C953" i="16"/>
  <c r="D954" i="16"/>
  <c r="B1339" i="16"/>
  <c r="C1339" i="16"/>
  <c r="D1340" i="16"/>
  <c r="B9058" i="16"/>
  <c r="C9058" i="16"/>
  <c r="D1701" i="16"/>
  <c r="B1700" i="16"/>
  <c r="C1700" i="16"/>
  <c r="D9063" i="16"/>
  <c r="D9062" i="16"/>
  <c r="D9061" i="16"/>
  <c r="B9060" i="16"/>
  <c r="C9060" i="16"/>
  <c r="B5661" i="16"/>
  <c r="C5661" i="16"/>
  <c r="B3955" i="16"/>
  <c r="C3955" i="16"/>
  <c r="C760" i="16"/>
  <c r="B760" i="16"/>
  <c r="D761" i="16"/>
  <c r="B9062" i="16"/>
  <c r="C9062" i="16"/>
  <c r="B1148" i="16"/>
  <c r="C1148" i="16"/>
  <c r="D1149" i="16"/>
  <c r="B12265" i="16"/>
  <c r="C12265" i="16"/>
  <c r="C1340" i="16"/>
  <c r="B1340" i="16"/>
  <c r="D1341" i="16"/>
  <c r="D955" i="16"/>
  <c r="B954" i="16"/>
  <c r="C954" i="16"/>
  <c r="D1702" i="16"/>
  <c r="C1701" i="16"/>
  <c r="B1701" i="16"/>
  <c r="B5665" i="16"/>
  <c r="C5665" i="16"/>
  <c r="D5667" i="16"/>
  <c r="B5666" i="16"/>
  <c r="D5669" i="16"/>
  <c r="D5668" i="16"/>
  <c r="C5666" i="16"/>
  <c r="D2533" i="16"/>
  <c r="B2532" i="16"/>
  <c r="C2532" i="16"/>
  <c r="B3959" i="16"/>
  <c r="C3959" i="16"/>
  <c r="D9065" i="16"/>
  <c r="C9063" i="16"/>
  <c r="D9064" i="16"/>
  <c r="B9063" i="16"/>
  <c r="D9066" i="16"/>
  <c r="D2064" i="16"/>
  <c r="B2063" i="16"/>
  <c r="C2063" i="16"/>
  <c r="D3963" i="16"/>
  <c r="D3962" i="16"/>
  <c r="C3960" i="16"/>
  <c r="D3961" i="16"/>
  <c r="B3960" i="16"/>
  <c r="B5664" i="16"/>
  <c r="C5664" i="16"/>
  <c r="B12266" i="16"/>
  <c r="C12266" i="16"/>
  <c r="D2727" i="16"/>
  <c r="B2726" i="16"/>
  <c r="C2726" i="16"/>
  <c r="B761" i="16"/>
  <c r="D762" i="16"/>
  <c r="C761" i="16"/>
  <c r="B9061" i="16"/>
  <c r="C9061" i="16"/>
  <c r="B3958" i="16"/>
  <c r="C3958" i="16"/>
  <c r="D12270" i="16"/>
  <c r="B12267" i="16"/>
  <c r="C12267" i="16"/>
  <c r="D12268" i="16"/>
  <c r="D12269" i="16"/>
  <c r="D2728" i="16"/>
  <c r="B2727" i="16"/>
  <c r="C2727" i="16"/>
  <c r="F2725" i="16"/>
  <c r="K2725" i="16"/>
  <c r="L2725" i="16"/>
  <c r="B9064" i="16"/>
  <c r="C9064" i="16"/>
  <c r="C2533" i="16"/>
  <c r="D2534" i="16"/>
  <c r="B2533" i="16"/>
  <c r="D3965" i="16"/>
  <c r="D3964" i="16"/>
  <c r="B3963" i="16"/>
  <c r="C3963" i="16"/>
  <c r="D3966" i="16"/>
  <c r="C9065" i="16"/>
  <c r="B9065" i="16"/>
  <c r="B5668" i="16"/>
  <c r="C5668" i="16"/>
  <c r="D1703" i="16"/>
  <c r="B1702" i="16"/>
  <c r="C1702" i="16"/>
  <c r="F2726" i="16"/>
  <c r="K2726" i="16"/>
  <c r="L2726" i="16"/>
  <c r="D5672" i="16"/>
  <c r="D5671" i="16"/>
  <c r="D5670" i="16"/>
  <c r="B5669" i="16"/>
  <c r="C5669" i="16"/>
  <c r="B1149" i="16"/>
  <c r="C1149" i="16"/>
  <c r="D1150" i="16"/>
  <c r="C5667" i="16"/>
  <c r="B5667" i="16"/>
  <c r="D956" i="16"/>
  <c r="B955" i="16"/>
  <c r="C955" i="16"/>
  <c r="B762" i="16"/>
  <c r="C762" i="16"/>
  <c r="D763" i="16"/>
  <c r="D12272" i="16"/>
  <c r="B12270" i="16"/>
  <c r="C12270" i="16"/>
  <c r="D12273" i="16"/>
  <c r="D12271" i="16"/>
  <c r="D9067" i="16"/>
  <c r="B9066" i="16"/>
  <c r="C9066" i="16"/>
  <c r="D9068" i="16"/>
  <c r="D9069" i="16"/>
  <c r="D1342" i="16"/>
  <c r="B1341" i="16"/>
  <c r="C1341" i="16"/>
  <c r="B3962" i="16"/>
  <c r="C3962" i="16"/>
  <c r="B12269" i="16"/>
  <c r="C12269" i="16"/>
  <c r="B12268" i="16"/>
  <c r="C12268" i="16"/>
  <c r="B2064" i="16"/>
  <c r="C2064" i="16"/>
  <c r="D2065" i="16"/>
  <c r="B3961" i="16"/>
  <c r="C3961" i="16"/>
  <c r="B9068" i="16"/>
  <c r="C9068" i="16"/>
  <c r="D3967" i="16"/>
  <c r="B3966" i="16"/>
  <c r="D3969" i="16"/>
  <c r="D3968" i="16"/>
  <c r="C3966" i="16"/>
  <c r="D5675" i="16"/>
  <c r="D5674" i="16"/>
  <c r="D5673" i="16"/>
  <c r="B5672" i="16"/>
  <c r="C5672" i="16"/>
  <c r="B1703" i="16"/>
  <c r="C1703" i="16"/>
  <c r="D1704" i="16"/>
  <c r="C3964" i="16"/>
  <c r="B3964" i="16"/>
  <c r="B1150" i="16"/>
  <c r="D1151" i="16"/>
  <c r="C1150" i="16"/>
  <c r="B9067" i="16"/>
  <c r="C9067" i="16"/>
  <c r="C1342" i="16"/>
  <c r="B1342" i="16"/>
  <c r="D1343" i="16"/>
  <c r="D12274" i="16"/>
  <c r="B12273" i="16"/>
  <c r="C12273" i="16"/>
  <c r="D12276" i="16"/>
  <c r="D12275" i="16"/>
  <c r="B5670" i="16"/>
  <c r="C5670" i="16"/>
  <c r="B3965" i="16"/>
  <c r="C3965" i="16"/>
  <c r="B12272" i="16"/>
  <c r="C12272" i="16"/>
  <c r="B2534" i="16"/>
  <c r="C2534" i="16"/>
  <c r="D2535" i="16"/>
  <c r="F2532" i="16"/>
  <c r="K2532" i="16"/>
  <c r="L2532" i="16"/>
  <c r="D764" i="16"/>
  <c r="C763" i="16"/>
  <c r="B763" i="16"/>
  <c r="D957" i="16"/>
  <c r="B956" i="16"/>
  <c r="C956" i="16"/>
  <c r="F2533" i="16"/>
  <c r="K2533" i="16"/>
  <c r="L2533" i="16"/>
  <c r="C2065" i="16"/>
  <c r="D2066" i="16"/>
  <c r="B2065" i="16"/>
  <c r="B12271" i="16"/>
  <c r="C12271" i="16"/>
  <c r="D9072" i="16"/>
  <c r="D9070" i="16"/>
  <c r="B9069" i="16"/>
  <c r="C9069" i="16"/>
  <c r="D9071" i="16"/>
  <c r="C5671" i="16"/>
  <c r="B5671" i="16"/>
  <c r="D2729" i="16"/>
  <c r="B2728" i="16"/>
  <c r="C2728" i="16"/>
  <c r="D5677" i="16"/>
  <c r="D5676" i="16"/>
  <c r="B5675" i="16"/>
  <c r="C5675" i="16"/>
  <c r="D5678" i="16"/>
  <c r="B12275" i="16"/>
  <c r="C12275" i="16"/>
  <c r="B3968" i="16"/>
  <c r="C3968" i="16"/>
  <c r="B9070" i="16"/>
  <c r="C9070" i="16"/>
  <c r="B2729" i="16"/>
  <c r="C2729" i="16"/>
  <c r="D2730" i="16"/>
  <c r="F2729" i="16"/>
  <c r="K2729" i="16"/>
  <c r="L2729" i="16"/>
  <c r="D9075" i="16"/>
  <c r="D9074" i="16"/>
  <c r="D9073" i="16"/>
  <c r="B9072" i="16"/>
  <c r="C9072" i="16"/>
  <c r="D12278" i="16"/>
  <c r="B12276" i="16"/>
  <c r="C12276" i="16"/>
  <c r="D12279" i="16"/>
  <c r="D12277" i="16"/>
  <c r="D3972" i="16"/>
  <c r="D3971" i="16"/>
  <c r="D3970" i="16"/>
  <c r="B3969" i="16"/>
  <c r="C3969" i="16"/>
  <c r="B1704" i="16"/>
  <c r="C1704" i="16"/>
  <c r="D1705" i="16"/>
  <c r="B957" i="16"/>
  <c r="C957" i="16"/>
  <c r="D958" i="16"/>
  <c r="B12274" i="16"/>
  <c r="C12274" i="16"/>
  <c r="B1151" i="16"/>
  <c r="C1151" i="16"/>
  <c r="D1152" i="16"/>
  <c r="B5673" i="16"/>
  <c r="C5673" i="16"/>
  <c r="B3967" i="16"/>
  <c r="C3967" i="16"/>
  <c r="C2535" i="16"/>
  <c r="D2536" i="16"/>
  <c r="B2535" i="16"/>
  <c r="B9071" i="16"/>
  <c r="C9071" i="16"/>
  <c r="D2067" i="16"/>
  <c r="B2066" i="16"/>
  <c r="C2066" i="16"/>
  <c r="B764" i="16"/>
  <c r="C764" i="16"/>
  <c r="D765" i="16"/>
  <c r="D1344" i="16"/>
  <c r="B1343" i="16"/>
  <c r="C1343" i="16"/>
  <c r="B5674" i="16"/>
  <c r="C5674" i="16"/>
  <c r="D12282" i="16"/>
  <c r="D12281" i="16"/>
  <c r="B12279" i="16"/>
  <c r="C12279" i="16"/>
  <c r="D12280" i="16"/>
  <c r="D9077" i="16"/>
  <c r="C9075" i="16"/>
  <c r="D9076" i="16"/>
  <c r="B9075" i="16"/>
  <c r="D9078" i="16"/>
  <c r="B3970" i="16"/>
  <c r="C3970" i="16"/>
  <c r="D5679" i="16"/>
  <c r="B5678" i="16"/>
  <c r="C5678" i="16"/>
  <c r="D5681" i="16"/>
  <c r="D5680" i="16"/>
  <c r="D959" i="16"/>
  <c r="B958" i="16"/>
  <c r="C958" i="16"/>
  <c r="B3971" i="16"/>
  <c r="C3971" i="16"/>
  <c r="B9073" i="16"/>
  <c r="C9073" i="16"/>
  <c r="B5676" i="16"/>
  <c r="C5676" i="16"/>
  <c r="D2537" i="16"/>
  <c r="B2536" i="16"/>
  <c r="F2536" i="16"/>
  <c r="K2536" i="16"/>
  <c r="L2536" i="16"/>
  <c r="C2536" i="16"/>
  <c r="D3975" i="16"/>
  <c r="D3974" i="16"/>
  <c r="D3973" i="16"/>
  <c r="B3972" i="16"/>
  <c r="C3972" i="16"/>
  <c r="B2730" i="16"/>
  <c r="C2730" i="16"/>
  <c r="D2731" i="16"/>
  <c r="F2728" i="16"/>
  <c r="K2728" i="16"/>
  <c r="L2728" i="16"/>
  <c r="C12278" i="16"/>
  <c r="B12278" i="16"/>
  <c r="B2067" i="16"/>
  <c r="C2067" i="16"/>
  <c r="D2068" i="16"/>
  <c r="D1345" i="16"/>
  <c r="B1344" i="16"/>
  <c r="C1344" i="16"/>
  <c r="C765" i="16"/>
  <c r="B765" i="16"/>
  <c r="D766" i="16"/>
  <c r="D1153" i="16"/>
  <c r="B1152" i="16"/>
  <c r="C1152" i="16"/>
  <c r="D1706" i="16"/>
  <c r="B1705" i="16"/>
  <c r="C1705" i="16"/>
  <c r="B12277" i="16"/>
  <c r="C12277" i="16"/>
  <c r="B9074" i="16"/>
  <c r="C9074" i="16"/>
  <c r="B5677" i="16"/>
  <c r="C5677" i="16"/>
  <c r="B5680" i="16"/>
  <c r="C5680" i="16"/>
  <c r="B9076" i="16"/>
  <c r="C9076" i="16"/>
  <c r="B3974" i="16"/>
  <c r="C3974" i="16"/>
  <c r="C5679" i="16"/>
  <c r="B5679" i="16"/>
  <c r="B12280" i="16"/>
  <c r="C12280" i="16"/>
  <c r="D3977" i="16"/>
  <c r="D3976" i="16"/>
  <c r="B3975" i="16"/>
  <c r="C3975" i="16"/>
  <c r="D3978" i="16"/>
  <c r="C1153" i="16"/>
  <c r="B1153" i="16"/>
  <c r="D1154" i="16"/>
  <c r="D5684" i="16"/>
  <c r="D5683" i="16"/>
  <c r="D5682" i="16"/>
  <c r="B5681" i="16"/>
  <c r="C5681" i="16"/>
  <c r="C1706" i="16"/>
  <c r="B1706" i="16"/>
  <c r="D1707" i="16"/>
  <c r="B2068" i="16"/>
  <c r="D2069" i="16"/>
  <c r="C2068" i="16"/>
  <c r="B2537" i="16"/>
  <c r="C2537" i="16"/>
  <c r="D2538" i="16"/>
  <c r="F2535" i="16"/>
  <c r="K2535" i="16"/>
  <c r="L2535" i="16"/>
  <c r="B959" i="16"/>
  <c r="C959" i="16"/>
  <c r="D960" i="16"/>
  <c r="D2732" i="16"/>
  <c r="B2731" i="16"/>
  <c r="C2731" i="16"/>
  <c r="C9077" i="16"/>
  <c r="B9077" i="16"/>
  <c r="B1345" i="16"/>
  <c r="C1345" i="16"/>
  <c r="D1346" i="16"/>
  <c r="B3973" i="16"/>
  <c r="C3973" i="16"/>
  <c r="C9078" i="16"/>
  <c r="D9079" i="16"/>
  <c r="B9078" i="16"/>
  <c r="D9080" i="16"/>
  <c r="D9081" i="16"/>
  <c r="B12281" i="16"/>
  <c r="C12281" i="16"/>
  <c r="D767" i="16"/>
  <c r="B766" i="16"/>
  <c r="C766" i="16"/>
  <c r="D12284" i="16"/>
  <c r="D12285" i="16"/>
  <c r="D12283" i="16"/>
  <c r="B12282" i="16"/>
  <c r="C12282" i="16"/>
  <c r="D2539" i="16"/>
  <c r="B2538" i="16"/>
  <c r="C2538" i="16"/>
  <c r="D2733" i="16"/>
  <c r="F2732" i="16"/>
  <c r="K2732" i="16"/>
  <c r="L2732" i="16"/>
  <c r="B2732" i="16"/>
  <c r="C2732" i="16"/>
  <c r="B5682" i="16"/>
  <c r="C5682" i="16"/>
  <c r="C767" i="16"/>
  <c r="B767" i="16"/>
  <c r="D768" i="16"/>
  <c r="B3976" i="16"/>
  <c r="C3976" i="16"/>
  <c r="D3979" i="16"/>
  <c r="B3978" i="16"/>
  <c r="D3981" i="16"/>
  <c r="D3980" i="16"/>
  <c r="C3978" i="16"/>
  <c r="D12286" i="16"/>
  <c r="B12285" i="16"/>
  <c r="C12285" i="16"/>
  <c r="D12287" i="16"/>
  <c r="D12288" i="16"/>
  <c r="B2069" i="16"/>
  <c r="D2070" i="16"/>
  <c r="C2069" i="16"/>
  <c r="B5683" i="16"/>
  <c r="C5683" i="16"/>
  <c r="C12283" i="16"/>
  <c r="B12283" i="16"/>
  <c r="D5687" i="16"/>
  <c r="D5686" i="16"/>
  <c r="D5685" i="16"/>
  <c r="B5684" i="16"/>
  <c r="C5684" i="16"/>
  <c r="B3977" i="16"/>
  <c r="C3977" i="16"/>
  <c r="B1346" i="16"/>
  <c r="C1346" i="16"/>
  <c r="D1347" i="16"/>
  <c r="D961" i="16"/>
  <c r="B960" i="16"/>
  <c r="C960" i="16"/>
  <c r="B9080" i="16"/>
  <c r="C9080" i="16"/>
  <c r="C12284" i="16"/>
  <c r="B12284" i="16"/>
  <c r="D1708" i="16"/>
  <c r="B1707" i="16"/>
  <c r="C1707" i="16"/>
  <c r="D1155" i="16"/>
  <c r="B1154" i="16"/>
  <c r="C1154" i="16"/>
  <c r="D9084" i="16"/>
  <c r="D9082" i="16"/>
  <c r="B9081" i="16"/>
  <c r="C9081" i="16"/>
  <c r="D9083" i="16"/>
  <c r="B9079" i="16"/>
  <c r="C9079" i="16"/>
  <c r="D9087" i="16"/>
  <c r="D9086" i="16"/>
  <c r="B9084" i="16"/>
  <c r="C9084" i="16"/>
  <c r="D9085" i="16"/>
  <c r="B12287" i="16"/>
  <c r="C12287" i="16"/>
  <c r="C3979" i="16"/>
  <c r="B3979" i="16"/>
  <c r="B12286" i="16"/>
  <c r="C12286" i="16"/>
  <c r="B768" i="16"/>
  <c r="C768" i="16"/>
  <c r="D769" i="16"/>
  <c r="D962" i="16"/>
  <c r="B961" i="16"/>
  <c r="C961" i="16"/>
  <c r="B5685" i="16"/>
  <c r="C5685" i="16"/>
  <c r="B2070" i="16"/>
  <c r="C2070" i="16"/>
  <c r="D2071" i="16"/>
  <c r="B2733" i="16"/>
  <c r="C2733" i="16"/>
  <c r="D2734" i="16"/>
  <c r="F2731" i="16"/>
  <c r="K2731" i="16"/>
  <c r="L2731" i="16"/>
  <c r="D1156" i="16"/>
  <c r="B1155" i="16"/>
  <c r="C1155" i="16"/>
  <c r="B3980" i="16"/>
  <c r="C3980" i="16"/>
  <c r="C9082" i="16"/>
  <c r="B9082" i="16"/>
  <c r="D1709" i="16"/>
  <c r="B1708" i="16"/>
  <c r="C1708" i="16"/>
  <c r="B1347" i="16"/>
  <c r="D1348" i="16"/>
  <c r="C1347" i="16"/>
  <c r="C5686" i="16"/>
  <c r="B5686" i="16"/>
  <c r="D3984" i="16"/>
  <c r="D3983" i="16"/>
  <c r="D3982" i="16"/>
  <c r="B3981" i="16"/>
  <c r="C3981" i="16"/>
  <c r="D2540" i="16"/>
  <c r="F2539" i="16"/>
  <c r="K2539" i="16"/>
  <c r="L2539" i="16"/>
  <c r="B2539" i="16"/>
  <c r="C2539" i="16"/>
  <c r="B9083" i="16"/>
  <c r="C9083" i="16"/>
  <c r="D5689" i="16"/>
  <c r="D5688" i="16"/>
  <c r="B5687" i="16"/>
  <c r="C5687" i="16"/>
  <c r="D5690" i="16"/>
  <c r="D12289" i="16"/>
  <c r="D12290" i="16"/>
  <c r="B12288" i="16"/>
  <c r="C12288" i="16"/>
  <c r="D12291" i="16"/>
  <c r="D2735" i="16"/>
  <c r="B2734" i="16"/>
  <c r="C2734" i="16"/>
  <c r="B2540" i="16"/>
  <c r="C2540" i="16"/>
  <c r="D2541" i="16"/>
  <c r="F2538" i="16"/>
  <c r="K2538" i="16"/>
  <c r="L2538" i="16"/>
  <c r="D2072" i="16"/>
  <c r="B2071" i="16"/>
  <c r="C2071" i="16"/>
  <c r="B769" i="16"/>
  <c r="C769" i="16"/>
  <c r="D770" i="16"/>
  <c r="B5689" i="16"/>
  <c r="C5689" i="16"/>
  <c r="B9085" i="16"/>
  <c r="C9085" i="16"/>
  <c r="B12290" i="16"/>
  <c r="C12290" i="16"/>
  <c r="D12294" i="16"/>
  <c r="D12292" i="16"/>
  <c r="D12293" i="16"/>
  <c r="B12291" i="16"/>
  <c r="C12291" i="16"/>
  <c r="B12289" i="16"/>
  <c r="C12289" i="16"/>
  <c r="B3983" i="16"/>
  <c r="C3983" i="16"/>
  <c r="B1156" i="16"/>
  <c r="C1156" i="16"/>
  <c r="D1157" i="16"/>
  <c r="B5688" i="16"/>
  <c r="C5688" i="16"/>
  <c r="B962" i="16"/>
  <c r="D963" i="16"/>
  <c r="C962" i="16"/>
  <c r="B1348" i="16"/>
  <c r="C1348" i="16"/>
  <c r="D1349" i="16"/>
  <c r="D3987" i="16"/>
  <c r="D3986" i="16"/>
  <c r="D3985" i="16"/>
  <c r="B3984" i="16"/>
  <c r="C3984" i="16"/>
  <c r="B1709" i="16"/>
  <c r="C1709" i="16"/>
  <c r="D1710" i="16"/>
  <c r="B9086" i="16"/>
  <c r="C9086" i="16"/>
  <c r="B3982" i="16"/>
  <c r="C3982" i="16"/>
  <c r="D5691" i="16"/>
  <c r="B5690" i="16"/>
  <c r="C5690" i="16"/>
  <c r="D5693" i="16"/>
  <c r="D5692" i="16"/>
  <c r="D9089" i="16"/>
  <c r="D9088" i="16"/>
  <c r="B9087" i="16"/>
  <c r="C9087" i="16"/>
  <c r="D9090" i="16"/>
  <c r="B1157" i="16"/>
  <c r="C1157" i="16"/>
  <c r="D1158" i="16"/>
  <c r="D5696" i="16"/>
  <c r="D5695" i="16"/>
  <c r="D5694" i="16"/>
  <c r="B5693" i="16"/>
  <c r="C5693" i="16"/>
  <c r="D2542" i="16"/>
  <c r="B2541" i="16"/>
  <c r="C2541" i="16"/>
  <c r="B12292" i="16"/>
  <c r="C12292" i="16"/>
  <c r="B5692" i="16"/>
  <c r="C5692" i="16"/>
  <c r="C12293" i="16"/>
  <c r="B12293" i="16"/>
  <c r="D12296" i="16"/>
  <c r="B12294" i="16"/>
  <c r="C12294" i="16"/>
  <c r="D12297" i="16"/>
  <c r="D12295" i="16"/>
  <c r="C770" i="16"/>
  <c r="B770" i="16"/>
  <c r="D771" i="16"/>
  <c r="D964" i="16"/>
  <c r="B963" i="16"/>
  <c r="C963" i="16"/>
  <c r="C1349" i="16"/>
  <c r="B1349" i="16"/>
  <c r="D1350" i="16"/>
  <c r="D9091" i="16"/>
  <c r="B9090" i="16"/>
  <c r="C9090" i="16"/>
  <c r="D9092" i="16"/>
  <c r="D9093" i="16"/>
  <c r="C5691" i="16"/>
  <c r="B5691" i="16"/>
  <c r="C1710" i="16"/>
  <c r="D1711" i="16"/>
  <c r="B1710" i="16"/>
  <c r="C3985" i="16"/>
  <c r="B3985" i="16"/>
  <c r="B9089" i="16"/>
  <c r="C9089" i="16"/>
  <c r="B3986" i="16"/>
  <c r="C3986" i="16"/>
  <c r="C2072" i="16"/>
  <c r="B2072" i="16"/>
  <c r="D2073" i="16"/>
  <c r="B9088" i="16"/>
  <c r="C9088" i="16"/>
  <c r="D3989" i="16"/>
  <c r="C3987" i="16"/>
  <c r="D3988" i="16"/>
  <c r="B3987" i="16"/>
  <c r="D3990" i="16"/>
  <c r="D2736" i="16"/>
  <c r="B2735" i="16"/>
  <c r="C2735" i="16"/>
  <c r="F2735" i="16"/>
  <c r="K2735" i="16"/>
  <c r="L2735" i="16"/>
  <c r="B12295" i="16"/>
  <c r="C12295" i="16"/>
  <c r="B5694" i="16"/>
  <c r="C5694" i="16"/>
  <c r="B3988" i="16"/>
  <c r="C3988" i="16"/>
  <c r="B1350" i="16"/>
  <c r="C1350" i="16"/>
  <c r="D1351" i="16"/>
  <c r="B5695" i="16"/>
  <c r="C5695" i="16"/>
  <c r="D2737" i="16"/>
  <c r="B2736" i="16"/>
  <c r="C2736" i="16"/>
  <c r="F2734" i="16"/>
  <c r="K2734" i="16"/>
  <c r="L2734" i="16"/>
  <c r="C9092" i="16"/>
  <c r="B9092" i="16"/>
  <c r="D5699" i="16"/>
  <c r="D5698" i="16"/>
  <c r="D5697" i="16"/>
  <c r="B5696" i="16"/>
  <c r="C5696" i="16"/>
  <c r="C12297" i="16"/>
  <c r="D12298" i="16"/>
  <c r="B12297" i="16"/>
  <c r="D12299" i="16"/>
  <c r="D12300" i="16"/>
  <c r="D9096" i="16"/>
  <c r="D9094" i="16"/>
  <c r="B9093" i="16"/>
  <c r="C9093" i="16"/>
  <c r="D9095" i="16"/>
  <c r="D965" i="16"/>
  <c r="B964" i="16"/>
  <c r="C964" i="16"/>
  <c r="C12296" i="16"/>
  <c r="B12296" i="16"/>
  <c r="C2542" i="16"/>
  <c r="D2543" i="16"/>
  <c r="B2542" i="16"/>
  <c r="B1158" i="16"/>
  <c r="D1159" i="16"/>
  <c r="C1158" i="16"/>
  <c r="D2074" i="16"/>
  <c r="B2073" i="16"/>
  <c r="C2073" i="16"/>
  <c r="D3991" i="16"/>
  <c r="B3990" i="16"/>
  <c r="C3990" i="16"/>
  <c r="B9091" i="16"/>
  <c r="C9091" i="16"/>
  <c r="D772" i="16"/>
  <c r="B771" i="16"/>
  <c r="C771" i="16"/>
  <c r="C3989" i="16"/>
  <c r="B3989" i="16"/>
  <c r="B1711" i="16"/>
  <c r="C1711" i="16"/>
  <c r="D1712" i="16"/>
  <c r="B9095" i="16"/>
  <c r="C9095" i="16"/>
  <c r="B772" i="16"/>
  <c r="C772" i="16"/>
  <c r="D773" i="16"/>
  <c r="C5697" i="16"/>
  <c r="B5697" i="16"/>
  <c r="D2738" i="16"/>
  <c r="B2737" i="16"/>
  <c r="C2737" i="16"/>
  <c r="D3993" i="16"/>
  <c r="B3991" i="16"/>
  <c r="C3991" i="16"/>
  <c r="D3992" i="16"/>
  <c r="D3994" i="16"/>
  <c r="D9099" i="16"/>
  <c r="D9098" i="16"/>
  <c r="B9096" i="16"/>
  <c r="C9096" i="16"/>
  <c r="D9097" i="16"/>
  <c r="B2543" i="16"/>
  <c r="C2543" i="16"/>
  <c r="D2544" i="16"/>
  <c r="F2541" i="16"/>
  <c r="K2541" i="16"/>
  <c r="L2541" i="16"/>
  <c r="B5698" i="16"/>
  <c r="C5698" i="16"/>
  <c r="F2542" i="16"/>
  <c r="K2542" i="16"/>
  <c r="L2542" i="16"/>
  <c r="B1712" i="16"/>
  <c r="D1713" i="16"/>
  <c r="C1712" i="16"/>
  <c r="C12300" i="16"/>
  <c r="D12303" i="16"/>
  <c r="D12301" i="16"/>
  <c r="B12300" i="16"/>
  <c r="D12302" i="16"/>
  <c r="B12299" i="16"/>
  <c r="C12299" i="16"/>
  <c r="D5701" i="16"/>
  <c r="C5699" i="16"/>
  <c r="D5700" i="16"/>
  <c r="B5699" i="16"/>
  <c r="D5702" i="16"/>
  <c r="C12298" i="16"/>
  <c r="B12298" i="16"/>
  <c r="D2075" i="16"/>
  <c r="C2074" i="16"/>
  <c r="B2074" i="16"/>
  <c r="B9094" i="16"/>
  <c r="C9094" i="16"/>
  <c r="B1159" i="16"/>
  <c r="C1159" i="16"/>
  <c r="D1160" i="16"/>
  <c r="D966" i="16"/>
  <c r="B965" i="16"/>
  <c r="C965" i="16"/>
  <c r="D1352" i="16"/>
  <c r="B1351" i="16"/>
  <c r="C1351" i="16"/>
  <c r="D3995" i="16"/>
  <c r="B3994" i="16"/>
  <c r="C3994" i="16"/>
  <c r="D3997" i="16"/>
  <c r="D3996" i="16"/>
  <c r="D2739" i="16"/>
  <c r="B2738" i="16"/>
  <c r="C2738" i="16"/>
  <c r="B5701" i="16"/>
  <c r="C5701" i="16"/>
  <c r="D2545" i="16"/>
  <c r="B2544" i="16"/>
  <c r="C2544" i="16"/>
  <c r="C3992" i="16"/>
  <c r="B3992" i="16"/>
  <c r="D967" i="16"/>
  <c r="B966" i="16"/>
  <c r="C966" i="16"/>
  <c r="B2075" i="16"/>
  <c r="C2075" i="16"/>
  <c r="D2076" i="16"/>
  <c r="C1713" i="16"/>
  <c r="D1714" i="16"/>
  <c r="B1713" i="16"/>
  <c r="B1160" i="16"/>
  <c r="C1160" i="16"/>
  <c r="D1161" i="16"/>
  <c r="B9097" i="16"/>
  <c r="C9097" i="16"/>
  <c r="C773" i="16"/>
  <c r="B773" i="16"/>
  <c r="D774" i="16"/>
  <c r="B12302" i="16"/>
  <c r="C12302" i="16"/>
  <c r="B3993" i="16"/>
  <c r="C3993" i="16"/>
  <c r="D5703" i="16"/>
  <c r="B5702" i="16"/>
  <c r="C5702" i="16"/>
  <c r="D5705" i="16"/>
  <c r="D5704" i="16"/>
  <c r="C12301" i="16"/>
  <c r="B12301" i="16"/>
  <c r="B9098" i="16"/>
  <c r="C9098" i="16"/>
  <c r="D1353" i="16"/>
  <c r="B1352" i="16"/>
  <c r="C1352" i="16"/>
  <c r="B5700" i="16"/>
  <c r="C5700" i="16"/>
  <c r="D12306" i="16"/>
  <c r="B12303" i="16"/>
  <c r="C12303" i="16"/>
  <c r="D12304" i="16"/>
  <c r="D12305" i="16"/>
  <c r="D9101" i="16"/>
  <c r="C9099" i="16"/>
  <c r="D9100" i="16"/>
  <c r="B9099" i="16"/>
  <c r="D9102" i="16"/>
  <c r="B2076" i="16"/>
  <c r="C2076" i="16"/>
  <c r="D2077" i="16"/>
  <c r="B2739" i="16"/>
  <c r="C2739" i="16"/>
  <c r="D2740" i="16"/>
  <c r="F2737" i="16"/>
  <c r="K2737" i="16"/>
  <c r="L2737" i="16"/>
  <c r="C1353" i="16"/>
  <c r="B1353" i="16"/>
  <c r="D1354" i="16"/>
  <c r="D12308" i="16"/>
  <c r="B12306" i="16"/>
  <c r="C12306" i="16"/>
  <c r="D12309" i="16"/>
  <c r="D12307" i="16"/>
  <c r="C1161" i="16"/>
  <c r="B1161" i="16"/>
  <c r="D1162" i="16"/>
  <c r="B3996" i="16"/>
  <c r="C3996" i="16"/>
  <c r="B12304" i="16"/>
  <c r="C12304" i="16"/>
  <c r="B5703" i="16"/>
  <c r="C5703" i="16"/>
  <c r="F2545" i="16"/>
  <c r="K2545" i="16"/>
  <c r="L2545" i="16"/>
  <c r="D2546" i="16"/>
  <c r="B2545" i="16"/>
  <c r="C2545" i="16"/>
  <c r="D4000" i="16"/>
  <c r="D3999" i="16"/>
  <c r="C3997" i="16"/>
  <c r="D3998" i="16"/>
  <c r="B3997" i="16"/>
  <c r="D9103" i="16"/>
  <c r="B9102" i="16"/>
  <c r="C9102" i="16"/>
  <c r="D9104" i="16"/>
  <c r="D9105" i="16"/>
  <c r="B9100" i="16"/>
  <c r="C9100" i="16"/>
  <c r="C9101" i="16"/>
  <c r="B9101" i="16"/>
  <c r="B5704" i="16"/>
  <c r="C5704" i="16"/>
  <c r="D775" i="16"/>
  <c r="B774" i="16"/>
  <c r="C774" i="16"/>
  <c r="C967" i="16"/>
  <c r="B967" i="16"/>
  <c r="D968" i="16"/>
  <c r="B3995" i="16"/>
  <c r="C3995" i="16"/>
  <c r="B12305" i="16"/>
  <c r="C12305" i="16"/>
  <c r="D5708" i="16"/>
  <c r="D5707" i="16"/>
  <c r="C5705" i="16"/>
  <c r="D5706" i="16"/>
  <c r="B5705" i="16"/>
  <c r="D1715" i="16"/>
  <c r="B1714" i="16"/>
  <c r="C1714" i="16"/>
  <c r="F2738" i="16"/>
  <c r="K2738" i="16"/>
  <c r="L2738" i="16"/>
  <c r="B12307" i="16"/>
  <c r="C12307" i="16"/>
  <c r="B3998" i="16"/>
  <c r="C3998" i="16"/>
  <c r="D5711" i="16"/>
  <c r="D5710" i="16"/>
  <c r="C5708" i="16"/>
  <c r="D5709" i="16"/>
  <c r="B5708" i="16"/>
  <c r="C3999" i="16"/>
  <c r="B3999" i="16"/>
  <c r="B775" i="16"/>
  <c r="C775" i="16"/>
  <c r="D776" i="16"/>
  <c r="C9104" i="16"/>
  <c r="B9104" i="16"/>
  <c r="D4003" i="16"/>
  <c r="D4002" i="16"/>
  <c r="D4001" i="16"/>
  <c r="B4000" i="16"/>
  <c r="C4000" i="16"/>
  <c r="D9108" i="16"/>
  <c r="C9105" i="16"/>
  <c r="D9106" i="16"/>
  <c r="B9105" i="16"/>
  <c r="D9107" i="16"/>
  <c r="D2741" i="16"/>
  <c r="B2740" i="16"/>
  <c r="C2740" i="16"/>
  <c r="C12308" i="16"/>
  <c r="B12308" i="16"/>
  <c r="B12309" i="16"/>
  <c r="C12309" i="16"/>
  <c r="D12310" i="16"/>
  <c r="B9103" i="16"/>
  <c r="C9103" i="16"/>
  <c r="B2077" i="16"/>
  <c r="D2078" i="16"/>
  <c r="C2077" i="16"/>
  <c r="B5707" i="16"/>
  <c r="C5707" i="16"/>
  <c r="D1716" i="16"/>
  <c r="B1715" i="16"/>
  <c r="C1715" i="16"/>
  <c r="B5706" i="16"/>
  <c r="C5706" i="16"/>
  <c r="B968" i="16"/>
  <c r="C968" i="16"/>
  <c r="D969" i="16"/>
  <c r="D2547" i="16"/>
  <c r="B2546" i="16"/>
  <c r="C2546" i="16"/>
  <c r="F2544" i="16"/>
  <c r="K2544" i="16"/>
  <c r="L2544" i="16"/>
  <c r="C1162" i="16"/>
  <c r="D1163" i="16"/>
  <c r="B1162" i="16"/>
  <c r="B1354" i="16"/>
  <c r="D1355" i="16"/>
  <c r="C1354" i="16"/>
  <c r="B9106" i="16"/>
  <c r="C9106" i="16"/>
  <c r="B5709" i="16"/>
  <c r="C5709" i="16"/>
  <c r="D9111" i="16"/>
  <c r="D9110" i="16"/>
  <c r="C9108" i="16"/>
  <c r="D9109" i="16"/>
  <c r="B9108" i="16"/>
  <c r="B776" i="16"/>
  <c r="C776" i="16"/>
  <c r="D777" i="16"/>
  <c r="B5710" i="16"/>
  <c r="C5710" i="16"/>
  <c r="D2742" i="16"/>
  <c r="B2741" i="16"/>
  <c r="C2741" i="16"/>
  <c r="D5712" i="16"/>
  <c r="B5711" i="16"/>
  <c r="C5711" i="16"/>
  <c r="D1164" i="16"/>
  <c r="C1163" i="16"/>
  <c r="B1163" i="16"/>
  <c r="B2078" i="16"/>
  <c r="C2078" i="16"/>
  <c r="D2079" i="16"/>
  <c r="B4001" i="16"/>
  <c r="C4001" i="16"/>
  <c r="B1355" i="16"/>
  <c r="C1355" i="16"/>
  <c r="D1356" i="16"/>
  <c r="D2548" i="16"/>
  <c r="B2547" i="16"/>
  <c r="C2547" i="16"/>
  <c r="D1717" i="16"/>
  <c r="B1716" i="16"/>
  <c r="C1716" i="16"/>
  <c r="D12312" i="16"/>
  <c r="B12310" i="16"/>
  <c r="C12310" i="16"/>
  <c r="D12311" i="16"/>
  <c r="D12313" i="16"/>
  <c r="B969" i="16"/>
  <c r="C969" i="16"/>
  <c r="D970" i="16"/>
  <c r="C9107" i="16"/>
  <c r="B9107" i="16"/>
  <c r="C4002" i="16"/>
  <c r="B4002" i="16"/>
  <c r="D4005" i="16"/>
  <c r="D4004" i="16"/>
  <c r="B4003" i="16"/>
  <c r="C4003" i="16"/>
  <c r="D4006" i="16"/>
  <c r="D4007" i="16"/>
  <c r="B4006" i="16"/>
  <c r="C4006" i="16"/>
  <c r="D4009" i="16"/>
  <c r="D4008" i="16"/>
  <c r="B12312" i="16"/>
  <c r="C12312" i="16"/>
  <c r="C9109" i="16"/>
  <c r="B9109" i="16"/>
  <c r="D9113" i="16"/>
  <c r="D9112" i="16"/>
  <c r="B9111" i="16"/>
  <c r="C9111" i="16"/>
  <c r="D9114" i="16"/>
  <c r="D971" i="16"/>
  <c r="B970" i="16"/>
  <c r="C970" i="16"/>
  <c r="B2742" i="16"/>
  <c r="C2742" i="16"/>
  <c r="D2743" i="16"/>
  <c r="F2740" i="16"/>
  <c r="K2740" i="16"/>
  <c r="L2740" i="16"/>
  <c r="B1717" i="16"/>
  <c r="C1717" i="16"/>
  <c r="D1718" i="16"/>
  <c r="D5715" i="16"/>
  <c r="D5714" i="16"/>
  <c r="C5712" i="16"/>
  <c r="B5712" i="16"/>
  <c r="D5713" i="16"/>
  <c r="B777" i="16"/>
  <c r="D778" i="16"/>
  <c r="C777" i="16"/>
  <c r="B1164" i="16"/>
  <c r="C1164" i="16"/>
  <c r="D1165" i="16"/>
  <c r="B4005" i="16"/>
  <c r="C4005" i="16"/>
  <c r="D12314" i="16"/>
  <c r="B12313" i="16"/>
  <c r="C12313" i="16"/>
  <c r="D12316" i="16"/>
  <c r="D12315" i="16"/>
  <c r="C12311" i="16"/>
  <c r="B12311" i="16"/>
  <c r="B2079" i="16"/>
  <c r="C2079" i="16"/>
  <c r="D2080" i="16"/>
  <c r="C9110" i="16"/>
  <c r="B9110" i="16"/>
  <c r="D2549" i="16"/>
  <c r="B2548" i="16"/>
  <c r="C2548" i="16"/>
  <c r="B1356" i="16"/>
  <c r="C1356" i="16"/>
  <c r="D1357" i="16"/>
  <c r="B4004" i="16"/>
  <c r="C4004" i="16"/>
  <c r="F2741" i="16"/>
  <c r="K2741" i="16"/>
  <c r="L2741" i="16"/>
  <c r="D12319" i="16"/>
  <c r="D12318" i="16"/>
  <c r="D12317" i="16"/>
  <c r="B12316" i="16"/>
  <c r="C12316" i="16"/>
  <c r="B2080" i="16"/>
  <c r="C2080" i="16"/>
  <c r="D2081" i="16"/>
  <c r="B778" i="16"/>
  <c r="C778" i="16"/>
  <c r="D779" i="16"/>
  <c r="D972" i="16"/>
  <c r="B971" i="16"/>
  <c r="C971" i="16"/>
  <c r="B12314" i="16"/>
  <c r="C12314" i="16"/>
  <c r="D9115" i="16"/>
  <c r="B9114" i="16"/>
  <c r="C9114" i="16"/>
  <c r="D9116" i="16"/>
  <c r="D9117" i="16"/>
  <c r="B4008" i="16"/>
  <c r="C4008" i="16"/>
  <c r="C2549" i="16"/>
  <c r="D2550" i="16"/>
  <c r="B2549" i="16"/>
  <c r="F2547" i="16"/>
  <c r="K2547" i="16"/>
  <c r="L2547" i="16"/>
  <c r="D2744" i="16"/>
  <c r="B2743" i="16"/>
  <c r="C2743" i="16"/>
  <c r="C9112" i="16"/>
  <c r="B9112" i="16"/>
  <c r="D4012" i="16"/>
  <c r="D4011" i="16"/>
  <c r="D4010" i="16"/>
  <c r="B4009" i="16"/>
  <c r="C4009" i="16"/>
  <c r="B1165" i="16"/>
  <c r="C1165" i="16"/>
  <c r="D1166" i="16"/>
  <c r="C1357" i="16"/>
  <c r="D1358" i="16"/>
  <c r="B1357" i="16"/>
  <c r="D1719" i="16"/>
  <c r="B1718" i="16"/>
  <c r="C1718" i="16"/>
  <c r="C5713" i="16"/>
  <c r="B5713" i="16"/>
  <c r="F2548" i="16"/>
  <c r="K2548" i="16"/>
  <c r="L2548" i="16"/>
  <c r="C5714" i="16"/>
  <c r="B5714" i="16"/>
  <c r="B9113" i="16"/>
  <c r="C9113" i="16"/>
  <c r="B4007" i="16"/>
  <c r="C4007" i="16"/>
  <c r="B12315" i="16"/>
  <c r="C12315" i="16"/>
  <c r="D5717" i="16"/>
  <c r="D5716" i="16"/>
  <c r="B5715" i="16"/>
  <c r="C5715" i="16"/>
  <c r="D5718" i="16"/>
  <c r="D2082" i="16"/>
  <c r="B2081" i="16"/>
  <c r="C2081" i="16"/>
  <c r="B5716" i="16"/>
  <c r="C5716" i="16"/>
  <c r="D2745" i="16"/>
  <c r="F2744" i="16"/>
  <c r="K2744" i="16"/>
  <c r="L2744" i="16"/>
  <c r="C2744" i="16"/>
  <c r="B2744" i="16"/>
  <c r="B4010" i="16"/>
  <c r="C4010" i="16"/>
  <c r="D9120" i="16"/>
  <c r="D9118" i="16"/>
  <c r="B9117" i="16"/>
  <c r="C9117" i="16"/>
  <c r="D9119" i="16"/>
  <c r="B9116" i="16"/>
  <c r="C9116" i="16"/>
  <c r="D973" i="16"/>
  <c r="B972" i="16"/>
  <c r="C972" i="16"/>
  <c r="B1166" i="16"/>
  <c r="C1166" i="16"/>
  <c r="D1167" i="16"/>
  <c r="B5717" i="16"/>
  <c r="C5717" i="16"/>
  <c r="D780" i="16"/>
  <c r="B779" i="16"/>
  <c r="C779" i="16"/>
  <c r="B12317" i="16"/>
  <c r="C12317" i="16"/>
  <c r="C5718" i="16"/>
  <c r="D5719" i="16"/>
  <c r="B5718" i="16"/>
  <c r="D5721" i="16"/>
  <c r="D5720" i="16"/>
  <c r="C4011" i="16"/>
  <c r="B4011" i="16"/>
  <c r="D4015" i="16"/>
  <c r="D4014" i="16"/>
  <c r="D4013" i="16"/>
  <c r="B4012" i="16"/>
  <c r="C4012" i="16"/>
  <c r="B9115" i="16"/>
  <c r="C9115" i="16"/>
  <c r="B12318" i="16"/>
  <c r="C12318" i="16"/>
  <c r="C1719" i="16"/>
  <c r="D1720" i="16"/>
  <c r="B1719" i="16"/>
  <c r="C1358" i="16"/>
  <c r="B1358" i="16"/>
  <c r="D1359" i="16"/>
  <c r="D2551" i="16"/>
  <c r="B2550" i="16"/>
  <c r="C2550" i="16"/>
  <c r="D12322" i="16"/>
  <c r="D12321" i="16"/>
  <c r="D12320" i="16"/>
  <c r="B12319" i="16"/>
  <c r="C12319" i="16"/>
  <c r="D2552" i="16"/>
  <c r="B2551" i="16"/>
  <c r="C2551" i="16"/>
  <c r="B4014" i="16"/>
  <c r="C4014" i="16"/>
  <c r="C9119" i="16"/>
  <c r="B9119" i="16"/>
  <c r="B9118" i="16"/>
  <c r="C9118" i="16"/>
  <c r="C2745" i="16"/>
  <c r="B2745" i="16"/>
  <c r="D2746" i="16"/>
  <c r="F2743" i="16"/>
  <c r="K2743" i="16"/>
  <c r="L2743" i="16"/>
  <c r="B12320" i="16"/>
  <c r="C12320" i="16"/>
  <c r="B5720" i="16"/>
  <c r="C5720" i="16"/>
  <c r="C780" i="16"/>
  <c r="B780" i="16"/>
  <c r="D781" i="16"/>
  <c r="D9123" i="16"/>
  <c r="D9122" i="16"/>
  <c r="C9120" i="16"/>
  <c r="D9121" i="16"/>
  <c r="B9120" i="16"/>
  <c r="D5724" i="16"/>
  <c r="D5723" i="16"/>
  <c r="D5722" i="16"/>
  <c r="B5721" i="16"/>
  <c r="C5721" i="16"/>
  <c r="B973" i="16"/>
  <c r="C973" i="16"/>
  <c r="D974" i="16"/>
  <c r="D4017" i="16"/>
  <c r="D4016" i="16"/>
  <c r="B4015" i="16"/>
  <c r="C4015" i="16"/>
  <c r="D4018" i="16"/>
  <c r="C1359" i="16"/>
  <c r="D1360" i="16"/>
  <c r="B1359" i="16"/>
  <c r="C12321" i="16"/>
  <c r="B12321" i="16"/>
  <c r="D2083" i="16"/>
  <c r="B2082" i="16"/>
  <c r="C2082" i="16"/>
  <c r="C1167" i="16"/>
  <c r="B1167" i="16"/>
  <c r="D1168" i="16"/>
  <c r="D12324" i="16"/>
  <c r="D12323" i="16"/>
  <c r="B12322" i="16"/>
  <c r="C12322" i="16"/>
  <c r="D12325" i="16"/>
  <c r="C4013" i="16"/>
  <c r="B4013" i="16"/>
  <c r="D1721" i="16"/>
  <c r="B1720" i="16"/>
  <c r="C1720" i="16"/>
  <c r="B5719" i="16"/>
  <c r="C5719" i="16"/>
  <c r="D12326" i="16"/>
  <c r="B12325" i="16"/>
  <c r="D12328" i="16"/>
  <c r="D12327" i="16"/>
  <c r="C12325" i="16"/>
  <c r="B5722" i="16"/>
  <c r="C5722" i="16"/>
  <c r="D9125" i="16"/>
  <c r="D9124" i="16"/>
  <c r="B9123" i="16"/>
  <c r="C9123" i="16"/>
  <c r="D9126" i="16"/>
  <c r="B12323" i="16"/>
  <c r="C12323" i="16"/>
  <c r="C2083" i="16"/>
  <c r="B2083" i="16"/>
  <c r="D2084" i="16"/>
  <c r="B4016" i="16"/>
  <c r="C4016" i="16"/>
  <c r="B781" i="16"/>
  <c r="C781" i="16"/>
  <c r="D782" i="16"/>
  <c r="C2746" i="16"/>
  <c r="B2746" i="16"/>
  <c r="D2747" i="16"/>
  <c r="C9122" i="16"/>
  <c r="B9122" i="16"/>
  <c r="B5723" i="16"/>
  <c r="C5723" i="16"/>
  <c r="B1721" i="16"/>
  <c r="C1721" i="16"/>
  <c r="D1722" i="16"/>
  <c r="B4017" i="16"/>
  <c r="C4017" i="16"/>
  <c r="D5727" i="16"/>
  <c r="D5726" i="16"/>
  <c r="D5725" i="16"/>
  <c r="B5724" i="16"/>
  <c r="C5724" i="16"/>
  <c r="B2552" i="16"/>
  <c r="D2553" i="16"/>
  <c r="C2552" i="16"/>
  <c r="F2550" i="16"/>
  <c r="K2550" i="16"/>
  <c r="L2550" i="16"/>
  <c r="D4019" i="16"/>
  <c r="B4018" i="16"/>
  <c r="C4018" i="16"/>
  <c r="D4021" i="16"/>
  <c r="D4020" i="16"/>
  <c r="B12324" i="16"/>
  <c r="C12324" i="16"/>
  <c r="D1169" i="16"/>
  <c r="B1168" i="16"/>
  <c r="C1168" i="16"/>
  <c r="D1361" i="16"/>
  <c r="C1360" i="16"/>
  <c r="B1360" i="16"/>
  <c r="B974" i="16"/>
  <c r="C974" i="16"/>
  <c r="D975" i="16"/>
  <c r="B9121" i="16"/>
  <c r="C9121" i="16"/>
  <c r="F2551" i="16"/>
  <c r="K2551" i="16"/>
  <c r="L2551" i="16"/>
  <c r="D4024" i="16"/>
  <c r="D4023" i="16"/>
  <c r="D4022" i="16"/>
  <c r="B4021" i="16"/>
  <c r="C4021" i="16"/>
  <c r="B9125" i="16"/>
  <c r="C9125" i="16"/>
  <c r="C5725" i="16"/>
  <c r="B5725" i="16"/>
  <c r="D783" i="16"/>
  <c r="B782" i="16"/>
  <c r="C782" i="16"/>
  <c r="B4019" i="16"/>
  <c r="C4019" i="16"/>
  <c r="C1169" i="16"/>
  <c r="B1169" i="16"/>
  <c r="D1170" i="16"/>
  <c r="B5726" i="16"/>
  <c r="C5726" i="16"/>
  <c r="D5729" i="16"/>
  <c r="D5728" i="16"/>
  <c r="B5727" i="16"/>
  <c r="C5727" i="16"/>
  <c r="D5730" i="16"/>
  <c r="D9127" i="16"/>
  <c r="B9126" i="16"/>
  <c r="C9126" i="16"/>
  <c r="D9128" i="16"/>
  <c r="D9129" i="16"/>
  <c r="B12327" i="16"/>
  <c r="C12327" i="16"/>
  <c r="D12331" i="16"/>
  <c r="D12330" i="16"/>
  <c r="D12329" i="16"/>
  <c r="B12328" i="16"/>
  <c r="C12328" i="16"/>
  <c r="B1361" i="16"/>
  <c r="C1361" i="16"/>
  <c r="D1362" i="16"/>
  <c r="D2554" i="16"/>
  <c r="B2553" i="16"/>
  <c r="C2553" i="16"/>
  <c r="D2748" i="16"/>
  <c r="F2747" i="16"/>
  <c r="K2747" i="16"/>
  <c r="L2747" i="16"/>
  <c r="B2747" i="16"/>
  <c r="C2747" i="16"/>
  <c r="C9124" i="16"/>
  <c r="B9124" i="16"/>
  <c r="B975" i="16"/>
  <c r="C975" i="16"/>
  <c r="D976" i="16"/>
  <c r="B4020" i="16"/>
  <c r="C4020" i="16"/>
  <c r="D1723" i="16"/>
  <c r="B1722" i="16"/>
  <c r="C1722" i="16"/>
  <c r="B2084" i="16"/>
  <c r="D2085" i="16"/>
  <c r="C2084" i="16"/>
  <c r="B12326" i="16"/>
  <c r="C12326" i="16"/>
  <c r="D2555" i="16"/>
  <c r="B2554" i="16"/>
  <c r="C2554" i="16"/>
  <c r="F2554" i="16"/>
  <c r="K2554" i="16"/>
  <c r="L2554" i="16"/>
  <c r="D12334" i="16"/>
  <c r="D12333" i="16"/>
  <c r="C12331" i="16"/>
  <c r="D12332" i="16"/>
  <c r="B12331" i="16"/>
  <c r="D5731" i="16"/>
  <c r="B5730" i="16"/>
  <c r="C5730" i="16"/>
  <c r="D5733" i="16"/>
  <c r="D5732" i="16"/>
  <c r="D9132" i="16"/>
  <c r="C9129" i="16"/>
  <c r="D9130" i="16"/>
  <c r="B9129" i="16"/>
  <c r="D9131" i="16"/>
  <c r="B976" i="16"/>
  <c r="C976" i="16"/>
  <c r="D977" i="16"/>
  <c r="C9128" i="16"/>
  <c r="B9128" i="16"/>
  <c r="B5729" i="16"/>
  <c r="C5729" i="16"/>
  <c r="B4022" i="16"/>
  <c r="C4022" i="16"/>
  <c r="B1362" i="16"/>
  <c r="D1363" i="16"/>
  <c r="C1362" i="16"/>
  <c r="B2085" i="16"/>
  <c r="C2085" i="16"/>
  <c r="D2086" i="16"/>
  <c r="B2748" i="16"/>
  <c r="C2748" i="16"/>
  <c r="D2749" i="16"/>
  <c r="F2746" i="16"/>
  <c r="K2746" i="16"/>
  <c r="L2746" i="16"/>
  <c r="C5728" i="16"/>
  <c r="B5728" i="16"/>
  <c r="B12329" i="16"/>
  <c r="C12329" i="16"/>
  <c r="C9127" i="16"/>
  <c r="B9127" i="16"/>
  <c r="B783" i="16"/>
  <c r="C783" i="16"/>
  <c r="D784" i="16"/>
  <c r="C4023" i="16"/>
  <c r="B4023" i="16"/>
  <c r="D1724" i="16"/>
  <c r="B1723" i="16"/>
  <c r="C1723" i="16"/>
  <c r="B12330" i="16"/>
  <c r="C12330" i="16"/>
  <c r="C1170" i="16"/>
  <c r="B1170" i="16"/>
  <c r="D4027" i="16"/>
  <c r="D4026" i="16"/>
  <c r="D4025" i="16"/>
  <c r="B4024" i="16"/>
  <c r="C4024" i="16"/>
  <c r="B12332" i="16"/>
  <c r="C12332" i="16"/>
  <c r="B1363" i="16"/>
  <c r="C1363" i="16"/>
  <c r="D1364" i="16"/>
  <c r="B977" i="16"/>
  <c r="C977" i="16"/>
  <c r="C5732" i="16"/>
  <c r="B5732" i="16"/>
  <c r="B12333" i="16"/>
  <c r="C12333" i="16"/>
  <c r="B784" i="16"/>
  <c r="C784" i="16"/>
  <c r="D5736" i="16"/>
  <c r="D5735" i="16"/>
  <c r="C5733" i="16"/>
  <c r="D5734" i="16"/>
  <c r="B5733" i="16"/>
  <c r="D12336" i="16"/>
  <c r="D12335" i="16"/>
  <c r="B12334" i="16"/>
  <c r="C12334" i="16"/>
  <c r="D12337" i="16"/>
  <c r="D2750" i="16"/>
  <c r="B2749" i="16"/>
  <c r="C2749" i="16"/>
  <c r="D1725" i="16"/>
  <c r="B1724" i="16"/>
  <c r="C1724" i="16"/>
  <c r="C9131" i="16"/>
  <c r="B9131" i="16"/>
  <c r="B5731" i="16"/>
  <c r="C5731" i="16"/>
  <c r="C4025" i="16"/>
  <c r="B4025" i="16"/>
  <c r="B4026" i="16"/>
  <c r="C4026" i="16"/>
  <c r="C2555" i="16"/>
  <c r="B2555" i="16"/>
  <c r="F2553" i="16"/>
  <c r="K2553" i="16"/>
  <c r="L2553" i="16"/>
  <c r="D9135" i="16"/>
  <c r="D9134" i="16"/>
  <c r="D9133" i="16"/>
  <c r="B9132" i="16"/>
  <c r="C9132" i="16"/>
  <c r="D4029" i="16"/>
  <c r="C4027" i="16"/>
  <c r="D4028" i="16"/>
  <c r="B4027" i="16"/>
  <c r="D4030" i="16"/>
  <c r="B2086" i="16"/>
  <c r="C2086" i="16"/>
  <c r="D2087" i="16"/>
  <c r="B9130" i="16"/>
  <c r="C9130" i="16"/>
  <c r="D2088" i="16"/>
  <c r="B2087" i="16"/>
  <c r="C2087" i="16"/>
  <c r="D5739" i="16"/>
  <c r="D5738" i="16"/>
  <c r="C5736" i="16"/>
  <c r="D5737" i="16"/>
  <c r="B5736" i="16"/>
  <c r="B4029" i="16"/>
  <c r="C4029" i="16"/>
  <c r="D12338" i="16"/>
  <c r="B12337" i="16"/>
  <c r="D12340" i="16"/>
  <c r="D12339" i="16"/>
  <c r="C12337" i="16"/>
  <c r="D1726" i="16"/>
  <c r="B1725" i="16"/>
  <c r="C1725" i="16"/>
  <c r="B12335" i="16"/>
  <c r="C12335" i="16"/>
  <c r="B5735" i="16"/>
  <c r="C5735" i="16"/>
  <c r="C9133" i="16"/>
  <c r="B9133" i="16"/>
  <c r="B1364" i="16"/>
  <c r="C1364" i="16"/>
  <c r="D1365" i="16"/>
  <c r="D4031" i="16"/>
  <c r="B4030" i="16"/>
  <c r="C4030" i="16"/>
  <c r="D4033" i="16"/>
  <c r="D4032" i="16"/>
  <c r="B9134" i="16"/>
  <c r="C9134" i="16"/>
  <c r="B12336" i="16"/>
  <c r="C12336" i="16"/>
  <c r="D9137" i="16"/>
  <c r="D9136" i="16"/>
  <c r="B9135" i="16"/>
  <c r="C9135" i="16"/>
  <c r="D9138" i="16"/>
  <c r="F2750" i="16"/>
  <c r="K2750" i="16"/>
  <c r="L2750" i="16"/>
  <c r="D2751" i="16"/>
  <c r="B2750" i="16"/>
  <c r="C2750" i="16"/>
  <c r="B4028" i="16"/>
  <c r="C4028" i="16"/>
  <c r="C5734" i="16"/>
  <c r="B5734" i="16"/>
  <c r="B4032" i="16"/>
  <c r="C4032" i="16"/>
  <c r="D1727" i="16"/>
  <c r="B1726" i="16"/>
  <c r="C1726" i="16"/>
  <c r="B9137" i="16"/>
  <c r="C9137" i="16"/>
  <c r="C4031" i="16"/>
  <c r="B4031" i="16"/>
  <c r="D12343" i="16"/>
  <c r="D12342" i="16"/>
  <c r="D12341" i="16"/>
  <c r="B12340" i="16"/>
  <c r="C12340" i="16"/>
  <c r="C5738" i="16"/>
  <c r="B5738" i="16"/>
  <c r="B9136" i="16"/>
  <c r="C9136" i="16"/>
  <c r="D5741" i="16"/>
  <c r="C5739" i="16"/>
  <c r="D5740" i="16"/>
  <c r="B5739" i="16"/>
  <c r="D5742" i="16"/>
  <c r="B12339" i="16"/>
  <c r="C12339" i="16"/>
  <c r="D2752" i="16"/>
  <c r="B2751" i="16"/>
  <c r="C2751" i="16"/>
  <c r="F2749" i="16"/>
  <c r="K2749" i="16"/>
  <c r="L2749" i="16"/>
  <c r="D1366" i="16"/>
  <c r="B1365" i="16"/>
  <c r="C1365" i="16"/>
  <c r="B12338" i="16"/>
  <c r="C12338" i="16"/>
  <c r="B4033" i="16"/>
  <c r="C4033" i="16"/>
  <c r="D4034" i="16"/>
  <c r="B5737" i="16"/>
  <c r="C5737" i="16"/>
  <c r="C2088" i="16"/>
  <c r="B2088" i="16"/>
  <c r="D2089" i="16"/>
  <c r="D9139" i="16"/>
  <c r="B9138" i="16"/>
  <c r="C9138" i="16"/>
  <c r="D9140" i="16"/>
  <c r="D9141" i="16"/>
  <c r="D5743" i="16"/>
  <c r="B5742" i="16"/>
  <c r="C5742" i="16"/>
  <c r="D5745" i="16"/>
  <c r="D5744" i="16"/>
  <c r="B9140" i="16"/>
  <c r="C9140" i="16"/>
  <c r="C5740" i="16"/>
  <c r="B5740" i="16"/>
  <c r="B12341" i="16"/>
  <c r="C12341" i="16"/>
  <c r="C1727" i="16"/>
  <c r="B1727" i="16"/>
  <c r="D1728" i="16"/>
  <c r="D9144" i="16"/>
  <c r="C9141" i="16"/>
  <c r="D9142" i="16"/>
  <c r="B9141" i="16"/>
  <c r="D9143" i="16"/>
  <c r="B9139" i="16"/>
  <c r="C9139" i="16"/>
  <c r="B5741" i="16"/>
  <c r="C5741" i="16"/>
  <c r="B12342" i="16"/>
  <c r="C12342" i="16"/>
  <c r="D2090" i="16"/>
  <c r="B2089" i="16"/>
  <c r="C2089" i="16"/>
  <c r="D2753" i="16"/>
  <c r="B2752" i="16"/>
  <c r="C2752" i="16"/>
  <c r="D12346" i="16"/>
  <c r="D12345" i="16"/>
  <c r="D12344" i="16"/>
  <c r="B12343" i="16"/>
  <c r="C12343" i="16"/>
  <c r="B1366" i="16"/>
  <c r="C1366" i="16"/>
  <c r="D1367" i="16"/>
  <c r="D4036" i="16"/>
  <c r="B4034" i="16"/>
  <c r="C4034" i="16"/>
  <c r="D4035" i="16"/>
  <c r="D4037" i="16"/>
  <c r="B2753" i="16"/>
  <c r="C2753" i="16"/>
  <c r="D2754" i="16"/>
  <c r="B1728" i="16"/>
  <c r="C1728" i="16"/>
  <c r="D1729" i="16"/>
  <c r="C1367" i="16"/>
  <c r="D1368" i="16"/>
  <c r="B1367" i="16"/>
  <c r="B5744" i="16"/>
  <c r="C5744" i="16"/>
  <c r="D5748" i="16"/>
  <c r="D5747" i="16"/>
  <c r="C5745" i="16"/>
  <c r="D5746" i="16"/>
  <c r="B5745" i="16"/>
  <c r="B12344" i="16"/>
  <c r="C12344" i="16"/>
  <c r="B9143" i="16"/>
  <c r="C9143" i="16"/>
  <c r="D9147" i="16"/>
  <c r="D9146" i="16"/>
  <c r="C9144" i="16"/>
  <c r="D9145" i="16"/>
  <c r="B9144" i="16"/>
  <c r="D4038" i="16"/>
  <c r="B4037" i="16"/>
  <c r="D4040" i="16"/>
  <c r="D4039" i="16"/>
  <c r="C4037" i="16"/>
  <c r="D2091" i="16"/>
  <c r="B2090" i="16"/>
  <c r="C2090" i="16"/>
  <c r="B12345" i="16"/>
  <c r="C12345" i="16"/>
  <c r="B5743" i="16"/>
  <c r="C5743" i="16"/>
  <c r="C4035" i="16"/>
  <c r="B4035" i="16"/>
  <c r="B4036" i="16"/>
  <c r="C4036" i="16"/>
  <c r="D12349" i="16"/>
  <c r="D12348" i="16"/>
  <c r="D12347" i="16"/>
  <c r="B12346" i="16"/>
  <c r="C12346" i="16"/>
  <c r="C9142" i="16"/>
  <c r="B9142" i="16"/>
  <c r="B2091" i="16"/>
  <c r="C2091" i="16"/>
  <c r="D2092" i="16"/>
  <c r="B5746" i="16"/>
  <c r="C5746" i="16"/>
  <c r="D5751" i="16"/>
  <c r="D5750" i="16"/>
  <c r="C5748" i="16"/>
  <c r="D5749" i="16"/>
  <c r="B5748" i="16"/>
  <c r="B2754" i="16"/>
  <c r="C2754" i="16"/>
  <c r="D2755" i="16"/>
  <c r="F2752" i="16"/>
  <c r="K2752" i="16"/>
  <c r="L2752" i="16"/>
  <c r="D1730" i="16"/>
  <c r="B1729" i="16"/>
  <c r="C1729" i="16"/>
  <c r="D9149" i="16"/>
  <c r="D9148" i="16"/>
  <c r="B9147" i="16"/>
  <c r="C9147" i="16"/>
  <c r="D9150" i="16"/>
  <c r="D4043" i="16"/>
  <c r="D4042" i="16"/>
  <c r="D4041" i="16"/>
  <c r="B4040" i="16"/>
  <c r="C4040" i="16"/>
  <c r="B4038" i="16"/>
  <c r="C4038" i="16"/>
  <c r="C12347" i="16"/>
  <c r="B12347" i="16"/>
  <c r="B4039" i="16"/>
  <c r="C4039" i="16"/>
  <c r="B12348" i="16"/>
  <c r="C12348" i="16"/>
  <c r="B9146" i="16"/>
  <c r="C9146" i="16"/>
  <c r="C5747" i="16"/>
  <c r="B5747" i="16"/>
  <c r="C12349" i="16"/>
  <c r="D12350" i="16"/>
  <c r="B12349" i="16"/>
  <c r="B9145" i="16"/>
  <c r="C9145" i="16"/>
  <c r="D1369" i="16"/>
  <c r="B1368" i="16"/>
  <c r="C1368" i="16"/>
  <c r="F2753" i="16"/>
  <c r="K2753" i="16"/>
  <c r="L2753" i="16"/>
  <c r="D4046" i="16"/>
  <c r="D4045" i="16"/>
  <c r="D4044" i="16"/>
  <c r="B4043" i="16"/>
  <c r="C4043" i="16"/>
  <c r="C1730" i="16"/>
  <c r="B1730" i="16"/>
  <c r="D1731" i="16"/>
  <c r="B5750" i="16"/>
  <c r="C5750" i="16"/>
  <c r="D9151" i="16"/>
  <c r="B9150" i="16"/>
  <c r="C9150" i="16"/>
  <c r="D9152" i="16"/>
  <c r="D9153" i="16"/>
  <c r="D5753" i="16"/>
  <c r="D5752" i="16"/>
  <c r="B5751" i="16"/>
  <c r="C5751" i="16"/>
  <c r="D5754" i="16"/>
  <c r="B9148" i="16"/>
  <c r="C9148" i="16"/>
  <c r="B2092" i="16"/>
  <c r="C2092" i="16"/>
  <c r="D2093" i="16"/>
  <c r="B4042" i="16"/>
  <c r="C4042" i="16"/>
  <c r="B9149" i="16"/>
  <c r="C9149" i="16"/>
  <c r="C1369" i="16"/>
  <c r="B1369" i="16"/>
  <c r="D1370" i="16"/>
  <c r="D2756" i="16"/>
  <c r="B2755" i="16"/>
  <c r="C2755" i="16"/>
  <c r="B4041" i="16"/>
  <c r="C4041" i="16"/>
  <c r="D12353" i="16"/>
  <c r="B12350" i="16"/>
  <c r="C12350" i="16"/>
  <c r="D12352" i="16"/>
  <c r="D12351" i="16"/>
  <c r="B5749" i="16"/>
  <c r="C5749" i="16"/>
  <c r="D1732" i="16"/>
  <c r="B1731" i="16"/>
  <c r="C1731" i="16"/>
  <c r="D12356" i="16"/>
  <c r="D12355" i="16"/>
  <c r="D12354" i="16"/>
  <c r="B12353" i="16"/>
  <c r="C12353" i="16"/>
  <c r="D9156" i="16"/>
  <c r="D9155" i="16"/>
  <c r="D9154" i="16"/>
  <c r="B9153" i="16"/>
  <c r="C9153" i="16"/>
  <c r="B1370" i="16"/>
  <c r="C1370" i="16"/>
  <c r="D1371" i="16"/>
  <c r="D5755" i="16"/>
  <c r="B5754" i="16"/>
  <c r="C5754" i="16"/>
  <c r="D5757" i="16"/>
  <c r="D5756" i="16"/>
  <c r="C9151" i="16"/>
  <c r="B9151" i="16"/>
  <c r="C4044" i="16"/>
  <c r="B4044" i="16"/>
  <c r="B5753" i="16"/>
  <c r="C5753" i="16"/>
  <c r="B9152" i="16"/>
  <c r="C9152" i="16"/>
  <c r="B12351" i="16"/>
  <c r="C12351" i="16"/>
  <c r="C4045" i="16"/>
  <c r="B4045" i="16"/>
  <c r="D2757" i="16"/>
  <c r="F2756" i="16"/>
  <c r="K2756" i="16"/>
  <c r="L2756" i="16"/>
  <c r="B2756" i="16"/>
  <c r="C2756" i="16"/>
  <c r="B5752" i="16"/>
  <c r="C5752" i="16"/>
  <c r="C12352" i="16"/>
  <c r="B12352" i="16"/>
  <c r="B2093" i="16"/>
  <c r="D2094" i="16"/>
  <c r="C2093" i="16"/>
  <c r="D4048" i="16"/>
  <c r="D4047" i="16"/>
  <c r="B4046" i="16"/>
  <c r="C4046" i="16"/>
  <c r="D4049" i="16"/>
  <c r="B12354" i="16"/>
  <c r="C12354" i="16"/>
  <c r="B9154" i="16"/>
  <c r="C9154" i="16"/>
  <c r="D12358" i="16"/>
  <c r="D12357" i="16"/>
  <c r="B12356" i="16"/>
  <c r="C12356" i="16"/>
  <c r="D12359" i="16"/>
  <c r="B4047" i="16"/>
  <c r="C4047" i="16"/>
  <c r="C4048" i="16"/>
  <c r="B4048" i="16"/>
  <c r="B5756" i="16"/>
  <c r="C5756" i="16"/>
  <c r="C12355" i="16"/>
  <c r="B12355" i="16"/>
  <c r="B2094" i="16"/>
  <c r="C2094" i="16"/>
  <c r="D2095" i="16"/>
  <c r="B5755" i="16"/>
  <c r="C5755" i="16"/>
  <c r="B9155" i="16"/>
  <c r="C9155" i="16"/>
  <c r="B1371" i="16"/>
  <c r="D1372" i="16"/>
  <c r="C1371" i="16"/>
  <c r="B2757" i="16"/>
  <c r="D2758" i="16"/>
  <c r="C2757" i="16"/>
  <c r="F2755" i="16"/>
  <c r="K2755" i="16"/>
  <c r="L2755" i="16"/>
  <c r="D5760" i="16"/>
  <c r="D5759" i="16"/>
  <c r="D5758" i="16"/>
  <c r="B5757" i="16"/>
  <c r="C5757" i="16"/>
  <c r="D4050" i="16"/>
  <c r="B4049" i="16"/>
  <c r="C4049" i="16"/>
  <c r="D4052" i="16"/>
  <c r="D4051" i="16"/>
  <c r="D9159" i="16"/>
  <c r="D9158" i="16"/>
  <c r="D9157" i="16"/>
  <c r="B9156" i="16"/>
  <c r="C9156" i="16"/>
  <c r="D1733" i="16"/>
  <c r="C1732" i="16"/>
  <c r="B1732" i="16"/>
  <c r="D4055" i="16"/>
  <c r="D4054" i="16"/>
  <c r="D4053" i="16"/>
  <c r="B4052" i="16"/>
  <c r="C4052" i="16"/>
  <c r="B12357" i="16"/>
  <c r="C12357" i="16"/>
  <c r="C4050" i="16"/>
  <c r="B4050" i="16"/>
  <c r="D2759" i="16"/>
  <c r="B2758" i="16"/>
  <c r="C2758" i="16"/>
  <c r="B12358" i="16"/>
  <c r="C12358" i="16"/>
  <c r="B4051" i="16"/>
  <c r="C4051" i="16"/>
  <c r="D5763" i="16"/>
  <c r="D5762" i="16"/>
  <c r="D5761" i="16"/>
  <c r="B5760" i="16"/>
  <c r="C5760" i="16"/>
  <c r="B5758" i="16"/>
  <c r="C5758" i="16"/>
  <c r="B9157" i="16"/>
  <c r="C9157" i="16"/>
  <c r="C9158" i="16"/>
  <c r="B9158" i="16"/>
  <c r="D9161" i="16"/>
  <c r="D9160" i="16"/>
  <c r="B9159" i="16"/>
  <c r="C9159" i="16"/>
  <c r="D9162" i="16"/>
  <c r="B1372" i="16"/>
  <c r="C1372" i="16"/>
  <c r="D1373" i="16"/>
  <c r="C1733" i="16"/>
  <c r="B1733" i="16"/>
  <c r="D1734" i="16"/>
  <c r="C2095" i="16"/>
  <c r="D2096" i="16"/>
  <c r="B2095" i="16"/>
  <c r="C5759" i="16"/>
  <c r="B5759" i="16"/>
  <c r="C12359" i="16"/>
  <c r="D12360" i="16"/>
  <c r="B12359" i="16"/>
  <c r="D12362" i="16"/>
  <c r="D12361" i="16"/>
  <c r="D1735" i="16"/>
  <c r="B1734" i="16"/>
  <c r="C1734" i="16"/>
  <c r="B9160" i="16"/>
  <c r="C9160" i="16"/>
  <c r="D12365" i="16"/>
  <c r="B12362" i="16"/>
  <c r="C12362" i="16"/>
  <c r="D12364" i="16"/>
  <c r="D12363" i="16"/>
  <c r="B12360" i="16"/>
  <c r="C12360" i="16"/>
  <c r="C1373" i="16"/>
  <c r="B1373" i="16"/>
  <c r="D1374" i="16"/>
  <c r="B4053" i="16"/>
  <c r="C4053" i="16"/>
  <c r="B5762" i="16"/>
  <c r="C5762" i="16"/>
  <c r="B5761" i="16"/>
  <c r="C5761" i="16"/>
  <c r="D5765" i="16"/>
  <c r="C5763" i="16"/>
  <c r="D5764" i="16"/>
  <c r="B5763" i="16"/>
  <c r="D5766" i="16"/>
  <c r="D2760" i="16"/>
  <c r="B2759" i="16"/>
  <c r="C2759" i="16"/>
  <c r="F2759" i="16"/>
  <c r="K2759" i="16"/>
  <c r="L2759" i="16"/>
  <c r="B4054" i="16"/>
  <c r="C4054" i="16"/>
  <c r="C9161" i="16"/>
  <c r="B9161" i="16"/>
  <c r="B12361" i="16"/>
  <c r="C12361" i="16"/>
  <c r="B2096" i="16"/>
  <c r="C2096" i="16"/>
  <c r="D2097" i="16"/>
  <c r="C9162" i="16"/>
  <c r="D9163" i="16"/>
  <c r="B9162" i="16"/>
  <c r="D9165" i="16"/>
  <c r="D9164" i="16"/>
  <c r="D4058" i="16"/>
  <c r="D4057" i="16"/>
  <c r="C4055" i="16"/>
  <c r="D4056" i="16"/>
  <c r="B4055" i="16"/>
  <c r="D2098" i="16"/>
  <c r="B2097" i="16"/>
  <c r="C2097" i="16"/>
  <c r="B1374" i="16"/>
  <c r="C1374" i="16"/>
  <c r="D1375" i="16"/>
  <c r="C5765" i="16"/>
  <c r="B5765" i="16"/>
  <c r="D12368" i="16"/>
  <c r="D12367" i="16"/>
  <c r="C12365" i="16"/>
  <c r="B12365" i="16"/>
  <c r="D12366" i="16"/>
  <c r="B4056" i="16"/>
  <c r="C4056" i="16"/>
  <c r="C5764" i="16"/>
  <c r="B5764" i="16"/>
  <c r="B9164" i="16"/>
  <c r="C9164" i="16"/>
  <c r="D5767" i="16"/>
  <c r="B5766" i="16"/>
  <c r="C5766" i="16"/>
  <c r="D5769" i="16"/>
  <c r="D5768" i="16"/>
  <c r="B12363" i="16"/>
  <c r="C12363" i="16"/>
  <c r="C1735" i="16"/>
  <c r="B1735" i="16"/>
  <c r="D1736" i="16"/>
  <c r="B4057" i="16"/>
  <c r="C4057" i="16"/>
  <c r="D4060" i="16"/>
  <c r="D4059" i="16"/>
  <c r="B4058" i="16"/>
  <c r="C4058" i="16"/>
  <c r="D4061" i="16"/>
  <c r="D2761" i="16"/>
  <c r="B2760" i="16"/>
  <c r="C2760" i="16"/>
  <c r="F2758" i="16"/>
  <c r="K2758" i="16"/>
  <c r="L2758" i="16"/>
  <c r="D9168" i="16"/>
  <c r="D9167" i="16"/>
  <c r="D9166" i="16"/>
  <c r="B9165" i="16"/>
  <c r="C9165" i="16"/>
  <c r="B9163" i="16"/>
  <c r="C9163" i="16"/>
  <c r="C12364" i="16"/>
  <c r="B12364" i="16"/>
  <c r="B5768" i="16"/>
  <c r="C5768" i="16"/>
  <c r="B1736" i="16"/>
  <c r="C1736" i="16"/>
  <c r="D1737" i="16"/>
  <c r="B5767" i="16"/>
  <c r="C5767" i="16"/>
  <c r="C12366" i="16"/>
  <c r="B12366" i="16"/>
  <c r="B4060" i="16"/>
  <c r="C4060" i="16"/>
  <c r="D5772" i="16"/>
  <c r="D5771" i="16"/>
  <c r="C5769" i="16"/>
  <c r="D5770" i="16"/>
  <c r="B5769" i="16"/>
  <c r="B9166" i="16"/>
  <c r="C9166" i="16"/>
  <c r="D4062" i="16"/>
  <c r="B4061" i="16"/>
  <c r="D4064" i="16"/>
  <c r="D4063" i="16"/>
  <c r="C4061" i="16"/>
  <c r="C4059" i="16"/>
  <c r="B4059" i="16"/>
  <c r="B12367" i="16"/>
  <c r="C12367" i="16"/>
  <c r="D2099" i="16"/>
  <c r="B2098" i="16"/>
  <c r="C2098" i="16"/>
  <c r="D2762" i="16"/>
  <c r="B2761" i="16"/>
  <c r="C2761" i="16"/>
  <c r="D1376" i="16"/>
  <c r="B1375" i="16"/>
  <c r="C1375" i="16"/>
  <c r="B9167" i="16"/>
  <c r="C9167" i="16"/>
  <c r="D9171" i="16"/>
  <c r="D9170" i="16"/>
  <c r="D9169" i="16"/>
  <c r="B9168" i="16"/>
  <c r="C9168" i="16"/>
  <c r="D12370" i="16"/>
  <c r="D12369" i="16"/>
  <c r="B12368" i="16"/>
  <c r="C12368" i="16"/>
  <c r="D12371" i="16"/>
  <c r="D4067" i="16"/>
  <c r="D4066" i="16"/>
  <c r="D4065" i="16"/>
  <c r="B4064" i="16"/>
  <c r="C4064" i="16"/>
  <c r="B5771" i="16"/>
  <c r="C5771" i="16"/>
  <c r="C5770" i="16"/>
  <c r="B5770" i="16"/>
  <c r="B4063" i="16"/>
  <c r="C4063" i="16"/>
  <c r="D1377" i="16"/>
  <c r="B1376" i="16"/>
  <c r="C1376" i="16"/>
  <c r="C2099" i="16"/>
  <c r="B2099" i="16"/>
  <c r="D2100" i="16"/>
  <c r="D5775" i="16"/>
  <c r="D5774" i="16"/>
  <c r="D5773" i="16"/>
  <c r="B5772" i="16"/>
  <c r="C5772" i="16"/>
  <c r="C1737" i="16"/>
  <c r="D1738" i="16"/>
  <c r="B1737" i="16"/>
  <c r="D9173" i="16"/>
  <c r="D9172" i="16"/>
  <c r="B9171" i="16"/>
  <c r="C9171" i="16"/>
  <c r="D9174" i="16"/>
  <c r="C2762" i="16"/>
  <c r="D2763" i="16"/>
  <c r="F2762" i="16"/>
  <c r="K2762" i="16"/>
  <c r="L2762" i="16"/>
  <c r="B2762" i="16"/>
  <c r="B9169" i="16"/>
  <c r="C9169" i="16"/>
  <c r="B12369" i="16"/>
  <c r="C12369" i="16"/>
  <c r="B12370" i="16"/>
  <c r="C12370" i="16"/>
  <c r="B4062" i="16"/>
  <c r="C4062" i="16"/>
  <c r="D12372" i="16"/>
  <c r="B12371" i="16"/>
  <c r="C12371" i="16"/>
  <c r="D12373" i="16"/>
  <c r="D12374" i="16"/>
  <c r="C9170" i="16"/>
  <c r="B9170" i="16"/>
  <c r="D1739" i="16"/>
  <c r="B1738" i="16"/>
  <c r="C1738" i="16"/>
  <c r="D12377" i="16"/>
  <c r="D12376" i="16"/>
  <c r="D12375" i="16"/>
  <c r="B12374" i="16"/>
  <c r="C12374" i="16"/>
  <c r="B5773" i="16"/>
  <c r="C5773" i="16"/>
  <c r="C12373" i="16"/>
  <c r="B12373" i="16"/>
  <c r="B12372" i="16"/>
  <c r="C12372" i="16"/>
  <c r="C9172" i="16"/>
  <c r="B9172" i="16"/>
  <c r="B1377" i="16"/>
  <c r="C1377" i="16"/>
  <c r="D1378" i="16"/>
  <c r="B4065" i="16"/>
  <c r="C4065" i="16"/>
  <c r="B5774" i="16"/>
  <c r="C5774" i="16"/>
  <c r="C9173" i="16"/>
  <c r="B9173" i="16"/>
  <c r="D5777" i="16"/>
  <c r="C5775" i="16"/>
  <c r="D5776" i="16"/>
  <c r="B5775" i="16"/>
  <c r="D5778" i="16"/>
  <c r="C4066" i="16"/>
  <c r="B4066" i="16"/>
  <c r="B2763" i="16"/>
  <c r="C2763" i="16"/>
  <c r="D2764" i="16"/>
  <c r="F2761" i="16"/>
  <c r="K2761" i="16"/>
  <c r="L2761" i="16"/>
  <c r="C9174" i="16"/>
  <c r="D9177" i="16"/>
  <c r="D9176" i="16"/>
  <c r="D9175" i="16"/>
  <c r="B9174" i="16"/>
  <c r="B2100" i="16"/>
  <c r="C2100" i="16"/>
  <c r="D2101" i="16"/>
  <c r="D4070" i="16"/>
  <c r="D4069" i="16"/>
  <c r="C4067" i="16"/>
  <c r="D4068" i="16"/>
  <c r="B4067" i="16"/>
  <c r="B4068" i="16"/>
  <c r="C4068" i="16"/>
  <c r="B9175" i="16"/>
  <c r="C9175" i="16"/>
  <c r="B12375" i="16"/>
  <c r="C12375" i="16"/>
  <c r="C5778" i="16"/>
  <c r="D5779" i="16"/>
  <c r="B5778" i="16"/>
  <c r="D5781" i="16"/>
  <c r="D5780" i="16"/>
  <c r="B12376" i="16"/>
  <c r="C12376" i="16"/>
  <c r="D4072" i="16"/>
  <c r="C4070" i="16"/>
  <c r="D4071" i="16"/>
  <c r="B4070" i="16"/>
  <c r="D4073" i="16"/>
  <c r="B4069" i="16"/>
  <c r="C4069" i="16"/>
  <c r="B5776" i="16"/>
  <c r="C5776" i="16"/>
  <c r="D12380" i="16"/>
  <c r="D12379" i="16"/>
  <c r="C12377" i="16"/>
  <c r="D12378" i="16"/>
  <c r="B12377" i="16"/>
  <c r="B9176" i="16"/>
  <c r="C9176" i="16"/>
  <c r="C2764" i="16"/>
  <c r="D2765" i="16"/>
  <c r="B2764" i="16"/>
  <c r="B1378" i="16"/>
  <c r="D1379" i="16"/>
  <c r="C1378" i="16"/>
  <c r="B5777" i="16"/>
  <c r="C5777" i="16"/>
  <c r="C9177" i="16"/>
  <c r="D9178" i="16"/>
  <c r="B9177" i="16"/>
  <c r="B2101" i="16"/>
  <c r="D2102" i="16"/>
  <c r="C2101" i="16"/>
  <c r="D1740" i="16"/>
  <c r="B1739" i="16"/>
  <c r="C1739" i="16"/>
  <c r="D9181" i="16"/>
  <c r="D9180" i="16"/>
  <c r="B9178" i="16"/>
  <c r="C9178" i="16"/>
  <c r="D9179" i="16"/>
  <c r="D2766" i="16"/>
  <c r="B2765" i="16"/>
  <c r="C2765" i="16"/>
  <c r="F2765" i="16"/>
  <c r="K2765" i="16"/>
  <c r="L2765" i="16"/>
  <c r="B12379" i="16"/>
  <c r="C12379" i="16"/>
  <c r="B4071" i="16"/>
  <c r="C4071" i="16"/>
  <c r="B5779" i="16"/>
  <c r="C5779" i="16"/>
  <c r="C4072" i="16"/>
  <c r="B4072" i="16"/>
  <c r="D12383" i="16"/>
  <c r="D12382" i="16"/>
  <c r="D12381" i="16"/>
  <c r="B12380" i="16"/>
  <c r="C12380" i="16"/>
  <c r="B2102" i="16"/>
  <c r="C2102" i="16"/>
  <c r="D2103" i="16"/>
  <c r="B1379" i="16"/>
  <c r="D1380" i="16"/>
  <c r="C1379" i="16"/>
  <c r="B5780" i="16"/>
  <c r="C5780" i="16"/>
  <c r="C1740" i="16"/>
  <c r="D1741" i="16"/>
  <c r="B1740" i="16"/>
  <c r="B12378" i="16"/>
  <c r="C12378" i="16"/>
  <c r="D4074" i="16"/>
  <c r="B4073" i="16"/>
  <c r="D4076" i="16"/>
  <c r="D4075" i="16"/>
  <c r="C4073" i="16"/>
  <c r="D5784" i="16"/>
  <c r="D5783" i="16"/>
  <c r="D5782" i="16"/>
  <c r="B5781" i="16"/>
  <c r="C5781" i="16"/>
  <c r="B4075" i="16"/>
  <c r="C4075" i="16"/>
  <c r="D4077" i="16"/>
  <c r="B4076" i="16"/>
  <c r="C4076" i="16"/>
  <c r="B2766" i="16"/>
  <c r="C2766" i="16"/>
  <c r="D2767" i="16"/>
  <c r="F2764" i="16"/>
  <c r="K2764" i="16"/>
  <c r="L2764" i="16"/>
  <c r="B12381" i="16"/>
  <c r="C12381" i="16"/>
  <c r="B9179" i="16"/>
  <c r="C9179" i="16"/>
  <c r="B5782" i="16"/>
  <c r="C5782" i="16"/>
  <c r="C4074" i="16"/>
  <c r="B4074" i="16"/>
  <c r="B12382" i="16"/>
  <c r="C12382" i="16"/>
  <c r="B1741" i="16"/>
  <c r="C1741" i="16"/>
  <c r="D1742" i="16"/>
  <c r="B12383" i="16"/>
  <c r="C12383" i="16"/>
  <c r="D12384" i="16"/>
  <c r="B5783" i="16"/>
  <c r="C5783" i="16"/>
  <c r="B9180" i="16"/>
  <c r="C9180" i="16"/>
  <c r="B1380" i="16"/>
  <c r="C1380" i="16"/>
  <c r="D1381" i="16"/>
  <c r="D5787" i="16"/>
  <c r="D5786" i="16"/>
  <c r="D5785" i="16"/>
  <c r="B5784" i="16"/>
  <c r="C5784" i="16"/>
  <c r="B2103" i="16"/>
  <c r="C2103" i="16"/>
  <c r="D2104" i="16"/>
  <c r="D9184" i="16"/>
  <c r="D9183" i="16"/>
  <c r="D9182" i="16"/>
  <c r="B9181" i="16"/>
  <c r="C9181" i="16"/>
  <c r="D2768" i="16"/>
  <c r="B2767" i="16"/>
  <c r="C2767" i="16"/>
  <c r="D1743" i="16"/>
  <c r="B1742" i="16"/>
  <c r="C1742" i="16"/>
  <c r="B4077" i="16"/>
  <c r="C4077" i="16"/>
  <c r="D4078" i="16"/>
  <c r="D4080" i="16"/>
  <c r="D4079" i="16"/>
  <c r="B2104" i="16"/>
  <c r="C2104" i="16"/>
  <c r="D2105" i="16"/>
  <c r="C9182" i="16"/>
  <c r="B9182" i="16"/>
  <c r="D1382" i="16"/>
  <c r="B1381" i="16"/>
  <c r="C1381" i="16"/>
  <c r="B5785" i="16"/>
  <c r="C5785" i="16"/>
  <c r="B9183" i="16"/>
  <c r="C9183" i="16"/>
  <c r="C5786" i="16"/>
  <c r="B5786" i="16"/>
  <c r="D9186" i="16"/>
  <c r="D9185" i="16"/>
  <c r="B9184" i="16"/>
  <c r="C9184" i="16"/>
  <c r="D9187" i="16"/>
  <c r="D5789" i="16"/>
  <c r="C5787" i="16"/>
  <c r="D5788" i="16"/>
  <c r="B5787" i="16"/>
  <c r="D5790" i="16"/>
  <c r="D12385" i="16"/>
  <c r="D12387" i="16"/>
  <c r="D12386" i="16"/>
  <c r="B12384" i="16"/>
  <c r="C12384" i="16"/>
  <c r="B5789" i="16"/>
  <c r="C5789" i="16"/>
  <c r="D2106" i="16"/>
  <c r="B2105" i="16"/>
  <c r="C2105" i="16"/>
  <c r="D1744" i="16"/>
  <c r="B1743" i="16"/>
  <c r="C1743" i="16"/>
  <c r="B9185" i="16"/>
  <c r="C9185" i="16"/>
  <c r="D9188" i="16"/>
  <c r="B9187" i="16"/>
  <c r="D9190" i="16"/>
  <c r="D9189" i="16"/>
  <c r="C9187" i="16"/>
  <c r="C12385" i="16"/>
  <c r="B12385" i="16"/>
  <c r="B9186" i="16"/>
  <c r="C9186" i="16"/>
  <c r="B1382" i="16"/>
  <c r="C1382" i="16"/>
  <c r="D1383" i="16"/>
  <c r="B4079" i="16"/>
  <c r="C4079" i="16"/>
  <c r="B12386" i="16"/>
  <c r="C12386" i="16"/>
  <c r="D12390" i="16"/>
  <c r="D12389" i="16"/>
  <c r="D12388" i="16"/>
  <c r="B12387" i="16"/>
  <c r="C12387" i="16"/>
  <c r="C5790" i="16"/>
  <c r="D5791" i="16"/>
  <c r="B5790" i="16"/>
  <c r="D5793" i="16"/>
  <c r="D5792" i="16"/>
  <c r="B5788" i="16"/>
  <c r="C5788" i="16"/>
  <c r="D4083" i="16"/>
  <c r="D4082" i="16"/>
  <c r="D4081" i="16"/>
  <c r="B4080" i="16"/>
  <c r="C4080" i="16"/>
  <c r="D2769" i="16"/>
  <c r="F2768" i="16"/>
  <c r="K2768" i="16"/>
  <c r="L2768" i="16"/>
  <c r="B2768" i="16"/>
  <c r="C2768" i="16"/>
  <c r="C4078" i="16"/>
  <c r="B4078" i="16"/>
  <c r="D4086" i="16"/>
  <c r="D4085" i="16"/>
  <c r="D4084" i="16"/>
  <c r="B4083" i="16"/>
  <c r="C4083" i="16"/>
  <c r="D1745" i="16"/>
  <c r="B1744" i="16"/>
  <c r="C1744" i="16"/>
  <c r="D1384" i="16"/>
  <c r="B1383" i="16"/>
  <c r="C1383" i="16"/>
  <c r="B9189" i="16"/>
  <c r="C9189" i="16"/>
  <c r="B12388" i="16"/>
  <c r="C12388" i="16"/>
  <c r="D9193" i="16"/>
  <c r="D9192" i="16"/>
  <c r="D9191" i="16"/>
  <c r="B9190" i="16"/>
  <c r="C9190" i="16"/>
  <c r="C2769" i="16"/>
  <c r="B2769" i="16"/>
  <c r="D2770" i="16"/>
  <c r="F2767" i="16"/>
  <c r="K2767" i="16"/>
  <c r="L2767" i="16"/>
  <c r="B5792" i="16"/>
  <c r="C5792" i="16"/>
  <c r="B12389" i="16"/>
  <c r="C12389" i="16"/>
  <c r="D2107" i="16"/>
  <c r="B2106" i="16"/>
  <c r="C2106" i="16"/>
  <c r="D12393" i="16"/>
  <c r="D12392" i="16"/>
  <c r="D12391" i="16"/>
  <c r="B12390" i="16"/>
  <c r="C12390" i="16"/>
  <c r="C9188" i="16"/>
  <c r="B9188" i="16"/>
  <c r="B4082" i="16"/>
  <c r="C4082" i="16"/>
  <c r="D5796" i="16"/>
  <c r="D5795" i="16"/>
  <c r="D5794" i="16"/>
  <c r="B5793" i="16"/>
  <c r="C5793" i="16"/>
  <c r="B4081" i="16"/>
  <c r="C4081" i="16"/>
  <c r="C5791" i="16"/>
  <c r="B5791" i="16"/>
  <c r="D12395" i="16"/>
  <c r="D12394" i="16"/>
  <c r="B12393" i="16"/>
  <c r="C12393" i="16"/>
  <c r="D12396" i="16"/>
  <c r="B2770" i="16"/>
  <c r="C2770" i="16"/>
  <c r="D2771" i="16"/>
  <c r="B1745" i="16"/>
  <c r="C1745" i="16"/>
  <c r="D1746" i="16"/>
  <c r="C2107" i="16"/>
  <c r="B2107" i="16"/>
  <c r="D2108" i="16"/>
  <c r="C5794" i="16"/>
  <c r="B5794" i="16"/>
  <c r="B4084" i="16"/>
  <c r="C4084" i="16"/>
  <c r="B12391" i="16"/>
  <c r="C12391" i="16"/>
  <c r="B9191" i="16"/>
  <c r="C9191" i="16"/>
  <c r="D9196" i="16"/>
  <c r="D9195" i="16"/>
  <c r="D9194" i="16"/>
  <c r="B9193" i="16"/>
  <c r="C9193" i="16"/>
  <c r="C5795" i="16"/>
  <c r="B5795" i="16"/>
  <c r="D1385" i="16"/>
  <c r="C1384" i="16"/>
  <c r="B1384" i="16"/>
  <c r="B4085" i="16"/>
  <c r="C4085" i="16"/>
  <c r="D5799" i="16"/>
  <c r="D5798" i="16"/>
  <c r="D5797" i="16"/>
  <c r="B5796" i="16"/>
  <c r="C5796" i="16"/>
  <c r="C12392" i="16"/>
  <c r="B12392" i="16"/>
  <c r="B9192" i="16"/>
  <c r="C9192" i="16"/>
  <c r="D4088" i="16"/>
  <c r="D4087" i="16"/>
  <c r="B4086" i="16"/>
  <c r="C4086" i="16"/>
  <c r="D4089" i="16"/>
  <c r="B4087" i="16"/>
  <c r="C4087" i="16"/>
  <c r="B5797" i="16"/>
  <c r="C5797" i="16"/>
  <c r="C1385" i="16"/>
  <c r="B1385" i="16"/>
  <c r="D1386" i="16"/>
  <c r="B2108" i="16"/>
  <c r="C2108" i="16"/>
  <c r="D2109" i="16"/>
  <c r="D9198" i="16"/>
  <c r="D9197" i="16"/>
  <c r="B9196" i="16"/>
  <c r="C9196" i="16"/>
  <c r="D9199" i="16"/>
  <c r="C4088" i="16"/>
  <c r="B4088" i="16"/>
  <c r="D1747" i="16"/>
  <c r="B1746" i="16"/>
  <c r="C1746" i="16"/>
  <c r="C5798" i="16"/>
  <c r="B5798" i="16"/>
  <c r="D5801" i="16"/>
  <c r="C5799" i="16"/>
  <c r="D5800" i="16"/>
  <c r="B5799" i="16"/>
  <c r="D5802" i="16"/>
  <c r="B9194" i="16"/>
  <c r="C9194" i="16"/>
  <c r="B12394" i="16"/>
  <c r="C12394" i="16"/>
  <c r="D12397" i="16"/>
  <c r="B12396" i="16"/>
  <c r="D12399" i="16"/>
  <c r="D12398" i="16"/>
  <c r="C12396" i="16"/>
  <c r="D4090" i="16"/>
  <c r="B4089" i="16"/>
  <c r="C4089" i="16"/>
  <c r="D4092" i="16"/>
  <c r="D4091" i="16"/>
  <c r="B9195" i="16"/>
  <c r="C9195" i="16"/>
  <c r="D2772" i="16"/>
  <c r="B2771" i="16"/>
  <c r="C2771" i="16"/>
  <c r="C12395" i="16"/>
  <c r="B12395" i="16"/>
  <c r="B5801" i="16"/>
  <c r="C5801" i="16"/>
  <c r="D9200" i="16"/>
  <c r="B9199" i="16"/>
  <c r="C9199" i="16"/>
  <c r="D9202" i="16"/>
  <c r="D9201" i="16"/>
  <c r="B1386" i="16"/>
  <c r="C1386" i="16"/>
  <c r="D1387" i="16"/>
  <c r="D4095" i="16"/>
  <c r="D4094" i="16"/>
  <c r="D4093" i="16"/>
  <c r="B4092" i="16"/>
  <c r="C4092" i="16"/>
  <c r="C12397" i="16"/>
  <c r="B12397" i="16"/>
  <c r="B2772" i="16"/>
  <c r="D2773" i="16"/>
  <c r="C2772" i="16"/>
  <c r="F2770" i="16"/>
  <c r="K2770" i="16"/>
  <c r="L2770" i="16"/>
  <c r="B4090" i="16"/>
  <c r="C4090" i="16"/>
  <c r="C9197" i="16"/>
  <c r="B9197" i="16"/>
  <c r="B12398" i="16"/>
  <c r="C12398" i="16"/>
  <c r="C5802" i="16"/>
  <c r="D5803" i="16"/>
  <c r="B5802" i="16"/>
  <c r="D5805" i="16"/>
  <c r="D5804" i="16"/>
  <c r="C9198" i="16"/>
  <c r="B9198" i="16"/>
  <c r="F2771" i="16"/>
  <c r="K2771" i="16"/>
  <c r="L2771" i="16"/>
  <c r="D12402" i="16"/>
  <c r="D12401" i="16"/>
  <c r="D12400" i="16"/>
  <c r="B12399" i="16"/>
  <c r="C12399" i="16"/>
  <c r="D1748" i="16"/>
  <c r="B1747" i="16"/>
  <c r="C1747" i="16"/>
  <c r="B4091" i="16"/>
  <c r="C4091" i="16"/>
  <c r="B5800" i="16"/>
  <c r="C5800" i="16"/>
  <c r="B2109" i="16"/>
  <c r="C2109" i="16"/>
  <c r="D2110" i="16"/>
  <c r="D5808" i="16"/>
  <c r="D5807" i="16"/>
  <c r="D5806" i="16"/>
  <c r="B5805" i="16"/>
  <c r="C5805" i="16"/>
  <c r="B12400" i="16"/>
  <c r="C12400" i="16"/>
  <c r="C4093" i="16"/>
  <c r="B4093" i="16"/>
  <c r="B9201" i="16"/>
  <c r="C9201" i="16"/>
  <c r="B12401" i="16"/>
  <c r="C12401" i="16"/>
  <c r="B5803" i="16"/>
  <c r="C5803" i="16"/>
  <c r="D9205" i="16"/>
  <c r="D9204" i="16"/>
  <c r="D9203" i="16"/>
  <c r="B9202" i="16"/>
  <c r="C9202" i="16"/>
  <c r="D12405" i="16"/>
  <c r="D12404" i="16"/>
  <c r="C12402" i="16"/>
  <c r="D12403" i="16"/>
  <c r="B12402" i="16"/>
  <c r="C4094" i="16"/>
  <c r="B4094" i="16"/>
  <c r="D2774" i="16"/>
  <c r="B2773" i="16"/>
  <c r="C2773" i="16"/>
  <c r="D4098" i="16"/>
  <c r="D4097" i="16"/>
  <c r="D4096" i="16"/>
  <c r="B4095" i="16"/>
  <c r="C4095" i="16"/>
  <c r="B9200" i="16"/>
  <c r="C9200" i="16"/>
  <c r="C1748" i="16"/>
  <c r="D1749" i="16"/>
  <c r="B1748" i="16"/>
  <c r="B1387" i="16"/>
  <c r="D1388" i="16"/>
  <c r="C1387" i="16"/>
  <c r="B5804" i="16"/>
  <c r="C5804" i="16"/>
  <c r="C2110" i="16"/>
  <c r="B2110" i="16"/>
  <c r="D2111" i="16"/>
  <c r="D1750" i="16"/>
  <c r="B1749" i="16"/>
  <c r="C1749" i="16"/>
  <c r="D4100" i="16"/>
  <c r="D4099" i="16"/>
  <c r="B4098" i="16"/>
  <c r="C4098" i="16"/>
  <c r="D4101" i="16"/>
  <c r="B12403" i="16"/>
  <c r="C12403" i="16"/>
  <c r="D9208" i="16"/>
  <c r="D9207" i="16"/>
  <c r="D9206" i="16"/>
  <c r="B9205" i="16"/>
  <c r="C9205" i="16"/>
  <c r="C12404" i="16"/>
  <c r="B12404" i="16"/>
  <c r="C5806" i="16"/>
  <c r="B5806" i="16"/>
  <c r="B1388" i="16"/>
  <c r="C1388" i="16"/>
  <c r="D1389" i="16"/>
  <c r="B4096" i="16"/>
  <c r="C4096" i="16"/>
  <c r="B9203" i="16"/>
  <c r="C9203" i="16"/>
  <c r="D2775" i="16"/>
  <c r="B2774" i="16"/>
  <c r="C2774" i="16"/>
  <c r="B5807" i="16"/>
  <c r="C5807" i="16"/>
  <c r="D12407" i="16"/>
  <c r="D12406" i="16"/>
  <c r="B12405" i="16"/>
  <c r="C12405" i="16"/>
  <c r="D12408" i="16"/>
  <c r="D2112" i="16"/>
  <c r="B2111" i="16"/>
  <c r="C2111" i="16"/>
  <c r="B4097" i="16"/>
  <c r="C4097" i="16"/>
  <c r="B9204" i="16"/>
  <c r="C9204" i="16"/>
  <c r="D5811" i="16"/>
  <c r="D5810" i="16"/>
  <c r="C5808" i="16"/>
  <c r="D5809" i="16"/>
  <c r="B5808" i="16"/>
  <c r="D4102" i="16"/>
  <c r="B4101" i="16"/>
  <c r="C4101" i="16"/>
  <c r="D4104" i="16"/>
  <c r="D4103" i="16"/>
  <c r="B1389" i="16"/>
  <c r="C1389" i="16"/>
  <c r="D1390" i="16"/>
  <c r="B9206" i="16"/>
  <c r="C9206" i="16"/>
  <c r="B4099" i="16"/>
  <c r="C4099" i="16"/>
  <c r="D2776" i="16"/>
  <c r="B2775" i="16"/>
  <c r="C2775" i="16"/>
  <c r="F2773" i="16"/>
  <c r="K2773" i="16"/>
  <c r="L2773" i="16"/>
  <c r="B9207" i="16"/>
  <c r="C9207" i="16"/>
  <c r="B4100" i="16"/>
  <c r="C4100" i="16"/>
  <c r="B2112" i="16"/>
  <c r="C2112" i="16"/>
  <c r="D2113" i="16"/>
  <c r="C5810" i="16"/>
  <c r="B5810" i="16"/>
  <c r="D12411" i="16"/>
  <c r="D12410" i="16"/>
  <c r="D12409" i="16"/>
  <c r="B12408" i="16"/>
  <c r="C12408" i="16"/>
  <c r="B12406" i="16"/>
  <c r="C12406" i="16"/>
  <c r="F2774" i="16"/>
  <c r="K2774" i="16"/>
  <c r="L2774" i="16"/>
  <c r="D9210" i="16"/>
  <c r="D9209" i="16"/>
  <c r="B9208" i="16"/>
  <c r="C9208" i="16"/>
  <c r="D9211" i="16"/>
  <c r="B5809" i="16"/>
  <c r="C5809" i="16"/>
  <c r="D5813" i="16"/>
  <c r="D5812" i="16"/>
  <c r="B5811" i="16"/>
  <c r="C5811" i="16"/>
  <c r="D5814" i="16"/>
  <c r="B12407" i="16"/>
  <c r="C12407" i="16"/>
  <c r="C1750" i="16"/>
  <c r="D1751" i="16"/>
  <c r="B1750" i="16"/>
  <c r="B1390" i="16"/>
  <c r="C1390" i="16"/>
  <c r="D1391" i="16"/>
  <c r="D2114" i="16"/>
  <c r="B2113" i="16"/>
  <c r="C2113" i="16"/>
  <c r="D9212" i="16"/>
  <c r="B9211" i="16"/>
  <c r="C9211" i="16"/>
  <c r="D9214" i="16"/>
  <c r="D9213" i="16"/>
  <c r="D5815" i="16"/>
  <c r="B5814" i="16"/>
  <c r="C5814" i="16"/>
  <c r="D5817" i="16"/>
  <c r="D5816" i="16"/>
  <c r="D2777" i="16"/>
  <c r="B2776" i="16"/>
  <c r="C2776" i="16"/>
  <c r="B4103" i="16"/>
  <c r="C4103" i="16"/>
  <c r="D4107" i="16"/>
  <c r="D4106" i="16"/>
  <c r="B4104" i="16"/>
  <c r="C4104" i="16"/>
  <c r="D4105" i="16"/>
  <c r="B9209" i="16"/>
  <c r="C9209" i="16"/>
  <c r="B12409" i="16"/>
  <c r="C12409" i="16"/>
  <c r="C5812" i="16"/>
  <c r="B5812" i="16"/>
  <c r="B12410" i="16"/>
  <c r="C12410" i="16"/>
  <c r="B9210" i="16"/>
  <c r="C9210" i="16"/>
  <c r="D12412" i="16"/>
  <c r="B12411" i="16"/>
  <c r="C12411" i="16"/>
  <c r="B4102" i="16"/>
  <c r="C4102" i="16"/>
  <c r="B1751" i="16"/>
  <c r="C1751" i="16"/>
  <c r="D1752" i="16"/>
  <c r="B5813" i="16"/>
  <c r="C5813" i="16"/>
  <c r="B4106" i="16"/>
  <c r="C4106" i="16"/>
  <c r="B5816" i="16"/>
  <c r="C5816" i="16"/>
  <c r="D4110" i="16"/>
  <c r="D4109" i="16"/>
  <c r="C4107" i="16"/>
  <c r="D4108" i="16"/>
  <c r="B4107" i="16"/>
  <c r="D5820" i="16"/>
  <c r="D5819" i="16"/>
  <c r="D5818" i="16"/>
  <c r="B5817" i="16"/>
  <c r="C5817" i="16"/>
  <c r="C9212" i="16"/>
  <c r="B9212" i="16"/>
  <c r="B5815" i="16"/>
  <c r="C5815" i="16"/>
  <c r="D2115" i="16"/>
  <c r="C2114" i="16"/>
  <c r="B2114" i="16"/>
  <c r="D12415" i="16"/>
  <c r="D12414" i="16"/>
  <c r="C12412" i="16"/>
  <c r="B12412" i="16"/>
  <c r="D12413" i="16"/>
  <c r="B1752" i="16"/>
  <c r="C1752" i="16"/>
  <c r="D1753" i="16"/>
  <c r="D1392" i="16"/>
  <c r="B1391" i="16"/>
  <c r="C1391" i="16"/>
  <c r="B2777" i="16"/>
  <c r="C2777" i="16"/>
  <c r="D2778" i="16"/>
  <c r="B9213" i="16"/>
  <c r="C9213" i="16"/>
  <c r="B4105" i="16"/>
  <c r="C4105" i="16"/>
  <c r="D9217" i="16"/>
  <c r="D9216" i="16"/>
  <c r="D9215" i="16"/>
  <c r="B9214" i="16"/>
  <c r="C9214" i="16"/>
  <c r="B4108" i="16"/>
  <c r="C4108" i="16"/>
  <c r="D12417" i="16"/>
  <c r="D12416" i="16"/>
  <c r="B12415" i="16"/>
  <c r="C12415" i="16"/>
  <c r="D12418" i="16"/>
  <c r="C4109" i="16"/>
  <c r="B4109" i="16"/>
  <c r="D1754" i="16"/>
  <c r="B1753" i="16"/>
  <c r="C1753" i="16"/>
  <c r="B5818" i="16"/>
  <c r="C5818" i="16"/>
  <c r="D4112" i="16"/>
  <c r="C4110" i="16"/>
  <c r="D4111" i="16"/>
  <c r="B4110" i="16"/>
  <c r="D4113" i="16"/>
  <c r="D2779" i="16"/>
  <c r="B2778" i="16"/>
  <c r="C2778" i="16"/>
  <c r="F2776" i="16"/>
  <c r="K2776" i="16"/>
  <c r="L2776" i="16"/>
  <c r="C2115" i="16"/>
  <c r="B2115" i="16"/>
  <c r="D2116" i="16"/>
  <c r="B5819" i="16"/>
  <c r="C5819" i="16"/>
  <c r="D1393" i="16"/>
  <c r="B1392" i="16"/>
  <c r="C1392" i="16"/>
  <c r="B9215" i="16"/>
  <c r="C9215" i="16"/>
  <c r="C12413" i="16"/>
  <c r="B12413" i="16"/>
  <c r="D5821" i="16"/>
  <c r="B5820" i="16"/>
  <c r="C5820" i="16"/>
  <c r="B12414" i="16"/>
  <c r="C12414" i="16"/>
  <c r="B9216" i="16"/>
  <c r="C9216" i="16"/>
  <c r="D9220" i="16"/>
  <c r="D9219" i="16"/>
  <c r="D9218" i="16"/>
  <c r="B9217" i="16"/>
  <c r="C9217" i="16"/>
  <c r="F2777" i="16"/>
  <c r="K2777" i="16"/>
  <c r="L2777" i="16"/>
  <c r="B4112" i="16"/>
  <c r="C4112" i="16"/>
  <c r="D12419" i="16"/>
  <c r="B12418" i="16"/>
  <c r="C12418" i="16"/>
  <c r="D12421" i="16"/>
  <c r="D12420" i="16"/>
  <c r="C9218" i="16"/>
  <c r="B9218" i="16"/>
  <c r="D5822" i="16"/>
  <c r="D5824" i="16"/>
  <c r="D5823" i="16"/>
  <c r="B5821" i="16"/>
  <c r="C5821" i="16"/>
  <c r="B1393" i="16"/>
  <c r="C1393" i="16"/>
  <c r="D1394" i="16"/>
  <c r="D2780" i="16"/>
  <c r="B2779" i="16"/>
  <c r="C2779" i="16"/>
  <c r="B12416" i="16"/>
  <c r="C12416" i="16"/>
  <c r="C9219" i="16"/>
  <c r="B9219" i="16"/>
  <c r="D9222" i="16"/>
  <c r="D9221" i="16"/>
  <c r="B9220" i="16"/>
  <c r="C9220" i="16"/>
  <c r="D9223" i="16"/>
  <c r="C4113" i="16"/>
  <c r="D4114" i="16"/>
  <c r="B4113" i="16"/>
  <c r="D4116" i="16"/>
  <c r="D4115" i="16"/>
  <c r="B12417" i="16"/>
  <c r="C12417" i="16"/>
  <c r="B1754" i="16"/>
  <c r="C1754" i="16"/>
  <c r="D1755" i="16"/>
  <c r="B2116" i="16"/>
  <c r="C2116" i="16"/>
  <c r="D2117" i="16"/>
  <c r="B4111" i="16"/>
  <c r="C4111" i="16"/>
  <c r="B12420" i="16"/>
  <c r="C12420" i="16"/>
  <c r="D12424" i="16"/>
  <c r="D12422" i="16"/>
  <c r="B12421" i="16"/>
  <c r="C12421" i="16"/>
  <c r="D12423" i="16"/>
  <c r="C9221" i="16"/>
  <c r="B9221" i="16"/>
  <c r="B5823" i="16"/>
  <c r="C5823" i="16"/>
  <c r="B12419" i="16"/>
  <c r="C12419" i="16"/>
  <c r="B2117" i="16"/>
  <c r="C2117" i="16"/>
  <c r="D2118" i="16"/>
  <c r="B4115" i="16"/>
  <c r="C4115" i="16"/>
  <c r="D2781" i="16"/>
  <c r="B2780" i="16"/>
  <c r="C2780" i="16"/>
  <c r="D5827" i="16"/>
  <c r="D5826" i="16"/>
  <c r="D5825" i="16"/>
  <c r="B5824" i="16"/>
  <c r="C5824" i="16"/>
  <c r="D1756" i="16"/>
  <c r="B1755" i="16"/>
  <c r="C1755" i="16"/>
  <c r="B4114" i="16"/>
  <c r="C4114" i="16"/>
  <c r="D4119" i="16"/>
  <c r="D4118" i="16"/>
  <c r="B4116" i="16"/>
  <c r="C4116" i="16"/>
  <c r="D4117" i="16"/>
  <c r="B9222" i="16"/>
  <c r="C9222" i="16"/>
  <c r="C5822" i="16"/>
  <c r="B5822" i="16"/>
  <c r="D9224" i="16"/>
  <c r="B9223" i="16"/>
  <c r="D9226" i="16"/>
  <c r="D9225" i="16"/>
  <c r="C9223" i="16"/>
  <c r="B1394" i="16"/>
  <c r="C1394" i="16"/>
  <c r="D1395" i="16"/>
  <c r="B5826" i="16"/>
  <c r="C5826" i="16"/>
  <c r="D5830" i="16"/>
  <c r="D5829" i="16"/>
  <c r="D5828" i="16"/>
  <c r="B5827" i="16"/>
  <c r="C5827" i="16"/>
  <c r="C2118" i="16"/>
  <c r="B2118" i="16"/>
  <c r="D2119" i="16"/>
  <c r="B12423" i="16"/>
  <c r="C12423" i="16"/>
  <c r="B2781" i="16"/>
  <c r="D2782" i="16"/>
  <c r="C2781" i="16"/>
  <c r="F2779" i="16"/>
  <c r="K2779" i="16"/>
  <c r="L2779" i="16"/>
  <c r="B12422" i="16"/>
  <c r="C12422" i="16"/>
  <c r="D1757" i="16"/>
  <c r="B1756" i="16"/>
  <c r="C1756" i="16"/>
  <c r="B9225" i="16"/>
  <c r="C9225" i="16"/>
  <c r="F2780" i="16"/>
  <c r="K2780" i="16"/>
  <c r="L2780" i="16"/>
  <c r="D12427" i="16"/>
  <c r="D12426" i="16"/>
  <c r="D12425" i="16"/>
  <c r="B12424" i="16"/>
  <c r="C12424" i="16"/>
  <c r="B4117" i="16"/>
  <c r="C4117" i="16"/>
  <c r="C9224" i="16"/>
  <c r="B9224" i="16"/>
  <c r="B4118" i="16"/>
  <c r="C4118" i="16"/>
  <c r="B5825" i="16"/>
  <c r="C5825" i="16"/>
  <c r="D9229" i="16"/>
  <c r="D9228" i="16"/>
  <c r="C9226" i="16"/>
  <c r="D9227" i="16"/>
  <c r="B9226" i="16"/>
  <c r="B1395" i="16"/>
  <c r="D1396" i="16"/>
  <c r="C1395" i="16"/>
  <c r="D4120" i="16"/>
  <c r="B4119" i="16"/>
  <c r="C4119" i="16"/>
  <c r="D2783" i="16"/>
  <c r="B2782" i="16"/>
  <c r="C2782" i="16"/>
  <c r="B5828" i="16"/>
  <c r="C5828" i="16"/>
  <c r="B9228" i="16"/>
  <c r="C9228" i="16"/>
  <c r="B12425" i="16"/>
  <c r="C12425" i="16"/>
  <c r="B5829" i="16"/>
  <c r="C5829" i="16"/>
  <c r="D9232" i="16"/>
  <c r="D9231" i="16"/>
  <c r="C9229" i="16"/>
  <c r="D9230" i="16"/>
  <c r="B9229" i="16"/>
  <c r="B1757" i="16"/>
  <c r="C1757" i="16"/>
  <c r="D1758" i="16"/>
  <c r="D5832" i="16"/>
  <c r="D5831" i="16"/>
  <c r="B5830" i="16"/>
  <c r="C5830" i="16"/>
  <c r="D5833" i="16"/>
  <c r="B12426" i="16"/>
  <c r="C12426" i="16"/>
  <c r="C2119" i="16"/>
  <c r="B2119" i="16"/>
  <c r="D2120" i="16"/>
  <c r="D4121" i="16"/>
  <c r="D4123" i="16"/>
  <c r="D4122" i="16"/>
  <c r="B4120" i="16"/>
  <c r="C4120" i="16"/>
  <c r="B1396" i="16"/>
  <c r="C1396" i="16"/>
  <c r="D1397" i="16"/>
  <c r="B9227" i="16"/>
  <c r="C9227" i="16"/>
  <c r="D12429" i="16"/>
  <c r="D12428" i="16"/>
  <c r="B12427" i="16"/>
  <c r="C12427" i="16"/>
  <c r="D12430" i="16"/>
  <c r="B9230" i="16"/>
  <c r="C9230" i="16"/>
  <c r="B5831" i="16"/>
  <c r="C5831" i="16"/>
  <c r="B2120" i="16"/>
  <c r="C2120" i="16"/>
  <c r="D2121" i="16"/>
  <c r="C9231" i="16"/>
  <c r="B9231" i="16"/>
  <c r="D4126" i="16"/>
  <c r="D4125" i="16"/>
  <c r="D4124" i="16"/>
  <c r="B4123" i="16"/>
  <c r="C4123" i="16"/>
  <c r="C12430" i="16"/>
  <c r="D12433" i="16"/>
  <c r="D12432" i="16"/>
  <c r="D12431" i="16"/>
  <c r="B12430" i="16"/>
  <c r="C5832" i="16"/>
  <c r="B5832" i="16"/>
  <c r="D9234" i="16"/>
  <c r="C9232" i="16"/>
  <c r="D9233" i="16"/>
  <c r="B9232" i="16"/>
  <c r="D9235" i="16"/>
  <c r="B1758" i="16"/>
  <c r="C1758" i="16"/>
  <c r="D1759" i="16"/>
  <c r="B1397" i="16"/>
  <c r="C1397" i="16"/>
  <c r="D1398" i="16"/>
  <c r="C12428" i="16"/>
  <c r="B12428" i="16"/>
  <c r="B4121" i="16"/>
  <c r="C4121" i="16"/>
  <c r="B12429" i="16"/>
  <c r="C12429" i="16"/>
  <c r="B4122" i="16"/>
  <c r="C4122" i="16"/>
  <c r="D5834" i="16"/>
  <c r="B5833" i="16"/>
  <c r="D5836" i="16"/>
  <c r="D5835" i="16"/>
  <c r="C5833" i="16"/>
  <c r="D2784" i="16"/>
  <c r="B2783" i="16"/>
  <c r="C2783" i="16"/>
  <c r="B1398" i="16"/>
  <c r="C1398" i="16"/>
  <c r="D1399" i="16"/>
  <c r="B9233" i="16"/>
  <c r="C9233" i="16"/>
  <c r="D12434" i="16"/>
  <c r="B12433" i="16"/>
  <c r="C12433" i="16"/>
  <c r="D2122" i="16"/>
  <c r="B2121" i="16"/>
  <c r="C2121" i="16"/>
  <c r="B9234" i="16"/>
  <c r="C9234" i="16"/>
  <c r="D1760" i="16"/>
  <c r="B1759" i="16"/>
  <c r="C1759" i="16"/>
  <c r="B4124" i="16"/>
  <c r="C4124" i="16"/>
  <c r="D2785" i="16"/>
  <c r="B2784" i="16"/>
  <c r="C2784" i="16"/>
  <c r="F2782" i="16"/>
  <c r="K2782" i="16"/>
  <c r="L2782" i="16"/>
  <c r="B5835" i="16"/>
  <c r="C5835" i="16"/>
  <c r="B4125" i="16"/>
  <c r="C4125" i="16"/>
  <c r="D5839" i="16"/>
  <c r="D5838" i="16"/>
  <c r="D5837" i="16"/>
  <c r="B5836" i="16"/>
  <c r="C5836" i="16"/>
  <c r="D9236" i="16"/>
  <c r="B9235" i="16"/>
  <c r="D9238" i="16"/>
  <c r="D9237" i="16"/>
  <c r="C9235" i="16"/>
  <c r="B12431" i="16"/>
  <c r="C12431" i="16"/>
  <c r="D4129" i="16"/>
  <c r="D4128" i="16"/>
  <c r="D4127" i="16"/>
  <c r="B4126" i="16"/>
  <c r="C4126" i="16"/>
  <c r="F2783" i="16"/>
  <c r="K2783" i="16"/>
  <c r="L2783" i="16"/>
  <c r="B5834" i="16"/>
  <c r="C5834" i="16"/>
  <c r="B12432" i="16"/>
  <c r="C12432" i="16"/>
  <c r="B9236" i="16"/>
  <c r="C9236" i="16"/>
  <c r="D4131" i="16"/>
  <c r="D4130" i="16"/>
  <c r="B4129" i="16"/>
  <c r="C4129" i="16"/>
  <c r="D4132" i="16"/>
  <c r="B1760" i="16"/>
  <c r="C1760" i="16"/>
  <c r="D1761" i="16"/>
  <c r="D12437" i="16"/>
  <c r="D12436" i="16"/>
  <c r="D12435" i="16"/>
  <c r="B12434" i="16"/>
  <c r="C12434" i="16"/>
  <c r="B5837" i="16"/>
  <c r="C5837" i="16"/>
  <c r="C5838" i="16"/>
  <c r="B5838" i="16"/>
  <c r="D2786" i="16"/>
  <c r="B2785" i="16"/>
  <c r="C2785" i="16"/>
  <c r="B9237" i="16"/>
  <c r="C9237" i="16"/>
  <c r="D5842" i="16"/>
  <c r="D5841" i="16"/>
  <c r="D5840" i="16"/>
  <c r="B5839" i="16"/>
  <c r="C5839" i="16"/>
  <c r="C1399" i="16"/>
  <c r="D1400" i="16"/>
  <c r="B1399" i="16"/>
  <c r="B4127" i="16"/>
  <c r="C4127" i="16"/>
  <c r="D2123" i="16"/>
  <c r="B2122" i="16"/>
  <c r="C2122" i="16"/>
  <c r="B4128" i="16"/>
  <c r="C4128" i="16"/>
  <c r="D9241" i="16"/>
  <c r="D9240" i="16"/>
  <c r="D9239" i="16"/>
  <c r="B9238" i="16"/>
  <c r="C9238" i="16"/>
  <c r="D1401" i="16"/>
  <c r="B1400" i="16"/>
  <c r="C1400" i="16"/>
  <c r="D4133" i="16"/>
  <c r="B4132" i="16"/>
  <c r="D4135" i="16"/>
  <c r="D4134" i="16"/>
  <c r="C4132" i="16"/>
  <c r="B4130" i="16"/>
  <c r="C4130" i="16"/>
  <c r="B12435" i="16"/>
  <c r="C12435" i="16"/>
  <c r="B2123" i="16"/>
  <c r="C2123" i="16"/>
  <c r="D2124" i="16"/>
  <c r="C2786" i="16"/>
  <c r="D2787" i="16"/>
  <c r="B2786" i="16"/>
  <c r="F2786" i="16"/>
  <c r="K2786" i="16"/>
  <c r="L2786" i="16"/>
  <c r="B12436" i="16"/>
  <c r="C12436" i="16"/>
  <c r="B9239" i="16"/>
  <c r="C9239" i="16"/>
  <c r="C5841" i="16"/>
  <c r="B5841" i="16"/>
  <c r="D12440" i="16"/>
  <c r="D12439" i="16"/>
  <c r="D12438" i="16"/>
  <c r="B12437" i="16"/>
  <c r="C12437" i="16"/>
  <c r="B4131" i="16"/>
  <c r="C4131" i="16"/>
  <c r="B5840" i="16"/>
  <c r="C5840" i="16"/>
  <c r="B9240" i="16"/>
  <c r="C9240" i="16"/>
  <c r="D5844" i="16"/>
  <c r="D5843" i="16"/>
  <c r="B5842" i="16"/>
  <c r="C5842" i="16"/>
  <c r="D5845" i="16"/>
  <c r="D9244" i="16"/>
  <c r="D9243" i="16"/>
  <c r="D9242" i="16"/>
  <c r="B9241" i="16"/>
  <c r="C9241" i="16"/>
  <c r="C1761" i="16"/>
  <c r="D1762" i="16"/>
  <c r="B1761" i="16"/>
  <c r="D1763" i="16"/>
  <c r="B1762" i="16"/>
  <c r="C1762" i="16"/>
  <c r="B5843" i="16"/>
  <c r="C5843" i="16"/>
  <c r="B2124" i="16"/>
  <c r="C2124" i="16"/>
  <c r="D2125" i="16"/>
  <c r="B4134" i="16"/>
  <c r="C4134" i="16"/>
  <c r="D4138" i="16"/>
  <c r="D4137" i="16"/>
  <c r="D4136" i="16"/>
  <c r="B4135" i="16"/>
  <c r="C4135" i="16"/>
  <c r="C9242" i="16"/>
  <c r="B9242" i="16"/>
  <c r="C4133" i="16"/>
  <c r="B4133" i="16"/>
  <c r="B5844" i="16"/>
  <c r="C5844" i="16"/>
  <c r="D9246" i="16"/>
  <c r="C9244" i="16"/>
  <c r="D9245" i="16"/>
  <c r="B9244" i="16"/>
  <c r="D9247" i="16"/>
  <c r="D12442" i="16"/>
  <c r="D12441" i="16"/>
  <c r="B12440" i="16"/>
  <c r="C12440" i="16"/>
  <c r="D12443" i="16"/>
  <c r="B12438" i="16"/>
  <c r="C12438" i="16"/>
  <c r="B9243" i="16"/>
  <c r="C9243" i="16"/>
  <c r="B12439" i="16"/>
  <c r="C12439" i="16"/>
  <c r="D5846" i="16"/>
  <c r="B5845" i="16"/>
  <c r="C5845" i="16"/>
  <c r="D5848" i="16"/>
  <c r="D5847" i="16"/>
  <c r="B2787" i="16"/>
  <c r="C2787" i="16"/>
  <c r="D2788" i="16"/>
  <c r="F2785" i="16"/>
  <c r="K2785" i="16"/>
  <c r="L2785" i="16"/>
  <c r="B1401" i="16"/>
  <c r="C1401" i="16"/>
  <c r="D1402" i="16"/>
  <c r="B9245" i="16"/>
  <c r="C9245" i="16"/>
  <c r="D12444" i="16"/>
  <c r="B12443" i="16"/>
  <c r="D12446" i="16"/>
  <c r="D12445" i="16"/>
  <c r="C12443" i="16"/>
  <c r="B2125" i="16"/>
  <c r="C2125" i="16"/>
  <c r="D2126" i="16"/>
  <c r="B9246" i="16"/>
  <c r="C9246" i="16"/>
  <c r="B4136" i="16"/>
  <c r="C4136" i="16"/>
  <c r="C2788" i="16"/>
  <c r="D2789" i="16"/>
  <c r="B2788" i="16"/>
  <c r="B12441" i="16"/>
  <c r="C12441" i="16"/>
  <c r="B4137" i="16"/>
  <c r="C4137" i="16"/>
  <c r="D5851" i="16"/>
  <c r="D5850" i="16"/>
  <c r="D5849" i="16"/>
  <c r="B5848" i="16"/>
  <c r="C5848" i="16"/>
  <c r="B12442" i="16"/>
  <c r="C12442" i="16"/>
  <c r="D4141" i="16"/>
  <c r="D4140" i="16"/>
  <c r="C4138" i="16"/>
  <c r="D4139" i="16"/>
  <c r="B4138" i="16"/>
  <c r="B5846" i="16"/>
  <c r="C5846" i="16"/>
  <c r="D9248" i="16"/>
  <c r="B9247" i="16"/>
  <c r="C9247" i="16"/>
  <c r="D9250" i="16"/>
  <c r="D9249" i="16"/>
  <c r="B1402" i="16"/>
  <c r="C1402" i="16"/>
  <c r="D1403" i="16"/>
  <c r="B5847" i="16"/>
  <c r="C5847" i="16"/>
  <c r="D1764" i="16"/>
  <c r="C1763" i="16"/>
  <c r="B1763" i="16"/>
  <c r="B5850" i="16"/>
  <c r="C5850" i="16"/>
  <c r="B12445" i="16"/>
  <c r="C12445" i="16"/>
  <c r="B4140" i="16"/>
  <c r="C4140" i="16"/>
  <c r="D4143" i="16"/>
  <c r="C4141" i="16"/>
  <c r="D4142" i="16"/>
  <c r="B4141" i="16"/>
  <c r="D4144" i="16"/>
  <c r="D12449" i="16"/>
  <c r="D12448" i="16"/>
  <c r="D12447" i="16"/>
  <c r="B12446" i="16"/>
  <c r="C12446" i="16"/>
  <c r="B9249" i="16"/>
  <c r="C9249" i="16"/>
  <c r="D9253" i="16"/>
  <c r="D9252" i="16"/>
  <c r="D9251" i="16"/>
  <c r="B9250" i="16"/>
  <c r="C9250" i="16"/>
  <c r="D5854" i="16"/>
  <c r="D5853" i="16"/>
  <c r="D5852" i="16"/>
  <c r="B5851" i="16"/>
  <c r="C5851" i="16"/>
  <c r="B9248" i="16"/>
  <c r="C9248" i="16"/>
  <c r="B1403" i="16"/>
  <c r="C1403" i="16"/>
  <c r="D1404" i="16"/>
  <c r="B12444" i="16"/>
  <c r="C12444" i="16"/>
  <c r="B5849" i="16"/>
  <c r="C5849" i="16"/>
  <c r="D1765" i="16"/>
  <c r="B1764" i="16"/>
  <c r="C1764" i="16"/>
  <c r="C4139" i="16"/>
  <c r="B4139" i="16"/>
  <c r="D2790" i="16"/>
  <c r="B2789" i="16"/>
  <c r="F2789" i="16"/>
  <c r="K2789" i="16"/>
  <c r="L2789" i="16"/>
  <c r="C2789" i="16"/>
  <c r="B2126" i="16"/>
  <c r="C2126" i="16"/>
  <c r="D2127" i="16"/>
  <c r="B1404" i="16"/>
  <c r="C1404" i="16"/>
  <c r="D1405" i="16"/>
  <c r="D5856" i="16"/>
  <c r="D5855" i="16"/>
  <c r="B5854" i="16"/>
  <c r="C5854" i="16"/>
  <c r="D5857" i="16"/>
  <c r="B4143" i="16"/>
  <c r="C4143" i="16"/>
  <c r="B9251" i="16"/>
  <c r="C9251" i="16"/>
  <c r="B12447" i="16"/>
  <c r="C12447" i="16"/>
  <c r="B1765" i="16"/>
  <c r="C1765" i="16"/>
  <c r="D1766" i="16"/>
  <c r="B12448" i="16"/>
  <c r="C12448" i="16"/>
  <c r="B9252" i="16"/>
  <c r="C9252" i="16"/>
  <c r="D12450" i="16"/>
  <c r="B12449" i="16"/>
  <c r="C12449" i="16"/>
  <c r="B2790" i="16"/>
  <c r="C2790" i="16"/>
  <c r="D2791" i="16"/>
  <c r="F2788" i="16"/>
  <c r="K2788" i="16"/>
  <c r="L2788" i="16"/>
  <c r="B5852" i="16"/>
  <c r="C5852" i="16"/>
  <c r="D9256" i="16"/>
  <c r="D9255" i="16"/>
  <c r="D9254" i="16"/>
  <c r="B9253" i="16"/>
  <c r="C9253" i="16"/>
  <c r="D4145" i="16"/>
  <c r="B4144" i="16"/>
  <c r="D4147" i="16"/>
  <c r="D4146" i="16"/>
  <c r="C4144" i="16"/>
  <c r="D2128" i="16"/>
  <c r="B2127" i="16"/>
  <c r="C2127" i="16"/>
  <c r="B5853" i="16"/>
  <c r="C5853" i="16"/>
  <c r="B4142" i="16"/>
  <c r="C4142" i="16"/>
  <c r="B9255" i="16"/>
  <c r="C9255" i="16"/>
  <c r="D5858" i="16"/>
  <c r="B5857" i="16"/>
  <c r="D5860" i="16"/>
  <c r="D5859" i="16"/>
  <c r="C5857" i="16"/>
  <c r="D9258" i="16"/>
  <c r="D9257" i="16"/>
  <c r="B9256" i="16"/>
  <c r="C9256" i="16"/>
  <c r="D9259" i="16"/>
  <c r="D4150" i="16"/>
  <c r="D4149" i="16"/>
  <c r="C4147" i="16"/>
  <c r="D4148" i="16"/>
  <c r="B4147" i="16"/>
  <c r="D12452" i="16"/>
  <c r="C12450" i="16"/>
  <c r="B12450" i="16"/>
  <c r="D12451" i="16"/>
  <c r="D12453" i="16"/>
  <c r="B5855" i="16"/>
  <c r="C5855" i="16"/>
  <c r="B4146" i="16"/>
  <c r="C4146" i="16"/>
  <c r="C5856" i="16"/>
  <c r="B5856" i="16"/>
  <c r="D1406" i="16"/>
  <c r="B1405" i="16"/>
  <c r="C1405" i="16"/>
  <c r="C4145" i="16"/>
  <c r="B4145" i="16"/>
  <c r="B9254" i="16"/>
  <c r="C9254" i="16"/>
  <c r="D2792" i="16"/>
  <c r="B2791" i="16"/>
  <c r="C2791" i="16"/>
  <c r="C2128" i="16"/>
  <c r="B2128" i="16"/>
  <c r="D2129" i="16"/>
  <c r="D1767" i="16"/>
  <c r="B1766" i="16"/>
  <c r="C1766" i="16"/>
  <c r="D12454" i="16"/>
  <c r="B12453" i="16"/>
  <c r="C12453" i="16"/>
  <c r="D12456" i="16"/>
  <c r="D12455" i="16"/>
  <c r="B4149" i="16"/>
  <c r="C4149" i="16"/>
  <c r="B5859" i="16"/>
  <c r="C5859" i="16"/>
  <c r="D2793" i="16"/>
  <c r="F2792" i="16"/>
  <c r="K2792" i="16"/>
  <c r="L2792" i="16"/>
  <c r="B2792" i="16"/>
  <c r="C2792" i="16"/>
  <c r="B12451" i="16"/>
  <c r="C12451" i="16"/>
  <c r="D4153" i="16"/>
  <c r="D4152" i="16"/>
  <c r="D4151" i="16"/>
  <c r="B4150" i="16"/>
  <c r="C4150" i="16"/>
  <c r="D5863" i="16"/>
  <c r="D5862" i="16"/>
  <c r="C5860" i="16"/>
  <c r="D5861" i="16"/>
  <c r="B5860" i="16"/>
  <c r="D9260" i="16"/>
  <c r="B9259" i="16"/>
  <c r="D9262" i="16"/>
  <c r="D9261" i="16"/>
  <c r="C9259" i="16"/>
  <c r="B4148" i="16"/>
  <c r="C4148" i="16"/>
  <c r="B5858" i="16"/>
  <c r="C5858" i="16"/>
  <c r="B1406" i="16"/>
  <c r="C1406" i="16"/>
  <c r="D1407" i="16"/>
  <c r="B12452" i="16"/>
  <c r="C12452" i="16"/>
  <c r="C9257" i="16"/>
  <c r="B9257" i="16"/>
  <c r="B9258" i="16"/>
  <c r="C9258" i="16"/>
  <c r="D1768" i="16"/>
  <c r="B1767" i="16"/>
  <c r="C1767" i="16"/>
  <c r="C2129" i="16"/>
  <c r="D2130" i="16"/>
  <c r="B2129" i="16"/>
  <c r="B5861" i="16"/>
  <c r="C5861" i="16"/>
  <c r="D4155" i="16"/>
  <c r="D4154" i="16"/>
  <c r="B4153" i="16"/>
  <c r="C4153" i="16"/>
  <c r="D4156" i="16"/>
  <c r="C5862" i="16"/>
  <c r="B5862" i="16"/>
  <c r="D1769" i="16"/>
  <c r="B1768" i="16"/>
  <c r="C1768" i="16"/>
  <c r="D1408" i="16"/>
  <c r="B1407" i="16"/>
  <c r="C1407" i="16"/>
  <c r="B9261" i="16"/>
  <c r="C9261" i="16"/>
  <c r="D5866" i="16"/>
  <c r="D5865" i="16"/>
  <c r="D5864" i="16"/>
  <c r="B5863" i="16"/>
  <c r="C5863" i="16"/>
  <c r="B12455" i="16"/>
  <c r="C12455" i="16"/>
  <c r="D9265" i="16"/>
  <c r="D9264" i="16"/>
  <c r="D9263" i="16"/>
  <c r="B9262" i="16"/>
  <c r="C9262" i="16"/>
  <c r="D12459" i="16"/>
  <c r="B12456" i="16"/>
  <c r="C12456" i="16"/>
  <c r="D12458" i="16"/>
  <c r="D12457" i="16"/>
  <c r="D2131" i="16"/>
  <c r="B2130" i="16"/>
  <c r="C2130" i="16"/>
  <c r="B9260" i="16"/>
  <c r="C9260" i="16"/>
  <c r="C2793" i="16"/>
  <c r="B2793" i="16"/>
  <c r="D2794" i="16"/>
  <c r="F2791" i="16"/>
  <c r="K2791" i="16"/>
  <c r="L2791" i="16"/>
  <c r="B12454" i="16"/>
  <c r="C12454" i="16"/>
  <c r="B4151" i="16"/>
  <c r="C4151" i="16"/>
  <c r="C4152" i="16"/>
  <c r="B4152" i="16"/>
  <c r="D4157" i="16"/>
  <c r="B4156" i="16"/>
  <c r="D4159" i="16"/>
  <c r="D4158" i="16"/>
  <c r="C4156" i="16"/>
  <c r="D1409" i="16"/>
  <c r="B1408" i="16"/>
  <c r="C1408" i="16"/>
  <c r="B5864" i="16"/>
  <c r="C5864" i="16"/>
  <c r="B4154" i="16"/>
  <c r="C4154" i="16"/>
  <c r="B9263" i="16"/>
  <c r="C9263" i="16"/>
  <c r="B2131" i="16"/>
  <c r="C2131" i="16"/>
  <c r="D2132" i="16"/>
  <c r="B5865" i="16"/>
  <c r="C5865" i="16"/>
  <c r="B1769" i="16"/>
  <c r="C1769" i="16"/>
  <c r="D1770" i="16"/>
  <c r="B4155" i="16"/>
  <c r="C4155" i="16"/>
  <c r="D12460" i="16"/>
  <c r="B12459" i="16"/>
  <c r="C12459" i="16"/>
  <c r="B2794" i="16"/>
  <c r="C2794" i="16"/>
  <c r="D2795" i="16"/>
  <c r="C12457" i="16"/>
  <c r="B12457" i="16"/>
  <c r="B9264" i="16"/>
  <c r="C9264" i="16"/>
  <c r="D5868" i="16"/>
  <c r="D5867" i="16"/>
  <c r="B5866" i="16"/>
  <c r="C5866" i="16"/>
  <c r="D5869" i="16"/>
  <c r="B12458" i="16"/>
  <c r="C12458" i="16"/>
  <c r="D9268" i="16"/>
  <c r="D9267" i="16"/>
  <c r="D9266" i="16"/>
  <c r="B9265" i="16"/>
  <c r="C9265" i="16"/>
  <c r="B1409" i="16"/>
  <c r="C1409" i="16"/>
  <c r="D1410" i="16"/>
  <c r="B9266" i="16"/>
  <c r="C9266" i="16"/>
  <c r="D5870" i="16"/>
  <c r="B5869" i="16"/>
  <c r="C5869" i="16"/>
  <c r="D5872" i="16"/>
  <c r="D5871" i="16"/>
  <c r="D2796" i="16"/>
  <c r="B2795" i="16"/>
  <c r="C2795" i="16"/>
  <c r="B4158" i="16"/>
  <c r="C4158" i="16"/>
  <c r="B5867" i="16"/>
  <c r="C5867" i="16"/>
  <c r="D4162" i="16"/>
  <c r="D4161" i="16"/>
  <c r="D4160" i="16"/>
  <c r="B4159" i="16"/>
  <c r="C4159" i="16"/>
  <c r="D1771" i="16"/>
  <c r="B1770" i="16"/>
  <c r="C1770" i="16"/>
  <c r="B9267" i="16"/>
  <c r="C9267" i="16"/>
  <c r="B12460" i="16"/>
  <c r="C12460" i="16"/>
  <c r="D12463" i="16"/>
  <c r="D12462" i="16"/>
  <c r="D12461" i="16"/>
  <c r="B5868" i="16"/>
  <c r="C5868" i="16"/>
  <c r="D9270" i="16"/>
  <c r="D9269" i="16"/>
  <c r="B9268" i="16"/>
  <c r="C9268" i="16"/>
  <c r="D9271" i="16"/>
  <c r="B2132" i="16"/>
  <c r="D2133" i="16"/>
  <c r="C2132" i="16"/>
  <c r="B4157" i="16"/>
  <c r="C4157" i="16"/>
  <c r="D9272" i="16"/>
  <c r="B9271" i="16"/>
  <c r="D9274" i="16"/>
  <c r="D9273" i="16"/>
  <c r="C9271" i="16"/>
  <c r="B5870" i="16"/>
  <c r="C5870" i="16"/>
  <c r="C1771" i="16"/>
  <c r="D1772" i="16"/>
  <c r="B1771" i="16"/>
  <c r="B2796" i="16"/>
  <c r="D2797" i="16"/>
  <c r="C2796" i="16"/>
  <c r="F2794" i="16"/>
  <c r="K2794" i="16"/>
  <c r="L2794" i="16"/>
  <c r="D5875" i="16"/>
  <c r="D5874" i="16"/>
  <c r="D5873" i="16"/>
  <c r="B5872" i="16"/>
  <c r="C5872" i="16"/>
  <c r="B9270" i="16"/>
  <c r="C9270" i="16"/>
  <c r="C4161" i="16"/>
  <c r="B4161" i="16"/>
  <c r="C9269" i="16"/>
  <c r="B9269" i="16"/>
  <c r="D4163" i="16"/>
  <c r="B4162" i="16"/>
  <c r="C4162" i="16"/>
  <c r="F2795" i="16"/>
  <c r="K2795" i="16"/>
  <c r="L2795" i="16"/>
  <c r="B1410" i="16"/>
  <c r="C1410" i="16"/>
  <c r="D1411" i="16"/>
  <c r="B12462" i="16"/>
  <c r="C12462" i="16"/>
  <c r="B12463" i="16"/>
  <c r="C12463" i="16"/>
  <c r="B4160" i="16"/>
  <c r="C4160" i="16"/>
  <c r="B2133" i="16"/>
  <c r="D2134" i="16"/>
  <c r="C2133" i="16"/>
  <c r="B12461" i="16"/>
  <c r="C12461" i="16"/>
  <c r="B5871" i="16"/>
  <c r="C5871" i="16"/>
  <c r="D5878" i="16"/>
  <c r="D5877" i="16"/>
  <c r="D5876" i="16"/>
  <c r="B5875" i="16"/>
  <c r="C5875" i="16"/>
  <c r="B1411" i="16"/>
  <c r="C1411" i="16"/>
  <c r="D1412" i="16"/>
  <c r="B5874" i="16"/>
  <c r="C5874" i="16"/>
  <c r="B2134" i="16"/>
  <c r="C2134" i="16"/>
  <c r="D2135" i="16"/>
  <c r="D2798" i="16"/>
  <c r="B2797" i="16"/>
  <c r="C2797" i="16"/>
  <c r="B9273" i="16"/>
  <c r="C9273" i="16"/>
  <c r="D4166" i="16"/>
  <c r="D4165" i="16"/>
  <c r="C4163" i="16"/>
  <c r="B4163" i="16"/>
  <c r="D4164" i="16"/>
  <c r="D9277" i="16"/>
  <c r="D9276" i="16"/>
  <c r="D9275" i="16"/>
  <c r="B9274" i="16"/>
  <c r="C9274" i="16"/>
  <c r="B5873" i="16"/>
  <c r="C5873" i="16"/>
  <c r="D1773" i="16"/>
  <c r="B1772" i="16"/>
  <c r="C1772" i="16"/>
  <c r="B9272" i="16"/>
  <c r="C9272" i="16"/>
  <c r="D2136" i="16"/>
  <c r="B2135" i="16"/>
  <c r="C2135" i="16"/>
  <c r="B9275" i="16"/>
  <c r="C9275" i="16"/>
  <c r="B5876" i="16"/>
  <c r="C5876" i="16"/>
  <c r="D9280" i="16"/>
  <c r="D9279" i="16"/>
  <c r="D9278" i="16"/>
  <c r="B9277" i="16"/>
  <c r="C9277" i="16"/>
  <c r="C4164" i="16"/>
  <c r="B4164" i="16"/>
  <c r="D2799" i="16"/>
  <c r="B2798" i="16"/>
  <c r="C2798" i="16"/>
  <c r="B4165" i="16"/>
  <c r="C4165" i="16"/>
  <c r="D4169" i="16"/>
  <c r="D4168" i="16"/>
  <c r="D4167" i="16"/>
  <c r="B4166" i="16"/>
  <c r="C4166" i="16"/>
  <c r="B1773" i="16"/>
  <c r="D1774" i="16"/>
  <c r="C1773" i="16"/>
  <c r="C1412" i="16"/>
  <c r="B1412" i="16"/>
  <c r="D1413" i="16"/>
  <c r="B5877" i="16"/>
  <c r="C5877" i="16"/>
  <c r="B9276" i="16"/>
  <c r="C9276" i="16"/>
  <c r="D5880" i="16"/>
  <c r="C5878" i="16"/>
  <c r="D5879" i="16"/>
  <c r="B5878" i="16"/>
  <c r="D5881" i="16"/>
  <c r="D4171" i="16"/>
  <c r="D4170" i="16"/>
  <c r="B4169" i="16"/>
  <c r="C4169" i="16"/>
  <c r="D4172" i="16"/>
  <c r="D1775" i="16"/>
  <c r="B1774" i="16"/>
  <c r="C1774" i="16"/>
  <c r="B9278" i="16"/>
  <c r="C9278" i="16"/>
  <c r="D5882" i="16"/>
  <c r="B5881" i="16"/>
  <c r="C5881" i="16"/>
  <c r="D5884" i="16"/>
  <c r="D5883" i="16"/>
  <c r="B4167" i="16"/>
  <c r="C4167" i="16"/>
  <c r="D2800" i="16"/>
  <c r="B2799" i="16"/>
  <c r="C2799" i="16"/>
  <c r="F2797" i="16"/>
  <c r="K2797" i="16"/>
  <c r="L2797" i="16"/>
  <c r="D9282" i="16"/>
  <c r="C9280" i="16"/>
  <c r="D9281" i="16"/>
  <c r="B9280" i="16"/>
  <c r="D9283" i="16"/>
  <c r="B5880" i="16"/>
  <c r="C5880" i="16"/>
  <c r="B9279" i="16"/>
  <c r="C9279" i="16"/>
  <c r="C1413" i="16"/>
  <c r="B1413" i="16"/>
  <c r="D1414" i="16"/>
  <c r="F2798" i="16"/>
  <c r="K2798" i="16"/>
  <c r="L2798" i="16"/>
  <c r="B2136" i="16"/>
  <c r="C2136" i="16"/>
  <c r="D2137" i="16"/>
  <c r="C5879" i="16"/>
  <c r="B5879" i="16"/>
  <c r="B4168" i="16"/>
  <c r="C4168" i="16"/>
  <c r="B5883" i="16"/>
  <c r="C5883" i="16"/>
  <c r="B9282" i="16"/>
  <c r="C9282" i="16"/>
  <c r="D4173" i="16"/>
  <c r="B4172" i="16"/>
  <c r="C4172" i="16"/>
  <c r="D4175" i="16"/>
  <c r="D4174" i="16"/>
  <c r="B1775" i="16"/>
  <c r="C1775" i="16"/>
  <c r="D1776" i="16"/>
  <c r="D2138" i="16"/>
  <c r="B2137" i="16"/>
  <c r="C2137" i="16"/>
  <c r="B5882" i="16"/>
  <c r="C5882" i="16"/>
  <c r="C4170" i="16"/>
  <c r="B4170" i="16"/>
  <c r="D5887" i="16"/>
  <c r="D5886" i="16"/>
  <c r="C5884" i="16"/>
  <c r="D5885" i="16"/>
  <c r="B5884" i="16"/>
  <c r="D9284" i="16"/>
  <c r="B9283" i="16"/>
  <c r="C9283" i="16"/>
  <c r="D9286" i="16"/>
  <c r="D9285" i="16"/>
  <c r="C2800" i="16"/>
  <c r="D2801" i="16"/>
  <c r="B2800" i="16"/>
  <c r="C1414" i="16"/>
  <c r="B1414" i="16"/>
  <c r="D1415" i="16"/>
  <c r="B9281" i="16"/>
  <c r="C9281" i="16"/>
  <c r="B4171" i="16"/>
  <c r="C4171" i="16"/>
  <c r="B9284" i="16"/>
  <c r="C9284" i="16"/>
  <c r="C4174" i="16"/>
  <c r="B4174" i="16"/>
  <c r="F2801" i="16"/>
  <c r="K2801" i="16"/>
  <c r="L2801" i="16"/>
  <c r="B2801" i="16"/>
  <c r="C2801" i="16"/>
  <c r="D2802" i="16"/>
  <c r="B5885" i="16"/>
  <c r="C5885" i="16"/>
  <c r="D4178" i="16"/>
  <c r="D4177" i="16"/>
  <c r="C4175" i="16"/>
  <c r="B4175" i="16"/>
  <c r="D4176" i="16"/>
  <c r="C5886" i="16"/>
  <c r="B5886" i="16"/>
  <c r="D2139" i="16"/>
  <c r="C2138" i="16"/>
  <c r="B2138" i="16"/>
  <c r="B4173" i="16"/>
  <c r="C4173" i="16"/>
  <c r="C1415" i="16"/>
  <c r="D1416" i="16"/>
  <c r="B1415" i="16"/>
  <c r="B9285" i="16"/>
  <c r="C9285" i="16"/>
  <c r="D5890" i="16"/>
  <c r="D5889" i="16"/>
  <c r="C5887" i="16"/>
  <c r="D5888" i="16"/>
  <c r="B5887" i="16"/>
  <c r="D9289" i="16"/>
  <c r="D9288" i="16"/>
  <c r="D9287" i="16"/>
  <c r="B9286" i="16"/>
  <c r="C9286" i="16"/>
  <c r="D1777" i="16"/>
  <c r="B1776" i="16"/>
  <c r="C1776" i="16"/>
  <c r="B5888" i="16"/>
  <c r="C5888" i="16"/>
  <c r="B9287" i="16"/>
  <c r="C9287" i="16"/>
  <c r="C5889" i="16"/>
  <c r="B5889" i="16"/>
  <c r="B9288" i="16"/>
  <c r="C9288" i="16"/>
  <c r="D5892" i="16"/>
  <c r="D5891" i="16"/>
  <c r="B5890" i="16"/>
  <c r="C5890" i="16"/>
  <c r="D5893" i="16"/>
  <c r="D1778" i="16"/>
  <c r="B1777" i="16"/>
  <c r="C1777" i="16"/>
  <c r="B4176" i="16"/>
  <c r="C4176" i="16"/>
  <c r="D9292" i="16"/>
  <c r="D9291" i="16"/>
  <c r="C9289" i="16"/>
  <c r="D9290" i="16"/>
  <c r="B9289" i="16"/>
  <c r="D2803" i="16"/>
  <c r="B2802" i="16"/>
  <c r="C2802" i="16"/>
  <c r="F2800" i="16"/>
  <c r="K2800" i="16"/>
  <c r="L2800" i="16"/>
  <c r="D1417" i="16"/>
  <c r="B1416" i="16"/>
  <c r="C1416" i="16"/>
  <c r="B2139" i="16"/>
  <c r="C2139" i="16"/>
  <c r="D2140" i="16"/>
  <c r="B4177" i="16"/>
  <c r="C4177" i="16"/>
  <c r="D4181" i="16"/>
  <c r="D4180" i="16"/>
  <c r="C4178" i="16"/>
  <c r="D4179" i="16"/>
  <c r="B4178" i="16"/>
  <c r="B4179" i="16"/>
  <c r="C4179" i="16"/>
  <c r="B2140" i="16"/>
  <c r="C2140" i="16"/>
  <c r="D2141" i="16"/>
  <c r="D9294" i="16"/>
  <c r="C9292" i="16"/>
  <c r="D9293" i="16"/>
  <c r="B9292" i="16"/>
  <c r="D9295" i="16"/>
  <c r="B5892" i="16"/>
  <c r="C5892" i="16"/>
  <c r="B4180" i="16"/>
  <c r="C4180" i="16"/>
  <c r="B1778" i="16"/>
  <c r="C1778" i="16"/>
  <c r="D1779" i="16"/>
  <c r="D4183" i="16"/>
  <c r="D4182" i="16"/>
  <c r="B4181" i="16"/>
  <c r="C4181" i="16"/>
  <c r="D4184" i="16"/>
  <c r="D5894" i="16"/>
  <c r="B5893" i="16"/>
  <c r="C5893" i="16"/>
  <c r="D5896" i="16"/>
  <c r="D5895" i="16"/>
  <c r="C1417" i="16"/>
  <c r="B1417" i="16"/>
  <c r="D1418" i="16"/>
  <c r="C9290" i="16"/>
  <c r="B9290" i="16"/>
  <c r="D2804" i="16"/>
  <c r="B2803" i="16"/>
  <c r="C2803" i="16"/>
  <c r="B5891" i="16"/>
  <c r="C5891" i="16"/>
  <c r="C9291" i="16"/>
  <c r="B9291" i="16"/>
  <c r="B9293" i="16"/>
  <c r="C9293" i="16"/>
  <c r="B1418" i="16"/>
  <c r="D1419" i="16"/>
  <c r="C1418" i="16"/>
  <c r="B5894" i="16"/>
  <c r="C5894" i="16"/>
  <c r="C4184" i="16"/>
  <c r="D4185" i="16"/>
  <c r="B4184" i="16"/>
  <c r="D4187" i="16"/>
  <c r="D4186" i="16"/>
  <c r="B9294" i="16"/>
  <c r="C9294" i="16"/>
  <c r="B2141" i="16"/>
  <c r="C2141" i="16"/>
  <c r="D2142" i="16"/>
  <c r="B4182" i="16"/>
  <c r="C4182" i="16"/>
  <c r="D2805" i="16"/>
  <c r="B2804" i="16"/>
  <c r="C2804" i="16"/>
  <c r="B5895" i="16"/>
  <c r="C5895" i="16"/>
  <c r="B4183" i="16"/>
  <c r="C4183" i="16"/>
  <c r="D9296" i="16"/>
  <c r="B9295" i="16"/>
  <c r="D9298" i="16"/>
  <c r="D9297" i="16"/>
  <c r="C9295" i="16"/>
  <c r="D5899" i="16"/>
  <c r="D5898" i="16"/>
  <c r="D5897" i="16"/>
  <c r="B5896" i="16"/>
  <c r="C5896" i="16"/>
  <c r="D1780" i="16"/>
  <c r="B1779" i="16"/>
  <c r="C1779" i="16"/>
  <c r="B2142" i="16"/>
  <c r="C2142" i="16"/>
  <c r="D2143" i="16"/>
  <c r="B2805" i="16"/>
  <c r="D2806" i="16"/>
  <c r="C2805" i="16"/>
  <c r="F2803" i="16"/>
  <c r="K2803" i="16"/>
  <c r="L2803" i="16"/>
  <c r="D9301" i="16"/>
  <c r="D9300" i="16"/>
  <c r="D9299" i="16"/>
  <c r="B9298" i="16"/>
  <c r="C9298" i="16"/>
  <c r="B5897" i="16"/>
  <c r="C5897" i="16"/>
  <c r="B9296" i="16"/>
  <c r="C9296" i="16"/>
  <c r="F2804" i="16"/>
  <c r="K2804" i="16"/>
  <c r="L2804" i="16"/>
  <c r="B4186" i="16"/>
  <c r="C4186" i="16"/>
  <c r="B1419" i="16"/>
  <c r="D1420" i="16"/>
  <c r="C1419" i="16"/>
  <c r="B1780" i="16"/>
  <c r="C1780" i="16"/>
  <c r="D1781" i="16"/>
  <c r="D4190" i="16"/>
  <c r="D4189" i="16"/>
  <c r="B4187" i="16"/>
  <c r="C4187" i="16"/>
  <c r="D4188" i="16"/>
  <c r="B9297" i="16"/>
  <c r="C9297" i="16"/>
  <c r="C5898" i="16"/>
  <c r="B5898" i="16"/>
  <c r="D5902" i="16"/>
  <c r="D5901" i="16"/>
  <c r="D5900" i="16"/>
  <c r="B5899" i="16"/>
  <c r="C5899" i="16"/>
  <c r="B4185" i="16"/>
  <c r="C4185" i="16"/>
  <c r="D9304" i="16"/>
  <c r="D9303" i="16"/>
  <c r="D9302" i="16"/>
  <c r="B9301" i="16"/>
  <c r="C9301" i="16"/>
  <c r="B5900" i="16"/>
  <c r="C5900" i="16"/>
  <c r="D2807" i="16"/>
  <c r="B2806" i="16"/>
  <c r="C2806" i="16"/>
  <c r="B4188" i="16"/>
  <c r="C4188" i="16"/>
  <c r="D5904" i="16"/>
  <c r="C5902" i="16"/>
  <c r="D5903" i="16"/>
  <c r="B5902" i="16"/>
  <c r="D5905" i="16"/>
  <c r="B4189" i="16"/>
  <c r="C4189" i="16"/>
  <c r="B9299" i="16"/>
  <c r="C9299" i="16"/>
  <c r="B2143" i="16"/>
  <c r="C2143" i="16"/>
  <c r="D2144" i="16"/>
  <c r="B1420" i="16"/>
  <c r="C1420" i="16"/>
  <c r="D1421" i="16"/>
  <c r="B5901" i="16"/>
  <c r="C5901" i="16"/>
  <c r="D4193" i="16"/>
  <c r="D4192" i="16"/>
  <c r="D4191" i="16"/>
  <c r="B4190" i="16"/>
  <c r="C4190" i="16"/>
  <c r="B1781" i="16"/>
  <c r="C1781" i="16"/>
  <c r="D1782" i="16"/>
  <c r="B9300" i="16"/>
  <c r="C9300" i="16"/>
  <c r="D2808" i="16"/>
  <c r="B2807" i="16"/>
  <c r="C2807" i="16"/>
  <c r="F2807" i="16"/>
  <c r="K2807" i="16"/>
  <c r="L2807" i="16"/>
  <c r="B5904" i="16"/>
  <c r="C5904" i="16"/>
  <c r="B5903" i="16"/>
  <c r="C5903" i="16"/>
  <c r="B9302" i="16"/>
  <c r="C9302" i="16"/>
  <c r="B1782" i="16"/>
  <c r="C1782" i="16"/>
  <c r="D1783" i="16"/>
  <c r="B1421" i="16"/>
  <c r="C1421" i="16"/>
  <c r="D1422" i="16"/>
  <c r="B4192" i="16"/>
  <c r="C4192" i="16"/>
  <c r="B4191" i="16"/>
  <c r="C4191" i="16"/>
  <c r="D5906" i="16"/>
  <c r="B5905" i="16"/>
  <c r="C5905" i="16"/>
  <c r="D5908" i="16"/>
  <c r="D5907" i="16"/>
  <c r="B9303" i="16"/>
  <c r="C9303" i="16"/>
  <c r="D4195" i="16"/>
  <c r="D4194" i="16"/>
  <c r="B4193" i="16"/>
  <c r="C4193" i="16"/>
  <c r="D4196" i="16"/>
  <c r="B2144" i="16"/>
  <c r="C2144" i="16"/>
  <c r="D2145" i="16"/>
  <c r="D9306" i="16"/>
  <c r="D9305" i="16"/>
  <c r="B9304" i="16"/>
  <c r="C9304" i="16"/>
  <c r="D9307" i="16"/>
  <c r="B1422" i="16"/>
  <c r="C1422" i="16"/>
  <c r="D1423" i="16"/>
  <c r="B9305" i="16"/>
  <c r="C9305" i="16"/>
  <c r="B5906" i="16"/>
  <c r="C5906" i="16"/>
  <c r="C1783" i="16"/>
  <c r="D1784" i="16"/>
  <c r="B1783" i="16"/>
  <c r="B5907" i="16"/>
  <c r="C5907" i="16"/>
  <c r="B9306" i="16"/>
  <c r="C9306" i="16"/>
  <c r="C2145" i="16"/>
  <c r="D2146" i="16"/>
  <c r="B2145" i="16"/>
  <c r="D9308" i="16"/>
  <c r="B9307" i="16"/>
  <c r="D9310" i="16"/>
  <c r="D9309" i="16"/>
  <c r="C9307" i="16"/>
  <c r="D5911" i="16"/>
  <c r="D5910" i="16"/>
  <c r="D5909" i="16"/>
  <c r="B5908" i="16"/>
  <c r="C5908" i="16"/>
  <c r="B4194" i="16"/>
  <c r="C4194" i="16"/>
  <c r="B4195" i="16"/>
  <c r="C4195" i="16"/>
  <c r="C2808" i="16"/>
  <c r="D2809" i="16"/>
  <c r="B2808" i="16"/>
  <c r="F2806" i="16"/>
  <c r="K2806" i="16"/>
  <c r="L2806" i="16"/>
  <c r="D4197" i="16"/>
  <c r="B4196" i="16"/>
  <c r="C4196" i="16"/>
  <c r="D4199" i="16"/>
  <c r="D4198" i="16"/>
  <c r="B5910" i="16"/>
  <c r="C5910" i="16"/>
  <c r="D2147" i="16"/>
  <c r="B2146" i="16"/>
  <c r="C2146" i="16"/>
  <c r="B4197" i="16"/>
  <c r="C4197" i="16"/>
  <c r="B9309" i="16"/>
  <c r="C9309" i="16"/>
  <c r="D5914" i="16"/>
  <c r="D5913" i="16"/>
  <c r="D5912" i="16"/>
  <c r="B5911" i="16"/>
  <c r="C5911" i="16"/>
  <c r="D9313" i="16"/>
  <c r="D9312" i="16"/>
  <c r="D9311" i="16"/>
  <c r="B9310" i="16"/>
  <c r="C9310" i="16"/>
  <c r="D1424" i="16"/>
  <c r="B1423" i="16"/>
  <c r="C1423" i="16"/>
  <c r="B4198" i="16"/>
  <c r="C4198" i="16"/>
  <c r="D4202" i="16"/>
  <c r="D4201" i="16"/>
  <c r="B4199" i="16"/>
  <c r="C4199" i="16"/>
  <c r="D4200" i="16"/>
  <c r="B9308" i="16"/>
  <c r="C9308" i="16"/>
  <c r="B5909" i="16"/>
  <c r="C5909" i="16"/>
  <c r="D2810" i="16"/>
  <c r="B2809" i="16"/>
  <c r="C2809" i="16"/>
  <c r="B1784" i="16"/>
  <c r="C1784" i="16"/>
  <c r="D1785" i="16"/>
  <c r="D9316" i="16"/>
  <c r="D9315" i="16"/>
  <c r="D9314" i="16"/>
  <c r="B9313" i="16"/>
  <c r="C9313" i="16"/>
  <c r="D1425" i="16"/>
  <c r="B1424" i="16"/>
  <c r="C1424" i="16"/>
  <c r="B5912" i="16"/>
  <c r="C5912" i="16"/>
  <c r="B5913" i="16"/>
  <c r="C5913" i="16"/>
  <c r="B2147" i="16"/>
  <c r="C2147" i="16"/>
  <c r="D2148" i="16"/>
  <c r="C9312" i="16"/>
  <c r="B9312" i="16"/>
  <c r="B4201" i="16"/>
  <c r="C4201" i="16"/>
  <c r="D5916" i="16"/>
  <c r="D5915" i="16"/>
  <c r="B5914" i="16"/>
  <c r="C5914" i="16"/>
  <c r="D5917" i="16"/>
  <c r="C1785" i="16"/>
  <c r="D1786" i="16"/>
  <c r="B1785" i="16"/>
  <c r="B4200" i="16"/>
  <c r="C4200" i="16"/>
  <c r="D2811" i="16"/>
  <c r="B2810" i="16"/>
  <c r="C2810" i="16"/>
  <c r="B9311" i="16"/>
  <c r="C9311" i="16"/>
  <c r="D4205" i="16"/>
  <c r="D4204" i="16"/>
  <c r="D4203" i="16"/>
  <c r="B4202" i="16"/>
  <c r="C4202" i="16"/>
  <c r="B2148" i="16"/>
  <c r="D2149" i="16"/>
  <c r="C2148" i="16"/>
  <c r="B5915" i="16"/>
  <c r="C5915" i="16"/>
  <c r="B1425" i="16"/>
  <c r="C1425" i="16"/>
  <c r="D1426" i="16"/>
  <c r="B4203" i="16"/>
  <c r="C4203" i="16"/>
  <c r="B4204" i="16"/>
  <c r="C4204" i="16"/>
  <c r="D4206" i="16"/>
  <c r="B4205" i="16"/>
  <c r="C4205" i="16"/>
  <c r="C5916" i="16"/>
  <c r="B5916" i="16"/>
  <c r="C9314" i="16"/>
  <c r="B9314" i="16"/>
  <c r="B2811" i="16"/>
  <c r="C2811" i="16"/>
  <c r="D2812" i="16"/>
  <c r="F2809" i="16"/>
  <c r="K2809" i="16"/>
  <c r="L2809" i="16"/>
  <c r="D5918" i="16"/>
  <c r="B5917" i="16"/>
  <c r="D5920" i="16"/>
  <c r="D5919" i="16"/>
  <c r="C5917" i="16"/>
  <c r="D1787" i="16"/>
  <c r="B1786" i="16"/>
  <c r="C1786" i="16"/>
  <c r="C9315" i="16"/>
  <c r="B9315" i="16"/>
  <c r="F2810" i="16"/>
  <c r="K2810" i="16"/>
  <c r="L2810" i="16"/>
  <c r="D9318" i="16"/>
  <c r="D9317" i="16"/>
  <c r="B9316" i="16"/>
  <c r="C9316" i="16"/>
  <c r="D9319" i="16"/>
  <c r="B5918" i="16"/>
  <c r="C5918" i="16"/>
  <c r="B1426" i="16"/>
  <c r="D1427" i="16"/>
  <c r="C1426" i="16"/>
  <c r="D1788" i="16"/>
  <c r="B1787" i="16"/>
  <c r="C1787" i="16"/>
  <c r="D4209" i="16"/>
  <c r="D4208" i="16"/>
  <c r="B4206" i="16"/>
  <c r="C4206" i="16"/>
  <c r="D4207" i="16"/>
  <c r="C2812" i="16"/>
  <c r="D2813" i="16"/>
  <c r="B2812" i="16"/>
  <c r="B9318" i="16"/>
  <c r="C9318" i="16"/>
  <c r="B5919" i="16"/>
  <c r="C5919" i="16"/>
  <c r="D5923" i="16"/>
  <c r="D5922" i="16"/>
  <c r="C5920" i="16"/>
  <c r="D5921" i="16"/>
  <c r="B5920" i="16"/>
  <c r="B2149" i="16"/>
  <c r="D2150" i="16"/>
  <c r="C2149" i="16"/>
  <c r="D9320" i="16"/>
  <c r="B9319" i="16"/>
  <c r="C9319" i="16"/>
  <c r="D9322" i="16"/>
  <c r="D9321" i="16"/>
  <c r="B9317" i="16"/>
  <c r="C9317" i="16"/>
  <c r="D1789" i="16"/>
  <c r="B1788" i="16"/>
  <c r="C1788" i="16"/>
  <c r="B4207" i="16"/>
  <c r="C4207" i="16"/>
  <c r="D2814" i="16"/>
  <c r="B2813" i="16"/>
  <c r="C2813" i="16"/>
  <c r="F2813" i="16"/>
  <c r="K2813" i="16"/>
  <c r="L2813" i="16"/>
  <c r="B1427" i="16"/>
  <c r="D1428" i="16"/>
  <c r="C1427" i="16"/>
  <c r="D5926" i="16"/>
  <c r="D5925" i="16"/>
  <c r="C5923" i="16"/>
  <c r="D5924" i="16"/>
  <c r="B5923" i="16"/>
  <c r="B2150" i="16"/>
  <c r="C2150" i="16"/>
  <c r="D2151" i="16"/>
  <c r="B4208" i="16"/>
  <c r="C4208" i="16"/>
  <c r="D9325" i="16"/>
  <c r="D9324" i="16"/>
  <c r="D9323" i="16"/>
  <c r="B9322" i="16"/>
  <c r="C9322" i="16"/>
  <c r="B5922" i="16"/>
  <c r="C5922" i="16"/>
  <c r="B9320" i="16"/>
  <c r="C9320" i="16"/>
  <c r="B9321" i="16"/>
  <c r="C9321" i="16"/>
  <c r="B5921" i="16"/>
  <c r="C5921" i="16"/>
  <c r="D4212" i="16"/>
  <c r="D4211" i="16"/>
  <c r="D4210" i="16"/>
  <c r="B4209" i="16"/>
  <c r="C4209" i="16"/>
  <c r="B9324" i="16"/>
  <c r="C9324" i="16"/>
  <c r="B5925" i="16"/>
  <c r="C5925" i="16"/>
  <c r="B2814" i="16"/>
  <c r="C2814" i="16"/>
  <c r="D2815" i="16"/>
  <c r="F2812" i="16"/>
  <c r="K2812" i="16"/>
  <c r="L2812" i="16"/>
  <c r="B5924" i="16"/>
  <c r="C5924" i="16"/>
  <c r="D5928" i="16"/>
  <c r="D5927" i="16"/>
  <c r="B5926" i="16"/>
  <c r="C5926" i="16"/>
  <c r="D5929" i="16"/>
  <c r="C4210" i="16"/>
  <c r="B4210" i="16"/>
  <c r="D4214" i="16"/>
  <c r="D4213" i="16"/>
  <c r="B4212" i="16"/>
  <c r="C4212" i="16"/>
  <c r="D4215" i="16"/>
  <c r="C2151" i="16"/>
  <c r="D2152" i="16"/>
  <c r="B2151" i="16"/>
  <c r="B4211" i="16"/>
  <c r="C4211" i="16"/>
  <c r="B1428" i="16"/>
  <c r="C1428" i="16"/>
  <c r="D1429" i="16"/>
  <c r="B1789" i="16"/>
  <c r="C1789" i="16"/>
  <c r="D1790" i="16"/>
  <c r="D9328" i="16"/>
  <c r="D9327" i="16"/>
  <c r="D9326" i="16"/>
  <c r="B9325" i="16"/>
  <c r="C9325" i="16"/>
  <c r="B9323" i="16"/>
  <c r="C9323" i="16"/>
  <c r="D2816" i="16"/>
  <c r="B2815" i="16"/>
  <c r="C2815" i="16"/>
  <c r="B2152" i="16"/>
  <c r="C2152" i="16"/>
  <c r="D2153" i="16"/>
  <c r="B5929" i="16"/>
  <c r="C5929" i="16"/>
  <c r="C5927" i="16"/>
  <c r="B5927" i="16"/>
  <c r="D4216" i="16"/>
  <c r="B4215" i="16"/>
  <c r="D4218" i="16"/>
  <c r="D4217" i="16"/>
  <c r="C4215" i="16"/>
  <c r="B4213" i="16"/>
  <c r="C4213" i="16"/>
  <c r="D1430" i="16"/>
  <c r="B1429" i="16"/>
  <c r="C1429" i="16"/>
  <c r="B5928" i="16"/>
  <c r="C5928" i="16"/>
  <c r="C9326" i="16"/>
  <c r="B9326" i="16"/>
  <c r="B9327" i="16"/>
  <c r="C9327" i="16"/>
  <c r="D9331" i="16"/>
  <c r="D9330" i="16"/>
  <c r="D9329" i="16"/>
  <c r="B9328" i="16"/>
  <c r="C9328" i="16"/>
  <c r="B4214" i="16"/>
  <c r="C4214" i="16"/>
  <c r="D1791" i="16"/>
  <c r="B1790" i="16"/>
  <c r="C1790" i="16"/>
  <c r="B9329" i="16"/>
  <c r="C9329" i="16"/>
  <c r="B4217" i="16"/>
  <c r="C4217" i="16"/>
  <c r="D2154" i="16"/>
  <c r="B2153" i="16"/>
  <c r="C2153" i="16"/>
  <c r="D4220" i="16"/>
  <c r="D4221" i="16"/>
  <c r="D4219" i="16"/>
  <c r="B4218" i="16"/>
  <c r="C4218" i="16"/>
  <c r="D1792" i="16"/>
  <c r="B1791" i="16"/>
  <c r="C1791" i="16"/>
  <c r="C1430" i="16"/>
  <c r="B1430" i="16"/>
  <c r="D1431" i="16"/>
  <c r="B4216" i="16"/>
  <c r="C4216" i="16"/>
  <c r="D9332" i="16"/>
  <c r="B9331" i="16"/>
  <c r="C9331" i="16"/>
  <c r="D2817" i="16"/>
  <c r="B2816" i="16"/>
  <c r="C2816" i="16"/>
  <c r="B9330" i="16"/>
  <c r="C9330" i="16"/>
  <c r="D1793" i="16"/>
  <c r="B1792" i="16"/>
  <c r="C1792" i="16"/>
  <c r="B2817" i="16"/>
  <c r="C2817" i="16"/>
  <c r="D2818" i="16"/>
  <c r="F2815" i="16"/>
  <c r="K2815" i="16"/>
  <c r="L2815" i="16"/>
  <c r="C4220" i="16"/>
  <c r="B4220" i="16"/>
  <c r="D2155" i="16"/>
  <c r="C2154" i="16"/>
  <c r="B2154" i="16"/>
  <c r="B4219" i="16"/>
  <c r="C4219" i="16"/>
  <c r="C1431" i="16"/>
  <c r="D1432" i="16"/>
  <c r="B1431" i="16"/>
  <c r="D4222" i="16"/>
  <c r="B4221" i="16"/>
  <c r="D4224" i="16"/>
  <c r="D4223" i="16"/>
  <c r="C4221" i="16"/>
  <c r="D9335" i="16"/>
  <c r="D9334" i="16"/>
  <c r="B9332" i="16"/>
  <c r="C9332" i="16"/>
  <c r="D9333" i="16"/>
  <c r="F2816" i="16"/>
  <c r="K2816" i="16"/>
  <c r="L2816" i="16"/>
  <c r="B9334" i="16"/>
  <c r="C9334" i="16"/>
  <c r="D2819" i="16"/>
  <c r="B2818" i="16"/>
  <c r="C2818" i="16"/>
  <c r="D1433" i="16"/>
  <c r="C1432" i="16"/>
  <c r="B1432" i="16"/>
  <c r="D4227" i="16"/>
  <c r="D4226" i="16"/>
  <c r="D4225" i="16"/>
  <c r="B4224" i="16"/>
  <c r="C4224" i="16"/>
  <c r="D9338" i="16"/>
  <c r="D9337" i="16"/>
  <c r="D9336" i="16"/>
  <c r="B9335" i="16"/>
  <c r="C9335" i="16"/>
  <c r="B4223" i="16"/>
  <c r="C4223" i="16"/>
  <c r="B4222" i="16"/>
  <c r="C4222" i="16"/>
  <c r="C2155" i="16"/>
  <c r="B2155" i="16"/>
  <c r="D2156" i="16"/>
  <c r="B1793" i="16"/>
  <c r="C1793" i="16"/>
  <c r="D1794" i="16"/>
  <c r="B9333" i="16"/>
  <c r="C9333" i="16"/>
  <c r="B1433" i="16"/>
  <c r="C1433" i="16"/>
  <c r="D1434" i="16"/>
  <c r="B4225" i="16"/>
  <c r="C4225" i="16"/>
  <c r="C2819" i="16"/>
  <c r="D2820" i="16"/>
  <c r="B2819" i="16"/>
  <c r="D9340" i="16"/>
  <c r="D9339" i="16"/>
  <c r="B9338" i="16"/>
  <c r="C9338" i="16"/>
  <c r="D9341" i="16"/>
  <c r="D1795" i="16"/>
  <c r="B1794" i="16"/>
  <c r="C1794" i="16"/>
  <c r="B4226" i="16"/>
  <c r="C4226" i="16"/>
  <c r="B2156" i="16"/>
  <c r="C2156" i="16"/>
  <c r="D2157" i="16"/>
  <c r="B9336" i="16"/>
  <c r="C9336" i="16"/>
  <c r="D4230" i="16"/>
  <c r="D4229" i="16"/>
  <c r="D4228" i="16"/>
  <c r="B4227" i="16"/>
  <c r="C4227" i="16"/>
  <c r="B9337" i="16"/>
  <c r="C9337" i="16"/>
  <c r="B2820" i="16"/>
  <c r="C2820" i="16"/>
  <c r="D2821" i="16"/>
  <c r="F2818" i="16"/>
  <c r="K2818" i="16"/>
  <c r="L2818" i="16"/>
  <c r="F2819" i="16"/>
  <c r="K2819" i="16"/>
  <c r="L2819" i="16"/>
  <c r="D9342" i="16"/>
  <c r="B9341" i="16"/>
  <c r="C9341" i="16"/>
  <c r="D9344" i="16"/>
  <c r="D9343" i="16"/>
  <c r="B2157" i="16"/>
  <c r="D2158" i="16"/>
  <c r="C2157" i="16"/>
  <c r="B1434" i="16"/>
  <c r="C1434" i="16"/>
  <c r="D1435" i="16"/>
  <c r="B4228" i="16"/>
  <c r="C4228" i="16"/>
  <c r="B9339" i="16"/>
  <c r="C9339" i="16"/>
  <c r="B9340" i="16"/>
  <c r="C9340" i="16"/>
  <c r="C1795" i="16"/>
  <c r="D1796" i="16"/>
  <c r="B1795" i="16"/>
  <c r="B4229" i="16"/>
  <c r="C4229" i="16"/>
  <c r="D4232" i="16"/>
  <c r="D4231" i="16"/>
  <c r="B4230" i="16"/>
  <c r="C4230" i="16"/>
  <c r="D4233" i="16"/>
  <c r="B9342" i="16"/>
  <c r="C9342" i="16"/>
  <c r="D4234" i="16"/>
  <c r="B4233" i="16"/>
  <c r="D4236" i="16"/>
  <c r="D4235" i="16"/>
  <c r="C4233" i="16"/>
  <c r="B1435" i="16"/>
  <c r="C1435" i="16"/>
  <c r="D1436" i="16"/>
  <c r="B4231" i="16"/>
  <c r="C4231" i="16"/>
  <c r="D1797" i="16"/>
  <c r="B1796" i="16"/>
  <c r="C1796" i="16"/>
  <c r="C9343" i="16"/>
  <c r="B9343" i="16"/>
  <c r="D2822" i="16"/>
  <c r="B2821" i="16"/>
  <c r="C2821" i="16"/>
  <c r="B4232" i="16"/>
  <c r="C4232" i="16"/>
  <c r="C2158" i="16"/>
  <c r="B2158" i="16"/>
  <c r="D2159" i="16"/>
  <c r="D9347" i="16"/>
  <c r="D9346" i="16"/>
  <c r="D9345" i="16"/>
  <c r="B9344" i="16"/>
  <c r="C9344" i="16"/>
  <c r="B1797" i="16"/>
  <c r="C1797" i="16"/>
  <c r="D1798" i="16"/>
  <c r="B4235" i="16"/>
  <c r="C4235" i="16"/>
  <c r="D4239" i="16"/>
  <c r="D4238" i="16"/>
  <c r="C4236" i="16"/>
  <c r="D4237" i="16"/>
  <c r="B4236" i="16"/>
  <c r="B9345" i="16"/>
  <c r="C9345" i="16"/>
  <c r="D2823" i="16"/>
  <c r="F2822" i="16"/>
  <c r="K2822" i="16"/>
  <c r="L2822" i="16"/>
  <c r="B2822" i="16"/>
  <c r="C2822" i="16"/>
  <c r="D9350" i="16"/>
  <c r="D9349" i="16"/>
  <c r="D9348" i="16"/>
  <c r="B9347" i="16"/>
  <c r="C9347" i="16"/>
  <c r="B4234" i="16"/>
  <c r="C4234" i="16"/>
  <c r="C9346" i="16"/>
  <c r="B9346" i="16"/>
  <c r="D2160" i="16"/>
  <c r="B2159" i="16"/>
  <c r="C2159" i="16"/>
  <c r="B1436" i="16"/>
  <c r="C1436" i="16"/>
  <c r="D1437" i="16"/>
  <c r="B4238" i="16"/>
  <c r="C4238" i="16"/>
  <c r="D4242" i="16"/>
  <c r="D4241" i="16"/>
  <c r="D4240" i="16"/>
  <c r="B4239" i="16"/>
  <c r="C4239" i="16"/>
  <c r="C9348" i="16"/>
  <c r="B9348" i="16"/>
  <c r="B2160" i="16"/>
  <c r="C2160" i="16"/>
  <c r="D2161" i="16"/>
  <c r="D1799" i="16"/>
  <c r="B1798" i="16"/>
  <c r="C1798" i="16"/>
  <c r="D2824" i="16"/>
  <c r="B2823" i="16"/>
  <c r="C2823" i="16"/>
  <c r="F2821" i="16"/>
  <c r="K2821" i="16"/>
  <c r="L2821" i="16"/>
  <c r="B1437" i="16"/>
  <c r="C1437" i="16"/>
  <c r="D1438" i="16"/>
  <c r="B9349" i="16"/>
  <c r="C9349" i="16"/>
  <c r="D9352" i="16"/>
  <c r="D9351" i="16"/>
  <c r="B9350" i="16"/>
  <c r="C9350" i="16"/>
  <c r="D9353" i="16"/>
  <c r="B4237" i="16"/>
  <c r="C4237" i="16"/>
  <c r="B1438" i="16"/>
  <c r="C1438" i="16"/>
  <c r="D1439" i="16"/>
  <c r="B1799" i="16"/>
  <c r="C1799" i="16"/>
  <c r="D1800" i="16"/>
  <c r="B4240" i="16"/>
  <c r="C4240" i="16"/>
  <c r="D9354" i="16"/>
  <c r="B9353" i="16"/>
  <c r="C9353" i="16"/>
  <c r="D9356" i="16"/>
  <c r="D9355" i="16"/>
  <c r="D2162" i="16"/>
  <c r="B2161" i="16"/>
  <c r="C2161" i="16"/>
  <c r="B4241" i="16"/>
  <c r="C4241" i="16"/>
  <c r="B9351" i="16"/>
  <c r="C9351" i="16"/>
  <c r="D4244" i="16"/>
  <c r="D4243" i="16"/>
  <c r="B4242" i="16"/>
  <c r="C4242" i="16"/>
  <c r="D4245" i="16"/>
  <c r="D2825" i="16"/>
  <c r="B2824" i="16"/>
  <c r="C2824" i="16"/>
  <c r="B9352" i="16"/>
  <c r="C9352" i="16"/>
  <c r="D1801" i="16"/>
  <c r="B1800" i="16"/>
  <c r="C1800" i="16"/>
  <c r="D2163" i="16"/>
  <c r="B2162" i="16"/>
  <c r="C2162" i="16"/>
  <c r="B9355" i="16"/>
  <c r="C9355" i="16"/>
  <c r="B4243" i="16"/>
  <c r="C4243" i="16"/>
  <c r="D9359" i="16"/>
  <c r="D9358" i="16"/>
  <c r="D9357" i="16"/>
  <c r="B9356" i="16"/>
  <c r="C9356" i="16"/>
  <c r="F2825" i="16"/>
  <c r="K2825" i="16"/>
  <c r="L2825" i="16"/>
  <c r="D2826" i="16"/>
  <c r="B2825" i="16"/>
  <c r="C2825" i="16"/>
  <c r="D1440" i="16"/>
  <c r="B1439" i="16"/>
  <c r="C1439" i="16"/>
  <c r="B4244" i="16"/>
  <c r="C4244" i="16"/>
  <c r="B9354" i="16"/>
  <c r="C9354" i="16"/>
  <c r="D4246" i="16"/>
  <c r="B4245" i="16"/>
  <c r="D4248" i="16"/>
  <c r="D4247" i="16"/>
  <c r="C4245" i="16"/>
  <c r="B4247" i="16"/>
  <c r="C4247" i="16"/>
  <c r="B9357" i="16"/>
  <c r="C9357" i="16"/>
  <c r="D1441" i="16"/>
  <c r="B1440" i="16"/>
  <c r="C1440" i="16"/>
  <c r="C9358" i="16"/>
  <c r="B9358" i="16"/>
  <c r="B2163" i="16"/>
  <c r="C2163" i="16"/>
  <c r="D2164" i="16"/>
  <c r="B4246" i="16"/>
  <c r="C4246" i="16"/>
  <c r="D9362" i="16"/>
  <c r="D9361" i="16"/>
  <c r="C9359" i="16"/>
  <c r="D9360" i="16"/>
  <c r="B9359" i="16"/>
  <c r="D4249" i="16"/>
  <c r="B4248" i="16"/>
  <c r="C4248" i="16"/>
  <c r="C2826" i="16"/>
  <c r="D2827" i="16"/>
  <c r="B2826" i="16"/>
  <c r="F2824" i="16"/>
  <c r="K2824" i="16"/>
  <c r="L2824" i="16"/>
  <c r="D1802" i="16"/>
  <c r="B1801" i="16"/>
  <c r="C1801" i="16"/>
  <c r="D2828" i="16"/>
  <c r="B2827" i="16"/>
  <c r="C2827" i="16"/>
  <c r="B4249" i="16"/>
  <c r="C4249" i="16"/>
  <c r="D4250" i="16"/>
  <c r="D4252" i="16"/>
  <c r="D4251" i="16"/>
  <c r="B1441" i="16"/>
  <c r="C1441" i="16"/>
  <c r="D1442" i="16"/>
  <c r="B2164" i="16"/>
  <c r="C2164" i="16"/>
  <c r="D2165" i="16"/>
  <c r="D9364" i="16"/>
  <c r="D9363" i="16"/>
  <c r="B9362" i="16"/>
  <c r="C9362" i="16"/>
  <c r="D9365" i="16"/>
  <c r="B1802" i="16"/>
  <c r="C1802" i="16"/>
  <c r="D1803" i="16"/>
  <c r="C9361" i="16"/>
  <c r="B9361" i="16"/>
  <c r="B9360" i="16"/>
  <c r="C9360" i="16"/>
  <c r="B9364" i="16"/>
  <c r="C9364" i="16"/>
  <c r="B4251" i="16"/>
  <c r="C4251" i="16"/>
  <c r="D4255" i="16"/>
  <c r="D4254" i="16"/>
  <c r="C4252" i="16"/>
  <c r="D4253" i="16"/>
  <c r="B4252" i="16"/>
  <c r="B4250" i="16"/>
  <c r="C4250" i="16"/>
  <c r="D9366" i="16"/>
  <c r="B9365" i="16"/>
  <c r="C9365" i="16"/>
  <c r="D9368" i="16"/>
  <c r="D9367" i="16"/>
  <c r="B1442" i="16"/>
  <c r="D1443" i="16"/>
  <c r="C1442" i="16"/>
  <c r="B2165" i="16"/>
  <c r="C2165" i="16"/>
  <c r="D2166" i="16"/>
  <c r="D1804" i="16"/>
  <c r="B1803" i="16"/>
  <c r="C1803" i="16"/>
  <c r="B9363" i="16"/>
  <c r="C9363" i="16"/>
  <c r="F2828" i="16"/>
  <c r="K2828" i="16"/>
  <c r="L2828" i="16"/>
  <c r="D2829" i="16"/>
  <c r="B2828" i="16"/>
  <c r="C2828" i="16"/>
  <c r="B9367" i="16"/>
  <c r="C9367" i="16"/>
  <c r="B4253" i="16"/>
  <c r="C4253" i="16"/>
  <c r="B4254" i="16"/>
  <c r="C4254" i="16"/>
  <c r="B1804" i="16"/>
  <c r="C1804" i="16"/>
  <c r="D1805" i="16"/>
  <c r="B2166" i="16"/>
  <c r="C2166" i="16"/>
  <c r="D2167" i="16"/>
  <c r="B9366" i="16"/>
  <c r="C9366" i="16"/>
  <c r="D4258" i="16"/>
  <c r="D4257" i="16"/>
  <c r="D4256" i="16"/>
  <c r="B4255" i="16"/>
  <c r="C4255" i="16"/>
  <c r="B2829" i="16"/>
  <c r="D2830" i="16"/>
  <c r="C2829" i="16"/>
  <c r="F2827" i="16"/>
  <c r="K2827" i="16"/>
  <c r="L2827" i="16"/>
  <c r="D9371" i="16"/>
  <c r="D9370" i="16"/>
  <c r="D9369" i="16"/>
  <c r="B9368" i="16"/>
  <c r="C9368" i="16"/>
  <c r="B1443" i="16"/>
  <c r="D1444" i="16"/>
  <c r="C1443" i="16"/>
  <c r="D9374" i="16"/>
  <c r="D9373" i="16"/>
  <c r="D9372" i="16"/>
  <c r="B9371" i="16"/>
  <c r="C9371" i="16"/>
  <c r="D4260" i="16"/>
  <c r="C4258" i="16"/>
  <c r="D4259" i="16"/>
  <c r="B4258" i="16"/>
  <c r="D4261" i="16"/>
  <c r="B1444" i="16"/>
  <c r="C1444" i="16"/>
  <c r="D1445" i="16"/>
  <c r="D2831" i="16"/>
  <c r="B2830" i="16"/>
  <c r="C2830" i="16"/>
  <c r="B2167" i="16"/>
  <c r="C2167" i="16"/>
  <c r="D2168" i="16"/>
  <c r="B4257" i="16"/>
  <c r="C4257" i="16"/>
  <c r="B9369" i="16"/>
  <c r="C9369" i="16"/>
  <c r="C4256" i="16"/>
  <c r="B4256" i="16"/>
  <c r="B9370" i="16"/>
  <c r="C9370" i="16"/>
  <c r="B1805" i="16"/>
  <c r="C1805" i="16"/>
  <c r="D1806" i="16"/>
  <c r="B4259" i="16"/>
  <c r="C4259" i="16"/>
  <c r="D2832" i="16"/>
  <c r="B2831" i="16"/>
  <c r="C2831" i="16"/>
  <c r="F2831" i="16"/>
  <c r="K2831" i="16"/>
  <c r="L2831" i="16"/>
  <c r="B4260" i="16"/>
  <c r="C4260" i="16"/>
  <c r="D1446" i="16"/>
  <c r="B1445" i="16"/>
  <c r="C1445" i="16"/>
  <c r="B2168" i="16"/>
  <c r="C2168" i="16"/>
  <c r="D2169" i="16"/>
  <c r="B9372" i="16"/>
  <c r="C9372" i="16"/>
  <c r="B1806" i="16"/>
  <c r="C1806" i="16"/>
  <c r="D1807" i="16"/>
  <c r="D4262" i="16"/>
  <c r="B4261" i="16"/>
  <c r="C4261" i="16"/>
  <c r="D4264" i="16"/>
  <c r="D4263" i="16"/>
  <c r="B9373" i="16"/>
  <c r="C9373" i="16"/>
  <c r="D9376" i="16"/>
  <c r="D9375" i="16"/>
  <c r="B9374" i="16"/>
  <c r="C9374" i="16"/>
  <c r="D9377" i="16"/>
  <c r="B4263" i="16"/>
  <c r="C4263" i="16"/>
  <c r="D4267" i="16"/>
  <c r="D4266" i="16"/>
  <c r="D4265" i="16"/>
  <c r="B4264" i="16"/>
  <c r="C4264" i="16"/>
  <c r="C2832" i="16"/>
  <c r="D2833" i="16"/>
  <c r="B2832" i="16"/>
  <c r="F2830" i="16"/>
  <c r="K2830" i="16"/>
  <c r="L2830" i="16"/>
  <c r="D1808" i="16"/>
  <c r="B1807" i="16"/>
  <c r="C1807" i="16"/>
  <c r="C9377" i="16"/>
  <c r="D9378" i="16"/>
  <c r="B9377" i="16"/>
  <c r="D9380" i="16"/>
  <c r="D9379" i="16"/>
  <c r="D2170" i="16"/>
  <c r="B2169" i="16"/>
  <c r="C2169" i="16"/>
  <c r="B4262" i="16"/>
  <c r="C4262" i="16"/>
  <c r="C9376" i="16"/>
  <c r="B9376" i="16"/>
  <c r="C9375" i="16"/>
  <c r="B9375" i="16"/>
  <c r="B1446" i="16"/>
  <c r="C1446" i="16"/>
  <c r="D1447" i="16"/>
  <c r="B9378" i="16"/>
  <c r="C9378" i="16"/>
  <c r="B4265" i="16"/>
  <c r="C4265" i="16"/>
  <c r="D2171" i="16"/>
  <c r="B2170" i="16"/>
  <c r="C2170" i="16"/>
  <c r="B1808" i="16"/>
  <c r="C1808" i="16"/>
  <c r="D1809" i="16"/>
  <c r="B4266" i="16"/>
  <c r="C4266" i="16"/>
  <c r="D4270" i="16"/>
  <c r="D4269" i="16"/>
  <c r="C4267" i="16"/>
  <c r="D4268" i="16"/>
  <c r="B4267" i="16"/>
  <c r="B9379" i="16"/>
  <c r="C9379" i="16"/>
  <c r="D9383" i="16"/>
  <c r="D9382" i="16"/>
  <c r="D9381" i="16"/>
  <c r="B9380" i="16"/>
  <c r="C9380" i="16"/>
  <c r="D1448" i="16"/>
  <c r="B1447" i="16"/>
  <c r="C1447" i="16"/>
  <c r="B2833" i="16"/>
  <c r="C2833" i="16"/>
  <c r="D2834" i="16"/>
  <c r="D4272" i="16"/>
  <c r="D4271" i="16"/>
  <c r="B4270" i="16"/>
  <c r="C4270" i="16"/>
  <c r="D4273" i="16"/>
  <c r="B2171" i="16"/>
  <c r="C2171" i="16"/>
  <c r="D2172" i="16"/>
  <c r="B4268" i="16"/>
  <c r="C4268" i="16"/>
  <c r="D2835" i="16"/>
  <c r="B2834" i="16"/>
  <c r="C2834" i="16"/>
  <c r="F2834" i="16"/>
  <c r="K2834" i="16"/>
  <c r="L2834" i="16"/>
  <c r="D9386" i="16"/>
  <c r="D9385" i="16"/>
  <c r="D9384" i="16"/>
  <c r="B9383" i="16"/>
  <c r="C9383" i="16"/>
  <c r="B9381" i="16"/>
  <c r="C9381" i="16"/>
  <c r="B4269" i="16"/>
  <c r="C4269" i="16"/>
  <c r="C9382" i="16"/>
  <c r="B9382" i="16"/>
  <c r="D1449" i="16"/>
  <c r="B1448" i="16"/>
  <c r="C1448" i="16"/>
  <c r="D1810" i="16"/>
  <c r="B1809" i="16"/>
  <c r="C1809" i="16"/>
  <c r="B2172" i="16"/>
  <c r="D2173" i="16"/>
  <c r="C2172" i="16"/>
  <c r="B9385" i="16"/>
  <c r="C9385" i="16"/>
  <c r="D9388" i="16"/>
  <c r="C9386" i="16"/>
  <c r="D9387" i="16"/>
  <c r="B9386" i="16"/>
  <c r="D9389" i="16"/>
  <c r="D4274" i="16"/>
  <c r="B4273" i="16"/>
  <c r="C4273" i="16"/>
  <c r="D4276" i="16"/>
  <c r="D4275" i="16"/>
  <c r="C2835" i="16"/>
  <c r="B2835" i="16"/>
  <c r="D2836" i="16"/>
  <c r="F2833" i="16"/>
  <c r="K2833" i="16"/>
  <c r="L2833" i="16"/>
  <c r="D1811" i="16"/>
  <c r="B1810" i="16"/>
  <c r="C1810" i="16"/>
  <c r="B4271" i="16"/>
  <c r="C4271" i="16"/>
  <c r="B1449" i="16"/>
  <c r="C1449" i="16"/>
  <c r="D1450" i="16"/>
  <c r="B9384" i="16"/>
  <c r="C9384" i="16"/>
  <c r="B4272" i="16"/>
  <c r="C4272" i="16"/>
  <c r="B9387" i="16"/>
  <c r="C9387" i="16"/>
  <c r="D4279" i="16"/>
  <c r="D4278" i="16"/>
  <c r="D4277" i="16"/>
  <c r="B4276" i="16"/>
  <c r="C4276" i="16"/>
  <c r="C9388" i="16"/>
  <c r="B9388" i="16"/>
  <c r="B4275" i="16"/>
  <c r="C4275" i="16"/>
  <c r="D1812" i="16"/>
  <c r="B1811" i="16"/>
  <c r="C1811" i="16"/>
  <c r="B4274" i="16"/>
  <c r="C4274" i="16"/>
  <c r="B1450" i="16"/>
  <c r="D1451" i="16"/>
  <c r="C1450" i="16"/>
  <c r="D9390" i="16"/>
  <c r="B9389" i="16"/>
  <c r="C9389" i="16"/>
  <c r="D9392" i="16"/>
  <c r="D9391" i="16"/>
  <c r="B2173" i="16"/>
  <c r="D2174" i="16"/>
  <c r="C2173" i="16"/>
  <c r="D2837" i="16"/>
  <c r="B2836" i="16"/>
  <c r="C2836" i="16"/>
  <c r="B4277" i="16"/>
  <c r="C4277" i="16"/>
  <c r="B9391" i="16"/>
  <c r="C9391" i="16"/>
  <c r="B9390" i="16"/>
  <c r="C9390" i="16"/>
  <c r="C1812" i="16"/>
  <c r="D1813" i="16"/>
  <c r="B1812" i="16"/>
  <c r="B4278" i="16"/>
  <c r="C4278" i="16"/>
  <c r="D4282" i="16"/>
  <c r="D4281" i="16"/>
  <c r="D4280" i="16"/>
  <c r="B4279" i="16"/>
  <c r="C4279" i="16"/>
  <c r="D9395" i="16"/>
  <c r="D9394" i="16"/>
  <c r="D9393" i="16"/>
  <c r="B9392" i="16"/>
  <c r="C9392" i="16"/>
  <c r="D2838" i="16"/>
  <c r="B2837" i="16"/>
  <c r="C2837" i="16"/>
  <c r="F2837" i="16"/>
  <c r="K2837" i="16"/>
  <c r="L2837" i="16"/>
  <c r="B2174" i="16"/>
  <c r="C2174" i="16"/>
  <c r="D2175" i="16"/>
  <c r="B1451" i="16"/>
  <c r="D1452" i="16"/>
  <c r="C1451" i="16"/>
  <c r="B1813" i="16"/>
  <c r="C1813" i="16"/>
  <c r="D1814" i="16"/>
  <c r="B1452" i="16"/>
  <c r="C1452" i="16"/>
  <c r="D1453" i="16"/>
  <c r="B4281" i="16"/>
  <c r="C4281" i="16"/>
  <c r="B2838" i="16"/>
  <c r="C2838" i="16"/>
  <c r="D2839" i="16"/>
  <c r="F2836" i="16"/>
  <c r="K2836" i="16"/>
  <c r="L2836" i="16"/>
  <c r="D2176" i="16"/>
  <c r="B2175" i="16"/>
  <c r="C2175" i="16"/>
  <c r="D4284" i="16"/>
  <c r="D4283" i="16"/>
  <c r="B4282" i="16"/>
  <c r="C4282" i="16"/>
  <c r="D4285" i="16"/>
  <c r="B4280" i="16"/>
  <c r="C4280" i="16"/>
  <c r="B9393" i="16"/>
  <c r="C9393" i="16"/>
  <c r="B9394" i="16"/>
  <c r="C9394" i="16"/>
  <c r="D9398" i="16"/>
  <c r="D9397" i="16"/>
  <c r="D9396" i="16"/>
  <c r="B9395" i="16"/>
  <c r="C9395" i="16"/>
  <c r="B2176" i="16"/>
  <c r="C2176" i="16"/>
  <c r="D2177" i="16"/>
  <c r="D1454" i="16"/>
  <c r="B1453" i="16"/>
  <c r="C1453" i="16"/>
  <c r="D9400" i="16"/>
  <c r="C9398" i="16"/>
  <c r="D9399" i="16"/>
  <c r="B9398" i="16"/>
  <c r="D9401" i="16"/>
  <c r="D2840" i="16"/>
  <c r="B2839" i="16"/>
  <c r="C2839" i="16"/>
  <c r="C1814" i="16"/>
  <c r="B1814" i="16"/>
  <c r="D1815" i="16"/>
  <c r="B4284" i="16"/>
  <c r="C4284" i="16"/>
  <c r="B9396" i="16"/>
  <c r="C9396" i="16"/>
  <c r="C4285" i="16"/>
  <c r="D4286" i="16"/>
  <c r="B4285" i="16"/>
  <c r="D4288" i="16"/>
  <c r="D4287" i="16"/>
  <c r="B4283" i="16"/>
  <c r="C4283" i="16"/>
  <c r="B9397" i="16"/>
  <c r="C9397" i="16"/>
  <c r="B4286" i="16"/>
  <c r="C4286" i="16"/>
  <c r="B9400" i="16"/>
  <c r="C9400" i="16"/>
  <c r="B2840" i="16"/>
  <c r="C2840" i="16"/>
  <c r="D2841" i="16"/>
  <c r="B1454" i="16"/>
  <c r="C1454" i="16"/>
  <c r="D1455" i="16"/>
  <c r="D9402" i="16"/>
  <c r="B9401" i="16"/>
  <c r="C9401" i="16"/>
  <c r="D9404" i="16"/>
  <c r="D9403" i="16"/>
  <c r="D2178" i="16"/>
  <c r="B2177" i="16"/>
  <c r="C2177" i="16"/>
  <c r="B4287" i="16"/>
  <c r="C4287" i="16"/>
  <c r="D1816" i="16"/>
  <c r="B1815" i="16"/>
  <c r="C1815" i="16"/>
  <c r="D4291" i="16"/>
  <c r="D4290" i="16"/>
  <c r="D4289" i="16"/>
  <c r="B4288" i="16"/>
  <c r="C4288" i="16"/>
  <c r="B9399" i="16"/>
  <c r="C9399" i="16"/>
  <c r="B9403" i="16"/>
  <c r="C9403" i="16"/>
  <c r="B2841" i="16"/>
  <c r="C2841" i="16"/>
  <c r="D2842" i="16"/>
  <c r="F2839" i="16"/>
  <c r="K2839" i="16"/>
  <c r="L2839" i="16"/>
  <c r="D9407" i="16"/>
  <c r="D9406" i="16"/>
  <c r="D9405" i="16"/>
  <c r="B9404" i="16"/>
  <c r="C9404" i="16"/>
  <c r="B9402" i="16"/>
  <c r="C9402" i="16"/>
  <c r="F2840" i="16"/>
  <c r="K2840" i="16"/>
  <c r="L2840" i="16"/>
  <c r="B4289" i="16"/>
  <c r="C4289" i="16"/>
  <c r="D1456" i="16"/>
  <c r="B1455" i="16"/>
  <c r="C1455" i="16"/>
  <c r="D1817" i="16"/>
  <c r="B1816" i="16"/>
  <c r="C1816" i="16"/>
  <c r="B4290" i="16"/>
  <c r="C4290" i="16"/>
  <c r="D2179" i="16"/>
  <c r="B2178" i="16"/>
  <c r="C2178" i="16"/>
  <c r="D4292" i="16"/>
  <c r="B4291" i="16"/>
  <c r="C4291" i="16"/>
  <c r="D4293" i="16"/>
  <c r="D4295" i="16"/>
  <c r="D4294" i="16"/>
  <c r="B4292" i="16"/>
  <c r="C4292" i="16"/>
  <c r="C2842" i="16"/>
  <c r="D2843" i="16"/>
  <c r="B2842" i="16"/>
  <c r="B9406" i="16"/>
  <c r="C9406" i="16"/>
  <c r="D9410" i="16"/>
  <c r="D9409" i="16"/>
  <c r="D9408" i="16"/>
  <c r="B9407" i="16"/>
  <c r="C9407" i="16"/>
  <c r="D1457" i="16"/>
  <c r="B1456" i="16"/>
  <c r="C1456" i="16"/>
  <c r="B1817" i="16"/>
  <c r="D1818" i="16"/>
  <c r="C1817" i="16"/>
  <c r="B9405" i="16"/>
  <c r="C9405" i="16"/>
  <c r="C2179" i="16"/>
  <c r="B2179" i="16"/>
  <c r="D2180" i="16"/>
  <c r="D2844" i="16"/>
  <c r="B2843" i="16"/>
  <c r="C2843" i="16"/>
  <c r="D9412" i="16"/>
  <c r="D9411" i="16"/>
  <c r="B9410" i="16"/>
  <c r="C9410" i="16"/>
  <c r="D9413" i="16"/>
  <c r="B4294" i="16"/>
  <c r="C4294" i="16"/>
  <c r="B9408" i="16"/>
  <c r="C9408" i="16"/>
  <c r="D1819" i="16"/>
  <c r="B1818" i="16"/>
  <c r="C1818" i="16"/>
  <c r="B9409" i="16"/>
  <c r="C9409" i="16"/>
  <c r="B2180" i="16"/>
  <c r="C2180" i="16"/>
  <c r="D2181" i="16"/>
  <c r="D4298" i="16"/>
  <c r="D4297" i="16"/>
  <c r="C4295" i="16"/>
  <c r="D4296" i="16"/>
  <c r="B4295" i="16"/>
  <c r="B1457" i="16"/>
  <c r="C1457" i="16"/>
  <c r="D1458" i="16"/>
  <c r="B4293" i="16"/>
  <c r="C4293" i="16"/>
  <c r="B9411" i="16"/>
  <c r="C9411" i="16"/>
  <c r="D1820" i="16"/>
  <c r="B1819" i="16"/>
  <c r="C1819" i="16"/>
  <c r="B9412" i="16"/>
  <c r="C9412" i="16"/>
  <c r="C4297" i="16"/>
  <c r="B4297" i="16"/>
  <c r="B1458" i="16"/>
  <c r="C1458" i="16"/>
  <c r="D1459" i="16"/>
  <c r="B2844" i="16"/>
  <c r="D2845" i="16"/>
  <c r="C2844" i="16"/>
  <c r="F2842" i="16"/>
  <c r="K2842" i="16"/>
  <c r="L2842" i="16"/>
  <c r="B2181" i="16"/>
  <c r="C2181" i="16"/>
  <c r="D2182" i="16"/>
  <c r="D4301" i="16"/>
  <c r="D4300" i="16"/>
  <c r="D4299" i="16"/>
  <c r="B4298" i="16"/>
  <c r="C4298" i="16"/>
  <c r="B4296" i="16"/>
  <c r="C4296" i="16"/>
  <c r="D9414" i="16"/>
  <c r="B9413" i="16"/>
  <c r="C9413" i="16"/>
  <c r="D9416" i="16"/>
  <c r="D9415" i="16"/>
  <c r="F2843" i="16"/>
  <c r="K2843" i="16"/>
  <c r="L2843" i="16"/>
  <c r="B9415" i="16"/>
  <c r="C9415" i="16"/>
  <c r="D2846" i="16"/>
  <c r="B2845" i="16"/>
  <c r="C2845" i="16"/>
  <c r="B9414" i="16"/>
  <c r="C9414" i="16"/>
  <c r="D4303" i="16"/>
  <c r="D4302" i="16"/>
  <c r="B4301" i="16"/>
  <c r="C4301" i="16"/>
  <c r="D4304" i="16"/>
  <c r="B1459" i="16"/>
  <c r="C1459" i="16"/>
  <c r="D1460" i="16"/>
  <c r="D1821" i="16"/>
  <c r="B1820" i="16"/>
  <c r="C1820" i="16"/>
  <c r="D9419" i="16"/>
  <c r="D9418" i="16"/>
  <c r="D9417" i="16"/>
  <c r="B9416" i="16"/>
  <c r="C9416" i="16"/>
  <c r="B4300" i="16"/>
  <c r="C4300" i="16"/>
  <c r="B2182" i="16"/>
  <c r="C2182" i="16"/>
  <c r="D2183" i="16"/>
  <c r="B4299" i="16"/>
  <c r="C4299" i="16"/>
  <c r="B2183" i="16"/>
  <c r="C2183" i="16"/>
  <c r="D2184" i="16"/>
  <c r="B9418" i="16"/>
  <c r="C9418" i="16"/>
  <c r="D4305" i="16"/>
  <c r="B4304" i="16"/>
  <c r="C4304" i="16"/>
  <c r="D4307" i="16"/>
  <c r="D4306" i="16"/>
  <c r="D2847" i="16"/>
  <c r="B2846" i="16"/>
  <c r="C2846" i="16"/>
  <c r="B9417" i="16"/>
  <c r="C9417" i="16"/>
  <c r="D9422" i="16"/>
  <c r="D9421" i="16"/>
  <c r="D9420" i="16"/>
  <c r="B9419" i="16"/>
  <c r="C9419" i="16"/>
  <c r="B4302" i="16"/>
  <c r="C4302" i="16"/>
  <c r="C1460" i="16"/>
  <c r="B1460" i="16"/>
  <c r="D1461" i="16"/>
  <c r="B1821" i="16"/>
  <c r="C1821" i="16"/>
  <c r="D1822" i="16"/>
  <c r="B4303" i="16"/>
  <c r="C4303" i="16"/>
  <c r="D4310" i="16"/>
  <c r="D4309" i="16"/>
  <c r="D4308" i="16"/>
  <c r="B4307" i="16"/>
  <c r="C4307" i="16"/>
  <c r="B4305" i="16"/>
  <c r="C4305" i="16"/>
  <c r="C1822" i="16"/>
  <c r="D1823" i="16"/>
  <c r="B1822" i="16"/>
  <c r="B9420" i="16"/>
  <c r="C9420" i="16"/>
  <c r="D2848" i="16"/>
  <c r="B2847" i="16"/>
  <c r="C2847" i="16"/>
  <c r="F2845" i="16"/>
  <c r="K2845" i="16"/>
  <c r="L2845" i="16"/>
  <c r="F2846" i="16"/>
  <c r="K2846" i="16"/>
  <c r="L2846" i="16"/>
  <c r="C2184" i="16"/>
  <c r="B2184" i="16"/>
  <c r="D2185" i="16"/>
  <c r="B1461" i="16"/>
  <c r="C1461" i="16"/>
  <c r="D1462" i="16"/>
  <c r="C9421" i="16"/>
  <c r="B9421" i="16"/>
  <c r="D9424" i="16"/>
  <c r="D9423" i="16"/>
  <c r="B9422" i="16"/>
  <c r="C9422" i="16"/>
  <c r="D9425" i="16"/>
  <c r="B4306" i="16"/>
  <c r="C4306" i="16"/>
  <c r="D2849" i="16"/>
  <c r="B2848" i="16"/>
  <c r="C2848" i="16"/>
  <c r="B9423" i="16"/>
  <c r="C9423" i="16"/>
  <c r="C2185" i="16"/>
  <c r="D2186" i="16"/>
  <c r="B2185" i="16"/>
  <c r="B4308" i="16"/>
  <c r="C4308" i="16"/>
  <c r="D9426" i="16"/>
  <c r="B9425" i="16"/>
  <c r="C9425" i="16"/>
  <c r="D9428" i="16"/>
  <c r="D9427" i="16"/>
  <c r="B1462" i="16"/>
  <c r="C1462" i="16"/>
  <c r="D1463" i="16"/>
  <c r="B4309" i="16"/>
  <c r="C4309" i="16"/>
  <c r="B9424" i="16"/>
  <c r="C9424" i="16"/>
  <c r="C1823" i="16"/>
  <c r="B1823" i="16"/>
  <c r="D1824" i="16"/>
  <c r="D4313" i="16"/>
  <c r="D4312" i="16"/>
  <c r="D4311" i="16"/>
  <c r="B4310" i="16"/>
  <c r="C4310" i="16"/>
  <c r="B9427" i="16"/>
  <c r="C9427" i="16"/>
  <c r="D2187" i="16"/>
  <c r="B2186" i="16"/>
  <c r="C2186" i="16"/>
  <c r="B4311" i="16"/>
  <c r="C4311" i="16"/>
  <c r="C9426" i="16"/>
  <c r="B9426" i="16"/>
  <c r="B4312" i="16"/>
  <c r="C4312" i="16"/>
  <c r="D4315" i="16"/>
  <c r="D4314" i="16"/>
  <c r="B4313" i="16"/>
  <c r="C4313" i="16"/>
  <c r="D4316" i="16"/>
  <c r="D9431" i="16"/>
  <c r="D9430" i="16"/>
  <c r="D9429" i="16"/>
  <c r="B9428" i="16"/>
  <c r="C9428" i="16"/>
  <c r="C2849" i="16"/>
  <c r="D2850" i="16"/>
  <c r="B2849" i="16"/>
  <c r="D1464" i="16"/>
  <c r="B1463" i="16"/>
  <c r="C1463" i="16"/>
  <c r="D1825" i="16"/>
  <c r="B1824" i="16"/>
  <c r="C1824" i="16"/>
  <c r="D2851" i="16"/>
  <c r="B2850" i="16"/>
  <c r="C2850" i="16"/>
  <c r="F2848" i="16"/>
  <c r="K2848" i="16"/>
  <c r="L2848" i="16"/>
  <c r="D4317" i="16"/>
  <c r="B4316" i="16"/>
  <c r="C4316" i="16"/>
  <c r="D4319" i="16"/>
  <c r="D4318" i="16"/>
  <c r="B4314" i="16"/>
  <c r="C4314" i="16"/>
  <c r="C9429" i="16"/>
  <c r="B9429" i="16"/>
  <c r="B4315" i="16"/>
  <c r="C4315" i="16"/>
  <c r="C2187" i="16"/>
  <c r="B2187" i="16"/>
  <c r="D2188" i="16"/>
  <c r="F2849" i="16"/>
  <c r="K2849" i="16"/>
  <c r="L2849" i="16"/>
  <c r="B9430" i="16"/>
  <c r="C9430" i="16"/>
  <c r="D1826" i="16"/>
  <c r="B1825" i="16"/>
  <c r="C1825" i="16"/>
  <c r="D1465" i="16"/>
  <c r="B1464" i="16"/>
  <c r="C1464" i="16"/>
  <c r="D9434" i="16"/>
  <c r="D9433" i="16"/>
  <c r="D9432" i="16"/>
  <c r="B9431" i="16"/>
  <c r="C9431" i="16"/>
  <c r="B4318" i="16"/>
  <c r="C4318" i="16"/>
  <c r="D4322" i="16"/>
  <c r="D4321" i="16"/>
  <c r="D4320" i="16"/>
  <c r="B4319" i="16"/>
  <c r="C4319" i="16"/>
  <c r="C1826" i="16"/>
  <c r="B1826" i="16"/>
  <c r="D1827" i="16"/>
  <c r="B4317" i="16"/>
  <c r="C4317" i="16"/>
  <c r="B9432" i="16"/>
  <c r="C9432" i="16"/>
  <c r="C2851" i="16"/>
  <c r="D2852" i="16"/>
  <c r="B2851" i="16"/>
  <c r="B9433" i="16"/>
  <c r="C9433" i="16"/>
  <c r="D9436" i="16"/>
  <c r="D9435" i="16"/>
  <c r="B9434" i="16"/>
  <c r="C9434" i="16"/>
  <c r="D9437" i="16"/>
  <c r="B2188" i="16"/>
  <c r="D2189" i="16"/>
  <c r="C2188" i="16"/>
  <c r="B1465" i="16"/>
  <c r="C1465" i="16"/>
  <c r="D1466" i="16"/>
  <c r="B4320" i="16"/>
  <c r="C4320" i="16"/>
  <c r="B1466" i="16"/>
  <c r="D1467" i="16"/>
  <c r="C1466" i="16"/>
  <c r="B4321" i="16"/>
  <c r="C4321" i="16"/>
  <c r="C9435" i="16"/>
  <c r="B9435" i="16"/>
  <c r="B2189" i="16"/>
  <c r="D2190" i="16"/>
  <c r="C2189" i="16"/>
  <c r="D4325" i="16"/>
  <c r="D4324" i="16"/>
  <c r="C4322" i="16"/>
  <c r="D4323" i="16"/>
  <c r="B4322" i="16"/>
  <c r="D2853" i="16"/>
  <c r="B2852" i="16"/>
  <c r="C2852" i="16"/>
  <c r="D1828" i="16"/>
  <c r="B1827" i="16"/>
  <c r="C1827" i="16"/>
  <c r="B9436" i="16"/>
  <c r="C9436" i="16"/>
  <c r="D9438" i="16"/>
  <c r="B9437" i="16"/>
  <c r="C9437" i="16"/>
  <c r="D9440" i="16"/>
  <c r="D9439" i="16"/>
  <c r="B4323" i="16"/>
  <c r="C4323" i="16"/>
  <c r="D4327" i="16"/>
  <c r="D4326" i="16"/>
  <c r="B4325" i="16"/>
  <c r="C4325" i="16"/>
  <c r="D4328" i="16"/>
  <c r="B1467" i="16"/>
  <c r="C1467" i="16"/>
  <c r="D1468" i="16"/>
  <c r="B9439" i="16"/>
  <c r="C9439" i="16"/>
  <c r="B2853" i="16"/>
  <c r="C2853" i="16"/>
  <c r="D2854" i="16"/>
  <c r="F2851" i="16"/>
  <c r="K2851" i="16"/>
  <c r="L2851" i="16"/>
  <c r="C2190" i="16"/>
  <c r="B2190" i="16"/>
  <c r="D2191" i="16"/>
  <c r="B1828" i="16"/>
  <c r="C1828" i="16"/>
  <c r="D1829" i="16"/>
  <c r="B9438" i="16"/>
  <c r="C9438" i="16"/>
  <c r="F2852" i="16"/>
  <c r="K2852" i="16"/>
  <c r="L2852" i="16"/>
  <c r="D9443" i="16"/>
  <c r="D9442" i="16"/>
  <c r="D9441" i="16"/>
  <c r="B9440" i="16"/>
  <c r="C9440" i="16"/>
  <c r="B4324" i="16"/>
  <c r="C4324" i="16"/>
  <c r="D2855" i="16"/>
  <c r="B2854" i="16"/>
  <c r="C2854" i="16"/>
  <c r="D4329" i="16"/>
  <c r="B4328" i="16"/>
  <c r="C4328" i="16"/>
  <c r="D4331" i="16"/>
  <c r="D4330" i="16"/>
  <c r="B4326" i="16"/>
  <c r="C4326" i="16"/>
  <c r="B9441" i="16"/>
  <c r="C9441" i="16"/>
  <c r="B9442" i="16"/>
  <c r="C9442" i="16"/>
  <c r="C2191" i="16"/>
  <c r="D2192" i="16"/>
  <c r="B2191" i="16"/>
  <c r="B4327" i="16"/>
  <c r="C4327" i="16"/>
  <c r="B1829" i="16"/>
  <c r="C1829" i="16"/>
  <c r="D1830" i="16"/>
  <c r="D9446" i="16"/>
  <c r="D9445" i="16"/>
  <c r="D9444" i="16"/>
  <c r="B9443" i="16"/>
  <c r="C9443" i="16"/>
  <c r="B1468" i="16"/>
  <c r="C1468" i="16"/>
  <c r="D1469" i="16"/>
  <c r="B4330" i="16"/>
  <c r="C4330" i="16"/>
  <c r="B1830" i="16"/>
  <c r="C1830" i="16"/>
  <c r="D1831" i="16"/>
  <c r="B4329" i="16"/>
  <c r="C4329" i="16"/>
  <c r="D9448" i="16"/>
  <c r="D9447" i="16"/>
  <c r="B9446" i="16"/>
  <c r="C9446" i="16"/>
  <c r="D9449" i="16"/>
  <c r="D4334" i="16"/>
  <c r="D4333" i="16"/>
  <c r="C4331" i="16"/>
  <c r="D4332" i="16"/>
  <c r="B4331" i="16"/>
  <c r="D1470" i="16"/>
  <c r="B1469" i="16"/>
  <c r="C1469" i="16"/>
  <c r="B9444" i="16"/>
  <c r="C9444" i="16"/>
  <c r="B9445" i="16"/>
  <c r="C9445" i="16"/>
  <c r="B2192" i="16"/>
  <c r="C2192" i="16"/>
  <c r="D2193" i="16"/>
  <c r="D2856" i="16"/>
  <c r="B2855" i="16"/>
  <c r="C2855" i="16"/>
  <c r="F2855" i="16"/>
  <c r="K2855" i="16"/>
  <c r="L2855" i="16"/>
  <c r="B9448" i="16"/>
  <c r="C9448" i="16"/>
  <c r="B4333" i="16"/>
  <c r="C4333" i="16"/>
  <c r="B4332" i="16"/>
  <c r="C4332" i="16"/>
  <c r="C1831" i="16"/>
  <c r="D1832" i="16"/>
  <c r="B1831" i="16"/>
  <c r="D2857" i="16"/>
  <c r="B2856" i="16"/>
  <c r="C2856" i="16"/>
  <c r="F2854" i="16"/>
  <c r="K2854" i="16"/>
  <c r="L2854" i="16"/>
  <c r="D9450" i="16"/>
  <c r="B9449" i="16"/>
  <c r="C9449" i="16"/>
  <c r="D9452" i="16"/>
  <c r="D9451" i="16"/>
  <c r="D2194" i="16"/>
  <c r="B2193" i="16"/>
  <c r="C2193" i="16"/>
  <c r="D4335" i="16"/>
  <c r="B4334" i="16"/>
  <c r="C4334" i="16"/>
  <c r="B1470" i="16"/>
  <c r="C1470" i="16"/>
  <c r="D1471" i="16"/>
  <c r="B9447" i="16"/>
  <c r="C9447" i="16"/>
  <c r="B1832" i="16"/>
  <c r="D1833" i="16"/>
  <c r="C1832" i="16"/>
  <c r="D2195" i="16"/>
  <c r="B2194" i="16"/>
  <c r="C2194" i="16"/>
  <c r="B2857" i="16"/>
  <c r="C2857" i="16"/>
  <c r="D2858" i="16"/>
  <c r="D4338" i="16"/>
  <c r="D4337" i="16"/>
  <c r="B4335" i="16"/>
  <c r="C4335" i="16"/>
  <c r="D4336" i="16"/>
  <c r="C9450" i="16"/>
  <c r="B9450" i="16"/>
  <c r="D1472" i="16"/>
  <c r="B1471" i="16"/>
  <c r="C1471" i="16"/>
  <c r="B9451" i="16"/>
  <c r="C9451" i="16"/>
  <c r="D9455" i="16"/>
  <c r="D9454" i="16"/>
  <c r="D9453" i="16"/>
  <c r="B9452" i="16"/>
  <c r="C9452" i="16"/>
  <c r="D9458" i="16"/>
  <c r="D9457" i="16"/>
  <c r="D9456" i="16"/>
  <c r="B9455" i="16"/>
  <c r="C9455" i="16"/>
  <c r="B4337" i="16"/>
  <c r="C4337" i="16"/>
  <c r="C2195" i="16"/>
  <c r="B2195" i="16"/>
  <c r="D2196" i="16"/>
  <c r="D1473" i="16"/>
  <c r="B1472" i="16"/>
  <c r="C1472" i="16"/>
  <c r="D4341" i="16"/>
  <c r="D4340" i="16"/>
  <c r="C4338" i="16"/>
  <c r="D4339" i="16"/>
  <c r="B4338" i="16"/>
  <c r="B4336" i="16"/>
  <c r="C4336" i="16"/>
  <c r="D2859" i="16"/>
  <c r="B2858" i="16"/>
  <c r="C2858" i="16"/>
  <c r="F2858" i="16"/>
  <c r="K2858" i="16"/>
  <c r="L2858" i="16"/>
  <c r="D1834" i="16"/>
  <c r="B1833" i="16"/>
  <c r="C1833" i="16"/>
  <c r="B9454" i="16"/>
  <c r="C9454" i="16"/>
  <c r="B9453" i="16"/>
  <c r="C9453" i="16"/>
  <c r="D4343" i="16"/>
  <c r="D4342" i="16"/>
  <c r="B4341" i="16"/>
  <c r="C4341" i="16"/>
  <c r="D4344" i="16"/>
  <c r="B2859" i="16"/>
  <c r="C2859" i="16"/>
  <c r="D2860" i="16"/>
  <c r="F2857" i="16"/>
  <c r="K2857" i="16"/>
  <c r="L2857" i="16"/>
  <c r="B9456" i="16"/>
  <c r="C9456" i="16"/>
  <c r="B1473" i="16"/>
  <c r="C1473" i="16"/>
  <c r="D1474" i="16"/>
  <c r="B4340" i="16"/>
  <c r="C4340" i="16"/>
  <c r="D1835" i="16"/>
  <c r="B1834" i="16"/>
  <c r="C1834" i="16"/>
  <c r="B2196" i="16"/>
  <c r="C2196" i="16"/>
  <c r="D2197" i="16"/>
  <c r="B9457" i="16"/>
  <c r="C9457" i="16"/>
  <c r="B4339" i="16"/>
  <c r="C4339" i="16"/>
  <c r="D9460" i="16"/>
  <c r="D9459" i="16"/>
  <c r="B9458" i="16"/>
  <c r="C9458" i="16"/>
  <c r="D9461" i="16"/>
  <c r="B2860" i="16"/>
  <c r="C2860" i="16"/>
  <c r="D2861" i="16"/>
  <c r="D9462" i="16"/>
  <c r="B9461" i="16"/>
  <c r="C9461" i="16"/>
  <c r="D9464" i="16"/>
  <c r="D9463" i="16"/>
  <c r="B1474" i="16"/>
  <c r="C1474" i="16"/>
  <c r="D1475" i="16"/>
  <c r="B2197" i="16"/>
  <c r="D2198" i="16"/>
  <c r="C2197" i="16"/>
  <c r="C4344" i="16"/>
  <c r="D4345" i="16"/>
  <c r="B4344" i="16"/>
  <c r="D4347" i="16"/>
  <c r="D4346" i="16"/>
  <c r="B9459" i="16"/>
  <c r="C9459" i="16"/>
  <c r="B9460" i="16"/>
  <c r="C9460" i="16"/>
  <c r="B4342" i="16"/>
  <c r="C4342" i="16"/>
  <c r="D1836" i="16"/>
  <c r="B1835" i="16"/>
  <c r="C1835" i="16"/>
  <c r="B4343" i="16"/>
  <c r="C4343" i="16"/>
  <c r="D9467" i="16"/>
  <c r="D9466" i="16"/>
  <c r="D9465" i="16"/>
  <c r="B9464" i="16"/>
  <c r="C9464" i="16"/>
  <c r="B2198" i="16"/>
  <c r="C2198" i="16"/>
  <c r="D2199" i="16"/>
  <c r="B9462" i="16"/>
  <c r="C9462" i="16"/>
  <c r="B4346" i="16"/>
  <c r="C4346" i="16"/>
  <c r="B1475" i="16"/>
  <c r="D1476" i="16"/>
  <c r="C1475" i="16"/>
  <c r="D2862" i="16"/>
  <c r="B2861" i="16"/>
  <c r="C2861" i="16"/>
  <c r="D4350" i="16"/>
  <c r="D4349" i="16"/>
  <c r="D4348" i="16"/>
  <c r="B4347" i="16"/>
  <c r="C4347" i="16"/>
  <c r="C1836" i="16"/>
  <c r="D1837" i="16"/>
  <c r="B1836" i="16"/>
  <c r="B4345" i="16"/>
  <c r="C4345" i="16"/>
  <c r="B9463" i="16"/>
  <c r="C9463" i="16"/>
  <c r="B2862" i="16"/>
  <c r="C2862" i="16"/>
  <c r="D2863" i="16"/>
  <c r="F2860" i="16"/>
  <c r="K2860" i="16"/>
  <c r="L2860" i="16"/>
  <c r="D2200" i="16"/>
  <c r="B2199" i="16"/>
  <c r="C2199" i="16"/>
  <c r="C4348" i="16"/>
  <c r="B4348" i="16"/>
  <c r="D4353" i="16"/>
  <c r="D4352" i="16"/>
  <c r="D4351" i="16"/>
  <c r="B4350" i="16"/>
  <c r="C4350" i="16"/>
  <c r="B9465" i="16"/>
  <c r="C9465" i="16"/>
  <c r="B4349" i="16"/>
  <c r="C4349" i="16"/>
  <c r="B1476" i="16"/>
  <c r="C1476" i="16"/>
  <c r="D1477" i="16"/>
  <c r="D1838" i="16"/>
  <c r="B1837" i="16"/>
  <c r="C1837" i="16"/>
  <c r="F2861" i="16"/>
  <c r="K2861" i="16"/>
  <c r="L2861" i="16"/>
  <c r="C9466" i="16"/>
  <c r="B9466" i="16"/>
  <c r="D9470" i="16"/>
  <c r="D9469" i="16"/>
  <c r="D9468" i="16"/>
  <c r="B9467" i="16"/>
  <c r="C9467" i="16"/>
  <c r="B2200" i="16"/>
  <c r="C2200" i="16"/>
  <c r="D2201" i="16"/>
  <c r="B1477" i="16"/>
  <c r="C1477" i="16"/>
  <c r="D1478" i="16"/>
  <c r="B4351" i="16"/>
  <c r="C4351" i="16"/>
  <c r="D9472" i="16"/>
  <c r="D9471" i="16"/>
  <c r="B9470" i="16"/>
  <c r="D9473" i="16"/>
  <c r="C9470" i="16"/>
  <c r="B4352" i="16"/>
  <c r="C4352" i="16"/>
  <c r="D2864" i="16"/>
  <c r="B2863" i="16"/>
  <c r="C2863" i="16"/>
  <c r="B1838" i="16"/>
  <c r="C1838" i="16"/>
  <c r="D1839" i="16"/>
  <c r="D4355" i="16"/>
  <c r="C4353" i="16"/>
  <c r="D4354" i="16"/>
  <c r="B4353" i="16"/>
  <c r="D4356" i="16"/>
  <c r="B9468" i="16"/>
  <c r="C9468" i="16"/>
  <c r="B9469" i="16"/>
  <c r="C9469" i="16"/>
  <c r="D1840" i="16"/>
  <c r="B1839" i="16"/>
  <c r="C1839" i="16"/>
  <c r="B1478" i="16"/>
  <c r="C1478" i="16"/>
  <c r="D1479" i="16"/>
  <c r="B4355" i="16"/>
  <c r="C4355" i="16"/>
  <c r="D4357" i="16"/>
  <c r="B4356" i="16"/>
  <c r="C4356" i="16"/>
  <c r="D4359" i="16"/>
  <c r="D4358" i="16"/>
  <c r="D2202" i="16"/>
  <c r="B2201" i="16"/>
  <c r="C2201" i="16"/>
  <c r="B9471" i="16"/>
  <c r="C9471" i="16"/>
  <c r="D9474" i="16"/>
  <c r="B9473" i="16"/>
  <c r="C9473" i="16"/>
  <c r="D9475" i="16"/>
  <c r="D9476" i="16"/>
  <c r="C4354" i="16"/>
  <c r="B4354" i="16"/>
  <c r="B2864" i="16"/>
  <c r="C2864" i="16"/>
  <c r="D2865" i="16"/>
  <c r="B9472" i="16"/>
  <c r="C9472" i="16"/>
  <c r="D1480" i="16"/>
  <c r="B1479" i="16"/>
  <c r="C1479" i="16"/>
  <c r="B4358" i="16"/>
  <c r="C4358" i="16"/>
  <c r="D2203" i="16"/>
  <c r="B2202" i="16"/>
  <c r="C2202" i="16"/>
  <c r="B2865" i="16"/>
  <c r="C2865" i="16"/>
  <c r="D2866" i="16"/>
  <c r="F2863" i="16"/>
  <c r="K2863" i="16"/>
  <c r="L2863" i="16"/>
  <c r="B9474" i="16"/>
  <c r="C9474" i="16"/>
  <c r="D4362" i="16"/>
  <c r="D4361" i="16"/>
  <c r="D4360" i="16"/>
  <c r="B4359" i="16"/>
  <c r="C4359" i="16"/>
  <c r="B9475" i="16"/>
  <c r="C9475" i="16"/>
  <c r="F2864" i="16"/>
  <c r="K2864" i="16"/>
  <c r="L2864" i="16"/>
  <c r="B4357" i="16"/>
  <c r="C4357" i="16"/>
  <c r="D1841" i="16"/>
  <c r="B1840" i="16"/>
  <c r="C1840" i="16"/>
  <c r="D9479" i="16"/>
  <c r="D9477" i="16"/>
  <c r="B9476" i="16"/>
  <c r="D9478" i="16"/>
  <c r="C9476" i="16"/>
  <c r="B2203" i="16"/>
  <c r="C2203" i="16"/>
  <c r="D2204" i="16"/>
  <c r="B9478" i="16"/>
  <c r="C9478" i="16"/>
  <c r="B4361" i="16"/>
  <c r="C4361" i="16"/>
  <c r="D4365" i="16"/>
  <c r="D4364" i="16"/>
  <c r="D4363" i="16"/>
  <c r="B4362" i="16"/>
  <c r="C4362" i="16"/>
  <c r="B1841" i="16"/>
  <c r="D1842" i="16"/>
  <c r="C1841" i="16"/>
  <c r="D1481" i="16"/>
  <c r="B1480" i="16"/>
  <c r="C1480" i="16"/>
  <c r="B9477" i="16"/>
  <c r="C9477" i="16"/>
  <c r="D9482" i="16"/>
  <c r="D9481" i="16"/>
  <c r="C9479" i="16"/>
  <c r="D9480" i="16"/>
  <c r="B9479" i="16"/>
  <c r="D2867" i="16"/>
  <c r="B2866" i="16"/>
  <c r="C2866" i="16"/>
  <c r="B4360" i="16"/>
  <c r="C4360" i="16"/>
  <c r="B1481" i="16"/>
  <c r="C1481" i="16"/>
  <c r="D1482" i="16"/>
  <c r="D4367" i="16"/>
  <c r="D4366" i="16"/>
  <c r="B4365" i="16"/>
  <c r="C4365" i="16"/>
  <c r="D4368" i="16"/>
  <c r="B9481" i="16"/>
  <c r="C9481" i="16"/>
  <c r="D1843" i="16"/>
  <c r="B1842" i="16"/>
  <c r="C1842" i="16"/>
  <c r="C9482" i="16"/>
  <c r="D9485" i="16"/>
  <c r="D9484" i="16"/>
  <c r="D9483" i="16"/>
  <c r="B9482" i="16"/>
  <c r="B2867" i="16"/>
  <c r="C2867" i="16"/>
  <c r="D2868" i="16"/>
  <c r="B4363" i="16"/>
  <c r="C4363" i="16"/>
  <c r="B2204" i="16"/>
  <c r="C2204" i="16"/>
  <c r="D2205" i="16"/>
  <c r="B9480" i="16"/>
  <c r="C9480" i="16"/>
  <c r="B4364" i="16"/>
  <c r="C4364" i="16"/>
  <c r="D4369" i="16"/>
  <c r="B4368" i="16"/>
  <c r="C4368" i="16"/>
  <c r="D4371" i="16"/>
  <c r="D4370" i="16"/>
  <c r="B4366" i="16"/>
  <c r="C4366" i="16"/>
  <c r="C9484" i="16"/>
  <c r="B9484" i="16"/>
  <c r="B2868" i="16"/>
  <c r="C2868" i="16"/>
  <c r="F2866" i="16"/>
  <c r="K2866" i="16"/>
  <c r="L2866" i="16"/>
  <c r="B4367" i="16"/>
  <c r="C4367" i="16"/>
  <c r="B2205" i="16"/>
  <c r="C2205" i="16"/>
  <c r="D2206" i="16"/>
  <c r="D1844" i="16"/>
  <c r="B1843" i="16"/>
  <c r="C1843" i="16"/>
  <c r="B1482" i="16"/>
  <c r="D1483" i="16"/>
  <c r="C1482" i="16"/>
  <c r="C9485" i="16"/>
  <c r="B9485" i="16"/>
  <c r="D9486" i="16"/>
  <c r="F2867" i="16"/>
  <c r="K2867" i="16"/>
  <c r="L2867" i="16"/>
  <c r="L9" i="16"/>
  <c r="B9483" i="16"/>
  <c r="C9483" i="16"/>
  <c r="B4370" i="16"/>
  <c r="C4370" i="16"/>
  <c r="B2206" i="16"/>
  <c r="C2206" i="16"/>
  <c r="D2207" i="16"/>
  <c r="D4374" i="16"/>
  <c r="D4373" i="16"/>
  <c r="C4371" i="16"/>
  <c r="D4372" i="16"/>
  <c r="B4371" i="16"/>
  <c r="D1845" i="16"/>
  <c r="B1844" i="16"/>
  <c r="C1844" i="16"/>
  <c r="B4369" i="16"/>
  <c r="C4369" i="16"/>
  <c r="B1483" i="16"/>
  <c r="C1483" i="16"/>
  <c r="D1484" i="16"/>
  <c r="D9487" i="16"/>
  <c r="D9489" i="16"/>
  <c r="B9486" i="16"/>
  <c r="D9488" i="16"/>
  <c r="C9486" i="16"/>
  <c r="B4373" i="16"/>
  <c r="C4373" i="16"/>
  <c r="D4377" i="16"/>
  <c r="D4376" i="16"/>
  <c r="D4375" i="16"/>
  <c r="B4374" i="16"/>
  <c r="C4374" i="16"/>
  <c r="B9488" i="16"/>
  <c r="C9488" i="16"/>
  <c r="B2207" i="16"/>
  <c r="C2207" i="16"/>
  <c r="D2208" i="16"/>
  <c r="D9492" i="16"/>
  <c r="D9491" i="16"/>
  <c r="D9490" i="16"/>
  <c r="C9489" i="16"/>
  <c r="B9489" i="16"/>
  <c r="B1845" i="16"/>
  <c r="C1845" i="16"/>
  <c r="D1846" i="16"/>
  <c r="B9487" i="16"/>
  <c r="C9487" i="16"/>
  <c r="B1484" i="16"/>
  <c r="C1484" i="16"/>
  <c r="D1485" i="16"/>
  <c r="B4372" i="16"/>
  <c r="C4372" i="16"/>
  <c r="B4375" i="16"/>
  <c r="C4375" i="16"/>
  <c r="B9490" i="16"/>
  <c r="C9490" i="16"/>
  <c r="B2208" i="16"/>
  <c r="C2208" i="16"/>
  <c r="D2209" i="16"/>
  <c r="C4376" i="16"/>
  <c r="B4376" i="16"/>
  <c r="B4377" i="16"/>
  <c r="C4377" i="16"/>
  <c r="D9495" i="16"/>
  <c r="D9494" i="16"/>
  <c r="D9493" i="16"/>
  <c r="B9492" i="16"/>
  <c r="C9492" i="16"/>
  <c r="B9491" i="16"/>
  <c r="C9491" i="16"/>
  <c r="D1847" i="16"/>
  <c r="B1846" i="16"/>
  <c r="C1846" i="16"/>
  <c r="D1486" i="16"/>
  <c r="B1485" i="16"/>
  <c r="C1485" i="16"/>
  <c r="B1486" i="16"/>
  <c r="C1486" i="16"/>
  <c r="D1487" i="16"/>
  <c r="B9494" i="16"/>
  <c r="C9494" i="16"/>
  <c r="D2210" i="16"/>
  <c r="B2209" i="16"/>
  <c r="C2209" i="16"/>
  <c r="B1847" i="16"/>
  <c r="C1847" i="16"/>
  <c r="D1848" i="16"/>
  <c r="D9497" i="16"/>
  <c r="D9496" i="16"/>
  <c r="B9495" i="16"/>
  <c r="C9495" i="16"/>
  <c r="D9498" i="16"/>
  <c r="B9493" i="16"/>
  <c r="C9493" i="16"/>
  <c r="B9496" i="16"/>
  <c r="C9496" i="16"/>
  <c r="B9497" i="16"/>
  <c r="C9497" i="16"/>
  <c r="B1848" i="16"/>
  <c r="C1848" i="16"/>
  <c r="D1849" i="16"/>
  <c r="C1487" i="16"/>
  <c r="D1488" i="16"/>
  <c r="B1487" i="16"/>
  <c r="D9499" i="16"/>
  <c r="B9498" i="16"/>
  <c r="D9501" i="16"/>
  <c r="C9498" i="16"/>
  <c r="D9500" i="16"/>
  <c r="D2211" i="16"/>
  <c r="B2210" i="16"/>
  <c r="C2210" i="16"/>
  <c r="D1850" i="16"/>
  <c r="B1849" i="16"/>
  <c r="C1849" i="16"/>
  <c r="B2211" i="16"/>
  <c r="C2211" i="16"/>
  <c r="D2212" i="16"/>
  <c r="B9499" i="16"/>
  <c r="C9499" i="16"/>
  <c r="B9500" i="16"/>
  <c r="C9500" i="16"/>
  <c r="D9504" i="16"/>
  <c r="D9503" i="16"/>
  <c r="B9501" i="16"/>
  <c r="C9501" i="16"/>
  <c r="D9502" i="16"/>
  <c r="D1489" i="16"/>
  <c r="B1488" i="16"/>
  <c r="C1488" i="16"/>
  <c r="B9503" i="16"/>
  <c r="C9503" i="16"/>
  <c r="D9507" i="16"/>
  <c r="D9506" i="16"/>
  <c r="D9505" i="16"/>
  <c r="B9504" i="16"/>
  <c r="C9504" i="16"/>
  <c r="C1489" i="16"/>
  <c r="B1489" i="16"/>
  <c r="D1490" i="16"/>
  <c r="B9502" i="16"/>
  <c r="C9502" i="16"/>
  <c r="B2212" i="16"/>
  <c r="C2212" i="16"/>
  <c r="D2213" i="16"/>
  <c r="C1850" i="16"/>
  <c r="B1850" i="16"/>
  <c r="D1851" i="16"/>
  <c r="B9506" i="16"/>
  <c r="C9506" i="16"/>
  <c r="B2213" i="16"/>
  <c r="C2213" i="16"/>
  <c r="D2214" i="16"/>
  <c r="D9509" i="16"/>
  <c r="C9507" i="16"/>
  <c r="D9508" i="16"/>
  <c r="B9507" i="16"/>
  <c r="D9510" i="16"/>
  <c r="D1852" i="16"/>
  <c r="B1851" i="16"/>
  <c r="C1851" i="16"/>
  <c r="B1490" i="16"/>
  <c r="D1491" i="16"/>
  <c r="C1490" i="16"/>
  <c r="B9505" i="16"/>
  <c r="C9505" i="16"/>
  <c r="B9509" i="16"/>
  <c r="C9509" i="16"/>
  <c r="B2214" i="16"/>
  <c r="C2214" i="16"/>
  <c r="D2215" i="16"/>
  <c r="B1491" i="16"/>
  <c r="D1492" i="16"/>
  <c r="C1491" i="16"/>
  <c r="B1852" i="16"/>
  <c r="C1852" i="16"/>
  <c r="D1853" i="16"/>
  <c r="B9508" i="16"/>
  <c r="C9508" i="16"/>
  <c r="D9511" i="16"/>
  <c r="B9510" i="16"/>
  <c r="C9510" i="16"/>
  <c r="D9513" i="16"/>
  <c r="D9512" i="16"/>
  <c r="B1492" i="16"/>
  <c r="C1492" i="16"/>
  <c r="D1493" i="16"/>
  <c r="D2216" i="16"/>
  <c r="B2215" i="16"/>
  <c r="C2215" i="16"/>
  <c r="B9511" i="16"/>
  <c r="C9511" i="16"/>
  <c r="D9516" i="16"/>
  <c r="D9515" i="16"/>
  <c r="D9514" i="16"/>
  <c r="B9513" i="16"/>
  <c r="C9513" i="16"/>
  <c r="B1853" i="16"/>
  <c r="C1853" i="16"/>
  <c r="D1854" i="16"/>
  <c r="B9512" i="16"/>
  <c r="C9512" i="16"/>
  <c r="D1855" i="16"/>
  <c r="B1854" i="16"/>
  <c r="C1854" i="16"/>
  <c r="B9514" i="16"/>
  <c r="C9514" i="16"/>
  <c r="D1494" i="16"/>
  <c r="B1493" i="16"/>
  <c r="C1493" i="16"/>
  <c r="B9515" i="16"/>
  <c r="C9515" i="16"/>
  <c r="B2216" i="16"/>
  <c r="C2216" i="16"/>
  <c r="D2217" i="16"/>
  <c r="D9519" i="16"/>
  <c r="D9518" i="16"/>
  <c r="C9516" i="16"/>
  <c r="D9517" i="16"/>
  <c r="B9516" i="16"/>
  <c r="B1494" i="16"/>
  <c r="C1494" i="16"/>
  <c r="D1495" i="16"/>
  <c r="B9518" i="16"/>
  <c r="C9518" i="16"/>
  <c r="D2218" i="16"/>
  <c r="B2217" i="16"/>
  <c r="C2217" i="16"/>
  <c r="B1855" i="16"/>
  <c r="C1855" i="16"/>
  <c r="D1856" i="16"/>
  <c r="D9521" i="16"/>
  <c r="D9520" i="16"/>
  <c r="B9519" i="16"/>
  <c r="C9519" i="16"/>
  <c r="D9522" i="16"/>
  <c r="B9517" i="16"/>
  <c r="C9517" i="16"/>
  <c r="D9523" i="16"/>
  <c r="B9522" i="16"/>
  <c r="C9522" i="16"/>
  <c r="D9525" i="16"/>
  <c r="D9524" i="16"/>
  <c r="D1496" i="16"/>
  <c r="B1495" i="16"/>
  <c r="C1495" i="16"/>
  <c r="D2219" i="16"/>
  <c r="B2218" i="16"/>
  <c r="C2218" i="16"/>
  <c r="B1856" i="16"/>
  <c r="D1857" i="16"/>
  <c r="C1856" i="16"/>
  <c r="B9520" i="16"/>
  <c r="C9520" i="16"/>
  <c r="B9521" i="16"/>
  <c r="C9521" i="16"/>
  <c r="D1858" i="16"/>
  <c r="B1857" i="16"/>
  <c r="C1857" i="16"/>
  <c r="B9524" i="16"/>
  <c r="C9524" i="16"/>
  <c r="D9528" i="16"/>
  <c r="D9527" i="16"/>
  <c r="D9526" i="16"/>
  <c r="B9525" i="16"/>
  <c r="C9525" i="16"/>
  <c r="D1497" i="16"/>
  <c r="B1496" i="16"/>
  <c r="C1496" i="16"/>
  <c r="B2219" i="16"/>
  <c r="C2219" i="16"/>
  <c r="D2220" i="16"/>
  <c r="B9523" i="16"/>
  <c r="C9523" i="16"/>
  <c r="B2220" i="16"/>
  <c r="D2221" i="16"/>
  <c r="C2220" i="16"/>
  <c r="B9527" i="16"/>
  <c r="C9527" i="16"/>
  <c r="B9526" i="16"/>
  <c r="C9526" i="16"/>
  <c r="C1497" i="16"/>
  <c r="B1497" i="16"/>
  <c r="D1498" i="16"/>
  <c r="D9531" i="16"/>
  <c r="D9530" i="16"/>
  <c r="D9529" i="16"/>
  <c r="B9528" i="16"/>
  <c r="C9528" i="16"/>
  <c r="D1859" i="16"/>
  <c r="B1858" i="16"/>
  <c r="C1858" i="16"/>
  <c r="D1860" i="16"/>
  <c r="B1859" i="16"/>
  <c r="C1859" i="16"/>
  <c r="B9530" i="16"/>
  <c r="C9530" i="16"/>
  <c r="D9533" i="16"/>
  <c r="C9531" i="16"/>
  <c r="D9532" i="16"/>
  <c r="B9531" i="16"/>
  <c r="D9534" i="16"/>
  <c r="B1498" i="16"/>
  <c r="C1498" i="16"/>
  <c r="D1499" i="16"/>
  <c r="B2221" i="16"/>
  <c r="D2222" i="16"/>
  <c r="C2221" i="16"/>
  <c r="B9529" i="16"/>
  <c r="C9529" i="16"/>
  <c r="B9532" i="16"/>
  <c r="C9532" i="16"/>
  <c r="B9533" i="16"/>
  <c r="C9533" i="16"/>
  <c r="B2222" i="16"/>
  <c r="C2222" i="16"/>
  <c r="D2223" i="16"/>
  <c r="D9535" i="16"/>
  <c r="B9534" i="16"/>
  <c r="C9534" i="16"/>
  <c r="D9537" i="16"/>
  <c r="D9536" i="16"/>
  <c r="B1499" i="16"/>
  <c r="D1500" i="16"/>
  <c r="C1499" i="16"/>
  <c r="C1860" i="16"/>
  <c r="D1861" i="16"/>
  <c r="B1860" i="16"/>
  <c r="B1500" i="16"/>
  <c r="C1500" i="16"/>
  <c r="D1501" i="16"/>
  <c r="B9536" i="16"/>
  <c r="C9536" i="16"/>
  <c r="B2223" i="16"/>
  <c r="C2223" i="16"/>
  <c r="D2224" i="16"/>
  <c r="B9535" i="16"/>
  <c r="C9535" i="16"/>
  <c r="D9540" i="16"/>
  <c r="D9539" i="16"/>
  <c r="B9537" i="16"/>
  <c r="C9537" i="16"/>
  <c r="D9538" i="16"/>
  <c r="C1861" i="16"/>
  <c r="D1862" i="16"/>
  <c r="B1861" i="16"/>
  <c r="B9539" i="16"/>
  <c r="C9539" i="16"/>
  <c r="D9543" i="16"/>
  <c r="D9542" i="16"/>
  <c r="D9541" i="16"/>
  <c r="B9540" i="16"/>
  <c r="C9540" i="16"/>
  <c r="C1501" i="16"/>
  <c r="B1501" i="16"/>
  <c r="D1502" i="16"/>
  <c r="B2224" i="16"/>
  <c r="C2224" i="16"/>
  <c r="D2225" i="16"/>
  <c r="B9538" i="16"/>
  <c r="C9538" i="16"/>
  <c r="C1862" i="16"/>
  <c r="B1862" i="16"/>
  <c r="D1863" i="16"/>
  <c r="B9541" i="16"/>
  <c r="C9541" i="16"/>
  <c r="D2226" i="16"/>
  <c r="B2225" i="16"/>
  <c r="C2225" i="16"/>
  <c r="B9542" i="16"/>
  <c r="C9542" i="16"/>
  <c r="D9545" i="16"/>
  <c r="D9544" i="16"/>
  <c r="B9543" i="16"/>
  <c r="C9543" i="16"/>
  <c r="D9546" i="16"/>
  <c r="D1864" i="16"/>
  <c r="B1863" i="16"/>
  <c r="C1863" i="16"/>
  <c r="C1502" i="16"/>
  <c r="B1502" i="16"/>
  <c r="D1503" i="16"/>
  <c r="D2227" i="16"/>
  <c r="B2226" i="16"/>
  <c r="C2226" i="16"/>
  <c r="B9545" i="16"/>
  <c r="C9545" i="16"/>
  <c r="D1865" i="16"/>
  <c r="B1864" i="16"/>
  <c r="C1864" i="16"/>
  <c r="D1504" i="16"/>
  <c r="B1503" i="16"/>
  <c r="C1503" i="16"/>
  <c r="D9547" i="16"/>
  <c r="B9546" i="16"/>
  <c r="D9549" i="16"/>
  <c r="C9546" i="16"/>
  <c r="D9548" i="16"/>
  <c r="B9544" i="16"/>
  <c r="C9544" i="16"/>
  <c r="D9552" i="16"/>
  <c r="D9551" i="16"/>
  <c r="D9550" i="16"/>
  <c r="B9549" i="16"/>
  <c r="C9549" i="16"/>
  <c r="B1865" i="16"/>
  <c r="D1866" i="16"/>
  <c r="C1865" i="16"/>
  <c r="B9547" i="16"/>
  <c r="C9547" i="16"/>
  <c r="B9548" i="16"/>
  <c r="C9548" i="16"/>
  <c r="D1505" i="16"/>
  <c r="B1504" i="16"/>
  <c r="C1504" i="16"/>
  <c r="C2227" i="16"/>
  <c r="B2227" i="16"/>
  <c r="D2228" i="16"/>
  <c r="B1505" i="16"/>
  <c r="C1505" i="16"/>
  <c r="D1506" i="16"/>
  <c r="B9550" i="16"/>
  <c r="C9550" i="16"/>
  <c r="B9551" i="16"/>
  <c r="C9551" i="16"/>
  <c r="D1867" i="16"/>
  <c r="B1866" i="16"/>
  <c r="C1866" i="16"/>
  <c r="B2228" i="16"/>
  <c r="C2228" i="16"/>
  <c r="D2229" i="16"/>
  <c r="D9555" i="16"/>
  <c r="D9554" i="16"/>
  <c r="C9552" i="16"/>
  <c r="D9553" i="16"/>
  <c r="B9552" i="16"/>
  <c r="B9554" i="16"/>
  <c r="C9554" i="16"/>
  <c r="D1868" i="16"/>
  <c r="B1867" i="16"/>
  <c r="C1867" i="16"/>
  <c r="B1506" i="16"/>
  <c r="D1507" i="16"/>
  <c r="C1506" i="16"/>
  <c r="B2229" i="16"/>
  <c r="D2230" i="16"/>
  <c r="C2229" i="16"/>
  <c r="D9557" i="16"/>
  <c r="D9556" i="16"/>
  <c r="B9555" i="16"/>
  <c r="C9555" i="16"/>
  <c r="D9558" i="16"/>
  <c r="B9553" i="16"/>
  <c r="C9553" i="16"/>
  <c r="D9559" i="16"/>
  <c r="B9558" i="16"/>
  <c r="D9561" i="16"/>
  <c r="C9558" i="16"/>
  <c r="D9560" i="16"/>
  <c r="B9556" i="16"/>
  <c r="C9556" i="16"/>
  <c r="C9557" i="16"/>
  <c r="B9557" i="16"/>
  <c r="D1869" i="16"/>
  <c r="B1868" i="16"/>
  <c r="C1868" i="16"/>
  <c r="B1507" i="16"/>
  <c r="C1507" i="16"/>
  <c r="D1508" i="16"/>
  <c r="C2230" i="16"/>
  <c r="B2230" i="16"/>
  <c r="D2231" i="16"/>
  <c r="B1508" i="16"/>
  <c r="C1508" i="16"/>
  <c r="D1509" i="16"/>
  <c r="D1870" i="16"/>
  <c r="B1869" i="16"/>
  <c r="C1869" i="16"/>
  <c r="D9564" i="16"/>
  <c r="D9563" i="16"/>
  <c r="D9562" i="16"/>
  <c r="B9561" i="16"/>
  <c r="C9561" i="16"/>
  <c r="B9560" i="16"/>
  <c r="C9560" i="16"/>
  <c r="B2231" i="16"/>
  <c r="C2231" i="16"/>
  <c r="D2232" i="16"/>
  <c r="B9559" i="16"/>
  <c r="C9559" i="16"/>
  <c r="B2232" i="16"/>
  <c r="C2232" i="16"/>
  <c r="D2233" i="16"/>
  <c r="D1871" i="16"/>
  <c r="B1870" i="16"/>
  <c r="C1870" i="16"/>
  <c r="B9563" i="16"/>
  <c r="C9563" i="16"/>
  <c r="D1510" i="16"/>
  <c r="B1509" i="16"/>
  <c r="C1509" i="16"/>
  <c r="D9567" i="16"/>
  <c r="D9566" i="16"/>
  <c r="D9565" i="16"/>
  <c r="B9564" i="16"/>
  <c r="C9564" i="16"/>
  <c r="B9562" i="16"/>
  <c r="C9562" i="16"/>
  <c r="B9565" i="16"/>
  <c r="C9565" i="16"/>
  <c r="D2234" i="16"/>
  <c r="B2233" i="16"/>
  <c r="C2233" i="16"/>
  <c r="B1871" i="16"/>
  <c r="C1871" i="16"/>
  <c r="D1872" i="16"/>
  <c r="B1510" i="16"/>
  <c r="C1510" i="16"/>
  <c r="D1511" i="16"/>
  <c r="B9566" i="16"/>
  <c r="C9566" i="16"/>
  <c r="D9569" i="16"/>
  <c r="C9567" i="16"/>
  <c r="D9568" i="16"/>
  <c r="B9567" i="16"/>
  <c r="D9570" i="16"/>
  <c r="B1872" i="16"/>
  <c r="C1872" i="16"/>
  <c r="D1873" i="16"/>
  <c r="B9569" i="16"/>
  <c r="C9569" i="16"/>
  <c r="D2235" i="16"/>
  <c r="B2234" i="16"/>
  <c r="C2234" i="16"/>
  <c r="D1512" i="16"/>
  <c r="B1511" i="16"/>
  <c r="C1511" i="16"/>
  <c r="B9568" i="16"/>
  <c r="C9568" i="16"/>
  <c r="D9571" i="16"/>
  <c r="B9570" i="16"/>
  <c r="C9570" i="16"/>
  <c r="D9573" i="16"/>
  <c r="D9572" i="16"/>
  <c r="D9576" i="16"/>
  <c r="D9575" i="16"/>
  <c r="B9573" i="16"/>
  <c r="C9573" i="16"/>
  <c r="D9574" i="16"/>
  <c r="B2235" i="16"/>
  <c r="C2235" i="16"/>
  <c r="D2236" i="16"/>
  <c r="B9571" i="16"/>
  <c r="C9571" i="16"/>
  <c r="D1874" i="16"/>
  <c r="B1873" i="16"/>
  <c r="C1873" i="16"/>
  <c r="B9572" i="16"/>
  <c r="C9572" i="16"/>
  <c r="D1513" i="16"/>
  <c r="B1512" i="16"/>
  <c r="C1512" i="16"/>
  <c r="B1874" i="16"/>
  <c r="C1874" i="16"/>
  <c r="D1875" i="16"/>
  <c r="B2236" i="16"/>
  <c r="D2237" i="16"/>
  <c r="C2236" i="16"/>
  <c r="B9575" i="16"/>
  <c r="C9575" i="16"/>
  <c r="B1513" i="16"/>
  <c r="C1513" i="16"/>
  <c r="D1514" i="16"/>
  <c r="B9574" i="16"/>
  <c r="C9574" i="16"/>
  <c r="D9579" i="16"/>
  <c r="D9578" i="16"/>
  <c r="C9576" i="16"/>
  <c r="D9577" i="16"/>
  <c r="B9576" i="16"/>
  <c r="B2237" i="16"/>
  <c r="D2238" i="16"/>
  <c r="C2237" i="16"/>
  <c r="D9581" i="16"/>
  <c r="D9580" i="16"/>
  <c r="B9579" i="16"/>
  <c r="C9579" i="16"/>
  <c r="D9582" i="16"/>
  <c r="B9578" i="16"/>
  <c r="C9578" i="16"/>
  <c r="D1876" i="16"/>
  <c r="B1875" i="16"/>
  <c r="C1875" i="16"/>
  <c r="B1514" i="16"/>
  <c r="C1514" i="16"/>
  <c r="D1515" i="16"/>
  <c r="B9577" i="16"/>
  <c r="C9577" i="16"/>
  <c r="B9581" i="16"/>
  <c r="C9581" i="16"/>
  <c r="B9580" i="16"/>
  <c r="C9580" i="16"/>
  <c r="D1877" i="16"/>
  <c r="B1876" i="16"/>
  <c r="C1876" i="16"/>
  <c r="D9583" i="16"/>
  <c r="B9582" i="16"/>
  <c r="C9582" i="16"/>
  <c r="D9585" i="16"/>
  <c r="D9584" i="16"/>
  <c r="B2238" i="16"/>
  <c r="C2238" i="16"/>
  <c r="D2239" i="16"/>
  <c r="B1515" i="16"/>
  <c r="C1515" i="16"/>
  <c r="D1516" i="16"/>
  <c r="B9583" i="16"/>
  <c r="C9583" i="16"/>
  <c r="B9584" i="16"/>
  <c r="C9584" i="16"/>
  <c r="B1877" i="16"/>
  <c r="C1877" i="16"/>
  <c r="D1878" i="16"/>
  <c r="D9588" i="16"/>
  <c r="D9587" i="16"/>
  <c r="D9586" i="16"/>
  <c r="B9585" i="16"/>
  <c r="C9585" i="16"/>
  <c r="D2240" i="16"/>
  <c r="B2239" i="16"/>
  <c r="C2239" i="16"/>
  <c r="C1516" i="16"/>
  <c r="B1516" i="16"/>
  <c r="D1517" i="16"/>
  <c r="D1879" i="16"/>
  <c r="B1878" i="16"/>
  <c r="C1878" i="16"/>
  <c r="D9591" i="16"/>
  <c r="D9590" i="16"/>
  <c r="D9589" i="16"/>
  <c r="B9588" i="16"/>
  <c r="C9588" i="16"/>
  <c r="D1518" i="16"/>
  <c r="B1517" i="16"/>
  <c r="C1517" i="16"/>
  <c r="B9586" i="16"/>
  <c r="C9586" i="16"/>
  <c r="C2240" i="16"/>
  <c r="B2240" i="16"/>
  <c r="D2241" i="16"/>
  <c r="B9587" i="16"/>
  <c r="C9587" i="16"/>
  <c r="B9589" i="16"/>
  <c r="C9589" i="16"/>
  <c r="D9593" i="16"/>
  <c r="D9592" i="16"/>
  <c r="B9591" i="16"/>
  <c r="C9591" i="16"/>
  <c r="D9594" i="16"/>
  <c r="C2241" i="16"/>
  <c r="D2242" i="16"/>
  <c r="B2241" i="16"/>
  <c r="B9590" i="16"/>
  <c r="C9590" i="16"/>
  <c r="B1879" i="16"/>
  <c r="C1879" i="16"/>
  <c r="D1880" i="16"/>
  <c r="C1518" i="16"/>
  <c r="B1518" i="16"/>
  <c r="D1519" i="16"/>
  <c r="B1880" i="16"/>
  <c r="C1880" i="16"/>
  <c r="D1881" i="16"/>
  <c r="B9592" i="16"/>
  <c r="C9592" i="16"/>
  <c r="D9595" i="16"/>
  <c r="B9594" i="16"/>
  <c r="C9594" i="16"/>
  <c r="D9597" i="16"/>
  <c r="D9596" i="16"/>
  <c r="B9593" i="16"/>
  <c r="C9593" i="16"/>
  <c r="D1520" i="16"/>
  <c r="B1519" i="16"/>
  <c r="C1519" i="16"/>
  <c r="D2243" i="16"/>
  <c r="C2242" i="16"/>
  <c r="B2242" i="16"/>
  <c r="D1521" i="16"/>
  <c r="B1520" i="16"/>
  <c r="C1520" i="16"/>
  <c r="B2243" i="16"/>
  <c r="C2243" i="16"/>
  <c r="D2244" i="16"/>
  <c r="D9600" i="16"/>
  <c r="D9599" i="16"/>
  <c r="B9597" i="16"/>
  <c r="C9597" i="16"/>
  <c r="D9598" i="16"/>
  <c r="B9595" i="16"/>
  <c r="C9595" i="16"/>
  <c r="B9596" i="16"/>
  <c r="C9596" i="16"/>
  <c r="C1881" i="16"/>
  <c r="D1882" i="16"/>
  <c r="B1881" i="16"/>
  <c r="B2244" i="16"/>
  <c r="C2244" i="16"/>
  <c r="D2245" i="16"/>
  <c r="B9599" i="16"/>
  <c r="C9599" i="16"/>
  <c r="D9603" i="16"/>
  <c r="D9602" i="16"/>
  <c r="C9600" i="16"/>
  <c r="D9601" i="16"/>
  <c r="B9600" i="16"/>
  <c r="B9598" i="16"/>
  <c r="C9598" i="16"/>
  <c r="D1883" i="16"/>
  <c r="B1882" i="16"/>
  <c r="C1882" i="16"/>
  <c r="C1521" i="16"/>
  <c r="B1521" i="16"/>
  <c r="D1522" i="16"/>
  <c r="B9602" i="16"/>
  <c r="C9602" i="16"/>
  <c r="B2245" i="16"/>
  <c r="D2246" i="16"/>
  <c r="C2245" i="16"/>
  <c r="D9605" i="16"/>
  <c r="C9603" i="16"/>
  <c r="D9604" i="16"/>
  <c r="B9603" i="16"/>
  <c r="D9606" i="16"/>
  <c r="D1884" i="16"/>
  <c r="B1883" i="16"/>
  <c r="C1883" i="16"/>
  <c r="B1522" i="16"/>
  <c r="C1522" i="16"/>
  <c r="D1523" i="16"/>
  <c r="C9601" i="16"/>
  <c r="B9601" i="16"/>
  <c r="B9604" i="16"/>
  <c r="C9604" i="16"/>
  <c r="B2246" i="16"/>
  <c r="C2246" i="16"/>
  <c r="D2247" i="16"/>
  <c r="B1523" i="16"/>
  <c r="D1524" i="16"/>
  <c r="C1523" i="16"/>
  <c r="B9605" i="16"/>
  <c r="C9605" i="16"/>
  <c r="D1885" i="16"/>
  <c r="B1884" i="16"/>
  <c r="C1884" i="16"/>
  <c r="D9607" i="16"/>
  <c r="B9606" i="16"/>
  <c r="C9606" i="16"/>
  <c r="D9609" i="16"/>
  <c r="D9608" i="16"/>
  <c r="B1524" i="16"/>
  <c r="C1524" i="16"/>
  <c r="D1525" i="16"/>
  <c r="B2247" i="16"/>
  <c r="C2247" i="16"/>
  <c r="D2248" i="16"/>
  <c r="C1885" i="16"/>
  <c r="D1886" i="16"/>
  <c r="B1885" i="16"/>
  <c r="B9607" i="16"/>
  <c r="C9607" i="16"/>
  <c r="B9608" i="16"/>
  <c r="C9608" i="16"/>
  <c r="D9612" i="16"/>
  <c r="D9611" i="16"/>
  <c r="D9610" i="16"/>
  <c r="B9609" i="16"/>
  <c r="C9609" i="16"/>
  <c r="B9610" i="16"/>
  <c r="C9610" i="16"/>
  <c r="B9611" i="16"/>
  <c r="C9611" i="16"/>
  <c r="B1525" i="16"/>
  <c r="C1525" i="16"/>
  <c r="D1526" i="16"/>
  <c r="D9615" i="16"/>
  <c r="D9614" i="16"/>
  <c r="D9613" i="16"/>
  <c r="B9612" i="16"/>
  <c r="C9612" i="16"/>
  <c r="B1886" i="16"/>
  <c r="C1886" i="16"/>
  <c r="D1887" i="16"/>
  <c r="C2248" i="16"/>
  <c r="B2248" i="16"/>
  <c r="D2249" i="16"/>
  <c r="D1888" i="16"/>
  <c r="B1887" i="16"/>
  <c r="C1887" i="16"/>
  <c r="D9617" i="16"/>
  <c r="D9616" i="16"/>
  <c r="B9615" i="16"/>
  <c r="C9615" i="16"/>
  <c r="D9618" i="16"/>
  <c r="B9613" i="16"/>
  <c r="C9613" i="16"/>
  <c r="B1526" i="16"/>
  <c r="C1526" i="16"/>
  <c r="D1527" i="16"/>
  <c r="D2250" i="16"/>
  <c r="B2249" i="16"/>
  <c r="C2249" i="16"/>
  <c r="C9614" i="16"/>
  <c r="B9614" i="16"/>
  <c r="B9617" i="16"/>
  <c r="C9617" i="16"/>
  <c r="D2251" i="16"/>
  <c r="B2250" i="16"/>
  <c r="C2250" i="16"/>
  <c r="D1528" i="16"/>
  <c r="B1527" i="16"/>
  <c r="C1527" i="16"/>
  <c r="D1889" i="16"/>
  <c r="B1888" i="16"/>
  <c r="C1888" i="16"/>
  <c r="D9619" i="16"/>
  <c r="B9618" i="16"/>
  <c r="C9618" i="16"/>
  <c r="D9621" i="16"/>
  <c r="D9620" i="16"/>
  <c r="B9616" i="16"/>
  <c r="C9616" i="16"/>
  <c r="B9620" i="16"/>
  <c r="C9620" i="16"/>
  <c r="B9619" i="16"/>
  <c r="C9619" i="16"/>
  <c r="B2251" i="16"/>
  <c r="C2251" i="16"/>
  <c r="D2252" i="16"/>
  <c r="D9624" i="16"/>
  <c r="D9623" i="16"/>
  <c r="D9622" i="16"/>
  <c r="B9621" i="16"/>
  <c r="C9621" i="16"/>
  <c r="D1529" i="16"/>
  <c r="B1528" i="16"/>
  <c r="C1528" i="16"/>
  <c r="B1889" i="16"/>
  <c r="C1889" i="16"/>
  <c r="D1890" i="16"/>
  <c r="B1529" i="16"/>
  <c r="C1529" i="16"/>
  <c r="D1530" i="16"/>
  <c r="B2252" i="16"/>
  <c r="C2252" i="16"/>
  <c r="D2253" i="16"/>
  <c r="D1891" i="16"/>
  <c r="B1890" i="16"/>
  <c r="C1890" i="16"/>
  <c r="B9622" i="16"/>
  <c r="C9622" i="16"/>
  <c r="D9627" i="16"/>
  <c r="D9626" i="16"/>
  <c r="D9625" i="16"/>
  <c r="B9624" i="16"/>
  <c r="C9624" i="16"/>
  <c r="B9623" i="16"/>
  <c r="C9623" i="16"/>
  <c r="B9625" i="16"/>
  <c r="C9625" i="16"/>
  <c r="B2253" i="16"/>
  <c r="C2253" i="16"/>
  <c r="B1530" i="16"/>
  <c r="C1530" i="16"/>
  <c r="D1531" i="16"/>
  <c r="D9629" i="16"/>
  <c r="D9628" i="16"/>
  <c r="B9627" i="16"/>
  <c r="C9627" i="16"/>
  <c r="D9630" i="16"/>
  <c r="D1892" i="16"/>
  <c r="B1891" i="16"/>
  <c r="C1891" i="16"/>
  <c r="C9626" i="16"/>
  <c r="B9626" i="16"/>
  <c r="B1892" i="16"/>
  <c r="C1892" i="16"/>
  <c r="D9631" i="16"/>
  <c r="B9630" i="16"/>
  <c r="C9630" i="16"/>
  <c r="D9633" i="16"/>
  <c r="D9632" i="16"/>
  <c r="C9628" i="16"/>
  <c r="B9628" i="16"/>
  <c r="B9629" i="16"/>
  <c r="C9629" i="16"/>
  <c r="B1531" i="16"/>
  <c r="C1531" i="16"/>
  <c r="B9632" i="16"/>
  <c r="C9632" i="16"/>
  <c r="D9636" i="16"/>
  <c r="D9635" i="16"/>
  <c r="B9633" i="16"/>
  <c r="D9634" i="16"/>
  <c r="C9633" i="16"/>
  <c r="C9631" i="16"/>
  <c r="B9631" i="16"/>
  <c r="D9639" i="16"/>
  <c r="D9638" i="16"/>
  <c r="D9637" i="16"/>
  <c r="B9636" i="16"/>
  <c r="C9636" i="16"/>
  <c r="B9634" i="16"/>
  <c r="C9634" i="16"/>
  <c r="C9635" i="16"/>
  <c r="B9635" i="16"/>
  <c r="B9638" i="16"/>
  <c r="C9638" i="16"/>
  <c r="B9637" i="16"/>
  <c r="C9637" i="16"/>
  <c r="B9639" i="16"/>
  <c r="C9639" i="16"/>
  <c r="D9640" i="16"/>
  <c r="B9640" i="16"/>
  <c r="D9641" i="16"/>
  <c r="D9642" i="16"/>
  <c r="C9640" i="16"/>
  <c r="D9643" i="16"/>
  <c r="D9646" i="16"/>
  <c r="D9644" i="16"/>
  <c r="B9643" i="16"/>
  <c r="C9643" i="16"/>
  <c r="D9645" i="16"/>
  <c r="B9641" i="16"/>
  <c r="C9641" i="16"/>
  <c r="C9642" i="16"/>
  <c r="B9642" i="16"/>
  <c r="B9645" i="16"/>
  <c r="C9645" i="16"/>
  <c r="C9644" i="16"/>
  <c r="B9644" i="16"/>
  <c r="D9649" i="16"/>
  <c r="D9648" i="16"/>
  <c r="C9646" i="16"/>
  <c r="D9647" i="16"/>
  <c r="B9646" i="16"/>
  <c r="B9647" i="16"/>
  <c r="C9647" i="16"/>
  <c r="D9651" i="16"/>
  <c r="D9650" i="16"/>
  <c r="B9649" i="16"/>
  <c r="C9649" i="16"/>
  <c r="D9652" i="16"/>
  <c r="C9648" i="16"/>
  <c r="B9648" i="16"/>
  <c r="B9650" i="16"/>
  <c r="C9650" i="16"/>
  <c r="D9653" i="16"/>
  <c r="B9652" i="16"/>
  <c r="C9652" i="16"/>
  <c r="D9654" i="16"/>
  <c r="D9655" i="16"/>
  <c r="C9651" i="16"/>
  <c r="B9651" i="16"/>
  <c r="D9658" i="16"/>
  <c r="D9656" i="16"/>
  <c r="B9655" i="16"/>
  <c r="C9655" i="16"/>
  <c r="D9657" i="16"/>
  <c r="B9654" i="16"/>
  <c r="C9654" i="16"/>
  <c r="C9653" i="16"/>
  <c r="B9653" i="16"/>
  <c r="B9657" i="16"/>
  <c r="C9657" i="16"/>
  <c r="B9656" i="16"/>
  <c r="C9656" i="16"/>
  <c r="D9661" i="16"/>
  <c r="D9660" i="16"/>
  <c r="B9658" i="16"/>
  <c r="C9658" i="16"/>
  <c r="D9659" i="16"/>
  <c r="D9663" i="16"/>
  <c r="D9662" i="16"/>
  <c r="B9661" i="16"/>
  <c r="C9661" i="16"/>
  <c r="D9664" i="16"/>
  <c r="B9660" i="16"/>
  <c r="C9660" i="16"/>
  <c r="B9659" i="16"/>
  <c r="C9659" i="16"/>
  <c r="D9665" i="16"/>
  <c r="B9664" i="16"/>
  <c r="C9664" i="16"/>
  <c r="D9666" i="16"/>
  <c r="D9667" i="16"/>
  <c r="B9662" i="16"/>
  <c r="C9662" i="16"/>
  <c r="C9663" i="16"/>
  <c r="B9663" i="16"/>
  <c r="B9666" i="16"/>
  <c r="C9666" i="16"/>
  <c r="D9670" i="16"/>
  <c r="D9668" i="16"/>
  <c r="B9667" i="16"/>
  <c r="C9667" i="16"/>
  <c r="D9669" i="16"/>
  <c r="C9665" i="16"/>
  <c r="B9665" i="16"/>
  <c r="B9668" i="16"/>
  <c r="C9668" i="16"/>
  <c r="B9669" i="16"/>
  <c r="C9669" i="16"/>
  <c r="D9673" i="16"/>
  <c r="D9672" i="16"/>
  <c r="C9670" i="16"/>
  <c r="D9671" i="16"/>
  <c r="B9670" i="16"/>
  <c r="B9672" i="16"/>
  <c r="C9672" i="16"/>
  <c r="D9675" i="16"/>
  <c r="D9674" i="16"/>
  <c r="B9673" i="16"/>
  <c r="C9673" i="16"/>
  <c r="D9676" i="16"/>
  <c r="B9671" i="16"/>
  <c r="C9671" i="16"/>
  <c r="D9677" i="16"/>
  <c r="B9676" i="16"/>
  <c r="C9676" i="16"/>
  <c r="D9678" i="16"/>
  <c r="D9679" i="16"/>
  <c r="B9674" i="16"/>
  <c r="C9674" i="16"/>
  <c r="C9675" i="16"/>
  <c r="B9675" i="16"/>
  <c r="B9678" i="16"/>
  <c r="C9678" i="16"/>
  <c r="B9677" i="16"/>
  <c r="C9677" i="16"/>
  <c r="D9682" i="16"/>
  <c r="D9680" i="16"/>
  <c r="B9679" i="16"/>
  <c r="C9679" i="16"/>
  <c r="D9681" i="16"/>
  <c r="B9680" i="16"/>
  <c r="C9680" i="16"/>
  <c r="D9685" i="16"/>
  <c r="D9684" i="16"/>
  <c r="D9683" i="16"/>
  <c r="B9682" i="16"/>
  <c r="C9682" i="16"/>
  <c r="B9681" i="16"/>
  <c r="C9681" i="16"/>
  <c r="B9683" i="16"/>
  <c r="C9683" i="16"/>
  <c r="D9687" i="16"/>
  <c r="D9686" i="16"/>
  <c r="B9685" i="16"/>
  <c r="C9685" i="16"/>
  <c r="D9688" i="16"/>
  <c r="C9684" i="16"/>
  <c r="B9684" i="16"/>
  <c r="D9689" i="16"/>
  <c r="B9688" i="16"/>
  <c r="C9688" i="16"/>
  <c r="D9690" i="16"/>
  <c r="D9691" i="16"/>
  <c r="B9687" i="16"/>
  <c r="C9687" i="16"/>
  <c r="C9686" i="16"/>
  <c r="B9686" i="16"/>
  <c r="D9694" i="16"/>
  <c r="D9692" i="16"/>
  <c r="B9691" i="16"/>
  <c r="C9691" i="16"/>
  <c r="D9693" i="16"/>
  <c r="B9690" i="16"/>
  <c r="C9690" i="16"/>
  <c r="B9689" i="16"/>
  <c r="C9689" i="16"/>
  <c r="B9693" i="16"/>
  <c r="C9693" i="16"/>
  <c r="B9692" i="16"/>
  <c r="C9692" i="16"/>
  <c r="D9697" i="16"/>
  <c r="D9696" i="16"/>
  <c r="C9694" i="16"/>
  <c r="D9695" i="16"/>
  <c r="B9694" i="16"/>
  <c r="B9695" i="16"/>
  <c r="C9695" i="16"/>
  <c r="D9699" i="16"/>
  <c r="D9698" i="16"/>
  <c r="B9697" i="16"/>
  <c r="C9697" i="16"/>
  <c r="D9700" i="16"/>
  <c r="C9696" i="16"/>
  <c r="B9696" i="16"/>
  <c r="D9701" i="16"/>
  <c r="B9700" i="16"/>
  <c r="C9700" i="16"/>
  <c r="D9702" i="16"/>
  <c r="D9703" i="16"/>
  <c r="B9698" i="16"/>
  <c r="C9698" i="16"/>
  <c r="C9699" i="16"/>
  <c r="B9699" i="16"/>
  <c r="B9702" i="16"/>
  <c r="C9702" i="16"/>
  <c r="D9706" i="16"/>
  <c r="D9704" i="16"/>
  <c r="B9703" i="16"/>
  <c r="C9703" i="16"/>
  <c r="D9705" i="16"/>
  <c r="C9701" i="16"/>
  <c r="B9701" i="16"/>
  <c r="B9704" i="16"/>
  <c r="C9704" i="16"/>
  <c r="D9709" i="16"/>
  <c r="D9708" i="16"/>
  <c r="B9706" i="16"/>
  <c r="C9706" i="16"/>
  <c r="D9707" i="16"/>
  <c r="B9705" i="16"/>
  <c r="C9705" i="16"/>
  <c r="B9707" i="16"/>
  <c r="C9707" i="16"/>
  <c r="B9708" i="16"/>
  <c r="C9708" i="16"/>
  <c r="D9711" i="16"/>
  <c r="D9710" i="16"/>
  <c r="B9709" i="16"/>
  <c r="C9709" i="16"/>
  <c r="D9712" i="16"/>
  <c r="B9710" i="16"/>
  <c r="C9710" i="16"/>
  <c r="B9711" i="16"/>
  <c r="C9711" i="16"/>
  <c r="D9713" i="16"/>
  <c r="B9712" i="16"/>
  <c r="C9712" i="16"/>
  <c r="D9714" i="16"/>
  <c r="D9715" i="16"/>
  <c r="B9713" i="16"/>
  <c r="C9713" i="16"/>
  <c r="B9714" i="16"/>
  <c r="C9714" i="16"/>
  <c r="D9718" i="16"/>
  <c r="D9716" i="16"/>
  <c r="B9715" i="16"/>
  <c r="C9715" i="16"/>
  <c r="D9717" i="16"/>
  <c r="D9721" i="16"/>
  <c r="D9720" i="16"/>
  <c r="D9719" i="16"/>
  <c r="B9718" i="16"/>
  <c r="C9718" i="16"/>
  <c r="B9716" i="16"/>
  <c r="C9716" i="16"/>
  <c r="B9717" i="16"/>
  <c r="C9717" i="16"/>
  <c r="B9720" i="16"/>
  <c r="C9720" i="16"/>
  <c r="B9719" i="16"/>
  <c r="C9719" i="16"/>
  <c r="D9723" i="16"/>
  <c r="D9722" i="16"/>
  <c r="B9721" i="16"/>
  <c r="C9721" i="16"/>
  <c r="D9724" i="16"/>
  <c r="B9722" i="16"/>
  <c r="C9722" i="16"/>
  <c r="B9723" i="16"/>
  <c r="C9723" i="16"/>
  <c r="D9725" i="16"/>
  <c r="B9724" i="16"/>
  <c r="C9724" i="16"/>
  <c r="D9726" i="16"/>
  <c r="D9727" i="16"/>
  <c r="B9726" i="16"/>
  <c r="C9726" i="16"/>
  <c r="B9725" i="16"/>
  <c r="C9725" i="16"/>
  <c r="D9730" i="16"/>
  <c r="D9728" i="16"/>
  <c r="B9727" i="16"/>
  <c r="C9727" i="16"/>
  <c r="D9729" i="16"/>
  <c r="D9733" i="16"/>
  <c r="D9732" i="16"/>
  <c r="D9731" i="16"/>
  <c r="B9730" i="16"/>
  <c r="C9730" i="16"/>
  <c r="B9728" i="16"/>
  <c r="C9728" i="16"/>
  <c r="B9729" i="16"/>
  <c r="C9729" i="16"/>
  <c r="B9731" i="16"/>
  <c r="C9731" i="16"/>
  <c r="B9732" i="16"/>
  <c r="C9732" i="16"/>
  <c r="D9735" i="16"/>
  <c r="D9734" i="16"/>
  <c r="B9733" i="16"/>
  <c r="C9733" i="16"/>
  <c r="D9736" i="16"/>
  <c r="B9735" i="16"/>
  <c r="C9735" i="16"/>
  <c r="B9734" i="16"/>
  <c r="C9734" i="16"/>
  <c r="D9737" i="16"/>
  <c r="B9736" i="16"/>
  <c r="C9736" i="16"/>
  <c r="D9738" i="16"/>
  <c r="D9739" i="16"/>
  <c r="B9737" i="16"/>
  <c r="C9737" i="16"/>
  <c r="B9738" i="16"/>
  <c r="C9738" i="16"/>
  <c r="D9742" i="16"/>
  <c r="D9740" i="16"/>
  <c r="B9739" i="16"/>
  <c r="C9739" i="16"/>
  <c r="D9741" i="16"/>
  <c r="B9740" i="16"/>
  <c r="C9740" i="16"/>
  <c r="D9745" i="16"/>
  <c r="D9744" i="16"/>
  <c r="D9743" i="16"/>
  <c r="B9742" i="16"/>
  <c r="C9742" i="16"/>
  <c r="B9741" i="16"/>
  <c r="C9741" i="16"/>
  <c r="B9744" i="16"/>
  <c r="C9744" i="16"/>
  <c r="B9743" i="16"/>
  <c r="C9743" i="16"/>
  <c r="D9747" i="16"/>
  <c r="D9746" i="16"/>
  <c r="B9745" i="16"/>
  <c r="C9745" i="16"/>
  <c r="D9748" i="16"/>
  <c r="B9747" i="16"/>
  <c r="C9747" i="16"/>
  <c r="B9746" i="16"/>
  <c r="C9746" i="16"/>
  <c r="D9749" i="16"/>
  <c r="B9748" i="16"/>
  <c r="C9748" i="16"/>
  <c r="D9750" i="16"/>
  <c r="D9751" i="16"/>
  <c r="B9749" i="16"/>
  <c r="C9749" i="16"/>
  <c r="B9750" i="16"/>
  <c r="C9750" i="16"/>
  <c r="D9754" i="16"/>
  <c r="D9752" i="16"/>
  <c r="B9751" i="16"/>
  <c r="C9751" i="16"/>
  <c r="D9753" i="16"/>
  <c r="D9757" i="16"/>
  <c r="D9756" i="16"/>
  <c r="B9754" i="16"/>
  <c r="C9754" i="16"/>
  <c r="D9755" i="16"/>
  <c r="B9752" i="16"/>
  <c r="C9752" i="16"/>
  <c r="B9753" i="16"/>
  <c r="C9753" i="16"/>
  <c r="B9755" i="16"/>
  <c r="C9755" i="16"/>
  <c r="B9756" i="16"/>
  <c r="C9756" i="16"/>
  <c r="D9759" i="16"/>
  <c r="D9758" i="16"/>
  <c r="B9757" i="16"/>
  <c r="C9757" i="16"/>
  <c r="D9760" i="16"/>
  <c r="B9759" i="16"/>
  <c r="C9759" i="16"/>
  <c r="B9758" i="16"/>
  <c r="C9758" i="16"/>
  <c r="D9761" i="16"/>
  <c r="B9760" i="16"/>
  <c r="C9760" i="16"/>
  <c r="D9762" i="16"/>
  <c r="D9763" i="16"/>
  <c r="B9762" i="16"/>
  <c r="C9762" i="16"/>
  <c r="B9761" i="16"/>
  <c r="C9761" i="16"/>
  <c r="D9766" i="16"/>
  <c r="D9764" i="16"/>
  <c r="B9763" i="16"/>
  <c r="C9763" i="16"/>
  <c r="D9765" i="16"/>
  <c r="B9764" i="16"/>
  <c r="C9764" i="16"/>
  <c r="D9769" i="16"/>
  <c r="D9768" i="16"/>
  <c r="B9766" i="16"/>
  <c r="C9766" i="16"/>
  <c r="D9767" i="16"/>
  <c r="B9765" i="16"/>
  <c r="C9765" i="16"/>
  <c r="B9767" i="16"/>
  <c r="C9767" i="16"/>
  <c r="D9771" i="16"/>
  <c r="D9770" i="16"/>
  <c r="B9769" i="16"/>
  <c r="C9769" i="16"/>
  <c r="D9772" i="16"/>
  <c r="C9768" i="16"/>
  <c r="B9768" i="16"/>
  <c r="D9773" i="16"/>
  <c r="B9772" i="16"/>
  <c r="C9772" i="16"/>
  <c r="D9774" i="16"/>
  <c r="D9775" i="16"/>
  <c r="B9770" i="16"/>
  <c r="C9770" i="16"/>
  <c r="C9771" i="16"/>
  <c r="B9771" i="16"/>
  <c r="D9778" i="16"/>
  <c r="D9776" i="16"/>
  <c r="B9775" i="16"/>
  <c r="C9775" i="16"/>
  <c r="D9777" i="16"/>
  <c r="B9774" i="16"/>
  <c r="C9774" i="16"/>
  <c r="B9773" i="16"/>
  <c r="C9773" i="16"/>
  <c r="B9777" i="16"/>
  <c r="C9777" i="16"/>
  <c r="B9776" i="16"/>
  <c r="C9776" i="16"/>
  <c r="D9781" i="16"/>
  <c r="D9780" i="16"/>
  <c r="C9778" i="16"/>
  <c r="D9779" i="16"/>
  <c r="B9778" i="16"/>
  <c r="B9779" i="16"/>
  <c r="C9779" i="16"/>
  <c r="D9783" i="16"/>
  <c r="D9782" i="16"/>
  <c r="B9781" i="16"/>
  <c r="C9781" i="16"/>
  <c r="D9784" i="16"/>
  <c r="C9780" i="16"/>
  <c r="B9780" i="16"/>
  <c r="D9785" i="16"/>
  <c r="B9784" i="16"/>
  <c r="C9784" i="16"/>
  <c r="D9786" i="16"/>
  <c r="D9787" i="16"/>
  <c r="B9783" i="16"/>
  <c r="C9783" i="16"/>
  <c r="B9782" i="16"/>
  <c r="C9782" i="16"/>
  <c r="B9786" i="16"/>
  <c r="C9786" i="16"/>
  <c r="D9790" i="16"/>
  <c r="D9788" i="16"/>
  <c r="B9787" i="16"/>
  <c r="C9787" i="16"/>
  <c r="D9789" i="16"/>
  <c r="B9785" i="16"/>
  <c r="C9785" i="16"/>
  <c r="B9788" i="16"/>
  <c r="C9788" i="16"/>
  <c r="D9791" i="16"/>
  <c r="D9793" i="16"/>
  <c r="B9790" i="16"/>
  <c r="C9790" i="16"/>
  <c r="D9792" i="16"/>
  <c r="B9789" i="16"/>
  <c r="C9789" i="16"/>
  <c r="B9792" i="16"/>
  <c r="C9792" i="16"/>
  <c r="D9794" i="16"/>
  <c r="B9793" i="16"/>
  <c r="C9793" i="16"/>
  <c r="B9791" i="16"/>
  <c r="C9791" i="16"/>
  <c r="D9796" i="16"/>
  <c r="B9794" i="16"/>
  <c r="C9794" i="16"/>
  <c r="D9795" i="16"/>
  <c r="D9797" i="16"/>
  <c r="D9798" i="16"/>
  <c r="B9797" i="16"/>
  <c r="C9797" i="16"/>
  <c r="D9800" i="16"/>
  <c r="D9799" i="16"/>
  <c r="B9795" i="16"/>
  <c r="C9795" i="16"/>
  <c r="C9796" i="16"/>
  <c r="B9796" i="16"/>
  <c r="B9799" i="16"/>
  <c r="C9799" i="16"/>
  <c r="D9803" i="16"/>
  <c r="D9802" i="16"/>
  <c r="D9801" i="16"/>
  <c r="B9800" i="16"/>
  <c r="C9800" i="16"/>
  <c r="C9798" i="16"/>
  <c r="B9798" i="16"/>
  <c r="B9802" i="16"/>
  <c r="C9802" i="16"/>
  <c r="D9806" i="16"/>
  <c r="D9805" i="16"/>
  <c r="D9804" i="16"/>
  <c r="B9803" i="16"/>
  <c r="C9803" i="16"/>
  <c r="B9801" i="16"/>
  <c r="C9801" i="16"/>
  <c r="B9805" i="16"/>
  <c r="C9805" i="16"/>
  <c r="B9804" i="16"/>
  <c r="C9804" i="16"/>
  <c r="D9808" i="16"/>
  <c r="D9807" i="16"/>
  <c r="B9806" i="16"/>
  <c r="C9806" i="16"/>
  <c r="D9809" i="16"/>
  <c r="B9807" i="16"/>
  <c r="C9807" i="16"/>
  <c r="B9808" i="16"/>
  <c r="C9808" i="16"/>
  <c r="D9810" i="16"/>
  <c r="B9809" i="16"/>
  <c r="C9809" i="16"/>
  <c r="D9812" i="16"/>
  <c r="D9811" i="16"/>
  <c r="D9815" i="16"/>
  <c r="D9814" i="16"/>
  <c r="D9813" i="16"/>
  <c r="B9812" i="16"/>
  <c r="C9812" i="16"/>
  <c r="B9810" i="16"/>
  <c r="C9810" i="16"/>
  <c r="B9811" i="16"/>
  <c r="C9811" i="16"/>
  <c r="B9813" i="16"/>
  <c r="C9813" i="16"/>
  <c r="B9814" i="16"/>
  <c r="C9814" i="16"/>
  <c r="D9818" i="16"/>
  <c r="D9817" i="16"/>
  <c r="C9815" i="16"/>
  <c r="D9816" i="16"/>
  <c r="B9815" i="16"/>
  <c r="D9820" i="16"/>
  <c r="D9819" i="16"/>
  <c r="B9818" i="16"/>
  <c r="C9818" i="16"/>
  <c r="D9821" i="16"/>
  <c r="B9816" i="16"/>
  <c r="C9816" i="16"/>
  <c r="C9817" i="16"/>
  <c r="B9817" i="16"/>
  <c r="D9822" i="16"/>
  <c r="B9821" i="16"/>
  <c r="C9821" i="16"/>
  <c r="D9824" i="16"/>
  <c r="D9823" i="16"/>
  <c r="B9819" i="16"/>
  <c r="C9819" i="16"/>
  <c r="C9820" i="16"/>
  <c r="B9820" i="16"/>
  <c r="B9823" i="16"/>
  <c r="C9823" i="16"/>
  <c r="D9827" i="16"/>
  <c r="D9826" i="16"/>
  <c r="B9824" i="16"/>
  <c r="C9824" i="16"/>
  <c r="D9825" i="16"/>
  <c r="B9822" i="16"/>
  <c r="C9822" i="16"/>
  <c r="B9826" i="16"/>
  <c r="C9826" i="16"/>
  <c r="B9825" i="16"/>
  <c r="C9825" i="16"/>
  <c r="D9830" i="16"/>
  <c r="D9829" i="16"/>
  <c r="C9827" i="16"/>
  <c r="D9828" i="16"/>
  <c r="B9827" i="16"/>
  <c r="B9829" i="16"/>
  <c r="C9829" i="16"/>
  <c r="B9828" i="16"/>
  <c r="C9828" i="16"/>
  <c r="D9832" i="16"/>
  <c r="D9831" i="16"/>
  <c r="B9830" i="16"/>
  <c r="C9830" i="16"/>
  <c r="D9833" i="16"/>
  <c r="B9831" i="16"/>
  <c r="C9831" i="16"/>
  <c r="B9832" i="16"/>
  <c r="C9832" i="16"/>
  <c r="D9834" i="16"/>
  <c r="B9833" i="16"/>
  <c r="C9833" i="16"/>
  <c r="D9836" i="16"/>
  <c r="D9835" i="16"/>
  <c r="D9839" i="16"/>
  <c r="D9838" i="16"/>
  <c r="B9836" i="16"/>
  <c r="C9836" i="16"/>
  <c r="D9837" i="16"/>
  <c r="B9834" i="16"/>
  <c r="C9834" i="16"/>
  <c r="B9835" i="16"/>
  <c r="C9835" i="16"/>
  <c r="B9837" i="16"/>
  <c r="C9837" i="16"/>
  <c r="B9838" i="16"/>
  <c r="C9838" i="16"/>
  <c r="D9842" i="16"/>
  <c r="D9841" i="16"/>
  <c r="C9839" i="16"/>
  <c r="D9840" i="16"/>
  <c r="B9839" i="16"/>
  <c r="D9844" i="16"/>
  <c r="D9843" i="16"/>
  <c r="B9842" i="16"/>
  <c r="C9842" i="16"/>
  <c r="D9845" i="16"/>
  <c r="B9840" i="16"/>
  <c r="C9840" i="16"/>
  <c r="C9841" i="16"/>
  <c r="B9841" i="16"/>
  <c r="D9846" i="16"/>
  <c r="B9845" i="16"/>
  <c r="C9845" i="16"/>
  <c r="D9848" i="16"/>
  <c r="D9847" i="16"/>
  <c r="B9843" i="16"/>
  <c r="C9843" i="16"/>
  <c r="C9844" i="16"/>
  <c r="B9844" i="16"/>
  <c r="B9847" i="16"/>
  <c r="C9847" i="16"/>
  <c r="D9851" i="16"/>
  <c r="D9850" i="16"/>
  <c r="D9849" i="16"/>
  <c r="B9848" i="16"/>
  <c r="C9848" i="16"/>
  <c r="C9846" i="16"/>
  <c r="B9846" i="16"/>
  <c r="B9849" i="16"/>
  <c r="C9849" i="16"/>
  <c r="B9850" i="16"/>
  <c r="C9850" i="16"/>
  <c r="D9854" i="16"/>
  <c r="D9853" i="16"/>
  <c r="C9851" i="16"/>
  <c r="D9852" i="16"/>
  <c r="B9851" i="16"/>
  <c r="B9853" i="16"/>
  <c r="C9853" i="16"/>
  <c r="B9852" i="16"/>
  <c r="C9852" i="16"/>
  <c r="D9856" i="16"/>
  <c r="D9855" i="16"/>
  <c r="B9854" i="16"/>
  <c r="C9854" i="16"/>
  <c r="D9857" i="16"/>
  <c r="B9856" i="16"/>
  <c r="C9856" i="16"/>
  <c r="B9855" i="16"/>
  <c r="C9855" i="16"/>
  <c r="D9858" i="16"/>
  <c r="B9857" i="16"/>
  <c r="C9857" i="16"/>
  <c r="D9860" i="16"/>
  <c r="D9859" i="16"/>
  <c r="D9863" i="16"/>
  <c r="D9862" i="16"/>
  <c r="D9861" i="16"/>
  <c r="B9860" i="16"/>
  <c r="C9860" i="16"/>
  <c r="B9858" i="16"/>
  <c r="C9858" i="16"/>
  <c r="B9859" i="16"/>
  <c r="C9859" i="16"/>
  <c r="B9861" i="16"/>
  <c r="C9861" i="16"/>
  <c r="B9862" i="16"/>
  <c r="C9862" i="16"/>
  <c r="D9866" i="16"/>
  <c r="D9865" i="16"/>
  <c r="D9864" i="16"/>
  <c r="B9863" i="16"/>
  <c r="C9863" i="16"/>
  <c r="B9865" i="16"/>
  <c r="C9865" i="16"/>
  <c r="B9864" i="16"/>
  <c r="C9864" i="16"/>
  <c r="D9868" i="16"/>
  <c r="D9867" i="16"/>
  <c r="B9866" i="16"/>
  <c r="C9866" i="16"/>
  <c r="D9869" i="16"/>
  <c r="B9867" i="16"/>
  <c r="C9867" i="16"/>
  <c r="B9868" i="16"/>
  <c r="C9868" i="16"/>
  <c r="D9870" i="16"/>
  <c r="B9869" i="16"/>
  <c r="D9872" i="16"/>
  <c r="C9869" i="16"/>
  <c r="D9871" i="16"/>
  <c r="B9870" i="16"/>
  <c r="C9870" i="16"/>
  <c r="D9875" i="16"/>
  <c r="D9874" i="16"/>
  <c r="B9872" i="16"/>
  <c r="C9872" i="16"/>
  <c r="D9873" i="16"/>
  <c r="B9871" i="16"/>
  <c r="C9871" i="16"/>
  <c r="B9873" i="16"/>
  <c r="C9873" i="16"/>
  <c r="B9874" i="16"/>
  <c r="C9874" i="16"/>
  <c r="D9878" i="16"/>
  <c r="D9877" i="16"/>
  <c r="C9875" i="16"/>
  <c r="D9876" i="16"/>
  <c r="B9875" i="16"/>
  <c r="D9880" i="16"/>
  <c r="D9879" i="16"/>
  <c r="B9878" i="16"/>
  <c r="C9878" i="16"/>
  <c r="D9881" i="16"/>
  <c r="B9876" i="16"/>
  <c r="C9876" i="16"/>
  <c r="B9877" i="16"/>
  <c r="C9877" i="16"/>
  <c r="D9882" i="16"/>
  <c r="B9881" i="16"/>
  <c r="C9881" i="16"/>
  <c r="D9884" i="16"/>
  <c r="D9883" i="16"/>
  <c r="B9879" i="16"/>
  <c r="C9879" i="16"/>
  <c r="B9880" i="16"/>
  <c r="C9880" i="16"/>
  <c r="B9883" i="16"/>
  <c r="C9883" i="16"/>
  <c r="D9887" i="16"/>
  <c r="D9886" i="16"/>
  <c r="B9884" i="16"/>
  <c r="C9884" i="16"/>
  <c r="D9885" i="16"/>
  <c r="B9882" i="16"/>
  <c r="C9882" i="16"/>
  <c r="B9885" i="16"/>
  <c r="C9885" i="16"/>
  <c r="B9886" i="16"/>
  <c r="C9886" i="16"/>
  <c r="D9890" i="16"/>
  <c r="D9889" i="16"/>
  <c r="C9887" i="16"/>
  <c r="D9888" i="16"/>
  <c r="B9887" i="16"/>
  <c r="D9892" i="16"/>
  <c r="D9891" i="16"/>
  <c r="B9890" i="16"/>
  <c r="C9890" i="16"/>
  <c r="D9893" i="16"/>
  <c r="B9888" i="16"/>
  <c r="C9888" i="16"/>
  <c r="C9889" i="16"/>
  <c r="B9889" i="16"/>
  <c r="D9894" i="16"/>
  <c r="B9893" i="16"/>
  <c r="C9893" i="16"/>
  <c r="D9896" i="16"/>
  <c r="D9895" i="16"/>
  <c r="B9891" i="16"/>
  <c r="C9891" i="16"/>
  <c r="C9892" i="16"/>
  <c r="B9892" i="16"/>
  <c r="B9895" i="16"/>
  <c r="C9895" i="16"/>
  <c r="D9899" i="16"/>
  <c r="D9898" i="16"/>
  <c r="D9897" i="16"/>
  <c r="B9896" i="16"/>
  <c r="C9896" i="16"/>
  <c r="C9894" i="16"/>
  <c r="B9894" i="16"/>
  <c r="B9898" i="16"/>
  <c r="C9898" i="16"/>
  <c r="D9902" i="16"/>
  <c r="D9901" i="16"/>
  <c r="D9900" i="16"/>
  <c r="B9899" i="16"/>
  <c r="C9899" i="16"/>
  <c r="B9897" i="16"/>
  <c r="C9897" i="16"/>
  <c r="B9900" i="16"/>
  <c r="C9900" i="16"/>
  <c r="D9904" i="16"/>
  <c r="D9903" i="16"/>
  <c r="B9902" i="16"/>
  <c r="C9902" i="16"/>
  <c r="D9905" i="16"/>
  <c r="B9901" i="16"/>
  <c r="C9901" i="16"/>
  <c r="D9906" i="16"/>
  <c r="B9905" i="16"/>
  <c r="C9905" i="16"/>
  <c r="D9908" i="16"/>
  <c r="D9907" i="16"/>
  <c r="B9903" i="16"/>
  <c r="C9903" i="16"/>
  <c r="C9904" i="16"/>
  <c r="B9904" i="16"/>
  <c r="B9907" i="16"/>
  <c r="C9907" i="16"/>
  <c r="D9911" i="16"/>
  <c r="D9910" i="16"/>
  <c r="D9909" i="16"/>
  <c r="B9908" i="16"/>
  <c r="C9908" i="16"/>
  <c r="B9906" i="16"/>
  <c r="C9906" i="16"/>
  <c r="B9910" i="16"/>
  <c r="C9910" i="16"/>
  <c r="D9914" i="16"/>
  <c r="D9913" i="16"/>
  <c r="D9912" i="16"/>
  <c r="B9911" i="16"/>
  <c r="C9911" i="16"/>
  <c r="B9909" i="16"/>
  <c r="C9909" i="16"/>
  <c r="B9913" i="16"/>
  <c r="C9913" i="16"/>
  <c r="D9916" i="16"/>
  <c r="D9915" i="16"/>
  <c r="B9914" i="16"/>
  <c r="C9914" i="16"/>
  <c r="D9917" i="16"/>
  <c r="C9912" i="16"/>
  <c r="B9912" i="16"/>
  <c r="B9916" i="16"/>
  <c r="C9916" i="16"/>
  <c r="D9918" i="16"/>
  <c r="B9917" i="16"/>
  <c r="D9920" i="16"/>
  <c r="C9917" i="16"/>
  <c r="D9919" i="16"/>
  <c r="C9915" i="16"/>
  <c r="B9915" i="16"/>
  <c r="B9919" i="16"/>
  <c r="C9919" i="16"/>
  <c r="B9918" i="16"/>
  <c r="C9918" i="16"/>
  <c r="D9923" i="16"/>
  <c r="D9922" i="16"/>
  <c r="B9920" i="16"/>
  <c r="C9920" i="16"/>
  <c r="D9921" i="16"/>
  <c r="D9926" i="16"/>
  <c r="D9925" i="16"/>
  <c r="D9924" i="16"/>
  <c r="B9923" i="16"/>
  <c r="C9923" i="16"/>
  <c r="B9922" i="16"/>
  <c r="C9922" i="16"/>
  <c r="B9921" i="16"/>
  <c r="C9921" i="16"/>
  <c r="B9924" i="16"/>
  <c r="C9924" i="16"/>
  <c r="B9925" i="16"/>
  <c r="C9925" i="16"/>
  <c r="D9928" i="16"/>
  <c r="D9927" i="16"/>
  <c r="B9926" i="16"/>
  <c r="C9926" i="16"/>
  <c r="D9929" i="16"/>
  <c r="B9927" i="16"/>
  <c r="C9927" i="16"/>
  <c r="B9928" i="16"/>
  <c r="C9928" i="16"/>
  <c r="D9930" i="16"/>
  <c r="B9929" i="16"/>
  <c r="C9929" i="16"/>
  <c r="D9932" i="16"/>
  <c r="D9931" i="16"/>
  <c r="D9935" i="16"/>
  <c r="D9934" i="16"/>
  <c r="D9933" i="16"/>
  <c r="B9932" i="16"/>
  <c r="C9932" i="16"/>
  <c r="B9930" i="16"/>
  <c r="C9930" i="16"/>
  <c r="B9931" i="16"/>
  <c r="C9931" i="16"/>
  <c r="B9933" i="16"/>
  <c r="C9933" i="16"/>
  <c r="B9934" i="16"/>
  <c r="C9934" i="16"/>
  <c r="D9938" i="16"/>
  <c r="D9937" i="16"/>
  <c r="C9935" i="16"/>
  <c r="D9936" i="16"/>
  <c r="B9935" i="16"/>
  <c r="B9936" i="16"/>
  <c r="C9936" i="16"/>
  <c r="B9937" i="16"/>
  <c r="C9937" i="16"/>
  <c r="D9940" i="16"/>
  <c r="D9939" i="16"/>
  <c r="B9938" i="16"/>
  <c r="C9938" i="16"/>
  <c r="D9941" i="16"/>
  <c r="B9939" i="16"/>
  <c r="C9939" i="16"/>
  <c r="B9940" i="16"/>
  <c r="C9940" i="16"/>
  <c r="D9942" i="16"/>
  <c r="B9941" i="16"/>
  <c r="D9944" i="16"/>
  <c r="C9941" i="16"/>
  <c r="D9943" i="16"/>
  <c r="B9942" i="16"/>
  <c r="C9942" i="16"/>
  <c r="D9946" i="16"/>
  <c r="D9945" i="16"/>
  <c r="B9944" i="16"/>
  <c r="C9944" i="16"/>
  <c r="D9947" i="16"/>
  <c r="B9943" i="16"/>
  <c r="C9943" i="16"/>
  <c r="B9945" i="16"/>
  <c r="C9945" i="16"/>
  <c r="D9948" i="16"/>
  <c r="B9947" i="16"/>
  <c r="C9947" i="16"/>
  <c r="B9946" i="16"/>
  <c r="C9946" i="16"/>
  <c r="D9950" i="16"/>
  <c r="B9948" i="16"/>
  <c r="C9948" i="16"/>
  <c r="D9949" i="16"/>
  <c r="D9951" i="16"/>
  <c r="B9949" i="16"/>
  <c r="C9949" i="16"/>
  <c r="D9952" i="16"/>
  <c r="B9951" i="16"/>
  <c r="C9951" i="16"/>
  <c r="D9953" i="16"/>
  <c r="D9954" i="16"/>
  <c r="C9950" i="16"/>
  <c r="B9950" i="16"/>
  <c r="B9953" i="16"/>
  <c r="C9953" i="16"/>
  <c r="B9952" i="16"/>
  <c r="C9952" i="16"/>
  <c r="D9957" i="16"/>
  <c r="D9955" i="16"/>
  <c r="B9954" i="16"/>
  <c r="C9954" i="16"/>
  <c r="D9956" i="16"/>
  <c r="B9955" i="16"/>
  <c r="C9955" i="16"/>
  <c r="D9960" i="16"/>
  <c r="D9959" i="16"/>
  <c r="D9958" i="16"/>
  <c r="B9957" i="16"/>
  <c r="C9957" i="16"/>
  <c r="B9956" i="16"/>
  <c r="C9956" i="16"/>
  <c r="B9959" i="16"/>
  <c r="C9959" i="16"/>
  <c r="B9958" i="16"/>
  <c r="C9958" i="16"/>
  <c r="D9962" i="16"/>
  <c r="D9961" i="16"/>
  <c r="B9960" i="16"/>
  <c r="C9960" i="16"/>
  <c r="D9963" i="16"/>
  <c r="B9961" i="16"/>
  <c r="C9961" i="16"/>
  <c r="C9962" i="16"/>
  <c r="B9962" i="16"/>
  <c r="D9964" i="16"/>
  <c r="B9963" i="16"/>
  <c r="C9963" i="16"/>
  <c r="D9965" i="16"/>
  <c r="D9966" i="16"/>
  <c r="B9965" i="16"/>
  <c r="C9965" i="16"/>
  <c r="B9964" i="16"/>
  <c r="C9964" i="16"/>
  <c r="D9969" i="16"/>
  <c r="D9967" i="16"/>
  <c r="B9966" i="16"/>
  <c r="C9966" i="16"/>
  <c r="D9968" i="16"/>
  <c r="B9967" i="16"/>
  <c r="C9967" i="16"/>
  <c r="D9972" i="16"/>
  <c r="D9971" i="16"/>
  <c r="D9970" i="16"/>
  <c r="B9969" i="16"/>
  <c r="C9969" i="16"/>
  <c r="B9968" i="16"/>
  <c r="C9968" i="16"/>
  <c r="D9974" i="16"/>
  <c r="D9973" i="16"/>
  <c r="B9972" i="16"/>
  <c r="C9972" i="16"/>
  <c r="D9975" i="16"/>
  <c r="B9970" i="16"/>
  <c r="C9970" i="16"/>
  <c r="C9971" i="16"/>
  <c r="B9971" i="16"/>
  <c r="D9976" i="16"/>
  <c r="B9975" i="16"/>
  <c r="C9975" i="16"/>
  <c r="D9977" i="16"/>
  <c r="D9978" i="16"/>
  <c r="B9973" i="16"/>
  <c r="C9973" i="16"/>
  <c r="C9974" i="16"/>
  <c r="B9974" i="16"/>
  <c r="B9977" i="16"/>
  <c r="C9977" i="16"/>
  <c r="D9981" i="16"/>
  <c r="D9979" i="16"/>
  <c r="B9978" i="16"/>
  <c r="C9978" i="16"/>
  <c r="D9980" i="16"/>
  <c r="B9976" i="16"/>
  <c r="C9976" i="16"/>
  <c r="B9980" i="16"/>
  <c r="C9980" i="16"/>
  <c r="D9984" i="16"/>
  <c r="D9983" i="16"/>
  <c r="B9981" i="16"/>
  <c r="C9981" i="16"/>
  <c r="D9982" i="16"/>
  <c r="C9979" i="16"/>
  <c r="B9979" i="16"/>
  <c r="B9983" i="16"/>
  <c r="C9983" i="16"/>
  <c r="D9986" i="16"/>
  <c r="D9985" i="16"/>
  <c r="B9984" i="16"/>
  <c r="C9984" i="16"/>
  <c r="D9987" i="16"/>
  <c r="B9982" i="16"/>
  <c r="C9982" i="16"/>
  <c r="B9985" i="16"/>
  <c r="C9985" i="16"/>
  <c r="B9986" i="16"/>
  <c r="C9986" i="16"/>
  <c r="D9988" i="16"/>
  <c r="B9987" i="16"/>
  <c r="C9987" i="16"/>
  <c r="D9989" i="16"/>
  <c r="D9990" i="16"/>
  <c r="B9988" i="16"/>
  <c r="C9988" i="16"/>
  <c r="B9989" i="16"/>
  <c r="C9989" i="16"/>
  <c r="D9993" i="16"/>
  <c r="D9991" i="16"/>
  <c r="B9990" i="16"/>
  <c r="C9990" i="16"/>
  <c r="D9992" i="16"/>
  <c r="D9996" i="16"/>
  <c r="D9995" i="16"/>
  <c r="D9994" i="16"/>
  <c r="B9993" i="16"/>
  <c r="C9993" i="16"/>
  <c r="B9991" i="16"/>
  <c r="C9991" i="16"/>
  <c r="B9992" i="16"/>
  <c r="C9992" i="16"/>
  <c r="B9995" i="16"/>
  <c r="C9995" i="16"/>
  <c r="B9994" i="16"/>
  <c r="C9994" i="16"/>
  <c r="D9998" i="16"/>
  <c r="D9997" i="16"/>
  <c r="B9996" i="16"/>
  <c r="C9996" i="16"/>
  <c r="D9999" i="16"/>
  <c r="B9998" i="16"/>
  <c r="C9998" i="16"/>
  <c r="B9997" i="16"/>
  <c r="C9997" i="16"/>
  <c r="D10000" i="16"/>
  <c r="B9999" i="16"/>
  <c r="C9999" i="16"/>
  <c r="D10001" i="16"/>
  <c r="D10002" i="16"/>
  <c r="B10001" i="16"/>
  <c r="C10001" i="16"/>
  <c r="B10000" i="16"/>
  <c r="C10000" i="16"/>
  <c r="D10005" i="16"/>
  <c r="D10003" i="16"/>
  <c r="B10002" i="16"/>
  <c r="C10002" i="16"/>
  <c r="D10004" i="16"/>
  <c r="B10003" i="16"/>
  <c r="C10003" i="16"/>
  <c r="D10008" i="16"/>
  <c r="D10007" i="16"/>
  <c r="D10006" i="16"/>
  <c r="B10005" i="16"/>
  <c r="C10005" i="16"/>
  <c r="B10004" i="16"/>
  <c r="C10004" i="16"/>
  <c r="B10007" i="16"/>
  <c r="C10007" i="16"/>
  <c r="B10006" i="16"/>
  <c r="C10006" i="16"/>
  <c r="D10010" i="16"/>
  <c r="D10009" i="16"/>
  <c r="B10008" i="16"/>
  <c r="C10008" i="16"/>
  <c r="D10011" i="16"/>
  <c r="B10010" i="16"/>
  <c r="C10010" i="16"/>
  <c r="B10009" i="16"/>
  <c r="C10009" i="16"/>
  <c r="D10012" i="16"/>
  <c r="B10011" i="16"/>
  <c r="C10011" i="16"/>
  <c r="D10013" i="16"/>
  <c r="D10014" i="16"/>
  <c r="B10012" i="16"/>
  <c r="C10012" i="16"/>
  <c r="B10013" i="16"/>
  <c r="C10013" i="16"/>
  <c r="D10017" i="16"/>
  <c r="D10015" i="16"/>
  <c r="B10014" i="16"/>
  <c r="C10014" i="16"/>
  <c r="D10016" i="16"/>
  <c r="D10020" i="16"/>
  <c r="D10019" i="16"/>
  <c r="D10018" i="16"/>
  <c r="B10017" i="16"/>
  <c r="C10017" i="16"/>
  <c r="B10015" i="16"/>
  <c r="C10015" i="16"/>
  <c r="B10016" i="16"/>
  <c r="C10016" i="16"/>
  <c r="B10019" i="16"/>
  <c r="C10019" i="16"/>
  <c r="B10018" i="16"/>
  <c r="C10018" i="16"/>
  <c r="D10022" i="16"/>
  <c r="D10021" i="16"/>
  <c r="B10020" i="16"/>
  <c r="C10020" i="16"/>
  <c r="D10023" i="16"/>
  <c r="B10021" i="16"/>
  <c r="C10021" i="16"/>
  <c r="B10022" i="16"/>
  <c r="C10022" i="16"/>
  <c r="D10024" i="16"/>
  <c r="B10023" i="16"/>
  <c r="C10023" i="16"/>
  <c r="D10025" i="16"/>
  <c r="D10026" i="16"/>
  <c r="B10025" i="16"/>
  <c r="C10025" i="16"/>
  <c r="B10024" i="16"/>
  <c r="C10024" i="16"/>
  <c r="D10029" i="16"/>
  <c r="D10027" i="16"/>
  <c r="B10026" i="16"/>
  <c r="C10026" i="16"/>
  <c r="D10028" i="16"/>
  <c r="B10027" i="16"/>
  <c r="C10027" i="16"/>
  <c r="D10032" i="16"/>
  <c r="D10031" i="16"/>
  <c r="B10029" i="16"/>
  <c r="C10029" i="16"/>
  <c r="D10030" i="16"/>
  <c r="B10028" i="16"/>
  <c r="C10028" i="16"/>
  <c r="B10030" i="16"/>
  <c r="C10030" i="16"/>
  <c r="B10031" i="16"/>
  <c r="C10031" i="16"/>
  <c r="D10034" i="16"/>
  <c r="D10033" i="16"/>
  <c r="B10032" i="16"/>
  <c r="C10032" i="16"/>
  <c r="D10035" i="16"/>
  <c r="B10033" i="16"/>
  <c r="C10033" i="16"/>
  <c r="B10034" i="16"/>
  <c r="C10034" i="16"/>
  <c r="D10036" i="16"/>
  <c r="B10035" i="16"/>
  <c r="C10035" i="16"/>
  <c r="D10037" i="16"/>
  <c r="D10038" i="16"/>
  <c r="B10036" i="16"/>
  <c r="C10036" i="16"/>
  <c r="B10037" i="16"/>
  <c r="C10037" i="16"/>
  <c r="D10041" i="16"/>
  <c r="D10039" i="16"/>
  <c r="B10038" i="16"/>
  <c r="C10038" i="16"/>
  <c r="D10040" i="16"/>
  <c r="D10044" i="16"/>
  <c r="D10043" i="16"/>
  <c r="B10041" i="16"/>
  <c r="C10041" i="16"/>
  <c r="D10042" i="16"/>
  <c r="B10039" i="16"/>
  <c r="C10039" i="16"/>
  <c r="B10040" i="16"/>
  <c r="C10040" i="16"/>
  <c r="B10042" i="16"/>
  <c r="C10042" i="16"/>
  <c r="B10043" i="16"/>
  <c r="C10043" i="16"/>
  <c r="D10046" i="16"/>
  <c r="D10045" i="16"/>
  <c r="B10044" i="16"/>
  <c r="C10044" i="16"/>
  <c r="D10047" i="16"/>
  <c r="B10045" i="16"/>
  <c r="C10045" i="16"/>
  <c r="B10046" i="16"/>
  <c r="C10046" i="16"/>
  <c r="D10048" i="16"/>
  <c r="B10047" i="16"/>
  <c r="C10047" i="16"/>
  <c r="D10049" i="16"/>
  <c r="D10050" i="16"/>
  <c r="B10049" i="16"/>
  <c r="C10049" i="16"/>
  <c r="B10048" i="16"/>
  <c r="C10048" i="16"/>
  <c r="D10053" i="16"/>
  <c r="D10051" i="16"/>
  <c r="B10050" i="16"/>
  <c r="C10050" i="16"/>
  <c r="D10052" i="16"/>
  <c r="B10051" i="16"/>
  <c r="C10051" i="16"/>
  <c r="D10056" i="16"/>
  <c r="D10055" i="16"/>
  <c r="D10054" i="16"/>
  <c r="B10053" i="16"/>
  <c r="C10053" i="16"/>
  <c r="B10052" i="16"/>
  <c r="C10052" i="16"/>
  <c r="B10055" i="16"/>
  <c r="C10055" i="16"/>
  <c r="B10054" i="16"/>
  <c r="C10054" i="16"/>
  <c r="D10058" i="16"/>
  <c r="D10057" i="16"/>
  <c r="B10056" i="16"/>
  <c r="C10056" i="16"/>
  <c r="D10059" i="16"/>
  <c r="B10057" i="16"/>
  <c r="C10057" i="16"/>
  <c r="B10058" i="16"/>
  <c r="C10058" i="16"/>
  <c r="D10060" i="16"/>
  <c r="B10059" i="16"/>
  <c r="C10059" i="16"/>
  <c r="D10061" i="16"/>
  <c r="D10062" i="16"/>
  <c r="B10060" i="16"/>
  <c r="C10060" i="16"/>
  <c r="B10061" i="16"/>
  <c r="C10061" i="16"/>
  <c r="D10065" i="16"/>
  <c r="D10063" i="16"/>
  <c r="B10062" i="16"/>
  <c r="C10062" i="16"/>
  <c r="D10064" i="16"/>
  <c r="C10063" i="16"/>
  <c r="B10063" i="16"/>
  <c r="D10068" i="16"/>
  <c r="D10067" i="16"/>
  <c r="D10066" i="16"/>
  <c r="B10065" i="16"/>
  <c r="C10065" i="16"/>
  <c r="B10064" i="16"/>
  <c r="C10064" i="16"/>
  <c r="B10067" i="16"/>
  <c r="C10067" i="16"/>
  <c r="D10070" i="16"/>
  <c r="D10069" i="16"/>
  <c r="B10068" i="16"/>
  <c r="C10068" i="16"/>
  <c r="D10071" i="16"/>
  <c r="B10066" i="16"/>
  <c r="C10066" i="16"/>
  <c r="C10071" i="16"/>
  <c r="D10072" i="16"/>
  <c r="B10071" i="16"/>
  <c r="D10074" i="16"/>
  <c r="D10073" i="16"/>
  <c r="B10069" i="16"/>
  <c r="C10069" i="16"/>
  <c r="B10070" i="16"/>
  <c r="C10070" i="16"/>
  <c r="B10073" i="16"/>
  <c r="C10073" i="16"/>
  <c r="D10077" i="16"/>
  <c r="D10076" i="16"/>
  <c r="D10075" i="16"/>
  <c r="B10074" i="16"/>
  <c r="C10074" i="16"/>
  <c r="C10072" i="16"/>
  <c r="B10072" i="16"/>
  <c r="B10075" i="16"/>
  <c r="C10075" i="16"/>
  <c r="D10080" i="16"/>
  <c r="D10079" i="16"/>
  <c r="D10078" i="16"/>
  <c r="B10077" i="16"/>
  <c r="C10077" i="16"/>
  <c r="B10076" i="16"/>
  <c r="C10076" i="16"/>
  <c r="B10079" i="16"/>
  <c r="C10079" i="16"/>
  <c r="D10082" i="16"/>
  <c r="D10081" i="16"/>
  <c r="B10080" i="16"/>
  <c r="C10080" i="16"/>
  <c r="D10083" i="16"/>
  <c r="B10078" i="16"/>
  <c r="C10078" i="16"/>
  <c r="B10081" i="16"/>
  <c r="C10081" i="16"/>
  <c r="D10084" i="16"/>
  <c r="B10083" i="16"/>
  <c r="C10083" i="16"/>
  <c r="D10086" i="16"/>
  <c r="D10085" i="16"/>
  <c r="C10082" i="16"/>
  <c r="B10082" i="16"/>
  <c r="D10089" i="16"/>
  <c r="D10088" i="16"/>
  <c r="D10087" i="16"/>
  <c r="B10086" i="16"/>
  <c r="C10086" i="16"/>
  <c r="B10085" i="16"/>
  <c r="C10085" i="16"/>
  <c r="C10084" i="16"/>
  <c r="B10084" i="16"/>
  <c r="B10087" i="16"/>
  <c r="C10087" i="16"/>
  <c r="B10088" i="16"/>
  <c r="C10088" i="16"/>
  <c r="D10092" i="16"/>
  <c r="D10091" i="16"/>
  <c r="C10089" i="16"/>
  <c r="D10090" i="16"/>
  <c r="B10089" i="16"/>
  <c r="B10090" i="16"/>
  <c r="C10090" i="16"/>
  <c r="D10094" i="16"/>
  <c r="D10093" i="16"/>
  <c r="B10092" i="16"/>
  <c r="C10092" i="16"/>
  <c r="D10095" i="16"/>
  <c r="C10091" i="16"/>
  <c r="B10091" i="16"/>
  <c r="D10096" i="16"/>
  <c r="B10095" i="16"/>
  <c r="C10095" i="16"/>
  <c r="D10098" i="16"/>
  <c r="D10097" i="16"/>
  <c r="B10094" i="16"/>
  <c r="C10094" i="16"/>
  <c r="C10093" i="16"/>
  <c r="B10093" i="16"/>
  <c r="B10097" i="16"/>
  <c r="C10097" i="16"/>
  <c r="B10096" i="16"/>
  <c r="C10096" i="16"/>
  <c r="D10101" i="16"/>
  <c r="D10100" i="16"/>
  <c r="D10099" i="16"/>
  <c r="B10098" i="16"/>
  <c r="C10098" i="16"/>
  <c r="B10100" i="16"/>
  <c r="C10100" i="16"/>
  <c r="D10102" i="16"/>
  <c r="B10101" i="16"/>
  <c r="C10101" i="16"/>
  <c r="B10099" i="16"/>
  <c r="C10099" i="16"/>
  <c r="D10105" i="16"/>
  <c r="D10104" i="16"/>
  <c r="B10102" i="16"/>
  <c r="C10102" i="16"/>
  <c r="D10103" i="16"/>
  <c r="B10103" i="16"/>
  <c r="C10103" i="16"/>
  <c r="B10104" i="16"/>
  <c r="C10104" i="16"/>
  <c r="D10107" i="16"/>
  <c r="D10106" i="16"/>
  <c r="B10105" i="16"/>
  <c r="C10105" i="16"/>
  <c r="D10108" i="16"/>
  <c r="B10106" i="16"/>
  <c r="C10106" i="16"/>
  <c r="B10107" i="16"/>
  <c r="C10107" i="16"/>
  <c r="D10109" i="16"/>
  <c r="B10108" i="16"/>
  <c r="D10111" i="16"/>
  <c r="C10108" i="16"/>
  <c r="D10110" i="16"/>
  <c r="D10114" i="16"/>
  <c r="D10113" i="16"/>
  <c r="B10111" i="16"/>
  <c r="C10111" i="16"/>
  <c r="D10112" i="16"/>
  <c r="B10109" i="16"/>
  <c r="C10109" i="16"/>
  <c r="B10110" i="16"/>
  <c r="C10110" i="16"/>
  <c r="B10112" i="16"/>
  <c r="C10112" i="16"/>
  <c r="B10113" i="16"/>
  <c r="C10113" i="16"/>
  <c r="D10117" i="16"/>
  <c r="D10116" i="16"/>
  <c r="C10114" i="16"/>
  <c r="D10115" i="16"/>
  <c r="B10114" i="16"/>
  <c r="B10115" i="16"/>
  <c r="C10115" i="16"/>
  <c r="B10116" i="16"/>
  <c r="C10116" i="16"/>
  <c r="D10119" i="16"/>
  <c r="D10118" i="16"/>
  <c r="B10117" i="16"/>
  <c r="C10117" i="16"/>
  <c r="D10120" i="16"/>
  <c r="B10119" i="16"/>
  <c r="C10119" i="16"/>
  <c r="B10118" i="16"/>
  <c r="C10118" i="16"/>
  <c r="D10121" i="16"/>
  <c r="B10120" i="16"/>
  <c r="D10123" i="16"/>
  <c r="C10120" i="16"/>
  <c r="D10122" i="16"/>
  <c r="B10121" i="16"/>
  <c r="C10121" i="16"/>
  <c r="D10126" i="16"/>
  <c r="D10125" i="16"/>
  <c r="B10123" i="16"/>
  <c r="C10123" i="16"/>
  <c r="D10124" i="16"/>
  <c r="B10122" i="16"/>
  <c r="C10122" i="16"/>
  <c r="B10124" i="16"/>
  <c r="C10124" i="16"/>
  <c r="B10125" i="16"/>
  <c r="C10125" i="16"/>
  <c r="D10129" i="16"/>
  <c r="D10128" i="16"/>
  <c r="C10126" i="16"/>
  <c r="D10127" i="16"/>
  <c r="B10126" i="16"/>
  <c r="B10128" i="16"/>
  <c r="C10128" i="16"/>
  <c r="D10131" i="16"/>
  <c r="D10130" i="16"/>
  <c r="B10129" i="16"/>
  <c r="C10129" i="16"/>
  <c r="D10132" i="16"/>
  <c r="C10127" i="16"/>
  <c r="B10127" i="16"/>
  <c r="D10133" i="16"/>
  <c r="B10132" i="16"/>
  <c r="D10135" i="16"/>
  <c r="C10132" i="16"/>
  <c r="D10134" i="16"/>
  <c r="B10130" i="16"/>
  <c r="C10130" i="16"/>
  <c r="C10131" i="16"/>
  <c r="B10131" i="16"/>
  <c r="D10138" i="16"/>
  <c r="D10137" i="16"/>
  <c r="B10135" i="16"/>
  <c r="C10135" i="16"/>
  <c r="D10136" i="16"/>
  <c r="B10134" i="16"/>
  <c r="C10134" i="16"/>
  <c r="C10133" i="16"/>
  <c r="B10133" i="16"/>
  <c r="B10136" i="16"/>
  <c r="C10136" i="16"/>
  <c r="B10137" i="16"/>
  <c r="C10137" i="16"/>
  <c r="D10141" i="16"/>
  <c r="D10140" i="16"/>
  <c r="C10138" i="16"/>
  <c r="D10139" i="16"/>
  <c r="B10138" i="16"/>
  <c r="B10140" i="16"/>
  <c r="C10140" i="16"/>
  <c r="D10143" i="16"/>
  <c r="D10142" i="16"/>
  <c r="B10141" i="16"/>
  <c r="C10141" i="16"/>
  <c r="D10144" i="16"/>
  <c r="C10139" i="16"/>
  <c r="B10139" i="16"/>
  <c r="D10145" i="16"/>
  <c r="B10144" i="16"/>
  <c r="C10144" i="16"/>
  <c r="D10147" i="16"/>
  <c r="D10146" i="16"/>
  <c r="B10142" i="16"/>
  <c r="C10142" i="16"/>
  <c r="C10143" i="16"/>
  <c r="B10143" i="16"/>
  <c r="D10150" i="16"/>
  <c r="D10149" i="16"/>
  <c r="B10147" i="16"/>
  <c r="C10147" i="16"/>
  <c r="D10148" i="16"/>
  <c r="B10146" i="16"/>
  <c r="C10146" i="16"/>
  <c r="C10145" i="16"/>
  <c r="B10145" i="16"/>
  <c r="B10148" i="16"/>
  <c r="C10148" i="16"/>
  <c r="B10149" i="16"/>
  <c r="C10149" i="16"/>
  <c r="D10153" i="16"/>
  <c r="D10152" i="16"/>
  <c r="C10150" i="16"/>
  <c r="D10151" i="16"/>
  <c r="B10150" i="16"/>
  <c r="B10151" i="16"/>
  <c r="C10151" i="16"/>
  <c r="D10155" i="16"/>
  <c r="D10154" i="16"/>
  <c r="B10153" i="16"/>
  <c r="C10153" i="16"/>
  <c r="D10156" i="16"/>
  <c r="C10152" i="16"/>
  <c r="B10152" i="16"/>
  <c r="B10154" i="16"/>
  <c r="C10154" i="16"/>
  <c r="B10155" i="16"/>
  <c r="C10155" i="16"/>
  <c r="D10157" i="16"/>
  <c r="B10156" i="16"/>
  <c r="C10156" i="16"/>
  <c r="D10159" i="16"/>
  <c r="D10158" i="16"/>
  <c r="D10162" i="16"/>
  <c r="D10161" i="16"/>
  <c r="B10159" i="16"/>
  <c r="C10159" i="16"/>
  <c r="D10160" i="16"/>
  <c r="B10157" i="16"/>
  <c r="C10157" i="16"/>
  <c r="B10158" i="16"/>
  <c r="C10158" i="16"/>
  <c r="B10160" i="16"/>
  <c r="C10160" i="16"/>
  <c r="B10161" i="16"/>
  <c r="C10161" i="16"/>
  <c r="D10165" i="16"/>
  <c r="D10164" i="16"/>
  <c r="C10162" i="16"/>
  <c r="D10163" i="16"/>
  <c r="B10162" i="16"/>
  <c r="B10163" i="16"/>
  <c r="C10163" i="16"/>
  <c r="D10167" i="16"/>
  <c r="D10166" i="16"/>
  <c r="B10165" i="16"/>
  <c r="C10165" i="16"/>
  <c r="D10168" i="16"/>
  <c r="C10164" i="16"/>
  <c r="B10164" i="16"/>
  <c r="D10169" i="16"/>
  <c r="B10168" i="16"/>
  <c r="D10171" i="16"/>
  <c r="C10168" i="16"/>
  <c r="D10170" i="16"/>
  <c r="B10166" i="16"/>
  <c r="C10166" i="16"/>
  <c r="C10167" i="16"/>
  <c r="B10167" i="16"/>
  <c r="D10174" i="16"/>
  <c r="D10173" i="16"/>
  <c r="B10171" i="16"/>
  <c r="C10171" i="16"/>
  <c r="D10172" i="16"/>
  <c r="B10170" i="16"/>
  <c r="C10170" i="16"/>
  <c r="C10169" i="16"/>
  <c r="B10169" i="16"/>
  <c r="B10172" i="16"/>
  <c r="C10172" i="16"/>
  <c r="B10173" i="16"/>
  <c r="C10173" i="16"/>
  <c r="D10177" i="16"/>
  <c r="D10176" i="16"/>
  <c r="C10174" i="16"/>
  <c r="D10175" i="16"/>
  <c r="B10174" i="16"/>
  <c r="B10175" i="16"/>
  <c r="C10175" i="16"/>
  <c r="D10179" i="16"/>
  <c r="D10178" i="16"/>
  <c r="B10177" i="16"/>
  <c r="C10177" i="16"/>
  <c r="D10180" i="16"/>
  <c r="C10176" i="16"/>
  <c r="B10176" i="16"/>
  <c r="B10179" i="16"/>
  <c r="C10179" i="16"/>
  <c r="B10178" i="16"/>
  <c r="C10178" i="16"/>
  <c r="D10181" i="16"/>
  <c r="B10180" i="16"/>
  <c r="C10180" i="16"/>
  <c r="D10183" i="16"/>
  <c r="D10182" i="16"/>
  <c r="D10186" i="16"/>
  <c r="D10185" i="16"/>
  <c r="B10183" i="16"/>
  <c r="C10183" i="16"/>
  <c r="D10184" i="16"/>
  <c r="B10181" i="16"/>
  <c r="C10181" i="16"/>
  <c r="B10182" i="16"/>
  <c r="C10182" i="16"/>
  <c r="B10185" i="16"/>
  <c r="C10185" i="16"/>
  <c r="B10184" i="16"/>
  <c r="C10184" i="16"/>
  <c r="D10189" i="16"/>
  <c r="D10188" i="16"/>
  <c r="C10186" i="16"/>
  <c r="D10187" i="16"/>
  <c r="B10186" i="16"/>
  <c r="D10191" i="16"/>
  <c r="D10190" i="16"/>
  <c r="B10189" i="16"/>
  <c r="C10189" i="16"/>
  <c r="D10192" i="16"/>
  <c r="B10187" i="16"/>
  <c r="C10187" i="16"/>
  <c r="C10188" i="16"/>
  <c r="B10188" i="16"/>
  <c r="B10190" i="16"/>
  <c r="C10190" i="16"/>
  <c r="D10193" i="16"/>
  <c r="B10192" i="16"/>
  <c r="D10195" i="16"/>
  <c r="C10192" i="16"/>
  <c r="D10194" i="16"/>
  <c r="C10191" i="16"/>
  <c r="B10191" i="16"/>
  <c r="B10194" i="16"/>
  <c r="C10194" i="16"/>
  <c r="B10193" i="16"/>
  <c r="C10193" i="16"/>
  <c r="D10198" i="16"/>
  <c r="D10197" i="16"/>
  <c r="C10195" i="16"/>
  <c r="D10196" i="16"/>
  <c r="B10195" i="16"/>
  <c r="D10201" i="16"/>
  <c r="D10200" i="16"/>
  <c r="D10199" i="16"/>
  <c r="B10198" i="16"/>
  <c r="C10198" i="16"/>
  <c r="B10196" i="16"/>
  <c r="C10196" i="16"/>
  <c r="C10197" i="16"/>
  <c r="B10197" i="16"/>
  <c r="B10200" i="16"/>
  <c r="C10200" i="16"/>
  <c r="B10199" i="16"/>
  <c r="C10199" i="16"/>
  <c r="D10203" i="16"/>
  <c r="D10202" i="16"/>
  <c r="B10201" i="16"/>
  <c r="C10201" i="16"/>
  <c r="D10204" i="16"/>
  <c r="B10202" i="16"/>
  <c r="C10202" i="16"/>
  <c r="B10203" i="16"/>
  <c r="C10203" i="16"/>
  <c r="D10205" i="16"/>
  <c r="B10204" i="16"/>
  <c r="D10207" i="16"/>
  <c r="C10204" i="16"/>
  <c r="D10206" i="16"/>
  <c r="D10210" i="16"/>
  <c r="D10209" i="16"/>
  <c r="D10208" i="16"/>
  <c r="B10207" i="16"/>
  <c r="C10207" i="16"/>
  <c r="B10205" i="16"/>
  <c r="C10205" i="16"/>
  <c r="B10206" i="16"/>
  <c r="C10206" i="16"/>
  <c r="B10209" i="16"/>
  <c r="C10209" i="16"/>
  <c r="B10208" i="16"/>
  <c r="C10208" i="16"/>
  <c r="D10213" i="16"/>
  <c r="D10212" i="16"/>
  <c r="C10210" i="16"/>
  <c r="D10211" i="16"/>
  <c r="B10210" i="16"/>
  <c r="B10211" i="16"/>
  <c r="C10211" i="16"/>
  <c r="D10215" i="16"/>
  <c r="D10214" i="16"/>
  <c r="B10213" i="16"/>
  <c r="C10213" i="16"/>
  <c r="D10216" i="16"/>
  <c r="C10212" i="16"/>
  <c r="B10212" i="16"/>
  <c r="B10215" i="16"/>
  <c r="C10215" i="16"/>
  <c r="D10217" i="16"/>
  <c r="B10216" i="16"/>
  <c r="D10219" i="16"/>
  <c r="C10216" i="16"/>
  <c r="D10218" i="16"/>
  <c r="C10214" i="16"/>
  <c r="B10214" i="16"/>
  <c r="B10218" i="16"/>
  <c r="C10218" i="16"/>
  <c r="D10222" i="16"/>
  <c r="D10221" i="16"/>
  <c r="D10220" i="16"/>
  <c r="B10219" i="16"/>
  <c r="C10219" i="16"/>
  <c r="C10217" i="16"/>
  <c r="B10217" i="16"/>
  <c r="D10225" i="16"/>
  <c r="D10224" i="16"/>
  <c r="D10223" i="16"/>
  <c r="B10222" i="16"/>
  <c r="C10222" i="16"/>
  <c r="B10220" i="16"/>
  <c r="C10220" i="16"/>
  <c r="C10221" i="16"/>
  <c r="B10221" i="16"/>
  <c r="B10223" i="16"/>
  <c r="C10223" i="16"/>
  <c r="B10224" i="16"/>
  <c r="C10224" i="16"/>
  <c r="D10227" i="16"/>
  <c r="D10226" i="16"/>
  <c r="B10225" i="16"/>
  <c r="C10225" i="16"/>
  <c r="D10228" i="16"/>
  <c r="B10227" i="16"/>
  <c r="C10227" i="16"/>
  <c r="B10226" i="16"/>
  <c r="C10226" i="16"/>
  <c r="D10229" i="16"/>
  <c r="B10228" i="16"/>
  <c r="D10231" i="16"/>
  <c r="C10228" i="16"/>
  <c r="D10230" i="16"/>
  <c r="D10234" i="16"/>
  <c r="D10233" i="16"/>
  <c r="D10232" i="16"/>
  <c r="B10231" i="16"/>
  <c r="C10231" i="16"/>
  <c r="B10229" i="16"/>
  <c r="C10229" i="16"/>
  <c r="B10230" i="16"/>
  <c r="C10230" i="16"/>
  <c r="B10233" i="16"/>
  <c r="C10233" i="16"/>
  <c r="B10232" i="16"/>
  <c r="C10232" i="16"/>
  <c r="D10237" i="16"/>
  <c r="D10236" i="16"/>
  <c r="C10234" i="16"/>
  <c r="D10235" i="16"/>
  <c r="B10234" i="16"/>
  <c r="D10239" i="16"/>
  <c r="D10238" i="16"/>
  <c r="B10237" i="16"/>
  <c r="C10237" i="16"/>
  <c r="D10240" i="16"/>
  <c r="B10235" i="16"/>
  <c r="C10235" i="16"/>
  <c r="C10236" i="16"/>
  <c r="B10236" i="16"/>
  <c r="B10238" i="16"/>
  <c r="C10238" i="16"/>
  <c r="D10241" i="16"/>
  <c r="B10240" i="16"/>
  <c r="D10243" i="16"/>
  <c r="C10240" i="16"/>
  <c r="D10242" i="16"/>
  <c r="C10239" i="16"/>
  <c r="B10239" i="16"/>
  <c r="B10242" i="16"/>
  <c r="C10242" i="16"/>
  <c r="B10241" i="16"/>
  <c r="C10241" i="16"/>
  <c r="D10246" i="16"/>
  <c r="D10245" i="16"/>
  <c r="C10243" i="16"/>
  <c r="D10244" i="16"/>
  <c r="B10243" i="16"/>
  <c r="B10245" i="16"/>
  <c r="C10245" i="16"/>
  <c r="B10244" i="16"/>
  <c r="C10244" i="16"/>
  <c r="D10249" i="16"/>
  <c r="D10248" i="16"/>
  <c r="C10246" i="16"/>
  <c r="D10247" i="16"/>
  <c r="B10246" i="16"/>
  <c r="B10247" i="16"/>
  <c r="C10247" i="16"/>
  <c r="B10248" i="16"/>
  <c r="C10248" i="16"/>
  <c r="D10251" i="16"/>
  <c r="D10250" i="16"/>
  <c r="B10249" i="16"/>
  <c r="C10249" i="16"/>
  <c r="D10252" i="16"/>
  <c r="B10250" i="16"/>
  <c r="C10250" i="16"/>
  <c r="B10251" i="16"/>
  <c r="C10251" i="16"/>
  <c r="D10255" i="16"/>
  <c r="D10254" i="16"/>
  <c r="D10253" i="16"/>
  <c r="B10252" i="16"/>
  <c r="C10252" i="16"/>
  <c r="B10254" i="16"/>
  <c r="C10254" i="16"/>
  <c r="B10253" i="16"/>
  <c r="C10253" i="16"/>
  <c r="D10256" i="16"/>
  <c r="B10255" i="16"/>
  <c r="C10255" i="16"/>
  <c r="D10259" i="16"/>
  <c r="D10258" i="16"/>
  <c r="B10256" i="16"/>
  <c r="C10256" i="16"/>
  <c r="D10257" i="16"/>
  <c r="B10257" i="16"/>
  <c r="C10257" i="16"/>
  <c r="B10258" i="16"/>
  <c r="C10258" i="16"/>
  <c r="D10261" i="16"/>
  <c r="D10260" i="16"/>
  <c r="B10259" i="16"/>
  <c r="C10259" i="16"/>
  <c r="D10262" i="16"/>
  <c r="B10260" i="16"/>
  <c r="C10260" i="16"/>
  <c r="B10261" i="16"/>
  <c r="C10261" i="16"/>
  <c r="D10263" i="16"/>
  <c r="B10262" i="16"/>
  <c r="C10262" i="16"/>
  <c r="D10265" i="16"/>
  <c r="D10264" i="16"/>
  <c r="B10263" i="16"/>
  <c r="C10263" i="16"/>
  <c r="D10268" i="16"/>
  <c r="D10267" i="16"/>
  <c r="D10266" i="16"/>
  <c r="B10265" i="16"/>
  <c r="C10265" i="16"/>
  <c r="C10264" i="16"/>
  <c r="B10264" i="16"/>
  <c r="B10267" i="16"/>
  <c r="C10267" i="16"/>
  <c r="D10271" i="16"/>
  <c r="D10270" i="16"/>
  <c r="D10269" i="16"/>
  <c r="B10268" i="16"/>
  <c r="C10268" i="16"/>
  <c r="C10266" i="16"/>
  <c r="B10266" i="16"/>
  <c r="B10270" i="16"/>
  <c r="C10270" i="16"/>
  <c r="B10269" i="16"/>
  <c r="C10269" i="16"/>
  <c r="D10273" i="16"/>
  <c r="D10272" i="16"/>
  <c r="B10271" i="16"/>
  <c r="C10271" i="16"/>
  <c r="D10274" i="16"/>
  <c r="B10272" i="16"/>
  <c r="C10272" i="16"/>
  <c r="B10273" i="16"/>
  <c r="C10273" i="16"/>
  <c r="D10275" i="16"/>
  <c r="B10274" i="16"/>
  <c r="C10274" i="16"/>
  <c r="D10277" i="16"/>
  <c r="D10276" i="16"/>
  <c r="D10280" i="16"/>
  <c r="D10279" i="16"/>
  <c r="D10278" i="16"/>
  <c r="B10277" i="16"/>
  <c r="C10277" i="16"/>
  <c r="B10275" i="16"/>
  <c r="C10275" i="16"/>
  <c r="C10276" i="16"/>
  <c r="B10276" i="16"/>
  <c r="B10278" i="16"/>
  <c r="C10278" i="16"/>
  <c r="B10279" i="16"/>
  <c r="C10279" i="16"/>
  <c r="D10283" i="16"/>
  <c r="D10282" i="16"/>
  <c r="C10280" i="16"/>
  <c r="D10281" i="16"/>
  <c r="B10280" i="16"/>
  <c r="B10281" i="16"/>
  <c r="C10281" i="16"/>
  <c r="B10282" i="16"/>
  <c r="C10282" i="16"/>
  <c r="D10285" i="16"/>
  <c r="D10284" i="16"/>
  <c r="B10283" i="16"/>
  <c r="C10283" i="16"/>
  <c r="D10286" i="16"/>
  <c r="B10285" i="16"/>
  <c r="C10285" i="16"/>
  <c r="B10284" i="16"/>
  <c r="C10284" i="16"/>
  <c r="D10287" i="16"/>
  <c r="B10286" i="16"/>
  <c r="C10286" i="16"/>
  <c r="D10289" i="16"/>
  <c r="D10288" i="16"/>
  <c r="D10292" i="16"/>
  <c r="D10291" i="16"/>
  <c r="D10290" i="16"/>
  <c r="B10289" i="16"/>
  <c r="C10289" i="16"/>
  <c r="B10287" i="16"/>
  <c r="C10287" i="16"/>
  <c r="C10288" i="16"/>
  <c r="B10288" i="16"/>
  <c r="B10290" i="16"/>
  <c r="C10290" i="16"/>
  <c r="B10291" i="16"/>
  <c r="C10291" i="16"/>
  <c r="D10295" i="16"/>
  <c r="D10294" i="16"/>
  <c r="C10292" i="16"/>
  <c r="D10293" i="16"/>
  <c r="B10292" i="16"/>
  <c r="B10293" i="16"/>
  <c r="C10293" i="16"/>
  <c r="D10297" i="16"/>
  <c r="D10296" i="16"/>
  <c r="B10295" i="16"/>
  <c r="C10295" i="16"/>
  <c r="D10298" i="16"/>
  <c r="C10294" i="16"/>
  <c r="B10294" i="16"/>
  <c r="B10296" i="16"/>
  <c r="C10296" i="16"/>
  <c r="D10299" i="16"/>
  <c r="B10298" i="16"/>
  <c r="C10298" i="16"/>
  <c r="D10301" i="16"/>
  <c r="D10300" i="16"/>
  <c r="C10297" i="16"/>
  <c r="B10297" i="16"/>
  <c r="B10300" i="16"/>
  <c r="C10300" i="16"/>
  <c r="D10304" i="16"/>
  <c r="D10303" i="16"/>
  <c r="D10302" i="16"/>
  <c r="B10301" i="16"/>
  <c r="C10301" i="16"/>
  <c r="C10299" i="16"/>
  <c r="B10299" i="16"/>
  <c r="B10302" i="16"/>
  <c r="C10302" i="16"/>
  <c r="B10303" i="16"/>
  <c r="C10303" i="16"/>
  <c r="D10307" i="16"/>
  <c r="D10306" i="16"/>
  <c r="C10304" i="16"/>
  <c r="D10305" i="16"/>
  <c r="B10304" i="16"/>
  <c r="B10305" i="16"/>
  <c r="C10305" i="16"/>
  <c r="B10306" i="16"/>
  <c r="C10306" i="16"/>
  <c r="D10309" i="16"/>
  <c r="D10308" i="16"/>
  <c r="B10307" i="16"/>
  <c r="C10307" i="16"/>
  <c r="D10310" i="16"/>
  <c r="B10308" i="16"/>
  <c r="C10308" i="16"/>
  <c r="B10309" i="16"/>
  <c r="C10309" i="16"/>
  <c r="D10311" i="16"/>
  <c r="B10310" i="16"/>
  <c r="C10310" i="16"/>
  <c r="D10313" i="16"/>
  <c r="D10312" i="16"/>
  <c r="B10311" i="16"/>
  <c r="C10311" i="16"/>
  <c r="D10316" i="16"/>
  <c r="D10315" i="16"/>
  <c r="D10314" i="16"/>
  <c r="B10313" i="16"/>
  <c r="C10313" i="16"/>
  <c r="C10312" i="16"/>
  <c r="B10312" i="16"/>
  <c r="D10319" i="16"/>
  <c r="D10318" i="16"/>
  <c r="D10317" i="16"/>
  <c r="B10316" i="16"/>
  <c r="C10316" i="16"/>
  <c r="B10314" i="16"/>
  <c r="C10314" i="16"/>
  <c r="B10315" i="16"/>
  <c r="C10315" i="16"/>
  <c r="B10317" i="16"/>
  <c r="C10317" i="16"/>
  <c r="C10318" i="16"/>
  <c r="B10318" i="16"/>
  <c r="D10321" i="16"/>
  <c r="D10320" i="16"/>
  <c r="B10319" i="16"/>
  <c r="C10319" i="16"/>
  <c r="D10322" i="16"/>
  <c r="B10321" i="16"/>
  <c r="C10321" i="16"/>
  <c r="B10320" i="16"/>
  <c r="C10320" i="16"/>
  <c r="D10323" i="16"/>
  <c r="B10322" i="16"/>
  <c r="C10322" i="16"/>
  <c r="D10325" i="16"/>
  <c r="D10324" i="16"/>
  <c r="B10323" i="16"/>
  <c r="C10323" i="16"/>
  <c r="D10328" i="16"/>
  <c r="D10327" i="16"/>
  <c r="D10326" i="16"/>
  <c r="B10325" i="16"/>
  <c r="C10325" i="16"/>
  <c r="C10324" i="16"/>
  <c r="B10324" i="16"/>
  <c r="B10326" i="16"/>
  <c r="C10326" i="16"/>
  <c r="D10331" i="16"/>
  <c r="D10330" i="16"/>
  <c r="D10329" i="16"/>
  <c r="B10328" i="16"/>
  <c r="C10328" i="16"/>
  <c r="B10327" i="16"/>
  <c r="C10327" i="16"/>
  <c r="B10330" i="16"/>
  <c r="C10330" i="16"/>
  <c r="D10333" i="16"/>
  <c r="D10332" i="16"/>
  <c r="B10331" i="16"/>
  <c r="C10331" i="16"/>
  <c r="D10334" i="16"/>
  <c r="B10329" i="16"/>
  <c r="C10329" i="16"/>
  <c r="D10335" i="16"/>
  <c r="B10334" i="16"/>
  <c r="C10334" i="16"/>
  <c r="D10337" i="16"/>
  <c r="D10336" i="16"/>
  <c r="B10332" i="16"/>
  <c r="C10332" i="16"/>
  <c r="C10333" i="16"/>
  <c r="B10333" i="16"/>
  <c r="B10336" i="16"/>
  <c r="C10336" i="16"/>
  <c r="D10340" i="16"/>
  <c r="D10339" i="16"/>
  <c r="D10338" i="16"/>
  <c r="B10337" i="16"/>
  <c r="C10337" i="16"/>
  <c r="C10335" i="16"/>
  <c r="B10335" i="16"/>
  <c r="D10343" i="16"/>
  <c r="D10342" i="16"/>
  <c r="D10341" i="16"/>
  <c r="B10340" i="16"/>
  <c r="C10340" i="16"/>
  <c r="B10338" i="16"/>
  <c r="C10338" i="16"/>
  <c r="B10339" i="16"/>
  <c r="C10339" i="16"/>
  <c r="B10341" i="16"/>
  <c r="C10341" i="16"/>
  <c r="B10342" i="16"/>
  <c r="C10342" i="16"/>
  <c r="D10345" i="16"/>
  <c r="D10344" i="16"/>
  <c r="B10343" i="16"/>
  <c r="C10343" i="16"/>
  <c r="D10346" i="16"/>
  <c r="B10345" i="16"/>
  <c r="C10345" i="16"/>
  <c r="B10344" i="16"/>
  <c r="C10344" i="16"/>
  <c r="D10347" i="16"/>
  <c r="B10346" i="16"/>
  <c r="C10346" i="16"/>
  <c r="D10349" i="16"/>
  <c r="D10348" i="16"/>
  <c r="D10352" i="16"/>
  <c r="D10351" i="16"/>
  <c r="D10350" i="16"/>
  <c r="B10349" i="16"/>
  <c r="C10349" i="16"/>
  <c r="B10347" i="16"/>
  <c r="C10347" i="16"/>
  <c r="C10348" i="16"/>
  <c r="B10348" i="16"/>
  <c r="B10350" i="16"/>
  <c r="C10350" i="16"/>
  <c r="B10351" i="16"/>
  <c r="C10351" i="16"/>
  <c r="D10355" i="16"/>
  <c r="D10354" i="16"/>
  <c r="C10352" i="16"/>
  <c r="D10353" i="16"/>
  <c r="B10352" i="16"/>
  <c r="B10354" i="16"/>
  <c r="C10354" i="16"/>
  <c r="D10357" i="16"/>
  <c r="D10356" i="16"/>
  <c r="B10355" i="16"/>
  <c r="C10355" i="16"/>
  <c r="D10358" i="16"/>
  <c r="B10353" i="16"/>
  <c r="C10353" i="16"/>
  <c r="B10357" i="16"/>
  <c r="C10357" i="16"/>
  <c r="D10359" i="16"/>
  <c r="B10358" i="16"/>
  <c r="C10358" i="16"/>
  <c r="D10361" i="16"/>
  <c r="D10360" i="16"/>
  <c r="C10356" i="16"/>
  <c r="B10356" i="16"/>
  <c r="D10364" i="16"/>
  <c r="D10363" i="16"/>
  <c r="D10362" i="16"/>
  <c r="B10361" i="16"/>
  <c r="C10361" i="16"/>
  <c r="B10359" i="16"/>
  <c r="C10359" i="16"/>
  <c r="C10360" i="16"/>
  <c r="B10360" i="16"/>
  <c r="B10362" i="16"/>
  <c r="C10362" i="16"/>
  <c r="B10363" i="16"/>
  <c r="C10363" i="16"/>
  <c r="D10367" i="16"/>
  <c r="D10366" i="16"/>
  <c r="C10364" i="16"/>
  <c r="D10365" i="16"/>
  <c r="B10364" i="16"/>
  <c r="B10365" i="16"/>
  <c r="C10365" i="16"/>
  <c r="B10366" i="16"/>
  <c r="C10366" i="16"/>
  <c r="D10369" i="16"/>
  <c r="D10368" i="16"/>
  <c r="B10367" i="16"/>
  <c r="C10367" i="16"/>
  <c r="D10370" i="16"/>
  <c r="B10369" i="16"/>
  <c r="C10369" i="16"/>
  <c r="B10368" i="16"/>
  <c r="C10368" i="16"/>
  <c r="D10371" i="16"/>
  <c r="B10370" i="16"/>
  <c r="C10370" i="16"/>
  <c r="D10373" i="16"/>
  <c r="D10372" i="16"/>
  <c r="D10376" i="16"/>
  <c r="D10375" i="16"/>
  <c r="D10374" i="16"/>
  <c r="B10373" i="16"/>
  <c r="C10373" i="16"/>
  <c r="B10371" i="16"/>
  <c r="C10371" i="16"/>
  <c r="C10372" i="16"/>
  <c r="B10372" i="16"/>
  <c r="B10374" i="16"/>
  <c r="C10374" i="16"/>
  <c r="B10375" i="16"/>
  <c r="C10375" i="16"/>
  <c r="D10379" i="16"/>
  <c r="D10378" i="16"/>
  <c r="C10376" i="16"/>
  <c r="D10377" i="16"/>
  <c r="B10376" i="16"/>
  <c r="B10378" i="16"/>
  <c r="C10378" i="16"/>
  <c r="D10381" i="16"/>
  <c r="D10380" i="16"/>
  <c r="B10379" i="16"/>
  <c r="C10379" i="16"/>
  <c r="D10382" i="16"/>
  <c r="B10377" i="16"/>
  <c r="C10377" i="16"/>
  <c r="B10381" i="16"/>
  <c r="C10381" i="16"/>
  <c r="D10383" i="16"/>
  <c r="B10382" i="16"/>
  <c r="C10382" i="16"/>
  <c r="D10385" i="16"/>
  <c r="D10384" i="16"/>
  <c r="C10380" i="16"/>
  <c r="B10380" i="16"/>
  <c r="B10383" i="16"/>
  <c r="C10383" i="16"/>
  <c r="D10388" i="16"/>
  <c r="D10387" i="16"/>
  <c r="D10386" i="16"/>
  <c r="B10385" i="16"/>
  <c r="C10385" i="16"/>
  <c r="C10384" i="16"/>
  <c r="B10384" i="16"/>
  <c r="B10386" i="16"/>
  <c r="C10386" i="16"/>
  <c r="B10387" i="16"/>
  <c r="C10387" i="16"/>
  <c r="D10391" i="16"/>
  <c r="D10390" i="16"/>
  <c r="C10388" i="16"/>
  <c r="D10389" i="16"/>
  <c r="B10388" i="16"/>
  <c r="B10389" i="16"/>
  <c r="C10389" i="16"/>
  <c r="D10393" i="16"/>
  <c r="D10392" i="16"/>
  <c r="B10391" i="16"/>
  <c r="C10391" i="16"/>
  <c r="D10394" i="16"/>
  <c r="B10390" i="16"/>
  <c r="C10390" i="16"/>
  <c r="D10395" i="16"/>
  <c r="B10394" i="16"/>
  <c r="C10394" i="16"/>
  <c r="D10397" i="16"/>
  <c r="D10396" i="16"/>
  <c r="B10392" i="16"/>
  <c r="C10392" i="16"/>
  <c r="C10393" i="16"/>
  <c r="B10393" i="16"/>
  <c r="D10400" i="16"/>
  <c r="D10399" i="16"/>
  <c r="D10398" i="16"/>
  <c r="B10397" i="16"/>
  <c r="C10397" i="16"/>
  <c r="B10396" i="16"/>
  <c r="C10396" i="16"/>
  <c r="C10395" i="16"/>
  <c r="B10395" i="16"/>
  <c r="B10398" i="16"/>
  <c r="C10398" i="16"/>
  <c r="B10399" i="16"/>
  <c r="C10399" i="16"/>
  <c r="D10403" i="16"/>
  <c r="D10402" i="16"/>
  <c r="C10400" i="16"/>
  <c r="D10401" i="16"/>
  <c r="B10400" i="16"/>
  <c r="D10405" i="16"/>
  <c r="D10404" i="16"/>
  <c r="B10403" i="16"/>
  <c r="C10403" i="16"/>
  <c r="D10406" i="16"/>
  <c r="B10401" i="16"/>
  <c r="C10401" i="16"/>
  <c r="B10402" i="16"/>
  <c r="C10402" i="16"/>
  <c r="D10409" i="16"/>
  <c r="D10408" i="16"/>
  <c r="D10407" i="16"/>
  <c r="B10406" i="16"/>
  <c r="C10406" i="16"/>
  <c r="B10404" i="16"/>
  <c r="C10404" i="16"/>
  <c r="C10405" i="16"/>
  <c r="B10405" i="16"/>
  <c r="B10407" i="16"/>
  <c r="C10407" i="16"/>
  <c r="B10408" i="16"/>
  <c r="C10408" i="16"/>
  <c r="D10410" i="16"/>
  <c r="B10409" i="16"/>
  <c r="C10409" i="16"/>
  <c r="D10413" i="16"/>
  <c r="D10412" i="16"/>
  <c r="B10410" i="16"/>
  <c r="C10410" i="16"/>
  <c r="D10411" i="16"/>
  <c r="C10412" i="16"/>
  <c r="B10412" i="16"/>
  <c r="B10411" i="16"/>
  <c r="C10411" i="16"/>
  <c r="D10416" i="16"/>
  <c r="D10415" i="16"/>
  <c r="D10414" i="16"/>
  <c r="B10413" i="16"/>
  <c r="C10413" i="16"/>
  <c r="B10415" i="16"/>
  <c r="C10415" i="16"/>
  <c r="B10414" i="16"/>
  <c r="C10414" i="16"/>
  <c r="D10418" i="16"/>
  <c r="D10417" i="16"/>
  <c r="B10416" i="16"/>
  <c r="C10416" i="16"/>
  <c r="D10419" i="16"/>
  <c r="B10417" i="16"/>
  <c r="C10417" i="16"/>
  <c r="C10418" i="16"/>
  <c r="B10418" i="16"/>
  <c r="D10420" i="16"/>
  <c r="B10419" i="16"/>
  <c r="D10422" i="16"/>
  <c r="C10419" i="16"/>
  <c r="D10421" i="16"/>
  <c r="B10420" i="16"/>
  <c r="C10420" i="16"/>
  <c r="D10425" i="16"/>
  <c r="D10424" i="16"/>
  <c r="B10422" i="16"/>
  <c r="C10422" i="16"/>
  <c r="D10423" i="16"/>
  <c r="B10421" i="16"/>
  <c r="C10421" i="16"/>
  <c r="B10423" i="16"/>
  <c r="C10423" i="16"/>
  <c r="B10424" i="16"/>
  <c r="C10424" i="16"/>
  <c r="D10428" i="16"/>
  <c r="D10427" i="16"/>
  <c r="D10426" i="16"/>
  <c r="B10425" i="16"/>
  <c r="C10425" i="16"/>
  <c r="B10427" i="16"/>
  <c r="C10427" i="16"/>
  <c r="B10426" i="16"/>
  <c r="C10426" i="16"/>
  <c r="D10430" i="16"/>
  <c r="D10429" i="16"/>
  <c r="B10428" i="16"/>
  <c r="C10428" i="16"/>
  <c r="D10431" i="16"/>
  <c r="B10429" i="16"/>
  <c r="C10429" i="16"/>
  <c r="B10430" i="16"/>
  <c r="C10430" i="16"/>
  <c r="D10432" i="16"/>
  <c r="B10431" i="16"/>
  <c r="D10434" i="16"/>
  <c r="C10431" i="16"/>
  <c r="D10433" i="16"/>
  <c r="D10437" i="16"/>
  <c r="D10436" i="16"/>
  <c r="B10434" i="16"/>
  <c r="C10434" i="16"/>
  <c r="D10435" i="16"/>
  <c r="B10432" i="16"/>
  <c r="C10432" i="16"/>
  <c r="B10433" i="16"/>
  <c r="C10433" i="16"/>
  <c r="B10435" i="16"/>
  <c r="C10435" i="16"/>
  <c r="B10436" i="16"/>
  <c r="C10436" i="16"/>
  <c r="D10440" i="16"/>
  <c r="D10439" i="16"/>
  <c r="C10437" i="16"/>
  <c r="D10438" i="16"/>
  <c r="B10437" i="16"/>
  <c r="D10442" i="16"/>
  <c r="D10441" i="16"/>
  <c r="B10440" i="16"/>
  <c r="C10440" i="16"/>
  <c r="D10443" i="16"/>
  <c r="B10439" i="16"/>
  <c r="C10439" i="16"/>
  <c r="B10438" i="16"/>
  <c r="C10438" i="16"/>
  <c r="D10444" i="16"/>
  <c r="B10443" i="16"/>
  <c r="D10446" i="16"/>
  <c r="C10443" i="16"/>
  <c r="D10445" i="16"/>
  <c r="B10441" i="16"/>
  <c r="C10441" i="16"/>
  <c r="C10442" i="16"/>
  <c r="B10442" i="16"/>
  <c r="D10449" i="16"/>
  <c r="D10448" i="16"/>
  <c r="D10447" i="16"/>
  <c r="B10446" i="16"/>
  <c r="C10446" i="16"/>
  <c r="B10445" i="16"/>
  <c r="C10445" i="16"/>
  <c r="C10444" i="16"/>
  <c r="B10444" i="16"/>
  <c r="B10447" i="16"/>
  <c r="C10447" i="16"/>
  <c r="B10448" i="16"/>
  <c r="C10448" i="16"/>
  <c r="D10452" i="16"/>
  <c r="D10451" i="16"/>
  <c r="D10450" i="16"/>
  <c r="B10449" i="16"/>
  <c r="C10449" i="16"/>
  <c r="D10454" i="16"/>
  <c r="D10453" i="16"/>
  <c r="B10452" i="16"/>
  <c r="C10452" i="16"/>
  <c r="D10455" i="16"/>
  <c r="B10451" i="16"/>
  <c r="C10451" i="16"/>
  <c r="C10450" i="16"/>
  <c r="B10450" i="16"/>
  <c r="B10453" i="16"/>
  <c r="C10453" i="16"/>
  <c r="D10456" i="16"/>
  <c r="B10455" i="16"/>
  <c r="C10455" i="16"/>
  <c r="D10458" i="16"/>
  <c r="D10457" i="16"/>
  <c r="C10454" i="16"/>
  <c r="B10454" i="16"/>
  <c r="B10457" i="16"/>
  <c r="C10457" i="16"/>
  <c r="B10456" i="16"/>
  <c r="C10456" i="16"/>
  <c r="D10461" i="16"/>
  <c r="D10460" i="16"/>
  <c r="D10459" i="16"/>
  <c r="B10458" i="16"/>
  <c r="C10458" i="16"/>
  <c r="B10460" i="16"/>
  <c r="C10460" i="16"/>
  <c r="D10464" i="16"/>
  <c r="D10463" i="16"/>
  <c r="D10462" i="16"/>
  <c r="B10461" i="16"/>
  <c r="C10461" i="16"/>
  <c r="B10459" i="16"/>
  <c r="C10459" i="16"/>
  <c r="D10466" i="16"/>
  <c r="D10465" i="16"/>
  <c r="B10464" i="16"/>
  <c r="C10464" i="16"/>
  <c r="D10467" i="16"/>
  <c r="B10462" i="16"/>
  <c r="C10462" i="16"/>
  <c r="C10463" i="16"/>
  <c r="B10463" i="16"/>
  <c r="D10468" i="16"/>
  <c r="B10467" i="16"/>
  <c r="D10470" i="16"/>
  <c r="C10467" i="16"/>
  <c r="D10469" i="16"/>
  <c r="B10465" i="16"/>
  <c r="C10465" i="16"/>
  <c r="C10466" i="16"/>
  <c r="B10466" i="16"/>
  <c r="D10473" i="16"/>
  <c r="D10472" i="16"/>
  <c r="D10471" i="16"/>
  <c r="B10470" i="16"/>
  <c r="C10470" i="16"/>
  <c r="B10469" i="16"/>
  <c r="C10469" i="16"/>
  <c r="C10468" i="16"/>
  <c r="B10468" i="16"/>
  <c r="B10472" i="16"/>
  <c r="C10472" i="16"/>
  <c r="B10471" i="16"/>
  <c r="C10471" i="16"/>
  <c r="D10476" i="16"/>
  <c r="D10475" i="16"/>
  <c r="C10473" i="16"/>
  <c r="D10474" i="16"/>
  <c r="B10473" i="16"/>
  <c r="D10478" i="16"/>
  <c r="D10477" i="16"/>
  <c r="B10476" i="16"/>
  <c r="C10476" i="16"/>
  <c r="D10479" i="16"/>
  <c r="B10474" i="16"/>
  <c r="C10474" i="16"/>
  <c r="C10475" i="16"/>
  <c r="B10475" i="16"/>
  <c r="D10480" i="16"/>
  <c r="B10479" i="16"/>
  <c r="C10479" i="16"/>
  <c r="D10482" i="16"/>
  <c r="D10481" i="16"/>
  <c r="B10477" i="16"/>
  <c r="C10477" i="16"/>
  <c r="C10478" i="16"/>
  <c r="B10478" i="16"/>
  <c r="D10485" i="16"/>
  <c r="D10484" i="16"/>
  <c r="D10483" i="16"/>
  <c r="B10482" i="16"/>
  <c r="C10482" i="16"/>
  <c r="B10481" i="16"/>
  <c r="C10481" i="16"/>
  <c r="C10480" i="16"/>
  <c r="B10480" i="16"/>
  <c r="B10483" i="16"/>
  <c r="C10483" i="16"/>
  <c r="B10484" i="16"/>
  <c r="C10484" i="16"/>
  <c r="D10488" i="16"/>
  <c r="D10487" i="16"/>
  <c r="C10485" i="16"/>
  <c r="D10486" i="16"/>
  <c r="B10485" i="16"/>
  <c r="B10486" i="16"/>
  <c r="C10486" i="16"/>
  <c r="D10490" i="16"/>
  <c r="D10489" i="16"/>
  <c r="B10488" i="16"/>
  <c r="C10488" i="16"/>
  <c r="D10491" i="16"/>
  <c r="C10487" i="16"/>
  <c r="B10487" i="16"/>
  <c r="D10492" i="16"/>
  <c r="B10491" i="16"/>
  <c r="D10494" i="16"/>
  <c r="C10491" i="16"/>
  <c r="D10493" i="16"/>
  <c r="B10490" i="16"/>
  <c r="C10490" i="16"/>
  <c r="C10489" i="16"/>
  <c r="B10489" i="16"/>
  <c r="D10497" i="16"/>
  <c r="D10496" i="16"/>
  <c r="D10495" i="16"/>
  <c r="B10494" i="16"/>
  <c r="C10494" i="16"/>
  <c r="B10493" i="16"/>
  <c r="C10493" i="16"/>
  <c r="C10492" i="16"/>
  <c r="B10492" i="16"/>
  <c r="B10496" i="16"/>
  <c r="C10496" i="16"/>
  <c r="B10495" i="16"/>
  <c r="C10495" i="16"/>
  <c r="D10500" i="16"/>
  <c r="D10499" i="16"/>
  <c r="C10497" i="16"/>
  <c r="D10498" i="16"/>
  <c r="B10497" i="16"/>
  <c r="B10498" i="16"/>
  <c r="C10498" i="16"/>
  <c r="D10502" i="16"/>
  <c r="D10501" i="16"/>
  <c r="B10500" i="16"/>
  <c r="C10500" i="16"/>
  <c r="D10503" i="16"/>
  <c r="C10499" i="16"/>
  <c r="B10499" i="16"/>
  <c r="B10502" i="16"/>
  <c r="C10502" i="16"/>
  <c r="D10504" i="16"/>
  <c r="B10503" i="16"/>
  <c r="C10503" i="16"/>
  <c r="D10506" i="16"/>
  <c r="D10505" i="16"/>
  <c r="C10501" i="16"/>
  <c r="B10501" i="16"/>
  <c r="B10504" i="16"/>
  <c r="C10504" i="16"/>
  <c r="D10509" i="16"/>
  <c r="D10508" i="16"/>
  <c r="D10507" i="16"/>
  <c r="B10506" i="16"/>
  <c r="C10506" i="16"/>
  <c r="B10505" i="16"/>
  <c r="C10505" i="16"/>
  <c r="B10508" i="16"/>
  <c r="C10508" i="16"/>
  <c r="B10507" i="16"/>
  <c r="C10507" i="16"/>
  <c r="D10512" i="16"/>
  <c r="D10511" i="16"/>
  <c r="C10509" i="16"/>
  <c r="D10510" i="16"/>
  <c r="B10509" i="16"/>
  <c r="B10510" i="16"/>
  <c r="C10510" i="16"/>
  <c r="D10514" i="16"/>
  <c r="D10513" i="16"/>
  <c r="B10512" i="16"/>
  <c r="C10512" i="16"/>
  <c r="D10515" i="16"/>
  <c r="C10511" i="16"/>
  <c r="B10511" i="16"/>
  <c r="B10514" i="16"/>
  <c r="C10514" i="16"/>
  <c r="D10516" i="16"/>
  <c r="B10515" i="16"/>
  <c r="D10518" i="16"/>
  <c r="C10515" i="16"/>
  <c r="D10517" i="16"/>
  <c r="C10513" i="16"/>
  <c r="B10513" i="16"/>
  <c r="B10517" i="16"/>
  <c r="C10517" i="16"/>
  <c r="B10516" i="16"/>
  <c r="C10516" i="16"/>
  <c r="D10521" i="16"/>
  <c r="D10520" i="16"/>
  <c r="B10518" i="16"/>
  <c r="C10518" i="16"/>
  <c r="D10519" i="16"/>
  <c r="D10524" i="16"/>
  <c r="D10523" i="16"/>
  <c r="D10522" i="16"/>
  <c r="B10521" i="16"/>
  <c r="C10521" i="16"/>
  <c r="B10520" i="16"/>
  <c r="C10520" i="16"/>
  <c r="B10519" i="16"/>
  <c r="C10519" i="16"/>
  <c r="B10523" i="16"/>
  <c r="C10523" i="16"/>
  <c r="B10522" i="16"/>
  <c r="C10522" i="16"/>
  <c r="D10526" i="16"/>
  <c r="D10525" i="16"/>
  <c r="B10524" i="16"/>
  <c r="C10524" i="16"/>
  <c r="D10527" i="16"/>
  <c r="C10525" i="16"/>
  <c r="B10525" i="16"/>
  <c r="B10526" i="16"/>
  <c r="C10526" i="16"/>
  <c r="D10528" i="16"/>
  <c r="B10527" i="16"/>
  <c r="D10530" i="16"/>
  <c r="C10527" i="16"/>
  <c r="D10529" i="16"/>
  <c r="B10529" i="16"/>
  <c r="C10529" i="16"/>
  <c r="B10528" i="16"/>
  <c r="C10528" i="16"/>
  <c r="D10533" i="16"/>
  <c r="D10532" i="16"/>
  <c r="C10530" i="16"/>
  <c r="B10530" i="16"/>
  <c r="D10531" i="16"/>
  <c r="B10532" i="16"/>
  <c r="C10532" i="16"/>
  <c r="D10536" i="16"/>
  <c r="D10535" i="16"/>
  <c r="D10534" i="16"/>
  <c r="B10533" i="16"/>
  <c r="C10533" i="16"/>
  <c r="B10531" i="16"/>
  <c r="C10531" i="16"/>
  <c r="B10534" i="16"/>
  <c r="C10534" i="16"/>
  <c r="B10535" i="16"/>
  <c r="C10535" i="16"/>
  <c r="D10538" i="16"/>
  <c r="D10537" i="16"/>
  <c r="B10536" i="16"/>
  <c r="C10536" i="16"/>
  <c r="D10539" i="16"/>
  <c r="B10538" i="16"/>
  <c r="C10538" i="16"/>
  <c r="B10537" i="16"/>
  <c r="C10537" i="16"/>
  <c r="D10540" i="16"/>
  <c r="B10539" i="16"/>
  <c r="D10542" i="16"/>
  <c r="C10539" i="16"/>
  <c r="D10541" i="16"/>
  <c r="B10540" i="16"/>
  <c r="C10540" i="16"/>
  <c r="D10545" i="16"/>
  <c r="D10544" i="16"/>
  <c r="D10543" i="16"/>
  <c r="B10542" i="16"/>
  <c r="C10542" i="16"/>
  <c r="B10541" i="16"/>
  <c r="C10541" i="16"/>
  <c r="C10544" i="16"/>
  <c r="B10544" i="16"/>
  <c r="B10543" i="16"/>
  <c r="C10543" i="16"/>
  <c r="D10548" i="16"/>
  <c r="D10547" i="16"/>
  <c r="D10546" i="16"/>
  <c r="B10545" i="16"/>
  <c r="C10545" i="16"/>
  <c r="B10547" i="16"/>
  <c r="C10547" i="16"/>
  <c r="B10546" i="16"/>
  <c r="C10546" i="16"/>
  <c r="D10550" i="16"/>
  <c r="D10549" i="16"/>
  <c r="B10548" i="16"/>
  <c r="C10548" i="16"/>
  <c r="D10551" i="16"/>
  <c r="B10550" i="16"/>
  <c r="C10550" i="16"/>
  <c r="B10549" i="16"/>
  <c r="C10549" i="16"/>
  <c r="D10552" i="16"/>
  <c r="B10551" i="16"/>
  <c r="C10551" i="16"/>
  <c r="D10554" i="16"/>
  <c r="D10553" i="16"/>
  <c r="D10557" i="16"/>
  <c r="D10556" i="16"/>
  <c r="D10555" i="16"/>
  <c r="B10554" i="16"/>
  <c r="C10554" i="16"/>
  <c r="B10552" i="16"/>
  <c r="C10552" i="16"/>
  <c r="B10553" i="16"/>
  <c r="C10553" i="16"/>
  <c r="B10555" i="16"/>
  <c r="C10555" i="16"/>
  <c r="B10556" i="16"/>
  <c r="C10556" i="16"/>
  <c r="D10560" i="16"/>
  <c r="D10559" i="16"/>
  <c r="C10557" i="16"/>
  <c r="D10558" i="16"/>
  <c r="B10557" i="16"/>
  <c r="B10558" i="16"/>
  <c r="C10558" i="16"/>
  <c r="B10559" i="16"/>
  <c r="C10559" i="16"/>
  <c r="D10563" i="16"/>
  <c r="D10562" i="16"/>
  <c r="D10561" i="16"/>
  <c r="B10560" i="16"/>
  <c r="C10560" i="16"/>
  <c r="B10563" i="16"/>
  <c r="C10563" i="16"/>
  <c r="B10562" i="16"/>
  <c r="C10562" i="16"/>
  <c r="B10561" i="16"/>
  <c r="C10561" i="16"/>
  <c r="I12" i="5" l="1"/>
  <c r="F36" i="6"/>
  <c r="P11" i="3"/>
  <c r="P7" i="3"/>
  <c r="P6" i="3"/>
  <c r="I18" i="9"/>
  <c r="AV17" i="1"/>
  <c r="AF7" i="11"/>
  <c r="AG7" i="11" s="1"/>
  <c r="M25" i="2"/>
  <c r="E33" i="26" s="1"/>
  <c r="AG7" i="12"/>
  <c r="U25" i="12" s="1"/>
  <c r="S15" i="3"/>
  <c r="D3" i="16"/>
  <c r="D2" i="16" s="1"/>
  <c r="D4" i="16" s="1"/>
  <c r="AU17" i="1"/>
  <c r="O59" i="2"/>
  <c r="M48" i="2"/>
  <c r="N48" i="2" s="1"/>
  <c r="T14" i="2"/>
  <c r="Y13" i="2"/>
  <c r="L54" i="2"/>
  <c r="L48" i="2"/>
  <c r="L71" i="2"/>
  <c r="T21" i="2" s="1"/>
  <c r="U21" i="2" s="1"/>
  <c r="M3" i="2"/>
  <c r="L3" i="2" s="1"/>
  <c r="N51" i="1"/>
  <c r="L51" i="2"/>
  <c r="L62" i="2"/>
  <c r="M2" i="2"/>
  <c r="O2" i="2" s="1"/>
  <c r="T12" i="2"/>
  <c r="M50" i="2"/>
  <c r="O50" i="2" s="1"/>
  <c r="L63" i="2"/>
  <c r="D62" i="2"/>
  <c r="L55" i="2" s="1"/>
  <c r="L56" i="2" s="1"/>
  <c r="F62" i="2"/>
  <c r="F61" i="2" s="1"/>
  <c r="L64" i="2"/>
  <c r="C3" i="4"/>
  <c r="I4" i="5"/>
  <c r="C41" i="4"/>
  <c r="D41" i="4" s="1"/>
  <c r="D43" i="26" s="1"/>
  <c r="C23" i="4"/>
  <c r="G23" i="4" s="1"/>
  <c r="D29" i="4"/>
  <c r="D8" i="4"/>
  <c r="Y9" i="2"/>
  <c r="V32" i="2" s="1"/>
  <c r="AX47" i="1"/>
  <c r="P16" i="3"/>
  <c r="P5" i="3"/>
  <c r="S12" i="3"/>
  <c r="P13" i="3"/>
  <c r="F34" i="6"/>
  <c r="F33" i="6"/>
  <c r="D7" i="5"/>
  <c r="E7" i="5" s="1"/>
  <c r="E4" i="16"/>
  <c r="P66" i="2"/>
  <c r="M73" i="2"/>
  <c r="AT27" i="1"/>
  <c r="T1" i="14"/>
  <c r="J1" i="14" s="1"/>
  <c r="F30" i="2"/>
  <c r="G4" i="2"/>
  <c r="F71" i="2"/>
  <c r="G71" i="2" s="1"/>
  <c r="M17" i="2"/>
  <c r="F70" i="2"/>
  <c r="G70" i="2" s="1"/>
  <c r="D68" i="2"/>
  <c r="E68" i="2" s="1"/>
  <c r="M5" i="2"/>
  <c r="D72" i="2"/>
  <c r="E72" i="2" s="1"/>
  <c r="N5" i="2"/>
  <c r="A74" i="2"/>
  <c r="T11" i="2"/>
  <c r="P70" i="2"/>
  <c r="T10" i="2"/>
  <c r="D71" i="2"/>
  <c r="E71" i="2" s="1"/>
  <c r="F72" i="2"/>
  <c r="G72" i="2" s="1"/>
  <c r="D70" i="2"/>
  <c r="E70" i="2" s="1"/>
  <c r="AT43" i="1"/>
  <c r="R39" i="1"/>
  <c r="AG6" i="14"/>
  <c r="AH6" i="14" s="1"/>
  <c r="R22" i="1"/>
  <c r="L57" i="2"/>
  <c r="O57" i="2" s="1"/>
  <c r="W1" i="15"/>
  <c r="K1" i="15" s="1"/>
  <c r="T22" i="2"/>
  <c r="U22" i="2" s="1"/>
  <c r="AT31" i="1"/>
  <c r="AT35" i="1"/>
  <c r="T1" i="12"/>
  <c r="J1" i="12" s="1"/>
  <c r="R40" i="1"/>
  <c r="R26" i="1"/>
  <c r="R42" i="1"/>
  <c r="R44" i="1"/>
  <c r="AT37" i="1"/>
  <c r="AT38" i="1"/>
  <c r="AH7" i="22"/>
  <c r="U25" i="22"/>
  <c r="P10" i="3"/>
  <c r="AF7" i="8"/>
  <c r="P8" i="3"/>
  <c r="BB47" i="1"/>
  <c r="P15" i="3"/>
  <c r="P9" i="3"/>
  <c r="S16" i="3"/>
  <c r="C4" i="4"/>
  <c r="C35" i="4" s="1"/>
  <c r="BD59" i="1"/>
  <c r="AY17" i="1"/>
  <c r="AH7" i="15"/>
  <c r="S14" i="3"/>
  <c r="AX59" i="1"/>
  <c r="BB59" i="1"/>
  <c r="AF7" i="13"/>
  <c r="AW17" i="1"/>
  <c r="H6" i="2"/>
  <c r="I6" i="2" s="1"/>
  <c r="P12" i="3"/>
  <c r="AG7" i="24"/>
  <c r="U25" i="24" s="1"/>
  <c r="H7" i="2"/>
  <c r="D69" i="2" s="1"/>
  <c r="E69" i="2" s="1"/>
  <c r="BD47" i="1"/>
  <c r="P14" i="3"/>
  <c r="AX17" i="1"/>
  <c r="I5" i="2"/>
  <c r="Y16" i="2" s="1"/>
  <c r="BC47" i="1"/>
  <c r="BC59" i="1"/>
  <c r="AG7" i="14"/>
  <c r="H5" i="2"/>
  <c r="S13" i="3"/>
  <c r="AH7" i="20"/>
  <c r="I32" i="2"/>
  <c r="F32" i="2" s="1"/>
  <c r="I34" i="2"/>
  <c r="J34" i="2" s="1"/>
  <c r="I33" i="2"/>
  <c r="J33" i="2" s="1"/>
  <c r="T18" i="2"/>
  <c r="U18" i="2" s="1"/>
  <c r="AT32" i="1"/>
  <c r="R29" i="1"/>
  <c r="P68" i="2"/>
  <c r="AT36" i="1"/>
  <c r="R43" i="1"/>
  <c r="AF6" i="8"/>
  <c r="AG6" i="8" s="1"/>
  <c r="R48" i="1"/>
  <c r="AG6" i="12"/>
  <c r="D20" i="2"/>
  <c r="E20" i="2" s="1"/>
  <c r="M49" i="2" s="1"/>
  <c r="T13" i="2" s="1"/>
  <c r="AT29" i="1"/>
  <c r="T9" i="2"/>
  <c r="U29" i="2" s="1"/>
  <c r="U36" i="2"/>
  <c r="AT34" i="1"/>
  <c r="R30" i="1"/>
  <c r="AH6" i="20"/>
  <c r="AT39" i="1"/>
  <c r="R28" i="1"/>
  <c r="AU58" i="1"/>
  <c r="AU59" i="1" s="1"/>
  <c r="AY58" i="1"/>
  <c r="AY59" i="1" s="1"/>
  <c r="AG6" i="24"/>
  <c r="AH6" i="24" s="1"/>
  <c r="F31" i="2"/>
  <c r="W1" i="20"/>
  <c r="T1" i="20" s="1"/>
  <c r="R27" i="1"/>
  <c r="O1" i="24"/>
  <c r="AT33" i="1"/>
  <c r="AT42" i="1"/>
  <c r="P73" i="2"/>
  <c r="P72" i="2"/>
  <c r="M69" i="2"/>
  <c r="P69" i="2"/>
  <c r="C20" i="4"/>
  <c r="C26" i="4"/>
  <c r="G26" i="4" s="1"/>
  <c r="D27" i="4"/>
  <c r="I7" i="5"/>
  <c r="I9" i="5"/>
  <c r="D22" i="4"/>
  <c r="C28" i="4"/>
  <c r="G28" i="4" s="1"/>
  <c r="C42" i="4"/>
  <c r="F42" i="4" s="1"/>
  <c r="C27" i="4"/>
  <c r="C29" i="4"/>
  <c r="G29" i="4" s="1"/>
  <c r="D42" i="4"/>
  <c r="C40" i="4"/>
  <c r="J24" i="4"/>
  <c r="D25" i="4"/>
  <c r="C22" i="4"/>
  <c r="N5" i="4"/>
  <c r="P5" i="4" s="1"/>
  <c r="Q5" i="4" s="1"/>
  <c r="I3" i="5"/>
  <c r="C38" i="4"/>
  <c r="D26" i="4"/>
  <c r="D28" i="4"/>
  <c r="D23" i="4"/>
  <c r="C39" i="4"/>
  <c r="D39" i="4" s="1"/>
  <c r="I11" i="5"/>
  <c r="D20" i="4"/>
  <c r="D9" i="4"/>
  <c r="D24" i="4"/>
  <c r="K21" i="4"/>
  <c r="J21" i="4"/>
  <c r="D81" i="2"/>
  <c r="D78" i="2"/>
  <c r="T25" i="2"/>
  <c r="U25" i="2" s="1"/>
  <c r="M75" i="2"/>
  <c r="R46" i="1"/>
  <c r="F77" i="2"/>
  <c r="R41" i="1"/>
  <c r="AT30" i="1"/>
  <c r="E80" i="2"/>
  <c r="F80" i="2" s="1"/>
  <c r="R23" i="1"/>
  <c r="O1" i="12"/>
  <c r="F29" i="2"/>
  <c r="K34" i="2" s="1"/>
  <c r="R38" i="1"/>
  <c r="AW58" i="1"/>
  <c r="AW59" i="1" s="1"/>
  <c r="O43" i="2"/>
  <c r="AT26" i="1"/>
  <c r="N1" i="20"/>
  <c r="Q1" i="20" s="1"/>
  <c r="M66" i="2"/>
  <c r="P65" i="2"/>
  <c r="F79" i="2"/>
  <c r="T17" i="2"/>
  <c r="U17" i="2" s="1"/>
  <c r="P74" i="2"/>
  <c r="P67" i="2"/>
  <c r="T20" i="2"/>
  <c r="U20" i="2" s="1"/>
  <c r="AT44" i="1"/>
  <c r="M74" i="2"/>
  <c r="BB58" i="1"/>
  <c r="BC58" i="1"/>
  <c r="AG6" i="22"/>
  <c r="AX58" i="1"/>
  <c r="AF6" i="13"/>
  <c r="I14" i="2"/>
  <c r="J14" i="2" s="1"/>
  <c r="AT28" i="1"/>
  <c r="R24" i="1"/>
  <c r="R25" i="1"/>
  <c r="AZ58" i="1"/>
  <c r="AZ59" i="1" s="1"/>
  <c r="AF6" i="11"/>
  <c r="R47" i="1"/>
  <c r="R45" i="1"/>
  <c r="BA58" i="1"/>
  <c r="BA59" i="1" s="1"/>
  <c r="AT40" i="1"/>
  <c r="AV58" i="1"/>
  <c r="AV59" i="1" s="1"/>
  <c r="T1" i="22"/>
  <c r="K1" i="22" s="1"/>
  <c r="AT41" i="1"/>
  <c r="BD58" i="1"/>
  <c r="AH6" i="15"/>
  <c r="J32" i="2" l="1"/>
  <c r="K35" i="2" s="1"/>
  <c r="M35" i="2" s="1"/>
  <c r="C36" i="4"/>
  <c r="C32" i="4"/>
  <c r="AH7" i="12"/>
  <c r="C34" i="4"/>
  <c r="G34" i="4" s="1"/>
  <c r="C31" i="4"/>
  <c r="D31" i="4" s="1"/>
  <c r="C30" i="4"/>
  <c r="D30" i="4" s="1"/>
  <c r="C33" i="4"/>
  <c r="T25" i="11"/>
  <c r="M71" i="2"/>
  <c r="C24" i="4"/>
  <c r="G24" i="4" s="1"/>
  <c r="C16" i="5"/>
  <c r="E43" i="26"/>
  <c r="G41" i="4"/>
  <c r="C59" i="4"/>
  <c r="P71" i="2"/>
  <c r="Z29" i="2"/>
  <c r="V31" i="2"/>
  <c r="Z28" i="2"/>
  <c r="L49" i="2"/>
  <c r="L53" i="2"/>
  <c r="Y12" i="2"/>
  <c r="Z12" i="2" s="1"/>
  <c r="Z17" i="2" s="1"/>
  <c r="D61" i="2"/>
  <c r="L2" i="2"/>
  <c r="O3" i="2"/>
  <c r="O48" i="2"/>
  <c r="D84" i="2"/>
  <c r="F84" i="2" s="1"/>
  <c r="Z13" i="2"/>
  <c r="Z18" i="2" s="1"/>
  <c r="C56" i="4"/>
  <c r="D56" i="4" s="1"/>
  <c r="C43" i="4"/>
  <c r="D43" i="4" s="1"/>
  <c r="D35" i="26" s="1"/>
  <c r="E19" i="4"/>
  <c r="I19" i="4" s="1"/>
  <c r="F19" i="4" s="1"/>
  <c r="F41" i="6"/>
  <c r="C49" i="4"/>
  <c r="D49" i="4" s="1"/>
  <c r="D41" i="26" s="1"/>
  <c r="C45" i="4"/>
  <c r="D45" i="4" s="1"/>
  <c r="D37" i="26" s="1"/>
  <c r="C44" i="4"/>
  <c r="E36" i="26" s="1"/>
  <c r="D67" i="2"/>
  <c r="E67" i="2" s="1"/>
  <c r="E73" i="2" s="1"/>
  <c r="D83" i="2"/>
  <c r="F83" i="2" s="1"/>
  <c r="Z10" i="2"/>
  <c r="F67" i="2"/>
  <c r="G67" i="2" s="1"/>
  <c r="M20" i="2"/>
  <c r="O20" i="2" s="1"/>
  <c r="M22" i="2"/>
  <c r="L22" i="2" s="1"/>
  <c r="D29" i="26" s="1"/>
  <c r="I41" i="14"/>
  <c r="N49" i="2"/>
  <c r="O49" i="2"/>
  <c r="U28" i="2"/>
  <c r="V36" i="2" s="1"/>
  <c r="AX46" i="1"/>
  <c r="U11" i="2"/>
  <c r="O5" i="2"/>
  <c r="L5" i="2"/>
  <c r="M11" i="2"/>
  <c r="N14" i="2"/>
  <c r="N15" i="2"/>
  <c r="F40" i="6"/>
  <c r="F39" i="6"/>
  <c r="C47" i="4"/>
  <c r="E39" i="26" s="1"/>
  <c r="M14" i="2"/>
  <c r="N11" i="2"/>
  <c r="C48" i="4"/>
  <c r="F48" i="4" s="1"/>
  <c r="C46" i="4"/>
  <c r="F46" i="4" s="1"/>
  <c r="N10" i="2"/>
  <c r="AH7" i="24"/>
  <c r="M9" i="2"/>
  <c r="F69" i="2"/>
  <c r="G69" i="2" s="1"/>
  <c r="N12" i="2"/>
  <c r="E6" i="2"/>
  <c r="N6" i="2"/>
  <c r="D82" i="2"/>
  <c r="F82" i="2" s="1"/>
  <c r="M21" i="2"/>
  <c r="L21" i="2" s="1"/>
  <c r="Z11" i="2"/>
  <c r="Z16" i="2" s="1"/>
  <c r="N9" i="2"/>
  <c r="C50" i="4"/>
  <c r="F50" i="4" s="1"/>
  <c r="C55" i="4"/>
  <c r="B8" i="27" s="1"/>
  <c r="N8" i="2"/>
  <c r="M12" i="2"/>
  <c r="M19" i="2"/>
  <c r="L19" i="2" s="1"/>
  <c r="U13" i="2"/>
  <c r="T1" i="15"/>
  <c r="H1" i="15"/>
  <c r="BE17" i="1"/>
  <c r="U12" i="2"/>
  <c r="U14" i="2"/>
  <c r="V14" i="2" s="1"/>
  <c r="AY46" i="1"/>
  <c r="AY47" i="1" s="1"/>
  <c r="AI7" i="15"/>
  <c r="U25" i="15"/>
  <c r="M8" i="2"/>
  <c r="N16" i="2"/>
  <c r="N13" i="2"/>
  <c r="M7" i="2"/>
  <c r="U25" i="20"/>
  <c r="AI7" i="20"/>
  <c r="T25" i="13"/>
  <c r="AG7" i="13"/>
  <c r="M6" i="2"/>
  <c r="D76" i="2"/>
  <c r="E76" i="2" s="1"/>
  <c r="F76" i="2" s="1"/>
  <c r="N7" i="2"/>
  <c r="T25" i="8"/>
  <c r="AG7" i="8"/>
  <c r="Y15" i="2"/>
  <c r="M13" i="2"/>
  <c r="U25" i="14"/>
  <c r="AH7" i="14"/>
  <c r="M15" i="2"/>
  <c r="M10" i="2"/>
  <c r="M16" i="2"/>
  <c r="G30" i="4"/>
  <c r="BE59" i="1"/>
  <c r="U10" i="2"/>
  <c r="I41" i="12"/>
  <c r="AH6" i="12"/>
  <c r="I41" i="24"/>
  <c r="I41" i="8"/>
  <c r="P1" i="8"/>
  <c r="I1" i="8"/>
  <c r="G41" i="20"/>
  <c r="AI6" i="20"/>
  <c r="AU46" i="1"/>
  <c r="AU47" i="1" s="1"/>
  <c r="K1" i="20"/>
  <c r="H1" i="20"/>
  <c r="G36" i="4"/>
  <c r="D36" i="4"/>
  <c r="J9" i="5"/>
  <c r="G33" i="4"/>
  <c r="D33" i="4"/>
  <c r="D40" i="4"/>
  <c r="G40" i="4"/>
  <c r="F27" i="4"/>
  <c r="G27" i="4"/>
  <c r="G35" i="4"/>
  <c r="D35" i="4"/>
  <c r="J12" i="5"/>
  <c r="G38" i="4"/>
  <c r="D38" i="4"/>
  <c r="G32" i="4"/>
  <c r="D32" i="4"/>
  <c r="J14" i="5"/>
  <c r="J15" i="5" s="1"/>
  <c r="A46" i="5" s="1"/>
  <c r="J5" i="5"/>
  <c r="AF8" i="8"/>
  <c r="AF8" i="11"/>
  <c r="AH8" i="20"/>
  <c r="AH8" i="15"/>
  <c r="AG8" i="22"/>
  <c r="AF8" i="13"/>
  <c r="AG8" i="14"/>
  <c r="AG8" i="24"/>
  <c r="AG8" i="12"/>
  <c r="R49" i="1"/>
  <c r="F81" i="2"/>
  <c r="E81" i="2"/>
  <c r="E78" i="2"/>
  <c r="F78" i="2" s="1"/>
  <c r="D85" i="2"/>
  <c r="F85" i="2" s="1"/>
  <c r="R31" i="1"/>
  <c r="AI6" i="15"/>
  <c r="G41" i="15"/>
  <c r="AG6" i="13"/>
  <c r="P1" i="13"/>
  <c r="I1" i="13"/>
  <c r="I41" i="13"/>
  <c r="J41" i="22"/>
  <c r="AH6" i="22"/>
  <c r="BA46" i="1"/>
  <c r="BA47" i="1" s="1"/>
  <c r="BB46" i="1"/>
  <c r="BD46" i="1"/>
  <c r="AZ46" i="1"/>
  <c r="AZ47" i="1" s="1"/>
  <c r="AW46" i="1"/>
  <c r="AW47" i="1" s="1"/>
  <c r="BC46" i="1"/>
  <c r="AV46" i="1"/>
  <c r="AV47" i="1" s="1"/>
  <c r="P1" i="11"/>
  <c r="I41" i="11"/>
  <c r="AG6" i="11"/>
  <c r="G31" i="4" l="1"/>
  <c r="D34" i="4"/>
  <c r="E20" i="4"/>
  <c r="I20" i="4" s="1"/>
  <c r="E37" i="26"/>
  <c r="E40" i="26"/>
  <c r="E41" i="26"/>
  <c r="E35" i="26"/>
  <c r="G43" i="4"/>
  <c r="F45" i="4"/>
  <c r="F49" i="4"/>
  <c r="F47" i="4"/>
  <c r="A43" i="5"/>
  <c r="E43" i="5" s="1"/>
  <c r="L16" i="2"/>
  <c r="L20" i="2"/>
  <c r="D55" i="4"/>
  <c r="A8" i="26" s="1"/>
  <c r="B8" i="26"/>
  <c r="Z15" i="2"/>
  <c r="Z20" i="2" s="1"/>
  <c r="Z21" i="2" s="1"/>
  <c r="D48" i="4"/>
  <c r="D40" i="26" s="1"/>
  <c r="O14" i="2"/>
  <c r="O22" i="2"/>
  <c r="D44" i="4"/>
  <c r="D36" i="26" s="1"/>
  <c r="G73" i="2"/>
  <c r="D46" i="4"/>
  <c r="D38" i="26" s="1"/>
  <c r="F44" i="4"/>
  <c r="L11" i="2"/>
  <c r="D47" i="4"/>
  <c r="D39" i="26" s="1"/>
  <c r="L9" i="2"/>
  <c r="L7" i="2"/>
  <c r="O6" i="2"/>
  <c r="O11" i="2"/>
  <c r="O10" i="2"/>
  <c r="O8" i="2"/>
  <c r="L15" i="2"/>
  <c r="O21" i="2"/>
  <c r="L12" i="2"/>
  <c r="E30" i="26"/>
  <c r="O15" i="2"/>
  <c r="L8" i="2"/>
  <c r="L17" i="2"/>
  <c r="R51" i="1"/>
  <c r="J5" i="2" s="1"/>
  <c r="D47" i="2"/>
  <c r="O12" i="2"/>
  <c r="L10" i="2"/>
  <c r="L14" i="2"/>
  <c r="O16" i="2"/>
  <c r="O9" i="2"/>
  <c r="O19" i="2"/>
  <c r="O7" i="2"/>
  <c r="O17" i="2"/>
  <c r="O13" i="2"/>
  <c r="D50" i="4"/>
  <c r="D42" i="26" s="1"/>
  <c r="E38" i="26"/>
  <c r="C58" i="4"/>
  <c r="E42" i="26"/>
  <c r="L6" i="2"/>
  <c r="F86" i="2"/>
  <c r="L13" i="2"/>
  <c r="J19" i="4"/>
  <c r="BE46" i="1"/>
  <c r="A44" i="5"/>
  <c r="A34" i="5"/>
  <c r="A40" i="5"/>
  <c r="AH8" i="12"/>
  <c r="U10" i="12"/>
  <c r="AI8" i="20"/>
  <c r="U10" i="20"/>
  <c r="A45" i="5"/>
  <c r="AH8" i="14"/>
  <c r="U10" i="14"/>
  <c r="A35" i="5"/>
  <c r="AG8" i="13"/>
  <c r="T10" i="13"/>
  <c r="A36" i="5"/>
  <c r="AH8" i="22"/>
  <c r="U10" i="22"/>
  <c r="AH8" i="24"/>
  <c r="U10" i="24"/>
  <c r="U10" i="15"/>
  <c r="AI8" i="15"/>
  <c r="A33" i="5"/>
  <c r="H46" i="5"/>
  <c r="I46" i="5"/>
  <c r="J46" i="5"/>
  <c r="D46" i="5"/>
  <c r="E46" i="5"/>
  <c r="G46" i="5"/>
  <c r="F46" i="5"/>
  <c r="AG8" i="11"/>
  <c r="T10" i="11"/>
  <c r="A42" i="5"/>
  <c r="T10" i="8"/>
  <c r="AG8" i="8"/>
  <c r="A32" i="5"/>
  <c r="A31" i="5"/>
  <c r="A30" i="5"/>
  <c r="A41" i="5"/>
  <c r="E8" i="27"/>
  <c r="G8" i="27"/>
  <c r="I31" i="2" l="1"/>
  <c r="J31" i="2" s="1"/>
  <c r="K33" i="2" s="1"/>
  <c r="B39" i="26" s="1"/>
  <c r="I30" i="2"/>
  <c r="J30" i="2" s="1"/>
  <c r="K32" i="2" s="1"/>
  <c r="E70" i="4"/>
  <c r="K27" i="2"/>
  <c r="B34" i="26" s="1"/>
  <c r="C43" i="5"/>
  <c r="F43" i="5"/>
  <c r="H43" i="5"/>
  <c r="I43" i="5"/>
  <c r="D43" i="5"/>
  <c r="G43" i="5"/>
  <c r="J43" i="5"/>
  <c r="C47" i="2"/>
  <c r="S16" i="2"/>
  <c r="S17" i="2" s="1"/>
  <c r="S18" i="2" s="1"/>
  <c r="S19" i="2" s="1"/>
  <c r="S20" i="2" s="1"/>
  <c r="S21" i="2" s="1"/>
  <c r="S22" i="2" s="1"/>
  <c r="S23" i="2" s="1"/>
  <c r="S24" i="2" s="1"/>
  <c r="S25" i="2" s="1"/>
  <c r="M56" i="2"/>
  <c r="O56" i="2" s="1"/>
  <c r="M55" i="2"/>
  <c r="O55" i="2" s="1"/>
  <c r="K66" i="2"/>
  <c r="K80" i="2" s="1"/>
  <c r="L80" i="2" s="1"/>
  <c r="M80" i="2" s="1"/>
  <c r="D63" i="2"/>
  <c r="L79" i="2"/>
  <c r="M53" i="2"/>
  <c r="O53" i="2" s="1"/>
  <c r="N4" i="2"/>
  <c r="M4" i="2"/>
  <c r="E11" i="26" s="1" a="1"/>
  <c r="D38" i="2"/>
  <c r="E38" i="2" s="1"/>
  <c r="D60" i="2"/>
  <c r="D39" i="2"/>
  <c r="E39" i="2" s="1"/>
  <c r="M54" i="2" s="1"/>
  <c r="O54" i="2" s="1"/>
  <c r="H47" i="2"/>
  <c r="D64" i="2" s="1"/>
  <c r="J20" i="2"/>
  <c r="J20" i="4"/>
  <c r="I22" i="4"/>
  <c r="D35" i="5"/>
  <c r="H35" i="5"/>
  <c r="G35" i="5"/>
  <c r="I35" i="5"/>
  <c r="J35" i="5"/>
  <c r="E35" i="5"/>
  <c r="F35" i="5"/>
  <c r="G45" i="5"/>
  <c r="I45" i="5"/>
  <c r="E45" i="5"/>
  <c r="J45" i="5"/>
  <c r="H45" i="5"/>
  <c r="D45" i="5"/>
  <c r="F45" i="5"/>
  <c r="D33" i="5"/>
  <c r="E33" i="5"/>
  <c r="I33" i="5"/>
  <c r="G33" i="5"/>
  <c r="J33" i="5"/>
  <c r="H33" i="5"/>
  <c r="C33" i="5"/>
  <c r="F33" i="5"/>
  <c r="G42" i="5"/>
  <c r="C42" i="5"/>
  <c r="H42" i="5"/>
  <c r="D42" i="5"/>
  <c r="E42" i="5"/>
  <c r="J42" i="5"/>
  <c r="I42" i="5"/>
  <c r="F42" i="5"/>
  <c r="F41" i="5"/>
  <c r="J41" i="5"/>
  <c r="G41" i="5"/>
  <c r="H41" i="5"/>
  <c r="D41" i="5"/>
  <c r="E41" i="5"/>
  <c r="I41" i="5"/>
  <c r="C41" i="5"/>
  <c r="I30" i="5"/>
  <c r="E30" i="5"/>
  <c r="J30" i="5"/>
  <c r="H30" i="5"/>
  <c r="D30" i="5"/>
  <c r="G30" i="5"/>
  <c r="F30" i="5"/>
  <c r="C30" i="5"/>
  <c r="C17" i="5"/>
  <c r="N4" i="4" s="1"/>
  <c r="G31" i="5"/>
  <c r="I31" i="5"/>
  <c r="E31" i="5"/>
  <c r="J31" i="5"/>
  <c r="D31" i="5"/>
  <c r="H31" i="5"/>
  <c r="C31" i="5"/>
  <c r="F31" i="5"/>
  <c r="E71" i="4"/>
  <c r="E72" i="4" s="1"/>
  <c r="F72" i="4" s="1"/>
  <c r="B8" i="28" s="1"/>
  <c r="A14" i="28" s="1"/>
  <c r="B9" i="28"/>
  <c r="F7" i="28" s="1"/>
  <c r="H32" i="5"/>
  <c r="F32" i="5"/>
  <c r="I32" i="5"/>
  <c r="G32" i="5"/>
  <c r="D32" i="5"/>
  <c r="J32" i="5"/>
  <c r="C32" i="5"/>
  <c r="E32" i="5"/>
  <c r="C40" i="5"/>
  <c r="E40" i="5"/>
  <c r="F40" i="5"/>
  <c r="G40" i="5"/>
  <c r="H40" i="5"/>
  <c r="J40" i="5"/>
  <c r="I40" i="5"/>
  <c r="D40" i="5"/>
  <c r="I34" i="5"/>
  <c r="C34" i="5"/>
  <c r="E34" i="5"/>
  <c r="F34" i="5"/>
  <c r="G34" i="5"/>
  <c r="J34" i="5"/>
  <c r="H34" i="5"/>
  <c r="D34" i="5"/>
  <c r="H36" i="5"/>
  <c r="J36" i="5"/>
  <c r="I36" i="5"/>
  <c r="D36" i="5"/>
  <c r="G36" i="5"/>
  <c r="E36" i="5"/>
  <c r="F36" i="5"/>
  <c r="I44" i="5"/>
  <c r="C44" i="5"/>
  <c r="F44" i="5"/>
  <c r="G44" i="5"/>
  <c r="J44" i="5"/>
  <c r="H44" i="5"/>
  <c r="E44" i="5"/>
  <c r="D44" i="5"/>
  <c r="M33" i="2" l="1"/>
  <c r="B24" i="26" a="1"/>
  <c r="B24" i="26" s="1"/>
  <c r="B38" i="26"/>
  <c r="M32" i="2"/>
  <c r="E23" i="4"/>
  <c r="I23" i="4"/>
  <c r="K67" i="2"/>
  <c r="K81" i="2" s="1"/>
  <c r="L81" i="2" s="1"/>
  <c r="M81" i="2" s="1"/>
  <c r="N53" i="2"/>
  <c r="N58" i="2" s="1"/>
  <c r="L4" i="2"/>
  <c r="M24" i="2"/>
  <c r="O24" i="2" s="1"/>
  <c r="O4" i="2"/>
  <c r="K29" i="2"/>
  <c r="B36" i="26" s="1"/>
  <c r="M51" i="2"/>
  <c r="O51" i="2" s="1"/>
  <c r="L52" i="2"/>
  <c r="M52" i="2"/>
  <c r="E22" i="4"/>
  <c r="I24" i="4"/>
  <c r="C25" i="5"/>
  <c r="N9" i="4" s="1"/>
  <c r="F13" i="28"/>
  <c r="F14" i="28" s="1"/>
  <c r="C26" i="5"/>
  <c r="N10" i="4" s="1"/>
  <c r="C24" i="5"/>
  <c r="C23" i="5"/>
  <c r="C19" i="5"/>
  <c r="C21" i="5"/>
  <c r="C20" i="5"/>
  <c r="C18" i="5"/>
  <c r="E29" i="26"/>
  <c r="E11" i="26"/>
  <c r="F23" i="4" l="1"/>
  <c r="C37" i="4"/>
  <c r="D37" i="4" s="1"/>
  <c r="K68" i="2"/>
  <c r="K69" i="2" s="1"/>
  <c r="E32" i="26"/>
  <c r="O52" i="2"/>
  <c r="O58" i="2" s="1"/>
  <c r="K28" i="2" s="1"/>
  <c r="B35" i="26" s="1"/>
  <c r="E24" i="4"/>
  <c r="F24" i="4"/>
  <c r="E25" i="4"/>
  <c r="I25" i="4" s="1"/>
  <c r="J25" i="4" s="1"/>
  <c r="D18" i="5"/>
  <c r="E18" i="5" s="1"/>
  <c r="F8" i="4"/>
  <c r="N7" i="4"/>
  <c r="D20" i="5"/>
  <c r="E20" i="5" s="1"/>
  <c r="N8" i="4"/>
  <c r="P8" i="4" s="1"/>
  <c r="Q8" i="4" s="1"/>
  <c r="D21" i="5"/>
  <c r="E21" i="5" s="1"/>
  <c r="D19" i="5"/>
  <c r="E19" i="5" s="1"/>
  <c r="N6" i="4"/>
  <c r="K82" i="2" l="1"/>
  <c r="L82" i="2" s="1"/>
  <c r="M82" i="2" s="1"/>
  <c r="E24" i="2"/>
  <c r="L18" i="2" s="1"/>
  <c r="D11" i="26" s="1" a="1"/>
  <c r="D11" i="26" s="1"/>
  <c r="H11" i="2"/>
  <c r="H8" i="4"/>
  <c r="I8" i="4" s="1"/>
  <c r="C52" i="4"/>
  <c r="C5" i="27"/>
  <c r="C7" i="26"/>
  <c r="C7" i="27"/>
  <c r="C5" i="26"/>
  <c r="V6" i="4"/>
  <c r="P6" i="4"/>
  <c r="Q6" i="4" s="1"/>
  <c r="AH11" i="20"/>
  <c r="V11" i="4"/>
  <c r="AG12" i="14"/>
  <c r="AF12" i="13"/>
  <c r="AH11" i="15"/>
  <c r="V10" i="4"/>
  <c r="AG12" i="22"/>
  <c r="V5" i="4"/>
  <c r="X5" i="4" s="1"/>
  <c r="AF11" i="8"/>
  <c r="AG11" i="24"/>
  <c r="AF11" i="11"/>
  <c r="P7" i="4"/>
  <c r="Q7" i="4" s="1"/>
  <c r="AG11" i="12"/>
  <c r="AH9" i="15"/>
  <c r="AI9" i="15" s="1"/>
  <c r="AG9" i="24"/>
  <c r="AH9" i="24" s="1"/>
  <c r="AF9" i="8"/>
  <c r="AG9" i="22"/>
  <c r="AH9" i="22" s="1"/>
  <c r="AF9" i="13"/>
  <c r="AG9" i="14"/>
  <c r="AH9" i="14" s="1"/>
  <c r="AG9" i="12"/>
  <c r="AH9" i="12" s="1"/>
  <c r="AH9" i="20"/>
  <c r="AI9" i="20" s="1"/>
  <c r="AF9" i="11"/>
  <c r="K83" i="2"/>
  <c r="K70" i="2"/>
  <c r="L83" i="2" l="1"/>
  <c r="M83" i="2" s="1"/>
  <c r="O18" i="2"/>
  <c r="K30" i="2" s="1"/>
  <c r="B37" i="26" s="1"/>
  <c r="B45" i="26" s="1"/>
  <c r="B5" i="26"/>
  <c r="B5" i="27"/>
  <c r="F8" i="2"/>
  <c r="C9" i="11"/>
  <c r="AG11" i="11"/>
  <c r="C9" i="24"/>
  <c r="AH11" i="24"/>
  <c r="AG11" i="8"/>
  <c r="C9" i="8"/>
  <c r="AH12" i="22"/>
  <c r="C9" i="22"/>
  <c r="AG9" i="11"/>
  <c r="Q7" i="11"/>
  <c r="X10" i="4"/>
  <c r="Y10" i="4" s="1"/>
  <c r="B9" i="15"/>
  <c r="AI11" i="15"/>
  <c r="C9" i="13"/>
  <c r="AG12" i="13"/>
  <c r="AH11" i="12"/>
  <c r="C9" i="12"/>
  <c r="AH12" i="14"/>
  <c r="C9" i="14"/>
  <c r="AG9" i="13"/>
  <c r="Q7" i="13"/>
  <c r="X11" i="4"/>
  <c r="Y11" i="4" s="1"/>
  <c r="AI11" i="20"/>
  <c r="B9" i="20"/>
  <c r="Y5" i="4"/>
  <c r="Z5" i="4" s="1"/>
  <c r="AA5" i="4" s="1"/>
  <c r="AG9" i="8"/>
  <c r="Q7" i="8"/>
  <c r="AG10" i="22"/>
  <c r="AF10" i="13"/>
  <c r="AF10" i="11"/>
  <c r="AG10" i="24"/>
  <c r="AG10" i="12"/>
  <c r="AH10" i="15"/>
  <c r="AH10" i="20"/>
  <c r="X6" i="4"/>
  <c r="Y6" i="4" s="1"/>
  <c r="K6" i="2" s="1"/>
  <c r="AF10" i="8"/>
  <c r="AG10" i="14"/>
  <c r="V9" i="4"/>
  <c r="K84" i="2"/>
  <c r="L84" i="2" s="1"/>
  <c r="M84" i="2" s="1"/>
  <c r="K71" i="2"/>
  <c r="E18" i="2" l="1"/>
  <c r="L42" i="2" s="1"/>
  <c r="M30" i="2"/>
  <c r="M38" i="2" s="1"/>
  <c r="E5" i="27"/>
  <c r="G5" i="27"/>
  <c r="E25" i="22"/>
  <c r="AH10" i="22"/>
  <c r="AG11" i="22"/>
  <c r="AH11" i="22" s="1"/>
  <c r="X9" i="4"/>
  <c r="Y9" i="4" s="1"/>
  <c r="AH10" i="14"/>
  <c r="E25" i="14"/>
  <c r="AG11" i="14"/>
  <c r="AH11" i="14" s="1"/>
  <c r="AG10" i="8"/>
  <c r="E25" i="8"/>
  <c r="C27" i="20"/>
  <c r="AI10" i="20"/>
  <c r="C27" i="15"/>
  <c r="AI10" i="15"/>
  <c r="E25" i="12"/>
  <c r="AH10" i="12"/>
  <c r="AH10" i="24"/>
  <c r="E25" i="24"/>
  <c r="E25" i="11"/>
  <c r="AG10" i="11"/>
  <c r="AF11" i="13"/>
  <c r="AG11" i="13" s="1"/>
  <c r="E25" i="13"/>
  <c r="AG10" i="13"/>
  <c r="K85" i="2"/>
  <c r="L85" i="2" s="1"/>
  <c r="M85" i="2" s="1"/>
  <c r="K72" i="2"/>
  <c r="D18" i="2" l="1"/>
  <c r="B13" i="9"/>
  <c r="C15" i="9" s="1"/>
  <c r="D89" i="2"/>
  <c r="F89" i="2" s="1"/>
  <c r="N43" i="2"/>
  <c r="I9" i="2"/>
  <c r="C31" i="26" s="1"/>
  <c r="L43" i="2"/>
  <c r="N42" i="2"/>
  <c r="M43" i="2"/>
  <c r="D88" i="2"/>
  <c r="F88" i="2" s="1"/>
  <c r="F17" i="2"/>
  <c r="K73" i="2"/>
  <c r="K86" i="2"/>
  <c r="L86" i="2" s="1"/>
  <c r="M86" i="2" s="1"/>
  <c r="F90" i="2" l="1"/>
  <c r="K41" i="2" s="1"/>
  <c r="O29" i="2" s="1"/>
  <c r="B16" i="9"/>
  <c r="C16" i="9" s="1"/>
  <c r="K74" i="2"/>
  <c r="K87" i="2"/>
  <c r="L87" i="2" s="1"/>
  <c r="M87" i="2" s="1"/>
  <c r="H45" i="2" l="1"/>
  <c r="D45" i="2"/>
  <c r="K40" i="2"/>
  <c r="M42" i="2" s="1"/>
  <c r="AC11" i="3"/>
  <c r="N39" i="2"/>
  <c r="AC16" i="3"/>
  <c r="Q14" i="3"/>
  <c r="T14" i="3" s="1"/>
  <c r="AC10" i="3"/>
  <c r="Q8" i="3"/>
  <c r="T8" i="3" s="1"/>
  <c r="Q9" i="3"/>
  <c r="T9" i="3" s="1"/>
  <c r="AC13" i="3"/>
  <c r="Q15" i="3"/>
  <c r="T15" i="3" s="1"/>
  <c r="Q16" i="3"/>
  <c r="T16" i="3" s="1"/>
  <c r="O42" i="2"/>
  <c r="K88" i="2"/>
  <c r="L88" i="2" s="1"/>
  <c r="M88" i="2" s="1"/>
  <c r="K75" i="2"/>
  <c r="K89" i="2" s="1"/>
  <c r="L89" i="2" s="1"/>
  <c r="M89" i="2" s="1"/>
  <c r="Q6" i="3" l="1"/>
  <c r="T6" i="3" s="1"/>
  <c r="AC8" i="3"/>
  <c r="AA11" i="3"/>
  <c r="AA9" i="3"/>
  <c r="AC15" i="3"/>
  <c r="Q7" i="3"/>
  <c r="T7" i="3" s="1"/>
  <c r="AB9" i="3"/>
  <c r="M39" i="2"/>
  <c r="Q11" i="3"/>
  <c r="T11" i="3" s="1"/>
  <c r="AA10" i="3"/>
  <c r="Q12" i="3"/>
  <c r="T12" i="3" s="1"/>
  <c r="Q5" i="3"/>
  <c r="T5" i="3" s="1"/>
  <c r="AB8" i="3"/>
  <c r="AC9" i="3"/>
  <c r="AC12" i="3"/>
  <c r="AA8" i="3"/>
  <c r="AB11" i="3"/>
  <c r="AB10" i="3"/>
  <c r="AC14" i="3"/>
  <c r="Q13" i="3"/>
  <c r="T13" i="3" s="1"/>
  <c r="Q10" i="3"/>
  <c r="T10" i="3" s="1"/>
  <c r="S17" i="3" l="1"/>
  <c r="V9" i="3" s="1"/>
  <c r="V13" i="3" l="1"/>
  <c r="V7" i="3"/>
  <c r="V11" i="3"/>
  <c r="V12" i="3"/>
  <c r="V8" i="3"/>
  <c r="S19" i="3"/>
  <c r="D10" i="2" s="1"/>
  <c r="B12" i="26" s="1" a="1"/>
  <c r="B12" i="26" s="1"/>
  <c r="Q20" i="3"/>
  <c r="V16" i="3"/>
  <c r="V5" i="3"/>
  <c r="U17" i="3"/>
  <c r="S21" i="3" s="1"/>
  <c r="F30" i="19" s="1"/>
  <c r="V14" i="3"/>
  <c r="V10" i="3"/>
  <c r="V6" i="3"/>
  <c r="V15" i="3"/>
  <c r="D9" i="2"/>
  <c r="S18" i="3" s="1"/>
  <c r="H9" i="2" s="1"/>
  <c r="S22" i="3" l="1"/>
  <c r="M17" i="4" s="1"/>
  <c r="V18" i="3"/>
  <c r="B11" i="26" a="1"/>
  <c r="B11" i="26" s="1"/>
  <c r="A3" i="16"/>
  <c r="I2" i="16" s="1"/>
  <c r="I19" i="9"/>
  <c r="I20" i="9" s="1"/>
  <c r="J11" i="4"/>
  <c r="G41" i="6" s="1"/>
  <c r="M16" i="4"/>
  <c r="H4" i="16"/>
  <c r="J2" i="16"/>
  <c r="B31" i="26"/>
  <c r="N11" i="4"/>
  <c r="J12" i="4"/>
  <c r="G27" i="6"/>
  <c r="H2" i="16" l="1"/>
  <c r="H3" i="16" s="1"/>
  <c r="H6" i="16" s="1"/>
  <c r="I7" i="16" s="1"/>
  <c r="J4" i="16"/>
  <c r="J3" i="16" s="1"/>
  <c r="I4" i="16"/>
  <c r="I3" i="16" s="1"/>
  <c r="E41" i="2" s="1"/>
  <c r="F33" i="19" s="1"/>
  <c r="G40" i="6"/>
  <c r="G33" i="6"/>
  <c r="G32" i="6"/>
  <c r="G28" i="6"/>
  <c r="G26" i="6"/>
  <c r="G36" i="6"/>
  <c r="G39" i="6"/>
  <c r="C17" i="4"/>
  <c r="D51" i="4" s="1"/>
  <c r="G51" i="4" s="1"/>
  <c r="C53" i="4" s="1"/>
  <c r="G34" i="6"/>
  <c r="G35" i="6"/>
  <c r="G29" i="6"/>
  <c r="I41" i="2" l="1"/>
  <c r="F34" i="19" s="1"/>
  <c r="F73" i="19" s="1"/>
  <c r="G41" i="2"/>
  <c r="C51" i="4"/>
  <c r="G42" i="6"/>
  <c r="P11" i="4" s="1"/>
  <c r="J9" i="2" s="1"/>
  <c r="C32" i="26" s="1"/>
  <c r="B6" i="27"/>
  <c r="C54" i="4"/>
  <c r="B6" i="26"/>
  <c r="B7" i="26" s="1"/>
  <c r="F35" i="19" l="1"/>
  <c r="F75" i="19" s="1"/>
  <c r="F74" i="19"/>
  <c r="B7" i="27"/>
  <c r="E6" i="27"/>
  <c r="G6" i="27"/>
  <c r="G28" i="19"/>
  <c r="E28" i="19"/>
  <c r="C28" i="19"/>
  <c r="F28" i="19"/>
  <c r="L33" i="19"/>
  <c r="F76" i="19"/>
  <c r="D28" i="19"/>
  <c r="L37" i="19" l="1"/>
  <c r="B56" i="19"/>
  <c r="B41" i="19"/>
  <c r="B51" i="19"/>
  <c r="B46" i="19"/>
  <c r="C104" i="19"/>
  <c r="B114" i="19" s="1"/>
  <c r="G104" i="19"/>
  <c r="B118" i="19" s="1"/>
  <c r="F104" i="19"/>
  <c r="B117" i="19" s="1"/>
  <c r="D104" i="19"/>
  <c r="B115" i="19" s="1"/>
  <c r="E104" i="19"/>
  <c r="B116" i="19" s="1"/>
  <c r="B50" i="19"/>
  <c r="B40" i="19"/>
  <c r="B55" i="19"/>
  <c r="B45" i="19"/>
  <c r="B48" i="19"/>
  <c r="B43" i="19"/>
  <c r="B53" i="19"/>
  <c r="B58" i="19"/>
  <c r="B44" i="19"/>
  <c r="B39" i="19"/>
  <c r="B54" i="19"/>
  <c r="B49" i="19"/>
  <c r="D105" i="19"/>
  <c r="B110" i="19" s="1"/>
  <c r="E105" i="19"/>
  <c r="B111" i="19" s="1"/>
  <c r="G105" i="19"/>
  <c r="B113" i="19" s="1"/>
  <c r="C105" i="19"/>
  <c r="B109" i="19" s="1"/>
  <c r="F105" i="19"/>
  <c r="B112" i="19" s="1"/>
  <c r="B57" i="19"/>
  <c r="B42" i="19"/>
  <c r="B52" i="19"/>
  <c r="B47" i="19"/>
  <c r="G7" i="27"/>
  <c r="M46" i="27" s="1"/>
  <c r="E7" i="27"/>
  <c r="K46" i="27" s="1"/>
  <c r="F48" i="19" l="1"/>
  <c r="E48" i="19"/>
  <c r="C48" i="19" s="1"/>
  <c r="F45" i="19"/>
  <c r="E45" i="19"/>
  <c r="E40" i="19"/>
  <c r="F40" i="19"/>
  <c r="F116" i="19"/>
  <c r="E116" i="19"/>
  <c r="F117" i="19"/>
  <c r="E117" i="19"/>
  <c r="F53" i="19"/>
  <c r="E53" i="19"/>
  <c r="E43" i="19"/>
  <c r="F43" i="19"/>
  <c r="F47" i="19"/>
  <c r="E47" i="19"/>
  <c r="F52" i="19"/>
  <c r="E52" i="19"/>
  <c r="F55" i="19"/>
  <c r="E55" i="19"/>
  <c r="F112" i="19"/>
  <c r="E112" i="19"/>
  <c r="C112" i="19" s="1"/>
  <c r="G112" i="19" s="1"/>
  <c r="H112" i="19" s="1"/>
  <c r="I112" i="19" s="1"/>
  <c r="F113" i="19"/>
  <c r="E113" i="19"/>
  <c r="F118" i="19"/>
  <c r="E118" i="19"/>
  <c r="E42" i="19"/>
  <c r="F42" i="19"/>
  <c r="F57" i="19"/>
  <c r="E57" i="19"/>
  <c r="F50" i="19"/>
  <c r="E50" i="19"/>
  <c r="E109" i="19"/>
  <c r="F109" i="19"/>
  <c r="E115" i="19"/>
  <c r="F115" i="19"/>
  <c r="F111" i="19"/>
  <c r="E111" i="19"/>
  <c r="C111" i="19" s="1"/>
  <c r="G111" i="19" s="1"/>
  <c r="H111" i="19" s="1"/>
  <c r="I111" i="19" s="1"/>
  <c r="F110" i="19"/>
  <c r="E110" i="19"/>
  <c r="C110" i="19" s="1"/>
  <c r="E49" i="19"/>
  <c r="F49" i="19"/>
  <c r="F114" i="19"/>
  <c r="E114" i="19"/>
  <c r="C114" i="19" s="1"/>
  <c r="G114" i="19" s="1"/>
  <c r="H114" i="19" s="1"/>
  <c r="I114" i="19" s="1"/>
  <c r="F54" i="19"/>
  <c r="E54" i="19"/>
  <c r="C54" i="19" s="1"/>
  <c r="G54" i="19" s="1"/>
  <c r="H54" i="19" s="1"/>
  <c r="I54" i="19" s="1"/>
  <c r="E46" i="19"/>
  <c r="F46" i="19"/>
  <c r="F39" i="19"/>
  <c r="E39" i="19"/>
  <c r="E51" i="19"/>
  <c r="F51" i="19"/>
  <c r="F44" i="19"/>
  <c r="E44" i="19"/>
  <c r="E41" i="19"/>
  <c r="F41" i="19"/>
  <c r="E58" i="19"/>
  <c r="F58" i="19"/>
  <c r="F56" i="19"/>
  <c r="E56" i="19"/>
  <c r="C113" i="19" l="1"/>
  <c r="G113" i="19" s="1"/>
  <c r="H113" i="19" s="1"/>
  <c r="I113" i="19" s="1"/>
  <c r="C39" i="19"/>
  <c r="C47" i="19"/>
  <c r="C43" i="19"/>
  <c r="H43" i="19" s="1"/>
  <c r="I43" i="19" s="1"/>
  <c r="C42" i="19"/>
  <c r="C41" i="19"/>
  <c r="C40" i="19"/>
  <c r="C53" i="19"/>
  <c r="C45" i="19"/>
  <c r="G45" i="19" s="1"/>
  <c r="H45" i="19" s="1"/>
  <c r="I45" i="19" s="1"/>
  <c r="C50" i="19"/>
  <c r="G50" i="19" s="1"/>
  <c r="H50" i="19" s="1"/>
  <c r="I50" i="19" s="1"/>
  <c r="C55" i="19"/>
  <c r="G55" i="19" s="1"/>
  <c r="H55" i="19" s="1"/>
  <c r="I55" i="19" s="1"/>
  <c r="C56" i="19"/>
  <c r="G56" i="19" s="1"/>
  <c r="H56" i="19" s="1"/>
  <c r="I56" i="19" s="1"/>
  <c r="C109" i="19"/>
  <c r="G109" i="19" s="1"/>
  <c r="H109" i="19" s="1"/>
  <c r="I109" i="19" s="1"/>
  <c r="C116" i="19"/>
  <c r="G116" i="19" s="1"/>
  <c r="H116" i="19" s="1"/>
  <c r="I116" i="19" s="1"/>
  <c r="C57" i="19"/>
  <c r="G57" i="19" s="1"/>
  <c r="H57" i="19" s="1"/>
  <c r="I57" i="19" s="1"/>
  <c r="C117" i="19"/>
  <c r="G117" i="19" s="1"/>
  <c r="C115" i="19"/>
  <c r="G115" i="19" s="1"/>
  <c r="H115" i="19" s="1"/>
  <c r="I115" i="19" s="1"/>
  <c r="C118" i="19"/>
  <c r="G118" i="19" s="1"/>
  <c r="H118" i="19" s="1"/>
  <c r="I118" i="19" s="1"/>
  <c r="C51" i="19"/>
  <c r="G51" i="19" s="1"/>
  <c r="H51" i="19" s="1"/>
  <c r="I51" i="19" s="1"/>
  <c r="C52" i="19"/>
  <c r="C46" i="19"/>
  <c r="C44" i="19"/>
  <c r="G47" i="19"/>
  <c r="H47" i="19" s="1"/>
  <c r="I47" i="19" s="1"/>
  <c r="G42" i="19"/>
  <c r="H42" i="19" s="1"/>
  <c r="I42" i="19" s="1"/>
  <c r="C49" i="19"/>
  <c r="G49" i="19" s="1"/>
  <c r="H49" i="19" s="1"/>
  <c r="I49" i="19" s="1"/>
  <c r="G110" i="19"/>
  <c r="H110" i="19" s="1"/>
  <c r="I110" i="19" s="1"/>
  <c r="G53" i="19"/>
  <c r="H53" i="19" s="1"/>
  <c r="I53" i="19" s="1"/>
  <c r="C58" i="19"/>
  <c r="G41" i="19"/>
  <c r="H41" i="19" s="1"/>
  <c r="I41" i="19" s="1"/>
  <c r="G40" i="19"/>
  <c r="H40" i="19" s="1"/>
  <c r="I40" i="19" s="1"/>
  <c r="G39" i="19"/>
  <c r="H39" i="19" s="1"/>
  <c r="I39" i="19" s="1"/>
  <c r="G48" i="19"/>
  <c r="H48" i="19" s="1"/>
  <c r="I48" i="19" s="1"/>
  <c r="G43" i="19" l="1"/>
  <c r="G46" i="19"/>
  <c r="H46" i="19" s="1"/>
  <c r="I46" i="19" s="1"/>
  <c r="H117" i="19"/>
  <c r="I117" i="19" s="1"/>
  <c r="G52" i="19"/>
  <c r="H52" i="19" s="1"/>
  <c r="I52" i="19" s="1"/>
  <c r="G44" i="19"/>
  <c r="H44" i="19" s="1"/>
  <c r="C2" i="19" s="1"/>
  <c r="G58" i="19"/>
  <c r="H58" i="19" s="1"/>
  <c r="I58" i="19" s="1"/>
  <c r="I44" i="19" l="1"/>
  <c r="D2" i="19" s="1"/>
  <c r="G43" i="2" s="1"/>
  <c r="L35" i="19"/>
  <c r="O31" i="19"/>
  <c r="F43" i="2"/>
  <c r="O35" i="19"/>
  <c r="L31" i="19"/>
  <c r="O33" i="19" l="1"/>
  <c r="H2" i="19" s="1"/>
  <c r="I44" i="2" s="1"/>
  <c r="O3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Gonzalez</author>
  </authors>
  <commentList>
    <comment ref="I1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When 3 Pcs Shaft:
Center Shaft Length = Door opening  / 3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 adjust the length to fit spring(s) length extended + H/W if any.
When 4 Pcs Shaft:
Each Center shaft = Door Width /4.</t>
        </r>
      </text>
    </comment>
    <comment ref="D20" authorId="0" shapeId="0" xr:uid="{00000000-0006-0000-0400-000002000000}">
      <text>
        <r>
          <rPr>
            <sz val="9"/>
            <color indexed="81"/>
            <rFont val="Tahoma"/>
            <family val="2"/>
          </rPr>
          <t>To match End Cap &amp; Hinges calculation. See cell J20 for original End Framing calculation.</t>
        </r>
      </text>
    </comment>
    <comment ref="J20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Jose Gonzalez:</t>
        </r>
        <r>
          <rPr>
            <sz val="9"/>
            <color indexed="81"/>
            <rFont val="Tahoma"/>
            <family val="2"/>
          </rPr>
          <t xml:space="preserve">
Original formula for V130G End Framing calculation. No action taken.</t>
        </r>
      </text>
    </comment>
    <comment ref="D24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BB2 Bottom Bracket when 2" Track and Door Weight &lt; 300 Lbs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(Hardware not included)</t>
        </r>
      </text>
    </comment>
    <comment ref="D27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"Yes" when Thernalex Door Width is 18'-0" or greater.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Choose </t>
        </r>
        <r>
          <rPr>
            <b/>
            <sz val="9"/>
            <color indexed="39"/>
            <rFont val="Tahoma"/>
            <family val="2"/>
          </rPr>
          <t>Standard</t>
        </r>
        <r>
          <rPr>
            <b/>
            <sz val="9"/>
            <color indexed="81"/>
            <rFont val="Tahoma"/>
            <family val="2"/>
          </rPr>
          <t xml:space="preserve"> 16 ga Hat Strut or </t>
        </r>
        <r>
          <rPr>
            <b/>
            <sz val="9"/>
            <color indexed="10"/>
            <rFont val="Tahoma"/>
            <family val="2"/>
          </rPr>
          <t xml:space="preserve">Lynx </t>
        </r>
        <r>
          <rPr>
            <b/>
            <sz val="9"/>
            <color indexed="81"/>
            <rFont val="Tahoma"/>
            <family val="2"/>
          </rPr>
          <t>16 ga Hat Strut</t>
        </r>
      </text>
    </comment>
    <comment ref="I3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One connector every 10 Ft of Z-Strut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4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Thresold weight shall be included in actual door weight.</t>
        </r>
      </text>
    </comment>
    <comment ref="K39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Man Door Weight already included in Steel Weight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9" authorId="0" shapeId="0" xr:uid="{00000000-0006-0000-0400-00000A000000}">
      <text>
        <r>
          <rPr>
            <sz val="9"/>
            <color indexed="81"/>
            <rFont val="Tahoma"/>
            <family val="2"/>
          </rPr>
          <t>Galv Steel plate 5.5" x 23.5" Ga 20 to protect Exterior Skin of door from center  cable.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Gonzalez</author>
  </authors>
  <commentList>
    <comment ref="K21" authorId="0" shapeId="0" xr:uid="{00000000-0006-0000-0600-000001000000}">
      <text>
        <r>
          <rPr>
            <sz val="9"/>
            <color indexed="81"/>
            <rFont val="Tahoma"/>
            <family val="2"/>
          </rPr>
          <t>If G17 &gt;1, then next odd number of F17
If G17 &lt;2, odd number of F17</t>
        </r>
      </text>
    </comment>
    <comment ref="I22" authorId="0" shapeId="0" xr:uid="{00000000-0006-0000-0600-000002000000}">
      <text>
        <r>
          <rPr>
            <sz val="9"/>
            <color indexed="81"/>
            <rFont val="Tahoma"/>
            <family val="2"/>
          </rPr>
          <t>If B3 = 0, then even of A3 - F16 (or next one),
If B3 not = 0, then even number of A3 + 1 - F16 (or next one)
Minimum Length = 8 Ft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Gonzalez</author>
  </authors>
  <commentList>
    <comment ref="X3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AB37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Sample: 4,095 grams, 88-1/16" Long.</t>
        </r>
      </text>
    </comment>
    <comment ref="X38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Value Calculated as addition of Single + Double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9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40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AA41" authorId="0" shapeId="0" xr:uid="{00000000-0006-0000-0900-000006000000}">
      <text>
        <r>
          <rPr>
            <sz val="9"/>
            <color indexed="81"/>
            <rFont val="Tahoma"/>
            <family val="2"/>
          </rPr>
          <t xml:space="preserve">Thresold sample:
3.444 Lbs, 71.9 cm.
</t>
        </r>
      </text>
    </comment>
    <comment ref="X49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0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5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52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AA54" authorId="0" shapeId="0" xr:uid="{00000000-0006-0000-0900-00000B000000}">
      <text>
        <r>
          <rPr>
            <sz val="9"/>
            <color indexed="81"/>
            <rFont val="Tahoma"/>
            <family val="2"/>
          </rPr>
          <t>Z Strut Conector weight include 10 Pcs 1/4" Track Bolt c/w Serrated Hex Washer Nut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58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Weight per assembly include:</t>
        </r>
        <r>
          <rPr>
            <sz val="9"/>
            <color indexed="81"/>
            <rFont val="Tahoma"/>
            <family val="2"/>
          </rPr>
          <t xml:space="preserve">
7-1/2" x 26-1/4" Galv Steel Plate ga 12,
1 pcs 2" x 2" x 1-1/4" Syainless Steel Turnbuckle Holder
6 pcs Bolts 3/8-16 x 2-1/5",
6 pcs 3/8-16 Hex Nut,
12 pcs 3/8" x 1" OD Flat Washer, 
1 pcs 3/8" x 6" Turnbuckle (1200 Lbs cap), 
3 pcs 1/4" Wire Rope Clip,
1 pcs 5/16" Clevis Pin, 
1 pcs 1/8" Cotter Pin 
</t>
        </r>
      </text>
    </comment>
    <comment ref="Z59" authorId="0" shapeId="0" xr:uid="{00000000-0006-0000-0900-00000D000000}">
      <text>
        <r>
          <rPr>
            <sz val="9"/>
            <color indexed="81"/>
            <rFont val="Tahoma"/>
            <family val="2"/>
          </rPr>
          <t>Galv Steel Ga 10 5.5" wide x 23.5" Long to protect the exterior skin of door face from center cable drum.</t>
        </r>
      </text>
    </comment>
    <comment ref="Z60" authorId="0" shapeId="0" xr:uid="{00000000-0006-0000-0900-00000E000000}">
      <text>
        <r>
          <rPr>
            <sz val="9"/>
            <color indexed="81"/>
            <rFont val="Tahoma"/>
            <family val="2"/>
          </rPr>
          <t>Galv Steel Ga 10 5-3/4" wide x 20-1/2" Long to protect the exterior skin of door face from center cable drum.</t>
        </r>
      </text>
    </comment>
    <comment ref="X61" authorId="0" shapeId="0" xr:uid="{00000000-0006-0000-0900-00000F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62" authorId="0" shapeId="0" xr:uid="{00000000-0006-0000-0900-000010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63" authorId="0" shapeId="0" xr:uid="{00000000-0006-0000-0900-000011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64" authorId="0" shapeId="0" xr:uid="{00000000-0006-0000-0900-000012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73" authorId="0" shapeId="0" xr:uid="{00000000-0006-0000-0900-000013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74" authorId="0" shapeId="0" xr:uid="{00000000-0006-0000-0900-000014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75" authorId="0" shapeId="0" xr:uid="{00000000-0006-0000-0900-000015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  <comment ref="X76" authorId="0" shapeId="0" xr:uid="{00000000-0006-0000-0900-000016000000}">
      <text>
        <r>
          <rPr>
            <b/>
            <sz val="9"/>
            <color indexed="81"/>
            <rFont val="Tahoma"/>
            <family val="2"/>
          </rPr>
          <t xml:space="preserve">Value Calculated as addition of Single + Double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<sst xmlns="http://schemas.openxmlformats.org/spreadsheetml/2006/main" count="15787" uniqueCount="863">
  <si>
    <t>TX450-20</t>
  </si>
  <si>
    <t>'' x</t>
  </si>
  <si>
    <t xml:space="preserve"> (WxH)</t>
  </si>
  <si>
    <t>TX450</t>
  </si>
  <si>
    <t>x</t>
  </si>
  <si>
    <t>(W x H)</t>
  </si>
  <si>
    <t>Panels &amp;</t>
  </si>
  <si>
    <t>Sections</t>
  </si>
  <si>
    <t>R112G - 34" x 16" Thermo. Window</t>
  </si>
  <si>
    <t>Low Head Room Front Mount</t>
  </si>
  <si>
    <t>Track</t>
  </si>
  <si>
    <t xml:space="preserve">UST = </t>
  </si>
  <si>
    <t>Solid Shaft</t>
  </si>
  <si>
    <t>Angle Mount</t>
  </si>
  <si>
    <t>on</t>
  </si>
  <si>
    <t>Steel</t>
  </si>
  <si>
    <t>pcs x</t>
  </si>
  <si>
    <t>Shaft Coupling</t>
  </si>
  <si>
    <t>,</t>
  </si>
  <si>
    <t>Pillow Bearing</t>
  </si>
  <si>
    <t>Weatherstrip (Alum. Stops, mill finish, c/w vinyl)</t>
  </si>
  <si>
    <t>Hat Strut 20 Ga</t>
  </si>
  <si>
    <t>pcs</t>
  </si>
  <si>
    <t>Double end hinges</t>
  </si>
  <si>
    <t>&amp;</t>
  </si>
  <si>
    <t>Rollers</t>
  </si>
  <si>
    <t>Double end Frame</t>
  </si>
  <si>
    <t>Double end caps</t>
  </si>
  <si>
    <t>Gauge</t>
  </si>
  <si>
    <t>Wrapping</t>
  </si>
  <si>
    <t>Serial #:</t>
  </si>
  <si>
    <t>Hinge Location:</t>
  </si>
  <si>
    <t>1)</t>
  </si>
  <si>
    <t>2)</t>
  </si>
  <si>
    <t>3)</t>
  </si>
  <si>
    <t>Coil</t>
  </si>
  <si>
    <t>Wire</t>
  </si>
  <si>
    <t>Length</t>
  </si>
  <si>
    <t>Qty</t>
  </si>
  <si>
    <t>Galv</t>
  </si>
  <si>
    <t>Cycles</t>
  </si>
  <si>
    <t>Cycles Calc</t>
  </si>
  <si>
    <t>Spring:</t>
  </si>
  <si>
    <t>Cycle Column</t>
  </si>
  <si>
    <t>Maximum Inch Pound (MIP) Spring Capacity Table</t>
  </si>
  <si>
    <t>Divider and Dead Coil Factor Table</t>
  </si>
  <si>
    <t>Oil Spring</t>
  </si>
  <si>
    <t>Galvanized Spring</t>
  </si>
  <si>
    <t>Coil Diameter</t>
  </si>
  <si>
    <r>
      <t>Dead Coil Factor</t>
    </r>
    <r>
      <rPr>
        <b/>
        <vertAlign val="superscript"/>
        <sz val="11"/>
        <color theme="1"/>
        <rFont val="Calibri"/>
        <family val="2"/>
        <scheme val="minor"/>
      </rPr>
      <t xml:space="preserve"> (1)</t>
    </r>
  </si>
  <si>
    <t>Wire Diam</t>
  </si>
  <si>
    <t>10000 (2)</t>
  </si>
  <si>
    <t>15000 (3)</t>
  </si>
  <si>
    <t>25000(4)</t>
  </si>
  <si>
    <t>50000(5)</t>
  </si>
  <si>
    <t>100000(6)</t>
  </si>
  <si>
    <t>Factor 1</t>
  </si>
  <si>
    <t>Factor 2</t>
  </si>
  <si>
    <t>Note 1:</t>
  </si>
  <si>
    <t>If coil Diameter is smaller than 3.5 choose Factor 1, otherwise choose Factor 2.</t>
  </si>
  <si>
    <t>Drum Width</t>
  </si>
  <si>
    <t>interpolation</t>
  </si>
  <si>
    <t>Space between springs (min)</t>
  </si>
  <si>
    <t>X1</t>
  </si>
  <si>
    <t>X2</t>
  </si>
  <si>
    <t>Free space (min)</t>
  </si>
  <si>
    <t>Y1</t>
  </si>
  <si>
    <t>Y2</t>
  </si>
  <si>
    <t>Turns</t>
  </si>
  <si>
    <t>X</t>
  </si>
  <si>
    <t>IPPT</t>
  </si>
  <si>
    <t>MIP</t>
  </si>
  <si>
    <t>Spring Qty</t>
  </si>
  <si>
    <t>Single Spring</t>
  </si>
  <si>
    <t>Coil Diam</t>
  </si>
  <si>
    <t>Total Spring Length</t>
  </si>
  <si>
    <t>Divider</t>
  </si>
  <si>
    <t>Dead Coil Factor 1,2</t>
  </si>
  <si>
    <t>Spring Assembly Length</t>
  </si>
  <si>
    <t>Spring Length Conditions</t>
  </si>
  <si>
    <t>Spring Lengh Filtered</t>
  </si>
  <si>
    <t>Conditions:</t>
  </si>
  <si>
    <t>(1) Spring length &lt;</t>
  </si>
  <si>
    <t>(2) 2" Spring length &gt;</t>
  </si>
  <si>
    <t>(3) 2.625" Spring length &gt;</t>
  </si>
  <si>
    <t>(4) 3.75" Spring length &gt;</t>
  </si>
  <si>
    <t>(5) 6" Spring length &gt;</t>
  </si>
  <si>
    <t xml:space="preserve">(6) Door Width -Spring Assembly &lt; </t>
  </si>
  <si>
    <t>Duplex Spring ( 6" Outer &amp; 3.75 Inner)</t>
  </si>
  <si>
    <t>(1) Outer spring carry 2/3 of MIP, Inner srping the 1/2 MIP</t>
  </si>
  <si>
    <t>(2) Outer spring have smaller life cycle the inner spring to be able to visually see if the spring break</t>
  </si>
  <si>
    <t>Outer/Inner factor</t>
  </si>
  <si>
    <t xml:space="preserve"> IPPT for Outer Spring (6")</t>
  </si>
  <si>
    <t>MIP for Outer Spring (3.75")</t>
  </si>
  <si>
    <t xml:space="preserve"> MIP for Outer Spring (6")</t>
  </si>
  <si>
    <t>6" Spring</t>
  </si>
  <si>
    <t>3.75 Spring</t>
  </si>
  <si>
    <t>Dead Coil Factor 2</t>
  </si>
  <si>
    <t>Standard Lift</t>
  </si>
  <si>
    <t>Drum Size</t>
  </si>
  <si>
    <t>Max Door Height</t>
  </si>
  <si>
    <t>Width</t>
  </si>
  <si>
    <t>Max Weight per Drum</t>
  </si>
  <si>
    <t>Offset</t>
  </si>
  <si>
    <t>D400-96</t>
  </si>
  <si>
    <t>3-3/8"</t>
  </si>
  <si>
    <t>Spring Length</t>
  </si>
  <si>
    <t>D400-144</t>
  </si>
  <si>
    <t>D525-216</t>
  </si>
  <si>
    <t>4-3/8"</t>
  </si>
  <si>
    <t># of Springs</t>
  </si>
  <si>
    <t>D800-384</t>
  </si>
  <si>
    <t>5" *</t>
  </si>
  <si>
    <t>Space Between Springs</t>
  </si>
  <si>
    <t>If Center Pickup is added, include the additional drum width in spring assembly length calculation</t>
  </si>
  <si>
    <t>Door width</t>
  </si>
  <si>
    <t>High Lift</t>
  </si>
  <si>
    <t>Max         High-Lift</t>
  </si>
  <si>
    <t>Cable Capacity of Flat</t>
  </si>
  <si>
    <t>Assembly Length</t>
  </si>
  <si>
    <t>D400-54</t>
  </si>
  <si>
    <t>D525-54</t>
  </si>
  <si>
    <t>Length available</t>
  </si>
  <si>
    <t>D575-120</t>
  </si>
  <si>
    <t>5"</t>
  </si>
  <si>
    <t>Espace free per spring =</t>
  </si>
  <si>
    <t>D6375-164</t>
  </si>
  <si>
    <t>6" *</t>
  </si>
  <si>
    <t>Extended spring - 2 Rounds =</t>
  </si>
  <si>
    <t>D800-120</t>
  </si>
  <si>
    <t>Hi-Lift =</t>
  </si>
  <si>
    <t>Door Height =</t>
  </si>
  <si>
    <t>Door Height - High Lift &lt; Capacity of Flat Portion = ?</t>
  </si>
  <si>
    <t>Vertical Lift</t>
  </si>
  <si>
    <t>Spring full length</t>
  </si>
  <si>
    <t>D850-132</t>
  </si>
  <si>
    <t>Spring cut length</t>
  </si>
  <si>
    <t>D1100-216</t>
  </si>
  <si>
    <t>6"</t>
  </si>
  <si>
    <t>Qty cuts per full length</t>
  </si>
  <si>
    <t>D1350-336</t>
  </si>
  <si>
    <t>7" *</t>
  </si>
  <si>
    <t>Spring length remaining</t>
  </si>
  <si>
    <t>* Tracks Require Angle offset for large Drums</t>
  </si>
  <si>
    <t>Total springs required</t>
  </si>
  <si>
    <t>Total full length required</t>
  </si>
  <si>
    <t>drum</t>
  </si>
  <si>
    <t>free</t>
  </si>
  <si>
    <t>spring</t>
  </si>
  <si>
    <t>cone</t>
  </si>
  <si>
    <t>extension</t>
  </si>
  <si>
    <t>half coupler</t>
  </si>
  <si>
    <t>Total</t>
  </si>
  <si>
    <t>opening</t>
  </si>
  <si>
    <t>Legend:</t>
  </si>
  <si>
    <t>Rev B, Modified</t>
  </si>
  <si>
    <t>Single Duty</t>
  </si>
  <si>
    <t>Heavy Duty</t>
  </si>
  <si>
    <t>Grams</t>
  </si>
  <si>
    <t>Input</t>
  </si>
  <si>
    <t>TX Door Model</t>
  </si>
  <si>
    <t>Formula</t>
  </si>
  <si>
    <t>Ft</t>
  </si>
  <si>
    <t>In</t>
  </si>
  <si>
    <t>Total In</t>
  </si>
  <si>
    <t>Qty of  Sections</t>
  </si>
  <si>
    <t>Qty of</t>
  </si>
  <si>
    <t>Low Threshold</t>
  </si>
  <si>
    <t>lbs (111'-8")</t>
  </si>
  <si>
    <t>Table</t>
  </si>
  <si>
    <t>linear</t>
  </si>
  <si>
    <t>Door Width</t>
  </si>
  <si>
    <t>Panels</t>
  </si>
  <si>
    <t xml:space="preserve"> Panels+/-</t>
  </si>
  <si>
    <t>Door Height</t>
  </si>
  <si>
    <t>℄ Shaft:</t>
  </si>
  <si>
    <t>Lift Type</t>
  </si>
  <si>
    <t>Standard Lift 15'' Radius</t>
  </si>
  <si>
    <t>Sections of 21''</t>
  </si>
  <si>
    <t>U.S.T.:</t>
  </si>
  <si>
    <t>Modified CL Shaft Elev (INCH)</t>
  </si>
  <si>
    <t>Horizontal Scaling</t>
  </si>
  <si>
    <t>Vertical Scaling</t>
  </si>
  <si>
    <t>Drum Model</t>
  </si>
  <si>
    <t>Cable Diam. &amp; Length</t>
  </si>
  <si>
    <t>SS No</t>
  </si>
  <si>
    <t xml:space="preserve"> </t>
  </si>
  <si>
    <t>End Cap Single</t>
  </si>
  <si>
    <t>21" Section High</t>
  </si>
  <si>
    <t>Type of Glaze</t>
  </si>
  <si>
    <t>U100</t>
  </si>
  <si>
    <t>Lbs/ea</t>
  </si>
  <si>
    <t>Double end Cap</t>
  </si>
  <si>
    <t>24" Section High</t>
  </si>
  <si>
    <t>1/2" Thermopane Glass (10.45)</t>
  </si>
  <si>
    <t>End Rail</t>
  </si>
  <si>
    <t>End Rail height</t>
  </si>
  <si>
    <t>Track Size</t>
  </si>
  <si>
    <t>End Rail Built Up</t>
  </si>
  <si>
    <t>Male &amp; Female</t>
  </si>
  <si>
    <t>Shaft Coupler (Qty)</t>
  </si>
  <si>
    <t>Center Rail</t>
  </si>
  <si>
    <t>Prep. Shaft for elect. oper</t>
  </si>
  <si>
    <t>No</t>
  </si>
  <si>
    <t>Center Rail #</t>
  </si>
  <si>
    <t>Section 21"</t>
  </si>
  <si>
    <t>Low Head Room</t>
  </si>
  <si>
    <t>℄ Spring Pad offset from door opening:</t>
  </si>
  <si>
    <t>Section 24"</t>
  </si>
  <si>
    <t>LHR Inside Pick-up</t>
  </si>
  <si>
    <t xml:space="preserve">End Rail Height </t>
  </si>
  <si>
    <t xml:space="preserve">Center Pickup </t>
  </si>
  <si>
    <r>
      <t xml:space="preserve">Enforce Double or Triple       End Cap &amp; Hinges </t>
    </r>
    <r>
      <rPr>
        <b/>
        <sz val="11"/>
        <color rgb="FF7F7F7F"/>
        <rFont val="Calibri"/>
        <family val="2"/>
      </rPr>
      <t>→</t>
    </r>
  </si>
  <si>
    <t xml:space="preserve"> Double End Cap &amp; Hinges</t>
  </si>
  <si>
    <t>Double End Framing for V130G</t>
  </si>
  <si>
    <t>Enforce Double End Framing</t>
  </si>
  <si>
    <t>Total:</t>
  </si>
  <si>
    <t>End Cap Gauge</t>
  </si>
  <si>
    <t>Difference</t>
  </si>
  <si>
    <t>Heavy Duty Hinges</t>
  </si>
  <si>
    <t>Man Door</t>
  </si>
  <si>
    <t>2 Hat Strut</t>
  </si>
  <si>
    <t>Step Kit</t>
  </si>
  <si>
    <t>Enforce EZ123 Botom Bracket</t>
  </si>
  <si>
    <t>Tek Screws</t>
  </si>
  <si>
    <t>Shear Type Safety Bottom Bracket</t>
  </si>
  <si>
    <t>Pull Rope #10</t>
  </si>
  <si>
    <t>No Pull Rope if Chain Hoist</t>
  </si>
  <si>
    <t>Car Keyed Lock System</t>
  </si>
  <si>
    <t>Lbs</t>
  </si>
  <si>
    <t>↓Calculated Weight</t>
  </si>
  <si>
    <t>Top Astragal &amp; Retainer</t>
  </si>
  <si>
    <t>Enforce Top Astragal &amp; Retainer</t>
  </si>
  <si>
    <t>+/-</t>
  </si>
  <si>
    <r>
      <t xml:space="preserve">Total  </t>
    </r>
    <r>
      <rPr>
        <b/>
        <sz val="11"/>
        <color theme="1"/>
        <rFont val="Calibri"/>
        <family val="2"/>
      </rPr>
      <t>↓</t>
    </r>
  </si>
  <si>
    <t>Aluminum</t>
  </si>
  <si>
    <t>↓Actual Weight</t>
  </si>
  <si>
    <t>Window W</t>
  </si>
  <si>
    <t>Window H</t>
  </si>
  <si>
    <t>Low Thresold (Mandoor)</t>
  </si>
  <si>
    <t>Glazing</t>
  </si>
  <si>
    <t>Other Dimension W</t>
  </si>
  <si>
    <t>Other Dimension H</t>
  </si>
  <si>
    <t>20ga Strut</t>
  </si>
  <si>
    <t>Strut Clip (Pcs)</t>
  </si>
  <si>
    <t>Hardware</t>
  </si>
  <si>
    <t>H/W</t>
  </si>
  <si>
    <t>Std 16ga Hat Strut</t>
  </si>
  <si>
    <t>Car k. Lock Syst</t>
  </si>
  <si>
    <t>Car k. Lock System</t>
  </si>
  <si>
    <t>4" Exhaust Port Diam</t>
  </si>
  <si>
    <t>Z Strut</t>
  </si>
  <si>
    <t>Z Strut (Length)</t>
  </si>
  <si>
    <t>20ga Struts</t>
  </si>
  <si>
    <t>Exhaust Port 3" Diam</t>
  </si>
  <si>
    <t>Additional T &amp; B Z Strut</t>
  </si>
  <si>
    <t>Connector (Pcs)</t>
  </si>
  <si>
    <t>16ga Struts</t>
  </si>
  <si>
    <t>34"x16" Thermopane</t>
  </si>
  <si>
    <t>Z Straps Bended(Pcs)</t>
  </si>
  <si>
    <t>Low Thresold</t>
  </si>
  <si>
    <t>Low Thresold, included in V130G</t>
  </si>
  <si>
    <t>24"x12" Thermopane</t>
  </si>
  <si>
    <t>Z Straps Straight(Pcs)</t>
  </si>
  <si>
    <t>Z Struts</t>
  </si>
  <si>
    <t># of Windows per section</t>
  </si>
  <si>
    <t>18"x8" Thermopane</t>
  </si>
  <si>
    <t>34"x16" Thermo Windows</t>
  </si>
  <si>
    <t>T-Bar, included in V130G</t>
  </si>
  <si>
    <t>Space between windows</t>
  </si>
  <si>
    <t># Sections V130G</t>
  </si>
  <si>
    <t>Height</t>
  </si>
  <si>
    <t>24"x12" Thermo Windows</t>
  </si>
  <si>
    <t>V-Strut, included in V130G</t>
  </si>
  <si>
    <t>Build In Strut for V130G</t>
  </si>
  <si>
    <t>Enforce Build In Strut for V130G</t>
  </si>
  <si>
    <t>18"x8" Thermo Windows</t>
  </si>
  <si>
    <t>T-Bar for V130G</t>
  </si>
  <si>
    <t>Enforce T-Bar for V130G</t>
  </si>
  <si>
    <t>Interpolation</t>
  </si>
  <si>
    <t>(Actual - Calculated)</t>
  </si>
  <si>
    <t>x1</t>
  </si>
  <si>
    <t>x2</t>
  </si>
  <si>
    <t>Multi</t>
  </si>
  <si>
    <t>Center Pickup Bottom Bracket + Exterior Skin Protector Plate</t>
  </si>
  <si>
    <t>y1</t>
  </si>
  <si>
    <t>y2</t>
  </si>
  <si>
    <t># of Spring(s)</t>
  </si>
  <si>
    <t>Galv.</t>
  </si>
  <si>
    <t>Tandem</t>
  </si>
  <si>
    <t>(Weight / 2)</t>
  </si>
  <si>
    <t>y</t>
  </si>
  <si>
    <t>Spring(s) weight</t>
  </si>
  <si>
    <t>=</t>
  </si>
  <si>
    <t>Space free</t>
  </si>
  <si>
    <t>Space free per spring</t>
  </si>
  <si>
    <t>Glaze per Section</t>
  </si>
  <si>
    <r>
      <t>Grams / in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</si>
  <si>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Bolts</t>
  </si>
  <si>
    <t>Weight</t>
  </si>
  <si>
    <t>1/2" Sealed Low E (10.91)</t>
  </si>
  <si>
    <t>3" End Rail</t>
  </si>
  <si>
    <t>1/2" Sealed Argon Gas</t>
  </si>
  <si>
    <t>6mm Single Glass</t>
  </si>
  <si>
    <t>Male</t>
  </si>
  <si>
    <r>
      <t>Alum Perforated  8ga, 1/4"</t>
    </r>
    <r>
      <rPr>
        <sz val="10"/>
        <color rgb="FF7F7F7F"/>
        <rFont val="Calibri"/>
        <family val="2"/>
      </rPr>
      <t>φ</t>
    </r>
    <r>
      <rPr>
        <i/>
        <sz val="10"/>
        <color rgb="FF7F7F7F"/>
        <rFont val="Calibri"/>
        <family val="2"/>
      </rPr>
      <t xml:space="preserve"> Holes</t>
    </r>
  </si>
  <si>
    <t>5.65 Lbs/in2</t>
  </si>
  <si>
    <t>Female</t>
  </si>
  <si>
    <t>3mm Single Tempered (5.00)</t>
  </si>
  <si>
    <t>Female / Strut</t>
  </si>
  <si>
    <t>3mm Single Annealed (4.38)</t>
  </si>
  <si>
    <t>2" Center Rail</t>
  </si>
  <si>
    <t>5/8" Polycarbonate</t>
  </si>
  <si>
    <t>3mm Acrylic</t>
  </si>
  <si>
    <t>Grey Rubber</t>
  </si>
  <si>
    <t>6mm Acrylic</t>
  </si>
  <si>
    <t>Snap Moulding</t>
  </si>
  <si>
    <t>5/8" Stucco</t>
  </si>
  <si>
    <t>Bubble Seal</t>
  </si>
  <si>
    <t>AntiDent Plate</t>
  </si>
  <si>
    <t>Total  per Section</t>
  </si>
  <si>
    <t>Solid Urathane or Wire Mesh</t>
  </si>
  <si>
    <t>Total Aluminum (Lbs)</t>
  </si>
  <si>
    <t>V130G Center Rail Location</t>
  </si>
  <si>
    <t>Glaze  Size</t>
  </si>
  <si>
    <t>Width x</t>
  </si>
  <si>
    <t>Built-Up</t>
  </si>
  <si>
    <t>From each end of Door</t>
  </si>
  <si>
    <t>Qty Glaze</t>
  </si>
  <si>
    <t>1st End Rail Bolt</t>
  </si>
  <si>
    <t>Total Glazing per Section</t>
  </si>
  <si>
    <t>2nd End Rail Bolt</t>
  </si>
  <si>
    <t>From Left of Door</t>
  </si>
  <si>
    <t>21"</t>
  </si>
  <si>
    <t>24"</t>
  </si>
  <si>
    <t>Single End Cap 20 Ga</t>
  </si>
  <si>
    <t>Single End Cap 16 Ga</t>
  </si>
  <si>
    <t>Double End Cap 20 Ga</t>
  </si>
  <si>
    <t>Double End Cap 16 Ga</t>
  </si>
  <si>
    <t>Triple End Cap 20 Ga</t>
  </si>
  <si>
    <t>Triple End Cap 16 Ga</t>
  </si>
  <si>
    <t>Total 21"</t>
  </si>
  <si>
    <t>Total 24"</t>
  </si>
  <si>
    <t>Length (Ft)</t>
  </si>
  <si>
    <t>Dual Contact Weather Seal</t>
  </si>
  <si>
    <t>Weight included in weight per Ft Factor</t>
  </si>
  <si>
    <t>Top &amp; Bottom Retainer 1-3/8"</t>
  </si>
  <si>
    <t>Top &amp; Bottom Retainer 1-3/4"</t>
  </si>
  <si>
    <t>TX Hinge Location</t>
  </si>
  <si>
    <t>Top &amp; Bottom Retainer 2"</t>
  </si>
  <si>
    <t>Bottom Astragal Black</t>
  </si>
  <si>
    <t>Top Astragal Black</t>
  </si>
  <si>
    <t>24" End Cap Seal</t>
  </si>
  <si>
    <t>21" End Cap Seal</t>
  </si>
  <si>
    <t>End Cap Screw</t>
  </si>
  <si>
    <t>Retainer &amp; Serial Tag Screw</t>
  </si>
  <si>
    <t>24" Center Pickup Bottom Bracket</t>
  </si>
  <si>
    <t>24" Exterior  Door Face Protector</t>
  </si>
  <si>
    <t>TRACK COMPONENTS AND HARDWARE</t>
  </si>
  <si>
    <t>Rev</t>
  </si>
  <si>
    <t>H</t>
  </si>
  <si>
    <t>FT</t>
  </si>
  <si>
    <t>IN</t>
  </si>
  <si>
    <t>Shop Drawing Dimensions</t>
  </si>
  <si>
    <t>Track Type</t>
  </si>
  <si>
    <t>Track Size (2" or 3")</t>
  </si>
  <si>
    <t>Floor to Ceiling (DH + HR)</t>
  </si>
  <si>
    <t>mm</t>
  </si>
  <si>
    <t>Track Material (0 Std, 1 Powder Coated)</t>
  </si>
  <si>
    <t>Modified CL Shaft Elev (Inch)</t>
  </si>
  <si>
    <t>Center Line of Shaft</t>
  </si>
  <si>
    <t>Bottom to CL Shaft1</t>
  </si>
  <si>
    <t>Track Type (0-Std, 1-LHR, 2-HL, 3-VL)</t>
  </si>
  <si>
    <t>Headroom (min)</t>
  </si>
  <si>
    <t>U.S.T.=</t>
  </si>
  <si>
    <t>Backroom</t>
  </si>
  <si>
    <t>CL Shaft 2 (Tandem Shaft) offset</t>
  </si>
  <si>
    <t>Side Room</t>
  </si>
  <si>
    <t>CL Shaft 2 (Tandem Shaft) Elev</t>
  </si>
  <si>
    <t>1 Inside Pick Up, 0 Outside Pick Up,</t>
  </si>
  <si>
    <t>Center Post</t>
  </si>
  <si>
    <t>Tandem Shaft Headroom</t>
  </si>
  <si>
    <t>→</t>
  </si>
  <si>
    <t>Radius (15 or  12 Degrees)</t>
  </si>
  <si>
    <t>Drum #:</t>
  </si>
  <si>
    <t>Cable Length</t>
  </si>
  <si>
    <t>Floor to Ceiling (DH + HR) for Tandem</t>
  </si>
  <si>
    <t>Pulley Diameter</t>
  </si>
  <si>
    <t>Offset:</t>
  </si>
  <si>
    <t>in</t>
  </si>
  <si>
    <t>Diameter depend on drum &amp; door weight</t>
  </si>
  <si>
    <r>
      <t xml:space="preserve">Pitch (Degrees) - </t>
    </r>
    <r>
      <rPr>
        <b/>
        <sz val="11"/>
        <color theme="1"/>
        <rFont val="Calibri"/>
        <family val="2"/>
        <scheme val="minor"/>
      </rPr>
      <t>(No additional calculations yet)</t>
    </r>
  </si>
  <si>
    <t>If Powder Coated then Diam. = 5/32" SS</t>
  </si>
  <si>
    <t>Mount Type  (0 Angle, 1  Bracket)</t>
  </si>
  <si>
    <t>Frame Type  (0 Steel, 1  Wood)</t>
  </si>
  <si>
    <t>Reinforced Horizontal Angle (1 Yes, 0 No)</t>
  </si>
  <si>
    <t>LHR Front Mount (New Formula)</t>
  </si>
  <si>
    <t>Angle offset for Large Drums (1 Yes, 0 No)</t>
  </si>
  <si>
    <t>(Yes when Drum is: D800-384, D800-120, Di350-336 or D6375-164)</t>
  </si>
  <si>
    <t>LHR Rear Mount (New Formula)</t>
  </si>
  <si>
    <t>Track Components</t>
  </si>
  <si>
    <t>Length (in)</t>
  </si>
  <si>
    <t>Carriage Bolt</t>
  </si>
  <si>
    <t>Track Bolt</t>
  </si>
  <si>
    <t>Cut Vertical Angle from</t>
  </si>
  <si>
    <t>minus Ft of Extension if &gt; 2'</t>
  </si>
  <si>
    <t>Minimum Length = 8 Ft</t>
  </si>
  <si>
    <t>#</t>
  </si>
  <si>
    <t>Drum</t>
  </si>
  <si>
    <t>Cable Diam.</t>
  </si>
  <si>
    <t>Std. Lift</t>
  </si>
  <si>
    <t>Vert. Lift</t>
  </si>
  <si>
    <t>850-132</t>
  </si>
  <si>
    <t>1100-216</t>
  </si>
  <si>
    <t>1350-336</t>
  </si>
  <si>
    <t>When Double Enfd Hinges or Door Height &gt; + 14 Ft ↑</t>
  </si>
  <si>
    <t>*</t>
  </si>
  <si>
    <t>**</t>
  </si>
  <si>
    <t>Input Data</t>
  </si>
  <si>
    <t>xx</t>
  </si>
  <si>
    <t>Formula Cell</t>
  </si>
  <si>
    <t>Not Apply</t>
  </si>
  <si>
    <t>(1 Horizontal + 2 Vertical)</t>
  </si>
  <si>
    <t>Screws for head plate, center plate, jamb brackets, etc.</t>
  </si>
  <si>
    <t>Screws for weatherstrip</t>
  </si>
  <si>
    <t>Top offset at Vertical</t>
  </si>
  <si>
    <t>Incremente every 2 Ft</t>
  </si>
  <si>
    <t>Radius</t>
  </si>
  <si>
    <t>Vertical Extension</t>
  </si>
  <si>
    <t>Total increment Offset at Top of Vertical</t>
  </si>
  <si>
    <t xml:space="preserve">Offset of Top of Extension = </t>
  </si>
  <si>
    <t>Start</t>
  </si>
  <si>
    <t xml:space="preserve">Door </t>
  </si>
  <si>
    <t>Top</t>
  </si>
  <si>
    <t>(Bottom)</t>
  </si>
  <si>
    <t>`</t>
  </si>
  <si>
    <t>Door hardware box list and Spring weight</t>
  </si>
  <si>
    <t>Customer</t>
  </si>
  <si>
    <t>Work Order</t>
  </si>
  <si>
    <t>Door</t>
  </si>
  <si>
    <t>Sample</t>
  </si>
  <si>
    <t>1/1</t>
  </si>
  <si>
    <t>In Bag</t>
  </si>
  <si>
    <t>Installed</t>
  </si>
  <si>
    <t>ft</t>
  </si>
  <si>
    <t>Track Radius</t>
  </si>
  <si>
    <t>5/16 x 3/4 Carriage Bolt</t>
  </si>
  <si>
    <t>Hi Lift Length</t>
  </si>
  <si>
    <t>Key Stock</t>
  </si>
  <si>
    <t>Drums Model</t>
  </si>
  <si>
    <t>Spring Plates</t>
  </si>
  <si>
    <t>See Spring Assembly</t>
  </si>
  <si>
    <t>Wire size</t>
  </si>
  <si>
    <t xml:space="preserve">Spring ID </t>
  </si>
  <si>
    <t xml:space="preserve">Number of turns </t>
  </si>
  <si>
    <t># of Bearing Plates</t>
  </si>
  <si>
    <t>Coupler</t>
  </si>
  <si>
    <t>Shaft</t>
  </si>
  <si>
    <t xml:space="preserve">3" L/S for SEC </t>
  </si>
  <si>
    <t>Cable length exact (in)</t>
  </si>
  <si>
    <t>Door Weight</t>
  </si>
  <si>
    <t>Jamb Brackets &amp; Spring Plates</t>
  </si>
  <si>
    <t>Completed By</t>
  </si>
  <si>
    <t>Total Weight for spring</t>
  </si>
  <si>
    <t>LBS</t>
  </si>
  <si>
    <t>UPW</t>
  </si>
  <si>
    <t>LYNX</t>
  </si>
  <si>
    <t>1/4 x 3/4'' Carriage Bolt</t>
  </si>
  <si>
    <t>1/4 x 3/4'' Track Bolt</t>
  </si>
  <si>
    <t>1/4'' Hex Washer Nut</t>
  </si>
  <si>
    <t>5/16 x 1-5/8'' Washer Lag Screw</t>
  </si>
  <si>
    <t>#1 Hinge</t>
  </si>
  <si>
    <t>Centre Bearing Plate</t>
  </si>
  <si>
    <t/>
  </si>
  <si>
    <t>End Bearing Plate</t>
  </si>
  <si>
    <t>#3 Hinge</t>
  </si>
  <si>
    <t>Shaft Coupler</t>
  </si>
  <si>
    <t>#4 Hinge</t>
  </si>
  <si>
    <t># of springs</t>
  </si>
  <si>
    <t>#5 Hinge</t>
  </si>
  <si>
    <t>#6 Hinge</t>
  </si>
  <si>
    <t>#7 Hinge</t>
  </si>
  <si>
    <t>#8 Hinge</t>
  </si>
  <si>
    <t>#9 Hinge</t>
  </si>
  <si>
    <t>#10 Hinge</t>
  </si>
  <si>
    <t>3'' Top Bracket</t>
  </si>
  <si>
    <t>EZ123 Bottom Bracket</t>
  </si>
  <si>
    <t>3" L/S</t>
  </si>
  <si>
    <t>3'' S/S</t>
  </si>
  <si>
    <t>x 2 Pcs x</t>
  </si>
  <si>
    <t>#5 Angle Bracket</t>
  </si>
  <si>
    <t>#6 Angle Bracket</t>
  </si>
  <si>
    <t>#7 Angle Bracket</t>
  </si>
  <si>
    <t>#8 Angle Bracket</t>
  </si>
  <si>
    <t>3 Slot Splice Angle</t>
  </si>
  <si>
    <t>High Lift Diagram</t>
  </si>
  <si>
    <t>Hilift</t>
  </si>
  <si>
    <t>High Lift Jamb Brackets</t>
  </si>
  <si>
    <t>High Lift Bottom Offset</t>
  </si>
  <si>
    <t># of Brackets</t>
  </si>
  <si>
    <t>High Lift Top Offset</t>
  </si>
  <si>
    <t>Track Length</t>
  </si>
  <si>
    <t>High Lift Bracket #'s</t>
  </si>
  <si>
    <t>Splice Plate</t>
  </si>
  <si>
    <t>Slotted Angle Length</t>
  </si>
  <si>
    <t>Distance from first High Lift Bracket to Last +15"</t>
  </si>
  <si>
    <t>Horizontal Angle Offset from Standard:</t>
  </si>
  <si>
    <t>Outer Spring</t>
  </si>
  <si>
    <t>Inner Spring</t>
  </si>
  <si>
    <t>Drum Width (Each)</t>
  </si>
  <si>
    <t>Door width (W)</t>
  </si>
  <si>
    <t>Included the additional drum(s) width in spring assembly length calculation</t>
  </si>
  <si>
    <t>Length available (W-6")</t>
  </si>
  <si>
    <t xml:space="preserve">Espace free per spring </t>
  </si>
  <si>
    <t>Stationary + Winding Cones=</t>
  </si>
  <si>
    <t>Total extended spring length =</t>
  </si>
  <si>
    <t>each</t>
  </si>
  <si>
    <t>Spring Length remaining</t>
  </si>
  <si>
    <t>Lbs/in</t>
  </si>
  <si>
    <t>1 Spring Weight</t>
  </si>
  <si>
    <t>Total Spring Weight</t>
  </si>
  <si>
    <t>1 spring length</t>
  </si>
  <si>
    <t>Total spring weight, Lbs</t>
  </si>
  <si>
    <t>Max Door Height (in)</t>
  </si>
  <si>
    <t>Drum Width (in)</t>
  </si>
  <si>
    <t>Drum Diam (in)</t>
  </si>
  <si>
    <t>Max Weight per Drum (lbs)</t>
  </si>
  <si>
    <t>Offset (in)</t>
  </si>
  <si>
    <t>Cable Diameter (in)           1 size below max</t>
  </si>
  <si>
    <t>Cable Diameter (in)</t>
  </si>
  <si>
    <t>Max High-Lift (in)</t>
  </si>
  <si>
    <t>Cable Capacity of Flat (in)</t>
  </si>
  <si>
    <t>Cable Diam Selected</t>
  </si>
  <si>
    <t>HMA</t>
  </si>
  <si>
    <t>LMA</t>
  </si>
  <si>
    <t>Std Lift Open Weight</t>
  </si>
  <si>
    <t>LHR Open Weight</t>
  </si>
  <si>
    <t>Pitch Track Open Weight</t>
  </si>
  <si>
    <t>7"</t>
  </si>
  <si>
    <t>Drum Model:</t>
  </si>
  <si>
    <t>Cable Diameter:</t>
  </si>
  <si>
    <t>* Track requires Angle offset for large Drums</t>
  </si>
  <si>
    <t>Drum Width:</t>
  </si>
  <si>
    <t>Cable Diam</t>
  </si>
  <si>
    <t>Max Weight, Lbs  (Pair)</t>
  </si>
  <si>
    <t>Drum Diam:</t>
  </si>
  <si>
    <t>If SS Cable and Door Weight &lt;= 1120, then 5/32", else Order 3/16" SS cable</t>
  </si>
  <si>
    <t>If 2" Track and Door Weight &lt;= 800, then 1/8", else if drum = 400-96, then  error, else 5/32"</t>
  </si>
  <si>
    <t>If 3" Track and Door Width &lt;16'-3" and Door Height &lt; 14'-0" and Door Weight &lt;= 1120, then 5/32"</t>
  </si>
  <si>
    <t>If 3" Track and Door Width &gt;=16'-3" or Door Height &gt;= 14'-0" or Door Weight &lt; 1680, then 3/16"</t>
  </si>
  <si>
    <t>If Stainless Steel Cable, cable diam = 5/32"</t>
  </si>
  <si>
    <t>H.Lift</t>
  </si>
  <si>
    <t>Multiplier</t>
  </si>
  <si>
    <t>Pitch Factor</t>
  </si>
  <si>
    <t>Height (Ft)</t>
  </si>
  <si>
    <t>Height (in)</t>
  </si>
  <si>
    <t>Height (In)</t>
  </si>
  <si>
    <t>H.M.A</t>
  </si>
  <si>
    <t>Multi (In/Turns)</t>
  </si>
  <si>
    <t>Turns on Spring</t>
  </si>
  <si>
    <t>LHR</t>
  </si>
  <si>
    <t>N/A</t>
  </si>
  <si>
    <t>Door Model</t>
  </si>
  <si>
    <t>21" (Lbs/Ft)</t>
  </si>
  <si>
    <t>24" (Lbs/Ft)</t>
  </si>
  <si>
    <t>16 ga Hat Strut</t>
  </si>
  <si>
    <t>Windows</t>
  </si>
  <si>
    <t>TX380</t>
  </si>
  <si>
    <t>Single-Car Keyed lock System (Lbs)</t>
  </si>
  <si>
    <t>RECOMMENDED STRUT SCHEDULE FOR TX380</t>
  </si>
  <si>
    <t>Double-Car Keyed lock System (Lbs)</t>
  </si>
  <si>
    <t>Lynx 16ga Hat Strut</t>
  </si>
  <si>
    <t>Standard Lift 12'' Radius</t>
  </si>
  <si>
    <t>(+1)</t>
  </si>
  <si>
    <t>x .94</t>
  </si>
  <si>
    <t>Steel plate 3/4" x 1/4" (Lbs/FT)</t>
  </si>
  <si>
    <t>R112G - 24" x 12" Thermo. Window</t>
  </si>
  <si>
    <t>DOOR HEIGHT</t>
  </si>
  <si>
    <t>TX500</t>
  </si>
  <si>
    <t>X 1.0225</t>
  </si>
  <si>
    <t>Dual Contact Weather Seal (Lbs/Ft)</t>
  </si>
  <si>
    <t>Choose Yes or No</t>
  </si>
  <si>
    <t>Low Head Room Rear Mount</t>
  </si>
  <si>
    <t>R112G - 18" x 8" Thermo. Window</t>
  </si>
  <si>
    <t>TX500-20</t>
  </si>
  <si>
    <t>Bottom Retainer 1-3/8" (Lbs/Ft)</t>
  </si>
  <si>
    <t>Yes</t>
  </si>
  <si>
    <t>V130G - 24'' Section</t>
  </si>
  <si>
    <t>DOOR WIDTH</t>
  </si>
  <si>
    <t>AL976</t>
  </si>
  <si>
    <t>Bottom Retainer 1-3/4" (Lbs/Ft)</t>
  </si>
  <si>
    <t>V130G - 21'' Section</t>
  </si>
  <si>
    <t>AL976-SWD</t>
  </si>
  <si>
    <t>Bottom Retainer 2" (Lbs/Ft)</t>
  </si>
  <si>
    <t>Solalite</t>
  </si>
  <si>
    <t>Bottom Astragal Black (Lbs/Ft)</t>
  </si>
  <si>
    <t>Springs</t>
  </si>
  <si>
    <t>Miltown</t>
  </si>
  <si>
    <t>Top Astragal Black (Lbs/Ft)</t>
  </si>
  <si>
    <t>Choose Single, Double or No</t>
  </si>
  <si>
    <t>Choose No, Double or Triple</t>
  </si>
  <si>
    <t>Stylistic</t>
  </si>
  <si>
    <t>End Cap Seal 24" (Lbs/Ea)</t>
  </si>
  <si>
    <t>Single</t>
  </si>
  <si>
    <t>Stainless Steel Cable</t>
  </si>
  <si>
    <t>Kanata</t>
  </si>
  <si>
    <t>End Cap Seal 21" (Lbs/Ea)</t>
  </si>
  <si>
    <t>Double</t>
  </si>
  <si>
    <t>SS Yes</t>
  </si>
  <si>
    <t>Choose</t>
  </si>
  <si>
    <t>TX450-24' x 1.031</t>
  </si>
  <si>
    <t>End Cap Screw (Lbs/Ea)</t>
  </si>
  <si>
    <t>Triple</t>
  </si>
  <si>
    <t>TX500 = 4.31 from 30.5' length calc</t>
  </si>
  <si>
    <t>Retainer Screw (Lbs/Ea)</t>
  </si>
  <si>
    <t>1 Thresold</t>
  </si>
  <si>
    <t>TX500 = 4.38 from W/O# 76109A</t>
  </si>
  <si>
    <t>T-Bar (Lbs/Ft)</t>
  </si>
  <si>
    <t>STYLISTIC 3000</t>
  </si>
  <si>
    <t>For TX500-20 see W/O 74885A, B</t>
  </si>
  <si>
    <t>V-Strut (Lbs/Ft)</t>
  </si>
  <si>
    <t>SECTION HEIGHT COMBINATIONS</t>
  </si>
  <si>
    <t>Pending to review factor</t>
  </si>
  <si>
    <t>Total Struts</t>
  </si>
  <si>
    <t>THERMALEX 2000</t>
  </si>
  <si>
    <t># Thermalex 2000 Panels</t>
  </si>
  <si>
    <t>Note 1: Single = 1, Double = 2, Triple = 3</t>
  </si>
  <si>
    <t>18"</t>
  </si>
  <si>
    <t>Bottom</t>
  </si>
  <si>
    <t>1st Interm</t>
  </si>
  <si>
    <t>Inter</t>
  </si>
  <si>
    <t xml:space="preserve"> No. Panels</t>
  </si>
  <si>
    <t>Total Panels</t>
  </si>
  <si>
    <t>Section Model</t>
  </si>
  <si>
    <r>
      <t>End Cap</t>
    </r>
    <r>
      <rPr>
        <b/>
        <vertAlign val="superscript"/>
        <sz val="11"/>
        <color theme="1"/>
        <rFont val="Calibri"/>
        <family val="2"/>
        <scheme val="minor"/>
      </rPr>
      <t xml:space="preserve"> 1</t>
    </r>
  </si>
  <si>
    <t>Ga</t>
  </si>
  <si>
    <t>Section Height</t>
  </si>
  <si>
    <t>Weight (grams)</t>
  </si>
  <si>
    <t>Lbs (pair)</t>
  </si>
  <si>
    <t>Aluminum Profile</t>
  </si>
  <si>
    <t>Actual Size</t>
  </si>
  <si>
    <t>V130G    Lbs / Feet</t>
  </si>
  <si>
    <t>V230G Lbs / Feet</t>
  </si>
  <si>
    <t>---</t>
  </si>
  <si>
    <t>From</t>
  </si>
  <si>
    <t>Total IN</t>
  </si>
  <si>
    <t>To</t>
  </si>
  <si>
    <t>Comment</t>
  </si>
  <si>
    <t>Cut</t>
  </si>
  <si>
    <t>Actual 21"</t>
  </si>
  <si>
    <t>1.5" Center Rail</t>
  </si>
  <si>
    <t>RECOMMENDED 20 Ga STRUT SCHEDULE FOR TX450, TX450-20, TX500, TX500-20</t>
  </si>
  <si>
    <t>2" End Rail</t>
  </si>
  <si>
    <t>21" TO 12" FOR TOP SECTION</t>
  </si>
  <si>
    <t>Double End Rail</t>
  </si>
  <si>
    <t>21" TO 15" FOR TOP SECTION</t>
  </si>
  <si>
    <t>2" Top &amp; Bottom Rail</t>
  </si>
  <si>
    <t>21" TO 18" FOR TOP SECTION</t>
  </si>
  <si>
    <t>3" Top &amp; Bottom Rail</t>
  </si>
  <si>
    <t>Double Top &amp; Bottom Rail</t>
  </si>
  <si>
    <t>Male Rail</t>
  </si>
  <si>
    <t>Female Rail</t>
  </si>
  <si>
    <t>Total panels:</t>
  </si>
  <si>
    <t>Female Rail with Strut</t>
  </si>
  <si>
    <t>Built - Up Rail</t>
  </si>
  <si>
    <t>1" Solid Shaft</t>
  </si>
  <si>
    <t># V130G Panels</t>
  </si>
  <si>
    <t>1-1/4" Solid Shaft</t>
  </si>
  <si>
    <t>Number of Panels</t>
  </si>
  <si>
    <t>Hat Strut GA 20</t>
  </si>
  <si>
    <t>Hat Strut GA 16</t>
  </si>
  <si>
    <t>Linx Hat Strut GA 16</t>
  </si>
  <si>
    <t>T-Bar</t>
  </si>
  <si>
    <t>3/16 Revit (ea)</t>
  </si>
  <si>
    <t>Hat Strut Clip</t>
  </si>
  <si>
    <t>Low Thresold Extrusion</t>
  </si>
  <si>
    <t>Top &amp; Bottom Bolt Weight (ea)</t>
  </si>
  <si>
    <t>Top &amp; Bottom Screw Weight (ea)</t>
  </si>
  <si>
    <t>Screw weight (each)</t>
  </si>
  <si>
    <t>TX450 / TX500</t>
  </si>
  <si>
    <t>Snap moulding</t>
  </si>
  <si>
    <t>Total 20 Ga Struts</t>
  </si>
  <si>
    <t>Window Horizontal Constant</t>
  </si>
  <si>
    <t>Therm Glaze+Frame+Screws</t>
  </si>
  <si>
    <t>-  Cut Out</t>
  </si>
  <si>
    <t>=  Total Weight (Lbs)</t>
  </si>
  <si>
    <t>Window Vertical Constant</t>
  </si>
  <si>
    <t>Model</t>
  </si>
  <si>
    <t>18" x 8"</t>
  </si>
  <si>
    <t xml:space="preserve">24" x 12" </t>
  </si>
  <si>
    <t>34" x 16"</t>
  </si>
  <si>
    <t>RECOMMENDED 16 Ga STRUT SCHEDULE FOR TX450, TX450-20, TX500, TX500-20</t>
  </si>
  <si>
    <t>Total # of</t>
  </si>
  <si>
    <t>6 mm Wired Glass</t>
  </si>
  <si>
    <t>3.79 Lb/ft2</t>
  </si>
  <si>
    <t>18.5 Kg/m2</t>
  </si>
  <si>
    <t>grams / in2</t>
  </si>
  <si>
    <t>Z Strut Connector</t>
  </si>
  <si>
    <t>Lbs/each</t>
  </si>
  <si>
    <t>=2.42+10*0.018</t>
  </si>
  <si>
    <t>Z Strut Strap (Bended)</t>
  </si>
  <si>
    <t>=12.61/10</t>
  </si>
  <si>
    <t>Z Strut Strap (Straight)</t>
  </si>
  <si>
    <t>=11.843/8</t>
  </si>
  <si>
    <t>Frame 18" x 8" + 8 Screws = 1.75 Lbs</t>
  </si>
  <si>
    <t>Lbs, ea</t>
  </si>
  <si>
    <t>Frame 24" x 12" + 12 Screws = 2.00 Lbs</t>
  </si>
  <si>
    <t>Pending to get actual weight of window cut out</t>
  </si>
  <si>
    <t>24" Center Pickup Door Face Protector</t>
  </si>
  <si>
    <t>Frame 4" x 16" + 14 Screws = 3.28 Lbs</t>
  </si>
  <si>
    <t>Total 16 Ga Struts</t>
  </si>
  <si>
    <t>21" Center Pickup Door Face Protector</t>
  </si>
  <si>
    <t>1/8" Acrilic Glaze 22-11/16" x 10-11/16" = 1.19 Lbs</t>
  </si>
  <si>
    <t>(0.7067 Lbs/SqFt)</t>
  </si>
  <si>
    <t>Lbs/Sqft</t>
  </si>
  <si>
    <t>SqFt</t>
  </si>
  <si>
    <t>Weight updated on Sep 23, 2015</t>
  </si>
  <si>
    <t>Weight updated on Dec 17, 2015</t>
  </si>
  <si>
    <r>
      <rPr>
        <b/>
        <sz val="11"/>
        <color rgb="FFFF0000"/>
        <rFont val="Calibri"/>
        <family val="2"/>
        <scheme val="minor"/>
      </rPr>
      <t>Do Not Write in this sheet</t>
    </r>
    <r>
      <rPr>
        <sz val="11"/>
        <color theme="1"/>
        <rFont val="Calibri"/>
        <family val="2"/>
        <scheme val="minor"/>
      </rPr>
      <t>, ALL INPUT DATA MUST BE DONE IN Track B.O.M. sheet</t>
    </r>
  </si>
  <si>
    <t>15" Radius</t>
  </si>
  <si>
    <t>12" Radius</t>
  </si>
  <si>
    <t>Low Head Room - Front Mount</t>
  </si>
  <si>
    <t>Low Head Room - Rear Mount</t>
  </si>
  <si>
    <t xml:space="preserve">High Lift </t>
  </si>
  <si>
    <t>Amount of HL</t>
  </si>
  <si>
    <t>Track size (in)</t>
  </si>
  <si>
    <t>U.S.T. (above door height) (in)</t>
  </si>
  <si>
    <r>
      <t xml:space="preserve">CL Shaft </t>
    </r>
    <r>
      <rPr>
        <sz val="11"/>
        <color theme="1"/>
        <rFont val="Calibri"/>
        <family val="2"/>
        <scheme val="minor"/>
      </rPr>
      <t xml:space="preserve">(from top of door) </t>
    </r>
    <r>
      <rPr>
        <b/>
        <sz val="11"/>
        <color theme="1"/>
        <rFont val="Calibri"/>
        <family val="2"/>
        <scheme val="minor"/>
      </rPr>
      <t>(in)</t>
    </r>
  </si>
  <si>
    <r>
      <t>Headroom (min)</t>
    </r>
    <r>
      <rPr>
        <sz val="11"/>
        <color theme="1"/>
        <rFont val="Calibri"/>
        <family val="2"/>
        <scheme val="minor"/>
      </rPr>
      <t xml:space="preserve"> (from top of door) </t>
    </r>
    <r>
      <rPr>
        <b/>
        <sz val="11"/>
        <color theme="1"/>
        <rFont val="Calibri"/>
        <family val="2"/>
        <scheme val="minor"/>
      </rPr>
      <t>(in)</t>
    </r>
  </si>
  <si>
    <t>Back Room (in)</t>
  </si>
  <si>
    <t>Side Room Angle Mount (in)</t>
  </si>
  <si>
    <t>Center Post Angle Mount (in)</t>
  </si>
  <si>
    <t>Side Room Bracket Mount (in)</t>
  </si>
  <si>
    <t>Center Post Bracket Mount (in)</t>
  </si>
  <si>
    <t>2" Track Type</t>
  </si>
  <si>
    <t>U.S.T.</t>
  </si>
  <si>
    <t>CL Shaft</t>
  </si>
  <si>
    <t>Back Room</t>
  </si>
  <si>
    <t>Side Room Angle Mount</t>
  </si>
  <si>
    <t>Center Post Angle Mount</t>
  </si>
  <si>
    <t>Side Room Bracket Mount</t>
  </si>
  <si>
    <t>Center Post Bracket Mount</t>
  </si>
  <si>
    <t>STD LIFT, R12, Opening height up to 18'</t>
  </si>
  <si>
    <t>STD LIFT, R15, Opening height up to 18'</t>
  </si>
  <si>
    <t>HIGH LIFT, R15, 54" H.L. Max</t>
  </si>
  <si>
    <t>HIGH LIFT, R15, 120" H.L. Max</t>
  </si>
  <si>
    <t>VERTICAL LIFT</t>
  </si>
  <si>
    <t>LOW HEAD ROOM - Front Mount</t>
  </si>
  <si>
    <t>LOW HEAD ROOM - Rear Mount</t>
  </si>
  <si>
    <t>3" Track Type</t>
  </si>
  <si>
    <t>STD LIFT, R15, Opening height above 18'</t>
  </si>
  <si>
    <t>HIGH LIFT, R15, 164" H.L. Max</t>
  </si>
  <si>
    <t>H + 18</t>
  </si>
  <si>
    <t>HL (up to 54")</t>
  </si>
  <si>
    <t>HL + 6</t>
  </si>
  <si>
    <t>HL + 10</t>
  </si>
  <si>
    <t>H - HL + 30</t>
  </si>
  <si>
    <t>HL (Above 54" up to 120")</t>
  </si>
  <si>
    <t>HL + 6.5</t>
  </si>
  <si>
    <t>HL + 11.5</t>
  </si>
  <si>
    <t>H + 12</t>
  </si>
  <si>
    <t>HL + 7</t>
  </si>
  <si>
    <t>HL + 11</t>
  </si>
  <si>
    <t>HL (Above 54" up  to 164")</t>
  </si>
  <si>
    <t>HL + 7.5</t>
  </si>
  <si>
    <t>HL + 14</t>
  </si>
  <si>
    <t>Max Weight</t>
  </si>
  <si>
    <t>Max wire diameter</t>
  </si>
  <si>
    <t xml:space="preserve">Formula = Floor to Shaft Center + </t>
  </si>
  <si>
    <t>1/8 or 5/32</t>
  </si>
  <si>
    <t>5/32 or 3/16</t>
  </si>
  <si>
    <t>3/16 or 1/4</t>
  </si>
  <si>
    <t>Max Height</t>
  </si>
  <si>
    <t>- High Lift</t>
  </si>
  <si>
    <t>- Door Height</t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</si>
  <si>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: Service Spring Corp. - Solutions 4.0</t>
    </r>
  </si>
  <si>
    <t>Total to add to Floor To Shaft Center:</t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</si>
  <si>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: Canimex - Torque Force Division</t>
    </r>
  </si>
  <si>
    <t>Max Weight per Pair</t>
  </si>
  <si>
    <t>Work Order #:</t>
  </si>
  <si>
    <t>Door(s) No.:</t>
  </si>
  <si>
    <t>Headroom (Min)</t>
  </si>
  <si>
    <t>min 8"</t>
  </si>
  <si>
    <t xml:space="preserve">Track: </t>
  </si>
  <si>
    <t>min 10" (Typ.)</t>
  </si>
  <si>
    <t>Shaft Elev.</t>
  </si>
  <si>
    <t>Door Width (W):</t>
  </si>
  <si>
    <t>Door Height (H):</t>
  </si>
  <si>
    <t>Electric</t>
  </si>
  <si>
    <t>High Lift (H.L.):</t>
  </si>
  <si>
    <t>operator</t>
  </si>
  <si>
    <t>U.S.T. (H + H.L.):</t>
  </si>
  <si>
    <t>plate*</t>
  </si>
  <si>
    <t>20” X 30” (W X H)</t>
  </si>
  <si>
    <t>(if required)</t>
  </si>
  <si>
    <t>Headroom (H.R.):</t>
  </si>
  <si>
    <t>See operator manual for electric operator plate elevation.</t>
  </si>
  <si>
    <t>SPECIAL INSTRUCTIONS</t>
  </si>
  <si>
    <t>1-</t>
  </si>
  <si>
    <t>Frames, their extension and anchor plates to be supplied</t>
  </si>
  <si>
    <t>be the General Contractor and installed steady and straight</t>
  </si>
  <si>
    <t>for adequate support. All interior sides must be flush together.</t>
  </si>
  <si>
    <t>2-</t>
  </si>
  <si>
    <t>All indicated clearances must be free of obstruction.</t>
  </si>
  <si>
    <t>3-</t>
  </si>
  <si>
    <t>Steel frame and spring pad  may be manufactured with U shape</t>
  </si>
  <si>
    <t>beam, corner iron (L) or in  with an assembly of corner and flat iron.</t>
  </si>
  <si>
    <t>Jambs must show an interior facade of at least 75 mm (3 in.)</t>
  </si>
  <si>
    <t>width and 6 mm (1/4") thickness in order to support vertical tracks</t>
  </si>
  <si>
    <t xml:space="preserve">and balancing mechanism. </t>
  </si>
  <si>
    <t>* Electric operator plate not required for PAD operator</t>
  </si>
  <si>
    <t>JAMB &amp; EXTENSION DRAWING</t>
  </si>
  <si>
    <t>mm Steel Frame (Typ.)</t>
  </si>
  <si>
    <t>DISTRIBUITOR:</t>
  </si>
  <si>
    <t>Overhead Doors Regina</t>
  </si>
  <si>
    <t>PROJECT NAME:</t>
  </si>
  <si>
    <t>ARCHITECT:</t>
  </si>
  <si>
    <t>CONTRACTOR:</t>
  </si>
  <si>
    <t>DATE:</t>
  </si>
  <si>
    <t>Q544998</t>
  </si>
  <si>
    <t>Item B</t>
  </si>
  <si>
    <t>Tandem Shaft Elev.</t>
  </si>
  <si>
    <t>min 22" (Typ.)</t>
  </si>
  <si>
    <t>plate</t>
  </si>
  <si>
    <t>ROLLC COMPANY</t>
  </si>
  <si>
    <t>Yara</t>
  </si>
  <si>
    <t>78085A</t>
  </si>
  <si>
    <t>S/N:</t>
  </si>
  <si>
    <t>51315, 51316</t>
  </si>
  <si>
    <t>RHW</t>
  </si>
  <si>
    <t>LHW</t>
  </si>
  <si>
    <t>Hardline Doors</t>
  </si>
  <si>
    <t>Jaid Truck</t>
  </si>
  <si>
    <t>(Typ. x3)</t>
  </si>
  <si>
    <t>℄ Tandem Shaft:</t>
  </si>
  <si>
    <t>Q-543931</t>
  </si>
  <si>
    <t>R</t>
  </si>
  <si>
    <t>L</t>
  </si>
  <si>
    <t>R:</t>
  </si>
  <si>
    <t>Right Wind Spring</t>
  </si>
  <si>
    <t>L:</t>
  </si>
  <si>
    <t>Left Wind Spring</t>
  </si>
  <si>
    <t>ALPHA DOOR SYSTEMS INC.</t>
  </si>
  <si>
    <t>London Airport - Operation Center Expansion</t>
  </si>
  <si>
    <t>Q544996</t>
  </si>
  <si>
    <t>COUPLER</t>
  </si>
  <si>
    <t>Item A</t>
  </si>
  <si>
    <t>min 10"</t>
  </si>
  <si>
    <t>CENTER DRUM</t>
  </si>
  <si>
    <t>ULTRA-LITE DOORS</t>
  </si>
  <si>
    <t>Desiel Overhead Doors</t>
  </si>
  <si>
    <t>1" Coupler</t>
  </si>
  <si>
    <t>(if required Operator Handing TBD)</t>
  </si>
  <si>
    <t>no</t>
  </si>
  <si>
    <t>KCA Riding Arena</t>
  </si>
  <si>
    <t>GNB Doors</t>
  </si>
  <si>
    <t>SO-830</t>
  </si>
  <si>
    <t>HL option</t>
  </si>
  <si>
    <t>SO-00721</t>
  </si>
  <si>
    <t>ODR</t>
  </si>
  <si>
    <t>20'2"x20'</t>
  </si>
  <si>
    <t>David Silver</t>
  </si>
  <si>
    <t>20x20 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</si>
</sst>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-&quot;$&quot;* #,##0.00_-;\-&quot;$&quot;* #,##0.00_-;_-&quot;$&quot;* &quot;-&quot;??_-;_-@_-"/>
    <numFmt numFmtId="164" formatCode="General\'\'"/>
    <numFmt numFmtId="165" formatCode="#,##0.00\'"/>
    <numFmt numFmtId="166" formatCode="#,##0.0000"/>
    <numFmt numFmtId="167" formatCode="#,##0.000"/>
    <numFmt numFmtId="168" formatCode="#\ ??/16"/>
    <numFmt numFmtId="169" formatCode="#,##0.0\'\'"/>
    <numFmt numFmtId="170" formatCode="#,##0.00\'\'"/>
    <numFmt numFmtId="171" formatCode="General\'"/>
    <numFmt numFmtId="172" formatCode="#\ ??/??\'\'"/>
    <numFmt numFmtId="173" formatCode="#\ ?/8"/>
    <numFmt numFmtId="174" formatCode="#\ ?/8\'\'"/>
    <numFmt numFmtId="175" formatCode="#,##0.000\'\'"/>
    <numFmt numFmtId="176" formatCode="0.000"/>
    <numFmt numFmtId="177" formatCode="#\ ?/?\'\'"/>
    <numFmt numFmtId="178" formatCode="[$-409]mmmm\ d\,\ yyyy;@"/>
    <numFmt numFmtId="179" formatCode="#,##0.0"/>
    <numFmt numFmtId="180" formatCode="&quot;Turns: &quot;#,##0.0"/>
    <numFmt numFmtId="181" formatCode="&quot;Multi: &quot;#,##0.0000"/>
    <numFmt numFmtId="182" formatCode="&quot;IPPT: &quot;#,##0.0"/>
    <numFmt numFmtId="183" formatCode="#,##0.000000"/>
    <numFmt numFmtId="184" formatCode="0.0000"/>
    <numFmt numFmtId="185" formatCode="#,##0.00000000000000"/>
    <numFmt numFmtId="186" formatCode="General\'\-"/>
    <numFmt numFmtId="187" formatCode="#\ ?/4\'\'"/>
    <numFmt numFmtId="188" formatCode="General\ \x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i/>
      <sz val="10"/>
      <color rgb="FF7F7F7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rgb="FFFA7D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1F497D"/>
      <name val="Calibri"/>
      <family val="2"/>
    </font>
    <font>
      <b/>
      <sz val="11"/>
      <color theme="1"/>
      <name val="Calibri"/>
      <family val="2"/>
    </font>
    <font>
      <b/>
      <sz val="8"/>
      <color rgb="FFFA7D00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  <font>
      <b/>
      <sz val="9"/>
      <color indexed="39"/>
      <name val="Tahoma"/>
      <family val="2"/>
    </font>
    <font>
      <b/>
      <sz val="11"/>
      <color theme="1"/>
      <name val="Times New Roman"/>
      <family val="1"/>
    </font>
    <font>
      <sz val="11"/>
      <color rgb="FF000000"/>
      <name val="Liberation Sans"/>
      <family val="2"/>
    </font>
    <font>
      <sz val="9"/>
      <color rgb="FF000000"/>
      <name val="Liberation Sans"/>
      <family val="2"/>
    </font>
    <font>
      <u/>
      <sz val="9"/>
      <color rgb="FF000000"/>
      <name val="Liberation Sans"/>
      <family val="2"/>
    </font>
    <font>
      <sz val="8"/>
      <color rgb="FF000000"/>
      <name val="Liberation Sans"/>
      <family val="2"/>
    </font>
    <font>
      <sz val="7"/>
      <color rgb="FF000000"/>
      <name val="Liberation Sans"/>
      <family val="2"/>
    </font>
    <font>
      <i/>
      <sz val="10"/>
      <color rgb="FF7F7F7F"/>
      <name val="Calibri"/>
      <family val="2"/>
      <scheme val="minor"/>
    </font>
    <font>
      <sz val="10"/>
      <color rgb="FF7F7F7F"/>
      <name val="Calibri"/>
      <family val="2"/>
    </font>
    <font>
      <i/>
      <sz val="10"/>
      <color rgb="FF7F7F7F"/>
      <name val="Calibri"/>
      <family val="2"/>
    </font>
    <font>
      <b/>
      <sz val="11"/>
      <name val="Calibri"/>
      <family val="2"/>
    </font>
    <font>
      <b/>
      <sz val="11"/>
      <color rgb="FF7F7F7F"/>
      <name val="Calibri"/>
      <family val="2"/>
    </font>
    <font>
      <b/>
      <i/>
      <sz val="9"/>
      <color rgb="FF7F7F7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4" tint="-0.499984740745262"/>
      <name val="Calibri"/>
      <family val="2"/>
    </font>
    <font>
      <b/>
      <sz val="9"/>
      <color rgb="FFFA7D0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/>
      <bottom/>
      <diagonal/>
    </border>
    <border>
      <left style="thin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auto="1"/>
      </left>
      <right/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mediumDashDot">
        <color auto="1"/>
      </bottom>
      <diagonal/>
    </border>
    <border>
      <left/>
      <right style="thin">
        <color rgb="FF000000"/>
      </right>
      <top/>
      <bottom style="mediumDashDot">
        <color auto="1"/>
      </bottom>
      <diagonal/>
    </border>
    <border>
      <left style="thin">
        <color rgb="FF000000"/>
      </left>
      <right style="thin">
        <color rgb="FF000000"/>
      </right>
      <top/>
      <bottom style="mediumDashDot">
        <color auto="1"/>
      </bottom>
      <diagonal/>
    </border>
    <border>
      <left/>
      <right/>
      <top style="mediumDashDot">
        <color auto="1"/>
      </top>
      <bottom style="dashDotDot">
        <color auto="1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mediumDashDot">
        <color auto="1"/>
      </bottom>
      <diagonal/>
    </border>
    <border>
      <left style="dotted">
        <color rgb="FF000000"/>
      </left>
      <right style="thin">
        <color rgb="FF000000"/>
      </right>
      <top/>
      <bottom style="mediumDashDot">
        <color auto="1"/>
      </bottom>
      <diagonal/>
    </border>
    <border>
      <left style="thin">
        <color rgb="FF000000"/>
      </left>
      <right style="dotted">
        <color rgb="FF000000"/>
      </right>
      <top style="mediumDashDot">
        <color auto="1"/>
      </top>
      <bottom style="dashDotDot">
        <color auto="1"/>
      </bottom>
      <diagonal/>
    </border>
    <border>
      <left style="dotted">
        <color rgb="FF000000"/>
      </left>
      <right style="thin">
        <color rgb="FF000000"/>
      </right>
      <top style="mediumDashDot">
        <color auto="1"/>
      </top>
      <bottom style="dashDotDot">
        <color auto="1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rgb="FF7F7F7F"/>
      </top>
      <bottom style="thin">
        <color theme="0" tint="-0.499984740745262"/>
      </bottom>
      <diagonal/>
    </border>
    <border>
      <left style="medium">
        <color auto="1"/>
      </left>
      <right style="medium">
        <color indexed="64"/>
      </right>
      <top style="thin">
        <color theme="0" tint="-0.499984740745262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/>
      <top style="mediumDashDot">
        <color auto="1"/>
      </top>
      <bottom style="mediumDashDot">
        <color auto="1"/>
      </bottom>
      <diagonal/>
    </border>
    <border>
      <left/>
      <right style="thin">
        <color rgb="FF000000"/>
      </right>
      <top style="mediumDashDot">
        <color auto="1"/>
      </top>
      <bottom style="mediumDashDot">
        <color auto="1"/>
      </bottom>
      <diagonal/>
    </border>
    <border>
      <left style="thin">
        <color rgb="FF000000"/>
      </left>
      <right style="thin">
        <color rgb="FF000000"/>
      </right>
      <top style="mediumDashDot">
        <color auto="1"/>
      </top>
      <bottom style="mediumDashDot">
        <color auto="1"/>
      </bottom>
      <diagonal/>
    </border>
    <border>
      <left style="thin">
        <color rgb="FF000000"/>
      </left>
      <right style="dotted">
        <color rgb="FF000000"/>
      </right>
      <top style="mediumDashDot">
        <color auto="1"/>
      </top>
      <bottom style="mediumDashDot">
        <color auto="1"/>
      </bottom>
      <diagonal/>
    </border>
    <border>
      <left style="dotted">
        <color rgb="FF000000"/>
      </left>
      <right style="thin">
        <color rgb="FF000000"/>
      </right>
      <top style="mediumDashDot">
        <color auto="1"/>
      </top>
      <bottom style="mediumDashDot">
        <color auto="1"/>
      </bottom>
      <diagonal/>
    </border>
    <border>
      <left style="thin">
        <color rgb="FF000000"/>
      </left>
      <right/>
      <top style="mediumDashDot">
        <color auto="1"/>
      </top>
      <bottom style="mediumDashDot">
        <color auto="1"/>
      </bottom>
      <diagonal/>
    </border>
    <border>
      <left/>
      <right/>
      <top style="mediumDashDotDot">
        <color auto="1"/>
      </top>
      <bottom style="mediumDashDot">
        <color auto="1"/>
      </bottom>
      <diagonal/>
    </border>
    <border>
      <left/>
      <right style="thin">
        <color rgb="FF000000"/>
      </right>
      <top style="mediumDashDotDot">
        <color auto="1"/>
      </top>
      <bottom style="mediumDashDot">
        <color auto="1"/>
      </bottom>
      <diagonal/>
    </border>
    <border>
      <left style="thin">
        <color rgb="FF000000"/>
      </left>
      <right style="thin">
        <color rgb="FF000000"/>
      </right>
      <top style="mediumDashDotDot">
        <color auto="1"/>
      </top>
      <bottom style="mediumDashDot">
        <color auto="1"/>
      </bottom>
      <diagonal/>
    </border>
    <border>
      <left style="thin">
        <color rgb="FF000000"/>
      </left>
      <right style="dotted">
        <color rgb="FF000000"/>
      </right>
      <top style="mediumDashDotDot">
        <color auto="1"/>
      </top>
      <bottom style="mediumDashDot">
        <color auto="1"/>
      </bottom>
      <diagonal/>
    </border>
    <border>
      <left style="dotted">
        <color rgb="FF000000"/>
      </left>
      <right style="thin">
        <color rgb="FF000000"/>
      </right>
      <top style="mediumDashDotDot">
        <color auto="1"/>
      </top>
      <bottom style="mediumDashDot">
        <color auto="1"/>
      </bottom>
      <diagonal/>
    </border>
    <border>
      <left style="thin">
        <color rgb="FF000000"/>
      </left>
      <right style="dotted">
        <color rgb="FF000000"/>
      </right>
      <top style="dashDotDot">
        <color auto="1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ashDotDot">
        <color auto="1"/>
      </top>
      <bottom style="thin">
        <color rgb="FF000000"/>
      </bottom>
      <diagonal/>
    </border>
    <border>
      <left/>
      <right/>
      <top style="mediumDashDot">
        <color auto="1"/>
      </top>
      <bottom/>
      <diagonal/>
    </border>
    <border>
      <left style="thin">
        <color rgb="FF000000"/>
      </left>
      <right style="dotted">
        <color rgb="FF000000"/>
      </right>
      <top style="mediumDashDot">
        <color auto="1"/>
      </top>
      <bottom/>
      <diagonal/>
    </border>
    <border>
      <left style="dotted">
        <color rgb="FF000000"/>
      </left>
      <right style="thin">
        <color rgb="FF000000"/>
      </right>
      <top style="mediumDashDot">
        <color auto="1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5" fillId="0" borderId="0" applyNumberFormat="0" applyFill="0" applyBorder="0" applyAlignment="0" applyProtection="0"/>
    <xf numFmtId="0" fontId="41" fillId="0" borderId="0"/>
    <xf numFmtId="44" fontId="1" fillId="0" borderId="0" applyFont="0" applyFill="0" applyBorder="0" applyAlignment="0" applyProtection="0"/>
  </cellStyleXfs>
  <cellXfs count="795">
    <xf numFmtId="0" fontId="0" fillId="0" borderId="0" xfId="0"/>
    <xf numFmtId="0" fontId="0" fillId="0" borderId="0" xfId="0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3" borderId="1" xfId="2" applyFont="1" applyAlignment="1">
      <alignment horizontal="center"/>
    </xf>
    <xf numFmtId="0" fontId="10" fillId="3" borderId="3" xfId="2" applyFont="1" applyBorder="1" applyAlignment="1">
      <alignment horizontal="center"/>
    </xf>
    <xf numFmtId="0" fontId="6" fillId="5" borderId="3" xfId="4" applyFont="1" applyBorder="1" applyAlignment="1">
      <alignment horizontal="center"/>
    </xf>
    <xf numFmtId="0" fontId="11" fillId="0" borderId="0" xfId="5" applyFont="1" applyFill="1" applyBorder="1" applyAlignment="1">
      <alignment horizontal="right"/>
    </xf>
    <xf numFmtId="0" fontId="4" fillId="4" borderId="1" xfId="3"/>
    <xf numFmtId="0" fontId="5" fillId="0" borderId="0" xfId="5" applyBorder="1" applyAlignment="1">
      <alignment horizontal="right"/>
    </xf>
    <xf numFmtId="2" fontId="5" fillId="0" borderId="0" xfId="5" applyNumberFormat="1" applyBorder="1" applyAlignment="1">
      <alignment horizontal="right"/>
    </xf>
    <xf numFmtId="0" fontId="4" fillId="4" borderId="1" xfId="3" applyAlignment="1">
      <alignment horizontal="center"/>
    </xf>
    <xf numFmtId="0" fontId="0" fillId="5" borderId="3" xfId="4" applyFont="1" applyBorder="1" applyAlignment="1">
      <alignment horizontal="left" vertical="center"/>
    </xf>
    <xf numFmtId="0" fontId="0" fillId="5" borderId="3" xfId="4" applyFont="1" applyBorder="1" applyAlignment="1">
      <alignment horizontal="center" vertical="center"/>
    </xf>
    <xf numFmtId="165" fontId="4" fillId="4" borderId="1" xfId="3" applyNumberFormat="1" applyAlignment="1">
      <alignment horizontal="center"/>
    </xf>
    <xf numFmtId="0" fontId="0" fillId="0" borderId="0" xfId="0" applyAlignment="1">
      <alignment vertical="center"/>
    </xf>
    <xf numFmtId="0" fontId="4" fillId="4" borderId="5" xfId="3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4" borderId="1" xfId="3" applyAlignment="1">
      <alignment horizontal="center" vertical="center"/>
    </xf>
    <xf numFmtId="0" fontId="4" fillId="5" borderId="2" xfId="4" applyFont="1" applyAlignment="1">
      <alignment horizontal="center" vertical="center"/>
    </xf>
    <xf numFmtId="0" fontId="6" fillId="5" borderId="3" xfId="4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0" fillId="5" borderId="3" xfId="4" applyNumberFormat="1" applyFont="1" applyBorder="1" applyAlignment="1">
      <alignment horizontal="center" vertical="center"/>
    </xf>
    <xf numFmtId="0" fontId="6" fillId="0" borderId="0" xfId="0" applyFont="1"/>
    <xf numFmtId="0" fontId="10" fillId="3" borderId="1" xfId="2" applyFont="1" applyAlignment="1">
      <alignment horizontal="center" vertical="center"/>
    </xf>
    <xf numFmtId="0" fontId="0" fillId="0" borderId="0" xfId="0" applyAlignment="1">
      <alignment horizontal="center"/>
    </xf>
    <xf numFmtId="164" fontId="4" fillId="4" borderId="6" xfId="3" applyNumberFormat="1" applyBorder="1" applyAlignment="1">
      <alignment horizontal="center"/>
    </xf>
    <xf numFmtId="0" fontId="4" fillId="4" borderId="5" xfId="3" applyBorder="1"/>
    <xf numFmtId="0" fontId="5" fillId="0" borderId="0" xfId="5" applyFill="1" applyBorder="1" applyAlignment="1">
      <alignment horizontal="right"/>
    </xf>
    <xf numFmtId="0" fontId="3" fillId="3" borderId="1" xfId="2"/>
    <xf numFmtId="0" fontId="4" fillId="4" borderId="16" xfId="3" applyBorder="1" applyAlignment="1">
      <alignment horizontal="center"/>
    </xf>
    <xf numFmtId="0" fontId="0" fillId="0" borderId="18" xfId="0" applyBorder="1"/>
    <xf numFmtId="0" fontId="0" fillId="0" borderId="0" xfId="0" applyAlignment="1">
      <alignment horizontal="left"/>
    </xf>
    <xf numFmtId="4" fontId="4" fillId="4" borderId="1" xfId="3" applyNumberFormat="1"/>
    <xf numFmtId="0" fontId="4" fillId="4" borderId="19" xfId="3" applyBorder="1" applyAlignment="1">
      <alignment horizontal="center"/>
    </xf>
    <xf numFmtId="0" fontId="4" fillId="4" borderId="20" xfId="3" applyBorder="1" applyAlignment="1">
      <alignment horizontal="center"/>
    </xf>
    <xf numFmtId="0" fontId="4" fillId="4" borderId="21" xfId="3" applyBorder="1" applyAlignment="1">
      <alignment horizontal="center"/>
    </xf>
    <xf numFmtId="0" fontId="4" fillId="4" borderId="5" xfId="3" applyBorder="1" applyAlignment="1">
      <alignment horizontal="center"/>
    </xf>
    <xf numFmtId="0" fontId="4" fillId="4" borderId="17" xfId="3" applyBorder="1" applyAlignment="1">
      <alignment horizontal="center"/>
    </xf>
    <xf numFmtId="0" fontId="3" fillId="3" borderId="22" xfId="2" applyBorder="1" applyAlignment="1">
      <alignment horizontal="center"/>
    </xf>
    <xf numFmtId="0" fontId="0" fillId="5" borderId="15" xfId="4" applyFont="1" applyBorder="1" applyAlignment="1">
      <alignment horizontal="right" vertical="center"/>
    </xf>
    <xf numFmtId="10" fontId="14" fillId="0" borderId="0" xfId="0" applyNumberFormat="1" applyFont="1" applyAlignment="1">
      <alignment horizontal="center"/>
    </xf>
    <xf numFmtId="10" fontId="0" fillId="0" borderId="0" xfId="0" applyNumberFormat="1"/>
    <xf numFmtId="1" fontId="4" fillId="4" borderId="1" xfId="3" applyNumberFormat="1"/>
    <xf numFmtId="0" fontId="6" fillId="0" borderId="0" xfId="0" applyFont="1" applyAlignment="1">
      <alignment horizontal="left"/>
    </xf>
    <xf numFmtId="0" fontId="0" fillId="0" borderId="23" xfId="0" applyBorder="1"/>
    <xf numFmtId="0" fontId="15" fillId="5" borderId="3" xfId="4" applyFont="1" applyBorder="1" applyAlignment="1">
      <alignment horizontal="center" vertical="center"/>
    </xf>
    <xf numFmtId="164" fontId="0" fillId="5" borderId="3" xfId="4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4" fontId="0" fillId="0" borderId="0" xfId="0" applyNumberFormat="1"/>
    <xf numFmtId="0" fontId="16" fillId="0" borderId="0" xfId="0" applyFont="1" applyAlignment="1">
      <alignment horizontal="center"/>
    </xf>
    <xf numFmtId="166" fontId="0" fillId="5" borderId="15" xfId="4" applyNumberFormat="1" applyFont="1" applyBorder="1" applyAlignment="1">
      <alignment horizontal="right" vertical="center"/>
    </xf>
    <xf numFmtId="166" fontId="0" fillId="5" borderId="3" xfId="4" applyNumberFormat="1" applyFont="1" applyBorder="1" applyAlignment="1">
      <alignment horizontal="right" vertical="center"/>
    </xf>
    <xf numFmtId="166" fontId="6" fillId="5" borderId="3" xfId="4" applyNumberFormat="1" applyFont="1" applyBorder="1" applyAlignment="1">
      <alignment horizontal="right" vertical="center"/>
    </xf>
    <xf numFmtId="2" fontId="4" fillId="4" borderId="1" xfId="3" applyNumberFormat="1"/>
    <xf numFmtId="0" fontId="6" fillId="0" borderId="0" xfId="0" applyFont="1" applyAlignment="1">
      <alignment horizontal="center" vertical="center"/>
    </xf>
    <xf numFmtId="0" fontId="0" fillId="0" borderId="14" xfId="0" applyBorder="1"/>
    <xf numFmtId="0" fontId="0" fillId="0" borderId="26" xfId="0" applyBorder="1"/>
    <xf numFmtId="164" fontId="6" fillId="0" borderId="0" xfId="0" applyNumberFormat="1" applyFont="1" applyAlignment="1">
      <alignment horizontal="left"/>
    </xf>
    <xf numFmtId="0" fontId="0" fillId="8" borderId="3" xfId="0" applyFill="1" applyBorder="1" applyAlignment="1">
      <alignment vertical="center"/>
    </xf>
    <xf numFmtId="0" fontId="0" fillId="8" borderId="3" xfId="0" applyFill="1" applyBorder="1" applyAlignment="1">
      <alignment horizontal="center" vertical="center"/>
    </xf>
    <xf numFmtId="167" fontId="0" fillId="8" borderId="3" xfId="0" applyNumberFormat="1" applyFill="1" applyBorder="1" applyAlignment="1">
      <alignment horizontal="center" vertical="center"/>
    </xf>
    <xf numFmtId="167" fontId="0" fillId="7" borderId="3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0" fontId="17" fillId="8" borderId="3" xfId="0" applyFont="1" applyFill="1" applyBorder="1" applyAlignment="1">
      <alignment vertical="center"/>
    </xf>
    <xf numFmtId="0" fontId="4" fillId="4" borderId="6" xfId="3" applyBorder="1" applyAlignment="1">
      <alignment horizontal="center" vertical="center"/>
    </xf>
    <xf numFmtId="166" fontId="4" fillId="4" borderId="1" xfId="3" applyNumberFormat="1" applyAlignment="1">
      <alignment horizontal="center" vertical="center"/>
    </xf>
    <xf numFmtId="0" fontId="0" fillId="5" borderId="29" xfId="4" applyFont="1" applyBorder="1" applyAlignment="1">
      <alignment horizontal="left" vertical="center"/>
    </xf>
    <xf numFmtId="0" fontId="6" fillId="5" borderId="29" xfId="4" applyFont="1" applyBorder="1" applyAlignment="1">
      <alignment horizontal="left" vertical="center"/>
    </xf>
    <xf numFmtId="4" fontId="4" fillId="4" borderId="5" xfId="3" applyNumberFormat="1" applyBorder="1" applyAlignment="1">
      <alignment horizontal="right"/>
    </xf>
    <xf numFmtId="49" fontId="5" fillId="0" borderId="14" xfId="5" applyNumberFormat="1" applyBorder="1" applyAlignment="1"/>
    <xf numFmtId="49" fontId="5" fillId="0" borderId="14" xfId="5" applyNumberFormat="1" applyFill="1" applyBorder="1" applyAlignment="1"/>
    <xf numFmtId="164" fontId="4" fillId="4" borderId="1" xfId="3" applyNumberFormat="1" applyAlignment="1">
      <alignment horizontal="center"/>
    </xf>
    <xf numFmtId="0" fontId="0" fillId="0" borderId="0" xfId="0" quotePrefix="1"/>
    <xf numFmtId="0" fontId="15" fillId="0" borderId="0" xfId="0" applyFont="1"/>
    <xf numFmtId="0" fontId="0" fillId="5" borderId="2" xfId="4" applyFont="1" applyAlignment="1">
      <alignment horizontal="left" vertical="center"/>
    </xf>
    <xf numFmtId="164" fontId="0" fillId="5" borderId="3" xfId="4" applyNumberFormat="1" applyFont="1" applyBorder="1" applyAlignment="1">
      <alignment horizontal="left" vertical="center"/>
    </xf>
    <xf numFmtId="164" fontId="10" fillId="3" borderId="1" xfId="2" applyNumberFormat="1" applyFont="1" applyAlignment="1">
      <alignment horizontal="center"/>
    </xf>
    <xf numFmtId="0" fontId="18" fillId="4" borderId="1" xfId="3" applyFont="1" applyAlignment="1">
      <alignment horizontal="center"/>
    </xf>
    <xf numFmtId="164" fontId="4" fillId="4" borderId="1" xfId="3" applyNumberFormat="1"/>
    <xf numFmtId="4" fontId="4" fillId="4" borderId="1" xfId="3" applyNumberFormat="1" applyAlignment="1">
      <alignment horizontal="center"/>
    </xf>
    <xf numFmtId="0" fontId="19" fillId="9" borderId="1" xfId="3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168" fontId="0" fillId="0" borderId="0" xfId="0" applyNumberFormat="1" applyAlignment="1">
      <alignment horizontal="center"/>
    </xf>
    <xf numFmtId="49" fontId="5" fillId="0" borderId="0" xfId="5" applyNumberFormat="1" applyFill="1" applyBorder="1" applyAlignment="1">
      <alignment horizontal="center"/>
    </xf>
    <xf numFmtId="0" fontId="4" fillId="4" borderId="4" xfId="3" applyBorder="1" applyAlignment="1">
      <alignment horizontal="right"/>
    </xf>
    <xf numFmtId="170" fontId="4" fillId="4" borderId="1" xfId="3" applyNumberFormat="1"/>
    <xf numFmtId="4" fontId="4" fillId="4" borderId="6" xfId="3" applyNumberFormat="1" applyBorder="1" applyAlignment="1">
      <alignment horizontal="center"/>
    </xf>
    <xf numFmtId="0" fontId="4" fillId="9" borderId="1" xfId="3" applyFill="1" applyAlignment="1">
      <alignment horizontal="center"/>
    </xf>
    <xf numFmtId="0" fontId="21" fillId="0" borderId="0" xfId="5" applyFont="1" applyFill="1" applyBorder="1" applyAlignment="1">
      <alignment horizontal="right"/>
    </xf>
    <xf numFmtId="0" fontId="21" fillId="0" borderId="0" xfId="5" applyNumberFormat="1" applyFont="1" applyFill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17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5" borderId="13" xfId="4" applyFont="1" applyBorder="1" applyAlignment="1">
      <alignment vertical="center"/>
    </xf>
    <xf numFmtId="0" fontId="0" fillId="5" borderId="15" xfId="4" applyFont="1" applyBorder="1" applyAlignment="1">
      <alignment vertical="center"/>
    </xf>
    <xf numFmtId="0" fontId="6" fillId="5" borderId="13" xfId="4" applyFont="1" applyBorder="1" applyAlignment="1">
      <alignment vertical="center"/>
    </xf>
    <xf numFmtId="0" fontId="6" fillId="5" borderId="14" xfId="4" applyFont="1" applyBorder="1" applyAlignment="1">
      <alignment vertical="center"/>
    </xf>
    <xf numFmtId="0" fontId="6" fillId="5" borderId="15" xfId="4" applyFont="1" applyBorder="1" applyAlignment="1">
      <alignment vertical="center"/>
    </xf>
    <xf numFmtId="0" fontId="0" fillId="5" borderId="14" xfId="4" applyFont="1" applyBorder="1" applyAlignment="1">
      <alignment vertical="center"/>
    </xf>
    <xf numFmtId="0" fontId="0" fillId="0" borderId="3" xfId="0" applyBorder="1"/>
    <xf numFmtId="0" fontId="0" fillId="0" borderId="30" xfId="0" applyBorder="1"/>
    <xf numFmtId="164" fontId="0" fillId="7" borderId="3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23" fillId="9" borderId="3" xfId="0" applyFont="1" applyFill="1" applyBorder="1" applyAlignment="1">
      <alignment horizontal="center"/>
    </xf>
    <xf numFmtId="0" fontId="0" fillId="9" borderId="0" xfId="0" applyFill="1"/>
    <xf numFmtId="0" fontId="0" fillId="0" borderId="13" xfId="0" applyBorder="1"/>
    <xf numFmtId="0" fontId="0" fillId="0" borderId="14" xfId="0" applyBorder="1" applyAlignment="1">
      <alignment horizontal="right"/>
    </xf>
    <xf numFmtId="0" fontId="22" fillId="0" borderId="0" xfId="0" applyFont="1"/>
    <xf numFmtId="0" fontId="22" fillId="7" borderId="13" xfId="0" applyFont="1" applyFill="1" applyBorder="1"/>
    <xf numFmtId="0" fontId="0" fillId="7" borderId="14" xfId="0" applyFill="1" applyBorder="1"/>
    <xf numFmtId="0" fontId="0" fillId="7" borderId="15" xfId="0" applyFill="1" applyBorder="1"/>
    <xf numFmtId="0" fontId="6" fillId="0" borderId="18" xfId="0" applyFont="1" applyBorder="1" applyAlignment="1">
      <alignment vertical="center"/>
    </xf>
    <xf numFmtId="0" fontId="6" fillId="7" borderId="18" xfId="0" applyFont="1" applyFill="1" applyBorder="1" applyAlignment="1">
      <alignment horizontal="right" vertical="center"/>
    </xf>
    <xf numFmtId="0" fontId="6" fillId="7" borderId="18" xfId="0" applyFont="1" applyFill="1" applyBorder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71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0" fillId="7" borderId="0" xfId="0" applyFill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11" borderId="3" xfId="0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13" fontId="0" fillId="0" borderId="3" xfId="0" applyNumberFormat="1" applyBorder="1" applyAlignment="1">
      <alignment horizontal="center"/>
    </xf>
    <xf numFmtId="0" fontId="0" fillId="11" borderId="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2" borderId="3" xfId="0" applyFill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12" fontId="0" fillId="0" borderId="0" xfId="0" applyNumberFormat="1" applyAlignment="1">
      <alignment horizontal="center"/>
    </xf>
    <xf numFmtId="0" fontId="6" fillId="0" borderId="3" xfId="0" applyFont="1" applyBorder="1" applyAlignment="1">
      <alignment horizontal="center"/>
    </xf>
    <xf numFmtId="13" fontId="6" fillId="0" borderId="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12" fontId="0" fillId="0" borderId="3" xfId="0" applyNumberFormat="1" applyBorder="1" applyAlignment="1">
      <alignment horizontal="center"/>
    </xf>
    <xf numFmtId="13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quotePrefix="1" applyBorder="1"/>
    <xf numFmtId="0" fontId="0" fillId="0" borderId="15" xfId="0" quotePrefix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3" xfId="0" applyBorder="1" applyAlignment="1">
      <alignment horizontal="right" vertical="center"/>
    </xf>
    <xf numFmtId="0" fontId="0" fillId="7" borderId="3" xfId="0" applyFill="1" applyBorder="1" applyAlignment="1">
      <alignment horizontal="right" vertical="center"/>
    </xf>
    <xf numFmtId="0" fontId="0" fillId="7" borderId="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3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center"/>
    </xf>
    <xf numFmtId="0" fontId="4" fillId="4" borderId="1" xfId="3" applyAlignment="1">
      <alignment horizontal="right" vertical="center"/>
    </xf>
    <xf numFmtId="0" fontId="4" fillId="4" borderId="1" xfId="3" quotePrefix="1" applyAlignment="1">
      <alignment horizontal="left" vertical="center"/>
    </xf>
    <xf numFmtId="164" fontId="4" fillId="4" borderId="1" xfId="3" applyNumberFormat="1" applyAlignment="1">
      <alignment horizontal="center" vertical="center"/>
    </xf>
    <xf numFmtId="171" fontId="4" fillId="4" borderId="1" xfId="3" applyNumberFormat="1" applyAlignment="1">
      <alignment horizontal="center" vertical="center"/>
    </xf>
    <xf numFmtId="0" fontId="4" fillId="4" borderId="1" xfId="3" applyAlignment="1">
      <alignment vertical="center"/>
    </xf>
    <xf numFmtId="0" fontId="4" fillId="4" borderId="6" xfId="3" applyBorder="1" applyAlignment="1">
      <alignment horizontal="center"/>
    </xf>
    <xf numFmtId="164" fontId="4" fillId="4" borderId="5" xfId="3" applyNumberFormat="1" applyBorder="1" applyAlignment="1">
      <alignment horizontal="center"/>
    </xf>
    <xf numFmtId="0" fontId="25" fillId="4" borderId="1" xfId="3" applyFont="1" applyAlignment="1">
      <alignment horizontal="center" vertical="center"/>
    </xf>
    <xf numFmtId="0" fontId="25" fillId="4" borderId="1" xfId="3" applyFont="1" applyAlignment="1">
      <alignment vertical="center"/>
    </xf>
    <xf numFmtId="172" fontId="0" fillId="0" borderId="3" xfId="0" applyNumberFormat="1" applyBorder="1" applyAlignment="1">
      <alignment horizontal="center" vertical="center"/>
    </xf>
    <xf numFmtId="172" fontId="0" fillId="0" borderId="3" xfId="0" quotePrefix="1" applyNumberFormat="1" applyBorder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164" fontId="26" fillId="3" borderId="1" xfId="2" applyNumberFormat="1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1" fillId="0" borderId="0" xfId="5" applyNumberFormat="1" applyFont="1" applyFill="1" applyBorder="1" applyAlignment="1">
      <alignment horizontal="right"/>
    </xf>
    <xf numFmtId="0" fontId="28" fillId="4" borderId="1" xfId="3" applyFont="1" applyAlignment="1">
      <alignment horizontal="center" vertical="center"/>
    </xf>
    <xf numFmtId="164" fontId="4" fillId="4" borderId="5" xfId="3" applyNumberFormat="1" applyBorder="1" applyAlignment="1">
      <alignment horizontal="center" vertical="center"/>
    </xf>
    <xf numFmtId="0" fontId="4" fillId="4" borderId="6" xfId="3" quotePrefix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1" fontId="10" fillId="3" borderId="1" xfId="2" applyNumberFormat="1" applyFont="1" applyAlignment="1">
      <alignment horizontal="center"/>
    </xf>
    <xf numFmtId="0" fontId="0" fillId="0" borderId="0" xfId="4" applyFont="1" applyFill="1" applyBorder="1" applyAlignment="1">
      <alignment horizontal="right" vertical="center"/>
    </xf>
    <xf numFmtId="166" fontId="0" fillId="0" borderId="0" xfId="4" applyNumberFormat="1" applyFont="1" applyFill="1" applyBorder="1" applyAlignment="1">
      <alignment horizontal="right" vertical="center"/>
    </xf>
    <xf numFmtId="171" fontId="0" fillId="5" borderId="3" xfId="4" applyNumberFormat="1" applyFont="1" applyBorder="1" applyAlignment="1">
      <alignment horizontal="center" vertical="center"/>
    </xf>
    <xf numFmtId="164" fontId="0" fillId="5" borderId="3" xfId="4" quotePrefix="1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13" borderId="35" xfId="0" applyFont="1" applyFill="1" applyBorder="1" applyAlignment="1">
      <alignment vertical="center" wrapText="1"/>
    </xf>
    <xf numFmtId="0" fontId="33" fillId="14" borderId="38" xfId="0" applyFont="1" applyFill="1" applyBorder="1" applyAlignment="1">
      <alignment horizontal="center" vertical="center" wrapText="1"/>
    </xf>
    <xf numFmtId="0" fontId="33" fillId="7" borderId="39" xfId="0" applyFont="1" applyFill="1" applyBorder="1" applyAlignment="1">
      <alignment horizontal="center" vertical="center" wrapText="1"/>
    </xf>
    <xf numFmtId="0" fontId="33" fillId="15" borderId="38" xfId="0" applyFont="1" applyFill="1" applyBorder="1" applyAlignment="1">
      <alignment horizontal="center" vertical="center" wrapText="1"/>
    </xf>
    <xf numFmtId="0" fontId="33" fillId="13" borderId="37" xfId="0" applyFont="1" applyFill="1" applyBorder="1" applyAlignment="1">
      <alignment horizontal="center" vertical="center" wrapText="1"/>
    </xf>
    <xf numFmtId="0" fontId="33" fillId="13" borderId="40" xfId="0" applyFont="1" applyFill="1" applyBorder="1" applyAlignment="1">
      <alignment horizontal="center" vertical="center" wrapText="1"/>
    </xf>
    <xf numFmtId="0" fontId="33" fillId="13" borderId="36" xfId="0" applyFont="1" applyFill="1" applyBorder="1" applyAlignment="1">
      <alignment horizontal="center" vertical="center" wrapText="1"/>
    </xf>
    <xf numFmtId="0" fontId="33" fillId="13" borderId="43" xfId="0" applyFont="1" applyFill="1" applyBorder="1" applyAlignment="1">
      <alignment horizontal="center" vertical="center" wrapText="1"/>
    </xf>
    <xf numFmtId="0" fontId="33" fillId="14" borderId="39" xfId="0" applyFont="1" applyFill="1" applyBorder="1" applyAlignment="1">
      <alignment horizontal="center" vertical="center" wrapText="1"/>
    </xf>
    <xf numFmtId="0" fontId="33" fillId="15" borderId="39" xfId="0" applyFont="1" applyFill="1" applyBorder="1" applyAlignment="1">
      <alignment horizontal="center" vertical="center" wrapText="1"/>
    </xf>
    <xf numFmtId="0" fontId="33" fillId="15" borderId="41" xfId="0" applyFont="1" applyFill="1" applyBorder="1" applyAlignment="1">
      <alignment horizontal="center" vertical="center" wrapText="1"/>
    </xf>
    <xf numFmtId="0" fontId="33" fillId="7" borderId="41" xfId="0" applyFont="1" applyFill="1" applyBorder="1" applyAlignment="1">
      <alignment horizontal="center" vertical="center" wrapText="1"/>
    </xf>
    <xf numFmtId="0" fontId="33" fillId="7" borderId="42" xfId="0" applyFont="1" applyFill="1" applyBorder="1" applyAlignment="1">
      <alignment horizontal="center" vertical="center" wrapText="1"/>
    </xf>
    <xf numFmtId="0" fontId="11" fillId="0" borderId="0" xfId="5" applyFont="1" applyFill="1" applyBorder="1" applyAlignment="1">
      <alignment horizontal="center"/>
    </xf>
    <xf numFmtId="4" fontId="4" fillId="4" borderId="1" xfId="3" applyNumberFormat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0" borderId="0" xfId="0" applyAlignment="1">
      <alignment horizontal="right"/>
    </xf>
    <xf numFmtId="0" fontId="15" fillId="6" borderId="3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7" borderId="3" xfId="4" applyNumberFormat="1" applyFont="1" applyFill="1" applyBorder="1" applyAlignment="1">
      <alignment horizontal="right" vertical="center"/>
    </xf>
    <xf numFmtId="0" fontId="23" fillId="9" borderId="1" xfId="3" applyFont="1" applyFill="1" applyAlignment="1">
      <alignment horizontal="center"/>
    </xf>
    <xf numFmtId="0" fontId="0" fillId="7" borderId="3" xfId="4" applyFont="1" applyFill="1" applyBorder="1" applyAlignment="1">
      <alignment horizontal="center" vertical="center"/>
    </xf>
    <xf numFmtId="164" fontId="0" fillId="7" borderId="3" xfId="4" applyNumberFormat="1" applyFont="1" applyFill="1" applyBorder="1" applyAlignment="1">
      <alignment horizontal="center" vertical="center"/>
    </xf>
    <xf numFmtId="3" fontId="0" fillId="7" borderId="3" xfId="4" applyNumberFormat="1" applyFont="1" applyFill="1" applyBorder="1" applyAlignment="1">
      <alignment horizontal="center" vertical="center"/>
    </xf>
    <xf numFmtId="167" fontId="0" fillId="7" borderId="3" xfId="4" applyNumberFormat="1" applyFont="1" applyFill="1" applyBorder="1" applyAlignment="1">
      <alignment horizontal="center" vertical="center"/>
    </xf>
    <xf numFmtId="167" fontId="0" fillId="7" borderId="13" xfId="4" applyNumberFormat="1" applyFon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0" fontId="0" fillId="7" borderId="0" xfId="0" applyFill="1"/>
    <xf numFmtId="4" fontId="4" fillId="7" borderId="1" xfId="3" applyNumberFormat="1" applyFill="1"/>
    <xf numFmtId="0" fontId="0" fillId="17" borderId="0" xfId="0" applyFill="1" applyAlignment="1">
      <alignment horizontal="center" vertical="center"/>
    </xf>
    <xf numFmtId="0" fontId="31" fillId="5" borderId="29" xfId="4" applyFont="1" applyBorder="1" applyAlignment="1">
      <alignment horizontal="left" vertical="center"/>
    </xf>
    <xf numFmtId="4" fontId="0" fillId="5" borderId="29" xfId="4" applyNumberFormat="1" applyFont="1" applyBorder="1" applyAlignment="1">
      <alignment horizontal="center" vertical="center"/>
    </xf>
    <xf numFmtId="0" fontId="15" fillId="5" borderId="29" xfId="4" applyFont="1" applyBorder="1" applyAlignment="1">
      <alignment horizontal="center" vertical="center"/>
    </xf>
    <xf numFmtId="0" fontId="6" fillId="5" borderId="3" xfId="4" applyFont="1" applyBorder="1" applyAlignment="1">
      <alignment vertical="center"/>
    </xf>
    <xf numFmtId="167" fontId="0" fillId="5" borderId="3" xfId="4" applyNumberFormat="1" applyFont="1" applyBorder="1" applyAlignment="1">
      <alignment horizontal="center" vertical="center"/>
    </xf>
    <xf numFmtId="167" fontId="0" fillId="5" borderId="29" xfId="4" applyNumberFormat="1" applyFont="1" applyBorder="1" applyAlignment="1">
      <alignment horizontal="center" vertical="center"/>
    </xf>
    <xf numFmtId="4" fontId="4" fillId="4" borderId="1" xfId="3" applyNumberFormat="1" applyAlignment="1">
      <alignment horizontal="center" vertical="center"/>
    </xf>
    <xf numFmtId="0" fontId="35" fillId="4" borderId="1" xfId="3" applyFont="1" applyAlignment="1">
      <alignment horizontal="center" vertical="center"/>
    </xf>
    <xf numFmtId="0" fontId="0" fillId="0" borderId="30" xfId="0" applyBorder="1" applyAlignment="1">
      <alignment vertical="center"/>
    </xf>
    <xf numFmtId="0" fontId="4" fillId="7" borderId="1" xfId="3" applyFill="1" applyAlignment="1">
      <alignment horizontal="center"/>
    </xf>
    <xf numFmtId="4" fontId="29" fillId="5" borderId="29" xfId="4" applyNumberFormat="1" applyFont="1" applyBorder="1" applyAlignment="1">
      <alignment horizontal="center" vertical="center"/>
    </xf>
    <xf numFmtId="0" fontId="22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173" fontId="4" fillId="4" borderId="1" xfId="3" applyNumberForma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28" fillId="4" borderId="1" xfId="3" applyNumberFormat="1" applyFont="1" applyAlignment="1">
      <alignment horizontal="center" vertical="center"/>
    </xf>
    <xf numFmtId="0" fontId="0" fillId="5" borderId="2" xfId="4" applyFont="1" applyAlignment="1">
      <alignment horizontal="center" vertical="center"/>
    </xf>
    <xf numFmtId="0" fontId="6" fillId="5" borderId="2" xfId="4" applyFont="1" applyAlignment="1">
      <alignment horizontal="left" vertical="center"/>
    </xf>
    <xf numFmtId="0" fontId="40" fillId="7" borderId="0" xfId="0" applyFont="1" applyFill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4" fontId="0" fillId="0" borderId="3" xfId="0" applyNumberFormat="1" applyBorder="1" applyAlignment="1">
      <alignment horizontal="center" vertical="center"/>
    </xf>
    <xf numFmtId="174" fontId="6" fillId="0" borderId="3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3" fillId="5" borderId="29" xfId="4" applyNumberFormat="1" applyFont="1" applyBorder="1" applyAlignment="1">
      <alignment horizontal="center" vertical="center"/>
    </xf>
    <xf numFmtId="166" fontId="0" fillId="0" borderId="0" xfId="0" applyNumberFormat="1"/>
    <xf numFmtId="3" fontId="6" fillId="0" borderId="14" xfId="0" applyNumberFormat="1" applyFont="1" applyBorder="1"/>
    <xf numFmtId="0" fontId="6" fillId="0" borderId="14" xfId="0" applyFont="1" applyBorder="1"/>
    <xf numFmtId="169" fontId="4" fillId="4" borderId="6" xfId="3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4" fillId="4" borderId="4" xfId="3" applyBorder="1" applyAlignment="1">
      <alignment horizontal="center"/>
    </xf>
    <xf numFmtId="4" fontId="4" fillId="4" borderId="5" xfId="3" applyNumberFormat="1" applyBorder="1"/>
    <xf numFmtId="0" fontId="22" fillId="9" borderId="4" xfId="3" applyFont="1" applyFill="1" applyBorder="1"/>
    <xf numFmtId="0" fontId="22" fillId="9" borderId="6" xfId="3" applyFont="1" applyFill="1" applyBorder="1"/>
    <xf numFmtId="0" fontId="22" fillId="9" borderId="5" xfId="3" applyFont="1" applyFill="1" applyBorder="1"/>
    <xf numFmtId="4" fontId="0" fillId="0" borderId="3" xfId="0" applyNumberFormat="1" applyBorder="1" applyAlignment="1">
      <alignment horizontal="center"/>
    </xf>
    <xf numFmtId="0" fontId="42" fillId="0" borderId="49" xfId="6" applyFont="1" applyBorder="1"/>
    <xf numFmtId="0" fontId="42" fillId="0" borderId="50" xfId="6" applyFont="1" applyBorder="1"/>
    <xf numFmtId="0" fontId="42" fillId="0" borderId="51" xfId="6" applyFont="1" applyBorder="1"/>
    <xf numFmtId="0" fontId="41" fillId="0" borderId="0" xfId="6"/>
    <xf numFmtId="0" fontId="42" fillId="0" borderId="52" xfId="6" applyFont="1" applyBorder="1"/>
    <xf numFmtId="0" fontId="42" fillId="0" borderId="0" xfId="6" applyFont="1"/>
    <xf numFmtId="0" fontId="42" fillId="0" borderId="53" xfId="6" applyFont="1" applyBorder="1"/>
    <xf numFmtId="0" fontId="42" fillId="18" borderId="55" xfId="6" applyFont="1" applyFill="1" applyBorder="1"/>
    <xf numFmtId="0" fontId="42" fillId="18" borderId="51" xfId="6" applyFont="1" applyFill="1" applyBorder="1"/>
    <xf numFmtId="0" fontId="42" fillId="18" borderId="56" xfId="6" applyFont="1" applyFill="1" applyBorder="1"/>
    <xf numFmtId="0" fontId="42" fillId="18" borderId="52" xfId="6" applyFont="1" applyFill="1" applyBorder="1"/>
    <xf numFmtId="0" fontId="42" fillId="18" borderId="53" xfId="6" applyFont="1" applyFill="1" applyBorder="1"/>
    <xf numFmtId="0" fontId="42" fillId="0" borderId="0" xfId="6" applyFont="1" applyAlignment="1">
      <alignment horizontal="right"/>
    </xf>
    <xf numFmtId="164" fontId="42" fillId="0" borderId="0" xfId="6" applyNumberFormat="1" applyFont="1" applyAlignment="1">
      <alignment horizontal="left"/>
    </xf>
    <xf numFmtId="0" fontId="44" fillId="18" borderId="49" xfId="6" applyFont="1" applyFill="1" applyBorder="1"/>
    <xf numFmtId="0" fontId="42" fillId="18" borderId="50" xfId="6" applyFont="1" applyFill="1" applyBorder="1"/>
    <xf numFmtId="0" fontId="44" fillId="18" borderId="52" xfId="6" applyFont="1" applyFill="1" applyBorder="1"/>
    <xf numFmtId="0" fontId="42" fillId="18" borderId="0" xfId="6" applyFont="1" applyFill="1"/>
    <xf numFmtId="0" fontId="42" fillId="0" borderId="0" xfId="6" applyFont="1" applyAlignment="1">
      <alignment horizontal="left"/>
    </xf>
    <xf numFmtId="0" fontId="44" fillId="0" borderId="0" xfId="6" applyFont="1"/>
    <xf numFmtId="0" fontId="44" fillId="18" borderId="57" xfId="6" applyFont="1" applyFill="1" applyBorder="1"/>
    <xf numFmtId="0" fontId="42" fillId="18" borderId="54" xfId="6" applyFont="1" applyFill="1" applyBorder="1"/>
    <xf numFmtId="0" fontId="42" fillId="18" borderId="58" xfId="6" applyFont="1" applyFill="1" applyBorder="1"/>
    <xf numFmtId="0" fontId="42" fillId="0" borderId="54" xfId="6" applyFont="1" applyBorder="1"/>
    <xf numFmtId="0" fontId="42" fillId="19" borderId="50" xfId="6" applyFont="1" applyFill="1" applyBorder="1"/>
    <xf numFmtId="0" fontId="42" fillId="0" borderId="52" xfId="6" applyFont="1" applyBorder="1" applyAlignment="1">
      <alignment horizontal="right"/>
    </xf>
    <xf numFmtId="0" fontId="42" fillId="18" borderId="59" xfId="6" applyFont="1" applyFill="1" applyBorder="1"/>
    <xf numFmtId="0" fontId="42" fillId="0" borderId="57" xfId="6" applyFont="1" applyBorder="1"/>
    <xf numFmtId="0" fontId="41" fillId="0" borderId="54" xfId="6" applyBorder="1"/>
    <xf numFmtId="0" fontId="42" fillId="0" borderId="60" xfId="6" applyFont="1" applyBorder="1"/>
    <xf numFmtId="0" fontId="41" fillId="0" borderId="61" xfId="6" applyBorder="1"/>
    <xf numFmtId="0" fontId="42" fillId="0" borderId="18" xfId="6" applyFont="1" applyBorder="1"/>
    <xf numFmtId="49" fontId="42" fillId="0" borderId="0" xfId="6" applyNumberFormat="1" applyFont="1" applyAlignment="1">
      <alignment horizontal="center"/>
    </xf>
    <xf numFmtId="49" fontId="42" fillId="0" borderId="50" xfId="6" applyNumberFormat="1" applyFont="1" applyBorder="1" applyAlignment="1">
      <alignment horizontal="center"/>
    </xf>
    <xf numFmtId="164" fontId="42" fillId="0" borderId="0" xfId="6" applyNumberFormat="1" applyFont="1" applyAlignment="1">
      <alignment horizontal="left" indent="1"/>
    </xf>
    <xf numFmtId="0" fontId="42" fillId="0" borderId="0" xfId="6" applyFont="1" applyAlignment="1">
      <alignment horizontal="left" indent="1"/>
    </xf>
    <xf numFmtId="0" fontId="42" fillId="0" borderId="0" xfId="6" applyFont="1" applyAlignment="1">
      <alignment horizontal="right" indent="1"/>
    </xf>
    <xf numFmtId="172" fontId="0" fillId="0" borderId="15" xfId="0" applyNumberFormat="1" applyBorder="1" applyAlignment="1">
      <alignment vertical="center"/>
    </xf>
    <xf numFmtId="172" fontId="0" fillId="0" borderId="27" xfId="0" applyNumberFormat="1" applyBorder="1" applyAlignment="1">
      <alignment vertical="center"/>
    </xf>
    <xf numFmtId="172" fontId="0" fillId="0" borderId="24" xfId="0" applyNumberFormat="1" applyBorder="1" applyAlignment="1">
      <alignment vertical="center"/>
    </xf>
    <xf numFmtId="172" fontId="0" fillId="0" borderId="15" xfId="0" applyNumberForma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66" fontId="0" fillId="17" borderId="3" xfId="4" applyNumberFormat="1" applyFont="1" applyFill="1" applyBorder="1" applyAlignment="1">
      <alignment horizontal="right" vertical="center"/>
    </xf>
    <xf numFmtId="0" fontId="42" fillId="0" borderId="53" xfId="6" applyFont="1" applyBorder="1" applyAlignment="1">
      <alignment horizontal="center"/>
    </xf>
    <xf numFmtId="49" fontId="43" fillId="0" borderId="24" xfId="6" applyNumberFormat="1" applyFont="1" applyBorder="1" applyAlignment="1">
      <alignment horizontal="center" vertical="center"/>
    </xf>
    <xf numFmtId="0" fontId="43" fillId="0" borderId="0" xfId="6" applyFont="1" applyAlignment="1">
      <alignment horizontal="left" vertical="center"/>
    </xf>
    <xf numFmtId="0" fontId="42" fillId="0" borderId="25" xfId="6" applyFont="1" applyBorder="1"/>
    <xf numFmtId="49" fontId="42" fillId="0" borderId="24" xfId="6" applyNumberFormat="1" applyFont="1" applyBorder="1" applyAlignment="1">
      <alignment horizontal="center"/>
    </xf>
    <xf numFmtId="0" fontId="41" fillId="0" borderId="24" xfId="6" applyBorder="1"/>
    <xf numFmtId="0" fontId="41" fillId="0" borderId="25" xfId="6" applyBorder="1"/>
    <xf numFmtId="0" fontId="41" fillId="0" borderId="28" xfId="6" applyBorder="1"/>
    <xf numFmtId="0" fontId="41" fillId="0" borderId="18" xfId="6" applyBorder="1"/>
    <xf numFmtId="0" fontId="41" fillId="0" borderId="63" xfId="6" applyBorder="1"/>
    <xf numFmtId="172" fontId="4" fillId="4" borderId="4" xfId="3" applyNumberFormat="1" applyBorder="1" applyAlignment="1">
      <alignment horizontal="center" vertical="center"/>
    </xf>
    <xf numFmtId="0" fontId="42" fillId="0" borderId="30" xfId="6" applyFont="1" applyBorder="1"/>
    <xf numFmtId="0" fontId="42" fillId="0" borderId="0" xfId="6" applyFont="1" applyAlignment="1">
      <alignment vertical="center"/>
    </xf>
    <xf numFmtId="0" fontId="42" fillId="0" borderId="25" xfId="6" applyFont="1" applyBorder="1" applyAlignment="1">
      <alignment vertical="center"/>
    </xf>
    <xf numFmtId="0" fontId="42" fillId="0" borderId="64" xfId="6" applyFont="1" applyBorder="1"/>
    <xf numFmtId="0" fontId="42" fillId="0" borderId="65" xfId="6" applyFont="1" applyBorder="1"/>
    <xf numFmtId="0" fontId="42" fillId="0" borderId="66" xfId="6" applyFont="1" applyBorder="1"/>
    <xf numFmtId="0" fontId="42" fillId="0" borderId="67" xfId="6" applyFont="1" applyBorder="1"/>
    <xf numFmtId="0" fontId="42" fillId="0" borderId="68" xfId="6" applyFont="1" applyBorder="1"/>
    <xf numFmtId="0" fontId="42" fillId="0" borderId="70" xfId="6" applyFont="1" applyBorder="1"/>
    <xf numFmtId="0" fontId="42" fillId="0" borderId="69" xfId="6" applyFont="1" applyBorder="1"/>
    <xf numFmtId="0" fontId="42" fillId="0" borderId="71" xfId="6" applyFont="1" applyBorder="1"/>
    <xf numFmtId="0" fontId="42" fillId="0" borderId="72" xfId="6" applyFont="1" applyBorder="1"/>
    <xf numFmtId="0" fontId="42" fillId="18" borderId="73" xfId="6" applyFont="1" applyFill="1" applyBorder="1"/>
    <xf numFmtId="0" fontId="42" fillId="0" borderId="74" xfId="6" applyFont="1" applyBorder="1"/>
    <xf numFmtId="0" fontId="42" fillId="18" borderId="75" xfId="6" applyFont="1" applyFill="1" applyBorder="1"/>
    <xf numFmtId="0" fontId="42" fillId="18" borderId="76" xfId="6" applyFont="1" applyFill="1" applyBorder="1"/>
    <xf numFmtId="0" fontId="42" fillId="18" borderId="77" xfId="6" applyFont="1" applyFill="1" applyBorder="1"/>
    <xf numFmtId="0" fontId="42" fillId="18" borderId="78" xfId="6" applyFont="1" applyFill="1" applyBorder="1"/>
    <xf numFmtId="0" fontId="42" fillId="18" borderId="79" xfId="6" applyFont="1" applyFill="1" applyBorder="1"/>
    <xf numFmtId="0" fontId="42" fillId="18" borderId="80" xfId="6" applyFont="1" applyFill="1" applyBorder="1"/>
    <xf numFmtId="0" fontId="42" fillId="18" borderId="81" xfId="6" applyFont="1" applyFill="1" applyBorder="1"/>
    <xf numFmtId="0" fontId="42" fillId="18" borderId="82" xfId="6" applyFont="1" applyFill="1" applyBorder="1"/>
    <xf numFmtId="0" fontId="42" fillId="18" borderId="83" xfId="6" applyFont="1" applyFill="1" applyBorder="1"/>
    <xf numFmtId="0" fontId="42" fillId="18" borderId="84" xfId="6" applyFont="1" applyFill="1" applyBorder="1"/>
    <xf numFmtId="0" fontId="6" fillId="0" borderId="28" xfId="0" applyFont="1" applyBorder="1" applyAlignment="1">
      <alignment horizontal="center"/>
    </xf>
    <xf numFmtId="0" fontId="6" fillId="0" borderId="63" xfId="0" applyFont="1" applyBorder="1"/>
    <xf numFmtId="0" fontId="0" fillId="0" borderId="63" xfId="0" applyBorder="1" applyAlignment="1">
      <alignment horizontal="center" vertical="center"/>
    </xf>
    <xf numFmtId="0" fontId="33" fillId="13" borderId="3" xfId="0" applyFont="1" applyFill="1" applyBorder="1" applyAlignment="1">
      <alignment horizontal="center" vertical="center" wrapText="1"/>
    </xf>
    <xf numFmtId="0" fontId="33" fillId="14" borderId="3" xfId="0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15" borderId="3" xfId="0" applyFont="1" applyFill="1" applyBorder="1" applyAlignment="1">
      <alignment horizontal="center" vertical="center" wrapText="1"/>
    </xf>
    <xf numFmtId="0" fontId="33" fillId="16" borderId="3" xfId="0" applyFont="1" applyFill="1" applyBorder="1" applyAlignment="1">
      <alignment horizontal="center" vertical="center" wrapText="1"/>
    </xf>
    <xf numFmtId="0" fontId="33" fillId="8" borderId="3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vertical="center" wrapText="1"/>
    </xf>
    <xf numFmtId="0" fontId="4" fillId="4" borderId="6" xfId="3" applyBorder="1" applyAlignment="1">
      <alignment horizontal="right"/>
    </xf>
    <xf numFmtId="0" fontId="4" fillId="4" borderId="4" xfId="3" applyBorder="1"/>
    <xf numFmtId="0" fontId="4" fillId="4" borderId="6" xfId="3" applyBorder="1"/>
    <xf numFmtId="49" fontId="46" fillId="0" borderId="14" xfId="5" applyNumberFormat="1" applyFont="1" applyBorder="1" applyAlignment="1"/>
    <xf numFmtId="175" fontId="4" fillId="4" borderId="1" xfId="3" applyNumberFormat="1" applyAlignment="1">
      <alignment horizontal="center"/>
    </xf>
    <xf numFmtId="0" fontId="27" fillId="0" borderId="0" xfId="0" applyFont="1" applyAlignment="1">
      <alignment horizontal="center"/>
    </xf>
    <xf numFmtId="0" fontId="4" fillId="4" borderId="86" xfId="3" applyBorder="1" applyAlignment="1">
      <alignment horizontal="center"/>
    </xf>
    <xf numFmtId="0" fontId="4" fillId="4" borderId="87" xfId="3" applyBorder="1" applyAlignment="1">
      <alignment horizontal="center"/>
    </xf>
    <xf numFmtId="0" fontId="4" fillId="4" borderId="1" xfId="3" applyNumberFormat="1" applyAlignment="1">
      <alignment horizontal="center" vertical="center"/>
    </xf>
    <xf numFmtId="0" fontId="33" fillId="20" borderId="3" xfId="0" applyFont="1" applyFill="1" applyBorder="1" applyAlignment="1">
      <alignment horizontal="center" vertical="center" wrapText="1"/>
    </xf>
    <xf numFmtId="0" fontId="49" fillId="21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7" fontId="4" fillId="4" borderId="1" xfId="3" applyNumberFormat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right"/>
    </xf>
    <xf numFmtId="0" fontId="3" fillId="3" borderId="1" xfId="2" applyAlignment="1">
      <alignment horizontal="center"/>
    </xf>
    <xf numFmtId="0" fontId="0" fillId="0" borderId="27" xfId="0" applyBorder="1" applyAlignment="1">
      <alignment horizontal="right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7" fillId="7" borderId="14" xfId="0" applyFont="1" applyFill="1" applyBorder="1" applyAlignment="1">
      <alignment horizontal="right"/>
    </xf>
    <xf numFmtId="2" fontId="0" fillId="0" borderId="0" xfId="0" applyNumberFormat="1"/>
    <xf numFmtId="164" fontId="0" fillId="0" borderId="15" xfId="0" applyNumberFormat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3" fontId="0" fillId="22" borderId="3" xfId="4" applyNumberFormat="1" applyFont="1" applyFill="1" applyBorder="1" applyAlignment="1">
      <alignment horizontal="center" vertical="center"/>
    </xf>
    <xf numFmtId="2" fontId="46" fillId="0" borderId="0" xfId="5" applyNumberFormat="1" applyFont="1" applyBorder="1" applyAlignment="1">
      <alignment horizontal="right"/>
    </xf>
    <xf numFmtId="0" fontId="51" fillId="0" borderId="0" xfId="5" applyFont="1" applyFill="1" applyBorder="1" applyAlignment="1">
      <alignment horizontal="right"/>
    </xf>
    <xf numFmtId="16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/>
    </xf>
    <xf numFmtId="164" fontId="9" fillId="2" borderId="1" xfId="1" applyNumberFormat="1" applyFont="1" applyBorder="1" applyAlignment="1">
      <alignment horizontal="center"/>
    </xf>
    <xf numFmtId="168" fontId="17" fillId="0" borderId="0" xfId="0" applyNumberFormat="1" applyFont="1"/>
    <xf numFmtId="166" fontId="0" fillId="8" borderId="3" xfId="0" applyNumberFormat="1" applyFill="1" applyBorder="1" applyAlignment="1">
      <alignment horizontal="center" vertical="center"/>
    </xf>
    <xf numFmtId="0" fontId="31" fillId="8" borderId="3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4" fontId="0" fillId="0" borderId="18" xfId="0" applyNumberFormat="1" applyBorder="1"/>
    <xf numFmtId="172" fontId="4" fillId="4" borderId="1" xfId="3" applyNumberFormat="1" applyAlignment="1">
      <alignment horizontal="center" vertical="center"/>
    </xf>
    <xf numFmtId="170" fontId="4" fillId="4" borderId="1" xfId="3" applyNumberFormat="1" applyAlignment="1">
      <alignment horizontal="center"/>
    </xf>
    <xf numFmtId="0" fontId="23" fillId="0" borderId="3" xfId="0" applyFont="1" applyBorder="1" applyAlignment="1">
      <alignment horizontal="center"/>
    </xf>
    <xf numFmtId="0" fontId="0" fillId="0" borderId="0" xfId="0" quotePrefix="1" applyAlignment="1">
      <alignment horizontal="left" vertical="center"/>
    </xf>
    <xf numFmtId="166" fontId="0" fillId="0" borderId="3" xfId="0" applyNumberFormat="1" applyBorder="1" applyAlignment="1">
      <alignment horizontal="center" vertical="center"/>
    </xf>
    <xf numFmtId="49" fontId="42" fillId="0" borderId="27" xfId="6" applyNumberFormat="1" applyFont="1" applyBorder="1" applyAlignment="1">
      <alignment horizontal="left"/>
    </xf>
    <xf numFmtId="49" fontId="42" fillId="0" borderId="30" xfId="6" applyNumberFormat="1" applyFont="1" applyBorder="1" applyAlignment="1">
      <alignment horizontal="left"/>
    </xf>
    <xf numFmtId="49" fontId="42" fillId="0" borderId="85" xfId="6" applyNumberFormat="1" applyFont="1" applyBorder="1" applyAlignment="1">
      <alignment horizontal="left"/>
    </xf>
    <xf numFmtId="164" fontId="0" fillId="0" borderId="0" xfId="0" applyNumberFormat="1" applyAlignment="1">
      <alignment horizontal="center"/>
    </xf>
    <xf numFmtId="0" fontId="52" fillId="0" borderId="0" xfId="0" applyFont="1"/>
    <xf numFmtId="0" fontId="31" fillId="0" borderId="0" xfId="0" applyFont="1"/>
    <xf numFmtId="0" fontId="53" fillId="0" borderId="0" xfId="0" applyFont="1"/>
    <xf numFmtId="0" fontId="0" fillId="9" borderId="0" xfId="0" applyFill="1" applyAlignment="1">
      <alignment horizontal="right"/>
    </xf>
    <xf numFmtId="169" fontId="4" fillId="4" borderId="5" xfId="3" applyNumberFormat="1" applyBorder="1" applyAlignment="1">
      <alignment horizontal="center"/>
    </xf>
    <xf numFmtId="0" fontId="17" fillId="0" borderId="18" xfId="0" applyFont="1" applyBorder="1"/>
    <xf numFmtId="1" fontId="0" fillId="0" borderId="0" xfId="0" applyNumberFormat="1" applyAlignment="1">
      <alignment horizontal="center"/>
    </xf>
    <xf numFmtId="0" fontId="21" fillId="0" borderId="0" xfId="5" applyFont="1" applyFill="1" applyBorder="1" applyAlignment="1">
      <alignment horizontal="left"/>
    </xf>
    <xf numFmtId="0" fontId="30" fillId="7" borderId="0" xfId="0" applyFont="1" applyFill="1" applyAlignment="1">
      <alignment horizontal="right" vertical="center"/>
    </xf>
    <xf numFmtId="0" fontId="29" fillId="0" borderId="0" xfId="0" applyFont="1" applyAlignment="1">
      <alignment vertical="center"/>
    </xf>
    <xf numFmtId="179" fontId="3" fillId="3" borderId="1" xfId="2" applyNumberFormat="1" applyAlignment="1">
      <alignment horizontal="center"/>
    </xf>
    <xf numFmtId="0" fontId="11" fillId="0" borderId="0" xfId="5" applyFont="1" applyFill="1" applyBorder="1" applyAlignment="1">
      <alignment horizontal="left"/>
    </xf>
    <xf numFmtId="0" fontId="42" fillId="0" borderId="30" xfId="6" applyFont="1" applyBorder="1" applyAlignment="1">
      <alignment vertical="center"/>
    </xf>
    <xf numFmtId="0" fontId="42" fillId="0" borderId="24" xfId="6" applyFont="1" applyBorder="1"/>
    <xf numFmtId="0" fontId="42" fillId="0" borderId="24" xfId="6" applyFont="1" applyBorder="1" applyAlignment="1">
      <alignment vertical="center"/>
    </xf>
    <xf numFmtId="0" fontId="44" fillId="18" borderId="0" xfId="6" applyFont="1" applyFill="1"/>
    <xf numFmtId="0" fontId="44" fillId="18" borderId="27" xfId="6" applyFont="1" applyFill="1" applyBorder="1"/>
    <xf numFmtId="0" fontId="44" fillId="18" borderId="30" xfId="6" applyFont="1" applyFill="1" applyBorder="1"/>
    <xf numFmtId="0" fontId="42" fillId="18" borderId="85" xfId="6" applyFont="1" applyFill="1" applyBorder="1"/>
    <xf numFmtId="0" fontId="44" fillId="18" borderId="24" xfId="6" applyFont="1" applyFill="1" applyBorder="1"/>
    <xf numFmtId="0" fontId="42" fillId="18" borderId="25" xfId="6" applyFont="1" applyFill="1" applyBorder="1"/>
    <xf numFmtId="0" fontId="44" fillId="18" borderId="18" xfId="6" applyFont="1" applyFill="1" applyBorder="1"/>
    <xf numFmtId="0" fontId="42" fillId="18" borderId="63" xfId="6" applyFont="1" applyFill="1" applyBorder="1"/>
    <xf numFmtId="0" fontId="45" fillId="18" borderId="28" xfId="6" applyFont="1" applyFill="1" applyBorder="1"/>
    <xf numFmtId="0" fontId="44" fillId="0" borderId="66" xfId="6" applyFont="1" applyBorder="1"/>
    <xf numFmtId="167" fontId="0" fillId="0" borderId="3" xfId="0" applyNumberFormat="1" applyBorder="1" applyAlignment="1">
      <alignment horizontal="center" vertical="center"/>
    </xf>
    <xf numFmtId="4" fontId="6" fillId="0" borderId="15" xfId="0" applyNumberFormat="1" applyFont="1" applyBorder="1"/>
    <xf numFmtId="0" fontId="42" fillId="0" borderId="89" xfId="6" applyFont="1" applyBorder="1"/>
    <xf numFmtId="0" fontId="42" fillId="0" borderId="90" xfId="6" applyFont="1" applyBorder="1"/>
    <xf numFmtId="0" fontId="42" fillId="18" borderId="91" xfId="6" applyFont="1" applyFill="1" applyBorder="1"/>
    <xf numFmtId="0" fontId="42" fillId="18" borderId="92" xfId="6" applyFont="1" applyFill="1" applyBorder="1"/>
    <xf numFmtId="0" fontId="42" fillId="18" borderId="93" xfId="6" applyFont="1" applyFill="1" applyBorder="1"/>
    <xf numFmtId="0" fontId="42" fillId="0" borderId="94" xfId="6" applyFont="1" applyBorder="1"/>
    <xf numFmtId="0" fontId="42" fillId="0" borderId="25" xfId="6" applyFont="1" applyBorder="1" applyAlignment="1">
      <alignment horizontal="center"/>
    </xf>
    <xf numFmtId="0" fontId="42" fillId="0" borderId="95" xfId="6" applyFont="1" applyBorder="1"/>
    <xf numFmtId="0" fontId="42" fillId="0" borderId="96" xfId="6" applyFont="1" applyBorder="1"/>
    <xf numFmtId="0" fontId="42" fillId="18" borderId="97" xfId="6" applyFont="1" applyFill="1" applyBorder="1"/>
    <xf numFmtId="0" fontId="41" fillId="0" borderId="95" xfId="6" applyBorder="1"/>
    <xf numFmtId="0" fontId="42" fillId="18" borderId="98" xfId="6" applyFont="1" applyFill="1" applyBorder="1"/>
    <xf numFmtId="0" fontId="42" fillId="18" borderId="99" xfId="6" applyFont="1" applyFill="1" applyBorder="1"/>
    <xf numFmtId="4" fontId="0" fillId="0" borderId="3" xfId="0" applyNumberFormat="1" applyBorder="1"/>
    <xf numFmtId="0" fontId="16" fillId="0" borderId="3" xfId="0" applyFont="1" applyBorder="1" applyAlignment="1">
      <alignment horizontal="center"/>
    </xf>
    <xf numFmtId="4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4" fontId="4" fillId="4" borderId="5" xfId="3" applyNumberFormat="1" applyBorder="1" applyAlignment="1">
      <alignment horizontal="center"/>
    </xf>
    <xf numFmtId="169" fontId="0" fillId="0" borderId="0" xfId="0" applyNumberFormat="1"/>
    <xf numFmtId="167" fontId="29" fillId="5" borderId="29" xfId="4" applyNumberFormat="1" applyFont="1" applyBorder="1" applyAlignment="1">
      <alignment horizontal="center" vertical="center"/>
    </xf>
    <xf numFmtId="164" fontId="42" fillId="0" borderId="50" xfId="6" applyNumberFormat="1" applyFont="1" applyBorder="1"/>
    <xf numFmtId="0" fontId="42" fillId="0" borderId="50" xfId="6" applyFont="1" applyBorder="1" applyAlignment="1">
      <alignment vertical="center"/>
    </xf>
    <xf numFmtId="173" fontId="0" fillId="0" borderId="0" xfId="0" applyNumberFormat="1"/>
    <xf numFmtId="0" fontId="54" fillId="14" borderId="3" xfId="0" applyFont="1" applyFill="1" applyBorder="1" applyAlignment="1">
      <alignment horizontal="center" vertical="center" wrapText="1"/>
    </xf>
    <xf numFmtId="0" fontId="54" fillId="7" borderId="3" xfId="0" applyFont="1" applyFill="1" applyBorder="1" applyAlignment="1">
      <alignment horizontal="center" vertical="center" wrapText="1"/>
    </xf>
    <xf numFmtId="0" fontId="54" fillId="20" borderId="3" xfId="0" applyFont="1" applyFill="1" applyBorder="1" applyAlignment="1">
      <alignment horizontal="center" vertical="center" wrapText="1"/>
    </xf>
    <xf numFmtId="180" fontId="0" fillId="0" borderId="0" xfId="0" applyNumberFormat="1"/>
    <xf numFmtId="182" fontId="0" fillId="0" borderId="0" xfId="0" applyNumberFormat="1"/>
    <xf numFmtId="0" fontId="42" fillId="18" borderId="100" xfId="6" applyFont="1" applyFill="1" applyBorder="1"/>
    <xf numFmtId="0" fontId="42" fillId="18" borderId="101" xfId="6" applyFont="1" applyFill="1" applyBorder="1"/>
    <xf numFmtId="0" fontId="44" fillId="0" borderId="71" xfId="6" applyFont="1" applyBorder="1"/>
    <xf numFmtId="0" fontId="42" fillId="0" borderId="102" xfId="6" applyFont="1" applyBorder="1"/>
    <xf numFmtId="0" fontId="44" fillId="0" borderId="95" xfId="6" applyFont="1" applyBorder="1"/>
    <xf numFmtId="0" fontId="42" fillId="19" borderId="0" xfId="6" applyFont="1" applyFill="1"/>
    <xf numFmtId="0" fontId="42" fillId="18" borderId="103" xfId="6" applyFont="1" applyFill="1" applyBorder="1"/>
    <xf numFmtId="0" fontId="42" fillId="18" borderId="104" xfId="6" applyFont="1" applyFill="1" applyBorder="1"/>
    <xf numFmtId="0" fontId="42" fillId="18" borderId="57" xfId="6" applyFont="1" applyFill="1" applyBorder="1"/>
    <xf numFmtId="183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3" fontId="6" fillId="6" borderId="1" xfId="3" applyNumberFormat="1" applyFont="1" applyFill="1" applyAlignment="1">
      <alignment horizontal="center" vertical="center"/>
    </xf>
    <xf numFmtId="179" fontId="6" fillId="6" borderId="1" xfId="3" applyNumberFormat="1" applyFont="1" applyFill="1" applyAlignment="1">
      <alignment horizontal="center" vertical="center"/>
    </xf>
    <xf numFmtId="166" fontId="6" fillId="6" borderId="1" xfId="3" applyNumberFormat="1" applyFont="1" applyFill="1" applyAlignment="1">
      <alignment horizontal="center" vertical="center"/>
    </xf>
    <xf numFmtId="0" fontId="3" fillId="3" borderId="1" xfId="2" applyAlignment="1">
      <alignment horizontal="center" vertical="center"/>
    </xf>
    <xf numFmtId="183" fontId="4" fillId="4" borderId="1" xfId="3" applyNumberFormat="1" applyAlignment="1">
      <alignment horizontal="center" vertical="center"/>
    </xf>
    <xf numFmtId="179" fontId="4" fillId="4" borderId="1" xfId="3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6" fillId="23" borderId="3" xfId="0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 wrapText="1"/>
    </xf>
    <xf numFmtId="166" fontId="6" fillId="23" borderId="3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183" fontId="0" fillId="6" borderId="3" xfId="0" applyNumberFormat="1" applyFill="1" applyBorder="1" applyAlignment="1">
      <alignment horizontal="center" vertical="center"/>
    </xf>
    <xf numFmtId="179" fontId="0" fillId="6" borderId="3" xfId="0" applyNumberForma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183" fontId="0" fillId="6" borderId="3" xfId="0" applyNumberFormat="1" applyFill="1" applyBorder="1" applyAlignment="1">
      <alignment horizontal="center"/>
    </xf>
    <xf numFmtId="179" fontId="0" fillId="6" borderId="3" xfId="0" applyNumberFormat="1" applyFill="1" applyBorder="1" applyAlignment="1">
      <alignment horizontal="center"/>
    </xf>
    <xf numFmtId="0" fontId="0" fillId="24" borderId="3" xfId="0" applyFill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183" fontId="0" fillId="24" borderId="3" xfId="0" applyNumberFormat="1" applyFill="1" applyBorder="1" applyAlignment="1">
      <alignment horizontal="center" vertical="center"/>
    </xf>
    <xf numFmtId="179" fontId="0" fillId="24" borderId="3" xfId="0" applyNumberFormat="1" applyFill="1" applyBorder="1" applyAlignment="1">
      <alignment horizontal="center" vertical="center"/>
    </xf>
    <xf numFmtId="183" fontId="0" fillId="0" borderId="3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183" fontId="0" fillId="7" borderId="3" xfId="0" applyNumberFormat="1" applyFill="1" applyBorder="1" applyAlignment="1">
      <alignment horizontal="center" vertical="center"/>
    </xf>
    <xf numFmtId="179" fontId="0" fillId="7" borderId="3" xfId="0" applyNumberFormat="1" applyFill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83" fontId="3" fillId="3" borderId="1" xfId="2" applyNumberFormat="1" applyAlignment="1">
      <alignment horizontal="center" vertical="center"/>
    </xf>
    <xf numFmtId="179" fontId="0" fillId="0" borderId="0" xfId="0" applyNumberFormat="1"/>
    <xf numFmtId="184" fontId="0" fillId="0" borderId="0" xfId="0" applyNumberFormat="1" applyAlignment="1">
      <alignment horizontal="center" vertical="center"/>
    </xf>
    <xf numFmtId="185" fontId="0" fillId="0" borderId="0" xfId="0" applyNumberFormat="1"/>
    <xf numFmtId="179" fontId="0" fillId="0" borderId="0" xfId="0" applyNumberFormat="1" applyAlignment="1">
      <alignment horizontal="center"/>
    </xf>
    <xf numFmtId="18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79" fontId="0" fillId="0" borderId="0" xfId="0" quotePrefix="1" applyNumberFormat="1"/>
    <xf numFmtId="171" fontId="3" fillId="3" borderId="1" xfId="2" applyNumberFormat="1" applyAlignment="1"/>
    <xf numFmtId="164" fontId="3" fillId="3" borderId="1" xfId="2" applyNumberFormat="1" applyAlignment="1"/>
    <xf numFmtId="186" fontId="4" fillId="4" borderId="1" xfId="3" applyNumberFormat="1" applyAlignment="1">
      <alignment horizontal="right"/>
    </xf>
    <xf numFmtId="164" fontId="4" fillId="4" borderId="1" xfId="3" applyNumberFormat="1" applyAlignment="1">
      <alignment horizontal="left"/>
    </xf>
    <xf numFmtId="0" fontId="4" fillId="4" borderId="1" xfId="3" applyAlignment="1">
      <alignment horizontal="left"/>
    </xf>
    <xf numFmtId="164" fontId="55" fillId="4" borderId="1" xfId="3" applyNumberFormat="1" applyFont="1" applyAlignment="1">
      <alignment horizontal="center"/>
    </xf>
    <xf numFmtId="3" fontId="6" fillId="0" borderId="3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79" fontId="0" fillId="0" borderId="0" xfId="0" applyNumberFormat="1" applyAlignment="1" applyProtection="1">
      <alignment horizontal="center" vertic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0" fillId="0" borderId="28" xfId="0" applyBorder="1"/>
    <xf numFmtId="0" fontId="0" fillId="0" borderId="63" xfId="0" applyBorder="1"/>
    <xf numFmtId="0" fontId="0" fillId="0" borderId="27" xfId="0" applyBorder="1"/>
    <xf numFmtId="0" fontId="0" fillId="0" borderId="30" xfId="0" applyBorder="1" applyAlignment="1">
      <alignment horizontal="left"/>
    </xf>
    <xf numFmtId="0" fontId="0" fillId="0" borderId="85" xfId="0" applyBorder="1" applyAlignment="1">
      <alignment horizontal="left" vertical="center"/>
    </xf>
    <xf numFmtId="164" fontId="3" fillId="3" borderId="1" xfId="2" applyNumberFormat="1" applyAlignment="1">
      <alignment horizontal="center" vertical="center"/>
    </xf>
    <xf numFmtId="164" fontId="3" fillId="3" borderId="1" xfId="2" applyNumberFormat="1" applyAlignment="1">
      <alignment horizontal="center"/>
    </xf>
    <xf numFmtId="0" fontId="6" fillId="0" borderId="3" xfId="0" applyFont="1" applyBorder="1" applyAlignment="1">
      <alignment horizontal="right"/>
    </xf>
    <xf numFmtId="0" fontId="6" fillId="5" borderId="29" xfId="4" applyFont="1" applyBorder="1" applyAlignment="1">
      <alignment horizontal="center" vertical="center"/>
    </xf>
    <xf numFmtId="3" fontId="0" fillId="5" borderId="29" xfId="4" applyNumberFormat="1" applyFont="1" applyBorder="1" applyAlignment="1">
      <alignment horizontal="center" vertical="center"/>
    </xf>
    <xf numFmtId="164" fontId="0" fillId="5" borderId="29" xfId="4" applyNumberFormat="1" applyFont="1" applyBorder="1" applyAlignment="1">
      <alignment horizontal="center" vertical="center"/>
    </xf>
    <xf numFmtId="174" fontId="0" fillId="5" borderId="29" xfId="4" applyNumberFormat="1" applyFont="1" applyBorder="1" applyAlignment="1">
      <alignment horizontal="center" vertical="center"/>
    </xf>
    <xf numFmtId="187" fontId="0" fillId="5" borderId="29" xfId="4" applyNumberFormat="1" applyFont="1" applyBorder="1" applyAlignment="1">
      <alignment horizontal="center" vertical="center"/>
    </xf>
    <xf numFmtId="3" fontId="10" fillId="3" borderId="1" xfId="2" applyNumberFormat="1" applyFont="1" applyAlignment="1">
      <alignment horizontal="center"/>
    </xf>
    <xf numFmtId="3" fontId="4" fillId="4" borderId="1" xfId="3" applyNumberFormat="1" applyAlignment="1">
      <alignment horizontal="center"/>
    </xf>
    <xf numFmtId="164" fontId="4" fillId="4" borderId="1" xfId="3" quotePrefix="1" applyNumberFormat="1" applyAlignment="1">
      <alignment horizontal="center"/>
    </xf>
    <xf numFmtId="179" fontId="4" fillId="4" borderId="1" xfId="3" applyNumberFormat="1" applyAlignment="1">
      <alignment horizontal="center"/>
    </xf>
    <xf numFmtId="166" fontId="4" fillId="4" borderId="1" xfId="3" applyNumberFormat="1" applyAlignment="1">
      <alignment horizontal="center"/>
    </xf>
    <xf numFmtId="188" fontId="4" fillId="4" borderId="4" xfId="3" applyNumberFormat="1" applyBorder="1" applyAlignment="1">
      <alignment horizontal="center"/>
    </xf>
    <xf numFmtId="4" fontId="4" fillId="4" borderId="5" xfId="3" applyNumberFormat="1" applyBorder="1" applyAlignment="1"/>
    <xf numFmtId="169" fontId="4" fillId="4" borderId="1" xfId="3" quotePrefix="1" applyNumberFormat="1" applyAlignment="1">
      <alignment horizontal="center"/>
    </xf>
    <xf numFmtId="0" fontId="56" fillId="9" borderId="0" xfId="5" applyFont="1" applyFill="1" applyBorder="1" applyAlignment="1">
      <alignment horizontal="right"/>
    </xf>
    <xf numFmtId="170" fontId="0" fillId="9" borderId="0" xfId="0" applyNumberFormat="1" applyFill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left" vertical="center"/>
    </xf>
    <xf numFmtId="166" fontId="4" fillId="4" borderId="1" xfId="3" applyNumberFormat="1"/>
    <xf numFmtId="166" fontId="3" fillId="3" borderId="1" xfId="2" applyNumberFormat="1"/>
    <xf numFmtId="4" fontId="3" fillId="3" borderId="1" xfId="2" applyNumberFormat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42" fillId="0" borderId="0" xfId="6" applyNumberFormat="1" applyFont="1" applyAlignment="1">
      <alignment horizontal="right" indent="1"/>
    </xf>
    <xf numFmtId="164" fontId="42" fillId="0" borderId="30" xfId="6" applyNumberFormat="1" applyFont="1" applyBorder="1"/>
    <xf numFmtId="0" fontId="42" fillId="0" borderId="106" xfId="6" applyFont="1" applyBorder="1"/>
    <xf numFmtId="174" fontId="0" fillId="7" borderId="3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left"/>
    </xf>
    <xf numFmtId="3" fontId="4" fillId="4" borderId="1" xfId="3" applyNumberFormat="1"/>
    <xf numFmtId="0" fontId="6" fillId="9" borderId="1" xfId="3" applyFont="1" applyFill="1" applyAlignment="1">
      <alignment horizontal="center"/>
    </xf>
    <xf numFmtId="0" fontId="2" fillId="2" borderId="1" xfId="1" applyBorder="1"/>
    <xf numFmtId="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0" fillId="25" borderId="0" xfId="0" applyFill="1"/>
    <xf numFmtId="0" fontId="0" fillId="26" borderId="0" xfId="0" applyFill="1"/>
    <xf numFmtId="0" fontId="27" fillId="5" borderId="3" xfId="4" applyFont="1" applyBorder="1" applyAlignment="1">
      <alignment vertical="center"/>
    </xf>
    <xf numFmtId="0" fontId="42" fillId="0" borderId="74" xfId="6" applyFont="1" applyBorder="1" applyAlignment="1">
      <alignment horizontal="right"/>
    </xf>
    <xf numFmtId="1" fontId="0" fillId="0" borderId="0" xfId="0" applyNumberFormat="1"/>
    <xf numFmtId="0" fontId="42" fillId="0" borderId="0" xfId="6" applyFont="1" applyAlignment="1">
      <alignment horizontal="center"/>
    </xf>
    <xf numFmtId="164" fontId="6" fillId="0" borderId="3" xfId="0" applyNumberFormat="1" applyFont="1" applyBorder="1" applyAlignment="1">
      <alignment horizontal="center" vertical="center"/>
    </xf>
    <xf numFmtId="4" fontId="0" fillId="7" borderId="0" xfId="0" applyNumberFormat="1" applyFill="1"/>
    <xf numFmtId="4" fontId="0" fillId="0" borderId="0" xfId="0" applyNumberFormat="1" applyAlignment="1">
      <alignment horizontal="right"/>
    </xf>
    <xf numFmtId="0" fontId="0" fillId="24" borderId="0" xfId="0" applyFill="1"/>
    <xf numFmtId="173" fontId="4" fillId="4" borderId="1" xfId="3" applyNumberFormat="1"/>
    <xf numFmtId="171" fontId="0" fillId="0" borderId="0" xfId="0" applyNumberFormat="1" applyAlignment="1">
      <alignment vertical="center"/>
    </xf>
    <xf numFmtId="179" fontId="4" fillId="4" borderId="1" xfId="3" applyNumberFormat="1"/>
    <xf numFmtId="0" fontId="6" fillId="0" borderId="18" xfId="0" applyFont="1" applyBorder="1" applyAlignment="1">
      <alignment horizontal="left"/>
    </xf>
    <xf numFmtId="0" fontId="4" fillId="27" borderId="6" xfId="3" applyFill="1" applyBorder="1" applyAlignment="1">
      <alignment horizontal="center" vertical="center"/>
    </xf>
    <xf numFmtId="169" fontId="4" fillId="27" borderId="6" xfId="3" applyNumberFormat="1" applyFill="1" applyBorder="1" applyAlignment="1">
      <alignment horizontal="center"/>
    </xf>
    <xf numFmtId="4" fontId="4" fillId="27" borderId="5" xfId="3" applyNumberFormat="1" applyFill="1" applyBorder="1" applyAlignment="1">
      <alignment horizontal="center"/>
    </xf>
    <xf numFmtId="3" fontId="0" fillId="27" borderId="0" xfId="0" applyNumberFormat="1" applyFill="1"/>
    <xf numFmtId="3" fontId="0" fillId="27" borderId="0" xfId="0" applyNumberFormat="1" applyFill="1" applyAlignment="1">
      <alignment horizontal="right"/>
    </xf>
    <xf numFmtId="1" fontId="0" fillId="27" borderId="0" xfId="0" applyNumberFormat="1" applyFill="1"/>
    <xf numFmtId="1" fontId="0" fillId="27" borderId="18" xfId="0" applyNumberFormat="1" applyFill="1" applyBorder="1"/>
    <xf numFmtId="0" fontId="11" fillId="25" borderId="0" xfId="5" applyFont="1" applyFill="1" applyBorder="1" applyAlignment="1">
      <alignment horizontal="right"/>
    </xf>
    <xf numFmtId="181" fontId="0" fillId="25" borderId="0" xfId="0" applyNumberFormat="1" applyFill="1"/>
    <xf numFmtId="0" fontId="3" fillId="25" borderId="1" xfId="2" applyFill="1"/>
    <xf numFmtId="0" fontId="3" fillId="25" borderId="1" xfId="2" applyFill="1" applyAlignment="1">
      <alignment horizontal="right"/>
    </xf>
    <xf numFmtId="0" fontId="10" fillId="25" borderId="1" xfId="2" applyFont="1" applyFill="1" applyAlignment="1">
      <alignment horizontal="center"/>
    </xf>
    <xf numFmtId="3" fontId="0" fillId="27" borderId="0" xfId="0" quotePrefix="1" applyNumberFormat="1" applyFill="1" applyAlignment="1">
      <alignment horizontal="right"/>
    </xf>
    <xf numFmtId="4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6" fillId="0" borderId="0" xfId="0" applyNumberFormat="1" applyFont="1" applyAlignment="1">
      <alignment horizontal="right"/>
    </xf>
    <xf numFmtId="4" fontId="4" fillId="4" borderId="1" xfId="3" quotePrefix="1" applyNumberFormat="1"/>
    <xf numFmtId="2" fontId="0" fillId="0" borderId="0" xfId="0" quotePrefix="1" applyNumberFormat="1" applyAlignment="1">
      <alignment horizontal="right"/>
    </xf>
    <xf numFmtId="0" fontId="6" fillId="0" borderId="8" xfId="0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0" fillId="23" borderId="27" xfId="0" applyFill="1" applyBorder="1"/>
    <xf numFmtId="0" fontId="0" fillId="23" borderId="85" xfId="0" applyFill="1" applyBorder="1" applyAlignment="1">
      <alignment horizontal="left"/>
    </xf>
    <xf numFmtId="0" fontId="0" fillId="23" borderId="85" xfId="0" applyFill="1" applyBorder="1"/>
    <xf numFmtId="0" fontId="6" fillId="23" borderId="28" xfId="0" applyFont="1" applyFill="1" applyBorder="1"/>
    <xf numFmtId="0" fontId="6" fillId="23" borderId="63" xfId="0" applyFont="1" applyFill="1" applyBorder="1" applyAlignment="1">
      <alignment horizontal="left"/>
    </xf>
    <xf numFmtId="0" fontId="6" fillId="23" borderId="28" xfId="0" applyFont="1" applyFill="1" applyBorder="1" applyAlignment="1">
      <alignment horizontal="left"/>
    </xf>
    <xf numFmtId="49" fontId="0" fillId="23" borderId="63" xfId="0" applyNumberFormat="1" applyFill="1" applyBorder="1"/>
    <xf numFmtId="0" fontId="58" fillId="0" borderId="0" xfId="0" applyFont="1" applyAlignment="1">
      <alignment horizontal="left"/>
    </xf>
    <xf numFmtId="0" fontId="59" fillId="0" borderId="0" xfId="0" applyFont="1"/>
    <xf numFmtId="0" fontId="29" fillId="0" borderId="0" xfId="0" applyFont="1"/>
    <xf numFmtId="12" fontId="29" fillId="0" borderId="0" xfId="0" applyNumberFormat="1" applyFont="1"/>
    <xf numFmtId="0" fontId="29" fillId="23" borderId="13" xfId="0" applyFont="1" applyFill="1" applyBorder="1"/>
    <xf numFmtId="0" fontId="0" fillId="23" borderId="15" xfId="0" applyFill="1" applyBorder="1"/>
    <xf numFmtId="0" fontId="6" fillId="0" borderId="18" xfId="0" applyFont="1" applyBorder="1"/>
    <xf numFmtId="0" fontId="29" fillId="0" borderId="18" xfId="0" applyFont="1" applyBorder="1"/>
    <xf numFmtId="0" fontId="29" fillId="0" borderId="14" xfId="0" applyFont="1" applyBorder="1"/>
    <xf numFmtId="0" fontId="60" fillId="0" borderId="18" xfId="0" applyFont="1" applyBorder="1"/>
    <xf numFmtId="0" fontId="60" fillId="0" borderId="14" xfId="0" applyFont="1" applyBorder="1"/>
    <xf numFmtId="0" fontId="60" fillId="0" borderId="0" xfId="0" applyFont="1"/>
    <xf numFmtId="13" fontId="29" fillId="0" borderId="0" xfId="0" applyNumberFormat="1" applyFont="1"/>
    <xf numFmtId="0" fontId="6" fillId="23" borderId="27" xfId="0" applyFont="1" applyFill="1" applyBorder="1" applyAlignment="1">
      <alignment horizontal="center"/>
    </xf>
    <xf numFmtId="0" fontId="6" fillId="23" borderId="30" xfId="0" applyFont="1" applyFill="1" applyBorder="1" applyAlignment="1">
      <alignment horizontal="center"/>
    </xf>
    <xf numFmtId="0" fontId="6" fillId="23" borderId="85" xfId="0" applyFont="1" applyFill="1" applyBorder="1" applyAlignment="1">
      <alignment horizontal="center"/>
    </xf>
    <xf numFmtId="0" fontId="60" fillId="23" borderId="24" xfId="0" applyFont="1" applyFill="1" applyBorder="1"/>
    <xf numFmtId="3" fontId="0" fillId="23" borderId="0" xfId="0" applyNumberFormat="1" applyFill="1"/>
    <xf numFmtId="0" fontId="0" fillId="23" borderId="25" xfId="0" applyFill="1" applyBorder="1"/>
    <xf numFmtId="0" fontId="23" fillId="0" borderId="0" xfId="0" applyFont="1"/>
    <xf numFmtId="1" fontId="60" fillId="23" borderId="24" xfId="0" applyNumberFormat="1" applyFont="1" applyFill="1" applyBorder="1"/>
    <xf numFmtId="1" fontId="0" fillId="23" borderId="0" xfId="0" applyNumberFormat="1" applyFill="1"/>
    <xf numFmtId="0" fontId="0" fillId="23" borderId="0" xfId="0" applyFill="1"/>
    <xf numFmtId="0" fontId="61" fillId="0" borderId="0" xfId="0" applyFont="1"/>
    <xf numFmtId="0" fontId="61" fillId="0" borderId="18" xfId="0" applyFont="1" applyBorder="1"/>
    <xf numFmtId="0" fontId="62" fillId="0" borderId="18" xfId="0" applyFont="1" applyBorder="1"/>
    <xf numFmtId="0" fontId="58" fillId="23" borderId="28" xfId="0" applyFont="1" applyFill="1" applyBorder="1"/>
    <xf numFmtId="3" fontId="0" fillId="23" borderId="14" xfId="0" applyNumberFormat="1" applyFill="1" applyBorder="1"/>
    <xf numFmtId="0" fontId="0" fillId="23" borderId="63" xfId="0" applyFill="1" applyBorder="1"/>
    <xf numFmtId="0" fontId="63" fillId="0" borderId="0" xfId="0" applyFont="1"/>
    <xf numFmtId="44" fontId="6" fillId="25" borderId="0" xfId="7" applyFont="1" applyFill="1"/>
    <xf numFmtId="0" fontId="6" fillId="25" borderId="0" xfId="0" applyFont="1" applyFill="1"/>
    <xf numFmtId="44" fontId="6" fillId="12" borderId="0" xfId="7" applyFont="1" applyFill="1"/>
    <xf numFmtId="0" fontId="6" fillId="12" borderId="0" xfId="0" applyFont="1" applyFill="1"/>
    <xf numFmtId="44" fontId="0" fillId="25" borderId="0" xfId="7" applyFont="1" applyFill="1"/>
    <xf numFmtId="44" fontId="0" fillId="12" borderId="0" xfId="7" applyFont="1" applyFill="1"/>
    <xf numFmtId="0" fontId="0" fillId="12" borderId="0" xfId="0" applyFill="1"/>
    <xf numFmtId="44" fontId="0" fillId="0" borderId="0" xfId="7" applyFont="1" applyFill="1"/>
    <xf numFmtId="174" fontId="0" fillId="0" borderId="28" xfId="0" applyNumberFormat="1" applyBorder="1"/>
    <xf numFmtId="0" fontId="0" fillId="0" borderId="25" xfId="0" applyBorder="1"/>
    <xf numFmtId="0" fontId="0" fillId="0" borderId="85" xfId="0" applyBorder="1"/>
    <xf numFmtId="0" fontId="6" fillId="0" borderId="27" xfId="0" applyFont="1" applyBorder="1"/>
    <xf numFmtId="174" fontId="0" fillId="0" borderId="3" xfId="0" applyNumberFormat="1" applyBorder="1" applyAlignment="1">
      <alignment horizontal="left" vertical="center"/>
    </xf>
    <xf numFmtId="164" fontId="10" fillId="3" borderId="107" xfId="2" applyNumberFormat="1" applyFont="1" applyBorder="1" applyAlignment="1">
      <alignment horizontal="left"/>
    </xf>
    <xf numFmtId="171" fontId="10" fillId="3" borderId="108" xfId="2" applyNumberFormat="1" applyFont="1" applyBorder="1" applyAlignment="1">
      <alignment horizontal="left"/>
    </xf>
    <xf numFmtId="174" fontId="0" fillId="28" borderId="3" xfId="0" applyNumberFormat="1" applyFill="1" applyBorder="1" applyAlignment="1">
      <alignment horizontal="left" vertical="center"/>
    </xf>
    <xf numFmtId="0" fontId="0" fillId="28" borderId="13" xfId="0" applyFill="1" applyBorder="1"/>
    <xf numFmtId="49" fontId="0" fillId="23" borderId="63" xfId="0" applyNumberFormat="1" applyFill="1" applyBorder="1" applyAlignment="1">
      <alignment horizontal="right"/>
    </xf>
    <xf numFmtId="0" fontId="0" fillId="23" borderId="85" xfId="0" applyFill="1" applyBorder="1" applyAlignment="1">
      <alignment horizontal="right"/>
    </xf>
    <xf numFmtId="178" fontId="42" fillId="0" borderId="62" xfId="6" applyNumberFormat="1" applyFont="1" applyBorder="1" applyAlignment="1">
      <alignment horizontal="left"/>
    </xf>
    <xf numFmtId="0" fontId="42" fillId="0" borderId="30" xfId="6" applyFont="1" applyBorder="1" applyAlignment="1">
      <alignment horizontal="center" vertical="center"/>
    </xf>
    <xf numFmtId="0" fontId="44" fillId="0" borderId="57" xfId="6" applyFont="1" applyBorder="1" applyAlignment="1">
      <alignment horizontal="center"/>
    </xf>
    <xf numFmtId="0" fontId="44" fillId="0" borderId="54" xfId="6" applyFont="1" applyBorder="1" applyAlignment="1">
      <alignment horizontal="center"/>
    </xf>
    <xf numFmtId="49" fontId="42" fillId="0" borderId="3" xfId="6" applyNumberFormat="1" applyFont="1" applyBorder="1" applyAlignment="1">
      <alignment horizontal="center"/>
    </xf>
    <xf numFmtId="0" fontId="42" fillId="0" borderId="3" xfId="6" applyFont="1" applyBorder="1" applyAlignment="1">
      <alignment horizontal="center" vertical="center"/>
    </xf>
    <xf numFmtId="0" fontId="42" fillId="0" borderId="58" xfId="6" applyFont="1" applyBorder="1"/>
    <xf numFmtId="0" fontId="42" fillId="0" borderId="62" xfId="6" applyFont="1" applyBorder="1"/>
    <xf numFmtId="0" fontId="42" fillId="0" borderId="0" xfId="6" applyFont="1" applyAlignment="1">
      <alignment horizontal="center"/>
    </xf>
    <xf numFmtId="0" fontId="3" fillId="3" borderId="1" xfId="2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88" xfId="0" applyBorder="1" applyAlignment="1">
      <alignment horizontal="left"/>
    </xf>
    <xf numFmtId="0" fontId="4" fillId="4" borderId="1" xfId="3" applyAlignment="1">
      <alignment horizontal="left"/>
    </xf>
    <xf numFmtId="0" fontId="0" fillId="0" borderId="105" xfId="0" applyBorder="1" applyAlignment="1">
      <alignment horizontal="center"/>
    </xf>
    <xf numFmtId="177" fontId="4" fillId="4" borderId="4" xfId="3" applyNumberFormat="1" applyBorder="1" applyAlignment="1">
      <alignment horizontal="center"/>
    </xf>
    <xf numFmtId="177" fontId="4" fillId="4" borderId="5" xfId="3" applyNumberFormat="1" applyBorder="1" applyAlignment="1">
      <alignment horizontal="center"/>
    </xf>
    <xf numFmtId="0" fontId="4" fillId="4" borderId="4" xfId="3" applyBorder="1" applyAlignment="1">
      <alignment horizontal="left"/>
    </xf>
    <xf numFmtId="0" fontId="4" fillId="4" borderId="5" xfId="3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5" fillId="0" borderId="18" xfId="0" applyFont="1" applyBorder="1" applyAlignment="1">
      <alignment horizontal="right" vertical="center"/>
    </xf>
    <xf numFmtId="0" fontId="11" fillId="0" borderId="18" xfId="5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1" fillId="0" borderId="88" xfId="5" applyFont="1" applyFill="1" applyBorder="1" applyAlignment="1">
      <alignment horizontal="right" wrapText="1"/>
    </xf>
    <xf numFmtId="0" fontId="11" fillId="0" borderId="0" xfId="5" applyFont="1" applyFill="1" applyBorder="1" applyAlignment="1">
      <alignment horizontal="right" wrapText="1"/>
    </xf>
    <xf numFmtId="0" fontId="0" fillId="9" borderId="0" xfId="0" applyFill="1" applyAlignment="1">
      <alignment horizontal="center"/>
    </xf>
    <xf numFmtId="0" fontId="11" fillId="0" borderId="0" xfId="5" applyFont="1" applyFill="1" applyBorder="1" applyAlignment="1">
      <alignment horizontal="right"/>
    </xf>
    <xf numFmtId="0" fontId="11" fillId="0" borderId="48" xfId="5" applyFont="1" applyFill="1" applyBorder="1" applyAlignment="1">
      <alignment horizontal="right"/>
    </xf>
    <xf numFmtId="170" fontId="4" fillId="4" borderId="4" xfId="3" applyNumberFormat="1" applyBorder="1" applyAlignment="1">
      <alignment horizontal="center"/>
    </xf>
    <xf numFmtId="170" fontId="4" fillId="4" borderId="5" xfId="3" applyNumberFormat="1" applyBorder="1" applyAlignment="1">
      <alignment horizontal="center"/>
    </xf>
    <xf numFmtId="0" fontId="23" fillId="9" borderId="1" xfId="2" applyFont="1" applyFill="1" applyAlignment="1">
      <alignment horizontal="left"/>
    </xf>
    <xf numFmtId="0" fontId="4" fillId="27" borderId="4" xfId="3" applyFill="1" applyBorder="1" applyAlignment="1">
      <alignment horizontal="right" vertical="center" shrinkToFit="1"/>
    </xf>
    <xf numFmtId="0" fontId="4" fillId="27" borderId="6" xfId="3" applyFill="1" applyBorder="1" applyAlignment="1">
      <alignment horizontal="right" vertical="center" shrinkToFit="1"/>
    </xf>
    <xf numFmtId="0" fontId="4" fillId="4" borderId="4" xfId="3" applyBorder="1" applyAlignment="1">
      <alignment horizontal="center" vertical="center"/>
    </xf>
    <xf numFmtId="0" fontId="4" fillId="4" borderId="6" xfId="3" applyBorder="1" applyAlignment="1">
      <alignment horizontal="center" vertical="center"/>
    </xf>
    <xf numFmtId="0" fontId="4" fillId="4" borderId="4" xfId="3" applyBorder="1" applyAlignment="1">
      <alignment horizontal="right"/>
    </xf>
    <xf numFmtId="0" fontId="4" fillId="4" borderId="6" xfId="3" applyBorder="1" applyAlignment="1">
      <alignment horizontal="right"/>
    </xf>
    <xf numFmtId="0" fontId="6" fillId="0" borderId="0" xfId="0" applyFont="1" applyAlignment="1">
      <alignment horizontal="center"/>
    </xf>
    <xf numFmtId="0" fontId="10" fillId="3" borderId="4" xfId="2" applyFont="1" applyBorder="1" applyAlignment="1">
      <alignment horizontal="center" vertical="center"/>
    </xf>
    <xf numFmtId="0" fontId="10" fillId="3" borderId="6" xfId="2" applyFont="1" applyBorder="1" applyAlignment="1">
      <alignment horizontal="center" vertical="center"/>
    </xf>
    <xf numFmtId="0" fontId="10" fillId="3" borderId="5" xfId="2" applyFont="1" applyBorder="1" applyAlignment="1">
      <alignment horizontal="center" vertical="center"/>
    </xf>
    <xf numFmtId="0" fontId="4" fillId="4" borderId="6" xfId="3" applyBorder="1" applyAlignment="1">
      <alignment horizontal="left"/>
    </xf>
    <xf numFmtId="0" fontId="10" fillId="3" borderId="4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10" fillId="3" borderId="5" xfId="2" applyFont="1" applyBorder="1" applyAlignment="1">
      <alignment horizontal="center"/>
    </xf>
    <xf numFmtId="0" fontId="4" fillId="4" borderId="31" xfId="3" applyBorder="1" applyAlignment="1">
      <alignment horizontal="center"/>
    </xf>
    <xf numFmtId="0" fontId="4" fillId="4" borderId="32" xfId="3" applyBorder="1" applyAlignment="1">
      <alignment horizontal="center"/>
    </xf>
    <xf numFmtId="177" fontId="4" fillId="4" borderId="33" xfId="3" applyNumberFormat="1" applyBorder="1" applyAlignment="1">
      <alignment horizontal="center"/>
    </xf>
    <xf numFmtId="177" fontId="4" fillId="4" borderId="34" xfId="3" applyNumberFormat="1" applyBorder="1" applyAlignment="1">
      <alignment horizontal="center"/>
    </xf>
    <xf numFmtId="171" fontId="4" fillId="4" borderId="4" xfId="3" applyNumberFormat="1" applyBorder="1" applyAlignment="1">
      <alignment horizontal="left"/>
    </xf>
    <xf numFmtId="171" fontId="4" fillId="4" borderId="5" xfId="3" applyNumberFormat="1" applyBorder="1" applyAlignment="1">
      <alignment horizontal="left"/>
    </xf>
    <xf numFmtId="174" fontId="0" fillId="0" borderId="7" xfId="0" applyNumberFormat="1" applyBorder="1" applyAlignment="1">
      <alignment horizontal="center" vertical="center"/>
    </xf>
    <xf numFmtId="174" fontId="0" fillId="0" borderId="8" xfId="0" applyNumberFormat="1" applyBorder="1" applyAlignment="1">
      <alignment horizontal="center" vertical="center"/>
    </xf>
    <xf numFmtId="174" fontId="0" fillId="0" borderId="9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4" borderId="1" xfId="3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6" fillId="29" borderId="13" xfId="0" applyFont="1" applyFill="1" applyBorder="1" applyAlignment="1">
      <alignment horizontal="center"/>
    </xf>
    <xf numFmtId="0" fontId="6" fillId="29" borderId="14" xfId="0" applyFont="1" applyFill="1" applyBorder="1" applyAlignment="1">
      <alignment horizontal="center"/>
    </xf>
    <xf numFmtId="0" fontId="6" fillId="29" borderId="15" xfId="0" applyFont="1" applyFill="1" applyBorder="1" applyAlignment="1">
      <alignment horizontal="center"/>
    </xf>
    <xf numFmtId="174" fontId="0" fillId="0" borderId="18" xfId="0" applyNumberFormat="1" applyBorder="1" applyAlignment="1">
      <alignment horizontal="center" vertical="center" wrapText="1"/>
    </xf>
    <xf numFmtId="174" fontId="0" fillId="0" borderId="63" xfId="0" applyNumberFormat="1" applyBorder="1" applyAlignment="1">
      <alignment horizontal="center"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0" fillId="0" borderId="3" xfId="0" applyBorder="1" applyAlignment="1">
      <alignment horizontal="center" wrapText="1"/>
    </xf>
    <xf numFmtId="0" fontId="27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4" borderId="10" xfId="3" applyBorder="1" applyAlignment="1">
      <alignment horizontal="center" vertical="center" wrapText="1"/>
    </xf>
    <xf numFmtId="0" fontId="4" fillId="4" borderId="11" xfId="3" applyBorder="1" applyAlignment="1">
      <alignment horizontal="center" vertical="center" wrapText="1"/>
    </xf>
    <xf numFmtId="0" fontId="4" fillId="4" borderId="12" xfId="3" applyBorder="1" applyAlignment="1">
      <alignment horizontal="center" vertical="center" wrapText="1"/>
    </xf>
    <xf numFmtId="0" fontId="6" fillId="5" borderId="3" xfId="4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6" fillId="5" borderId="3" xfId="4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 textRotation="90"/>
    </xf>
    <xf numFmtId="0" fontId="6" fillId="0" borderId="47" xfId="0" applyFont="1" applyBorder="1" applyAlignment="1">
      <alignment horizontal="center" vertical="center" textRotation="90"/>
    </xf>
    <xf numFmtId="0" fontId="6" fillId="0" borderId="40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8" borderId="3" xfId="0" applyFont="1" applyFill="1" applyBorder="1" applyAlignment="1">
      <alignment horizontal="center" vertical="center" wrapText="1"/>
    </xf>
    <xf numFmtId="0" fontId="6" fillId="5" borderId="13" xfId="4" applyFont="1" applyBorder="1" applyAlignment="1">
      <alignment horizontal="center" vertical="center"/>
    </xf>
    <xf numFmtId="0" fontId="6" fillId="5" borderId="14" xfId="4" applyFont="1" applyBorder="1" applyAlignment="1">
      <alignment horizontal="center" vertical="center"/>
    </xf>
    <xf numFmtId="0" fontId="6" fillId="5" borderId="15" xfId="4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5" borderId="3" xfId="4" applyFont="1" applyBorder="1" applyAlignment="1">
      <alignment horizontal="left" vertical="center"/>
    </xf>
    <xf numFmtId="0" fontId="0" fillId="5" borderId="13" xfId="4" applyFont="1" applyBorder="1" applyAlignment="1">
      <alignment horizontal="right" vertical="center"/>
    </xf>
    <xf numFmtId="0" fontId="0" fillId="5" borderId="14" xfId="4" applyFont="1" applyBorder="1" applyAlignment="1">
      <alignment horizontal="right" vertical="center"/>
    </xf>
    <xf numFmtId="0" fontId="0" fillId="5" borderId="3" xfId="4" applyFont="1" applyBorder="1" applyAlignment="1">
      <alignment horizontal="left" vertical="center"/>
    </xf>
    <xf numFmtId="0" fontId="6" fillId="5" borderId="7" xfId="4" applyFont="1" applyBorder="1" applyAlignment="1">
      <alignment horizontal="center" vertical="center" wrapText="1"/>
    </xf>
    <xf numFmtId="0" fontId="6" fillId="5" borderId="8" xfId="4" applyFont="1" applyBorder="1" applyAlignment="1">
      <alignment horizontal="center" vertical="center" wrapText="1"/>
    </xf>
    <xf numFmtId="0" fontId="6" fillId="5" borderId="9" xfId="4" applyFont="1" applyBorder="1" applyAlignment="1">
      <alignment horizontal="center" vertical="center" wrapText="1"/>
    </xf>
    <xf numFmtId="0" fontId="12" fillId="5" borderId="7" xfId="4" applyFont="1" applyBorder="1" applyAlignment="1">
      <alignment horizontal="center" vertical="center" wrapText="1"/>
    </xf>
    <xf numFmtId="0" fontId="12" fillId="5" borderId="9" xfId="4" applyFont="1" applyBorder="1" applyAlignment="1">
      <alignment horizontal="center" vertical="center" wrapText="1"/>
    </xf>
    <xf numFmtId="0" fontId="4" fillId="4" borderId="1" xfId="3" quotePrefix="1" applyAlignment="1">
      <alignment horizontal="center" vertical="center"/>
    </xf>
    <xf numFmtId="0" fontId="4" fillId="4" borderId="1" xfId="3" applyAlignment="1">
      <alignment horizontal="center" vertical="center"/>
    </xf>
    <xf numFmtId="0" fontId="6" fillId="5" borderId="13" xfId="4" quotePrefix="1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85" xfId="0" applyBorder="1" applyAlignment="1">
      <alignment horizontal="center"/>
    </xf>
    <xf numFmtId="0" fontId="6" fillId="0" borderId="3" xfId="0" applyFont="1" applyBorder="1" applyAlignment="1">
      <alignment horizontal="center" vertical="center" textRotation="90"/>
    </xf>
    <xf numFmtId="0" fontId="4" fillId="4" borderId="1" xfId="3" applyAlignment="1">
      <alignment horizontal="center" vertical="center" wrapText="1"/>
    </xf>
    <xf numFmtId="0" fontId="4" fillId="4" borderId="4" xfId="3" applyBorder="1" applyAlignment="1">
      <alignment horizontal="right" vertical="center"/>
    </xf>
    <xf numFmtId="0" fontId="4" fillId="4" borderId="6" xfId="3" applyBorder="1" applyAlignment="1">
      <alignment horizontal="right" vertical="center"/>
    </xf>
    <xf numFmtId="0" fontId="6" fillId="8" borderId="2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3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7" borderId="13" xfId="0" applyFill="1" applyBorder="1" applyAlignment="1">
      <alignment horizontal="right" vertical="center"/>
    </xf>
    <xf numFmtId="0" fontId="0" fillId="7" borderId="15" xfId="0" applyFill="1" applyBorder="1" applyAlignment="1">
      <alignment horizontal="right" vertical="center"/>
    </xf>
    <xf numFmtId="164" fontId="42" fillId="0" borderId="30" xfId="6" applyNumberFormat="1" applyFont="1" applyBorder="1" applyAlignment="1">
      <alignment horizontal="right"/>
    </xf>
    <xf numFmtId="164" fontId="42" fillId="0" borderId="30" xfId="6" applyNumberFormat="1" applyFont="1" applyBorder="1" applyAlignment="1">
      <alignment horizontal="center"/>
    </xf>
    <xf numFmtId="0" fontId="42" fillId="0" borderId="0" xfId="6" applyFont="1" applyAlignment="1">
      <alignment horizontal="center" vertical="center"/>
    </xf>
    <xf numFmtId="0" fontId="45" fillId="18" borderId="75" xfId="6" applyFont="1" applyFill="1" applyBorder="1" applyAlignment="1">
      <alignment horizontal="center"/>
    </xf>
    <xf numFmtId="0" fontId="45" fillId="18" borderId="76" xfId="6" applyFont="1" applyFill="1" applyBorder="1" applyAlignment="1">
      <alignment horizontal="center"/>
    </xf>
    <xf numFmtId="164" fontId="42" fillId="0" borderId="50" xfId="6" applyNumberFormat="1" applyFont="1" applyBorder="1" applyAlignment="1">
      <alignment horizontal="right"/>
    </xf>
    <xf numFmtId="164" fontId="42" fillId="0" borderId="50" xfId="6" applyNumberFormat="1" applyFont="1" applyBorder="1" applyAlignment="1">
      <alignment horizontal="center"/>
    </xf>
    <xf numFmtId="164" fontId="42" fillId="0" borderId="50" xfId="6" applyNumberFormat="1" applyFont="1" applyBorder="1" applyAlignment="1">
      <alignment horizontal="left"/>
    </xf>
  </cellXfs>
  <cellStyles count="8">
    <cellStyle name="Calculation" xfId="3" builtinId="22"/>
    <cellStyle name="Currency" xfId="7" builtinId="4"/>
    <cellStyle name="Explanatory Text" xfId="5" builtinId="53"/>
    <cellStyle name="Good" xfId="1" builtinId="26"/>
    <cellStyle name="Input" xfId="2" builtinId="20"/>
    <cellStyle name="Normal" xfId="0" builtinId="0"/>
    <cellStyle name="Normal 2" xfId="6" xr:uid="{00000000-0005-0000-0000-000005000000}"/>
    <cellStyle name="Note" xfId="4" builtinId="10"/>
  </cellStyles>
  <dxfs count="7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u val="double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auto="1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00B05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strike val="0"/>
        <color rgb="FF00B050"/>
      </font>
    </dxf>
    <dxf>
      <font>
        <b/>
        <i val="0"/>
        <color rgb="FFFF0000"/>
      </font>
    </dxf>
    <dxf>
      <font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High Lift Detail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093915112462794"/>
                  <c:y val="0.152777777777777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DC-47D3-90BE-FAD4A7391D16}"/>
                </c:ext>
              </c:extLst>
            </c:dLbl>
            <c:dLbl>
              <c:idx val="1"/>
              <c:layout>
                <c:manualLayout>
                  <c:x val="-2.7777777777777779E-3"/>
                  <c:y val="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DC-47D3-90BE-FAD4A7391D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Lift'!$A$7:$A$8</c:f>
              <c:strCache>
                <c:ptCount val="2"/>
                <c:pt idx="0">
                  <c:v>High Lift Bottom Offset</c:v>
                </c:pt>
                <c:pt idx="1">
                  <c:v>High Lift Top Offset</c:v>
                </c:pt>
              </c:strCache>
            </c:strRef>
          </c:cat>
          <c:val>
            <c:numRef>
              <c:f>'High Lift'!$B$7:$B$8</c:f>
              <c:numCache>
                <c:formatCode>#\ ?/8\'\'</c:formatCode>
                <c:ptCount val="2"/>
                <c:pt idx="0">
                  <c:v>2.625</c:v>
                </c:pt>
                <c:pt idx="1">
                  <c:v>8.7916666666666679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DC-47D3-90BE-FAD4A7391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955584"/>
        <c:axId val="2001002592"/>
      </c:lineChart>
      <c:catAx>
        <c:axId val="14179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02592"/>
        <c:crosses val="autoZero"/>
        <c:auto val="1"/>
        <c:lblAlgn val="ctr"/>
        <c:lblOffset val="100"/>
        <c:noMultiLvlLbl val="0"/>
      </c:catAx>
      <c:valAx>
        <c:axId val="20010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?/8\'\'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15</xdr:row>
      <xdr:rowOff>63817</xdr:rowOff>
    </xdr:from>
    <xdr:to>
      <xdr:col>5</xdr:col>
      <xdr:colOff>701040</xdr:colOff>
      <xdr:row>29</xdr:row>
      <xdr:rowOff>140017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F2A0C-A65C-4F70-9164-5C13320F9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327720</xdr:colOff>
      <xdr:row>21</xdr:row>
      <xdr:rowOff>146437</xdr:rowOff>
    </xdr:from>
    <xdr:to>
      <xdr:col>1</xdr:col>
      <xdr:colOff>329676</xdr:colOff>
      <xdr:row>28</xdr:row>
      <xdr:rowOff>30480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DD9B80D-5BF0-4882-98DE-E1F379D29C74}"/>
            </a:ext>
          </a:extLst>
        </xdr:cNvPr>
        <xdr:cNvCxnSpPr/>
      </xdr:nvCxnSpPr>
      <xdr:spPr>
        <a:xfrm flipV="1">
          <a:off x="941130" y="4148842"/>
          <a:ext cx="51" cy="1217543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872966</xdr:colOff>
      <xdr:row>18</xdr:row>
      <xdr:rowOff>87630</xdr:rowOff>
    </xdr:from>
    <xdr:to>
      <xdr:col>4</xdr:col>
      <xdr:colOff>872966</xdr:colOff>
      <xdr:row>28</xdr:row>
      <xdr:rowOff>40005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D9451DC-AE0A-48DE-BA3F-92CC9626A3E0}"/>
            </a:ext>
          </a:extLst>
        </xdr:cNvPr>
        <xdr:cNvCxnSpPr/>
      </xdr:nvCxnSpPr>
      <xdr:spPr>
        <a:xfrm flipV="1">
          <a:off x="3044666" y="3514725"/>
          <a:ext cx="0" cy="185928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338971</xdr:colOff>
      <xdr:row>25</xdr:row>
      <xdr:rowOff>97155</xdr:rowOff>
    </xdr:from>
    <xdr:to>
      <xdr:col>4</xdr:col>
      <xdr:colOff>872966</xdr:colOff>
      <xdr:row>25</xdr:row>
      <xdr:rowOff>97155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42E80DF-A8E5-47D3-B1AD-3FEB192F4A7C}"/>
            </a:ext>
          </a:extLst>
        </xdr:cNvPr>
        <xdr:cNvCxnSpPr/>
      </xdr:nvCxnSpPr>
      <xdr:spPr>
        <a:xfrm>
          <a:off x="948571" y="4863465"/>
          <a:ext cx="2096095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3</xdr:row>
      <xdr:rowOff>28575</xdr:rowOff>
    </xdr:from>
    <xdr:to>
      <xdr:col>16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2695575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 flipV="1">
          <a:off x="705714" y="723900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 flipH="1" flipV="1">
          <a:off x="1143000" y="1095375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93330</xdr:colOff>
      <xdr:row>6</xdr:row>
      <xdr:rowOff>174629</xdr:rowOff>
    </xdr:from>
    <xdr:to>
      <xdr:col>20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>
        <a:xfrm flipH="1" flipV="1">
          <a:off x="3865230" y="127000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13</xdr:row>
      <xdr:rowOff>5955</xdr:rowOff>
    </xdr:from>
    <xdr:to>
      <xdr:col>20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CxnSpPr/>
      </xdr:nvCxnSpPr>
      <xdr:spPr>
        <a:xfrm flipV="1">
          <a:off x="3867150" y="2368155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21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CxnSpPr/>
      </xdr:nvCxnSpPr>
      <xdr:spPr>
        <a:xfrm>
          <a:off x="1603901" y="7249050"/>
          <a:ext cx="2518308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CxnSpPr/>
      </xdr:nvCxnSpPr>
      <xdr:spPr>
        <a:xfrm>
          <a:off x="1598082" y="7140574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177803</xdr:colOff>
      <xdr:row>39</xdr:row>
      <xdr:rowOff>71967</xdr:rowOff>
    </xdr:from>
    <xdr:to>
      <xdr:col>21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CxnSpPr/>
      </xdr:nvCxnSpPr>
      <xdr:spPr>
        <a:xfrm>
          <a:off x="4130678" y="7139517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103194</xdr:colOff>
      <xdr:row>10</xdr:row>
      <xdr:rowOff>176213</xdr:rowOff>
    </xdr:from>
    <xdr:to>
      <xdr:col>24</xdr:col>
      <xdr:colOff>107957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CxnSpPr/>
      </xdr:nvCxnSpPr>
      <xdr:spPr>
        <a:xfrm flipH="1" flipV="1">
          <a:off x="4598994" y="1995488"/>
          <a:ext cx="4763" cy="47148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</xdr:row>
      <xdr:rowOff>114300</xdr:rowOff>
    </xdr:from>
    <xdr:to>
      <xdr:col>22</xdr:col>
      <xdr:colOff>3922</xdr:colOff>
      <xdr:row>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2876550" y="295275"/>
          <a:ext cx="12612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4</xdr:row>
      <xdr:rowOff>0</xdr:rowOff>
    </xdr:from>
    <xdr:to>
      <xdr:col>8</xdr:col>
      <xdr:colOff>95250</xdr:colOff>
      <xdr:row>8</xdr:row>
      <xdr:rowOff>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CxnSpPr/>
      </xdr:nvCxnSpPr>
      <xdr:spPr>
        <a:xfrm flipV="1">
          <a:off x="1695450" y="723900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28575</xdr:colOff>
      <xdr:row>33</xdr:row>
      <xdr:rowOff>104775</xdr:rowOff>
    </xdr:from>
    <xdr:to>
      <xdr:col>30</xdr:col>
      <xdr:colOff>505591</xdr:colOff>
      <xdr:row>36</xdr:row>
      <xdr:rowOff>63500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BD6B4A3-80DF-1A8F-E8DD-96E944EDB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6076950"/>
          <a:ext cx="1324741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228600</xdr:colOff>
      <xdr:row>33</xdr:row>
      <xdr:rowOff>95250</xdr:rowOff>
    </xdr:from>
    <xdr:to>
      <xdr:col>31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6096000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 flipV="1">
          <a:off x="705714" y="733425"/>
          <a:ext cx="0" cy="16414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 flipH="1" flipV="1">
          <a:off x="1143000" y="1114425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>
        <a:xfrm flipH="1" flipV="1">
          <a:off x="4046205" y="128905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CxnSpPr/>
      </xdr:nvCxnSpPr>
      <xdr:spPr>
        <a:xfrm flipV="1">
          <a:off x="4048125" y="2387205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3701</xdr:colOff>
      <xdr:row>40</xdr:row>
      <xdr:rowOff>525</xdr:rowOff>
    </xdr:from>
    <xdr:to>
      <xdr:col>22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CxnSpPr/>
      </xdr:nvCxnSpPr>
      <xdr:spPr>
        <a:xfrm>
          <a:off x="1603901" y="7268100"/>
          <a:ext cx="2699283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178857</xdr:colOff>
      <xdr:row>39</xdr:row>
      <xdr:rowOff>73024</xdr:rowOff>
    </xdr:from>
    <xdr:to>
      <xdr:col>8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CxnSpPr/>
      </xdr:nvCxnSpPr>
      <xdr:spPr>
        <a:xfrm>
          <a:off x="1598082" y="7159624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177803</xdr:colOff>
      <xdr:row>39</xdr:row>
      <xdr:rowOff>71967</xdr:rowOff>
    </xdr:from>
    <xdr:to>
      <xdr:col>22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CxnSpPr/>
      </xdr:nvCxnSpPr>
      <xdr:spPr>
        <a:xfrm>
          <a:off x="4311653" y="7158567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10</xdr:row>
      <xdr:rowOff>5603</xdr:rowOff>
    </xdr:from>
    <xdr:to>
      <xdr:col>25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CxnSpPr/>
      </xdr:nvCxnSpPr>
      <xdr:spPr>
        <a:xfrm flipH="1" flipV="1">
          <a:off x="4777628" y="1843928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3</xdr:row>
      <xdr:rowOff>28575</xdr:rowOff>
    </xdr:from>
    <xdr:to>
      <xdr:col>17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CxnSpPr/>
      </xdr:nvCxnSpPr>
      <xdr:spPr>
        <a:xfrm>
          <a:off x="2333625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4142</xdr:colOff>
      <xdr:row>1</xdr:row>
      <xdr:rowOff>107674</xdr:rowOff>
    </xdr:from>
    <xdr:to>
      <xdr:col>22</xdr:col>
      <xdr:colOff>179247</xdr:colOff>
      <xdr:row>1</xdr:row>
      <xdr:rowOff>109972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CxnSpPr/>
      </xdr:nvCxnSpPr>
      <xdr:spPr>
        <a:xfrm>
          <a:off x="3068707" y="298174"/>
          <a:ext cx="1268410" cy="229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9525</xdr:rowOff>
    </xdr:from>
    <xdr:to>
      <xdr:col>10</xdr:col>
      <xdr:colOff>0</xdr:colOff>
      <xdr:row>8</xdr:row>
      <xdr:rowOff>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CxnSpPr/>
      </xdr:nvCxnSpPr>
      <xdr:spPr>
        <a:xfrm flipV="1">
          <a:off x="1781175" y="742950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181386</xdr:colOff>
      <xdr:row>1</xdr:row>
      <xdr:rowOff>106840</xdr:rowOff>
    </xdr:from>
    <xdr:to>
      <xdr:col>15</xdr:col>
      <xdr:colOff>174274</xdr:colOff>
      <xdr:row>1</xdr:row>
      <xdr:rowOff>109138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CxnSpPr/>
      </xdr:nvCxnSpPr>
      <xdr:spPr>
        <a:xfrm>
          <a:off x="1788212" y="297340"/>
          <a:ext cx="1268410" cy="229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</xdr:row>
      <xdr:rowOff>28575</xdr:rowOff>
    </xdr:from>
    <xdr:to>
      <xdr:col>19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2695575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 flipV="1">
          <a:off x="705714" y="723900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 flipH="1" flipV="1">
          <a:off x="1143000" y="1095375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CxnSpPr/>
      </xdr:nvCxnSpPr>
      <xdr:spPr>
        <a:xfrm flipH="1" flipV="1">
          <a:off x="3865230" y="127000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CxnSpPr/>
      </xdr:nvCxnSpPr>
      <xdr:spPr>
        <a:xfrm flipV="1">
          <a:off x="3867150" y="2368155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22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CxnSpPr/>
      </xdr:nvCxnSpPr>
      <xdr:spPr>
        <a:xfrm>
          <a:off x="1603901" y="7249050"/>
          <a:ext cx="2518308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CxnSpPr/>
      </xdr:nvCxnSpPr>
      <xdr:spPr>
        <a:xfrm>
          <a:off x="1598082" y="7140574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177803</xdr:colOff>
      <xdr:row>39</xdr:row>
      <xdr:rowOff>71967</xdr:rowOff>
    </xdr:from>
    <xdr:to>
      <xdr:col>22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CxnSpPr/>
      </xdr:nvCxnSpPr>
      <xdr:spPr>
        <a:xfrm>
          <a:off x="4130678" y="7139517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10</xdr:row>
      <xdr:rowOff>5603</xdr:rowOff>
    </xdr:from>
    <xdr:to>
      <xdr:col>25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CxnSpPr/>
      </xdr:nvCxnSpPr>
      <xdr:spPr>
        <a:xfrm flipH="1" flipV="1">
          <a:off x="4740088" y="1809750"/>
          <a:ext cx="7106" cy="484010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28575</xdr:rowOff>
    </xdr:from>
    <xdr:to>
      <xdr:col>14</xdr:col>
      <xdr:colOff>4763</xdr:colOff>
      <xdr:row>3</xdr:row>
      <xdr:rowOff>28575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CxnSpPr/>
      </xdr:nvCxnSpPr>
      <xdr:spPr>
        <a:xfrm>
          <a:off x="2152650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179972</xdr:colOff>
      <xdr:row>1</xdr:row>
      <xdr:rowOff>112568</xdr:rowOff>
    </xdr:from>
    <xdr:to>
      <xdr:col>12</xdr:col>
      <xdr:colOff>177511</xdr:colOff>
      <xdr:row>1</xdr:row>
      <xdr:rowOff>114802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CxnSpPr/>
      </xdr:nvCxnSpPr>
      <xdr:spPr>
        <a:xfrm flipV="1">
          <a:off x="1604392" y="294409"/>
          <a:ext cx="90674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3326</xdr:colOff>
      <xdr:row>1</xdr:row>
      <xdr:rowOff>113434</xdr:rowOff>
    </xdr:from>
    <xdr:to>
      <xdr:col>18</xdr:col>
      <xdr:colOff>866</xdr:colOff>
      <xdr:row>1</xdr:row>
      <xdr:rowOff>115668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CxnSpPr/>
      </xdr:nvCxnSpPr>
      <xdr:spPr>
        <a:xfrm flipV="1">
          <a:off x="2518792" y="295275"/>
          <a:ext cx="90674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181707</xdr:colOff>
      <xdr:row>1</xdr:row>
      <xdr:rowOff>109972</xdr:rowOff>
    </xdr:from>
    <xdr:to>
      <xdr:col>22</xdr:col>
      <xdr:colOff>179247</xdr:colOff>
      <xdr:row>1</xdr:row>
      <xdr:rowOff>112206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CxnSpPr/>
      </xdr:nvCxnSpPr>
      <xdr:spPr>
        <a:xfrm flipV="1">
          <a:off x="3424537" y="291813"/>
          <a:ext cx="90674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8</xdr:row>
      <xdr:rowOff>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CxnSpPr/>
      </xdr:nvCxnSpPr>
      <xdr:spPr>
        <a:xfrm flipV="1">
          <a:off x="1781175" y="733425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133350</xdr:colOff>
      <xdr:row>33</xdr:row>
      <xdr:rowOff>57150</xdr:rowOff>
    </xdr:from>
    <xdr:to>
      <xdr:col>31</xdr:col>
      <xdr:colOff>644822</xdr:colOff>
      <xdr:row>36</xdr:row>
      <xdr:rowOff>104775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4CE602-6E26-0B35-7B22-C205AA5BB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775" y="6038850"/>
          <a:ext cx="1549697" cy="587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</xdr:row>
      <xdr:rowOff>28575</xdr:rowOff>
    </xdr:from>
    <xdr:to>
      <xdr:col>19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3238500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 flipV="1">
          <a:off x="705714" y="733425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>
        <a:xfrm flipH="1" flipV="1">
          <a:off x="1143000" y="110490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>
        <a:xfrm flipH="1" flipV="1">
          <a:off x="4046205" y="1279529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CxnSpPr/>
      </xdr:nvCxnSpPr>
      <xdr:spPr>
        <a:xfrm flipV="1">
          <a:off x="4048125" y="2377680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22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CxnSpPr/>
      </xdr:nvCxnSpPr>
      <xdr:spPr>
        <a:xfrm>
          <a:off x="1603901" y="7258575"/>
          <a:ext cx="2699283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CxnSpPr/>
      </xdr:nvCxnSpPr>
      <xdr:spPr>
        <a:xfrm>
          <a:off x="1598082" y="715009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177803</xdr:colOff>
      <xdr:row>39</xdr:row>
      <xdr:rowOff>71967</xdr:rowOff>
    </xdr:from>
    <xdr:to>
      <xdr:col>22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CxnSpPr/>
      </xdr:nvCxnSpPr>
      <xdr:spPr>
        <a:xfrm>
          <a:off x="4311653" y="714904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10</xdr:row>
      <xdr:rowOff>5603</xdr:rowOff>
    </xdr:from>
    <xdr:to>
      <xdr:col>25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CxnSpPr/>
      </xdr:nvCxnSpPr>
      <xdr:spPr>
        <a:xfrm flipH="1" flipV="1">
          <a:off x="4777628" y="1834403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28575</xdr:rowOff>
    </xdr:from>
    <xdr:to>
      <xdr:col>14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CxnSpPr/>
      </xdr:nvCxnSpPr>
      <xdr:spPr>
        <a:xfrm>
          <a:off x="2333625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179972</xdr:colOff>
      <xdr:row>1</xdr:row>
      <xdr:rowOff>112568</xdr:rowOff>
    </xdr:from>
    <xdr:to>
      <xdr:col>12</xdr:col>
      <xdr:colOff>177511</xdr:colOff>
      <xdr:row>1</xdr:row>
      <xdr:rowOff>114802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CxnSpPr/>
      </xdr:nvCxnSpPr>
      <xdr:spPr>
        <a:xfrm flipV="1">
          <a:off x="1599197" y="303068"/>
          <a:ext cx="90241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8</xdr:row>
      <xdr:rowOff>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CxnSpPr/>
      </xdr:nvCxnSpPr>
      <xdr:spPr>
        <a:xfrm flipV="1">
          <a:off x="1781175" y="733425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179972</xdr:colOff>
      <xdr:row>1</xdr:row>
      <xdr:rowOff>112568</xdr:rowOff>
    </xdr:from>
    <xdr:to>
      <xdr:col>17</xdr:col>
      <xdr:colOff>177511</xdr:colOff>
      <xdr:row>1</xdr:row>
      <xdr:rowOff>114802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CxnSpPr/>
      </xdr:nvCxnSpPr>
      <xdr:spPr>
        <a:xfrm flipV="1">
          <a:off x="2504072" y="303068"/>
          <a:ext cx="90241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179972</xdr:colOff>
      <xdr:row>1</xdr:row>
      <xdr:rowOff>112568</xdr:rowOff>
    </xdr:from>
    <xdr:to>
      <xdr:col>22</xdr:col>
      <xdr:colOff>177511</xdr:colOff>
      <xdr:row>1</xdr:row>
      <xdr:rowOff>114802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CxnSpPr/>
      </xdr:nvCxnSpPr>
      <xdr:spPr>
        <a:xfrm flipV="1">
          <a:off x="3408947" y="303068"/>
          <a:ext cx="90241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6</xdr:row>
      <xdr:rowOff>38101</xdr:rowOff>
    </xdr:from>
    <xdr:to>
      <xdr:col>17</xdr:col>
      <xdr:colOff>161925</xdr:colOff>
      <xdr:row>14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CxnSpPr/>
      </xdr:nvCxnSpPr>
      <xdr:spPr>
        <a:xfrm flipV="1">
          <a:off x="2714625" y="1143001"/>
          <a:ext cx="676275" cy="15239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</xdr:row>
      <xdr:rowOff>28575</xdr:rowOff>
    </xdr:from>
    <xdr:to>
      <xdr:col>19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3238500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 flipV="1">
          <a:off x="705714" y="733425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 flipH="1" flipV="1">
          <a:off x="1143000" y="110490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>
        <a:xfrm flipH="1" flipV="1">
          <a:off x="4046205" y="1279529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/>
      </xdr:nvCxnSpPr>
      <xdr:spPr>
        <a:xfrm flipV="1">
          <a:off x="4048125" y="2377680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22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CxnSpPr/>
      </xdr:nvCxnSpPr>
      <xdr:spPr>
        <a:xfrm>
          <a:off x="1603901" y="7258575"/>
          <a:ext cx="2699283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CxnSpPr/>
      </xdr:nvCxnSpPr>
      <xdr:spPr>
        <a:xfrm>
          <a:off x="1598082" y="715009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177803</xdr:colOff>
      <xdr:row>39</xdr:row>
      <xdr:rowOff>71967</xdr:rowOff>
    </xdr:from>
    <xdr:to>
      <xdr:col>22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CxnSpPr/>
      </xdr:nvCxnSpPr>
      <xdr:spPr>
        <a:xfrm>
          <a:off x="4311653" y="714904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10</xdr:row>
      <xdr:rowOff>5603</xdr:rowOff>
    </xdr:from>
    <xdr:to>
      <xdr:col>25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CxnSpPr/>
      </xdr:nvCxnSpPr>
      <xdr:spPr>
        <a:xfrm flipH="1" flipV="1">
          <a:off x="4777628" y="1834403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28575</xdr:rowOff>
    </xdr:from>
    <xdr:to>
      <xdr:col>14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CxnSpPr/>
      </xdr:nvCxnSpPr>
      <xdr:spPr>
        <a:xfrm>
          <a:off x="2333625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179972</xdr:colOff>
      <xdr:row>1</xdr:row>
      <xdr:rowOff>112568</xdr:rowOff>
    </xdr:from>
    <xdr:to>
      <xdr:col>12</xdr:col>
      <xdr:colOff>177511</xdr:colOff>
      <xdr:row>1</xdr:row>
      <xdr:rowOff>114802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CxnSpPr/>
      </xdr:nvCxnSpPr>
      <xdr:spPr>
        <a:xfrm flipV="1">
          <a:off x="1599197" y="303068"/>
          <a:ext cx="902414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3326</xdr:colOff>
      <xdr:row>1</xdr:row>
      <xdr:rowOff>113434</xdr:rowOff>
    </xdr:from>
    <xdr:to>
      <xdr:col>18</xdr:col>
      <xdr:colOff>866</xdr:colOff>
      <xdr:row>1</xdr:row>
      <xdr:rowOff>115668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CxnSpPr/>
      </xdr:nvCxnSpPr>
      <xdr:spPr>
        <a:xfrm flipV="1">
          <a:off x="2508401" y="303934"/>
          <a:ext cx="902415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181707</xdr:colOff>
      <xdr:row>1</xdr:row>
      <xdr:rowOff>109972</xdr:rowOff>
    </xdr:from>
    <xdr:to>
      <xdr:col>22</xdr:col>
      <xdr:colOff>179247</xdr:colOff>
      <xdr:row>1</xdr:row>
      <xdr:rowOff>112206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CxnSpPr/>
      </xdr:nvCxnSpPr>
      <xdr:spPr>
        <a:xfrm flipV="1">
          <a:off x="3410682" y="300472"/>
          <a:ext cx="902415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9525</xdr:rowOff>
    </xdr:from>
    <xdr:to>
      <xdr:col>9</xdr:col>
      <xdr:colOff>0</xdr:colOff>
      <xdr:row>8</xdr:row>
      <xdr:rowOff>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CxnSpPr/>
      </xdr:nvCxnSpPr>
      <xdr:spPr>
        <a:xfrm flipV="1">
          <a:off x="1781175" y="742950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38100</xdr:colOff>
      <xdr:row>33</xdr:row>
      <xdr:rowOff>95250</xdr:rowOff>
    </xdr:from>
    <xdr:to>
      <xdr:col>31</xdr:col>
      <xdr:colOff>609600</xdr:colOff>
      <xdr:row>36</xdr:row>
      <xdr:rowOff>96110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C8B980-D304-7621-224D-F2FE27B60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6076950"/>
          <a:ext cx="1419225" cy="5437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228600</xdr:colOff>
      <xdr:row>33</xdr:row>
      <xdr:rowOff>95250</xdr:rowOff>
    </xdr:from>
    <xdr:to>
      <xdr:col>30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6067425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9525</xdr:colOff>
      <xdr:row>3</xdr:row>
      <xdr:rowOff>28575</xdr:rowOff>
    </xdr:from>
    <xdr:to>
      <xdr:col>16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2695575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 flipV="1">
          <a:off x="710044" y="727364"/>
          <a:ext cx="0" cy="1629353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>
        <a:xfrm flipH="1" flipV="1">
          <a:off x="1143000" y="108585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93330</xdr:colOff>
      <xdr:row>6</xdr:row>
      <xdr:rowOff>174629</xdr:rowOff>
    </xdr:from>
    <xdr:to>
      <xdr:col>20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CxnSpPr/>
      </xdr:nvCxnSpPr>
      <xdr:spPr>
        <a:xfrm flipH="1" flipV="1">
          <a:off x="3865230" y="127000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13</xdr:row>
      <xdr:rowOff>5955</xdr:rowOff>
    </xdr:from>
    <xdr:to>
      <xdr:col>20</xdr:col>
      <xdr:colOff>101205</xdr:colOff>
      <xdr:row>37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CxnSpPr/>
      </xdr:nvCxnSpPr>
      <xdr:spPr>
        <a:xfrm flipV="1">
          <a:off x="3470672" y="2327674"/>
          <a:ext cx="5955" cy="42802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21</xdr:col>
      <xdr:colOff>169334</xdr:colOff>
      <xdr:row>40</xdr:row>
      <xdr:rowOff>5291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CxnSpPr/>
      </xdr:nvCxnSpPr>
      <xdr:spPr>
        <a:xfrm>
          <a:off x="1614292" y="7274161"/>
          <a:ext cx="2165883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CxnSpPr/>
      </xdr:nvCxnSpPr>
      <xdr:spPr>
        <a:xfrm>
          <a:off x="1607607" y="713104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177803</xdr:colOff>
      <xdr:row>39</xdr:row>
      <xdr:rowOff>71967</xdr:rowOff>
    </xdr:from>
    <xdr:to>
      <xdr:col>21</xdr:col>
      <xdr:colOff>177803</xdr:colOff>
      <xdr:row>40</xdr:row>
      <xdr:rowOff>87841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CxnSpPr/>
      </xdr:nvCxnSpPr>
      <xdr:spPr>
        <a:xfrm>
          <a:off x="3778253" y="712999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103194</xdr:colOff>
      <xdr:row>10</xdr:row>
      <xdr:rowOff>176213</xdr:rowOff>
    </xdr:from>
    <xdr:to>
      <xdr:col>24</xdr:col>
      <xdr:colOff>107957</xdr:colOff>
      <xdr:row>37</xdr:row>
      <xdr:rowOff>4764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CxnSpPr/>
      </xdr:nvCxnSpPr>
      <xdr:spPr>
        <a:xfrm flipH="1" flipV="1">
          <a:off x="4266413" y="2001838"/>
          <a:ext cx="4763" cy="475773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1</xdr:row>
      <xdr:rowOff>95250</xdr:rowOff>
    </xdr:from>
    <xdr:to>
      <xdr:col>11</xdr:col>
      <xdr:colOff>2381</xdr:colOff>
      <xdr:row>1</xdr:row>
      <xdr:rowOff>97631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CxnSpPr/>
      </xdr:nvCxnSpPr>
      <xdr:spPr>
        <a:xfrm>
          <a:off x="1604963" y="276225"/>
          <a:ext cx="540543" cy="238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</xdr:row>
      <xdr:rowOff>114300</xdr:rowOff>
    </xdr:from>
    <xdr:to>
      <xdr:col>22</xdr:col>
      <xdr:colOff>3922</xdr:colOff>
      <xdr:row>1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CxnSpPr/>
      </xdr:nvCxnSpPr>
      <xdr:spPr>
        <a:xfrm>
          <a:off x="2876550" y="295275"/>
          <a:ext cx="12612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28575</xdr:rowOff>
    </xdr:from>
    <xdr:to>
      <xdr:col>9</xdr:col>
      <xdr:colOff>0</xdr:colOff>
      <xdr:row>8</xdr:row>
      <xdr:rowOff>28577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CxnSpPr/>
      </xdr:nvCxnSpPr>
      <xdr:spPr>
        <a:xfrm flipV="1">
          <a:off x="1781175" y="752475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228600</xdr:colOff>
      <xdr:row>33</xdr:row>
      <xdr:rowOff>95250</xdr:rowOff>
    </xdr:from>
    <xdr:to>
      <xdr:col>30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6076950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9525</xdr:colOff>
      <xdr:row>3</xdr:row>
      <xdr:rowOff>28575</xdr:rowOff>
    </xdr:from>
    <xdr:to>
      <xdr:col>16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2695575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181839</xdr:colOff>
      <xdr:row>4</xdr:row>
      <xdr:rowOff>0</xdr:rowOff>
    </xdr:from>
    <xdr:to>
      <xdr:col>2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 flipV="1">
          <a:off x="705714" y="723900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>
        <a:xfrm flipH="1" flipV="1">
          <a:off x="1143000" y="1095375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93330</xdr:colOff>
      <xdr:row>6</xdr:row>
      <xdr:rowOff>174629</xdr:rowOff>
    </xdr:from>
    <xdr:to>
      <xdr:col>20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CxnSpPr/>
      </xdr:nvCxnSpPr>
      <xdr:spPr>
        <a:xfrm flipH="1" flipV="1">
          <a:off x="3865230" y="127000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13</xdr:row>
      <xdr:rowOff>5955</xdr:rowOff>
    </xdr:from>
    <xdr:to>
      <xdr:col>20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CxnSpPr/>
      </xdr:nvCxnSpPr>
      <xdr:spPr>
        <a:xfrm flipV="1">
          <a:off x="3867150" y="2368155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</xdr:colOff>
      <xdr:row>40</xdr:row>
      <xdr:rowOff>525</xdr:rowOff>
    </xdr:from>
    <xdr:to>
      <xdr:col>21</xdr:col>
      <xdr:colOff>169334</xdr:colOff>
      <xdr:row>40</xdr:row>
      <xdr:rowOff>5291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CxnSpPr/>
      </xdr:nvCxnSpPr>
      <xdr:spPr>
        <a:xfrm>
          <a:off x="1603901" y="7249050"/>
          <a:ext cx="2518308" cy="476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178857</xdr:colOff>
      <xdr:row>39</xdr:row>
      <xdr:rowOff>73024</xdr:rowOff>
    </xdr:from>
    <xdr:to>
      <xdr:col>7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CxnSpPr/>
      </xdr:nvCxnSpPr>
      <xdr:spPr>
        <a:xfrm>
          <a:off x="1598082" y="7140574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177803</xdr:colOff>
      <xdr:row>39</xdr:row>
      <xdr:rowOff>71967</xdr:rowOff>
    </xdr:from>
    <xdr:to>
      <xdr:col>21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CxnSpPr/>
      </xdr:nvCxnSpPr>
      <xdr:spPr>
        <a:xfrm>
          <a:off x="4130678" y="7139517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103194</xdr:colOff>
      <xdr:row>10</xdr:row>
      <xdr:rowOff>176213</xdr:rowOff>
    </xdr:from>
    <xdr:to>
      <xdr:col>24</xdr:col>
      <xdr:colOff>107957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CxnSpPr/>
      </xdr:nvCxnSpPr>
      <xdr:spPr>
        <a:xfrm flipH="1" flipV="1">
          <a:off x="4598994" y="1995488"/>
          <a:ext cx="4763" cy="47148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1</xdr:row>
      <xdr:rowOff>95250</xdr:rowOff>
    </xdr:from>
    <xdr:to>
      <xdr:col>11</xdr:col>
      <xdr:colOff>2381</xdr:colOff>
      <xdr:row>1</xdr:row>
      <xdr:rowOff>97631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CxnSpPr/>
      </xdr:nvCxnSpPr>
      <xdr:spPr>
        <a:xfrm>
          <a:off x="1604963" y="276225"/>
          <a:ext cx="540543" cy="238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</xdr:row>
      <xdr:rowOff>114300</xdr:rowOff>
    </xdr:from>
    <xdr:to>
      <xdr:col>22</xdr:col>
      <xdr:colOff>3922</xdr:colOff>
      <xdr:row>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CxnSpPr/>
      </xdr:nvCxnSpPr>
      <xdr:spPr>
        <a:xfrm>
          <a:off x="2876550" y="295275"/>
          <a:ext cx="126122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7</xdr:row>
      <xdr:rowOff>171452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CxnSpPr/>
      </xdr:nvCxnSpPr>
      <xdr:spPr>
        <a:xfrm flipV="1">
          <a:off x="1781175" y="723900"/>
          <a:ext cx="0" cy="733427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228600</xdr:colOff>
      <xdr:row>33</xdr:row>
      <xdr:rowOff>95250</xdr:rowOff>
    </xdr:from>
    <xdr:to>
      <xdr:col>32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6086475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9525</xdr:colOff>
      <xdr:row>3</xdr:row>
      <xdr:rowOff>28575</xdr:rowOff>
    </xdr:from>
    <xdr:to>
      <xdr:col>23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3940752" y="582757"/>
          <a:ext cx="540761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181839</xdr:colOff>
      <xdr:row>4</xdr:row>
      <xdr:rowOff>0</xdr:rowOff>
    </xdr:from>
    <xdr:to>
      <xdr:col>1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>
        <a:xfrm flipV="1">
          <a:off x="705714" y="733425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6</xdr:row>
      <xdr:rowOff>0</xdr:rowOff>
    </xdr:from>
    <xdr:to>
      <xdr:col>3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CxnSpPr/>
      </xdr:nvCxnSpPr>
      <xdr:spPr>
        <a:xfrm flipH="1" flipV="1">
          <a:off x="1143000" y="110490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93330</xdr:colOff>
      <xdr:row>6</xdr:row>
      <xdr:rowOff>174629</xdr:rowOff>
    </xdr:from>
    <xdr:to>
      <xdr:col>21</xdr:col>
      <xdr:colOff>101203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CxnSpPr/>
      </xdr:nvCxnSpPr>
      <xdr:spPr>
        <a:xfrm flipH="1" flipV="1">
          <a:off x="4046205" y="1279529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CxnSpPr/>
      </xdr:nvCxnSpPr>
      <xdr:spPr>
        <a:xfrm flipV="1">
          <a:off x="4048125" y="2377680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178593</xdr:rowOff>
    </xdr:from>
    <xdr:to>
      <xdr:col>23</xdr:col>
      <xdr:colOff>178593</xdr:colOff>
      <xdr:row>39</xdr:row>
      <xdr:rowOff>178593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CxnSpPr/>
      </xdr:nvCxnSpPr>
      <xdr:spPr>
        <a:xfrm>
          <a:off x="1232297" y="7167562"/>
          <a:ext cx="321468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178857</xdr:colOff>
      <xdr:row>39</xdr:row>
      <xdr:rowOff>73024</xdr:rowOff>
    </xdr:from>
    <xdr:to>
      <xdr:col>5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CxnSpPr/>
      </xdr:nvCxnSpPr>
      <xdr:spPr>
        <a:xfrm>
          <a:off x="1598082" y="715009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177803</xdr:colOff>
      <xdr:row>39</xdr:row>
      <xdr:rowOff>71967</xdr:rowOff>
    </xdr:from>
    <xdr:to>
      <xdr:col>23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CxnSpPr/>
      </xdr:nvCxnSpPr>
      <xdr:spPr>
        <a:xfrm>
          <a:off x="4311653" y="714904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100853</xdr:colOff>
      <xdr:row>10</xdr:row>
      <xdr:rowOff>5603</xdr:rowOff>
    </xdr:from>
    <xdr:to>
      <xdr:col>26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CxnSpPr/>
      </xdr:nvCxnSpPr>
      <xdr:spPr>
        <a:xfrm flipH="1" flipV="1">
          <a:off x="4777628" y="1834403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</xdr:row>
      <xdr:rowOff>28575</xdr:rowOff>
    </xdr:from>
    <xdr:to>
      <xdr:col>10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CxnSpPr/>
      </xdr:nvCxnSpPr>
      <xdr:spPr>
        <a:xfrm>
          <a:off x="1758661" y="582757"/>
          <a:ext cx="35892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11906</xdr:colOff>
      <xdr:row>1</xdr:row>
      <xdr:rowOff>113109</xdr:rowOff>
    </xdr:from>
    <xdr:to>
      <xdr:col>9</xdr:col>
      <xdr:colOff>11907</xdr:colOff>
      <xdr:row>1</xdr:row>
      <xdr:rowOff>113110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CxnSpPr/>
      </xdr:nvCxnSpPr>
      <xdr:spPr>
        <a:xfrm>
          <a:off x="1244203" y="303609"/>
          <a:ext cx="535782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3326</xdr:colOff>
      <xdr:row>1</xdr:row>
      <xdr:rowOff>113434</xdr:rowOff>
    </xdr:from>
    <xdr:to>
      <xdr:col>18</xdr:col>
      <xdr:colOff>866</xdr:colOff>
      <xdr:row>1</xdr:row>
      <xdr:rowOff>115668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CxnSpPr/>
      </xdr:nvCxnSpPr>
      <xdr:spPr>
        <a:xfrm flipV="1">
          <a:off x="2508401" y="303934"/>
          <a:ext cx="902415" cy="223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28575</xdr:rowOff>
    </xdr:from>
    <xdr:to>
      <xdr:col>13</xdr:col>
      <xdr:colOff>4763</xdr:colOff>
      <xdr:row>3</xdr:row>
      <xdr:rowOff>28575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CxnSpPr/>
      </xdr:nvCxnSpPr>
      <xdr:spPr>
        <a:xfrm>
          <a:off x="2304184" y="582757"/>
          <a:ext cx="35892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</xdr:row>
      <xdr:rowOff>19050</xdr:rowOff>
    </xdr:from>
    <xdr:to>
      <xdr:col>18</xdr:col>
      <xdr:colOff>176213</xdr:colOff>
      <xdr:row>3</xdr:row>
      <xdr:rowOff>19050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CxnSpPr/>
      </xdr:nvCxnSpPr>
      <xdr:spPr>
        <a:xfrm>
          <a:off x="3385705" y="573232"/>
          <a:ext cx="3580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</xdr:row>
      <xdr:rowOff>110727</xdr:rowOff>
    </xdr:from>
    <xdr:to>
      <xdr:col>12</xdr:col>
      <xdr:colOff>9526</xdr:colOff>
      <xdr:row>1</xdr:row>
      <xdr:rowOff>110728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CxnSpPr/>
      </xdr:nvCxnSpPr>
      <xdr:spPr>
        <a:xfrm>
          <a:off x="1933575" y="301227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</xdr:colOff>
      <xdr:row>1</xdr:row>
      <xdr:rowOff>110727</xdr:rowOff>
    </xdr:from>
    <xdr:to>
      <xdr:col>21</xdr:col>
      <xdr:colOff>3572</xdr:colOff>
      <xdr:row>1</xdr:row>
      <xdr:rowOff>110728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CxnSpPr/>
      </xdr:nvCxnSpPr>
      <xdr:spPr>
        <a:xfrm>
          <a:off x="3378993" y="301227"/>
          <a:ext cx="535782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</xdr:colOff>
      <xdr:row>1</xdr:row>
      <xdr:rowOff>108345</xdr:rowOff>
    </xdr:from>
    <xdr:to>
      <xdr:col>24</xdr:col>
      <xdr:colOff>1191</xdr:colOff>
      <xdr:row>1</xdr:row>
      <xdr:rowOff>108346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CxnSpPr/>
      </xdr:nvCxnSpPr>
      <xdr:spPr>
        <a:xfrm>
          <a:off x="3912393" y="298845"/>
          <a:ext cx="535782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228600</xdr:colOff>
      <xdr:row>33</xdr:row>
      <xdr:rowOff>95250</xdr:rowOff>
    </xdr:from>
    <xdr:to>
      <xdr:col>32</xdr:col>
      <xdr:colOff>504825</xdr:colOff>
      <xdr:row>36</xdr:row>
      <xdr:rowOff>104775</xdr:rowOff>
    </xdr:to>
    <xdr:pic>
      <xdr:nvPicPr>
        <xdr:cNvPr id="2" name="Picture 1" descr="Upwardor_Signature-logo-150px (2)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6086475"/>
          <a:ext cx="108585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9525</xdr:colOff>
      <xdr:row>3</xdr:row>
      <xdr:rowOff>28575</xdr:rowOff>
    </xdr:from>
    <xdr:to>
      <xdr:col>23</xdr:col>
      <xdr:colOff>4763</xdr:colOff>
      <xdr:row>3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3924300" y="581025"/>
          <a:ext cx="53816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181839</xdr:colOff>
      <xdr:row>4</xdr:row>
      <xdr:rowOff>0</xdr:rowOff>
    </xdr:from>
    <xdr:to>
      <xdr:col>1</xdr:col>
      <xdr:colOff>181839</xdr:colOff>
      <xdr:row>12</xdr:row>
      <xdr:rowOff>174626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 flipV="1">
          <a:off x="667614" y="733425"/>
          <a:ext cx="0" cy="163195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6</xdr:row>
      <xdr:rowOff>0</xdr:rowOff>
    </xdr:from>
    <xdr:to>
      <xdr:col>3</xdr:col>
      <xdr:colOff>76201</xdr:colOff>
      <xdr:row>37</xdr:row>
      <xdr:rowOff>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>
        <a:xfrm flipH="1" flipV="1">
          <a:off x="923925" y="1104900"/>
          <a:ext cx="1" cy="561022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179055</xdr:colOff>
      <xdr:row>6</xdr:row>
      <xdr:rowOff>174629</xdr:rowOff>
    </xdr:from>
    <xdr:to>
      <xdr:col>21</xdr:col>
      <xdr:colOff>5953</xdr:colOff>
      <xdr:row>12</xdr:row>
      <xdr:rowOff>172641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CxnSpPr/>
      </xdr:nvCxnSpPr>
      <xdr:spPr>
        <a:xfrm flipH="1" flipV="1">
          <a:off x="4093830" y="1289054"/>
          <a:ext cx="7873" cy="1083862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13</xdr:row>
      <xdr:rowOff>5955</xdr:rowOff>
    </xdr:from>
    <xdr:to>
      <xdr:col>21</xdr:col>
      <xdr:colOff>101205</xdr:colOff>
      <xdr:row>37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CxnSpPr/>
      </xdr:nvCxnSpPr>
      <xdr:spPr>
        <a:xfrm flipV="1">
          <a:off x="4191000" y="2377680"/>
          <a:ext cx="5955" cy="43374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178593</xdr:rowOff>
    </xdr:from>
    <xdr:to>
      <xdr:col>23</xdr:col>
      <xdr:colOff>178593</xdr:colOff>
      <xdr:row>39</xdr:row>
      <xdr:rowOff>178593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CxnSpPr/>
      </xdr:nvCxnSpPr>
      <xdr:spPr>
        <a:xfrm>
          <a:off x="1381125" y="7255668"/>
          <a:ext cx="325516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178857</xdr:colOff>
      <xdr:row>39</xdr:row>
      <xdr:rowOff>73024</xdr:rowOff>
    </xdr:from>
    <xdr:to>
      <xdr:col>5</xdr:col>
      <xdr:colOff>178857</xdr:colOff>
      <xdr:row>40</xdr:row>
      <xdr:rowOff>88898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CxnSpPr/>
      </xdr:nvCxnSpPr>
      <xdr:spPr>
        <a:xfrm>
          <a:off x="1379007" y="7150099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177803</xdr:colOff>
      <xdr:row>39</xdr:row>
      <xdr:rowOff>71967</xdr:rowOff>
    </xdr:from>
    <xdr:to>
      <xdr:col>23</xdr:col>
      <xdr:colOff>177803</xdr:colOff>
      <xdr:row>40</xdr:row>
      <xdr:rowOff>87841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CxnSpPr/>
      </xdr:nvCxnSpPr>
      <xdr:spPr>
        <a:xfrm>
          <a:off x="4635503" y="7149042"/>
          <a:ext cx="0" cy="1968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100853</xdr:colOff>
      <xdr:row>10</xdr:row>
      <xdr:rowOff>5603</xdr:rowOff>
    </xdr:from>
    <xdr:to>
      <xdr:col>26</xdr:col>
      <xdr:colOff>107959</xdr:colOff>
      <xdr:row>37</xdr:row>
      <xdr:rowOff>4764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CxnSpPr/>
      </xdr:nvCxnSpPr>
      <xdr:spPr>
        <a:xfrm flipH="1" flipV="1">
          <a:off x="5101478" y="1834403"/>
          <a:ext cx="7106" cy="48854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</xdr:row>
      <xdr:rowOff>28575</xdr:rowOff>
    </xdr:from>
    <xdr:to>
      <xdr:col>10</xdr:col>
      <xdr:colOff>4763</xdr:colOff>
      <xdr:row>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CxnSpPr/>
      </xdr:nvCxnSpPr>
      <xdr:spPr>
        <a:xfrm>
          <a:off x="1752600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11906</xdr:colOff>
      <xdr:row>1</xdr:row>
      <xdr:rowOff>113109</xdr:rowOff>
    </xdr:from>
    <xdr:to>
      <xdr:col>9</xdr:col>
      <xdr:colOff>11907</xdr:colOff>
      <xdr:row>1</xdr:row>
      <xdr:rowOff>113110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CxnSpPr/>
      </xdr:nvCxnSpPr>
      <xdr:spPr>
        <a:xfrm>
          <a:off x="1393031" y="303609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28575</xdr:rowOff>
    </xdr:from>
    <xdr:to>
      <xdr:col>13</xdr:col>
      <xdr:colOff>4763</xdr:colOff>
      <xdr:row>3</xdr:row>
      <xdr:rowOff>28575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CxnSpPr/>
      </xdr:nvCxnSpPr>
      <xdr:spPr>
        <a:xfrm>
          <a:off x="2295525" y="581025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</xdr:row>
      <xdr:rowOff>19050</xdr:rowOff>
    </xdr:from>
    <xdr:to>
      <xdr:col>18</xdr:col>
      <xdr:colOff>176213</xdr:colOff>
      <xdr:row>3</xdr:row>
      <xdr:rowOff>19050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CxnSpPr/>
      </xdr:nvCxnSpPr>
      <xdr:spPr>
        <a:xfrm>
          <a:off x="3371850" y="571500"/>
          <a:ext cx="35718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</xdr:row>
      <xdr:rowOff>110727</xdr:rowOff>
    </xdr:from>
    <xdr:to>
      <xdr:col>12</xdr:col>
      <xdr:colOff>9526</xdr:colOff>
      <xdr:row>1</xdr:row>
      <xdr:rowOff>110728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CxnSpPr/>
      </xdr:nvCxnSpPr>
      <xdr:spPr>
        <a:xfrm>
          <a:off x="1933575" y="301227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</xdr:colOff>
      <xdr:row>1</xdr:row>
      <xdr:rowOff>110727</xdr:rowOff>
    </xdr:from>
    <xdr:to>
      <xdr:col>21</xdr:col>
      <xdr:colOff>3572</xdr:colOff>
      <xdr:row>1</xdr:row>
      <xdr:rowOff>110728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CxnSpPr/>
      </xdr:nvCxnSpPr>
      <xdr:spPr>
        <a:xfrm>
          <a:off x="3556396" y="301227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</xdr:colOff>
      <xdr:row>1</xdr:row>
      <xdr:rowOff>108345</xdr:rowOff>
    </xdr:from>
    <xdr:to>
      <xdr:col>24</xdr:col>
      <xdr:colOff>1191</xdr:colOff>
      <xdr:row>1</xdr:row>
      <xdr:rowOff>108346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CxnSpPr/>
      </xdr:nvCxnSpPr>
      <xdr:spPr>
        <a:xfrm>
          <a:off x="4096940" y="298845"/>
          <a:ext cx="542926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3</xdr:row>
      <xdr:rowOff>28575</xdr:rowOff>
    </xdr:from>
    <xdr:to>
      <xdr:col>16</xdr:col>
      <xdr:colOff>4763</xdr:colOff>
      <xdr:row>3</xdr:row>
      <xdr:rowOff>28575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CxnSpPr/>
      </xdr:nvCxnSpPr>
      <xdr:spPr>
        <a:xfrm>
          <a:off x="2304184" y="582757"/>
          <a:ext cx="35892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171443</xdr:colOff>
      <xdr:row>1</xdr:row>
      <xdr:rowOff>110727</xdr:rowOff>
    </xdr:from>
    <xdr:to>
      <xdr:col>14</xdr:col>
      <xdr:colOff>171445</xdr:colOff>
      <xdr:row>1</xdr:row>
      <xdr:rowOff>110728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CxnSpPr/>
      </xdr:nvCxnSpPr>
      <xdr:spPr>
        <a:xfrm>
          <a:off x="2446453" y="301227"/>
          <a:ext cx="538530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177297</xdr:colOff>
      <xdr:row>1</xdr:row>
      <xdr:rowOff>109255</xdr:rowOff>
    </xdr:from>
    <xdr:to>
      <xdr:col>17</xdr:col>
      <xdr:colOff>177298</xdr:colOff>
      <xdr:row>1</xdr:row>
      <xdr:rowOff>109256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CxnSpPr/>
      </xdr:nvCxnSpPr>
      <xdr:spPr>
        <a:xfrm>
          <a:off x="2990835" y="299755"/>
          <a:ext cx="538530" cy="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fedf1078eed1560/Open%20DC/Hardware%20Box%20DATA.xlsx" TargetMode="External"/><Relationship Id="rId1" Type="http://schemas.openxmlformats.org/officeDocument/2006/relationships/externalLinkPath" Target="/efedf1078eed1560/Open%20DC/Hardware%20Box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dware Box"/>
      <sheetName val="Hardware Box Pricing Calculator"/>
      <sheetName val="High Lift"/>
    </sheetNames>
    <sheetDataSet>
      <sheetData sheetId="0">
        <row r="3">
          <cell r="A3" t="str">
            <v>Sample</v>
          </cell>
          <cell r="D3">
            <v>9999</v>
          </cell>
          <cell r="E3" t="str">
            <v>1/1</v>
          </cell>
        </row>
        <row r="5">
          <cell r="E5">
            <v>10</v>
          </cell>
        </row>
        <row r="6">
          <cell r="E6">
            <v>10</v>
          </cell>
        </row>
        <row r="7">
          <cell r="F7">
            <v>3</v>
          </cell>
        </row>
        <row r="11">
          <cell r="E11">
            <v>4</v>
          </cell>
        </row>
        <row r="12">
          <cell r="E12">
            <v>0</v>
          </cell>
        </row>
        <row r="13">
          <cell r="E13">
            <v>2</v>
          </cell>
        </row>
        <row r="14">
          <cell r="E14">
            <v>2</v>
          </cell>
        </row>
        <row r="15">
          <cell r="E15">
            <v>2</v>
          </cell>
        </row>
        <row r="16">
          <cell r="E16">
            <v>2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2</v>
          </cell>
        </row>
        <row r="25">
          <cell r="E25">
            <v>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8</v>
          </cell>
        </row>
        <row r="30">
          <cell r="E30">
            <v>4</v>
          </cell>
        </row>
        <row r="31">
          <cell r="E31">
            <v>1</v>
          </cell>
        </row>
        <row r="32">
          <cell r="E32">
            <v>88</v>
          </cell>
        </row>
        <row r="33">
          <cell r="E33">
            <v>5</v>
          </cell>
        </row>
        <row r="35">
          <cell r="E35">
            <v>2</v>
          </cell>
        </row>
        <row r="36">
          <cell r="E36">
            <v>2</v>
          </cell>
        </row>
        <row r="37">
          <cell r="E37">
            <v>2</v>
          </cell>
        </row>
        <row r="38">
          <cell r="E38">
            <v>2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"/>
  <sheetViews>
    <sheetView workbookViewId="0">
      <selection activeCell="Q11" sqref="Q11"/>
    </sheetView>
  </sheetViews>
  <sheetFormatPr defaultColWidth="3.7109375" defaultRowHeight="15"/>
  <sheetData>
    <row r="2" spans="1:9">
      <c r="A2" s="658" t="s">
        <v>0</v>
      </c>
      <c r="B2" s="658"/>
      <c r="C2" s="658"/>
      <c r="D2" s="506">
        <v>7</v>
      </c>
      <c r="E2" s="507">
        <v>8</v>
      </c>
      <c r="F2" s="74" t="s">
        <v>1</v>
      </c>
      <c r="G2" s="506">
        <v>7</v>
      </c>
      <c r="H2" s="507">
        <v>11</v>
      </c>
      <c r="I2" s="74" t="s">
        <v>2</v>
      </c>
    </row>
    <row r="3" spans="1:9">
      <c r="H3" s="83"/>
    </row>
  </sheetData>
  <mergeCells count="1">
    <mergeCell ref="A2:C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'Data Tables'!$A$2:$A$12</xm:f>
          </x14:formula1>
          <xm:sqref>A2:C2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>
      <selection activeCell="E1" sqref="E1"/>
    </sheetView>
  </sheetViews>
  <sheetFormatPr defaultRowHeight="15"/>
  <cols>
    <col min="1" max="31" width="4.85546875" customWidth="1"/>
  </cols>
  <sheetData>
    <row r="1" spans="1:16">
      <c r="A1" s="659" t="s">
        <v>3</v>
      </c>
      <c r="B1" s="659"/>
      <c r="C1" s="659"/>
      <c r="D1" s="659"/>
      <c r="E1" s="508">
        <v>16</v>
      </c>
      <c r="F1" s="509">
        <v>2</v>
      </c>
      <c r="G1" s="25" t="s">
        <v>4</v>
      </c>
      <c r="H1" s="508">
        <v>14</v>
      </c>
      <c r="I1" s="509">
        <v>2</v>
      </c>
      <c r="J1" t="s">
        <v>5</v>
      </c>
    </row>
    <row r="2" spans="1:16">
      <c r="A2" s="8"/>
      <c r="B2" s="660" t="s">
        <v>6</v>
      </c>
      <c r="C2" s="660"/>
      <c r="D2" s="660"/>
      <c r="E2" s="8"/>
      <c r="F2" s="661" t="s">
        <v>7</v>
      </c>
      <c r="G2" s="660"/>
      <c r="H2" s="660"/>
    </row>
    <row r="3" spans="1:16">
      <c r="A3" s="662" t="s">
        <v>8</v>
      </c>
      <c r="B3" s="662"/>
      <c r="C3" s="662"/>
      <c r="D3" s="662"/>
      <c r="E3" s="662"/>
      <c r="F3" s="662"/>
      <c r="G3" s="662"/>
      <c r="H3" s="662"/>
      <c r="I3" s="510" t="s">
        <v>9</v>
      </c>
      <c r="J3" s="8"/>
      <c r="K3" s="8"/>
      <c r="L3" s="8"/>
      <c r="M3" s="8"/>
      <c r="N3" s="8"/>
      <c r="O3" s="509">
        <v>3</v>
      </c>
      <c r="P3" t="s">
        <v>10</v>
      </c>
    </row>
    <row r="4" spans="1:16">
      <c r="A4" s="663" t="s">
        <v>11</v>
      </c>
      <c r="B4" s="663"/>
      <c r="C4" s="508"/>
      <c r="D4" s="509"/>
    </row>
    <row r="5" spans="1:16">
      <c r="A5" s="664">
        <v>1.25</v>
      </c>
      <c r="B5" s="665"/>
      <c r="C5" s="662" t="s">
        <v>12</v>
      </c>
      <c r="D5" s="662"/>
      <c r="E5" s="662"/>
    </row>
    <row r="6" spans="1:16">
      <c r="A6" s="662" t="s">
        <v>13</v>
      </c>
      <c r="B6" s="662"/>
      <c r="C6" s="662"/>
      <c r="D6" s="662"/>
      <c r="E6" t="s">
        <v>14</v>
      </c>
      <c r="F6" s="666" t="s">
        <v>15</v>
      </c>
      <c r="G6" s="667"/>
    </row>
    <row r="7" spans="1:16">
      <c r="A7" s="8">
        <v>1</v>
      </c>
      <c r="B7" s="668" t="s">
        <v>16</v>
      </c>
      <c r="C7" s="669"/>
      <c r="D7" s="664">
        <v>1.25</v>
      </c>
      <c r="E7" s="665"/>
      <c r="F7" t="s">
        <v>17</v>
      </c>
      <c r="I7" t="s">
        <v>18</v>
      </c>
      <c r="J7" t="s">
        <v>19</v>
      </c>
    </row>
    <row r="8" spans="1:16">
      <c r="A8" t="s">
        <v>20</v>
      </c>
    </row>
    <row r="9" spans="1:16">
      <c r="A9" s="662" t="s">
        <v>21</v>
      </c>
      <c r="B9" s="662"/>
      <c r="C9" s="662"/>
      <c r="D9" s="8"/>
      <c r="E9" t="s">
        <v>22</v>
      </c>
    </row>
    <row r="10" spans="1:16">
      <c r="A10" s="662" t="s">
        <v>23</v>
      </c>
      <c r="B10" s="662"/>
      <c r="C10" s="662"/>
      <c r="D10" s="662"/>
      <c r="E10" s="25" t="s">
        <v>24</v>
      </c>
      <c r="F10" s="73">
        <f>O3</f>
        <v>3</v>
      </c>
      <c r="G10" t="s">
        <v>25</v>
      </c>
      <c r="I10" s="662" t="s">
        <v>26</v>
      </c>
      <c r="J10" s="662"/>
      <c r="K10" s="662"/>
      <c r="L10" s="662"/>
    </row>
    <row r="11" spans="1:16">
      <c r="A11" s="662" t="s">
        <v>27</v>
      </c>
      <c r="B11" s="662"/>
      <c r="C11" s="662"/>
      <c r="D11" s="662"/>
      <c r="E11" s="11">
        <v>20</v>
      </c>
      <c r="F11" t="s">
        <v>28</v>
      </c>
    </row>
    <row r="12" spans="1:16">
      <c r="A12" t="s">
        <v>29</v>
      </c>
    </row>
    <row r="13" spans="1:16">
      <c r="A13" t="s">
        <v>30</v>
      </c>
    </row>
    <row r="16" spans="1:16">
      <c r="A16" t="s">
        <v>31</v>
      </c>
      <c r="D16" s="215" t="s">
        <v>32</v>
      </c>
      <c r="E16" s="511">
        <v>48</v>
      </c>
      <c r="F16" s="215" t="s">
        <v>33</v>
      </c>
      <c r="G16" s="511">
        <v>97</v>
      </c>
      <c r="H16" s="215" t="s">
        <v>34</v>
      </c>
      <c r="I16" s="511">
        <v>145</v>
      </c>
    </row>
  </sheetData>
  <mergeCells count="15">
    <mergeCell ref="A11:D11"/>
    <mergeCell ref="I10:L10"/>
    <mergeCell ref="A5:B5"/>
    <mergeCell ref="C5:E5"/>
    <mergeCell ref="A6:D6"/>
    <mergeCell ref="F6:G6"/>
    <mergeCell ref="B7:C7"/>
    <mergeCell ref="D7:E7"/>
    <mergeCell ref="A9:C9"/>
    <mergeCell ref="A10:D10"/>
    <mergeCell ref="A1:D1"/>
    <mergeCell ref="B2:D2"/>
    <mergeCell ref="F2:H2"/>
    <mergeCell ref="A3:H3"/>
    <mergeCell ref="A4:B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4"/>
  <sheetViews>
    <sheetView workbookViewId="0">
      <selection activeCell="M11" sqref="M11"/>
    </sheetView>
  </sheetViews>
  <sheetFormatPr defaultRowHeight="15"/>
  <cols>
    <col min="1" max="1" width="10.7109375" customWidth="1"/>
    <col min="8" max="8" width="13.140625" customWidth="1"/>
  </cols>
  <sheetData>
    <row r="1" spans="1:27">
      <c r="B1" s="153" t="s">
        <v>35</v>
      </c>
      <c r="C1" s="153" t="s">
        <v>36</v>
      </c>
      <c r="D1" s="153" t="s">
        <v>37</v>
      </c>
      <c r="E1" s="153" t="s">
        <v>38</v>
      </c>
      <c r="F1" s="153" t="s">
        <v>39</v>
      </c>
      <c r="G1" s="153" t="s">
        <v>40</v>
      </c>
      <c r="H1" s="545" t="s">
        <v>41</v>
      </c>
    </row>
    <row r="2" spans="1:27">
      <c r="A2" s="524" t="s">
        <v>42</v>
      </c>
      <c r="B2" s="73">
        <f>'Input Data'!E43</f>
        <v>2.625</v>
      </c>
      <c r="C2" s="73">
        <f>SUMIFS(B39:B58,A39:A58,B2,D39:D58,G2,H39:H58,1)</f>
        <v>0</v>
      </c>
      <c r="D2" s="394">
        <f>SUMIFS(I39:I58,A39:A58,B2,D39:D58,G2)</f>
        <v>0</v>
      </c>
      <c r="E2" s="11">
        <f>'Input Data'!D43</f>
        <v>4</v>
      </c>
      <c r="F2" s="11" t="str">
        <f>'Input Data'!H43</f>
        <v>No</v>
      </c>
      <c r="G2" s="531">
        <f>'Input Data'!I43</f>
        <v>10000</v>
      </c>
      <c r="H2" s="531" t="e">
        <f>IF(G2=100000,ROUND(O37/1000,0)*1000,ROUND(O33/1000,0)*1000)</f>
        <v>#N/A</v>
      </c>
    </row>
    <row r="3" spans="1:27">
      <c r="F3" s="215" t="s">
        <v>43</v>
      </c>
      <c r="G3" s="11">
        <f>IF(G2=10000,2,IF(G2=15000,3,IF(G2=25000,4,IF(G2=50000,5,IF(G2=100000,6,0)))))</f>
        <v>2</v>
      </c>
    </row>
    <row r="4" spans="1:27">
      <c r="A4" s="1"/>
      <c r="B4" s="21" t="s">
        <v>44</v>
      </c>
      <c r="C4" s="1"/>
      <c r="D4" s="1"/>
      <c r="E4" s="1"/>
      <c r="F4" s="1"/>
      <c r="G4" s="1"/>
      <c r="I4" s="21" t="s">
        <v>45</v>
      </c>
      <c r="J4" s="1"/>
      <c r="K4" s="1"/>
      <c r="L4" s="1"/>
      <c r="M4" s="1"/>
      <c r="N4" s="1"/>
      <c r="O4" s="1"/>
      <c r="P4" s="1"/>
      <c r="Q4" s="1"/>
      <c r="S4" s="21" t="s">
        <v>45</v>
      </c>
      <c r="T4" s="1"/>
      <c r="U4" s="1"/>
      <c r="V4" s="1"/>
      <c r="W4" s="1"/>
      <c r="X4" s="1"/>
      <c r="Y4" s="1"/>
      <c r="Z4" s="1"/>
      <c r="AA4" s="1"/>
    </row>
    <row r="5" spans="1:27">
      <c r="C5" s="1"/>
      <c r="D5" s="1"/>
      <c r="E5" s="1"/>
      <c r="F5" s="1"/>
      <c r="G5" s="1"/>
      <c r="I5" s="21" t="s">
        <v>46</v>
      </c>
      <c r="J5" s="1"/>
      <c r="K5" s="1"/>
      <c r="L5" s="1"/>
      <c r="M5" s="1"/>
      <c r="N5" s="1"/>
      <c r="O5" s="1"/>
      <c r="P5" s="1"/>
      <c r="Q5" s="1"/>
      <c r="S5" s="21" t="s">
        <v>47</v>
      </c>
      <c r="T5" s="1"/>
      <c r="U5" s="1"/>
      <c r="V5" s="1"/>
      <c r="W5" s="1"/>
      <c r="X5" s="1"/>
      <c r="Y5" s="1"/>
      <c r="Z5" s="1"/>
      <c r="AA5" s="1"/>
    </row>
    <row r="6" spans="1:27" ht="17.25">
      <c r="A6" s="1"/>
      <c r="B6" s="1"/>
      <c r="C6" s="670" t="s">
        <v>40</v>
      </c>
      <c r="D6" s="670"/>
      <c r="E6" s="670"/>
      <c r="F6" s="670"/>
      <c r="G6" s="670"/>
      <c r="I6" s="1"/>
      <c r="J6" s="670" t="s">
        <v>48</v>
      </c>
      <c r="K6" s="670"/>
      <c r="L6" s="670"/>
      <c r="M6" s="670"/>
      <c r="N6" s="670" t="s">
        <v>49</v>
      </c>
      <c r="O6" s="670"/>
      <c r="P6" s="1"/>
      <c r="Q6" s="1"/>
      <c r="S6" s="1"/>
      <c r="T6" s="670" t="s">
        <v>48</v>
      </c>
      <c r="U6" s="670"/>
      <c r="V6" s="670"/>
      <c r="W6" s="670"/>
      <c r="X6" s="670" t="s">
        <v>49</v>
      </c>
      <c r="Y6" s="670"/>
      <c r="Z6" s="1"/>
      <c r="AA6" s="1"/>
    </row>
    <row r="7" spans="1:27" ht="30">
      <c r="A7" s="1"/>
      <c r="B7" s="151" t="s">
        <v>50</v>
      </c>
      <c r="C7" s="512" t="s">
        <v>51</v>
      </c>
      <c r="D7" s="512" t="s">
        <v>52</v>
      </c>
      <c r="E7" s="512" t="s">
        <v>53</v>
      </c>
      <c r="F7" s="512" t="s">
        <v>54</v>
      </c>
      <c r="G7" s="512" t="s">
        <v>55</v>
      </c>
      <c r="I7" s="151" t="s">
        <v>50</v>
      </c>
      <c r="J7" s="133">
        <v>2</v>
      </c>
      <c r="K7" s="133">
        <v>2.625</v>
      </c>
      <c r="L7" s="133">
        <v>3.75</v>
      </c>
      <c r="M7" s="133">
        <v>6</v>
      </c>
      <c r="N7" s="133" t="s">
        <v>56</v>
      </c>
      <c r="O7" s="133" t="s">
        <v>57</v>
      </c>
      <c r="P7" s="1"/>
      <c r="Q7" s="1"/>
      <c r="S7" s="151" t="s">
        <v>50</v>
      </c>
      <c r="T7" s="133">
        <v>2</v>
      </c>
      <c r="U7" s="133">
        <v>2.625</v>
      </c>
      <c r="V7" s="133">
        <v>3.75</v>
      </c>
      <c r="W7" s="133">
        <v>6</v>
      </c>
      <c r="X7" s="133" t="s">
        <v>56</v>
      </c>
      <c r="Y7" s="133" t="s">
        <v>57</v>
      </c>
      <c r="Z7" s="1"/>
      <c r="AA7" s="1"/>
    </row>
    <row r="8" spans="1:27">
      <c r="A8" s="1">
        <v>1</v>
      </c>
      <c r="B8" s="133">
        <v>0.218</v>
      </c>
      <c r="C8" s="98">
        <v>247</v>
      </c>
      <c r="D8" s="98">
        <v>229</v>
      </c>
      <c r="E8" s="98">
        <v>206</v>
      </c>
      <c r="F8" s="98">
        <v>177</v>
      </c>
      <c r="G8" s="98">
        <v>153</v>
      </c>
      <c r="H8" s="546"/>
      <c r="I8" s="133">
        <v>0.218</v>
      </c>
      <c r="J8" s="492">
        <v>664.5</v>
      </c>
      <c r="K8" s="492"/>
      <c r="L8" s="492"/>
      <c r="M8" s="492"/>
      <c r="N8" s="513">
        <v>1.0900000000000001</v>
      </c>
      <c r="O8" s="513">
        <v>0.66</v>
      </c>
      <c r="P8" s="1"/>
      <c r="Q8" s="1"/>
      <c r="S8" s="133">
        <v>0.218</v>
      </c>
      <c r="T8" s="492">
        <v>664.5</v>
      </c>
      <c r="U8" s="492"/>
      <c r="V8" s="492"/>
      <c r="W8" s="492"/>
      <c r="X8" s="513">
        <v>1.0900000000000001</v>
      </c>
      <c r="Y8" s="513">
        <v>0.66</v>
      </c>
      <c r="Z8" s="1"/>
      <c r="AA8" s="1"/>
    </row>
    <row r="9" spans="1:27">
      <c r="A9" s="1">
        <v>2</v>
      </c>
      <c r="B9" s="133">
        <v>0.22500000000000001</v>
      </c>
      <c r="C9" s="98">
        <v>268</v>
      </c>
      <c r="D9" s="98">
        <v>249</v>
      </c>
      <c r="E9" s="98">
        <v>224</v>
      </c>
      <c r="F9" s="98">
        <v>193</v>
      </c>
      <c r="G9" s="98">
        <v>166</v>
      </c>
      <c r="H9" s="546"/>
      <c r="I9" s="133">
        <v>0.22500000000000001</v>
      </c>
      <c r="J9" s="492">
        <v>768.8</v>
      </c>
      <c r="K9" s="492"/>
      <c r="L9" s="492"/>
      <c r="M9" s="492"/>
      <c r="N9" s="513">
        <v>1.1299999999999999</v>
      </c>
      <c r="O9" s="513">
        <v>0.68</v>
      </c>
      <c r="P9" s="1"/>
      <c r="Q9" s="1"/>
      <c r="S9" s="133">
        <v>0.22500000000000001</v>
      </c>
      <c r="T9" s="492">
        <v>768.8</v>
      </c>
      <c r="U9" s="492"/>
      <c r="V9" s="492"/>
      <c r="W9" s="492"/>
      <c r="X9" s="513">
        <v>1.1299999999999999</v>
      </c>
      <c r="Y9" s="513">
        <v>0.68</v>
      </c>
      <c r="Z9" s="1"/>
      <c r="AA9" s="1"/>
    </row>
    <row r="10" spans="1:27">
      <c r="A10" s="1">
        <v>3</v>
      </c>
      <c r="B10" s="133">
        <v>0.23400000000000001</v>
      </c>
      <c r="C10" s="98">
        <v>298</v>
      </c>
      <c r="D10" s="98">
        <v>276</v>
      </c>
      <c r="E10" s="98">
        <v>249</v>
      </c>
      <c r="F10" s="98">
        <v>214</v>
      </c>
      <c r="G10" s="98">
        <v>184</v>
      </c>
      <c r="H10" s="546"/>
      <c r="I10" s="133">
        <v>0.23400000000000001</v>
      </c>
      <c r="J10" s="492">
        <v>933.3</v>
      </c>
      <c r="K10" s="492"/>
      <c r="L10" s="492"/>
      <c r="M10" s="492"/>
      <c r="N10" s="513">
        <v>1.17</v>
      </c>
      <c r="O10" s="513">
        <v>0.7</v>
      </c>
      <c r="P10" s="1"/>
      <c r="Q10" s="1"/>
      <c r="S10" s="133">
        <v>0.23400000000000001</v>
      </c>
      <c r="T10" s="492">
        <v>933.3</v>
      </c>
      <c r="U10" s="492"/>
      <c r="V10" s="492"/>
      <c r="W10" s="492"/>
      <c r="X10" s="513">
        <v>1.17</v>
      </c>
      <c r="Y10" s="513">
        <v>0.7</v>
      </c>
      <c r="Z10" s="1"/>
      <c r="AA10" s="1"/>
    </row>
    <row r="11" spans="1:27">
      <c r="A11" s="1">
        <v>4</v>
      </c>
      <c r="B11" s="133">
        <v>0.24299999999999999</v>
      </c>
      <c r="C11" s="98">
        <v>337</v>
      </c>
      <c r="D11" s="98">
        <v>309</v>
      </c>
      <c r="E11" s="98">
        <v>279</v>
      </c>
      <c r="F11" s="98">
        <v>240</v>
      </c>
      <c r="G11" s="98">
        <v>206</v>
      </c>
      <c r="H11" s="547"/>
      <c r="I11" s="133">
        <v>0.24299999999999999</v>
      </c>
      <c r="J11" s="492">
        <v>1129</v>
      </c>
      <c r="K11" s="492"/>
      <c r="L11" s="492"/>
      <c r="M11" s="492"/>
      <c r="N11" s="513">
        <v>1.22</v>
      </c>
      <c r="O11" s="513">
        <v>0.73</v>
      </c>
      <c r="P11" s="1"/>
      <c r="Q11" s="1"/>
      <c r="S11" s="133">
        <v>0.24299999999999999</v>
      </c>
      <c r="T11" s="492">
        <v>1129</v>
      </c>
      <c r="U11" s="492"/>
      <c r="V11" s="492"/>
      <c r="W11" s="492"/>
      <c r="X11" s="513">
        <v>1.22</v>
      </c>
      <c r="Y11" s="513">
        <v>0.73</v>
      </c>
      <c r="Z11" s="1"/>
      <c r="AA11" s="1"/>
    </row>
    <row r="12" spans="1:27">
      <c r="A12" s="1">
        <v>5</v>
      </c>
      <c r="B12" s="133">
        <v>0.25</v>
      </c>
      <c r="C12" s="98">
        <v>358</v>
      </c>
      <c r="D12" s="98">
        <v>332</v>
      </c>
      <c r="E12" s="98">
        <v>300</v>
      </c>
      <c r="F12" s="98">
        <v>257</v>
      </c>
      <c r="G12" s="98">
        <v>222</v>
      </c>
      <c r="H12" s="547"/>
      <c r="I12" s="133">
        <v>0.25</v>
      </c>
      <c r="J12" s="492">
        <v>1279.0999999999999</v>
      </c>
      <c r="K12" s="492">
        <v>1001</v>
      </c>
      <c r="L12" s="492">
        <v>719.5</v>
      </c>
      <c r="M12" s="492"/>
      <c r="N12" s="513">
        <v>1.25</v>
      </c>
      <c r="O12" s="513">
        <v>0.75</v>
      </c>
      <c r="P12" s="1"/>
      <c r="Q12" s="1"/>
      <c r="S12" s="133">
        <v>0.25</v>
      </c>
      <c r="T12" s="492">
        <v>1279.0999999999999</v>
      </c>
      <c r="U12" s="492">
        <v>1001</v>
      </c>
      <c r="V12" s="492">
        <v>0</v>
      </c>
      <c r="W12" s="492"/>
      <c r="X12" s="513">
        <v>1.25</v>
      </c>
      <c r="Y12" s="513">
        <v>0.75</v>
      </c>
      <c r="Z12" s="1"/>
      <c r="AA12" s="1"/>
    </row>
    <row r="13" spans="1:27">
      <c r="A13" s="1">
        <v>6</v>
      </c>
      <c r="B13" s="133">
        <v>0.26200000000000001</v>
      </c>
      <c r="C13" s="98">
        <v>411</v>
      </c>
      <c r="D13" s="98">
        <v>381</v>
      </c>
      <c r="E13" s="98">
        <v>343</v>
      </c>
      <c r="F13" s="98">
        <v>295</v>
      </c>
      <c r="G13" s="98">
        <v>254</v>
      </c>
      <c r="I13" s="133">
        <v>0.26200000000000001</v>
      </c>
      <c r="J13" s="492">
        <v>1623.4</v>
      </c>
      <c r="K13" s="492">
        <v>1272</v>
      </c>
      <c r="L13" s="492">
        <v>915.4</v>
      </c>
      <c r="M13" s="492"/>
      <c r="N13" s="513">
        <v>1.31</v>
      </c>
      <c r="O13" s="513">
        <v>0.79</v>
      </c>
      <c r="P13" s="1"/>
      <c r="Q13" s="1"/>
      <c r="S13" s="133">
        <v>0.26200000000000001</v>
      </c>
      <c r="T13" s="492">
        <v>1623.4</v>
      </c>
      <c r="U13" s="492">
        <v>1272</v>
      </c>
      <c r="V13" s="492">
        <v>915.4</v>
      </c>
      <c r="W13" s="492"/>
      <c r="X13" s="513">
        <v>1.31</v>
      </c>
      <c r="Y13" s="513">
        <v>0.79</v>
      </c>
      <c r="Z13" s="1"/>
      <c r="AA13" s="1"/>
    </row>
    <row r="14" spans="1:27">
      <c r="A14" s="1">
        <v>7</v>
      </c>
      <c r="B14" s="133">
        <v>0.27300000000000002</v>
      </c>
      <c r="C14" s="98">
        <v>458</v>
      </c>
      <c r="D14" s="98">
        <v>425</v>
      </c>
      <c r="E14" s="98">
        <v>383</v>
      </c>
      <c r="F14" s="98">
        <v>329</v>
      </c>
      <c r="G14" s="98">
        <v>283</v>
      </c>
      <c r="I14" s="133">
        <v>0.27300000000000002</v>
      </c>
      <c r="J14" s="492">
        <v>1966</v>
      </c>
      <c r="K14" s="492">
        <v>1542</v>
      </c>
      <c r="L14" s="492">
        <v>1110.8</v>
      </c>
      <c r="M14" s="492"/>
      <c r="N14" s="513">
        <v>1.37</v>
      </c>
      <c r="O14" s="513">
        <v>0.82</v>
      </c>
      <c r="P14" s="1"/>
      <c r="Q14" s="1"/>
      <c r="S14" s="133">
        <v>0.27300000000000002</v>
      </c>
      <c r="T14" s="492">
        <v>1966</v>
      </c>
      <c r="U14" s="492">
        <v>1542</v>
      </c>
      <c r="V14" s="492">
        <v>1110.8</v>
      </c>
      <c r="W14" s="492"/>
      <c r="X14" s="513">
        <v>1.37</v>
      </c>
      <c r="Y14" s="513">
        <v>0.82</v>
      </c>
      <c r="Z14" s="1"/>
      <c r="AA14" s="1"/>
    </row>
    <row r="15" spans="1:27">
      <c r="A15" s="1">
        <v>8</v>
      </c>
      <c r="B15" s="133">
        <v>0.28299999999999997</v>
      </c>
      <c r="C15" s="98">
        <v>506</v>
      </c>
      <c r="D15" s="98">
        <v>470</v>
      </c>
      <c r="E15" s="98">
        <v>424</v>
      </c>
      <c r="F15" s="98">
        <v>364</v>
      </c>
      <c r="G15" s="98">
        <f>313</f>
        <v>313</v>
      </c>
      <c r="I15" s="133">
        <v>0.28299999999999997</v>
      </c>
      <c r="J15" s="492">
        <v>2343.1</v>
      </c>
      <c r="K15" s="492">
        <v>1839.5</v>
      </c>
      <c r="L15" s="492">
        <v>1326.4</v>
      </c>
      <c r="M15" s="492"/>
      <c r="N15" s="513">
        <v>1.42</v>
      </c>
      <c r="O15" s="513">
        <v>0.85</v>
      </c>
      <c r="P15" s="1"/>
      <c r="Q15" s="1"/>
      <c r="S15" s="133">
        <v>0.28299999999999997</v>
      </c>
      <c r="T15" s="492">
        <v>2343.1</v>
      </c>
      <c r="U15" s="492">
        <v>1839.5</v>
      </c>
      <c r="V15" s="492">
        <v>1326.4</v>
      </c>
      <c r="W15" s="492"/>
      <c r="X15" s="513">
        <v>1.42</v>
      </c>
      <c r="Y15" s="513">
        <v>0.85</v>
      </c>
      <c r="Z15" s="1"/>
      <c r="AA15" s="1"/>
    </row>
    <row r="16" spans="1:27">
      <c r="A16" s="1">
        <v>9</v>
      </c>
      <c r="B16" s="133">
        <v>0.29499999999999998</v>
      </c>
      <c r="C16" s="98">
        <v>569</v>
      </c>
      <c r="D16" s="98">
        <v>527</v>
      </c>
      <c r="E16" s="98">
        <v>476</v>
      </c>
      <c r="F16" s="98">
        <v>408</v>
      </c>
      <c r="G16" s="98">
        <v>352</v>
      </c>
      <c r="I16" s="133">
        <v>0.29499999999999998</v>
      </c>
      <c r="J16" s="492"/>
      <c r="K16" s="492">
        <v>2254.8000000000002</v>
      </c>
      <c r="L16" s="492">
        <v>1627.7</v>
      </c>
      <c r="M16" s="492"/>
      <c r="N16" s="513">
        <v>1.48</v>
      </c>
      <c r="O16" s="513">
        <v>0.89</v>
      </c>
      <c r="P16" s="1"/>
      <c r="Q16" s="1"/>
      <c r="S16" s="133">
        <v>0.29499999999999998</v>
      </c>
      <c r="T16" s="492"/>
      <c r="U16" s="492">
        <v>2254.8000000000002</v>
      </c>
      <c r="V16" s="492">
        <v>1627.7</v>
      </c>
      <c r="W16" s="492"/>
      <c r="X16" s="513">
        <v>1.48</v>
      </c>
      <c r="Y16" s="513">
        <v>0.89</v>
      </c>
      <c r="Z16" s="1"/>
      <c r="AA16" s="1"/>
    </row>
    <row r="17" spans="1:27">
      <c r="A17" s="1">
        <v>10</v>
      </c>
      <c r="B17" s="133">
        <v>0.30599999999999999</v>
      </c>
      <c r="C17" s="98">
        <v>633</v>
      </c>
      <c r="D17" s="98">
        <v>587</v>
      </c>
      <c r="E17" s="98">
        <v>529</v>
      </c>
      <c r="F17" s="98">
        <v>454</v>
      </c>
      <c r="G17" s="98">
        <v>391</v>
      </c>
      <c r="I17" s="133">
        <v>0.30599999999999999</v>
      </c>
      <c r="J17" s="492"/>
      <c r="K17" s="492"/>
      <c r="L17" s="492">
        <v>1965.1</v>
      </c>
      <c r="M17" s="492"/>
      <c r="N17" s="513">
        <v>1.52</v>
      </c>
      <c r="O17" s="513">
        <v>0.92</v>
      </c>
      <c r="P17" s="1"/>
      <c r="Q17" s="1"/>
      <c r="S17" s="133">
        <v>0.30599999999999999</v>
      </c>
      <c r="T17" s="492"/>
      <c r="U17" s="492">
        <v>0</v>
      </c>
      <c r="V17" s="492">
        <v>1965.1</v>
      </c>
      <c r="W17" s="492"/>
      <c r="X17" s="513">
        <v>1.52</v>
      </c>
      <c r="Y17" s="513">
        <v>0.92</v>
      </c>
      <c r="Z17" s="1"/>
      <c r="AA17" s="1"/>
    </row>
    <row r="18" spans="1:27">
      <c r="A18" s="1">
        <v>11</v>
      </c>
      <c r="B18" s="133">
        <v>0.312</v>
      </c>
      <c r="C18" s="98">
        <v>668</v>
      </c>
      <c r="D18" s="98">
        <v>619</v>
      </c>
      <c r="E18" s="98">
        <v>559</v>
      </c>
      <c r="F18" s="98">
        <v>480</v>
      </c>
      <c r="G18" s="98">
        <v>413</v>
      </c>
      <c r="I18" s="133">
        <v>0.312</v>
      </c>
      <c r="J18" s="492"/>
      <c r="K18" s="492">
        <v>2989.8</v>
      </c>
      <c r="L18" s="492">
        <v>2161.9</v>
      </c>
      <c r="M18" s="492">
        <f>1391.3*0</f>
        <v>0</v>
      </c>
      <c r="N18" s="513">
        <v>1.56</v>
      </c>
      <c r="O18" s="513">
        <v>0.94</v>
      </c>
      <c r="P18" s="1"/>
      <c r="Q18" s="1"/>
      <c r="S18" s="133">
        <v>0.312</v>
      </c>
      <c r="T18" s="492"/>
      <c r="U18" s="492">
        <v>2989.8</v>
      </c>
      <c r="V18" s="492">
        <v>2161.9</v>
      </c>
      <c r="W18" s="492">
        <v>0</v>
      </c>
      <c r="X18" s="513">
        <v>1.56</v>
      </c>
      <c r="Y18" s="513">
        <v>0.94</v>
      </c>
      <c r="Z18" s="1"/>
      <c r="AA18" s="1"/>
    </row>
    <row r="19" spans="1:27">
      <c r="A19" s="1">
        <v>12</v>
      </c>
      <c r="B19" s="133">
        <v>0.31900000000000001</v>
      </c>
      <c r="C19" s="98">
        <v>710</v>
      </c>
      <c r="D19" s="98">
        <v>659</v>
      </c>
      <c r="E19" s="98">
        <v>594</v>
      </c>
      <c r="F19" s="98">
        <v>510</v>
      </c>
      <c r="G19" s="98">
        <v>439</v>
      </c>
      <c r="I19" s="133">
        <v>0.31900000000000001</v>
      </c>
      <c r="J19" s="492"/>
      <c r="K19" s="492"/>
      <c r="L19" s="492">
        <v>2410.9</v>
      </c>
      <c r="M19" s="492">
        <v>1552.5</v>
      </c>
      <c r="N19" s="513">
        <v>1.6</v>
      </c>
      <c r="O19" s="513">
        <v>0.96</v>
      </c>
      <c r="P19" s="1"/>
      <c r="Q19" s="1"/>
      <c r="S19" s="133">
        <v>0.31900000000000001</v>
      </c>
      <c r="T19" s="492"/>
      <c r="U19" s="492"/>
      <c r="V19" s="492">
        <v>2410.9</v>
      </c>
      <c r="W19" s="492">
        <v>0</v>
      </c>
      <c r="X19" s="513">
        <v>1.6</v>
      </c>
      <c r="Y19" s="513">
        <v>0.96</v>
      </c>
      <c r="Z19" s="1"/>
      <c r="AA19" s="1"/>
    </row>
    <row r="20" spans="1:27">
      <c r="A20" s="1">
        <v>13</v>
      </c>
      <c r="B20" s="133">
        <v>0.33100000000000002</v>
      </c>
      <c r="C20" s="98">
        <v>784</v>
      </c>
      <c r="D20" s="98">
        <v>727</v>
      </c>
      <c r="E20" s="98">
        <v>656</v>
      </c>
      <c r="F20" s="98">
        <v>563</v>
      </c>
      <c r="G20" s="98">
        <v>485</v>
      </c>
      <c r="I20" s="133">
        <v>0.33100000000000002</v>
      </c>
      <c r="J20" s="492"/>
      <c r="K20" s="492"/>
      <c r="L20" s="492">
        <v>2869.1</v>
      </c>
      <c r="M20" s="492">
        <v>1849.4</v>
      </c>
      <c r="N20" s="513">
        <v>1.66</v>
      </c>
      <c r="O20" s="513">
        <v>0.99</v>
      </c>
      <c r="P20" s="1"/>
      <c r="Q20" s="1"/>
      <c r="S20" s="133">
        <v>0.33100000000000002</v>
      </c>
      <c r="T20" s="492"/>
      <c r="U20" s="492"/>
      <c r="V20" s="492">
        <v>0</v>
      </c>
      <c r="W20" s="492">
        <v>0</v>
      </c>
      <c r="X20" s="513">
        <v>1.66</v>
      </c>
      <c r="Y20" s="513">
        <v>0.99</v>
      </c>
      <c r="Z20" s="1"/>
      <c r="AA20" s="1"/>
    </row>
    <row r="21" spans="1:27">
      <c r="A21" s="1">
        <v>14</v>
      </c>
      <c r="B21" s="133">
        <v>0.34300000000000003</v>
      </c>
      <c r="C21" s="98">
        <v>871</v>
      </c>
      <c r="D21" s="98">
        <v>808</v>
      </c>
      <c r="E21" s="98">
        <v>729</v>
      </c>
      <c r="F21" s="98">
        <v>626</v>
      </c>
      <c r="G21" s="98">
        <v>538</v>
      </c>
      <c r="I21" s="133">
        <v>0.34300000000000003</v>
      </c>
      <c r="J21" s="492"/>
      <c r="K21" s="492"/>
      <c r="L21" s="492">
        <v>3452.7</v>
      </c>
      <c r="M21" s="492">
        <v>2228.1</v>
      </c>
      <c r="N21" s="513">
        <v>1.72</v>
      </c>
      <c r="O21" s="513">
        <v>1.03</v>
      </c>
      <c r="P21" s="1"/>
      <c r="Q21" s="1"/>
      <c r="S21" s="133">
        <v>0.34300000000000003</v>
      </c>
      <c r="T21" s="492"/>
      <c r="U21" s="492"/>
      <c r="V21" s="492">
        <v>0</v>
      </c>
      <c r="W21" s="492">
        <v>2228.1</v>
      </c>
      <c r="X21" s="513">
        <v>1.72</v>
      </c>
      <c r="Y21" s="513">
        <v>1.03</v>
      </c>
      <c r="Z21" s="1"/>
      <c r="AA21" s="1"/>
    </row>
    <row r="22" spans="1:27">
      <c r="A22" s="1">
        <v>15</v>
      </c>
      <c r="B22" s="133">
        <v>0.36199999999999999</v>
      </c>
      <c r="C22" s="98">
        <v>1011</v>
      </c>
      <c r="D22" s="98">
        <v>937</v>
      </c>
      <c r="E22" s="98">
        <v>845</v>
      </c>
      <c r="F22" s="98">
        <v>726</v>
      </c>
      <c r="G22" s="98">
        <v>625</v>
      </c>
      <c r="I22" s="133">
        <v>0.36199999999999999</v>
      </c>
      <c r="J22" s="492"/>
      <c r="K22" s="492"/>
      <c r="L22" s="492">
        <v>4485.5</v>
      </c>
      <c r="M22" s="492">
        <v>2899.3</v>
      </c>
      <c r="N22" s="513">
        <v>1.81</v>
      </c>
      <c r="O22" s="513">
        <v>1.0900000000000001</v>
      </c>
      <c r="P22" s="1"/>
      <c r="Q22" s="1"/>
      <c r="S22" s="133">
        <v>0.36199999999999999</v>
      </c>
      <c r="T22" s="492"/>
      <c r="U22" s="492"/>
      <c r="V22" s="492">
        <v>0</v>
      </c>
      <c r="W22" s="492">
        <v>2899.3</v>
      </c>
      <c r="X22" s="513">
        <v>1.81</v>
      </c>
      <c r="Y22" s="513">
        <v>1.0900000000000001</v>
      </c>
      <c r="Z22" s="1"/>
      <c r="AA22" s="1"/>
    </row>
    <row r="23" spans="1:27">
      <c r="A23" s="1">
        <v>16</v>
      </c>
      <c r="B23" s="133">
        <v>0.375</v>
      </c>
      <c r="C23" s="98">
        <v>1111</v>
      </c>
      <c r="D23" s="98">
        <v>1030</v>
      </c>
      <c r="E23" s="98">
        <v>929</v>
      </c>
      <c r="F23" s="98">
        <v>798</v>
      </c>
      <c r="G23" s="98">
        <v>687</v>
      </c>
      <c r="I23" s="133">
        <v>0.375</v>
      </c>
      <c r="J23" s="492"/>
      <c r="K23" s="492"/>
      <c r="L23" s="492"/>
      <c r="M23" s="492">
        <v>3428.1</v>
      </c>
      <c r="N23" s="513">
        <v>1.88</v>
      </c>
      <c r="O23" s="513">
        <v>1.1299999999999999</v>
      </c>
      <c r="P23" s="1"/>
      <c r="Q23" s="1"/>
      <c r="S23" s="133">
        <v>0.375</v>
      </c>
      <c r="T23" s="492"/>
      <c r="U23" s="492"/>
      <c r="V23" s="492"/>
      <c r="W23" s="492">
        <v>3428.1</v>
      </c>
      <c r="X23" s="513">
        <v>1.88</v>
      </c>
      <c r="Y23" s="513">
        <v>1.1299999999999999</v>
      </c>
      <c r="Z23" s="1"/>
      <c r="AA23" s="1"/>
    </row>
    <row r="24" spans="1:27">
      <c r="A24" s="1">
        <v>17</v>
      </c>
      <c r="B24" s="133">
        <v>0.39300000000000002</v>
      </c>
      <c r="C24" s="98">
        <v>1273</v>
      </c>
      <c r="D24" s="98">
        <v>1181</v>
      </c>
      <c r="E24" s="98">
        <v>1065</v>
      </c>
      <c r="F24" s="98">
        <v>914</v>
      </c>
      <c r="G24" s="98">
        <v>787</v>
      </c>
      <c r="I24" s="133">
        <v>0.39300000000000002</v>
      </c>
      <c r="J24" s="492"/>
      <c r="K24" s="492"/>
      <c r="L24" s="492"/>
      <c r="M24" s="492">
        <v>4365.1000000000004</v>
      </c>
      <c r="N24" s="513">
        <v>1.97</v>
      </c>
      <c r="O24" s="513">
        <v>1.18</v>
      </c>
      <c r="P24" s="1"/>
      <c r="Q24" s="1"/>
      <c r="S24" s="133">
        <v>0.39300000000000002</v>
      </c>
      <c r="T24" s="492"/>
      <c r="U24" s="492"/>
      <c r="V24" s="492"/>
      <c r="W24" s="492">
        <v>0</v>
      </c>
      <c r="X24" s="513">
        <v>1.97</v>
      </c>
      <c r="Y24" s="513">
        <v>1.18</v>
      </c>
      <c r="Z24" s="1"/>
      <c r="AA24" s="1"/>
    </row>
    <row r="25" spans="1:27">
      <c r="A25" s="1">
        <v>18</v>
      </c>
      <c r="B25" s="133">
        <v>0.40600000000000003</v>
      </c>
      <c r="C25" s="98">
        <v>1388</v>
      </c>
      <c r="D25" s="98">
        <v>1287</v>
      </c>
      <c r="E25" s="98">
        <v>1161</v>
      </c>
      <c r="F25" s="98">
        <v>997</v>
      </c>
      <c r="G25" s="98">
        <v>858</v>
      </c>
      <c r="I25" s="133">
        <v>0.40600000000000003</v>
      </c>
      <c r="J25" s="492"/>
      <c r="K25" s="492"/>
      <c r="L25" s="492"/>
      <c r="M25" s="492">
        <v>5087.1000000000004</v>
      </c>
      <c r="N25" s="513">
        <v>2.0299999999999998</v>
      </c>
      <c r="O25" s="513">
        <v>1.22</v>
      </c>
      <c r="P25" s="1"/>
      <c r="Q25" s="1"/>
      <c r="S25" s="133">
        <v>0.40600000000000003</v>
      </c>
      <c r="T25" s="492"/>
      <c r="U25" s="492"/>
      <c r="V25" s="492"/>
      <c r="W25" s="492">
        <v>0</v>
      </c>
      <c r="X25" s="513">
        <v>2.0299999999999998</v>
      </c>
      <c r="Y25" s="513">
        <v>1.22</v>
      </c>
      <c r="Z25" s="1"/>
      <c r="AA25" s="1"/>
    </row>
    <row r="26" spans="1:27">
      <c r="A26" s="1">
        <v>19</v>
      </c>
      <c r="B26" s="133">
        <v>0.437</v>
      </c>
      <c r="C26" s="98">
        <v>1708</v>
      </c>
      <c r="D26" s="98">
        <v>1584</v>
      </c>
      <c r="E26" s="98">
        <v>1428</v>
      </c>
      <c r="F26" s="98">
        <v>1227</v>
      </c>
      <c r="G26" s="98">
        <v>1056</v>
      </c>
      <c r="I26" s="133">
        <v>0.437</v>
      </c>
      <c r="J26" s="492"/>
      <c r="K26" s="492"/>
      <c r="L26" s="492"/>
      <c r="M26" s="492">
        <v>7337.1</v>
      </c>
      <c r="N26" s="513">
        <v>2.19</v>
      </c>
      <c r="O26" s="513">
        <v>1.31</v>
      </c>
      <c r="P26" s="1"/>
      <c r="Q26" s="1"/>
      <c r="S26" s="133">
        <v>0.437</v>
      </c>
      <c r="T26" s="492"/>
      <c r="U26" s="492"/>
      <c r="V26" s="492"/>
      <c r="W26" s="492">
        <v>0</v>
      </c>
      <c r="X26" s="513">
        <v>2.19</v>
      </c>
      <c r="Y26" s="513">
        <v>1.31</v>
      </c>
      <c r="Z26" s="1"/>
      <c r="AA26" s="1"/>
    </row>
    <row r="27" spans="1:27">
      <c r="A27" s="1"/>
      <c r="B27" s="1"/>
      <c r="C27" s="1"/>
      <c r="D27" s="1"/>
      <c r="E27" s="1"/>
      <c r="F27" s="1"/>
      <c r="G27" s="1"/>
      <c r="I27" s="1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133" t="s">
        <v>36</v>
      </c>
      <c r="C28" s="133">
        <f>IF(C8&gt;=$F$35,$B$8,IF(C9&gt;=$F$35,$B$9,IF(C10&gt;=$F$35,$B$10,IF(C11&gt;=$F$35,$B$11,IF(C12&gt;=$F$35,$B$12,IF(C13&gt;=$F$35,$B$13,IF(C14&gt;=$F$35,$B$14,IF(C15&gt;=$F$35,$B$15,IF(C16&gt;=$F$35,$B$16,IF(C17&gt;=$F$35,$B$17,IF(C18&gt;=$F$35,$B$18,(IF(C19&gt;=$F$35,$B$19,IF(C20&gt;=$F$35,$B$20,IF(C21&gt;=$F$35,$B$21,IF(C22&gt;=$F$35,$B$22,IF(C23&gt;=$F$35,$B$23,IF(C24&gt;=$F$35,$B$24,IF(C25&gt;=$F$35,$B$25,IF(C26&gt;=$F$35,$B$26,0))))))))))))))))))))</f>
        <v>0.312</v>
      </c>
      <c r="D28" s="133">
        <f>IF(D8&gt;=$F$35,$B$8,IF(D9&gt;=$F$35,$B$9,IF(D10&gt;=$F$35,$B$10,IF(D11&gt;=$F$35,$B$11,IF(D12&gt;=$F$35,$B$12,IF(D13&gt;=$F$35,$B$13,IF(D14&gt;=$F$35,$B$14,IF(D15&gt;=$F$35,$B$15,IF(D16&gt;=$F$35,$B$16,IF(D17&gt;=$F$35,$B$17,IF(D18&gt;=$F$35,$B$18,(IF(D19&gt;=$F$35,$B$19,IF(D20&gt;=$F$35,$B$20,IF(D21&gt;=$F$35,$B$21,IF(D22&gt;=$F$35,$B$22,IF(D23&gt;=$F$35,$B$23,IF(D24&gt;=$F$35,$B$24,IF(D25&gt;=$F$35,$B$25,IF(D26&gt;=$F$35,$B$26,0))))))))))))))))))))</f>
        <v>0.33100000000000002</v>
      </c>
      <c r="E28" s="133">
        <f>IF(E8&gt;=$F$35,$B$8,IF(E9&gt;=$F$35,$B$9,IF(E10&gt;=$F$35,$B$10,IF(E11&gt;=$F$35,$B$11,IF(E12&gt;=$F$35,$B$12,IF(E13&gt;=$F$35,$B$13,IF(E14&gt;=$F$35,$B$14,IF(E15&gt;=$F$35,$B$15,IF(E16&gt;=$F$35,$B$16,IF(E17&gt;=$F$35,$B$17,IF(E18&gt;=$F$35,$B$18,(IF(E19&gt;=$F$35,$B$19,IF(E20&gt;=$F$35,$B$20,IF(E21&gt;=$F$35,$B$21,IF(E22&gt;=$F$35,$B$22,IF(E23&gt;=$F$35,$B$23,IF(E24&gt;=$F$35,$B$24,IF(E25&gt;=$F$35,$B$25,IF(E26&gt;=$F$35,$B$26,0))))))))))))))))))))</f>
        <v>0.34300000000000003</v>
      </c>
      <c r="F28" s="133">
        <f>IF(F8&gt;=$F$35,$B$8,IF(F9&gt;=$F$35,$B$9,IF(F10&gt;=$F$35,$B$10,IF(F11&gt;=$F$35,$B$11,IF(F12&gt;=$F$35,$B$12,IF(F13&gt;=$F$35,$B$13,IF(F14&gt;=$F$35,$B$14,IF(F15&gt;=$F$35,$B$15,IF(F16&gt;=$F$35,$B$16,IF(F17&gt;=$F$35,$B$17,IF(F18&gt;=$F$35,$B$18,(IF(F19&gt;=$F$35,$B$19,IF(F20&gt;=$F$35,$B$20,IF(F21&gt;=$F$35,$B$21,IF(F22&gt;=$F$35,$B$22,IF(F23&gt;=$F$35,$B$23,IF(F24&gt;=$F$35,$B$24,IF(F25&gt;=$F$35,$B$25,IF(F26&gt;=$F$35,$B$26,0))))))))))))))))))))</f>
        <v>0.36199999999999999</v>
      </c>
      <c r="G28" s="133">
        <f>IF(G8&gt;=$F$35,$B$8,IF(G9&gt;=$F$35,$B$9,IF(G10&gt;=$F$35,$B$10,IF(G11&gt;=$F$35,$B$11,IF(G12&gt;=$F$35,$B$12,IF(G13&gt;=$F$35,$B$13,IF(G14&gt;=$F$35,$B$14,IF(G15&gt;=$F$35,$B$15,IF(G16&gt;=$F$35,$B$16,IF(G17&gt;=$F$35,$B$17,IF(G18&gt;=$F$35,$B$18,(IF(G19&gt;=$F$35,$B$19,IF(G20&gt;=$F$35,$B$20,IF(G21&gt;=$F$35,$B$21,IF(G22&gt;=$F$35,$B$22,IF(G23&gt;=$F$35,$B$23,IF(G24&gt;=$F$35,$B$24,IF(G25&gt;=$F$35,$B$25,IF(G26&gt;=$F$35,$B$26,0))))))))))))))))))))</f>
        <v>0.375</v>
      </c>
      <c r="I28" s="514" t="s">
        <v>58</v>
      </c>
      <c r="J28" s="21" t="s">
        <v>59</v>
      </c>
      <c r="K28" s="1"/>
      <c r="L28" s="1"/>
      <c r="M28" s="1"/>
      <c r="N28" s="1"/>
      <c r="O28" s="1"/>
      <c r="P28" s="1"/>
      <c r="Q28" s="1"/>
      <c r="S28" s="514" t="s">
        <v>58</v>
      </c>
      <c r="T28" s="21" t="s">
        <v>59</v>
      </c>
      <c r="U28" s="1"/>
      <c r="V28" s="1"/>
      <c r="W28" s="1"/>
      <c r="X28" s="1"/>
      <c r="Y28" s="1"/>
      <c r="Z28" s="1"/>
      <c r="AA28" s="1"/>
    </row>
    <row r="30" spans="1:27">
      <c r="E30" s="215" t="s">
        <v>60</v>
      </c>
      <c r="F30" s="172">
        <f>'Sub Routine Drums'!S21</f>
        <v>3.33</v>
      </c>
      <c r="K30" t="s">
        <v>61</v>
      </c>
    </row>
    <row r="31" spans="1:27">
      <c r="E31" s="215" t="s">
        <v>62</v>
      </c>
      <c r="F31" s="522">
        <v>6</v>
      </c>
      <c r="K31" t="s">
        <v>63</v>
      </c>
      <c r="L31" s="25" t="e">
        <f>VLOOKUP(C2,B8:G26,G3,FALSE)</f>
        <v>#N/A</v>
      </c>
      <c r="N31" t="s">
        <v>64</v>
      </c>
      <c r="O31" s="25" t="e">
        <f>VLOOKUP(C2,B8:G26,G3+1,FALSE)</f>
        <v>#N/A</v>
      </c>
    </row>
    <row r="32" spans="1:27">
      <c r="E32" s="215" t="s">
        <v>65</v>
      </c>
      <c r="F32" s="522">
        <v>6</v>
      </c>
      <c r="K32" t="s">
        <v>66</v>
      </c>
      <c r="L32" s="260">
        <f>G2</f>
        <v>10000</v>
      </c>
      <c r="N32" t="s">
        <v>67</v>
      </c>
      <c r="O32" s="25">
        <f>IF(L32=10000,15000,IF(L32=15000,25000,IF(L32=25000,50000,IF(L32=50000,100000,0))))</f>
        <v>15000</v>
      </c>
    </row>
    <row r="33" spans="1:15">
      <c r="E33" s="215" t="s">
        <v>68</v>
      </c>
      <c r="F33" s="11">
        <f>'Input Data'!E41</f>
        <v>10.7</v>
      </c>
      <c r="K33" t="s">
        <v>69</v>
      </c>
      <c r="L33" s="544">
        <f>F35</f>
        <v>663.06562499999995</v>
      </c>
      <c r="N33" t="s">
        <v>67</v>
      </c>
      <c r="O33" s="11" t="e">
        <f>(L33-L31)*(O32-L32)/(O31-L31)+L32</f>
        <v>#N/A</v>
      </c>
    </row>
    <row r="34" spans="1:15">
      <c r="E34" s="215" t="s">
        <v>70</v>
      </c>
      <c r="F34" s="81">
        <f>'Input Data'!I41</f>
        <v>247.875</v>
      </c>
    </row>
    <row r="35" spans="1:15">
      <c r="E35" s="215" t="s">
        <v>71</v>
      </c>
      <c r="F35" s="81">
        <f>F34*F33/F36</f>
        <v>663.06562499999995</v>
      </c>
      <c r="K35" t="s">
        <v>63</v>
      </c>
      <c r="L35" s="25" t="e">
        <f>VLOOKUP(C2,B8:G26,G3-1,FALSE)</f>
        <v>#N/A</v>
      </c>
      <c r="N35" t="s">
        <v>64</v>
      </c>
      <c r="O35" s="25" t="e">
        <f>VLOOKUP(C2,B8:G26,6,FALSE)</f>
        <v>#N/A</v>
      </c>
    </row>
    <row r="36" spans="1:15">
      <c r="E36" s="132" t="s">
        <v>72</v>
      </c>
      <c r="F36" s="18">
        <f>'Input Data'!D43</f>
        <v>4</v>
      </c>
      <c r="G36" s="515"/>
      <c r="H36" s="1"/>
      <c r="I36" s="1"/>
      <c r="J36" s="1"/>
      <c r="K36" t="s">
        <v>66</v>
      </c>
      <c r="L36" s="260">
        <f>50000</f>
        <v>50000</v>
      </c>
      <c r="N36" t="s">
        <v>67</v>
      </c>
      <c r="O36" s="25">
        <v>100000</v>
      </c>
    </row>
    <row r="37" spans="1:15">
      <c r="A37" s="23" t="s">
        <v>73</v>
      </c>
      <c r="E37" s="132"/>
      <c r="F37" s="1"/>
      <c r="G37" s="515"/>
      <c r="H37" s="1"/>
      <c r="I37" s="1"/>
      <c r="J37" s="1"/>
      <c r="K37" t="s">
        <v>69</v>
      </c>
      <c r="L37" s="544">
        <f>F35</f>
        <v>663.06562499999995</v>
      </c>
      <c r="N37" t="s">
        <v>67</v>
      </c>
      <c r="O37" s="11" t="e">
        <f>(L37-L35)*(O36-L36)/(O35-L35)+L36</f>
        <v>#N/A</v>
      </c>
    </row>
    <row r="38" spans="1:15" ht="60">
      <c r="A38" s="98" t="s">
        <v>74</v>
      </c>
      <c r="B38" s="98" t="s">
        <v>36</v>
      </c>
      <c r="C38" s="97" t="s">
        <v>75</v>
      </c>
      <c r="D38" s="98" t="s">
        <v>40</v>
      </c>
      <c r="E38" s="97" t="s">
        <v>76</v>
      </c>
      <c r="F38" s="97" t="s">
        <v>77</v>
      </c>
      <c r="G38" s="516" t="s">
        <v>78</v>
      </c>
      <c r="H38" s="97" t="s">
        <v>79</v>
      </c>
      <c r="I38" s="97" t="s">
        <v>80</v>
      </c>
      <c r="L38" s="497"/>
      <c r="M38" s="497"/>
      <c r="N38" s="497"/>
      <c r="O38" s="1"/>
    </row>
    <row r="39" spans="1:15">
      <c r="A39" s="125">
        <v>2</v>
      </c>
      <c r="B39" s="98">
        <f>$C$28</f>
        <v>0.312</v>
      </c>
      <c r="C39" s="513">
        <f t="shared" ref="C39:C58" si="0">IF(E39=0,0,$F$36*E39/$F$34+F39)</f>
        <v>0</v>
      </c>
      <c r="D39" s="141">
        <v>10000</v>
      </c>
      <c r="E39" s="98">
        <f>IF('Input Data'!$H$43="No",SUMIFS($J$8:$J$26,$I$8:$I$26,B39),SUMIFS($T$8:$T$26,$S$8:$S$26,B39))</f>
        <v>0</v>
      </c>
      <c r="F39" s="98">
        <f t="shared" ref="F39:F48" si="1">SUMIFS($X$8:$X$26,$S$8:$S$26,B39)</f>
        <v>1.56</v>
      </c>
      <c r="G39" s="513">
        <f>IF(C39=0,0,(B39*$F$33+3+C39)*$F$36+($F$36-1)*$F$31+(2+'Input Data'!$E$18)*$F$30)</f>
        <v>0</v>
      </c>
      <c r="H39" s="98">
        <f>IF(AND($E$60&lt;=C39,C39&lt;$E$59),IF(G39=0,0,IF(G39&lt;'Input Data'!$F$4*IF('Input Data'!$J$43="Yes",2,1)-$F$32,1,0)),0)</f>
        <v>0</v>
      </c>
      <c r="I39" s="513">
        <f>C39*H39</f>
        <v>0</v>
      </c>
      <c r="L39" s="1"/>
      <c r="M39" s="1"/>
      <c r="N39" s="1"/>
      <c r="O39" s="1"/>
    </row>
    <row r="40" spans="1:15">
      <c r="A40" s="125">
        <f>A39</f>
        <v>2</v>
      </c>
      <c r="B40" s="98">
        <f>$D$28</f>
        <v>0.33100000000000002</v>
      </c>
      <c r="C40" s="513">
        <f t="shared" si="0"/>
        <v>0</v>
      </c>
      <c r="D40" s="141">
        <v>15000</v>
      </c>
      <c r="E40" s="98">
        <f>IF('Input Data'!$H$43="No",SUMIFS($J$8:$J$26,$I$8:$I$26,B40),SUMIFS($T$8:$T$26,$S$8:$S$26,B40))</f>
        <v>0</v>
      </c>
      <c r="F40" s="98">
        <f t="shared" si="1"/>
        <v>1.66</v>
      </c>
      <c r="G40" s="513">
        <f>IF(C40=0,0,(B40*$F$33+3+C40)*$F$36+($F$36-1)*$F$31+(2+'Input Data'!$E$18)*$F$30)</f>
        <v>0</v>
      </c>
      <c r="H40" s="98">
        <f>IF(AND($E$60&lt;=C40,C40&lt;$E$59),IF(G40=0,0,IF(G40&lt;'Input Data'!$F$4*IF('Input Data'!$J$43="Yes",2,1)-$F$32,1,0)),0)</f>
        <v>0</v>
      </c>
      <c r="I40" s="513">
        <f t="shared" ref="I40:I58" si="2">C40*H40</f>
        <v>0</v>
      </c>
      <c r="L40" s="1"/>
      <c r="M40" s="1"/>
      <c r="N40" s="1"/>
      <c r="O40" s="1"/>
    </row>
    <row r="41" spans="1:15">
      <c r="A41" s="125">
        <f>A39</f>
        <v>2</v>
      </c>
      <c r="B41" s="98">
        <f>$E$28</f>
        <v>0.34300000000000003</v>
      </c>
      <c r="C41" s="513">
        <f t="shared" si="0"/>
        <v>0</v>
      </c>
      <c r="D41" s="141">
        <v>25000</v>
      </c>
      <c r="E41" s="98">
        <f>IF('Input Data'!$H$43="No",SUMIFS($J$8:$J$26,$I$8:$I$26,B41),SUMIFS($T$8:$T$26,$S$8:$S$26,B41))</f>
        <v>0</v>
      </c>
      <c r="F41" s="98">
        <f t="shared" si="1"/>
        <v>1.72</v>
      </c>
      <c r="G41" s="513">
        <f>IF(C41=0,0,(B41*$F$33+3+C41)*$F$36+($F$36-1)*$F$31+(2+'Input Data'!$E$18)*$F$30)</f>
        <v>0</v>
      </c>
      <c r="H41" s="98">
        <f>IF(AND($E$60&lt;=C41,C41&lt;$E$59),IF(G41=0,0,IF(G41&lt;'Input Data'!$F$4*IF('Input Data'!$J$43="Yes",2,1)-$F$32,1,0)),0)</f>
        <v>0</v>
      </c>
      <c r="I41" s="513">
        <f t="shared" si="2"/>
        <v>0</v>
      </c>
      <c r="L41" s="1"/>
      <c r="M41" s="1"/>
      <c r="N41" s="1"/>
      <c r="O41" s="1"/>
    </row>
    <row r="42" spans="1:15">
      <c r="A42" s="125">
        <f>A39</f>
        <v>2</v>
      </c>
      <c r="B42" s="98">
        <f>$F$28</f>
        <v>0.36199999999999999</v>
      </c>
      <c r="C42" s="513">
        <f t="shared" si="0"/>
        <v>0</v>
      </c>
      <c r="D42" s="141">
        <v>50000</v>
      </c>
      <c r="E42" s="98">
        <f>IF('Input Data'!$H$43="No",SUMIFS($J$8:$J$26,$I$8:$I$26,B42),SUMIFS($T$8:$T$26,$S$8:$S$26,B42))</f>
        <v>0</v>
      </c>
      <c r="F42" s="98">
        <f t="shared" si="1"/>
        <v>1.81</v>
      </c>
      <c r="G42" s="513">
        <f>IF(C42=0,0,(B42*$F$33+3+C42)*$F$36+($F$36-1)*$F$31+(2+'Input Data'!$E$18)*$F$30)</f>
        <v>0</v>
      </c>
      <c r="H42" s="98">
        <f>IF(AND($E$60&lt;=C42,C42&lt;$E$59),IF(G42=0,0,IF(G42&lt;'Input Data'!$F$4*IF('Input Data'!$J$43="Yes",2,1)-$F$32,1,0)),0)</f>
        <v>0</v>
      </c>
      <c r="I42" s="513">
        <f t="shared" si="2"/>
        <v>0</v>
      </c>
      <c r="L42" s="254"/>
      <c r="M42" s="254"/>
      <c r="N42" s="254"/>
      <c r="O42" s="1"/>
    </row>
    <row r="43" spans="1:15">
      <c r="A43" s="125">
        <f>A39</f>
        <v>2</v>
      </c>
      <c r="B43" s="98">
        <f>$G$28</f>
        <v>0.375</v>
      </c>
      <c r="C43" s="513">
        <f t="shared" si="0"/>
        <v>0</v>
      </c>
      <c r="D43" s="141">
        <v>100000</v>
      </c>
      <c r="E43" s="98">
        <f>IF('Input Data'!$H$43="No",SUMIFS($J$8:$J$26,$I$8:$I$26,B43),SUMIFS($T$8:$T$26,$S$8:$S$26,B43))</f>
        <v>0</v>
      </c>
      <c r="F43" s="98">
        <f t="shared" si="1"/>
        <v>1.88</v>
      </c>
      <c r="G43" s="513">
        <f>IF(C43=0,0,(B43*$F$33+3+C43)*$F$36+($F$36-1)*$F$31+(2+'Input Data'!$E$18)*$F$30)</f>
        <v>0</v>
      </c>
      <c r="H43" s="98">
        <f>IF(AND($E$60&lt;=C43,C43&lt;$E$59),IF(G43=0,0,IF(G43&lt;'Input Data'!$F$4*IF('Input Data'!$J$43="Yes",2,1)-$F$32,1,0)),0)</f>
        <v>0</v>
      </c>
      <c r="I43" s="513">
        <f t="shared" si="2"/>
        <v>0</v>
      </c>
      <c r="L43" s="1"/>
      <c r="M43" s="1"/>
      <c r="N43" s="1"/>
      <c r="O43" s="1"/>
    </row>
    <row r="44" spans="1:15">
      <c r="A44" s="125">
        <v>2.625</v>
      </c>
      <c r="B44" s="98">
        <f>$C$28</f>
        <v>0.312</v>
      </c>
      <c r="C44" s="513">
        <f t="shared" si="0"/>
        <v>49.806898638426631</v>
      </c>
      <c r="D44" s="141">
        <v>10000</v>
      </c>
      <c r="E44" s="98">
        <f>IF('Input Data'!$H$43="No",SUMIFS($K$8:$K$26,$I$8:$I$26,B44),SUMIFS($U$8:$U$26,$S$8:$S$26,B44))</f>
        <v>2989.8</v>
      </c>
      <c r="F44" s="98">
        <f t="shared" si="1"/>
        <v>1.56</v>
      </c>
      <c r="G44" s="513">
        <f>IF(C44=0,0,(B44*$F$33+3+C44)*$F$36+($F$36-1)*$F$31+(2+'Input Data'!$E$18)*$F$30)</f>
        <v>249.24119455370652</v>
      </c>
      <c r="H44" s="98">
        <f>IF(AND($E$61&lt;=C44,C44&lt;$E$59),IF(G44=0,0,IF(G44&lt;'Input Data'!$F$4*IF('Input Data'!$J$43="Yes",2,1)-$F$32,1,0)),0)</f>
        <v>0</v>
      </c>
      <c r="I44" s="513">
        <f t="shared" si="2"/>
        <v>0</v>
      </c>
      <c r="L44" s="1"/>
      <c r="M44" s="1"/>
      <c r="N44" s="1"/>
      <c r="O44" s="1"/>
    </row>
    <row r="45" spans="1:15">
      <c r="A45" s="125">
        <f>A44</f>
        <v>2.625</v>
      </c>
      <c r="B45" s="98">
        <f>$D$28</f>
        <v>0.33100000000000002</v>
      </c>
      <c r="C45" s="513">
        <f t="shared" si="0"/>
        <v>0</v>
      </c>
      <c r="D45" s="141">
        <v>15000</v>
      </c>
      <c r="E45" s="98">
        <f>IF('Input Data'!$H$43="No",SUMIFS($K$8:$K$26,$I$8:$I$26,B45),SUMIFS($U$8:$U$26,$S$8:$S$26,B45))</f>
        <v>0</v>
      </c>
      <c r="F45" s="98">
        <f t="shared" si="1"/>
        <v>1.66</v>
      </c>
      <c r="G45" s="513">
        <f>IF(C45=0,0,(B45*$F$33+3+C45)*$F$36+($F$36-1)*$F$31+(2+'Input Data'!$E$18)*$F$30)</f>
        <v>0</v>
      </c>
      <c r="H45" s="98">
        <f>IF(AND($E$61&lt;=C45,C45&lt;$E$59),IF(G45=0,0,IF(G45&lt;'Input Data'!$F$4*IF('Input Data'!$J$43="Yes",2,1)-$F$32,1,0)),0)</f>
        <v>0</v>
      </c>
      <c r="I45" s="513">
        <f t="shared" si="2"/>
        <v>0</v>
      </c>
      <c r="L45" s="1"/>
      <c r="M45" s="1"/>
      <c r="N45" s="1"/>
      <c r="O45" s="1"/>
    </row>
    <row r="46" spans="1:15">
      <c r="A46" s="125">
        <f>A44</f>
        <v>2.625</v>
      </c>
      <c r="B46" s="98">
        <f>$E$28</f>
        <v>0.34300000000000003</v>
      </c>
      <c r="C46" s="513">
        <f t="shared" si="0"/>
        <v>0</v>
      </c>
      <c r="D46" s="141">
        <v>25000</v>
      </c>
      <c r="E46" s="98">
        <f>IF('Input Data'!$H$43="No",SUMIFS($K$8:$K$26,$I$8:$I$26,B46),SUMIFS($U$8:$U$26,$S$8:$S$26,B46))</f>
        <v>0</v>
      </c>
      <c r="F46" s="98">
        <f t="shared" si="1"/>
        <v>1.72</v>
      </c>
      <c r="G46" s="513">
        <f>IF(C46=0,0,(B46*$F$33+3+C46)*$F$36+($F$36-1)*$F$31+(2+'Input Data'!$E$18)*$F$30)</f>
        <v>0</v>
      </c>
      <c r="H46" s="98">
        <f>IF(AND($E$61&lt;=C46,C46&lt;$E$59),IF(G46=0,0,IF(G46&lt;'Input Data'!$F$4*IF('Input Data'!$J$43="Yes",2,1)-$F$32,1,0)),0)</f>
        <v>0</v>
      </c>
      <c r="I46" s="513">
        <f t="shared" si="2"/>
        <v>0</v>
      </c>
      <c r="L46" s="1"/>
      <c r="M46" s="1"/>
      <c r="N46" s="1"/>
      <c r="O46" s="1"/>
    </row>
    <row r="47" spans="1:15">
      <c r="A47" s="125">
        <f>A44</f>
        <v>2.625</v>
      </c>
      <c r="B47" s="98">
        <f>$F$28</f>
        <v>0.36199999999999999</v>
      </c>
      <c r="C47" s="513">
        <f t="shared" si="0"/>
        <v>0</v>
      </c>
      <c r="D47" s="141">
        <v>50000</v>
      </c>
      <c r="E47" s="98">
        <f>IF('Input Data'!$H$43="No",SUMIFS($K$8:$K$26,$I$8:$I$26,B47),SUMIFS($U$8:$U$26,$S$8:$S$26,B47))</f>
        <v>0</v>
      </c>
      <c r="F47" s="98">
        <f t="shared" si="1"/>
        <v>1.81</v>
      </c>
      <c r="G47" s="513">
        <f>IF(C47=0,0,(B47*$F$33+3+C47)*$F$36+($F$36-1)*$F$31+(2+'Input Data'!$E$18)*$F$30)</f>
        <v>0</v>
      </c>
      <c r="H47" s="98">
        <f>IF(AND($E$61&lt;=C47,C47&lt;$E$59),IF(G47=0,0,IF(G47&lt;'Input Data'!$F$4*IF('Input Data'!$J$43="Yes",2,1)-$F$32,1,0)),0)</f>
        <v>0</v>
      </c>
      <c r="I47" s="513">
        <f t="shared" si="2"/>
        <v>0</v>
      </c>
      <c r="L47" s="1"/>
      <c r="M47" s="1"/>
      <c r="N47" s="1"/>
      <c r="O47" s="1"/>
    </row>
    <row r="48" spans="1:15">
      <c r="A48" s="125">
        <f>A44</f>
        <v>2.625</v>
      </c>
      <c r="B48" s="98">
        <f>$G$28</f>
        <v>0.375</v>
      </c>
      <c r="C48" s="513">
        <f t="shared" si="0"/>
        <v>0</v>
      </c>
      <c r="D48" s="141">
        <v>100000</v>
      </c>
      <c r="E48" s="98">
        <f>IF('Input Data'!$H$43="No",SUMIFS($K$8:$K$26,$I$8:$I$26,B48),SUMIFS($U$8:$U$26,$S$8:$S$26,B48))</f>
        <v>0</v>
      </c>
      <c r="F48" s="98">
        <f t="shared" si="1"/>
        <v>1.88</v>
      </c>
      <c r="G48" s="513">
        <f>IF(C48=0,0,(B48*$F$33+3+C48)*$F$36+($F$36-1)*$F$31+(2+'Input Data'!$E$18)*$F$30)</f>
        <v>0</v>
      </c>
      <c r="H48" s="98">
        <f>IF(AND($E$61&lt;=C48,C48&lt;$E$59),IF(G48=0,0,IF(G48&lt;'Input Data'!$F$4*IF('Input Data'!$J$43="Yes",2,1)-$F$32,1,0)),0)</f>
        <v>0</v>
      </c>
      <c r="I48" s="513">
        <f t="shared" si="2"/>
        <v>0</v>
      </c>
      <c r="L48" s="1"/>
      <c r="M48" s="1"/>
      <c r="N48" s="1"/>
      <c r="O48" s="1"/>
    </row>
    <row r="49" spans="1:15">
      <c r="A49" s="125">
        <v>3.75</v>
      </c>
      <c r="B49" s="98">
        <f>$C$28</f>
        <v>0.312</v>
      </c>
      <c r="C49" s="513">
        <f t="shared" si="0"/>
        <v>35.826938981341399</v>
      </c>
      <c r="D49" s="141">
        <v>10000</v>
      </c>
      <c r="E49" s="98">
        <f>IF('Input Data'!$H$43="No",SUMIFS($L$8:$L$26,$I$8:$I$26,B49),SUMIFS($V$8:$V$26,$S$8:$S$26,B49))</f>
        <v>2161.9</v>
      </c>
      <c r="F49" s="98">
        <f t="shared" ref="F49:F58" si="3">SUMIFS($Y$8:$Y$26,$S$8:$S$26,B49)</f>
        <v>0.94</v>
      </c>
      <c r="G49" s="513">
        <f>IF(C49=0,0,(B49*$F$33+3+C49)*$F$36+($F$36-1)*$F$31+(2+'Input Data'!$E$18)*$F$30)</f>
        <v>193.32135592536559</v>
      </c>
      <c r="H49" s="98">
        <f>IF(AND($E$62&lt;=C49,C49&lt;$E$59),IF(G49=0,0,IF(G49&lt;'Input Data'!$F$4*IF('Input Data'!$J$43="Yes",2,1)-$F$32,1,0)),0)</f>
        <v>0</v>
      </c>
      <c r="I49" s="513">
        <f t="shared" si="2"/>
        <v>0</v>
      </c>
      <c r="L49" s="1"/>
      <c r="M49" s="1"/>
      <c r="N49" s="1"/>
      <c r="O49" s="1"/>
    </row>
    <row r="50" spans="1:15">
      <c r="A50" s="125">
        <f>A49</f>
        <v>3.75</v>
      </c>
      <c r="B50" s="98">
        <f>$D$28</f>
        <v>0.33100000000000002</v>
      </c>
      <c r="C50" s="513">
        <f t="shared" si="0"/>
        <v>47.289142713061018</v>
      </c>
      <c r="D50" s="141">
        <v>15000</v>
      </c>
      <c r="E50" s="98">
        <f>IF('Input Data'!$H$43="No",SUMIFS($L$8:$L$26,$I$8:$I$26,B50),SUMIFS($V$8:$V$26,$S$8:$S$26,B50))</f>
        <v>2869.1</v>
      </c>
      <c r="F50" s="98">
        <f t="shared" si="3"/>
        <v>0.99</v>
      </c>
      <c r="G50" s="513">
        <f>IF(C50=0,0,(B50*$F$33+3+C50)*$F$36+($F$36-1)*$F$31+(2+'Input Data'!$E$18)*$F$30)</f>
        <v>239.98337085224406</v>
      </c>
      <c r="H50" s="98">
        <f>IF(AND($E$62&lt;=C50,C50&lt;$E$59),IF(G50=0,0,IF(G50&lt;'Input Data'!$F$4*IF('Input Data'!$J$43="Yes",2,1)-$F$32,1,0)),0)</f>
        <v>0</v>
      </c>
      <c r="I50" s="513">
        <f t="shared" si="2"/>
        <v>0</v>
      </c>
      <c r="L50" s="1"/>
      <c r="M50" s="1"/>
      <c r="N50" s="1"/>
      <c r="O50" s="1"/>
    </row>
    <row r="51" spans="1:15">
      <c r="A51" s="125">
        <f>A49</f>
        <v>3.75</v>
      </c>
      <c r="B51" s="98">
        <f>$E$28</f>
        <v>0.34300000000000003</v>
      </c>
      <c r="C51" s="513">
        <f t="shared" si="0"/>
        <v>56.746792738275339</v>
      </c>
      <c r="D51" s="141">
        <v>25000</v>
      </c>
      <c r="E51" s="98">
        <f>IF('Input Data'!$H$43="No",SUMIFS($L$8:$L$26,$I$8:$I$26,B51),SUMIFS($V$8:$V$26,$S$8:$S$26,B51))</f>
        <v>3452.7</v>
      </c>
      <c r="F51" s="98">
        <f t="shared" si="3"/>
        <v>1.03</v>
      </c>
      <c r="G51" s="513">
        <f>IF(C51=0,0,(B51*$F$33+3+C51)*$F$36+($F$36-1)*$F$31+(2+'Input Data'!$E$18)*$F$30)</f>
        <v>278.32757095310137</v>
      </c>
      <c r="H51" s="98">
        <f>IF(AND($E$62&lt;=C51,C51&lt;$E$59),IF(G51=0,0,IF(G51&lt;'Input Data'!$F$4*IF('Input Data'!$J$43="Yes",2,1)-$F$32,1,0)),0)</f>
        <v>0</v>
      </c>
      <c r="I51" s="513">
        <f t="shared" si="2"/>
        <v>0</v>
      </c>
      <c r="L51" s="1"/>
      <c r="M51" s="1"/>
      <c r="N51" s="1"/>
      <c r="O51" s="1"/>
    </row>
    <row r="52" spans="1:15">
      <c r="A52" s="125">
        <f>A49</f>
        <v>3.75</v>
      </c>
      <c r="B52" s="98">
        <f>$F$28</f>
        <v>0.36199999999999999</v>
      </c>
      <c r="C52" s="513">
        <f t="shared" si="0"/>
        <v>73.473257690368129</v>
      </c>
      <c r="D52" s="141">
        <v>50000</v>
      </c>
      <c r="E52" s="98">
        <f>IF('Input Data'!$H$43="No",SUMIFS($L$8:$L$26,$I$8:$I$26,B52),SUMIFS($V$8:$V$26,$S$8:$S$26,B52))</f>
        <v>4485.5</v>
      </c>
      <c r="F52" s="98">
        <f t="shared" si="3"/>
        <v>1.0900000000000001</v>
      </c>
      <c r="G52" s="513">
        <f>IF(C52=0,0,(B52*$F$33+3+C52)*$F$36+($F$36-1)*$F$31+(2+'Input Data'!$E$18)*$F$30)</f>
        <v>346.04663076147256</v>
      </c>
      <c r="H52" s="98">
        <f>IF(AND($E$62&lt;=C52,C52&lt;$E$59),IF(G52=0,0,IF(G52&lt;'Input Data'!$F$4*IF('Input Data'!$J$43="Yes",2,1)-$F$32,1,0)),0)</f>
        <v>0</v>
      </c>
      <c r="I52" s="513">
        <f t="shared" si="2"/>
        <v>0</v>
      </c>
      <c r="L52" s="1"/>
      <c r="M52" s="1"/>
      <c r="N52" s="1"/>
      <c r="O52" s="1"/>
    </row>
    <row r="53" spans="1:15">
      <c r="A53" s="125">
        <f>A49</f>
        <v>3.75</v>
      </c>
      <c r="B53" s="98">
        <f>$G$28</f>
        <v>0.375</v>
      </c>
      <c r="C53" s="513">
        <f t="shared" si="0"/>
        <v>0</v>
      </c>
      <c r="D53" s="141">
        <v>100000</v>
      </c>
      <c r="E53" s="98">
        <f>IF('Input Data'!$H$43="No",SUMIFS($L$8:$L$26,$I$8:$I$26,B53),SUMIFS($V$8:$V$26,$S$8:$S$26,B53))</f>
        <v>0</v>
      </c>
      <c r="F53" s="98">
        <f t="shared" si="3"/>
        <v>1.1299999999999999</v>
      </c>
      <c r="G53" s="513">
        <f>IF(C53=0,0,(B53*$F$33+3+C53)*$F$36+($F$36-1)*$F$31+(2+'Input Data'!$E$18)*$F$30)</f>
        <v>0</v>
      </c>
      <c r="H53" s="98">
        <f>IF(AND($E$62&lt;=C53,C53&lt;$E$59),IF(G53=0,0,IF(G53&lt;'Input Data'!$F$4*IF('Input Data'!$J$43="Yes",2,1)-$F$32,1,0)),0)</f>
        <v>0</v>
      </c>
      <c r="I53" s="513">
        <f t="shared" si="2"/>
        <v>0</v>
      </c>
      <c r="L53" s="1"/>
      <c r="M53" s="1"/>
      <c r="N53" s="1"/>
      <c r="O53" s="1"/>
    </row>
    <row r="54" spans="1:15">
      <c r="A54" s="125">
        <v>6</v>
      </c>
      <c r="B54" s="98">
        <f>$C$28</f>
        <v>0.312</v>
      </c>
      <c r="C54" s="513">
        <f t="shared" si="0"/>
        <v>0</v>
      </c>
      <c r="D54" s="141">
        <v>10000</v>
      </c>
      <c r="E54" s="98">
        <f>IF('Input Data'!$H$43="No",SUMIFS($M$8:$M$26,$I$8:$I$26,B54),SUMIFS($W$8:$W$26,$S$8:$S$26,B54))</f>
        <v>0</v>
      </c>
      <c r="F54" s="98">
        <f t="shared" si="3"/>
        <v>0.94</v>
      </c>
      <c r="G54" s="513">
        <f>IF(C54=0,0,(B54*$F$33+3+C54)*$F$36+($F$36-1)*$F$31+(2+'Input Data'!$E$18)*$F$30)</f>
        <v>0</v>
      </c>
      <c r="H54" s="98">
        <f>IF(AND($E$63&lt;=C54,C54&lt;$E$59),IF(G54=0,0,IF(G54&lt;'Input Data'!$F$4*IF('Input Data'!$J$43="Yes",2,1)-$F$32,1,0)),0)</f>
        <v>0</v>
      </c>
      <c r="I54" s="513">
        <f t="shared" si="2"/>
        <v>0</v>
      </c>
      <c r="L54" s="1"/>
      <c r="M54" s="1"/>
      <c r="N54" s="1"/>
      <c r="O54" s="1"/>
    </row>
    <row r="55" spans="1:15">
      <c r="A55" s="125">
        <f>A54</f>
        <v>6</v>
      </c>
      <c r="B55" s="98">
        <f>$D$28</f>
        <v>0.33100000000000002</v>
      </c>
      <c r="C55" s="513">
        <f t="shared" si="0"/>
        <v>30.834074634392334</v>
      </c>
      <c r="D55" s="141">
        <v>15000</v>
      </c>
      <c r="E55" s="98">
        <f>IF('Input Data'!$H$43="No",SUMIFS($M$8:$M$26,$I$8:$I$26,B55),SUMIFS($W$8:$W$26,$S$8:$S$26,B55))</f>
        <v>1849.4</v>
      </c>
      <c r="F55" s="98">
        <f t="shared" si="3"/>
        <v>0.99</v>
      </c>
      <c r="G55" s="513">
        <f>IF(C55=0,0,(B55*$F$33+3+C55)*$F$36+($F$36-1)*$F$31+(2+'Input Data'!$E$18)*$F$30)</f>
        <v>174.16309853756934</v>
      </c>
      <c r="H55" s="98">
        <f>IF(AND($E$63&lt;=C55,C55&lt;$E$59),IF(G55=0,0,IF(G55&lt;'Input Data'!$F$4*IF('Input Data'!$J$43="Yes",2,1)-$F$32,1,0)),0)</f>
        <v>0</v>
      </c>
      <c r="I55" s="513">
        <f t="shared" si="2"/>
        <v>0</v>
      </c>
      <c r="L55" s="1"/>
      <c r="M55" s="1"/>
      <c r="N55" s="1"/>
      <c r="O55" s="1"/>
    </row>
    <row r="56" spans="1:15">
      <c r="A56" s="125">
        <f>A54</f>
        <v>6</v>
      </c>
      <c r="B56" s="98">
        <f>$E$28</f>
        <v>0.34300000000000003</v>
      </c>
      <c r="C56" s="513">
        <f t="shared" si="0"/>
        <v>36.985219364599089</v>
      </c>
      <c r="D56" s="141">
        <v>25000</v>
      </c>
      <c r="E56" s="98">
        <f>IF('Input Data'!$H$43="No",SUMIFS($M$8:$M$26,$I$8:$I$26,B56),SUMIFS($W$8:$W$26,$S$8:$S$26,B56))</f>
        <v>2228.1</v>
      </c>
      <c r="F56" s="98">
        <f t="shared" si="3"/>
        <v>1.03</v>
      </c>
      <c r="G56" s="513">
        <f>IF(C56=0,0,(B56*$F$33+3+C56)*$F$36+($F$36-1)*$F$31+(2+'Input Data'!$E$18)*$F$30)</f>
        <v>199.28127745839635</v>
      </c>
      <c r="H56" s="98">
        <f>IF(AND($E$63&lt;=C56,C56&lt;$E$59),IF(G56=0,0,IF(G56&lt;'Input Data'!$F$4*IF('Input Data'!$J$43="Yes",2,1)-$F$32,1,0)),0)</f>
        <v>0</v>
      </c>
      <c r="I56" s="513">
        <f t="shared" si="2"/>
        <v>0</v>
      </c>
      <c r="L56" s="1"/>
      <c r="M56" s="1"/>
      <c r="N56" s="1"/>
      <c r="O56" s="1"/>
    </row>
    <row r="57" spans="1:15">
      <c r="A57" s="125">
        <f>A54</f>
        <v>6</v>
      </c>
      <c r="B57" s="98">
        <f>$F$28</f>
        <v>0.36199999999999999</v>
      </c>
      <c r="C57" s="513">
        <f t="shared" si="0"/>
        <v>47.876485123550182</v>
      </c>
      <c r="D57" s="141">
        <v>50000</v>
      </c>
      <c r="E57" s="98">
        <f>IF('Input Data'!$H$43="No",SUMIFS($M$8:$M$26,$I$8:$I$26,B57),SUMIFS($W$8:$W$26,$S$8:$S$26,B57))</f>
        <v>2899.3</v>
      </c>
      <c r="F57" s="98">
        <f t="shared" si="3"/>
        <v>1.0900000000000001</v>
      </c>
      <c r="G57" s="513">
        <f>IF(C57=0,0,(B57*$F$33+3+C57)*$F$36+($F$36-1)*$F$31+(2+'Input Data'!$E$18)*$F$30)</f>
        <v>243.65954049420074</v>
      </c>
      <c r="H57" s="98">
        <f>IF(AND($E$63&lt;=C57,C57&lt;$E$59),IF(G57=0,0,IF(G57&lt;'Input Data'!$F$4*IF('Input Data'!$J$43="Yes",2,1)-$F$32,1,0)),0)</f>
        <v>0</v>
      </c>
      <c r="I57" s="513">
        <f t="shared" si="2"/>
        <v>0</v>
      </c>
      <c r="L57" s="1"/>
      <c r="M57" s="1"/>
      <c r="N57" s="1"/>
      <c r="O57" s="1"/>
    </row>
    <row r="58" spans="1:15">
      <c r="A58" s="125">
        <f>A54</f>
        <v>6</v>
      </c>
      <c r="B58" s="98">
        <f>$G$28</f>
        <v>0.375</v>
      </c>
      <c r="C58" s="513">
        <f t="shared" si="0"/>
        <v>56.449818456883513</v>
      </c>
      <c r="D58" s="141">
        <v>100000</v>
      </c>
      <c r="E58" s="98">
        <f>IF('Input Data'!$H$43="No",SUMIFS($M$8:$M$26,$I$8:$I$26,B58),SUMIFS($W$8:$W$26,$S$8:$S$26,B58))</f>
        <v>3428.1</v>
      </c>
      <c r="F58" s="98">
        <f t="shared" si="3"/>
        <v>1.1299999999999999</v>
      </c>
      <c r="G58" s="513">
        <f>IF(C58=0,0,(B58*$F$33+3+C58)*$F$36+($F$36-1)*$F$31+(2+'Input Data'!$E$18)*$F$30)</f>
        <v>278.50927382753406</v>
      </c>
      <c r="H58" s="98">
        <f>IF(AND($E$63&lt;=C58,C58&lt;$E$59),IF(G58=0,0,IF(G58&lt;'Input Data'!$F$4*IF('Input Data'!$J$43="Yes",2,1)-$F$32,1,0)),0)</f>
        <v>0</v>
      </c>
      <c r="I58" s="513">
        <f t="shared" si="2"/>
        <v>0</v>
      </c>
      <c r="L58" s="1"/>
      <c r="M58" s="1"/>
      <c r="N58" s="1"/>
      <c r="O58" s="1"/>
    </row>
    <row r="59" spans="1:15">
      <c r="A59" s="519" t="s">
        <v>81</v>
      </c>
      <c r="B59" s="520" t="s">
        <v>82</v>
      </c>
      <c r="C59" s="109"/>
      <c r="E59" s="523">
        <v>61</v>
      </c>
      <c r="F59" s="109"/>
      <c r="G59" s="109"/>
      <c r="H59" s="521"/>
      <c r="K59" s="254"/>
      <c r="L59" s="1"/>
      <c r="M59" s="1"/>
      <c r="N59" s="1"/>
      <c r="O59" s="1"/>
    </row>
    <row r="60" spans="1:15">
      <c r="A60" s="540"/>
      <c r="B60" s="32" t="s">
        <v>83</v>
      </c>
      <c r="E60" s="523">
        <v>20</v>
      </c>
      <c r="H60" s="541"/>
      <c r="K60" s="254"/>
      <c r="L60" s="1"/>
      <c r="M60" s="1"/>
      <c r="N60" s="1"/>
      <c r="O60" s="1"/>
    </row>
    <row r="61" spans="1:15">
      <c r="A61" s="540"/>
      <c r="B61" s="32" t="s">
        <v>84</v>
      </c>
      <c r="E61" s="523">
        <v>25</v>
      </c>
      <c r="H61" s="541"/>
      <c r="K61" s="254"/>
      <c r="L61" s="1"/>
      <c r="M61" s="1"/>
      <c r="N61" s="1"/>
      <c r="O61" s="1"/>
    </row>
    <row r="62" spans="1:15">
      <c r="A62" s="540"/>
      <c r="B62" s="32" t="s">
        <v>85</v>
      </c>
      <c r="E62" s="523">
        <v>25</v>
      </c>
      <c r="H62" s="541"/>
      <c r="K62" s="254"/>
      <c r="L62" s="1"/>
      <c r="M62" s="1"/>
      <c r="N62" s="1"/>
      <c r="O62" s="1"/>
    </row>
    <row r="63" spans="1:15">
      <c r="A63" s="540"/>
      <c r="B63" s="32" t="s">
        <v>86</v>
      </c>
      <c r="E63" s="523">
        <v>29</v>
      </c>
      <c r="H63" s="541"/>
      <c r="K63" s="254"/>
      <c r="L63" s="1"/>
      <c r="M63" s="1"/>
      <c r="N63" s="1"/>
      <c r="O63" s="1"/>
    </row>
    <row r="64" spans="1:15">
      <c r="A64" s="517"/>
      <c r="B64" s="31" t="s">
        <v>87</v>
      </c>
      <c r="C64" s="31"/>
      <c r="D64" s="31"/>
      <c r="E64" s="31"/>
      <c r="F64" s="509">
        <f>F32</f>
        <v>6</v>
      </c>
      <c r="G64" s="31"/>
      <c r="H64" s="518"/>
      <c r="K64" s="1"/>
    </row>
    <row r="67" spans="1:27">
      <c r="A67" s="23" t="s">
        <v>88</v>
      </c>
    </row>
    <row r="68" spans="1:27">
      <c r="A68" t="s">
        <v>81</v>
      </c>
      <c r="B68" t="s">
        <v>89</v>
      </c>
    </row>
    <row r="69" spans="1:27">
      <c r="B69" t="s">
        <v>90</v>
      </c>
    </row>
    <row r="72" spans="1:27">
      <c r="B72" s="23" t="s">
        <v>91</v>
      </c>
    </row>
    <row r="73" spans="1:27">
      <c r="B73" s="543">
        <v>0.69</v>
      </c>
      <c r="E73" s="215" t="s">
        <v>92</v>
      </c>
      <c r="F73" s="81">
        <f>$F$34*B73</f>
        <v>171.03375</v>
      </c>
    </row>
    <row r="74" spans="1:27">
      <c r="B74" s="542">
        <f>1-B73</f>
        <v>0.31000000000000005</v>
      </c>
      <c r="E74" s="215" t="s">
        <v>93</v>
      </c>
      <c r="F74" s="81">
        <f>$F$34*B74</f>
        <v>76.841250000000016</v>
      </c>
    </row>
    <row r="75" spans="1:27">
      <c r="B75" s="542">
        <f>+B73</f>
        <v>0.69</v>
      </c>
      <c r="E75" s="215" t="s">
        <v>94</v>
      </c>
      <c r="F75" s="81">
        <f>F35*B75</f>
        <v>457.51528124999993</v>
      </c>
    </row>
    <row r="76" spans="1:27">
      <c r="B76" s="542">
        <f>1-B75</f>
        <v>0.31000000000000005</v>
      </c>
      <c r="E76" s="215" t="s">
        <v>93</v>
      </c>
      <c r="F76" s="81">
        <f>F35*B76</f>
        <v>205.55034375000002</v>
      </c>
    </row>
    <row r="77" spans="1:27">
      <c r="F77" s="50"/>
    </row>
    <row r="80" spans="1:27">
      <c r="A80" s="1"/>
      <c r="B80" s="21" t="s">
        <v>44</v>
      </c>
      <c r="C80" s="1"/>
      <c r="D80" s="1"/>
      <c r="E80" s="1"/>
      <c r="F80" s="1"/>
      <c r="G80" s="1"/>
      <c r="I80" s="21" t="s">
        <v>45</v>
      </c>
      <c r="J80" s="1"/>
      <c r="K80" s="1"/>
      <c r="L80" s="1"/>
      <c r="M80" s="1"/>
      <c r="N80" s="1"/>
      <c r="O80" s="1"/>
      <c r="P80" s="1"/>
      <c r="Q80" s="1"/>
      <c r="S80" s="21" t="s">
        <v>45</v>
      </c>
      <c r="T80" s="1"/>
      <c r="U80" s="1"/>
      <c r="V80" s="1"/>
      <c r="W80" s="1"/>
      <c r="X80" s="1"/>
      <c r="Y80" s="1"/>
      <c r="Z80" s="1"/>
      <c r="AA80" s="1"/>
    </row>
    <row r="81" spans="1:27">
      <c r="C81" s="1"/>
      <c r="D81" s="1"/>
      <c r="E81" s="1"/>
      <c r="F81" s="1"/>
      <c r="G81" s="1"/>
      <c r="I81" s="21" t="s">
        <v>46</v>
      </c>
      <c r="J81" s="1"/>
      <c r="K81" s="1"/>
      <c r="L81" s="1"/>
      <c r="M81" s="1"/>
      <c r="N81" s="1"/>
      <c r="O81" s="1"/>
      <c r="P81" s="1"/>
      <c r="Q81" s="1"/>
      <c r="S81" s="21" t="s">
        <v>47</v>
      </c>
      <c r="T81" s="1"/>
      <c r="U81" s="1"/>
      <c r="V81" s="1"/>
      <c r="W81" s="1"/>
      <c r="X81" s="1"/>
      <c r="Y81" s="1"/>
      <c r="Z81" s="1"/>
      <c r="AA81" s="1"/>
    </row>
    <row r="82" spans="1:27" ht="17.25">
      <c r="A82" s="1"/>
      <c r="B82" s="1"/>
      <c r="C82" s="670" t="s">
        <v>40</v>
      </c>
      <c r="D82" s="670"/>
      <c r="E82" s="670"/>
      <c r="F82" s="670"/>
      <c r="G82" s="670"/>
      <c r="I82" s="1"/>
      <c r="J82" s="670" t="s">
        <v>48</v>
      </c>
      <c r="K82" s="670"/>
      <c r="L82" s="670"/>
      <c r="M82" s="670"/>
      <c r="N82" s="670" t="s">
        <v>49</v>
      </c>
      <c r="O82" s="670"/>
      <c r="P82" s="1"/>
      <c r="Q82" s="1"/>
      <c r="S82" s="1"/>
      <c r="T82" s="670" t="s">
        <v>48</v>
      </c>
      <c r="U82" s="670"/>
      <c r="V82" s="670"/>
      <c r="W82" s="670"/>
      <c r="X82" s="670" t="s">
        <v>49</v>
      </c>
      <c r="Y82" s="670"/>
      <c r="Z82" s="1"/>
      <c r="AA82" s="1"/>
    </row>
    <row r="83" spans="1:27" ht="30">
      <c r="A83" s="1"/>
      <c r="B83" s="151" t="s">
        <v>50</v>
      </c>
      <c r="C83" s="512">
        <v>10000</v>
      </c>
      <c r="D83" s="512">
        <v>15000</v>
      </c>
      <c r="E83" s="512">
        <v>25000</v>
      </c>
      <c r="F83" s="512">
        <v>50000</v>
      </c>
      <c r="G83" s="512">
        <v>100000</v>
      </c>
      <c r="I83" s="151" t="s">
        <v>50</v>
      </c>
      <c r="J83" s="133">
        <v>2</v>
      </c>
      <c r="K83" s="133">
        <v>2.625</v>
      </c>
      <c r="L83" s="133">
        <v>3.75</v>
      </c>
      <c r="M83" s="133">
        <v>6</v>
      </c>
      <c r="N83" s="133" t="s">
        <v>56</v>
      </c>
      <c r="O83" s="133" t="s">
        <v>57</v>
      </c>
      <c r="P83" s="1"/>
      <c r="Q83" s="1"/>
      <c r="S83" s="151" t="s">
        <v>50</v>
      </c>
      <c r="T83" s="133">
        <v>2</v>
      </c>
      <c r="U83" s="133">
        <v>2.625</v>
      </c>
      <c r="V83" s="133">
        <v>3.75</v>
      </c>
      <c r="W83" s="133">
        <v>6</v>
      </c>
      <c r="X83" s="133" t="s">
        <v>56</v>
      </c>
      <c r="Y83" s="133" t="s">
        <v>57</v>
      </c>
      <c r="Z83" s="1"/>
      <c r="AA83" s="1"/>
    </row>
    <row r="84" spans="1:27">
      <c r="A84" s="1">
        <v>1</v>
      </c>
      <c r="B84" s="133">
        <v>0.218</v>
      </c>
      <c r="C84" s="98">
        <v>247</v>
      </c>
      <c r="D84" s="98">
        <v>229</v>
      </c>
      <c r="E84" s="98">
        <v>206</v>
      </c>
      <c r="F84" s="98">
        <v>177</v>
      </c>
      <c r="G84" s="98">
        <v>153</v>
      </c>
      <c r="I84" s="133">
        <v>0.218</v>
      </c>
      <c r="J84" s="492">
        <v>664.5</v>
      </c>
      <c r="K84" s="492"/>
      <c r="L84" s="492"/>
      <c r="M84" s="492"/>
      <c r="N84" s="513">
        <v>1.0900000000000001</v>
      </c>
      <c r="O84" s="513">
        <v>0.66</v>
      </c>
      <c r="P84" s="1"/>
      <c r="Q84" s="1"/>
      <c r="S84" s="133">
        <v>0.218</v>
      </c>
      <c r="T84" s="492">
        <v>664.5</v>
      </c>
      <c r="U84" s="492"/>
      <c r="V84" s="492"/>
      <c r="W84" s="492"/>
      <c r="X84" s="513">
        <v>1.0900000000000001</v>
      </c>
      <c r="Y84" s="513">
        <v>0.66</v>
      </c>
      <c r="Z84" s="1"/>
      <c r="AA84" s="1"/>
    </row>
    <row r="85" spans="1:27">
      <c r="A85" s="1">
        <v>2</v>
      </c>
      <c r="B85" s="133">
        <v>0.22500000000000001</v>
      </c>
      <c r="C85" s="98">
        <v>268</v>
      </c>
      <c r="D85" s="98">
        <v>249</v>
      </c>
      <c r="E85" s="98">
        <v>224</v>
      </c>
      <c r="F85" s="98">
        <v>193</v>
      </c>
      <c r="G85" s="98">
        <v>166</v>
      </c>
      <c r="I85" s="133">
        <v>0.22500000000000001</v>
      </c>
      <c r="J85" s="492">
        <v>768.8</v>
      </c>
      <c r="K85" s="492"/>
      <c r="L85" s="492"/>
      <c r="M85" s="492"/>
      <c r="N85" s="513">
        <v>1.1299999999999999</v>
      </c>
      <c r="O85" s="513">
        <v>0.68</v>
      </c>
      <c r="P85" s="1"/>
      <c r="Q85" s="1"/>
      <c r="S85" s="133">
        <v>0.22500000000000001</v>
      </c>
      <c r="T85" s="492">
        <v>768.8</v>
      </c>
      <c r="U85" s="492"/>
      <c r="V85" s="492"/>
      <c r="W85" s="492"/>
      <c r="X85" s="513">
        <v>1.1299999999999999</v>
      </c>
      <c r="Y85" s="513">
        <v>0.68</v>
      </c>
      <c r="Z85" s="1"/>
      <c r="AA85" s="1"/>
    </row>
    <row r="86" spans="1:27">
      <c r="A86" s="1">
        <v>3</v>
      </c>
      <c r="B86" s="133">
        <v>0.23400000000000001</v>
      </c>
      <c r="C86" s="98">
        <v>298</v>
      </c>
      <c r="D86" s="98">
        <v>276</v>
      </c>
      <c r="E86" s="98">
        <v>249</v>
      </c>
      <c r="F86" s="98">
        <v>214</v>
      </c>
      <c r="G86" s="98">
        <v>184</v>
      </c>
      <c r="I86" s="133">
        <v>0.23400000000000001</v>
      </c>
      <c r="J86" s="492">
        <v>933.3</v>
      </c>
      <c r="K86" s="492"/>
      <c r="L86" s="492"/>
      <c r="M86" s="492"/>
      <c r="N86" s="513">
        <v>1.17</v>
      </c>
      <c r="O86" s="513">
        <v>0.7</v>
      </c>
      <c r="P86" s="1"/>
      <c r="Q86" s="1"/>
      <c r="S86" s="133">
        <v>0.23400000000000001</v>
      </c>
      <c r="T86" s="492">
        <v>933.3</v>
      </c>
      <c r="U86" s="492"/>
      <c r="V86" s="492"/>
      <c r="W86" s="492"/>
      <c r="X86" s="513">
        <v>1.17</v>
      </c>
      <c r="Y86" s="513">
        <v>0.7</v>
      </c>
      <c r="Z86" s="1"/>
      <c r="AA86" s="1"/>
    </row>
    <row r="87" spans="1:27">
      <c r="A87" s="1">
        <v>4</v>
      </c>
      <c r="B87" s="133">
        <v>0.24299999999999999</v>
      </c>
      <c r="C87" s="98">
        <v>337</v>
      </c>
      <c r="D87" s="98">
        <v>309</v>
      </c>
      <c r="E87" s="98">
        <v>279</v>
      </c>
      <c r="F87" s="98">
        <v>240</v>
      </c>
      <c r="G87" s="98">
        <v>206</v>
      </c>
      <c r="I87" s="133">
        <v>0.24299999999999999</v>
      </c>
      <c r="J87" s="492">
        <v>1129</v>
      </c>
      <c r="K87" s="492"/>
      <c r="L87" s="492"/>
      <c r="M87" s="492"/>
      <c r="N87" s="513">
        <v>1.22</v>
      </c>
      <c r="O87" s="513">
        <v>0.73</v>
      </c>
      <c r="P87" s="1"/>
      <c r="Q87" s="1"/>
      <c r="S87" s="133">
        <v>0.24299999999999999</v>
      </c>
      <c r="T87" s="492">
        <v>1129</v>
      </c>
      <c r="U87" s="492"/>
      <c r="V87" s="492"/>
      <c r="W87" s="492"/>
      <c r="X87" s="513">
        <v>1.22</v>
      </c>
      <c r="Y87" s="513">
        <v>0.73</v>
      </c>
      <c r="Z87" s="1"/>
      <c r="AA87" s="1"/>
    </row>
    <row r="88" spans="1:27">
      <c r="A88" s="1">
        <v>5</v>
      </c>
      <c r="B88" s="133">
        <v>0.25</v>
      </c>
      <c r="C88" s="98">
        <v>358</v>
      </c>
      <c r="D88" s="98">
        <v>332</v>
      </c>
      <c r="E88" s="98">
        <v>300</v>
      </c>
      <c r="F88" s="98">
        <v>257</v>
      </c>
      <c r="G88" s="98">
        <v>222</v>
      </c>
      <c r="I88" s="133">
        <v>0.25</v>
      </c>
      <c r="J88" s="492">
        <v>1279.0999999999999</v>
      </c>
      <c r="K88" s="492">
        <v>1001</v>
      </c>
      <c r="L88" s="492">
        <v>719.5</v>
      </c>
      <c r="M88" s="492"/>
      <c r="N88" s="513">
        <v>1.25</v>
      </c>
      <c r="O88" s="513">
        <v>0.75</v>
      </c>
      <c r="P88" s="1"/>
      <c r="Q88" s="1"/>
      <c r="S88" s="133">
        <v>0.25</v>
      </c>
      <c r="T88" s="492">
        <v>1279.0999999999999</v>
      </c>
      <c r="U88" s="492">
        <v>1001</v>
      </c>
      <c r="V88" s="492">
        <v>0</v>
      </c>
      <c r="W88" s="492"/>
      <c r="X88" s="513">
        <v>1.25</v>
      </c>
      <c r="Y88" s="513">
        <v>0.75</v>
      </c>
      <c r="Z88" s="1"/>
      <c r="AA88" s="1"/>
    </row>
    <row r="89" spans="1:27">
      <c r="A89" s="1">
        <v>6</v>
      </c>
      <c r="B89" s="133">
        <v>0.26200000000000001</v>
      </c>
      <c r="C89" s="98">
        <v>411</v>
      </c>
      <c r="D89" s="98">
        <v>381</v>
      </c>
      <c r="E89" s="98">
        <v>343</v>
      </c>
      <c r="F89" s="98">
        <v>295</v>
      </c>
      <c r="G89" s="98">
        <v>254</v>
      </c>
      <c r="I89" s="133">
        <v>0.26200000000000001</v>
      </c>
      <c r="J89" s="492">
        <v>1623.4</v>
      </c>
      <c r="K89" s="492">
        <v>1272</v>
      </c>
      <c r="L89" s="492">
        <v>915.4</v>
      </c>
      <c r="M89" s="492"/>
      <c r="N89" s="513">
        <v>1.31</v>
      </c>
      <c r="O89" s="513">
        <v>0.79</v>
      </c>
      <c r="P89" s="1"/>
      <c r="Q89" s="1"/>
      <c r="S89" s="133">
        <v>0.26200000000000001</v>
      </c>
      <c r="T89" s="492">
        <v>1623.4</v>
      </c>
      <c r="U89" s="492">
        <v>1272</v>
      </c>
      <c r="V89" s="492">
        <v>915.4</v>
      </c>
      <c r="W89" s="492"/>
      <c r="X89" s="513">
        <v>1.31</v>
      </c>
      <c r="Y89" s="513">
        <v>0.79</v>
      </c>
      <c r="Z89" s="1"/>
      <c r="AA89" s="1"/>
    </row>
    <row r="90" spans="1:27">
      <c r="A90" s="1">
        <v>7</v>
      </c>
      <c r="B90" s="133">
        <v>0.27300000000000002</v>
      </c>
      <c r="C90" s="98">
        <v>458</v>
      </c>
      <c r="D90" s="98">
        <v>425</v>
      </c>
      <c r="E90" s="98">
        <v>383</v>
      </c>
      <c r="F90" s="98">
        <v>329</v>
      </c>
      <c r="G90" s="98">
        <v>283</v>
      </c>
      <c r="I90" s="133">
        <v>0.27300000000000002</v>
      </c>
      <c r="J90" s="492">
        <v>1966</v>
      </c>
      <c r="K90" s="492">
        <v>1542</v>
      </c>
      <c r="L90" s="492">
        <v>1110.8</v>
      </c>
      <c r="M90" s="492"/>
      <c r="N90" s="513">
        <v>1.37</v>
      </c>
      <c r="O90" s="513">
        <v>0.82</v>
      </c>
      <c r="P90" s="1"/>
      <c r="Q90" s="1"/>
      <c r="S90" s="133">
        <v>0.27300000000000002</v>
      </c>
      <c r="T90" s="492">
        <v>1966</v>
      </c>
      <c r="U90" s="492">
        <v>1542</v>
      </c>
      <c r="V90" s="492">
        <v>1110.8</v>
      </c>
      <c r="W90" s="492"/>
      <c r="X90" s="513">
        <v>1.37</v>
      </c>
      <c r="Y90" s="513">
        <v>0.82</v>
      </c>
      <c r="Z90" s="1"/>
      <c r="AA90" s="1"/>
    </row>
    <row r="91" spans="1:27">
      <c r="A91" s="1">
        <v>8</v>
      </c>
      <c r="B91" s="133">
        <v>0.28299999999999997</v>
      </c>
      <c r="C91" s="98">
        <v>506</v>
      </c>
      <c r="D91" s="98">
        <v>470</v>
      </c>
      <c r="E91" s="98">
        <v>424</v>
      </c>
      <c r="F91" s="98">
        <v>364</v>
      </c>
      <c r="G91" s="98">
        <v>313</v>
      </c>
      <c r="I91" s="133">
        <v>0.28299999999999997</v>
      </c>
      <c r="J91" s="492">
        <v>2343.1</v>
      </c>
      <c r="K91" s="492">
        <v>1839.5</v>
      </c>
      <c r="L91" s="492">
        <v>1326.4</v>
      </c>
      <c r="M91" s="492"/>
      <c r="N91" s="513">
        <v>1.42</v>
      </c>
      <c r="O91" s="513">
        <v>0.85</v>
      </c>
      <c r="P91" s="1"/>
      <c r="Q91" s="1"/>
      <c r="S91" s="133">
        <v>0.28299999999999997</v>
      </c>
      <c r="T91" s="492">
        <v>2343.1</v>
      </c>
      <c r="U91" s="492">
        <v>1839.5</v>
      </c>
      <c r="V91" s="492">
        <v>1326.4</v>
      </c>
      <c r="W91" s="492"/>
      <c r="X91" s="513">
        <v>1.42</v>
      </c>
      <c r="Y91" s="513">
        <v>0.85</v>
      </c>
      <c r="Z91" s="1"/>
      <c r="AA91" s="1"/>
    </row>
    <row r="92" spans="1:27">
      <c r="A92" s="1">
        <v>9</v>
      </c>
      <c r="B92" s="133">
        <v>0.29499999999999998</v>
      </c>
      <c r="C92" s="98">
        <v>569</v>
      </c>
      <c r="D92" s="98">
        <v>527</v>
      </c>
      <c r="E92" s="98">
        <v>476</v>
      </c>
      <c r="F92" s="98">
        <v>408</v>
      </c>
      <c r="G92" s="98">
        <v>352</v>
      </c>
      <c r="I92" s="133">
        <v>0.29499999999999998</v>
      </c>
      <c r="J92" s="492"/>
      <c r="K92" s="492">
        <v>2254.8000000000002</v>
      </c>
      <c r="L92" s="492">
        <v>1627.7</v>
      </c>
      <c r="M92" s="492"/>
      <c r="N92" s="513">
        <v>1.48</v>
      </c>
      <c r="O92" s="513">
        <v>0.89</v>
      </c>
      <c r="P92" s="1"/>
      <c r="Q92" s="1"/>
      <c r="S92" s="133">
        <v>0.29499999999999998</v>
      </c>
      <c r="T92" s="492"/>
      <c r="U92" s="492">
        <v>2254.8000000000002</v>
      </c>
      <c r="V92" s="492">
        <v>1627.7</v>
      </c>
      <c r="W92" s="492"/>
      <c r="X92" s="513">
        <v>1.48</v>
      </c>
      <c r="Y92" s="513">
        <v>0.89</v>
      </c>
      <c r="Z92" s="1"/>
      <c r="AA92" s="1"/>
    </row>
    <row r="93" spans="1:27">
      <c r="A93" s="1">
        <v>10</v>
      </c>
      <c r="B93" s="133">
        <v>0.30599999999999999</v>
      </c>
      <c r="C93" s="98">
        <v>633</v>
      </c>
      <c r="D93" s="98">
        <v>587</v>
      </c>
      <c r="E93" s="98">
        <v>529</v>
      </c>
      <c r="F93" s="98">
        <v>454</v>
      </c>
      <c r="G93" s="98">
        <v>391</v>
      </c>
      <c r="I93" s="133">
        <v>0.30599999999999999</v>
      </c>
      <c r="J93" s="492"/>
      <c r="K93" s="492"/>
      <c r="L93" s="492">
        <v>1965.1</v>
      </c>
      <c r="M93" s="492"/>
      <c r="N93" s="513">
        <v>1.52</v>
      </c>
      <c r="O93" s="513">
        <v>0.92</v>
      </c>
      <c r="P93" s="1"/>
      <c r="Q93" s="1"/>
      <c r="S93" s="133">
        <v>0.30599999999999999</v>
      </c>
      <c r="T93" s="492"/>
      <c r="U93" s="492">
        <v>0</v>
      </c>
      <c r="V93" s="492">
        <v>1965.1</v>
      </c>
      <c r="W93" s="492"/>
      <c r="X93" s="513">
        <v>1.52</v>
      </c>
      <c r="Y93" s="513">
        <v>0.92</v>
      </c>
      <c r="Z93" s="1"/>
      <c r="AA93" s="1"/>
    </row>
    <row r="94" spans="1:27">
      <c r="A94" s="1">
        <v>11</v>
      </c>
      <c r="B94" s="133">
        <v>0.312</v>
      </c>
      <c r="C94" s="98">
        <v>668</v>
      </c>
      <c r="D94" s="98">
        <v>619</v>
      </c>
      <c r="E94" s="98">
        <v>559</v>
      </c>
      <c r="F94" s="98">
        <v>480</v>
      </c>
      <c r="G94" s="98">
        <v>413</v>
      </c>
      <c r="I94" s="133">
        <v>0.312</v>
      </c>
      <c r="J94" s="492"/>
      <c r="K94" s="492">
        <v>2989.8</v>
      </c>
      <c r="L94" s="492">
        <v>2161.9</v>
      </c>
      <c r="M94" s="492">
        <f>1391.3*0</f>
        <v>0</v>
      </c>
      <c r="N94" s="513">
        <v>1.56</v>
      </c>
      <c r="O94" s="513">
        <v>0.94</v>
      </c>
      <c r="P94" s="1"/>
      <c r="Q94" s="1"/>
      <c r="S94" s="133">
        <v>0.312</v>
      </c>
      <c r="T94" s="492"/>
      <c r="U94" s="492">
        <v>2989.8</v>
      </c>
      <c r="V94" s="492">
        <v>2161.9</v>
      </c>
      <c r="W94" s="492">
        <v>0</v>
      </c>
      <c r="X94" s="513">
        <v>1.56</v>
      </c>
      <c r="Y94" s="513">
        <v>0.94</v>
      </c>
      <c r="Z94" s="1"/>
      <c r="AA94" s="1"/>
    </row>
    <row r="95" spans="1:27">
      <c r="A95" s="1">
        <v>12</v>
      </c>
      <c r="B95" s="133">
        <v>0.31900000000000001</v>
      </c>
      <c r="C95" s="98">
        <v>710</v>
      </c>
      <c r="D95" s="98">
        <v>659</v>
      </c>
      <c r="E95" s="98">
        <v>594</v>
      </c>
      <c r="F95" s="98">
        <v>510</v>
      </c>
      <c r="G95" s="98">
        <v>439</v>
      </c>
      <c r="I95" s="133">
        <v>0.31900000000000001</v>
      </c>
      <c r="J95" s="492"/>
      <c r="K95" s="492"/>
      <c r="L95" s="492">
        <v>2410.9</v>
      </c>
      <c r="M95" s="492">
        <v>1552.5</v>
      </c>
      <c r="N95" s="513">
        <v>1.6</v>
      </c>
      <c r="O95" s="513">
        <v>0.96</v>
      </c>
      <c r="P95" s="1"/>
      <c r="Q95" s="1"/>
      <c r="S95" s="133">
        <v>0.31900000000000001</v>
      </c>
      <c r="T95" s="492"/>
      <c r="U95" s="492"/>
      <c r="V95" s="492">
        <v>2410.9</v>
      </c>
      <c r="W95" s="492">
        <v>0</v>
      </c>
      <c r="X95" s="513">
        <v>1.6</v>
      </c>
      <c r="Y95" s="513">
        <v>0.96</v>
      </c>
      <c r="Z95" s="1"/>
      <c r="AA95" s="1"/>
    </row>
    <row r="96" spans="1:27">
      <c r="A96" s="1">
        <v>13</v>
      </c>
      <c r="B96" s="133">
        <v>0.33100000000000002</v>
      </c>
      <c r="C96" s="98">
        <v>784</v>
      </c>
      <c r="D96" s="98">
        <v>727</v>
      </c>
      <c r="E96" s="98">
        <v>656</v>
      </c>
      <c r="F96" s="98">
        <v>563</v>
      </c>
      <c r="G96" s="98">
        <v>485</v>
      </c>
      <c r="I96" s="133">
        <v>0.33100000000000002</v>
      </c>
      <c r="J96" s="492"/>
      <c r="K96" s="492"/>
      <c r="L96" s="492">
        <v>2869.1</v>
      </c>
      <c r="M96" s="492">
        <v>1849.4</v>
      </c>
      <c r="N96" s="513">
        <v>1.66</v>
      </c>
      <c r="O96" s="513">
        <v>0.99</v>
      </c>
      <c r="P96" s="1"/>
      <c r="Q96" s="1"/>
      <c r="S96" s="133">
        <v>0.33100000000000002</v>
      </c>
      <c r="T96" s="492"/>
      <c r="U96" s="492"/>
      <c r="V96" s="492">
        <v>0</v>
      </c>
      <c r="W96" s="492">
        <v>0</v>
      </c>
      <c r="X96" s="513">
        <v>1.66</v>
      </c>
      <c r="Y96" s="513">
        <v>0.99</v>
      </c>
      <c r="Z96" s="1"/>
      <c r="AA96" s="1"/>
    </row>
    <row r="97" spans="1:27">
      <c r="A97" s="1">
        <v>14</v>
      </c>
      <c r="B97" s="133">
        <v>0.34300000000000003</v>
      </c>
      <c r="C97" s="98">
        <v>871</v>
      </c>
      <c r="D97" s="98">
        <v>808</v>
      </c>
      <c r="E97" s="98">
        <v>729</v>
      </c>
      <c r="F97" s="98">
        <v>626</v>
      </c>
      <c r="G97" s="98">
        <v>538</v>
      </c>
      <c r="I97" s="133">
        <v>0.34300000000000003</v>
      </c>
      <c r="J97" s="492"/>
      <c r="K97" s="492"/>
      <c r="L97" s="492">
        <v>3452.7</v>
      </c>
      <c r="M97" s="492">
        <v>2228.1</v>
      </c>
      <c r="N97" s="513">
        <v>1.72</v>
      </c>
      <c r="O97" s="513">
        <v>1.03</v>
      </c>
      <c r="P97" s="1"/>
      <c r="Q97" s="1"/>
      <c r="S97" s="133">
        <v>0.34300000000000003</v>
      </c>
      <c r="T97" s="492"/>
      <c r="U97" s="492"/>
      <c r="V97" s="492">
        <v>0</v>
      </c>
      <c r="W97" s="492">
        <v>2228.1</v>
      </c>
      <c r="X97" s="513">
        <v>1.72</v>
      </c>
      <c r="Y97" s="513">
        <v>1.03</v>
      </c>
      <c r="Z97" s="1"/>
      <c r="AA97" s="1"/>
    </row>
    <row r="98" spans="1:27">
      <c r="A98" s="1">
        <v>15</v>
      </c>
      <c r="B98" s="133">
        <v>0.36199999999999999</v>
      </c>
      <c r="C98" s="98">
        <v>1011</v>
      </c>
      <c r="D98" s="98">
        <v>937</v>
      </c>
      <c r="E98" s="98">
        <v>845</v>
      </c>
      <c r="F98" s="98">
        <v>726</v>
      </c>
      <c r="G98" s="98">
        <v>625</v>
      </c>
      <c r="I98" s="133">
        <v>0.36199999999999999</v>
      </c>
      <c r="J98" s="492"/>
      <c r="K98" s="492"/>
      <c r="L98" s="492">
        <v>4485.5</v>
      </c>
      <c r="M98" s="492">
        <v>2899.3</v>
      </c>
      <c r="N98" s="513">
        <v>1.81</v>
      </c>
      <c r="O98" s="513">
        <v>1.0900000000000001</v>
      </c>
      <c r="P98" s="1"/>
      <c r="Q98" s="1"/>
      <c r="S98" s="133">
        <v>0.36199999999999999</v>
      </c>
      <c r="T98" s="492"/>
      <c r="U98" s="492"/>
      <c r="V98" s="492">
        <v>0</v>
      </c>
      <c r="W98" s="492">
        <v>2899.3</v>
      </c>
      <c r="X98" s="513">
        <v>1.81</v>
      </c>
      <c r="Y98" s="513">
        <v>1.0900000000000001</v>
      </c>
      <c r="Z98" s="1"/>
      <c r="AA98" s="1"/>
    </row>
    <row r="99" spans="1:27">
      <c r="A99" s="1">
        <v>16</v>
      </c>
      <c r="B99" s="133">
        <v>0.375</v>
      </c>
      <c r="C99" s="98">
        <v>1111</v>
      </c>
      <c r="D99" s="98">
        <v>1030</v>
      </c>
      <c r="E99" s="98">
        <v>929</v>
      </c>
      <c r="F99" s="98">
        <v>798</v>
      </c>
      <c r="G99" s="98">
        <v>687</v>
      </c>
      <c r="I99" s="133">
        <v>0.375</v>
      </c>
      <c r="J99" s="492"/>
      <c r="K99" s="492"/>
      <c r="L99" s="492"/>
      <c r="M99" s="492">
        <v>3428.1</v>
      </c>
      <c r="N99" s="513">
        <v>1.88</v>
      </c>
      <c r="O99" s="513">
        <v>1.1299999999999999</v>
      </c>
      <c r="P99" s="1"/>
      <c r="Q99" s="1"/>
      <c r="S99" s="133">
        <v>0.375</v>
      </c>
      <c r="T99" s="492"/>
      <c r="U99" s="492"/>
      <c r="V99" s="492"/>
      <c r="W99" s="492">
        <v>3428.1</v>
      </c>
      <c r="X99" s="513">
        <v>1.88</v>
      </c>
      <c r="Y99" s="513">
        <v>1.1299999999999999</v>
      </c>
      <c r="Z99" s="1"/>
      <c r="AA99" s="1"/>
    </row>
    <row r="100" spans="1:27">
      <c r="A100" s="1">
        <v>17</v>
      </c>
      <c r="B100" s="133">
        <v>0.39300000000000002</v>
      </c>
      <c r="C100" s="98">
        <v>1273</v>
      </c>
      <c r="D100" s="98">
        <v>1181</v>
      </c>
      <c r="E100" s="98">
        <v>1065</v>
      </c>
      <c r="F100" s="98">
        <v>914</v>
      </c>
      <c r="G100" s="98">
        <v>787</v>
      </c>
      <c r="I100" s="133">
        <v>0.39300000000000002</v>
      </c>
      <c r="J100" s="492"/>
      <c r="K100" s="492"/>
      <c r="L100" s="492"/>
      <c r="M100" s="492">
        <v>4365.1000000000004</v>
      </c>
      <c r="N100" s="513">
        <v>1.97</v>
      </c>
      <c r="O100" s="513">
        <v>1.18</v>
      </c>
      <c r="P100" s="1"/>
      <c r="Q100" s="1"/>
      <c r="S100" s="133">
        <v>0.39300000000000002</v>
      </c>
      <c r="T100" s="492"/>
      <c r="U100" s="492"/>
      <c r="V100" s="492"/>
      <c r="W100" s="492">
        <v>0</v>
      </c>
      <c r="X100" s="513">
        <v>1.97</v>
      </c>
      <c r="Y100" s="513">
        <v>1.18</v>
      </c>
      <c r="Z100" s="1"/>
      <c r="AA100" s="1"/>
    </row>
    <row r="101" spans="1:27">
      <c r="A101" s="1">
        <v>18</v>
      </c>
      <c r="B101" s="133">
        <v>0.40600000000000003</v>
      </c>
      <c r="C101" s="98">
        <v>1388</v>
      </c>
      <c r="D101" s="98">
        <v>1287</v>
      </c>
      <c r="E101" s="98">
        <v>1161</v>
      </c>
      <c r="F101" s="98">
        <v>997</v>
      </c>
      <c r="G101" s="98">
        <v>858</v>
      </c>
      <c r="I101" s="133">
        <v>0.40600000000000003</v>
      </c>
      <c r="J101" s="492"/>
      <c r="K101" s="492"/>
      <c r="L101" s="492"/>
      <c r="M101" s="492">
        <v>5087.1000000000004</v>
      </c>
      <c r="N101" s="513">
        <v>2.0299999999999998</v>
      </c>
      <c r="O101" s="513">
        <v>1.22</v>
      </c>
      <c r="P101" s="1"/>
      <c r="Q101" s="1"/>
      <c r="S101" s="133">
        <v>0.40600000000000003</v>
      </c>
      <c r="T101" s="492"/>
      <c r="U101" s="492"/>
      <c r="V101" s="492"/>
      <c r="W101" s="492">
        <v>0</v>
      </c>
      <c r="X101" s="513">
        <v>2.0299999999999998</v>
      </c>
      <c r="Y101" s="513">
        <v>1.22</v>
      </c>
      <c r="Z101" s="1"/>
      <c r="AA101" s="1"/>
    </row>
    <row r="102" spans="1:27">
      <c r="A102" s="1">
        <v>19</v>
      </c>
      <c r="B102" s="133">
        <v>0.437</v>
      </c>
      <c r="C102" s="98">
        <v>1708</v>
      </c>
      <c r="D102" s="98">
        <v>1584</v>
      </c>
      <c r="E102" s="98">
        <v>1428</v>
      </c>
      <c r="F102" s="98">
        <v>1227</v>
      </c>
      <c r="G102" s="98">
        <v>1056</v>
      </c>
      <c r="I102" s="133">
        <v>0.437</v>
      </c>
      <c r="J102" s="492"/>
      <c r="K102" s="492"/>
      <c r="L102" s="492"/>
      <c r="M102" s="492">
        <v>7337.1</v>
      </c>
      <c r="N102" s="513">
        <v>2.19</v>
      </c>
      <c r="O102" s="513">
        <v>1.31</v>
      </c>
      <c r="P102" s="1"/>
      <c r="Q102" s="1"/>
      <c r="S102" s="133">
        <v>0.437</v>
      </c>
      <c r="T102" s="492"/>
      <c r="U102" s="492"/>
      <c r="V102" s="492"/>
      <c r="W102" s="492">
        <v>0</v>
      </c>
      <c r="X102" s="513">
        <v>2.19</v>
      </c>
      <c r="Y102" s="513">
        <v>1.31</v>
      </c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I103" s="1"/>
      <c r="J103" s="1"/>
      <c r="K103" s="1"/>
      <c r="L103" s="1"/>
      <c r="M103" s="1"/>
      <c r="N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 t="s">
        <v>95</v>
      </c>
      <c r="B104" s="133" t="s">
        <v>36</v>
      </c>
      <c r="C104" s="133">
        <f>IF(C84&gt;=$F$75,$B$8,IF(C85&gt;=$F$75,$B$9,IF(C86&gt;=$F$75,$B$10,IF(C87&gt;=$F$75,$B$11,IF(C88&gt;=$F$75,$B$12,IF(C89&gt;=$F$75,$B$13,IF(C90&gt;=$F$75,$B$14,IF(C91&gt;=$F$75,$B$15,IF(C92&gt;=$F$75,$B$16,IF(C93&gt;=$F$75,$B$17,IF(C94&gt;=$F$75,$B$18,(IF(C95&gt;=$F$75,$B$19,IF(C96&gt;=$F$75,$B$20,IF(C97&gt;=$F$75,$B$21,IF(C98&gt;=$F$75,$B$22,IF(C99&gt;=$F$75,$B$23,IF(C100&gt;=$F$75,$B$24,IF(C101&gt;=$F$75,$B$25,IF(C102&gt;=$F$75,$B$26,0))))))))))))))))))))</f>
        <v>0.27300000000000002</v>
      </c>
      <c r="D104" s="133">
        <f>IF(D84&gt;=$F$75,$B$8,IF(D85&gt;=$F$75,$B$9,IF(D86&gt;=$F$75,$B$10,IF(D87&gt;=$F$75,$B$11,IF(D88&gt;=$F$75,$B$12,IF(D89&gt;=$F$75,$B$13,IF(D90&gt;=$F$75,$B$14,IF(D91&gt;=$F$75,$B$15,IF(D92&gt;=$F$75,$B$16,IF(D93&gt;=$F$75,$B$17,IF(D94&gt;=$F$75,$B$18,(IF(D95&gt;=$F$75,$B$19,IF(D96&gt;=$F$75,$B$20,IF(D97&gt;=$F$75,$B$21,IF(D98&gt;=$F$75,$B$22,IF(D99&gt;=$F$75,$B$23,IF(D100&gt;=$F$75,$B$24,IF(D101&gt;=$F$75,$B$25,IF(D102&gt;=$F$75,$B$26,0))))))))))))))))))))</f>
        <v>0.28299999999999997</v>
      </c>
      <c r="E104" s="133">
        <f>IF(E84&gt;=$F$75,$B$8,IF(E85&gt;=$F$75,$B$9,IF(E86&gt;=$F$75,$B$10,IF(E87&gt;=$F$75,$B$11,IF(E88&gt;=$F$75,$B$12,IF(E89&gt;=$F$75,$B$13,IF(E90&gt;=$F$75,$B$14,IF(E91&gt;=$F$75,$B$15,IF(E92&gt;=$F$75,$B$16,IF(E93&gt;=$F$75,$B$17,IF(E94&gt;=$F$75,$B$18,(IF(E95&gt;=$F$75,$B$19,IF(E96&gt;=$F$75,$B$20,IF(E97&gt;=$F$75,$B$21,IF(E98&gt;=$F$75,$B$22,IF(E99&gt;=$F$75,$B$23,IF(E100&gt;=$F$75,$B$24,IF(E101&gt;=$F$75,$B$25,IF(E102&gt;=$F$75,$B$26,0))))))))))))))))))))</f>
        <v>0.29499999999999998</v>
      </c>
      <c r="F104" s="133">
        <f>IF(F84&gt;=$F$75,$B$8,IF(F85&gt;=$F$75,$B$9,IF(F86&gt;=$F$75,$B$10,IF(F87&gt;=$F$75,$B$11,IF(F88&gt;=$F$75,$B$12,IF(F89&gt;=$F$75,$B$13,IF(F90&gt;=$F$75,$B$14,IF(F91&gt;=$F$75,$B$15,IF(F92&gt;=$F$75,$B$16,IF(F93&gt;=$F$75,$B$17,IF(F94&gt;=$F$75,$B$18,(IF(F95&gt;=$F$75,$B$19,IF(F96&gt;=$F$75,$B$20,IF(F97&gt;=$F$75,$B$21,IF(F98&gt;=$F$75,$B$22,IF(F99&gt;=$F$75,$B$23,IF(F100&gt;=$F$75,$B$24,IF(F101&gt;=$F$75,$B$25,IF(F102&gt;=$F$75,$B$26,0))))))))))))))))))))</f>
        <v>0.312</v>
      </c>
      <c r="G104" s="133">
        <f>IF(G84&gt;=$F$75,$B$8,IF(G85&gt;=$F$75,$B$9,IF(G86&gt;=$F$75,$B$10,IF(G87&gt;=$F$75,$B$11,IF(G88&gt;=$F$75,$B$12,IF(G89&gt;=$F$75,$B$13,IF(G90&gt;=$F$75,$B$14,IF(G91&gt;=$F$75,$B$15,IF(G92&gt;=$F$75,$B$16,IF(G93&gt;=$F$75,$B$17,IF(G94&gt;=$F$75,$B$18,(IF(G95&gt;=$F$75,$B$19,IF(G96&gt;=$F$75,$B$20,IF(G97&gt;=$F$75,$B$21,IF(G98&gt;=$F$75,$B$22,IF(G99&gt;=$F$75,$B$23,IF(G100&gt;=$F$75,$B$24,IF(G101&gt;=$F$75,$B$25,IF(G102&gt;=$F$75,$B$26,0))))))))))))))))))))</f>
        <v>0.33100000000000002</v>
      </c>
      <c r="I104" s="514" t="s">
        <v>58</v>
      </c>
      <c r="J104" s="21" t="s">
        <v>59</v>
      </c>
      <c r="K104" s="1"/>
      <c r="L104" s="1"/>
      <c r="M104" s="1"/>
      <c r="N104" s="1"/>
      <c r="O104" s="1"/>
      <c r="P104" s="1"/>
      <c r="Q104" s="1"/>
      <c r="S104" s="514" t="s">
        <v>58</v>
      </c>
      <c r="T104" s="21" t="s">
        <v>59</v>
      </c>
      <c r="U104" s="1"/>
      <c r="V104" s="1"/>
      <c r="W104" s="1"/>
      <c r="X104" s="1"/>
      <c r="Y104" s="1"/>
      <c r="Z104" s="1"/>
      <c r="AA104" s="1"/>
    </row>
    <row r="105" spans="1:27">
      <c r="A105" t="s">
        <v>96</v>
      </c>
      <c r="B105" s="133" t="s">
        <v>36</v>
      </c>
      <c r="C105" s="133">
        <f>IF(C84&gt;=$F$76,$B$8,IF(C85&gt;=$F$76,$B$9,IF(C86&gt;=$F$76,$B$10,IF(C87&gt;=$F$76,$B$11,IF(C88&gt;=$F$76,$B$12,IF(C89&gt;=$F$76,$B$13,IF(C90&gt;=$F$76,$B$14,IF(C91&gt;=$F$76,$B$15,IF(C92&gt;=$F$76,$B$16,IF(C93&gt;=$F$76,$B$17,IF(C94&gt;=$F$76,$B$18,(IF(C95&gt;=$F$76,$B$19,IF(C96&gt;=$F$76,$B$20,IF(C97&gt;=$F$76,$B$21,IF(C98&gt;=$F$76,$B$22,IF(C99&gt;=$F$76,$B$23,IF(C100&gt;=$F$76,$B$24,IF(C101&gt;=$F$76,$B$25,IF(C102&gt;=$F$76,$B$26,0))))))))))))))))))))</f>
        <v>0.218</v>
      </c>
      <c r="D105" s="133">
        <f>IF(D84&gt;=$F$76,$B$8,IF(D85&gt;=$F$76,$B$9,IF(D86&gt;=$F$76,$B$10,IF(D87&gt;=$F$76,$B$11,IF(D88&gt;=$F$76,$B$12,IF(D89&gt;=$F$76,$B$13,IF(D90&gt;=$F$76,$B$14,IF(D91&gt;=$F$76,$B$15,IF(D92&gt;=$F$76,$B$16,IF(D93&gt;=$F$76,$B$17,IF(D94&gt;=$F$76,$B$18,(IF(D95&gt;=$F$76,$B$19,IF(D96&gt;=$F$76,$B$20,IF(D97&gt;=$F$76,$B$21,IF(D98&gt;=$F$76,$B$22,IF(D99&gt;=$F$76,$B$23,IF(D100&gt;=$F$76,$B$24,IF(D101&gt;=$F$76,$B$25,IF(D102&gt;=$F$76,$B$26,0))))))))))))))))))))</f>
        <v>0.218</v>
      </c>
      <c r="E105" s="133">
        <f>IF(E84&gt;=$F$76,$B$8,IF(E85&gt;=$F$76,$B$9,IF(E86&gt;=$F$76,$B$10,IF(E87&gt;=$F$76,$B$11,IF(E88&gt;=$F$76,$B$12,IF(E89&gt;=$F$76,$B$13,IF(E90&gt;=$F$76,$B$14,IF(E91&gt;=$F$76,$B$15,IF(E92&gt;=$F$76,$B$16,IF(E93&gt;=$F$76,$B$17,IF(E94&gt;=$F$76,$B$18,(IF(E95&gt;=$F$76,$B$19,IF(E96&gt;=$F$76,$B$20,IF(E97&gt;=$F$76,$B$21,IF(E98&gt;=$F$76,$B$22,IF(E99&gt;=$F$76,$B$23,IF(E100&gt;=$F$76,$B$24,IF(E101&gt;=$F$76,$B$25,IF(E102&gt;=$F$76,$B$26,0))))))))))))))))))))</f>
        <v>0.218</v>
      </c>
      <c r="F105" s="133">
        <f>IF(F84&gt;=$F$76,$B$8,IF(F85&gt;=$F$76,$B$9,IF(F86&gt;=$F$76,$B$10,IF(F87&gt;=$F$76,$B$11,IF(F88&gt;=$F$76,$B$12,IF(F89&gt;=$F$76,$B$13,IF(F90&gt;=$F$76,$B$14,IF(F91&gt;=$F$76,$B$15,IF(F92&gt;=$F$76,$B$16,IF(F93&gt;=$F$76,$B$17,IF(F94&gt;=$F$76,$B$18,(IF(F95&gt;=$F$76,$B$19,IF(F96&gt;=$F$76,$B$20,IF(F97&gt;=$F$76,$B$21,IF(F98&gt;=$F$76,$B$22,IF(F99&gt;=$F$76,$B$23,IF(F100&gt;=$F$76,$B$24,IF(F101&gt;=$F$76,$B$25,IF(F102&gt;=$F$76,$B$26,0))))))))))))))))))))</f>
        <v>0.23400000000000001</v>
      </c>
      <c r="G105" s="133">
        <f>IF(G84&gt;=$F$76,$B$8,IF(G85&gt;=$F$76,$B$9,IF(G86&gt;=$F$76,$B$10,IF(G87&gt;=$F$76,$B$11,IF(G88&gt;=$F$76,$B$12,IF(G89&gt;=$F$76,$B$13,IF(G90&gt;=$F$76,$B$14,IF(G91&gt;=$F$76,$B$15,IF(G92&gt;=$F$76,$B$16,IF(G93&gt;=$F$76,$B$17,IF(G94&gt;=$F$76,$B$18,(IF(G95&gt;=$F$76,$B$19,IF(G96&gt;=$F$76,$B$20,IF(G97&gt;=$F$76,$B$21,IF(G98&gt;=$F$76,$B$22,IF(G99&gt;=$F$76,$B$23,IF(G100&gt;=$F$76,$B$24,IF(G101&gt;=$F$76,$B$25,IF(G102&gt;=$F$76,$B$26,0))))))))))))))))))))</f>
        <v>0.24299999999999999</v>
      </c>
    </row>
    <row r="107" spans="1:27">
      <c r="C107" s="215"/>
    </row>
    <row r="108" spans="1:27" ht="45">
      <c r="A108" s="98" t="s">
        <v>74</v>
      </c>
      <c r="B108" s="98" t="s">
        <v>36</v>
      </c>
      <c r="C108" s="97" t="s">
        <v>75</v>
      </c>
      <c r="D108" s="98" t="s">
        <v>40</v>
      </c>
      <c r="E108" s="97" t="s">
        <v>76</v>
      </c>
      <c r="F108" s="97" t="s">
        <v>97</v>
      </c>
      <c r="G108" s="516" t="s">
        <v>78</v>
      </c>
      <c r="H108" s="97" t="s">
        <v>79</v>
      </c>
      <c r="I108" s="97" t="s">
        <v>80</v>
      </c>
    </row>
    <row r="109" spans="1:27">
      <c r="A109" s="125">
        <v>3.75</v>
      </c>
      <c r="B109" s="98">
        <f>$C$105</f>
        <v>0.218</v>
      </c>
      <c r="C109" s="513">
        <f>IF(E109=0,0,$F$36*E109/$F$74+F109)</f>
        <v>0</v>
      </c>
      <c r="D109" s="141">
        <v>10000</v>
      </c>
      <c r="E109" s="98">
        <f>IF('Input Data'!$H$43="No",SUMIFS($L$8:$L$26,$I$8:$I$26,B109),SUMIFS($V$8:$V$26,$S$8:$S$26,B109))</f>
        <v>0</v>
      </c>
      <c r="F109" s="98">
        <f t="shared" ref="F109:F118" si="4">SUMIFS($Y$8:$Y$26,$S$8:$S$26,B109)</f>
        <v>0.66</v>
      </c>
      <c r="G109" s="513">
        <f>IF(C109=0,0,(B109*$F$33+3+C109)*$F$36+($F$36-1)*$F$31+(2+'Input Data'!$E$18)*$F$30)</f>
        <v>0</v>
      </c>
      <c r="H109" s="98">
        <f>IF(AND($E$62&lt;=C109,C109&lt;$E$59),IF(G109=0,0,IF(G109&lt;'Input Data'!$F$4*IF('Input Data'!$J$43="Yes",2,1)-$F$32,1,0)),0)</f>
        <v>0</v>
      </c>
      <c r="I109" s="513">
        <f t="shared" ref="I109:I118" si="5">C109*H109</f>
        <v>0</v>
      </c>
    </row>
    <row r="110" spans="1:27">
      <c r="A110" s="125">
        <f>A109</f>
        <v>3.75</v>
      </c>
      <c r="B110" s="98">
        <f>$D$105</f>
        <v>0.218</v>
      </c>
      <c r="C110" s="513">
        <f>IF(E110=0,0,$F$36*E110/$F$74+F110)</f>
        <v>0</v>
      </c>
      <c r="D110" s="141">
        <v>15000</v>
      </c>
      <c r="E110" s="98">
        <f>IF('Input Data'!$H$43="No",SUMIFS($L$8:$L$26,$I$8:$I$26,B110),SUMIFS($V$8:$V$26,$S$8:$S$26,B110))</f>
        <v>0</v>
      </c>
      <c r="F110" s="98">
        <f t="shared" si="4"/>
        <v>0.66</v>
      </c>
      <c r="G110" s="513">
        <f>IF(C110=0,0,(B110*$F$33+3+C110)*$F$36+($F$36-1)*$F$31+(2+'Input Data'!$E$18)*$F$30)</f>
        <v>0</v>
      </c>
      <c r="H110" s="98">
        <f>IF(AND($E$62&lt;=C110,C110&lt;$E$59),IF(G110=0,0,IF(G110&lt;'Input Data'!$F$4*IF('Input Data'!$J$43="Yes",2,1)-$F$32,1,0)),0)</f>
        <v>0</v>
      </c>
      <c r="I110" s="513">
        <f t="shared" si="5"/>
        <v>0</v>
      </c>
    </row>
    <row r="111" spans="1:27">
      <c r="A111" s="125">
        <f>A109</f>
        <v>3.75</v>
      </c>
      <c r="B111" s="98">
        <f>$E$105</f>
        <v>0.218</v>
      </c>
      <c r="C111" s="513">
        <f>IF(E111=0,0,$F$36*E111/$F$74+F111)</f>
        <v>0</v>
      </c>
      <c r="D111" s="141">
        <v>25000</v>
      </c>
      <c r="E111" s="98">
        <f>IF('Input Data'!$H$43="No",SUMIFS($L$8:$L$26,$I$8:$I$26,B111),SUMIFS($V$8:$V$26,$S$8:$S$26,B111))</f>
        <v>0</v>
      </c>
      <c r="F111" s="98">
        <f t="shared" si="4"/>
        <v>0.66</v>
      </c>
      <c r="G111" s="513">
        <f>IF(C111=0,0,(B111*$F$33+3+C111)*$F$36+($F$36-1)*$F$31+(2+'Input Data'!$E$18)*$F$30)</f>
        <v>0</v>
      </c>
      <c r="H111" s="98">
        <f>IF(AND($E$62&lt;=C111,C111&lt;$E$59),IF(G111=0,0,IF(G111&lt;'Input Data'!$F$4*IF('Input Data'!$J$43="Yes",2,1)-$F$32,1,0)),0)</f>
        <v>0</v>
      </c>
      <c r="I111" s="513">
        <f t="shared" si="5"/>
        <v>0</v>
      </c>
    </row>
    <row r="112" spans="1:27">
      <c r="A112" s="125">
        <f>A109</f>
        <v>3.75</v>
      </c>
      <c r="B112" s="98">
        <f>$F$105</f>
        <v>0.23400000000000001</v>
      </c>
      <c r="C112" s="513">
        <f>IF(E112=0,0,$F$36*E112/$F$74+F112)</f>
        <v>0</v>
      </c>
      <c r="D112" s="141">
        <v>50000</v>
      </c>
      <c r="E112" s="98">
        <f>IF('Input Data'!$H$43="No",SUMIFS($L$8:$L$26,$I$8:$I$26,B112),SUMIFS($V$8:$V$26,$S$8:$S$26,B112))</f>
        <v>0</v>
      </c>
      <c r="F112" s="98">
        <f t="shared" si="4"/>
        <v>0.7</v>
      </c>
      <c r="G112" s="513">
        <f>IF(C112=0,0,(B112*$F$33+3+C112)*$F$36+($F$36-1)*$F$31+(2+'Input Data'!$E$18)*$F$30)</f>
        <v>0</v>
      </c>
      <c r="H112" s="98">
        <f>IF(AND($E$62&lt;=C112,C112&lt;$E$59),IF(G112=0,0,IF(G112&lt;'Input Data'!$F$4*IF('Input Data'!$J$43="Yes",2,1)-$F$32,1,0)),0)</f>
        <v>0</v>
      </c>
      <c r="I112" s="513">
        <f>C112*H112</f>
        <v>0</v>
      </c>
    </row>
    <row r="113" spans="1:9">
      <c r="A113" s="125">
        <f>A109</f>
        <v>3.75</v>
      </c>
      <c r="B113" s="98">
        <f>$G$105</f>
        <v>0.24299999999999999</v>
      </c>
      <c r="C113" s="513">
        <f>IF(E113=0,0,$F$36*E113/$F$74+F113)</f>
        <v>0</v>
      </c>
      <c r="D113" s="141">
        <v>100000</v>
      </c>
      <c r="E113" s="98">
        <f>IF('Input Data'!$H$43="No",SUMIFS($L$8:$L$26,$I$8:$I$26,B113),SUMIFS($V$8:$V$26,$S$8:$S$26,B113))</f>
        <v>0</v>
      </c>
      <c r="F113" s="98">
        <f t="shared" si="4"/>
        <v>0.73</v>
      </c>
      <c r="G113" s="513">
        <f>IF(C113=0,0,(B113*$F$33+3+C113)*$F$36+($F$36-1)*$F$31+(2+'Input Data'!$E$18)*$F$30)</f>
        <v>0</v>
      </c>
      <c r="H113" s="98">
        <f>IF(AND($E$62&lt;=C113,C113&lt;$E$59),IF(G113=0,0,IF(G113&lt;'Input Data'!$F$4*IF('Input Data'!$J$43="Yes",2,1)-$F$32,1,0)),0)</f>
        <v>0</v>
      </c>
      <c r="I113" s="513">
        <f t="shared" si="5"/>
        <v>0</v>
      </c>
    </row>
    <row r="114" spans="1:9">
      <c r="A114" s="125">
        <v>6</v>
      </c>
      <c r="B114" s="98">
        <f>$C$104</f>
        <v>0.27300000000000002</v>
      </c>
      <c r="C114" s="513">
        <f>IF(E114=0,0,$F$36*E114/$F$73+F114)</f>
        <v>0</v>
      </c>
      <c r="D114" s="141">
        <v>10000</v>
      </c>
      <c r="E114" s="98">
        <f>IF('Input Data'!$H$43="No",SUMIFS($M$8:$M$26,$I$8:$I$26,B114),SUMIFS($W$8:$W$26,$S$8:$S$26,B114))</f>
        <v>0</v>
      </c>
      <c r="F114" s="98">
        <f t="shared" si="4"/>
        <v>0.82</v>
      </c>
      <c r="G114" s="513">
        <f>IF(C114=0,0,(B114*$F$33+3+C114)*$F$36+($F$36-1)*$F$31+(2+'Input Data'!$E$18)*$F$30)</f>
        <v>0</v>
      </c>
      <c r="H114" s="98">
        <f>IF(AND($E$63&lt;=C114,C114&lt;$E$59),IF(G114=0,0,IF(G114&lt;'Input Data'!$F$4*IF('Input Data'!$J$43="Yes",2,1)-$F$32,1,0)),0)</f>
        <v>0</v>
      </c>
      <c r="I114" s="513">
        <f t="shared" si="5"/>
        <v>0</v>
      </c>
    </row>
    <row r="115" spans="1:9">
      <c r="A115" s="125">
        <f>A114</f>
        <v>6</v>
      </c>
      <c r="B115" s="98">
        <f>$D$104</f>
        <v>0.28299999999999997</v>
      </c>
      <c r="C115" s="513">
        <f>IF(E115=0,0,$F$36*E115/$F$73+F115)</f>
        <v>0</v>
      </c>
      <c r="D115" s="141">
        <v>15000</v>
      </c>
      <c r="E115" s="98">
        <f>IF('Input Data'!$H$43="No",SUMIFS($M$8:$M$26,$I$8:$I$26,B115),SUMIFS($W$8:$W$26,$S$8:$S$26,B115))</f>
        <v>0</v>
      </c>
      <c r="F115" s="98">
        <f t="shared" si="4"/>
        <v>0.85</v>
      </c>
      <c r="G115" s="513">
        <f>IF(C115=0,0,(B115*$F$33+3+C115)*$F$36+($F$36-1)*$F$31+(2+'Input Data'!$E$18)*$F$30)</f>
        <v>0</v>
      </c>
      <c r="H115" s="98">
        <f>IF(AND($E$63&lt;=C115,C115&lt;$E$59),IF(G115=0,0,IF(G115&lt;'Input Data'!$F$4*IF('Input Data'!$J$43="Yes",2,1)-$F$32,1,0)),0)</f>
        <v>0</v>
      </c>
      <c r="I115" s="513">
        <f t="shared" si="5"/>
        <v>0</v>
      </c>
    </row>
    <row r="116" spans="1:9">
      <c r="A116" s="125">
        <f>A114</f>
        <v>6</v>
      </c>
      <c r="B116" s="98">
        <f>$E$104</f>
        <v>0.29499999999999998</v>
      </c>
      <c r="C116" s="513">
        <f>IF(E116=0,0,$F$36*E116/$F$73+F116)</f>
        <v>0</v>
      </c>
      <c r="D116" s="141">
        <v>25000</v>
      </c>
      <c r="E116" s="98">
        <f>IF('Input Data'!$H$43="No",SUMIFS($M$8:$M$26,$I$8:$I$26,B116),SUMIFS($W$8:$W$26,$S$8:$S$26,B116))</f>
        <v>0</v>
      </c>
      <c r="F116" s="98">
        <f t="shared" si="4"/>
        <v>0.89</v>
      </c>
      <c r="G116" s="513">
        <f>IF(C116=0,0,(B116*$F$33+3+C116)*$F$36+($F$36-1)*$F$31+(2+'Input Data'!$E$18)*$F$30)</f>
        <v>0</v>
      </c>
      <c r="H116" s="98">
        <f>IF(AND($E$63&lt;=C116,C116&lt;$E$59),IF(G116=0,0,IF(G116&lt;'Input Data'!$F$4*IF('Input Data'!$J$43="Yes",2,1)-$F$32,1,0)),0)</f>
        <v>0</v>
      </c>
      <c r="I116" s="513">
        <f t="shared" si="5"/>
        <v>0</v>
      </c>
    </row>
    <row r="117" spans="1:9">
      <c r="A117" s="125">
        <f>A114</f>
        <v>6</v>
      </c>
      <c r="B117" s="98">
        <f>$F$104</f>
        <v>0.312</v>
      </c>
      <c r="C117" s="513">
        <f>IF(E117=0,0,$F$36*E117/$F$73+F117)</f>
        <v>0</v>
      </c>
      <c r="D117" s="141">
        <v>50000</v>
      </c>
      <c r="E117" s="98">
        <f>IF('Input Data'!$H$43="No",SUMIFS($M$8:$M$26,$I$8:$I$26,B117),SUMIFS($W$8:$W$26,$S$8:$S$26,B117))</f>
        <v>0</v>
      </c>
      <c r="F117" s="98">
        <f t="shared" si="4"/>
        <v>0.94</v>
      </c>
      <c r="G117" s="513">
        <f>IF(C117=0,0,(B117*$F$33+3+C117)*$F$36+($F$36-1)*$F$31+(2+'Input Data'!$E$18)*$F$30)</f>
        <v>0</v>
      </c>
      <c r="H117" s="98">
        <f>IF(AND($E$63&lt;=C117,C117&lt;$E$59),IF(G117=0,0,IF(G117&lt;'Input Data'!$F$4*IF('Input Data'!$J$43="Yes",2,1)-$F$32,1,0)),0)</f>
        <v>0</v>
      </c>
      <c r="I117" s="513">
        <f t="shared" si="5"/>
        <v>0</v>
      </c>
    </row>
    <row r="118" spans="1:9">
      <c r="A118" s="125">
        <f>A114</f>
        <v>6</v>
      </c>
      <c r="B118" s="98">
        <f>$G$104</f>
        <v>0.33100000000000002</v>
      </c>
      <c r="C118" s="513">
        <f>IF(E118=0,0,$F$36*E118/$F$73+F118)</f>
        <v>44.242282078829476</v>
      </c>
      <c r="D118" s="141">
        <v>100000</v>
      </c>
      <c r="E118" s="98">
        <f>IF('Input Data'!$H$43="No",SUMIFS($M$8:$M$26,$I$8:$I$26,B118),SUMIFS($W$8:$W$26,$S$8:$S$26,B118))</f>
        <v>1849.4</v>
      </c>
      <c r="F118" s="98">
        <f t="shared" si="4"/>
        <v>0.99</v>
      </c>
      <c r="G118" s="513">
        <f>IF(C118=0,0,(B118*$F$33+3+C118)*$F$36+($F$36-1)*$F$31+(2+'Input Data'!$E$18)*$F$30)</f>
        <v>227.79592831531789</v>
      </c>
      <c r="H118" s="98">
        <f>IF(AND($E$63&lt;=C118,C118&lt;$E$59),IF(G118=0,0,IF(G118&lt;'Input Data'!$F$4*IF('Input Data'!$J$43="Yes",2,1)-$F$32,1,0)),0)</f>
        <v>0</v>
      </c>
      <c r="I118" s="513">
        <f t="shared" si="5"/>
        <v>0</v>
      </c>
    </row>
    <row r="119" spans="1:9">
      <c r="A119" s="519" t="s">
        <v>81</v>
      </c>
      <c r="B119" s="520" t="s">
        <v>82</v>
      </c>
      <c r="C119" s="109"/>
      <c r="E119" s="73">
        <f>E59</f>
        <v>61</v>
      </c>
      <c r="F119" s="109"/>
      <c r="G119" s="109"/>
      <c r="H119" s="521"/>
    </row>
    <row r="120" spans="1:9">
      <c r="A120" s="540"/>
      <c r="B120" s="32" t="s">
        <v>83</v>
      </c>
      <c r="E120" s="73">
        <f>E60</f>
        <v>20</v>
      </c>
      <c r="H120" s="541"/>
    </row>
    <row r="121" spans="1:9">
      <c r="A121" s="540"/>
      <c r="B121" s="32" t="s">
        <v>84</v>
      </c>
      <c r="E121" s="73">
        <f>E61</f>
        <v>25</v>
      </c>
      <c r="H121" s="541"/>
    </row>
    <row r="122" spans="1:9">
      <c r="A122" s="540"/>
      <c r="B122" s="32" t="s">
        <v>85</v>
      </c>
      <c r="E122" s="73">
        <f>E62</f>
        <v>25</v>
      </c>
      <c r="H122" s="541"/>
    </row>
    <row r="123" spans="1:9">
      <c r="A123" s="540"/>
      <c r="B123" s="32" t="s">
        <v>86</v>
      </c>
      <c r="E123" s="73">
        <f>E63</f>
        <v>29</v>
      </c>
      <c r="H123" s="541"/>
    </row>
    <row r="124" spans="1:9">
      <c r="A124" s="517"/>
      <c r="B124" s="31" t="s">
        <v>87</v>
      </c>
      <c r="C124" s="31"/>
      <c r="D124" s="31"/>
      <c r="E124" s="31"/>
      <c r="F124" s="509">
        <f>F64</f>
        <v>6</v>
      </c>
      <c r="G124" s="31"/>
      <c r="H124" s="518"/>
    </row>
  </sheetData>
  <mergeCells count="10">
    <mergeCell ref="C6:G6"/>
    <mergeCell ref="J6:M6"/>
    <mergeCell ref="N6:O6"/>
    <mergeCell ref="T6:W6"/>
    <mergeCell ref="X6:Y6"/>
    <mergeCell ref="C82:G82"/>
    <mergeCell ref="J82:M82"/>
    <mergeCell ref="N82:O82"/>
    <mergeCell ref="T82:W82"/>
    <mergeCell ref="X82:Y82"/>
  </mergeCells>
  <conditionalFormatting sqref="C39:C58 C109:C118 I109:I118">
    <cfRule type="expression" dxfId="71" priority="228">
      <formula>H39=1</formula>
    </cfRule>
  </conditionalFormatting>
  <conditionalFormatting sqref="I39:I58">
    <cfRule type="expression" dxfId="70" priority="3">
      <formula>N39=1</formula>
    </cfRule>
  </conditionalFormatting>
  <pageMargins left="0.7" right="0.7" top="0.75" bottom="0.75" header="0.3" footer="0.3"/>
  <pageSetup orientation="portrait" r:id="rId1"/>
  <ignoredErrors>
    <ignoredError sqref="B7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7"/>
  <sheetViews>
    <sheetView zoomScaleNormal="100" workbookViewId="0">
      <selection activeCell="H11" sqref="H11"/>
    </sheetView>
  </sheetViews>
  <sheetFormatPr defaultRowHeight="15"/>
  <cols>
    <col min="1" max="1" width="25.85546875" customWidth="1"/>
    <col min="3" max="3" width="14.140625" customWidth="1"/>
    <col min="4" max="4" width="11.85546875" style="25" customWidth="1"/>
    <col min="5" max="5" width="9.85546875" style="25" customWidth="1"/>
    <col min="7" max="7" width="12.7109375" style="25" customWidth="1"/>
    <col min="8" max="8" width="14.5703125" customWidth="1"/>
    <col min="9" max="9" width="12.5703125" customWidth="1"/>
    <col min="12" max="12" width="11.140625" customWidth="1"/>
  </cols>
  <sheetData>
    <row r="2" spans="1:10">
      <c r="D2" s="671" t="s">
        <v>98</v>
      </c>
      <c r="E2" s="672"/>
      <c r="F2" s="672"/>
      <c r="G2" s="672"/>
      <c r="H2" s="673"/>
    </row>
    <row r="3" spans="1:10" ht="30">
      <c r="D3" s="98" t="s">
        <v>99</v>
      </c>
      <c r="E3" s="97" t="s">
        <v>100</v>
      </c>
      <c r="F3" s="98" t="s">
        <v>101</v>
      </c>
      <c r="G3" s="97" t="s">
        <v>102</v>
      </c>
      <c r="H3" s="98" t="s">
        <v>103</v>
      </c>
    </row>
    <row r="4" spans="1:10">
      <c r="A4" s="108" t="s">
        <v>36</v>
      </c>
      <c r="B4" s="29">
        <v>0.34300000000000003</v>
      </c>
      <c r="D4" s="99" t="s">
        <v>104</v>
      </c>
      <c r="E4" s="99">
        <v>96</v>
      </c>
      <c r="F4" s="99">
        <v>1.64</v>
      </c>
      <c r="G4" s="99">
        <v>265</v>
      </c>
      <c r="H4" s="98" t="s">
        <v>105</v>
      </c>
    </row>
    <row r="5" spans="1:10">
      <c r="A5" s="108" t="s">
        <v>106</v>
      </c>
      <c r="B5" s="29">
        <v>43</v>
      </c>
      <c r="D5" s="99" t="s">
        <v>107</v>
      </c>
      <c r="E5" s="99">
        <v>144</v>
      </c>
      <c r="F5" s="99">
        <v>2.63</v>
      </c>
      <c r="G5" s="99">
        <v>375</v>
      </c>
      <c r="H5" s="98" t="s">
        <v>105</v>
      </c>
    </row>
    <row r="6" spans="1:10">
      <c r="A6" s="108" t="s">
        <v>68</v>
      </c>
      <c r="B6" s="571">
        <v>15.3</v>
      </c>
      <c r="D6" s="99" t="s">
        <v>108</v>
      </c>
      <c r="E6" s="99">
        <v>216</v>
      </c>
      <c r="F6" s="99">
        <v>3.62</v>
      </c>
      <c r="G6" s="99">
        <v>750</v>
      </c>
      <c r="H6" s="98" t="s">
        <v>109</v>
      </c>
    </row>
    <row r="7" spans="1:10">
      <c r="A7" s="108" t="s">
        <v>110</v>
      </c>
      <c r="B7" s="29">
        <v>2</v>
      </c>
      <c r="D7" s="99" t="s">
        <v>111</v>
      </c>
      <c r="E7" s="99">
        <v>384</v>
      </c>
      <c r="F7" s="99">
        <v>5.26</v>
      </c>
      <c r="G7" s="99">
        <v>1100</v>
      </c>
      <c r="H7" s="93" t="s">
        <v>112</v>
      </c>
    </row>
    <row r="8" spans="1:10">
      <c r="A8" s="108" t="s">
        <v>113</v>
      </c>
      <c r="B8" s="555">
        <v>6</v>
      </c>
      <c r="F8" s="25"/>
    </row>
    <row r="9" spans="1:10">
      <c r="A9" s="108" t="s">
        <v>60</v>
      </c>
      <c r="B9" s="8">
        <v>3.71</v>
      </c>
      <c r="C9" t="s">
        <v>114</v>
      </c>
      <c r="F9" s="25"/>
    </row>
    <row r="10" spans="1:10">
      <c r="A10" s="108" t="s">
        <v>115</v>
      </c>
      <c r="B10" s="8">
        <v>121</v>
      </c>
      <c r="D10" s="671" t="s">
        <v>116</v>
      </c>
      <c r="E10" s="672"/>
      <c r="F10" s="672"/>
      <c r="G10" s="672"/>
      <c r="H10" s="672"/>
      <c r="I10" s="672"/>
      <c r="J10" s="673"/>
    </row>
    <row r="11" spans="1:10" ht="30">
      <c r="D11" s="369" t="s">
        <v>99</v>
      </c>
      <c r="E11" s="370" t="s">
        <v>117</v>
      </c>
      <c r="F11" s="369" t="s">
        <v>101</v>
      </c>
      <c r="G11" s="370" t="s">
        <v>102</v>
      </c>
      <c r="H11" s="370" t="s">
        <v>118</v>
      </c>
      <c r="I11" s="370" t="s">
        <v>100</v>
      </c>
      <c r="J11" s="97" t="s">
        <v>103</v>
      </c>
    </row>
    <row r="12" spans="1:10">
      <c r="A12" s="114" t="s">
        <v>119</v>
      </c>
      <c r="B12" s="81">
        <f>(B4*B6+3+B5)*B7+(B7-1)*B8+2*B9</f>
        <v>115.9158</v>
      </c>
      <c r="D12" s="99" t="s">
        <v>120</v>
      </c>
      <c r="E12" s="99">
        <v>54</v>
      </c>
      <c r="F12" s="99">
        <v>3.03</v>
      </c>
      <c r="G12" s="99">
        <v>275</v>
      </c>
      <c r="H12" s="158">
        <v>121</v>
      </c>
      <c r="I12" s="99">
        <v>174</v>
      </c>
      <c r="J12" s="99" t="s">
        <v>109</v>
      </c>
    </row>
    <row r="13" spans="1:10">
      <c r="A13" s="114"/>
      <c r="D13" s="99" t="s">
        <v>121</v>
      </c>
      <c r="E13" s="99">
        <v>54</v>
      </c>
      <c r="F13" s="99">
        <v>3.66</v>
      </c>
      <c r="G13" s="99">
        <v>500</v>
      </c>
      <c r="H13" s="158">
        <v>179</v>
      </c>
      <c r="I13" s="99">
        <v>234</v>
      </c>
      <c r="J13" s="99" t="s">
        <v>109</v>
      </c>
    </row>
    <row r="14" spans="1:10">
      <c r="A14" s="114" t="s">
        <v>122</v>
      </c>
      <c r="B14" s="11">
        <f>B10-6</f>
        <v>115</v>
      </c>
      <c r="C14" s="23" t="str">
        <f>IF(B12&lt;B14,"Ok","Try again")</f>
        <v>Try again</v>
      </c>
      <c r="D14" s="99" t="s">
        <v>123</v>
      </c>
      <c r="E14" s="99">
        <v>118</v>
      </c>
      <c r="F14" s="99">
        <v>3.71</v>
      </c>
      <c r="G14" s="99">
        <v>500</v>
      </c>
      <c r="H14" s="158">
        <v>145</v>
      </c>
      <c r="I14" s="99">
        <v>260</v>
      </c>
      <c r="J14" s="99" t="s">
        <v>124</v>
      </c>
    </row>
    <row r="15" spans="1:10">
      <c r="A15" s="114" t="s">
        <v>125</v>
      </c>
      <c r="B15" s="81">
        <f>(B10-B12)/B7</f>
        <v>2.5420999999999978</v>
      </c>
      <c r="C15" s="113" t="str">
        <f>IF(B15&lt;3,"Less than 3''","")</f>
        <v>Less than 3''</v>
      </c>
      <c r="D15" s="99" t="s">
        <v>126</v>
      </c>
      <c r="E15" s="99">
        <v>164</v>
      </c>
      <c r="F15" s="99">
        <v>6.09</v>
      </c>
      <c r="G15" s="99">
        <v>800</v>
      </c>
      <c r="H15" s="158">
        <v>229</v>
      </c>
      <c r="I15" s="99">
        <v>393</v>
      </c>
      <c r="J15" s="94" t="s">
        <v>127</v>
      </c>
    </row>
    <row r="16" spans="1:10">
      <c r="A16" t="s">
        <v>128</v>
      </c>
      <c r="B16" s="556">
        <f>B5+B4*(B6-2)</f>
        <v>47.561900000000001</v>
      </c>
      <c r="D16" s="99" t="s">
        <v>129</v>
      </c>
      <c r="E16" s="99">
        <v>119</v>
      </c>
      <c r="F16" s="99">
        <v>5.22</v>
      </c>
      <c r="G16" s="99">
        <v>1100</v>
      </c>
      <c r="H16" s="158">
        <v>266</v>
      </c>
      <c r="I16" s="99">
        <v>384</v>
      </c>
      <c r="J16" s="94" t="s">
        <v>127</v>
      </c>
    </row>
    <row r="17" spans="1:9">
      <c r="B17" s="556"/>
      <c r="D17" s="100"/>
      <c r="E17" s="100"/>
      <c r="F17" s="100"/>
      <c r="H17" s="371" t="s">
        <v>130</v>
      </c>
      <c r="I17" s="372">
        <v>36</v>
      </c>
    </row>
    <row r="18" spans="1:9">
      <c r="F18" s="25"/>
      <c r="H18" s="373" t="s">
        <v>131</v>
      </c>
      <c r="I18" s="372">
        <v>312</v>
      </c>
    </row>
    <row r="19" spans="1:9">
      <c r="F19" s="25"/>
      <c r="G19" s="158"/>
      <c r="H19" s="371" t="s">
        <v>118</v>
      </c>
      <c r="I19" s="372">
        <v>266</v>
      </c>
    </row>
    <row r="20" spans="1:9">
      <c r="E20" s="374"/>
      <c r="F20" s="375"/>
      <c r="G20" s="375"/>
      <c r="H20" s="376" t="s">
        <v>132</v>
      </c>
      <c r="I20" s="11" t="str">
        <f>IF((I18-I17)&lt;I19,"Yes (Ok)","No")</f>
        <v>No</v>
      </c>
    </row>
    <row r="21" spans="1:9">
      <c r="F21" s="25"/>
    </row>
    <row r="22" spans="1:9">
      <c r="D22" s="671" t="s">
        <v>133</v>
      </c>
      <c r="E22" s="672"/>
      <c r="F22" s="672"/>
      <c r="G22" s="672"/>
      <c r="H22" s="673"/>
    </row>
    <row r="23" spans="1:9" ht="30">
      <c r="D23" s="98" t="s">
        <v>99</v>
      </c>
      <c r="E23" s="97" t="s">
        <v>100</v>
      </c>
      <c r="F23" s="98" t="s">
        <v>101</v>
      </c>
      <c r="G23" s="97" t="s">
        <v>102</v>
      </c>
      <c r="H23" s="98" t="s">
        <v>103</v>
      </c>
    </row>
    <row r="24" spans="1:9">
      <c r="A24" s="215" t="s">
        <v>134</v>
      </c>
      <c r="B24" s="372">
        <v>144</v>
      </c>
      <c r="D24" s="99" t="s">
        <v>135</v>
      </c>
      <c r="E24" s="99">
        <v>132</v>
      </c>
      <c r="F24" s="99">
        <v>3.33</v>
      </c>
      <c r="G24" s="99">
        <v>425</v>
      </c>
      <c r="H24" s="98" t="s">
        <v>124</v>
      </c>
    </row>
    <row r="25" spans="1:9">
      <c r="A25" s="215" t="s">
        <v>136</v>
      </c>
      <c r="B25" s="372">
        <v>51</v>
      </c>
      <c r="D25" s="99" t="s">
        <v>137</v>
      </c>
      <c r="E25" s="99">
        <v>216</v>
      </c>
      <c r="F25" s="99">
        <v>4.29</v>
      </c>
      <c r="G25" s="99">
        <v>660</v>
      </c>
      <c r="H25" s="98" t="s">
        <v>138</v>
      </c>
    </row>
    <row r="26" spans="1:9">
      <c r="A26" s="215" t="s">
        <v>139</v>
      </c>
      <c r="B26" s="11">
        <f>ROUNDDOWN(B24/B25,0)</f>
        <v>2</v>
      </c>
      <c r="D26" s="99" t="s">
        <v>140</v>
      </c>
      <c r="E26" s="99">
        <v>336</v>
      </c>
      <c r="F26" s="99">
        <v>6.75</v>
      </c>
      <c r="G26" s="99">
        <v>1100</v>
      </c>
      <c r="H26" s="93" t="s">
        <v>141</v>
      </c>
    </row>
    <row r="27" spans="1:9">
      <c r="A27" s="215" t="s">
        <v>142</v>
      </c>
      <c r="B27" s="11">
        <f>B24-B26*B25</f>
        <v>42</v>
      </c>
      <c r="C27" s="25"/>
      <c r="D27" s="95" t="s">
        <v>143</v>
      </c>
    </row>
    <row r="28" spans="1:9">
      <c r="A28" s="215" t="s">
        <v>144</v>
      </c>
      <c r="B28" s="372">
        <v>11</v>
      </c>
      <c r="C28" s="25"/>
      <c r="F28" s="25"/>
      <c r="I28" s="215"/>
    </row>
    <row r="29" spans="1:9">
      <c r="A29" s="215" t="s">
        <v>145</v>
      </c>
      <c r="B29" s="11">
        <f>ROUNDUP(B28/B26,0)</f>
        <v>6</v>
      </c>
      <c r="C29" s="25"/>
      <c r="F29" s="25"/>
      <c r="I29" s="215"/>
    </row>
    <row r="30" spans="1:9">
      <c r="C30" s="25"/>
      <c r="I30" s="215"/>
    </row>
    <row r="31" spans="1:9">
      <c r="C31" s="25"/>
      <c r="I31" s="215"/>
    </row>
    <row r="32" spans="1:9">
      <c r="C32" s="25"/>
      <c r="D32" s="557"/>
      <c r="H32" s="25"/>
      <c r="I32" s="215"/>
    </row>
    <row r="33" spans="1:11">
      <c r="C33" s="25"/>
      <c r="H33" s="215"/>
      <c r="I33" s="215"/>
    </row>
    <row r="34" spans="1:11">
      <c r="C34" s="25"/>
      <c r="F34">
        <f>B9/1.5</f>
        <v>2.4733333333333332</v>
      </c>
      <c r="G34" s="25" t="s">
        <v>146</v>
      </c>
      <c r="H34" s="215"/>
      <c r="I34" s="567">
        <f>F34</f>
        <v>2.4733333333333332</v>
      </c>
    </row>
    <row r="35" spans="1:11">
      <c r="C35" s="25"/>
      <c r="D35" s="558"/>
      <c r="F35" s="566">
        <f>F67</f>
        <v>11.927655555555551</v>
      </c>
      <c r="G35" s="25" t="s">
        <v>147</v>
      </c>
      <c r="I35" s="567">
        <f>F35+1.25/2+1</f>
        <v>13.552655555555551</v>
      </c>
    </row>
    <row r="36" spans="1:11">
      <c r="A36" s="25"/>
      <c r="B36" s="25"/>
      <c r="C36" s="25"/>
      <c r="F36" s="559">
        <f>B5</f>
        <v>43</v>
      </c>
      <c r="G36" s="25" t="s">
        <v>148</v>
      </c>
      <c r="I36" s="567">
        <f t="shared" ref="I36:I64" si="0">F36</f>
        <v>43</v>
      </c>
      <c r="J36" s="377"/>
    </row>
    <row r="37" spans="1:11">
      <c r="F37" s="559">
        <v>3</v>
      </c>
      <c r="G37" s="25" t="s">
        <v>149</v>
      </c>
      <c r="I37" s="567">
        <f t="shared" si="0"/>
        <v>3</v>
      </c>
    </row>
    <row r="38" spans="1:11">
      <c r="F38" s="559">
        <f>B4*B6</f>
        <v>5.2479000000000005</v>
      </c>
      <c r="G38" s="25" t="s">
        <v>150</v>
      </c>
      <c r="I38" s="567">
        <f t="shared" si="0"/>
        <v>5.2479000000000005</v>
      </c>
    </row>
    <row r="39" spans="1:11">
      <c r="F39" s="566">
        <f>F35</f>
        <v>11.927655555555551</v>
      </c>
      <c r="G39" s="25" t="s">
        <v>147</v>
      </c>
      <c r="I39" s="567">
        <f>F39+1.25/2+1</f>
        <v>13.552655555555551</v>
      </c>
    </row>
    <row r="40" spans="1:11">
      <c r="F40" s="559">
        <f>F36</f>
        <v>43</v>
      </c>
      <c r="G40" s="25" t="s">
        <v>148</v>
      </c>
      <c r="I40" s="567">
        <f t="shared" si="0"/>
        <v>43</v>
      </c>
    </row>
    <row r="41" spans="1:11">
      <c r="F41" s="559">
        <f>F37</f>
        <v>3</v>
      </c>
      <c r="G41" s="25" t="s">
        <v>149</v>
      </c>
      <c r="I41" s="567">
        <f t="shared" si="0"/>
        <v>3</v>
      </c>
    </row>
    <row r="42" spans="1:11">
      <c r="F42" s="559">
        <f>F38</f>
        <v>5.2479000000000005</v>
      </c>
      <c r="G42" s="25" t="s">
        <v>150</v>
      </c>
      <c r="I42" s="567">
        <f t="shared" si="0"/>
        <v>5.2479000000000005</v>
      </c>
    </row>
    <row r="43" spans="1:11">
      <c r="F43" s="568">
        <v>3</v>
      </c>
      <c r="G43" s="25" t="s">
        <v>151</v>
      </c>
      <c r="H43" s="50"/>
      <c r="I43" s="567">
        <f t="shared" si="0"/>
        <v>3</v>
      </c>
      <c r="J43" s="50">
        <f>SUM(I34:I43)</f>
        <v>135.07444444444442</v>
      </c>
      <c r="K43" s="50">
        <f>136-J43</f>
        <v>0.92555555555557589</v>
      </c>
    </row>
    <row r="44" spans="1:11">
      <c r="F44">
        <v>3</v>
      </c>
      <c r="G44" s="25" t="s">
        <v>151</v>
      </c>
      <c r="I44" s="567">
        <f t="shared" si="0"/>
        <v>3</v>
      </c>
    </row>
    <row r="45" spans="1:11">
      <c r="F45" s="560">
        <f>F40</f>
        <v>43</v>
      </c>
      <c r="G45" s="25" t="s">
        <v>148</v>
      </c>
      <c r="I45" s="567">
        <f t="shared" si="0"/>
        <v>43</v>
      </c>
    </row>
    <row r="46" spans="1:11">
      <c r="F46" s="560">
        <f>F41</f>
        <v>3</v>
      </c>
      <c r="G46" s="25" t="s">
        <v>149</v>
      </c>
      <c r="I46" s="567">
        <f t="shared" si="0"/>
        <v>3</v>
      </c>
    </row>
    <row r="47" spans="1:11">
      <c r="F47" s="560">
        <f>F42</f>
        <v>5.2479000000000005</v>
      </c>
      <c r="G47" s="25" t="s">
        <v>150</v>
      </c>
      <c r="I47" s="567">
        <f t="shared" si="0"/>
        <v>5.2479000000000005</v>
      </c>
    </row>
    <row r="48" spans="1:11">
      <c r="F48" s="566">
        <f>F39</f>
        <v>11.927655555555551</v>
      </c>
      <c r="G48" s="25" t="s">
        <v>147</v>
      </c>
      <c r="I48" s="567">
        <f>F48-8.49/2+1</f>
        <v>8.6826555555555522</v>
      </c>
    </row>
    <row r="49" spans="6:11">
      <c r="F49">
        <v>12</v>
      </c>
      <c r="G49" s="25" t="s">
        <v>146</v>
      </c>
      <c r="I49" s="567">
        <f t="shared" si="0"/>
        <v>12</v>
      </c>
    </row>
    <row r="50" spans="6:11">
      <c r="F50" s="566">
        <f>F39</f>
        <v>11.927655555555551</v>
      </c>
      <c r="G50" s="25" t="s">
        <v>147</v>
      </c>
      <c r="I50" s="567">
        <f>F50-8.49/2+1</f>
        <v>8.6826555555555522</v>
      </c>
    </row>
    <row r="51" spans="6:11">
      <c r="F51" s="559">
        <f>F45</f>
        <v>43</v>
      </c>
      <c r="G51" s="25" t="s">
        <v>148</v>
      </c>
      <c r="I51" s="567">
        <f t="shared" si="0"/>
        <v>43</v>
      </c>
    </row>
    <row r="52" spans="6:11">
      <c r="F52" s="559">
        <f>F46</f>
        <v>3</v>
      </c>
      <c r="G52" s="25" t="s">
        <v>149</v>
      </c>
      <c r="I52" s="567">
        <f t="shared" si="0"/>
        <v>3</v>
      </c>
    </row>
    <row r="53" spans="6:11">
      <c r="F53" s="559">
        <f>F47</f>
        <v>5.2479000000000005</v>
      </c>
      <c r="G53" s="25" t="s">
        <v>150</v>
      </c>
      <c r="I53" s="567">
        <f t="shared" si="0"/>
        <v>5.2479000000000005</v>
      </c>
    </row>
    <row r="54" spans="6:11">
      <c r="F54">
        <v>3</v>
      </c>
      <c r="G54" s="25" t="s">
        <v>151</v>
      </c>
      <c r="I54" s="567">
        <f t="shared" si="0"/>
        <v>3</v>
      </c>
      <c r="J54" s="50">
        <f>SUM(I44:I54)</f>
        <v>137.86111111111111</v>
      </c>
      <c r="K54" s="50">
        <f>J54-J43</f>
        <v>2.7866666666666902</v>
      </c>
    </row>
    <row r="55" spans="6:11">
      <c r="F55">
        <v>3</v>
      </c>
      <c r="G55" s="25" t="s">
        <v>151</v>
      </c>
      <c r="I55" s="567">
        <f t="shared" si="0"/>
        <v>3</v>
      </c>
    </row>
    <row r="56" spans="6:11">
      <c r="F56" s="560">
        <f>F36</f>
        <v>43</v>
      </c>
      <c r="G56" s="25" t="s">
        <v>148</v>
      </c>
      <c r="I56" s="567">
        <f t="shared" si="0"/>
        <v>43</v>
      </c>
    </row>
    <row r="57" spans="6:11">
      <c r="F57" s="560">
        <v>3</v>
      </c>
      <c r="G57" s="25" t="s">
        <v>149</v>
      </c>
      <c r="I57" s="567">
        <f t="shared" si="0"/>
        <v>3</v>
      </c>
    </row>
    <row r="58" spans="6:11">
      <c r="F58" s="560">
        <f>F38</f>
        <v>5.2479000000000005</v>
      </c>
      <c r="G58" s="25" t="s">
        <v>150</v>
      </c>
      <c r="I58" s="567">
        <f t="shared" si="0"/>
        <v>5.2479000000000005</v>
      </c>
    </row>
    <row r="59" spans="6:11">
      <c r="F59" s="566">
        <f>F35</f>
        <v>11.927655555555551</v>
      </c>
      <c r="G59" s="25" t="s">
        <v>147</v>
      </c>
      <c r="I59" s="567">
        <f>F59+1.25/2+1</f>
        <v>13.552655555555551</v>
      </c>
    </row>
    <row r="60" spans="6:11">
      <c r="F60" s="560">
        <f>F36</f>
        <v>43</v>
      </c>
      <c r="G60" s="25" t="s">
        <v>148</v>
      </c>
      <c r="I60" s="567">
        <f t="shared" si="0"/>
        <v>43</v>
      </c>
    </row>
    <row r="61" spans="6:11">
      <c r="F61" s="560">
        <v>3</v>
      </c>
      <c r="G61" s="25" t="s">
        <v>149</v>
      </c>
      <c r="I61" s="567">
        <f t="shared" si="0"/>
        <v>3</v>
      </c>
    </row>
    <row r="62" spans="6:11">
      <c r="F62" s="560">
        <f>F38</f>
        <v>5.2479000000000005</v>
      </c>
      <c r="G62" s="25" t="s">
        <v>150</v>
      </c>
      <c r="I62" s="567">
        <f t="shared" si="0"/>
        <v>5.2479000000000005</v>
      </c>
    </row>
    <row r="63" spans="6:11">
      <c r="F63" s="566">
        <f>F35</f>
        <v>11.927655555555551</v>
      </c>
      <c r="G63" s="25" t="s">
        <v>147</v>
      </c>
      <c r="I63" s="567">
        <f>F63+1.25/2+1</f>
        <v>13.552655555555551</v>
      </c>
    </row>
    <row r="64" spans="6:11">
      <c r="F64" s="31">
        <f>F34</f>
        <v>2.4733333333333332</v>
      </c>
      <c r="G64" s="25" t="s">
        <v>146</v>
      </c>
      <c r="I64" s="567">
        <f t="shared" si="0"/>
        <v>2.4733333333333332</v>
      </c>
      <c r="J64" s="50">
        <f>SUM(I55:I64)</f>
        <v>135.07444444444442</v>
      </c>
    </row>
    <row r="65" spans="6:10">
      <c r="F65">
        <f>F34+F36+F37+F38+F40+F41+F42+F43+F44+F45+F46+F47+F49+F51+F52+F53+F54+F55+F56+F57+F58+F60+F61+F62+F64</f>
        <v>336.43406666666669</v>
      </c>
      <c r="G65" s="25" t="s">
        <v>152</v>
      </c>
      <c r="I65" s="567">
        <f>SUM(I34:I64)</f>
        <v>408.01</v>
      </c>
      <c r="J65" s="50">
        <f>SUM(J43:J64)</f>
        <v>408.01</v>
      </c>
    </row>
    <row r="66" spans="6:10">
      <c r="F66">
        <v>408</v>
      </c>
      <c r="G66" s="25" t="s">
        <v>153</v>
      </c>
    </row>
    <row r="67" spans="6:10">
      <c r="F67">
        <f>(F66-F65)/6</f>
        <v>11.927655555555551</v>
      </c>
      <c r="G67" s="25" t="s">
        <v>147</v>
      </c>
    </row>
  </sheetData>
  <mergeCells count="3">
    <mergeCell ref="D2:H2"/>
    <mergeCell ref="D10:J10"/>
    <mergeCell ref="D22:H22"/>
  </mergeCells>
  <conditionalFormatting sqref="B12">
    <cfRule type="cellIs" dxfId="69" priority="1" operator="greaterThan">
      <formula>$B$14</formula>
    </cfRule>
  </conditionalFormatting>
  <conditionalFormatting sqref="C15">
    <cfRule type="expression" dxfId="68" priority="2">
      <formula>$B$15&lt;3</formula>
    </cfRule>
  </conditionalFormatting>
  <pageMargins left="0.46" right="0.52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0"/>
  <sheetViews>
    <sheetView tabSelected="1" zoomScale="90" zoomScaleNormal="90" workbookViewId="0">
      <selection activeCell="D33" sqref="D33"/>
    </sheetView>
  </sheetViews>
  <sheetFormatPr defaultRowHeight="15"/>
  <cols>
    <col min="1" max="1" width="9.140625" customWidth="1"/>
    <col min="2" max="2" width="14.140625" customWidth="1"/>
    <col min="3" max="3" width="11.140625" customWidth="1"/>
    <col min="4" max="4" width="10.28515625" customWidth="1"/>
    <col min="11" max="11" width="9.140625" customWidth="1"/>
    <col min="12" max="12" width="14.85546875" customWidth="1"/>
    <col min="18" max="18" width="16.42578125" customWidth="1"/>
  </cols>
  <sheetData>
    <row r="1" spans="1:29">
      <c r="A1" s="23" t="s">
        <v>154</v>
      </c>
      <c r="B1" s="249" t="s">
        <v>155</v>
      </c>
      <c r="C1" s="228"/>
      <c r="M1" s="361" t="s">
        <v>156</v>
      </c>
      <c r="N1" s="361" t="s">
        <v>157</v>
      </c>
      <c r="O1" s="3" t="s">
        <v>158</v>
      </c>
    </row>
    <row r="2" spans="1:29">
      <c r="A2" s="5" t="s">
        <v>159</v>
      </c>
      <c r="C2" s="7" t="s">
        <v>160</v>
      </c>
      <c r="D2" s="24" t="s">
        <v>3</v>
      </c>
      <c r="L2" s="28" t="str">
        <f>IF(M2=0,"","#1/2 Hinge")</f>
        <v/>
      </c>
      <c r="M2" s="34">
        <f>IF($D$2="TX380",((ROUND(H5+I5,0)-1)*(J5-1)),0)+IF(D37=0,0,(D37-1)*(J5-1))</f>
        <v>0</v>
      </c>
      <c r="O2" s="8">
        <f>M2*121</f>
        <v>0</v>
      </c>
    </row>
    <row r="3" spans="1:29">
      <c r="A3" s="11" t="s">
        <v>161</v>
      </c>
      <c r="D3" s="3" t="s">
        <v>162</v>
      </c>
      <c r="E3" s="3" t="s">
        <v>163</v>
      </c>
      <c r="F3" s="3" t="s">
        <v>164</v>
      </c>
      <c r="H3" s="693" t="s">
        <v>165</v>
      </c>
      <c r="I3" s="693"/>
      <c r="J3" s="56" t="s">
        <v>166</v>
      </c>
      <c r="L3" s="28" t="str">
        <f>IF(M3=0,"","#3/4 Hinge")</f>
        <v/>
      </c>
      <c r="M3" s="11">
        <f>IF(D37=0,0,IF(E38=0,0,1)*(J5-1))</f>
        <v>0</v>
      </c>
      <c r="N3" s="75"/>
      <c r="O3" s="8">
        <f>M3*158</f>
        <v>0</v>
      </c>
      <c r="R3" t="s">
        <v>167</v>
      </c>
      <c r="S3">
        <v>8</v>
      </c>
      <c r="T3" t="s">
        <v>168</v>
      </c>
    </row>
    <row r="4" spans="1:29">
      <c r="A4" s="6" t="s">
        <v>169</v>
      </c>
      <c r="B4" t="s">
        <v>170</v>
      </c>
      <c r="C4" s="7" t="s">
        <v>171</v>
      </c>
      <c r="D4" s="189">
        <v>8</v>
      </c>
      <c r="E4" s="78">
        <v>0</v>
      </c>
      <c r="F4" s="73">
        <f>D4*12+E4</f>
        <v>96</v>
      </c>
      <c r="G4" s="83">
        <f>F4/2</f>
        <v>48</v>
      </c>
      <c r="H4" s="48">
        <v>21</v>
      </c>
      <c r="I4" s="48">
        <v>24</v>
      </c>
      <c r="J4" s="56" t="s">
        <v>172</v>
      </c>
      <c r="K4" s="209" t="s">
        <v>173</v>
      </c>
      <c r="L4" s="28" t="str">
        <f>IF(M4+N4=0,"","#1 Hinge")</f>
        <v>#1 Hinge</v>
      </c>
      <c r="M4" s="30">
        <f>IF(D2="TX380",2*E19*(1-E22)*IF(D13=2,1,0),((ROUND(H5+I5,0)-1)*(J5-1)+2*IF(D13=2,1,0)*E19)*(1-E22))+E23*12*(1-E22)-IF(AND(D37&lt;&gt;0,E22=0),M2,0)-IF(AND(D37&lt;&gt;0,E22=0),M3,0)</f>
        <v>0</v>
      </c>
      <c r="N4" s="11">
        <f>IF(D2="TX380",2*E19*E22*IF(D13=2,1,0),((ROUND(H5+I5,0)-1)*(J5-1)+2*IF(D13=2,1,0))*E22)+12*E23*E22-IF(E22=1,IF(D2="TX380",0,M2+M3),0)</f>
        <v>4</v>
      </c>
      <c r="O4" s="8">
        <f>185*M4+278*N4</f>
        <v>1112</v>
      </c>
    </row>
    <row r="5" spans="1:29">
      <c r="A5" s="90" t="s">
        <v>161</v>
      </c>
      <c r="C5" s="7" t="s">
        <v>174</v>
      </c>
      <c r="D5" s="189">
        <v>10</v>
      </c>
      <c r="E5" s="78">
        <v>0</v>
      </c>
      <c r="F5" s="73">
        <f>D5*12+E5</f>
        <v>120</v>
      </c>
      <c r="H5" s="11">
        <f>VLOOKUP(F5,'Data Tables'!A22:E129,4,FALSE)</f>
        <v>0</v>
      </c>
      <c r="I5" s="11">
        <f>VLOOKUP(F5,'Data Tables'!A22:E129,5,FALSE)</f>
        <v>5</v>
      </c>
      <c r="J5" s="11">
        <f>'Data Tables'!R51+K5</f>
        <v>2</v>
      </c>
      <c r="K5" s="4">
        <v>0</v>
      </c>
      <c r="L5" s="28" t="str">
        <f>IF(M5+N5=0,"","#2 Hinge")</f>
        <v/>
      </c>
      <c r="M5" s="11">
        <f>2*IF(D13=2,1,0)*E19*(1-E22)</f>
        <v>0</v>
      </c>
      <c r="N5" s="11">
        <f>2*IF(D13=2,1,0)*E19*E22</f>
        <v>0</v>
      </c>
      <c r="O5" s="8">
        <f>223*M5+323*N5</f>
        <v>0</v>
      </c>
    </row>
    <row r="6" spans="1:29">
      <c r="E6" s="691" t="str">
        <f>IF(H6="","","Cut Top Section of 21'' to")</f>
        <v/>
      </c>
      <c r="F6" s="692"/>
      <c r="G6" s="692"/>
      <c r="H6" s="26" t="str">
        <f>IF(VLOOKUP(F5,'Data Tables'!A22:H129,8,FALSE)=0,"",21-VLOOKUP(F5,'Data Tables'!A22:H129,8,FALSE))</f>
        <v/>
      </c>
      <c r="I6" s="27" t="str">
        <f>IF(H6="","","Height")</f>
        <v/>
      </c>
      <c r="J6" s="261" t="s">
        <v>175</v>
      </c>
      <c r="K6" s="262" t="str">
        <f>CONCATENATE('Track B.O.M.'!X6,"' - ",'Track B.O.M.'!Y6,"''")</f>
        <v>21' - 0''</v>
      </c>
      <c r="L6" s="28" t="str">
        <f>IF(M6+N6=0,"","#3 Hinge")</f>
        <v>#3 Hinge</v>
      </c>
      <c r="M6" s="11">
        <f>IF(ROUND($H$5+$I$5,0)-IF($D$13=2,2,0)&gt;=2,2*$E$19,0)*(1-$E$22)</f>
        <v>0</v>
      </c>
      <c r="N6" s="11">
        <f>IF(ROUND($H$5+$I$5,0)-IF($D$13=2,2,0)&gt;=2,2*$E$19,0)*$E$22</f>
        <v>2</v>
      </c>
      <c r="O6" s="8">
        <f>228*M6+324*N6</f>
        <v>648</v>
      </c>
    </row>
    <row r="7" spans="1:29">
      <c r="C7" s="7" t="s">
        <v>176</v>
      </c>
      <c r="D7" s="698" t="s">
        <v>133</v>
      </c>
      <c r="E7" s="699"/>
      <c r="F7" s="700"/>
      <c r="G7" s="87" t="s">
        <v>152</v>
      </c>
      <c r="H7" s="89">
        <f>IF(I7="",0,VLOOKUP(F5,'Data Tables'!A22:I129,9,FALSE))</f>
        <v>0</v>
      </c>
      <c r="I7" s="697" t="s">
        <v>178</v>
      </c>
      <c r="J7" s="697"/>
      <c r="K7" s="667"/>
      <c r="L7" s="28" t="str">
        <f>IF(M7+N7=0,"","#4 Hinge")</f>
        <v>#4 Hinge</v>
      </c>
      <c r="M7" s="11">
        <f>IF(ROUND($H$5+$I$5,0)-IF($D$13=2,2,0)&gt;=3,2*$E$19,0)*(1-$E$22)</f>
        <v>0</v>
      </c>
      <c r="N7" s="11">
        <f>IF(ROUND($H$5+$I$5,0)-IF($D$13=2,2,0)&gt;=3,2*$E$19,0)*$E$22</f>
        <v>2</v>
      </c>
      <c r="O7" s="8">
        <f>232*M7+339*N7</f>
        <v>678</v>
      </c>
    </row>
    <row r="8" spans="1:29" ht="15.75">
      <c r="C8" s="7" t="str">
        <f>IF(D7="High Lift","High Lift","")</f>
        <v/>
      </c>
      <c r="D8" s="78">
        <v>45</v>
      </c>
      <c r="E8" s="7" t="s">
        <v>179</v>
      </c>
      <c r="F8" s="705" t="str">
        <f>IF('Track B.O.M.'!H8="N/A","N/A",CONCATENATE('Track B.O.M.'!H8,"' - ", CEILING('Track B.O.M.'!I8,0.5),"''"))</f>
        <v>N/A</v>
      </c>
      <c r="G8" s="706"/>
      <c r="J8" s="7" t="s">
        <v>180</v>
      </c>
      <c r="K8" s="182">
        <v>0</v>
      </c>
      <c r="L8" s="28" t="str">
        <f>IF(M8+N8=0,"","#5 Hinge")</f>
        <v>#5 Hinge</v>
      </c>
      <c r="M8" s="11">
        <f>IF(ROUND($H$5+$I$5,0)-IF($D$13=2,2,0)&gt;=4,2*$E$19,0)*(1-$E$22)</f>
        <v>0</v>
      </c>
      <c r="N8" s="11">
        <f>IF(ROUND($H$5+$I$5,0)-IF($D$13=2,2,0)&gt;=4,2*$E$19,0)*$E$22</f>
        <v>2</v>
      </c>
      <c r="O8" s="8">
        <f>238*M8+348*N8</f>
        <v>696</v>
      </c>
      <c r="S8" s="215" t="s">
        <v>181</v>
      </c>
      <c r="X8" s="215" t="s">
        <v>182</v>
      </c>
    </row>
    <row r="9" spans="1:29">
      <c r="C9" s="7" t="s">
        <v>183</v>
      </c>
      <c r="D9" s="701" t="str">
        <f>'Sub Routine Drums'!S17</f>
        <v>D850-132</v>
      </c>
      <c r="E9" s="702"/>
      <c r="F9" s="116"/>
      <c r="G9" s="91" t="s">
        <v>184</v>
      </c>
      <c r="H9" s="320">
        <f>'Sub Routine Drums'!S18</f>
        <v>0.15625</v>
      </c>
      <c r="I9" s="175" t="str">
        <f>IF(E18=0,"x 2 Pcs x","x 3 Pcs x")</f>
        <v>x 2 Pcs x</v>
      </c>
      <c r="J9" s="176">
        <f>'Track B.O.M.'!P11</f>
        <v>264</v>
      </c>
      <c r="K9" s="11" t="s">
        <v>185</v>
      </c>
      <c r="L9" s="28" t="str">
        <f>IF(M9+N9=0,"","#6 Hinge")</f>
        <v>#6 Hinge</v>
      </c>
      <c r="M9" s="11">
        <f>IF(ROUND($H$5+$I$5,0)-IF($D$13=2,2,0)&gt;=5,2*$E$19,0)*(1-$E$22)</f>
        <v>0</v>
      </c>
      <c r="N9" s="11">
        <f>IF(ROUND($H$5+$I$5,0)-IF($D$13=2,2,0)&gt;=5,2*$E$19,0)*$E$22</f>
        <v>2</v>
      </c>
      <c r="O9" s="8">
        <f>373*M9+373*N9</f>
        <v>746</v>
      </c>
      <c r="S9" s="215" t="s">
        <v>171</v>
      </c>
      <c r="T9" s="83">
        <f>$F$4</f>
        <v>96</v>
      </c>
      <c r="U9" s="412">
        <v>2.5</v>
      </c>
      <c r="X9" s="215" t="s">
        <v>174</v>
      </c>
      <c r="Y9" s="83">
        <f>$F$5</f>
        <v>120</v>
      </c>
      <c r="Z9" s="412">
        <v>2</v>
      </c>
    </row>
    <row r="10" spans="1:29">
      <c r="B10" s="455"/>
      <c r="C10" s="7" t="s">
        <v>103</v>
      </c>
      <c r="D10" s="703" t="str">
        <f>'Sub Routine Drums'!S19</f>
        <v>5"</v>
      </c>
      <c r="E10" s="704"/>
      <c r="F10" s="263" t="s">
        <v>186</v>
      </c>
      <c r="G10" s="264"/>
      <c r="H10" s="264"/>
      <c r="I10" s="264"/>
      <c r="J10" s="265"/>
      <c r="L10" s="28" t="str">
        <f>IF(M10+N10=0,"","#7 Hinge")</f>
        <v/>
      </c>
      <c r="M10" s="11">
        <f>IF(ROUND($H$5+$I$5,0)-IF($D$13=2,2,0)&gt;=6,2*$E$19,0)*(1-$E$22)</f>
        <v>0</v>
      </c>
      <c r="N10" s="11">
        <f>IF(ROUND($H$5+$I$5,0)-IF($D$13=2,2,0)&gt;=6,2*$E$19,0)*$E$22</f>
        <v>0</v>
      </c>
      <c r="O10" s="8">
        <f>390*M10+390*N10</f>
        <v>0</v>
      </c>
      <c r="S10" s="215" t="s">
        <v>187</v>
      </c>
      <c r="T10">
        <f>IF(E19=1,3.5,0)</f>
        <v>3.5</v>
      </c>
      <c r="U10" s="256">
        <f>TRUNC(T10*$U$9/$T$9,4)</f>
        <v>9.11E-2</v>
      </c>
      <c r="X10" s="215" t="s">
        <v>188</v>
      </c>
      <c r="Y10">
        <v>21</v>
      </c>
      <c r="Z10" s="256">
        <f>IF(H5=0,0,Y10*$Z$9/$Y$9)</f>
        <v>0</v>
      </c>
    </row>
    <row r="11" spans="1:29">
      <c r="B11" s="581"/>
      <c r="C11" s="580" t="s">
        <v>189</v>
      </c>
      <c r="D11" s="694" t="s">
        <v>190</v>
      </c>
      <c r="E11" s="695"/>
      <c r="F11" s="695"/>
      <c r="G11" s="696"/>
      <c r="H11" s="379">
        <f>ROUND((K28+K29+J39)/D12,2)</f>
        <v>0</v>
      </c>
      <c r="I11" s="380" t="s">
        <v>191</v>
      </c>
      <c r="L11" s="28" t="str">
        <f>IF(M11+N11=0,"","#8 Hinge")</f>
        <v/>
      </c>
      <c r="M11" s="11">
        <f>IF(ROUND($H$5+$I$5,0)-IF($D$13=2,2,0)&gt;=7,2*$E$19,0)*(1-$E$22)</f>
        <v>0</v>
      </c>
      <c r="N11" s="11">
        <f>IF(ROUND($H$5+$I$5,0)-IF($D$13=2,2,0)&gt;=7,2*$E$19,0)*$E$22</f>
        <v>0</v>
      </c>
      <c r="O11" s="8">
        <f>398*M11+398*N11</f>
        <v>0</v>
      </c>
      <c r="S11" s="215" t="s">
        <v>192</v>
      </c>
      <c r="T11">
        <f>IF(E19=2,5.375,0)</f>
        <v>0</v>
      </c>
      <c r="U11" s="256">
        <f>TRUNC(T11*$U$9/$T$9,4)</f>
        <v>0</v>
      </c>
      <c r="X11" s="215" t="s">
        <v>193</v>
      </c>
      <c r="Y11">
        <v>24</v>
      </c>
      <c r="Z11" s="256">
        <f>IF(I5=0,0,Y11*$Z$9/$Y$9)</f>
        <v>0.4</v>
      </c>
    </row>
    <row r="12" spans="1:29">
      <c r="B12" s="456"/>
      <c r="C12" s="7" t="str">
        <f>IF(D11&lt;&gt;"U100","Qty","")</f>
        <v/>
      </c>
      <c r="D12" s="4">
        <v>8</v>
      </c>
      <c r="E12" s="79" t="str">
        <f>IF(OR(D11='Data Tables'!Z6,D11='Data Tables'!Z7),"Section(s)",IF(D11="U100","No Glazing","Window(s)"))</f>
        <v>No Glazing</v>
      </c>
      <c r="F12" s="7" t="str">
        <f>IF(OR(D11="V130G - 24'' Section",D11="V130G - 21'' Section"),"Glaze:","")</f>
        <v/>
      </c>
      <c r="G12" s="686" t="s">
        <v>194</v>
      </c>
      <c r="H12" s="686"/>
      <c r="I12" s="686"/>
      <c r="J12" s="686"/>
      <c r="L12" s="28" t="str">
        <f>IF(M12+N12=0,"","#9 Hinge")</f>
        <v/>
      </c>
      <c r="M12" s="11">
        <f>IF(ROUND($H$5+$I$5,0)-IF($D$13=2,2,0)&gt;=8,2*$E$19,0)*(1-$E$22)</f>
        <v>0</v>
      </c>
      <c r="N12" s="11">
        <f>IF(ROUND($H$5+$I$5,0)-IF($D$13=2,2,0)&gt;=8,2*$E$19,0)*$E$22</f>
        <v>0</v>
      </c>
      <c r="O12" s="8">
        <f>409*M12+409*N12</f>
        <v>0</v>
      </c>
      <c r="S12" s="215" t="s">
        <v>195</v>
      </c>
      <c r="T12">
        <f>IF(D37&lt;&gt;0,3.6,0)</f>
        <v>0</v>
      </c>
      <c r="U12" s="256">
        <f>TRUNC(T12*$U$9/$T$9,4)</f>
        <v>0</v>
      </c>
      <c r="X12" s="215" t="s">
        <v>196</v>
      </c>
      <c r="Y12" s="83">
        <f>L48</f>
        <v>0</v>
      </c>
      <c r="Z12" s="256">
        <f>Y12*$Z$9/$Y$9</f>
        <v>0</v>
      </c>
      <c r="AC12">
        <v>2.25</v>
      </c>
    </row>
    <row r="13" spans="1:29">
      <c r="B13" s="559"/>
      <c r="C13" s="580" t="s">
        <v>197</v>
      </c>
      <c r="D13" s="78">
        <v>3</v>
      </c>
      <c r="L13" s="28" t="str">
        <f>IF(M13+N13=0,"","#10 Hinge")</f>
        <v/>
      </c>
      <c r="M13" s="11">
        <f>IF(ROUND($H$5+$I$5,0)-IF($D$13=2,2,0)&gt;=9,2*$E$19,0)*(1-$E$22)</f>
        <v>0</v>
      </c>
      <c r="N13" s="11">
        <f>IF(ROUND($H$5+$I$5,0)-IF($D$13=2,2,0)&gt;=9,2*$E$19,0)*$E$22</f>
        <v>0</v>
      </c>
      <c r="O13" s="8">
        <f>420*M13+420*N13</f>
        <v>0</v>
      </c>
      <c r="S13" s="215" t="s">
        <v>198</v>
      </c>
      <c r="T13">
        <f>IF(M49&lt;&gt;0,2.25,0)</f>
        <v>0</v>
      </c>
      <c r="U13" s="256">
        <f>TRUNC(T13*$U$9/$T$9,4)</f>
        <v>0</v>
      </c>
      <c r="X13" s="215" t="s">
        <v>199</v>
      </c>
      <c r="Y13">
        <f>IF(D37&lt;&gt;0,1.25,0)</f>
        <v>0</v>
      </c>
      <c r="Z13" s="256">
        <f>Y13*$Z$9/$Y$9</f>
        <v>0</v>
      </c>
      <c r="AC13">
        <v>3.6</v>
      </c>
    </row>
    <row r="14" spans="1:29">
      <c r="B14" s="559"/>
      <c r="C14" s="580" t="s">
        <v>200</v>
      </c>
      <c r="D14" s="4">
        <v>1</v>
      </c>
      <c r="E14" s="687" t="str">
        <f>IF(E15=0,"Shaft Length:","Shaft prep. for electric oper.:")</f>
        <v>Shaft Length:</v>
      </c>
      <c r="F14" s="688"/>
      <c r="G14" s="688"/>
      <c r="H14" s="573" t="str">
        <f>IF(D14=0,"1 PC x","2 PCS x")</f>
        <v>2 PCS x</v>
      </c>
      <c r="I14" s="574">
        <f>IF(D14=0,(F4+12+E15*6+E16*12-E17*12),IF(D14=1,(F4+12+E15*6+E16*12-E17*12)/2,IF(D14=2,(F4+12+E15*6+E16*12-E17*12-I15)/2,IF(D14=3,(F4+12+E15*6+E16*12-E17*12-I15*2)/2))))</f>
        <v>54</v>
      </c>
      <c r="J14" s="575" t="str">
        <f>CONCATENATE("(",TRUNC(I14/12,0),"'-",I14-TRUNC(I14/12,0)*12,"'')")</f>
        <v>(4'-6'')</v>
      </c>
      <c r="L14" s="28" t="str">
        <f>IF(M14+N14=0,"","#11 Hinge")</f>
        <v/>
      </c>
      <c r="M14" s="11">
        <f>IF(ROUND($H$5+$I$5,0)-IF($D$13=2,2,0)&gt;=10,2*$E$19,0)*(1-$E$22)</f>
        <v>0</v>
      </c>
      <c r="N14" s="11">
        <f>IF(ROUND($H$5+$I$5,0)-IF($D$13=2,2,0)&gt;=10,2*$E$19,0)*$E$22</f>
        <v>0</v>
      </c>
      <c r="O14" s="8">
        <f>435*M14+435*N14</f>
        <v>0</v>
      </c>
      <c r="S14" s="215" t="s">
        <v>201</v>
      </c>
      <c r="T14">
        <f>IF(D37&lt;&gt;0,2.64,0)</f>
        <v>0</v>
      </c>
      <c r="U14" s="256">
        <f>TRUNC(T14*$U$9/$T$9,4)</f>
        <v>0</v>
      </c>
      <c r="V14">
        <f>U14/2</f>
        <v>0</v>
      </c>
      <c r="Z14" s="256"/>
      <c r="AC14">
        <v>46.05</v>
      </c>
    </row>
    <row r="15" spans="1:29">
      <c r="C15" s="7" t="s">
        <v>202</v>
      </c>
      <c r="D15" s="4" t="s">
        <v>203</v>
      </c>
      <c r="E15" s="82">
        <f>IF(D15="Yes",1, IF(D15="No",0,"The value entered is not valid"))</f>
        <v>0</v>
      </c>
      <c r="G15" s="689" t="str">
        <f>IF(D14=2,"Center Shaft 1 PC x",IF(D14=3,"Center Shaft 2 PCS x",""))</f>
        <v/>
      </c>
      <c r="H15" s="690"/>
      <c r="I15" s="259">
        <f>IF(D14=2,CEILING(F4/3,1),IF(D14=3,CEILING(F4/4,0.5),0))</f>
        <v>0</v>
      </c>
      <c r="J15" s="406" t="str">
        <f>IF(D14&gt;1,CONCATENATE(TRUNC(I15/12,0),"'-",I15-TRUNC(I15/12,0)*12,"''"),"")</f>
        <v/>
      </c>
      <c r="L15" s="28" t="str">
        <f>IF(M15+N15=0,"","#12 Hinge")</f>
        <v/>
      </c>
      <c r="M15" s="11">
        <f>IF(ROUND($H$5+$I$5,0)-IF($D$13=2,2,0)&gt;=11,2*$E$19,0)*(1-$E$22)</f>
        <v>0</v>
      </c>
      <c r="N15" s="11">
        <f>IF(ROUND($H$5+$I$5,0)-IF($D$13=2,2,0)&gt;=11,2*$E$19,0)*$E$22</f>
        <v>0</v>
      </c>
      <c r="O15" s="8">
        <f>455*M15+455*N15</f>
        <v>0</v>
      </c>
      <c r="R15" s="91" t="s">
        <v>204</v>
      </c>
      <c r="S15" s="92">
        <v>1</v>
      </c>
      <c r="T15" s="368" t="str">
        <f t="shared" ref="T15:T25" si="0">L65</f>
        <v/>
      </c>
      <c r="U15" s="256" t="str">
        <f>IF(T15="","",TRUNC(T15*$U$9/$T$9,4))</f>
        <v/>
      </c>
      <c r="X15" s="215" t="s">
        <v>205</v>
      </c>
      <c r="Y15">
        <f>IF(D11="V130G - 21'' Section",H5-D12,H5)</f>
        <v>0</v>
      </c>
      <c r="Z15" s="256">
        <f>Y15*Z10</f>
        <v>0</v>
      </c>
      <c r="AC15">
        <v>3.6</v>
      </c>
    </row>
    <row r="16" spans="1:29" ht="15.75" thickBot="1">
      <c r="C16" s="7" t="s">
        <v>206</v>
      </c>
      <c r="D16" s="11" t="str">
        <f>IF(OR(D7="Low Head Room Front Mount",D7="Low Head Room Rear Mount"),"Yes","No")</f>
        <v>No</v>
      </c>
      <c r="E16" s="82">
        <f>IF(D16="Yes",1, IF(D16="No",0,"The value entered is not valid"))</f>
        <v>0</v>
      </c>
      <c r="F16" s="357"/>
      <c r="G16" s="358"/>
      <c r="H16" s="358"/>
      <c r="I16" s="356" t="s">
        <v>207</v>
      </c>
      <c r="J16" s="176" t="str">
        <f>IF(D14=2,(F4-I15)/2,IF(D14=3,(F4/4),""))</f>
        <v/>
      </c>
      <c r="L16" s="28" t="str">
        <f>IF(M16+N16=0,"","#13 Hinge")</f>
        <v/>
      </c>
      <c r="M16" s="11">
        <f>IF(($H$5+$I$5)&gt;=12,2*$E$19*(1-$E$22)*(($H$5+$I$5)-11),0)</f>
        <v>0</v>
      </c>
      <c r="N16" s="37">
        <f>IF(($H$5+$I$5)&gt;=12,2*$E$19*E22*($H$5+$I$5-11),0)</f>
        <v>0</v>
      </c>
      <c r="O16" s="8">
        <f>575*M16+575*N16</f>
        <v>0</v>
      </c>
      <c r="Q16" s="83"/>
      <c r="R16" s="91" t="s">
        <v>204</v>
      </c>
      <c r="S16" s="92" t="str">
        <f>IF(S15&lt;$J$5-1,S15+1,"")</f>
        <v/>
      </c>
      <c r="T16" s="368" t="str">
        <f t="shared" si="0"/>
        <v/>
      </c>
      <c r="U16" s="256" t="str">
        <f t="shared" ref="U16:U25" si="1">IF(T16="","",TRUNC(T16*$U$9/$T$9,4))</f>
        <v/>
      </c>
      <c r="X16" s="215" t="s">
        <v>208</v>
      </c>
      <c r="Y16">
        <f>IF(D11="V130G - 24'' Section",I5-D12,I5)</f>
        <v>5</v>
      </c>
      <c r="Z16" s="256">
        <f>Y16*Z11</f>
        <v>2</v>
      </c>
      <c r="AC16">
        <v>1</v>
      </c>
    </row>
    <row r="17" spans="1:29">
      <c r="C17" s="7" t="s">
        <v>209</v>
      </c>
      <c r="D17" s="4" t="s">
        <v>203</v>
      </c>
      <c r="E17" s="554">
        <f>IF(D17="Yes",1, IF(D17="No",0,"The value entered is not valid"))</f>
        <v>0</v>
      </c>
      <c r="F17" s="402" t="str">
        <f>IF(E18&gt;=1,"Consider additional drum width in spring assembly length","")</f>
        <v/>
      </c>
      <c r="I17" s="447"/>
      <c r="J17" s="83"/>
      <c r="L17" s="28" t="str">
        <f>CONCATENATE(D13,"'' ",IF(E16=1,"LHR Top Bracket",IF(M14+N14+M15+N15+M16+N16=0,"Top Bracket","Top Bracket EXTENDED")))</f>
        <v>3'' Top Bracket</v>
      </c>
      <c r="M17" s="38">
        <f>2*E19</f>
        <v>2</v>
      </c>
      <c r="O17" s="8">
        <f>IF(E16=1,226*M17,IF(M14+N14+M15+N15+M16+N16=0,312*M17,411*M17))</f>
        <v>624</v>
      </c>
      <c r="Q17" s="83"/>
      <c r="R17" s="91" t="s">
        <v>204</v>
      </c>
      <c r="S17" s="92" t="str">
        <f t="shared" ref="S17:S25" si="2">IF(S16&lt;$J$5-1,S16+1,"")</f>
        <v/>
      </c>
      <c r="T17" s="368" t="str">
        <f t="shared" si="0"/>
        <v/>
      </c>
      <c r="U17" s="256" t="str">
        <f t="shared" si="1"/>
        <v/>
      </c>
      <c r="X17" s="215" t="s">
        <v>210</v>
      </c>
      <c r="Y17">
        <f>D12</f>
        <v>8</v>
      </c>
      <c r="Z17" s="256">
        <f>Y17*Z12</f>
        <v>0</v>
      </c>
      <c r="AC17">
        <v>33</v>
      </c>
    </row>
    <row r="18" spans="1:29" ht="15.75" customHeight="1" thickBot="1">
      <c r="A18" s="682" t="s">
        <v>211</v>
      </c>
      <c r="B18" s="682"/>
      <c r="C18" s="683"/>
      <c r="D18" s="11" t="str">
        <f>IF(E18&gt;=1,"Yes","No")</f>
        <v>No</v>
      </c>
      <c r="E18" s="82">
        <f>IF(SUM(K27:K39)&gt;2200,ROUNDUP(SUM(K27:K39)/1100,0)-2,0)</f>
        <v>0</v>
      </c>
      <c r="F18" s="679" t="s">
        <v>212</v>
      </c>
      <c r="G18" s="680"/>
      <c r="H18" s="680"/>
      <c r="L18" s="28" t="str">
        <f>IF(E25=1,"Safety Bottom Bracket",IF(AND(E16=1,E17=0),"LHR Bottom Bracket",IF(E24=1,"BB2 Bottom Bracket","EZ123 Bottom Bracket")))</f>
        <v>EZ123 Bottom Bracket</v>
      </c>
      <c r="M18" s="36">
        <v>2</v>
      </c>
      <c r="N18" s="25"/>
      <c r="O18" s="8">
        <f>IF(E25=1,IF(D13=2,1803*M18,3112*M18),IF(AND(E16=1,E17=0),IF(D13=2,778*M18,2370*M18),IF(E24=1,412*M18,785*M18)))</f>
        <v>1570</v>
      </c>
      <c r="R18" s="91" t="s">
        <v>204</v>
      </c>
      <c r="S18" s="92" t="str">
        <f t="shared" si="2"/>
        <v/>
      </c>
      <c r="T18" s="368" t="str">
        <f t="shared" si="0"/>
        <v/>
      </c>
      <c r="U18" s="256" t="str">
        <f t="shared" si="1"/>
        <v/>
      </c>
      <c r="X18" s="215" t="s">
        <v>199</v>
      </c>
      <c r="Y18">
        <f>2*D12</f>
        <v>16</v>
      </c>
      <c r="Z18" s="256">
        <f>Y18*Z13</f>
        <v>0</v>
      </c>
      <c r="AC18">
        <v>1</v>
      </c>
    </row>
    <row r="19" spans="1:29">
      <c r="B19" s="559"/>
      <c r="C19" s="580" t="s">
        <v>213</v>
      </c>
      <c r="D19" s="11" t="s">
        <v>853</v>
      </c>
      <c r="E19" s="554">
        <f>IF(D19="No",1+IF(I19="Double",1,IF(I19="Triple",2,0)),IF(D19="Yes",2+IF(I19="Triple",1,0)))</f>
        <v>1</v>
      </c>
      <c r="F19" s="679"/>
      <c r="G19" s="680"/>
      <c r="H19" s="680"/>
      <c r="I19" s="584" t="s">
        <v>203</v>
      </c>
      <c r="L19" s="28" t="str">
        <f>IF(M19=0,"","2''L/S")</f>
        <v/>
      </c>
      <c r="M19" s="38">
        <f>IF(E19=2,ROUND(H5+I5,0)*2,0)*IF(D13=2,1,0)+2*IF(D13=2,1,0)*E16-IF(AND(D13=2,E17=1,E19=2,OR(D7='Data Tables'!T4,D7='Data Tables'!T5)),2,0)</f>
        <v>0</v>
      </c>
      <c r="O19" s="8">
        <f>207*M19</f>
        <v>0</v>
      </c>
      <c r="Q19" t="s">
        <v>186</v>
      </c>
      <c r="R19" s="91" t="s">
        <v>204</v>
      </c>
      <c r="S19" s="92" t="str">
        <f t="shared" si="2"/>
        <v/>
      </c>
      <c r="T19" s="368" t="str">
        <f t="shared" si="0"/>
        <v/>
      </c>
      <c r="U19" s="256" t="str">
        <f t="shared" si="1"/>
        <v/>
      </c>
      <c r="AC19">
        <v>3.6</v>
      </c>
    </row>
    <row r="20" spans="1:29">
      <c r="B20" s="559"/>
      <c r="C20" s="580" t="s">
        <v>214</v>
      </c>
      <c r="D20" s="11" t="str">
        <f>IF(AND(OR(D11='Data Tables'!Z6,D11='Data Tables'!Z7),F4&gt;=14*12+2),"Yes","No")</f>
        <v>No</v>
      </c>
      <c r="E20" s="82">
        <f>IF(D20="Yes",1,IF(I20="Yes",1,0))</f>
        <v>0</v>
      </c>
      <c r="H20" s="7" t="s">
        <v>215</v>
      </c>
      <c r="I20" s="584" t="s">
        <v>203</v>
      </c>
      <c r="J20" s="113" t="str">
        <f>IF(AND(OR(D11='Data Tables'!Z6,D11='Data Tables'!Z7),OR(D47&gt;0,D48&gt;0,D49&gt;0,D50&gt;0),F4&gt;146),"Yes",IF(AND(OR(D11='Data Tables'!Z6,D11='Data Tables'!Z7),F4&gt;206),"Yes","No"))</f>
        <v>No</v>
      </c>
      <c r="L20" s="28" t="str">
        <f>IF(M20=0,"","2'' S/S")</f>
        <v/>
      </c>
      <c r="M20" s="362">
        <f>IF(E19=2,2,(ROUND(H5+I5,0)+1)*2)*IF(D13=2,1,0)-2*IF(D13=2,1,0)*E16+IF(AND(D13=2,E17=1,E19=2,OR(D7='Data Tables'!T4,D7='Data Tables'!T5)),2,0)</f>
        <v>0</v>
      </c>
      <c r="O20" s="8">
        <f>158*M20</f>
        <v>0</v>
      </c>
      <c r="R20" s="91" t="s">
        <v>204</v>
      </c>
      <c r="S20" s="92" t="str">
        <f t="shared" si="2"/>
        <v/>
      </c>
      <c r="T20" s="368" t="str">
        <f t="shared" si="0"/>
        <v/>
      </c>
      <c r="U20" s="256" t="str">
        <f t="shared" si="1"/>
        <v/>
      </c>
      <c r="Y20" t="s">
        <v>216</v>
      </c>
      <c r="Z20" s="256">
        <f>SUM(Z15:Z18)</f>
        <v>2</v>
      </c>
      <c r="AC20">
        <v>46.05</v>
      </c>
    </row>
    <row r="21" spans="1:29">
      <c r="C21" s="7" t="s">
        <v>217</v>
      </c>
      <c r="D21" s="4">
        <v>20</v>
      </c>
      <c r="E21" s="82">
        <f>IF(OR(D21=20, D21=16),D21,"The value entered is not valid")</f>
        <v>20</v>
      </c>
      <c r="H21" s="215"/>
      <c r="I21" s="260"/>
      <c r="L21" s="28" t="str">
        <f>IF(M21=0,"","3'' L/S")</f>
        <v/>
      </c>
      <c r="M21" s="363">
        <f>IF(E19=2,ROUND(H5+I5,0)*2,0)*IF(D13=3,1,0)+2*IF(D13=3,1,0)*(E16-E17)-IF(AND(D13=3,E17=1,E19=2,OR(D7='Data Tables'!T4,D7='Data Tables'!T5)),2,0)</f>
        <v>0</v>
      </c>
      <c r="O21" s="8">
        <f>363*M21</f>
        <v>0</v>
      </c>
      <c r="R21" s="91" t="s">
        <v>204</v>
      </c>
      <c r="S21" s="92" t="str">
        <f t="shared" si="2"/>
        <v/>
      </c>
      <c r="T21" s="368" t="str">
        <f t="shared" si="0"/>
        <v/>
      </c>
      <c r="U21" s="256" t="str">
        <f t="shared" si="1"/>
        <v/>
      </c>
      <c r="Y21" s="215" t="s">
        <v>218</v>
      </c>
      <c r="Z21" s="256">
        <f>Z20-Z9</f>
        <v>0</v>
      </c>
      <c r="AC21">
        <v>3.6</v>
      </c>
    </row>
    <row r="22" spans="1:29" ht="15.75" thickBot="1">
      <c r="B22" s="559"/>
      <c r="C22" s="580" t="s">
        <v>219</v>
      </c>
      <c r="D22" s="4" t="s">
        <v>586</v>
      </c>
      <c r="E22" s="82">
        <f>IF(D22="Yes",1, IF(D22="No",0,"The value entered is not valid"))</f>
        <v>1</v>
      </c>
      <c r="H22" s="215"/>
      <c r="I22" s="260"/>
      <c r="L22" s="28" t="str">
        <f>IF(M22=0,"","3'' S/S")</f>
        <v>3'' S/S</v>
      </c>
      <c r="M22" s="36">
        <f>IF(E19=2,2,(ROUND(H5+I5,0)+1)*2)*IF(D13=3,1,0)-2*IF(D13=3,1,0)*(E16-E17)+IF(AND(D13=3,E17=1,E19=2,OR(D7='Data Tables'!T4,D7='Data Tables'!T5)),2,0)</f>
        <v>12</v>
      </c>
      <c r="O22" s="8">
        <f>308*M22</f>
        <v>3696</v>
      </c>
      <c r="R22" s="91" t="s">
        <v>204</v>
      </c>
      <c r="S22" s="92" t="str">
        <f t="shared" si="2"/>
        <v/>
      </c>
      <c r="T22" s="368" t="str">
        <f t="shared" si="0"/>
        <v/>
      </c>
      <c r="U22" s="256" t="str">
        <f t="shared" si="1"/>
        <v/>
      </c>
      <c r="AC22">
        <v>2.25</v>
      </c>
    </row>
    <row r="23" spans="1:29" ht="15.75" thickBot="1">
      <c r="C23" s="7" t="s">
        <v>220</v>
      </c>
      <c r="D23" s="4" t="s">
        <v>203</v>
      </c>
      <c r="E23" s="82">
        <f>IF(D23="Yes",1, IF(D23="No",0,"The value entered is not valid"))</f>
        <v>0</v>
      </c>
      <c r="F23" s="113"/>
      <c r="G23" s="113"/>
      <c r="H23" s="405">
        <v>120</v>
      </c>
      <c r="I23" s="681" t="s">
        <v>221</v>
      </c>
      <c r="J23" s="681"/>
      <c r="L23" s="28" t="s">
        <v>222</v>
      </c>
      <c r="M23" s="39">
        <v>1</v>
      </c>
      <c r="O23" s="8">
        <f>M23*(116+80+359+50)</f>
        <v>605</v>
      </c>
      <c r="R23" s="91" t="s">
        <v>204</v>
      </c>
      <c r="S23" s="92" t="str">
        <f t="shared" si="2"/>
        <v/>
      </c>
      <c r="T23" s="368" t="str">
        <f t="shared" si="0"/>
        <v/>
      </c>
      <c r="U23" s="256" t="str">
        <f t="shared" si="1"/>
        <v/>
      </c>
      <c r="AC23">
        <f>SUM(AC12:AC22)</f>
        <v>145.99999999999997</v>
      </c>
    </row>
    <row r="24" spans="1:29" ht="15.75" thickBot="1">
      <c r="C24" s="7" t="s">
        <v>223</v>
      </c>
      <c r="D24" s="4" t="s">
        <v>203</v>
      </c>
      <c r="E24" s="219">
        <f>IF(D24="Yes",0, IF(D24="No",IF(AND(D13=2,K27+K28+K29+K31+K32+K33+K35+J39+K36+K37+K38+K39&lt;300),1,0)))</f>
        <v>0</v>
      </c>
      <c r="K24" s="84"/>
      <c r="L24" s="28" t="s">
        <v>224</v>
      </c>
      <c r="M24" s="35">
        <f>24+4*(SUM(M2:M18)+SUM(N4:N16))</f>
        <v>88</v>
      </c>
      <c r="O24" s="8">
        <f>6*M24</f>
        <v>528</v>
      </c>
      <c r="R24" s="91" t="s">
        <v>204</v>
      </c>
      <c r="S24" s="92" t="str">
        <f t="shared" si="2"/>
        <v/>
      </c>
      <c r="T24" s="368" t="str">
        <f t="shared" si="0"/>
        <v/>
      </c>
      <c r="U24" s="256" t="str">
        <f t="shared" si="1"/>
        <v/>
      </c>
    </row>
    <row r="25" spans="1:29">
      <c r="C25" s="91" t="s">
        <v>225</v>
      </c>
      <c r="D25" s="4" t="s">
        <v>203</v>
      </c>
      <c r="E25" s="82">
        <f>IF(D25="Yes",1,IF(D25="No",0,"The value entered is not valid"))</f>
        <v>0</v>
      </c>
      <c r="F25" s="113" t="str">
        <f>IF(E25=1,IF(D13=3,"Added 10'' to Clable Length","Added 4'' to Clable Length"),"")</f>
        <v/>
      </c>
      <c r="G25" s="113"/>
      <c r="H25" s="113"/>
      <c r="L25" s="28" t="s">
        <v>226</v>
      </c>
      <c r="M25" s="173">
        <f>IF(ROUND(F5/12,0)-5&lt;5,5,ROUND(F5/12,0)-5)</f>
        <v>5</v>
      </c>
      <c r="N25" s="116" t="s">
        <v>227</v>
      </c>
      <c r="R25" s="91" t="s">
        <v>204</v>
      </c>
      <c r="S25" s="92" t="str">
        <f t="shared" si="2"/>
        <v/>
      </c>
      <c r="T25" s="368" t="str">
        <f t="shared" si="0"/>
        <v/>
      </c>
      <c r="U25" s="256" t="str">
        <f t="shared" si="1"/>
        <v/>
      </c>
    </row>
    <row r="26" spans="1:29">
      <c r="C26" s="7" t="s">
        <v>228</v>
      </c>
      <c r="D26" s="4" t="s">
        <v>203</v>
      </c>
      <c r="E26" s="82">
        <f>IF(D26="Double",2,IF(D26="Single",1,IF(D26="No",0,"The value entered is not valid")))</f>
        <v>0</v>
      </c>
      <c r="J26" s="256"/>
      <c r="K26" s="3" t="s">
        <v>229</v>
      </c>
      <c r="L26" s="572" t="s">
        <v>230</v>
      </c>
      <c r="M26" s="31"/>
      <c r="V26" s="50"/>
    </row>
    <row r="27" spans="1:29">
      <c r="B27" s="559"/>
      <c r="C27" s="580" t="s">
        <v>231</v>
      </c>
      <c r="D27" s="11" t="str">
        <f>IF(F4&gt;=18*12+0,"Yes","No")</f>
        <v>No</v>
      </c>
      <c r="E27" s="82">
        <f>IF(D27="Yes",1,IF(F27="Yes",1,0))</f>
        <v>0</v>
      </c>
      <c r="F27" s="372" t="s">
        <v>203</v>
      </c>
      <c r="G27" s="409" t="s">
        <v>232</v>
      </c>
      <c r="K27" s="576">
        <f>ROUND((SUMIFS('Data Tables'!C2:C6,'Data Tables'!A2:A6,D2)*(H7-IF(E37=21,D37,0))+SUMIFS('Data Tables'!D2:D6,'Data Tables'!A2:A6,D2)*(I5-IF(E37=24,D37,0)))*F4/12+E73+G73+F86,0)+K39</f>
        <v>193</v>
      </c>
      <c r="L27" t="s">
        <v>15</v>
      </c>
      <c r="M27" s="41"/>
      <c r="O27" s="84"/>
      <c r="P27">
        <v>134</v>
      </c>
      <c r="V27" s="50"/>
      <c r="AA27" s="50"/>
    </row>
    <row r="28" spans="1:29">
      <c r="D28" s="209" t="s">
        <v>233</v>
      </c>
      <c r="E28" s="3" t="s">
        <v>234</v>
      </c>
      <c r="F28" s="3" t="s">
        <v>229</v>
      </c>
      <c r="J28" s="74"/>
      <c r="K28" s="585">
        <f>IF(OR(D2="TX450",D2="TX450-20",D2="TX500",D2="TX500-20"),ROUND(IF(OR(D11="V130G - 24'' Section",D11="V130G - 21'' Section"),O58,0),0),0)+J39</f>
        <v>0</v>
      </c>
      <c r="L28" t="s">
        <v>235</v>
      </c>
      <c r="M28" s="44" t="s">
        <v>236</v>
      </c>
      <c r="N28" s="84"/>
      <c r="P28">
        <v>44</v>
      </c>
      <c r="S28" s="215" t="s">
        <v>237</v>
      </c>
      <c r="T28" s="29">
        <v>18</v>
      </c>
      <c r="U28" s="542">
        <f>TRUNC(T28*$U$9/$T$9,4)</f>
        <v>0.46870000000000001</v>
      </c>
      <c r="V28" s="256"/>
      <c r="X28" s="215" t="s">
        <v>238</v>
      </c>
      <c r="Y28" s="29">
        <v>8</v>
      </c>
      <c r="Z28" s="542">
        <f>TRUNC(Y28*$Z$9/$Y$9,4)</f>
        <v>0.1333</v>
      </c>
    </row>
    <row r="29" spans="1:29">
      <c r="B29" s="7" t="s">
        <v>239</v>
      </c>
      <c r="C29" s="11">
        <f>IF(I23="1 Thresold",1,0)</f>
        <v>0</v>
      </c>
      <c r="D29" s="5">
        <v>0</v>
      </c>
      <c r="E29" s="11">
        <f t="shared" ref="E29:E34" si="3">C29+D29</f>
        <v>0</v>
      </c>
      <c r="F29" s="70">
        <f>E29*(F4/12)*'Data Tables'!AA41</f>
        <v>0</v>
      </c>
      <c r="J29" s="3" t="s">
        <v>229</v>
      </c>
      <c r="K29" s="577">
        <f>IF(OR(D2="TX450",D2="TX450-20",D2="TX500",D2="TX500-20"),ROUND(IF(OR(D11="V130G - 24'' Section",D11="V130G - 21'' Section"),IF(D60=J5,D64*D37,"Review Glazing"),0),0),0)</f>
        <v>0</v>
      </c>
      <c r="L29" t="s">
        <v>240</v>
      </c>
      <c r="M29" s="29">
        <v>597</v>
      </c>
      <c r="N29" s="32"/>
      <c r="O29" s="553">
        <f>K27+K28+K29+K36+K37+K38+K41</f>
        <v>193</v>
      </c>
      <c r="P29" s="563">
        <v>108</v>
      </c>
      <c r="S29" s="215" t="s">
        <v>241</v>
      </c>
      <c r="T29" s="29"/>
      <c r="U29" s="542">
        <f>TRUNC(T29*$U$9/$T$9,4)</f>
        <v>0</v>
      </c>
      <c r="X29" s="215" t="s">
        <v>242</v>
      </c>
      <c r="Y29" s="29">
        <v>1.25</v>
      </c>
      <c r="Z29" s="542">
        <f>TRUNC(Y29*$Z$9/$Y$9,4)</f>
        <v>2.0799999999999999E-2</v>
      </c>
    </row>
    <row r="30" spans="1:29">
      <c r="A30" s="7"/>
      <c r="B30" s="7" t="s">
        <v>243</v>
      </c>
      <c r="C30" s="11">
        <v>0</v>
      </c>
      <c r="D30" s="5">
        <v>1</v>
      </c>
      <c r="E30" s="11">
        <f t="shared" si="3"/>
        <v>1</v>
      </c>
      <c r="F30" s="70">
        <f>E30*(F4/12)*'Data Tables'!AB35</f>
        <v>6.32</v>
      </c>
      <c r="H30" s="9" t="s">
        <v>244</v>
      </c>
      <c r="I30" s="11">
        <f>IF(E30=0,"",(J5+1+2*(E19-1))*E30)</f>
        <v>3</v>
      </c>
      <c r="J30" s="33">
        <f>IF(E30=0,0,I30*'Data Tables'!AA40)</f>
        <v>0.11448487799999998</v>
      </c>
      <c r="K30" s="578">
        <f>ROUND(SUM(O2:O24)/454,0)</f>
        <v>24</v>
      </c>
      <c r="L30" t="s">
        <v>245</v>
      </c>
      <c r="M30" s="43">
        <f>ROUND(K30,0)</f>
        <v>24</v>
      </c>
      <c r="N30" s="32" t="s">
        <v>246</v>
      </c>
      <c r="P30">
        <v>23</v>
      </c>
    </row>
    <row r="31" spans="1:29">
      <c r="A31" s="582"/>
      <c r="B31" s="583" t="s">
        <v>247</v>
      </c>
      <c r="C31" s="11">
        <v>0</v>
      </c>
      <c r="D31" s="5">
        <v>1</v>
      </c>
      <c r="E31" s="11">
        <f t="shared" si="3"/>
        <v>1</v>
      </c>
      <c r="F31" s="70">
        <f>IF(B31="Std 16ga Hat Strut",E31*(F4/12)*'Data Tables'!AB36,E31*(F4/12)*'Data Tables'!AB37)</f>
        <v>8.4</v>
      </c>
      <c r="H31" s="9" t="s">
        <v>244</v>
      </c>
      <c r="I31" s="11">
        <f>IF(E31=0,"",(J5+1+2*(E19-1))*E31)</f>
        <v>3</v>
      </c>
      <c r="J31" s="33">
        <f>IF(E31=0,0,I31*'Data Tables'!AA40)</f>
        <v>0.11448487799999998</v>
      </c>
      <c r="K31" s="578">
        <f>ROUND(IF(E26=0,0,IF(E26=1,(F4/12)/2*'Data Tables'!H4+'Data Tables'!H2,IF(E26=2,F4/12*'Data Tables'!H4+'Data Tables'!H3,0))),0)</f>
        <v>0</v>
      </c>
      <c r="L31" t="s">
        <v>248</v>
      </c>
      <c r="M31" s="43">
        <f>K31</f>
        <v>0</v>
      </c>
      <c r="N31" t="s">
        <v>249</v>
      </c>
      <c r="P31">
        <f>SUM(P27:P30)</f>
        <v>309</v>
      </c>
      <c r="T31" s="215" t="s">
        <v>250</v>
      </c>
      <c r="U31" s="372">
        <v>4</v>
      </c>
      <c r="V31" s="80">
        <f>U31*Z9/Y9</f>
        <v>6.6666666666666666E-2</v>
      </c>
    </row>
    <row r="32" spans="1:29">
      <c r="B32" s="7" t="s">
        <v>251</v>
      </c>
      <c r="C32" s="240">
        <v>0</v>
      </c>
      <c r="D32" s="5">
        <v>1</v>
      </c>
      <c r="E32" s="11">
        <f>C32+D32</f>
        <v>1</v>
      </c>
      <c r="F32" s="70">
        <f>IF(E32=0,0,E32*I32*'Data Tables'!AA54)</f>
        <v>19.568000000000001</v>
      </c>
      <c r="H32" s="9" t="s">
        <v>252</v>
      </c>
      <c r="I32" s="14">
        <f>IF(E32+E33=0,"",F4/12)</f>
        <v>8</v>
      </c>
      <c r="J32" s="33">
        <f>IF(E32+E33=0,0,(E32+E33)*I32*'Data Tables'!AA54)</f>
        <v>19.568000000000001</v>
      </c>
      <c r="K32" s="578">
        <f>ROUND(F30+J30,0)</f>
        <v>6</v>
      </c>
      <c r="L32" t="s">
        <v>253</v>
      </c>
      <c r="M32" s="43">
        <f>ROUND(K32,0)</f>
        <v>6</v>
      </c>
      <c r="N32" t="s">
        <v>253</v>
      </c>
      <c r="T32" s="215" t="s">
        <v>254</v>
      </c>
      <c r="U32" s="372">
        <v>3</v>
      </c>
      <c r="V32" s="80">
        <f>U32*Z9/Y9</f>
        <v>0.05</v>
      </c>
    </row>
    <row r="33" spans="2:22">
      <c r="B33" s="383" t="s">
        <v>255</v>
      </c>
      <c r="C33" s="240">
        <v>0</v>
      </c>
      <c r="D33" s="5">
        <v>0</v>
      </c>
      <c r="E33" s="11">
        <f t="shared" si="3"/>
        <v>0</v>
      </c>
      <c r="F33" s="70">
        <f>IF(E33=0,0,E33*I33*'Data Tables'!AA54)</f>
        <v>0</v>
      </c>
      <c r="G33" s="10"/>
      <c r="H33" s="10" t="s">
        <v>256</v>
      </c>
      <c r="I33" s="11">
        <f>IF(E32+E33=0,"",ROUNDDOWN((F4/12/10)-1,0)*(E32+E33))</f>
        <v>0</v>
      </c>
      <c r="J33" s="33">
        <f>IF(E32+E33=0,0,I33*'Data Tables'!AA54)</f>
        <v>0</v>
      </c>
      <c r="K33" s="578">
        <f>ROUND(F31+J31,0)</f>
        <v>9</v>
      </c>
      <c r="L33" t="s">
        <v>257</v>
      </c>
      <c r="M33" s="43">
        <f>ROUND(K33,0)</f>
        <v>9</v>
      </c>
      <c r="N33" t="s">
        <v>257</v>
      </c>
      <c r="Q33">
        <v>2.78</v>
      </c>
    </row>
    <row r="34" spans="2:22">
      <c r="B34" s="91" t="s">
        <v>258</v>
      </c>
      <c r="C34" s="11">
        <f>IF(D11='Data Tables'!Z3,D12,0)</f>
        <v>0</v>
      </c>
      <c r="D34" s="5">
        <v>0</v>
      </c>
      <c r="E34" s="11">
        <f t="shared" si="3"/>
        <v>0</v>
      </c>
      <c r="F34" s="210">
        <f>E34*'Data Tables'!AP56</f>
        <v>0</v>
      </c>
      <c r="H34" s="382" t="s">
        <v>259</v>
      </c>
      <c r="I34" s="11">
        <f>IF(E32=0,"",(J5+1)*E32)</f>
        <v>3</v>
      </c>
      <c r="J34" s="33">
        <f>IF(E32=0,0,I34*'Data Tables'!AA55)</f>
        <v>5.0165999999999995</v>
      </c>
      <c r="K34" s="578">
        <f>F29</f>
        <v>0</v>
      </c>
      <c r="L34" t="s">
        <v>260</v>
      </c>
      <c r="M34" s="43">
        <v>0</v>
      </c>
      <c r="N34" s="403" t="s">
        <v>261</v>
      </c>
      <c r="Q34">
        <v>4.87</v>
      </c>
    </row>
    <row r="35" spans="2:22">
      <c r="B35" s="91" t="s">
        <v>262</v>
      </c>
      <c r="C35" s="11">
        <f>IF(D11='Data Tables'!Z4,D12,0)</f>
        <v>0</v>
      </c>
      <c r="D35" s="5">
        <v>0</v>
      </c>
      <c r="E35" s="11">
        <f>C35+D35</f>
        <v>0</v>
      </c>
      <c r="F35" s="210">
        <f>E35*'Data Tables'!AO56</f>
        <v>0</v>
      </c>
      <c r="H35" s="382" t="s">
        <v>263</v>
      </c>
      <c r="I35" s="11" t="str">
        <f>IF(E33=0,"",(J5+1)*E33)</f>
        <v/>
      </c>
      <c r="J35" s="33">
        <f>IF(E33=0,0,I35*'Data Tables'!AA56)</f>
        <v>0</v>
      </c>
      <c r="K35" s="578">
        <f>ROUND(J32+J33+J34+J35,0)</f>
        <v>25</v>
      </c>
      <c r="L35" t="s">
        <v>264</v>
      </c>
      <c r="M35" s="43">
        <f>ROUND(K35,0)</f>
        <v>25</v>
      </c>
      <c r="N35" t="s">
        <v>264</v>
      </c>
      <c r="Q35">
        <v>0.31</v>
      </c>
      <c r="T35" s="215" t="s">
        <v>265</v>
      </c>
      <c r="U35" s="372">
        <v>1</v>
      </c>
    </row>
    <row r="36" spans="2:22">
      <c r="B36" s="7" t="s">
        <v>266</v>
      </c>
      <c r="C36" s="11">
        <f>IF(D11='Data Tables'!Z5,D12,0)</f>
        <v>0</v>
      </c>
      <c r="D36" s="5">
        <v>0</v>
      </c>
      <c r="E36" s="11">
        <f>C36+D36</f>
        <v>0</v>
      </c>
      <c r="F36" s="210">
        <f>E36*'Data Tables'!AN56</f>
        <v>0</v>
      </c>
      <c r="K36" s="578">
        <f>ROUND(F34,0)</f>
        <v>0</v>
      </c>
      <c r="L36" s="403" t="s">
        <v>267</v>
      </c>
      <c r="M36" s="43">
        <v>0</v>
      </c>
      <c r="N36" t="s">
        <v>268</v>
      </c>
      <c r="Q36">
        <f>SUM(Q33:Q35)</f>
        <v>7.96</v>
      </c>
      <c r="T36" s="215" t="s">
        <v>269</v>
      </c>
      <c r="U36" s="73">
        <f>(F4-U35*24)/(U35+1)</f>
        <v>36</v>
      </c>
      <c r="V36" s="80">
        <f>(U9-D12*U28)/(D12+1)</f>
        <v>-0.13884444444444444</v>
      </c>
    </row>
    <row r="37" spans="2:22">
      <c r="C37" s="7" t="s">
        <v>270</v>
      </c>
      <c r="D37" s="11">
        <f>IF(OR(D11="V130G - 24'' Section",D11="V130G - 21'' Section"),D12,0)</f>
        <v>0</v>
      </c>
      <c r="E37" s="73">
        <f>IF(D11='Data Tables'!Z6,24,IF(D11='Data Tables'!Z7,21,0))</f>
        <v>0</v>
      </c>
      <c r="F37" s="59" t="s">
        <v>271</v>
      </c>
      <c r="K37" s="576">
        <f>ROUND(F35,0)</f>
        <v>0</v>
      </c>
      <c r="L37" s="403" t="s">
        <v>272</v>
      </c>
      <c r="M37" s="43">
        <v>0</v>
      </c>
      <c r="N37" s="45" t="s">
        <v>273</v>
      </c>
      <c r="T37" s="50"/>
    </row>
    <row r="38" spans="2:22">
      <c r="C38" s="7" t="s">
        <v>274</v>
      </c>
      <c r="D38" s="11" t="str">
        <f xml:space="preserve"> IF(AND(D37&gt;0,F4&gt;=14*12+2,OR(D47&gt;0,D48&gt;0,D49&gt;0,D50&gt;0)),"Yes",IF(AND(D37&gt;0,F4&gt;=18*12+0),"Yes","No"))</f>
        <v>No</v>
      </c>
      <c r="E38" s="82">
        <f>IF(D38="Yes",1,IF(F38="Yes",1,0))</f>
        <v>0</v>
      </c>
      <c r="F38" s="372" t="s">
        <v>203</v>
      </c>
      <c r="G38" s="409" t="s">
        <v>275</v>
      </c>
      <c r="K38" s="576">
        <f>F36</f>
        <v>0</v>
      </c>
      <c r="L38" s="403" t="s">
        <v>276</v>
      </c>
      <c r="M38" s="257">
        <f>IF(OR(M29="", M29=0),"",SUM(M29:M37))</f>
        <v>661</v>
      </c>
      <c r="N38" s="44" t="s">
        <v>152</v>
      </c>
      <c r="T38" s="50"/>
    </row>
    <row r="39" spans="2:22">
      <c r="C39" s="7" t="s">
        <v>277</v>
      </c>
      <c r="D39" s="11" t="str">
        <f>IF(AND(F4&gt;=18*12+0,OR(D11='Data Tables'!Z6,D11='Data Tables'!Z7),OR(D47&gt;0,D48&gt;0,D49&gt;0,D50&gt;0)),"Yes",IF(AND(F4&gt;=20*12+1,OR(D11='Data Tables'!Z6,D11='Data Tables'!Z7)),"Yes","No"))</f>
        <v>No</v>
      </c>
      <c r="E39" s="82">
        <f>IF(D39="Yes",1,IF(F39="Yes",1,0))</f>
        <v>0</v>
      </c>
      <c r="F39" s="372" t="s">
        <v>203</v>
      </c>
      <c r="G39" s="413" t="s">
        <v>278</v>
      </c>
      <c r="K39" s="579">
        <f>ROUND(19*E23,0)</f>
        <v>0</v>
      </c>
      <c r="L39" s="31" t="s">
        <v>220</v>
      </c>
      <c r="M39" s="42">
        <f>IF(M38="","",(M38-K40)/M38)</f>
        <v>0.61119515885022691</v>
      </c>
      <c r="N39" s="408" t="str">
        <f>IF(M38="","",CONCATENATE(ROUND(M38-K40,2)," Lbs"))</f>
        <v>404 Lbs</v>
      </c>
      <c r="S39" t="s">
        <v>279</v>
      </c>
      <c r="T39" s="50"/>
      <c r="U39" s="50"/>
    </row>
    <row r="40" spans="2:22" ht="15" customHeight="1">
      <c r="K40" s="257">
        <f>SUM(K27:K38)+K41</f>
        <v>257</v>
      </c>
      <c r="L40" s="258" t="s">
        <v>152</v>
      </c>
      <c r="M40" t="s">
        <v>280</v>
      </c>
      <c r="P40" s="50"/>
      <c r="R40" s="50"/>
      <c r="S40" s="215" t="s">
        <v>281</v>
      </c>
      <c r="T40" s="25">
        <v>8.16</v>
      </c>
      <c r="U40" t="s">
        <v>282</v>
      </c>
      <c r="V40" s="25">
        <v>6.97</v>
      </c>
    </row>
    <row r="41" spans="2:22">
      <c r="C41" s="7"/>
      <c r="D41" s="7" t="s">
        <v>68</v>
      </c>
      <c r="E41" s="533">
        <f>'Drum Tables'!I3</f>
        <v>10.7</v>
      </c>
      <c r="F41" s="7" t="s">
        <v>283</v>
      </c>
      <c r="G41" s="534">
        <f>'Drum Tables'!H3</f>
        <v>0.375</v>
      </c>
      <c r="H41" s="7" t="s">
        <v>70</v>
      </c>
      <c r="I41" s="533">
        <f>'Drum Tables'!H3*'Input Data'!M38</f>
        <v>247.875</v>
      </c>
      <c r="J41" s="25" t="str">
        <f>D2</f>
        <v>TX450</v>
      </c>
      <c r="K41" s="392">
        <f>ROUND(F90,0)</f>
        <v>0</v>
      </c>
      <c r="L41" s="407" t="s">
        <v>284</v>
      </c>
      <c r="N41" s="50"/>
      <c r="R41" s="50"/>
      <c r="S41" s="215" t="s">
        <v>285</v>
      </c>
      <c r="T41" s="25">
        <v>50</v>
      </c>
      <c r="U41" t="s">
        <v>286</v>
      </c>
      <c r="V41" s="25">
        <v>100</v>
      </c>
    </row>
    <row r="42" spans="2:22">
      <c r="C42" s="7"/>
      <c r="D42" s="7" t="s">
        <v>287</v>
      </c>
      <c r="E42" s="209" t="s">
        <v>35</v>
      </c>
      <c r="F42" s="209" t="s">
        <v>36</v>
      </c>
      <c r="G42" s="209" t="s">
        <v>37</v>
      </c>
      <c r="H42" s="209" t="s">
        <v>288</v>
      </c>
      <c r="I42" s="209" t="s">
        <v>40</v>
      </c>
      <c r="J42" s="209" t="s">
        <v>289</v>
      </c>
      <c r="K42" s="357"/>
      <c r="L42" s="356" t="str">
        <f>IF(E18&gt;=1,CONCATENATE("Total Weight / ",(E18+1)," = "),"")</f>
        <v/>
      </c>
      <c r="M42" s="175" t="str">
        <f>IF(E18&gt;=1,K40/(E18+1),"")</f>
        <v/>
      </c>
      <c r="N42" s="27" t="str">
        <f>IF(E18&gt;=1,"Lbs","")</f>
        <v/>
      </c>
      <c r="O42">
        <f>K40/2</f>
        <v>128.5</v>
      </c>
      <c r="P42" t="s">
        <v>290</v>
      </c>
      <c r="S42" s="215" t="s">
        <v>4</v>
      </c>
      <c r="T42" s="25">
        <v>6.4</v>
      </c>
      <c r="U42" t="s">
        <v>291</v>
      </c>
      <c r="V42" s="25">
        <f>(T42-T40)*(V41-T41)/(V40-T40)+T41</f>
        <v>123.94957983193274</v>
      </c>
    </row>
    <row r="43" spans="2:22">
      <c r="D43" s="4">
        <v>4</v>
      </c>
      <c r="E43" s="78">
        <v>2.625</v>
      </c>
      <c r="F43" s="532">
        <f>'Sprinc Calc'!C2</f>
        <v>0</v>
      </c>
      <c r="G43" s="537">
        <f>IF('Sprinc Calc'!D2-INT('Sprinc Calc'!D2)&lt;0.5,INT('Sprinc Calc'!D2),INT('Sprinc Calc'!D2)+0.5)</f>
        <v>0</v>
      </c>
      <c r="H43" s="4" t="s">
        <v>203</v>
      </c>
      <c r="I43" s="530">
        <v>10000</v>
      </c>
      <c r="J43" s="530" t="s">
        <v>203</v>
      </c>
      <c r="K43" s="357"/>
      <c r="L43" s="356" t="str">
        <f>IF(E18&gt;=1,CONCATENATE("Width / ",(E18+1)," = "),"")</f>
        <v/>
      </c>
      <c r="M43" s="175" t="str">
        <f>IF(E18&gt;=1,F4/(E18+1),"")</f>
        <v/>
      </c>
      <c r="N43" s="27" t="str">
        <f>IF(E18&gt;=1,"inch","")</f>
        <v/>
      </c>
      <c r="O43" s="83">
        <f>F4/3</f>
        <v>32</v>
      </c>
    </row>
    <row r="44" spans="2:22">
      <c r="C44" s="7" t="s">
        <v>292</v>
      </c>
      <c r="D44" s="535">
        <v>1</v>
      </c>
      <c r="E44" s="89">
        <f>SUM('Spring Ass.Length'!G30:G63)</f>
        <v>141.35</v>
      </c>
      <c r="F44" s="175" t="s">
        <v>293</v>
      </c>
      <c r="G44" s="89">
        <f>D44*E44</f>
        <v>141.35</v>
      </c>
      <c r="H44" s="536" t="s">
        <v>229</v>
      </c>
      <c r="I44" s="531" t="e">
        <f>'Sprinc Calc'!H2</f>
        <v>#N/A</v>
      </c>
      <c r="T44" s="25">
        <v>8.16</v>
      </c>
      <c r="U44">
        <v>6.97</v>
      </c>
    </row>
    <row r="45" spans="2:22">
      <c r="C45" s="538" t="s">
        <v>294</v>
      </c>
      <c r="D45" s="539" t="str">
        <f>IF('Spring Ass.Length'!B16&lt;3,'Spring Ass.Length'!B16,"")</f>
        <v/>
      </c>
      <c r="G45" s="7" t="s">
        <v>295</v>
      </c>
      <c r="H45" s="684">
        <f>'Spring Ass.Length'!B16</f>
        <v>3.907999999999987</v>
      </c>
      <c r="I45" s="685"/>
      <c r="T45" s="25">
        <v>50</v>
      </c>
      <c r="U45">
        <v>100</v>
      </c>
    </row>
    <row r="46" spans="2:22" ht="15" customHeight="1">
      <c r="D46" s="675" t="s">
        <v>296</v>
      </c>
      <c r="E46" s="675"/>
      <c r="G46" s="674" t="s">
        <v>297</v>
      </c>
      <c r="H46" s="674"/>
    </row>
    <row r="47" spans="2:22">
      <c r="C47" s="676" t="str">
        <f>IF(SUM(D47:D59)=J5,"Qty Glazing Ok","Review qty of glazing panels")</f>
        <v>Review qty of glazing panels</v>
      </c>
      <c r="D47" s="37">
        <f>IF(AND(OR($D$11='Data Tables'!$Z$6,$D$11='Data Tables'!$Z$7),E47=$G$12),$J$5,0)</f>
        <v>0</v>
      </c>
      <c r="E47" s="71" t="s">
        <v>194</v>
      </c>
      <c r="F47" s="57"/>
      <c r="G47" s="58"/>
      <c r="H47" s="55">
        <f>10.45*D47</f>
        <v>0</v>
      </c>
      <c r="L47" s="3" t="s">
        <v>37</v>
      </c>
      <c r="M47" s="3" t="s">
        <v>38</v>
      </c>
      <c r="N47" s="3" t="s">
        <v>298</v>
      </c>
      <c r="O47" s="3" t="s">
        <v>299</v>
      </c>
    </row>
    <row r="48" spans="2:22">
      <c r="C48" s="677"/>
      <c r="D48" s="37">
        <f>IF(AND(OR($D$11='Data Tables'!$Z$6,$D$11='Data Tables'!$Z$7),E48=$G$12),$J$5,0)</f>
        <v>0</v>
      </c>
      <c r="E48" s="71" t="s">
        <v>300</v>
      </c>
      <c r="F48" s="57"/>
      <c r="G48" s="58"/>
      <c r="H48" s="55">
        <f>10.9074084163518*D48</f>
        <v>0</v>
      </c>
      <c r="K48" s="7" t="s">
        <v>301</v>
      </c>
      <c r="L48" s="80">
        <f>IF(D37=0,0,E37-2*1.25)</f>
        <v>0</v>
      </c>
      <c r="M48" s="11">
        <f>2*D37</f>
        <v>0</v>
      </c>
      <c r="N48" s="11">
        <f>M48*4</f>
        <v>0</v>
      </c>
      <c r="O48" s="589">
        <f>IF(OR(D2="TX450",D2="TX450-20"),L48/12*M48*'Data Tables'!AB24,IF(OR(D2="TX500",D2="TX500-20"),L48/12*M48*'Data Tables'!AC24,0))</f>
        <v>0</v>
      </c>
      <c r="P48" s="586"/>
    </row>
    <row r="49" spans="1:21">
      <c r="C49" s="677"/>
      <c r="D49" s="37">
        <f>IF(AND(OR($D$11='Data Tables'!$Z$6,$D$11='Data Tables'!$Z$7),E49=$G$12),$J$5,0)</f>
        <v>0</v>
      </c>
      <c r="E49" s="71" t="s">
        <v>302</v>
      </c>
      <c r="F49" s="57"/>
      <c r="G49" s="58"/>
      <c r="H49" s="55">
        <f>10.9074084163518*D49</f>
        <v>0</v>
      </c>
      <c r="K49" s="7" t="s">
        <v>198</v>
      </c>
      <c r="L49" s="80">
        <f>L48</f>
        <v>0</v>
      </c>
      <c r="M49" s="11">
        <f>IF(E20=1,2*D37,IF(I20="Yes",2*D37,0))</f>
        <v>0</v>
      </c>
      <c r="N49" s="11">
        <f>M49*2</f>
        <v>0</v>
      </c>
      <c r="O49" s="33">
        <f>IF(OR(D2="TX450",D2="TX450-20"),L49/12*M49*'Data Tables'!AB32,IF(OR(D2="TX500",D2="TX500-20"),L49/12*M49*'Data Tables'!AC32,0))</f>
        <v>0</v>
      </c>
      <c r="P49" s="590"/>
    </row>
    <row r="50" spans="1:21">
      <c r="C50" s="677"/>
      <c r="D50" s="37">
        <f>IF(AND(OR($D$11='Data Tables'!$Z$6,$D$11='Data Tables'!$Z$7),E50=$G$12),$J$5,0)</f>
        <v>0</v>
      </c>
      <c r="E50" s="71" t="s">
        <v>303</v>
      </c>
      <c r="F50" s="57"/>
      <c r="G50" s="58"/>
      <c r="H50" s="55">
        <f>9.23*D50</f>
        <v>0</v>
      </c>
      <c r="I50">
        <v>8.7597293976057404</v>
      </c>
      <c r="K50" s="7" t="s">
        <v>304</v>
      </c>
      <c r="L50" s="80">
        <f>IF(D37=0,0,F4)</f>
        <v>0</v>
      </c>
      <c r="M50" s="11">
        <f>D37</f>
        <v>0</v>
      </c>
      <c r="N50" s="82"/>
      <c r="O50" s="33">
        <f>IF(OR(D2="TX450",D2="TX450-20"),L50/12*M50*'Data Tables'!AB29,IF(OR(D2="TX500",D2="TX500-20"),L50/12*M50*'Data Tables'!AC29,0))</f>
        <v>0</v>
      </c>
      <c r="P50" s="590"/>
    </row>
    <row r="51" spans="1:21">
      <c r="C51" s="677"/>
      <c r="D51" s="37">
        <f>IF(AND(OR($D$11='Data Tables'!$Z$6,$D$11='Data Tables'!$Z$7),E51=$G$12),$J$5,0)</f>
        <v>0</v>
      </c>
      <c r="E51" s="359" t="s">
        <v>305</v>
      </c>
      <c r="F51" s="57"/>
      <c r="G51" s="58"/>
      <c r="H51" s="55">
        <f>5.65*D51</f>
        <v>0</v>
      </c>
      <c r="I51" t="s">
        <v>306</v>
      </c>
      <c r="K51" s="7" t="s">
        <v>307</v>
      </c>
      <c r="L51" s="80">
        <f>IF(D37=0,0,F4)</f>
        <v>0</v>
      </c>
      <c r="M51" s="11">
        <f>(1-E38)*D37</f>
        <v>0</v>
      </c>
      <c r="N51" s="82"/>
      <c r="O51" s="33">
        <f>IF(OR(D2="TX450",D2="TX450-20"),L51/12*M51*'Data Tables'!AB30,IF(OR(D2="TX500",D2="TX500-20"),L51/12*M51*'Data Tables'!AC30,0))</f>
        <v>0</v>
      </c>
      <c r="P51" s="590"/>
    </row>
    <row r="52" spans="1:21">
      <c r="C52" s="677"/>
      <c r="D52" s="37">
        <f>IF(AND(OR($D$11='Data Tables'!$Z$6,$D$11='Data Tables'!$Z$7),E52=$G$12),$J$5,0)</f>
        <v>0</v>
      </c>
      <c r="E52" s="71" t="s">
        <v>308</v>
      </c>
      <c r="F52" s="57"/>
      <c r="G52" s="58"/>
      <c r="H52" s="55">
        <f>5*D52</f>
        <v>0</v>
      </c>
      <c r="K52" s="7" t="s">
        <v>309</v>
      </c>
      <c r="L52" s="80">
        <f>IF(E38=1,F4,0)</f>
        <v>0</v>
      </c>
      <c r="M52" s="11">
        <f>E38*D37</f>
        <v>0</v>
      </c>
      <c r="N52" s="82"/>
      <c r="O52" s="33">
        <f>IF(OR(D2="TX450",D2="TX450-20"),L52/12*M52*'Data Tables'!AB31,IF(OR(D2="TX500",D2="TX500-20"),L52/12*M52*'Data Tables'!AC31,0))</f>
        <v>0</v>
      </c>
      <c r="P52" s="590"/>
    </row>
    <row r="53" spans="1:21">
      <c r="A53" s="367"/>
      <c r="B53" s="367"/>
      <c r="C53" s="677"/>
      <c r="D53" s="37">
        <f>IF(AND(OR($D$11='Data Tables'!$Z$6,$D$11='Data Tables'!$Z$7),E53=$G$12),$J$5,0)</f>
        <v>0</v>
      </c>
      <c r="E53" s="71" t="s">
        <v>310</v>
      </c>
      <c r="F53" s="57"/>
      <c r="G53" s="58"/>
      <c r="H53" s="55">
        <f>4.37986469880287*D53</f>
        <v>0</v>
      </c>
      <c r="K53" s="7" t="s">
        <v>311</v>
      </c>
      <c r="L53" s="80">
        <f>L48</f>
        <v>0</v>
      </c>
      <c r="M53" s="11">
        <f>D37*(J5-1)</f>
        <v>0</v>
      </c>
      <c r="N53" s="11">
        <f>M53*2</f>
        <v>0</v>
      </c>
      <c r="O53" s="33">
        <f>IF(OR(D2="TX450",D2="TX450-20"),L53/12*M53*'Data Tables'!AB22,IF(OR(D2="TX500",D2="TX500-20"),L53/12*M53*'Data Tables'!AC22,0))</f>
        <v>0</v>
      </c>
      <c r="P53" s="590"/>
    </row>
    <row r="54" spans="1:21">
      <c r="B54" s="367"/>
      <c r="C54" s="677"/>
      <c r="D54" s="37">
        <f>IF(AND(OR($D$11='Data Tables'!$Z$6,$D$11='Data Tables'!$Z$7),E54=$G$12),$J$5,0)</f>
        <v>0</v>
      </c>
      <c r="E54" s="71" t="s">
        <v>312</v>
      </c>
      <c r="F54" s="57"/>
      <c r="G54" s="58"/>
      <c r="H54" s="55">
        <f>1.69309651996528*D54</f>
        <v>0</v>
      </c>
      <c r="K54" s="7" t="s">
        <v>277</v>
      </c>
      <c r="L54" s="80">
        <f>IF(D37=0,0,F4)</f>
        <v>0</v>
      </c>
      <c r="M54" s="11">
        <f>E39*D37</f>
        <v>0</v>
      </c>
      <c r="N54" s="82"/>
      <c r="O54" s="33">
        <f>L54/12*M54*'Data Tables'!H15</f>
        <v>0</v>
      </c>
      <c r="P54" s="588"/>
    </row>
    <row r="55" spans="1:21">
      <c r="C55" s="677"/>
      <c r="D55" s="37">
        <f>IF(AND(OR($D$11='Data Tables'!$Z$6,$D$11='Data Tables'!$Z$7),E55=$G$12),$J$5,0)</f>
        <v>0</v>
      </c>
      <c r="E55" s="71" t="s">
        <v>313</v>
      </c>
      <c r="F55" s="57"/>
      <c r="G55" s="58"/>
      <c r="H55" s="55">
        <f>D55*(2.14877214507772)</f>
        <v>0</v>
      </c>
      <c r="K55" s="7" t="s">
        <v>314</v>
      </c>
      <c r="L55" s="88">
        <f>2*(D62+F62)</f>
        <v>0</v>
      </c>
      <c r="M55" s="11">
        <f>D37*J5</f>
        <v>0</v>
      </c>
      <c r="N55" s="82"/>
      <c r="O55" s="33">
        <f>L55/12*M55*'Data Tables'!AB45</f>
        <v>0</v>
      </c>
      <c r="P55" s="587"/>
      <c r="U55" s="388"/>
    </row>
    <row r="56" spans="1:21">
      <c r="C56" s="677"/>
      <c r="D56" s="37">
        <f>IF(AND(OR($D$11='Data Tables'!$Z$6,$D$11='Data Tables'!$Z$7),E56=$G$12),$J$5,0)</f>
        <v>0</v>
      </c>
      <c r="E56" s="71" t="s">
        <v>315</v>
      </c>
      <c r="F56" s="57"/>
      <c r="G56" s="58"/>
      <c r="H56" s="55">
        <f>D56*4.60288375462001</f>
        <v>0</v>
      </c>
      <c r="K56" s="7" t="s">
        <v>316</v>
      </c>
      <c r="L56" s="88">
        <f>L55</f>
        <v>0</v>
      </c>
      <c r="M56" s="11">
        <f>D37*J5</f>
        <v>0</v>
      </c>
      <c r="N56" s="82"/>
      <c r="O56" s="33">
        <f>L56/12*M56*'Data Tables'!AB46</f>
        <v>0</v>
      </c>
      <c r="P56" s="587"/>
      <c r="U56" s="388"/>
    </row>
    <row r="57" spans="1:21">
      <c r="C57" s="677"/>
      <c r="D57" s="37">
        <f>IF(AND(OR($D$11='Data Tables'!$Z$6,$D$11='Data Tables'!$Z$7),E57=$G$12),$J$5,0)</f>
        <v>0</v>
      </c>
      <c r="E57" s="71" t="s">
        <v>317</v>
      </c>
      <c r="F57" s="57"/>
      <c r="G57" s="58"/>
      <c r="H57" s="55">
        <f>D57*1.86984144280316</f>
        <v>0</v>
      </c>
      <c r="K57" s="7" t="s">
        <v>318</v>
      </c>
      <c r="L57" s="80">
        <f>F4*D37</f>
        <v>0</v>
      </c>
      <c r="M57" s="11">
        <f>D37</f>
        <v>0</v>
      </c>
      <c r="N57" s="82"/>
      <c r="O57" s="33">
        <f>L57/12*M57*'Data Tables'!AB47</f>
        <v>0</v>
      </c>
      <c r="P57" s="587"/>
      <c r="U57" s="388"/>
    </row>
    <row r="58" spans="1:21">
      <c r="C58" s="677"/>
      <c r="D58" s="37">
        <f>IF(AND(OR($D$11='Data Tables'!$Z$6,$D$11='Data Tables'!$Z$7),E58=$G$12),$J$5,0)</f>
        <v>0</v>
      </c>
      <c r="E58" s="72" t="s">
        <v>319</v>
      </c>
      <c r="F58" s="57"/>
      <c r="G58" s="58"/>
      <c r="H58" s="55">
        <f>D58*4.9654337164751</f>
        <v>0</v>
      </c>
      <c r="M58" s="7" t="s">
        <v>320</v>
      </c>
      <c r="N58" s="11">
        <f>SUM(N48:N57)</f>
        <v>0</v>
      </c>
      <c r="O58" s="33">
        <f>SUM(O48:O57)+N58*14.8*2.2046/1000</f>
        <v>0</v>
      </c>
      <c r="P58" s="587"/>
      <c r="U58" s="388"/>
    </row>
    <row r="59" spans="1:21">
      <c r="C59" s="678"/>
      <c r="D59" s="37">
        <f>IF(AND(OR($D$11='Data Tables'!$Z$6,$D$11='Data Tables'!$Z$7),E59=$G$12),$J$5,0)</f>
        <v>0</v>
      </c>
      <c r="E59" s="72" t="s">
        <v>321</v>
      </c>
      <c r="F59" s="57"/>
      <c r="G59" s="58"/>
      <c r="H59" s="55">
        <f>D59*3.251</f>
        <v>0</v>
      </c>
      <c r="N59" s="7" t="s">
        <v>322</v>
      </c>
      <c r="O59" s="33">
        <f>IF(D37=0,0,O58/D37)</f>
        <v>0</v>
      </c>
      <c r="P59" s="587"/>
      <c r="U59" s="388"/>
    </row>
    <row r="60" spans="1:21">
      <c r="C60" s="7"/>
      <c r="D60" s="3">
        <f>SUM(D47:D59)</f>
        <v>0</v>
      </c>
      <c r="U60" s="388"/>
    </row>
    <row r="61" spans="1:21">
      <c r="D61" s="85">
        <f>D62</f>
        <v>0</v>
      </c>
      <c r="E61" s="86" t="s">
        <v>4</v>
      </c>
      <c r="F61" s="85">
        <f>F62</f>
        <v>0</v>
      </c>
      <c r="H61" t="s">
        <v>38</v>
      </c>
      <c r="L61" s="3" t="s">
        <v>323</v>
      </c>
      <c r="M61" s="3"/>
      <c r="U61" s="388"/>
    </row>
    <row r="62" spans="1:21">
      <c r="C62" s="7" t="s">
        <v>324</v>
      </c>
      <c r="D62" s="67">
        <f>IF(D37=0,0,(F4-(2*'Data Tables'!AA24+2*('Input Data'!E20)*'Data Tables'!AA32+(J5-1)*'Data Tables'!AA22))/J5+'Data Tables'!AA49)</f>
        <v>0</v>
      </c>
      <c r="E62" s="23" t="s">
        <v>325</v>
      </c>
      <c r="F62" s="67">
        <f>IF(D37=0,0,E37-('Data Tables'!AA30+'Data Tables'!AA31)+'Data Tables'!AA50)</f>
        <v>0</v>
      </c>
      <c r="G62" s="23" t="s">
        <v>271</v>
      </c>
      <c r="K62" s="7" t="s">
        <v>326</v>
      </c>
      <c r="L62" s="360" t="str">
        <f>IF(D37=0,"",(E19-1)*0.351)</f>
        <v/>
      </c>
      <c r="M62" t="s">
        <v>327</v>
      </c>
      <c r="U62" s="388"/>
    </row>
    <row r="63" spans="1:21">
      <c r="C63" s="7" t="s">
        <v>328</v>
      </c>
      <c r="D63" s="364">
        <f>J5*D12</f>
        <v>16</v>
      </c>
      <c r="E63" s="23"/>
      <c r="G63" s="23"/>
      <c r="K63" s="7" t="s">
        <v>329</v>
      </c>
      <c r="L63" s="360" t="str">
        <f>IF(D37=0,"",IF(E19=1,0.361,2.611))</f>
        <v/>
      </c>
      <c r="M63" t="s">
        <v>327</v>
      </c>
      <c r="U63" s="388"/>
    </row>
    <row r="64" spans="1:21">
      <c r="C64" s="7" t="s">
        <v>330</v>
      </c>
      <c r="D64" s="81">
        <f>SUM(H47:H59)*(D62*F62)*2.2046/1000</f>
        <v>0</v>
      </c>
      <c r="E64" s="23" t="s">
        <v>229</v>
      </c>
      <c r="J64" s="91" t="s">
        <v>204</v>
      </c>
      <c r="K64" s="7" t="s">
        <v>331</v>
      </c>
      <c r="L64" s="360" t="str">
        <f>IF(D37=0,"",IF(E19=1,2.785,5.035))</f>
        <v/>
      </c>
      <c r="M64" t="s">
        <v>327</v>
      </c>
      <c r="P64" s="451"/>
      <c r="U64" s="388"/>
    </row>
    <row r="65" spans="1:21">
      <c r="J65" s="91" t="s">
        <v>204</v>
      </c>
      <c r="K65" s="92">
        <v>1</v>
      </c>
      <c r="L65" s="360" t="str">
        <f>IF($D$37=0,"",IF($J$5&lt;3,"",'Data Tables'!AA24+'Data Tables'!AA32*(E19-1)+D62-'Data Tables'!AA49+'Data Tables'!AA22/2))</f>
        <v/>
      </c>
      <c r="M65" t="s">
        <v>332</v>
      </c>
      <c r="P65" s="569" t="str">
        <f>L65</f>
        <v/>
      </c>
      <c r="U65" s="388"/>
    </row>
    <row r="66" spans="1:21">
      <c r="D66" s="3" t="s">
        <v>333</v>
      </c>
      <c r="E66" s="3" t="s">
        <v>229</v>
      </c>
      <c r="F66" s="3" t="s">
        <v>334</v>
      </c>
      <c r="G66" s="3" t="s">
        <v>229</v>
      </c>
      <c r="J66" s="91" t="s">
        <v>204</v>
      </c>
      <c r="K66" s="92" t="str">
        <f>IF(K65&lt;$J$5-1,K65+1,"")</f>
        <v/>
      </c>
      <c r="L66" s="360" t="str">
        <f>IF($D$37=0,"",IF(K66="","",IF($J$5&lt;K66+1,"",L65+$D$62-'Data Tables'!$AA$49+'Data Tables'!$AA$22)))</f>
        <v/>
      </c>
      <c r="M66" t="str">
        <f>IF(L66="","","From Left  of Door")</f>
        <v/>
      </c>
      <c r="P66" s="569" t="str">
        <f>L66</f>
        <v/>
      </c>
    </row>
    <row r="67" spans="1:21">
      <c r="C67" s="7" t="s">
        <v>335</v>
      </c>
      <c r="D67" s="11">
        <f>IF(AND(E19=1,E21=20),2*H7,0)</f>
        <v>0</v>
      </c>
      <c r="E67" s="81">
        <f>SUMIFS('Data Tables'!X21:X76,'Data Tables'!T21:T76,D2,'Data Tables'!U21:U76,E19,'Data Tables'!V21:V76,'Input Data'!E21,'Data Tables'!W21:W76,H4)/453.4*D67</f>
        <v>0</v>
      </c>
      <c r="F67" s="11">
        <f>IF(AND(E19=1,E21=20),2*I5,0)</f>
        <v>10</v>
      </c>
      <c r="G67" s="81">
        <f>SUMIFS('Data Tables'!X21:X76,'Data Tables'!T21:T76,D2,'Data Tables'!U21:U76,E19,'Data Tables'!V21:V76,'Input Data'!E21,'Data Tables'!W21:W76,I4)/453.4*F67</f>
        <v>14.071460079400088</v>
      </c>
      <c r="J67" s="91" t="s">
        <v>204</v>
      </c>
      <c r="K67" s="92" t="str">
        <f t="shared" ref="K67:K75" si="4">IF(K66&lt;$J$5-1,K66+1,"")</f>
        <v/>
      </c>
      <c r="L67" s="360" t="str">
        <f>IF($D$37=0,"",IF(K67="","",IF($J$5&lt;K67+1,"",L66+$D$62-'Data Tables'!$AA$49+'Data Tables'!$AA$22)))</f>
        <v/>
      </c>
      <c r="M67" t="str">
        <f t="shared" ref="M67:M75" si="5">IF(L67="","","From Left  of Door")</f>
        <v/>
      </c>
      <c r="P67" s="569" t="str">
        <f>L67</f>
        <v/>
      </c>
    </row>
    <row r="68" spans="1:21">
      <c r="C68" s="7" t="s">
        <v>336</v>
      </c>
      <c r="D68" s="11">
        <f>IF(AND(E19=1,E21=16),2*H7,0)</f>
        <v>0</v>
      </c>
      <c r="E68" s="81">
        <f>SUMIFS('Data Tables'!X21:X76,'Data Tables'!T21:T76,D2,'Data Tables'!U21:U76,E19,'Data Tables'!V21:V76,'Input Data'!E21,'Data Tables'!W21:W76,H4)/453.4*D68</f>
        <v>0</v>
      </c>
      <c r="F68" s="11">
        <f>IF(AND(E19=1,E21=16),2*I5,0)</f>
        <v>0</v>
      </c>
      <c r="G68" s="81">
        <f>SUMIFS('Data Tables'!X21:X76,'Data Tables'!T21:T76,D2,'Data Tables'!U21:U76,E19,'Data Tables'!V21:V76,'Input Data'!E21,'Data Tables'!W21:W76,I4)/453.4*F68</f>
        <v>0</v>
      </c>
      <c r="J68" s="91" t="s">
        <v>204</v>
      </c>
      <c r="K68" s="92" t="str">
        <f t="shared" si="4"/>
        <v/>
      </c>
      <c r="L68" s="360" t="str">
        <f>IF($D$37=0,"",IF(K68="","",IF($J$5&lt;K68+1,"",L67+$D$62-'Data Tables'!$AA$49+'Data Tables'!$AA$22)))</f>
        <v/>
      </c>
      <c r="M68" t="str">
        <f t="shared" si="5"/>
        <v/>
      </c>
      <c r="P68" s="569" t="str">
        <f>L68</f>
        <v/>
      </c>
    </row>
    <row r="69" spans="1:21">
      <c r="C69" s="7" t="s">
        <v>337</v>
      </c>
      <c r="D69" s="11">
        <f>IF(AND(E19=2,E21=20),2*H7,0)</f>
        <v>0</v>
      </c>
      <c r="E69" s="81">
        <f>SUMIFS('Data Tables'!X21:X76,'Data Tables'!T21:T76,D2,'Data Tables'!U21:U76,E19,'Data Tables'!V21:V76,'Input Data'!E21,'Data Tables'!W21:W76,H4)/453.4*D69</f>
        <v>0</v>
      </c>
      <c r="F69" s="11">
        <f>IF(AND(E19=2,E21=20),2*I5,0)</f>
        <v>0</v>
      </c>
      <c r="G69" s="81">
        <f>SUMIFS('Data Tables'!X21:X76,'Data Tables'!T21:T76,D2,'Data Tables'!U21:U76,E19,'Data Tables'!V21:V76,'Input Data'!E21,'Data Tables'!W21:W76,I4)/453.4*F69</f>
        <v>0</v>
      </c>
      <c r="J69" s="91" t="s">
        <v>204</v>
      </c>
      <c r="K69" s="92" t="str">
        <f t="shared" si="4"/>
        <v/>
      </c>
      <c r="L69" s="360" t="str">
        <f>IF($D$37=0,"",IF(K69="","",IF($J$5&lt;K69+1,"",L68+$D$62-'Data Tables'!$AA$49+'Data Tables'!$AA$22)))</f>
        <v/>
      </c>
      <c r="M69" t="str">
        <f t="shared" si="5"/>
        <v/>
      </c>
      <c r="P69" s="569" t="str">
        <f t="shared" ref="P69:P75" si="6">L69</f>
        <v/>
      </c>
    </row>
    <row r="70" spans="1:21">
      <c r="C70" s="7" t="s">
        <v>338</v>
      </c>
      <c r="D70" s="11">
        <f>IF(AND(E19=2,E21=16),2*H7,0)</f>
        <v>0</v>
      </c>
      <c r="E70" s="81">
        <f>SUMIFS('Data Tables'!X21:X76,'Data Tables'!T21:T76,D2,'Data Tables'!U21:U76,E19,'Data Tables'!V21:V76,'Input Data'!E21,'Data Tables'!W21:W76,H4)/453.4*D70</f>
        <v>0</v>
      </c>
      <c r="F70" s="11">
        <f>IF(AND(E19=2,E21=16),2*I5,0)</f>
        <v>0</v>
      </c>
      <c r="G70" s="81">
        <f>SUMIFS('Data Tables'!X21:X76,'Data Tables'!T21:T76,D2,'Data Tables'!U21:U76,E19,'Data Tables'!V21:V76,'Input Data'!E21,'Data Tables'!W21:W76,I4)/453.4*F70</f>
        <v>0</v>
      </c>
      <c r="J70" s="91" t="s">
        <v>204</v>
      </c>
      <c r="K70" s="92" t="str">
        <f t="shared" si="4"/>
        <v/>
      </c>
      <c r="L70" s="360" t="str">
        <f>IF($D$37=0,"",IF(K70="","",IF($J$5&lt;K70+1,"",L69+$D$62-'Data Tables'!$AA$49+'Data Tables'!$AA$22)))</f>
        <v/>
      </c>
      <c r="M70" t="str">
        <f t="shared" si="5"/>
        <v/>
      </c>
      <c r="P70" s="569" t="str">
        <f t="shared" si="6"/>
        <v/>
      </c>
    </row>
    <row r="71" spans="1:21">
      <c r="C71" s="7" t="s">
        <v>339</v>
      </c>
      <c r="D71" s="11">
        <f>IF(AND(E19=3,E21=20),2*H7,0)</f>
        <v>0</v>
      </c>
      <c r="E71" s="81">
        <f>SUMIFS('Data Tables'!X21:X76,'Data Tables'!T21:T76,D2,'Data Tables'!U21:U76,E19,'Data Tables'!V21:V76,'Input Data'!E21,'Data Tables'!W21:W76,H4)/453.4*D71</f>
        <v>0</v>
      </c>
      <c r="F71" s="11">
        <f>IF(AND(E19=3,E21=20),2*I5,0)</f>
        <v>0</v>
      </c>
      <c r="G71" s="81">
        <f>SUMIFS('Data Tables'!X21:X76,'Data Tables'!T21:T76,D2,'Data Tables'!U21:U76,E19,'Data Tables'!V21:V76,'Input Data'!E21,'Data Tables'!W21:W76,I4)/453.4*F71</f>
        <v>0</v>
      </c>
      <c r="J71" s="91" t="s">
        <v>204</v>
      </c>
      <c r="K71" s="92" t="str">
        <f t="shared" si="4"/>
        <v/>
      </c>
      <c r="L71" s="360" t="str">
        <f>IF($D$37=0,"",IF(K71="","",IF($J$5&lt;K71+1,"",L70+$D$62-'Data Tables'!$AA$49+'Data Tables'!$AA$22)))</f>
        <v/>
      </c>
      <c r="M71" t="str">
        <f t="shared" si="5"/>
        <v/>
      </c>
      <c r="P71" s="569" t="str">
        <f t="shared" si="6"/>
        <v/>
      </c>
    </row>
    <row r="72" spans="1:21">
      <c r="C72" s="7" t="s">
        <v>340</v>
      </c>
      <c r="D72" s="11">
        <f>IF(AND(E19=3,E21=16),2*H7,0)</f>
        <v>0</v>
      </c>
      <c r="E72" s="81">
        <f>SUMIFS('Data Tables'!X21:X76,'Data Tables'!T21:T76,D2,'Data Tables'!U21:U76,E19,'Data Tables'!V21:V76,'Input Data'!E21,'Data Tables'!W21:W76,H4)/453.4*D72</f>
        <v>0</v>
      </c>
      <c r="F72" s="11">
        <f>IF(AND(E19=3,E21=16),2*I5,0)</f>
        <v>0</v>
      </c>
      <c r="G72" s="81">
        <f>SUMIFS('Data Tables'!X21:X76,'Data Tables'!T21:T76,D2,'Data Tables'!U21:U76,E19,'Data Tables'!V21:V76,'Input Data'!E21,'Data Tables'!W21:W76,I4)/453.4*F72</f>
        <v>0</v>
      </c>
      <c r="J72" s="91" t="s">
        <v>204</v>
      </c>
      <c r="K72" s="92" t="str">
        <f t="shared" si="4"/>
        <v/>
      </c>
      <c r="L72" s="360" t="str">
        <f>IF($D$37=0,"",IF(K72="","",IF($J$5&lt;K72+1,"",L71+$D$62-'Data Tables'!$AA$49+'Data Tables'!$AA$22)))</f>
        <v/>
      </c>
      <c r="M72" t="str">
        <f t="shared" si="5"/>
        <v/>
      </c>
      <c r="P72" s="569" t="str">
        <f t="shared" si="6"/>
        <v/>
      </c>
    </row>
    <row r="73" spans="1:21">
      <c r="D73" s="49" t="s">
        <v>341</v>
      </c>
      <c r="E73" s="81">
        <f>SUM(E67:E72)</f>
        <v>0</v>
      </c>
      <c r="F73" s="49" t="s">
        <v>342</v>
      </c>
      <c r="G73" s="81">
        <f>SUM(G67:G72)</f>
        <v>14.071460079400088</v>
      </c>
      <c r="J73" s="91" t="s">
        <v>204</v>
      </c>
      <c r="K73" s="92" t="str">
        <f t="shared" si="4"/>
        <v/>
      </c>
      <c r="L73" s="360" t="str">
        <f>IF($D$37=0,"",IF(K73="","",IF($J$5&lt;K73+1,"",L72+$D$62-'Data Tables'!$AA$49+'Data Tables'!$AA$22)))</f>
        <v/>
      </c>
      <c r="M73" t="str">
        <f t="shared" si="5"/>
        <v/>
      </c>
      <c r="P73" s="569" t="str">
        <f t="shared" si="6"/>
        <v/>
      </c>
    </row>
    <row r="74" spans="1:21">
      <c r="A74">
        <f>SUMIFS('Data Tables'!X21:X76,'Data Tables'!T21:T76,D2,'Data Tables'!U21:U76,E19,'Data Tables'!V21:V76,'Input Data'!E21,'Data Tables'!W21:W76,H4)/453.4*2</f>
        <v>2.4525805028672254</v>
      </c>
      <c r="J74" s="91" t="s">
        <v>204</v>
      </c>
      <c r="K74" s="92" t="str">
        <f t="shared" si="4"/>
        <v/>
      </c>
      <c r="L74" s="360" t="str">
        <f>IF($D$37=0,"",IF(K74="","",IF($J$5&lt;K74+1,"",L73+$D$62-'Data Tables'!$AA$49+'Data Tables'!$AA$22)))</f>
        <v/>
      </c>
      <c r="M74" t="str">
        <f t="shared" si="5"/>
        <v/>
      </c>
      <c r="P74" s="569" t="str">
        <f t="shared" si="6"/>
        <v/>
      </c>
    </row>
    <row r="75" spans="1:21">
      <c r="D75" s="3" t="s">
        <v>38</v>
      </c>
      <c r="E75" s="51" t="s">
        <v>343</v>
      </c>
      <c r="F75" s="3" t="s">
        <v>229</v>
      </c>
      <c r="K75" s="92" t="str">
        <f t="shared" si="4"/>
        <v/>
      </c>
      <c r="L75" s="360" t="str">
        <f>IF($D$37=0,"",IF(K75="","",IF($J$5&lt;K75+1,"",L74+$D$62-'Data Tables'!$AA$49+'Data Tables'!$AA$22)))</f>
        <v/>
      </c>
      <c r="M75" t="str">
        <f t="shared" si="5"/>
        <v/>
      </c>
      <c r="P75" s="569" t="str">
        <f t="shared" si="6"/>
        <v/>
      </c>
    </row>
    <row r="76" spans="1:21">
      <c r="C76" s="7" t="s">
        <v>344</v>
      </c>
      <c r="D76" s="11">
        <f>H5+I5-1-D37</f>
        <v>4</v>
      </c>
      <c r="E76" s="33">
        <f t="shared" ref="E76:E81" si="7">IF(D76=0,0,$F$4/12)</f>
        <v>8</v>
      </c>
      <c r="F76" s="229">
        <f>(D76*E76*'Data Tables'!H5)*0</f>
        <v>0</v>
      </c>
      <c r="G76" s="228" t="s">
        <v>345</v>
      </c>
      <c r="H76" s="228"/>
      <c r="I76" s="228"/>
      <c r="J76" s="228"/>
    </row>
    <row r="77" spans="1:21">
      <c r="C77" s="7" t="s">
        <v>346</v>
      </c>
      <c r="D77" s="11">
        <f>IF(D2="TX380",1+E27,0)</f>
        <v>0</v>
      </c>
      <c r="E77" s="33">
        <f t="shared" si="7"/>
        <v>0</v>
      </c>
      <c r="F77" s="33">
        <f>D77*E77*'Data Tables'!H6</f>
        <v>0</v>
      </c>
    </row>
    <row r="78" spans="1:21">
      <c r="C78" s="7" t="s">
        <v>347</v>
      </c>
      <c r="D78" s="11">
        <f>IF(OR(D2="TX450",D2="TX450-20"),1+E27,0)</f>
        <v>1</v>
      </c>
      <c r="E78" s="33">
        <f t="shared" si="7"/>
        <v>8</v>
      </c>
      <c r="F78" s="33">
        <f>D78*E78*'Data Tables'!H7</f>
        <v>1.4</v>
      </c>
      <c r="L78" s="23" t="s">
        <v>348</v>
      </c>
    </row>
    <row r="79" spans="1:21">
      <c r="C79" s="7" t="s">
        <v>349</v>
      </c>
      <c r="D79" s="11">
        <f>IF(OR(D2="TX500",D2="TX500-20"),1+E27,0)</f>
        <v>0</v>
      </c>
      <c r="E79" s="33">
        <f t="shared" si="7"/>
        <v>0</v>
      </c>
      <c r="F79" s="33">
        <f>D79*E79*'Data Tables'!H8</f>
        <v>0</v>
      </c>
      <c r="K79" s="184">
        <f t="shared" ref="K79:K89" si="8">K65</f>
        <v>1</v>
      </c>
      <c r="L79" s="73">
        <f>ROUNDDOWN(F4/J5,0)</f>
        <v>48</v>
      </c>
      <c r="M79" t="s">
        <v>332</v>
      </c>
    </row>
    <row r="80" spans="1:21">
      <c r="C80" s="7" t="s">
        <v>350</v>
      </c>
      <c r="D80" s="11">
        <v>1</v>
      </c>
      <c r="E80" s="33">
        <f t="shared" si="7"/>
        <v>8</v>
      </c>
      <c r="F80" s="33">
        <f>D80*E80*'Data Tables'!H9</f>
        <v>1.8255999999999999</v>
      </c>
      <c r="K80" s="184" t="str">
        <f t="shared" si="8"/>
        <v/>
      </c>
      <c r="L80" s="73" t="str">
        <f>IF(K80="","",ROUNDDOWN(F4/J5+$F$4/$J$5,0))</f>
        <v/>
      </c>
      <c r="M80" t="str">
        <f>IF(L80="","","From Left  of Door")</f>
        <v/>
      </c>
      <c r="O80" s="83"/>
    </row>
    <row r="81" spans="3:13">
      <c r="C81" s="7" t="s">
        <v>351</v>
      </c>
      <c r="D81" s="11">
        <f>E27</f>
        <v>0</v>
      </c>
      <c r="E81" s="33">
        <f t="shared" si="7"/>
        <v>0</v>
      </c>
      <c r="F81" s="33">
        <f>D81*E80*'Data Tables'!H10</f>
        <v>0</v>
      </c>
      <c r="G81" s="50"/>
      <c r="K81" s="184" t="str">
        <f t="shared" si="8"/>
        <v/>
      </c>
      <c r="L81" s="73" t="str">
        <f>IF(K81="","",ROUNDDOWN(L80+$F$4/$J$5,0))</f>
        <v/>
      </c>
      <c r="M81" t="str">
        <f t="shared" ref="M81:M89" si="9">IF(L81="","","From Left  of Door")</f>
        <v/>
      </c>
    </row>
    <row r="82" spans="3:13">
      <c r="C82" s="7" t="s">
        <v>352</v>
      </c>
      <c r="D82" s="11">
        <f>2*I5</f>
        <v>10</v>
      </c>
      <c r="E82" s="82"/>
      <c r="F82" s="33">
        <f>D82*'Data Tables'!H11</f>
        <v>0.441</v>
      </c>
      <c r="K82" s="184" t="str">
        <f t="shared" si="8"/>
        <v/>
      </c>
      <c r="L82" s="73" t="str">
        <f t="shared" ref="L82:L89" si="10">IF(K82="","",ROUNDDOWN(L81+$F$4/$J$5,0))</f>
        <v/>
      </c>
      <c r="M82" t="str">
        <f t="shared" si="9"/>
        <v/>
      </c>
    </row>
    <row r="83" spans="3:13">
      <c r="C83" s="7" t="s">
        <v>353</v>
      </c>
      <c r="D83" s="11">
        <f>2*H5</f>
        <v>0</v>
      </c>
      <c r="E83" s="82"/>
      <c r="F83" s="33">
        <f>D83*'Data Tables'!H12</f>
        <v>0</v>
      </c>
      <c r="K83" s="184" t="str">
        <f t="shared" si="8"/>
        <v/>
      </c>
      <c r="L83" s="73" t="str">
        <f t="shared" si="10"/>
        <v/>
      </c>
      <c r="M83" t="str">
        <f t="shared" si="9"/>
        <v/>
      </c>
    </row>
    <row r="84" spans="3:13">
      <c r="C84" s="7" t="s">
        <v>354</v>
      </c>
      <c r="D84" s="11">
        <f>2*(H5+I5)*2+2</f>
        <v>22</v>
      </c>
      <c r="E84" s="82"/>
      <c r="F84" s="33">
        <f>D84*'Data Tables'!H13</f>
        <v>0</v>
      </c>
      <c r="K84" s="184" t="str">
        <f t="shared" si="8"/>
        <v/>
      </c>
      <c r="L84" s="73" t="str">
        <f t="shared" si="10"/>
        <v/>
      </c>
      <c r="M84" t="str">
        <f t="shared" si="9"/>
        <v/>
      </c>
    </row>
    <row r="85" spans="3:13" ht="16.5" customHeight="1">
      <c r="C85" s="7" t="s">
        <v>355</v>
      </c>
      <c r="D85" s="11">
        <f>ROUNDUP((SUM(D77:D79)*2*F4/24),0)+1+2</f>
        <v>11</v>
      </c>
      <c r="E85" s="82"/>
      <c r="F85" s="33">
        <f>D85*'Data Tables'!H14</f>
        <v>0</v>
      </c>
      <c r="K85" s="184" t="str">
        <f t="shared" si="8"/>
        <v/>
      </c>
      <c r="L85" s="73" t="str">
        <f t="shared" si="10"/>
        <v/>
      </c>
      <c r="M85" t="str">
        <f t="shared" si="9"/>
        <v/>
      </c>
    </row>
    <row r="86" spans="3:13">
      <c r="E86" s="7" t="s">
        <v>152</v>
      </c>
      <c r="F86" s="33">
        <f>SUM(F76:F85)</f>
        <v>3.6665999999999999</v>
      </c>
      <c r="K86" s="184" t="str">
        <f t="shared" si="8"/>
        <v/>
      </c>
      <c r="L86" s="73" t="str">
        <f t="shared" si="10"/>
        <v/>
      </c>
      <c r="M86" t="str">
        <f t="shared" si="9"/>
        <v/>
      </c>
    </row>
    <row r="87" spans="3:13">
      <c r="K87" s="184" t="str">
        <f t="shared" si="8"/>
        <v/>
      </c>
      <c r="L87" s="73" t="str">
        <f t="shared" si="10"/>
        <v/>
      </c>
      <c r="M87" t="str">
        <f t="shared" si="9"/>
        <v/>
      </c>
    </row>
    <row r="88" spans="3:13">
      <c r="C88" s="383" t="s">
        <v>356</v>
      </c>
      <c r="D88" s="11">
        <f>E18</f>
        <v>0</v>
      </c>
      <c r="E88" s="113"/>
      <c r="F88" s="33">
        <f>D88*'Data Tables'!AA58</f>
        <v>0</v>
      </c>
      <c r="K88" s="184" t="str">
        <f t="shared" si="8"/>
        <v/>
      </c>
      <c r="L88" s="73" t="str">
        <f t="shared" si="10"/>
        <v/>
      </c>
      <c r="M88" t="str">
        <f t="shared" si="9"/>
        <v/>
      </c>
    </row>
    <row r="89" spans="3:13">
      <c r="C89" s="383" t="s">
        <v>357</v>
      </c>
      <c r="D89" s="11">
        <f>(H7+I5-1)*E18</f>
        <v>0</v>
      </c>
      <c r="E89" s="113"/>
      <c r="F89" s="33">
        <f>D89*'Data Tables'!AA59</f>
        <v>0</v>
      </c>
      <c r="K89" s="184" t="str">
        <f t="shared" si="8"/>
        <v/>
      </c>
      <c r="L89" s="73" t="str">
        <f t="shared" si="10"/>
        <v/>
      </c>
      <c r="M89" t="str">
        <f t="shared" si="9"/>
        <v/>
      </c>
    </row>
    <row r="90" spans="3:13">
      <c r="E90" s="7" t="s">
        <v>216</v>
      </c>
      <c r="F90" s="33">
        <f>ROUND(SUM(F88:F89),2)</f>
        <v>0</v>
      </c>
      <c r="L90" s="73"/>
    </row>
  </sheetData>
  <dataConsolidate/>
  <mergeCells count="18">
    <mergeCell ref="G12:J12"/>
    <mergeCell ref="E14:G14"/>
    <mergeCell ref="G15:H15"/>
    <mergeCell ref="E6:G6"/>
    <mergeCell ref="H3:I3"/>
    <mergeCell ref="D11:G11"/>
    <mergeCell ref="I7:K7"/>
    <mergeCell ref="D7:F7"/>
    <mergeCell ref="D9:E9"/>
    <mergeCell ref="D10:E10"/>
    <mergeCell ref="F8:G8"/>
    <mergeCell ref="G46:H46"/>
    <mergeCell ref="D46:E46"/>
    <mergeCell ref="C47:C59"/>
    <mergeCell ref="F18:H19"/>
    <mergeCell ref="I23:J23"/>
    <mergeCell ref="A18:C18"/>
    <mergeCell ref="H45:I45"/>
  </mergeCells>
  <conditionalFormatting sqref="A30">
    <cfRule type="expression" dxfId="67" priority="111">
      <formula>$B$31="Lynx 16ga Hat Strut"</formula>
    </cfRule>
  </conditionalFormatting>
  <conditionalFormatting sqref="B31">
    <cfRule type="cellIs" dxfId="66" priority="112" operator="equal">
      <formula>"Lynx 16ga Hat Strut"</formula>
    </cfRule>
  </conditionalFormatting>
  <conditionalFormatting sqref="C45">
    <cfRule type="expression" dxfId="65" priority="6">
      <formula>$D$45&lt;3</formula>
    </cfRule>
  </conditionalFormatting>
  <conditionalFormatting sqref="D8">
    <cfRule type="expression" dxfId="63" priority="116">
      <formula>$D$7&lt;&gt;"High Lift"</formula>
    </cfRule>
  </conditionalFormatting>
  <conditionalFormatting sqref="D12">
    <cfRule type="expression" dxfId="62" priority="114">
      <formula>$D$11="U100"</formula>
    </cfRule>
  </conditionalFormatting>
  <conditionalFormatting sqref="D13">
    <cfRule type="cellIs" dxfId="61" priority="16" operator="notEqual">
      <formula>3</formula>
    </cfRule>
  </conditionalFormatting>
  <conditionalFormatting sqref="D14">
    <cfRule type="cellIs" dxfId="60" priority="76" operator="greaterThan">
      <formula>1</formula>
    </cfRule>
    <cfRule type="cellIs" dxfId="59" priority="179" operator="equal">
      <formula>"No Coupler"</formula>
    </cfRule>
    <cfRule type="cellIs" dxfId="58" priority="178" operator="equal">
      <formula>1</formula>
    </cfRule>
  </conditionalFormatting>
  <conditionalFormatting sqref="D15:D16">
    <cfRule type="cellIs" dxfId="57" priority="145" operator="equal">
      <formula>"Yes"</formula>
    </cfRule>
  </conditionalFormatting>
  <conditionalFormatting sqref="D15:D20">
    <cfRule type="cellIs" dxfId="56" priority="77" operator="equal">
      <formula>"No"</formula>
    </cfRule>
  </conditionalFormatting>
  <conditionalFormatting sqref="D17:D18">
    <cfRule type="cellIs" dxfId="55" priority="118" operator="equal">
      <formula>"Yes"</formula>
    </cfRule>
  </conditionalFormatting>
  <conditionalFormatting sqref="D19:D20">
    <cfRule type="cellIs" dxfId="54" priority="55" operator="equal">
      <formula>"Yes"</formula>
    </cfRule>
  </conditionalFormatting>
  <conditionalFormatting sqref="D21">
    <cfRule type="cellIs" dxfId="53" priority="134" operator="equal">
      <formula>16</formula>
    </cfRule>
  </conditionalFormatting>
  <conditionalFormatting sqref="D22:D27">
    <cfRule type="cellIs" dxfId="52" priority="151" operator="equal">
      <formula>"Yes"</formula>
    </cfRule>
    <cfRule type="cellIs" dxfId="51" priority="152" operator="equal">
      <formula>"No"</formula>
    </cfRule>
  </conditionalFormatting>
  <conditionalFormatting sqref="D26">
    <cfRule type="cellIs" dxfId="50" priority="147" operator="equal">
      <formula>"Double"</formula>
    </cfRule>
    <cfRule type="cellIs" dxfId="49" priority="148" operator="equal">
      <formula>"Double"</formula>
    </cfRule>
    <cfRule type="cellIs" dxfId="48" priority="149" operator="equal">
      <formula>"Single"</formula>
    </cfRule>
    <cfRule type="cellIs" dxfId="47" priority="150" operator="equal">
      <formula>"Singlr"</formula>
    </cfRule>
  </conditionalFormatting>
  <conditionalFormatting sqref="D38:D39">
    <cfRule type="cellIs" dxfId="46" priority="82" operator="equal">
      <formula>"No"</formula>
    </cfRule>
    <cfRule type="cellIs" dxfId="45" priority="81" operator="equal">
      <formula>"Yes"</formula>
    </cfRule>
  </conditionalFormatting>
  <conditionalFormatting sqref="D45">
    <cfRule type="cellIs" dxfId="44" priority="7" operator="lessThan">
      <formula>3</formula>
    </cfRule>
  </conditionalFormatting>
  <conditionalFormatting sqref="E18">
    <cfRule type="cellIs" dxfId="42" priority="23" operator="notEqual">
      <formula>0</formula>
    </cfRule>
  </conditionalFormatting>
  <conditionalFormatting sqref="F27">
    <cfRule type="cellIs" dxfId="41" priority="26" operator="equal">
      <formula>"Yes"</formula>
    </cfRule>
    <cfRule type="cellIs" dxfId="40" priority="25" operator="equal">
      <formula>"No"</formula>
    </cfRule>
    <cfRule type="expression" dxfId="39" priority="24">
      <formula>$D$27="Yes"</formula>
    </cfRule>
  </conditionalFormatting>
  <conditionalFormatting sqref="F31">
    <cfRule type="expression" dxfId="38" priority="110">
      <formula>$B$31="Lynx 16ga Hat Strut"</formula>
    </cfRule>
  </conditionalFormatting>
  <conditionalFormatting sqref="F38">
    <cfRule type="expression" dxfId="37" priority="69">
      <formula>$D$38="Yes"</formula>
    </cfRule>
  </conditionalFormatting>
  <conditionalFormatting sqref="F38:F39">
    <cfRule type="cellIs" dxfId="36" priority="158" operator="equal">
      <formula>"Yes"</formula>
    </cfRule>
    <cfRule type="cellIs" dxfId="35" priority="159" operator="equal">
      <formula>"No"</formula>
    </cfRule>
  </conditionalFormatting>
  <conditionalFormatting sqref="F39">
    <cfRule type="expression" dxfId="34" priority="67">
      <formula>$D$39="Yes"</formula>
    </cfRule>
    <cfRule type="expression" dxfId="33" priority="68">
      <formula>$D$39="ys"</formula>
    </cfRule>
  </conditionalFormatting>
  <conditionalFormatting sqref="F23:H23">
    <cfRule type="expression" dxfId="32" priority="30">
      <formula>$E$23=1</formula>
    </cfRule>
  </conditionalFormatting>
  <conditionalFormatting sqref="F25:H25">
    <cfRule type="expression" dxfId="31" priority="72">
      <formula>$E$25=1</formula>
    </cfRule>
  </conditionalFormatting>
  <conditionalFormatting sqref="F16:J16">
    <cfRule type="expression" dxfId="30" priority="18">
      <formula>$D$14&lt;2</formula>
    </cfRule>
  </conditionalFormatting>
  <conditionalFormatting sqref="G12">
    <cfRule type="expression" dxfId="29" priority="17">
      <formula>AND($F$12="Glaze:",G12=E47)</formula>
    </cfRule>
  </conditionalFormatting>
  <conditionalFormatting sqref="G15 I15">
    <cfRule type="expression" dxfId="28" priority="20">
      <formula>$D$14&lt;2</formula>
    </cfRule>
  </conditionalFormatting>
  <conditionalFormatting sqref="G12:J12">
    <cfRule type="expression" dxfId="27" priority="220">
      <formula>AND($F$12="Glaze:",$G$12&lt;&gt;$E$47)</formula>
    </cfRule>
  </conditionalFormatting>
  <conditionalFormatting sqref="H9">
    <cfRule type="cellIs" dxfId="26" priority="73" operator="equal">
      <formula>"Over Cap"</formula>
    </cfRule>
  </conditionalFormatting>
  <conditionalFormatting sqref="H43">
    <cfRule type="cellIs" dxfId="25" priority="9" operator="equal">
      <formula>"Yes"</formula>
    </cfRule>
  </conditionalFormatting>
  <conditionalFormatting sqref="I9">
    <cfRule type="expression" dxfId="24" priority="222">
      <formula>$E$18=1</formula>
    </cfRule>
  </conditionalFormatting>
  <conditionalFormatting sqref="I19">
    <cfRule type="cellIs" dxfId="23" priority="42" operator="equal">
      <formula>"Triple"</formula>
    </cfRule>
    <cfRule type="cellIs" dxfId="22" priority="43" operator="equal">
      <formula>"Double"</formula>
    </cfRule>
  </conditionalFormatting>
  <conditionalFormatting sqref="I19:I20">
    <cfRule type="cellIs" dxfId="21" priority="71" operator="equal">
      <formula>"Yes"</formula>
    </cfRule>
    <cfRule type="cellIs" dxfId="20" priority="85" operator="equal">
      <formula>"No"</formula>
    </cfRule>
  </conditionalFormatting>
  <conditionalFormatting sqref="I20">
    <cfRule type="expression" dxfId="19" priority="56">
      <formula>$D$20="Yes"</formula>
    </cfRule>
  </conditionalFormatting>
  <conditionalFormatting sqref="I23">
    <cfRule type="expression" dxfId="18" priority="21">
      <formula>$D$23="Yes"</formula>
    </cfRule>
  </conditionalFormatting>
  <conditionalFormatting sqref="J8">
    <cfRule type="expression" dxfId="17" priority="139">
      <formula>$K$8&lt;&gt;0</formula>
    </cfRule>
  </conditionalFormatting>
  <conditionalFormatting sqref="K5">
    <cfRule type="expression" dxfId="15" priority="5">
      <formula>$D$11="U100"</formula>
    </cfRule>
    <cfRule type="cellIs" dxfId="14" priority="4" operator="notEqual">
      <formula>0</formula>
    </cfRule>
  </conditionalFormatting>
  <conditionalFormatting sqref="K9">
    <cfRule type="cellIs" dxfId="13" priority="8" operator="equal">
      <formula>"Stainless"</formula>
    </cfRule>
    <cfRule type="cellIs" dxfId="12" priority="74" operator="equal">
      <formula>"SS Yes"</formula>
    </cfRule>
  </conditionalFormatting>
  <conditionalFormatting sqref="K31">
    <cfRule type="cellIs" dxfId="11" priority="1" operator="notEqual">
      <formula>0</formula>
    </cfRule>
  </conditionalFormatting>
  <conditionalFormatting sqref="K36">
    <cfRule type="expression" dxfId="10" priority="50">
      <formula>$D$34&lt;&gt;0</formula>
    </cfRule>
  </conditionalFormatting>
  <conditionalFormatting sqref="K37">
    <cfRule type="expression" dxfId="9" priority="49">
      <formula>$D$35&lt;&gt;0</formula>
    </cfRule>
  </conditionalFormatting>
  <conditionalFormatting sqref="K38">
    <cfRule type="expression" dxfId="8" priority="200">
      <formula>$D$36&lt;&gt;0</formula>
    </cfRule>
  </conditionalFormatting>
  <conditionalFormatting sqref="K17:L17">
    <cfRule type="expression" dxfId="7" priority="89">
      <formula>$M$14+$M$15+$M$16+$N$14+$N$15+$N$16&lt;&gt;0</formula>
    </cfRule>
  </conditionalFormatting>
  <conditionalFormatting sqref="K18:L18">
    <cfRule type="expression" dxfId="6" priority="87">
      <formula>$E$24=1</formula>
    </cfRule>
  </conditionalFormatting>
  <conditionalFormatting sqref="M17">
    <cfRule type="expression" dxfId="5" priority="88">
      <formula>$M$15+$M$16+$N$15+$N$16</formula>
    </cfRule>
  </conditionalFormatting>
  <conditionalFormatting sqref="U9">
    <cfRule type="cellIs" dxfId="4" priority="3" operator="notEqual">
      <formula>2.5</formula>
    </cfRule>
  </conditionalFormatting>
  <conditionalFormatting sqref="Z9">
    <cfRule type="cellIs" dxfId="3" priority="2" operator="notEqual">
      <formula>2</formula>
    </cfRule>
  </conditionalFormatting>
  <dataValidations count="2">
    <dataValidation type="list" allowBlank="1" showErrorMessage="1" errorTitle="Choose Door Model from List" error="Choose Door Model from List" sqref="D2" xr:uid="{00000000-0002-0000-0400-000000000000}">
      <formula1>Door_Model</formula1>
    </dataValidation>
    <dataValidation type="list" allowBlank="1" showInputMessage="1" showErrorMessage="1" error="Select one from List" prompt="Choose Glazing Material" sqref="G12" xr:uid="{00000000-0002-0000-0400-000001000000}">
      <formula1>$E$47:$E$59</formula1>
    </dataValidation>
  </dataValidations>
  <pageMargins left="0.7" right="0.23" top="0.75" bottom="0.4" header="0.3" footer="0.3"/>
  <pageSetup scale="80" orientation="landscape" r:id="rId1"/>
  <ignoredErrors>
    <ignoredError sqref="E26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5" operator="notEqual" id="{E0EF28B0-4A44-4582-948B-B1C88C23544D}">
            <xm:f>'Data Tables'!$A$3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cellIs" priority="10" operator="equal" id="{FA1FFD3C-03DA-4833-AF5E-3425F633023A}">
            <xm:f>'Data Tables'!$T$3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D7:F7</xm:sqref>
        </x14:conditionalFormatting>
        <x14:conditionalFormatting xmlns:xm="http://schemas.microsoft.com/office/excel/2006/main">
          <x14:cfRule type="expression" priority="48" id="{8B88A08E-28EC-483E-92C0-3A894574E3F4}">
            <xm:f>D2&lt;&gt;'Data Tables'!A3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J41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prompt="Choose 20 or 16" xr:uid="{00000000-0002-0000-0400-000002000000}">
          <x14:formula1>
            <xm:f>'Data Tables'!$O$2:$O$3</xm:f>
          </x14:formula1>
          <xm:sqref>D21</xm:sqref>
        </x14:dataValidation>
        <x14:dataValidation type="list" allowBlank="1" showInputMessage="1" showErrorMessage="1" xr:uid="{00000000-0002-0000-0400-000003000000}">
          <x14:formula1>
            <xm:f>'Data Tables'!$T$2:$T$7</xm:f>
          </x14:formula1>
          <xm:sqref>D7</xm:sqref>
        </x14:dataValidation>
        <x14:dataValidation type="list" allowBlank="1" showInputMessage="1" showErrorMessage="1" promptTitle="Input Type of Window" xr:uid="{00000000-0002-0000-0400-000004000000}">
          <x14:formula1>
            <xm:f>'Data Tables'!$Z$2:$Z$7</xm:f>
          </x14:formula1>
          <xm:sqref>D11</xm:sqref>
        </x14:dataValidation>
        <x14:dataValidation type="list" allowBlank="1" showInputMessage="1" showErrorMessage="1" error="Chose one from list" prompt="Choose Std 16ga Strut or Lynx 16ga Stru" xr:uid="{00000000-0002-0000-0400-000005000000}">
          <x14:formula1>
            <xm:f>'Data Tables'!$Q$2:$Q$3</xm:f>
          </x14:formula1>
          <xm:sqref>B31</xm:sqref>
        </x14:dataValidation>
        <x14:dataValidation type="list" allowBlank="1" showInputMessage="1" showErrorMessage="1" promptTitle="Choose Yes or No" prompt="Choose Yes or No" xr:uid="{00000000-0002-0000-0400-000006000000}">
          <x14:formula1>
            <xm:f>'Data Tables'!$J$11:$J$13</xm:f>
          </x14:formula1>
          <xm:sqref>D26</xm:sqref>
        </x14:dataValidation>
        <x14:dataValidation type="list" allowBlank="1" showInputMessage="1" showErrorMessage="1" prompt="Choose Yes or No" xr:uid="{00000000-0002-0000-0400-000007000000}">
          <x14:formula1>
            <xm:f>'Data Tables'!$J$11:$J$13</xm:f>
          </x14:formula1>
          <xm:sqref>D26</xm:sqref>
        </x14:dataValidation>
        <x14:dataValidation type="list" allowBlank="1" showInputMessage="1" showErrorMessage="1" prompt="Choose Yes or No" xr:uid="{00000000-0002-0000-0400-000008000000}">
          <x14:formula1>
            <xm:f>'Data Tables'!$J$6:$J$7</xm:f>
          </x14:formula1>
          <xm:sqref>D15 D23</xm:sqref>
        </x14:dataValidation>
        <x14:dataValidation type="list" allowBlank="1" showInputMessage="1" showErrorMessage="1" prompt="Choose Yes or No" xr:uid="{00000000-0002-0000-0400-000009000000}">
          <x14:formula1>
            <xm:f>'Data Tables'!$J$6:$J$8</xm:f>
          </x14:formula1>
          <xm:sqref>D17 D22 D24:D25</xm:sqref>
        </x14:dataValidation>
        <x14:dataValidation type="list" allowBlank="1" showInputMessage="1" showErrorMessage="1" prompt="Choose Yes or NO" xr:uid="{00000000-0002-0000-0400-00000A000000}">
          <x14:formula1>
            <xm:f>'Data Tables'!$J$6:$J$8</xm:f>
          </x14:formula1>
          <xm:sqref>I20</xm:sqref>
        </x14:dataValidation>
        <x14:dataValidation type="list" allowBlank="1" showInputMessage="1" showErrorMessage="1" prompt="Choose:           1, 2, 3 or          No Coupler" xr:uid="{00000000-0002-0000-0400-00000B000000}">
          <x14:formula1>
            <xm:f>'Data Tables'!$Q$6:$Q$9</xm:f>
          </x14:formula1>
          <xm:sqref>D14</xm:sqref>
        </x14:dataValidation>
        <x14:dataValidation type="list" allowBlank="1" showInputMessage="1" showErrorMessage="1" promptTitle="Choose No, Double or Triple" prompt="Choose No, Double or Triple End Cap &amp; Hinges" xr:uid="{00000000-0002-0000-0400-00000C000000}">
          <x14:formula1>
            <xm:f>'Data Tables'!$T$11:$T$13</xm:f>
          </x14:formula1>
          <xm:sqref>I19</xm:sqref>
        </x14:dataValidation>
        <x14:dataValidation type="list" allowBlank="1" showInputMessage="1" showErrorMessage="1" error="Select &quot;Yes or &quot;No&quot;" promptTitle="Select &quot;Yes&quot; or &quot;No&quot;" xr:uid="{00000000-0002-0000-0400-00000D000000}">
          <x14:formula1>
            <xm:f>'Data Tables'!$J$6:$J$7</xm:f>
          </x14:formula1>
          <xm:sqref>F27</xm:sqref>
        </x14:dataValidation>
        <x14:dataValidation type="list" allowBlank="1" showInputMessage="1" showErrorMessage="1" promptTitle="Choose yes or No" xr:uid="{00000000-0002-0000-0400-00000E000000}">
          <x14:formula1>
            <xm:f>'Data Tables'!$J$6:$J$8</xm:f>
          </x14:formula1>
          <xm:sqref>F38:F39</xm:sqref>
        </x14:dataValidation>
        <x14:dataValidation type="list" allowBlank="1" showInputMessage="1" showErrorMessage="1" prompt="Choose:_x000a_2 Hat Strut or_x000a_1 Thresold" xr:uid="{00000000-0002-0000-0400-00000F000000}">
          <x14:formula1>
            <xm:f>'Data Tables'!$V$13:$V$14</xm:f>
          </x14:formula1>
          <xm:sqref>I23</xm:sqref>
        </x14:dataValidation>
        <x14:dataValidation type="list" allowBlank="1" showInputMessage="1" showErrorMessage="1" prompt="Choose:_x000a_2&quot; or 3&quot; Track" xr:uid="{00000000-0002-0000-0400-000010000000}">
          <x14:formula1>
            <xm:f>'Data Tables'!$J$2:$J$3</xm:f>
          </x14:formula1>
          <xm:sqref>D13</xm:sqref>
        </x14:dataValidation>
        <x14:dataValidation type="list" allowBlank="1" showInputMessage="1" showErrorMessage="1" xr:uid="{00000000-0002-0000-0400-000011000000}">
          <x14:formula1>
            <xm:f>'Data Tables'!$J$6:$J$7</xm:f>
          </x14:formula1>
          <xm:sqref>H43 J43</xm:sqref>
        </x14:dataValidation>
        <x14:dataValidation type="list" allowBlank="1" showInputMessage="1" showErrorMessage="1" xr:uid="{00000000-0002-0000-0400-000012000000}">
          <x14:formula1>
            <xm:f>'Data Tables'!$Z$10:$Z$14</xm:f>
          </x14:formula1>
          <xm:sqref>I43</xm:sqref>
        </x14:dataValidation>
        <x14:dataValidation type="list" allowBlank="1" showInputMessage="1" showErrorMessage="1" xr:uid="{00000000-0002-0000-0400-000013000000}">
          <x14:formula1>
            <xm:f>'Data Tables'!$Y$10:$Y$13</xm:f>
          </x14:formula1>
          <xm:sqref>E43</xm:sqref>
        </x14:dataValidation>
        <x14:dataValidation type="list" allowBlank="1" showInputMessage="1" showErrorMessage="1" xr:uid="{00000000-0002-0000-0400-000014000000}">
          <x14:formula1>
            <xm:f>'Data Tables'!$AA$10:$AA$17</xm:f>
          </x14:formula1>
          <xm:sqref>D43</xm:sqref>
        </x14:dataValidation>
        <x14:dataValidation type="list" allowBlank="1" showInputMessage="1" showErrorMessage="1" xr:uid="{00000000-0002-0000-0400-000015000000}">
          <x14:formula1>
            <xm:f>'Data Tables'!$Q$12:$Q$13</xm:f>
          </x14:formula1>
          <xm:sqref>K9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90"/>
  <sheetViews>
    <sheetView topLeftCell="A7" workbookViewId="0">
      <selection activeCell="U17" sqref="U17"/>
    </sheetView>
  </sheetViews>
  <sheetFormatPr defaultColWidth="9.140625" defaultRowHeight="15"/>
  <cols>
    <col min="1" max="2" width="4.85546875" style="15" customWidth="1"/>
    <col min="3" max="3" width="9.140625" style="15" customWidth="1"/>
    <col min="4" max="4" width="38.42578125" style="15" customWidth="1"/>
    <col min="5" max="6" width="7.85546875" style="15" customWidth="1"/>
    <col min="7" max="7" width="7.85546875" style="1" customWidth="1"/>
    <col min="8" max="9" width="7.85546875" style="15" customWidth="1"/>
    <col min="10" max="11" width="8.85546875" style="15" customWidth="1"/>
    <col min="12" max="12" width="11.85546875" style="15" customWidth="1"/>
    <col min="13" max="14" width="8.85546875" style="15" customWidth="1"/>
    <col min="15" max="16" width="9.140625" style="15"/>
    <col min="17" max="17" width="9.140625" style="15" customWidth="1"/>
    <col min="18" max="16384" width="9.140625" style="15"/>
  </cols>
  <sheetData>
    <row r="1" spans="1:28">
      <c r="D1" s="120" t="s">
        <v>358</v>
      </c>
      <c r="E1" s="121" t="s">
        <v>359</v>
      </c>
      <c r="F1" s="122" t="s">
        <v>360</v>
      </c>
    </row>
    <row r="2" spans="1:28">
      <c r="A2" s="56" t="s">
        <v>361</v>
      </c>
      <c r="B2" s="56" t="s">
        <v>362</v>
      </c>
      <c r="C2" s="56"/>
      <c r="N2" s="1"/>
    </row>
    <row r="3" spans="1:28">
      <c r="A3" s="173">
        <f>'Input Data'!D4</f>
        <v>8</v>
      </c>
      <c r="B3" s="172">
        <f>'Input Data'!E4</f>
        <v>0</v>
      </c>
      <c r="C3" s="172">
        <f>A3*12+B3</f>
        <v>96</v>
      </c>
      <c r="D3" s="15" t="s">
        <v>171</v>
      </c>
      <c r="G3" s="15"/>
      <c r="K3" s="715" t="s">
        <v>363</v>
      </c>
      <c r="L3" s="715"/>
      <c r="M3" s="715"/>
      <c r="N3" s="715"/>
      <c r="O3" s="715"/>
      <c r="P3" s="715"/>
      <c r="Q3" s="715"/>
    </row>
    <row r="4" spans="1:28">
      <c r="A4" s="173">
        <f>'Input Data'!D5</f>
        <v>10</v>
      </c>
      <c r="B4" s="172">
        <f>'Input Data'!E5</f>
        <v>0</v>
      </c>
      <c r="C4" s="172">
        <f>A4*12+B4</f>
        <v>120</v>
      </c>
      <c r="D4" s="15" t="s">
        <v>174</v>
      </c>
      <c r="K4" s="710" t="s">
        <v>364</v>
      </c>
      <c r="L4" s="716"/>
      <c r="M4" s="711"/>
      <c r="N4" s="717" t="str">
        <f>'Sub-Routine for U.S.T. and misc'!C17</f>
        <v>VERTICAL LIFT</v>
      </c>
      <c r="O4" s="717"/>
      <c r="P4" s="717"/>
      <c r="Q4" s="717"/>
    </row>
    <row r="5" spans="1:28">
      <c r="C5" s="172">
        <f>'Input Data'!D13</f>
        <v>3</v>
      </c>
      <c r="D5" s="15" t="s">
        <v>365</v>
      </c>
      <c r="K5" s="718" t="s">
        <v>116</v>
      </c>
      <c r="L5" s="719"/>
      <c r="M5" s="720"/>
      <c r="N5" s="172" t="str">
        <f>IF(C7=2,C8,"N/A")</f>
        <v>N/A</v>
      </c>
      <c r="P5" s="173" t="str">
        <f>IF(C7=2,ROUNDDOWN(N5/12,0),"N/A")</f>
        <v>N/A</v>
      </c>
      <c r="Q5" s="172" t="str">
        <f>IF(C7=2,N5-P5*12,"N/A")</f>
        <v>N/A</v>
      </c>
      <c r="U5" s="132" t="s">
        <v>366</v>
      </c>
      <c r="V5" s="138">
        <f>C4+N7</f>
        <v>258</v>
      </c>
      <c r="X5" s="173">
        <f>INT(V5/12)</f>
        <v>21</v>
      </c>
      <c r="Y5" s="172">
        <f>V5-X5*12</f>
        <v>6</v>
      </c>
      <c r="Z5" s="138">
        <f>X5*12+Y5</f>
        <v>258</v>
      </c>
      <c r="AA5" s="15">
        <f>Z5*25.4</f>
        <v>6553.2</v>
      </c>
      <c r="AB5" s="15" t="s">
        <v>367</v>
      </c>
    </row>
    <row r="6" spans="1:28" ht="15.75">
      <c r="C6" s="123">
        <v>0</v>
      </c>
      <c r="D6" s="15" t="s">
        <v>368</v>
      </c>
      <c r="H6" s="183" t="s">
        <v>369</v>
      </c>
      <c r="I6" s="172">
        <f>'Input Data'!K8</f>
        <v>0</v>
      </c>
      <c r="J6" s="127"/>
      <c r="K6" s="721" t="s">
        <v>370</v>
      </c>
      <c r="L6" s="721"/>
      <c r="M6" s="721"/>
      <c r="N6" s="172">
        <f>IF(OR(I6=0,I6=""),'Sub-Routine for U.S.T. and misc'!C19,I6-C4)</f>
        <v>132</v>
      </c>
      <c r="P6" s="173">
        <f>INT(N6/12)</f>
        <v>11</v>
      </c>
      <c r="Q6" s="172">
        <f>(N6/12-P6)*12</f>
        <v>0</v>
      </c>
      <c r="U6" s="132" t="s">
        <v>371</v>
      </c>
      <c r="V6" s="138">
        <f>C4+N6</f>
        <v>252</v>
      </c>
      <c r="X6" s="173">
        <f>INT(V6/12)</f>
        <v>21</v>
      </c>
      <c r="Y6" s="172">
        <f>V6-X6*12</f>
        <v>0</v>
      </c>
      <c r="Z6" s="138"/>
    </row>
    <row r="7" spans="1:28">
      <c r="C7" s="18">
        <f>IF('Input Data'!D7="Standard Lift 15'' Radius",0,IF('Input Data'!D7="Standard Lift 12'' Radius",0,IF(OR('Input Data'!D7="Low Head Room Front Mount",'Input Data'!D7="Low Head Room Rear Mount"),1,IF('Input Data'!D7="High Lift",2,IF('Input Data'!D7="Vertical Lift",3,"Error")))))</f>
        <v>3</v>
      </c>
      <c r="D7" s="15" t="s">
        <v>372</v>
      </c>
      <c r="F7" s="56" t="s">
        <v>362</v>
      </c>
      <c r="G7" s="15"/>
      <c r="H7" s="56" t="s">
        <v>361</v>
      </c>
      <c r="I7" s="56" t="s">
        <v>362</v>
      </c>
      <c r="K7" s="721" t="s">
        <v>373</v>
      </c>
      <c r="L7" s="721"/>
      <c r="M7" s="721"/>
      <c r="N7" s="172">
        <f>IF(I6=0,'Sub-Routine for U.S.T. and misc'!C20,I6-C4+4)</f>
        <v>138</v>
      </c>
      <c r="O7" s="138"/>
      <c r="P7" s="173">
        <f>INT(N7/12)</f>
        <v>11</v>
      </c>
      <c r="Q7" s="172">
        <f>(N7/12-P7)*12</f>
        <v>6</v>
      </c>
      <c r="Z7" s="138"/>
    </row>
    <row r="8" spans="1:28">
      <c r="C8" s="172">
        <f>'Input Data'!D8</f>
        <v>45</v>
      </c>
      <c r="D8" s="128" t="str">
        <f>IF(C7=2,"High Lift (in)=","")</f>
        <v/>
      </c>
      <c r="E8" s="17" t="s">
        <v>374</v>
      </c>
      <c r="F8" s="172">
        <f>IF(C7=1,C4,'Sub-Routine for U.S.T. and misc'!C18)</f>
        <v>0</v>
      </c>
      <c r="G8" s="15"/>
      <c r="H8" s="173" t="str">
        <f>IF(C7=3,"N/A",INT(F8/12))</f>
        <v>N/A</v>
      </c>
      <c r="I8" s="172" t="str">
        <f>IF(C7=3,"N/A",(F8/12-H8)*12)</f>
        <v>N/A</v>
      </c>
      <c r="K8" s="721" t="s">
        <v>375</v>
      </c>
      <c r="L8" s="721"/>
      <c r="M8" s="721"/>
      <c r="N8" s="172">
        <f>'Sub-Routine for U.S.T. and misc'!C21</f>
        <v>18</v>
      </c>
      <c r="O8" s="570"/>
      <c r="P8" s="173">
        <f>INT(N8/12)</f>
        <v>1</v>
      </c>
      <c r="Q8" s="172">
        <f>(N8/12-P8)*12</f>
        <v>6</v>
      </c>
      <c r="U8" s="132" t="s">
        <v>376</v>
      </c>
      <c r="V8" s="138">
        <v>12</v>
      </c>
      <c r="W8" s="138"/>
      <c r="Z8" s="138"/>
    </row>
    <row r="9" spans="1:28">
      <c r="C9" s="18" t="str">
        <f>IF('Input Data'!D7="Low Head Room Front Mount",1,IF('Input Data'!D7="Low Head Room Rear Mount",0,""))</f>
        <v/>
      </c>
      <c r="D9" s="128" t="str">
        <f>IF(C7=1,"Front Mount = 1, Rear Mount = 0","")</f>
        <v/>
      </c>
      <c r="K9" s="721" t="s">
        <v>377</v>
      </c>
      <c r="L9" s="721"/>
      <c r="M9" s="721"/>
      <c r="N9" s="172">
        <f>IF(C14=0,'Sub-Routine for U.S.T. and misc'!C23,'Sub-Routine for U.S.T. and misc'!C25)</f>
        <v>4.25</v>
      </c>
      <c r="U9" s="132" t="s">
        <v>378</v>
      </c>
      <c r="V9" s="138">
        <f>V6+V8</f>
        <v>264</v>
      </c>
      <c r="W9" s="138"/>
      <c r="X9" s="173">
        <f>INT(V9/12)</f>
        <v>22</v>
      </c>
      <c r="Y9" s="172">
        <f>V9-X9*12</f>
        <v>0</v>
      </c>
    </row>
    <row r="10" spans="1:28">
      <c r="C10" s="18">
        <f>'Input Data'!E17</f>
        <v>0</v>
      </c>
      <c r="D10" s="128" t="s">
        <v>379</v>
      </c>
      <c r="K10" s="721" t="s">
        <v>380</v>
      </c>
      <c r="L10" s="721"/>
      <c r="M10" s="721"/>
      <c r="N10" s="172">
        <f>IF(C14=0,'Sub-Routine for U.S.T. and misc'!C24,'Sub-Routine for U.S.T. and misc'!C26)</f>
        <v>8.5</v>
      </c>
      <c r="U10" s="132" t="s">
        <v>381</v>
      </c>
      <c r="V10" s="138">
        <f>N7+V8</f>
        <v>150</v>
      </c>
      <c r="W10" s="245" t="s">
        <v>382</v>
      </c>
      <c r="X10" s="173">
        <f>INT(V10/12)</f>
        <v>12</v>
      </c>
      <c r="Y10" s="172">
        <f>V10-X10*12</f>
        <v>6</v>
      </c>
    </row>
    <row r="11" spans="1:28">
      <c r="C11" s="172" t="str">
        <f>IF('Input Data'!D7='Data Tables'!T2,'Data Tables'!W2,IF('Input Data'!D7='Data Tables'!T3,'Data Tables'!W3,IF('Input Data'!D7='Data Tables'!T6,'Data Tables'!W6,IF('Input Data'!D7='Data Tables'!T4,'Data Tables'!W4,IF('Input Data'!D7='Data Tables'!T5,'Data Tables'!W5,"N/A")))))</f>
        <v>N/A</v>
      </c>
      <c r="D11" s="15" t="s">
        <v>383</v>
      </c>
      <c r="I11" s="129" t="s">
        <v>384</v>
      </c>
      <c r="J11" s="18">
        <f>'Sub Routine Drums'!U17</f>
        <v>10</v>
      </c>
      <c r="K11" s="721" t="s">
        <v>385</v>
      </c>
      <c r="L11" s="721"/>
      <c r="M11" s="721"/>
      <c r="N11" s="393">
        <f>'Input Data'!H9</f>
        <v>0.15625</v>
      </c>
      <c r="O11" s="187" t="str">
        <f>CONCATENATE("x 2 Pcs",IF(C6=1," S.S.",""))</f>
        <v>x 2 Pcs</v>
      </c>
      <c r="P11" s="186">
        <f>IF(I6=0,C4+N6,I6)+'Cable Length'!G42+IF(AND(C7=1,C9=1),0,0)*(1-C10)+IF(AND(C7=1,C9=0),C4+15.5,0)+IF(AND(C7=3,I6=0),0,0)+IF('Input Data'!D13=3,'Input Data'!E25*10,'Input Data'!E25*4)</f>
        <v>264</v>
      </c>
      <c r="Q11" s="1"/>
      <c r="U11" s="132" t="s">
        <v>386</v>
      </c>
      <c r="V11" s="138">
        <f>N7+C4+12</f>
        <v>270</v>
      </c>
      <c r="X11" s="173">
        <f>INT(V11/12)</f>
        <v>22</v>
      </c>
      <c r="Y11" s="172">
        <f>(V11/12-X11)*12</f>
        <v>6</v>
      </c>
    </row>
    <row r="12" spans="1:28">
      <c r="C12" s="123">
        <v>3</v>
      </c>
      <c r="D12" s="15" t="s">
        <v>387</v>
      </c>
      <c r="G12" s="1">
        <v>10</v>
      </c>
      <c r="I12" s="129" t="s">
        <v>388</v>
      </c>
      <c r="J12" s="244">
        <f>SUMIFS(M29:M40,K29:K40,J11)</f>
        <v>5</v>
      </c>
      <c r="K12" s="15" t="s">
        <v>389</v>
      </c>
      <c r="M12" s="15" t="s">
        <v>390</v>
      </c>
    </row>
    <row r="13" spans="1:28">
      <c r="C13" s="123">
        <v>0</v>
      </c>
      <c r="D13" s="130" t="s">
        <v>391</v>
      </c>
      <c r="E13" s="130"/>
      <c r="M13" s="131" t="s">
        <v>392</v>
      </c>
      <c r="U13" s="138"/>
    </row>
    <row r="14" spans="1:28">
      <c r="C14" s="123">
        <v>1</v>
      </c>
      <c r="D14" s="15" t="s">
        <v>393</v>
      </c>
      <c r="T14" s="138"/>
      <c r="U14" s="138"/>
    </row>
    <row r="15" spans="1:28">
      <c r="C15" s="123">
        <v>1</v>
      </c>
      <c r="D15" s="15" t="s">
        <v>394</v>
      </c>
    </row>
    <row r="16" spans="1:28">
      <c r="C16" s="123">
        <v>0</v>
      </c>
      <c r="D16" s="15" t="s">
        <v>395</v>
      </c>
      <c r="M16" s="138" t="e">
        <f>CEILING(SQRT(POWER(C4+'Input Data'!D13,2)+POWER(C11+C12/2,2))+SQRT(POWER(C11+C12/2-'Input Data'!D10,2)+POWER(IF('Input Data'!D13=2,6.5,7.5),2))+PI()*'Sub Routine Drums'!S22*270/360+1,0.5)</f>
        <v>#VALUE!</v>
      </c>
      <c r="N16" s="15" t="s">
        <v>396</v>
      </c>
    </row>
    <row r="17" spans="3:22">
      <c r="C17" s="18">
        <f>IF(OR(J11=4,J11=8, J11=9,J11=12),1,0)</f>
        <v>0</v>
      </c>
      <c r="D17" s="15" t="s">
        <v>397</v>
      </c>
      <c r="E17" s="15" t="s">
        <v>398</v>
      </c>
      <c r="M17" s="138" t="e">
        <f>CEILING(SQRT(POWER(C4+'Input Data'!D13,2)+POWER(C11+C12/2,2))+C4-C11+'Sub Routine Drums'!S22+PI()*'Sub Routine Drums'!S22*90/360+1,0.5)</f>
        <v>#VALUE!</v>
      </c>
      <c r="N17" s="15" t="s">
        <v>399</v>
      </c>
    </row>
    <row r="18" spans="3:22" ht="25.5">
      <c r="C18" s="133" t="s">
        <v>38</v>
      </c>
      <c r="D18" s="134" t="s">
        <v>400</v>
      </c>
      <c r="E18" s="135" t="s">
        <v>401</v>
      </c>
      <c r="F18" s="136" t="s">
        <v>402</v>
      </c>
      <c r="G18" s="136" t="s">
        <v>403</v>
      </c>
      <c r="I18" s="56" t="s">
        <v>361</v>
      </c>
      <c r="J18" s="56" t="s">
        <v>362</v>
      </c>
      <c r="K18" s="128" t="s">
        <v>404</v>
      </c>
      <c r="L18" s="128"/>
      <c r="V18" s="138"/>
    </row>
    <row r="19" spans="3:22">
      <c r="C19" s="177">
        <v>2</v>
      </c>
      <c r="D19" s="178" t="str">
        <f>CONCATENATE("Track Vertical Section",IF(C6=1," - P. Coated",""))</f>
        <v>Track Vertical Section</v>
      </c>
      <c r="E19" s="172">
        <f>IF(C7=0,C4-8,IF(C7=1,C4-15,IF(C7=2,C4-8, IF(C7=3,C4-IF(C4&lt;=11*12,8,IF(C4&lt;=18*12,11,13.5)),0))))</f>
        <v>112</v>
      </c>
      <c r="F19" s="18">
        <f>1*I19*12/24*C19</f>
        <v>9</v>
      </c>
      <c r="G19" s="18">
        <f>1*C19</f>
        <v>2</v>
      </c>
      <c r="H19" s="124"/>
      <c r="I19" s="173">
        <f>INT(E19/12)</f>
        <v>9</v>
      </c>
      <c r="J19" s="172">
        <f>(E19/12-I19)*12</f>
        <v>4.0000000000000071</v>
      </c>
      <c r="O19" s="138"/>
      <c r="R19" s="138"/>
    </row>
    <row r="20" spans="3:22">
      <c r="C20" s="177">
        <f>IF(OR(C7=2,C7=3),2,0)</f>
        <v>2</v>
      </c>
      <c r="D20" s="178" t="str">
        <f>IF(OR(C7=2,C7=3),CONCATENATE("Track Vertical Extension",IF(C6=1," - P. Coated","")),"")</f>
        <v>Track Vertical Extension</v>
      </c>
      <c r="E20" s="172">
        <f>IF(C7=2,C8-C11+8,IF(C7=3,C4*2+12+8-E19,0))</f>
        <v>148</v>
      </c>
      <c r="F20" s="139"/>
      <c r="G20" s="139"/>
      <c r="H20" s="124"/>
      <c r="I20" s="173">
        <f>INT(E20/12)</f>
        <v>12</v>
      </c>
      <c r="J20" s="172">
        <f>(E20/12-I20)*12</f>
        <v>4.0000000000000071</v>
      </c>
      <c r="K20" s="138"/>
      <c r="L20" s="138"/>
      <c r="M20" s="138"/>
      <c r="N20" s="138"/>
      <c r="R20" s="138"/>
    </row>
    <row r="21" spans="3:22">
      <c r="C21" s="177">
        <f>IF(C14=0,2,0)</f>
        <v>0</v>
      </c>
      <c r="D21" s="178" t="str">
        <f>IF(C14=0,"Vertical Angle Mounting","")</f>
        <v/>
      </c>
      <c r="E21" s="172">
        <f>IF(C14=0,E19-11,0)</f>
        <v>0</v>
      </c>
      <c r="F21" s="139"/>
      <c r="G21" s="139"/>
      <c r="H21" s="124"/>
      <c r="I21" s="173">
        <f>IF(C14=0,INT(E21/12),0)</f>
        <v>0</v>
      </c>
      <c r="J21" s="172">
        <f>ROUND((E21/12-I21)*12,0)</f>
        <v>0</v>
      </c>
      <c r="K21" s="170">
        <f>IF(E21=0,0,IF(J21&gt;1,EVEN(I21)+1,ODD(I21)))</f>
        <v>0</v>
      </c>
      <c r="L21" s="171">
        <f>IF(E21=0,0,1)</f>
        <v>0</v>
      </c>
      <c r="S21" s="138"/>
    </row>
    <row r="22" spans="3:22">
      <c r="C22" s="177">
        <f>IF(C7=3,0,2)</f>
        <v>0</v>
      </c>
      <c r="D22" s="178" t="str">
        <f>IF(C7=3,"",CONCATENATE("Track Horizontal Section",IF(C6=1," - P. Coated","")))</f>
        <v/>
      </c>
      <c r="E22" s="172">
        <f>I22*12</f>
        <v>0</v>
      </c>
      <c r="F22" s="139"/>
      <c r="G22" s="139"/>
      <c r="H22" s="124"/>
      <c r="I22" s="173">
        <f>IF(C7=3,0,IF(EVEN(IF(B4=0,A4-IF(I20&gt;2,I20,0),A4+1-IF(I20&gt;2,I20,0)))&lt;8,8,EVEN(IF(B4=0,A4-IF(I20&gt;2,I20,0),A4+1-IF(I20&gt;2,I20,0)))))</f>
        <v>0</v>
      </c>
      <c r="J22" s="172">
        <v>0</v>
      </c>
      <c r="K22" s="130" t="s">
        <v>405</v>
      </c>
      <c r="L22" s="130"/>
      <c r="M22" s="130"/>
      <c r="N22" s="130" t="s">
        <v>406</v>
      </c>
      <c r="O22" s="130"/>
      <c r="P22" s="130"/>
      <c r="R22" s="138"/>
    </row>
    <row r="23" spans="3:22">
      <c r="C23" s="177">
        <f>IF(C7=1,2,0)</f>
        <v>0</v>
      </c>
      <c r="D23" s="178" t="str">
        <f>IF(C7=1,CONCATENATE("Low Head Room Track Horizontal Section",IF(C6=1," - P. Coated","")),"")</f>
        <v/>
      </c>
      <c r="E23" s="172">
        <f>IF(C7=1,I22*12,0)</f>
        <v>0</v>
      </c>
      <c r="F23" s="18">
        <f>4*E23/24*C23</f>
        <v>0</v>
      </c>
      <c r="G23" s="18">
        <f>2*C23</f>
        <v>0</v>
      </c>
      <c r="H23" s="124"/>
      <c r="I23" s="173">
        <f>IF(C7=1,I22,0)</f>
        <v>0</v>
      </c>
      <c r="J23" s="172">
        <v>0</v>
      </c>
      <c r="N23" s="140"/>
      <c r="R23" s="138"/>
    </row>
    <row r="24" spans="3:22">
      <c r="C24" s="177">
        <f>C22-C23</f>
        <v>0</v>
      </c>
      <c r="D24" s="178" t="str">
        <f>IF(OR(C7=3,C7=1),"","Horizontal Angle Support")</f>
        <v/>
      </c>
      <c r="E24" s="172">
        <f>IF(OR(C7=0,C7=2),E22+14,0)</f>
        <v>0</v>
      </c>
      <c r="F24" s="18">
        <f>2*E22/24*C24</f>
        <v>0</v>
      </c>
      <c r="G24" s="18">
        <f>2*C24</f>
        <v>0</v>
      </c>
      <c r="H24" s="124"/>
      <c r="I24" s="173">
        <f>IF(C7=3,0,I22+1)</f>
        <v>0</v>
      </c>
      <c r="J24" s="172">
        <f>IF(C7=3,0,J22+2)</f>
        <v>0</v>
      </c>
      <c r="R24" s="138"/>
    </row>
    <row r="25" spans="3:22">
      <c r="C25" s="177">
        <f>IF(C16=1,2,0)</f>
        <v>0</v>
      </c>
      <c r="D25" s="178" t="str">
        <f>IF(C7=3,"",IF(C16=1,"Reincorced Horizontal Angle",""))</f>
        <v/>
      </c>
      <c r="E25" s="172">
        <f>(E22+14-24)*C16</f>
        <v>0</v>
      </c>
      <c r="F25" s="139"/>
      <c r="G25" s="139"/>
      <c r="H25" s="124"/>
      <c r="I25" s="173">
        <f>INT(E25/12)</f>
        <v>0</v>
      </c>
      <c r="J25" s="172">
        <f>ROUND((E25/12-I25)*12,0)</f>
        <v>0</v>
      </c>
    </row>
    <row r="26" spans="3:22">
      <c r="C26" s="177">
        <f>IF($C$7=3,2,0)</f>
        <v>2</v>
      </c>
      <c r="D26" s="178" t="str">
        <f>IF($C$7=3,"1-1/4 x 1-1/4 x 50.5'' Flag Angle","")</f>
        <v>1-1/4 x 1-1/4 x 50.5'' Flag Angle</v>
      </c>
      <c r="F26" s="139"/>
      <c r="G26" s="18">
        <f>4*C26</f>
        <v>8</v>
      </c>
    </row>
    <row r="27" spans="3:22">
      <c r="C27" s="177">
        <f>IF($C$7=3,2,0)</f>
        <v>2</v>
      </c>
      <c r="D27" s="178" t="str">
        <f>IF($C$7=3,"1-1/4 x 1-1/4 x 14'' Top Angle","")</f>
        <v>1-1/4 x 1-1/4 x 14'' Top Angle</v>
      </c>
      <c r="F27" s="18">
        <f>1*C27</f>
        <v>2</v>
      </c>
      <c r="G27" s="18">
        <f t="shared" ref="G27:G36" si="0">1*C27</f>
        <v>2</v>
      </c>
    </row>
    <row r="28" spans="3:22">
      <c r="C28" s="177">
        <f>IF($C$7=3,2,0)</f>
        <v>2</v>
      </c>
      <c r="D28" s="178" t="str">
        <f>IF($C$7=3,"1 Slot Splice Plate 11-1/4'' Long","")</f>
        <v>1 Slot Splice Plate 11-1/4'' Long</v>
      </c>
      <c r="F28" s="139"/>
      <c r="G28" s="18">
        <f t="shared" si="0"/>
        <v>2</v>
      </c>
      <c r="K28" s="133" t="s">
        <v>407</v>
      </c>
      <c r="L28" s="133" t="s">
        <v>408</v>
      </c>
      <c r="M28" s="133" t="s">
        <v>103</v>
      </c>
      <c r="N28" s="710" t="s">
        <v>409</v>
      </c>
      <c r="O28" s="711"/>
    </row>
    <row r="29" spans="3:22">
      <c r="C29" s="177">
        <f>IF($C$7=3,2,0)</f>
        <v>2</v>
      </c>
      <c r="D29" s="178" t="str">
        <f>IF($C$7=3,"1 Slot Splice Plate 9-1/4'' Long","")</f>
        <v>1 Slot Splice Plate 9-1/4'' Long</v>
      </c>
      <c r="F29" s="139"/>
      <c r="G29" s="18">
        <f t="shared" si="0"/>
        <v>2</v>
      </c>
      <c r="I29" s="15">
        <f>116-118.5</f>
        <v>-2.5</v>
      </c>
      <c r="J29" s="712" t="s">
        <v>410</v>
      </c>
      <c r="K29" s="141">
        <v>1</v>
      </c>
      <c r="L29" s="98" t="s">
        <v>104</v>
      </c>
      <c r="M29" s="252">
        <v>3.375</v>
      </c>
      <c r="N29" s="179">
        <v>0.125</v>
      </c>
      <c r="O29" s="180">
        <v>0.125</v>
      </c>
    </row>
    <row r="30" spans="3:22">
      <c r="C30" s="177">
        <f>IF($C$7=3,IF(AND($C$4&gt;0,$C$4&lt;169),2,0),0)</f>
        <v>2</v>
      </c>
      <c r="D30" s="178" t="str">
        <f>IF(C30=0,"",IF($C$7=3,"#12 Jamb Bracket",""))</f>
        <v>#12 Jamb Bracket</v>
      </c>
      <c r="F30" s="139"/>
      <c r="G30" s="18">
        <f t="shared" si="0"/>
        <v>2</v>
      </c>
      <c r="I30" s="15">
        <f>140-142.5</f>
        <v>-2.5</v>
      </c>
      <c r="J30" s="713"/>
      <c r="K30" s="141">
        <v>2</v>
      </c>
      <c r="L30" s="98" t="s">
        <v>107</v>
      </c>
      <c r="M30" s="252">
        <v>3.375</v>
      </c>
      <c r="N30" s="179">
        <v>0.125</v>
      </c>
      <c r="O30" s="180">
        <v>0.15625</v>
      </c>
    </row>
    <row r="31" spans="3:22">
      <c r="C31" s="177">
        <f>IF($C$7=3,IF(AND($C$4&gt;0,$C$4&lt;145),2,0),0)</f>
        <v>2</v>
      </c>
      <c r="D31" s="178" t="str">
        <f>IF(C31=0,"",IF($C$7=3,"#18 Jamb Bracket",""))</f>
        <v>#18 Jamb Bracket</v>
      </c>
      <c r="F31" s="139"/>
      <c r="G31" s="18">
        <f t="shared" si="0"/>
        <v>2</v>
      </c>
      <c r="I31" s="15">
        <f>120-120.5</f>
        <v>-0.5</v>
      </c>
      <c r="J31" s="713"/>
      <c r="K31" s="141">
        <v>3</v>
      </c>
      <c r="L31" s="98" t="s">
        <v>108</v>
      </c>
      <c r="M31" s="252">
        <v>4.375</v>
      </c>
      <c r="N31" s="179">
        <v>0.15625</v>
      </c>
      <c r="O31" s="180">
        <v>0.1875</v>
      </c>
    </row>
    <row r="32" spans="3:22">
      <c r="C32" s="177">
        <f>IF($C$7=3,IF(AND($C$4&gt;144,$C$4&lt;169),2,0),0)</f>
        <v>0</v>
      </c>
      <c r="D32" s="178" t="str">
        <f>IF(C32=0,"",IF($C$7=3,"#20 Jamb Bracket",""))</f>
        <v/>
      </c>
      <c r="F32" s="139"/>
      <c r="G32" s="18">
        <f t="shared" si="0"/>
        <v>0</v>
      </c>
      <c r="I32" s="15">
        <f>268-269.5</f>
        <v>-1.5</v>
      </c>
      <c r="J32" s="714"/>
      <c r="K32" s="141">
        <v>4</v>
      </c>
      <c r="L32" s="98" t="s">
        <v>111</v>
      </c>
      <c r="M32" s="252">
        <v>5</v>
      </c>
      <c r="N32" s="179">
        <v>0.1875</v>
      </c>
      <c r="O32" s="180">
        <v>0.25</v>
      </c>
    </row>
    <row r="33" spans="3:20">
      <c r="C33" s="177">
        <f>IF($C$7=3,IF(AND($C$4&gt;96,$C$4&lt;145),2,0),0)</f>
        <v>2</v>
      </c>
      <c r="D33" s="178" t="str">
        <f>IF(C33=0,"",IF($C$7=3,"#25 Jamb Bracket",""))</f>
        <v>#25 Jamb Bracket</v>
      </c>
      <c r="F33" s="139"/>
      <c r="G33" s="18">
        <f t="shared" si="0"/>
        <v>2</v>
      </c>
      <c r="J33" s="712" t="s">
        <v>116</v>
      </c>
      <c r="K33" s="141">
        <v>5</v>
      </c>
      <c r="L33" s="98" t="s">
        <v>120</v>
      </c>
      <c r="M33" s="252">
        <v>4.375</v>
      </c>
      <c r="N33" s="179">
        <v>0.125</v>
      </c>
      <c r="O33" s="180">
        <v>0.15625</v>
      </c>
    </row>
    <row r="34" spans="3:20">
      <c r="C34" s="177">
        <f>IF($C$7=3,IF(AND($C$4&gt;144,$C$4&lt;169),2,0),0)</f>
        <v>0</v>
      </c>
      <c r="D34" s="178" t="str">
        <f>IF(C34=0,"",IF($C$7=3,"#28 Jamb Bracket",""))</f>
        <v/>
      </c>
      <c r="F34" s="139"/>
      <c r="G34" s="18">
        <f t="shared" si="0"/>
        <v>0</v>
      </c>
      <c r="J34" s="713"/>
      <c r="K34" s="141">
        <v>6</v>
      </c>
      <c r="L34" s="98" t="s">
        <v>121</v>
      </c>
      <c r="M34" s="252">
        <v>4.375</v>
      </c>
      <c r="N34" s="179">
        <v>0.15625</v>
      </c>
      <c r="O34" s="180">
        <v>0.1875</v>
      </c>
    </row>
    <row r="35" spans="3:20">
      <c r="C35" s="177">
        <f>IF($C$7=3,IF(AND($C$4&gt;120,$C$4&lt;145),2,0),0)</f>
        <v>0</v>
      </c>
      <c r="D35" s="178" t="str">
        <f>IF(C35=0,"",IF($C$7=3,"#30 Jamb Bracket",""))</f>
        <v/>
      </c>
      <c r="F35" s="139"/>
      <c r="G35" s="18">
        <f t="shared" si="0"/>
        <v>0</v>
      </c>
      <c r="J35" s="713"/>
      <c r="K35" s="141">
        <v>7</v>
      </c>
      <c r="L35" s="98" t="s">
        <v>123</v>
      </c>
      <c r="M35" s="252">
        <v>5</v>
      </c>
      <c r="N35" s="179">
        <v>0.15625</v>
      </c>
      <c r="O35" s="180">
        <v>0.1875</v>
      </c>
    </row>
    <row r="36" spans="3:20">
      <c r="C36" s="177">
        <f>IF($C$7=3,IF(AND($C$4&gt;144,$C$4&lt;169),2,0),0)</f>
        <v>0</v>
      </c>
      <c r="D36" s="178" t="str">
        <f>IF(C36=0,"",IF($C$7=3,"#32 Jamb Bracket",""))</f>
        <v/>
      </c>
      <c r="F36" s="139"/>
      <c r="G36" s="18">
        <f t="shared" si="0"/>
        <v>0</v>
      </c>
      <c r="J36" s="713"/>
      <c r="K36" s="141">
        <v>8</v>
      </c>
      <c r="L36" s="98" t="s">
        <v>126</v>
      </c>
      <c r="M36" s="252">
        <v>6</v>
      </c>
      <c r="N36" s="179">
        <v>0.1875</v>
      </c>
      <c r="O36" s="180">
        <v>0.25</v>
      </c>
    </row>
    <row r="37" spans="3:20">
      <c r="C37" s="177">
        <f>E23/24</f>
        <v>0</v>
      </c>
      <c r="D37" s="178" t="str">
        <f>IF(C37=0,"",IF(C5=2,CONCATENATE("2'' L.H.R. Splice Bracket",IF(C6=1," - P. Coated","")),CONCATENATE("3'' L.H.R. Splice Bracket",IF(C6=1," - P. Coated",""))))</f>
        <v/>
      </c>
      <c r="F37" s="139"/>
      <c r="G37" s="139"/>
      <c r="J37" s="714"/>
      <c r="K37" s="141">
        <v>9</v>
      </c>
      <c r="L37" s="98" t="s">
        <v>129</v>
      </c>
      <c r="M37" s="252">
        <v>6</v>
      </c>
      <c r="N37" s="179">
        <v>0.1875</v>
      </c>
      <c r="O37" s="180">
        <v>0.25</v>
      </c>
    </row>
    <row r="38" spans="3:20">
      <c r="C38" s="177">
        <f>IF(C7=1,2,0)</f>
        <v>0</v>
      </c>
      <c r="D38" s="178" t="str">
        <f>IF(C38=0,"",IF(C5=2,CONCATENATE("2'' Pulley Plate",IF(C6=1," - P. Coated","")),CONCATENATE("3'' Pulley Plate",IF(C6=1," - P. Coated",""))))</f>
        <v/>
      </c>
      <c r="F38" s="139"/>
      <c r="G38" s="18">
        <f>4*C38</f>
        <v>0</v>
      </c>
      <c r="J38" s="712" t="s">
        <v>411</v>
      </c>
      <c r="K38" s="141">
        <v>10</v>
      </c>
      <c r="L38" s="98" t="s">
        <v>412</v>
      </c>
      <c r="M38" s="252">
        <v>5</v>
      </c>
      <c r="N38" s="179">
        <v>0.15625</v>
      </c>
      <c r="O38" s="180">
        <v>0.1875</v>
      </c>
    </row>
    <row r="39" spans="3:20">
      <c r="C39" s="177">
        <f>IF(C7=1,2*C10,0)</f>
        <v>0</v>
      </c>
      <c r="D39" s="178" t="str">
        <f>IF(C39=0,"",IF(C5=2,"2'' Pulley","3'' Pulley"))</f>
        <v/>
      </c>
      <c r="F39" s="139"/>
      <c r="G39" s="139"/>
      <c r="J39" s="713"/>
      <c r="K39" s="141">
        <v>11</v>
      </c>
      <c r="L39" s="98" t="s">
        <v>413</v>
      </c>
      <c r="M39" s="252">
        <v>6</v>
      </c>
      <c r="N39" s="179">
        <v>0.15625</v>
      </c>
      <c r="O39" s="180">
        <v>0.1875</v>
      </c>
    </row>
    <row r="40" spans="3:20">
      <c r="C40" s="177">
        <f>IF(C7=1,2,0)</f>
        <v>0</v>
      </c>
      <c r="D40" s="178" t="str">
        <f>IF(C40=0,"","1-1/2 x 1-1/2 x 18'' L.H.R. Angle Extension")</f>
        <v/>
      </c>
      <c r="F40" s="139"/>
      <c r="G40" s="18">
        <f>2*C40</f>
        <v>0</v>
      </c>
      <c r="J40" s="714"/>
      <c r="K40" s="141">
        <v>12</v>
      </c>
      <c r="L40" s="98" t="s">
        <v>414</v>
      </c>
      <c r="M40" s="551">
        <v>7</v>
      </c>
      <c r="N40" s="179">
        <v>0.1875</v>
      </c>
      <c r="O40" s="180">
        <v>0.25</v>
      </c>
    </row>
    <row r="41" spans="3:20">
      <c r="C41" s="177">
        <f>IF(C7=1,0,2)+IF(C7=2,2,0)</f>
        <v>2</v>
      </c>
      <c r="D41" s="178" t="str">
        <f>IF(C41=0,"",IF(C5=2,"2 Slot Splice Angle","3 Slot Splice Angle"))</f>
        <v>3 Slot Splice Angle</v>
      </c>
      <c r="F41" s="139"/>
      <c r="G41" s="18">
        <f>2*C41</f>
        <v>4</v>
      </c>
      <c r="I41" s="128"/>
      <c r="J41" s="128"/>
      <c r="K41" s="130"/>
      <c r="L41" s="130"/>
      <c r="M41" s="130"/>
      <c r="N41" s="130"/>
      <c r="O41" s="410" t="s">
        <v>415</v>
      </c>
      <c r="P41" s="411"/>
      <c r="Q41" s="411"/>
      <c r="R41" s="411"/>
      <c r="S41" s="411"/>
      <c r="T41" s="411"/>
    </row>
    <row r="42" spans="3:20">
      <c r="C42" s="177">
        <f>IF(C7=3,2,0)</f>
        <v>2</v>
      </c>
      <c r="D42" s="178" t="str">
        <f>IF(C7=3,CONCATENATE("Bearing Plate 4-3/8'' Offset",IF(C6=1," - P. Coated","")),"")</f>
        <v>Bearing Plate 4-3/8'' Offset</v>
      </c>
      <c r="F42" s="18">
        <f>2*C42</f>
        <v>4</v>
      </c>
      <c r="G42" s="143"/>
    </row>
    <row r="43" spans="3:20">
      <c r="C43" s="177">
        <f>IF(($C$4+IF(C7=2,C8,0))&gt;0,2,0)*$C$14</f>
        <v>2</v>
      </c>
      <c r="D43" s="178" t="str">
        <f>IF(C43=0,"","#5 Angle Bracket")</f>
        <v>#5 Angle Bracket</v>
      </c>
      <c r="F43" s="139"/>
      <c r="G43" s="18">
        <f>1*C43</f>
        <v>2</v>
      </c>
    </row>
    <row r="44" spans="3:20">
      <c r="C44" s="177">
        <f>IF(($C$4+IF(C7=2,C8,0))&gt;0,2,0)*$C$14</f>
        <v>2</v>
      </c>
      <c r="D44" s="178" t="str">
        <f>IF(C44=0,"","#6 Angle Bracket")</f>
        <v>#6 Angle Bracket</v>
      </c>
      <c r="F44" s="18">
        <f>1*C44</f>
        <v>2</v>
      </c>
      <c r="G44" s="139"/>
    </row>
    <row r="45" spans="3:20">
      <c r="C45" s="177">
        <f>IF(($C$4+IF(C7=2,C8,0))&gt;0,2,0)*$C$14</f>
        <v>2</v>
      </c>
      <c r="D45" s="178" t="str">
        <f>IF(C45=0,"","#7 Angle Bracket")</f>
        <v>#7 Angle Bracket</v>
      </c>
      <c r="F45" s="18">
        <f t="shared" ref="F45:F50" si="1">1*C45</f>
        <v>2</v>
      </c>
      <c r="G45" s="139"/>
    </row>
    <row r="46" spans="3:20">
      <c r="C46" s="177">
        <f>IF(($C$4+IF(C7=2,C8,0))&gt;112,2,0)*$C$14+IF(C14=0,IF(124&lt;C4,0,IF(($C$4+IF(C7=2,C8,0))&gt;112,2,0)),0)</f>
        <v>2</v>
      </c>
      <c r="D46" s="178" t="str">
        <f>IF(C46=0,"","#8 Angle Bracket")</f>
        <v>#8 Angle Bracket</v>
      </c>
      <c r="F46" s="18">
        <f t="shared" si="1"/>
        <v>2</v>
      </c>
      <c r="G46" s="139"/>
    </row>
    <row r="47" spans="3:20">
      <c r="C47" s="177">
        <f>(IF(($C$4+IF(C7=2,C8,0))&gt;136,2,0)+IF(AND(($C$4+IF(C7=2,C8,0))&gt;168,($C$4+IF(C7=2,C8,0))&lt;193),2,0))*$C$14+IF(C14=0,IF(136&lt;C4,0,(IF(($C$4+IF(C7=2,C8,0))&gt;136,2,0)+IF(AND(($C$4+IF(C7=2,C8,0))&gt;168,($C$4+IF(C7=2,C8,0))&lt;193),2,0))),0)</f>
        <v>0</v>
      </c>
      <c r="D47" s="178" t="str">
        <f>IF(C47=0,"","#10 Angle Bracket")</f>
        <v/>
      </c>
      <c r="F47" s="18">
        <f t="shared" si="1"/>
        <v>0</v>
      </c>
      <c r="G47" s="139"/>
    </row>
    <row r="48" spans="3:20">
      <c r="C48" s="177">
        <f>(IF(AND(($C$4+IF(C7=2,C8,0))&gt;160,($C$4+IF(C7=2,C8,0))&lt;169),2,0)+IF(AND(($C$4+IF(C7=2,C8,0))&gt;184,($C$4+IF(C7=2,C8,0))&lt;193),2,0)+IF(($C$4+IF(C7=2,C8,0))&gt;192,2,0))*$C$14+IF(C14=0,IF(160&lt;C4,0,(IF(AND(($C$4+IF(C7=2,C8,0))&gt;160,($C$4+IF(C7=2,C8,0))&lt;169),2,0)+IF(AND(($C$4+IF(C7=2,C8,0))&gt;184,($C$4+IF(C7=2,C8,0))&lt;193),2,0)+IF(($C$4+IF(C7=2,C8,0))&gt;192,2,0))),0)</f>
        <v>0</v>
      </c>
      <c r="D48" s="178" t="str">
        <f>IF(C48=0,"","#12 Angle Bracket")</f>
        <v/>
      </c>
      <c r="F48" s="18">
        <f t="shared" si="1"/>
        <v>0</v>
      </c>
      <c r="G48" s="139"/>
    </row>
    <row r="49" spans="2:8">
      <c r="C49" s="177">
        <f>(IF(($C$4+IF(C7=2,C8,0))&gt;192,2,0)+IF(AND(($C$4+IF(C7=2,C8,0))&gt;216,($C$4+IF(C7=2,C8,0))&lt;241),2,0))*$C$14+IF(C14=0,IF(184&lt;C4,0,(IF(($C$4+IF(C7=2,C8,0))&gt;192,2,0)+IF(AND(($C$4+IF(C7=2,C8,0))&gt;216,($C$4+IF(C7=2,C8,0))&lt;241),2,0))),0)</f>
        <v>0</v>
      </c>
      <c r="D49" s="178" t="str">
        <f>IF(C49=0,"","#14 Angle Bracket")</f>
        <v/>
      </c>
      <c r="F49" s="18">
        <f t="shared" si="1"/>
        <v>0</v>
      </c>
      <c r="G49" s="139"/>
    </row>
    <row r="50" spans="2:8">
      <c r="C50" s="177">
        <f>(IF(AND(($C$4+IF(C7=2,C8,0))&gt;208,($C$4+IF(C7=2,C8,0))&lt;217),2,0)+IF(AND(($C$4+IF(C7=2,C8,0))&gt;232,($C$4+IF(C7=2,C8,0))&lt;241),2,0)+IF(($C$4+IF(C7=2,C8,0))&gt;240,2,0))*$C$14+IF(C14=0,IF(208&lt;C4,0,(IF(AND(($C$4+IF(C7=2,C8,0))&gt;208,($C$4+IF(C7=2,C8,0))&lt;217),2,0)+IF(AND(($C$4+IF(C7=2,C8,0))&gt;232,($C$4+IF(C7=2,C8,0))&lt;241),2,0)+IF(($C$4+IF(C7=2,C8,0))&gt;240,2,0))),0)</f>
        <v>0</v>
      </c>
      <c r="D50" s="178" t="str">
        <f>IF(C50=0,"","#16 Angle Bracket")</f>
        <v/>
      </c>
      <c r="F50" s="18">
        <f t="shared" si="1"/>
        <v>0</v>
      </c>
      <c r="G50" s="139"/>
    </row>
    <row r="51" spans="2:8">
      <c r="C51" s="177">
        <f>IF(C17=1,2,0)</f>
        <v>0</v>
      </c>
      <c r="D51" s="178" t="str">
        <f>IF(C17=1,"Angle offset for large Drums","")</f>
        <v/>
      </c>
      <c r="F51" s="139"/>
      <c r="G51" s="18" t="str">
        <f>IF(D51="","",7)</f>
        <v/>
      </c>
    </row>
    <row r="52" spans="2:8">
      <c r="C52" s="177">
        <f>SUM(F19:F51)</f>
        <v>21</v>
      </c>
      <c r="D52" s="178" t="str">
        <f>CONCATENATE("1/4 x 3/4'' Carriage Bolt",IF(C6=1," - Stainless",""))</f>
        <v>1/4 x 3/4'' Carriage Bolt</v>
      </c>
    </row>
    <row r="53" spans="2:8">
      <c r="C53" s="177">
        <f>SUM(G19:G51)</f>
        <v>28</v>
      </c>
      <c r="D53" s="178" t="str">
        <f>CONCATENATE("1/4 x 3/4'' Track Bolt",IF(C6=1," - Stainless",""))</f>
        <v>1/4 x 3/4'' Track Bolt</v>
      </c>
    </row>
    <row r="54" spans="2:8">
      <c r="C54" s="177">
        <f>SUM(C52:C53)</f>
        <v>49</v>
      </c>
      <c r="D54" s="178" t="str">
        <f>CONCATENATE("1/4'' Hex Washer Nut",IF(C6=1," - Stainless",""))</f>
        <v>1/4'' Hex Washer Nut</v>
      </c>
    </row>
    <row r="55" spans="2:8" ht="15.75">
      <c r="B55" s="1" t="s">
        <v>416</v>
      </c>
      <c r="C55" s="246">
        <f>IF(C15=1,ROUNDDOWN((C4/24-1),0)*2+C40*3+C41*2+3*2+3*2+IF(C7=2,ROUND(C8/24-2,0),0))+IF(C7=3,ROUND((C4+18)/24,0)*2+3*2)</f>
        <v>42</v>
      </c>
      <c r="D55" s="174" t="str">
        <f>IF(C55=0,"","5/16 x 1-5/8'' Washer Lag Screw")</f>
        <v>5/16 x 1-5/8'' Washer Lag Screw</v>
      </c>
      <c r="F55" s="15" t="s">
        <v>154</v>
      </c>
    </row>
    <row r="56" spans="2:8" ht="15.75">
      <c r="B56" s="15" t="s">
        <v>417</v>
      </c>
      <c r="C56" s="185">
        <f>IF(C15=1,ROUNDDOWN((C3+C4)/12,0)+3,0)</f>
        <v>21</v>
      </c>
      <c r="D56" s="174" t="str">
        <f>IF(C56=0,"","#14 x 1-1/4'' Washer Lag Screw")</f>
        <v>#14 x 1-1/4'' Washer Lag Screw</v>
      </c>
      <c r="G56" s="144"/>
      <c r="H56" s="15" t="s">
        <v>418</v>
      </c>
    </row>
    <row r="57" spans="2:8">
      <c r="C57" s="138"/>
      <c r="G57" s="18" t="s">
        <v>419</v>
      </c>
      <c r="H57" s="15" t="s">
        <v>420</v>
      </c>
    </row>
    <row r="58" spans="2:8">
      <c r="C58" s="15">
        <f>SUM(C41:C50)+4*3</f>
        <v>24</v>
      </c>
      <c r="G58" s="139"/>
      <c r="H58" s="15" t="s">
        <v>421</v>
      </c>
    </row>
    <row r="59" spans="2:8">
      <c r="C59" s="15">
        <f>ROUNDDOWN(C4/12,0)*2+2+ROUNDDOWN(C3/12,0)+1</f>
        <v>31</v>
      </c>
      <c r="D59" s="15" t="s">
        <v>422</v>
      </c>
    </row>
    <row r="61" spans="2:8">
      <c r="B61" s="15" t="s">
        <v>416</v>
      </c>
      <c r="C61" s="15" t="s">
        <v>423</v>
      </c>
    </row>
    <row r="62" spans="2:8">
      <c r="B62" s="15" t="s">
        <v>417</v>
      </c>
      <c r="C62" s="15" t="s">
        <v>424</v>
      </c>
    </row>
    <row r="67" spans="4:7">
      <c r="D67" s="162" t="s">
        <v>425</v>
      </c>
      <c r="E67" s="252">
        <f>SUMIFS(F76:F90,E76:E90,'Input Data'!D5)</f>
        <v>2.625</v>
      </c>
    </row>
    <row r="68" spans="4:7">
      <c r="D68" s="162" t="s">
        <v>426</v>
      </c>
      <c r="E68" s="125">
        <v>1</v>
      </c>
    </row>
    <row r="69" spans="4:7">
      <c r="D69" s="162" t="s">
        <v>427</v>
      </c>
      <c r="E69" s="125">
        <f>IF('Input Data'!D7='Data Tables'!T3,12,IF('Input Data'!D7='Data Tables'!T2,15,IF('Input Data'!D7='Data Tables'!T4,15,IF('Input Data'!D7='Data Tables'!T5,15,IF('Input Data'!D7='Data Tables'!T6,15,0)))))</f>
        <v>0</v>
      </c>
    </row>
    <row r="70" spans="4:7">
      <c r="D70" s="162" t="s">
        <v>428</v>
      </c>
      <c r="E70" s="125">
        <f>E20</f>
        <v>148</v>
      </c>
    </row>
    <row r="71" spans="4:7">
      <c r="D71" s="162" t="s">
        <v>429</v>
      </c>
      <c r="E71" s="125">
        <f>E70/24</f>
        <v>6.166666666666667</v>
      </c>
    </row>
    <row r="72" spans="4:7">
      <c r="D72" s="149" t="s">
        <v>430</v>
      </c>
      <c r="E72" s="565">
        <f>E67+E71</f>
        <v>8.7916666666666679</v>
      </c>
      <c r="F72" s="253">
        <f>E72</f>
        <v>8.7916666666666679</v>
      </c>
    </row>
    <row r="74" spans="4:7">
      <c r="D74" s="250" t="s">
        <v>431</v>
      </c>
      <c r="E74" s="250" t="s">
        <v>432</v>
      </c>
      <c r="F74" s="250" t="s">
        <v>433</v>
      </c>
      <c r="G74" s="250" t="s">
        <v>433</v>
      </c>
    </row>
    <row r="75" spans="4:7">
      <c r="D75" s="251" t="s">
        <v>434</v>
      </c>
      <c r="E75" s="251" t="s">
        <v>271</v>
      </c>
      <c r="F75" s="251" t="s">
        <v>103</v>
      </c>
      <c r="G75" s="251" t="s">
        <v>103</v>
      </c>
    </row>
    <row r="76" spans="4:7">
      <c r="D76" s="591"/>
      <c r="E76" s="126">
        <v>7</v>
      </c>
      <c r="F76" s="252">
        <v>2.25</v>
      </c>
      <c r="G76" s="397">
        <v>2.25</v>
      </c>
    </row>
    <row r="77" spans="4:7">
      <c r="D77" s="707">
        <f>IF(OR('Input Data'!D2="TX500",'Input Data'!D2="TX500-20"),1.875,IF('Input Data'!D13=2,1.375,1.625))</f>
        <v>1.625</v>
      </c>
      <c r="E77" s="126">
        <v>8</v>
      </c>
      <c r="F77" s="252">
        <f>IF(OR('Input Data'!D2="TX500",'Input Data'!D2="TX500-20"),2.625,2.375)</f>
        <v>2.375</v>
      </c>
      <c r="G77" s="397">
        <f>F77</f>
        <v>2.375</v>
      </c>
    </row>
    <row r="78" spans="4:7">
      <c r="D78" s="708"/>
      <c r="E78" s="126">
        <f t="shared" ref="E78:E90" si="2">E77+2</f>
        <v>10</v>
      </c>
      <c r="F78" s="252">
        <f t="shared" ref="F78:F90" si="3">F77+0.25</f>
        <v>2.625</v>
      </c>
      <c r="G78" s="397">
        <f t="shared" ref="G78:G90" si="4">F78</f>
        <v>2.625</v>
      </c>
    </row>
    <row r="79" spans="4:7">
      <c r="D79" s="708"/>
      <c r="E79" s="126">
        <f t="shared" si="2"/>
        <v>12</v>
      </c>
      <c r="F79" s="252">
        <f t="shared" si="3"/>
        <v>2.875</v>
      </c>
      <c r="G79" s="397">
        <f t="shared" si="4"/>
        <v>2.875</v>
      </c>
    </row>
    <row r="80" spans="4:7">
      <c r="D80" s="708"/>
      <c r="E80" s="126">
        <f t="shared" si="2"/>
        <v>14</v>
      </c>
      <c r="F80" s="252">
        <f t="shared" si="3"/>
        <v>3.125</v>
      </c>
      <c r="G80" s="397">
        <f t="shared" si="4"/>
        <v>3.125</v>
      </c>
    </row>
    <row r="81" spans="4:9">
      <c r="D81" s="708"/>
      <c r="E81" s="126">
        <f t="shared" si="2"/>
        <v>16</v>
      </c>
      <c r="F81" s="252">
        <f t="shared" si="3"/>
        <v>3.375</v>
      </c>
      <c r="G81" s="397">
        <f t="shared" si="4"/>
        <v>3.375</v>
      </c>
    </row>
    <row r="82" spans="4:9">
      <c r="D82" s="708"/>
      <c r="E82" s="126">
        <f t="shared" si="2"/>
        <v>18</v>
      </c>
      <c r="F82" s="252">
        <f t="shared" si="3"/>
        <v>3.625</v>
      </c>
      <c r="G82" s="397">
        <f t="shared" si="4"/>
        <v>3.625</v>
      </c>
    </row>
    <row r="83" spans="4:9">
      <c r="D83" s="708"/>
      <c r="E83" s="126">
        <f t="shared" si="2"/>
        <v>20</v>
      </c>
      <c r="F83" s="252">
        <f t="shared" si="3"/>
        <v>3.875</v>
      </c>
      <c r="G83" s="397">
        <f t="shared" si="4"/>
        <v>3.875</v>
      </c>
    </row>
    <row r="84" spans="4:9">
      <c r="D84" s="708"/>
      <c r="E84" s="126">
        <f t="shared" si="2"/>
        <v>22</v>
      </c>
      <c r="F84" s="252">
        <f t="shared" si="3"/>
        <v>4.125</v>
      </c>
      <c r="G84" s="397">
        <f t="shared" si="4"/>
        <v>4.125</v>
      </c>
      <c r="I84" s="15" t="s">
        <v>435</v>
      </c>
    </row>
    <row r="85" spans="4:9">
      <c r="D85" s="708"/>
      <c r="E85" s="126">
        <f t="shared" si="2"/>
        <v>24</v>
      </c>
      <c r="F85" s="252">
        <f t="shared" si="3"/>
        <v>4.375</v>
      </c>
      <c r="G85" s="397">
        <f t="shared" si="4"/>
        <v>4.375</v>
      </c>
    </row>
    <row r="86" spans="4:9">
      <c r="D86" s="708"/>
      <c r="E86" s="126">
        <f t="shared" si="2"/>
        <v>26</v>
      </c>
      <c r="F86" s="252">
        <f t="shared" si="3"/>
        <v>4.625</v>
      </c>
      <c r="G86" s="397">
        <f t="shared" si="4"/>
        <v>4.625</v>
      </c>
    </row>
    <row r="87" spans="4:9">
      <c r="D87" s="708"/>
      <c r="E87" s="126">
        <f t="shared" si="2"/>
        <v>28</v>
      </c>
      <c r="F87" s="252">
        <f t="shared" si="3"/>
        <v>4.875</v>
      </c>
      <c r="G87" s="397">
        <f t="shared" si="4"/>
        <v>4.875</v>
      </c>
    </row>
    <row r="88" spans="4:9">
      <c r="D88" s="708"/>
      <c r="E88" s="126">
        <f t="shared" si="2"/>
        <v>30</v>
      </c>
      <c r="F88" s="252">
        <f t="shared" si="3"/>
        <v>5.125</v>
      </c>
      <c r="G88" s="397">
        <f t="shared" si="4"/>
        <v>5.125</v>
      </c>
    </row>
    <row r="89" spans="4:9">
      <c r="D89" s="708"/>
      <c r="E89" s="126">
        <f t="shared" si="2"/>
        <v>32</v>
      </c>
      <c r="F89" s="252">
        <f t="shared" si="3"/>
        <v>5.375</v>
      </c>
      <c r="G89" s="397">
        <f t="shared" si="4"/>
        <v>5.375</v>
      </c>
    </row>
    <row r="90" spans="4:9">
      <c r="D90" s="709"/>
      <c r="E90" s="126">
        <f t="shared" si="2"/>
        <v>34</v>
      </c>
      <c r="F90" s="252">
        <f t="shared" si="3"/>
        <v>5.625</v>
      </c>
      <c r="G90" s="397">
        <f t="shared" si="4"/>
        <v>5.625</v>
      </c>
    </row>
  </sheetData>
  <mergeCells count="15">
    <mergeCell ref="D77:D90"/>
    <mergeCell ref="N28:O28"/>
    <mergeCell ref="J29:J32"/>
    <mergeCell ref="K3:Q3"/>
    <mergeCell ref="K4:M4"/>
    <mergeCell ref="N4:Q4"/>
    <mergeCell ref="K5:M5"/>
    <mergeCell ref="K6:M6"/>
    <mergeCell ref="K7:M7"/>
    <mergeCell ref="J33:J37"/>
    <mergeCell ref="J38:J40"/>
    <mergeCell ref="K8:M8"/>
    <mergeCell ref="K9:M9"/>
    <mergeCell ref="K10:M10"/>
    <mergeCell ref="K11:M11"/>
  </mergeCells>
  <pageMargins left="0.7" right="0.24" top="0.34" bottom="0.28999999999999998" header="0.3" footer="0.23"/>
  <pageSetup scale="7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3493-97D0-4C0C-AF0A-FC9B0DB404BC}">
  <dimension ref="A1:G48"/>
  <sheetViews>
    <sheetView workbookViewId="0">
      <selection activeCell="B6" sqref="B6"/>
    </sheetView>
  </sheetViews>
  <sheetFormatPr defaultRowHeight="15"/>
  <cols>
    <col min="1" max="1" width="23.140625" bestFit="1" customWidth="1"/>
    <col min="3" max="3" width="10.42578125" customWidth="1"/>
    <col min="4" max="4" width="19.7109375" customWidth="1"/>
    <col min="6" max="6" width="11.42578125" customWidth="1"/>
  </cols>
  <sheetData>
    <row r="1" spans="1:7" ht="21">
      <c r="A1" s="722" t="s">
        <v>436</v>
      </c>
      <c r="B1" s="722"/>
      <c r="C1" s="722"/>
      <c r="D1" s="722"/>
      <c r="E1" s="722"/>
      <c r="F1" s="722"/>
      <c r="G1" s="592"/>
    </row>
    <row r="2" spans="1:7">
      <c r="A2" s="593" t="s">
        <v>437</v>
      </c>
      <c r="B2" s="594"/>
      <c r="D2" s="593" t="s">
        <v>438</v>
      </c>
      <c r="E2" s="595" t="s">
        <v>439</v>
      </c>
    </row>
    <row r="3" spans="1:7">
      <c r="A3" s="596" t="s">
        <v>440</v>
      </c>
      <c r="B3" s="597"/>
      <c r="C3" s="23"/>
      <c r="D3" s="598">
        <v>9999</v>
      </c>
      <c r="E3" s="599" t="s">
        <v>441</v>
      </c>
    </row>
    <row r="4" spans="1:7">
      <c r="A4" s="23"/>
      <c r="B4" s="600" t="s">
        <v>442</v>
      </c>
      <c r="C4" t="s">
        <v>443</v>
      </c>
      <c r="E4" s="215" t="s">
        <v>444</v>
      </c>
      <c r="F4" s="215" t="s">
        <v>389</v>
      </c>
    </row>
    <row r="5" spans="1:7">
      <c r="A5" t="str">
        <f>'Track B.O.M.'!D52</f>
        <v>1/4 x 3/4'' Carriage Bolt</v>
      </c>
      <c r="B5" s="601">
        <f>'Track B.O.M.'!$C$52-'Track B.O.M.'!$F$24</f>
        <v>21</v>
      </c>
      <c r="C5">
        <f>'Track B.O.M.'!$F$24</f>
        <v>0</v>
      </c>
      <c r="D5" s="23" t="s">
        <v>171</v>
      </c>
      <c r="E5" s="602">
        <f>'Input Data'!D4</f>
        <v>8</v>
      </c>
      <c r="F5" s="602">
        <f>'Input Data'!E4</f>
        <v>0</v>
      </c>
    </row>
    <row r="6" spans="1:7">
      <c r="A6" t="str">
        <f>'Track B.O.M.'!D53</f>
        <v>1/4 x 3/4'' Track Bolt</v>
      </c>
      <c r="B6" s="601">
        <f>'Track B.O.M.'!C53</f>
        <v>28</v>
      </c>
      <c r="D6" s="23" t="s">
        <v>174</v>
      </c>
      <c r="E6" s="602">
        <f>'Input Data'!D5</f>
        <v>10</v>
      </c>
      <c r="F6" s="602">
        <f>'Input Data'!E5</f>
        <v>0</v>
      </c>
    </row>
    <row r="7" spans="1:7">
      <c r="A7" t="str">
        <f>'Track B.O.M.'!D54</f>
        <v>1/4'' Hex Washer Nut</v>
      </c>
      <c r="B7" s="601">
        <f>SUM(B5:B6)</f>
        <v>49</v>
      </c>
      <c r="C7">
        <f>'Track B.O.M.'!$F$24</f>
        <v>0</v>
      </c>
      <c r="D7" s="23" t="s">
        <v>197</v>
      </c>
      <c r="E7" s="116"/>
      <c r="F7" s="602">
        <f>'Input Data'!$D$13</f>
        <v>3</v>
      </c>
    </row>
    <row r="8" spans="1:7">
      <c r="A8" t="str">
        <f>'Track B.O.M.'!D55</f>
        <v>5/16 x 1-5/8'' Washer Lag Screw</v>
      </c>
      <c r="B8" s="601">
        <f>'Track B.O.M.'!C55</f>
        <v>42</v>
      </c>
      <c r="D8" s="23" t="s">
        <v>445</v>
      </c>
      <c r="E8" s="602" t="str">
        <f>'Input Data'!$D$7</f>
        <v>Vertical Lift</v>
      </c>
      <c r="F8" s="602"/>
    </row>
    <row r="9" spans="1:7">
      <c r="A9" t="s">
        <v>446</v>
      </c>
      <c r="B9" s="601">
        <v>8</v>
      </c>
      <c r="D9" s="23" t="s">
        <v>447</v>
      </c>
      <c r="E9" s="602" t="str">
        <f>IF('Input Data'!$D$7="High Lift", 'Input Data'!$D$8, "NA")</f>
        <v>NA</v>
      </c>
      <c r="F9" s="602"/>
    </row>
    <row r="10" spans="1:7">
      <c r="A10" t="s">
        <v>448</v>
      </c>
      <c r="B10" s="601">
        <f>2+'Input Data'!$D$14*2</f>
        <v>4</v>
      </c>
    </row>
    <row r="11" spans="1:7">
      <c r="A11" s="23" t="s">
        <v>449</v>
      </c>
      <c r="B11" s="116" t="str" cm="1">
        <f t="array" ref="B11:C11">'Input Data'!$D$9:$E$9</f>
        <v>D850-132</v>
      </c>
      <c r="C11">
        <v>0</v>
      </c>
      <c r="D11" s="23" t="str" cm="1">
        <f t="array" ref="D11:D28">'Input Data'!$L$4:$L$21</f>
        <v>#1 Hinge</v>
      </c>
      <c r="E11" s="602" cm="1">
        <f t="array" ref="E11:E28">'Input Data'!$M$4:$M$21</f>
        <v>0</v>
      </c>
      <c r="F11" s="23"/>
    </row>
    <row r="12" spans="1:7">
      <c r="A12" s="23" t="str">
        <f>'Input Data'!$C$10</f>
        <v>Offset</v>
      </c>
      <c r="B12" s="603" t="str" cm="1">
        <f t="array" ref="B12:C12">'Input Data'!$D$10:$E$10</f>
        <v>5"</v>
      </c>
      <c r="C12">
        <v>0</v>
      </c>
      <c r="D12" s="23" t="str">
        <v/>
      </c>
      <c r="E12" s="602">
        <v>0</v>
      </c>
    </row>
    <row r="13" spans="1:7">
      <c r="A13" t="s">
        <v>450</v>
      </c>
      <c r="B13" s="604" t="s">
        <v>451</v>
      </c>
      <c r="C13" s="605"/>
      <c r="D13" s="23" t="str">
        <v>#3 Hinge</v>
      </c>
      <c r="E13" s="602">
        <v>0</v>
      </c>
    </row>
    <row r="14" spans="1:7">
      <c r="B14" s="602"/>
      <c r="D14" s="23" t="str">
        <v>#4 Hinge</v>
      </c>
      <c r="E14" s="602">
        <v>0</v>
      </c>
    </row>
    <row r="15" spans="1:7" ht="14.45" customHeight="1">
      <c r="A15" s="606" t="s">
        <v>110</v>
      </c>
      <c r="B15" s="607"/>
      <c r="C15" s="31"/>
      <c r="D15" s="23" t="str">
        <v>#5 Hinge</v>
      </c>
      <c r="E15" s="602">
        <v>0</v>
      </c>
    </row>
    <row r="16" spans="1:7" ht="14.45" customHeight="1">
      <c r="A16" s="31" t="s">
        <v>452</v>
      </c>
      <c r="B16" s="607"/>
      <c r="C16" s="31"/>
      <c r="D16" s="23" t="str">
        <v>#6 Hinge</v>
      </c>
      <c r="E16" s="602">
        <v>0</v>
      </c>
    </row>
    <row r="17" spans="1:5" ht="14.45" customHeight="1">
      <c r="A17" s="31" t="s">
        <v>453</v>
      </c>
      <c r="B17" s="608"/>
      <c r="C17" s="57"/>
      <c r="D17" s="23" t="str">
        <v/>
      </c>
      <c r="E17" s="602">
        <v>0</v>
      </c>
    </row>
    <row r="18" spans="1:5" ht="14.45" customHeight="1">
      <c r="A18" s="31" t="s">
        <v>106</v>
      </c>
      <c r="B18" s="608"/>
      <c r="C18" s="57"/>
      <c r="D18" s="23" t="str">
        <v/>
      </c>
      <c r="E18" s="602">
        <v>0</v>
      </c>
    </row>
    <row r="19" spans="1:5" ht="14.45" customHeight="1">
      <c r="A19" s="31" t="s">
        <v>454</v>
      </c>
      <c r="B19" s="608"/>
      <c r="C19" s="57"/>
      <c r="D19" s="23" t="str">
        <v/>
      </c>
      <c r="E19" s="602">
        <v>0</v>
      </c>
    </row>
    <row r="20" spans="1:5" ht="14.45" customHeight="1">
      <c r="A20" s="31" t="s">
        <v>455</v>
      </c>
      <c r="B20" s="607"/>
      <c r="C20" s="31"/>
      <c r="D20" s="23" t="str">
        <v/>
      </c>
      <c r="E20" s="602">
        <v>0</v>
      </c>
    </row>
    <row r="21" spans="1:5">
      <c r="A21" s="609" t="s">
        <v>456</v>
      </c>
      <c r="B21" s="608"/>
      <c r="C21" s="57"/>
      <c r="D21" s="23" t="str">
        <v/>
      </c>
      <c r="E21" s="602">
        <v>0</v>
      </c>
    </row>
    <row r="22" spans="1:5">
      <c r="A22" s="610" t="s">
        <v>457</v>
      </c>
      <c r="B22" s="608"/>
      <c r="C22" s="57"/>
      <c r="D22" s="23" t="str">
        <v/>
      </c>
      <c r="E22" s="602">
        <v>0</v>
      </c>
    </row>
    <row r="23" spans="1:5">
      <c r="A23" s="611"/>
      <c r="B23" s="602"/>
      <c r="D23" s="23" t="str">
        <v/>
      </c>
      <c r="E23" s="602">
        <v>0</v>
      </c>
    </row>
    <row r="24" spans="1:5">
      <c r="A24" s="611" t="str" cm="1">
        <f t="array" ref="A24:A29">'Input Data'!$H$30:$H$35</f>
        <v>Strut Clip (Pcs)</v>
      </c>
      <c r="B24" s="602" cm="1">
        <f t="array" ref="B24:B29">'Input Data'!$I$30:$I$35</f>
        <v>3</v>
      </c>
      <c r="D24" s="23" t="str">
        <v>3'' Top Bracket</v>
      </c>
      <c r="E24" s="602">
        <v>2</v>
      </c>
    </row>
    <row r="25" spans="1:5">
      <c r="A25" s="611" t="str">
        <v>Strut Clip (Pcs)</v>
      </c>
      <c r="B25" s="602">
        <v>3</v>
      </c>
      <c r="D25" s="23" t="str">
        <v>EZ123 Bottom Bracket</v>
      </c>
      <c r="E25" s="602">
        <v>2</v>
      </c>
    </row>
    <row r="26" spans="1:5">
      <c r="A26" s="611" t="str">
        <v>Z Strut (Length)</v>
      </c>
      <c r="B26" s="602">
        <v>8</v>
      </c>
      <c r="D26" s="23" t="str">
        <v/>
      </c>
      <c r="E26" s="602">
        <v>0</v>
      </c>
    </row>
    <row r="27" spans="1:5">
      <c r="A27" s="611" t="str">
        <v>Connector (Pcs)</v>
      </c>
      <c r="B27" s="602">
        <v>0</v>
      </c>
      <c r="D27" s="23" t="str">
        <v/>
      </c>
      <c r="E27" s="602">
        <v>0</v>
      </c>
    </row>
    <row r="28" spans="1:5">
      <c r="A28" s="611" t="str">
        <v>Z Straps Bended(Pcs)</v>
      </c>
      <c r="B28" s="602">
        <v>3</v>
      </c>
      <c r="D28" s="23" t="str">
        <v/>
      </c>
      <c r="E28" s="602">
        <v>0</v>
      </c>
    </row>
    <row r="29" spans="1:5">
      <c r="A29" s="611" t="str">
        <v>Z Straps Straight(Pcs)</v>
      </c>
      <c r="B29" s="602" t="str">
        <v/>
      </c>
      <c r="D29" s="23" t="str">
        <f>'Input Data'!$L$22</f>
        <v>3'' S/S</v>
      </c>
      <c r="E29" s="602">
        <f>'Input Data'!$M$22-(E25+E24)</f>
        <v>8</v>
      </c>
    </row>
    <row r="30" spans="1:5">
      <c r="A30" s="611"/>
      <c r="B30" s="602"/>
      <c r="D30" s="23" t="s">
        <v>458</v>
      </c>
      <c r="E30" s="602">
        <f>IF('Input Data'!$M$21&lt;1,4,0)</f>
        <v>4</v>
      </c>
    </row>
    <row r="31" spans="1:5">
      <c r="A31" s="611" t="str">
        <f>'Input Data'!$G$9</f>
        <v>Cable Diam. &amp; Length</v>
      </c>
      <c r="B31" s="612">
        <f>'Input Data'!$H$9</f>
        <v>0.15625</v>
      </c>
      <c r="C31" s="602" t="str">
        <f>'Input Data'!$I$9</f>
        <v>x 2 Pcs x</v>
      </c>
      <c r="D31" s="23" t="str">
        <f>'Input Data'!$L$23</f>
        <v>Step Kit</v>
      </c>
      <c r="E31" s="602">
        <f>'Input Data'!$M$23</f>
        <v>1</v>
      </c>
    </row>
    <row r="32" spans="1:5">
      <c r="A32" s="611" t="s">
        <v>459</v>
      </c>
      <c r="C32" s="602">
        <f>'Input Data'!$J$9</f>
        <v>264</v>
      </c>
      <c r="D32" s="23" t="str">
        <f>'Input Data'!$L$24</f>
        <v>Tek Screws</v>
      </c>
      <c r="E32" s="602">
        <f>'Input Data'!$M$24</f>
        <v>88</v>
      </c>
    </row>
    <row r="33" spans="1:6">
      <c r="A33" s="613" t="s">
        <v>460</v>
      </c>
      <c r="B33" s="614"/>
      <c r="C33" s="615"/>
      <c r="D33" s="23" t="str">
        <f>'Input Data'!$L$25</f>
        <v>Pull Rope #10</v>
      </c>
      <c r="E33" s="602">
        <f>'Input Data'!$M$25</f>
        <v>5</v>
      </c>
    </row>
    <row r="34" spans="1:6">
      <c r="A34" s="616" t="str">
        <f>'Input Data'!$L$27</f>
        <v>Steel</v>
      </c>
      <c r="B34" s="617">
        <f>'Input Data'!$K$27</f>
        <v>193</v>
      </c>
      <c r="C34" s="618"/>
      <c r="D34" s="23" t="s">
        <v>461</v>
      </c>
    </row>
    <row r="35" spans="1:6">
      <c r="A35" s="616" t="str">
        <f>'Input Data'!$L$28</f>
        <v>Aluminum</v>
      </c>
      <c r="B35" s="617">
        <f>'Input Data'!$K$28</f>
        <v>0</v>
      </c>
      <c r="C35" s="618"/>
      <c r="D35" s="619" t="str">
        <f>'Track B.O.M.'!D43</f>
        <v>#5 Angle Bracket</v>
      </c>
      <c r="E35" s="602">
        <f>'Track B.O.M.'!C43</f>
        <v>2</v>
      </c>
    </row>
    <row r="36" spans="1:6">
      <c r="A36" s="616" t="str">
        <f>'Input Data'!$L$29</f>
        <v>Glazing</v>
      </c>
      <c r="B36" s="617">
        <f>'Input Data'!$K$29</f>
        <v>0</v>
      </c>
      <c r="C36" s="618"/>
      <c r="D36" s="619" t="str">
        <f>'Track B.O.M.'!D44</f>
        <v>#6 Angle Bracket</v>
      </c>
      <c r="E36" s="602">
        <f>'Track B.O.M.'!C44</f>
        <v>2</v>
      </c>
    </row>
    <row r="37" spans="1:6">
      <c r="A37" s="620" t="str">
        <f>'Input Data'!$L$30</f>
        <v>Hardware</v>
      </c>
      <c r="B37" s="617">
        <f>('Input Data'!$K$30)</f>
        <v>24</v>
      </c>
      <c r="C37" s="618"/>
      <c r="D37" s="619" t="str">
        <f>'Track B.O.M.'!D45</f>
        <v>#7 Angle Bracket</v>
      </c>
      <c r="E37" s="602">
        <f>'Track B.O.M.'!C45</f>
        <v>2</v>
      </c>
    </row>
    <row r="38" spans="1:6">
      <c r="A38" s="616" t="str">
        <f>'Input Data'!$L$32</f>
        <v>20ga Struts</v>
      </c>
      <c r="B38" s="621">
        <f>'Input Data'!$K$32</f>
        <v>6</v>
      </c>
      <c r="C38" s="618"/>
      <c r="D38" s="619" t="str">
        <f>'Track B.O.M.'!D46</f>
        <v>#8 Angle Bracket</v>
      </c>
      <c r="E38" s="602">
        <f>'Track B.O.M.'!C46</f>
        <v>2</v>
      </c>
    </row>
    <row r="39" spans="1:6">
      <c r="A39" s="616" t="str">
        <f>'Input Data'!$L$33</f>
        <v>16ga Struts</v>
      </c>
      <c r="B39" s="621">
        <f>'Input Data'!$K$33</f>
        <v>9</v>
      </c>
      <c r="C39" s="618"/>
      <c r="D39" s="619" t="str">
        <f>'Track B.O.M.'!D47</f>
        <v/>
      </c>
      <c r="E39" s="602">
        <f>'Track B.O.M.'!C47</f>
        <v>0</v>
      </c>
    </row>
    <row r="40" spans="1:6">
      <c r="A40" s="620" t="str">
        <f>'Input Data'!$L$36</f>
        <v>34"x16" Thermo Windows</v>
      </c>
      <c r="B40" s="621">
        <f>'Input Data'!$K$36</f>
        <v>0</v>
      </c>
      <c r="C40" s="618"/>
      <c r="D40" s="619" t="str">
        <f>'Track B.O.M.'!D48</f>
        <v/>
      </c>
      <c r="E40" s="602">
        <f>'Track B.O.M.'!C48</f>
        <v>0</v>
      </c>
    </row>
    <row r="41" spans="1:6">
      <c r="A41" s="616" t="str">
        <f>'Input Data'!$L$37</f>
        <v>24"x12" Thermo Windows</v>
      </c>
      <c r="B41" s="617">
        <f>'Input Data'!$K$37</f>
        <v>0</v>
      </c>
      <c r="C41" s="618"/>
      <c r="D41" s="619" t="str">
        <f>'Track B.O.M.'!D49</f>
        <v/>
      </c>
      <c r="E41" s="602">
        <f>'Track B.O.M.'!C49</f>
        <v>0</v>
      </c>
    </row>
    <row r="42" spans="1:6">
      <c r="A42" s="616" t="str">
        <f>'Input Data'!$L$38</f>
        <v>18"x8" Thermo Windows</v>
      </c>
      <c r="B42" s="617">
        <f>'Input Data'!$K$38</f>
        <v>0</v>
      </c>
      <c r="C42" s="618"/>
      <c r="D42" s="619" t="str">
        <f>'Track B.O.M.'!D50</f>
        <v/>
      </c>
      <c r="E42" s="602">
        <f>'Track B.O.M.'!C50</f>
        <v>0</v>
      </c>
    </row>
    <row r="43" spans="1:6">
      <c r="A43" s="616" t="str">
        <f>'Input Data'!$L$39</f>
        <v>Man Door</v>
      </c>
      <c r="B43" s="621">
        <f>'Input Data'!$K$39</f>
        <v>0</v>
      </c>
      <c r="C43" s="618"/>
      <c r="D43" t="str">
        <f>'Track B.O.M.'!$D$41</f>
        <v>3 Slot Splice Angle</v>
      </c>
      <c r="E43" s="602">
        <f>'Track B.O.M.'!$C$41</f>
        <v>2</v>
      </c>
    </row>
    <row r="44" spans="1:6" ht="23.25">
      <c r="A44" s="616"/>
      <c r="B44" s="622"/>
      <c r="C44" s="618"/>
      <c r="D44" s="623" t="s">
        <v>462</v>
      </c>
      <c r="E44" s="624"/>
      <c r="F44" s="625"/>
    </row>
    <row r="45" spans="1:6">
      <c r="A45" s="626" t="s">
        <v>463</v>
      </c>
      <c r="B45" s="627">
        <f>SUM(B34:B44)-B37</f>
        <v>208</v>
      </c>
      <c r="C45" s="628" t="s">
        <v>464</v>
      </c>
      <c r="D45" s="23"/>
    </row>
    <row r="46" spans="1:6">
      <c r="D46" s="23"/>
      <c r="E46" s="602"/>
      <c r="F46" s="629"/>
    </row>
    <row r="47" spans="1:6">
      <c r="F47" s="629"/>
    </row>
    <row r="48" spans="1:6">
      <c r="F48" s="629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2B25-0B1F-4E7D-9AA8-645741900703}">
  <dimension ref="A1:M46"/>
  <sheetViews>
    <sheetView workbookViewId="0">
      <selection activeCell="I5" sqref="I5"/>
    </sheetView>
  </sheetViews>
  <sheetFormatPr defaultRowHeight="15"/>
  <cols>
    <col min="1" max="1" width="31.7109375" customWidth="1"/>
  </cols>
  <sheetData>
    <row r="1" spans="1:13">
      <c r="A1" s="23" t="s">
        <v>436</v>
      </c>
      <c r="B1" s="23"/>
      <c r="C1" s="23"/>
      <c r="D1" s="633" t="s">
        <v>465</v>
      </c>
      <c r="E1" s="632"/>
      <c r="F1" s="631" t="s">
        <v>466</v>
      </c>
      <c r="G1" s="630"/>
      <c r="H1" s="23"/>
      <c r="I1" s="23"/>
      <c r="J1" s="633" t="s">
        <v>465</v>
      </c>
      <c r="K1" s="632"/>
      <c r="L1" s="631" t="s">
        <v>466</v>
      </c>
      <c r="M1" s="630"/>
    </row>
    <row r="2" spans="1:13">
      <c r="A2" t="s">
        <v>437</v>
      </c>
      <c r="E2" s="637"/>
      <c r="G2" s="637"/>
      <c r="H2" t="s">
        <v>438</v>
      </c>
      <c r="I2" t="s">
        <v>439</v>
      </c>
      <c r="K2" s="637"/>
      <c r="M2" s="637"/>
    </row>
    <row r="3" spans="1:13">
      <c r="E3" s="637"/>
      <c r="G3" s="637"/>
      <c r="K3" s="637"/>
      <c r="M3" s="637"/>
    </row>
    <row r="4" spans="1:13">
      <c r="B4" t="s">
        <v>442</v>
      </c>
      <c r="C4" t="s">
        <v>443</v>
      </c>
      <c r="E4" s="637"/>
      <c r="G4" s="637"/>
      <c r="I4" t="s">
        <v>444</v>
      </c>
      <c r="J4" t="s">
        <v>389</v>
      </c>
      <c r="K4" s="637"/>
      <c r="M4" s="637"/>
    </row>
    <row r="5" spans="1:13">
      <c r="A5" t="s">
        <v>467</v>
      </c>
      <c r="B5" s="601">
        <f>'Track B.O.M.'!$C$52-'Track B.O.M.'!$F$24</f>
        <v>21</v>
      </c>
      <c r="C5">
        <f>'Track B.O.M.'!$F$24</f>
        <v>0</v>
      </c>
      <c r="D5" s="636">
        <v>0.1</v>
      </c>
      <c r="E5" s="635">
        <f t="shared" ref="E5:E10" si="0">SUM($B5:$C5)*D5</f>
        <v>2.1</v>
      </c>
      <c r="F5" s="559">
        <v>0.1</v>
      </c>
      <c r="G5" s="634">
        <f t="shared" ref="G5:G10" si="1">SUM($B5:$C5)*F5</f>
        <v>2.1</v>
      </c>
      <c r="H5" t="s">
        <v>171</v>
      </c>
      <c r="I5" s="602">
        <f>'[1]Hardware Box'!$E$5</f>
        <v>10</v>
      </c>
      <c r="J5">
        <v>0</v>
      </c>
      <c r="K5" s="637"/>
      <c r="M5" s="637"/>
    </row>
    <row r="6" spans="1:13">
      <c r="A6" t="s">
        <v>468</v>
      </c>
      <c r="B6" s="601">
        <f>'Track B.O.M.'!C53</f>
        <v>28</v>
      </c>
      <c r="D6" s="636">
        <v>0.1</v>
      </c>
      <c r="E6" s="635">
        <f t="shared" si="0"/>
        <v>2.8000000000000003</v>
      </c>
      <c r="F6" s="559">
        <v>0.1</v>
      </c>
      <c r="G6" s="634">
        <f t="shared" si="1"/>
        <v>2.8000000000000003</v>
      </c>
      <c r="H6" t="s">
        <v>174</v>
      </c>
      <c r="I6" s="602">
        <f>'[1]Hardware Box'!$E$6</f>
        <v>10</v>
      </c>
      <c r="J6">
        <v>0</v>
      </c>
      <c r="K6" s="637"/>
      <c r="M6" s="637"/>
    </row>
    <row r="7" spans="1:13">
      <c r="A7" t="s">
        <v>469</v>
      </c>
      <c r="B7" s="601">
        <f>SUM(B5:B6)</f>
        <v>49</v>
      </c>
      <c r="C7">
        <f>'Track B.O.M.'!$F$24</f>
        <v>0</v>
      </c>
      <c r="D7" s="636">
        <v>0.1</v>
      </c>
      <c r="E7" s="635">
        <f t="shared" si="0"/>
        <v>4.9000000000000004</v>
      </c>
      <c r="F7" s="559">
        <v>0.1</v>
      </c>
      <c r="G7" s="634">
        <f t="shared" si="1"/>
        <v>4.9000000000000004</v>
      </c>
      <c r="H7" t="s">
        <v>197</v>
      </c>
      <c r="I7" s="116"/>
      <c r="J7">
        <v>3</v>
      </c>
      <c r="K7" s="637"/>
      <c r="M7" s="637"/>
    </row>
    <row r="8" spans="1:13">
      <c r="A8" t="s">
        <v>470</v>
      </c>
      <c r="B8" s="601">
        <f>'Track B.O.M.'!C55</f>
        <v>42</v>
      </c>
      <c r="D8" s="636">
        <v>0.25</v>
      </c>
      <c r="E8" s="635">
        <f t="shared" si="0"/>
        <v>10.5</v>
      </c>
      <c r="F8" s="559">
        <v>0.25</v>
      </c>
      <c r="G8" s="634">
        <f t="shared" si="1"/>
        <v>10.5</v>
      </c>
      <c r="H8" t="s">
        <v>445</v>
      </c>
      <c r="I8" s="602" t="str">
        <f>'Input Data'!$D$7</f>
        <v>Vertical Lift</v>
      </c>
      <c r="K8" s="637"/>
      <c r="M8" s="637"/>
    </row>
    <row r="9" spans="1:13">
      <c r="A9" t="s">
        <v>446</v>
      </c>
      <c r="B9" s="601">
        <v>8</v>
      </c>
      <c r="D9" s="636">
        <v>0.1</v>
      </c>
      <c r="E9" s="635">
        <f t="shared" si="0"/>
        <v>0.8</v>
      </c>
      <c r="F9" s="559">
        <v>0.1</v>
      </c>
      <c r="G9" s="634">
        <f t="shared" si="1"/>
        <v>0.8</v>
      </c>
      <c r="H9" t="s">
        <v>447</v>
      </c>
      <c r="I9" s="602" t="str">
        <f>IF('Input Data'!$D$7="High Lift", 'Input Data'!$D$8, "NA")</f>
        <v>NA</v>
      </c>
      <c r="K9" s="637"/>
      <c r="M9" s="637"/>
    </row>
    <row r="10" spans="1:13">
      <c r="A10" t="s">
        <v>448</v>
      </c>
      <c r="B10" s="601">
        <f>2+'Input Data'!$D$14*2</f>
        <v>4</v>
      </c>
      <c r="D10" s="636">
        <v>0.31</v>
      </c>
      <c r="E10" s="635">
        <f t="shared" si="0"/>
        <v>1.24</v>
      </c>
      <c r="F10" s="559">
        <v>0.25</v>
      </c>
      <c r="G10" s="634">
        <f t="shared" si="1"/>
        <v>1</v>
      </c>
      <c r="K10" s="637"/>
      <c r="M10" s="637"/>
    </row>
    <row r="11" spans="1:13">
      <c r="A11" t="s">
        <v>449</v>
      </c>
      <c r="B11" t="s">
        <v>108</v>
      </c>
      <c r="C11">
        <v>1</v>
      </c>
      <c r="D11" s="636">
        <v>29.11</v>
      </c>
      <c r="E11" s="635">
        <f>C11*D11</f>
        <v>29.11</v>
      </c>
      <c r="F11" s="559">
        <v>15.02</v>
      </c>
      <c r="G11" s="634">
        <f>C11*F11</f>
        <v>15.02</v>
      </c>
      <c r="H11" t="s">
        <v>471</v>
      </c>
      <c r="I11" s="602">
        <f>'[1]Hardware Box'!$E11</f>
        <v>4</v>
      </c>
      <c r="J11" s="636">
        <v>2.35</v>
      </c>
      <c r="K11" s="635">
        <f t="shared" ref="K11:K33" si="2">I11*J11</f>
        <v>9.4</v>
      </c>
      <c r="L11" s="559">
        <v>1.26</v>
      </c>
      <c r="M11" s="634">
        <f t="shared" ref="M11:M33" si="3">I11*L11</f>
        <v>5.04</v>
      </c>
    </row>
    <row r="12" spans="1:13">
      <c r="A12" t="s">
        <v>472</v>
      </c>
      <c r="B12">
        <v>4.375</v>
      </c>
      <c r="C12">
        <v>6</v>
      </c>
      <c r="D12" s="636">
        <v>8.85</v>
      </c>
      <c r="E12" s="635">
        <f>C12*D12</f>
        <v>53.099999999999994</v>
      </c>
      <c r="F12" s="559">
        <v>18.440000000000001</v>
      </c>
      <c r="G12" s="634">
        <f>C12*F12</f>
        <v>110.64000000000001</v>
      </c>
      <c r="H12" t="s">
        <v>473</v>
      </c>
      <c r="I12" s="602">
        <f>'[1]Hardware Box'!$E12</f>
        <v>0</v>
      </c>
      <c r="J12" s="636">
        <v>2.72</v>
      </c>
      <c r="K12" s="635">
        <f t="shared" si="2"/>
        <v>0</v>
      </c>
      <c r="L12" s="559">
        <v>1.41</v>
      </c>
      <c r="M12" s="634">
        <f t="shared" si="3"/>
        <v>0</v>
      </c>
    </row>
    <row r="13" spans="1:13">
      <c r="A13" t="s">
        <v>474</v>
      </c>
      <c r="C13">
        <v>6</v>
      </c>
      <c r="D13" s="636">
        <v>8.85</v>
      </c>
      <c r="E13" s="635">
        <f>C13*D13</f>
        <v>53.099999999999994</v>
      </c>
      <c r="F13" s="559">
        <v>4.32</v>
      </c>
      <c r="G13" s="634">
        <f>C13*F13</f>
        <v>25.92</v>
      </c>
      <c r="H13" t="s">
        <v>475</v>
      </c>
      <c r="I13" s="602">
        <f>'[1]Hardware Box'!$E13</f>
        <v>2</v>
      </c>
      <c r="J13" s="636">
        <v>2.82</v>
      </c>
      <c r="K13" s="635">
        <f t="shared" si="2"/>
        <v>5.64</v>
      </c>
      <c r="L13" s="559">
        <v>1.46</v>
      </c>
      <c r="M13" s="634">
        <f t="shared" si="3"/>
        <v>2.92</v>
      </c>
    </row>
    <row r="14" spans="1:13">
      <c r="A14" t="s">
        <v>476</v>
      </c>
      <c r="D14" s="636">
        <v>17.47</v>
      </c>
      <c r="E14" s="637"/>
      <c r="G14" s="637"/>
      <c r="H14" t="s">
        <v>477</v>
      </c>
      <c r="I14" s="602">
        <f>'[1]Hardware Box'!$E14</f>
        <v>2</v>
      </c>
      <c r="J14" s="636">
        <v>2.9</v>
      </c>
      <c r="K14" s="635">
        <f t="shared" si="2"/>
        <v>5.8</v>
      </c>
      <c r="L14" s="559">
        <v>1.52</v>
      </c>
      <c r="M14" s="634">
        <f t="shared" si="3"/>
        <v>3.04</v>
      </c>
    </row>
    <row r="15" spans="1:13">
      <c r="A15" t="s">
        <v>478</v>
      </c>
      <c r="E15" s="637"/>
      <c r="G15" s="637"/>
      <c r="H15" t="s">
        <v>479</v>
      </c>
      <c r="I15" s="602">
        <f>'[1]Hardware Box'!$E15</f>
        <v>2</v>
      </c>
      <c r="J15" s="636">
        <v>3.04</v>
      </c>
      <c r="K15" s="635">
        <f t="shared" si="2"/>
        <v>6.08</v>
      </c>
      <c r="L15" s="559">
        <v>1.58</v>
      </c>
      <c r="M15" s="634">
        <f t="shared" si="3"/>
        <v>3.16</v>
      </c>
    </row>
    <row r="16" spans="1:13">
      <c r="A16" t="s">
        <v>452</v>
      </c>
      <c r="E16" s="637"/>
      <c r="G16" s="637"/>
      <c r="H16" t="s">
        <v>480</v>
      </c>
      <c r="I16" s="602">
        <f>'[1]Hardware Box'!$E16</f>
        <v>2</v>
      </c>
      <c r="J16" s="636">
        <v>3.24</v>
      </c>
      <c r="K16" s="635">
        <f t="shared" si="2"/>
        <v>6.48</v>
      </c>
      <c r="L16" s="559">
        <v>1.64</v>
      </c>
      <c r="M16" s="634">
        <f t="shared" si="3"/>
        <v>3.28</v>
      </c>
    </row>
    <row r="17" spans="1:13">
      <c r="A17" t="s">
        <v>453</v>
      </c>
      <c r="E17" s="637"/>
      <c r="G17" s="637"/>
      <c r="H17" t="s">
        <v>481</v>
      </c>
      <c r="I17" s="602">
        <f>'[1]Hardware Box'!$E17</f>
        <v>0</v>
      </c>
      <c r="J17" s="636">
        <v>3.07</v>
      </c>
      <c r="K17" s="635">
        <f t="shared" si="2"/>
        <v>0</v>
      </c>
      <c r="L17" s="559">
        <v>1.7</v>
      </c>
      <c r="M17" s="634">
        <f t="shared" si="3"/>
        <v>0</v>
      </c>
    </row>
    <row r="18" spans="1:13">
      <c r="A18" t="s">
        <v>106</v>
      </c>
      <c r="E18" s="637"/>
      <c r="G18" s="637"/>
      <c r="H18" t="s">
        <v>482</v>
      </c>
      <c r="I18" s="602">
        <f>'[1]Hardware Box'!$E18</f>
        <v>0</v>
      </c>
      <c r="J18" s="636">
        <v>3.82</v>
      </c>
      <c r="K18" s="635">
        <f t="shared" si="2"/>
        <v>0</v>
      </c>
      <c r="L18" s="559">
        <v>1.76</v>
      </c>
      <c r="M18" s="634">
        <f t="shared" si="3"/>
        <v>0</v>
      </c>
    </row>
    <row r="19" spans="1:13">
      <c r="A19" t="s">
        <v>454</v>
      </c>
      <c r="E19" s="637"/>
      <c r="G19" s="637"/>
      <c r="H19" t="s">
        <v>483</v>
      </c>
      <c r="I19" s="602">
        <f>'[1]Hardware Box'!$E19</f>
        <v>0</v>
      </c>
      <c r="J19" s="636">
        <v>4.12</v>
      </c>
      <c r="K19" s="635">
        <f t="shared" si="2"/>
        <v>0</v>
      </c>
      <c r="L19" s="559">
        <v>1.82</v>
      </c>
      <c r="M19" s="634">
        <f t="shared" si="3"/>
        <v>0</v>
      </c>
    </row>
    <row r="20" spans="1:13">
      <c r="A20" t="s">
        <v>455</v>
      </c>
      <c r="E20" s="637"/>
      <c r="G20" s="637"/>
      <c r="H20" t="s">
        <v>484</v>
      </c>
      <c r="I20" s="602">
        <f>'[1]Hardware Box'!$E20</f>
        <v>0</v>
      </c>
      <c r="J20" s="636">
        <v>4.4400000000000004</v>
      </c>
      <c r="K20" s="635">
        <f t="shared" si="2"/>
        <v>0</v>
      </c>
      <c r="L20" s="559">
        <v>8.11</v>
      </c>
      <c r="M20" s="634">
        <f t="shared" si="3"/>
        <v>0</v>
      </c>
    </row>
    <row r="21" spans="1:13">
      <c r="E21" s="637"/>
      <c r="G21" s="637"/>
      <c r="H21" t="s">
        <v>473</v>
      </c>
      <c r="I21" s="602">
        <f>'[1]Hardware Box'!$E21</f>
        <v>0</v>
      </c>
      <c r="J21" s="636">
        <v>4.93</v>
      </c>
      <c r="K21" s="635">
        <f t="shared" si="2"/>
        <v>0</v>
      </c>
      <c r="L21" s="559">
        <v>8.6999999999999993</v>
      </c>
      <c r="M21" s="634">
        <f t="shared" si="3"/>
        <v>0</v>
      </c>
    </row>
    <row r="22" spans="1:13">
      <c r="E22" s="637"/>
      <c r="G22" s="637"/>
      <c r="H22" t="s">
        <v>473</v>
      </c>
      <c r="I22" s="602">
        <f>'[1]Hardware Box'!$E22</f>
        <v>0</v>
      </c>
      <c r="J22" s="636">
        <v>4.68</v>
      </c>
      <c r="K22" s="635">
        <f t="shared" si="2"/>
        <v>0</v>
      </c>
      <c r="L22" s="559">
        <v>8.75</v>
      </c>
      <c r="M22" s="634">
        <f t="shared" si="3"/>
        <v>0</v>
      </c>
    </row>
    <row r="23" spans="1:13">
      <c r="E23" s="637"/>
      <c r="G23" s="637"/>
      <c r="H23" t="s">
        <v>473</v>
      </c>
      <c r="I23" s="602">
        <f>'[1]Hardware Box'!$E23</f>
        <v>0</v>
      </c>
      <c r="J23" s="636"/>
      <c r="K23" s="635">
        <f t="shared" si="2"/>
        <v>0</v>
      </c>
      <c r="L23" s="559"/>
      <c r="M23" s="634">
        <f t="shared" si="3"/>
        <v>0</v>
      </c>
    </row>
    <row r="24" spans="1:13">
      <c r="A24" t="s">
        <v>244</v>
      </c>
      <c r="B24" t="s">
        <v>473</v>
      </c>
      <c r="E24" s="637"/>
      <c r="G24" s="637"/>
      <c r="H24" t="s">
        <v>485</v>
      </c>
      <c r="I24" s="602">
        <f>'[1]Hardware Box'!$E24</f>
        <v>2</v>
      </c>
      <c r="J24" s="636">
        <v>3.05</v>
      </c>
      <c r="K24" s="635">
        <f t="shared" si="2"/>
        <v>6.1</v>
      </c>
      <c r="L24" s="559">
        <v>1.73</v>
      </c>
      <c r="M24" s="634">
        <f t="shared" si="3"/>
        <v>3.46</v>
      </c>
    </row>
    <row r="25" spans="1:13">
      <c r="A25" t="s">
        <v>244</v>
      </c>
      <c r="B25" t="s">
        <v>473</v>
      </c>
      <c r="E25" s="637"/>
      <c r="G25" s="637"/>
      <c r="H25" t="s">
        <v>486</v>
      </c>
      <c r="I25" s="602">
        <f>'[1]Hardware Box'!$E25</f>
        <v>2</v>
      </c>
      <c r="J25" s="636">
        <v>18.600000000000001</v>
      </c>
      <c r="K25" s="635">
        <f t="shared" si="2"/>
        <v>37.200000000000003</v>
      </c>
      <c r="L25" s="559">
        <v>10.74</v>
      </c>
      <c r="M25" s="634">
        <f t="shared" si="3"/>
        <v>21.48</v>
      </c>
    </row>
    <row r="26" spans="1:13">
      <c r="A26" t="s">
        <v>252</v>
      </c>
      <c r="B26" t="s">
        <v>473</v>
      </c>
      <c r="E26" s="637"/>
      <c r="G26" s="637"/>
      <c r="H26" t="s">
        <v>473</v>
      </c>
      <c r="I26" s="602">
        <f>'[1]Hardware Box'!$E26</f>
        <v>0</v>
      </c>
      <c r="J26" s="636"/>
      <c r="K26" s="635">
        <f t="shared" si="2"/>
        <v>0</v>
      </c>
      <c r="L26" s="559"/>
      <c r="M26" s="634">
        <f t="shared" si="3"/>
        <v>0</v>
      </c>
    </row>
    <row r="27" spans="1:13">
      <c r="A27" t="s">
        <v>256</v>
      </c>
      <c r="B27" t="s">
        <v>473</v>
      </c>
      <c r="E27" s="637"/>
      <c r="G27" s="637"/>
      <c r="H27" t="s">
        <v>473</v>
      </c>
      <c r="I27" s="602">
        <f>'[1]Hardware Box'!$E27</f>
        <v>0</v>
      </c>
      <c r="J27" s="636"/>
      <c r="K27" s="635">
        <f t="shared" si="2"/>
        <v>0</v>
      </c>
      <c r="L27" s="559"/>
      <c r="M27" s="634">
        <f t="shared" si="3"/>
        <v>0</v>
      </c>
    </row>
    <row r="28" spans="1:13">
      <c r="A28" t="s">
        <v>259</v>
      </c>
      <c r="B28" t="s">
        <v>473</v>
      </c>
      <c r="E28" s="637"/>
      <c r="G28" s="637"/>
      <c r="H28" t="s">
        <v>487</v>
      </c>
      <c r="I28" s="602">
        <f>'[1]Hardware Box'!$E28</f>
        <v>0</v>
      </c>
      <c r="J28" s="636">
        <v>3.47</v>
      </c>
      <c r="K28" s="635">
        <f t="shared" si="2"/>
        <v>0</v>
      </c>
      <c r="L28" s="559">
        <v>2.04</v>
      </c>
      <c r="M28" s="634">
        <f t="shared" si="3"/>
        <v>0</v>
      </c>
    </row>
    <row r="29" spans="1:13">
      <c r="A29" t="s">
        <v>263</v>
      </c>
      <c r="B29" t="s">
        <v>473</v>
      </c>
      <c r="E29" s="637"/>
      <c r="G29" s="637"/>
      <c r="H29" t="s">
        <v>488</v>
      </c>
      <c r="I29" s="602">
        <f>'[1]Hardware Box'!$E29</f>
        <v>8</v>
      </c>
      <c r="J29" s="636">
        <v>3.66</v>
      </c>
      <c r="K29" s="635">
        <f t="shared" si="2"/>
        <v>29.28</v>
      </c>
      <c r="L29" s="559">
        <v>1.82</v>
      </c>
      <c r="M29" s="634">
        <f t="shared" si="3"/>
        <v>14.56</v>
      </c>
    </row>
    <row r="30" spans="1:13">
      <c r="E30" s="637"/>
      <c r="G30" s="637"/>
      <c r="H30" t="s">
        <v>458</v>
      </c>
      <c r="I30" s="602">
        <f>'[1]Hardware Box'!$E30</f>
        <v>4</v>
      </c>
      <c r="J30" s="636">
        <v>3.47</v>
      </c>
      <c r="K30" s="635">
        <f t="shared" si="2"/>
        <v>13.88</v>
      </c>
      <c r="L30" s="559">
        <v>2.04</v>
      </c>
      <c r="M30" s="634">
        <f t="shared" si="3"/>
        <v>8.16</v>
      </c>
    </row>
    <row r="31" spans="1:13">
      <c r="A31" t="s">
        <v>184</v>
      </c>
      <c r="B31">
        <v>0.15625</v>
      </c>
      <c r="C31" t="s">
        <v>489</v>
      </c>
      <c r="E31" s="637"/>
      <c r="G31" s="637"/>
      <c r="H31" t="s">
        <v>222</v>
      </c>
      <c r="I31" s="602">
        <f>'[1]Hardware Box'!$E31</f>
        <v>1</v>
      </c>
      <c r="J31" s="636">
        <v>0.44</v>
      </c>
      <c r="K31" s="635">
        <f t="shared" si="2"/>
        <v>0.44</v>
      </c>
      <c r="L31" s="559">
        <v>0.44</v>
      </c>
      <c r="M31" s="634">
        <f t="shared" si="3"/>
        <v>0.44</v>
      </c>
    </row>
    <row r="32" spans="1:13">
      <c r="A32" t="s">
        <v>459</v>
      </c>
      <c r="C32">
        <v>144</v>
      </c>
      <c r="E32" s="637"/>
      <c r="G32" s="637"/>
      <c r="H32" t="s">
        <v>224</v>
      </c>
      <c r="I32" s="602">
        <f>'[1]Hardware Box'!$E32</f>
        <v>88</v>
      </c>
      <c r="J32" s="636">
        <v>0.1</v>
      </c>
      <c r="K32" s="635">
        <f t="shared" si="2"/>
        <v>8.8000000000000007</v>
      </c>
      <c r="L32" s="559">
        <v>0.1</v>
      </c>
      <c r="M32" s="634">
        <f t="shared" si="3"/>
        <v>8.8000000000000007</v>
      </c>
    </row>
    <row r="33" spans="1:13">
      <c r="A33" t="s">
        <v>460</v>
      </c>
      <c r="E33" s="637"/>
      <c r="G33" s="637"/>
      <c r="H33" t="s">
        <v>226</v>
      </c>
      <c r="I33" s="602">
        <f>'[1]Hardware Box'!$E33</f>
        <v>5</v>
      </c>
      <c r="J33" s="636">
        <v>0.25</v>
      </c>
      <c r="K33" s="635">
        <f t="shared" si="2"/>
        <v>1.25</v>
      </c>
      <c r="L33" s="559">
        <v>0.25</v>
      </c>
      <c r="M33" s="634">
        <f t="shared" si="3"/>
        <v>1.25</v>
      </c>
    </row>
    <row r="34" spans="1:13">
      <c r="A34" t="s">
        <v>15</v>
      </c>
      <c r="B34">
        <v>238</v>
      </c>
      <c r="E34" s="637"/>
      <c r="G34" s="637"/>
      <c r="H34" t="s">
        <v>461</v>
      </c>
      <c r="I34" s="602">
        <f>'[1]Hardware Box'!$E34</f>
        <v>0</v>
      </c>
      <c r="J34" s="636"/>
      <c r="K34" s="635"/>
      <c r="L34" s="559"/>
      <c r="M34" s="634"/>
    </row>
    <row r="35" spans="1:13">
      <c r="A35" t="s">
        <v>235</v>
      </c>
      <c r="B35">
        <v>0</v>
      </c>
      <c r="E35" s="637"/>
      <c r="G35" s="637"/>
      <c r="H35" t="s">
        <v>490</v>
      </c>
      <c r="I35" s="602">
        <f>'[1]Hardware Box'!$E35</f>
        <v>2</v>
      </c>
      <c r="J35" s="636">
        <v>1.76</v>
      </c>
      <c r="K35" s="635">
        <f t="shared" ref="K35:K43" si="4">I35*J35</f>
        <v>3.52</v>
      </c>
      <c r="L35" s="559">
        <v>0.46</v>
      </c>
      <c r="M35" s="634">
        <f t="shared" ref="M35:M43" si="5">I35*L35</f>
        <v>0.92</v>
      </c>
    </row>
    <row r="36" spans="1:13">
      <c r="A36" t="s">
        <v>240</v>
      </c>
      <c r="B36">
        <v>0</v>
      </c>
      <c r="E36" s="637"/>
      <c r="G36" s="637"/>
      <c r="H36" t="s">
        <v>491</v>
      </c>
      <c r="I36" s="602">
        <f>'[1]Hardware Box'!$E36</f>
        <v>2</v>
      </c>
      <c r="J36" s="636">
        <f>360/200</f>
        <v>1.8</v>
      </c>
      <c r="K36" s="635">
        <f t="shared" si="4"/>
        <v>3.6</v>
      </c>
      <c r="L36" s="559">
        <v>0.49</v>
      </c>
      <c r="M36" s="634">
        <f t="shared" si="5"/>
        <v>0.98</v>
      </c>
    </row>
    <row r="37" spans="1:13">
      <c r="A37" t="s">
        <v>245</v>
      </c>
      <c r="B37">
        <v>22</v>
      </c>
      <c r="E37" s="637"/>
      <c r="G37" s="637"/>
      <c r="H37" t="s">
        <v>492</v>
      </c>
      <c r="I37" s="602">
        <f>'[1]Hardware Box'!$E37</f>
        <v>2</v>
      </c>
      <c r="J37" s="636">
        <f>365.71/200</f>
        <v>1.8285499999999999</v>
      </c>
      <c r="K37" s="635">
        <f t="shared" si="4"/>
        <v>3.6570999999999998</v>
      </c>
      <c r="L37" s="559">
        <v>0.51</v>
      </c>
      <c r="M37" s="634">
        <f t="shared" si="5"/>
        <v>1.02</v>
      </c>
    </row>
    <row r="38" spans="1:13">
      <c r="A38" t="s">
        <v>253</v>
      </c>
      <c r="B38">
        <v>0</v>
      </c>
      <c r="E38" s="637"/>
      <c r="G38" s="637"/>
      <c r="H38" t="s">
        <v>493</v>
      </c>
      <c r="I38" s="602">
        <f>'[1]Hardware Box'!$E38</f>
        <v>2</v>
      </c>
      <c r="J38" s="636">
        <v>1.88</v>
      </c>
      <c r="K38" s="635">
        <f t="shared" si="4"/>
        <v>3.76</v>
      </c>
      <c r="L38" s="559">
        <v>0.53</v>
      </c>
      <c r="M38" s="634">
        <f t="shared" si="5"/>
        <v>1.06</v>
      </c>
    </row>
    <row r="39" spans="1:13">
      <c r="A39" t="s">
        <v>257</v>
      </c>
      <c r="B39">
        <v>0</v>
      </c>
      <c r="E39" s="637"/>
      <c r="G39" s="637"/>
      <c r="H39" t="s">
        <v>473</v>
      </c>
      <c r="I39" s="602">
        <f>'[1]Hardware Box'!$E39</f>
        <v>0</v>
      </c>
      <c r="J39" s="636">
        <v>1.93</v>
      </c>
      <c r="K39" s="635">
        <f t="shared" si="4"/>
        <v>0</v>
      </c>
      <c r="L39" s="559">
        <v>0.55000000000000004</v>
      </c>
      <c r="M39" s="634">
        <f t="shared" si="5"/>
        <v>0</v>
      </c>
    </row>
    <row r="40" spans="1:13">
      <c r="A40" t="s">
        <v>267</v>
      </c>
      <c r="B40">
        <v>0</v>
      </c>
      <c r="E40" s="637"/>
      <c r="G40" s="637"/>
      <c r="H40" t="s">
        <v>473</v>
      </c>
      <c r="I40" s="602">
        <f>'[1]Hardware Box'!$E40</f>
        <v>0</v>
      </c>
      <c r="J40" s="636">
        <v>1.99</v>
      </c>
      <c r="K40" s="635">
        <f t="shared" si="4"/>
        <v>0</v>
      </c>
      <c r="L40" s="559">
        <v>0.56999999999999995</v>
      </c>
      <c r="M40" s="634">
        <f t="shared" si="5"/>
        <v>0</v>
      </c>
    </row>
    <row r="41" spans="1:13">
      <c r="A41" t="s">
        <v>272</v>
      </c>
      <c r="B41">
        <v>0</v>
      </c>
      <c r="E41" s="637"/>
      <c r="G41" s="637"/>
      <c r="H41" t="s">
        <v>473</v>
      </c>
      <c r="I41" s="602">
        <f>'[1]Hardware Box'!$E41</f>
        <v>0</v>
      </c>
      <c r="J41" s="636">
        <v>3.13</v>
      </c>
      <c r="K41" s="635">
        <f t="shared" si="4"/>
        <v>0</v>
      </c>
      <c r="L41" s="559">
        <v>0.6</v>
      </c>
      <c r="M41" s="634">
        <f t="shared" si="5"/>
        <v>0</v>
      </c>
    </row>
    <row r="42" spans="1:13">
      <c r="A42" t="s">
        <v>276</v>
      </c>
      <c r="B42">
        <v>0</v>
      </c>
      <c r="E42" s="637"/>
      <c r="G42" s="637"/>
      <c r="H42" t="s">
        <v>473</v>
      </c>
      <c r="I42" s="602">
        <f>'[1]Hardware Box'!$E42</f>
        <v>0</v>
      </c>
      <c r="J42" s="636">
        <v>3.2</v>
      </c>
      <c r="K42" s="635">
        <f t="shared" si="4"/>
        <v>0</v>
      </c>
      <c r="L42" s="559">
        <v>0.65</v>
      </c>
      <c r="M42" s="634">
        <f t="shared" si="5"/>
        <v>0</v>
      </c>
    </row>
    <row r="43" spans="1:13">
      <c r="A43" t="s">
        <v>220</v>
      </c>
      <c r="B43">
        <v>0</v>
      </c>
      <c r="E43" s="637"/>
      <c r="G43" s="637"/>
      <c r="H43" t="s">
        <v>494</v>
      </c>
      <c r="I43" s="602">
        <f>'[1]Hardware Box'!$E43</f>
        <v>2</v>
      </c>
      <c r="J43" s="636">
        <v>4.51</v>
      </c>
      <c r="K43" s="635">
        <f t="shared" si="4"/>
        <v>9.02</v>
      </c>
      <c r="L43" s="559">
        <v>0.7</v>
      </c>
      <c r="M43" s="634">
        <f t="shared" si="5"/>
        <v>1.4</v>
      </c>
    </row>
    <row r="44" spans="1:13">
      <c r="E44" s="637"/>
      <c r="G44" s="637"/>
      <c r="H44" t="s">
        <v>462</v>
      </c>
      <c r="J44" s="636"/>
      <c r="K44" s="635"/>
      <c r="L44" s="559"/>
      <c r="M44" s="634"/>
    </row>
    <row r="45" spans="1:13">
      <c r="A45" t="s">
        <v>463</v>
      </c>
      <c r="B45">
        <v>238</v>
      </c>
      <c r="C45" t="s">
        <v>464</v>
      </c>
      <c r="E45" s="637"/>
      <c r="G45" s="637"/>
      <c r="J45" s="636"/>
      <c r="K45" s="635"/>
      <c r="L45" s="559"/>
      <c r="M45" s="634"/>
    </row>
    <row r="46" spans="1:13">
      <c r="D46" s="636"/>
      <c r="E46" s="635"/>
      <c r="F46" s="559"/>
      <c r="G46" s="634"/>
      <c r="H46" s="23"/>
      <c r="I46" s="23" t="s">
        <v>152</v>
      </c>
      <c r="J46" s="633"/>
      <c r="K46" s="632">
        <f>SUM(K11:K43)+SUM(E5:E13)</f>
        <v>311.55709999999999</v>
      </c>
      <c r="L46" s="631"/>
      <c r="M46" s="630">
        <f>SUM(M11:M43)+SUM(G5:G13)</f>
        <v>254.65000000000003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6A5E-79EF-477E-9F7A-0DCFB92CF562}">
  <dimension ref="A1:F14"/>
  <sheetViews>
    <sheetView zoomScaleNormal="100" workbookViewId="0">
      <selection activeCell="L15" sqref="L15"/>
    </sheetView>
  </sheetViews>
  <sheetFormatPr defaultRowHeight="15"/>
  <cols>
    <col min="1" max="1" width="21.85546875" bestFit="1" customWidth="1"/>
    <col min="4" max="4" width="10.42578125" customWidth="1"/>
    <col min="5" max="5" width="21.5703125" bestFit="1" customWidth="1"/>
    <col min="6" max="6" width="11.28515625" bestFit="1" customWidth="1"/>
  </cols>
  <sheetData>
    <row r="1" spans="1:6">
      <c r="A1" s="723" t="s">
        <v>495</v>
      </c>
      <c r="B1" s="724"/>
      <c r="C1" s="724"/>
      <c r="D1" s="724"/>
      <c r="E1" s="724"/>
      <c r="F1" s="725"/>
    </row>
    <row r="2" spans="1:6">
      <c r="A2" s="593" t="s">
        <v>437</v>
      </c>
      <c r="B2" s="594"/>
      <c r="D2" s="593" t="s">
        <v>438</v>
      </c>
      <c r="E2" s="648" t="s">
        <v>439</v>
      </c>
    </row>
    <row r="3" spans="1:6">
      <c r="A3" s="596" t="str">
        <f>'[1]Hardware Box'!A3</f>
        <v>Sample</v>
      </c>
      <c r="B3" s="597"/>
      <c r="C3" s="23"/>
      <c r="D3" s="598">
        <f>'[1]Hardware Box'!D3</f>
        <v>9999</v>
      </c>
      <c r="E3" s="647" t="str">
        <f>'[1]Hardware Box'!E3</f>
        <v>1/1</v>
      </c>
    </row>
    <row r="5" spans="1:6">
      <c r="A5" s="646" t="s">
        <v>496</v>
      </c>
      <c r="B5" s="645">
        <f>'Input Data'!$D$8</f>
        <v>45</v>
      </c>
    </row>
    <row r="6" spans="1:6">
      <c r="A6" s="519" t="s">
        <v>174</v>
      </c>
      <c r="B6" s="644">
        <f>'Input Data'!$D$5</f>
        <v>10</v>
      </c>
      <c r="C6" s="643">
        <f>'Input Data'!$E$5</f>
        <v>0</v>
      </c>
      <c r="E6" s="641" t="s">
        <v>497</v>
      </c>
      <c r="F6" s="640"/>
    </row>
    <row r="7" spans="1:6">
      <c r="A7" s="540" t="s">
        <v>498</v>
      </c>
      <c r="B7" s="642">
        <f>'Track B.O.M.'!$E$67</f>
        <v>2.625</v>
      </c>
      <c r="C7" s="639"/>
      <c r="E7" s="540" t="s">
        <v>499</v>
      </c>
      <c r="F7" s="639">
        <f>IF(ROUNDDOWN(1+B9/24,0)&gt;2,ROUNDDOWN(1+B9/24,0),2)</f>
        <v>7</v>
      </c>
    </row>
    <row r="8" spans="1:6">
      <c r="A8" s="540" t="s">
        <v>500</v>
      </c>
      <c r="B8" s="642">
        <f>'Track B.O.M.'!$F$72</f>
        <v>8.7916666666666679</v>
      </c>
      <c r="C8" s="639"/>
      <c r="E8" s="540"/>
      <c r="F8" s="639"/>
    </row>
    <row r="9" spans="1:6">
      <c r="A9" s="540" t="s">
        <v>501</v>
      </c>
      <c r="B9" s="642">
        <f>'Track B.O.M.'!$E$70</f>
        <v>148</v>
      </c>
      <c r="C9" s="639"/>
      <c r="E9" s="540" t="s">
        <v>502</v>
      </c>
      <c r="F9" s="639" t="s">
        <v>503</v>
      </c>
    </row>
    <row r="10" spans="1:6">
      <c r="A10" s="540" t="s">
        <v>197</v>
      </c>
      <c r="B10" s="642">
        <f>'[1]Hardware Box'!F7</f>
        <v>3</v>
      </c>
      <c r="C10" s="639"/>
      <c r="E10" s="540"/>
      <c r="F10" s="639"/>
    </row>
    <row r="11" spans="1:6" ht="44.25" customHeight="1">
      <c r="A11" s="517" t="s">
        <v>504</v>
      </c>
      <c r="B11" s="726" t="s">
        <v>505</v>
      </c>
      <c r="C11" s="727"/>
      <c r="E11" s="540"/>
      <c r="F11" s="639">
        <f>ROUNDDOWN(2.5+B7,0)</f>
        <v>5</v>
      </c>
    </row>
    <row r="12" spans="1:6">
      <c r="E12" s="540"/>
      <c r="F12" s="639">
        <f>F11+1</f>
        <v>6</v>
      </c>
    </row>
    <row r="13" spans="1:6">
      <c r="A13" s="641" t="s">
        <v>506</v>
      </c>
      <c r="B13" s="109"/>
      <c r="C13" s="640"/>
      <c r="E13" s="540"/>
      <c r="F13" s="639">
        <f>IF(F$7&gt;2, F12+1,"")</f>
        <v>7</v>
      </c>
    </row>
    <row r="14" spans="1:6">
      <c r="A14" s="638">
        <f>B8-B7</f>
        <v>6.1666666666666679</v>
      </c>
      <c r="B14" s="31"/>
      <c r="C14" s="518"/>
      <c r="E14" s="517"/>
      <c r="F14" s="518">
        <f>IF(F$7&gt;3, F13+1,"")</f>
        <v>8</v>
      </c>
    </row>
  </sheetData>
  <mergeCells count="2">
    <mergeCell ref="A1:F1"/>
    <mergeCell ref="B11:C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64"/>
  <sheetViews>
    <sheetView topLeftCell="A14" workbookViewId="0">
      <selection activeCell="B7" sqref="B7"/>
    </sheetView>
  </sheetViews>
  <sheetFormatPr defaultRowHeight="15"/>
  <cols>
    <col min="1" max="1" width="27.5703125" customWidth="1"/>
    <col min="3" max="3" width="14.85546875" customWidth="1"/>
    <col min="4" max="4" width="11.85546875" style="25" customWidth="1"/>
    <col min="5" max="5" width="9.85546875" style="25" customWidth="1"/>
    <col min="7" max="7" width="12.7109375" style="25" customWidth="1"/>
    <col min="8" max="8" width="17.28515625" customWidth="1"/>
    <col min="9" max="9" width="12.5703125" customWidth="1"/>
  </cols>
  <sheetData>
    <row r="2" spans="1:13">
      <c r="D2" s="671" t="s">
        <v>98</v>
      </c>
      <c r="E2" s="672"/>
      <c r="F2" s="672"/>
      <c r="G2" s="672"/>
      <c r="H2" s="673"/>
    </row>
    <row r="3" spans="1:13" ht="30">
      <c r="A3" s="132"/>
      <c r="B3" s="213" t="s">
        <v>507</v>
      </c>
      <c r="C3" s="213" t="s">
        <v>508</v>
      </c>
      <c r="D3" s="98" t="s">
        <v>99</v>
      </c>
      <c r="E3" s="97" t="s">
        <v>100</v>
      </c>
      <c r="F3" s="98" t="s">
        <v>101</v>
      </c>
      <c r="G3" s="97" t="s">
        <v>102</v>
      </c>
      <c r="H3" s="98" t="s">
        <v>103</v>
      </c>
    </row>
    <row r="4" spans="1:13">
      <c r="A4" s="108" t="s">
        <v>35</v>
      </c>
      <c r="B4" s="73">
        <v>6</v>
      </c>
      <c r="C4" s="73">
        <v>3.75</v>
      </c>
      <c r="D4" s="99" t="s">
        <v>104</v>
      </c>
      <c r="E4" s="99">
        <v>96</v>
      </c>
      <c r="F4" s="99">
        <v>1.64</v>
      </c>
      <c r="G4" s="99">
        <v>265</v>
      </c>
      <c r="H4" s="98" t="s">
        <v>105</v>
      </c>
      <c r="L4" s="73">
        <v>6</v>
      </c>
      <c r="M4" s="73">
        <v>3.75</v>
      </c>
    </row>
    <row r="5" spans="1:13">
      <c r="A5" s="108" t="s">
        <v>36</v>
      </c>
      <c r="B5" s="73">
        <v>0.34300000000000003</v>
      </c>
      <c r="C5" s="78">
        <v>0.25</v>
      </c>
      <c r="D5" s="99" t="s">
        <v>107</v>
      </c>
      <c r="E5" s="99">
        <v>144</v>
      </c>
      <c r="F5" s="99">
        <v>2.63</v>
      </c>
      <c r="G5" s="99">
        <v>375</v>
      </c>
      <c r="H5" s="98" t="s">
        <v>105</v>
      </c>
      <c r="L5" s="73">
        <v>0.31900000000000001</v>
      </c>
      <c r="M5" s="78">
        <v>0.25</v>
      </c>
    </row>
    <row r="6" spans="1:13">
      <c r="A6" s="108" t="s">
        <v>106</v>
      </c>
      <c r="B6" s="394">
        <v>77</v>
      </c>
      <c r="C6" s="394">
        <v>34.5</v>
      </c>
      <c r="D6" s="99" t="s">
        <v>108</v>
      </c>
      <c r="E6" s="99">
        <v>216</v>
      </c>
      <c r="F6" s="99">
        <v>3.62</v>
      </c>
      <c r="G6" s="99">
        <v>750</v>
      </c>
      <c r="H6" s="98" t="s">
        <v>109</v>
      </c>
      <c r="L6" s="394">
        <v>37.5</v>
      </c>
      <c r="M6" s="394">
        <v>38.5</v>
      </c>
    </row>
    <row r="7" spans="1:13">
      <c r="A7" s="108" t="s">
        <v>68</v>
      </c>
      <c r="B7" s="11">
        <v>14</v>
      </c>
      <c r="D7" s="99" t="s">
        <v>111</v>
      </c>
      <c r="E7" s="99">
        <v>384</v>
      </c>
      <c r="F7" s="99">
        <v>5.26</v>
      </c>
      <c r="G7" s="99">
        <v>1100</v>
      </c>
      <c r="H7" s="93" t="s">
        <v>112</v>
      </c>
      <c r="L7" s="11">
        <v>14.7</v>
      </c>
    </row>
    <row r="8" spans="1:13">
      <c r="A8" s="108" t="s">
        <v>110</v>
      </c>
      <c r="B8" s="11">
        <v>2</v>
      </c>
      <c r="F8" s="25"/>
      <c r="L8" s="11">
        <v>2</v>
      </c>
    </row>
    <row r="9" spans="1:13">
      <c r="A9" s="108" t="s">
        <v>113</v>
      </c>
      <c r="B9" s="387">
        <v>6</v>
      </c>
      <c r="F9" s="25"/>
    </row>
    <row r="10" spans="1:13">
      <c r="A10" s="108" t="s">
        <v>509</v>
      </c>
      <c r="B10" s="73">
        <v>4.29</v>
      </c>
      <c r="D10" s="671" t="s">
        <v>116</v>
      </c>
      <c r="E10" s="672"/>
      <c r="F10" s="672"/>
      <c r="G10" s="672"/>
      <c r="H10" s="672"/>
      <c r="I10" s="672"/>
      <c r="J10" s="673"/>
    </row>
    <row r="11" spans="1:13" ht="30">
      <c r="A11" s="108" t="s">
        <v>510</v>
      </c>
      <c r="B11" s="73">
        <v>192</v>
      </c>
      <c r="D11" s="369" t="s">
        <v>99</v>
      </c>
      <c r="E11" s="370" t="s">
        <v>117</v>
      </c>
      <c r="F11" s="369" t="s">
        <v>101</v>
      </c>
      <c r="G11" s="370" t="s">
        <v>102</v>
      </c>
      <c r="H11" s="370" t="s">
        <v>118</v>
      </c>
      <c r="I11" s="370" t="s">
        <v>100</v>
      </c>
      <c r="J11" s="97" t="s">
        <v>103</v>
      </c>
    </row>
    <row r="12" spans="1:13">
      <c r="D12" s="99" t="s">
        <v>120</v>
      </c>
      <c r="E12" s="99">
        <v>54</v>
      </c>
      <c r="F12" s="99">
        <v>3.03</v>
      </c>
      <c r="G12" s="99">
        <v>275</v>
      </c>
      <c r="H12" s="158">
        <v>121</v>
      </c>
      <c r="I12" s="99">
        <v>174</v>
      </c>
      <c r="J12" s="99" t="s">
        <v>109</v>
      </c>
    </row>
    <row r="13" spans="1:13">
      <c r="A13" s="114" t="s">
        <v>119</v>
      </c>
      <c r="B13" s="394">
        <f>(B5*B7+3+B6)*B8+(B8-1)*B9+B10*(2+'Input Data'!E18)</f>
        <v>184.18400000000003</v>
      </c>
      <c r="C13" s="83"/>
      <c r="D13" s="99" t="s">
        <v>121</v>
      </c>
      <c r="E13" s="99">
        <v>54</v>
      </c>
      <c r="F13" s="99">
        <v>3.66</v>
      </c>
      <c r="G13" s="99">
        <v>500</v>
      </c>
      <c r="H13" s="158">
        <v>179</v>
      </c>
      <c r="I13" s="99">
        <v>234</v>
      </c>
      <c r="J13" s="99" t="s">
        <v>109</v>
      </c>
    </row>
    <row r="14" spans="1:13">
      <c r="A14" s="404" t="s">
        <v>511</v>
      </c>
      <c r="D14" s="99" t="s">
        <v>123</v>
      </c>
      <c r="E14" s="99">
        <v>118</v>
      </c>
      <c r="F14" s="99">
        <v>3.71</v>
      </c>
      <c r="G14" s="99">
        <v>500</v>
      </c>
      <c r="H14" s="158">
        <v>145</v>
      </c>
      <c r="I14" s="99">
        <v>260</v>
      </c>
      <c r="J14" s="99" t="s">
        <v>124</v>
      </c>
    </row>
    <row r="15" spans="1:13">
      <c r="A15" s="114" t="s">
        <v>512</v>
      </c>
      <c r="B15" s="73">
        <f>B11-6</f>
        <v>186</v>
      </c>
      <c r="C15" s="23" t="str">
        <f>IF(B13&lt;B15,"Ok","Try again")</f>
        <v>Ok</v>
      </c>
      <c r="D15" s="99" t="s">
        <v>126</v>
      </c>
      <c r="E15" s="99">
        <v>164</v>
      </c>
      <c r="F15" s="99">
        <v>6.09</v>
      </c>
      <c r="G15" s="99">
        <v>800</v>
      </c>
      <c r="H15" s="158">
        <v>229</v>
      </c>
      <c r="I15" s="99">
        <v>393</v>
      </c>
      <c r="J15" s="94" t="s">
        <v>127</v>
      </c>
    </row>
    <row r="16" spans="1:13">
      <c r="A16" s="114" t="s">
        <v>513</v>
      </c>
      <c r="B16" s="394">
        <f>(B11-B13)/B8</f>
        <v>3.907999999999987</v>
      </c>
      <c r="C16" s="113" t="str">
        <f>IF(B16&lt;3,"Less than 3''","")</f>
        <v/>
      </c>
      <c r="D16" s="99" t="s">
        <v>129</v>
      </c>
      <c r="E16" s="99">
        <v>119</v>
      </c>
      <c r="F16" s="99">
        <v>5.22</v>
      </c>
      <c r="G16" s="99">
        <v>1100</v>
      </c>
      <c r="H16" s="158">
        <v>266</v>
      </c>
      <c r="I16" s="99">
        <v>384</v>
      </c>
      <c r="J16" s="94" t="s">
        <v>127</v>
      </c>
    </row>
    <row r="17" spans="1:9">
      <c r="C17" s="83"/>
      <c r="D17" s="100"/>
      <c r="E17" s="100"/>
      <c r="F17" s="100"/>
      <c r="H17" s="371" t="s">
        <v>130</v>
      </c>
      <c r="I17" s="11">
        <f>'Input Data'!D8</f>
        <v>45</v>
      </c>
    </row>
    <row r="18" spans="1:9">
      <c r="A18" t="s">
        <v>128</v>
      </c>
      <c r="B18" s="386">
        <f>B6+B5*B7-2*B5</f>
        <v>81.116</v>
      </c>
      <c r="F18" s="25"/>
      <c r="H18" s="373" t="s">
        <v>131</v>
      </c>
      <c r="I18" s="11">
        <f>'Input Data'!F5</f>
        <v>120</v>
      </c>
    </row>
    <row r="19" spans="1:9">
      <c r="A19" t="s">
        <v>514</v>
      </c>
      <c r="B19" s="401">
        <v>3</v>
      </c>
      <c r="F19" s="25"/>
      <c r="G19" s="158"/>
      <c r="H19" s="371" t="s">
        <v>118</v>
      </c>
      <c r="I19" s="11">
        <f>SUMIFS(H12:H16,D12:D16,'Input Data'!D9)</f>
        <v>0</v>
      </c>
    </row>
    <row r="20" spans="1:9">
      <c r="A20" t="s">
        <v>515</v>
      </c>
      <c r="B20" s="386">
        <f>B18+B19</f>
        <v>84.116</v>
      </c>
      <c r="C20" t="s">
        <v>516</v>
      </c>
      <c r="E20" s="374"/>
      <c r="F20" s="375"/>
      <c r="G20" s="375"/>
      <c r="H20" s="376" t="s">
        <v>132</v>
      </c>
      <c r="I20" s="11" t="str">
        <f>IF((I18-I17)&lt;I19,"Yes (Ok)","No")</f>
        <v>No</v>
      </c>
    </row>
    <row r="21" spans="1:9">
      <c r="A21" s="215"/>
      <c r="B21" s="401"/>
      <c r="F21" s="25"/>
    </row>
    <row r="22" spans="1:9">
      <c r="A22" s="445" t="str">
        <f>CONCATENATE("Total ",B8," Spring",IF(B8=1,"","(s)")," Weight")</f>
        <v>Total 2 Spring(s) Weight</v>
      </c>
      <c r="B22" s="446">
        <f>H64</f>
        <v>282.7</v>
      </c>
      <c r="C22" t="s">
        <v>229</v>
      </c>
      <c r="D22" s="671" t="s">
        <v>133</v>
      </c>
      <c r="E22" s="672"/>
      <c r="F22" s="672"/>
      <c r="G22" s="672"/>
      <c r="H22" s="673"/>
    </row>
    <row r="23" spans="1:9" ht="30">
      <c r="B23" s="83">
        <f>B22/B8</f>
        <v>141.35</v>
      </c>
      <c r="D23" s="98" t="s">
        <v>99</v>
      </c>
      <c r="E23" s="97" t="s">
        <v>100</v>
      </c>
      <c r="F23" s="98" t="s">
        <v>101</v>
      </c>
      <c r="G23" s="97" t="s">
        <v>102</v>
      </c>
      <c r="H23" s="98" t="s">
        <v>103</v>
      </c>
    </row>
    <row r="24" spans="1:9">
      <c r="B24" s="83"/>
      <c r="D24" s="99" t="s">
        <v>135</v>
      </c>
      <c r="E24" s="99">
        <v>132</v>
      </c>
      <c r="F24" s="99">
        <v>3.33</v>
      </c>
      <c r="G24" s="99">
        <v>425</v>
      </c>
      <c r="H24" s="98" t="s">
        <v>124</v>
      </c>
    </row>
    <row r="25" spans="1:9">
      <c r="A25" s="215" t="s">
        <v>134</v>
      </c>
      <c r="B25" s="78">
        <v>144</v>
      </c>
      <c r="D25" s="99" t="s">
        <v>137</v>
      </c>
      <c r="E25" s="99">
        <v>216</v>
      </c>
      <c r="F25" s="99">
        <v>4.29</v>
      </c>
      <c r="G25" s="99">
        <v>660</v>
      </c>
      <c r="H25" s="98" t="s">
        <v>138</v>
      </c>
    </row>
    <row r="26" spans="1:9">
      <c r="A26" s="215" t="s">
        <v>136</v>
      </c>
      <c r="B26" s="73">
        <f>B6</f>
        <v>77</v>
      </c>
      <c r="D26" s="99" t="s">
        <v>140</v>
      </c>
      <c r="E26" s="99">
        <v>336</v>
      </c>
      <c r="F26" s="99">
        <v>6.75</v>
      </c>
      <c r="G26" s="99">
        <v>1100</v>
      </c>
      <c r="H26" s="93" t="s">
        <v>141</v>
      </c>
    </row>
    <row r="27" spans="1:9">
      <c r="A27" s="215" t="s">
        <v>139</v>
      </c>
      <c r="B27" s="11">
        <f>ROUNDDOWN(B25/B26,0)</f>
        <v>1</v>
      </c>
      <c r="D27" s="95" t="s">
        <v>143</v>
      </c>
    </row>
    <row r="28" spans="1:9">
      <c r="A28" s="215" t="s">
        <v>517</v>
      </c>
      <c r="B28" s="73">
        <f>B25-B27*B26</f>
        <v>67</v>
      </c>
      <c r="C28" s="25"/>
      <c r="F28" s="25"/>
      <c r="I28" s="215"/>
    </row>
    <row r="29" spans="1:9">
      <c r="A29" s="215" t="s">
        <v>144</v>
      </c>
      <c r="B29" s="372">
        <v>8</v>
      </c>
      <c r="C29" s="25"/>
      <c r="D29" s="153" t="s">
        <v>35</v>
      </c>
      <c r="E29" s="153" t="s">
        <v>36</v>
      </c>
      <c r="F29" s="153" t="s">
        <v>518</v>
      </c>
      <c r="G29" s="443" t="s">
        <v>519</v>
      </c>
      <c r="H29" s="443" t="s">
        <v>520</v>
      </c>
      <c r="I29" s="215"/>
    </row>
    <row r="30" spans="1:9">
      <c r="A30" s="215" t="s">
        <v>145</v>
      </c>
      <c r="B30" s="11">
        <f>ROUNDUP(B29/B27,0)</f>
        <v>8</v>
      </c>
      <c r="C30" s="25"/>
      <c r="D30" s="98">
        <v>2</v>
      </c>
      <c r="E30" s="427">
        <v>0.218</v>
      </c>
      <c r="F30" s="397">
        <v>0.33889999999999998</v>
      </c>
      <c r="G30" s="442" t="str">
        <f t="shared" ref="G30:G45" si="0">IF(AND(D30=$B$4,E30=$B$5),ROUND(F30*$B$6,2),IF(AND(D30=$C$4,E30=$C$5),ROUND(F30*$C$6,2),""))</f>
        <v/>
      </c>
      <c r="H30" s="444" t="str">
        <f t="shared" ref="H30:H45" si="1">IF(G30="","",G30*$B$8)</f>
        <v/>
      </c>
      <c r="I30" s="215"/>
    </row>
    <row r="31" spans="1:9">
      <c r="C31" s="25"/>
      <c r="D31" s="98">
        <v>2</v>
      </c>
      <c r="E31" s="427">
        <v>0.22500000000000001</v>
      </c>
      <c r="F31" s="397">
        <v>0.35010000000000002</v>
      </c>
      <c r="G31" s="442" t="str">
        <f t="shared" si="0"/>
        <v/>
      </c>
      <c r="H31" s="444" t="str">
        <f t="shared" si="1"/>
        <v/>
      </c>
      <c r="I31" s="215"/>
    </row>
    <row r="32" spans="1:9">
      <c r="B32" s="83"/>
      <c r="C32" s="25"/>
      <c r="D32" s="98">
        <v>2</v>
      </c>
      <c r="E32" s="427">
        <v>0.23400000000000001</v>
      </c>
      <c r="F32" s="397">
        <v>0.36570000000000003</v>
      </c>
      <c r="G32" s="442" t="str">
        <f t="shared" si="0"/>
        <v/>
      </c>
      <c r="H32" s="444" t="str">
        <f t="shared" si="1"/>
        <v/>
      </c>
      <c r="I32" s="215"/>
    </row>
    <row r="33" spans="1:11">
      <c r="A33" s="215" t="s">
        <v>521</v>
      </c>
      <c r="B33" s="83">
        <f>B5*B7+B6+3</f>
        <v>84.802000000000007</v>
      </c>
      <c r="C33" s="25"/>
      <c r="D33" s="98">
        <v>2</v>
      </c>
      <c r="E33" s="427">
        <v>0.24299999999999999</v>
      </c>
      <c r="F33" s="397">
        <v>0.38179999999999997</v>
      </c>
      <c r="G33" s="442" t="str">
        <f t="shared" si="0"/>
        <v/>
      </c>
      <c r="H33" s="444" t="str">
        <f t="shared" si="1"/>
        <v/>
      </c>
      <c r="I33" s="215"/>
    </row>
    <row r="34" spans="1:11">
      <c r="B34" s="83"/>
      <c r="C34" s="25"/>
      <c r="D34" s="98">
        <v>2</v>
      </c>
      <c r="E34" s="427">
        <v>0.25</v>
      </c>
      <c r="F34" s="397">
        <v>0.39279999999999998</v>
      </c>
      <c r="G34" s="442" t="str">
        <f t="shared" si="0"/>
        <v/>
      </c>
      <c r="H34" s="444" t="str">
        <f t="shared" si="1"/>
        <v/>
      </c>
      <c r="I34" s="215"/>
    </row>
    <row r="35" spans="1:11">
      <c r="B35" s="83">
        <f>144/48.5</f>
        <v>2.9690721649484537</v>
      </c>
      <c r="C35" s="25"/>
      <c r="D35" s="98">
        <v>2</v>
      </c>
      <c r="E35" s="427">
        <v>0.26200000000000001</v>
      </c>
      <c r="F35" s="397">
        <v>0.41470000000000001</v>
      </c>
      <c r="G35" s="442" t="str">
        <f t="shared" si="0"/>
        <v/>
      </c>
      <c r="H35" s="444" t="str">
        <f t="shared" si="1"/>
        <v/>
      </c>
    </row>
    <row r="36" spans="1:11">
      <c r="B36" s="83">
        <f>144-2*48.5</f>
        <v>47</v>
      </c>
      <c r="C36" s="25"/>
      <c r="D36" s="98">
        <v>2</v>
      </c>
      <c r="E36" s="427">
        <v>0.27300000000000002</v>
      </c>
      <c r="F36" s="397">
        <v>0.43330000000000002</v>
      </c>
      <c r="G36" s="442" t="str">
        <f t="shared" si="0"/>
        <v/>
      </c>
      <c r="H36" s="444" t="str">
        <f t="shared" si="1"/>
        <v/>
      </c>
      <c r="J36" s="377"/>
    </row>
    <row r="37" spans="1:11">
      <c r="A37" s="25"/>
      <c r="B37" s="401"/>
      <c r="C37" s="25"/>
      <c r="D37" s="98">
        <v>2</v>
      </c>
      <c r="E37" s="427">
        <v>0.28299999999999997</v>
      </c>
      <c r="F37" s="397">
        <v>0.45119999999999999</v>
      </c>
      <c r="G37" s="442" t="str">
        <f t="shared" si="0"/>
        <v/>
      </c>
      <c r="H37" s="444" t="str">
        <f t="shared" si="1"/>
        <v/>
      </c>
      <c r="K37" s="215"/>
    </row>
    <row r="38" spans="1:11">
      <c r="B38" s="83"/>
      <c r="D38" s="98">
        <v>2.625</v>
      </c>
      <c r="E38" s="427">
        <v>0.25</v>
      </c>
      <c r="F38" s="397">
        <v>0.50190000000000001</v>
      </c>
      <c r="G38" s="442" t="str">
        <f t="shared" si="0"/>
        <v/>
      </c>
      <c r="H38" s="444" t="str">
        <f t="shared" si="1"/>
        <v/>
      </c>
    </row>
    <row r="39" spans="1:11">
      <c r="B39" s="83"/>
      <c r="D39" s="98">
        <v>2.625</v>
      </c>
      <c r="E39" s="427">
        <v>0.26200000000000001</v>
      </c>
      <c r="F39" s="397">
        <v>0.52929999999999999</v>
      </c>
      <c r="G39" s="442" t="str">
        <f t="shared" si="0"/>
        <v/>
      </c>
      <c r="H39" s="444" t="str">
        <f t="shared" si="1"/>
        <v/>
      </c>
    </row>
    <row r="40" spans="1:11">
      <c r="D40" s="98">
        <v>2.625</v>
      </c>
      <c r="E40" s="427">
        <v>0.27300000000000002</v>
      </c>
      <c r="F40" s="397">
        <v>0.55249999999999999</v>
      </c>
      <c r="G40" s="442" t="str">
        <f t="shared" si="0"/>
        <v/>
      </c>
      <c r="H40" s="444" t="str">
        <f t="shared" si="1"/>
        <v/>
      </c>
    </row>
    <row r="41" spans="1:11">
      <c r="D41" s="98">
        <v>2.625</v>
      </c>
      <c r="E41" s="427">
        <v>0.28299999999999997</v>
      </c>
      <c r="F41" s="397">
        <v>0.57469999999999999</v>
      </c>
      <c r="G41" s="442" t="str">
        <f t="shared" si="0"/>
        <v/>
      </c>
      <c r="H41" s="444" t="str">
        <f t="shared" si="1"/>
        <v/>
      </c>
    </row>
    <row r="42" spans="1:11">
      <c r="D42" s="98">
        <v>2.625</v>
      </c>
      <c r="E42" s="427">
        <v>0.29499999999999998</v>
      </c>
      <c r="F42" s="397">
        <v>0.60150000000000003</v>
      </c>
      <c r="G42" s="442" t="str">
        <f t="shared" si="0"/>
        <v/>
      </c>
      <c r="H42" s="444" t="str">
        <f t="shared" si="1"/>
        <v/>
      </c>
    </row>
    <row r="43" spans="1:11">
      <c r="D43" s="98">
        <v>2.625</v>
      </c>
      <c r="E43" s="427">
        <v>0.312</v>
      </c>
      <c r="F43" s="397">
        <v>0.64100000000000001</v>
      </c>
      <c r="G43" s="442" t="str">
        <f t="shared" si="0"/>
        <v/>
      </c>
      <c r="H43" s="444" t="str">
        <f t="shared" si="1"/>
        <v/>
      </c>
    </row>
    <row r="44" spans="1:11">
      <c r="D44" s="98">
        <v>3.75</v>
      </c>
      <c r="E44" s="427">
        <v>0.25</v>
      </c>
      <c r="F44" s="397">
        <v>0.69830000000000003</v>
      </c>
      <c r="G44" s="442">
        <f t="shared" si="0"/>
        <v>24.09</v>
      </c>
      <c r="H44" s="444">
        <f t="shared" si="1"/>
        <v>48.18</v>
      </c>
    </row>
    <row r="45" spans="1:11">
      <c r="D45" s="98">
        <v>3.75</v>
      </c>
      <c r="E45" s="427">
        <v>0.26200000000000001</v>
      </c>
      <c r="F45" s="397">
        <v>0.73550000000000004</v>
      </c>
      <c r="G45" s="442" t="str">
        <f t="shared" si="0"/>
        <v/>
      </c>
      <c r="H45" s="444" t="str">
        <f t="shared" si="1"/>
        <v/>
      </c>
    </row>
    <row r="46" spans="1:11">
      <c r="D46" s="98">
        <v>3.75</v>
      </c>
      <c r="E46" s="427">
        <v>0.27300000000000002</v>
      </c>
      <c r="F46" s="397">
        <v>0.76690000000000003</v>
      </c>
      <c r="G46" s="442" t="str">
        <f>IF(AND(D46=$B$4,E46=$B$5),ROUND(F46*$B$6,2),IF(AND(D46=$C$4,E46=$C$5),ROUND(F46*$C$6,2),""))</f>
        <v/>
      </c>
      <c r="H46" s="444" t="str">
        <f>IF(G46="","",G46*$B$8)</f>
        <v/>
      </c>
      <c r="I46" s="83"/>
      <c r="J46" s="83"/>
      <c r="K46" s="50"/>
    </row>
    <row r="47" spans="1:11">
      <c r="D47" s="98">
        <v>3.75</v>
      </c>
      <c r="E47" s="427">
        <v>0.28299999999999997</v>
      </c>
      <c r="F47" s="397">
        <v>0.79700000000000004</v>
      </c>
      <c r="G47" s="442" t="str">
        <f t="shared" ref="G47:G63" si="2">IF(AND(D47=$B$4,E47=$B$5),ROUND(F47*$B$6,2),IF(AND(D47=$C$4,E47=$C$5),ROUND(F47*$C$6,2),""))</f>
        <v/>
      </c>
      <c r="H47" s="444" t="str">
        <f t="shared" ref="H47:H63" si="3">IF(G47="","",G47*$B$8)</f>
        <v/>
      </c>
    </row>
    <row r="48" spans="1:11">
      <c r="D48" s="98">
        <v>3.75</v>
      </c>
      <c r="E48" s="427">
        <v>0.29499999999999998</v>
      </c>
      <c r="F48" s="397">
        <v>0.83330000000000004</v>
      </c>
      <c r="G48" s="442" t="str">
        <f t="shared" si="2"/>
        <v/>
      </c>
      <c r="H48" s="444" t="str">
        <f t="shared" si="3"/>
        <v/>
      </c>
    </row>
    <row r="49" spans="4:8">
      <c r="D49" s="98">
        <v>3.75</v>
      </c>
      <c r="E49" s="427">
        <v>0.30599999999999999</v>
      </c>
      <c r="F49" s="397">
        <v>0.86819999999999997</v>
      </c>
      <c r="G49" s="442" t="str">
        <f t="shared" si="2"/>
        <v/>
      </c>
      <c r="H49" s="444" t="str">
        <f t="shared" si="3"/>
        <v/>
      </c>
    </row>
    <row r="50" spans="4:8">
      <c r="D50" s="98">
        <v>3.75</v>
      </c>
      <c r="E50" s="427">
        <v>0.312</v>
      </c>
      <c r="F50" s="397">
        <v>0.88649999999999995</v>
      </c>
      <c r="G50" s="442" t="str">
        <f t="shared" si="2"/>
        <v/>
      </c>
      <c r="H50" s="444" t="str">
        <f t="shared" si="3"/>
        <v/>
      </c>
    </row>
    <row r="51" spans="4:8">
      <c r="D51" s="98">
        <v>3.75</v>
      </c>
      <c r="E51" s="427">
        <v>0.31900000000000001</v>
      </c>
      <c r="F51" s="397">
        <v>0.90790000000000004</v>
      </c>
      <c r="G51" s="442" t="str">
        <f t="shared" si="2"/>
        <v/>
      </c>
      <c r="H51" s="444" t="str">
        <f t="shared" si="3"/>
        <v/>
      </c>
    </row>
    <row r="52" spans="4:8">
      <c r="D52" s="98">
        <v>3.75</v>
      </c>
      <c r="E52" s="427">
        <v>0.33100000000000002</v>
      </c>
      <c r="F52" s="397">
        <v>0.94330000000000003</v>
      </c>
      <c r="G52" s="442" t="str">
        <f t="shared" si="2"/>
        <v/>
      </c>
      <c r="H52" s="444" t="str">
        <f t="shared" si="3"/>
        <v/>
      </c>
    </row>
    <row r="53" spans="4:8">
      <c r="D53" s="98">
        <v>3.75</v>
      </c>
      <c r="E53" s="427">
        <v>0.34300000000000003</v>
      </c>
      <c r="F53" s="397">
        <v>0.98270000000000002</v>
      </c>
      <c r="G53" s="442" t="str">
        <f t="shared" si="2"/>
        <v/>
      </c>
      <c r="H53" s="444" t="str">
        <f t="shared" si="3"/>
        <v/>
      </c>
    </row>
    <row r="54" spans="4:8">
      <c r="D54" s="98">
        <v>3.75</v>
      </c>
      <c r="E54" s="427">
        <v>0.36199999999999999</v>
      </c>
      <c r="F54" s="397">
        <v>1.0409999999999999</v>
      </c>
      <c r="G54" s="442" t="str">
        <f t="shared" si="2"/>
        <v/>
      </c>
      <c r="H54" s="444" t="str">
        <f t="shared" si="3"/>
        <v/>
      </c>
    </row>
    <row r="55" spans="4:8">
      <c r="D55" s="98">
        <v>6</v>
      </c>
      <c r="E55" s="427">
        <v>0.312</v>
      </c>
      <c r="F55" s="397">
        <v>1.3774999999999999</v>
      </c>
      <c r="G55" s="442" t="str">
        <f t="shared" si="2"/>
        <v/>
      </c>
      <c r="H55" s="444" t="str">
        <f t="shared" si="3"/>
        <v/>
      </c>
    </row>
    <row r="56" spans="4:8">
      <c r="D56" s="98">
        <v>6</v>
      </c>
      <c r="E56" s="427">
        <v>0.31900000000000001</v>
      </c>
      <c r="F56" s="397">
        <v>1.4098999999999999</v>
      </c>
      <c r="G56" s="442" t="str">
        <f t="shared" si="2"/>
        <v/>
      </c>
      <c r="H56" s="444" t="str">
        <f t="shared" si="3"/>
        <v/>
      </c>
    </row>
    <row r="57" spans="4:8">
      <c r="D57" s="98">
        <v>6</v>
      </c>
      <c r="E57" s="427">
        <v>0.33100000000000002</v>
      </c>
      <c r="F57" s="397">
        <v>1.4633</v>
      </c>
      <c r="G57" s="442" t="str">
        <f t="shared" si="2"/>
        <v/>
      </c>
      <c r="H57" s="444" t="str">
        <f t="shared" si="3"/>
        <v/>
      </c>
    </row>
    <row r="58" spans="4:8">
      <c r="D58" s="98">
        <v>6</v>
      </c>
      <c r="E58" s="427">
        <v>0.34300000000000003</v>
      </c>
      <c r="F58" s="397">
        <v>1.5227999999999999</v>
      </c>
      <c r="G58" s="442">
        <f t="shared" si="2"/>
        <v>117.26</v>
      </c>
      <c r="H58" s="444">
        <f t="shared" si="3"/>
        <v>234.52</v>
      </c>
    </row>
    <row r="59" spans="4:8">
      <c r="D59" s="98">
        <v>6</v>
      </c>
      <c r="E59" s="427">
        <v>0.36199999999999999</v>
      </c>
      <c r="F59" s="397">
        <v>1.6106</v>
      </c>
      <c r="G59" s="442" t="str">
        <f t="shared" si="2"/>
        <v/>
      </c>
      <c r="H59" s="444" t="str">
        <f t="shared" si="3"/>
        <v/>
      </c>
    </row>
    <row r="60" spans="4:8">
      <c r="D60" s="98">
        <v>6</v>
      </c>
      <c r="E60" s="427">
        <v>0.375</v>
      </c>
      <c r="F60" s="397">
        <v>1.6694</v>
      </c>
      <c r="G60" s="442" t="str">
        <f t="shared" si="2"/>
        <v/>
      </c>
      <c r="H60" s="444" t="str">
        <f t="shared" si="3"/>
        <v/>
      </c>
    </row>
    <row r="61" spans="4:8">
      <c r="D61" s="98">
        <v>6</v>
      </c>
      <c r="E61" s="427">
        <v>0.39300000000000002</v>
      </c>
      <c r="F61" s="397">
        <v>1.7582</v>
      </c>
      <c r="G61" s="442" t="str">
        <f t="shared" si="2"/>
        <v/>
      </c>
      <c r="H61" s="444" t="str">
        <f t="shared" si="3"/>
        <v/>
      </c>
    </row>
    <row r="62" spans="4:8">
      <c r="D62" s="98">
        <v>6</v>
      </c>
      <c r="E62" s="427">
        <v>0.40600000000000003</v>
      </c>
      <c r="F62" s="397">
        <v>1.8173999999999999</v>
      </c>
      <c r="G62" s="442" t="str">
        <f t="shared" si="2"/>
        <v/>
      </c>
      <c r="H62" s="444" t="str">
        <f t="shared" si="3"/>
        <v/>
      </c>
    </row>
    <row r="63" spans="4:8">
      <c r="D63" s="98">
        <v>6</v>
      </c>
      <c r="E63" s="427">
        <v>0.437</v>
      </c>
      <c r="F63" s="397">
        <v>1.9666999999999999</v>
      </c>
      <c r="G63" s="442" t="str">
        <f t="shared" si="2"/>
        <v/>
      </c>
      <c r="H63" s="444" t="str">
        <f t="shared" si="3"/>
        <v/>
      </c>
    </row>
    <row r="64" spans="4:8">
      <c r="D64" s="728" t="s">
        <v>522</v>
      </c>
      <c r="E64" s="729"/>
      <c r="F64" s="729"/>
      <c r="G64" s="729"/>
      <c r="H64" s="428">
        <f>ROUND(SUM(H30:H63),2)</f>
        <v>282.7</v>
      </c>
    </row>
  </sheetData>
  <mergeCells count="4">
    <mergeCell ref="D2:H2"/>
    <mergeCell ref="D10:J10"/>
    <mergeCell ref="D22:H22"/>
    <mergeCell ref="D64:G64"/>
  </mergeCells>
  <conditionalFormatting sqref="B13">
    <cfRule type="expression" dxfId="2" priority="4">
      <formula>$B$13&gt;=$B$15</formula>
    </cfRule>
  </conditionalFormatting>
  <conditionalFormatting sqref="B16">
    <cfRule type="cellIs" dxfId="1" priority="3" operator="lessThan">
      <formula>3</formula>
    </cfRule>
  </conditionalFormatting>
  <conditionalFormatting sqref="C16">
    <cfRule type="expression" dxfId="0" priority="2">
      <formula>$B$16&lt;3</formula>
    </cfRule>
  </conditionalFormatting>
  <pageMargins left="0.46" right="0.52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C30"/>
  <sheetViews>
    <sheetView workbookViewId="0">
      <selection activeCell="E27" sqref="E27"/>
    </sheetView>
  </sheetViews>
  <sheetFormatPr defaultColWidth="9.140625" defaultRowHeight="15"/>
  <cols>
    <col min="1" max="1" width="13.5703125" customWidth="1"/>
    <col min="7" max="7" width="10.28515625" customWidth="1"/>
    <col min="8" max="8" width="9.140625" customWidth="1"/>
    <col min="10" max="10" width="11.140625" customWidth="1"/>
    <col min="15" max="15" width="9.140625" customWidth="1"/>
    <col min="22" max="22" width="19.7109375" customWidth="1"/>
  </cols>
  <sheetData>
    <row r="2" spans="1:29">
      <c r="Q2">
        <f>660*2</f>
        <v>1320</v>
      </c>
    </row>
    <row r="3" spans="1:29">
      <c r="N3" s="25"/>
    </row>
    <row r="4" spans="1:29" ht="90">
      <c r="B4" s="97" t="s">
        <v>197</v>
      </c>
      <c r="C4" s="97" t="s">
        <v>183</v>
      </c>
      <c r="D4" s="97" t="s">
        <v>523</v>
      </c>
      <c r="E4" s="97" t="s">
        <v>524</v>
      </c>
      <c r="F4" s="97" t="s">
        <v>525</v>
      </c>
      <c r="G4" s="97" t="s">
        <v>526</v>
      </c>
      <c r="H4" s="97" t="s">
        <v>527</v>
      </c>
      <c r="I4" s="97" t="s">
        <v>528</v>
      </c>
      <c r="J4" s="97" t="s">
        <v>529</v>
      </c>
      <c r="K4" s="97" t="s">
        <v>530</v>
      </c>
      <c r="L4" s="97" t="s">
        <v>531</v>
      </c>
      <c r="N4" s="97" t="s">
        <v>176</v>
      </c>
      <c r="O4" s="97" t="s">
        <v>197</v>
      </c>
      <c r="P4" s="97" t="s">
        <v>100</v>
      </c>
      <c r="Q4" s="97" t="s">
        <v>102</v>
      </c>
      <c r="R4" s="97" t="s">
        <v>117</v>
      </c>
      <c r="S4" s="97" t="s">
        <v>118</v>
      </c>
      <c r="T4" s="97" t="s">
        <v>183</v>
      </c>
      <c r="V4" s="97" t="s">
        <v>532</v>
      </c>
      <c r="X4" s="97" t="s">
        <v>533</v>
      </c>
      <c r="Y4" s="97" t="s">
        <v>534</v>
      </c>
      <c r="Z4" s="213" t="s">
        <v>427</v>
      </c>
      <c r="AA4" s="213" t="s">
        <v>535</v>
      </c>
      <c r="AB4" s="213" t="s">
        <v>536</v>
      </c>
      <c r="AC4" s="213" t="s">
        <v>537</v>
      </c>
    </row>
    <row r="5" spans="1:29">
      <c r="A5" s="108" t="s">
        <v>133</v>
      </c>
      <c r="B5" s="101"/>
      <c r="C5" s="99" t="s">
        <v>135</v>
      </c>
      <c r="D5" s="101">
        <v>132</v>
      </c>
      <c r="E5" s="266">
        <v>3.33</v>
      </c>
      <c r="F5" s="266">
        <v>8.6300000000000008</v>
      </c>
      <c r="G5" s="99">
        <v>425</v>
      </c>
      <c r="H5" s="98" t="s">
        <v>124</v>
      </c>
      <c r="I5" s="179">
        <v>0.15625</v>
      </c>
      <c r="J5" s="180">
        <v>0.1875</v>
      </c>
      <c r="K5" s="181"/>
      <c r="L5" s="181"/>
      <c r="N5" s="99">
        <f>IF(A5='Input Data'!$D$7,1,0)</f>
        <v>1</v>
      </c>
      <c r="O5" s="112">
        <v>1</v>
      </c>
      <c r="P5" s="99">
        <f>IF(D5&gt;='Input Data'!$F$5,1,0)</f>
        <v>1</v>
      </c>
      <c r="Q5" s="99">
        <f>IF(G5*(2+'Input Data'!$E$18)&gt;='Input Data'!K$40,1,0)</f>
        <v>1</v>
      </c>
      <c r="R5" s="111"/>
      <c r="S5" s="111"/>
      <c r="T5" s="99">
        <f>N5*P5*Q5</f>
        <v>1</v>
      </c>
      <c r="U5" s="99">
        <v>10</v>
      </c>
      <c r="V5" s="179">
        <f>IF($S$17=C5,IF('Input Data'!$K$40&lt;=(1+'Input Data'!$E$18/2)*SUMIFS('Sub Routine Drums'!$J$25:$J$28,'Sub Routine Drums'!$I$25:$I$28,I5),I5,IF('Input Data'!$K$40&lt;=(1+'Input Data'!$E$18/2)*SUMIFS('Sub Routine Drums'!$J$25:$J$28,'Sub Routine Drums'!$I$25:$I$28,J5),J5,"DW &gt; Cable Capacity")),"")</f>
        <v>0.15625</v>
      </c>
      <c r="X5" s="111"/>
      <c r="Y5" s="99">
        <v>1.3440000000000001</v>
      </c>
      <c r="Z5" s="214"/>
    </row>
    <row r="6" spans="1:29">
      <c r="A6" s="108" t="s">
        <v>133</v>
      </c>
      <c r="B6" s="101"/>
      <c r="C6" s="96" t="s">
        <v>137</v>
      </c>
      <c r="D6" s="101">
        <v>216</v>
      </c>
      <c r="E6" s="266">
        <v>4.29</v>
      </c>
      <c r="F6" s="266">
        <v>10.88</v>
      </c>
      <c r="G6" s="99">
        <v>660</v>
      </c>
      <c r="H6" s="98" t="s">
        <v>138</v>
      </c>
      <c r="I6" s="179">
        <v>0.15625</v>
      </c>
      <c r="J6" s="180">
        <v>0.1875</v>
      </c>
      <c r="K6" s="181"/>
      <c r="L6" s="181"/>
      <c r="N6" s="99">
        <f>IF(A6='Input Data'!$D$7,1,0)</f>
        <v>1</v>
      </c>
      <c r="O6" s="112">
        <v>1</v>
      </c>
      <c r="P6" s="99">
        <f>IF(D6&gt;='Input Data'!$F$5,1,0)</f>
        <v>1</v>
      </c>
      <c r="Q6" s="99">
        <f>IF(G6*(2+'Input Data'!$E$18)&gt;='Input Data'!K$40,1,0)</f>
        <v>1</v>
      </c>
      <c r="R6" s="111"/>
      <c r="S6" s="111"/>
      <c r="T6" s="99">
        <f>N6*P6*Q6</f>
        <v>1</v>
      </c>
      <c r="U6" s="99">
        <v>11</v>
      </c>
      <c r="V6" s="179" t="str">
        <f>IF($S$17=C6,IF('Input Data'!$K$40&lt;=(1+'Input Data'!$E$18/2)*SUMIFS('Sub Routine Drums'!$J$25:$J$28,'Sub Routine Drums'!$I$25:$I$28,I6),I6,IF('Input Data'!$K$40&lt;=(1+'Input Data'!$E$18/2)*SUMIFS('Sub Routine Drums'!$J$25:$J$28,'Sub Routine Drums'!$I$25:$I$28,J6),J6,"DW &gt; Cable Capacity")),"")</f>
        <v/>
      </c>
      <c r="X6" s="111"/>
      <c r="Y6" s="99">
        <v>1.3440000000000001</v>
      </c>
      <c r="Z6" s="214"/>
    </row>
    <row r="7" spans="1:29">
      <c r="A7" s="108" t="s">
        <v>133</v>
      </c>
      <c r="B7" s="101"/>
      <c r="C7" s="96" t="s">
        <v>140</v>
      </c>
      <c r="D7" s="101">
        <v>336</v>
      </c>
      <c r="E7" s="266">
        <v>6.75</v>
      </c>
      <c r="F7" s="266">
        <v>13.45</v>
      </c>
      <c r="G7" s="99">
        <v>1100</v>
      </c>
      <c r="H7" s="93" t="s">
        <v>538</v>
      </c>
      <c r="I7" s="179">
        <v>0.1875</v>
      </c>
      <c r="J7" s="180">
        <v>0.25</v>
      </c>
      <c r="K7" s="181"/>
      <c r="L7" s="181"/>
      <c r="N7" s="99">
        <f>IF(A7='Input Data'!$D$7,1,0)</f>
        <v>1</v>
      </c>
      <c r="O7" s="112">
        <v>1</v>
      </c>
      <c r="P7" s="99">
        <f>IF(D7&gt;='Input Data'!$F$5,1,0)</f>
        <v>1</v>
      </c>
      <c r="Q7" s="99">
        <f>IF(G7*(2+'Input Data'!$E$18)&gt;='Input Data'!K$40,1,0)</f>
        <v>1</v>
      </c>
      <c r="R7" s="111"/>
      <c r="S7" s="111"/>
      <c r="T7" s="99">
        <f>N7*P7*Q7</f>
        <v>1</v>
      </c>
      <c r="U7" s="99">
        <v>12</v>
      </c>
      <c r="V7" s="179" t="str">
        <f>IF($S$17=C7,IF('Input Data'!$K$40&lt;=(1+'Input Data'!$E$18/2)*SUMIFS('Sub Routine Drums'!$J$25:$J$28,'Sub Routine Drums'!$I$25:$I$28,I7),I7,IF('Input Data'!$K$40&lt;=(1+'Input Data'!$E$18/2)*SUMIFS('Sub Routine Drums'!$J$25:$J$28,'Sub Routine Drums'!$I$25:$I$28,J7),J7,"DW &gt; Cable Capacity")),"")</f>
        <v/>
      </c>
      <c r="X7" s="111"/>
      <c r="Y7" s="99">
        <v>1.375</v>
      </c>
      <c r="Z7" s="214"/>
    </row>
    <row r="8" spans="1:29">
      <c r="A8" s="108" t="s">
        <v>98</v>
      </c>
      <c r="B8" s="101">
        <v>2</v>
      </c>
      <c r="C8" s="99" t="s">
        <v>104</v>
      </c>
      <c r="D8" s="101">
        <v>96</v>
      </c>
      <c r="E8" s="266">
        <v>1.64</v>
      </c>
      <c r="F8" s="266">
        <v>4.79</v>
      </c>
      <c r="G8" s="99">
        <v>265</v>
      </c>
      <c r="H8" s="98">
        <f>3+3/8</f>
        <v>3.375</v>
      </c>
      <c r="I8" s="179">
        <v>0.125</v>
      </c>
      <c r="J8" s="180">
        <v>0.125</v>
      </c>
      <c r="K8" s="113"/>
      <c r="L8" s="113"/>
      <c r="N8" s="99">
        <f>IF(OR('Input Data'!$D$7="Standard Lift 15'' Radius", 'Input Data'!$D$7="Standard Lift 12'' Radius",'Input Data'!$D$7="Low Head Room Front Mount",'Input Data'!$D$7="Low Head Room Rear Mount"),1,0)</f>
        <v>0</v>
      </c>
      <c r="O8" s="99">
        <f>IF(B8='Input Data'!$D$13,1,0)</f>
        <v>0</v>
      </c>
      <c r="P8" s="99">
        <f>IF(D8&gt;='Input Data'!$F$5,1,0)</f>
        <v>0</v>
      </c>
      <c r="Q8" s="99">
        <f>IF(G8*(2+'Input Data'!$E$18)&gt;='Input Data'!K$40,1,0)</f>
        <v>1</v>
      </c>
      <c r="R8" s="111"/>
      <c r="S8" s="111"/>
      <c r="T8" s="99">
        <f>N8*O8*P8*Q8</f>
        <v>0</v>
      </c>
      <c r="U8" s="99">
        <v>1</v>
      </c>
      <c r="V8" s="179" t="str">
        <f>IF($S$17=C8,IF('Input Data'!$K$40&lt;=(1+'Input Data'!$E$18/2)*SUMIFS('Sub Routine Drums'!$J$25:$J$28,'Sub Routine Drums'!$I$25:$I$28,I8),I8,IF('Input Data'!$K$40&lt;=(1+'Input Data'!$E$18/2)*SUMIFS('Sub Routine Drums'!$J$25:$J$28,'Sub Routine Drums'!$I$25:$I$28,J8),J8,"DW &gt; Cable Capacity")),"")</f>
        <v/>
      </c>
      <c r="X8" s="99">
        <v>2.2749999999999999</v>
      </c>
      <c r="Y8" s="99">
        <v>2.0630000000000002</v>
      </c>
      <c r="Z8" s="25">
        <f>IF('Input Data'!$D$7="Standard Lift 15'' Radius",15,IF('Input Data'!$D$7="Standard Lift 12'' Radius",12,IF('Input Data'!$D$7="Low Head Room",12,0)))</f>
        <v>0</v>
      </c>
      <c r="AA8">
        <f>(Z8+2)/'Input Data'!$F$5*'Input Data'!$K$40</f>
        <v>4.2833333333333332</v>
      </c>
      <c r="AB8">
        <f>9/'Input Data'!$F$5*'Input Data'!$K$40</f>
        <v>19.274999999999999</v>
      </c>
      <c r="AC8">
        <f>(17+('Input Data'!$F$5-17)*SIN('Track B.O.M.'!$C$13*PI()/180))/'Input Data'!$F$5*'Input Data'!$K$40</f>
        <v>36.408333333333331</v>
      </c>
    </row>
    <row r="9" spans="1:29">
      <c r="A9" s="108" t="s">
        <v>98</v>
      </c>
      <c r="B9" s="101">
        <v>2</v>
      </c>
      <c r="C9" s="99" t="s">
        <v>107</v>
      </c>
      <c r="D9" s="101">
        <v>144</v>
      </c>
      <c r="E9" s="266">
        <v>2.63</v>
      </c>
      <c r="F9" s="266">
        <v>4.99</v>
      </c>
      <c r="G9" s="99">
        <v>375</v>
      </c>
      <c r="H9" s="98">
        <f>3+3/8</f>
        <v>3.375</v>
      </c>
      <c r="I9" s="179">
        <v>0.125</v>
      </c>
      <c r="J9" s="180">
        <v>0.15625</v>
      </c>
      <c r="K9" s="113"/>
      <c r="L9" s="113"/>
      <c r="N9" s="99">
        <f>IF(OR('Input Data'!$D$7="Standard Lift 15'' Radius", 'Input Data'!$D$7="Standard Lift 12'' Radius",'Input Data'!$D$7="Low Head Room Front Mount",'Input Data'!$D$7="Low Head Room Rear Mount"),1,0)</f>
        <v>0</v>
      </c>
      <c r="O9" s="99">
        <f>IF(B9='Input Data'!$D$13,1,0)</f>
        <v>0</v>
      </c>
      <c r="P9" s="99">
        <f>IF(D9&gt;='Input Data'!$F$5,1,0)</f>
        <v>1</v>
      </c>
      <c r="Q9" s="99">
        <f>IF(G9*(2+'Input Data'!$E$18)&gt;='Input Data'!K$40,1,0)</f>
        <v>1</v>
      </c>
      <c r="R9" s="111"/>
      <c r="S9" s="111"/>
      <c r="T9" s="99">
        <f>N9*O9*P9*Q9</f>
        <v>0</v>
      </c>
      <c r="U9" s="99">
        <v>2</v>
      </c>
      <c r="V9" s="179" t="str">
        <f>IF($S$17=C9,IF('Input Data'!$K$40&lt;=(1+'Input Data'!$E$18/2)*SUMIFS('Sub Routine Drums'!$J$25:$J$28,'Sub Routine Drums'!$I$25:$I$28,I9),I9,IF('Input Data'!$K$40&lt;=(1+'Input Data'!$E$18/2)*SUMIFS('Sub Routine Drums'!$J$25:$J$28,'Sub Routine Drums'!$I$25:$I$28,J9),J9,"DW &gt; Cable Capacity")),"")</f>
        <v/>
      </c>
      <c r="X9" s="99">
        <v>2.2930000000000001</v>
      </c>
      <c r="Y9" s="99">
        <v>2.0779999999999998</v>
      </c>
      <c r="Z9" s="25">
        <f>IF('Input Data'!$D$7="Standard Lift 15'' Radius",15,IF('Input Data'!$D$7="Standard Lift 12'' Radius",12,IF('Input Data'!$D$7="Low Head Room",12,0)))</f>
        <v>0</v>
      </c>
      <c r="AA9">
        <f>(Z9+2)/'Input Data'!$F$5*'Input Data'!$K$40</f>
        <v>4.2833333333333332</v>
      </c>
      <c r="AB9">
        <f>9/'Input Data'!$F$5*'Input Data'!$K$40</f>
        <v>19.274999999999999</v>
      </c>
      <c r="AC9">
        <f>(17+('Input Data'!$F$5-17)*SIN('Track B.O.M.'!$C$13*PI()/180))/'Input Data'!$F$5*'Input Data'!$K$40</f>
        <v>36.408333333333331</v>
      </c>
    </row>
    <row r="10" spans="1:29">
      <c r="A10" s="108" t="s">
        <v>98</v>
      </c>
      <c r="B10" s="101">
        <v>3</v>
      </c>
      <c r="C10" s="99" t="s">
        <v>108</v>
      </c>
      <c r="D10" s="101">
        <v>216</v>
      </c>
      <c r="E10" s="266">
        <v>3.62</v>
      </c>
      <c r="F10" s="266">
        <v>6</v>
      </c>
      <c r="G10" s="99">
        <v>750</v>
      </c>
      <c r="H10" s="98">
        <f>4+3/8</f>
        <v>4.375</v>
      </c>
      <c r="I10" s="179">
        <v>0.15625</v>
      </c>
      <c r="J10" s="180">
        <v>0.1875</v>
      </c>
      <c r="K10" s="113"/>
      <c r="L10" s="113"/>
      <c r="N10" s="99">
        <f>IF(OR('Input Data'!$D$7="Standard Lift 15'' Radius", 'Input Data'!$D$7="Standard Lift 12'' Radius",'Input Data'!$D$7="Low Head Room Front Mount",'Input Data'!$D$7="Low Head Room Rear Mount"),1,0)</f>
        <v>0</v>
      </c>
      <c r="O10" s="112"/>
      <c r="P10" s="99">
        <f>IF(D10&gt;='Input Data'!$F$5,1,0)</f>
        <v>1</v>
      </c>
      <c r="Q10" s="99">
        <f>IF(G10*(2+'Input Data'!$E$18)&gt;='Input Data'!K$40,1,0)</f>
        <v>1</v>
      </c>
      <c r="R10" s="111"/>
      <c r="S10" s="111"/>
      <c r="T10" s="99">
        <f>N10*P10*Q10</f>
        <v>0</v>
      </c>
      <c r="U10" s="99">
        <v>3</v>
      </c>
      <c r="V10" s="179" t="str">
        <f>IF($S$17=C10,IF('Input Data'!$K$40&lt;=(1+'Input Data'!$E$18/2)*SUMIFS('Sub Routine Drums'!$J$25:$J$28,'Sub Routine Drums'!$I$25:$I$28,I10),I10,IF('Input Data'!$K$40&lt;=(1+'Input Data'!$E$18/2)*SUMIFS('Sub Routine Drums'!$J$25:$J$28,'Sub Routine Drums'!$I$25:$I$28,J10),J10,"DW &gt; Cable Capacity")),"")</f>
        <v/>
      </c>
      <c r="X10" s="99">
        <v>2.9359999999999999</v>
      </c>
      <c r="Y10" s="99">
        <v>2.7189999999999999</v>
      </c>
      <c r="Z10" s="25">
        <f>IF('Input Data'!$D$7="Standard Lift 15'' Radius",15,IF('Input Data'!$D$7="Standard Lift 12'' Radius",12,IF('Input Data'!$D$7="Low Head Room",12,0)))</f>
        <v>0</v>
      </c>
      <c r="AA10">
        <f>(Z10+2)/'Input Data'!$F$5*'Input Data'!$K$40</f>
        <v>4.2833333333333332</v>
      </c>
      <c r="AB10">
        <f>9/'Input Data'!$F$5*'Input Data'!$K$40</f>
        <v>19.274999999999999</v>
      </c>
      <c r="AC10">
        <f>(17+('Input Data'!$F$5-17)*SIN('Track B.O.M.'!$C$13*PI()/180))/'Input Data'!$F$5*'Input Data'!$K$40</f>
        <v>36.408333333333331</v>
      </c>
    </row>
    <row r="11" spans="1:29">
      <c r="A11" s="108" t="s">
        <v>98</v>
      </c>
      <c r="B11" s="101">
        <v>3</v>
      </c>
      <c r="C11" s="99" t="s">
        <v>111</v>
      </c>
      <c r="D11" s="101">
        <v>384</v>
      </c>
      <c r="E11" s="266">
        <v>5.26</v>
      </c>
      <c r="F11" s="266">
        <v>9</v>
      </c>
      <c r="G11" s="99">
        <v>1100</v>
      </c>
      <c r="H11" s="93" t="s">
        <v>124</v>
      </c>
      <c r="I11" s="179">
        <v>0.1875</v>
      </c>
      <c r="J11" s="180">
        <v>0.25</v>
      </c>
      <c r="K11" s="113"/>
      <c r="L11" s="113"/>
      <c r="N11" s="99">
        <f>IF(OR('Input Data'!$D$7="Standard Lift 15'' Radius", 'Input Data'!$D$7="Standard Lift 12'' Radius",'Input Data'!$D$7="Low Head Room Front Mount",'Input Data'!$D$7="Low Head Room Rear Mount"),1,0)</f>
        <v>0</v>
      </c>
      <c r="O11" s="112"/>
      <c r="P11" s="99">
        <f>IF(D11&gt;='Input Data'!$F$5,1,0)</f>
        <v>1</v>
      </c>
      <c r="Q11" s="99">
        <f>IF(G11*(2+'Input Data'!$E$18)&gt;='Input Data'!K$40,1,0)</f>
        <v>1</v>
      </c>
      <c r="R11" s="111"/>
      <c r="S11" s="111"/>
      <c r="T11" s="99">
        <f>N11*P11*Q11</f>
        <v>0</v>
      </c>
      <c r="U11" s="99">
        <v>4</v>
      </c>
      <c r="V11" s="179" t="str">
        <f>IF($S$17=C11,IF('Input Data'!$K$40&lt;=(1+'Input Data'!$E$18/2)*SUMIFS('Sub Routine Drums'!$J$25:$J$28,'Sub Routine Drums'!$I$25:$I$28,I11),I11,IF('Input Data'!$K$40&lt;=(1+'Input Data'!$E$18/2)*SUMIFS('Sub Routine Drums'!$J$25:$J$28,'Sub Routine Drums'!$I$25:$I$28,J11),J11,"DW &gt; Cable Capacity")),"")</f>
        <v/>
      </c>
      <c r="X11" s="99">
        <v>4.3129999999999997</v>
      </c>
      <c r="Y11" s="99">
        <v>4.125</v>
      </c>
      <c r="Z11" s="25">
        <f>IF('Input Data'!$D$7="Standard Lift 15'' Radius",15,IF('Input Data'!$D$7="Standard Lift 12'' Radius",12,IF('Input Data'!$D$7="Low Head Room",12,0)))</f>
        <v>0</v>
      </c>
      <c r="AA11">
        <f>(Z11+2)/'Input Data'!$F$5*'Input Data'!$K$40</f>
        <v>4.2833333333333332</v>
      </c>
      <c r="AB11">
        <f>9/'Input Data'!$F$5*'Input Data'!$K$40</f>
        <v>19.274999999999999</v>
      </c>
      <c r="AC11">
        <f>(17+('Input Data'!$F$5-17)*SIN('Track B.O.M.'!$C$13*PI()/180))/'Input Data'!$F$5*'Input Data'!$K$40</f>
        <v>36.408333333333331</v>
      </c>
    </row>
    <row r="12" spans="1:29">
      <c r="A12" s="108" t="s">
        <v>116</v>
      </c>
      <c r="B12" s="101">
        <v>2</v>
      </c>
      <c r="C12" s="99" t="s">
        <v>120</v>
      </c>
      <c r="D12" s="101">
        <v>174</v>
      </c>
      <c r="E12" s="266">
        <v>3.03</v>
      </c>
      <c r="F12" s="266">
        <v>5.98</v>
      </c>
      <c r="G12" s="99">
        <v>275</v>
      </c>
      <c r="H12" s="99">
        <f>4+3/8</f>
        <v>4.375</v>
      </c>
      <c r="I12" s="179">
        <v>0.125</v>
      </c>
      <c r="J12" s="180">
        <v>0.15625</v>
      </c>
      <c r="K12" s="101">
        <v>54</v>
      </c>
      <c r="L12" s="101">
        <v>121</v>
      </c>
      <c r="N12" s="99">
        <f>IF(A12='Input Data'!$D$7,1,0)</f>
        <v>0</v>
      </c>
      <c r="O12" s="99">
        <f>IF(B12='Input Data'!$D$13,1,0)</f>
        <v>0</v>
      </c>
      <c r="P12" s="99">
        <f>IF(D12&gt;='Input Data'!$F$5,1,0)</f>
        <v>1</v>
      </c>
      <c r="Q12" s="99">
        <f>IF(G12*(2+'Input Data'!$E$18)&gt;='Input Data'!K$40,1,0)</f>
        <v>1</v>
      </c>
      <c r="R12" s="99">
        <f>IF(K12&gt;='Input Data'!$D$8,1,0)</f>
        <v>1</v>
      </c>
      <c r="S12" s="99">
        <f>IF('Input Data'!$F$5-'Input Data'!$D$8&lt;='Sub Routine Drums'!L12,1,0)</f>
        <v>1</v>
      </c>
      <c r="T12" s="395">
        <f>N12*O12*P12*Q12*R12*S12</f>
        <v>0</v>
      </c>
      <c r="U12" s="99">
        <v>5</v>
      </c>
      <c r="V12" s="179" t="str">
        <f>IF($S$17=C12,IF('Input Data'!$K$40&lt;=(1+'Input Data'!$E$18/2)*SUMIFS('Sub Routine Drums'!$J$25:$J$28,'Sub Routine Drums'!$I$25:$I$28,I12),I12,IF('Input Data'!$K$40&lt;=(1+'Input Data'!$E$18/2)*SUMIFS('Sub Routine Drums'!$J$25:$J$28,'Sub Routine Drums'!$I$25:$I$28,J12),J12,"DW &gt; Cable Capacity")),"")</f>
        <v/>
      </c>
      <c r="X12" s="111"/>
      <c r="Y12" s="99">
        <v>2.0779999999999998</v>
      </c>
      <c r="Z12" s="25">
        <f>IF('Input Data'!$D$7="High Lift",15,IF('Input Data'!$D$7="High Lift'' Radius",12,0))</f>
        <v>0</v>
      </c>
      <c r="AC12">
        <f>(17+('Input Data'!$F$5-17)*SIN('Track B.O.M.'!$C$13*PI()/180))/'Input Data'!$F$5*'Input Data'!$K$40</f>
        <v>36.408333333333331</v>
      </c>
    </row>
    <row r="13" spans="1:29">
      <c r="A13" s="108" t="s">
        <v>116</v>
      </c>
      <c r="B13" s="101">
        <v>3</v>
      </c>
      <c r="C13" s="99" t="s">
        <v>121</v>
      </c>
      <c r="D13" s="101">
        <v>234</v>
      </c>
      <c r="E13" s="266">
        <v>3.66</v>
      </c>
      <c r="F13" s="266">
        <v>7.5</v>
      </c>
      <c r="G13" s="99">
        <v>500</v>
      </c>
      <c r="H13" s="99">
        <f>4+3/8</f>
        <v>4.375</v>
      </c>
      <c r="I13" s="179">
        <v>0.15625</v>
      </c>
      <c r="J13" s="180">
        <v>0.1875</v>
      </c>
      <c r="K13" s="101">
        <v>54</v>
      </c>
      <c r="L13" s="101">
        <v>179</v>
      </c>
      <c r="N13" s="99">
        <f>IF(A13='Input Data'!$D$7,1,0)</f>
        <v>0</v>
      </c>
      <c r="O13" s="112"/>
      <c r="P13" s="99">
        <f>IF(D13&gt;='Input Data'!$F$5,1,0)</f>
        <v>1</v>
      </c>
      <c r="Q13" s="99">
        <f>IF(G13*(2+'Input Data'!$E$18)&gt;='Input Data'!K$40,1,0)</f>
        <v>1</v>
      </c>
      <c r="R13" s="99">
        <f>IF(K13&gt;='Input Data'!$D$8,1,0)</f>
        <v>1</v>
      </c>
      <c r="S13" s="99">
        <f>IF('Input Data'!$F$5-'Input Data'!$D$8&lt;='Sub Routine Drums'!L13,1,0)</f>
        <v>1</v>
      </c>
      <c r="T13" s="99">
        <f>N13*P13*Q13*R13*S13</f>
        <v>0</v>
      </c>
      <c r="U13" s="99">
        <v>6</v>
      </c>
      <c r="V13" s="179" t="str">
        <f>IF($S$17=C13,IF('Input Data'!$K$40&lt;=(1+'Input Data'!$E$18/2)*SUMIFS('Sub Routine Drums'!$J$25:$J$28,'Sub Routine Drums'!$I$25:$I$28,I13),I13,IF('Input Data'!$K$40&lt;=(1+'Input Data'!$E$18/2)*SUMIFS('Sub Routine Drums'!$J$25:$J$28,'Sub Routine Drums'!$I$25:$I$28,J13),J13,"DW &gt; Cable Capacity")),"")</f>
        <v/>
      </c>
      <c r="X13" s="111"/>
      <c r="Y13" s="99">
        <v>2.7189999999999999</v>
      </c>
      <c r="Z13" s="25">
        <f>IF('Input Data'!$D$7="High Lift",15,IF('Input Data'!$D$7="High Lift'' Radius",12,0))</f>
        <v>0</v>
      </c>
      <c r="AC13">
        <f>(17+('Input Data'!$F$5-17)*SIN('Track B.O.M.'!$C$13*PI()/180))/'Input Data'!$F$5*'Input Data'!$K$40</f>
        <v>36.408333333333331</v>
      </c>
    </row>
    <row r="14" spans="1:29">
      <c r="A14" s="108" t="s">
        <v>116</v>
      </c>
      <c r="B14" s="101">
        <v>3</v>
      </c>
      <c r="C14" s="99" t="s">
        <v>123</v>
      </c>
      <c r="D14" s="101">
        <v>260</v>
      </c>
      <c r="E14" s="266">
        <v>3.71</v>
      </c>
      <c r="F14" s="266">
        <v>9.3800000000000008</v>
      </c>
      <c r="G14" s="99">
        <v>500</v>
      </c>
      <c r="H14" s="99" t="s">
        <v>124</v>
      </c>
      <c r="I14" s="179">
        <v>0.15625</v>
      </c>
      <c r="J14" s="180">
        <v>0.1875</v>
      </c>
      <c r="K14" s="110">
        <v>120</v>
      </c>
      <c r="L14" s="101">
        <v>145</v>
      </c>
      <c r="N14" s="99">
        <f>IF(A14='Input Data'!$D$7,1,0)</f>
        <v>0</v>
      </c>
      <c r="O14" s="112"/>
      <c r="P14" s="99">
        <f>IF(D14&gt;='Input Data'!$F$5,1,0)</f>
        <v>1</v>
      </c>
      <c r="Q14" s="99">
        <f>IF(G14*(2+'Input Data'!$E$18)&gt;='Input Data'!K$40,1,0)</f>
        <v>1</v>
      </c>
      <c r="R14" s="99">
        <f>IF(K14&gt;='Input Data'!$D$8,1,0)</f>
        <v>1</v>
      </c>
      <c r="S14" s="99">
        <f>IF('Input Data'!$F$5-'Input Data'!$D$8&lt;='Sub Routine Drums'!L14,1,0)</f>
        <v>1</v>
      </c>
      <c r="T14" s="99">
        <f>N14*P14*Q14*R14*S14</f>
        <v>0</v>
      </c>
      <c r="U14" s="99">
        <v>7</v>
      </c>
      <c r="V14" s="179" t="str">
        <f>IF($S$17=C14,IF('Input Data'!$K$40&lt;=(1+'Input Data'!$E$18/2)*SUMIFS('Sub Routine Drums'!$J$25:$J$28,'Sub Routine Drums'!$I$25:$I$28,I14),I14,IF('Input Data'!$K$40&lt;=(1+'Input Data'!$E$18/2)*SUMIFS('Sub Routine Drums'!$J$25:$J$28,'Sub Routine Drums'!$I$25:$I$28,J14),J14,"DW &gt; Cable Capacity")),"")</f>
        <v/>
      </c>
      <c r="X14" s="111"/>
      <c r="Y14" s="99">
        <v>2.9689999999999999</v>
      </c>
      <c r="Z14" s="25">
        <f>IF('Input Data'!$D$7="High Lift",15,IF('Input Data'!$D$7="High Lift'' Radius",12,0))</f>
        <v>0</v>
      </c>
      <c r="AC14">
        <f>(17+('Input Data'!$F$5-17)*SIN('Track B.O.M.'!$C$13*PI()/180))/'Input Data'!$F$5*'Input Data'!$K$40</f>
        <v>36.408333333333331</v>
      </c>
    </row>
    <row r="15" spans="1:29">
      <c r="A15" s="108" t="s">
        <v>116</v>
      </c>
      <c r="B15" s="101">
        <v>3</v>
      </c>
      <c r="C15" s="96" t="s">
        <v>126</v>
      </c>
      <c r="D15" s="101">
        <v>393</v>
      </c>
      <c r="E15" s="266">
        <v>6.09</v>
      </c>
      <c r="F15" s="266">
        <v>11</v>
      </c>
      <c r="G15" s="99">
        <v>800</v>
      </c>
      <c r="H15" s="94" t="s">
        <v>138</v>
      </c>
      <c r="I15" s="179">
        <v>0.1875</v>
      </c>
      <c r="J15" s="180">
        <v>0.25</v>
      </c>
      <c r="K15" s="101">
        <v>164</v>
      </c>
      <c r="L15" s="101">
        <v>229</v>
      </c>
      <c r="N15" s="99">
        <f>IF(A15='Input Data'!$D$7,1,0)</f>
        <v>0</v>
      </c>
      <c r="O15" s="99">
        <f>IF(B15='Input Data'!$D$13,1,0)</f>
        <v>1</v>
      </c>
      <c r="P15" s="99">
        <f>IF(D15&gt;='Input Data'!$F$5,1,0)</f>
        <v>1</v>
      </c>
      <c r="Q15" s="99">
        <f>IF(G15*(2+'Input Data'!$E$18)&gt;='Input Data'!K$40,1,0)</f>
        <v>1</v>
      </c>
      <c r="R15" s="99">
        <f>IF(K15&gt;='Input Data'!$D$8,1,0)</f>
        <v>1</v>
      </c>
      <c r="S15" s="99">
        <f>IF('Input Data'!$F$5-'Input Data'!$D$8&lt;='Sub Routine Drums'!L15,1,0)</f>
        <v>1</v>
      </c>
      <c r="T15" s="99">
        <f>N15*O15*P15*Q15*R15*S15</f>
        <v>0</v>
      </c>
      <c r="U15" s="99">
        <v>8</v>
      </c>
      <c r="V15" s="179" t="str">
        <f>IF($S$17=C15,IF('Input Data'!$K$40&lt;=(1+'Input Data'!$E$18/2)*SUMIFS('Sub Routine Drums'!$J$25:$J$28,'Sub Routine Drums'!$I$25:$I$28,I15),I15,IF('Input Data'!$K$40&lt;=(1+'Input Data'!$E$18/2)*SUMIFS('Sub Routine Drums'!$J$25:$J$28,'Sub Routine Drums'!$I$25:$I$28,J15),J15,"DW &gt; Cable Capacity")),"")</f>
        <v/>
      </c>
      <c r="X15" s="111"/>
      <c r="Y15" s="99">
        <v>3.3130000000000002</v>
      </c>
      <c r="Z15" s="25">
        <f>IF('Input Data'!$D$7="High Lift",15,IF('Input Data'!$D$7="High Lift'' Radius",12,0))</f>
        <v>0</v>
      </c>
      <c r="AC15">
        <f>(17+('Input Data'!$F$5-17)*SIN('Track B.O.M.'!$C$13*PI()/180))/'Input Data'!$F$5*'Input Data'!$K$40</f>
        <v>36.408333333333331</v>
      </c>
    </row>
    <row r="16" spans="1:29">
      <c r="A16" s="108" t="s">
        <v>116</v>
      </c>
      <c r="B16" s="101">
        <v>3</v>
      </c>
      <c r="C16" s="99" t="s">
        <v>129</v>
      </c>
      <c r="D16" s="101">
        <v>384</v>
      </c>
      <c r="E16" s="266">
        <v>5.22</v>
      </c>
      <c r="F16" s="266">
        <v>11.19</v>
      </c>
      <c r="G16" s="99">
        <v>1100</v>
      </c>
      <c r="H16" s="94" t="s">
        <v>138</v>
      </c>
      <c r="I16" s="179">
        <v>0.1875</v>
      </c>
      <c r="J16" s="180">
        <v>0.25</v>
      </c>
      <c r="K16" s="110">
        <v>120</v>
      </c>
      <c r="L16" s="101">
        <v>266</v>
      </c>
      <c r="N16" s="99">
        <f>IF(A16='Input Data'!$D$7,1,0)</f>
        <v>0</v>
      </c>
      <c r="O16" s="99">
        <f>IF(B16='Input Data'!$D$13,1,0)</f>
        <v>1</v>
      </c>
      <c r="P16" s="99">
        <f>IF(D16&gt;='Input Data'!$F$5,1,0)</f>
        <v>1</v>
      </c>
      <c r="Q16" s="99">
        <f>IF(G16*(2+'Input Data'!$E$18)&gt;='Input Data'!K$40,1,0)</f>
        <v>1</v>
      </c>
      <c r="R16" s="99">
        <f>IF(K16&gt;='Input Data'!$D$8,1,0)</f>
        <v>1</v>
      </c>
      <c r="S16" s="99">
        <f>IF('Input Data'!$F$5-'Input Data'!$D$8&lt;='Sub Routine Drums'!L16,1,0)</f>
        <v>1</v>
      </c>
      <c r="T16" s="99">
        <f>N16*O16*P16*Q16*R16*S16</f>
        <v>0</v>
      </c>
      <c r="U16" s="99">
        <v>9</v>
      </c>
      <c r="V16" s="179" t="str">
        <f>IF($S$17=C16,IF('Input Data'!$K$40&lt;=(1+'Input Data'!$E$18/2)*SUMIFS('Sub Routine Drums'!$J$25:$J$28,'Sub Routine Drums'!$I$25:$I$28,I16),I16,IF('Input Data'!$K$40&lt;=(1+'Input Data'!$E$18/2)*SUMIFS('Sub Routine Drums'!$J$25:$J$28,'Sub Routine Drums'!$I$25:$I$28,J16),J16,"DW &gt; Cable Capacity")),"")</f>
        <v/>
      </c>
      <c r="X16" s="111"/>
      <c r="Y16" s="99">
        <v>4.125</v>
      </c>
      <c r="Z16" s="25">
        <f>IF('Input Data'!$D$7="High Lift",15,IF('Input Data'!$D$7="High Lift'' Radius",12,0))</f>
        <v>0</v>
      </c>
      <c r="AC16">
        <f>(17+('Input Data'!$F$5-17)*SIN('Track B.O.M.'!$C$13*PI()/180))/'Input Data'!$F$5*'Input Data'!$K$40</f>
        <v>36.408333333333331</v>
      </c>
    </row>
    <row r="17" spans="1:22">
      <c r="C17" s="100"/>
      <c r="D17" s="401"/>
      <c r="E17" s="401"/>
      <c r="F17" s="100"/>
      <c r="G17" s="100"/>
      <c r="H17" s="100"/>
      <c r="I17" s="100"/>
      <c r="J17" s="100"/>
      <c r="K17" s="100">
        <f>192-12</f>
        <v>180</v>
      </c>
      <c r="L17" s="109"/>
      <c r="Q17" s="114"/>
      <c r="R17" s="115" t="s">
        <v>539</v>
      </c>
      <c r="S17" s="732" t="str">
        <f>IF(T5=1,C5,IF(T6=1,C6,IF(T7=1,C7,IF(T8=1,C8,IF(T9=1,C9,IF(T10=1,C10,IF(T11=1,C11,IF(T12=1,C12,IF(T13=1,C13,IF(T14=1,C14,IF(T15=1,C15,IF(T16=1,C16,"Error"))))))))))))</f>
        <v>D850-132</v>
      </c>
      <c r="T17" s="733"/>
      <c r="U17" s="99">
        <f>IF(S17=C5,U5,IF(S17=C6,U6,IF(S17=C7,U7,IF(S17=C8,U8,IF(S17=C9,U9,IF(S17=C10,U10,IF(S17=C11,U11,IF(S17=C12,U12,IF(S17=C13,U13,IF(S17=C14,U14,IF(S17=C15,U15,IF(S17=C16,U16,"Error"))))))))))))</f>
        <v>10</v>
      </c>
      <c r="V17" s="25"/>
    </row>
    <row r="18" spans="1:22">
      <c r="C18" s="25"/>
      <c r="D18" s="401"/>
      <c r="E18" s="401"/>
      <c r="F18" s="552"/>
      <c r="G18" s="401"/>
      <c r="H18" s="25"/>
      <c r="I18" s="25"/>
      <c r="J18" s="25"/>
      <c r="K18" s="25"/>
      <c r="Q18" s="114"/>
      <c r="R18" s="115" t="s">
        <v>540</v>
      </c>
      <c r="S18" s="307">
        <f>IF(AND('Input Data'!K9="Stainless",'Input Data'!D13=2,'Input Data'!D9='Sub Routine Drums'!C8),"Over Cap",IF(AND('Input Data'!K9="Stainless",'Input Data'!K40&lt;='Sub Routine Drums'!J26,S17&lt;&gt;C8),5/32,IF(AND('Input Data'!K9="Stainless",'Input Data'!K40&gt;'Sub Routine Drums'!J26),"Over Cap",IF(AND('Input Data'!D13=2,'Input Data'!F5&lt;14*12+0),1/8,IF(AND('Input Data'!F4&lt;=17*12+2,'Input Data'!F5&lt;14*12+0,'Input Data'!K40&lt;=J26*(1+'Input Data'!E18/2)),I26,IF('Input Data'!K40&lt;='Sub Routine Drums'!J27*(1+'Input Data'!E18/2),I27,IF('Input Data'!K40&lt;='Sub Routine Drums'!J28*(1+'Input Data'!E18/2),I28,"Over Cap")))))))</f>
        <v>0.15625</v>
      </c>
      <c r="T18" s="305"/>
      <c r="V18" s="308">
        <f>IF(AND('Input Data'!K9="SS Yes",'Input Data'!K40&lt;='Sub Routine Drums'!J26),5/32,IF(AND('Input Data'!K9="SS Yes",'Input Data'!K40&gt;'Sub Routine Drums'!J26),"Over Cap",SUM(V5:V16)))</f>
        <v>0.15625</v>
      </c>
    </row>
    <row r="19" spans="1:22">
      <c r="C19" s="25"/>
      <c r="D19" s="401"/>
      <c r="E19" s="401"/>
      <c r="F19" s="32"/>
      <c r="G19" s="25"/>
      <c r="H19" s="25"/>
      <c r="I19" s="25"/>
      <c r="J19" s="25"/>
      <c r="K19" s="25"/>
      <c r="N19" s="113"/>
      <c r="O19" t="s">
        <v>421</v>
      </c>
      <c r="Q19" s="114"/>
      <c r="R19" s="115" t="s">
        <v>388</v>
      </c>
      <c r="S19" s="304" t="str">
        <f>IF(S17=C5,H5,IF(S17=C6,H6,IF(S17=C7,H7,IF(S17=C8,H8,IF(S17=C9,H9,IF(S17=C10,H10,IF(S17=C11,H11,IF(S17=C12,H12,IF(S17=C13,H13,IF(S17=C14,H14,IF(S17=C15,H15,IF(S17=C16,H16,"Error"))))))))))))</f>
        <v>5"</v>
      </c>
      <c r="T19" s="306"/>
    </row>
    <row r="20" spans="1:22">
      <c r="C20" s="25"/>
      <c r="D20" s="25"/>
      <c r="E20" s="25"/>
      <c r="F20" s="25"/>
      <c r="G20" s="25"/>
      <c r="H20" s="25"/>
      <c r="I20" s="25"/>
      <c r="J20" s="25"/>
      <c r="K20" s="25"/>
      <c r="L20" s="25"/>
      <c r="Q20" s="117" t="str">
        <f>IF(OR(S17=C7,S17=C11,S17=C15,S17=C16),A21,"")</f>
        <v/>
      </c>
      <c r="R20" s="118"/>
      <c r="S20" s="118"/>
      <c r="T20" s="118"/>
      <c r="U20" s="119"/>
    </row>
    <row r="21" spans="1:22">
      <c r="A21" s="95" t="s">
        <v>541</v>
      </c>
      <c r="C21" s="25"/>
      <c r="D21" s="25"/>
      <c r="E21" s="25"/>
      <c r="F21" s="25"/>
      <c r="G21" s="25"/>
      <c r="Q21" s="734" t="s">
        <v>542</v>
      </c>
      <c r="R21" s="732"/>
      <c r="S21" s="378">
        <f>SUMIFS(E5:E16,U5:U16,U17)</f>
        <v>3.33</v>
      </c>
    </row>
    <row r="22" spans="1:22" ht="15" customHeight="1">
      <c r="I22" s="731" t="s">
        <v>543</v>
      </c>
      <c r="J22" s="730" t="s">
        <v>544</v>
      </c>
      <c r="Q22" s="734" t="s">
        <v>545</v>
      </c>
      <c r="R22" s="732"/>
      <c r="S22" s="378">
        <f>SUMIFS(F5:F16,U5:U16,U17)</f>
        <v>8.6300000000000008</v>
      </c>
    </row>
    <row r="23" spans="1:22">
      <c r="D23" s="25"/>
      <c r="G23" s="25"/>
      <c r="I23" s="731"/>
      <c r="J23" s="730"/>
      <c r="Q23" t="s">
        <v>546</v>
      </c>
    </row>
    <row r="24" spans="1:22">
      <c r="I24" s="731"/>
      <c r="J24" s="730"/>
      <c r="Q24" t="s">
        <v>547</v>
      </c>
    </row>
    <row r="25" spans="1:22">
      <c r="I25" s="179">
        <v>0.125</v>
      </c>
      <c r="J25" s="99">
        <v>800</v>
      </c>
      <c r="Q25" t="s">
        <v>548</v>
      </c>
    </row>
    <row r="26" spans="1:22">
      <c r="I26" s="179">
        <v>0.15625</v>
      </c>
      <c r="J26" s="99">
        <v>1120</v>
      </c>
      <c r="Q26" t="s">
        <v>549</v>
      </c>
    </row>
    <row r="27" spans="1:22">
      <c r="I27" s="179">
        <v>0.1875</v>
      </c>
      <c r="J27" s="99">
        <v>1680</v>
      </c>
    </row>
    <row r="28" spans="1:22">
      <c r="I28" s="180">
        <v>0.25</v>
      </c>
      <c r="J28" s="99">
        <v>2800</v>
      </c>
      <c r="R28">
        <f>8.63+5.5</f>
        <v>14.13</v>
      </c>
    </row>
    <row r="29" spans="1:22">
      <c r="I29" s="228" t="s">
        <v>550</v>
      </c>
      <c r="J29" s="228"/>
      <c r="K29" s="228"/>
      <c r="L29" s="228"/>
    </row>
    <row r="30" spans="1:22">
      <c r="A30" s="99" t="s">
        <v>135</v>
      </c>
      <c r="B30" s="179">
        <v>0.125</v>
      </c>
      <c r="C30" s="179">
        <v>0.15625</v>
      </c>
      <c r="D30" s="179">
        <v>0.1875</v>
      </c>
    </row>
  </sheetData>
  <mergeCells count="5">
    <mergeCell ref="J22:J24"/>
    <mergeCell ref="I22:I24"/>
    <mergeCell ref="S17:T17"/>
    <mergeCell ref="Q21:R21"/>
    <mergeCell ref="Q22:R2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6998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RowHeight="15"/>
  <cols>
    <col min="1" max="1" width="12.28515625" style="1" customWidth="1"/>
    <col min="2" max="5" width="6.85546875" style="1" customWidth="1"/>
    <col min="6" max="6" width="8.140625" style="217" customWidth="1"/>
    <col min="7" max="7" width="6.85546875" style="1" customWidth="1"/>
    <col min="8" max="8" width="11.140625" style="496" customWidth="1"/>
    <col min="9" max="9" width="10.7109375" style="469" customWidth="1"/>
    <col min="10" max="10" width="9.5703125" style="217" customWidth="1"/>
    <col min="11" max="11" width="15.140625" style="469" customWidth="1"/>
    <col min="12" max="12" width="14.85546875" style="469" customWidth="1"/>
    <col min="13" max="13" width="15.140625" style="496" customWidth="1"/>
    <col min="14" max="14" width="14.85546875" style="469" customWidth="1"/>
    <col min="15" max="15" width="13.42578125" style="499" customWidth="1"/>
    <col min="16" max="16" width="9.140625" style="500"/>
  </cols>
  <sheetData>
    <row r="1" spans="1:13">
      <c r="D1" s="56" t="s">
        <v>271</v>
      </c>
      <c r="E1" s="56" t="s">
        <v>551</v>
      </c>
      <c r="G1" s="56" t="s">
        <v>427</v>
      </c>
      <c r="H1" s="466" t="s">
        <v>552</v>
      </c>
      <c r="I1" s="467" t="s">
        <v>68</v>
      </c>
      <c r="J1" s="468" t="s">
        <v>553</v>
      </c>
    </row>
    <row r="2" spans="1:13">
      <c r="A2" s="56" t="s">
        <v>408</v>
      </c>
      <c r="D2" s="18">
        <f>INT(D3/6)*6</f>
        <v>120</v>
      </c>
      <c r="E2" s="18">
        <f>E3</f>
        <v>0</v>
      </c>
      <c r="H2" s="470">
        <f>SUMIFS(H10:H16998,A10:A16998,A3,D10:D16998,D2,E10:E16998,E2,G10:G16998,G3)</f>
        <v>0.375</v>
      </c>
      <c r="I2" s="471">
        <f>SUMIFS(I10:I16998,A10:A16998,A3,D10:D16998,D2,E10:E16998,E2,G10:G16998,G3)</f>
        <v>10.7</v>
      </c>
      <c r="J2" s="472">
        <f>SUMIFS(J10:J16998,A10:A16998,A3,D10:D16998,D2,E10:E16998,E2,G10:G16998,G3)</f>
        <v>0</v>
      </c>
      <c r="M2" s="497"/>
    </row>
    <row r="3" spans="1:13">
      <c r="A3" s="473" t="str">
        <f>'Input Data'!$D$9</f>
        <v>D850-132</v>
      </c>
      <c r="D3" s="473">
        <f>'Input Data'!$F$5</f>
        <v>120</v>
      </c>
      <c r="E3" s="473">
        <f>IF('Input Data'!$D$7="High Lift",'Input Data'!$D$8,0)</f>
        <v>0</v>
      </c>
      <c r="G3" s="473" t="str">
        <f>IF('Input Data'!$D$7='Data Tables'!$T$2,'Data Tables'!$W$2,(IF('Input Data'!$D$7='Data Tables'!$T$3,'Data Tables'!$W$3,IF('Input Data'!$D$7='Data Tables'!$T$4,"LHR",IF('Input Data'!$D$7='Data Tables'!$T$5,"LHR",IF('Input Data'!$D$7='Data Tables'!$T$6,'Data Tables'!$W$6,"N/A"))))))</f>
        <v>N/A</v>
      </c>
      <c r="H3" s="474">
        <f>IF(SUMIFS(H10:H16998,A10:A16998,A3,D10:D16998,D3,E10:E16998,E3,G10:G16998,G3)=0,H2+(D3-D2)*(H4-H2)/(D4-D2),SUMIFS(H10:H16998,A10:A16998,A3,D10:D16998,D3,E10:E16998,E3,G10:G16998,G3))</f>
        <v>0.375</v>
      </c>
      <c r="I3" s="475">
        <f>IF(SUMIFS(I10:I16998,A10:A16998,A3,D10:D16998,D3,E10:E16998,E3,G10:G16998,G3)=0,I2+(D3-D2)*(I4-I2)/(D4-D2),SUMIFS(I10:I16998,A10:A16998,A3,D10:D16998,D3,E10:E16998,E3,G10:G16998,G3))</f>
        <v>10.7</v>
      </c>
      <c r="J3" s="67">
        <f>IF(SUMIFS(J10:J16998,A10:A16998,A3,D10:D16998,D3,E10:E16998,E3,G10:G16998,G3)=0,J2+(D3-D2)*(J4-J2)/(D4-D2),SUMIFS(J10:J16998,A10:A16998,A3,D10:D16998,D3,E10:E16998,E3,G10:G16998,G3))</f>
        <v>0</v>
      </c>
      <c r="M3" s="497"/>
    </row>
    <row r="4" spans="1:13">
      <c r="D4" s="18">
        <f>D2+6</f>
        <v>126</v>
      </c>
      <c r="E4" s="18">
        <f>E3</f>
        <v>0</v>
      </c>
      <c r="H4" s="470">
        <f>SUMIFS(H12:H16998,A12:A16998,A3,D12:D16998,D4,E12:E16998,E4,G12:G16998,G3)</f>
        <v>0.375</v>
      </c>
      <c r="I4" s="471">
        <f>SUMIFS(I10:I16998,A10:A16998,A3,D10:D16998,D4,E10:E16998,E4,G10:G16998,G3)</f>
        <v>10.9</v>
      </c>
      <c r="J4" s="472">
        <f>SUMIFS(J10:J16998,A10:A16998,A3,D10:D16998,D4,E10:E16998,E4,G10:G16998,G3)</f>
        <v>0</v>
      </c>
    </row>
    <row r="5" spans="1:13">
      <c r="D5" s="384"/>
      <c r="E5" s="384"/>
      <c r="G5" s="384"/>
      <c r="H5" s="384"/>
      <c r="I5" s="384"/>
      <c r="J5" s="384"/>
    </row>
    <row r="6" spans="1:13">
      <c r="D6" s="384"/>
      <c r="E6" s="384"/>
      <c r="G6" s="384"/>
      <c r="H6" s="217">
        <f>H3</f>
        <v>0.375</v>
      </c>
      <c r="I6" s="384"/>
      <c r="J6" s="384"/>
    </row>
    <row r="7" spans="1:13">
      <c r="D7" s="384"/>
      <c r="E7" s="384"/>
      <c r="G7" s="384"/>
      <c r="H7" s="498">
        <v>0.31534499999999999</v>
      </c>
      <c r="I7" s="476">
        <f>(H6-H7)/H6</f>
        <v>0.15908000000000003</v>
      </c>
      <c r="J7" s="384"/>
    </row>
    <row r="8" spans="1:13">
      <c r="D8" s="384"/>
      <c r="E8" s="384"/>
      <c r="G8" s="384"/>
      <c r="H8" s="384"/>
      <c r="I8" s="384"/>
      <c r="J8" s="384"/>
    </row>
    <row r="9" spans="1:13" ht="30">
      <c r="A9" s="477" t="s">
        <v>408</v>
      </c>
      <c r="B9" s="478" t="s">
        <v>554</v>
      </c>
      <c r="C9" s="478" t="s">
        <v>555</v>
      </c>
      <c r="D9" s="478" t="s">
        <v>556</v>
      </c>
      <c r="E9" s="478" t="s">
        <v>116</v>
      </c>
      <c r="F9" s="479" t="s">
        <v>557</v>
      </c>
      <c r="G9" s="478" t="s">
        <v>427</v>
      </c>
      <c r="H9" s="478" t="s">
        <v>558</v>
      </c>
      <c r="I9" s="478" t="s">
        <v>559</v>
      </c>
      <c r="J9" s="478" t="s">
        <v>553</v>
      </c>
      <c r="L9" s="469">
        <f>SUM(L10:L16998)</f>
        <v>-47.752377372636033</v>
      </c>
    </row>
    <row r="10" spans="1:13">
      <c r="A10" s="480" t="s">
        <v>104</v>
      </c>
      <c r="B10" s="480">
        <f>INT(D10/12)</f>
        <v>2</v>
      </c>
      <c r="C10" s="480">
        <f>D10-B10*12</f>
        <v>0</v>
      </c>
      <c r="D10" s="480">
        <v>24</v>
      </c>
      <c r="E10" s="480">
        <v>0</v>
      </c>
      <c r="F10" s="481">
        <v>2.2749999999999999</v>
      </c>
      <c r="G10" s="480">
        <v>12</v>
      </c>
      <c r="H10" s="482">
        <v>0.57865500000000003</v>
      </c>
      <c r="I10" s="483">
        <v>3.9</v>
      </c>
      <c r="J10" s="484">
        <v>0</v>
      </c>
      <c r="K10" s="469">
        <f>F10/H10</f>
        <v>3.9315308776386617</v>
      </c>
      <c r="L10" s="469">
        <f>K10-I10</f>
        <v>3.1530877638661803E-2</v>
      </c>
    </row>
    <row r="11" spans="1:13">
      <c r="A11" s="480" t="s">
        <v>104</v>
      </c>
      <c r="B11" s="480">
        <f t="shared" ref="B11:B74" si="0">INT(D11/12)</f>
        <v>2</v>
      </c>
      <c r="C11" s="480">
        <f t="shared" ref="C11:C74" si="1">D11-B11*12</f>
        <v>1</v>
      </c>
      <c r="D11" s="480">
        <f>D10+1</f>
        <v>25</v>
      </c>
      <c r="E11" s="480">
        <v>0</v>
      </c>
      <c r="F11" s="481">
        <v>2.2749999999999999</v>
      </c>
      <c r="G11" s="480">
        <v>12</v>
      </c>
      <c r="H11" s="482">
        <v>0.58046299999999995</v>
      </c>
      <c r="I11" s="483">
        <v>3.9</v>
      </c>
      <c r="J11" s="484">
        <v>0</v>
      </c>
      <c r="K11" s="469">
        <f t="shared" ref="K11:K74" si="2">F11/H11</f>
        <v>3.9192851223936755</v>
      </c>
      <c r="L11" s="469">
        <f t="shared" ref="L11:L74" si="3">K11-I11</f>
        <v>1.9285122393675636E-2</v>
      </c>
    </row>
    <row r="12" spans="1:13">
      <c r="A12" s="480" t="s">
        <v>104</v>
      </c>
      <c r="B12" s="480">
        <f t="shared" si="0"/>
        <v>2</v>
      </c>
      <c r="C12" s="480">
        <f t="shared" si="1"/>
        <v>2</v>
      </c>
      <c r="D12" s="480">
        <f t="shared" ref="D12:D75" si="4">D11+1</f>
        <v>26</v>
      </c>
      <c r="E12" s="480">
        <v>0</v>
      </c>
      <c r="F12" s="481">
        <v>2.2749999999999999</v>
      </c>
      <c r="G12" s="480">
        <v>12</v>
      </c>
      <c r="H12" s="482">
        <v>0.58028599999999997</v>
      </c>
      <c r="I12" s="483">
        <v>3.9</v>
      </c>
      <c r="J12" s="484">
        <v>0</v>
      </c>
      <c r="K12" s="469">
        <f t="shared" si="2"/>
        <v>3.9204805906053224</v>
      </c>
      <c r="L12" s="469">
        <f t="shared" si="3"/>
        <v>2.048059060532248E-2</v>
      </c>
    </row>
    <row r="13" spans="1:13">
      <c r="A13" s="480" t="s">
        <v>104</v>
      </c>
      <c r="B13" s="480">
        <f t="shared" si="0"/>
        <v>2</v>
      </c>
      <c r="C13" s="480">
        <f t="shared" si="1"/>
        <v>3</v>
      </c>
      <c r="D13" s="480">
        <f t="shared" si="4"/>
        <v>27</v>
      </c>
      <c r="E13" s="480">
        <v>0</v>
      </c>
      <c r="F13" s="481">
        <v>2.2749999999999999</v>
      </c>
      <c r="G13" s="480">
        <v>12</v>
      </c>
      <c r="H13" s="482">
        <v>0.578542</v>
      </c>
      <c r="I13" s="483">
        <v>3.9</v>
      </c>
      <c r="J13" s="484">
        <v>0</v>
      </c>
      <c r="K13" s="469">
        <f t="shared" si="2"/>
        <v>3.9322987786539265</v>
      </c>
      <c r="L13" s="469">
        <f t="shared" si="3"/>
        <v>3.2298778653926608E-2</v>
      </c>
    </row>
    <row r="14" spans="1:13">
      <c r="A14" s="480" t="s">
        <v>104</v>
      </c>
      <c r="B14" s="480">
        <f t="shared" si="0"/>
        <v>2</v>
      </c>
      <c r="C14" s="480">
        <f t="shared" si="1"/>
        <v>4</v>
      </c>
      <c r="D14" s="480">
        <f t="shared" si="4"/>
        <v>28</v>
      </c>
      <c r="E14" s="480">
        <v>0</v>
      </c>
      <c r="F14" s="481">
        <v>2.2749999999999999</v>
      </c>
      <c r="G14" s="480">
        <v>12</v>
      </c>
      <c r="H14" s="482">
        <v>0.57556300000000005</v>
      </c>
      <c r="I14" s="483">
        <v>4</v>
      </c>
      <c r="J14" s="484">
        <v>0</v>
      </c>
      <c r="K14" s="469">
        <f t="shared" si="2"/>
        <v>3.9526515776726434</v>
      </c>
      <c r="L14" s="469">
        <f t="shared" si="3"/>
        <v>-4.7348422327356587E-2</v>
      </c>
    </row>
    <row r="15" spans="1:13">
      <c r="A15" s="480" t="s">
        <v>104</v>
      </c>
      <c r="B15" s="480">
        <f t="shared" si="0"/>
        <v>2</v>
      </c>
      <c r="C15" s="480">
        <f t="shared" si="1"/>
        <v>5</v>
      </c>
      <c r="D15" s="480">
        <f t="shared" si="4"/>
        <v>29</v>
      </c>
      <c r="E15" s="480">
        <v>0</v>
      </c>
      <c r="F15" s="481">
        <v>2.2749999999999999</v>
      </c>
      <c r="G15" s="480">
        <v>12</v>
      </c>
      <c r="H15" s="482">
        <v>0.57161200000000001</v>
      </c>
      <c r="I15" s="483">
        <v>4</v>
      </c>
      <c r="J15" s="484">
        <v>0</v>
      </c>
      <c r="K15" s="469">
        <f t="shared" si="2"/>
        <v>3.9799724288503389</v>
      </c>
      <c r="L15" s="469">
        <f t="shared" si="3"/>
        <v>-2.0027571149661139E-2</v>
      </c>
    </row>
    <row r="16" spans="1:13">
      <c r="A16" s="480" t="s">
        <v>104</v>
      </c>
      <c r="B16" s="480">
        <f t="shared" si="0"/>
        <v>2</v>
      </c>
      <c r="C16" s="480">
        <f t="shared" si="1"/>
        <v>6</v>
      </c>
      <c r="D16" s="480">
        <f t="shared" si="4"/>
        <v>30</v>
      </c>
      <c r="E16" s="480">
        <v>0</v>
      </c>
      <c r="F16" s="481">
        <v>2.2749999999999999</v>
      </c>
      <c r="G16" s="480">
        <v>12</v>
      </c>
      <c r="H16" s="482">
        <v>0.56689900000000004</v>
      </c>
      <c r="I16" s="483">
        <v>4</v>
      </c>
      <c r="J16" s="484">
        <v>0</v>
      </c>
      <c r="K16" s="469">
        <f t="shared" si="2"/>
        <v>4.0130605275366511</v>
      </c>
      <c r="L16" s="469">
        <f t="shared" si="3"/>
        <v>1.3060527536651101E-2</v>
      </c>
    </row>
    <row r="17" spans="1:12">
      <c r="A17" s="480" t="s">
        <v>104</v>
      </c>
      <c r="B17" s="480">
        <f t="shared" si="0"/>
        <v>2</v>
      </c>
      <c r="C17" s="480">
        <f t="shared" si="1"/>
        <v>7</v>
      </c>
      <c r="D17" s="480">
        <f t="shared" si="4"/>
        <v>31</v>
      </c>
      <c r="E17" s="480">
        <v>0</v>
      </c>
      <c r="F17" s="481">
        <v>2.2749999999999999</v>
      </c>
      <c r="G17" s="480">
        <v>12</v>
      </c>
      <c r="H17" s="482">
        <v>0.56159599999999998</v>
      </c>
      <c r="I17" s="483">
        <v>4.0999999999999996</v>
      </c>
      <c r="J17" s="484">
        <v>0</v>
      </c>
      <c r="K17" s="469">
        <f t="shared" si="2"/>
        <v>4.0509547788801914</v>
      </c>
      <c r="L17" s="469">
        <f t="shared" si="3"/>
        <v>-4.9045221119808247E-2</v>
      </c>
    </row>
    <row r="18" spans="1:12">
      <c r="A18" s="480" t="s">
        <v>104</v>
      </c>
      <c r="B18" s="480">
        <f t="shared" si="0"/>
        <v>2</v>
      </c>
      <c r="C18" s="480">
        <f t="shared" si="1"/>
        <v>8</v>
      </c>
      <c r="D18" s="480">
        <f t="shared" si="4"/>
        <v>32</v>
      </c>
      <c r="E18" s="480">
        <v>0</v>
      </c>
      <c r="F18" s="481">
        <v>2.2749999999999999</v>
      </c>
      <c r="G18" s="480">
        <v>12</v>
      </c>
      <c r="H18" s="482">
        <v>0.55583700000000003</v>
      </c>
      <c r="I18" s="483">
        <v>4.0999999999999996</v>
      </c>
      <c r="J18" s="484">
        <v>0</v>
      </c>
      <c r="K18" s="469">
        <f t="shared" si="2"/>
        <v>4.092926523423233</v>
      </c>
      <c r="L18" s="469">
        <f t="shared" si="3"/>
        <v>-7.0734765767666019E-3</v>
      </c>
    </row>
    <row r="19" spans="1:12">
      <c r="A19" s="480" t="s">
        <v>104</v>
      </c>
      <c r="B19" s="480">
        <f t="shared" si="0"/>
        <v>2</v>
      </c>
      <c r="C19" s="480">
        <f t="shared" si="1"/>
        <v>9</v>
      </c>
      <c r="D19" s="480">
        <f t="shared" si="4"/>
        <v>33</v>
      </c>
      <c r="E19" s="480">
        <v>0</v>
      </c>
      <c r="F19" s="481">
        <v>2.2749999999999999</v>
      </c>
      <c r="G19" s="480">
        <v>12</v>
      </c>
      <c r="H19" s="482">
        <v>0.54973499999999997</v>
      </c>
      <c r="I19" s="483">
        <v>4.0999999999999996</v>
      </c>
      <c r="J19" s="484">
        <v>0</v>
      </c>
      <c r="K19" s="469">
        <f t="shared" si="2"/>
        <v>4.1383575722848285</v>
      </c>
      <c r="L19" s="469">
        <f t="shared" si="3"/>
        <v>3.8357572284828834E-2</v>
      </c>
    </row>
    <row r="20" spans="1:12">
      <c r="A20" s="480" t="s">
        <v>104</v>
      </c>
      <c r="B20" s="480">
        <f t="shared" si="0"/>
        <v>2</v>
      </c>
      <c r="C20" s="480">
        <f t="shared" si="1"/>
        <v>10</v>
      </c>
      <c r="D20" s="480">
        <f t="shared" si="4"/>
        <v>34</v>
      </c>
      <c r="E20" s="480">
        <v>0</v>
      </c>
      <c r="F20" s="481">
        <v>2.2749999999999999</v>
      </c>
      <c r="G20" s="480">
        <v>12</v>
      </c>
      <c r="H20" s="482">
        <v>0.54337800000000003</v>
      </c>
      <c r="I20" s="483">
        <v>4.2</v>
      </c>
      <c r="J20" s="484">
        <v>0</v>
      </c>
      <c r="K20" s="469">
        <f t="shared" si="2"/>
        <v>4.1867723757678812</v>
      </c>
      <c r="L20" s="469">
        <f t="shared" si="3"/>
        <v>-1.3227624232118984E-2</v>
      </c>
    </row>
    <row r="21" spans="1:12">
      <c r="A21" s="480" t="s">
        <v>104</v>
      </c>
      <c r="B21" s="480">
        <f t="shared" si="0"/>
        <v>2</v>
      </c>
      <c r="C21" s="480">
        <f t="shared" si="1"/>
        <v>11</v>
      </c>
      <c r="D21" s="480">
        <f t="shared" si="4"/>
        <v>35</v>
      </c>
      <c r="E21" s="480">
        <v>0</v>
      </c>
      <c r="F21" s="481">
        <v>2.2749999999999999</v>
      </c>
      <c r="G21" s="480">
        <v>12</v>
      </c>
      <c r="H21" s="482">
        <v>0.53683999999999998</v>
      </c>
      <c r="I21" s="483">
        <v>4.2</v>
      </c>
      <c r="J21" s="484">
        <v>0</v>
      </c>
      <c r="K21" s="469">
        <f t="shared" si="2"/>
        <v>4.2377617167126145</v>
      </c>
      <c r="L21" s="469">
        <f t="shared" si="3"/>
        <v>3.7761716712614302E-2</v>
      </c>
    </row>
    <row r="22" spans="1:12">
      <c r="A22" s="480" t="s">
        <v>104</v>
      </c>
      <c r="B22" s="480">
        <f t="shared" si="0"/>
        <v>3</v>
      </c>
      <c r="C22" s="480">
        <f t="shared" si="1"/>
        <v>0</v>
      </c>
      <c r="D22" s="480">
        <f t="shared" si="4"/>
        <v>36</v>
      </c>
      <c r="E22" s="480">
        <v>0</v>
      </c>
      <c r="F22" s="481">
        <v>2.2749999999999999</v>
      </c>
      <c r="G22" s="480">
        <v>12</v>
      </c>
      <c r="H22" s="482">
        <v>0.53017999999999998</v>
      </c>
      <c r="I22" s="483">
        <v>4.3</v>
      </c>
      <c r="J22" s="484">
        <v>0</v>
      </c>
      <c r="K22" s="469">
        <f t="shared" si="2"/>
        <v>4.2909955109585427</v>
      </c>
      <c r="L22" s="469">
        <f t="shared" si="3"/>
        <v>-9.0044890414571199E-3</v>
      </c>
    </row>
    <row r="23" spans="1:12">
      <c r="A23" s="480" t="s">
        <v>104</v>
      </c>
      <c r="B23" s="480">
        <f t="shared" si="0"/>
        <v>3</v>
      </c>
      <c r="C23" s="480">
        <f t="shared" si="1"/>
        <v>1</v>
      </c>
      <c r="D23" s="480">
        <f t="shared" si="4"/>
        <v>37</v>
      </c>
      <c r="E23" s="480">
        <v>0</v>
      </c>
      <c r="F23" s="481">
        <v>2.2749999999999999</v>
      </c>
      <c r="G23" s="480">
        <v>12</v>
      </c>
      <c r="H23" s="482">
        <v>0.52344599999999997</v>
      </c>
      <c r="I23" s="483">
        <v>4.3</v>
      </c>
      <c r="J23" s="484">
        <v>0</v>
      </c>
      <c r="K23" s="469">
        <f t="shared" si="2"/>
        <v>4.3461980796490947</v>
      </c>
      <c r="L23" s="469">
        <f t="shared" si="3"/>
        <v>4.6198079649094836E-2</v>
      </c>
    </row>
    <row r="24" spans="1:12">
      <c r="A24" s="480" t="s">
        <v>104</v>
      </c>
      <c r="B24" s="480">
        <f t="shared" si="0"/>
        <v>3</v>
      </c>
      <c r="C24" s="480">
        <f t="shared" si="1"/>
        <v>2</v>
      </c>
      <c r="D24" s="480">
        <f t="shared" si="4"/>
        <v>38</v>
      </c>
      <c r="E24" s="480">
        <v>0</v>
      </c>
      <c r="F24" s="481">
        <v>2.2749999999999999</v>
      </c>
      <c r="G24" s="480">
        <v>12</v>
      </c>
      <c r="H24" s="482">
        <v>0.51667700000000005</v>
      </c>
      <c r="I24" s="483">
        <v>4.4000000000000004</v>
      </c>
      <c r="J24" s="484">
        <v>0</v>
      </c>
      <c r="K24" s="469">
        <f t="shared" si="2"/>
        <v>4.403137743696738</v>
      </c>
      <c r="L24" s="469">
        <f t="shared" si="3"/>
        <v>3.1377436967376937E-3</v>
      </c>
    </row>
    <row r="25" spans="1:12">
      <c r="A25" s="480" t="s">
        <v>104</v>
      </c>
      <c r="B25" s="480">
        <f t="shared" si="0"/>
        <v>3</v>
      </c>
      <c r="C25" s="480">
        <f t="shared" si="1"/>
        <v>3</v>
      </c>
      <c r="D25" s="480">
        <f t="shared" si="4"/>
        <v>39</v>
      </c>
      <c r="E25" s="480">
        <v>0</v>
      </c>
      <c r="F25" s="481">
        <v>2.2749999999999999</v>
      </c>
      <c r="G25" s="480">
        <v>12</v>
      </c>
      <c r="H25" s="482">
        <v>0.50990500000000005</v>
      </c>
      <c r="I25" s="483">
        <v>4.5</v>
      </c>
      <c r="J25" s="484">
        <v>0</v>
      </c>
      <c r="K25" s="469">
        <f t="shared" si="2"/>
        <v>4.4616153989468623</v>
      </c>
      <c r="L25" s="469">
        <f t="shared" si="3"/>
        <v>-3.8384601053137679E-2</v>
      </c>
    </row>
    <row r="26" spans="1:12">
      <c r="A26" s="480" t="s">
        <v>104</v>
      </c>
      <c r="B26" s="480">
        <f t="shared" si="0"/>
        <v>3</v>
      </c>
      <c r="C26" s="480">
        <f t="shared" si="1"/>
        <v>4</v>
      </c>
      <c r="D26" s="480">
        <f t="shared" si="4"/>
        <v>40</v>
      </c>
      <c r="E26" s="480">
        <v>0</v>
      </c>
      <c r="F26" s="481">
        <v>2.2749999999999999</v>
      </c>
      <c r="G26" s="480">
        <v>12</v>
      </c>
      <c r="H26" s="482">
        <v>0.50315600000000005</v>
      </c>
      <c r="I26" s="483">
        <v>4.5</v>
      </c>
      <c r="J26" s="484">
        <v>0</v>
      </c>
      <c r="K26" s="469">
        <f t="shared" si="2"/>
        <v>4.5214605410647986</v>
      </c>
      <c r="L26" s="469">
        <f t="shared" si="3"/>
        <v>2.1460541064798555E-2</v>
      </c>
    </row>
    <row r="27" spans="1:12">
      <c r="A27" s="480" t="s">
        <v>104</v>
      </c>
      <c r="B27" s="480">
        <f t="shared" si="0"/>
        <v>3</v>
      </c>
      <c r="C27" s="480">
        <f t="shared" si="1"/>
        <v>5</v>
      </c>
      <c r="D27" s="480">
        <f t="shared" si="4"/>
        <v>41</v>
      </c>
      <c r="E27" s="480">
        <v>0</v>
      </c>
      <c r="F27" s="481">
        <v>2.2749999999999999</v>
      </c>
      <c r="G27" s="480">
        <v>12</v>
      </c>
      <c r="H27" s="482">
        <v>0.49645</v>
      </c>
      <c r="I27" s="483">
        <v>4.5999999999999996</v>
      </c>
      <c r="J27" s="484">
        <v>0</v>
      </c>
      <c r="K27" s="469">
        <f t="shared" si="2"/>
        <v>4.5825360056400442</v>
      </c>
      <c r="L27" s="469">
        <f t="shared" si="3"/>
        <v>-1.7463994359955493E-2</v>
      </c>
    </row>
    <row r="28" spans="1:12">
      <c r="A28" s="480" t="s">
        <v>104</v>
      </c>
      <c r="B28" s="480">
        <f t="shared" si="0"/>
        <v>3</v>
      </c>
      <c r="C28" s="480">
        <f t="shared" si="1"/>
        <v>6</v>
      </c>
      <c r="D28" s="480">
        <f t="shared" si="4"/>
        <v>42</v>
      </c>
      <c r="E28" s="480">
        <v>0</v>
      </c>
      <c r="F28" s="481">
        <v>2.2749999999999999</v>
      </c>
      <c r="G28" s="480">
        <v>12</v>
      </c>
      <c r="H28" s="482">
        <v>0.48980600000000002</v>
      </c>
      <c r="I28" s="483">
        <v>4.5999999999999996</v>
      </c>
      <c r="J28" s="484">
        <v>0</v>
      </c>
      <c r="K28" s="469">
        <f t="shared" si="2"/>
        <v>4.6446960633393628</v>
      </c>
      <c r="L28" s="469">
        <f t="shared" si="3"/>
        <v>4.4696063339363157E-2</v>
      </c>
    </row>
    <row r="29" spans="1:12">
      <c r="A29" s="480" t="s">
        <v>104</v>
      </c>
      <c r="B29" s="480">
        <f t="shared" si="0"/>
        <v>3</v>
      </c>
      <c r="C29" s="480">
        <f t="shared" si="1"/>
        <v>7</v>
      </c>
      <c r="D29" s="480">
        <f t="shared" si="4"/>
        <v>43</v>
      </c>
      <c r="E29" s="480">
        <v>0</v>
      </c>
      <c r="F29" s="481">
        <v>2.2749999999999999</v>
      </c>
      <c r="G29" s="480">
        <v>12</v>
      </c>
      <c r="H29" s="482">
        <v>0.48323500000000003</v>
      </c>
      <c r="I29" s="483">
        <v>4.7</v>
      </c>
      <c r="J29" s="484">
        <v>0</v>
      </c>
      <c r="K29" s="469">
        <f t="shared" si="2"/>
        <v>4.7078543565759929</v>
      </c>
      <c r="L29" s="469">
        <f t="shared" si="3"/>
        <v>7.8543565759927603E-3</v>
      </c>
    </row>
    <row r="30" spans="1:12">
      <c r="A30" s="480" t="s">
        <v>104</v>
      </c>
      <c r="B30" s="480">
        <f t="shared" si="0"/>
        <v>3</v>
      </c>
      <c r="C30" s="480">
        <f t="shared" si="1"/>
        <v>8</v>
      </c>
      <c r="D30" s="480">
        <f t="shared" si="4"/>
        <v>44</v>
      </c>
      <c r="E30" s="480">
        <v>0</v>
      </c>
      <c r="F30" s="481">
        <v>2.2749999999999999</v>
      </c>
      <c r="G30" s="480">
        <v>12</v>
      </c>
      <c r="H30" s="482">
        <v>0.47674899999999998</v>
      </c>
      <c r="I30" s="483">
        <v>4.8</v>
      </c>
      <c r="J30" s="484">
        <v>0</v>
      </c>
      <c r="K30" s="469">
        <f t="shared" si="2"/>
        <v>4.7719030349303306</v>
      </c>
      <c r="L30" s="469">
        <f t="shared" si="3"/>
        <v>-2.8096965069669189E-2</v>
      </c>
    </row>
    <row r="31" spans="1:12">
      <c r="A31" s="480" t="s">
        <v>104</v>
      </c>
      <c r="B31" s="480">
        <f t="shared" si="0"/>
        <v>3</v>
      </c>
      <c r="C31" s="480">
        <f t="shared" si="1"/>
        <v>9</v>
      </c>
      <c r="D31" s="480">
        <f t="shared" si="4"/>
        <v>45</v>
      </c>
      <c r="E31" s="480">
        <v>0</v>
      </c>
      <c r="F31" s="481">
        <v>2.2749999999999999</v>
      </c>
      <c r="G31" s="480">
        <v>12</v>
      </c>
      <c r="H31" s="482">
        <v>0.47035500000000002</v>
      </c>
      <c r="I31" s="483">
        <v>4.8</v>
      </c>
      <c r="J31" s="484">
        <v>0</v>
      </c>
      <c r="K31" s="469">
        <f t="shared" si="2"/>
        <v>4.8367722252341316</v>
      </c>
      <c r="L31" s="469">
        <f t="shared" si="3"/>
        <v>3.6772225234131817E-2</v>
      </c>
    </row>
    <row r="32" spans="1:12">
      <c r="A32" s="480" t="s">
        <v>104</v>
      </c>
      <c r="B32" s="480">
        <f t="shared" si="0"/>
        <v>3</v>
      </c>
      <c r="C32" s="480">
        <f t="shared" si="1"/>
        <v>10</v>
      </c>
      <c r="D32" s="480">
        <f t="shared" si="4"/>
        <v>46</v>
      </c>
      <c r="E32" s="480">
        <v>0</v>
      </c>
      <c r="F32" s="481">
        <v>2.2749999999999999</v>
      </c>
      <c r="G32" s="480">
        <v>12</v>
      </c>
      <c r="H32" s="482">
        <v>0.464061</v>
      </c>
      <c r="I32" s="483">
        <v>4.9000000000000004</v>
      </c>
      <c r="J32" s="484">
        <v>0</v>
      </c>
      <c r="K32" s="469">
        <f t="shared" si="2"/>
        <v>4.9023727484102304</v>
      </c>
      <c r="L32" s="469">
        <f t="shared" si="3"/>
        <v>2.3727484102300522E-3</v>
      </c>
    </row>
    <row r="33" spans="1:12">
      <c r="A33" s="480" t="s">
        <v>104</v>
      </c>
      <c r="B33" s="480">
        <f t="shared" si="0"/>
        <v>3</v>
      </c>
      <c r="C33" s="480">
        <f t="shared" si="1"/>
        <v>11</v>
      </c>
      <c r="D33" s="480">
        <f t="shared" si="4"/>
        <v>47</v>
      </c>
      <c r="E33" s="480">
        <v>0</v>
      </c>
      <c r="F33" s="481">
        <v>2.2749999999999999</v>
      </c>
      <c r="G33" s="480">
        <v>12</v>
      </c>
      <c r="H33" s="482">
        <v>0.45787099999999997</v>
      </c>
      <c r="I33" s="483">
        <v>5</v>
      </c>
      <c r="J33" s="484">
        <v>0</v>
      </c>
      <c r="K33" s="469">
        <f t="shared" si="2"/>
        <v>4.9686483747605772</v>
      </c>
      <c r="L33" s="469">
        <f t="shared" si="3"/>
        <v>-3.1351625239422809E-2</v>
      </c>
    </row>
    <row r="34" spans="1:12">
      <c r="A34" s="480" t="s">
        <v>104</v>
      </c>
      <c r="B34" s="480">
        <f t="shared" si="0"/>
        <v>4</v>
      </c>
      <c r="C34" s="480">
        <f t="shared" si="1"/>
        <v>0</v>
      </c>
      <c r="D34" s="480">
        <f t="shared" si="4"/>
        <v>48</v>
      </c>
      <c r="E34" s="480">
        <v>0</v>
      </c>
      <c r="F34" s="481">
        <v>2.2749999999999999</v>
      </c>
      <c r="G34" s="480">
        <v>12</v>
      </c>
      <c r="H34" s="482">
        <v>0.451789</v>
      </c>
      <c r="I34" s="483">
        <v>5</v>
      </c>
      <c r="J34" s="484">
        <v>0</v>
      </c>
      <c r="K34" s="469">
        <f t="shared" si="2"/>
        <v>5.0355365004460042</v>
      </c>
      <c r="L34" s="469">
        <f t="shared" si="3"/>
        <v>3.5536500446004204E-2</v>
      </c>
    </row>
    <row r="35" spans="1:12">
      <c r="A35" s="480" t="s">
        <v>104</v>
      </c>
      <c r="B35" s="480">
        <f t="shared" si="0"/>
        <v>4</v>
      </c>
      <c r="C35" s="480">
        <f t="shared" si="1"/>
        <v>1</v>
      </c>
      <c r="D35" s="480">
        <f t="shared" si="4"/>
        <v>49</v>
      </c>
      <c r="E35" s="480">
        <v>0</v>
      </c>
      <c r="F35" s="481">
        <v>2.2749999999999999</v>
      </c>
      <c r="G35" s="480">
        <v>12</v>
      </c>
      <c r="H35" s="482">
        <v>0.44581599999999999</v>
      </c>
      <c r="I35" s="483">
        <v>5.0999999999999996</v>
      </c>
      <c r="J35" s="484">
        <v>0</v>
      </c>
      <c r="K35" s="469">
        <f t="shared" si="2"/>
        <v>5.103002135410124</v>
      </c>
      <c r="L35" s="469">
        <f t="shared" si="3"/>
        <v>3.0021354101243958E-3</v>
      </c>
    </row>
    <row r="36" spans="1:12">
      <c r="A36" s="480" t="s">
        <v>104</v>
      </c>
      <c r="B36" s="480">
        <f t="shared" si="0"/>
        <v>4</v>
      </c>
      <c r="C36" s="480">
        <f t="shared" si="1"/>
        <v>2</v>
      </c>
      <c r="D36" s="480">
        <f t="shared" si="4"/>
        <v>50</v>
      </c>
      <c r="E36" s="480">
        <v>0</v>
      </c>
      <c r="F36" s="481">
        <v>2.2749999999999999</v>
      </c>
      <c r="G36" s="480">
        <v>12</v>
      </c>
      <c r="H36" s="482">
        <v>0.43995600000000001</v>
      </c>
      <c r="I36" s="483">
        <v>5.2</v>
      </c>
      <c r="J36" s="484">
        <v>0</v>
      </c>
      <c r="K36" s="469">
        <f t="shared" si="2"/>
        <v>5.1709716426188068</v>
      </c>
      <c r="L36" s="469">
        <f t="shared" si="3"/>
        <v>-2.9028357381193359E-2</v>
      </c>
    </row>
    <row r="37" spans="1:12">
      <c r="A37" s="480" t="s">
        <v>104</v>
      </c>
      <c r="B37" s="480">
        <f t="shared" si="0"/>
        <v>4</v>
      </c>
      <c r="C37" s="480">
        <f t="shared" si="1"/>
        <v>3</v>
      </c>
      <c r="D37" s="480">
        <f t="shared" si="4"/>
        <v>51</v>
      </c>
      <c r="E37" s="480">
        <v>0</v>
      </c>
      <c r="F37" s="481">
        <v>2.2749999999999999</v>
      </c>
      <c r="G37" s="480">
        <v>12</v>
      </c>
      <c r="H37" s="482">
        <v>0.43420700000000001</v>
      </c>
      <c r="I37" s="483">
        <v>5.2</v>
      </c>
      <c r="J37" s="484">
        <v>0</v>
      </c>
      <c r="K37" s="469">
        <f t="shared" si="2"/>
        <v>5.2394364899690693</v>
      </c>
      <c r="L37" s="469">
        <f t="shared" si="3"/>
        <v>3.9436489969069122E-2</v>
      </c>
    </row>
    <row r="38" spans="1:12">
      <c r="A38" s="480" t="s">
        <v>104</v>
      </c>
      <c r="B38" s="480">
        <f t="shared" si="0"/>
        <v>4</v>
      </c>
      <c r="C38" s="480">
        <f t="shared" si="1"/>
        <v>4</v>
      </c>
      <c r="D38" s="480">
        <f t="shared" si="4"/>
        <v>52</v>
      </c>
      <c r="E38" s="480">
        <v>0</v>
      </c>
      <c r="F38" s="481">
        <v>2.2749999999999999</v>
      </c>
      <c r="G38" s="480">
        <v>12</v>
      </c>
      <c r="H38" s="482">
        <v>0.42857099999999998</v>
      </c>
      <c r="I38" s="483">
        <v>5.3</v>
      </c>
      <c r="J38" s="484">
        <v>0</v>
      </c>
      <c r="K38" s="469">
        <f t="shared" si="2"/>
        <v>5.3083386416719751</v>
      </c>
      <c r="L38" s="469">
        <f t="shared" si="3"/>
        <v>8.3386416719752887E-3</v>
      </c>
    </row>
    <row r="39" spans="1:12">
      <c r="A39" s="480" t="s">
        <v>104</v>
      </c>
      <c r="B39" s="480">
        <f t="shared" si="0"/>
        <v>4</v>
      </c>
      <c r="C39" s="480">
        <f t="shared" si="1"/>
        <v>5</v>
      </c>
      <c r="D39" s="480">
        <f t="shared" si="4"/>
        <v>53</v>
      </c>
      <c r="E39" s="480">
        <v>0</v>
      </c>
      <c r="F39" s="481">
        <v>2.2749999999999999</v>
      </c>
      <c r="G39" s="480">
        <v>12</v>
      </c>
      <c r="H39" s="482">
        <v>0.42304799999999998</v>
      </c>
      <c r="I39" s="483">
        <v>5.4</v>
      </c>
      <c r="J39" s="484">
        <v>0</v>
      </c>
      <c r="K39" s="469">
        <f t="shared" si="2"/>
        <v>5.3776403623229516</v>
      </c>
      <c r="L39" s="469">
        <f t="shared" si="3"/>
        <v>-2.2359637677048738E-2</v>
      </c>
    </row>
    <row r="40" spans="1:12">
      <c r="A40" s="480" t="s">
        <v>104</v>
      </c>
      <c r="B40" s="480">
        <f t="shared" si="0"/>
        <v>4</v>
      </c>
      <c r="C40" s="480">
        <f t="shared" si="1"/>
        <v>6</v>
      </c>
      <c r="D40" s="480">
        <f t="shared" si="4"/>
        <v>54</v>
      </c>
      <c r="E40" s="480">
        <v>0</v>
      </c>
      <c r="F40" s="481">
        <v>2.2749999999999999</v>
      </c>
      <c r="G40" s="480">
        <v>12</v>
      </c>
      <c r="H40" s="482">
        <v>0.41763600000000001</v>
      </c>
      <c r="I40" s="483">
        <v>5.4</v>
      </c>
      <c r="J40" s="484">
        <v>0</v>
      </c>
      <c r="K40" s="469">
        <f t="shared" si="2"/>
        <v>5.4473273376816174</v>
      </c>
      <c r="L40" s="469">
        <f t="shared" si="3"/>
        <v>4.732733768161701E-2</v>
      </c>
    </row>
    <row r="41" spans="1:12">
      <c r="A41" s="480" t="s">
        <v>104</v>
      </c>
      <c r="B41" s="480">
        <f t="shared" si="0"/>
        <v>4</v>
      </c>
      <c r="C41" s="480">
        <f t="shared" si="1"/>
        <v>7</v>
      </c>
      <c r="D41" s="480">
        <f t="shared" si="4"/>
        <v>55</v>
      </c>
      <c r="E41" s="480">
        <v>0</v>
      </c>
      <c r="F41" s="481">
        <v>2.2749999999999999</v>
      </c>
      <c r="G41" s="480">
        <v>12</v>
      </c>
      <c r="H41" s="482">
        <v>0.41233399999999998</v>
      </c>
      <c r="I41" s="483">
        <v>5.5</v>
      </c>
      <c r="J41" s="484">
        <v>0</v>
      </c>
      <c r="K41" s="469">
        <f t="shared" si="2"/>
        <v>5.5173718393341318</v>
      </c>
      <c r="L41" s="469">
        <f t="shared" si="3"/>
        <v>1.7371839334131778E-2</v>
      </c>
    </row>
    <row r="42" spans="1:12">
      <c r="A42" s="480" t="s">
        <v>104</v>
      </c>
      <c r="B42" s="480">
        <f t="shared" si="0"/>
        <v>4</v>
      </c>
      <c r="C42" s="480">
        <f t="shared" si="1"/>
        <v>8</v>
      </c>
      <c r="D42" s="480">
        <f t="shared" si="4"/>
        <v>56</v>
      </c>
      <c r="E42" s="480">
        <v>0</v>
      </c>
      <c r="F42" s="481">
        <v>2.2749999999999999</v>
      </c>
      <c r="G42" s="480">
        <v>12</v>
      </c>
      <c r="H42" s="482">
        <v>0.40714099999999998</v>
      </c>
      <c r="I42" s="483">
        <v>5.6</v>
      </c>
      <c r="J42" s="484">
        <v>0</v>
      </c>
      <c r="K42" s="469">
        <f t="shared" si="2"/>
        <v>5.5877447862042882</v>
      </c>
      <c r="L42" s="469">
        <f t="shared" si="3"/>
        <v>-1.2255213795711484E-2</v>
      </c>
    </row>
    <row r="43" spans="1:12">
      <c r="A43" s="480" t="s">
        <v>104</v>
      </c>
      <c r="B43" s="480">
        <f t="shared" si="0"/>
        <v>4</v>
      </c>
      <c r="C43" s="480">
        <f t="shared" si="1"/>
        <v>9</v>
      </c>
      <c r="D43" s="480">
        <f t="shared" si="4"/>
        <v>57</v>
      </c>
      <c r="E43" s="480">
        <v>0</v>
      </c>
      <c r="F43" s="481">
        <v>2.2749999999999999</v>
      </c>
      <c r="G43" s="480">
        <v>12</v>
      </c>
      <c r="H43" s="482">
        <v>0.402055</v>
      </c>
      <c r="I43" s="483">
        <v>5.7</v>
      </c>
      <c r="J43" s="484">
        <v>0</v>
      </c>
      <c r="K43" s="469">
        <f t="shared" si="2"/>
        <v>5.6584298168161071</v>
      </c>
      <c r="L43" s="469">
        <f t="shared" si="3"/>
        <v>-4.157018318389305E-2</v>
      </c>
    </row>
    <row r="44" spans="1:12">
      <c r="A44" s="480" t="s">
        <v>104</v>
      </c>
      <c r="B44" s="480">
        <f t="shared" si="0"/>
        <v>4</v>
      </c>
      <c r="C44" s="480">
        <f t="shared" si="1"/>
        <v>10</v>
      </c>
      <c r="D44" s="480">
        <f t="shared" si="4"/>
        <v>58</v>
      </c>
      <c r="E44" s="480">
        <v>0</v>
      </c>
      <c r="F44" s="481">
        <v>2.2749999999999999</v>
      </c>
      <c r="G44" s="480">
        <v>12</v>
      </c>
      <c r="H44" s="482">
        <v>0.39707500000000001</v>
      </c>
      <c r="I44" s="483">
        <v>5.7</v>
      </c>
      <c r="J44" s="484">
        <v>0</v>
      </c>
      <c r="K44" s="469">
        <f t="shared" si="2"/>
        <v>5.7293962097840456</v>
      </c>
      <c r="L44" s="469">
        <f t="shared" si="3"/>
        <v>2.9396209784045446E-2</v>
      </c>
    </row>
    <row r="45" spans="1:12">
      <c r="A45" s="480" t="s">
        <v>104</v>
      </c>
      <c r="B45" s="480">
        <f t="shared" si="0"/>
        <v>4</v>
      </c>
      <c r="C45" s="480">
        <f t="shared" si="1"/>
        <v>11</v>
      </c>
      <c r="D45" s="480">
        <f t="shared" si="4"/>
        <v>59</v>
      </c>
      <c r="E45" s="480">
        <v>0</v>
      </c>
      <c r="F45" s="481">
        <v>2.2749999999999999</v>
      </c>
      <c r="G45" s="480">
        <v>12</v>
      </c>
      <c r="H45" s="482">
        <v>0.39219900000000002</v>
      </c>
      <c r="I45" s="483">
        <v>5.8</v>
      </c>
      <c r="J45" s="484">
        <v>0</v>
      </c>
      <c r="K45" s="469">
        <f t="shared" si="2"/>
        <v>5.8006267226586496</v>
      </c>
      <c r="L45" s="469">
        <f t="shared" si="3"/>
        <v>6.2672265864982535E-4</v>
      </c>
    </row>
    <row r="46" spans="1:12">
      <c r="A46" s="480" t="s">
        <v>104</v>
      </c>
      <c r="B46" s="480">
        <f t="shared" si="0"/>
        <v>5</v>
      </c>
      <c r="C46" s="480">
        <f t="shared" si="1"/>
        <v>0</v>
      </c>
      <c r="D46" s="480">
        <f t="shared" si="4"/>
        <v>60</v>
      </c>
      <c r="E46" s="480">
        <v>0</v>
      </c>
      <c r="F46" s="481">
        <v>2.2749999999999999</v>
      </c>
      <c r="G46" s="480">
        <v>12</v>
      </c>
      <c r="H46" s="482">
        <v>0.38742500000000002</v>
      </c>
      <c r="I46" s="483">
        <v>5.9</v>
      </c>
      <c r="J46" s="484">
        <v>0</v>
      </c>
      <c r="K46" s="469">
        <f t="shared" si="2"/>
        <v>5.8721042782474022</v>
      </c>
      <c r="L46" s="469">
        <f t="shared" si="3"/>
        <v>-2.7895721752598135E-2</v>
      </c>
    </row>
    <row r="47" spans="1:12">
      <c r="A47" s="480" t="s">
        <v>104</v>
      </c>
      <c r="B47" s="480">
        <f t="shared" si="0"/>
        <v>5</v>
      </c>
      <c r="C47" s="480">
        <f t="shared" si="1"/>
        <v>1</v>
      </c>
      <c r="D47" s="480">
        <f t="shared" si="4"/>
        <v>61</v>
      </c>
      <c r="E47" s="480">
        <v>0</v>
      </c>
      <c r="F47" s="481">
        <v>2.2749999999999999</v>
      </c>
      <c r="G47" s="480">
        <v>12</v>
      </c>
      <c r="H47" s="482">
        <v>0.38274999999999998</v>
      </c>
      <c r="I47" s="483">
        <v>5.9</v>
      </c>
      <c r="J47" s="484">
        <v>0</v>
      </c>
      <c r="K47" s="469">
        <f t="shared" si="2"/>
        <v>5.9438275636838664</v>
      </c>
      <c r="L47" s="469">
        <f t="shared" si="3"/>
        <v>4.3827563683866089E-2</v>
      </c>
    </row>
    <row r="48" spans="1:12">
      <c r="A48" s="480" t="s">
        <v>104</v>
      </c>
      <c r="B48" s="480">
        <f t="shared" si="0"/>
        <v>5</v>
      </c>
      <c r="C48" s="480">
        <f t="shared" si="1"/>
        <v>2</v>
      </c>
      <c r="D48" s="480">
        <f t="shared" si="4"/>
        <v>62</v>
      </c>
      <c r="E48" s="480">
        <v>0</v>
      </c>
      <c r="F48" s="481">
        <v>2.2749999999999999</v>
      </c>
      <c r="G48" s="480">
        <v>12</v>
      </c>
      <c r="H48" s="482">
        <v>0.37817299999999998</v>
      </c>
      <c r="I48" s="483">
        <v>6</v>
      </c>
      <c r="J48" s="484">
        <v>0</v>
      </c>
      <c r="K48" s="469">
        <f t="shared" si="2"/>
        <v>6.0157652714498395</v>
      </c>
      <c r="L48" s="469">
        <f t="shared" si="3"/>
        <v>1.5765271449839524E-2</v>
      </c>
    </row>
    <row r="49" spans="1:13">
      <c r="A49" s="480" t="s">
        <v>104</v>
      </c>
      <c r="B49" s="480">
        <f t="shared" si="0"/>
        <v>5</v>
      </c>
      <c r="C49" s="480">
        <f t="shared" si="1"/>
        <v>3</v>
      </c>
      <c r="D49" s="480">
        <f t="shared" si="4"/>
        <v>63</v>
      </c>
      <c r="E49" s="480">
        <v>0</v>
      </c>
      <c r="F49" s="481">
        <v>2.2749999999999999</v>
      </c>
      <c r="G49" s="480">
        <v>12</v>
      </c>
      <c r="H49" s="482">
        <v>0.373691</v>
      </c>
      <c r="I49" s="483">
        <v>6.1</v>
      </c>
      <c r="J49" s="484">
        <v>0</v>
      </c>
      <c r="K49" s="469">
        <f t="shared" si="2"/>
        <v>6.0879175575542357</v>
      </c>
      <c r="L49" s="469">
        <f t="shared" si="3"/>
        <v>-1.2082442445763952E-2</v>
      </c>
    </row>
    <row r="50" spans="1:13">
      <c r="A50" s="480" t="s">
        <v>104</v>
      </c>
      <c r="B50" s="480">
        <f t="shared" si="0"/>
        <v>5</v>
      </c>
      <c r="C50" s="480">
        <f t="shared" si="1"/>
        <v>4</v>
      </c>
      <c r="D50" s="480">
        <f t="shared" si="4"/>
        <v>64</v>
      </c>
      <c r="E50" s="480">
        <v>0</v>
      </c>
      <c r="F50" s="481">
        <v>2.2749999999999999</v>
      </c>
      <c r="G50" s="480">
        <v>12</v>
      </c>
      <c r="H50" s="482">
        <v>0.36930600000000002</v>
      </c>
      <c r="I50" s="483">
        <v>6.2</v>
      </c>
      <c r="J50" s="484">
        <v>0</v>
      </c>
      <c r="K50" s="469">
        <f t="shared" si="2"/>
        <v>6.1602031919329763</v>
      </c>
      <c r="L50" s="469">
        <f t="shared" si="3"/>
        <v>-3.9796808067023903E-2</v>
      </c>
    </row>
    <row r="51" spans="1:13">
      <c r="A51" s="480" t="s">
        <v>104</v>
      </c>
      <c r="B51" s="480">
        <f t="shared" si="0"/>
        <v>5</v>
      </c>
      <c r="C51" s="480">
        <f t="shared" si="1"/>
        <v>5</v>
      </c>
      <c r="D51" s="480">
        <f t="shared" si="4"/>
        <v>65</v>
      </c>
      <c r="E51" s="480">
        <v>0</v>
      </c>
      <c r="F51" s="481">
        <v>2.2749999999999999</v>
      </c>
      <c r="G51" s="480">
        <v>12</v>
      </c>
      <c r="H51" s="482">
        <v>0.365006</v>
      </c>
      <c r="I51" s="483">
        <v>6.2</v>
      </c>
      <c r="J51" s="484">
        <v>0</v>
      </c>
      <c r="K51" s="469">
        <f t="shared" si="2"/>
        <v>6.2327742557656585</v>
      </c>
      <c r="L51" s="469">
        <f t="shared" si="3"/>
        <v>3.2774255765658289E-2</v>
      </c>
    </row>
    <row r="52" spans="1:13">
      <c r="A52" s="480" t="s">
        <v>104</v>
      </c>
      <c r="B52" s="480">
        <f t="shared" si="0"/>
        <v>5</v>
      </c>
      <c r="C52" s="480">
        <f t="shared" si="1"/>
        <v>6</v>
      </c>
      <c r="D52" s="480">
        <f t="shared" si="4"/>
        <v>66</v>
      </c>
      <c r="E52" s="480">
        <v>0</v>
      </c>
      <c r="F52" s="481">
        <v>2.2749999999999999</v>
      </c>
      <c r="G52" s="480">
        <v>12</v>
      </c>
      <c r="H52" s="482">
        <v>0.36079699999999998</v>
      </c>
      <c r="I52" s="483">
        <v>6.3</v>
      </c>
      <c r="J52" s="484">
        <v>0</v>
      </c>
      <c r="K52" s="469">
        <f t="shared" si="2"/>
        <v>6.3054848017028968</v>
      </c>
      <c r="L52" s="469">
        <f t="shared" si="3"/>
        <v>5.484801702897002E-3</v>
      </c>
    </row>
    <row r="53" spans="1:13">
      <c r="A53" s="480" t="s">
        <v>104</v>
      </c>
      <c r="B53" s="480">
        <f t="shared" si="0"/>
        <v>5</v>
      </c>
      <c r="C53" s="480">
        <f t="shared" si="1"/>
        <v>7</v>
      </c>
      <c r="D53" s="480">
        <f t="shared" si="4"/>
        <v>67</v>
      </c>
      <c r="E53" s="480">
        <v>0</v>
      </c>
      <c r="F53" s="481">
        <v>2.2749999999999999</v>
      </c>
      <c r="G53" s="480">
        <v>12</v>
      </c>
      <c r="H53" s="482">
        <v>0.35667599999999999</v>
      </c>
      <c r="I53" s="483">
        <v>6.4</v>
      </c>
      <c r="J53" s="484">
        <v>0</v>
      </c>
      <c r="K53" s="469">
        <f t="shared" si="2"/>
        <v>6.3783377631239553</v>
      </c>
      <c r="L53" s="469">
        <f t="shared" si="3"/>
        <v>-2.1662236876045071E-2</v>
      </c>
    </row>
    <row r="54" spans="1:13">
      <c r="A54" s="480" t="s">
        <v>104</v>
      </c>
      <c r="B54" s="480">
        <f t="shared" si="0"/>
        <v>5</v>
      </c>
      <c r="C54" s="480">
        <f t="shared" si="1"/>
        <v>8</v>
      </c>
      <c r="D54" s="480">
        <f t="shared" si="4"/>
        <v>68</v>
      </c>
      <c r="E54" s="480">
        <v>0</v>
      </c>
      <c r="F54" s="481">
        <v>2.2749999999999999</v>
      </c>
      <c r="G54" s="480">
        <v>12</v>
      </c>
      <c r="H54" s="482">
        <v>0.35263899999999998</v>
      </c>
      <c r="I54" s="483">
        <v>6.5</v>
      </c>
      <c r="J54" s="484">
        <v>0</v>
      </c>
      <c r="K54" s="469">
        <f t="shared" si="2"/>
        <v>6.4513567699545424</v>
      </c>
      <c r="L54" s="469">
        <f t="shared" si="3"/>
        <v>-4.8643230045457564E-2</v>
      </c>
    </row>
    <row r="55" spans="1:13">
      <c r="A55" s="480" t="s">
        <v>104</v>
      </c>
      <c r="B55" s="480">
        <f t="shared" si="0"/>
        <v>5</v>
      </c>
      <c r="C55" s="480">
        <f t="shared" si="1"/>
        <v>9</v>
      </c>
      <c r="D55" s="480">
        <f t="shared" si="4"/>
        <v>69</v>
      </c>
      <c r="E55" s="480">
        <v>0</v>
      </c>
      <c r="F55" s="481">
        <v>2.2749999999999999</v>
      </c>
      <c r="G55" s="480">
        <v>12</v>
      </c>
      <c r="H55" s="482">
        <v>0.34868399999999999</v>
      </c>
      <c r="I55" s="483">
        <v>6.5</v>
      </c>
      <c r="J55" s="484">
        <v>0</v>
      </c>
      <c r="K55" s="469">
        <f t="shared" si="2"/>
        <v>6.5245322412270133</v>
      </c>
      <c r="L55" s="469">
        <f t="shared" si="3"/>
        <v>2.4532241227013252E-2</v>
      </c>
    </row>
    <row r="56" spans="1:13">
      <c r="A56" s="480" t="s">
        <v>104</v>
      </c>
      <c r="B56" s="480">
        <f t="shared" si="0"/>
        <v>5</v>
      </c>
      <c r="C56" s="480">
        <f t="shared" si="1"/>
        <v>10</v>
      </c>
      <c r="D56" s="480">
        <f t="shared" si="4"/>
        <v>70</v>
      </c>
      <c r="E56" s="480">
        <v>0</v>
      </c>
      <c r="F56" s="481">
        <v>2.2749999999999999</v>
      </c>
      <c r="G56" s="480">
        <v>12</v>
      </c>
      <c r="H56" s="482">
        <v>0.34481000000000001</v>
      </c>
      <c r="I56" s="483">
        <v>6.6</v>
      </c>
      <c r="J56" s="484">
        <v>0</v>
      </c>
      <c r="K56" s="469">
        <f t="shared" si="2"/>
        <v>6.5978364896609722</v>
      </c>
      <c r="L56" s="469">
        <f t="shared" si="3"/>
        <v>-2.1635103390273969E-3</v>
      </c>
    </row>
    <row r="57" spans="1:13">
      <c r="A57" s="480" t="s">
        <v>104</v>
      </c>
      <c r="B57" s="480">
        <f t="shared" si="0"/>
        <v>5</v>
      </c>
      <c r="C57" s="480">
        <f t="shared" si="1"/>
        <v>11</v>
      </c>
      <c r="D57" s="480">
        <f t="shared" si="4"/>
        <v>71</v>
      </c>
      <c r="E57" s="480">
        <v>0</v>
      </c>
      <c r="F57" s="481">
        <v>2.2749999999999999</v>
      </c>
      <c r="G57" s="480">
        <v>12</v>
      </c>
      <c r="H57" s="482">
        <v>0.34101399999999998</v>
      </c>
      <c r="I57" s="483">
        <v>6.7</v>
      </c>
      <c r="J57" s="484">
        <v>0</v>
      </c>
      <c r="K57" s="469">
        <f t="shared" si="2"/>
        <v>6.6712803579911677</v>
      </c>
      <c r="L57" s="469">
        <f t="shared" si="3"/>
        <v>-2.871964200883248E-2</v>
      </c>
    </row>
    <row r="58" spans="1:13">
      <c r="A58" s="480" t="s">
        <v>104</v>
      </c>
      <c r="B58" s="480">
        <f t="shared" si="0"/>
        <v>6</v>
      </c>
      <c r="C58" s="480">
        <f t="shared" si="1"/>
        <v>0</v>
      </c>
      <c r="D58" s="480">
        <f t="shared" si="4"/>
        <v>72</v>
      </c>
      <c r="E58" s="480">
        <v>0</v>
      </c>
      <c r="F58" s="481">
        <v>2.2749999999999999</v>
      </c>
      <c r="G58" s="480">
        <v>12</v>
      </c>
      <c r="H58" s="482">
        <v>0.33729500000000001</v>
      </c>
      <c r="I58" s="483">
        <v>6.7</v>
      </c>
      <c r="J58" s="484">
        <v>0</v>
      </c>
      <c r="K58" s="469">
        <f t="shared" si="2"/>
        <v>6.7448376050638164</v>
      </c>
      <c r="L58" s="469">
        <f t="shared" si="3"/>
        <v>4.4837605063816177E-2</v>
      </c>
      <c r="M58" s="476"/>
    </row>
    <row r="59" spans="1:13">
      <c r="A59" s="480" t="s">
        <v>104</v>
      </c>
      <c r="B59" s="480">
        <f t="shared" si="0"/>
        <v>6</v>
      </c>
      <c r="C59" s="480">
        <f t="shared" si="1"/>
        <v>1</v>
      </c>
      <c r="D59" s="480">
        <f t="shared" si="4"/>
        <v>73</v>
      </c>
      <c r="E59" s="480">
        <v>0</v>
      </c>
      <c r="F59" s="481">
        <v>2.2749999999999999</v>
      </c>
      <c r="G59" s="480">
        <v>12</v>
      </c>
      <c r="H59" s="482">
        <v>0.33365</v>
      </c>
      <c r="I59" s="483">
        <v>6.8</v>
      </c>
      <c r="J59" s="484">
        <v>0</v>
      </c>
      <c r="K59" s="469">
        <f t="shared" si="2"/>
        <v>6.8185224037164689</v>
      </c>
      <c r="L59" s="469">
        <f t="shared" si="3"/>
        <v>1.8522403716469071E-2</v>
      </c>
      <c r="M59" s="476"/>
    </row>
    <row r="60" spans="1:13">
      <c r="A60" s="480" t="s">
        <v>104</v>
      </c>
      <c r="B60" s="480">
        <f t="shared" si="0"/>
        <v>6</v>
      </c>
      <c r="C60" s="480">
        <f t="shared" si="1"/>
        <v>2</v>
      </c>
      <c r="D60" s="480">
        <f t="shared" si="4"/>
        <v>74</v>
      </c>
      <c r="E60" s="480">
        <v>0</v>
      </c>
      <c r="F60" s="481">
        <v>2.2749999999999999</v>
      </c>
      <c r="G60" s="480">
        <v>12</v>
      </c>
      <c r="H60" s="482">
        <v>0.33007799999999998</v>
      </c>
      <c r="I60" s="483">
        <v>6.9</v>
      </c>
      <c r="J60" s="484">
        <v>0</v>
      </c>
      <c r="K60" s="469">
        <f t="shared" si="2"/>
        <v>6.8923103024133692</v>
      </c>
      <c r="L60" s="469">
        <f t="shared" si="3"/>
        <v>-7.6896975866311834E-3</v>
      </c>
      <c r="M60" s="476"/>
    </row>
    <row r="61" spans="1:13">
      <c r="A61" s="480" t="s">
        <v>104</v>
      </c>
      <c r="B61" s="480">
        <f t="shared" si="0"/>
        <v>6</v>
      </c>
      <c r="C61" s="480">
        <f t="shared" si="1"/>
        <v>3</v>
      </c>
      <c r="D61" s="480">
        <f t="shared" si="4"/>
        <v>75</v>
      </c>
      <c r="E61" s="480">
        <v>0</v>
      </c>
      <c r="F61" s="481">
        <v>2.2749999999999999</v>
      </c>
      <c r="G61" s="480">
        <v>12</v>
      </c>
      <c r="H61" s="482">
        <v>0.32657599999999998</v>
      </c>
      <c r="I61" s="483">
        <v>7</v>
      </c>
      <c r="J61" s="484">
        <v>0</v>
      </c>
      <c r="K61" s="469">
        <f t="shared" si="2"/>
        <v>6.9662191955318216</v>
      </c>
      <c r="L61" s="469">
        <f t="shared" si="3"/>
        <v>-3.3780804468178438E-2</v>
      </c>
      <c r="M61" s="476"/>
    </row>
    <row r="62" spans="1:13">
      <c r="A62" s="480" t="s">
        <v>104</v>
      </c>
      <c r="B62" s="480">
        <f t="shared" si="0"/>
        <v>6</v>
      </c>
      <c r="C62" s="480">
        <f t="shared" si="1"/>
        <v>4</v>
      </c>
      <c r="D62" s="480">
        <f t="shared" si="4"/>
        <v>76</v>
      </c>
      <c r="E62" s="480">
        <v>0</v>
      </c>
      <c r="F62" s="481">
        <v>2.2749999999999999</v>
      </c>
      <c r="G62" s="480">
        <v>12</v>
      </c>
      <c r="H62" s="482">
        <v>0.32314300000000001</v>
      </c>
      <c r="I62" s="483">
        <v>7</v>
      </c>
      <c r="J62" s="484">
        <v>0</v>
      </c>
      <c r="K62" s="469">
        <f t="shared" si="2"/>
        <v>7.040226772667209</v>
      </c>
      <c r="L62" s="469">
        <f t="shared" si="3"/>
        <v>4.0226772667208976E-2</v>
      </c>
      <c r="M62" s="476"/>
    </row>
    <row r="63" spans="1:13">
      <c r="A63" s="480" t="s">
        <v>104</v>
      </c>
      <c r="B63" s="480">
        <f t="shared" si="0"/>
        <v>6</v>
      </c>
      <c r="C63" s="480">
        <f t="shared" si="1"/>
        <v>5</v>
      </c>
      <c r="D63" s="480">
        <f t="shared" si="4"/>
        <v>77</v>
      </c>
      <c r="E63" s="480">
        <v>0</v>
      </c>
      <c r="F63" s="481">
        <v>2.2749999999999999</v>
      </c>
      <c r="G63" s="480">
        <v>12</v>
      </c>
      <c r="H63" s="482">
        <v>0.31977699999999998</v>
      </c>
      <c r="I63" s="483">
        <v>7.1</v>
      </c>
      <c r="J63" s="484">
        <v>0</v>
      </c>
      <c r="K63" s="469">
        <f t="shared" si="2"/>
        <v>7.1143328006704678</v>
      </c>
      <c r="L63" s="469">
        <f t="shared" si="3"/>
        <v>1.433280067046816E-2</v>
      </c>
      <c r="M63" s="476"/>
    </row>
    <row r="64" spans="1:13">
      <c r="A64" s="480" t="s">
        <v>104</v>
      </c>
      <c r="B64" s="480">
        <f t="shared" si="0"/>
        <v>6</v>
      </c>
      <c r="C64" s="480">
        <f t="shared" si="1"/>
        <v>6</v>
      </c>
      <c r="D64" s="480">
        <f t="shared" si="4"/>
        <v>78</v>
      </c>
      <c r="E64" s="480">
        <v>0</v>
      </c>
      <c r="F64" s="481">
        <v>2.2749999999999999</v>
      </c>
      <c r="G64" s="480">
        <v>12</v>
      </c>
      <c r="H64" s="482">
        <v>0.31647599999999998</v>
      </c>
      <c r="I64" s="483">
        <v>7.2</v>
      </c>
      <c r="J64" s="484">
        <v>0</v>
      </c>
      <c r="K64" s="469">
        <f t="shared" si="2"/>
        <v>7.1885387833516603</v>
      </c>
      <c r="L64" s="469">
        <f t="shared" si="3"/>
        <v>-1.1461216648339878E-2</v>
      </c>
      <c r="M64" s="476"/>
    </row>
    <row r="65" spans="1:13">
      <c r="A65" s="480" t="s">
        <v>104</v>
      </c>
      <c r="B65" s="480">
        <f t="shared" si="0"/>
        <v>6</v>
      </c>
      <c r="C65" s="480">
        <f t="shared" si="1"/>
        <v>7</v>
      </c>
      <c r="D65" s="480">
        <f t="shared" si="4"/>
        <v>79</v>
      </c>
      <c r="E65" s="480">
        <v>0</v>
      </c>
      <c r="F65" s="481">
        <v>2.2749999999999999</v>
      </c>
      <c r="G65" s="480">
        <v>12</v>
      </c>
      <c r="H65" s="482">
        <v>0.31323899999999999</v>
      </c>
      <c r="I65" s="483">
        <v>7.3</v>
      </c>
      <c r="J65" s="484">
        <v>0</v>
      </c>
      <c r="K65" s="469">
        <f t="shared" si="2"/>
        <v>7.2628248717433017</v>
      </c>
      <c r="L65" s="469">
        <f t="shared" si="3"/>
        <v>-3.7175128256698109E-2</v>
      </c>
      <c r="M65" s="476"/>
    </row>
    <row r="66" spans="1:13">
      <c r="A66" s="480" t="s">
        <v>104</v>
      </c>
      <c r="B66" s="480">
        <f t="shared" si="0"/>
        <v>6</v>
      </c>
      <c r="C66" s="480">
        <f t="shared" si="1"/>
        <v>8</v>
      </c>
      <c r="D66" s="480">
        <f t="shared" si="4"/>
        <v>80</v>
      </c>
      <c r="E66" s="480">
        <v>0</v>
      </c>
      <c r="F66" s="481">
        <v>2.2749999999999999</v>
      </c>
      <c r="G66" s="480">
        <v>12</v>
      </c>
      <c r="H66" s="482">
        <v>0.31006400000000001</v>
      </c>
      <c r="I66" s="483">
        <v>7.3</v>
      </c>
      <c r="J66" s="484">
        <v>0</v>
      </c>
      <c r="K66" s="469">
        <f t="shared" si="2"/>
        <v>7.3371949016977132</v>
      </c>
      <c r="L66" s="469">
        <f t="shared" si="3"/>
        <v>3.7194901697713334E-2</v>
      </c>
      <c r="M66" s="476"/>
    </row>
    <row r="67" spans="1:13">
      <c r="A67" s="480" t="s">
        <v>104</v>
      </c>
      <c r="B67" s="480">
        <f t="shared" si="0"/>
        <v>6</v>
      </c>
      <c r="C67" s="480">
        <f t="shared" si="1"/>
        <v>9</v>
      </c>
      <c r="D67" s="480">
        <f t="shared" si="4"/>
        <v>81</v>
      </c>
      <c r="E67" s="480">
        <v>0</v>
      </c>
      <c r="F67" s="481">
        <v>2.2749999999999999</v>
      </c>
      <c r="G67" s="480">
        <v>12</v>
      </c>
      <c r="H67" s="482">
        <v>0.306946</v>
      </c>
      <c r="I67" s="483">
        <v>7.4</v>
      </c>
      <c r="J67" s="484">
        <v>0</v>
      </c>
      <c r="K67" s="469">
        <f t="shared" si="2"/>
        <v>7.4117271441882284</v>
      </c>
      <c r="L67" s="469">
        <f t="shared" si="3"/>
        <v>1.1727144188228067E-2</v>
      </c>
      <c r="M67" s="476"/>
    </row>
    <row r="68" spans="1:13">
      <c r="A68" s="480" t="s">
        <v>104</v>
      </c>
      <c r="B68" s="480">
        <f t="shared" si="0"/>
        <v>6</v>
      </c>
      <c r="C68" s="480">
        <f t="shared" si="1"/>
        <v>10</v>
      </c>
      <c r="D68" s="480">
        <f t="shared" si="4"/>
        <v>82</v>
      </c>
      <c r="E68" s="480">
        <v>0</v>
      </c>
      <c r="F68" s="481">
        <v>2.2749999999999999</v>
      </c>
      <c r="G68" s="480">
        <v>12</v>
      </c>
      <c r="H68" s="482">
        <v>0.30389300000000002</v>
      </c>
      <c r="I68" s="483">
        <v>7.5</v>
      </c>
      <c r="J68" s="484">
        <v>0</v>
      </c>
      <c r="K68" s="469">
        <f t="shared" si="2"/>
        <v>7.4861875725995652</v>
      </c>
      <c r="L68" s="469">
        <f t="shared" si="3"/>
        <v>-1.3812427400434757E-2</v>
      </c>
      <c r="M68" s="476"/>
    </row>
    <row r="69" spans="1:13">
      <c r="A69" s="480" t="s">
        <v>104</v>
      </c>
      <c r="B69" s="480">
        <f t="shared" si="0"/>
        <v>6</v>
      </c>
      <c r="C69" s="480">
        <f t="shared" si="1"/>
        <v>11</v>
      </c>
      <c r="D69" s="480">
        <f t="shared" si="4"/>
        <v>83</v>
      </c>
      <c r="E69" s="480">
        <v>0</v>
      </c>
      <c r="F69" s="481">
        <v>2.2749999999999999</v>
      </c>
      <c r="G69" s="480">
        <v>12</v>
      </c>
      <c r="H69" s="482">
        <v>0.30089399999999999</v>
      </c>
      <c r="I69" s="483">
        <v>7.6</v>
      </c>
      <c r="J69" s="484">
        <v>0</v>
      </c>
      <c r="K69" s="469">
        <f t="shared" si="2"/>
        <v>7.5608021429473498</v>
      </c>
      <c r="L69" s="469">
        <f t="shared" si="3"/>
        <v>-3.9197857052649887E-2</v>
      </c>
      <c r="M69" s="476"/>
    </row>
    <row r="70" spans="1:13">
      <c r="A70" s="480" t="s">
        <v>104</v>
      </c>
      <c r="B70" s="480">
        <f t="shared" si="0"/>
        <v>7</v>
      </c>
      <c r="C70" s="480">
        <f t="shared" si="1"/>
        <v>0</v>
      </c>
      <c r="D70" s="480">
        <f t="shared" si="4"/>
        <v>84</v>
      </c>
      <c r="E70" s="480">
        <v>0</v>
      </c>
      <c r="F70" s="481">
        <v>2.2749999999999999</v>
      </c>
      <c r="G70" s="480">
        <v>12</v>
      </c>
      <c r="H70" s="482">
        <v>0.29795100000000002</v>
      </c>
      <c r="I70" s="483">
        <v>7.6</v>
      </c>
      <c r="J70" s="484">
        <v>0</v>
      </c>
      <c r="K70" s="469">
        <f t="shared" si="2"/>
        <v>7.635483686914962</v>
      </c>
      <c r="L70" s="469">
        <f t="shared" si="3"/>
        <v>3.5483686914962398E-2</v>
      </c>
      <c r="M70" s="476"/>
    </row>
    <row r="71" spans="1:13">
      <c r="A71" s="480" t="s">
        <v>104</v>
      </c>
      <c r="B71" s="480">
        <f t="shared" si="0"/>
        <v>7</v>
      </c>
      <c r="C71" s="480">
        <f t="shared" si="1"/>
        <v>1</v>
      </c>
      <c r="D71" s="480">
        <f t="shared" si="4"/>
        <v>85</v>
      </c>
      <c r="E71" s="480">
        <v>0</v>
      </c>
      <c r="F71" s="481">
        <v>2.2749999999999999</v>
      </c>
      <c r="G71" s="480">
        <v>12</v>
      </c>
      <c r="H71" s="482">
        <v>0.29506300000000002</v>
      </c>
      <c r="I71" s="483">
        <v>7.7</v>
      </c>
      <c r="J71" s="484">
        <v>0</v>
      </c>
      <c r="K71" s="469">
        <f t="shared" si="2"/>
        <v>7.7102178178897383</v>
      </c>
      <c r="L71" s="469">
        <f t="shared" si="3"/>
        <v>1.0217817889738079E-2</v>
      </c>
      <c r="M71" s="476"/>
    </row>
    <row r="72" spans="1:13">
      <c r="A72" s="480" t="s">
        <v>104</v>
      </c>
      <c r="B72" s="480">
        <f t="shared" si="0"/>
        <v>7</v>
      </c>
      <c r="C72" s="480">
        <f t="shared" si="1"/>
        <v>2</v>
      </c>
      <c r="D72" s="480">
        <f t="shared" si="4"/>
        <v>86</v>
      </c>
      <c r="E72" s="480">
        <v>0</v>
      </c>
      <c r="F72" s="481">
        <v>2.2749999999999999</v>
      </c>
      <c r="G72" s="480">
        <v>12</v>
      </c>
      <c r="H72" s="482">
        <v>0.29222700000000001</v>
      </c>
      <c r="I72" s="483">
        <v>7.8</v>
      </c>
      <c r="J72" s="484">
        <v>0</v>
      </c>
      <c r="K72" s="469">
        <f t="shared" si="2"/>
        <v>7.7850438186752076</v>
      </c>
      <c r="L72" s="469">
        <f t="shared" si="3"/>
        <v>-1.4956181324792261E-2</v>
      </c>
      <c r="M72" s="476"/>
    </row>
    <row r="73" spans="1:13">
      <c r="A73" s="480" t="s">
        <v>104</v>
      </c>
      <c r="B73" s="480">
        <f t="shared" si="0"/>
        <v>7</v>
      </c>
      <c r="C73" s="480">
        <f t="shared" si="1"/>
        <v>3</v>
      </c>
      <c r="D73" s="480">
        <f t="shared" si="4"/>
        <v>87</v>
      </c>
      <c r="E73" s="480">
        <v>0</v>
      </c>
      <c r="F73" s="481">
        <v>2.2749999999999999</v>
      </c>
      <c r="G73" s="480">
        <v>12</v>
      </c>
      <c r="H73" s="482">
        <v>0.28944300000000001</v>
      </c>
      <c r="I73" s="483">
        <v>7.9</v>
      </c>
      <c r="J73" s="484">
        <v>0</v>
      </c>
      <c r="K73" s="469">
        <f t="shared" si="2"/>
        <v>7.8599240610413794</v>
      </c>
      <c r="L73" s="469">
        <f t="shared" si="3"/>
        <v>-4.0075938958620938E-2</v>
      </c>
      <c r="M73" s="476"/>
    </row>
    <row r="74" spans="1:13">
      <c r="A74" s="480" t="s">
        <v>104</v>
      </c>
      <c r="B74" s="480">
        <f t="shared" si="0"/>
        <v>7</v>
      </c>
      <c r="C74" s="480">
        <f t="shared" si="1"/>
        <v>4</v>
      </c>
      <c r="D74" s="480">
        <f t="shared" si="4"/>
        <v>88</v>
      </c>
      <c r="E74" s="480">
        <v>0</v>
      </c>
      <c r="F74" s="481">
        <v>2.2749999999999999</v>
      </c>
      <c r="G74" s="480">
        <v>12</v>
      </c>
      <c r="H74" s="482">
        <v>0.28671000000000002</v>
      </c>
      <c r="I74" s="483">
        <v>7.9</v>
      </c>
      <c r="J74" s="484">
        <v>0</v>
      </c>
      <c r="K74" s="469">
        <f t="shared" si="2"/>
        <v>7.9348470580028589</v>
      </c>
      <c r="L74" s="469">
        <f t="shared" si="3"/>
        <v>3.4847058002858589E-2</v>
      </c>
      <c r="M74" s="476"/>
    </row>
    <row r="75" spans="1:13">
      <c r="A75" s="480" t="s">
        <v>104</v>
      </c>
      <c r="B75" s="480">
        <f t="shared" ref="B75:B82" si="5">INT(D75/12)</f>
        <v>7</v>
      </c>
      <c r="C75" s="480">
        <f t="shared" ref="C75:C82" si="6">D75-B75*12</f>
        <v>5</v>
      </c>
      <c r="D75" s="480">
        <f t="shared" si="4"/>
        <v>89</v>
      </c>
      <c r="E75" s="480">
        <v>0</v>
      </c>
      <c r="F75" s="481">
        <v>2.2749999999999999</v>
      </c>
      <c r="G75" s="480">
        <v>12</v>
      </c>
      <c r="H75" s="482">
        <v>0.28402500000000003</v>
      </c>
      <c r="I75" s="483">
        <v>8</v>
      </c>
      <c r="J75" s="484">
        <v>0</v>
      </c>
      <c r="K75" s="469">
        <f t="shared" ref="K75:K138" si="7">F75/H75</f>
        <v>8.0098582871226114</v>
      </c>
      <c r="L75" s="469">
        <f t="shared" ref="L75:L138" si="8">K75-I75</f>
        <v>9.8582871226113866E-3</v>
      </c>
      <c r="M75" s="476"/>
    </row>
    <row r="76" spans="1:13">
      <c r="A76" s="480" t="s">
        <v>104</v>
      </c>
      <c r="B76" s="480">
        <f t="shared" si="5"/>
        <v>7</v>
      </c>
      <c r="C76" s="480">
        <f t="shared" si="6"/>
        <v>6</v>
      </c>
      <c r="D76" s="480">
        <f t="shared" ref="D76:D82" si="9">D75+1</f>
        <v>90</v>
      </c>
      <c r="E76" s="480">
        <v>0</v>
      </c>
      <c r="F76" s="481">
        <v>2.2749999999999999</v>
      </c>
      <c r="G76" s="480">
        <v>12</v>
      </c>
      <c r="H76" s="482">
        <v>0.281389</v>
      </c>
      <c r="I76" s="483">
        <v>8.1</v>
      </c>
      <c r="J76" s="484">
        <v>0</v>
      </c>
      <c r="K76" s="469">
        <f t="shared" si="7"/>
        <v>8.0848931550273822</v>
      </c>
      <c r="L76" s="469">
        <f t="shared" si="8"/>
        <v>-1.5106844972617495E-2</v>
      </c>
      <c r="M76" s="476"/>
    </row>
    <row r="77" spans="1:13">
      <c r="A77" s="480" t="s">
        <v>104</v>
      </c>
      <c r="B77" s="480">
        <f t="shared" si="5"/>
        <v>7</v>
      </c>
      <c r="C77" s="480">
        <f t="shared" si="6"/>
        <v>7</v>
      </c>
      <c r="D77" s="480">
        <f t="shared" si="9"/>
        <v>91</v>
      </c>
      <c r="E77" s="480">
        <v>0</v>
      </c>
      <c r="F77" s="481">
        <v>2.2749999999999999</v>
      </c>
      <c r="G77" s="480">
        <v>12</v>
      </c>
      <c r="H77" s="482">
        <v>0.27879900000000002</v>
      </c>
      <c r="I77" s="483">
        <v>8.1999999999999993</v>
      </c>
      <c r="J77" s="484">
        <v>0</v>
      </c>
      <c r="K77" s="469">
        <f t="shared" si="7"/>
        <v>8.1600005738901498</v>
      </c>
      <c r="L77" s="469">
        <f t="shared" si="8"/>
        <v>-3.9999426109849523E-2</v>
      </c>
      <c r="M77" s="476"/>
    </row>
    <row r="78" spans="1:13">
      <c r="A78" s="480" t="s">
        <v>104</v>
      </c>
      <c r="B78" s="480">
        <f t="shared" si="5"/>
        <v>7</v>
      </c>
      <c r="C78" s="480">
        <f t="shared" si="6"/>
        <v>8</v>
      </c>
      <c r="D78" s="480">
        <f t="shared" si="9"/>
        <v>92</v>
      </c>
      <c r="E78" s="480">
        <v>0</v>
      </c>
      <c r="F78" s="481">
        <v>2.2749999999999999</v>
      </c>
      <c r="G78" s="480">
        <v>12</v>
      </c>
      <c r="H78" s="482">
        <v>0.276254</v>
      </c>
      <c r="I78" s="483">
        <v>8.1999999999999993</v>
      </c>
      <c r="J78" s="484">
        <v>0</v>
      </c>
      <c r="K78" s="469">
        <f t="shared" si="7"/>
        <v>8.2351748752959235</v>
      </c>
      <c r="L78" s="469">
        <f t="shared" si="8"/>
        <v>3.5174875295924224E-2</v>
      </c>
      <c r="M78" s="476"/>
    </row>
    <row r="79" spans="1:13">
      <c r="A79" s="480" t="s">
        <v>104</v>
      </c>
      <c r="B79" s="480">
        <f t="shared" si="5"/>
        <v>7</v>
      </c>
      <c r="C79" s="480">
        <f t="shared" si="6"/>
        <v>9</v>
      </c>
      <c r="D79" s="480">
        <f t="shared" si="9"/>
        <v>93</v>
      </c>
      <c r="E79" s="480">
        <v>0</v>
      </c>
      <c r="F79" s="481">
        <v>2.2749999999999999</v>
      </c>
      <c r="G79" s="480">
        <v>12</v>
      </c>
      <c r="H79" s="482">
        <v>0.273754</v>
      </c>
      <c r="I79" s="483">
        <v>8.3000000000000007</v>
      </c>
      <c r="J79" s="484">
        <v>0</v>
      </c>
      <c r="K79" s="469">
        <f t="shared" si="7"/>
        <v>8.3103808528825152</v>
      </c>
      <c r="L79" s="469">
        <f t="shared" si="8"/>
        <v>1.0380852882514446E-2</v>
      </c>
      <c r="M79" s="476"/>
    </row>
    <row r="80" spans="1:13">
      <c r="A80" s="480" t="s">
        <v>104</v>
      </c>
      <c r="B80" s="480">
        <f t="shared" si="5"/>
        <v>7</v>
      </c>
      <c r="C80" s="480">
        <f t="shared" si="6"/>
        <v>10</v>
      </c>
      <c r="D80" s="480">
        <f t="shared" si="9"/>
        <v>94</v>
      </c>
      <c r="E80" s="480">
        <v>0</v>
      </c>
      <c r="F80" s="481">
        <v>2.2749999999999999</v>
      </c>
      <c r="G80" s="480">
        <v>12</v>
      </c>
      <c r="H80" s="482">
        <v>0.27129799999999998</v>
      </c>
      <c r="I80" s="483">
        <v>8.4</v>
      </c>
      <c r="J80" s="484">
        <v>0</v>
      </c>
      <c r="K80" s="469">
        <f t="shared" si="7"/>
        <v>8.3856128685062181</v>
      </c>
      <c r="L80" s="469">
        <f t="shared" si="8"/>
        <v>-1.4387131493782235E-2</v>
      </c>
      <c r="M80" s="476"/>
    </row>
    <row r="81" spans="1:13">
      <c r="A81" s="480" t="s">
        <v>104</v>
      </c>
      <c r="B81" s="480">
        <f t="shared" si="5"/>
        <v>7</v>
      </c>
      <c r="C81" s="480">
        <f t="shared" si="6"/>
        <v>11</v>
      </c>
      <c r="D81" s="480">
        <f t="shared" si="9"/>
        <v>95</v>
      </c>
      <c r="E81" s="480">
        <v>0</v>
      </c>
      <c r="F81" s="481">
        <v>2.2749999999999999</v>
      </c>
      <c r="G81" s="480">
        <v>12</v>
      </c>
      <c r="H81" s="482">
        <v>0.26888299999999998</v>
      </c>
      <c r="I81" s="483">
        <v>8.5</v>
      </c>
      <c r="J81" s="484">
        <v>0</v>
      </c>
      <c r="K81" s="469">
        <f t="shared" si="7"/>
        <v>8.4609291029927522</v>
      </c>
      <c r="L81" s="469">
        <f t="shared" si="8"/>
        <v>-3.9070897007247751E-2</v>
      </c>
      <c r="M81" s="476"/>
    </row>
    <row r="82" spans="1:13">
      <c r="A82" s="480" t="s">
        <v>104</v>
      </c>
      <c r="B82" s="480">
        <f t="shared" si="5"/>
        <v>8</v>
      </c>
      <c r="C82" s="480">
        <f t="shared" si="6"/>
        <v>0</v>
      </c>
      <c r="D82" s="480">
        <f t="shared" si="9"/>
        <v>96</v>
      </c>
      <c r="E82" s="480">
        <v>0</v>
      </c>
      <c r="F82" s="481">
        <v>2.2749999999999999</v>
      </c>
      <c r="G82" s="480">
        <v>12</v>
      </c>
      <c r="H82" s="482">
        <v>0.26651000000000002</v>
      </c>
      <c r="I82" s="483">
        <v>8.5</v>
      </c>
      <c r="J82" s="484">
        <v>0</v>
      </c>
      <c r="K82" s="469">
        <f t="shared" si="7"/>
        <v>8.536265055720234</v>
      </c>
      <c r="L82" s="469">
        <f t="shared" si="8"/>
        <v>3.6265055720233974E-2</v>
      </c>
      <c r="M82" s="476"/>
    </row>
    <row r="83" spans="1:13">
      <c r="A83" s="480" t="s">
        <v>104</v>
      </c>
      <c r="B83" s="480">
        <f>INT(D83/12)</f>
        <v>2</v>
      </c>
      <c r="C83" s="480">
        <f>D83-B83*12</f>
        <v>0</v>
      </c>
      <c r="D83" s="480">
        <v>24</v>
      </c>
      <c r="E83" s="480">
        <v>0</v>
      </c>
      <c r="F83" s="481">
        <v>2.2749999999999999</v>
      </c>
      <c r="G83" s="480">
        <v>15</v>
      </c>
      <c r="H83" s="482">
        <v>0.43940299999999999</v>
      </c>
      <c r="I83" s="483">
        <v>5.2</v>
      </c>
      <c r="J83" s="484">
        <f>$J$131-($H$131-H83)*($J$134-$J$131)/($H$134-$H$131)</f>
        <v>0.38264183233406923</v>
      </c>
      <c r="K83" s="469">
        <f t="shared" si="7"/>
        <v>5.1774794436997471</v>
      </c>
      <c r="L83" s="469">
        <f t="shared" si="8"/>
        <v>-2.252055630025307E-2</v>
      </c>
    </row>
    <row r="84" spans="1:13">
      <c r="A84" s="480" t="s">
        <v>104</v>
      </c>
      <c r="B84" s="480">
        <f t="shared" ref="B84:B147" si="10">INT(D84/12)</f>
        <v>2</v>
      </c>
      <c r="C84" s="480">
        <f t="shared" ref="C84:C147" si="11">D84-B84*12</f>
        <v>1</v>
      </c>
      <c r="D84" s="480">
        <f>D83+1</f>
        <v>25</v>
      </c>
      <c r="E84" s="480">
        <v>0</v>
      </c>
      <c r="F84" s="481">
        <v>2.2749999999999999</v>
      </c>
      <c r="G84" s="480">
        <v>15</v>
      </c>
      <c r="H84" s="482">
        <v>0.45212799999999997</v>
      </c>
      <c r="I84" s="483">
        <v>5</v>
      </c>
      <c r="J84" s="484">
        <f t="shared" ref="J84:J129" si="12">$J$131-($H$131-H84)*($J$134-$J$131)/($H$134-$H$131)</f>
        <v>0.39334973177658528</v>
      </c>
      <c r="K84" s="469">
        <f t="shared" si="7"/>
        <v>5.0317609172623685</v>
      </c>
      <c r="L84" s="469">
        <f t="shared" si="8"/>
        <v>3.1760917262368515E-2</v>
      </c>
    </row>
    <row r="85" spans="1:13">
      <c r="A85" s="480" t="s">
        <v>104</v>
      </c>
      <c r="B85" s="480">
        <f t="shared" si="10"/>
        <v>2</v>
      </c>
      <c r="C85" s="480">
        <f t="shared" si="11"/>
        <v>2</v>
      </c>
      <c r="D85" s="480">
        <f t="shared" ref="D85:D148" si="13">D84+1</f>
        <v>26</v>
      </c>
      <c r="E85" s="480">
        <v>0</v>
      </c>
      <c r="F85" s="481">
        <v>2.2749999999999999</v>
      </c>
      <c r="G85" s="480">
        <v>15</v>
      </c>
      <c r="H85" s="482">
        <v>0.46163300000000002</v>
      </c>
      <c r="I85" s="483">
        <v>4.9000000000000004</v>
      </c>
      <c r="J85" s="484">
        <f t="shared" si="12"/>
        <v>0.40134804880614239</v>
      </c>
      <c r="K85" s="469">
        <f t="shared" si="7"/>
        <v>4.928157215796964</v>
      </c>
      <c r="L85" s="469">
        <f t="shared" si="8"/>
        <v>2.8157215796963619E-2</v>
      </c>
    </row>
    <row r="86" spans="1:13">
      <c r="A86" s="480" t="s">
        <v>104</v>
      </c>
      <c r="B86" s="480">
        <f t="shared" si="10"/>
        <v>2</v>
      </c>
      <c r="C86" s="480">
        <f t="shared" si="11"/>
        <v>3</v>
      </c>
      <c r="D86" s="480">
        <f t="shared" si="13"/>
        <v>27</v>
      </c>
      <c r="E86" s="480">
        <v>0</v>
      </c>
      <c r="F86" s="481">
        <v>2.2749999999999999</v>
      </c>
      <c r="G86" s="480">
        <v>15</v>
      </c>
      <c r="H86" s="482">
        <v>0.46851599999999999</v>
      </c>
      <c r="I86" s="483">
        <v>4.9000000000000004</v>
      </c>
      <c r="J86" s="484">
        <f t="shared" si="12"/>
        <v>0.4071399915851473</v>
      </c>
      <c r="K86" s="469">
        <f t="shared" si="7"/>
        <v>4.8557573273911672</v>
      </c>
      <c r="L86" s="469">
        <f t="shared" si="8"/>
        <v>-4.4242672608833189E-2</v>
      </c>
    </row>
    <row r="87" spans="1:13">
      <c r="A87" s="480" t="s">
        <v>104</v>
      </c>
      <c r="B87" s="480">
        <f t="shared" si="10"/>
        <v>2</v>
      </c>
      <c r="C87" s="480">
        <f t="shared" si="11"/>
        <v>4</v>
      </c>
      <c r="D87" s="480">
        <f t="shared" si="13"/>
        <v>28</v>
      </c>
      <c r="E87" s="480">
        <v>0</v>
      </c>
      <c r="F87" s="481">
        <v>2.2749999999999999</v>
      </c>
      <c r="G87" s="480">
        <v>15</v>
      </c>
      <c r="H87" s="482">
        <v>0.47325499999999998</v>
      </c>
      <c r="I87" s="483">
        <v>4.8</v>
      </c>
      <c r="J87" s="484">
        <f t="shared" si="12"/>
        <v>0.41112779004943678</v>
      </c>
      <c r="K87" s="469">
        <f t="shared" si="7"/>
        <v>4.8071335749226103</v>
      </c>
      <c r="L87" s="469">
        <f t="shared" si="8"/>
        <v>7.1335749226104639E-3</v>
      </c>
    </row>
    <row r="88" spans="1:13">
      <c r="A88" s="480" t="s">
        <v>104</v>
      </c>
      <c r="B88" s="480">
        <f t="shared" si="10"/>
        <v>2</v>
      </c>
      <c r="C88" s="480">
        <f t="shared" si="11"/>
        <v>5</v>
      </c>
      <c r="D88" s="480">
        <f t="shared" si="13"/>
        <v>29</v>
      </c>
      <c r="E88" s="480">
        <v>0</v>
      </c>
      <c r="F88" s="481">
        <v>2.2749999999999999</v>
      </c>
      <c r="G88" s="480">
        <v>15</v>
      </c>
      <c r="H88" s="482">
        <v>0.47623799999999999</v>
      </c>
      <c r="I88" s="483">
        <v>4.8</v>
      </c>
      <c r="J88" s="484">
        <f t="shared" si="12"/>
        <v>0.41363794046492008</v>
      </c>
      <c r="K88" s="469">
        <f t="shared" si="7"/>
        <v>4.7770232530793422</v>
      </c>
      <c r="L88" s="469">
        <f t="shared" si="8"/>
        <v>-2.2976746920657654E-2</v>
      </c>
    </row>
    <row r="89" spans="1:13">
      <c r="A89" s="480" t="s">
        <v>104</v>
      </c>
      <c r="B89" s="480">
        <f t="shared" si="10"/>
        <v>2</v>
      </c>
      <c r="C89" s="480">
        <f t="shared" si="11"/>
        <v>6</v>
      </c>
      <c r="D89" s="480">
        <f t="shared" si="13"/>
        <v>30</v>
      </c>
      <c r="E89" s="480">
        <v>0</v>
      </c>
      <c r="F89" s="481">
        <v>2.2749999999999999</v>
      </c>
      <c r="G89" s="480">
        <v>15</v>
      </c>
      <c r="H89" s="482">
        <v>0.47777799999999998</v>
      </c>
      <c r="I89" s="483">
        <v>4.8</v>
      </c>
      <c r="J89" s="484">
        <f t="shared" si="12"/>
        <v>0.41493382770590037</v>
      </c>
      <c r="K89" s="469">
        <f t="shared" si="7"/>
        <v>4.7616256922671196</v>
      </c>
      <c r="L89" s="469">
        <f t="shared" si="8"/>
        <v>-3.8374307732880197E-2</v>
      </c>
    </row>
    <row r="90" spans="1:13">
      <c r="A90" s="480" t="s">
        <v>104</v>
      </c>
      <c r="B90" s="480">
        <f t="shared" si="10"/>
        <v>2</v>
      </c>
      <c r="C90" s="480">
        <f t="shared" si="11"/>
        <v>7</v>
      </c>
      <c r="D90" s="480">
        <f t="shared" si="13"/>
        <v>31</v>
      </c>
      <c r="E90" s="480">
        <v>0</v>
      </c>
      <c r="F90" s="481">
        <v>2.2749999999999999</v>
      </c>
      <c r="G90" s="480">
        <v>15</v>
      </c>
      <c r="H90" s="482">
        <v>0.47813099999999997</v>
      </c>
      <c r="I90" s="483">
        <v>4.8</v>
      </c>
      <c r="J90" s="484">
        <f t="shared" si="12"/>
        <v>0.41523087198906017</v>
      </c>
      <c r="K90" s="469">
        <f t="shared" si="7"/>
        <v>4.7581102250220129</v>
      </c>
      <c r="L90" s="469">
        <f t="shared" si="8"/>
        <v>-4.188977497798696E-2</v>
      </c>
    </row>
    <row r="91" spans="1:13">
      <c r="A91" s="480" t="s">
        <v>104</v>
      </c>
      <c r="B91" s="480">
        <f t="shared" si="10"/>
        <v>2</v>
      </c>
      <c r="C91" s="480">
        <f t="shared" si="11"/>
        <v>8</v>
      </c>
      <c r="D91" s="480">
        <f t="shared" si="13"/>
        <v>32</v>
      </c>
      <c r="E91" s="480">
        <v>0</v>
      </c>
      <c r="F91" s="481">
        <v>2.2749999999999999</v>
      </c>
      <c r="G91" s="480">
        <v>15</v>
      </c>
      <c r="H91" s="482">
        <v>0.47750799999999999</v>
      </c>
      <c r="I91" s="483">
        <v>4.8</v>
      </c>
      <c r="J91" s="484">
        <f t="shared" si="12"/>
        <v>0.41470662669611813</v>
      </c>
      <c r="K91" s="469">
        <f t="shared" si="7"/>
        <v>4.7643180847231879</v>
      </c>
      <c r="L91" s="469">
        <f t="shared" si="8"/>
        <v>-3.5681915276811971E-2</v>
      </c>
    </row>
    <row r="92" spans="1:13">
      <c r="A92" s="480" t="s">
        <v>104</v>
      </c>
      <c r="B92" s="480">
        <f t="shared" si="10"/>
        <v>2</v>
      </c>
      <c r="C92" s="480">
        <f t="shared" si="11"/>
        <v>9</v>
      </c>
      <c r="D92" s="480">
        <f t="shared" si="13"/>
        <v>33</v>
      </c>
      <c r="E92" s="480">
        <v>0</v>
      </c>
      <c r="F92" s="481">
        <v>2.2749999999999999</v>
      </c>
      <c r="G92" s="480">
        <v>15</v>
      </c>
      <c r="H92" s="482">
        <v>0.47608099999999998</v>
      </c>
      <c r="I92" s="483">
        <v>4.8</v>
      </c>
      <c r="J92" s="484">
        <f t="shared" si="12"/>
        <v>0.41350582728515778</v>
      </c>
      <c r="K92" s="469">
        <f t="shared" si="7"/>
        <v>4.778598599818098</v>
      </c>
      <c r="L92" s="469">
        <f t="shared" si="8"/>
        <v>-2.1401400181901842E-2</v>
      </c>
    </row>
    <row r="93" spans="1:13">
      <c r="A93" s="480" t="s">
        <v>104</v>
      </c>
      <c r="B93" s="480">
        <f t="shared" si="10"/>
        <v>2</v>
      </c>
      <c r="C93" s="480">
        <f t="shared" si="11"/>
        <v>10</v>
      </c>
      <c r="D93" s="480">
        <f t="shared" si="13"/>
        <v>34</v>
      </c>
      <c r="E93" s="480">
        <v>0</v>
      </c>
      <c r="F93" s="481">
        <v>2.2749999999999999</v>
      </c>
      <c r="G93" s="480">
        <v>15</v>
      </c>
      <c r="H93" s="482">
        <v>0.473993</v>
      </c>
      <c r="I93" s="483">
        <v>4.8</v>
      </c>
      <c r="J93" s="484">
        <f t="shared" si="12"/>
        <v>0.41174880614284159</v>
      </c>
      <c r="K93" s="469">
        <f t="shared" si="7"/>
        <v>4.799648939963248</v>
      </c>
      <c r="L93" s="469">
        <f t="shared" si="8"/>
        <v>-3.5106003675178243E-4</v>
      </c>
    </row>
    <row r="94" spans="1:13">
      <c r="A94" s="480" t="s">
        <v>104</v>
      </c>
      <c r="B94" s="480">
        <f t="shared" si="10"/>
        <v>2</v>
      </c>
      <c r="C94" s="480">
        <f t="shared" si="11"/>
        <v>11</v>
      </c>
      <c r="D94" s="480">
        <f t="shared" si="13"/>
        <v>35</v>
      </c>
      <c r="E94" s="480">
        <v>0</v>
      </c>
      <c r="F94" s="481">
        <v>2.2749999999999999</v>
      </c>
      <c r="G94" s="480">
        <v>15</v>
      </c>
      <c r="H94" s="482">
        <v>0.47136299999999998</v>
      </c>
      <c r="I94" s="483">
        <v>4.8</v>
      </c>
      <c r="J94" s="484">
        <f t="shared" si="12"/>
        <v>0.40953570001051809</v>
      </c>
      <c r="K94" s="469">
        <f t="shared" si="7"/>
        <v>4.8264288881392901</v>
      </c>
      <c r="L94" s="469">
        <f t="shared" si="8"/>
        <v>2.642888813929023E-2</v>
      </c>
    </row>
    <row r="95" spans="1:13">
      <c r="A95" s="480" t="s">
        <v>104</v>
      </c>
      <c r="B95" s="480">
        <f t="shared" si="10"/>
        <v>3</v>
      </c>
      <c r="C95" s="480">
        <f t="shared" si="11"/>
        <v>0</v>
      </c>
      <c r="D95" s="480">
        <f t="shared" si="13"/>
        <v>36</v>
      </c>
      <c r="E95" s="480">
        <v>0</v>
      </c>
      <c r="F95" s="481">
        <v>2.2749999999999999</v>
      </c>
      <c r="G95" s="480">
        <v>15</v>
      </c>
      <c r="H95" s="482">
        <v>0.46828999999999998</v>
      </c>
      <c r="I95" s="483">
        <v>4.9000000000000004</v>
      </c>
      <c r="J95" s="484">
        <f t="shared" si="12"/>
        <v>0.40694981592510732</v>
      </c>
      <c r="K95" s="469">
        <f t="shared" si="7"/>
        <v>4.8581007495355442</v>
      </c>
      <c r="L95" s="469">
        <f t="shared" si="8"/>
        <v>-4.1899250464456195E-2</v>
      </c>
    </row>
    <row r="96" spans="1:13">
      <c r="A96" s="480" t="s">
        <v>104</v>
      </c>
      <c r="B96" s="480">
        <f t="shared" si="10"/>
        <v>3</v>
      </c>
      <c r="C96" s="480">
        <f t="shared" si="11"/>
        <v>1</v>
      </c>
      <c r="D96" s="480">
        <f t="shared" si="13"/>
        <v>37</v>
      </c>
      <c r="E96" s="480">
        <v>0</v>
      </c>
      <c r="F96" s="481">
        <v>2.2749999999999999</v>
      </c>
      <c r="G96" s="480">
        <v>15</v>
      </c>
      <c r="H96" s="482">
        <v>0.46485599999999999</v>
      </c>
      <c r="I96" s="483">
        <v>4.9000000000000004</v>
      </c>
      <c r="J96" s="484">
        <f t="shared" si="12"/>
        <v>0.4040601556747655</v>
      </c>
      <c r="K96" s="469">
        <f t="shared" si="7"/>
        <v>4.8939886760631248</v>
      </c>
      <c r="L96" s="469">
        <f t="shared" si="8"/>
        <v>-6.0113239368755345E-3</v>
      </c>
    </row>
    <row r="97" spans="1:12">
      <c r="A97" s="480" t="s">
        <v>104</v>
      </c>
      <c r="B97" s="480">
        <f t="shared" si="10"/>
        <v>3</v>
      </c>
      <c r="C97" s="480">
        <f t="shared" si="11"/>
        <v>2</v>
      </c>
      <c r="D97" s="480">
        <f t="shared" si="13"/>
        <v>38</v>
      </c>
      <c r="E97" s="480">
        <v>0</v>
      </c>
      <c r="F97" s="481">
        <v>2.2749999999999999</v>
      </c>
      <c r="G97" s="480">
        <v>15</v>
      </c>
      <c r="H97" s="482">
        <v>0.46112999999999998</v>
      </c>
      <c r="I97" s="483">
        <v>4.9000000000000004</v>
      </c>
      <c r="J97" s="484">
        <f t="shared" si="12"/>
        <v>0.40092478173977025</v>
      </c>
      <c r="K97" s="469">
        <f t="shared" si="7"/>
        <v>4.9335328432329275</v>
      </c>
      <c r="L97" s="469">
        <f t="shared" si="8"/>
        <v>3.3532843232927156E-2</v>
      </c>
    </row>
    <row r="98" spans="1:12">
      <c r="A98" s="480" t="s">
        <v>104</v>
      </c>
      <c r="B98" s="480">
        <f t="shared" si="10"/>
        <v>3</v>
      </c>
      <c r="C98" s="480">
        <f t="shared" si="11"/>
        <v>3</v>
      </c>
      <c r="D98" s="480">
        <f t="shared" si="13"/>
        <v>39</v>
      </c>
      <c r="E98" s="480">
        <v>0</v>
      </c>
      <c r="F98" s="481">
        <v>2.2749999999999999</v>
      </c>
      <c r="G98" s="480">
        <v>15</v>
      </c>
      <c r="H98" s="482">
        <v>0.45717000000000002</v>
      </c>
      <c r="I98" s="483">
        <v>5</v>
      </c>
      <c r="J98" s="484">
        <f>$J$131-($H$131-H98)*($J$134-$J$131)/($H$134-$H$131)</f>
        <v>0.39759250026296372</v>
      </c>
      <c r="K98" s="469">
        <f t="shared" si="7"/>
        <v>4.9762670341448469</v>
      </c>
      <c r="L98" s="469">
        <f t="shared" si="8"/>
        <v>-2.3732965855153054E-2</v>
      </c>
    </row>
    <row r="99" spans="1:12">
      <c r="A99" s="480" t="s">
        <v>104</v>
      </c>
      <c r="B99" s="480">
        <f t="shared" si="10"/>
        <v>3</v>
      </c>
      <c r="C99" s="480">
        <f t="shared" si="11"/>
        <v>4</v>
      </c>
      <c r="D99" s="480">
        <f t="shared" si="13"/>
        <v>40</v>
      </c>
      <c r="E99" s="480">
        <v>0</v>
      </c>
      <c r="F99" s="481">
        <v>2.2749999999999999</v>
      </c>
      <c r="G99" s="480">
        <v>15</v>
      </c>
      <c r="H99" s="482">
        <v>0.45302500000000001</v>
      </c>
      <c r="I99" s="483">
        <v>5</v>
      </c>
      <c r="J99" s="484">
        <f t="shared" si="12"/>
        <v>0.39410454402019524</v>
      </c>
      <c r="K99" s="469">
        <f t="shared" si="7"/>
        <v>5.0217979140224047</v>
      </c>
      <c r="L99" s="469">
        <f t="shared" si="8"/>
        <v>2.1797914022404719E-2</v>
      </c>
    </row>
    <row r="100" spans="1:12">
      <c r="A100" s="480" t="s">
        <v>104</v>
      </c>
      <c r="B100" s="480">
        <f t="shared" si="10"/>
        <v>3</v>
      </c>
      <c r="C100" s="480">
        <f t="shared" si="11"/>
        <v>5</v>
      </c>
      <c r="D100" s="480">
        <f t="shared" si="13"/>
        <v>41</v>
      </c>
      <c r="E100" s="480">
        <v>0</v>
      </c>
      <c r="F100" s="481">
        <v>2.2749999999999999</v>
      </c>
      <c r="G100" s="480">
        <v>15</v>
      </c>
      <c r="H100" s="482">
        <v>0.44873499999999999</v>
      </c>
      <c r="I100" s="483">
        <v>5.0999999999999996</v>
      </c>
      <c r="J100" s="484">
        <f t="shared" si="12"/>
        <v>0.39049457242032148</v>
      </c>
      <c r="K100" s="469">
        <f t="shared" si="7"/>
        <v>5.0698073473208014</v>
      </c>
      <c r="L100" s="469">
        <f t="shared" si="8"/>
        <v>-3.019265267919824E-2</v>
      </c>
    </row>
    <row r="101" spans="1:12">
      <c r="A101" s="480" t="s">
        <v>104</v>
      </c>
      <c r="B101" s="480">
        <f t="shared" si="10"/>
        <v>3</v>
      </c>
      <c r="C101" s="480">
        <f t="shared" si="11"/>
        <v>6</v>
      </c>
      <c r="D101" s="480">
        <f t="shared" si="13"/>
        <v>42</v>
      </c>
      <c r="E101" s="480">
        <v>0</v>
      </c>
      <c r="F101" s="481">
        <v>2.2749999999999999</v>
      </c>
      <c r="G101" s="480">
        <v>15</v>
      </c>
      <c r="H101" s="482">
        <v>0.44433600000000001</v>
      </c>
      <c r="I101" s="483">
        <v>5.0999999999999996</v>
      </c>
      <c r="J101" s="484">
        <f t="shared" si="12"/>
        <v>0.38679287893131337</v>
      </c>
      <c r="K101" s="469">
        <f t="shared" si="7"/>
        <v>5.1199992798242766</v>
      </c>
      <c r="L101" s="469">
        <f t="shared" si="8"/>
        <v>1.9999279824276961E-2</v>
      </c>
    </row>
    <row r="102" spans="1:12">
      <c r="A102" s="480" t="s">
        <v>104</v>
      </c>
      <c r="B102" s="480">
        <f t="shared" si="10"/>
        <v>3</v>
      </c>
      <c r="C102" s="480">
        <f t="shared" si="11"/>
        <v>7</v>
      </c>
      <c r="D102" s="480">
        <f t="shared" si="13"/>
        <v>43</v>
      </c>
      <c r="E102" s="480">
        <v>0</v>
      </c>
      <c r="F102" s="481">
        <v>2.2749999999999999</v>
      </c>
      <c r="G102" s="480">
        <v>15</v>
      </c>
      <c r="H102" s="482">
        <v>0.439855</v>
      </c>
      <c r="I102" s="483">
        <v>5.2</v>
      </c>
      <c r="J102" s="484">
        <f t="shared" si="12"/>
        <v>0.3830221836541492</v>
      </c>
      <c r="K102" s="469">
        <f t="shared" si="7"/>
        <v>5.1721590069454706</v>
      </c>
      <c r="L102" s="469">
        <f t="shared" si="8"/>
        <v>-2.7840993054529584E-2</v>
      </c>
    </row>
    <row r="103" spans="1:12">
      <c r="A103" s="480" t="s">
        <v>104</v>
      </c>
      <c r="B103" s="480">
        <f t="shared" si="10"/>
        <v>3</v>
      </c>
      <c r="C103" s="480">
        <f t="shared" si="11"/>
        <v>8</v>
      </c>
      <c r="D103" s="480">
        <f t="shared" si="13"/>
        <v>44</v>
      </c>
      <c r="E103" s="480">
        <v>0</v>
      </c>
      <c r="F103" s="481">
        <v>2.2749999999999999</v>
      </c>
      <c r="G103" s="480">
        <v>15</v>
      </c>
      <c r="H103" s="482">
        <v>0.43531799999999998</v>
      </c>
      <c r="I103" s="483">
        <v>5.2</v>
      </c>
      <c r="J103" s="484">
        <f t="shared" si="12"/>
        <v>0.37920436520458572</v>
      </c>
      <c r="K103" s="469">
        <f t="shared" si="7"/>
        <v>5.226064624021979</v>
      </c>
      <c r="L103" s="469">
        <f t="shared" si="8"/>
        <v>2.6064624021978844E-2</v>
      </c>
    </row>
    <row r="104" spans="1:12">
      <c r="A104" s="480" t="s">
        <v>104</v>
      </c>
      <c r="B104" s="480">
        <f t="shared" si="10"/>
        <v>3</v>
      </c>
      <c r="C104" s="480">
        <f t="shared" si="11"/>
        <v>9</v>
      </c>
      <c r="D104" s="480">
        <f t="shared" si="13"/>
        <v>45</v>
      </c>
      <c r="E104" s="480">
        <v>0</v>
      </c>
      <c r="F104" s="481">
        <v>2.2749999999999999</v>
      </c>
      <c r="G104" s="480">
        <v>15</v>
      </c>
      <c r="H104" s="482">
        <v>0.43074600000000002</v>
      </c>
      <c r="I104" s="483">
        <v>5.3</v>
      </c>
      <c r="J104" s="484">
        <f t="shared" si="12"/>
        <v>0.37535709477227275</v>
      </c>
      <c r="K104" s="469">
        <f t="shared" si="7"/>
        <v>5.2815348256280963</v>
      </c>
      <c r="L104" s="469">
        <f t="shared" si="8"/>
        <v>-1.8465174371903537E-2</v>
      </c>
    </row>
    <row r="105" spans="1:12">
      <c r="A105" s="480" t="s">
        <v>104</v>
      </c>
      <c r="B105" s="480">
        <f t="shared" si="10"/>
        <v>3</v>
      </c>
      <c r="C105" s="480">
        <f t="shared" si="11"/>
        <v>10</v>
      </c>
      <c r="D105" s="480">
        <f t="shared" si="13"/>
        <v>46</v>
      </c>
      <c r="E105" s="480">
        <v>0</v>
      </c>
      <c r="F105" s="481">
        <v>2.2749999999999999</v>
      </c>
      <c r="G105" s="480">
        <v>15</v>
      </c>
      <c r="H105" s="482">
        <v>0.42615500000000001</v>
      </c>
      <c r="I105" s="483">
        <v>5.3</v>
      </c>
      <c r="J105" s="484">
        <f t="shared" si="12"/>
        <v>0.37149383612075282</v>
      </c>
      <c r="K105" s="469">
        <f t="shared" si="7"/>
        <v>5.3384331991880885</v>
      </c>
      <c r="L105" s="469">
        <f t="shared" si="8"/>
        <v>3.8433199188088629E-2</v>
      </c>
    </row>
    <row r="106" spans="1:12">
      <c r="A106" s="480" t="s">
        <v>104</v>
      </c>
      <c r="B106" s="480">
        <f t="shared" si="10"/>
        <v>3</v>
      </c>
      <c r="C106" s="480">
        <f t="shared" si="11"/>
        <v>11</v>
      </c>
      <c r="D106" s="480">
        <f t="shared" si="13"/>
        <v>47</v>
      </c>
      <c r="E106" s="480">
        <v>0</v>
      </c>
      <c r="F106" s="481">
        <v>2.2749999999999999</v>
      </c>
      <c r="G106" s="480">
        <v>15</v>
      </c>
      <c r="H106" s="482">
        <v>0.42156100000000002</v>
      </c>
      <c r="I106" s="483">
        <v>5.4</v>
      </c>
      <c r="J106" s="484">
        <f t="shared" si="12"/>
        <v>0.36762805301356866</v>
      </c>
      <c r="K106" s="469">
        <f t="shared" si="7"/>
        <v>5.3966092688839806</v>
      </c>
      <c r="L106" s="469">
        <f t="shared" si="8"/>
        <v>-3.3907311160197295E-3</v>
      </c>
    </row>
    <row r="107" spans="1:12">
      <c r="A107" s="480" t="s">
        <v>104</v>
      </c>
      <c r="B107" s="480">
        <f t="shared" si="10"/>
        <v>4</v>
      </c>
      <c r="C107" s="480">
        <f t="shared" si="11"/>
        <v>0</v>
      </c>
      <c r="D107" s="480">
        <f t="shared" si="13"/>
        <v>48</v>
      </c>
      <c r="E107" s="480">
        <v>0</v>
      </c>
      <c r="F107" s="481">
        <v>2.2749999999999999</v>
      </c>
      <c r="G107" s="480">
        <v>15</v>
      </c>
      <c r="H107" s="482">
        <v>0.41697600000000001</v>
      </c>
      <c r="I107" s="483">
        <v>5.5</v>
      </c>
      <c r="J107" s="484">
        <f t="shared" si="12"/>
        <v>0.36376984327337725</v>
      </c>
      <c r="K107" s="469">
        <f t="shared" si="7"/>
        <v>5.455949503088906</v>
      </c>
      <c r="L107" s="469">
        <f t="shared" si="8"/>
        <v>-4.4050496911093973E-2</v>
      </c>
    </row>
    <row r="108" spans="1:12">
      <c r="A108" s="480" t="s">
        <v>104</v>
      </c>
      <c r="B108" s="480">
        <f t="shared" si="10"/>
        <v>4</v>
      </c>
      <c r="C108" s="480">
        <f t="shared" si="11"/>
        <v>1</v>
      </c>
      <c r="D108" s="480">
        <f t="shared" si="13"/>
        <v>49</v>
      </c>
      <c r="E108" s="480">
        <v>0</v>
      </c>
      <c r="F108" s="481">
        <v>2.2749999999999999</v>
      </c>
      <c r="G108" s="480">
        <v>15</v>
      </c>
      <c r="H108" s="482">
        <v>0.41241</v>
      </c>
      <c r="I108" s="483">
        <v>5.5</v>
      </c>
      <c r="J108" s="484">
        <f t="shared" si="12"/>
        <v>0.35992762175239268</v>
      </c>
      <c r="K108" s="469">
        <f t="shared" si="7"/>
        <v>5.5163550835333766</v>
      </c>
      <c r="L108" s="469">
        <f t="shared" si="8"/>
        <v>1.6355083533376558E-2</v>
      </c>
    </row>
    <row r="109" spans="1:12">
      <c r="A109" s="480" t="s">
        <v>104</v>
      </c>
      <c r="B109" s="480">
        <f t="shared" si="10"/>
        <v>4</v>
      </c>
      <c r="C109" s="480">
        <f t="shared" si="11"/>
        <v>2</v>
      </c>
      <c r="D109" s="480">
        <f t="shared" si="13"/>
        <v>50</v>
      </c>
      <c r="E109" s="480">
        <v>0</v>
      </c>
      <c r="F109" s="481">
        <v>2.2749999999999999</v>
      </c>
      <c r="G109" s="480">
        <v>15</v>
      </c>
      <c r="H109" s="482">
        <v>0.40787200000000001</v>
      </c>
      <c r="I109" s="483">
        <v>5.6</v>
      </c>
      <c r="J109" s="484">
        <f t="shared" si="12"/>
        <v>0.35610896181760782</v>
      </c>
      <c r="K109" s="469">
        <f t="shared" si="7"/>
        <v>5.5777302683194723</v>
      </c>
      <c r="L109" s="469">
        <f t="shared" si="8"/>
        <v>-2.2269731680527372E-2</v>
      </c>
    </row>
    <row r="110" spans="1:12">
      <c r="A110" s="480" t="s">
        <v>104</v>
      </c>
      <c r="B110" s="480">
        <f t="shared" si="10"/>
        <v>4</v>
      </c>
      <c r="C110" s="480">
        <f t="shared" si="11"/>
        <v>3</v>
      </c>
      <c r="D110" s="480">
        <f t="shared" si="13"/>
        <v>51</v>
      </c>
      <c r="E110" s="480">
        <v>0</v>
      </c>
      <c r="F110" s="481">
        <v>2.2749999999999999</v>
      </c>
      <c r="G110" s="480">
        <v>15</v>
      </c>
      <c r="H110" s="482">
        <v>0.40336899999999998</v>
      </c>
      <c r="I110" s="483">
        <v>5.6</v>
      </c>
      <c r="J110" s="484">
        <f t="shared" si="12"/>
        <v>0.35231975386557246</v>
      </c>
      <c r="K110" s="469">
        <f t="shared" si="7"/>
        <v>5.6399971242212468</v>
      </c>
      <c r="L110" s="469">
        <f t="shared" si="8"/>
        <v>3.9997124221247127E-2</v>
      </c>
    </row>
    <row r="111" spans="1:12">
      <c r="A111" s="480" t="s">
        <v>104</v>
      </c>
      <c r="B111" s="480">
        <f t="shared" si="10"/>
        <v>4</v>
      </c>
      <c r="C111" s="480">
        <f t="shared" si="11"/>
        <v>4</v>
      </c>
      <c r="D111" s="480">
        <f t="shared" si="13"/>
        <v>52</v>
      </c>
      <c r="E111" s="480">
        <v>0</v>
      </c>
      <c r="F111" s="481">
        <v>2.2749999999999999</v>
      </c>
      <c r="G111" s="480">
        <v>15</v>
      </c>
      <c r="H111" s="482">
        <v>0.39890799999999998</v>
      </c>
      <c r="I111" s="483">
        <v>5.7</v>
      </c>
      <c r="J111" s="484">
        <f t="shared" si="12"/>
        <v>0.34856588829283658</v>
      </c>
      <c r="K111" s="469">
        <f t="shared" si="7"/>
        <v>5.7030693794057781</v>
      </c>
      <c r="L111" s="469">
        <f t="shared" si="8"/>
        <v>3.0693794057778945E-3</v>
      </c>
    </row>
    <row r="112" spans="1:12">
      <c r="A112" s="480" t="s">
        <v>104</v>
      </c>
      <c r="B112" s="480">
        <f t="shared" si="10"/>
        <v>4</v>
      </c>
      <c r="C112" s="480">
        <f t="shared" si="11"/>
        <v>5</v>
      </c>
      <c r="D112" s="480">
        <f t="shared" si="13"/>
        <v>53</v>
      </c>
      <c r="E112" s="480">
        <v>0</v>
      </c>
      <c r="F112" s="481">
        <v>2.2749999999999999</v>
      </c>
      <c r="G112" s="480">
        <v>15</v>
      </c>
      <c r="H112" s="482">
        <v>0.39449299999999998</v>
      </c>
      <c r="I112" s="483">
        <v>5.8</v>
      </c>
      <c r="J112" s="484">
        <f t="shared" si="12"/>
        <v>0.34485073104028585</v>
      </c>
      <c r="K112" s="469">
        <f t="shared" si="7"/>
        <v>5.7668957370599729</v>
      </c>
      <c r="L112" s="469">
        <f t="shared" si="8"/>
        <v>-3.3104262940026885E-2</v>
      </c>
    </row>
    <row r="113" spans="1:12">
      <c r="A113" s="480" t="s">
        <v>104</v>
      </c>
      <c r="B113" s="480">
        <f t="shared" si="10"/>
        <v>4</v>
      </c>
      <c r="C113" s="480">
        <f t="shared" si="11"/>
        <v>6</v>
      </c>
      <c r="D113" s="480">
        <f t="shared" si="13"/>
        <v>54</v>
      </c>
      <c r="E113" s="480">
        <v>0</v>
      </c>
      <c r="F113" s="481">
        <v>2.2749999999999999</v>
      </c>
      <c r="G113" s="480">
        <v>15</v>
      </c>
      <c r="H113" s="482">
        <v>0.390129</v>
      </c>
      <c r="I113" s="483">
        <v>5.8</v>
      </c>
      <c r="J113" s="484">
        <f t="shared" si="12"/>
        <v>0.34117848953402735</v>
      </c>
      <c r="K113" s="469">
        <f t="shared" si="7"/>
        <v>5.8314044841578037</v>
      </c>
      <c r="L113" s="469">
        <f t="shared" si="8"/>
        <v>3.1404484157803836E-2</v>
      </c>
    </row>
    <row r="114" spans="1:12">
      <c r="A114" s="480" t="s">
        <v>104</v>
      </c>
      <c r="B114" s="480">
        <f t="shared" si="10"/>
        <v>4</v>
      </c>
      <c r="C114" s="480">
        <f t="shared" si="11"/>
        <v>7</v>
      </c>
      <c r="D114" s="480">
        <f t="shared" si="13"/>
        <v>55</v>
      </c>
      <c r="E114" s="480">
        <v>0</v>
      </c>
      <c r="F114" s="481">
        <v>2.2749999999999999</v>
      </c>
      <c r="G114" s="480">
        <v>15</v>
      </c>
      <c r="H114" s="482">
        <v>0.38581799999999999</v>
      </c>
      <c r="I114" s="483">
        <v>5.9</v>
      </c>
      <c r="J114" s="484">
        <f t="shared" si="12"/>
        <v>0.33755084674450386</v>
      </c>
      <c r="K114" s="469">
        <f t="shared" si="7"/>
        <v>5.8965626279748484</v>
      </c>
      <c r="L114" s="469">
        <f t="shared" si="8"/>
        <v>-3.4373720251519302E-3</v>
      </c>
    </row>
    <row r="115" spans="1:12">
      <c r="A115" s="480" t="s">
        <v>104</v>
      </c>
      <c r="B115" s="480">
        <f t="shared" si="10"/>
        <v>4</v>
      </c>
      <c r="C115" s="480">
        <f t="shared" si="11"/>
        <v>8</v>
      </c>
      <c r="D115" s="480">
        <f t="shared" si="13"/>
        <v>56</v>
      </c>
      <c r="E115" s="480">
        <v>0</v>
      </c>
      <c r="F115" s="481">
        <v>2.2749999999999999</v>
      </c>
      <c r="G115" s="480">
        <v>15</v>
      </c>
      <c r="H115" s="482">
        <v>0.38156400000000001</v>
      </c>
      <c r="I115" s="483">
        <v>6</v>
      </c>
      <c r="J115" s="484">
        <f t="shared" si="12"/>
        <v>0.33397116861260107</v>
      </c>
      <c r="K115" s="469">
        <f t="shared" si="7"/>
        <v>5.9623025232988436</v>
      </c>
      <c r="L115" s="469">
        <f t="shared" si="8"/>
        <v>-3.7697476701156418E-2</v>
      </c>
    </row>
    <row r="116" spans="1:12">
      <c r="A116" s="480" t="s">
        <v>104</v>
      </c>
      <c r="B116" s="480">
        <f t="shared" si="10"/>
        <v>4</v>
      </c>
      <c r="C116" s="480">
        <f t="shared" si="11"/>
        <v>9</v>
      </c>
      <c r="D116" s="480">
        <f t="shared" si="13"/>
        <v>57</v>
      </c>
      <c r="E116" s="480">
        <v>0</v>
      </c>
      <c r="F116" s="481">
        <v>2.2749999999999999</v>
      </c>
      <c r="G116" s="480">
        <v>15</v>
      </c>
      <c r="H116" s="482">
        <v>0.37736799999999998</v>
      </c>
      <c r="I116" s="483">
        <v>6</v>
      </c>
      <c r="J116" s="484">
        <f t="shared" si="12"/>
        <v>0.33044029662354035</v>
      </c>
      <c r="K116" s="469">
        <f t="shared" si="7"/>
        <v>6.0285980793284013</v>
      </c>
      <c r="L116" s="469">
        <f t="shared" si="8"/>
        <v>2.8598079328401305E-2</v>
      </c>
    </row>
    <row r="117" spans="1:12">
      <c r="A117" s="480" t="s">
        <v>104</v>
      </c>
      <c r="B117" s="480">
        <f t="shared" si="10"/>
        <v>4</v>
      </c>
      <c r="C117" s="480">
        <f t="shared" si="11"/>
        <v>10</v>
      </c>
      <c r="D117" s="480">
        <f t="shared" si="13"/>
        <v>58</v>
      </c>
      <c r="E117" s="480">
        <v>0</v>
      </c>
      <c r="F117" s="481">
        <v>2.2749999999999999</v>
      </c>
      <c r="G117" s="480">
        <v>15</v>
      </c>
      <c r="H117" s="482">
        <v>0.37323200000000001</v>
      </c>
      <c r="I117" s="483">
        <v>6.1</v>
      </c>
      <c r="J117" s="484">
        <f t="shared" si="12"/>
        <v>0.32695991374776462</v>
      </c>
      <c r="K117" s="469">
        <f t="shared" si="7"/>
        <v>6.0954044669267367</v>
      </c>
      <c r="L117" s="469">
        <f t="shared" si="8"/>
        <v>-4.5955330732629918E-3</v>
      </c>
    </row>
    <row r="118" spans="1:12">
      <c r="A118" s="480" t="s">
        <v>104</v>
      </c>
      <c r="B118" s="480">
        <f t="shared" si="10"/>
        <v>4</v>
      </c>
      <c r="C118" s="480">
        <f t="shared" si="11"/>
        <v>11</v>
      </c>
      <c r="D118" s="480">
        <f t="shared" si="13"/>
        <v>59</v>
      </c>
      <c r="E118" s="480">
        <v>0</v>
      </c>
      <c r="F118" s="481">
        <v>2.2749999999999999</v>
      </c>
      <c r="G118" s="480">
        <v>15</v>
      </c>
      <c r="H118" s="482">
        <v>0.36915700000000001</v>
      </c>
      <c r="I118" s="483">
        <v>6.2</v>
      </c>
      <c r="J118" s="484">
        <f t="shared" si="12"/>
        <v>0.32353086147049526</v>
      </c>
      <c r="K118" s="469">
        <f t="shared" si="7"/>
        <v>6.1626895873571401</v>
      </c>
      <c r="L118" s="469">
        <f t="shared" si="8"/>
        <v>-3.7310412642860058E-2</v>
      </c>
    </row>
    <row r="119" spans="1:12">
      <c r="A119" s="480" t="s">
        <v>104</v>
      </c>
      <c r="B119" s="480">
        <f t="shared" si="10"/>
        <v>5</v>
      </c>
      <c r="C119" s="480">
        <f t="shared" si="11"/>
        <v>0</v>
      </c>
      <c r="D119" s="480">
        <f t="shared" si="13"/>
        <v>60</v>
      </c>
      <c r="E119" s="480">
        <v>0</v>
      </c>
      <c r="F119" s="481">
        <v>2.2749999999999999</v>
      </c>
      <c r="G119" s="480">
        <v>15</v>
      </c>
      <c r="H119" s="482">
        <v>0.36514400000000002</v>
      </c>
      <c r="I119" s="483">
        <v>6.2</v>
      </c>
      <c r="J119" s="484">
        <f t="shared" si="12"/>
        <v>0.32015398127695371</v>
      </c>
      <c r="K119" s="469">
        <f t="shared" si="7"/>
        <v>6.2304186841355733</v>
      </c>
      <c r="L119" s="469">
        <f t="shared" si="8"/>
        <v>3.0418684135573137E-2</v>
      </c>
    </row>
    <row r="120" spans="1:12">
      <c r="A120" s="480" t="s">
        <v>104</v>
      </c>
      <c r="B120" s="480">
        <f t="shared" si="10"/>
        <v>5</v>
      </c>
      <c r="C120" s="480">
        <f t="shared" si="11"/>
        <v>1</v>
      </c>
      <c r="D120" s="480">
        <f t="shared" si="13"/>
        <v>61</v>
      </c>
      <c r="E120" s="480">
        <v>0</v>
      </c>
      <c r="F120" s="481">
        <v>2.2749999999999999</v>
      </c>
      <c r="G120" s="480">
        <v>15</v>
      </c>
      <c r="H120" s="482">
        <v>0.36119400000000002</v>
      </c>
      <c r="I120" s="483">
        <v>6.3</v>
      </c>
      <c r="J120" s="484">
        <f t="shared" si="12"/>
        <v>0.31683011465236133</v>
      </c>
      <c r="K120" s="469">
        <f t="shared" si="7"/>
        <v>6.2985542395499365</v>
      </c>
      <c r="L120" s="469">
        <f t="shared" si="8"/>
        <v>-1.4457604500632826E-3</v>
      </c>
    </row>
    <row r="121" spans="1:12">
      <c r="A121" s="480" t="s">
        <v>104</v>
      </c>
      <c r="B121" s="480">
        <f t="shared" si="10"/>
        <v>5</v>
      </c>
      <c r="C121" s="480">
        <f t="shared" si="11"/>
        <v>2</v>
      </c>
      <c r="D121" s="480">
        <f t="shared" si="13"/>
        <v>62</v>
      </c>
      <c r="E121" s="480">
        <v>0</v>
      </c>
      <c r="F121" s="481">
        <v>2.2749999999999999</v>
      </c>
      <c r="G121" s="480">
        <v>15</v>
      </c>
      <c r="H121" s="482">
        <v>0.35730699999999999</v>
      </c>
      <c r="I121" s="483">
        <v>6.4</v>
      </c>
      <c r="J121" s="484">
        <f t="shared" si="12"/>
        <v>0.3135592615967181</v>
      </c>
      <c r="K121" s="469">
        <f t="shared" si="7"/>
        <v>6.3670736929307292</v>
      </c>
      <c r="L121" s="469">
        <f t="shared" si="8"/>
        <v>-3.2926307069271132E-2</v>
      </c>
    </row>
    <row r="122" spans="1:12">
      <c r="A122" s="480" t="s">
        <v>104</v>
      </c>
      <c r="B122" s="480">
        <f t="shared" si="10"/>
        <v>5</v>
      </c>
      <c r="C122" s="480">
        <f t="shared" si="11"/>
        <v>3</v>
      </c>
      <c r="D122" s="480">
        <f t="shared" si="13"/>
        <v>63</v>
      </c>
      <c r="E122" s="480">
        <v>0</v>
      </c>
      <c r="F122" s="481">
        <v>2.2749999999999999</v>
      </c>
      <c r="G122" s="480">
        <v>15</v>
      </c>
      <c r="H122" s="482">
        <v>0.35348200000000002</v>
      </c>
      <c r="I122" s="483">
        <v>6.4</v>
      </c>
      <c r="J122" s="484">
        <f t="shared" si="12"/>
        <v>0.31034058062480269</v>
      </c>
      <c r="K122" s="469">
        <f t="shared" si="7"/>
        <v>6.4359712800085997</v>
      </c>
      <c r="L122" s="469">
        <f t="shared" si="8"/>
        <v>3.5971280008599393E-2</v>
      </c>
    </row>
    <row r="123" spans="1:12">
      <c r="A123" s="480" t="s">
        <v>104</v>
      </c>
      <c r="B123" s="480">
        <f t="shared" si="10"/>
        <v>5</v>
      </c>
      <c r="C123" s="480">
        <f t="shared" si="11"/>
        <v>4</v>
      </c>
      <c r="D123" s="480">
        <f t="shared" si="13"/>
        <v>64</v>
      </c>
      <c r="E123" s="480">
        <v>0</v>
      </c>
      <c r="F123" s="481">
        <v>2.2749999999999999</v>
      </c>
      <c r="G123" s="480">
        <v>15</v>
      </c>
      <c r="H123" s="482">
        <v>0.349721</v>
      </c>
      <c r="I123" s="483">
        <v>6.5</v>
      </c>
      <c r="J123" s="484">
        <f>$J$131-($H$131-H123)*($J$134-$J$131)/($H$134-$H$131)</f>
        <v>0.30717575470705788</v>
      </c>
      <c r="K123" s="469">
        <f t="shared" si="7"/>
        <v>6.5051855622053001</v>
      </c>
      <c r="L123" s="469">
        <f t="shared" si="8"/>
        <v>5.1855622053000872E-3</v>
      </c>
    </row>
    <row r="124" spans="1:12">
      <c r="A124" s="480" t="s">
        <v>104</v>
      </c>
      <c r="B124" s="480">
        <f t="shared" si="10"/>
        <v>5</v>
      </c>
      <c r="C124" s="480">
        <f t="shared" si="11"/>
        <v>5</v>
      </c>
      <c r="D124" s="480">
        <f t="shared" si="13"/>
        <v>65</v>
      </c>
      <c r="E124" s="480">
        <v>0</v>
      </c>
      <c r="F124" s="481">
        <v>2.2749999999999999</v>
      </c>
      <c r="G124" s="480">
        <v>15</v>
      </c>
      <c r="H124" s="482">
        <v>0.34602100000000002</v>
      </c>
      <c r="I124" s="483">
        <v>6.6</v>
      </c>
      <c r="J124" s="484">
        <f t="shared" si="12"/>
        <v>0.30406225938781944</v>
      </c>
      <c r="K124" s="469">
        <f t="shared" si="7"/>
        <v>6.5747454634256295</v>
      </c>
      <c r="L124" s="469">
        <f t="shared" si="8"/>
        <v>-2.5254536574370157E-2</v>
      </c>
    </row>
    <row r="125" spans="1:12">
      <c r="A125" s="480" t="s">
        <v>104</v>
      </c>
      <c r="B125" s="480">
        <f t="shared" si="10"/>
        <v>5</v>
      </c>
      <c r="C125" s="480">
        <f t="shared" si="11"/>
        <v>6</v>
      </c>
      <c r="D125" s="480">
        <f t="shared" si="13"/>
        <v>66</v>
      </c>
      <c r="E125" s="480">
        <v>0</v>
      </c>
      <c r="F125" s="481">
        <v>2.2749999999999999</v>
      </c>
      <c r="G125" s="480">
        <v>15</v>
      </c>
      <c r="H125" s="482">
        <v>0.34238400000000002</v>
      </c>
      <c r="I125" s="483">
        <v>6.6</v>
      </c>
      <c r="J125" s="484">
        <f t="shared" si="12"/>
        <v>0.30100177763753017</v>
      </c>
      <c r="K125" s="469">
        <f t="shared" si="7"/>
        <v>6.6445861956166166</v>
      </c>
      <c r="L125" s="469">
        <f t="shared" si="8"/>
        <v>4.4586195616616919E-2</v>
      </c>
    </row>
    <row r="126" spans="1:12">
      <c r="A126" s="480" t="s">
        <v>104</v>
      </c>
      <c r="B126" s="480">
        <f t="shared" si="10"/>
        <v>5</v>
      </c>
      <c r="C126" s="480">
        <f t="shared" si="11"/>
        <v>7</v>
      </c>
      <c r="D126" s="480">
        <f t="shared" si="13"/>
        <v>67</v>
      </c>
      <c r="E126" s="480">
        <v>0</v>
      </c>
      <c r="F126" s="481">
        <v>2.2749999999999999</v>
      </c>
      <c r="G126" s="480">
        <v>15</v>
      </c>
      <c r="H126" s="482">
        <v>0.338808</v>
      </c>
      <c r="I126" s="483">
        <v>6.7</v>
      </c>
      <c r="J126" s="484">
        <f t="shared" si="12"/>
        <v>0.29799262648574726</v>
      </c>
      <c r="K126" s="469">
        <f t="shared" si="7"/>
        <v>6.7147174801067271</v>
      </c>
      <c r="L126" s="469">
        <f t="shared" si="8"/>
        <v>1.471748010672691E-2</v>
      </c>
    </row>
    <row r="127" spans="1:12">
      <c r="A127" s="480" t="s">
        <v>104</v>
      </c>
      <c r="B127" s="480">
        <f t="shared" si="10"/>
        <v>5</v>
      </c>
      <c r="C127" s="480">
        <f t="shared" si="11"/>
        <v>8</v>
      </c>
      <c r="D127" s="480">
        <f t="shared" si="13"/>
        <v>68</v>
      </c>
      <c r="E127" s="480">
        <v>0</v>
      </c>
      <c r="F127" s="481">
        <v>2.2749999999999999</v>
      </c>
      <c r="G127" s="480">
        <v>15</v>
      </c>
      <c r="H127" s="482">
        <v>0.33529199999999998</v>
      </c>
      <c r="I127" s="483">
        <v>6.8</v>
      </c>
      <c r="J127" s="484">
        <f t="shared" si="12"/>
        <v>0.29503396444724933</v>
      </c>
      <c r="K127" s="469">
        <f t="shared" si="7"/>
        <v>6.785130572754495</v>
      </c>
      <c r="L127" s="469">
        <f t="shared" si="8"/>
        <v>-1.4869427245504774E-2</v>
      </c>
    </row>
    <row r="128" spans="1:12">
      <c r="A128" s="480" t="s">
        <v>104</v>
      </c>
      <c r="B128" s="480">
        <f t="shared" si="10"/>
        <v>5</v>
      </c>
      <c r="C128" s="480">
        <f t="shared" si="11"/>
        <v>9</v>
      </c>
      <c r="D128" s="480">
        <f t="shared" si="13"/>
        <v>69</v>
      </c>
      <c r="E128" s="480">
        <v>0</v>
      </c>
      <c r="F128" s="481">
        <v>2.2749999999999999</v>
      </c>
      <c r="G128" s="480">
        <v>15</v>
      </c>
      <c r="H128" s="482">
        <v>0.33183699999999999</v>
      </c>
      <c r="I128" s="483">
        <v>6.9</v>
      </c>
      <c r="J128" s="484">
        <f t="shared" si="12"/>
        <v>0.29212663300725777</v>
      </c>
      <c r="K128" s="469">
        <f t="shared" si="7"/>
        <v>6.8557755765631923</v>
      </c>
      <c r="L128" s="469">
        <f t="shared" si="8"/>
        <v>-4.4224423436808102E-2</v>
      </c>
    </row>
    <row r="129" spans="1:12">
      <c r="A129" s="480" t="s">
        <v>104</v>
      </c>
      <c r="B129" s="480">
        <f t="shared" si="10"/>
        <v>5</v>
      </c>
      <c r="C129" s="480">
        <f t="shared" si="11"/>
        <v>10</v>
      </c>
      <c r="D129" s="480">
        <f t="shared" si="13"/>
        <v>70</v>
      </c>
      <c r="E129" s="480">
        <v>0</v>
      </c>
      <c r="F129" s="481">
        <v>2.2749999999999999</v>
      </c>
      <c r="G129" s="480">
        <v>15</v>
      </c>
      <c r="H129" s="482">
        <v>0.32844099999999998</v>
      </c>
      <c r="I129" s="483">
        <v>6.9</v>
      </c>
      <c r="J129" s="484">
        <f t="shared" si="12"/>
        <v>0.28926894919532969</v>
      </c>
      <c r="K129" s="469">
        <f t="shared" si="7"/>
        <v>6.926662627382087</v>
      </c>
      <c r="L129" s="469">
        <f t="shared" si="8"/>
        <v>2.666262738208669E-2</v>
      </c>
    </row>
    <row r="130" spans="1:12">
      <c r="A130" s="480" t="s">
        <v>104</v>
      </c>
      <c r="B130" s="480">
        <f t="shared" si="10"/>
        <v>5</v>
      </c>
      <c r="C130" s="480">
        <f t="shared" si="11"/>
        <v>11</v>
      </c>
      <c r="D130" s="480">
        <f t="shared" si="13"/>
        <v>71</v>
      </c>
      <c r="E130" s="480">
        <v>0</v>
      </c>
      <c r="F130" s="481">
        <v>2.2749999999999999</v>
      </c>
      <c r="G130" s="480">
        <v>15</v>
      </c>
      <c r="H130" s="482">
        <v>0.32510299999999998</v>
      </c>
      <c r="I130" s="483">
        <v>7</v>
      </c>
      <c r="J130" s="484">
        <f>$J$131-($H$131-H130)*($J$134-$J$131)/($H$134-$H$131)</f>
        <v>0.28646007152624375</v>
      </c>
      <c r="K130" s="469">
        <f t="shared" si="7"/>
        <v>6.9977822413204436</v>
      </c>
      <c r="L130" s="469">
        <f t="shared" si="8"/>
        <v>-2.2177586795564252E-3</v>
      </c>
    </row>
    <row r="131" spans="1:12">
      <c r="A131" s="480" t="s">
        <v>104</v>
      </c>
      <c r="B131" s="480">
        <f t="shared" si="10"/>
        <v>6</v>
      </c>
      <c r="C131" s="480">
        <f t="shared" si="11"/>
        <v>0</v>
      </c>
      <c r="D131" s="480">
        <f t="shared" si="13"/>
        <v>72</v>
      </c>
      <c r="E131" s="480">
        <v>0</v>
      </c>
      <c r="F131" s="481">
        <v>2.2749999999999999</v>
      </c>
      <c r="G131" s="480">
        <v>15</v>
      </c>
      <c r="H131" s="482">
        <v>0.32182300000000003</v>
      </c>
      <c r="I131" s="483">
        <v>7.1</v>
      </c>
      <c r="J131" s="484">
        <v>0.28370000000000001</v>
      </c>
      <c r="K131" s="469">
        <f t="shared" si="7"/>
        <v>7.0691032026921619</v>
      </c>
      <c r="L131" s="469">
        <f t="shared" si="8"/>
        <v>-3.0896797307837787E-2</v>
      </c>
    </row>
    <row r="132" spans="1:12">
      <c r="A132" s="480" t="s">
        <v>104</v>
      </c>
      <c r="B132" s="480">
        <f t="shared" si="10"/>
        <v>6</v>
      </c>
      <c r="C132" s="480">
        <f t="shared" si="11"/>
        <v>1</v>
      </c>
      <c r="D132" s="480">
        <f t="shared" si="13"/>
        <v>73</v>
      </c>
      <c r="E132" s="480">
        <v>0</v>
      </c>
      <c r="F132" s="481">
        <v>2.2749999999999999</v>
      </c>
      <c r="G132" s="480">
        <v>15</v>
      </c>
      <c r="H132" s="482">
        <v>0.31859900000000002</v>
      </c>
      <c r="I132" s="483">
        <v>7.1</v>
      </c>
      <c r="J132" s="484">
        <f>(H132-H131)*(J134-J131)/(H134-H131)+J131</f>
        <v>0.28098705164615545</v>
      </c>
      <c r="K132" s="469">
        <f t="shared" si="7"/>
        <v>7.1406376040100561</v>
      </c>
      <c r="L132" s="469">
        <f t="shared" si="8"/>
        <v>4.063760401005645E-2</v>
      </c>
    </row>
    <row r="133" spans="1:12">
      <c r="A133" s="480" t="s">
        <v>104</v>
      </c>
      <c r="B133" s="480">
        <f t="shared" si="10"/>
        <v>6</v>
      </c>
      <c r="C133" s="480">
        <f t="shared" si="11"/>
        <v>2</v>
      </c>
      <c r="D133" s="480">
        <f t="shared" si="13"/>
        <v>74</v>
      </c>
      <c r="E133" s="480">
        <v>0</v>
      </c>
      <c r="F133" s="481">
        <v>2.2749999999999999</v>
      </c>
      <c r="G133" s="480">
        <v>15</v>
      </c>
      <c r="H133" s="482">
        <v>0.31542999999999999</v>
      </c>
      <c r="I133" s="483">
        <v>7.2</v>
      </c>
      <c r="J133" s="484">
        <f>(H133-H131)*(J134-J131)/(H134-H131)+J131</f>
        <v>0.2783203849794888</v>
      </c>
      <c r="K133" s="469">
        <f t="shared" si="7"/>
        <v>7.2123767555400562</v>
      </c>
      <c r="L133" s="469">
        <f t="shared" si="8"/>
        <v>1.2376755540056017E-2</v>
      </c>
    </row>
    <row r="134" spans="1:12">
      <c r="A134" s="480" t="s">
        <v>104</v>
      </c>
      <c r="B134" s="480">
        <f t="shared" si="10"/>
        <v>6</v>
      </c>
      <c r="C134" s="480">
        <f t="shared" si="11"/>
        <v>3</v>
      </c>
      <c r="D134" s="480">
        <f t="shared" si="13"/>
        <v>75</v>
      </c>
      <c r="E134" s="480">
        <v>0</v>
      </c>
      <c r="F134" s="481">
        <v>2.2749999999999999</v>
      </c>
      <c r="G134" s="480">
        <v>15</v>
      </c>
      <c r="H134" s="482">
        <v>0.31231599999999998</v>
      </c>
      <c r="I134" s="483">
        <v>7.3</v>
      </c>
      <c r="J134" s="484">
        <v>0.2757</v>
      </c>
      <c r="K134" s="469">
        <f t="shared" si="7"/>
        <v>7.2842889893569334</v>
      </c>
      <c r="L134" s="469">
        <f t="shared" si="8"/>
        <v>-1.5711010643066459E-2</v>
      </c>
    </row>
    <row r="135" spans="1:12">
      <c r="A135" s="480" t="s">
        <v>104</v>
      </c>
      <c r="B135" s="480">
        <f t="shared" si="10"/>
        <v>6</v>
      </c>
      <c r="C135" s="480">
        <f t="shared" si="11"/>
        <v>4</v>
      </c>
      <c r="D135" s="480">
        <f t="shared" si="13"/>
        <v>76</v>
      </c>
      <c r="E135" s="480">
        <v>0</v>
      </c>
      <c r="F135" s="481">
        <v>2.2749999999999999</v>
      </c>
      <c r="G135" s="480">
        <v>15</v>
      </c>
      <c r="H135" s="482">
        <v>0.30925599999999998</v>
      </c>
      <c r="I135" s="483">
        <v>7.4</v>
      </c>
      <c r="J135" s="484">
        <f>(H135-H134)*(J137-J134)/(H137-H134)+J134</f>
        <v>0.27312258672281947</v>
      </c>
      <c r="K135" s="469">
        <f t="shared" si="7"/>
        <v>7.3563649533072928</v>
      </c>
      <c r="L135" s="469">
        <f t="shared" si="8"/>
        <v>-4.3635046692707569E-2</v>
      </c>
    </row>
    <row r="136" spans="1:12">
      <c r="A136" s="480" t="s">
        <v>104</v>
      </c>
      <c r="B136" s="480">
        <f t="shared" si="10"/>
        <v>6</v>
      </c>
      <c r="C136" s="480">
        <f t="shared" si="11"/>
        <v>5</v>
      </c>
      <c r="D136" s="480">
        <f t="shared" si="13"/>
        <v>77</v>
      </c>
      <c r="E136" s="480">
        <v>0</v>
      </c>
      <c r="F136" s="481">
        <v>2.2749999999999999</v>
      </c>
      <c r="G136" s="480">
        <v>15</v>
      </c>
      <c r="H136" s="482">
        <v>0.30624899999999999</v>
      </c>
      <c r="I136" s="483">
        <v>7.4</v>
      </c>
      <c r="J136" s="484">
        <f>(H136-H134)*(J137-J134)/(H137-H134)+J134</f>
        <v>0.27058981491743322</v>
      </c>
      <c r="K136" s="469">
        <f t="shared" si="7"/>
        <v>7.4285956852104009</v>
      </c>
      <c r="L136" s="469">
        <f t="shared" si="8"/>
        <v>2.8595685210400568E-2</v>
      </c>
    </row>
    <row r="137" spans="1:12">
      <c r="A137" s="480" t="s">
        <v>104</v>
      </c>
      <c r="B137" s="480">
        <f t="shared" si="10"/>
        <v>6</v>
      </c>
      <c r="C137" s="480">
        <f t="shared" si="11"/>
        <v>6</v>
      </c>
      <c r="D137" s="480">
        <f t="shared" si="13"/>
        <v>78</v>
      </c>
      <c r="E137" s="480">
        <v>0</v>
      </c>
      <c r="F137" s="481">
        <v>2.2749999999999999</v>
      </c>
      <c r="G137" s="480">
        <v>15</v>
      </c>
      <c r="H137" s="482">
        <v>0.30329299999999998</v>
      </c>
      <c r="I137" s="483">
        <v>7.5</v>
      </c>
      <c r="J137" s="484">
        <v>0.2681</v>
      </c>
      <c r="K137" s="469">
        <f t="shared" si="7"/>
        <v>7.5009973853666256</v>
      </c>
      <c r="L137" s="469">
        <f t="shared" si="8"/>
        <v>9.9738536662563604E-4</v>
      </c>
    </row>
    <row r="138" spans="1:12">
      <c r="A138" s="480" t="s">
        <v>104</v>
      </c>
      <c r="B138" s="480">
        <f t="shared" si="10"/>
        <v>6</v>
      </c>
      <c r="C138" s="480">
        <f t="shared" si="11"/>
        <v>7</v>
      </c>
      <c r="D138" s="480">
        <f t="shared" si="13"/>
        <v>79</v>
      </c>
      <c r="E138" s="480">
        <v>0</v>
      </c>
      <c r="F138" s="481">
        <v>2.2749999999999999</v>
      </c>
      <c r="G138" s="480">
        <v>15</v>
      </c>
      <c r="H138" s="482">
        <v>0.30038700000000002</v>
      </c>
      <c r="I138" s="483">
        <v>7.6</v>
      </c>
      <c r="J138" s="484">
        <f>(H138-H137)*(J140-J137)/(H140-H137)+J137</f>
        <v>0.26562435523398298</v>
      </c>
      <c r="K138" s="469">
        <f t="shared" si="7"/>
        <v>7.5735634365002475</v>
      </c>
      <c r="L138" s="469">
        <f t="shared" si="8"/>
        <v>-2.6436563499752097E-2</v>
      </c>
    </row>
    <row r="139" spans="1:12">
      <c r="A139" s="480" t="s">
        <v>104</v>
      </c>
      <c r="B139" s="480">
        <f t="shared" si="10"/>
        <v>6</v>
      </c>
      <c r="C139" s="480">
        <f t="shared" si="11"/>
        <v>8</v>
      </c>
      <c r="D139" s="480">
        <f t="shared" si="13"/>
        <v>80</v>
      </c>
      <c r="E139" s="480">
        <v>0</v>
      </c>
      <c r="F139" s="481">
        <v>2.2749999999999999</v>
      </c>
      <c r="G139" s="480">
        <v>15</v>
      </c>
      <c r="H139" s="482">
        <v>0.29753099999999999</v>
      </c>
      <c r="I139" s="483">
        <v>7.6</v>
      </c>
      <c r="J139" s="484">
        <f>(H139-H137)*(J140-J137)/(H140-H137)+J137</f>
        <v>0.26319130586999651</v>
      </c>
      <c r="K139" s="469">
        <f t="shared" ref="K139:K202" si="14">F139/H139</f>
        <v>7.646262070170839</v>
      </c>
      <c r="L139" s="469">
        <f t="shared" ref="L139:L202" si="15">K139-I139</f>
        <v>4.6262070170839387E-2</v>
      </c>
    </row>
    <row r="140" spans="1:12">
      <c r="A140" s="480" t="s">
        <v>104</v>
      </c>
      <c r="B140" s="480">
        <f t="shared" si="10"/>
        <v>6</v>
      </c>
      <c r="C140" s="480">
        <f t="shared" si="11"/>
        <v>9</v>
      </c>
      <c r="D140" s="480">
        <f t="shared" si="13"/>
        <v>81</v>
      </c>
      <c r="E140" s="480">
        <v>0</v>
      </c>
      <c r="F140" s="481">
        <v>2.2749999999999999</v>
      </c>
      <c r="G140" s="480">
        <v>15</v>
      </c>
      <c r="H140" s="482">
        <v>0.29472399999999999</v>
      </c>
      <c r="I140" s="483">
        <v>7.7</v>
      </c>
      <c r="J140" s="484">
        <v>0.26079999999999998</v>
      </c>
      <c r="K140" s="469">
        <f t="shared" si="14"/>
        <v>7.719086331618735</v>
      </c>
      <c r="L140" s="469">
        <f t="shared" si="15"/>
        <v>1.9086331618734853E-2</v>
      </c>
    </row>
    <row r="141" spans="1:12">
      <c r="A141" s="480" t="s">
        <v>104</v>
      </c>
      <c r="B141" s="480">
        <f t="shared" si="10"/>
        <v>6</v>
      </c>
      <c r="C141" s="480">
        <f t="shared" si="11"/>
        <v>10</v>
      </c>
      <c r="D141" s="480">
        <f t="shared" si="13"/>
        <v>82</v>
      </c>
      <c r="E141" s="480">
        <v>0</v>
      </c>
      <c r="F141" s="481">
        <v>2.2749999999999999</v>
      </c>
      <c r="G141" s="480">
        <v>15</v>
      </c>
      <c r="H141" s="482">
        <v>0.291964</v>
      </c>
      <c r="I141" s="483">
        <v>7.8</v>
      </c>
      <c r="J141" s="484">
        <f>(H141-H140)*(J143-J140)/(H143-H140)+J140</f>
        <v>0.25846044226044224</v>
      </c>
      <c r="K141" s="469">
        <f t="shared" si="14"/>
        <v>7.7920565549177292</v>
      </c>
      <c r="L141" s="469">
        <f t="shared" si="15"/>
        <v>-7.9434450822706282E-3</v>
      </c>
    </row>
    <row r="142" spans="1:12">
      <c r="A142" s="480" t="s">
        <v>104</v>
      </c>
      <c r="B142" s="480">
        <f t="shared" si="10"/>
        <v>6</v>
      </c>
      <c r="C142" s="480">
        <f t="shared" si="11"/>
        <v>11</v>
      </c>
      <c r="D142" s="480">
        <f t="shared" si="13"/>
        <v>83</v>
      </c>
      <c r="E142" s="480">
        <v>0</v>
      </c>
      <c r="F142" s="481">
        <v>2.2749999999999999</v>
      </c>
      <c r="G142" s="480">
        <v>15</v>
      </c>
      <c r="H142" s="482">
        <v>0.28925099999999998</v>
      </c>
      <c r="I142" s="483">
        <v>7.9</v>
      </c>
      <c r="J142" s="484">
        <f>(H142-H140)*(J143-J140)/(H143-H140)+J140</f>
        <v>0.25616072481572483</v>
      </c>
      <c r="K142" s="469">
        <f t="shared" si="14"/>
        <v>7.8651413478259364</v>
      </c>
      <c r="L142" s="469">
        <f t="shared" si="15"/>
        <v>-3.485865217406392E-2</v>
      </c>
    </row>
    <row r="143" spans="1:12">
      <c r="A143" s="480" t="s">
        <v>104</v>
      </c>
      <c r="B143" s="480">
        <f t="shared" si="10"/>
        <v>7</v>
      </c>
      <c r="C143" s="480">
        <f t="shared" si="11"/>
        <v>0</v>
      </c>
      <c r="D143" s="480">
        <f t="shared" si="13"/>
        <v>84</v>
      </c>
      <c r="E143" s="480">
        <v>0</v>
      </c>
      <c r="F143" s="481">
        <v>2.2749999999999999</v>
      </c>
      <c r="G143" s="480">
        <v>15</v>
      </c>
      <c r="H143" s="482">
        <v>0.28658400000000001</v>
      </c>
      <c r="I143" s="483">
        <v>7.9</v>
      </c>
      <c r="J143" s="484">
        <v>0.25390000000000001</v>
      </c>
      <c r="K143" s="469">
        <f t="shared" si="14"/>
        <v>7.9383357061105988</v>
      </c>
      <c r="L143" s="469">
        <f t="shared" si="15"/>
        <v>3.8335706110598444E-2</v>
      </c>
    </row>
    <row r="144" spans="1:12">
      <c r="A144" s="480" t="s">
        <v>104</v>
      </c>
      <c r="B144" s="480">
        <f t="shared" si="10"/>
        <v>7</v>
      </c>
      <c r="C144" s="480">
        <f t="shared" si="11"/>
        <v>1</v>
      </c>
      <c r="D144" s="480">
        <f t="shared" si="13"/>
        <v>85</v>
      </c>
      <c r="E144" s="480">
        <v>0</v>
      </c>
      <c r="F144" s="481">
        <v>2.2749999999999999</v>
      </c>
      <c r="G144" s="480">
        <v>15</v>
      </c>
      <c r="H144" s="482">
        <v>0.28396100000000002</v>
      </c>
      <c r="I144" s="483">
        <v>8</v>
      </c>
      <c r="J144" s="484">
        <f>(H144-H143)*(J146-J143)/(H146-H143)+J143</f>
        <v>0.25166275523391057</v>
      </c>
      <c r="K144" s="469">
        <f t="shared" si="14"/>
        <v>8.0116635735188986</v>
      </c>
      <c r="L144" s="469">
        <f t="shared" si="15"/>
        <v>1.1663573518898573E-2</v>
      </c>
    </row>
    <row r="145" spans="1:12">
      <c r="A145" s="480" t="s">
        <v>104</v>
      </c>
      <c r="B145" s="480">
        <f t="shared" si="10"/>
        <v>7</v>
      </c>
      <c r="C145" s="480">
        <f t="shared" si="11"/>
        <v>2</v>
      </c>
      <c r="D145" s="480">
        <f t="shared" si="13"/>
        <v>86</v>
      </c>
      <c r="E145" s="480">
        <v>0</v>
      </c>
      <c r="F145" s="481">
        <v>2.2749999999999999</v>
      </c>
      <c r="G145" s="480">
        <v>15</v>
      </c>
      <c r="H145" s="482">
        <v>0.28138200000000002</v>
      </c>
      <c r="I145" s="483">
        <v>8.1</v>
      </c>
      <c r="J145" s="484">
        <f>(H145-H143)*(J146-J143)/(H146-H143)+J143</f>
        <v>0.24946303954510213</v>
      </c>
      <c r="K145" s="469">
        <f t="shared" si="14"/>
        <v>8.0850942846379645</v>
      </c>
      <c r="L145" s="469">
        <f t="shared" si="15"/>
        <v>-1.490571536203511E-2</v>
      </c>
    </row>
    <row r="146" spans="1:12">
      <c r="A146" s="480" t="s">
        <v>104</v>
      </c>
      <c r="B146" s="480">
        <f t="shared" si="10"/>
        <v>7</v>
      </c>
      <c r="C146" s="480">
        <f t="shared" si="11"/>
        <v>3</v>
      </c>
      <c r="D146" s="480">
        <f t="shared" si="13"/>
        <v>87</v>
      </c>
      <c r="E146" s="480">
        <v>0</v>
      </c>
      <c r="F146" s="481">
        <v>2.2749999999999999</v>
      </c>
      <c r="G146" s="480">
        <v>15</v>
      </c>
      <c r="H146" s="482">
        <v>0.27884599999999998</v>
      </c>
      <c r="I146" s="483">
        <v>8.1999999999999993</v>
      </c>
      <c r="J146" s="484">
        <v>0.24729999999999999</v>
      </c>
      <c r="K146" s="469">
        <f t="shared" si="14"/>
        <v>8.1586251909656227</v>
      </c>
      <c r="L146" s="469">
        <f t="shared" si="15"/>
        <v>-4.1374809034376625E-2</v>
      </c>
    </row>
    <row r="147" spans="1:12">
      <c r="A147" s="480" t="s">
        <v>104</v>
      </c>
      <c r="B147" s="480">
        <f t="shared" si="10"/>
        <v>7</v>
      </c>
      <c r="C147" s="480">
        <f t="shared" si="11"/>
        <v>4</v>
      </c>
      <c r="D147" s="480">
        <f t="shared" si="13"/>
        <v>88</v>
      </c>
      <c r="E147" s="480">
        <v>0</v>
      </c>
      <c r="F147" s="481">
        <v>2.2749999999999999</v>
      </c>
      <c r="G147" s="480">
        <v>15</v>
      </c>
      <c r="H147" s="482">
        <v>0.27635199999999999</v>
      </c>
      <c r="I147" s="483">
        <v>8.1999999999999993</v>
      </c>
      <c r="J147" s="484">
        <f>(H147-H146)*(J149-J146)/(H149-H146)+J146</f>
        <v>0.2451651902173913</v>
      </c>
      <c r="K147" s="469">
        <f t="shared" si="14"/>
        <v>8.232254515979621</v>
      </c>
      <c r="L147" s="469">
        <f t="shared" si="15"/>
        <v>3.2254515979621701E-2</v>
      </c>
    </row>
    <row r="148" spans="1:12">
      <c r="A148" s="480" t="s">
        <v>104</v>
      </c>
      <c r="B148" s="480">
        <f t="shared" ref="B148:B155" si="16">INT(D148/12)</f>
        <v>7</v>
      </c>
      <c r="C148" s="480">
        <f t="shared" ref="C148:C155" si="17">D148-B148*12</f>
        <v>5</v>
      </c>
      <c r="D148" s="480">
        <f t="shared" si="13"/>
        <v>89</v>
      </c>
      <c r="E148" s="480">
        <v>0</v>
      </c>
      <c r="F148" s="481">
        <v>2.2749999999999999</v>
      </c>
      <c r="G148" s="480">
        <v>15</v>
      </c>
      <c r="H148" s="482">
        <v>0.273899</v>
      </c>
      <c r="I148" s="483">
        <v>8.3000000000000007</v>
      </c>
      <c r="J148" s="484">
        <f>(H148-H146)*(J149-J146)/(H149-H146)+J146</f>
        <v>0.24306547554347827</v>
      </c>
      <c r="K148" s="469">
        <f t="shared" si="14"/>
        <v>8.3059814019036207</v>
      </c>
      <c r="L148" s="469">
        <f t="shared" si="15"/>
        <v>5.9814019036199539E-3</v>
      </c>
    </row>
    <row r="149" spans="1:12">
      <c r="A149" s="480" t="s">
        <v>104</v>
      </c>
      <c r="B149" s="480">
        <f t="shared" si="16"/>
        <v>7</v>
      </c>
      <c r="C149" s="480">
        <f t="shared" si="17"/>
        <v>6</v>
      </c>
      <c r="D149" s="480">
        <f t="shared" ref="D149:D155" si="18">D148+1</f>
        <v>90</v>
      </c>
      <c r="E149" s="480">
        <v>0</v>
      </c>
      <c r="F149" s="481">
        <v>2.2749999999999999</v>
      </c>
      <c r="G149" s="480">
        <v>15</v>
      </c>
      <c r="H149" s="482">
        <v>0.27148600000000001</v>
      </c>
      <c r="I149" s="483">
        <v>8.4</v>
      </c>
      <c r="J149" s="484">
        <v>0.24099999999999999</v>
      </c>
      <c r="K149" s="469">
        <f t="shared" si="14"/>
        <v>8.379805956844919</v>
      </c>
      <c r="L149" s="469">
        <f t="shared" si="15"/>
        <v>-2.0194043155081332E-2</v>
      </c>
    </row>
    <row r="150" spans="1:12">
      <c r="A150" s="480" t="s">
        <v>104</v>
      </c>
      <c r="B150" s="480">
        <f t="shared" si="16"/>
        <v>7</v>
      </c>
      <c r="C150" s="480">
        <f t="shared" si="17"/>
        <v>7</v>
      </c>
      <c r="D150" s="480">
        <f t="shared" si="18"/>
        <v>91</v>
      </c>
      <c r="E150" s="480">
        <v>0</v>
      </c>
      <c r="F150" s="481">
        <v>2.2749999999999999</v>
      </c>
      <c r="G150" s="480">
        <v>15</v>
      </c>
      <c r="H150" s="482">
        <v>0.26911299999999999</v>
      </c>
      <c r="I150" s="483">
        <v>8.5</v>
      </c>
      <c r="J150" s="484">
        <f>(H150-H149)*(J152-J149)/(H152-H149)+J149</f>
        <v>0.23896774193548384</v>
      </c>
      <c r="K150" s="469">
        <f t="shared" si="14"/>
        <v>8.4536978889908703</v>
      </c>
      <c r="L150" s="469">
        <f t="shared" si="15"/>
        <v>-4.6302111009129732E-2</v>
      </c>
    </row>
    <row r="151" spans="1:12">
      <c r="A151" s="480" t="s">
        <v>104</v>
      </c>
      <c r="B151" s="480">
        <f t="shared" si="16"/>
        <v>7</v>
      </c>
      <c r="C151" s="480">
        <f t="shared" si="17"/>
        <v>8</v>
      </c>
      <c r="D151" s="480">
        <f t="shared" si="18"/>
        <v>92</v>
      </c>
      <c r="E151" s="480">
        <v>0</v>
      </c>
      <c r="F151" s="481">
        <v>2.2749999999999999</v>
      </c>
      <c r="G151" s="480">
        <v>15</v>
      </c>
      <c r="H151" s="482">
        <v>0.26677800000000002</v>
      </c>
      <c r="I151" s="483">
        <v>8.5</v>
      </c>
      <c r="J151" s="484">
        <f>(H151-H149)*(J152-J149)/(H152-H149)+J149</f>
        <v>0.23696802740508136</v>
      </c>
      <c r="K151" s="469">
        <f t="shared" si="14"/>
        <v>8.5276896895546095</v>
      </c>
      <c r="L151" s="469">
        <f t="shared" si="15"/>
        <v>2.7689689554609487E-2</v>
      </c>
    </row>
    <row r="152" spans="1:12">
      <c r="A152" s="480" t="s">
        <v>104</v>
      </c>
      <c r="B152" s="480">
        <f t="shared" si="16"/>
        <v>7</v>
      </c>
      <c r="C152" s="480">
        <f t="shared" si="17"/>
        <v>9</v>
      </c>
      <c r="D152" s="480">
        <f t="shared" si="18"/>
        <v>93</v>
      </c>
      <c r="E152" s="480">
        <v>0</v>
      </c>
      <c r="F152" s="481">
        <v>2.2749999999999999</v>
      </c>
      <c r="G152" s="480">
        <v>15</v>
      </c>
      <c r="H152" s="482">
        <v>0.26447999999999999</v>
      </c>
      <c r="I152" s="483">
        <v>8.6</v>
      </c>
      <c r="J152" s="484">
        <v>0.23499999999999999</v>
      </c>
      <c r="K152" s="469">
        <f t="shared" si="14"/>
        <v>8.6017846339987898</v>
      </c>
      <c r="L152" s="469">
        <f t="shared" si="15"/>
        <v>1.7846339987901416E-3</v>
      </c>
    </row>
    <row r="153" spans="1:12">
      <c r="A153" s="480" t="s">
        <v>104</v>
      </c>
      <c r="B153" s="480">
        <f t="shared" si="16"/>
        <v>7</v>
      </c>
      <c r="C153" s="480">
        <f t="shared" si="17"/>
        <v>10</v>
      </c>
      <c r="D153" s="480">
        <f t="shared" si="18"/>
        <v>94</v>
      </c>
      <c r="E153" s="480">
        <v>0</v>
      </c>
      <c r="F153" s="481">
        <v>2.2749999999999999</v>
      </c>
      <c r="G153" s="480">
        <v>15</v>
      </c>
      <c r="H153" s="482">
        <v>0.26222000000000001</v>
      </c>
      <c r="I153" s="483">
        <v>8.6999999999999993</v>
      </c>
      <c r="J153" s="484">
        <f>(H153-H152)*(J155-J152)/(H155-H152)+J152</f>
        <v>0.23303596044351213</v>
      </c>
      <c r="K153" s="469">
        <f t="shared" si="14"/>
        <v>8.6759209823812053</v>
      </c>
      <c r="L153" s="469">
        <f t="shared" si="15"/>
        <v>-2.4079017618793941E-2</v>
      </c>
    </row>
    <row r="154" spans="1:12">
      <c r="A154" s="480" t="s">
        <v>104</v>
      </c>
      <c r="B154" s="480">
        <f t="shared" si="16"/>
        <v>7</v>
      </c>
      <c r="C154" s="480">
        <f t="shared" si="17"/>
        <v>11</v>
      </c>
      <c r="D154" s="480">
        <f t="shared" si="18"/>
        <v>95</v>
      </c>
      <c r="E154" s="480">
        <v>0</v>
      </c>
      <c r="F154" s="481">
        <v>2.2749999999999999</v>
      </c>
      <c r="G154" s="480">
        <v>15</v>
      </c>
      <c r="H154" s="482">
        <v>0.259996</v>
      </c>
      <c r="I154" s="483">
        <v>8.8000000000000007</v>
      </c>
      <c r="J154" s="484">
        <f>(H154-H152)*(J155-J152)/(H155-H152)+J152</f>
        <v>0.23110320647287982</v>
      </c>
      <c r="K154" s="469">
        <f t="shared" si="14"/>
        <v>8.750134617455652</v>
      </c>
      <c r="L154" s="469">
        <f t="shared" si="15"/>
        <v>-4.9865382544348691E-2</v>
      </c>
    </row>
    <row r="155" spans="1:12">
      <c r="A155" s="480" t="s">
        <v>104</v>
      </c>
      <c r="B155" s="480">
        <f t="shared" si="16"/>
        <v>8</v>
      </c>
      <c r="C155" s="480">
        <f t="shared" si="17"/>
        <v>0</v>
      </c>
      <c r="D155" s="480">
        <f t="shared" si="18"/>
        <v>96</v>
      </c>
      <c r="E155" s="480">
        <v>0</v>
      </c>
      <c r="F155" s="481">
        <v>2.2749999999999999</v>
      </c>
      <c r="G155" s="480">
        <v>15</v>
      </c>
      <c r="H155" s="482">
        <v>0.25780599999999998</v>
      </c>
      <c r="I155" s="483">
        <v>8.8000000000000007</v>
      </c>
      <c r="J155" s="484">
        <v>0.22919999999999999</v>
      </c>
      <c r="K155" s="469">
        <f t="shared" si="14"/>
        <v>8.8244649077213104</v>
      </c>
      <c r="L155" s="469">
        <f t="shared" si="15"/>
        <v>2.4464907721309714E-2</v>
      </c>
    </row>
    <row r="156" spans="1:12">
      <c r="A156" s="480" t="s">
        <v>104</v>
      </c>
      <c r="B156" s="480">
        <f>INT(D156/12)</f>
        <v>2</v>
      </c>
      <c r="C156" s="480">
        <f>D156-B156*12</f>
        <v>0</v>
      </c>
      <c r="D156" s="480">
        <v>24</v>
      </c>
      <c r="E156" s="480">
        <v>0</v>
      </c>
      <c r="F156" s="481">
        <v>2.2749999999999999</v>
      </c>
      <c r="G156" s="480" t="s">
        <v>560</v>
      </c>
      <c r="H156" s="485">
        <v>0.81074299999999999</v>
      </c>
      <c r="I156" s="486">
        <v>2.8</v>
      </c>
      <c r="J156" s="484">
        <v>0</v>
      </c>
      <c r="K156" s="469">
        <f t="shared" si="14"/>
        <v>2.806068014154917</v>
      </c>
      <c r="L156" s="469">
        <f t="shared" si="15"/>
        <v>6.0680141549172006E-3</v>
      </c>
    </row>
    <row r="157" spans="1:12">
      <c r="A157" s="480" t="s">
        <v>104</v>
      </c>
      <c r="B157" s="480">
        <f t="shared" ref="B157:B220" si="19">INT(D157/12)</f>
        <v>2</v>
      </c>
      <c r="C157" s="480">
        <f t="shared" ref="C157:C220" si="20">D157-B157*12</f>
        <v>1</v>
      </c>
      <c r="D157" s="480">
        <f>D156+1</f>
        <v>25</v>
      </c>
      <c r="E157" s="480">
        <v>0</v>
      </c>
      <c r="F157" s="481">
        <v>2.2749999999999999</v>
      </c>
      <c r="G157" s="480" t="s">
        <v>560</v>
      </c>
      <c r="H157" s="485">
        <v>0.79435500000000003</v>
      </c>
      <c r="I157" s="486">
        <v>2.9</v>
      </c>
      <c r="J157" s="484">
        <v>0</v>
      </c>
      <c r="K157" s="469">
        <f t="shared" si="14"/>
        <v>2.8639588093484649</v>
      </c>
      <c r="L157" s="469">
        <f t="shared" si="15"/>
        <v>-3.6041190651534993E-2</v>
      </c>
    </row>
    <row r="158" spans="1:12">
      <c r="A158" s="480" t="s">
        <v>104</v>
      </c>
      <c r="B158" s="480">
        <f t="shared" si="19"/>
        <v>2</v>
      </c>
      <c r="C158" s="480">
        <f t="shared" si="20"/>
        <v>2</v>
      </c>
      <c r="D158" s="480">
        <f t="shared" ref="D158:D221" si="21">D157+1</f>
        <v>26</v>
      </c>
      <c r="E158" s="480">
        <v>0</v>
      </c>
      <c r="F158" s="481">
        <v>2.2749999999999999</v>
      </c>
      <c r="G158" s="480" t="s">
        <v>560</v>
      </c>
      <c r="H158" s="485">
        <v>0.77804099999999998</v>
      </c>
      <c r="I158" s="486">
        <v>2.9</v>
      </c>
      <c r="J158" s="484">
        <v>0</v>
      </c>
      <c r="K158" s="469">
        <f t="shared" si="14"/>
        <v>2.9240104313268835</v>
      </c>
      <c r="L158" s="469">
        <f t="shared" si="15"/>
        <v>2.401043132688363E-2</v>
      </c>
    </row>
    <row r="159" spans="1:12">
      <c r="A159" s="480" t="s">
        <v>104</v>
      </c>
      <c r="B159" s="480">
        <f t="shared" si="19"/>
        <v>2</v>
      </c>
      <c r="C159" s="480">
        <f t="shared" si="20"/>
        <v>3</v>
      </c>
      <c r="D159" s="480">
        <f t="shared" si="21"/>
        <v>27</v>
      </c>
      <c r="E159" s="480">
        <v>0</v>
      </c>
      <c r="F159" s="481">
        <v>2.2749999999999999</v>
      </c>
      <c r="G159" s="480" t="s">
        <v>560</v>
      </c>
      <c r="H159" s="485">
        <v>0.76192000000000004</v>
      </c>
      <c r="I159" s="486">
        <v>3</v>
      </c>
      <c r="J159" s="484">
        <v>0</v>
      </c>
      <c r="K159" s="469">
        <f t="shared" si="14"/>
        <v>2.985877782444351</v>
      </c>
      <c r="L159" s="469">
        <f t="shared" si="15"/>
        <v>-1.4122217555649019E-2</v>
      </c>
    </row>
    <row r="160" spans="1:12">
      <c r="A160" s="480" t="s">
        <v>104</v>
      </c>
      <c r="B160" s="480">
        <f t="shared" si="19"/>
        <v>2</v>
      </c>
      <c r="C160" s="480">
        <f t="shared" si="20"/>
        <v>4</v>
      </c>
      <c r="D160" s="480">
        <f t="shared" si="21"/>
        <v>28</v>
      </c>
      <c r="E160" s="480">
        <v>0</v>
      </c>
      <c r="F160" s="481">
        <v>2.2749999999999999</v>
      </c>
      <c r="G160" s="480" t="s">
        <v>560</v>
      </c>
      <c r="H160" s="485">
        <v>0.74607599999999996</v>
      </c>
      <c r="I160" s="486">
        <v>3</v>
      </c>
      <c r="J160" s="484">
        <v>0</v>
      </c>
      <c r="K160" s="469">
        <f t="shared" si="14"/>
        <v>3.0492872039845809</v>
      </c>
      <c r="L160" s="469">
        <f t="shared" si="15"/>
        <v>4.9287203984580863E-2</v>
      </c>
    </row>
    <row r="161" spans="1:12">
      <c r="A161" s="480" t="s">
        <v>104</v>
      </c>
      <c r="B161" s="480">
        <f t="shared" si="19"/>
        <v>2</v>
      </c>
      <c r="C161" s="480">
        <f t="shared" si="20"/>
        <v>5</v>
      </c>
      <c r="D161" s="480">
        <f t="shared" si="21"/>
        <v>29</v>
      </c>
      <c r="E161" s="480">
        <v>0</v>
      </c>
      <c r="F161" s="481">
        <v>2.2749999999999999</v>
      </c>
      <c r="G161" s="480" t="s">
        <v>560</v>
      </c>
      <c r="H161" s="485">
        <v>0.730568</v>
      </c>
      <c r="I161" s="486">
        <v>3.1</v>
      </c>
      <c r="J161" s="484">
        <v>0</v>
      </c>
      <c r="K161" s="469">
        <f t="shared" si="14"/>
        <v>3.1140153962396382</v>
      </c>
      <c r="L161" s="469">
        <f t="shared" si="15"/>
        <v>1.40153962396381E-2</v>
      </c>
    </row>
    <row r="162" spans="1:12">
      <c r="A162" s="480" t="s">
        <v>104</v>
      </c>
      <c r="B162" s="480">
        <f t="shared" si="19"/>
        <v>2</v>
      </c>
      <c r="C162" s="480">
        <f t="shared" si="20"/>
        <v>6</v>
      </c>
      <c r="D162" s="480">
        <f t="shared" si="21"/>
        <v>30</v>
      </c>
      <c r="E162" s="480">
        <v>0</v>
      </c>
      <c r="F162" s="481">
        <v>2.2749999999999999</v>
      </c>
      <c r="G162" s="480" t="s">
        <v>560</v>
      </c>
      <c r="H162" s="485">
        <v>0.71543500000000004</v>
      </c>
      <c r="I162" s="486">
        <v>3.2</v>
      </c>
      <c r="J162" s="484">
        <v>0</v>
      </c>
      <c r="K162" s="469">
        <f t="shared" si="14"/>
        <v>3.1798835673401493</v>
      </c>
      <c r="L162" s="469">
        <f t="shared" si="15"/>
        <v>-2.0116432659850858E-2</v>
      </c>
    </row>
    <row r="163" spans="1:12">
      <c r="A163" s="480" t="s">
        <v>104</v>
      </c>
      <c r="B163" s="480">
        <f t="shared" si="19"/>
        <v>2</v>
      </c>
      <c r="C163" s="480">
        <f t="shared" si="20"/>
        <v>7</v>
      </c>
      <c r="D163" s="480">
        <f t="shared" si="21"/>
        <v>31</v>
      </c>
      <c r="E163" s="480">
        <v>0</v>
      </c>
      <c r="F163" s="481">
        <v>2.2749999999999999</v>
      </c>
      <c r="G163" s="480" t="s">
        <v>560</v>
      </c>
      <c r="H163" s="485">
        <v>0.70070299999999996</v>
      </c>
      <c r="I163" s="486">
        <v>3.2</v>
      </c>
      <c r="J163" s="484">
        <v>0</v>
      </c>
      <c r="K163" s="469">
        <f t="shared" si="14"/>
        <v>3.2467393460567457</v>
      </c>
      <c r="L163" s="469">
        <f t="shared" si="15"/>
        <v>4.6739346056745568E-2</v>
      </c>
    </row>
    <row r="164" spans="1:12">
      <c r="A164" s="480" t="s">
        <v>104</v>
      </c>
      <c r="B164" s="480">
        <f t="shared" si="19"/>
        <v>2</v>
      </c>
      <c r="C164" s="480">
        <f t="shared" si="20"/>
        <v>8</v>
      </c>
      <c r="D164" s="480">
        <f t="shared" si="21"/>
        <v>32</v>
      </c>
      <c r="E164" s="480">
        <v>0</v>
      </c>
      <c r="F164" s="481">
        <v>2.2749999999999999</v>
      </c>
      <c r="G164" s="480" t="s">
        <v>560</v>
      </c>
      <c r="H164" s="485">
        <v>0.68638600000000005</v>
      </c>
      <c r="I164" s="486">
        <v>3.3</v>
      </c>
      <c r="J164" s="484">
        <v>0</v>
      </c>
      <c r="K164" s="469">
        <f t="shared" si="14"/>
        <v>3.3144615420477685</v>
      </c>
      <c r="L164" s="469">
        <f t="shared" si="15"/>
        <v>1.4461542047768727E-2</v>
      </c>
    </row>
    <row r="165" spans="1:12">
      <c r="A165" s="480" t="s">
        <v>104</v>
      </c>
      <c r="B165" s="480">
        <f t="shared" si="19"/>
        <v>2</v>
      </c>
      <c r="C165" s="480">
        <f t="shared" si="20"/>
        <v>9</v>
      </c>
      <c r="D165" s="480">
        <f t="shared" si="21"/>
        <v>33</v>
      </c>
      <c r="E165" s="480">
        <v>0</v>
      </c>
      <c r="F165" s="481">
        <v>2.2749999999999999</v>
      </c>
      <c r="G165" s="480" t="s">
        <v>560</v>
      </c>
      <c r="H165" s="485">
        <v>0.67249199999999998</v>
      </c>
      <c r="I165" s="486">
        <v>3.4</v>
      </c>
      <c r="J165" s="484">
        <v>0</v>
      </c>
      <c r="K165" s="469">
        <f t="shared" si="14"/>
        <v>3.3829398714036745</v>
      </c>
      <c r="L165" s="469">
        <f t="shared" si="15"/>
        <v>-1.7060128596325441E-2</v>
      </c>
    </row>
    <row r="166" spans="1:12">
      <c r="A166" s="480" t="s">
        <v>104</v>
      </c>
      <c r="B166" s="480">
        <f t="shared" si="19"/>
        <v>2</v>
      </c>
      <c r="C166" s="480">
        <f t="shared" si="20"/>
        <v>10</v>
      </c>
      <c r="D166" s="480">
        <f t="shared" si="21"/>
        <v>34</v>
      </c>
      <c r="E166" s="480">
        <v>0</v>
      </c>
      <c r="F166" s="481">
        <v>2.2749999999999999</v>
      </c>
      <c r="G166" s="480" t="s">
        <v>560</v>
      </c>
      <c r="H166" s="485">
        <v>0.65902000000000005</v>
      </c>
      <c r="I166" s="486">
        <v>3.5</v>
      </c>
      <c r="J166" s="484">
        <v>0</v>
      </c>
      <c r="K166" s="469">
        <f t="shared" si="14"/>
        <v>3.4520955357955749</v>
      </c>
      <c r="L166" s="469">
        <f t="shared" si="15"/>
        <v>-4.7904464204425068E-2</v>
      </c>
    </row>
    <row r="167" spans="1:12">
      <c r="A167" s="480" t="s">
        <v>104</v>
      </c>
      <c r="B167" s="480">
        <f t="shared" si="19"/>
        <v>2</v>
      </c>
      <c r="C167" s="480">
        <f t="shared" si="20"/>
        <v>11</v>
      </c>
      <c r="D167" s="480">
        <f t="shared" si="21"/>
        <v>35</v>
      </c>
      <c r="E167" s="480">
        <v>0</v>
      </c>
      <c r="F167" s="481">
        <v>2.2749999999999999</v>
      </c>
      <c r="G167" s="480" t="s">
        <v>560</v>
      </c>
      <c r="H167" s="485">
        <v>0.64596900000000002</v>
      </c>
      <c r="I167" s="486">
        <v>3.5</v>
      </c>
      <c r="J167" s="484">
        <v>0</v>
      </c>
      <c r="K167" s="469">
        <f t="shared" si="14"/>
        <v>3.5218408313711644</v>
      </c>
      <c r="L167" s="469">
        <f t="shared" si="15"/>
        <v>2.1840831371164438E-2</v>
      </c>
    </row>
    <row r="168" spans="1:12">
      <c r="A168" s="480" t="s">
        <v>104</v>
      </c>
      <c r="B168" s="480">
        <f t="shared" si="19"/>
        <v>3</v>
      </c>
      <c r="C168" s="480">
        <f t="shared" si="20"/>
        <v>0</v>
      </c>
      <c r="D168" s="480">
        <f t="shared" si="21"/>
        <v>36</v>
      </c>
      <c r="E168" s="480">
        <v>0</v>
      </c>
      <c r="F168" s="481">
        <v>2.2749999999999999</v>
      </c>
      <c r="G168" s="480" t="s">
        <v>560</v>
      </c>
      <c r="H168" s="485">
        <v>0.63332999999999995</v>
      </c>
      <c r="I168" s="486">
        <v>3.6</v>
      </c>
      <c r="J168" s="484">
        <v>0</v>
      </c>
      <c r="K168" s="469">
        <f t="shared" si="14"/>
        <v>3.5921241690745744</v>
      </c>
      <c r="L168" s="469">
        <f t="shared" si="15"/>
        <v>-7.8758309254256531E-3</v>
      </c>
    </row>
    <row r="169" spans="1:12">
      <c r="A169" s="480" t="s">
        <v>104</v>
      </c>
      <c r="B169" s="480">
        <f t="shared" si="19"/>
        <v>3</v>
      </c>
      <c r="C169" s="480">
        <f t="shared" si="20"/>
        <v>1</v>
      </c>
      <c r="D169" s="480">
        <f t="shared" si="21"/>
        <v>37</v>
      </c>
      <c r="E169" s="480">
        <v>0</v>
      </c>
      <c r="F169" s="481">
        <v>2.2749999999999999</v>
      </c>
      <c r="G169" s="480" t="s">
        <v>560</v>
      </c>
      <c r="H169" s="485">
        <v>0.62109499999999995</v>
      </c>
      <c r="I169" s="486">
        <v>3.7</v>
      </c>
      <c r="J169" s="484">
        <v>0</v>
      </c>
      <c r="K169" s="469">
        <f t="shared" si="14"/>
        <v>3.6628857099155523</v>
      </c>
      <c r="L169" s="469">
        <f t="shared" si="15"/>
        <v>-3.7114290084447887E-2</v>
      </c>
    </row>
    <row r="170" spans="1:12">
      <c r="A170" s="480" t="s">
        <v>104</v>
      </c>
      <c r="B170" s="480">
        <f t="shared" si="19"/>
        <v>3</v>
      </c>
      <c r="C170" s="480">
        <f t="shared" si="20"/>
        <v>2</v>
      </c>
      <c r="D170" s="480">
        <f t="shared" si="21"/>
        <v>38</v>
      </c>
      <c r="E170" s="480">
        <v>0</v>
      </c>
      <c r="F170" s="481">
        <v>2.2749999999999999</v>
      </c>
      <c r="G170" s="480" t="s">
        <v>560</v>
      </c>
      <c r="H170" s="485">
        <v>0.60925499999999999</v>
      </c>
      <c r="I170" s="486">
        <v>3.7</v>
      </c>
      <c r="J170" s="484">
        <v>0</v>
      </c>
      <c r="K170" s="469">
        <f t="shared" si="14"/>
        <v>3.7340686576228346</v>
      </c>
      <c r="L170" s="469">
        <f t="shared" si="15"/>
        <v>3.4068657622834397E-2</v>
      </c>
    </row>
    <row r="171" spans="1:12">
      <c r="A171" s="480" t="s">
        <v>104</v>
      </c>
      <c r="B171" s="480">
        <f t="shared" si="19"/>
        <v>3</v>
      </c>
      <c r="C171" s="480">
        <f t="shared" si="20"/>
        <v>3</v>
      </c>
      <c r="D171" s="480">
        <f t="shared" si="21"/>
        <v>39</v>
      </c>
      <c r="E171" s="480">
        <v>0</v>
      </c>
      <c r="F171" s="481">
        <v>2.2749999999999999</v>
      </c>
      <c r="G171" s="480" t="s">
        <v>560</v>
      </c>
      <c r="H171" s="485">
        <v>0.59779599999999999</v>
      </c>
      <c r="I171" s="486">
        <v>3.8</v>
      </c>
      <c r="J171" s="484">
        <v>0</v>
      </c>
      <c r="K171" s="469">
        <f t="shared" si="14"/>
        <v>3.8056460732423769</v>
      </c>
      <c r="L171" s="469">
        <f t="shared" si="15"/>
        <v>5.6460732423770921E-3</v>
      </c>
    </row>
    <row r="172" spans="1:12">
      <c r="A172" s="480" t="s">
        <v>104</v>
      </c>
      <c r="B172" s="480">
        <f t="shared" si="19"/>
        <v>3</v>
      </c>
      <c r="C172" s="480">
        <f t="shared" si="20"/>
        <v>4</v>
      </c>
      <c r="D172" s="480">
        <f t="shared" si="21"/>
        <v>40</v>
      </c>
      <c r="E172" s="480">
        <v>0</v>
      </c>
      <c r="F172" s="481">
        <v>2.2749999999999999</v>
      </c>
      <c r="G172" s="480" t="s">
        <v>560</v>
      </c>
      <c r="H172" s="485">
        <v>0.58670699999999998</v>
      </c>
      <c r="I172" s="486">
        <v>3.9</v>
      </c>
      <c r="J172" s="484">
        <v>0</v>
      </c>
      <c r="K172" s="469">
        <f t="shared" si="14"/>
        <v>3.8775743258560067</v>
      </c>
      <c r="L172" s="469">
        <f t="shared" si="15"/>
        <v>-2.2425674143993213E-2</v>
      </c>
    </row>
    <row r="173" spans="1:12">
      <c r="A173" s="480" t="s">
        <v>104</v>
      </c>
      <c r="B173" s="480">
        <f t="shared" si="19"/>
        <v>3</v>
      </c>
      <c r="C173" s="480">
        <f t="shared" si="20"/>
        <v>5</v>
      </c>
      <c r="D173" s="480">
        <f t="shared" si="21"/>
        <v>41</v>
      </c>
      <c r="E173" s="480">
        <v>0</v>
      </c>
      <c r="F173" s="481">
        <v>2.2749999999999999</v>
      </c>
      <c r="G173" s="480" t="s">
        <v>560</v>
      </c>
      <c r="H173" s="485">
        <v>0.57597600000000004</v>
      </c>
      <c r="I173" s="486">
        <v>3.9</v>
      </c>
      <c r="J173" s="484">
        <v>0</v>
      </c>
      <c r="K173" s="469">
        <f t="shared" si="14"/>
        <v>3.9498173535008401</v>
      </c>
      <c r="L173" s="469">
        <f t="shared" si="15"/>
        <v>4.9817353500840156E-2</v>
      </c>
    </row>
    <row r="174" spans="1:12">
      <c r="A174" s="480" t="s">
        <v>104</v>
      </c>
      <c r="B174" s="480">
        <f t="shared" si="19"/>
        <v>3</v>
      </c>
      <c r="C174" s="480">
        <f t="shared" si="20"/>
        <v>6</v>
      </c>
      <c r="D174" s="480">
        <f t="shared" si="21"/>
        <v>42</v>
      </c>
      <c r="E174" s="480">
        <v>0</v>
      </c>
      <c r="F174" s="481">
        <v>2.2749999999999999</v>
      </c>
      <c r="G174" s="480" t="s">
        <v>560</v>
      </c>
      <c r="H174" s="485">
        <v>0.56558900000000001</v>
      </c>
      <c r="I174" s="486">
        <v>4</v>
      </c>
      <c r="J174" s="484">
        <v>0</v>
      </c>
      <c r="K174" s="469">
        <f t="shared" si="14"/>
        <v>4.0223554559936634</v>
      </c>
      <c r="L174" s="469">
        <f t="shared" si="15"/>
        <v>2.2355455993663398E-2</v>
      </c>
    </row>
    <row r="175" spans="1:12">
      <c r="A175" s="480" t="s">
        <v>104</v>
      </c>
      <c r="B175" s="480">
        <f t="shared" si="19"/>
        <v>3</v>
      </c>
      <c r="C175" s="480">
        <f t="shared" si="20"/>
        <v>7</v>
      </c>
      <c r="D175" s="480">
        <f t="shared" si="21"/>
        <v>43</v>
      </c>
      <c r="E175" s="480">
        <v>0</v>
      </c>
      <c r="F175" s="481">
        <v>2.2749999999999999</v>
      </c>
      <c r="G175" s="480" t="s">
        <v>560</v>
      </c>
      <c r="H175" s="485">
        <v>0.555535</v>
      </c>
      <c r="I175" s="486">
        <v>4.0999999999999996</v>
      </c>
      <c r="J175" s="484">
        <v>0</v>
      </c>
      <c r="K175" s="469">
        <f t="shared" si="14"/>
        <v>4.0951515206062625</v>
      </c>
      <c r="L175" s="469">
        <f t="shared" si="15"/>
        <v>-4.8484793937371151E-3</v>
      </c>
    </row>
    <row r="176" spans="1:12">
      <c r="A176" s="480" t="s">
        <v>104</v>
      </c>
      <c r="B176" s="480">
        <f t="shared" si="19"/>
        <v>3</v>
      </c>
      <c r="C176" s="480">
        <f t="shared" si="20"/>
        <v>8</v>
      </c>
      <c r="D176" s="480">
        <f t="shared" si="21"/>
        <v>44</v>
      </c>
      <c r="E176" s="480">
        <v>0</v>
      </c>
      <c r="F176" s="481">
        <v>2.2749999999999999</v>
      </c>
      <c r="G176" s="480" t="s">
        <v>560</v>
      </c>
      <c r="H176" s="485">
        <v>0.54579900000000003</v>
      </c>
      <c r="I176" s="486">
        <v>4.2</v>
      </c>
      <c r="J176" s="484">
        <v>0</v>
      </c>
      <c r="K176" s="469">
        <f t="shared" si="14"/>
        <v>4.1682011143296336</v>
      </c>
      <c r="L176" s="469">
        <f t="shared" si="15"/>
        <v>-3.1798885670366595E-2</v>
      </c>
    </row>
    <row r="177" spans="1:12">
      <c r="A177" s="480" t="s">
        <v>104</v>
      </c>
      <c r="B177" s="480">
        <f t="shared" si="19"/>
        <v>3</v>
      </c>
      <c r="C177" s="480">
        <f t="shared" si="20"/>
        <v>9</v>
      </c>
      <c r="D177" s="480">
        <f t="shared" si="21"/>
        <v>45</v>
      </c>
      <c r="E177" s="480">
        <v>0</v>
      </c>
      <c r="F177" s="481">
        <v>2.2749999999999999</v>
      </c>
      <c r="G177" s="480" t="s">
        <v>560</v>
      </c>
      <c r="H177" s="485">
        <v>0.53637100000000004</v>
      </c>
      <c r="I177" s="486">
        <v>4.2</v>
      </c>
      <c r="J177" s="484">
        <v>0</v>
      </c>
      <c r="K177" s="469">
        <f t="shared" si="14"/>
        <v>4.2414671934164963</v>
      </c>
      <c r="L177" s="469">
        <f t="shared" si="15"/>
        <v>4.1467193416496073E-2</v>
      </c>
    </row>
    <row r="178" spans="1:12">
      <c r="A178" s="480" t="s">
        <v>104</v>
      </c>
      <c r="B178" s="480">
        <f t="shared" si="19"/>
        <v>3</v>
      </c>
      <c r="C178" s="480">
        <f t="shared" si="20"/>
        <v>10</v>
      </c>
      <c r="D178" s="480">
        <f t="shared" si="21"/>
        <v>46</v>
      </c>
      <c r="E178" s="480">
        <v>0</v>
      </c>
      <c r="F178" s="481">
        <v>2.2749999999999999</v>
      </c>
      <c r="G178" s="480" t="s">
        <v>560</v>
      </c>
      <c r="H178" s="485">
        <v>0.52723799999999998</v>
      </c>
      <c r="I178" s="486">
        <v>4.3</v>
      </c>
      <c r="J178" s="484">
        <v>0</v>
      </c>
      <c r="K178" s="469">
        <f t="shared" si="14"/>
        <v>4.3149393632477171</v>
      </c>
      <c r="L178" s="469">
        <f t="shared" si="15"/>
        <v>1.4939363247717274E-2</v>
      </c>
    </row>
    <row r="179" spans="1:12">
      <c r="A179" s="480" t="s">
        <v>104</v>
      </c>
      <c r="B179" s="480">
        <f t="shared" si="19"/>
        <v>3</v>
      </c>
      <c r="C179" s="480">
        <f t="shared" si="20"/>
        <v>11</v>
      </c>
      <c r="D179" s="480">
        <f t="shared" si="21"/>
        <v>47</v>
      </c>
      <c r="E179" s="480">
        <v>0</v>
      </c>
      <c r="F179" s="481">
        <v>2.2749999999999999</v>
      </c>
      <c r="G179" s="480" t="s">
        <v>560</v>
      </c>
      <c r="H179" s="485">
        <v>0.51838799999999996</v>
      </c>
      <c r="I179" s="486">
        <v>4.4000000000000004</v>
      </c>
      <c r="J179" s="484">
        <v>0</v>
      </c>
      <c r="K179" s="469">
        <f t="shared" si="14"/>
        <v>4.3886046744909217</v>
      </c>
      <c r="L179" s="469">
        <f t="shared" si="15"/>
        <v>-1.1395325509078624E-2</v>
      </c>
    </row>
    <row r="180" spans="1:12">
      <c r="A180" s="480" t="s">
        <v>104</v>
      </c>
      <c r="B180" s="480">
        <f t="shared" si="19"/>
        <v>4</v>
      </c>
      <c r="C180" s="480">
        <f t="shared" si="20"/>
        <v>0</v>
      </c>
      <c r="D180" s="480">
        <f t="shared" si="21"/>
        <v>48</v>
      </c>
      <c r="E180" s="480">
        <v>0</v>
      </c>
      <c r="F180" s="481">
        <v>2.2749999999999999</v>
      </c>
      <c r="G180" s="480" t="s">
        <v>560</v>
      </c>
      <c r="H180" s="485">
        <v>0.50981100000000001</v>
      </c>
      <c r="I180" s="486">
        <v>4.5</v>
      </c>
      <c r="J180" s="484">
        <v>0</v>
      </c>
      <c r="K180" s="469">
        <f t="shared" si="14"/>
        <v>4.462438040764126</v>
      </c>
      <c r="L180" s="469">
        <f t="shared" si="15"/>
        <v>-3.7561959235874021E-2</v>
      </c>
    </row>
    <row r="181" spans="1:12">
      <c r="A181" s="480" t="s">
        <v>104</v>
      </c>
      <c r="B181" s="480">
        <f t="shared" si="19"/>
        <v>4</v>
      </c>
      <c r="C181" s="480">
        <f t="shared" si="20"/>
        <v>1</v>
      </c>
      <c r="D181" s="480">
        <f t="shared" si="21"/>
        <v>49</v>
      </c>
      <c r="E181" s="480">
        <v>0</v>
      </c>
      <c r="F181" s="481">
        <v>2.2749999999999999</v>
      </c>
      <c r="G181" s="480" t="s">
        <v>560</v>
      </c>
      <c r="H181" s="485">
        <v>0.501494</v>
      </c>
      <c r="I181" s="486">
        <v>4.5</v>
      </c>
      <c r="J181" s="484">
        <v>0</v>
      </c>
      <c r="K181" s="469">
        <f t="shared" si="14"/>
        <v>4.5364451020351186</v>
      </c>
      <c r="L181" s="469">
        <f t="shared" si="15"/>
        <v>3.6445102035118637E-2</v>
      </c>
    </row>
    <row r="182" spans="1:12">
      <c r="A182" s="480" t="s">
        <v>104</v>
      </c>
      <c r="B182" s="480">
        <f t="shared" si="19"/>
        <v>4</v>
      </c>
      <c r="C182" s="480">
        <f t="shared" si="20"/>
        <v>2</v>
      </c>
      <c r="D182" s="480">
        <f t="shared" si="21"/>
        <v>50</v>
      </c>
      <c r="E182" s="480">
        <v>0</v>
      </c>
      <c r="F182" s="481">
        <v>2.2749999999999999</v>
      </c>
      <c r="G182" s="480" t="s">
        <v>560</v>
      </c>
      <c r="H182" s="485">
        <v>0.49342900000000001</v>
      </c>
      <c r="I182" s="486">
        <v>4.5999999999999996</v>
      </c>
      <c r="J182" s="484">
        <v>0</v>
      </c>
      <c r="K182" s="469">
        <f t="shared" si="14"/>
        <v>4.6105924053916567</v>
      </c>
      <c r="L182" s="469">
        <f t="shared" si="15"/>
        <v>1.0592405391657067E-2</v>
      </c>
    </row>
    <row r="183" spans="1:12">
      <c r="A183" s="480" t="s">
        <v>104</v>
      </c>
      <c r="B183" s="480">
        <f t="shared" si="19"/>
        <v>4</v>
      </c>
      <c r="C183" s="480">
        <f t="shared" si="20"/>
        <v>3</v>
      </c>
      <c r="D183" s="480">
        <f t="shared" si="21"/>
        <v>51</v>
      </c>
      <c r="E183" s="480">
        <v>0</v>
      </c>
      <c r="F183" s="481">
        <v>2.2749999999999999</v>
      </c>
      <c r="G183" s="480" t="s">
        <v>560</v>
      </c>
      <c r="H183" s="485">
        <v>0.48560399999999998</v>
      </c>
      <c r="I183" s="486">
        <v>4.7</v>
      </c>
      <c r="J183" s="484">
        <v>0</v>
      </c>
      <c r="K183" s="469">
        <f t="shared" si="14"/>
        <v>4.6848872744046588</v>
      </c>
      <c r="L183" s="469">
        <f t="shared" si="15"/>
        <v>-1.5112725595341381E-2</v>
      </c>
    </row>
    <row r="184" spans="1:12">
      <c r="A184" s="480" t="s">
        <v>104</v>
      </c>
      <c r="B184" s="480">
        <f t="shared" si="19"/>
        <v>4</v>
      </c>
      <c r="C184" s="480">
        <f t="shared" si="20"/>
        <v>4</v>
      </c>
      <c r="D184" s="480">
        <f t="shared" si="21"/>
        <v>52</v>
      </c>
      <c r="E184" s="480">
        <v>0</v>
      </c>
      <c r="F184" s="481">
        <v>2.2749999999999999</v>
      </c>
      <c r="G184" s="480" t="s">
        <v>560</v>
      </c>
      <c r="H184" s="485">
        <v>0.47800999999999999</v>
      </c>
      <c r="I184" s="486">
        <v>4.8</v>
      </c>
      <c r="J184" s="484">
        <v>0</v>
      </c>
      <c r="K184" s="469">
        <f t="shared" si="14"/>
        <v>4.7593146586891484</v>
      </c>
      <c r="L184" s="469">
        <f t="shared" si="15"/>
        <v>-4.0685341310851442E-2</v>
      </c>
    </row>
    <row r="185" spans="1:12">
      <c r="A185" s="480" t="s">
        <v>104</v>
      </c>
      <c r="B185" s="480">
        <f t="shared" si="19"/>
        <v>4</v>
      </c>
      <c r="C185" s="480">
        <f t="shared" si="20"/>
        <v>5</v>
      </c>
      <c r="D185" s="480">
        <f t="shared" si="21"/>
        <v>53</v>
      </c>
      <c r="E185" s="480">
        <v>0</v>
      </c>
      <c r="F185" s="481">
        <v>2.2749999999999999</v>
      </c>
      <c r="G185" s="480" t="s">
        <v>560</v>
      </c>
      <c r="H185" s="485">
        <v>0.47063899999999997</v>
      </c>
      <c r="I185" s="486">
        <v>4.8</v>
      </c>
      <c r="J185" s="484">
        <v>0</v>
      </c>
      <c r="K185" s="469">
        <f t="shared" si="14"/>
        <v>4.8338535480485048</v>
      </c>
      <c r="L185" s="469">
        <f t="shared" si="15"/>
        <v>3.3853548048504933E-2</v>
      </c>
    </row>
    <row r="186" spans="1:12">
      <c r="A186" s="480" t="s">
        <v>104</v>
      </c>
      <c r="B186" s="480">
        <f t="shared" si="19"/>
        <v>4</v>
      </c>
      <c r="C186" s="480">
        <f t="shared" si="20"/>
        <v>6</v>
      </c>
      <c r="D186" s="480">
        <f t="shared" si="21"/>
        <v>54</v>
      </c>
      <c r="E186" s="480">
        <v>0</v>
      </c>
      <c r="F186" s="481">
        <v>2.2749999999999999</v>
      </c>
      <c r="G186" s="480" t="s">
        <v>560</v>
      </c>
      <c r="H186" s="485">
        <v>0.46348</v>
      </c>
      <c r="I186" s="486">
        <v>4.9000000000000004</v>
      </c>
      <c r="J186" s="484">
        <v>0</v>
      </c>
      <c r="K186" s="469">
        <f t="shared" si="14"/>
        <v>4.9085181669111932</v>
      </c>
      <c r="L186" s="469">
        <f t="shared" si="15"/>
        <v>8.5181669111928926E-3</v>
      </c>
    </row>
    <row r="187" spans="1:12">
      <c r="A187" s="480" t="s">
        <v>104</v>
      </c>
      <c r="B187" s="480">
        <f t="shared" si="19"/>
        <v>4</v>
      </c>
      <c r="C187" s="480">
        <f t="shared" si="20"/>
        <v>7</v>
      </c>
      <c r="D187" s="480">
        <f t="shared" si="21"/>
        <v>55</v>
      </c>
      <c r="E187" s="480">
        <v>0</v>
      </c>
      <c r="F187" s="481">
        <v>2.2749999999999999</v>
      </c>
      <c r="G187" s="480" t="s">
        <v>560</v>
      </c>
      <c r="H187" s="485">
        <v>0.45652599999999999</v>
      </c>
      <c r="I187" s="486">
        <v>5</v>
      </c>
      <c r="J187" s="484">
        <v>0</v>
      </c>
      <c r="K187" s="469">
        <f t="shared" si="14"/>
        <v>4.9832868226563214</v>
      </c>
      <c r="L187" s="469">
        <f t="shared" si="15"/>
        <v>-1.6713177343678609E-2</v>
      </c>
    </row>
    <row r="188" spans="1:12">
      <c r="A188" s="480" t="s">
        <v>104</v>
      </c>
      <c r="B188" s="480">
        <f t="shared" si="19"/>
        <v>4</v>
      </c>
      <c r="C188" s="480">
        <f t="shared" si="20"/>
        <v>8</v>
      </c>
      <c r="D188" s="480">
        <f t="shared" si="21"/>
        <v>56</v>
      </c>
      <c r="E188" s="480">
        <v>0</v>
      </c>
      <c r="F188" s="481">
        <v>2.2749999999999999</v>
      </c>
      <c r="G188" s="480" t="s">
        <v>560</v>
      </c>
      <c r="H188" s="485">
        <v>0.44976899999999997</v>
      </c>
      <c r="I188" s="486">
        <v>5.0999999999999996</v>
      </c>
      <c r="J188" s="484">
        <v>0</v>
      </c>
      <c r="K188" s="469">
        <f t="shared" si="14"/>
        <v>5.0581520736200138</v>
      </c>
      <c r="L188" s="469">
        <f t="shared" si="15"/>
        <v>-4.18479263799858E-2</v>
      </c>
    </row>
    <row r="189" spans="1:12">
      <c r="A189" s="480" t="s">
        <v>104</v>
      </c>
      <c r="B189" s="480">
        <f t="shared" si="19"/>
        <v>4</v>
      </c>
      <c r="C189" s="480">
        <f t="shared" si="20"/>
        <v>9</v>
      </c>
      <c r="D189" s="480">
        <f t="shared" si="21"/>
        <v>57</v>
      </c>
      <c r="E189" s="480">
        <v>0</v>
      </c>
      <c r="F189" s="481">
        <v>2.2749999999999999</v>
      </c>
      <c r="G189" s="480" t="s">
        <v>560</v>
      </c>
      <c r="H189" s="485">
        <v>0.44320100000000001</v>
      </c>
      <c r="I189" s="486">
        <v>5.0999999999999996</v>
      </c>
      <c r="J189" s="484">
        <v>0</v>
      </c>
      <c r="K189" s="469">
        <f t="shared" si="14"/>
        <v>5.1331111617527938</v>
      </c>
      <c r="L189" s="469">
        <f t="shared" si="15"/>
        <v>3.311116175279416E-2</v>
      </c>
    </row>
    <row r="190" spans="1:12">
      <c r="A190" s="480" t="s">
        <v>104</v>
      </c>
      <c r="B190" s="480">
        <f t="shared" si="19"/>
        <v>4</v>
      </c>
      <c r="C190" s="480">
        <f t="shared" si="20"/>
        <v>10</v>
      </c>
      <c r="D190" s="480">
        <f t="shared" si="21"/>
        <v>58</v>
      </c>
      <c r="E190" s="480">
        <v>0</v>
      </c>
      <c r="F190" s="481">
        <v>2.2749999999999999</v>
      </c>
      <c r="G190" s="480" t="s">
        <v>560</v>
      </c>
      <c r="H190" s="485">
        <v>0.43681399999999998</v>
      </c>
      <c r="I190" s="486">
        <v>5.2</v>
      </c>
      <c r="J190" s="484">
        <v>0</v>
      </c>
      <c r="K190" s="469">
        <f t="shared" si="14"/>
        <v>5.2081664049229195</v>
      </c>
      <c r="L190" s="469">
        <f t="shared" si="15"/>
        <v>8.1664049229193125E-3</v>
      </c>
    </row>
    <row r="191" spans="1:12">
      <c r="A191" s="480" t="s">
        <v>104</v>
      </c>
      <c r="B191" s="480">
        <f t="shared" si="19"/>
        <v>4</v>
      </c>
      <c r="C191" s="480">
        <f t="shared" si="20"/>
        <v>11</v>
      </c>
      <c r="D191" s="480">
        <f t="shared" si="21"/>
        <v>59</v>
      </c>
      <c r="E191" s="480">
        <v>0</v>
      </c>
      <c r="F191" s="481">
        <v>2.2749999999999999</v>
      </c>
      <c r="G191" s="480" t="s">
        <v>560</v>
      </c>
      <c r="H191" s="485">
        <v>0.43060300000000001</v>
      </c>
      <c r="I191" s="486">
        <v>5.3</v>
      </c>
      <c r="J191" s="484">
        <v>0</v>
      </c>
      <c r="K191" s="469">
        <f t="shared" si="14"/>
        <v>5.2832887834037381</v>
      </c>
      <c r="L191" s="469">
        <f t="shared" si="15"/>
        <v>-1.6711216596261735E-2</v>
      </c>
    </row>
    <row r="192" spans="1:12">
      <c r="A192" s="480" t="s">
        <v>104</v>
      </c>
      <c r="B192" s="480">
        <f t="shared" si="19"/>
        <v>5</v>
      </c>
      <c r="C192" s="480">
        <f t="shared" si="20"/>
        <v>0</v>
      </c>
      <c r="D192" s="480">
        <f t="shared" si="21"/>
        <v>60</v>
      </c>
      <c r="E192" s="480">
        <v>0</v>
      </c>
      <c r="F192" s="481">
        <v>2.2749999999999999</v>
      </c>
      <c r="G192" s="480" t="s">
        <v>560</v>
      </c>
      <c r="H192" s="485">
        <v>0.42455900000000002</v>
      </c>
      <c r="I192" s="486">
        <v>5.4</v>
      </c>
      <c r="J192" s="484">
        <v>0</v>
      </c>
      <c r="K192" s="469">
        <f t="shared" si="14"/>
        <v>5.3585014096980625</v>
      </c>
      <c r="L192" s="469">
        <f t="shared" si="15"/>
        <v>-4.149859030193781E-2</v>
      </c>
    </row>
    <row r="193" spans="1:12">
      <c r="A193" s="480" t="s">
        <v>104</v>
      </c>
      <c r="B193" s="480">
        <f t="shared" si="19"/>
        <v>5</v>
      </c>
      <c r="C193" s="480">
        <f t="shared" si="20"/>
        <v>1</v>
      </c>
      <c r="D193" s="480">
        <f t="shared" si="21"/>
        <v>61</v>
      </c>
      <c r="E193" s="480">
        <v>0</v>
      </c>
      <c r="F193" s="481">
        <v>2.2749999999999999</v>
      </c>
      <c r="G193" s="480" t="s">
        <v>560</v>
      </c>
      <c r="H193" s="485">
        <v>0.41867700000000002</v>
      </c>
      <c r="I193" s="486">
        <v>5.4</v>
      </c>
      <c r="J193" s="484">
        <v>0</v>
      </c>
      <c r="K193" s="469">
        <f t="shared" si="14"/>
        <v>5.4337830833793106</v>
      </c>
      <c r="L193" s="469">
        <f t="shared" si="15"/>
        <v>3.3783083379310241E-2</v>
      </c>
    </row>
    <row r="194" spans="1:12">
      <c r="A194" s="480" t="s">
        <v>104</v>
      </c>
      <c r="B194" s="480">
        <f t="shared" si="19"/>
        <v>5</v>
      </c>
      <c r="C194" s="480">
        <f t="shared" si="20"/>
        <v>2</v>
      </c>
      <c r="D194" s="480">
        <f t="shared" si="21"/>
        <v>62</v>
      </c>
      <c r="E194" s="480">
        <v>0</v>
      </c>
      <c r="F194" s="481">
        <v>2.2749999999999999</v>
      </c>
      <c r="G194" s="480" t="s">
        <v>560</v>
      </c>
      <c r="H194" s="485">
        <v>0.41294999999999998</v>
      </c>
      <c r="I194" s="486">
        <v>5.5</v>
      </c>
      <c r="J194" s="484">
        <v>0</v>
      </c>
      <c r="K194" s="469">
        <f t="shared" si="14"/>
        <v>5.5091415425596315</v>
      </c>
      <c r="L194" s="469">
        <f t="shared" si="15"/>
        <v>9.1415425596315103E-3</v>
      </c>
    </row>
    <row r="195" spans="1:12">
      <c r="A195" s="480" t="s">
        <v>104</v>
      </c>
      <c r="B195" s="480">
        <f t="shared" si="19"/>
        <v>5</v>
      </c>
      <c r="C195" s="480">
        <f t="shared" si="20"/>
        <v>3</v>
      </c>
      <c r="D195" s="480">
        <f t="shared" si="21"/>
        <v>63</v>
      </c>
      <c r="E195" s="480">
        <v>0</v>
      </c>
      <c r="F195" s="481">
        <v>2.2749999999999999</v>
      </c>
      <c r="G195" s="480" t="s">
        <v>560</v>
      </c>
      <c r="H195" s="485">
        <v>0.40737299999999999</v>
      </c>
      <c r="I195" s="486">
        <v>5.6</v>
      </c>
      <c r="J195" s="484">
        <v>0</v>
      </c>
      <c r="K195" s="469">
        <f t="shared" si="14"/>
        <v>5.5845625507826977</v>
      </c>
      <c r="L195" s="469">
        <f t="shared" si="15"/>
        <v>-1.5437449217301946E-2</v>
      </c>
    </row>
    <row r="196" spans="1:12">
      <c r="A196" s="480" t="s">
        <v>104</v>
      </c>
      <c r="B196" s="480">
        <f t="shared" si="19"/>
        <v>5</v>
      </c>
      <c r="C196" s="480">
        <f t="shared" si="20"/>
        <v>4</v>
      </c>
      <c r="D196" s="480">
        <f t="shared" si="21"/>
        <v>64</v>
      </c>
      <c r="E196" s="480">
        <v>0</v>
      </c>
      <c r="F196" s="481">
        <v>2.2749999999999999</v>
      </c>
      <c r="G196" s="480" t="s">
        <v>560</v>
      </c>
      <c r="H196" s="485">
        <v>0.40194000000000002</v>
      </c>
      <c r="I196" s="486">
        <v>5.7</v>
      </c>
      <c r="J196" s="484">
        <v>0</v>
      </c>
      <c r="K196" s="469">
        <f t="shared" si="14"/>
        <v>5.6600487634970387</v>
      </c>
      <c r="L196" s="469">
        <f t="shared" si="15"/>
        <v>-3.9951236502961507E-2</v>
      </c>
    </row>
    <row r="197" spans="1:12">
      <c r="A197" s="480" t="s">
        <v>104</v>
      </c>
      <c r="B197" s="480">
        <f t="shared" si="19"/>
        <v>5</v>
      </c>
      <c r="C197" s="480">
        <f t="shared" si="20"/>
        <v>5</v>
      </c>
      <c r="D197" s="480">
        <f t="shared" si="21"/>
        <v>65</v>
      </c>
      <c r="E197" s="480">
        <v>0</v>
      </c>
      <c r="F197" s="481">
        <v>2.2749999999999999</v>
      </c>
      <c r="G197" s="480" t="s">
        <v>560</v>
      </c>
      <c r="H197" s="485">
        <v>0.39664700000000003</v>
      </c>
      <c r="I197" s="486">
        <v>5.7</v>
      </c>
      <c r="J197" s="484">
        <v>0</v>
      </c>
      <c r="K197" s="469">
        <f t="shared" si="14"/>
        <v>5.7355784866644646</v>
      </c>
      <c r="L197" s="469">
        <f t="shared" si="15"/>
        <v>3.5578486664464393E-2</v>
      </c>
    </row>
    <row r="198" spans="1:12">
      <c r="A198" s="480" t="s">
        <v>104</v>
      </c>
      <c r="B198" s="480">
        <f t="shared" si="19"/>
        <v>5</v>
      </c>
      <c r="C198" s="480">
        <f t="shared" si="20"/>
        <v>6</v>
      </c>
      <c r="D198" s="480">
        <f t="shared" si="21"/>
        <v>66</v>
      </c>
      <c r="E198" s="480">
        <v>0</v>
      </c>
      <c r="F198" s="481">
        <v>2.2749999999999999</v>
      </c>
      <c r="G198" s="480" t="s">
        <v>560</v>
      </c>
      <c r="H198" s="485">
        <v>0.39148699999999997</v>
      </c>
      <c r="I198" s="486">
        <v>5.8</v>
      </c>
      <c r="J198" s="484">
        <v>0</v>
      </c>
      <c r="K198" s="469">
        <f t="shared" si="14"/>
        <v>5.8111763609008733</v>
      </c>
      <c r="L198" s="469">
        <f t="shared" si="15"/>
        <v>1.1176360900873483E-2</v>
      </c>
    </row>
    <row r="199" spans="1:12">
      <c r="A199" s="480" t="s">
        <v>104</v>
      </c>
      <c r="B199" s="480">
        <f t="shared" si="19"/>
        <v>5</v>
      </c>
      <c r="C199" s="480">
        <f t="shared" si="20"/>
        <v>7</v>
      </c>
      <c r="D199" s="480">
        <f t="shared" si="21"/>
        <v>67</v>
      </c>
      <c r="E199" s="480">
        <v>0</v>
      </c>
      <c r="F199" s="481">
        <v>2.2749999999999999</v>
      </c>
      <c r="G199" s="480" t="s">
        <v>560</v>
      </c>
      <c r="H199" s="485">
        <v>0.38645600000000002</v>
      </c>
      <c r="I199" s="486">
        <v>5.9</v>
      </c>
      <c r="J199" s="484">
        <v>0</v>
      </c>
      <c r="K199" s="469">
        <f t="shared" si="14"/>
        <v>5.8868279959426166</v>
      </c>
      <c r="L199" s="469">
        <f t="shared" si="15"/>
        <v>-1.3172004057383724E-2</v>
      </c>
    </row>
    <row r="200" spans="1:12">
      <c r="A200" s="480" t="s">
        <v>104</v>
      </c>
      <c r="B200" s="480">
        <f t="shared" si="19"/>
        <v>5</v>
      </c>
      <c r="C200" s="480">
        <f t="shared" si="20"/>
        <v>8</v>
      </c>
      <c r="D200" s="480">
        <f t="shared" si="21"/>
        <v>68</v>
      </c>
      <c r="E200" s="480">
        <v>0</v>
      </c>
      <c r="F200" s="481">
        <v>2.2749999999999999</v>
      </c>
      <c r="G200" s="480" t="s">
        <v>560</v>
      </c>
      <c r="H200" s="485">
        <v>0.38154900000000003</v>
      </c>
      <c r="I200" s="486">
        <v>6</v>
      </c>
      <c r="J200" s="484">
        <v>0</v>
      </c>
      <c r="K200" s="469">
        <f t="shared" si="14"/>
        <v>5.9625369218632462</v>
      </c>
      <c r="L200" s="469">
        <f t="shared" si="15"/>
        <v>-3.7463078136753758E-2</v>
      </c>
    </row>
    <row r="201" spans="1:12">
      <c r="A201" s="480" t="s">
        <v>104</v>
      </c>
      <c r="B201" s="480">
        <f t="shared" si="19"/>
        <v>5</v>
      </c>
      <c r="C201" s="480">
        <f t="shared" si="20"/>
        <v>9</v>
      </c>
      <c r="D201" s="480">
        <f t="shared" si="21"/>
        <v>69</v>
      </c>
      <c r="E201" s="480">
        <v>0</v>
      </c>
      <c r="F201" s="481">
        <v>2.2749999999999999</v>
      </c>
      <c r="G201" s="480" t="s">
        <v>560</v>
      </c>
      <c r="H201" s="485">
        <v>0.37676300000000001</v>
      </c>
      <c r="I201" s="486">
        <v>6</v>
      </c>
      <c r="J201" s="484">
        <v>0</v>
      </c>
      <c r="K201" s="469">
        <f t="shared" si="14"/>
        <v>6.0382787057115479</v>
      </c>
      <c r="L201" s="469">
        <f t="shared" si="15"/>
        <v>3.82787057115479E-2</v>
      </c>
    </row>
    <row r="202" spans="1:12">
      <c r="A202" s="480" t="s">
        <v>104</v>
      </c>
      <c r="B202" s="480">
        <f t="shared" si="19"/>
        <v>5</v>
      </c>
      <c r="C202" s="480">
        <f t="shared" si="20"/>
        <v>10</v>
      </c>
      <c r="D202" s="480">
        <f t="shared" si="21"/>
        <v>70</v>
      </c>
      <c r="E202" s="480">
        <v>0</v>
      </c>
      <c r="F202" s="481">
        <v>2.2749999999999999</v>
      </c>
      <c r="G202" s="480" t="s">
        <v>560</v>
      </c>
      <c r="H202" s="485">
        <v>0.37209199999999998</v>
      </c>
      <c r="I202" s="486">
        <v>6.1</v>
      </c>
      <c r="J202" s="484">
        <v>0</v>
      </c>
      <c r="K202" s="469">
        <f t="shared" si="14"/>
        <v>6.1140793137181131</v>
      </c>
      <c r="L202" s="469">
        <f t="shared" si="15"/>
        <v>1.407931371811344E-2</v>
      </c>
    </row>
    <row r="203" spans="1:12">
      <c r="A203" s="480" t="s">
        <v>104</v>
      </c>
      <c r="B203" s="480">
        <f t="shared" si="19"/>
        <v>5</v>
      </c>
      <c r="C203" s="480">
        <f t="shared" si="20"/>
        <v>11</v>
      </c>
      <c r="D203" s="480">
        <f t="shared" si="21"/>
        <v>71</v>
      </c>
      <c r="E203" s="480">
        <v>0</v>
      </c>
      <c r="F203" s="481">
        <v>2.2749999999999999</v>
      </c>
      <c r="G203" s="480" t="s">
        <v>560</v>
      </c>
      <c r="H203" s="485">
        <v>0.367533</v>
      </c>
      <c r="I203" s="486">
        <v>6.2</v>
      </c>
      <c r="J203" s="484">
        <v>0</v>
      </c>
      <c r="K203" s="469">
        <f t="shared" ref="K203:K266" si="22">F203/H203</f>
        <v>6.1899203608927635</v>
      </c>
      <c r="L203" s="469">
        <f t="shared" ref="L203:L266" si="23">K203-I203</f>
        <v>-1.0079639107236638E-2</v>
      </c>
    </row>
    <row r="204" spans="1:12">
      <c r="A204" s="480" t="s">
        <v>104</v>
      </c>
      <c r="B204" s="480">
        <f t="shared" si="19"/>
        <v>6</v>
      </c>
      <c r="C204" s="480">
        <f t="shared" si="20"/>
        <v>0</v>
      </c>
      <c r="D204" s="480">
        <f t="shared" si="21"/>
        <v>72</v>
      </c>
      <c r="E204" s="480">
        <v>0</v>
      </c>
      <c r="F204" s="481">
        <v>2.2749999999999999</v>
      </c>
      <c r="G204" s="480" t="s">
        <v>560</v>
      </c>
      <c r="H204" s="485">
        <v>0.36308299999999999</v>
      </c>
      <c r="I204" s="486">
        <v>6.3</v>
      </c>
      <c r="J204" s="484">
        <v>0</v>
      </c>
      <c r="K204" s="469">
        <f t="shared" si="22"/>
        <v>6.2657849582602321</v>
      </c>
      <c r="L204" s="469">
        <f t="shared" si="23"/>
        <v>-3.4215041739767749E-2</v>
      </c>
    </row>
    <row r="205" spans="1:12">
      <c r="A205" s="480" t="s">
        <v>104</v>
      </c>
      <c r="B205" s="480">
        <f t="shared" si="19"/>
        <v>6</v>
      </c>
      <c r="C205" s="480">
        <f t="shared" si="20"/>
        <v>1</v>
      </c>
      <c r="D205" s="480">
        <f t="shared" si="21"/>
        <v>73</v>
      </c>
      <c r="E205" s="480">
        <v>0</v>
      </c>
      <c r="F205" s="481">
        <v>2.2749999999999999</v>
      </c>
      <c r="G205" s="480" t="s">
        <v>560</v>
      </c>
      <c r="H205" s="485">
        <v>0.358736</v>
      </c>
      <c r="I205" s="486">
        <v>6.3</v>
      </c>
      <c r="J205" s="484">
        <v>0</v>
      </c>
      <c r="K205" s="469">
        <f t="shared" si="22"/>
        <v>6.3417108960349671</v>
      </c>
      <c r="L205" s="469">
        <f t="shared" si="23"/>
        <v>4.1710896034967249E-2</v>
      </c>
    </row>
    <row r="206" spans="1:12">
      <c r="A206" s="480" t="s">
        <v>104</v>
      </c>
      <c r="B206" s="480">
        <f t="shared" si="19"/>
        <v>6</v>
      </c>
      <c r="C206" s="480">
        <f t="shared" si="20"/>
        <v>2</v>
      </c>
      <c r="D206" s="480">
        <f t="shared" si="21"/>
        <v>74</v>
      </c>
      <c r="E206" s="480">
        <v>0</v>
      </c>
      <c r="F206" s="481">
        <v>2.2749999999999999</v>
      </c>
      <c r="G206" s="480" t="s">
        <v>560</v>
      </c>
      <c r="H206" s="485">
        <v>0.35449000000000003</v>
      </c>
      <c r="I206" s="486">
        <v>6.4</v>
      </c>
      <c r="J206" s="484">
        <v>0</v>
      </c>
      <c r="K206" s="469">
        <f t="shared" si="22"/>
        <v>6.4176704561482687</v>
      </c>
      <c r="L206" s="469">
        <f t="shared" si="23"/>
        <v>1.7670456148268343E-2</v>
      </c>
    </row>
    <row r="207" spans="1:12">
      <c r="A207" s="480" t="s">
        <v>104</v>
      </c>
      <c r="B207" s="480">
        <f t="shared" si="19"/>
        <v>6</v>
      </c>
      <c r="C207" s="480">
        <f t="shared" si="20"/>
        <v>3</v>
      </c>
      <c r="D207" s="480">
        <f t="shared" si="21"/>
        <v>75</v>
      </c>
      <c r="E207" s="480">
        <v>0</v>
      </c>
      <c r="F207" s="481">
        <v>2.2749999999999999</v>
      </c>
      <c r="G207" s="480" t="s">
        <v>560</v>
      </c>
      <c r="H207" s="485">
        <v>0.35034199999999999</v>
      </c>
      <c r="I207" s="486">
        <v>6.5</v>
      </c>
      <c r="J207" s="484">
        <v>0</v>
      </c>
      <c r="K207" s="469">
        <f t="shared" si="22"/>
        <v>6.4936547716231567</v>
      </c>
      <c r="L207" s="469">
        <f t="shared" si="23"/>
        <v>-6.3452283768432594E-3</v>
      </c>
    </row>
    <row r="208" spans="1:12">
      <c r="A208" s="480" t="s">
        <v>104</v>
      </c>
      <c r="B208" s="480">
        <f t="shared" si="19"/>
        <v>6</v>
      </c>
      <c r="C208" s="480">
        <f t="shared" si="20"/>
        <v>4</v>
      </c>
      <c r="D208" s="480">
        <f t="shared" si="21"/>
        <v>76</v>
      </c>
      <c r="E208" s="480">
        <v>0</v>
      </c>
      <c r="F208" s="481">
        <v>2.2749999999999999</v>
      </c>
      <c r="G208" s="480" t="s">
        <v>560</v>
      </c>
      <c r="H208" s="485">
        <v>0.34628700000000001</v>
      </c>
      <c r="I208" s="486">
        <v>6.6</v>
      </c>
      <c r="J208" s="484">
        <v>0</v>
      </c>
      <c r="K208" s="469">
        <f t="shared" si="22"/>
        <v>6.5696950795149682</v>
      </c>
      <c r="L208" s="469">
        <f t="shared" si="23"/>
        <v>-3.0304920485031417E-2</v>
      </c>
    </row>
    <row r="209" spans="1:12">
      <c r="A209" s="480" t="s">
        <v>104</v>
      </c>
      <c r="B209" s="480">
        <f t="shared" si="19"/>
        <v>6</v>
      </c>
      <c r="C209" s="480">
        <f t="shared" si="20"/>
        <v>5</v>
      </c>
      <c r="D209" s="480">
        <f t="shared" si="21"/>
        <v>77</v>
      </c>
      <c r="E209" s="480">
        <v>0</v>
      </c>
      <c r="F209" s="481">
        <v>2.2749999999999999</v>
      </c>
      <c r="G209" s="480" t="s">
        <v>560</v>
      </c>
      <c r="H209" s="485">
        <v>0.34232400000000002</v>
      </c>
      <c r="I209" s="486">
        <v>6.6</v>
      </c>
      <c r="J209" s="484">
        <v>0</v>
      </c>
      <c r="K209" s="469">
        <f t="shared" si="22"/>
        <v>6.6457508091749329</v>
      </c>
      <c r="L209" s="469">
        <f t="shared" si="23"/>
        <v>4.5750809174933238E-2</v>
      </c>
    </row>
    <row r="210" spans="1:12">
      <c r="A210" s="480" t="s">
        <v>104</v>
      </c>
      <c r="B210" s="480">
        <f t="shared" si="19"/>
        <v>6</v>
      </c>
      <c r="C210" s="480">
        <f t="shared" si="20"/>
        <v>6</v>
      </c>
      <c r="D210" s="480">
        <f t="shared" si="21"/>
        <v>78</v>
      </c>
      <c r="E210" s="480">
        <v>0</v>
      </c>
      <c r="F210" s="481">
        <v>2.2749999999999999</v>
      </c>
      <c r="G210" s="480" t="s">
        <v>560</v>
      </c>
      <c r="H210" s="485">
        <v>0.338449</v>
      </c>
      <c r="I210" s="486">
        <v>6.7</v>
      </c>
      <c r="J210" s="484">
        <v>0</v>
      </c>
      <c r="K210" s="469">
        <f t="shared" si="22"/>
        <v>6.7218399227062271</v>
      </c>
      <c r="L210" s="469">
        <f t="shared" si="23"/>
        <v>2.1839922706226922E-2</v>
      </c>
    </row>
    <row r="211" spans="1:12">
      <c r="A211" s="480" t="s">
        <v>104</v>
      </c>
      <c r="B211" s="480">
        <f t="shared" si="19"/>
        <v>6</v>
      </c>
      <c r="C211" s="480">
        <f t="shared" si="20"/>
        <v>7</v>
      </c>
      <c r="D211" s="480">
        <f t="shared" si="21"/>
        <v>79</v>
      </c>
      <c r="E211" s="480">
        <v>0</v>
      </c>
      <c r="F211" s="481">
        <v>2.2749999999999999</v>
      </c>
      <c r="G211" s="480" t="s">
        <v>560</v>
      </c>
      <c r="H211" s="485">
        <v>0.33465899999999998</v>
      </c>
      <c r="I211" s="486">
        <v>6.8</v>
      </c>
      <c r="J211" s="484">
        <v>0</v>
      </c>
      <c r="K211" s="469">
        <f t="shared" si="22"/>
        <v>6.7979644952025797</v>
      </c>
      <c r="L211" s="469">
        <f t="shared" si="23"/>
        <v>-2.0355047974200957E-3</v>
      </c>
    </row>
    <row r="212" spans="1:12">
      <c r="A212" s="480" t="s">
        <v>104</v>
      </c>
      <c r="B212" s="480">
        <f t="shared" si="19"/>
        <v>6</v>
      </c>
      <c r="C212" s="480">
        <f t="shared" si="20"/>
        <v>8</v>
      </c>
      <c r="D212" s="480">
        <f t="shared" si="21"/>
        <v>80</v>
      </c>
      <c r="E212" s="480">
        <v>0</v>
      </c>
      <c r="F212" s="481">
        <v>2.2749999999999999</v>
      </c>
      <c r="G212" s="480" t="s">
        <v>560</v>
      </c>
      <c r="H212" s="485">
        <v>0.33095200000000002</v>
      </c>
      <c r="I212" s="486">
        <v>6.9</v>
      </c>
      <c r="J212" s="484">
        <v>0</v>
      </c>
      <c r="K212" s="469">
        <f t="shared" si="22"/>
        <v>6.8741086320674896</v>
      </c>
      <c r="L212" s="469">
        <f t="shared" si="23"/>
        <v>-2.5891367932510789E-2</v>
      </c>
    </row>
    <row r="213" spans="1:12">
      <c r="A213" s="480" t="s">
        <v>104</v>
      </c>
      <c r="B213" s="480">
        <f t="shared" si="19"/>
        <v>6</v>
      </c>
      <c r="C213" s="480">
        <f t="shared" si="20"/>
        <v>9</v>
      </c>
      <c r="D213" s="480">
        <f t="shared" si="21"/>
        <v>81</v>
      </c>
      <c r="E213" s="480">
        <v>0</v>
      </c>
      <c r="F213" s="481">
        <v>2.2749999999999999</v>
      </c>
      <c r="G213" s="480" t="s">
        <v>560</v>
      </c>
      <c r="H213" s="485">
        <v>0.327324</v>
      </c>
      <c r="I213" s="486">
        <v>7</v>
      </c>
      <c r="J213" s="484">
        <v>0</v>
      </c>
      <c r="K213" s="469">
        <f t="shared" si="22"/>
        <v>6.9503000085542155</v>
      </c>
      <c r="L213" s="469">
        <f t="shared" si="23"/>
        <v>-4.9699991445784519E-2</v>
      </c>
    </row>
    <row r="214" spans="1:12">
      <c r="A214" s="480" t="s">
        <v>104</v>
      </c>
      <c r="B214" s="480">
        <f t="shared" si="19"/>
        <v>6</v>
      </c>
      <c r="C214" s="480">
        <f t="shared" si="20"/>
        <v>10</v>
      </c>
      <c r="D214" s="480">
        <f t="shared" si="21"/>
        <v>82</v>
      </c>
      <c r="E214" s="480">
        <v>0</v>
      </c>
      <c r="F214" s="481">
        <v>2.2749999999999999</v>
      </c>
      <c r="G214" s="480" t="s">
        <v>560</v>
      </c>
      <c r="H214" s="485">
        <v>0.32377400000000001</v>
      </c>
      <c r="I214" s="486">
        <v>7</v>
      </c>
      <c r="J214" s="484">
        <v>0</v>
      </c>
      <c r="K214" s="469">
        <f t="shared" si="22"/>
        <v>7.0265061431739415</v>
      </c>
      <c r="L214" s="469">
        <f t="shared" si="23"/>
        <v>2.650614317394151E-2</v>
      </c>
    </row>
    <row r="215" spans="1:12">
      <c r="A215" s="480" t="s">
        <v>104</v>
      </c>
      <c r="B215" s="480">
        <f t="shared" si="19"/>
        <v>6</v>
      </c>
      <c r="C215" s="480">
        <f t="shared" si="20"/>
        <v>11</v>
      </c>
      <c r="D215" s="480">
        <f t="shared" si="21"/>
        <v>83</v>
      </c>
      <c r="E215" s="480">
        <v>0</v>
      </c>
      <c r="F215" s="481">
        <v>2.2749999999999999</v>
      </c>
      <c r="G215" s="480" t="s">
        <v>560</v>
      </c>
      <c r="H215" s="485">
        <v>0.32029999999999997</v>
      </c>
      <c r="I215" s="486">
        <v>7.1</v>
      </c>
      <c r="J215" s="484">
        <v>0</v>
      </c>
      <c r="K215" s="469">
        <f t="shared" si="22"/>
        <v>7.1027162035591633</v>
      </c>
      <c r="L215" s="469">
        <f t="shared" si="23"/>
        <v>2.7162035591636879E-3</v>
      </c>
    </row>
    <row r="216" spans="1:12">
      <c r="A216" s="480" t="s">
        <v>104</v>
      </c>
      <c r="B216" s="480">
        <f t="shared" si="19"/>
        <v>7</v>
      </c>
      <c r="C216" s="480">
        <f t="shared" si="20"/>
        <v>0</v>
      </c>
      <c r="D216" s="480">
        <f t="shared" si="21"/>
        <v>84</v>
      </c>
      <c r="E216" s="480">
        <v>0</v>
      </c>
      <c r="F216" s="481">
        <v>2.2749999999999999</v>
      </c>
      <c r="G216" s="480" t="s">
        <v>560</v>
      </c>
      <c r="H216" s="485">
        <v>0.31689699999999998</v>
      </c>
      <c r="I216" s="486">
        <v>7.2</v>
      </c>
      <c r="J216" s="484">
        <v>0</v>
      </c>
      <c r="K216" s="469">
        <f t="shared" si="22"/>
        <v>7.1789887565991473</v>
      </c>
      <c r="L216" s="469">
        <f t="shared" si="23"/>
        <v>-2.1011243400852919E-2</v>
      </c>
    </row>
    <row r="217" spans="1:12">
      <c r="A217" s="480" t="s">
        <v>104</v>
      </c>
      <c r="B217" s="480">
        <f t="shared" si="19"/>
        <v>7</v>
      </c>
      <c r="C217" s="480">
        <f t="shared" si="20"/>
        <v>1</v>
      </c>
      <c r="D217" s="480">
        <f t="shared" si="21"/>
        <v>85</v>
      </c>
      <c r="E217" s="480">
        <v>0</v>
      </c>
      <c r="F217" s="481">
        <v>2.2749999999999999</v>
      </c>
      <c r="G217" s="480" t="s">
        <v>560</v>
      </c>
      <c r="H217" s="485">
        <v>0.31356600000000001</v>
      </c>
      <c r="I217" s="486">
        <v>7.3</v>
      </c>
      <c r="J217" s="484">
        <v>0</v>
      </c>
      <c r="K217" s="469">
        <f t="shared" si="22"/>
        <v>7.2552508881702726</v>
      </c>
      <c r="L217" s="469">
        <f t="shared" si="23"/>
        <v>-4.4749111829727184E-2</v>
      </c>
    </row>
    <row r="218" spans="1:12">
      <c r="A218" s="480" t="s">
        <v>104</v>
      </c>
      <c r="B218" s="480">
        <f t="shared" si="19"/>
        <v>7</v>
      </c>
      <c r="C218" s="480">
        <f t="shared" si="20"/>
        <v>2</v>
      </c>
      <c r="D218" s="480">
        <f t="shared" si="21"/>
        <v>86</v>
      </c>
      <c r="E218" s="480">
        <v>0</v>
      </c>
      <c r="F218" s="481">
        <v>2.2749999999999999</v>
      </c>
      <c r="G218" s="480" t="s">
        <v>560</v>
      </c>
      <c r="H218" s="485">
        <v>0.31030200000000002</v>
      </c>
      <c r="I218" s="486">
        <v>7.3</v>
      </c>
      <c r="J218" s="484">
        <v>0</v>
      </c>
      <c r="K218" s="469">
        <f t="shared" si="22"/>
        <v>7.331567311844589</v>
      </c>
      <c r="L218" s="469">
        <f t="shared" si="23"/>
        <v>3.1567311844589163E-2</v>
      </c>
    </row>
    <row r="219" spans="1:12">
      <c r="A219" s="480" t="s">
        <v>104</v>
      </c>
      <c r="B219" s="480">
        <f t="shared" si="19"/>
        <v>7</v>
      </c>
      <c r="C219" s="480">
        <f t="shared" si="20"/>
        <v>3</v>
      </c>
      <c r="D219" s="480">
        <f t="shared" si="21"/>
        <v>87</v>
      </c>
      <c r="E219" s="480">
        <v>0</v>
      </c>
      <c r="F219" s="481">
        <v>2.2749999999999999</v>
      </c>
      <c r="G219" s="480" t="s">
        <v>560</v>
      </c>
      <c r="H219" s="485">
        <v>0.30710500000000002</v>
      </c>
      <c r="I219" s="486">
        <v>7.4</v>
      </c>
      <c r="J219" s="484">
        <v>0</v>
      </c>
      <c r="K219" s="469">
        <f t="shared" si="22"/>
        <v>7.4078898096742147</v>
      </c>
      <c r="L219" s="469">
        <f t="shared" si="23"/>
        <v>7.8898096742143764E-3</v>
      </c>
    </row>
    <row r="220" spans="1:12">
      <c r="A220" s="480" t="s">
        <v>104</v>
      </c>
      <c r="B220" s="480">
        <f t="shared" si="19"/>
        <v>7</v>
      </c>
      <c r="C220" s="480">
        <f t="shared" si="20"/>
        <v>4</v>
      </c>
      <c r="D220" s="480">
        <f t="shared" si="21"/>
        <v>88</v>
      </c>
      <c r="E220" s="480">
        <v>0</v>
      </c>
      <c r="F220" s="481">
        <v>2.2749999999999999</v>
      </c>
      <c r="G220" s="480" t="s">
        <v>560</v>
      </c>
      <c r="H220" s="485">
        <v>0.30397299999999999</v>
      </c>
      <c r="I220" s="486">
        <v>7.5</v>
      </c>
      <c r="J220" s="484">
        <v>0</v>
      </c>
      <c r="K220" s="469">
        <f t="shared" si="22"/>
        <v>7.4842173482513248</v>
      </c>
      <c r="L220" s="469">
        <f t="shared" si="23"/>
        <v>-1.5782651748675214E-2</v>
      </c>
    </row>
    <row r="221" spans="1:12">
      <c r="A221" s="480" t="s">
        <v>104</v>
      </c>
      <c r="B221" s="480">
        <f t="shared" ref="B221:B228" si="24">INT(D221/12)</f>
        <v>7</v>
      </c>
      <c r="C221" s="480">
        <f t="shared" ref="C221:C228" si="25">D221-B221*12</f>
        <v>5</v>
      </c>
      <c r="D221" s="480">
        <f t="shared" si="21"/>
        <v>89</v>
      </c>
      <c r="E221" s="480">
        <v>0</v>
      </c>
      <c r="F221" s="481">
        <v>2.2749999999999999</v>
      </c>
      <c r="G221" s="480" t="s">
        <v>560</v>
      </c>
      <c r="H221" s="485">
        <v>0.300902</v>
      </c>
      <c r="I221" s="486">
        <v>7.6</v>
      </c>
      <c r="J221" s="484">
        <v>0</v>
      </c>
      <c r="K221" s="469">
        <f t="shared" si="22"/>
        <v>7.5606011259479828</v>
      </c>
      <c r="L221" s="469">
        <f t="shared" si="23"/>
        <v>-3.9398874052016808E-2</v>
      </c>
    </row>
    <row r="222" spans="1:12">
      <c r="A222" s="480" t="s">
        <v>104</v>
      </c>
      <c r="B222" s="480">
        <f t="shared" si="24"/>
        <v>7</v>
      </c>
      <c r="C222" s="480">
        <f t="shared" si="25"/>
        <v>6</v>
      </c>
      <c r="D222" s="480">
        <f t="shared" ref="D222:D228" si="26">D221+1</f>
        <v>90</v>
      </c>
      <c r="E222" s="480">
        <v>0</v>
      </c>
      <c r="F222" s="481">
        <v>2.2749999999999999</v>
      </c>
      <c r="G222" s="480" t="s">
        <v>560</v>
      </c>
      <c r="H222" s="485">
        <v>0.29789300000000002</v>
      </c>
      <c r="I222" s="486">
        <v>7.6</v>
      </c>
      <c r="J222" s="484">
        <v>0</v>
      </c>
      <c r="K222" s="469">
        <f t="shared" si="22"/>
        <v>7.6369703215584108</v>
      </c>
      <c r="L222" s="469">
        <f t="shared" si="23"/>
        <v>3.6970321558411179E-2</v>
      </c>
    </row>
    <row r="223" spans="1:12">
      <c r="A223" s="480" t="s">
        <v>104</v>
      </c>
      <c r="B223" s="480">
        <f t="shared" si="24"/>
        <v>7</v>
      </c>
      <c r="C223" s="480">
        <f t="shared" si="25"/>
        <v>7</v>
      </c>
      <c r="D223" s="480">
        <f t="shared" si="26"/>
        <v>91</v>
      </c>
      <c r="E223" s="480">
        <v>0</v>
      </c>
      <c r="F223" s="481">
        <v>2.2749999999999999</v>
      </c>
      <c r="G223" s="480" t="s">
        <v>560</v>
      </c>
      <c r="H223" s="485">
        <v>0.29494199999999998</v>
      </c>
      <c r="I223" s="486">
        <v>7.7</v>
      </c>
      <c r="J223" s="484">
        <v>0</v>
      </c>
      <c r="K223" s="469">
        <f t="shared" si="22"/>
        <v>7.7133809359128236</v>
      </c>
      <c r="L223" s="469">
        <f t="shared" si="23"/>
        <v>1.3380935912823411E-2</v>
      </c>
    </row>
    <row r="224" spans="1:12">
      <c r="A224" s="480" t="s">
        <v>104</v>
      </c>
      <c r="B224" s="480">
        <f t="shared" si="24"/>
        <v>7</v>
      </c>
      <c r="C224" s="480">
        <f t="shared" si="25"/>
        <v>8</v>
      </c>
      <c r="D224" s="480">
        <f t="shared" si="26"/>
        <v>92</v>
      </c>
      <c r="E224" s="480">
        <v>0</v>
      </c>
      <c r="F224" s="481">
        <v>2.2749999999999999</v>
      </c>
      <c r="G224" s="480" t="s">
        <v>560</v>
      </c>
      <c r="H224" s="485">
        <v>0.292049</v>
      </c>
      <c r="I224" s="486">
        <v>7.8</v>
      </c>
      <c r="J224" s="484">
        <v>0</v>
      </c>
      <c r="K224" s="469">
        <f t="shared" si="22"/>
        <v>7.7897886998414645</v>
      </c>
      <c r="L224" s="469">
        <f t="shared" si="23"/>
        <v>-1.021130015853533E-2</v>
      </c>
    </row>
    <row r="225" spans="1:12">
      <c r="A225" s="480" t="s">
        <v>104</v>
      </c>
      <c r="B225" s="480">
        <f t="shared" si="24"/>
        <v>7</v>
      </c>
      <c r="C225" s="480">
        <f t="shared" si="25"/>
        <v>9</v>
      </c>
      <c r="D225" s="480">
        <f t="shared" si="26"/>
        <v>93</v>
      </c>
      <c r="E225" s="480">
        <v>0</v>
      </c>
      <c r="F225" s="481">
        <v>2.2749999999999999</v>
      </c>
      <c r="G225" s="480" t="s">
        <v>560</v>
      </c>
      <c r="H225" s="485">
        <v>0.289211</v>
      </c>
      <c r="I225" s="486">
        <v>7.9</v>
      </c>
      <c r="J225" s="484">
        <v>0</v>
      </c>
      <c r="K225" s="469">
        <f t="shared" si="22"/>
        <v>7.8662291544927401</v>
      </c>
      <c r="L225" s="469">
        <f t="shared" si="23"/>
        <v>-3.3770845507260283E-2</v>
      </c>
    </row>
    <row r="226" spans="1:12">
      <c r="A226" s="480" t="s">
        <v>104</v>
      </c>
      <c r="B226" s="480">
        <f t="shared" si="24"/>
        <v>7</v>
      </c>
      <c r="C226" s="480">
        <f t="shared" si="25"/>
        <v>10</v>
      </c>
      <c r="D226" s="480">
        <f t="shared" si="26"/>
        <v>94</v>
      </c>
      <c r="E226" s="480">
        <v>0</v>
      </c>
      <c r="F226" s="481">
        <v>2.2749999999999999</v>
      </c>
      <c r="G226" s="480" t="s">
        <v>560</v>
      </c>
      <c r="H226" s="485">
        <v>0.28642699999999999</v>
      </c>
      <c r="I226" s="486">
        <v>7.9</v>
      </c>
      <c r="J226" s="484">
        <v>0</v>
      </c>
      <c r="K226" s="469">
        <f t="shared" si="22"/>
        <v>7.9426869673599203</v>
      </c>
      <c r="L226" s="469">
        <f t="shared" si="23"/>
        <v>4.2686967359919947E-2</v>
      </c>
    </row>
    <row r="227" spans="1:12">
      <c r="A227" s="480" t="s">
        <v>104</v>
      </c>
      <c r="B227" s="480">
        <f t="shared" si="24"/>
        <v>7</v>
      </c>
      <c r="C227" s="480">
        <f t="shared" si="25"/>
        <v>11</v>
      </c>
      <c r="D227" s="480">
        <f t="shared" si="26"/>
        <v>95</v>
      </c>
      <c r="E227" s="480">
        <v>0</v>
      </c>
      <c r="F227" s="481">
        <v>2.2749999999999999</v>
      </c>
      <c r="G227" s="480" t="s">
        <v>560</v>
      </c>
      <c r="H227" s="485">
        <v>0.28369499999999997</v>
      </c>
      <c r="I227" s="486">
        <v>8</v>
      </c>
      <c r="J227" s="484">
        <v>0</v>
      </c>
      <c r="K227" s="469">
        <f t="shared" si="22"/>
        <v>8.0191755230088653</v>
      </c>
      <c r="L227" s="469">
        <f t="shared" si="23"/>
        <v>1.917552300886527E-2</v>
      </c>
    </row>
    <row r="228" spans="1:12">
      <c r="A228" s="480" t="s">
        <v>104</v>
      </c>
      <c r="B228" s="480">
        <f t="shared" si="24"/>
        <v>8</v>
      </c>
      <c r="C228" s="480">
        <f t="shared" si="25"/>
        <v>0</v>
      </c>
      <c r="D228" s="480">
        <f t="shared" si="26"/>
        <v>96</v>
      </c>
      <c r="E228" s="480">
        <v>0</v>
      </c>
      <c r="F228" s="481">
        <v>2.2749999999999999</v>
      </c>
      <c r="G228" s="480" t="s">
        <v>560</v>
      </c>
      <c r="H228" s="485">
        <v>0.28101500000000001</v>
      </c>
      <c r="I228" s="486">
        <v>8.1</v>
      </c>
      <c r="J228" s="484">
        <v>0</v>
      </c>
      <c r="K228" s="469">
        <f t="shared" si="22"/>
        <v>8.095653256943578</v>
      </c>
      <c r="L228" s="469">
        <f t="shared" si="23"/>
        <v>-4.3467430564216869E-3</v>
      </c>
    </row>
    <row r="229" spans="1:12">
      <c r="A229" s="480" t="s">
        <v>107</v>
      </c>
      <c r="B229" s="480">
        <f>INT(D229/12)</f>
        <v>2</v>
      </c>
      <c r="C229" s="480">
        <f>D229-B229*12</f>
        <v>0</v>
      </c>
      <c r="D229" s="480">
        <v>24</v>
      </c>
      <c r="E229" s="480">
        <v>0</v>
      </c>
      <c r="F229" s="481">
        <v>2.2930000000000001</v>
      </c>
      <c r="G229" s="480">
        <v>12</v>
      </c>
      <c r="H229" s="482">
        <v>0.60796899999999998</v>
      </c>
      <c r="I229" s="483">
        <v>3.8</v>
      </c>
      <c r="J229" s="484">
        <v>0</v>
      </c>
      <c r="K229" s="469">
        <f t="shared" si="22"/>
        <v>3.7715738795892557</v>
      </c>
      <c r="L229" s="469">
        <f t="shared" si="23"/>
        <v>-2.8426120410744105E-2</v>
      </c>
    </row>
    <row r="230" spans="1:12">
      <c r="A230" s="480" t="s">
        <v>107</v>
      </c>
      <c r="B230" s="480">
        <f t="shared" ref="B230:B293" si="27">INT(D230/12)</f>
        <v>2</v>
      </c>
      <c r="C230" s="480">
        <f t="shared" ref="C230:C293" si="28">D230-B230*12</f>
        <v>1</v>
      </c>
      <c r="D230" s="480">
        <f>D229+1</f>
        <v>25</v>
      </c>
      <c r="E230" s="480">
        <v>0</v>
      </c>
      <c r="F230" s="481">
        <v>2.2930000000000001</v>
      </c>
      <c r="G230" s="480">
        <v>12</v>
      </c>
      <c r="H230" s="482">
        <v>0.60983299999999996</v>
      </c>
      <c r="I230" s="483">
        <v>3.8</v>
      </c>
      <c r="J230" s="484">
        <v>0</v>
      </c>
      <c r="K230" s="469">
        <f t="shared" si="22"/>
        <v>3.7600457830258454</v>
      </c>
      <c r="L230" s="469">
        <f t="shared" si="23"/>
        <v>-3.9954216974154466E-2</v>
      </c>
    </row>
    <row r="231" spans="1:12">
      <c r="A231" s="480" t="s">
        <v>107</v>
      </c>
      <c r="B231" s="480">
        <f t="shared" si="27"/>
        <v>2</v>
      </c>
      <c r="C231" s="480">
        <f t="shared" si="28"/>
        <v>2</v>
      </c>
      <c r="D231" s="480">
        <f t="shared" ref="D231:D294" si="29">D230+1</f>
        <v>26</v>
      </c>
      <c r="E231" s="480">
        <v>0</v>
      </c>
      <c r="F231" s="481">
        <v>2.2930000000000001</v>
      </c>
      <c r="G231" s="480">
        <v>12</v>
      </c>
      <c r="H231" s="482">
        <v>0.60961699999999996</v>
      </c>
      <c r="I231" s="483">
        <v>3.8</v>
      </c>
      <c r="J231" s="484">
        <v>0</v>
      </c>
      <c r="K231" s="469">
        <f t="shared" si="22"/>
        <v>3.7613780455597534</v>
      </c>
      <c r="L231" s="469">
        <f t="shared" si="23"/>
        <v>-3.8621954440246409E-2</v>
      </c>
    </row>
    <row r="232" spans="1:12">
      <c r="A232" s="480" t="s">
        <v>107</v>
      </c>
      <c r="B232" s="480">
        <f t="shared" si="27"/>
        <v>2</v>
      </c>
      <c r="C232" s="480">
        <f t="shared" si="28"/>
        <v>3</v>
      </c>
      <c r="D232" s="480">
        <f t="shared" si="29"/>
        <v>27</v>
      </c>
      <c r="E232" s="480">
        <v>0</v>
      </c>
      <c r="F232" s="481">
        <v>2.2930000000000001</v>
      </c>
      <c r="G232" s="480">
        <v>12</v>
      </c>
      <c r="H232" s="482">
        <v>0.60775900000000005</v>
      </c>
      <c r="I232" s="483">
        <v>3.8</v>
      </c>
      <c r="J232" s="484">
        <v>0</v>
      </c>
      <c r="K232" s="469">
        <f t="shared" si="22"/>
        <v>3.7728770779206888</v>
      </c>
      <c r="L232" s="469">
        <f t="shared" si="23"/>
        <v>-2.7122922079310996E-2</v>
      </c>
    </row>
    <row r="233" spans="1:12">
      <c r="A233" s="480" t="s">
        <v>107</v>
      </c>
      <c r="B233" s="480">
        <f t="shared" si="27"/>
        <v>2</v>
      </c>
      <c r="C233" s="480">
        <f t="shared" si="28"/>
        <v>4</v>
      </c>
      <c r="D233" s="480">
        <f t="shared" si="29"/>
        <v>28</v>
      </c>
      <c r="E233" s="480">
        <v>0</v>
      </c>
      <c r="F233" s="481">
        <v>2.2930000000000001</v>
      </c>
      <c r="G233" s="480">
        <v>12</v>
      </c>
      <c r="H233" s="482">
        <v>0.60460700000000001</v>
      </c>
      <c r="I233" s="483">
        <v>3.8</v>
      </c>
      <c r="J233" s="484">
        <v>0</v>
      </c>
      <c r="K233" s="469">
        <f t="shared" si="22"/>
        <v>3.7925462325113672</v>
      </c>
      <c r="L233" s="469">
        <f t="shared" si="23"/>
        <v>-7.4537674886325789E-3</v>
      </c>
    </row>
    <row r="234" spans="1:12">
      <c r="A234" s="480" t="s">
        <v>107</v>
      </c>
      <c r="B234" s="480">
        <f t="shared" si="27"/>
        <v>2</v>
      </c>
      <c r="C234" s="480">
        <f t="shared" si="28"/>
        <v>5</v>
      </c>
      <c r="D234" s="480">
        <f t="shared" si="29"/>
        <v>29</v>
      </c>
      <c r="E234" s="480">
        <v>0</v>
      </c>
      <c r="F234" s="481">
        <v>2.2930000000000001</v>
      </c>
      <c r="G234" s="480">
        <v>12</v>
      </c>
      <c r="H234" s="482">
        <v>0.600437</v>
      </c>
      <c r="I234" s="483">
        <v>3.8</v>
      </c>
      <c r="J234" s="484">
        <v>0</v>
      </c>
      <c r="K234" s="469">
        <f t="shared" si="22"/>
        <v>3.8188852452463791</v>
      </c>
      <c r="L234" s="469">
        <f t="shared" si="23"/>
        <v>1.8885245246379245E-2</v>
      </c>
    </row>
    <row r="235" spans="1:12">
      <c r="A235" s="480" t="s">
        <v>107</v>
      </c>
      <c r="B235" s="480">
        <f t="shared" si="27"/>
        <v>2</v>
      </c>
      <c r="C235" s="480">
        <f t="shared" si="28"/>
        <v>6</v>
      </c>
      <c r="D235" s="480">
        <f t="shared" si="29"/>
        <v>30</v>
      </c>
      <c r="E235" s="480">
        <v>0</v>
      </c>
      <c r="F235" s="481">
        <v>2.2930000000000001</v>
      </c>
      <c r="G235" s="480">
        <v>12</v>
      </c>
      <c r="H235" s="482">
        <v>0.59547000000000005</v>
      </c>
      <c r="I235" s="483">
        <v>3.9</v>
      </c>
      <c r="J235" s="484">
        <v>0</v>
      </c>
      <c r="K235" s="469">
        <f t="shared" si="22"/>
        <v>3.8507397517927013</v>
      </c>
      <c r="L235" s="469">
        <f t="shared" si="23"/>
        <v>-4.9260248207298574E-2</v>
      </c>
    </row>
    <row r="236" spans="1:12">
      <c r="A236" s="480" t="s">
        <v>107</v>
      </c>
      <c r="B236" s="480">
        <f t="shared" si="27"/>
        <v>2</v>
      </c>
      <c r="C236" s="480">
        <f t="shared" si="28"/>
        <v>7</v>
      </c>
      <c r="D236" s="480">
        <f t="shared" si="29"/>
        <v>31</v>
      </c>
      <c r="E236" s="480">
        <v>0</v>
      </c>
      <c r="F236" s="481">
        <v>2.2930000000000001</v>
      </c>
      <c r="G236" s="480">
        <v>12</v>
      </c>
      <c r="H236" s="482">
        <v>0.58988399999999996</v>
      </c>
      <c r="I236" s="483">
        <v>3.9</v>
      </c>
      <c r="J236" s="484">
        <v>0</v>
      </c>
      <c r="K236" s="469">
        <f t="shared" si="22"/>
        <v>3.8872049419885948</v>
      </c>
      <c r="L236" s="469">
        <f t="shared" si="23"/>
        <v>-1.2795058011405125E-2</v>
      </c>
    </row>
    <row r="237" spans="1:12">
      <c r="A237" s="480" t="s">
        <v>107</v>
      </c>
      <c r="B237" s="480">
        <f t="shared" si="27"/>
        <v>2</v>
      </c>
      <c r="C237" s="480">
        <f t="shared" si="28"/>
        <v>8</v>
      </c>
      <c r="D237" s="480">
        <f t="shared" si="29"/>
        <v>32</v>
      </c>
      <c r="E237" s="480">
        <v>0</v>
      </c>
      <c r="F237" s="481">
        <v>2.2930000000000001</v>
      </c>
      <c r="G237" s="480">
        <v>12</v>
      </c>
      <c r="H237" s="482">
        <v>0.58352199999999999</v>
      </c>
      <c r="I237" s="483">
        <v>3.9</v>
      </c>
      <c r="J237" s="484">
        <v>0</v>
      </c>
      <c r="K237" s="469">
        <f t="shared" si="22"/>
        <v>3.9295862024053938</v>
      </c>
      <c r="L237" s="469">
        <f t="shared" si="23"/>
        <v>2.9586202405393891E-2</v>
      </c>
    </row>
    <row r="238" spans="1:12">
      <c r="A238" s="480" t="s">
        <v>107</v>
      </c>
      <c r="B238" s="480">
        <f t="shared" si="27"/>
        <v>2</v>
      </c>
      <c r="C238" s="480">
        <f t="shared" si="28"/>
        <v>9</v>
      </c>
      <c r="D238" s="480">
        <f t="shared" si="29"/>
        <v>33</v>
      </c>
      <c r="E238" s="480">
        <v>0</v>
      </c>
      <c r="F238" s="481">
        <v>2.2930000000000001</v>
      </c>
      <c r="G238" s="480">
        <v>12</v>
      </c>
      <c r="H238" s="482">
        <v>0.57740100000000005</v>
      </c>
      <c r="I238" s="483">
        <v>4</v>
      </c>
      <c r="J238" s="484">
        <v>0</v>
      </c>
      <c r="K238" s="469">
        <f t="shared" si="22"/>
        <v>3.9712435551722285</v>
      </c>
      <c r="L238" s="469">
        <f t="shared" si="23"/>
        <v>-2.875644482777151E-2</v>
      </c>
    </row>
    <row r="239" spans="1:12">
      <c r="A239" s="480" t="s">
        <v>107</v>
      </c>
      <c r="B239" s="480">
        <f t="shared" si="27"/>
        <v>2</v>
      </c>
      <c r="C239" s="480">
        <f t="shared" si="28"/>
        <v>10</v>
      </c>
      <c r="D239" s="480">
        <f t="shared" si="29"/>
        <v>34</v>
      </c>
      <c r="E239" s="480">
        <v>0</v>
      </c>
      <c r="F239" s="481">
        <v>2.2930000000000001</v>
      </c>
      <c r="G239" s="480">
        <v>12</v>
      </c>
      <c r="H239" s="482">
        <v>0.57071400000000005</v>
      </c>
      <c r="I239" s="483">
        <v>4</v>
      </c>
      <c r="J239" s="484">
        <v>0</v>
      </c>
      <c r="K239" s="469">
        <f t="shared" si="22"/>
        <v>4.0177742266704515</v>
      </c>
      <c r="L239" s="469">
        <f t="shared" si="23"/>
        <v>1.7774226670451476E-2</v>
      </c>
    </row>
    <row r="240" spans="1:12">
      <c r="A240" s="480" t="s">
        <v>107</v>
      </c>
      <c r="B240" s="480">
        <f t="shared" si="27"/>
        <v>2</v>
      </c>
      <c r="C240" s="480">
        <f t="shared" si="28"/>
        <v>11</v>
      </c>
      <c r="D240" s="480">
        <f t="shared" si="29"/>
        <v>35</v>
      </c>
      <c r="E240" s="480">
        <v>0</v>
      </c>
      <c r="F240" s="481">
        <v>2.2930000000000001</v>
      </c>
      <c r="G240" s="480">
        <v>12</v>
      </c>
      <c r="H240" s="482">
        <v>0.56383700000000003</v>
      </c>
      <c r="I240" s="483">
        <v>4.0999999999999996</v>
      </c>
      <c r="J240" s="484">
        <v>0</v>
      </c>
      <c r="K240" s="469">
        <f t="shared" si="22"/>
        <v>4.0667781646114038</v>
      </c>
      <c r="L240" s="469">
        <f t="shared" si="23"/>
        <v>-3.32218353885958E-2</v>
      </c>
    </row>
    <row r="241" spans="1:12">
      <c r="A241" s="480" t="s">
        <v>107</v>
      </c>
      <c r="B241" s="480">
        <f t="shared" si="27"/>
        <v>3</v>
      </c>
      <c r="C241" s="480">
        <f t="shared" si="28"/>
        <v>0</v>
      </c>
      <c r="D241" s="480">
        <f t="shared" si="29"/>
        <v>36</v>
      </c>
      <c r="E241" s="480">
        <v>0</v>
      </c>
      <c r="F241" s="481">
        <v>2.2930000000000001</v>
      </c>
      <c r="G241" s="480">
        <v>12</v>
      </c>
      <c r="H241" s="482">
        <v>0.55683300000000002</v>
      </c>
      <c r="I241" s="483">
        <v>4.0999999999999996</v>
      </c>
      <c r="J241" s="484">
        <v>0</v>
      </c>
      <c r="K241" s="469">
        <f t="shared" si="22"/>
        <v>4.1179312289321937</v>
      </c>
      <c r="L241" s="469">
        <f t="shared" si="23"/>
        <v>1.793122893219401E-2</v>
      </c>
    </row>
    <row r="242" spans="1:12">
      <c r="A242" s="480" t="s">
        <v>107</v>
      </c>
      <c r="B242" s="480">
        <f t="shared" si="27"/>
        <v>3</v>
      </c>
      <c r="C242" s="480">
        <f t="shared" si="28"/>
        <v>1</v>
      </c>
      <c r="D242" s="480">
        <f t="shared" si="29"/>
        <v>37</v>
      </c>
      <c r="E242" s="480">
        <v>0</v>
      </c>
      <c r="F242" s="481">
        <v>2.2930000000000001</v>
      </c>
      <c r="G242" s="480">
        <v>12</v>
      </c>
      <c r="H242" s="482">
        <v>0.54975300000000005</v>
      </c>
      <c r="I242" s="483">
        <v>4.2</v>
      </c>
      <c r="J242" s="484">
        <v>0</v>
      </c>
      <c r="K242" s="469">
        <f t="shared" si="22"/>
        <v>4.1709640511284158</v>
      </c>
      <c r="L242" s="469">
        <f t="shared" si="23"/>
        <v>-2.9035948871584338E-2</v>
      </c>
    </row>
    <row r="243" spans="1:12">
      <c r="A243" s="480" t="s">
        <v>107</v>
      </c>
      <c r="B243" s="480">
        <f t="shared" si="27"/>
        <v>3</v>
      </c>
      <c r="C243" s="480">
        <f t="shared" si="28"/>
        <v>2</v>
      </c>
      <c r="D243" s="480">
        <f t="shared" si="29"/>
        <v>38</v>
      </c>
      <c r="E243" s="480">
        <v>0</v>
      </c>
      <c r="F243" s="481">
        <v>2.2930000000000001</v>
      </c>
      <c r="G243" s="480">
        <v>12</v>
      </c>
      <c r="H243" s="482">
        <v>0.54263600000000001</v>
      </c>
      <c r="I243" s="483">
        <v>4.2</v>
      </c>
      <c r="J243" s="484">
        <v>0</v>
      </c>
      <c r="K243" s="469">
        <f t="shared" si="22"/>
        <v>4.2256687724367721</v>
      </c>
      <c r="L243" s="469">
        <f t="shared" si="23"/>
        <v>2.5668772436771903E-2</v>
      </c>
    </row>
    <row r="244" spans="1:12">
      <c r="A244" s="480" t="s">
        <v>107</v>
      </c>
      <c r="B244" s="480">
        <f t="shared" si="27"/>
        <v>3</v>
      </c>
      <c r="C244" s="480">
        <f t="shared" si="28"/>
        <v>3</v>
      </c>
      <c r="D244" s="480">
        <f t="shared" si="29"/>
        <v>39</v>
      </c>
      <c r="E244" s="480">
        <v>0</v>
      </c>
      <c r="F244" s="481">
        <v>2.2930000000000001</v>
      </c>
      <c r="G244" s="480">
        <v>12</v>
      </c>
      <c r="H244" s="482">
        <v>0.53551800000000005</v>
      </c>
      <c r="I244" s="483">
        <v>4.3</v>
      </c>
      <c r="J244" s="484">
        <v>0</v>
      </c>
      <c r="K244" s="469">
        <f t="shared" si="22"/>
        <v>4.2818355312053002</v>
      </c>
      <c r="L244" s="469">
        <f t="shared" si="23"/>
        <v>-1.8164468794699573E-2</v>
      </c>
    </row>
    <row r="245" spans="1:12">
      <c r="A245" s="480" t="s">
        <v>107</v>
      </c>
      <c r="B245" s="480">
        <f t="shared" si="27"/>
        <v>3</v>
      </c>
      <c r="C245" s="480">
        <f t="shared" si="28"/>
        <v>4</v>
      </c>
      <c r="D245" s="480">
        <f t="shared" si="29"/>
        <v>40</v>
      </c>
      <c r="E245" s="480">
        <v>0</v>
      </c>
      <c r="F245" s="481">
        <v>2.2930000000000001</v>
      </c>
      <c r="G245" s="480">
        <v>12</v>
      </c>
      <c r="H245" s="482">
        <v>0.528424</v>
      </c>
      <c r="I245" s="483">
        <v>4.3</v>
      </c>
      <c r="J245" s="484">
        <v>0</v>
      </c>
      <c r="K245" s="469">
        <f t="shared" si="22"/>
        <v>4.3393184261123645</v>
      </c>
      <c r="L245" s="469">
        <f t="shared" si="23"/>
        <v>3.9318426112364691E-2</v>
      </c>
    </row>
    <row r="246" spans="1:12">
      <c r="A246" s="480" t="s">
        <v>107</v>
      </c>
      <c r="B246" s="480">
        <f t="shared" si="27"/>
        <v>3</v>
      </c>
      <c r="C246" s="480">
        <f t="shared" si="28"/>
        <v>5</v>
      </c>
      <c r="D246" s="480">
        <f t="shared" si="29"/>
        <v>41</v>
      </c>
      <c r="E246" s="480">
        <v>0</v>
      </c>
      <c r="F246" s="481">
        <v>2.2930000000000001</v>
      </c>
      <c r="G246" s="480">
        <v>12</v>
      </c>
      <c r="H246" s="482">
        <v>0.52137599999999995</v>
      </c>
      <c r="I246" s="483">
        <v>4.4000000000000004</v>
      </c>
      <c r="J246" s="484">
        <v>0</v>
      </c>
      <c r="K246" s="469">
        <f t="shared" si="22"/>
        <v>4.3979776591174131</v>
      </c>
      <c r="L246" s="469">
        <f t="shared" si="23"/>
        <v>-2.0223408825872369E-3</v>
      </c>
    </row>
    <row r="247" spans="1:12">
      <c r="A247" s="480" t="s">
        <v>107</v>
      </c>
      <c r="B247" s="480">
        <f t="shared" si="27"/>
        <v>3</v>
      </c>
      <c r="C247" s="480">
        <f t="shared" si="28"/>
        <v>6</v>
      </c>
      <c r="D247" s="480">
        <f t="shared" si="29"/>
        <v>42</v>
      </c>
      <c r="E247" s="480">
        <v>0</v>
      </c>
      <c r="F247" s="481">
        <v>2.2930000000000001</v>
      </c>
      <c r="G247" s="480">
        <v>12</v>
      </c>
      <c r="H247" s="482">
        <v>0.51439299999999999</v>
      </c>
      <c r="I247" s="483">
        <v>4.5</v>
      </c>
      <c r="J247" s="484">
        <v>0</v>
      </c>
      <c r="K247" s="469">
        <f t="shared" si="22"/>
        <v>4.4576811892852355</v>
      </c>
      <c r="L247" s="469">
        <f t="shared" si="23"/>
        <v>-4.231881071476451E-2</v>
      </c>
    </row>
    <row r="248" spans="1:12">
      <c r="A248" s="480" t="s">
        <v>107</v>
      </c>
      <c r="B248" s="480">
        <f t="shared" si="27"/>
        <v>3</v>
      </c>
      <c r="C248" s="480">
        <f t="shared" si="28"/>
        <v>7</v>
      </c>
      <c r="D248" s="480">
        <f t="shared" si="29"/>
        <v>43</v>
      </c>
      <c r="E248" s="480">
        <v>0</v>
      </c>
      <c r="F248" s="481">
        <v>2.2930000000000001</v>
      </c>
      <c r="G248" s="480">
        <v>12</v>
      </c>
      <c r="H248" s="482">
        <v>0.50748800000000005</v>
      </c>
      <c r="I248" s="483">
        <v>4.5</v>
      </c>
      <c r="J248" s="484">
        <v>0</v>
      </c>
      <c r="K248" s="469">
        <f t="shared" si="22"/>
        <v>4.5183334384261302</v>
      </c>
      <c r="L248" s="469">
        <f t="shared" si="23"/>
        <v>1.8333438426130222E-2</v>
      </c>
    </row>
    <row r="249" spans="1:12">
      <c r="A249" s="480" t="s">
        <v>107</v>
      </c>
      <c r="B249" s="480">
        <f t="shared" si="27"/>
        <v>3</v>
      </c>
      <c r="C249" s="480">
        <f t="shared" si="28"/>
        <v>8</v>
      </c>
      <c r="D249" s="480">
        <f t="shared" si="29"/>
        <v>44</v>
      </c>
      <c r="E249" s="480">
        <v>0</v>
      </c>
      <c r="F249" s="481">
        <v>2.2930000000000001</v>
      </c>
      <c r="G249" s="480">
        <v>12</v>
      </c>
      <c r="H249" s="482">
        <v>0.50067099999999998</v>
      </c>
      <c r="I249" s="483">
        <v>4.5999999999999996</v>
      </c>
      <c r="J249" s="484">
        <v>0</v>
      </c>
      <c r="K249" s="469">
        <f t="shared" si="22"/>
        <v>4.5798538361518846</v>
      </c>
      <c r="L249" s="469">
        <f t="shared" si="23"/>
        <v>-2.0146163848115073E-2</v>
      </c>
    </row>
    <row r="250" spans="1:12">
      <c r="A250" s="480" t="s">
        <v>107</v>
      </c>
      <c r="B250" s="480">
        <f t="shared" si="27"/>
        <v>3</v>
      </c>
      <c r="C250" s="480">
        <f t="shared" si="28"/>
        <v>9</v>
      </c>
      <c r="D250" s="480">
        <f t="shared" si="29"/>
        <v>45</v>
      </c>
      <c r="E250" s="480">
        <v>0</v>
      </c>
      <c r="F250" s="481">
        <v>2.2930000000000001</v>
      </c>
      <c r="G250" s="480">
        <v>12</v>
      </c>
      <c r="H250" s="482">
        <v>0.49395299999999998</v>
      </c>
      <c r="I250" s="483">
        <v>4.5999999999999996</v>
      </c>
      <c r="J250" s="484">
        <v>0</v>
      </c>
      <c r="K250" s="469">
        <f t="shared" si="22"/>
        <v>4.6421420661479944</v>
      </c>
      <c r="L250" s="469">
        <f t="shared" si="23"/>
        <v>4.2142066147994761E-2</v>
      </c>
    </row>
    <row r="251" spans="1:12">
      <c r="A251" s="480" t="s">
        <v>107</v>
      </c>
      <c r="B251" s="480">
        <f t="shared" si="27"/>
        <v>3</v>
      </c>
      <c r="C251" s="480">
        <f t="shared" si="28"/>
        <v>10</v>
      </c>
      <c r="D251" s="480">
        <f t="shared" si="29"/>
        <v>46</v>
      </c>
      <c r="E251" s="480">
        <v>0</v>
      </c>
      <c r="F251" s="481">
        <v>2.2930000000000001</v>
      </c>
      <c r="G251" s="480">
        <v>12</v>
      </c>
      <c r="H251" s="482">
        <v>0.48734</v>
      </c>
      <c r="I251" s="483">
        <v>4.7</v>
      </c>
      <c r="J251" s="484">
        <v>0</v>
      </c>
      <c r="K251" s="469">
        <f t="shared" si="22"/>
        <v>4.7051339926950391</v>
      </c>
      <c r="L251" s="469">
        <f t="shared" si="23"/>
        <v>5.1339926950388914E-3</v>
      </c>
    </row>
    <row r="252" spans="1:12">
      <c r="A252" s="480" t="s">
        <v>107</v>
      </c>
      <c r="B252" s="480">
        <f t="shared" si="27"/>
        <v>3</v>
      </c>
      <c r="C252" s="480">
        <f t="shared" si="28"/>
        <v>11</v>
      </c>
      <c r="D252" s="480">
        <f t="shared" si="29"/>
        <v>47</v>
      </c>
      <c r="E252" s="480">
        <v>0</v>
      </c>
      <c r="F252" s="481">
        <v>2.2930000000000001</v>
      </c>
      <c r="G252" s="480">
        <v>12</v>
      </c>
      <c r="H252" s="482">
        <v>0.48083599999999999</v>
      </c>
      <c r="I252" s="483">
        <v>4.8</v>
      </c>
      <c r="J252" s="484">
        <v>0</v>
      </c>
      <c r="K252" s="469">
        <f t="shared" si="22"/>
        <v>4.7687777121513371</v>
      </c>
      <c r="L252" s="469">
        <f t="shared" si="23"/>
        <v>-3.1222287848662766E-2</v>
      </c>
    </row>
    <row r="253" spans="1:12">
      <c r="A253" s="480" t="s">
        <v>107</v>
      </c>
      <c r="B253" s="480">
        <f t="shared" si="27"/>
        <v>4</v>
      </c>
      <c r="C253" s="480">
        <f t="shared" si="28"/>
        <v>0</v>
      </c>
      <c r="D253" s="480">
        <f t="shared" si="29"/>
        <v>48</v>
      </c>
      <c r="E253" s="480">
        <v>0</v>
      </c>
      <c r="F253" s="481">
        <v>2.2930000000000001</v>
      </c>
      <c r="G253" s="480">
        <v>12</v>
      </c>
      <c r="H253" s="482">
        <v>0.47444500000000001</v>
      </c>
      <c r="I253" s="483">
        <v>4.8</v>
      </c>
      <c r="J253" s="484">
        <v>0</v>
      </c>
      <c r="K253" s="469">
        <f t="shared" si="22"/>
        <v>4.8330154180147336</v>
      </c>
      <c r="L253" s="469">
        <f t="shared" si="23"/>
        <v>3.3015418014733733E-2</v>
      </c>
    </row>
    <row r="254" spans="1:12">
      <c r="A254" s="480" t="s">
        <v>107</v>
      </c>
      <c r="B254" s="480">
        <f t="shared" si="27"/>
        <v>4</v>
      </c>
      <c r="C254" s="480">
        <f t="shared" si="28"/>
        <v>1</v>
      </c>
      <c r="D254" s="480">
        <f t="shared" si="29"/>
        <v>49</v>
      </c>
      <c r="E254" s="480">
        <v>0</v>
      </c>
      <c r="F254" s="481">
        <v>2.2930000000000001</v>
      </c>
      <c r="G254" s="480">
        <v>12</v>
      </c>
      <c r="H254" s="482">
        <v>0.468171</v>
      </c>
      <c r="I254" s="483">
        <v>4.9000000000000004</v>
      </c>
      <c r="J254" s="484">
        <v>0</v>
      </c>
      <c r="K254" s="469">
        <f t="shared" si="22"/>
        <v>4.8977830749875579</v>
      </c>
      <c r="L254" s="469">
        <f t="shared" si="23"/>
        <v>-2.2169250124424167E-3</v>
      </c>
    </row>
    <row r="255" spans="1:12">
      <c r="A255" s="480" t="s">
        <v>107</v>
      </c>
      <c r="B255" s="480">
        <f t="shared" si="27"/>
        <v>4</v>
      </c>
      <c r="C255" s="480">
        <f t="shared" si="28"/>
        <v>2</v>
      </c>
      <c r="D255" s="480">
        <f t="shared" si="29"/>
        <v>50</v>
      </c>
      <c r="E255" s="480">
        <v>0</v>
      </c>
      <c r="F255" s="481">
        <v>2.2930000000000001</v>
      </c>
      <c r="G255" s="480">
        <v>12</v>
      </c>
      <c r="H255" s="482">
        <v>0.46201300000000001</v>
      </c>
      <c r="I255" s="483">
        <v>5</v>
      </c>
      <c r="J255" s="484">
        <v>0</v>
      </c>
      <c r="K255" s="469">
        <f t="shared" si="22"/>
        <v>4.9630638098927955</v>
      </c>
      <c r="L255" s="469">
        <f t="shared" si="23"/>
        <v>-3.6936190107204503E-2</v>
      </c>
    </row>
    <row r="256" spans="1:12">
      <c r="A256" s="480" t="s">
        <v>107</v>
      </c>
      <c r="B256" s="480">
        <f t="shared" si="27"/>
        <v>4</v>
      </c>
      <c r="C256" s="480">
        <f t="shared" si="28"/>
        <v>3</v>
      </c>
      <c r="D256" s="480">
        <f t="shared" si="29"/>
        <v>51</v>
      </c>
      <c r="E256" s="480">
        <v>0</v>
      </c>
      <c r="F256" s="481">
        <v>2.2930000000000001</v>
      </c>
      <c r="G256" s="480">
        <v>12</v>
      </c>
      <c r="H256" s="482">
        <v>0.45597399999999999</v>
      </c>
      <c r="I256" s="483">
        <v>5</v>
      </c>
      <c r="J256" s="484">
        <v>0</v>
      </c>
      <c r="K256" s="469">
        <f t="shared" si="22"/>
        <v>5.0287955014978927</v>
      </c>
      <c r="L256" s="469">
        <f t="shared" si="23"/>
        <v>2.8795501497892673E-2</v>
      </c>
    </row>
    <row r="257" spans="1:12">
      <c r="A257" s="480" t="s">
        <v>107</v>
      </c>
      <c r="B257" s="480">
        <f t="shared" si="27"/>
        <v>4</v>
      </c>
      <c r="C257" s="480">
        <f t="shared" si="28"/>
        <v>4</v>
      </c>
      <c r="D257" s="480">
        <f t="shared" si="29"/>
        <v>52</v>
      </c>
      <c r="E257" s="480">
        <v>0</v>
      </c>
      <c r="F257" s="481">
        <v>2.2930000000000001</v>
      </c>
      <c r="G257" s="480">
        <v>12</v>
      </c>
      <c r="H257" s="482">
        <v>0.45005299999999998</v>
      </c>
      <c r="I257" s="483">
        <v>5.0999999999999996</v>
      </c>
      <c r="J257" s="484">
        <v>0</v>
      </c>
      <c r="K257" s="469">
        <f t="shared" si="22"/>
        <v>5.0949554830208896</v>
      </c>
      <c r="L257" s="469">
        <f t="shared" si="23"/>
        <v>-5.0445169791100142E-3</v>
      </c>
    </row>
    <row r="258" spans="1:12">
      <c r="A258" s="480" t="s">
        <v>107</v>
      </c>
      <c r="B258" s="480">
        <f t="shared" si="27"/>
        <v>4</v>
      </c>
      <c r="C258" s="480">
        <f t="shared" si="28"/>
        <v>5</v>
      </c>
      <c r="D258" s="480">
        <f t="shared" si="29"/>
        <v>53</v>
      </c>
      <c r="E258" s="480">
        <v>0</v>
      </c>
      <c r="F258" s="481">
        <v>2.2930000000000001</v>
      </c>
      <c r="G258" s="480">
        <v>12</v>
      </c>
      <c r="H258" s="482">
        <v>0.44424999999999998</v>
      </c>
      <c r="I258" s="483">
        <v>5.2</v>
      </c>
      <c r="J258" s="484">
        <v>0</v>
      </c>
      <c r="K258" s="469">
        <f t="shared" si="22"/>
        <v>5.1615081598199222</v>
      </c>
      <c r="L258" s="469">
        <f t="shared" si="23"/>
        <v>-3.8491840180078007E-2</v>
      </c>
    </row>
    <row r="259" spans="1:12">
      <c r="A259" s="480" t="s">
        <v>107</v>
      </c>
      <c r="B259" s="480">
        <f t="shared" si="27"/>
        <v>4</v>
      </c>
      <c r="C259" s="480">
        <f t="shared" si="28"/>
        <v>6</v>
      </c>
      <c r="D259" s="480">
        <f t="shared" si="29"/>
        <v>54</v>
      </c>
      <c r="E259" s="480">
        <v>0</v>
      </c>
      <c r="F259" s="481">
        <v>2.2930000000000001</v>
      </c>
      <c r="G259" s="480">
        <v>12</v>
      </c>
      <c r="H259" s="482">
        <v>0.43856499999999998</v>
      </c>
      <c r="I259" s="483">
        <v>5.2</v>
      </c>
      <c r="J259" s="484">
        <v>0</v>
      </c>
      <c r="K259" s="469">
        <f t="shared" si="22"/>
        <v>5.228415400225737</v>
      </c>
      <c r="L259" s="469">
        <f t="shared" si="23"/>
        <v>2.8415400225736853E-2</v>
      </c>
    </row>
    <row r="260" spans="1:12">
      <c r="A260" s="480" t="s">
        <v>107</v>
      </c>
      <c r="B260" s="480">
        <f t="shared" si="27"/>
        <v>4</v>
      </c>
      <c r="C260" s="480">
        <f t="shared" si="28"/>
        <v>7</v>
      </c>
      <c r="D260" s="480">
        <f t="shared" si="29"/>
        <v>55</v>
      </c>
      <c r="E260" s="480">
        <v>0</v>
      </c>
      <c r="F260" s="481">
        <v>2.2930000000000001</v>
      </c>
      <c r="G260" s="480">
        <v>12</v>
      </c>
      <c r="H260" s="482">
        <v>0.43299500000000002</v>
      </c>
      <c r="I260" s="483">
        <v>5.3</v>
      </c>
      <c r="J260" s="484">
        <v>0</v>
      </c>
      <c r="K260" s="469">
        <f t="shared" si="22"/>
        <v>5.295673160198155</v>
      </c>
      <c r="L260" s="469">
        <f t="shared" si="23"/>
        <v>-4.326839801844784E-3</v>
      </c>
    </row>
    <row r="261" spans="1:12">
      <c r="A261" s="480" t="s">
        <v>107</v>
      </c>
      <c r="B261" s="480">
        <f t="shared" si="27"/>
        <v>4</v>
      </c>
      <c r="C261" s="480">
        <f t="shared" si="28"/>
        <v>8</v>
      </c>
      <c r="D261" s="480">
        <f t="shared" si="29"/>
        <v>56</v>
      </c>
      <c r="E261" s="480">
        <v>0</v>
      </c>
      <c r="F261" s="481">
        <v>2.2930000000000001</v>
      </c>
      <c r="G261" s="480">
        <v>12</v>
      </c>
      <c r="H261" s="482">
        <v>0.42753999999999998</v>
      </c>
      <c r="I261" s="483">
        <v>5.4</v>
      </c>
      <c r="J261" s="484">
        <v>0</v>
      </c>
      <c r="K261" s="469">
        <f t="shared" si="22"/>
        <v>5.3632408663516866</v>
      </c>
      <c r="L261" s="469">
        <f t="shared" si="23"/>
        <v>-3.6759133648313735E-2</v>
      </c>
    </row>
    <row r="262" spans="1:12">
      <c r="A262" s="480" t="s">
        <v>107</v>
      </c>
      <c r="B262" s="480">
        <f t="shared" si="27"/>
        <v>4</v>
      </c>
      <c r="C262" s="480">
        <f t="shared" si="28"/>
        <v>9</v>
      </c>
      <c r="D262" s="480">
        <f t="shared" si="29"/>
        <v>57</v>
      </c>
      <c r="E262" s="480">
        <v>0</v>
      </c>
      <c r="F262" s="481">
        <v>2.2930000000000001</v>
      </c>
      <c r="G262" s="480">
        <v>12</v>
      </c>
      <c r="H262" s="482">
        <v>0.42219800000000002</v>
      </c>
      <c r="I262" s="483">
        <v>5.4</v>
      </c>
      <c r="J262" s="484">
        <v>0</v>
      </c>
      <c r="K262" s="469">
        <f t="shared" si="22"/>
        <v>5.4311010473758756</v>
      </c>
      <c r="L262" s="469">
        <f t="shared" si="23"/>
        <v>3.1101047375875268E-2</v>
      </c>
    </row>
    <row r="263" spans="1:12">
      <c r="A263" s="480" t="s">
        <v>107</v>
      </c>
      <c r="B263" s="480">
        <f t="shared" si="27"/>
        <v>4</v>
      </c>
      <c r="C263" s="480">
        <f t="shared" si="28"/>
        <v>10</v>
      </c>
      <c r="D263" s="480">
        <f t="shared" si="29"/>
        <v>58</v>
      </c>
      <c r="E263" s="480">
        <v>0</v>
      </c>
      <c r="F263" s="481">
        <v>2.2930000000000001</v>
      </c>
      <c r="G263" s="480">
        <v>12</v>
      </c>
      <c r="H263" s="482">
        <v>0.41696699999999998</v>
      </c>
      <c r="I263" s="483">
        <v>5.5</v>
      </c>
      <c r="J263" s="484">
        <v>0</v>
      </c>
      <c r="K263" s="469">
        <f t="shared" si="22"/>
        <v>5.4992361505826608</v>
      </c>
      <c r="L263" s="469">
        <f t="shared" si="23"/>
        <v>-7.6384941733920186E-4</v>
      </c>
    </row>
    <row r="264" spans="1:12">
      <c r="A264" s="480" t="s">
        <v>107</v>
      </c>
      <c r="B264" s="480">
        <f t="shared" si="27"/>
        <v>4</v>
      </c>
      <c r="C264" s="480">
        <f t="shared" si="28"/>
        <v>11</v>
      </c>
      <c r="D264" s="480">
        <f t="shared" si="29"/>
        <v>59</v>
      </c>
      <c r="E264" s="480">
        <v>0</v>
      </c>
      <c r="F264" s="481">
        <v>2.2930000000000001</v>
      </c>
      <c r="G264" s="480">
        <v>12</v>
      </c>
      <c r="H264" s="482">
        <v>0.41184500000000002</v>
      </c>
      <c r="I264" s="483">
        <v>5.6</v>
      </c>
      <c r="J264" s="484">
        <v>0</v>
      </c>
      <c r="K264" s="469">
        <f t="shared" si="22"/>
        <v>5.5676285981376488</v>
      </c>
      <c r="L264" s="469">
        <f t="shared" si="23"/>
        <v>-3.2371401862350879E-2</v>
      </c>
    </row>
    <row r="265" spans="1:12">
      <c r="A265" s="480" t="s">
        <v>107</v>
      </c>
      <c r="B265" s="480">
        <f t="shared" si="27"/>
        <v>5</v>
      </c>
      <c r="C265" s="480">
        <f t="shared" si="28"/>
        <v>0</v>
      </c>
      <c r="D265" s="480">
        <f t="shared" si="29"/>
        <v>60</v>
      </c>
      <c r="E265" s="480">
        <v>0</v>
      </c>
      <c r="F265" s="481">
        <v>2.2930000000000001</v>
      </c>
      <c r="G265" s="480">
        <v>12</v>
      </c>
      <c r="H265" s="482">
        <v>0.40683000000000002</v>
      </c>
      <c r="I265" s="483">
        <v>5.6</v>
      </c>
      <c r="J265" s="484">
        <v>0</v>
      </c>
      <c r="K265" s="469">
        <f t="shared" si="22"/>
        <v>5.6362608460536343</v>
      </c>
      <c r="L265" s="469">
        <f t="shared" si="23"/>
        <v>3.6260846053634666E-2</v>
      </c>
    </row>
    <row r="266" spans="1:12">
      <c r="A266" s="480" t="s">
        <v>107</v>
      </c>
      <c r="B266" s="480">
        <f t="shared" si="27"/>
        <v>5</v>
      </c>
      <c r="C266" s="480">
        <f t="shared" si="28"/>
        <v>1</v>
      </c>
      <c r="D266" s="480">
        <f t="shared" si="29"/>
        <v>61</v>
      </c>
      <c r="E266" s="480">
        <v>0</v>
      </c>
      <c r="F266" s="481">
        <v>2.2930000000000001</v>
      </c>
      <c r="G266" s="480">
        <v>12</v>
      </c>
      <c r="H266" s="482">
        <v>0.40192</v>
      </c>
      <c r="I266" s="483">
        <v>5.7</v>
      </c>
      <c r="J266" s="484">
        <v>0</v>
      </c>
      <c r="K266" s="469">
        <f t="shared" si="22"/>
        <v>5.7051154458598727</v>
      </c>
      <c r="L266" s="469">
        <f t="shared" si="23"/>
        <v>5.1154458598725583E-3</v>
      </c>
    </row>
    <row r="267" spans="1:12">
      <c r="A267" s="480" t="s">
        <v>107</v>
      </c>
      <c r="B267" s="480">
        <f t="shared" si="27"/>
        <v>5</v>
      </c>
      <c r="C267" s="480">
        <f t="shared" si="28"/>
        <v>2</v>
      </c>
      <c r="D267" s="480">
        <f t="shared" si="29"/>
        <v>62</v>
      </c>
      <c r="E267" s="480">
        <v>0</v>
      </c>
      <c r="F267" s="481">
        <v>2.2930000000000001</v>
      </c>
      <c r="G267" s="480">
        <v>12</v>
      </c>
      <c r="H267" s="482">
        <v>0.39711200000000002</v>
      </c>
      <c r="I267" s="483">
        <v>5.8</v>
      </c>
      <c r="J267" s="484">
        <v>0</v>
      </c>
      <c r="K267" s="469">
        <f t="shared" ref="K267:K330" si="30">F267/H267</f>
        <v>5.7741896492677132</v>
      </c>
      <c r="L267" s="469">
        <f t="shared" ref="L267:L330" si="31">K267-I267</f>
        <v>-2.5810350732286658E-2</v>
      </c>
    </row>
    <row r="268" spans="1:12">
      <c r="A268" s="480" t="s">
        <v>107</v>
      </c>
      <c r="B268" s="480">
        <f t="shared" si="27"/>
        <v>5</v>
      </c>
      <c r="C268" s="480">
        <f t="shared" si="28"/>
        <v>3</v>
      </c>
      <c r="D268" s="480">
        <f t="shared" si="29"/>
        <v>63</v>
      </c>
      <c r="E268" s="480">
        <v>0</v>
      </c>
      <c r="F268" s="481">
        <v>2.2930000000000001</v>
      </c>
      <c r="G268" s="480">
        <v>12</v>
      </c>
      <c r="H268" s="482">
        <v>0.392405</v>
      </c>
      <c r="I268" s="483">
        <v>5.8</v>
      </c>
      <c r="J268" s="484">
        <v>0</v>
      </c>
      <c r="K268" s="469">
        <f t="shared" si="30"/>
        <v>5.8434525553955741</v>
      </c>
      <c r="L268" s="469">
        <f t="shared" si="31"/>
        <v>4.3452555395574244E-2</v>
      </c>
    </row>
    <row r="269" spans="1:12">
      <c r="A269" s="480" t="s">
        <v>107</v>
      </c>
      <c r="B269" s="480">
        <f t="shared" si="27"/>
        <v>5</v>
      </c>
      <c r="C269" s="480">
        <f t="shared" si="28"/>
        <v>4</v>
      </c>
      <c r="D269" s="480">
        <f t="shared" si="29"/>
        <v>64</v>
      </c>
      <c r="E269" s="480">
        <v>0</v>
      </c>
      <c r="F269" s="481">
        <v>2.2930000000000001</v>
      </c>
      <c r="G269" s="480">
        <v>12</v>
      </c>
      <c r="H269" s="482">
        <v>0.387795</v>
      </c>
      <c r="I269" s="483">
        <v>5.9</v>
      </c>
      <c r="J269" s="484">
        <v>0</v>
      </c>
      <c r="K269" s="469">
        <f t="shared" si="30"/>
        <v>5.9129179076573966</v>
      </c>
      <c r="L269" s="469">
        <f t="shared" si="31"/>
        <v>1.2917907657396199E-2</v>
      </c>
    </row>
    <row r="270" spans="1:12">
      <c r="A270" s="480" t="s">
        <v>107</v>
      </c>
      <c r="B270" s="480">
        <f t="shared" si="27"/>
        <v>5</v>
      </c>
      <c r="C270" s="480">
        <f t="shared" si="28"/>
        <v>5</v>
      </c>
      <c r="D270" s="480">
        <f t="shared" si="29"/>
        <v>65</v>
      </c>
      <c r="E270" s="480">
        <v>0</v>
      </c>
      <c r="F270" s="481">
        <v>2.2930000000000001</v>
      </c>
      <c r="G270" s="480">
        <v>12</v>
      </c>
      <c r="H270" s="482">
        <v>0.38328200000000001</v>
      </c>
      <c r="I270" s="483">
        <v>6</v>
      </c>
      <c r="J270" s="484">
        <v>0</v>
      </c>
      <c r="K270" s="469">
        <f t="shared" si="30"/>
        <v>5.9825402706101514</v>
      </c>
      <c r="L270" s="469">
        <f t="shared" si="31"/>
        <v>-1.7459729389848633E-2</v>
      </c>
    </row>
    <row r="271" spans="1:12">
      <c r="A271" s="480" t="s">
        <v>107</v>
      </c>
      <c r="B271" s="480">
        <f t="shared" si="27"/>
        <v>5</v>
      </c>
      <c r="C271" s="480">
        <f t="shared" si="28"/>
        <v>6</v>
      </c>
      <c r="D271" s="480">
        <f t="shared" si="29"/>
        <v>66</v>
      </c>
      <c r="E271" s="480">
        <v>0</v>
      </c>
      <c r="F271" s="481">
        <v>2.2930000000000001</v>
      </c>
      <c r="G271" s="480">
        <v>12</v>
      </c>
      <c r="H271" s="482">
        <v>0.37886199999999998</v>
      </c>
      <c r="I271" s="483">
        <v>6.1</v>
      </c>
      <c r="J271" s="484">
        <v>0</v>
      </c>
      <c r="K271" s="469">
        <f t="shared" si="30"/>
        <v>6.0523356789543428</v>
      </c>
      <c r="L271" s="469">
        <f t="shared" si="31"/>
        <v>-4.7664321045656877E-2</v>
      </c>
    </row>
    <row r="272" spans="1:12">
      <c r="A272" s="480" t="s">
        <v>107</v>
      </c>
      <c r="B272" s="480">
        <f t="shared" si="27"/>
        <v>5</v>
      </c>
      <c r="C272" s="480">
        <f t="shared" si="28"/>
        <v>7</v>
      </c>
      <c r="D272" s="480">
        <f t="shared" si="29"/>
        <v>67</v>
      </c>
      <c r="E272" s="480">
        <v>0</v>
      </c>
      <c r="F272" s="481">
        <v>2.2930000000000001</v>
      </c>
      <c r="G272" s="480">
        <v>12</v>
      </c>
      <c r="H272" s="482">
        <v>0.374533</v>
      </c>
      <c r="I272" s="483">
        <v>6.1</v>
      </c>
      <c r="J272" s="484">
        <v>0</v>
      </c>
      <c r="K272" s="469">
        <f t="shared" si="30"/>
        <v>6.1222909596751158</v>
      </c>
      <c r="L272" s="469">
        <f t="shared" si="31"/>
        <v>2.2290959675116184E-2</v>
      </c>
    </row>
    <row r="273" spans="1:12">
      <c r="A273" s="480" t="s">
        <v>107</v>
      </c>
      <c r="B273" s="480">
        <f t="shared" si="27"/>
        <v>5</v>
      </c>
      <c r="C273" s="480">
        <f t="shared" si="28"/>
        <v>8</v>
      </c>
      <c r="D273" s="480">
        <f t="shared" si="29"/>
        <v>68</v>
      </c>
      <c r="E273" s="480">
        <v>0</v>
      </c>
      <c r="F273" s="481">
        <v>2.2930000000000001</v>
      </c>
      <c r="G273" s="480">
        <v>12</v>
      </c>
      <c r="H273" s="482">
        <v>0.37029200000000001</v>
      </c>
      <c r="I273" s="483">
        <v>6.2</v>
      </c>
      <c r="J273" s="484">
        <v>0</v>
      </c>
      <c r="K273" s="469">
        <f t="shared" si="30"/>
        <v>6.1924103140224478</v>
      </c>
      <c r="L273" s="469">
        <f t="shared" si="31"/>
        <v>-7.5896859775523851E-3</v>
      </c>
    </row>
    <row r="274" spans="1:12">
      <c r="A274" s="480" t="s">
        <v>107</v>
      </c>
      <c r="B274" s="480">
        <f t="shared" si="27"/>
        <v>5</v>
      </c>
      <c r="C274" s="480">
        <f t="shared" si="28"/>
        <v>9</v>
      </c>
      <c r="D274" s="480">
        <f t="shared" si="29"/>
        <v>69</v>
      </c>
      <c r="E274" s="480">
        <v>0</v>
      </c>
      <c r="F274" s="481">
        <v>2.2930000000000001</v>
      </c>
      <c r="G274" s="480">
        <v>12</v>
      </c>
      <c r="H274" s="482">
        <v>0.36613899999999999</v>
      </c>
      <c r="I274" s="483">
        <v>6.3</v>
      </c>
      <c r="J274" s="484">
        <v>0</v>
      </c>
      <c r="K274" s="469">
        <f t="shared" si="30"/>
        <v>6.2626488847131832</v>
      </c>
      <c r="L274" s="469">
        <f t="shared" si="31"/>
        <v>-3.7351115286816672E-2</v>
      </c>
    </row>
    <row r="275" spans="1:12">
      <c r="A275" s="480" t="s">
        <v>107</v>
      </c>
      <c r="B275" s="480">
        <f t="shared" si="27"/>
        <v>5</v>
      </c>
      <c r="C275" s="480">
        <f t="shared" si="28"/>
        <v>10</v>
      </c>
      <c r="D275" s="480">
        <f t="shared" si="29"/>
        <v>70</v>
      </c>
      <c r="E275" s="480">
        <v>0</v>
      </c>
      <c r="F275" s="481">
        <v>2.2930000000000001</v>
      </c>
      <c r="G275" s="480">
        <v>12</v>
      </c>
      <c r="H275" s="482">
        <v>0.36207</v>
      </c>
      <c r="I275" s="483">
        <v>6.3</v>
      </c>
      <c r="J275" s="484">
        <v>0</v>
      </c>
      <c r="K275" s="469">
        <f t="shared" si="30"/>
        <v>6.3330295246775492</v>
      </c>
      <c r="L275" s="469">
        <f t="shared" si="31"/>
        <v>3.3029524677549382E-2</v>
      </c>
    </row>
    <row r="276" spans="1:12">
      <c r="A276" s="480" t="s">
        <v>107</v>
      </c>
      <c r="B276" s="480">
        <f t="shared" si="27"/>
        <v>5</v>
      </c>
      <c r="C276" s="480">
        <f t="shared" si="28"/>
        <v>11</v>
      </c>
      <c r="D276" s="480">
        <f t="shared" si="29"/>
        <v>71</v>
      </c>
      <c r="E276" s="480">
        <v>0</v>
      </c>
      <c r="F276" s="481">
        <v>2.2930000000000001</v>
      </c>
      <c r="G276" s="480">
        <v>12</v>
      </c>
      <c r="H276" s="482">
        <v>0.35808299999999998</v>
      </c>
      <c r="I276" s="483">
        <v>6.4</v>
      </c>
      <c r="J276" s="484">
        <v>0</v>
      </c>
      <c r="K276" s="469">
        <f t="shared" si="30"/>
        <v>6.4035433125839543</v>
      </c>
      <c r="L276" s="469">
        <f t="shared" si="31"/>
        <v>3.5433125839539059E-3</v>
      </c>
    </row>
    <row r="277" spans="1:12">
      <c r="A277" s="480" t="s">
        <v>107</v>
      </c>
      <c r="B277" s="480">
        <f t="shared" si="27"/>
        <v>6</v>
      </c>
      <c r="C277" s="480">
        <f t="shared" si="28"/>
        <v>0</v>
      </c>
      <c r="D277" s="480">
        <f t="shared" si="29"/>
        <v>72</v>
      </c>
      <c r="E277" s="480">
        <v>0</v>
      </c>
      <c r="F277" s="481">
        <v>2.2930000000000001</v>
      </c>
      <c r="G277" s="480">
        <v>12</v>
      </c>
      <c r="H277" s="482">
        <v>0.35417700000000002</v>
      </c>
      <c r="I277" s="483">
        <v>6.5</v>
      </c>
      <c r="J277" s="484">
        <v>0</v>
      </c>
      <c r="K277" s="469">
        <f t="shared" si="30"/>
        <v>6.474164047919543</v>
      </c>
      <c r="L277" s="469">
        <f t="shared" si="31"/>
        <v>-2.583595208045697E-2</v>
      </c>
    </row>
    <row r="278" spans="1:12">
      <c r="A278" s="480" t="s">
        <v>107</v>
      </c>
      <c r="B278" s="480">
        <f t="shared" si="27"/>
        <v>6</v>
      </c>
      <c r="C278" s="480">
        <f t="shared" si="28"/>
        <v>1</v>
      </c>
      <c r="D278" s="480">
        <f t="shared" si="29"/>
        <v>73</v>
      </c>
      <c r="E278" s="480">
        <v>0</v>
      </c>
      <c r="F278" s="481">
        <v>2.2930000000000001</v>
      </c>
      <c r="G278" s="480">
        <v>12</v>
      </c>
      <c r="H278" s="482">
        <v>0.35034900000000002</v>
      </c>
      <c r="I278" s="483">
        <v>6.5</v>
      </c>
      <c r="J278" s="484">
        <v>0</v>
      </c>
      <c r="K278" s="469">
        <f t="shared" si="30"/>
        <v>6.5449023687808445</v>
      </c>
      <c r="L278" s="469">
        <f t="shared" si="31"/>
        <v>4.4902368780844526E-2</v>
      </c>
    </row>
    <row r="279" spans="1:12">
      <c r="A279" s="480" t="s">
        <v>107</v>
      </c>
      <c r="B279" s="480">
        <f t="shared" si="27"/>
        <v>6</v>
      </c>
      <c r="C279" s="480">
        <f t="shared" si="28"/>
        <v>2</v>
      </c>
      <c r="D279" s="480">
        <f t="shared" si="29"/>
        <v>74</v>
      </c>
      <c r="E279" s="480">
        <v>0</v>
      </c>
      <c r="F279" s="481">
        <v>2.2930000000000001</v>
      </c>
      <c r="G279" s="480">
        <v>12</v>
      </c>
      <c r="H279" s="482">
        <v>0.34659699999999999</v>
      </c>
      <c r="I279" s="483">
        <v>6.6</v>
      </c>
      <c r="J279" s="484">
        <v>0</v>
      </c>
      <c r="K279" s="469">
        <f t="shared" si="30"/>
        <v>6.6157525887413922</v>
      </c>
      <c r="L279" s="469">
        <f t="shared" si="31"/>
        <v>1.5752588741392515E-2</v>
      </c>
    </row>
    <row r="280" spans="1:12">
      <c r="A280" s="480" t="s">
        <v>107</v>
      </c>
      <c r="B280" s="480">
        <f t="shared" si="27"/>
        <v>6</v>
      </c>
      <c r="C280" s="480">
        <f t="shared" si="28"/>
        <v>3</v>
      </c>
      <c r="D280" s="480">
        <f t="shared" si="29"/>
        <v>75</v>
      </c>
      <c r="E280" s="480">
        <v>0</v>
      </c>
      <c r="F280" s="481">
        <v>2.2930000000000001</v>
      </c>
      <c r="G280" s="480">
        <v>12</v>
      </c>
      <c r="H280" s="482">
        <v>0.34291899999999997</v>
      </c>
      <c r="I280" s="483">
        <v>6.7</v>
      </c>
      <c r="J280" s="484">
        <v>0</v>
      </c>
      <c r="K280" s="469">
        <f t="shared" si="30"/>
        <v>6.6867102726883036</v>
      </c>
      <c r="L280" s="469">
        <f t="shared" si="31"/>
        <v>-1.3289727311696531E-2</v>
      </c>
    </row>
    <row r="281" spans="1:12">
      <c r="A281" s="480" t="s">
        <v>107</v>
      </c>
      <c r="B281" s="480">
        <f t="shared" si="27"/>
        <v>6</v>
      </c>
      <c r="C281" s="480">
        <f t="shared" si="28"/>
        <v>4</v>
      </c>
      <c r="D281" s="480">
        <f t="shared" si="29"/>
        <v>76</v>
      </c>
      <c r="E281" s="480">
        <v>0</v>
      </c>
      <c r="F281" s="481">
        <v>2.2930000000000001</v>
      </c>
      <c r="G281" s="480">
        <v>12</v>
      </c>
      <c r="H281" s="482">
        <v>0.339314</v>
      </c>
      <c r="I281" s="483">
        <v>6.8</v>
      </c>
      <c r="J281" s="484">
        <v>0</v>
      </c>
      <c r="K281" s="469">
        <f t="shared" si="30"/>
        <v>6.7577524063257046</v>
      </c>
      <c r="L281" s="469">
        <f t="shared" si="31"/>
        <v>-4.2247593674295203E-2</v>
      </c>
    </row>
    <row r="282" spans="1:12">
      <c r="A282" s="480" t="s">
        <v>107</v>
      </c>
      <c r="B282" s="480">
        <f t="shared" si="27"/>
        <v>6</v>
      </c>
      <c r="C282" s="480">
        <f t="shared" si="28"/>
        <v>5</v>
      </c>
      <c r="D282" s="480">
        <f t="shared" si="29"/>
        <v>77</v>
      </c>
      <c r="E282" s="480">
        <v>0</v>
      </c>
      <c r="F282" s="481">
        <v>2.2930000000000001</v>
      </c>
      <c r="G282" s="480">
        <v>12</v>
      </c>
      <c r="H282" s="482">
        <v>0.33577899999999999</v>
      </c>
      <c r="I282" s="483">
        <v>6.8</v>
      </c>
      <c r="J282" s="484">
        <v>0</v>
      </c>
      <c r="K282" s="469">
        <f t="shared" si="30"/>
        <v>6.8288963872070623</v>
      </c>
      <c r="L282" s="469">
        <f t="shared" si="31"/>
        <v>2.8896387207062446E-2</v>
      </c>
    </row>
    <row r="283" spans="1:12">
      <c r="A283" s="480" t="s">
        <v>107</v>
      </c>
      <c r="B283" s="480">
        <f t="shared" si="27"/>
        <v>6</v>
      </c>
      <c r="C283" s="480">
        <f t="shared" si="28"/>
        <v>6</v>
      </c>
      <c r="D283" s="480">
        <f t="shared" si="29"/>
        <v>78</v>
      </c>
      <c r="E283" s="480">
        <v>0</v>
      </c>
      <c r="F283" s="481">
        <v>2.2930000000000001</v>
      </c>
      <c r="G283" s="480">
        <v>12</v>
      </c>
      <c r="H283" s="482">
        <v>0.332312</v>
      </c>
      <c r="I283" s="483">
        <v>6.9</v>
      </c>
      <c r="J283" s="484">
        <v>0</v>
      </c>
      <c r="K283" s="469">
        <f t="shared" si="30"/>
        <v>6.9001420351958407</v>
      </c>
      <c r="L283" s="469">
        <f t="shared" si="31"/>
        <v>1.4203519584032875E-4</v>
      </c>
    </row>
    <row r="284" spans="1:12">
      <c r="A284" s="480" t="s">
        <v>107</v>
      </c>
      <c r="B284" s="480">
        <f t="shared" si="27"/>
        <v>6</v>
      </c>
      <c r="C284" s="480">
        <f t="shared" si="28"/>
        <v>7</v>
      </c>
      <c r="D284" s="480">
        <f t="shared" si="29"/>
        <v>79</v>
      </c>
      <c r="E284" s="480">
        <v>0</v>
      </c>
      <c r="F284" s="481">
        <v>2.2930000000000001</v>
      </c>
      <c r="G284" s="480">
        <v>12</v>
      </c>
      <c r="H284" s="482">
        <v>0.32891199999999998</v>
      </c>
      <c r="I284" s="483">
        <v>7</v>
      </c>
      <c r="J284" s="484">
        <v>0</v>
      </c>
      <c r="K284" s="469">
        <f t="shared" si="30"/>
        <v>6.9714695724084264</v>
      </c>
      <c r="L284" s="469">
        <f t="shared" si="31"/>
        <v>-2.8530427591573648E-2</v>
      </c>
    </row>
    <row r="285" spans="1:12">
      <c r="A285" s="480" t="s">
        <v>107</v>
      </c>
      <c r="B285" s="480">
        <f t="shared" si="27"/>
        <v>6</v>
      </c>
      <c r="C285" s="480">
        <f t="shared" si="28"/>
        <v>8</v>
      </c>
      <c r="D285" s="480">
        <f t="shared" si="29"/>
        <v>80</v>
      </c>
      <c r="E285" s="480">
        <v>0</v>
      </c>
      <c r="F285" s="481">
        <v>2.2930000000000001</v>
      </c>
      <c r="G285" s="480">
        <v>12</v>
      </c>
      <c r="H285" s="482">
        <v>0.32557799999999998</v>
      </c>
      <c r="I285" s="483">
        <v>7</v>
      </c>
      <c r="J285" s="484">
        <v>0</v>
      </c>
      <c r="K285" s="469">
        <f t="shared" si="30"/>
        <v>7.0428591612455396</v>
      </c>
      <c r="L285" s="469">
        <f t="shared" si="31"/>
        <v>4.2859161245539568E-2</v>
      </c>
    </row>
    <row r="286" spans="1:12">
      <c r="A286" s="480" t="s">
        <v>107</v>
      </c>
      <c r="B286" s="480">
        <f t="shared" si="27"/>
        <v>6</v>
      </c>
      <c r="C286" s="480">
        <f t="shared" si="28"/>
        <v>9</v>
      </c>
      <c r="D286" s="480">
        <f t="shared" si="29"/>
        <v>81</v>
      </c>
      <c r="E286" s="480">
        <v>0</v>
      </c>
      <c r="F286" s="481">
        <v>2.2930000000000001</v>
      </c>
      <c r="G286" s="480">
        <v>12</v>
      </c>
      <c r="H286" s="482">
        <v>0.32230700000000001</v>
      </c>
      <c r="I286" s="483">
        <v>7.1</v>
      </c>
      <c r="J286" s="484">
        <v>0</v>
      </c>
      <c r="K286" s="469">
        <f t="shared" si="30"/>
        <v>7.1143350904572351</v>
      </c>
      <c r="L286" s="469">
        <f t="shared" si="31"/>
        <v>1.4335090457235466E-2</v>
      </c>
    </row>
    <row r="287" spans="1:12">
      <c r="A287" s="480" t="s">
        <v>107</v>
      </c>
      <c r="B287" s="480">
        <f t="shared" si="27"/>
        <v>6</v>
      </c>
      <c r="C287" s="480">
        <f t="shared" si="28"/>
        <v>10</v>
      </c>
      <c r="D287" s="480">
        <f t="shared" si="29"/>
        <v>82</v>
      </c>
      <c r="E287" s="480">
        <v>0</v>
      </c>
      <c r="F287" s="481">
        <v>2.2930000000000001</v>
      </c>
      <c r="G287" s="480">
        <v>12</v>
      </c>
      <c r="H287" s="482">
        <v>0.31909700000000002</v>
      </c>
      <c r="I287" s="483">
        <v>7.2</v>
      </c>
      <c r="J287" s="484">
        <v>0</v>
      </c>
      <c r="K287" s="469">
        <f t="shared" si="30"/>
        <v>7.1859027192358438</v>
      </c>
      <c r="L287" s="469">
        <f t="shared" si="31"/>
        <v>-1.4097280764156395E-2</v>
      </c>
    </row>
    <row r="288" spans="1:12">
      <c r="A288" s="480" t="s">
        <v>107</v>
      </c>
      <c r="B288" s="480">
        <f t="shared" si="27"/>
        <v>6</v>
      </c>
      <c r="C288" s="480">
        <f t="shared" si="28"/>
        <v>11</v>
      </c>
      <c r="D288" s="480">
        <f t="shared" si="29"/>
        <v>83</v>
      </c>
      <c r="E288" s="480">
        <v>0</v>
      </c>
      <c r="F288" s="481">
        <v>2.2930000000000001</v>
      </c>
      <c r="G288" s="480">
        <v>12</v>
      </c>
      <c r="H288" s="482">
        <v>0.31594800000000001</v>
      </c>
      <c r="I288" s="483">
        <v>7.3</v>
      </c>
      <c r="J288" s="484">
        <v>0</v>
      </c>
      <c r="K288" s="469">
        <f t="shared" si="30"/>
        <v>7.2575233899249243</v>
      </c>
      <c r="L288" s="469">
        <f t="shared" si="31"/>
        <v>-4.2476610075075527E-2</v>
      </c>
    </row>
    <row r="289" spans="1:12">
      <c r="A289" s="480" t="s">
        <v>107</v>
      </c>
      <c r="B289" s="480">
        <f t="shared" si="27"/>
        <v>7</v>
      </c>
      <c r="C289" s="480">
        <f t="shared" si="28"/>
        <v>0</v>
      </c>
      <c r="D289" s="480">
        <f t="shared" si="29"/>
        <v>84</v>
      </c>
      <c r="E289" s="480">
        <v>0</v>
      </c>
      <c r="F289" s="481">
        <v>2.2930000000000001</v>
      </c>
      <c r="G289" s="480">
        <v>12</v>
      </c>
      <c r="H289" s="482">
        <v>0.312857</v>
      </c>
      <c r="I289" s="483">
        <v>7.3</v>
      </c>
      <c r="J289" s="484">
        <v>0</v>
      </c>
      <c r="K289" s="469">
        <f t="shared" si="30"/>
        <v>7.3292270909712753</v>
      </c>
      <c r="L289" s="469">
        <f t="shared" si="31"/>
        <v>2.9227090971275516E-2</v>
      </c>
    </row>
    <row r="290" spans="1:12">
      <c r="A290" s="480" t="s">
        <v>107</v>
      </c>
      <c r="B290" s="480">
        <f t="shared" si="27"/>
        <v>7</v>
      </c>
      <c r="C290" s="480">
        <f t="shared" si="28"/>
        <v>1</v>
      </c>
      <c r="D290" s="480">
        <f t="shared" si="29"/>
        <v>85</v>
      </c>
      <c r="E290" s="480">
        <v>0</v>
      </c>
      <c r="F290" s="481">
        <v>2.2930000000000001</v>
      </c>
      <c r="G290" s="480">
        <v>12</v>
      </c>
      <c r="H290" s="482">
        <v>0.30982399999999999</v>
      </c>
      <c r="I290" s="483">
        <v>7.4</v>
      </c>
      <c r="J290" s="484">
        <v>0</v>
      </c>
      <c r="K290" s="469">
        <f t="shared" si="30"/>
        <v>7.4009760380086771</v>
      </c>
      <c r="L290" s="469">
        <f t="shared" si="31"/>
        <v>9.760380086767384E-4</v>
      </c>
    </row>
    <row r="291" spans="1:12">
      <c r="A291" s="480" t="s">
        <v>107</v>
      </c>
      <c r="B291" s="480">
        <f t="shared" si="27"/>
        <v>7</v>
      </c>
      <c r="C291" s="480">
        <f t="shared" si="28"/>
        <v>2</v>
      </c>
      <c r="D291" s="480">
        <f t="shared" si="29"/>
        <v>86</v>
      </c>
      <c r="E291" s="480">
        <v>0</v>
      </c>
      <c r="F291" s="481">
        <v>2.2930000000000001</v>
      </c>
      <c r="G291" s="480">
        <v>12</v>
      </c>
      <c r="H291" s="482">
        <v>0.30684600000000001</v>
      </c>
      <c r="I291" s="483">
        <v>7.5</v>
      </c>
      <c r="J291" s="484">
        <v>0</v>
      </c>
      <c r="K291" s="469">
        <f t="shared" si="30"/>
        <v>7.4728039472569305</v>
      </c>
      <c r="L291" s="469">
        <f t="shared" si="31"/>
        <v>-2.7196052743069465E-2</v>
      </c>
    </row>
    <row r="292" spans="1:12">
      <c r="A292" s="480" t="s">
        <v>107</v>
      </c>
      <c r="B292" s="480">
        <f t="shared" si="27"/>
        <v>7</v>
      </c>
      <c r="C292" s="480">
        <f t="shared" si="28"/>
        <v>3</v>
      </c>
      <c r="D292" s="480">
        <f t="shared" si="29"/>
        <v>87</v>
      </c>
      <c r="E292" s="480">
        <v>0</v>
      </c>
      <c r="F292" s="481">
        <v>2.2930000000000001</v>
      </c>
      <c r="G292" s="480">
        <v>12</v>
      </c>
      <c r="H292" s="482">
        <v>0.30392200000000003</v>
      </c>
      <c r="I292" s="483">
        <v>7.5</v>
      </c>
      <c r="J292" s="484">
        <v>0</v>
      </c>
      <c r="K292" s="469">
        <f t="shared" si="30"/>
        <v>7.5446989688143669</v>
      </c>
      <c r="L292" s="469">
        <f t="shared" si="31"/>
        <v>4.4698968814366857E-2</v>
      </c>
    </row>
    <row r="293" spans="1:12">
      <c r="A293" s="480" t="s">
        <v>107</v>
      </c>
      <c r="B293" s="480">
        <f t="shared" si="27"/>
        <v>7</v>
      </c>
      <c r="C293" s="480">
        <f t="shared" si="28"/>
        <v>4</v>
      </c>
      <c r="D293" s="480">
        <f t="shared" si="29"/>
        <v>88</v>
      </c>
      <c r="E293" s="480">
        <v>0</v>
      </c>
      <c r="F293" s="481">
        <v>2.2930000000000001</v>
      </c>
      <c r="G293" s="480">
        <v>12</v>
      </c>
      <c r="H293" s="482">
        <v>0.30105100000000001</v>
      </c>
      <c r="I293" s="483">
        <v>7.6</v>
      </c>
      <c r="J293" s="484">
        <v>0</v>
      </c>
      <c r="K293" s="469">
        <f t="shared" si="30"/>
        <v>7.6166496706538096</v>
      </c>
      <c r="L293" s="469">
        <f t="shared" si="31"/>
        <v>1.6649670653809956E-2</v>
      </c>
    </row>
    <row r="294" spans="1:12">
      <c r="A294" s="480" t="s">
        <v>107</v>
      </c>
      <c r="B294" s="480">
        <f t="shared" ref="B294:B349" si="32">INT(D294/12)</f>
        <v>7</v>
      </c>
      <c r="C294" s="480">
        <f t="shared" ref="C294:C349" si="33">D294-B294*12</f>
        <v>5</v>
      </c>
      <c r="D294" s="480">
        <f t="shared" si="29"/>
        <v>89</v>
      </c>
      <c r="E294" s="480">
        <v>0</v>
      </c>
      <c r="F294" s="481">
        <v>2.2930000000000001</v>
      </c>
      <c r="G294" s="480">
        <v>12</v>
      </c>
      <c r="H294" s="482">
        <v>0.298232</v>
      </c>
      <c r="I294" s="483">
        <v>7.7</v>
      </c>
      <c r="J294" s="484">
        <v>0</v>
      </c>
      <c r="K294" s="469">
        <f t="shared" si="30"/>
        <v>7.6886450816813765</v>
      </c>
      <c r="L294" s="469">
        <f t="shared" si="31"/>
        <v>-1.1354918318623675E-2</v>
      </c>
    </row>
    <row r="295" spans="1:12">
      <c r="A295" s="480" t="s">
        <v>107</v>
      </c>
      <c r="B295" s="480">
        <f t="shared" si="32"/>
        <v>7</v>
      </c>
      <c r="C295" s="480">
        <f t="shared" si="33"/>
        <v>6</v>
      </c>
      <c r="D295" s="480">
        <f t="shared" ref="D295:D349" si="34">D294+1</f>
        <v>90</v>
      </c>
      <c r="E295" s="480">
        <v>0</v>
      </c>
      <c r="F295" s="481">
        <v>2.2930000000000001</v>
      </c>
      <c r="G295" s="480">
        <v>12</v>
      </c>
      <c r="H295" s="482">
        <v>0.29546299999999998</v>
      </c>
      <c r="I295" s="483">
        <v>7.8</v>
      </c>
      <c r="J295" s="484">
        <v>0</v>
      </c>
      <c r="K295" s="469">
        <f t="shared" si="30"/>
        <v>7.7607010014790356</v>
      </c>
      <c r="L295" s="469">
        <f t="shared" si="31"/>
        <v>-3.929899852096419E-2</v>
      </c>
    </row>
    <row r="296" spans="1:12">
      <c r="A296" s="480" t="s">
        <v>107</v>
      </c>
      <c r="B296" s="480">
        <f t="shared" si="32"/>
        <v>7</v>
      </c>
      <c r="C296" s="480">
        <f t="shared" si="33"/>
        <v>7</v>
      </c>
      <c r="D296" s="480">
        <f t="shared" si="34"/>
        <v>91</v>
      </c>
      <c r="E296" s="480">
        <v>0</v>
      </c>
      <c r="F296" s="481">
        <v>2.2930000000000001</v>
      </c>
      <c r="G296" s="480">
        <v>12</v>
      </c>
      <c r="H296" s="482">
        <v>0.29274299999999998</v>
      </c>
      <c r="I296" s="483">
        <v>7.8</v>
      </c>
      <c r="J296" s="484">
        <v>0</v>
      </c>
      <c r="K296" s="469">
        <f t="shared" si="30"/>
        <v>7.8328089826229848</v>
      </c>
      <c r="L296" s="469">
        <f t="shared" si="31"/>
        <v>3.2808982622984928E-2</v>
      </c>
    </row>
    <row r="297" spans="1:12">
      <c r="A297" s="480" t="s">
        <v>107</v>
      </c>
      <c r="B297" s="480">
        <f t="shared" si="32"/>
        <v>7</v>
      </c>
      <c r="C297" s="480">
        <f t="shared" si="33"/>
        <v>8</v>
      </c>
      <c r="D297" s="480">
        <f t="shared" si="34"/>
        <v>92</v>
      </c>
      <c r="E297" s="480">
        <v>0</v>
      </c>
      <c r="F297" s="481">
        <v>2.2930000000000001</v>
      </c>
      <c r="G297" s="480">
        <v>12</v>
      </c>
      <c r="H297" s="482">
        <v>0.29007100000000002</v>
      </c>
      <c r="I297" s="483">
        <v>7.9</v>
      </c>
      <c r="J297" s="484">
        <v>0</v>
      </c>
      <c r="K297" s="469">
        <f t="shared" si="30"/>
        <v>7.9049611991546893</v>
      </c>
      <c r="L297" s="469">
        <f t="shared" si="31"/>
        <v>4.9611991546889556E-3</v>
      </c>
    </row>
    <row r="298" spans="1:12">
      <c r="A298" s="480" t="s">
        <v>107</v>
      </c>
      <c r="B298" s="480">
        <f t="shared" si="32"/>
        <v>7</v>
      </c>
      <c r="C298" s="480">
        <f t="shared" si="33"/>
        <v>9</v>
      </c>
      <c r="D298" s="480">
        <f t="shared" si="34"/>
        <v>93</v>
      </c>
      <c r="E298" s="480">
        <v>0</v>
      </c>
      <c r="F298" s="481">
        <v>2.2930000000000001</v>
      </c>
      <c r="G298" s="480">
        <v>12</v>
      </c>
      <c r="H298" s="482">
        <v>0.28744599999999998</v>
      </c>
      <c r="I298" s="483">
        <v>8</v>
      </c>
      <c r="J298" s="484">
        <v>0</v>
      </c>
      <c r="K298" s="469">
        <f t="shared" si="30"/>
        <v>7.9771504908748092</v>
      </c>
      <c r="L298" s="469">
        <f t="shared" si="31"/>
        <v>-2.2849509125190792E-2</v>
      </c>
    </row>
    <row r="299" spans="1:12">
      <c r="A299" s="480" t="s">
        <v>107</v>
      </c>
      <c r="B299" s="480">
        <f t="shared" si="32"/>
        <v>7</v>
      </c>
      <c r="C299" s="480">
        <f t="shared" si="33"/>
        <v>10</v>
      </c>
      <c r="D299" s="480">
        <f t="shared" si="34"/>
        <v>94</v>
      </c>
      <c r="E299" s="480">
        <v>0</v>
      </c>
      <c r="F299" s="481">
        <v>2.2930000000000001</v>
      </c>
      <c r="G299" s="480">
        <v>12</v>
      </c>
      <c r="H299" s="482">
        <v>0.28486600000000001</v>
      </c>
      <c r="I299" s="483">
        <v>8</v>
      </c>
      <c r="J299" s="484">
        <v>0</v>
      </c>
      <c r="K299" s="469">
        <f t="shared" si="30"/>
        <v>8.0493986646353033</v>
      </c>
      <c r="L299" s="469">
        <f t="shared" si="31"/>
        <v>4.9398664635303291E-2</v>
      </c>
    </row>
    <row r="300" spans="1:12">
      <c r="A300" s="480" t="s">
        <v>107</v>
      </c>
      <c r="B300" s="480">
        <f t="shared" si="32"/>
        <v>7</v>
      </c>
      <c r="C300" s="480">
        <f t="shared" si="33"/>
        <v>11</v>
      </c>
      <c r="D300" s="480">
        <f t="shared" si="34"/>
        <v>95</v>
      </c>
      <c r="E300" s="480">
        <v>0</v>
      </c>
      <c r="F300" s="481">
        <v>2.2930000000000001</v>
      </c>
      <c r="G300" s="480">
        <v>12</v>
      </c>
      <c r="H300" s="482">
        <v>0.28233000000000003</v>
      </c>
      <c r="I300" s="483">
        <v>8.1</v>
      </c>
      <c r="J300" s="484">
        <v>0</v>
      </c>
      <c r="K300" s="469">
        <f t="shared" si="30"/>
        <v>8.1217015549180029</v>
      </c>
      <c r="L300" s="469">
        <f t="shared" si="31"/>
        <v>2.1701554918003296E-2</v>
      </c>
    </row>
    <row r="301" spans="1:12">
      <c r="A301" s="480" t="s">
        <v>107</v>
      </c>
      <c r="B301" s="480">
        <f t="shared" si="32"/>
        <v>8</v>
      </c>
      <c r="C301" s="480">
        <f t="shared" si="33"/>
        <v>0</v>
      </c>
      <c r="D301" s="480">
        <f t="shared" si="34"/>
        <v>96</v>
      </c>
      <c r="E301" s="480">
        <v>0</v>
      </c>
      <c r="F301" s="481">
        <v>2.2930000000000001</v>
      </c>
      <c r="G301" s="480">
        <v>12</v>
      </c>
      <c r="H301" s="482">
        <v>0.27983799999999998</v>
      </c>
      <c r="I301" s="483">
        <v>8.1999999999999993</v>
      </c>
      <c r="J301" s="484">
        <v>0</v>
      </c>
      <c r="K301" s="469">
        <f t="shared" si="30"/>
        <v>8.1940265439289881</v>
      </c>
      <c r="L301" s="469">
        <f t="shared" si="31"/>
        <v>-5.973456071011185E-3</v>
      </c>
    </row>
    <row r="302" spans="1:12">
      <c r="A302" s="480" t="s">
        <v>107</v>
      </c>
      <c r="B302" s="480">
        <f t="shared" si="32"/>
        <v>8</v>
      </c>
      <c r="C302" s="480">
        <f t="shared" si="33"/>
        <v>1</v>
      </c>
      <c r="D302" s="480">
        <f t="shared" si="34"/>
        <v>97</v>
      </c>
      <c r="E302" s="480">
        <v>0</v>
      </c>
      <c r="F302" s="481">
        <v>2.2930000000000001</v>
      </c>
      <c r="G302" s="480">
        <v>12</v>
      </c>
      <c r="H302" s="482">
        <v>0.27738800000000002</v>
      </c>
      <c r="I302" s="483">
        <v>8.3000000000000007</v>
      </c>
      <c r="J302" s="484">
        <v>0</v>
      </c>
      <c r="K302" s="469">
        <f t="shared" si="30"/>
        <v>8.266399411654433</v>
      </c>
      <c r="L302" s="469">
        <f t="shared" si="31"/>
        <v>-3.3600588345567672E-2</v>
      </c>
    </row>
    <row r="303" spans="1:12">
      <c r="A303" s="480" t="s">
        <v>107</v>
      </c>
      <c r="B303" s="480">
        <f t="shared" si="32"/>
        <v>8</v>
      </c>
      <c r="C303" s="480">
        <f t="shared" si="33"/>
        <v>2</v>
      </c>
      <c r="D303" s="480">
        <f t="shared" si="34"/>
        <v>98</v>
      </c>
      <c r="E303" s="480">
        <v>0</v>
      </c>
      <c r="F303" s="481">
        <v>2.2930000000000001</v>
      </c>
      <c r="G303" s="480">
        <v>12</v>
      </c>
      <c r="H303" s="482">
        <v>0.27497899999999997</v>
      </c>
      <c r="I303" s="483">
        <v>8.3000000000000007</v>
      </c>
      <c r="J303" s="484">
        <v>0</v>
      </c>
      <c r="K303" s="469">
        <f t="shared" si="30"/>
        <v>8.3388186006931448</v>
      </c>
      <c r="L303" s="469">
        <f t="shared" si="31"/>
        <v>3.8818600693144134E-2</v>
      </c>
    </row>
    <row r="304" spans="1:12">
      <c r="A304" s="480" t="s">
        <v>107</v>
      </c>
      <c r="B304" s="480">
        <f t="shared" si="32"/>
        <v>8</v>
      </c>
      <c r="C304" s="480">
        <f t="shared" si="33"/>
        <v>3</v>
      </c>
      <c r="D304" s="480">
        <f t="shared" si="34"/>
        <v>99</v>
      </c>
      <c r="E304" s="480">
        <v>0</v>
      </c>
      <c r="F304" s="481">
        <v>2.2930000000000001</v>
      </c>
      <c r="G304" s="480">
        <v>12</v>
      </c>
      <c r="H304" s="482">
        <v>0.27261000000000002</v>
      </c>
      <c r="I304" s="483">
        <v>8.4</v>
      </c>
      <c r="J304" s="484">
        <v>0</v>
      </c>
      <c r="K304" s="469">
        <f t="shared" si="30"/>
        <v>8.4112835185796566</v>
      </c>
      <c r="L304" s="469">
        <f t="shared" si="31"/>
        <v>1.128351857965626E-2</v>
      </c>
    </row>
    <row r="305" spans="1:12">
      <c r="A305" s="480" t="s">
        <v>107</v>
      </c>
      <c r="B305" s="480">
        <f t="shared" si="32"/>
        <v>8</v>
      </c>
      <c r="C305" s="480">
        <f t="shared" si="33"/>
        <v>4</v>
      </c>
      <c r="D305" s="480">
        <f t="shared" si="34"/>
        <v>100</v>
      </c>
      <c r="E305" s="480">
        <v>0</v>
      </c>
      <c r="F305" s="481">
        <v>2.2930000000000001</v>
      </c>
      <c r="G305" s="480">
        <v>12</v>
      </c>
      <c r="H305" s="482">
        <v>0.27028099999999999</v>
      </c>
      <c r="I305" s="483">
        <v>8.5</v>
      </c>
      <c r="J305" s="484">
        <v>0</v>
      </c>
      <c r="K305" s="469">
        <f t="shared" si="30"/>
        <v>8.4837631946011758</v>
      </c>
      <c r="L305" s="469">
        <f t="shared" si="31"/>
        <v>-1.6236805398824217E-2</v>
      </c>
    </row>
    <row r="306" spans="1:12">
      <c r="A306" s="480" t="s">
        <v>107</v>
      </c>
      <c r="B306" s="480">
        <f t="shared" si="32"/>
        <v>8</v>
      </c>
      <c r="C306" s="480">
        <f t="shared" si="33"/>
        <v>5</v>
      </c>
      <c r="D306" s="480">
        <f t="shared" si="34"/>
        <v>101</v>
      </c>
      <c r="E306" s="480">
        <v>0</v>
      </c>
      <c r="F306" s="481">
        <v>2.2930000000000001</v>
      </c>
      <c r="G306" s="480">
        <v>12</v>
      </c>
      <c r="H306" s="482">
        <v>0.26799000000000001</v>
      </c>
      <c r="I306" s="483">
        <v>8.6</v>
      </c>
      <c r="J306" s="484">
        <v>0</v>
      </c>
      <c r="K306" s="469">
        <f t="shared" si="30"/>
        <v>8.5562894137840964</v>
      </c>
      <c r="L306" s="469">
        <f t="shared" si="31"/>
        <v>-4.3710586215903291E-2</v>
      </c>
    </row>
    <row r="307" spans="1:12">
      <c r="A307" s="480" t="s">
        <v>107</v>
      </c>
      <c r="B307" s="480">
        <f t="shared" si="32"/>
        <v>8</v>
      </c>
      <c r="C307" s="480">
        <f t="shared" si="33"/>
        <v>6</v>
      </c>
      <c r="D307" s="480">
        <f t="shared" si="34"/>
        <v>102</v>
      </c>
      <c r="E307" s="480">
        <v>0</v>
      </c>
      <c r="F307" s="481">
        <v>2.2930000000000001</v>
      </c>
      <c r="G307" s="480">
        <v>12</v>
      </c>
      <c r="H307" s="482">
        <v>0.26573600000000003</v>
      </c>
      <c r="I307" s="483">
        <v>8.6</v>
      </c>
      <c r="J307" s="484">
        <v>0</v>
      </c>
      <c r="K307" s="469">
        <f t="shared" si="30"/>
        <v>8.6288647379353947</v>
      </c>
      <c r="L307" s="469">
        <f t="shared" si="31"/>
        <v>2.8864737935395013E-2</v>
      </c>
    </row>
    <row r="308" spans="1:12">
      <c r="A308" s="480" t="s">
        <v>107</v>
      </c>
      <c r="B308" s="480">
        <f t="shared" si="32"/>
        <v>8</v>
      </c>
      <c r="C308" s="480">
        <f t="shared" si="33"/>
        <v>7</v>
      </c>
      <c r="D308" s="480">
        <f t="shared" si="34"/>
        <v>103</v>
      </c>
      <c r="E308" s="480">
        <v>0</v>
      </c>
      <c r="F308" s="481">
        <v>2.2930000000000001</v>
      </c>
      <c r="G308" s="480">
        <v>12</v>
      </c>
      <c r="H308" s="482">
        <v>0.263519</v>
      </c>
      <c r="I308" s="483">
        <v>8.6999999999999993</v>
      </c>
      <c r="J308" s="484">
        <v>0</v>
      </c>
      <c r="K308" s="469">
        <f t="shared" si="30"/>
        <v>8.7014598567845205</v>
      </c>
      <c r="L308" s="469">
        <f t="shared" si="31"/>
        <v>1.4598567845212074E-3</v>
      </c>
    </row>
    <row r="309" spans="1:12">
      <c r="A309" s="480" t="s">
        <v>107</v>
      </c>
      <c r="B309" s="480">
        <f t="shared" si="32"/>
        <v>8</v>
      </c>
      <c r="C309" s="480">
        <f t="shared" si="33"/>
        <v>8</v>
      </c>
      <c r="D309" s="480">
        <f t="shared" si="34"/>
        <v>104</v>
      </c>
      <c r="E309" s="480">
        <v>0</v>
      </c>
      <c r="F309" s="481">
        <v>2.2930000000000001</v>
      </c>
      <c r="G309" s="480">
        <v>12</v>
      </c>
      <c r="H309" s="482">
        <v>0.26133800000000001</v>
      </c>
      <c r="I309" s="483">
        <v>8.8000000000000007</v>
      </c>
      <c r="J309" s="484">
        <v>0</v>
      </c>
      <c r="K309" s="469">
        <f t="shared" si="30"/>
        <v>8.7740780139130177</v>
      </c>
      <c r="L309" s="469">
        <f t="shared" si="31"/>
        <v>-2.592198608698304E-2</v>
      </c>
    </row>
    <row r="310" spans="1:12">
      <c r="A310" s="480" t="s">
        <v>107</v>
      </c>
      <c r="B310" s="480">
        <f t="shared" si="32"/>
        <v>8</v>
      </c>
      <c r="C310" s="480">
        <f t="shared" si="33"/>
        <v>9</v>
      </c>
      <c r="D310" s="480">
        <f t="shared" si="34"/>
        <v>105</v>
      </c>
      <c r="E310" s="480">
        <v>0</v>
      </c>
      <c r="F310" s="481">
        <v>2.2930000000000001</v>
      </c>
      <c r="G310" s="480">
        <v>12</v>
      </c>
      <c r="H310" s="482">
        <v>0.259191</v>
      </c>
      <c r="I310" s="483">
        <v>8.8000000000000007</v>
      </c>
      <c r="J310" s="484">
        <v>0</v>
      </c>
      <c r="K310" s="469">
        <f t="shared" si="30"/>
        <v>8.8467577963741029</v>
      </c>
      <c r="L310" s="469">
        <f t="shared" si="31"/>
        <v>4.6757796374102156E-2</v>
      </c>
    </row>
    <row r="311" spans="1:12">
      <c r="A311" s="480" t="s">
        <v>107</v>
      </c>
      <c r="B311" s="480">
        <f t="shared" si="32"/>
        <v>8</v>
      </c>
      <c r="C311" s="480">
        <f t="shared" si="33"/>
        <v>10</v>
      </c>
      <c r="D311" s="480">
        <f t="shared" si="34"/>
        <v>106</v>
      </c>
      <c r="E311" s="480">
        <v>0</v>
      </c>
      <c r="F311" s="481">
        <v>2.2930000000000001</v>
      </c>
      <c r="G311" s="480">
        <v>12</v>
      </c>
      <c r="H311" s="482">
        <v>0.257079</v>
      </c>
      <c r="I311" s="483">
        <v>8.9</v>
      </c>
      <c r="J311" s="484">
        <v>0</v>
      </c>
      <c r="K311" s="469">
        <f t="shared" si="30"/>
        <v>8.9194372157974797</v>
      </c>
      <c r="L311" s="469">
        <f t="shared" si="31"/>
        <v>1.9437215797479368E-2</v>
      </c>
    </row>
    <row r="312" spans="1:12">
      <c r="A312" s="480" t="s">
        <v>107</v>
      </c>
      <c r="B312" s="480">
        <f t="shared" si="32"/>
        <v>8</v>
      </c>
      <c r="C312" s="480">
        <f t="shared" si="33"/>
        <v>11</v>
      </c>
      <c r="D312" s="480">
        <f t="shared" si="34"/>
        <v>107</v>
      </c>
      <c r="E312" s="480">
        <v>0</v>
      </c>
      <c r="F312" s="481">
        <v>2.2930000000000001</v>
      </c>
      <c r="G312" s="480">
        <v>12</v>
      </c>
      <c r="H312" s="482">
        <v>0.255</v>
      </c>
      <c r="I312" s="483">
        <v>9</v>
      </c>
      <c r="J312" s="484">
        <v>0</v>
      </c>
      <c r="K312" s="469">
        <f t="shared" si="30"/>
        <v>8.9921568627450981</v>
      </c>
      <c r="L312" s="469">
        <f t="shared" si="31"/>
        <v>-7.8431372549019329E-3</v>
      </c>
    </row>
    <row r="313" spans="1:12">
      <c r="A313" s="480" t="s">
        <v>107</v>
      </c>
      <c r="B313" s="480">
        <f t="shared" si="32"/>
        <v>9</v>
      </c>
      <c r="C313" s="480">
        <f t="shared" si="33"/>
        <v>0</v>
      </c>
      <c r="D313" s="480">
        <f t="shared" si="34"/>
        <v>108</v>
      </c>
      <c r="E313" s="480">
        <v>0</v>
      </c>
      <c r="F313" s="481">
        <v>2.2930000000000001</v>
      </c>
      <c r="G313" s="480">
        <v>12</v>
      </c>
      <c r="H313" s="482">
        <v>0.25295400000000001</v>
      </c>
      <c r="I313" s="483">
        <v>9.1</v>
      </c>
      <c r="J313" s="484">
        <v>0</v>
      </c>
      <c r="K313" s="469">
        <f t="shared" si="30"/>
        <v>9.0648892684045315</v>
      </c>
      <c r="L313" s="469">
        <f t="shared" si="31"/>
        <v>-3.5110731595468181E-2</v>
      </c>
    </row>
    <row r="314" spans="1:12">
      <c r="A314" s="480" t="s">
        <v>107</v>
      </c>
      <c r="B314" s="480">
        <f t="shared" si="32"/>
        <v>9</v>
      </c>
      <c r="C314" s="480">
        <f t="shared" si="33"/>
        <v>1</v>
      </c>
      <c r="D314" s="480">
        <f t="shared" si="34"/>
        <v>109</v>
      </c>
      <c r="E314" s="480">
        <v>0</v>
      </c>
      <c r="F314" s="481">
        <v>2.2930000000000001</v>
      </c>
      <c r="G314" s="480">
        <v>12</v>
      </c>
      <c r="H314" s="482">
        <v>0.25093900000000002</v>
      </c>
      <c r="I314" s="483">
        <v>9.1</v>
      </c>
      <c r="J314" s="484">
        <v>0</v>
      </c>
      <c r="K314" s="469">
        <f t="shared" si="30"/>
        <v>9.1376788781337286</v>
      </c>
      <c r="L314" s="469">
        <f t="shared" si="31"/>
        <v>3.7678878133728944E-2</v>
      </c>
    </row>
    <row r="315" spans="1:12">
      <c r="A315" s="480" t="s">
        <v>107</v>
      </c>
      <c r="B315" s="480">
        <f t="shared" si="32"/>
        <v>9</v>
      </c>
      <c r="C315" s="480">
        <f t="shared" si="33"/>
        <v>2</v>
      </c>
      <c r="D315" s="480">
        <f t="shared" si="34"/>
        <v>110</v>
      </c>
      <c r="E315" s="480">
        <v>0</v>
      </c>
      <c r="F315" s="481">
        <v>2.2930000000000001</v>
      </c>
      <c r="G315" s="480">
        <v>12</v>
      </c>
      <c r="H315" s="482">
        <v>0.24895600000000001</v>
      </c>
      <c r="I315" s="483">
        <v>9.1999999999999993</v>
      </c>
      <c r="J315" s="484">
        <v>0</v>
      </c>
      <c r="K315" s="469">
        <f t="shared" si="30"/>
        <v>9.2104628930413401</v>
      </c>
      <c r="L315" s="469">
        <f t="shared" si="31"/>
        <v>1.0462893041340848E-2</v>
      </c>
    </row>
    <row r="316" spans="1:12">
      <c r="A316" s="480" t="s">
        <v>107</v>
      </c>
      <c r="B316" s="480">
        <f t="shared" si="32"/>
        <v>9</v>
      </c>
      <c r="C316" s="480">
        <f t="shared" si="33"/>
        <v>3</v>
      </c>
      <c r="D316" s="480">
        <f t="shared" si="34"/>
        <v>111</v>
      </c>
      <c r="E316" s="480">
        <v>0</v>
      </c>
      <c r="F316" s="481">
        <v>2.2930000000000001</v>
      </c>
      <c r="G316" s="480">
        <v>12</v>
      </c>
      <c r="H316" s="482">
        <v>0.247003</v>
      </c>
      <c r="I316" s="483">
        <v>9.3000000000000007</v>
      </c>
      <c r="J316" s="484">
        <v>0</v>
      </c>
      <c r="K316" s="469">
        <f t="shared" si="30"/>
        <v>9.2832880572300756</v>
      </c>
      <c r="L316" s="469">
        <f t="shared" si="31"/>
        <v>-1.6711942769925159E-2</v>
      </c>
    </row>
    <row r="317" spans="1:12">
      <c r="A317" s="480" t="s">
        <v>107</v>
      </c>
      <c r="B317" s="480">
        <f t="shared" si="32"/>
        <v>9</v>
      </c>
      <c r="C317" s="480">
        <f t="shared" si="33"/>
        <v>4</v>
      </c>
      <c r="D317" s="480">
        <f t="shared" si="34"/>
        <v>112</v>
      </c>
      <c r="E317" s="480">
        <v>0</v>
      </c>
      <c r="F317" s="481">
        <v>2.2930000000000001</v>
      </c>
      <c r="G317" s="480">
        <v>12</v>
      </c>
      <c r="H317" s="482">
        <v>0.24507899999999999</v>
      </c>
      <c r="I317" s="483">
        <v>9.4</v>
      </c>
      <c r="J317" s="484">
        <v>0</v>
      </c>
      <c r="K317" s="469">
        <f t="shared" si="30"/>
        <v>9.3561667870360186</v>
      </c>
      <c r="L317" s="469">
        <f t="shared" si="31"/>
        <v>-4.3833212963981794E-2</v>
      </c>
    </row>
    <row r="318" spans="1:12">
      <c r="A318" s="480" t="s">
        <v>107</v>
      </c>
      <c r="B318" s="480">
        <f t="shared" si="32"/>
        <v>9</v>
      </c>
      <c r="C318" s="480">
        <f t="shared" si="33"/>
        <v>5</v>
      </c>
      <c r="D318" s="480">
        <f t="shared" si="34"/>
        <v>113</v>
      </c>
      <c r="E318" s="480">
        <v>0</v>
      </c>
      <c r="F318" s="481">
        <v>2.2930000000000001</v>
      </c>
      <c r="G318" s="480">
        <v>12</v>
      </c>
      <c r="H318" s="482">
        <v>0.24318500000000001</v>
      </c>
      <c r="I318" s="483">
        <v>9.4</v>
      </c>
      <c r="J318" s="484">
        <v>0</v>
      </c>
      <c r="K318" s="469">
        <f t="shared" si="30"/>
        <v>9.4290355079466259</v>
      </c>
      <c r="L318" s="469">
        <f t="shared" si="31"/>
        <v>2.9035507946625572E-2</v>
      </c>
    </row>
    <row r="319" spans="1:12">
      <c r="A319" s="480" t="s">
        <v>107</v>
      </c>
      <c r="B319" s="480">
        <f t="shared" si="32"/>
        <v>9</v>
      </c>
      <c r="C319" s="480">
        <f t="shared" si="33"/>
        <v>6</v>
      </c>
      <c r="D319" s="480">
        <f t="shared" si="34"/>
        <v>114</v>
      </c>
      <c r="E319" s="480">
        <v>0</v>
      </c>
      <c r="F319" s="481">
        <v>2.2930000000000001</v>
      </c>
      <c r="G319" s="480">
        <v>12</v>
      </c>
      <c r="H319" s="482">
        <v>0.24131900000000001</v>
      </c>
      <c r="I319" s="483">
        <v>9.5</v>
      </c>
      <c r="J319" s="484">
        <v>0</v>
      </c>
      <c r="K319" s="469">
        <f t="shared" si="30"/>
        <v>9.5019455575400205</v>
      </c>
      <c r="L319" s="469">
        <f t="shared" si="31"/>
        <v>1.9455575400204594E-3</v>
      </c>
    </row>
    <row r="320" spans="1:12">
      <c r="A320" s="480" t="s">
        <v>107</v>
      </c>
      <c r="B320" s="480">
        <f t="shared" si="32"/>
        <v>9</v>
      </c>
      <c r="C320" s="480">
        <f t="shared" si="33"/>
        <v>7</v>
      </c>
      <c r="D320" s="480">
        <f t="shared" si="34"/>
        <v>115</v>
      </c>
      <c r="E320" s="480">
        <v>0</v>
      </c>
      <c r="F320" s="481">
        <v>2.2930000000000001</v>
      </c>
      <c r="G320" s="480">
        <v>12</v>
      </c>
      <c r="H320" s="482">
        <v>0.239481</v>
      </c>
      <c r="I320" s="483">
        <v>9.6</v>
      </c>
      <c r="J320" s="484">
        <v>0</v>
      </c>
      <c r="K320" s="469">
        <f t="shared" si="30"/>
        <v>9.5748723280761325</v>
      </c>
      <c r="L320" s="469">
        <f t="shared" si="31"/>
        <v>-2.5127671923867112E-2</v>
      </c>
    </row>
    <row r="321" spans="1:12">
      <c r="A321" s="480" t="s">
        <v>107</v>
      </c>
      <c r="B321" s="480">
        <f t="shared" si="32"/>
        <v>9</v>
      </c>
      <c r="C321" s="480">
        <f t="shared" si="33"/>
        <v>8</v>
      </c>
      <c r="D321" s="480">
        <f t="shared" si="34"/>
        <v>116</v>
      </c>
      <c r="E321" s="480">
        <v>0</v>
      </c>
      <c r="F321" s="481">
        <v>2.2930000000000001</v>
      </c>
      <c r="G321" s="480">
        <v>12</v>
      </c>
      <c r="H321" s="482">
        <v>0.23767099999999999</v>
      </c>
      <c r="I321" s="483">
        <v>9.6</v>
      </c>
      <c r="J321" s="484">
        <v>0</v>
      </c>
      <c r="K321" s="469">
        <f t="shared" si="30"/>
        <v>9.6477904329935082</v>
      </c>
      <c r="L321" s="469">
        <f t="shared" si="31"/>
        <v>4.7790432993508603E-2</v>
      </c>
    </row>
    <row r="322" spans="1:12">
      <c r="A322" s="480" t="s">
        <v>107</v>
      </c>
      <c r="B322" s="480">
        <f t="shared" si="32"/>
        <v>9</v>
      </c>
      <c r="C322" s="480">
        <f t="shared" si="33"/>
        <v>9</v>
      </c>
      <c r="D322" s="480">
        <f t="shared" si="34"/>
        <v>117</v>
      </c>
      <c r="E322" s="480">
        <v>0</v>
      </c>
      <c r="F322" s="481">
        <v>2.2930000000000001</v>
      </c>
      <c r="G322" s="480">
        <v>12</v>
      </c>
      <c r="H322" s="482">
        <v>0.23588700000000001</v>
      </c>
      <c r="I322" s="483">
        <v>9.6999999999999993</v>
      </c>
      <c r="J322" s="484">
        <v>0</v>
      </c>
      <c r="K322" s="469">
        <f t="shared" si="30"/>
        <v>9.720756124754649</v>
      </c>
      <c r="L322" s="469">
        <f t="shared" si="31"/>
        <v>2.0756124754649719E-2</v>
      </c>
    </row>
    <row r="323" spans="1:12">
      <c r="A323" s="480" t="s">
        <v>107</v>
      </c>
      <c r="B323" s="480">
        <f t="shared" si="32"/>
        <v>9</v>
      </c>
      <c r="C323" s="480">
        <f t="shared" si="33"/>
        <v>10</v>
      </c>
      <c r="D323" s="480">
        <f t="shared" si="34"/>
        <v>118</v>
      </c>
      <c r="E323" s="480">
        <v>0</v>
      </c>
      <c r="F323" s="481">
        <v>2.2930000000000001</v>
      </c>
      <c r="G323" s="480">
        <v>12</v>
      </c>
      <c r="H323" s="482">
        <v>0.234129</v>
      </c>
      <c r="I323" s="483">
        <v>9.8000000000000007</v>
      </c>
      <c r="J323" s="484">
        <v>0</v>
      </c>
      <c r="K323" s="469">
        <f t="shared" si="30"/>
        <v>9.7937461826599872</v>
      </c>
      <c r="L323" s="469">
        <f t="shared" si="31"/>
        <v>-6.2538173400135122E-3</v>
      </c>
    </row>
    <row r="324" spans="1:12">
      <c r="A324" s="480" t="s">
        <v>107</v>
      </c>
      <c r="B324" s="480">
        <f t="shared" si="32"/>
        <v>9</v>
      </c>
      <c r="C324" s="480">
        <f t="shared" si="33"/>
        <v>11</v>
      </c>
      <c r="D324" s="480">
        <f t="shared" si="34"/>
        <v>119</v>
      </c>
      <c r="E324" s="480">
        <v>0</v>
      </c>
      <c r="F324" s="481">
        <v>2.2930000000000001</v>
      </c>
      <c r="G324" s="480">
        <v>12</v>
      </c>
      <c r="H324" s="482">
        <v>0.23239599999999999</v>
      </c>
      <c r="I324" s="483">
        <v>9.9</v>
      </c>
      <c r="J324" s="484">
        <v>0</v>
      </c>
      <c r="K324" s="469">
        <f t="shared" si="30"/>
        <v>9.8667791184013502</v>
      </c>
      <c r="L324" s="469">
        <f t="shared" si="31"/>
        <v>-3.3220881598650109E-2</v>
      </c>
    </row>
    <row r="325" spans="1:12">
      <c r="A325" s="480" t="s">
        <v>107</v>
      </c>
      <c r="B325" s="480">
        <f t="shared" si="32"/>
        <v>10</v>
      </c>
      <c r="C325" s="480">
        <f t="shared" si="33"/>
        <v>0</v>
      </c>
      <c r="D325" s="480">
        <f t="shared" si="34"/>
        <v>120</v>
      </c>
      <c r="E325" s="480">
        <v>0</v>
      </c>
      <c r="F325" s="481">
        <v>2.2930000000000001</v>
      </c>
      <c r="G325" s="480">
        <v>12</v>
      </c>
      <c r="H325" s="482">
        <v>0.23068900000000001</v>
      </c>
      <c r="I325" s="483">
        <v>9.9</v>
      </c>
      <c r="J325" s="484">
        <v>0</v>
      </c>
      <c r="K325" s="469">
        <f t="shared" si="30"/>
        <v>9.9397890666655115</v>
      </c>
      <c r="L325" s="469">
        <f t="shared" si="31"/>
        <v>3.9789066665511186E-2</v>
      </c>
    </row>
    <row r="326" spans="1:12">
      <c r="A326" s="480" t="s">
        <v>107</v>
      </c>
      <c r="B326" s="480">
        <f t="shared" si="32"/>
        <v>10</v>
      </c>
      <c r="C326" s="480">
        <f t="shared" si="33"/>
        <v>1</v>
      </c>
      <c r="D326" s="480">
        <f t="shared" si="34"/>
        <v>121</v>
      </c>
      <c r="E326" s="480">
        <v>0</v>
      </c>
      <c r="F326" s="481">
        <v>2.2930000000000001</v>
      </c>
      <c r="G326" s="480">
        <v>12</v>
      </c>
      <c r="H326" s="482">
        <v>0.22900599999999999</v>
      </c>
      <c r="I326" s="483">
        <v>10</v>
      </c>
      <c r="J326" s="484">
        <v>0</v>
      </c>
      <c r="K326" s="469">
        <f t="shared" si="30"/>
        <v>10.012838091578388</v>
      </c>
      <c r="L326" s="469">
        <f t="shared" si="31"/>
        <v>1.2838091578387889E-2</v>
      </c>
    </row>
    <row r="327" spans="1:12">
      <c r="A327" s="480" t="s">
        <v>107</v>
      </c>
      <c r="B327" s="480">
        <f t="shared" si="32"/>
        <v>10</v>
      </c>
      <c r="C327" s="480">
        <f t="shared" si="33"/>
        <v>2</v>
      </c>
      <c r="D327" s="480">
        <f t="shared" si="34"/>
        <v>122</v>
      </c>
      <c r="E327" s="480">
        <v>0</v>
      </c>
      <c r="F327" s="481">
        <v>2.2930000000000001</v>
      </c>
      <c r="G327" s="480">
        <v>12</v>
      </c>
      <c r="H327" s="482">
        <v>0.22734699999999999</v>
      </c>
      <c r="I327" s="483">
        <v>10.1</v>
      </c>
      <c r="J327" s="484">
        <v>0</v>
      </c>
      <c r="K327" s="469">
        <f t="shared" si="30"/>
        <v>10.085903926596789</v>
      </c>
      <c r="L327" s="469">
        <f t="shared" si="31"/>
        <v>-1.4096073403210951E-2</v>
      </c>
    </row>
    <row r="328" spans="1:12">
      <c r="A328" s="480" t="s">
        <v>107</v>
      </c>
      <c r="B328" s="480">
        <f t="shared" si="32"/>
        <v>10</v>
      </c>
      <c r="C328" s="480">
        <f t="shared" si="33"/>
        <v>3</v>
      </c>
      <c r="D328" s="480">
        <f t="shared" si="34"/>
        <v>123</v>
      </c>
      <c r="E328" s="480">
        <v>0</v>
      </c>
      <c r="F328" s="481">
        <v>2.2930000000000001</v>
      </c>
      <c r="G328" s="480">
        <v>12</v>
      </c>
      <c r="H328" s="482">
        <v>0.22571099999999999</v>
      </c>
      <c r="I328" s="483">
        <v>10.199999999999999</v>
      </c>
      <c r="J328" s="484">
        <v>0</v>
      </c>
      <c r="K328" s="469">
        <f t="shared" si="30"/>
        <v>10.159008643796714</v>
      </c>
      <c r="L328" s="469">
        <f t="shared" si="31"/>
        <v>-4.0991356203285534E-2</v>
      </c>
    </row>
    <row r="329" spans="1:12">
      <c r="A329" s="480" t="s">
        <v>107</v>
      </c>
      <c r="B329" s="480">
        <f t="shared" si="32"/>
        <v>10</v>
      </c>
      <c r="C329" s="480">
        <f t="shared" si="33"/>
        <v>4</v>
      </c>
      <c r="D329" s="480">
        <f t="shared" si="34"/>
        <v>124</v>
      </c>
      <c r="E329" s="480">
        <v>0</v>
      </c>
      <c r="F329" s="481">
        <v>2.2930000000000001</v>
      </c>
      <c r="G329" s="480">
        <v>12</v>
      </c>
      <c r="H329" s="482">
        <v>0.22409899999999999</v>
      </c>
      <c r="I329" s="483">
        <v>10.199999999999999</v>
      </c>
      <c r="J329" s="484">
        <v>0</v>
      </c>
      <c r="K329" s="469">
        <f t="shared" si="30"/>
        <v>10.232084926751124</v>
      </c>
      <c r="L329" s="469">
        <f t="shared" si="31"/>
        <v>3.2084926751124954E-2</v>
      </c>
    </row>
    <row r="330" spans="1:12">
      <c r="A330" s="480" t="s">
        <v>107</v>
      </c>
      <c r="B330" s="480">
        <f t="shared" si="32"/>
        <v>10</v>
      </c>
      <c r="C330" s="480">
        <f t="shared" si="33"/>
        <v>5</v>
      </c>
      <c r="D330" s="480">
        <f t="shared" si="34"/>
        <v>125</v>
      </c>
      <c r="E330" s="480">
        <v>0</v>
      </c>
      <c r="F330" s="481">
        <v>2.2930000000000001</v>
      </c>
      <c r="G330" s="480">
        <v>12</v>
      </c>
      <c r="H330" s="482">
        <v>0.22250900000000001</v>
      </c>
      <c r="I330" s="483">
        <v>10.3</v>
      </c>
      <c r="J330" s="484">
        <v>0</v>
      </c>
      <c r="K330" s="469">
        <f t="shared" si="30"/>
        <v>10.305201137931499</v>
      </c>
      <c r="L330" s="469">
        <f t="shared" si="31"/>
        <v>5.2011379314986783E-3</v>
      </c>
    </row>
    <row r="331" spans="1:12">
      <c r="A331" s="480" t="s">
        <v>107</v>
      </c>
      <c r="B331" s="480">
        <f t="shared" si="32"/>
        <v>10</v>
      </c>
      <c r="C331" s="480">
        <f t="shared" si="33"/>
        <v>6</v>
      </c>
      <c r="D331" s="480">
        <f t="shared" si="34"/>
        <v>126</v>
      </c>
      <c r="E331" s="480">
        <v>0</v>
      </c>
      <c r="F331" s="481">
        <v>2.2930000000000001</v>
      </c>
      <c r="G331" s="480">
        <v>12</v>
      </c>
      <c r="H331" s="482">
        <v>0.22094</v>
      </c>
      <c r="I331" s="483">
        <v>10.4</v>
      </c>
      <c r="J331" s="484">
        <v>0</v>
      </c>
      <c r="K331" s="469">
        <f t="shared" ref="K331:K394" si="35">F331/H331</f>
        <v>10.378383271476419</v>
      </c>
      <c r="L331" s="469">
        <f t="shared" ref="L331:L394" si="36">K331-I331</f>
        <v>-2.1616728523580875E-2</v>
      </c>
    </row>
    <row r="332" spans="1:12">
      <c r="A332" s="480" t="s">
        <v>107</v>
      </c>
      <c r="B332" s="480">
        <f t="shared" si="32"/>
        <v>10</v>
      </c>
      <c r="C332" s="480">
        <f t="shared" si="33"/>
        <v>7</v>
      </c>
      <c r="D332" s="480">
        <f t="shared" si="34"/>
        <v>127</v>
      </c>
      <c r="E332" s="480">
        <v>0</v>
      </c>
      <c r="F332" s="481">
        <v>2.2930000000000001</v>
      </c>
      <c r="G332" s="480">
        <v>12</v>
      </c>
      <c r="H332" s="482">
        <v>0.21939400000000001</v>
      </c>
      <c r="I332" s="483">
        <v>10.5</v>
      </c>
      <c r="J332" s="484">
        <v>0</v>
      </c>
      <c r="K332" s="469">
        <f t="shared" si="35"/>
        <v>10.451516449857335</v>
      </c>
      <c r="L332" s="469">
        <f t="shared" si="36"/>
        <v>-4.8483550142664811E-2</v>
      </c>
    </row>
    <row r="333" spans="1:12">
      <c r="A333" s="480" t="s">
        <v>107</v>
      </c>
      <c r="B333" s="480">
        <f t="shared" si="32"/>
        <v>10</v>
      </c>
      <c r="C333" s="480">
        <f t="shared" si="33"/>
        <v>8</v>
      </c>
      <c r="D333" s="480">
        <f t="shared" si="34"/>
        <v>128</v>
      </c>
      <c r="E333" s="480">
        <v>0</v>
      </c>
      <c r="F333" s="481">
        <v>2.2930000000000001</v>
      </c>
      <c r="G333" s="480">
        <v>12</v>
      </c>
      <c r="H333" s="482">
        <v>0.21786900000000001</v>
      </c>
      <c r="I333" s="483">
        <v>10.5</v>
      </c>
      <c r="J333" s="484">
        <v>0</v>
      </c>
      <c r="K333" s="469">
        <f t="shared" si="35"/>
        <v>10.524673083366611</v>
      </c>
      <c r="L333" s="469">
        <f t="shared" si="36"/>
        <v>2.4673083366611337E-2</v>
      </c>
    </row>
    <row r="334" spans="1:12">
      <c r="A334" s="480" t="s">
        <v>107</v>
      </c>
      <c r="B334" s="480">
        <f t="shared" si="32"/>
        <v>10</v>
      </c>
      <c r="C334" s="480">
        <f t="shared" si="33"/>
        <v>9</v>
      </c>
      <c r="D334" s="480">
        <f t="shared" si="34"/>
        <v>129</v>
      </c>
      <c r="E334" s="480">
        <v>0</v>
      </c>
      <c r="F334" s="481">
        <v>2.2930000000000001</v>
      </c>
      <c r="G334" s="480">
        <v>12</v>
      </c>
      <c r="H334" s="482">
        <v>0.216364</v>
      </c>
      <c r="I334" s="483">
        <v>10.6</v>
      </c>
      <c r="J334" s="484">
        <v>0</v>
      </c>
      <c r="K334" s="469">
        <f t="shared" si="35"/>
        <v>10.597881348098575</v>
      </c>
      <c r="L334" s="469">
        <f t="shared" si="36"/>
        <v>-2.1186519014246841E-3</v>
      </c>
    </row>
    <row r="335" spans="1:12">
      <c r="A335" s="480" t="s">
        <v>107</v>
      </c>
      <c r="B335" s="480">
        <f t="shared" si="32"/>
        <v>10</v>
      </c>
      <c r="C335" s="480">
        <f t="shared" si="33"/>
        <v>10</v>
      </c>
      <c r="D335" s="480">
        <f t="shared" si="34"/>
        <v>130</v>
      </c>
      <c r="E335" s="480">
        <v>0</v>
      </c>
      <c r="F335" s="481">
        <v>2.2930000000000001</v>
      </c>
      <c r="G335" s="480">
        <v>12</v>
      </c>
      <c r="H335" s="482">
        <v>0.21487999999999999</v>
      </c>
      <c r="I335" s="483">
        <v>10.7</v>
      </c>
      <c r="J335" s="484">
        <v>0</v>
      </c>
      <c r="K335" s="469">
        <f t="shared" si="35"/>
        <v>10.6710722263589</v>
      </c>
      <c r="L335" s="469">
        <f t="shared" si="36"/>
        <v>-2.8927773641099108E-2</v>
      </c>
    </row>
    <row r="336" spans="1:12">
      <c r="A336" s="480" t="s">
        <v>107</v>
      </c>
      <c r="B336" s="480">
        <f t="shared" si="32"/>
        <v>10</v>
      </c>
      <c r="C336" s="480">
        <f t="shared" si="33"/>
        <v>11</v>
      </c>
      <c r="D336" s="480">
        <f t="shared" si="34"/>
        <v>131</v>
      </c>
      <c r="E336" s="480">
        <v>0</v>
      </c>
      <c r="F336" s="481">
        <v>2.2930000000000001</v>
      </c>
      <c r="G336" s="480">
        <v>12</v>
      </c>
      <c r="H336" s="482">
        <v>0.21341599999999999</v>
      </c>
      <c r="I336" s="483">
        <v>10.7</v>
      </c>
      <c r="J336" s="484">
        <v>0</v>
      </c>
      <c r="K336" s="469">
        <f t="shared" si="35"/>
        <v>10.744274093788658</v>
      </c>
      <c r="L336" s="469">
        <f t="shared" si="36"/>
        <v>4.427409378865832E-2</v>
      </c>
    </row>
    <row r="337" spans="1:18">
      <c r="A337" s="480" t="s">
        <v>107</v>
      </c>
      <c r="B337" s="480">
        <f t="shared" si="32"/>
        <v>11</v>
      </c>
      <c r="C337" s="480">
        <f t="shared" si="33"/>
        <v>0</v>
      </c>
      <c r="D337" s="480">
        <f t="shared" si="34"/>
        <v>132</v>
      </c>
      <c r="E337" s="480">
        <v>0</v>
      </c>
      <c r="F337" s="481">
        <v>2.2930000000000001</v>
      </c>
      <c r="G337" s="480">
        <v>12</v>
      </c>
      <c r="H337" s="482">
        <v>0.21197099999999999</v>
      </c>
      <c r="I337" s="483">
        <v>10.8</v>
      </c>
      <c r="J337" s="484">
        <v>0</v>
      </c>
      <c r="K337" s="469">
        <f t="shared" si="35"/>
        <v>10.81751749060013</v>
      </c>
      <c r="L337" s="469">
        <f t="shared" si="36"/>
        <v>1.7517490600129193E-2</v>
      </c>
    </row>
    <row r="338" spans="1:18">
      <c r="A338" s="480" t="s">
        <v>107</v>
      </c>
      <c r="B338" s="480">
        <f t="shared" si="32"/>
        <v>11</v>
      </c>
      <c r="C338" s="480">
        <f t="shared" si="33"/>
        <v>1</v>
      </c>
      <c r="D338" s="480">
        <f t="shared" si="34"/>
        <v>133</v>
      </c>
      <c r="E338" s="480">
        <v>0</v>
      </c>
      <c r="F338" s="481">
        <v>2.2930000000000001</v>
      </c>
      <c r="G338" s="480">
        <v>12</v>
      </c>
      <c r="H338" s="482">
        <v>0.21054600000000001</v>
      </c>
      <c r="I338" s="483">
        <v>10.9</v>
      </c>
      <c r="J338" s="484">
        <v>0</v>
      </c>
      <c r="K338" s="469">
        <f t="shared" si="35"/>
        <v>10.890731716584499</v>
      </c>
      <c r="L338" s="469">
        <f t="shared" si="36"/>
        <v>-9.2682834155013438E-3</v>
      </c>
    </row>
    <row r="339" spans="1:18">
      <c r="A339" s="480" t="s">
        <v>107</v>
      </c>
      <c r="B339" s="480">
        <f t="shared" si="32"/>
        <v>11</v>
      </c>
      <c r="C339" s="480">
        <f t="shared" si="33"/>
        <v>2</v>
      </c>
      <c r="D339" s="480">
        <f t="shared" si="34"/>
        <v>134</v>
      </c>
      <c r="E339" s="480">
        <v>0</v>
      </c>
      <c r="F339" s="481">
        <v>2.2930000000000001</v>
      </c>
      <c r="G339" s="480">
        <v>12</v>
      </c>
      <c r="H339" s="482">
        <v>0.20913899999999999</v>
      </c>
      <c r="I339" s="483">
        <v>11</v>
      </c>
      <c r="J339" s="484">
        <v>0</v>
      </c>
      <c r="K339" s="469">
        <f t="shared" si="35"/>
        <v>10.964000019126036</v>
      </c>
      <c r="L339" s="469">
        <f t="shared" si="36"/>
        <v>-3.5999980873963722E-2</v>
      </c>
    </row>
    <row r="340" spans="1:18">
      <c r="A340" s="480" t="s">
        <v>107</v>
      </c>
      <c r="B340" s="480">
        <f t="shared" si="32"/>
        <v>11</v>
      </c>
      <c r="C340" s="480">
        <f t="shared" si="33"/>
        <v>3</v>
      </c>
      <c r="D340" s="480">
        <f t="shared" si="34"/>
        <v>135</v>
      </c>
      <c r="E340" s="480">
        <v>0</v>
      </c>
      <c r="F340" s="481">
        <v>2.2930000000000001</v>
      </c>
      <c r="G340" s="480">
        <v>12</v>
      </c>
      <c r="H340" s="482">
        <v>0.20774999999999999</v>
      </c>
      <c r="I340" s="483">
        <v>11</v>
      </c>
      <c r="J340" s="484">
        <v>0</v>
      </c>
      <c r="K340" s="469">
        <f t="shared" si="35"/>
        <v>11.037304452466909</v>
      </c>
      <c r="L340" s="469">
        <f t="shared" si="36"/>
        <v>3.7304452466909055E-2</v>
      </c>
    </row>
    <row r="341" spans="1:18">
      <c r="A341" s="480" t="s">
        <v>107</v>
      </c>
      <c r="B341" s="480">
        <f t="shared" si="32"/>
        <v>11</v>
      </c>
      <c r="C341" s="480">
        <f t="shared" si="33"/>
        <v>4</v>
      </c>
      <c r="D341" s="480">
        <f t="shared" si="34"/>
        <v>136</v>
      </c>
      <c r="E341" s="480">
        <v>0</v>
      </c>
      <c r="F341" s="481">
        <v>2.2930000000000001</v>
      </c>
      <c r="G341" s="480">
        <v>12</v>
      </c>
      <c r="H341" s="482">
        <v>0.20638000000000001</v>
      </c>
      <c r="I341" s="483">
        <v>11.1</v>
      </c>
      <c r="J341" s="484">
        <v>0</v>
      </c>
      <c r="K341" s="469">
        <f t="shared" si="35"/>
        <v>11.11057272991569</v>
      </c>
      <c r="L341" s="469">
        <f t="shared" si="36"/>
        <v>1.057272991569036E-2</v>
      </c>
    </row>
    <row r="342" spans="1:18">
      <c r="A342" s="480" t="s">
        <v>107</v>
      </c>
      <c r="B342" s="480">
        <f t="shared" si="32"/>
        <v>11</v>
      </c>
      <c r="C342" s="480">
        <f t="shared" si="33"/>
        <v>5</v>
      </c>
      <c r="D342" s="480">
        <f t="shared" si="34"/>
        <v>137</v>
      </c>
      <c r="E342" s="480">
        <v>0</v>
      </c>
      <c r="F342" s="481">
        <v>2.2930000000000001</v>
      </c>
      <c r="G342" s="480">
        <v>12</v>
      </c>
      <c r="H342" s="482">
        <v>0.212501</v>
      </c>
      <c r="I342" s="483">
        <v>10.8</v>
      </c>
      <c r="J342" s="484">
        <v>0</v>
      </c>
      <c r="K342" s="469">
        <f t="shared" si="35"/>
        <v>10.790537456294324</v>
      </c>
      <c r="L342" s="469">
        <f t="shared" si="36"/>
        <v>-9.4625437056770068E-3</v>
      </c>
    </row>
    <row r="343" spans="1:18">
      <c r="A343" s="480" t="s">
        <v>107</v>
      </c>
      <c r="B343" s="480">
        <f t="shared" si="32"/>
        <v>11</v>
      </c>
      <c r="C343" s="480">
        <f t="shared" si="33"/>
        <v>6</v>
      </c>
      <c r="D343" s="480">
        <f t="shared" si="34"/>
        <v>138</v>
      </c>
      <c r="E343" s="480">
        <v>0</v>
      </c>
      <c r="F343" s="481">
        <v>2.2930000000000001</v>
      </c>
      <c r="G343" s="480">
        <v>12</v>
      </c>
      <c r="H343" s="482">
        <v>0.20369200000000001</v>
      </c>
      <c r="I343" s="483">
        <v>11.3</v>
      </c>
      <c r="J343" s="484">
        <v>0</v>
      </c>
      <c r="K343" s="469">
        <f t="shared" si="35"/>
        <v>11.257192231408204</v>
      </c>
      <c r="L343" s="469">
        <f t="shared" si="36"/>
        <v>-4.2807768591796247E-2</v>
      </c>
    </row>
    <row r="344" spans="1:18">
      <c r="A344" s="480" t="s">
        <v>107</v>
      </c>
      <c r="B344" s="480">
        <f t="shared" si="32"/>
        <v>11</v>
      </c>
      <c r="C344" s="480">
        <f t="shared" si="33"/>
        <v>7</v>
      </c>
      <c r="D344" s="480">
        <f t="shared" si="34"/>
        <v>139</v>
      </c>
      <c r="E344" s="480">
        <v>0</v>
      </c>
      <c r="F344" s="481">
        <v>2.2930000000000001</v>
      </c>
      <c r="G344" s="480">
        <v>12</v>
      </c>
      <c r="H344" s="482">
        <v>0.202374</v>
      </c>
      <c r="I344" s="483">
        <v>11.3</v>
      </c>
      <c r="J344" s="484">
        <v>0</v>
      </c>
      <c r="K344" s="469">
        <f t="shared" si="35"/>
        <v>11.330506883295286</v>
      </c>
      <c r="L344" s="469">
        <f t="shared" si="36"/>
        <v>3.0506883295284837E-2</v>
      </c>
    </row>
    <row r="345" spans="1:18">
      <c r="A345" s="480" t="s">
        <v>107</v>
      </c>
      <c r="B345" s="480">
        <f t="shared" si="32"/>
        <v>11</v>
      </c>
      <c r="C345" s="480">
        <f t="shared" si="33"/>
        <v>8</v>
      </c>
      <c r="D345" s="480">
        <f t="shared" si="34"/>
        <v>140</v>
      </c>
      <c r="E345" s="480">
        <v>0</v>
      </c>
      <c r="F345" s="481">
        <v>2.2930000000000001</v>
      </c>
      <c r="G345" s="480">
        <v>12</v>
      </c>
      <c r="H345" s="482">
        <v>0.201073</v>
      </c>
      <c r="I345" s="483">
        <v>11.4</v>
      </c>
      <c r="J345" s="484">
        <v>0</v>
      </c>
      <c r="K345" s="469">
        <f t="shared" si="35"/>
        <v>11.403818513674139</v>
      </c>
      <c r="L345" s="469">
        <f t="shared" si="36"/>
        <v>3.8185136741386572E-3</v>
      </c>
    </row>
    <row r="346" spans="1:18">
      <c r="A346" s="480" t="s">
        <v>107</v>
      </c>
      <c r="B346" s="480">
        <f t="shared" si="32"/>
        <v>11</v>
      </c>
      <c r="C346" s="480">
        <f t="shared" si="33"/>
        <v>9</v>
      </c>
      <c r="D346" s="480">
        <f t="shared" si="34"/>
        <v>141</v>
      </c>
      <c r="E346" s="480">
        <v>0</v>
      </c>
      <c r="F346" s="481">
        <v>2.2930000000000001</v>
      </c>
      <c r="G346" s="480">
        <v>12</v>
      </c>
      <c r="H346" s="482">
        <v>0.19978799999999999</v>
      </c>
      <c r="I346" s="483">
        <v>11.5</v>
      </c>
      <c r="J346" s="484">
        <v>0</v>
      </c>
      <c r="K346" s="469">
        <f t="shared" si="35"/>
        <v>11.47716579574349</v>
      </c>
      <c r="L346" s="469">
        <f t="shared" si="36"/>
        <v>-2.2834204256509949E-2</v>
      </c>
    </row>
    <row r="347" spans="1:18">
      <c r="A347" s="480" t="s">
        <v>107</v>
      </c>
      <c r="B347" s="480">
        <f t="shared" si="32"/>
        <v>11</v>
      </c>
      <c r="C347" s="480">
        <f t="shared" si="33"/>
        <v>10</v>
      </c>
      <c r="D347" s="480">
        <f t="shared" si="34"/>
        <v>142</v>
      </c>
      <c r="E347" s="480">
        <v>0</v>
      </c>
      <c r="F347" s="481">
        <v>2.2930000000000001</v>
      </c>
      <c r="G347" s="480">
        <v>12</v>
      </c>
      <c r="H347" s="482">
        <v>0.198519</v>
      </c>
      <c r="I347" s="483">
        <v>11.6</v>
      </c>
      <c r="J347" s="484">
        <v>0</v>
      </c>
      <c r="K347" s="469">
        <f t="shared" si="35"/>
        <v>11.550531687143296</v>
      </c>
      <c r="L347" s="469">
        <f t="shared" si="36"/>
        <v>-4.9468312856703278E-2</v>
      </c>
    </row>
    <row r="348" spans="1:18">
      <c r="A348" s="480" t="s">
        <v>107</v>
      </c>
      <c r="B348" s="480">
        <f t="shared" si="32"/>
        <v>11</v>
      </c>
      <c r="C348" s="480">
        <f t="shared" si="33"/>
        <v>11</v>
      </c>
      <c r="D348" s="480">
        <f t="shared" si="34"/>
        <v>143</v>
      </c>
      <c r="E348" s="480">
        <v>0</v>
      </c>
      <c r="F348" s="481">
        <v>2.2930000000000001</v>
      </c>
      <c r="G348" s="480">
        <v>12</v>
      </c>
      <c r="H348" s="482">
        <v>0.197266</v>
      </c>
      <c r="I348" s="483">
        <v>11.6</v>
      </c>
      <c r="J348" s="484">
        <v>0</v>
      </c>
      <c r="K348" s="469">
        <f t="shared" si="35"/>
        <v>11.623898695162877</v>
      </c>
      <c r="L348" s="469">
        <f t="shared" si="36"/>
        <v>2.3898695162877459E-2</v>
      </c>
    </row>
    <row r="349" spans="1:18">
      <c r="A349" s="480" t="s">
        <v>107</v>
      </c>
      <c r="B349" s="480">
        <f t="shared" si="32"/>
        <v>12</v>
      </c>
      <c r="C349" s="480">
        <f t="shared" si="33"/>
        <v>0</v>
      </c>
      <c r="D349" s="480">
        <f t="shared" si="34"/>
        <v>144</v>
      </c>
      <c r="E349" s="480">
        <v>0</v>
      </c>
      <c r="F349" s="481">
        <v>2.2930000000000001</v>
      </c>
      <c r="G349" s="480">
        <v>12</v>
      </c>
      <c r="H349" s="482">
        <v>0.19602900000000001</v>
      </c>
      <c r="I349" s="483">
        <v>11.7</v>
      </c>
      <c r="J349" s="484">
        <v>0</v>
      </c>
      <c r="K349" s="469">
        <f t="shared" si="35"/>
        <v>11.697248876441751</v>
      </c>
      <c r="L349" s="469">
        <f t="shared" si="36"/>
        <v>-2.7511235582480253E-3</v>
      </c>
    </row>
    <row r="350" spans="1:18">
      <c r="A350" s="480" t="s">
        <v>107</v>
      </c>
      <c r="B350" s="480">
        <f>INT(D350/12)</f>
        <v>2</v>
      </c>
      <c r="C350" s="480">
        <f>D350-B350*12</f>
        <v>0</v>
      </c>
      <c r="D350" s="480">
        <v>24</v>
      </c>
      <c r="E350" s="480">
        <v>0</v>
      </c>
      <c r="F350" s="481">
        <v>2.2930000000000001</v>
      </c>
      <c r="G350" s="480">
        <v>15</v>
      </c>
      <c r="H350" s="482">
        <v>0.46185900000000002</v>
      </c>
      <c r="I350" s="483">
        <v>5</v>
      </c>
      <c r="J350" s="484">
        <f t="shared" ref="J350:J396" si="37">$J$398-($H$398-H350)*($J$400-$J$398)/($H$400-$H$398)</f>
        <v>0.38842274411617483</v>
      </c>
      <c r="K350" s="469">
        <f t="shared" si="35"/>
        <v>4.9647186695506642</v>
      </c>
      <c r="L350" s="469">
        <f t="shared" si="36"/>
        <v>-3.528133044933579E-2</v>
      </c>
      <c r="N350" s="217"/>
      <c r="O350" s="501"/>
      <c r="Q350" s="469"/>
      <c r="R350" s="502"/>
    </row>
    <row r="351" spans="1:18">
      <c r="A351" s="480" t="s">
        <v>107</v>
      </c>
      <c r="B351" s="480">
        <f t="shared" ref="B351:B414" si="38">INT(D351/12)</f>
        <v>2</v>
      </c>
      <c r="C351" s="480">
        <f t="shared" ref="C351:C414" si="39">D351-B351*12</f>
        <v>1</v>
      </c>
      <c r="D351" s="480">
        <f>D350+1</f>
        <v>25</v>
      </c>
      <c r="E351" s="480">
        <v>0</v>
      </c>
      <c r="F351" s="481">
        <v>2.2930000000000001</v>
      </c>
      <c r="G351" s="480">
        <v>15</v>
      </c>
      <c r="H351" s="482">
        <v>0.47517900000000002</v>
      </c>
      <c r="I351" s="483">
        <v>4.8</v>
      </c>
      <c r="J351" s="484">
        <f t="shared" si="37"/>
        <v>0.39922815222834312</v>
      </c>
      <c r="K351" s="469">
        <f t="shared" si="35"/>
        <v>4.825549950650176</v>
      </c>
      <c r="L351" s="469">
        <f t="shared" si="36"/>
        <v>2.5549950650176179E-2</v>
      </c>
      <c r="Q351" s="469"/>
      <c r="R351" s="502"/>
    </row>
    <row r="352" spans="1:18">
      <c r="A352" s="480" t="s">
        <v>107</v>
      </c>
      <c r="B352" s="480">
        <f t="shared" si="38"/>
        <v>2</v>
      </c>
      <c r="C352" s="480">
        <f t="shared" si="39"/>
        <v>2</v>
      </c>
      <c r="D352" s="480">
        <f t="shared" ref="D352:D415" si="40">D351+1</f>
        <v>26</v>
      </c>
      <c r="E352" s="480">
        <v>0</v>
      </c>
      <c r="F352" s="481">
        <v>2.2930000000000001</v>
      </c>
      <c r="G352" s="480">
        <v>15</v>
      </c>
      <c r="H352" s="482">
        <v>0.48512100000000002</v>
      </c>
      <c r="I352" s="483">
        <v>4.7</v>
      </c>
      <c r="J352" s="484">
        <f t="shared" si="37"/>
        <v>0.40729326990485792</v>
      </c>
      <c r="K352" s="469">
        <f t="shared" si="35"/>
        <v>4.7266558240109173</v>
      </c>
      <c r="L352" s="469">
        <f t="shared" si="36"/>
        <v>2.6655824010917151E-2</v>
      </c>
      <c r="Q352" s="469"/>
      <c r="R352" s="502"/>
    </row>
    <row r="353" spans="1:18">
      <c r="A353" s="480" t="s">
        <v>107</v>
      </c>
      <c r="B353" s="480">
        <f t="shared" si="38"/>
        <v>2</v>
      </c>
      <c r="C353" s="480">
        <f t="shared" si="39"/>
        <v>3</v>
      </c>
      <c r="D353" s="480">
        <f t="shared" si="40"/>
        <v>27</v>
      </c>
      <c r="E353" s="480">
        <v>0</v>
      </c>
      <c r="F353" s="481">
        <v>2.2930000000000001</v>
      </c>
      <c r="G353" s="480">
        <v>15</v>
      </c>
      <c r="H353" s="482">
        <v>0.492315</v>
      </c>
      <c r="I353" s="483">
        <v>4.7</v>
      </c>
      <c r="J353" s="484">
        <f t="shared" si="37"/>
        <v>0.41312916374561914</v>
      </c>
      <c r="K353" s="469">
        <f t="shared" si="35"/>
        <v>4.6575871139412781</v>
      </c>
      <c r="L353" s="469">
        <f t="shared" si="36"/>
        <v>-4.2412886058722066E-2</v>
      </c>
      <c r="Q353" s="469"/>
      <c r="R353" s="502"/>
    </row>
    <row r="354" spans="1:18">
      <c r="A354" s="480" t="s">
        <v>107</v>
      </c>
      <c r="B354" s="480">
        <f t="shared" si="38"/>
        <v>2</v>
      </c>
      <c r="C354" s="480">
        <f t="shared" si="39"/>
        <v>4</v>
      </c>
      <c r="D354" s="480">
        <f t="shared" si="40"/>
        <v>28</v>
      </c>
      <c r="E354" s="480">
        <v>0</v>
      </c>
      <c r="F354" s="481">
        <v>2.2930000000000001</v>
      </c>
      <c r="G354" s="480">
        <v>15</v>
      </c>
      <c r="H354" s="482">
        <v>0.49726100000000001</v>
      </c>
      <c r="I354" s="483">
        <v>4.5999999999999996</v>
      </c>
      <c r="J354" s="484">
        <f t="shared" si="37"/>
        <v>0.41714144216324556</v>
      </c>
      <c r="K354" s="469">
        <f t="shared" si="35"/>
        <v>4.6112604849364827</v>
      </c>
      <c r="L354" s="469">
        <f t="shared" si="36"/>
        <v>1.1260484936483017E-2</v>
      </c>
      <c r="Q354" s="469"/>
      <c r="R354" s="502"/>
    </row>
    <row r="355" spans="1:18">
      <c r="A355" s="480" t="s">
        <v>107</v>
      </c>
      <c r="B355" s="480">
        <f t="shared" si="38"/>
        <v>2</v>
      </c>
      <c r="C355" s="480">
        <f t="shared" si="39"/>
        <v>5</v>
      </c>
      <c r="D355" s="480">
        <f t="shared" si="40"/>
        <v>29</v>
      </c>
      <c r="E355" s="480">
        <v>0</v>
      </c>
      <c r="F355" s="481">
        <v>2.2930000000000001</v>
      </c>
      <c r="G355" s="480">
        <v>15</v>
      </c>
      <c r="H355" s="482">
        <v>0.50036700000000001</v>
      </c>
      <c r="I355" s="483">
        <v>4.5999999999999996</v>
      </c>
      <c r="J355" s="484">
        <f t="shared" si="37"/>
        <v>0.41966108162243437</v>
      </c>
      <c r="K355" s="469">
        <f t="shared" si="35"/>
        <v>4.5826363449228271</v>
      </c>
      <c r="L355" s="469">
        <f t="shared" si="36"/>
        <v>-1.7363655077172524E-2</v>
      </c>
      <c r="Q355" s="469"/>
      <c r="R355" s="502"/>
    </row>
    <row r="356" spans="1:18">
      <c r="A356" s="480" t="s">
        <v>107</v>
      </c>
      <c r="B356" s="480">
        <f t="shared" si="38"/>
        <v>2</v>
      </c>
      <c r="C356" s="480">
        <f t="shared" si="39"/>
        <v>6</v>
      </c>
      <c r="D356" s="480">
        <f t="shared" si="40"/>
        <v>30</v>
      </c>
      <c r="E356" s="480">
        <v>0</v>
      </c>
      <c r="F356" s="481">
        <v>2.2930000000000001</v>
      </c>
      <c r="G356" s="480">
        <v>15</v>
      </c>
      <c r="H356" s="482">
        <v>0.50195999999999996</v>
      </c>
      <c r="I356" s="483">
        <v>4.5999999999999996</v>
      </c>
      <c r="J356" s="484">
        <f t="shared" si="37"/>
        <v>0.42095335002503825</v>
      </c>
      <c r="K356" s="469">
        <f t="shared" si="35"/>
        <v>4.5680930751454305</v>
      </c>
      <c r="L356" s="469">
        <f t="shared" si="36"/>
        <v>-3.1906924854569141E-2</v>
      </c>
      <c r="Q356" s="469"/>
      <c r="R356" s="502"/>
    </row>
    <row r="357" spans="1:18">
      <c r="A357" s="480" t="s">
        <v>107</v>
      </c>
      <c r="B357" s="480">
        <f t="shared" si="38"/>
        <v>2</v>
      </c>
      <c r="C357" s="480">
        <f t="shared" si="39"/>
        <v>7</v>
      </c>
      <c r="D357" s="480">
        <f t="shared" si="40"/>
        <v>31</v>
      </c>
      <c r="E357" s="480">
        <v>0</v>
      </c>
      <c r="F357" s="481">
        <v>2.2930000000000001</v>
      </c>
      <c r="G357" s="480">
        <v>15</v>
      </c>
      <c r="H357" s="482">
        <v>0.50231000000000003</v>
      </c>
      <c r="I357" s="483">
        <v>4.5999999999999996</v>
      </c>
      <c r="J357" s="484">
        <f t="shared" si="37"/>
        <v>0.42123727591387156</v>
      </c>
      <c r="K357" s="469">
        <f t="shared" si="35"/>
        <v>4.5649101152674643</v>
      </c>
      <c r="L357" s="469">
        <f t="shared" si="36"/>
        <v>-3.5089884732535381E-2</v>
      </c>
      <c r="Q357" s="469"/>
      <c r="R357" s="502"/>
    </row>
    <row r="358" spans="1:18">
      <c r="A358" s="480" t="s">
        <v>107</v>
      </c>
      <c r="B358" s="480">
        <f t="shared" si="38"/>
        <v>2</v>
      </c>
      <c r="C358" s="480">
        <f t="shared" si="39"/>
        <v>8</v>
      </c>
      <c r="D358" s="480">
        <f t="shared" si="40"/>
        <v>32</v>
      </c>
      <c r="E358" s="480">
        <v>0</v>
      </c>
      <c r="F358" s="481">
        <v>2.2930000000000001</v>
      </c>
      <c r="G358" s="480">
        <v>15</v>
      </c>
      <c r="H358" s="482">
        <v>0.50163599999999997</v>
      </c>
      <c r="I358" s="483">
        <v>4.5999999999999996</v>
      </c>
      <c r="J358" s="484">
        <f t="shared" si="37"/>
        <v>0.42069051577366118</v>
      </c>
      <c r="K358" s="469">
        <f t="shared" si="35"/>
        <v>4.5710435455190623</v>
      </c>
      <c r="L358" s="469">
        <f t="shared" si="36"/>
        <v>-2.895645448093731E-2</v>
      </c>
      <c r="Q358" s="469"/>
      <c r="R358" s="502"/>
    </row>
    <row r="359" spans="1:18">
      <c r="A359" s="480" t="s">
        <v>107</v>
      </c>
      <c r="B359" s="480">
        <f t="shared" si="38"/>
        <v>2</v>
      </c>
      <c r="C359" s="480">
        <f t="shared" si="39"/>
        <v>9</v>
      </c>
      <c r="D359" s="480">
        <f t="shared" si="40"/>
        <v>33</v>
      </c>
      <c r="E359" s="480">
        <v>0</v>
      </c>
      <c r="F359" s="481">
        <v>2.2930000000000001</v>
      </c>
      <c r="G359" s="480">
        <v>15</v>
      </c>
      <c r="H359" s="482">
        <v>0.50012000000000001</v>
      </c>
      <c r="I359" s="483">
        <v>4.5999999999999996</v>
      </c>
      <c r="J359" s="484">
        <f t="shared" si="37"/>
        <v>0.41946071106660066</v>
      </c>
      <c r="K359" s="469">
        <f t="shared" si="35"/>
        <v>4.5848996240902187</v>
      </c>
      <c r="L359" s="469">
        <f t="shared" si="36"/>
        <v>-1.5100375909780972E-2</v>
      </c>
      <c r="Q359" s="469"/>
      <c r="R359" s="502"/>
    </row>
    <row r="360" spans="1:18">
      <c r="A360" s="480" t="s">
        <v>107</v>
      </c>
      <c r="B360" s="480">
        <f t="shared" si="38"/>
        <v>2</v>
      </c>
      <c r="C360" s="480">
        <f t="shared" si="39"/>
        <v>10</v>
      </c>
      <c r="D360" s="480">
        <f t="shared" si="40"/>
        <v>34</v>
      </c>
      <c r="E360" s="480">
        <v>0</v>
      </c>
      <c r="F360" s="481">
        <v>2.2930000000000001</v>
      </c>
      <c r="G360" s="480">
        <v>15</v>
      </c>
      <c r="H360" s="482">
        <v>0.49791200000000002</v>
      </c>
      <c r="I360" s="483">
        <v>4.5999999999999996</v>
      </c>
      <c r="J360" s="484">
        <f t="shared" si="37"/>
        <v>0.41766954431647541</v>
      </c>
      <c r="K360" s="469">
        <f t="shared" si="35"/>
        <v>4.6052314465206701</v>
      </c>
      <c r="L360" s="469">
        <f t="shared" si="36"/>
        <v>5.2314465206704241E-3</v>
      </c>
      <c r="Q360" s="469"/>
      <c r="R360" s="502"/>
    </row>
    <row r="361" spans="1:18">
      <c r="A361" s="480" t="s">
        <v>107</v>
      </c>
      <c r="B361" s="480">
        <f t="shared" si="38"/>
        <v>2</v>
      </c>
      <c r="C361" s="480">
        <f t="shared" si="39"/>
        <v>11</v>
      </c>
      <c r="D361" s="480">
        <f t="shared" si="40"/>
        <v>35</v>
      </c>
      <c r="E361" s="480">
        <v>0</v>
      </c>
      <c r="F361" s="481">
        <v>2.2930000000000001</v>
      </c>
      <c r="G361" s="480">
        <v>15</v>
      </c>
      <c r="H361" s="482">
        <v>0.49513600000000002</v>
      </c>
      <c r="I361" s="483">
        <v>4.5999999999999996</v>
      </c>
      <c r="J361" s="484">
        <f t="shared" si="37"/>
        <v>0.41541760640961511</v>
      </c>
      <c r="K361" s="469">
        <f t="shared" si="35"/>
        <v>4.631050862793253</v>
      </c>
      <c r="L361" s="469">
        <f t="shared" si="36"/>
        <v>3.1050862793253309E-2</v>
      </c>
      <c r="Q361" s="469"/>
      <c r="R361" s="502"/>
    </row>
    <row r="362" spans="1:18">
      <c r="A362" s="480" t="s">
        <v>107</v>
      </c>
      <c r="B362" s="480">
        <f t="shared" si="38"/>
        <v>3</v>
      </c>
      <c r="C362" s="480">
        <f t="shared" si="39"/>
        <v>0</v>
      </c>
      <c r="D362" s="480">
        <f t="shared" si="40"/>
        <v>36</v>
      </c>
      <c r="E362" s="480">
        <v>0</v>
      </c>
      <c r="F362" s="481">
        <v>2.2930000000000001</v>
      </c>
      <c r="G362" s="480">
        <v>15</v>
      </c>
      <c r="H362" s="482">
        <v>0.491896</v>
      </c>
      <c r="I362" s="483">
        <v>4.7</v>
      </c>
      <c r="J362" s="484">
        <f t="shared" si="37"/>
        <v>0.41278926389584447</v>
      </c>
      <c r="K362" s="469">
        <f t="shared" si="35"/>
        <v>4.6615544749296598</v>
      </c>
      <c r="L362" s="469">
        <f t="shared" si="36"/>
        <v>-3.8445525070340381E-2</v>
      </c>
      <c r="Q362" s="469"/>
      <c r="R362" s="502"/>
    </row>
    <row r="363" spans="1:18">
      <c r="A363" s="480" t="s">
        <v>107</v>
      </c>
      <c r="B363" s="480">
        <f t="shared" si="38"/>
        <v>3</v>
      </c>
      <c r="C363" s="480">
        <f t="shared" si="39"/>
        <v>1</v>
      </c>
      <c r="D363" s="480">
        <f t="shared" si="40"/>
        <v>37</v>
      </c>
      <c r="E363" s="480">
        <v>0</v>
      </c>
      <c r="F363" s="481">
        <v>2.2930000000000001</v>
      </c>
      <c r="G363" s="480">
        <v>15</v>
      </c>
      <c r="H363" s="482">
        <v>0.48827799999999999</v>
      </c>
      <c r="I363" s="483">
        <v>4.7</v>
      </c>
      <c r="J363" s="484">
        <f t="shared" si="37"/>
        <v>0.40985428142213387</v>
      </c>
      <c r="K363" s="469">
        <f t="shared" si="35"/>
        <v>4.6960952572100325</v>
      </c>
      <c r="L363" s="469">
        <f t="shared" si="36"/>
        <v>-3.9047427899676634E-3</v>
      </c>
      <c r="Q363" s="469"/>
      <c r="R363" s="502"/>
    </row>
    <row r="364" spans="1:18">
      <c r="A364" s="480" t="s">
        <v>107</v>
      </c>
      <c r="B364" s="480">
        <f t="shared" si="38"/>
        <v>3</v>
      </c>
      <c r="C364" s="480">
        <f t="shared" si="39"/>
        <v>2</v>
      </c>
      <c r="D364" s="480">
        <f t="shared" si="40"/>
        <v>38</v>
      </c>
      <c r="E364" s="480">
        <v>0</v>
      </c>
      <c r="F364" s="481">
        <v>2.2930000000000001</v>
      </c>
      <c r="G364" s="480">
        <v>15</v>
      </c>
      <c r="H364" s="482">
        <v>0.48435499999999998</v>
      </c>
      <c r="I364" s="483">
        <v>4.7</v>
      </c>
      <c r="J364" s="484">
        <f t="shared" si="37"/>
        <v>0.4066718778167257</v>
      </c>
      <c r="K364" s="469">
        <f t="shared" si="35"/>
        <v>4.7341309576653492</v>
      </c>
      <c r="L364" s="469">
        <f t="shared" si="36"/>
        <v>3.4130957665349015E-2</v>
      </c>
      <c r="Q364" s="469"/>
      <c r="R364" s="502"/>
    </row>
    <row r="365" spans="1:18">
      <c r="A365" s="480" t="s">
        <v>107</v>
      </c>
      <c r="B365" s="480">
        <f t="shared" si="38"/>
        <v>3</v>
      </c>
      <c r="C365" s="480">
        <f t="shared" si="39"/>
        <v>3</v>
      </c>
      <c r="D365" s="480">
        <f t="shared" si="40"/>
        <v>39</v>
      </c>
      <c r="E365" s="480">
        <v>0</v>
      </c>
      <c r="F365" s="481">
        <v>2.2930000000000001</v>
      </c>
      <c r="G365" s="480">
        <v>15</v>
      </c>
      <c r="H365" s="482">
        <v>0.480186</v>
      </c>
      <c r="I365" s="483">
        <v>4.8</v>
      </c>
      <c r="J365" s="484">
        <f t="shared" si="37"/>
        <v>0.40328991487230909</v>
      </c>
      <c r="K365" s="469">
        <f t="shared" si="35"/>
        <v>4.775232930572737</v>
      </c>
      <c r="L365" s="469">
        <f t="shared" si="36"/>
        <v>-2.4767069427262811E-2</v>
      </c>
      <c r="Q365" s="469"/>
      <c r="R365" s="502"/>
    </row>
    <row r="366" spans="1:18">
      <c r="A366" s="480" t="s">
        <v>107</v>
      </c>
      <c r="B366" s="480">
        <f t="shared" si="38"/>
        <v>3</v>
      </c>
      <c r="C366" s="480">
        <f t="shared" si="39"/>
        <v>4</v>
      </c>
      <c r="D366" s="480">
        <f t="shared" si="40"/>
        <v>40</v>
      </c>
      <c r="E366" s="480">
        <v>0</v>
      </c>
      <c r="F366" s="481">
        <v>2.2930000000000001</v>
      </c>
      <c r="G366" s="480">
        <v>15</v>
      </c>
      <c r="H366" s="482">
        <v>0.47582400000000002</v>
      </c>
      <c r="I366" s="483">
        <v>4.8</v>
      </c>
      <c r="J366" s="484">
        <f t="shared" si="37"/>
        <v>0.39975138708062158</v>
      </c>
      <c r="K366" s="469">
        <f t="shared" si="35"/>
        <v>4.8190087091025253</v>
      </c>
      <c r="L366" s="469">
        <f t="shared" si="36"/>
        <v>1.9008709102525501E-2</v>
      </c>
      <c r="Q366" s="469"/>
      <c r="R366" s="502"/>
    </row>
    <row r="367" spans="1:18">
      <c r="A367" s="480" t="s">
        <v>107</v>
      </c>
      <c r="B367" s="480">
        <f t="shared" si="38"/>
        <v>3</v>
      </c>
      <c r="C367" s="480">
        <f t="shared" si="39"/>
        <v>5</v>
      </c>
      <c r="D367" s="480">
        <f t="shared" si="40"/>
        <v>41</v>
      </c>
      <c r="E367" s="480">
        <v>0</v>
      </c>
      <c r="F367" s="481">
        <v>2.2930000000000001</v>
      </c>
      <c r="G367" s="480">
        <v>15</v>
      </c>
      <c r="H367" s="482">
        <v>0.47131099999999998</v>
      </c>
      <c r="I367" s="483">
        <v>4.9000000000000004</v>
      </c>
      <c r="J367" s="484">
        <f t="shared" si="37"/>
        <v>0.39609036554832305</v>
      </c>
      <c r="K367" s="469">
        <f t="shared" si="35"/>
        <v>4.8651527335453668</v>
      </c>
      <c r="L367" s="469">
        <f t="shared" si="36"/>
        <v>-3.4847266454633541E-2</v>
      </c>
      <c r="Q367" s="469"/>
      <c r="R367" s="502"/>
    </row>
    <row r="368" spans="1:18">
      <c r="A368" s="480" t="s">
        <v>107</v>
      </c>
      <c r="B368" s="480">
        <f t="shared" si="38"/>
        <v>3</v>
      </c>
      <c r="C368" s="480">
        <f t="shared" si="39"/>
        <v>6</v>
      </c>
      <c r="D368" s="480">
        <f t="shared" si="40"/>
        <v>42</v>
      </c>
      <c r="E368" s="480">
        <v>0</v>
      </c>
      <c r="F368" s="481">
        <v>2.2930000000000001</v>
      </c>
      <c r="G368" s="480">
        <v>15</v>
      </c>
      <c r="H368" s="482">
        <v>0.46668399999999999</v>
      </c>
      <c r="I368" s="483">
        <v>4.9000000000000004</v>
      </c>
      <c r="J368" s="484">
        <f t="shared" si="37"/>
        <v>0.39233686529794748</v>
      </c>
      <c r="K368" s="469">
        <f t="shared" si="35"/>
        <v>4.9133889312682673</v>
      </c>
      <c r="L368" s="469">
        <f t="shared" si="36"/>
        <v>1.3388931268266901E-2</v>
      </c>
      <c r="Q368" s="469"/>
      <c r="R368" s="502"/>
    </row>
    <row r="369" spans="1:18">
      <c r="A369" s="480" t="s">
        <v>107</v>
      </c>
      <c r="B369" s="480">
        <f t="shared" si="38"/>
        <v>3</v>
      </c>
      <c r="C369" s="480">
        <f t="shared" si="39"/>
        <v>7</v>
      </c>
      <c r="D369" s="480">
        <f t="shared" si="40"/>
        <v>43</v>
      </c>
      <c r="E369" s="480">
        <v>0</v>
      </c>
      <c r="F369" s="481">
        <v>2.2930000000000001</v>
      </c>
      <c r="G369" s="480">
        <v>15</v>
      </c>
      <c r="H369" s="482">
        <v>0.46197199999999999</v>
      </c>
      <c r="I369" s="483">
        <v>5</v>
      </c>
      <c r="J369" s="484">
        <f t="shared" si="37"/>
        <v>0.38851441161742667</v>
      </c>
      <c r="K369" s="469">
        <f t="shared" si="35"/>
        <v>4.9635042816447754</v>
      </c>
      <c r="L369" s="469">
        <f t="shared" si="36"/>
        <v>-3.6495718355224582E-2</v>
      </c>
      <c r="Q369" s="469"/>
      <c r="R369" s="502"/>
    </row>
    <row r="370" spans="1:18">
      <c r="A370" s="480" t="s">
        <v>107</v>
      </c>
      <c r="B370" s="480">
        <f t="shared" si="38"/>
        <v>3</v>
      </c>
      <c r="C370" s="480">
        <f t="shared" si="39"/>
        <v>8</v>
      </c>
      <c r="D370" s="480">
        <f t="shared" si="40"/>
        <v>44</v>
      </c>
      <c r="E370" s="480">
        <v>0</v>
      </c>
      <c r="F370" s="481">
        <v>2.2930000000000001</v>
      </c>
      <c r="G370" s="480">
        <v>15</v>
      </c>
      <c r="H370" s="482">
        <v>0.45720100000000002</v>
      </c>
      <c r="I370" s="483">
        <v>5</v>
      </c>
      <c r="J370" s="484">
        <f t="shared" si="37"/>
        <v>0.38464409614421685</v>
      </c>
      <c r="K370" s="469">
        <f t="shared" si="35"/>
        <v>5.0152996165800161</v>
      </c>
      <c r="L370" s="469">
        <f t="shared" si="36"/>
        <v>1.5299616580016107E-2</v>
      </c>
      <c r="Q370" s="469"/>
      <c r="R370" s="502"/>
    </row>
    <row r="371" spans="1:18">
      <c r="A371" s="480" t="s">
        <v>107</v>
      </c>
      <c r="B371" s="480">
        <f t="shared" si="38"/>
        <v>3</v>
      </c>
      <c r="C371" s="480">
        <f t="shared" si="39"/>
        <v>9</v>
      </c>
      <c r="D371" s="480">
        <f t="shared" si="40"/>
        <v>45</v>
      </c>
      <c r="E371" s="480">
        <v>0</v>
      </c>
      <c r="F371" s="481">
        <v>2.2930000000000001</v>
      </c>
      <c r="G371" s="480">
        <v>15</v>
      </c>
      <c r="H371" s="482">
        <v>0.45239299999999999</v>
      </c>
      <c r="I371" s="483">
        <v>5.0999999999999996</v>
      </c>
      <c r="J371" s="484">
        <f t="shared" si="37"/>
        <v>0.38074376564847323</v>
      </c>
      <c r="K371" s="469">
        <f t="shared" si="35"/>
        <v>5.06860185723475</v>
      </c>
      <c r="L371" s="469">
        <f t="shared" si="36"/>
        <v>-3.1398142765249659E-2</v>
      </c>
      <c r="Q371" s="469"/>
      <c r="R371" s="502"/>
    </row>
    <row r="372" spans="1:18">
      <c r="A372" s="480" t="s">
        <v>107</v>
      </c>
      <c r="B372" s="480">
        <f t="shared" si="38"/>
        <v>3</v>
      </c>
      <c r="C372" s="480">
        <f t="shared" si="39"/>
        <v>10</v>
      </c>
      <c r="D372" s="480">
        <f t="shared" si="40"/>
        <v>46</v>
      </c>
      <c r="E372" s="480">
        <v>0</v>
      </c>
      <c r="F372" s="481">
        <v>2.2930000000000001</v>
      </c>
      <c r="G372" s="480">
        <v>15</v>
      </c>
      <c r="H372" s="482">
        <v>0.44756699999999999</v>
      </c>
      <c r="I372" s="483">
        <v>5.0999999999999996</v>
      </c>
      <c r="J372" s="484">
        <f t="shared" si="37"/>
        <v>0.37682883324987526</v>
      </c>
      <c r="K372" s="469">
        <f t="shared" si="35"/>
        <v>5.1232552891522394</v>
      </c>
      <c r="L372" s="469">
        <f t="shared" si="36"/>
        <v>2.3255289152239733E-2</v>
      </c>
      <c r="Q372" s="469"/>
      <c r="R372" s="502"/>
    </row>
    <row r="373" spans="1:18">
      <c r="A373" s="480" t="s">
        <v>107</v>
      </c>
      <c r="B373" s="480">
        <f t="shared" si="38"/>
        <v>3</v>
      </c>
      <c r="C373" s="480">
        <f t="shared" si="39"/>
        <v>11</v>
      </c>
      <c r="D373" s="480">
        <f t="shared" si="40"/>
        <v>47</v>
      </c>
      <c r="E373" s="480">
        <v>0</v>
      </c>
      <c r="F373" s="481">
        <v>2.2930000000000001</v>
      </c>
      <c r="G373" s="480">
        <v>15</v>
      </c>
      <c r="H373" s="482">
        <v>0.44273800000000002</v>
      </c>
      <c r="I373" s="483">
        <v>5.2</v>
      </c>
      <c r="J373" s="484">
        <f t="shared" si="37"/>
        <v>0.37291146720080171</v>
      </c>
      <c r="K373" s="469">
        <f t="shared" si="35"/>
        <v>5.179135289945747</v>
      </c>
      <c r="L373" s="469">
        <f t="shared" si="36"/>
        <v>-2.0864710054253166E-2</v>
      </c>
      <c r="Q373" s="469"/>
      <c r="R373" s="502"/>
    </row>
    <row r="374" spans="1:18">
      <c r="A374" s="480" t="s">
        <v>107</v>
      </c>
      <c r="B374" s="480">
        <f t="shared" si="38"/>
        <v>4</v>
      </c>
      <c r="C374" s="480">
        <f t="shared" si="39"/>
        <v>0</v>
      </c>
      <c r="D374" s="480">
        <f t="shared" si="40"/>
        <v>48</v>
      </c>
      <c r="E374" s="480">
        <v>0</v>
      </c>
      <c r="F374" s="481">
        <v>2.2930000000000001</v>
      </c>
      <c r="G374" s="480">
        <v>15</v>
      </c>
      <c r="H374" s="482">
        <v>0.43791799999999997</v>
      </c>
      <c r="I374" s="483">
        <v>5.2</v>
      </c>
      <c r="J374" s="484">
        <f t="shared" si="37"/>
        <v>0.36900140210315513</v>
      </c>
      <c r="K374" s="469">
        <f t="shared" si="35"/>
        <v>5.2361400992879954</v>
      </c>
      <c r="L374" s="469">
        <f t="shared" si="36"/>
        <v>3.614009928799522E-2</v>
      </c>
      <c r="Q374" s="469"/>
      <c r="R374" s="502"/>
    </row>
    <row r="375" spans="1:18">
      <c r="A375" s="480" t="s">
        <v>107</v>
      </c>
      <c r="B375" s="480">
        <f t="shared" si="38"/>
        <v>4</v>
      </c>
      <c r="C375" s="480">
        <f t="shared" si="39"/>
        <v>1</v>
      </c>
      <c r="D375" s="480">
        <f t="shared" si="40"/>
        <v>49</v>
      </c>
      <c r="E375" s="480">
        <v>0</v>
      </c>
      <c r="F375" s="481">
        <v>2.2930000000000001</v>
      </c>
      <c r="G375" s="480">
        <v>15</v>
      </c>
      <c r="H375" s="482">
        <v>0.43311899999999998</v>
      </c>
      <c r="I375" s="483">
        <v>5.3</v>
      </c>
      <c r="J375" s="484">
        <f t="shared" si="37"/>
        <v>0.36510837255883866</v>
      </c>
      <c r="K375" s="469">
        <f t="shared" si="35"/>
        <v>5.2941570330555816</v>
      </c>
      <c r="L375" s="469">
        <f t="shared" si="36"/>
        <v>-5.8429669444182153E-3</v>
      </c>
      <c r="Q375" s="469"/>
      <c r="R375" s="502"/>
    </row>
    <row r="376" spans="1:18">
      <c r="A376" s="480" t="s">
        <v>107</v>
      </c>
      <c r="B376" s="480">
        <f t="shared" si="38"/>
        <v>4</v>
      </c>
      <c r="C376" s="480">
        <f t="shared" si="39"/>
        <v>2</v>
      </c>
      <c r="D376" s="480">
        <f t="shared" si="40"/>
        <v>50</v>
      </c>
      <c r="E376" s="480">
        <v>0</v>
      </c>
      <c r="F376" s="481">
        <v>2.2930000000000001</v>
      </c>
      <c r="G376" s="480">
        <v>15</v>
      </c>
      <c r="H376" s="482">
        <v>0.42835000000000001</v>
      </c>
      <c r="I376" s="483">
        <v>5.4</v>
      </c>
      <c r="J376" s="484">
        <f t="shared" si="37"/>
        <v>0.36123967951927932</v>
      </c>
      <c r="K376" s="469">
        <f t="shared" si="35"/>
        <v>5.3530991012022877</v>
      </c>
      <c r="L376" s="469">
        <f t="shared" si="36"/>
        <v>-4.6900898797712642E-2</v>
      </c>
      <c r="Q376" s="469"/>
      <c r="R376" s="502"/>
    </row>
    <row r="377" spans="1:18">
      <c r="A377" s="480" t="s">
        <v>107</v>
      </c>
      <c r="B377" s="480">
        <f t="shared" si="38"/>
        <v>4</v>
      </c>
      <c r="C377" s="480">
        <f t="shared" si="39"/>
        <v>3</v>
      </c>
      <c r="D377" s="480">
        <f t="shared" si="40"/>
        <v>51</v>
      </c>
      <c r="E377" s="480">
        <v>0</v>
      </c>
      <c r="F377" s="481">
        <v>2.2930000000000001</v>
      </c>
      <c r="G377" s="480">
        <v>15</v>
      </c>
      <c r="H377" s="482">
        <v>0.42361799999999999</v>
      </c>
      <c r="I377" s="483">
        <v>5.4</v>
      </c>
      <c r="J377" s="484">
        <f t="shared" si="37"/>
        <v>0.35740100150225373</v>
      </c>
      <c r="K377" s="469">
        <f t="shared" si="35"/>
        <v>5.4128955804521999</v>
      </c>
      <c r="L377" s="469">
        <f t="shared" si="36"/>
        <v>1.2895580452199518E-2</v>
      </c>
      <c r="Q377" s="469"/>
      <c r="R377" s="502"/>
    </row>
    <row r="378" spans="1:18">
      <c r="A378" s="480" t="s">
        <v>107</v>
      </c>
      <c r="B378" s="480">
        <f t="shared" si="38"/>
        <v>4</v>
      </c>
      <c r="C378" s="480">
        <f t="shared" si="39"/>
        <v>4</v>
      </c>
      <c r="D378" s="480">
        <f t="shared" si="40"/>
        <v>52</v>
      </c>
      <c r="E378" s="480">
        <v>0</v>
      </c>
      <c r="F378" s="481">
        <v>2.2930000000000001</v>
      </c>
      <c r="G378" s="480">
        <v>15</v>
      </c>
      <c r="H378" s="482">
        <v>0.418929</v>
      </c>
      <c r="I378" s="483">
        <v>5.5</v>
      </c>
      <c r="J378" s="484">
        <f t="shared" si="37"/>
        <v>0.3535972058087134</v>
      </c>
      <c r="K378" s="469">
        <f t="shared" si="35"/>
        <v>5.4734811865495114</v>
      </c>
      <c r="L378" s="469">
        <f t="shared" si="36"/>
        <v>-2.6518813450488565E-2</v>
      </c>
      <c r="Q378" s="469"/>
      <c r="R378" s="502"/>
    </row>
    <row r="379" spans="1:18">
      <c r="A379" s="480" t="s">
        <v>107</v>
      </c>
      <c r="B379" s="480">
        <f t="shared" si="38"/>
        <v>4</v>
      </c>
      <c r="C379" s="480">
        <f t="shared" si="39"/>
        <v>5</v>
      </c>
      <c r="D379" s="480">
        <f t="shared" si="40"/>
        <v>53</v>
      </c>
      <c r="E379" s="480">
        <v>0</v>
      </c>
      <c r="F379" s="481">
        <v>2.2930000000000001</v>
      </c>
      <c r="G379" s="480">
        <v>15</v>
      </c>
      <c r="H379" s="482">
        <v>0.41428999999999999</v>
      </c>
      <c r="I379" s="483">
        <v>5.5</v>
      </c>
      <c r="J379" s="484">
        <f t="shared" si="37"/>
        <v>0.34983397095643498</v>
      </c>
      <c r="K379" s="469">
        <f t="shared" si="35"/>
        <v>5.5347703299621047</v>
      </c>
      <c r="L379" s="469">
        <f t="shared" si="36"/>
        <v>3.4770329962104718E-2</v>
      </c>
      <c r="Q379" s="469"/>
      <c r="R379" s="502"/>
    </row>
    <row r="380" spans="1:18">
      <c r="A380" s="480" t="s">
        <v>107</v>
      </c>
      <c r="B380" s="480">
        <f t="shared" si="38"/>
        <v>4</v>
      </c>
      <c r="C380" s="480">
        <f t="shared" si="39"/>
        <v>6</v>
      </c>
      <c r="D380" s="480">
        <f t="shared" si="40"/>
        <v>54</v>
      </c>
      <c r="E380" s="480">
        <v>0</v>
      </c>
      <c r="F380" s="481">
        <v>2.2930000000000001</v>
      </c>
      <c r="G380" s="480">
        <v>15</v>
      </c>
      <c r="H380" s="482">
        <v>0.40970400000000001</v>
      </c>
      <c r="I380" s="483">
        <v>5.6</v>
      </c>
      <c r="J380" s="484">
        <f t="shared" si="37"/>
        <v>0.34611373059589418</v>
      </c>
      <c r="K380" s="469">
        <f t="shared" si="35"/>
        <v>5.5967234881768304</v>
      </c>
      <c r="L380" s="469">
        <f t="shared" si="36"/>
        <v>-3.2765118231692369E-3</v>
      </c>
      <c r="Q380" s="469"/>
      <c r="R380" s="502"/>
    </row>
    <row r="381" spans="1:18">
      <c r="A381" s="480" t="s">
        <v>107</v>
      </c>
      <c r="B381" s="480">
        <f t="shared" si="38"/>
        <v>4</v>
      </c>
      <c r="C381" s="480">
        <f t="shared" si="39"/>
        <v>7</v>
      </c>
      <c r="D381" s="480">
        <f t="shared" si="40"/>
        <v>55</v>
      </c>
      <c r="E381" s="480">
        <v>0</v>
      </c>
      <c r="F381" s="481">
        <v>2.2930000000000001</v>
      </c>
      <c r="G381" s="480">
        <v>15</v>
      </c>
      <c r="H381" s="482">
        <v>0.40517399999999998</v>
      </c>
      <c r="I381" s="483">
        <v>5.7</v>
      </c>
      <c r="J381" s="484">
        <f t="shared" si="37"/>
        <v>0.34243891837756663</v>
      </c>
      <c r="K381" s="469">
        <f t="shared" si="35"/>
        <v>5.6592969933904946</v>
      </c>
      <c r="L381" s="469">
        <f t="shared" si="36"/>
        <v>-4.0703006609505543E-2</v>
      </c>
      <c r="Q381" s="469"/>
      <c r="R381" s="502"/>
    </row>
    <row r="382" spans="1:18">
      <c r="A382" s="480" t="s">
        <v>107</v>
      </c>
      <c r="B382" s="480">
        <f t="shared" si="38"/>
        <v>4</v>
      </c>
      <c r="C382" s="480">
        <f t="shared" si="39"/>
        <v>8</v>
      </c>
      <c r="D382" s="480">
        <f t="shared" si="40"/>
        <v>56</v>
      </c>
      <c r="E382" s="480">
        <v>0</v>
      </c>
      <c r="F382" s="481">
        <v>2.2930000000000001</v>
      </c>
      <c r="G382" s="480">
        <v>15</v>
      </c>
      <c r="H382" s="482">
        <v>0.400704</v>
      </c>
      <c r="I382" s="483">
        <v>5.7</v>
      </c>
      <c r="J382" s="484">
        <f t="shared" si="37"/>
        <v>0.33881277916875341</v>
      </c>
      <c r="K382" s="469">
        <f t="shared" si="35"/>
        <v>5.7224285257946015</v>
      </c>
      <c r="L382" s="469">
        <f t="shared" si="36"/>
        <v>2.2428525794601306E-2</v>
      </c>
      <c r="Q382" s="469"/>
      <c r="R382" s="502"/>
    </row>
    <row r="383" spans="1:18">
      <c r="A383" s="480" t="s">
        <v>107</v>
      </c>
      <c r="B383" s="480">
        <f t="shared" si="38"/>
        <v>4</v>
      </c>
      <c r="C383" s="480">
        <f t="shared" si="39"/>
        <v>9</v>
      </c>
      <c r="D383" s="480">
        <f t="shared" si="40"/>
        <v>57</v>
      </c>
      <c r="E383" s="480">
        <v>0</v>
      </c>
      <c r="F383" s="481">
        <v>2.2930000000000001</v>
      </c>
      <c r="G383" s="480">
        <v>15</v>
      </c>
      <c r="H383" s="482">
        <v>0.39629500000000001</v>
      </c>
      <c r="I383" s="483">
        <v>5.8</v>
      </c>
      <c r="J383" s="484">
        <f t="shared" si="37"/>
        <v>0.33523612418627968</v>
      </c>
      <c r="K383" s="469">
        <f t="shared" si="35"/>
        <v>5.7860936928298363</v>
      </c>
      <c r="L383" s="469">
        <f t="shared" si="36"/>
        <v>-1.3906307170163501E-2</v>
      </c>
      <c r="Q383" s="469"/>
      <c r="R383" s="502"/>
    </row>
    <row r="384" spans="1:18">
      <c r="A384" s="480" t="s">
        <v>107</v>
      </c>
      <c r="B384" s="480">
        <f t="shared" si="38"/>
        <v>4</v>
      </c>
      <c r="C384" s="480">
        <f t="shared" si="39"/>
        <v>10</v>
      </c>
      <c r="D384" s="480">
        <f t="shared" si="40"/>
        <v>58</v>
      </c>
      <c r="E384" s="480">
        <v>0</v>
      </c>
      <c r="F384" s="481">
        <v>2.2930000000000001</v>
      </c>
      <c r="G384" s="480">
        <v>15</v>
      </c>
      <c r="H384" s="482">
        <v>0.39194899999999999</v>
      </c>
      <c r="I384" s="483">
        <v>5.9</v>
      </c>
      <c r="J384" s="484">
        <f t="shared" si="37"/>
        <v>0.33171057586379593</v>
      </c>
      <c r="K384" s="469">
        <f t="shared" si="35"/>
        <v>5.8502509255030635</v>
      </c>
      <c r="L384" s="469">
        <f t="shared" si="36"/>
        <v>-4.9749074496936885E-2</v>
      </c>
      <c r="Q384" s="469"/>
      <c r="R384" s="502"/>
    </row>
    <row r="385" spans="1:18">
      <c r="A385" s="480" t="s">
        <v>107</v>
      </c>
      <c r="B385" s="480">
        <f t="shared" si="38"/>
        <v>4</v>
      </c>
      <c r="C385" s="480">
        <f t="shared" si="39"/>
        <v>11</v>
      </c>
      <c r="D385" s="480">
        <f t="shared" si="40"/>
        <v>59</v>
      </c>
      <c r="E385" s="480">
        <v>0</v>
      </c>
      <c r="F385" s="481">
        <v>2.2930000000000001</v>
      </c>
      <c r="G385" s="480">
        <v>15</v>
      </c>
      <c r="H385" s="482">
        <v>0.38766800000000001</v>
      </c>
      <c r="I385" s="483">
        <v>5.9</v>
      </c>
      <c r="J385" s="484">
        <f t="shared" si="37"/>
        <v>0.32823775663495264</v>
      </c>
      <c r="K385" s="469">
        <f t="shared" si="35"/>
        <v>5.9148549790026523</v>
      </c>
      <c r="L385" s="469">
        <f t="shared" si="36"/>
        <v>1.485497900265198E-2</v>
      </c>
      <c r="Q385" s="469"/>
      <c r="R385" s="502"/>
    </row>
    <row r="386" spans="1:18">
      <c r="A386" s="480" t="s">
        <v>107</v>
      </c>
      <c r="B386" s="480">
        <f t="shared" si="38"/>
        <v>5</v>
      </c>
      <c r="C386" s="480">
        <f t="shared" si="39"/>
        <v>0</v>
      </c>
      <c r="D386" s="480">
        <f t="shared" si="40"/>
        <v>60</v>
      </c>
      <c r="E386" s="480">
        <v>0</v>
      </c>
      <c r="F386" s="481">
        <v>2.2930000000000001</v>
      </c>
      <c r="G386" s="480">
        <v>15</v>
      </c>
      <c r="H386" s="482">
        <v>0.38345299999999999</v>
      </c>
      <c r="I386" s="483">
        <v>6</v>
      </c>
      <c r="J386" s="484">
        <f t="shared" si="37"/>
        <v>0.32481847771657507</v>
      </c>
      <c r="K386" s="469">
        <f t="shared" si="35"/>
        <v>5.9798723702774534</v>
      </c>
      <c r="L386" s="469">
        <f t="shared" si="36"/>
        <v>-2.0127629722546558E-2</v>
      </c>
      <c r="Q386" s="469"/>
      <c r="R386" s="502"/>
    </row>
    <row r="387" spans="1:18">
      <c r="A387" s="480" t="s">
        <v>107</v>
      </c>
      <c r="B387" s="480">
        <f t="shared" si="38"/>
        <v>5</v>
      </c>
      <c r="C387" s="480">
        <f t="shared" si="39"/>
        <v>1</v>
      </c>
      <c r="D387" s="480">
        <f t="shared" si="40"/>
        <v>61</v>
      </c>
      <c r="E387" s="480">
        <v>0</v>
      </c>
      <c r="F387" s="481">
        <v>2.2930000000000001</v>
      </c>
      <c r="G387" s="480">
        <v>15</v>
      </c>
      <c r="H387" s="482">
        <v>0.37930199999999997</v>
      </c>
      <c r="I387" s="483">
        <v>6</v>
      </c>
      <c r="J387" s="484">
        <f t="shared" si="37"/>
        <v>0.32145111667501269</v>
      </c>
      <c r="K387" s="469">
        <f t="shared" si="35"/>
        <v>6.0453148151077514</v>
      </c>
      <c r="L387" s="469">
        <f t="shared" si="36"/>
        <v>4.5314815107751372E-2</v>
      </c>
      <c r="Q387" s="469"/>
      <c r="R387" s="502"/>
    </row>
    <row r="388" spans="1:18">
      <c r="A388" s="480" t="s">
        <v>107</v>
      </c>
      <c r="B388" s="480">
        <f t="shared" si="38"/>
        <v>5</v>
      </c>
      <c r="C388" s="480">
        <f t="shared" si="39"/>
        <v>2</v>
      </c>
      <c r="D388" s="480">
        <f t="shared" si="40"/>
        <v>62</v>
      </c>
      <c r="E388" s="480">
        <v>0</v>
      </c>
      <c r="F388" s="481">
        <v>2.2930000000000001</v>
      </c>
      <c r="G388" s="480">
        <v>15</v>
      </c>
      <c r="H388" s="482">
        <v>0.37521900000000002</v>
      </c>
      <c r="I388" s="483">
        <v>6.1</v>
      </c>
      <c r="J388" s="484">
        <f t="shared" si="37"/>
        <v>0.31813891837756653</v>
      </c>
      <c r="K388" s="469">
        <f t="shared" si="35"/>
        <v>6.1110977855598998</v>
      </c>
      <c r="L388" s="469">
        <f t="shared" si="36"/>
        <v>1.1097785559900153E-2</v>
      </c>
      <c r="Q388" s="469"/>
      <c r="R388" s="502"/>
    </row>
    <row r="389" spans="1:18">
      <c r="A389" s="480" t="s">
        <v>107</v>
      </c>
      <c r="B389" s="480">
        <f t="shared" si="38"/>
        <v>5</v>
      </c>
      <c r="C389" s="480">
        <f t="shared" si="39"/>
        <v>3</v>
      </c>
      <c r="D389" s="480">
        <f t="shared" si="40"/>
        <v>63</v>
      </c>
      <c r="E389" s="480">
        <v>0</v>
      </c>
      <c r="F389" s="481">
        <v>2.2930000000000001</v>
      </c>
      <c r="G389" s="480">
        <v>15</v>
      </c>
      <c r="H389" s="482">
        <v>0.371201</v>
      </c>
      <c r="I389" s="483">
        <v>6.2</v>
      </c>
      <c r="J389" s="484">
        <f t="shared" si="37"/>
        <v>0.31487944917376076</v>
      </c>
      <c r="K389" s="469">
        <f t="shared" si="35"/>
        <v>6.1772462897459874</v>
      </c>
      <c r="L389" s="469">
        <f t="shared" si="36"/>
        <v>-2.2753710254012738E-2</v>
      </c>
      <c r="Q389" s="469"/>
      <c r="R389" s="502"/>
    </row>
    <row r="390" spans="1:18">
      <c r="A390" s="480" t="s">
        <v>107</v>
      </c>
      <c r="B390" s="480">
        <f t="shared" si="38"/>
        <v>5</v>
      </c>
      <c r="C390" s="480">
        <f t="shared" si="39"/>
        <v>4</v>
      </c>
      <c r="D390" s="480">
        <f t="shared" si="40"/>
        <v>64</v>
      </c>
      <c r="E390" s="480">
        <v>0</v>
      </c>
      <c r="F390" s="481">
        <v>2.2930000000000001</v>
      </c>
      <c r="G390" s="480">
        <v>15</v>
      </c>
      <c r="H390" s="482">
        <v>0.36724899999999999</v>
      </c>
      <c r="I390" s="483">
        <v>6.2</v>
      </c>
      <c r="J390" s="484">
        <f t="shared" si="37"/>
        <v>0.31167352028042072</v>
      </c>
      <c r="K390" s="469">
        <f t="shared" si="35"/>
        <v>6.2437202007357415</v>
      </c>
      <c r="L390" s="469">
        <f t="shared" si="36"/>
        <v>4.3720200735741344E-2</v>
      </c>
      <c r="Q390" s="469"/>
      <c r="R390" s="502"/>
    </row>
    <row r="391" spans="1:18">
      <c r="A391" s="480" t="s">
        <v>107</v>
      </c>
      <c r="B391" s="480">
        <f t="shared" si="38"/>
        <v>5</v>
      </c>
      <c r="C391" s="480">
        <f t="shared" si="39"/>
        <v>5</v>
      </c>
      <c r="D391" s="480">
        <f t="shared" si="40"/>
        <v>65</v>
      </c>
      <c r="E391" s="480">
        <v>0</v>
      </c>
      <c r="F391" s="481">
        <v>2.2930000000000001</v>
      </c>
      <c r="G391" s="480">
        <v>15</v>
      </c>
      <c r="H391" s="482">
        <v>0.36336200000000002</v>
      </c>
      <c r="I391" s="483">
        <v>6.3</v>
      </c>
      <c r="J391" s="484">
        <f t="shared" si="37"/>
        <v>0.3085203204807212</v>
      </c>
      <c r="K391" s="469">
        <f t="shared" si="35"/>
        <v>6.3105112807613342</v>
      </c>
      <c r="L391" s="469">
        <f t="shared" si="36"/>
        <v>1.0511280761334341E-2</v>
      </c>
      <c r="Q391" s="469"/>
      <c r="R391" s="502"/>
    </row>
    <row r="392" spans="1:18">
      <c r="A392" s="480" t="s">
        <v>107</v>
      </c>
      <c r="B392" s="480">
        <f t="shared" si="38"/>
        <v>5</v>
      </c>
      <c r="C392" s="480">
        <f t="shared" si="39"/>
        <v>6</v>
      </c>
      <c r="D392" s="480">
        <f t="shared" si="40"/>
        <v>66</v>
      </c>
      <c r="E392" s="480">
        <v>0</v>
      </c>
      <c r="F392" s="481">
        <v>2.2930000000000001</v>
      </c>
      <c r="G392" s="480">
        <v>15</v>
      </c>
      <c r="H392" s="482">
        <v>0.359541</v>
      </c>
      <c r="I392" s="483">
        <v>6.4</v>
      </c>
      <c r="J392" s="484">
        <f t="shared" si="37"/>
        <v>0.30542066099148735</v>
      </c>
      <c r="K392" s="469">
        <f t="shared" si="35"/>
        <v>6.3775758536578584</v>
      </c>
      <c r="L392" s="469">
        <f t="shared" si="36"/>
        <v>-2.242414634214196E-2</v>
      </c>
      <c r="Q392" s="469"/>
      <c r="R392" s="502"/>
    </row>
    <row r="393" spans="1:18">
      <c r="A393" s="480" t="s">
        <v>107</v>
      </c>
      <c r="B393" s="480">
        <f t="shared" si="38"/>
        <v>5</v>
      </c>
      <c r="C393" s="480">
        <f t="shared" si="39"/>
        <v>7</v>
      </c>
      <c r="D393" s="480">
        <f t="shared" si="40"/>
        <v>67</v>
      </c>
      <c r="E393" s="480">
        <v>0</v>
      </c>
      <c r="F393" s="481">
        <v>2.2930000000000001</v>
      </c>
      <c r="G393" s="480">
        <v>15</v>
      </c>
      <c r="H393" s="482">
        <v>0.35578500000000002</v>
      </c>
      <c r="I393" s="483">
        <v>6.4</v>
      </c>
      <c r="J393" s="484">
        <f t="shared" si="37"/>
        <v>0.30237373059589395</v>
      </c>
      <c r="K393" s="469">
        <f t="shared" si="35"/>
        <v>6.4449035231951886</v>
      </c>
      <c r="L393" s="469">
        <f t="shared" si="36"/>
        <v>4.49035231951882E-2</v>
      </c>
      <c r="Q393" s="469"/>
      <c r="R393" s="502"/>
    </row>
    <row r="394" spans="1:18">
      <c r="A394" s="480" t="s">
        <v>107</v>
      </c>
      <c r="B394" s="480">
        <f t="shared" si="38"/>
        <v>5</v>
      </c>
      <c r="C394" s="480">
        <f t="shared" si="39"/>
        <v>8</v>
      </c>
      <c r="D394" s="480">
        <f t="shared" si="40"/>
        <v>68</v>
      </c>
      <c r="E394" s="480">
        <v>0</v>
      </c>
      <c r="F394" s="481">
        <v>2.2930000000000001</v>
      </c>
      <c r="G394" s="480">
        <v>15</v>
      </c>
      <c r="H394" s="482">
        <v>0.35209200000000002</v>
      </c>
      <c r="I394" s="483">
        <v>6.5</v>
      </c>
      <c r="J394" s="484">
        <f t="shared" si="37"/>
        <v>0.29937790686029053</v>
      </c>
      <c r="K394" s="469">
        <f t="shared" si="35"/>
        <v>6.5125024141417587</v>
      </c>
      <c r="L394" s="469">
        <f t="shared" si="36"/>
        <v>1.2502414141758678E-2</v>
      </c>
      <c r="Q394" s="469"/>
      <c r="R394" s="502"/>
    </row>
    <row r="395" spans="1:18">
      <c r="A395" s="480" t="s">
        <v>107</v>
      </c>
      <c r="B395" s="480">
        <f t="shared" si="38"/>
        <v>5</v>
      </c>
      <c r="C395" s="480">
        <f t="shared" si="39"/>
        <v>9</v>
      </c>
      <c r="D395" s="480">
        <f t="shared" si="40"/>
        <v>69</v>
      </c>
      <c r="E395" s="480">
        <v>0</v>
      </c>
      <c r="F395" s="481">
        <v>2.2930000000000001</v>
      </c>
      <c r="G395" s="480">
        <v>15</v>
      </c>
      <c r="H395" s="482">
        <v>0.34846199999999999</v>
      </c>
      <c r="I395" s="483">
        <v>6.6</v>
      </c>
      <c r="J395" s="484">
        <f t="shared" si="37"/>
        <v>0.29643318978467703</v>
      </c>
      <c r="K395" s="469">
        <f t="shared" ref="K395:K458" si="41">F395/H395</f>
        <v>6.5803444851949431</v>
      </c>
      <c r="L395" s="469">
        <f t="shared" ref="L395:L458" si="42">K395-I395</f>
        <v>-1.9655514805056562E-2</v>
      </c>
      <c r="Q395" s="469"/>
      <c r="R395" s="502"/>
    </row>
    <row r="396" spans="1:18">
      <c r="A396" s="480" t="s">
        <v>107</v>
      </c>
      <c r="B396" s="480">
        <f t="shared" si="38"/>
        <v>5</v>
      </c>
      <c r="C396" s="480">
        <f t="shared" si="39"/>
        <v>10</v>
      </c>
      <c r="D396" s="480">
        <f t="shared" si="40"/>
        <v>70</v>
      </c>
      <c r="E396" s="480">
        <v>0</v>
      </c>
      <c r="F396" s="481">
        <v>2.2930000000000001</v>
      </c>
      <c r="G396" s="480">
        <v>15</v>
      </c>
      <c r="H396" s="482">
        <v>0.34489500000000001</v>
      </c>
      <c r="I396" s="483">
        <v>6.6</v>
      </c>
      <c r="J396" s="484">
        <f t="shared" si="37"/>
        <v>0.29353957936905362</v>
      </c>
      <c r="K396" s="469">
        <f t="shared" si="41"/>
        <v>6.6484002377535196</v>
      </c>
      <c r="L396" s="469">
        <f t="shared" si="42"/>
        <v>4.8400237753519981E-2</v>
      </c>
      <c r="Q396" s="469"/>
      <c r="R396" s="502"/>
    </row>
    <row r="397" spans="1:18">
      <c r="A397" s="480" t="s">
        <v>107</v>
      </c>
      <c r="B397" s="480">
        <f t="shared" si="38"/>
        <v>5</v>
      </c>
      <c r="C397" s="480">
        <f t="shared" si="39"/>
        <v>11</v>
      </c>
      <c r="D397" s="480">
        <f t="shared" si="40"/>
        <v>71</v>
      </c>
      <c r="E397" s="480">
        <v>0</v>
      </c>
      <c r="F397" s="481">
        <v>2.2930000000000001</v>
      </c>
      <c r="G397" s="480">
        <v>15</v>
      </c>
      <c r="H397" s="482">
        <v>0.341389</v>
      </c>
      <c r="I397" s="483">
        <v>6.7</v>
      </c>
      <c r="J397" s="484">
        <f>$J$398-($H$398-H397)*($J$400-$J$398)/($H$400-$H$398)</f>
        <v>0.29069545317976964</v>
      </c>
      <c r="K397" s="469">
        <f t="shared" si="41"/>
        <v>6.7166780417646734</v>
      </c>
      <c r="L397" s="469">
        <f t="shared" si="42"/>
        <v>1.6678041764673246E-2</v>
      </c>
      <c r="Q397" s="469"/>
      <c r="R397" s="502"/>
    </row>
    <row r="398" spans="1:18">
      <c r="A398" s="480" t="s">
        <v>107</v>
      </c>
      <c r="B398" s="480">
        <f t="shared" si="38"/>
        <v>6</v>
      </c>
      <c r="C398" s="480">
        <f t="shared" si="39"/>
        <v>0</v>
      </c>
      <c r="D398" s="480">
        <f t="shared" si="40"/>
        <v>72</v>
      </c>
      <c r="E398" s="480">
        <v>0</v>
      </c>
      <c r="F398" s="481">
        <v>2.2930000000000001</v>
      </c>
      <c r="G398" s="480">
        <v>15</v>
      </c>
      <c r="H398" s="482">
        <v>0.33794299999999999</v>
      </c>
      <c r="I398" s="483">
        <v>6.8</v>
      </c>
      <c r="J398" s="484">
        <v>0.28789999999999999</v>
      </c>
      <c r="K398" s="469">
        <f t="shared" si="41"/>
        <v>6.7851679129320628</v>
      </c>
      <c r="L398" s="469">
        <f t="shared" si="42"/>
        <v>-1.4832087067937039E-2</v>
      </c>
      <c r="Q398" s="469"/>
      <c r="R398" s="502"/>
    </row>
    <row r="399" spans="1:18">
      <c r="A399" s="480" t="s">
        <v>107</v>
      </c>
      <c r="B399" s="480">
        <f t="shared" si="38"/>
        <v>6</v>
      </c>
      <c r="C399" s="480">
        <f t="shared" si="39"/>
        <v>1</v>
      </c>
      <c r="D399" s="480">
        <f t="shared" si="40"/>
        <v>73</v>
      </c>
      <c r="E399" s="480">
        <v>0</v>
      </c>
      <c r="F399" s="481">
        <v>2.2930000000000001</v>
      </c>
      <c r="G399" s="480">
        <v>15</v>
      </c>
      <c r="H399" s="482">
        <v>0.33455600000000002</v>
      </c>
      <c r="I399" s="483">
        <v>6.9</v>
      </c>
      <c r="J399" s="484">
        <f>(H399-H398)*(J401-J398)/(H401-H398)+J398</f>
        <v>0.28515240861291941</v>
      </c>
      <c r="K399" s="469">
        <f t="shared" si="41"/>
        <v>6.8538600413682609</v>
      </c>
      <c r="L399" s="469">
        <f t="shared" si="42"/>
        <v>-4.6139958631739475E-2</v>
      </c>
      <c r="Q399" s="469"/>
      <c r="R399" s="502"/>
    </row>
    <row r="400" spans="1:18">
      <c r="A400" s="480" t="s">
        <v>107</v>
      </c>
      <c r="B400" s="480">
        <f t="shared" si="38"/>
        <v>6</v>
      </c>
      <c r="C400" s="480">
        <f t="shared" si="39"/>
        <v>2</v>
      </c>
      <c r="D400" s="480">
        <f t="shared" si="40"/>
        <v>74</v>
      </c>
      <c r="E400" s="480">
        <v>0</v>
      </c>
      <c r="F400" s="481">
        <v>2.2930000000000001</v>
      </c>
      <c r="G400" s="480">
        <v>15</v>
      </c>
      <c r="H400" s="482">
        <v>0.33122800000000002</v>
      </c>
      <c r="I400" s="483">
        <v>6.9</v>
      </c>
      <c r="J400" s="484">
        <f>(H400-H398)*(J401-J398)/(H401-H398)+J398</f>
        <v>0.28245267901852777</v>
      </c>
      <c r="K400" s="469">
        <f t="shared" si="41"/>
        <v>6.9227239243059158</v>
      </c>
      <c r="L400" s="469">
        <f t="shared" si="42"/>
        <v>2.2723924305915411E-2</v>
      </c>
      <c r="Q400" s="469"/>
      <c r="R400" s="502"/>
    </row>
    <row r="401" spans="1:18">
      <c r="A401" s="480" t="s">
        <v>107</v>
      </c>
      <c r="B401" s="480">
        <f t="shared" si="38"/>
        <v>6</v>
      </c>
      <c r="C401" s="480">
        <f t="shared" si="39"/>
        <v>3</v>
      </c>
      <c r="D401" s="480">
        <f t="shared" si="40"/>
        <v>75</v>
      </c>
      <c r="E401" s="480">
        <v>0</v>
      </c>
      <c r="F401" s="481">
        <v>2.2930000000000001</v>
      </c>
      <c r="G401" s="480">
        <v>15</v>
      </c>
      <c r="H401" s="482">
        <v>0.32795800000000003</v>
      </c>
      <c r="I401" s="483">
        <v>7</v>
      </c>
      <c r="J401" s="484">
        <v>0.27979999999999999</v>
      </c>
      <c r="K401" s="469">
        <f t="shared" si="41"/>
        <v>6.9917489434622722</v>
      </c>
      <c r="L401" s="469">
        <f t="shared" si="42"/>
        <v>-8.2510565377278411E-3</v>
      </c>
      <c r="Q401" s="469"/>
      <c r="R401" s="502"/>
    </row>
    <row r="402" spans="1:18">
      <c r="A402" s="480" t="s">
        <v>107</v>
      </c>
      <c r="B402" s="480">
        <f t="shared" si="38"/>
        <v>6</v>
      </c>
      <c r="C402" s="480">
        <f t="shared" si="39"/>
        <v>4</v>
      </c>
      <c r="D402" s="480">
        <f t="shared" si="40"/>
        <v>76</v>
      </c>
      <c r="E402" s="480">
        <v>0</v>
      </c>
      <c r="F402" s="481">
        <v>2.2930000000000001</v>
      </c>
      <c r="G402" s="480">
        <v>15</v>
      </c>
      <c r="H402" s="482">
        <v>0.324743</v>
      </c>
      <c r="I402" s="483">
        <v>7.1</v>
      </c>
      <c r="J402" s="484">
        <f>(H402-H401)*(J404-J401)/(H404-H401)+J401</f>
        <v>0.27715446777086189</v>
      </c>
      <c r="K402" s="469">
        <f t="shared" si="41"/>
        <v>7.0609682117859354</v>
      </c>
      <c r="L402" s="469">
        <f t="shared" si="42"/>
        <v>-3.9031788214064278E-2</v>
      </c>
      <c r="Q402" s="469"/>
      <c r="R402" s="502"/>
    </row>
    <row r="403" spans="1:18">
      <c r="A403" s="480" t="s">
        <v>107</v>
      </c>
      <c r="B403" s="480">
        <f t="shared" si="38"/>
        <v>6</v>
      </c>
      <c r="C403" s="480">
        <f t="shared" si="39"/>
        <v>5</v>
      </c>
      <c r="D403" s="480">
        <f t="shared" si="40"/>
        <v>77</v>
      </c>
      <c r="E403" s="480">
        <v>0</v>
      </c>
      <c r="F403" s="481">
        <v>2.2930000000000001</v>
      </c>
      <c r="G403" s="480">
        <v>15</v>
      </c>
      <c r="H403" s="482">
        <v>0.32158399999999998</v>
      </c>
      <c r="I403" s="483">
        <v>7.1</v>
      </c>
      <c r="J403" s="484">
        <f>(H403-H401)*(J404-J401)/(H404-H401)+J401</f>
        <v>0.27455501635193585</v>
      </c>
      <c r="K403" s="469">
        <f t="shared" si="41"/>
        <v>7.1303298671575712</v>
      </c>
      <c r="L403" s="469">
        <f t="shared" si="42"/>
        <v>3.0329867157571577E-2</v>
      </c>
      <c r="Q403" s="469"/>
      <c r="R403" s="502"/>
    </row>
    <row r="404" spans="1:18">
      <c r="A404" s="480" t="s">
        <v>107</v>
      </c>
      <c r="B404" s="480">
        <f t="shared" si="38"/>
        <v>6</v>
      </c>
      <c r="C404" s="480">
        <f t="shared" si="39"/>
        <v>6</v>
      </c>
      <c r="D404" s="480">
        <f t="shared" si="40"/>
        <v>78</v>
      </c>
      <c r="E404" s="480">
        <v>0</v>
      </c>
      <c r="F404" s="481">
        <v>2.2930000000000001</v>
      </c>
      <c r="G404" s="480">
        <v>15</v>
      </c>
      <c r="H404" s="482">
        <v>0.31847900000000001</v>
      </c>
      <c r="I404" s="483">
        <v>7.2</v>
      </c>
      <c r="J404" s="484">
        <v>0.27200000000000002</v>
      </c>
      <c r="K404" s="469">
        <f t="shared" si="41"/>
        <v>7.1998467716866736</v>
      </c>
      <c r="L404" s="469">
        <f t="shared" si="42"/>
        <v>-1.5322831332653664E-4</v>
      </c>
      <c r="Q404" s="469"/>
      <c r="R404" s="502"/>
    </row>
    <row r="405" spans="1:18">
      <c r="A405" s="480" t="s">
        <v>107</v>
      </c>
      <c r="B405" s="480">
        <f t="shared" si="38"/>
        <v>6</v>
      </c>
      <c r="C405" s="480">
        <f t="shared" si="39"/>
        <v>7</v>
      </c>
      <c r="D405" s="480">
        <f t="shared" si="40"/>
        <v>79</v>
      </c>
      <c r="E405" s="480">
        <v>0</v>
      </c>
      <c r="F405" s="481">
        <v>2.2930000000000001</v>
      </c>
      <c r="G405" s="480">
        <v>15</v>
      </c>
      <c r="H405" s="482">
        <v>0.31542799999999999</v>
      </c>
      <c r="I405" s="483">
        <v>7.3</v>
      </c>
      <c r="J405" s="484">
        <f>(H405-H404)*(J407-J404)/(H407-H404)+J404</f>
        <v>0.26952529999999997</v>
      </c>
      <c r="K405" s="469">
        <f t="shared" si="41"/>
        <v>7.2694878070431299</v>
      </c>
      <c r="L405" s="469">
        <f t="shared" si="42"/>
        <v>-3.051219295686991E-2</v>
      </c>
      <c r="Q405" s="469"/>
      <c r="R405" s="502"/>
    </row>
    <row r="406" spans="1:18">
      <c r="A406" s="480" t="s">
        <v>107</v>
      </c>
      <c r="B406" s="480">
        <f t="shared" si="38"/>
        <v>6</v>
      </c>
      <c r="C406" s="480">
        <f t="shared" si="39"/>
        <v>8</v>
      </c>
      <c r="D406" s="480">
        <f t="shared" si="40"/>
        <v>80</v>
      </c>
      <c r="E406" s="480">
        <v>0</v>
      </c>
      <c r="F406" s="481">
        <v>2.2930000000000001</v>
      </c>
      <c r="G406" s="480">
        <v>15</v>
      </c>
      <c r="H406" s="482">
        <v>0.31242799999999998</v>
      </c>
      <c r="I406" s="483">
        <v>7.3</v>
      </c>
      <c r="J406" s="484">
        <f>(H406-H404)*(J407-J404)/(H407-H404)+J404</f>
        <v>0.26709196666666662</v>
      </c>
      <c r="K406" s="469">
        <f t="shared" si="41"/>
        <v>7.3392909726400974</v>
      </c>
      <c r="L406" s="469">
        <f t="shared" si="42"/>
        <v>3.9290972640097621E-2</v>
      </c>
      <c r="Q406" s="469"/>
      <c r="R406" s="502"/>
    </row>
    <row r="407" spans="1:18">
      <c r="A407" s="480" t="s">
        <v>107</v>
      </c>
      <c r="B407" s="480">
        <f t="shared" si="38"/>
        <v>6</v>
      </c>
      <c r="C407" s="480">
        <f t="shared" si="39"/>
        <v>9</v>
      </c>
      <c r="D407" s="480">
        <f t="shared" si="40"/>
        <v>81</v>
      </c>
      <c r="E407" s="480">
        <v>0</v>
      </c>
      <c r="F407" s="481">
        <v>2.2930000000000001</v>
      </c>
      <c r="G407" s="480">
        <v>15</v>
      </c>
      <c r="H407" s="482">
        <v>0.309479</v>
      </c>
      <c r="I407" s="483">
        <v>7.4</v>
      </c>
      <c r="J407" s="484">
        <v>0.26469999999999999</v>
      </c>
      <c r="K407" s="469">
        <f t="shared" si="41"/>
        <v>7.4092264741711071</v>
      </c>
      <c r="L407" s="469">
        <f t="shared" si="42"/>
        <v>9.2264741711067799E-3</v>
      </c>
      <c r="Q407" s="469"/>
      <c r="R407" s="502"/>
    </row>
    <row r="408" spans="1:18">
      <c r="A408" s="480" t="s">
        <v>107</v>
      </c>
      <c r="B408" s="480">
        <f t="shared" si="38"/>
        <v>6</v>
      </c>
      <c r="C408" s="480">
        <f t="shared" si="39"/>
        <v>10</v>
      </c>
      <c r="D408" s="480">
        <f t="shared" si="40"/>
        <v>82</v>
      </c>
      <c r="E408" s="480">
        <v>0</v>
      </c>
      <c r="F408" s="481">
        <v>2.2930000000000001</v>
      </c>
      <c r="G408" s="480">
        <v>15</v>
      </c>
      <c r="H408" s="482">
        <v>0.30658099999999999</v>
      </c>
      <c r="I408" s="483">
        <v>7.5</v>
      </c>
      <c r="J408" s="484">
        <f>(H408-H407)*(J410-J407)/(H410-H407)+J407</f>
        <v>0.2622931921862206</v>
      </c>
      <c r="K408" s="469">
        <f t="shared" si="41"/>
        <v>7.4792632289672234</v>
      </c>
      <c r="L408" s="469">
        <f t="shared" si="42"/>
        <v>-2.0736771032776602E-2</v>
      </c>
      <c r="Q408" s="469"/>
      <c r="R408" s="502"/>
    </row>
    <row r="409" spans="1:18">
      <c r="A409" s="480" t="s">
        <v>107</v>
      </c>
      <c r="B409" s="480">
        <f t="shared" si="38"/>
        <v>6</v>
      </c>
      <c r="C409" s="480">
        <f t="shared" si="39"/>
        <v>11</v>
      </c>
      <c r="D409" s="480">
        <f t="shared" si="40"/>
        <v>83</v>
      </c>
      <c r="E409" s="480">
        <v>0</v>
      </c>
      <c r="F409" s="481">
        <v>2.2930000000000001</v>
      </c>
      <c r="G409" s="480">
        <v>15</v>
      </c>
      <c r="H409" s="482">
        <v>0.30373099999999997</v>
      </c>
      <c r="I409" s="483">
        <v>7.5</v>
      </c>
      <c r="J409" s="484">
        <f>(H409-H407)*(J410-J407)/(H410-H407)+J407</f>
        <v>0.25992624868405662</v>
      </c>
      <c r="K409" s="469">
        <f t="shared" si="41"/>
        <v>7.5494434219753677</v>
      </c>
      <c r="L409" s="469">
        <f t="shared" si="42"/>
        <v>4.9443421975367663E-2</v>
      </c>
      <c r="Q409" s="469"/>
      <c r="R409" s="502"/>
    </row>
    <row r="410" spans="1:18">
      <c r="A410" s="480" t="s">
        <v>107</v>
      </c>
      <c r="B410" s="480">
        <f t="shared" si="38"/>
        <v>7</v>
      </c>
      <c r="C410" s="480">
        <f t="shared" si="39"/>
        <v>0</v>
      </c>
      <c r="D410" s="480">
        <f t="shared" si="40"/>
        <v>84</v>
      </c>
      <c r="E410" s="480">
        <v>0</v>
      </c>
      <c r="F410" s="481">
        <v>2.2930000000000001</v>
      </c>
      <c r="G410" s="480">
        <v>15</v>
      </c>
      <c r="H410" s="482">
        <v>0.30092999999999998</v>
      </c>
      <c r="I410" s="483">
        <v>7.6</v>
      </c>
      <c r="J410" s="484">
        <v>0.2576</v>
      </c>
      <c r="K410" s="469">
        <f t="shared" si="41"/>
        <v>7.6197122254344878</v>
      </c>
      <c r="L410" s="469">
        <f t="shared" si="42"/>
        <v>1.971222543448814E-2</v>
      </c>
      <c r="Q410" s="469"/>
      <c r="R410" s="502"/>
    </row>
    <row r="411" spans="1:18">
      <c r="A411" s="480" t="s">
        <v>107</v>
      </c>
      <c r="B411" s="480">
        <f t="shared" si="38"/>
        <v>7</v>
      </c>
      <c r="C411" s="480">
        <f t="shared" si="39"/>
        <v>1</v>
      </c>
      <c r="D411" s="480">
        <f t="shared" si="40"/>
        <v>85</v>
      </c>
      <c r="E411" s="480">
        <v>0</v>
      </c>
      <c r="F411" s="481">
        <v>2.2930000000000001</v>
      </c>
      <c r="G411" s="480">
        <v>15</v>
      </c>
      <c r="H411" s="482">
        <v>0.29817500000000002</v>
      </c>
      <c r="I411" s="483">
        <v>7.7</v>
      </c>
      <c r="J411" s="484">
        <f>(H411-H410)*(J413-J410)/(H413-H410)+J410</f>
        <v>0.25532874369385999</v>
      </c>
      <c r="K411" s="469">
        <f t="shared" si="41"/>
        <v>7.690114865431374</v>
      </c>
      <c r="L411" s="469">
        <f t="shared" si="42"/>
        <v>-9.8851345686261638E-3</v>
      </c>
      <c r="Q411" s="469"/>
      <c r="R411" s="502"/>
    </row>
    <row r="412" spans="1:18">
      <c r="A412" s="480" t="s">
        <v>107</v>
      </c>
      <c r="B412" s="480">
        <f t="shared" si="38"/>
        <v>7</v>
      </c>
      <c r="C412" s="480">
        <f t="shared" si="39"/>
        <v>2</v>
      </c>
      <c r="D412" s="480">
        <f t="shared" si="40"/>
        <v>86</v>
      </c>
      <c r="E412" s="480">
        <v>0</v>
      </c>
      <c r="F412" s="481">
        <v>2.2930000000000001</v>
      </c>
      <c r="G412" s="480">
        <v>15</v>
      </c>
      <c r="H412" s="482">
        <v>0.29546699999999998</v>
      </c>
      <c r="I412" s="483">
        <v>7.8</v>
      </c>
      <c r="J412" s="484">
        <f>(H412-H410)*(J413-J410)/(H413-H410)+J410</f>
        <v>0.25309623477297899</v>
      </c>
      <c r="K412" s="469">
        <f t="shared" si="41"/>
        <v>7.7605959379558476</v>
      </c>
      <c r="L412" s="469">
        <f t="shared" si="42"/>
        <v>-3.9404062044152255E-2</v>
      </c>
      <c r="Q412" s="469"/>
      <c r="R412" s="502"/>
    </row>
    <row r="413" spans="1:18">
      <c r="A413" s="480" t="s">
        <v>107</v>
      </c>
      <c r="B413" s="480">
        <f t="shared" si="38"/>
        <v>7</v>
      </c>
      <c r="C413" s="480">
        <f t="shared" si="39"/>
        <v>3</v>
      </c>
      <c r="D413" s="480">
        <f t="shared" si="40"/>
        <v>87</v>
      </c>
      <c r="E413" s="480">
        <v>0</v>
      </c>
      <c r="F413" s="481">
        <v>2.2930000000000001</v>
      </c>
      <c r="G413" s="480">
        <v>15</v>
      </c>
      <c r="H413" s="482">
        <v>0.29280299999999998</v>
      </c>
      <c r="I413" s="483">
        <v>7.8</v>
      </c>
      <c r="J413" s="484">
        <v>0.25090000000000001</v>
      </c>
      <c r="K413" s="469">
        <f t="shared" si="41"/>
        <v>7.8312039152604322</v>
      </c>
      <c r="L413" s="469">
        <f t="shared" si="42"/>
        <v>3.1203915260432424E-2</v>
      </c>
      <c r="Q413" s="469"/>
      <c r="R413" s="502"/>
    </row>
    <row r="414" spans="1:18">
      <c r="A414" s="480" t="s">
        <v>107</v>
      </c>
      <c r="B414" s="480">
        <f t="shared" si="38"/>
        <v>7</v>
      </c>
      <c r="C414" s="480">
        <f t="shared" si="39"/>
        <v>4</v>
      </c>
      <c r="D414" s="480">
        <f t="shared" si="40"/>
        <v>88</v>
      </c>
      <c r="E414" s="480">
        <v>0</v>
      </c>
      <c r="F414" s="481">
        <v>2.2930000000000001</v>
      </c>
      <c r="G414" s="480">
        <v>15</v>
      </c>
      <c r="H414" s="482">
        <v>0.290184</v>
      </c>
      <c r="I414" s="483">
        <v>7.9</v>
      </c>
      <c r="J414" s="484">
        <f>(H414-H413)*(J416-J413)/(H416-H413)+J413</f>
        <v>0.24873161707632602</v>
      </c>
      <c r="K414" s="469">
        <f t="shared" si="41"/>
        <v>7.901882943236016</v>
      </c>
      <c r="L414" s="469">
        <f t="shared" si="42"/>
        <v>1.8829432360156773E-3</v>
      </c>
      <c r="Q414" s="469"/>
      <c r="R414" s="502"/>
    </row>
    <row r="415" spans="1:18">
      <c r="A415" s="480" t="s">
        <v>107</v>
      </c>
      <c r="B415" s="480">
        <f t="shared" ref="B415:B470" si="43">INT(D415/12)</f>
        <v>7</v>
      </c>
      <c r="C415" s="480">
        <f t="shared" ref="C415:C470" si="44">D415-B415*12</f>
        <v>5</v>
      </c>
      <c r="D415" s="480">
        <f t="shared" si="40"/>
        <v>89</v>
      </c>
      <c r="E415" s="480">
        <v>0</v>
      </c>
      <c r="F415" s="481">
        <v>2.2930000000000001</v>
      </c>
      <c r="G415" s="480">
        <v>15</v>
      </c>
      <c r="H415" s="482">
        <v>0.287607</v>
      </c>
      <c r="I415" s="483">
        <v>8</v>
      </c>
      <c r="J415" s="484">
        <f>(H415-H413)*(J416-J413)/(H416-H413)+J413</f>
        <v>0.24659800776196636</v>
      </c>
      <c r="K415" s="469">
        <f t="shared" si="41"/>
        <v>7.9726849485582765</v>
      </c>
      <c r="L415" s="469">
        <f t="shared" si="42"/>
        <v>-2.7315051441723526E-2</v>
      </c>
      <c r="Q415" s="469"/>
      <c r="R415" s="502"/>
    </row>
    <row r="416" spans="1:18">
      <c r="A416" s="480" t="s">
        <v>107</v>
      </c>
      <c r="B416" s="480">
        <f t="shared" si="43"/>
        <v>7</v>
      </c>
      <c r="C416" s="480">
        <f t="shared" si="44"/>
        <v>6</v>
      </c>
      <c r="D416" s="480">
        <f t="shared" ref="D416:D470" si="45">D415+1</f>
        <v>90</v>
      </c>
      <c r="E416" s="480">
        <v>0</v>
      </c>
      <c r="F416" s="481">
        <v>2.2930000000000001</v>
      </c>
      <c r="G416" s="480">
        <v>15</v>
      </c>
      <c r="H416" s="482">
        <v>0.28507300000000002</v>
      </c>
      <c r="I416" s="483">
        <v>8</v>
      </c>
      <c r="J416" s="484">
        <v>0.2445</v>
      </c>
      <c r="K416" s="469">
        <f t="shared" si="41"/>
        <v>8.0435537564062543</v>
      </c>
      <c r="L416" s="469">
        <f t="shared" si="42"/>
        <v>4.3553756406254251E-2</v>
      </c>
      <c r="Q416" s="469"/>
      <c r="R416" s="502"/>
    </row>
    <row r="417" spans="1:18">
      <c r="A417" s="480" t="s">
        <v>107</v>
      </c>
      <c r="B417" s="480">
        <f t="shared" si="43"/>
        <v>7</v>
      </c>
      <c r="C417" s="480">
        <f t="shared" si="44"/>
        <v>7</v>
      </c>
      <c r="D417" s="480">
        <f t="shared" si="45"/>
        <v>91</v>
      </c>
      <c r="E417" s="480">
        <v>0</v>
      </c>
      <c r="F417" s="481">
        <v>2.2930000000000001</v>
      </c>
      <c r="G417" s="480">
        <v>15</v>
      </c>
      <c r="H417" s="482">
        <v>0.28258100000000003</v>
      </c>
      <c r="I417" s="483">
        <v>8.1</v>
      </c>
      <c r="J417" s="484">
        <f>(H417-H416)*(J419-J416)/(H419-H416)+J416</f>
        <v>0.24243405816798044</v>
      </c>
      <c r="K417" s="469">
        <f t="shared" si="41"/>
        <v>8.1144875274699988</v>
      </c>
      <c r="L417" s="469">
        <f t="shared" si="42"/>
        <v>1.4487527469999151E-2</v>
      </c>
      <c r="Q417" s="469"/>
      <c r="R417" s="502"/>
    </row>
    <row r="418" spans="1:18">
      <c r="A418" s="480" t="s">
        <v>107</v>
      </c>
      <c r="B418" s="480">
        <f t="shared" si="43"/>
        <v>7</v>
      </c>
      <c r="C418" s="480">
        <f t="shared" si="44"/>
        <v>8</v>
      </c>
      <c r="D418" s="480">
        <f t="shared" si="45"/>
        <v>92</v>
      </c>
      <c r="E418" s="480">
        <v>0</v>
      </c>
      <c r="F418" s="481">
        <v>2.2930000000000001</v>
      </c>
      <c r="G418" s="480">
        <v>15</v>
      </c>
      <c r="H418" s="482">
        <v>0.28012799999999999</v>
      </c>
      <c r="I418" s="483">
        <v>8.1999999999999993</v>
      </c>
      <c r="J418" s="484">
        <f>(H418-H416)*(J419-J416)/(H419-H416)+J416</f>
        <v>0.24040044849143788</v>
      </c>
      <c r="K418" s="469">
        <f t="shared" si="41"/>
        <v>8.1855437514279199</v>
      </c>
      <c r="L418" s="469">
        <f t="shared" si="42"/>
        <v>-1.4456248572079389E-2</v>
      </c>
      <c r="Q418" s="469"/>
      <c r="R418" s="502"/>
    </row>
    <row r="419" spans="1:18">
      <c r="A419" s="480" t="s">
        <v>107</v>
      </c>
      <c r="B419" s="480">
        <f t="shared" si="43"/>
        <v>7</v>
      </c>
      <c r="C419" s="480">
        <f t="shared" si="44"/>
        <v>9</v>
      </c>
      <c r="D419" s="480">
        <f t="shared" si="45"/>
        <v>93</v>
      </c>
      <c r="E419" s="480">
        <v>0</v>
      </c>
      <c r="F419" s="481">
        <v>2.2930000000000001</v>
      </c>
      <c r="G419" s="480">
        <v>15</v>
      </c>
      <c r="H419" s="482">
        <v>0.27771499999999999</v>
      </c>
      <c r="I419" s="483">
        <v>8.3000000000000007</v>
      </c>
      <c r="J419" s="484">
        <v>0.2384</v>
      </c>
      <c r="K419" s="469">
        <f t="shared" si="41"/>
        <v>8.2566660065174737</v>
      </c>
      <c r="L419" s="469">
        <f t="shared" si="42"/>
        <v>-4.3333993482526978E-2</v>
      </c>
      <c r="Q419" s="469"/>
      <c r="R419" s="502"/>
    </row>
    <row r="420" spans="1:18">
      <c r="A420" s="480" t="s">
        <v>107</v>
      </c>
      <c r="B420" s="480">
        <f t="shared" si="43"/>
        <v>7</v>
      </c>
      <c r="C420" s="480">
        <f t="shared" si="44"/>
        <v>10</v>
      </c>
      <c r="D420" s="480">
        <f t="shared" si="45"/>
        <v>94</v>
      </c>
      <c r="E420" s="480">
        <v>0</v>
      </c>
      <c r="F420" s="481">
        <v>2.2930000000000001</v>
      </c>
      <c r="G420" s="480">
        <v>15</v>
      </c>
      <c r="H420" s="482">
        <v>0.275341</v>
      </c>
      <c r="I420" s="483">
        <v>8.3000000000000007</v>
      </c>
      <c r="J420" s="484">
        <f>(H420-H419)*(J422-J419)/(H422-H419)+J419</f>
        <v>0.23643549721786275</v>
      </c>
      <c r="K420" s="469">
        <f t="shared" si="41"/>
        <v>8.3278552776375481</v>
      </c>
      <c r="L420" s="469">
        <f t="shared" si="42"/>
        <v>2.785527763754736E-2</v>
      </c>
      <c r="Q420" s="469"/>
      <c r="R420" s="502"/>
    </row>
    <row r="421" spans="1:18">
      <c r="A421" s="480" t="s">
        <v>107</v>
      </c>
      <c r="B421" s="480">
        <f t="shared" si="43"/>
        <v>7</v>
      </c>
      <c r="C421" s="480">
        <f t="shared" si="44"/>
        <v>11</v>
      </c>
      <c r="D421" s="480">
        <f t="shared" si="45"/>
        <v>95</v>
      </c>
      <c r="E421" s="480">
        <v>0</v>
      </c>
      <c r="F421" s="481">
        <v>2.2930000000000001</v>
      </c>
      <c r="G421" s="480">
        <v>15</v>
      </c>
      <c r="H421" s="482">
        <v>0.272005</v>
      </c>
      <c r="I421" s="483">
        <v>8.4</v>
      </c>
      <c r="J421" s="484">
        <f>(H421-H419)*(J422-J419)/(H422-H419)+J419</f>
        <v>0.23367493222999</v>
      </c>
      <c r="K421" s="469">
        <f t="shared" si="41"/>
        <v>8.4299920957335353</v>
      </c>
      <c r="L421" s="469">
        <f t="shared" si="42"/>
        <v>2.9992095733534896E-2</v>
      </c>
      <c r="Q421" s="469"/>
      <c r="R421" s="502"/>
    </row>
    <row r="422" spans="1:18">
      <c r="A422" s="480" t="s">
        <v>107</v>
      </c>
      <c r="B422" s="480">
        <f t="shared" si="43"/>
        <v>8</v>
      </c>
      <c r="C422" s="480">
        <f t="shared" si="44"/>
        <v>0</v>
      </c>
      <c r="D422" s="480">
        <f t="shared" si="45"/>
        <v>96</v>
      </c>
      <c r="E422" s="480">
        <v>0</v>
      </c>
      <c r="F422" s="481">
        <v>2.2930000000000001</v>
      </c>
      <c r="G422" s="480">
        <v>15</v>
      </c>
      <c r="H422" s="482">
        <v>0.270706</v>
      </c>
      <c r="I422" s="483">
        <v>8.5</v>
      </c>
      <c r="J422" s="484">
        <v>0.2326</v>
      </c>
      <c r="K422" s="469">
        <f t="shared" si="41"/>
        <v>8.4704439502633857</v>
      </c>
      <c r="L422" s="469">
        <f t="shared" si="42"/>
        <v>-2.9556049736614298E-2</v>
      </c>
      <c r="Q422" s="469"/>
      <c r="R422" s="502"/>
    </row>
    <row r="423" spans="1:18">
      <c r="A423" s="480" t="s">
        <v>107</v>
      </c>
      <c r="B423" s="480">
        <f t="shared" si="43"/>
        <v>8</v>
      </c>
      <c r="C423" s="480">
        <f t="shared" si="44"/>
        <v>1</v>
      </c>
      <c r="D423" s="480">
        <f t="shared" si="45"/>
        <v>97</v>
      </c>
      <c r="E423" s="480">
        <v>0</v>
      </c>
      <c r="F423" s="481">
        <v>2.2930000000000001</v>
      </c>
      <c r="G423" s="480">
        <v>15</v>
      </c>
      <c r="H423" s="482">
        <v>0.26844600000000002</v>
      </c>
      <c r="I423" s="483">
        <v>8.5</v>
      </c>
      <c r="J423" s="484">
        <f>(H423-H422)*(J425-J422)/(H425-H422)+J422</f>
        <v>0.2307062397127039</v>
      </c>
      <c r="K423" s="469">
        <f t="shared" si="41"/>
        <v>8.5417551388361161</v>
      </c>
      <c r="L423" s="469">
        <f t="shared" si="42"/>
        <v>4.1755138836116146E-2</v>
      </c>
      <c r="Q423" s="469"/>
      <c r="R423" s="502"/>
    </row>
    <row r="424" spans="1:18">
      <c r="A424" s="480" t="s">
        <v>107</v>
      </c>
      <c r="B424" s="480">
        <f t="shared" si="43"/>
        <v>8</v>
      </c>
      <c r="C424" s="480">
        <f t="shared" si="44"/>
        <v>2</v>
      </c>
      <c r="D424" s="480">
        <f t="shared" si="45"/>
        <v>98</v>
      </c>
      <c r="E424" s="480">
        <v>0</v>
      </c>
      <c r="F424" s="481">
        <v>2.2930000000000001</v>
      </c>
      <c r="G424" s="480">
        <v>15</v>
      </c>
      <c r="H424" s="482">
        <v>0.26621600000000001</v>
      </c>
      <c r="I424" s="483">
        <v>8.6</v>
      </c>
      <c r="J424" s="484">
        <f>(H424-H422)*(J425-J422)/(H425-H422)+J422</f>
        <v>0.22883761783630108</v>
      </c>
      <c r="K424" s="469">
        <f t="shared" si="41"/>
        <v>8.6133064879646604</v>
      </c>
      <c r="L424" s="469">
        <f t="shared" si="42"/>
        <v>1.3306487964660718E-2</v>
      </c>
      <c r="Q424" s="469"/>
      <c r="R424" s="502"/>
    </row>
    <row r="425" spans="1:18">
      <c r="A425" s="480" t="s">
        <v>107</v>
      </c>
      <c r="B425" s="480">
        <f t="shared" si="43"/>
        <v>8</v>
      </c>
      <c r="C425" s="480">
        <f t="shared" si="44"/>
        <v>3</v>
      </c>
      <c r="D425" s="480">
        <f t="shared" si="45"/>
        <v>99</v>
      </c>
      <c r="E425" s="480">
        <v>0</v>
      </c>
      <c r="F425" s="481">
        <v>2.2930000000000001</v>
      </c>
      <c r="G425" s="480">
        <v>15</v>
      </c>
      <c r="H425" s="482">
        <v>0.26402300000000001</v>
      </c>
      <c r="I425" s="483">
        <v>8.6999999999999993</v>
      </c>
      <c r="J425" s="484">
        <v>0.22700000000000001</v>
      </c>
      <c r="K425" s="469">
        <f t="shared" si="41"/>
        <v>8.684849425996978</v>
      </c>
      <c r="L425" s="469">
        <f t="shared" si="42"/>
        <v>-1.5150574003021333E-2</v>
      </c>
      <c r="Q425" s="469"/>
      <c r="R425" s="502"/>
    </row>
    <row r="426" spans="1:18">
      <c r="A426" s="480" t="s">
        <v>107</v>
      </c>
      <c r="B426" s="480">
        <f t="shared" si="43"/>
        <v>8</v>
      </c>
      <c r="C426" s="480">
        <f t="shared" si="44"/>
        <v>4</v>
      </c>
      <c r="D426" s="480">
        <f t="shared" si="45"/>
        <v>100</v>
      </c>
      <c r="E426" s="480">
        <v>0</v>
      </c>
      <c r="F426" s="481">
        <v>2.2930000000000001</v>
      </c>
      <c r="G426" s="480">
        <v>15</v>
      </c>
      <c r="H426" s="482">
        <v>0.26186199999999998</v>
      </c>
      <c r="I426" s="483">
        <v>8.8000000000000007</v>
      </c>
      <c r="J426" s="484">
        <f>(H426-H425)*(J428-J425)/(H428-H425)+J425</f>
        <v>0.22520368569636134</v>
      </c>
      <c r="K426" s="469">
        <f t="shared" si="41"/>
        <v>8.7565206100923394</v>
      </c>
      <c r="L426" s="469">
        <f t="shared" si="42"/>
        <v>-4.3479389907661314E-2</v>
      </c>
      <c r="Q426" s="469"/>
      <c r="R426" s="502"/>
    </row>
    <row r="427" spans="1:18">
      <c r="A427" s="480" t="s">
        <v>107</v>
      </c>
      <c r="B427" s="480">
        <f t="shared" si="43"/>
        <v>8</v>
      </c>
      <c r="C427" s="480">
        <f t="shared" si="44"/>
        <v>5</v>
      </c>
      <c r="D427" s="480">
        <f t="shared" si="45"/>
        <v>101</v>
      </c>
      <c r="E427" s="480">
        <v>0</v>
      </c>
      <c r="F427" s="481">
        <v>2.2930000000000001</v>
      </c>
      <c r="G427" s="480">
        <v>15</v>
      </c>
      <c r="H427" s="482">
        <v>0.25974000000000003</v>
      </c>
      <c r="I427" s="483">
        <v>8.8000000000000007</v>
      </c>
      <c r="J427" s="484">
        <f>(H427-H425)*(J428-J425)/(H428-H425)+J425</f>
        <v>0.22343978983688836</v>
      </c>
      <c r="K427" s="469">
        <f t="shared" si="41"/>
        <v>8.8280588280588272</v>
      </c>
      <c r="L427" s="469">
        <f t="shared" si="42"/>
        <v>2.8058828058826535E-2</v>
      </c>
      <c r="Q427" s="469"/>
      <c r="R427" s="502"/>
    </row>
    <row r="428" spans="1:18">
      <c r="A428" s="480" t="s">
        <v>107</v>
      </c>
      <c r="B428" s="480">
        <f t="shared" si="43"/>
        <v>8</v>
      </c>
      <c r="C428" s="480">
        <f t="shared" si="44"/>
        <v>6</v>
      </c>
      <c r="D428" s="480">
        <f t="shared" si="45"/>
        <v>102</v>
      </c>
      <c r="E428" s="480">
        <v>0</v>
      </c>
      <c r="F428" s="481">
        <v>2.2930000000000001</v>
      </c>
      <c r="G428" s="480">
        <v>15</v>
      </c>
      <c r="H428" s="482">
        <v>0.25764700000000001</v>
      </c>
      <c r="I428" s="483">
        <v>8.9</v>
      </c>
      <c r="J428" s="484">
        <v>0.22170000000000001</v>
      </c>
      <c r="K428" s="469">
        <f t="shared" si="41"/>
        <v>8.8997737214095256</v>
      </c>
      <c r="L428" s="469">
        <f t="shared" si="42"/>
        <v>-2.2627859047474885E-4</v>
      </c>
      <c r="Q428" s="469"/>
      <c r="R428" s="502"/>
    </row>
    <row r="429" spans="1:18">
      <c r="A429" s="480" t="s">
        <v>107</v>
      </c>
      <c r="B429" s="480">
        <f t="shared" si="43"/>
        <v>8</v>
      </c>
      <c r="C429" s="480">
        <f t="shared" si="44"/>
        <v>7</v>
      </c>
      <c r="D429" s="480">
        <f t="shared" si="45"/>
        <v>103</v>
      </c>
      <c r="E429" s="480">
        <v>0</v>
      </c>
      <c r="F429" s="481">
        <v>2.2930000000000001</v>
      </c>
      <c r="G429" s="480">
        <v>15</v>
      </c>
      <c r="H429" s="482">
        <v>0.25558599999999998</v>
      </c>
      <c r="I429" s="483">
        <v>9</v>
      </c>
      <c r="J429" s="484">
        <f>(H429-H428)*(J431-J428)/(H431-H428)+J428</f>
        <v>0.2199737559533585</v>
      </c>
      <c r="K429" s="469">
        <f t="shared" si="41"/>
        <v>8.9715399122017647</v>
      </c>
      <c r="L429" s="469">
        <f t="shared" si="42"/>
        <v>-2.8460087798235278E-2</v>
      </c>
      <c r="Q429" s="469"/>
      <c r="R429" s="502"/>
    </row>
    <row r="430" spans="1:18">
      <c r="A430" s="480" t="s">
        <v>107</v>
      </c>
      <c r="B430" s="480">
        <f t="shared" si="43"/>
        <v>8</v>
      </c>
      <c r="C430" s="480">
        <f t="shared" si="44"/>
        <v>8</v>
      </c>
      <c r="D430" s="480">
        <f t="shared" si="45"/>
        <v>104</v>
      </c>
      <c r="E430" s="480">
        <v>0</v>
      </c>
      <c r="F430" s="481">
        <v>2.2930000000000001</v>
      </c>
      <c r="G430" s="480">
        <v>15</v>
      </c>
      <c r="H430" s="482">
        <v>0.25355699999999998</v>
      </c>
      <c r="I430" s="483">
        <v>9</v>
      </c>
      <c r="J430" s="484">
        <f>(H430-H428)*(J431-J428)/(H431-H428)+J428</f>
        <v>0.21827431433732958</v>
      </c>
      <c r="K430" s="469">
        <f t="shared" si="41"/>
        <v>9.0433314797067332</v>
      </c>
      <c r="L430" s="469">
        <f t="shared" si="42"/>
        <v>4.3331479706733234E-2</v>
      </c>
      <c r="Q430" s="469"/>
      <c r="R430" s="502"/>
    </row>
    <row r="431" spans="1:18">
      <c r="A431" s="480" t="s">
        <v>107</v>
      </c>
      <c r="B431" s="480">
        <f t="shared" si="43"/>
        <v>8</v>
      </c>
      <c r="C431" s="480">
        <f t="shared" si="44"/>
        <v>9</v>
      </c>
      <c r="D431" s="480">
        <f t="shared" si="45"/>
        <v>105</v>
      </c>
      <c r="E431" s="480">
        <v>0</v>
      </c>
      <c r="F431" s="481">
        <v>2.2930000000000001</v>
      </c>
      <c r="G431" s="480">
        <v>15</v>
      </c>
      <c r="H431" s="482">
        <v>0.251558</v>
      </c>
      <c r="I431" s="483">
        <v>9.1</v>
      </c>
      <c r="J431" s="484">
        <v>0.21659999999999999</v>
      </c>
      <c r="K431" s="469">
        <f t="shared" si="41"/>
        <v>9.1151941103045822</v>
      </c>
      <c r="L431" s="469">
        <f t="shared" si="42"/>
        <v>1.5194110304582509E-2</v>
      </c>
      <c r="Q431" s="469"/>
      <c r="R431" s="502"/>
    </row>
    <row r="432" spans="1:18">
      <c r="A432" s="480" t="s">
        <v>107</v>
      </c>
      <c r="B432" s="480">
        <f t="shared" si="43"/>
        <v>8</v>
      </c>
      <c r="C432" s="480">
        <f t="shared" si="44"/>
        <v>10</v>
      </c>
      <c r="D432" s="480">
        <f t="shared" si="45"/>
        <v>106</v>
      </c>
      <c r="E432" s="480">
        <v>0</v>
      </c>
      <c r="F432" s="481">
        <v>2.2930000000000001</v>
      </c>
      <c r="G432" s="480">
        <v>15</v>
      </c>
      <c r="H432" s="482">
        <v>0.24958900000000001</v>
      </c>
      <c r="I432" s="483">
        <v>9.1999999999999993</v>
      </c>
      <c r="J432" s="484">
        <f>(H432-H431)*(J434-J431)/(H434-H431)+J431</f>
        <v>0.21494225085910651</v>
      </c>
      <c r="K432" s="469">
        <f t="shared" si="41"/>
        <v>9.1871035983156322</v>
      </c>
      <c r="L432" s="469">
        <f t="shared" si="42"/>
        <v>-1.289640168436712E-2</v>
      </c>
      <c r="Q432" s="469"/>
      <c r="R432" s="502"/>
    </row>
    <row r="433" spans="1:18">
      <c r="A433" s="480" t="s">
        <v>107</v>
      </c>
      <c r="B433" s="480">
        <f t="shared" si="43"/>
        <v>8</v>
      </c>
      <c r="C433" s="480">
        <f t="shared" si="44"/>
        <v>11</v>
      </c>
      <c r="D433" s="480">
        <f t="shared" si="45"/>
        <v>107</v>
      </c>
      <c r="E433" s="480">
        <v>0</v>
      </c>
      <c r="F433" s="481">
        <v>2.2930000000000001</v>
      </c>
      <c r="G433" s="480">
        <v>15</v>
      </c>
      <c r="H433" s="482">
        <v>0.24764900000000001</v>
      </c>
      <c r="I433" s="483">
        <v>9.3000000000000007</v>
      </c>
      <c r="J433" s="484">
        <f>(H433-H431)*(J434-J431)/(H434-H431)+J431</f>
        <v>0.21330891752577319</v>
      </c>
      <c r="K433" s="469">
        <f t="shared" si="41"/>
        <v>9.2590723160602302</v>
      </c>
      <c r="L433" s="469">
        <f t="shared" si="42"/>
        <v>-4.0927683939770532E-2</v>
      </c>
      <c r="Q433" s="469"/>
      <c r="R433" s="502"/>
    </row>
    <row r="434" spans="1:18">
      <c r="A434" s="480" t="s">
        <v>107</v>
      </c>
      <c r="B434" s="480">
        <f t="shared" si="43"/>
        <v>9</v>
      </c>
      <c r="C434" s="480">
        <f t="shared" si="44"/>
        <v>0</v>
      </c>
      <c r="D434" s="480">
        <f t="shared" si="45"/>
        <v>108</v>
      </c>
      <c r="E434" s="480">
        <v>0</v>
      </c>
      <c r="F434" s="481">
        <v>2.2930000000000001</v>
      </c>
      <c r="G434" s="480">
        <v>15</v>
      </c>
      <c r="H434" s="482">
        <v>0.24573800000000001</v>
      </c>
      <c r="I434" s="483">
        <v>9.3000000000000007</v>
      </c>
      <c r="J434" s="484">
        <v>0.2117</v>
      </c>
      <c r="K434" s="469">
        <f t="shared" si="41"/>
        <v>9.3310761868331316</v>
      </c>
      <c r="L434" s="469">
        <f t="shared" si="42"/>
        <v>3.1076186833130848E-2</v>
      </c>
      <c r="Q434" s="469"/>
      <c r="R434" s="502"/>
    </row>
    <row r="435" spans="1:18">
      <c r="A435" s="480" t="s">
        <v>107</v>
      </c>
      <c r="B435" s="480">
        <f t="shared" si="43"/>
        <v>9</v>
      </c>
      <c r="C435" s="480">
        <f t="shared" si="44"/>
        <v>1</v>
      </c>
      <c r="D435" s="480">
        <f t="shared" si="45"/>
        <v>109</v>
      </c>
      <c r="E435" s="480">
        <v>0</v>
      </c>
      <c r="F435" s="481">
        <v>2.2930000000000001</v>
      </c>
      <c r="G435" s="480">
        <v>15</v>
      </c>
      <c r="H435" s="482">
        <v>0.24385599999999999</v>
      </c>
      <c r="I435" s="483">
        <v>9.4</v>
      </c>
      <c r="J435" s="484">
        <f>(H435-H434)*(J437-J434)/(H437-H434)+J434</f>
        <v>0.21011081566654688</v>
      </c>
      <c r="K435" s="469">
        <f t="shared" si="41"/>
        <v>9.4030903484023369</v>
      </c>
      <c r="L435" s="469">
        <f t="shared" si="42"/>
        <v>3.0903484023365735E-3</v>
      </c>
      <c r="Q435" s="469"/>
      <c r="R435" s="502"/>
    </row>
    <row r="436" spans="1:18">
      <c r="A436" s="480" t="s">
        <v>107</v>
      </c>
      <c r="B436" s="480">
        <f t="shared" si="43"/>
        <v>9</v>
      </c>
      <c r="C436" s="480">
        <f t="shared" si="44"/>
        <v>2</v>
      </c>
      <c r="D436" s="480">
        <f t="shared" si="45"/>
        <v>110</v>
      </c>
      <c r="E436" s="480">
        <v>0</v>
      </c>
      <c r="F436" s="481">
        <v>2.2930000000000001</v>
      </c>
      <c r="G436" s="480">
        <v>15</v>
      </c>
      <c r="H436" s="482">
        <v>0.24199999999999999</v>
      </c>
      <c r="I436" s="483">
        <v>9.5</v>
      </c>
      <c r="J436" s="484">
        <f>(H436-H434)*(J437-J434)/(H437-H434)+J434</f>
        <v>0.20854358605821055</v>
      </c>
      <c r="K436" s="469">
        <f t="shared" si="41"/>
        <v>9.4752066115702487</v>
      </c>
      <c r="L436" s="469">
        <f t="shared" si="42"/>
        <v>-2.4793388429751317E-2</v>
      </c>
      <c r="Q436" s="469"/>
      <c r="R436" s="502"/>
    </row>
    <row r="437" spans="1:18">
      <c r="A437" s="480" t="s">
        <v>107</v>
      </c>
      <c r="B437" s="480">
        <f t="shared" si="43"/>
        <v>9</v>
      </c>
      <c r="C437" s="480">
        <f t="shared" si="44"/>
        <v>3</v>
      </c>
      <c r="D437" s="480">
        <f t="shared" si="45"/>
        <v>111</v>
      </c>
      <c r="E437" s="480">
        <v>0</v>
      </c>
      <c r="F437" s="481">
        <v>2.2930000000000001</v>
      </c>
      <c r="G437" s="480">
        <v>15</v>
      </c>
      <c r="H437" s="482">
        <v>0.240172</v>
      </c>
      <c r="I437" s="483">
        <v>9.5</v>
      </c>
      <c r="J437" s="484">
        <v>0.20699999999999999</v>
      </c>
      <c r="K437" s="469">
        <f t="shared" si="41"/>
        <v>9.547324417500791</v>
      </c>
      <c r="L437" s="469">
        <f t="shared" si="42"/>
        <v>4.7324417500790972E-2</v>
      </c>
      <c r="Q437" s="469"/>
      <c r="R437" s="502"/>
    </row>
    <row r="438" spans="1:18">
      <c r="A438" s="480" t="s">
        <v>107</v>
      </c>
      <c r="B438" s="480">
        <f t="shared" si="43"/>
        <v>9</v>
      </c>
      <c r="C438" s="480">
        <f t="shared" si="44"/>
        <v>4</v>
      </c>
      <c r="D438" s="480">
        <f t="shared" si="45"/>
        <v>112</v>
      </c>
      <c r="E438" s="480">
        <v>0</v>
      </c>
      <c r="F438" s="481">
        <v>2.2930000000000001</v>
      </c>
      <c r="G438" s="480">
        <v>15</v>
      </c>
      <c r="H438" s="482">
        <v>0.23837</v>
      </c>
      <c r="I438" s="483">
        <v>9.6</v>
      </c>
      <c r="J438" s="484">
        <f>(H438-H437)*(J440-J437)/(H440-H437)+J437</f>
        <v>0.20547746901990235</v>
      </c>
      <c r="K438" s="469">
        <f t="shared" si="41"/>
        <v>9.6194990980408619</v>
      </c>
      <c r="L438" s="469">
        <f t="shared" si="42"/>
        <v>1.9499098040862251E-2</v>
      </c>
      <c r="Q438" s="469"/>
      <c r="R438" s="502"/>
    </row>
    <row r="439" spans="1:18">
      <c r="A439" s="480" t="s">
        <v>107</v>
      </c>
      <c r="B439" s="480">
        <f t="shared" si="43"/>
        <v>9</v>
      </c>
      <c r="C439" s="480">
        <f t="shared" si="44"/>
        <v>5</v>
      </c>
      <c r="D439" s="480">
        <f t="shared" si="45"/>
        <v>113</v>
      </c>
      <c r="E439" s="480">
        <v>0</v>
      </c>
      <c r="F439" s="481">
        <v>2.2930000000000001</v>
      </c>
      <c r="G439" s="480">
        <v>15</v>
      </c>
      <c r="H439" s="482">
        <v>0.236594</v>
      </c>
      <c r="I439" s="483">
        <v>9.6999999999999993</v>
      </c>
      <c r="J439" s="484">
        <f>(H439-H437)*(J440-J437)/(H440-H437)+J437</f>
        <v>0.20397690574539992</v>
      </c>
      <c r="K439" s="469">
        <f t="shared" si="41"/>
        <v>9.6917081582795852</v>
      </c>
      <c r="L439" s="469">
        <f t="shared" si="42"/>
        <v>-8.2918417204140837E-3</v>
      </c>
      <c r="Q439" s="469"/>
      <c r="R439" s="502"/>
    </row>
    <row r="440" spans="1:18">
      <c r="A440" s="480" t="s">
        <v>107</v>
      </c>
      <c r="B440" s="480">
        <f t="shared" si="43"/>
        <v>9</v>
      </c>
      <c r="C440" s="480">
        <f t="shared" si="44"/>
        <v>6</v>
      </c>
      <c r="D440" s="480">
        <f t="shared" si="45"/>
        <v>114</v>
      </c>
      <c r="E440" s="480">
        <v>0</v>
      </c>
      <c r="F440" s="481">
        <v>2.2930000000000001</v>
      </c>
      <c r="G440" s="480">
        <v>15</v>
      </c>
      <c r="H440" s="482">
        <v>0.234846</v>
      </c>
      <c r="I440" s="483">
        <v>9.8000000000000007</v>
      </c>
      <c r="J440" s="484">
        <v>0.20250000000000001</v>
      </c>
      <c r="K440" s="469">
        <f t="shared" si="41"/>
        <v>9.7638452432658003</v>
      </c>
      <c r="L440" s="469">
        <f t="shared" si="42"/>
        <v>-3.6154756734200433E-2</v>
      </c>
      <c r="Q440" s="469"/>
      <c r="R440" s="502"/>
    </row>
    <row r="441" spans="1:18">
      <c r="A441" s="480" t="s">
        <v>107</v>
      </c>
      <c r="B441" s="480">
        <f t="shared" si="43"/>
        <v>9</v>
      </c>
      <c r="C441" s="480">
        <f t="shared" si="44"/>
        <v>7</v>
      </c>
      <c r="D441" s="480">
        <f t="shared" si="45"/>
        <v>115</v>
      </c>
      <c r="E441" s="480">
        <v>0</v>
      </c>
      <c r="F441" s="481">
        <v>2.2930000000000001</v>
      </c>
      <c r="G441" s="480">
        <v>15</v>
      </c>
      <c r="H441" s="482">
        <v>0.23311799999999999</v>
      </c>
      <c r="I441" s="483">
        <v>9.8000000000000007</v>
      </c>
      <c r="J441" s="484">
        <f>(H441-H440)*(J443-J440)/(H443-H440)+J440</f>
        <v>0.20104505580575679</v>
      </c>
      <c r="K441" s="469">
        <f t="shared" si="41"/>
        <v>9.8362202832900092</v>
      </c>
      <c r="L441" s="469">
        <f t="shared" si="42"/>
        <v>3.6220283290008481E-2</v>
      </c>
      <c r="Q441" s="469"/>
      <c r="R441" s="502"/>
    </row>
    <row r="442" spans="1:18">
      <c r="A442" s="480" t="s">
        <v>107</v>
      </c>
      <c r="B442" s="480">
        <f t="shared" si="43"/>
        <v>9</v>
      </c>
      <c r="C442" s="480">
        <f t="shared" si="44"/>
        <v>8</v>
      </c>
      <c r="D442" s="480">
        <f t="shared" si="45"/>
        <v>116</v>
      </c>
      <c r="E442" s="480">
        <v>0</v>
      </c>
      <c r="F442" s="481">
        <v>2.2930000000000001</v>
      </c>
      <c r="G442" s="480">
        <v>15</v>
      </c>
      <c r="H442" s="482">
        <v>0.23141600000000001</v>
      </c>
      <c r="I442" s="483">
        <v>9.9</v>
      </c>
      <c r="J442" s="484">
        <f>(H442-H440)*(J443-J440)/(H443-H440)+J440</f>
        <v>0.19961200313295477</v>
      </c>
      <c r="K442" s="469">
        <f t="shared" si="41"/>
        <v>9.9085629342828501</v>
      </c>
      <c r="L442" s="469">
        <f t="shared" si="42"/>
        <v>8.5629342828497101E-3</v>
      </c>
      <c r="Q442" s="469"/>
      <c r="R442" s="502"/>
    </row>
    <row r="443" spans="1:18">
      <c r="A443" s="480" t="s">
        <v>107</v>
      </c>
      <c r="B443" s="480">
        <f t="shared" si="43"/>
        <v>9</v>
      </c>
      <c r="C443" s="480">
        <f t="shared" si="44"/>
        <v>9</v>
      </c>
      <c r="D443" s="480">
        <f t="shared" si="45"/>
        <v>117</v>
      </c>
      <c r="E443" s="480">
        <v>0</v>
      </c>
      <c r="F443" s="481">
        <v>2.2930000000000001</v>
      </c>
      <c r="G443" s="480">
        <v>15</v>
      </c>
      <c r="H443" s="482">
        <v>0.229739</v>
      </c>
      <c r="I443" s="483">
        <v>10</v>
      </c>
      <c r="J443" s="484">
        <v>0.19819999999999999</v>
      </c>
      <c r="K443" s="469">
        <f t="shared" si="41"/>
        <v>9.9808913593251471</v>
      </c>
      <c r="L443" s="469">
        <f t="shared" si="42"/>
        <v>-1.910864067485285E-2</v>
      </c>
      <c r="Q443" s="469"/>
      <c r="R443" s="502"/>
    </row>
    <row r="444" spans="1:18">
      <c r="A444" s="480" t="s">
        <v>107</v>
      </c>
      <c r="B444" s="480">
        <f t="shared" si="43"/>
        <v>9</v>
      </c>
      <c r="C444" s="480">
        <f t="shared" si="44"/>
        <v>10</v>
      </c>
      <c r="D444" s="480">
        <f t="shared" si="45"/>
        <v>118</v>
      </c>
      <c r="E444" s="480">
        <v>0</v>
      </c>
      <c r="F444" s="481">
        <v>2.2930000000000001</v>
      </c>
      <c r="G444" s="480">
        <v>15</v>
      </c>
      <c r="H444" s="482">
        <v>0.22808400000000001</v>
      </c>
      <c r="I444" s="483">
        <v>10.1</v>
      </c>
      <c r="J444" s="484">
        <f>(H444-H443)*(J446-J443)/(H446-H443)+J443</f>
        <v>0.19681378958120532</v>
      </c>
      <c r="K444" s="469">
        <f t="shared" si="41"/>
        <v>10.053313691447011</v>
      </c>
      <c r="L444" s="469">
        <f t="shared" si="42"/>
        <v>-4.668630855298872E-2</v>
      </c>
      <c r="Q444" s="469"/>
      <c r="R444" s="502"/>
    </row>
    <row r="445" spans="1:18">
      <c r="A445" s="480" t="s">
        <v>107</v>
      </c>
      <c r="B445" s="480">
        <f t="shared" si="43"/>
        <v>9</v>
      </c>
      <c r="C445" s="480">
        <f t="shared" si="44"/>
        <v>11</v>
      </c>
      <c r="D445" s="480">
        <f t="shared" si="45"/>
        <v>119</v>
      </c>
      <c r="E445" s="480">
        <v>0</v>
      </c>
      <c r="F445" s="481">
        <v>2.2930000000000001</v>
      </c>
      <c r="G445" s="480">
        <v>15</v>
      </c>
      <c r="H445" s="482">
        <v>0.22645299999999999</v>
      </c>
      <c r="I445" s="483">
        <v>10.1</v>
      </c>
      <c r="J445" s="484">
        <f>(H445-H443)*(J446-J443)/(H446-H443)+J443</f>
        <v>0.19544768130745657</v>
      </c>
      <c r="K445" s="469">
        <f t="shared" si="41"/>
        <v>10.125721452133556</v>
      </c>
      <c r="L445" s="469">
        <f t="shared" si="42"/>
        <v>2.5721452133556255E-2</v>
      </c>
      <c r="Q445" s="469"/>
      <c r="R445" s="502"/>
    </row>
    <row r="446" spans="1:18">
      <c r="A446" s="480" t="s">
        <v>107</v>
      </c>
      <c r="B446" s="480">
        <f t="shared" si="43"/>
        <v>10</v>
      </c>
      <c r="C446" s="480">
        <f t="shared" si="44"/>
        <v>0</v>
      </c>
      <c r="D446" s="480">
        <f t="shared" si="45"/>
        <v>120</v>
      </c>
      <c r="E446" s="480">
        <v>0</v>
      </c>
      <c r="F446" s="481">
        <v>2.2930000000000001</v>
      </c>
      <c r="G446" s="480">
        <v>15</v>
      </c>
      <c r="H446" s="482">
        <v>0.22484399999999999</v>
      </c>
      <c r="I446" s="483">
        <v>10.199999999999999</v>
      </c>
      <c r="J446" s="484">
        <v>0.19409999999999999</v>
      </c>
      <c r="K446" s="469">
        <f t="shared" si="41"/>
        <v>10.198181850527478</v>
      </c>
      <c r="L446" s="469">
        <f t="shared" si="42"/>
        <v>-1.8181494725215686E-3</v>
      </c>
      <c r="Q446" s="469"/>
      <c r="R446" s="502"/>
    </row>
    <row r="447" spans="1:18">
      <c r="A447" s="480" t="s">
        <v>107</v>
      </c>
      <c r="B447" s="480">
        <f t="shared" si="43"/>
        <v>10</v>
      </c>
      <c r="C447" s="480">
        <f t="shared" si="44"/>
        <v>1</v>
      </c>
      <c r="D447" s="480">
        <f t="shared" si="45"/>
        <v>121</v>
      </c>
      <c r="E447" s="480">
        <v>0</v>
      </c>
      <c r="F447" s="481">
        <v>2.2930000000000001</v>
      </c>
      <c r="G447" s="480">
        <v>15</v>
      </c>
      <c r="H447" s="482">
        <v>0.22325800000000001</v>
      </c>
      <c r="I447" s="483">
        <v>10.3</v>
      </c>
      <c r="J447" s="484">
        <f>(H447-H446)*(J449-J446)/(H449-H446)+J446</f>
        <v>0.19274906303236797</v>
      </c>
      <c r="K447" s="469">
        <f t="shared" si="41"/>
        <v>10.270628600094957</v>
      </c>
      <c r="L447" s="469">
        <f t="shared" si="42"/>
        <v>-2.937139990504356E-2</v>
      </c>
      <c r="Q447" s="469"/>
      <c r="R447" s="502"/>
    </row>
    <row r="448" spans="1:18">
      <c r="A448" s="480" t="s">
        <v>107</v>
      </c>
      <c r="B448" s="480">
        <f t="shared" si="43"/>
        <v>10</v>
      </c>
      <c r="C448" s="480">
        <f t="shared" si="44"/>
        <v>2</v>
      </c>
      <c r="D448" s="480">
        <f t="shared" si="45"/>
        <v>122</v>
      </c>
      <c r="E448" s="480">
        <v>0</v>
      </c>
      <c r="F448" s="481">
        <v>2.2930000000000001</v>
      </c>
      <c r="G448" s="480">
        <v>15</v>
      </c>
      <c r="H448" s="482">
        <v>0.221692</v>
      </c>
      <c r="I448" s="483">
        <v>10.3</v>
      </c>
      <c r="J448" s="484">
        <f>(H448-H446)*(J449-J446)/(H449-H446)+J446</f>
        <v>0.19141516183986371</v>
      </c>
      <c r="K448" s="469">
        <f t="shared" si="41"/>
        <v>10.343178824675677</v>
      </c>
      <c r="L448" s="469">
        <f t="shared" si="42"/>
        <v>4.3178824675676353E-2</v>
      </c>
      <c r="Q448" s="469"/>
      <c r="R448" s="502"/>
    </row>
    <row r="449" spans="1:18">
      <c r="A449" s="480" t="s">
        <v>107</v>
      </c>
      <c r="B449" s="480">
        <f t="shared" si="43"/>
        <v>10</v>
      </c>
      <c r="C449" s="480">
        <f t="shared" si="44"/>
        <v>3</v>
      </c>
      <c r="D449" s="480">
        <f t="shared" si="45"/>
        <v>123</v>
      </c>
      <c r="E449" s="480">
        <v>0</v>
      </c>
      <c r="F449" s="481">
        <v>2.2930000000000001</v>
      </c>
      <c r="G449" s="480">
        <v>15</v>
      </c>
      <c r="H449" s="482">
        <v>0.22014800000000001</v>
      </c>
      <c r="I449" s="483">
        <v>10.4</v>
      </c>
      <c r="J449" s="484">
        <v>0.19009999999999999</v>
      </c>
      <c r="K449" s="469">
        <f t="shared" si="41"/>
        <v>10.415720333593764</v>
      </c>
      <c r="L449" s="469">
        <f t="shared" si="42"/>
        <v>1.5720333593764124E-2</v>
      </c>
      <c r="Q449" s="469"/>
      <c r="R449" s="502"/>
    </row>
    <row r="450" spans="1:18">
      <c r="A450" s="480" t="s">
        <v>107</v>
      </c>
      <c r="B450" s="480">
        <f t="shared" si="43"/>
        <v>10</v>
      </c>
      <c r="C450" s="480">
        <f t="shared" si="44"/>
        <v>4</v>
      </c>
      <c r="D450" s="480">
        <f t="shared" si="45"/>
        <v>124</v>
      </c>
      <c r="E450" s="480">
        <v>0</v>
      </c>
      <c r="F450" s="481">
        <v>2.2930000000000001</v>
      </c>
      <c r="G450" s="480">
        <v>15</v>
      </c>
      <c r="H450" s="482">
        <v>0.21862500000000001</v>
      </c>
      <c r="I450" s="483">
        <v>10.5</v>
      </c>
      <c r="J450" s="484">
        <f>(H450-H449)*(J452-J449)/(H452-H449)+J449</f>
        <v>0.18881647815480151</v>
      </c>
      <c r="K450" s="469">
        <f t="shared" si="41"/>
        <v>10.488279016580904</v>
      </c>
      <c r="L450" s="469">
        <f t="shared" si="42"/>
        <v>-1.1720983419095887E-2</v>
      </c>
      <c r="Q450" s="469"/>
      <c r="R450" s="502"/>
    </row>
    <row r="451" spans="1:18">
      <c r="A451" s="480" t="s">
        <v>107</v>
      </c>
      <c r="B451" s="480">
        <f t="shared" si="43"/>
        <v>10</v>
      </c>
      <c r="C451" s="480">
        <f t="shared" si="44"/>
        <v>5</v>
      </c>
      <c r="D451" s="480">
        <f t="shared" si="45"/>
        <v>125</v>
      </c>
      <c r="E451" s="480">
        <v>0</v>
      </c>
      <c r="F451" s="481">
        <v>2.2930000000000001</v>
      </c>
      <c r="G451" s="480">
        <v>15</v>
      </c>
      <c r="H451" s="482">
        <v>0.21712200000000001</v>
      </c>
      <c r="I451" s="483">
        <v>10.6</v>
      </c>
      <c r="J451" s="484">
        <f>(H451-H449)*(J452-J449)/(H452-H449)+J449</f>
        <v>0.18754981148813485</v>
      </c>
      <c r="K451" s="469">
        <f t="shared" si="41"/>
        <v>10.560882821639447</v>
      </c>
      <c r="L451" s="469">
        <f t="shared" si="42"/>
        <v>-3.9117178360552174E-2</v>
      </c>
      <c r="Q451" s="469"/>
      <c r="R451" s="502"/>
    </row>
    <row r="452" spans="1:18">
      <c r="A452" s="480" t="s">
        <v>107</v>
      </c>
      <c r="B452" s="480">
        <f t="shared" si="43"/>
        <v>10</v>
      </c>
      <c r="C452" s="480">
        <f t="shared" si="44"/>
        <v>6</v>
      </c>
      <c r="D452" s="480">
        <f t="shared" si="45"/>
        <v>126</v>
      </c>
      <c r="E452" s="480">
        <v>0</v>
      </c>
      <c r="F452" s="481">
        <v>2.2930000000000001</v>
      </c>
      <c r="G452" s="480">
        <v>15</v>
      </c>
      <c r="H452" s="482">
        <v>0.215639</v>
      </c>
      <c r="I452" s="483">
        <v>10.6</v>
      </c>
      <c r="J452" s="484">
        <v>0.18629999999999999</v>
      </c>
      <c r="K452" s="469">
        <f t="shared" si="41"/>
        <v>10.633512490783207</v>
      </c>
      <c r="L452" s="469">
        <f t="shared" si="42"/>
        <v>3.3512490783207838E-2</v>
      </c>
      <c r="Q452" s="469"/>
      <c r="R452" s="502"/>
    </row>
    <row r="453" spans="1:18">
      <c r="A453" s="480" t="s">
        <v>107</v>
      </c>
      <c r="B453" s="480">
        <f t="shared" si="43"/>
        <v>10</v>
      </c>
      <c r="C453" s="480">
        <f t="shared" si="44"/>
        <v>7</v>
      </c>
      <c r="D453" s="480">
        <f t="shared" si="45"/>
        <v>127</v>
      </c>
      <c r="E453" s="480">
        <v>0</v>
      </c>
      <c r="F453" s="481">
        <v>2.2930000000000001</v>
      </c>
      <c r="G453" s="480">
        <v>15</v>
      </c>
      <c r="H453" s="482">
        <v>0.21417600000000001</v>
      </c>
      <c r="I453" s="483">
        <v>10.7</v>
      </c>
      <c r="J453" s="484">
        <f>(H453-H452)*(J455-J452)/(H455-H452)+J452</f>
        <v>0.18505043859649123</v>
      </c>
      <c r="K453" s="469">
        <f t="shared" si="41"/>
        <v>10.706148214552519</v>
      </c>
      <c r="L453" s="469">
        <f t="shared" si="42"/>
        <v>6.1482145525193488E-3</v>
      </c>
      <c r="Q453" s="469"/>
      <c r="R453" s="502"/>
    </row>
    <row r="454" spans="1:18">
      <c r="A454" s="480" t="s">
        <v>107</v>
      </c>
      <c r="B454" s="480">
        <f t="shared" si="43"/>
        <v>10</v>
      </c>
      <c r="C454" s="480">
        <f t="shared" si="44"/>
        <v>8</v>
      </c>
      <c r="D454" s="480">
        <f t="shared" si="45"/>
        <v>128</v>
      </c>
      <c r="E454" s="480">
        <v>0</v>
      </c>
      <c r="F454" s="481">
        <v>2.2930000000000001</v>
      </c>
      <c r="G454" s="480">
        <v>15</v>
      </c>
      <c r="H454" s="482">
        <v>0.212732</v>
      </c>
      <c r="I454" s="483">
        <v>10.8</v>
      </c>
      <c r="J454" s="484">
        <f>(H454-H452)*(J455-J452)/(H455-H452)+J452</f>
        <v>0.18381710526315792</v>
      </c>
      <c r="K454" s="469">
        <f t="shared" si="41"/>
        <v>10.778820299719836</v>
      </c>
      <c r="L454" s="469">
        <f t="shared" si="42"/>
        <v>-2.1179700280164582E-2</v>
      </c>
      <c r="Q454" s="469"/>
      <c r="R454" s="502"/>
    </row>
    <row r="455" spans="1:18">
      <c r="A455" s="480" t="s">
        <v>107</v>
      </c>
      <c r="B455" s="480">
        <f t="shared" si="43"/>
        <v>10</v>
      </c>
      <c r="C455" s="480">
        <f t="shared" si="44"/>
        <v>9</v>
      </c>
      <c r="D455" s="480">
        <f t="shared" si="45"/>
        <v>129</v>
      </c>
      <c r="E455" s="480">
        <v>0</v>
      </c>
      <c r="F455" s="481">
        <v>2.2930000000000001</v>
      </c>
      <c r="G455" s="480">
        <v>15</v>
      </c>
      <c r="H455" s="482">
        <v>0.21130699999999999</v>
      </c>
      <c r="I455" s="483">
        <v>10.9</v>
      </c>
      <c r="J455" s="484">
        <v>0.18260000000000001</v>
      </c>
      <c r="K455" s="469">
        <f t="shared" si="41"/>
        <v>10.851509888456134</v>
      </c>
      <c r="L455" s="469">
        <f t="shared" si="42"/>
        <v>-4.8490111543866732E-2</v>
      </c>
      <c r="Q455" s="469"/>
      <c r="R455" s="502"/>
    </row>
    <row r="456" spans="1:18">
      <c r="A456" s="480" t="s">
        <v>107</v>
      </c>
      <c r="B456" s="480">
        <f t="shared" si="43"/>
        <v>10</v>
      </c>
      <c r="C456" s="480">
        <f t="shared" si="44"/>
        <v>10</v>
      </c>
      <c r="D456" s="480">
        <f t="shared" si="45"/>
        <v>130</v>
      </c>
      <c r="E456" s="480">
        <v>0</v>
      </c>
      <c r="F456" s="481">
        <v>2.2930000000000001</v>
      </c>
      <c r="G456" s="480">
        <v>15</v>
      </c>
      <c r="H456" s="482">
        <v>0.2099</v>
      </c>
      <c r="I456" s="483">
        <v>10.9</v>
      </c>
      <c r="J456" s="484">
        <f>(H456-H455)*(J458-J455)/(H458-H455)+J455</f>
        <v>0.18141793086893904</v>
      </c>
      <c r="K456" s="469">
        <f t="shared" si="41"/>
        <v>10.924249642686995</v>
      </c>
      <c r="L456" s="469">
        <f t="shared" si="42"/>
        <v>2.4249642686994477E-2</v>
      </c>
      <c r="Q456" s="469"/>
      <c r="R456" s="502"/>
    </row>
    <row r="457" spans="1:18">
      <c r="A457" s="480" t="s">
        <v>107</v>
      </c>
      <c r="B457" s="480">
        <f t="shared" si="43"/>
        <v>10</v>
      </c>
      <c r="C457" s="480">
        <f t="shared" si="44"/>
        <v>11</v>
      </c>
      <c r="D457" s="480">
        <f t="shared" si="45"/>
        <v>131</v>
      </c>
      <c r="E457" s="480">
        <v>0</v>
      </c>
      <c r="F457" s="481">
        <v>2.2930000000000001</v>
      </c>
      <c r="G457" s="480">
        <v>15</v>
      </c>
      <c r="H457" s="482">
        <v>0.208512</v>
      </c>
      <c r="I457" s="483">
        <v>11</v>
      </c>
      <c r="J457" s="484">
        <f>(H457-H455)*(J458-J455)/(H458-H455)+J455</f>
        <v>0.18025182429188671</v>
      </c>
      <c r="K457" s="469">
        <f t="shared" si="41"/>
        <v>10.996968999386127</v>
      </c>
      <c r="L457" s="469">
        <f t="shared" si="42"/>
        <v>-3.0310006138734025E-3</v>
      </c>
      <c r="Q457" s="469"/>
      <c r="R457" s="502"/>
    </row>
    <row r="458" spans="1:18">
      <c r="A458" s="480" t="s">
        <v>107</v>
      </c>
      <c r="B458" s="480">
        <f t="shared" si="43"/>
        <v>11</v>
      </c>
      <c r="C458" s="480">
        <f t="shared" si="44"/>
        <v>0</v>
      </c>
      <c r="D458" s="480">
        <f t="shared" si="45"/>
        <v>132</v>
      </c>
      <c r="E458" s="480">
        <v>0</v>
      </c>
      <c r="F458" s="481">
        <v>2.2930000000000001</v>
      </c>
      <c r="G458" s="480">
        <v>15</v>
      </c>
      <c r="H458" s="482">
        <v>0.20714099999999999</v>
      </c>
      <c r="I458" s="483">
        <v>11.1</v>
      </c>
      <c r="J458" s="484">
        <v>0.17910000000000001</v>
      </c>
      <c r="K458" s="469">
        <f t="shared" si="41"/>
        <v>11.069754418487891</v>
      </c>
      <c r="L458" s="469">
        <f t="shared" si="42"/>
        <v>-3.0245581512108544E-2</v>
      </c>
      <c r="Q458" s="469"/>
      <c r="R458" s="502"/>
    </row>
    <row r="459" spans="1:18">
      <c r="A459" s="480" t="s">
        <v>107</v>
      </c>
      <c r="B459" s="480">
        <f t="shared" si="43"/>
        <v>11</v>
      </c>
      <c r="C459" s="480">
        <f t="shared" si="44"/>
        <v>1</v>
      </c>
      <c r="D459" s="480">
        <f t="shared" si="45"/>
        <v>133</v>
      </c>
      <c r="E459" s="480">
        <v>0</v>
      </c>
      <c r="F459" s="481">
        <v>2.2930000000000001</v>
      </c>
      <c r="G459" s="480">
        <v>15</v>
      </c>
      <c r="H459" s="482">
        <v>0.205788</v>
      </c>
      <c r="I459" s="483">
        <v>11.1</v>
      </c>
      <c r="J459" s="484">
        <f>(H459-H458)*(J461-J458)/(H461-H458)+J458</f>
        <v>0.17795224550898203</v>
      </c>
      <c r="K459" s="469">
        <f t="shared" ref="K459:K522" si="46">F459/H459</f>
        <v>11.142535036056525</v>
      </c>
      <c r="L459" s="469">
        <f t="shared" ref="L459:L522" si="47">K459-I459</f>
        <v>4.2535036056525755E-2</v>
      </c>
      <c r="Q459" s="469"/>
      <c r="R459" s="502"/>
    </row>
    <row r="460" spans="1:18">
      <c r="A460" s="480" t="s">
        <v>107</v>
      </c>
      <c r="B460" s="480">
        <f t="shared" si="43"/>
        <v>11</v>
      </c>
      <c r="C460" s="480">
        <f t="shared" si="44"/>
        <v>2</v>
      </c>
      <c r="D460" s="480">
        <f t="shared" si="45"/>
        <v>134</v>
      </c>
      <c r="E460" s="480">
        <v>0</v>
      </c>
      <c r="F460" s="481">
        <v>2.2930000000000001</v>
      </c>
      <c r="G460" s="480">
        <v>15</v>
      </c>
      <c r="H460" s="482">
        <v>0.20445199999999999</v>
      </c>
      <c r="I460" s="483">
        <v>11.2</v>
      </c>
      <c r="J460" s="484">
        <f>(H460-H458)*(J461-J458)/(H461-H458)+J458</f>
        <v>0.17681891217564868</v>
      </c>
      <c r="K460" s="469">
        <f t="shared" si="46"/>
        <v>11.215346389372568</v>
      </c>
      <c r="L460" s="469">
        <f t="shared" si="47"/>
        <v>1.5346389372568936E-2</v>
      </c>
      <c r="Q460" s="469"/>
      <c r="R460" s="502"/>
    </row>
    <row r="461" spans="1:18">
      <c r="A461" s="480" t="s">
        <v>107</v>
      </c>
      <c r="B461" s="480">
        <f t="shared" si="43"/>
        <v>11</v>
      </c>
      <c r="C461" s="480">
        <f t="shared" si="44"/>
        <v>3</v>
      </c>
      <c r="D461" s="480">
        <f t="shared" si="45"/>
        <v>135</v>
      </c>
      <c r="E461" s="480">
        <v>0</v>
      </c>
      <c r="F461" s="481">
        <v>2.2930000000000001</v>
      </c>
      <c r="G461" s="480">
        <v>15</v>
      </c>
      <c r="H461" s="482">
        <v>0.20313300000000001</v>
      </c>
      <c r="I461" s="483">
        <v>11.3</v>
      </c>
      <c r="J461" s="484">
        <v>0.1757</v>
      </c>
      <c r="K461" s="469">
        <f t="shared" si="46"/>
        <v>11.288170804349861</v>
      </c>
      <c r="L461" s="469">
        <f t="shared" si="47"/>
        <v>-1.1829195650140178E-2</v>
      </c>
      <c r="Q461" s="469"/>
      <c r="R461" s="502"/>
    </row>
    <row r="462" spans="1:18">
      <c r="A462" s="480" t="s">
        <v>107</v>
      </c>
      <c r="B462" s="480">
        <f t="shared" si="43"/>
        <v>11</v>
      </c>
      <c r="C462" s="480">
        <f t="shared" si="44"/>
        <v>4</v>
      </c>
      <c r="D462" s="480">
        <f t="shared" si="45"/>
        <v>136</v>
      </c>
      <c r="E462" s="480">
        <v>0</v>
      </c>
      <c r="F462" s="481">
        <v>2.2930000000000001</v>
      </c>
      <c r="G462" s="480">
        <v>15</v>
      </c>
      <c r="H462" s="482">
        <v>0.20183000000000001</v>
      </c>
      <c r="I462" s="483">
        <v>11.4</v>
      </c>
      <c r="J462" s="484">
        <f>(H462-H461)*(J464-J461)/(H464-H461)+J461</f>
        <v>0.17458603626943006</v>
      </c>
      <c r="K462" s="469">
        <f t="shared" si="46"/>
        <v>11.361046425209334</v>
      </c>
      <c r="L462" s="469">
        <f t="shared" si="47"/>
        <v>-3.8953574790665968E-2</v>
      </c>
      <c r="Q462" s="469"/>
      <c r="R462" s="502"/>
    </row>
    <row r="463" spans="1:18">
      <c r="A463" s="480" t="s">
        <v>107</v>
      </c>
      <c r="B463" s="480">
        <f t="shared" si="43"/>
        <v>11</v>
      </c>
      <c r="C463" s="480">
        <f t="shared" si="44"/>
        <v>5</v>
      </c>
      <c r="D463" s="480">
        <f t="shared" si="45"/>
        <v>137</v>
      </c>
      <c r="E463" s="480">
        <v>0</v>
      </c>
      <c r="F463" s="481">
        <v>2.2930000000000001</v>
      </c>
      <c r="G463" s="480">
        <v>15</v>
      </c>
      <c r="H463" s="482">
        <v>0.200544</v>
      </c>
      <c r="I463" s="483">
        <v>11.4</v>
      </c>
      <c r="J463" s="484">
        <f>(H463-H461)*(J464-J461)/(H464-H461)+J461</f>
        <v>0.17348660621761658</v>
      </c>
      <c r="K463" s="469">
        <f t="shared" si="46"/>
        <v>11.433899792564226</v>
      </c>
      <c r="L463" s="469">
        <f t="shared" si="47"/>
        <v>3.3899792564225706E-2</v>
      </c>
      <c r="Q463" s="469"/>
      <c r="R463" s="502"/>
    </row>
    <row r="464" spans="1:18">
      <c r="A464" s="480" t="s">
        <v>107</v>
      </c>
      <c r="B464" s="480">
        <f t="shared" si="43"/>
        <v>11</v>
      </c>
      <c r="C464" s="480">
        <f t="shared" si="44"/>
        <v>6</v>
      </c>
      <c r="D464" s="480">
        <f t="shared" si="45"/>
        <v>138</v>
      </c>
      <c r="E464" s="480">
        <v>0</v>
      </c>
      <c r="F464" s="481">
        <v>2.2930000000000001</v>
      </c>
      <c r="G464" s="480">
        <v>15</v>
      </c>
      <c r="H464" s="482">
        <v>0.19927300000000001</v>
      </c>
      <c r="I464" s="483">
        <v>11.5</v>
      </c>
      <c r="J464" s="484">
        <v>0.1724</v>
      </c>
      <c r="K464" s="469">
        <f t="shared" si="46"/>
        <v>11.506827317298381</v>
      </c>
      <c r="L464" s="469">
        <f t="shared" si="47"/>
        <v>6.8273172983808195E-3</v>
      </c>
      <c r="Q464" s="469"/>
      <c r="R464" s="502"/>
    </row>
    <row r="465" spans="1:18">
      <c r="A465" s="480" t="s">
        <v>107</v>
      </c>
      <c r="B465" s="480">
        <f t="shared" si="43"/>
        <v>11</v>
      </c>
      <c r="C465" s="480">
        <f t="shared" si="44"/>
        <v>7</v>
      </c>
      <c r="D465" s="480">
        <f t="shared" si="45"/>
        <v>139</v>
      </c>
      <c r="E465" s="480">
        <v>0</v>
      </c>
      <c r="F465" s="481">
        <v>2.2930000000000001</v>
      </c>
      <c r="G465" s="480">
        <v>15</v>
      </c>
      <c r="H465" s="482">
        <v>0.198018</v>
      </c>
      <c r="I465" s="483">
        <v>11.6</v>
      </c>
      <c r="J465" s="484">
        <f>(H465-H464)*(J467-J464)/(H467-H464)+J464</f>
        <v>0.17131984938138783</v>
      </c>
      <c r="K465" s="469">
        <f t="shared" si="46"/>
        <v>11.579755375773921</v>
      </c>
      <c r="L465" s="469">
        <f t="shared" si="47"/>
        <v>-2.0244624226078756E-2</v>
      </c>
      <c r="Q465" s="469"/>
      <c r="R465" s="502"/>
    </row>
    <row r="466" spans="1:18">
      <c r="A466" s="480" t="s">
        <v>107</v>
      </c>
      <c r="B466" s="480">
        <f t="shared" si="43"/>
        <v>11</v>
      </c>
      <c r="C466" s="480">
        <f t="shared" si="44"/>
        <v>8</v>
      </c>
      <c r="D466" s="480">
        <f t="shared" si="45"/>
        <v>140</v>
      </c>
      <c r="E466" s="480">
        <v>0</v>
      </c>
      <c r="F466" s="481">
        <v>2.2930000000000001</v>
      </c>
      <c r="G466" s="480">
        <v>15</v>
      </c>
      <c r="H466" s="482">
        <v>0.19677900000000001</v>
      </c>
      <c r="I466" s="483">
        <v>11.7</v>
      </c>
      <c r="J466" s="484">
        <f>(H466-H464)*(J467-J464)/(H467-H464)+J464</f>
        <v>0.17025346960731574</v>
      </c>
      <c r="K466" s="469">
        <f t="shared" si="46"/>
        <v>11.652666188973416</v>
      </c>
      <c r="L466" s="469">
        <f t="shared" si="47"/>
        <v>-4.733381102658285E-2</v>
      </c>
      <c r="Q466" s="469"/>
      <c r="R466" s="502"/>
    </row>
    <row r="467" spans="1:18">
      <c r="A467" s="480" t="s">
        <v>107</v>
      </c>
      <c r="B467" s="480">
        <f t="shared" si="43"/>
        <v>11</v>
      </c>
      <c r="C467" s="480">
        <f t="shared" si="44"/>
        <v>9</v>
      </c>
      <c r="D467" s="480">
        <f t="shared" si="45"/>
        <v>141</v>
      </c>
      <c r="E467" s="480">
        <v>0</v>
      </c>
      <c r="F467" s="481">
        <v>2.2930000000000001</v>
      </c>
      <c r="G467" s="480">
        <v>15</v>
      </c>
      <c r="H467" s="482">
        <v>0.19555500000000001</v>
      </c>
      <c r="I467" s="483">
        <v>11.7</v>
      </c>
      <c r="J467" s="484">
        <v>0.16919999999999999</v>
      </c>
      <c r="K467" s="469">
        <f t="shared" si="46"/>
        <v>11.72560149318606</v>
      </c>
      <c r="L467" s="469">
        <f t="shared" si="47"/>
        <v>2.5601493186060864E-2</v>
      </c>
      <c r="Q467" s="469"/>
      <c r="R467" s="502"/>
    </row>
    <row r="468" spans="1:18">
      <c r="A468" s="480" t="s">
        <v>107</v>
      </c>
      <c r="B468" s="480">
        <f t="shared" si="43"/>
        <v>11</v>
      </c>
      <c r="C468" s="480">
        <f t="shared" si="44"/>
        <v>10</v>
      </c>
      <c r="D468" s="480">
        <f t="shared" si="45"/>
        <v>142</v>
      </c>
      <c r="E468" s="480">
        <v>0</v>
      </c>
      <c r="F468" s="481">
        <v>2.2930000000000001</v>
      </c>
      <c r="G468" s="480">
        <v>15</v>
      </c>
      <c r="H468" s="482">
        <v>0.19434499999999999</v>
      </c>
      <c r="I468" s="483">
        <v>11.8</v>
      </c>
      <c r="J468" s="484">
        <f>(H468-H467)*(J470-J467)/(H470-H467)+J467</f>
        <v>0.16818744769874475</v>
      </c>
      <c r="K468" s="469">
        <f t="shared" si="46"/>
        <v>11.798605572564256</v>
      </c>
      <c r="L468" s="469">
        <f t="shared" si="47"/>
        <v>-1.394427435744916E-3</v>
      </c>
      <c r="Q468" s="469"/>
      <c r="R468" s="502"/>
    </row>
    <row r="469" spans="1:18">
      <c r="A469" s="480" t="s">
        <v>107</v>
      </c>
      <c r="B469" s="480">
        <f t="shared" si="43"/>
        <v>11</v>
      </c>
      <c r="C469" s="480">
        <f t="shared" si="44"/>
        <v>11</v>
      </c>
      <c r="D469" s="480">
        <f t="shared" si="45"/>
        <v>143</v>
      </c>
      <c r="E469" s="480">
        <v>0</v>
      </c>
      <c r="F469" s="481">
        <v>2.2930000000000001</v>
      </c>
      <c r="G469" s="480">
        <v>15</v>
      </c>
      <c r="H469" s="482">
        <v>0.19315099999999999</v>
      </c>
      <c r="I469" s="483">
        <v>11.9</v>
      </c>
      <c r="J469" s="484">
        <f>(H469-H467)*(J470-J467)/(H470-H467)+J467</f>
        <v>0.16718828451882842</v>
      </c>
      <c r="K469" s="469">
        <f t="shared" si="46"/>
        <v>11.871540918763042</v>
      </c>
      <c r="L469" s="469">
        <f t="shared" si="47"/>
        <v>-2.8459081236958284E-2</v>
      </c>
      <c r="Q469" s="469"/>
      <c r="R469" s="502"/>
    </row>
    <row r="470" spans="1:18">
      <c r="A470" s="480" t="s">
        <v>107</v>
      </c>
      <c r="B470" s="480">
        <f t="shared" si="43"/>
        <v>12</v>
      </c>
      <c r="C470" s="480">
        <f t="shared" si="44"/>
        <v>0</v>
      </c>
      <c r="D470" s="480">
        <f t="shared" si="45"/>
        <v>144</v>
      </c>
      <c r="E470" s="480">
        <v>0</v>
      </c>
      <c r="F470" s="481">
        <v>2.2930000000000001</v>
      </c>
      <c r="G470" s="480">
        <v>15</v>
      </c>
      <c r="H470" s="482">
        <v>0.19197</v>
      </c>
      <c r="I470" s="483">
        <v>11.9</v>
      </c>
      <c r="J470" s="484">
        <v>0.16619999999999999</v>
      </c>
      <c r="K470" s="469">
        <f t="shared" si="46"/>
        <v>11.944574673126009</v>
      </c>
      <c r="L470" s="469">
        <f t="shared" si="47"/>
        <v>4.4574673126009046E-2</v>
      </c>
      <c r="Q470" s="469"/>
      <c r="R470" s="502"/>
    </row>
    <row r="471" spans="1:18">
      <c r="A471" s="480" t="s">
        <v>107</v>
      </c>
      <c r="B471" s="480">
        <f>INT(D471/12)</f>
        <v>2</v>
      </c>
      <c r="C471" s="480">
        <f>D471-B471*12</f>
        <v>0</v>
      </c>
      <c r="D471" s="480">
        <v>24</v>
      </c>
      <c r="E471" s="480">
        <v>0</v>
      </c>
      <c r="F471" s="481">
        <v>2.2930000000000001</v>
      </c>
      <c r="G471" s="480" t="s">
        <v>560</v>
      </c>
      <c r="H471" s="482">
        <v>0.85148400000000002</v>
      </c>
      <c r="I471" s="483">
        <v>2.7</v>
      </c>
      <c r="J471" s="484">
        <v>0</v>
      </c>
      <c r="K471" s="469">
        <f t="shared" si="46"/>
        <v>2.6929454928101997</v>
      </c>
      <c r="L471" s="469">
        <f t="shared" si="47"/>
        <v>-7.0545071898004963E-3</v>
      </c>
    </row>
    <row r="472" spans="1:18">
      <c r="A472" s="480" t="s">
        <v>107</v>
      </c>
      <c r="B472" s="480">
        <f t="shared" ref="B472:B535" si="48">INT(D472/12)</f>
        <v>2</v>
      </c>
      <c r="C472" s="480">
        <f t="shared" ref="C472:C535" si="49">D472-B472*12</f>
        <v>1</v>
      </c>
      <c r="D472" s="480">
        <f>D471+1</f>
        <v>25</v>
      </c>
      <c r="E472" s="480">
        <v>0</v>
      </c>
      <c r="F472" s="481">
        <v>2.2930000000000001</v>
      </c>
      <c r="G472" s="480" t="s">
        <v>560</v>
      </c>
      <c r="H472" s="482">
        <v>0.83425700000000003</v>
      </c>
      <c r="I472" s="483">
        <v>2.7</v>
      </c>
      <c r="J472" s="484">
        <v>0</v>
      </c>
      <c r="K472" s="469">
        <f t="shared" si="46"/>
        <v>2.7485535032969457</v>
      </c>
      <c r="L472" s="469">
        <f t="shared" si="47"/>
        <v>4.8553503296945522E-2</v>
      </c>
    </row>
    <row r="473" spans="1:18">
      <c r="A473" s="480" t="s">
        <v>107</v>
      </c>
      <c r="B473" s="480">
        <f t="shared" si="48"/>
        <v>2</v>
      </c>
      <c r="C473" s="480">
        <f t="shared" si="49"/>
        <v>2</v>
      </c>
      <c r="D473" s="480">
        <f t="shared" ref="D473:D536" si="50">D472+1</f>
        <v>26</v>
      </c>
      <c r="E473" s="480">
        <v>0</v>
      </c>
      <c r="F473" s="481">
        <v>2.2930000000000001</v>
      </c>
      <c r="G473" s="480" t="s">
        <v>560</v>
      </c>
      <c r="H473" s="482">
        <v>0.81710899999999997</v>
      </c>
      <c r="I473" s="483">
        <v>2.8</v>
      </c>
      <c r="J473" s="484">
        <v>0</v>
      </c>
      <c r="K473" s="469">
        <f t="shared" si="46"/>
        <v>2.8062351534495402</v>
      </c>
      <c r="L473" s="469">
        <f t="shared" si="47"/>
        <v>6.2351534495403982E-3</v>
      </c>
    </row>
    <row r="474" spans="1:18">
      <c r="A474" s="480" t="s">
        <v>107</v>
      </c>
      <c r="B474" s="480">
        <f t="shared" si="48"/>
        <v>2</v>
      </c>
      <c r="C474" s="480">
        <f t="shared" si="49"/>
        <v>3</v>
      </c>
      <c r="D474" s="480">
        <f t="shared" si="50"/>
        <v>27</v>
      </c>
      <c r="E474" s="480">
        <v>0</v>
      </c>
      <c r="F474" s="481">
        <v>2.2930000000000001</v>
      </c>
      <c r="G474" s="480" t="s">
        <v>560</v>
      </c>
      <c r="H474" s="482">
        <v>0.80016699999999996</v>
      </c>
      <c r="I474" s="483">
        <v>2.9</v>
      </c>
      <c r="J474" s="484">
        <v>0</v>
      </c>
      <c r="K474" s="469">
        <f t="shared" si="46"/>
        <v>2.8656517951877549</v>
      </c>
      <c r="L474" s="469">
        <f t="shared" si="47"/>
        <v>-3.4348204812244987E-2</v>
      </c>
    </row>
    <row r="475" spans="1:18">
      <c r="A475" s="480" t="s">
        <v>107</v>
      </c>
      <c r="B475" s="480">
        <f t="shared" si="48"/>
        <v>2</v>
      </c>
      <c r="C475" s="480">
        <f t="shared" si="49"/>
        <v>4</v>
      </c>
      <c r="D475" s="480">
        <f t="shared" si="50"/>
        <v>28</v>
      </c>
      <c r="E475" s="480">
        <v>0</v>
      </c>
      <c r="F475" s="481">
        <v>2.2930000000000001</v>
      </c>
      <c r="G475" s="480" t="s">
        <v>560</v>
      </c>
      <c r="H475" s="482">
        <v>0.78351700000000002</v>
      </c>
      <c r="I475" s="483">
        <v>2.9</v>
      </c>
      <c r="J475" s="484">
        <v>0</v>
      </c>
      <c r="K475" s="469">
        <f t="shared" si="46"/>
        <v>2.9265478604803725</v>
      </c>
      <c r="L475" s="469">
        <f t="shared" si="47"/>
        <v>2.6547860480372609E-2</v>
      </c>
    </row>
    <row r="476" spans="1:18">
      <c r="A476" s="480" t="s">
        <v>107</v>
      </c>
      <c r="B476" s="480">
        <f t="shared" si="48"/>
        <v>2</v>
      </c>
      <c r="C476" s="480">
        <f t="shared" si="49"/>
        <v>5</v>
      </c>
      <c r="D476" s="480">
        <f t="shared" si="50"/>
        <v>29</v>
      </c>
      <c r="E476" s="480">
        <v>0</v>
      </c>
      <c r="F476" s="481">
        <v>2.2930000000000001</v>
      </c>
      <c r="G476" s="480" t="s">
        <v>560</v>
      </c>
      <c r="H476" s="482">
        <v>0.76722100000000004</v>
      </c>
      <c r="I476" s="483">
        <v>3</v>
      </c>
      <c r="J476" s="484">
        <v>0</v>
      </c>
      <c r="K476" s="469">
        <f t="shared" si="46"/>
        <v>2.9887085989564937</v>
      </c>
      <c r="L476" s="469">
        <f t="shared" si="47"/>
        <v>-1.1291401043506344E-2</v>
      </c>
    </row>
    <row r="477" spans="1:18">
      <c r="A477" s="480" t="s">
        <v>107</v>
      </c>
      <c r="B477" s="480">
        <f t="shared" si="48"/>
        <v>2</v>
      </c>
      <c r="C477" s="480">
        <f t="shared" si="49"/>
        <v>6</v>
      </c>
      <c r="D477" s="480">
        <f t="shared" si="50"/>
        <v>30</v>
      </c>
      <c r="E477" s="480">
        <v>0</v>
      </c>
      <c r="F477" s="481">
        <v>2.2930000000000001</v>
      </c>
      <c r="G477" s="480" t="s">
        <v>560</v>
      </c>
      <c r="H477" s="482">
        <v>0.75131999999999999</v>
      </c>
      <c r="I477" s="483">
        <v>3.1</v>
      </c>
      <c r="J477" s="484">
        <v>0</v>
      </c>
      <c r="K477" s="469">
        <f t="shared" si="46"/>
        <v>3.0519618804237876</v>
      </c>
      <c r="L477" s="469">
        <f t="shared" si="47"/>
        <v>-4.8038119576212512E-2</v>
      </c>
    </row>
    <row r="478" spans="1:18">
      <c r="A478" s="480" t="s">
        <v>107</v>
      </c>
      <c r="B478" s="480">
        <f t="shared" si="48"/>
        <v>2</v>
      </c>
      <c r="C478" s="480">
        <f t="shared" si="49"/>
        <v>7</v>
      </c>
      <c r="D478" s="480">
        <f t="shared" si="50"/>
        <v>31</v>
      </c>
      <c r="E478" s="480">
        <v>0</v>
      </c>
      <c r="F478" s="481">
        <v>2.2930000000000001</v>
      </c>
      <c r="G478" s="480" t="s">
        <v>560</v>
      </c>
      <c r="H478" s="482">
        <v>0.73584099999999997</v>
      </c>
      <c r="I478" s="483">
        <v>3.1</v>
      </c>
      <c r="J478" s="484">
        <v>0</v>
      </c>
      <c r="K478" s="469">
        <f t="shared" si="46"/>
        <v>3.1161623231105637</v>
      </c>
      <c r="L478" s="469">
        <f t="shared" si="47"/>
        <v>1.6162323110563648E-2</v>
      </c>
    </row>
    <row r="479" spans="1:18">
      <c r="A479" s="480" t="s">
        <v>107</v>
      </c>
      <c r="B479" s="480">
        <f t="shared" si="48"/>
        <v>2</v>
      </c>
      <c r="C479" s="480">
        <f t="shared" si="49"/>
        <v>8</v>
      </c>
      <c r="D479" s="480">
        <f t="shared" si="50"/>
        <v>32</v>
      </c>
      <c r="E479" s="480">
        <v>0</v>
      </c>
      <c r="F479" s="481">
        <v>2.2930000000000001</v>
      </c>
      <c r="G479" s="480" t="s">
        <v>560</v>
      </c>
      <c r="H479" s="482">
        <v>0.72208000000000006</v>
      </c>
      <c r="I479" s="483">
        <v>3.2</v>
      </c>
      <c r="J479" s="484">
        <v>0</v>
      </c>
      <c r="K479" s="469">
        <f t="shared" si="46"/>
        <v>3.1755484156880125</v>
      </c>
      <c r="L479" s="469">
        <f t="shared" si="47"/>
        <v>-2.4451584311987684E-2</v>
      </c>
    </row>
    <row r="480" spans="1:18">
      <c r="A480" s="480" t="s">
        <v>107</v>
      </c>
      <c r="B480" s="480">
        <f t="shared" si="48"/>
        <v>2</v>
      </c>
      <c r="C480" s="480">
        <f t="shared" si="49"/>
        <v>9</v>
      </c>
      <c r="D480" s="480">
        <f t="shared" si="50"/>
        <v>33</v>
      </c>
      <c r="E480" s="480">
        <v>0</v>
      </c>
      <c r="F480" s="481">
        <v>2.2930000000000001</v>
      </c>
      <c r="G480" s="480" t="s">
        <v>560</v>
      </c>
      <c r="H480" s="482">
        <v>0.706202</v>
      </c>
      <c r="I480" s="483">
        <v>3.2</v>
      </c>
      <c r="J480" s="484">
        <v>0</v>
      </c>
      <c r="K480" s="469">
        <f t="shared" si="46"/>
        <v>3.2469463411318578</v>
      </c>
      <c r="L480" s="469">
        <f t="shared" si="47"/>
        <v>4.6946341131857583E-2</v>
      </c>
    </row>
    <row r="481" spans="1:12">
      <c r="A481" s="480" t="s">
        <v>107</v>
      </c>
      <c r="B481" s="480">
        <f t="shared" si="48"/>
        <v>2</v>
      </c>
      <c r="C481" s="480">
        <f t="shared" si="49"/>
        <v>10</v>
      </c>
      <c r="D481" s="480">
        <f t="shared" si="50"/>
        <v>34</v>
      </c>
      <c r="E481" s="480">
        <v>0</v>
      </c>
      <c r="F481" s="481">
        <v>2.2930000000000001</v>
      </c>
      <c r="G481" s="480" t="s">
        <v>560</v>
      </c>
      <c r="H481" s="482">
        <v>0.69205000000000005</v>
      </c>
      <c r="I481" s="483">
        <v>3.3</v>
      </c>
      <c r="J481" s="484">
        <v>0</v>
      </c>
      <c r="K481" s="469">
        <f t="shared" si="46"/>
        <v>3.3133444115309585</v>
      </c>
      <c r="L481" s="469">
        <f t="shared" si="47"/>
        <v>1.3344411530958666E-2</v>
      </c>
    </row>
    <row r="482" spans="1:12">
      <c r="A482" s="480" t="s">
        <v>107</v>
      </c>
      <c r="B482" s="480">
        <f t="shared" si="48"/>
        <v>2</v>
      </c>
      <c r="C482" s="480">
        <f t="shared" si="49"/>
        <v>11</v>
      </c>
      <c r="D482" s="480">
        <f t="shared" si="50"/>
        <v>35</v>
      </c>
      <c r="E482" s="480">
        <v>0</v>
      </c>
      <c r="F482" s="481">
        <v>2.2930000000000001</v>
      </c>
      <c r="G482" s="480" t="s">
        <v>560</v>
      </c>
      <c r="H482" s="482">
        <v>0.67833900000000003</v>
      </c>
      <c r="I482" s="483">
        <v>3.4</v>
      </c>
      <c r="J482" s="484">
        <v>0</v>
      </c>
      <c r="K482" s="469">
        <f t="shared" si="46"/>
        <v>3.3803157418340977</v>
      </c>
      <c r="L482" s="469">
        <f t="shared" si="47"/>
        <v>-1.9684258165902246E-2</v>
      </c>
    </row>
    <row r="483" spans="1:12">
      <c r="A483" s="480" t="s">
        <v>107</v>
      </c>
      <c r="B483" s="480">
        <f t="shared" si="48"/>
        <v>3</v>
      </c>
      <c r="C483" s="480">
        <f t="shared" si="49"/>
        <v>0</v>
      </c>
      <c r="D483" s="480">
        <f t="shared" si="50"/>
        <v>36</v>
      </c>
      <c r="E483" s="480">
        <v>0</v>
      </c>
      <c r="F483" s="481">
        <v>2.2930000000000001</v>
      </c>
      <c r="G483" s="480" t="s">
        <v>560</v>
      </c>
      <c r="H483" s="482">
        <v>0.66506299999999996</v>
      </c>
      <c r="I483" s="483">
        <v>3.4</v>
      </c>
      <c r="J483" s="484">
        <v>0</v>
      </c>
      <c r="K483" s="469">
        <f t="shared" si="46"/>
        <v>3.4477936676675749</v>
      </c>
      <c r="L483" s="469">
        <f t="shared" si="47"/>
        <v>4.7793667667574979E-2</v>
      </c>
    </row>
    <row r="484" spans="1:12">
      <c r="A484" s="480" t="s">
        <v>107</v>
      </c>
      <c r="B484" s="480">
        <f t="shared" si="48"/>
        <v>3</v>
      </c>
      <c r="C484" s="480">
        <f t="shared" si="49"/>
        <v>1</v>
      </c>
      <c r="D484" s="480">
        <f t="shared" si="50"/>
        <v>37</v>
      </c>
      <c r="E484" s="480">
        <v>0</v>
      </c>
      <c r="F484" s="481">
        <v>2.2930000000000001</v>
      </c>
      <c r="G484" s="480" t="s">
        <v>560</v>
      </c>
      <c r="H484" s="482">
        <v>0.65221099999999999</v>
      </c>
      <c r="I484" s="483">
        <v>3.5</v>
      </c>
      <c r="J484" s="484">
        <v>0</v>
      </c>
      <c r="K484" s="469">
        <f t="shared" si="46"/>
        <v>3.5157334052936857</v>
      </c>
      <c r="L484" s="469">
        <f t="shared" si="47"/>
        <v>1.573340529368572E-2</v>
      </c>
    </row>
    <row r="485" spans="1:12">
      <c r="A485" s="480" t="s">
        <v>107</v>
      </c>
      <c r="B485" s="480">
        <f t="shared" si="48"/>
        <v>3</v>
      </c>
      <c r="C485" s="480">
        <f t="shared" si="49"/>
        <v>2</v>
      </c>
      <c r="D485" s="480">
        <f t="shared" si="50"/>
        <v>38</v>
      </c>
      <c r="E485" s="480">
        <v>0</v>
      </c>
      <c r="F485" s="481">
        <v>2.2930000000000001</v>
      </c>
      <c r="G485" s="480" t="s">
        <v>560</v>
      </c>
      <c r="H485" s="482">
        <v>0.63977300000000004</v>
      </c>
      <c r="I485" s="483">
        <v>3.6</v>
      </c>
      <c r="J485" s="484">
        <v>0</v>
      </c>
      <c r="K485" s="469">
        <f t="shared" si="46"/>
        <v>3.5840837296978774</v>
      </c>
      <c r="L485" s="469">
        <f t="shared" si="47"/>
        <v>-1.5916270302122726E-2</v>
      </c>
    </row>
    <row r="486" spans="1:12">
      <c r="A486" s="480" t="s">
        <v>107</v>
      </c>
      <c r="B486" s="480">
        <f t="shared" si="48"/>
        <v>3</v>
      </c>
      <c r="C486" s="480">
        <f t="shared" si="49"/>
        <v>3</v>
      </c>
      <c r="D486" s="480">
        <f t="shared" si="50"/>
        <v>39</v>
      </c>
      <c r="E486" s="480">
        <v>0</v>
      </c>
      <c r="F486" s="481">
        <v>2.2930000000000001</v>
      </c>
      <c r="G486" s="480" t="s">
        <v>560</v>
      </c>
      <c r="H486" s="482">
        <v>0.62773699999999999</v>
      </c>
      <c r="I486" s="483">
        <v>3.7</v>
      </c>
      <c r="J486" s="484">
        <v>0</v>
      </c>
      <c r="K486" s="469">
        <f t="shared" si="46"/>
        <v>3.6528036422896855</v>
      </c>
      <c r="L486" s="469">
        <f t="shared" si="47"/>
        <v>-4.7196357710314718E-2</v>
      </c>
    </row>
    <row r="487" spans="1:12">
      <c r="A487" s="480" t="s">
        <v>107</v>
      </c>
      <c r="B487" s="480">
        <f t="shared" si="48"/>
        <v>3</v>
      </c>
      <c r="C487" s="480">
        <f t="shared" si="49"/>
        <v>4</v>
      </c>
      <c r="D487" s="480">
        <f t="shared" si="50"/>
        <v>40</v>
      </c>
      <c r="E487" s="480">
        <v>0</v>
      </c>
      <c r="F487" s="481">
        <v>2.2930000000000001</v>
      </c>
      <c r="G487" s="480" t="s">
        <v>560</v>
      </c>
      <c r="H487" s="482">
        <v>0.616089</v>
      </c>
      <c r="I487" s="483">
        <v>3.7</v>
      </c>
      <c r="J487" s="484">
        <v>0</v>
      </c>
      <c r="K487" s="469">
        <f t="shared" si="46"/>
        <v>3.7218648604341258</v>
      </c>
      <c r="L487" s="469">
        <f t="shared" si="47"/>
        <v>2.186486043412561E-2</v>
      </c>
    </row>
    <row r="488" spans="1:12">
      <c r="A488" s="480" t="s">
        <v>107</v>
      </c>
      <c r="B488" s="480">
        <f t="shared" si="48"/>
        <v>3</v>
      </c>
      <c r="C488" s="480">
        <f t="shared" si="49"/>
        <v>5</v>
      </c>
      <c r="D488" s="480">
        <f t="shared" si="50"/>
        <v>41</v>
      </c>
      <c r="E488" s="480">
        <v>0</v>
      </c>
      <c r="F488" s="481">
        <v>2.2930000000000001</v>
      </c>
      <c r="G488" s="480" t="s">
        <v>560</v>
      </c>
      <c r="H488" s="482">
        <v>0.60481799999999997</v>
      </c>
      <c r="I488" s="483">
        <v>3.8</v>
      </c>
      <c r="J488" s="484">
        <v>0</v>
      </c>
      <c r="K488" s="469">
        <f t="shared" si="46"/>
        <v>3.7912231448138121</v>
      </c>
      <c r="L488" s="469">
        <f t="shared" si="47"/>
        <v>-8.7768551861877597E-3</v>
      </c>
    </row>
    <row r="489" spans="1:12">
      <c r="A489" s="480" t="s">
        <v>107</v>
      </c>
      <c r="B489" s="480">
        <f t="shared" si="48"/>
        <v>3</v>
      </c>
      <c r="C489" s="480">
        <f t="shared" si="49"/>
        <v>6</v>
      </c>
      <c r="D489" s="480">
        <f t="shared" si="50"/>
        <v>42</v>
      </c>
      <c r="E489" s="480">
        <v>0</v>
      </c>
      <c r="F489" s="481">
        <v>2.2930000000000001</v>
      </c>
      <c r="G489" s="480" t="s">
        <v>560</v>
      </c>
      <c r="H489" s="482">
        <v>0.59390799999999999</v>
      </c>
      <c r="I489" s="483">
        <v>3.9</v>
      </c>
      <c r="J489" s="484">
        <v>0</v>
      </c>
      <c r="K489" s="469">
        <f t="shared" si="46"/>
        <v>3.8608673397226512</v>
      </c>
      <c r="L489" s="469">
        <f t="shared" si="47"/>
        <v>-3.9132660277348741E-2</v>
      </c>
    </row>
    <row r="490" spans="1:12">
      <c r="A490" s="480" t="s">
        <v>107</v>
      </c>
      <c r="B490" s="480">
        <f t="shared" si="48"/>
        <v>3</v>
      </c>
      <c r="C490" s="480">
        <f t="shared" si="49"/>
        <v>7</v>
      </c>
      <c r="D490" s="480">
        <f t="shared" si="50"/>
        <v>43</v>
      </c>
      <c r="E490" s="480">
        <v>0</v>
      </c>
      <c r="F490" s="481">
        <v>2.2930000000000001</v>
      </c>
      <c r="G490" s="480" t="s">
        <v>560</v>
      </c>
      <c r="H490" s="482">
        <v>0.58334699999999995</v>
      </c>
      <c r="I490" s="483">
        <v>3.9</v>
      </c>
      <c r="J490" s="484">
        <v>0</v>
      </c>
      <c r="K490" s="469">
        <f t="shared" si="46"/>
        <v>3.9307650506473855</v>
      </c>
      <c r="L490" s="469">
        <f t="shared" si="47"/>
        <v>3.076505064738555E-2</v>
      </c>
    </row>
    <row r="491" spans="1:12">
      <c r="A491" s="480" t="s">
        <v>107</v>
      </c>
      <c r="B491" s="480">
        <f t="shared" si="48"/>
        <v>3</v>
      </c>
      <c r="C491" s="480">
        <f t="shared" si="49"/>
        <v>8</v>
      </c>
      <c r="D491" s="480">
        <f t="shared" si="50"/>
        <v>44</v>
      </c>
      <c r="E491" s="480">
        <v>0</v>
      </c>
      <c r="F491" s="481">
        <v>2.2930000000000001</v>
      </c>
      <c r="G491" s="480" t="s">
        <v>560</v>
      </c>
      <c r="H491" s="482">
        <v>0.57312200000000002</v>
      </c>
      <c r="I491" s="483">
        <v>4</v>
      </c>
      <c r="J491" s="484">
        <v>0</v>
      </c>
      <c r="K491" s="469">
        <f t="shared" si="46"/>
        <v>4.0008933525497188</v>
      </c>
      <c r="L491" s="469">
        <f t="shared" si="47"/>
        <v>8.9335254971878442E-4</v>
      </c>
    </row>
    <row r="492" spans="1:12">
      <c r="A492" s="480" t="s">
        <v>107</v>
      </c>
      <c r="B492" s="480">
        <f t="shared" si="48"/>
        <v>3</v>
      </c>
      <c r="C492" s="480">
        <f t="shared" si="49"/>
        <v>9</v>
      </c>
      <c r="D492" s="480">
        <f t="shared" si="50"/>
        <v>45</v>
      </c>
      <c r="E492" s="480">
        <v>0</v>
      </c>
      <c r="F492" s="481">
        <v>2.2930000000000001</v>
      </c>
      <c r="G492" s="480" t="s">
        <v>560</v>
      </c>
      <c r="H492" s="482">
        <v>0.56322000000000005</v>
      </c>
      <c r="I492" s="483">
        <v>4.0999999999999996</v>
      </c>
      <c r="J492" s="484">
        <v>0</v>
      </c>
      <c r="K492" s="469">
        <f t="shared" si="46"/>
        <v>4.0712332658641381</v>
      </c>
      <c r="L492" s="469">
        <f t="shared" si="47"/>
        <v>-2.8766734135861505E-2</v>
      </c>
    </row>
    <row r="493" spans="1:12">
      <c r="A493" s="480" t="s">
        <v>107</v>
      </c>
      <c r="B493" s="480">
        <f t="shared" si="48"/>
        <v>3</v>
      </c>
      <c r="C493" s="480">
        <f t="shared" si="49"/>
        <v>10</v>
      </c>
      <c r="D493" s="480">
        <f t="shared" si="50"/>
        <v>46</v>
      </c>
      <c r="E493" s="480">
        <v>0</v>
      </c>
      <c r="F493" s="481">
        <v>2.2930000000000001</v>
      </c>
      <c r="G493" s="480" t="s">
        <v>560</v>
      </c>
      <c r="H493" s="482">
        <v>0.55362800000000001</v>
      </c>
      <c r="I493" s="483">
        <v>4.0999999999999996</v>
      </c>
      <c r="J493" s="484">
        <v>0</v>
      </c>
      <c r="K493" s="469">
        <f t="shared" si="46"/>
        <v>4.1417702861849479</v>
      </c>
      <c r="L493" s="469">
        <f t="shared" si="47"/>
        <v>4.1770286184948269E-2</v>
      </c>
    </row>
    <row r="494" spans="1:12">
      <c r="A494" s="480" t="s">
        <v>107</v>
      </c>
      <c r="B494" s="480">
        <f t="shared" si="48"/>
        <v>3</v>
      </c>
      <c r="C494" s="480">
        <f t="shared" si="49"/>
        <v>11</v>
      </c>
      <c r="D494" s="480">
        <f t="shared" si="50"/>
        <v>47</v>
      </c>
      <c r="E494" s="480">
        <v>0</v>
      </c>
      <c r="F494" s="481">
        <v>2.2930000000000001</v>
      </c>
      <c r="G494" s="480" t="s">
        <v>560</v>
      </c>
      <c r="H494" s="482">
        <v>0.54433299999999996</v>
      </c>
      <c r="I494" s="483">
        <v>4.2</v>
      </c>
      <c r="J494" s="484">
        <v>0</v>
      </c>
      <c r="K494" s="469">
        <f t="shared" si="46"/>
        <v>4.2124949249815833</v>
      </c>
      <c r="L494" s="469">
        <f t="shared" si="47"/>
        <v>1.2494924981583111E-2</v>
      </c>
    </row>
    <row r="495" spans="1:12">
      <c r="A495" s="480" t="s">
        <v>107</v>
      </c>
      <c r="B495" s="480">
        <f t="shared" si="48"/>
        <v>4</v>
      </c>
      <c r="C495" s="480">
        <f t="shared" si="49"/>
        <v>0</v>
      </c>
      <c r="D495" s="480">
        <f t="shared" si="50"/>
        <v>48</v>
      </c>
      <c r="E495" s="480">
        <v>0</v>
      </c>
      <c r="F495" s="481">
        <v>2.2930000000000001</v>
      </c>
      <c r="G495" s="480" t="s">
        <v>560</v>
      </c>
      <c r="H495" s="482">
        <v>0.53532400000000002</v>
      </c>
      <c r="I495" s="483">
        <v>4.3</v>
      </c>
      <c r="J495" s="484">
        <v>0</v>
      </c>
      <c r="K495" s="469">
        <f t="shared" si="46"/>
        <v>4.283387257063012</v>
      </c>
      <c r="L495" s="469">
        <f t="shared" si="47"/>
        <v>-1.6612742936987779E-2</v>
      </c>
    </row>
    <row r="496" spans="1:12">
      <c r="A496" s="480" t="s">
        <v>107</v>
      </c>
      <c r="B496" s="480">
        <f t="shared" si="48"/>
        <v>4</v>
      </c>
      <c r="C496" s="480">
        <f t="shared" si="49"/>
        <v>1</v>
      </c>
      <c r="D496" s="480">
        <f t="shared" si="50"/>
        <v>49</v>
      </c>
      <c r="E496" s="480">
        <v>0</v>
      </c>
      <c r="F496" s="481">
        <v>2.2930000000000001</v>
      </c>
      <c r="G496" s="480" t="s">
        <v>560</v>
      </c>
      <c r="H496" s="482">
        <v>0.52659</v>
      </c>
      <c r="I496" s="483">
        <v>4.4000000000000004</v>
      </c>
      <c r="J496" s="484">
        <v>0</v>
      </c>
      <c r="K496" s="469">
        <f t="shared" si="46"/>
        <v>4.3544313412711979</v>
      </c>
      <c r="L496" s="469">
        <f t="shared" si="47"/>
        <v>-4.5568658728802447E-2</v>
      </c>
    </row>
    <row r="497" spans="1:12">
      <c r="A497" s="480" t="s">
        <v>107</v>
      </c>
      <c r="B497" s="480">
        <f t="shared" si="48"/>
        <v>4</v>
      </c>
      <c r="C497" s="480">
        <f t="shared" si="49"/>
        <v>2</v>
      </c>
      <c r="D497" s="480">
        <f t="shared" si="50"/>
        <v>50</v>
      </c>
      <c r="E497" s="480">
        <v>0</v>
      </c>
      <c r="F497" s="481">
        <v>2.2930000000000001</v>
      </c>
      <c r="G497" s="480" t="s">
        <v>560</v>
      </c>
      <c r="H497" s="482">
        <v>0.518119</v>
      </c>
      <c r="I497" s="483">
        <v>4.4000000000000004</v>
      </c>
      <c r="J497" s="484">
        <v>0</v>
      </c>
      <c r="K497" s="469">
        <f t="shared" si="46"/>
        <v>4.4256242291828718</v>
      </c>
      <c r="L497" s="469">
        <f t="shared" si="47"/>
        <v>2.5624229182871439E-2</v>
      </c>
    </row>
    <row r="498" spans="1:12">
      <c r="A498" s="480" t="s">
        <v>107</v>
      </c>
      <c r="B498" s="480">
        <f t="shared" si="48"/>
        <v>4</v>
      </c>
      <c r="C498" s="480">
        <f t="shared" si="49"/>
        <v>3</v>
      </c>
      <c r="D498" s="480">
        <f t="shared" si="50"/>
        <v>51</v>
      </c>
      <c r="E498" s="480">
        <v>0</v>
      </c>
      <c r="F498" s="481">
        <v>2.2930000000000001</v>
      </c>
      <c r="G498" s="480" t="s">
        <v>560</v>
      </c>
      <c r="H498" s="482">
        <v>0.50990100000000005</v>
      </c>
      <c r="I498" s="483">
        <v>4.5</v>
      </c>
      <c r="J498" s="484">
        <v>0</v>
      </c>
      <c r="K498" s="469">
        <f t="shared" si="46"/>
        <v>4.496951368991235</v>
      </c>
      <c r="L498" s="469">
        <f t="shared" si="47"/>
        <v>-3.0486310087649571E-3</v>
      </c>
    </row>
    <row r="499" spans="1:12">
      <c r="A499" s="480" t="s">
        <v>107</v>
      </c>
      <c r="B499" s="480">
        <f t="shared" si="48"/>
        <v>4</v>
      </c>
      <c r="C499" s="480">
        <f t="shared" si="49"/>
        <v>4</v>
      </c>
      <c r="D499" s="480">
        <f t="shared" si="50"/>
        <v>52</v>
      </c>
      <c r="E499" s="480">
        <v>0</v>
      </c>
      <c r="F499" s="481">
        <v>2.2930000000000001</v>
      </c>
      <c r="G499" s="480" t="s">
        <v>560</v>
      </c>
      <c r="H499" s="482">
        <v>0.50192599999999998</v>
      </c>
      <c r="I499" s="483">
        <v>4.5999999999999996</v>
      </c>
      <c r="J499" s="484">
        <v>0</v>
      </c>
      <c r="K499" s="469">
        <f t="shared" si="46"/>
        <v>4.5684025135179294</v>
      </c>
      <c r="L499" s="469">
        <f t="shared" si="47"/>
        <v>-3.1597486482070281E-2</v>
      </c>
    </row>
    <row r="500" spans="1:12">
      <c r="A500" s="480" t="s">
        <v>107</v>
      </c>
      <c r="B500" s="480">
        <f t="shared" si="48"/>
        <v>4</v>
      </c>
      <c r="C500" s="480">
        <f t="shared" si="49"/>
        <v>5</v>
      </c>
      <c r="D500" s="480">
        <f t="shared" si="50"/>
        <v>53</v>
      </c>
      <c r="E500" s="480">
        <v>0</v>
      </c>
      <c r="F500" s="481">
        <v>2.2930000000000001</v>
      </c>
      <c r="G500" s="480" t="s">
        <v>560</v>
      </c>
      <c r="H500" s="482">
        <v>0.49418499999999999</v>
      </c>
      <c r="I500" s="483">
        <v>4.5999999999999996</v>
      </c>
      <c r="J500" s="484">
        <v>0</v>
      </c>
      <c r="K500" s="469">
        <f t="shared" si="46"/>
        <v>4.6399627669799779</v>
      </c>
      <c r="L500" s="469">
        <f t="shared" si="47"/>
        <v>3.9962766979978248E-2</v>
      </c>
    </row>
    <row r="501" spans="1:12">
      <c r="A501" s="480" t="s">
        <v>107</v>
      </c>
      <c r="B501" s="480">
        <f t="shared" si="48"/>
        <v>4</v>
      </c>
      <c r="C501" s="480">
        <f t="shared" si="49"/>
        <v>6</v>
      </c>
      <c r="D501" s="480">
        <f t="shared" si="50"/>
        <v>54</v>
      </c>
      <c r="E501" s="480">
        <v>0</v>
      </c>
      <c r="F501" s="481">
        <v>2.2930000000000001</v>
      </c>
      <c r="G501" s="480" t="s">
        <v>560</v>
      </c>
      <c r="H501" s="482">
        <v>0.48666700000000002</v>
      </c>
      <c r="I501" s="483">
        <v>4.7</v>
      </c>
      <c r="J501" s="484">
        <v>0</v>
      </c>
      <c r="K501" s="469">
        <f t="shared" si="46"/>
        <v>4.7116406084653368</v>
      </c>
      <c r="L501" s="469">
        <f t="shared" si="47"/>
        <v>1.1640608465336655E-2</v>
      </c>
    </row>
    <row r="502" spans="1:12">
      <c r="A502" s="480" t="s">
        <v>107</v>
      </c>
      <c r="B502" s="480">
        <f t="shared" si="48"/>
        <v>4</v>
      </c>
      <c r="C502" s="480">
        <f t="shared" si="49"/>
        <v>7</v>
      </c>
      <c r="D502" s="480">
        <f t="shared" si="50"/>
        <v>55</v>
      </c>
      <c r="E502" s="480">
        <v>0</v>
      </c>
      <c r="F502" s="481">
        <v>2.2930000000000001</v>
      </c>
      <c r="G502" s="480" t="s">
        <v>560</v>
      </c>
      <c r="H502" s="482">
        <v>0.47936400000000001</v>
      </c>
      <c r="I502" s="483">
        <v>4.8</v>
      </c>
      <c r="J502" s="484">
        <v>0</v>
      </c>
      <c r="K502" s="469">
        <f t="shared" si="46"/>
        <v>4.783421366644137</v>
      </c>
      <c r="L502" s="469">
        <f t="shared" si="47"/>
        <v>-1.6578633355862848E-2</v>
      </c>
    </row>
    <row r="503" spans="1:12">
      <c r="A503" s="480" t="s">
        <v>107</v>
      </c>
      <c r="B503" s="480">
        <f t="shared" si="48"/>
        <v>4</v>
      </c>
      <c r="C503" s="480">
        <f t="shared" si="49"/>
        <v>8</v>
      </c>
      <c r="D503" s="480">
        <f t="shared" si="50"/>
        <v>56</v>
      </c>
      <c r="E503" s="480">
        <v>0</v>
      </c>
      <c r="F503" s="481">
        <v>2.2930000000000001</v>
      </c>
      <c r="G503" s="480" t="s">
        <v>560</v>
      </c>
      <c r="H503" s="482">
        <v>0.47226800000000002</v>
      </c>
      <c r="I503" s="483">
        <v>4.9000000000000004</v>
      </c>
      <c r="J503" s="484">
        <v>0</v>
      </c>
      <c r="K503" s="469">
        <f t="shared" si="46"/>
        <v>4.8552940279671715</v>
      </c>
      <c r="L503" s="469">
        <f t="shared" si="47"/>
        <v>-4.4705972032828889E-2</v>
      </c>
    </row>
    <row r="504" spans="1:12">
      <c r="A504" s="480" t="s">
        <v>107</v>
      </c>
      <c r="B504" s="480">
        <f t="shared" si="48"/>
        <v>4</v>
      </c>
      <c r="C504" s="480">
        <f t="shared" si="49"/>
        <v>9</v>
      </c>
      <c r="D504" s="480">
        <f t="shared" si="50"/>
        <v>57</v>
      </c>
      <c r="E504" s="480">
        <v>0</v>
      </c>
      <c r="F504" s="481">
        <v>2.2930000000000001</v>
      </c>
      <c r="G504" s="480" t="s">
        <v>560</v>
      </c>
      <c r="H504" s="482">
        <v>0.46537000000000001</v>
      </c>
      <c r="I504" s="483">
        <v>4.9000000000000004</v>
      </c>
      <c r="J504" s="484">
        <v>0</v>
      </c>
      <c r="K504" s="469">
        <f t="shared" si="46"/>
        <v>4.9272621784816382</v>
      </c>
      <c r="L504" s="469">
        <f t="shared" si="47"/>
        <v>2.7262178481637811E-2</v>
      </c>
    </row>
    <row r="505" spans="1:12">
      <c r="A505" s="480" t="s">
        <v>107</v>
      </c>
      <c r="B505" s="480">
        <f t="shared" si="48"/>
        <v>4</v>
      </c>
      <c r="C505" s="480">
        <f t="shared" si="49"/>
        <v>10</v>
      </c>
      <c r="D505" s="480">
        <f t="shared" si="50"/>
        <v>58</v>
      </c>
      <c r="E505" s="480">
        <v>0</v>
      </c>
      <c r="F505" s="481">
        <v>2.2930000000000001</v>
      </c>
      <c r="G505" s="480" t="s">
        <v>560</v>
      </c>
      <c r="H505" s="482">
        <v>0.45866299999999999</v>
      </c>
      <c r="I505" s="483">
        <v>5</v>
      </c>
      <c r="J505" s="484">
        <v>0</v>
      </c>
      <c r="K505" s="469">
        <f t="shared" si="46"/>
        <v>4.9993132212539493</v>
      </c>
      <c r="L505" s="469">
        <f t="shared" si="47"/>
        <v>-6.867787460507202E-4</v>
      </c>
    </row>
    <row r="506" spans="1:12">
      <c r="A506" s="480" t="s">
        <v>107</v>
      </c>
      <c r="B506" s="480">
        <f t="shared" si="48"/>
        <v>4</v>
      </c>
      <c r="C506" s="480">
        <f t="shared" si="49"/>
        <v>11</v>
      </c>
      <c r="D506" s="480">
        <f t="shared" si="50"/>
        <v>59</v>
      </c>
      <c r="E506" s="480">
        <v>0</v>
      </c>
      <c r="F506" s="481">
        <v>2.2930000000000001</v>
      </c>
      <c r="G506" s="480" t="s">
        <v>560</v>
      </c>
      <c r="H506" s="482">
        <v>0.45213900000000001</v>
      </c>
      <c r="I506" s="483">
        <v>5.0999999999999996</v>
      </c>
      <c r="J506" s="484">
        <v>0</v>
      </c>
      <c r="K506" s="469">
        <f t="shared" si="46"/>
        <v>5.0714492667078046</v>
      </c>
      <c r="L506" s="469">
        <f t="shared" si="47"/>
        <v>-2.8550733292195041E-2</v>
      </c>
    </row>
    <row r="507" spans="1:12">
      <c r="A507" s="480" t="s">
        <v>107</v>
      </c>
      <c r="B507" s="480">
        <f t="shared" si="48"/>
        <v>5</v>
      </c>
      <c r="C507" s="480">
        <f t="shared" si="49"/>
        <v>0</v>
      </c>
      <c r="D507" s="480">
        <f t="shared" si="50"/>
        <v>60</v>
      </c>
      <c r="E507" s="480">
        <v>0</v>
      </c>
      <c r="F507" s="481">
        <v>2.2930000000000001</v>
      </c>
      <c r="G507" s="480" t="s">
        <v>560</v>
      </c>
      <c r="H507" s="482">
        <v>0.44579200000000002</v>
      </c>
      <c r="I507" s="483">
        <v>5.0999999999999996</v>
      </c>
      <c r="J507" s="484">
        <v>0</v>
      </c>
      <c r="K507" s="469">
        <f t="shared" si="46"/>
        <v>5.1436544397387127</v>
      </c>
      <c r="L507" s="469">
        <f t="shared" si="47"/>
        <v>4.365443973871308E-2</v>
      </c>
    </row>
    <row r="508" spans="1:12">
      <c r="A508" s="480" t="s">
        <v>107</v>
      </c>
      <c r="B508" s="480">
        <f t="shared" si="48"/>
        <v>5</v>
      </c>
      <c r="C508" s="480">
        <f t="shared" si="49"/>
        <v>1</v>
      </c>
      <c r="D508" s="480">
        <f t="shared" si="50"/>
        <v>61</v>
      </c>
      <c r="E508" s="480">
        <v>0</v>
      </c>
      <c r="F508" s="481">
        <v>2.2930000000000001</v>
      </c>
      <c r="G508" s="480" t="s">
        <v>560</v>
      </c>
      <c r="H508" s="482">
        <v>0.43961499999999998</v>
      </c>
      <c r="I508" s="483">
        <v>5.2</v>
      </c>
      <c r="J508" s="484">
        <v>0</v>
      </c>
      <c r="K508" s="469">
        <f t="shared" si="46"/>
        <v>5.2159275729900036</v>
      </c>
      <c r="L508" s="469">
        <f t="shared" si="47"/>
        <v>1.5927572990003469E-2</v>
      </c>
    </row>
    <row r="509" spans="1:12">
      <c r="A509" s="480" t="s">
        <v>107</v>
      </c>
      <c r="B509" s="480">
        <f t="shared" si="48"/>
        <v>5</v>
      </c>
      <c r="C509" s="480">
        <f t="shared" si="49"/>
        <v>2</v>
      </c>
      <c r="D509" s="480">
        <f t="shared" si="50"/>
        <v>62</v>
      </c>
      <c r="E509" s="480">
        <v>0</v>
      </c>
      <c r="F509" s="481">
        <v>2.2930000000000001</v>
      </c>
      <c r="G509" s="480" t="s">
        <v>560</v>
      </c>
      <c r="H509" s="482">
        <v>0.43360100000000001</v>
      </c>
      <c r="I509" s="483">
        <v>5.3</v>
      </c>
      <c r="J509" s="484">
        <v>0</v>
      </c>
      <c r="K509" s="469">
        <f t="shared" si="46"/>
        <v>5.2882719366422126</v>
      </c>
      <c r="L509" s="469">
        <f t="shared" si="47"/>
        <v>-1.17280633577872E-2</v>
      </c>
    </row>
    <row r="510" spans="1:12">
      <c r="A510" s="480" t="s">
        <v>107</v>
      </c>
      <c r="B510" s="480">
        <f t="shared" si="48"/>
        <v>5</v>
      </c>
      <c r="C510" s="480">
        <f t="shared" si="49"/>
        <v>3</v>
      </c>
      <c r="D510" s="480">
        <f t="shared" si="50"/>
        <v>63</v>
      </c>
      <c r="E510" s="480">
        <v>0</v>
      </c>
      <c r="F510" s="481">
        <v>2.2930000000000001</v>
      </c>
      <c r="G510" s="480" t="s">
        <v>560</v>
      </c>
      <c r="H510" s="482">
        <v>0.42774499999999999</v>
      </c>
      <c r="I510" s="483">
        <v>5.4</v>
      </c>
      <c r="J510" s="484">
        <v>0</v>
      </c>
      <c r="K510" s="469">
        <f t="shared" si="46"/>
        <v>5.3606704929338749</v>
      </c>
      <c r="L510" s="469">
        <f t="shared" si="47"/>
        <v>-3.932950706612548E-2</v>
      </c>
    </row>
    <row r="511" spans="1:12">
      <c r="A511" s="480" t="s">
        <v>107</v>
      </c>
      <c r="B511" s="480">
        <f t="shared" si="48"/>
        <v>5</v>
      </c>
      <c r="C511" s="480">
        <f t="shared" si="49"/>
        <v>4</v>
      </c>
      <c r="D511" s="480">
        <f t="shared" si="50"/>
        <v>64</v>
      </c>
      <c r="E511" s="480">
        <v>0</v>
      </c>
      <c r="F511" s="481">
        <v>2.2930000000000001</v>
      </c>
      <c r="G511" s="480" t="s">
        <v>560</v>
      </c>
      <c r="H511" s="482">
        <v>0.42204000000000003</v>
      </c>
      <c r="I511" s="483">
        <v>5.4</v>
      </c>
      <c r="J511" s="484">
        <v>0</v>
      </c>
      <c r="K511" s="469">
        <f t="shared" si="46"/>
        <v>5.4331343000663441</v>
      </c>
      <c r="L511" s="469">
        <f t="shared" si="47"/>
        <v>3.3134300066343769E-2</v>
      </c>
    </row>
    <row r="512" spans="1:12">
      <c r="A512" s="480" t="s">
        <v>107</v>
      </c>
      <c r="B512" s="480">
        <f t="shared" si="48"/>
        <v>5</v>
      </c>
      <c r="C512" s="480">
        <f t="shared" si="49"/>
        <v>5</v>
      </c>
      <c r="D512" s="480">
        <f t="shared" si="50"/>
        <v>65</v>
      </c>
      <c r="E512" s="480">
        <v>0</v>
      </c>
      <c r="F512" s="481">
        <v>2.2930000000000001</v>
      </c>
      <c r="G512" s="480" t="s">
        <v>560</v>
      </c>
      <c r="H512" s="482">
        <v>0.41648099999999999</v>
      </c>
      <c r="I512" s="483">
        <v>5.5</v>
      </c>
      <c r="J512" s="484">
        <v>0</v>
      </c>
      <c r="K512" s="469">
        <f t="shared" si="46"/>
        <v>5.5056533191190002</v>
      </c>
      <c r="L512" s="469">
        <f t="shared" si="47"/>
        <v>5.6533191190002441E-3</v>
      </c>
    </row>
    <row r="513" spans="1:12">
      <c r="A513" s="480" t="s">
        <v>107</v>
      </c>
      <c r="B513" s="480">
        <f t="shared" si="48"/>
        <v>5</v>
      </c>
      <c r="C513" s="480">
        <f t="shared" si="49"/>
        <v>6</v>
      </c>
      <c r="D513" s="480">
        <f t="shared" si="50"/>
        <v>66</v>
      </c>
      <c r="E513" s="480">
        <v>0</v>
      </c>
      <c r="F513" s="481">
        <v>2.2930000000000001</v>
      </c>
      <c r="G513" s="480" t="s">
        <v>560</v>
      </c>
      <c r="H513" s="482">
        <v>0.41106199999999998</v>
      </c>
      <c r="I513" s="483">
        <v>5.6</v>
      </c>
      <c r="J513" s="484">
        <v>0</v>
      </c>
      <c r="K513" s="469">
        <f t="shared" si="46"/>
        <v>5.5782339403788246</v>
      </c>
      <c r="L513" s="469">
        <f t="shared" si="47"/>
        <v>-2.176605962117506E-2</v>
      </c>
    </row>
    <row r="514" spans="1:12">
      <c r="A514" s="480" t="s">
        <v>107</v>
      </c>
      <c r="B514" s="480">
        <f t="shared" si="48"/>
        <v>5</v>
      </c>
      <c r="C514" s="480">
        <f t="shared" si="49"/>
        <v>7</v>
      </c>
      <c r="D514" s="480">
        <f t="shared" si="50"/>
        <v>67</v>
      </c>
      <c r="E514" s="480">
        <v>0</v>
      </c>
      <c r="F514" s="481">
        <v>2.2930000000000001</v>
      </c>
      <c r="G514" s="480" t="s">
        <v>560</v>
      </c>
      <c r="H514" s="482">
        <v>0.405779</v>
      </c>
      <c r="I514" s="483">
        <v>5.7</v>
      </c>
      <c r="J514" s="484">
        <v>0</v>
      </c>
      <c r="K514" s="469">
        <f t="shared" si="46"/>
        <v>5.6508592115412579</v>
      </c>
      <c r="L514" s="469">
        <f t="shared" si="47"/>
        <v>-4.9140788458742257E-2</v>
      </c>
    </row>
    <row r="515" spans="1:12">
      <c r="A515" s="480" t="s">
        <v>107</v>
      </c>
      <c r="B515" s="480">
        <f t="shared" si="48"/>
        <v>5</v>
      </c>
      <c r="C515" s="480">
        <f t="shared" si="49"/>
        <v>8</v>
      </c>
      <c r="D515" s="480">
        <f t="shared" si="50"/>
        <v>68</v>
      </c>
      <c r="E515" s="480">
        <v>0</v>
      </c>
      <c r="F515" s="481">
        <v>2.2930000000000001</v>
      </c>
      <c r="G515" s="480" t="s">
        <v>560</v>
      </c>
      <c r="H515" s="482">
        <v>0.40062700000000001</v>
      </c>
      <c r="I515" s="483">
        <v>5.7</v>
      </c>
      <c r="J515" s="484">
        <v>0</v>
      </c>
      <c r="K515" s="469">
        <f t="shared" si="46"/>
        <v>5.7235283692811523</v>
      </c>
      <c r="L515" s="469">
        <f t="shared" si="47"/>
        <v>2.3528369281152095E-2</v>
      </c>
    </row>
    <row r="516" spans="1:12">
      <c r="A516" s="480" t="s">
        <v>107</v>
      </c>
      <c r="B516" s="480">
        <f t="shared" si="48"/>
        <v>5</v>
      </c>
      <c r="C516" s="480">
        <f t="shared" si="49"/>
        <v>9</v>
      </c>
      <c r="D516" s="480">
        <f t="shared" si="50"/>
        <v>69</v>
      </c>
      <c r="E516" s="480">
        <v>0</v>
      </c>
      <c r="F516" s="481">
        <v>2.2930000000000001</v>
      </c>
      <c r="G516" s="480" t="s">
        <v>560</v>
      </c>
      <c r="H516" s="482">
        <v>0.39560000000000001</v>
      </c>
      <c r="I516" s="483">
        <v>5.8</v>
      </c>
      <c r="J516" s="484">
        <v>0</v>
      </c>
      <c r="K516" s="469">
        <f t="shared" si="46"/>
        <v>5.7962588473205257</v>
      </c>
      <c r="L516" s="469">
        <f t="shared" si="47"/>
        <v>-3.741152679474169E-3</v>
      </c>
    </row>
    <row r="517" spans="1:12">
      <c r="A517" s="480" t="s">
        <v>107</v>
      </c>
      <c r="B517" s="480">
        <f t="shared" si="48"/>
        <v>5</v>
      </c>
      <c r="C517" s="480">
        <f t="shared" si="49"/>
        <v>10</v>
      </c>
      <c r="D517" s="480">
        <f t="shared" si="50"/>
        <v>70</v>
      </c>
      <c r="E517" s="480">
        <v>0</v>
      </c>
      <c r="F517" s="481">
        <v>2.2930000000000001</v>
      </c>
      <c r="G517" s="480" t="s">
        <v>560</v>
      </c>
      <c r="H517" s="482">
        <v>0.39069599999999999</v>
      </c>
      <c r="I517" s="483">
        <v>5.9</v>
      </c>
      <c r="J517" s="484">
        <v>0</v>
      </c>
      <c r="K517" s="469">
        <f t="shared" si="46"/>
        <v>5.8690132481520161</v>
      </c>
      <c r="L517" s="469">
        <f t="shared" si="47"/>
        <v>-3.0986751847984273E-2</v>
      </c>
    </row>
    <row r="518" spans="1:12">
      <c r="A518" s="480" t="s">
        <v>107</v>
      </c>
      <c r="B518" s="480">
        <f t="shared" si="48"/>
        <v>5</v>
      </c>
      <c r="C518" s="480">
        <f t="shared" si="49"/>
        <v>11</v>
      </c>
      <c r="D518" s="480">
        <f t="shared" si="50"/>
        <v>71</v>
      </c>
      <c r="E518" s="480">
        <v>0</v>
      </c>
      <c r="F518" s="481">
        <v>2.2930000000000001</v>
      </c>
      <c r="G518" s="480" t="s">
        <v>560</v>
      </c>
      <c r="H518" s="482">
        <v>0.38590799999999997</v>
      </c>
      <c r="I518" s="483">
        <v>5.9</v>
      </c>
      <c r="J518" s="484">
        <v>0</v>
      </c>
      <c r="K518" s="469">
        <f t="shared" si="46"/>
        <v>5.9418306953989042</v>
      </c>
      <c r="L518" s="469">
        <f t="shared" si="47"/>
        <v>4.1830695398903828E-2</v>
      </c>
    </row>
    <row r="519" spans="1:12">
      <c r="A519" s="480" t="s">
        <v>107</v>
      </c>
      <c r="B519" s="480">
        <f t="shared" si="48"/>
        <v>6</v>
      </c>
      <c r="C519" s="480">
        <f t="shared" si="49"/>
        <v>0</v>
      </c>
      <c r="D519" s="480">
        <f t="shared" si="50"/>
        <v>72</v>
      </c>
      <c r="E519" s="480">
        <v>0</v>
      </c>
      <c r="F519" s="481">
        <v>2.2930000000000001</v>
      </c>
      <c r="G519" s="480" t="s">
        <v>560</v>
      </c>
      <c r="H519" s="482">
        <v>0.38123400000000002</v>
      </c>
      <c r="I519" s="483">
        <v>6</v>
      </c>
      <c r="J519" s="484">
        <v>0</v>
      </c>
      <c r="K519" s="469">
        <f t="shared" si="46"/>
        <v>6.0146786488088679</v>
      </c>
      <c r="L519" s="469">
        <f t="shared" si="47"/>
        <v>1.4678648808867933E-2</v>
      </c>
    </row>
    <row r="520" spans="1:12">
      <c r="A520" s="480" t="s">
        <v>107</v>
      </c>
      <c r="B520" s="480">
        <f t="shared" si="48"/>
        <v>6</v>
      </c>
      <c r="C520" s="480">
        <f t="shared" si="49"/>
        <v>1</v>
      </c>
      <c r="D520" s="480">
        <f t="shared" si="50"/>
        <v>73</v>
      </c>
      <c r="E520" s="480">
        <v>0</v>
      </c>
      <c r="F520" s="481">
        <v>2.2930000000000001</v>
      </c>
      <c r="G520" s="480" t="s">
        <v>560</v>
      </c>
      <c r="H520" s="482">
        <v>0.37667</v>
      </c>
      <c r="I520" s="483">
        <v>6.1</v>
      </c>
      <c r="J520" s="484">
        <v>0</v>
      </c>
      <c r="K520" s="469">
        <f t="shared" si="46"/>
        <v>6.0875567472854222</v>
      </c>
      <c r="L520" s="469">
        <f t="shared" si="47"/>
        <v>-1.2443252714577469E-2</v>
      </c>
    </row>
    <row r="521" spans="1:12">
      <c r="A521" s="480" t="s">
        <v>107</v>
      </c>
      <c r="B521" s="480">
        <f t="shared" si="48"/>
        <v>6</v>
      </c>
      <c r="C521" s="480">
        <f t="shared" si="49"/>
        <v>2</v>
      </c>
      <c r="D521" s="480">
        <f t="shared" si="50"/>
        <v>74</v>
      </c>
      <c r="E521" s="480">
        <v>0</v>
      </c>
      <c r="F521" s="481">
        <v>2.2930000000000001</v>
      </c>
      <c r="G521" s="480" t="s">
        <v>560</v>
      </c>
      <c r="H521" s="482">
        <v>0.37221100000000001</v>
      </c>
      <c r="I521" s="483">
        <v>6.2</v>
      </c>
      <c r="J521" s="484">
        <v>0</v>
      </c>
      <c r="K521" s="469">
        <f t="shared" si="46"/>
        <v>6.1604842414651904</v>
      </c>
      <c r="L521" s="469">
        <f t="shared" si="47"/>
        <v>-3.9515758534809819E-2</v>
      </c>
    </row>
    <row r="522" spans="1:12">
      <c r="A522" s="480" t="s">
        <v>107</v>
      </c>
      <c r="B522" s="480">
        <f t="shared" si="48"/>
        <v>6</v>
      </c>
      <c r="C522" s="480">
        <f t="shared" si="49"/>
        <v>3</v>
      </c>
      <c r="D522" s="480">
        <f t="shared" si="50"/>
        <v>75</v>
      </c>
      <c r="E522" s="480">
        <v>0</v>
      </c>
      <c r="F522" s="481">
        <v>2.2930000000000001</v>
      </c>
      <c r="G522" s="480" t="s">
        <v>560</v>
      </c>
      <c r="H522" s="482">
        <v>0.36785499999999999</v>
      </c>
      <c r="I522" s="483">
        <v>6.2</v>
      </c>
      <c r="J522" s="484">
        <v>0</v>
      </c>
      <c r="K522" s="469">
        <f t="shared" si="46"/>
        <v>6.2334343695205998</v>
      </c>
      <c r="L522" s="469">
        <f t="shared" si="47"/>
        <v>3.3434369520599638E-2</v>
      </c>
    </row>
    <row r="523" spans="1:12">
      <c r="A523" s="480" t="s">
        <v>107</v>
      </c>
      <c r="B523" s="480">
        <f t="shared" si="48"/>
        <v>6</v>
      </c>
      <c r="C523" s="480">
        <f t="shared" si="49"/>
        <v>4</v>
      </c>
      <c r="D523" s="480">
        <f t="shared" si="50"/>
        <v>76</v>
      </c>
      <c r="E523" s="480">
        <v>0</v>
      </c>
      <c r="F523" s="481">
        <v>2.2930000000000001</v>
      </c>
      <c r="G523" s="480" t="s">
        <v>560</v>
      </c>
      <c r="H523" s="482">
        <v>0.36359799999999998</v>
      </c>
      <c r="I523" s="483">
        <v>6.3</v>
      </c>
      <c r="J523" s="484">
        <v>0</v>
      </c>
      <c r="K523" s="469">
        <f t="shared" ref="K523:K586" si="51">F523/H523</f>
        <v>6.30641532681698</v>
      </c>
      <c r="L523" s="469">
        <f t="shared" ref="L523:L586" si="52">K523-I523</f>
        <v>6.4153268169802047E-3</v>
      </c>
    </row>
    <row r="524" spans="1:12">
      <c r="A524" s="480" t="s">
        <v>107</v>
      </c>
      <c r="B524" s="480">
        <f t="shared" si="48"/>
        <v>6</v>
      </c>
      <c r="C524" s="480">
        <f t="shared" si="49"/>
        <v>5</v>
      </c>
      <c r="D524" s="480">
        <f t="shared" si="50"/>
        <v>77</v>
      </c>
      <c r="E524" s="480">
        <v>0</v>
      </c>
      <c r="F524" s="481">
        <v>2.2930000000000001</v>
      </c>
      <c r="G524" s="480" t="s">
        <v>560</v>
      </c>
      <c r="H524" s="482">
        <v>0.35943599999999998</v>
      </c>
      <c r="I524" s="483">
        <v>6.4</v>
      </c>
      <c r="J524" s="484">
        <v>0</v>
      </c>
      <c r="K524" s="469">
        <f t="shared" si="51"/>
        <v>6.3794388987191049</v>
      </c>
      <c r="L524" s="469">
        <f t="shared" si="52"/>
        <v>-2.05611012808955E-2</v>
      </c>
    </row>
    <row r="525" spans="1:12">
      <c r="A525" s="480" t="s">
        <v>107</v>
      </c>
      <c r="B525" s="480">
        <f t="shared" si="48"/>
        <v>6</v>
      </c>
      <c r="C525" s="480">
        <f t="shared" si="49"/>
        <v>6</v>
      </c>
      <c r="D525" s="480">
        <f t="shared" si="50"/>
        <v>78</v>
      </c>
      <c r="E525" s="480">
        <v>0</v>
      </c>
      <c r="F525" s="481">
        <v>2.2930000000000001</v>
      </c>
      <c r="G525" s="480" t="s">
        <v>560</v>
      </c>
      <c r="H525" s="482">
        <v>0.35536699999999999</v>
      </c>
      <c r="I525" s="483">
        <v>6.5</v>
      </c>
      <c r="J525" s="484">
        <v>0</v>
      </c>
      <c r="K525" s="469">
        <f t="shared" si="51"/>
        <v>6.4524843330978969</v>
      </c>
      <c r="L525" s="469">
        <f t="shared" si="52"/>
        <v>-4.7515666902103071E-2</v>
      </c>
    </row>
    <row r="526" spans="1:12">
      <c r="A526" s="480" t="s">
        <v>107</v>
      </c>
      <c r="B526" s="480">
        <f t="shared" si="48"/>
        <v>6</v>
      </c>
      <c r="C526" s="480">
        <f t="shared" si="49"/>
        <v>7</v>
      </c>
      <c r="D526" s="480">
        <f t="shared" si="50"/>
        <v>79</v>
      </c>
      <c r="E526" s="480">
        <v>0</v>
      </c>
      <c r="F526" s="481">
        <v>2.2930000000000001</v>
      </c>
      <c r="G526" s="480" t="s">
        <v>560</v>
      </c>
      <c r="H526" s="482">
        <v>0.351387</v>
      </c>
      <c r="I526" s="483">
        <v>6.5</v>
      </c>
      <c r="J526" s="484">
        <v>0</v>
      </c>
      <c r="K526" s="469">
        <f t="shared" si="51"/>
        <v>6.5255686749936679</v>
      </c>
      <c r="L526" s="469">
        <f t="shared" si="52"/>
        <v>2.5568674993667884E-2</v>
      </c>
    </row>
    <row r="527" spans="1:12">
      <c r="A527" s="480" t="s">
        <v>107</v>
      </c>
      <c r="B527" s="480">
        <f t="shared" si="48"/>
        <v>6</v>
      </c>
      <c r="C527" s="480">
        <f t="shared" si="49"/>
        <v>8</v>
      </c>
      <c r="D527" s="480">
        <f t="shared" si="50"/>
        <v>80</v>
      </c>
      <c r="E527" s="480">
        <v>0</v>
      </c>
      <c r="F527" s="481">
        <v>2.2930000000000001</v>
      </c>
      <c r="G527" s="480" t="s">
        <v>560</v>
      </c>
      <c r="H527" s="482">
        <v>0.34749400000000003</v>
      </c>
      <c r="I527" s="483">
        <v>6.6</v>
      </c>
      <c r="J527" s="484">
        <v>0</v>
      </c>
      <c r="K527" s="469">
        <f t="shared" si="51"/>
        <v>6.5986750850374394</v>
      </c>
      <c r="L527" s="469">
        <f t="shared" si="52"/>
        <v>-1.3249149625602641E-3</v>
      </c>
    </row>
    <row r="528" spans="1:12">
      <c r="A528" s="480" t="s">
        <v>107</v>
      </c>
      <c r="B528" s="480">
        <f t="shared" si="48"/>
        <v>6</v>
      </c>
      <c r="C528" s="480">
        <f t="shared" si="49"/>
        <v>9</v>
      </c>
      <c r="D528" s="480">
        <f t="shared" si="50"/>
        <v>81</v>
      </c>
      <c r="E528" s="480">
        <v>0</v>
      </c>
      <c r="F528" s="481">
        <v>2.2930000000000001</v>
      </c>
      <c r="G528" s="480" t="s">
        <v>560</v>
      </c>
      <c r="H528" s="482">
        <v>0.34368500000000002</v>
      </c>
      <c r="I528" s="483">
        <v>6.7</v>
      </c>
      <c r="J528" s="484">
        <v>0</v>
      </c>
      <c r="K528" s="469">
        <f t="shared" si="51"/>
        <v>6.6718070326025289</v>
      </c>
      <c r="L528" s="469">
        <f t="shared" si="52"/>
        <v>-2.8192967397471236E-2</v>
      </c>
    </row>
    <row r="529" spans="1:12">
      <c r="A529" s="480" t="s">
        <v>107</v>
      </c>
      <c r="B529" s="480">
        <f t="shared" si="48"/>
        <v>6</v>
      </c>
      <c r="C529" s="480">
        <f t="shared" si="49"/>
        <v>10</v>
      </c>
      <c r="D529" s="480">
        <f t="shared" si="50"/>
        <v>82</v>
      </c>
      <c r="E529" s="480">
        <v>0</v>
      </c>
      <c r="F529" s="481">
        <v>2.2930000000000001</v>
      </c>
      <c r="G529" s="480" t="s">
        <v>560</v>
      </c>
      <c r="H529" s="482">
        <v>0.33995700000000001</v>
      </c>
      <c r="I529" s="483">
        <v>6.7</v>
      </c>
      <c r="J529" s="484">
        <v>0</v>
      </c>
      <c r="K529" s="469">
        <f t="shared" si="51"/>
        <v>6.7449706874692978</v>
      </c>
      <c r="L529" s="469">
        <f t="shared" si="52"/>
        <v>4.4970687469297665E-2</v>
      </c>
    </row>
    <row r="530" spans="1:12">
      <c r="A530" s="480" t="s">
        <v>107</v>
      </c>
      <c r="B530" s="480">
        <f t="shared" si="48"/>
        <v>6</v>
      </c>
      <c r="C530" s="480">
        <f t="shared" si="49"/>
        <v>11</v>
      </c>
      <c r="D530" s="480">
        <f t="shared" si="50"/>
        <v>83</v>
      </c>
      <c r="E530" s="480">
        <v>0</v>
      </c>
      <c r="F530" s="481">
        <v>2.2930000000000001</v>
      </c>
      <c r="G530" s="480" t="s">
        <v>560</v>
      </c>
      <c r="H530" s="482">
        <v>0.33630900000000002</v>
      </c>
      <c r="I530" s="483">
        <v>6.8</v>
      </c>
      <c r="J530" s="484">
        <v>0</v>
      </c>
      <c r="K530" s="469">
        <f t="shared" si="51"/>
        <v>6.8181345132006577</v>
      </c>
      <c r="L530" s="469">
        <f t="shared" si="52"/>
        <v>1.8134513200657842E-2</v>
      </c>
    </row>
    <row r="531" spans="1:12">
      <c r="A531" s="480" t="s">
        <v>107</v>
      </c>
      <c r="B531" s="480">
        <f t="shared" si="48"/>
        <v>7</v>
      </c>
      <c r="C531" s="480">
        <f t="shared" si="49"/>
        <v>0</v>
      </c>
      <c r="D531" s="480">
        <f t="shared" si="50"/>
        <v>84</v>
      </c>
      <c r="E531" s="480">
        <v>0</v>
      </c>
      <c r="F531" s="481">
        <v>2.2930000000000001</v>
      </c>
      <c r="G531" s="480" t="s">
        <v>560</v>
      </c>
      <c r="H531" s="482">
        <v>0.33273599999999998</v>
      </c>
      <c r="I531" s="483">
        <v>6.9</v>
      </c>
      <c r="J531" s="484">
        <v>0</v>
      </c>
      <c r="K531" s="469">
        <f t="shared" si="51"/>
        <v>6.8913492979419129</v>
      </c>
      <c r="L531" s="469">
        <f t="shared" si="52"/>
        <v>-8.6507020580874894E-3</v>
      </c>
    </row>
    <row r="532" spans="1:12">
      <c r="A532" s="480" t="s">
        <v>107</v>
      </c>
      <c r="B532" s="480">
        <f t="shared" si="48"/>
        <v>7</v>
      </c>
      <c r="C532" s="480">
        <f t="shared" si="49"/>
        <v>1</v>
      </c>
      <c r="D532" s="480">
        <f t="shared" si="50"/>
        <v>85</v>
      </c>
      <c r="E532" s="480">
        <v>0</v>
      </c>
      <c r="F532" s="481">
        <v>2.2930000000000001</v>
      </c>
      <c r="G532" s="480" t="s">
        <v>560</v>
      </c>
      <c r="H532" s="482">
        <v>0.329237</v>
      </c>
      <c r="I532" s="483">
        <v>7</v>
      </c>
      <c r="J532" s="484">
        <v>0</v>
      </c>
      <c r="K532" s="469">
        <f t="shared" si="51"/>
        <v>6.9645878197164963</v>
      </c>
      <c r="L532" s="469">
        <f t="shared" si="52"/>
        <v>-3.541218028350368E-2</v>
      </c>
    </row>
    <row r="533" spans="1:12">
      <c r="A533" s="480" t="s">
        <v>107</v>
      </c>
      <c r="B533" s="480">
        <f t="shared" si="48"/>
        <v>7</v>
      </c>
      <c r="C533" s="480">
        <f t="shared" si="49"/>
        <v>2</v>
      </c>
      <c r="D533" s="480">
        <f t="shared" si="50"/>
        <v>86</v>
      </c>
      <c r="E533" s="480">
        <v>0</v>
      </c>
      <c r="F533" s="481">
        <v>2.2930000000000001</v>
      </c>
      <c r="G533" s="480" t="s">
        <v>560</v>
      </c>
      <c r="H533" s="482">
        <v>0.32581100000000002</v>
      </c>
      <c r="I533" s="483">
        <v>7</v>
      </c>
      <c r="J533" s="484">
        <v>0</v>
      </c>
      <c r="K533" s="469">
        <f t="shared" si="51"/>
        <v>7.037822541289275</v>
      </c>
      <c r="L533" s="469">
        <f t="shared" si="52"/>
        <v>3.782254128927498E-2</v>
      </c>
    </row>
    <row r="534" spans="1:12">
      <c r="A534" s="480" t="s">
        <v>107</v>
      </c>
      <c r="B534" s="480">
        <f t="shared" si="48"/>
        <v>7</v>
      </c>
      <c r="C534" s="480">
        <f t="shared" si="49"/>
        <v>3</v>
      </c>
      <c r="D534" s="480">
        <f t="shared" si="50"/>
        <v>87</v>
      </c>
      <c r="E534" s="480">
        <v>0</v>
      </c>
      <c r="F534" s="481">
        <v>2.2930000000000001</v>
      </c>
      <c r="G534" s="480" t="s">
        <v>560</v>
      </c>
      <c r="H534" s="482">
        <v>0.32245400000000002</v>
      </c>
      <c r="I534" s="483">
        <v>7.1</v>
      </c>
      <c r="J534" s="484">
        <v>0</v>
      </c>
      <c r="K534" s="469">
        <f t="shared" si="51"/>
        <v>7.1110918146464304</v>
      </c>
      <c r="L534" s="469">
        <f t="shared" si="52"/>
        <v>1.109181464643072E-2</v>
      </c>
    </row>
    <row r="535" spans="1:12">
      <c r="A535" s="480" t="s">
        <v>107</v>
      </c>
      <c r="B535" s="480">
        <f t="shared" si="48"/>
        <v>7</v>
      </c>
      <c r="C535" s="480">
        <f t="shared" si="49"/>
        <v>4</v>
      </c>
      <c r="D535" s="480">
        <f t="shared" si="50"/>
        <v>88</v>
      </c>
      <c r="E535" s="480">
        <v>0</v>
      </c>
      <c r="F535" s="481">
        <v>2.2930000000000001</v>
      </c>
      <c r="G535" s="480" t="s">
        <v>560</v>
      </c>
      <c r="H535" s="482">
        <v>0.319164</v>
      </c>
      <c r="I535" s="483">
        <v>7.2</v>
      </c>
      <c r="J535" s="484">
        <v>0</v>
      </c>
      <c r="K535" s="469">
        <f t="shared" si="51"/>
        <v>7.1843942299256813</v>
      </c>
      <c r="L535" s="469">
        <f t="shared" si="52"/>
        <v>-1.5605770074318848E-2</v>
      </c>
    </row>
    <row r="536" spans="1:12">
      <c r="A536" s="480" t="s">
        <v>107</v>
      </c>
      <c r="B536" s="480">
        <f t="shared" ref="B536:B591" si="53">INT(D536/12)</f>
        <v>7</v>
      </c>
      <c r="C536" s="480">
        <f t="shared" ref="C536:C591" si="54">D536-B536*12</f>
        <v>5</v>
      </c>
      <c r="D536" s="480">
        <f t="shared" si="50"/>
        <v>89</v>
      </c>
      <c r="E536" s="480">
        <v>0</v>
      </c>
      <c r="F536" s="481">
        <v>2.2930000000000001</v>
      </c>
      <c r="G536" s="480" t="s">
        <v>560</v>
      </c>
      <c r="H536" s="482">
        <v>0.31594</v>
      </c>
      <c r="I536" s="483">
        <v>7.3</v>
      </c>
      <c r="J536" s="484">
        <v>0</v>
      </c>
      <c r="K536" s="469">
        <f t="shared" si="51"/>
        <v>7.2577071595872642</v>
      </c>
      <c r="L536" s="469">
        <f t="shared" si="52"/>
        <v>-4.2292840412735622E-2</v>
      </c>
    </row>
    <row r="537" spans="1:12">
      <c r="A537" s="480" t="s">
        <v>107</v>
      </c>
      <c r="B537" s="480">
        <f t="shared" si="53"/>
        <v>7</v>
      </c>
      <c r="C537" s="480">
        <f t="shared" si="54"/>
        <v>6</v>
      </c>
      <c r="D537" s="480">
        <f t="shared" ref="D537:D591" si="55">D536+1</f>
        <v>90</v>
      </c>
      <c r="E537" s="480">
        <v>0</v>
      </c>
      <c r="F537" s="481">
        <v>2.2930000000000001</v>
      </c>
      <c r="G537" s="480" t="s">
        <v>560</v>
      </c>
      <c r="H537" s="482">
        <v>0.31278</v>
      </c>
      <c r="I537" s="483">
        <v>7.3</v>
      </c>
      <c r="J537" s="484">
        <v>0</v>
      </c>
      <c r="K537" s="469">
        <f t="shared" si="51"/>
        <v>7.3310313958693012</v>
      </c>
      <c r="L537" s="469">
        <f t="shared" si="52"/>
        <v>3.103139586930137E-2</v>
      </c>
    </row>
    <row r="538" spans="1:12">
      <c r="A538" s="480" t="s">
        <v>107</v>
      </c>
      <c r="B538" s="480">
        <f t="shared" si="53"/>
        <v>7</v>
      </c>
      <c r="C538" s="480">
        <f t="shared" si="54"/>
        <v>7</v>
      </c>
      <c r="D538" s="480">
        <f t="shared" si="55"/>
        <v>91</v>
      </c>
      <c r="E538" s="480">
        <v>0</v>
      </c>
      <c r="F538" s="481">
        <v>2.2930000000000001</v>
      </c>
      <c r="G538" s="480" t="s">
        <v>560</v>
      </c>
      <c r="H538" s="482">
        <v>0.30968200000000001</v>
      </c>
      <c r="I538" s="483">
        <v>7.4</v>
      </c>
      <c r="J538" s="484">
        <v>0</v>
      </c>
      <c r="K538" s="469">
        <f t="shared" si="51"/>
        <v>7.4043696436990203</v>
      </c>
      <c r="L538" s="469">
        <f t="shared" si="52"/>
        <v>4.3696436990199317E-3</v>
      </c>
    </row>
    <row r="539" spans="1:12">
      <c r="A539" s="480" t="s">
        <v>107</v>
      </c>
      <c r="B539" s="480">
        <f t="shared" si="53"/>
        <v>7</v>
      </c>
      <c r="C539" s="480">
        <f t="shared" si="54"/>
        <v>8</v>
      </c>
      <c r="D539" s="480">
        <f t="shared" si="55"/>
        <v>92</v>
      </c>
      <c r="E539" s="480">
        <v>0</v>
      </c>
      <c r="F539" s="481">
        <v>2.2930000000000001</v>
      </c>
      <c r="G539" s="480" t="s">
        <v>560</v>
      </c>
      <c r="H539" s="482">
        <v>0.306643</v>
      </c>
      <c r="I539" s="483">
        <v>7.5</v>
      </c>
      <c r="J539" s="484">
        <v>0</v>
      </c>
      <c r="K539" s="469">
        <f t="shared" si="51"/>
        <v>7.4777510003489409</v>
      </c>
      <c r="L539" s="469">
        <f t="shared" si="52"/>
        <v>-2.2248999651059087E-2</v>
      </c>
    </row>
    <row r="540" spans="1:12">
      <c r="A540" s="480" t="s">
        <v>107</v>
      </c>
      <c r="B540" s="480">
        <f t="shared" si="53"/>
        <v>7</v>
      </c>
      <c r="C540" s="480">
        <f t="shared" si="54"/>
        <v>9</v>
      </c>
      <c r="D540" s="480">
        <f t="shared" si="55"/>
        <v>93</v>
      </c>
      <c r="E540" s="480">
        <v>0</v>
      </c>
      <c r="F540" s="481">
        <v>2.2930000000000001</v>
      </c>
      <c r="G540" s="480" t="s">
        <v>560</v>
      </c>
      <c r="H540" s="482">
        <v>0.30366300000000002</v>
      </c>
      <c r="I540" s="483">
        <v>7.6</v>
      </c>
      <c r="J540" s="484">
        <v>0</v>
      </c>
      <c r="K540" s="469">
        <f t="shared" si="51"/>
        <v>7.5511339873478169</v>
      </c>
      <c r="L540" s="469">
        <f t="shared" si="52"/>
        <v>-4.8866012652182711E-2</v>
      </c>
    </row>
    <row r="541" spans="1:12">
      <c r="A541" s="480" t="s">
        <v>107</v>
      </c>
      <c r="B541" s="480">
        <f t="shared" si="53"/>
        <v>7</v>
      </c>
      <c r="C541" s="480">
        <f t="shared" si="54"/>
        <v>10</v>
      </c>
      <c r="D541" s="480">
        <f t="shared" si="55"/>
        <v>94</v>
      </c>
      <c r="E541" s="480">
        <v>0</v>
      </c>
      <c r="F541" s="481">
        <v>2.2930000000000001</v>
      </c>
      <c r="G541" s="480" t="s">
        <v>560</v>
      </c>
      <c r="H541" s="482">
        <v>0.30074000000000001</v>
      </c>
      <c r="I541" s="483">
        <v>7.6</v>
      </c>
      <c r="J541" s="484">
        <v>0</v>
      </c>
      <c r="K541" s="469">
        <f t="shared" si="51"/>
        <v>7.6245261687836674</v>
      </c>
      <c r="L541" s="469">
        <f t="shared" si="52"/>
        <v>2.4526168783667757E-2</v>
      </c>
    </row>
    <row r="542" spans="1:12">
      <c r="A542" s="480" t="s">
        <v>107</v>
      </c>
      <c r="B542" s="480">
        <f t="shared" si="53"/>
        <v>7</v>
      </c>
      <c r="C542" s="480">
        <f t="shared" si="54"/>
        <v>11</v>
      </c>
      <c r="D542" s="480">
        <f t="shared" si="55"/>
        <v>95</v>
      </c>
      <c r="E542" s="480">
        <v>0</v>
      </c>
      <c r="F542" s="481">
        <v>2.2930000000000001</v>
      </c>
      <c r="G542" s="480" t="s">
        <v>560</v>
      </c>
      <c r="H542" s="482">
        <v>0.29787200000000003</v>
      </c>
      <c r="I542" s="483">
        <v>7.7</v>
      </c>
      <c r="J542" s="484">
        <v>0</v>
      </c>
      <c r="K542" s="469">
        <f t="shared" si="51"/>
        <v>7.6979373690712789</v>
      </c>
      <c r="L542" s="469">
        <f t="shared" si="52"/>
        <v>-2.0626309287212763E-3</v>
      </c>
    </row>
    <row r="543" spans="1:12">
      <c r="A543" s="480" t="s">
        <v>107</v>
      </c>
      <c r="B543" s="480">
        <f t="shared" si="53"/>
        <v>8</v>
      </c>
      <c r="C543" s="480">
        <f t="shared" si="54"/>
        <v>0</v>
      </c>
      <c r="D543" s="480">
        <f t="shared" si="55"/>
        <v>96</v>
      </c>
      <c r="E543" s="480">
        <v>0</v>
      </c>
      <c r="F543" s="481">
        <v>2.2930000000000001</v>
      </c>
      <c r="G543" s="480" t="s">
        <v>560</v>
      </c>
      <c r="H543" s="482">
        <v>0.29505799999999999</v>
      </c>
      <c r="I543" s="483">
        <v>7.8</v>
      </c>
      <c r="J543" s="484">
        <v>0</v>
      </c>
      <c r="K543" s="469">
        <f t="shared" si="51"/>
        <v>7.7713534288173856</v>
      </c>
      <c r="L543" s="469">
        <f t="shared" si="52"/>
        <v>-2.8646571182614267E-2</v>
      </c>
    </row>
    <row r="544" spans="1:12">
      <c r="A544" s="480" t="s">
        <v>107</v>
      </c>
      <c r="B544" s="480">
        <f t="shared" si="53"/>
        <v>8</v>
      </c>
      <c r="C544" s="480">
        <f t="shared" si="54"/>
        <v>1</v>
      </c>
      <c r="D544" s="480">
        <f t="shared" si="55"/>
        <v>97</v>
      </c>
      <c r="E544" s="480">
        <v>0</v>
      </c>
      <c r="F544" s="481">
        <v>2.2930000000000001</v>
      </c>
      <c r="G544" s="480" t="s">
        <v>560</v>
      </c>
      <c r="H544" s="482">
        <v>0.29229500000000003</v>
      </c>
      <c r="I544" s="483">
        <v>7.8</v>
      </c>
      <c r="J544" s="484">
        <v>0</v>
      </c>
      <c r="K544" s="469">
        <f t="shared" si="51"/>
        <v>7.8448143143057525</v>
      </c>
      <c r="L544" s="469">
        <f t="shared" si="52"/>
        <v>4.4814314305752667E-2</v>
      </c>
    </row>
    <row r="545" spans="1:12">
      <c r="A545" s="480" t="s">
        <v>107</v>
      </c>
      <c r="B545" s="480">
        <f t="shared" si="53"/>
        <v>8</v>
      </c>
      <c r="C545" s="480">
        <f t="shared" si="54"/>
        <v>2</v>
      </c>
      <c r="D545" s="480">
        <f t="shared" si="55"/>
        <v>98</v>
      </c>
      <c r="E545" s="480">
        <v>0</v>
      </c>
      <c r="F545" s="481">
        <v>2.2930000000000001</v>
      </c>
      <c r="G545" s="480" t="s">
        <v>560</v>
      </c>
      <c r="H545" s="482">
        <v>0.28958400000000001</v>
      </c>
      <c r="I545" s="483">
        <v>7.9</v>
      </c>
      <c r="J545" s="484">
        <v>0</v>
      </c>
      <c r="K545" s="469">
        <f t="shared" si="51"/>
        <v>7.9182551522183546</v>
      </c>
      <c r="L545" s="469">
        <f t="shared" si="52"/>
        <v>1.8255152218354276E-2</v>
      </c>
    </row>
    <row r="546" spans="1:12">
      <c r="A546" s="480" t="s">
        <v>107</v>
      </c>
      <c r="B546" s="480">
        <f t="shared" si="53"/>
        <v>8</v>
      </c>
      <c r="C546" s="480">
        <f t="shared" si="54"/>
        <v>3</v>
      </c>
      <c r="D546" s="480">
        <f t="shared" si="55"/>
        <v>99</v>
      </c>
      <c r="E546" s="480">
        <v>0</v>
      </c>
      <c r="F546" s="481">
        <v>2.2930000000000001</v>
      </c>
      <c r="G546" s="480" t="s">
        <v>560</v>
      </c>
      <c r="H546" s="482">
        <v>0.28692099999999998</v>
      </c>
      <c r="I546" s="483">
        <v>8</v>
      </c>
      <c r="J546" s="484">
        <v>0</v>
      </c>
      <c r="K546" s="469">
        <f t="shared" si="51"/>
        <v>7.9917468571488328</v>
      </c>
      <c r="L546" s="469">
        <f t="shared" si="52"/>
        <v>-8.2531428511671834E-3</v>
      </c>
    </row>
    <row r="547" spans="1:12">
      <c r="A547" s="480" t="s">
        <v>107</v>
      </c>
      <c r="B547" s="480">
        <f t="shared" si="53"/>
        <v>8</v>
      </c>
      <c r="C547" s="480">
        <f t="shared" si="54"/>
        <v>4</v>
      </c>
      <c r="D547" s="480">
        <f t="shared" si="55"/>
        <v>100</v>
      </c>
      <c r="E547" s="480">
        <v>0</v>
      </c>
      <c r="F547" s="481">
        <v>2.2930000000000001</v>
      </c>
      <c r="G547" s="480" t="s">
        <v>560</v>
      </c>
      <c r="H547" s="482">
        <v>0.28430699999999998</v>
      </c>
      <c r="I547" s="483">
        <v>8.1</v>
      </c>
      <c r="J547" s="484">
        <v>0</v>
      </c>
      <c r="K547" s="469">
        <f t="shared" si="51"/>
        <v>8.0652252670528704</v>
      </c>
      <c r="L547" s="469">
        <f t="shared" si="52"/>
        <v>-3.4774732947129294E-2</v>
      </c>
    </row>
    <row r="548" spans="1:12">
      <c r="A548" s="480" t="s">
        <v>107</v>
      </c>
      <c r="B548" s="480">
        <f t="shared" si="53"/>
        <v>8</v>
      </c>
      <c r="C548" s="480">
        <f t="shared" si="54"/>
        <v>5</v>
      </c>
      <c r="D548" s="480">
        <f t="shared" si="55"/>
        <v>101</v>
      </c>
      <c r="E548" s="480">
        <v>0</v>
      </c>
      <c r="F548" s="481">
        <v>2.2930000000000001</v>
      </c>
      <c r="G548" s="480" t="s">
        <v>560</v>
      </c>
      <c r="H548" s="482">
        <v>0.28173999999999999</v>
      </c>
      <c r="I548" s="483">
        <v>8.1</v>
      </c>
      <c r="J548" s="484">
        <v>0</v>
      </c>
      <c r="K548" s="469">
        <f t="shared" si="51"/>
        <v>8.1387094484276297</v>
      </c>
      <c r="L548" s="469">
        <f t="shared" si="52"/>
        <v>3.8709448427630022E-2</v>
      </c>
    </row>
    <row r="549" spans="1:12">
      <c r="A549" s="480" t="s">
        <v>107</v>
      </c>
      <c r="B549" s="480">
        <f t="shared" si="53"/>
        <v>8</v>
      </c>
      <c r="C549" s="480">
        <f t="shared" si="54"/>
        <v>6</v>
      </c>
      <c r="D549" s="480">
        <f t="shared" si="55"/>
        <v>102</v>
      </c>
      <c r="E549" s="480">
        <v>0</v>
      </c>
      <c r="F549" s="481">
        <v>2.2930000000000001</v>
      </c>
      <c r="G549" s="480" t="s">
        <v>560</v>
      </c>
      <c r="H549" s="482">
        <v>0.27921699999999999</v>
      </c>
      <c r="I549" s="483">
        <v>8.1999999999999993</v>
      </c>
      <c r="J549" s="484">
        <v>0</v>
      </c>
      <c r="K549" s="469">
        <f t="shared" si="51"/>
        <v>8.2122506867418537</v>
      </c>
      <c r="L549" s="469">
        <f t="shared" si="52"/>
        <v>1.2250686741854366E-2</v>
      </c>
    </row>
    <row r="550" spans="1:12">
      <c r="A550" s="480" t="s">
        <v>107</v>
      </c>
      <c r="B550" s="480">
        <f t="shared" si="53"/>
        <v>8</v>
      </c>
      <c r="C550" s="480">
        <f t="shared" si="54"/>
        <v>7</v>
      </c>
      <c r="D550" s="480">
        <f t="shared" si="55"/>
        <v>103</v>
      </c>
      <c r="E550" s="480">
        <v>0</v>
      </c>
      <c r="F550" s="481">
        <v>2.2930000000000001</v>
      </c>
      <c r="G550" s="480" t="s">
        <v>560</v>
      </c>
      <c r="H550" s="482">
        <v>0.27673999999999999</v>
      </c>
      <c r="I550" s="483">
        <v>8.3000000000000007</v>
      </c>
      <c r="J550" s="484">
        <v>0</v>
      </c>
      <c r="K550" s="469">
        <f t="shared" si="51"/>
        <v>8.285755582857556</v>
      </c>
      <c r="L550" s="469">
        <f t="shared" si="52"/>
        <v>-1.4244417142444732E-2</v>
      </c>
    </row>
    <row r="551" spans="1:12">
      <c r="A551" s="480" t="s">
        <v>107</v>
      </c>
      <c r="B551" s="480">
        <f t="shared" si="53"/>
        <v>8</v>
      </c>
      <c r="C551" s="480">
        <f t="shared" si="54"/>
        <v>8</v>
      </c>
      <c r="D551" s="480">
        <f t="shared" si="55"/>
        <v>104</v>
      </c>
      <c r="E551" s="480">
        <v>0</v>
      </c>
      <c r="F551" s="481">
        <v>2.2930000000000001</v>
      </c>
      <c r="G551" s="480" t="s">
        <v>560</v>
      </c>
      <c r="H551" s="482">
        <v>0.27430599999999999</v>
      </c>
      <c r="I551" s="483">
        <v>8.4</v>
      </c>
      <c r="J551" s="484">
        <v>0</v>
      </c>
      <c r="K551" s="469">
        <f t="shared" si="51"/>
        <v>8.3592775950945306</v>
      </c>
      <c r="L551" s="469">
        <f t="shared" si="52"/>
        <v>-4.0722404905469745E-2</v>
      </c>
    </row>
    <row r="552" spans="1:12">
      <c r="A552" s="480" t="s">
        <v>107</v>
      </c>
      <c r="B552" s="480">
        <f t="shared" si="53"/>
        <v>8</v>
      </c>
      <c r="C552" s="480">
        <f t="shared" si="54"/>
        <v>9</v>
      </c>
      <c r="D552" s="480">
        <f t="shared" si="55"/>
        <v>105</v>
      </c>
      <c r="E552" s="480">
        <v>0</v>
      </c>
      <c r="F552" s="481">
        <v>2.2930000000000001</v>
      </c>
      <c r="G552" s="480" t="s">
        <v>560</v>
      </c>
      <c r="H552" s="482">
        <v>0.27191399999999999</v>
      </c>
      <c r="I552" s="483">
        <v>8.4</v>
      </c>
      <c r="J552" s="484">
        <v>0</v>
      </c>
      <c r="K552" s="469">
        <f t="shared" si="51"/>
        <v>8.4328133159749044</v>
      </c>
      <c r="L552" s="469">
        <f t="shared" si="52"/>
        <v>3.2813315974904E-2</v>
      </c>
    </row>
    <row r="553" spans="1:12">
      <c r="A553" s="480" t="s">
        <v>107</v>
      </c>
      <c r="B553" s="480">
        <f t="shared" si="53"/>
        <v>8</v>
      </c>
      <c r="C553" s="480">
        <f t="shared" si="54"/>
        <v>10</v>
      </c>
      <c r="D553" s="480">
        <f t="shared" si="55"/>
        <v>106</v>
      </c>
      <c r="E553" s="480">
        <v>0</v>
      </c>
      <c r="F553" s="481">
        <v>2.2930000000000001</v>
      </c>
      <c r="G553" s="480" t="s">
        <v>560</v>
      </c>
      <c r="H553" s="482">
        <v>0.269563</v>
      </c>
      <c r="I553" s="483">
        <v>8.5</v>
      </c>
      <c r="J553" s="484">
        <v>0</v>
      </c>
      <c r="K553" s="469">
        <f t="shared" si="51"/>
        <v>8.5063602942540335</v>
      </c>
      <c r="L553" s="469">
        <f t="shared" si="52"/>
        <v>6.360294254033505E-3</v>
      </c>
    </row>
    <row r="554" spans="1:12">
      <c r="A554" s="480" t="s">
        <v>107</v>
      </c>
      <c r="B554" s="480">
        <f t="shared" si="53"/>
        <v>8</v>
      </c>
      <c r="C554" s="480">
        <f t="shared" si="54"/>
        <v>11</v>
      </c>
      <c r="D554" s="480">
        <f t="shared" si="55"/>
        <v>107</v>
      </c>
      <c r="E554" s="480">
        <v>0</v>
      </c>
      <c r="F554" s="481">
        <v>2.2930000000000001</v>
      </c>
      <c r="G554" s="480" t="s">
        <v>560</v>
      </c>
      <c r="H554" s="482">
        <v>0.26725100000000002</v>
      </c>
      <c r="I554" s="483">
        <v>8.6</v>
      </c>
      <c r="J554" s="484">
        <v>0</v>
      </c>
      <c r="K554" s="469">
        <f t="shared" si="51"/>
        <v>8.57994918634542</v>
      </c>
      <c r="L554" s="469">
        <f t="shared" si="52"/>
        <v>-2.0050813654579613E-2</v>
      </c>
    </row>
    <row r="555" spans="1:12">
      <c r="A555" s="480" t="s">
        <v>107</v>
      </c>
      <c r="B555" s="480">
        <f t="shared" si="53"/>
        <v>9</v>
      </c>
      <c r="C555" s="480">
        <f t="shared" si="54"/>
        <v>0</v>
      </c>
      <c r="D555" s="480">
        <f t="shared" si="55"/>
        <v>108</v>
      </c>
      <c r="E555" s="480">
        <v>0</v>
      </c>
      <c r="F555" s="481">
        <v>2.2930000000000001</v>
      </c>
      <c r="G555" s="480" t="s">
        <v>560</v>
      </c>
      <c r="H555" s="482">
        <v>0.26497900000000002</v>
      </c>
      <c r="I555" s="483">
        <v>8.6999999999999993</v>
      </c>
      <c r="J555" s="484">
        <v>0</v>
      </c>
      <c r="K555" s="469">
        <f t="shared" si="51"/>
        <v>8.6535159389989396</v>
      </c>
      <c r="L555" s="469">
        <f t="shared" si="52"/>
        <v>-4.6484061001059729E-2</v>
      </c>
    </row>
    <row r="556" spans="1:12">
      <c r="A556" s="480" t="s">
        <v>107</v>
      </c>
      <c r="B556" s="480">
        <f t="shared" si="53"/>
        <v>9</v>
      </c>
      <c r="C556" s="480">
        <f t="shared" si="54"/>
        <v>1</v>
      </c>
      <c r="D556" s="480">
        <f t="shared" si="55"/>
        <v>109</v>
      </c>
      <c r="E556" s="480">
        <v>0</v>
      </c>
      <c r="F556" s="481">
        <v>2.2930000000000001</v>
      </c>
      <c r="G556" s="480" t="s">
        <v>560</v>
      </c>
      <c r="H556" s="482">
        <v>0.26274500000000001</v>
      </c>
      <c r="I556" s="483">
        <v>8.6999999999999993</v>
      </c>
      <c r="J556" s="484">
        <v>0</v>
      </c>
      <c r="K556" s="469">
        <f t="shared" si="51"/>
        <v>8.7270928086167192</v>
      </c>
      <c r="L556" s="469">
        <f t="shared" si="52"/>
        <v>2.7092808616719921E-2</v>
      </c>
    </row>
    <row r="557" spans="1:12">
      <c r="A557" s="480" t="s">
        <v>107</v>
      </c>
      <c r="B557" s="480">
        <f t="shared" si="53"/>
        <v>9</v>
      </c>
      <c r="C557" s="480">
        <f t="shared" si="54"/>
        <v>2</v>
      </c>
      <c r="D557" s="480">
        <f t="shared" si="55"/>
        <v>110</v>
      </c>
      <c r="E557" s="480">
        <v>0</v>
      </c>
      <c r="F557" s="481">
        <v>2.2930000000000001</v>
      </c>
      <c r="G557" s="480" t="s">
        <v>560</v>
      </c>
      <c r="H557" s="482">
        <v>0.260548</v>
      </c>
      <c r="I557" s="483">
        <v>8.8000000000000007</v>
      </c>
      <c r="J557" s="484">
        <v>0</v>
      </c>
      <c r="K557" s="469">
        <f t="shared" si="51"/>
        <v>8.8006816402351973</v>
      </c>
      <c r="L557" s="469">
        <f t="shared" si="52"/>
        <v>6.816402351965678E-4</v>
      </c>
    </row>
    <row r="558" spans="1:12">
      <c r="A558" s="480" t="s">
        <v>107</v>
      </c>
      <c r="B558" s="480">
        <f t="shared" si="53"/>
        <v>9</v>
      </c>
      <c r="C558" s="480">
        <f t="shared" si="54"/>
        <v>3</v>
      </c>
      <c r="D558" s="480">
        <f t="shared" si="55"/>
        <v>111</v>
      </c>
      <c r="E558" s="480">
        <v>0</v>
      </c>
      <c r="F558" s="481">
        <v>2.2930000000000001</v>
      </c>
      <c r="G558" s="480" t="s">
        <v>560</v>
      </c>
      <c r="H558" s="482">
        <v>0.25838699999999998</v>
      </c>
      <c r="I558" s="483">
        <v>8.9</v>
      </c>
      <c r="J558" s="484">
        <v>0</v>
      </c>
      <c r="K558" s="469">
        <f t="shared" si="51"/>
        <v>8.8742854710182808</v>
      </c>
      <c r="L558" s="469">
        <f t="shared" si="52"/>
        <v>-2.5714528981719553E-2</v>
      </c>
    </row>
    <row r="559" spans="1:12">
      <c r="A559" s="480" t="s">
        <v>107</v>
      </c>
      <c r="B559" s="480">
        <f t="shared" si="53"/>
        <v>9</v>
      </c>
      <c r="C559" s="480">
        <f t="shared" si="54"/>
        <v>4</v>
      </c>
      <c r="D559" s="480">
        <f t="shared" si="55"/>
        <v>112</v>
      </c>
      <c r="E559" s="480">
        <v>0</v>
      </c>
      <c r="F559" s="481">
        <v>2.2930000000000001</v>
      </c>
      <c r="G559" s="480" t="s">
        <v>560</v>
      </c>
      <c r="H559" s="482">
        <v>0.25626100000000002</v>
      </c>
      <c r="I559" s="483">
        <v>8.9</v>
      </c>
      <c r="J559" s="484">
        <v>0</v>
      </c>
      <c r="K559" s="469">
        <f t="shared" si="51"/>
        <v>8.9479085775830107</v>
      </c>
      <c r="L559" s="469">
        <f t="shared" si="52"/>
        <v>4.790857758301037E-2</v>
      </c>
    </row>
    <row r="560" spans="1:12">
      <c r="A560" s="480" t="s">
        <v>107</v>
      </c>
      <c r="B560" s="480">
        <f t="shared" si="53"/>
        <v>9</v>
      </c>
      <c r="C560" s="480">
        <f t="shared" si="54"/>
        <v>5</v>
      </c>
      <c r="D560" s="480">
        <f t="shared" si="55"/>
        <v>113</v>
      </c>
      <c r="E560" s="480">
        <v>0</v>
      </c>
      <c r="F560" s="481">
        <v>2.2930000000000001</v>
      </c>
      <c r="G560" s="480" t="s">
        <v>560</v>
      </c>
      <c r="H560" s="482">
        <v>0.25417000000000001</v>
      </c>
      <c r="I560" s="483">
        <v>9</v>
      </c>
      <c r="J560" s="484">
        <v>0</v>
      </c>
      <c r="K560" s="469">
        <f t="shared" si="51"/>
        <v>9.0215210292324031</v>
      </c>
      <c r="L560" s="469">
        <f t="shared" si="52"/>
        <v>2.1521029232403066E-2</v>
      </c>
    </row>
    <row r="561" spans="1:12">
      <c r="A561" s="480" t="s">
        <v>107</v>
      </c>
      <c r="B561" s="480">
        <f t="shared" si="53"/>
        <v>9</v>
      </c>
      <c r="C561" s="480">
        <f t="shared" si="54"/>
        <v>6</v>
      </c>
      <c r="D561" s="480">
        <f t="shared" si="55"/>
        <v>114</v>
      </c>
      <c r="E561" s="480">
        <v>0</v>
      </c>
      <c r="F561" s="481">
        <v>2.2930000000000001</v>
      </c>
      <c r="G561" s="480" t="s">
        <v>560</v>
      </c>
      <c r="H561" s="482">
        <v>0.252112</v>
      </c>
      <c r="I561" s="483">
        <v>9.1</v>
      </c>
      <c r="J561" s="484">
        <v>0</v>
      </c>
      <c r="K561" s="469">
        <f t="shared" si="51"/>
        <v>9.0951640540712066</v>
      </c>
      <c r="L561" s="469">
        <f t="shared" si="52"/>
        <v>-4.8359459287929951E-3</v>
      </c>
    </row>
    <row r="562" spans="1:12">
      <c r="A562" s="480" t="s">
        <v>107</v>
      </c>
      <c r="B562" s="480">
        <f t="shared" si="53"/>
        <v>9</v>
      </c>
      <c r="C562" s="480">
        <f t="shared" si="54"/>
        <v>7</v>
      </c>
      <c r="D562" s="480">
        <f t="shared" si="55"/>
        <v>115</v>
      </c>
      <c r="E562" s="480">
        <v>0</v>
      </c>
      <c r="F562" s="481">
        <v>2.2930000000000001</v>
      </c>
      <c r="G562" s="480" t="s">
        <v>560</v>
      </c>
      <c r="H562" s="482">
        <v>0.250087</v>
      </c>
      <c r="I562" s="483">
        <v>9.1999999999999993</v>
      </c>
      <c r="J562" s="484">
        <v>0</v>
      </c>
      <c r="K562" s="469">
        <f t="shared" si="51"/>
        <v>9.168809254379477</v>
      </c>
      <c r="L562" s="469">
        <f t="shared" si="52"/>
        <v>-3.1190745620522264E-2</v>
      </c>
    </row>
    <row r="563" spans="1:12">
      <c r="A563" s="480" t="s">
        <v>107</v>
      </c>
      <c r="B563" s="480">
        <f t="shared" si="53"/>
        <v>9</v>
      </c>
      <c r="C563" s="480">
        <f t="shared" si="54"/>
        <v>8</v>
      </c>
      <c r="D563" s="480">
        <f t="shared" si="55"/>
        <v>116</v>
      </c>
      <c r="E563" s="480">
        <v>0</v>
      </c>
      <c r="F563" s="481">
        <v>2.2930000000000001</v>
      </c>
      <c r="G563" s="480" t="s">
        <v>560</v>
      </c>
      <c r="H563" s="482">
        <v>0.24809500000000001</v>
      </c>
      <c r="I563" s="483">
        <v>9.1999999999999993</v>
      </c>
      <c r="J563" s="484">
        <v>0</v>
      </c>
      <c r="K563" s="469">
        <f t="shared" si="51"/>
        <v>9.2424272959954852</v>
      </c>
      <c r="L563" s="469">
        <f t="shared" si="52"/>
        <v>4.2427295995485892E-2</v>
      </c>
    </row>
    <row r="564" spans="1:12">
      <c r="A564" s="480" t="s">
        <v>107</v>
      </c>
      <c r="B564" s="480">
        <f t="shared" si="53"/>
        <v>9</v>
      </c>
      <c r="C564" s="480">
        <f t="shared" si="54"/>
        <v>9</v>
      </c>
      <c r="D564" s="480">
        <f t="shared" si="55"/>
        <v>117</v>
      </c>
      <c r="E564" s="480">
        <v>0</v>
      </c>
      <c r="F564" s="481">
        <v>2.2930000000000001</v>
      </c>
      <c r="G564" s="480" t="s">
        <v>560</v>
      </c>
      <c r="H564" s="482">
        <v>0.24613299999999999</v>
      </c>
      <c r="I564" s="483">
        <v>9.3000000000000007</v>
      </c>
      <c r="J564" s="484">
        <v>0</v>
      </c>
      <c r="K564" s="469">
        <f t="shared" si="51"/>
        <v>9.3161014573421692</v>
      </c>
      <c r="L564" s="469">
        <f t="shared" si="52"/>
        <v>1.6101457342168501E-2</v>
      </c>
    </row>
    <row r="565" spans="1:12">
      <c r="A565" s="480" t="s">
        <v>107</v>
      </c>
      <c r="B565" s="480">
        <f t="shared" si="53"/>
        <v>9</v>
      </c>
      <c r="C565" s="480">
        <f t="shared" si="54"/>
        <v>10</v>
      </c>
      <c r="D565" s="480">
        <f t="shared" si="55"/>
        <v>118</v>
      </c>
      <c r="E565" s="480">
        <v>0</v>
      </c>
      <c r="F565" s="481">
        <v>2.2930000000000001</v>
      </c>
      <c r="G565" s="480" t="s">
        <v>560</v>
      </c>
      <c r="H565" s="482">
        <v>0.244202</v>
      </c>
      <c r="I565" s="483">
        <v>9.4</v>
      </c>
      <c r="J565" s="484">
        <v>0</v>
      </c>
      <c r="K565" s="469">
        <f t="shared" si="51"/>
        <v>9.3897674875717652</v>
      </c>
      <c r="L565" s="469">
        <f t="shared" si="52"/>
        <v>-1.0232512428235196E-2</v>
      </c>
    </row>
    <row r="566" spans="1:12">
      <c r="A566" s="480" t="s">
        <v>107</v>
      </c>
      <c r="B566" s="480">
        <f t="shared" si="53"/>
        <v>9</v>
      </c>
      <c r="C566" s="480">
        <f t="shared" si="54"/>
        <v>11</v>
      </c>
      <c r="D566" s="480">
        <f t="shared" si="55"/>
        <v>119</v>
      </c>
      <c r="E566" s="480">
        <v>0</v>
      </c>
      <c r="F566" s="481">
        <v>2.2930000000000001</v>
      </c>
      <c r="G566" s="480" t="s">
        <v>560</v>
      </c>
      <c r="H566" s="482">
        <v>0.24230099999999999</v>
      </c>
      <c r="I566" s="483">
        <v>9.5</v>
      </c>
      <c r="J566" s="484">
        <v>0</v>
      </c>
      <c r="K566" s="469">
        <f t="shared" si="51"/>
        <v>9.4634359742634171</v>
      </c>
      <c r="L566" s="469">
        <f t="shared" si="52"/>
        <v>-3.6564025736582906E-2</v>
      </c>
    </row>
    <row r="567" spans="1:12">
      <c r="A567" s="480" t="s">
        <v>107</v>
      </c>
      <c r="B567" s="480">
        <f t="shared" si="53"/>
        <v>10</v>
      </c>
      <c r="C567" s="480">
        <f t="shared" si="54"/>
        <v>0</v>
      </c>
      <c r="D567" s="480">
        <f t="shared" si="55"/>
        <v>120</v>
      </c>
      <c r="E567" s="480">
        <v>0</v>
      </c>
      <c r="F567" s="481">
        <v>2.2930000000000001</v>
      </c>
      <c r="G567" s="480" t="s">
        <v>560</v>
      </c>
      <c r="H567" s="482">
        <v>0.240429</v>
      </c>
      <c r="I567" s="483">
        <v>9.5</v>
      </c>
      <c r="J567" s="484">
        <v>0</v>
      </c>
      <c r="K567" s="469">
        <f t="shared" si="51"/>
        <v>9.5371190663355918</v>
      </c>
      <c r="L567" s="469">
        <f t="shared" si="52"/>
        <v>3.711906633559181E-2</v>
      </c>
    </row>
    <row r="568" spans="1:12">
      <c r="A568" s="480" t="s">
        <v>107</v>
      </c>
      <c r="B568" s="480">
        <f t="shared" si="53"/>
        <v>10</v>
      </c>
      <c r="C568" s="480">
        <f t="shared" si="54"/>
        <v>1</v>
      </c>
      <c r="D568" s="480">
        <f t="shared" si="55"/>
        <v>121</v>
      </c>
      <c r="E568" s="480">
        <v>0</v>
      </c>
      <c r="F568" s="481">
        <v>2.2930000000000001</v>
      </c>
      <c r="G568" s="480" t="s">
        <v>560</v>
      </c>
      <c r="H568" s="482">
        <v>0.23858599999999999</v>
      </c>
      <c r="I568" s="483">
        <v>9.6</v>
      </c>
      <c r="J568" s="484">
        <v>0</v>
      </c>
      <c r="K568" s="469">
        <f t="shared" si="51"/>
        <v>9.6107902391590461</v>
      </c>
      <c r="L568" s="469">
        <f t="shared" si="52"/>
        <v>1.0790239159046422E-2</v>
      </c>
    </row>
    <row r="569" spans="1:12">
      <c r="A569" s="480" t="s">
        <v>107</v>
      </c>
      <c r="B569" s="480">
        <f t="shared" si="53"/>
        <v>10</v>
      </c>
      <c r="C569" s="480">
        <f t="shared" si="54"/>
        <v>2</v>
      </c>
      <c r="D569" s="480">
        <f t="shared" si="55"/>
        <v>122</v>
      </c>
      <c r="E569" s="480">
        <v>0</v>
      </c>
      <c r="F569" s="481">
        <v>2.2930000000000001</v>
      </c>
      <c r="G569" s="480" t="s">
        <v>560</v>
      </c>
      <c r="H569" s="482">
        <v>0.23677100000000001</v>
      </c>
      <c r="I569" s="483">
        <v>9.6999999999999993</v>
      </c>
      <c r="J569" s="484">
        <v>0</v>
      </c>
      <c r="K569" s="469">
        <f t="shared" si="51"/>
        <v>9.6844630465724268</v>
      </c>
      <c r="L569" s="469">
        <f t="shared" si="52"/>
        <v>-1.5536953427572442E-2</v>
      </c>
    </row>
    <row r="570" spans="1:12">
      <c r="A570" s="480" t="s">
        <v>107</v>
      </c>
      <c r="B570" s="480">
        <f t="shared" si="53"/>
        <v>10</v>
      </c>
      <c r="C570" s="480">
        <f t="shared" si="54"/>
        <v>3</v>
      </c>
      <c r="D570" s="480">
        <f t="shared" si="55"/>
        <v>123</v>
      </c>
      <c r="E570" s="480">
        <v>0</v>
      </c>
      <c r="F570" s="481">
        <v>2.2930000000000001</v>
      </c>
      <c r="G570" s="480" t="s">
        <v>560</v>
      </c>
      <c r="H570" s="482">
        <v>0.234982</v>
      </c>
      <c r="I570" s="483">
        <v>9.8000000000000007</v>
      </c>
      <c r="J570" s="484">
        <v>0</v>
      </c>
      <c r="K570" s="469">
        <f t="shared" si="51"/>
        <v>9.7581942446655496</v>
      </c>
      <c r="L570" s="469">
        <f t="shared" si="52"/>
        <v>-4.1805755334451078E-2</v>
      </c>
    </row>
    <row r="571" spans="1:12">
      <c r="A571" s="480" t="s">
        <v>107</v>
      </c>
      <c r="B571" s="480">
        <f t="shared" si="53"/>
        <v>10</v>
      </c>
      <c r="C571" s="480">
        <f t="shared" si="54"/>
        <v>4</v>
      </c>
      <c r="D571" s="480">
        <f t="shared" si="55"/>
        <v>124</v>
      </c>
      <c r="E571" s="480">
        <v>0</v>
      </c>
      <c r="F571" s="481">
        <v>2.2930000000000001</v>
      </c>
      <c r="G571" s="480" t="s">
        <v>560</v>
      </c>
      <c r="H571" s="482">
        <v>0.23322100000000001</v>
      </c>
      <c r="I571" s="483">
        <v>9.8000000000000007</v>
      </c>
      <c r="J571" s="484">
        <v>0</v>
      </c>
      <c r="K571" s="469">
        <f t="shared" si="51"/>
        <v>9.8318762032578544</v>
      </c>
      <c r="L571" s="469">
        <f t="shared" si="52"/>
        <v>3.1876203257853675E-2</v>
      </c>
    </row>
    <row r="572" spans="1:12">
      <c r="A572" s="480" t="s">
        <v>107</v>
      </c>
      <c r="B572" s="480">
        <f t="shared" si="53"/>
        <v>10</v>
      </c>
      <c r="C572" s="480">
        <f t="shared" si="54"/>
        <v>5</v>
      </c>
      <c r="D572" s="480">
        <f t="shared" si="55"/>
        <v>125</v>
      </c>
      <c r="E572" s="480">
        <v>0</v>
      </c>
      <c r="F572" s="481">
        <v>2.2930000000000001</v>
      </c>
      <c r="G572" s="480" t="s">
        <v>560</v>
      </c>
      <c r="H572" s="482">
        <v>0.231485</v>
      </c>
      <c r="I572" s="483">
        <v>9.9</v>
      </c>
      <c r="J572" s="484">
        <v>0</v>
      </c>
      <c r="K572" s="469">
        <f t="shared" si="51"/>
        <v>9.9056094347365935</v>
      </c>
      <c r="L572" s="469">
        <f t="shared" si="52"/>
        <v>5.6094347365931441E-3</v>
      </c>
    </row>
    <row r="573" spans="1:12">
      <c r="A573" s="480" t="s">
        <v>107</v>
      </c>
      <c r="B573" s="480">
        <f t="shared" si="53"/>
        <v>10</v>
      </c>
      <c r="C573" s="480">
        <f t="shared" si="54"/>
        <v>6</v>
      </c>
      <c r="D573" s="480">
        <f t="shared" si="55"/>
        <v>126</v>
      </c>
      <c r="E573" s="480">
        <v>0</v>
      </c>
      <c r="F573" s="481">
        <v>2.2930000000000001</v>
      </c>
      <c r="G573" s="480" t="s">
        <v>560</v>
      </c>
      <c r="H573" s="482">
        <v>0.22977600000000001</v>
      </c>
      <c r="I573" s="483">
        <v>10</v>
      </c>
      <c r="J573" s="484">
        <v>0</v>
      </c>
      <c r="K573" s="469">
        <f t="shared" si="51"/>
        <v>9.9792841724113917</v>
      </c>
      <c r="L573" s="469">
        <f t="shared" si="52"/>
        <v>-2.0715827588608349E-2</v>
      </c>
    </row>
    <row r="574" spans="1:12">
      <c r="A574" s="480" t="s">
        <v>107</v>
      </c>
      <c r="B574" s="480">
        <f t="shared" si="53"/>
        <v>10</v>
      </c>
      <c r="C574" s="480">
        <f t="shared" si="54"/>
        <v>7</v>
      </c>
      <c r="D574" s="480">
        <f t="shared" si="55"/>
        <v>127</v>
      </c>
      <c r="E574" s="480">
        <v>0</v>
      </c>
      <c r="F574" s="481">
        <v>2.2930000000000001</v>
      </c>
      <c r="G574" s="480" t="s">
        <v>560</v>
      </c>
      <c r="H574" s="482">
        <v>0.22808999999999999</v>
      </c>
      <c r="I574" s="483">
        <v>10.1</v>
      </c>
      <c r="J574" s="484">
        <v>0</v>
      </c>
      <c r="K574" s="469">
        <f t="shared" si="51"/>
        <v>10.053049234951118</v>
      </c>
      <c r="L574" s="469">
        <f t="shared" si="52"/>
        <v>-4.6950765048881848E-2</v>
      </c>
    </row>
    <row r="575" spans="1:12">
      <c r="A575" s="480" t="s">
        <v>107</v>
      </c>
      <c r="B575" s="480">
        <f t="shared" si="53"/>
        <v>10</v>
      </c>
      <c r="C575" s="480">
        <f t="shared" si="54"/>
        <v>8</v>
      </c>
      <c r="D575" s="480">
        <f t="shared" si="55"/>
        <v>128</v>
      </c>
      <c r="E575" s="480">
        <v>0</v>
      </c>
      <c r="F575" s="481">
        <v>2.2930000000000001</v>
      </c>
      <c r="G575" s="480" t="s">
        <v>560</v>
      </c>
      <c r="H575" s="482">
        <v>0.22642999999999999</v>
      </c>
      <c r="I575" s="483">
        <v>10.1</v>
      </c>
      <c r="J575" s="484">
        <v>0</v>
      </c>
      <c r="K575" s="469">
        <f t="shared" si="51"/>
        <v>10.126749988959061</v>
      </c>
      <c r="L575" s="469">
        <f t="shared" si="52"/>
        <v>2.6749988959061E-2</v>
      </c>
    </row>
    <row r="576" spans="1:12">
      <c r="A576" s="480" t="s">
        <v>107</v>
      </c>
      <c r="B576" s="480">
        <f t="shared" si="53"/>
        <v>10</v>
      </c>
      <c r="C576" s="480">
        <f t="shared" si="54"/>
        <v>9</v>
      </c>
      <c r="D576" s="480">
        <f t="shared" si="55"/>
        <v>129</v>
      </c>
      <c r="E576" s="480">
        <v>0</v>
      </c>
      <c r="F576" s="481">
        <v>2.2930000000000001</v>
      </c>
      <c r="G576" s="480" t="s">
        <v>560</v>
      </c>
      <c r="H576" s="482">
        <v>0.22479299999999999</v>
      </c>
      <c r="I576" s="483">
        <v>10.199999999999999</v>
      </c>
      <c r="J576" s="484">
        <v>0</v>
      </c>
      <c r="K576" s="469">
        <f t="shared" si="51"/>
        <v>10.200495567032782</v>
      </c>
      <c r="L576" s="469">
        <f t="shared" si="52"/>
        <v>4.9556703278241798E-4</v>
      </c>
    </row>
    <row r="577" spans="1:20">
      <c r="A577" s="480" t="s">
        <v>107</v>
      </c>
      <c r="B577" s="480">
        <f t="shared" si="53"/>
        <v>10</v>
      </c>
      <c r="C577" s="480">
        <f t="shared" si="54"/>
        <v>10</v>
      </c>
      <c r="D577" s="480">
        <f t="shared" si="55"/>
        <v>130</v>
      </c>
      <c r="E577" s="480">
        <v>0</v>
      </c>
      <c r="F577" s="481">
        <v>2.2930000000000001</v>
      </c>
      <c r="G577" s="480" t="s">
        <v>560</v>
      </c>
      <c r="H577" s="482">
        <v>0.22317999999999999</v>
      </c>
      <c r="I577" s="483">
        <v>10.3</v>
      </c>
      <c r="J577" s="484">
        <v>0</v>
      </c>
      <c r="K577" s="469">
        <f t="shared" si="51"/>
        <v>10.274218119903217</v>
      </c>
      <c r="L577" s="469">
        <f t="shared" si="52"/>
        <v>-2.5781880096783283E-2</v>
      </c>
    </row>
    <row r="578" spans="1:20">
      <c r="A578" s="480" t="s">
        <v>107</v>
      </c>
      <c r="B578" s="480">
        <f t="shared" si="53"/>
        <v>10</v>
      </c>
      <c r="C578" s="480">
        <f t="shared" si="54"/>
        <v>11</v>
      </c>
      <c r="D578" s="480">
        <f t="shared" si="55"/>
        <v>131</v>
      </c>
      <c r="E578" s="480">
        <v>0</v>
      </c>
      <c r="F578" s="481">
        <v>2.2930000000000001</v>
      </c>
      <c r="G578" s="480" t="s">
        <v>560</v>
      </c>
      <c r="H578" s="482">
        <v>0.22158900000000001</v>
      </c>
      <c r="I578" s="483">
        <v>10.3</v>
      </c>
      <c r="J578" s="484">
        <v>0</v>
      </c>
      <c r="K578" s="469">
        <f t="shared" si="51"/>
        <v>10.347986587781884</v>
      </c>
      <c r="L578" s="469">
        <f t="shared" si="52"/>
        <v>4.7986587781883472E-2</v>
      </c>
    </row>
    <row r="579" spans="1:20">
      <c r="A579" s="480" t="s">
        <v>107</v>
      </c>
      <c r="B579" s="480">
        <f t="shared" si="53"/>
        <v>11</v>
      </c>
      <c r="C579" s="480">
        <f t="shared" si="54"/>
        <v>0</v>
      </c>
      <c r="D579" s="480">
        <f t="shared" si="55"/>
        <v>132</v>
      </c>
      <c r="E579" s="480">
        <v>0</v>
      </c>
      <c r="F579" s="481">
        <v>2.2930000000000001</v>
      </c>
      <c r="G579" s="480" t="s">
        <v>560</v>
      </c>
      <c r="H579" s="482">
        <v>0.22002099999999999</v>
      </c>
      <c r="I579" s="483">
        <v>10.4</v>
      </c>
      <c r="J579" s="484">
        <v>0</v>
      </c>
      <c r="K579" s="469">
        <f t="shared" si="51"/>
        <v>10.421732470991406</v>
      </c>
      <c r="L579" s="469">
        <f t="shared" si="52"/>
        <v>2.1732470991405961E-2</v>
      </c>
    </row>
    <row r="580" spans="1:20">
      <c r="A580" s="480" t="s">
        <v>107</v>
      </c>
      <c r="B580" s="480">
        <f t="shared" si="53"/>
        <v>11</v>
      </c>
      <c r="C580" s="480">
        <f t="shared" si="54"/>
        <v>1</v>
      </c>
      <c r="D580" s="480">
        <f t="shared" si="55"/>
        <v>133</v>
      </c>
      <c r="E580" s="480">
        <v>0</v>
      </c>
      <c r="F580" s="481">
        <v>2.2930000000000001</v>
      </c>
      <c r="G580" s="480" t="s">
        <v>560</v>
      </c>
      <c r="H580" s="482">
        <v>0.218475</v>
      </c>
      <c r="I580" s="483">
        <v>10.5</v>
      </c>
      <c r="J580" s="484">
        <v>0</v>
      </c>
      <c r="K580" s="469">
        <f t="shared" si="51"/>
        <v>10.49548003204028</v>
      </c>
      <c r="L580" s="469">
        <f t="shared" si="52"/>
        <v>-4.5199679597196507E-3</v>
      </c>
    </row>
    <row r="581" spans="1:20">
      <c r="A581" s="480" t="s">
        <v>107</v>
      </c>
      <c r="B581" s="480">
        <f t="shared" si="53"/>
        <v>11</v>
      </c>
      <c r="C581" s="480">
        <f t="shared" si="54"/>
        <v>2</v>
      </c>
      <c r="D581" s="480">
        <f t="shared" si="55"/>
        <v>134</v>
      </c>
      <c r="E581" s="480">
        <v>0</v>
      </c>
      <c r="F581" s="481">
        <v>2.2930000000000001</v>
      </c>
      <c r="G581" s="480" t="s">
        <v>560</v>
      </c>
      <c r="H581" s="482">
        <v>0.21695</v>
      </c>
      <c r="I581" s="483">
        <v>10.6</v>
      </c>
      <c r="J581" s="484">
        <v>0</v>
      </c>
      <c r="K581" s="469">
        <f t="shared" si="51"/>
        <v>10.569255588845357</v>
      </c>
      <c r="L581" s="469">
        <f t="shared" si="52"/>
        <v>-3.0744411154643103E-2</v>
      </c>
    </row>
    <row r="582" spans="1:20">
      <c r="A582" s="480" t="s">
        <v>107</v>
      </c>
      <c r="B582" s="480">
        <f t="shared" si="53"/>
        <v>11</v>
      </c>
      <c r="C582" s="480">
        <f t="shared" si="54"/>
        <v>3</v>
      </c>
      <c r="D582" s="480">
        <f t="shared" si="55"/>
        <v>135</v>
      </c>
      <c r="E582" s="480">
        <v>0</v>
      </c>
      <c r="F582" s="481">
        <v>2.2930000000000001</v>
      </c>
      <c r="G582" s="480" t="s">
        <v>560</v>
      </c>
      <c r="H582" s="482">
        <v>0.215447</v>
      </c>
      <c r="I582" s="483">
        <v>10.6</v>
      </c>
      <c r="J582" s="484">
        <v>0</v>
      </c>
      <c r="K582" s="469">
        <f t="shared" si="51"/>
        <v>10.642988762897604</v>
      </c>
      <c r="L582" s="469">
        <f t="shared" si="52"/>
        <v>4.2988762897604005E-2</v>
      </c>
    </row>
    <row r="583" spans="1:20">
      <c r="A583" s="480" t="s">
        <v>107</v>
      </c>
      <c r="B583" s="480">
        <f t="shared" si="53"/>
        <v>11</v>
      </c>
      <c r="C583" s="480">
        <f t="shared" si="54"/>
        <v>4</v>
      </c>
      <c r="D583" s="480">
        <f t="shared" si="55"/>
        <v>136</v>
      </c>
      <c r="E583" s="480">
        <v>0</v>
      </c>
      <c r="F583" s="481">
        <v>2.2930000000000001</v>
      </c>
      <c r="G583" s="480" t="s">
        <v>560</v>
      </c>
      <c r="H583" s="482">
        <v>0.21396399999999999</v>
      </c>
      <c r="I583" s="483">
        <v>10.7</v>
      </c>
      <c r="J583" s="484">
        <v>0</v>
      </c>
      <c r="K583" s="469">
        <f t="shared" si="51"/>
        <v>10.716756089809502</v>
      </c>
      <c r="L583" s="469">
        <f t="shared" si="52"/>
        <v>1.6756089809502939E-2</v>
      </c>
    </row>
    <row r="584" spans="1:20">
      <c r="A584" s="480" t="s">
        <v>107</v>
      </c>
      <c r="B584" s="480">
        <f t="shared" si="53"/>
        <v>11</v>
      </c>
      <c r="C584" s="480">
        <f t="shared" si="54"/>
        <v>5</v>
      </c>
      <c r="D584" s="480">
        <f t="shared" si="55"/>
        <v>137</v>
      </c>
      <c r="E584" s="480">
        <v>0</v>
      </c>
      <c r="F584" s="481">
        <v>2.2930000000000001</v>
      </c>
      <c r="G584" s="480" t="s">
        <v>560</v>
      </c>
      <c r="H584" s="482">
        <v>0.212501</v>
      </c>
      <c r="I584" s="483">
        <v>10.8</v>
      </c>
      <c r="J584" s="484">
        <v>0</v>
      </c>
      <c r="K584" s="469">
        <f t="shared" si="51"/>
        <v>10.790537456294324</v>
      </c>
      <c r="L584" s="469">
        <f t="shared" si="52"/>
        <v>-9.4625437056770068E-3</v>
      </c>
    </row>
    <row r="585" spans="1:20">
      <c r="A585" s="480" t="s">
        <v>107</v>
      </c>
      <c r="B585" s="480">
        <f t="shared" si="53"/>
        <v>11</v>
      </c>
      <c r="C585" s="480">
        <f t="shared" si="54"/>
        <v>6</v>
      </c>
      <c r="D585" s="480">
        <f t="shared" si="55"/>
        <v>138</v>
      </c>
      <c r="E585" s="480">
        <v>0</v>
      </c>
      <c r="F585" s="481">
        <v>2.2930000000000001</v>
      </c>
      <c r="G585" s="480" t="s">
        <v>560</v>
      </c>
      <c r="H585" s="482">
        <v>0.211058</v>
      </c>
      <c r="I585" s="483">
        <v>10.9</v>
      </c>
      <c r="J585" s="484">
        <v>0</v>
      </c>
      <c r="K585" s="469">
        <f t="shared" si="51"/>
        <v>10.864312179590446</v>
      </c>
      <c r="L585" s="469">
        <f t="shared" si="52"/>
        <v>-3.568782040955476E-2</v>
      </c>
    </row>
    <row r="586" spans="1:20">
      <c r="A586" s="480" t="s">
        <v>107</v>
      </c>
      <c r="B586" s="480">
        <f t="shared" si="53"/>
        <v>11</v>
      </c>
      <c r="C586" s="480">
        <f t="shared" si="54"/>
        <v>7</v>
      </c>
      <c r="D586" s="480">
        <f t="shared" si="55"/>
        <v>139</v>
      </c>
      <c r="E586" s="480">
        <v>0</v>
      </c>
      <c r="F586" s="481">
        <v>2.2930000000000001</v>
      </c>
      <c r="G586" s="480" t="s">
        <v>560</v>
      </c>
      <c r="H586" s="482">
        <v>0.20963399999999999</v>
      </c>
      <c r="I586" s="483">
        <v>10.9</v>
      </c>
      <c r="J586" s="484">
        <v>0</v>
      </c>
      <c r="K586" s="469">
        <f t="shared" si="51"/>
        <v>10.938111184254463</v>
      </c>
      <c r="L586" s="469">
        <f t="shared" si="52"/>
        <v>3.8111184254463026E-2</v>
      </c>
    </row>
    <row r="587" spans="1:20">
      <c r="A587" s="480" t="s">
        <v>107</v>
      </c>
      <c r="B587" s="480">
        <f t="shared" si="53"/>
        <v>11</v>
      </c>
      <c r="C587" s="480">
        <f t="shared" si="54"/>
        <v>8</v>
      </c>
      <c r="D587" s="480">
        <f t="shared" si="55"/>
        <v>140</v>
      </c>
      <c r="E587" s="480">
        <v>0</v>
      </c>
      <c r="F587" s="481">
        <v>2.2930000000000001</v>
      </c>
      <c r="G587" s="480" t="s">
        <v>560</v>
      </c>
      <c r="H587" s="482">
        <v>0.208229</v>
      </c>
      <c r="I587" s="483">
        <v>11</v>
      </c>
      <c r="J587" s="484">
        <v>0</v>
      </c>
      <c r="K587" s="469">
        <f t="shared" ref="K587:K650" si="56">F587/H587</f>
        <v>11.011914766915272</v>
      </c>
      <c r="L587" s="469">
        <f t="shared" ref="L587:L650" si="57">K587-I587</f>
        <v>1.1914766915271713E-2</v>
      </c>
    </row>
    <row r="588" spans="1:20">
      <c r="A588" s="480" t="s">
        <v>107</v>
      </c>
      <c r="B588" s="480">
        <f t="shared" si="53"/>
        <v>11</v>
      </c>
      <c r="C588" s="480">
        <f t="shared" si="54"/>
        <v>9</v>
      </c>
      <c r="D588" s="480">
        <f t="shared" si="55"/>
        <v>141</v>
      </c>
      <c r="E588" s="480">
        <v>0</v>
      </c>
      <c r="F588" s="481">
        <v>2.2930000000000001</v>
      </c>
      <c r="G588" s="480" t="s">
        <v>560</v>
      </c>
      <c r="H588" s="482">
        <v>0.206843</v>
      </c>
      <c r="I588" s="483">
        <v>11.1</v>
      </c>
      <c r="J588" s="484">
        <v>0</v>
      </c>
      <c r="K588" s="469">
        <f t="shared" si="56"/>
        <v>11.085702682711043</v>
      </c>
      <c r="L588" s="469">
        <f t="shared" si="57"/>
        <v>-1.429731728895689E-2</v>
      </c>
    </row>
    <row r="589" spans="1:20">
      <c r="A589" s="480" t="s">
        <v>107</v>
      </c>
      <c r="B589" s="480">
        <f t="shared" si="53"/>
        <v>11</v>
      </c>
      <c r="C589" s="480">
        <f t="shared" si="54"/>
        <v>10</v>
      </c>
      <c r="D589" s="480">
        <f t="shared" si="55"/>
        <v>142</v>
      </c>
      <c r="E589" s="480">
        <v>0</v>
      </c>
      <c r="F589" s="481">
        <v>2.2930000000000001</v>
      </c>
      <c r="G589" s="480" t="s">
        <v>560</v>
      </c>
      <c r="H589" s="482">
        <v>0.20547499999999999</v>
      </c>
      <c r="I589" s="483">
        <v>11.2</v>
      </c>
      <c r="J589" s="484">
        <v>0</v>
      </c>
      <c r="K589" s="469">
        <f t="shared" si="56"/>
        <v>11.159508456016548</v>
      </c>
      <c r="L589" s="469">
        <f t="shared" si="57"/>
        <v>-4.049154398345145E-2</v>
      </c>
    </row>
    <row r="590" spans="1:20">
      <c r="A590" s="480" t="s">
        <v>107</v>
      </c>
      <c r="B590" s="480">
        <f t="shared" si="53"/>
        <v>11</v>
      </c>
      <c r="C590" s="480">
        <f t="shared" si="54"/>
        <v>11</v>
      </c>
      <c r="D590" s="480">
        <f t="shared" si="55"/>
        <v>143</v>
      </c>
      <c r="E590" s="480">
        <v>0</v>
      </c>
      <c r="F590" s="481">
        <v>2.2930000000000001</v>
      </c>
      <c r="G590" s="480" t="s">
        <v>560</v>
      </c>
      <c r="H590" s="482">
        <v>0.204125</v>
      </c>
      <c r="I590" s="483">
        <v>11.2</v>
      </c>
      <c r="J590" s="484">
        <v>0</v>
      </c>
      <c r="K590" s="469">
        <f t="shared" si="56"/>
        <v>11.233312921004288</v>
      </c>
      <c r="L590" s="469">
        <f t="shared" si="57"/>
        <v>3.3312921004288398E-2</v>
      </c>
    </row>
    <row r="591" spans="1:20">
      <c r="A591" s="480" t="s">
        <v>107</v>
      </c>
      <c r="B591" s="480">
        <f t="shared" si="53"/>
        <v>12</v>
      </c>
      <c r="C591" s="480">
        <f t="shared" si="54"/>
        <v>0</v>
      </c>
      <c r="D591" s="480">
        <f t="shared" si="55"/>
        <v>144</v>
      </c>
      <c r="E591" s="480">
        <v>0</v>
      </c>
      <c r="F591" s="481">
        <v>2.2930000000000001</v>
      </c>
      <c r="G591" s="480" t="s">
        <v>560</v>
      </c>
      <c r="H591" s="482">
        <v>0.202793</v>
      </c>
      <c r="I591" s="483">
        <v>11.3</v>
      </c>
      <c r="J591" s="484">
        <v>0</v>
      </c>
      <c r="K591" s="469">
        <f t="shared" si="56"/>
        <v>11.307096398790886</v>
      </c>
      <c r="L591" s="469">
        <f t="shared" si="57"/>
        <v>7.0963987908854165E-3</v>
      </c>
      <c r="O591" s="502"/>
      <c r="P591" s="503"/>
      <c r="Q591" s="502"/>
      <c r="R591" s="25"/>
      <c r="S591" s="25"/>
      <c r="T591" s="25"/>
    </row>
    <row r="592" spans="1:20">
      <c r="A592" s="480" t="s">
        <v>108</v>
      </c>
      <c r="B592" s="480">
        <f>INT(D592/12)</f>
        <v>2</v>
      </c>
      <c r="C592" s="480">
        <f>D592-B592*12</f>
        <v>0</v>
      </c>
      <c r="D592" s="480">
        <v>24</v>
      </c>
      <c r="E592" s="480">
        <v>0</v>
      </c>
      <c r="F592" s="481">
        <v>2.9359999999999999</v>
      </c>
      <c r="G592" s="480">
        <v>12</v>
      </c>
      <c r="H592" s="482">
        <v>0.96069099999999996</v>
      </c>
      <c r="I592" s="483">
        <v>3.1</v>
      </c>
      <c r="J592" s="484">
        <v>0</v>
      </c>
      <c r="K592" s="469">
        <f t="shared" si="56"/>
        <v>3.0561335538690382</v>
      </c>
      <c r="L592" s="469">
        <f t="shared" si="57"/>
        <v>-4.3866446130961911E-2</v>
      </c>
      <c r="O592" s="504"/>
      <c r="Q592" s="504"/>
      <c r="R592" s="25"/>
      <c r="S592" s="25"/>
      <c r="T592" s="25"/>
    </row>
    <row r="593" spans="1:19">
      <c r="A593" s="480" t="s">
        <v>108</v>
      </c>
      <c r="B593" s="480">
        <f t="shared" ref="B593:B656" si="58">INT(D593/12)</f>
        <v>2</v>
      </c>
      <c r="C593" s="480">
        <f t="shared" ref="C593:C656" si="59">D593-B593*12</f>
        <v>1</v>
      </c>
      <c r="D593" s="480">
        <f>D592+1</f>
        <v>25</v>
      </c>
      <c r="E593" s="480">
        <v>0</v>
      </c>
      <c r="F593" s="481">
        <v>2.9359999999999999</v>
      </c>
      <c r="G593" s="480">
        <v>12</v>
      </c>
      <c r="H593" s="482">
        <v>0.96560800000000002</v>
      </c>
      <c r="I593" s="483">
        <v>3</v>
      </c>
      <c r="J593" s="484">
        <v>0</v>
      </c>
      <c r="K593" s="469">
        <f t="shared" si="56"/>
        <v>3.0405713291522023</v>
      </c>
      <c r="L593" s="469">
        <f t="shared" si="57"/>
        <v>4.0571329152202296E-2</v>
      </c>
      <c r="O593" s="504"/>
    </row>
    <row r="594" spans="1:19">
      <c r="A594" s="480" t="s">
        <v>108</v>
      </c>
      <c r="B594" s="480">
        <f t="shared" si="58"/>
        <v>2</v>
      </c>
      <c r="C594" s="480">
        <f t="shared" si="59"/>
        <v>2</v>
      </c>
      <c r="D594" s="480">
        <f t="shared" ref="D594:D657" si="60">D593+1</f>
        <v>26</v>
      </c>
      <c r="E594" s="480">
        <v>0</v>
      </c>
      <c r="F594" s="481">
        <v>2.9359999999999999</v>
      </c>
      <c r="G594" s="480">
        <v>12</v>
      </c>
      <c r="H594" s="482">
        <v>0.96694000000000002</v>
      </c>
      <c r="I594" s="483">
        <v>3</v>
      </c>
      <c r="J594" s="484">
        <v>0</v>
      </c>
      <c r="K594" s="469">
        <f t="shared" si="56"/>
        <v>3.0363828158934369</v>
      </c>
      <c r="L594" s="469">
        <f t="shared" si="57"/>
        <v>3.6382815893436948E-2</v>
      </c>
      <c r="O594" s="504"/>
    </row>
    <row r="595" spans="1:19">
      <c r="A595" s="480" t="s">
        <v>108</v>
      </c>
      <c r="B595" s="480">
        <f t="shared" si="58"/>
        <v>2</v>
      </c>
      <c r="C595" s="480">
        <f t="shared" si="59"/>
        <v>3</v>
      </c>
      <c r="D595" s="480">
        <f t="shared" si="60"/>
        <v>27</v>
      </c>
      <c r="E595" s="480">
        <v>0</v>
      </c>
      <c r="F595" s="481">
        <v>2.9359999999999999</v>
      </c>
      <c r="G595" s="480">
        <v>12</v>
      </c>
      <c r="H595" s="482">
        <v>0.96543000000000001</v>
      </c>
      <c r="I595" s="483">
        <v>3</v>
      </c>
      <c r="J595" s="484">
        <v>0</v>
      </c>
      <c r="K595" s="469">
        <f t="shared" si="56"/>
        <v>3.041131930849466</v>
      </c>
      <c r="L595" s="469">
        <f t="shared" si="57"/>
        <v>4.1131930849465981E-2</v>
      </c>
      <c r="O595" s="504"/>
    </row>
    <row r="596" spans="1:19">
      <c r="A596" s="480" t="s">
        <v>108</v>
      </c>
      <c r="B596" s="480">
        <f t="shared" si="58"/>
        <v>2</v>
      </c>
      <c r="C596" s="480">
        <f t="shared" si="59"/>
        <v>4</v>
      </c>
      <c r="D596" s="480">
        <f t="shared" si="60"/>
        <v>28</v>
      </c>
      <c r="E596" s="480">
        <v>0</v>
      </c>
      <c r="F596" s="481">
        <v>2.9359999999999999</v>
      </c>
      <c r="G596" s="480">
        <v>12</v>
      </c>
      <c r="H596" s="482">
        <v>0.96166499999999999</v>
      </c>
      <c r="I596" s="483">
        <v>3.1</v>
      </c>
      <c r="J596" s="484">
        <v>0</v>
      </c>
      <c r="K596" s="469">
        <f t="shared" si="56"/>
        <v>3.0530382201702255</v>
      </c>
      <c r="L596" s="469">
        <f t="shared" si="57"/>
        <v>-4.6961779829774564E-2</v>
      </c>
      <c r="O596" s="504"/>
      <c r="R596" s="499"/>
      <c r="S596" s="499"/>
    </row>
    <row r="597" spans="1:19">
      <c r="A597" s="480" t="s">
        <v>108</v>
      </c>
      <c r="B597" s="480">
        <f t="shared" si="58"/>
        <v>2</v>
      </c>
      <c r="C597" s="480">
        <f t="shared" si="59"/>
        <v>5</v>
      </c>
      <c r="D597" s="480">
        <f t="shared" si="60"/>
        <v>29</v>
      </c>
      <c r="E597" s="480">
        <v>0</v>
      </c>
      <c r="F597" s="481">
        <v>2.9359999999999999</v>
      </c>
      <c r="G597" s="480">
        <v>12</v>
      </c>
      <c r="H597" s="482">
        <v>0.95611400000000002</v>
      </c>
      <c r="I597" s="483">
        <v>3.1</v>
      </c>
      <c r="J597" s="484">
        <v>0</v>
      </c>
      <c r="K597" s="469">
        <f t="shared" si="56"/>
        <v>3.0707635281985199</v>
      </c>
      <c r="L597" s="469">
        <f t="shared" si="57"/>
        <v>-2.9236471801480146E-2</v>
      </c>
      <c r="O597" s="504"/>
      <c r="R597" s="499"/>
      <c r="S597" s="499"/>
    </row>
    <row r="598" spans="1:19">
      <c r="A598" s="480" t="s">
        <v>108</v>
      </c>
      <c r="B598" s="480">
        <f t="shared" si="58"/>
        <v>2</v>
      </c>
      <c r="C598" s="480">
        <f t="shared" si="59"/>
        <v>6</v>
      </c>
      <c r="D598" s="480">
        <f t="shared" si="60"/>
        <v>30</v>
      </c>
      <c r="E598" s="480">
        <v>0</v>
      </c>
      <c r="F598" s="481">
        <v>2.9359999999999999</v>
      </c>
      <c r="G598" s="480">
        <v>12</v>
      </c>
      <c r="H598" s="482">
        <v>0.94915499999999997</v>
      </c>
      <c r="I598" s="483">
        <v>3.1</v>
      </c>
      <c r="J598" s="484">
        <v>0</v>
      </c>
      <c r="K598" s="469">
        <f t="shared" si="56"/>
        <v>3.0932777049059426</v>
      </c>
      <c r="L598" s="469">
        <f t="shared" si="57"/>
        <v>-6.7222950940575288E-3</v>
      </c>
      <c r="O598" s="504"/>
      <c r="R598" s="499"/>
      <c r="S598" s="499"/>
    </row>
    <row r="599" spans="1:19">
      <c r="A599" s="480" t="s">
        <v>108</v>
      </c>
      <c r="B599" s="480">
        <f t="shared" si="58"/>
        <v>2</v>
      </c>
      <c r="C599" s="480">
        <f t="shared" si="59"/>
        <v>7</v>
      </c>
      <c r="D599" s="480">
        <f t="shared" si="60"/>
        <v>31</v>
      </c>
      <c r="E599" s="480">
        <v>0</v>
      </c>
      <c r="F599" s="481">
        <v>2.9359999999999999</v>
      </c>
      <c r="G599" s="480">
        <v>12</v>
      </c>
      <c r="H599" s="482">
        <v>0.94108800000000004</v>
      </c>
      <c r="I599" s="483">
        <v>3.1</v>
      </c>
      <c r="J599" s="484">
        <v>0</v>
      </c>
      <c r="K599" s="469">
        <f t="shared" si="56"/>
        <v>3.1197932605664929</v>
      </c>
      <c r="L599" s="469">
        <f t="shared" si="57"/>
        <v>1.9793260566492776E-2</v>
      </c>
      <c r="O599" s="504"/>
      <c r="R599" s="499"/>
      <c r="S599" s="499"/>
    </row>
    <row r="600" spans="1:19">
      <c r="A600" s="480" t="s">
        <v>108</v>
      </c>
      <c r="B600" s="480">
        <f t="shared" si="58"/>
        <v>2</v>
      </c>
      <c r="C600" s="480">
        <f t="shared" si="59"/>
        <v>8</v>
      </c>
      <c r="D600" s="480">
        <f t="shared" si="60"/>
        <v>32</v>
      </c>
      <c r="E600" s="480">
        <v>0</v>
      </c>
      <c r="F600" s="481">
        <v>2.9359999999999999</v>
      </c>
      <c r="G600" s="480">
        <v>12</v>
      </c>
      <c r="H600" s="482">
        <v>0.93216100000000002</v>
      </c>
      <c r="I600" s="483">
        <v>3.1</v>
      </c>
      <c r="J600" s="484">
        <v>0</v>
      </c>
      <c r="K600" s="469">
        <f t="shared" si="56"/>
        <v>3.1496704968347742</v>
      </c>
      <c r="L600" s="469">
        <f t="shared" si="57"/>
        <v>4.9670496834774092E-2</v>
      </c>
      <c r="O600" s="504"/>
      <c r="R600" s="499"/>
      <c r="S600" s="499"/>
    </row>
    <row r="601" spans="1:19">
      <c r="A601" s="480" t="s">
        <v>108</v>
      </c>
      <c r="B601" s="480">
        <f t="shared" si="58"/>
        <v>2</v>
      </c>
      <c r="C601" s="480">
        <f t="shared" si="59"/>
        <v>9</v>
      </c>
      <c r="D601" s="480">
        <f t="shared" si="60"/>
        <v>33</v>
      </c>
      <c r="E601" s="480">
        <v>0</v>
      </c>
      <c r="F601" s="481">
        <v>2.9359999999999999</v>
      </c>
      <c r="G601" s="480">
        <v>12</v>
      </c>
      <c r="H601" s="482">
        <v>0.92257100000000003</v>
      </c>
      <c r="I601" s="483">
        <v>3.2</v>
      </c>
      <c r="J601" s="484">
        <v>0</v>
      </c>
      <c r="K601" s="469">
        <f t="shared" si="56"/>
        <v>3.1824108930369586</v>
      </c>
      <c r="L601" s="469">
        <f t="shared" si="57"/>
        <v>-1.7589106963041612E-2</v>
      </c>
      <c r="O601" s="504"/>
    </row>
    <row r="602" spans="1:19">
      <c r="A602" s="480" t="s">
        <v>108</v>
      </c>
      <c r="B602" s="480">
        <f t="shared" si="58"/>
        <v>2</v>
      </c>
      <c r="C602" s="480">
        <f t="shared" si="59"/>
        <v>10</v>
      </c>
      <c r="D602" s="480">
        <f t="shared" si="60"/>
        <v>34</v>
      </c>
      <c r="E602" s="480">
        <v>0</v>
      </c>
      <c r="F602" s="481">
        <v>2.9359999999999999</v>
      </c>
      <c r="G602" s="480">
        <v>12</v>
      </c>
      <c r="H602" s="482">
        <v>0.91247999999999996</v>
      </c>
      <c r="I602" s="483">
        <v>3.2</v>
      </c>
      <c r="J602" s="484">
        <v>0</v>
      </c>
      <c r="K602" s="469">
        <f t="shared" si="56"/>
        <v>3.2176047694196037</v>
      </c>
      <c r="L602" s="469">
        <f t="shared" si="57"/>
        <v>1.7604769419603539E-2</v>
      </c>
      <c r="O602" s="504"/>
    </row>
    <row r="603" spans="1:19">
      <c r="A603" s="480" t="s">
        <v>108</v>
      </c>
      <c r="B603" s="480">
        <f t="shared" si="58"/>
        <v>2</v>
      </c>
      <c r="C603" s="480">
        <f t="shared" si="59"/>
        <v>11</v>
      </c>
      <c r="D603" s="480">
        <f t="shared" si="60"/>
        <v>35</v>
      </c>
      <c r="E603" s="480">
        <v>0</v>
      </c>
      <c r="F603" s="481">
        <v>2.9359999999999999</v>
      </c>
      <c r="G603" s="480">
        <v>12</v>
      </c>
      <c r="H603" s="482">
        <v>0.90201900000000002</v>
      </c>
      <c r="I603" s="483">
        <v>3.3</v>
      </c>
      <c r="J603" s="484">
        <v>0</v>
      </c>
      <c r="K603" s="469">
        <f t="shared" si="56"/>
        <v>3.2549203509016995</v>
      </c>
      <c r="L603" s="469">
        <f t="shared" si="57"/>
        <v>-4.5079649098300312E-2</v>
      </c>
      <c r="O603" s="504"/>
    </row>
    <row r="604" spans="1:19">
      <c r="A604" s="480" t="s">
        <v>108</v>
      </c>
      <c r="B604" s="480">
        <f t="shared" si="58"/>
        <v>3</v>
      </c>
      <c r="C604" s="480">
        <f t="shared" si="59"/>
        <v>0</v>
      </c>
      <c r="D604" s="480">
        <f t="shared" si="60"/>
        <v>36</v>
      </c>
      <c r="E604" s="480">
        <v>0</v>
      </c>
      <c r="F604" s="481">
        <v>2.9359999999999999</v>
      </c>
      <c r="G604" s="480">
        <v>12</v>
      </c>
      <c r="H604" s="482">
        <v>0.89129700000000001</v>
      </c>
      <c r="I604" s="483">
        <v>3.3</v>
      </c>
      <c r="J604" s="484">
        <v>0</v>
      </c>
      <c r="K604" s="469">
        <f t="shared" si="56"/>
        <v>3.2940759365284524</v>
      </c>
      <c r="L604" s="469">
        <f t="shared" si="57"/>
        <v>-5.9240634715473917E-3</v>
      </c>
      <c r="O604" s="504"/>
    </row>
    <row r="605" spans="1:19">
      <c r="A605" s="480" t="s">
        <v>108</v>
      </c>
      <c r="B605" s="480">
        <f t="shared" si="58"/>
        <v>3</v>
      </c>
      <c r="C605" s="480">
        <f t="shared" si="59"/>
        <v>1</v>
      </c>
      <c r="D605" s="480">
        <f t="shared" si="60"/>
        <v>37</v>
      </c>
      <c r="E605" s="480">
        <v>0</v>
      </c>
      <c r="F605" s="481">
        <v>2.9359999999999999</v>
      </c>
      <c r="G605" s="480">
        <v>12</v>
      </c>
      <c r="H605" s="482">
        <v>0.88039999999999996</v>
      </c>
      <c r="I605" s="483">
        <v>3.3</v>
      </c>
      <c r="J605" s="484">
        <v>0</v>
      </c>
      <c r="K605" s="469">
        <f t="shared" si="56"/>
        <v>3.3348477964561565</v>
      </c>
      <c r="L605" s="469">
        <f t="shared" si="57"/>
        <v>3.4847796456156654E-2</v>
      </c>
      <c r="O605" s="504"/>
    </row>
    <row r="606" spans="1:19">
      <c r="A606" s="480" t="s">
        <v>108</v>
      </c>
      <c r="B606" s="480">
        <f t="shared" si="58"/>
        <v>3</v>
      </c>
      <c r="C606" s="480">
        <f t="shared" si="59"/>
        <v>2</v>
      </c>
      <c r="D606" s="480">
        <f t="shared" si="60"/>
        <v>38</v>
      </c>
      <c r="E606" s="480">
        <v>0</v>
      </c>
      <c r="F606" s="481">
        <v>2.9359999999999999</v>
      </c>
      <c r="G606" s="480">
        <v>12</v>
      </c>
      <c r="H606" s="482">
        <v>0.86939999999999995</v>
      </c>
      <c r="I606" s="483">
        <v>3.4</v>
      </c>
      <c r="J606" s="484">
        <v>0</v>
      </c>
      <c r="K606" s="469">
        <f t="shared" si="56"/>
        <v>3.3770416379112032</v>
      </c>
      <c r="L606" s="469">
        <f t="shared" si="57"/>
        <v>-2.2958362088796758E-2</v>
      </c>
      <c r="O606" s="504"/>
    </row>
    <row r="607" spans="1:19">
      <c r="A607" s="480" t="s">
        <v>108</v>
      </c>
      <c r="B607" s="480">
        <f t="shared" si="58"/>
        <v>3</v>
      </c>
      <c r="C607" s="480">
        <f t="shared" si="59"/>
        <v>3</v>
      </c>
      <c r="D607" s="480">
        <f t="shared" si="60"/>
        <v>39</v>
      </c>
      <c r="E607" s="480">
        <v>0</v>
      </c>
      <c r="F607" s="481">
        <v>2.9359999999999999</v>
      </c>
      <c r="G607" s="480">
        <v>12</v>
      </c>
      <c r="H607" s="482">
        <v>0.85835700000000004</v>
      </c>
      <c r="I607" s="483">
        <v>3.4</v>
      </c>
      <c r="J607" s="484">
        <v>0</v>
      </c>
      <c r="K607" s="469">
        <f t="shared" si="56"/>
        <v>3.4204882117813447</v>
      </c>
      <c r="L607" s="469">
        <f t="shared" si="57"/>
        <v>2.0488211781344745E-2</v>
      </c>
    </row>
    <row r="608" spans="1:19">
      <c r="A608" s="480" t="s">
        <v>108</v>
      </c>
      <c r="B608" s="480">
        <f t="shared" si="58"/>
        <v>3</v>
      </c>
      <c r="C608" s="480">
        <f t="shared" si="59"/>
        <v>4</v>
      </c>
      <c r="D608" s="480">
        <f t="shared" si="60"/>
        <v>40</v>
      </c>
      <c r="E608" s="480">
        <v>0</v>
      </c>
      <c r="F608" s="481">
        <v>2.9359999999999999</v>
      </c>
      <c r="G608" s="480">
        <v>12</v>
      </c>
      <c r="H608" s="482">
        <v>0.84731699999999999</v>
      </c>
      <c r="I608" s="480">
        <v>3.5</v>
      </c>
      <c r="J608" s="484">
        <v>0</v>
      </c>
      <c r="K608" s="469">
        <f t="shared" si="56"/>
        <v>3.465054991225244</v>
      </c>
      <c r="L608" s="469">
        <f t="shared" si="57"/>
        <v>-3.4945008774756037E-2</v>
      </c>
    </row>
    <row r="609" spans="1:12">
      <c r="A609" s="480" t="s">
        <v>108</v>
      </c>
      <c r="B609" s="480">
        <f t="shared" si="58"/>
        <v>3</v>
      </c>
      <c r="C609" s="480">
        <f t="shared" si="59"/>
        <v>5</v>
      </c>
      <c r="D609" s="480">
        <f t="shared" si="60"/>
        <v>41</v>
      </c>
      <c r="E609" s="480">
        <v>0</v>
      </c>
      <c r="F609" s="481">
        <v>2.9359999999999999</v>
      </c>
      <c r="G609" s="480">
        <v>12</v>
      </c>
      <c r="H609" s="482">
        <v>0.83632099999999998</v>
      </c>
      <c r="I609" s="483">
        <v>3.5</v>
      </c>
      <c r="J609" s="484">
        <v>0</v>
      </c>
      <c r="K609" s="469">
        <f t="shared" si="56"/>
        <v>3.5106137475921328</v>
      </c>
      <c r="L609" s="469">
        <f t="shared" si="57"/>
        <v>1.0613747592132849E-2</v>
      </c>
    </row>
    <row r="610" spans="1:12">
      <c r="A610" s="480" t="s">
        <v>108</v>
      </c>
      <c r="B610" s="480">
        <f t="shared" si="58"/>
        <v>3</v>
      </c>
      <c r="C610" s="480">
        <f t="shared" si="59"/>
        <v>6</v>
      </c>
      <c r="D610" s="480">
        <f t="shared" si="60"/>
        <v>42</v>
      </c>
      <c r="E610" s="480">
        <v>0</v>
      </c>
      <c r="F610" s="481">
        <v>2.9359999999999999</v>
      </c>
      <c r="G610" s="480">
        <v>12</v>
      </c>
      <c r="H610" s="482">
        <v>0.82539799999999997</v>
      </c>
      <c r="I610" s="483">
        <v>3.6</v>
      </c>
      <c r="J610" s="484">
        <v>0</v>
      </c>
      <c r="K610" s="469">
        <f t="shared" si="56"/>
        <v>3.5570718610900438</v>
      </c>
      <c r="L610" s="469">
        <f t="shared" si="57"/>
        <v>-4.2928138909956282E-2</v>
      </c>
    </row>
    <row r="611" spans="1:12">
      <c r="A611" s="480" t="s">
        <v>108</v>
      </c>
      <c r="B611" s="480">
        <f t="shared" si="58"/>
        <v>3</v>
      </c>
      <c r="C611" s="480">
        <f t="shared" si="59"/>
        <v>7</v>
      </c>
      <c r="D611" s="480">
        <f t="shared" si="60"/>
        <v>43</v>
      </c>
      <c r="E611" s="480">
        <v>0</v>
      </c>
      <c r="F611" s="481">
        <v>2.9359999999999999</v>
      </c>
      <c r="G611" s="480">
        <v>12</v>
      </c>
      <c r="H611" s="482">
        <v>0.81457500000000005</v>
      </c>
      <c r="I611" s="483">
        <v>3.6</v>
      </c>
      <c r="J611" s="484">
        <v>0</v>
      </c>
      <c r="K611" s="469">
        <f t="shared" si="56"/>
        <v>3.6043335481692904</v>
      </c>
      <c r="L611" s="469">
        <f t="shared" si="57"/>
        <v>4.3335481692903244E-3</v>
      </c>
    </row>
    <row r="612" spans="1:12">
      <c r="A612" s="480" t="s">
        <v>108</v>
      </c>
      <c r="B612" s="480">
        <f t="shared" si="58"/>
        <v>3</v>
      </c>
      <c r="C612" s="480">
        <f t="shared" si="59"/>
        <v>8</v>
      </c>
      <c r="D612" s="480">
        <f t="shared" si="60"/>
        <v>44</v>
      </c>
      <c r="E612" s="480">
        <v>0</v>
      </c>
      <c r="F612" s="481">
        <v>2.9359999999999999</v>
      </c>
      <c r="G612" s="480">
        <v>12</v>
      </c>
      <c r="H612" s="482">
        <v>0.80387200000000003</v>
      </c>
      <c r="I612" s="483">
        <v>3.7</v>
      </c>
      <c r="J612" s="484">
        <v>0</v>
      </c>
      <c r="K612" s="469">
        <f t="shared" si="56"/>
        <v>3.6523227578519961</v>
      </c>
      <c r="L612" s="469">
        <f t="shared" si="57"/>
        <v>-4.7677242148004062E-2</v>
      </c>
    </row>
    <row r="613" spans="1:12">
      <c r="A613" s="480" t="s">
        <v>108</v>
      </c>
      <c r="B613" s="480">
        <f t="shared" si="58"/>
        <v>3</v>
      </c>
      <c r="C613" s="480">
        <f t="shared" si="59"/>
        <v>9</v>
      </c>
      <c r="D613" s="480">
        <f t="shared" si="60"/>
        <v>45</v>
      </c>
      <c r="E613" s="480">
        <v>0</v>
      </c>
      <c r="F613" s="481">
        <v>2.9359999999999999</v>
      </c>
      <c r="G613" s="480">
        <v>12</v>
      </c>
      <c r="H613" s="482">
        <v>0.79330500000000004</v>
      </c>
      <c r="I613" s="483">
        <v>3.7</v>
      </c>
      <c r="J613" s="484">
        <v>0</v>
      </c>
      <c r="K613" s="469">
        <f t="shared" si="56"/>
        <v>3.7009725137242295</v>
      </c>
      <c r="L613" s="469">
        <f t="shared" si="57"/>
        <v>9.7251372422935134E-4</v>
      </c>
    </row>
    <row r="614" spans="1:12">
      <c r="A614" s="480" t="s">
        <v>108</v>
      </c>
      <c r="B614" s="480">
        <f t="shared" si="58"/>
        <v>3</v>
      </c>
      <c r="C614" s="480">
        <f t="shared" si="59"/>
        <v>10</v>
      </c>
      <c r="D614" s="480">
        <f t="shared" si="60"/>
        <v>46</v>
      </c>
      <c r="E614" s="480">
        <v>0</v>
      </c>
      <c r="F614" s="481">
        <v>2.9359999999999999</v>
      </c>
      <c r="G614" s="480">
        <v>12</v>
      </c>
      <c r="H614" s="482">
        <v>0.782887</v>
      </c>
      <c r="I614" s="483">
        <v>3.8</v>
      </c>
      <c r="J614" s="484">
        <v>0</v>
      </c>
      <c r="K614" s="469">
        <f t="shared" si="56"/>
        <v>3.750221934966349</v>
      </c>
      <c r="L614" s="469">
        <f t="shared" si="57"/>
        <v>-4.9778065033650787E-2</v>
      </c>
    </row>
    <row r="615" spans="1:12">
      <c r="A615" s="480" t="s">
        <v>108</v>
      </c>
      <c r="B615" s="480">
        <f t="shared" si="58"/>
        <v>3</v>
      </c>
      <c r="C615" s="480">
        <f t="shared" si="59"/>
        <v>11</v>
      </c>
      <c r="D615" s="480">
        <f t="shared" si="60"/>
        <v>47</v>
      </c>
      <c r="E615" s="480">
        <v>0</v>
      </c>
      <c r="F615" s="481">
        <v>2.9359999999999999</v>
      </c>
      <c r="G615" s="480">
        <v>12</v>
      </c>
      <c r="H615" s="482">
        <v>0.77262799999999998</v>
      </c>
      <c r="I615" s="483">
        <v>3.8</v>
      </c>
      <c r="J615" s="484">
        <v>0</v>
      </c>
      <c r="K615" s="469">
        <f t="shared" si="56"/>
        <v>3.8000176022613728</v>
      </c>
      <c r="L615" s="469">
        <f t="shared" si="57"/>
        <v>1.7602261372928751E-5</v>
      </c>
    </row>
    <row r="616" spans="1:12">
      <c r="A616" s="480" t="s">
        <v>108</v>
      </c>
      <c r="B616" s="480">
        <f t="shared" si="58"/>
        <v>4</v>
      </c>
      <c r="C616" s="480">
        <f t="shared" si="59"/>
        <v>0</v>
      </c>
      <c r="D616" s="480">
        <f t="shared" si="60"/>
        <v>48</v>
      </c>
      <c r="E616" s="480">
        <v>0</v>
      </c>
      <c r="F616" s="481">
        <v>2.9359999999999999</v>
      </c>
      <c r="G616" s="480">
        <v>12</v>
      </c>
      <c r="H616" s="482">
        <v>0.76253599999999999</v>
      </c>
      <c r="I616" s="483">
        <v>3.9</v>
      </c>
      <c r="J616" s="484">
        <v>0</v>
      </c>
      <c r="K616" s="469">
        <f t="shared" si="56"/>
        <v>3.8503100181499628</v>
      </c>
      <c r="L616" s="469">
        <f t="shared" si="57"/>
        <v>-4.9689981850037146E-2</v>
      </c>
    </row>
    <row r="617" spans="1:12">
      <c r="A617" s="480" t="s">
        <v>108</v>
      </c>
      <c r="B617" s="480">
        <f t="shared" si="58"/>
        <v>4</v>
      </c>
      <c r="C617" s="480">
        <f t="shared" si="59"/>
        <v>1</v>
      </c>
      <c r="D617" s="480">
        <f t="shared" si="60"/>
        <v>49</v>
      </c>
      <c r="E617" s="480">
        <v>0</v>
      </c>
      <c r="F617" s="481">
        <v>2.9359999999999999</v>
      </c>
      <c r="G617" s="480">
        <v>12</v>
      </c>
      <c r="H617" s="482">
        <v>0.75261599999999995</v>
      </c>
      <c r="I617" s="483">
        <v>3.9</v>
      </c>
      <c r="J617" s="484">
        <v>0</v>
      </c>
      <c r="K617" s="469">
        <f t="shared" si="56"/>
        <v>3.9010597701882501</v>
      </c>
      <c r="L617" s="469">
        <f t="shared" si="57"/>
        <v>1.0597701882502086E-3</v>
      </c>
    </row>
    <row r="618" spans="1:12">
      <c r="A618" s="480" t="s">
        <v>108</v>
      </c>
      <c r="B618" s="480">
        <f t="shared" si="58"/>
        <v>4</v>
      </c>
      <c r="C618" s="480">
        <f t="shared" si="59"/>
        <v>2</v>
      </c>
      <c r="D618" s="480">
        <f t="shared" si="60"/>
        <v>50</v>
      </c>
      <c r="E618" s="480">
        <v>0</v>
      </c>
      <c r="F618" s="481">
        <v>2.9359999999999999</v>
      </c>
      <c r="G618" s="480">
        <v>12</v>
      </c>
      <c r="H618" s="482">
        <v>0.74287099999999995</v>
      </c>
      <c r="I618" s="483">
        <v>4</v>
      </c>
      <c r="J618" s="484">
        <v>0</v>
      </c>
      <c r="K618" s="469">
        <f t="shared" si="56"/>
        <v>3.9522339679432905</v>
      </c>
      <c r="L618" s="469">
        <f t="shared" si="57"/>
        <v>-4.7766032056709484E-2</v>
      </c>
    </row>
    <row r="619" spans="1:12">
      <c r="A619" s="480" t="s">
        <v>108</v>
      </c>
      <c r="B619" s="480">
        <f t="shared" si="58"/>
        <v>4</v>
      </c>
      <c r="C619" s="480">
        <f t="shared" si="59"/>
        <v>3</v>
      </c>
      <c r="D619" s="480">
        <f t="shared" si="60"/>
        <v>51</v>
      </c>
      <c r="E619" s="480">
        <v>0</v>
      </c>
      <c r="F619" s="481">
        <v>2.9359999999999999</v>
      </c>
      <c r="G619" s="480">
        <v>12</v>
      </c>
      <c r="H619" s="482">
        <v>0.73330399999999996</v>
      </c>
      <c r="I619" s="483">
        <v>4</v>
      </c>
      <c r="J619" s="484">
        <v>0</v>
      </c>
      <c r="K619" s="469">
        <f t="shared" si="56"/>
        <v>4.0037965154969841</v>
      </c>
      <c r="L619" s="469">
        <f t="shared" si="57"/>
        <v>3.7965154969841208E-3</v>
      </c>
    </row>
    <row r="620" spans="1:12">
      <c r="A620" s="480" t="s">
        <v>108</v>
      </c>
      <c r="B620" s="480">
        <f t="shared" si="58"/>
        <v>4</v>
      </c>
      <c r="C620" s="480">
        <f t="shared" si="59"/>
        <v>4</v>
      </c>
      <c r="D620" s="480">
        <f t="shared" si="60"/>
        <v>52</v>
      </c>
      <c r="E620" s="480">
        <v>0</v>
      </c>
      <c r="F620" s="481">
        <v>2.9359999999999999</v>
      </c>
      <c r="G620" s="480">
        <v>12</v>
      </c>
      <c r="H620" s="482">
        <v>0.72391700000000003</v>
      </c>
      <c r="I620" s="483">
        <v>4.0999999999999996</v>
      </c>
      <c r="J620" s="484">
        <v>0</v>
      </c>
      <c r="K620" s="469">
        <f t="shared" si="56"/>
        <v>4.0557135693732844</v>
      </c>
      <c r="L620" s="469">
        <f t="shared" si="57"/>
        <v>-4.4286430626715223E-2</v>
      </c>
    </row>
    <row r="621" spans="1:12">
      <c r="A621" s="480" t="s">
        <v>108</v>
      </c>
      <c r="B621" s="480">
        <f t="shared" si="58"/>
        <v>4</v>
      </c>
      <c r="C621" s="480">
        <f t="shared" si="59"/>
        <v>5</v>
      </c>
      <c r="D621" s="480">
        <f t="shared" si="60"/>
        <v>53</v>
      </c>
      <c r="E621" s="480">
        <v>0</v>
      </c>
      <c r="F621" s="481">
        <v>2.9359999999999999</v>
      </c>
      <c r="G621" s="480">
        <v>12</v>
      </c>
      <c r="H621" s="482">
        <v>0.71470900000000004</v>
      </c>
      <c r="I621" s="483">
        <v>4.0999999999999996</v>
      </c>
      <c r="J621" s="484">
        <v>0</v>
      </c>
      <c r="K621" s="469">
        <f t="shared" si="56"/>
        <v>4.1079656195738403</v>
      </c>
      <c r="L621" s="469">
        <f t="shared" si="57"/>
        <v>7.9656195738406765E-3</v>
      </c>
    </row>
    <row r="622" spans="1:12">
      <c r="A622" s="480" t="s">
        <v>108</v>
      </c>
      <c r="B622" s="480">
        <f t="shared" si="58"/>
        <v>4</v>
      </c>
      <c r="C622" s="480">
        <f t="shared" si="59"/>
        <v>6</v>
      </c>
      <c r="D622" s="480">
        <f t="shared" si="60"/>
        <v>54</v>
      </c>
      <c r="E622" s="480">
        <v>0</v>
      </c>
      <c r="F622" s="481">
        <v>2.9359999999999999</v>
      </c>
      <c r="G622" s="480">
        <v>12</v>
      </c>
      <c r="H622" s="482">
        <v>0.70567999999999997</v>
      </c>
      <c r="I622" s="483">
        <v>4.2</v>
      </c>
      <c r="J622" s="484">
        <v>0</v>
      </c>
      <c r="K622" s="469">
        <f t="shared" si="56"/>
        <v>4.1605260174583378</v>
      </c>
      <c r="L622" s="469">
        <f t="shared" si="57"/>
        <v>-3.9473982541662345E-2</v>
      </c>
    </row>
    <row r="623" spans="1:12">
      <c r="A623" s="480" t="s">
        <v>108</v>
      </c>
      <c r="B623" s="480">
        <f t="shared" si="58"/>
        <v>4</v>
      </c>
      <c r="C623" s="480">
        <f t="shared" si="59"/>
        <v>7</v>
      </c>
      <c r="D623" s="480">
        <f t="shared" si="60"/>
        <v>55</v>
      </c>
      <c r="E623" s="480">
        <v>0</v>
      </c>
      <c r="F623" s="481">
        <v>2.9359999999999999</v>
      </c>
      <c r="G623" s="480">
        <v>12</v>
      </c>
      <c r="H623" s="482">
        <v>0.69682999999999995</v>
      </c>
      <c r="I623" s="483">
        <v>4.2</v>
      </c>
      <c r="J623" s="484">
        <v>0</v>
      </c>
      <c r="K623" s="469">
        <f t="shared" si="56"/>
        <v>4.2133662442776574</v>
      </c>
      <c r="L623" s="469">
        <f t="shared" si="57"/>
        <v>1.3366244277657202E-2</v>
      </c>
    </row>
    <row r="624" spans="1:12">
      <c r="A624" s="480" t="s">
        <v>108</v>
      </c>
      <c r="B624" s="480">
        <f t="shared" si="58"/>
        <v>4</v>
      </c>
      <c r="C624" s="480">
        <f t="shared" si="59"/>
        <v>8</v>
      </c>
      <c r="D624" s="480">
        <f t="shared" si="60"/>
        <v>56</v>
      </c>
      <c r="E624" s="480">
        <v>0</v>
      </c>
      <c r="F624" s="481">
        <v>2.9359999999999999</v>
      </c>
      <c r="G624" s="480">
        <v>12</v>
      </c>
      <c r="H624" s="482">
        <v>0.68815599999999999</v>
      </c>
      <c r="I624" s="483">
        <v>4.3</v>
      </c>
      <c r="J624" s="484">
        <v>0</v>
      </c>
      <c r="K624" s="469">
        <f t="shared" si="56"/>
        <v>4.2664744621858999</v>
      </c>
      <c r="L624" s="469">
        <f t="shared" si="57"/>
        <v>-3.3525537814099948E-2</v>
      </c>
    </row>
    <row r="625" spans="1:12">
      <c r="A625" s="480" t="s">
        <v>108</v>
      </c>
      <c r="B625" s="480">
        <f t="shared" si="58"/>
        <v>4</v>
      </c>
      <c r="C625" s="480">
        <f t="shared" si="59"/>
        <v>9</v>
      </c>
      <c r="D625" s="480">
        <f t="shared" si="60"/>
        <v>57</v>
      </c>
      <c r="E625" s="480">
        <v>0</v>
      </c>
      <c r="F625" s="481">
        <v>2.9359999999999999</v>
      </c>
      <c r="G625" s="480">
        <v>12</v>
      </c>
      <c r="H625" s="482">
        <v>0.67965699999999996</v>
      </c>
      <c r="I625" s="483">
        <v>4.3</v>
      </c>
      <c r="J625" s="484">
        <v>0</v>
      </c>
      <c r="K625" s="469">
        <f t="shared" si="56"/>
        <v>4.3198260298944913</v>
      </c>
      <c r="L625" s="469">
        <f t="shared" si="57"/>
        <v>1.9826029894491448E-2</v>
      </c>
    </row>
    <row r="626" spans="1:12">
      <c r="A626" s="480" t="s">
        <v>108</v>
      </c>
      <c r="B626" s="480">
        <f t="shared" si="58"/>
        <v>4</v>
      </c>
      <c r="C626" s="480">
        <f t="shared" si="59"/>
        <v>10</v>
      </c>
      <c r="D626" s="480">
        <f t="shared" si="60"/>
        <v>58</v>
      </c>
      <c r="E626" s="480">
        <v>0</v>
      </c>
      <c r="F626" s="481">
        <v>2.9359999999999999</v>
      </c>
      <c r="G626" s="480">
        <v>12</v>
      </c>
      <c r="H626" s="482">
        <v>0.67132899999999995</v>
      </c>
      <c r="I626" s="483">
        <v>4.4000000000000004</v>
      </c>
      <c r="J626" s="484">
        <v>0</v>
      </c>
      <c r="K626" s="469">
        <f t="shared" si="56"/>
        <v>4.3734145255158055</v>
      </c>
      <c r="L626" s="469">
        <f t="shared" si="57"/>
        <v>-2.6585474484194904E-2</v>
      </c>
    </row>
    <row r="627" spans="1:12">
      <c r="A627" s="480" t="s">
        <v>108</v>
      </c>
      <c r="B627" s="480">
        <f t="shared" si="58"/>
        <v>4</v>
      </c>
      <c r="C627" s="480">
        <f t="shared" si="59"/>
        <v>11</v>
      </c>
      <c r="D627" s="480">
        <f t="shared" si="60"/>
        <v>59</v>
      </c>
      <c r="E627" s="480">
        <v>0</v>
      </c>
      <c r="F627" s="481">
        <v>2.9359999999999999</v>
      </c>
      <c r="G627" s="480">
        <v>12</v>
      </c>
      <c r="H627" s="482">
        <v>0.66317099999999995</v>
      </c>
      <c r="I627" s="483">
        <v>4.4000000000000004</v>
      </c>
      <c r="J627" s="484">
        <v>0</v>
      </c>
      <c r="K627" s="469">
        <f t="shared" si="56"/>
        <v>4.4272140971182399</v>
      </c>
      <c r="L627" s="469">
        <f t="shared" si="57"/>
        <v>2.7214097118239522E-2</v>
      </c>
    </row>
    <row r="628" spans="1:12">
      <c r="A628" s="480" t="s">
        <v>108</v>
      </c>
      <c r="B628" s="480">
        <f t="shared" si="58"/>
        <v>5</v>
      </c>
      <c r="C628" s="480">
        <f t="shared" si="59"/>
        <v>0</v>
      </c>
      <c r="D628" s="480">
        <f t="shared" si="60"/>
        <v>60</v>
      </c>
      <c r="E628" s="480">
        <v>0</v>
      </c>
      <c r="F628" s="481">
        <v>2.9359999999999999</v>
      </c>
      <c r="G628" s="480">
        <v>12</v>
      </c>
      <c r="H628" s="482">
        <v>0.65517899999999996</v>
      </c>
      <c r="I628" s="483">
        <v>4.5</v>
      </c>
      <c r="J628" s="484">
        <v>0</v>
      </c>
      <c r="K628" s="469">
        <f t="shared" si="56"/>
        <v>4.4812181098600536</v>
      </c>
      <c r="L628" s="469">
        <f t="shared" si="57"/>
        <v>-1.8781890139946356E-2</v>
      </c>
    </row>
    <row r="629" spans="1:12">
      <c r="A629" s="480" t="s">
        <v>108</v>
      </c>
      <c r="B629" s="480">
        <f t="shared" si="58"/>
        <v>5</v>
      </c>
      <c r="C629" s="480">
        <f t="shared" si="59"/>
        <v>1</v>
      </c>
      <c r="D629" s="480">
        <f t="shared" si="60"/>
        <v>61</v>
      </c>
      <c r="E629" s="480">
        <v>0</v>
      </c>
      <c r="F629" s="481">
        <v>2.9359999999999999</v>
      </c>
      <c r="G629" s="480">
        <v>12</v>
      </c>
      <c r="H629" s="482">
        <v>0.64735100000000001</v>
      </c>
      <c r="I629" s="480">
        <v>4.5</v>
      </c>
      <c r="J629" s="484">
        <v>0</v>
      </c>
      <c r="K629" s="469">
        <f t="shared" si="56"/>
        <v>4.5354066032183464</v>
      </c>
      <c r="L629" s="469">
        <f t="shared" si="57"/>
        <v>3.5406603218346433E-2</v>
      </c>
    </row>
    <row r="630" spans="1:12">
      <c r="A630" s="480" t="s">
        <v>108</v>
      </c>
      <c r="B630" s="480">
        <f t="shared" si="58"/>
        <v>5</v>
      </c>
      <c r="C630" s="480">
        <f t="shared" si="59"/>
        <v>2</v>
      </c>
      <c r="D630" s="480">
        <f t="shared" si="60"/>
        <v>62</v>
      </c>
      <c r="E630" s="480">
        <v>0</v>
      </c>
      <c r="F630" s="481">
        <v>2.9359999999999999</v>
      </c>
      <c r="G630" s="480">
        <v>12</v>
      </c>
      <c r="H630" s="482">
        <v>0.63968199999999997</v>
      </c>
      <c r="I630" s="480">
        <v>4.5999999999999996</v>
      </c>
      <c r="J630" s="484">
        <v>0</v>
      </c>
      <c r="K630" s="469">
        <f t="shared" si="56"/>
        <v>4.5897805472093944</v>
      </c>
      <c r="L630" s="469">
        <f t="shared" si="57"/>
        <v>-1.021945279060521E-2</v>
      </c>
    </row>
    <row r="631" spans="1:12">
      <c r="A631" s="480" t="s">
        <v>108</v>
      </c>
      <c r="B631" s="480">
        <f t="shared" si="58"/>
        <v>5</v>
      </c>
      <c r="C631" s="480">
        <f t="shared" si="59"/>
        <v>3</v>
      </c>
      <c r="D631" s="480">
        <f t="shared" si="60"/>
        <v>63</v>
      </c>
      <c r="E631" s="480">
        <v>0</v>
      </c>
      <c r="F631" s="481">
        <v>2.9359999999999999</v>
      </c>
      <c r="G631" s="480">
        <v>12</v>
      </c>
      <c r="H631" s="482">
        <v>0.63217100000000004</v>
      </c>
      <c r="I631" s="480">
        <v>4.5999999999999996</v>
      </c>
      <c r="J631" s="484">
        <v>0</v>
      </c>
      <c r="K631" s="469">
        <f t="shared" si="56"/>
        <v>4.6443130102456456</v>
      </c>
      <c r="L631" s="469">
        <f t="shared" si="57"/>
        <v>4.4313010245645934E-2</v>
      </c>
    </row>
    <row r="632" spans="1:12">
      <c r="A632" s="480" t="s">
        <v>108</v>
      </c>
      <c r="B632" s="480">
        <f t="shared" si="58"/>
        <v>5</v>
      </c>
      <c r="C632" s="480">
        <f t="shared" si="59"/>
        <v>4</v>
      </c>
      <c r="D632" s="480">
        <f t="shared" si="60"/>
        <v>64</v>
      </c>
      <c r="E632" s="480">
        <v>0</v>
      </c>
      <c r="F632" s="481">
        <v>2.9359999999999999</v>
      </c>
      <c r="G632" s="480">
        <v>12</v>
      </c>
      <c r="H632" s="482">
        <v>0.62481299999999995</v>
      </c>
      <c r="I632" s="483">
        <v>4.7</v>
      </c>
      <c r="J632" s="484">
        <v>0</v>
      </c>
      <c r="K632" s="469">
        <f t="shared" si="56"/>
        <v>4.6990059425780197</v>
      </c>
      <c r="L632" s="469">
        <f t="shared" si="57"/>
        <v>-9.9405742198044322E-4</v>
      </c>
    </row>
    <row r="633" spans="1:12">
      <c r="A633" s="480" t="s">
        <v>108</v>
      </c>
      <c r="B633" s="480">
        <f t="shared" si="58"/>
        <v>5</v>
      </c>
      <c r="C633" s="480">
        <f t="shared" si="59"/>
        <v>5</v>
      </c>
      <c r="D633" s="480">
        <f t="shared" si="60"/>
        <v>65</v>
      </c>
      <c r="E633" s="480">
        <v>0</v>
      </c>
      <c r="F633" s="481">
        <v>2.9359999999999999</v>
      </c>
      <c r="G633" s="480">
        <v>12</v>
      </c>
      <c r="H633" s="482">
        <v>0.61760499999999996</v>
      </c>
      <c r="I633" s="483">
        <v>4.8</v>
      </c>
      <c r="J633" s="484">
        <v>0</v>
      </c>
      <c r="K633" s="469">
        <f t="shared" si="56"/>
        <v>4.7538475239028184</v>
      </c>
      <c r="L633" s="469">
        <f t="shared" si="57"/>
        <v>-4.6152476097181427E-2</v>
      </c>
    </row>
    <row r="634" spans="1:12">
      <c r="A634" s="480" t="s">
        <v>108</v>
      </c>
      <c r="B634" s="480">
        <f t="shared" si="58"/>
        <v>5</v>
      </c>
      <c r="C634" s="480">
        <f t="shared" si="59"/>
        <v>6</v>
      </c>
      <c r="D634" s="480">
        <f t="shared" si="60"/>
        <v>66</v>
      </c>
      <c r="E634" s="480">
        <v>0</v>
      </c>
      <c r="F634" s="481">
        <v>2.9359999999999999</v>
      </c>
      <c r="G634" s="480">
        <v>12</v>
      </c>
      <c r="H634" s="482">
        <v>0.61054299999999995</v>
      </c>
      <c r="I634" s="483">
        <v>4.8</v>
      </c>
      <c r="J634" s="484">
        <v>0</v>
      </c>
      <c r="K634" s="469">
        <f t="shared" si="56"/>
        <v>4.8088341034128641</v>
      </c>
      <c r="L634" s="469">
        <f t="shared" si="57"/>
        <v>8.8341034128642804E-3</v>
      </c>
    </row>
    <row r="635" spans="1:12">
      <c r="A635" s="480" t="s">
        <v>108</v>
      </c>
      <c r="B635" s="480">
        <f t="shared" si="58"/>
        <v>5</v>
      </c>
      <c r="C635" s="480">
        <f t="shared" si="59"/>
        <v>7</v>
      </c>
      <c r="D635" s="480">
        <f t="shared" si="60"/>
        <v>67</v>
      </c>
      <c r="E635" s="480">
        <v>0</v>
      </c>
      <c r="F635" s="481">
        <v>2.9359999999999999</v>
      </c>
      <c r="G635" s="480">
        <v>12</v>
      </c>
      <c r="H635" s="482">
        <v>0.60362499999999997</v>
      </c>
      <c r="I635" s="483">
        <v>4.9000000000000004</v>
      </c>
      <c r="J635" s="484">
        <v>0</v>
      </c>
      <c r="K635" s="469">
        <f t="shared" si="56"/>
        <v>4.8639469869538212</v>
      </c>
      <c r="L635" s="469">
        <f t="shared" si="57"/>
        <v>-3.6053013046179139E-2</v>
      </c>
    </row>
    <row r="636" spans="1:12">
      <c r="A636" s="480" t="s">
        <v>108</v>
      </c>
      <c r="B636" s="480">
        <f t="shared" si="58"/>
        <v>5</v>
      </c>
      <c r="C636" s="480">
        <f t="shared" si="59"/>
        <v>8</v>
      </c>
      <c r="D636" s="480">
        <f t="shared" si="60"/>
        <v>68</v>
      </c>
      <c r="E636" s="480">
        <v>0</v>
      </c>
      <c r="F636" s="481">
        <v>2.9359999999999999</v>
      </c>
      <c r="G636" s="480">
        <v>12</v>
      </c>
      <c r="H636" s="482">
        <v>0.59684700000000002</v>
      </c>
      <c r="I636" s="483">
        <v>4.9000000000000004</v>
      </c>
      <c r="J636" s="484">
        <v>0</v>
      </c>
      <c r="K636" s="469">
        <f t="shared" si="56"/>
        <v>4.9191836433792915</v>
      </c>
      <c r="L636" s="469">
        <f t="shared" si="57"/>
        <v>1.9183643379291127E-2</v>
      </c>
    </row>
    <row r="637" spans="1:12">
      <c r="A637" s="480" t="s">
        <v>108</v>
      </c>
      <c r="B637" s="480">
        <f t="shared" si="58"/>
        <v>5</v>
      </c>
      <c r="C637" s="480">
        <f t="shared" si="59"/>
        <v>9</v>
      </c>
      <c r="D637" s="480">
        <f t="shared" si="60"/>
        <v>69</v>
      </c>
      <c r="E637" s="480">
        <v>0</v>
      </c>
      <c r="F637" s="481">
        <v>2.9359999999999999</v>
      </c>
      <c r="G637" s="480">
        <v>12</v>
      </c>
      <c r="H637" s="482">
        <v>0.59020499999999998</v>
      </c>
      <c r="I637" s="483">
        <v>5</v>
      </c>
      <c r="J637" s="484">
        <v>0</v>
      </c>
      <c r="K637" s="469">
        <f t="shared" si="56"/>
        <v>4.9745427436229788</v>
      </c>
      <c r="L637" s="469">
        <f t="shared" si="57"/>
        <v>-2.5457256377021231E-2</v>
      </c>
    </row>
    <row r="638" spans="1:12">
      <c r="A638" s="480" t="s">
        <v>108</v>
      </c>
      <c r="B638" s="480">
        <f t="shared" si="58"/>
        <v>5</v>
      </c>
      <c r="C638" s="480">
        <f t="shared" si="59"/>
        <v>10</v>
      </c>
      <c r="D638" s="480">
        <f t="shared" si="60"/>
        <v>70</v>
      </c>
      <c r="E638" s="480">
        <v>0</v>
      </c>
      <c r="F638" s="481">
        <v>2.9359999999999999</v>
      </c>
      <c r="G638" s="480">
        <v>12</v>
      </c>
      <c r="H638" s="482">
        <v>0.58369700000000002</v>
      </c>
      <c r="I638" s="483">
        <v>5</v>
      </c>
      <c r="J638" s="484">
        <v>0</v>
      </c>
      <c r="K638" s="469">
        <f t="shared" si="56"/>
        <v>5.0300070070601697</v>
      </c>
      <c r="L638" s="469">
        <f t="shared" si="57"/>
        <v>3.0007007060169677E-2</v>
      </c>
    </row>
    <row r="639" spans="1:12">
      <c r="A639" s="480" t="s">
        <v>108</v>
      </c>
      <c r="B639" s="480">
        <f t="shared" si="58"/>
        <v>5</v>
      </c>
      <c r="C639" s="480">
        <f t="shared" si="59"/>
        <v>11</v>
      </c>
      <c r="D639" s="480">
        <f t="shared" si="60"/>
        <v>71</v>
      </c>
      <c r="E639" s="480">
        <v>0</v>
      </c>
      <c r="F639" s="481">
        <v>2.9359999999999999</v>
      </c>
      <c r="G639" s="480">
        <v>12</v>
      </c>
      <c r="H639" s="482">
        <v>0.577318</v>
      </c>
      <c r="I639" s="483">
        <v>5.0999999999999996</v>
      </c>
      <c r="J639" s="484">
        <v>0</v>
      </c>
      <c r="K639" s="469">
        <f t="shared" si="56"/>
        <v>5.0855854139313168</v>
      </c>
      <c r="L639" s="469">
        <f t="shared" si="57"/>
        <v>-1.4414586068682844E-2</v>
      </c>
    </row>
    <row r="640" spans="1:12">
      <c r="A640" s="480" t="s">
        <v>108</v>
      </c>
      <c r="B640" s="480">
        <f t="shared" si="58"/>
        <v>6</v>
      </c>
      <c r="C640" s="480">
        <f t="shared" si="59"/>
        <v>0</v>
      </c>
      <c r="D640" s="480">
        <f t="shared" si="60"/>
        <v>72</v>
      </c>
      <c r="E640" s="480">
        <v>0</v>
      </c>
      <c r="F640" s="481">
        <v>2.9359999999999999</v>
      </c>
      <c r="G640" s="480">
        <v>12</v>
      </c>
      <c r="H640" s="482">
        <v>0.57106599999999996</v>
      </c>
      <c r="I640" s="483">
        <v>5.0999999999999996</v>
      </c>
      <c r="J640" s="484">
        <v>0</v>
      </c>
      <c r="K640" s="469">
        <f t="shared" si="56"/>
        <v>5.1412621308220068</v>
      </c>
      <c r="L640" s="469">
        <f t="shared" si="57"/>
        <v>4.1262130822007137E-2</v>
      </c>
    </row>
    <row r="641" spans="1:12">
      <c r="A641" s="480" t="s">
        <v>108</v>
      </c>
      <c r="B641" s="480">
        <f t="shared" si="58"/>
        <v>6</v>
      </c>
      <c r="C641" s="480">
        <f t="shared" si="59"/>
        <v>1</v>
      </c>
      <c r="D641" s="480">
        <f t="shared" si="60"/>
        <v>73</v>
      </c>
      <c r="E641" s="480">
        <v>0</v>
      </c>
      <c r="F641" s="481">
        <v>2.9359999999999999</v>
      </c>
      <c r="G641" s="480">
        <v>12</v>
      </c>
      <c r="H641" s="482">
        <v>0.56493800000000005</v>
      </c>
      <c r="I641" s="483">
        <v>5.2</v>
      </c>
      <c r="J641" s="484">
        <v>0</v>
      </c>
      <c r="K641" s="469">
        <f t="shared" si="56"/>
        <v>5.1970304706003132</v>
      </c>
      <c r="L641" s="469">
        <f t="shared" si="57"/>
        <v>-2.9695293996869765E-3</v>
      </c>
    </row>
    <row r="642" spans="1:12">
      <c r="A642" s="480" t="s">
        <v>108</v>
      </c>
      <c r="B642" s="480">
        <f t="shared" si="58"/>
        <v>6</v>
      </c>
      <c r="C642" s="480">
        <f t="shared" si="59"/>
        <v>2</v>
      </c>
      <c r="D642" s="480">
        <f t="shared" si="60"/>
        <v>74</v>
      </c>
      <c r="E642" s="480">
        <v>0</v>
      </c>
      <c r="F642" s="481">
        <v>2.9359999999999999</v>
      </c>
      <c r="G642" s="480">
        <v>12</v>
      </c>
      <c r="H642" s="482">
        <v>0.55893000000000004</v>
      </c>
      <c r="I642" s="483">
        <v>5.3</v>
      </c>
      <c r="J642" s="484">
        <v>0</v>
      </c>
      <c r="K642" s="469">
        <f t="shared" si="56"/>
        <v>5.2528939223158533</v>
      </c>
      <c r="L642" s="469">
        <f t="shared" si="57"/>
        <v>-4.7106077684146541E-2</v>
      </c>
    </row>
    <row r="643" spans="1:12">
      <c r="A643" s="480" t="s">
        <v>108</v>
      </c>
      <c r="B643" s="480">
        <f t="shared" si="58"/>
        <v>6</v>
      </c>
      <c r="C643" s="480">
        <f t="shared" si="59"/>
        <v>3</v>
      </c>
      <c r="D643" s="480">
        <f t="shared" si="60"/>
        <v>75</v>
      </c>
      <c r="E643" s="480">
        <v>0</v>
      </c>
      <c r="F643" s="481">
        <v>2.9359999999999999</v>
      </c>
      <c r="G643" s="480">
        <v>12</v>
      </c>
      <c r="H643" s="482">
        <v>0.55303999999999998</v>
      </c>
      <c r="I643" s="483">
        <v>5.3</v>
      </c>
      <c r="J643" s="484">
        <v>0</v>
      </c>
      <c r="K643" s="469">
        <f t="shared" si="56"/>
        <v>5.3088384203674241</v>
      </c>
      <c r="L643" s="469">
        <f t="shared" si="57"/>
        <v>8.8384203674243267E-3</v>
      </c>
    </row>
    <row r="644" spans="1:12">
      <c r="A644" s="480" t="s">
        <v>108</v>
      </c>
      <c r="B644" s="480">
        <f t="shared" si="58"/>
        <v>6</v>
      </c>
      <c r="C644" s="480">
        <f t="shared" si="59"/>
        <v>4</v>
      </c>
      <c r="D644" s="480">
        <f t="shared" si="60"/>
        <v>76</v>
      </c>
      <c r="E644" s="480">
        <v>0</v>
      </c>
      <c r="F644" s="481">
        <v>2.9359999999999999</v>
      </c>
      <c r="G644" s="480">
        <v>12</v>
      </c>
      <c r="H644" s="482">
        <v>0.54726399999999997</v>
      </c>
      <c r="I644" s="483">
        <v>5.4</v>
      </c>
      <c r="J644" s="484">
        <v>0</v>
      </c>
      <c r="K644" s="469">
        <f t="shared" si="56"/>
        <v>5.3648696058940475</v>
      </c>
      <c r="L644" s="469">
        <f t="shared" si="57"/>
        <v>-3.5130394105952867E-2</v>
      </c>
    </row>
    <row r="645" spans="1:12">
      <c r="A645" s="480" t="s">
        <v>108</v>
      </c>
      <c r="B645" s="480">
        <f t="shared" si="58"/>
        <v>6</v>
      </c>
      <c r="C645" s="480">
        <f t="shared" si="59"/>
        <v>5</v>
      </c>
      <c r="D645" s="480">
        <f t="shared" si="60"/>
        <v>77</v>
      </c>
      <c r="E645" s="480">
        <v>0</v>
      </c>
      <c r="F645" s="481">
        <v>2.9359999999999999</v>
      </c>
      <c r="G645" s="480">
        <v>12</v>
      </c>
      <c r="H645" s="482">
        <v>0.54159900000000005</v>
      </c>
      <c r="I645" s="483">
        <v>5.4</v>
      </c>
      <c r="J645" s="484">
        <v>0</v>
      </c>
      <c r="K645" s="469">
        <f t="shared" si="56"/>
        <v>5.4209848984211559</v>
      </c>
      <c r="L645" s="469">
        <f t="shared" si="57"/>
        <v>2.0984898421155584E-2</v>
      </c>
    </row>
    <row r="646" spans="1:12">
      <c r="A646" s="480" t="s">
        <v>108</v>
      </c>
      <c r="B646" s="480">
        <f t="shared" si="58"/>
        <v>6</v>
      </c>
      <c r="C646" s="480">
        <f t="shared" si="59"/>
        <v>6</v>
      </c>
      <c r="D646" s="480">
        <f t="shared" si="60"/>
        <v>78</v>
      </c>
      <c r="E646" s="480">
        <v>0</v>
      </c>
      <c r="F646" s="481">
        <v>2.9359999999999999</v>
      </c>
      <c r="G646" s="480">
        <v>12</v>
      </c>
      <c r="H646" s="482">
        <v>0.53604399999999996</v>
      </c>
      <c r="I646" s="483">
        <v>5.5</v>
      </c>
      <c r="J646" s="484">
        <v>0</v>
      </c>
      <c r="K646" s="469">
        <f t="shared" si="56"/>
        <v>5.4771623224959152</v>
      </c>
      <c r="L646" s="469">
        <f t="shared" si="57"/>
        <v>-2.283767750408483E-2</v>
      </c>
    </row>
    <row r="647" spans="1:12">
      <c r="A647" s="480" t="s">
        <v>108</v>
      </c>
      <c r="B647" s="480">
        <f t="shared" si="58"/>
        <v>6</v>
      </c>
      <c r="C647" s="480">
        <f t="shared" si="59"/>
        <v>7</v>
      </c>
      <c r="D647" s="480">
        <f t="shared" si="60"/>
        <v>79</v>
      </c>
      <c r="E647" s="480">
        <v>0</v>
      </c>
      <c r="F647" s="481">
        <v>2.9359999999999999</v>
      </c>
      <c r="G647" s="480">
        <v>12</v>
      </c>
      <c r="H647" s="482">
        <v>0.53059400000000001</v>
      </c>
      <c r="I647" s="483">
        <v>5.5</v>
      </c>
      <c r="J647" s="484">
        <v>0</v>
      </c>
      <c r="K647" s="469">
        <f t="shared" si="56"/>
        <v>5.5334210337847765</v>
      </c>
      <c r="L647" s="469">
        <f t="shared" si="57"/>
        <v>3.3421033784776455E-2</v>
      </c>
    </row>
    <row r="648" spans="1:12">
      <c r="A648" s="480" t="s">
        <v>108</v>
      </c>
      <c r="B648" s="480">
        <f t="shared" si="58"/>
        <v>6</v>
      </c>
      <c r="C648" s="480">
        <f t="shared" si="59"/>
        <v>8</v>
      </c>
      <c r="D648" s="480">
        <f t="shared" si="60"/>
        <v>80</v>
      </c>
      <c r="E648" s="480">
        <v>0</v>
      </c>
      <c r="F648" s="481">
        <v>2.9359999999999999</v>
      </c>
      <c r="G648" s="480">
        <v>12</v>
      </c>
      <c r="H648" s="482">
        <v>0.52524700000000002</v>
      </c>
      <c r="I648" s="483">
        <v>5.6</v>
      </c>
      <c r="J648" s="484">
        <v>0</v>
      </c>
      <c r="K648" s="469">
        <f t="shared" si="56"/>
        <v>5.5897511075741502</v>
      </c>
      <c r="L648" s="469">
        <f t="shared" si="57"/>
        <v>-1.0248892425849476E-2</v>
      </c>
    </row>
    <row r="649" spans="1:12">
      <c r="A649" s="480" t="s">
        <v>108</v>
      </c>
      <c r="B649" s="480">
        <f t="shared" si="58"/>
        <v>6</v>
      </c>
      <c r="C649" s="480">
        <f t="shared" si="59"/>
        <v>9</v>
      </c>
      <c r="D649" s="480">
        <f t="shared" si="60"/>
        <v>81</v>
      </c>
      <c r="E649" s="480">
        <v>0</v>
      </c>
      <c r="F649" s="481">
        <v>2.9359999999999999</v>
      </c>
      <c r="G649" s="480">
        <v>12</v>
      </c>
      <c r="H649" s="482">
        <v>0.52000199999999996</v>
      </c>
      <c r="I649" s="483">
        <v>5.6</v>
      </c>
      <c r="J649" s="484">
        <v>0</v>
      </c>
      <c r="K649" s="469">
        <f t="shared" si="56"/>
        <v>5.6461321302610381</v>
      </c>
      <c r="L649" s="469">
        <f t="shared" si="57"/>
        <v>4.6132130261038462E-2</v>
      </c>
    </row>
    <row r="650" spans="1:12">
      <c r="A650" s="480" t="s">
        <v>108</v>
      </c>
      <c r="B650" s="480">
        <f t="shared" si="58"/>
        <v>6</v>
      </c>
      <c r="C650" s="480">
        <f t="shared" si="59"/>
        <v>10</v>
      </c>
      <c r="D650" s="480">
        <f t="shared" si="60"/>
        <v>82</v>
      </c>
      <c r="E650" s="480">
        <v>0</v>
      </c>
      <c r="F650" s="481">
        <v>2.9359999999999999</v>
      </c>
      <c r="G650" s="480">
        <v>12</v>
      </c>
      <c r="H650" s="482">
        <v>0.51485400000000003</v>
      </c>
      <c r="I650" s="483">
        <v>5.7</v>
      </c>
      <c r="J650" s="484">
        <v>0</v>
      </c>
      <c r="K650" s="469">
        <f t="shared" si="56"/>
        <v>5.7025875296686044</v>
      </c>
      <c r="L650" s="469">
        <f t="shared" si="57"/>
        <v>2.5875296686042049E-3</v>
      </c>
    </row>
    <row r="651" spans="1:12">
      <c r="A651" s="480" t="s">
        <v>108</v>
      </c>
      <c r="B651" s="480">
        <f t="shared" si="58"/>
        <v>6</v>
      </c>
      <c r="C651" s="480">
        <f t="shared" si="59"/>
        <v>11</v>
      </c>
      <c r="D651" s="480">
        <f t="shared" si="60"/>
        <v>83</v>
      </c>
      <c r="E651" s="480">
        <v>0</v>
      </c>
      <c r="F651" s="481">
        <v>2.9359999999999999</v>
      </c>
      <c r="G651" s="480">
        <v>12</v>
      </c>
      <c r="H651" s="482">
        <v>0.50980199999999998</v>
      </c>
      <c r="I651" s="483">
        <v>5.8</v>
      </c>
      <c r="J651" s="484">
        <v>0</v>
      </c>
      <c r="K651" s="469">
        <f t="shared" ref="K651:K714" si="61">F651/H651</f>
        <v>5.7590986304486842</v>
      </c>
      <c r="L651" s="469">
        <f t="shared" ref="L651:L714" si="62">K651-I651</f>
        <v>-4.0901369551315625E-2</v>
      </c>
    </row>
    <row r="652" spans="1:12">
      <c r="A652" s="480" t="s">
        <v>108</v>
      </c>
      <c r="B652" s="480">
        <f t="shared" si="58"/>
        <v>7</v>
      </c>
      <c r="C652" s="480">
        <f t="shared" si="59"/>
        <v>0</v>
      </c>
      <c r="D652" s="480">
        <f t="shared" si="60"/>
        <v>84</v>
      </c>
      <c r="E652" s="480">
        <v>0</v>
      </c>
      <c r="F652" s="481">
        <v>2.9359999999999999</v>
      </c>
      <c r="G652" s="480">
        <v>12</v>
      </c>
      <c r="H652" s="482">
        <v>0.50484300000000004</v>
      </c>
      <c r="I652" s="483">
        <v>5.8</v>
      </c>
      <c r="J652" s="484">
        <v>0</v>
      </c>
      <c r="K652" s="469">
        <f t="shared" si="61"/>
        <v>5.8156694259403414</v>
      </c>
      <c r="L652" s="469">
        <f t="shared" si="62"/>
        <v>1.5669425940341597E-2</v>
      </c>
    </row>
    <row r="653" spans="1:12">
      <c r="A653" s="480" t="s">
        <v>108</v>
      </c>
      <c r="B653" s="480">
        <f t="shared" si="58"/>
        <v>7</v>
      </c>
      <c r="C653" s="480">
        <f t="shared" si="59"/>
        <v>1</v>
      </c>
      <c r="D653" s="480">
        <f t="shared" si="60"/>
        <v>85</v>
      </c>
      <c r="E653" s="480">
        <v>0</v>
      </c>
      <c r="F653" s="481">
        <v>2.9359999999999999</v>
      </c>
      <c r="G653" s="480">
        <v>12</v>
      </c>
      <c r="H653" s="482">
        <v>0.499975</v>
      </c>
      <c r="I653" s="483">
        <v>5.9</v>
      </c>
      <c r="J653" s="484">
        <v>0</v>
      </c>
      <c r="K653" s="469">
        <f t="shared" si="61"/>
        <v>5.8722936146807339</v>
      </c>
      <c r="L653" s="469">
        <f t="shared" si="62"/>
        <v>-2.7706385319266502E-2</v>
      </c>
    </row>
    <row r="654" spans="1:12">
      <c r="A654" s="480" t="s">
        <v>108</v>
      </c>
      <c r="B654" s="480">
        <f t="shared" si="58"/>
        <v>7</v>
      </c>
      <c r="C654" s="480">
        <f t="shared" si="59"/>
        <v>2</v>
      </c>
      <c r="D654" s="480">
        <f t="shared" si="60"/>
        <v>86</v>
      </c>
      <c r="E654" s="480">
        <v>0</v>
      </c>
      <c r="F654" s="481">
        <v>2.9359999999999999</v>
      </c>
      <c r="G654" s="480">
        <v>12</v>
      </c>
      <c r="H654" s="482">
        <v>0.495195</v>
      </c>
      <c r="I654" s="483">
        <v>5.9</v>
      </c>
      <c r="J654" s="484">
        <v>0</v>
      </c>
      <c r="K654" s="469">
        <f t="shared" si="61"/>
        <v>5.9289774735205318</v>
      </c>
      <c r="L654" s="469">
        <f t="shared" si="62"/>
        <v>2.8977473520531483E-2</v>
      </c>
    </row>
    <row r="655" spans="1:12">
      <c r="A655" s="480" t="s">
        <v>108</v>
      </c>
      <c r="B655" s="480">
        <f t="shared" si="58"/>
        <v>7</v>
      </c>
      <c r="C655" s="480">
        <f t="shared" si="59"/>
        <v>3</v>
      </c>
      <c r="D655" s="480">
        <f t="shared" si="60"/>
        <v>87</v>
      </c>
      <c r="E655" s="480">
        <v>0</v>
      </c>
      <c r="F655" s="481">
        <v>2.9359999999999999</v>
      </c>
      <c r="G655" s="480">
        <v>12</v>
      </c>
      <c r="H655" s="482">
        <v>0.49050199999999999</v>
      </c>
      <c r="I655" s="483">
        <v>6</v>
      </c>
      <c r="J655" s="484">
        <v>0</v>
      </c>
      <c r="K655" s="469">
        <f t="shared" si="61"/>
        <v>5.9857044415721035</v>
      </c>
      <c r="L655" s="469">
        <f t="shared" si="62"/>
        <v>-1.4295558427896538E-2</v>
      </c>
    </row>
    <row r="656" spans="1:12">
      <c r="A656" s="480" t="s">
        <v>108</v>
      </c>
      <c r="B656" s="480">
        <f t="shared" si="58"/>
        <v>7</v>
      </c>
      <c r="C656" s="480">
        <f t="shared" si="59"/>
        <v>4</v>
      </c>
      <c r="D656" s="480">
        <f t="shared" si="60"/>
        <v>88</v>
      </c>
      <c r="E656" s="480">
        <v>0</v>
      </c>
      <c r="F656" s="481">
        <v>2.9359999999999999</v>
      </c>
      <c r="G656" s="480">
        <v>12</v>
      </c>
      <c r="H656" s="482">
        <v>0.48589300000000002</v>
      </c>
      <c r="I656" s="483">
        <v>6</v>
      </c>
      <c r="J656" s="484">
        <v>0</v>
      </c>
      <c r="K656" s="469">
        <f t="shared" si="61"/>
        <v>6.0424826041947499</v>
      </c>
      <c r="L656" s="469">
        <f t="shared" si="62"/>
        <v>4.2482604194749918E-2</v>
      </c>
    </row>
    <row r="657" spans="1:12">
      <c r="A657" s="480" t="s">
        <v>108</v>
      </c>
      <c r="B657" s="480">
        <f t="shared" ref="B657:B720" si="63">INT(D657/12)</f>
        <v>7</v>
      </c>
      <c r="C657" s="480">
        <f t="shared" ref="C657:C720" si="64">D657-B657*12</f>
        <v>5</v>
      </c>
      <c r="D657" s="480">
        <f t="shared" si="60"/>
        <v>89</v>
      </c>
      <c r="E657" s="480">
        <v>0</v>
      </c>
      <c r="F657" s="481">
        <v>2.9359999999999999</v>
      </c>
      <c r="G657" s="480">
        <v>12</v>
      </c>
      <c r="H657" s="482">
        <v>0.48136699999999999</v>
      </c>
      <c r="I657" s="483">
        <v>6.1</v>
      </c>
      <c r="J657" s="484">
        <v>0</v>
      </c>
      <c r="K657" s="469">
        <f t="shared" si="61"/>
        <v>6.0992963788543877</v>
      </c>
      <c r="L657" s="469">
        <f t="shared" si="62"/>
        <v>-7.0362114561195455E-4</v>
      </c>
    </row>
    <row r="658" spans="1:12">
      <c r="A658" s="480" t="s">
        <v>108</v>
      </c>
      <c r="B658" s="480">
        <f t="shared" si="63"/>
        <v>7</v>
      </c>
      <c r="C658" s="480">
        <f t="shared" si="64"/>
        <v>6</v>
      </c>
      <c r="D658" s="480">
        <f t="shared" ref="D658:D721" si="65">D657+1</f>
        <v>90</v>
      </c>
      <c r="E658" s="480">
        <v>0</v>
      </c>
      <c r="F658" s="481">
        <v>2.9359999999999999</v>
      </c>
      <c r="G658" s="480">
        <v>12</v>
      </c>
      <c r="H658" s="482">
        <v>0.47692000000000001</v>
      </c>
      <c r="I658" s="483">
        <v>6.2</v>
      </c>
      <c r="J658" s="484">
        <v>0</v>
      </c>
      <c r="K658" s="469">
        <f t="shared" si="61"/>
        <v>6.1561687494758024</v>
      </c>
      <c r="L658" s="469">
        <f t="shared" si="62"/>
        <v>-4.3831250524197785E-2</v>
      </c>
    </row>
    <row r="659" spans="1:12">
      <c r="A659" s="480" t="s">
        <v>108</v>
      </c>
      <c r="B659" s="480">
        <f t="shared" si="63"/>
        <v>7</v>
      </c>
      <c r="C659" s="480">
        <f t="shared" si="64"/>
        <v>7</v>
      </c>
      <c r="D659" s="480">
        <f t="shared" si="65"/>
        <v>91</v>
      </c>
      <c r="E659" s="480">
        <v>0</v>
      </c>
      <c r="F659" s="481">
        <v>2.9359999999999999</v>
      </c>
      <c r="G659" s="480">
        <v>12</v>
      </c>
      <c r="H659" s="482">
        <v>0.472551</v>
      </c>
      <c r="I659" s="483">
        <v>6.2</v>
      </c>
      <c r="J659" s="484">
        <v>0</v>
      </c>
      <c r="K659" s="469">
        <f t="shared" si="61"/>
        <v>6.2130859949508093</v>
      </c>
      <c r="L659" s="469">
        <f t="shared" si="62"/>
        <v>1.3085994950809088E-2</v>
      </c>
    </row>
    <row r="660" spans="1:12">
      <c r="A660" s="480" t="s">
        <v>108</v>
      </c>
      <c r="B660" s="480">
        <f t="shared" si="63"/>
        <v>7</v>
      </c>
      <c r="C660" s="480">
        <f t="shared" si="64"/>
        <v>8</v>
      </c>
      <c r="D660" s="480">
        <f t="shared" si="65"/>
        <v>92</v>
      </c>
      <c r="E660" s="480">
        <v>0</v>
      </c>
      <c r="F660" s="481">
        <v>2.9359999999999999</v>
      </c>
      <c r="G660" s="480">
        <v>12</v>
      </c>
      <c r="H660" s="482">
        <v>0.46825899999999998</v>
      </c>
      <c r="I660" s="483">
        <v>6.3</v>
      </c>
      <c r="J660" s="484">
        <v>0</v>
      </c>
      <c r="K660" s="469">
        <f t="shared" si="61"/>
        <v>6.2700343186142717</v>
      </c>
      <c r="L660" s="469">
        <f t="shared" si="62"/>
        <v>-2.9965681385728082E-2</v>
      </c>
    </row>
    <row r="661" spans="1:12">
      <c r="A661" s="480" t="s">
        <v>108</v>
      </c>
      <c r="B661" s="480">
        <f t="shared" si="63"/>
        <v>7</v>
      </c>
      <c r="C661" s="480">
        <f t="shared" si="64"/>
        <v>9</v>
      </c>
      <c r="D661" s="480">
        <f t="shared" si="65"/>
        <v>93</v>
      </c>
      <c r="E661" s="480">
        <v>0</v>
      </c>
      <c r="F661" s="481">
        <v>2.9359999999999999</v>
      </c>
      <c r="G661" s="480">
        <v>12</v>
      </c>
      <c r="H661" s="482">
        <v>0.46404099999999998</v>
      </c>
      <c r="I661" s="483">
        <v>6.3</v>
      </c>
      <c r="J661" s="484">
        <v>0</v>
      </c>
      <c r="K661" s="469">
        <f t="shared" si="61"/>
        <v>6.3270271376882645</v>
      </c>
      <c r="L661" s="469">
        <f t="shared" si="62"/>
        <v>2.7027137688264702E-2</v>
      </c>
    </row>
    <row r="662" spans="1:12">
      <c r="A662" s="480" t="s">
        <v>108</v>
      </c>
      <c r="B662" s="480">
        <f t="shared" si="63"/>
        <v>7</v>
      </c>
      <c r="C662" s="480">
        <f t="shared" si="64"/>
        <v>10</v>
      </c>
      <c r="D662" s="480">
        <f t="shared" si="65"/>
        <v>94</v>
      </c>
      <c r="E662" s="480">
        <v>0</v>
      </c>
      <c r="F662" s="481">
        <v>2.9359999999999999</v>
      </c>
      <c r="G662" s="480">
        <v>12</v>
      </c>
      <c r="H662" s="482">
        <v>0.45989600000000003</v>
      </c>
      <c r="I662" s="483">
        <v>6.4</v>
      </c>
      <c r="J662" s="484">
        <v>0</v>
      </c>
      <c r="K662" s="469">
        <f t="shared" si="61"/>
        <v>6.3840520465496544</v>
      </c>
      <c r="L662" s="469">
        <f t="shared" si="62"/>
        <v>-1.5947953450345942E-2</v>
      </c>
    </row>
    <row r="663" spans="1:12">
      <c r="A663" s="480" t="s">
        <v>108</v>
      </c>
      <c r="B663" s="480">
        <f t="shared" si="63"/>
        <v>7</v>
      </c>
      <c r="C663" s="480">
        <f t="shared" si="64"/>
        <v>11</v>
      </c>
      <c r="D663" s="480">
        <f t="shared" si="65"/>
        <v>95</v>
      </c>
      <c r="E663" s="480">
        <v>0</v>
      </c>
      <c r="F663" s="481">
        <v>2.9359999999999999</v>
      </c>
      <c r="G663" s="480">
        <v>12</v>
      </c>
      <c r="H663" s="482">
        <v>0.45582099999999998</v>
      </c>
      <c r="I663" s="483">
        <v>6.4</v>
      </c>
      <c r="J663" s="484">
        <v>0</v>
      </c>
      <c r="K663" s="469">
        <f t="shared" si="61"/>
        <v>6.4411249152627894</v>
      </c>
      <c r="L663" s="469">
        <f t="shared" si="62"/>
        <v>4.1124915262789052E-2</v>
      </c>
    </row>
    <row r="664" spans="1:12">
      <c r="A664" s="480" t="s">
        <v>108</v>
      </c>
      <c r="B664" s="480">
        <f t="shared" si="63"/>
        <v>8</v>
      </c>
      <c r="C664" s="480">
        <f t="shared" si="64"/>
        <v>0</v>
      </c>
      <c r="D664" s="480">
        <f t="shared" si="65"/>
        <v>96</v>
      </c>
      <c r="E664" s="480">
        <v>0</v>
      </c>
      <c r="F664" s="481">
        <v>2.9359999999999999</v>
      </c>
      <c r="G664" s="480">
        <v>12</v>
      </c>
      <c r="H664" s="482">
        <v>0.451816</v>
      </c>
      <c r="I664" s="483">
        <v>6.5</v>
      </c>
      <c r="J664" s="484">
        <v>0</v>
      </c>
      <c r="K664" s="469">
        <f t="shared" si="61"/>
        <v>6.4982205145457446</v>
      </c>
      <c r="L664" s="469">
        <f t="shared" si="62"/>
        <v>-1.7794854542554361E-3</v>
      </c>
    </row>
    <row r="665" spans="1:12">
      <c r="A665" s="480" t="s">
        <v>108</v>
      </c>
      <c r="B665" s="480">
        <f t="shared" si="63"/>
        <v>8</v>
      </c>
      <c r="C665" s="480">
        <f t="shared" si="64"/>
        <v>1</v>
      </c>
      <c r="D665" s="480">
        <f t="shared" si="65"/>
        <v>97</v>
      </c>
      <c r="E665" s="480">
        <v>0</v>
      </c>
      <c r="F665" s="481">
        <v>2.9359999999999999</v>
      </c>
      <c r="G665" s="480">
        <v>12</v>
      </c>
      <c r="H665" s="482">
        <v>0.447878</v>
      </c>
      <c r="I665" s="483">
        <v>6.6</v>
      </c>
      <c r="J665" s="484">
        <v>0</v>
      </c>
      <c r="K665" s="469">
        <f t="shared" si="61"/>
        <v>6.5553565926435322</v>
      </c>
      <c r="L665" s="469">
        <f t="shared" si="62"/>
        <v>-4.4643407356467435E-2</v>
      </c>
    </row>
    <row r="666" spans="1:12">
      <c r="A666" s="480" t="s">
        <v>108</v>
      </c>
      <c r="B666" s="480">
        <f t="shared" si="63"/>
        <v>8</v>
      </c>
      <c r="C666" s="480">
        <f t="shared" si="64"/>
        <v>2</v>
      </c>
      <c r="D666" s="480">
        <f t="shared" si="65"/>
        <v>98</v>
      </c>
      <c r="E666" s="480">
        <v>0</v>
      </c>
      <c r="F666" s="481">
        <v>2.9359999999999999</v>
      </c>
      <c r="G666" s="480">
        <v>12</v>
      </c>
      <c r="H666" s="482">
        <v>0.44400499999999998</v>
      </c>
      <c r="I666" s="483">
        <v>6.6</v>
      </c>
      <c r="J666" s="484">
        <v>0</v>
      </c>
      <c r="K666" s="469">
        <f t="shared" si="61"/>
        <v>6.6125381470929385</v>
      </c>
      <c r="L666" s="469">
        <f t="shared" si="62"/>
        <v>1.2538147092938878E-2</v>
      </c>
    </row>
    <row r="667" spans="1:12">
      <c r="A667" s="480" t="s">
        <v>108</v>
      </c>
      <c r="B667" s="480">
        <f t="shared" si="63"/>
        <v>8</v>
      </c>
      <c r="C667" s="480">
        <f t="shared" si="64"/>
        <v>3</v>
      </c>
      <c r="D667" s="480">
        <f t="shared" si="65"/>
        <v>99</v>
      </c>
      <c r="E667" s="480">
        <v>0</v>
      </c>
      <c r="F667" s="481">
        <v>2.9359999999999999</v>
      </c>
      <c r="G667" s="480">
        <v>12</v>
      </c>
      <c r="H667" s="482">
        <v>0.440197</v>
      </c>
      <c r="I667" s="483">
        <v>6.7</v>
      </c>
      <c r="J667" s="484">
        <v>0</v>
      </c>
      <c r="K667" s="469">
        <f t="shared" si="61"/>
        <v>6.6697410477581629</v>
      </c>
      <c r="L667" s="469">
        <f t="shared" si="62"/>
        <v>-3.0258952241837278E-2</v>
      </c>
    </row>
    <row r="668" spans="1:12">
      <c r="A668" s="480" t="s">
        <v>108</v>
      </c>
      <c r="B668" s="480">
        <f t="shared" si="63"/>
        <v>8</v>
      </c>
      <c r="C668" s="480">
        <f t="shared" si="64"/>
        <v>4</v>
      </c>
      <c r="D668" s="480">
        <f t="shared" si="65"/>
        <v>100</v>
      </c>
      <c r="E668" s="480">
        <v>0</v>
      </c>
      <c r="F668" s="481">
        <v>2.9359999999999999</v>
      </c>
      <c r="G668" s="480">
        <v>12</v>
      </c>
      <c r="H668" s="482">
        <v>0.43645200000000001</v>
      </c>
      <c r="I668" s="483">
        <v>6.7</v>
      </c>
      <c r="J668" s="484">
        <v>0</v>
      </c>
      <c r="K668" s="469">
        <f t="shared" si="61"/>
        <v>6.7269711216811929</v>
      </c>
      <c r="L668" s="469">
        <f t="shared" si="62"/>
        <v>2.6971121681192756E-2</v>
      </c>
    </row>
    <row r="669" spans="1:12">
      <c r="A669" s="480" t="s">
        <v>108</v>
      </c>
      <c r="B669" s="480">
        <f t="shared" si="63"/>
        <v>8</v>
      </c>
      <c r="C669" s="480">
        <f t="shared" si="64"/>
        <v>5</v>
      </c>
      <c r="D669" s="480">
        <f t="shared" si="65"/>
        <v>101</v>
      </c>
      <c r="E669" s="480">
        <v>0</v>
      </c>
      <c r="F669" s="481">
        <v>2.9359999999999999</v>
      </c>
      <c r="G669" s="480">
        <v>12</v>
      </c>
      <c r="H669" s="482">
        <v>0.43276799999999999</v>
      </c>
      <c r="I669" s="483">
        <v>6.8</v>
      </c>
      <c r="J669" s="484">
        <v>0</v>
      </c>
      <c r="K669" s="469">
        <f t="shared" si="61"/>
        <v>6.7842354333037562</v>
      </c>
      <c r="L669" s="469">
        <f t="shared" si="62"/>
        <v>-1.5764566696243598E-2</v>
      </c>
    </row>
    <row r="670" spans="1:12">
      <c r="A670" s="480" t="s">
        <v>108</v>
      </c>
      <c r="B670" s="480">
        <f t="shared" si="63"/>
        <v>8</v>
      </c>
      <c r="C670" s="480">
        <f t="shared" si="64"/>
        <v>6</v>
      </c>
      <c r="D670" s="480">
        <f t="shared" si="65"/>
        <v>102</v>
      </c>
      <c r="E670" s="480">
        <v>0</v>
      </c>
      <c r="F670" s="481">
        <v>2.9359999999999999</v>
      </c>
      <c r="G670" s="480">
        <v>12</v>
      </c>
      <c r="H670" s="482">
        <v>0.42914400000000003</v>
      </c>
      <c r="I670" s="483">
        <v>6.8</v>
      </c>
      <c r="J670" s="484">
        <v>0</v>
      </c>
      <c r="K670" s="469">
        <f t="shared" si="61"/>
        <v>6.8415263874130821</v>
      </c>
      <c r="L670" s="469">
        <f t="shared" si="62"/>
        <v>4.1526387413082233E-2</v>
      </c>
    </row>
    <row r="671" spans="1:12">
      <c r="A671" s="480" t="s">
        <v>108</v>
      </c>
      <c r="B671" s="480">
        <f t="shared" si="63"/>
        <v>8</v>
      </c>
      <c r="C671" s="480">
        <f t="shared" si="64"/>
        <v>7</v>
      </c>
      <c r="D671" s="480">
        <f t="shared" si="65"/>
        <v>103</v>
      </c>
      <c r="E671" s="480">
        <v>0</v>
      </c>
      <c r="F671" s="481">
        <v>2.9359999999999999</v>
      </c>
      <c r="G671" s="480">
        <v>12</v>
      </c>
      <c r="H671" s="482">
        <v>0.42557800000000001</v>
      </c>
      <c r="I671" s="483">
        <v>6.9</v>
      </c>
      <c r="J671" s="484">
        <v>0</v>
      </c>
      <c r="K671" s="469">
        <f t="shared" si="61"/>
        <v>6.8988528542358862</v>
      </c>
      <c r="L671" s="469">
        <f t="shared" si="62"/>
        <v>-1.1471457641141214E-3</v>
      </c>
    </row>
    <row r="672" spans="1:12">
      <c r="A672" s="480" t="s">
        <v>108</v>
      </c>
      <c r="B672" s="480">
        <f t="shared" si="63"/>
        <v>8</v>
      </c>
      <c r="C672" s="480">
        <f t="shared" si="64"/>
        <v>8</v>
      </c>
      <c r="D672" s="480">
        <f t="shared" si="65"/>
        <v>104</v>
      </c>
      <c r="E672" s="480">
        <v>0</v>
      </c>
      <c r="F672" s="481">
        <v>2.9359999999999999</v>
      </c>
      <c r="G672" s="480">
        <v>12</v>
      </c>
      <c r="H672" s="482">
        <v>0.42207</v>
      </c>
      <c r="I672" s="483">
        <v>7</v>
      </c>
      <c r="J672" s="484">
        <v>0</v>
      </c>
      <c r="K672" s="469">
        <f t="shared" si="61"/>
        <v>6.9561921008363541</v>
      </c>
      <c r="L672" s="469">
        <f t="shared" si="62"/>
        <v>-4.3807899163645914E-2</v>
      </c>
    </row>
    <row r="673" spans="1:12">
      <c r="A673" s="480" t="s">
        <v>108</v>
      </c>
      <c r="B673" s="480">
        <f t="shared" si="63"/>
        <v>8</v>
      </c>
      <c r="C673" s="480">
        <f t="shared" si="64"/>
        <v>9</v>
      </c>
      <c r="D673" s="480">
        <f t="shared" si="65"/>
        <v>105</v>
      </c>
      <c r="E673" s="480">
        <v>0</v>
      </c>
      <c r="F673" s="481">
        <v>2.9359999999999999</v>
      </c>
      <c r="G673" s="480">
        <v>12</v>
      </c>
      <c r="H673" s="482">
        <v>0.41861700000000002</v>
      </c>
      <c r="I673" s="483">
        <v>7</v>
      </c>
      <c r="J673" s="484">
        <v>0</v>
      </c>
      <c r="K673" s="469">
        <f t="shared" si="61"/>
        <v>7.0135708774368926</v>
      </c>
      <c r="L673" s="469">
        <f t="shared" si="62"/>
        <v>1.3570877436892559E-2</v>
      </c>
    </row>
    <row r="674" spans="1:12">
      <c r="A674" s="480" t="s">
        <v>108</v>
      </c>
      <c r="B674" s="480">
        <f t="shared" si="63"/>
        <v>8</v>
      </c>
      <c r="C674" s="480">
        <f t="shared" si="64"/>
        <v>10</v>
      </c>
      <c r="D674" s="480">
        <f t="shared" si="65"/>
        <v>106</v>
      </c>
      <c r="E674" s="480">
        <v>0</v>
      </c>
      <c r="F674" s="481">
        <v>2.9359999999999999</v>
      </c>
      <c r="G674" s="480">
        <v>12</v>
      </c>
      <c r="H674" s="482">
        <v>0.415219</v>
      </c>
      <c r="I674" s="483">
        <v>7.1</v>
      </c>
      <c r="J674" s="484">
        <v>0</v>
      </c>
      <c r="K674" s="469">
        <f t="shared" si="61"/>
        <v>7.0709673690269472</v>
      </c>
      <c r="L674" s="469">
        <f t="shared" si="62"/>
        <v>-2.903263097305242E-2</v>
      </c>
    </row>
    <row r="675" spans="1:12">
      <c r="A675" s="480" t="s">
        <v>108</v>
      </c>
      <c r="B675" s="480">
        <f t="shared" si="63"/>
        <v>8</v>
      </c>
      <c r="C675" s="480">
        <f t="shared" si="64"/>
        <v>11</v>
      </c>
      <c r="D675" s="480">
        <f t="shared" si="65"/>
        <v>107</v>
      </c>
      <c r="E675" s="480">
        <v>0</v>
      </c>
      <c r="F675" s="481">
        <v>2.9359999999999999</v>
      </c>
      <c r="G675" s="480">
        <v>12</v>
      </c>
      <c r="H675" s="482">
        <v>0.41187400000000002</v>
      </c>
      <c r="I675" s="483">
        <v>7.1</v>
      </c>
      <c r="J675" s="484">
        <v>0</v>
      </c>
      <c r="K675" s="469">
        <f t="shared" si="61"/>
        <v>7.128393634946609</v>
      </c>
      <c r="L675" s="469">
        <f t="shared" si="62"/>
        <v>2.8393634946609403E-2</v>
      </c>
    </row>
    <row r="676" spans="1:12">
      <c r="A676" s="480" t="s">
        <v>108</v>
      </c>
      <c r="B676" s="480">
        <f t="shared" si="63"/>
        <v>9</v>
      </c>
      <c r="C676" s="480">
        <f t="shared" si="64"/>
        <v>0</v>
      </c>
      <c r="D676" s="480">
        <f t="shared" si="65"/>
        <v>108</v>
      </c>
      <c r="E676" s="480">
        <v>0</v>
      </c>
      <c r="F676" s="481">
        <v>2.9359999999999999</v>
      </c>
      <c r="G676" s="480">
        <v>12</v>
      </c>
      <c r="H676" s="482">
        <v>0.408582</v>
      </c>
      <c r="I676" s="483">
        <v>7.2</v>
      </c>
      <c r="J676" s="484">
        <v>0</v>
      </c>
      <c r="K676" s="469">
        <f t="shared" si="61"/>
        <v>7.1858280589942778</v>
      </c>
      <c r="L676" s="469">
        <f t="shared" si="62"/>
        <v>-1.4171941005722388E-2</v>
      </c>
    </row>
    <row r="677" spans="1:12">
      <c r="A677" s="480" t="s">
        <v>108</v>
      </c>
      <c r="B677" s="480">
        <f t="shared" si="63"/>
        <v>9</v>
      </c>
      <c r="C677" s="480">
        <f t="shared" si="64"/>
        <v>1</v>
      </c>
      <c r="D677" s="480">
        <f t="shared" si="65"/>
        <v>109</v>
      </c>
      <c r="E677" s="480">
        <v>0</v>
      </c>
      <c r="F677" s="481">
        <v>2.9359999999999999</v>
      </c>
      <c r="G677" s="480">
        <v>12</v>
      </c>
      <c r="H677" s="482">
        <v>0.40533999999999998</v>
      </c>
      <c r="I677" s="483">
        <v>7.2</v>
      </c>
      <c r="J677" s="484">
        <v>0</v>
      </c>
      <c r="K677" s="469">
        <f t="shared" si="61"/>
        <v>7.2433019193763259</v>
      </c>
      <c r="L677" s="469">
        <f t="shared" si="62"/>
        <v>4.330191937632577E-2</v>
      </c>
    </row>
    <row r="678" spans="1:12">
      <c r="A678" s="480" t="s">
        <v>108</v>
      </c>
      <c r="B678" s="480">
        <f t="shared" si="63"/>
        <v>9</v>
      </c>
      <c r="C678" s="480">
        <f t="shared" si="64"/>
        <v>2</v>
      </c>
      <c r="D678" s="480">
        <f t="shared" si="65"/>
        <v>110</v>
      </c>
      <c r="E678" s="480">
        <v>0</v>
      </c>
      <c r="F678" s="481">
        <v>2.9359999999999999</v>
      </c>
      <c r="G678" s="480">
        <v>12</v>
      </c>
      <c r="H678" s="482">
        <v>0.40214800000000001</v>
      </c>
      <c r="I678" s="483">
        <v>7.3</v>
      </c>
      <c r="J678" s="484">
        <v>0</v>
      </c>
      <c r="K678" s="469">
        <f t="shared" si="61"/>
        <v>7.3007947322876152</v>
      </c>
      <c r="L678" s="469">
        <f t="shared" si="62"/>
        <v>7.9473228761539616E-4</v>
      </c>
    </row>
    <row r="679" spans="1:12">
      <c r="A679" s="480" t="s">
        <v>108</v>
      </c>
      <c r="B679" s="480">
        <f t="shared" si="63"/>
        <v>9</v>
      </c>
      <c r="C679" s="480">
        <f t="shared" si="64"/>
        <v>3</v>
      </c>
      <c r="D679" s="480">
        <f t="shared" si="65"/>
        <v>111</v>
      </c>
      <c r="E679" s="480">
        <v>0</v>
      </c>
      <c r="F679" s="481">
        <v>2.9359999999999999</v>
      </c>
      <c r="G679" s="480">
        <v>12</v>
      </c>
      <c r="H679" s="482">
        <v>0.399005</v>
      </c>
      <c r="I679" s="483">
        <v>7.4</v>
      </c>
      <c r="J679" s="484">
        <v>0</v>
      </c>
      <c r="K679" s="469">
        <f t="shared" si="61"/>
        <v>7.3583037806543778</v>
      </c>
      <c r="L679" s="469">
        <f t="shared" si="62"/>
        <v>-4.1696219345622509E-2</v>
      </c>
    </row>
    <row r="680" spans="1:12">
      <c r="A680" s="480" t="s">
        <v>108</v>
      </c>
      <c r="B680" s="480">
        <f t="shared" si="63"/>
        <v>9</v>
      </c>
      <c r="C680" s="480">
        <f t="shared" si="64"/>
        <v>4</v>
      </c>
      <c r="D680" s="480">
        <f t="shared" si="65"/>
        <v>112</v>
      </c>
      <c r="E680" s="480">
        <v>0</v>
      </c>
      <c r="F680" s="481">
        <v>2.9359999999999999</v>
      </c>
      <c r="G680" s="480">
        <v>12</v>
      </c>
      <c r="H680" s="482">
        <v>0.39590900000000001</v>
      </c>
      <c r="I680" s="483">
        <v>7.4</v>
      </c>
      <c r="J680" s="484">
        <v>0</v>
      </c>
      <c r="K680" s="469">
        <f t="shared" si="61"/>
        <v>7.4158455604697036</v>
      </c>
      <c r="L680" s="469">
        <f t="shared" si="62"/>
        <v>1.5845560469703202E-2</v>
      </c>
    </row>
    <row r="681" spans="1:12">
      <c r="A681" s="480" t="s">
        <v>108</v>
      </c>
      <c r="B681" s="480">
        <f t="shared" si="63"/>
        <v>9</v>
      </c>
      <c r="C681" s="480">
        <f t="shared" si="64"/>
        <v>5</v>
      </c>
      <c r="D681" s="480">
        <f t="shared" si="65"/>
        <v>113</v>
      </c>
      <c r="E681" s="480">
        <v>0</v>
      </c>
      <c r="F681" s="481">
        <v>2.9359999999999999</v>
      </c>
      <c r="G681" s="480">
        <v>12</v>
      </c>
      <c r="H681" s="482">
        <v>0.39285999999999999</v>
      </c>
      <c r="I681" s="483">
        <v>7.5</v>
      </c>
      <c r="J681" s="484">
        <v>0</v>
      </c>
      <c r="K681" s="469">
        <f t="shared" si="61"/>
        <v>7.4734001934531387</v>
      </c>
      <c r="L681" s="469">
        <f t="shared" si="62"/>
        <v>-2.6599806546861338E-2</v>
      </c>
    </row>
    <row r="682" spans="1:12">
      <c r="A682" s="480" t="s">
        <v>108</v>
      </c>
      <c r="B682" s="480">
        <f t="shared" si="63"/>
        <v>9</v>
      </c>
      <c r="C682" s="480">
        <f t="shared" si="64"/>
        <v>6</v>
      </c>
      <c r="D682" s="480">
        <f t="shared" si="65"/>
        <v>114</v>
      </c>
      <c r="E682" s="480">
        <v>0</v>
      </c>
      <c r="F682" s="481">
        <v>2.9359999999999999</v>
      </c>
      <c r="G682" s="480">
        <v>12</v>
      </c>
      <c r="H682" s="482">
        <v>0.38985700000000001</v>
      </c>
      <c r="I682" s="483">
        <v>7.5</v>
      </c>
      <c r="J682" s="484">
        <v>0</v>
      </c>
      <c r="K682" s="469">
        <f t="shared" si="61"/>
        <v>7.530966482582075</v>
      </c>
      <c r="L682" s="469">
        <f t="shared" si="62"/>
        <v>3.0966482582075017E-2</v>
      </c>
    </row>
    <row r="683" spans="1:12">
      <c r="A683" s="480" t="s">
        <v>108</v>
      </c>
      <c r="B683" s="480">
        <f t="shared" si="63"/>
        <v>9</v>
      </c>
      <c r="C683" s="480">
        <f t="shared" si="64"/>
        <v>7</v>
      </c>
      <c r="D683" s="480">
        <f t="shared" si="65"/>
        <v>115</v>
      </c>
      <c r="E683" s="480">
        <v>0</v>
      </c>
      <c r="F683" s="481">
        <v>2.9359999999999999</v>
      </c>
      <c r="G683" s="480">
        <v>12</v>
      </c>
      <c r="H683" s="482">
        <v>0.38689800000000002</v>
      </c>
      <c r="I683" s="483">
        <v>7.6</v>
      </c>
      <c r="J683" s="484">
        <v>0</v>
      </c>
      <c r="K683" s="469">
        <f t="shared" si="61"/>
        <v>7.5885633939694692</v>
      </c>
      <c r="L683" s="469">
        <f t="shared" si="62"/>
        <v>-1.1436606030530427E-2</v>
      </c>
    </row>
    <row r="684" spans="1:12">
      <c r="A684" s="480" t="s">
        <v>108</v>
      </c>
      <c r="B684" s="480">
        <f t="shared" si="63"/>
        <v>9</v>
      </c>
      <c r="C684" s="480">
        <f t="shared" si="64"/>
        <v>8</v>
      </c>
      <c r="D684" s="480">
        <f t="shared" si="65"/>
        <v>116</v>
      </c>
      <c r="E684" s="480">
        <v>0</v>
      </c>
      <c r="F684" s="481">
        <v>2.9359999999999999</v>
      </c>
      <c r="G684" s="480">
        <v>12</v>
      </c>
      <c r="H684" s="482">
        <v>0.38398300000000002</v>
      </c>
      <c r="I684" s="483">
        <v>7.6</v>
      </c>
      <c r="J684" s="484">
        <v>0</v>
      </c>
      <c r="K684" s="469">
        <f t="shared" si="61"/>
        <v>7.6461718357323107</v>
      </c>
      <c r="L684" s="469">
        <f t="shared" si="62"/>
        <v>4.6171835732311095E-2</v>
      </c>
    </row>
    <row r="685" spans="1:12">
      <c r="A685" s="480" t="s">
        <v>108</v>
      </c>
      <c r="B685" s="480">
        <f t="shared" si="63"/>
        <v>9</v>
      </c>
      <c r="C685" s="480">
        <f t="shared" si="64"/>
        <v>9</v>
      </c>
      <c r="D685" s="480">
        <f t="shared" si="65"/>
        <v>117</v>
      </c>
      <c r="E685" s="480">
        <v>0</v>
      </c>
      <c r="F685" s="481">
        <v>2.9359999999999999</v>
      </c>
      <c r="G685" s="480">
        <v>12</v>
      </c>
      <c r="H685" s="482">
        <v>0.38111</v>
      </c>
      <c r="I685" s="483">
        <v>7.7</v>
      </c>
      <c r="J685" s="484">
        <v>0</v>
      </c>
      <c r="K685" s="469">
        <f t="shared" si="61"/>
        <v>7.7038125475584476</v>
      </c>
      <c r="L685" s="469">
        <f t="shared" si="62"/>
        <v>3.8125475584473989E-3</v>
      </c>
    </row>
    <row r="686" spans="1:12">
      <c r="A686" s="480" t="s">
        <v>108</v>
      </c>
      <c r="B686" s="480">
        <f t="shared" si="63"/>
        <v>9</v>
      </c>
      <c r="C686" s="480">
        <f t="shared" si="64"/>
        <v>10</v>
      </c>
      <c r="D686" s="480">
        <f t="shared" si="65"/>
        <v>118</v>
      </c>
      <c r="E686" s="480">
        <v>0</v>
      </c>
      <c r="F686" s="481">
        <v>2.9359999999999999</v>
      </c>
      <c r="G686" s="480">
        <v>12</v>
      </c>
      <c r="H686" s="482">
        <v>0.37828000000000001</v>
      </c>
      <c r="I686" s="483">
        <v>7.8</v>
      </c>
      <c r="J686" s="484">
        <v>0</v>
      </c>
      <c r="K686" s="469">
        <f t="shared" si="61"/>
        <v>7.7614465475309293</v>
      </c>
      <c r="L686" s="469">
        <f t="shared" si="62"/>
        <v>-3.8553452469070493E-2</v>
      </c>
    </row>
    <row r="687" spans="1:12">
      <c r="A687" s="480" t="s">
        <v>108</v>
      </c>
      <c r="B687" s="480">
        <f t="shared" si="63"/>
        <v>9</v>
      </c>
      <c r="C687" s="480">
        <f t="shared" si="64"/>
        <v>11</v>
      </c>
      <c r="D687" s="480">
        <f t="shared" si="65"/>
        <v>119</v>
      </c>
      <c r="E687" s="480">
        <v>0</v>
      </c>
      <c r="F687" s="481">
        <v>2.9359999999999999</v>
      </c>
      <c r="G687" s="480">
        <v>12</v>
      </c>
      <c r="H687" s="482">
        <v>0.37848999999999999</v>
      </c>
      <c r="I687" s="483">
        <v>7.8</v>
      </c>
      <c r="J687" s="484">
        <v>0</v>
      </c>
      <c r="K687" s="469">
        <f t="shared" si="61"/>
        <v>7.7571402150651272</v>
      </c>
      <c r="L687" s="469">
        <f t="shared" si="62"/>
        <v>-4.2859784934872636E-2</v>
      </c>
    </row>
    <row r="688" spans="1:12">
      <c r="A688" s="480" t="s">
        <v>108</v>
      </c>
      <c r="B688" s="480">
        <f t="shared" si="63"/>
        <v>10</v>
      </c>
      <c r="C688" s="480">
        <f t="shared" si="64"/>
        <v>0</v>
      </c>
      <c r="D688" s="480">
        <f t="shared" si="65"/>
        <v>120</v>
      </c>
      <c r="E688" s="480">
        <v>0</v>
      </c>
      <c r="F688" s="481">
        <v>2.9359999999999999</v>
      </c>
      <c r="G688" s="480">
        <v>12</v>
      </c>
      <c r="H688" s="482">
        <v>0.37274000000000002</v>
      </c>
      <c r="I688" s="483">
        <v>7.9</v>
      </c>
      <c r="J688" s="484">
        <v>0</v>
      </c>
      <c r="K688" s="469">
        <f t="shared" si="61"/>
        <v>7.876804206685625</v>
      </c>
      <c r="L688" s="469">
        <f t="shared" si="62"/>
        <v>-2.3195793314375379E-2</v>
      </c>
    </row>
    <row r="689" spans="1:12">
      <c r="A689" s="480" t="s">
        <v>108</v>
      </c>
      <c r="B689" s="480">
        <f t="shared" si="63"/>
        <v>10</v>
      </c>
      <c r="C689" s="480">
        <f t="shared" si="64"/>
        <v>1</v>
      </c>
      <c r="D689" s="480">
        <f t="shared" si="65"/>
        <v>121</v>
      </c>
      <c r="E689" s="480">
        <v>0</v>
      </c>
      <c r="F689" s="481">
        <v>2.9359999999999999</v>
      </c>
      <c r="G689" s="480">
        <v>12</v>
      </c>
      <c r="H689" s="482">
        <v>0.37003000000000003</v>
      </c>
      <c r="I689" s="483">
        <v>7.9</v>
      </c>
      <c r="J689" s="484">
        <v>0</v>
      </c>
      <c r="K689" s="469">
        <f t="shared" si="61"/>
        <v>7.9344917979623268</v>
      </c>
      <c r="L689" s="469">
        <f t="shared" si="62"/>
        <v>3.4491797962326487E-2</v>
      </c>
    </row>
    <row r="690" spans="1:12">
      <c r="A690" s="480" t="s">
        <v>108</v>
      </c>
      <c r="B690" s="480">
        <f t="shared" si="63"/>
        <v>10</v>
      </c>
      <c r="C690" s="480">
        <f t="shared" si="64"/>
        <v>2</v>
      </c>
      <c r="D690" s="480">
        <f t="shared" si="65"/>
        <v>122</v>
      </c>
      <c r="E690" s="480">
        <v>0</v>
      </c>
      <c r="F690" s="481">
        <v>2.9359999999999999</v>
      </c>
      <c r="G690" s="480">
        <v>12</v>
      </c>
      <c r="H690" s="482">
        <v>0.36735800000000002</v>
      </c>
      <c r="I690" s="483">
        <v>8</v>
      </c>
      <c r="J690" s="484">
        <v>0</v>
      </c>
      <c r="K690" s="469">
        <f t="shared" si="61"/>
        <v>7.9922037903080909</v>
      </c>
      <c r="L690" s="469">
        <f t="shared" si="62"/>
        <v>-7.796209691909084E-3</v>
      </c>
    </row>
    <row r="691" spans="1:12">
      <c r="A691" s="480" t="s">
        <v>108</v>
      </c>
      <c r="B691" s="480">
        <f t="shared" si="63"/>
        <v>10</v>
      </c>
      <c r="C691" s="480">
        <f t="shared" si="64"/>
        <v>3</v>
      </c>
      <c r="D691" s="480">
        <f t="shared" si="65"/>
        <v>123</v>
      </c>
      <c r="E691" s="480">
        <v>0</v>
      </c>
      <c r="F691" s="481">
        <v>2.9359999999999999</v>
      </c>
      <c r="G691" s="480">
        <v>12</v>
      </c>
      <c r="H691" s="482">
        <v>0.36472300000000002</v>
      </c>
      <c r="I691" s="483">
        <v>8</v>
      </c>
      <c r="J691" s="484">
        <v>0</v>
      </c>
      <c r="K691" s="469">
        <f t="shared" si="61"/>
        <v>8.0499447525930634</v>
      </c>
      <c r="L691" s="469">
        <f t="shared" si="62"/>
        <v>4.9944752593063413E-2</v>
      </c>
    </row>
    <row r="692" spans="1:12">
      <c r="A692" s="480" t="s">
        <v>108</v>
      </c>
      <c r="B692" s="480">
        <f t="shared" si="63"/>
        <v>10</v>
      </c>
      <c r="C692" s="480">
        <f t="shared" si="64"/>
        <v>4</v>
      </c>
      <c r="D692" s="480">
        <f t="shared" si="65"/>
        <v>124</v>
      </c>
      <c r="E692" s="480">
        <v>0</v>
      </c>
      <c r="F692" s="481">
        <v>2.9359999999999999</v>
      </c>
      <c r="G692" s="480">
        <v>12</v>
      </c>
      <c r="H692" s="482">
        <v>0.362126</v>
      </c>
      <c r="I692" s="483">
        <v>8.1</v>
      </c>
      <c r="J692" s="484">
        <v>0</v>
      </c>
      <c r="K692" s="469">
        <f t="shared" si="61"/>
        <v>8.1076752290639167</v>
      </c>
      <c r="L692" s="469">
        <f t="shared" si="62"/>
        <v>7.675229063917044E-3</v>
      </c>
    </row>
    <row r="693" spans="1:12">
      <c r="A693" s="480" t="s">
        <v>108</v>
      </c>
      <c r="B693" s="480">
        <f t="shared" si="63"/>
        <v>10</v>
      </c>
      <c r="C693" s="480">
        <f t="shared" si="64"/>
        <v>5</v>
      </c>
      <c r="D693" s="480">
        <f t="shared" si="65"/>
        <v>125</v>
      </c>
      <c r="E693" s="480">
        <v>0</v>
      </c>
      <c r="F693" s="481">
        <v>2.9359999999999999</v>
      </c>
      <c r="G693" s="480">
        <v>12</v>
      </c>
      <c r="H693" s="482">
        <v>0.35956399999999999</v>
      </c>
      <c r="I693" s="483">
        <v>8.1999999999999993</v>
      </c>
      <c r="J693" s="484">
        <v>0</v>
      </c>
      <c r="K693" s="469">
        <f t="shared" si="61"/>
        <v>8.1654448164999831</v>
      </c>
      <c r="L693" s="469">
        <f t="shared" si="62"/>
        <v>-3.4555183500016184E-2</v>
      </c>
    </row>
    <row r="694" spans="1:12">
      <c r="A694" s="480" t="s">
        <v>108</v>
      </c>
      <c r="B694" s="480">
        <f t="shared" si="63"/>
        <v>10</v>
      </c>
      <c r="C694" s="480">
        <f t="shared" si="64"/>
        <v>6</v>
      </c>
      <c r="D694" s="480">
        <f t="shared" si="65"/>
        <v>126</v>
      </c>
      <c r="E694" s="480">
        <v>0</v>
      </c>
      <c r="F694" s="481">
        <v>2.9359999999999999</v>
      </c>
      <c r="G694" s="480">
        <v>12</v>
      </c>
      <c r="H694" s="482">
        <v>0.35703800000000002</v>
      </c>
      <c r="I694" s="483">
        <v>8.1999999999999993</v>
      </c>
      <c r="J694" s="484">
        <v>0</v>
      </c>
      <c r="K694" s="469">
        <f t="shared" si="61"/>
        <v>8.2232143357289686</v>
      </c>
      <c r="L694" s="469">
        <f t="shared" si="62"/>
        <v>2.321433572896936E-2</v>
      </c>
    </row>
    <row r="695" spans="1:12">
      <c r="A695" s="480" t="s">
        <v>108</v>
      </c>
      <c r="B695" s="480">
        <f t="shared" si="63"/>
        <v>10</v>
      </c>
      <c r="C695" s="480">
        <f t="shared" si="64"/>
        <v>7</v>
      </c>
      <c r="D695" s="480">
        <f t="shared" si="65"/>
        <v>127</v>
      </c>
      <c r="E695" s="480">
        <v>0</v>
      </c>
      <c r="F695" s="481">
        <v>2.9359999999999999</v>
      </c>
      <c r="G695" s="480">
        <v>12</v>
      </c>
      <c r="H695" s="482">
        <v>0.354547</v>
      </c>
      <c r="I695" s="483">
        <v>8.3000000000000007</v>
      </c>
      <c r="J695" s="484">
        <v>0</v>
      </c>
      <c r="K695" s="469">
        <f t="shared" si="61"/>
        <v>8.2809895444045498</v>
      </c>
      <c r="L695" s="469">
        <f t="shared" si="62"/>
        <v>-1.9010455595450892E-2</v>
      </c>
    </row>
    <row r="696" spans="1:12">
      <c r="A696" s="480" t="s">
        <v>108</v>
      </c>
      <c r="B696" s="480">
        <f t="shared" si="63"/>
        <v>10</v>
      </c>
      <c r="C696" s="480">
        <f t="shared" si="64"/>
        <v>8</v>
      </c>
      <c r="D696" s="480">
        <f t="shared" si="65"/>
        <v>128</v>
      </c>
      <c r="E696" s="480">
        <v>0</v>
      </c>
      <c r="F696" s="481">
        <v>2.9359999999999999</v>
      </c>
      <c r="G696" s="480">
        <v>12</v>
      </c>
      <c r="H696" s="482">
        <v>0.35208899999999999</v>
      </c>
      <c r="I696" s="483">
        <v>8.3000000000000007</v>
      </c>
      <c r="J696" s="484">
        <v>0</v>
      </c>
      <c r="K696" s="469">
        <f t="shared" si="61"/>
        <v>8.3388007009591334</v>
      </c>
      <c r="L696" s="469">
        <f t="shared" si="62"/>
        <v>3.8800700959132683E-2</v>
      </c>
    </row>
    <row r="697" spans="1:12">
      <c r="A697" s="480" t="s">
        <v>108</v>
      </c>
      <c r="B697" s="480">
        <f t="shared" si="63"/>
        <v>10</v>
      </c>
      <c r="C697" s="480">
        <f t="shared" si="64"/>
        <v>9</v>
      </c>
      <c r="D697" s="480">
        <f t="shared" si="65"/>
        <v>129</v>
      </c>
      <c r="E697" s="480">
        <v>0</v>
      </c>
      <c r="F697" s="481">
        <v>2.9359999999999999</v>
      </c>
      <c r="G697" s="480">
        <v>12</v>
      </c>
      <c r="H697" s="482">
        <v>0.349665</v>
      </c>
      <c r="I697" s="483">
        <v>8.4</v>
      </c>
      <c r="J697" s="484">
        <v>0</v>
      </c>
      <c r="K697" s="469">
        <f t="shared" si="61"/>
        <v>8.3966081821171699</v>
      </c>
      <c r="L697" s="469">
        <f t="shared" si="62"/>
        <v>-3.3918178828304946E-3</v>
      </c>
    </row>
    <row r="698" spans="1:12">
      <c r="A698" s="480" t="s">
        <v>108</v>
      </c>
      <c r="B698" s="480">
        <f t="shared" si="63"/>
        <v>10</v>
      </c>
      <c r="C698" s="480">
        <f t="shared" si="64"/>
        <v>10</v>
      </c>
      <c r="D698" s="480">
        <f t="shared" si="65"/>
        <v>130</v>
      </c>
      <c r="E698" s="480">
        <v>0</v>
      </c>
      <c r="F698" s="481">
        <v>2.9359999999999999</v>
      </c>
      <c r="G698" s="480">
        <v>12</v>
      </c>
      <c r="H698" s="482">
        <v>0.34727400000000003</v>
      </c>
      <c r="I698" s="483">
        <v>8.5</v>
      </c>
      <c r="J698" s="484">
        <v>0</v>
      </c>
      <c r="K698" s="469">
        <f t="shared" si="61"/>
        <v>8.4544192769974131</v>
      </c>
      <c r="L698" s="469">
        <f t="shared" si="62"/>
        <v>-4.5580723002586865E-2</v>
      </c>
    </row>
    <row r="699" spans="1:12">
      <c r="A699" s="480" t="s">
        <v>108</v>
      </c>
      <c r="B699" s="480">
        <f t="shared" si="63"/>
        <v>10</v>
      </c>
      <c r="C699" s="480">
        <f t="shared" si="64"/>
        <v>11</v>
      </c>
      <c r="D699" s="480">
        <f t="shared" si="65"/>
        <v>131</v>
      </c>
      <c r="E699" s="480">
        <v>0</v>
      </c>
      <c r="F699" s="481">
        <v>2.9359999999999999</v>
      </c>
      <c r="G699" s="480">
        <v>12</v>
      </c>
      <c r="H699" s="482">
        <v>0.344914</v>
      </c>
      <c r="I699" s="483">
        <v>8.5</v>
      </c>
      <c r="J699" s="484">
        <v>0</v>
      </c>
      <c r="K699" s="469">
        <f t="shared" si="61"/>
        <v>8.5122668259334215</v>
      </c>
      <c r="L699" s="469">
        <f t="shared" si="62"/>
        <v>1.2266825933421543E-2</v>
      </c>
    </row>
    <row r="700" spans="1:12">
      <c r="A700" s="480" t="s">
        <v>108</v>
      </c>
      <c r="B700" s="480">
        <f t="shared" si="63"/>
        <v>11</v>
      </c>
      <c r="C700" s="480">
        <f t="shared" si="64"/>
        <v>0</v>
      </c>
      <c r="D700" s="480">
        <f t="shared" si="65"/>
        <v>132</v>
      </c>
      <c r="E700" s="480">
        <v>0</v>
      </c>
      <c r="F700" s="481">
        <v>2.9359999999999999</v>
      </c>
      <c r="G700" s="480">
        <v>12</v>
      </c>
      <c r="H700" s="482">
        <v>0.342586</v>
      </c>
      <c r="I700" s="483">
        <v>8.6</v>
      </c>
      <c r="J700" s="484">
        <v>0</v>
      </c>
      <c r="K700" s="469">
        <f t="shared" si="61"/>
        <v>8.5701108626738982</v>
      </c>
      <c r="L700" s="469">
        <f t="shared" si="62"/>
        <v>-2.9889137326101434E-2</v>
      </c>
    </row>
    <row r="701" spans="1:12">
      <c r="A701" s="480" t="s">
        <v>108</v>
      </c>
      <c r="B701" s="480">
        <f t="shared" si="63"/>
        <v>11</v>
      </c>
      <c r="C701" s="480">
        <f t="shared" si="64"/>
        <v>1</v>
      </c>
      <c r="D701" s="480">
        <f t="shared" si="65"/>
        <v>133</v>
      </c>
      <c r="E701" s="480">
        <v>0</v>
      </c>
      <c r="F701" s="481">
        <v>2.9359999999999999</v>
      </c>
      <c r="G701" s="480">
        <v>12</v>
      </c>
      <c r="H701" s="482">
        <v>0.34028900000000001</v>
      </c>
      <c r="I701" s="483">
        <v>8.6</v>
      </c>
      <c r="J701" s="484">
        <v>0</v>
      </c>
      <c r="K701" s="469">
        <f t="shared" si="61"/>
        <v>8.6279603513484115</v>
      </c>
      <c r="L701" s="469">
        <f t="shared" si="62"/>
        <v>2.7960351348411905E-2</v>
      </c>
    </row>
    <row r="702" spans="1:12">
      <c r="A702" s="480" t="s">
        <v>108</v>
      </c>
      <c r="B702" s="480">
        <f t="shared" si="63"/>
        <v>11</v>
      </c>
      <c r="C702" s="480">
        <f t="shared" si="64"/>
        <v>2</v>
      </c>
      <c r="D702" s="480">
        <f t="shared" si="65"/>
        <v>134</v>
      </c>
      <c r="E702" s="480">
        <v>0</v>
      </c>
      <c r="F702" s="481">
        <v>2.9359999999999999</v>
      </c>
      <c r="G702" s="480">
        <v>12</v>
      </c>
      <c r="H702" s="482">
        <v>0.33802199999999999</v>
      </c>
      <c r="I702" s="483">
        <v>8.6999999999999993</v>
      </c>
      <c r="J702" s="484">
        <v>0</v>
      </c>
      <c r="K702" s="469">
        <f t="shared" si="61"/>
        <v>8.6858251829762558</v>
      </c>
      <c r="L702" s="469">
        <f t="shared" si="62"/>
        <v>-1.4174817023743458E-2</v>
      </c>
    </row>
    <row r="703" spans="1:12">
      <c r="A703" s="480" t="s">
        <v>108</v>
      </c>
      <c r="B703" s="480">
        <f t="shared" si="63"/>
        <v>11</v>
      </c>
      <c r="C703" s="480">
        <f t="shared" si="64"/>
        <v>3</v>
      </c>
      <c r="D703" s="480">
        <f t="shared" si="65"/>
        <v>135</v>
      </c>
      <c r="E703" s="480">
        <v>0</v>
      </c>
      <c r="F703" s="481">
        <v>2.9359999999999999</v>
      </c>
      <c r="G703" s="480">
        <v>12</v>
      </c>
      <c r="H703" s="482">
        <v>0.33578400000000003</v>
      </c>
      <c r="I703" s="483">
        <v>8.6999999999999993</v>
      </c>
      <c r="J703" s="484">
        <v>0</v>
      </c>
      <c r="K703" s="469">
        <f t="shared" si="61"/>
        <v>8.7437161985085634</v>
      </c>
      <c r="L703" s="469">
        <f t="shared" si="62"/>
        <v>4.3716198508564119E-2</v>
      </c>
    </row>
    <row r="704" spans="1:12">
      <c r="A704" s="480" t="s">
        <v>108</v>
      </c>
      <c r="B704" s="480">
        <f t="shared" si="63"/>
        <v>11</v>
      </c>
      <c r="C704" s="480">
        <f t="shared" si="64"/>
        <v>4</v>
      </c>
      <c r="D704" s="480">
        <f t="shared" si="65"/>
        <v>136</v>
      </c>
      <c r="E704" s="480">
        <v>0</v>
      </c>
      <c r="F704" s="481">
        <v>2.9359999999999999</v>
      </c>
      <c r="G704" s="480">
        <v>12</v>
      </c>
      <c r="H704" s="482">
        <v>0.33357500000000001</v>
      </c>
      <c r="I704" s="483">
        <v>8.8000000000000007</v>
      </c>
      <c r="J704" s="484">
        <v>0</v>
      </c>
      <c r="K704" s="469">
        <f t="shared" si="61"/>
        <v>8.8016188263508948</v>
      </c>
      <c r="L704" s="469">
        <f t="shared" si="62"/>
        <v>1.6188263508940537E-3</v>
      </c>
    </row>
    <row r="705" spans="1:12">
      <c r="A705" s="480" t="s">
        <v>108</v>
      </c>
      <c r="B705" s="480">
        <f t="shared" si="63"/>
        <v>11</v>
      </c>
      <c r="C705" s="480">
        <f t="shared" si="64"/>
        <v>5</v>
      </c>
      <c r="D705" s="480">
        <f t="shared" si="65"/>
        <v>137</v>
      </c>
      <c r="E705" s="480">
        <v>0</v>
      </c>
      <c r="F705" s="481">
        <v>2.9359999999999999</v>
      </c>
      <c r="G705" s="480">
        <v>12</v>
      </c>
      <c r="H705" s="482">
        <v>0.331395</v>
      </c>
      <c r="I705" s="483">
        <v>8.9</v>
      </c>
      <c r="J705" s="484">
        <v>0</v>
      </c>
      <c r="K705" s="469">
        <f t="shared" si="61"/>
        <v>8.8595180977383485</v>
      </c>
      <c r="L705" s="469">
        <f t="shared" si="62"/>
        <v>-4.0481902261651825E-2</v>
      </c>
    </row>
    <row r="706" spans="1:12">
      <c r="A706" s="480" t="s">
        <v>108</v>
      </c>
      <c r="B706" s="480">
        <f t="shared" si="63"/>
        <v>11</v>
      </c>
      <c r="C706" s="480">
        <f t="shared" si="64"/>
        <v>6</v>
      </c>
      <c r="D706" s="480">
        <f t="shared" si="65"/>
        <v>138</v>
      </c>
      <c r="E706" s="480">
        <v>0</v>
      </c>
      <c r="F706" s="481">
        <v>2.9359999999999999</v>
      </c>
      <c r="G706" s="480">
        <v>12</v>
      </c>
      <c r="H706" s="482">
        <v>0.32924300000000001</v>
      </c>
      <c r="I706" s="483">
        <v>8.9</v>
      </c>
      <c r="J706" s="484">
        <v>0</v>
      </c>
      <c r="K706" s="469">
        <f t="shared" si="61"/>
        <v>8.9174257311469027</v>
      </c>
      <c r="L706" s="469">
        <f t="shared" si="62"/>
        <v>1.7425731146902379E-2</v>
      </c>
    </row>
    <row r="707" spans="1:12">
      <c r="A707" s="480" t="s">
        <v>108</v>
      </c>
      <c r="B707" s="480">
        <f t="shared" si="63"/>
        <v>11</v>
      </c>
      <c r="C707" s="480">
        <f t="shared" si="64"/>
        <v>7</v>
      </c>
      <c r="D707" s="480">
        <f t="shared" si="65"/>
        <v>139</v>
      </c>
      <c r="E707" s="480">
        <v>0</v>
      </c>
      <c r="F707" s="481">
        <v>2.9359999999999999</v>
      </c>
      <c r="G707" s="480">
        <v>12</v>
      </c>
      <c r="H707" s="482">
        <v>0.32711800000000002</v>
      </c>
      <c r="I707" s="483">
        <v>9</v>
      </c>
      <c r="J707" s="484">
        <v>0</v>
      </c>
      <c r="K707" s="469">
        <f t="shared" si="61"/>
        <v>8.9753544592471215</v>
      </c>
      <c r="L707" s="469">
        <f t="shared" si="62"/>
        <v>-2.4645540752878503E-2</v>
      </c>
    </row>
    <row r="708" spans="1:12">
      <c r="A708" s="480" t="s">
        <v>108</v>
      </c>
      <c r="B708" s="480">
        <f t="shared" si="63"/>
        <v>11</v>
      </c>
      <c r="C708" s="480">
        <f t="shared" si="64"/>
        <v>8</v>
      </c>
      <c r="D708" s="480">
        <f t="shared" si="65"/>
        <v>140</v>
      </c>
      <c r="E708" s="480">
        <v>0</v>
      </c>
      <c r="F708" s="481">
        <v>2.9359999999999999</v>
      </c>
      <c r="G708" s="480">
        <v>12</v>
      </c>
      <c r="H708" s="482">
        <v>0.32501999999999998</v>
      </c>
      <c r="I708" s="483">
        <v>9</v>
      </c>
      <c r="J708" s="484">
        <v>0</v>
      </c>
      <c r="K708" s="469">
        <f t="shared" si="61"/>
        <v>9.0332902590609816</v>
      </c>
      <c r="L708" s="469">
        <f t="shared" si="62"/>
        <v>3.3290259060981597E-2</v>
      </c>
    </row>
    <row r="709" spans="1:12">
      <c r="A709" s="480" t="s">
        <v>108</v>
      </c>
      <c r="B709" s="480">
        <f t="shared" si="63"/>
        <v>11</v>
      </c>
      <c r="C709" s="480">
        <f t="shared" si="64"/>
        <v>9</v>
      </c>
      <c r="D709" s="480">
        <f t="shared" si="65"/>
        <v>141</v>
      </c>
      <c r="E709" s="480">
        <v>0</v>
      </c>
      <c r="F709" s="481">
        <v>2.9359999999999999</v>
      </c>
      <c r="G709" s="480">
        <v>12</v>
      </c>
      <c r="H709" s="482">
        <v>0.32294899999999999</v>
      </c>
      <c r="I709" s="483">
        <v>9.1</v>
      </c>
      <c r="J709" s="484">
        <v>0</v>
      </c>
      <c r="K709" s="469">
        <f t="shared" si="61"/>
        <v>9.0912187373238496</v>
      </c>
      <c r="L709" s="469">
        <f t="shared" si="62"/>
        <v>-8.7812626761500923E-3</v>
      </c>
    </row>
    <row r="710" spans="1:12">
      <c r="A710" s="480" t="s">
        <v>108</v>
      </c>
      <c r="B710" s="480">
        <f t="shared" si="63"/>
        <v>11</v>
      </c>
      <c r="C710" s="480">
        <f t="shared" si="64"/>
        <v>10</v>
      </c>
      <c r="D710" s="480">
        <f t="shared" si="65"/>
        <v>142</v>
      </c>
      <c r="E710" s="480">
        <v>0</v>
      </c>
      <c r="F710" s="481">
        <v>2.9359999999999999</v>
      </c>
      <c r="G710" s="480">
        <v>12</v>
      </c>
      <c r="H710" s="482">
        <v>0.32090299999999999</v>
      </c>
      <c r="I710" s="483">
        <v>9.1</v>
      </c>
      <c r="J710" s="484">
        <v>0</v>
      </c>
      <c r="K710" s="469">
        <f t="shared" si="61"/>
        <v>9.1491821516159089</v>
      </c>
      <c r="L710" s="469">
        <f t="shared" si="62"/>
        <v>4.918215161590922E-2</v>
      </c>
    </row>
    <row r="711" spans="1:12">
      <c r="A711" s="480" t="s">
        <v>108</v>
      </c>
      <c r="B711" s="480">
        <f t="shared" si="63"/>
        <v>11</v>
      </c>
      <c r="C711" s="480">
        <f t="shared" si="64"/>
        <v>11</v>
      </c>
      <c r="D711" s="480">
        <f t="shared" si="65"/>
        <v>143</v>
      </c>
      <c r="E711" s="480">
        <v>0</v>
      </c>
      <c r="F711" s="481">
        <v>2.9359999999999999</v>
      </c>
      <c r="G711" s="480">
        <v>12</v>
      </c>
      <c r="H711" s="482">
        <v>0.31888300000000003</v>
      </c>
      <c r="I711" s="483">
        <v>9.1999999999999993</v>
      </c>
      <c r="J711" s="484">
        <v>0</v>
      </c>
      <c r="K711" s="469">
        <f t="shared" si="61"/>
        <v>9.2071386684144336</v>
      </c>
      <c r="L711" s="469">
        <f t="shared" si="62"/>
        <v>7.1386684144343349E-3</v>
      </c>
    </row>
    <row r="712" spans="1:12">
      <c r="A712" s="480" t="s">
        <v>108</v>
      </c>
      <c r="B712" s="480">
        <f t="shared" si="63"/>
        <v>12</v>
      </c>
      <c r="C712" s="480">
        <f t="shared" si="64"/>
        <v>0</v>
      </c>
      <c r="D712" s="480">
        <f t="shared" si="65"/>
        <v>144</v>
      </c>
      <c r="E712" s="480">
        <v>0</v>
      </c>
      <c r="F712" s="481">
        <v>2.9359999999999999</v>
      </c>
      <c r="G712" s="480">
        <v>12</v>
      </c>
      <c r="H712" s="482">
        <v>0.316888</v>
      </c>
      <c r="I712" s="483">
        <v>9.3000000000000007</v>
      </c>
      <c r="J712" s="484">
        <v>0</v>
      </c>
      <c r="K712" s="469">
        <f t="shared" si="61"/>
        <v>9.2651031279190121</v>
      </c>
      <c r="L712" s="469">
        <f t="shared" si="62"/>
        <v>-3.4896872080988572E-2</v>
      </c>
    </row>
    <row r="713" spans="1:12">
      <c r="A713" s="480" t="s">
        <v>108</v>
      </c>
      <c r="B713" s="480">
        <f t="shared" si="63"/>
        <v>12</v>
      </c>
      <c r="C713" s="480">
        <f t="shared" si="64"/>
        <v>1</v>
      </c>
      <c r="D713" s="480">
        <f t="shared" si="65"/>
        <v>145</v>
      </c>
      <c r="E713" s="480">
        <v>0</v>
      </c>
      <c r="F713" s="481">
        <v>2.9359999999999999</v>
      </c>
      <c r="G713" s="480">
        <v>12</v>
      </c>
      <c r="H713" s="482">
        <v>0.314917</v>
      </c>
      <c r="I713" s="483">
        <v>9.3000000000000007</v>
      </c>
      <c r="J713" s="484">
        <v>0</v>
      </c>
      <c r="K713" s="469">
        <f t="shared" si="61"/>
        <v>9.3230914812474399</v>
      </c>
      <c r="L713" s="469">
        <f t="shared" si="62"/>
        <v>2.3091481247439205E-2</v>
      </c>
    </row>
    <row r="714" spans="1:12">
      <c r="A714" s="480" t="s">
        <v>108</v>
      </c>
      <c r="B714" s="480">
        <f t="shared" si="63"/>
        <v>12</v>
      </c>
      <c r="C714" s="480">
        <f t="shared" si="64"/>
        <v>2</v>
      </c>
      <c r="D714" s="480">
        <f t="shared" si="65"/>
        <v>146</v>
      </c>
      <c r="E714" s="480">
        <v>0</v>
      </c>
      <c r="F714" s="481">
        <v>2.9359999999999999</v>
      </c>
      <c r="G714" s="480">
        <v>12</v>
      </c>
      <c r="H714" s="482">
        <v>0.31297000000000003</v>
      </c>
      <c r="I714" s="483">
        <v>9.4</v>
      </c>
      <c r="J714" s="484">
        <v>0</v>
      </c>
      <c r="K714" s="469">
        <f t="shared" si="61"/>
        <v>9.3810908393775758</v>
      </c>
      <c r="L714" s="469">
        <f t="shared" si="62"/>
        <v>-1.8909160622424537E-2</v>
      </c>
    </row>
    <row r="715" spans="1:12">
      <c r="A715" s="480" t="s">
        <v>108</v>
      </c>
      <c r="B715" s="480">
        <f t="shared" si="63"/>
        <v>12</v>
      </c>
      <c r="C715" s="480">
        <f t="shared" si="64"/>
        <v>3</v>
      </c>
      <c r="D715" s="480">
        <f t="shared" si="65"/>
        <v>147</v>
      </c>
      <c r="E715" s="480">
        <v>0</v>
      </c>
      <c r="F715" s="481">
        <v>2.9359999999999999</v>
      </c>
      <c r="G715" s="480">
        <v>12</v>
      </c>
      <c r="H715" s="482">
        <v>0.31104700000000002</v>
      </c>
      <c r="I715" s="483">
        <v>9.4</v>
      </c>
      <c r="J715" s="484">
        <v>0</v>
      </c>
      <c r="K715" s="469">
        <f t="shared" ref="K715:K778" si="66">F715/H715</f>
        <v>9.4390879834880259</v>
      </c>
      <c r="L715" s="469">
        <f t="shared" ref="L715:L778" si="67">K715-I715</f>
        <v>3.9087983488025557E-2</v>
      </c>
    </row>
    <row r="716" spans="1:12">
      <c r="A716" s="480" t="s">
        <v>108</v>
      </c>
      <c r="B716" s="480">
        <f t="shared" si="63"/>
        <v>12</v>
      </c>
      <c r="C716" s="480">
        <f t="shared" si="64"/>
        <v>4</v>
      </c>
      <c r="D716" s="480">
        <f t="shared" si="65"/>
        <v>148</v>
      </c>
      <c r="E716" s="480">
        <v>0</v>
      </c>
      <c r="F716" s="481">
        <v>2.9359999999999999</v>
      </c>
      <c r="G716" s="480">
        <v>12</v>
      </c>
      <c r="H716" s="482">
        <v>0.30914799999999998</v>
      </c>
      <c r="I716" s="483">
        <v>9.5</v>
      </c>
      <c r="J716" s="484">
        <v>0</v>
      </c>
      <c r="K716" s="469">
        <f t="shared" si="66"/>
        <v>9.4970693648349656</v>
      </c>
      <c r="L716" s="469">
        <f t="shared" si="67"/>
        <v>-2.9306351650344453E-3</v>
      </c>
    </row>
    <row r="717" spans="1:12">
      <c r="A717" s="480" t="s">
        <v>108</v>
      </c>
      <c r="B717" s="480">
        <f t="shared" si="63"/>
        <v>12</v>
      </c>
      <c r="C717" s="480">
        <f t="shared" si="64"/>
        <v>5</v>
      </c>
      <c r="D717" s="480">
        <f t="shared" si="65"/>
        <v>149</v>
      </c>
      <c r="E717" s="480">
        <v>0</v>
      </c>
      <c r="F717" s="481">
        <v>2.9359999999999999</v>
      </c>
      <c r="G717" s="480">
        <v>12</v>
      </c>
      <c r="H717" s="482">
        <v>0.30727100000000002</v>
      </c>
      <c r="I717" s="483">
        <v>9.6</v>
      </c>
      <c r="J717" s="484">
        <v>0</v>
      </c>
      <c r="K717" s="469">
        <f t="shared" si="66"/>
        <v>9.5550832978055187</v>
      </c>
      <c r="L717" s="469">
        <f t="shared" si="67"/>
        <v>-4.4916702194480962E-2</v>
      </c>
    </row>
    <row r="718" spans="1:12">
      <c r="A718" s="480" t="s">
        <v>108</v>
      </c>
      <c r="B718" s="480">
        <f t="shared" si="63"/>
        <v>12</v>
      </c>
      <c r="C718" s="480">
        <f t="shared" si="64"/>
        <v>6</v>
      </c>
      <c r="D718" s="480">
        <f t="shared" si="65"/>
        <v>150</v>
      </c>
      <c r="E718" s="480">
        <v>0</v>
      </c>
      <c r="F718" s="481">
        <v>2.9359999999999999</v>
      </c>
      <c r="G718" s="480">
        <v>12</v>
      </c>
      <c r="H718" s="482">
        <v>0.30541600000000002</v>
      </c>
      <c r="I718" s="483">
        <v>9.6</v>
      </c>
      <c r="J718" s="484">
        <v>0</v>
      </c>
      <c r="K718" s="469">
        <f t="shared" si="66"/>
        <v>9.6131178458234015</v>
      </c>
      <c r="L718" s="469">
        <f t="shared" si="67"/>
        <v>1.3117845823401808E-2</v>
      </c>
    </row>
    <row r="719" spans="1:12">
      <c r="A719" s="480" t="s">
        <v>108</v>
      </c>
      <c r="B719" s="480">
        <f t="shared" si="63"/>
        <v>12</v>
      </c>
      <c r="C719" s="480">
        <f t="shared" si="64"/>
        <v>7</v>
      </c>
      <c r="D719" s="480">
        <f t="shared" si="65"/>
        <v>151</v>
      </c>
      <c r="E719" s="480">
        <v>0</v>
      </c>
      <c r="F719" s="481">
        <v>2.9359999999999999</v>
      </c>
      <c r="G719" s="480">
        <v>12</v>
      </c>
      <c r="H719" s="482">
        <v>0.30358400000000002</v>
      </c>
      <c r="I719" s="483">
        <v>9.6999999999999993</v>
      </c>
      <c r="J719" s="484">
        <v>0</v>
      </c>
      <c r="K719" s="469">
        <f t="shared" si="66"/>
        <v>9.67112891324971</v>
      </c>
      <c r="L719" s="469">
        <f t="shared" si="67"/>
        <v>-2.8871086750289265E-2</v>
      </c>
    </row>
    <row r="720" spans="1:12">
      <c r="A720" s="480" t="s">
        <v>108</v>
      </c>
      <c r="B720" s="480">
        <f t="shared" si="63"/>
        <v>12</v>
      </c>
      <c r="C720" s="480">
        <f t="shared" si="64"/>
        <v>8</v>
      </c>
      <c r="D720" s="480">
        <f t="shared" si="65"/>
        <v>152</v>
      </c>
      <c r="E720" s="480">
        <v>0</v>
      </c>
      <c r="F720" s="481">
        <v>2.9359999999999999</v>
      </c>
      <c r="G720" s="480">
        <v>12</v>
      </c>
      <c r="H720" s="482">
        <v>0.30177300000000001</v>
      </c>
      <c r="I720" s="483">
        <v>9.6999999999999993</v>
      </c>
      <c r="J720" s="484">
        <v>0</v>
      </c>
      <c r="K720" s="469">
        <f t="shared" si="66"/>
        <v>9.7291672879946187</v>
      </c>
      <c r="L720" s="469">
        <f t="shared" si="67"/>
        <v>2.9167287994619429E-2</v>
      </c>
    </row>
    <row r="721" spans="1:12">
      <c r="A721" s="480" t="s">
        <v>108</v>
      </c>
      <c r="B721" s="480">
        <f t="shared" ref="B721:B784" si="68">INT(D721/12)</f>
        <v>12</v>
      </c>
      <c r="C721" s="480">
        <f t="shared" ref="C721:C784" si="69">D721-B721*12</f>
        <v>9</v>
      </c>
      <c r="D721" s="480">
        <f t="shared" si="65"/>
        <v>153</v>
      </c>
      <c r="E721" s="480">
        <v>0</v>
      </c>
      <c r="F721" s="481">
        <v>2.9359999999999999</v>
      </c>
      <c r="G721" s="480">
        <v>12</v>
      </c>
      <c r="H721" s="482">
        <v>0.299983</v>
      </c>
      <c r="I721" s="483">
        <v>9.8000000000000007</v>
      </c>
      <c r="J721" s="484">
        <v>0</v>
      </c>
      <c r="K721" s="469">
        <f t="shared" si="66"/>
        <v>9.7872212758722998</v>
      </c>
      <c r="L721" s="469">
        <f t="shared" si="67"/>
        <v>-1.2778724127700869E-2</v>
      </c>
    </row>
    <row r="722" spans="1:12">
      <c r="A722" s="480" t="s">
        <v>108</v>
      </c>
      <c r="B722" s="480">
        <f t="shared" si="68"/>
        <v>12</v>
      </c>
      <c r="C722" s="480">
        <f t="shared" si="69"/>
        <v>10</v>
      </c>
      <c r="D722" s="480">
        <f t="shared" ref="D722:D784" si="70">D721+1</f>
        <v>154</v>
      </c>
      <c r="E722" s="480">
        <v>0</v>
      </c>
      <c r="F722" s="481">
        <v>2.9359999999999999</v>
      </c>
      <c r="G722" s="480">
        <v>12</v>
      </c>
      <c r="H722" s="482">
        <v>0.29821399999999998</v>
      </c>
      <c r="I722" s="483">
        <v>9.8000000000000007</v>
      </c>
      <c r="J722" s="484">
        <v>0</v>
      </c>
      <c r="K722" s="469">
        <f t="shared" si="66"/>
        <v>9.8452788936803781</v>
      </c>
      <c r="L722" s="469">
        <f t="shared" si="67"/>
        <v>4.5278893680377408E-2</v>
      </c>
    </row>
    <row r="723" spans="1:12">
      <c r="A723" s="480" t="s">
        <v>108</v>
      </c>
      <c r="B723" s="480">
        <f t="shared" si="68"/>
        <v>12</v>
      </c>
      <c r="C723" s="480">
        <f t="shared" si="69"/>
        <v>11</v>
      </c>
      <c r="D723" s="480">
        <f t="shared" si="70"/>
        <v>155</v>
      </c>
      <c r="E723" s="480">
        <v>0</v>
      </c>
      <c r="F723" s="481">
        <v>2.9359999999999999</v>
      </c>
      <c r="G723" s="480">
        <v>12</v>
      </c>
      <c r="H723" s="482">
        <v>0.29646600000000001</v>
      </c>
      <c r="I723" s="483">
        <v>9.9</v>
      </c>
      <c r="J723" s="484">
        <v>0</v>
      </c>
      <c r="K723" s="469">
        <f t="shared" si="66"/>
        <v>9.9033278689630517</v>
      </c>
      <c r="L723" s="469">
        <f t="shared" si="67"/>
        <v>3.3278689630513725E-3</v>
      </c>
    </row>
    <row r="724" spans="1:12">
      <c r="A724" s="480" t="s">
        <v>108</v>
      </c>
      <c r="B724" s="480">
        <f t="shared" si="68"/>
        <v>13</v>
      </c>
      <c r="C724" s="480">
        <f t="shared" si="69"/>
        <v>0</v>
      </c>
      <c r="D724" s="480">
        <f t="shared" si="70"/>
        <v>156</v>
      </c>
      <c r="E724" s="480">
        <v>0</v>
      </c>
      <c r="F724" s="481">
        <v>2.9359999999999999</v>
      </c>
      <c r="G724" s="480">
        <v>12</v>
      </c>
      <c r="H724" s="482">
        <v>0.294738</v>
      </c>
      <c r="I724" s="483">
        <v>10</v>
      </c>
      <c r="J724" s="484">
        <v>0</v>
      </c>
      <c r="K724" s="469">
        <f t="shared" si="66"/>
        <v>9.9613894373986387</v>
      </c>
      <c r="L724" s="469">
        <f t="shared" si="67"/>
        <v>-3.8610562601361309E-2</v>
      </c>
    </row>
    <row r="725" spans="1:12">
      <c r="A725" s="480" t="s">
        <v>108</v>
      </c>
      <c r="B725" s="480">
        <f t="shared" si="68"/>
        <v>13</v>
      </c>
      <c r="C725" s="480">
        <f t="shared" si="69"/>
        <v>1</v>
      </c>
      <c r="D725" s="480">
        <f t="shared" si="70"/>
        <v>157</v>
      </c>
      <c r="E725" s="480">
        <v>0</v>
      </c>
      <c r="F725" s="481">
        <v>2.9359999999999999</v>
      </c>
      <c r="G725" s="480">
        <v>12</v>
      </c>
      <c r="H725" s="482">
        <v>0.29303000000000001</v>
      </c>
      <c r="I725" s="483">
        <v>10</v>
      </c>
      <c r="J725" s="484">
        <v>0</v>
      </c>
      <c r="K725" s="469">
        <f t="shared" si="66"/>
        <v>10.019451933249155</v>
      </c>
      <c r="L725" s="469">
        <f t="shared" si="67"/>
        <v>1.9451933249154507E-2</v>
      </c>
    </row>
    <row r="726" spans="1:12">
      <c r="A726" s="480" t="s">
        <v>108</v>
      </c>
      <c r="B726" s="480">
        <f t="shared" si="68"/>
        <v>13</v>
      </c>
      <c r="C726" s="480">
        <f t="shared" si="69"/>
        <v>2</v>
      </c>
      <c r="D726" s="480">
        <f t="shared" si="70"/>
        <v>158</v>
      </c>
      <c r="E726" s="480">
        <v>0</v>
      </c>
      <c r="F726" s="481">
        <v>2.9359999999999999</v>
      </c>
      <c r="G726" s="480">
        <v>12</v>
      </c>
      <c r="H726" s="482">
        <v>0.29134100000000002</v>
      </c>
      <c r="I726" s="483">
        <v>10.1</v>
      </c>
      <c r="J726" s="484">
        <v>0</v>
      </c>
      <c r="K726" s="469">
        <f t="shared" si="66"/>
        <v>10.077538005292766</v>
      </c>
      <c r="L726" s="469">
        <f t="shared" si="67"/>
        <v>-2.2461994707233757E-2</v>
      </c>
    </row>
    <row r="727" spans="1:12">
      <c r="A727" s="480" t="s">
        <v>108</v>
      </c>
      <c r="B727" s="480">
        <f t="shared" si="68"/>
        <v>13</v>
      </c>
      <c r="C727" s="480">
        <f t="shared" si="69"/>
        <v>3</v>
      </c>
      <c r="D727" s="480">
        <f t="shared" si="70"/>
        <v>159</v>
      </c>
      <c r="E727" s="480">
        <v>0</v>
      </c>
      <c r="F727" s="481">
        <v>2.9359999999999999</v>
      </c>
      <c r="G727" s="480">
        <v>12</v>
      </c>
      <c r="H727" s="482">
        <v>0.28967199999999999</v>
      </c>
      <c r="I727" s="483">
        <v>10.1</v>
      </c>
      <c r="J727" s="484">
        <v>0</v>
      </c>
      <c r="K727" s="469">
        <f t="shared" si="66"/>
        <v>10.135601645999614</v>
      </c>
      <c r="L727" s="469">
        <f t="shared" si="67"/>
        <v>3.5601645999614462E-2</v>
      </c>
    </row>
    <row r="728" spans="1:12">
      <c r="A728" s="480" t="s">
        <v>108</v>
      </c>
      <c r="B728" s="480">
        <f t="shared" si="68"/>
        <v>13</v>
      </c>
      <c r="C728" s="480">
        <f t="shared" si="69"/>
        <v>4</v>
      </c>
      <c r="D728" s="480">
        <f t="shared" si="70"/>
        <v>160</v>
      </c>
      <c r="E728" s="480">
        <v>0</v>
      </c>
      <c r="F728" s="481">
        <v>2.9359999999999999</v>
      </c>
      <c r="G728" s="480">
        <v>12</v>
      </c>
      <c r="H728" s="482">
        <v>0.28802100000000003</v>
      </c>
      <c r="I728" s="483">
        <v>10.199999999999999</v>
      </c>
      <c r="J728" s="484">
        <v>0</v>
      </c>
      <c r="K728" s="469">
        <f t="shared" si="66"/>
        <v>10.193701153735317</v>
      </c>
      <c r="L728" s="469">
        <f t="shared" si="67"/>
        <v>-6.2988462646824672E-3</v>
      </c>
    </row>
    <row r="729" spans="1:12">
      <c r="A729" s="480" t="s">
        <v>108</v>
      </c>
      <c r="B729" s="480">
        <f t="shared" si="68"/>
        <v>13</v>
      </c>
      <c r="C729" s="480">
        <f t="shared" si="69"/>
        <v>5</v>
      </c>
      <c r="D729" s="480">
        <f t="shared" si="70"/>
        <v>161</v>
      </c>
      <c r="E729" s="480">
        <v>0</v>
      </c>
      <c r="F729" s="481">
        <v>2.9359999999999999</v>
      </c>
      <c r="G729" s="480">
        <v>12</v>
      </c>
      <c r="H729" s="482">
        <v>0.286389</v>
      </c>
      <c r="I729" s="483">
        <v>10.3</v>
      </c>
      <c r="J729" s="484">
        <v>0</v>
      </c>
      <c r="K729" s="469">
        <f t="shared" si="66"/>
        <v>10.251790396977537</v>
      </c>
      <c r="L729" s="469">
        <f t="shared" si="67"/>
        <v>-4.8209603022463909E-2</v>
      </c>
    </row>
    <row r="730" spans="1:12">
      <c r="A730" s="480" t="s">
        <v>108</v>
      </c>
      <c r="B730" s="480">
        <f t="shared" si="68"/>
        <v>13</v>
      </c>
      <c r="C730" s="480">
        <f t="shared" si="69"/>
        <v>6</v>
      </c>
      <c r="D730" s="480">
        <f t="shared" si="70"/>
        <v>162</v>
      </c>
      <c r="E730" s="480">
        <v>0</v>
      </c>
      <c r="F730" s="481">
        <v>2.9359999999999999</v>
      </c>
      <c r="G730" s="480">
        <v>12</v>
      </c>
      <c r="H730" s="482">
        <v>0.284775</v>
      </c>
      <c r="I730" s="483">
        <v>10.3</v>
      </c>
      <c r="J730" s="484">
        <v>0</v>
      </c>
      <c r="K730" s="469">
        <f t="shared" si="66"/>
        <v>10.309893775787902</v>
      </c>
      <c r="L730" s="469">
        <f t="shared" si="67"/>
        <v>9.8937757879014043E-3</v>
      </c>
    </row>
    <row r="731" spans="1:12">
      <c r="A731" s="480" t="s">
        <v>108</v>
      </c>
      <c r="B731" s="480">
        <f t="shared" si="68"/>
        <v>13</v>
      </c>
      <c r="C731" s="480">
        <f t="shared" si="69"/>
        <v>7</v>
      </c>
      <c r="D731" s="480">
        <f t="shared" si="70"/>
        <v>163</v>
      </c>
      <c r="E731" s="480">
        <v>0</v>
      </c>
      <c r="F731" s="481">
        <v>2.9359999999999999</v>
      </c>
      <c r="G731" s="480">
        <v>12</v>
      </c>
      <c r="H731" s="482">
        <v>0.28317900000000001</v>
      </c>
      <c r="I731" s="483">
        <v>10.4</v>
      </c>
      <c r="J731" s="484">
        <v>0</v>
      </c>
      <c r="K731" s="469">
        <f t="shared" si="66"/>
        <v>10.368000452010918</v>
      </c>
      <c r="L731" s="469">
        <f t="shared" si="67"/>
        <v>-3.1999547989082444E-2</v>
      </c>
    </row>
    <row r="732" spans="1:12">
      <c r="A732" s="480" t="s">
        <v>108</v>
      </c>
      <c r="B732" s="480">
        <f t="shared" si="68"/>
        <v>13</v>
      </c>
      <c r="C732" s="480">
        <f t="shared" si="69"/>
        <v>8</v>
      </c>
      <c r="D732" s="480">
        <f t="shared" si="70"/>
        <v>164</v>
      </c>
      <c r="E732" s="480">
        <v>0</v>
      </c>
      <c r="F732" s="481">
        <v>2.9359999999999999</v>
      </c>
      <c r="G732" s="480">
        <v>12</v>
      </c>
      <c r="H732" s="482">
        <v>0.28160000000000002</v>
      </c>
      <c r="I732" s="483">
        <v>10.4</v>
      </c>
      <c r="J732" s="484">
        <v>0</v>
      </c>
      <c r="K732" s="469">
        <f t="shared" si="66"/>
        <v>10.426136363636363</v>
      </c>
      <c r="L732" s="469">
        <f t="shared" si="67"/>
        <v>2.6136363636362958E-2</v>
      </c>
    </row>
    <row r="733" spans="1:12">
      <c r="A733" s="480" t="s">
        <v>108</v>
      </c>
      <c r="B733" s="480">
        <f t="shared" si="68"/>
        <v>13</v>
      </c>
      <c r="C733" s="480">
        <f t="shared" si="69"/>
        <v>9</v>
      </c>
      <c r="D733" s="480">
        <f t="shared" si="70"/>
        <v>165</v>
      </c>
      <c r="E733" s="480">
        <v>0</v>
      </c>
      <c r="F733" s="481">
        <v>2.9359999999999999</v>
      </c>
      <c r="G733" s="480">
        <v>12</v>
      </c>
      <c r="H733" s="482">
        <v>0.28003899999999998</v>
      </c>
      <c r="I733" s="483">
        <v>10.5</v>
      </c>
      <c r="J733" s="484">
        <v>0</v>
      </c>
      <c r="K733" s="469">
        <f t="shared" si="66"/>
        <v>10.484253978910081</v>
      </c>
      <c r="L733" s="469">
        <f t="shared" si="67"/>
        <v>-1.5746021089919182E-2</v>
      </c>
    </row>
    <row r="734" spans="1:12">
      <c r="A734" s="480" t="s">
        <v>108</v>
      </c>
      <c r="B734" s="480">
        <f t="shared" si="68"/>
        <v>13</v>
      </c>
      <c r="C734" s="480">
        <f t="shared" si="69"/>
        <v>10</v>
      </c>
      <c r="D734" s="480">
        <f t="shared" si="70"/>
        <v>166</v>
      </c>
      <c r="E734" s="480">
        <v>0</v>
      </c>
      <c r="F734" s="481">
        <v>2.9359999999999999</v>
      </c>
      <c r="G734" s="480">
        <v>12</v>
      </c>
      <c r="H734" s="482">
        <v>0.27849499999999999</v>
      </c>
      <c r="I734" s="483">
        <v>10.5</v>
      </c>
      <c r="J734" s="484">
        <v>0</v>
      </c>
      <c r="K734" s="469">
        <f t="shared" si="66"/>
        <v>10.542379575934936</v>
      </c>
      <c r="L734" s="469">
        <f t="shared" si="67"/>
        <v>4.2379575934935687E-2</v>
      </c>
    </row>
    <row r="735" spans="1:12">
      <c r="A735" s="480" t="s">
        <v>108</v>
      </c>
      <c r="B735" s="480">
        <f t="shared" si="68"/>
        <v>13</v>
      </c>
      <c r="C735" s="480">
        <f t="shared" si="69"/>
        <v>11</v>
      </c>
      <c r="D735" s="480">
        <f t="shared" si="70"/>
        <v>167</v>
      </c>
      <c r="E735" s="480">
        <v>0</v>
      </c>
      <c r="F735" s="481">
        <v>2.9359999999999999</v>
      </c>
      <c r="G735" s="480">
        <v>12</v>
      </c>
      <c r="H735" s="482">
        <v>0.27696799999999999</v>
      </c>
      <c r="I735" s="483">
        <v>10.6</v>
      </c>
      <c r="J735" s="484">
        <v>0</v>
      </c>
      <c r="K735" s="469">
        <f t="shared" si="66"/>
        <v>10.600502585136189</v>
      </c>
      <c r="L735" s="469">
        <f t="shared" si="67"/>
        <v>5.0258513618928191E-4</v>
      </c>
    </row>
    <row r="736" spans="1:12">
      <c r="A736" s="480" t="s">
        <v>108</v>
      </c>
      <c r="B736" s="480">
        <f t="shared" si="68"/>
        <v>14</v>
      </c>
      <c r="C736" s="480">
        <f t="shared" si="69"/>
        <v>0</v>
      </c>
      <c r="D736" s="480">
        <f t="shared" si="70"/>
        <v>168</v>
      </c>
      <c r="E736" s="480">
        <v>0</v>
      </c>
      <c r="F736" s="481">
        <v>2.9359999999999999</v>
      </c>
      <c r="G736" s="480">
        <v>12</v>
      </c>
      <c r="H736" s="482">
        <v>0.27545700000000001</v>
      </c>
      <c r="I736" s="483">
        <v>10.7</v>
      </c>
      <c r="J736" s="484">
        <v>0</v>
      </c>
      <c r="K736" s="469">
        <f t="shared" si="66"/>
        <v>10.658650896510162</v>
      </c>
      <c r="L736" s="469">
        <f t="shared" si="67"/>
        <v>-4.1349103489837447E-2</v>
      </c>
    </row>
    <row r="737" spans="1:12">
      <c r="A737" s="480" t="s">
        <v>108</v>
      </c>
      <c r="B737" s="480">
        <f t="shared" si="68"/>
        <v>14</v>
      </c>
      <c r="C737" s="480">
        <f t="shared" si="69"/>
        <v>1</v>
      </c>
      <c r="D737" s="480">
        <f t="shared" si="70"/>
        <v>169</v>
      </c>
      <c r="E737" s="480">
        <v>0</v>
      </c>
      <c r="F737" s="481">
        <v>2.9359999999999999</v>
      </c>
      <c r="G737" s="480">
        <v>12</v>
      </c>
      <c r="H737" s="482">
        <v>0.27396300000000001</v>
      </c>
      <c r="I737" s="483">
        <v>10.7</v>
      </c>
      <c r="J737" s="484">
        <v>0</v>
      </c>
      <c r="K737" s="469">
        <f t="shared" si="66"/>
        <v>10.716775622985585</v>
      </c>
      <c r="L737" s="469">
        <f t="shared" si="67"/>
        <v>1.677562298558577E-2</v>
      </c>
    </row>
    <row r="738" spans="1:12">
      <c r="A738" s="480" t="s">
        <v>108</v>
      </c>
      <c r="B738" s="480">
        <f t="shared" si="68"/>
        <v>14</v>
      </c>
      <c r="C738" s="480">
        <f t="shared" si="69"/>
        <v>2</v>
      </c>
      <c r="D738" s="480">
        <f t="shared" si="70"/>
        <v>170</v>
      </c>
      <c r="E738" s="480">
        <v>0</v>
      </c>
      <c r="F738" s="481">
        <v>2.9359999999999999</v>
      </c>
      <c r="G738" s="480">
        <v>12</v>
      </c>
      <c r="H738" s="482">
        <v>0.27248499999999998</v>
      </c>
      <c r="I738" s="483">
        <v>10.8</v>
      </c>
      <c r="J738" s="484">
        <v>0</v>
      </c>
      <c r="K738" s="469">
        <f t="shared" si="66"/>
        <v>10.774905040644439</v>
      </c>
      <c r="L738" s="469">
        <f t="shared" si="67"/>
        <v>-2.5094959355561386E-2</v>
      </c>
    </row>
    <row r="739" spans="1:12">
      <c r="A739" s="480" t="s">
        <v>108</v>
      </c>
      <c r="B739" s="480">
        <f t="shared" si="68"/>
        <v>14</v>
      </c>
      <c r="C739" s="480">
        <f t="shared" si="69"/>
        <v>3</v>
      </c>
      <c r="D739" s="480">
        <f t="shared" si="70"/>
        <v>171</v>
      </c>
      <c r="E739" s="480">
        <v>0</v>
      </c>
      <c r="F739" s="481">
        <v>2.9359999999999999</v>
      </c>
      <c r="G739" s="480">
        <v>12</v>
      </c>
      <c r="H739" s="482">
        <v>0.27102199999999999</v>
      </c>
      <c r="I739" s="483">
        <v>10.8</v>
      </c>
      <c r="J739" s="484">
        <v>0</v>
      </c>
      <c r="K739" s="469">
        <f t="shared" si="66"/>
        <v>10.833068902155546</v>
      </c>
      <c r="L739" s="469">
        <f t="shared" si="67"/>
        <v>3.3068902155545032E-2</v>
      </c>
    </row>
    <row r="740" spans="1:12">
      <c r="A740" s="480" t="s">
        <v>108</v>
      </c>
      <c r="B740" s="480">
        <f t="shared" si="68"/>
        <v>14</v>
      </c>
      <c r="C740" s="480">
        <f t="shared" si="69"/>
        <v>4</v>
      </c>
      <c r="D740" s="480">
        <f t="shared" si="70"/>
        <v>172</v>
      </c>
      <c r="E740" s="480">
        <v>0</v>
      </c>
      <c r="F740" s="481">
        <v>2.9359999999999999</v>
      </c>
      <c r="G740" s="480">
        <v>12</v>
      </c>
      <c r="H740" s="482">
        <v>0.26957500000000001</v>
      </c>
      <c r="I740" s="483">
        <v>10.9</v>
      </c>
      <c r="J740" s="484">
        <v>0</v>
      </c>
      <c r="K740" s="469">
        <f t="shared" si="66"/>
        <v>10.891217657423722</v>
      </c>
      <c r="L740" s="469">
        <f t="shared" si="67"/>
        <v>-8.7823425762785234E-3</v>
      </c>
    </row>
    <row r="741" spans="1:12">
      <c r="A741" s="480" t="s">
        <v>108</v>
      </c>
      <c r="B741" s="480">
        <f t="shared" si="68"/>
        <v>14</v>
      </c>
      <c r="C741" s="480">
        <f t="shared" si="69"/>
        <v>5</v>
      </c>
      <c r="D741" s="480">
        <f t="shared" si="70"/>
        <v>173</v>
      </c>
      <c r="E741" s="480">
        <v>0</v>
      </c>
      <c r="F741" s="481">
        <v>2.9359999999999999</v>
      </c>
      <c r="G741" s="480">
        <v>12</v>
      </c>
      <c r="H741" s="482">
        <v>0.26814300000000002</v>
      </c>
      <c r="I741" s="483">
        <v>10.9</v>
      </c>
      <c r="J741" s="484">
        <v>0</v>
      </c>
      <c r="K741" s="469">
        <f t="shared" si="66"/>
        <v>10.949381486744013</v>
      </c>
      <c r="L741" s="469">
        <f t="shared" si="67"/>
        <v>4.9381486744012548E-2</v>
      </c>
    </row>
    <row r="742" spans="1:12">
      <c r="A742" s="480" t="s">
        <v>108</v>
      </c>
      <c r="B742" s="480">
        <f t="shared" si="68"/>
        <v>14</v>
      </c>
      <c r="C742" s="480">
        <f t="shared" si="69"/>
        <v>6</v>
      </c>
      <c r="D742" s="480">
        <f t="shared" si="70"/>
        <v>174</v>
      </c>
      <c r="E742" s="480">
        <v>0</v>
      </c>
      <c r="F742" s="481">
        <v>2.9359999999999999</v>
      </c>
      <c r="G742" s="480">
        <v>12</v>
      </c>
      <c r="H742" s="482">
        <v>0.26672600000000002</v>
      </c>
      <c r="I742" s="483">
        <v>11</v>
      </c>
      <c r="J742" s="484">
        <v>0</v>
      </c>
      <c r="K742" s="469">
        <f t="shared" si="66"/>
        <v>11.007550819942562</v>
      </c>
      <c r="L742" s="469">
        <f t="shared" si="67"/>
        <v>7.5508199425620148E-3</v>
      </c>
    </row>
    <row r="743" spans="1:12">
      <c r="A743" s="480" t="s">
        <v>108</v>
      </c>
      <c r="B743" s="480">
        <f t="shared" si="68"/>
        <v>14</v>
      </c>
      <c r="C743" s="480">
        <f t="shared" si="69"/>
        <v>7</v>
      </c>
      <c r="D743" s="480">
        <f t="shared" si="70"/>
        <v>175</v>
      </c>
      <c r="E743" s="480">
        <v>0</v>
      </c>
      <c r="F743" s="481">
        <v>2.9359999999999999</v>
      </c>
      <c r="G743" s="480">
        <v>12</v>
      </c>
      <c r="H743" s="482">
        <v>0.265324</v>
      </c>
      <c r="I743" s="483">
        <v>11.1</v>
      </c>
      <c r="J743" s="484">
        <v>0</v>
      </c>
      <c r="K743" s="469">
        <f t="shared" si="66"/>
        <v>11.065715879453046</v>
      </c>
      <c r="L743" s="469">
        <f t="shared" si="67"/>
        <v>-3.4284120546953289E-2</v>
      </c>
    </row>
    <row r="744" spans="1:12">
      <c r="A744" s="480" t="s">
        <v>108</v>
      </c>
      <c r="B744" s="480">
        <f t="shared" si="68"/>
        <v>14</v>
      </c>
      <c r="C744" s="480">
        <f t="shared" si="69"/>
        <v>8</v>
      </c>
      <c r="D744" s="480">
        <f t="shared" si="70"/>
        <v>176</v>
      </c>
      <c r="E744" s="480">
        <v>0</v>
      </c>
      <c r="F744" s="481">
        <v>2.9359999999999999</v>
      </c>
      <c r="G744" s="480">
        <v>12</v>
      </c>
      <c r="H744" s="482">
        <v>0.263936</v>
      </c>
      <c r="I744" s="483">
        <v>11.1</v>
      </c>
      <c r="J744" s="484">
        <v>0</v>
      </c>
      <c r="K744" s="469">
        <f t="shared" si="66"/>
        <v>11.123908826382152</v>
      </c>
      <c r="L744" s="469">
        <f t="shared" si="67"/>
        <v>2.3908826382152526E-2</v>
      </c>
    </row>
    <row r="745" spans="1:12">
      <c r="A745" s="480" t="s">
        <v>108</v>
      </c>
      <c r="B745" s="480">
        <f t="shared" si="68"/>
        <v>14</v>
      </c>
      <c r="C745" s="480">
        <f t="shared" si="69"/>
        <v>9</v>
      </c>
      <c r="D745" s="480">
        <f t="shared" si="70"/>
        <v>177</v>
      </c>
      <c r="E745" s="480">
        <v>0</v>
      </c>
      <c r="F745" s="481">
        <v>2.9359999999999999</v>
      </c>
      <c r="G745" s="480">
        <v>12</v>
      </c>
      <c r="H745" s="482">
        <v>0.26256299999999999</v>
      </c>
      <c r="I745" s="483">
        <v>11.2</v>
      </c>
      <c r="J745" s="484">
        <v>0</v>
      </c>
      <c r="K745" s="469">
        <f t="shared" si="66"/>
        <v>11.182078205992466</v>
      </c>
      <c r="L745" s="469">
        <f t="shared" si="67"/>
        <v>-1.792179400753291E-2</v>
      </c>
    </row>
    <row r="746" spans="1:12">
      <c r="A746" s="480" t="s">
        <v>108</v>
      </c>
      <c r="B746" s="480">
        <f t="shared" si="68"/>
        <v>14</v>
      </c>
      <c r="C746" s="480">
        <f t="shared" si="69"/>
        <v>10</v>
      </c>
      <c r="D746" s="480">
        <f t="shared" si="70"/>
        <v>178</v>
      </c>
      <c r="E746" s="480">
        <v>0</v>
      </c>
      <c r="F746" s="481">
        <v>2.9359999999999999</v>
      </c>
      <c r="G746" s="480">
        <v>12</v>
      </c>
      <c r="H746" s="482">
        <v>0.26120399999999999</v>
      </c>
      <c r="I746" s="483">
        <v>11.2</v>
      </c>
      <c r="J746" s="484">
        <v>0</v>
      </c>
      <c r="K746" s="469">
        <f t="shared" si="66"/>
        <v>11.240256657631583</v>
      </c>
      <c r="L746" s="469">
        <f t="shared" si="67"/>
        <v>4.0256657631584147E-2</v>
      </c>
    </row>
    <row r="747" spans="1:12">
      <c r="A747" s="480" t="s">
        <v>108</v>
      </c>
      <c r="B747" s="480">
        <f t="shared" si="68"/>
        <v>14</v>
      </c>
      <c r="C747" s="480">
        <f t="shared" si="69"/>
        <v>11</v>
      </c>
      <c r="D747" s="480">
        <f t="shared" si="70"/>
        <v>179</v>
      </c>
      <c r="E747" s="480">
        <v>0</v>
      </c>
      <c r="F747" s="481">
        <v>2.9359999999999999</v>
      </c>
      <c r="G747" s="480">
        <v>12</v>
      </c>
      <c r="H747" s="482">
        <v>0.25985799999999998</v>
      </c>
      <c r="I747" s="483">
        <v>11.3</v>
      </c>
      <c r="J747" s="484">
        <v>0</v>
      </c>
      <c r="K747" s="469">
        <f t="shared" si="66"/>
        <v>11.298478399741398</v>
      </c>
      <c r="L747" s="469">
        <f t="shared" si="67"/>
        <v>-1.5216002586022626E-3</v>
      </c>
    </row>
    <row r="748" spans="1:12">
      <c r="A748" s="480" t="s">
        <v>108</v>
      </c>
      <c r="B748" s="480">
        <f t="shared" si="68"/>
        <v>15</v>
      </c>
      <c r="C748" s="480">
        <f t="shared" si="69"/>
        <v>0</v>
      </c>
      <c r="D748" s="480">
        <f t="shared" si="70"/>
        <v>180</v>
      </c>
      <c r="E748" s="480">
        <v>0</v>
      </c>
      <c r="F748" s="481">
        <v>2.9359999999999999</v>
      </c>
      <c r="G748" s="480">
        <v>12</v>
      </c>
      <c r="H748" s="482">
        <v>0.25852700000000001</v>
      </c>
      <c r="I748" s="483">
        <v>11.4</v>
      </c>
      <c r="J748" s="484">
        <v>0</v>
      </c>
      <c r="K748" s="469">
        <f t="shared" si="66"/>
        <v>11.35664746815613</v>
      </c>
      <c r="L748" s="469">
        <f t="shared" si="67"/>
        <v>-4.3352531843870779E-2</v>
      </c>
    </row>
    <row r="749" spans="1:12">
      <c r="A749" s="480" t="s">
        <v>108</v>
      </c>
      <c r="B749" s="480">
        <f t="shared" si="68"/>
        <v>15</v>
      </c>
      <c r="C749" s="480">
        <f t="shared" si="69"/>
        <v>1</v>
      </c>
      <c r="D749" s="480">
        <f t="shared" si="70"/>
        <v>181</v>
      </c>
      <c r="E749" s="480">
        <v>0</v>
      </c>
      <c r="F749" s="481">
        <v>2.9359999999999999</v>
      </c>
      <c r="G749" s="480">
        <v>12</v>
      </c>
      <c r="H749" s="482">
        <v>0.25720900000000002</v>
      </c>
      <c r="I749" s="483">
        <v>11.4</v>
      </c>
      <c r="J749" s="484">
        <v>0</v>
      </c>
      <c r="K749" s="469">
        <f t="shared" si="66"/>
        <v>11.414841626848204</v>
      </c>
      <c r="L749" s="469">
        <f t="shared" si="67"/>
        <v>1.4841626848204115E-2</v>
      </c>
    </row>
    <row r="750" spans="1:12">
      <c r="A750" s="480" t="s">
        <v>108</v>
      </c>
      <c r="B750" s="480">
        <f t="shared" si="68"/>
        <v>15</v>
      </c>
      <c r="C750" s="480">
        <f t="shared" si="69"/>
        <v>2</v>
      </c>
      <c r="D750" s="480">
        <f t="shared" si="70"/>
        <v>182</v>
      </c>
      <c r="E750" s="480">
        <v>0</v>
      </c>
      <c r="F750" s="481">
        <v>2.9359999999999999</v>
      </c>
      <c r="G750" s="480">
        <v>12</v>
      </c>
      <c r="H750" s="482">
        <v>0.25590400000000002</v>
      </c>
      <c r="I750" s="483">
        <v>11.5</v>
      </c>
      <c r="J750" s="484">
        <v>0</v>
      </c>
      <c r="K750" s="469">
        <f t="shared" si="66"/>
        <v>11.473052394647992</v>
      </c>
      <c r="L750" s="469">
        <f t="shared" si="67"/>
        <v>-2.6947605352008352E-2</v>
      </c>
    </row>
    <row r="751" spans="1:12">
      <c r="A751" s="480" t="s">
        <v>108</v>
      </c>
      <c r="B751" s="480">
        <f t="shared" si="68"/>
        <v>15</v>
      </c>
      <c r="C751" s="480">
        <f t="shared" si="69"/>
        <v>3</v>
      </c>
      <c r="D751" s="480">
        <f t="shared" si="70"/>
        <v>183</v>
      </c>
      <c r="E751" s="480">
        <v>0</v>
      </c>
      <c r="F751" s="481">
        <v>2.9359999999999999</v>
      </c>
      <c r="G751" s="480">
        <v>12</v>
      </c>
      <c r="H751" s="482">
        <v>0.254612</v>
      </c>
      <c r="I751" s="483">
        <v>11.5</v>
      </c>
      <c r="J751" s="484">
        <v>0</v>
      </c>
      <c r="K751" s="469">
        <f t="shared" si="66"/>
        <v>11.531271110552527</v>
      </c>
      <c r="L751" s="469">
        <f t="shared" si="67"/>
        <v>3.1271110552527404E-2</v>
      </c>
    </row>
    <row r="752" spans="1:12">
      <c r="A752" s="480" t="s">
        <v>108</v>
      </c>
      <c r="B752" s="480">
        <f t="shared" si="68"/>
        <v>15</v>
      </c>
      <c r="C752" s="480">
        <f t="shared" si="69"/>
        <v>4</v>
      </c>
      <c r="D752" s="480">
        <f t="shared" si="70"/>
        <v>184</v>
      </c>
      <c r="E752" s="480">
        <v>0</v>
      </c>
      <c r="F752" s="481">
        <v>2.9359999999999999</v>
      </c>
      <c r="G752" s="480">
        <v>12</v>
      </c>
      <c r="H752" s="482">
        <v>0.25333299999999997</v>
      </c>
      <c r="I752" s="483">
        <v>11.6</v>
      </c>
      <c r="J752" s="484">
        <v>0</v>
      </c>
      <c r="K752" s="469">
        <f t="shared" si="66"/>
        <v>11.589488933538071</v>
      </c>
      <c r="L752" s="469">
        <f t="shared" si="67"/>
        <v>-1.0511066461928564E-2</v>
      </c>
    </row>
    <row r="753" spans="1:12">
      <c r="A753" s="480" t="s">
        <v>108</v>
      </c>
      <c r="B753" s="480">
        <f t="shared" si="68"/>
        <v>15</v>
      </c>
      <c r="C753" s="480">
        <f t="shared" si="69"/>
        <v>5</v>
      </c>
      <c r="D753" s="480">
        <f t="shared" si="70"/>
        <v>185</v>
      </c>
      <c r="E753" s="480">
        <v>0</v>
      </c>
      <c r="F753" s="481">
        <v>2.9359999999999999</v>
      </c>
      <c r="G753" s="480">
        <v>12</v>
      </c>
      <c r="H753" s="482">
        <v>0.25206699999999999</v>
      </c>
      <c r="I753" s="483">
        <v>11.6</v>
      </c>
      <c r="J753" s="484">
        <v>0</v>
      </c>
      <c r="K753" s="469">
        <f t="shared" si="66"/>
        <v>11.647696842506159</v>
      </c>
      <c r="L753" s="469">
        <f t="shared" si="67"/>
        <v>4.7696842506159243E-2</v>
      </c>
    </row>
    <row r="754" spans="1:12">
      <c r="A754" s="480" t="s">
        <v>108</v>
      </c>
      <c r="B754" s="480">
        <f t="shared" si="68"/>
        <v>15</v>
      </c>
      <c r="C754" s="480">
        <f t="shared" si="69"/>
        <v>6</v>
      </c>
      <c r="D754" s="480">
        <f t="shared" si="70"/>
        <v>186</v>
      </c>
      <c r="E754" s="480">
        <v>0</v>
      </c>
      <c r="F754" s="481">
        <v>2.9359999999999999</v>
      </c>
      <c r="G754" s="480">
        <v>12</v>
      </c>
      <c r="H754" s="482">
        <v>0.25081399999999998</v>
      </c>
      <c r="I754" s="483">
        <v>11.7</v>
      </c>
      <c r="J754" s="484">
        <v>0</v>
      </c>
      <c r="K754" s="469">
        <f t="shared" si="66"/>
        <v>11.705885636367986</v>
      </c>
      <c r="L754" s="469">
        <f t="shared" si="67"/>
        <v>5.8856363679868906E-3</v>
      </c>
    </row>
    <row r="755" spans="1:12">
      <c r="A755" s="480" t="s">
        <v>108</v>
      </c>
      <c r="B755" s="480">
        <f t="shared" si="68"/>
        <v>15</v>
      </c>
      <c r="C755" s="480">
        <f t="shared" si="69"/>
        <v>7</v>
      </c>
      <c r="D755" s="480">
        <f t="shared" si="70"/>
        <v>187</v>
      </c>
      <c r="E755" s="480">
        <v>0</v>
      </c>
      <c r="F755" s="481">
        <v>2.9359999999999999</v>
      </c>
      <c r="G755" s="480">
        <v>12</v>
      </c>
      <c r="H755" s="482">
        <v>0.24957199999999999</v>
      </c>
      <c r="I755" s="483">
        <v>11.8</v>
      </c>
      <c r="J755" s="484">
        <v>0</v>
      </c>
      <c r="K755" s="469">
        <f t="shared" si="66"/>
        <v>11.764140208036158</v>
      </c>
      <c r="L755" s="469">
        <f t="shared" si="67"/>
        <v>-3.5859791963842369E-2</v>
      </c>
    </row>
    <row r="756" spans="1:12">
      <c r="A756" s="480" t="s">
        <v>108</v>
      </c>
      <c r="B756" s="480">
        <f t="shared" si="68"/>
        <v>15</v>
      </c>
      <c r="C756" s="480">
        <f t="shared" si="69"/>
        <v>8</v>
      </c>
      <c r="D756" s="480">
        <f t="shared" si="70"/>
        <v>188</v>
      </c>
      <c r="E756" s="480">
        <v>0</v>
      </c>
      <c r="F756" s="481">
        <v>2.9359999999999999</v>
      </c>
      <c r="G756" s="480">
        <v>12</v>
      </c>
      <c r="H756" s="482">
        <v>0.24834300000000001</v>
      </c>
      <c r="I756" s="483">
        <v>11.8</v>
      </c>
      <c r="J756" s="484">
        <v>0</v>
      </c>
      <c r="K756" s="469">
        <f t="shared" si="66"/>
        <v>11.822358592752765</v>
      </c>
      <c r="L756" s="469">
        <f t="shared" si="67"/>
        <v>2.235859275276475E-2</v>
      </c>
    </row>
    <row r="757" spans="1:12">
      <c r="A757" s="480" t="s">
        <v>108</v>
      </c>
      <c r="B757" s="480">
        <f t="shared" si="68"/>
        <v>15</v>
      </c>
      <c r="C757" s="480">
        <f t="shared" si="69"/>
        <v>9</v>
      </c>
      <c r="D757" s="480">
        <f t="shared" si="70"/>
        <v>189</v>
      </c>
      <c r="E757" s="480">
        <v>0</v>
      </c>
      <c r="F757" s="481">
        <v>2.9359999999999999</v>
      </c>
      <c r="G757" s="480">
        <v>12</v>
      </c>
      <c r="H757" s="482">
        <v>0.24712600000000001</v>
      </c>
      <c r="I757" s="483">
        <v>11.9</v>
      </c>
      <c r="J757" s="484">
        <v>0</v>
      </c>
      <c r="K757" s="469">
        <f t="shared" si="66"/>
        <v>11.880579137767777</v>
      </c>
      <c r="L757" s="469">
        <f t="shared" si="67"/>
        <v>-1.9420862232223612E-2</v>
      </c>
    </row>
    <row r="758" spans="1:12">
      <c r="A758" s="480" t="s">
        <v>108</v>
      </c>
      <c r="B758" s="480">
        <f t="shared" si="68"/>
        <v>15</v>
      </c>
      <c r="C758" s="480">
        <f t="shared" si="69"/>
        <v>10</v>
      </c>
      <c r="D758" s="480">
        <f t="shared" si="70"/>
        <v>190</v>
      </c>
      <c r="E758" s="480">
        <v>0</v>
      </c>
      <c r="F758" s="481">
        <v>2.9359999999999999</v>
      </c>
      <c r="G758" s="480">
        <v>12</v>
      </c>
      <c r="H758" s="482">
        <v>0.245921</v>
      </c>
      <c r="I758" s="483">
        <v>11.9</v>
      </c>
      <c r="J758" s="484">
        <v>0</v>
      </c>
      <c r="K758" s="469">
        <f t="shared" si="66"/>
        <v>11.938793352336726</v>
      </c>
      <c r="L758" s="469">
        <f t="shared" si="67"/>
        <v>3.8793352336725206E-2</v>
      </c>
    </row>
    <row r="759" spans="1:12">
      <c r="A759" s="480" t="s">
        <v>108</v>
      </c>
      <c r="B759" s="480">
        <f t="shared" si="68"/>
        <v>15</v>
      </c>
      <c r="C759" s="480">
        <f t="shared" si="69"/>
        <v>11</v>
      </c>
      <c r="D759" s="480">
        <f t="shared" si="70"/>
        <v>191</v>
      </c>
      <c r="E759" s="480">
        <v>0</v>
      </c>
      <c r="F759" s="481">
        <v>2.9359999999999999</v>
      </c>
      <c r="G759" s="480">
        <v>12</v>
      </c>
      <c r="H759" s="482">
        <v>0.244727</v>
      </c>
      <c r="I759" s="483">
        <v>12</v>
      </c>
      <c r="J759" s="484">
        <v>0</v>
      </c>
      <c r="K759" s="469">
        <f t="shared" si="66"/>
        <v>11.997041601457951</v>
      </c>
      <c r="L759" s="469">
        <f t="shared" si="67"/>
        <v>-2.9583985420487124E-3</v>
      </c>
    </row>
    <row r="760" spans="1:12">
      <c r="A760" s="480" t="s">
        <v>108</v>
      </c>
      <c r="B760" s="480">
        <f t="shared" si="68"/>
        <v>16</v>
      </c>
      <c r="C760" s="480">
        <f t="shared" si="69"/>
        <v>0</v>
      </c>
      <c r="D760" s="480">
        <f t="shared" si="70"/>
        <v>192</v>
      </c>
      <c r="E760" s="480">
        <v>0</v>
      </c>
      <c r="F760" s="481">
        <v>2.9359999999999999</v>
      </c>
      <c r="G760" s="480">
        <v>12</v>
      </c>
      <c r="H760" s="482">
        <v>0.24354500000000001</v>
      </c>
      <c r="I760" s="483">
        <v>12.1</v>
      </c>
      <c r="J760" s="484">
        <v>0</v>
      </c>
      <c r="K760" s="469">
        <f t="shared" si="66"/>
        <v>12.055266993779384</v>
      </c>
      <c r="L760" s="469">
        <f t="shared" si="67"/>
        <v>-4.4733006220615934E-2</v>
      </c>
    </row>
    <row r="761" spans="1:12">
      <c r="A761" s="480" t="s">
        <v>108</v>
      </c>
      <c r="B761" s="480">
        <f t="shared" si="68"/>
        <v>16</v>
      </c>
      <c r="C761" s="480">
        <f t="shared" si="69"/>
        <v>1</v>
      </c>
      <c r="D761" s="480">
        <f t="shared" si="70"/>
        <v>193</v>
      </c>
      <c r="E761" s="480">
        <v>0</v>
      </c>
      <c r="F761" s="481">
        <v>2.9359999999999999</v>
      </c>
      <c r="G761" s="480">
        <v>12</v>
      </c>
      <c r="H761" s="482">
        <v>0.24237400000000001</v>
      </c>
      <c r="I761" s="483">
        <v>12.1</v>
      </c>
      <c r="J761" s="484">
        <v>0</v>
      </c>
      <c r="K761" s="469">
        <f t="shared" si="66"/>
        <v>12.113510525056318</v>
      </c>
      <c r="L761" s="469">
        <f t="shared" si="67"/>
        <v>1.3510525056318556E-2</v>
      </c>
    </row>
    <row r="762" spans="1:12">
      <c r="A762" s="480" t="s">
        <v>108</v>
      </c>
      <c r="B762" s="480">
        <f t="shared" si="68"/>
        <v>16</v>
      </c>
      <c r="C762" s="480">
        <f t="shared" si="69"/>
        <v>2</v>
      </c>
      <c r="D762" s="480">
        <f t="shared" si="70"/>
        <v>194</v>
      </c>
      <c r="E762" s="480">
        <v>0</v>
      </c>
      <c r="F762" s="481">
        <v>2.9359999999999999</v>
      </c>
      <c r="G762" s="480">
        <v>12</v>
      </c>
      <c r="H762" s="482">
        <v>0.24121400000000001</v>
      </c>
      <c r="I762" s="483">
        <v>12.2</v>
      </c>
      <c r="J762" s="484">
        <v>0</v>
      </c>
      <c r="K762" s="469">
        <f t="shared" si="66"/>
        <v>12.1717644912816</v>
      </c>
      <c r="L762" s="469">
        <f t="shared" si="67"/>
        <v>-2.8235508718399416E-2</v>
      </c>
    </row>
    <row r="763" spans="1:12">
      <c r="A763" s="480" t="s">
        <v>108</v>
      </c>
      <c r="B763" s="480">
        <f t="shared" si="68"/>
        <v>16</v>
      </c>
      <c r="C763" s="480">
        <f t="shared" si="69"/>
        <v>3</v>
      </c>
      <c r="D763" s="480">
        <f t="shared" si="70"/>
        <v>195</v>
      </c>
      <c r="E763" s="480">
        <v>0</v>
      </c>
      <c r="F763" s="481">
        <v>2.9359999999999999</v>
      </c>
      <c r="G763" s="480">
        <v>12</v>
      </c>
      <c r="H763" s="482">
        <v>0.240065</v>
      </c>
      <c r="I763" s="483">
        <v>12.2</v>
      </c>
      <c r="J763" s="484">
        <v>0</v>
      </c>
      <c r="K763" s="469">
        <f t="shared" si="66"/>
        <v>12.230021035969425</v>
      </c>
      <c r="L763" s="469">
        <f t="shared" si="67"/>
        <v>3.002103596942618E-2</v>
      </c>
    </row>
    <row r="764" spans="1:12">
      <c r="A764" s="480" t="s">
        <v>108</v>
      </c>
      <c r="B764" s="480">
        <f t="shared" si="68"/>
        <v>16</v>
      </c>
      <c r="C764" s="480">
        <f t="shared" si="69"/>
        <v>4</v>
      </c>
      <c r="D764" s="480">
        <f t="shared" si="70"/>
        <v>196</v>
      </c>
      <c r="E764" s="480">
        <v>0</v>
      </c>
      <c r="F764" s="481">
        <v>2.9359999999999999</v>
      </c>
      <c r="G764" s="480">
        <v>12</v>
      </c>
      <c r="H764" s="482">
        <v>0.238927</v>
      </c>
      <c r="I764" s="483">
        <v>12.3</v>
      </c>
      <c r="J764" s="484">
        <v>0</v>
      </c>
      <c r="K764" s="469">
        <f t="shared" si="66"/>
        <v>12.288272150070942</v>
      </c>
      <c r="L764" s="469">
        <f t="shared" si="67"/>
        <v>-1.1727849929059175E-2</v>
      </c>
    </row>
    <row r="765" spans="1:12">
      <c r="A765" s="480" t="s">
        <v>108</v>
      </c>
      <c r="B765" s="480">
        <f t="shared" si="68"/>
        <v>16</v>
      </c>
      <c r="C765" s="480">
        <f t="shared" si="69"/>
        <v>5</v>
      </c>
      <c r="D765" s="480">
        <f t="shared" si="70"/>
        <v>197</v>
      </c>
      <c r="E765" s="480">
        <v>0</v>
      </c>
      <c r="F765" s="481">
        <v>2.9359999999999999</v>
      </c>
      <c r="G765" s="480">
        <v>12</v>
      </c>
      <c r="H765" s="482">
        <v>0.23780000000000001</v>
      </c>
      <c r="I765" s="483">
        <v>12.3</v>
      </c>
      <c r="J765" s="484">
        <v>0</v>
      </c>
      <c r="K765" s="469">
        <f t="shared" si="66"/>
        <v>12.346509671993271</v>
      </c>
      <c r="L765" s="469">
        <f t="shared" si="67"/>
        <v>4.6509671993270274E-2</v>
      </c>
    </row>
    <row r="766" spans="1:12">
      <c r="A766" s="480" t="s">
        <v>108</v>
      </c>
      <c r="B766" s="480">
        <f t="shared" si="68"/>
        <v>16</v>
      </c>
      <c r="C766" s="480">
        <f t="shared" si="69"/>
        <v>6</v>
      </c>
      <c r="D766" s="480">
        <f t="shared" si="70"/>
        <v>198</v>
      </c>
      <c r="E766" s="480">
        <v>0</v>
      </c>
      <c r="F766" s="481">
        <v>2.9359999999999999</v>
      </c>
      <c r="G766" s="480">
        <v>12</v>
      </c>
      <c r="H766" s="482">
        <v>0.236683</v>
      </c>
      <c r="I766" s="483">
        <v>12.4</v>
      </c>
      <c r="J766" s="484">
        <v>0</v>
      </c>
      <c r="K766" s="469">
        <f t="shared" si="66"/>
        <v>12.40477769844053</v>
      </c>
      <c r="L766" s="469">
        <f t="shared" si="67"/>
        <v>4.7776984405292211E-3</v>
      </c>
    </row>
    <row r="767" spans="1:12">
      <c r="A767" s="480" t="s">
        <v>108</v>
      </c>
      <c r="B767" s="480">
        <f t="shared" si="68"/>
        <v>16</v>
      </c>
      <c r="C767" s="480">
        <f t="shared" si="69"/>
        <v>7</v>
      </c>
      <c r="D767" s="480">
        <f t="shared" si="70"/>
        <v>199</v>
      </c>
      <c r="E767" s="480">
        <v>0</v>
      </c>
      <c r="F767" s="481">
        <v>2.9359999999999999</v>
      </c>
      <c r="G767" s="480">
        <v>12</v>
      </c>
      <c r="H767" s="482">
        <v>0.23557600000000001</v>
      </c>
      <c r="I767" s="483">
        <v>12.5</v>
      </c>
      <c r="J767" s="484">
        <v>0</v>
      </c>
      <c r="K767" s="469">
        <f t="shared" si="66"/>
        <v>12.46306924304683</v>
      </c>
      <c r="L767" s="469">
        <f t="shared" si="67"/>
        <v>-3.6930756953170274E-2</v>
      </c>
    </row>
    <row r="768" spans="1:12">
      <c r="A768" s="480" t="s">
        <v>108</v>
      </c>
      <c r="B768" s="480">
        <f t="shared" si="68"/>
        <v>16</v>
      </c>
      <c r="C768" s="480">
        <f t="shared" si="69"/>
        <v>8</v>
      </c>
      <c r="D768" s="480">
        <f t="shared" si="70"/>
        <v>200</v>
      </c>
      <c r="E768" s="480">
        <v>0</v>
      </c>
      <c r="F768" s="481">
        <v>2.9359999999999999</v>
      </c>
      <c r="G768" s="480">
        <v>12</v>
      </c>
      <c r="H768" s="482">
        <v>0.23447999999999999</v>
      </c>
      <c r="I768" s="483">
        <v>12.5</v>
      </c>
      <c r="J768" s="484">
        <v>0</v>
      </c>
      <c r="K768" s="469">
        <f t="shared" si="66"/>
        <v>12.521323780279769</v>
      </c>
      <c r="L768" s="469">
        <f t="shared" si="67"/>
        <v>2.1323780279768556E-2</v>
      </c>
    </row>
    <row r="769" spans="1:12">
      <c r="A769" s="480" t="s">
        <v>108</v>
      </c>
      <c r="B769" s="480">
        <f t="shared" si="68"/>
        <v>16</v>
      </c>
      <c r="C769" s="480">
        <f t="shared" si="69"/>
        <v>9</v>
      </c>
      <c r="D769" s="480">
        <f t="shared" si="70"/>
        <v>201</v>
      </c>
      <c r="E769" s="480">
        <v>0</v>
      </c>
      <c r="F769" s="481">
        <v>2.9359999999999999</v>
      </c>
      <c r="G769" s="480">
        <v>12</v>
      </c>
      <c r="H769" s="482">
        <v>0.23339399999999999</v>
      </c>
      <c r="I769" s="483">
        <v>12.6</v>
      </c>
      <c r="J769" s="484">
        <v>0</v>
      </c>
      <c r="K769" s="469">
        <f t="shared" si="66"/>
        <v>12.579586450380045</v>
      </c>
      <c r="L769" s="469">
        <f t="shared" si="67"/>
        <v>-2.0413549619954452E-2</v>
      </c>
    </row>
    <row r="770" spans="1:12">
      <c r="A770" s="480" t="s">
        <v>108</v>
      </c>
      <c r="B770" s="480">
        <f t="shared" si="68"/>
        <v>16</v>
      </c>
      <c r="C770" s="480">
        <f t="shared" si="69"/>
        <v>10</v>
      </c>
      <c r="D770" s="480">
        <f t="shared" si="70"/>
        <v>202</v>
      </c>
      <c r="E770" s="480">
        <v>0</v>
      </c>
      <c r="F770" s="481">
        <v>2.9359999999999999</v>
      </c>
      <c r="G770" s="480">
        <v>12</v>
      </c>
      <c r="H770" s="482">
        <v>0.232318</v>
      </c>
      <c r="I770" s="483">
        <v>12.6</v>
      </c>
      <c r="J770" s="484">
        <v>0</v>
      </c>
      <c r="K770" s="469">
        <f t="shared" si="66"/>
        <v>12.637849843748654</v>
      </c>
      <c r="L770" s="469">
        <f t="shared" si="67"/>
        <v>3.7849843748654521E-2</v>
      </c>
    </row>
    <row r="771" spans="1:12">
      <c r="A771" s="480" t="s">
        <v>108</v>
      </c>
      <c r="B771" s="480">
        <f t="shared" si="68"/>
        <v>16</v>
      </c>
      <c r="C771" s="480">
        <f t="shared" si="69"/>
        <v>11</v>
      </c>
      <c r="D771" s="480">
        <f t="shared" si="70"/>
        <v>203</v>
      </c>
      <c r="E771" s="480">
        <v>0</v>
      </c>
      <c r="F771" s="481">
        <v>2.9359999999999999</v>
      </c>
      <c r="G771" s="480">
        <v>12</v>
      </c>
      <c r="H771" s="482">
        <v>0.23125200000000001</v>
      </c>
      <c r="I771" s="483">
        <v>12.7</v>
      </c>
      <c r="J771" s="484">
        <v>0</v>
      </c>
      <c r="K771" s="469">
        <f t="shared" si="66"/>
        <v>12.696106412052652</v>
      </c>
      <c r="L771" s="469">
        <f t="shared" si="67"/>
        <v>-3.8935879473473989E-3</v>
      </c>
    </row>
    <row r="772" spans="1:12">
      <c r="A772" s="480" t="s">
        <v>108</v>
      </c>
      <c r="B772" s="480">
        <f t="shared" si="68"/>
        <v>17</v>
      </c>
      <c r="C772" s="480">
        <f t="shared" si="69"/>
        <v>0</v>
      </c>
      <c r="D772" s="480">
        <f t="shared" si="70"/>
        <v>204</v>
      </c>
      <c r="E772" s="480">
        <v>0</v>
      </c>
      <c r="F772" s="481">
        <v>2.9359999999999999</v>
      </c>
      <c r="G772" s="480">
        <v>12</v>
      </c>
      <c r="H772" s="482">
        <v>0.23019500000000001</v>
      </c>
      <c r="I772" s="483">
        <v>12.8</v>
      </c>
      <c r="J772" s="484">
        <v>0</v>
      </c>
      <c r="K772" s="469">
        <f t="shared" si="66"/>
        <v>12.754403874975564</v>
      </c>
      <c r="L772" s="469">
        <f t="shared" si="67"/>
        <v>-4.5596125024436773E-2</v>
      </c>
    </row>
    <row r="773" spans="1:12">
      <c r="A773" s="480" t="s">
        <v>108</v>
      </c>
      <c r="B773" s="480">
        <f t="shared" si="68"/>
        <v>17</v>
      </c>
      <c r="C773" s="480">
        <f t="shared" si="69"/>
        <v>1</v>
      </c>
      <c r="D773" s="480">
        <f t="shared" si="70"/>
        <v>205</v>
      </c>
      <c r="E773" s="480">
        <v>0</v>
      </c>
      <c r="F773" s="481">
        <v>2.9359999999999999</v>
      </c>
      <c r="G773" s="480">
        <v>12</v>
      </c>
      <c r="H773" s="482">
        <v>0.22914799999999999</v>
      </c>
      <c r="I773" s="483">
        <v>12.8</v>
      </c>
      <c r="J773" s="484">
        <v>0</v>
      </c>
      <c r="K773" s="469">
        <f t="shared" si="66"/>
        <v>12.812680014663012</v>
      </c>
      <c r="L773" s="469">
        <f t="shared" si="67"/>
        <v>1.2680014663011718E-2</v>
      </c>
    </row>
    <row r="774" spans="1:12">
      <c r="A774" s="480" t="s">
        <v>108</v>
      </c>
      <c r="B774" s="480">
        <f t="shared" si="68"/>
        <v>17</v>
      </c>
      <c r="C774" s="480">
        <f t="shared" si="69"/>
        <v>2</v>
      </c>
      <c r="D774" s="480">
        <f t="shared" si="70"/>
        <v>206</v>
      </c>
      <c r="E774" s="480">
        <v>0</v>
      </c>
      <c r="F774" s="481">
        <v>2.9359999999999999</v>
      </c>
      <c r="G774" s="480">
        <v>12</v>
      </c>
      <c r="H774" s="482">
        <v>0.22811000000000001</v>
      </c>
      <c r="I774" s="483">
        <v>12.9</v>
      </c>
      <c r="J774" s="484">
        <v>0</v>
      </c>
      <c r="K774" s="469">
        <f t="shared" si="66"/>
        <v>12.870983297531891</v>
      </c>
      <c r="L774" s="469">
        <f t="shared" si="67"/>
        <v>-2.9016702468108946E-2</v>
      </c>
    </row>
    <row r="775" spans="1:12">
      <c r="A775" s="480" t="s">
        <v>108</v>
      </c>
      <c r="B775" s="480">
        <f t="shared" si="68"/>
        <v>17</v>
      </c>
      <c r="C775" s="480">
        <f t="shared" si="69"/>
        <v>3</v>
      </c>
      <c r="D775" s="480">
        <f t="shared" si="70"/>
        <v>207</v>
      </c>
      <c r="E775" s="480">
        <v>0</v>
      </c>
      <c r="F775" s="481">
        <v>2.9359999999999999</v>
      </c>
      <c r="G775" s="480">
        <v>12</v>
      </c>
      <c r="H775" s="482">
        <v>0.22708200000000001</v>
      </c>
      <c r="I775" s="483">
        <v>12.9</v>
      </c>
      <c r="J775" s="484">
        <v>0</v>
      </c>
      <c r="K775" s="469">
        <f t="shared" si="66"/>
        <v>12.929250226790321</v>
      </c>
      <c r="L775" s="469">
        <f t="shared" si="67"/>
        <v>2.9250226790320966E-2</v>
      </c>
    </row>
    <row r="776" spans="1:12">
      <c r="A776" s="480" t="s">
        <v>108</v>
      </c>
      <c r="B776" s="480">
        <f t="shared" si="68"/>
        <v>17</v>
      </c>
      <c r="C776" s="480">
        <f t="shared" si="69"/>
        <v>4</v>
      </c>
      <c r="D776" s="480">
        <f t="shared" si="70"/>
        <v>208</v>
      </c>
      <c r="E776" s="480">
        <v>0</v>
      </c>
      <c r="F776" s="481">
        <v>2.9359999999999999</v>
      </c>
      <c r="G776" s="480">
        <v>12</v>
      </c>
      <c r="H776" s="482">
        <v>0.22606299999999999</v>
      </c>
      <c r="I776" s="483">
        <v>13</v>
      </c>
      <c r="J776" s="484">
        <v>0</v>
      </c>
      <c r="K776" s="469">
        <f t="shared" si="66"/>
        <v>12.987530024816092</v>
      </c>
      <c r="L776" s="469">
        <f t="shared" si="67"/>
        <v>-1.2469975183908133E-2</v>
      </c>
    </row>
    <row r="777" spans="1:12">
      <c r="A777" s="480" t="s">
        <v>108</v>
      </c>
      <c r="B777" s="480">
        <f t="shared" si="68"/>
        <v>17</v>
      </c>
      <c r="C777" s="480">
        <f t="shared" si="69"/>
        <v>5</v>
      </c>
      <c r="D777" s="480">
        <f t="shared" si="70"/>
        <v>209</v>
      </c>
      <c r="E777" s="480">
        <v>0</v>
      </c>
      <c r="F777" s="481">
        <v>2.9359999999999999</v>
      </c>
      <c r="G777" s="480">
        <v>12</v>
      </c>
      <c r="H777" s="482">
        <v>0.225053</v>
      </c>
      <c r="I777" s="483">
        <v>13</v>
      </c>
      <c r="J777" s="484">
        <v>0</v>
      </c>
      <c r="K777" s="469">
        <f t="shared" si="66"/>
        <v>13.0458158744829</v>
      </c>
      <c r="L777" s="469">
        <f t="shared" si="67"/>
        <v>4.5815874482899588E-2</v>
      </c>
    </row>
    <row r="778" spans="1:12">
      <c r="A778" s="480" t="s">
        <v>108</v>
      </c>
      <c r="B778" s="480">
        <f t="shared" si="68"/>
        <v>17</v>
      </c>
      <c r="C778" s="480">
        <f t="shared" si="69"/>
        <v>6</v>
      </c>
      <c r="D778" s="480">
        <f t="shared" si="70"/>
        <v>210</v>
      </c>
      <c r="E778" s="480">
        <v>0</v>
      </c>
      <c r="F778" s="481">
        <v>2.9359999999999999</v>
      </c>
      <c r="G778" s="480">
        <v>12</v>
      </c>
      <c r="H778" s="482">
        <v>0.224052</v>
      </c>
      <c r="I778" s="483">
        <v>13.1</v>
      </c>
      <c r="J778" s="484">
        <v>0</v>
      </c>
      <c r="K778" s="469">
        <f t="shared" si="66"/>
        <v>13.104100833735025</v>
      </c>
      <c r="L778" s="469">
        <f t="shared" si="67"/>
        <v>4.1008337350252333E-3</v>
      </c>
    </row>
    <row r="779" spans="1:12">
      <c r="A779" s="480" t="s">
        <v>108</v>
      </c>
      <c r="B779" s="480">
        <f t="shared" si="68"/>
        <v>17</v>
      </c>
      <c r="C779" s="480">
        <f t="shared" si="69"/>
        <v>7</v>
      </c>
      <c r="D779" s="480">
        <f t="shared" si="70"/>
        <v>211</v>
      </c>
      <c r="E779" s="480">
        <v>0</v>
      </c>
      <c r="F779" s="481">
        <v>2.9359999999999999</v>
      </c>
      <c r="G779" s="480">
        <v>12</v>
      </c>
      <c r="H779" s="482">
        <v>0.22305900000000001</v>
      </c>
      <c r="I779" s="483">
        <v>13.2</v>
      </c>
      <c r="J779" s="484">
        <v>0</v>
      </c>
      <c r="K779" s="469">
        <f t="shared" ref="K779:K842" si="71">F779/H779</f>
        <v>13.162436844063677</v>
      </c>
      <c r="L779" s="469">
        <f t="shared" ref="L779:L842" si="72">K779-I779</f>
        <v>-3.756315593632209E-2</v>
      </c>
    </row>
    <row r="780" spans="1:12">
      <c r="A780" s="480" t="s">
        <v>108</v>
      </c>
      <c r="B780" s="480">
        <f t="shared" si="68"/>
        <v>17</v>
      </c>
      <c r="C780" s="480">
        <f t="shared" si="69"/>
        <v>8</v>
      </c>
      <c r="D780" s="480">
        <f t="shared" si="70"/>
        <v>212</v>
      </c>
      <c r="E780" s="480">
        <v>0</v>
      </c>
      <c r="F780" s="481">
        <v>2.9359999999999999</v>
      </c>
      <c r="G780" s="480">
        <v>12</v>
      </c>
      <c r="H780" s="482">
        <v>0.222079</v>
      </c>
      <c r="I780" s="483">
        <v>13.2</v>
      </c>
      <c r="J780" s="484">
        <v>0</v>
      </c>
      <c r="K780" s="469">
        <f t="shared" si="71"/>
        <v>13.220520625543163</v>
      </c>
      <c r="L780" s="469">
        <f t="shared" si="72"/>
        <v>2.0520625543163362E-2</v>
      </c>
    </row>
    <row r="781" spans="1:12">
      <c r="A781" s="480" t="s">
        <v>108</v>
      </c>
      <c r="B781" s="480">
        <f t="shared" si="68"/>
        <v>17</v>
      </c>
      <c r="C781" s="480">
        <f t="shared" si="69"/>
        <v>9</v>
      </c>
      <c r="D781" s="480">
        <f t="shared" si="70"/>
        <v>213</v>
      </c>
      <c r="E781" s="480">
        <v>0</v>
      </c>
      <c r="F781" s="481">
        <v>2.9359999999999999</v>
      </c>
      <c r="G781" s="480">
        <v>12</v>
      </c>
      <c r="H781" s="482">
        <v>0.22110099999999999</v>
      </c>
      <c r="I781" s="483">
        <v>13.3</v>
      </c>
      <c r="J781" s="484">
        <v>0</v>
      </c>
      <c r="K781" s="469">
        <f t="shared" si="71"/>
        <v>13.27899919041524</v>
      </c>
      <c r="L781" s="469">
        <f t="shared" si="72"/>
        <v>-2.1000809584760916E-2</v>
      </c>
    </row>
    <row r="782" spans="1:12">
      <c r="A782" s="480" t="s">
        <v>108</v>
      </c>
      <c r="B782" s="480">
        <f t="shared" si="68"/>
        <v>17</v>
      </c>
      <c r="C782" s="480">
        <f t="shared" si="69"/>
        <v>10</v>
      </c>
      <c r="D782" s="480">
        <f t="shared" si="70"/>
        <v>214</v>
      </c>
      <c r="E782" s="480">
        <v>0</v>
      </c>
      <c r="F782" s="481">
        <v>2.9359999999999999</v>
      </c>
      <c r="G782" s="480">
        <v>12</v>
      </c>
      <c r="H782" s="482">
        <v>0.220134</v>
      </c>
      <c r="I782" s="483">
        <v>13.3</v>
      </c>
      <c r="J782" s="484">
        <v>0</v>
      </c>
      <c r="K782" s="469">
        <f t="shared" si="71"/>
        <v>13.337330898452761</v>
      </c>
      <c r="L782" s="469">
        <f t="shared" si="72"/>
        <v>3.7330898452760053E-2</v>
      </c>
    </row>
    <row r="783" spans="1:12">
      <c r="A783" s="480" t="s">
        <v>108</v>
      </c>
      <c r="B783" s="480">
        <f t="shared" si="68"/>
        <v>17</v>
      </c>
      <c r="C783" s="480">
        <f t="shared" si="69"/>
        <v>11</v>
      </c>
      <c r="D783" s="480">
        <f t="shared" si="70"/>
        <v>215</v>
      </c>
      <c r="E783" s="480">
        <v>0</v>
      </c>
      <c r="F783" s="481">
        <v>2.9359999999999999</v>
      </c>
      <c r="G783" s="480">
        <v>12</v>
      </c>
      <c r="H783" s="482">
        <v>0.21917600000000001</v>
      </c>
      <c r="I783" s="483">
        <v>13.4</v>
      </c>
      <c r="J783" s="484">
        <v>0</v>
      </c>
      <c r="K783" s="469">
        <f t="shared" si="71"/>
        <v>13.395627258458955</v>
      </c>
      <c r="L783" s="469">
        <f t="shared" si="72"/>
        <v>-4.3727415410454995E-3</v>
      </c>
    </row>
    <row r="784" spans="1:12">
      <c r="A784" s="480" t="s">
        <v>108</v>
      </c>
      <c r="B784" s="480">
        <f t="shared" si="68"/>
        <v>18</v>
      </c>
      <c r="C784" s="480">
        <f t="shared" si="69"/>
        <v>0</v>
      </c>
      <c r="D784" s="480">
        <f t="shared" si="70"/>
        <v>216</v>
      </c>
      <c r="E784" s="480">
        <v>0</v>
      </c>
      <c r="F784" s="481">
        <v>2.9359999999999999</v>
      </c>
      <c r="G784" s="480">
        <v>12</v>
      </c>
      <c r="H784" s="482">
        <v>0.218226</v>
      </c>
      <c r="I784" s="483">
        <v>13.5</v>
      </c>
      <c r="J784" s="484">
        <v>0</v>
      </c>
      <c r="K784" s="469">
        <f t="shared" si="71"/>
        <v>13.453942243362386</v>
      </c>
      <c r="L784" s="469">
        <f t="shared" si="72"/>
        <v>-4.6057756637614133E-2</v>
      </c>
    </row>
    <row r="785" spans="1:12">
      <c r="A785" s="480" t="s">
        <v>108</v>
      </c>
      <c r="B785" s="480">
        <f>INT(D785/12)</f>
        <v>2</v>
      </c>
      <c r="C785" s="480">
        <f>D785-B785*12</f>
        <v>0</v>
      </c>
      <c r="D785" s="480">
        <v>24</v>
      </c>
      <c r="E785" s="480">
        <v>0</v>
      </c>
      <c r="F785" s="481">
        <v>2.9359999999999999</v>
      </c>
      <c r="G785" s="480">
        <v>15</v>
      </c>
      <c r="H785" s="482">
        <v>0.71881300000000004</v>
      </c>
      <c r="I785" s="483">
        <v>4.0999999999999996</v>
      </c>
      <c r="J785" s="484">
        <f t="shared" ref="J785:J831" si="73">$J$833-($H$833-H785)*($J$835-$J$833)/($H$835-$H$833)</f>
        <v>0.64416831658291596</v>
      </c>
      <c r="K785" s="469">
        <f t="shared" si="71"/>
        <v>4.0845115489007568</v>
      </c>
      <c r="L785" s="469">
        <f t="shared" si="72"/>
        <v>-1.5488451099242795E-2</v>
      </c>
    </row>
    <row r="786" spans="1:12">
      <c r="A786" s="480" t="s">
        <v>108</v>
      </c>
      <c r="B786" s="480">
        <f t="shared" ref="B786:B849" si="74">INT(D786/12)</f>
        <v>2</v>
      </c>
      <c r="C786" s="480">
        <f t="shared" ref="C786:C849" si="75">D786-B786*12</f>
        <v>1</v>
      </c>
      <c r="D786" s="480">
        <f>D785+1</f>
        <v>25</v>
      </c>
      <c r="E786" s="480">
        <v>0</v>
      </c>
      <c r="F786" s="481">
        <v>2.9359999999999999</v>
      </c>
      <c r="G786" s="480">
        <v>15</v>
      </c>
      <c r="H786" s="482">
        <v>0.74269300000000005</v>
      </c>
      <c r="I786" s="483">
        <v>4</v>
      </c>
      <c r="J786" s="484">
        <f t="shared" si="73"/>
        <v>0.66486831658291612</v>
      </c>
      <c r="K786" s="469">
        <f t="shared" si="71"/>
        <v>3.9531811933059822</v>
      </c>
      <c r="L786" s="469">
        <f t="shared" si="72"/>
        <v>-4.6818806694017834E-2</v>
      </c>
    </row>
    <row r="787" spans="1:12">
      <c r="A787" s="480" t="s">
        <v>108</v>
      </c>
      <c r="B787" s="480">
        <f t="shared" si="74"/>
        <v>2</v>
      </c>
      <c r="C787" s="480">
        <f t="shared" si="75"/>
        <v>2</v>
      </c>
      <c r="D787" s="480">
        <f t="shared" ref="D787:D850" si="76">D786+1</f>
        <v>26</v>
      </c>
      <c r="E787" s="480">
        <v>0</v>
      </c>
      <c r="F787" s="481">
        <v>2.9359999999999999</v>
      </c>
      <c r="G787" s="480">
        <v>15</v>
      </c>
      <c r="H787" s="482">
        <v>0.76084300000000005</v>
      </c>
      <c r="I787" s="483">
        <v>3.9</v>
      </c>
      <c r="J787" s="484">
        <f t="shared" si="73"/>
        <v>0.68060135678392131</v>
      </c>
      <c r="K787" s="469">
        <f t="shared" si="71"/>
        <v>3.8588775870974694</v>
      </c>
      <c r="L787" s="469">
        <f t="shared" si="72"/>
        <v>-4.1122412902530492E-2</v>
      </c>
    </row>
    <row r="788" spans="1:12">
      <c r="A788" s="480" t="s">
        <v>108</v>
      </c>
      <c r="B788" s="480">
        <f t="shared" si="74"/>
        <v>2</v>
      </c>
      <c r="C788" s="480">
        <f t="shared" si="75"/>
        <v>3</v>
      </c>
      <c r="D788" s="480">
        <f t="shared" si="76"/>
        <v>27</v>
      </c>
      <c r="E788" s="480">
        <v>0</v>
      </c>
      <c r="F788" s="481">
        <v>2.9359999999999999</v>
      </c>
      <c r="G788" s="480">
        <v>15</v>
      </c>
      <c r="H788" s="482">
        <v>0.77431700000000003</v>
      </c>
      <c r="I788" s="483">
        <v>3.8</v>
      </c>
      <c r="J788" s="484">
        <f t="shared" si="73"/>
        <v>0.69228108040201186</v>
      </c>
      <c r="K788" s="469">
        <f t="shared" si="71"/>
        <v>3.79172871059269</v>
      </c>
      <c r="L788" s="469">
        <f t="shared" si="72"/>
        <v>-8.271289407309812E-3</v>
      </c>
    </row>
    <row r="789" spans="1:12">
      <c r="A789" s="480" t="s">
        <v>108</v>
      </c>
      <c r="B789" s="480">
        <f t="shared" si="74"/>
        <v>2</v>
      </c>
      <c r="C789" s="480">
        <f t="shared" si="75"/>
        <v>4</v>
      </c>
      <c r="D789" s="480">
        <f t="shared" si="76"/>
        <v>28</v>
      </c>
      <c r="E789" s="480">
        <v>0</v>
      </c>
      <c r="F789" s="481">
        <v>2.9359999999999999</v>
      </c>
      <c r="G789" s="480">
        <v>15</v>
      </c>
      <c r="H789" s="482">
        <v>0.78395899999999996</v>
      </c>
      <c r="I789" s="483">
        <v>3.7</v>
      </c>
      <c r="J789" s="484">
        <f t="shared" si="73"/>
        <v>0.70063909547738878</v>
      </c>
      <c r="K789" s="469">
        <f t="shared" si="71"/>
        <v>3.7450938123039599</v>
      </c>
      <c r="L789" s="469">
        <f t="shared" si="72"/>
        <v>4.5093812303959702E-2</v>
      </c>
    </row>
    <row r="790" spans="1:12">
      <c r="A790" s="480" t="s">
        <v>108</v>
      </c>
      <c r="B790" s="480">
        <f t="shared" si="74"/>
        <v>2</v>
      </c>
      <c r="C790" s="480">
        <f t="shared" si="75"/>
        <v>5</v>
      </c>
      <c r="D790" s="480">
        <f t="shared" si="76"/>
        <v>29</v>
      </c>
      <c r="E790" s="480">
        <v>0</v>
      </c>
      <c r="F790" s="481">
        <v>2.9359999999999999</v>
      </c>
      <c r="G790" s="480">
        <v>15</v>
      </c>
      <c r="H790" s="482">
        <v>0.79045299999999996</v>
      </c>
      <c r="I790" s="483">
        <v>3.7</v>
      </c>
      <c r="J790" s="484">
        <f t="shared" si="73"/>
        <v>0.70626831658291644</v>
      </c>
      <c r="K790" s="469">
        <f t="shared" si="71"/>
        <v>3.7143258359447051</v>
      </c>
      <c r="L790" s="469">
        <f t="shared" si="72"/>
        <v>1.4325835944704934E-2</v>
      </c>
    </row>
    <row r="791" spans="1:12">
      <c r="A791" s="480" t="s">
        <v>108</v>
      </c>
      <c r="B791" s="480">
        <f t="shared" si="74"/>
        <v>2</v>
      </c>
      <c r="C791" s="480">
        <f t="shared" si="75"/>
        <v>6</v>
      </c>
      <c r="D791" s="480">
        <f t="shared" si="76"/>
        <v>30</v>
      </c>
      <c r="E791" s="480">
        <v>0</v>
      </c>
      <c r="F791" s="481">
        <v>2.9359999999999999</v>
      </c>
      <c r="G791" s="480">
        <v>15</v>
      </c>
      <c r="H791" s="482">
        <v>0.79435299999999998</v>
      </c>
      <c r="I791" s="483">
        <v>3.7</v>
      </c>
      <c r="J791" s="484">
        <f t="shared" si="73"/>
        <v>0.70964896984924808</v>
      </c>
      <c r="K791" s="469">
        <f t="shared" si="71"/>
        <v>3.6960897736900344</v>
      </c>
      <c r="L791" s="469">
        <f t="shared" si="72"/>
        <v>-3.9102263099657364E-3</v>
      </c>
    </row>
    <row r="792" spans="1:12">
      <c r="A792" s="480" t="s">
        <v>108</v>
      </c>
      <c r="B792" s="480">
        <f t="shared" si="74"/>
        <v>2</v>
      </c>
      <c r="C792" s="480">
        <f t="shared" si="75"/>
        <v>7</v>
      </c>
      <c r="D792" s="480">
        <f t="shared" si="76"/>
        <v>31</v>
      </c>
      <c r="E792" s="480">
        <v>0</v>
      </c>
      <c r="F792" s="481">
        <v>2.9359999999999999</v>
      </c>
      <c r="G792" s="480">
        <v>15</v>
      </c>
      <c r="H792" s="482">
        <v>0.79611299999999996</v>
      </c>
      <c r="I792" s="483">
        <v>3.7</v>
      </c>
      <c r="J792" s="484">
        <f t="shared" si="73"/>
        <v>0.71117459798995164</v>
      </c>
      <c r="K792" s="469">
        <f t="shared" si="71"/>
        <v>3.6879186748614834</v>
      </c>
      <c r="L792" s="469">
        <f t="shared" si="72"/>
        <v>-1.2081325138516785E-2</v>
      </c>
    </row>
    <row r="793" spans="1:12">
      <c r="A793" s="480" t="s">
        <v>108</v>
      </c>
      <c r="B793" s="480">
        <f t="shared" si="74"/>
        <v>2</v>
      </c>
      <c r="C793" s="480">
        <f t="shared" si="75"/>
        <v>8</v>
      </c>
      <c r="D793" s="480">
        <f t="shared" si="76"/>
        <v>32</v>
      </c>
      <c r="E793" s="480">
        <v>0</v>
      </c>
      <c r="F793" s="481">
        <v>2.9359999999999999</v>
      </c>
      <c r="G793" s="480">
        <v>15</v>
      </c>
      <c r="H793" s="482">
        <v>0.79610499999999995</v>
      </c>
      <c r="I793" s="483">
        <v>3.7</v>
      </c>
      <c r="J793" s="484">
        <f t="shared" si="73"/>
        <v>0.71116766331658487</v>
      </c>
      <c r="K793" s="469">
        <f t="shared" si="71"/>
        <v>3.6879557344822604</v>
      </c>
      <c r="L793" s="469">
        <f t="shared" si="72"/>
        <v>-1.2044265517739738E-2</v>
      </c>
    </row>
    <row r="794" spans="1:12">
      <c r="A794" s="480" t="s">
        <v>108</v>
      </c>
      <c r="B794" s="480">
        <f t="shared" si="74"/>
        <v>2</v>
      </c>
      <c r="C794" s="480">
        <f t="shared" si="75"/>
        <v>9</v>
      </c>
      <c r="D794" s="480">
        <f t="shared" si="76"/>
        <v>33</v>
      </c>
      <c r="E794" s="480">
        <v>0</v>
      </c>
      <c r="F794" s="481">
        <v>2.9359999999999999</v>
      </c>
      <c r="G794" s="480">
        <v>15</v>
      </c>
      <c r="H794" s="482">
        <v>0.79463600000000001</v>
      </c>
      <c r="I794" s="483">
        <v>3.7</v>
      </c>
      <c r="J794" s="484">
        <f t="shared" si="73"/>
        <v>0.70989428391959997</v>
      </c>
      <c r="K794" s="469">
        <f t="shared" si="71"/>
        <v>3.6947734560226317</v>
      </c>
      <c r="L794" s="469">
        <f t="shared" si="72"/>
        <v>-5.2265439773684363E-3</v>
      </c>
    </row>
    <row r="795" spans="1:12">
      <c r="A795" s="480" t="s">
        <v>108</v>
      </c>
      <c r="B795" s="480">
        <f t="shared" si="74"/>
        <v>2</v>
      </c>
      <c r="C795" s="480">
        <f t="shared" si="75"/>
        <v>10</v>
      </c>
      <c r="D795" s="480">
        <f t="shared" si="76"/>
        <v>34</v>
      </c>
      <c r="E795" s="480">
        <v>0</v>
      </c>
      <c r="F795" s="481">
        <v>2.9359999999999999</v>
      </c>
      <c r="G795" s="480">
        <v>15</v>
      </c>
      <c r="H795" s="482">
        <v>0.79195899999999997</v>
      </c>
      <c r="I795" s="483">
        <v>3.7</v>
      </c>
      <c r="J795" s="484">
        <f t="shared" si="73"/>
        <v>0.70757376884422296</v>
      </c>
      <c r="K795" s="469">
        <f t="shared" si="71"/>
        <v>3.7072626234438903</v>
      </c>
      <c r="L795" s="469">
        <f t="shared" si="72"/>
        <v>7.2626234438901704E-3</v>
      </c>
    </row>
    <row r="796" spans="1:12">
      <c r="A796" s="480" t="s">
        <v>108</v>
      </c>
      <c r="B796" s="480">
        <f t="shared" si="74"/>
        <v>2</v>
      </c>
      <c r="C796" s="480">
        <f t="shared" si="75"/>
        <v>11</v>
      </c>
      <c r="D796" s="480">
        <f t="shared" si="76"/>
        <v>35</v>
      </c>
      <c r="E796" s="480">
        <v>0</v>
      </c>
      <c r="F796" s="481">
        <v>2.9359999999999999</v>
      </c>
      <c r="G796" s="480">
        <v>15</v>
      </c>
      <c r="H796" s="482">
        <v>0.78828699999999996</v>
      </c>
      <c r="I796" s="483">
        <v>3.7</v>
      </c>
      <c r="J796" s="484">
        <f t="shared" si="73"/>
        <v>0.70439075376884608</v>
      </c>
      <c r="K796" s="469">
        <f t="shared" si="71"/>
        <v>3.7245318012348294</v>
      </c>
      <c r="L796" s="469">
        <f t="shared" si="72"/>
        <v>2.4531801234829231E-2</v>
      </c>
    </row>
    <row r="797" spans="1:12">
      <c r="A797" s="480" t="s">
        <v>108</v>
      </c>
      <c r="B797" s="480">
        <f t="shared" si="74"/>
        <v>3</v>
      </c>
      <c r="C797" s="480">
        <f t="shared" si="75"/>
        <v>0</v>
      </c>
      <c r="D797" s="480">
        <f t="shared" si="76"/>
        <v>36</v>
      </c>
      <c r="E797" s="480">
        <v>0</v>
      </c>
      <c r="F797" s="481">
        <v>2.9359999999999999</v>
      </c>
      <c r="G797" s="480">
        <v>15</v>
      </c>
      <c r="H797" s="482">
        <v>0.78379500000000002</v>
      </c>
      <c r="I797" s="483">
        <v>3.7</v>
      </c>
      <c r="J797" s="484">
        <f t="shared" si="73"/>
        <v>0.70049693467336871</v>
      </c>
      <c r="K797" s="469">
        <f t="shared" si="71"/>
        <v>3.7458774296850579</v>
      </c>
      <c r="L797" s="469">
        <f t="shared" si="72"/>
        <v>4.5877429685057702E-2</v>
      </c>
    </row>
    <row r="798" spans="1:12">
      <c r="A798" s="480" t="s">
        <v>108</v>
      </c>
      <c r="B798" s="480">
        <f t="shared" si="74"/>
        <v>3</v>
      </c>
      <c r="C798" s="480">
        <f t="shared" si="75"/>
        <v>1</v>
      </c>
      <c r="D798" s="480">
        <f t="shared" si="76"/>
        <v>37</v>
      </c>
      <c r="E798" s="480">
        <v>0</v>
      </c>
      <c r="F798" s="481">
        <v>2.9359999999999999</v>
      </c>
      <c r="G798" s="480">
        <v>15</v>
      </c>
      <c r="H798" s="482">
        <v>0.77863099999999996</v>
      </c>
      <c r="I798" s="483">
        <v>3.8</v>
      </c>
      <c r="J798" s="484">
        <f t="shared" si="73"/>
        <v>0.69602060301507718</v>
      </c>
      <c r="K798" s="469">
        <f t="shared" si="71"/>
        <v>3.7707206622906102</v>
      </c>
      <c r="L798" s="469">
        <f t="shared" si="72"/>
        <v>-2.9279337709389619E-2</v>
      </c>
    </row>
    <row r="799" spans="1:12">
      <c r="A799" s="480" t="s">
        <v>108</v>
      </c>
      <c r="B799" s="480">
        <f t="shared" si="74"/>
        <v>3</v>
      </c>
      <c r="C799" s="480">
        <f t="shared" si="75"/>
        <v>2</v>
      </c>
      <c r="D799" s="480">
        <f t="shared" si="76"/>
        <v>38</v>
      </c>
      <c r="E799" s="480">
        <v>0</v>
      </c>
      <c r="F799" s="481">
        <v>2.9359999999999999</v>
      </c>
      <c r="G799" s="480">
        <v>15</v>
      </c>
      <c r="H799" s="482">
        <v>0.77291699999999997</v>
      </c>
      <c r="I799" s="483">
        <v>3.8</v>
      </c>
      <c r="J799" s="484">
        <f t="shared" si="73"/>
        <v>0.69106751256281584</v>
      </c>
      <c r="K799" s="469">
        <f t="shared" si="71"/>
        <v>3.7985967445404878</v>
      </c>
      <c r="L799" s="469">
        <f t="shared" si="72"/>
        <v>-1.4032554595120317E-3</v>
      </c>
    </row>
    <row r="800" spans="1:12">
      <c r="A800" s="480" t="s">
        <v>108</v>
      </c>
      <c r="B800" s="480">
        <f t="shared" si="74"/>
        <v>3</v>
      </c>
      <c r="C800" s="480">
        <f t="shared" si="75"/>
        <v>3</v>
      </c>
      <c r="D800" s="480">
        <f t="shared" si="76"/>
        <v>39</v>
      </c>
      <c r="E800" s="480">
        <v>0</v>
      </c>
      <c r="F800" s="481">
        <v>2.9359999999999999</v>
      </c>
      <c r="G800" s="480">
        <v>15</v>
      </c>
      <c r="H800" s="482">
        <v>0.76675800000000005</v>
      </c>
      <c r="I800" s="483">
        <v>3.8</v>
      </c>
      <c r="J800" s="484">
        <f t="shared" si="73"/>
        <v>0.68572868090452432</v>
      </c>
      <c r="K800" s="469">
        <f t="shared" si="71"/>
        <v>3.8291090539648751</v>
      </c>
      <c r="L800" s="469">
        <f t="shared" si="72"/>
        <v>2.9109053964875287E-2</v>
      </c>
    </row>
    <row r="801" spans="1:12">
      <c r="A801" s="480" t="s">
        <v>108</v>
      </c>
      <c r="B801" s="480">
        <f t="shared" si="74"/>
        <v>3</v>
      </c>
      <c r="C801" s="480">
        <f t="shared" si="75"/>
        <v>4</v>
      </c>
      <c r="D801" s="480">
        <f t="shared" si="76"/>
        <v>40</v>
      </c>
      <c r="E801" s="480">
        <v>0</v>
      </c>
      <c r="F801" s="481">
        <v>2.9359999999999999</v>
      </c>
      <c r="G801" s="480">
        <v>15</v>
      </c>
      <c r="H801" s="482">
        <v>0.76024099999999994</v>
      </c>
      <c r="I801" s="483">
        <v>3.9</v>
      </c>
      <c r="J801" s="484">
        <f t="shared" si="73"/>
        <v>0.68007952261306692</v>
      </c>
      <c r="K801" s="469">
        <f t="shared" si="71"/>
        <v>3.8619332553755981</v>
      </c>
      <c r="L801" s="469">
        <f t="shared" si="72"/>
        <v>-3.8066744624401849E-2</v>
      </c>
    </row>
    <row r="802" spans="1:12">
      <c r="A802" s="480" t="s">
        <v>108</v>
      </c>
      <c r="B802" s="480">
        <f t="shared" si="74"/>
        <v>3</v>
      </c>
      <c r="C802" s="480">
        <f t="shared" si="75"/>
        <v>5</v>
      </c>
      <c r="D802" s="480">
        <f t="shared" si="76"/>
        <v>41</v>
      </c>
      <c r="E802" s="480">
        <v>0</v>
      </c>
      <c r="F802" s="481">
        <v>2.9359999999999999</v>
      </c>
      <c r="G802" s="480">
        <v>15</v>
      </c>
      <c r="H802" s="482">
        <v>0.75344</v>
      </c>
      <c r="I802" s="483">
        <v>3.9</v>
      </c>
      <c r="J802" s="484">
        <f t="shared" si="73"/>
        <v>0.67418418341708708</v>
      </c>
      <c r="K802" s="469">
        <f t="shared" si="71"/>
        <v>3.8967933743894667</v>
      </c>
      <c r="L802" s="469">
        <f t="shared" si="72"/>
        <v>-3.2066256105331981E-3</v>
      </c>
    </row>
    <row r="803" spans="1:12">
      <c r="A803" s="480" t="s">
        <v>108</v>
      </c>
      <c r="B803" s="480">
        <f t="shared" si="74"/>
        <v>3</v>
      </c>
      <c r="C803" s="480">
        <f t="shared" si="75"/>
        <v>6</v>
      </c>
      <c r="D803" s="480">
        <f t="shared" si="76"/>
        <v>42</v>
      </c>
      <c r="E803" s="480">
        <v>0</v>
      </c>
      <c r="F803" s="481">
        <v>2.9359999999999999</v>
      </c>
      <c r="G803" s="480">
        <v>15</v>
      </c>
      <c r="H803" s="482">
        <v>0.746417</v>
      </c>
      <c r="I803" s="483">
        <v>3.9</v>
      </c>
      <c r="J803" s="484">
        <f t="shared" si="73"/>
        <v>0.66809640703517748</v>
      </c>
      <c r="K803" s="469">
        <f t="shared" si="71"/>
        <v>3.9334581071974513</v>
      </c>
      <c r="L803" s="469">
        <f t="shared" si="72"/>
        <v>3.3458107197451348E-2</v>
      </c>
    </row>
    <row r="804" spans="1:12">
      <c r="A804" s="480" t="s">
        <v>108</v>
      </c>
      <c r="B804" s="480">
        <f t="shared" si="74"/>
        <v>3</v>
      </c>
      <c r="C804" s="480">
        <f t="shared" si="75"/>
        <v>7</v>
      </c>
      <c r="D804" s="480">
        <f t="shared" si="76"/>
        <v>43</v>
      </c>
      <c r="E804" s="480">
        <v>0</v>
      </c>
      <c r="F804" s="481">
        <v>2.9359999999999999</v>
      </c>
      <c r="G804" s="480">
        <v>15</v>
      </c>
      <c r="H804" s="482">
        <v>0.73922500000000002</v>
      </c>
      <c r="I804" s="483">
        <v>4</v>
      </c>
      <c r="J804" s="484">
        <f t="shared" si="73"/>
        <v>0.66186213567839347</v>
      </c>
      <c r="K804" s="469">
        <f t="shared" si="71"/>
        <v>3.971727146673881</v>
      </c>
      <c r="L804" s="469">
        <f t="shared" si="72"/>
        <v>-2.8272853326118952E-2</v>
      </c>
    </row>
    <row r="805" spans="1:12">
      <c r="A805" s="480" t="s">
        <v>108</v>
      </c>
      <c r="B805" s="480">
        <f t="shared" si="74"/>
        <v>3</v>
      </c>
      <c r="C805" s="480">
        <f t="shared" si="75"/>
        <v>8</v>
      </c>
      <c r="D805" s="480">
        <f t="shared" si="76"/>
        <v>44</v>
      </c>
      <c r="E805" s="480">
        <v>0</v>
      </c>
      <c r="F805" s="481">
        <v>2.9359999999999999</v>
      </c>
      <c r="G805" s="480">
        <v>15</v>
      </c>
      <c r="H805" s="482">
        <v>0.731908</v>
      </c>
      <c r="I805" s="483">
        <v>4</v>
      </c>
      <c r="J805" s="484">
        <f t="shared" si="73"/>
        <v>0.65551951005025266</v>
      </c>
      <c r="K805" s="469">
        <f t="shared" si="71"/>
        <v>4.0114331309399542</v>
      </c>
      <c r="L805" s="469">
        <f t="shared" si="72"/>
        <v>1.1433130939954239E-2</v>
      </c>
    </row>
    <row r="806" spans="1:12">
      <c r="A806" s="480" t="s">
        <v>108</v>
      </c>
      <c r="B806" s="480">
        <f t="shared" si="74"/>
        <v>3</v>
      </c>
      <c r="C806" s="480">
        <f t="shared" si="75"/>
        <v>9</v>
      </c>
      <c r="D806" s="480">
        <f t="shared" si="76"/>
        <v>45</v>
      </c>
      <c r="E806" s="480">
        <v>0</v>
      </c>
      <c r="F806" s="481">
        <v>2.9359999999999999</v>
      </c>
      <c r="G806" s="480">
        <v>15</v>
      </c>
      <c r="H806" s="482">
        <v>0.72450400000000004</v>
      </c>
      <c r="I806" s="483">
        <v>4.0999999999999996</v>
      </c>
      <c r="J806" s="484">
        <f t="shared" si="73"/>
        <v>0.64910146984924766</v>
      </c>
      <c r="K806" s="469">
        <f t="shared" si="71"/>
        <v>4.0524275918421431</v>
      </c>
      <c r="L806" s="469">
        <f t="shared" si="72"/>
        <v>-4.7572408157856572E-2</v>
      </c>
    </row>
    <row r="807" spans="1:12">
      <c r="A807" s="480" t="s">
        <v>108</v>
      </c>
      <c r="B807" s="480">
        <f t="shared" si="74"/>
        <v>3</v>
      </c>
      <c r="C807" s="480">
        <f t="shared" si="75"/>
        <v>10</v>
      </c>
      <c r="D807" s="480">
        <f t="shared" si="76"/>
        <v>46</v>
      </c>
      <c r="E807" s="480">
        <v>0</v>
      </c>
      <c r="F807" s="481">
        <v>2.9359999999999999</v>
      </c>
      <c r="G807" s="480">
        <v>15</v>
      </c>
      <c r="H807" s="482">
        <v>0.71704500000000004</v>
      </c>
      <c r="I807" s="483">
        <v>4.0999999999999996</v>
      </c>
      <c r="J807" s="484">
        <f t="shared" si="73"/>
        <v>0.64263575376884563</v>
      </c>
      <c r="K807" s="469">
        <f t="shared" si="71"/>
        <v>4.0945826273106984</v>
      </c>
      <c r="L807" s="469">
        <f t="shared" si="72"/>
        <v>-5.4173726893012031E-3</v>
      </c>
    </row>
    <row r="808" spans="1:12">
      <c r="A808" s="480" t="s">
        <v>108</v>
      </c>
      <c r="B808" s="480">
        <f t="shared" si="74"/>
        <v>3</v>
      </c>
      <c r="C808" s="480">
        <f t="shared" si="75"/>
        <v>11</v>
      </c>
      <c r="D808" s="480">
        <f t="shared" si="76"/>
        <v>47</v>
      </c>
      <c r="E808" s="480">
        <v>0</v>
      </c>
      <c r="F808" s="481">
        <v>2.9359999999999999</v>
      </c>
      <c r="G808" s="480">
        <v>15</v>
      </c>
      <c r="H808" s="482">
        <v>0.70955800000000002</v>
      </c>
      <c r="I808" s="483">
        <v>4.0999999999999996</v>
      </c>
      <c r="J808" s="484">
        <f t="shared" si="73"/>
        <v>0.63614576633165965</v>
      </c>
      <c r="K808" s="469">
        <f t="shared" si="71"/>
        <v>4.1377871858255419</v>
      </c>
      <c r="L808" s="469">
        <f t="shared" si="72"/>
        <v>3.7787185825542302E-2</v>
      </c>
    </row>
    <row r="809" spans="1:12">
      <c r="A809" s="480" t="s">
        <v>108</v>
      </c>
      <c r="B809" s="480">
        <f t="shared" si="74"/>
        <v>4</v>
      </c>
      <c r="C809" s="480">
        <f t="shared" si="75"/>
        <v>0</v>
      </c>
      <c r="D809" s="480">
        <f t="shared" si="76"/>
        <v>48</v>
      </c>
      <c r="E809" s="480">
        <v>0</v>
      </c>
      <c r="F809" s="481">
        <v>2.9359999999999999</v>
      </c>
      <c r="G809" s="480">
        <v>15</v>
      </c>
      <c r="H809" s="482">
        <v>0.702067</v>
      </c>
      <c r="I809" s="483">
        <v>4.2</v>
      </c>
      <c r="J809" s="484">
        <f t="shared" si="73"/>
        <v>0.62965231155779011</v>
      </c>
      <c r="K809" s="469">
        <f t="shared" si="71"/>
        <v>4.1819370515919418</v>
      </c>
      <c r="L809" s="469">
        <f t="shared" si="72"/>
        <v>-1.8062948408058332E-2</v>
      </c>
    </row>
    <row r="810" spans="1:12">
      <c r="A810" s="480" t="s">
        <v>108</v>
      </c>
      <c r="B810" s="480">
        <f t="shared" si="74"/>
        <v>4</v>
      </c>
      <c r="C810" s="480">
        <f t="shared" si="75"/>
        <v>1</v>
      </c>
      <c r="D810" s="480">
        <f t="shared" si="76"/>
        <v>49</v>
      </c>
      <c r="E810" s="480">
        <v>0</v>
      </c>
      <c r="F810" s="481">
        <v>2.9359999999999999</v>
      </c>
      <c r="G810" s="480">
        <v>15</v>
      </c>
      <c r="H810" s="482">
        <v>0.69458900000000001</v>
      </c>
      <c r="I810" s="483">
        <v>4.2</v>
      </c>
      <c r="J810" s="484">
        <f t="shared" si="73"/>
        <v>0.62317012562814189</v>
      </c>
      <c r="K810" s="469">
        <f t="shared" si="71"/>
        <v>4.2269601159822567</v>
      </c>
      <c r="L810" s="469">
        <f t="shared" si="72"/>
        <v>2.6960115982256561E-2</v>
      </c>
    </row>
    <row r="811" spans="1:12">
      <c r="A811" s="480" t="s">
        <v>108</v>
      </c>
      <c r="B811" s="480">
        <f t="shared" si="74"/>
        <v>4</v>
      </c>
      <c r="C811" s="480">
        <f t="shared" si="75"/>
        <v>2</v>
      </c>
      <c r="D811" s="480">
        <f t="shared" si="76"/>
        <v>50</v>
      </c>
      <c r="E811" s="480">
        <v>0</v>
      </c>
      <c r="F811" s="481">
        <v>2.9359999999999999</v>
      </c>
      <c r="G811" s="480">
        <v>15</v>
      </c>
      <c r="H811" s="482">
        <v>0.68714200000000003</v>
      </c>
      <c r="I811" s="483">
        <v>4.3</v>
      </c>
      <c r="J811" s="484">
        <f t="shared" si="73"/>
        <v>0.61671481155779007</v>
      </c>
      <c r="K811" s="469">
        <f t="shared" si="71"/>
        <v>4.2727704026242028</v>
      </c>
      <c r="L811" s="469">
        <f t="shared" si="72"/>
        <v>-2.7229597375796999E-2</v>
      </c>
    </row>
    <row r="812" spans="1:12">
      <c r="A812" s="480" t="s">
        <v>108</v>
      </c>
      <c r="B812" s="480">
        <f t="shared" si="74"/>
        <v>4</v>
      </c>
      <c r="C812" s="480">
        <f t="shared" si="75"/>
        <v>3</v>
      </c>
      <c r="D812" s="480">
        <f t="shared" si="76"/>
        <v>51</v>
      </c>
      <c r="E812" s="480">
        <v>0</v>
      </c>
      <c r="F812" s="481">
        <v>2.9359999999999999</v>
      </c>
      <c r="G812" s="480">
        <v>15</v>
      </c>
      <c r="H812" s="482">
        <v>0.67973899999999998</v>
      </c>
      <c r="I812" s="483">
        <v>4.3</v>
      </c>
      <c r="J812" s="484">
        <f t="shared" si="73"/>
        <v>0.61029763819095584</v>
      </c>
      <c r="K812" s="469">
        <f t="shared" si="71"/>
        <v>4.3193049096785678</v>
      </c>
      <c r="L812" s="469">
        <f t="shared" si="72"/>
        <v>1.9304909678568016E-2</v>
      </c>
    </row>
    <row r="813" spans="1:12">
      <c r="A813" s="480" t="s">
        <v>108</v>
      </c>
      <c r="B813" s="480">
        <f t="shared" si="74"/>
        <v>4</v>
      </c>
      <c r="C813" s="480">
        <f t="shared" si="75"/>
        <v>4</v>
      </c>
      <c r="D813" s="480">
        <f t="shared" si="76"/>
        <v>52</v>
      </c>
      <c r="E813" s="480">
        <v>0</v>
      </c>
      <c r="F813" s="481">
        <v>2.9359999999999999</v>
      </c>
      <c r="G813" s="480">
        <v>15</v>
      </c>
      <c r="H813" s="482">
        <v>0.67239199999999999</v>
      </c>
      <c r="I813" s="483">
        <v>4.4000000000000004</v>
      </c>
      <c r="J813" s="484">
        <f t="shared" si="73"/>
        <v>0.60392900753768941</v>
      </c>
      <c r="K813" s="469">
        <f t="shared" si="71"/>
        <v>4.3665004937595926</v>
      </c>
      <c r="L813" s="469">
        <f t="shared" si="72"/>
        <v>-3.3499506240407761E-2</v>
      </c>
    </row>
    <row r="814" spans="1:12">
      <c r="A814" s="480" t="s">
        <v>108</v>
      </c>
      <c r="B814" s="480">
        <f t="shared" si="74"/>
        <v>4</v>
      </c>
      <c r="C814" s="480">
        <f t="shared" si="75"/>
        <v>5</v>
      </c>
      <c r="D814" s="480">
        <f t="shared" si="76"/>
        <v>53</v>
      </c>
      <c r="E814" s="480">
        <v>0</v>
      </c>
      <c r="F814" s="481">
        <v>2.9359999999999999</v>
      </c>
      <c r="G814" s="480">
        <v>15</v>
      </c>
      <c r="H814" s="482">
        <v>0.66511100000000001</v>
      </c>
      <c r="I814" s="483">
        <v>4.4000000000000004</v>
      </c>
      <c r="J814" s="484">
        <f t="shared" si="73"/>
        <v>0.59761758793969944</v>
      </c>
      <c r="K814" s="469">
        <f t="shared" si="71"/>
        <v>4.4143007708487758</v>
      </c>
      <c r="L814" s="469">
        <f t="shared" si="72"/>
        <v>1.4300770848775457E-2</v>
      </c>
    </row>
    <row r="815" spans="1:12">
      <c r="A815" s="480" t="s">
        <v>108</v>
      </c>
      <c r="B815" s="480">
        <f t="shared" si="74"/>
        <v>4</v>
      </c>
      <c r="C815" s="480">
        <f t="shared" si="75"/>
        <v>6</v>
      </c>
      <c r="D815" s="480">
        <f t="shared" si="76"/>
        <v>54</v>
      </c>
      <c r="E815" s="480">
        <v>0</v>
      </c>
      <c r="F815" s="481">
        <v>2.9359999999999999</v>
      </c>
      <c r="G815" s="480">
        <v>15</v>
      </c>
      <c r="H815" s="482">
        <v>0.65790199999999999</v>
      </c>
      <c r="I815" s="483">
        <v>4.5</v>
      </c>
      <c r="J815" s="484">
        <f t="shared" si="73"/>
        <v>0.5913685804020109</v>
      </c>
      <c r="K815" s="469">
        <f t="shared" si="71"/>
        <v>4.4626707321151171</v>
      </c>
      <c r="L815" s="469">
        <f t="shared" si="72"/>
        <v>-3.7329267884882888E-2</v>
      </c>
    </row>
    <row r="816" spans="1:12">
      <c r="A816" s="480" t="s">
        <v>108</v>
      </c>
      <c r="B816" s="480">
        <f t="shared" si="74"/>
        <v>4</v>
      </c>
      <c r="C816" s="480">
        <f t="shared" si="75"/>
        <v>7</v>
      </c>
      <c r="D816" s="480">
        <f t="shared" si="76"/>
        <v>55</v>
      </c>
      <c r="E816" s="480">
        <v>0</v>
      </c>
      <c r="F816" s="481">
        <v>2.9359999999999999</v>
      </c>
      <c r="G816" s="480">
        <v>15</v>
      </c>
      <c r="H816" s="482">
        <v>0.65077300000000005</v>
      </c>
      <c r="I816" s="483">
        <v>4.5</v>
      </c>
      <c r="J816" s="484">
        <f t="shared" si="73"/>
        <v>0.5851889195979908</v>
      </c>
      <c r="K816" s="469">
        <f t="shared" si="71"/>
        <v>4.5115577935777909</v>
      </c>
      <c r="L816" s="469">
        <f t="shared" si="72"/>
        <v>1.1557793577790854E-2</v>
      </c>
    </row>
    <row r="817" spans="1:12">
      <c r="A817" s="480" t="s">
        <v>108</v>
      </c>
      <c r="B817" s="480">
        <f t="shared" si="74"/>
        <v>4</v>
      </c>
      <c r="C817" s="480">
        <f t="shared" si="75"/>
        <v>8</v>
      </c>
      <c r="D817" s="480">
        <f t="shared" si="76"/>
        <v>56</v>
      </c>
      <c r="E817" s="480">
        <v>0</v>
      </c>
      <c r="F817" s="481">
        <v>2.9359999999999999</v>
      </c>
      <c r="G817" s="480">
        <v>15</v>
      </c>
      <c r="H817" s="482">
        <v>0.64373000000000002</v>
      </c>
      <c r="I817" s="483">
        <v>4.5999999999999996</v>
      </c>
      <c r="J817" s="484">
        <f t="shared" si="73"/>
        <v>0.57908380653266411</v>
      </c>
      <c r="K817" s="469">
        <f t="shared" si="71"/>
        <v>4.5609183974647758</v>
      </c>
      <c r="L817" s="469">
        <f t="shared" si="72"/>
        <v>-3.9081602535223858E-2</v>
      </c>
    </row>
    <row r="818" spans="1:12">
      <c r="A818" s="480" t="s">
        <v>108</v>
      </c>
      <c r="B818" s="480">
        <f t="shared" si="74"/>
        <v>4</v>
      </c>
      <c r="C818" s="480">
        <f t="shared" si="75"/>
        <v>9</v>
      </c>
      <c r="D818" s="480">
        <f t="shared" si="76"/>
        <v>57</v>
      </c>
      <c r="E818" s="480">
        <v>0</v>
      </c>
      <c r="F818" s="481">
        <v>2.9359999999999999</v>
      </c>
      <c r="G818" s="480">
        <v>15</v>
      </c>
      <c r="H818" s="482">
        <v>0.63677499999999998</v>
      </c>
      <c r="I818" s="483">
        <v>4.5999999999999996</v>
      </c>
      <c r="J818" s="484">
        <f t="shared" si="73"/>
        <v>0.57305497487437262</v>
      </c>
      <c r="K818" s="469">
        <f t="shared" si="71"/>
        <v>4.6107337756664446</v>
      </c>
      <c r="L818" s="469">
        <f t="shared" si="72"/>
        <v>1.0733775666444956E-2</v>
      </c>
    </row>
    <row r="819" spans="1:12">
      <c r="A819" s="480" t="s">
        <v>108</v>
      </c>
      <c r="B819" s="480">
        <f t="shared" si="74"/>
        <v>4</v>
      </c>
      <c r="C819" s="480">
        <f t="shared" si="75"/>
        <v>10</v>
      </c>
      <c r="D819" s="480">
        <f t="shared" si="76"/>
        <v>58</v>
      </c>
      <c r="E819" s="480">
        <v>0</v>
      </c>
      <c r="F819" s="481">
        <v>2.9359999999999999</v>
      </c>
      <c r="G819" s="480">
        <v>15</v>
      </c>
      <c r="H819" s="482">
        <v>0.62991399999999997</v>
      </c>
      <c r="I819" s="483">
        <v>4.7</v>
      </c>
      <c r="J819" s="484">
        <f t="shared" si="73"/>
        <v>0.56710762562814132</v>
      </c>
      <c r="K819" s="469">
        <f t="shared" si="71"/>
        <v>4.6609537174915943</v>
      </c>
      <c r="L819" s="469">
        <f t="shared" si="72"/>
        <v>-3.9046282508405916E-2</v>
      </c>
    </row>
    <row r="820" spans="1:12">
      <c r="A820" s="480" t="s">
        <v>108</v>
      </c>
      <c r="B820" s="480">
        <f t="shared" si="74"/>
        <v>4</v>
      </c>
      <c r="C820" s="480">
        <f t="shared" si="75"/>
        <v>11</v>
      </c>
      <c r="D820" s="480">
        <f t="shared" si="76"/>
        <v>59</v>
      </c>
      <c r="E820" s="480">
        <v>0</v>
      </c>
      <c r="F820" s="481">
        <v>2.9359999999999999</v>
      </c>
      <c r="G820" s="480">
        <v>15</v>
      </c>
      <c r="H820" s="482">
        <v>0.62314800000000004</v>
      </c>
      <c r="I820" s="483">
        <v>4.7</v>
      </c>
      <c r="J820" s="484">
        <f t="shared" si="73"/>
        <v>0.56124262562814131</v>
      </c>
      <c r="K820" s="469">
        <f t="shared" si="71"/>
        <v>4.7115612984395359</v>
      </c>
      <c r="L820" s="469">
        <f t="shared" si="72"/>
        <v>1.1561298439535683E-2</v>
      </c>
    </row>
    <row r="821" spans="1:12">
      <c r="A821" s="480" t="s">
        <v>108</v>
      </c>
      <c r="B821" s="480">
        <f t="shared" si="74"/>
        <v>5</v>
      </c>
      <c r="C821" s="480">
        <f t="shared" si="75"/>
        <v>0</v>
      </c>
      <c r="D821" s="480">
        <f t="shared" si="76"/>
        <v>60</v>
      </c>
      <c r="E821" s="480">
        <v>0</v>
      </c>
      <c r="F821" s="481">
        <v>2.9359999999999999</v>
      </c>
      <c r="G821" s="480">
        <v>15</v>
      </c>
      <c r="H821" s="482">
        <v>0.616479</v>
      </c>
      <c r="I821" s="483">
        <v>4.8</v>
      </c>
      <c r="J821" s="484">
        <f t="shared" si="73"/>
        <v>0.55546170854271415</v>
      </c>
      <c r="K821" s="469">
        <f t="shared" si="71"/>
        <v>4.7625304349377675</v>
      </c>
      <c r="L821" s="469">
        <f t="shared" si="72"/>
        <v>-3.7469565062232313E-2</v>
      </c>
    </row>
    <row r="822" spans="1:12">
      <c r="A822" s="480" t="s">
        <v>108</v>
      </c>
      <c r="B822" s="480">
        <f t="shared" si="74"/>
        <v>5</v>
      </c>
      <c r="C822" s="480">
        <f t="shared" si="75"/>
        <v>1</v>
      </c>
      <c r="D822" s="480">
        <f t="shared" si="76"/>
        <v>61</v>
      </c>
      <c r="E822" s="480">
        <v>0</v>
      </c>
      <c r="F822" s="481">
        <v>2.9359999999999999</v>
      </c>
      <c r="G822" s="480">
        <v>15</v>
      </c>
      <c r="H822" s="482">
        <v>0.60990900000000003</v>
      </c>
      <c r="I822" s="483">
        <v>4.8</v>
      </c>
      <c r="J822" s="484">
        <f t="shared" si="73"/>
        <v>0.54976660804020161</v>
      </c>
      <c r="K822" s="469">
        <f t="shared" si="71"/>
        <v>4.8138328832661914</v>
      </c>
      <c r="L822" s="469">
        <f t="shared" si="72"/>
        <v>1.3832883266191587E-2</v>
      </c>
    </row>
    <row r="823" spans="1:12">
      <c r="A823" s="480" t="s">
        <v>108</v>
      </c>
      <c r="B823" s="480">
        <f t="shared" si="74"/>
        <v>5</v>
      </c>
      <c r="C823" s="480">
        <f t="shared" si="75"/>
        <v>2</v>
      </c>
      <c r="D823" s="480">
        <f t="shared" si="76"/>
        <v>62</v>
      </c>
      <c r="E823" s="480">
        <v>0</v>
      </c>
      <c r="F823" s="481">
        <v>2.9359999999999999</v>
      </c>
      <c r="G823" s="480">
        <v>15</v>
      </c>
      <c r="H823" s="482">
        <v>0.60343899999999995</v>
      </c>
      <c r="I823" s="483">
        <v>4.9000000000000004</v>
      </c>
      <c r="J823" s="484">
        <f t="shared" si="73"/>
        <v>0.54415819095477436</v>
      </c>
      <c r="K823" s="469">
        <f t="shared" si="71"/>
        <v>4.8654462174304278</v>
      </c>
      <c r="L823" s="469">
        <f t="shared" si="72"/>
        <v>-3.4553782569572533E-2</v>
      </c>
    </row>
    <row r="824" spans="1:12">
      <c r="A824" s="480" t="s">
        <v>108</v>
      </c>
      <c r="B824" s="480">
        <f t="shared" si="74"/>
        <v>5</v>
      </c>
      <c r="C824" s="480">
        <f t="shared" si="75"/>
        <v>3</v>
      </c>
      <c r="D824" s="480">
        <f t="shared" si="76"/>
        <v>63</v>
      </c>
      <c r="E824" s="480">
        <v>0</v>
      </c>
      <c r="F824" s="481">
        <v>2.9359999999999999</v>
      </c>
      <c r="G824" s="480">
        <v>15</v>
      </c>
      <c r="H824" s="482">
        <v>0.59706800000000004</v>
      </c>
      <c r="I824" s="483">
        <v>4.9000000000000004</v>
      </c>
      <c r="J824" s="484">
        <f t="shared" si="73"/>
        <v>0.53863559045226173</v>
      </c>
      <c r="K824" s="469">
        <f t="shared" si="71"/>
        <v>4.9173628464429511</v>
      </c>
      <c r="L824" s="469">
        <f t="shared" si="72"/>
        <v>1.7362846442950719E-2</v>
      </c>
    </row>
    <row r="825" spans="1:12">
      <c r="A825" s="480" t="s">
        <v>108</v>
      </c>
      <c r="B825" s="480">
        <f t="shared" si="74"/>
        <v>5</v>
      </c>
      <c r="C825" s="480">
        <f t="shared" si="75"/>
        <v>4</v>
      </c>
      <c r="D825" s="480">
        <f t="shared" si="76"/>
        <v>64</v>
      </c>
      <c r="E825" s="480">
        <v>0</v>
      </c>
      <c r="F825" s="481">
        <v>2.9359999999999999</v>
      </c>
      <c r="G825" s="480">
        <v>15</v>
      </c>
      <c r="H825" s="482">
        <v>0.59079899999999996</v>
      </c>
      <c r="I825" s="483">
        <v>5</v>
      </c>
      <c r="J825" s="484">
        <f t="shared" si="73"/>
        <v>0.53320140703517627</v>
      </c>
      <c r="K825" s="469">
        <f t="shared" si="71"/>
        <v>4.9695412483771975</v>
      </c>
      <c r="L825" s="469">
        <f t="shared" si="72"/>
        <v>-3.0458751622802538E-2</v>
      </c>
    </row>
    <row r="826" spans="1:12">
      <c r="A826" s="480" t="s">
        <v>108</v>
      </c>
      <c r="B826" s="480">
        <f t="shared" si="74"/>
        <v>5</v>
      </c>
      <c r="C826" s="480">
        <f t="shared" si="75"/>
        <v>5</v>
      </c>
      <c r="D826" s="480">
        <f t="shared" si="76"/>
        <v>65</v>
      </c>
      <c r="E826" s="480">
        <v>0</v>
      </c>
      <c r="F826" s="481">
        <v>2.9359999999999999</v>
      </c>
      <c r="G826" s="480">
        <v>15</v>
      </c>
      <c r="H826" s="482">
        <v>0.58462899999999995</v>
      </c>
      <c r="I826" s="483">
        <v>5</v>
      </c>
      <c r="J826" s="484">
        <f>$J$833-($H$833-H826)*($J$835-$J$833)/($H$835-$H$833)</f>
        <v>0.52785304020100532</v>
      </c>
      <c r="K826" s="469">
        <f t="shared" si="71"/>
        <v>5.0219883036934538</v>
      </c>
      <c r="L826" s="469">
        <f t="shared" si="72"/>
        <v>2.1988303693453837E-2</v>
      </c>
    </row>
    <row r="827" spans="1:12">
      <c r="A827" s="480" t="s">
        <v>108</v>
      </c>
      <c r="B827" s="480">
        <f t="shared" si="74"/>
        <v>5</v>
      </c>
      <c r="C827" s="480">
        <f t="shared" si="75"/>
        <v>6</v>
      </c>
      <c r="D827" s="480">
        <f t="shared" si="76"/>
        <v>66</v>
      </c>
      <c r="E827" s="480">
        <v>0</v>
      </c>
      <c r="F827" s="481">
        <v>2.9359999999999999</v>
      </c>
      <c r="G827" s="480">
        <v>15</v>
      </c>
      <c r="H827" s="482">
        <v>0.57855999999999996</v>
      </c>
      <c r="I827" s="483">
        <v>5.0999999999999996</v>
      </c>
      <c r="J827" s="484">
        <f t="shared" si="73"/>
        <v>0.52259222361809066</v>
      </c>
      <c r="K827" s="469">
        <f t="shared" si="71"/>
        <v>5.0746681415929205</v>
      </c>
      <c r="L827" s="469">
        <f t="shared" si="72"/>
        <v>-2.5331858407079189E-2</v>
      </c>
    </row>
    <row r="828" spans="1:12">
      <c r="A828" s="480" t="s">
        <v>108</v>
      </c>
      <c r="B828" s="480">
        <f t="shared" si="74"/>
        <v>5</v>
      </c>
      <c r="C828" s="480">
        <f t="shared" si="75"/>
        <v>7</v>
      </c>
      <c r="D828" s="480">
        <f t="shared" si="76"/>
        <v>67</v>
      </c>
      <c r="E828" s="480">
        <v>0</v>
      </c>
      <c r="F828" s="481">
        <v>2.9359999999999999</v>
      </c>
      <c r="G828" s="480">
        <v>15</v>
      </c>
      <c r="H828" s="482">
        <v>0.57258900000000001</v>
      </c>
      <c r="I828" s="483">
        <v>5.0999999999999996</v>
      </c>
      <c r="J828" s="484">
        <f t="shared" si="73"/>
        <v>0.51741635678391984</v>
      </c>
      <c r="K828" s="469">
        <f t="shared" si="71"/>
        <v>5.1275871523902836</v>
      </c>
      <c r="L828" s="469">
        <f t="shared" si="72"/>
        <v>2.7587152390283975E-2</v>
      </c>
    </row>
    <row r="829" spans="1:12">
      <c r="A829" s="480" t="s">
        <v>108</v>
      </c>
      <c r="B829" s="480">
        <f t="shared" si="74"/>
        <v>5</v>
      </c>
      <c r="C829" s="480">
        <f t="shared" si="75"/>
        <v>8</v>
      </c>
      <c r="D829" s="480">
        <f t="shared" si="76"/>
        <v>68</v>
      </c>
      <c r="E829" s="480">
        <v>0</v>
      </c>
      <c r="F829" s="481">
        <v>2.9359999999999999</v>
      </c>
      <c r="G829" s="480">
        <v>15</v>
      </c>
      <c r="H829" s="482">
        <v>0.56671700000000003</v>
      </c>
      <c r="I829" s="483">
        <v>5.2</v>
      </c>
      <c r="J829" s="484">
        <f t="shared" si="73"/>
        <v>0.51232630653266353</v>
      </c>
      <c r="K829" s="469">
        <f t="shared" si="71"/>
        <v>5.1807163010814916</v>
      </c>
      <c r="L829" s="469">
        <f t="shared" si="72"/>
        <v>-1.9283698918508563E-2</v>
      </c>
    </row>
    <row r="830" spans="1:12">
      <c r="A830" s="480" t="s">
        <v>108</v>
      </c>
      <c r="B830" s="480">
        <f t="shared" si="74"/>
        <v>5</v>
      </c>
      <c r="C830" s="480">
        <f t="shared" si="75"/>
        <v>9</v>
      </c>
      <c r="D830" s="480">
        <f t="shared" si="76"/>
        <v>69</v>
      </c>
      <c r="E830" s="480">
        <v>0</v>
      </c>
      <c r="F830" s="481">
        <v>2.9359999999999999</v>
      </c>
      <c r="G830" s="480">
        <v>15</v>
      </c>
      <c r="H830" s="482">
        <v>0.56094200000000005</v>
      </c>
      <c r="I830" s="483">
        <v>5.2</v>
      </c>
      <c r="J830" s="484">
        <f t="shared" si="73"/>
        <v>0.50732033919598007</v>
      </c>
      <c r="K830" s="469">
        <f t="shared" si="71"/>
        <v>5.2340527184628707</v>
      </c>
      <c r="L830" s="469">
        <f t="shared" si="72"/>
        <v>3.4052718462870502E-2</v>
      </c>
    </row>
    <row r="831" spans="1:12">
      <c r="A831" s="480" t="s">
        <v>108</v>
      </c>
      <c r="B831" s="480">
        <f t="shared" si="74"/>
        <v>5</v>
      </c>
      <c r="C831" s="480">
        <f t="shared" si="75"/>
        <v>10</v>
      </c>
      <c r="D831" s="480">
        <f t="shared" si="76"/>
        <v>70</v>
      </c>
      <c r="E831" s="480">
        <v>0</v>
      </c>
      <c r="F831" s="481">
        <v>2.9359999999999999</v>
      </c>
      <c r="G831" s="480">
        <v>15</v>
      </c>
      <c r="H831" s="482">
        <v>0.55526399999999998</v>
      </c>
      <c r="I831" s="483">
        <v>5.3</v>
      </c>
      <c r="J831" s="484">
        <f t="shared" si="73"/>
        <v>0.50239845477386946</v>
      </c>
      <c r="K831" s="469">
        <f t="shared" si="71"/>
        <v>5.2875749193176578</v>
      </c>
      <c r="L831" s="469">
        <f t="shared" si="72"/>
        <v>-1.2425080682342049E-2</v>
      </c>
    </row>
    <row r="832" spans="1:12">
      <c r="A832" s="480" t="s">
        <v>108</v>
      </c>
      <c r="B832" s="480">
        <f t="shared" si="74"/>
        <v>5</v>
      </c>
      <c r="C832" s="480">
        <f t="shared" si="75"/>
        <v>11</v>
      </c>
      <c r="D832" s="480">
        <f t="shared" si="76"/>
        <v>71</v>
      </c>
      <c r="E832" s="480">
        <v>0</v>
      </c>
      <c r="F832" s="481">
        <v>2.9359999999999999</v>
      </c>
      <c r="G832" s="480">
        <v>15</v>
      </c>
      <c r="H832" s="482">
        <v>0.54968099999999998</v>
      </c>
      <c r="I832" s="483">
        <v>5.3</v>
      </c>
      <c r="J832" s="484">
        <f>$J$833-($H$833-H832)*($J$835-$J$833)/($H$835-$H$833)</f>
        <v>0.49755891959798998</v>
      </c>
      <c r="K832" s="469">
        <f t="shared" si="71"/>
        <v>5.341279760442875</v>
      </c>
      <c r="L832" s="469">
        <f t="shared" si="72"/>
        <v>4.127976044287518E-2</v>
      </c>
    </row>
    <row r="833" spans="1:12">
      <c r="A833" s="480" t="s">
        <v>108</v>
      </c>
      <c r="B833" s="480">
        <f t="shared" si="74"/>
        <v>6</v>
      </c>
      <c r="C833" s="480">
        <f t="shared" si="75"/>
        <v>0</v>
      </c>
      <c r="D833" s="480">
        <f t="shared" si="76"/>
        <v>72</v>
      </c>
      <c r="E833" s="480">
        <v>0</v>
      </c>
      <c r="F833" s="481">
        <v>2.9359999999999999</v>
      </c>
      <c r="G833" s="480">
        <v>15</v>
      </c>
      <c r="H833" s="482">
        <v>0.54419099999999998</v>
      </c>
      <c r="I833" s="483">
        <v>5.4</v>
      </c>
      <c r="J833" s="484">
        <v>0.49280000000000002</v>
      </c>
      <c r="K833" s="469">
        <f t="shared" si="71"/>
        <v>5.395164565382375</v>
      </c>
      <c r="L833" s="469">
        <f t="shared" si="72"/>
        <v>-4.8354346176253671E-3</v>
      </c>
    </row>
    <row r="834" spans="1:12">
      <c r="A834" s="480" t="s">
        <v>108</v>
      </c>
      <c r="B834" s="480">
        <f t="shared" si="74"/>
        <v>6</v>
      </c>
      <c r="C834" s="480">
        <f t="shared" si="75"/>
        <v>1</v>
      </c>
      <c r="D834" s="480">
        <f t="shared" si="76"/>
        <v>73</v>
      </c>
      <c r="E834" s="480">
        <v>0</v>
      </c>
      <c r="F834" s="481">
        <v>2.9359999999999999</v>
      </c>
      <c r="G834" s="480">
        <v>15</v>
      </c>
      <c r="H834" s="482">
        <v>0.538794</v>
      </c>
      <c r="I834" s="483">
        <v>5.4</v>
      </c>
      <c r="J834" s="484">
        <f>(H834-H833)*(J836-J833)/(H836-H833)+J833</f>
        <v>0.48812169597989952</v>
      </c>
      <c r="K834" s="469">
        <f t="shared" si="71"/>
        <v>5.4492069325196644</v>
      </c>
      <c r="L834" s="469">
        <f t="shared" si="72"/>
        <v>4.9206932519664015E-2</v>
      </c>
    </row>
    <row r="835" spans="1:12">
      <c r="A835" s="480" t="s">
        <v>108</v>
      </c>
      <c r="B835" s="480">
        <f t="shared" si="74"/>
        <v>6</v>
      </c>
      <c r="C835" s="480">
        <f t="shared" si="75"/>
        <v>2</v>
      </c>
      <c r="D835" s="480">
        <f t="shared" si="76"/>
        <v>74</v>
      </c>
      <c r="E835" s="480">
        <v>0</v>
      </c>
      <c r="F835" s="481">
        <v>2.9359999999999999</v>
      </c>
      <c r="G835" s="480">
        <v>15</v>
      </c>
      <c r="H835" s="482">
        <v>0.53348799999999996</v>
      </c>
      <c r="I835" s="483">
        <v>5.5</v>
      </c>
      <c r="J835" s="484">
        <f>(H835-H833)*(J836-J833)/(H836-H833)+J833</f>
        <v>0.48352227386934665</v>
      </c>
      <c r="K835" s="469">
        <f t="shared" si="71"/>
        <v>5.5034040128362776</v>
      </c>
      <c r="L835" s="469">
        <f t="shared" si="72"/>
        <v>3.404012836277559E-3</v>
      </c>
    </row>
    <row r="836" spans="1:12">
      <c r="A836" s="480" t="s">
        <v>108</v>
      </c>
      <c r="B836" s="480">
        <f t="shared" si="74"/>
        <v>6</v>
      </c>
      <c r="C836" s="480">
        <f t="shared" si="75"/>
        <v>3</v>
      </c>
      <c r="D836" s="480">
        <f t="shared" si="76"/>
        <v>75</v>
      </c>
      <c r="E836" s="480">
        <v>0</v>
      </c>
      <c r="F836" s="481">
        <v>2.9359999999999999</v>
      </c>
      <c r="G836" s="480">
        <v>15</v>
      </c>
      <c r="H836" s="482">
        <v>0.52827100000000005</v>
      </c>
      <c r="I836" s="483">
        <v>5.6</v>
      </c>
      <c r="J836" s="484">
        <v>0.47899999999999998</v>
      </c>
      <c r="K836" s="469">
        <f t="shared" si="71"/>
        <v>5.5577535015172135</v>
      </c>
      <c r="L836" s="469">
        <f t="shared" si="72"/>
        <v>-4.2246498482786166E-2</v>
      </c>
    </row>
    <row r="837" spans="1:12">
      <c r="A837" s="480" t="s">
        <v>108</v>
      </c>
      <c r="B837" s="480">
        <f t="shared" si="74"/>
        <v>6</v>
      </c>
      <c r="C837" s="480">
        <f t="shared" si="75"/>
        <v>4</v>
      </c>
      <c r="D837" s="480">
        <f t="shared" si="76"/>
        <v>76</v>
      </c>
      <c r="E837" s="480">
        <v>0</v>
      </c>
      <c r="F837" s="481">
        <v>2.9359999999999999</v>
      </c>
      <c r="G837" s="480">
        <v>15</v>
      </c>
      <c r="H837" s="482">
        <v>0.52314300000000002</v>
      </c>
      <c r="I837" s="483">
        <v>5.6</v>
      </c>
      <c r="J837" s="484">
        <f>(H837-H836)*(J839-J836)/(H839-H836)+J836</f>
        <v>0.47449134659879683</v>
      </c>
      <c r="K837" s="469">
        <f t="shared" si="71"/>
        <v>5.6122322194887433</v>
      </c>
      <c r="L837" s="469">
        <f t="shared" si="72"/>
        <v>1.2232219488743645E-2</v>
      </c>
    </row>
    <row r="838" spans="1:12">
      <c r="A838" s="480" t="s">
        <v>108</v>
      </c>
      <c r="B838" s="480">
        <f t="shared" si="74"/>
        <v>6</v>
      </c>
      <c r="C838" s="480">
        <f t="shared" si="75"/>
        <v>5</v>
      </c>
      <c r="D838" s="480">
        <f t="shared" si="76"/>
        <v>77</v>
      </c>
      <c r="E838" s="480">
        <v>0</v>
      </c>
      <c r="F838" s="481">
        <v>2.9359999999999999</v>
      </c>
      <c r="G838" s="480">
        <v>15</v>
      </c>
      <c r="H838" s="482">
        <v>0.51810100000000003</v>
      </c>
      <c r="I838" s="483">
        <v>5.7</v>
      </c>
      <c r="J838" s="484">
        <f>(H838-H836)*(J839-J836)/(H839-H836)+J836</f>
        <v>0.47005830633965756</v>
      </c>
      <c r="K838" s="469">
        <f t="shared" si="71"/>
        <v>5.6668487418476312</v>
      </c>
      <c r="L838" s="469">
        <f t="shared" si="72"/>
        <v>-3.3151258152368968E-2</v>
      </c>
    </row>
    <row r="839" spans="1:12">
      <c r="A839" s="480" t="s">
        <v>108</v>
      </c>
      <c r="B839" s="480">
        <f t="shared" si="74"/>
        <v>6</v>
      </c>
      <c r="C839" s="480">
        <f t="shared" si="75"/>
        <v>6</v>
      </c>
      <c r="D839" s="480">
        <f t="shared" si="76"/>
        <v>78</v>
      </c>
      <c r="E839" s="480">
        <v>0</v>
      </c>
      <c r="F839" s="481">
        <v>2.9359999999999999</v>
      </c>
      <c r="G839" s="480">
        <v>15</v>
      </c>
      <c r="H839" s="482">
        <v>0.51314400000000004</v>
      </c>
      <c r="I839" s="483">
        <v>5.7</v>
      </c>
      <c r="J839" s="484">
        <v>0.4657</v>
      </c>
      <c r="K839" s="469">
        <f t="shared" si="71"/>
        <v>5.7215908205104213</v>
      </c>
      <c r="L839" s="469">
        <f t="shared" si="72"/>
        <v>2.159082051042116E-2</v>
      </c>
    </row>
    <row r="840" spans="1:12">
      <c r="A840" s="480" t="s">
        <v>108</v>
      </c>
      <c r="B840" s="480">
        <f t="shared" si="74"/>
        <v>6</v>
      </c>
      <c r="C840" s="480">
        <f t="shared" si="75"/>
        <v>7</v>
      </c>
      <c r="D840" s="480">
        <f t="shared" si="76"/>
        <v>79</v>
      </c>
      <c r="E840" s="480">
        <v>0</v>
      </c>
      <c r="F840" s="481">
        <v>2.9359999999999999</v>
      </c>
      <c r="G840" s="480">
        <v>15</v>
      </c>
      <c r="H840" s="482">
        <v>0.50827</v>
      </c>
      <c r="I840" s="483">
        <v>5.8</v>
      </c>
      <c r="J840" s="484">
        <f>(H840-H839)*(J842-J839)/(H842-H839)+J839</f>
        <v>0.46142842734923833</v>
      </c>
      <c r="K840" s="469">
        <f t="shared" si="71"/>
        <v>5.7764573946917972</v>
      </c>
      <c r="L840" s="469">
        <f t="shared" si="72"/>
        <v>-2.3542605308202624E-2</v>
      </c>
    </row>
    <row r="841" spans="1:12">
      <c r="A841" s="480" t="s">
        <v>108</v>
      </c>
      <c r="B841" s="480">
        <f t="shared" si="74"/>
        <v>6</v>
      </c>
      <c r="C841" s="480">
        <f t="shared" si="75"/>
        <v>8</v>
      </c>
      <c r="D841" s="480">
        <f t="shared" si="76"/>
        <v>80</v>
      </c>
      <c r="E841" s="480">
        <v>0</v>
      </c>
      <c r="F841" s="481">
        <v>2.9359999999999999</v>
      </c>
      <c r="G841" s="480">
        <v>15</v>
      </c>
      <c r="H841" s="482">
        <v>0.50347799999999998</v>
      </c>
      <c r="I841" s="483">
        <v>5.8</v>
      </c>
      <c r="J841" s="484">
        <f>(H841-H839)*(J842-J839)/(H842-H839)+J839</f>
        <v>0.45722871948250676</v>
      </c>
      <c r="K841" s="469">
        <f t="shared" si="71"/>
        <v>5.8314365275146081</v>
      </c>
      <c r="L841" s="469">
        <f t="shared" si="72"/>
        <v>3.1436527514608237E-2</v>
      </c>
    </row>
    <row r="842" spans="1:12">
      <c r="A842" s="480" t="s">
        <v>108</v>
      </c>
      <c r="B842" s="480">
        <f t="shared" si="74"/>
        <v>6</v>
      </c>
      <c r="C842" s="480">
        <f t="shared" si="75"/>
        <v>9</v>
      </c>
      <c r="D842" s="480">
        <f t="shared" si="76"/>
        <v>81</v>
      </c>
      <c r="E842" s="480">
        <v>0</v>
      </c>
      <c r="F842" s="481">
        <v>2.9359999999999999</v>
      </c>
      <c r="G842" s="480">
        <v>15</v>
      </c>
      <c r="H842" s="482">
        <v>0.49876700000000002</v>
      </c>
      <c r="I842" s="483">
        <v>5.9</v>
      </c>
      <c r="J842" s="484">
        <v>0.4531</v>
      </c>
      <c r="K842" s="469">
        <f t="shared" si="71"/>
        <v>5.8865161488229969</v>
      </c>
      <c r="L842" s="469">
        <f t="shared" si="72"/>
        <v>-1.3483851177003459E-2</v>
      </c>
    </row>
    <row r="843" spans="1:12">
      <c r="A843" s="480" t="s">
        <v>108</v>
      </c>
      <c r="B843" s="480">
        <f t="shared" si="74"/>
        <v>6</v>
      </c>
      <c r="C843" s="480">
        <f t="shared" si="75"/>
        <v>10</v>
      </c>
      <c r="D843" s="480">
        <f t="shared" si="76"/>
        <v>82</v>
      </c>
      <c r="E843" s="480">
        <v>0</v>
      </c>
      <c r="F843" s="481">
        <v>2.9359999999999999</v>
      </c>
      <c r="G843" s="480">
        <v>15</v>
      </c>
      <c r="H843" s="482">
        <v>0.49413400000000002</v>
      </c>
      <c r="I843" s="483">
        <v>5.9</v>
      </c>
      <c r="J843" s="484">
        <f>(H843-H842)*(J845-J842)/(H845-H842)+J842</f>
        <v>0.44903269441802618</v>
      </c>
      <c r="K843" s="469">
        <f t="shared" ref="K843:K906" si="77">F843/H843</f>
        <v>5.9417081196598494</v>
      </c>
      <c r="L843" s="469">
        <f t="shared" ref="L843:L906" si="78">K843-I843</f>
        <v>4.1708119659848997E-2</v>
      </c>
    </row>
    <row r="844" spans="1:12">
      <c r="A844" s="480" t="s">
        <v>108</v>
      </c>
      <c r="B844" s="480">
        <f t="shared" si="74"/>
        <v>6</v>
      </c>
      <c r="C844" s="480">
        <f t="shared" si="75"/>
        <v>11</v>
      </c>
      <c r="D844" s="480">
        <f t="shared" si="76"/>
        <v>83</v>
      </c>
      <c r="E844" s="480">
        <v>0</v>
      </c>
      <c r="F844" s="481">
        <v>2.9359999999999999</v>
      </c>
      <c r="G844" s="480">
        <v>15</v>
      </c>
      <c r="H844" s="482">
        <v>0.48957800000000001</v>
      </c>
      <c r="I844" s="483">
        <v>6</v>
      </c>
      <c r="J844" s="484">
        <f>(H844-H842)*(J845-J842)/(H845-H842)+J842</f>
        <v>0.44503298705099131</v>
      </c>
      <c r="K844" s="469">
        <f t="shared" si="77"/>
        <v>5.9970014992503744</v>
      </c>
      <c r="L844" s="469">
        <f t="shared" si="78"/>
        <v>-2.9985007496255989E-3</v>
      </c>
    </row>
    <row r="845" spans="1:12">
      <c r="A845" s="480" t="s">
        <v>108</v>
      </c>
      <c r="B845" s="480">
        <f t="shared" si="74"/>
        <v>7</v>
      </c>
      <c r="C845" s="480">
        <f t="shared" si="75"/>
        <v>0</v>
      </c>
      <c r="D845" s="480">
        <f t="shared" si="76"/>
        <v>84</v>
      </c>
      <c r="E845" s="480">
        <v>0</v>
      </c>
      <c r="F845" s="481">
        <v>2.9359999999999999</v>
      </c>
      <c r="G845" s="480">
        <v>15</v>
      </c>
      <c r="H845" s="482">
        <v>0.48509799999999997</v>
      </c>
      <c r="I845" s="483">
        <v>6.1</v>
      </c>
      <c r="J845" s="484">
        <v>0.44109999999999999</v>
      </c>
      <c r="K845" s="469">
        <f t="shared" si="77"/>
        <v>6.0523852912195064</v>
      </c>
      <c r="L845" s="469">
        <f t="shared" si="78"/>
        <v>-4.7614708780493231E-2</v>
      </c>
    </row>
    <row r="846" spans="1:12">
      <c r="A846" s="480" t="s">
        <v>108</v>
      </c>
      <c r="B846" s="480">
        <f t="shared" si="74"/>
        <v>7</v>
      </c>
      <c r="C846" s="480">
        <f t="shared" si="75"/>
        <v>1</v>
      </c>
      <c r="D846" s="480">
        <f t="shared" si="76"/>
        <v>85</v>
      </c>
      <c r="E846" s="480">
        <v>0</v>
      </c>
      <c r="F846" s="481">
        <v>2.9359999999999999</v>
      </c>
      <c r="G846" s="480">
        <v>15</v>
      </c>
      <c r="H846" s="482">
        <v>0.48069099999999998</v>
      </c>
      <c r="I846" s="483">
        <v>6.1</v>
      </c>
      <c r="J846" s="484">
        <f>(H846-H845)*(J848-J845)/(H848-H845)+J845</f>
        <v>0.43720239944628164</v>
      </c>
      <c r="K846" s="469">
        <f t="shared" si="77"/>
        <v>6.1078738732366533</v>
      </c>
      <c r="L846" s="469">
        <f t="shared" si="78"/>
        <v>7.8738732366536723E-3</v>
      </c>
    </row>
    <row r="847" spans="1:12">
      <c r="A847" s="480" t="s">
        <v>108</v>
      </c>
      <c r="B847" s="480">
        <f t="shared" si="74"/>
        <v>7</v>
      </c>
      <c r="C847" s="480">
        <f t="shared" si="75"/>
        <v>2</v>
      </c>
      <c r="D847" s="480">
        <f t="shared" si="76"/>
        <v>86</v>
      </c>
      <c r="E847" s="480">
        <v>0</v>
      </c>
      <c r="F847" s="481">
        <v>2.9359999999999999</v>
      </c>
      <c r="G847" s="480">
        <v>15</v>
      </c>
      <c r="H847" s="482">
        <v>0.476358</v>
      </c>
      <c r="I847" s="483">
        <v>6.2</v>
      </c>
      <c r="J847" s="484">
        <f>(H847-H845)*(J848-J845)/(H848-H845)+J845</f>
        <v>0.43337024532800122</v>
      </c>
      <c r="K847" s="469">
        <f t="shared" si="77"/>
        <v>6.1634317047262774</v>
      </c>
      <c r="L847" s="469">
        <f t="shared" si="78"/>
        <v>-3.656829527372274E-2</v>
      </c>
    </row>
    <row r="848" spans="1:12">
      <c r="A848" s="480" t="s">
        <v>108</v>
      </c>
      <c r="B848" s="480">
        <f t="shared" si="74"/>
        <v>7</v>
      </c>
      <c r="C848" s="480">
        <f t="shared" si="75"/>
        <v>3</v>
      </c>
      <c r="D848" s="480">
        <f t="shared" si="76"/>
        <v>87</v>
      </c>
      <c r="E848" s="480">
        <v>0</v>
      </c>
      <c r="F848" s="481">
        <v>2.9359999999999999</v>
      </c>
      <c r="G848" s="480">
        <v>15</v>
      </c>
      <c r="H848" s="482">
        <v>0.47209499999999999</v>
      </c>
      <c r="I848" s="483">
        <v>6.2</v>
      </c>
      <c r="J848" s="484">
        <v>0.42959999999999998</v>
      </c>
      <c r="K848" s="469">
        <f t="shared" si="77"/>
        <v>6.2190872599794531</v>
      </c>
      <c r="L848" s="469">
        <f t="shared" si="78"/>
        <v>1.9087259979452931E-2</v>
      </c>
    </row>
    <row r="849" spans="1:12">
      <c r="A849" s="480" t="s">
        <v>108</v>
      </c>
      <c r="B849" s="480">
        <f t="shared" si="74"/>
        <v>7</v>
      </c>
      <c r="C849" s="480">
        <f t="shared" si="75"/>
        <v>4</v>
      </c>
      <c r="D849" s="480">
        <f t="shared" si="76"/>
        <v>88</v>
      </c>
      <c r="E849" s="480">
        <v>0</v>
      </c>
      <c r="F849" s="481">
        <v>2.9359999999999999</v>
      </c>
      <c r="G849" s="480">
        <v>15</v>
      </c>
      <c r="H849" s="482">
        <v>0.46790199999999998</v>
      </c>
      <c r="I849" s="483">
        <v>6.3</v>
      </c>
      <c r="J849" s="484">
        <f>(H849-H848)*(J851-J848)/(H851-H848)+J848</f>
        <v>0.42587288888888886</v>
      </c>
      <c r="K849" s="469">
        <f t="shared" si="77"/>
        <v>6.2748182311680649</v>
      </c>
      <c r="L849" s="469">
        <f t="shared" si="78"/>
        <v>-2.5181768831934903E-2</v>
      </c>
    </row>
    <row r="850" spans="1:12">
      <c r="A850" s="480" t="s">
        <v>108</v>
      </c>
      <c r="B850" s="480">
        <f t="shared" ref="B850:B913" si="79">INT(D850/12)</f>
        <v>7</v>
      </c>
      <c r="C850" s="480">
        <f t="shared" ref="C850:C913" si="80">D850-B850*12</f>
        <v>5</v>
      </c>
      <c r="D850" s="480">
        <f t="shared" si="76"/>
        <v>89</v>
      </c>
      <c r="E850" s="480">
        <v>0</v>
      </c>
      <c r="F850" s="481">
        <v>2.9359999999999999</v>
      </c>
      <c r="G850" s="480">
        <v>15</v>
      </c>
      <c r="H850" s="482">
        <v>0.46377800000000002</v>
      </c>
      <c r="I850" s="483">
        <v>6.3</v>
      </c>
      <c r="J850" s="484">
        <f>(H850-H848)*(J851-J848)/(H851-H848)+J848</f>
        <v>0.42220711111111114</v>
      </c>
      <c r="K850" s="469">
        <f t="shared" si="77"/>
        <v>6.3306150787661331</v>
      </c>
      <c r="L850" s="469">
        <f t="shared" si="78"/>
        <v>3.061507876613323E-2</v>
      </c>
    </row>
    <row r="851" spans="1:12">
      <c r="A851" s="480" t="s">
        <v>108</v>
      </c>
      <c r="B851" s="480">
        <f t="shared" si="79"/>
        <v>7</v>
      </c>
      <c r="C851" s="480">
        <f t="shared" si="80"/>
        <v>6</v>
      </c>
      <c r="D851" s="480">
        <f t="shared" ref="D851:D914" si="81">D850+1</f>
        <v>90</v>
      </c>
      <c r="E851" s="480">
        <v>0</v>
      </c>
      <c r="F851" s="481">
        <v>2.9359999999999999</v>
      </c>
      <c r="G851" s="480">
        <v>15</v>
      </c>
      <c r="H851" s="482">
        <v>0.45972000000000002</v>
      </c>
      <c r="I851" s="483">
        <v>6.4</v>
      </c>
      <c r="J851" s="484">
        <v>0.41860000000000003</v>
      </c>
      <c r="K851" s="469">
        <f t="shared" si="77"/>
        <v>6.38649612807796</v>
      </c>
      <c r="L851" s="469">
        <f t="shared" si="78"/>
        <v>-1.3503871922040389E-2</v>
      </c>
    </row>
    <row r="852" spans="1:12">
      <c r="A852" s="480" t="s">
        <v>108</v>
      </c>
      <c r="B852" s="480">
        <f t="shared" si="79"/>
        <v>7</v>
      </c>
      <c r="C852" s="480">
        <f t="shared" si="80"/>
        <v>7</v>
      </c>
      <c r="D852" s="480">
        <f t="shared" si="81"/>
        <v>91</v>
      </c>
      <c r="E852" s="480">
        <v>0</v>
      </c>
      <c r="F852" s="481">
        <v>2.9359999999999999</v>
      </c>
      <c r="G852" s="480">
        <v>15</v>
      </c>
      <c r="H852" s="482">
        <v>0.45572699999999999</v>
      </c>
      <c r="I852" s="483">
        <v>6.4</v>
      </c>
      <c r="J852" s="484">
        <f>(H852-H851)*(J854-J851)/(H854-H851)+J851</f>
        <v>0.41507686434207175</v>
      </c>
      <c r="K852" s="469">
        <f t="shared" si="77"/>
        <v>6.4424534864074321</v>
      </c>
      <c r="L852" s="469">
        <f t="shared" si="78"/>
        <v>4.245348640743174E-2</v>
      </c>
    </row>
    <row r="853" spans="1:12">
      <c r="A853" s="480" t="s">
        <v>108</v>
      </c>
      <c r="B853" s="480">
        <f t="shared" si="79"/>
        <v>7</v>
      </c>
      <c r="C853" s="480">
        <f t="shared" si="80"/>
        <v>8</v>
      </c>
      <c r="D853" s="480">
        <f t="shared" si="81"/>
        <v>92</v>
      </c>
      <c r="E853" s="480">
        <v>0</v>
      </c>
      <c r="F853" s="481">
        <v>2.9359999999999999</v>
      </c>
      <c r="G853" s="480">
        <v>15</v>
      </c>
      <c r="H853" s="482">
        <v>0.45179900000000001</v>
      </c>
      <c r="I853" s="483">
        <v>6.5</v>
      </c>
      <c r="J853" s="484">
        <f>(H853-H851)*(J854-J851)/(H854-H851)+J851</f>
        <v>0.41161108000339358</v>
      </c>
      <c r="K853" s="469">
        <f t="shared" si="77"/>
        <v>6.498465025376329</v>
      </c>
      <c r="L853" s="469">
        <f t="shared" si="78"/>
        <v>-1.534974623671026E-3</v>
      </c>
    </row>
    <row r="854" spans="1:12">
      <c r="A854" s="480" t="s">
        <v>108</v>
      </c>
      <c r="B854" s="480">
        <f t="shared" si="79"/>
        <v>7</v>
      </c>
      <c r="C854" s="480">
        <f t="shared" si="80"/>
        <v>9</v>
      </c>
      <c r="D854" s="480">
        <f t="shared" si="81"/>
        <v>93</v>
      </c>
      <c r="E854" s="480">
        <v>0</v>
      </c>
      <c r="F854" s="481">
        <v>2.9359999999999999</v>
      </c>
      <c r="G854" s="480">
        <v>15</v>
      </c>
      <c r="H854" s="482">
        <v>0.44793300000000003</v>
      </c>
      <c r="I854" s="483">
        <v>6.6</v>
      </c>
      <c r="J854" s="484">
        <v>0.40820000000000001</v>
      </c>
      <c r="K854" s="469">
        <f t="shared" si="77"/>
        <v>6.5545516851850607</v>
      </c>
      <c r="L854" s="469">
        <f t="shared" si="78"/>
        <v>-4.5448314814938939E-2</v>
      </c>
    </row>
    <row r="855" spans="1:12">
      <c r="A855" s="480" t="s">
        <v>108</v>
      </c>
      <c r="B855" s="480">
        <f t="shared" si="79"/>
        <v>7</v>
      </c>
      <c r="C855" s="480">
        <f t="shared" si="80"/>
        <v>10</v>
      </c>
      <c r="D855" s="480">
        <f t="shared" si="81"/>
        <v>94</v>
      </c>
      <c r="E855" s="480">
        <v>0</v>
      </c>
      <c r="F855" s="481">
        <v>2.9359999999999999</v>
      </c>
      <c r="G855" s="480">
        <v>15</v>
      </c>
      <c r="H855" s="482">
        <v>0.44412800000000002</v>
      </c>
      <c r="I855" s="483">
        <v>6.6</v>
      </c>
      <c r="J855" s="484">
        <f>(H855-H854)*(J857-J854)/(H857-H854)+J854</f>
        <v>0.40481326212728086</v>
      </c>
      <c r="K855" s="469">
        <f t="shared" si="77"/>
        <v>6.6107068232581589</v>
      </c>
      <c r="L855" s="469">
        <f t="shared" si="78"/>
        <v>1.0706823258159304E-2</v>
      </c>
    </row>
    <row r="856" spans="1:12">
      <c r="A856" s="480" t="s">
        <v>108</v>
      </c>
      <c r="B856" s="480">
        <f t="shared" si="79"/>
        <v>7</v>
      </c>
      <c r="C856" s="480">
        <f t="shared" si="80"/>
        <v>11</v>
      </c>
      <c r="D856" s="480">
        <f t="shared" si="81"/>
        <v>95</v>
      </c>
      <c r="E856" s="480">
        <v>0</v>
      </c>
      <c r="F856" s="481">
        <v>2.9359999999999999</v>
      </c>
      <c r="G856" s="480">
        <v>15</v>
      </c>
      <c r="H856" s="482">
        <v>0.440384</v>
      </c>
      <c r="I856" s="483">
        <v>6.7</v>
      </c>
      <c r="J856" s="484">
        <f>(H856-H854)*(J857-J854)/(H857-H854)+J854</f>
        <v>0.40148081886960391</v>
      </c>
      <c r="K856" s="469">
        <f t="shared" si="77"/>
        <v>6.6669088795233247</v>
      </c>
      <c r="L856" s="469">
        <f t="shared" si="78"/>
        <v>-3.3091120476675506E-2</v>
      </c>
    </row>
    <row r="857" spans="1:12">
      <c r="A857" s="480" t="s">
        <v>108</v>
      </c>
      <c r="B857" s="480">
        <f t="shared" si="79"/>
        <v>8</v>
      </c>
      <c r="C857" s="480">
        <f t="shared" si="80"/>
        <v>0</v>
      </c>
      <c r="D857" s="480">
        <f t="shared" si="81"/>
        <v>96</v>
      </c>
      <c r="E857" s="480">
        <v>0</v>
      </c>
      <c r="F857" s="481">
        <v>2.9359999999999999</v>
      </c>
      <c r="G857" s="480">
        <v>15</v>
      </c>
      <c r="H857" s="482">
        <v>0.43669799999999998</v>
      </c>
      <c r="I857" s="483">
        <v>6.7</v>
      </c>
      <c r="J857" s="484">
        <v>0.3982</v>
      </c>
      <c r="K857" s="469">
        <f t="shared" si="77"/>
        <v>6.7231816953592647</v>
      </c>
      <c r="L857" s="469">
        <f t="shared" si="78"/>
        <v>2.3181695359264509E-2</v>
      </c>
    </row>
    <row r="858" spans="1:12">
      <c r="A858" s="480" t="s">
        <v>108</v>
      </c>
      <c r="B858" s="480">
        <f t="shared" si="79"/>
        <v>8</v>
      </c>
      <c r="C858" s="480">
        <f t="shared" si="80"/>
        <v>1</v>
      </c>
      <c r="D858" s="480">
        <f t="shared" si="81"/>
        <v>97</v>
      </c>
      <c r="E858" s="480">
        <v>0</v>
      </c>
      <c r="F858" s="481">
        <v>2.9359999999999999</v>
      </c>
      <c r="G858" s="480">
        <v>15</v>
      </c>
      <c r="H858" s="482">
        <v>0.43307000000000001</v>
      </c>
      <c r="I858" s="483">
        <v>6.8</v>
      </c>
      <c r="J858" s="484">
        <f>(H858-H857)*(J860-J857)/(H860-H857)+J857</f>
        <v>0.39494983202687572</v>
      </c>
      <c r="K858" s="469">
        <f t="shared" si="77"/>
        <v>6.7795044680998453</v>
      </c>
      <c r="L858" s="469">
        <f t="shared" si="78"/>
        <v>-2.0495531900154518E-2</v>
      </c>
    </row>
    <row r="859" spans="1:12">
      <c r="A859" s="480" t="s">
        <v>108</v>
      </c>
      <c r="B859" s="480">
        <f t="shared" si="79"/>
        <v>8</v>
      </c>
      <c r="C859" s="480">
        <f t="shared" si="80"/>
        <v>2</v>
      </c>
      <c r="D859" s="480">
        <f t="shared" si="81"/>
        <v>98</v>
      </c>
      <c r="E859" s="480">
        <v>0</v>
      </c>
      <c r="F859" s="481">
        <v>2.9359999999999999</v>
      </c>
      <c r="G859" s="480">
        <v>15</v>
      </c>
      <c r="H859" s="482">
        <v>0.42949900000000002</v>
      </c>
      <c r="I859" s="483">
        <v>6.8</v>
      </c>
      <c r="J859" s="484">
        <f>(H859-H857)*(J860-J857)/(H860-H857)+J857</f>
        <v>0.39175072788353865</v>
      </c>
      <c r="K859" s="469">
        <f t="shared" si="77"/>
        <v>6.8358715619826818</v>
      </c>
      <c r="L859" s="469">
        <f t="shared" si="78"/>
        <v>3.5871561982681932E-2</v>
      </c>
    </row>
    <row r="860" spans="1:12">
      <c r="A860" s="480" t="s">
        <v>108</v>
      </c>
      <c r="B860" s="480">
        <f t="shared" si="79"/>
        <v>8</v>
      </c>
      <c r="C860" s="480">
        <f t="shared" si="80"/>
        <v>3</v>
      </c>
      <c r="D860" s="480">
        <f t="shared" si="81"/>
        <v>99</v>
      </c>
      <c r="E860" s="480">
        <v>0</v>
      </c>
      <c r="F860" s="481">
        <v>2.9359999999999999</v>
      </c>
      <c r="G860" s="480">
        <v>15</v>
      </c>
      <c r="H860" s="482">
        <v>0.42598200000000003</v>
      </c>
      <c r="I860" s="483">
        <v>6.9</v>
      </c>
      <c r="J860" s="484">
        <v>0.3886</v>
      </c>
      <c r="K860" s="469">
        <f t="shared" si="77"/>
        <v>6.8923100037090768</v>
      </c>
      <c r="L860" s="469">
        <f t="shared" si="78"/>
        <v>-7.6899962909235953E-3</v>
      </c>
    </row>
    <row r="861" spans="1:12">
      <c r="A861" s="480" t="s">
        <v>108</v>
      </c>
      <c r="B861" s="480">
        <f t="shared" si="79"/>
        <v>8</v>
      </c>
      <c r="C861" s="480">
        <f t="shared" si="80"/>
        <v>4</v>
      </c>
      <c r="D861" s="480">
        <f t="shared" si="81"/>
        <v>100</v>
      </c>
      <c r="E861" s="480">
        <v>0</v>
      </c>
      <c r="F861" s="481">
        <v>2.9359999999999999</v>
      </c>
      <c r="G861" s="480">
        <v>15</v>
      </c>
      <c r="H861" s="482">
        <v>0.42252000000000001</v>
      </c>
      <c r="I861" s="483">
        <v>6.9</v>
      </c>
      <c r="J861" s="484">
        <f>(H861-H860)*(J863-J860)/(H863-H860)+J860</f>
        <v>0.385520109492619</v>
      </c>
      <c r="K861" s="469">
        <f t="shared" si="77"/>
        <v>6.9487834895389566</v>
      </c>
      <c r="L861" s="469">
        <f t="shared" si="78"/>
        <v>4.8783489538956282E-2</v>
      </c>
    </row>
    <row r="862" spans="1:12">
      <c r="A862" s="480" t="s">
        <v>108</v>
      </c>
      <c r="B862" s="480">
        <f t="shared" si="79"/>
        <v>8</v>
      </c>
      <c r="C862" s="480">
        <f t="shared" si="80"/>
        <v>5</v>
      </c>
      <c r="D862" s="480">
        <f t="shared" si="81"/>
        <v>101</v>
      </c>
      <c r="E862" s="480">
        <v>0</v>
      </c>
      <c r="F862" s="481">
        <v>2.9359999999999999</v>
      </c>
      <c r="G862" s="480">
        <v>15</v>
      </c>
      <c r="H862" s="482">
        <v>0.41910999999999998</v>
      </c>
      <c r="I862" s="483">
        <v>7</v>
      </c>
      <c r="J862" s="484">
        <f>(H862-H860)*(J863-J860)/(H863-H860)+J860</f>
        <v>0.38248647961677584</v>
      </c>
      <c r="K862" s="469">
        <f t="shared" si="77"/>
        <v>7.0053207988356281</v>
      </c>
      <c r="L862" s="469">
        <f t="shared" si="78"/>
        <v>5.3207988356280822E-3</v>
      </c>
    </row>
    <row r="863" spans="1:12">
      <c r="A863" s="480" t="s">
        <v>108</v>
      </c>
      <c r="B863" s="480">
        <f t="shared" si="79"/>
        <v>8</v>
      </c>
      <c r="C863" s="480">
        <f t="shared" si="80"/>
        <v>6</v>
      </c>
      <c r="D863" s="480">
        <f t="shared" si="81"/>
        <v>102</v>
      </c>
      <c r="E863" s="480">
        <v>0</v>
      </c>
      <c r="F863" s="481">
        <v>2.9359999999999999</v>
      </c>
      <c r="G863" s="480">
        <v>15</v>
      </c>
      <c r="H863" s="482">
        <v>0.41575299999999998</v>
      </c>
      <c r="I863" s="483">
        <v>7.1</v>
      </c>
      <c r="J863" s="484">
        <v>0.3795</v>
      </c>
      <c r="K863" s="469">
        <f t="shared" si="77"/>
        <v>7.061885302090424</v>
      </c>
      <c r="L863" s="469">
        <f t="shared" si="78"/>
        <v>-3.8114697909575668E-2</v>
      </c>
    </row>
    <row r="864" spans="1:12">
      <c r="A864" s="480" t="s">
        <v>108</v>
      </c>
      <c r="B864" s="480">
        <f t="shared" si="79"/>
        <v>8</v>
      </c>
      <c r="C864" s="480">
        <f t="shared" si="80"/>
        <v>7</v>
      </c>
      <c r="D864" s="480">
        <f t="shared" si="81"/>
        <v>103</v>
      </c>
      <c r="E864" s="480">
        <v>0</v>
      </c>
      <c r="F864" s="481">
        <v>2.9359999999999999</v>
      </c>
      <c r="G864" s="480">
        <v>15</v>
      </c>
      <c r="H864" s="482">
        <v>0.41244599999999998</v>
      </c>
      <c r="I864" s="483">
        <v>7.1</v>
      </c>
      <c r="J864" s="484">
        <f>(H864-H863)*(J866-J863)/(H866-H863)+J863</f>
        <v>0.37655608308605343</v>
      </c>
      <c r="K864" s="469">
        <f t="shared" si="77"/>
        <v>7.1185076349388767</v>
      </c>
      <c r="L864" s="469">
        <f t="shared" si="78"/>
        <v>1.8507634938877082E-2</v>
      </c>
    </row>
    <row r="865" spans="1:12">
      <c r="A865" s="480" t="s">
        <v>108</v>
      </c>
      <c r="B865" s="480">
        <f t="shared" si="79"/>
        <v>8</v>
      </c>
      <c r="C865" s="480">
        <f t="shared" si="80"/>
        <v>8</v>
      </c>
      <c r="D865" s="480">
        <f t="shared" si="81"/>
        <v>104</v>
      </c>
      <c r="E865" s="480">
        <v>0</v>
      </c>
      <c r="F865" s="481">
        <v>2.9359999999999999</v>
      </c>
      <c r="G865" s="480">
        <v>15</v>
      </c>
      <c r="H865" s="482">
        <v>0.40918900000000002</v>
      </c>
      <c r="I865" s="483">
        <v>7.2</v>
      </c>
      <c r="J865" s="484">
        <f>(H865-H863)*(J866-J863)/(H866-H863)+J863</f>
        <v>0.37365667655786355</v>
      </c>
      <c r="K865" s="469">
        <f t="shared" si="77"/>
        <v>7.1751684429444582</v>
      </c>
      <c r="L865" s="469">
        <f t="shared" si="78"/>
        <v>-2.4831557055541964E-2</v>
      </c>
    </row>
    <row r="866" spans="1:12">
      <c r="A866" s="480" t="s">
        <v>108</v>
      </c>
      <c r="B866" s="480">
        <f t="shared" si="79"/>
        <v>8</v>
      </c>
      <c r="C866" s="480">
        <f t="shared" si="80"/>
        <v>9</v>
      </c>
      <c r="D866" s="480">
        <f t="shared" si="81"/>
        <v>105</v>
      </c>
      <c r="E866" s="480">
        <v>0</v>
      </c>
      <c r="F866" s="481">
        <v>2.9359999999999999</v>
      </c>
      <c r="G866" s="480">
        <v>15</v>
      </c>
      <c r="H866" s="482">
        <v>0.40598000000000001</v>
      </c>
      <c r="I866" s="483">
        <v>7.2</v>
      </c>
      <c r="J866" s="484">
        <v>0.37080000000000002</v>
      </c>
      <c r="K866" s="469">
        <f t="shared" si="77"/>
        <v>7.2318833440070938</v>
      </c>
      <c r="L866" s="469">
        <f t="shared" si="78"/>
        <v>3.1883344007093584E-2</v>
      </c>
    </row>
    <row r="867" spans="1:12">
      <c r="A867" s="480" t="s">
        <v>108</v>
      </c>
      <c r="B867" s="480">
        <f t="shared" si="79"/>
        <v>8</v>
      </c>
      <c r="C867" s="480">
        <f t="shared" si="80"/>
        <v>10</v>
      </c>
      <c r="D867" s="480">
        <f t="shared" si="81"/>
        <v>106</v>
      </c>
      <c r="E867" s="480">
        <v>0</v>
      </c>
      <c r="F867" s="481">
        <v>2.9359999999999999</v>
      </c>
      <c r="G867" s="480">
        <v>15</v>
      </c>
      <c r="H867" s="482">
        <v>0.40282000000000001</v>
      </c>
      <c r="I867" s="483">
        <v>7.3</v>
      </c>
      <c r="J867" s="484">
        <f>(H867-H866)*(J869-J866)/(H869-H866)+J866</f>
        <v>0.36795894252381461</v>
      </c>
      <c r="K867" s="469">
        <f t="shared" si="77"/>
        <v>7.2886152624000795</v>
      </c>
      <c r="L867" s="469">
        <f t="shared" si="78"/>
        <v>-1.1384737599920314E-2</v>
      </c>
    </row>
    <row r="868" spans="1:12">
      <c r="A868" s="480" t="s">
        <v>108</v>
      </c>
      <c r="B868" s="480">
        <f t="shared" si="79"/>
        <v>8</v>
      </c>
      <c r="C868" s="480">
        <f t="shared" si="80"/>
        <v>11</v>
      </c>
      <c r="D868" s="480">
        <f t="shared" si="81"/>
        <v>107</v>
      </c>
      <c r="E868" s="480">
        <v>0</v>
      </c>
      <c r="F868" s="481">
        <v>2.9359999999999999</v>
      </c>
      <c r="G868" s="480">
        <v>15</v>
      </c>
      <c r="H868" s="482">
        <v>0.39970499999999998</v>
      </c>
      <c r="I868" s="483">
        <v>7.3</v>
      </c>
      <c r="J868" s="484">
        <f>(H868-H866)*(J869-J866)/(H869-H866)+J866</f>
        <v>0.36515834314460022</v>
      </c>
      <c r="K868" s="469">
        <f t="shared" si="77"/>
        <v>7.345417245218349</v>
      </c>
      <c r="L868" s="469">
        <f t="shared" si="78"/>
        <v>4.5417245218349223E-2</v>
      </c>
    </row>
    <row r="869" spans="1:12">
      <c r="A869" s="480" t="s">
        <v>108</v>
      </c>
      <c r="B869" s="480">
        <f t="shared" si="79"/>
        <v>9</v>
      </c>
      <c r="C869" s="480">
        <f t="shared" si="80"/>
        <v>0</v>
      </c>
      <c r="D869" s="480">
        <f t="shared" si="81"/>
        <v>108</v>
      </c>
      <c r="E869" s="480">
        <v>0</v>
      </c>
      <c r="F869" s="481">
        <v>2.9359999999999999</v>
      </c>
      <c r="G869" s="480">
        <v>15</v>
      </c>
      <c r="H869" s="482">
        <v>0.39663700000000002</v>
      </c>
      <c r="I869" s="483">
        <v>7.4</v>
      </c>
      <c r="J869" s="484">
        <v>0.3624</v>
      </c>
      <c r="K869" s="469">
        <f t="shared" si="77"/>
        <v>7.402234284749027</v>
      </c>
      <c r="L869" s="469">
        <f t="shared" si="78"/>
        <v>2.2342847490266493E-3</v>
      </c>
    </row>
    <row r="870" spans="1:12">
      <c r="A870" s="480" t="s">
        <v>108</v>
      </c>
      <c r="B870" s="480">
        <f t="shared" si="79"/>
        <v>9</v>
      </c>
      <c r="C870" s="480">
        <f t="shared" si="80"/>
        <v>1</v>
      </c>
      <c r="D870" s="480">
        <f t="shared" si="81"/>
        <v>109</v>
      </c>
      <c r="E870" s="480">
        <v>0</v>
      </c>
      <c r="F870" s="481">
        <v>2.9359999999999999</v>
      </c>
      <c r="G870" s="480">
        <v>15</v>
      </c>
      <c r="H870" s="482">
        <v>0.39361299999999999</v>
      </c>
      <c r="I870" s="483">
        <v>7.5</v>
      </c>
      <c r="J870" s="484">
        <f>(H870-H869)*(J872-J869)/(H872-H869)+J869</f>
        <v>0.35969395973154361</v>
      </c>
      <c r="K870" s="469">
        <f t="shared" si="77"/>
        <v>7.4591032308384122</v>
      </c>
      <c r="L870" s="469">
        <f t="shared" si="78"/>
        <v>-4.0896769161587798E-2</v>
      </c>
    </row>
    <row r="871" spans="1:12">
      <c r="A871" s="480" t="s">
        <v>108</v>
      </c>
      <c r="B871" s="480">
        <f t="shared" si="79"/>
        <v>9</v>
      </c>
      <c r="C871" s="480">
        <f t="shared" si="80"/>
        <v>2</v>
      </c>
      <c r="D871" s="480">
        <f t="shared" si="81"/>
        <v>110</v>
      </c>
      <c r="E871" s="480">
        <v>0</v>
      </c>
      <c r="F871" s="481">
        <v>2.9359999999999999</v>
      </c>
      <c r="G871" s="480">
        <v>15</v>
      </c>
      <c r="H871" s="482">
        <v>0.39063399999999998</v>
      </c>
      <c r="I871" s="483">
        <v>7.5</v>
      </c>
      <c r="J871" s="484">
        <f>(H871-H869)*(J872-J869)/(H872-H869)+J869</f>
        <v>0.35702818791946306</v>
      </c>
      <c r="K871" s="469">
        <f t="shared" si="77"/>
        <v>7.5159868316633984</v>
      </c>
      <c r="L871" s="469">
        <f t="shared" si="78"/>
        <v>1.5986831663398426E-2</v>
      </c>
    </row>
    <row r="872" spans="1:12">
      <c r="A872" s="480" t="s">
        <v>108</v>
      </c>
      <c r="B872" s="480">
        <f t="shared" si="79"/>
        <v>9</v>
      </c>
      <c r="C872" s="480">
        <f t="shared" si="80"/>
        <v>3</v>
      </c>
      <c r="D872" s="480">
        <f t="shared" si="81"/>
        <v>111</v>
      </c>
      <c r="E872" s="480">
        <v>0</v>
      </c>
      <c r="F872" s="481">
        <v>2.9359999999999999</v>
      </c>
      <c r="G872" s="480">
        <v>15</v>
      </c>
      <c r="H872" s="482">
        <v>0.38769700000000001</v>
      </c>
      <c r="I872" s="483">
        <v>7.6</v>
      </c>
      <c r="J872" s="484">
        <v>0.35439999999999999</v>
      </c>
      <c r="K872" s="469">
        <f t="shared" si="77"/>
        <v>7.5729242165918222</v>
      </c>
      <c r="L872" s="469">
        <f t="shared" si="78"/>
        <v>-2.7075783408177401E-2</v>
      </c>
    </row>
    <row r="873" spans="1:12">
      <c r="A873" s="480" t="s">
        <v>108</v>
      </c>
      <c r="B873" s="480">
        <f t="shared" si="79"/>
        <v>9</v>
      </c>
      <c r="C873" s="480">
        <f t="shared" si="80"/>
        <v>4</v>
      </c>
      <c r="D873" s="480">
        <f t="shared" si="81"/>
        <v>112</v>
      </c>
      <c r="E873" s="480">
        <v>0</v>
      </c>
      <c r="F873" s="481">
        <v>2.9359999999999999</v>
      </c>
      <c r="G873" s="480">
        <v>15</v>
      </c>
      <c r="H873" s="482">
        <v>0.38480199999999998</v>
      </c>
      <c r="I873" s="483">
        <v>7.6</v>
      </c>
      <c r="J873" s="484">
        <f>(H873-H872)*(J875-J872)/(H875-H872)+J872</f>
        <v>0.35179615699100569</v>
      </c>
      <c r="K873" s="469">
        <f t="shared" si="77"/>
        <v>7.6298979735032564</v>
      </c>
      <c r="L873" s="469">
        <f t="shared" si="78"/>
        <v>2.9897973503256736E-2</v>
      </c>
    </row>
    <row r="874" spans="1:12">
      <c r="A874" s="480" t="s">
        <v>108</v>
      </c>
      <c r="B874" s="480">
        <f t="shared" si="79"/>
        <v>9</v>
      </c>
      <c r="C874" s="480">
        <f t="shared" si="80"/>
        <v>5</v>
      </c>
      <c r="D874" s="480">
        <f t="shared" si="81"/>
        <v>113</v>
      </c>
      <c r="E874" s="480">
        <v>0</v>
      </c>
      <c r="F874" s="481">
        <v>2.9359999999999999</v>
      </c>
      <c r="G874" s="480">
        <v>15</v>
      </c>
      <c r="H874" s="482">
        <v>0.38194899999999998</v>
      </c>
      <c r="I874" s="483">
        <v>7.7</v>
      </c>
      <c r="J874" s="484">
        <f>(H874-H872)*(J875-J872)/(H875-H872)+J872</f>
        <v>0.34923008994276372</v>
      </c>
      <c r="K874" s="469">
        <f t="shared" si="77"/>
        <v>7.6868901345467586</v>
      </c>
      <c r="L874" s="469">
        <f t="shared" si="78"/>
        <v>-1.3109865453241554E-2</v>
      </c>
    </row>
    <row r="875" spans="1:12">
      <c r="A875" s="480" t="s">
        <v>108</v>
      </c>
      <c r="B875" s="480">
        <f t="shared" si="79"/>
        <v>9</v>
      </c>
      <c r="C875" s="480">
        <f t="shared" si="80"/>
        <v>6</v>
      </c>
      <c r="D875" s="480">
        <f t="shared" si="81"/>
        <v>114</v>
      </c>
      <c r="E875" s="480">
        <v>0</v>
      </c>
      <c r="F875" s="481">
        <v>2.9359999999999999</v>
      </c>
      <c r="G875" s="480">
        <v>15</v>
      </c>
      <c r="H875" s="482">
        <v>0.37913599999999997</v>
      </c>
      <c r="I875" s="483">
        <v>7.7</v>
      </c>
      <c r="J875" s="484">
        <v>0.34670000000000001</v>
      </c>
      <c r="K875" s="469">
        <f t="shared" si="77"/>
        <v>7.7439230249831201</v>
      </c>
      <c r="L875" s="469">
        <f t="shared" si="78"/>
        <v>4.3923024983119952E-2</v>
      </c>
    </row>
    <row r="876" spans="1:12">
      <c r="A876" s="480" t="s">
        <v>108</v>
      </c>
      <c r="B876" s="480">
        <f t="shared" si="79"/>
        <v>9</v>
      </c>
      <c r="C876" s="480">
        <f t="shared" si="80"/>
        <v>7</v>
      </c>
      <c r="D876" s="480">
        <f t="shared" si="81"/>
        <v>115</v>
      </c>
      <c r="E876" s="480">
        <v>0</v>
      </c>
      <c r="F876" s="481">
        <v>2.9359999999999999</v>
      </c>
      <c r="G876" s="480">
        <v>15</v>
      </c>
      <c r="H876" s="482">
        <v>0.376363</v>
      </c>
      <c r="I876" s="483">
        <v>7.8</v>
      </c>
      <c r="J876" s="484">
        <f>(H876-H875)*(J878-J875)/(H878-H875)+J875</f>
        <v>0.344198451785932</v>
      </c>
      <c r="K876" s="469">
        <f t="shared" si="77"/>
        <v>7.800979373636622</v>
      </c>
      <c r="L876" s="469">
        <f t="shared" si="78"/>
        <v>9.7937363662214949E-4</v>
      </c>
    </row>
    <row r="877" spans="1:12">
      <c r="A877" s="480" t="s">
        <v>108</v>
      </c>
      <c r="B877" s="480">
        <f t="shared" si="79"/>
        <v>9</v>
      </c>
      <c r="C877" s="480">
        <f t="shared" si="80"/>
        <v>8</v>
      </c>
      <c r="D877" s="480">
        <f t="shared" si="81"/>
        <v>116</v>
      </c>
      <c r="E877" s="480">
        <v>0</v>
      </c>
      <c r="F877" s="481">
        <v>2.9359999999999999</v>
      </c>
      <c r="G877" s="480">
        <v>15</v>
      </c>
      <c r="H877" s="482">
        <v>0.37362899999999999</v>
      </c>
      <c r="I877" s="483">
        <v>7.9</v>
      </c>
      <c r="J877" s="484">
        <f>(H877-H875)*(J878-J875)/(H878-H875)+J875</f>
        <v>0.34173208582226011</v>
      </c>
      <c r="K877" s="469">
        <f t="shared" si="77"/>
        <v>7.858062409502474</v>
      </c>
      <c r="L877" s="469">
        <f t="shared" si="78"/>
        <v>-4.1937590497526323E-2</v>
      </c>
    </row>
    <row r="878" spans="1:12">
      <c r="A878" s="480" t="s">
        <v>108</v>
      </c>
      <c r="B878" s="480">
        <f t="shared" si="79"/>
        <v>9</v>
      </c>
      <c r="C878" s="480">
        <f t="shared" si="80"/>
        <v>9</v>
      </c>
      <c r="D878" s="480">
        <f t="shared" si="81"/>
        <v>117</v>
      </c>
      <c r="E878" s="480">
        <v>0</v>
      </c>
      <c r="F878" s="481">
        <v>2.9359999999999999</v>
      </c>
      <c r="G878" s="480">
        <v>15</v>
      </c>
      <c r="H878" s="482">
        <v>0.37093300000000001</v>
      </c>
      <c r="I878" s="483">
        <v>7.9</v>
      </c>
      <c r="J878" s="484">
        <v>0.33929999999999999</v>
      </c>
      <c r="K878" s="469">
        <f t="shared" si="77"/>
        <v>7.9151760560532489</v>
      </c>
      <c r="L878" s="469">
        <f t="shared" si="78"/>
        <v>1.5176056053248566E-2</v>
      </c>
    </row>
    <row r="879" spans="1:12">
      <c r="A879" s="480" t="s">
        <v>108</v>
      </c>
      <c r="B879" s="480">
        <f t="shared" si="79"/>
        <v>9</v>
      </c>
      <c r="C879" s="480">
        <f t="shared" si="80"/>
        <v>10</v>
      </c>
      <c r="D879" s="480">
        <f t="shared" si="81"/>
        <v>118</v>
      </c>
      <c r="E879" s="480">
        <v>0</v>
      </c>
      <c r="F879" s="481">
        <v>2.9359999999999999</v>
      </c>
      <c r="G879" s="480">
        <v>15</v>
      </c>
      <c r="H879" s="482">
        <v>0.36827399999999999</v>
      </c>
      <c r="I879" s="483">
        <v>8</v>
      </c>
      <c r="J879" s="484">
        <f>(H879-H878)*(J881-J878)/(H881-H878)+J878</f>
        <v>0.33693434163701064</v>
      </c>
      <c r="K879" s="469">
        <f t="shared" si="77"/>
        <v>7.9723249537029499</v>
      </c>
      <c r="L879" s="469">
        <f t="shared" si="78"/>
        <v>-2.7675046297050088E-2</v>
      </c>
    </row>
    <row r="880" spans="1:12">
      <c r="A880" s="480" t="s">
        <v>108</v>
      </c>
      <c r="B880" s="480">
        <f t="shared" si="79"/>
        <v>9</v>
      </c>
      <c r="C880" s="480">
        <f t="shared" si="80"/>
        <v>11</v>
      </c>
      <c r="D880" s="480">
        <f t="shared" si="81"/>
        <v>119</v>
      </c>
      <c r="E880" s="480">
        <v>0</v>
      </c>
      <c r="F880" s="481">
        <v>2.9359999999999999</v>
      </c>
      <c r="G880" s="480">
        <v>15</v>
      </c>
      <c r="H880" s="482">
        <v>0.365651</v>
      </c>
      <c r="I880" s="483">
        <v>8</v>
      </c>
      <c r="J880" s="484">
        <f>(H880-H878)*(J881-J878)/(H881-H878)+J878</f>
        <v>0.33460071174377221</v>
      </c>
      <c r="K880" s="469">
        <f t="shared" si="77"/>
        <v>8.0295144823889437</v>
      </c>
      <c r="L880" s="469">
        <f t="shared" si="78"/>
        <v>2.9514482388943719E-2</v>
      </c>
    </row>
    <row r="881" spans="1:12">
      <c r="A881" s="480" t="s">
        <v>108</v>
      </c>
      <c r="B881" s="480">
        <f t="shared" si="79"/>
        <v>10</v>
      </c>
      <c r="C881" s="480">
        <f t="shared" si="80"/>
        <v>0</v>
      </c>
      <c r="D881" s="480">
        <f t="shared" si="81"/>
        <v>120</v>
      </c>
      <c r="E881" s="480">
        <v>0</v>
      </c>
      <c r="F881" s="481">
        <v>2.9359999999999999</v>
      </c>
      <c r="G881" s="480">
        <v>15</v>
      </c>
      <c r="H881" s="482">
        <v>0.36306500000000003</v>
      </c>
      <c r="I881" s="483">
        <v>8.1</v>
      </c>
      <c r="J881" s="484">
        <v>0.33229999999999998</v>
      </c>
      <c r="K881" s="469">
        <f t="shared" si="77"/>
        <v>8.0867062371751608</v>
      </c>
      <c r="L881" s="469">
        <f t="shared" si="78"/>
        <v>-1.3293762824838851E-2</v>
      </c>
    </row>
    <row r="882" spans="1:12">
      <c r="A882" s="480" t="s">
        <v>108</v>
      </c>
      <c r="B882" s="480">
        <f t="shared" si="79"/>
        <v>10</v>
      </c>
      <c r="C882" s="480">
        <f t="shared" si="80"/>
        <v>1</v>
      </c>
      <c r="D882" s="480">
        <f t="shared" si="81"/>
        <v>121</v>
      </c>
      <c r="E882" s="480">
        <v>0</v>
      </c>
      <c r="F882" s="481">
        <v>2.9359999999999999</v>
      </c>
      <c r="G882" s="480">
        <v>15</v>
      </c>
      <c r="H882" s="482">
        <v>0.360514</v>
      </c>
      <c r="I882" s="483">
        <v>8.1</v>
      </c>
      <c r="J882" s="484">
        <f>(H882-H881)*(J884-J881)/(H884-H881)+J881</f>
        <v>0.33000271487220234</v>
      </c>
      <c r="K882" s="469">
        <f t="shared" si="77"/>
        <v>8.1439278363669647</v>
      </c>
      <c r="L882" s="469">
        <f t="shared" si="78"/>
        <v>4.3927836366965067E-2</v>
      </c>
    </row>
    <row r="883" spans="1:12">
      <c r="A883" s="480" t="s">
        <v>108</v>
      </c>
      <c r="B883" s="480">
        <f t="shared" si="79"/>
        <v>10</v>
      </c>
      <c r="C883" s="480">
        <f t="shared" si="80"/>
        <v>2</v>
      </c>
      <c r="D883" s="480">
        <f t="shared" si="81"/>
        <v>122</v>
      </c>
      <c r="E883" s="480">
        <v>0</v>
      </c>
      <c r="F883" s="481">
        <v>2.9359999999999999</v>
      </c>
      <c r="G883" s="480">
        <v>15</v>
      </c>
      <c r="H883" s="482">
        <v>0.35799700000000001</v>
      </c>
      <c r="I883" s="483">
        <v>8.1999999999999993</v>
      </c>
      <c r="J883" s="484">
        <f>(H883-H881)*(J884-J881)/(H884-H881)+J881</f>
        <v>0.3277360482055357</v>
      </c>
      <c r="K883" s="469">
        <f t="shared" si="77"/>
        <v>8.2011860434584651</v>
      </c>
      <c r="L883" s="469">
        <f t="shared" si="78"/>
        <v>1.1860434584658464E-3</v>
      </c>
    </row>
    <row r="884" spans="1:12">
      <c r="A884" s="480" t="s">
        <v>108</v>
      </c>
      <c r="B884" s="480">
        <f t="shared" si="79"/>
        <v>10</v>
      </c>
      <c r="C884" s="480">
        <f t="shared" si="80"/>
        <v>3</v>
      </c>
      <c r="D884" s="480">
        <f t="shared" si="81"/>
        <v>123</v>
      </c>
      <c r="E884" s="480">
        <v>0</v>
      </c>
      <c r="F884" s="481">
        <v>2.9359999999999999</v>
      </c>
      <c r="G884" s="480">
        <v>15</v>
      </c>
      <c r="H884" s="482">
        <v>0.355514</v>
      </c>
      <c r="I884" s="483">
        <v>8.3000000000000007</v>
      </c>
      <c r="J884" s="484">
        <v>0.32550000000000001</v>
      </c>
      <c r="K884" s="469">
        <f t="shared" si="77"/>
        <v>8.2584652081211996</v>
      </c>
      <c r="L884" s="469">
        <f t="shared" si="78"/>
        <v>-4.1534791878801158E-2</v>
      </c>
    </row>
    <row r="885" spans="1:12">
      <c r="A885" s="480" t="s">
        <v>108</v>
      </c>
      <c r="B885" s="480">
        <f t="shared" si="79"/>
        <v>10</v>
      </c>
      <c r="C885" s="480">
        <f t="shared" si="80"/>
        <v>4</v>
      </c>
      <c r="D885" s="480">
        <f t="shared" si="81"/>
        <v>124</v>
      </c>
      <c r="E885" s="480">
        <v>0</v>
      </c>
      <c r="F885" s="481">
        <v>2.9359999999999999</v>
      </c>
      <c r="G885" s="480">
        <v>15</v>
      </c>
      <c r="H885" s="482">
        <v>0.35306500000000002</v>
      </c>
      <c r="I885" s="483">
        <v>8.3000000000000007</v>
      </c>
      <c r="J885" s="484">
        <f>(H885-H884)*(J887-J884)/(H887-H884)+J884</f>
        <v>0.32327087298303686</v>
      </c>
      <c r="K885" s="469">
        <f t="shared" si="77"/>
        <v>8.3157492246470195</v>
      </c>
      <c r="L885" s="469">
        <f t="shared" si="78"/>
        <v>1.5749224647018778E-2</v>
      </c>
    </row>
    <row r="886" spans="1:12">
      <c r="A886" s="480" t="s">
        <v>108</v>
      </c>
      <c r="B886" s="480">
        <f t="shared" si="79"/>
        <v>10</v>
      </c>
      <c r="C886" s="480">
        <f t="shared" si="80"/>
        <v>5</v>
      </c>
      <c r="D886" s="480">
        <f t="shared" si="81"/>
        <v>125</v>
      </c>
      <c r="E886" s="480">
        <v>0</v>
      </c>
      <c r="F886" s="481">
        <v>2.9359999999999999</v>
      </c>
      <c r="G886" s="480">
        <v>15</v>
      </c>
      <c r="H886" s="482">
        <v>0.35064800000000002</v>
      </c>
      <c r="I886" s="483">
        <v>8.4</v>
      </c>
      <c r="J886" s="484">
        <f>(H886-H884)*(J887-J884)/(H887-H884)+J884</f>
        <v>0.32107087298303688</v>
      </c>
      <c r="K886" s="469">
        <f t="shared" si="77"/>
        <v>8.3730692888594831</v>
      </c>
      <c r="L886" s="469">
        <f t="shared" si="78"/>
        <v>-2.6930711140517261E-2</v>
      </c>
    </row>
    <row r="887" spans="1:12">
      <c r="A887" s="480" t="s">
        <v>108</v>
      </c>
      <c r="B887" s="480">
        <f t="shared" si="79"/>
        <v>10</v>
      </c>
      <c r="C887" s="480">
        <f t="shared" si="80"/>
        <v>6</v>
      </c>
      <c r="D887" s="480">
        <f t="shared" si="81"/>
        <v>126</v>
      </c>
      <c r="E887" s="480">
        <v>0</v>
      </c>
      <c r="F887" s="481">
        <v>2.9359999999999999</v>
      </c>
      <c r="G887" s="480">
        <v>15</v>
      </c>
      <c r="H887" s="482">
        <v>0.34826299999999999</v>
      </c>
      <c r="I887" s="483">
        <v>8.4</v>
      </c>
      <c r="J887" s="484">
        <v>0.31890000000000002</v>
      </c>
      <c r="K887" s="469">
        <f t="shared" si="77"/>
        <v>8.4304103507981036</v>
      </c>
      <c r="L887" s="469">
        <f t="shared" si="78"/>
        <v>3.0410350798103281E-2</v>
      </c>
    </row>
    <row r="888" spans="1:12">
      <c r="A888" s="480" t="s">
        <v>108</v>
      </c>
      <c r="B888" s="480">
        <f t="shared" si="79"/>
        <v>10</v>
      </c>
      <c r="C888" s="480">
        <f t="shared" si="80"/>
        <v>7</v>
      </c>
      <c r="D888" s="480">
        <f t="shared" si="81"/>
        <v>127</v>
      </c>
      <c r="E888" s="480">
        <v>0</v>
      </c>
      <c r="F888" s="481">
        <v>2.9359999999999999</v>
      </c>
      <c r="G888" s="480">
        <v>15</v>
      </c>
      <c r="H888" s="482">
        <v>0.34590900000000002</v>
      </c>
      <c r="I888" s="483">
        <v>8.5</v>
      </c>
      <c r="J888" s="484">
        <f>(H888-H887)*(J890-J887)/(H890-H887)+J887</f>
        <v>0.31677228120516504</v>
      </c>
      <c r="K888" s="469">
        <f t="shared" si="77"/>
        <v>8.4877814685365216</v>
      </c>
      <c r="L888" s="469">
        <f t="shared" si="78"/>
        <v>-1.2218531463478399E-2</v>
      </c>
    </row>
    <row r="889" spans="1:12">
      <c r="A889" s="480" t="s">
        <v>108</v>
      </c>
      <c r="B889" s="480">
        <f t="shared" si="79"/>
        <v>10</v>
      </c>
      <c r="C889" s="480">
        <f t="shared" si="80"/>
        <v>8</v>
      </c>
      <c r="D889" s="480">
        <f t="shared" si="81"/>
        <v>128</v>
      </c>
      <c r="E889" s="480">
        <v>0</v>
      </c>
      <c r="F889" s="481">
        <v>2.9359999999999999</v>
      </c>
      <c r="G889" s="480">
        <v>15</v>
      </c>
      <c r="H889" s="482">
        <v>0.343586</v>
      </c>
      <c r="I889" s="483">
        <v>8.5</v>
      </c>
      <c r="J889" s="484">
        <f>(H889-H887)*(J890-J887)/(H890-H887)+J887</f>
        <v>0.31467258249641317</v>
      </c>
      <c r="K889" s="469">
        <f t="shared" si="77"/>
        <v>8.5451677309319933</v>
      </c>
      <c r="L889" s="469">
        <f t="shared" si="78"/>
        <v>4.5167730931993333E-2</v>
      </c>
    </row>
    <row r="890" spans="1:12">
      <c r="A890" s="480" t="s">
        <v>108</v>
      </c>
      <c r="B890" s="480">
        <f t="shared" si="79"/>
        <v>10</v>
      </c>
      <c r="C890" s="480">
        <f t="shared" si="80"/>
        <v>9</v>
      </c>
      <c r="D890" s="480">
        <f t="shared" si="81"/>
        <v>129</v>
      </c>
      <c r="E890" s="480">
        <v>0</v>
      </c>
      <c r="F890" s="481">
        <v>2.9359999999999999</v>
      </c>
      <c r="G890" s="480">
        <v>15</v>
      </c>
      <c r="H890" s="482">
        <v>0.34129300000000001</v>
      </c>
      <c r="I890" s="483">
        <v>8.6</v>
      </c>
      <c r="J890" s="484">
        <v>0.31259999999999999</v>
      </c>
      <c r="K890" s="469">
        <f t="shared" si="77"/>
        <v>8.6025790156844693</v>
      </c>
      <c r="L890" s="469">
        <f t="shared" si="78"/>
        <v>2.5790156844696099E-3</v>
      </c>
    </row>
    <row r="891" spans="1:12">
      <c r="A891" s="480" t="s">
        <v>108</v>
      </c>
      <c r="B891" s="480">
        <f t="shared" si="79"/>
        <v>10</v>
      </c>
      <c r="C891" s="480">
        <f t="shared" si="80"/>
        <v>10</v>
      </c>
      <c r="D891" s="480">
        <f t="shared" si="81"/>
        <v>130</v>
      </c>
      <c r="E891" s="480">
        <v>0</v>
      </c>
      <c r="F891" s="481">
        <v>2.9359999999999999</v>
      </c>
      <c r="G891" s="480">
        <v>15</v>
      </c>
      <c r="H891" s="482">
        <v>0.33903</v>
      </c>
      <c r="I891" s="483">
        <v>8.6999999999999993</v>
      </c>
      <c r="J891" s="484">
        <f>(H891-H890)*(J893-J890)/(H893-H890)+J890</f>
        <v>0.31057433984782928</v>
      </c>
      <c r="K891" s="469">
        <f t="shared" si="77"/>
        <v>8.6600005899182957</v>
      </c>
      <c r="L891" s="469">
        <f t="shared" si="78"/>
        <v>-3.9999410081703601E-2</v>
      </c>
    </row>
    <row r="892" spans="1:12">
      <c r="A892" s="480" t="s">
        <v>108</v>
      </c>
      <c r="B892" s="480">
        <f t="shared" si="79"/>
        <v>10</v>
      </c>
      <c r="C892" s="480">
        <f t="shared" si="80"/>
        <v>11</v>
      </c>
      <c r="D892" s="480">
        <f t="shared" si="81"/>
        <v>131</v>
      </c>
      <c r="E892" s="480">
        <v>0</v>
      </c>
      <c r="F892" s="481">
        <v>2.9359999999999999</v>
      </c>
      <c r="G892" s="480">
        <v>15</v>
      </c>
      <c r="H892" s="482">
        <v>0.33679599999999998</v>
      </c>
      <c r="I892" s="483">
        <v>8.6999999999999993</v>
      </c>
      <c r="J892" s="484">
        <f>(H892-H890)*(J893-J890)/(H893-H890)+J890</f>
        <v>0.30857463822169173</v>
      </c>
      <c r="K892" s="469">
        <f t="shared" si="77"/>
        <v>8.7174432000380051</v>
      </c>
      <c r="L892" s="469">
        <f t="shared" si="78"/>
        <v>1.7443200038005813E-2</v>
      </c>
    </row>
    <row r="893" spans="1:12">
      <c r="A893" s="480" t="s">
        <v>108</v>
      </c>
      <c r="B893" s="480">
        <f t="shared" si="79"/>
        <v>11</v>
      </c>
      <c r="C893" s="480">
        <f t="shared" si="80"/>
        <v>0</v>
      </c>
      <c r="D893" s="480">
        <f t="shared" si="81"/>
        <v>132</v>
      </c>
      <c r="E893" s="480">
        <v>0</v>
      </c>
      <c r="F893" s="481">
        <v>2.9359999999999999</v>
      </c>
      <c r="G893" s="480">
        <v>15</v>
      </c>
      <c r="H893" s="482">
        <v>0.33459</v>
      </c>
      <c r="I893" s="483">
        <v>8.8000000000000007</v>
      </c>
      <c r="J893" s="484">
        <v>0.30659999999999998</v>
      </c>
      <c r="K893" s="469">
        <f t="shared" si="77"/>
        <v>8.7749185570399586</v>
      </c>
      <c r="L893" s="469">
        <f t="shared" si="78"/>
        <v>-2.5081442960042111E-2</v>
      </c>
    </row>
    <row r="894" spans="1:12">
      <c r="A894" s="480" t="s">
        <v>108</v>
      </c>
      <c r="B894" s="480">
        <f t="shared" si="79"/>
        <v>11</v>
      </c>
      <c r="C894" s="480">
        <f t="shared" si="80"/>
        <v>1</v>
      </c>
      <c r="D894" s="480">
        <f t="shared" si="81"/>
        <v>133</v>
      </c>
      <c r="E894" s="480">
        <v>0</v>
      </c>
      <c r="F894" s="481">
        <v>2.9359999999999999</v>
      </c>
      <c r="G894" s="480">
        <v>15</v>
      </c>
      <c r="H894" s="482">
        <v>0.33241300000000001</v>
      </c>
      <c r="I894" s="483">
        <v>8.8000000000000007</v>
      </c>
      <c r="J894" s="484">
        <f>(H894-H893)*(J896-J893)/(H896-H893)+J893</f>
        <v>0.30464269105565028</v>
      </c>
      <c r="K894" s="469">
        <f t="shared" si="77"/>
        <v>8.8323862183488604</v>
      </c>
      <c r="L894" s="469">
        <f t="shared" si="78"/>
        <v>3.2386218348859686E-2</v>
      </c>
    </row>
    <row r="895" spans="1:12">
      <c r="A895" s="480" t="s">
        <v>108</v>
      </c>
      <c r="B895" s="480">
        <f t="shared" si="79"/>
        <v>11</v>
      </c>
      <c r="C895" s="480">
        <f t="shared" si="80"/>
        <v>2</v>
      </c>
      <c r="D895" s="480">
        <f t="shared" si="81"/>
        <v>134</v>
      </c>
      <c r="E895" s="480">
        <v>0</v>
      </c>
      <c r="F895" s="481">
        <v>2.9359999999999999</v>
      </c>
      <c r="G895" s="480">
        <v>15</v>
      </c>
      <c r="H895" s="482">
        <v>0.330262</v>
      </c>
      <c r="I895" s="483">
        <v>8.9</v>
      </c>
      <c r="J895" s="484">
        <f>(H895-H893)*(J896-J893)/(H896-H893)+J893</f>
        <v>0.30270875833204153</v>
      </c>
      <c r="K895" s="469">
        <f t="shared" si="77"/>
        <v>8.8899116459053715</v>
      </c>
      <c r="L895" s="469">
        <f t="shared" si="78"/>
        <v>-1.0088354094628826E-2</v>
      </c>
    </row>
    <row r="896" spans="1:12">
      <c r="A896" s="480" t="s">
        <v>108</v>
      </c>
      <c r="B896" s="480">
        <f t="shared" si="79"/>
        <v>11</v>
      </c>
      <c r="C896" s="480">
        <f t="shared" si="80"/>
        <v>3</v>
      </c>
      <c r="D896" s="480">
        <f t="shared" si="81"/>
        <v>135</v>
      </c>
      <c r="E896" s="480">
        <v>0</v>
      </c>
      <c r="F896" s="481">
        <v>2.9359999999999999</v>
      </c>
      <c r="G896" s="480">
        <v>15</v>
      </c>
      <c r="H896" s="482">
        <v>0.32813900000000001</v>
      </c>
      <c r="I896" s="483">
        <v>8.9</v>
      </c>
      <c r="J896" s="484">
        <v>0.30080000000000001</v>
      </c>
      <c r="K896" s="469">
        <f t="shared" si="77"/>
        <v>8.9474277668914688</v>
      </c>
      <c r="L896" s="469">
        <f t="shared" si="78"/>
        <v>4.7427766891468437E-2</v>
      </c>
    </row>
    <row r="897" spans="1:12">
      <c r="A897" s="480" t="s">
        <v>108</v>
      </c>
      <c r="B897" s="480">
        <f t="shared" si="79"/>
        <v>11</v>
      </c>
      <c r="C897" s="480">
        <f t="shared" si="80"/>
        <v>4</v>
      </c>
      <c r="D897" s="480">
        <f t="shared" si="81"/>
        <v>136</v>
      </c>
      <c r="E897" s="480">
        <v>0</v>
      </c>
      <c r="F897" s="481">
        <v>2.9359999999999999</v>
      </c>
      <c r="G897" s="480">
        <v>15</v>
      </c>
      <c r="H897" s="482">
        <v>0.32604300000000003</v>
      </c>
      <c r="I897" s="483">
        <v>9</v>
      </c>
      <c r="J897" s="484">
        <f>(H897-H896)*(J899-J896)/(H899-H896)+J896</f>
        <v>0.29887675466838376</v>
      </c>
      <c r="K897" s="469">
        <f t="shared" si="77"/>
        <v>9.0049472002159217</v>
      </c>
      <c r="L897" s="469">
        <f t="shared" si="78"/>
        <v>4.9472002159216544E-3</v>
      </c>
    </row>
    <row r="898" spans="1:12">
      <c r="A898" s="480" t="s">
        <v>108</v>
      </c>
      <c r="B898" s="480">
        <f t="shared" si="79"/>
        <v>11</v>
      </c>
      <c r="C898" s="480">
        <f t="shared" si="80"/>
        <v>5</v>
      </c>
      <c r="D898" s="480">
        <f t="shared" si="81"/>
        <v>137</v>
      </c>
      <c r="E898" s="480">
        <v>0</v>
      </c>
      <c r="F898" s="481">
        <v>2.9359999999999999</v>
      </c>
      <c r="G898" s="480">
        <v>15</v>
      </c>
      <c r="H898" s="482">
        <v>0.32397199999999998</v>
      </c>
      <c r="I898" s="483">
        <v>9.1</v>
      </c>
      <c r="J898" s="484">
        <f>(H898-H896)*(J899-J896)/(H899-H896)+J896</f>
        <v>0.29697644880875718</v>
      </c>
      <c r="K898" s="469">
        <f t="shared" si="77"/>
        <v>9.0625115750743888</v>
      </c>
      <c r="L898" s="469">
        <f t="shared" si="78"/>
        <v>-3.7488424925610886E-2</v>
      </c>
    </row>
    <row r="899" spans="1:12">
      <c r="A899" s="480" t="s">
        <v>108</v>
      </c>
      <c r="B899" s="480">
        <f t="shared" si="79"/>
        <v>11</v>
      </c>
      <c r="C899" s="480">
        <f t="shared" si="80"/>
        <v>6</v>
      </c>
      <c r="D899" s="480">
        <f t="shared" si="81"/>
        <v>138</v>
      </c>
      <c r="E899" s="480">
        <v>0</v>
      </c>
      <c r="F899" s="481">
        <v>2.9359999999999999</v>
      </c>
      <c r="G899" s="480">
        <v>15</v>
      </c>
      <c r="H899" s="482">
        <v>0.32192700000000002</v>
      </c>
      <c r="I899" s="483">
        <v>9.1</v>
      </c>
      <c r="J899" s="484">
        <v>0.29509999999999997</v>
      </c>
      <c r="K899" s="469">
        <f t="shared" si="77"/>
        <v>9.120080018140758</v>
      </c>
      <c r="L899" s="469">
        <f t="shared" si="78"/>
        <v>2.0080018140758327E-2</v>
      </c>
    </row>
    <row r="900" spans="1:12">
      <c r="A900" s="480" t="s">
        <v>108</v>
      </c>
      <c r="B900" s="480">
        <f t="shared" si="79"/>
        <v>11</v>
      </c>
      <c r="C900" s="480">
        <f t="shared" si="80"/>
        <v>7</v>
      </c>
      <c r="D900" s="480">
        <f t="shared" si="81"/>
        <v>139</v>
      </c>
      <c r="E900" s="480">
        <v>0</v>
      </c>
      <c r="F900" s="481">
        <v>2.9359999999999999</v>
      </c>
      <c r="G900" s="480">
        <v>15</v>
      </c>
      <c r="H900" s="482">
        <v>0.319907</v>
      </c>
      <c r="I900" s="483">
        <v>9.1999999999999993</v>
      </c>
      <c r="J900" s="484">
        <f>(H900-H899)*(J902-J899)/(H902-H899)+J899</f>
        <v>0.2932777480788506</v>
      </c>
      <c r="K900" s="469">
        <f t="shared" si="77"/>
        <v>9.1776672595473059</v>
      </c>
      <c r="L900" s="469">
        <f t="shared" si="78"/>
        <v>-2.23327404526934E-2</v>
      </c>
    </row>
    <row r="901" spans="1:12">
      <c r="A901" s="480" t="s">
        <v>108</v>
      </c>
      <c r="B901" s="480">
        <f t="shared" si="79"/>
        <v>11</v>
      </c>
      <c r="C901" s="480">
        <f t="shared" si="80"/>
        <v>8</v>
      </c>
      <c r="D901" s="480">
        <f t="shared" si="81"/>
        <v>140</v>
      </c>
      <c r="E901" s="480">
        <v>0</v>
      </c>
      <c r="F901" s="481">
        <v>2.9359999999999999</v>
      </c>
      <c r="G901" s="480">
        <v>15</v>
      </c>
      <c r="H901" s="482">
        <v>0.31791199999999997</v>
      </c>
      <c r="I901" s="483">
        <v>9.1999999999999993</v>
      </c>
      <c r="J901" s="484">
        <f>(H901-H899)*(J902-J899)/(H902-H899)+J899</f>
        <v>0.29147804878048778</v>
      </c>
      <c r="K901" s="469">
        <f t="shared" si="77"/>
        <v>9.2352600719696021</v>
      </c>
      <c r="L901" s="469">
        <f t="shared" si="78"/>
        <v>3.5260071969602791E-2</v>
      </c>
    </row>
    <row r="902" spans="1:12">
      <c r="A902" s="480" t="s">
        <v>108</v>
      </c>
      <c r="B902" s="480">
        <f t="shared" si="79"/>
        <v>11</v>
      </c>
      <c r="C902" s="480">
        <f t="shared" si="80"/>
        <v>9</v>
      </c>
      <c r="D902" s="480">
        <f t="shared" si="81"/>
        <v>141</v>
      </c>
      <c r="E902" s="480">
        <v>0</v>
      </c>
      <c r="F902" s="481">
        <v>2.9359999999999999</v>
      </c>
      <c r="G902" s="480">
        <v>15</v>
      </c>
      <c r="H902" s="482">
        <v>0.31594100000000003</v>
      </c>
      <c r="I902" s="483">
        <v>9.3000000000000007</v>
      </c>
      <c r="J902" s="484">
        <v>0.28970000000000001</v>
      </c>
      <c r="K902" s="469">
        <f t="shared" si="77"/>
        <v>9.2928743024805254</v>
      </c>
      <c r="L902" s="469">
        <f t="shared" si="78"/>
        <v>-7.125697519475338E-3</v>
      </c>
    </row>
    <row r="903" spans="1:12">
      <c r="A903" s="480" t="s">
        <v>108</v>
      </c>
      <c r="B903" s="480">
        <f t="shared" si="79"/>
        <v>11</v>
      </c>
      <c r="C903" s="480">
        <f t="shared" si="80"/>
        <v>10</v>
      </c>
      <c r="D903" s="480">
        <f t="shared" si="81"/>
        <v>142</v>
      </c>
      <c r="E903" s="480">
        <v>0</v>
      </c>
      <c r="F903" s="481">
        <v>2.9359999999999999</v>
      </c>
      <c r="G903" s="480">
        <v>15</v>
      </c>
      <c r="H903" s="482">
        <v>0.313994</v>
      </c>
      <c r="I903" s="483">
        <v>9.4</v>
      </c>
      <c r="J903" s="484">
        <f>(H903-H902)*(J905-J902)/(H905-H902)+J902</f>
        <v>0.28794594594594591</v>
      </c>
      <c r="K903" s="469">
        <f t="shared" si="77"/>
        <v>9.350497143257515</v>
      </c>
      <c r="L903" s="469">
        <f t="shared" si="78"/>
        <v>-4.9502856742485335E-2</v>
      </c>
    </row>
    <row r="904" spans="1:12">
      <c r="A904" s="480" t="s">
        <v>108</v>
      </c>
      <c r="B904" s="480">
        <f t="shared" si="79"/>
        <v>11</v>
      </c>
      <c r="C904" s="480">
        <f t="shared" si="80"/>
        <v>11</v>
      </c>
      <c r="D904" s="480">
        <f t="shared" si="81"/>
        <v>143</v>
      </c>
      <c r="E904" s="480">
        <v>0</v>
      </c>
      <c r="F904" s="481">
        <v>2.9359999999999999</v>
      </c>
      <c r="G904" s="480">
        <v>15</v>
      </c>
      <c r="H904" s="482">
        <v>0.31207000000000001</v>
      </c>
      <c r="I904" s="483">
        <v>9.4</v>
      </c>
      <c r="J904" s="484">
        <f>(H904-H902)*(J905-J902)/(H905-H902)+J902</f>
        <v>0.2862126126126126</v>
      </c>
      <c r="K904" s="469">
        <f t="shared" si="77"/>
        <v>9.4081456083570991</v>
      </c>
      <c r="L904" s="469">
        <f t="shared" si="78"/>
        <v>8.1456083570987659E-3</v>
      </c>
    </row>
    <row r="905" spans="1:12">
      <c r="A905" s="480" t="s">
        <v>108</v>
      </c>
      <c r="B905" s="480">
        <f t="shared" si="79"/>
        <v>12</v>
      </c>
      <c r="C905" s="480">
        <f t="shared" si="80"/>
        <v>0</v>
      </c>
      <c r="D905" s="480">
        <f t="shared" si="81"/>
        <v>144</v>
      </c>
      <c r="E905" s="480">
        <v>0</v>
      </c>
      <c r="F905" s="481">
        <v>2.9359999999999999</v>
      </c>
      <c r="G905" s="480">
        <v>15</v>
      </c>
      <c r="H905" s="482">
        <v>0.31016899999999997</v>
      </c>
      <c r="I905" s="483">
        <v>9.5</v>
      </c>
      <c r="J905" s="484">
        <v>0.28449999999999998</v>
      </c>
      <c r="K905" s="469">
        <f t="shared" si="77"/>
        <v>9.4658073501865125</v>
      </c>
      <c r="L905" s="469">
        <f t="shared" si="78"/>
        <v>-3.4192649813487463E-2</v>
      </c>
    </row>
    <row r="906" spans="1:12">
      <c r="A906" s="480" t="s">
        <v>108</v>
      </c>
      <c r="B906" s="480">
        <f t="shared" si="79"/>
        <v>12</v>
      </c>
      <c r="C906" s="480">
        <f t="shared" si="80"/>
        <v>1</v>
      </c>
      <c r="D906" s="480">
        <f t="shared" si="81"/>
        <v>145</v>
      </c>
      <c r="E906" s="480">
        <v>0</v>
      </c>
      <c r="F906" s="481">
        <v>2.9359999999999999</v>
      </c>
      <c r="G906" s="480">
        <v>15</v>
      </c>
      <c r="H906" s="482">
        <v>0.30829099999999998</v>
      </c>
      <c r="I906" s="483">
        <v>9.5</v>
      </c>
      <c r="J906" s="484">
        <f>(H906-H905)*(J908-J905)/(H908-H905)+J905</f>
        <v>0.28281388040940925</v>
      </c>
      <c r="K906" s="469">
        <f t="shared" si="77"/>
        <v>9.5234697088140745</v>
      </c>
      <c r="L906" s="469">
        <f t="shared" si="78"/>
        <v>2.3469708814074508E-2</v>
      </c>
    </row>
    <row r="907" spans="1:12">
      <c r="A907" s="480" t="s">
        <v>108</v>
      </c>
      <c r="B907" s="480">
        <f t="shared" si="79"/>
        <v>12</v>
      </c>
      <c r="C907" s="480">
        <f t="shared" si="80"/>
        <v>2</v>
      </c>
      <c r="D907" s="480">
        <f t="shared" si="81"/>
        <v>146</v>
      </c>
      <c r="E907" s="480">
        <v>0</v>
      </c>
      <c r="F907" s="481">
        <v>2.9359999999999999</v>
      </c>
      <c r="G907" s="480">
        <v>15</v>
      </c>
      <c r="H907" s="482">
        <v>0.30643399999999998</v>
      </c>
      <c r="I907" s="483">
        <v>9.6</v>
      </c>
      <c r="J907" s="484">
        <f>(H907-H905)*(J908-J905)/(H908-H905)+J905</f>
        <v>0.28114661519123724</v>
      </c>
      <c r="K907" s="469">
        <f t="shared" ref="K907:K970" si="82">F907/H907</f>
        <v>9.5811822447900692</v>
      </c>
      <c r="L907" s="469">
        <f t="shared" ref="L907:L970" si="83">K907-I907</f>
        <v>-1.8817755209930453E-2</v>
      </c>
    </row>
    <row r="908" spans="1:12">
      <c r="A908" s="480" t="s">
        <v>108</v>
      </c>
      <c r="B908" s="480">
        <f t="shared" si="79"/>
        <v>12</v>
      </c>
      <c r="C908" s="480">
        <f t="shared" si="80"/>
        <v>3</v>
      </c>
      <c r="D908" s="480">
        <f t="shared" si="81"/>
        <v>147</v>
      </c>
      <c r="E908" s="480">
        <v>0</v>
      </c>
      <c r="F908" s="481">
        <v>2.9359999999999999</v>
      </c>
      <c r="G908" s="480">
        <v>15</v>
      </c>
      <c r="H908" s="482">
        <v>0.30459999999999998</v>
      </c>
      <c r="I908" s="483">
        <v>9.6</v>
      </c>
      <c r="J908" s="484">
        <v>0.27950000000000003</v>
      </c>
      <c r="K908" s="469">
        <f t="shared" si="82"/>
        <v>9.6388706500328301</v>
      </c>
      <c r="L908" s="469">
        <f t="shared" si="83"/>
        <v>3.8870650032830412E-2</v>
      </c>
    </row>
    <row r="909" spans="1:12">
      <c r="A909" s="480" t="s">
        <v>108</v>
      </c>
      <c r="B909" s="480">
        <f t="shared" si="79"/>
        <v>12</v>
      </c>
      <c r="C909" s="480">
        <f t="shared" si="80"/>
        <v>4</v>
      </c>
      <c r="D909" s="480">
        <f t="shared" si="81"/>
        <v>148</v>
      </c>
      <c r="E909" s="480">
        <v>0</v>
      </c>
      <c r="F909" s="481">
        <v>2.9359999999999999</v>
      </c>
      <c r="G909" s="480">
        <v>15</v>
      </c>
      <c r="H909" s="482">
        <v>0.30278699999999997</v>
      </c>
      <c r="I909" s="483">
        <v>9.6999999999999993</v>
      </c>
      <c r="J909" s="484">
        <f>(H909-H908)*(J911-J908)/(H911-H908)+J908</f>
        <v>0.27784752604166668</v>
      </c>
      <c r="K909" s="469">
        <f t="shared" si="82"/>
        <v>9.6965853884083533</v>
      </c>
      <c r="L909" s="469">
        <f t="shared" si="83"/>
        <v>-3.4146115916460218E-3</v>
      </c>
    </row>
    <row r="910" spans="1:12">
      <c r="A910" s="480" t="s">
        <v>108</v>
      </c>
      <c r="B910" s="480">
        <f t="shared" si="79"/>
        <v>12</v>
      </c>
      <c r="C910" s="480">
        <f t="shared" si="80"/>
        <v>5</v>
      </c>
      <c r="D910" s="480">
        <f t="shared" si="81"/>
        <v>149</v>
      </c>
      <c r="E910" s="480">
        <v>0</v>
      </c>
      <c r="F910" s="481">
        <v>2.9359999999999999</v>
      </c>
      <c r="G910" s="480">
        <v>15</v>
      </c>
      <c r="H910" s="482">
        <v>0.30099500000000001</v>
      </c>
      <c r="I910" s="483">
        <v>9.8000000000000007</v>
      </c>
      <c r="J910" s="484">
        <f>(H910-H908)*(J911-J908)/(H911-H908)+J908</f>
        <v>0.27621419270833336</v>
      </c>
      <c r="K910" s="469">
        <f t="shared" si="82"/>
        <v>9.7543148557285004</v>
      </c>
      <c r="L910" s="469">
        <f t="shared" si="83"/>
        <v>-4.5685144271500278E-2</v>
      </c>
    </row>
    <row r="911" spans="1:12">
      <c r="A911" s="480" t="s">
        <v>108</v>
      </c>
      <c r="B911" s="480">
        <f t="shared" si="79"/>
        <v>12</v>
      </c>
      <c r="C911" s="480">
        <f t="shared" si="80"/>
        <v>6</v>
      </c>
      <c r="D911" s="480">
        <f t="shared" si="81"/>
        <v>150</v>
      </c>
      <c r="E911" s="480">
        <v>0</v>
      </c>
      <c r="F911" s="481">
        <v>2.9359999999999999</v>
      </c>
      <c r="G911" s="480">
        <v>15</v>
      </c>
      <c r="H911" s="482">
        <v>0.29922399999999999</v>
      </c>
      <c r="I911" s="483">
        <v>9.8000000000000007</v>
      </c>
      <c r="J911" s="484">
        <v>0.27460000000000001</v>
      </c>
      <c r="K911" s="469">
        <f t="shared" si="82"/>
        <v>9.8120471619923535</v>
      </c>
      <c r="L911" s="469">
        <f t="shared" si="83"/>
        <v>1.2047161992352784E-2</v>
      </c>
    </row>
    <row r="912" spans="1:12">
      <c r="A912" s="480" t="s">
        <v>108</v>
      </c>
      <c r="B912" s="480">
        <f t="shared" si="79"/>
        <v>12</v>
      </c>
      <c r="C912" s="480">
        <f t="shared" si="80"/>
        <v>7</v>
      </c>
      <c r="D912" s="480">
        <f t="shared" si="81"/>
        <v>151</v>
      </c>
      <c r="E912" s="480">
        <v>0</v>
      </c>
      <c r="F912" s="481">
        <v>2.9359999999999999</v>
      </c>
      <c r="G912" s="480">
        <v>15</v>
      </c>
      <c r="H912" s="482">
        <v>0.29747299999999999</v>
      </c>
      <c r="I912" s="483">
        <v>9.9</v>
      </c>
      <c r="J912" s="484">
        <f>(H912-H911)*(J914-J911)/(H914-H911)+J911</f>
        <v>0.27301492681047762</v>
      </c>
      <c r="K912" s="469">
        <f t="shared" si="82"/>
        <v>9.8698033098802238</v>
      </c>
      <c r="L912" s="469">
        <f t="shared" si="83"/>
        <v>-3.0196690119776548E-2</v>
      </c>
    </row>
    <row r="913" spans="1:12">
      <c r="A913" s="480" t="s">
        <v>108</v>
      </c>
      <c r="B913" s="480">
        <f t="shared" si="79"/>
        <v>12</v>
      </c>
      <c r="C913" s="480">
        <f t="shared" si="80"/>
        <v>8</v>
      </c>
      <c r="D913" s="480">
        <f t="shared" si="81"/>
        <v>152</v>
      </c>
      <c r="E913" s="480">
        <v>0</v>
      </c>
      <c r="F913" s="481">
        <v>2.9359999999999999</v>
      </c>
      <c r="G913" s="480">
        <v>15</v>
      </c>
      <c r="H913" s="482">
        <v>0.29574299999999998</v>
      </c>
      <c r="I913" s="483">
        <v>9.9</v>
      </c>
      <c r="J913" s="484">
        <f>(H913-H911)*(J914-J911)/(H914-H911)+J911</f>
        <v>0.27144886363636361</v>
      </c>
      <c r="K913" s="469">
        <f t="shared" si="82"/>
        <v>9.927538437088959</v>
      </c>
      <c r="L913" s="469">
        <f t="shared" si="83"/>
        <v>2.7538437088958645E-2</v>
      </c>
    </row>
    <row r="914" spans="1:12">
      <c r="A914" s="480" t="s">
        <v>108</v>
      </c>
      <c r="B914" s="480">
        <f t="shared" ref="B914:B977" si="84">INT(D914/12)</f>
        <v>12</v>
      </c>
      <c r="C914" s="480">
        <f t="shared" ref="C914:C977" si="85">D914-B914*12</f>
        <v>9</v>
      </c>
      <c r="D914" s="480">
        <f t="shared" si="81"/>
        <v>153</v>
      </c>
      <c r="E914" s="480">
        <v>0</v>
      </c>
      <c r="F914" s="481">
        <v>2.9359999999999999</v>
      </c>
      <c r="G914" s="480">
        <v>15</v>
      </c>
      <c r="H914" s="482">
        <v>0.29403200000000002</v>
      </c>
      <c r="I914" s="483">
        <v>10</v>
      </c>
      <c r="J914" s="484">
        <v>0.26989999999999997</v>
      </c>
      <c r="K914" s="469">
        <f t="shared" si="82"/>
        <v>9.9853077216085318</v>
      </c>
      <c r="L914" s="469">
        <f t="shared" si="83"/>
        <v>-1.469227839146825E-2</v>
      </c>
    </row>
    <row r="915" spans="1:12">
      <c r="A915" s="480" t="s">
        <v>108</v>
      </c>
      <c r="B915" s="480">
        <f t="shared" si="84"/>
        <v>12</v>
      </c>
      <c r="C915" s="480">
        <f t="shared" si="85"/>
        <v>10</v>
      </c>
      <c r="D915" s="480">
        <f t="shared" ref="D915:D977" si="86">D914+1</f>
        <v>154</v>
      </c>
      <c r="E915" s="480">
        <v>0</v>
      </c>
      <c r="F915" s="481">
        <v>2.9359999999999999</v>
      </c>
      <c r="G915" s="480">
        <v>15</v>
      </c>
      <c r="H915" s="482">
        <v>0.29233999999999999</v>
      </c>
      <c r="I915" s="483">
        <v>10</v>
      </c>
      <c r="J915" s="484">
        <f>(H915-H914)*(J917-J914)/(H917-H914)+J914</f>
        <v>0.26834925283921096</v>
      </c>
      <c r="K915" s="469">
        <f t="shared" si="82"/>
        <v>10.043100499418486</v>
      </c>
      <c r="L915" s="469">
        <f t="shared" si="83"/>
        <v>4.3100499418486038E-2</v>
      </c>
    </row>
    <row r="916" spans="1:12">
      <c r="A916" s="480" t="s">
        <v>108</v>
      </c>
      <c r="B916" s="480">
        <f t="shared" si="84"/>
        <v>12</v>
      </c>
      <c r="C916" s="480">
        <f t="shared" si="85"/>
        <v>11</v>
      </c>
      <c r="D916" s="480">
        <f t="shared" si="86"/>
        <v>155</v>
      </c>
      <c r="E916" s="480">
        <v>0</v>
      </c>
      <c r="F916" s="481">
        <v>2.9359999999999999</v>
      </c>
      <c r="G916" s="480">
        <v>15</v>
      </c>
      <c r="H916" s="482">
        <v>0.29066700000000001</v>
      </c>
      <c r="I916" s="483">
        <v>10.1</v>
      </c>
      <c r="J916" s="484">
        <f>(H916-H914)*(J917-J914)/(H917-H914)+J914</f>
        <v>0.26681591950587763</v>
      </c>
      <c r="K916" s="469">
        <f t="shared" si="82"/>
        <v>10.100905847585036</v>
      </c>
      <c r="L916" s="469">
        <f t="shared" si="83"/>
        <v>9.0584758503631235E-4</v>
      </c>
    </row>
    <row r="917" spans="1:12">
      <c r="A917" s="480" t="s">
        <v>108</v>
      </c>
      <c r="B917" s="480">
        <f t="shared" si="84"/>
        <v>13</v>
      </c>
      <c r="C917" s="480">
        <f t="shared" si="85"/>
        <v>0</v>
      </c>
      <c r="D917" s="480">
        <f t="shared" si="86"/>
        <v>156</v>
      </c>
      <c r="E917" s="480">
        <v>0</v>
      </c>
      <c r="F917" s="481">
        <v>2.9359999999999999</v>
      </c>
      <c r="G917" s="480">
        <v>15</v>
      </c>
      <c r="H917" s="482">
        <v>0.28901300000000002</v>
      </c>
      <c r="I917" s="483">
        <v>10.199999999999999</v>
      </c>
      <c r="J917" s="484">
        <v>0.26529999999999998</v>
      </c>
      <c r="K917" s="469">
        <f t="shared" si="82"/>
        <v>10.158712583863009</v>
      </c>
      <c r="L917" s="469">
        <f t="shared" si="83"/>
        <v>-4.1287416136990274E-2</v>
      </c>
    </row>
    <row r="918" spans="1:12">
      <c r="A918" s="480" t="s">
        <v>108</v>
      </c>
      <c r="B918" s="480">
        <f t="shared" si="84"/>
        <v>13</v>
      </c>
      <c r="C918" s="480">
        <f t="shared" si="85"/>
        <v>1</v>
      </c>
      <c r="D918" s="480">
        <f t="shared" si="86"/>
        <v>157</v>
      </c>
      <c r="E918" s="480">
        <v>0</v>
      </c>
      <c r="F918" s="481">
        <v>2.9359999999999999</v>
      </c>
      <c r="G918" s="480">
        <v>15</v>
      </c>
      <c r="H918" s="482">
        <v>0.28737800000000002</v>
      </c>
      <c r="I918" s="483">
        <v>10.199999999999999</v>
      </c>
      <c r="J918" s="484">
        <f>(H918-H917)*(J920-J917)/(H920-H917)+J917</f>
        <v>0.26381731244847484</v>
      </c>
      <c r="K918" s="469">
        <f t="shared" si="82"/>
        <v>10.216509266540932</v>
      </c>
      <c r="L918" s="469">
        <f t="shared" si="83"/>
        <v>1.6509266540932543E-2</v>
      </c>
    </row>
    <row r="919" spans="1:12">
      <c r="A919" s="480" t="s">
        <v>108</v>
      </c>
      <c r="B919" s="480">
        <f t="shared" si="84"/>
        <v>13</v>
      </c>
      <c r="C919" s="480">
        <f t="shared" si="85"/>
        <v>2</v>
      </c>
      <c r="D919" s="480">
        <f t="shared" si="86"/>
        <v>158</v>
      </c>
      <c r="E919" s="480">
        <v>0</v>
      </c>
      <c r="F919" s="481">
        <v>2.9359999999999999</v>
      </c>
      <c r="G919" s="480">
        <v>15</v>
      </c>
      <c r="H919" s="482">
        <v>0.28576000000000001</v>
      </c>
      <c r="I919" s="483">
        <v>10.3</v>
      </c>
      <c r="J919" s="484">
        <f>(H919-H917)*(J920-J917)/(H920-H917)+J917</f>
        <v>0.26235004122011546</v>
      </c>
      <c r="K919" s="469">
        <f t="shared" si="82"/>
        <v>10.274356103023516</v>
      </c>
      <c r="L919" s="469">
        <f t="shared" si="83"/>
        <v>-2.5643896976484726E-2</v>
      </c>
    </row>
    <row r="920" spans="1:12">
      <c r="A920" s="480" t="s">
        <v>108</v>
      </c>
      <c r="B920" s="480">
        <f t="shared" si="84"/>
        <v>13</v>
      </c>
      <c r="C920" s="480">
        <f t="shared" si="85"/>
        <v>3</v>
      </c>
      <c r="D920" s="480">
        <f t="shared" si="86"/>
        <v>159</v>
      </c>
      <c r="E920" s="480">
        <v>0</v>
      </c>
      <c r="F920" s="481">
        <v>2.9359999999999999</v>
      </c>
      <c r="G920" s="480">
        <v>15</v>
      </c>
      <c r="H920" s="482">
        <v>0.284161</v>
      </c>
      <c r="I920" s="483">
        <v>10.3</v>
      </c>
      <c r="J920" s="484">
        <v>0.26090000000000002</v>
      </c>
      <c r="K920" s="469">
        <f t="shared" si="82"/>
        <v>10.332170846808676</v>
      </c>
      <c r="L920" s="469">
        <f t="shared" si="83"/>
        <v>3.2170846808675435E-2</v>
      </c>
    </row>
    <row r="921" spans="1:12">
      <c r="A921" s="480" t="s">
        <v>108</v>
      </c>
      <c r="B921" s="480">
        <f t="shared" si="84"/>
        <v>13</v>
      </c>
      <c r="C921" s="480">
        <f t="shared" si="85"/>
        <v>4</v>
      </c>
      <c r="D921" s="480">
        <f t="shared" si="86"/>
        <v>160</v>
      </c>
      <c r="E921" s="480">
        <v>0</v>
      </c>
      <c r="F921" s="481">
        <v>2.9359999999999999</v>
      </c>
      <c r="G921" s="480">
        <v>15</v>
      </c>
      <c r="H921" s="482">
        <v>0.28257900000000002</v>
      </c>
      <c r="I921" s="483">
        <v>10.4</v>
      </c>
      <c r="J921" s="484">
        <f>(H921-H920)*(J923-J920)/(H923-H920)+J920</f>
        <v>0.25945109691160811</v>
      </c>
      <c r="K921" s="469">
        <f t="shared" si="82"/>
        <v>10.390014827711896</v>
      </c>
      <c r="L921" s="469">
        <f t="shared" si="83"/>
        <v>-9.9851722881041383E-3</v>
      </c>
    </row>
    <row r="922" spans="1:12">
      <c r="A922" s="480" t="s">
        <v>108</v>
      </c>
      <c r="B922" s="480">
        <f t="shared" si="84"/>
        <v>13</v>
      </c>
      <c r="C922" s="480">
        <f t="shared" si="85"/>
        <v>5</v>
      </c>
      <c r="D922" s="480">
        <f t="shared" si="86"/>
        <v>161</v>
      </c>
      <c r="E922" s="480">
        <v>0</v>
      </c>
      <c r="F922" s="481">
        <v>2.9359999999999999</v>
      </c>
      <c r="G922" s="480">
        <v>15</v>
      </c>
      <c r="H922" s="482">
        <v>0.28101399999999999</v>
      </c>
      <c r="I922" s="483">
        <v>10.4</v>
      </c>
      <c r="J922" s="484">
        <f>(H922-H920)*(J923-J920)/(H923-H920)+J920</f>
        <v>0.25801776357827477</v>
      </c>
      <c r="K922" s="469">
        <f t="shared" si="82"/>
        <v>10.447878041663405</v>
      </c>
      <c r="L922" s="469">
        <f t="shared" si="83"/>
        <v>4.7878041663404147E-2</v>
      </c>
    </row>
    <row r="923" spans="1:12">
      <c r="A923" s="480" t="s">
        <v>108</v>
      </c>
      <c r="B923" s="480">
        <f t="shared" si="84"/>
        <v>13</v>
      </c>
      <c r="C923" s="480">
        <f t="shared" si="85"/>
        <v>6</v>
      </c>
      <c r="D923" s="480">
        <f t="shared" si="86"/>
        <v>162</v>
      </c>
      <c r="E923" s="480">
        <v>0</v>
      </c>
      <c r="F923" s="481">
        <v>2.9359999999999999</v>
      </c>
      <c r="G923" s="480">
        <v>15</v>
      </c>
      <c r="H923" s="482">
        <v>0.27946599999999999</v>
      </c>
      <c r="I923" s="483">
        <v>10.5</v>
      </c>
      <c r="J923" s="484">
        <v>0.25659999999999999</v>
      </c>
      <c r="K923" s="469">
        <f t="shared" si="82"/>
        <v>10.505750252266823</v>
      </c>
      <c r="L923" s="469">
        <f t="shared" si="83"/>
        <v>5.7502522668233524E-3</v>
      </c>
    </row>
    <row r="924" spans="1:12">
      <c r="A924" s="480" t="s">
        <v>108</v>
      </c>
      <c r="B924" s="480">
        <f t="shared" si="84"/>
        <v>13</v>
      </c>
      <c r="C924" s="480">
        <f t="shared" si="85"/>
        <v>7</v>
      </c>
      <c r="D924" s="480">
        <f t="shared" si="86"/>
        <v>163</v>
      </c>
      <c r="E924" s="480">
        <v>0</v>
      </c>
      <c r="F924" s="481">
        <v>2.9359999999999999</v>
      </c>
      <c r="G924" s="480">
        <v>15</v>
      </c>
      <c r="H924" s="482">
        <v>0.27793499999999999</v>
      </c>
      <c r="I924" s="483">
        <v>10.6</v>
      </c>
      <c r="J924" s="484">
        <f>(H924-H923)*(J926-J923)/(H926-H923)+J923</f>
        <v>0.25521859595070423</v>
      </c>
      <c r="K924" s="469">
        <f t="shared" si="82"/>
        <v>10.563620990519366</v>
      </c>
      <c r="L924" s="469">
        <f t="shared" si="83"/>
        <v>-3.6379009480633329E-2</v>
      </c>
    </row>
    <row r="925" spans="1:12">
      <c r="A925" s="480" t="s">
        <v>108</v>
      </c>
      <c r="B925" s="480">
        <f t="shared" si="84"/>
        <v>13</v>
      </c>
      <c r="C925" s="480">
        <f t="shared" si="85"/>
        <v>8</v>
      </c>
      <c r="D925" s="480">
        <f t="shared" si="86"/>
        <v>164</v>
      </c>
      <c r="E925" s="480">
        <v>0</v>
      </c>
      <c r="F925" s="481">
        <v>2.9359999999999999</v>
      </c>
      <c r="G925" s="480">
        <v>15</v>
      </c>
      <c r="H925" s="482">
        <v>0.27642</v>
      </c>
      <c r="I925" s="483">
        <v>10.6</v>
      </c>
      <c r="J925" s="484">
        <f>(H925-H923)*(J926-J923)/(H926-H923)+J923</f>
        <v>0.25385162852112675</v>
      </c>
      <c r="K925" s="469">
        <f t="shared" si="82"/>
        <v>10.621517979885681</v>
      </c>
      <c r="L925" s="469">
        <f t="shared" si="83"/>
        <v>2.1517979885681271E-2</v>
      </c>
    </row>
    <row r="926" spans="1:12">
      <c r="A926" s="480" t="s">
        <v>108</v>
      </c>
      <c r="B926" s="480">
        <f t="shared" si="84"/>
        <v>13</v>
      </c>
      <c r="C926" s="480">
        <f t="shared" si="85"/>
        <v>9</v>
      </c>
      <c r="D926" s="480">
        <f t="shared" si="86"/>
        <v>165</v>
      </c>
      <c r="E926" s="480">
        <v>0</v>
      </c>
      <c r="F926" s="481">
        <v>2.9359999999999999</v>
      </c>
      <c r="G926" s="480">
        <v>15</v>
      </c>
      <c r="H926" s="482">
        <v>0.274922</v>
      </c>
      <c r="I926" s="483">
        <v>10.7</v>
      </c>
      <c r="J926" s="484">
        <v>0.2525</v>
      </c>
      <c r="K926" s="469">
        <f t="shared" si="82"/>
        <v>10.679392700475043</v>
      </c>
      <c r="L926" s="469">
        <f t="shared" si="83"/>
        <v>-2.0607299524955991E-2</v>
      </c>
    </row>
    <row r="927" spans="1:12">
      <c r="A927" s="480" t="s">
        <v>108</v>
      </c>
      <c r="B927" s="480">
        <f t="shared" si="84"/>
        <v>13</v>
      </c>
      <c r="C927" s="480">
        <f t="shared" si="85"/>
        <v>10</v>
      </c>
      <c r="D927" s="480">
        <f t="shared" si="86"/>
        <v>166</v>
      </c>
      <c r="E927" s="480">
        <v>0</v>
      </c>
      <c r="F927" s="481">
        <v>2.9359999999999999</v>
      </c>
      <c r="G927" s="480">
        <v>15</v>
      </c>
      <c r="H927" s="482">
        <v>0.27343899999999999</v>
      </c>
      <c r="I927" s="483">
        <v>10.7</v>
      </c>
      <c r="J927" s="484">
        <f>(H927-H926)*(J929-J926)/(H929-H926)+J926</f>
        <v>0.25115212451715518</v>
      </c>
      <c r="K927" s="469">
        <f t="shared" si="82"/>
        <v>10.737312526742711</v>
      </c>
      <c r="L927" s="469">
        <f t="shared" si="83"/>
        <v>3.7312526742711682E-2</v>
      </c>
    </row>
    <row r="928" spans="1:12">
      <c r="A928" s="480" t="s">
        <v>108</v>
      </c>
      <c r="B928" s="480">
        <f t="shared" si="84"/>
        <v>13</v>
      </c>
      <c r="C928" s="480">
        <f t="shared" si="85"/>
        <v>11</v>
      </c>
      <c r="D928" s="480">
        <f t="shared" si="86"/>
        <v>167</v>
      </c>
      <c r="E928" s="480">
        <v>0</v>
      </c>
      <c r="F928" s="481">
        <v>2.9359999999999999</v>
      </c>
      <c r="G928" s="480">
        <v>15</v>
      </c>
      <c r="H928" s="482">
        <v>0.27197199999999999</v>
      </c>
      <c r="I928" s="483">
        <v>10.8</v>
      </c>
      <c r="J928" s="484">
        <f>(H928-H926)*(J929-J926)/(H929-H926)+J926</f>
        <v>0.24981879118382183</v>
      </c>
      <c r="K928" s="469">
        <f t="shared" si="82"/>
        <v>10.795228920624181</v>
      </c>
      <c r="L928" s="469">
        <f t="shared" si="83"/>
        <v>-4.7710793758195535E-3</v>
      </c>
    </row>
    <row r="929" spans="1:12">
      <c r="A929" s="480" t="s">
        <v>108</v>
      </c>
      <c r="B929" s="480">
        <f t="shared" si="84"/>
        <v>14</v>
      </c>
      <c r="C929" s="480">
        <f t="shared" si="85"/>
        <v>0</v>
      </c>
      <c r="D929" s="480">
        <f t="shared" si="86"/>
        <v>168</v>
      </c>
      <c r="E929" s="480">
        <v>0</v>
      </c>
      <c r="F929" s="481">
        <v>2.9359999999999999</v>
      </c>
      <c r="G929" s="480">
        <v>15</v>
      </c>
      <c r="H929" s="482">
        <v>0.27052100000000001</v>
      </c>
      <c r="I929" s="483">
        <v>10.9</v>
      </c>
      <c r="J929" s="484">
        <v>0.2485</v>
      </c>
      <c r="K929" s="469">
        <f t="shared" si="82"/>
        <v>10.853131549861192</v>
      </c>
      <c r="L929" s="469">
        <f t="shared" si="83"/>
        <v>-4.6868450138807916E-2</v>
      </c>
    </row>
    <row r="930" spans="1:12">
      <c r="A930" s="480" t="s">
        <v>108</v>
      </c>
      <c r="B930" s="480">
        <f t="shared" si="84"/>
        <v>14</v>
      </c>
      <c r="C930" s="480">
        <f t="shared" si="85"/>
        <v>1</v>
      </c>
      <c r="D930" s="480">
        <f t="shared" si="86"/>
        <v>169</v>
      </c>
      <c r="E930" s="480">
        <v>0</v>
      </c>
      <c r="F930" s="481">
        <v>2.9359999999999999</v>
      </c>
      <c r="G930" s="480">
        <v>15</v>
      </c>
      <c r="H930" s="482">
        <v>0.26908500000000002</v>
      </c>
      <c r="I930" s="483">
        <v>10.9</v>
      </c>
      <c r="J930" s="484">
        <f>(H930-H929)*(J932-J929)/(H932-H929)+J929</f>
        <v>0.24718658536585367</v>
      </c>
      <c r="K930" s="469">
        <f t="shared" si="82"/>
        <v>10.911050411579984</v>
      </c>
      <c r="L930" s="469">
        <f t="shared" si="83"/>
        <v>1.1050411579983432E-2</v>
      </c>
    </row>
    <row r="931" spans="1:12">
      <c r="A931" s="480" t="s">
        <v>108</v>
      </c>
      <c r="B931" s="480">
        <f t="shared" si="84"/>
        <v>14</v>
      </c>
      <c r="C931" s="480">
        <f t="shared" si="85"/>
        <v>2</v>
      </c>
      <c r="D931" s="480">
        <f t="shared" si="86"/>
        <v>170</v>
      </c>
      <c r="E931" s="480">
        <v>0</v>
      </c>
      <c r="F931" s="481">
        <v>2.9359999999999999</v>
      </c>
      <c r="G931" s="480">
        <v>15</v>
      </c>
      <c r="H931" s="482">
        <v>0.26766400000000001</v>
      </c>
      <c r="I931" s="483">
        <v>11</v>
      </c>
      <c r="J931" s="484">
        <f>(H931-H929)*(J932-J929)/(H932-H929)+J929</f>
        <v>0.24588689024390245</v>
      </c>
      <c r="K931" s="469">
        <f t="shared" si="82"/>
        <v>10.968976029649111</v>
      </c>
      <c r="L931" s="469">
        <f t="shared" si="83"/>
        <v>-3.1023970350888774E-2</v>
      </c>
    </row>
    <row r="932" spans="1:12">
      <c r="A932" s="480" t="s">
        <v>108</v>
      </c>
      <c r="B932" s="480">
        <f t="shared" si="84"/>
        <v>14</v>
      </c>
      <c r="C932" s="480">
        <f t="shared" si="85"/>
        <v>3</v>
      </c>
      <c r="D932" s="480">
        <f t="shared" si="86"/>
        <v>171</v>
      </c>
      <c r="E932" s="480">
        <v>0</v>
      </c>
      <c r="F932" s="481">
        <v>2.9359999999999999</v>
      </c>
      <c r="G932" s="480">
        <v>15</v>
      </c>
      <c r="H932" s="482">
        <v>0.26625700000000002</v>
      </c>
      <c r="I932" s="483">
        <v>11</v>
      </c>
      <c r="J932" s="484">
        <v>0.24460000000000001</v>
      </c>
      <c r="K932" s="469">
        <f t="shared" si="82"/>
        <v>11.026940136785136</v>
      </c>
      <c r="L932" s="469">
        <f t="shared" si="83"/>
        <v>2.6940136785135849E-2</v>
      </c>
    </row>
    <row r="933" spans="1:12">
      <c r="A933" s="480" t="s">
        <v>108</v>
      </c>
      <c r="B933" s="480">
        <f t="shared" si="84"/>
        <v>14</v>
      </c>
      <c r="C933" s="480">
        <f t="shared" si="85"/>
        <v>4</v>
      </c>
      <c r="D933" s="480">
        <f t="shared" si="86"/>
        <v>172</v>
      </c>
      <c r="E933" s="480">
        <v>0</v>
      </c>
      <c r="F933" s="481">
        <v>2.9359999999999999</v>
      </c>
      <c r="G933" s="480">
        <v>15</v>
      </c>
      <c r="H933" s="482">
        <v>0.26486500000000002</v>
      </c>
      <c r="I933" s="483">
        <v>11.1</v>
      </c>
      <c r="J933" s="484">
        <f>(H933-H932)*(J935-J932)/(H935-H932)+J932</f>
        <v>0.24335383498669247</v>
      </c>
      <c r="K933" s="469">
        <f t="shared" si="82"/>
        <v>11.084892303626376</v>
      </c>
      <c r="L933" s="469">
        <f t="shared" si="83"/>
        <v>-1.510769637362408E-2</v>
      </c>
    </row>
    <row r="934" spans="1:12">
      <c r="A934" s="480" t="s">
        <v>108</v>
      </c>
      <c r="B934" s="480">
        <f t="shared" si="84"/>
        <v>14</v>
      </c>
      <c r="C934" s="480">
        <f t="shared" si="85"/>
        <v>5</v>
      </c>
      <c r="D934" s="480">
        <f t="shared" si="86"/>
        <v>173</v>
      </c>
      <c r="E934" s="480">
        <v>0</v>
      </c>
      <c r="F934" s="481">
        <v>2.9359999999999999</v>
      </c>
      <c r="G934" s="480">
        <v>15</v>
      </c>
      <c r="H934" s="482">
        <v>0.263488</v>
      </c>
      <c r="I934" s="483">
        <v>11.1</v>
      </c>
      <c r="J934" s="484">
        <f>(H934-H932)*(J935-J932)/(H935-H932)+J932</f>
        <v>0.2421210984756835</v>
      </c>
      <c r="K934" s="469">
        <f t="shared" si="82"/>
        <v>11.142822443526839</v>
      </c>
      <c r="L934" s="469">
        <f t="shared" si="83"/>
        <v>4.2822443526839393E-2</v>
      </c>
    </row>
    <row r="935" spans="1:12">
      <c r="A935" s="480" t="s">
        <v>108</v>
      </c>
      <c r="B935" s="480">
        <f t="shared" si="84"/>
        <v>14</v>
      </c>
      <c r="C935" s="480">
        <f t="shared" si="85"/>
        <v>6</v>
      </c>
      <c r="D935" s="480">
        <f t="shared" si="86"/>
        <v>174</v>
      </c>
      <c r="E935" s="480">
        <v>0</v>
      </c>
      <c r="F935" s="481">
        <v>2.9359999999999999</v>
      </c>
      <c r="G935" s="480">
        <v>15</v>
      </c>
      <c r="H935" s="482">
        <v>0.26212400000000002</v>
      </c>
      <c r="I935" s="483">
        <v>11.2</v>
      </c>
      <c r="J935" s="484">
        <v>0.2409</v>
      </c>
      <c r="K935" s="469">
        <f t="shared" si="82"/>
        <v>11.20080572553448</v>
      </c>
      <c r="L935" s="469">
        <f t="shared" si="83"/>
        <v>8.0572553448021722E-4</v>
      </c>
    </row>
    <row r="936" spans="1:12">
      <c r="A936" s="480" t="s">
        <v>108</v>
      </c>
      <c r="B936" s="480">
        <f t="shared" si="84"/>
        <v>14</v>
      </c>
      <c r="C936" s="480">
        <f t="shared" si="85"/>
        <v>7</v>
      </c>
      <c r="D936" s="480">
        <f t="shared" si="86"/>
        <v>175</v>
      </c>
      <c r="E936" s="480">
        <v>0</v>
      </c>
      <c r="F936" s="481">
        <v>2.9359999999999999</v>
      </c>
      <c r="G936" s="480">
        <v>15</v>
      </c>
      <c r="H936" s="482">
        <v>0.26077400000000001</v>
      </c>
      <c r="I936" s="483">
        <v>11.3</v>
      </c>
      <c r="J936" s="484">
        <f>(H936-H935)*(J938-J935)/(H938-H935)+J935</f>
        <v>0.23965374251497004</v>
      </c>
      <c r="K936" s="469">
        <f t="shared" si="82"/>
        <v>11.258791137153244</v>
      </c>
      <c r="L936" s="469">
        <f t="shared" si="83"/>
        <v>-4.1208862846756844E-2</v>
      </c>
    </row>
    <row r="937" spans="1:12">
      <c r="A937" s="480" t="s">
        <v>108</v>
      </c>
      <c r="B937" s="480">
        <f t="shared" si="84"/>
        <v>14</v>
      </c>
      <c r="C937" s="480">
        <f t="shared" si="85"/>
        <v>8</v>
      </c>
      <c r="D937" s="480">
        <f t="shared" si="86"/>
        <v>176</v>
      </c>
      <c r="E937" s="480">
        <v>0</v>
      </c>
      <c r="F937" s="481">
        <v>2.9359999999999999</v>
      </c>
      <c r="G937" s="480">
        <v>15</v>
      </c>
      <c r="H937" s="482">
        <v>0.259438</v>
      </c>
      <c r="I937" s="483">
        <v>11.3</v>
      </c>
      <c r="J937" s="484">
        <f>(H937-H935)*(J938-J935)/(H938-H935)+J935</f>
        <v>0.23842040918163671</v>
      </c>
      <c r="K937" s="469">
        <f t="shared" si="82"/>
        <v>11.316769324462877</v>
      </c>
      <c r="L937" s="469">
        <f t="shared" si="83"/>
        <v>1.6769324462876156E-2</v>
      </c>
    </row>
    <row r="938" spans="1:12">
      <c r="A938" s="480" t="s">
        <v>108</v>
      </c>
      <c r="B938" s="480">
        <f t="shared" si="84"/>
        <v>14</v>
      </c>
      <c r="C938" s="480">
        <f t="shared" si="85"/>
        <v>9</v>
      </c>
      <c r="D938" s="480">
        <f t="shared" si="86"/>
        <v>177</v>
      </c>
      <c r="E938" s="480">
        <v>0</v>
      </c>
      <c r="F938" s="481">
        <v>2.9359999999999999</v>
      </c>
      <c r="G938" s="480">
        <v>15</v>
      </c>
      <c r="H938" s="482">
        <v>0.25811600000000001</v>
      </c>
      <c r="I938" s="483">
        <v>11.4</v>
      </c>
      <c r="J938" s="484">
        <v>0.23719999999999999</v>
      </c>
      <c r="K938" s="469">
        <f t="shared" si="82"/>
        <v>11.374730741217126</v>
      </c>
      <c r="L938" s="469">
        <f t="shared" si="83"/>
        <v>-2.5269258782874005E-2</v>
      </c>
    </row>
    <row r="939" spans="1:12">
      <c r="A939" s="480" t="s">
        <v>108</v>
      </c>
      <c r="B939" s="480">
        <f t="shared" si="84"/>
        <v>14</v>
      </c>
      <c r="C939" s="480">
        <f t="shared" si="85"/>
        <v>10</v>
      </c>
      <c r="D939" s="480">
        <f t="shared" si="86"/>
        <v>178</v>
      </c>
      <c r="E939" s="480">
        <v>0</v>
      </c>
      <c r="F939" s="481">
        <v>2.9359999999999999</v>
      </c>
      <c r="G939" s="480">
        <v>15</v>
      </c>
      <c r="H939" s="482">
        <v>0.25680599999999998</v>
      </c>
      <c r="I939" s="483">
        <v>11.4</v>
      </c>
      <c r="J939" s="484">
        <f>(H939-H938)*(J941-J938)/(H941-H938)+J938</f>
        <v>0.23602103368475183</v>
      </c>
      <c r="K939" s="469">
        <f t="shared" si="82"/>
        <v>11.432754686416985</v>
      </c>
      <c r="L939" s="469">
        <f t="shared" si="83"/>
        <v>3.2754686416984313E-2</v>
      </c>
    </row>
    <row r="940" spans="1:12">
      <c r="A940" s="480" t="s">
        <v>108</v>
      </c>
      <c r="B940" s="480">
        <f t="shared" si="84"/>
        <v>14</v>
      </c>
      <c r="C940" s="480">
        <f t="shared" si="85"/>
        <v>11</v>
      </c>
      <c r="D940" s="480">
        <f t="shared" si="86"/>
        <v>179</v>
      </c>
      <c r="E940" s="480">
        <v>0</v>
      </c>
      <c r="F940" s="481">
        <v>2.9359999999999999</v>
      </c>
      <c r="G940" s="480">
        <v>15</v>
      </c>
      <c r="H940" s="482">
        <v>0.25551000000000001</v>
      </c>
      <c r="I940" s="483">
        <v>11.5</v>
      </c>
      <c r="J940" s="484">
        <f>(H940-H938)*(J941-J938)/(H941-H938)+J938</f>
        <v>0.23485466700951402</v>
      </c>
      <c r="K940" s="469">
        <f t="shared" si="82"/>
        <v>11.490744002191693</v>
      </c>
      <c r="L940" s="469">
        <f t="shared" si="83"/>
        <v>-9.2559978083066596E-3</v>
      </c>
    </row>
    <row r="941" spans="1:12">
      <c r="A941" s="480" t="s">
        <v>108</v>
      </c>
      <c r="B941" s="480">
        <f t="shared" si="84"/>
        <v>15</v>
      </c>
      <c r="C941" s="480">
        <f t="shared" si="85"/>
        <v>0</v>
      </c>
      <c r="D941" s="480">
        <f t="shared" si="86"/>
        <v>180</v>
      </c>
      <c r="E941" s="480">
        <v>0</v>
      </c>
      <c r="F941" s="481">
        <v>2.9359999999999999</v>
      </c>
      <c r="G941" s="480">
        <v>15</v>
      </c>
      <c r="H941" s="482">
        <v>0.25422699999999998</v>
      </c>
      <c r="I941" s="483">
        <v>11.5</v>
      </c>
      <c r="J941" s="484">
        <v>0.23369999999999999</v>
      </c>
      <c r="K941" s="469">
        <f t="shared" si="82"/>
        <v>11.548734005436087</v>
      </c>
      <c r="L941" s="469">
        <f t="shared" si="83"/>
        <v>4.8734005436086747E-2</v>
      </c>
    </row>
    <row r="942" spans="1:12">
      <c r="A942" s="480" t="s">
        <v>108</v>
      </c>
      <c r="B942" s="480">
        <f t="shared" si="84"/>
        <v>15</v>
      </c>
      <c r="C942" s="480">
        <f t="shared" si="85"/>
        <v>1</v>
      </c>
      <c r="D942" s="480">
        <f t="shared" si="86"/>
        <v>181</v>
      </c>
      <c r="E942" s="480">
        <v>0</v>
      </c>
      <c r="F942" s="481">
        <v>2.9359999999999999</v>
      </c>
      <c r="G942" s="480">
        <v>15</v>
      </c>
      <c r="H942" s="482">
        <v>0.25295600000000001</v>
      </c>
      <c r="I942" s="483">
        <v>11.6</v>
      </c>
      <c r="J942" s="484">
        <f>(H942-H941)*(J944-J941)/(H944-H941)+J941</f>
        <v>0.23255525827814572</v>
      </c>
      <c r="K942" s="469">
        <f t="shared" si="82"/>
        <v>11.606761650247472</v>
      </c>
      <c r="L942" s="469">
        <f t="shared" si="83"/>
        <v>6.7616502474727724E-3</v>
      </c>
    </row>
    <row r="943" spans="1:12">
      <c r="A943" s="480" t="s">
        <v>108</v>
      </c>
      <c r="B943" s="480">
        <f t="shared" si="84"/>
        <v>15</v>
      </c>
      <c r="C943" s="480">
        <f t="shared" si="85"/>
        <v>2</v>
      </c>
      <c r="D943" s="480">
        <f t="shared" si="86"/>
        <v>182</v>
      </c>
      <c r="E943" s="480">
        <v>0</v>
      </c>
      <c r="F943" s="481">
        <v>2.9359999999999999</v>
      </c>
      <c r="G943" s="480">
        <v>15</v>
      </c>
      <c r="H943" s="482">
        <v>0.25169799999999998</v>
      </c>
      <c r="I943" s="483">
        <v>11.7</v>
      </c>
      <c r="J943" s="484">
        <f>(H943-H941)*(J944-J941)/(H944-H941)+J941</f>
        <v>0.23142222516556291</v>
      </c>
      <c r="K943" s="469">
        <f t="shared" si="82"/>
        <v>11.664772862716431</v>
      </c>
      <c r="L943" s="469">
        <f t="shared" si="83"/>
        <v>-3.522713728356841E-2</v>
      </c>
    </row>
    <row r="944" spans="1:12">
      <c r="A944" s="480" t="s">
        <v>108</v>
      </c>
      <c r="B944" s="480">
        <f t="shared" si="84"/>
        <v>15</v>
      </c>
      <c r="C944" s="480">
        <f t="shared" si="85"/>
        <v>3</v>
      </c>
      <c r="D944" s="480">
        <f t="shared" si="86"/>
        <v>183</v>
      </c>
      <c r="E944" s="480">
        <v>0</v>
      </c>
      <c r="F944" s="481">
        <v>2.9359999999999999</v>
      </c>
      <c r="G944" s="480">
        <v>15</v>
      </c>
      <c r="H944" s="482">
        <v>0.25045200000000001</v>
      </c>
      <c r="I944" s="483">
        <v>11.7</v>
      </c>
      <c r="J944" s="484">
        <v>0.2303</v>
      </c>
      <c r="K944" s="469">
        <f t="shared" si="82"/>
        <v>11.722805168255793</v>
      </c>
      <c r="L944" s="469">
        <f t="shared" si="83"/>
        <v>2.2805168255793262E-2</v>
      </c>
    </row>
    <row r="945" spans="1:12">
      <c r="A945" s="480" t="s">
        <v>108</v>
      </c>
      <c r="B945" s="480">
        <f t="shared" si="84"/>
        <v>15</v>
      </c>
      <c r="C945" s="480">
        <f t="shared" si="85"/>
        <v>4</v>
      </c>
      <c r="D945" s="480">
        <f t="shared" si="86"/>
        <v>184</v>
      </c>
      <c r="E945" s="480">
        <v>0</v>
      </c>
      <c r="F945" s="481">
        <v>2.9359999999999999</v>
      </c>
      <c r="G945" s="480">
        <v>15</v>
      </c>
      <c r="H945" s="482">
        <v>0.249218</v>
      </c>
      <c r="I945" s="483">
        <v>11.8</v>
      </c>
      <c r="J945" s="484">
        <f>(H945-H944)*(J947-J944)/(H947-H944)+J944</f>
        <v>0.22915522510231923</v>
      </c>
      <c r="K945" s="469">
        <f t="shared" si="82"/>
        <v>11.780850500365142</v>
      </c>
      <c r="L945" s="469">
        <f t="shared" si="83"/>
        <v>-1.9149499634858458E-2</v>
      </c>
    </row>
    <row r="946" spans="1:12">
      <c r="A946" s="480" t="s">
        <v>108</v>
      </c>
      <c r="B946" s="480">
        <f t="shared" si="84"/>
        <v>15</v>
      </c>
      <c r="C946" s="480">
        <f t="shared" si="85"/>
        <v>5</v>
      </c>
      <c r="D946" s="480">
        <f t="shared" si="86"/>
        <v>185</v>
      </c>
      <c r="E946" s="480">
        <v>0</v>
      </c>
      <c r="F946" s="481">
        <v>2.9359999999999999</v>
      </c>
      <c r="G946" s="480">
        <v>15</v>
      </c>
      <c r="H946" s="482">
        <v>0.247997</v>
      </c>
      <c r="I946" s="483">
        <v>11.8</v>
      </c>
      <c r="J946" s="484">
        <f>(H946-H944)*(J947-J944)/(H947-H944)+J944</f>
        <v>0.22802251023192358</v>
      </c>
      <c r="K946" s="469">
        <f t="shared" si="82"/>
        <v>11.838852889349468</v>
      </c>
      <c r="L946" s="469">
        <f t="shared" si="83"/>
        <v>3.885288934946729E-2</v>
      </c>
    </row>
    <row r="947" spans="1:12">
      <c r="A947" s="480" t="s">
        <v>108</v>
      </c>
      <c r="B947" s="480">
        <f t="shared" si="84"/>
        <v>15</v>
      </c>
      <c r="C947" s="480">
        <f t="shared" si="85"/>
        <v>6</v>
      </c>
      <c r="D947" s="480">
        <f t="shared" si="86"/>
        <v>186</v>
      </c>
      <c r="E947" s="480">
        <v>0</v>
      </c>
      <c r="F947" s="481">
        <v>2.9359999999999999</v>
      </c>
      <c r="G947" s="480">
        <v>15</v>
      </c>
      <c r="H947" s="482">
        <v>0.24678700000000001</v>
      </c>
      <c r="I947" s="483">
        <v>11.9</v>
      </c>
      <c r="J947" s="484">
        <v>0.22689999999999999</v>
      </c>
      <c r="K947" s="469">
        <f t="shared" si="82"/>
        <v>11.896898945244279</v>
      </c>
      <c r="L947" s="469">
        <f t="shared" si="83"/>
        <v>-3.1010547557208668E-3</v>
      </c>
    </row>
    <row r="948" spans="1:12">
      <c r="A948" s="480" t="s">
        <v>108</v>
      </c>
      <c r="B948" s="480">
        <f t="shared" si="84"/>
        <v>15</v>
      </c>
      <c r="C948" s="480">
        <f t="shared" si="85"/>
        <v>7</v>
      </c>
      <c r="D948" s="480">
        <f t="shared" si="86"/>
        <v>187</v>
      </c>
      <c r="E948" s="480">
        <v>0</v>
      </c>
      <c r="F948" s="481">
        <v>2.9359999999999999</v>
      </c>
      <c r="G948" s="480">
        <v>15</v>
      </c>
      <c r="H948" s="482">
        <v>0.245588</v>
      </c>
      <c r="I948" s="483">
        <v>12</v>
      </c>
      <c r="J948" s="484">
        <f>(H948-H947)*(J950-J947)/(H950-H947)+J947</f>
        <v>0.225822549845549</v>
      </c>
      <c r="K948" s="469">
        <f t="shared" si="82"/>
        <v>11.954981513754744</v>
      </c>
      <c r="L948" s="469">
        <f t="shared" si="83"/>
        <v>-4.5018486245256284E-2</v>
      </c>
    </row>
    <row r="949" spans="1:12">
      <c r="A949" s="480" t="s">
        <v>108</v>
      </c>
      <c r="B949" s="480">
        <f t="shared" si="84"/>
        <v>15</v>
      </c>
      <c r="C949" s="480">
        <f t="shared" si="85"/>
        <v>8</v>
      </c>
      <c r="D949" s="480">
        <f t="shared" si="86"/>
        <v>188</v>
      </c>
      <c r="E949" s="480">
        <v>0</v>
      </c>
      <c r="F949" s="481">
        <v>2.9359999999999999</v>
      </c>
      <c r="G949" s="480">
        <v>15</v>
      </c>
      <c r="H949" s="482">
        <v>0.24440100000000001</v>
      </c>
      <c r="I949" s="483">
        <v>12</v>
      </c>
      <c r="J949" s="484">
        <f>(H949-H947)*(J950-J947)/(H950-H947)+J947</f>
        <v>0.22475588317888234</v>
      </c>
      <c r="K949" s="469">
        <f t="shared" si="82"/>
        <v>12.01304413648062</v>
      </c>
      <c r="L949" s="469">
        <f t="shared" si="83"/>
        <v>1.3044136480619528E-2</v>
      </c>
    </row>
    <row r="950" spans="1:12">
      <c r="A950" s="480" t="s">
        <v>108</v>
      </c>
      <c r="B950" s="480">
        <f t="shared" si="84"/>
        <v>15</v>
      </c>
      <c r="C950" s="480">
        <f t="shared" si="85"/>
        <v>9</v>
      </c>
      <c r="D950" s="480">
        <f t="shared" si="86"/>
        <v>189</v>
      </c>
      <c r="E950" s="480">
        <v>0</v>
      </c>
      <c r="F950" s="481">
        <v>2.9359999999999999</v>
      </c>
      <c r="G950" s="480">
        <v>15</v>
      </c>
      <c r="H950" s="482">
        <v>0.243226</v>
      </c>
      <c r="I950" s="483">
        <v>12.1</v>
      </c>
      <c r="J950" s="484">
        <v>0.22370000000000001</v>
      </c>
      <c r="K950" s="469">
        <f t="shared" si="82"/>
        <v>12.071077927524195</v>
      </c>
      <c r="L950" s="469">
        <f t="shared" si="83"/>
        <v>-2.8922072475804583E-2</v>
      </c>
    </row>
    <row r="951" spans="1:12">
      <c r="A951" s="480" t="s">
        <v>108</v>
      </c>
      <c r="B951" s="480">
        <f t="shared" si="84"/>
        <v>15</v>
      </c>
      <c r="C951" s="480">
        <f t="shared" si="85"/>
        <v>10</v>
      </c>
      <c r="D951" s="480">
        <f t="shared" si="86"/>
        <v>190</v>
      </c>
      <c r="E951" s="480">
        <v>0</v>
      </c>
      <c r="F951" s="481">
        <v>2.9359999999999999</v>
      </c>
      <c r="G951" s="480">
        <v>15</v>
      </c>
      <c r="H951" s="482">
        <v>0.242061</v>
      </c>
      <c r="I951" s="483">
        <v>12.1</v>
      </c>
      <c r="J951" s="484">
        <f>(H951-H950)*(J953-J950)/(H953-H950)+J950</f>
        <v>0.22262285466628143</v>
      </c>
      <c r="K951" s="469">
        <f t="shared" si="82"/>
        <v>12.129174051168921</v>
      </c>
      <c r="L951" s="469">
        <f t="shared" si="83"/>
        <v>2.9174051168920911E-2</v>
      </c>
    </row>
    <row r="952" spans="1:12">
      <c r="A952" s="480" t="s">
        <v>108</v>
      </c>
      <c r="B952" s="480">
        <f t="shared" si="84"/>
        <v>15</v>
      </c>
      <c r="C952" s="480">
        <f t="shared" si="85"/>
        <v>11</v>
      </c>
      <c r="D952" s="480">
        <f t="shared" si="86"/>
        <v>191</v>
      </c>
      <c r="E952" s="480">
        <v>0</v>
      </c>
      <c r="F952" s="481">
        <v>2.9359999999999999</v>
      </c>
      <c r="G952" s="480">
        <v>15</v>
      </c>
      <c r="H952" s="482">
        <v>0.24090800000000001</v>
      </c>
      <c r="I952" s="483">
        <v>12.2</v>
      </c>
      <c r="J952" s="484">
        <f>(H952-H950)*(J953-J950)/(H953-H950)+J950</f>
        <v>0.22155680439179429</v>
      </c>
      <c r="K952" s="469">
        <f t="shared" si="82"/>
        <v>12.187224998754711</v>
      </c>
      <c r="L952" s="469">
        <f t="shared" si="83"/>
        <v>-1.2775001245287854E-2</v>
      </c>
    </row>
    <row r="953" spans="1:12">
      <c r="A953" s="480" t="s">
        <v>108</v>
      </c>
      <c r="B953" s="480">
        <f t="shared" si="84"/>
        <v>16</v>
      </c>
      <c r="C953" s="480">
        <f t="shared" si="85"/>
        <v>0</v>
      </c>
      <c r="D953" s="480">
        <f t="shared" si="86"/>
        <v>192</v>
      </c>
      <c r="E953" s="480">
        <v>0</v>
      </c>
      <c r="F953" s="481">
        <v>2.9359999999999999</v>
      </c>
      <c r="G953" s="480">
        <v>15</v>
      </c>
      <c r="H953" s="482">
        <v>0.23976500000000001</v>
      </c>
      <c r="I953" s="483">
        <v>12.2</v>
      </c>
      <c r="J953" s="484">
        <v>0.2205</v>
      </c>
      <c r="K953" s="469">
        <f t="shared" si="82"/>
        <v>12.245323545972097</v>
      </c>
      <c r="L953" s="469">
        <f t="shared" si="83"/>
        <v>4.5323545972097534E-2</v>
      </c>
    </row>
    <row r="954" spans="1:12">
      <c r="A954" s="480" t="s">
        <v>108</v>
      </c>
      <c r="B954" s="480">
        <f t="shared" si="84"/>
        <v>16</v>
      </c>
      <c r="C954" s="480">
        <f t="shared" si="85"/>
        <v>1</v>
      </c>
      <c r="D954" s="480">
        <f t="shared" si="86"/>
        <v>193</v>
      </c>
      <c r="E954" s="480">
        <v>0</v>
      </c>
      <c r="F954" s="481">
        <v>2.9359999999999999</v>
      </c>
      <c r="G954" s="480">
        <v>15</v>
      </c>
      <c r="H954" s="482">
        <v>0.23863300000000001</v>
      </c>
      <c r="I954" s="483">
        <v>12.3</v>
      </c>
      <c r="J954" s="484">
        <f>(H954-H953)*(J956-J953)/(H956-H953)+J953</f>
        <v>0.21945683709869204</v>
      </c>
      <c r="K954" s="469">
        <f t="shared" si="82"/>
        <v>12.303411514752778</v>
      </c>
      <c r="L954" s="469">
        <f t="shared" si="83"/>
        <v>3.4115147527771228E-3</v>
      </c>
    </row>
    <row r="955" spans="1:12">
      <c r="A955" s="480" t="s">
        <v>108</v>
      </c>
      <c r="B955" s="480">
        <f t="shared" si="84"/>
        <v>16</v>
      </c>
      <c r="C955" s="480">
        <f t="shared" si="85"/>
        <v>2</v>
      </c>
      <c r="D955" s="480">
        <f t="shared" si="86"/>
        <v>194</v>
      </c>
      <c r="E955" s="480">
        <v>0</v>
      </c>
      <c r="F955" s="481">
        <v>2.9359999999999999</v>
      </c>
      <c r="G955" s="480">
        <v>15</v>
      </c>
      <c r="H955" s="482">
        <v>0.237512</v>
      </c>
      <c r="I955" s="483">
        <v>12.4</v>
      </c>
      <c r="J955" s="484">
        <f>(H955-H953)*(J956-J953)/(H956-H953)+J953</f>
        <v>0.21842381093935792</v>
      </c>
      <c r="K955" s="469">
        <f t="shared" si="82"/>
        <v>12.361480683081275</v>
      </c>
      <c r="L955" s="469">
        <f t="shared" si="83"/>
        <v>-3.8519316918725011E-2</v>
      </c>
    </row>
    <row r="956" spans="1:12">
      <c r="A956" s="480" t="s">
        <v>108</v>
      </c>
      <c r="B956" s="480">
        <f t="shared" si="84"/>
        <v>16</v>
      </c>
      <c r="C956" s="480">
        <f t="shared" si="85"/>
        <v>3</v>
      </c>
      <c r="D956" s="480">
        <f t="shared" si="86"/>
        <v>195</v>
      </c>
      <c r="E956" s="480">
        <v>0</v>
      </c>
      <c r="F956" s="481">
        <v>2.9359999999999999</v>
      </c>
      <c r="G956" s="480">
        <v>15</v>
      </c>
      <c r="H956" s="482">
        <v>0.236401</v>
      </c>
      <c r="I956" s="483">
        <v>12.4</v>
      </c>
      <c r="J956" s="484">
        <v>0.21740000000000001</v>
      </c>
      <c r="K956" s="469">
        <f t="shared" si="82"/>
        <v>12.419575213302821</v>
      </c>
      <c r="L956" s="469">
        <f t="shared" si="83"/>
        <v>1.9575213302820416E-2</v>
      </c>
    </row>
    <row r="957" spans="1:12">
      <c r="A957" s="480" t="s">
        <v>108</v>
      </c>
      <c r="B957" s="480">
        <f t="shared" si="84"/>
        <v>16</v>
      </c>
      <c r="C957" s="480">
        <f t="shared" si="85"/>
        <v>4</v>
      </c>
      <c r="D957" s="480">
        <f t="shared" si="86"/>
        <v>196</v>
      </c>
      <c r="E957" s="480">
        <v>0</v>
      </c>
      <c r="F957" s="481">
        <v>2.9359999999999999</v>
      </c>
      <c r="G957" s="480">
        <v>15</v>
      </c>
      <c r="H957" s="482">
        <v>0.23530000000000001</v>
      </c>
      <c r="I957" s="483">
        <v>12.5</v>
      </c>
      <c r="J957" s="484">
        <f>(H957-H956)*(J959-J956)/(H959-H956)+J956</f>
        <v>0.21642417481662593</v>
      </c>
      <c r="K957" s="469">
        <f t="shared" si="82"/>
        <v>12.477688057798554</v>
      </c>
      <c r="L957" s="469">
        <f t="shared" si="83"/>
        <v>-2.2311942201445945E-2</v>
      </c>
    </row>
    <row r="958" spans="1:12">
      <c r="A958" s="480" t="s">
        <v>108</v>
      </c>
      <c r="B958" s="480">
        <f t="shared" si="84"/>
        <v>16</v>
      </c>
      <c r="C958" s="480">
        <f t="shared" si="85"/>
        <v>5</v>
      </c>
      <c r="D958" s="480">
        <f t="shared" si="86"/>
        <v>197</v>
      </c>
      <c r="E958" s="480">
        <v>0</v>
      </c>
      <c r="F958" s="481">
        <v>2.9359999999999999</v>
      </c>
      <c r="G958" s="480">
        <v>15</v>
      </c>
      <c r="H958" s="482">
        <v>0.23421</v>
      </c>
      <c r="I958" s="483">
        <v>12.5</v>
      </c>
      <c r="J958" s="484">
        <f>(H958-H956)*(J959-J956)/(H959-H956)+J956</f>
        <v>0.21545809902200488</v>
      </c>
      <c r="K958" s="469">
        <f t="shared" si="82"/>
        <v>12.535758507322488</v>
      </c>
      <c r="L958" s="469">
        <f t="shared" si="83"/>
        <v>3.5758507322487532E-2</v>
      </c>
    </row>
    <row r="959" spans="1:12">
      <c r="A959" s="480" t="s">
        <v>108</v>
      </c>
      <c r="B959" s="480">
        <f t="shared" si="84"/>
        <v>16</v>
      </c>
      <c r="C959" s="480">
        <f t="shared" si="85"/>
        <v>6</v>
      </c>
      <c r="D959" s="480">
        <f t="shared" si="86"/>
        <v>198</v>
      </c>
      <c r="E959" s="480">
        <v>0</v>
      </c>
      <c r="F959" s="481">
        <v>2.9359999999999999</v>
      </c>
      <c r="G959" s="480">
        <v>15</v>
      </c>
      <c r="H959" s="482">
        <v>0.233129</v>
      </c>
      <c r="I959" s="483">
        <v>12.6</v>
      </c>
      <c r="J959" s="484">
        <v>0.2145</v>
      </c>
      <c r="K959" s="469">
        <f t="shared" si="82"/>
        <v>12.593885788554834</v>
      </c>
      <c r="L959" s="469">
        <f t="shared" si="83"/>
        <v>-6.1142114451655516E-3</v>
      </c>
    </row>
    <row r="960" spans="1:12">
      <c r="A960" s="480" t="s">
        <v>108</v>
      </c>
      <c r="B960" s="480">
        <f t="shared" si="84"/>
        <v>16</v>
      </c>
      <c r="C960" s="480">
        <f t="shared" si="85"/>
        <v>7</v>
      </c>
      <c r="D960" s="480">
        <f t="shared" si="86"/>
        <v>199</v>
      </c>
      <c r="E960" s="480">
        <v>0</v>
      </c>
      <c r="F960" s="481">
        <v>2.9359999999999999</v>
      </c>
      <c r="G960" s="480">
        <v>15</v>
      </c>
      <c r="H960" s="482">
        <v>0.23205799999999999</v>
      </c>
      <c r="I960" s="483">
        <v>12.7</v>
      </c>
      <c r="J960" s="484">
        <f>(H960-H959)*(J962-J959)/(H962-H959)+J959</f>
        <v>0.21352422243166821</v>
      </c>
      <c r="K960" s="469">
        <f t="shared" si="82"/>
        <v>12.652009411440243</v>
      </c>
      <c r="L960" s="469">
        <f t="shared" si="83"/>
        <v>-4.799058855975602E-2</v>
      </c>
    </row>
    <row r="961" spans="1:12">
      <c r="A961" s="480" t="s">
        <v>108</v>
      </c>
      <c r="B961" s="480">
        <f t="shared" si="84"/>
        <v>16</v>
      </c>
      <c r="C961" s="480">
        <f t="shared" si="85"/>
        <v>8</v>
      </c>
      <c r="D961" s="480">
        <f t="shared" si="86"/>
        <v>200</v>
      </c>
      <c r="E961" s="480">
        <v>0</v>
      </c>
      <c r="F961" s="481">
        <v>2.9359999999999999</v>
      </c>
      <c r="G961" s="480">
        <v>15</v>
      </c>
      <c r="H961" s="482">
        <v>0.23099700000000001</v>
      </c>
      <c r="I961" s="483">
        <v>12.7</v>
      </c>
      <c r="J961" s="484">
        <f>(H961-H959)*(J962-J959)/(H962-H959)+J959</f>
        <v>0.21255755576500157</v>
      </c>
      <c r="K961" s="469">
        <f t="shared" si="82"/>
        <v>12.710121776473287</v>
      </c>
      <c r="L961" s="469">
        <f t="shared" si="83"/>
        <v>1.0121776473287269E-2</v>
      </c>
    </row>
    <row r="962" spans="1:12">
      <c r="A962" s="480" t="s">
        <v>108</v>
      </c>
      <c r="B962" s="480">
        <f t="shared" si="84"/>
        <v>16</v>
      </c>
      <c r="C962" s="480">
        <f t="shared" si="85"/>
        <v>9</v>
      </c>
      <c r="D962" s="480">
        <f t="shared" si="86"/>
        <v>201</v>
      </c>
      <c r="E962" s="480">
        <v>0</v>
      </c>
      <c r="F962" s="481">
        <v>2.9359999999999999</v>
      </c>
      <c r="G962" s="480">
        <v>15</v>
      </c>
      <c r="H962" s="482">
        <v>0.22994600000000001</v>
      </c>
      <c r="I962" s="483">
        <v>12.8</v>
      </c>
      <c r="J962" s="484">
        <v>0.21160000000000001</v>
      </c>
      <c r="K962" s="469">
        <f t="shared" si="82"/>
        <v>12.768215146164751</v>
      </c>
      <c r="L962" s="469">
        <f t="shared" si="83"/>
        <v>-3.1784853835249649E-2</v>
      </c>
    </row>
    <row r="963" spans="1:12">
      <c r="A963" s="480" t="s">
        <v>108</v>
      </c>
      <c r="B963" s="480">
        <f t="shared" si="84"/>
        <v>16</v>
      </c>
      <c r="C963" s="480">
        <f t="shared" si="85"/>
        <v>10</v>
      </c>
      <c r="D963" s="480">
        <f t="shared" si="86"/>
        <v>202</v>
      </c>
      <c r="E963" s="480">
        <v>0</v>
      </c>
      <c r="F963" s="481">
        <v>2.9359999999999999</v>
      </c>
      <c r="G963" s="480">
        <v>15</v>
      </c>
      <c r="H963" s="482">
        <v>0.228904</v>
      </c>
      <c r="I963" s="483">
        <v>12.8</v>
      </c>
      <c r="J963" s="484">
        <f>(H963-H962)*(J965-J962)/(H965-H962)+J962</f>
        <v>0.21062491126169733</v>
      </c>
      <c r="K963" s="469">
        <f t="shared" si="82"/>
        <v>12.826337678677524</v>
      </c>
      <c r="L963" s="469">
        <f t="shared" si="83"/>
        <v>2.6337678677522902E-2</v>
      </c>
    </row>
    <row r="964" spans="1:12">
      <c r="A964" s="480" t="s">
        <v>108</v>
      </c>
      <c r="B964" s="480">
        <f t="shared" si="84"/>
        <v>16</v>
      </c>
      <c r="C964" s="480">
        <f t="shared" si="85"/>
        <v>11</v>
      </c>
      <c r="D964" s="480">
        <f t="shared" si="86"/>
        <v>203</v>
      </c>
      <c r="E964" s="480">
        <v>0</v>
      </c>
      <c r="F964" s="481">
        <v>2.9359999999999999</v>
      </c>
      <c r="G964" s="480">
        <v>15</v>
      </c>
      <c r="H964" s="482">
        <v>0.22787099999999999</v>
      </c>
      <c r="I964" s="483">
        <v>12.9</v>
      </c>
      <c r="J964" s="484">
        <f>(H964-H962)*(J965-J962)/(H965-H962)+J962</f>
        <v>0.20965824459503066</v>
      </c>
      <c r="K964" s="469">
        <f t="shared" si="82"/>
        <v>12.884482887247609</v>
      </c>
      <c r="L964" s="469">
        <f t="shared" si="83"/>
        <v>-1.5517112752391427E-2</v>
      </c>
    </row>
    <row r="965" spans="1:12">
      <c r="A965" s="480" t="s">
        <v>108</v>
      </c>
      <c r="B965" s="480">
        <f t="shared" si="84"/>
        <v>17</v>
      </c>
      <c r="C965" s="480">
        <f t="shared" si="85"/>
        <v>0</v>
      </c>
      <c r="D965" s="480">
        <f t="shared" si="86"/>
        <v>204</v>
      </c>
      <c r="E965" s="480">
        <v>0</v>
      </c>
      <c r="F965" s="481">
        <v>2.9359999999999999</v>
      </c>
      <c r="G965" s="480">
        <v>15</v>
      </c>
      <c r="H965" s="482">
        <v>0.22684699999999999</v>
      </c>
      <c r="I965" s="483">
        <v>12.9</v>
      </c>
      <c r="J965" s="484">
        <v>0.2087</v>
      </c>
      <c r="K965" s="469">
        <f t="shared" si="82"/>
        <v>12.942644161042464</v>
      </c>
      <c r="L965" s="469">
        <f t="shared" si="83"/>
        <v>4.2644161042463935E-2</v>
      </c>
    </row>
    <row r="966" spans="1:12">
      <c r="A966" s="480" t="s">
        <v>108</v>
      </c>
      <c r="B966" s="480">
        <f t="shared" si="84"/>
        <v>17</v>
      </c>
      <c r="C966" s="480">
        <f t="shared" si="85"/>
        <v>1</v>
      </c>
      <c r="D966" s="480">
        <f t="shared" si="86"/>
        <v>205</v>
      </c>
      <c r="E966" s="480">
        <v>0</v>
      </c>
      <c r="F966" s="481">
        <v>2.9359999999999999</v>
      </c>
      <c r="G966" s="480">
        <v>15</v>
      </c>
      <c r="H966" s="482">
        <v>0.22583300000000001</v>
      </c>
      <c r="I966" s="483">
        <v>13</v>
      </c>
      <c r="J966" s="484">
        <f>(H966-H965)*(J968-J965)/(H968-H965)+J965</f>
        <v>0.20779224137931035</v>
      </c>
      <c r="K966" s="469">
        <f t="shared" si="82"/>
        <v>13.000757196689589</v>
      </c>
      <c r="L966" s="469">
        <f t="shared" si="83"/>
        <v>7.5719668958917907E-4</v>
      </c>
    </row>
    <row r="967" spans="1:12">
      <c r="A967" s="480" t="s">
        <v>108</v>
      </c>
      <c r="B967" s="480">
        <f t="shared" si="84"/>
        <v>17</v>
      </c>
      <c r="C967" s="480">
        <f t="shared" si="85"/>
        <v>2</v>
      </c>
      <c r="D967" s="480">
        <f t="shared" si="86"/>
        <v>206</v>
      </c>
      <c r="E967" s="480">
        <v>0</v>
      </c>
      <c r="F967" s="481">
        <v>2.9359999999999999</v>
      </c>
      <c r="G967" s="480">
        <v>15</v>
      </c>
      <c r="H967" s="482">
        <v>0.224827</v>
      </c>
      <c r="I967" s="483">
        <v>13.1</v>
      </c>
      <c r="J967" s="484">
        <f>(H967-H965)*(J968-J965)/(H968-H965)+J965</f>
        <v>0.20689164456233422</v>
      </c>
      <c r="K967" s="469">
        <f t="shared" si="82"/>
        <v>13.058929754878195</v>
      </c>
      <c r="L967" s="469">
        <f t="shared" si="83"/>
        <v>-4.1070245121805016E-2</v>
      </c>
    </row>
    <row r="968" spans="1:12">
      <c r="A968" s="480" t="s">
        <v>108</v>
      </c>
      <c r="B968" s="480">
        <f t="shared" si="84"/>
        <v>17</v>
      </c>
      <c r="C968" s="480">
        <f t="shared" si="85"/>
        <v>3</v>
      </c>
      <c r="D968" s="480">
        <f t="shared" si="86"/>
        <v>207</v>
      </c>
      <c r="E968" s="480">
        <v>0</v>
      </c>
      <c r="F968" s="481">
        <v>2.9359999999999999</v>
      </c>
      <c r="G968" s="480">
        <v>15</v>
      </c>
      <c r="H968" s="482">
        <v>0.223831</v>
      </c>
      <c r="I968" s="483">
        <v>13.1</v>
      </c>
      <c r="J968" s="484">
        <v>0.20599999999999999</v>
      </c>
      <c r="K968" s="469">
        <f t="shared" si="82"/>
        <v>13.11703919474961</v>
      </c>
      <c r="L968" s="469">
        <f t="shared" si="83"/>
        <v>1.7039194749610687E-2</v>
      </c>
    </row>
    <row r="969" spans="1:12">
      <c r="A969" s="480" t="s">
        <v>108</v>
      </c>
      <c r="B969" s="480">
        <f t="shared" si="84"/>
        <v>17</v>
      </c>
      <c r="C969" s="480">
        <f t="shared" si="85"/>
        <v>4</v>
      </c>
      <c r="D969" s="480">
        <f t="shared" si="86"/>
        <v>208</v>
      </c>
      <c r="E969" s="480">
        <v>0</v>
      </c>
      <c r="F969" s="481">
        <v>2.9359999999999999</v>
      </c>
      <c r="G969" s="480">
        <v>15</v>
      </c>
      <c r="H969" s="482">
        <v>0.22284300000000001</v>
      </c>
      <c r="I969" s="483">
        <v>13.2</v>
      </c>
      <c r="J969" s="484">
        <f>(H969-H968)*(J971-J968)/(H971-H968)+J968</f>
        <v>0.20509234433480777</v>
      </c>
      <c r="K969" s="469">
        <f t="shared" si="82"/>
        <v>13.175195092509075</v>
      </c>
      <c r="L969" s="469">
        <f t="shared" si="83"/>
        <v>-2.4804907490924677E-2</v>
      </c>
    </row>
    <row r="970" spans="1:12">
      <c r="A970" s="480" t="s">
        <v>108</v>
      </c>
      <c r="B970" s="480">
        <f t="shared" si="84"/>
        <v>17</v>
      </c>
      <c r="C970" s="480">
        <f t="shared" si="85"/>
        <v>5</v>
      </c>
      <c r="D970" s="480">
        <f t="shared" si="86"/>
        <v>209</v>
      </c>
      <c r="E970" s="480">
        <v>0</v>
      </c>
      <c r="F970" s="481">
        <v>2.9359999999999999</v>
      </c>
      <c r="G970" s="480">
        <v>15</v>
      </c>
      <c r="H970" s="482">
        <v>0.221863</v>
      </c>
      <c r="I970" s="483">
        <v>13.2</v>
      </c>
      <c r="J970" s="484">
        <f>(H970-H968)*(J971-J968)/(H971-H968)+J968</f>
        <v>0.20419203810820008</v>
      </c>
      <c r="K970" s="469">
        <f t="shared" si="82"/>
        <v>13.233391777808828</v>
      </c>
      <c r="L970" s="469">
        <f t="shared" si="83"/>
        <v>3.3391777808828849E-2</v>
      </c>
    </row>
    <row r="971" spans="1:12">
      <c r="A971" s="480" t="s">
        <v>108</v>
      </c>
      <c r="B971" s="480">
        <f t="shared" si="84"/>
        <v>17</v>
      </c>
      <c r="C971" s="480">
        <f t="shared" si="85"/>
        <v>6</v>
      </c>
      <c r="D971" s="480">
        <f t="shared" si="86"/>
        <v>210</v>
      </c>
      <c r="E971" s="480">
        <v>0</v>
      </c>
      <c r="F971" s="481">
        <v>2.9359999999999999</v>
      </c>
      <c r="G971" s="480">
        <v>15</v>
      </c>
      <c r="H971" s="482">
        <v>0.22089200000000001</v>
      </c>
      <c r="I971" s="483">
        <v>13.3</v>
      </c>
      <c r="J971" s="484">
        <v>0.20330000000000001</v>
      </c>
      <c r="K971" s="469">
        <f t="shared" ref="K971:K1034" si="87">F971/H971</f>
        <v>13.291563297901236</v>
      </c>
      <c r="L971" s="469">
        <f t="shared" ref="L971:L1034" si="88">K971-I971</f>
        <v>-8.4367020987645702E-3</v>
      </c>
    </row>
    <row r="972" spans="1:12">
      <c r="A972" s="480" t="s">
        <v>108</v>
      </c>
      <c r="B972" s="480">
        <f t="shared" si="84"/>
        <v>17</v>
      </c>
      <c r="C972" s="480">
        <f t="shared" si="85"/>
        <v>7</v>
      </c>
      <c r="D972" s="480">
        <f t="shared" si="86"/>
        <v>211</v>
      </c>
      <c r="E972" s="480">
        <v>0</v>
      </c>
      <c r="F972" s="481">
        <v>2.9359999999999999</v>
      </c>
      <c r="G972" s="480">
        <v>15</v>
      </c>
      <c r="H972" s="482">
        <v>0.21992999999999999</v>
      </c>
      <c r="I972" s="483">
        <v>13.3</v>
      </c>
      <c r="J972" s="484">
        <f>(H972-H971)*(J974-J971)/(H974-H971)+J971</f>
        <v>0.20242606568832983</v>
      </c>
      <c r="K972" s="469">
        <f t="shared" si="87"/>
        <v>13.349702177965717</v>
      </c>
      <c r="L972" s="469">
        <f t="shared" si="88"/>
        <v>4.9702177965716743E-2</v>
      </c>
    </row>
    <row r="973" spans="1:12">
      <c r="A973" s="480" t="s">
        <v>108</v>
      </c>
      <c r="B973" s="480">
        <f t="shared" si="84"/>
        <v>17</v>
      </c>
      <c r="C973" s="480">
        <f t="shared" si="85"/>
        <v>8</v>
      </c>
      <c r="D973" s="480">
        <f t="shared" si="86"/>
        <v>212</v>
      </c>
      <c r="E973" s="480">
        <v>0</v>
      </c>
      <c r="F973" s="481">
        <v>2.9359999999999999</v>
      </c>
      <c r="G973" s="480">
        <v>15</v>
      </c>
      <c r="H973" s="482">
        <v>0.218976</v>
      </c>
      <c r="I973" s="483">
        <v>13.4</v>
      </c>
      <c r="J973" s="484">
        <f>(H973-H971)*(J974-J971)/(H974-H971)+J971</f>
        <v>0.20155939902166317</v>
      </c>
      <c r="K973" s="469">
        <f t="shared" si="87"/>
        <v>13.407862048809001</v>
      </c>
      <c r="L973" s="469">
        <f t="shared" si="88"/>
        <v>7.8620488090006546E-3</v>
      </c>
    </row>
    <row r="974" spans="1:12">
      <c r="A974" s="480" t="s">
        <v>108</v>
      </c>
      <c r="B974" s="480">
        <f t="shared" si="84"/>
        <v>17</v>
      </c>
      <c r="C974" s="480">
        <f t="shared" si="85"/>
        <v>9</v>
      </c>
      <c r="D974" s="480">
        <f t="shared" si="86"/>
        <v>213</v>
      </c>
      <c r="E974" s="480">
        <v>0</v>
      </c>
      <c r="F974" s="481">
        <v>2.9359999999999999</v>
      </c>
      <c r="G974" s="480">
        <v>15</v>
      </c>
      <c r="H974" s="482">
        <v>0.21803</v>
      </c>
      <c r="I974" s="483">
        <v>13.5</v>
      </c>
      <c r="J974" s="484">
        <v>0.20069999999999999</v>
      </c>
      <c r="K974" s="469">
        <f t="shared" si="87"/>
        <v>13.466036783928816</v>
      </c>
      <c r="L974" s="469">
        <f t="shared" si="88"/>
        <v>-3.3963216071184021E-2</v>
      </c>
    </row>
    <row r="975" spans="1:12">
      <c r="A975" s="480" t="s">
        <v>108</v>
      </c>
      <c r="B975" s="480">
        <f t="shared" si="84"/>
        <v>17</v>
      </c>
      <c r="C975" s="480">
        <f t="shared" si="85"/>
        <v>10</v>
      </c>
      <c r="D975" s="480">
        <f t="shared" si="86"/>
        <v>214</v>
      </c>
      <c r="E975" s="480">
        <v>0</v>
      </c>
      <c r="F975" s="481">
        <v>2.9359999999999999</v>
      </c>
      <c r="G975" s="480">
        <v>15</v>
      </c>
      <c r="H975" s="482">
        <v>0.21709200000000001</v>
      </c>
      <c r="I975" s="483">
        <v>13.5</v>
      </c>
      <c r="J975" s="484">
        <f>(H975-H974)*(J977-J974)/(H977-H974)+J974</f>
        <v>0.19982587813620073</v>
      </c>
      <c r="K975" s="469">
        <f t="shared" si="87"/>
        <v>13.524220146297422</v>
      </c>
      <c r="L975" s="469">
        <f t="shared" si="88"/>
        <v>2.4220146297421863E-2</v>
      </c>
    </row>
    <row r="976" spans="1:12">
      <c r="A976" s="480" t="s">
        <v>108</v>
      </c>
      <c r="B976" s="480">
        <f t="shared" si="84"/>
        <v>17</v>
      </c>
      <c r="C976" s="480">
        <f t="shared" si="85"/>
        <v>11</v>
      </c>
      <c r="D976" s="480">
        <f t="shared" si="86"/>
        <v>215</v>
      </c>
      <c r="E976" s="480">
        <v>0</v>
      </c>
      <c r="F976" s="481">
        <v>2.9359999999999999</v>
      </c>
      <c r="G976" s="480">
        <v>15</v>
      </c>
      <c r="H976" s="482">
        <v>0.21616199999999999</v>
      </c>
      <c r="I976" s="483">
        <v>13.6</v>
      </c>
      <c r="J976" s="484">
        <f>(H976-H974)*(J977-J974)/(H977-H974)+J974</f>
        <v>0.19895921146953405</v>
      </c>
      <c r="K976" s="469">
        <f t="shared" si="87"/>
        <v>13.582405788251405</v>
      </c>
      <c r="L976" s="469">
        <f t="shared" si="88"/>
        <v>-1.7594211748594546E-2</v>
      </c>
    </row>
    <row r="977" spans="1:12">
      <c r="A977" s="480" t="s">
        <v>108</v>
      </c>
      <c r="B977" s="480">
        <f t="shared" si="84"/>
        <v>18</v>
      </c>
      <c r="C977" s="480">
        <f t="shared" si="85"/>
        <v>0</v>
      </c>
      <c r="D977" s="480">
        <f t="shared" si="86"/>
        <v>216</v>
      </c>
      <c r="E977" s="480">
        <v>0</v>
      </c>
      <c r="F977" s="481">
        <v>2.9359999999999999</v>
      </c>
      <c r="G977" s="480">
        <v>15</v>
      </c>
      <c r="H977" s="482">
        <v>0.21523999999999999</v>
      </c>
      <c r="I977" s="483">
        <v>13.6</v>
      </c>
      <c r="J977" s="484">
        <v>0.1981</v>
      </c>
      <c r="K977" s="469">
        <f t="shared" si="87"/>
        <v>13.640587251440254</v>
      </c>
      <c r="L977" s="469">
        <f t="shared" si="88"/>
        <v>4.058725144025388E-2</v>
      </c>
    </row>
    <row r="978" spans="1:12">
      <c r="A978" s="480" t="s">
        <v>108</v>
      </c>
      <c r="B978" s="480">
        <f>INT(D978/12)</f>
        <v>2</v>
      </c>
      <c r="C978" s="480">
        <f>D978-B978*12</f>
        <v>0</v>
      </c>
      <c r="D978" s="480">
        <v>24</v>
      </c>
      <c r="E978" s="480">
        <v>0</v>
      </c>
      <c r="F978" s="481">
        <v>2.9359999999999999</v>
      </c>
      <c r="G978" s="480" t="s">
        <v>560</v>
      </c>
      <c r="H978" s="482">
        <v>1.36382</v>
      </c>
      <c r="I978" s="483">
        <v>2.2000000000000002</v>
      </c>
      <c r="J978" s="484">
        <v>0</v>
      </c>
      <c r="K978" s="469">
        <f t="shared" si="87"/>
        <v>2.1527767593964011</v>
      </c>
      <c r="L978" s="469">
        <f t="shared" si="88"/>
        <v>-4.7223240603599059E-2</v>
      </c>
    </row>
    <row r="979" spans="1:12">
      <c r="A979" s="480" t="s">
        <v>108</v>
      </c>
      <c r="B979" s="480">
        <f t="shared" ref="B979:B1042" si="89">INT(D979/12)</f>
        <v>2</v>
      </c>
      <c r="C979" s="480">
        <f t="shared" ref="C979:C1042" si="90">D979-B979*12</f>
        <v>1</v>
      </c>
      <c r="D979" s="480">
        <f>D978+1</f>
        <v>25</v>
      </c>
      <c r="E979" s="480">
        <v>0</v>
      </c>
      <c r="F979" s="481">
        <v>2.9359999999999999</v>
      </c>
      <c r="G979" s="480" t="s">
        <v>560</v>
      </c>
      <c r="H979" s="482">
        <v>1.337132</v>
      </c>
      <c r="I979" s="483">
        <v>2.2000000000000002</v>
      </c>
      <c r="J979" s="484">
        <v>0</v>
      </c>
      <c r="K979" s="469">
        <f t="shared" si="87"/>
        <v>2.1957443244197283</v>
      </c>
      <c r="L979" s="469">
        <f t="shared" si="88"/>
        <v>-4.2556755802718449E-3</v>
      </c>
    </row>
    <row r="980" spans="1:12">
      <c r="A980" s="480" t="s">
        <v>108</v>
      </c>
      <c r="B980" s="480">
        <f t="shared" si="89"/>
        <v>2</v>
      </c>
      <c r="C980" s="480">
        <f t="shared" si="90"/>
        <v>2</v>
      </c>
      <c r="D980" s="480">
        <f t="shared" ref="D980:D1043" si="91">D979+1</f>
        <v>26</v>
      </c>
      <c r="E980" s="480">
        <v>0</v>
      </c>
      <c r="F980" s="481">
        <v>2.9359999999999999</v>
      </c>
      <c r="G980" s="480" t="s">
        <v>560</v>
      </c>
      <c r="H980" s="482">
        <v>1.310435</v>
      </c>
      <c r="I980" s="483">
        <v>2.2000000000000002</v>
      </c>
      <c r="J980" s="484">
        <v>0</v>
      </c>
      <c r="K980" s="469">
        <f t="shared" si="87"/>
        <v>2.2404773987263771</v>
      </c>
      <c r="L980" s="469">
        <f t="shared" si="88"/>
        <v>4.0477398726376901E-2</v>
      </c>
    </row>
    <row r="981" spans="1:12">
      <c r="A981" s="480" t="s">
        <v>108</v>
      </c>
      <c r="B981" s="480">
        <f t="shared" si="89"/>
        <v>2</v>
      </c>
      <c r="C981" s="480">
        <f t="shared" si="90"/>
        <v>3</v>
      </c>
      <c r="D981" s="480">
        <f t="shared" si="91"/>
        <v>27</v>
      </c>
      <c r="E981" s="480">
        <v>0</v>
      </c>
      <c r="F981" s="481">
        <v>2.9359999999999999</v>
      </c>
      <c r="G981" s="480" t="s">
        <v>560</v>
      </c>
      <c r="H981" s="482">
        <v>1.283952</v>
      </c>
      <c r="I981" s="483">
        <v>2.2999999999999998</v>
      </c>
      <c r="J981" s="484">
        <v>0</v>
      </c>
      <c r="K981" s="469">
        <f t="shared" si="87"/>
        <v>2.2866898451032438</v>
      </c>
      <c r="L981" s="469">
        <f t="shared" si="88"/>
        <v>-1.3310154896756021E-2</v>
      </c>
    </row>
    <row r="982" spans="1:12">
      <c r="A982" s="480" t="s">
        <v>108</v>
      </c>
      <c r="B982" s="480">
        <f t="shared" si="89"/>
        <v>2</v>
      </c>
      <c r="C982" s="480">
        <f t="shared" si="90"/>
        <v>4</v>
      </c>
      <c r="D982" s="480">
        <f t="shared" si="91"/>
        <v>28</v>
      </c>
      <c r="E982" s="480">
        <v>0</v>
      </c>
      <c r="F982" s="481">
        <v>2.9359999999999999</v>
      </c>
      <c r="G982" s="480" t="s">
        <v>560</v>
      </c>
      <c r="H982" s="482">
        <v>1.2578419999999999</v>
      </c>
      <c r="I982" s="483">
        <v>2.2999999999999998</v>
      </c>
      <c r="J982" s="484">
        <v>0</v>
      </c>
      <c r="K982" s="469">
        <f t="shared" si="87"/>
        <v>2.3341564361819689</v>
      </c>
      <c r="L982" s="469">
        <f t="shared" si="88"/>
        <v>3.4156436181969063E-2</v>
      </c>
    </row>
    <row r="983" spans="1:12">
      <c r="A983" s="480" t="s">
        <v>108</v>
      </c>
      <c r="B983" s="480">
        <f t="shared" si="89"/>
        <v>2</v>
      </c>
      <c r="C983" s="480">
        <f t="shared" si="90"/>
        <v>5</v>
      </c>
      <c r="D983" s="480">
        <f t="shared" si="91"/>
        <v>29</v>
      </c>
      <c r="E983" s="480">
        <v>0</v>
      </c>
      <c r="F983" s="481">
        <v>2.9359999999999999</v>
      </c>
      <c r="G983" s="480" t="s">
        <v>560</v>
      </c>
      <c r="H983" s="482">
        <v>1.2322169999999999</v>
      </c>
      <c r="I983" s="483">
        <v>2.4</v>
      </c>
      <c r="J983" s="484">
        <v>0</v>
      </c>
      <c r="K983" s="469">
        <f t="shared" si="87"/>
        <v>2.3826972034958129</v>
      </c>
      <c r="L983" s="469">
        <f t="shared" si="88"/>
        <v>-1.7302796504186979E-2</v>
      </c>
    </row>
    <row r="984" spans="1:12">
      <c r="A984" s="480" t="s">
        <v>108</v>
      </c>
      <c r="B984" s="480">
        <f t="shared" si="89"/>
        <v>2</v>
      </c>
      <c r="C984" s="480">
        <f t="shared" si="90"/>
        <v>6</v>
      </c>
      <c r="D984" s="480">
        <f t="shared" si="91"/>
        <v>30</v>
      </c>
      <c r="E984" s="480">
        <v>0</v>
      </c>
      <c r="F984" s="481">
        <v>2.9359999999999999</v>
      </c>
      <c r="G984" s="480" t="s">
        <v>560</v>
      </c>
      <c r="H984" s="482">
        <v>1.207157</v>
      </c>
      <c r="I984" s="483">
        <v>2.4</v>
      </c>
      <c r="J984" s="484">
        <v>0</v>
      </c>
      <c r="K984" s="469">
        <f t="shared" si="87"/>
        <v>2.4321608539734267</v>
      </c>
      <c r="L984" s="469">
        <f t="shared" si="88"/>
        <v>3.2160853973426828E-2</v>
      </c>
    </row>
    <row r="985" spans="1:12">
      <c r="A985" s="480" t="s">
        <v>108</v>
      </c>
      <c r="B985" s="480">
        <f t="shared" si="89"/>
        <v>2</v>
      </c>
      <c r="C985" s="480">
        <f t="shared" si="90"/>
        <v>7</v>
      </c>
      <c r="D985" s="480">
        <f t="shared" si="91"/>
        <v>31</v>
      </c>
      <c r="E985" s="480">
        <v>0</v>
      </c>
      <c r="F985" s="481">
        <v>2.9359999999999999</v>
      </c>
      <c r="G985" s="480" t="s">
        <v>560</v>
      </c>
      <c r="H985" s="482">
        <v>1.182714</v>
      </c>
      <c r="I985" s="483">
        <v>2.5</v>
      </c>
      <c r="J985" s="484">
        <v>0</v>
      </c>
      <c r="K985" s="469">
        <f t="shared" si="87"/>
        <v>2.4824260133895431</v>
      </c>
      <c r="L985" s="469">
        <f t="shared" si="88"/>
        <v>-1.7573986610456949E-2</v>
      </c>
    </row>
    <row r="986" spans="1:12">
      <c r="A986" s="480" t="s">
        <v>108</v>
      </c>
      <c r="B986" s="480">
        <f t="shared" si="89"/>
        <v>2</v>
      </c>
      <c r="C986" s="480">
        <f t="shared" si="90"/>
        <v>8</v>
      </c>
      <c r="D986" s="480">
        <f t="shared" si="91"/>
        <v>32</v>
      </c>
      <c r="E986" s="480">
        <v>0</v>
      </c>
      <c r="F986" s="481">
        <v>2.9359999999999999</v>
      </c>
      <c r="G986" s="480" t="s">
        <v>560</v>
      </c>
      <c r="H986" s="482">
        <v>1.1589210000000001</v>
      </c>
      <c r="I986" s="483">
        <v>2.5</v>
      </c>
      <c r="J986" s="484">
        <v>0</v>
      </c>
      <c r="K986" s="469">
        <f t="shared" si="87"/>
        <v>2.533390973155202</v>
      </c>
      <c r="L986" s="469">
        <f t="shared" si="88"/>
        <v>3.3390973155202008E-2</v>
      </c>
    </row>
    <row r="987" spans="1:12">
      <c r="A987" s="480" t="s">
        <v>108</v>
      </c>
      <c r="B987" s="480">
        <f t="shared" si="89"/>
        <v>2</v>
      </c>
      <c r="C987" s="480">
        <f t="shared" si="90"/>
        <v>9</v>
      </c>
      <c r="D987" s="480">
        <f t="shared" si="91"/>
        <v>33</v>
      </c>
      <c r="E987" s="480">
        <v>0</v>
      </c>
      <c r="F987" s="481">
        <v>2.9359999999999999</v>
      </c>
      <c r="G987" s="480" t="s">
        <v>560</v>
      </c>
      <c r="H987" s="482">
        <v>1.135796</v>
      </c>
      <c r="I987" s="483">
        <v>2.6</v>
      </c>
      <c r="J987" s="484">
        <v>0</v>
      </c>
      <c r="K987" s="469">
        <f t="shared" si="87"/>
        <v>2.5849712448362205</v>
      </c>
      <c r="L987" s="469">
        <f t="shared" si="88"/>
        <v>-1.502875516377955E-2</v>
      </c>
    </row>
    <row r="988" spans="1:12">
      <c r="A988" s="480" t="s">
        <v>108</v>
      </c>
      <c r="B988" s="480">
        <f t="shared" si="89"/>
        <v>2</v>
      </c>
      <c r="C988" s="480">
        <f t="shared" si="90"/>
        <v>10</v>
      </c>
      <c r="D988" s="480">
        <f t="shared" si="91"/>
        <v>34</v>
      </c>
      <c r="E988" s="480">
        <v>0</v>
      </c>
      <c r="F988" s="481">
        <v>2.9359999999999999</v>
      </c>
      <c r="G988" s="480" t="s">
        <v>560</v>
      </c>
      <c r="H988" s="482">
        <v>1.1133470000000001</v>
      </c>
      <c r="I988" s="483">
        <v>2.6</v>
      </c>
      <c r="J988" s="484">
        <v>0</v>
      </c>
      <c r="K988" s="469">
        <f t="shared" si="87"/>
        <v>2.6370933769974676</v>
      </c>
      <c r="L988" s="469">
        <f t="shared" si="88"/>
        <v>3.7093376997467509E-2</v>
      </c>
    </row>
    <row r="989" spans="1:12">
      <c r="A989" s="480" t="s">
        <v>108</v>
      </c>
      <c r="B989" s="480">
        <f t="shared" si="89"/>
        <v>2</v>
      </c>
      <c r="C989" s="480">
        <f t="shared" si="90"/>
        <v>11</v>
      </c>
      <c r="D989" s="480">
        <f t="shared" si="91"/>
        <v>35</v>
      </c>
      <c r="E989" s="480">
        <v>0</v>
      </c>
      <c r="F989" s="481">
        <v>2.9359999999999999</v>
      </c>
      <c r="G989" s="480" t="s">
        <v>560</v>
      </c>
      <c r="H989" s="482">
        <v>1.091572</v>
      </c>
      <c r="I989" s="483">
        <v>2.7</v>
      </c>
      <c r="J989" s="484">
        <v>0</v>
      </c>
      <c r="K989" s="469">
        <f t="shared" si="87"/>
        <v>2.6896988929727037</v>
      </c>
      <c r="L989" s="469">
        <f t="shared" si="88"/>
        <v>-1.0301107027296474E-2</v>
      </c>
    </row>
    <row r="990" spans="1:12">
      <c r="A990" s="480" t="s">
        <v>108</v>
      </c>
      <c r="B990" s="480">
        <f t="shared" si="89"/>
        <v>3</v>
      </c>
      <c r="C990" s="480">
        <f t="shared" si="90"/>
        <v>0</v>
      </c>
      <c r="D990" s="480">
        <f t="shared" si="91"/>
        <v>36</v>
      </c>
      <c r="E990" s="480">
        <v>0</v>
      </c>
      <c r="F990" s="481">
        <v>2.9359999999999999</v>
      </c>
      <c r="G990" s="480" t="s">
        <v>560</v>
      </c>
      <c r="H990" s="482">
        <v>1.070465</v>
      </c>
      <c r="I990" s="483">
        <v>2.7</v>
      </c>
      <c r="J990" s="484">
        <v>0</v>
      </c>
      <c r="K990" s="469">
        <f t="shared" si="87"/>
        <v>2.7427332981461325</v>
      </c>
      <c r="L990" s="469">
        <f t="shared" si="88"/>
        <v>4.2733298146132359E-2</v>
      </c>
    </row>
    <row r="991" spans="1:12">
      <c r="A991" s="480" t="s">
        <v>108</v>
      </c>
      <c r="B991" s="480">
        <f t="shared" si="89"/>
        <v>3</v>
      </c>
      <c r="C991" s="480">
        <f t="shared" si="90"/>
        <v>1</v>
      </c>
      <c r="D991" s="480">
        <f t="shared" si="91"/>
        <v>37</v>
      </c>
      <c r="E991" s="480">
        <v>0</v>
      </c>
      <c r="F991" s="481">
        <v>2.9359999999999999</v>
      </c>
      <c r="G991" s="480" t="s">
        <v>560</v>
      </c>
      <c r="H991" s="482">
        <v>1.0500149999999999</v>
      </c>
      <c r="I991" s="483">
        <v>2.8</v>
      </c>
      <c r="J991" s="484">
        <v>0</v>
      </c>
      <c r="K991" s="469">
        <f t="shared" si="87"/>
        <v>2.7961505311828878</v>
      </c>
      <c r="L991" s="469">
        <f t="shared" si="88"/>
        <v>-3.8494688171120117E-3</v>
      </c>
    </row>
    <row r="992" spans="1:12">
      <c r="A992" s="480" t="s">
        <v>108</v>
      </c>
      <c r="B992" s="480">
        <f t="shared" si="89"/>
        <v>3</v>
      </c>
      <c r="C992" s="480">
        <f t="shared" si="90"/>
        <v>2</v>
      </c>
      <c r="D992" s="480">
        <f t="shared" si="91"/>
        <v>38</v>
      </c>
      <c r="E992" s="480">
        <v>0</v>
      </c>
      <c r="F992" s="481">
        <v>2.9359999999999999</v>
      </c>
      <c r="G992" s="480" t="s">
        <v>560</v>
      </c>
      <c r="H992" s="482">
        <v>1.030206</v>
      </c>
      <c r="I992" s="483">
        <v>2.8</v>
      </c>
      <c r="J992" s="484">
        <v>0</v>
      </c>
      <c r="K992" s="469">
        <f t="shared" si="87"/>
        <v>2.8499154538024434</v>
      </c>
      <c r="L992" s="469">
        <f t="shared" si="88"/>
        <v>4.9915453802443555E-2</v>
      </c>
    </row>
    <row r="993" spans="1:12">
      <c r="A993" s="480" t="s">
        <v>108</v>
      </c>
      <c r="B993" s="480">
        <f t="shared" si="89"/>
        <v>3</v>
      </c>
      <c r="C993" s="480">
        <f t="shared" si="90"/>
        <v>3</v>
      </c>
      <c r="D993" s="480">
        <f t="shared" si="91"/>
        <v>39</v>
      </c>
      <c r="E993" s="480">
        <v>0</v>
      </c>
      <c r="F993" s="481">
        <v>2.9359999999999999</v>
      </c>
      <c r="G993" s="480" t="s">
        <v>560</v>
      </c>
      <c r="H993" s="482">
        <v>1.0110209999999999</v>
      </c>
      <c r="I993" s="483">
        <v>2.9</v>
      </c>
      <c r="J993" s="484">
        <v>0</v>
      </c>
      <c r="K993" s="469">
        <f t="shared" si="87"/>
        <v>2.9039950703298945</v>
      </c>
      <c r="L993" s="469">
        <f t="shared" si="88"/>
        <v>3.9950703298945456E-3</v>
      </c>
    </row>
    <row r="994" spans="1:12">
      <c r="A994" s="480" t="s">
        <v>108</v>
      </c>
      <c r="B994" s="480">
        <f t="shared" si="89"/>
        <v>3</v>
      </c>
      <c r="C994" s="480">
        <f t="shared" si="90"/>
        <v>4</v>
      </c>
      <c r="D994" s="480">
        <f t="shared" si="91"/>
        <v>40</v>
      </c>
      <c r="E994" s="480">
        <v>0</v>
      </c>
      <c r="F994" s="481">
        <v>2.9359999999999999</v>
      </c>
      <c r="G994" s="480" t="s">
        <v>560</v>
      </c>
      <c r="H994" s="482">
        <v>0.99244399999999999</v>
      </c>
      <c r="I994" s="483">
        <v>3</v>
      </c>
      <c r="J994" s="484">
        <v>0</v>
      </c>
      <c r="K994" s="469">
        <f t="shared" si="87"/>
        <v>2.9583533176683017</v>
      </c>
      <c r="L994" s="469">
        <f t="shared" si="88"/>
        <v>-4.1646682331698326E-2</v>
      </c>
    </row>
    <row r="995" spans="1:12">
      <c r="A995" s="480" t="s">
        <v>108</v>
      </c>
      <c r="B995" s="480">
        <f t="shared" si="89"/>
        <v>3</v>
      </c>
      <c r="C995" s="480">
        <f t="shared" si="90"/>
        <v>5</v>
      </c>
      <c r="D995" s="480">
        <f t="shared" si="91"/>
        <v>41</v>
      </c>
      <c r="E995" s="480">
        <v>0</v>
      </c>
      <c r="F995" s="481">
        <v>2.9359999999999999</v>
      </c>
      <c r="G995" s="480" t="s">
        <v>560</v>
      </c>
      <c r="H995" s="482">
        <v>0.97445400000000004</v>
      </c>
      <c r="I995" s="483">
        <v>3</v>
      </c>
      <c r="J995" s="484">
        <v>0</v>
      </c>
      <c r="K995" s="469">
        <f t="shared" si="87"/>
        <v>3.0129693140979459</v>
      </c>
      <c r="L995" s="469">
        <f t="shared" si="88"/>
        <v>1.2969314097945883E-2</v>
      </c>
    </row>
    <row r="996" spans="1:12">
      <c r="A996" s="480" t="s">
        <v>108</v>
      </c>
      <c r="B996" s="480">
        <f t="shared" si="89"/>
        <v>3</v>
      </c>
      <c r="C996" s="480">
        <f t="shared" si="90"/>
        <v>6</v>
      </c>
      <c r="D996" s="480">
        <f t="shared" si="91"/>
        <v>42</v>
      </c>
      <c r="E996" s="480">
        <v>0</v>
      </c>
      <c r="F996" s="481">
        <v>2.9359999999999999</v>
      </c>
      <c r="G996" s="480" t="s">
        <v>560</v>
      </c>
      <c r="H996" s="482">
        <v>0.95703199999999999</v>
      </c>
      <c r="I996" s="483">
        <v>3.1</v>
      </c>
      <c r="J996" s="484">
        <v>0</v>
      </c>
      <c r="K996" s="469">
        <f t="shared" si="87"/>
        <v>3.0678180039956868</v>
      </c>
      <c r="L996" s="469">
        <f t="shared" si="88"/>
        <v>-3.2181996004313262E-2</v>
      </c>
    </row>
    <row r="997" spans="1:12">
      <c r="A997" s="480" t="s">
        <v>108</v>
      </c>
      <c r="B997" s="480">
        <f t="shared" si="89"/>
        <v>3</v>
      </c>
      <c r="C997" s="480">
        <f t="shared" si="90"/>
        <v>7</v>
      </c>
      <c r="D997" s="480">
        <f t="shared" si="91"/>
        <v>43</v>
      </c>
      <c r="E997" s="480">
        <v>0</v>
      </c>
      <c r="F997" s="481">
        <v>2.9359999999999999</v>
      </c>
      <c r="G997" s="480" t="s">
        <v>560</v>
      </c>
      <c r="H997" s="482">
        <v>0.94015700000000002</v>
      </c>
      <c r="I997" s="483">
        <v>3.1</v>
      </c>
      <c r="J997" s="484">
        <v>0</v>
      </c>
      <c r="K997" s="469">
        <f t="shared" si="87"/>
        <v>3.1228826674693693</v>
      </c>
      <c r="L997" s="469">
        <f t="shared" si="88"/>
        <v>2.2882667469369178E-2</v>
      </c>
    </row>
    <row r="998" spans="1:12">
      <c r="A998" s="480" t="s">
        <v>108</v>
      </c>
      <c r="B998" s="480">
        <f t="shared" si="89"/>
        <v>3</v>
      </c>
      <c r="C998" s="480">
        <f t="shared" si="90"/>
        <v>8</v>
      </c>
      <c r="D998" s="480">
        <f t="shared" si="91"/>
        <v>44</v>
      </c>
      <c r="E998" s="480">
        <v>0</v>
      </c>
      <c r="F998" s="481">
        <v>2.9359999999999999</v>
      </c>
      <c r="G998" s="480" t="s">
        <v>560</v>
      </c>
      <c r="H998" s="482">
        <v>0.92381100000000005</v>
      </c>
      <c r="I998" s="483">
        <v>3.2</v>
      </c>
      <c r="J998" s="484">
        <v>0</v>
      </c>
      <c r="K998" s="469">
        <f t="shared" si="87"/>
        <v>3.1781392514269693</v>
      </c>
      <c r="L998" s="469">
        <f t="shared" si="88"/>
        <v>-2.1860748573030886E-2</v>
      </c>
    </row>
    <row r="999" spans="1:12">
      <c r="A999" s="480" t="s">
        <v>108</v>
      </c>
      <c r="B999" s="480">
        <f t="shared" si="89"/>
        <v>3</v>
      </c>
      <c r="C999" s="480">
        <f t="shared" si="90"/>
        <v>9</v>
      </c>
      <c r="D999" s="480">
        <f t="shared" si="91"/>
        <v>45</v>
      </c>
      <c r="E999" s="480">
        <v>0</v>
      </c>
      <c r="F999" s="481">
        <v>2.9359999999999999</v>
      </c>
      <c r="G999" s="480" t="s">
        <v>560</v>
      </c>
      <c r="H999" s="482">
        <v>0.90797300000000003</v>
      </c>
      <c r="I999" s="483">
        <v>3.2</v>
      </c>
      <c r="J999" s="484">
        <v>0</v>
      </c>
      <c r="K999" s="469">
        <f t="shared" si="87"/>
        <v>3.2335763288115396</v>
      </c>
      <c r="L999" s="469">
        <f t="shared" si="88"/>
        <v>3.357632881153938E-2</v>
      </c>
    </row>
    <row r="1000" spans="1:12">
      <c r="A1000" s="480" t="s">
        <v>108</v>
      </c>
      <c r="B1000" s="480">
        <f t="shared" si="89"/>
        <v>3</v>
      </c>
      <c r="C1000" s="480">
        <f t="shared" si="90"/>
        <v>10</v>
      </c>
      <c r="D1000" s="480">
        <f t="shared" si="91"/>
        <v>46</v>
      </c>
      <c r="E1000" s="480">
        <v>0</v>
      </c>
      <c r="F1000" s="481">
        <v>2.9359999999999999</v>
      </c>
      <c r="G1000" s="480" t="s">
        <v>560</v>
      </c>
      <c r="H1000" s="482">
        <v>0.89262399999999997</v>
      </c>
      <c r="I1000" s="483">
        <v>3.3</v>
      </c>
      <c r="J1000" s="484">
        <v>0</v>
      </c>
      <c r="K1000" s="469">
        <f t="shared" si="87"/>
        <v>3.2891788703866354</v>
      </c>
      <c r="L1000" s="469">
        <f t="shared" si="88"/>
        <v>-1.0821129613364455E-2</v>
      </c>
    </row>
    <row r="1001" spans="1:12">
      <c r="A1001" s="480" t="s">
        <v>108</v>
      </c>
      <c r="B1001" s="480">
        <f t="shared" si="89"/>
        <v>3</v>
      </c>
      <c r="C1001" s="480">
        <f t="shared" si="90"/>
        <v>11</v>
      </c>
      <c r="D1001" s="480">
        <f t="shared" si="91"/>
        <v>47</v>
      </c>
      <c r="E1001" s="480">
        <v>0</v>
      </c>
      <c r="F1001" s="481">
        <v>2.9359999999999999</v>
      </c>
      <c r="G1001" s="480" t="s">
        <v>560</v>
      </c>
      <c r="H1001" s="482">
        <v>0.877745</v>
      </c>
      <c r="I1001" s="483">
        <v>3.3</v>
      </c>
      <c r="J1001" s="484">
        <v>0</v>
      </c>
      <c r="K1001" s="469">
        <f t="shared" si="87"/>
        <v>3.3449350323841207</v>
      </c>
      <c r="L1001" s="469">
        <f t="shared" si="88"/>
        <v>4.4935032384120888E-2</v>
      </c>
    </row>
    <row r="1002" spans="1:12">
      <c r="A1002" s="480" t="s">
        <v>108</v>
      </c>
      <c r="B1002" s="480">
        <f t="shared" si="89"/>
        <v>4</v>
      </c>
      <c r="C1002" s="480">
        <f t="shared" si="90"/>
        <v>0</v>
      </c>
      <c r="D1002" s="480">
        <f t="shared" si="91"/>
        <v>48</v>
      </c>
      <c r="E1002" s="480">
        <v>0</v>
      </c>
      <c r="F1002" s="481">
        <v>2.9359999999999999</v>
      </c>
      <c r="G1002" s="480" t="s">
        <v>560</v>
      </c>
      <c r="H1002" s="482">
        <v>0.86331800000000003</v>
      </c>
      <c r="I1002" s="483">
        <v>3.4</v>
      </c>
      <c r="J1002" s="484">
        <v>0</v>
      </c>
      <c r="K1002" s="469">
        <f t="shared" si="87"/>
        <v>3.4008326016601065</v>
      </c>
      <c r="L1002" s="469">
        <f t="shared" si="88"/>
        <v>8.3260166010656889E-4</v>
      </c>
    </row>
    <row r="1003" spans="1:12">
      <c r="A1003" s="480" t="s">
        <v>108</v>
      </c>
      <c r="B1003" s="480">
        <f t="shared" si="89"/>
        <v>4</v>
      </c>
      <c r="C1003" s="480">
        <f t="shared" si="90"/>
        <v>1</v>
      </c>
      <c r="D1003" s="480">
        <f t="shared" si="91"/>
        <v>49</v>
      </c>
      <c r="E1003" s="480">
        <v>0</v>
      </c>
      <c r="F1003" s="481">
        <v>2.9359999999999999</v>
      </c>
      <c r="G1003" s="480" t="s">
        <v>560</v>
      </c>
      <c r="H1003" s="482">
        <v>0.84932600000000003</v>
      </c>
      <c r="I1003" s="483">
        <v>3.5</v>
      </c>
      <c r="J1003" s="484">
        <v>0</v>
      </c>
      <c r="K1003" s="469">
        <f t="shared" si="87"/>
        <v>3.4568587326892146</v>
      </c>
      <c r="L1003" s="469">
        <f t="shared" si="88"/>
        <v>-4.3141267310785381E-2</v>
      </c>
    </row>
    <row r="1004" spans="1:12">
      <c r="A1004" s="480" t="s">
        <v>108</v>
      </c>
      <c r="B1004" s="480">
        <f t="shared" si="89"/>
        <v>4</v>
      </c>
      <c r="C1004" s="480">
        <f t="shared" si="90"/>
        <v>2</v>
      </c>
      <c r="D1004" s="480">
        <f t="shared" si="91"/>
        <v>50</v>
      </c>
      <c r="E1004" s="480">
        <v>0</v>
      </c>
      <c r="F1004" s="481">
        <v>2.9359999999999999</v>
      </c>
      <c r="G1004" s="480" t="s">
        <v>560</v>
      </c>
      <c r="H1004" s="482">
        <v>0.83575200000000005</v>
      </c>
      <c r="I1004" s="483">
        <v>3.5</v>
      </c>
      <c r="J1004" s="484">
        <v>0</v>
      </c>
      <c r="K1004" s="469">
        <f t="shared" si="87"/>
        <v>3.5130038576036906</v>
      </c>
      <c r="L1004" s="469">
        <f t="shared" si="88"/>
        <v>1.3003857603690605E-2</v>
      </c>
    </row>
    <row r="1005" spans="1:12">
      <c r="A1005" s="480" t="s">
        <v>108</v>
      </c>
      <c r="B1005" s="480">
        <f t="shared" si="89"/>
        <v>4</v>
      </c>
      <c r="C1005" s="480">
        <f t="shared" si="90"/>
        <v>3</v>
      </c>
      <c r="D1005" s="480">
        <f t="shared" si="91"/>
        <v>51</v>
      </c>
      <c r="E1005" s="480">
        <v>0</v>
      </c>
      <c r="F1005" s="481">
        <v>2.9359999999999999</v>
      </c>
      <c r="G1005" s="480" t="s">
        <v>560</v>
      </c>
      <c r="H1005" s="482">
        <v>0.82257800000000003</v>
      </c>
      <c r="I1005" s="483">
        <v>3.6</v>
      </c>
      <c r="J1005" s="484">
        <v>0</v>
      </c>
      <c r="K1005" s="469">
        <f t="shared" si="87"/>
        <v>3.5692663796016912</v>
      </c>
      <c r="L1005" s="469">
        <f t="shared" si="88"/>
        <v>-3.0733620398308847E-2</v>
      </c>
    </row>
    <row r="1006" spans="1:12">
      <c r="A1006" s="480" t="s">
        <v>108</v>
      </c>
      <c r="B1006" s="480">
        <f t="shared" si="89"/>
        <v>4</v>
      </c>
      <c r="C1006" s="480">
        <f t="shared" si="90"/>
        <v>4</v>
      </c>
      <c r="D1006" s="480">
        <f t="shared" si="91"/>
        <v>52</v>
      </c>
      <c r="E1006" s="480">
        <v>0</v>
      </c>
      <c r="F1006" s="481">
        <v>2.9359999999999999</v>
      </c>
      <c r="G1006" s="480" t="s">
        <v>560</v>
      </c>
      <c r="H1006" s="482">
        <v>0.80979000000000001</v>
      </c>
      <c r="I1006" s="483">
        <v>3.6</v>
      </c>
      <c r="J1006" s="484">
        <v>0</v>
      </c>
      <c r="K1006" s="469">
        <f t="shared" si="87"/>
        <v>3.6256313365193442</v>
      </c>
      <c r="L1006" s="469">
        <f t="shared" si="88"/>
        <v>2.5631336519344128E-2</v>
      </c>
    </row>
    <row r="1007" spans="1:12">
      <c r="A1007" s="480" t="s">
        <v>108</v>
      </c>
      <c r="B1007" s="480">
        <f t="shared" si="89"/>
        <v>4</v>
      </c>
      <c r="C1007" s="480">
        <f t="shared" si="90"/>
        <v>5</v>
      </c>
      <c r="D1007" s="480">
        <f t="shared" si="91"/>
        <v>53</v>
      </c>
      <c r="E1007" s="480">
        <v>0</v>
      </c>
      <c r="F1007" s="481">
        <v>2.9359999999999999</v>
      </c>
      <c r="G1007" s="480" t="s">
        <v>560</v>
      </c>
      <c r="H1007" s="482">
        <v>0.797373</v>
      </c>
      <c r="I1007" s="483">
        <v>3.7</v>
      </c>
      <c r="J1007" s="484">
        <v>0</v>
      </c>
      <c r="K1007" s="469">
        <f t="shared" si="87"/>
        <v>3.6820910665397499</v>
      </c>
      <c r="L1007" s="469">
        <f t="shared" si="88"/>
        <v>-1.7908933460250243E-2</v>
      </c>
    </row>
    <row r="1008" spans="1:12">
      <c r="A1008" s="480" t="s">
        <v>108</v>
      </c>
      <c r="B1008" s="480">
        <f t="shared" si="89"/>
        <v>4</v>
      </c>
      <c r="C1008" s="480">
        <f t="shared" si="90"/>
        <v>6</v>
      </c>
      <c r="D1008" s="480">
        <f t="shared" si="91"/>
        <v>54</v>
      </c>
      <c r="E1008" s="480">
        <v>0</v>
      </c>
      <c r="F1008" s="481">
        <v>2.9359999999999999</v>
      </c>
      <c r="G1008" s="480" t="s">
        <v>560</v>
      </c>
      <c r="H1008" s="482">
        <v>0.78531099999999998</v>
      </c>
      <c r="I1008" s="483">
        <v>3.7</v>
      </c>
      <c r="J1008" s="484">
        <v>0</v>
      </c>
      <c r="K1008" s="469">
        <f t="shared" si="87"/>
        <v>3.7386462178678257</v>
      </c>
      <c r="L1008" s="469">
        <f t="shared" si="88"/>
        <v>3.8646217867825516E-2</v>
      </c>
    </row>
    <row r="1009" spans="1:12">
      <c r="A1009" s="480" t="s">
        <v>108</v>
      </c>
      <c r="B1009" s="480">
        <f t="shared" si="89"/>
        <v>4</v>
      </c>
      <c r="C1009" s="480">
        <f t="shared" si="90"/>
        <v>7</v>
      </c>
      <c r="D1009" s="480">
        <f t="shared" si="91"/>
        <v>55</v>
      </c>
      <c r="E1009" s="480">
        <v>0</v>
      </c>
      <c r="F1009" s="481">
        <v>2.9359999999999999</v>
      </c>
      <c r="G1009" s="480" t="s">
        <v>560</v>
      </c>
      <c r="H1009" s="482">
        <v>0.77359100000000003</v>
      </c>
      <c r="I1009" s="483">
        <v>3.8</v>
      </c>
      <c r="J1009" s="484">
        <v>0</v>
      </c>
      <c r="K1009" s="469">
        <f t="shared" si="87"/>
        <v>3.7952871737132412</v>
      </c>
      <c r="L1009" s="469">
        <f t="shared" si="88"/>
        <v>-4.7128262867586201E-3</v>
      </c>
    </row>
    <row r="1010" spans="1:12">
      <c r="A1010" s="480" t="s">
        <v>108</v>
      </c>
      <c r="B1010" s="480">
        <f t="shared" si="89"/>
        <v>4</v>
      </c>
      <c r="C1010" s="480">
        <f t="shared" si="90"/>
        <v>8</v>
      </c>
      <c r="D1010" s="480">
        <f t="shared" si="91"/>
        <v>56</v>
      </c>
      <c r="E1010" s="480">
        <v>0</v>
      </c>
      <c r="F1010" s="481">
        <v>2.9359999999999999</v>
      </c>
      <c r="G1010" s="480" t="s">
        <v>560</v>
      </c>
      <c r="H1010" s="482">
        <v>0.76219999999999999</v>
      </c>
      <c r="I1010" s="483">
        <v>3.9</v>
      </c>
      <c r="J1010" s="484">
        <v>0</v>
      </c>
      <c r="K1010" s="469">
        <f t="shared" si="87"/>
        <v>3.8520073471529783</v>
      </c>
      <c r="L1010" s="469">
        <f t="shared" si="88"/>
        <v>-4.7992652847021589E-2</v>
      </c>
    </row>
    <row r="1011" spans="1:12">
      <c r="A1011" s="480" t="s">
        <v>108</v>
      </c>
      <c r="B1011" s="480">
        <f t="shared" si="89"/>
        <v>4</v>
      </c>
      <c r="C1011" s="480">
        <f t="shared" si="90"/>
        <v>9</v>
      </c>
      <c r="D1011" s="480">
        <f t="shared" si="91"/>
        <v>57</v>
      </c>
      <c r="E1011" s="480">
        <v>0</v>
      </c>
      <c r="F1011" s="481">
        <v>2.9359999999999999</v>
      </c>
      <c r="G1011" s="480" t="s">
        <v>560</v>
      </c>
      <c r="H1011" s="482">
        <v>0.75112599999999996</v>
      </c>
      <c r="I1011" s="483">
        <v>3.9</v>
      </c>
      <c r="J1011" s="484">
        <v>0</v>
      </c>
      <c r="K1011" s="469">
        <f t="shared" si="87"/>
        <v>3.9087982575493325</v>
      </c>
      <c r="L1011" s="469">
        <f t="shared" si="88"/>
        <v>8.7982575493326109E-3</v>
      </c>
    </row>
    <row r="1012" spans="1:12">
      <c r="A1012" s="480" t="s">
        <v>108</v>
      </c>
      <c r="B1012" s="480">
        <f t="shared" si="89"/>
        <v>4</v>
      </c>
      <c r="C1012" s="480">
        <f t="shared" si="90"/>
        <v>10</v>
      </c>
      <c r="D1012" s="480">
        <f t="shared" si="91"/>
        <v>58</v>
      </c>
      <c r="E1012" s="480">
        <v>0</v>
      </c>
      <c r="F1012" s="481">
        <v>2.9359999999999999</v>
      </c>
      <c r="G1012" s="480" t="s">
        <v>560</v>
      </c>
      <c r="H1012" s="482">
        <v>0.74035499999999999</v>
      </c>
      <c r="I1012" s="483">
        <v>4</v>
      </c>
      <c r="J1012" s="484">
        <v>0</v>
      </c>
      <c r="K1012" s="469">
        <f t="shared" si="87"/>
        <v>3.9656651201112978</v>
      </c>
      <c r="L1012" s="469">
        <f t="shared" si="88"/>
        <v>-3.4334879888702208E-2</v>
      </c>
    </row>
    <row r="1013" spans="1:12">
      <c r="A1013" s="480" t="s">
        <v>108</v>
      </c>
      <c r="B1013" s="480">
        <f t="shared" si="89"/>
        <v>4</v>
      </c>
      <c r="C1013" s="480">
        <f t="shared" si="90"/>
        <v>11</v>
      </c>
      <c r="D1013" s="480">
        <f t="shared" si="91"/>
        <v>59</v>
      </c>
      <c r="E1013" s="480">
        <v>0</v>
      </c>
      <c r="F1013" s="481">
        <v>2.9359999999999999</v>
      </c>
      <c r="G1013" s="480" t="s">
        <v>560</v>
      </c>
      <c r="H1013" s="482">
        <v>0.729877</v>
      </c>
      <c r="I1013" s="483">
        <v>4</v>
      </c>
      <c r="J1013" s="484">
        <v>0</v>
      </c>
      <c r="K1013" s="469">
        <f t="shared" si="87"/>
        <v>4.0225955880237354</v>
      </c>
      <c r="L1013" s="469">
        <f t="shared" si="88"/>
        <v>2.2595588023735402E-2</v>
      </c>
    </row>
    <row r="1014" spans="1:12">
      <c r="A1014" s="480" t="s">
        <v>108</v>
      </c>
      <c r="B1014" s="480">
        <f t="shared" si="89"/>
        <v>5</v>
      </c>
      <c r="C1014" s="480">
        <f t="shared" si="90"/>
        <v>0</v>
      </c>
      <c r="D1014" s="480">
        <f t="shared" si="91"/>
        <v>60</v>
      </c>
      <c r="E1014" s="480">
        <v>0</v>
      </c>
      <c r="F1014" s="481">
        <v>2.9359999999999999</v>
      </c>
      <c r="G1014" s="480" t="s">
        <v>560</v>
      </c>
      <c r="H1014" s="482">
        <v>0.71967999999999999</v>
      </c>
      <c r="I1014" s="483">
        <v>4.0999999999999996</v>
      </c>
      <c r="J1014" s="484">
        <v>0</v>
      </c>
      <c r="K1014" s="469">
        <f t="shared" si="87"/>
        <v>4.0795909293019124</v>
      </c>
      <c r="L1014" s="469">
        <f t="shared" si="88"/>
        <v>-2.0409070698087284E-2</v>
      </c>
    </row>
    <row r="1015" spans="1:12">
      <c r="A1015" s="480" t="s">
        <v>108</v>
      </c>
      <c r="B1015" s="480">
        <f t="shared" si="89"/>
        <v>5</v>
      </c>
      <c r="C1015" s="480">
        <f t="shared" si="90"/>
        <v>1</v>
      </c>
      <c r="D1015" s="480">
        <f t="shared" si="91"/>
        <v>61</v>
      </c>
      <c r="E1015" s="480">
        <v>0</v>
      </c>
      <c r="F1015" s="481">
        <v>2.9359999999999999</v>
      </c>
      <c r="G1015" s="480" t="s">
        <v>560</v>
      </c>
      <c r="H1015" s="482">
        <v>0.709754</v>
      </c>
      <c r="I1015" s="483">
        <v>4.0999999999999996</v>
      </c>
      <c r="J1015" s="484">
        <v>0</v>
      </c>
      <c r="K1015" s="469">
        <f t="shared" si="87"/>
        <v>4.1366445275405281</v>
      </c>
      <c r="L1015" s="469">
        <f t="shared" si="88"/>
        <v>3.6644527540528493E-2</v>
      </c>
    </row>
    <row r="1016" spans="1:12">
      <c r="A1016" s="480" t="s">
        <v>108</v>
      </c>
      <c r="B1016" s="480">
        <f t="shared" si="89"/>
        <v>5</v>
      </c>
      <c r="C1016" s="480">
        <f t="shared" si="90"/>
        <v>2</v>
      </c>
      <c r="D1016" s="480">
        <f t="shared" si="91"/>
        <v>62</v>
      </c>
      <c r="E1016" s="480">
        <v>0</v>
      </c>
      <c r="F1016" s="481">
        <v>2.9359999999999999</v>
      </c>
      <c r="G1016" s="480" t="s">
        <v>560</v>
      </c>
      <c r="H1016" s="482">
        <v>0.70008899999999996</v>
      </c>
      <c r="I1016" s="483">
        <v>4.2</v>
      </c>
      <c r="J1016" s="484">
        <v>0</v>
      </c>
      <c r="K1016" s="469">
        <f t="shared" si="87"/>
        <v>4.1937525086096201</v>
      </c>
      <c r="L1016" s="469">
        <f t="shared" si="88"/>
        <v>-6.2474913903800555E-3</v>
      </c>
    </row>
    <row r="1017" spans="1:12">
      <c r="A1017" s="480" t="s">
        <v>108</v>
      </c>
      <c r="B1017" s="480">
        <f t="shared" si="89"/>
        <v>5</v>
      </c>
      <c r="C1017" s="480">
        <f t="shared" si="90"/>
        <v>3</v>
      </c>
      <c r="D1017" s="480">
        <f t="shared" si="91"/>
        <v>63</v>
      </c>
      <c r="E1017" s="480">
        <v>0</v>
      </c>
      <c r="F1017" s="481">
        <v>2.9359999999999999</v>
      </c>
      <c r="G1017" s="480" t="s">
        <v>560</v>
      </c>
      <c r="H1017" s="482">
        <v>0.69067500000000004</v>
      </c>
      <c r="I1017" s="483">
        <v>4.3</v>
      </c>
      <c r="J1017" s="484">
        <v>0</v>
      </c>
      <c r="K1017" s="469">
        <f t="shared" si="87"/>
        <v>4.2509139609802</v>
      </c>
      <c r="L1017" s="469">
        <f t="shared" si="88"/>
        <v>-4.9086039019799799E-2</v>
      </c>
    </row>
    <row r="1018" spans="1:12">
      <c r="A1018" s="480" t="s">
        <v>108</v>
      </c>
      <c r="B1018" s="480">
        <f t="shared" si="89"/>
        <v>5</v>
      </c>
      <c r="C1018" s="480">
        <f t="shared" si="90"/>
        <v>4</v>
      </c>
      <c r="D1018" s="480">
        <f t="shared" si="91"/>
        <v>64</v>
      </c>
      <c r="E1018" s="480">
        <v>0</v>
      </c>
      <c r="F1018" s="481">
        <v>2.9359999999999999</v>
      </c>
      <c r="G1018" s="480" t="s">
        <v>560</v>
      </c>
      <c r="H1018" s="482">
        <v>0.68150299999999997</v>
      </c>
      <c r="I1018" s="483">
        <v>4.3</v>
      </c>
      <c r="J1018" s="484">
        <v>0</v>
      </c>
      <c r="K1018" s="469">
        <f t="shared" si="87"/>
        <v>4.3081248358407818</v>
      </c>
      <c r="L1018" s="469">
        <f t="shared" si="88"/>
        <v>8.124835840781941E-3</v>
      </c>
    </row>
    <row r="1019" spans="1:12">
      <c r="A1019" s="480" t="s">
        <v>108</v>
      </c>
      <c r="B1019" s="480">
        <f t="shared" si="89"/>
        <v>5</v>
      </c>
      <c r="C1019" s="480">
        <f t="shared" si="90"/>
        <v>5</v>
      </c>
      <c r="D1019" s="480">
        <f t="shared" si="91"/>
        <v>65</v>
      </c>
      <c r="E1019" s="480">
        <v>0</v>
      </c>
      <c r="F1019" s="481">
        <v>2.9359999999999999</v>
      </c>
      <c r="G1019" s="480" t="s">
        <v>560</v>
      </c>
      <c r="H1019" s="482">
        <v>0.67256400000000005</v>
      </c>
      <c r="I1019" s="483">
        <v>4.4000000000000004</v>
      </c>
      <c r="J1019" s="484">
        <v>0</v>
      </c>
      <c r="K1019" s="469">
        <f t="shared" si="87"/>
        <v>4.3653838147745043</v>
      </c>
      <c r="L1019" s="469">
        <f t="shared" si="88"/>
        <v>-3.4616185225496032E-2</v>
      </c>
    </row>
    <row r="1020" spans="1:12">
      <c r="A1020" s="480" t="s">
        <v>108</v>
      </c>
      <c r="B1020" s="480">
        <f t="shared" si="89"/>
        <v>5</v>
      </c>
      <c r="C1020" s="480">
        <f t="shared" si="90"/>
        <v>6</v>
      </c>
      <c r="D1020" s="480">
        <f t="shared" si="91"/>
        <v>66</v>
      </c>
      <c r="E1020" s="480">
        <v>0</v>
      </c>
      <c r="F1020" s="481">
        <v>2.9359999999999999</v>
      </c>
      <c r="G1020" s="480" t="s">
        <v>560</v>
      </c>
      <c r="H1020" s="482">
        <v>0.66385000000000005</v>
      </c>
      <c r="I1020" s="483">
        <v>4.4000000000000004</v>
      </c>
      <c r="J1020" s="484">
        <v>0</v>
      </c>
      <c r="K1020" s="469">
        <f t="shared" si="87"/>
        <v>4.4226858477065596</v>
      </c>
      <c r="L1020" s="469">
        <f t="shared" si="88"/>
        <v>2.2685847706559237E-2</v>
      </c>
    </row>
    <row r="1021" spans="1:12">
      <c r="A1021" s="480" t="s">
        <v>108</v>
      </c>
      <c r="B1021" s="480">
        <f t="shared" si="89"/>
        <v>5</v>
      </c>
      <c r="C1021" s="480">
        <f t="shared" si="90"/>
        <v>7</v>
      </c>
      <c r="D1021" s="480">
        <f t="shared" si="91"/>
        <v>67</v>
      </c>
      <c r="E1021" s="480">
        <v>0</v>
      </c>
      <c r="F1021" s="481">
        <v>2.9359999999999999</v>
      </c>
      <c r="G1021" s="480" t="s">
        <v>560</v>
      </c>
      <c r="H1021" s="482">
        <v>0.65535200000000005</v>
      </c>
      <c r="I1021" s="483">
        <v>4.5</v>
      </c>
      <c r="J1021" s="484">
        <v>0</v>
      </c>
      <c r="K1021" s="469">
        <f t="shared" si="87"/>
        <v>4.4800351566791585</v>
      </c>
      <c r="L1021" s="469">
        <f t="shared" si="88"/>
        <v>-1.9964843320841474E-2</v>
      </c>
    </row>
    <row r="1022" spans="1:12">
      <c r="A1022" s="480" t="s">
        <v>108</v>
      </c>
      <c r="B1022" s="480">
        <f t="shared" si="89"/>
        <v>5</v>
      </c>
      <c r="C1022" s="480">
        <f t="shared" si="90"/>
        <v>8</v>
      </c>
      <c r="D1022" s="480">
        <f t="shared" si="91"/>
        <v>68</v>
      </c>
      <c r="E1022" s="480">
        <v>0</v>
      </c>
      <c r="F1022" s="481">
        <v>2.9359999999999999</v>
      </c>
      <c r="G1022" s="480" t="s">
        <v>560</v>
      </c>
      <c r="H1022" s="482">
        <v>0.64706399999999997</v>
      </c>
      <c r="I1022" s="483">
        <v>4.5</v>
      </c>
      <c r="J1022" s="484">
        <v>0</v>
      </c>
      <c r="K1022" s="469">
        <f t="shared" si="87"/>
        <v>4.5374182461085768</v>
      </c>
      <c r="L1022" s="469">
        <f t="shared" si="88"/>
        <v>3.7418246108576803E-2</v>
      </c>
    </row>
    <row r="1023" spans="1:12">
      <c r="A1023" s="480" t="s">
        <v>108</v>
      </c>
      <c r="B1023" s="480">
        <f t="shared" si="89"/>
        <v>5</v>
      </c>
      <c r="C1023" s="480">
        <f t="shared" si="90"/>
        <v>9</v>
      </c>
      <c r="D1023" s="480">
        <f t="shared" si="91"/>
        <v>69</v>
      </c>
      <c r="E1023" s="480">
        <v>0</v>
      </c>
      <c r="F1023" s="481">
        <v>2.9359999999999999</v>
      </c>
      <c r="G1023" s="480" t="s">
        <v>560</v>
      </c>
      <c r="H1023" s="482">
        <v>0.63897700000000002</v>
      </c>
      <c r="I1023" s="483">
        <v>4.5999999999999996</v>
      </c>
      <c r="J1023" s="484">
        <v>0</v>
      </c>
      <c r="K1023" s="469">
        <f t="shared" si="87"/>
        <v>4.5948445718703486</v>
      </c>
      <c r="L1023" s="469">
        <f t="shared" si="88"/>
        <v>-5.1554281296510851E-3</v>
      </c>
    </row>
    <row r="1024" spans="1:12">
      <c r="A1024" s="480" t="s">
        <v>108</v>
      </c>
      <c r="B1024" s="480">
        <f t="shared" si="89"/>
        <v>5</v>
      </c>
      <c r="C1024" s="480">
        <f t="shared" si="90"/>
        <v>10</v>
      </c>
      <c r="D1024" s="480">
        <f t="shared" si="91"/>
        <v>70</v>
      </c>
      <c r="E1024" s="480">
        <v>0</v>
      </c>
      <c r="F1024" s="481">
        <v>2.9359999999999999</v>
      </c>
      <c r="G1024" s="480" t="s">
        <v>560</v>
      </c>
      <c r="H1024" s="482">
        <v>0.63108500000000001</v>
      </c>
      <c r="I1024" s="483">
        <v>4.7</v>
      </c>
      <c r="J1024" s="484">
        <v>0</v>
      </c>
      <c r="K1024" s="469">
        <f t="shared" si="87"/>
        <v>4.6523051569915301</v>
      </c>
      <c r="L1024" s="469">
        <f t="shared" si="88"/>
        <v>-4.7694843008470045E-2</v>
      </c>
    </row>
    <row r="1025" spans="1:12">
      <c r="A1025" s="480" t="s">
        <v>108</v>
      </c>
      <c r="B1025" s="480">
        <f t="shared" si="89"/>
        <v>5</v>
      </c>
      <c r="C1025" s="480">
        <f t="shared" si="90"/>
        <v>11</v>
      </c>
      <c r="D1025" s="480">
        <f t="shared" si="91"/>
        <v>71</v>
      </c>
      <c r="E1025" s="480">
        <v>0</v>
      </c>
      <c r="F1025" s="481">
        <v>2.9359999999999999</v>
      </c>
      <c r="G1025" s="480" t="s">
        <v>560</v>
      </c>
      <c r="H1025" s="482">
        <v>0.62338099999999996</v>
      </c>
      <c r="I1025" s="483">
        <v>4.7</v>
      </c>
      <c r="J1025" s="484">
        <v>0</v>
      </c>
      <c r="K1025" s="469">
        <f t="shared" si="87"/>
        <v>4.7098002666106282</v>
      </c>
      <c r="L1025" s="469">
        <f t="shared" si="88"/>
        <v>9.80026661062805E-3</v>
      </c>
    </row>
    <row r="1026" spans="1:12">
      <c r="A1026" s="480" t="s">
        <v>108</v>
      </c>
      <c r="B1026" s="480">
        <f t="shared" si="89"/>
        <v>6</v>
      </c>
      <c r="C1026" s="480">
        <f t="shared" si="90"/>
        <v>0</v>
      </c>
      <c r="D1026" s="480">
        <f t="shared" si="91"/>
        <v>72</v>
      </c>
      <c r="E1026" s="480">
        <v>0</v>
      </c>
      <c r="F1026" s="481">
        <v>2.9359999999999999</v>
      </c>
      <c r="G1026" s="480" t="s">
        <v>560</v>
      </c>
      <c r="H1026" s="482">
        <v>0.61585900000000005</v>
      </c>
      <c r="I1026" s="483">
        <v>4.8</v>
      </c>
      <c r="J1026" s="484">
        <v>0</v>
      </c>
      <c r="K1026" s="469">
        <f t="shared" si="87"/>
        <v>4.7673249883496052</v>
      </c>
      <c r="L1026" s="469">
        <f t="shared" si="88"/>
        <v>-3.2675011650394659E-2</v>
      </c>
    </row>
    <row r="1027" spans="1:12">
      <c r="A1027" s="480" t="s">
        <v>108</v>
      </c>
      <c r="B1027" s="480">
        <f t="shared" si="89"/>
        <v>6</v>
      </c>
      <c r="C1027" s="480">
        <f t="shared" si="90"/>
        <v>1</v>
      </c>
      <c r="D1027" s="480">
        <f t="shared" si="91"/>
        <v>73</v>
      </c>
      <c r="E1027" s="480">
        <v>0</v>
      </c>
      <c r="F1027" s="481">
        <v>2.9359999999999999</v>
      </c>
      <c r="G1027" s="480" t="s">
        <v>560</v>
      </c>
      <c r="H1027" s="482">
        <v>0.60851100000000002</v>
      </c>
      <c r="I1027" s="483">
        <v>4.8</v>
      </c>
      <c r="J1027" s="484">
        <v>0</v>
      </c>
      <c r="K1027" s="469">
        <f t="shared" si="87"/>
        <v>4.8248922369521665</v>
      </c>
      <c r="L1027" s="469">
        <f t="shared" si="88"/>
        <v>2.4892236952166691E-2</v>
      </c>
    </row>
    <row r="1028" spans="1:12">
      <c r="A1028" s="480" t="s">
        <v>108</v>
      </c>
      <c r="B1028" s="480">
        <f t="shared" si="89"/>
        <v>6</v>
      </c>
      <c r="C1028" s="480">
        <f t="shared" si="90"/>
        <v>2</v>
      </c>
      <c r="D1028" s="480">
        <f t="shared" si="91"/>
        <v>74</v>
      </c>
      <c r="E1028" s="480">
        <v>0</v>
      </c>
      <c r="F1028" s="481">
        <v>2.9359999999999999</v>
      </c>
      <c r="G1028" s="480" t="s">
        <v>560</v>
      </c>
      <c r="H1028" s="482">
        <v>0.60133400000000004</v>
      </c>
      <c r="I1028" s="483">
        <v>4.9000000000000004</v>
      </c>
      <c r="J1028" s="484">
        <v>0</v>
      </c>
      <c r="K1028" s="469">
        <f t="shared" si="87"/>
        <v>4.8824779573415107</v>
      </c>
      <c r="L1028" s="469">
        <f t="shared" si="88"/>
        <v>-1.7522042658489667E-2</v>
      </c>
    </row>
    <row r="1029" spans="1:12">
      <c r="A1029" s="480" t="s">
        <v>108</v>
      </c>
      <c r="B1029" s="480">
        <f t="shared" si="89"/>
        <v>6</v>
      </c>
      <c r="C1029" s="480">
        <f t="shared" si="90"/>
        <v>3</v>
      </c>
      <c r="D1029" s="480">
        <f t="shared" si="91"/>
        <v>75</v>
      </c>
      <c r="E1029" s="480">
        <v>0</v>
      </c>
      <c r="F1029" s="481">
        <v>2.9359999999999999</v>
      </c>
      <c r="G1029" s="480" t="s">
        <v>560</v>
      </c>
      <c r="H1029" s="482">
        <v>0.59431999999999996</v>
      </c>
      <c r="I1029" s="483">
        <v>4.9000000000000004</v>
      </c>
      <c r="J1029" s="484">
        <v>0</v>
      </c>
      <c r="K1029" s="469">
        <f t="shared" si="87"/>
        <v>4.9400996096379055</v>
      </c>
      <c r="L1029" s="469">
        <f t="shared" si="88"/>
        <v>4.0099609637905154E-2</v>
      </c>
    </row>
    <row r="1030" spans="1:12">
      <c r="A1030" s="480" t="s">
        <v>108</v>
      </c>
      <c r="B1030" s="480">
        <f t="shared" si="89"/>
        <v>6</v>
      </c>
      <c r="C1030" s="480">
        <f t="shared" si="90"/>
        <v>4</v>
      </c>
      <c r="D1030" s="480">
        <f t="shared" si="91"/>
        <v>76</v>
      </c>
      <c r="E1030" s="480">
        <v>0</v>
      </c>
      <c r="F1030" s="481">
        <v>2.9359999999999999</v>
      </c>
      <c r="G1030" s="480" t="s">
        <v>560</v>
      </c>
      <c r="H1030" s="482">
        <v>0.58746500000000001</v>
      </c>
      <c r="I1030" s="483">
        <v>5</v>
      </c>
      <c r="J1030" s="484">
        <v>0</v>
      </c>
      <c r="K1030" s="469">
        <f t="shared" si="87"/>
        <v>4.9977445464836201</v>
      </c>
      <c r="L1030" s="469">
        <f t="shared" si="88"/>
        <v>-2.2554535163799017E-3</v>
      </c>
    </row>
    <row r="1031" spans="1:12">
      <c r="A1031" s="480" t="s">
        <v>108</v>
      </c>
      <c r="B1031" s="480">
        <f t="shared" si="89"/>
        <v>6</v>
      </c>
      <c r="C1031" s="480">
        <f t="shared" si="90"/>
        <v>5</v>
      </c>
      <c r="D1031" s="480">
        <f t="shared" si="91"/>
        <v>77</v>
      </c>
      <c r="E1031" s="480">
        <v>0</v>
      </c>
      <c r="F1031" s="481">
        <v>2.9359999999999999</v>
      </c>
      <c r="G1031" s="480" t="s">
        <v>560</v>
      </c>
      <c r="H1031" s="482">
        <v>0.58076300000000003</v>
      </c>
      <c r="I1031" s="483">
        <v>5.0999999999999996</v>
      </c>
      <c r="J1031" s="484">
        <v>0</v>
      </c>
      <c r="K1031" s="469">
        <f t="shared" si="87"/>
        <v>5.05541847535053</v>
      </c>
      <c r="L1031" s="469">
        <f t="shared" si="88"/>
        <v>-4.4581524649469628E-2</v>
      </c>
    </row>
    <row r="1032" spans="1:12">
      <c r="A1032" s="480" t="s">
        <v>108</v>
      </c>
      <c r="B1032" s="480">
        <f t="shared" si="89"/>
        <v>6</v>
      </c>
      <c r="C1032" s="480">
        <f t="shared" si="90"/>
        <v>6</v>
      </c>
      <c r="D1032" s="480">
        <f t="shared" si="91"/>
        <v>78</v>
      </c>
      <c r="E1032" s="480">
        <v>0</v>
      </c>
      <c r="F1032" s="481">
        <v>2.9359999999999999</v>
      </c>
      <c r="G1032" s="480" t="s">
        <v>560</v>
      </c>
      <c r="H1032" s="482">
        <v>0.57421</v>
      </c>
      <c r="I1032" s="483">
        <v>5.0999999999999996</v>
      </c>
      <c r="J1032" s="484">
        <v>0</v>
      </c>
      <c r="K1032" s="469">
        <f t="shared" si="87"/>
        <v>5.1131119276919597</v>
      </c>
      <c r="L1032" s="469">
        <f t="shared" si="88"/>
        <v>1.3111927691960013E-2</v>
      </c>
    </row>
    <row r="1033" spans="1:12">
      <c r="A1033" s="480" t="s">
        <v>108</v>
      </c>
      <c r="B1033" s="480">
        <f t="shared" si="89"/>
        <v>6</v>
      </c>
      <c r="C1033" s="480">
        <f t="shared" si="90"/>
        <v>7</v>
      </c>
      <c r="D1033" s="480">
        <f t="shared" si="91"/>
        <v>79</v>
      </c>
      <c r="E1033" s="480">
        <v>0</v>
      </c>
      <c r="F1033" s="481">
        <v>2.9359999999999999</v>
      </c>
      <c r="G1033" s="480" t="s">
        <v>560</v>
      </c>
      <c r="H1033" s="482">
        <v>0.56779999999999997</v>
      </c>
      <c r="I1033" s="483">
        <v>5.2</v>
      </c>
      <c r="J1033" s="484">
        <v>0</v>
      </c>
      <c r="K1033" s="469">
        <f t="shared" si="87"/>
        <v>5.1708348009862632</v>
      </c>
      <c r="L1033" s="469">
        <f t="shared" si="88"/>
        <v>-2.9165199013736931E-2</v>
      </c>
    </row>
    <row r="1034" spans="1:12">
      <c r="A1034" s="480" t="s">
        <v>108</v>
      </c>
      <c r="B1034" s="480">
        <f t="shared" si="89"/>
        <v>6</v>
      </c>
      <c r="C1034" s="480">
        <f t="shared" si="90"/>
        <v>8</v>
      </c>
      <c r="D1034" s="480">
        <f t="shared" si="91"/>
        <v>80</v>
      </c>
      <c r="E1034" s="480">
        <v>0</v>
      </c>
      <c r="F1034" s="481">
        <v>2.9359999999999999</v>
      </c>
      <c r="G1034" s="480" t="s">
        <v>560</v>
      </c>
      <c r="H1034" s="482">
        <v>0.56152899999999994</v>
      </c>
      <c r="I1034" s="483">
        <v>5.2</v>
      </c>
      <c r="J1034" s="484">
        <v>0</v>
      </c>
      <c r="K1034" s="469">
        <f t="shared" si="87"/>
        <v>5.2285812486977523</v>
      </c>
      <c r="L1034" s="469">
        <f t="shared" si="88"/>
        <v>2.8581248697752137E-2</v>
      </c>
    </row>
    <row r="1035" spans="1:12">
      <c r="A1035" s="480" t="s">
        <v>108</v>
      </c>
      <c r="B1035" s="480">
        <f t="shared" si="89"/>
        <v>6</v>
      </c>
      <c r="C1035" s="480">
        <f t="shared" si="90"/>
        <v>9</v>
      </c>
      <c r="D1035" s="480">
        <f t="shared" si="91"/>
        <v>81</v>
      </c>
      <c r="E1035" s="480">
        <v>0</v>
      </c>
      <c r="F1035" s="481">
        <v>2.9359999999999999</v>
      </c>
      <c r="G1035" s="480" t="s">
        <v>560</v>
      </c>
      <c r="H1035" s="482">
        <v>0.55539300000000003</v>
      </c>
      <c r="I1035" s="483">
        <v>5.3</v>
      </c>
      <c r="J1035" s="484">
        <v>0</v>
      </c>
      <c r="K1035" s="469">
        <f t="shared" ref="K1035:K1098" si="92">F1035/H1035</f>
        <v>5.2863467850693109</v>
      </c>
      <c r="L1035" s="469">
        <f t="shared" ref="L1035:L1098" si="93">K1035-I1035</f>
        <v>-1.3653214930688939E-2</v>
      </c>
    </row>
    <row r="1036" spans="1:12">
      <c r="A1036" s="480" t="s">
        <v>108</v>
      </c>
      <c r="B1036" s="480">
        <f t="shared" si="89"/>
        <v>6</v>
      </c>
      <c r="C1036" s="480">
        <f t="shared" si="90"/>
        <v>10</v>
      </c>
      <c r="D1036" s="480">
        <f t="shared" si="91"/>
        <v>82</v>
      </c>
      <c r="E1036" s="480">
        <v>0</v>
      </c>
      <c r="F1036" s="481">
        <v>2.9359999999999999</v>
      </c>
      <c r="G1036" s="480" t="s">
        <v>560</v>
      </c>
      <c r="H1036" s="482">
        <v>0.54938699999999996</v>
      </c>
      <c r="I1036" s="483">
        <v>5.3</v>
      </c>
      <c r="J1036" s="484">
        <v>0</v>
      </c>
      <c r="K1036" s="469">
        <f t="shared" si="92"/>
        <v>5.3441381030129946</v>
      </c>
      <c r="L1036" s="469">
        <f t="shared" si="93"/>
        <v>4.4138103012994812E-2</v>
      </c>
    </row>
    <row r="1037" spans="1:12">
      <c r="A1037" s="480" t="s">
        <v>108</v>
      </c>
      <c r="B1037" s="480">
        <f t="shared" si="89"/>
        <v>6</v>
      </c>
      <c r="C1037" s="480">
        <f t="shared" si="90"/>
        <v>11</v>
      </c>
      <c r="D1037" s="480">
        <f t="shared" si="91"/>
        <v>83</v>
      </c>
      <c r="E1037" s="480">
        <v>0</v>
      </c>
      <c r="F1037" s="481">
        <v>2.9359999999999999</v>
      </c>
      <c r="G1037" s="480" t="s">
        <v>560</v>
      </c>
      <c r="H1037" s="482">
        <v>0.54350799999999999</v>
      </c>
      <c r="I1037" s="483">
        <v>5.4</v>
      </c>
      <c r="J1037" s="484">
        <v>0</v>
      </c>
      <c r="K1037" s="469">
        <f t="shared" si="92"/>
        <v>5.4019444056021255</v>
      </c>
      <c r="L1037" s="469">
        <f t="shared" si="93"/>
        <v>1.9444056021251654E-3</v>
      </c>
    </row>
    <row r="1038" spans="1:12">
      <c r="A1038" s="480" t="s">
        <v>108</v>
      </c>
      <c r="B1038" s="480">
        <f t="shared" si="89"/>
        <v>7</v>
      </c>
      <c r="C1038" s="480">
        <f t="shared" si="90"/>
        <v>0</v>
      </c>
      <c r="D1038" s="480">
        <f t="shared" si="91"/>
        <v>84</v>
      </c>
      <c r="E1038" s="480">
        <v>0</v>
      </c>
      <c r="F1038" s="481">
        <v>2.9359999999999999</v>
      </c>
      <c r="G1038" s="480" t="s">
        <v>560</v>
      </c>
      <c r="H1038" s="482">
        <v>0.53775099999999998</v>
      </c>
      <c r="I1038" s="483">
        <v>5.5</v>
      </c>
      <c r="J1038" s="484">
        <v>0</v>
      </c>
      <c r="K1038" s="469">
        <f t="shared" si="92"/>
        <v>5.4597759929781633</v>
      </c>
      <c r="L1038" s="469">
        <f t="shared" si="93"/>
        <v>-4.0224007021836705E-2</v>
      </c>
    </row>
    <row r="1039" spans="1:12">
      <c r="A1039" s="480" t="s">
        <v>108</v>
      </c>
      <c r="B1039" s="480">
        <f t="shared" si="89"/>
        <v>7</v>
      </c>
      <c r="C1039" s="480">
        <f t="shared" si="90"/>
        <v>1</v>
      </c>
      <c r="D1039" s="480">
        <f t="shared" si="91"/>
        <v>85</v>
      </c>
      <c r="E1039" s="480">
        <v>0</v>
      </c>
      <c r="F1039" s="481">
        <v>2.9359999999999999</v>
      </c>
      <c r="G1039" s="480" t="s">
        <v>560</v>
      </c>
      <c r="H1039" s="482">
        <v>0.53211399999999998</v>
      </c>
      <c r="I1039" s="483">
        <v>5.5</v>
      </c>
      <c r="J1039" s="484">
        <v>0</v>
      </c>
      <c r="K1039" s="469">
        <f t="shared" si="92"/>
        <v>5.5176146464855274</v>
      </c>
      <c r="L1039" s="469">
        <f t="shared" si="93"/>
        <v>1.7614646485527352E-2</v>
      </c>
    </row>
    <row r="1040" spans="1:12">
      <c r="A1040" s="480" t="s">
        <v>108</v>
      </c>
      <c r="B1040" s="480">
        <f t="shared" si="89"/>
        <v>7</v>
      </c>
      <c r="C1040" s="480">
        <f t="shared" si="90"/>
        <v>2</v>
      </c>
      <c r="D1040" s="480">
        <f t="shared" si="91"/>
        <v>86</v>
      </c>
      <c r="E1040" s="480">
        <v>0</v>
      </c>
      <c r="F1040" s="481">
        <v>2.9359999999999999</v>
      </c>
      <c r="G1040" s="480" t="s">
        <v>560</v>
      </c>
      <c r="H1040" s="482">
        <v>0.52629099999999995</v>
      </c>
      <c r="I1040" s="483">
        <v>5.6</v>
      </c>
      <c r="J1040" s="484">
        <v>0</v>
      </c>
      <c r="K1040" s="469">
        <f t="shared" si="92"/>
        <v>5.5786627550157615</v>
      </c>
      <c r="L1040" s="469">
        <f t="shared" si="93"/>
        <v>-2.1337244984238168E-2</v>
      </c>
    </row>
    <row r="1041" spans="1:12">
      <c r="A1041" s="480" t="s">
        <v>108</v>
      </c>
      <c r="B1041" s="480">
        <f t="shared" si="89"/>
        <v>7</v>
      </c>
      <c r="C1041" s="480">
        <f t="shared" si="90"/>
        <v>3</v>
      </c>
      <c r="D1041" s="480">
        <f t="shared" si="91"/>
        <v>87</v>
      </c>
      <c r="E1041" s="480">
        <v>0</v>
      </c>
      <c r="F1041" s="481">
        <v>2.9359999999999999</v>
      </c>
      <c r="G1041" s="480" t="s">
        <v>560</v>
      </c>
      <c r="H1041" s="482">
        <v>0.52117999999999998</v>
      </c>
      <c r="I1041" s="483">
        <v>5.6</v>
      </c>
      <c r="J1041" s="484">
        <v>0</v>
      </c>
      <c r="K1041" s="469">
        <f t="shared" si="92"/>
        <v>5.6333704286426958</v>
      </c>
      <c r="L1041" s="469">
        <f t="shared" si="93"/>
        <v>3.3370428642696126E-2</v>
      </c>
    </row>
    <row r="1042" spans="1:12">
      <c r="A1042" s="480" t="s">
        <v>108</v>
      </c>
      <c r="B1042" s="480">
        <f t="shared" si="89"/>
        <v>7</v>
      </c>
      <c r="C1042" s="480">
        <f t="shared" si="90"/>
        <v>4</v>
      </c>
      <c r="D1042" s="480">
        <f t="shared" si="91"/>
        <v>88</v>
      </c>
      <c r="E1042" s="480">
        <v>0</v>
      </c>
      <c r="F1042" s="481">
        <v>2.9359999999999999</v>
      </c>
      <c r="G1042" s="480" t="s">
        <v>560</v>
      </c>
      <c r="H1042" s="482">
        <v>0.51587799999999995</v>
      </c>
      <c r="I1042" s="483">
        <v>5.7</v>
      </c>
      <c r="J1042" s="484">
        <v>0</v>
      </c>
      <c r="K1042" s="469">
        <f t="shared" si="92"/>
        <v>5.6912680905175259</v>
      </c>
      <c r="L1042" s="469">
        <f t="shared" si="93"/>
        <v>-8.7319094824742649E-3</v>
      </c>
    </row>
    <row r="1043" spans="1:12">
      <c r="A1043" s="480" t="s">
        <v>108</v>
      </c>
      <c r="B1043" s="480">
        <f t="shared" ref="B1043:B1106" si="94">INT(D1043/12)</f>
        <v>7</v>
      </c>
      <c r="C1043" s="480">
        <f t="shared" ref="C1043:C1106" si="95">D1043-B1043*12</f>
        <v>5</v>
      </c>
      <c r="D1043" s="480">
        <f t="shared" si="91"/>
        <v>89</v>
      </c>
      <c r="E1043" s="480">
        <v>0</v>
      </c>
      <c r="F1043" s="481">
        <v>2.9359999999999999</v>
      </c>
      <c r="G1043" s="480" t="s">
        <v>560</v>
      </c>
      <c r="H1043" s="482">
        <v>0.51068100000000005</v>
      </c>
      <c r="I1043" s="483">
        <v>5.7</v>
      </c>
      <c r="J1043" s="484">
        <v>0</v>
      </c>
      <c r="K1043" s="469">
        <f t="shared" si="92"/>
        <v>5.7491858909965314</v>
      </c>
      <c r="L1043" s="469">
        <f t="shared" si="93"/>
        <v>4.9185890996531256E-2</v>
      </c>
    </row>
    <row r="1044" spans="1:12">
      <c r="A1044" s="480" t="s">
        <v>108</v>
      </c>
      <c r="B1044" s="480">
        <f t="shared" si="94"/>
        <v>7</v>
      </c>
      <c r="C1044" s="480">
        <f t="shared" si="95"/>
        <v>6</v>
      </c>
      <c r="D1044" s="480">
        <f t="shared" ref="D1044:D1107" si="96">D1043+1</f>
        <v>90</v>
      </c>
      <c r="E1044" s="480">
        <v>0</v>
      </c>
      <c r="F1044" s="481">
        <v>2.9359999999999999</v>
      </c>
      <c r="G1044" s="480" t="s">
        <v>560</v>
      </c>
      <c r="H1044" s="482">
        <v>0.50558700000000001</v>
      </c>
      <c r="I1044" s="483">
        <v>5.8</v>
      </c>
      <c r="J1044" s="484">
        <v>0</v>
      </c>
      <c r="K1044" s="469">
        <f t="shared" si="92"/>
        <v>5.8071113379101913</v>
      </c>
      <c r="L1044" s="469">
        <f t="shared" si="93"/>
        <v>7.1113379101914731E-3</v>
      </c>
    </row>
    <row r="1045" spans="1:12">
      <c r="A1045" s="480" t="s">
        <v>108</v>
      </c>
      <c r="B1045" s="480">
        <f t="shared" si="94"/>
        <v>7</v>
      </c>
      <c r="C1045" s="480">
        <f t="shared" si="95"/>
        <v>7</v>
      </c>
      <c r="D1045" s="480">
        <f t="shared" si="96"/>
        <v>91</v>
      </c>
      <c r="E1045" s="480">
        <v>0</v>
      </c>
      <c r="F1045" s="481">
        <v>2.9359999999999999</v>
      </c>
      <c r="G1045" s="480" t="s">
        <v>560</v>
      </c>
      <c r="H1045" s="482">
        <v>0.50059200000000004</v>
      </c>
      <c r="I1045" s="483">
        <v>5.9</v>
      </c>
      <c r="J1045" s="484">
        <v>0</v>
      </c>
      <c r="K1045" s="469">
        <f t="shared" si="92"/>
        <v>5.8650557739636264</v>
      </c>
      <c r="L1045" s="469">
        <f t="shared" si="93"/>
        <v>-3.4944226036373927E-2</v>
      </c>
    </row>
    <row r="1046" spans="1:12">
      <c r="A1046" s="480" t="s">
        <v>108</v>
      </c>
      <c r="B1046" s="480">
        <f t="shared" si="94"/>
        <v>7</v>
      </c>
      <c r="C1046" s="480">
        <f t="shared" si="95"/>
        <v>8</v>
      </c>
      <c r="D1046" s="480">
        <f t="shared" si="96"/>
        <v>92</v>
      </c>
      <c r="E1046" s="480">
        <v>0</v>
      </c>
      <c r="F1046" s="481">
        <v>2.9359999999999999</v>
      </c>
      <c r="G1046" s="480" t="s">
        <v>560</v>
      </c>
      <c r="H1046" s="482">
        <v>0.49569299999999999</v>
      </c>
      <c r="I1046" s="483">
        <v>5.9</v>
      </c>
      <c r="J1046" s="484">
        <v>0</v>
      </c>
      <c r="K1046" s="469">
        <f t="shared" si="92"/>
        <v>5.9230209020502613</v>
      </c>
      <c r="L1046" s="469">
        <f t="shared" si="93"/>
        <v>2.3020902050260972E-2</v>
      </c>
    </row>
    <row r="1047" spans="1:12">
      <c r="A1047" s="480" t="s">
        <v>108</v>
      </c>
      <c r="B1047" s="480">
        <f t="shared" si="94"/>
        <v>7</v>
      </c>
      <c r="C1047" s="480">
        <f t="shared" si="95"/>
        <v>9</v>
      </c>
      <c r="D1047" s="480">
        <f t="shared" si="96"/>
        <v>93</v>
      </c>
      <c r="E1047" s="480">
        <v>0</v>
      </c>
      <c r="F1047" s="481">
        <v>2.9359999999999999</v>
      </c>
      <c r="G1047" s="480" t="s">
        <v>560</v>
      </c>
      <c r="H1047" s="482">
        <v>0.49088900000000002</v>
      </c>
      <c r="I1047" s="483">
        <v>6</v>
      </c>
      <c r="J1047" s="484">
        <v>0</v>
      </c>
      <c r="K1047" s="469">
        <f t="shared" si="92"/>
        <v>5.9809855181110185</v>
      </c>
      <c r="L1047" s="469">
        <f t="shared" si="93"/>
        <v>-1.9014481888981472E-2</v>
      </c>
    </row>
    <row r="1048" spans="1:12">
      <c r="A1048" s="480" t="s">
        <v>108</v>
      </c>
      <c r="B1048" s="480">
        <f t="shared" si="94"/>
        <v>7</v>
      </c>
      <c r="C1048" s="480">
        <f t="shared" si="95"/>
        <v>10</v>
      </c>
      <c r="D1048" s="480">
        <f t="shared" si="96"/>
        <v>94</v>
      </c>
      <c r="E1048" s="480">
        <v>0</v>
      </c>
      <c r="F1048" s="481">
        <v>2.9359999999999999</v>
      </c>
      <c r="G1048" s="480" t="s">
        <v>560</v>
      </c>
      <c r="H1048" s="482">
        <v>0.48617500000000002</v>
      </c>
      <c r="I1048" s="483">
        <v>6</v>
      </c>
      <c r="J1048" s="484">
        <v>0</v>
      </c>
      <c r="K1048" s="469">
        <f t="shared" si="92"/>
        <v>6.0389777343549129</v>
      </c>
      <c r="L1048" s="469">
        <f t="shared" si="93"/>
        <v>3.8977734354912918E-2</v>
      </c>
    </row>
    <row r="1049" spans="1:12">
      <c r="A1049" s="480" t="s">
        <v>108</v>
      </c>
      <c r="B1049" s="480">
        <f t="shared" si="94"/>
        <v>7</v>
      </c>
      <c r="C1049" s="480">
        <f t="shared" si="95"/>
        <v>11</v>
      </c>
      <c r="D1049" s="480">
        <f t="shared" si="96"/>
        <v>95</v>
      </c>
      <c r="E1049" s="480">
        <v>0</v>
      </c>
      <c r="F1049" s="481">
        <v>2.9359999999999999</v>
      </c>
      <c r="G1049" s="480" t="s">
        <v>560</v>
      </c>
      <c r="H1049" s="482">
        <v>0.48154999999999998</v>
      </c>
      <c r="I1049" s="483">
        <v>6.1</v>
      </c>
      <c r="J1049" s="484">
        <v>0</v>
      </c>
      <c r="K1049" s="469">
        <f t="shared" si="92"/>
        <v>6.0969785069047866</v>
      </c>
      <c r="L1049" s="469">
        <f t="shared" si="93"/>
        <v>-3.0214930952130459E-3</v>
      </c>
    </row>
    <row r="1050" spans="1:12">
      <c r="A1050" s="480" t="s">
        <v>108</v>
      </c>
      <c r="B1050" s="480">
        <f t="shared" si="94"/>
        <v>8</v>
      </c>
      <c r="C1050" s="480">
        <f t="shared" si="95"/>
        <v>0</v>
      </c>
      <c r="D1050" s="480">
        <f t="shared" si="96"/>
        <v>96</v>
      </c>
      <c r="E1050" s="480">
        <v>0</v>
      </c>
      <c r="F1050" s="481">
        <v>2.9359999999999999</v>
      </c>
      <c r="G1050" s="480" t="s">
        <v>560</v>
      </c>
      <c r="H1050" s="482">
        <v>0.47701100000000002</v>
      </c>
      <c r="I1050" s="483">
        <v>6.2</v>
      </c>
      <c r="J1050" s="484">
        <v>0</v>
      </c>
      <c r="K1050" s="469">
        <f t="shared" si="92"/>
        <v>6.1549943292712328</v>
      </c>
      <c r="L1050" s="469">
        <f t="shared" si="93"/>
        <v>-4.5005670728767377E-2</v>
      </c>
    </row>
    <row r="1051" spans="1:12">
      <c r="A1051" s="480" t="s">
        <v>108</v>
      </c>
      <c r="B1051" s="480">
        <f t="shared" si="94"/>
        <v>8</v>
      </c>
      <c r="C1051" s="480">
        <f t="shared" si="95"/>
        <v>1</v>
      </c>
      <c r="D1051" s="480">
        <f t="shared" si="96"/>
        <v>97</v>
      </c>
      <c r="E1051" s="480">
        <v>0</v>
      </c>
      <c r="F1051" s="481">
        <v>2.9359999999999999</v>
      </c>
      <c r="G1051" s="480" t="s">
        <v>560</v>
      </c>
      <c r="H1051" s="482">
        <v>0.47255599999999998</v>
      </c>
      <c r="I1051" s="483">
        <v>6.2</v>
      </c>
      <c r="J1051" s="484">
        <v>0</v>
      </c>
      <c r="K1051" s="469">
        <f t="shared" si="92"/>
        <v>6.2130202558003713</v>
      </c>
      <c r="L1051" s="469">
        <f t="shared" si="93"/>
        <v>1.3020255800371139E-2</v>
      </c>
    </row>
    <row r="1052" spans="1:12">
      <c r="A1052" s="480" t="s">
        <v>108</v>
      </c>
      <c r="B1052" s="480">
        <f t="shared" si="94"/>
        <v>8</v>
      </c>
      <c r="C1052" s="480">
        <f t="shared" si="95"/>
        <v>2</v>
      </c>
      <c r="D1052" s="480">
        <f t="shared" si="96"/>
        <v>98</v>
      </c>
      <c r="E1052" s="480">
        <v>0</v>
      </c>
      <c r="F1052" s="481">
        <v>2.9359999999999999</v>
      </c>
      <c r="G1052" s="480" t="s">
        <v>560</v>
      </c>
      <c r="H1052" s="482">
        <v>0.46818300000000002</v>
      </c>
      <c r="I1052" s="483">
        <v>6.3</v>
      </c>
      <c r="J1052" s="484">
        <v>0</v>
      </c>
      <c r="K1052" s="469">
        <f t="shared" si="92"/>
        <v>6.2710521313247165</v>
      </c>
      <c r="L1052" s="469">
        <f t="shared" si="93"/>
        <v>-2.8947868675283317E-2</v>
      </c>
    </row>
    <row r="1053" spans="1:12">
      <c r="A1053" s="480" t="s">
        <v>108</v>
      </c>
      <c r="B1053" s="480">
        <f t="shared" si="94"/>
        <v>8</v>
      </c>
      <c r="C1053" s="480">
        <f t="shared" si="95"/>
        <v>3</v>
      </c>
      <c r="D1053" s="480">
        <f t="shared" si="96"/>
        <v>99</v>
      </c>
      <c r="E1053" s="480">
        <v>0</v>
      </c>
      <c r="F1053" s="481">
        <v>2.9359999999999999</v>
      </c>
      <c r="G1053" s="480" t="s">
        <v>560</v>
      </c>
      <c r="H1053" s="482">
        <v>0.463889</v>
      </c>
      <c r="I1053" s="483">
        <v>6.3</v>
      </c>
      <c r="J1053" s="484">
        <v>0</v>
      </c>
      <c r="K1053" s="469">
        <f t="shared" si="92"/>
        <v>6.3291002804550223</v>
      </c>
      <c r="L1053" s="469">
        <f t="shared" si="93"/>
        <v>2.9100280455022443E-2</v>
      </c>
    </row>
    <row r="1054" spans="1:12">
      <c r="A1054" s="480" t="s">
        <v>108</v>
      </c>
      <c r="B1054" s="480">
        <f t="shared" si="94"/>
        <v>8</v>
      </c>
      <c r="C1054" s="480">
        <f t="shared" si="95"/>
        <v>4</v>
      </c>
      <c r="D1054" s="480">
        <f t="shared" si="96"/>
        <v>100</v>
      </c>
      <c r="E1054" s="480">
        <v>0</v>
      </c>
      <c r="F1054" s="481">
        <v>2.9359999999999999</v>
      </c>
      <c r="G1054" s="480" t="s">
        <v>560</v>
      </c>
      <c r="H1054" s="482">
        <v>0.45967200000000003</v>
      </c>
      <c r="I1054" s="483">
        <v>6.4</v>
      </c>
      <c r="J1054" s="484">
        <v>0</v>
      </c>
      <c r="K1054" s="469">
        <f t="shared" si="92"/>
        <v>6.3871630205885932</v>
      </c>
      <c r="L1054" s="469">
        <f t="shared" si="93"/>
        <v>-1.2836979411407157E-2</v>
      </c>
    </row>
    <row r="1055" spans="1:12">
      <c r="A1055" s="480" t="s">
        <v>108</v>
      </c>
      <c r="B1055" s="480">
        <f t="shared" si="94"/>
        <v>8</v>
      </c>
      <c r="C1055" s="480">
        <f t="shared" si="95"/>
        <v>5</v>
      </c>
      <c r="D1055" s="480">
        <f t="shared" si="96"/>
        <v>101</v>
      </c>
      <c r="E1055" s="480">
        <v>0</v>
      </c>
      <c r="F1055" s="481">
        <v>2.9359999999999999</v>
      </c>
      <c r="G1055" s="480" t="s">
        <v>560</v>
      </c>
      <c r="H1055" s="482">
        <v>0.45553100000000002</v>
      </c>
      <c r="I1055" s="483">
        <v>6.4</v>
      </c>
      <c r="J1055" s="484">
        <v>0</v>
      </c>
      <c r="K1055" s="469">
        <f t="shared" si="92"/>
        <v>6.4452254621529592</v>
      </c>
      <c r="L1055" s="469">
        <f t="shared" si="93"/>
        <v>4.5225462152958862E-2</v>
      </c>
    </row>
    <row r="1056" spans="1:12">
      <c r="A1056" s="480" t="s">
        <v>108</v>
      </c>
      <c r="B1056" s="480">
        <f t="shared" si="94"/>
        <v>8</v>
      </c>
      <c r="C1056" s="480">
        <f t="shared" si="95"/>
        <v>6</v>
      </c>
      <c r="D1056" s="480">
        <f t="shared" si="96"/>
        <v>102</v>
      </c>
      <c r="E1056" s="480">
        <v>0</v>
      </c>
      <c r="F1056" s="481">
        <v>2.9359999999999999</v>
      </c>
      <c r="G1056" s="480" t="s">
        <v>560</v>
      </c>
      <c r="H1056" s="482">
        <v>0.451463</v>
      </c>
      <c r="I1056" s="483">
        <v>6.5</v>
      </c>
      <c r="J1056" s="484">
        <v>0</v>
      </c>
      <c r="K1056" s="469">
        <f t="shared" si="92"/>
        <v>6.503301488715576</v>
      </c>
      <c r="L1056" s="469">
        <f t="shared" si="93"/>
        <v>3.3014887155760064E-3</v>
      </c>
    </row>
    <row r="1057" spans="1:12">
      <c r="A1057" s="480" t="s">
        <v>108</v>
      </c>
      <c r="B1057" s="480">
        <f t="shared" si="94"/>
        <v>8</v>
      </c>
      <c r="C1057" s="480">
        <f t="shared" si="95"/>
        <v>7</v>
      </c>
      <c r="D1057" s="480">
        <f t="shared" si="96"/>
        <v>103</v>
      </c>
      <c r="E1057" s="480">
        <v>0</v>
      </c>
      <c r="F1057" s="481">
        <v>2.9359999999999999</v>
      </c>
      <c r="G1057" s="480" t="s">
        <v>560</v>
      </c>
      <c r="H1057" s="482">
        <v>0.44746599999999997</v>
      </c>
      <c r="I1057" s="483">
        <v>6.6</v>
      </c>
      <c r="J1057" s="484">
        <v>0</v>
      </c>
      <c r="K1057" s="469">
        <f t="shared" si="92"/>
        <v>6.56139237394573</v>
      </c>
      <c r="L1057" s="469">
        <f t="shared" si="93"/>
        <v>-3.8607626054269595E-2</v>
      </c>
    </row>
    <row r="1058" spans="1:12">
      <c r="A1058" s="480" t="s">
        <v>108</v>
      </c>
      <c r="B1058" s="480">
        <f t="shared" si="94"/>
        <v>8</v>
      </c>
      <c r="C1058" s="480">
        <f t="shared" si="95"/>
        <v>8</v>
      </c>
      <c r="D1058" s="480">
        <f t="shared" si="96"/>
        <v>104</v>
      </c>
      <c r="E1058" s="480">
        <v>0</v>
      </c>
      <c r="F1058" s="481">
        <v>2.9359999999999999</v>
      </c>
      <c r="G1058" s="480" t="s">
        <v>560</v>
      </c>
      <c r="H1058" s="482">
        <v>0.44353799999999999</v>
      </c>
      <c r="I1058" s="483">
        <v>6.6</v>
      </c>
      <c r="J1058" s="484">
        <v>0</v>
      </c>
      <c r="K1058" s="469">
        <f t="shared" si="92"/>
        <v>6.619500471211035</v>
      </c>
      <c r="L1058" s="469">
        <f t="shared" si="93"/>
        <v>1.9500471211035375E-2</v>
      </c>
    </row>
    <row r="1059" spans="1:12">
      <c r="A1059" s="480" t="s">
        <v>108</v>
      </c>
      <c r="B1059" s="480">
        <f t="shared" si="94"/>
        <v>8</v>
      </c>
      <c r="C1059" s="480">
        <f t="shared" si="95"/>
        <v>9</v>
      </c>
      <c r="D1059" s="480">
        <f t="shared" si="96"/>
        <v>105</v>
      </c>
      <c r="E1059" s="480">
        <v>0</v>
      </c>
      <c r="F1059" s="481">
        <v>2.9359999999999999</v>
      </c>
      <c r="G1059" s="480" t="s">
        <v>560</v>
      </c>
      <c r="H1059" s="482">
        <v>0.43967899999999999</v>
      </c>
      <c r="I1059" s="483">
        <v>6.7</v>
      </c>
      <c r="J1059" s="484">
        <v>0</v>
      </c>
      <c r="K1059" s="469">
        <f t="shared" si="92"/>
        <v>6.6775988846408403</v>
      </c>
      <c r="L1059" s="469">
        <f t="shared" si="93"/>
        <v>-2.2401115359159895E-2</v>
      </c>
    </row>
    <row r="1060" spans="1:12">
      <c r="A1060" s="480" t="s">
        <v>108</v>
      </c>
      <c r="B1060" s="480">
        <f t="shared" si="94"/>
        <v>8</v>
      </c>
      <c r="C1060" s="480">
        <f t="shared" si="95"/>
        <v>10</v>
      </c>
      <c r="D1060" s="480">
        <f t="shared" si="96"/>
        <v>106</v>
      </c>
      <c r="E1060" s="480">
        <v>0</v>
      </c>
      <c r="F1060" s="481">
        <v>2.9359999999999999</v>
      </c>
      <c r="G1060" s="480" t="s">
        <v>560</v>
      </c>
      <c r="H1060" s="482">
        <v>0.43588500000000002</v>
      </c>
      <c r="I1060" s="483">
        <v>6.7</v>
      </c>
      <c r="J1060" s="484">
        <v>0</v>
      </c>
      <c r="K1060" s="469">
        <f t="shared" si="92"/>
        <v>6.7357215779391346</v>
      </c>
      <c r="L1060" s="469">
        <f t="shared" si="93"/>
        <v>3.5721577939134441E-2</v>
      </c>
    </row>
    <row r="1061" spans="1:12">
      <c r="A1061" s="480" t="s">
        <v>108</v>
      </c>
      <c r="B1061" s="480">
        <f t="shared" si="94"/>
        <v>8</v>
      </c>
      <c r="C1061" s="480">
        <f t="shared" si="95"/>
        <v>11</v>
      </c>
      <c r="D1061" s="480">
        <f t="shared" si="96"/>
        <v>107</v>
      </c>
      <c r="E1061" s="480">
        <v>0</v>
      </c>
      <c r="F1061" s="481">
        <v>2.9359999999999999</v>
      </c>
      <c r="G1061" s="480" t="s">
        <v>560</v>
      </c>
      <c r="H1061" s="482">
        <v>0.43215599999999998</v>
      </c>
      <c r="I1061" s="483">
        <v>6.8</v>
      </c>
      <c r="J1061" s="484">
        <v>0</v>
      </c>
      <c r="K1061" s="469">
        <f t="shared" si="92"/>
        <v>6.7938429641148108</v>
      </c>
      <c r="L1061" s="469">
        <f t="shared" si="93"/>
        <v>-6.1570358851890106E-3</v>
      </c>
    </row>
    <row r="1062" spans="1:12">
      <c r="A1062" s="480" t="s">
        <v>108</v>
      </c>
      <c r="B1062" s="480">
        <f t="shared" si="94"/>
        <v>9</v>
      </c>
      <c r="C1062" s="480">
        <f t="shared" si="95"/>
        <v>0</v>
      </c>
      <c r="D1062" s="480">
        <f t="shared" si="96"/>
        <v>108</v>
      </c>
      <c r="E1062" s="480">
        <v>0</v>
      </c>
      <c r="F1062" s="481">
        <v>2.9359999999999999</v>
      </c>
      <c r="G1062" s="480" t="s">
        <v>560</v>
      </c>
      <c r="H1062" s="482">
        <v>0.42848900000000001</v>
      </c>
      <c r="I1062" s="483">
        <v>6.9</v>
      </c>
      <c r="J1062" s="484">
        <v>0</v>
      </c>
      <c r="K1062" s="469">
        <f t="shared" si="92"/>
        <v>6.8519845316915955</v>
      </c>
      <c r="L1062" s="469">
        <f t="shared" si="93"/>
        <v>-4.8015468308404863E-2</v>
      </c>
    </row>
    <row r="1063" spans="1:12">
      <c r="A1063" s="480" t="s">
        <v>108</v>
      </c>
      <c r="B1063" s="480">
        <f t="shared" si="94"/>
        <v>9</v>
      </c>
      <c r="C1063" s="480">
        <f t="shared" si="95"/>
        <v>1</v>
      </c>
      <c r="D1063" s="480">
        <f t="shared" si="96"/>
        <v>109</v>
      </c>
      <c r="E1063" s="480">
        <v>0</v>
      </c>
      <c r="F1063" s="481">
        <v>2.9359999999999999</v>
      </c>
      <c r="G1063" s="480" t="s">
        <v>560</v>
      </c>
      <c r="H1063" s="482">
        <v>0.42488399999999998</v>
      </c>
      <c r="I1063" s="483">
        <v>6.9</v>
      </c>
      <c r="J1063" s="484">
        <v>0</v>
      </c>
      <c r="K1063" s="469">
        <f t="shared" si="92"/>
        <v>6.9101213507686809</v>
      </c>
      <c r="L1063" s="469">
        <f t="shared" si="93"/>
        <v>1.0121350768680593E-2</v>
      </c>
    </row>
    <row r="1064" spans="1:12">
      <c r="A1064" s="480" t="s">
        <v>108</v>
      </c>
      <c r="B1064" s="480">
        <f t="shared" si="94"/>
        <v>9</v>
      </c>
      <c r="C1064" s="480">
        <f t="shared" si="95"/>
        <v>2</v>
      </c>
      <c r="D1064" s="480">
        <f t="shared" si="96"/>
        <v>110</v>
      </c>
      <c r="E1064" s="480">
        <v>0</v>
      </c>
      <c r="F1064" s="481">
        <v>2.9359999999999999</v>
      </c>
      <c r="G1064" s="480" t="s">
        <v>560</v>
      </c>
      <c r="H1064" s="482">
        <v>0.42133799999999999</v>
      </c>
      <c r="I1064" s="483">
        <v>7</v>
      </c>
      <c r="J1064" s="484">
        <v>0</v>
      </c>
      <c r="K1064" s="469">
        <f t="shared" si="92"/>
        <v>6.9682772500937489</v>
      </c>
      <c r="L1064" s="469">
        <f t="shared" si="93"/>
        <v>-3.1722749906251124E-2</v>
      </c>
    </row>
    <row r="1065" spans="1:12">
      <c r="A1065" s="480" t="s">
        <v>108</v>
      </c>
      <c r="B1065" s="480">
        <f t="shared" si="94"/>
        <v>9</v>
      </c>
      <c r="C1065" s="480">
        <f t="shared" si="95"/>
        <v>3</v>
      </c>
      <c r="D1065" s="480">
        <f t="shared" si="96"/>
        <v>111</v>
      </c>
      <c r="E1065" s="480">
        <v>0</v>
      </c>
      <c r="F1065" s="481">
        <v>2.9359999999999999</v>
      </c>
      <c r="G1065" s="480" t="s">
        <v>560</v>
      </c>
      <c r="H1065" s="482">
        <v>0.41785099999999997</v>
      </c>
      <c r="I1065" s="483">
        <v>7</v>
      </c>
      <c r="J1065" s="484">
        <v>0</v>
      </c>
      <c r="K1065" s="469">
        <f t="shared" si="92"/>
        <v>7.0264280808230692</v>
      </c>
      <c r="L1065" s="469">
        <f t="shared" si="93"/>
        <v>2.6428080823069244E-2</v>
      </c>
    </row>
    <row r="1066" spans="1:12">
      <c r="A1066" s="480" t="s">
        <v>108</v>
      </c>
      <c r="B1066" s="480">
        <f t="shared" si="94"/>
        <v>9</v>
      </c>
      <c r="C1066" s="480">
        <f t="shared" si="95"/>
        <v>4</v>
      </c>
      <c r="D1066" s="480">
        <f t="shared" si="96"/>
        <v>112</v>
      </c>
      <c r="E1066" s="480">
        <v>0</v>
      </c>
      <c r="F1066" s="481">
        <v>2.9359999999999999</v>
      </c>
      <c r="G1066" s="480" t="s">
        <v>560</v>
      </c>
      <c r="H1066" s="482">
        <v>0.41442000000000001</v>
      </c>
      <c r="I1066" s="483">
        <v>7.1</v>
      </c>
      <c r="J1066" s="484">
        <v>0</v>
      </c>
      <c r="K1066" s="469">
        <f t="shared" si="92"/>
        <v>7.0846001640847449</v>
      </c>
      <c r="L1066" s="469">
        <f t="shared" si="93"/>
        <v>-1.5399835915254734E-2</v>
      </c>
    </row>
    <row r="1067" spans="1:12">
      <c r="A1067" s="480" t="s">
        <v>108</v>
      </c>
      <c r="B1067" s="480">
        <f t="shared" si="94"/>
        <v>9</v>
      </c>
      <c r="C1067" s="480">
        <f t="shared" si="95"/>
        <v>5</v>
      </c>
      <c r="D1067" s="480">
        <f t="shared" si="96"/>
        <v>113</v>
      </c>
      <c r="E1067" s="480">
        <v>0</v>
      </c>
      <c r="F1067" s="481">
        <v>2.9359999999999999</v>
      </c>
      <c r="G1067" s="480" t="s">
        <v>560</v>
      </c>
      <c r="H1067" s="482">
        <v>0.41104499999999999</v>
      </c>
      <c r="I1067" s="483">
        <v>7.1</v>
      </c>
      <c r="J1067" s="484">
        <v>0</v>
      </c>
      <c r="K1067" s="469">
        <f t="shared" si="92"/>
        <v>7.1427702562979718</v>
      </c>
      <c r="L1067" s="469">
        <f t="shared" si="93"/>
        <v>4.2770256297972153E-2</v>
      </c>
    </row>
    <row r="1068" spans="1:12">
      <c r="A1068" s="480" t="s">
        <v>108</v>
      </c>
      <c r="B1068" s="480">
        <f t="shared" si="94"/>
        <v>9</v>
      </c>
      <c r="C1068" s="480">
        <f t="shared" si="95"/>
        <v>6</v>
      </c>
      <c r="D1068" s="480">
        <f t="shared" si="96"/>
        <v>114</v>
      </c>
      <c r="E1068" s="480">
        <v>0</v>
      </c>
      <c r="F1068" s="481">
        <v>2.9359999999999999</v>
      </c>
      <c r="G1068" s="480" t="s">
        <v>560</v>
      </c>
      <c r="H1068" s="482">
        <v>0.40772399999999998</v>
      </c>
      <c r="I1068" s="483">
        <v>7.2</v>
      </c>
      <c r="J1068" s="484">
        <v>0</v>
      </c>
      <c r="K1068" s="469">
        <f t="shared" si="92"/>
        <v>7.2009496620262734</v>
      </c>
      <c r="L1068" s="469">
        <f t="shared" si="93"/>
        <v>9.496620262732236E-4</v>
      </c>
    </row>
    <row r="1069" spans="1:12">
      <c r="A1069" s="480" t="s">
        <v>108</v>
      </c>
      <c r="B1069" s="480">
        <f t="shared" si="94"/>
        <v>9</v>
      </c>
      <c r="C1069" s="480">
        <f t="shared" si="95"/>
        <v>7</v>
      </c>
      <c r="D1069" s="480">
        <f t="shared" si="96"/>
        <v>115</v>
      </c>
      <c r="E1069" s="480">
        <v>0</v>
      </c>
      <c r="F1069" s="481">
        <v>2.9359999999999999</v>
      </c>
      <c r="G1069" s="480" t="s">
        <v>560</v>
      </c>
      <c r="H1069" s="482">
        <v>0.40445599999999998</v>
      </c>
      <c r="I1069" s="483">
        <v>7.3</v>
      </c>
      <c r="J1069" s="484">
        <v>0</v>
      </c>
      <c r="K1069" s="469">
        <f t="shared" si="92"/>
        <v>7.2591332555333583</v>
      </c>
      <c r="L1069" s="469">
        <f t="shared" si="93"/>
        <v>-4.0866744466641514E-2</v>
      </c>
    </row>
    <row r="1070" spans="1:12">
      <c r="A1070" s="480" t="s">
        <v>108</v>
      </c>
      <c r="B1070" s="480">
        <f t="shared" si="94"/>
        <v>9</v>
      </c>
      <c r="C1070" s="480">
        <f t="shared" si="95"/>
        <v>8</v>
      </c>
      <c r="D1070" s="480">
        <f t="shared" si="96"/>
        <v>116</v>
      </c>
      <c r="E1070" s="480">
        <v>0</v>
      </c>
      <c r="F1070" s="481">
        <v>2.9359999999999999</v>
      </c>
      <c r="G1070" s="480" t="s">
        <v>560</v>
      </c>
      <c r="H1070" s="482">
        <v>0.40123900000000001</v>
      </c>
      <c r="I1070" s="483">
        <v>7.3</v>
      </c>
      <c r="J1070" s="484">
        <v>0</v>
      </c>
      <c r="K1070" s="469">
        <f t="shared" si="92"/>
        <v>7.3173345562121321</v>
      </c>
      <c r="L1070" s="469">
        <f t="shared" si="93"/>
        <v>1.7334556212132313E-2</v>
      </c>
    </row>
    <row r="1071" spans="1:12">
      <c r="A1071" s="480" t="s">
        <v>108</v>
      </c>
      <c r="B1071" s="480">
        <f t="shared" si="94"/>
        <v>9</v>
      </c>
      <c r="C1071" s="480">
        <f t="shared" si="95"/>
        <v>9</v>
      </c>
      <c r="D1071" s="480">
        <f t="shared" si="96"/>
        <v>117</v>
      </c>
      <c r="E1071" s="480">
        <v>0</v>
      </c>
      <c r="F1071" s="481">
        <v>2.9359999999999999</v>
      </c>
      <c r="G1071" s="480" t="s">
        <v>560</v>
      </c>
      <c r="H1071" s="482">
        <v>0.39807300000000001</v>
      </c>
      <c r="I1071" s="483">
        <v>7.4</v>
      </c>
      <c r="J1071" s="484">
        <v>0</v>
      </c>
      <c r="K1071" s="469">
        <f t="shared" si="92"/>
        <v>7.375531623596677</v>
      </c>
      <c r="L1071" s="469">
        <f t="shared" si="93"/>
        <v>-2.4468376403323333E-2</v>
      </c>
    </row>
    <row r="1072" spans="1:12">
      <c r="A1072" s="480" t="s">
        <v>108</v>
      </c>
      <c r="B1072" s="480">
        <f t="shared" si="94"/>
        <v>9</v>
      </c>
      <c r="C1072" s="480">
        <f t="shared" si="95"/>
        <v>10</v>
      </c>
      <c r="D1072" s="480">
        <f t="shared" si="96"/>
        <v>118</v>
      </c>
      <c r="E1072" s="480">
        <v>0</v>
      </c>
      <c r="F1072" s="481">
        <v>2.9359999999999999</v>
      </c>
      <c r="G1072" s="480" t="s">
        <v>560</v>
      </c>
      <c r="H1072" s="482">
        <v>0.39495599999999997</v>
      </c>
      <c r="I1072" s="483">
        <v>7.4</v>
      </c>
      <c r="J1072" s="484">
        <v>0</v>
      </c>
      <c r="K1072" s="469">
        <f t="shared" si="92"/>
        <v>7.4337394545215165</v>
      </c>
      <c r="L1072" s="469">
        <f t="shared" si="93"/>
        <v>3.3739454521516166E-2</v>
      </c>
    </row>
    <row r="1073" spans="1:12">
      <c r="A1073" s="480" t="s">
        <v>108</v>
      </c>
      <c r="B1073" s="480">
        <f t="shared" si="94"/>
        <v>9</v>
      </c>
      <c r="C1073" s="480">
        <f t="shared" si="95"/>
        <v>11</v>
      </c>
      <c r="D1073" s="480">
        <f t="shared" si="96"/>
        <v>119</v>
      </c>
      <c r="E1073" s="480">
        <v>0</v>
      </c>
      <c r="F1073" s="481">
        <v>2.9359999999999999</v>
      </c>
      <c r="G1073" s="480" t="s">
        <v>560</v>
      </c>
      <c r="H1073" s="482">
        <v>0.39188699999999999</v>
      </c>
      <c r="I1073" s="483">
        <v>7.5</v>
      </c>
      <c r="J1073" s="484">
        <v>0</v>
      </c>
      <c r="K1073" s="469">
        <f t="shared" si="92"/>
        <v>7.4919555892387351</v>
      </c>
      <c r="L1073" s="469">
        <f t="shared" si="93"/>
        <v>-8.0444107612649418E-3</v>
      </c>
    </row>
    <row r="1074" spans="1:12">
      <c r="A1074" s="480" t="s">
        <v>108</v>
      </c>
      <c r="B1074" s="480">
        <f t="shared" si="94"/>
        <v>10</v>
      </c>
      <c r="C1074" s="480">
        <f t="shared" si="95"/>
        <v>0</v>
      </c>
      <c r="D1074" s="480">
        <f t="shared" si="96"/>
        <v>120</v>
      </c>
      <c r="E1074" s="480">
        <v>0</v>
      </c>
      <c r="F1074" s="481">
        <v>2.9359999999999999</v>
      </c>
      <c r="G1074" s="480" t="s">
        <v>560</v>
      </c>
      <c r="H1074" s="482">
        <v>0.38886500000000002</v>
      </c>
      <c r="I1074" s="483">
        <v>7.6</v>
      </c>
      <c r="J1074" s="484">
        <v>0</v>
      </c>
      <c r="K1074" s="469">
        <f t="shared" si="92"/>
        <v>7.5501780823679168</v>
      </c>
      <c r="L1074" s="469">
        <f t="shared" si="93"/>
        <v>-4.9821917632082879E-2</v>
      </c>
    </row>
    <row r="1075" spans="1:12">
      <c r="A1075" s="480" t="s">
        <v>108</v>
      </c>
      <c r="B1075" s="480">
        <f t="shared" si="94"/>
        <v>10</v>
      </c>
      <c r="C1075" s="480">
        <f t="shared" si="95"/>
        <v>1</v>
      </c>
      <c r="D1075" s="480">
        <f t="shared" si="96"/>
        <v>121</v>
      </c>
      <c r="E1075" s="480">
        <v>0</v>
      </c>
      <c r="F1075" s="481">
        <v>2.9359999999999999</v>
      </c>
      <c r="G1075" s="480" t="s">
        <v>560</v>
      </c>
      <c r="H1075" s="482">
        <v>0.38588899999999998</v>
      </c>
      <c r="I1075" s="483">
        <v>7.6</v>
      </c>
      <c r="J1075" s="484">
        <v>0</v>
      </c>
      <c r="K1075" s="469">
        <f t="shared" si="92"/>
        <v>7.6084055259413983</v>
      </c>
      <c r="L1075" s="469">
        <f t="shared" si="93"/>
        <v>8.4055259413986505E-3</v>
      </c>
    </row>
    <row r="1076" spans="1:12">
      <c r="A1076" s="480" t="s">
        <v>108</v>
      </c>
      <c r="B1076" s="480">
        <f t="shared" si="94"/>
        <v>10</v>
      </c>
      <c r="C1076" s="480">
        <f t="shared" si="95"/>
        <v>2</v>
      </c>
      <c r="D1076" s="480">
        <f t="shared" si="96"/>
        <v>122</v>
      </c>
      <c r="E1076" s="480">
        <v>0</v>
      </c>
      <c r="F1076" s="481">
        <v>2.9359999999999999</v>
      </c>
      <c r="G1076" s="480" t="s">
        <v>560</v>
      </c>
      <c r="H1076" s="482">
        <v>0.38295899999999999</v>
      </c>
      <c r="I1076" s="483">
        <v>7.7</v>
      </c>
      <c r="J1076" s="484">
        <v>0</v>
      </c>
      <c r="K1076" s="469">
        <f t="shared" si="92"/>
        <v>7.6666170530004516</v>
      </c>
      <c r="L1076" s="469">
        <f t="shared" si="93"/>
        <v>-3.3382946999548579E-2</v>
      </c>
    </row>
    <row r="1077" spans="1:12">
      <c r="A1077" s="480" t="s">
        <v>108</v>
      </c>
      <c r="B1077" s="480">
        <f t="shared" si="94"/>
        <v>10</v>
      </c>
      <c r="C1077" s="480">
        <f t="shared" si="95"/>
        <v>3</v>
      </c>
      <c r="D1077" s="480">
        <f t="shared" si="96"/>
        <v>123</v>
      </c>
      <c r="E1077" s="480">
        <v>0</v>
      </c>
      <c r="F1077" s="481">
        <v>2.9359999999999999</v>
      </c>
      <c r="G1077" s="480" t="s">
        <v>560</v>
      </c>
      <c r="H1077" s="482">
        <v>0.38007099999999999</v>
      </c>
      <c r="I1077" s="483">
        <v>7.7</v>
      </c>
      <c r="J1077" s="484">
        <v>0</v>
      </c>
      <c r="K1077" s="469">
        <f t="shared" si="92"/>
        <v>7.7248724580407346</v>
      </c>
      <c r="L1077" s="469">
        <f t="shared" si="93"/>
        <v>2.4872458040734458E-2</v>
      </c>
    </row>
    <row r="1078" spans="1:12">
      <c r="A1078" s="480" t="s">
        <v>108</v>
      </c>
      <c r="B1078" s="480">
        <f t="shared" si="94"/>
        <v>10</v>
      </c>
      <c r="C1078" s="480">
        <f t="shared" si="95"/>
        <v>4</v>
      </c>
      <c r="D1078" s="480">
        <f t="shared" si="96"/>
        <v>124</v>
      </c>
      <c r="E1078" s="480">
        <v>0</v>
      </c>
      <c r="F1078" s="481">
        <v>2.9359999999999999</v>
      </c>
      <c r="G1078" s="480" t="s">
        <v>560</v>
      </c>
      <c r="H1078" s="482">
        <v>0.37722699999999998</v>
      </c>
      <c r="I1078" s="483">
        <v>7.8</v>
      </c>
      <c r="J1078" s="484">
        <v>0</v>
      </c>
      <c r="K1078" s="469">
        <f t="shared" si="92"/>
        <v>7.7831120253852459</v>
      </c>
      <c r="L1078" s="469">
        <f t="shared" si="93"/>
        <v>-1.6887974614753887E-2</v>
      </c>
    </row>
    <row r="1079" spans="1:12">
      <c r="A1079" s="480" t="s">
        <v>108</v>
      </c>
      <c r="B1079" s="480">
        <f t="shared" si="94"/>
        <v>10</v>
      </c>
      <c r="C1079" s="480">
        <f t="shared" si="95"/>
        <v>5</v>
      </c>
      <c r="D1079" s="480">
        <f t="shared" si="96"/>
        <v>125</v>
      </c>
      <c r="E1079" s="480">
        <v>0</v>
      </c>
      <c r="F1079" s="481">
        <v>2.9359999999999999</v>
      </c>
      <c r="G1079" s="480" t="s">
        <v>560</v>
      </c>
      <c r="H1079" s="482">
        <v>0.37442500000000001</v>
      </c>
      <c r="I1079" s="483">
        <v>7.8</v>
      </c>
      <c r="J1079" s="484">
        <v>0</v>
      </c>
      <c r="K1079" s="469">
        <f t="shared" si="92"/>
        <v>7.8413567470120853</v>
      </c>
      <c r="L1079" s="469">
        <f t="shared" si="93"/>
        <v>4.1356747012085471E-2</v>
      </c>
    </row>
    <row r="1080" spans="1:12">
      <c r="A1080" s="480" t="s">
        <v>108</v>
      </c>
      <c r="B1080" s="480">
        <f t="shared" si="94"/>
        <v>10</v>
      </c>
      <c r="C1080" s="480">
        <f t="shared" si="95"/>
        <v>6</v>
      </c>
      <c r="D1080" s="480">
        <f t="shared" si="96"/>
        <v>126</v>
      </c>
      <c r="E1080" s="480">
        <v>0</v>
      </c>
      <c r="F1080" s="481">
        <v>2.9359999999999999</v>
      </c>
      <c r="G1080" s="480" t="s">
        <v>560</v>
      </c>
      <c r="H1080" s="482">
        <v>0.37166399999999999</v>
      </c>
      <c r="I1080" s="483">
        <v>7.9</v>
      </c>
      <c r="J1080" s="484">
        <v>0</v>
      </c>
      <c r="K1080" s="469">
        <f t="shared" si="92"/>
        <v>7.8996082483103018</v>
      </c>
      <c r="L1080" s="469">
        <f t="shared" si="93"/>
        <v>-3.9175168969851626E-4</v>
      </c>
    </row>
    <row r="1081" spans="1:12">
      <c r="A1081" s="480" t="s">
        <v>108</v>
      </c>
      <c r="B1081" s="480">
        <f t="shared" si="94"/>
        <v>10</v>
      </c>
      <c r="C1081" s="480">
        <f t="shared" si="95"/>
        <v>7</v>
      </c>
      <c r="D1081" s="480">
        <f t="shared" si="96"/>
        <v>127</v>
      </c>
      <c r="E1081" s="480">
        <v>0</v>
      </c>
      <c r="F1081" s="481">
        <v>2.9359999999999999</v>
      </c>
      <c r="G1081" s="480" t="s">
        <v>560</v>
      </c>
      <c r="H1081" s="482">
        <v>0.36894300000000002</v>
      </c>
      <c r="I1081" s="483">
        <v>8</v>
      </c>
      <c r="J1081" s="484">
        <v>0</v>
      </c>
      <c r="K1081" s="469">
        <f t="shared" si="92"/>
        <v>7.9578688306865821</v>
      </c>
      <c r="L1081" s="469">
        <f t="shared" si="93"/>
        <v>-4.2131169313417871E-2</v>
      </c>
    </row>
    <row r="1082" spans="1:12">
      <c r="A1082" s="480" t="s">
        <v>108</v>
      </c>
      <c r="B1082" s="480">
        <f t="shared" si="94"/>
        <v>10</v>
      </c>
      <c r="C1082" s="480">
        <f t="shared" si="95"/>
        <v>8</v>
      </c>
      <c r="D1082" s="480">
        <f t="shared" si="96"/>
        <v>128</v>
      </c>
      <c r="E1082" s="480">
        <v>0</v>
      </c>
      <c r="F1082" s="481">
        <v>2.9359999999999999</v>
      </c>
      <c r="G1082" s="480" t="s">
        <v>560</v>
      </c>
      <c r="H1082" s="482">
        <v>0.36626199999999998</v>
      </c>
      <c r="I1082" s="483">
        <v>8</v>
      </c>
      <c r="J1082" s="484">
        <v>0</v>
      </c>
      <c r="K1082" s="469">
        <f t="shared" si="92"/>
        <v>8.0161196083677808</v>
      </c>
      <c r="L1082" s="469">
        <f t="shared" si="93"/>
        <v>1.6119608367780813E-2</v>
      </c>
    </row>
    <row r="1083" spans="1:12">
      <c r="A1083" s="480" t="s">
        <v>108</v>
      </c>
      <c r="B1083" s="480">
        <f t="shared" si="94"/>
        <v>10</v>
      </c>
      <c r="C1083" s="480">
        <f t="shared" si="95"/>
        <v>9</v>
      </c>
      <c r="D1083" s="480">
        <f t="shared" si="96"/>
        <v>129</v>
      </c>
      <c r="E1083" s="480">
        <v>0</v>
      </c>
      <c r="F1083" s="481">
        <v>2.9359999999999999</v>
      </c>
      <c r="G1083" s="480" t="s">
        <v>560</v>
      </c>
      <c r="H1083" s="482">
        <v>0.36361900000000003</v>
      </c>
      <c r="I1083" s="483">
        <v>8.1</v>
      </c>
      <c r="J1083" s="484">
        <v>0</v>
      </c>
      <c r="K1083" s="469">
        <f t="shared" si="92"/>
        <v>8.0743855519101029</v>
      </c>
      <c r="L1083" s="469">
        <f t="shared" si="93"/>
        <v>-2.5614448089896769E-2</v>
      </c>
    </row>
    <row r="1084" spans="1:12">
      <c r="A1084" s="480" t="s">
        <v>108</v>
      </c>
      <c r="B1084" s="480">
        <f t="shared" si="94"/>
        <v>10</v>
      </c>
      <c r="C1084" s="480">
        <f t="shared" si="95"/>
        <v>10</v>
      </c>
      <c r="D1084" s="480">
        <f t="shared" si="96"/>
        <v>130</v>
      </c>
      <c r="E1084" s="480">
        <v>0</v>
      </c>
      <c r="F1084" s="481">
        <v>2.9359999999999999</v>
      </c>
      <c r="G1084" s="480" t="s">
        <v>560</v>
      </c>
      <c r="H1084" s="482">
        <v>0.361014</v>
      </c>
      <c r="I1084" s="483">
        <v>8.1</v>
      </c>
      <c r="J1084" s="484">
        <v>0</v>
      </c>
      <c r="K1084" s="469">
        <f t="shared" si="92"/>
        <v>8.1326485953453318</v>
      </c>
      <c r="L1084" s="469">
        <f t="shared" si="93"/>
        <v>3.2648595345332154E-2</v>
      </c>
    </row>
    <row r="1085" spans="1:12">
      <c r="A1085" s="480" t="s">
        <v>108</v>
      </c>
      <c r="B1085" s="480">
        <f t="shared" si="94"/>
        <v>10</v>
      </c>
      <c r="C1085" s="480">
        <f t="shared" si="95"/>
        <v>11</v>
      </c>
      <c r="D1085" s="480">
        <f t="shared" si="96"/>
        <v>131</v>
      </c>
      <c r="E1085" s="480">
        <v>0</v>
      </c>
      <c r="F1085" s="481">
        <v>2.9359999999999999</v>
      </c>
      <c r="G1085" s="480" t="s">
        <v>560</v>
      </c>
      <c r="H1085" s="482">
        <v>0.35844500000000001</v>
      </c>
      <c r="I1085" s="483">
        <v>8.1999999999999993</v>
      </c>
      <c r="J1085" s="484">
        <v>0</v>
      </c>
      <c r="K1085" s="469">
        <f t="shared" si="92"/>
        <v>8.1909358478985617</v>
      </c>
      <c r="L1085" s="469">
        <f t="shared" si="93"/>
        <v>-9.0641521014376281E-3</v>
      </c>
    </row>
    <row r="1086" spans="1:12">
      <c r="A1086" s="480" t="s">
        <v>108</v>
      </c>
      <c r="B1086" s="480">
        <f t="shared" si="94"/>
        <v>11</v>
      </c>
      <c r="C1086" s="480">
        <f t="shared" si="95"/>
        <v>0</v>
      </c>
      <c r="D1086" s="480">
        <f t="shared" si="96"/>
        <v>132</v>
      </c>
      <c r="E1086" s="480">
        <v>0</v>
      </c>
      <c r="F1086" s="481">
        <v>2.9359999999999999</v>
      </c>
      <c r="G1086" s="480" t="s">
        <v>560</v>
      </c>
      <c r="H1086" s="482">
        <v>0.35591299999999998</v>
      </c>
      <c r="I1086" s="483">
        <v>8.1999999999999993</v>
      </c>
      <c r="J1086" s="484">
        <v>0</v>
      </c>
      <c r="K1086" s="469">
        <f t="shared" si="92"/>
        <v>8.2492069691188572</v>
      </c>
      <c r="L1086" s="469">
        <f t="shared" si="93"/>
        <v>4.9206969118857913E-2</v>
      </c>
    </row>
    <row r="1087" spans="1:12">
      <c r="A1087" s="480" t="s">
        <v>108</v>
      </c>
      <c r="B1087" s="480">
        <f t="shared" si="94"/>
        <v>11</v>
      </c>
      <c r="C1087" s="480">
        <f t="shared" si="95"/>
        <v>1</v>
      </c>
      <c r="D1087" s="480">
        <f t="shared" si="96"/>
        <v>133</v>
      </c>
      <c r="E1087" s="480">
        <v>0</v>
      </c>
      <c r="F1087" s="481">
        <v>2.9359999999999999</v>
      </c>
      <c r="G1087" s="480" t="s">
        <v>560</v>
      </c>
      <c r="H1087" s="482">
        <v>0.35341600000000001</v>
      </c>
      <c r="I1087" s="483">
        <v>8.3000000000000007</v>
      </c>
      <c r="J1087" s="484">
        <v>0</v>
      </c>
      <c r="K1087" s="469">
        <f t="shared" si="92"/>
        <v>8.3074903230187651</v>
      </c>
      <c r="L1087" s="469">
        <f t="shared" si="93"/>
        <v>7.4903230187643999E-3</v>
      </c>
    </row>
    <row r="1088" spans="1:12">
      <c r="A1088" s="480" t="s">
        <v>108</v>
      </c>
      <c r="B1088" s="480">
        <f t="shared" si="94"/>
        <v>11</v>
      </c>
      <c r="C1088" s="480">
        <f t="shared" si="95"/>
        <v>2</v>
      </c>
      <c r="D1088" s="480">
        <f t="shared" si="96"/>
        <v>134</v>
      </c>
      <c r="E1088" s="480">
        <v>0</v>
      </c>
      <c r="F1088" s="481">
        <v>2.9359999999999999</v>
      </c>
      <c r="G1088" s="480" t="s">
        <v>560</v>
      </c>
      <c r="H1088" s="482">
        <v>0.35095300000000001</v>
      </c>
      <c r="I1088" s="483">
        <v>8.4</v>
      </c>
      <c r="J1088" s="484">
        <v>0</v>
      </c>
      <c r="K1088" s="469">
        <f t="shared" si="92"/>
        <v>8.3657925705151399</v>
      </c>
      <c r="L1088" s="469">
        <f t="shared" si="93"/>
        <v>-3.4207429484860441E-2</v>
      </c>
    </row>
    <row r="1089" spans="1:12">
      <c r="A1089" s="480" t="s">
        <v>108</v>
      </c>
      <c r="B1089" s="480">
        <f t="shared" si="94"/>
        <v>11</v>
      </c>
      <c r="C1089" s="480">
        <f t="shared" si="95"/>
        <v>3</v>
      </c>
      <c r="D1089" s="480">
        <f t="shared" si="96"/>
        <v>135</v>
      </c>
      <c r="E1089" s="480">
        <v>0</v>
      </c>
      <c r="F1089" s="481">
        <v>2.9359999999999999</v>
      </c>
      <c r="G1089" s="480" t="s">
        <v>560</v>
      </c>
      <c r="H1089" s="482">
        <v>0.34852499999999997</v>
      </c>
      <c r="I1089" s="483">
        <v>8.4</v>
      </c>
      <c r="J1089" s="484">
        <v>0</v>
      </c>
      <c r="K1089" s="469">
        <f t="shared" si="92"/>
        <v>8.4240728785596453</v>
      </c>
      <c r="L1089" s="469">
        <f t="shared" si="93"/>
        <v>2.4072878559644906E-2</v>
      </c>
    </row>
    <row r="1090" spans="1:12">
      <c r="A1090" s="480" t="s">
        <v>108</v>
      </c>
      <c r="B1090" s="480">
        <f t="shared" si="94"/>
        <v>11</v>
      </c>
      <c r="C1090" s="480">
        <f t="shared" si="95"/>
        <v>4</v>
      </c>
      <c r="D1090" s="480">
        <f t="shared" si="96"/>
        <v>136</v>
      </c>
      <c r="E1090" s="480">
        <v>0</v>
      </c>
      <c r="F1090" s="481">
        <v>2.9359999999999999</v>
      </c>
      <c r="G1090" s="480" t="s">
        <v>560</v>
      </c>
      <c r="H1090" s="482">
        <v>0.34612900000000002</v>
      </c>
      <c r="I1090" s="483">
        <v>8.5</v>
      </c>
      <c r="J1090" s="484">
        <v>0</v>
      </c>
      <c r="K1090" s="469">
        <f t="shared" si="92"/>
        <v>8.4823866246399451</v>
      </c>
      <c r="L1090" s="469">
        <f t="shared" si="93"/>
        <v>-1.7613375360054917E-2</v>
      </c>
    </row>
    <row r="1091" spans="1:12">
      <c r="A1091" s="480" t="s">
        <v>108</v>
      </c>
      <c r="B1091" s="480">
        <f t="shared" si="94"/>
        <v>11</v>
      </c>
      <c r="C1091" s="480">
        <f t="shared" si="95"/>
        <v>5</v>
      </c>
      <c r="D1091" s="480">
        <f t="shared" si="96"/>
        <v>137</v>
      </c>
      <c r="E1091" s="480">
        <v>0</v>
      </c>
      <c r="F1091" s="481">
        <v>2.9359999999999999</v>
      </c>
      <c r="G1091" s="480" t="s">
        <v>560</v>
      </c>
      <c r="H1091" s="482">
        <v>0.34376699999999999</v>
      </c>
      <c r="I1091" s="483">
        <v>8.5</v>
      </c>
      <c r="J1091" s="484">
        <v>0</v>
      </c>
      <c r="K1091" s="469">
        <f t="shared" si="92"/>
        <v>8.5406685342106723</v>
      </c>
      <c r="L1091" s="469">
        <f t="shared" si="93"/>
        <v>4.0668534210672291E-2</v>
      </c>
    </row>
    <row r="1092" spans="1:12">
      <c r="A1092" s="480" t="s">
        <v>108</v>
      </c>
      <c r="B1092" s="480">
        <f t="shared" si="94"/>
        <v>11</v>
      </c>
      <c r="C1092" s="480">
        <f t="shared" si="95"/>
        <v>6</v>
      </c>
      <c r="D1092" s="480">
        <f t="shared" si="96"/>
        <v>138</v>
      </c>
      <c r="E1092" s="480">
        <v>0</v>
      </c>
      <c r="F1092" s="481">
        <v>2.9359999999999999</v>
      </c>
      <c r="G1092" s="480" t="s">
        <v>560</v>
      </c>
      <c r="H1092" s="482">
        <v>0.34143600000000002</v>
      </c>
      <c r="I1092" s="483">
        <v>8.6</v>
      </c>
      <c r="J1092" s="484">
        <v>0</v>
      </c>
      <c r="K1092" s="469">
        <f t="shared" si="92"/>
        <v>8.5989760892231626</v>
      </c>
      <c r="L1092" s="469">
        <f t="shared" si="93"/>
        <v>-1.0239107768370559E-3</v>
      </c>
    </row>
    <row r="1093" spans="1:12">
      <c r="A1093" s="480" t="s">
        <v>108</v>
      </c>
      <c r="B1093" s="480">
        <f t="shared" si="94"/>
        <v>11</v>
      </c>
      <c r="C1093" s="480">
        <f t="shared" si="95"/>
        <v>7</v>
      </c>
      <c r="D1093" s="480">
        <f t="shared" si="96"/>
        <v>139</v>
      </c>
      <c r="E1093" s="480">
        <v>0</v>
      </c>
      <c r="F1093" s="481">
        <v>2.9359999999999999</v>
      </c>
      <c r="G1093" s="480" t="s">
        <v>560</v>
      </c>
      <c r="H1093" s="482">
        <v>0.33913599999999999</v>
      </c>
      <c r="I1093" s="483">
        <v>8.6999999999999993</v>
      </c>
      <c r="J1093" s="484">
        <v>0</v>
      </c>
      <c r="K1093" s="469">
        <f t="shared" si="92"/>
        <v>8.6572938290243435</v>
      </c>
      <c r="L1093" s="469">
        <f t="shared" si="93"/>
        <v>-4.2706170975655766E-2</v>
      </c>
    </row>
    <row r="1094" spans="1:12">
      <c r="A1094" s="480" t="s">
        <v>108</v>
      </c>
      <c r="B1094" s="480">
        <f t="shared" si="94"/>
        <v>11</v>
      </c>
      <c r="C1094" s="480">
        <f t="shared" si="95"/>
        <v>8</v>
      </c>
      <c r="D1094" s="480">
        <f t="shared" si="96"/>
        <v>140</v>
      </c>
      <c r="E1094" s="480">
        <v>0</v>
      </c>
      <c r="F1094" s="481">
        <v>2.9359999999999999</v>
      </c>
      <c r="G1094" s="480" t="s">
        <v>560</v>
      </c>
      <c r="H1094" s="482">
        <v>0.33686700000000003</v>
      </c>
      <c r="I1094" s="483">
        <v>8.6999999999999993</v>
      </c>
      <c r="J1094" s="484">
        <v>0</v>
      </c>
      <c r="K1094" s="469">
        <f t="shared" si="92"/>
        <v>8.7156058622542414</v>
      </c>
      <c r="L1094" s="469">
        <f t="shared" si="93"/>
        <v>1.5605862254242098E-2</v>
      </c>
    </row>
    <row r="1095" spans="1:12">
      <c r="A1095" s="480" t="s">
        <v>108</v>
      </c>
      <c r="B1095" s="480">
        <f t="shared" si="94"/>
        <v>11</v>
      </c>
      <c r="C1095" s="480">
        <f t="shared" si="95"/>
        <v>9</v>
      </c>
      <c r="D1095" s="480">
        <f t="shared" si="96"/>
        <v>141</v>
      </c>
      <c r="E1095" s="480">
        <v>0</v>
      </c>
      <c r="F1095" s="481">
        <v>2.9359999999999999</v>
      </c>
      <c r="G1095" s="480" t="s">
        <v>560</v>
      </c>
      <c r="H1095" s="482">
        <v>0.33462799999999998</v>
      </c>
      <c r="I1095" s="483">
        <v>8.8000000000000007</v>
      </c>
      <c r="J1095" s="484">
        <v>0</v>
      </c>
      <c r="K1095" s="469">
        <f t="shared" si="92"/>
        <v>8.7739220866155847</v>
      </c>
      <c r="L1095" s="469">
        <f t="shared" si="93"/>
        <v>-2.6077913384416007E-2</v>
      </c>
    </row>
    <row r="1096" spans="1:12">
      <c r="A1096" s="480" t="s">
        <v>108</v>
      </c>
      <c r="B1096" s="480">
        <f t="shared" si="94"/>
        <v>11</v>
      </c>
      <c r="C1096" s="480">
        <f t="shared" si="95"/>
        <v>10</v>
      </c>
      <c r="D1096" s="480">
        <f t="shared" si="96"/>
        <v>142</v>
      </c>
      <c r="E1096" s="480">
        <v>0</v>
      </c>
      <c r="F1096" s="481">
        <v>2.9359999999999999</v>
      </c>
      <c r="G1096" s="480" t="s">
        <v>560</v>
      </c>
      <c r="H1096" s="482">
        <v>0.33241900000000002</v>
      </c>
      <c r="I1096" s="483">
        <v>8.8000000000000007</v>
      </c>
      <c r="J1096" s="484">
        <v>0</v>
      </c>
      <c r="K1096" s="469">
        <f t="shared" si="92"/>
        <v>8.8322267981072073</v>
      </c>
      <c r="L1096" s="469">
        <f t="shared" si="93"/>
        <v>3.2226798107206633E-2</v>
      </c>
    </row>
    <row r="1097" spans="1:12">
      <c r="A1097" s="480" t="s">
        <v>108</v>
      </c>
      <c r="B1097" s="480">
        <f t="shared" si="94"/>
        <v>11</v>
      </c>
      <c r="C1097" s="480">
        <f t="shared" si="95"/>
        <v>11</v>
      </c>
      <c r="D1097" s="480">
        <f t="shared" si="96"/>
        <v>143</v>
      </c>
      <c r="E1097" s="480">
        <v>0</v>
      </c>
      <c r="F1097" s="481">
        <v>2.9359999999999999</v>
      </c>
      <c r="G1097" s="480" t="s">
        <v>560</v>
      </c>
      <c r="H1097" s="482">
        <v>0.33023799999999998</v>
      </c>
      <c r="I1097" s="483">
        <v>8.9</v>
      </c>
      <c r="J1097" s="484">
        <v>0</v>
      </c>
      <c r="K1097" s="469">
        <f t="shared" si="92"/>
        <v>8.8905577189784335</v>
      </c>
      <c r="L1097" s="469">
        <f t="shared" si="93"/>
        <v>-9.4422810215668562E-3</v>
      </c>
    </row>
    <row r="1098" spans="1:12">
      <c r="A1098" s="480" t="s">
        <v>108</v>
      </c>
      <c r="B1098" s="480">
        <f t="shared" si="94"/>
        <v>12</v>
      </c>
      <c r="C1098" s="480">
        <f t="shared" si="95"/>
        <v>0</v>
      </c>
      <c r="D1098" s="480">
        <f t="shared" si="96"/>
        <v>144</v>
      </c>
      <c r="E1098" s="480">
        <v>0</v>
      </c>
      <c r="F1098" s="481">
        <v>2.9359999999999999</v>
      </c>
      <c r="G1098" s="480" t="s">
        <v>560</v>
      </c>
      <c r="H1098" s="482">
        <v>0.32808599999999999</v>
      </c>
      <c r="I1098" s="483">
        <v>8.9</v>
      </c>
      <c r="J1098" s="484">
        <v>0</v>
      </c>
      <c r="K1098" s="469">
        <f t="shared" si="92"/>
        <v>8.9488731613052668</v>
      </c>
      <c r="L1098" s="469">
        <f t="shared" si="93"/>
        <v>4.8873161305266422E-2</v>
      </c>
    </row>
    <row r="1099" spans="1:12">
      <c r="A1099" s="480" t="s">
        <v>108</v>
      </c>
      <c r="B1099" s="480">
        <f t="shared" si="94"/>
        <v>12</v>
      </c>
      <c r="C1099" s="480">
        <f t="shared" si="95"/>
        <v>1</v>
      </c>
      <c r="D1099" s="480">
        <f t="shared" si="96"/>
        <v>145</v>
      </c>
      <c r="E1099" s="480">
        <v>0</v>
      </c>
      <c r="F1099" s="481">
        <v>2.9359999999999999</v>
      </c>
      <c r="G1099" s="480" t="s">
        <v>560</v>
      </c>
      <c r="H1099" s="482">
        <v>0.325961</v>
      </c>
      <c r="I1099" s="483">
        <v>9</v>
      </c>
      <c r="J1099" s="484">
        <v>0</v>
      </c>
      <c r="K1099" s="469">
        <f t="shared" ref="K1099:K1162" si="97">F1099/H1099</f>
        <v>9.0072125192891175</v>
      </c>
      <c r="L1099" s="469">
        <f t="shared" ref="L1099:L1162" si="98">K1099-I1099</f>
        <v>7.2125192891174805E-3</v>
      </c>
    </row>
    <row r="1100" spans="1:12">
      <c r="A1100" s="480" t="s">
        <v>108</v>
      </c>
      <c r="B1100" s="480">
        <f t="shared" si="94"/>
        <v>12</v>
      </c>
      <c r="C1100" s="480">
        <f t="shared" si="95"/>
        <v>2</v>
      </c>
      <c r="D1100" s="480">
        <f t="shared" si="96"/>
        <v>146</v>
      </c>
      <c r="E1100" s="480">
        <v>0</v>
      </c>
      <c r="F1100" s="481">
        <v>2.9359999999999999</v>
      </c>
      <c r="G1100" s="480" t="s">
        <v>560</v>
      </c>
      <c r="H1100" s="482">
        <v>0.32386399999999999</v>
      </c>
      <c r="I1100" s="483">
        <v>9.1</v>
      </c>
      <c r="J1100" s="484">
        <v>0</v>
      </c>
      <c r="K1100" s="469">
        <f t="shared" si="97"/>
        <v>9.0655336808042879</v>
      </c>
      <c r="L1100" s="469">
        <f t="shared" si="98"/>
        <v>-3.4466319195711748E-2</v>
      </c>
    </row>
    <row r="1101" spans="1:12">
      <c r="A1101" s="480" t="s">
        <v>108</v>
      </c>
      <c r="B1101" s="480">
        <f t="shared" si="94"/>
        <v>12</v>
      </c>
      <c r="C1101" s="480">
        <f t="shared" si="95"/>
        <v>3</v>
      </c>
      <c r="D1101" s="480">
        <f t="shared" si="96"/>
        <v>147</v>
      </c>
      <c r="E1101" s="480">
        <v>0</v>
      </c>
      <c r="F1101" s="481">
        <v>2.9359999999999999</v>
      </c>
      <c r="G1101" s="480" t="s">
        <v>560</v>
      </c>
      <c r="H1101" s="482">
        <v>0.321793</v>
      </c>
      <c r="I1101" s="483">
        <v>9.1</v>
      </c>
      <c r="J1101" s="484">
        <v>0</v>
      </c>
      <c r="K1101" s="469">
        <f t="shared" si="97"/>
        <v>9.1238777723567637</v>
      </c>
      <c r="L1101" s="469">
        <f t="shared" si="98"/>
        <v>2.3877772356764027E-2</v>
      </c>
    </row>
    <row r="1102" spans="1:12">
      <c r="A1102" s="480" t="s">
        <v>108</v>
      </c>
      <c r="B1102" s="480">
        <f t="shared" si="94"/>
        <v>12</v>
      </c>
      <c r="C1102" s="480">
        <f t="shared" si="95"/>
        <v>4</v>
      </c>
      <c r="D1102" s="480">
        <f t="shared" si="96"/>
        <v>148</v>
      </c>
      <c r="E1102" s="480">
        <v>0</v>
      </c>
      <c r="F1102" s="481">
        <v>2.9359999999999999</v>
      </c>
      <c r="G1102" s="480" t="s">
        <v>560</v>
      </c>
      <c r="H1102" s="482">
        <v>0.31974900000000001</v>
      </c>
      <c r="I1102" s="483">
        <v>9.1999999999999993</v>
      </c>
      <c r="J1102" s="484">
        <v>0</v>
      </c>
      <c r="K1102" s="469">
        <f t="shared" si="97"/>
        <v>9.1822022899211557</v>
      </c>
      <c r="L1102" s="469">
        <f t="shared" si="98"/>
        <v>-1.7797710078843565E-2</v>
      </c>
    </row>
    <row r="1103" spans="1:12">
      <c r="A1103" s="480" t="s">
        <v>108</v>
      </c>
      <c r="B1103" s="480">
        <f t="shared" si="94"/>
        <v>12</v>
      </c>
      <c r="C1103" s="480">
        <f t="shared" si="95"/>
        <v>5</v>
      </c>
      <c r="D1103" s="480">
        <f t="shared" si="96"/>
        <v>149</v>
      </c>
      <c r="E1103" s="480">
        <v>0</v>
      </c>
      <c r="F1103" s="481">
        <v>2.9359999999999999</v>
      </c>
      <c r="G1103" s="480" t="s">
        <v>560</v>
      </c>
      <c r="H1103" s="482">
        <v>0.31773000000000001</v>
      </c>
      <c r="I1103" s="483">
        <v>9.1999999999999993</v>
      </c>
      <c r="J1103" s="484">
        <v>0</v>
      </c>
      <c r="K1103" s="469">
        <f t="shared" si="97"/>
        <v>9.2405501526453264</v>
      </c>
      <c r="L1103" s="469">
        <f t="shared" si="98"/>
        <v>4.0550152645327131E-2</v>
      </c>
    </row>
    <row r="1104" spans="1:12">
      <c r="A1104" s="480" t="s">
        <v>108</v>
      </c>
      <c r="B1104" s="480">
        <f t="shared" si="94"/>
        <v>12</v>
      </c>
      <c r="C1104" s="480">
        <f t="shared" si="95"/>
        <v>6</v>
      </c>
      <c r="D1104" s="480">
        <f t="shared" si="96"/>
        <v>150</v>
      </c>
      <c r="E1104" s="480">
        <v>0</v>
      </c>
      <c r="F1104" s="481">
        <v>2.9359999999999999</v>
      </c>
      <c r="G1104" s="480" t="s">
        <v>560</v>
      </c>
      <c r="H1104" s="482">
        <v>0.31573600000000002</v>
      </c>
      <c r="I1104" s="483">
        <v>9.3000000000000007</v>
      </c>
      <c r="J1104" s="484">
        <v>0</v>
      </c>
      <c r="K1104" s="469">
        <f t="shared" si="97"/>
        <v>9.298907948412598</v>
      </c>
      <c r="L1104" s="469">
        <f t="shared" si="98"/>
        <v>-1.0920515874026648E-3</v>
      </c>
    </row>
    <row r="1105" spans="1:12">
      <c r="A1105" s="480" t="s">
        <v>108</v>
      </c>
      <c r="B1105" s="480">
        <f t="shared" si="94"/>
        <v>12</v>
      </c>
      <c r="C1105" s="480">
        <f t="shared" si="95"/>
        <v>7</v>
      </c>
      <c r="D1105" s="480">
        <f t="shared" si="96"/>
        <v>151</v>
      </c>
      <c r="E1105" s="480">
        <v>0</v>
      </c>
      <c r="F1105" s="481">
        <v>2.9359999999999999</v>
      </c>
      <c r="G1105" s="480" t="s">
        <v>560</v>
      </c>
      <c r="H1105" s="482">
        <v>0.31376799999999999</v>
      </c>
      <c r="I1105" s="483">
        <v>9.4</v>
      </c>
      <c r="J1105" s="484">
        <v>0</v>
      </c>
      <c r="K1105" s="469">
        <f t="shared" si="97"/>
        <v>9.3572320950511205</v>
      </c>
      <c r="L1105" s="469">
        <f t="shared" si="98"/>
        <v>-4.2767904948879831E-2</v>
      </c>
    </row>
    <row r="1106" spans="1:12">
      <c r="A1106" s="480" t="s">
        <v>108</v>
      </c>
      <c r="B1106" s="480">
        <f t="shared" si="94"/>
        <v>12</v>
      </c>
      <c r="C1106" s="480">
        <f t="shared" si="95"/>
        <v>8</v>
      </c>
      <c r="D1106" s="480">
        <f t="shared" si="96"/>
        <v>152</v>
      </c>
      <c r="E1106" s="480">
        <v>0</v>
      </c>
      <c r="F1106" s="481">
        <v>2.9359999999999999</v>
      </c>
      <c r="G1106" s="480" t="s">
        <v>560</v>
      </c>
      <c r="H1106" s="482">
        <v>0.31182300000000002</v>
      </c>
      <c r="I1106" s="483">
        <v>9.4</v>
      </c>
      <c r="J1106" s="484">
        <v>0</v>
      </c>
      <c r="K1106" s="469">
        <f t="shared" si="97"/>
        <v>9.4155979514019172</v>
      </c>
      <c r="L1106" s="469">
        <f t="shared" si="98"/>
        <v>1.5597951401916887E-2</v>
      </c>
    </row>
    <row r="1107" spans="1:12">
      <c r="A1107" s="480" t="s">
        <v>108</v>
      </c>
      <c r="B1107" s="480">
        <f t="shared" ref="B1107:B1170" si="99">INT(D1107/12)</f>
        <v>12</v>
      </c>
      <c r="C1107" s="480">
        <f t="shared" ref="C1107:C1170" si="100">D1107-B1107*12</f>
        <v>9</v>
      </c>
      <c r="D1107" s="480">
        <f t="shared" si="96"/>
        <v>153</v>
      </c>
      <c r="E1107" s="480">
        <v>0</v>
      </c>
      <c r="F1107" s="481">
        <v>2.9359999999999999</v>
      </c>
      <c r="G1107" s="480" t="s">
        <v>560</v>
      </c>
      <c r="H1107" s="482">
        <v>0.30990299999999998</v>
      </c>
      <c r="I1107" s="483">
        <v>9.5</v>
      </c>
      <c r="J1107" s="484">
        <v>0</v>
      </c>
      <c r="K1107" s="469">
        <f t="shared" si="97"/>
        <v>9.4739321658712576</v>
      </c>
      <c r="L1107" s="469">
        <f t="shared" si="98"/>
        <v>-2.6067834128742362E-2</v>
      </c>
    </row>
    <row r="1108" spans="1:12">
      <c r="A1108" s="480" t="s">
        <v>108</v>
      </c>
      <c r="B1108" s="480">
        <f t="shared" si="99"/>
        <v>12</v>
      </c>
      <c r="C1108" s="480">
        <f t="shared" si="100"/>
        <v>10</v>
      </c>
      <c r="D1108" s="480">
        <f t="shared" ref="D1108:D1170" si="101">D1107+1</f>
        <v>154</v>
      </c>
      <c r="E1108" s="480">
        <v>0</v>
      </c>
      <c r="F1108" s="481">
        <v>2.9359999999999999</v>
      </c>
      <c r="G1108" s="480" t="s">
        <v>560</v>
      </c>
      <c r="H1108" s="482">
        <v>0.30800499999999997</v>
      </c>
      <c r="I1108" s="483">
        <v>9.5</v>
      </c>
      <c r="J1108" s="484">
        <v>0</v>
      </c>
      <c r="K1108" s="469">
        <f t="shared" si="97"/>
        <v>9.5323127871300795</v>
      </c>
      <c r="L1108" s="469">
        <f t="shared" si="98"/>
        <v>3.2312787130079457E-2</v>
      </c>
    </row>
    <row r="1109" spans="1:12">
      <c r="A1109" s="480" t="s">
        <v>108</v>
      </c>
      <c r="B1109" s="480">
        <f t="shared" si="99"/>
        <v>12</v>
      </c>
      <c r="C1109" s="480">
        <f t="shared" si="100"/>
        <v>11</v>
      </c>
      <c r="D1109" s="480">
        <f t="shared" si="101"/>
        <v>155</v>
      </c>
      <c r="E1109" s="480">
        <v>0</v>
      </c>
      <c r="F1109" s="481">
        <v>2.9359999999999999</v>
      </c>
      <c r="G1109" s="480" t="s">
        <v>560</v>
      </c>
      <c r="H1109" s="482">
        <v>0.30613099999999999</v>
      </c>
      <c r="I1109" s="483">
        <v>9.6</v>
      </c>
      <c r="J1109" s="484">
        <v>0</v>
      </c>
      <c r="K1109" s="469">
        <f t="shared" si="97"/>
        <v>9.5906654340788755</v>
      </c>
      <c r="L1109" s="469">
        <f t="shared" si="98"/>
        <v>-9.3345659211241383E-3</v>
      </c>
    </row>
    <row r="1110" spans="1:12">
      <c r="A1110" s="480" t="s">
        <v>108</v>
      </c>
      <c r="B1110" s="480">
        <f t="shared" si="99"/>
        <v>13</v>
      </c>
      <c r="C1110" s="480">
        <f t="shared" si="100"/>
        <v>0</v>
      </c>
      <c r="D1110" s="480">
        <f t="shared" si="101"/>
        <v>156</v>
      </c>
      <c r="E1110" s="480">
        <v>0</v>
      </c>
      <c r="F1110" s="481">
        <v>2.9359999999999999</v>
      </c>
      <c r="G1110" s="480" t="s">
        <v>560</v>
      </c>
      <c r="H1110" s="482">
        <v>0.30427999999999999</v>
      </c>
      <c r="I1110" s="483">
        <v>9.6</v>
      </c>
      <c r="J1110" s="484">
        <v>0</v>
      </c>
      <c r="K1110" s="469">
        <f t="shared" si="97"/>
        <v>9.6490074930984626</v>
      </c>
      <c r="L1110" s="469">
        <f t="shared" si="98"/>
        <v>4.9007493098462973E-2</v>
      </c>
    </row>
    <row r="1111" spans="1:12">
      <c r="A1111" s="480" t="s">
        <v>108</v>
      </c>
      <c r="B1111" s="480">
        <f t="shared" si="99"/>
        <v>13</v>
      </c>
      <c r="C1111" s="480">
        <f t="shared" si="100"/>
        <v>1</v>
      </c>
      <c r="D1111" s="480">
        <f t="shared" si="101"/>
        <v>157</v>
      </c>
      <c r="E1111" s="480">
        <v>0</v>
      </c>
      <c r="F1111" s="481">
        <v>2.9359999999999999</v>
      </c>
      <c r="G1111" s="480" t="s">
        <v>560</v>
      </c>
      <c r="H1111" s="482">
        <v>0.30245</v>
      </c>
      <c r="I1111" s="483">
        <v>9.6999999999999993</v>
      </c>
      <c r="J1111" s="484">
        <v>0</v>
      </c>
      <c r="K1111" s="469">
        <f t="shared" si="97"/>
        <v>9.7073896511820141</v>
      </c>
      <c r="L1111" s="469">
        <f t="shared" si="98"/>
        <v>7.3896511820148447E-3</v>
      </c>
    </row>
    <row r="1112" spans="1:12">
      <c r="A1112" s="480" t="s">
        <v>108</v>
      </c>
      <c r="B1112" s="480">
        <f t="shared" si="99"/>
        <v>13</v>
      </c>
      <c r="C1112" s="480">
        <f t="shared" si="100"/>
        <v>2</v>
      </c>
      <c r="D1112" s="480">
        <f t="shared" si="101"/>
        <v>158</v>
      </c>
      <c r="E1112" s="480">
        <v>0</v>
      </c>
      <c r="F1112" s="481">
        <v>2.9359999999999999</v>
      </c>
      <c r="G1112" s="480" t="s">
        <v>560</v>
      </c>
      <c r="H1112" s="482">
        <v>0.30064299999999999</v>
      </c>
      <c r="I1112" s="483">
        <v>9.8000000000000007</v>
      </c>
      <c r="J1112" s="484">
        <v>0</v>
      </c>
      <c r="K1112" s="469">
        <f t="shared" si="97"/>
        <v>9.7657354403728007</v>
      </c>
      <c r="L1112" s="469">
        <f t="shared" si="98"/>
        <v>-3.4264559627199986E-2</v>
      </c>
    </row>
    <row r="1113" spans="1:12">
      <c r="A1113" s="480" t="s">
        <v>108</v>
      </c>
      <c r="B1113" s="480">
        <f t="shared" si="99"/>
        <v>13</v>
      </c>
      <c r="C1113" s="480">
        <f t="shared" si="100"/>
        <v>3</v>
      </c>
      <c r="D1113" s="480">
        <f t="shared" si="101"/>
        <v>159</v>
      </c>
      <c r="E1113" s="480">
        <v>0</v>
      </c>
      <c r="F1113" s="481">
        <v>2.9359999999999999</v>
      </c>
      <c r="G1113" s="480" t="s">
        <v>560</v>
      </c>
      <c r="H1113" s="482">
        <v>0.29885600000000001</v>
      </c>
      <c r="I1113" s="483">
        <v>9.8000000000000007</v>
      </c>
      <c r="J1113" s="484">
        <v>0</v>
      </c>
      <c r="K1113" s="469">
        <f t="shared" si="97"/>
        <v>9.8241293465749386</v>
      </c>
      <c r="L1113" s="469">
        <f t="shared" si="98"/>
        <v>2.4129346574937927E-2</v>
      </c>
    </row>
    <row r="1114" spans="1:12">
      <c r="A1114" s="480" t="s">
        <v>108</v>
      </c>
      <c r="B1114" s="480">
        <f t="shared" si="99"/>
        <v>13</v>
      </c>
      <c r="C1114" s="480">
        <f t="shared" si="100"/>
        <v>4</v>
      </c>
      <c r="D1114" s="480">
        <f t="shared" si="101"/>
        <v>160</v>
      </c>
      <c r="E1114" s="480">
        <v>0</v>
      </c>
      <c r="F1114" s="481">
        <v>2.9359999999999999</v>
      </c>
      <c r="G1114" s="480" t="s">
        <v>560</v>
      </c>
      <c r="H1114" s="482">
        <v>0.29709099999999999</v>
      </c>
      <c r="I1114" s="483">
        <v>9.9</v>
      </c>
      <c r="J1114" s="484">
        <v>0</v>
      </c>
      <c r="K1114" s="469">
        <f t="shared" si="97"/>
        <v>9.882493916005533</v>
      </c>
      <c r="L1114" s="469">
        <f t="shared" si="98"/>
        <v>-1.7506083994467403E-2</v>
      </c>
    </row>
    <row r="1115" spans="1:12">
      <c r="A1115" s="480" t="s">
        <v>108</v>
      </c>
      <c r="B1115" s="480">
        <f t="shared" si="99"/>
        <v>13</v>
      </c>
      <c r="C1115" s="480">
        <f t="shared" si="100"/>
        <v>5</v>
      </c>
      <c r="D1115" s="480">
        <f t="shared" si="101"/>
        <v>161</v>
      </c>
      <c r="E1115" s="480">
        <v>0</v>
      </c>
      <c r="F1115" s="481">
        <v>2.9359999999999999</v>
      </c>
      <c r="G1115" s="480" t="s">
        <v>560</v>
      </c>
      <c r="H1115" s="482">
        <v>0.29534700000000003</v>
      </c>
      <c r="I1115" s="483">
        <v>9.9</v>
      </c>
      <c r="J1115" s="484">
        <v>0</v>
      </c>
      <c r="K1115" s="469">
        <f t="shared" si="97"/>
        <v>9.940849238353529</v>
      </c>
      <c r="L1115" s="469">
        <f t="shared" si="98"/>
        <v>4.0849238353528605E-2</v>
      </c>
    </row>
    <row r="1116" spans="1:12">
      <c r="A1116" s="480" t="s">
        <v>108</v>
      </c>
      <c r="B1116" s="480">
        <f t="shared" si="99"/>
        <v>13</v>
      </c>
      <c r="C1116" s="480">
        <f t="shared" si="100"/>
        <v>6</v>
      </c>
      <c r="D1116" s="480">
        <f t="shared" si="101"/>
        <v>162</v>
      </c>
      <c r="E1116" s="480">
        <v>0</v>
      </c>
      <c r="F1116" s="481">
        <v>2.9359999999999999</v>
      </c>
      <c r="G1116" s="480" t="s">
        <v>560</v>
      </c>
      <c r="H1116" s="482">
        <v>0.29362300000000002</v>
      </c>
      <c r="I1116" s="483">
        <v>10</v>
      </c>
      <c r="J1116" s="484">
        <v>0</v>
      </c>
      <c r="K1116" s="469">
        <f t="shared" si="97"/>
        <v>9.9992166826168241</v>
      </c>
      <c r="L1116" s="469">
        <f t="shared" si="98"/>
        <v>-7.8331738317594102E-4</v>
      </c>
    </row>
    <row r="1117" spans="1:12">
      <c r="A1117" s="480" t="s">
        <v>108</v>
      </c>
      <c r="B1117" s="480">
        <f t="shared" si="99"/>
        <v>13</v>
      </c>
      <c r="C1117" s="480">
        <f t="shared" si="100"/>
        <v>7</v>
      </c>
      <c r="D1117" s="480">
        <f t="shared" si="101"/>
        <v>163</v>
      </c>
      <c r="E1117" s="480">
        <v>0</v>
      </c>
      <c r="F1117" s="481">
        <v>2.9359999999999999</v>
      </c>
      <c r="G1117" s="480" t="s">
        <v>560</v>
      </c>
      <c r="H1117" s="482">
        <v>0.29191800000000001</v>
      </c>
      <c r="I1117" s="483">
        <v>10.1</v>
      </c>
      <c r="J1117" s="484">
        <v>0</v>
      </c>
      <c r="K1117" s="469">
        <f t="shared" si="97"/>
        <v>10.057618920381751</v>
      </c>
      <c r="L1117" s="469">
        <f t="shared" si="98"/>
        <v>-4.2381079618248663E-2</v>
      </c>
    </row>
    <row r="1118" spans="1:12">
      <c r="A1118" s="480" t="s">
        <v>108</v>
      </c>
      <c r="B1118" s="480">
        <f t="shared" si="99"/>
        <v>13</v>
      </c>
      <c r="C1118" s="480">
        <f t="shared" si="100"/>
        <v>8</v>
      </c>
      <c r="D1118" s="480">
        <f t="shared" si="101"/>
        <v>164</v>
      </c>
      <c r="E1118" s="480">
        <v>0</v>
      </c>
      <c r="F1118" s="481">
        <v>2.9359999999999999</v>
      </c>
      <c r="G1118" s="480" t="s">
        <v>560</v>
      </c>
      <c r="H1118" s="482">
        <v>0.29023399999999999</v>
      </c>
      <c r="I1118" s="483">
        <v>10.1</v>
      </c>
      <c r="J1118" s="484">
        <v>0</v>
      </c>
      <c r="K1118" s="469">
        <f t="shared" si="97"/>
        <v>10.115975385378695</v>
      </c>
      <c r="L1118" s="469">
        <f t="shared" si="98"/>
        <v>1.597538537869525E-2</v>
      </c>
    </row>
    <row r="1119" spans="1:12">
      <c r="A1119" s="480" t="s">
        <v>108</v>
      </c>
      <c r="B1119" s="480">
        <f t="shared" si="99"/>
        <v>13</v>
      </c>
      <c r="C1119" s="480">
        <f t="shared" si="100"/>
        <v>9</v>
      </c>
      <c r="D1119" s="480">
        <f t="shared" si="101"/>
        <v>165</v>
      </c>
      <c r="E1119" s="480">
        <v>0</v>
      </c>
      <c r="F1119" s="481">
        <v>2.9359999999999999</v>
      </c>
      <c r="G1119" s="480" t="s">
        <v>560</v>
      </c>
      <c r="H1119" s="482">
        <v>0.28856799999999999</v>
      </c>
      <c r="I1119" s="483">
        <v>10.199999999999999</v>
      </c>
      <c r="J1119" s="484">
        <v>0</v>
      </c>
      <c r="K1119" s="469">
        <f t="shared" si="97"/>
        <v>10.174378309445261</v>
      </c>
      <c r="L1119" s="469">
        <f t="shared" si="98"/>
        <v>-2.5621690554737953E-2</v>
      </c>
    </row>
    <row r="1120" spans="1:12">
      <c r="A1120" s="480" t="s">
        <v>108</v>
      </c>
      <c r="B1120" s="480">
        <f t="shared" si="99"/>
        <v>13</v>
      </c>
      <c r="C1120" s="480">
        <f t="shared" si="100"/>
        <v>10</v>
      </c>
      <c r="D1120" s="480">
        <f t="shared" si="101"/>
        <v>166</v>
      </c>
      <c r="E1120" s="480">
        <v>0</v>
      </c>
      <c r="F1120" s="481">
        <v>2.9359999999999999</v>
      </c>
      <c r="G1120" s="480" t="s">
        <v>560</v>
      </c>
      <c r="H1120" s="482">
        <v>0.28692200000000001</v>
      </c>
      <c r="I1120" s="483">
        <v>10.199999999999999</v>
      </c>
      <c r="J1120" s="484">
        <v>0</v>
      </c>
      <c r="K1120" s="469">
        <f t="shared" si="97"/>
        <v>10.232746181889153</v>
      </c>
      <c r="L1120" s="469">
        <f t="shared" si="98"/>
        <v>3.2746181889153902E-2</v>
      </c>
    </row>
    <row r="1121" spans="1:12">
      <c r="A1121" s="480" t="s">
        <v>108</v>
      </c>
      <c r="B1121" s="480">
        <f t="shared" si="99"/>
        <v>13</v>
      </c>
      <c r="C1121" s="480">
        <f t="shared" si="100"/>
        <v>11</v>
      </c>
      <c r="D1121" s="480">
        <f t="shared" si="101"/>
        <v>167</v>
      </c>
      <c r="E1121" s="480">
        <v>0</v>
      </c>
      <c r="F1121" s="481">
        <v>2.9359999999999999</v>
      </c>
      <c r="G1121" s="480" t="s">
        <v>560</v>
      </c>
      <c r="H1121" s="482">
        <v>0.28529399999999999</v>
      </c>
      <c r="I1121" s="483">
        <v>10.3</v>
      </c>
      <c r="J1121" s="484">
        <v>0</v>
      </c>
      <c r="K1121" s="469">
        <f t="shared" si="97"/>
        <v>10.291138264386912</v>
      </c>
      <c r="L1121" s="469">
        <f t="shared" si="98"/>
        <v>-8.8617356130882285E-3</v>
      </c>
    </row>
    <row r="1122" spans="1:12">
      <c r="A1122" s="480" t="s">
        <v>108</v>
      </c>
      <c r="B1122" s="480">
        <f t="shared" si="99"/>
        <v>14</v>
      </c>
      <c r="C1122" s="480">
        <f t="shared" si="100"/>
        <v>0</v>
      </c>
      <c r="D1122" s="480">
        <f t="shared" si="101"/>
        <v>168</v>
      </c>
      <c r="E1122" s="480">
        <v>0</v>
      </c>
      <c r="F1122" s="481">
        <v>2.9359999999999999</v>
      </c>
      <c r="G1122" s="480" t="s">
        <v>560</v>
      </c>
      <c r="H1122" s="482">
        <v>0.28368399999999999</v>
      </c>
      <c r="I1122" s="483">
        <v>10.3</v>
      </c>
      <c r="J1122" s="484">
        <v>0</v>
      </c>
      <c r="K1122" s="469">
        <f t="shared" si="97"/>
        <v>10.349543858659635</v>
      </c>
      <c r="L1122" s="469">
        <f t="shared" si="98"/>
        <v>4.9543858659633955E-2</v>
      </c>
    </row>
    <row r="1123" spans="1:12">
      <c r="A1123" s="480" t="s">
        <v>108</v>
      </c>
      <c r="B1123" s="480">
        <f t="shared" si="99"/>
        <v>14</v>
      </c>
      <c r="C1123" s="480">
        <f t="shared" si="100"/>
        <v>1</v>
      </c>
      <c r="D1123" s="480">
        <f t="shared" si="101"/>
        <v>169</v>
      </c>
      <c r="E1123" s="480">
        <v>0</v>
      </c>
      <c r="F1123" s="481">
        <v>2.9359999999999999</v>
      </c>
      <c r="G1123" s="480" t="s">
        <v>560</v>
      </c>
      <c r="H1123" s="482">
        <v>0.28209299999999998</v>
      </c>
      <c r="I1123" s="483">
        <v>10.4</v>
      </c>
      <c r="J1123" s="484">
        <v>0</v>
      </c>
      <c r="K1123" s="469">
        <f t="shared" si="97"/>
        <v>10.407915120190859</v>
      </c>
      <c r="L1123" s="469">
        <f t="shared" si="98"/>
        <v>7.9151201908587154E-3</v>
      </c>
    </row>
    <row r="1124" spans="1:12">
      <c r="A1124" s="480" t="s">
        <v>108</v>
      </c>
      <c r="B1124" s="480">
        <f t="shared" si="99"/>
        <v>14</v>
      </c>
      <c r="C1124" s="480">
        <f t="shared" si="100"/>
        <v>2</v>
      </c>
      <c r="D1124" s="480">
        <f t="shared" si="101"/>
        <v>170</v>
      </c>
      <c r="E1124" s="480">
        <v>0</v>
      </c>
      <c r="F1124" s="481">
        <v>2.9359999999999999</v>
      </c>
      <c r="G1124" s="480" t="s">
        <v>560</v>
      </c>
      <c r="H1124" s="482">
        <v>0.28051900000000002</v>
      </c>
      <c r="I1124" s="483">
        <v>10.5</v>
      </c>
      <c r="J1124" s="484">
        <v>0</v>
      </c>
      <c r="K1124" s="469">
        <f t="shared" si="97"/>
        <v>10.466314224704922</v>
      </c>
      <c r="L1124" s="469">
        <f t="shared" si="98"/>
        <v>-3.3685775295078102E-2</v>
      </c>
    </row>
    <row r="1125" spans="1:12">
      <c r="A1125" s="480" t="s">
        <v>108</v>
      </c>
      <c r="B1125" s="480">
        <f t="shared" si="99"/>
        <v>14</v>
      </c>
      <c r="C1125" s="480">
        <f t="shared" si="100"/>
        <v>3</v>
      </c>
      <c r="D1125" s="480">
        <f t="shared" si="101"/>
        <v>171</v>
      </c>
      <c r="E1125" s="480">
        <v>0</v>
      </c>
      <c r="F1125" s="481">
        <v>2.9359999999999999</v>
      </c>
      <c r="G1125" s="480" t="s">
        <v>560</v>
      </c>
      <c r="H1125" s="482">
        <v>0.27896300000000002</v>
      </c>
      <c r="I1125" s="483">
        <v>10.5</v>
      </c>
      <c r="J1125" s="484">
        <v>0</v>
      </c>
      <c r="K1125" s="469">
        <f t="shared" si="97"/>
        <v>10.524693238888311</v>
      </c>
      <c r="L1125" s="469">
        <f t="shared" si="98"/>
        <v>2.4693238888310987E-2</v>
      </c>
    </row>
    <row r="1126" spans="1:12">
      <c r="A1126" s="480" t="s">
        <v>108</v>
      </c>
      <c r="B1126" s="480">
        <f t="shared" si="99"/>
        <v>14</v>
      </c>
      <c r="C1126" s="480">
        <f t="shared" si="100"/>
        <v>4</v>
      </c>
      <c r="D1126" s="480">
        <f t="shared" si="101"/>
        <v>172</v>
      </c>
      <c r="E1126" s="480">
        <v>0</v>
      </c>
      <c r="F1126" s="481">
        <v>2.9359999999999999</v>
      </c>
      <c r="G1126" s="480" t="s">
        <v>560</v>
      </c>
      <c r="H1126" s="482">
        <v>0.277424</v>
      </c>
      <c r="I1126" s="483">
        <v>10.6</v>
      </c>
      <c r="J1126" s="484">
        <v>0</v>
      </c>
      <c r="K1126" s="469">
        <f t="shared" si="97"/>
        <v>10.583078608916315</v>
      </c>
      <c r="L1126" s="469">
        <f t="shared" si="98"/>
        <v>-1.6921391083684512E-2</v>
      </c>
    </row>
    <row r="1127" spans="1:12">
      <c r="A1127" s="480" t="s">
        <v>108</v>
      </c>
      <c r="B1127" s="480">
        <f t="shared" si="99"/>
        <v>14</v>
      </c>
      <c r="C1127" s="480">
        <f t="shared" si="100"/>
        <v>5</v>
      </c>
      <c r="D1127" s="480">
        <f t="shared" si="101"/>
        <v>173</v>
      </c>
      <c r="E1127" s="480">
        <v>0</v>
      </c>
      <c r="F1127" s="481">
        <v>2.9359999999999999</v>
      </c>
      <c r="G1127" s="480" t="s">
        <v>560</v>
      </c>
      <c r="H1127" s="482">
        <v>0.27590100000000001</v>
      </c>
      <c r="I1127" s="483">
        <v>10.6</v>
      </c>
      <c r="J1127" s="484">
        <v>0</v>
      </c>
      <c r="K1127" s="469">
        <f t="shared" si="97"/>
        <v>10.641498218563905</v>
      </c>
      <c r="L1127" s="469">
        <f t="shared" si="98"/>
        <v>4.1498218563905453E-2</v>
      </c>
    </row>
    <row r="1128" spans="1:12">
      <c r="A1128" s="480" t="s">
        <v>108</v>
      </c>
      <c r="B1128" s="480">
        <f t="shared" si="99"/>
        <v>14</v>
      </c>
      <c r="C1128" s="480">
        <f t="shared" si="100"/>
        <v>6</v>
      </c>
      <c r="D1128" s="480">
        <f t="shared" si="101"/>
        <v>174</v>
      </c>
      <c r="E1128" s="480">
        <v>0</v>
      </c>
      <c r="F1128" s="481">
        <v>2.9359999999999999</v>
      </c>
      <c r="G1128" s="480" t="s">
        <v>560</v>
      </c>
      <c r="H1128" s="482">
        <v>0.274395</v>
      </c>
      <c r="I1128" s="483">
        <v>10.7</v>
      </c>
      <c r="J1128" s="484">
        <v>0</v>
      </c>
      <c r="K1128" s="469">
        <f t="shared" si="97"/>
        <v>10.699903423896208</v>
      </c>
      <c r="L1128" s="469">
        <f t="shared" si="98"/>
        <v>-9.6576103791434775E-5</v>
      </c>
    </row>
    <row r="1129" spans="1:12">
      <c r="A1129" s="480" t="s">
        <v>108</v>
      </c>
      <c r="B1129" s="480">
        <f t="shared" si="99"/>
        <v>14</v>
      </c>
      <c r="C1129" s="480">
        <f t="shared" si="100"/>
        <v>7</v>
      </c>
      <c r="D1129" s="480">
        <f t="shared" si="101"/>
        <v>175</v>
      </c>
      <c r="E1129" s="480">
        <v>0</v>
      </c>
      <c r="F1129" s="481">
        <v>2.9359999999999999</v>
      </c>
      <c r="G1129" s="480" t="s">
        <v>560</v>
      </c>
      <c r="H1129" s="482">
        <v>0.27290599999999998</v>
      </c>
      <c r="I1129" s="483">
        <v>10.8</v>
      </c>
      <c r="J1129" s="484">
        <v>0</v>
      </c>
      <c r="K1129" s="469">
        <f t="shared" si="97"/>
        <v>10.758283071826931</v>
      </c>
      <c r="L1129" s="469">
        <f t="shared" si="98"/>
        <v>-4.1716928173070045E-2</v>
      </c>
    </row>
    <row r="1130" spans="1:12">
      <c r="A1130" s="480" t="s">
        <v>108</v>
      </c>
      <c r="B1130" s="480">
        <f t="shared" si="99"/>
        <v>14</v>
      </c>
      <c r="C1130" s="480">
        <f t="shared" si="100"/>
        <v>8</v>
      </c>
      <c r="D1130" s="480">
        <f t="shared" si="101"/>
        <v>176</v>
      </c>
      <c r="E1130" s="480">
        <v>0</v>
      </c>
      <c r="F1130" s="481">
        <v>2.9359999999999999</v>
      </c>
      <c r="G1130" s="480" t="s">
        <v>560</v>
      </c>
      <c r="H1130" s="482">
        <v>0.27143119999999998</v>
      </c>
      <c r="I1130" s="483">
        <v>10.8</v>
      </c>
      <c r="J1130" s="484">
        <v>0</v>
      </c>
      <c r="K1130" s="469">
        <f t="shared" si="97"/>
        <v>10.816737353701416</v>
      </c>
      <c r="L1130" s="469">
        <f t="shared" si="98"/>
        <v>1.6737353701415714E-2</v>
      </c>
    </row>
    <row r="1131" spans="1:12">
      <c r="A1131" s="480" t="s">
        <v>108</v>
      </c>
      <c r="B1131" s="480">
        <f t="shared" si="99"/>
        <v>14</v>
      </c>
      <c r="C1131" s="480">
        <f t="shared" si="100"/>
        <v>9</v>
      </c>
      <c r="D1131" s="480">
        <f t="shared" si="101"/>
        <v>177</v>
      </c>
      <c r="E1131" s="480">
        <v>0</v>
      </c>
      <c r="F1131" s="481">
        <v>2.9359999999999999</v>
      </c>
      <c r="G1131" s="480" t="s">
        <v>560</v>
      </c>
      <c r="H1131" s="482">
        <v>0.26997500000000002</v>
      </c>
      <c r="I1131" s="483">
        <v>10.9</v>
      </c>
      <c r="J1131" s="484">
        <v>0</v>
      </c>
      <c r="K1131" s="469">
        <f t="shared" si="97"/>
        <v>10.875081026020927</v>
      </c>
      <c r="L1131" s="469">
        <f t="shared" si="98"/>
        <v>-2.4918973979072945E-2</v>
      </c>
    </row>
    <row r="1132" spans="1:12">
      <c r="A1132" s="480" t="s">
        <v>108</v>
      </c>
      <c r="B1132" s="480">
        <f t="shared" si="99"/>
        <v>14</v>
      </c>
      <c r="C1132" s="480">
        <f t="shared" si="100"/>
        <v>10</v>
      </c>
      <c r="D1132" s="480">
        <f t="shared" si="101"/>
        <v>178</v>
      </c>
      <c r="E1132" s="480">
        <v>0</v>
      </c>
      <c r="F1132" s="481">
        <v>2.9359999999999999</v>
      </c>
      <c r="G1132" s="480" t="s">
        <v>560</v>
      </c>
      <c r="H1132" s="482">
        <v>0.26853199999999999</v>
      </c>
      <c r="I1132" s="483">
        <v>10.9</v>
      </c>
      <c r="J1132" s="484">
        <v>0</v>
      </c>
      <c r="K1132" s="469">
        <f t="shared" si="97"/>
        <v>10.93352002740828</v>
      </c>
      <c r="L1132" s="469">
        <f t="shared" si="98"/>
        <v>3.3520027408279418E-2</v>
      </c>
    </row>
    <row r="1133" spans="1:12">
      <c r="A1133" s="480" t="s">
        <v>108</v>
      </c>
      <c r="B1133" s="480">
        <f t="shared" si="99"/>
        <v>14</v>
      </c>
      <c r="C1133" s="480">
        <f t="shared" si="100"/>
        <v>11</v>
      </c>
      <c r="D1133" s="480">
        <f t="shared" si="101"/>
        <v>179</v>
      </c>
      <c r="E1133" s="480">
        <v>0</v>
      </c>
      <c r="F1133" s="481">
        <v>2.9359999999999999</v>
      </c>
      <c r="G1133" s="480" t="s">
        <v>560</v>
      </c>
      <c r="H1133" s="482">
        <v>0.26710499999999998</v>
      </c>
      <c r="I1133" s="483">
        <v>11</v>
      </c>
      <c r="J1133" s="484">
        <v>0</v>
      </c>
      <c r="K1133" s="469">
        <f t="shared" si="97"/>
        <v>10.991932011755678</v>
      </c>
      <c r="L1133" s="469">
        <f t="shared" si="98"/>
        <v>-8.0679882443224216E-3</v>
      </c>
    </row>
    <row r="1134" spans="1:12">
      <c r="A1134" s="480" t="s">
        <v>108</v>
      </c>
      <c r="B1134" s="480">
        <f t="shared" si="99"/>
        <v>15</v>
      </c>
      <c r="C1134" s="480">
        <f t="shared" si="100"/>
        <v>0</v>
      </c>
      <c r="D1134" s="480">
        <f t="shared" si="101"/>
        <v>180</v>
      </c>
      <c r="E1134" s="480">
        <v>0</v>
      </c>
      <c r="F1134" s="481">
        <v>2.9359999999999999</v>
      </c>
      <c r="G1134" s="480" t="s">
        <v>560</v>
      </c>
      <c r="H1134" s="482">
        <v>0.26569399999999999</v>
      </c>
      <c r="I1134" s="483">
        <v>11.1</v>
      </c>
      <c r="J1134" s="484">
        <v>0</v>
      </c>
      <c r="K1134" s="469">
        <f t="shared" si="97"/>
        <v>11.050305991102547</v>
      </c>
      <c r="L1134" s="469">
        <f t="shared" si="98"/>
        <v>-4.9694008897452235E-2</v>
      </c>
    </row>
    <row r="1135" spans="1:12">
      <c r="A1135" s="480" t="s">
        <v>108</v>
      </c>
      <c r="B1135" s="480">
        <f t="shared" si="99"/>
        <v>15</v>
      </c>
      <c r="C1135" s="480">
        <f t="shared" si="100"/>
        <v>1</v>
      </c>
      <c r="D1135" s="480">
        <f t="shared" si="101"/>
        <v>181</v>
      </c>
      <c r="E1135" s="480">
        <v>0</v>
      </c>
      <c r="F1135" s="481">
        <v>2.9359999999999999</v>
      </c>
      <c r="G1135" s="480" t="s">
        <v>560</v>
      </c>
      <c r="H1135" s="482">
        <v>0.264297</v>
      </c>
      <c r="I1135" s="483">
        <v>11.1</v>
      </c>
      <c r="J1135" s="484">
        <v>0</v>
      </c>
      <c r="K1135" s="469">
        <f t="shared" si="97"/>
        <v>11.108714817042948</v>
      </c>
      <c r="L1135" s="469">
        <f t="shared" si="98"/>
        <v>8.7148170429482974E-3</v>
      </c>
    </row>
    <row r="1136" spans="1:12">
      <c r="A1136" s="480" t="s">
        <v>108</v>
      </c>
      <c r="B1136" s="480">
        <f t="shared" si="99"/>
        <v>15</v>
      </c>
      <c r="C1136" s="480">
        <f t="shared" si="100"/>
        <v>2</v>
      </c>
      <c r="D1136" s="480">
        <f t="shared" si="101"/>
        <v>182</v>
      </c>
      <c r="E1136" s="480">
        <v>0</v>
      </c>
      <c r="F1136" s="481">
        <v>2.9359999999999999</v>
      </c>
      <c r="G1136" s="480" t="s">
        <v>560</v>
      </c>
      <c r="H1136" s="482">
        <v>0.26291399999999998</v>
      </c>
      <c r="I1136" s="483">
        <v>11.2</v>
      </c>
      <c r="J1136" s="484">
        <v>0</v>
      </c>
      <c r="K1136" s="469">
        <f t="shared" si="97"/>
        <v>11.167149714355265</v>
      </c>
      <c r="L1136" s="469">
        <f t="shared" si="98"/>
        <v>-3.2850285644734356E-2</v>
      </c>
    </row>
    <row r="1137" spans="1:12">
      <c r="A1137" s="480" t="s">
        <v>108</v>
      </c>
      <c r="B1137" s="480">
        <f t="shared" si="99"/>
        <v>15</v>
      </c>
      <c r="C1137" s="480">
        <f t="shared" si="100"/>
        <v>3</v>
      </c>
      <c r="D1137" s="480">
        <f t="shared" si="101"/>
        <v>183</v>
      </c>
      <c r="E1137" s="480">
        <v>0</v>
      </c>
      <c r="F1137" s="481">
        <v>2.9359999999999999</v>
      </c>
      <c r="G1137" s="480" t="s">
        <v>560</v>
      </c>
      <c r="H1137" s="482">
        <v>0.261546</v>
      </c>
      <c r="I1137" s="483">
        <v>11.2</v>
      </c>
      <c r="J1137" s="484">
        <v>0</v>
      </c>
      <c r="K1137" s="469">
        <f t="shared" si="97"/>
        <v>11.22555879271715</v>
      </c>
      <c r="L1137" s="469">
        <f t="shared" si="98"/>
        <v>2.555879271715078E-2</v>
      </c>
    </row>
    <row r="1138" spans="1:12">
      <c r="A1138" s="480" t="s">
        <v>108</v>
      </c>
      <c r="B1138" s="480">
        <f t="shared" si="99"/>
        <v>15</v>
      </c>
      <c r="C1138" s="480">
        <f t="shared" si="100"/>
        <v>4</v>
      </c>
      <c r="D1138" s="480">
        <f t="shared" si="101"/>
        <v>184</v>
      </c>
      <c r="E1138" s="480">
        <v>0</v>
      </c>
      <c r="F1138" s="481">
        <v>2.9359999999999999</v>
      </c>
      <c r="G1138" s="480" t="s">
        <v>560</v>
      </c>
      <c r="H1138" s="482">
        <v>0.26019199999999998</v>
      </c>
      <c r="I1138" s="483">
        <v>11.3</v>
      </c>
      <c r="J1138" s="484">
        <v>0</v>
      </c>
      <c r="K1138" s="469">
        <f t="shared" si="97"/>
        <v>11.283974910835076</v>
      </c>
      <c r="L1138" s="469">
        <f t="shared" si="98"/>
        <v>-1.6025089164925177E-2</v>
      </c>
    </row>
    <row r="1139" spans="1:12">
      <c r="A1139" s="480" t="s">
        <v>108</v>
      </c>
      <c r="B1139" s="480">
        <f t="shared" si="99"/>
        <v>15</v>
      </c>
      <c r="C1139" s="480">
        <f t="shared" si="100"/>
        <v>5</v>
      </c>
      <c r="D1139" s="480">
        <f t="shared" si="101"/>
        <v>185</v>
      </c>
      <c r="E1139" s="480">
        <v>0</v>
      </c>
      <c r="F1139" s="481">
        <v>2.9359999999999999</v>
      </c>
      <c r="G1139" s="480" t="s">
        <v>560</v>
      </c>
      <c r="H1139" s="482">
        <v>0.25885200000000003</v>
      </c>
      <c r="I1139" s="483">
        <v>11.3</v>
      </c>
      <c r="J1139" s="484">
        <v>0</v>
      </c>
      <c r="K1139" s="469">
        <f t="shared" si="97"/>
        <v>11.342388700879265</v>
      </c>
      <c r="L1139" s="469">
        <f t="shared" si="98"/>
        <v>4.2388700879264718E-2</v>
      </c>
    </row>
    <row r="1140" spans="1:12">
      <c r="A1140" s="480" t="s">
        <v>108</v>
      </c>
      <c r="B1140" s="480">
        <f t="shared" si="99"/>
        <v>15</v>
      </c>
      <c r="C1140" s="480">
        <f t="shared" si="100"/>
        <v>6</v>
      </c>
      <c r="D1140" s="480">
        <f t="shared" si="101"/>
        <v>186</v>
      </c>
      <c r="E1140" s="480">
        <v>0</v>
      </c>
      <c r="F1140" s="481">
        <v>2.9359999999999999</v>
      </c>
      <c r="G1140" s="480" t="s">
        <v>560</v>
      </c>
      <c r="H1140" s="482">
        <v>0.25752599999999998</v>
      </c>
      <c r="I1140" s="483">
        <v>11.4</v>
      </c>
      <c r="J1140" s="484">
        <v>0</v>
      </c>
      <c r="K1140" s="469">
        <f t="shared" si="97"/>
        <v>11.4007905997841</v>
      </c>
      <c r="L1140" s="469">
        <f t="shared" si="98"/>
        <v>7.9059978410001008E-4</v>
      </c>
    </row>
    <row r="1141" spans="1:12">
      <c r="A1141" s="480" t="s">
        <v>108</v>
      </c>
      <c r="B1141" s="480">
        <f t="shared" si="99"/>
        <v>15</v>
      </c>
      <c r="C1141" s="480">
        <f t="shared" si="100"/>
        <v>7</v>
      </c>
      <c r="D1141" s="480">
        <f t="shared" si="101"/>
        <v>187</v>
      </c>
      <c r="E1141" s="480">
        <v>0</v>
      </c>
      <c r="F1141" s="481">
        <v>2.9359999999999999</v>
      </c>
      <c r="G1141" s="480" t="s">
        <v>560</v>
      </c>
      <c r="H1141" s="482">
        <v>0.25621300000000002</v>
      </c>
      <c r="I1141" s="483">
        <v>11.5</v>
      </c>
      <c r="J1141" s="484">
        <v>0</v>
      </c>
      <c r="K1141" s="469">
        <f t="shared" si="97"/>
        <v>11.459215574541494</v>
      </c>
      <c r="L1141" s="469">
        <f t="shared" si="98"/>
        <v>-4.0784425458506135E-2</v>
      </c>
    </row>
    <row r="1142" spans="1:12">
      <c r="A1142" s="480" t="s">
        <v>108</v>
      </c>
      <c r="B1142" s="480">
        <f t="shared" si="99"/>
        <v>15</v>
      </c>
      <c r="C1142" s="480">
        <f t="shared" si="100"/>
        <v>8</v>
      </c>
      <c r="D1142" s="480">
        <f t="shared" si="101"/>
        <v>188</v>
      </c>
      <c r="E1142" s="480">
        <v>0</v>
      </c>
      <c r="F1142" s="481">
        <v>2.9359999999999999</v>
      </c>
      <c r="G1142" s="480" t="s">
        <v>560</v>
      </c>
      <c r="H1142" s="482">
        <v>0.254913</v>
      </c>
      <c r="I1142" s="483">
        <v>11.5</v>
      </c>
      <c r="J1142" s="484">
        <v>0</v>
      </c>
      <c r="K1142" s="469">
        <f t="shared" si="97"/>
        <v>11.517655043093134</v>
      </c>
      <c r="L1142" s="469">
        <f t="shared" si="98"/>
        <v>1.7655043093133926E-2</v>
      </c>
    </row>
    <row r="1143" spans="1:12">
      <c r="A1143" s="480" t="s">
        <v>108</v>
      </c>
      <c r="B1143" s="480">
        <f t="shared" si="99"/>
        <v>15</v>
      </c>
      <c r="C1143" s="480">
        <f t="shared" si="100"/>
        <v>9</v>
      </c>
      <c r="D1143" s="480">
        <f t="shared" si="101"/>
        <v>189</v>
      </c>
      <c r="E1143" s="480">
        <v>0</v>
      </c>
      <c r="F1143" s="481">
        <v>2.9359999999999999</v>
      </c>
      <c r="G1143" s="480" t="s">
        <v>560</v>
      </c>
      <c r="H1143" s="482">
        <v>0.25362699999999999</v>
      </c>
      <c r="I1143" s="483">
        <v>11.6</v>
      </c>
      <c r="J1143" s="484">
        <v>0</v>
      </c>
      <c r="K1143" s="469">
        <f t="shared" si="97"/>
        <v>11.576054599865156</v>
      </c>
      <c r="L1143" s="469">
        <f t="shared" si="98"/>
        <v>-2.3945400134843808E-2</v>
      </c>
    </row>
    <row r="1144" spans="1:12">
      <c r="A1144" s="480" t="s">
        <v>108</v>
      </c>
      <c r="B1144" s="480">
        <f t="shared" si="99"/>
        <v>15</v>
      </c>
      <c r="C1144" s="480">
        <f t="shared" si="100"/>
        <v>10</v>
      </c>
      <c r="D1144" s="480">
        <f t="shared" si="101"/>
        <v>190</v>
      </c>
      <c r="E1144" s="480">
        <v>0</v>
      </c>
      <c r="F1144" s="481">
        <v>2.9359999999999999</v>
      </c>
      <c r="G1144" s="480" t="s">
        <v>560</v>
      </c>
      <c r="H1144" s="482">
        <v>0.25235299999999999</v>
      </c>
      <c r="I1144" s="483">
        <v>11.6</v>
      </c>
      <c r="J1144" s="484">
        <v>0</v>
      </c>
      <c r="K1144" s="469">
        <f t="shared" si="97"/>
        <v>11.634496122495076</v>
      </c>
      <c r="L1144" s="469">
        <f t="shared" si="98"/>
        <v>3.4496122495076165E-2</v>
      </c>
    </row>
    <row r="1145" spans="1:12">
      <c r="A1145" s="480" t="s">
        <v>108</v>
      </c>
      <c r="B1145" s="480">
        <f t="shared" si="99"/>
        <v>15</v>
      </c>
      <c r="C1145" s="480">
        <f t="shared" si="100"/>
        <v>11</v>
      </c>
      <c r="D1145" s="480">
        <f t="shared" si="101"/>
        <v>191</v>
      </c>
      <c r="E1145" s="480">
        <v>0</v>
      </c>
      <c r="F1145" s="481">
        <v>2.9359999999999999</v>
      </c>
      <c r="G1145" s="480" t="s">
        <v>560</v>
      </c>
      <c r="H1145" s="482">
        <v>0.25109199999999998</v>
      </c>
      <c r="I1145" s="483">
        <v>11.7</v>
      </c>
      <c r="J1145" s="484">
        <v>0</v>
      </c>
      <c r="K1145" s="469">
        <f t="shared" si="97"/>
        <v>11.692925302279644</v>
      </c>
      <c r="L1145" s="469">
        <f t="shared" si="98"/>
        <v>-7.0746977203555161E-3</v>
      </c>
    </row>
    <row r="1146" spans="1:12">
      <c r="A1146" s="480" t="s">
        <v>108</v>
      </c>
      <c r="B1146" s="480">
        <f t="shared" si="99"/>
        <v>16</v>
      </c>
      <c r="C1146" s="480">
        <f t="shared" si="100"/>
        <v>0</v>
      </c>
      <c r="D1146" s="480">
        <f t="shared" si="101"/>
        <v>192</v>
      </c>
      <c r="E1146" s="480">
        <v>0</v>
      </c>
      <c r="F1146" s="481">
        <v>2.9359999999999999</v>
      </c>
      <c r="G1146" s="480" t="s">
        <v>560</v>
      </c>
      <c r="H1146" s="482">
        <v>0.24984400000000001</v>
      </c>
      <c r="I1146" s="483">
        <v>11.8</v>
      </c>
      <c r="J1146" s="484">
        <v>0</v>
      </c>
      <c r="K1146" s="469">
        <f t="shared" si="97"/>
        <v>11.751332831686971</v>
      </c>
      <c r="L1146" s="469">
        <f t="shared" si="98"/>
        <v>-4.8667168313029308E-2</v>
      </c>
    </row>
    <row r="1147" spans="1:12">
      <c r="A1147" s="480" t="s">
        <v>108</v>
      </c>
      <c r="B1147" s="480">
        <f t="shared" si="99"/>
        <v>16</v>
      </c>
      <c r="C1147" s="480">
        <f t="shared" si="100"/>
        <v>1</v>
      </c>
      <c r="D1147" s="480">
        <f t="shared" si="101"/>
        <v>193</v>
      </c>
      <c r="E1147" s="480">
        <v>0</v>
      </c>
      <c r="F1147" s="481">
        <v>2.9359999999999999</v>
      </c>
      <c r="G1147" s="480" t="s">
        <v>560</v>
      </c>
      <c r="H1147" s="482">
        <v>0.248608</v>
      </c>
      <c r="I1147" s="483">
        <v>11.8</v>
      </c>
      <c r="J1147" s="484">
        <v>0</v>
      </c>
      <c r="K1147" s="469">
        <f t="shared" si="97"/>
        <v>11.80975672544729</v>
      </c>
      <c r="L1147" s="469">
        <f t="shared" si="98"/>
        <v>9.7567254472892273E-3</v>
      </c>
    </row>
    <row r="1148" spans="1:12">
      <c r="A1148" s="480" t="s">
        <v>108</v>
      </c>
      <c r="B1148" s="480">
        <f t="shared" si="99"/>
        <v>16</v>
      </c>
      <c r="C1148" s="480">
        <f t="shared" si="100"/>
        <v>2</v>
      </c>
      <c r="D1148" s="480">
        <f t="shared" si="101"/>
        <v>194</v>
      </c>
      <c r="E1148" s="480">
        <v>0</v>
      </c>
      <c r="F1148" s="481">
        <v>2.9359999999999999</v>
      </c>
      <c r="G1148" s="480" t="s">
        <v>560</v>
      </c>
      <c r="H1148" s="482">
        <v>0.24738399999999999</v>
      </c>
      <c r="I1148" s="483">
        <v>11.9</v>
      </c>
      <c r="J1148" s="484">
        <v>0</v>
      </c>
      <c r="K1148" s="469">
        <f t="shared" si="97"/>
        <v>11.868188726837628</v>
      </c>
      <c r="L1148" s="469">
        <f t="shared" si="98"/>
        <v>-3.1811273162372089E-2</v>
      </c>
    </row>
    <row r="1149" spans="1:12">
      <c r="A1149" s="480" t="s">
        <v>108</v>
      </c>
      <c r="B1149" s="480">
        <f t="shared" si="99"/>
        <v>16</v>
      </c>
      <c r="C1149" s="480">
        <f t="shared" si="100"/>
        <v>3</v>
      </c>
      <c r="D1149" s="480">
        <f t="shared" si="101"/>
        <v>195</v>
      </c>
      <c r="E1149" s="480">
        <v>0</v>
      </c>
      <c r="F1149" s="481">
        <v>2.9359999999999999</v>
      </c>
      <c r="G1149" s="480" t="s">
        <v>560</v>
      </c>
      <c r="H1149" s="482">
        <v>0.246172</v>
      </c>
      <c r="I1149" s="483">
        <v>11.9</v>
      </c>
      <c r="J1149" s="484">
        <v>0</v>
      </c>
      <c r="K1149" s="469">
        <f t="shared" si="97"/>
        <v>11.926620411744633</v>
      </c>
      <c r="L1149" s="469">
        <f t="shared" si="98"/>
        <v>2.6620411744632477E-2</v>
      </c>
    </row>
    <row r="1150" spans="1:12">
      <c r="A1150" s="480" t="s">
        <v>108</v>
      </c>
      <c r="B1150" s="480">
        <f t="shared" si="99"/>
        <v>16</v>
      </c>
      <c r="C1150" s="480">
        <f t="shared" si="100"/>
        <v>4</v>
      </c>
      <c r="D1150" s="480">
        <f t="shared" si="101"/>
        <v>196</v>
      </c>
      <c r="E1150" s="480">
        <v>0</v>
      </c>
      <c r="F1150" s="481">
        <v>2.9359999999999999</v>
      </c>
      <c r="G1150" s="480" t="s">
        <v>560</v>
      </c>
      <c r="H1150" s="482">
        <v>0.24497099999999999</v>
      </c>
      <c r="I1150" s="483">
        <v>12</v>
      </c>
      <c r="J1150" s="484">
        <v>0</v>
      </c>
      <c r="K1150" s="469">
        <f t="shared" si="97"/>
        <v>11.985092112943981</v>
      </c>
      <c r="L1150" s="469">
        <f t="shared" si="98"/>
        <v>-1.4907887056018865E-2</v>
      </c>
    </row>
    <row r="1151" spans="1:12">
      <c r="A1151" s="480" t="s">
        <v>108</v>
      </c>
      <c r="B1151" s="480">
        <f t="shared" si="99"/>
        <v>16</v>
      </c>
      <c r="C1151" s="480">
        <f t="shared" si="100"/>
        <v>5</v>
      </c>
      <c r="D1151" s="480">
        <f t="shared" si="101"/>
        <v>197</v>
      </c>
      <c r="E1151" s="480">
        <v>0</v>
      </c>
      <c r="F1151" s="481">
        <v>2.9359999999999999</v>
      </c>
      <c r="G1151" s="480" t="s">
        <v>560</v>
      </c>
      <c r="H1151" s="482">
        <v>0.243783</v>
      </c>
      <c r="I1151" s="483">
        <v>12</v>
      </c>
      <c r="J1151" s="484">
        <v>0</v>
      </c>
      <c r="K1151" s="469">
        <f t="shared" si="97"/>
        <v>12.043497700824094</v>
      </c>
      <c r="L1151" s="469">
        <f t="shared" si="98"/>
        <v>4.349770082409421E-2</v>
      </c>
    </row>
    <row r="1152" spans="1:12">
      <c r="A1152" s="480" t="s">
        <v>108</v>
      </c>
      <c r="B1152" s="480">
        <f t="shared" si="99"/>
        <v>16</v>
      </c>
      <c r="C1152" s="480">
        <f t="shared" si="100"/>
        <v>6</v>
      </c>
      <c r="D1152" s="480">
        <f t="shared" si="101"/>
        <v>198</v>
      </c>
      <c r="E1152" s="480">
        <v>0</v>
      </c>
      <c r="F1152" s="481">
        <v>2.9359999999999999</v>
      </c>
      <c r="G1152" s="480" t="s">
        <v>560</v>
      </c>
      <c r="H1152" s="482">
        <v>0.24260599999999999</v>
      </c>
      <c r="I1152" s="483">
        <v>12.1</v>
      </c>
      <c r="J1152" s="484">
        <v>0</v>
      </c>
      <c r="K1152" s="469">
        <f t="shared" si="97"/>
        <v>12.101926580546236</v>
      </c>
      <c r="L1152" s="469">
        <f t="shared" si="98"/>
        <v>1.9265805462360674E-3</v>
      </c>
    </row>
    <row r="1153" spans="1:12">
      <c r="A1153" s="480" t="s">
        <v>108</v>
      </c>
      <c r="B1153" s="480">
        <f t="shared" si="99"/>
        <v>16</v>
      </c>
      <c r="C1153" s="480">
        <f t="shared" si="100"/>
        <v>7</v>
      </c>
      <c r="D1153" s="480">
        <f t="shared" si="101"/>
        <v>199</v>
      </c>
      <c r="E1153" s="480">
        <v>0</v>
      </c>
      <c r="F1153" s="481">
        <v>2.9359999999999999</v>
      </c>
      <c r="G1153" s="480" t="s">
        <v>560</v>
      </c>
      <c r="H1153" s="482">
        <v>0.24143999999999999</v>
      </c>
      <c r="I1153" s="483">
        <v>12.2</v>
      </c>
      <c r="J1153" s="484">
        <v>0</v>
      </c>
      <c r="K1153" s="469">
        <f t="shared" si="97"/>
        <v>12.160371106693175</v>
      </c>
      <c r="L1153" s="469">
        <f t="shared" si="98"/>
        <v>-3.9628893306824509E-2</v>
      </c>
    </row>
    <row r="1154" spans="1:12">
      <c r="A1154" s="480" t="s">
        <v>108</v>
      </c>
      <c r="B1154" s="480">
        <f t="shared" si="99"/>
        <v>16</v>
      </c>
      <c r="C1154" s="480">
        <f t="shared" si="100"/>
        <v>8</v>
      </c>
      <c r="D1154" s="480">
        <f t="shared" si="101"/>
        <v>200</v>
      </c>
      <c r="E1154" s="480">
        <v>0</v>
      </c>
      <c r="F1154" s="481">
        <v>2.9359999999999999</v>
      </c>
      <c r="G1154" s="480" t="s">
        <v>560</v>
      </c>
      <c r="H1154" s="482">
        <v>0.240285</v>
      </c>
      <c r="I1154" s="483">
        <v>12.2</v>
      </c>
      <c r="J1154" s="484">
        <v>0</v>
      </c>
      <c r="K1154" s="469">
        <f t="shared" si="97"/>
        <v>12.218823480450299</v>
      </c>
      <c r="L1154" s="469">
        <f t="shared" si="98"/>
        <v>1.8823480450299357E-2</v>
      </c>
    </row>
    <row r="1155" spans="1:12">
      <c r="A1155" s="480" t="s">
        <v>108</v>
      </c>
      <c r="B1155" s="480">
        <f t="shared" si="99"/>
        <v>16</v>
      </c>
      <c r="C1155" s="480">
        <f t="shared" si="100"/>
        <v>9</v>
      </c>
      <c r="D1155" s="480">
        <f t="shared" si="101"/>
        <v>201</v>
      </c>
      <c r="E1155" s="480">
        <v>0</v>
      </c>
      <c r="F1155" s="481">
        <v>2.9359999999999999</v>
      </c>
      <c r="G1155" s="480" t="s">
        <v>560</v>
      </c>
      <c r="H1155" s="482">
        <v>0.23914199999999999</v>
      </c>
      <c r="I1155" s="483">
        <v>12.3</v>
      </c>
      <c r="J1155" s="484">
        <v>0</v>
      </c>
      <c r="K1155" s="469">
        <f t="shared" si="97"/>
        <v>12.277224410601233</v>
      </c>
      <c r="L1155" s="469">
        <f t="shared" si="98"/>
        <v>-2.2775589398767337E-2</v>
      </c>
    </row>
    <row r="1156" spans="1:12">
      <c r="A1156" s="480" t="s">
        <v>108</v>
      </c>
      <c r="B1156" s="480">
        <f t="shared" si="99"/>
        <v>16</v>
      </c>
      <c r="C1156" s="480">
        <f t="shared" si="100"/>
        <v>10</v>
      </c>
      <c r="D1156" s="480">
        <f t="shared" si="101"/>
        <v>202</v>
      </c>
      <c r="E1156" s="480">
        <v>0</v>
      </c>
      <c r="F1156" s="481">
        <v>2.9359999999999999</v>
      </c>
      <c r="G1156" s="480" t="s">
        <v>560</v>
      </c>
      <c r="H1156" s="482">
        <v>0.238009</v>
      </c>
      <c r="I1156" s="483">
        <v>12.3</v>
      </c>
      <c r="J1156" s="484">
        <v>0</v>
      </c>
      <c r="K1156" s="469">
        <f t="shared" si="97"/>
        <v>12.335667978941972</v>
      </c>
      <c r="L1156" s="469">
        <f t="shared" si="98"/>
        <v>3.5667978941971157E-2</v>
      </c>
    </row>
    <row r="1157" spans="1:12">
      <c r="A1157" s="480" t="s">
        <v>108</v>
      </c>
      <c r="B1157" s="480">
        <f t="shared" si="99"/>
        <v>16</v>
      </c>
      <c r="C1157" s="480">
        <f t="shared" si="100"/>
        <v>11</v>
      </c>
      <c r="D1157" s="480">
        <f t="shared" si="101"/>
        <v>203</v>
      </c>
      <c r="E1157" s="480">
        <v>0</v>
      </c>
      <c r="F1157" s="481">
        <v>2.9359999999999999</v>
      </c>
      <c r="G1157" s="480" t="s">
        <v>560</v>
      </c>
      <c r="H1157" s="482">
        <v>0.23688600000000001</v>
      </c>
      <c r="I1157" s="483">
        <v>12.4</v>
      </c>
      <c r="J1157" s="484">
        <v>0</v>
      </c>
      <c r="K1157" s="469">
        <f t="shared" si="97"/>
        <v>12.394147395793757</v>
      </c>
      <c r="L1157" s="469">
        <f t="shared" si="98"/>
        <v>-5.8526042062432282E-3</v>
      </c>
    </row>
    <row r="1158" spans="1:12">
      <c r="A1158" s="480" t="s">
        <v>108</v>
      </c>
      <c r="B1158" s="480">
        <f t="shared" si="99"/>
        <v>17</v>
      </c>
      <c r="C1158" s="480">
        <f t="shared" si="100"/>
        <v>0</v>
      </c>
      <c r="D1158" s="480">
        <f t="shared" si="101"/>
        <v>204</v>
      </c>
      <c r="E1158" s="480">
        <v>0</v>
      </c>
      <c r="F1158" s="481">
        <v>2.9359999999999999</v>
      </c>
      <c r="G1158" s="480" t="s">
        <v>560</v>
      </c>
      <c r="H1158" s="482">
        <v>0.23577500000000001</v>
      </c>
      <c r="I1158" s="483">
        <v>12.5</v>
      </c>
      <c r="J1158" s="484">
        <v>0</v>
      </c>
      <c r="K1158" s="469">
        <f t="shared" si="97"/>
        <v>12.45255010073163</v>
      </c>
      <c r="L1158" s="469">
        <f t="shared" si="98"/>
        <v>-4.7449899268370288E-2</v>
      </c>
    </row>
    <row r="1159" spans="1:12">
      <c r="A1159" s="480" t="s">
        <v>108</v>
      </c>
      <c r="B1159" s="480">
        <f t="shared" si="99"/>
        <v>17</v>
      </c>
      <c r="C1159" s="480">
        <f t="shared" si="100"/>
        <v>1</v>
      </c>
      <c r="D1159" s="480">
        <f t="shared" si="101"/>
        <v>205</v>
      </c>
      <c r="E1159" s="480">
        <v>0</v>
      </c>
      <c r="F1159" s="481">
        <v>2.9359999999999999</v>
      </c>
      <c r="G1159" s="480" t="s">
        <v>560</v>
      </c>
      <c r="H1159" s="482">
        <v>0.23467299999999999</v>
      </c>
      <c r="I1159" s="483">
        <v>12.5</v>
      </c>
      <c r="J1159" s="484">
        <v>0</v>
      </c>
      <c r="K1159" s="469">
        <f t="shared" si="97"/>
        <v>12.511025980832903</v>
      </c>
      <c r="L1159" s="469">
        <f t="shared" si="98"/>
        <v>1.102598083290296E-2</v>
      </c>
    </row>
    <row r="1160" spans="1:12">
      <c r="A1160" s="480" t="s">
        <v>108</v>
      </c>
      <c r="B1160" s="480">
        <f t="shared" si="99"/>
        <v>17</v>
      </c>
      <c r="C1160" s="480">
        <f t="shared" si="100"/>
        <v>2</v>
      </c>
      <c r="D1160" s="480">
        <f t="shared" si="101"/>
        <v>206</v>
      </c>
      <c r="E1160" s="480">
        <v>0</v>
      </c>
      <c r="F1160" s="481">
        <v>2.9359999999999999</v>
      </c>
      <c r="G1160" s="480" t="s">
        <v>560</v>
      </c>
      <c r="H1160" s="482">
        <v>0.23358200000000001</v>
      </c>
      <c r="I1160" s="483">
        <v>12.6</v>
      </c>
      <c r="J1160" s="484">
        <v>0</v>
      </c>
      <c r="K1160" s="469">
        <f t="shared" si="97"/>
        <v>12.569461687972531</v>
      </c>
      <c r="L1160" s="469">
        <f t="shared" si="98"/>
        <v>-3.0538312027468706E-2</v>
      </c>
    </row>
    <row r="1161" spans="1:12">
      <c r="A1161" s="480" t="s">
        <v>108</v>
      </c>
      <c r="B1161" s="480">
        <f t="shared" si="99"/>
        <v>17</v>
      </c>
      <c r="C1161" s="480">
        <f t="shared" si="100"/>
        <v>3</v>
      </c>
      <c r="D1161" s="480">
        <f t="shared" si="101"/>
        <v>207</v>
      </c>
      <c r="E1161" s="480">
        <v>0</v>
      </c>
      <c r="F1161" s="481">
        <v>2.9359999999999999</v>
      </c>
      <c r="G1161" s="480" t="s">
        <v>560</v>
      </c>
      <c r="H1161" s="482">
        <v>0.23250100000000001</v>
      </c>
      <c r="I1161" s="483">
        <v>12.6</v>
      </c>
      <c r="J1161" s="484">
        <v>0</v>
      </c>
      <c r="K1161" s="469">
        <f t="shared" si="97"/>
        <v>12.627902675687416</v>
      </c>
      <c r="L1161" s="469">
        <f t="shared" si="98"/>
        <v>2.7902675687416334E-2</v>
      </c>
    </row>
    <row r="1162" spans="1:12">
      <c r="A1162" s="480" t="s">
        <v>108</v>
      </c>
      <c r="B1162" s="480">
        <f t="shared" si="99"/>
        <v>17</v>
      </c>
      <c r="C1162" s="480">
        <f t="shared" si="100"/>
        <v>4</v>
      </c>
      <c r="D1162" s="480">
        <f t="shared" si="101"/>
        <v>208</v>
      </c>
      <c r="E1162" s="480">
        <v>0</v>
      </c>
      <c r="F1162" s="481">
        <v>2.9359999999999999</v>
      </c>
      <c r="G1162" s="480" t="s">
        <v>560</v>
      </c>
      <c r="H1162" s="482">
        <v>0.23143</v>
      </c>
      <c r="I1162" s="483">
        <v>12.7</v>
      </c>
      <c r="J1162" s="484">
        <v>0</v>
      </c>
      <c r="K1162" s="469">
        <f t="shared" si="97"/>
        <v>12.686341442336776</v>
      </c>
      <c r="L1162" s="469">
        <f t="shared" si="98"/>
        <v>-1.3658557663223547E-2</v>
      </c>
    </row>
    <row r="1163" spans="1:12">
      <c r="A1163" s="480" t="s">
        <v>108</v>
      </c>
      <c r="B1163" s="480">
        <f t="shared" si="99"/>
        <v>17</v>
      </c>
      <c r="C1163" s="480">
        <f t="shared" si="100"/>
        <v>5</v>
      </c>
      <c r="D1163" s="480">
        <f t="shared" si="101"/>
        <v>209</v>
      </c>
      <c r="E1163" s="480">
        <v>0</v>
      </c>
      <c r="F1163" s="481">
        <v>2.9359999999999999</v>
      </c>
      <c r="G1163" s="480" t="s">
        <v>560</v>
      </c>
      <c r="H1163" s="482">
        <v>0.23036899999999999</v>
      </c>
      <c r="I1163" s="483">
        <v>12.7</v>
      </c>
      <c r="J1163" s="484">
        <v>0</v>
      </c>
      <c r="K1163" s="469">
        <f t="shared" ref="K1163:K1226" si="102">F1163/H1163</f>
        <v>12.744770346704636</v>
      </c>
      <c r="L1163" s="469">
        <f t="shared" ref="L1163:L1226" si="103">K1163-I1163</f>
        <v>4.477034670463631E-2</v>
      </c>
    </row>
    <row r="1164" spans="1:12">
      <c r="A1164" s="480" t="s">
        <v>108</v>
      </c>
      <c r="B1164" s="480">
        <f t="shared" si="99"/>
        <v>17</v>
      </c>
      <c r="C1164" s="480">
        <f t="shared" si="100"/>
        <v>6</v>
      </c>
      <c r="D1164" s="480">
        <f t="shared" si="101"/>
        <v>210</v>
      </c>
      <c r="E1164" s="480">
        <v>0</v>
      </c>
      <c r="F1164" s="481">
        <v>2.9359999999999999</v>
      </c>
      <c r="G1164" s="480" t="s">
        <v>560</v>
      </c>
      <c r="H1164" s="482">
        <v>0.22931699999999999</v>
      </c>
      <c r="I1164" s="483">
        <v>12.8</v>
      </c>
      <c r="J1164" s="484">
        <v>0</v>
      </c>
      <c r="K1164" s="469">
        <f t="shared" si="102"/>
        <v>12.803237439875804</v>
      </c>
      <c r="L1164" s="469">
        <f t="shared" si="103"/>
        <v>3.2374398758037159E-3</v>
      </c>
    </row>
    <row r="1165" spans="1:12">
      <c r="A1165" s="480" t="s">
        <v>108</v>
      </c>
      <c r="B1165" s="480">
        <f t="shared" si="99"/>
        <v>17</v>
      </c>
      <c r="C1165" s="480">
        <f t="shared" si="100"/>
        <v>7</v>
      </c>
      <c r="D1165" s="480">
        <f t="shared" si="101"/>
        <v>211</v>
      </c>
      <c r="E1165" s="480">
        <v>0</v>
      </c>
      <c r="F1165" s="481">
        <v>2.9359999999999999</v>
      </c>
      <c r="G1165" s="480" t="s">
        <v>560</v>
      </c>
      <c r="H1165" s="482">
        <v>0.22827500000000001</v>
      </c>
      <c r="I1165" s="483">
        <v>12.9</v>
      </c>
      <c r="J1165" s="484">
        <v>0</v>
      </c>
      <c r="K1165" s="469">
        <f t="shared" si="102"/>
        <v>12.861679991238637</v>
      </c>
      <c r="L1165" s="469">
        <f t="shared" si="103"/>
        <v>-3.8320008761363766E-2</v>
      </c>
    </row>
    <row r="1166" spans="1:12">
      <c r="A1166" s="480" t="s">
        <v>108</v>
      </c>
      <c r="B1166" s="480">
        <f t="shared" si="99"/>
        <v>17</v>
      </c>
      <c r="C1166" s="480">
        <f t="shared" si="100"/>
        <v>8</v>
      </c>
      <c r="D1166" s="480">
        <f t="shared" si="101"/>
        <v>212</v>
      </c>
      <c r="E1166" s="480">
        <v>0</v>
      </c>
      <c r="F1166" s="481">
        <v>2.9359999999999999</v>
      </c>
      <c r="G1166" s="480" t="s">
        <v>560</v>
      </c>
      <c r="H1166" s="482">
        <v>0.227242</v>
      </c>
      <c r="I1166" s="483">
        <v>12.9</v>
      </c>
      <c r="J1166" s="484">
        <v>0</v>
      </c>
      <c r="K1166" s="469">
        <f t="shared" si="102"/>
        <v>12.92014680384788</v>
      </c>
      <c r="L1166" s="469">
        <f t="shared" si="103"/>
        <v>2.0146803847879369E-2</v>
      </c>
    </row>
    <row r="1167" spans="1:12">
      <c r="A1167" s="480" t="s">
        <v>108</v>
      </c>
      <c r="B1167" s="480">
        <f t="shared" si="99"/>
        <v>17</v>
      </c>
      <c r="C1167" s="480">
        <f t="shared" si="100"/>
        <v>9</v>
      </c>
      <c r="D1167" s="480">
        <f t="shared" si="101"/>
        <v>213</v>
      </c>
      <c r="E1167" s="480">
        <v>0</v>
      </c>
      <c r="F1167" s="481">
        <v>2.9359999999999999</v>
      </c>
      <c r="G1167" s="480" t="s">
        <v>560</v>
      </c>
      <c r="H1167" s="482">
        <v>0.226219</v>
      </c>
      <c r="I1167" s="483">
        <v>13</v>
      </c>
      <c r="J1167" s="484">
        <v>0</v>
      </c>
      <c r="K1167" s="469">
        <f t="shared" si="102"/>
        <v>12.978573859843779</v>
      </c>
      <c r="L1167" s="469">
        <f t="shared" si="103"/>
        <v>-2.1426140156220796E-2</v>
      </c>
    </row>
    <row r="1168" spans="1:12">
      <c r="A1168" s="480" t="s">
        <v>108</v>
      </c>
      <c r="B1168" s="480">
        <f t="shared" si="99"/>
        <v>17</v>
      </c>
      <c r="C1168" s="480">
        <f t="shared" si="100"/>
        <v>10</v>
      </c>
      <c r="D1168" s="480">
        <f t="shared" si="101"/>
        <v>214</v>
      </c>
      <c r="E1168" s="480">
        <v>0</v>
      </c>
      <c r="F1168" s="481">
        <v>2.9359999999999999</v>
      </c>
      <c r="G1168" s="480" t="s">
        <v>560</v>
      </c>
      <c r="H1168" s="482">
        <v>0.22520499999999999</v>
      </c>
      <c r="I1168" s="483">
        <v>13</v>
      </c>
      <c r="J1168" s="484">
        <v>0</v>
      </c>
      <c r="K1168" s="469">
        <f t="shared" si="102"/>
        <v>13.037010723562977</v>
      </c>
      <c r="L1168" s="469">
        <f t="shared" si="103"/>
        <v>3.7010723562977077E-2</v>
      </c>
    </row>
    <row r="1169" spans="1:12">
      <c r="A1169" s="480" t="s">
        <v>108</v>
      </c>
      <c r="B1169" s="480">
        <f t="shared" si="99"/>
        <v>17</v>
      </c>
      <c r="C1169" s="480">
        <f t="shared" si="100"/>
        <v>11</v>
      </c>
      <c r="D1169" s="480">
        <f t="shared" si="101"/>
        <v>215</v>
      </c>
      <c r="E1169" s="480">
        <v>0</v>
      </c>
      <c r="F1169" s="481">
        <v>2.9359999999999999</v>
      </c>
      <c r="G1169" s="480" t="s">
        <v>560</v>
      </c>
      <c r="H1169" s="482">
        <v>0.22419900000000001</v>
      </c>
      <c r="I1169" s="483">
        <v>13.1</v>
      </c>
      <c r="J1169" s="484">
        <v>0</v>
      </c>
      <c r="K1169" s="469">
        <f t="shared" si="102"/>
        <v>13.095508900574934</v>
      </c>
      <c r="L1169" s="469">
        <f t="shared" si="103"/>
        <v>-4.4910994250653147E-3</v>
      </c>
    </row>
    <row r="1170" spans="1:12">
      <c r="A1170" s="480" t="s">
        <v>108</v>
      </c>
      <c r="B1170" s="480">
        <f t="shared" si="99"/>
        <v>18</v>
      </c>
      <c r="C1170" s="480">
        <f t="shared" si="100"/>
        <v>0</v>
      </c>
      <c r="D1170" s="480">
        <f t="shared" si="101"/>
        <v>216</v>
      </c>
      <c r="E1170" s="480">
        <v>0</v>
      </c>
      <c r="F1170" s="481">
        <v>2.9359999999999999</v>
      </c>
      <c r="G1170" s="480" t="s">
        <v>560</v>
      </c>
      <c r="H1170" s="482">
        <v>0.22320300000000001</v>
      </c>
      <c r="I1170" s="483">
        <v>13.2</v>
      </c>
      <c r="J1170" s="484">
        <v>0</v>
      </c>
      <c r="K1170" s="469">
        <f t="shared" si="102"/>
        <v>13.153945063462407</v>
      </c>
      <c r="L1170" s="469">
        <f t="shared" si="103"/>
        <v>-4.6054936537592184E-2</v>
      </c>
    </row>
    <row r="1171" spans="1:12">
      <c r="A1171" s="480" t="s">
        <v>111</v>
      </c>
      <c r="B1171" s="480">
        <f>INT(D1171/12)</f>
        <v>2</v>
      </c>
      <c r="C1171" s="480">
        <f>D1171-B1171*12</f>
        <v>0</v>
      </c>
      <c r="D1171" s="480">
        <v>24</v>
      </c>
      <c r="E1171" s="480">
        <v>0</v>
      </c>
      <c r="F1171" s="481">
        <v>4.3129999999999997</v>
      </c>
      <c r="G1171" s="480">
        <v>12</v>
      </c>
      <c r="H1171" s="482">
        <v>2.0592899999999998</v>
      </c>
      <c r="I1171" s="483">
        <v>2.1</v>
      </c>
      <c r="J1171" s="484">
        <v>0</v>
      </c>
      <c r="K1171" s="469">
        <f t="shared" si="102"/>
        <v>2.0944111805525205</v>
      </c>
      <c r="L1171" s="469">
        <f t="shared" si="103"/>
        <v>-5.588819447479576E-3</v>
      </c>
    </row>
    <row r="1172" spans="1:12">
      <c r="A1172" s="480" t="s">
        <v>111</v>
      </c>
      <c r="B1172" s="480">
        <f t="shared" ref="B1172:B1235" si="104">INT(D1172/12)</f>
        <v>2</v>
      </c>
      <c r="C1172" s="480">
        <f t="shared" ref="C1172:C1235" si="105">D1172-B1172*12</f>
        <v>1</v>
      </c>
      <c r="D1172" s="480">
        <f>D1171+1</f>
        <v>25</v>
      </c>
      <c r="E1172" s="480">
        <v>0</v>
      </c>
      <c r="F1172" s="481">
        <v>4.3129999999999997</v>
      </c>
      <c r="G1172" s="480">
        <v>12</v>
      </c>
      <c r="H1172" s="482">
        <v>2.0767099999999998</v>
      </c>
      <c r="I1172" s="483">
        <v>2.1</v>
      </c>
      <c r="J1172" s="484">
        <v>0</v>
      </c>
      <c r="K1172" s="469">
        <f t="shared" si="102"/>
        <v>2.0768426983064558</v>
      </c>
      <c r="L1172" s="469">
        <f t="shared" si="103"/>
        <v>-2.3157301693544241E-2</v>
      </c>
    </row>
    <row r="1173" spans="1:12">
      <c r="A1173" s="480" t="s">
        <v>111</v>
      </c>
      <c r="B1173" s="480">
        <f t="shared" si="104"/>
        <v>2</v>
      </c>
      <c r="C1173" s="480">
        <f t="shared" si="105"/>
        <v>2</v>
      </c>
      <c r="D1173" s="480">
        <f t="shared" ref="D1173:D1236" si="106">D1172+1</f>
        <v>26</v>
      </c>
      <c r="E1173" s="480">
        <v>0</v>
      </c>
      <c r="F1173" s="481">
        <v>4.3129999999999997</v>
      </c>
      <c r="G1173" s="480">
        <v>12</v>
      </c>
      <c r="H1173" s="482">
        <v>2.08541</v>
      </c>
      <c r="I1173" s="483">
        <v>2.1</v>
      </c>
      <c r="J1173" s="484">
        <v>0</v>
      </c>
      <c r="K1173" s="469">
        <f t="shared" si="102"/>
        <v>2.0681784397312759</v>
      </c>
      <c r="L1173" s="469">
        <f t="shared" si="103"/>
        <v>-3.1821560268724181E-2</v>
      </c>
    </row>
    <row r="1174" spans="1:12">
      <c r="A1174" s="480" t="s">
        <v>111</v>
      </c>
      <c r="B1174" s="480">
        <f t="shared" si="104"/>
        <v>2</v>
      </c>
      <c r="C1174" s="480">
        <f t="shared" si="105"/>
        <v>3</v>
      </c>
      <c r="D1174" s="480">
        <f t="shared" si="106"/>
        <v>27</v>
      </c>
      <c r="E1174" s="480">
        <v>0</v>
      </c>
      <c r="F1174" s="481">
        <v>4.3129999999999997</v>
      </c>
      <c r="G1174" s="480">
        <v>12</v>
      </c>
      <c r="H1174" s="482">
        <v>2.0871469999999999</v>
      </c>
      <c r="I1174" s="483">
        <v>2.1</v>
      </c>
      <c r="J1174" s="484">
        <v>0</v>
      </c>
      <c r="K1174" s="469">
        <f t="shared" si="102"/>
        <v>2.0664572260602632</v>
      </c>
      <c r="L1174" s="469">
        <f t="shared" si="103"/>
        <v>-3.3542773939736925E-2</v>
      </c>
    </row>
    <row r="1175" spans="1:12">
      <c r="A1175" s="480" t="s">
        <v>111</v>
      </c>
      <c r="B1175" s="480">
        <f t="shared" si="104"/>
        <v>2</v>
      </c>
      <c r="C1175" s="480">
        <f t="shared" si="105"/>
        <v>4</v>
      </c>
      <c r="D1175" s="480">
        <f t="shared" si="106"/>
        <v>28</v>
      </c>
      <c r="E1175" s="480">
        <v>0</v>
      </c>
      <c r="F1175" s="481">
        <v>4.3129999999999997</v>
      </c>
      <c r="G1175" s="480">
        <v>12</v>
      </c>
      <c r="H1175" s="482">
        <v>2.0883319999999999</v>
      </c>
      <c r="I1175" s="483">
        <v>2.1</v>
      </c>
      <c r="J1175" s="484">
        <v>0</v>
      </c>
      <c r="K1175" s="469">
        <f t="shared" si="102"/>
        <v>2.0652846386494104</v>
      </c>
      <c r="L1175" s="469">
        <f t="shared" si="103"/>
        <v>-3.4715361350589724E-2</v>
      </c>
    </row>
    <row r="1176" spans="1:12">
      <c r="A1176" s="480" t="s">
        <v>111</v>
      </c>
      <c r="B1176" s="480">
        <f t="shared" si="104"/>
        <v>2</v>
      </c>
      <c r="C1176" s="480">
        <f t="shared" si="105"/>
        <v>5</v>
      </c>
      <c r="D1176" s="480">
        <f t="shared" si="106"/>
        <v>29</v>
      </c>
      <c r="E1176" s="480">
        <v>0</v>
      </c>
      <c r="F1176" s="481">
        <v>4.3129999999999997</v>
      </c>
      <c r="G1176" s="480">
        <v>12</v>
      </c>
      <c r="H1176" s="482">
        <v>2.0750489999999999</v>
      </c>
      <c r="I1176" s="483">
        <v>2.1</v>
      </c>
      <c r="J1176" s="484">
        <v>0</v>
      </c>
      <c r="K1176" s="469">
        <f t="shared" si="102"/>
        <v>2.0785051340956286</v>
      </c>
      <c r="L1176" s="469">
        <f t="shared" si="103"/>
        <v>-2.1494865904371441E-2</v>
      </c>
    </row>
    <row r="1177" spans="1:12">
      <c r="A1177" s="480" t="s">
        <v>111</v>
      </c>
      <c r="B1177" s="480">
        <f t="shared" si="104"/>
        <v>2</v>
      </c>
      <c r="C1177" s="480">
        <f t="shared" si="105"/>
        <v>6</v>
      </c>
      <c r="D1177" s="480">
        <f t="shared" si="106"/>
        <v>30</v>
      </c>
      <c r="E1177" s="480">
        <v>0</v>
      </c>
      <c r="F1177" s="481">
        <v>4.3129999999999997</v>
      </c>
      <c r="G1177" s="480">
        <v>12</v>
      </c>
      <c r="H1177" s="482">
        <v>2.0632320000000002</v>
      </c>
      <c r="I1177" s="483">
        <v>2.1</v>
      </c>
      <c r="J1177" s="484">
        <v>0</v>
      </c>
      <c r="K1177" s="469">
        <f t="shared" si="102"/>
        <v>2.0904096097772813</v>
      </c>
      <c r="L1177" s="469">
        <f t="shared" si="103"/>
        <v>-9.590390222718792E-3</v>
      </c>
    </row>
    <row r="1178" spans="1:12">
      <c r="A1178" s="480" t="s">
        <v>111</v>
      </c>
      <c r="B1178" s="480">
        <f t="shared" si="104"/>
        <v>2</v>
      </c>
      <c r="C1178" s="480">
        <f t="shared" si="105"/>
        <v>7</v>
      </c>
      <c r="D1178" s="480">
        <f t="shared" si="106"/>
        <v>31</v>
      </c>
      <c r="E1178" s="480">
        <v>0</v>
      </c>
      <c r="F1178" s="481">
        <v>4.3129999999999997</v>
      </c>
      <c r="G1178" s="480">
        <v>12</v>
      </c>
      <c r="H1178" s="482">
        <v>2.048597</v>
      </c>
      <c r="I1178" s="483">
        <v>2.1</v>
      </c>
      <c r="J1178" s="484">
        <v>0</v>
      </c>
      <c r="K1178" s="469">
        <f t="shared" si="102"/>
        <v>2.1053433154495491</v>
      </c>
      <c r="L1178" s="469">
        <f t="shared" si="103"/>
        <v>5.3433154495490243E-3</v>
      </c>
    </row>
    <row r="1179" spans="1:12">
      <c r="A1179" s="480" t="s">
        <v>111</v>
      </c>
      <c r="B1179" s="480">
        <f t="shared" si="104"/>
        <v>2</v>
      </c>
      <c r="C1179" s="480">
        <f t="shared" si="105"/>
        <v>8</v>
      </c>
      <c r="D1179" s="480">
        <f t="shared" si="106"/>
        <v>32</v>
      </c>
      <c r="E1179" s="480">
        <v>0</v>
      </c>
      <c r="F1179" s="481">
        <v>4.3129999999999997</v>
      </c>
      <c r="G1179" s="480">
        <v>12</v>
      </c>
      <c r="H1179" s="482">
        <v>2.031733</v>
      </c>
      <c r="I1179" s="483">
        <v>2.1</v>
      </c>
      <c r="J1179" s="484">
        <v>0</v>
      </c>
      <c r="K1179" s="469">
        <f t="shared" si="102"/>
        <v>2.1228183033892738</v>
      </c>
      <c r="L1179" s="469">
        <f t="shared" si="103"/>
        <v>2.2818303389273709E-2</v>
      </c>
    </row>
    <row r="1180" spans="1:12">
      <c r="A1180" s="480" t="s">
        <v>111</v>
      </c>
      <c r="B1180" s="480">
        <f t="shared" si="104"/>
        <v>2</v>
      </c>
      <c r="C1180" s="480">
        <f t="shared" si="105"/>
        <v>9</v>
      </c>
      <c r="D1180" s="480">
        <f t="shared" si="106"/>
        <v>33</v>
      </c>
      <c r="E1180" s="480">
        <v>0</v>
      </c>
      <c r="F1180" s="481">
        <v>4.3129999999999997</v>
      </c>
      <c r="G1180" s="480">
        <v>12</v>
      </c>
      <c r="H1180" s="482">
        <v>2.0131199999999998</v>
      </c>
      <c r="I1180" s="483">
        <v>2.1</v>
      </c>
      <c r="J1180" s="484">
        <v>0</v>
      </c>
      <c r="K1180" s="469">
        <f t="shared" si="102"/>
        <v>2.1424455571451282</v>
      </c>
      <c r="L1180" s="469">
        <f t="shared" si="103"/>
        <v>4.2445557145128099E-2</v>
      </c>
    </row>
    <row r="1181" spans="1:12">
      <c r="A1181" s="480" t="s">
        <v>111</v>
      </c>
      <c r="B1181" s="480">
        <f t="shared" si="104"/>
        <v>2</v>
      </c>
      <c r="C1181" s="480">
        <f t="shared" si="105"/>
        <v>10</v>
      </c>
      <c r="D1181" s="480">
        <f t="shared" si="106"/>
        <v>34</v>
      </c>
      <c r="E1181" s="480">
        <v>0</v>
      </c>
      <c r="F1181" s="481">
        <v>4.3129999999999997</v>
      </c>
      <c r="G1181" s="480">
        <v>12</v>
      </c>
      <c r="H1181" s="482">
        <v>1.9931490000000001</v>
      </c>
      <c r="I1181" s="483">
        <v>2.2000000000000002</v>
      </c>
      <c r="J1181" s="484">
        <v>0</v>
      </c>
      <c r="K1181" s="469">
        <f t="shared" si="102"/>
        <v>2.1639124822078024</v>
      </c>
      <c r="L1181" s="469">
        <f t="shared" si="103"/>
        <v>-3.6087517792197765E-2</v>
      </c>
    </row>
    <row r="1182" spans="1:12">
      <c r="A1182" s="480" t="s">
        <v>111</v>
      </c>
      <c r="B1182" s="480">
        <f t="shared" si="104"/>
        <v>2</v>
      </c>
      <c r="C1182" s="480">
        <f t="shared" si="105"/>
        <v>11</v>
      </c>
      <c r="D1182" s="480">
        <f t="shared" si="106"/>
        <v>35</v>
      </c>
      <c r="E1182" s="480">
        <v>0</v>
      </c>
      <c r="F1182" s="481">
        <v>4.3129999999999997</v>
      </c>
      <c r="G1182" s="480">
        <v>12</v>
      </c>
      <c r="H1182" s="482">
        <v>1.9721420000000001</v>
      </c>
      <c r="I1182" s="483">
        <v>2.2000000000000002</v>
      </c>
      <c r="J1182" s="484">
        <v>0</v>
      </c>
      <c r="K1182" s="469">
        <f t="shared" si="102"/>
        <v>2.1869621964341306</v>
      </c>
      <c r="L1182" s="469">
        <f t="shared" si="103"/>
        <v>-1.3037803565869588E-2</v>
      </c>
    </row>
    <row r="1183" spans="1:12">
      <c r="A1183" s="480" t="s">
        <v>111</v>
      </c>
      <c r="B1183" s="480">
        <f t="shared" si="104"/>
        <v>3</v>
      </c>
      <c r="C1183" s="480">
        <f t="shared" si="105"/>
        <v>0</v>
      </c>
      <c r="D1183" s="480">
        <f t="shared" si="106"/>
        <v>36</v>
      </c>
      <c r="E1183" s="480">
        <v>0</v>
      </c>
      <c r="F1183" s="481">
        <v>4.3129999999999997</v>
      </c>
      <c r="G1183" s="480">
        <v>12</v>
      </c>
      <c r="H1183" s="482">
        <v>1.9503600000000001</v>
      </c>
      <c r="I1183" s="483">
        <v>2.2000000000000002</v>
      </c>
      <c r="J1183" s="484">
        <v>0</v>
      </c>
      <c r="K1183" s="469">
        <f t="shared" si="102"/>
        <v>2.2113866158042614</v>
      </c>
      <c r="L1183" s="469">
        <f t="shared" si="103"/>
        <v>1.1386615804261258E-2</v>
      </c>
    </row>
    <row r="1184" spans="1:12">
      <c r="A1184" s="480" t="s">
        <v>111</v>
      </c>
      <c r="B1184" s="480">
        <f t="shared" si="104"/>
        <v>3</v>
      </c>
      <c r="C1184" s="480">
        <f t="shared" si="105"/>
        <v>1</v>
      </c>
      <c r="D1184" s="480">
        <f t="shared" si="106"/>
        <v>37</v>
      </c>
      <c r="E1184" s="480">
        <v>0</v>
      </c>
      <c r="F1184" s="481">
        <v>4.3129999999999997</v>
      </c>
      <c r="G1184" s="480">
        <v>12</v>
      </c>
      <c r="H1184" s="482">
        <v>1.9280200000000001</v>
      </c>
      <c r="I1184" s="483">
        <v>2.2000000000000002</v>
      </c>
      <c r="J1184" s="484">
        <v>0</v>
      </c>
      <c r="K1184" s="469">
        <f t="shared" si="102"/>
        <v>2.2370099895229298</v>
      </c>
      <c r="L1184" s="469">
        <f t="shared" si="103"/>
        <v>3.7009989522929665E-2</v>
      </c>
    </row>
    <row r="1185" spans="1:12">
      <c r="A1185" s="480" t="s">
        <v>111</v>
      </c>
      <c r="B1185" s="480">
        <f t="shared" si="104"/>
        <v>3</v>
      </c>
      <c r="C1185" s="480">
        <f t="shared" si="105"/>
        <v>2</v>
      </c>
      <c r="D1185" s="480">
        <f t="shared" si="106"/>
        <v>38</v>
      </c>
      <c r="E1185" s="480">
        <v>0</v>
      </c>
      <c r="F1185" s="481">
        <v>4.3129999999999997</v>
      </c>
      <c r="G1185" s="480">
        <v>12</v>
      </c>
      <c r="H1185" s="482">
        <v>1.9053</v>
      </c>
      <c r="I1185" s="483">
        <v>2.2999999999999998</v>
      </c>
      <c r="J1185" s="484">
        <v>0</v>
      </c>
      <c r="K1185" s="469">
        <f t="shared" si="102"/>
        <v>2.2636855088437513</v>
      </c>
      <c r="L1185" s="469">
        <f t="shared" si="103"/>
        <v>-3.6314491156248518E-2</v>
      </c>
    </row>
    <row r="1186" spans="1:12">
      <c r="A1186" s="480" t="s">
        <v>111</v>
      </c>
      <c r="B1186" s="480">
        <f t="shared" si="104"/>
        <v>3</v>
      </c>
      <c r="C1186" s="480">
        <f t="shared" si="105"/>
        <v>3</v>
      </c>
      <c r="D1186" s="480">
        <f t="shared" si="106"/>
        <v>39</v>
      </c>
      <c r="E1186" s="480">
        <v>0</v>
      </c>
      <c r="F1186" s="481">
        <v>4.3129999999999997</v>
      </c>
      <c r="G1186" s="480">
        <v>12</v>
      </c>
      <c r="H1186" s="482">
        <v>1.882344</v>
      </c>
      <c r="I1186" s="483">
        <v>2.2999999999999998</v>
      </c>
      <c r="J1186" s="484">
        <v>0</v>
      </c>
      <c r="K1186" s="469">
        <f t="shared" si="102"/>
        <v>2.2912921336376346</v>
      </c>
      <c r="L1186" s="469">
        <f t="shared" si="103"/>
        <v>-8.707866362365202E-3</v>
      </c>
    </row>
    <row r="1187" spans="1:12">
      <c r="A1187" s="480" t="s">
        <v>111</v>
      </c>
      <c r="B1187" s="480">
        <f t="shared" si="104"/>
        <v>3</v>
      </c>
      <c r="C1187" s="480">
        <f t="shared" si="105"/>
        <v>4</v>
      </c>
      <c r="D1187" s="480">
        <f t="shared" si="106"/>
        <v>40</v>
      </c>
      <c r="E1187" s="480">
        <v>0</v>
      </c>
      <c r="F1187" s="481">
        <v>4.3129999999999997</v>
      </c>
      <c r="G1187" s="480">
        <v>12</v>
      </c>
      <c r="H1187" s="482">
        <v>1.8592740000000001</v>
      </c>
      <c r="I1187" s="483">
        <v>2.2999999999999998</v>
      </c>
      <c r="J1187" s="484">
        <v>0</v>
      </c>
      <c r="K1187" s="469">
        <f t="shared" si="102"/>
        <v>2.3197226444300298</v>
      </c>
      <c r="L1187" s="469">
        <f t="shared" si="103"/>
        <v>1.9722644430030023E-2</v>
      </c>
    </row>
    <row r="1188" spans="1:12">
      <c r="A1188" s="480" t="s">
        <v>111</v>
      </c>
      <c r="B1188" s="480">
        <f t="shared" si="104"/>
        <v>3</v>
      </c>
      <c r="C1188" s="480">
        <f t="shared" si="105"/>
        <v>5</v>
      </c>
      <c r="D1188" s="480">
        <f t="shared" si="106"/>
        <v>41</v>
      </c>
      <c r="E1188" s="480">
        <v>0</v>
      </c>
      <c r="F1188" s="481">
        <v>4.3129999999999997</v>
      </c>
      <c r="G1188" s="480">
        <v>12</v>
      </c>
      <c r="H1188" s="482">
        <v>1.8361879999999999</v>
      </c>
      <c r="I1188" s="483">
        <v>2.2999999999999998</v>
      </c>
      <c r="J1188" s="484">
        <v>0</v>
      </c>
      <c r="K1188" s="469">
        <f t="shared" si="102"/>
        <v>2.348888022359366</v>
      </c>
      <c r="L1188" s="469">
        <f t="shared" si="103"/>
        <v>4.8888022359366179E-2</v>
      </c>
    </row>
    <row r="1189" spans="1:12">
      <c r="A1189" s="480" t="s">
        <v>111</v>
      </c>
      <c r="B1189" s="480">
        <f t="shared" si="104"/>
        <v>3</v>
      </c>
      <c r="C1189" s="480">
        <f t="shared" si="105"/>
        <v>6</v>
      </c>
      <c r="D1189" s="480">
        <f t="shared" si="106"/>
        <v>42</v>
      </c>
      <c r="E1189" s="480">
        <v>0</v>
      </c>
      <c r="F1189" s="481">
        <v>4.3129999999999997</v>
      </c>
      <c r="G1189" s="480">
        <v>12</v>
      </c>
      <c r="H1189" s="482">
        <v>1.8131660000000001</v>
      </c>
      <c r="I1189" s="483">
        <v>2.4</v>
      </c>
      <c r="J1189" s="484">
        <v>0</v>
      </c>
      <c r="K1189" s="469">
        <f t="shared" si="102"/>
        <v>2.3787121532170796</v>
      </c>
      <c r="L1189" s="469">
        <f t="shared" si="103"/>
        <v>-2.1287846782920283E-2</v>
      </c>
    </row>
    <row r="1190" spans="1:12">
      <c r="A1190" s="480" t="s">
        <v>111</v>
      </c>
      <c r="B1190" s="480">
        <f t="shared" si="104"/>
        <v>3</v>
      </c>
      <c r="C1190" s="480">
        <f t="shared" si="105"/>
        <v>7</v>
      </c>
      <c r="D1190" s="480">
        <f t="shared" si="106"/>
        <v>43</v>
      </c>
      <c r="E1190" s="480">
        <v>0</v>
      </c>
      <c r="F1190" s="481">
        <v>4.3129999999999997</v>
      </c>
      <c r="G1190" s="480">
        <v>12</v>
      </c>
      <c r="H1190" s="482">
        <v>1.7902739999999999</v>
      </c>
      <c r="I1190" s="483">
        <v>2.4</v>
      </c>
      <c r="J1190" s="484">
        <v>0</v>
      </c>
      <c r="K1190" s="469">
        <f t="shared" si="102"/>
        <v>2.4091284350887072</v>
      </c>
      <c r="L1190" s="469">
        <f t="shared" si="103"/>
        <v>9.1284350887073096E-3</v>
      </c>
    </row>
    <row r="1191" spans="1:12">
      <c r="A1191" s="480" t="s">
        <v>111</v>
      </c>
      <c r="B1191" s="480">
        <f t="shared" si="104"/>
        <v>3</v>
      </c>
      <c r="C1191" s="480">
        <f t="shared" si="105"/>
        <v>8</v>
      </c>
      <c r="D1191" s="480">
        <f t="shared" si="106"/>
        <v>44</v>
      </c>
      <c r="E1191" s="480">
        <v>0</v>
      </c>
      <c r="F1191" s="481">
        <v>4.3129999999999997</v>
      </c>
      <c r="G1191" s="480">
        <v>12</v>
      </c>
      <c r="H1191" s="482">
        <v>1.7675670000000001</v>
      </c>
      <c r="I1191" s="483">
        <v>2.4</v>
      </c>
      <c r="J1191" s="484">
        <v>0</v>
      </c>
      <c r="K1191" s="469">
        <f t="shared" si="102"/>
        <v>2.4400772361104273</v>
      </c>
      <c r="L1191" s="469">
        <f t="shared" si="103"/>
        <v>4.007723611042735E-2</v>
      </c>
    </row>
    <row r="1192" spans="1:12">
      <c r="A1192" s="480" t="s">
        <v>111</v>
      </c>
      <c r="B1192" s="480">
        <f t="shared" si="104"/>
        <v>3</v>
      </c>
      <c r="C1192" s="480">
        <f t="shared" si="105"/>
        <v>9</v>
      </c>
      <c r="D1192" s="480">
        <f t="shared" si="106"/>
        <v>45</v>
      </c>
      <c r="E1192" s="480">
        <v>0</v>
      </c>
      <c r="F1192" s="481">
        <v>4.3129999999999997</v>
      </c>
      <c r="G1192" s="480">
        <v>12</v>
      </c>
      <c r="H1192" s="482">
        <v>1.745088</v>
      </c>
      <c r="I1192" s="483">
        <v>2.5</v>
      </c>
      <c r="J1192" s="484">
        <v>0</v>
      </c>
      <c r="K1192" s="469">
        <f t="shared" si="102"/>
        <v>2.4715086001393627</v>
      </c>
      <c r="L1192" s="469">
        <f t="shared" si="103"/>
        <v>-2.8491399860637312E-2</v>
      </c>
    </row>
    <row r="1193" spans="1:12">
      <c r="A1193" s="480" t="s">
        <v>111</v>
      </c>
      <c r="B1193" s="480">
        <f t="shared" si="104"/>
        <v>3</v>
      </c>
      <c r="C1193" s="480">
        <f t="shared" si="105"/>
        <v>10</v>
      </c>
      <c r="D1193" s="480">
        <f t="shared" si="106"/>
        <v>46</v>
      </c>
      <c r="E1193" s="480">
        <v>0</v>
      </c>
      <c r="F1193" s="481">
        <v>4.3129999999999997</v>
      </c>
      <c r="G1193" s="480">
        <v>12</v>
      </c>
      <c r="H1193" s="482">
        <v>1.722872</v>
      </c>
      <c r="I1193" s="483">
        <v>2.5</v>
      </c>
      <c r="J1193" s="484">
        <v>0</v>
      </c>
      <c r="K1193" s="469">
        <f t="shared" si="102"/>
        <v>2.5033780803216952</v>
      </c>
      <c r="L1193" s="469">
        <f t="shared" si="103"/>
        <v>3.378080321695176E-3</v>
      </c>
    </row>
    <row r="1194" spans="1:12">
      <c r="A1194" s="480" t="s">
        <v>111</v>
      </c>
      <c r="B1194" s="480">
        <f t="shared" si="104"/>
        <v>3</v>
      </c>
      <c r="C1194" s="480">
        <f t="shared" si="105"/>
        <v>11</v>
      </c>
      <c r="D1194" s="480">
        <f t="shared" si="106"/>
        <v>47</v>
      </c>
      <c r="E1194" s="480">
        <v>0</v>
      </c>
      <c r="F1194" s="481">
        <v>4.3129999999999997</v>
      </c>
      <c r="G1194" s="480">
        <v>12</v>
      </c>
      <c r="H1194" s="482">
        <v>1.7009460000000001</v>
      </c>
      <c r="I1194" s="483">
        <v>2.5</v>
      </c>
      <c r="J1194" s="484">
        <v>0</v>
      </c>
      <c r="K1194" s="469">
        <f t="shared" si="102"/>
        <v>2.5356478101009672</v>
      </c>
      <c r="L1194" s="469">
        <f t="shared" si="103"/>
        <v>3.5647810100967181E-2</v>
      </c>
    </row>
    <row r="1195" spans="1:12">
      <c r="A1195" s="480" t="s">
        <v>111</v>
      </c>
      <c r="B1195" s="480">
        <f t="shared" si="104"/>
        <v>4</v>
      </c>
      <c r="C1195" s="480">
        <f t="shared" si="105"/>
        <v>0</v>
      </c>
      <c r="D1195" s="480">
        <f t="shared" si="106"/>
        <v>48</v>
      </c>
      <c r="E1195" s="480">
        <v>0</v>
      </c>
      <c r="F1195" s="481">
        <v>4.3129999999999997</v>
      </c>
      <c r="G1195" s="480">
        <v>12</v>
      </c>
      <c r="H1195" s="482">
        <v>1.679333</v>
      </c>
      <c r="I1195" s="483">
        <v>2.6</v>
      </c>
      <c r="J1195" s="484">
        <v>0</v>
      </c>
      <c r="K1195" s="469">
        <f t="shared" si="102"/>
        <v>2.5682815736962232</v>
      </c>
      <c r="L1195" s="469">
        <f t="shared" si="103"/>
        <v>-3.1718426303776859E-2</v>
      </c>
    </row>
    <row r="1196" spans="1:12">
      <c r="A1196" s="480" t="s">
        <v>111</v>
      </c>
      <c r="B1196" s="480">
        <f t="shared" si="104"/>
        <v>4</v>
      </c>
      <c r="C1196" s="480">
        <f t="shared" si="105"/>
        <v>1</v>
      </c>
      <c r="D1196" s="480">
        <f t="shared" si="106"/>
        <v>49</v>
      </c>
      <c r="E1196" s="480">
        <v>0</v>
      </c>
      <c r="F1196" s="481">
        <v>4.3129999999999997</v>
      </c>
      <c r="G1196" s="480">
        <v>12</v>
      </c>
      <c r="H1196" s="482">
        <v>1.6580490000000001</v>
      </c>
      <c r="I1196" s="483">
        <v>2.6</v>
      </c>
      <c r="J1196" s="484">
        <v>0</v>
      </c>
      <c r="K1196" s="469">
        <f t="shared" si="102"/>
        <v>2.6012500233708411</v>
      </c>
      <c r="L1196" s="469">
        <f t="shared" si="103"/>
        <v>1.2500233708410136E-3</v>
      </c>
    </row>
    <row r="1197" spans="1:12">
      <c r="A1197" s="480" t="s">
        <v>111</v>
      </c>
      <c r="B1197" s="480">
        <f t="shared" si="104"/>
        <v>4</v>
      </c>
      <c r="C1197" s="480">
        <f t="shared" si="105"/>
        <v>2</v>
      </c>
      <c r="D1197" s="480">
        <f t="shared" si="106"/>
        <v>50</v>
      </c>
      <c r="E1197" s="480">
        <v>0</v>
      </c>
      <c r="F1197" s="481">
        <v>4.3129999999999997</v>
      </c>
      <c r="G1197" s="480">
        <v>12</v>
      </c>
      <c r="H1197" s="482">
        <v>1.6371070000000001</v>
      </c>
      <c r="I1197" s="483">
        <v>2.6</v>
      </c>
      <c r="J1197" s="484">
        <v>0</v>
      </c>
      <c r="K1197" s="469">
        <f t="shared" si="102"/>
        <v>2.6345254158708009</v>
      </c>
      <c r="L1197" s="469">
        <f t="shared" si="103"/>
        <v>3.4525415870800824E-2</v>
      </c>
    </row>
    <row r="1198" spans="1:12">
      <c r="A1198" s="480" t="s">
        <v>111</v>
      </c>
      <c r="B1198" s="480">
        <f t="shared" si="104"/>
        <v>4</v>
      </c>
      <c r="C1198" s="480">
        <f t="shared" si="105"/>
        <v>3</v>
      </c>
      <c r="D1198" s="480">
        <f t="shared" si="106"/>
        <v>51</v>
      </c>
      <c r="E1198" s="480">
        <v>0</v>
      </c>
      <c r="F1198" s="481">
        <v>4.3129999999999997</v>
      </c>
      <c r="G1198" s="480">
        <v>12</v>
      </c>
      <c r="H1198" s="482">
        <v>1.616517</v>
      </c>
      <c r="I1198" s="483">
        <v>2.7</v>
      </c>
      <c r="J1198" s="484">
        <v>0</v>
      </c>
      <c r="K1198" s="469">
        <f t="shared" si="102"/>
        <v>2.6680820554315234</v>
      </c>
      <c r="L1198" s="469">
        <f t="shared" si="103"/>
        <v>-3.1917944568476742E-2</v>
      </c>
    </row>
    <row r="1199" spans="1:12">
      <c r="A1199" s="480" t="s">
        <v>111</v>
      </c>
      <c r="B1199" s="480">
        <f t="shared" si="104"/>
        <v>4</v>
      </c>
      <c r="C1199" s="480">
        <f t="shared" si="105"/>
        <v>4</v>
      </c>
      <c r="D1199" s="480">
        <f t="shared" si="106"/>
        <v>52</v>
      </c>
      <c r="E1199" s="480">
        <v>0</v>
      </c>
      <c r="F1199" s="481">
        <v>4.3129999999999997</v>
      </c>
      <c r="G1199" s="480">
        <v>12</v>
      </c>
      <c r="H1199" s="482">
        <v>1.596285</v>
      </c>
      <c r="I1199" s="483">
        <v>2.7</v>
      </c>
      <c r="J1199" s="484">
        <v>0</v>
      </c>
      <c r="K1199" s="469">
        <f t="shared" si="102"/>
        <v>2.7018984705112183</v>
      </c>
      <c r="L1199" s="469">
        <f t="shared" si="103"/>
        <v>1.8984705112181643E-3</v>
      </c>
    </row>
    <row r="1200" spans="1:12">
      <c r="A1200" s="480" t="s">
        <v>111</v>
      </c>
      <c r="B1200" s="480">
        <f t="shared" si="104"/>
        <v>4</v>
      </c>
      <c r="C1200" s="480">
        <f t="shared" si="105"/>
        <v>5</v>
      </c>
      <c r="D1200" s="480">
        <f t="shared" si="106"/>
        <v>53</v>
      </c>
      <c r="E1200" s="480">
        <v>0</v>
      </c>
      <c r="F1200" s="481">
        <v>4.3129999999999997</v>
      </c>
      <c r="G1200" s="480">
        <v>12</v>
      </c>
      <c r="H1200" s="482">
        <v>1.576414</v>
      </c>
      <c r="I1200" s="483">
        <v>2.7</v>
      </c>
      <c r="J1200" s="484">
        <v>0</v>
      </c>
      <c r="K1200" s="469">
        <f t="shared" si="102"/>
        <v>2.7359564175400624</v>
      </c>
      <c r="L1200" s="469">
        <f t="shared" si="103"/>
        <v>3.595641754006218E-2</v>
      </c>
    </row>
    <row r="1201" spans="1:12">
      <c r="A1201" s="480" t="s">
        <v>111</v>
      </c>
      <c r="B1201" s="480">
        <f t="shared" si="104"/>
        <v>4</v>
      </c>
      <c r="C1201" s="480">
        <f t="shared" si="105"/>
        <v>6</v>
      </c>
      <c r="D1201" s="480">
        <f t="shared" si="106"/>
        <v>54</v>
      </c>
      <c r="E1201" s="480">
        <v>0</v>
      </c>
      <c r="F1201" s="481">
        <v>4.3129999999999997</v>
      </c>
      <c r="G1201" s="480">
        <v>12</v>
      </c>
      <c r="H1201" s="482">
        <v>1.556907</v>
      </c>
      <c r="I1201" s="483">
        <v>2.8</v>
      </c>
      <c r="J1201" s="484">
        <v>0</v>
      </c>
      <c r="K1201" s="469">
        <f t="shared" si="102"/>
        <v>2.7702361155804422</v>
      </c>
      <c r="L1201" s="469">
        <f t="shared" si="103"/>
        <v>-2.9763884419557574E-2</v>
      </c>
    </row>
    <row r="1202" spans="1:12">
      <c r="A1202" s="480" t="s">
        <v>111</v>
      </c>
      <c r="B1202" s="480">
        <f t="shared" si="104"/>
        <v>4</v>
      </c>
      <c r="C1202" s="480">
        <f t="shared" si="105"/>
        <v>7</v>
      </c>
      <c r="D1202" s="480">
        <f t="shared" si="106"/>
        <v>55</v>
      </c>
      <c r="E1202" s="480">
        <v>0</v>
      </c>
      <c r="F1202" s="481">
        <v>4.3129999999999997</v>
      </c>
      <c r="G1202" s="480">
        <v>12</v>
      </c>
      <c r="H1202" s="482">
        <v>1.537763</v>
      </c>
      <c r="I1202" s="483">
        <v>2.8</v>
      </c>
      <c r="J1202" s="484">
        <v>0</v>
      </c>
      <c r="K1202" s="469">
        <f t="shared" si="102"/>
        <v>2.804723484698227</v>
      </c>
      <c r="L1202" s="469">
        <f t="shared" si="103"/>
        <v>4.7234846982271428E-3</v>
      </c>
    </row>
    <row r="1203" spans="1:12">
      <c r="A1203" s="480" t="s">
        <v>111</v>
      </c>
      <c r="B1203" s="480">
        <f t="shared" si="104"/>
        <v>4</v>
      </c>
      <c r="C1203" s="480">
        <f t="shared" si="105"/>
        <v>8</v>
      </c>
      <c r="D1203" s="480">
        <f t="shared" si="106"/>
        <v>56</v>
      </c>
      <c r="E1203" s="480">
        <v>0</v>
      </c>
      <c r="F1203" s="481">
        <v>4.3129999999999997</v>
      </c>
      <c r="G1203" s="480">
        <v>12</v>
      </c>
      <c r="H1203" s="482">
        <v>1.5189809999999999</v>
      </c>
      <c r="I1203" s="483">
        <v>2.8</v>
      </c>
      <c r="J1203" s="484">
        <v>0</v>
      </c>
      <c r="K1203" s="469">
        <f t="shared" si="102"/>
        <v>2.8394035211763677</v>
      </c>
      <c r="L1203" s="469">
        <f t="shared" si="103"/>
        <v>3.9403521176367917E-2</v>
      </c>
    </row>
    <row r="1204" spans="1:12">
      <c r="A1204" s="480" t="s">
        <v>111</v>
      </c>
      <c r="B1204" s="480">
        <f t="shared" si="104"/>
        <v>4</v>
      </c>
      <c r="C1204" s="480">
        <f t="shared" si="105"/>
        <v>9</v>
      </c>
      <c r="D1204" s="480">
        <f t="shared" si="106"/>
        <v>57</v>
      </c>
      <c r="E1204" s="480">
        <v>0</v>
      </c>
      <c r="F1204" s="481">
        <v>4.3129999999999997</v>
      </c>
      <c r="G1204" s="480">
        <v>12</v>
      </c>
      <c r="H1204" s="482">
        <v>1.5005599999999999</v>
      </c>
      <c r="I1204" s="483">
        <v>2.9</v>
      </c>
      <c r="J1204" s="484">
        <v>0</v>
      </c>
      <c r="K1204" s="469">
        <f t="shared" si="102"/>
        <v>2.8742602761635658</v>
      </c>
      <c r="L1204" s="469">
        <f t="shared" si="103"/>
        <v>-2.5739723836434081E-2</v>
      </c>
    </row>
    <row r="1205" spans="1:12">
      <c r="A1205" s="480" t="s">
        <v>111</v>
      </c>
      <c r="B1205" s="480">
        <f t="shared" si="104"/>
        <v>4</v>
      </c>
      <c r="C1205" s="480">
        <f t="shared" si="105"/>
        <v>10</v>
      </c>
      <c r="D1205" s="480">
        <f t="shared" si="106"/>
        <v>58</v>
      </c>
      <c r="E1205" s="480">
        <v>0</v>
      </c>
      <c r="F1205" s="481">
        <v>4.3129999999999997</v>
      </c>
      <c r="G1205" s="480">
        <v>12</v>
      </c>
      <c r="H1205" s="482">
        <v>1.4824949999999999</v>
      </c>
      <c r="I1205" s="483">
        <v>2.9</v>
      </c>
      <c r="J1205" s="484">
        <v>0</v>
      </c>
      <c r="K1205" s="469">
        <f t="shared" si="102"/>
        <v>2.9092846856144541</v>
      </c>
      <c r="L1205" s="469">
        <f t="shared" si="103"/>
        <v>9.284685614454169E-3</v>
      </c>
    </row>
    <row r="1206" spans="1:12">
      <c r="A1206" s="480" t="s">
        <v>111</v>
      </c>
      <c r="B1206" s="480">
        <f t="shared" si="104"/>
        <v>4</v>
      </c>
      <c r="C1206" s="480">
        <f t="shared" si="105"/>
        <v>11</v>
      </c>
      <c r="D1206" s="480">
        <f t="shared" si="106"/>
        <v>59</v>
      </c>
      <c r="E1206" s="480">
        <v>0</v>
      </c>
      <c r="F1206" s="481">
        <v>4.3129999999999997</v>
      </c>
      <c r="G1206" s="480">
        <v>12</v>
      </c>
      <c r="H1206" s="482">
        <v>1.464782</v>
      </c>
      <c r="I1206" s="483">
        <v>2.9</v>
      </c>
      <c r="J1206" s="484">
        <v>0</v>
      </c>
      <c r="K1206" s="469">
        <f t="shared" si="102"/>
        <v>2.9444654562931545</v>
      </c>
      <c r="L1206" s="469">
        <f t="shared" si="103"/>
        <v>4.446545629315457E-2</v>
      </c>
    </row>
    <row r="1207" spans="1:12">
      <c r="A1207" s="480" t="s">
        <v>111</v>
      </c>
      <c r="B1207" s="480">
        <f t="shared" si="104"/>
        <v>5</v>
      </c>
      <c r="C1207" s="480">
        <f t="shared" si="105"/>
        <v>0</v>
      </c>
      <c r="D1207" s="480">
        <f t="shared" si="106"/>
        <v>60</v>
      </c>
      <c r="E1207" s="480">
        <v>0</v>
      </c>
      <c r="F1207" s="481">
        <v>4.3129999999999997</v>
      </c>
      <c r="G1207" s="480">
        <v>12</v>
      </c>
      <c r="H1207" s="482">
        <v>1.447416</v>
      </c>
      <c r="I1207" s="483">
        <v>3</v>
      </c>
      <c r="J1207" s="484">
        <v>0</v>
      </c>
      <c r="K1207" s="469">
        <f t="shared" si="102"/>
        <v>2.9797929551697644</v>
      </c>
      <c r="L1207" s="469">
        <f t="shared" si="103"/>
        <v>-2.020704483023561E-2</v>
      </c>
    </row>
    <row r="1208" spans="1:12">
      <c r="A1208" s="480" t="s">
        <v>111</v>
      </c>
      <c r="B1208" s="480">
        <f t="shared" si="104"/>
        <v>5</v>
      </c>
      <c r="C1208" s="480">
        <f t="shared" si="105"/>
        <v>1</v>
      </c>
      <c r="D1208" s="480">
        <f t="shared" si="106"/>
        <v>61</v>
      </c>
      <c r="E1208" s="480">
        <v>0</v>
      </c>
      <c r="F1208" s="481">
        <v>4.3129999999999997</v>
      </c>
      <c r="G1208" s="480">
        <v>12</v>
      </c>
      <c r="H1208" s="482">
        <v>1.430393</v>
      </c>
      <c r="I1208" s="483">
        <v>3</v>
      </c>
      <c r="J1208" s="484">
        <v>0</v>
      </c>
      <c r="K1208" s="469">
        <f t="shared" si="102"/>
        <v>3.0152552480332324</v>
      </c>
      <c r="L1208" s="469">
        <f t="shared" si="103"/>
        <v>1.5255248033232416E-2</v>
      </c>
    </row>
    <row r="1209" spans="1:12">
      <c r="A1209" s="480" t="s">
        <v>111</v>
      </c>
      <c r="B1209" s="480">
        <f t="shared" si="104"/>
        <v>5</v>
      </c>
      <c r="C1209" s="480">
        <f t="shared" si="105"/>
        <v>2</v>
      </c>
      <c r="D1209" s="480">
        <f t="shared" si="106"/>
        <v>62</v>
      </c>
      <c r="E1209" s="480">
        <v>0</v>
      </c>
      <c r="F1209" s="481">
        <v>4.3129999999999997</v>
      </c>
      <c r="G1209" s="480">
        <v>12</v>
      </c>
      <c r="H1209" s="482">
        <v>1.413705</v>
      </c>
      <c r="I1209" s="483">
        <v>3.1</v>
      </c>
      <c r="J1209" s="484">
        <v>0</v>
      </c>
      <c r="K1209" s="469">
        <f t="shared" si="102"/>
        <v>3.0508486565443285</v>
      </c>
      <c r="L1209" s="469">
        <f t="shared" si="103"/>
        <v>-4.9151343455671626E-2</v>
      </c>
    </row>
    <row r="1210" spans="1:12">
      <c r="A1210" s="480" t="s">
        <v>111</v>
      </c>
      <c r="B1210" s="480">
        <f t="shared" si="104"/>
        <v>5</v>
      </c>
      <c r="C1210" s="480">
        <f t="shared" si="105"/>
        <v>3</v>
      </c>
      <c r="D1210" s="480">
        <f t="shared" si="106"/>
        <v>63</v>
      </c>
      <c r="E1210" s="480">
        <v>0</v>
      </c>
      <c r="F1210" s="481">
        <v>4.3129999999999997</v>
      </c>
      <c r="G1210" s="480">
        <v>12</v>
      </c>
      <c r="H1210" s="482">
        <v>1.397349</v>
      </c>
      <c r="I1210" s="483">
        <v>3.1</v>
      </c>
      <c r="J1210" s="484">
        <v>0</v>
      </c>
      <c r="K1210" s="469">
        <f t="shared" si="102"/>
        <v>3.0865589054702869</v>
      </c>
      <c r="L1210" s="469">
        <f t="shared" si="103"/>
        <v>-1.3441094529713205E-2</v>
      </c>
    </row>
    <row r="1211" spans="1:12">
      <c r="A1211" s="480" t="s">
        <v>111</v>
      </c>
      <c r="B1211" s="480">
        <f t="shared" si="104"/>
        <v>5</v>
      </c>
      <c r="C1211" s="480">
        <f t="shared" si="105"/>
        <v>4</v>
      </c>
      <c r="D1211" s="480">
        <f t="shared" si="106"/>
        <v>64</v>
      </c>
      <c r="E1211" s="480">
        <v>0</v>
      </c>
      <c r="F1211" s="481">
        <v>4.3129999999999997</v>
      </c>
      <c r="G1211" s="480">
        <v>12</v>
      </c>
      <c r="H1211" s="482">
        <v>1.381316</v>
      </c>
      <c r="I1211" s="483">
        <v>3.1</v>
      </c>
      <c r="J1211" s="484">
        <v>0</v>
      </c>
      <c r="K1211" s="469">
        <f t="shared" si="102"/>
        <v>3.1223847403490583</v>
      </c>
      <c r="L1211" s="469">
        <f t="shared" si="103"/>
        <v>2.2384740349058241E-2</v>
      </c>
    </row>
    <row r="1212" spans="1:12">
      <c r="A1212" s="480" t="s">
        <v>111</v>
      </c>
      <c r="B1212" s="480">
        <f t="shared" si="104"/>
        <v>5</v>
      </c>
      <c r="C1212" s="480">
        <f t="shared" si="105"/>
        <v>5</v>
      </c>
      <c r="D1212" s="480">
        <f t="shared" si="106"/>
        <v>65</v>
      </c>
      <c r="E1212" s="480">
        <v>0</v>
      </c>
      <c r="F1212" s="481">
        <v>4.3129999999999997</v>
      </c>
      <c r="G1212" s="480">
        <v>12</v>
      </c>
      <c r="H1212" s="482">
        <v>1.3656010000000001</v>
      </c>
      <c r="I1212" s="483">
        <v>3.2</v>
      </c>
      <c r="J1212" s="484">
        <v>0</v>
      </c>
      <c r="K1212" s="469">
        <f t="shared" si="102"/>
        <v>3.1583163749880088</v>
      </c>
      <c r="L1212" s="469">
        <f t="shared" si="103"/>
        <v>-4.168362501199141E-2</v>
      </c>
    </row>
    <row r="1213" spans="1:12">
      <c r="A1213" s="480" t="s">
        <v>111</v>
      </c>
      <c r="B1213" s="480">
        <f t="shared" si="104"/>
        <v>5</v>
      </c>
      <c r="C1213" s="480">
        <f t="shared" si="105"/>
        <v>6</v>
      </c>
      <c r="D1213" s="480">
        <f t="shared" si="106"/>
        <v>66</v>
      </c>
      <c r="E1213" s="480">
        <v>0</v>
      </c>
      <c r="F1213" s="481">
        <v>4.3129999999999997</v>
      </c>
      <c r="G1213" s="480">
        <v>12</v>
      </c>
      <c r="H1213" s="482">
        <v>1.350196</v>
      </c>
      <c r="I1213" s="483">
        <v>3.2</v>
      </c>
      <c r="J1213" s="484">
        <v>0</v>
      </c>
      <c r="K1213" s="469">
        <f t="shared" si="102"/>
        <v>3.1943510423671824</v>
      </c>
      <c r="L1213" s="469">
        <f t="shared" si="103"/>
        <v>-5.6489576328178082E-3</v>
      </c>
    </row>
    <row r="1214" spans="1:12">
      <c r="A1214" s="480" t="s">
        <v>111</v>
      </c>
      <c r="B1214" s="480">
        <f t="shared" si="104"/>
        <v>5</v>
      </c>
      <c r="C1214" s="480">
        <f t="shared" si="105"/>
        <v>7</v>
      </c>
      <c r="D1214" s="480">
        <f t="shared" si="106"/>
        <v>67</v>
      </c>
      <c r="E1214" s="480">
        <v>0</v>
      </c>
      <c r="F1214" s="481">
        <v>4.3129999999999997</v>
      </c>
      <c r="G1214" s="480">
        <v>12</v>
      </c>
      <c r="H1214" s="482">
        <v>1.335097</v>
      </c>
      <c r="I1214" s="483">
        <v>3.2</v>
      </c>
      <c r="J1214" s="484">
        <v>0</v>
      </c>
      <c r="K1214" s="469">
        <f t="shared" si="102"/>
        <v>3.2304768866981197</v>
      </c>
      <c r="L1214" s="469">
        <f t="shared" si="103"/>
        <v>3.0476886698119543E-2</v>
      </c>
    </row>
    <row r="1215" spans="1:12">
      <c r="A1215" s="480" t="s">
        <v>111</v>
      </c>
      <c r="B1215" s="480">
        <f t="shared" si="104"/>
        <v>5</v>
      </c>
      <c r="C1215" s="480">
        <f t="shared" si="105"/>
        <v>8</v>
      </c>
      <c r="D1215" s="480">
        <f t="shared" si="106"/>
        <v>68</v>
      </c>
      <c r="E1215" s="480">
        <v>0</v>
      </c>
      <c r="F1215" s="481">
        <v>4.3129999999999997</v>
      </c>
      <c r="G1215" s="480">
        <v>12</v>
      </c>
      <c r="H1215" s="482">
        <v>1.3202940000000001</v>
      </c>
      <c r="I1215" s="483">
        <v>3.3</v>
      </c>
      <c r="J1215" s="484">
        <v>0</v>
      </c>
      <c r="K1215" s="469">
        <f t="shared" si="102"/>
        <v>3.2666966599863358</v>
      </c>
      <c r="L1215" s="469">
        <f t="shared" si="103"/>
        <v>-3.3303340013663973E-2</v>
      </c>
    </row>
    <row r="1216" spans="1:12">
      <c r="A1216" s="480" t="s">
        <v>111</v>
      </c>
      <c r="B1216" s="480">
        <f t="shared" si="104"/>
        <v>5</v>
      </c>
      <c r="C1216" s="480">
        <f t="shared" si="105"/>
        <v>9</v>
      </c>
      <c r="D1216" s="480">
        <f t="shared" si="106"/>
        <v>69</v>
      </c>
      <c r="E1216" s="480">
        <v>0</v>
      </c>
      <c r="F1216" s="481">
        <v>4.3129999999999997</v>
      </c>
      <c r="G1216" s="480">
        <v>12</v>
      </c>
      <c r="H1216" s="482">
        <v>1.3057829999999999</v>
      </c>
      <c r="I1216" s="483">
        <v>3.3</v>
      </c>
      <c r="J1216" s="484">
        <v>0</v>
      </c>
      <c r="K1216" s="469">
        <f t="shared" si="102"/>
        <v>3.3029990434857859</v>
      </c>
      <c r="L1216" s="469">
        <f t="shared" si="103"/>
        <v>2.9990434857860571E-3</v>
      </c>
    </row>
    <row r="1217" spans="1:12">
      <c r="A1217" s="480" t="s">
        <v>111</v>
      </c>
      <c r="B1217" s="480">
        <f t="shared" si="104"/>
        <v>5</v>
      </c>
      <c r="C1217" s="480">
        <f t="shared" si="105"/>
        <v>10</v>
      </c>
      <c r="D1217" s="480">
        <f t="shared" si="106"/>
        <v>70</v>
      </c>
      <c r="E1217" s="480">
        <v>0</v>
      </c>
      <c r="F1217" s="481">
        <v>4.3129999999999997</v>
      </c>
      <c r="G1217" s="480">
        <v>12</v>
      </c>
      <c r="H1217" s="482">
        <v>1.2915570000000001</v>
      </c>
      <c r="I1217" s="483">
        <v>3.3</v>
      </c>
      <c r="J1217" s="484">
        <v>0</v>
      </c>
      <c r="K1217" s="469">
        <f t="shared" si="102"/>
        <v>3.3393802983530727</v>
      </c>
      <c r="L1217" s="469">
        <f t="shared" si="103"/>
        <v>3.9380298353072885E-2</v>
      </c>
    </row>
    <row r="1218" spans="1:12">
      <c r="A1218" s="480" t="s">
        <v>111</v>
      </c>
      <c r="B1218" s="480">
        <f t="shared" si="104"/>
        <v>5</v>
      </c>
      <c r="C1218" s="480">
        <f t="shared" si="105"/>
        <v>11</v>
      </c>
      <c r="D1218" s="480">
        <f t="shared" si="106"/>
        <v>71</v>
      </c>
      <c r="E1218" s="480">
        <v>0</v>
      </c>
      <c r="F1218" s="481">
        <v>4.3129999999999997</v>
      </c>
      <c r="G1218" s="480">
        <v>12</v>
      </c>
      <c r="H1218" s="482">
        <v>1.2776080000000001</v>
      </c>
      <c r="I1218" s="483">
        <v>3.4</v>
      </c>
      <c r="J1218" s="484">
        <v>0</v>
      </c>
      <c r="K1218" s="469">
        <f t="shared" si="102"/>
        <v>3.3758398507210345</v>
      </c>
      <c r="L1218" s="469">
        <f t="shared" si="103"/>
        <v>-2.416014927896537E-2</v>
      </c>
    </row>
    <row r="1219" spans="1:12">
      <c r="A1219" s="480" t="s">
        <v>111</v>
      </c>
      <c r="B1219" s="480">
        <f t="shared" si="104"/>
        <v>6</v>
      </c>
      <c r="C1219" s="480">
        <f t="shared" si="105"/>
        <v>0</v>
      </c>
      <c r="D1219" s="480">
        <f t="shared" si="106"/>
        <v>72</v>
      </c>
      <c r="E1219" s="480">
        <v>0</v>
      </c>
      <c r="F1219" s="481">
        <v>4.3129999999999997</v>
      </c>
      <c r="G1219" s="480">
        <v>12</v>
      </c>
      <c r="H1219" s="482">
        <v>1.26393</v>
      </c>
      <c r="I1219" s="483">
        <v>3.4</v>
      </c>
      <c r="J1219" s="484">
        <v>0</v>
      </c>
      <c r="K1219" s="469">
        <f t="shared" si="102"/>
        <v>3.4123725206300981</v>
      </c>
      <c r="L1219" s="469">
        <f t="shared" si="103"/>
        <v>1.2372520630098194E-2</v>
      </c>
    </row>
    <row r="1220" spans="1:12">
      <c r="A1220" s="480" t="s">
        <v>111</v>
      </c>
      <c r="B1220" s="480">
        <f t="shared" si="104"/>
        <v>6</v>
      </c>
      <c r="C1220" s="480">
        <f t="shared" si="105"/>
        <v>1</v>
      </c>
      <c r="D1220" s="480">
        <f t="shared" si="106"/>
        <v>73</v>
      </c>
      <c r="E1220" s="480">
        <v>0</v>
      </c>
      <c r="F1220" s="481">
        <v>4.3129999999999997</v>
      </c>
      <c r="G1220" s="480">
        <v>12</v>
      </c>
      <c r="H1220" s="482">
        <v>1.2505170000000001</v>
      </c>
      <c r="I1220" s="483">
        <v>3.4</v>
      </c>
      <c r="J1220" s="484">
        <v>0</v>
      </c>
      <c r="K1220" s="469">
        <f t="shared" si="102"/>
        <v>3.4489735045585141</v>
      </c>
      <c r="L1220" s="469">
        <f t="shared" si="103"/>
        <v>4.8973504558514236E-2</v>
      </c>
    </row>
    <row r="1221" spans="1:12">
      <c r="A1221" s="480" t="s">
        <v>111</v>
      </c>
      <c r="B1221" s="480">
        <f t="shared" si="104"/>
        <v>6</v>
      </c>
      <c r="C1221" s="480">
        <f t="shared" si="105"/>
        <v>2</v>
      </c>
      <c r="D1221" s="480">
        <f t="shared" si="106"/>
        <v>74</v>
      </c>
      <c r="E1221" s="480">
        <v>0</v>
      </c>
      <c r="F1221" s="481">
        <v>4.3129999999999997</v>
      </c>
      <c r="G1221" s="480">
        <v>12</v>
      </c>
      <c r="H1221" s="482">
        <v>1.237363</v>
      </c>
      <c r="I1221" s="483">
        <v>3.5</v>
      </c>
      <c r="J1221" s="484">
        <v>0</v>
      </c>
      <c r="K1221" s="469">
        <f t="shared" si="102"/>
        <v>3.4856384100704481</v>
      </c>
      <c r="L1221" s="469">
        <f t="shared" si="103"/>
        <v>-1.4361589929551943E-2</v>
      </c>
    </row>
    <row r="1222" spans="1:12">
      <c r="A1222" s="480" t="s">
        <v>111</v>
      </c>
      <c r="B1222" s="480">
        <f t="shared" si="104"/>
        <v>6</v>
      </c>
      <c r="C1222" s="480">
        <f t="shared" si="105"/>
        <v>3</v>
      </c>
      <c r="D1222" s="480">
        <f t="shared" si="106"/>
        <v>75</v>
      </c>
      <c r="E1222" s="480">
        <v>0</v>
      </c>
      <c r="F1222" s="481">
        <v>4.3129999999999997</v>
      </c>
      <c r="G1222" s="480">
        <v>12</v>
      </c>
      <c r="H1222" s="482">
        <v>1.224461</v>
      </c>
      <c r="I1222" s="483">
        <v>3.5</v>
      </c>
      <c r="J1222" s="484">
        <v>0</v>
      </c>
      <c r="K1222" s="469">
        <f t="shared" si="102"/>
        <v>3.5223661676443756</v>
      </c>
      <c r="L1222" s="469">
        <f t="shared" si="103"/>
        <v>2.2366167644375601E-2</v>
      </c>
    </row>
    <row r="1223" spans="1:12">
      <c r="A1223" s="480" t="s">
        <v>111</v>
      </c>
      <c r="B1223" s="480">
        <f t="shared" si="104"/>
        <v>6</v>
      </c>
      <c r="C1223" s="480">
        <f t="shared" si="105"/>
        <v>4</v>
      </c>
      <c r="D1223" s="480">
        <f t="shared" si="106"/>
        <v>76</v>
      </c>
      <c r="E1223" s="480">
        <v>0</v>
      </c>
      <c r="F1223" s="481">
        <v>4.3129999999999997</v>
      </c>
      <c r="G1223" s="480">
        <v>12</v>
      </c>
      <c r="H1223" s="482">
        <v>1.211805</v>
      </c>
      <c r="I1223" s="483">
        <v>3.6</v>
      </c>
      <c r="J1223" s="484">
        <v>0</v>
      </c>
      <c r="K1223" s="469">
        <f t="shared" si="102"/>
        <v>3.5591534941677909</v>
      </c>
      <c r="L1223" s="469">
        <f t="shared" si="103"/>
        <v>-4.0846505832209168E-2</v>
      </c>
    </row>
    <row r="1224" spans="1:12">
      <c r="A1224" s="480" t="s">
        <v>111</v>
      </c>
      <c r="B1224" s="480">
        <f t="shared" si="104"/>
        <v>6</v>
      </c>
      <c r="C1224" s="480">
        <f t="shared" si="105"/>
        <v>5</v>
      </c>
      <c r="D1224" s="480">
        <f t="shared" si="106"/>
        <v>77</v>
      </c>
      <c r="E1224" s="480">
        <v>0</v>
      </c>
      <c r="F1224" s="481">
        <v>4.3129999999999997</v>
      </c>
      <c r="G1224" s="480">
        <v>12</v>
      </c>
      <c r="H1224" s="482">
        <v>1.199389</v>
      </c>
      <c r="I1224" s="483">
        <v>3.6</v>
      </c>
      <c r="J1224" s="484">
        <v>0</v>
      </c>
      <c r="K1224" s="469">
        <f t="shared" si="102"/>
        <v>3.5959976287926598</v>
      </c>
      <c r="L1224" s="469">
        <f t="shared" si="103"/>
        <v>-4.0023712073402606E-3</v>
      </c>
    </row>
    <row r="1225" spans="1:12">
      <c r="A1225" s="480" t="s">
        <v>111</v>
      </c>
      <c r="B1225" s="480">
        <f t="shared" si="104"/>
        <v>6</v>
      </c>
      <c r="C1225" s="480">
        <f t="shared" si="105"/>
        <v>6</v>
      </c>
      <c r="D1225" s="480">
        <f t="shared" si="106"/>
        <v>78</v>
      </c>
      <c r="E1225" s="480">
        <v>0</v>
      </c>
      <c r="F1225" s="481">
        <v>4.3129999999999997</v>
      </c>
      <c r="G1225" s="480">
        <v>12</v>
      </c>
      <c r="H1225" s="482">
        <v>1.187208</v>
      </c>
      <c r="I1225" s="483">
        <v>3.6</v>
      </c>
      <c r="J1225" s="484">
        <v>0</v>
      </c>
      <c r="K1225" s="469">
        <f t="shared" si="102"/>
        <v>3.6328933093442761</v>
      </c>
      <c r="L1225" s="469">
        <f t="shared" si="103"/>
        <v>3.2893309344276034E-2</v>
      </c>
    </row>
    <row r="1226" spans="1:12">
      <c r="A1226" s="480" t="s">
        <v>111</v>
      </c>
      <c r="B1226" s="480">
        <f t="shared" si="104"/>
        <v>6</v>
      </c>
      <c r="C1226" s="480">
        <f t="shared" si="105"/>
        <v>7</v>
      </c>
      <c r="D1226" s="480">
        <f t="shared" si="106"/>
        <v>79</v>
      </c>
      <c r="E1226" s="480">
        <v>0</v>
      </c>
      <c r="F1226" s="481">
        <v>4.3129999999999997</v>
      </c>
      <c r="G1226" s="480">
        <v>12</v>
      </c>
      <c r="H1226" s="482">
        <v>1.1752549999999999</v>
      </c>
      <c r="I1226" s="483">
        <v>3.7</v>
      </c>
      <c r="J1226" s="484">
        <v>0</v>
      </c>
      <c r="K1226" s="469">
        <f t="shared" si="102"/>
        <v>3.6698418641060875</v>
      </c>
      <c r="L1226" s="469">
        <f t="shared" si="103"/>
        <v>-3.0158135893912696E-2</v>
      </c>
    </row>
    <row r="1227" spans="1:12">
      <c r="A1227" s="480" t="s">
        <v>111</v>
      </c>
      <c r="B1227" s="480">
        <f t="shared" si="104"/>
        <v>6</v>
      </c>
      <c r="C1227" s="480">
        <f t="shared" si="105"/>
        <v>8</v>
      </c>
      <c r="D1227" s="480">
        <f t="shared" si="106"/>
        <v>80</v>
      </c>
      <c r="E1227" s="480">
        <v>0</v>
      </c>
      <c r="F1227" s="481">
        <v>4.3129999999999997</v>
      </c>
      <c r="G1227" s="480">
        <v>12</v>
      </c>
      <c r="H1227" s="482">
        <v>1.1635249999999999</v>
      </c>
      <c r="I1227" s="483">
        <v>3.7</v>
      </c>
      <c r="J1227" s="484">
        <v>0</v>
      </c>
      <c r="K1227" s="469">
        <f t="shared" ref="K1227:K1290" si="107">F1227/H1227</f>
        <v>3.7068391310887177</v>
      </c>
      <c r="L1227" s="469">
        <f t="shared" ref="L1227:L1290" si="108">K1227-I1227</f>
        <v>6.8391310887174761E-3</v>
      </c>
    </row>
    <row r="1228" spans="1:12">
      <c r="A1228" s="480" t="s">
        <v>111</v>
      </c>
      <c r="B1228" s="480">
        <f t="shared" si="104"/>
        <v>6</v>
      </c>
      <c r="C1228" s="480">
        <f t="shared" si="105"/>
        <v>9</v>
      </c>
      <c r="D1228" s="480">
        <f t="shared" si="106"/>
        <v>81</v>
      </c>
      <c r="E1228" s="480">
        <v>0</v>
      </c>
      <c r="F1228" s="481">
        <v>4.3129999999999997</v>
      </c>
      <c r="G1228" s="480">
        <v>12</v>
      </c>
      <c r="H1228" s="482">
        <v>1.152012</v>
      </c>
      <c r="I1228" s="483">
        <v>3.7</v>
      </c>
      <c r="J1228" s="484">
        <v>0</v>
      </c>
      <c r="K1228" s="469">
        <f t="shared" si="107"/>
        <v>3.743884612313066</v>
      </c>
      <c r="L1228" s="469">
        <f t="shared" si="108"/>
        <v>4.3884612313065841E-2</v>
      </c>
    </row>
    <row r="1229" spans="1:12">
      <c r="A1229" s="480" t="s">
        <v>111</v>
      </c>
      <c r="B1229" s="480">
        <f t="shared" si="104"/>
        <v>6</v>
      </c>
      <c r="C1229" s="480">
        <f t="shared" si="105"/>
        <v>10</v>
      </c>
      <c r="D1229" s="480">
        <f t="shared" si="106"/>
        <v>82</v>
      </c>
      <c r="E1229" s="480">
        <v>0</v>
      </c>
      <c r="F1229" s="481">
        <v>4.3129999999999997</v>
      </c>
      <c r="G1229" s="480">
        <v>12</v>
      </c>
      <c r="H1229" s="482">
        <v>1.140711</v>
      </c>
      <c r="I1229" s="483">
        <v>3.8</v>
      </c>
      <c r="J1229" s="484">
        <v>0</v>
      </c>
      <c r="K1229" s="469">
        <f t="shared" si="107"/>
        <v>3.7809751988014488</v>
      </c>
      <c r="L1229" s="469">
        <f t="shared" si="108"/>
        <v>-1.9024801198550989E-2</v>
      </c>
    </row>
    <row r="1230" spans="1:12">
      <c r="A1230" s="480" t="s">
        <v>111</v>
      </c>
      <c r="B1230" s="480">
        <f t="shared" si="104"/>
        <v>6</v>
      </c>
      <c r="C1230" s="480">
        <f t="shared" si="105"/>
        <v>11</v>
      </c>
      <c r="D1230" s="480">
        <f t="shared" si="106"/>
        <v>83</v>
      </c>
      <c r="E1230" s="480">
        <v>0</v>
      </c>
      <c r="F1230" s="481">
        <v>4.3129999999999997</v>
      </c>
      <c r="G1230" s="480">
        <v>12</v>
      </c>
      <c r="H1230" s="482">
        <v>1.129618</v>
      </c>
      <c r="I1230" s="483">
        <v>3.8</v>
      </c>
      <c r="J1230" s="484">
        <v>0</v>
      </c>
      <c r="K1230" s="469">
        <f t="shared" si="107"/>
        <v>3.8181048814732059</v>
      </c>
      <c r="L1230" s="469">
        <f t="shared" si="108"/>
        <v>1.8104881473206103E-2</v>
      </c>
    </row>
    <row r="1231" spans="1:12">
      <c r="A1231" s="480" t="s">
        <v>111</v>
      </c>
      <c r="B1231" s="480">
        <f t="shared" si="104"/>
        <v>7</v>
      </c>
      <c r="C1231" s="480">
        <f t="shared" si="105"/>
        <v>0</v>
      </c>
      <c r="D1231" s="480">
        <f t="shared" si="106"/>
        <v>84</v>
      </c>
      <c r="E1231" s="480">
        <v>0</v>
      </c>
      <c r="F1231" s="481">
        <v>4.3129999999999997</v>
      </c>
      <c r="G1231" s="480">
        <v>12</v>
      </c>
      <c r="H1231" s="482">
        <v>1.1187260000000001</v>
      </c>
      <c r="I1231" s="483">
        <v>3.9</v>
      </c>
      <c r="J1231" s="484">
        <v>0</v>
      </c>
      <c r="K1231" s="469">
        <f t="shared" si="107"/>
        <v>3.8552782361364617</v>
      </c>
      <c r="L1231" s="469">
        <f t="shared" si="108"/>
        <v>-4.4721763863538211E-2</v>
      </c>
    </row>
    <row r="1232" spans="1:12">
      <c r="A1232" s="480" t="s">
        <v>111</v>
      </c>
      <c r="B1232" s="480">
        <f t="shared" si="104"/>
        <v>7</v>
      </c>
      <c r="C1232" s="480">
        <f t="shared" si="105"/>
        <v>1</v>
      </c>
      <c r="D1232" s="480">
        <f t="shared" si="106"/>
        <v>85</v>
      </c>
      <c r="E1232" s="480">
        <v>0</v>
      </c>
      <c r="F1232" s="481">
        <v>4.3129999999999997</v>
      </c>
      <c r="G1232" s="480">
        <v>12</v>
      </c>
      <c r="H1232" s="482">
        <v>1.108031</v>
      </c>
      <c r="I1232" s="483">
        <v>3.9</v>
      </c>
      <c r="J1232" s="484">
        <v>0</v>
      </c>
      <c r="K1232" s="469">
        <f t="shared" si="107"/>
        <v>3.8924903725617783</v>
      </c>
      <c r="L1232" s="469">
        <f t="shared" si="108"/>
        <v>-7.5096274382215888E-3</v>
      </c>
    </row>
    <row r="1233" spans="1:12">
      <c r="A1233" s="480" t="s">
        <v>111</v>
      </c>
      <c r="B1233" s="480">
        <f t="shared" si="104"/>
        <v>7</v>
      </c>
      <c r="C1233" s="480">
        <f t="shared" si="105"/>
        <v>2</v>
      </c>
      <c r="D1233" s="480">
        <f t="shared" si="106"/>
        <v>86</v>
      </c>
      <c r="E1233" s="480">
        <v>0</v>
      </c>
      <c r="F1233" s="481">
        <v>4.3129999999999997</v>
      </c>
      <c r="G1233" s="480">
        <v>12</v>
      </c>
      <c r="H1233" s="482">
        <v>1.0975280000000001</v>
      </c>
      <c r="I1233" s="483">
        <v>3.9</v>
      </c>
      <c r="J1233" s="484">
        <v>0</v>
      </c>
      <c r="K1233" s="469">
        <f t="shared" si="107"/>
        <v>3.9297402890860185</v>
      </c>
      <c r="L1233" s="469">
        <f t="shared" si="108"/>
        <v>2.9740289086018556E-2</v>
      </c>
    </row>
    <row r="1234" spans="1:12">
      <c r="A1234" s="480" t="s">
        <v>111</v>
      </c>
      <c r="B1234" s="480">
        <f t="shared" si="104"/>
        <v>7</v>
      </c>
      <c r="C1234" s="480">
        <f t="shared" si="105"/>
        <v>3</v>
      </c>
      <c r="D1234" s="480">
        <f t="shared" si="106"/>
        <v>87</v>
      </c>
      <c r="E1234" s="480">
        <v>0</v>
      </c>
      <c r="F1234" s="481">
        <v>4.3129999999999997</v>
      </c>
      <c r="G1234" s="480">
        <v>12</v>
      </c>
      <c r="H1234" s="482">
        <v>1.0872120000000001</v>
      </c>
      <c r="I1234" s="483">
        <v>4</v>
      </c>
      <c r="J1234" s="484">
        <v>0</v>
      </c>
      <c r="K1234" s="469">
        <f t="shared" si="107"/>
        <v>3.9670275898352845</v>
      </c>
      <c r="L1234" s="469">
        <f t="shared" si="108"/>
        <v>-3.2972410164715527E-2</v>
      </c>
    </row>
    <row r="1235" spans="1:12">
      <c r="A1235" s="480" t="s">
        <v>111</v>
      </c>
      <c r="B1235" s="480">
        <f t="shared" si="104"/>
        <v>7</v>
      </c>
      <c r="C1235" s="480">
        <f t="shared" si="105"/>
        <v>4</v>
      </c>
      <c r="D1235" s="480">
        <f t="shared" si="106"/>
        <v>88</v>
      </c>
      <c r="E1235" s="480">
        <v>0</v>
      </c>
      <c r="F1235" s="481">
        <v>4.3129999999999997</v>
      </c>
      <c r="G1235" s="480">
        <v>12</v>
      </c>
      <c r="H1235" s="482">
        <v>1.0770789999999999</v>
      </c>
      <c r="I1235" s="483">
        <v>4</v>
      </c>
      <c r="J1235" s="484">
        <v>0</v>
      </c>
      <c r="K1235" s="469">
        <f t="shared" si="107"/>
        <v>4.0043487989274693</v>
      </c>
      <c r="L1235" s="469">
        <f t="shared" si="108"/>
        <v>4.3487989274693106E-3</v>
      </c>
    </row>
    <row r="1236" spans="1:12">
      <c r="A1236" s="480" t="s">
        <v>111</v>
      </c>
      <c r="B1236" s="480">
        <f t="shared" ref="B1236:B1299" si="109">INT(D1236/12)</f>
        <v>7</v>
      </c>
      <c r="C1236" s="480">
        <f t="shared" ref="C1236:C1299" si="110">D1236-B1236*12</f>
        <v>5</v>
      </c>
      <c r="D1236" s="480">
        <f t="shared" si="106"/>
        <v>89</v>
      </c>
      <c r="E1236" s="480">
        <v>0</v>
      </c>
      <c r="F1236" s="481">
        <v>4.3129999999999997</v>
      </c>
      <c r="G1236" s="480">
        <v>12</v>
      </c>
      <c r="H1236" s="482">
        <v>1.0671250000000001</v>
      </c>
      <c r="I1236" s="483">
        <v>4</v>
      </c>
      <c r="J1236" s="484">
        <v>0</v>
      </c>
      <c r="K1236" s="469">
        <f t="shared" si="107"/>
        <v>4.0417008316738894</v>
      </c>
      <c r="L1236" s="469">
        <f t="shared" si="108"/>
        <v>4.1700831673889383E-2</v>
      </c>
    </row>
    <row r="1237" spans="1:12">
      <c r="A1237" s="480" t="s">
        <v>111</v>
      </c>
      <c r="B1237" s="480">
        <f t="shared" si="109"/>
        <v>7</v>
      </c>
      <c r="C1237" s="480">
        <f t="shared" si="110"/>
        <v>6</v>
      </c>
      <c r="D1237" s="480">
        <f t="shared" ref="D1237:D1300" si="111">D1236+1</f>
        <v>90</v>
      </c>
      <c r="E1237" s="480">
        <v>0</v>
      </c>
      <c r="F1237" s="481">
        <v>4.3129999999999997</v>
      </c>
      <c r="G1237" s="480">
        <v>12</v>
      </c>
      <c r="H1237" s="482">
        <v>1.0573440000000001</v>
      </c>
      <c r="I1237" s="483">
        <v>4.0999999999999996</v>
      </c>
      <c r="J1237" s="484">
        <v>0</v>
      </c>
      <c r="K1237" s="469">
        <f t="shared" si="107"/>
        <v>4.0790887355486953</v>
      </c>
      <c r="L1237" s="469">
        <f t="shared" si="108"/>
        <v>-2.0911264451304312E-2</v>
      </c>
    </row>
    <row r="1238" spans="1:12">
      <c r="A1238" s="480" t="s">
        <v>111</v>
      </c>
      <c r="B1238" s="480">
        <f t="shared" si="109"/>
        <v>7</v>
      </c>
      <c r="C1238" s="480">
        <f t="shared" si="110"/>
        <v>7</v>
      </c>
      <c r="D1238" s="480">
        <f t="shared" si="111"/>
        <v>91</v>
      </c>
      <c r="E1238" s="480">
        <v>0</v>
      </c>
      <c r="F1238" s="481">
        <v>4.3129999999999997</v>
      </c>
      <c r="G1238" s="480">
        <v>12</v>
      </c>
      <c r="H1238" s="482">
        <v>1.047733</v>
      </c>
      <c r="I1238" s="483">
        <v>4.0999999999999996</v>
      </c>
      <c r="J1238" s="484">
        <v>0</v>
      </c>
      <c r="K1238" s="469">
        <f t="shared" si="107"/>
        <v>4.1165067817850538</v>
      </c>
      <c r="L1238" s="469">
        <f t="shared" si="108"/>
        <v>1.6506781785054159E-2</v>
      </c>
    </row>
    <row r="1239" spans="1:12">
      <c r="A1239" s="480" t="s">
        <v>111</v>
      </c>
      <c r="B1239" s="480">
        <f t="shared" si="109"/>
        <v>7</v>
      </c>
      <c r="C1239" s="480">
        <f t="shared" si="110"/>
        <v>8</v>
      </c>
      <c r="D1239" s="480">
        <f t="shared" si="111"/>
        <v>92</v>
      </c>
      <c r="E1239" s="480">
        <v>0</v>
      </c>
      <c r="F1239" s="481">
        <v>4.3129999999999997</v>
      </c>
      <c r="G1239" s="480">
        <v>12</v>
      </c>
      <c r="H1239" s="482">
        <v>1.0382880000000001</v>
      </c>
      <c r="I1239" s="483">
        <v>4.2</v>
      </c>
      <c r="J1239" s="484">
        <v>0</v>
      </c>
      <c r="K1239" s="469">
        <f t="shared" si="107"/>
        <v>4.1539534310326225</v>
      </c>
      <c r="L1239" s="469">
        <f t="shared" si="108"/>
        <v>-4.6046568967377688E-2</v>
      </c>
    </row>
    <row r="1240" spans="1:12">
      <c r="A1240" s="480" t="s">
        <v>111</v>
      </c>
      <c r="B1240" s="480">
        <f t="shared" si="109"/>
        <v>7</v>
      </c>
      <c r="C1240" s="480">
        <f t="shared" si="110"/>
        <v>9</v>
      </c>
      <c r="D1240" s="480">
        <f t="shared" si="111"/>
        <v>93</v>
      </c>
      <c r="E1240" s="480">
        <v>0</v>
      </c>
      <c r="F1240" s="481">
        <v>4.3129999999999997</v>
      </c>
      <c r="G1240" s="480">
        <v>12</v>
      </c>
      <c r="H1240" s="482">
        <v>1.0290049999999999</v>
      </c>
      <c r="I1240" s="483">
        <v>4.2</v>
      </c>
      <c r="J1240" s="484">
        <v>0</v>
      </c>
      <c r="K1240" s="469">
        <f t="shared" si="107"/>
        <v>4.1914276412651059</v>
      </c>
      <c r="L1240" s="469">
        <f t="shared" si="108"/>
        <v>-8.5723587348942587E-3</v>
      </c>
    </row>
    <row r="1241" spans="1:12">
      <c r="A1241" s="480" t="s">
        <v>111</v>
      </c>
      <c r="B1241" s="480">
        <f t="shared" si="109"/>
        <v>7</v>
      </c>
      <c r="C1241" s="480">
        <f t="shared" si="110"/>
        <v>10</v>
      </c>
      <c r="D1241" s="480">
        <f t="shared" si="111"/>
        <v>94</v>
      </c>
      <c r="E1241" s="480">
        <v>0</v>
      </c>
      <c r="F1241" s="481">
        <v>4.3129999999999997</v>
      </c>
      <c r="G1241" s="480">
        <v>12</v>
      </c>
      <c r="H1241" s="482">
        <v>1.0198799999999999</v>
      </c>
      <c r="I1241" s="483">
        <v>4.2</v>
      </c>
      <c r="J1241" s="484">
        <v>0</v>
      </c>
      <c r="K1241" s="469">
        <f t="shared" si="107"/>
        <v>4.2289288935953255</v>
      </c>
      <c r="L1241" s="469">
        <f t="shared" si="108"/>
        <v>2.8928893595325356E-2</v>
      </c>
    </row>
    <row r="1242" spans="1:12">
      <c r="A1242" s="480" t="s">
        <v>111</v>
      </c>
      <c r="B1242" s="480">
        <f t="shared" si="109"/>
        <v>7</v>
      </c>
      <c r="C1242" s="480">
        <f t="shared" si="110"/>
        <v>11</v>
      </c>
      <c r="D1242" s="480">
        <f t="shared" si="111"/>
        <v>95</v>
      </c>
      <c r="E1242" s="480">
        <v>0</v>
      </c>
      <c r="F1242" s="481">
        <v>4.3129999999999997</v>
      </c>
      <c r="G1242" s="480">
        <v>12</v>
      </c>
      <c r="H1242" s="482">
        <v>1.0109090000000001</v>
      </c>
      <c r="I1242" s="483">
        <v>4.3</v>
      </c>
      <c r="J1242" s="484">
        <v>0</v>
      </c>
      <c r="K1242" s="469">
        <f t="shared" si="107"/>
        <v>4.2664572182065834</v>
      </c>
      <c r="L1242" s="469">
        <f t="shared" si="108"/>
        <v>-3.354278179341641E-2</v>
      </c>
    </row>
    <row r="1243" spans="1:12">
      <c r="A1243" s="480" t="s">
        <v>111</v>
      </c>
      <c r="B1243" s="480">
        <f t="shared" si="109"/>
        <v>8</v>
      </c>
      <c r="C1243" s="480">
        <f t="shared" si="110"/>
        <v>0</v>
      </c>
      <c r="D1243" s="480">
        <f t="shared" si="111"/>
        <v>96</v>
      </c>
      <c r="E1243" s="480">
        <v>0</v>
      </c>
      <c r="F1243" s="481">
        <v>4.3129999999999997</v>
      </c>
      <c r="G1243" s="480">
        <v>12</v>
      </c>
      <c r="H1243" s="482">
        <v>1.0020880000000001</v>
      </c>
      <c r="I1243" s="483">
        <v>4.3</v>
      </c>
      <c r="J1243" s="484">
        <v>0</v>
      </c>
      <c r="K1243" s="469">
        <f t="shared" si="107"/>
        <v>4.304013220395813</v>
      </c>
      <c r="L1243" s="469">
        <f t="shared" si="108"/>
        <v>4.0132203958131996E-3</v>
      </c>
    </row>
    <row r="1244" spans="1:12">
      <c r="A1244" s="480" t="s">
        <v>111</v>
      </c>
      <c r="B1244" s="480">
        <f t="shared" si="109"/>
        <v>8</v>
      </c>
      <c r="C1244" s="480">
        <f t="shared" si="110"/>
        <v>1</v>
      </c>
      <c r="D1244" s="480">
        <f t="shared" si="111"/>
        <v>97</v>
      </c>
      <c r="E1244" s="480">
        <v>0</v>
      </c>
      <c r="F1244" s="481">
        <v>4.3129999999999997</v>
      </c>
      <c r="G1244" s="480">
        <v>12</v>
      </c>
      <c r="H1244" s="482">
        <v>0.99341500000000005</v>
      </c>
      <c r="I1244" s="483">
        <v>4.3</v>
      </c>
      <c r="J1244" s="484">
        <v>0</v>
      </c>
      <c r="K1244" s="469">
        <f t="shared" si="107"/>
        <v>4.3415893659749445</v>
      </c>
      <c r="L1244" s="469">
        <f t="shared" si="108"/>
        <v>4.158936597494467E-2</v>
      </c>
    </row>
    <row r="1245" spans="1:12">
      <c r="A1245" s="480" t="s">
        <v>111</v>
      </c>
      <c r="B1245" s="480">
        <f t="shared" si="109"/>
        <v>8</v>
      </c>
      <c r="C1245" s="480">
        <f t="shared" si="110"/>
        <v>2</v>
      </c>
      <c r="D1245" s="480">
        <f t="shared" si="111"/>
        <v>98</v>
      </c>
      <c r="E1245" s="480">
        <v>0</v>
      </c>
      <c r="F1245" s="481">
        <v>4.3129999999999997</v>
      </c>
      <c r="G1245" s="480">
        <v>12</v>
      </c>
      <c r="H1245" s="482">
        <v>0.98488399999999998</v>
      </c>
      <c r="I1245" s="483">
        <v>4.4000000000000004</v>
      </c>
      <c r="J1245" s="484">
        <v>0</v>
      </c>
      <c r="K1245" s="469">
        <f t="shared" si="107"/>
        <v>4.379195925611544</v>
      </c>
      <c r="L1245" s="469">
        <f t="shared" si="108"/>
        <v>-2.0804074388456328E-2</v>
      </c>
    </row>
    <row r="1246" spans="1:12">
      <c r="A1246" s="480" t="s">
        <v>111</v>
      </c>
      <c r="B1246" s="480">
        <f t="shared" si="109"/>
        <v>8</v>
      </c>
      <c r="C1246" s="480">
        <f t="shared" si="110"/>
        <v>3</v>
      </c>
      <c r="D1246" s="480">
        <f t="shared" si="111"/>
        <v>99</v>
      </c>
      <c r="E1246" s="480">
        <v>0</v>
      </c>
      <c r="F1246" s="481">
        <v>4.3129999999999997</v>
      </c>
      <c r="G1246" s="480">
        <v>12</v>
      </c>
      <c r="H1246" s="482">
        <v>0.976495</v>
      </c>
      <c r="I1246" s="483">
        <v>4.4000000000000004</v>
      </c>
      <c r="J1246" s="484">
        <v>0</v>
      </c>
      <c r="K1246" s="469">
        <f t="shared" si="107"/>
        <v>4.4168172904111129</v>
      </c>
      <c r="L1246" s="469">
        <f t="shared" si="108"/>
        <v>1.6817290411112573E-2</v>
      </c>
    </row>
    <row r="1247" spans="1:12">
      <c r="A1247" s="480" t="s">
        <v>111</v>
      </c>
      <c r="B1247" s="480">
        <f t="shared" si="109"/>
        <v>8</v>
      </c>
      <c r="C1247" s="480">
        <f t="shared" si="110"/>
        <v>4</v>
      </c>
      <c r="D1247" s="480">
        <f t="shared" si="111"/>
        <v>100</v>
      </c>
      <c r="E1247" s="480">
        <v>0</v>
      </c>
      <c r="F1247" s="481">
        <v>4.3129999999999997</v>
      </c>
      <c r="G1247" s="480">
        <v>12</v>
      </c>
      <c r="H1247" s="482">
        <v>0.96824200000000005</v>
      </c>
      <c r="I1247" s="483">
        <v>4.5</v>
      </c>
      <c r="J1247" s="484">
        <v>0</v>
      </c>
      <c r="K1247" s="469">
        <f t="shared" si="107"/>
        <v>4.4544648961726505</v>
      </c>
      <c r="L1247" s="469">
        <f t="shared" si="108"/>
        <v>-4.5535103827349488E-2</v>
      </c>
    </row>
    <row r="1248" spans="1:12">
      <c r="A1248" s="480" t="s">
        <v>111</v>
      </c>
      <c r="B1248" s="480">
        <f t="shared" si="109"/>
        <v>8</v>
      </c>
      <c r="C1248" s="480">
        <f t="shared" si="110"/>
        <v>5</v>
      </c>
      <c r="D1248" s="480">
        <f t="shared" si="111"/>
        <v>101</v>
      </c>
      <c r="E1248" s="480">
        <v>0</v>
      </c>
      <c r="F1248" s="481">
        <v>4.3129999999999997</v>
      </c>
      <c r="G1248" s="480">
        <v>12</v>
      </c>
      <c r="H1248" s="482">
        <v>0.96012200000000003</v>
      </c>
      <c r="I1248" s="483">
        <v>4.5</v>
      </c>
      <c r="J1248" s="484">
        <v>0</v>
      </c>
      <c r="K1248" s="469">
        <f t="shared" si="107"/>
        <v>4.4921374575314381</v>
      </c>
      <c r="L1248" s="469">
        <f t="shared" si="108"/>
        <v>-7.8625424685618839E-3</v>
      </c>
    </row>
    <row r="1249" spans="1:12">
      <c r="A1249" s="480" t="s">
        <v>111</v>
      </c>
      <c r="B1249" s="480">
        <f t="shared" si="109"/>
        <v>8</v>
      </c>
      <c r="C1249" s="480">
        <f t="shared" si="110"/>
        <v>6</v>
      </c>
      <c r="D1249" s="480">
        <f t="shared" si="111"/>
        <v>102</v>
      </c>
      <c r="E1249" s="480">
        <v>0</v>
      </c>
      <c r="F1249" s="481">
        <v>4.3129999999999997</v>
      </c>
      <c r="G1249" s="480">
        <v>12</v>
      </c>
      <c r="H1249" s="482">
        <v>0.95213400000000004</v>
      </c>
      <c r="I1249" s="483">
        <v>4.5</v>
      </c>
      <c r="J1249" s="484">
        <v>0</v>
      </c>
      <c r="K1249" s="469">
        <f t="shared" si="107"/>
        <v>4.5298245835145048</v>
      </c>
      <c r="L1249" s="469">
        <f t="shared" si="108"/>
        <v>2.9824583514504788E-2</v>
      </c>
    </row>
    <row r="1250" spans="1:12">
      <c r="A1250" s="480" t="s">
        <v>111</v>
      </c>
      <c r="B1250" s="480">
        <f t="shared" si="109"/>
        <v>8</v>
      </c>
      <c r="C1250" s="480">
        <f t="shared" si="110"/>
        <v>7</v>
      </c>
      <c r="D1250" s="480">
        <f t="shared" si="111"/>
        <v>103</v>
      </c>
      <c r="E1250" s="480">
        <v>0</v>
      </c>
      <c r="F1250" s="481">
        <v>4.3129999999999997</v>
      </c>
      <c r="G1250" s="480">
        <v>12</v>
      </c>
      <c r="H1250" s="482">
        <v>0.94427300000000003</v>
      </c>
      <c r="I1250" s="483">
        <v>4.5999999999999996</v>
      </c>
      <c r="J1250" s="484">
        <v>0</v>
      </c>
      <c r="K1250" s="469">
        <f t="shared" si="107"/>
        <v>4.5675350242991168</v>
      </c>
      <c r="L1250" s="469">
        <f t="shared" si="108"/>
        <v>-3.2464975700882803E-2</v>
      </c>
    </row>
    <row r="1251" spans="1:12">
      <c r="A1251" s="480" t="s">
        <v>111</v>
      </c>
      <c r="B1251" s="480">
        <f t="shared" si="109"/>
        <v>8</v>
      </c>
      <c r="C1251" s="480">
        <f t="shared" si="110"/>
        <v>8</v>
      </c>
      <c r="D1251" s="480">
        <f t="shared" si="111"/>
        <v>104</v>
      </c>
      <c r="E1251" s="480">
        <v>0</v>
      </c>
      <c r="F1251" s="481">
        <v>4.3129999999999997</v>
      </c>
      <c r="G1251" s="480">
        <v>12</v>
      </c>
      <c r="H1251" s="482">
        <v>0.93653699999999995</v>
      </c>
      <c r="I1251" s="483">
        <v>4.5999999999999996</v>
      </c>
      <c r="J1251" s="484">
        <v>0</v>
      </c>
      <c r="K1251" s="469">
        <f t="shared" si="107"/>
        <v>4.6052638603707061</v>
      </c>
      <c r="L1251" s="469">
        <f t="shared" si="108"/>
        <v>5.2638603707064746E-3</v>
      </c>
    </row>
    <row r="1252" spans="1:12">
      <c r="A1252" s="480" t="s">
        <v>111</v>
      </c>
      <c r="B1252" s="480">
        <f t="shared" si="109"/>
        <v>8</v>
      </c>
      <c r="C1252" s="480">
        <f t="shared" si="110"/>
        <v>9</v>
      </c>
      <c r="D1252" s="480">
        <f t="shared" si="111"/>
        <v>105</v>
      </c>
      <c r="E1252" s="480">
        <v>0</v>
      </c>
      <c r="F1252" s="481">
        <v>4.3129999999999997</v>
      </c>
      <c r="G1252" s="480">
        <v>12</v>
      </c>
      <c r="H1252" s="482">
        <v>0.92892300000000005</v>
      </c>
      <c r="I1252" s="483">
        <v>4.5999999999999996</v>
      </c>
      <c r="J1252" s="484">
        <v>0</v>
      </c>
      <c r="K1252" s="469">
        <f t="shared" si="107"/>
        <v>4.6430113152543315</v>
      </c>
      <c r="L1252" s="469">
        <f t="shared" si="108"/>
        <v>4.3011315254331883E-2</v>
      </c>
    </row>
    <row r="1253" spans="1:12">
      <c r="A1253" s="480" t="s">
        <v>111</v>
      </c>
      <c r="B1253" s="480">
        <f t="shared" si="109"/>
        <v>8</v>
      </c>
      <c r="C1253" s="480">
        <f t="shared" si="110"/>
        <v>10</v>
      </c>
      <c r="D1253" s="480">
        <f t="shared" si="111"/>
        <v>106</v>
      </c>
      <c r="E1253" s="480">
        <v>0</v>
      </c>
      <c r="F1253" s="481">
        <v>4.3129999999999997</v>
      </c>
      <c r="G1253" s="480">
        <v>12</v>
      </c>
      <c r="H1253" s="482">
        <v>0.92142900000000005</v>
      </c>
      <c r="I1253" s="483">
        <v>4.7</v>
      </c>
      <c r="J1253" s="484">
        <v>0</v>
      </c>
      <c r="K1253" s="469">
        <f t="shared" si="107"/>
        <v>4.6807730166947206</v>
      </c>
      <c r="L1253" s="469">
        <f t="shared" si="108"/>
        <v>-1.922698330527961E-2</v>
      </c>
    </row>
    <row r="1254" spans="1:12">
      <c r="A1254" s="480" t="s">
        <v>111</v>
      </c>
      <c r="B1254" s="480">
        <f t="shared" si="109"/>
        <v>8</v>
      </c>
      <c r="C1254" s="480">
        <f t="shared" si="110"/>
        <v>11</v>
      </c>
      <c r="D1254" s="480">
        <f t="shared" si="111"/>
        <v>107</v>
      </c>
      <c r="E1254" s="480">
        <v>0</v>
      </c>
      <c r="F1254" s="481">
        <v>4.3129999999999997</v>
      </c>
      <c r="G1254" s="480">
        <v>12</v>
      </c>
      <c r="H1254" s="482">
        <v>0.91405099999999995</v>
      </c>
      <c r="I1254" s="483">
        <v>4.7</v>
      </c>
      <c r="J1254" s="484">
        <v>0</v>
      </c>
      <c r="K1254" s="469">
        <f t="shared" si="107"/>
        <v>4.7185550915649124</v>
      </c>
      <c r="L1254" s="469">
        <f t="shared" si="108"/>
        <v>1.8555091564912196E-2</v>
      </c>
    </row>
    <row r="1255" spans="1:12">
      <c r="A1255" s="480" t="s">
        <v>111</v>
      </c>
      <c r="B1255" s="480">
        <f t="shared" si="109"/>
        <v>9</v>
      </c>
      <c r="C1255" s="480">
        <f t="shared" si="110"/>
        <v>0</v>
      </c>
      <c r="D1255" s="480">
        <f t="shared" si="111"/>
        <v>108</v>
      </c>
      <c r="E1255" s="480">
        <v>0</v>
      </c>
      <c r="F1255" s="481">
        <v>4.3129999999999997</v>
      </c>
      <c r="G1255" s="480">
        <v>12</v>
      </c>
      <c r="H1255" s="482">
        <v>0.90678700000000001</v>
      </c>
      <c r="I1255" s="483">
        <v>4.8</v>
      </c>
      <c r="J1255" s="484">
        <v>0</v>
      </c>
      <c r="K1255" s="469">
        <f t="shared" si="107"/>
        <v>4.7563540280131935</v>
      </c>
      <c r="L1255" s="469">
        <f t="shared" si="108"/>
        <v>-4.3645971986806309E-2</v>
      </c>
    </row>
    <row r="1256" spans="1:12">
      <c r="A1256" s="480" t="s">
        <v>111</v>
      </c>
      <c r="B1256" s="480">
        <f t="shared" si="109"/>
        <v>9</v>
      </c>
      <c r="C1256" s="480">
        <f t="shared" si="110"/>
        <v>1</v>
      </c>
      <c r="D1256" s="480">
        <f t="shared" si="111"/>
        <v>109</v>
      </c>
      <c r="E1256" s="480">
        <v>0</v>
      </c>
      <c r="F1256" s="481">
        <v>4.3129999999999997</v>
      </c>
      <c r="G1256" s="480">
        <v>12</v>
      </c>
      <c r="H1256" s="482">
        <v>0.89963400000000004</v>
      </c>
      <c r="I1256" s="483">
        <v>4.8</v>
      </c>
      <c r="J1256" s="484">
        <v>0</v>
      </c>
      <c r="K1256" s="469">
        <f t="shared" si="107"/>
        <v>4.7941718521087457</v>
      </c>
      <c r="L1256" s="469">
        <f t="shared" si="108"/>
        <v>-5.8281478912540763E-3</v>
      </c>
    </row>
    <row r="1257" spans="1:12">
      <c r="A1257" s="480" t="s">
        <v>111</v>
      </c>
      <c r="B1257" s="480">
        <f t="shared" si="109"/>
        <v>9</v>
      </c>
      <c r="C1257" s="480">
        <f t="shared" si="110"/>
        <v>2</v>
      </c>
      <c r="D1257" s="480">
        <f t="shared" si="111"/>
        <v>110</v>
      </c>
      <c r="E1257" s="480">
        <v>0</v>
      </c>
      <c r="F1257" s="481">
        <v>4.3129999999999997</v>
      </c>
      <c r="G1257" s="480">
        <v>12</v>
      </c>
      <c r="H1257" s="482">
        <v>0.89259100000000002</v>
      </c>
      <c r="I1257" s="483">
        <v>4.8</v>
      </c>
      <c r="J1257" s="484">
        <v>0</v>
      </c>
      <c r="K1257" s="469">
        <f t="shared" si="107"/>
        <v>4.8320003226561772</v>
      </c>
      <c r="L1257" s="469">
        <f t="shared" si="108"/>
        <v>3.200032265617736E-2</v>
      </c>
    </row>
    <row r="1258" spans="1:12">
      <c r="A1258" s="480" t="s">
        <v>111</v>
      </c>
      <c r="B1258" s="480">
        <f t="shared" si="109"/>
        <v>9</v>
      </c>
      <c r="C1258" s="480">
        <f t="shared" si="110"/>
        <v>3</v>
      </c>
      <c r="D1258" s="480">
        <f t="shared" si="111"/>
        <v>111</v>
      </c>
      <c r="E1258" s="480">
        <v>0</v>
      </c>
      <c r="F1258" s="481">
        <v>4.3129999999999997</v>
      </c>
      <c r="G1258" s="480">
        <v>12</v>
      </c>
      <c r="H1258" s="482">
        <v>0.88565400000000005</v>
      </c>
      <c r="I1258" s="483">
        <v>4.9000000000000004</v>
      </c>
      <c r="J1258" s="484">
        <v>0</v>
      </c>
      <c r="K1258" s="469">
        <f t="shared" si="107"/>
        <v>4.8698475928522873</v>
      </c>
      <c r="L1258" s="469">
        <f t="shared" si="108"/>
        <v>-3.0152407147713056E-2</v>
      </c>
    </row>
    <row r="1259" spans="1:12">
      <c r="A1259" s="480" t="s">
        <v>111</v>
      </c>
      <c r="B1259" s="480">
        <f t="shared" si="109"/>
        <v>9</v>
      </c>
      <c r="C1259" s="480">
        <f t="shared" si="110"/>
        <v>4</v>
      </c>
      <c r="D1259" s="480">
        <f t="shared" si="111"/>
        <v>112</v>
      </c>
      <c r="E1259" s="480">
        <v>0</v>
      </c>
      <c r="F1259" s="481">
        <v>4.3129999999999997</v>
      </c>
      <c r="G1259" s="480">
        <v>12</v>
      </c>
      <c r="H1259" s="482">
        <v>0.87882099999999996</v>
      </c>
      <c r="I1259" s="483">
        <v>4.9000000000000004</v>
      </c>
      <c r="J1259" s="484">
        <v>0</v>
      </c>
      <c r="K1259" s="469">
        <f t="shared" si="107"/>
        <v>4.907711581766935</v>
      </c>
      <c r="L1259" s="469">
        <f t="shared" si="108"/>
        <v>7.7115817669346498E-3</v>
      </c>
    </row>
    <row r="1260" spans="1:12">
      <c r="A1260" s="480" t="s">
        <v>111</v>
      </c>
      <c r="B1260" s="480">
        <f t="shared" si="109"/>
        <v>9</v>
      </c>
      <c r="C1260" s="480">
        <f t="shared" si="110"/>
        <v>5</v>
      </c>
      <c r="D1260" s="480">
        <f t="shared" si="111"/>
        <v>113</v>
      </c>
      <c r="E1260" s="480">
        <v>0</v>
      </c>
      <c r="F1260" s="481">
        <v>4.3129999999999997</v>
      </c>
      <c r="G1260" s="480">
        <v>12</v>
      </c>
      <c r="H1260" s="482">
        <v>0.87209099999999995</v>
      </c>
      <c r="I1260" s="483">
        <v>4.9000000000000004</v>
      </c>
      <c r="J1260" s="484">
        <v>0</v>
      </c>
      <c r="K1260" s="469">
        <f t="shared" si="107"/>
        <v>4.9455848070900856</v>
      </c>
      <c r="L1260" s="469">
        <f t="shared" si="108"/>
        <v>4.5584807090085278E-2</v>
      </c>
    </row>
    <row r="1261" spans="1:12">
      <c r="A1261" s="480" t="s">
        <v>111</v>
      </c>
      <c r="B1261" s="480">
        <f t="shared" si="109"/>
        <v>9</v>
      </c>
      <c r="C1261" s="480">
        <f t="shared" si="110"/>
        <v>6</v>
      </c>
      <c r="D1261" s="480">
        <f t="shared" si="111"/>
        <v>114</v>
      </c>
      <c r="E1261" s="480">
        <v>0</v>
      </c>
      <c r="F1261" s="481">
        <v>4.3129999999999997</v>
      </c>
      <c r="G1261" s="480">
        <v>12</v>
      </c>
      <c r="H1261" s="482">
        <v>0.86546000000000001</v>
      </c>
      <c r="I1261" s="483">
        <v>5</v>
      </c>
      <c r="J1261" s="484">
        <v>0</v>
      </c>
      <c r="K1261" s="469">
        <f t="shared" si="107"/>
        <v>4.9834769948928885</v>
      </c>
      <c r="L1261" s="469">
        <f t="shared" si="108"/>
        <v>-1.6523005107111466E-2</v>
      </c>
    </row>
    <row r="1262" spans="1:12">
      <c r="A1262" s="480" t="s">
        <v>111</v>
      </c>
      <c r="B1262" s="480">
        <f t="shared" si="109"/>
        <v>9</v>
      </c>
      <c r="C1262" s="480">
        <f t="shared" si="110"/>
        <v>7</v>
      </c>
      <c r="D1262" s="480">
        <f t="shared" si="111"/>
        <v>115</v>
      </c>
      <c r="E1262" s="480">
        <v>0</v>
      </c>
      <c r="F1262" s="481">
        <v>4.3129999999999997</v>
      </c>
      <c r="G1262" s="480">
        <v>12</v>
      </c>
      <c r="H1262" s="482">
        <v>0.858927</v>
      </c>
      <c r="I1262" s="483">
        <v>5</v>
      </c>
      <c r="J1262" s="484">
        <v>0</v>
      </c>
      <c r="K1262" s="469">
        <f t="shared" si="107"/>
        <v>5.0213813280988955</v>
      </c>
      <c r="L1262" s="469">
        <f t="shared" si="108"/>
        <v>2.138132809889548E-2</v>
      </c>
    </row>
    <row r="1263" spans="1:12">
      <c r="A1263" s="480" t="s">
        <v>111</v>
      </c>
      <c r="B1263" s="480">
        <f t="shared" si="109"/>
        <v>9</v>
      </c>
      <c r="C1263" s="480">
        <f t="shared" si="110"/>
        <v>8</v>
      </c>
      <c r="D1263" s="480">
        <f t="shared" si="111"/>
        <v>116</v>
      </c>
      <c r="E1263" s="480">
        <v>0</v>
      </c>
      <c r="F1263" s="481">
        <v>4.3129999999999997</v>
      </c>
      <c r="G1263" s="480">
        <v>12</v>
      </c>
      <c r="H1263" s="482">
        <v>0.85248999999999997</v>
      </c>
      <c r="I1263" s="483">
        <v>5.0999999999999996</v>
      </c>
      <c r="J1263" s="484">
        <v>0</v>
      </c>
      <c r="K1263" s="469">
        <f t="shared" si="107"/>
        <v>5.0592968832478968</v>
      </c>
      <c r="L1263" s="469">
        <f t="shared" si="108"/>
        <v>-4.0703116752102808E-2</v>
      </c>
    </row>
    <row r="1264" spans="1:12">
      <c r="A1264" s="480" t="s">
        <v>111</v>
      </c>
      <c r="B1264" s="480">
        <f t="shared" si="109"/>
        <v>9</v>
      </c>
      <c r="C1264" s="480">
        <f t="shared" si="110"/>
        <v>9</v>
      </c>
      <c r="D1264" s="480">
        <f t="shared" si="111"/>
        <v>117</v>
      </c>
      <c r="E1264" s="480">
        <v>0</v>
      </c>
      <c r="F1264" s="481">
        <v>4.3129999999999997</v>
      </c>
      <c r="G1264" s="480">
        <v>12</v>
      </c>
      <c r="H1264" s="482">
        <v>0.84614599999999995</v>
      </c>
      <c r="I1264" s="483">
        <v>5.0999999999999996</v>
      </c>
      <c r="J1264" s="484">
        <v>0</v>
      </c>
      <c r="K1264" s="469">
        <f t="shared" si="107"/>
        <v>5.0972290833969547</v>
      </c>
      <c r="L1264" s="469">
        <f t="shared" si="108"/>
        <v>-2.7709166030449595E-3</v>
      </c>
    </row>
    <row r="1265" spans="1:12">
      <c r="A1265" s="480" t="s">
        <v>111</v>
      </c>
      <c r="B1265" s="480">
        <f t="shared" si="109"/>
        <v>9</v>
      </c>
      <c r="C1265" s="480">
        <f t="shared" si="110"/>
        <v>10</v>
      </c>
      <c r="D1265" s="480">
        <f t="shared" si="111"/>
        <v>118</v>
      </c>
      <c r="E1265" s="480">
        <v>0</v>
      </c>
      <c r="F1265" s="481">
        <v>4.3129999999999997</v>
      </c>
      <c r="G1265" s="480">
        <v>12</v>
      </c>
      <c r="H1265" s="482">
        <v>0.83989400000000003</v>
      </c>
      <c r="I1265" s="483">
        <v>5.0999999999999996</v>
      </c>
      <c r="J1265" s="484">
        <v>0</v>
      </c>
      <c r="K1265" s="469">
        <f t="shared" si="107"/>
        <v>5.1351718193010063</v>
      </c>
      <c r="L1265" s="469">
        <f t="shared" si="108"/>
        <v>3.5171819301006657E-2</v>
      </c>
    </row>
    <row r="1266" spans="1:12">
      <c r="A1266" s="480" t="s">
        <v>111</v>
      </c>
      <c r="B1266" s="480">
        <f t="shared" si="109"/>
        <v>9</v>
      </c>
      <c r="C1266" s="480">
        <f t="shared" si="110"/>
        <v>11</v>
      </c>
      <c r="D1266" s="480">
        <f t="shared" si="111"/>
        <v>119</v>
      </c>
      <c r="E1266" s="480">
        <v>0</v>
      </c>
      <c r="F1266" s="481">
        <v>4.3129999999999997</v>
      </c>
      <c r="G1266" s="480">
        <v>12</v>
      </c>
      <c r="H1266" s="482">
        <v>0.83373200000000003</v>
      </c>
      <c r="I1266" s="483">
        <v>5.2</v>
      </c>
      <c r="J1266" s="484">
        <v>0</v>
      </c>
      <c r="K1266" s="469">
        <f t="shared" si="107"/>
        <v>5.173125176915363</v>
      </c>
      <c r="L1266" s="469">
        <f t="shared" si="108"/>
        <v>-2.6874823084637178E-2</v>
      </c>
    </row>
    <row r="1267" spans="1:12">
      <c r="A1267" s="480" t="s">
        <v>111</v>
      </c>
      <c r="B1267" s="480">
        <f t="shared" si="109"/>
        <v>10</v>
      </c>
      <c r="C1267" s="480">
        <f t="shared" si="110"/>
        <v>0</v>
      </c>
      <c r="D1267" s="480">
        <f t="shared" si="111"/>
        <v>120</v>
      </c>
      <c r="E1267" s="480">
        <v>0</v>
      </c>
      <c r="F1267" s="481">
        <v>4.3129999999999997</v>
      </c>
      <c r="G1267" s="480">
        <v>12</v>
      </c>
      <c r="H1267" s="482">
        <v>0.827658</v>
      </c>
      <c r="I1267" s="483">
        <v>5.2</v>
      </c>
      <c r="J1267" s="484">
        <v>0</v>
      </c>
      <c r="K1267" s="469">
        <f t="shared" si="107"/>
        <v>5.2110896046434636</v>
      </c>
      <c r="L1267" s="469">
        <f t="shared" si="108"/>
        <v>1.1089604643463424E-2</v>
      </c>
    </row>
    <row r="1268" spans="1:12">
      <c r="A1268" s="480" t="s">
        <v>111</v>
      </c>
      <c r="B1268" s="480">
        <f t="shared" si="109"/>
        <v>10</v>
      </c>
      <c r="C1268" s="480">
        <f t="shared" si="110"/>
        <v>1</v>
      </c>
      <c r="D1268" s="480">
        <f t="shared" si="111"/>
        <v>121</v>
      </c>
      <c r="E1268" s="480">
        <v>0</v>
      </c>
      <c r="F1268" s="481">
        <v>4.3129999999999997</v>
      </c>
      <c r="G1268" s="480">
        <v>12</v>
      </c>
      <c r="H1268" s="482">
        <v>0.82167000000000001</v>
      </c>
      <c r="I1268" s="483">
        <v>5.2</v>
      </c>
      <c r="J1268" s="484">
        <v>0</v>
      </c>
      <c r="K1268" s="469">
        <f t="shared" si="107"/>
        <v>5.2490659267102364</v>
      </c>
      <c r="L1268" s="469">
        <f t="shared" si="108"/>
        <v>4.9065926710236241E-2</v>
      </c>
    </row>
    <row r="1269" spans="1:12">
      <c r="A1269" s="480" t="s">
        <v>111</v>
      </c>
      <c r="B1269" s="480">
        <f t="shared" si="109"/>
        <v>10</v>
      </c>
      <c r="C1269" s="480">
        <f t="shared" si="110"/>
        <v>2</v>
      </c>
      <c r="D1269" s="480">
        <f t="shared" si="111"/>
        <v>122</v>
      </c>
      <c r="E1269" s="480">
        <v>0</v>
      </c>
      <c r="F1269" s="481">
        <v>4.3129999999999997</v>
      </c>
      <c r="G1269" s="480">
        <v>12</v>
      </c>
      <c r="H1269" s="482">
        <v>0.81576599999999999</v>
      </c>
      <c r="I1269" s="483">
        <v>5.3</v>
      </c>
      <c r="J1269" s="484">
        <v>0</v>
      </c>
      <c r="K1269" s="469">
        <f t="shared" si="107"/>
        <v>5.2870553565605825</v>
      </c>
      <c r="L1269" s="469">
        <f t="shared" si="108"/>
        <v>-1.2944643439417369E-2</v>
      </c>
    </row>
    <row r="1270" spans="1:12">
      <c r="A1270" s="480" t="s">
        <v>111</v>
      </c>
      <c r="B1270" s="480">
        <f t="shared" si="109"/>
        <v>10</v>
      </c>
      <c r="C1270" s="480">
        <f t="shared" si="110"/>
        <v>3</v>
      </c>
      <c r="D1270" s="480">
        <f t="shared" si="111"/>
        <v>123</v>
      </c>
      <c r="E1270" s="480">
        <v>0</v>
      </c>
      <c r="F1270" s="481">
        <v>4.3129999999999997</v>
      </c>
      <c r="G1270" s="480">
        <v>12</v>
      </c>
      <c r="H1270" s="482">
        <v>0.80994500000000003</v>
      </c>
      <c r="I1270" s="483">
        <v>5.3</v>
      </c>
      <c r="J1270" s="484">
        <v>0</v>
      </c>
      <c r="K1270" s="469">
        <f t="shared" si="107"/>
        <v>5.3250529356931642</v>
      </c>
      <c r="L1270" s="469">
        <f t="shared" si="108"/>
        <v>2.5052935693164358E-2</v>
      </c>
    </row>
    <row r="1271" spans="1:12">
      <c r="A1271" s="480" t="s">
        <v>111</v>
      </c>
      <c r="B1271" s="480">
        <f t="shared" si="109"/>
        <v>10</v>
      </c>
      <c r="C1271" s="480">
        <f t="shared" si="110"/>
        <v>4</v>
      </c>
      <c r="D1271" s="480">
        <f t="shared" si="111"/>
        <v>124</v>
      </c>
      <c r="E1271" s="480">
        <v>0</v>
      </c>
      <c r="F1271" s="481">
        <v>4.3129999999999997</v>
      </c>
      <c r="G1271" s="480">
        <v>12</v>
      </c>
      <c r="H1271" s="482">
        <v>0.80420400000000003</v>
      </c>
      <c r="I1271" s="483">
        <v>5.4</v>
      </c>
      <c r="J1271" s="484">
        <v>0</v>
      </c>
      <c r="K1271" s="469">
        <f t="shared" si="107"/>
        <v>5.3630670824815585</v>
      </c>
      <c r="L1271" s="469">
        <f t="shared" si="108"/>
        <v>-3.6932917518441855E-2</v>
      </c>
    </row>
    <row r="1272" spans="1:12">
      <c r="A1272" s="480" t="s">
        <v>111</v>
      </c>
      <c r="B1272" s="480">
        <f t="shared" si="109"/>
        <v>10</v>
      </c>
      <c r="C1272" s="480">
        <f t="shared" si="110"/>
        <v>5</v>
      </c>
      <c r="D1272" s="480">
        <f t="shared" si="111"/>
        <v>125</v>
      </c>
      <c r="E1272" s="480">
        <v>0</v>
      </c>
      <c r="F1272" s="481">
        <v>4.3129999999999997</v>
      </c>
      <c r="G1272" s="480">
        <v>12</v>
      </c>
      <c r="H1272" s="482">
        <v>0.798543</v>
      </c>
      <c r="I1272" s="483">
        <v>5.4</v>
      </c>
      <c r="J1272" s="484">
        <v>0</v>
      </c>
      <c r="K1272" s="469">
        <f t="shared" si="107"/>
        <v>5.4010867292055655</v>
      </c>
      <c r="L1272" s="469">
        <f t="shared" si="108"/>
        <v>1.0867292055651845E-3</v>
      </c>
    </row>
    <row r="1273" spans="1:12">
      <c r="A1273" s="480" t="s">
        <v>111</v>
      </c>
      <c r="B1273" s="480">
        <f t="shared" si="109"/>
        <v>10</v>
      </c>
      <c r="C1273" s="480">
        <f t="shared" si="110"/>
        <v>6</v>
      </c>
      <c r="D1273" s="480">
        <f t="shared" si="111"/>
        <v>126</v>
      </c>
      <c r="E1273" s="480">
        <v>0</v>
      </c>
      <c r="F1273" s="481">
        <v>4.3129999999999997</v>
      </c>
      <c r="G1273" s="480">
        <v>12</v>
      </c>
      <c r="H1273" s="482">
        <v>0.79296</v>
      </c>
      <c r="I1273" s="483">
        <v>5.4</v>
      </c>
      <c r="J1273" s="484">
        <v>0</v>
      </c>
      <c r="K1273" s="469">
        <f t="shared" si="107"/>
        <v>5.4391142050040351</v>
      </c>
      <c r="L1273" s="469">
        <f t="shared" si="108"/>
        <v>3.911420500403473E-2</v>
      </c>
    </row>
    <row r="1274" spans="1:12">
      <c r="A1274" s="480" t="s">
        <v>111</v>
      </c>
      <c r="B1274" s="480">
        <f t="shared" si="109"/>
        <v>10</v>
      </c>
      <c r="C1274" s="480">
        <f t="shared" si="110"/>
        <v>7</v>
      </c>
      <c r="D1274" s="480">
        <f t="shared" si="111"/>
        <v>127</v>
      </c>
      <c r="E1274" s="480">
        <v>0</v>
      </c>
      <c r="F1274" s="481">
        <v>4.3129999999999997</v>
      </c>
      <c r="G1274" s="480">
        <v>12</v>
      </c>
      <c r="H1274" s="482">
        <v>0.78745299999999996</v>
      </c>
      <c r="I1274" s="483">
        <v>5.5</v>
      </c>
      <c r="J1274" s="484">
        <v>0</v>
      </c>
      <c r="K1274" s="469">
        <f t="shared" si="107"/>
        <v>5.4771522871841238</v>
      </c>
      <c r="L1274" s="469">
        <f t="shared" si="108"/>
        <v>-2.2847712815876164E-2</v>
      </c>
    </row>
    <row r="1275" spans="1:12">
      <c r="A1275" s="480" t="s">
        <v>111</v>
      </c>
      <c r="B1275" s="480">
        <f t="shared" si="109"/>
        <v>10</v>
      </c>
      <c r="C1275" s="480">
        <f t="shared" si="110"/>
        <v>8</v>
      </c>
      <c r="D1275" s="480">
        <f t="shared" si="111"/>
        <v>128</v>
      </c>
      <c r="E1275" s="480">
        <v>0</v>
      </c>
      <c r="F1275" s="481">
        <v>4.3129999999999997</v>
      </c>
      <c r="G1275" s="480">
        <v>12</v>
      </c>
      <c r="H1275" s="482">
        <v>0.78202000000000005</v>
      </c>
      <c r="I1275" s="483">
        <v>5.5</v>
      </c>
      <c r="J1275" s="484">
        <v>0</v>
      </c>
      <c r="K1275" s="469">
        <f t="shared" si="107"/>
        <v>5.5152042147259657</v>
      </c>
      <c r="L1275" s="469">
        <f t="shared" si="108"/>
        <v>1.520421472596567E-2</v>
      </c>
    </row>
    <row r="1276" spans="1:12">
      <c r="A1276" s="480" t="s">
        <v>111</v>
      </c>
      <c r="B1276" s="480">
        <f t="shared" si="109"/>
        <v>10</v>
      </c>
      <c r="C1276" s="480">
        <f t="shared" si="110"/>
        <v>9</v>
      </c>
      <c r="D1276" s="480">
        <f t="shared" si="111"/>
        <v>129</v>
      </c>
      <c r="E1276" s="480">
        <v>0</v>
      </c>
      <c r="F1276" s="481">
        <v>4.3129999999999997</v>
      </c>
      <c r="G1276" s="480">
        <v>12</v>
      </c>
      <c r="H1276" s="482">
        <v>0.77666100000000005</v>
      </c>
      <c r="I1276" s="483">
        <v>5.6</v>
      </c>
      <c r="J1276" s="484">
        <v>0</v>
      </c>
      <c r="K1276" s="469">
        <f t="shared" si="107"/>
        <v>5.5532594014634435</v>
      </c>
      <c r="L1276" s="469">
        <f t="shared" si="108"/>
        <v>-4.6740598536556099E-2</v>
      </c>
    </row>
    <row r="1277" spans="1:12">
      <c r="A1277" s="480" t="s">
        <v>111</v>
      </c>
      <c r="B1277" s="480">
        <f t="shared" si="109"/>
        <v>10</v>
      </c>
      <c r="C1277" s="480">
        <f t="shared" si="110"/>
        <v>10</v>
      </c>
      <c r="D1277" s="480">
        <f t="shared" si="111"/>
        <v>130</v>
      </c>
      <c r="E1277" s="480">
        <v>0</v>
      </c>
      <c r="F1277" s="481">
        <v>4.3129999999999997</v>
      </c>
      <c r="G1277" s="480">
        <v>12</v>
      </c>
      <c r="H1277" s="482">
        <v>0.77137299999999998</v>
      </c>
      <c r="I1277" s="483">
        <v>5.6</v>
      </c>
      <c r="J1277" s="484">
        <v>0</v>
      </c>
      <c r="K1277" s="469">
        <f t="shared" si="107"/>
        <v>5.5913287086791987</v>
      </c>
      <c r="L1277" s="469">
        <f t="shared" si="108"/>
        <v>-8.6712913208009113E-3</v>
      </c>
    </row>
    <row r="1278" spans="1:12">
      <c r="A1278" s="480" t="s">
        <v>111</v>
      </c>
      <c r="B1278" s="480">
        <f t="shared" si="109"/>
        <v>10</v>
      </c>
      <c r="C1278" s="480">
        <f t="shared" si="110"/>
        <v>11</v>
      </c>
      <c r="D1278" s="480">
        <f t="shared" si="111"/>
        <v>131</v>
      </c>
      <c r="E1278" s="480">
        <v>0</v>
      </c>
      <c r="F1278" s="481">
        <v>4.3129999999999997</v>
      </c>
      <c r="G1278" s="480">
        <v>12</v>
      </c>
      <c r="H1278" s="482">
        <v>0.76615599999999995</v>
      </c>
      <c r="I1278" s="483">
        <v>5.6</v>
      </c>
      <c r="J1278" s="484">
        <v>0</v>
      </c>
      <c r="K1278" s="469">
        <f t="shared" si="107"/>
        <v>5.629401845055054</v>
      </c>
      <c r="L1278" s="469">
        <f t="shared" si="108"/>
        <v>2.9401845055054388E-2</v>
      </c>
    </row>
    <row r="1279" spans="1:12">
      <c r="A1279" s="480" t="s">
        <v>111</v>
      </c>
      <c r="B1279" s="480">
        <f t="shared" si="109"/>
        <v>11</v>
      </c>
      <c r="C1279" s="480">
        <f t="shared" si="110"/>
        <v>0</v>
      </c>
      <c r="D1279" s="480">
        <f t="shared" si="111"/>
        <v>132</v>
      </c>
      <c r="E1279" s="480">
        <v>0</v>
      </c>
      <c r="F1279" s="481">
        <v>4.3129999999999997</v>
      </c>
      <c r="G1279" s="480">
        <v>12</v>
      </c>
      <c r="H1279" s="482">
        <v>0.76100699999999999</v>
      </c>
      <c r="I1279" s="483">
        <v>5.7</v>
      </c>
      <c r="J1279" s="484">
        <v>0</v>
      </c>
      <c r="K1279" s="469">
        <f t="shared" si="107"/>
        <v>5.6674905749881406</v>
      </c>
      <c r="L1279" s="469">
        <f t="shared" si="108"/>
        <v>-3.2509425011859605E-2</v>
      </c>
    </row>
    <row r="1280" spans="1:12">
      <c r="A1280" s="480" t="s">
        <v>111</v>
      </c>
      <c r="B1280" s="480">
        <f t="shared" si="109"/>
        <v>11</v>
      </c>
      <c r="C1280" s="480">
        <f t="shared" si="110"/>
        <v>1</v>
      </c>
      <c r="D1280" s="480">
        <f t="shared" si="111"/>
        <v>133</v>
      </c>
      <c r="E1280" s="480">
        <v>0</v>
      </c>
      <c r="F1280" s="481">
        <v>4.3129999999999997</v>
      </c>
      <c r="G1280" s="480">
        <v>12</v>
      </c>
      <c r="H1280" s="482">
        <v>0.75592599999999999</v>
      </c>
      <c r="I1280" s="483">
        <v>5.7</v>
      </c>
      <c r="J1280" s="484">
        <v>0</v>
      </c>
      <c r="K1280" s="469">
        <f t="shared" si="107"/>
        <v>5.7055849382082373</v>
      </c>
      <c r="L1280" s="469">
        <f t="shared" si="108"/>
        <v>5.5849382082371335E-3</v>
      </c>
    </row>
    <row r="1281" spans="1:12">
      <c r="A1281" s="480" t="s">
        <v>111</v>
      </c>
      <c r="B1281" s="480">
        <f t="shared" si="109"/>
        <v>11</v>
      </c>
      <c r="C1281" s="480">
        <f t="shared" si="110"/>
        <v>2</v>
      </c>
      <c r="D1281" s="480">
        <f t="shared" si="111"/>
        <v>134</v>
      </c>
      <c r="E1281" s="480">
        <v>0</v>
      </c>
      <c r="F1281" s="481">
        <v>4.3129999999999997</v>
      </c>
      <c r="G1281" s="480">
        <v>12</v>
      </c>
      <c r="H1281" s="482">
        <v>0.75091200000000002</v>
      </c>
      <c r="I1281" s="483">
        <v>5.7</v>
      </c>
      <c r="J1281" s="484">
        <v>0</v>
      </c>
      <c r="K1281" s="469">
        <f t="shared" si="107"/>
        <v>5.743682348930367</v>
      </c>
      <c r="L1281" s="469">
        <f t="shared" si="108"/>
        <v>4.3682348930366821E-2</v>
      </c>
    </row>
    <row r="1282" spans="1:12">
      <c r="A1282" s="480" t="s">
        <v>111</v>
      </c>
      <c r="B1282" s="480">
        <f t="shared" si="109"/>
        <v>11</v>
      </c>
      <c r="C1282" s="480">
        <f t="shared" si="110"/>
        <v>3</v>
      </c>
      <c r="D1282" s="480">
        <f t="shared" si="111"/>
        <v>135</v>
      </c>
      <c r="E1282" s="480">
        <v>0</v>
      </c>
      <c r="F1282" s="481">
        <v>4.3129999999999997</v>
      </c>
      <c r="G1282" s="480">
        <v>12</v>
      </c>
      <c r="H1282" s="482">
        <v>0.74596300000000004</v>
      </c>
      <c r="I1282" s="483">
        <v>5.8</v>
      </c>
      <c r="J1282" s="484">
        <v>0</v>
      </c>
      <c r="K1282" s="469">
        <f t="shared" si="107"/>
        <v>5.7817881047719517</v>
      </c>
      <c r="L1282" s="469">
        <f t="shared" si="108"/>
        <v>-1.8211895228048114E-2</v>
      </c>
    </row>
    <row r="1283" spans="1:12">
      <c r="A1283" s="480" t="s">
        <v>111</v>
      </c>
      <c r="B1283" s="480">
        <f t="shared" si="109"/>
        <v>11</v>
      </c>
      <c r="C1283" s="480">
        <f t="shared" si="110"/>
        <v>4</v>
      </c>
      <c r="D1283" s="480">
        <f t="shared" si="111"/>
        <v>136</v>
      </c>
      <c r="E1283" s="480">
        <v>0</v>
      </c>
      <c r="F1283" s="481">
        <v>4.3129999999999997</v>
      </c>
      <c r="G1283" s="480">
        <v>12</v>
      </c>
      <c r="H1283" s="482">
        <v>0.74107699999999999</v>
      </c>
      <c r="I1283" s="483">
        <v>5.8</v>
      </c>
      <c r="J1283" s="484">
        <v>0</v>
      </c>
      <c r="K1283" s="469">
        <f t="shared" si="107"/>
        <v>5.8199080527394589</v>
      </c>
      <c r="L1283" s="469">
        <f t="shared" si="108"/>
        <v>1.9908052739459059E-2</v>
      </c>
    </row>
    <row r="1284" spans="1:12">
      <c r="A1284" s="480" t="s">
        <v>111</v>
      </c>
      <c r="B1284" s="480">
        <f t="shared" si="109"/>
        <v>11</v>
      </c>
      <c r="C1284" s="480">
        <f t="shared" si="110"/>
        <v>5</v>
      </c>
      <c r="D1284" s="480">
        <f t="shared" si="111"/>
        <v>137</v>
      </c>
      <c r="E1284" s="480">
        <v>0</v>
      </c>
      <c r="F1284" s="481">
        <v>4.3129999999999997</v>
      </c>
      <c r="G1284" s="480">
        <v>12</v>
      </c>
      <c r="H1284" s="482">
        <v>0.73625399999999996</v>
      </c>
      <c r="I1284" s="483">
        <v>5.9</v>
      </c>
      <c r="J1284" s="484">
        <v>0</v>
      </c>
      <c r="K1284" s="469">
        <f t="shared" si="107"/>
        <v>5.8580326898054205</v>
      </c>
      <c r="L1284" s="469">
        <f t="shared" si="108"/>
        <v>-4.1967310194579888E-2</v>
      </c>
    </row>
    <row r="1285" spans="1:12">
      <c r="A1285" s="480" t="s">
        <v>111</v>
      </c>
      <c r="B1285" s="480">
        <f t="shared" si="109"/>
        <v>11</v>
      </c>
      <c r="C1285" s="480">
        <f t="shared" si="110"/>
        <v>6</v>
      </c>
      <c r="D1285" s="480">
        <f t="shared" si="111"/>
        <v>138</v>
      </c>
      <c r="E1285" s="480">
        <v>0</v>
      </c>
      <c r="F1285" s="481">
        <v>4.3129999999999997</v>
      </c>
      <c r="G1285" s="480">
        <v>12</v>
      </c>
      <c r="H1285" s="482">
        <v>0.73149299999999995</v>
      </c>
      <c r="I1285" s="483">
        <v>5.9</v>
      </c>
      <c r="J1285" s="484">
        <v>0</v>
      </c>
      <c r="K1285" s="469">
        <f t="shared" si="107"/>
        <v>5.8961603186906775</v>
      </c>
      <c r="L1285" s="469">
        <f t="shared" si="108"/>
        <v>-3.8396813093228843E-3</v>
      </c>
    </row>
    <row r="1286" spans="1:12">
      <c r="A1286" s="480" t="s">
        <v>111</v>
      </c>
      <c r="B1286" s="480">
        <f t="shared" si="109"/>
        <v>11</v>
      </c>
      <c r="C1286" s="480">
        <f t="shared" si="110"/>
        <v>7</v>
      </c>
      <c r="D1286" s="480">
        <f t="shared" si="111"/>
        <v>139</v>
      </c>
      <c r="E1286" s="480">
        <v>0</v>
      </c>
      <c r="F1286" s="481">
        <v>4.3129999999999997</v>
      </c>
      <c r="G1286" s="480">
        <v>12</v>
      </c>
      <c r="H1286" s="482">
        <v>0.72679199999999999</v>
      </c>
      <c r="I1286" s="483">
        <v>5.9</v>
      </c>
      <c r="J1286" s="484">
        <v>0</v>
      </c>
      <c r="K1286" s="469">
        <f t="shared" si="107"/>
        <v>5.9342975706942287</v>
      </c>
      <c r="L1286" s="469">
        <f t="shared" si="108"/>
        <v>3.4297570694228341E-2</v>
      </c>
    </row>
    <row r="1287" spans="1:12">
      <c r="A1287" s="480" t="s">
        <v>111</v>
      </c>
      <c r="B1287" s="480">
        <f t="shared" si="109"/>
        <v>11</v>
      </c>
      <c r="C1287" s="480">
        <f t="shared" si="110"/>
        <v>8</v>
      </c>
      <c r="D1287" s="480">
        <f t="shared" si="111"/>
        <v>140</v>
      </c>
      <c r="E1287" s="480">
        <v>0</v>
      </c>
      <c r="F1287" s="481">
        <v>4.3129999999999997</v>
      </c>
      <c r="G1287" s="480">
        <v>12</v>
      </c>
      <c r="H1287" s="482">
        <v>0.72214999999999996</v>
      </c>
      <c r="I1287" s="483">
        <v>6</v>
      </c>
      <c r="J1287" s="484">
        <v>0</v>
      </c>
      <c r="K1287" s="469">
        <f t="shared" si="107"/>
        <v>5.9724433981859724</v>
      </c>
      <c r="L1287" s="469">
        <f t="shared" si="108"/>
        <v>-2.7556601814027637E-2</v>
      </c>
    </row>
    <row r="1288" spans="1:12">
      <c r="A1288" s="480" t="s">
        <v>111</v>
      </c>
      <c r="B1288" s="480">
        <f t="shared" si="109"/>
        <v>11</v>
      </c>
      <c r="C1288" s="480">
        <f t="shared" si="110"/>
        <v>9</v>
      </c>
      <c r="D1288" s="480">
        <f t="shared" si="111"/>
        <v>141</v>
      </c>
      <c r="E1288" s="480">
        <v>0</v>
      </c>
      <c r="F1288" s="481">
        <v>4.3129999999999997</v>
      </c>
      <c r="G1288" s="480">
        <v>12</v>
      </c>
      <c r="H1288" s="482">
        <v>0.71756600000000004</v>
      </c>
      <c r="I1288" s="483">
        <v>6</v>
      </c>
      <c r="J1288" s="484">
        <v>0</v>
      </c>
      <c r="K1288" s="469">
        <f t="shared" si="107"/>
        <v>6.0105969346373707</v>
      </c>
      <c r="L1288" s="469">
        <f t="shared" si="108"/>
        <v>1.0596934637370659E-2</v>
      </c>
    </row>
    <row r="1289" spans="1:12">
      <c r="A1289" s="480" t="s">
        <v>111</v>
      </c>
      <c r="B1289" s="480">
        <f t="shared" si="109"/>
        <v>11</v>
      </c>
      <c r="C1289" s="480">
        <f t="shared" si="110"/>
        <v>10</v>
      </c>
      <c r="D1289" s="480">
        <f t="shared" si="111"/>
        <v>142</v>
      </c>
      <c r="E1289" s="480">
        <v>0</v>
      </c>
      <c r="F1289" s="481">
        <v>4.3129999999999997</v>
      </c>
      <c r="G1289" s="480">
        <v>12</v>
      </c>
      <c r="H1289" s="482">
        <v>0.71303899999999998</v>
      </c>
      <c r="I1289" s="483">
        <v>6</v>
      </c>
      <c r="J1289" s="484">
        <v>0</v>
      </c>
      <c r="K1289" s="469">
        <f t="shared" si="107"/>
        <v>6.0487575013428438</v>
      </c>
      <c r="L1289" s="469">
        <f t="shared" si="108"/>
        <v>4.8757501342843845E-2</v>
      </c>
    </row>
    <row r="1290" spans="1:12">
      <c r="A1290" s="480" t="s">
        <v>111</v>
      </c>
      <c r="B1290" s="480">
        <f t="shared" si="109"/>
        <v>11</v>
      </c>
      <c r="C1290" s="480">
        <f t="shared" si="110"/>
        <v>11</v>
      </c>
      <c r="D1290" s="480">
        <f t="shared" si="111"/>
        <v>143</v>
      </c>
      <c r="E1290" s="480">
        <v>0</v>
      </c>
      <c r="F1290" s="481">
        <v>4.3129999999999997</v>
      </c>
      <c r="G1290" s="480">
        <v>12</v>
      </c>
      <c r="H1290" s="482">
        <v>0.70856799999999998</v>
      </c>
      <c r="I1290" s="483">
        <v>6.1</v>
      </c>
      <c r="J1290" s="484">
        <v>0</v>
      </c>
      <c r="K1290" s="469">
        <f t="shared" si="107"/>
        <v>6.0869246141513589</v>
      </c>
      <c r="L1290" s="469">
        <f t="shared" si="108"/>
        <v>-1.3075385848640764E-2</v>
      </c>
    </row>
    <row r="1291" spans="1:12">
      <c r="A1291" s="480" t="s">
        <v>111</v>
      </c>
      <c r="B1291" s="480">
        <f t="shared" si="109"/>
        <v>12</v>
      </c>
      <c r="C1291" s="480">
        <f t="shared" si="110"/>
        <v>0</v>
      </c>
      <c r="D1291" s="480">
        <f t="shared" si="111"/>
        <v>144</v>
      </c>
      <c r="E1291" s="480">
        <v>0</v>
      </c>
      <c r="F1291" s="481">
        <v>4.3129999999999997</v>
      </c>
      <c r="G1291" s="480">
        <v>12</v>
      </c>
      <c r="H1291" s="482">
        <v>0.70415300000000003</v>
      </c>
      <c r="I1291" s="483">
        <v>6.1</v>
      </c>
      <c r="J1291" s="484">
        <v>0</v>
      </c>
      <c r="K1291" s="469">
        <f t="shared" ref="K1291:K1354" si="112">F1291/H1291</f>
        <v>6.1250892916738255</v>
      </c>
      <c r="L1291" s="469">
        <f t="shared" ref="L1291:L1354" si="113">K1291-I1291</f>
        <v>2.5089291673825898E-2</v>
      </c>
    </row>
    <row r="1292" spans="1:12">
      <c r="A1292" s="480" t="s">
        <v>111</v>
      </c>
      <c r="B1292" s="480">
        <f t="shared" si="109"/>
        <v>12</v>
      </c>
      <c r="C1292" s="480">
        <f t="shared" si="110"/>
        <v>1</v>
      </c>
      <c r="D1292" s="480">
        <f t="shared" si="111"/>
        <v>145</v>
      </c>
      <c r="E1292" s="480">
        <v>0</v>
      </c>
      <c r="F1292" s="481">
        <v>4.3129999999999997</v>
      </c>
      <c r="G1292" s="480">
        <v>12</v>
      </c>
      <c r="H1292" s="482">
        <v>0.69979100000000005</v>
      </c>
      <c r="I1292" s="483">
        <v>6.2</v>
      </c>
      <c r="J1292" s="484">
        <v>0</v>
      </c>
      <c r="K1292" s="469">
        <f t="shared" si="112"/>
        <v>6.163268747383146</v>
      </c>
      <c r="L1292" s="469">
        <f t="shared" si="113"/>
        <v>-3.6731252616854171E-2</v>
      </c>
    </row>
    <row r="1293" spans="1:12">
      <c r="A1293" s="480" t="s">
        <v>111</v>
      </c>
      <c r="B1293" s="480">
        <f t="shared" si="109"/>
        <v>12</v>
      </c>
      <c r="C1293" s="480">
        <f t="shared" si="110"/>
        <v>2</v>
      </c>
      <c r="D1293" s="480">
        <f t="shared" si="111"/>
        <v>146</v>
      </c>
      <c r="E1293" s="480">
        <v>0</v>
      </c>
      <c r="F1293" s="481">
        <v>4.3129999999999997</v>
      </c>
      <c r="G1293" s="480">
        <v>12</v>
      </c>
      <c r="H1293" s="482">
        <v>0.69548200000000004</v>
      </c>
      <c r="I1293" s="483">
        <v>6.2</v>
      </c>
      <c r="J1293" s="484">
        <v>0</v>
      </c>
      <c r="K1293" s="469">
        <f t="shared" si="112"/>
        <v>6.2014545308145994</v>
      </c>
      <c r="L1293" s="469">
        <f t="shared" si="113"/>
        <v>1.4545308145992308E-3</v>
      </c>
    </row>
    <row r="1294" spans="1:12">
      <c r="A1294" s="480" t="s">
        <v>111</v>
      </c>
      <c r="B1294" s="480">
        <f t="shared" si="109"/>
        <v>12</v>
      </c>
      <c r="C1294" s="480">
        <f t="shared" si="110"/>
        <v>3</v>
      </c>
      <c r="D1294" s="480">
        <f t="shared" si="111"/>
        <v>147</v>
      </c>
      <c r="E1294" s="480">
        <v>0</v>
      </c>
      <c r="F1294" s="481">
        <v>4.3129999999999997</v>
      </c>
      <c r="G1294" s="480">
        <v>12</v>
      </c>
      <c r="H1294" s="482">
        <v>0.69122499999999998</v>
      </c>
      <c r="I1294" s="483">
        <v>6.2</v>
      </c>
      <c r="J1294" s="484">
        <v>0</v>
      </c>
      <c r="K1294" s="469">
        <f t="shared" si="112"/>
        <v>6.2396470035082645</v>
      </c>
      <c r="L1294" s="469">
        <f t="shared" si="113"/>
        <v>3.9647003508264334E-2</v>
      </c>
    </row>
    <row r="1295" spans="1:12">
      <c r="A1295" s="480" t="s">
        <v>111</v>
      </c>
      <c r="B1295" s="480">
        <f t="shared" si="109"/>
        <v>12</v>
      </c>
      <c r="C1295" s="480">
        <f t="shared" si="110"/>
        <v>4</v>
      </c>
      <c r="D1295" s="480">
        <f t="shared" si="111"/>
        <v>148</v>
      </c>
      <c r="E1295" s="480">
        <v>0</v>
      </c>
      <c r="F1295" s="481">
        <v>4.3129999999999997</v>
      </c>
      <c r="G1295" s="480">
        <v>12</v>
      </c>
      <c r="H1295" s="482">
        <v>0.68701999999999996</v>
      </c>
      <c r="I1295" s="483">
        <v>6.3</v>
      </c>
      <c r="J1295" s="484">
        <v>0</v>
      </c>
      <c r="K1295" s="469">
        <f t="shared" si="112"/>
        <v>6.2778376175366075</v>
      </c>
      <c r="L1295" s="469">
        <f t="shared" si="113"/>
        <v>-2.2162382463392305E-2</v>
      </c>
    </row>
    <row r="1296" spans="1:12">
      <c r="A1296" s="480" t="s">
        <v>111</v>
      </c>
      <c r="B1296" s="480">
        <f t="shared" si="109"/>
        <v>12</v>
      </c>
      <c r="C1296" s="480">
        <f t="shared" si="110"/>
        <v>5</v>
      </c>
      <c r="D1296" s="480">
        <f t="shared" si="111"/>
        <v>149</v>
      </c>
      <c r="E1296" s="480">
        <v>0</v>
      </c>
      <c r="F1296" s="481">
        <v>4.3129999999999997</v>
      </c>
      <c r="G1296" s="480">
        <v>12</v>
      </c>
      <c r="H1296" s="482">
        <v>0.68286400000000003</v>
      </c>
      <c r="I1296" s="483">
        <v>6.3</v>
      </c>
      <c r="J1296" s="484">
        <v>0</v>
      </c>
      <c r="K1296" s="469">
        <f t="shared" si="112"/>
        <v>6.3160453618875785</v>
      </c>
      <c r="L1296" s="469">
        <f t="shared" si="113"/>
        <v>1.6045361887578657E-2</v>
      </c>
    </row>
    <row r="1297" spans="1:12">
      <c r="A1297" s="480" t="s">
        <v>111</v>
      </c>
      <c r="B1297" s="480">
        <f t="shared" si="109"/>
        <v>12</v>
      </c>
      <c r="C1297" s="480">
        <f t="shared" si="110"/>
        <v>6</v>
      </c>
      <c r="D1297" s="480">
        <f t="shared" si="111"/>
        <v>150</v>
      </c>
      <c r="E1297" s="480">
        <v>0</v>
      </c>
      <c r="F1297" s="481">
        <v>4.3129999999999997</v>
      </c>
      <c r="G1297" s="480">
        <v>12</v>
      </c>
      <c r="H1297" s="482">
        <v>0.67875799999999997</v>
      </c>
      <c r="I1297" s="483">
        <v>6.4</v>
      </c>
      <c r="J1297" s="484">
        <v>0</v>
      </c>
      <c r="K1297" s="469">
        <f t="shared" si="112"/>
        <v>6.3542529148827711</v>
      </c>
      <c r="L1297" s="469">
        <f t="shared" si="113"/>
        <v>-4.5747085117229247E-2</v>
      </c>
    </row>
    <row r="1298" spans="1:12">
      <c r="A1298" s="480" t="s">
        <v>111</v>
      </c>
      <c r="B1298" s="480">
        <f t="shared" si="109"/>
        <v>12</v>
      </c>
      <c r="C1298" s="480">
        <f t="shared" si="110"/>
        <v>7</v>
      </c>
      <c r="D1298" s="480">
        <f t="shared" si="111"/>
        <v>151</v>
      </c>
      <c r="E1298" s="480">
        <v>0</v>
      </c>
      <c r="F1298" s="481">
        <v>4.3129999999999997</v>
      </c>
      <c r="G1298" s="480">
        <v>12</v>
      </c>
      <c r="H1298" s="482">
        <v>0.674701</v>
      </c>
      <c r="I1298" s="483">
        <v>6.4</v>
      </c>
      <c r="J1298" s="484">
        <v>0</v>
      </c>
      <c r="K1298" s="469">
        <f t="shared" si="112"/>
        <v>6.3924612532069753</v>
      </c>
      <c r="L1298" s="469">
        <f t="shared" si="113"/>
        <v>-7.5387467930250196E-3</v>
      </c>
    </row>
    <row r="1299" spans="1:12">
      <c r="A1299" s="480" t="s">
        <v>111</v>
      </c>
      <c r="B1299" s="480">
        <f t="shared" si="109"/>
        <v>12</v>
      </c>
      <c r="C1299" s="480">
        <f t="shared" si="110"/>
        <v>8</v>
      </c>
      <c r="D1299" s="480">
        <f t="shared" si="111"/>
        <v>152</v>
      </c>
      <c r="E1299" s="480">
        <v>0</v>
      </c>
      <c r="F1299" s="481">
        <v>4.3129999999999997</v>
      </c>
      <c r="G1299" s="480">
        <v>12</v>
      </c>
      <c r="H1299" s="482">
        <v>0.67069100000000004</v>
      </c>
      <c r="I1299" s="483">
        <v>6.4</v>
      </c>
      <c r="J1299" s="484">
        <v>0</v>
      </c>
      <c r="K1299" s="469">
        <f t="shared" si="112"/>
        <v>6.4306811929785841</v>
      </c>
      <c r="L1299" s="469">
        <f t="shared" si="113"/>
        <v>3.0681192978583738E-2</v>
      </c>
    </row>
    <row r="1300" spans="1:12">
      <c r="A1300" s="480" t="s">
        <v>111</v>
      </c>
      <c r="B1300" s="480">
        <f t="shared" ref="B1300:B1363" si="114">INT(D1300/12)</f>
        <v>12</v>
      </c>
      <c r="C1300" s="480">
        <f t="shared" ref="C1300:C1363" si="115">D1300-B1300*12</f>
        <v>9</v>
      </c>
      <c r="D1300" s="480">
        <f t="shared" si="111"/>
        <v>153</v>
      </c>
      <c r="E1300" s="480">
        <v>0</v>
      </c>
      <c r="F1300" s="481">
        <v>4.3129999999999997</v>
      </c>
      <c r="G1300" s="480">
        <v>12</v>
      </c>
      <c r="H1300" s="482">
        <v>0.66672799999999999</v>
      </c>
      <c r="I1300" s="483">
        <v>6.5</v>
      </c>
      <c r="J1300" s="484">
        <v>0</v>
      </c>
      <c r="K1300" s="469">
        <f t="shared" si="112"/>
        <v>6.4689048607528106</v>
      </c>
      <c r="L1300" s="469">
        <f t="shared" si="113"/>
        <v>-3.1095139247189429E-2</v>
      </c>
    </row>
    <row r="1301" spans="1:12">
      <c r="A1301" s="480" t="s">
        <v>111</v>
      </c>
      <c r="B1301" s="480">
        <f t="shared" si="114"/>
        <v>12</v>
      </c>
      <c r="C1301" s="480">
        <f t="shared" si="115"/>
        <v>10</v>
      </c>
      <c r="D1301" s="480">
        <f t="shared" ref="D1301:D1364" si="116">D1300+1</f>
        <v>154</v>
      </c>
      <c r="E1301" s="480">
        <v>0</v>
      </c>
      <c r="F1301" s="481">
        <v>4.3129999999999997</v>
      </c>
      <c r="G1301" s="480">
        <v>12</v>
      </c>
      <c r="H1301" s="482">
        <v>0.66281100000000004</v>
      </c>
      <c r="I1301" s="483">
        <v>6.5</v>
      </c>
      <c r="J1301" s="484">
        <v>0</v>
      </c>
      <c r="K1301" s="469">
        <f t="shared" si="112"/>
        <v>6.5071340095441981</v>
      </c>
      <c r="L1301" s="469">
        <f t="shared" si="113"/>
        <v>7.1340095441980722E-3</v>
      </c>
    </row>
    <row r="1302" spans="1:12">
      <c r="A1302" s="480" t="s">
        <v>111</v>
      </c>
      <c r="B1302" s="480">
        <f t="shared" si="114"/>
        <v>12</v>
      </c>
      <c r="C1302" s="480">
        <f t="shared" si="115"/>
        <v>11</v>
      </c>
      <c r="D1302" s="480">
        <f t="shared" si="116"/>
        <v>155</v>
      </c>
      <c r="E1302" s="480">
        <v>0</v>
      </c>
      <c r="F1302" s="481">
        <v>4.3129999999999997</v>
      </c>
      <c r="G1302" s="480">
        <v>12</v>
      </c>
      <c r="H1302" s="482">
        <v>0.65893999999999997</v>
      </c>
      <c r="I1302" s="483">
        <v>6.5</v>
      </c>
      <c r="J1302" s="484">
        <v>0</v>
      </c>
      <c r="K1302" s="469">
        <f t="shared" si="112"/>
        <v>6.545360730870792</v>
      </c>
      <c r="L1302" s="469">
        <f t="shared" si="113"/>
        <v>4.5360730870791954E-2</v>
      </c>
    </row>
    <row r="1303" spans="1:12">
      <c r="A1303" s="480" t="s">
        <v>111</v>
      </c>
      <c r="B1303" s="480">
        <f t="shared" si="114"/>
        <v>13</v>
      </c>
      <c r="C1303" s="480">
        <f t="shared" si="115"/>
        <v>0</v>
      </c>
      <c r="D1303" s="480">
        <f t="shared" si="116"/>
        <v>156</v>
      </c>
      <c r="E1303" s="480">
        <v>0</v>
      </c>
      <c r="F1303" s="481">
        <v>4.3129999999999997</v>
      </c>
      <c r="G1303" s="480">
        <v>12</v>
      </c>
      <c r="H1303" s="482">
        <v>0.65511299999999995</v>
      </c>
      <c r="I1303" s="483">
        <v>6.6</v>
      </c>
      <c r="J1303" s="484">
        <v>0</v>
      </c>
      <c r="K1303" s="469">
        <f t="shared" si="112"/>
        <v>6.5835970282989349</v>
      </c>
      <c r="L1303" s="469">
        <f t="shared" si="113"/>
        <v>-1.640297170106475E-2</v>
      </c>
    </row>
    <row r="1304" spans="1:12">
      <c r="A1304" s="480" t="s">
        <v>111</v>
      </c>
      <c r="B1304" s="480">
        <f t="shared" si="114"/>
        <v>13</v>
      </c>
      <c r="C1304" s="480">
        <f t="shared" si="115"/>
        <v>1</v>
      </c>
      <c r="D1304" s="480">
        <f t="shared" si="116"/>
        <v>157</v>
      </c>
      <c r="E1304" s="480">
        <v>0</v>
      </c>
      <c r="F1304" s="481">
        <v>4.3129999999999997</v>
      </c>
      <c r="G1304" s="480">
        <v>12</v>
      </c>
      <c r="H1304" s="482">
        <v>0.65132900000000005</v>
      </c>
      <c r="I1304" s="483">
        <v>6.6</v>
      </c>
      <c r="J1304" s="484">
        <v>0</v>
      </c>
      <c r="K1304" s="469">
        <f t="shared" si="112"/>
        <v>6.6218454882248441</v>
      </c>
      <c r="L1304" s="469">
        <f t="shared" si="113"/>
        <v>2.1845488224844445E-2</v>
      </c>
    </row>
    <row r="1305" spans="1:12">
      <c r="A1305" s="480" t="s">
        <v>111</v>
      </c>
      <c r="B1305" s="480">
        <f t="shared" si="114"/>
        <v>13</v>
      </c>
      <c r="C1305" s="480">
        <f t="shared" si="115"/>
        <v>2</v>
      </c>
      <c r="D1305" s="480">
        <f t="shared" si="116"/>
        <v>158</v>
      </c>
      <c r="E1305" s="480">
        <v>0</v>
      </c>
      <c r="F1305" s="481">
        <v>4.3129999999999997</v>
      </c>
      <c r="G1305" s="480">
        <v>12</v>
      </c>
      <c r="H1305" s="482">
        <v>0.64758899999999997</v>
      </c>
      <c r="I1305" s="483">
        <v>6.7</v>
      </c>
      <c r="J1305" s="484">
        <v>0</v>
      </c>
      <c r="K1305" s="469">
        <f t="shared" si="112"/>
        <v>6.6600884202789112</v>
      </c>
      <c r="L1305" s="469">
        <f t="shared" si="113"/>
        <v>-3.9911579721088941E-2</v>
      </c>
    </row>
    <row r="1306" spans="1:12">
      <c r="A1306" s="480" t="s">
        <v>111</v>
      </c>
      <c r="B1306" s="480">
        <f t="shared" si="114"/>
        <v>13</v>
      </c>
      <c r="C1306" s="480">
        <f t="shared" si="115"/>
        <v>3</v>
      </c>
      <c r="D1306" s="480">
        <f t="shared" si="116"/>
        <v>159</v>
      </c>
      <c r="E1306" s="480">
        <v>0</v>
      </c>
      <c r="F1306" s="481">
        <v>4.3129999999999997</v>
      </c>
      <c r="G1306" s="480">
        <v>12</v>
      </c>
      <c r="H1306" s="482">
        <v>0.64389099999999999</v>
      </c>
      <c r="I1306" s="483">
        <v>6.7</v>
      </c>
      <c r="J1306" s="484">
        <v>0</v>
      </c>
      <c r="K1306" s="469">
        <f t="shared" si="112"/>
        <v>6.6983386939714951</v>
      </c>
      <c r="L1306" s="469">
        <f t="shared" si="113"/>
        <v>-1.6613060285051162E-3</v>
      </c>
    </row>
    <row r="1307" spans="1:12">
      <c r="A1307" s="480" t="s">
        <v>111</v>
      </c>
      <c r="B1307" s="480">
        <f t="shared" si="114"/>
        <v>13</v>
      </c>
      <c r="C1307" s="480">
        <f t="shared" si="115"/>
        <v>4</v>
      </c>
      <c r="D1307" s="480">
        <f t="shared" si="116"/>
        <v>160</v>
      </c>
      <c r="E1307" s="480">
        <v>0</v>
      </c>
      <c r="F1307" s="481">
        <v>4.3129999999999997</v>
      </c>
      <c r="G1307" s="480">
        <v>12</v>
      </c>
      <c r="H1307" s="482">
        <v>0.64023399999999997</v>
      </c>
      <c r="I1307" s="483">
        <v>6.7</v>
      </c>
      <c r="J1307" s="484">
        <v>0</v>
      </c>
      <c r="K1307" s="469">
        <f t="shared" si="112"/>
        <v>6.7365994308331016</v>
      </c>
      <c r="L1307" s="469">
        <f t="shared" si="113"/>
        <v>3.6599430833101465E-2</v>
      </c>
    </row>
    <row r="1308" spans="1:12">
      <c r="A1308" s="480" t="s">
        <v>111</v>
      </c>
      <c r="B1308" s="480">
        <f t="shared" si="114"/>
        <v>13</v>
      </c>
      <c r="C1308" s="480">
        <f t="shared" si="115"/>
        <v>5</v>
      </c>
      <c r="D1308" s="480">
        <f t="shared" si="116"/>
        <v>161</v>
      </c>
      <c r="E1308" s="480">
        <v>0</v>
      </c>
      <c r="F1308" s="481">
        <v>4.3129999999999997</v>
      </c>
      <c r="G1308" s="480">
        <v>12</v>
      </c>
      <c r="H1308" s="482">
        <v>0.63661800000000002</v>
      </c>
      <c r="I1308" s="483">
        <v>6.8</v>
      </c>
      <c r="J1308" s="484">
        <v>0</v>
      </c>
      <c r="K1308" s="469">
        <f t="shared" si="112"/>
        <v>6.7748634188791392</v>
      </c>
      <c r="L1308" s="469">
        <f t="shared" si="113"/>
        <v>-2.513658112086059E-2</v>
      </c>
    </row>
    <row r="1309" spans="1:12">
      <c r="A1309" s="480" t="s">
        <v>111</v>
      </c>
      <c r="B1309" s="480">
        <f t="shared" si="114"/>
        <v>13</v>
      </c>
      <c r="C1309" s="480">
        <f t="shared" si="115"/>
        <v>6</v>
      </c>
      <c r="D1309" s="480">
        <f t="shared" si="116"/>
        <v>162</v>
      </c>
      <c r="E1309" s="480">
        <v>0</v>
      </c>
      <c r="F1309" s="481">
        <v>4.3129999999999997</v>
      </c>
      <c r="G1309" s="480">
        <v>12</v>
      </c>
      <c r="H1309" s="482">
        <v>0.63304300000000002</v>
      </c>
      <c r="I1309" s="483">
        <v>6.8</v>
      </c>
      <c r="J1309" s="484">
        <v>0</v>
      </c>
      <c r="K1309" s="469">
        <f t="shared" si="112"/>
        <v>6.8131232791453336</v>
      </c>
      <c r="L1309" s="469">
        <f t="shared" si="113"/>
        <v>1.3123279145333733E-2</v>
      </c>
    </row>
    <row r="1310" spans="1:12">
      <c r="A1310" s="480" t="s">
        <v>111</v>
      </c>
      <c r="B1310" s="480">
        <f t="shared" si="114"/>
        <v>13</v>
      </c>
      <c r="C1310" s="480">
        <f t="shared" si="115"/>
        <v>7</v>
      </c>
      <c r="D1310" s="480">
        <f t="shared" si="116"/>
        <v>163</v>
      </c>
      <c r="E1310" s="480">
        <v>0</v>
      </c>
      <c r="F1310" s="481">
        <v>4.3129999999999997</v>
      </c>
      <c r="G1310" s="480">
        <v>12</v>
      </c>
      <c r="H1310" s="482">
        <v>0.62950700000000004</v>
      </c>
      <c r="I1310" s="483">
        <v>6.9</v>
      </c>
      <c r="J1310" s="484">
        <v>0</v>
      </c>
      <c r="K1310" s="469">
        <f t="shared" si="112"/>
        <v>6.8513932331173431</v>
      </c>
      <c r="L1310" s="469">
        <f t="shared" si="113"/>
        <v>-4.8606766882657304E-2</v>
      </c>
    </row>
    <row r="1311" spans="1:12">
      <c r="A1311" s="480" t="s">
        <v>111</v>
      </c>
      <c r="B1311" s="480">
        <f t="shared" si="114"/>
        <v>13</v>
      </c>
      <c r="C1311" s="480">
        <f t="shared" si="115"/>
        <v>8</v>
      </c>
      <c r="D1311" s="480">
        <f t="shared" si="116"/>
        <v>164</v>
      </c>
      <c r="E1311" s="480">
        <v>0</v>
      </c>
      <c r="F1311" s="481">
        <v>4.3129999999999997</v>
      </c>
      <c r="G1311" s="480">
        <v>12</v>
      </c>
      <c r="H1311" s="482">
        <v>0.62600999999999996</v>
      </c>
      <c r="I1311" s="483">
        <v>6.9</v>
      </c>
      <c r="J1311" s="484">
        <v>0</v>
      </c>
      <c r="K1311" s="469">
        <f t="shared" si="112"/>
        <v>6.8896662992603952</v>
      </c>
      <c r="L1311" s="469">
        <f t="shared" si="113"/>
        <v>-1.0333700739605156E-2</v>
      </c>
    </row>
    <row r="1312" spans="1:12">
      <c r="A1312" s="480" t="s">
        <v>111</v>
      </c>
      <c r="B1312" s="480">
        <f t="shared" si="114"/>
        <v>13</v>
      </c>
      <c r="C1312" s="480">
        <f t="shared" si="115"/>
        <v>9</v>
      </c>
      <c r="D1312" s="480">
        <f t="shared" si="116"/>
        <v>165</v>
      </c>
      <c r="E1312" s="480">
        <v>0</v>
      </c>
      <c r="F1312" s="481">
        <v>4.3129999999999997</v>
      </c>
      <c r="G1312" s="480">
        <v>12</v>
      </c>
      <c r="H1312" s="482">
        <v>0.62255099999999997</v>
      </c>
      <c r="I1312" s="483">
        <v>6.9</v>
      </c>
      <c r="J1312" s="484">
        <v>0</v>
      </c>
      <c r="K1312" s="469">
        <f t="shared" si="112"/>
        <v>6.927946465430141</v>
      </c>
      <c r="L1312" s="469">
        <f t="shared" si="113"/>
        <v>2.7946465430140677E-2</v>
      </c>
    </row>
    <row r="1313" spans="1:12">
      <c r="A1313" s="480" t="s">
        <v>111</v>
      </c>
      <c r="B1313" s="480">
        <f t="shared" si="114"/>
        <v>13</v>
      </c>
      <c r="C1313" s="480">
        <f t="shared" si="115"/>
        <v>10</v>
      </c>
      <c r="D1313" s="480">
        <f t="shared" si="116"/>
        <v>166</v>
      </c>
      <c r="E1313" s="480">
        <v>0</v>
      </c>
      <c r="F1313" s="481">
        <v>4.3129999999999997</v>
      </c>
      <c r="G1313" s="480">
        <v>12</v>
      </c>
      <c r="H1313" s="482">
        <v>0.61912999999999996</v>
      </c>
      <c r="I1313" s="483">
        <v>7</v>
      </c>
      <c r="J1313" s="484">
        <v>0</v>
      </c>
      <c r="K1313" s="469">
        <f t="shared" si="112"/>
        <v>6.9662268021255631</v>
      </c>
      <c r="L1313" s="469">
        <f t="shared" si="113"/>
        <v>-3.3773197874436889E-2</v>
      </c>
    </row>
    <row r="1314" spans="1:12">
      <c r="A1314" s="480" t="s">
        <v>111</v>
      </c>
      <c r="B1314" s="480">
        <f t="shared" si="114"/>
        <v>13</v>
      </c>
      <c r="C1314" s="480">
        <f t="shared" si="115"/>
        <v>11</v>
      </c>
      <c r="D1314" s="480">
        <f t="shared" si="116"/>
        <v>167</v>
      </c>
      <c r="E1314" s="480">
        <v>0</v>
      </c>
      <c r="F1314" s="481">
        <v>4.3129999999999997</v>
      </c>
      <c r="G1314" s="480">
        <v>12</v>
      </c>
      <c r="H1314" s="482">
        <v>0.61574600000000002</v>
      </c>
      <c r="I1314" s="483">
        <v>7</v>
      </c>
      <c r="J1314" s="484">
        <v>0</v>
      </c>
      <c r="K1314" s="469">
        <f t="shared" si="112"/>
        <v>7.0045116005625694</v>
      </c>
      <c r="L1314" s="469">
        <f t="shared" si="113"/>
        <v>4.5116005625693845E-3</v>
      </c>
    </row>
    <row r="1315" spans="1:12">
      <c r="A1315" s="480" t="s">
        <v>111</v>
      </c>
      <c r="B1315" s="480">
        <f t="shared" si="114"/>
        <v>14</v>
      </c>
      <c r="C1315" s="480">
        <f t="shared" si="115"/>
        <v>0</v>
      </c>
      <c r="D1315" s="480">
        <f t="shared" si="116"/>
        <v>168</v>
      </c>
      <c r="E1315" s="480">
        <v>0</v>
      </c>
      <c r="F1315" s="481">
        <v>4.3129999999999997</v>
      </c>
      <c r="G1315" s="480">
        <v>12</v>
      </c>
      <c r="H1315" s="482">
        <v>0.61239900000000003</v>
      </c>
      <c r="I1315" s="483">
        <v>7</v>
      </c>
      <c r="J1315" s="484">
        <v>0</v>
      </c>
      <c r="K1315" s="469">
        <f t="shared" si="112"/>
        <v>7.0427939954180188</v>
      </c>
      <c r="L1315" s="469">
        <f t="shared" si="113"/>
        <v>4.279399541801876E-2</v>
      </c>
    </row>
    <row r="1316" spans="1:12">
      <c r="A1316" s="480" t="s">
        <v>111</v>
      </c>
      <c r="B1316" s="480">
        <f t="shared" si="114"/>
        <v>14</v>
      </c>
      <c r="C1316" s="480">
        <f t="shared" si="115"/>
        <v>1</v>
      </c>
      <c r="D1316" s="480">
        <f t="shared" si="116"/>
        <v>169</v>
      </c>
      <c r="E1316" s="480">
        <v>0</v>
      </c>
      <c r="F1316" s="481">
        <v>4.3129999999999997</v>
      </c>
      <c r="G1316" s="480">
        <v>12</v>
      </c>
      <c r="H1316" s="482">
        <v>0.60908700000000005</v>
      </c>
      <c r="I1316" s="483">
        <v>7.1</v>
      </c>
      <c r="J1316" s="484">
        <v>0</v>
      </c>
      <c r="K1316" s="469">
        <f t="shared" si="112"/>
        <v>7.0810902219223184</v>
      </c>
      <c r="L1316" s="469">
        <f t="shared" si="113"/>
        <v>-1.8909778077681239E-2</v>
      </c>
    </row>
    <row r="1317" spans="1:12">
      <c r="A1317" s="480" t="s">
        <v>111</v>
      </c>
      <c r="B1317" s="480">
        <f t="shared" si="114"/>
        <v>14</v>
      </c>
      <c r="C1317" s="480">
        <f t="shared" si="115"/>
        <v>2</v>
      </c>
      <c r="D1317" s="480">
        <f t="shared" si="116"/>
        <v>170</v>
      </c>
      <c r="E1317" s="480">
        <v>0</v>
      </c>
      <c r="F1317" s="481">
        <v>4.3129999999999997</v>
      </c>
      <c r="G1317" s="480">
        <v>12</v>
      </c>
      <c r="H1317" s="482">
        <v>0.60580999999999996</v>
      </c>
      <c r="I1317" s="483">
        <v>7.1</v>
      </c>
      <c r="J1317" s="484">
        <v>0</v>
      </c>
      <c r="K1317" s="469">
        <f t="shared" si="112"/>
        <v>7.1193938693649823</v>
      </c>
      <c r="L1317" s="469">
        <f t="shared" si="113"/>
        <v>1.9393869364982663E-2</v>
      </c>
    </row>
    <row r="1318" spans="1:12">
      <c r="A1318" s="480" t="s">
        <v>111</v>
      </c>
      <c r="B1318" s="480">
        <f t="shared" si="114"/>
        <v>14</v>
      </c>
      <c r="C1318" s="480">
        <f t="shared" si="115"/>
        <v>3</v>
      </c>
      <c r="D1318" s="480">
        <f t="shared" si="116"/>
        <v>171</v>
      </c>
      <c r="E1318" s="480">
        <v>0</v>
      </c>
      <c r="F1318" s="481">
        <v>4.3129999999999997</v>
      </c>
      <c r="G1318" s="480">
        <v>12</v>
      </c>
      <c r="H1318" s="482">
        <v>0.60256900000000002</v>
      </c>
      <c r="I1318" s="483">
        <v>7.2</v>
      </c>
      <c r="J1318" s="484">
        <v>0</v>
      </c>
      <c r="K1318" s="469">
        <f t="shared" si="112"/>
        <v>7.1576865056118049</v>
      </c>
      <c r="L1318" s="469">
        <f t="shared" si="113"/>
        <v>-4.2313494388195316E-2</v>
      </c>
    </row>
    <row r="1319" spans="1:12">
      <c r="A1319" s="480" t="s">
        <v>111</v>
      </c>
      <c r="B1319" s="480">
        <f t="shared" si="114"/>
        <v>14</v>
      </c>
      <c r="C1319" s="480">
        <f t="shared" si="115"/>
        <v>4</v>
      </c>
      <c r="D1319" s="480">
        <f t="shared" si="116"/>
        <v>172</v>
      </c>
      <c r="E1319" s="480">
        <v>0</v>
      </c>
      <c r="F1319" s="481">
        <v>4.3129999999999997</v>
      </c>
      <c r="G1319" s="480">
        <v>12</v>
      </c>
      <c r="H1319" s="482">
        <v>0.59936100000000003</v>
      </c>
      <c r="I1319" s="483">
        <v>7.2</v>
      </c>
      <c r="J1319" s="484">
        <v>0</v>
      </c>
      <c r="K1319" s="469">
        <f t="shared" si="112"/>
        <v>7.1959970702131093</v>
      </c>
      <c r="L1319" s="469">
        <f t="shared" si="113"/>
        <v>-4.0029297868908742E-3</v>
      </c>
    </row>
    <row r="1320" spans="1:12">
      <c r="A1320" s="480" t="s">
        <v>111</v>
      </c>
      <c r="B1320" s="480">
        <f t="shared" si="114"/>
        <v>14</v>
      </c>
      <c r="C1320" s="480">
        <f t="shared" si="115"/>
        <v>5</v>
      </c>
      <c r="D1320" s="480">
        <f t="shared" si="116"/>
        <v>173</v>
      </c>
      <c r="E1320" s="480">
        <v>0</v>
      </c>
      <c r="F1320" s="481">
        <v>4.3129999999999997</v>
      </c>
      <c r="G1320" s="480">
        <v>12</v>
      </c>
      <c r="H1320" s="482">
        <v>0.59618800000000005</v>
      </c>
      <c r="I1320" s="483">
        <v>7.2</v>
      </c>
      <c r="J1320" s="484">
        <v>0</v>
      </c>
      <c r="K1320" s="469">
        <f t="shared" si="112"/>
        <v>7.2342952223124239</v>
      </c>
      <c r="L1320" s="469">
        <f t="shared" si="113"/>
        <v>3.4295222312423768E-2</v>
      </c>
    </row>
    <row r="1321" spans="1:12">
      <c r="A1321" s="480" t="s">
        <v>111</v>
      </c>
      <c r="B1321" s="480">
        <f t="shared" si="114"/>
        <v>14</v>
      </c>
      <c r="C1321" s="480">
        <f t="shared" si="115"/>
        <v>6</v>
      </c>
      <c r="D1321" s="480">
        <f t="shared" si="116"/>
        <v>174</v>
      </c>
      <c r="E1321" s="480">
        <v>0</v>
      </c>
      <c r="F1321" s="481">
        <v>4.3129999999999997</v>
      </c>
      <c r="G1321" s="480">
        <v>12</v>
      </c>
      <c r="H1321" s="482">
        <v>0.59304699999999999</v>
      </c>
      <c r="I1321" s="483">
        <v>7.3</v>
      </c>
      <c r="J1321" s="484">
        <v>0</v>
      </c>
      <c r="K1321" s="469">
        <f t="shared" si="112"/>
        <v>7.2726107711530448</v>
      </c>
      <c r="L1321" s="469">
        <f t="shared" si="113"/>
        <v>-2.7389228846955049E-2</v>
      </c>
    </row>
    <row r="1322" spans="1:12">
      <c r="A1322" s="480" t="s">
        <v>111</v>
      </c>
      <c r="B1322" s="480">
        <f t="shared" si="114"/>
        <v>14</v>
      </c>
      <c r="C1322" s="480">
        <f t="shared" si="115"/>
        <v>7</v>
      </c>
      <c r="D1322" s="480">
        <f t="shared" si="116"/>
        <v>175</v>
      </c>
      <c r="E1322" s="480">
        <v>0</v>
      </c>
      <c r="F1322" s="481">
        <v>4.3129999999999997</v>
      </c>
      <c r="G1322" s="480">
        <v>12</v>
      </c>
      <c r="H1322" s="482">
        <v>0.58993899999999999</v>
      </c>
      <c r="I1322" s="483">
        <v>7.3</v>
      </c>
      <c r="J1322" s="484">
        <v>0</v>
      </c>
      <c r="K1322" s="469">
        <f t="shared" si="112"/>
        <v>7.310925366859963</v>
      </c>
      <c r="L1322" s="469">
        <f t="shared" si="113"/>
        <v>1.0925366859963148E-2</v>
      </c>
    </row>
    <row r="1323" spans="1:12">
      <c r="A1323" s="480" t="s">
        <v>111</v>
      </c>
      <c r="B1323" s="480">
        <f t="shared" si="114"/>
        <v>14</v>
      </c>
      <c r="C1323" s="480">
        <f t="shared" si="115"/>
        <v>8</v>
      </c>
      <c r="D1323" s="480">
        <f t="shared" si="116"/>
        <v>176</v>
      </c>
      <c r="E1323" s="480">
        <v>0</v>
      </c>
      <c r="F1323" s="481">
        <v>4.3129999999999997</v>
      </c>
      <c r="G1323" s="480">
        <v>12</v>
      </c>
      <c r="H1323" s="482">
        <v>0.58686300000000002</v>
      </c>
      <c r="I1323" s="483">
        <v>7.3</v>
      </c>
      <c r="J1323" s="484">
        <v>0</v>
      </c>
      <c r="K1323" s="469">
        <f t="shared" si="112"/>
        <v>7.3492450537859764</v>
      </c>
      <c r="L1323" s="469">
        <f t="shared" si="113"/>
        <v>4.9245053785976545E-2</v>
      </c>
    </row>
    <row r="1324" spans="1:12">
      <c r="A1324" s="480" t="s">
        <v>111</v>
      </c>
      <c r="B1324" s="480">
        <f t="shared" si="114"/>
        <v>14</v>
      </c>
      <c r="C1324" s="480">
        <f t="shared" si="115"/>
        <v>9</v>
      </c>
      <c r="D1324" s="480">
        <f t="shared" si="116"/>
        <v>177</v>
      </c>
      <c r="E1324" s="480">
        <v>0</v>
      </c>
      <c r="F1324" s="481">
        <v>4.3129999999999997</v>
      </c>
      <c r="G1324" s="480">
        <v>12</v>
      </c>
      <c r="H1324" s="482">
        <v>0.58381899999999998</v>
      </c>
      <c r="I1324" s="483">
        <v>7.4</v>
      </c>
      <c r="J1324" s="484">
        <v>0</v>
      </c>
      <c r="K1324" s="469">
        <f t="shared" si="112"/>
        <v>7.3875636113247429</v>
      </c>
      <c r="L1324" s="469">
        <f t="shared" si="113"/>
        <v>-1.2436388675257426E-2</v>
      </c>
    </row>
    <row r="1325" spans="1:12">
      <c r="A1325" s="480" t="s">
        <v>111</v>
      </c>
      <c r="B1325" s="480">
        <f t="shared" si="114"/>
        <v>14</v>
      </c>
      <c r="C1325" s="480">
        <f t="shared" si="115"/>
        <v>10</v>
      </c>
      <c r="D1325" s="480">
        <f t="shared" si="116"/>
        <v>178</v>
      </c>
      <c r="E1325" s="480">
        <v>0</v>
      </c>
      <c r="F1325" s="481">
        <v>4.3129999999999997</v>
      </c>
      <c r="G1325" s="480">
        <v>12</v>
      </c>
      <c r="H1325" s="482">
        <v>0.58080600000000004</v>
      </c>
      <c r="I1325" s="483">
        <v>7.4</v>
      </c>
      <c r="J1325" s="484">
        <v>0</v>
      </c>
      <c r="K1325" s="469">
        <f t="shared" si="112"/>
        <v>7.4258874736142522</v>
      </c>
      <c r="L1325" s="469">
        <f t="shared" si="113"/>
        <v>2.588747361425181E-2</v>
      </c>
    </row>
    <row r="1326" spans="1:12">
      <c r="A1326" s="480" t="s">
        <v>111</v>
      </c>
      <c r="B1326" s="480">
        <f t="shared" si="114"/>
        <v>14</v>
      </c>
      <c r="C1326" s="480">
        <f t="shared" si="115"/>
        <v>11</v>
      </c>
      <c r="D1326" s="480">
        <f t="shared" si="116"/>
        <v>179</v>
      </c>
      <c r="E1326" s="480">
        <v>0</v>
      </c>
      <c r="F1326" s="481">
        <v>4.3129999999999997</v>
      </c>
      <c r="G1326" s="480">
        <v>12</v>
      </c>
      <c r="H1326" s="482">
        <v>0.577824</v>
      </c>
      <c r="I1326" s="483">
        <v>7.5</v>
      </c>
      <c r="J1326" s="484">
        <v>0</v>
      </c>
      <c r="K1326" s="469">
        <f t="shared" si="112"/>
        <v>7.4642105554632545</v>
      </c>
      <c r="L1326" s="469">
        <f t="shared" si="113"/>
        <v>-3.5789444536745485E-2</v>
      </c>
    </row>
    <row r="1327" spans="1:12">
      <c r="A1327" s="480" t="s">
        <v>111</v>
      </c>
      <c r="B1327" s="480">
        <f t="shared" si="114"/>
        <v>15</v>
      </c>
      <c r="C1327" s="480">
        <f t="shared" si="115"/>
        <v>0</v>
      </c>
      <c r="D1327" s="480">
        <f t="shared" si="116"/>
        <v>180</v>
      </c>
      <c r="E1327" s="480">
        <v>0</v>
      </c>
      <c r="F1327" s="481">
        <v>4.3129999999999997</v>
      </c>
      <c r="G1327" s="480">
        <v>12</v>
      </c>
      <c r="H1327" s="482">
        <v>0.57487200000000005</v>
      </c>
      <c r="I1327" s="483">
        <v>7.5</v>
      </c>
      <c r="J1327" s="484">
        <v>0</v>
      </c>
      <c r="K1327" s="469">
        <f t="shared" si="112"/>
        <v>7.5025396957931489</v>
      </c>
      <c r="L1327" s="469">
        <f t="shared" si="113"/>
        <v>2.5396957931489439E-3</v>
      </c>
    </row>
    <row r="1328" spans="1:12">
      <c r="A1328" s="480" t="s">
        <v>111</v>
      </c>
      <c r="B1328" s="480">
        <f t="shared" si="114"/>
        <v>15</v>
      </c>
      <c r="C1328" s="480">
        <f t="shared" si="115"/>
        <v>1</v>
      </c>
      <c r="D1328" s="480">
        <f t="shared" si="116"/>
        <v>181</v>
      </c>
      <c r="E1328" s="480">
        <v>0</v>
      </c>
      <c r="F1328" s="481">
        <v>4.3129999999999997</v>
      </c>
      <c r="G1328" s="480">
        <v>12</v>
      </c>
      <c r="H1328" s="482">
        <v>0.57194999999999996</v>
      </c>
      <c r="I1328" s="483">
        <v>7.5</v>
      </c>
      <c r="J1328" s="484">
        <v>0</v>
      </c>
      <c r="K1328" s="469">
        <f t="shared" si="112"/>
        <v>7.5408689570766674</v>
      </c>
      <c r="L1328" s="469">
        <f t="shared" si="113"/>
        <v>4.0868957076667378E-2</v>
      </c>
    </row>
    <row r="1329" spans="1:12">
      <c r="A1329" s="480" t="s">
        <v>111</v>
      </c>
      <c r="B1329" s="480">
        <f t="shared" si="114"/>
        <v>15</v>
      </c>
      <c r="C1329" s="480">
        <f t="shared" si="115"/>
        <v>2</v>
      </c>
      <c r="D1329" s="480">
        <f t="shared" si="116"/>
        <v>182</v>
      </c>
      <c r="E1329" s="480">
        <v>0</v>
      </c>
      <c r="F1329" s="481">
        <v>4.3129999999999997</v>
      </c>
      <c r="G1329" s="480">
        <v>12</v>
      </c>
      <c r="H1329" s="482">
        <v>0.56905700000000004</v>
      </c>
      <c r="I1329" s="483">
        <v>7.6</v>
      </c>
      <c r="J1329" s="484">
        <v>0</v>
      </c>
      <c r="K1329" s="469">
        <f t="shared" si="112"/>
        <v>7.5792055980332362</v>
      </c>
      <c r="L1329" s="469">
        <f t="shared" si="113"/>
        <v>-2.0794401966763409E-2</v>
      </c>
    </row>
    <row r="1330" spans="1:12">
      <c r="A1330" s="480" t="s">
        <v>111</v>
      </c>
      <c r="B1330" s="480">
        <f t="shared" si="114"/>
        <v>15</v>
      </c>
      <c r="C1330" s="480">
        <f t="shared" si="115"/>
        <v>3</v>
      </c>
      <c r="D1330" s="480">
        <f t="shared" si="116"/>
        <v>183</v>
      </c>
      <c r="E1330" s="480">
        <v>0</v>
      </c>
      <c r="F1330" s="481">
        <v>4.3129999999999997</v>
      </c>
      <c r="G1330" s="480">
        <v>12</v>
      </c>
      <c r="H1330" s="482">
        <v>0.56619299999999995</v>
      </c>
      <c r="I1330" s="483">
        <v>7.6</v>
      </c>
      <c r="J1330" s="484">
        <v>0</v>
      </c>
      <c r="K1330" s="469">
        <f t="shared" si="112"/>
        <v>7.6175438410577314</v>
      </c>
      <c r="L1330" s="469">
        <f t="shared" si="113"/>
        <v>1.7543841057731768E-2</v>
      </c>
    </row>
    <row r="1331" spans="1:12">
      <c r="A1331" s="480" t="s">
        <v>111</v>
      </c>
      <c r="B1331" s="480">
        <f t="shared" si="114"/>
        <v>15</v>
      </c>
      <c r="C1331" s="480">
        <f t="shared" si="115"/>
        <v>4</v>
      </c>
      <c r="D1331" s="480">
        <f t="shared" si="116"/>
        <v>184</v>
      </c>
      <c r="E1331" s="480">
        <v>0</v>
      </c>
      <c r="F1331" s="481">
        <v>4.3129999999999997</v>
      </c>
      <c r="G1331" s="480">
        <v>12</v>
      </c>
      <c r="H1331" s="482">
        <v>0.563357</v>
      </c>
      <c r="I1331" s="483">
        <v>7.7</v>
      </c>
      <c r="J1331" s="484">
        <v>0</v>
      </c>
      <c r="K1331" s="469">
        <f t="shared" si="112"/>
        <v>7.6558913797112664</v>
      </c>
      <c r="L1331" s="469">
        <f t="shared" si="113"/>
        <v>-4.4108620288733746E-2</v>
      </c>
    </row>
    <row r="1332" spans="1:12">
      <c r="A1332" s="480" t="s">
        <v>111</v>
      </c>
      <c r="B1332" s="480">
        <f t="shared" si="114"/>
        <v>15</v>
      </c>
      <c r="C1332" s="480">
        <f t="shared" si="115"/>
        <v>5</v>
      </c>
      <c r="D1332" s="480">
        <f t="shared" si="116"/>
        <v>185</v>
      </c>
      <c r="E1332" s="480">
        <v>0</v>
      </c>
      <c r="F1332" s="481">
        <v>4.3129999999999997</v>
      </c>
      <c r="G1332" s="480">
        <v>12</v>
      </c>
      <c r="H1332" s="482">
        <v>0.56054999999999999</v>
      </c>
      <c r="I1332" s="483">
        <v>7.7</v>
      </c>
      <c r="J1332" s="484">
        <v>0</v>
      </c>
      <c r="K1332" s="469">
        <f t="shared" si="112"/>
        <v>7.6942288823476934</v>
      </c>
      <c r="L1332" s="469">
        <f t="shared" si="113"/>
        <v>-5.7711176523067564E-3</v>
      </c>
    </row>
    <row r="1333" spans="1:12">
      <c r="A1333" s="480" t="s">
        <v>111</v>
      </c>
      <c r="B1333" s="480">
        <f t="shared" si="114"/>
        <v>15</v>
      </c>
      <c r="C1333" s="480">
        <f t="shared" si="115"/>
        <v>6</v>
      </c>
      <c r="D1333" s="480">
        <f t="shared" si="116"/>
        <v>186</v>
      </c>
      <c r="E1333" s="480">
        <v>0</v>
      </c>
      <c r="F1333" s="481">
        <v>4.3129999999999997</v>
      </c>
      <c r="G1333" s="480">
        <v>12</v>
      </c>
      <c r="H1333" s="482">
        <v>0.55776999999999999</v>
      </c>
      <c r="I1333" s="483">
        <v>7.7</v>
      </c>
      <c r="J1333" s="484">
        <v>0</v>
      </c>
      <c r="K1333" s="469">
        <f t="shared" si="112"/>
        <v>7.7325779443139639</v>
      </c>
      <c r="L1333" s="469">
        <f t="shared" si="113"/>
        <v>3.2577944313963769E-2</v>
      </c>
    </row>
    <row r="1334" spans="1:12">
      <c r="A1334" s="480" t="s">
        <v>111</v>
      </c>
      <c r="B1334" s="480">
        <f t="shared" si="114"/>
        <v>15</v>
      </c>
      <c r="C1334" s="480">
        <f t="shared" si="115"/>
        <v>7</v>
      </c>
      <c r="D1334" s="480">
        <f t="shared" si="116"/>
        <v>187</v>
      </c>
      <c r="E1334" s="480">
        <v>0</v>
      </c>
      <c r="F1334" s="481">
        <v>4.3129999999999997</v>
      </c>
      <c r="G1334" s="480">
        <v>12</v>
      </c>
      <c r="H1334" s="482">
        <v>0.55501699999999998</v>
      </c>
      <c r="I1334" s="483">
        <v>7.8</v>
      </c>
      <c r="J1334" s="484">
        <v>0</v>
      </c>
      <c r="K1334" s="469">
        <f t="shared" si="112"/>
        <v>7.7709331425884249</v>
      </c>
      <c r="L1334" s="469">
        <f t="shared" si="113"/>
        <v>-2.9066857411574887E-2</v>
      </c>
    </row>
    <row r="1335" spans="1:12">
      <c r="A1335" s="480" t="s">
        <v>111</v>
      </c>
      <c r="B1335" s="480">
        <f t="shared" si="114"/>
        <v>15</v>
      </c>
      <c r="C1335" s="480">
        <f t="shared" si="115"/>
        <v>8</v>
      </c>
      <c r="D1335" s="480">
        <f t="shared" si="116"/>
        <v>188</v>
      </c>
      <c r="E1335" s="480">
        <v>0</v>
      </c>
      <c r="F1335" s="481">
        <v>4.3129999999999997</v>
      </c>
      <c r="G1335" s="480">
        <v>12</v>
      </c>
      <c r="H1335" s="482">
        <v>0.55229200000000001</v>
      </c>
      <c r="I1335" s="483">
        <v>7.8</v>
      </c>
      <c r="J1335" s="484">
        <v>0</v>
      </c>
      <c r="K1335" s="469">
        <f t="shared" si="112"/>
        <v>7.8092748039080773</v>
      </c>
      <c r="L1335" s="469">
        <f t="shared" si="113"/>
        <v>9.2748039080774447E-3</v>
      </c>
    </row>
    <row r="1336" spans="1:12">
      <c r="A1336" s="480" t="s">
        <v>111</v>
      </c>
      <c r="B1336" s="480">
        <f t="shared" si="114"/>
        <v>15</v>
      </c>
      <c r="C1336" s="480">
        <f t="shared" si="115"/>
        <v>9</v>
      </c>
      <c r="D1336" s="480">
        <f t="shared" si="116"/>
        <v>189</v>
      </c>
      <c r="E1336" s="480">
        <v>0</v>
      </c>
      <c r="F1336" s="481">
        <v>4.3129999999999997</v>
      </c>
      <c r="G1336" s="480">
        <v>12</v>
      </c>
      <c r="H1336" s="482">
        <v>0.54959199999999997</v>
      </c>
      <c r="I1336" s="483">
        <v>7.8</v>
      </c>
      <c r="J1336" s="484">
        <v>0</v>
      </c>
      <c r="K1336" s="469">
        <f t="shared" si="112"/>
        <v>7.8476397036346963</v>
      </c>
      <c r="L1336" s="469">
        <f t="shared" si="113"/>
        <v>4.7639703634696495E-2</v>
      </c>
    </row>
    <row r="1337" spans="1:12">
      <c r="A1337" s="480" t="s">
        <v>111</v>
      </c>
      <c r="B1337" s="480">
        <f t="shared" si="114"/>
        <v>15</v>
      </c>
      <c r="C1337" s="480">
        <f t="shared" si="115"/>
        <v>10</v>
      </c>
      <c r="D1337" s="480">
        <f t="shared" si="116"/>
        <v>190</v>
      </c>
      <c r="E1337" s="480">
        <v>0</v>
      </c>
      <c r="F1337" s="481">
        <v>4.3129999999999997</v>
      </c>
      <c r="G1337" s="480">
        <v>12</v>
      </c>
      <c r="H1337" s="482">
        <v>0.54691900000000004</v>
      </c>
      <c r="I1337" s="483">
        <v>7.9</v>
      </c>
      <c r="J1337" s="484">
        <v>0</v>
      </c>
      <c r="K1337" s="469">
        <f t="shared" si="112"/>
        <v>7.8859940868757521</v>
      </c>
      <c r="L1337" s="469">
        <f t="shared" si="113"/>
        <v>-1.4005913124248259E-2</v>
      </c>
    </row>
    <row r="1338" spans="1:12">
      <c r="A1338" s="480" t="s">
        <v>111</v>
      </c>
      <c r="B1338" s="480">
        <f t="shared" si="114"/>
        <v>15</v>
      </c>
      <c r="C1338" s="480">
        <f t="shared" si="115"/>
        <v>11</v>
      </c>
      <c r="D1338" s="480">
        <f t="shared" si="116"/>
        <v>191</v>
      </c>
      <c r="E1338" s="480">
        <v>0</v>
      </c>
      <c r="F1338" s="481">
        <v>4.3129999999999997</v>
      </c>
      <c r="G1338" s="480">
        <v>12</v>
      </c>
      <c r="H1338" s="482">
        <v>0.54427199999999998</v>
      </c>
      <c r="I1338" s="483">
        <v>7.9</v>
      </c>
      <c r="J1338" s="484">
        <v>0</v>
      </c>
      <c r="K1338" s="469">
        <f t="shared" si="112"/>
        <v>7.9243466502043098</v>
      </c>
      <c r="L1338" s="469">
        <f t="shared" si="113"/>
        <v>2.4346650204309483E-2</v>
      </c>
    </row>
    <row r="1339" spans="1:12">
      <c r="A1339" s="480" t="s">
        <v>111</v>
      </c>
      <c r="B1339" s="480">
        <f t="shared" si="114"/>
        <v>16</v>
      </c>
      <c r="C1339" s="480">
        <f t="shared" si="115"/>
        <v>0</v>
      </c>
      <c r="D1339" s="480">
        <f t="shared" si="116"/>
        <v>192</v>
      </c>
      <c r="E1339" s="480">
        <v>0</v>
      </c>
      <c r="F1339" s="481">
        <v>4.3129999999999997</v>
      </c>
      <c r="G1339" s="480">
        <v>12</v>
      </c>
      <c r="H1339" s="482">
        <v>0.54164999999999996</v>
      </c>
      <c r="I1339" s="483">
        <v>8</v>
      </c>
      <c r="J1339" s="484">
        <v>0</v>
      </c>
      <c r="K1339" s="469">
        <f t="shared" si="112"/>
        <v>7.962706544816764</v>
      </c>
      <c r="L1339" s="469">
        <f t="shared" si="113"/>
        <v>-3.7293455183236013E-2</v>
      </c>
    </row>
    <row r="1340" spans="1:12">
      <c r="A1340" s="480" t="s">
        <v>111</v>
      </c>
      <c r="B1340" s="480">
        <f t="shared" si="114"/>
        <v>16</v>
      </c>
      <c r="C1340" s="480">
        <f t="shared" si="115"/>
        <v>1</v>
      </c>
      <c r="D1340" s="480">
        <f t="shared" si="116"/>
        <v>193</v>
      </c>
      <c r="E1340" s="480">
        <v>0</v>
      </c>
      <c r="F1340" s="481">
        <v>4.3129999999999997</v>
      </c>
      <c r="G1340" s="480">
        <v>12</v>
      </c>
      <c r="H1340" s="482">
        <v>0.53905199999999998</v>
      </c>
      <c r="I1340" s="483">
        <v>8</v>
      </c>
      <c r="J1340" s="484">
        <v>0</v>
      </c>
      <c r="K1340" s="469">
        <f t="shared" si="112"/>
        <v>8.0010833834212658</v>
      </c>
      <c r="L1340" s="469">
        <f t="shared" si="113"/>
        <v>1.0833834212657933E-3</v>
      </c>
    </row>
    <row r="1341" spans="1:12">
      <c r="A1341" s="480" t="s">
        <v>111</v>
      </c>
      <c r="B1341" s="480">
        <f t="shared" si="114"/>
        <v>16</v>
      </c>
      <c r="C1341" s="480">
        <f t="shared" si="115"/>
        <v>2</v>
      </c>
      <c r="D1341" s="480">
        <f t="shared" si="116"/>
        <v>194</v>
      </c>
      <c r="E1341" s="480">
        <v>0</v>
      </c>
      <c r="F1341" s="481">
        <v>4.3129999999999997</v>
      </c>
      <c r="G1341" s="480">
        <v>12</v>
      </c>
      <c r="H1341" s="482">
        <v>0.53647999999999996</v>
      </c>
      <c r="I1341" s="483">
        <v>8</v>
      </c>
      <c r="J1341" s="484">
        <v>0</v>
      </c>
      <c r="K1341" s="469">
        <f t="shared" si="112"/>
        <v>8.0394422904861322</v>
      </c>
      <c r="L1341" s="469">
        <f t="shared" si="113"/>
        <v>3.9442290486132237E-2</v>
      </c>
    </row>
    <row r="1342" spans="1:12">
      <c r="A1342" s="480" t="s">
        <v>111</v>
      </c>
      <c r="B1342" s="480">
        <f t="shared" si="114"/>
        <v>16</v>
      </c>
      <c r="C1342" s="480">
        <f t="shared" si="115"/>
        <v>3</v>
      </c>
      <c r="D1342" s="480">
        <f t="shared" si="116"/>
        <v>195</v>
      </c>
      <c r="E1342" s="480">
        <v>0</v>
      </c>
      <c r="F1342" s="481">
        <v>4.3129999999999997</v>
      </c>
      <c r="G1342" s="480">
        <v>12</v>
      </c>
      <c r="H1342" s="482">
        <v>0.53393199999999996</v>
      </c>
      <c r="I1342" s="483">
        <v>8.1</v>
      </c>
      <c r="J1342" s="484">
        <v>0</v>
      </c>
      <c r="K1342" s="469">
        <f t="shared" si="112"/>
        <v>8.0778076609006391</v>
      </c>
      <c r="L1342" s="469">
        <f t="shared" si="113"/>
        <v>-2.2192339099360581E-2</v>
      </c>
    </row>
    <row r="1343" spans="1:12">
      <c r="A1343" s="480" t="s">
        <v>111</v>
      </c>
      <c r="B1343" s="480">
        <f t="shared" si="114"/>
        <v>16</v>
      </c>
      <c r="C1343" s="480">
        <f t="shared" si="115"/>
        <v>4</v>
      </c>
      <c r="D1343" s="480">
        <f t="shared" si="116"/>
        <v>196</v>
      </c>
      <c r="E1343" s="480">
        <v>0</v>
      </c>
      <c r="F1343" s="481">
        <v>4.3129999999999997</v>
      </c>
      <c r="G1343" s="480">
        <v>12</v>
      </c>
      <c r="H1343" s="482">
        <v>0.53140699999999996</v>
      </c>
      <c r="I1343" s="483">
        <v>8.1</v>
      </c>
      <c r="J1343" s="484">
        <v>0</v>
      </c>
      <c r="K1343" s="469">
        <f t="shared" si="112"/>
        <v>8.1161896625373764</v>
      </c>
      <c r="L1343" s="469">
        <f t="shared" si="113"/>
        <v>1.6189662537376748E-2</v>
      </c>
    </row>
    <row r="1344" spans="1:12">
      <c r="A1344" s="480" t="s">
        <v>111</v>
      </c>
      <c r="B1344" s="480">
        <f t="shared" si="114"/>
        <v>16</v>
      </c>
      <c r="C1344" s="480">
        <f t="shared" si="115"/>
        <v>5</v>
      </c>
      <c r="D1344" s="480">
        <f t="shared" si="116"/>
        <v>197</v>
      </c>
      <c r="E1344" s="480">
        <v>0</v>
      </c>
      <c r="F1344" s="481">
        <v>4.3129999999999997</v>
      </c>
      <c r="G1344" s="480">
        <v>12</v>
      </c>
      <c r="H1344" s="482">
        <v>0.52890700000000002</v>
      </c>
      <c r="I1344" s="483">
        <v>8.1999999999999993</v>
      </c>
      <c r="J1344" s="484">
        <v>0</v>
      </c>
      <c r="K1344" s="469">
        <f t="shared" si="112"/>
        <v>8.15455269073769</v>
      </c>
      <c r="L1344" s="469">
        <f t="shared" si="113"/>
        <v>-4.5447309262309332E-2</v>
      </c>
    </row>
    <row r="1345" spans="1:15">
      <c r="A1345" s="480" t="s">
        <v>111</v>
      </c>
      <c r="B1345" s="480">
        <f t="shared" si="114"/>
        <v>16</v>
      </c>
      <c r="C1345" s="480">
        <f t="shared" si="115"/>
        <v>6</v>
      </c>
      <c r="D1345" s="480">
        <f t="shared" si="116"/>
        <v>198</v>
      </c>
      <c r="E1345" s="480">
        <v>0</v>
      </c>
      <c r="F1345" s="481">
        <v>4.3129999999999997</v>
      </c>
      <c r="G1345" s="480">
        <v>12</v>
      </c>
      <c r="H1345" s="482">
        <v>0.52642900000000004</v>
      </c>
      <c r="I1345" s="483">
        <v>8.1999999999999993</v>
      </c>
      <c r="J1345" s="484">
        <v>0</v>
      </c>
      <c r="K1345" s="469">
        <f t="shared" si="112"/>
        <v>8.1929376991009217</v>
      </c>
      <c r="L1345" s="469">
        <f t="shared" si="113"/>
        <v>-7.062300899077556E-3</v>
      </c>
    </row>
    <row r="1346" spans="1:15">
      <c r="A1346" s="480" t="s">
        <v>111</v>
      </c>
      <c r="B1346" s="480">
        <f t="shared" si="114"/>
        <v>16</v>
      </c>
      <c r="C1346" s="480">
        <f t="shared" si="115"/>
        <v>7</v>
      </c>
      <c r="D1346" s="480">
        <f t="shared" si="116"/>
        <v>199</v>
      </c>
      <c r="E1346" s="480">
        <v>0</v>
      </c>
      <c r="F1346" s="481">
        <v>4.3129999999999997</v>
      </c>
      <c r="G1346" s="480">
        <v>12</v>
      </c>
      <c r="H1346" s="482">
        <v>0.52397499999999997</v>
      </c>
      <c r="I1346" s="483">
        <v>8.1999999999999993</v>
      </c>
      <c r="J1346" s="484">
        <v>0</v>
      </c>
      <c r="K1346" s="469">
        <f t="shared" si="112"/>
        <v>8.2313087456462615</v>
      </c>
      <c r="L1346" s="469">
        <f t="shared" si="113"/>
        <v>3.1308745646262182E-2</v>
      </c>
    </row>
    <row r="1347" spans="1:15">
      <c r="A1347" s="480" t="s">
        <v>111</v>
      </c>
      <c r="B1347" s="480">
        <f t="shared" si="114"/>
        <v>16</v>
      </c>
      <c r="C1347" s="480">
        <f t="shared" si="115"/>
        <v>8</v>
      </c>
      <c r="D1347" s="480">
        <f t="shared" si="116"/>
        <v>200</v>
      </c>
      <c r="E1347" s="480">
        <v>0</v>
      </c>
      <c r="F1347" s="481">
        <v>4.3129999999999997</v>
      </c>
      <c r="G1347" s="480">
        <v>12</v>
      </c>
      <c r="H1347" s="482">
        <v>0.52154299999999998</v>
      </c>
      <c r="I1347" s="483">
        <v>8.3000000000000007</v>
      </c>
      <c r="J1347" s="484">
        <v>0</v>
      </c>
      <c r="K1347" s="469">
        <f t="shared" si="112"/>
        <v>8.2696920484025291</v>
      </c>
      <c r="L1347" s="469">
        <f t="shared" si="113"/>
        <v>-3.0307951597471572E-2</v>
      </c>
    </row>
    <row r="1348" spans="1:15">
      <c r="A1348" s="480" t="s">
        <v>111</v>
      </c>
      <c r="B1348" s="480">
        <f t="shared" si="114"/>
        <v>16</v>
      </c>
      <c r="C1348" s="480">
        <f t="shared" si="115"/>
        <v>9</v>
      </c>
      <c r="D1348" s="480">
        <f t="shared" si="116"/>
        <v>201</v>
      </c>
      <c r="E1348" s="480">
        <v>0</v>
      </c>
      <c r="F1348" s="481">
        <v>4.3129999999999997</v>
      </c>
      <c r="G1348" s="480">
        <v>12</v>
      </c>
      <c r="H1348" s="482">
        <v>0.51913299999999996</v>
      </c>
      <c r="I1348" s="483">
        <v>8.3000000000000007</v>
      </c>
      <c r="J1348" s="484">
        <v>0</v>
      </c>
      <c r="K1348" s="469">
        <f t="shared" si="112"/>
        <v>8.3080828997578653</v>
      </c>
      <c r="L1348" s="469">
        <f t="shared" si="113"/>
        <v>8.0828997578645811E-3</v>
      </c>
    </row>
    <row r="1349" spans="1:15">
      <c r="A1349" s="480" t="s">
        <v>111</v>
      </c>
      <c r="B1349" s="480">
        <f t="shared" si="114"/>
        <v>16</v>
      </c>
      <c r="C1349" s="480">
        <f t="shared" si="115"/>
        <v>10</v>
      </c>
      <c r="D1349" s="480">
        <f t="shared" si="116"/>
        <v>202</v>
      </c>
      <c r="E1349" s="480">
        <v>0</v>
      </c>
      <c r="F1349" s="481">
        <v>4.3129999999999997</v>
      </c>
      <c r="G1349" s="480">
        <v>12</v>
      </c>
      <c r="H1349" s="482">
        <v>0.51674600000000004</v>
      </c>
      <c r="I1349" s="483">
        <v>8.3000000000000007</v>
      </c>
      <c r="J1349" s="484">
        <v>0</v>
      </c>
      <c r="K1349" s="469">
        <f t="shared" si="112"/>
        <v>8.3464603499591661</v>
      </c>
      <c r="L1349" s="469">
        <f t="shared" si="113"/>
        <v>4.646034995916537E-2</v>
      </c>
    </row>
    <row r="1350" spans="1:15">
      <c r="A1350" s="480" t="s">
        <v>111</v>
      </c>
      <c r="B1350" s="480">
        <f t="shared" si="114"/>
        <v>16</v>
      </c>
      <c r="C1350" s="480">
        <f t="shared" si="115"/>
        <v>11</v>
      </c>
      <c r="D1350" s="480">
        <f t="shared" si="116"/>
        <v>203</v>
      </c>
      <c r="E1350" s="480">
        <v>0</v>
      </c>
      <c r="F1350" s="481">
        <v>4.3129999999999997</v>
      </c>
      <c r="G1350" s="480">
        <v>12</v>
      </c>
      <c r="H1350" s="482">
        <v>0.51437999999999995</v>
      </c>
      <c r="I1350" s="483">
        <v>8.4</v>
      </c>
      <c r="J1350" s="484">
        <v>0</v>
      </c>
      <c r="K1350" s="469">
        <f t="shared" si="112"/>
        <v>8.3848516660834402</v>
      </c>
      <c r="L1350" s="469">
        <f t="shared" si="113"/>
        <v>-1.5148333916560119E-2</v>
      </c>
    </row>
    <row r="1351" spans="1:15">
      <c r="A1351" s="480" t="s">
        <v>111</v>
      </c>
      <c r="B1351" s="480">
        <f t="shared" si="114"/>
        <v>17</v>
      </c>
      <c r="C1351" s="480">
        <f t="shared" si="115"/>
        <v>0</v>
      </c>
      <c r="D1351" s="480">
        <f t="shared" si="116"/>
        <v>204</v>
      </c>
      <c r="E1351" s="480">
        <v>0</v>
      </c>
      <c r="F1351" s="481">
        <v>4.3129999999999997</v>
      </c>
      <c r="G1351" s="480">
        <v>12</v>
      </c>
      <c r="H1351" s="482">
        <v>0.51203600000000005</v>
      </c>
      <c r="I1351" s="483">
        <v>8.4</v>
      </c>
      <c r="J1351" s="484">
        <v>0</v>
      </c>
      <c r="K1351" s="469">
        <f t="shared" si="112"/>
        <v>8.4232358662281541</v>
      </c>
      <c r="L1351" s="469">
        <f t="shared" si="113"/>
        <v>2.3235866228153768E-2</v>
      </c>
    </row>
    <row r="1352" spans="1:15">
      <c r="A1352" s="480" t="s">
        <v>111</v>
      </c>
      <c r="B1352" s="480">
        <f t="shared" si="114"/>
        <v>17</v>
      </c>
      <c r="C1352" s="480">
        <f t="shared" si="115"/>
        <v>1</v>
      </c>
      <c r="D1352" s="480">
        <f t="shared" si="116"/>
        <v>205</v>
      </c>
      <c r="E1352" s="480">
        <v>0</v>
      </c>
      <c r="F1352" s="481">
        <v>4.3129999999999997</v>
      </c>
      <c r="G1352" s="480">
        <v>12</v>
      </c>
      <c r="H1352" s="482">
        <v>0.50971299999999997</v>
      </c>
      <c r="I1352" s="483">
        <v>8.5</v>
      </c>
      <c r="J1352" s="484">
        <v>0</v>
      </c>
      <c r="K1352" s="469">
        <f t="shared" si="112"/>
        <v>8.4616244827971823</v>
      </c>
      <c r="L1352" s="469">
        <f t="shared" si="113"/>
        <v>-3.8375517202817733E-2</v>
      </c>
      <c r="O1352" s="505"/>
    </row>
    <row r="1353" spans="1:15">
      <c r="A1353" s="480" t="s">
        <v>111</v>
      </c>
      <c r="B1353" s="480">
        <f t="shared" si="114"/>
        <v>17</v>
      </c>
      <c r="C1353" s="480">
        <f t="shared" si="115"/>
        <v>2</v>
      </c>
      <c r="D1353" s="480">
        <f t="shared" si="116"/>
        <v>206</v>
      </c>
      <c r="E1353" s="480">
        <v>0</v>
      </c>
      <c r="F1353" s="481">
        <v>4.3129999999999997</v>
      </c>
      <c r="G1353" s="480">
        <v>12</v>
      </c>
      <c r="H1353" s="482">
        <v>0.50741000000000003</v>
      </c>
      <c r="I1353" s="483">
        <v>8.5</v>
      </c>
      <c r="J1353" s="484">
        <v>0</v>
      </c>
      <c r="K1353" s="469">
        <f t="shared" si="112"/>
        <v>8.5000295618927488</v>
      </c>
      <c r="L1353" s="469">
        <f t="shared" si="113"/>
        <v>2.9561892748830587E-5</v>
      </c>
    </row>
    <row r="1354" spans="1:15">
      <c r="A1354" s="480" t="s">
        <v>111</v>
      </c>
      <c r="B1354" s="480">
        <f t="shared" si="114"/>
        <v>17</v>
      </c>
      <c r="C1354" s="480">
        <f t="shared" si="115"/>
        <v>3</v>
      </c>
      <c r="D1354" s="480">
        <f t="shared" si="116"/>
        <v>207</v>
      </c>
      <c r="E1354" s="480">
        <v>0</v>
      </c>
      <c r="F1354" s="481">
        <v>4.3129999999999997</v>
      </c>
      <c r="G1354" s="480">
        <v>12</v>
      </c>
      <c r="H1354" s="482">
        <v>0.50512900000000005</v>
      </c>
      <c r="I1354" s="483">
        <v>8.5</v>
      </c>
      <c r="J1354" s="484">
        <v>0</v>
      </c>
      <c r="K1354" s="469">
        <f t="shared" si="112"/>
        <v>8.5384129598577783</v>
      </c>
      <c r="L1354" s="469">
        <f t="shared" si="113"/>
        <v>3.8412959857778262E-2</v>
      </c>
    </row>
    <row r="1355" spans="1:15">
      <c r="A1355" s="480" t="s">
        <v>111</v>
      </c>
      <c r="B1355" s="480">
        <f t="shared" si="114"/>
        <v>17</v>
      </c>
      <c r="C1355" s="480">
        <f t="shared" si="115"/>
        <v>4</v>
      </c>
      <c r="D1355" s="480">
        <f t="shared" si="116"/>
        <v>208</v>
      </c>
      <c r="E1355" s="480">
        <v>0</v>
      </c>
      <c r="F1355" s="481">
        <v>4.3129999999999997</v>
      </c>
      <c r="G1355" s="480">
        <v>12</v>
      </c>
      <c r="H1355" s="482">
        <v>0.50286699999999995</v>
      </c>
      <c r="I1355" s="483">
        <v>8.6</v>
      </c>
      <c r="J1355" s="484">
        <v>0</v>
      </c>
      <c r="K1355" s="469">
        <f t="shared" ref="K1355:K1418" si="117">F1355/H1355</f>
        <v>8.5768205111888438</v>
      </c>
      <c r="L1355" s="469">
        <f t="shared" ref="L1355:L1418" si="118">K1355-I1355</f>
        <v>-2.3179488811155835E-2</v>
      </c>
    </row>
    <row r="1356" spans="1:15">
      <c r="A1356" s="480" t="s">
        <v>111</v>
      </c>
      <c r="B1356" s="480">
        <f t="shared" si="114"/>
        <v>17</v>
      </c>
      <c r="C1356" s="480">
        <f t="shared" si="115"/>
        <v>5</v>
      </c>
      <c r="D1356" s="480">
        <f t="shared" si="116"/>
        <v>209</v>
      </c>
      <c r="E1356" s="480">
        <v>0</v>
      </c>
      <c r="F1356" s="481">
        <v>4.3129999999999997</v>
      </c>
      <c r="G1356" s="480">
        <v>12</v>
      </c>
      <c r="H1356" s="482">
        <v>0.50062600000000002</v>
      </c>
      <c r="I1356" s="483">
        <v>8.6</v>
      </c>
      <c r="J1356" s="484">
        <v>0</v>
      </c>
      <c r="K1356" s="469">
        <f t="shared" si="117"/>
        <v>8.6152137523820169</v>
      </c>
      <c r="L1356" s="469">
        <f t="shared" si="118"/>
        <v>1.5213752382017276E-2</v>
      </c>
    </row>
    <row r="1357" spans="1:15">
      <c r="A1357" s="480" t="s">
        <v>111</v>
      </c>
      <c r="B1357" s="480">
        <f t="shared" si="114"/>
        <v>17</v>
      </c>
      <c r="C1357" s="480">
        <f t="shared" si="115"/>
        <v>6</v>
      </c>
      <c r="D1357" s="480">
        <f t="shared" si="116"/>
        <v>210</v>
      </c>
      <c r="E1357" s="480">
        <v>0</v>
      </c>
      <c r="F1357" s="481">
        <v>4.3129999999999997</v>
      </c>
      <c r="G1357" s="480">
        <v>12</v>
      </c>
      <c r="H1357" s="482">
        <v>0.49840499999999999</v>
      </c>
      <c r="I1357" s="483">
        <v>8.6999999999999993</v>
      </c>
      <c r="J1357" s="484">
        <v>0</v>
      </c>
      <c r="K1357" s="469">
        <f t="shared" si="117"/>
        <v>8.6536049999498399</v>
      </c>
      <c r="L1357" s="469">
        <f t="shared" si="118"/>
        <v>-4.6395000050159396E-2</v>
      </c>
    </row>
    <row r="1358" spans="1:15">
      <c r="A1358" s="480" t="s">
        <v>111</v>
      </c>
      <c r="B1358" s="480">
        <f t="shared" si="114"/>
        <v>17</v>
      </c>
      <c r="C1358" s="480">
        <f t="shared" si="115"/>
        <v>7</v>
      </c>
      <c r="D1358" s="480">
        <f t="shared" si="116"/>
        <v>211</v>
      </c>
      <c r="E1358" s="480">
        <v>0</v>
      </c>
      <c r="F1358" s="481">
        <v>4.3129999999999997</v>
      </c>
      <c r="G1358" s="480">
        <v>12</v>
      </c>
      <c r="H1358" s="482">
        <v>0.49620300000000001</v>
      </c>
      <c r="I1358" s="483">
        <v>8.6999999999999993</v>
      </c>
      <c r="J1358" s="484">
        <v>0</v>
      </c>
      <c r="K1358" s="469">
        <f t="shared" si="117"/>
        <v>8.6920071019320719</v>
      </c>
      <c r="L1358" s="469">
        <f t="shared" si="118"/>
        <v>-7.9928980679273565E-3</v>
      </c>
    </row>
    <row r="1359" spans="1:15">
      <c r="A1359" s="480" t="s">
        <v>111</v>
      </c>
      <c r="B1359" s="480">
        <f t="shared" si="114"/>
        <v>17</v>
      </c>
      <c r="C1359" s="480">
        <f t="shared" si="115"/>
        <v>8</v>
      </c>
      <c r="D1359" s="480">
        <f t="shared" si="116"/>
        <v>212</v>
      </c>
      <c r="E1359" s="480">
        <v>0</v>
      </c>
      <c r="F1359" s="481">
        <v>4.3129999999999997</v>
      </c>
      <c r="G1359" s="480">
        <v>12</v>
      </c>
      <c r="H1359" s="482">
        <v>0.49402000000000001</v>
      </c>
      <c r="I1359" s="483">
        <v>8.6999999999999993</v>
      </c>
      <c r="J1359" s="484">
        <v>0</v>
      </c>
      <c r="K1359" s="469">
        <f t="shared" si="117"/>
        <v>8.7304157726407823</v>
      </c>
      <c r="L1359" s="469">
        <f t="shared" si="118"/>
        <v>3.041577264078299E-2</v>
      </c>
    </row>
    <row r="1360" spans="1:15">
      <c r="A1360" s="480" t="s">
        <v>111</v>
      </c>
      <c r="B1360" s="480">
        <f t="shared" si="114"/>
        <v>17</v>
      </c>
      <c r="C1360" s="480">
        <f t="shared" si="115"/>
        <v>9</v>
      </c>
      <c r="D1360" s="480">
        <f t="shared" si="116"/>
        <v>213</v>
      </c>
      <c r="E1360" s="480">
        <v>0</v>
      </c>
      <c r="F1360" s="481">
        <v>4.3129999999999997</v>
      </c>
      <c r="G1360" s="480">
        <v>12</v>
      </c>
      <c r="H1360" s="482">
        <v>0.49185600000000002</v>
      </c>
      <c r="I1360" s="483">
        <v>8.8000000000000007</v>
      </c>
      <c r="J1360" s="484">
        <v>0</v>
      </c>
      <c r="K1360" s="469">
        <f t="shared" si="117"/>
        <v>8.7688266484499522</v>
      </c>
      <c r="L1360" s="469">
        <f t="shared" si="118"/>
        <v>-3.1173351550048523E-2</v>
      </c>
    </row>
    <row r="1361" spans="1:12">
      <c r="A1361" s="480" t="s">
        <v>111</v>
      </c>
      <c r="B1361" s="480">
        <f t="shared" si="114"/>
        <v>17</v>
      </c>
      <c r="C1361" s="480">
        <f t="shared" si="115"/>
        <v>10</v>
      </c>
      <c r="D1361" s="480">
        <f t="shared" si="116"/>
        <v>214</v>
      </c>
      <c r="E1361" s="480">
        <v>0</v>
      </c>
      <c r="F1361" s="481">
        <v>4.3129999999999997</v>
      </c>
      <c r="G1361" s="480">
        <v>12</v>
      </c>
      <c r="H1361" s="482">
        <v>0.48971100000000001</v>
      </c>
      <c r="I1361" s="483">
        <v>8.8000000000000007</v>
      </c>
      <c r="J1361" s="484">
        <v>0</v>
      </c>
      <c r="K1361" s="469">
        <f t="shared" si="117"/>
        <v>8.8072352877513467</v>
      </c>
      <c r="L1361" s="469">
        <f t="shared" si="118"/>
        <v>7.2352877513459646E-3</v>
      </c>
    </row>
    <row r="1362" spans="1:12">
      <c r="A1362" s="480" t="s">
        <v>111</v>
      </c>
      <c r="B1362" s="480">
        <f t="shared" si="114"/>
        <v>17</v>
      </c>
      <c r="C1362" s="480">
        <f t="shared" si="115"/>
        <v>11</v>
      </c>
      <c r="D1362" s="480">
        <f t="shared" si="116"/>
        <v>215</v>
      </c>
      <c r="E1362" s="480">
        <v>0</v>
      </c>
      <c r="F1362" s="481">
        <v>4.3129999999999997</v>
      </c>
      <c r="G1362" s="480">
        <v>12</v>
      </c>
      <c r="H1362" s="482">
        <v>0.48758499999999999</v>
      </c>
      <c r="I1362" s="483">
        <v>8.8000000000000007</v>
      </c>
      <c r="J1362" s="484">
        <v>0</v>
      </c>
      <c r="K1362" s="469">
        <f t="shared" si="117"/>
        <v>8.8456371709548076</v>
      </c>
      <c r="L1362" s="469">
        <f t="shared" si="118"/>
        <v>4.5637170954806905E-2</v>
      </c>
    </row>
    <row r="1363" spans="1:12">
      <c r="A1363" s="480" t="s">
        <v>111</v>
      </c>
      <c r="B1363" s="480">
        <f t="shared" si="114"/>
        <v>18</v>
      </c>
      <c r="C1363" s="480">
        <f t="shared" si="115"/>
        <v>0</v>
      </c>
      <c r="D1363" s="480">
        <f t="shared" si="116"/>
        <v>216</v>
      </c>
      <c r="E1363" s="480">
        <v>0</v>
      </c>
      <c r="F1363" s="481">
        <v>4.3129999999999997</v>
      </c>
      <c r="G1363" s="480">
        <v>12</v>
      </c>
      <c r="H1363" s="482">
        <v>0.48547699999999999</v>
      </c>
      <c r="I1363" s="483">
        <v>8.9</v>
      </c>
      <c r="J1363" s="484">
        <v>0</v>
      </c>
      <c r="K1363" s="469">
        <f t="shared" si="117"/>
        <v>8.8840460001194703</v>
      </c>
      <c r="L1363" s="469">
        <f t="shared" si="118"/>
        <v>-1.5953999880530034E-2</v>
      </c>
    </row>
    <row r="1364" spans="1:12">
      <c r="A1364" s="480" t="s">
        <v>111</v>
      </c>
      <c r="B1364" s="480">
        <f t="shared" ref="B1364:B1427" si="119">INT(D1364/12)</f>
        <v>18</v>
      </c>
      <c r="C1364" s="480">
        <f t="shared" ref="C1364:C1427" si="120">D1364-B1364*12</f>
        <v>1</v>
      </c>
      <c r="D1364" s="480">
        <f t="shared" si="116"/>
        <v>217</v>
      </c>
      <c r="E1364" s="480">
        <v>0</v>
      </c>
      <c r="F1364" s="481">
        <v>4.3129999999999997</v>
      </c>
      <c r="G1364" s="480">
        <v>12</v>
      </c>
      <c r="H1364" s="482">
        <v>0.48338700000000001</v>
      </c>
      <c r="I1364" s="483">
        <v>8.9</v>
      </c>
      <c r="J1364" s="484">
        <v>0</v>
      </c>
      <c r="K1364" s="469">
        <f t="shared" si="117"/>
        <v>8.922457575400248</v>
      </c>
      <c r="L1364" s="469">
        <f t="shared" si="118"/>
        <v>2.245757540024762E-2</v>
      </c>
    </row>
    <row r="1365" spans="1:12">
      <c r="A1365" s="480" t="s">
        <v>111</v>
      </c>
      <c r="B1365" s="480">
        <f t="shared" si="119"/>
        <v>18</v>
      </c>
      <c r="C1365" s="480">
        <f t="shared" si="120"/>
        <v>2</v>
      </c>
      <c r="D1365" s="480">
        <f t="shared" ref="D1365:D1428" si="121">D1364+1</f>
        <v>218</v>
      </c>
      <c r="E1365" s="480">
        <v>0</v>
      </c>
      <c r="F1365" s="481">
        <v>4.3129999999999997</v>
      </c>
      <c r="G1365" s="480">
        <v>12</v>
      </c>
      <c r="H1365" s="482">
        <v>0.48131400000000002</v>
      </c>
      <c r="I1365" s="483">
        <v>9</v>
      </c>
      <c r="J1365" s="484">
        <v>0</v>
      </c>
      <c r="K1365" s="469">
        <f t="shared" si="117"/>
        <v>8.9608862405830703</v>
      </c>
      <c r="L1365" s="469">
        <f t="shared" si="118"/>
        <v>-3.9113759416929739E-2</v>
      </c>
    </row>
    <row r="1366" spans="1:12">
      <c r="A1366" s="480" t="s">
        <v>111</v>
      </c>
      <c r="B1366" s="480">
        <f t="shared" si="119"/>
        <v>18</v>
      </c>
      <c r="C1366" s="480">
        <f t="shared" si="120"/>
        <v>3</v>
      </c>
      <c r="D1366" s="480">
        <f t="shared" si="121"/>
        <v>219</v>
      </c>
      <c r="E1366" s="480">
        <v>0</v>
      </c>
      <c r="F1366" s="481">
        <v>4.3129999999999997</v>
      </c>
      <c r="G1366" s="480">
        <v>12</v>
      </c>
      <c r="H1366" s="482">
        <v>0.47926000000000002</v>
      </c>
      <c r="I1366" s="483">
        <v>9</v>
      </c>
      <c r="J1366" s="484">
        <v>0</v>
      </c>
      <c r="K1366" s="469">
        <f t="shared" si="117"/>
        <v>8.9992905729666557</v>
      </c>
      <c r="L1366" s="469">
        <f t="shared" si="118"/>
        <v>-7.0942703334431201E-4</v>
      </c>
    </row>
    <row r="1367" spans="1:12">
      <c r="A1367" s="480" t="s">
        <v>111</v>
      </c>
      <c r="B1367" s="480">
        <f t="shared" si="119"/>
        <v>18</v>
      </c>
      <c r="C1367" s="480">
        <f t="shared" si="120"/>
        <v>4</v>
      </c>
      <c r="D1367" s="480">
        <f t="shared" si="121"/>
        <v>220</v>
      </c>
      <c r="E1367" s="480">
        <v>0</v>
      </c>
      <c r="F1367" s="481">
        <v>4.3129999999999997</v>
      </c>
      <c r="G1367" s="480">
        <v>12</v>
      </c>
      <c r="H1367" s="482">
        <v>0.47722300000000001</v>
      </c>
      <c r="I1367" s="483">
        <v>9</v>
      </c>
      <c r="J1367" s="484">
        <v>0</v>
      </c>
      <c r="K1367" s="469">
        <f t="shared" si="117"/>
        <v>9.0377035473981753</v>
      </c>
      <c r="L1367" s="469">
        <f t="shared" si="118"/>
        <v>3.7703547398175274E-2</v>
      </c>
    </row>
    <row r="1368" spans="1:12">
      <c r="A1368" s="480" t="s">
        <v>111</v>
      </c>
      <c r="B1368" s="480">
        <f t="shared" si="119"/>
        <v>18</v>
      </c>
      <c r="C1368" s="480">
        <f t="shared" si="120"/>
        <v>5</v>
      </c>
      <c r="D1368" s="480">
        <f t="shared" si="121"/>
        <v>221</v>
      </c>
      <c r="E1368" s="480">
        <v>0</v>
      </c>
      <c r="F1368" s="481">
        <v>4.3129999999999997</v>
      </c>
      <c r="G1368" s="480">
        <v>12</v>
      </c>
      <c r="H1368" s="482">
        <v>0.47520200000000001</v>
      </c>
      <c r="I1368" s="483">
        <v>9.1</v>
      </c>
      <c r="J1368" s="484">
        <v>0</v>
      </c>
      <c r="K1368" s="469">
        <f t="shared" si="117"/>
        <v>9.0761402519349659</v>
      </c>
      <c r="L1368" s="469">
        <f t="shared" si="118"/>
        <v>-2.385974806503377E-2</v>
      </c>
    </row>
    <row r="1369" spans="1:12">
      <c r="A1369" s="480" t="s">
        <v>111</v>
      </c>
      <c r="B1369" s="480">
        <f t="shared" si="119"/>
        <v>18</v>
      </c>
      <c r="C1369" s="480">
        <f t="shared" si="120"/>
        <v>6</v>
      </c>
      <c r="D1369" s="480">
        <f t="shared" si="121"/>
        <v>222</v>
      </c>
      <c r="E1369" s="480">
        <v>0</v>
      </c>
      <c r="F1369" s="481">
        <v>4.3129999999999997</v>
      </c>
      <c r="G1369" s="480">
        <v>12</v>
      </c>
      <c r="H1369" s="482">
        <v>0.47319899999999998</v>
      </c>
      <c r="I1369" s="483">
        <v>9.1</v>
      </c>
      <c r="J1369" s="484">
        <v>0</v>
      </c>
      <c r="K1369" s="469">
        <f t="shared" si="117"/>
        <v>9.1145585683824351</v>
      </c>
      <c r="L1369" s="469">
        <f t="shared" si="118"/>
        <v>1.4558568382435411E-2</v>
      </c>
    </row>
    <row r="1370" spans="1:12">
      <c r="A1370" s="480" t="s">
        <v>111</v>
      </c>
      <c r="B1370" s="480">
        <f t="shared" si="119"/>
        <v>18</v>
      </c>
      <c r="C1370" s="480">
        <f t="shared" si="120"/>
        <v>7</v>
      </c>
      <c r="D1370" s="480">
        <f t="shared" si="121"/>
        <v>223</v>
      </c>
      <c r="E1370" s="480">
        <v>0</v>
      </c>
      <c r="F1370" s="481">
        <v>4.3129999999999997</v>
      </c>
      <c r="G1370" s="480">
        <v>12</v>
      </c>
      <c r="H1370" s="482">
        <v>0.47121299999999999</v>
      </c>
      <c r="I1370" s="483">
        <v>9.1999999999999993</v>
      </c>
      <c r="J1370" s="484">
        <v>0</v>
      </c>
      <c r="K1370" s="469">
        <f t="shared" si="117"/>
        <v>9.1529732838440356</v>
      </c>
      <c r="L1370" s="469">
        <f t="shared" si="118"/>
        <v>-4.7026716155963655E-2</v>
      </c>
    </row>
    <row r="1371" spans="1:12">
      <c r="A1371" s="480" t="s">
        <v>111</v>
      </c>
      <c r="B1371" s="480">
        <f t="shared" si="119"/>
        <v>18</v>
      </c>
      <c r="C1371" s="480">
        <f t="shared" si="120"/>
        <v>8</v>
      </c>
      <c r="D1371" s="480">
        <f t="shared" si="121"/>
        <v>224</v>
      </c>
      <c r="E1371" s="480">
        <v>0</v>
      </c>
      <c r="F1371" s="481">
        <v>4.3129999999999997</v>
      </c>
      <c r="G1371" s="480">
        <v>12</v>
      </c>
      <c r="H1371" s="482">
        <v>0.46924300000000002</v>
      </c>
      <c r="I1371" s="483">
        <v>9.1999999999999993</v>
      </c>
      <c r="J1371" s="484">
        <v>0</v>
      </c>
      <c r="K1371" s="469">
        <f t="shared" si="117"/>
        <v>9.1913997651536619</v>
      </c>
      <c r="L1371" s="469">
        <f t="shared" si="118"/>
        <v>-8.600234846337429E-3</v>
      </c>
    </row>
    <row r="1372" spans="1:12">
      <c r="A1372" s="480" t="s">
        <v>111</v>
      </c>
      <c r="B1372" s="480">
        <f t="shared" si="119"/>
        <v>18</v>
      </c>
      <c r="C1372" s="480">
        <f t="shared" si="120"/>
        <v>9</v>
      </c>
      <c r="D1372" s="480">
        <f t="shared" si="121"/>
        <v>225</v>
      </c>
      <c r="E1372" s="480">
        <v>0</v>
      </c>
      <c r="F1372" s="481">
        <v>4.3129999999999997</v>
      </c>
      <c r="G1372" s="480">
        <v>12</v>
      </c>
      <c r="H1372" s="482">
        <v>0.46728999999999998</v>
      </c>
      <c r="I1372" s="483">
        <v>9.1999999999999993</v>
      </c>
      <c r="J1372" s="484">
        <v>0</v>
      </c>
      <c r="K1372" s="469">
        <f t="shared" si="117"/>
        <v>9.2298144621113227</v>
      </c>
      <c r="L1372" s="469">
        <f t="shared" si="118"/>
        <v>2.9814462111323436E-2</v>
      </c>
    </row>
    <row r="1373" spans="1:12">
      <c r="A1373" s="480" t="s">
        <v>111</v>
      </c>
      <c r="B1373" s="480">
        <f t="shared" si="119"/>
        <v>18</v>
      </c>
      <c r="C1373" s="480">
        <f t="shared" si="120"/>
        <v>10</v>
      </c>
      <c r="D1373" s="480">
        <f t="shared" si="121"/>
        <v>226</v>
      </c>
      <c r="E1373" s="480">
        <v>0</v>
      </c>
      <c r="F1373" s="481">
        <v>4.3129999999999997</v>
      </c>
      <c r="G1373" s="480">
        <v>12</v>
      </c>
      <c r="H1373" s="482">
        <v>0.46565299999999998</v>
      </c>
      <c r="I1373" s="483">
        <v>9.3000000000000007</v>
      </c>
      <c r="J1373" s="484">
        <v>0</v>
      </c>
      <c r="K1373" s="469">
        <f t="shared" si="117"/>
        <v>9.2622618129809098</v>
      </c>
      <c r="L1373" s="469">
        <f t="shared" si="118"/>
        <v>-3.773818701909093E-2</v>
      </c>
    </row>
    <row r="1374" spans="1:12">
      <c r="A1374" s="480" t="s">
        <v>111</v>
      </c>
      <c r="B1374" s="480">
        <f t="shared" si="119"/>
        <v>18</v>
      </c>
      <c r="C1374" s="480">
        <f t="shared" si="120"/>
        <v>11</v>
      </c>
      <c r="D1374" s="480">
        <f t="shared" si="121"/>
        <v>227</v>
      </c>
      <c r="E1374" s="480">
        <v>0</v>
      </c>
      <c r="F1374" s="481">
        <v>4.3129999999999997</v>
      </c>
      <c r="G1374" s="480">
        <v>12</v>
      </c>
      <c r="H1374" s="482">
        <v>0.46343099999999998</v>
      </c>
      <c r="I1374" s="483">
        <v>9.3000000000000007</v>
      </c>
      <c r="J1374" s="484">
        <v>0</v>
      </c>
      <c r="K1374" s="469">
        <f t="shared" si="117"/>
        <v>9.3066713275546959</v>
      </c>
      <c r="L1374" s="469">
        <f t="shared" si="118"/>
        <v>6.6713275546952389E-3</v>
      </c>
    </row>
    <row r="1375" spans="1:12">
      <c r="A1375" s="480" t="s">
        <v>111</v>
      </c>
      <c r="B1375" s="480">
        <f t="shared" si="119"/>
        <v>19</v>
      </c>
      <c r="C1375" s="480">
        <f t="shared" si="120"/>
        <v>0</v>
      </c>
      <c r="D1375" s="480">
        <f t="shared" si="121"/>
        <v>228</v>
      </c>
      <c r="E1375" s="480">
        <v>0</v>
      </c>
      <c r="F1375" s="481">
        <v>4.3129999999999997</v>
      </c>
      <c r="G1375" s="480">
        <v>12</v>
      </c>
      <c r="H1375" s="482">
        <v>0.46152500000000002</v>
      </c>
      <c r="I1375" s="483">
        <v>9.3000000000000007</v>
      </c>
      <c r="J1375" s="484">
        <v>0</v>
      </c>
      <c r="K1375" s="469">
        <f t="shared" si="117"/>
        <v>9.3451058989220517</v>
      </c>
      <c r="L1375" s="469">
        <f t="shared" si="118"/>
        <v>4.5105898922050969E-2</v>
      </c>
    </row>
    <row r="1376" spans="1:12">
      <c r="A1376" s="480" t="s">
        <v>111</v>
      </c>
      <c r="B1376" s="480">
        <f t="shared" si="119"/>
        <v>19</v>
      </c>
      <c r="C1376" s="480">
        <f t="shared" si="120"/>
        <v>1</v>
      </c>
      <c r="D1376" s="480">
        <f t="shared" si="121"/>
        <v>229</v>
      </c>
      <c r="E1376" s="480">
        <v>0</v>
      </c>
      <c r="F1376" s="481">
        <v>4.3129999999999997</v>
      </c>
      <c r="G1376" s="480">
        <v>12</v>
      </c>
      <c r="H1376" s="482">
        <v>0.45963500000000002</v>
      </c>
      <c r="I1376" s="483">
        <v>9.4</v>
      </c>
      <c r="J1376" s="484">
        <v>0</v>
      </c>
      <c r="K1376" s="469">
        <f t="shared" si="117"/>
        <v>9.3835325856386032</v>
      </c>
      <c r="L1376" s="469">
        <f t="shared" si="118"/>
        <v>-1.6467414361397203E-2</v>
      </c>
    </row>
    <row r="1377" spans="1:12">
      <c r="A1377" s="480" t="s">
        <v>111</v>
      </c>
      <c r="B1377" s="480">
        <f t="shared" si="119"/>
        <v>19</v>
      </c>
      <c r="C1377" s="480">
        <f t="shared" si="120"/>
        <v>2</v>
      </c>
      <c r="D1377" s="480">
        <f t="shared" si="121"/>
        <v>230</v>
      </c>
      <c r="E1377" s="480">
        <v>0</v>
      </c>
      <c r="F1377" s="481">
        <v>4.3129999999999997</v>
      </c>
      <c r="G1377" s="480">
        <v>12</v>
      </c>
      <c r="H1377" s="482">
        <v>0.45776</v>
      </c>
      <c r="I1377" s="483">
        <v>9.4</v>
      </c>
      <c r="J1377" s="484">
        <v>0</v>
      </c>
      <c r="K1377" s="469">
        <f t="shared" si="117"/>
        <v>9.4219678434113945</v>
      </c>
      <c r="L1377" s="469">
        <f t="shared" si="118"/>
        <v>2.1967843411394128E-2</v>
      </c>
    </row>
    <row r="1378" spans="1:12">
      <c r="A1378" s="480" t="s">
        <v>111</v>
      </c>
      <c r="B1378" s="480">
        <f t="shared" si="119"/>
        <v>19</v>
      </c>
      <c r="C1378" s="480">
        <f t="shared" si="120"/>
        <v>3</v>
      </c>
      <c r="D1378" s="480">
        <f t="shared" si="121"/>
        <v>231</v>
      </c>
      <c r="E1378" s="480">
        <v>0</v>
      </c>
      <c r="F1378" s="481">
        <v>4.3129999999999997</v>
      </c>
      <c r="G1378" s="480">
        <v>12</v>
      </c>
      <c r="H1378" s="482">
        <v>0.45590000000000003</v>
      </c>
      <c r="I1378" s="483">
        <v>9.5</v>
      </c>
      <c r="J1378" s="484">
        <v>0</v>
      </c>
      <c r="K1378" s="469">
        <f t="shared" si="117"/>
        <v>9.4604079842070625</v>
      </c>
      <c r="L1378" s="469">
        <f t="shared" si="118"/>
        <v>-3.9592015792937474E-2</v>
      </c>
    </row>
    <row r="1379" spans="1:12">
      <c r="A1379" s="480" t="s">
        <v>111</v>
      </c>
      <c r="B1379" s="480">
        <f t="shared" si="119"/>
        <v>19</v>
      </c>
      <c r="C1379" s="480">
        <f t="shared" si="120"/>
        <v>4</v>
      </c>
      <c r="D1379" s="480">
        <f t="shared" si="121"/>
        <v>232</v>
      </c>
      <c r="E1379" s="480">
        <v>0</v>
      </c>
      <c r="F1379" s="481">
        <v>4.3129999999999997</v>
      </c>
      <c r="G1379" s="480">
        <v>12</v>
      </c>
      <c r="H1379" s="482">
        <v>0.45405600000000002</v>
      </c>
      <c r="I1379" s="483">
        <v>9.5</v>
      </c>
      <c r="J1379" s="484">
        <v>0</v>
      </c>
      <c r="K1379" s="469">
        <f t="shared" si="117"/>
        <v>9.4988283383547394</v>
      </c>
      <c r="L1379" s="469">
        <f t="shared" si="118"/>
        <v>-1.1716616452606132E-3</v>
      </c>
    </row>
    <row r="1380" spans="1:12">
      <c r="A1380" s="480" t="s">
        <v>111</v>
      </c>
      <c r="B1380" s="480">
        <f t="shared" si="119"/>
        <v>19</v>
      </c>
      <c r="C1380" s="480">
        <f t="shared" si="120"/>
        <v>5</v>
      </c>
      <c r="D1380" s="480">
        <f t="shared" si="121"/>
        <v>233</v>
      </c>
      <c r="E1380" s="480">
        <v>0</v>
      </c>
      <c r="F1380" s="481">
        <v>4.3129999999999997</v>
      </c>
      <c r="G1380" s="480">
        <v>12</v>
      </c>
      <c r="H1380" s="482">
        <v>0.45222600000000002</v>
      </c>
      <c r="I1380" s="483">
        <v>9.5</v>
      </c>
      <c r="J1380" s="484">
        <v>0</v>
      </c>
      <c r="K1380" s="469">
        <f t="shared" si="117"/>
        <v>9.5372667648476632</v>
      </c>
      <c r="L1380" s="469">
        <f t="shared" si="118"/>
        <v>3.7266764847663225E-2</v>
      </c>
    </row>
    <row r="1381" spans="1:12">
      <c r="A1381" s="480" t="s">
        <v>111</v>
      </c>
      <c r="B1381" s="480">
        <f t="shared" si="119"/>
        <v>19</v>
      </c>
      <c r="C1381" s="480">
        <f t="shared" si="120"/>
        <v>6</v>
      </c>
      <c r="D1381" s="480">
        <f t="shared" si="121"/>
        <v>234</v>
      </c>
      <c r="E1381" s="480">
        <v>0</v>
      </c>
      <c r="F1381" s="481">
        <v>4.3129999999999997</v>
      </c>
      <c r="G1381" s="480">
        <v>12</v>
      </c>
      <c r="H1381" s="482">
        <v>0.45040999999999998</v>
      </c>
      <c r="I1381" s="483">
        <v>9.6</v>
      </c>
      <c r="J1381" s="484">
        <v>0</v>
      </c>
      <c r="K1381" s="469">
        <f t="shared" si="117"/>
        <v>9.5757198996469874</v>
      </c>
      <c r="L1381" s="469">
        <f t="shared" si="118"/>
        <v>-2.4280100353012202E-2</v>
      </c>
    </row>
    <row r="1382" spans="1:12">
      <c r="A1382" s="480" t="s">
        <v>111</v>
      </c>
      <c r="B1382" s="480">
        <f t="shared" si="119"/>
        <v>19</v>
      </c>
      <c r="C1382" s="480">
        <f t="shared" si="120"/>
        <v>7</v>
      </c>
      <c r="D1382" s="480">
        <f t="shared" si="121"/>
        <v>235</v>
      </c>
      <c r="E1382" s="480">
        <v>0</v>
      </c>
      <c r="F1382" s="481">
        <v>4.3129999999999997</v>
      </c>
      <c r="G1382" s="480">
        <v>12</v>
      </c>
      <c r="H1382" s="482">
        <v>0.44861000000000001</v>
      </c>
      <c r="I1382" s="483">
        <v>9.6</v>
      </c>
      <c r="J1382" s="484">
        <v>0</v>
      </c>
      <c r="K1382" s="469">
        <f t="shared" si="117"/>
        <v>9.6141414591738918</v>
      </c>
      <c r="L1382" s="469">
        <f t="shared" si="118"/>
        <v>1.4141459173892201E-2</v>
      </c>
    </row>
    <row r="1383" spans="1:12">
      <c r="A1383" s="480" t="s">
        <v>111</v>
      </c>
      <c r="B1383" s="480">
        <f t="shared" si="119"/>
        <v>19</v>
      </c>
      <c r="C1383" s="480">
        <f t="shared" si="120"/>
        <v>8</v>
      </c>
      <c r="D1383" s="480">
        <f t="shared" si="121"/>
        <v>236</v>
      </c>
      <c r="E1383" s="480">
        <v>0</v>
      </c>
      <c r="F1383" s="481">
        <v>4.3129999999999997</v>
      </c>
      <c r="G1383" s="480">
        <v>12</v>
      </c>
      <c r="H1383" s="482">
        <v>0.44682300000000003</v>
      </c>
      <c r="I1383" s="483">
        <v>9.6999999999999993</v>
      </c>
      <c r="J1383" s="484">
        <v>0</v>
      </c>
      <c r="K1383" s="469">
        <f t="shared" si="117"/>
        <v>9.6525917421439793</v>
      </c>
      <c r="L1383" s="469">
        <f t="shared" si="118"/>
        <v>-4.7408257856019986E-2</v>
      </c>
    </row>
    <row r="1384" spans="1:12">
      <c r="A1384" s="480" t="s">
        <v>111</v>
      </c>
      <c r="B1384" s="480">
        <f t="shared" si="119"/>
        <v>19</v>
      </c>
      <c r="C1384" s="480">
        <f t="shared" si="120"/>
        <v>9</v>
      </c>
      <c r="D1384" s="480">
        <f t="shared" si="121"/>
        <v>237</v>
      </c>
      <c r="E1384" s="480">
        <v>0</v>
      </c>
      <c r="F1384" s="481">
        <v>4.3129999999999997</v>
      </c>
      <c r="G1384" s="480">
        <v>12</v>
      </c>
      <c r="H1384" s="482">
        <v>0.44505099999999997</v>
      </c>
      <c r="I1384" s="483">
        <v>9.6999999999999993</v>
      </c>
      <c r="J1384" s="484">
        <v>0</v>
      </c>
      <c r="K1384" s="469">
        <f t="shared" si="117"/>
        <v>9.6910241747574997</v>
      </c>
      <c r="L1384" s="469">
        <f t="shared" si="118"/>
        <v>-8.9758252424996243E-3</v>
      </c>
    </row>
    <row r="1385" spans="1:12">
      <c r="A1385" s="480" t="s">
        <v>111</v>
      </c>
      <c r="B1385" s="480">
        <f t="shared" si="119"/>
        <v>19</v>
      </c>
      <c r="C1385" s="480">
        <f t="shared" si="120"/>
        <v>10</v>
      </c>
      <c r="D1385" s="480">
        <f t="shared" si="121"/>
        <v>238</v>
      </c>
      <c r="E1385" s="480">
        <v>0</v>
      </c>
      <c r="F1385" s="481">
        <v>4.3129999999999997</v>
      </c>
      <c r="G1385" s="480">
        <v>12</v>
      </c>
      <c r="H1385" s="482">
        <v>0.44329200000000002</v>
      </c>
      <c r="I1385" s="483">
        <v>9.6999999999999993</v>
      </c>
      <c r="J1385" s="484">
        <v>0</v>
      </c>
      <c r="K1385" s="469">
        <f t="shared" si="117"/>
        <v>9.7294785378486406</v>
      </c>
      <c r="L1385" s="469">
        <f t="shared" si="118"/>
        <v>2.9478537848641295E-2</v>
      </c>
    </row>
    <row r="1386" spans="1:12">
      <c r="A1386" s="480" t="s">
        <v>111</v>
      </c>
      <c r="B1386" s="480">
        <f t="shared" si="119"/>
        <v>19</v>
      </c>
      <c r="C1386" s="480">
        <f t="shared" si="120"/>
        <v>11</v>
      </c>
      <c r="D1386" s="480">
        <f t="shared" si="121"/>
        <v>239</v>
      </c>
      <c r="E1386" s="480">
        <v>0</v>
      </c>
      <c r="F1386" s="481">
        <v>4.3129999999999997</v>
      </c>
      <c r="G1386" s="480">
        <v>12</v>
      </c>
      <c r="H1386" s="482">
        <v>0.441548</v>
      </c>
      <c r="I1386" s="483">
        <v>9.8000000000000007</v>
      </c>
      <c r="J1386" s="484">
        <v>0</v>
      </c>
      <c r="K1386" s="469">
        <f t="shared" si="117"/>
        <v>9.7679074528703556</v>
      </c>
      <c r="L1386" s="469">
        <f t="shared" si="118"/>
        <v>-3.2092547129645155E-2</v>
      </c>
    </row>
    <row r="1387" spans="1:12">
      <c r="A1387" s="480" t="s">
        <v>111</v>
      </c>
      <c r="B1387" s="480">
        <f t="shared" si="119"/>
        <v>20</v>
      </c>
      <c r="C1387" s="480">
        <f t="shared" si="120"/>
        <v>0</v>
      </c>
      <c r="D1387" s="480">
        <f t="shared" si="121"/>
        <v>240</v>
      </c>
      <c r="E1387" s="480">
        <v>0</v>
      </c>
      <c r="F1387" s="481">
        <v>4.3129999999999997</v>
      </c>
      <c r="G1387" s="480">
        <v>12</v>
      </c>
      <c r="H1387" s="482">
        <v>0.43981599999999998</v>
      </c>
      <c r="I1387" s="483">
        <v>9.8000000000000007</v>
      </c>
      <c r="J1387" s="484">
        <v>0</v>
      </c>
      <c r="K1387" s="469">
        <f t="shared" si="117"/>
        <v>9.8063735744038407</v>
      </c>
      <c r="L1387" s="469">
        <f t="shared" si="118"/>
        <v>6.3735744038400099E-3</v>
      </c>
    </row>
    <row r="1388" spans="1:12">
      <c r="A1388" s="480" t="s">
        <v>111</v>
      </c>
      <c r="B1388" s="480">
        <f t="shared" si="119"/>
        <v>20</v>
      </c>
      <c r="C1388" s="480">
        <f t="shared" si="120"/>
        <v>1</v>
      </c>
      <c r="D1388" s="480">
        <f t="shared" si="121"/>
        <v>241</v>
      </c>
      <c r="E1388" s="480">
        <v>0</v>
      </c>
      <c r="F1388" s="481">
        <v>4.3129999999999997</v>
      </c>
      <c r="G1388" s="480">
        <v>12</v>
      </c>
      <c r="H1388" s="482">
        <v>0.43809900000000002</v>
      </c>
      <c r="I1388" s="483">
        <v>9.8000000000000007</v>
      </c>
      <c r="J1388" s="484">
        <v>0</v>
      </c>
      <c r="K1388" s="469">
        <f t="shared" si="117"/>
        <v>9.8448067674201489</v>
      </c>
      <c r="L1388" s="469">
        <f t="shared" si="118"/>
        <v>4.4806767420148219E-2</v>
      </c>
    </row>
    <row r="1389" spans="1:12">
      <c r="A1389" s="480" t="s">
        <v>111</v>
      </c>
      <c r="B1389" s="480">
        <f t="shared" si="119"/>
        <v>20</v>
      </c>
      <c r="C1389" s="480">
        <f t="shared" si="120"/>
        <v>2</v>
      </c>
      <c r="D1389" s="480">
        <f t="shared" si="121"/>
        <v>242</v>
      </c>
      <c r="E1389" s="480">
        <v>0</v>
      </c>
      <c r="F1389" s="481">
        <v>4.3129999999999997</v>
      </c>
      <c r="G1389" s="480">
        <v>12</v>
      </c>
      <c r="H1389" s="482">
        <v>0.43639499999999998</v>
      </c>
      <c r="I1389" s="483">
        <v>9.9</v>
      </c>
      <c r="J1389" s="484">
        <v>0</v>
      </c>
      <c r="K1389" s="469">
        <f t="shared" si="117"/>
        <v>9.8832479748851387</v>
      </c>
      <c r="L1389" s="469">
        <f t="shared" si="118"/>
        <v>-1.6752025114861624E-2</v>
      </c>
    </row>
    <row r="1390" spans="1:12">
      <c r="A1390" s="480" t="s">
        <v>111</v>
      </c>
      <c r="B1390" s="480">
        <f t="shared" si="119"/>
        <v>20</v>
      </c>
      <c r="C1390" s="480">
        <f t="shared" si="120"/>
        <v>3</v>
      </c>
      <c r="D1390" s="480">
        <f t="shared" si="121"/>
        <v>243</v>
      </c>
      <c r="E1390" s="480">
        <v>0</v>
      </c>
      <c r="F1390" s="481">
        <v>4.3129999999999997</v>
      </c>
      <c r="G1390" s="480">
        <v>12</v>
      </c>
      <c r="H1390" s="482">
        <v>0.43470399999999998</v>
      </c>
      <c r="I1390" s="483">
        <v>9.9</v>
      </c>
      <c r="J1390" s="484">
        <v>0</v>
      </c>
      <c r="K1390" s="469">
        <f t="shared" si="117"/>
        <v>9.9216938422466772</v>
      </c>
      <c r="L1390" s="469">
        <f t="shared" si="118"/>
        <v>2.1693842246676809E-2</v>
      </c>
    </row>
    <row r="1391" spans="1:12">
      <c r="A1391" s="480" t="s">
        <v>111</v>
      </c>
      <c r="B1391" s="480">
        <f t="shared" si="119"/>
        <v>20</v>
      </c>
      <c r="C1391" s="480">
        <f t="shared" si="120"/>
        <v>4</v>
      </c>
      <c r="D1391" s="480">
        <f t="shared" si="121"/>
        <v>244</v>
      </c>
      <c r="E1391" s="480">
        <v>0</v>
      </c>
      <c r="F1391" s="481">
        <v>4.3129999999999997</v>
      </c>
      <c r="G1391" s="480">
        <v>12</v>
      </c>
      <c r="H1391" s="482">
        <v>0.43302499999999999</v>
      </c>
      <c r="I1391" s="483">
        <v>10</v>
      </c>
      <c r="J1391" s="484">
        <v>0</v>
      </c>
      <c r="K1391" s="469">
        <f t="shared" si="117"/>
        <v>9.9601639628196974</v>
      </c>
      <c r="L1391" s="469">
        <f t="shared" si="118"/>
        <v>-3.9836037180302597E-2</v>
      </c>
    </row>
    <row r="1392" spans="1:12">
      <c r="A1392" s="480" t="s">
        <v>111</v>
      </c>
      <c r="B1392" s="480">
        <f t="shared" si="119"/>
        <v>20</v>
      </c>
      <c r="C1392" s="480">
        <f t="shared" si="120"/>
        <v>5</v>
      </c>
      <c r="D1392" s="480">
        <f t="shared" si="121"/>
        <v>245</v>
      </c>
      <c r="E1392" s="480">
        <v>0</v>
      </c>
      <c r="F1392" s="481">
        <v>4.3129999999999997</v>
      </c>
      <c r="G1392" s="480">
        <v>12</v>
      </c>
      <c r="H1392" s="482">
        <v>0.43136000000000002</v>
      </c>
      <c r="I1392" s="483">
        <v>10</v>
      </c>
      <c r="J1392" s="484">
        <v>0</v>
      </c>
      <c r="K1392" s="469">
        <f t="shared" si="117"/>
        <v>9.9986090504451024</v>
      </c>
      <c r="L1392" s="469">
        <f t="shared" si="118"/>
        <v>-1.3909495548976025E-3</v>
      </c>
    </row>
    <row r="1393" spans="1:12">
      <c r="A1393" s="480" t="s">
        <v>111</v>
      </c>
      <c r="B1393" s="480">
        <f t="shared" si="119"/>
        <v>20</v>
      </c>
      <c r="C1393" s="480">
        <f t="shared" si="120"/>
        <v>6</v>
      </c>
      <c r="D1393" s="480">
        <f t="shared" si="121"/>
        <v>246</v>
      </c>
      <c r="E1393" s="480">
        <v>0</v>
      </c>
      <c r="F1393" s="481">
        <v>4.3129999999999997</v>
      </c>
      <c r="G1393" s="480">
        <v>12</v>
      </c>
      <c r="H1393" s="482">
        <v>0.42970799999999998</v>
      </c>
      <c r="I1393" s="483">
        <v>10</v>
      </c>
      <c r="J1393" s="484">
        <v>0</v>
      </c>
      <c r="K1393" s="469">
        <f t="shared" si="117"/>
        <v>10.037048414272018</v>
      </c>
      <c r="L1393" s="469">
        <f t="shared" si="118"/>
        <v>3.7048414272017993E-2</v>
      </c>
    </row>
    <row r="1394" spans="1:12">
      <c r="A1394" s="480" t="s">
        <v>111</v>
      </c>
      <c r="B1394" s="480">
        <f t="shared" si="119"/>
        <v>20</v>
      </c>
      <c r="C1394" s="480">
        <f t="shared" si="120"/>
        <v>7</v>
      </c>
      <c r="D1394" s="480">
        <f t="shared" si="121"/>
        <v>247</v>
      </c>
      <c r="E1394" s="480">
        <v>0</v>
      </c>
      <c r="F1394" s="481">
        <v>4.3129999999999997</v>
      </c>
      <c r="G1394" s="480">
        <v>12</v>
      </c>
      <c r="H1394" s="482">
        <v>0.428068</v>
      </c>
      <c r="I1394" s="483">
        <v>10.1</v>
      </c>
      <c r="J1394" s="484">
        <v>0</v>
      </c>
      <c r="K1394" s="469">
        <f t="shared" si="117"/>
        <v>10.075502023043066</v>
      </c>
      <c r="L1394" s="469">
        <f t="shared" si="118"/>
        <v>-2.4497976956933343E-2</v>
      </c>
    </row>
    <row r="1395" spans="1:12">
      <c r="A1395" s="480" t="s">
        <v>111</v>
      </c>
      <c r="B1395" s="480">
        <f t="shared" si="119"/>
        <v>20</v>
      </c>
      <c r="C1395" s="480">
        <f t="shared" si="120"/>
        <v>8</v>
      </c>
      <c r="D1395" s="480">
        <f t="shared" si="121"/>
        <v>248</v>
      </c>
      <c r="E1395" s="480">
        <v>0</v>
      </c>
      <c r="F1395" s="481">
        <v>4.3129999999999997</v>
      </c>
      <c r="G1395" s="480">
        <v>12</v>
      </c>
      <c r="H1395" s="482">
        <v>0.42643999999999999</v>
      </c>
      <c r="I1395" s="483">
        <v>10.1</v>
      </c>
      <c r="J1395" s="484">
        <v>0</v>
      </c>
      <c r="K1395" s="469">
        <f t="shared" si="117"/>
        <v>10.113966794859769</v>
      </c>
      <c r="L1395" s="469">
        <f t="shared" si="118"/>
        <v>1.3966794859769038E-2</v>
      </c>
    </row>
    <row r="1396" spans="1:12">
      <c r="A1396" s="480" t="s">
        <v>111</v>
      </c>
      <c r="B1396" s="480">
        <f t="shared" si="119"/>
        <v>20</v>
      </c>
      <c r="C1396" s="480">
        <f t="shared" si="120"/>
        <v>9</v>
      </c>
      <c r="D1396" s="480">
        <f t="shared" si="121"/>
        <v>249</v>
      </c>
      <c r="E1396" s="480">
        <v>0</v>
      </c>
      <c r="F1396" s="481">
        <v>4.3129999999999997</v>
      </c>
      <c r="G1396" s="480">
        <v>12</v>
      </c>
      <c r="H1396" s="482">
        <v>0.42482500000000001</v>
      </c>
      <c r="I1396" s="483">
        <v>10.199999999999999</v>
      </c>
      <c r="J1396" s="484">
        <v>0</v>
      </c>
      <c r="K1396" s="469">
        <f t="shared" si="117"/>
        <v>10.152415700582592</v>
      </c>
      <c r="L1396" s="469">
        <f t="shared" si="118"/>
        <v>-4.7584299417406939E-2</v>
      </c>
    </row>
    <row r="1397" spans="1:12">
      <c r="A1397" s="480" t="s">
        <v>111</v>
      </c>
      <c r="B1397" s="480">
        <f t="shared" si="119"/>
        <v>20</v>
      </c>
      <c r="C1397" s="480">
        <f t="shared" si="120"/>
        <v>10</v>
      </c>
      <c r="D1397" s="480">
        <f t="shared" si="121"/>
        <v>250</v>
      </c>
      <c r="E1397" s="480">
        <v>0</v>
      </c>
      <c r="F1397" s="481">
        <v>4.3129999999999997</v>
      </c>
      <c r="G1397" s="480">
        <v>12</v>
      </c>
      <c r="H1397" s="482">
        <v>0.42322199999999999</v>
      </c>
      <c r="I1397" s="483">
        <v>10.199999999999999</v>
      </c>
      <c r="J1397" s="484">
        <v>0</v>
      </c>
      <c r="K1397" s="469">
        <f t="shared" si="117"/>
        <v>10.190869094706796</v>
      </c>
      <c r="L1397" s="469">
        <f t="shared" si="118"/>
        <v>-9.1309052932029289E-3</v>
      </c>
    </row>
    <row r="1398" spans="1:12">
      <c r="A1398" s="480" t="s">
        <v>111</v>
      </c>
      <c r="B1398" s="480">
        <f t="shared" si="119"/>
        <v>20</v>
      </c>
      <c r="C1398" s="480">
        <f t="shared" si="120"/>
        <v>11</v>
      </c>
      <c r="D1398" s="480">
        <f t="shared" si="121"/>
        <v>251</v>
      </c>
      <c r="E1398" s="480">
        <v>0</v>
      </c>
      <c r="F1398" s="481">
        <v>4.3129999999999997</v>
      </c>
      <c r="G1398" s="480">
        <v>12</v>
      </c>
      <c r="H1398" s="482">
        <v>0.42163099999999998</v>
      </c>
      <c r="I1398" s="483">
        <v>10.199999999999999</v>
      </c>
      <c r="J1398" s="484">
        <v>0</v>
      </c>
      <c r="K1398" s="469">
        <f t="shared" si="117"/>
        <v>10.229323745170539</v>
      </c>
      <c r="L1398" s="469">
        <f t="shared" si="118"/>
        <v>2.932374517054015E-2</v>
      </c>
    </row>
    <row r="1399" spans="1:12">
      <c r="A1399" s="480" t="s">
        <v>111</v>
      </c>
      <c r="B1399" s="480">
        <f t="shared" si="119"/>
        <v>21</v>
      </c>
      <c r="C1399" s="480">
        <f t="shared" si="120"/>
        <v>0</v>
      </c>
      <c r="D1399" s="480">
        <f t="shared" si="121"/>
        <v>252</v>
      </c>
      <c r="E1399" s="480">
        <v>0</v>
      </c>
      <c r="F1399" s="481">
        <v>4.3129999999999997</v>
      </c>
      <c r="G1399" s="480">
        <v>12</v>
      </c>
      <c r="H1399" s="482">
        <v>0.42005100000000001</v>
      </c>
      <c r="I1399" s="483">
        <v>10.3</v>
      </c>
      <c r="J1399" s="484">
        <v>0</v>
      </c>
      <c r="K1399" s="469">
        <f t="shared" si="117"/>
        <v>10.26780081466298</v>
      </c>
      <c r="L1399" s="469">
        <f t="shared" si="118"/>
        <v>-3.2199185337020708E-2</v>
      </c>
    </row>
    <row r="1400" spans="1:12">
      <c r="A1400" s="480" t="s">
        <v>111</v>
      </c>
      <c r="B1400" s="480">
        <f t="shared" si="119"/>
        <v>21</v>
      </c>
      <c r="C1400" s="480">
        <f t="shared" si="120"/>
        <v>1</v>
      </c>
      <c r="D1400" s="480">
        <f t="shared" si="121"/>
        <v>253</v>
      </c>
      <c r="E1400" s="480">
        <v>0</v>
      </c>
      <c r="F1400" s="481">
        <v>4.3129999999999997</v>
      </c>
      <c r="G1400" s="480">
        <v>12</v>
      </c>
      <c r="H1400" s="482">
        <v>0.41848400000000002</v>
      </c>
      <c r="I1400" s="483">
        <v>10.3</v>
      </c>
      <c r="J1400" s="484">
        <v>0</v>
      </c>
      <c r="K1400" s="469">
        <f t="shared" si="117"/>
        <v>10.306248267556226</v>
      </c>
      <c r="L1400" s="469">
        <f t="shared" si="118"/>
        <v>6.2482675562254286E-3</v>
      </c>
    </row>
    <row r="1401" spans="1:12">
      <c r="A1401" s="480" t="s">
        <v>111</v>
      </c>
      <c r="B1401" s="480">
        <f t="shared" si="119"/>
        <v>21</v>
      </c>
      <c r="C1401" s="480">
        <f t="shared" si="120"/>
        <v>2</v>
      </c>
      <c r="D1401" s="480">
        <f t="shared" si="121"/>
        <v>254</v>
      </c>
      <c r="E1401" s="480">
        <v>0</v>
      </c>
      <c r="F1401" s="481">
        <v>4.3129999999999997</v>
      </c>
      <c r="G1401" s="480">
        <v>12</v>
      </c>
      <c r="H1401" s="482">
        <v>0.41692800000000002</v>
      </c>
      <c r="I1401" s="483">
        <v>10.3</v>
      </c>
      <c r="J1401" s="484">
        <v>0</v>
      </c>
      <c r="K1401" s="469">
        <f t="shared" si="117"/>
        <v>10.34471179676107</v>
      </c>
      <c r="L1401" s="469">
        <f t="shared" si="118"/>
        <v>4.4711796761069067E-2</v>
      </c>
    </row>
    <row r="1402" spans="1:12">
      <c r="A1402" s="480" t="s">
        <v>111</v>
      </c>
      <c r="B1402" s="480">
        <f t="shared" si="119"/>
        <v>21</v>
      </c>
      <c r="C1402" s="480">
        <f t="shared" si="120"/>
        <v>3</v>
      </c>
      <c r="D1402" s="480">
        <f t="shared" si="121"/>
        <v>255</v>
      </c>
      <c r="E1402" s="480">
        <v>0</v>
      </c>
      <c r="F1402" s="481">
        <v>4.3129999999999997</v>
      </c>
      <c r="G1402" s="480">
        <v>12</v>
      </c>
      <c r="H1402" s="482">
        <v>0.41538399999999998</v>
      </c>
      <c r="I1402" s="483">
        <v>10.4</v>
      </c>
      <c r="J1402" s="484">
        <v>0</v>
      </c>
      <c r="K1402" s="469">
        <f t="shared" si="117"/>
        <v>10.383163530612638</v>
      </c>
      <c r="L1402" s="469">
        <f t="shared" si="118"/>
        <v>-1.6836469387362385E-2</v>
      </c>
    </row>
    <row r="1403" spans="1:12">
      <c r="A1403" s="480" t="s">
        <v>111</v>
      </c>
      <c r="B1403" s="480">
        <f t="shared" si="119"/>
        <v>21</v>
      </c>
      <c r="C1403" s="480">
        <f t="shared" si="120"/>
        <v>4</v>
      </c>
      <c r="D1403" s="480">
        <f t="shared" si="121"/>
        <v>256</v>
      </c>
      <c r="E1403" s="480">
        <v>0</v>
      </c>
      <c r="F1403" s="481">
        <v>4.3129999999999997</v>
      </c>
      <c r="G1403" s="480">
        <v>12</v>
      </c>
      <c r="H1403" s="482">
        <v>0.41385100000000002</v>
      </c>
      <c r="I1403" s="483">
        <v>10.4</v>
      </c>
      <c r="J1403" s="484">
        <v>0</v>
      </c>
      <c r="K1403" s="469">
        <f t="shared" si="117"/>
        <v>10.421625174277697</v>
      </c>
      <c r="L1403" s="469">
        <f t="shared" si="118"/>
        <v>2.1625174277696502E-2</v>
      </c>
    </row>
    <row r="1404" spans="1:12">
      <c r="A1404" s="480" t="s">
        <v>111</v>
      </c>
      <c r="B1404" s="480">
        <f t="shared" si="119"/>
        <v>21</v>
      </c>
      <c r="C1404" s="480">
        <f t="shared" si="120"/>
        <v>5</v>
      </c>
      <c r="D1404" s="480">
        <f t="shared" si="121"/>
        <v>257</v>
      </c>
      <c r="E1404" s="480">
        <v>0</v>
      </c>
      <c r="F1404" s="481">
        <v>4.3129999999999997</v>
      </c>
      <c r="G1404" s="480">
        <v>12</v>
      </c>
      <c r="H1404" s="482">
        <v>0.412329</v>
      </c>
      <c r="I1404" s="483">
        <v>10.5</v>
      </c>
      <c r="J1404" s="484">
        <v>0</v>
      </c>
      <c r="K1404" s="469">
        <f t="shared" si="117"/>
        <v>10.460093760079936</v>
      </c>
      <c r="L1404" s="469">
        <f t="shared" si="118"/>
        <v>-3.9906239920064479E-2</v>
      </c>
    </row>
    <row r="1405" spans="1:12">
      <c r="A1405" s="480" t="s">
        <v>111</v>
      </c>
      <c r="B1405" s="480">
        <f t="shared" si="119"/>
        <v>21</v>
      </c>
      <c r="C1405" s="480">
        <f t="shared" si="120"/>
        <v>6</v>
      </c>
      <c r="D1405" s="480">
        <f t="shared" si="121"/>
        <v>258</v>
      </c>
      <c r="E1405" s="480">
        <v>0</v>
      </c>
      <c r="F1405" s="481">
        <v>4.3129999999999997</v>
      </c>
      <c r="G1405" s="480">
        <v>12</v>
      </c>
      <c r="H1405" s="482">
        <v>0.41081800000000002</v>
      </c>
      <c r="I1405" s="483">
        <v>10.5</v>
      </c>
      <c r="J1405" s="484">
        <v>0</v>
      </c>
      <c r="K1405" s="469">
        <f t="shared" si="117"/>
        <v>10.498566275090186</v>
      </c>
      <c r="L1405" s="469">
        <f t="shared" si="118"/>
        <v>-1.4337249098144156E-3</v>
      </c>
    </row>
    <row r="1406" spans="1:12">
      <c r="A1406" s="480" t="s">
        <v>111</v>
      </c>
      <c r="B1406" s="480">
        <f t="shared" si="119"/>
        <v>21</v>
      </c>
      <c r="C1406" s="480">
        <f t="shared" si="120"/>
        <v>7</v>
      </c>
      <c r="D1406" s="480">
        <f t="shared" si="121"/>
        <v>259</v>
      </c>
      <c r="E1406" s="480">
        <v>0</v>
      </c>
      <c r="F1406" s="481">
        <v>4.3129999999999997</v>
      </c>
      <c r="G1406" s="480">
        <v>12</v>
      </c>
      <c r="H1406" s="482">
        <v>0.40931899999999999</v>
      </c>
      <c r="I1406" s="483">
        <v>10.5</v>
      </c>
      <c r="J1406" s="484">
        <v>0</v>
      </c>
      <c r="K1406" s="469">
        <f t="shared" si="117"/>
        <v>10.537013918239808</v>
      </c>
      <c r="L1406" s="469">
        <f t="shared" si="118"/>
        <v>3.7013918239807708E-2</v>
      </c>
    </row>
    <row r="1407" spans="1:12">
      <c r="A1407" s="480" t="s">
        <v>111</v>
      </c>
      <c r="B1407" s="480">
        <f t="shared" si="119"/>
        <v>21</v>
      </c>
      <c r="C1407" s="480">
        <f t="shared" si="120"/>
        <v>8</v>
      </c>
      <c r="D1407" s="480">
        <f t="shared" si="121"/>
        <v>260</v>
      </c>
      <c r="E1407" s="480">
        <v>0</v>
      </c>
      <c r="F1407" s="481">
        <v>4.3129999999999997</v>
      </c>
      <c r="G1407" s="480">
        <v>12</v>
      </c>
      <c r="H1407" s="482">
        <v>0.40783000000000003</v>
      </c>
      <c r="I1407" s="483">
        <v>10.6</v>
      </c>
      <c r="J1407" s="484">
        <v>0</v>
      </c>
      <c r="K1407" s="469">
        <f t="shared" si="117"/>
        <v>10.575484883407301</v>
      </c>
      <c r="L1407" s="469">
        <f t="shared" si="118"/>
        <v>-2.4515116592699115E-2</v>
      </c>
    </row>
    <row r="1408" spans="1:12">
      <c r="A1408" s="480" t="s">
        <v>111</v>
      </c>
      <c r="B1408" s="480">
        <f t="shared" si="119"/>
        <v>21</v>
      </c>
      <c r="C1408" s="480">
        <f t="shared" si="120"/>
        <v>9</v>
      </c>
      <c r="D1408" s="480">
        <f t="shared" si="121"/>
        <v>261</v>
      </c>
      <c r="E1408" s="480">
        <v>0</v>
      </c>
      <c r="F1408" s="481">
        <v>4.3129999999999997</v>
      </c>
      <c r="G1408" s="480">
        <v>12</v>
      </c>
      <c r="H1408" s="482">
        <v>0.40635199999999999</v>
      </c>
      <c r="I1408" s="483">
        <v>10.6</v>
      </c>
      <c r="J1408" s="484">
        <v>0</v>
      </c>
      <c r="K1408" s="469">
        <f t="shared" si="117"/>
        <v>10.613950466590541</v>
      </c>
      <c r="L1408" s="469">
        <f t="shared" si="118"/>
        <v>1.3950466590541666E-2</v>
      </c>
    </row>
    <row r="1409" spans="1:12">
      <c r="A1409" s="480" t="s">
        <v>111</v>
      </c>
      <c r="B1409" s="480">
        <f t="shared" si="119"/>
        <v>21</v>
      </c>
      <c r="C1409" s="480">
        <f t="shared" si="120"/>
        <v>10</v>
      </c>
      <c r="D1409" s="480">
        <f t="shared" si="121"/>
        <v>262</v>
      </c>
      <c r="E1409" s="480">
        <v>0</v>
      </c>
      <c r="F1409" s="481">
        <v>4.3129999999999997</v>
      </c>
      <c r="G1409" s="480">
        <v>12</v>
      </c>
      <c r="H1409" s="482">
        <v>0.40488400000000002</v>
      </c>
      <c r="I1409" s="483">
        <v>10.7</v>
      </c>
      <c r="J1409" s="484">
        <v>0</v>
      </c>
      <c r="K1409" s="469">
        <f t="shared" si="117"/>
        <v>10.652433783503422</v>
      </c>
      <c r="L1409" s="469">
        <f t="shared" si="118"/>
        <v>-4.7566216496576885E-2</v>
      </c>
    </row>
    <row r="1410" spans="1:12">
      <c r="A1410" s="480" t="s">
        <v>111</v>
      </c>
      <c r="B1410" s="480">
        <f t="shared" si="119"/>
        <v>21</v>
      </c>
      <c r="C1410" s="480">
        <f t="shared" si="120"/>
        <v>11</v>
      </c>
      <c r="D1410" s="480">
        <f t="shared" si="121"/>
        <v>263</v>
      </c>
      <c r="E1410" s="480">
        <v>0</v>
      </c>
      <c r="F1410" s="481">
        <v>4.3129999999999997</v>
      </c>
      <c r="G1410" s="480">
        <v>12</v>
      </c>
      <c r="H1410" s="482">
        <v>0.40342699999999998</v>
      </c>
      <c r="I1410" s="483">
        <v>10.7</v>
      </c>
      <c r="J1410" s="484">
        <v>0</v>
      </c>
      <c r="K1410" s="469">
        <f t="shared" si="117"/>
        <v>10.690905665709037</v>
      </c>
      <c r="L1410" s="469">
        <f t="shared" si="118"/>
        <v>-9.0943342909621805E-3</v>
      </c>
    </row>
    <row r="1411" spans="1:12">
      <c r="A1411" s="480" t="s">
        <v>111</v>
      </c>
      <c r="B1411" s="480">
        <f t="shared" si="119"/>
        <v>22</v>
      </c>
      <c r="C1411" s="480">
        <f t="shared" si="120"/>
        <v>0</v>
      </c>
      <c r="D1411" s="480">
        <f t="shared" si="121"/>
        <v>264</v>
      </c>
      <c r="E1411" s="480">
        <v>0</v>
      </c>
      <c r="F1411" s="481">
        <v>4.3129999999999997</v>
      </c>
      <c r="G1411" s="480">
        <v>12</v>
      </c>
      <c r="H1411" s="482">
        <v>0.40198099999999998</v>
      </c>
      <c r="I1411" s="483">
        <v>10.7</v>
      </c>
      <c r="J1411" s="484">
        <v>0</v>
      </c>
      <c r="K1411" s="469">
        <f t="shared" si="117"/>
        <v>10.729362830581545</v>
      </c>
      <c r="L1411" s="469">
        <f t="shared" si="118"/>
        <v>2.9362830581545651E-2</v>
      </c>
    </row>
    <row r="1412" spans="1:12">
      <c r="A1412" s="480" t="s">
        <v>111</v>
      </c>
      <c r="B1412" s="480">
        <f t="shared" si="119"/>
        <v>22</v>
      </c>
      <c r="C1412" s="480">
        <f t="shared" si="120"/>
        <v>1</v>
      </c>
      <c r="D1412" s="480">
        <f t="shared" si="121"/>
        <v>265</v>
      </c>
      <c r="E1412" s="480">
        <v>0</v>
      </c>
      <c r="F1412" s="481">
        <v>4.3129999999999997</v>
      </c>
      <c r="G1412" s="480">
        <v>12</v>
      </c>
      <c r="H1412" s="482">
        <v>0.40054499999999998</v>
      </c>
      <c r="I1412" s="483">
        <v>10.8</v>
      </c>
      <c r="J1412" s="484">
        <v>0</v>
      </c>
      <c r="K1412" s="469">
        <f t="shared" si="117"/>
        <v>10.767828833214745</v>
      </c>
      <c r="L1412" s="469">
        <f t="shared" si="118"/>
        <v>-3.2171166785255778E-2</v>
      </c>
    </row>
    <row r="1413" spans="1:12">
      <c r="A1413" s="480" t="s">
        <v>111</v>
      </c>
      <c r="B1413" s="480">
        <f t="shared" si="119"/>
        <v>22</v>
      </c>
      <c r="C1413" s="480">
        <f t="shared" si="120"/>
        <v>2</v>
      </c>
      <c r="D1413" s="480">
        <f t="shared" si="121"/>
        <v>266</v>
      </c>
      <c r="E1413" s="480">
        <v>0</v>
      </c>
      <c r="F1413" s="481">
        <v>4.3129999999999997</v>
      </c>
      <c r="G1413" s="480">
        <v>12</v>
      </c>
      <c r="H1413" s="482">
        <v>0.399119</v>
      </c>
      <c r="I1413" s="483">
        <v>10.8</v>
      </c>
      <c r="J1413" s="484">
        <v>0</v>
      </c>
      <c r="K1413" s="469">
        <f t="shared" si="117"/>
        <v>10.806300877683096</v>
      </c>
      <c r="L1413" s="469">
        <f t="shared" si="118"/>
        <v>6.3008776830955071E-3</v>
      </c>
    </row>
    <row r="1414" spans="1:12">
      <c r="A1414" s="480" t="s">
        <v>111</v>
      </c>
      <c r="B1414" s="480">
        <f t="shared" si="119"/>
        <v>22</v>
      </c>
      <c r="C1414" s="480">
        <f t="shared" si="120"/>
        <v>3</v>
      </c>
      <c r="D1414" s="480">
        <f t="shared" si="121"/>
        <v>267</v>
      </c>
      <c r="E1414" s="480">
        <v>0</v>
      </c>
      <c r="F1414" s="481">
        <v>4.3129999999999997</v>
      </c>
      <c r="G1414" s="480">
        <v>12</v>
      </c>
      <c r="H1414" s="482">
        <v>0.39770299999999997</v>
      </c>
      <c r="I1414" s="483">
        <v>10.8</v>
      </c>
      <c r="J1414" s="484">
        <v>0</v>
      </c>
      <c r="K1414" s="469">
        <f t="shared" si="117"/>
        <v>10.844776126908773</v>
      </c>
      <c r="L1414" s="469">
        <f t="shared" si="118"/>
        <v>4.4776126908772085E-2</v>
      </c>
    </row>
    <row r="1415" spans="1:12">
      <c r="A1415" s="480" t="s">
        <v>111</v>
      </c>
      <c r="B1415" s="480">
        <f t="shared" si="119"/>
        <v>22</v>
      </c>
      <c r="C1415" s="480">
        <f t="shared" si="120"/>
        <v>4</v>
      </c>
      <c r="D1415" s="480">
        <f t="shared" si="121"/>
        <v>268</v>
      </c>
      <c r="E1415" s="480">
        <v>0</v>
      </c>
      <c r="F1415" s="481">
        <v>4.3129999999999997</v>
      </c>
      <c r="G1415" s="480">
        <v>12</v>
      </c>
      <c r="H1415" s="482">
        <v>0.39629700000000001</v>
      </c>
      <c r="I1415" s="483">
        <v>10.9</v>
      </c>
      <c r="J1415" s="484">
        <v>0</v>
      </c>
      <c r="K1415" s="469">
        <f t="shared" si="117"/>
        <v>10.883251702637162</v>
      </c>
      <c r="L1415" s="469">
        <f t="shared" si="118"/>
        <v>-1.6748297362838116E-2</v>
      </c>
    </row>
    <row r="1416" spans="1:12">
      <c r="A1416" s="480" t="s">
        <v>111</v>
      </c>
      <c r="B1416" s="480">
        <f t="shared" si="119"/>
        <v>22</v>
      </c>
      <c r="C1416" s="480">
        <f t="shared" si="120"/>
        <v>5</v>
      </c>
      <c r="D1416" s="480">
        <f t="shared" si="121"/>
        <v>269</v>
      </c>
      <c r="E1416" s="480">
        <v>0</v>
      </c>
      <c r="F1416" s="481">
        <v>4.3129999999999997</v>
      </c>
      <c r="G1416" s="480">
        <v>12</v>
      </c>
      <c r="H1416" s="482">
        <v>0.394901</v>
      </c>
      <c r="I1416" s="483">
        <v>10.9</v>
      </c>
      <c r="J1416" s="484">
        <v>0</v>
      </c>
      <c r="K1416" s="469">
        <f t="shared" si="117"/>
        <v>10.921724685427487</v>
      </c>
      <c r="L1416" s="469">
        <f t="shared" si="118"/>
        <v>2.1724685427486179E-2</v>
      </c>
    </row>
    <row r="1417" spans="1:12">
      <c r="A1417" s="480" t="s">
        <v>111</v>
      </c>
      <c r="B1417" s="480">
        <f t="shared" si="119"/>
        <v>22</v>
      </c>
      <c r="C1417" s="480">
        <f t="shared" si="120"/>
        <v>6</v>
      </c>
      <c r="D1417" s="480">
        <f t="shared" si="121"/>
        <v>270</v>
      </c>
      <c r="E1417" s="480">
        <v>0</v>
      </c>
      <c r="F1417" s="481">
        <v>4.3129999999999997</v>
      </c>
      <c r="G1417" s="480">
        <v>12</v>
      </c>
      <c r="H1417" s="482">
        <v>0.393515</v>
      </c>
      <c r="I1417" s="483">
        <v>11</v>
      </c>
      <c r="J1417" s="484">
        <v>0</v>
      </c>
      <c r="K1417" s="469">
        <f t="shared" si="117"/>
        <v>10.960192114658907</v>
      </c>
      <c r="L1417" s="469">
        <f t="shared" si="118"/>
        <v>-3.9807885341092586E-2</v>
      </c>
    </row>
    <row r="1418" spans="1:12">
      <c r="A1418" s="480" t="s">
        <v>111</v>
      </c>
      <c r="B1418" s="480">
        <f t="shared" si="119"/>
        <v>22</v>
      </c>
      <c r="C1418" s="480">
        <f t="shared" si="120"/>
        <v>7</v>
      </c>
      <c r="D1418" s="480">
        <f t="shared" si="121"/>
        <v>271</v>
      </c>
      <c r="E1418" s="480">
        <v>0</v>
      </c>
      <c r="F1418" s="481">
        <v>4.3129999999999997</v>
      </c>
      <c r="G1418" s="480">
        <v>12</v>
      </c>
      <c r="H1418" s="482">
        <v>0.39213799999999999</v>
      </c>
      <c r="I1418" s="483">
        <v>11</v>
      </c>
      <c r="J1418" s="484">
        <v>0</v>
      </c>
      <c r="K1418" s="469">
        <f t="shared" si="117"/>
        <v>10.998679036461654</v>
      </c>
      <c r="L1418" s="469">
        <f t="shared" si="118"/>
        <v>-1.3209635383457652E-3</v>
      </c>
    </row>
    <row r="1419" spans="1:12">
      <c r="A1419" s="480" t="s">
        <v>111</v>
      </c>
      <c r="B1419" s="480">
        <f t="shared" si="119"/>
        <v>22</v>
      </c>
      <c r="C1419" s="480">
        <f t="shared" si="120"/>
        <v>8</v>
      </c>
      <c r="D1419" s="480">
        <f t="shared" si="121"/>
        <v>272</v>
      </c>
      <c r="E1419" s="480">
        <v>0</v>
      </c>
      <c r="F1419" s="481">
        <v>4.3129999999999997</v>
      </c>
      <c r="G1419" s="480">
        <v>12</v>
      </c>
      <c r="H1419" s="482">
        <v>0.39077099999999998</v>
      </c>
      <c r="I1419" s="483">
        <v>11</v>
      </c>
      <c r="J1419" s="484">
        <v>0</v>
      </c>
      <c r="K1419" s="469">
        <f t="shared" ref="K1419:K1482" si="122">F1419/H1419</f>
        <v>11.037154753039504</v>
      </c>
      <c r="L1419" s="469">
        <f t="shared" ref="L1419:L1482" si="123">K1419-I1419</f>
        <v>3.7154753039503774E-2</v>
      </c>
    </row>
    <row r="1420" spans="1:12">
      <c r="A1420" s="480" t="s">
        <v>111</v>
      </c>
      <c r="B1420" s="480">
        <f t="shared" si="119"/>
        <v>22</v>
      </c>
      <c r="C1420" s="480">
        <f t="shared" si="120"/>
        <v>9</v>
      </c>
      <c r="D1420" s="480">
        <f t="shared" si="121"/>
        <v>273</v>
      </c>
      <c r="E1420" s="480">
        <v>0</v>
      </c>
      <c r="F1420" s="481">
        <v>4.3129999999999997</v>
      </c>
      <c r="G1420" s="480">
        <v>12</v>
      </c>
      <c r="H1420" s="482">
        <v>0.38941300000000001</v>
      </c>
      <c r="I1420" s="483">
        <v>11.1</v>
      </c>
      <c r="J1420" s="484">
        <v>0</v>
      </c>
      <c r="K1420" s="469">
        <f t="shared" si="122"/>
        <v>11.075644624088049</v>
      </c>
      <c r="L1420" s="469">
        <f t="shared" si="123"/>
        <v>-2.4355375911950361E-2</v>
      </c>
    </row>
    <row r="1421" spans="1:12">
      <c r="A1421" s="480" t="s">
        <v>111</v>
      </c>
      <c r="B1421" s="480">
        <f t="shared" si="119"/>
        <v>22</v>
      </c>
      <c r="C1421" s="480">
        <f t="shared" si="120"/>
        <v>10</v>
      </c>
      <c r="D1421" s="480">
        <f t="shared" si="121"/>
        <v>274</v>
      </c>
      <c r="E1421" s="480">
        <v>0</v>
      </c>
      <c r="F1421" s="481">
        <v>4.3129999999999997</v>
      </c>
      <c r="G1421" s="480">
        <v>12</v>
      </c>
      <c r="H1421" s="482">
        <v>0.38806499999999999</v>
      </c>
      <c r="I1421" s="483">
        <v>11.1</v>
      </c>
      <c r="J1421" s="484">
        <v>0</v>
      </c>
      <c r="K1421" s="469">
        <f t="shared" si="122"/>
        <v>11.114117480319019</v>
      </c>
      <c r="L1421" s="469">
        <f t="shared" si="123"/>
        <v>1.4117480319018938E-2</v>
      </c>
    </row>
    <row r="1422" spans="1:12">
      <c r="A1422" s="480" t="s">
        <v>111</v>
      </c>
      <c r="B1422" s="480">
        <f t="shared" si="119"/>
        <v>22</v>
      </c>
      <c r="C1422" s="480">
        <f t="shared" si="120"/>
        <v>11</v>
      </c>
      <c r="D1422" s="480">
        <f t="shared" si="121"/>
        <v>275</v>
      </c>
      <c r="E1422" s="480">
        <v>0</v>
      </c>
      <c r="F1422" s="481">
        <v>4.3129999999999997</v>
      </c>
      <c r="G1422" s="480">
        <v>12</v>
      </c>
      <c r="H1422" s="482">
        <v>0.38672600000000001</v>
      </c>
      <c r="I1422" s="483">
        <v>11.2</v>
      </c>
      <c r="J1422" s="484">
        <v>0</v>
      </c>
      <c r="K1422" s="469">
        <f t="shared" si="122"/>
        <v>11.15259899774</v>
      </c>
      <c r="L1422" s="469">
        <f t="shared" si="123"/>
        <v>-4.7401002259999103E-2</v>
      </c>
    </row>
    <row r="1423" spans="1:12">
      <c r="A1423" s="480" t="s">
        <v>111</v>
      </c>
      <c r="B1423" s="480">
        <f t="shared" si="119"/>
        <v>23</v>
      </c>
      <c r="C1423" s="480">
        <f t="shared" si="120"/>
        <v>0</v>
      </c>
      <c r="D1423" s="480">
        <f t="shared" si="121"/>
        <v>276</v>
      </c>
      <c r="E1423" s="480">
        <v>0</v>
      </c>
      <c r="F1423" s="481">
        <v>4.3129999999999997</v>
      </c>
      <c r="G1423" s="480">
        <v>12</v>
      </c>
      <c r="H1423" s="482">
        <v>0.38539699999999999</v>
      </c>
      <c r="I1423" s="483">
        <v>11.2</v>
      </c>
      <c r="J1423" s="484">
        <v>0</v>
      </c>
      <c r="K1423" s="469">
        <f t="shared" si="122"/>
        <v>11.191057532881677</v>
      </c>
      <c r="L1423" s="469">
        <f t="shared" si="123"/>
        <v>-8.9424671183220283E-3</v>
      </c>
    </row>
    <row r="1424" spans="1:12">
      <c r="A1424" s="480" t="s">
        <v>111</v>
      </c>
      <c r="B1424" s="480">
        <f t="shared" si="119"/>
        <v>23</v>
      </c>
      <c r="C1424" s="480">
        <f t="shared" si="120"/>
        <v>1</v>
      </c>
      <c r="D1424" s="480">
        <f t="shared" si="121"/>
        <v>277</v>
      </c>
      <c r="E1424" s="480">
        <v>0</v>
      </c>
      <c r="F1424" s="481">
        <v>4.3129999999999997</v>
      </c>
      <c r="G1424" s="480">
        <v>12</v>
      </c>
      <c r="H1424" s="482">
        <v>0.38407599999999997</v>
      </c>
      <c r="I1424" s="483">
        <v>11.2</v>
      </c>
      <c r="J1424" s="484">
        <v>0</v>
      </c>
      <c r="K1424" s="469">
        <f t="shared" si="122"/>
        <v>11.229548318561951</v>
      </c>
      <c r="L1424" s="469">
        <f t="shared" si="123"/>
        <v>2.9548318561952058E-2</v>
      </c>
    </row>
    <row r="1425" spans="1:12">
      <c r="A1425" s="480" t="s">
        <v>111</v>
      </c>
      <c r="B1425" s="480">
        <f t="shared" si="119"/>
        <v>23</v>
      </c>
      <c r="C1425" s="480">
        <f t="shared" si="120"/>
        <v>2</v>
      </c>
      <c r="D1425" s="480">
        <f t="shared" si="121"/>
        <v>278</v>
      </c>
      <c r="E1425" s="480">
        <v>0</v>
      </c>
      <c r="F1425" s="481">
        <v>4.3129999999999997</v>
      </c>
      <c r="G1425" s="480">
        <v>12</v>
      </c>
      <c r="H1425" s="482">
        <v>0.38276399999999999</v>
      </c>
      <c r="I1425" s="483">
        <v>11.3</v>
      </c>
      <c r="J1425" s="484">
        <v>0</v>
      </c>
      <c r="K1425" s="469">
        <f t="shared" si="122"/>
        <v>11.268039836557252</v>
      </c>
      <c r="L1425" s="469">
        <f t="shared" si="123"/>
        <v>-3.1960163442748879E-2</v>
      </c>
    </row>
    <row r="1426" spans="1:12">
      <c r="A1426" s="480" t="s">
        <v>111</v>
      </c>
      <c r="B1426" s="480">
        <f t="shared" si="119"/>
        <v>23</v>
      </c>
      <c r="C1426" s="480">
        <f t="shared" si="120"/>
        <v>3</v>
      </c>
      <c r="D1426" s="480">
        <f t="shared" si="121"/>
        <v>279</v>
      </c>
      <c r="E1426" s="480">
        <v>0</v>
      </c>
      <c r="F1426" s="481">
        <v>4.3129999999999997</v>
      </c>
      <c r="G1426" s="480">
        <v>12</v>
      </c>
      <c r="H1426" s="482">
        <v>0.38146200000000002</v>
      </c>
      <c r="I1426" s="483">
        <v>11.3</v>
      </c>
      <c r="J1426" s="484">
        <v>0</v>
      </c>
      <c r="K1426" s="469">
        <f t="shared" si="122"/>
        <v>11.306499729986209</v>
      </c>
      <c r="L1426" s="469">
        <f t="shared" si="123"/>
        <v>6.4997299862081803E-3</v>
      </c>
    </row>
    <row r="1427" spans="1:12">
      <c r="A1427" s="480" t="s">
        <v>111</v>
      </c>
      <c r="B1427" s="480">
        <f t="shared" si="119"/>
        <v>23</v>
      </c>
      <c r="C1427" s="480">
        <f t="shared" si="120"/>
        <v>4</v>
      </c>
      <c r="D1427" s="480">
        <f t="shared" si="121"/>
        <v>280</v>
      </c>
      <c r="E1427" s="480">
        <v>0</v>
      </c>
      <c r="F1427" s="481">
        <v>4.3129999999999997</v>
      </c>
      <c r="G1427" s="480">
        <v>12</v>
      </c>
      <c r="H1427" s="482">
        <v>0.38016800000000001</v>
      </c>
      <c r="I1427" s="483">
        <v>11.3</v>
      </c>
      <c r="J1427" s="484">
        <v>0</v>
      </c>
      <c r="K1427" s="469">
        <f t="shared" si="122"/>
        <v>11.34498432272048</v>
      </c>
      <c r="L1427" s="469">
        <f t="shared" si="123"/>
        <v>4.4984322720479142E-2</v>
      </c>
    </row>
    <row r="1428" spans="1:12">
      <c r="A1428" s="480" t="s">
        <v>111</v>
      </c>
      <c r="B1428" s="480">
        <f t="shared" ref="B1428:B1491" si="124">INT(D1428/12)</f>
        <v>23</v>
      </c>
      <c r="C1428" s="480">
        <f t="shared" ref="C1428:C1491" si="125">D1428-B1428*12</f>
        <v>5</v>
      </c>
      <c r="D1428" s="480">
        <f t="shared" si="121"/>
        <v>281</v>
      </c>
      <c r="E1428" s="480">
        <v>0</v>
      </c>
      <c r="F1428" s="481">
        <v>4.3129999999999997</v>
      </c>
      <c r="G1428" s="480">
        <v>12</v>
      </c>
      <c r="H1428" s="482">
        <v>0.37888300000000003</v>
      </c>
      <c r="I1428" s="483">
        <v>11.4</v>
      </c>
      <c r="J1428" s="484">
        <v>0</v>
      </c>
      <c r="K1428" s="469">
        <f t="shared" si="122"/>
        <v>11.383461385176952</v>
      </c>
      <c r="L1428" s="469">
        <f t="shared" si="123"/>
        <v>-1.6538614823048192E-2</v>
      </c>
    </row>
    <row r="1429" spans="1:12">
      <c r="A1429" s="480" t="s">
        <v>111</v>
      </c>
      <c r="B1429" s="480">
        <f t="shared" si="124"/>
        <v>23</v>
      </c>
      <c r="C1429" s="480">
        <f t="shared" si="125"/>
        <v>6</v>
      </c>
      <c r="D1429" s="480">
        <f t="shared" ref="D1429:D1492" si="126">D1428+1</f>
        <v>282</v>
      </c>
      <c r="E1429" s="480">
        <v>0</v>
      </c>
      <c r="F1429" s="481">
        <v>4.3129999999999997</v>
      </c>
      <c r="G1429" s="480">
        <v>12</v>
      </c>
      <c r="H1429" s="482">
        <v>0.377606</v>
      </c>
      <c r="I1429" s="483">
        <v>11.4</v>
      </c>
      <c r="J1429" s="484">
        <v>0</v>
      </c>
      <c r="K1429" s="469">
        <f t="shared" si="122"/>
        <v>11.421958337526416</v>
      </c>
      <c r="L1429" s="469">
        <f t="shared" si="123"/>
        <v>2.1958337526415406E-2</v>
      </c>
    </row>
    <row r="1430" spans="1:12">
      <c r="A1430" s="480" t="s">
        <v>111</v>
      </c>
      <c r="B1430" s="480">
        <f t="shared" si="124"/>
        <v>23</v>
      </c>
      <c r="C1430" s="480">
        <f t="shared" si="125"/>
        <v>7</v>
      </c>
      <c r="D1430" s="480">
        <f t="shared" si="126"/>
        <v>283</v>
      </c>
      <c r="E1430" s="480">
        <v>0</v>
      </c>
      <c r="F1430" s="481">
        <v>4.3129999999999997</v>
      </c>
      <c r="G1430" s="480">
        <v>12</v>
      </c>
      <c r="H1430" s="482">
        <v>0.37633800000000001</v>
      </c>
      <c r="I1430" s="483">
        <v>11.5</v>
      </c>
      <c r="J1430" s="484">
        <v>0</v>
      </c>
      <c r="K1430" s="469">
        <f t="shared" si="122"/>
        <v>11.460442474584017</v>
      </c>
      <c r="L1430" s="469">
        <f t="shared" si="123"/>
        <v>-3.9557525415983008E-2</v>
      </c>
    </row>
    <row r="1431" spans="1:12">
      <c r="A1431" s="480" t="s">
        <v>111</v>
      </c>
      <c r="B1431" s="480">
        <f t="shared" si="124"/>
        <v>23</v>
      </c>
      <c r="C1431" s="480">
        <f t="shared" si="125"/>
        <v>8</v>
      </c>
      <c r="D1431" s="480">
        <f t="shared" si="126"/>
        <v>284</v>
      </c>
      <c r="E1431" s="480">
        <v>0</v>
      </c>
      <c r="F1431" s="481">
        <v>4.3129999999999997</v>
      </c>
      <c r="G1431" s="480">
        <v>12</v>
      </c>
      <c r="H1431" s="482">
        <v>0.37507800000000002</v>
      </c>
      <c r="I1431" s="483">
        <v>11.5</v>
      </c>
      <c r="J1431" s="484">
        <v>0</v>
      </c>
      <c r="K1431" s="469">
        <f t="shared" si="122"/>
        <v>11.498941553490205</v>
      </c>
      <c r="L1431" s="469">
        <f t="shared" si="123"/>
        <v>-1.0584465097949192E-3</v>
      </c>
    </row>
    <row r="1432" spans="1:12">
      <c r="A1432" s="480" t="s">
        <v>111</v>
      </c>
      <c r="B1432" s="480">
        <f t="shared" si="124"/>
        <v>23</v>
      </c>
      <c r="C1432" s="480">
        <f t="shared" si="125"/>
        <v>9</v>
      </c>
      <c r="D1432" s="480">
        <f t="shared" si="126"/>
        <v>285</v>
      </c>
      <c r="E1432" s="480">
        <v>0</v>
      </c>
      <c r="F1432" s="481">
        <v>4.3129999999999997</v>
      </c>
      <c r="G1432" s="480">
        <v>12</v>
      </c>
      <c r="H1432" s="482">
        <v>0.37382700000000002</v>
      </c>
      <c r="I1432" s="483">
        <v>11.5</v>
      </c>
      <c r="J1432" s="484">
        <v>0</v>
      </c>
      <c r="K1432" s="469">
        <f t="shared" si="122"/>
        <v>11.537422390571038</v>
      </c>
      <c r="L1432" s="469">
        <f t="shared" si="123"/>
        <v>3.7422390571038022E-2</v>
      </c>
    </row>
    <row r="1433" spans="1:12">
      <c r="A1433" s="480" t="s">
        <v>111</v>
      </c>
      <c r="B1433" s="480">
        <f t="shared" si="124"/>
        <v>23</v>
      </c>
      <c r="C1433" s="480">
        <f t="shared" si="125"/>
        <v>10</v>
      </c>
      <c r="D1433" s="480">
        <f t="shared" si="126"/>
        <v>286</v>
      </c>
      <c r="E1433" s="480">
        <v>0</v>
      </c>
      <c r="F1433" s="481">
        <v>4.3129999999999997</v>
      </c>
      <c r="G1433" s="480">
        <v>12</v>
      </c>
      <c r="H1433" s="482">
        <v>0.37258400000000003</v>
      </c>
      <c r="I1433" s="483">
        <v>11.6</v>
      </c>
      <c r="J1433" s="484">
        <v>0</v>
      </c>
      <c r="K1433" s="469">
        <f t="shared" si="122"/>
        <v>11.575913082687393</v>
      </c>
      <c r="L1433" s="469">
        <f t="shared" si="123"/>
        <v>-2.4086917312606815E-2</v>
      </c>
    </row>
    <row r="1434" spans="1:12">
      <c r="A1434" s="480" t="s">
        <v>111</v>
      </c>
      <c r="B1434" s="480">
        <f t="shared" si="124"/>
        <v>23</v>
      </c>
      <c r="C1434" s="480">
        <f t="shared" si="125"/>
        <v>11</v>
      </c>
      <c r="D1434" s="480">
        <f t="shared" si="126"/>
        <v>287</v>
      </c>
      <c r="E1434" s="480">
        <v>0</v>
      </c>
      <c r="F1434" s="481">
        <v>4.3129999999999997</v>
      </c>
      <c r="G1434" s="480">
        <v>12</v>
      </c>
      <c r="H1434" s="482">
        <v>0.37135000000000001</v>
      </c>
      <c r="I1434" s="483">
        <v>11.6</v>
      </c>
      <c r="J1434" s="484">
        <v>0</v>
      </c>
      <c r="K1434" s="469">
        <f t="shared" si="122"/>
        <v>11.614379964992594</v>
      </c>
      <c r="L1434" s="469">
        <f t="shared" si="123"/>
        <v>1.4379964992594196E-2</v>
      </c>
    </row>
    <row r="1435" spans="1:12">
      <c r="A1435" s="480" t="s">
        <v>111</v>
      </c>
      <c r="B1435" s="480">
        <f t="shared" si="124"/>
        <v>24</v>
      </c>
      <c r="C1435" s="480">
        <f t="shared" si="125"/>
        <v>0</v>
      </c>
      <c r="D1435" s="480">
        <f t="shared" si="126"/>
        <v>288</v>
      </c>
      <c r="E1435" s="480">
        <v>0</v>
      </c>
      <c r="F1435" s="481">
        <v>4.3129999999999997</v>
      </c>
      <c r="G1435" s="480">
        <v>12</v>
      </c>
      <c r="H1435" s="482">
        <v>0.37012299999999998</v>
      </c>
      <c r="I1435" s="483">
        <v>11.7</v>
      </c>
      <c r="J1435" s="484">
        <v>0</v>
      </c>
      <c r="K1435" s="469">
        <f t="shared" si="122"/>
        <v>11.652882960529338</v>
      </c>
      <c r="L1435" s="469">
        <f t="shared" si="123"/>
        <v>-4.7117039470661481E-2</v>
      </c>
    </row>
    <row r="1436" spans="1:12">
      <c r="A1436" s="480" t="s">
        <v>111</v>
      </c>
      <c r="B1436" s="480">
        <f t="shared" si="124"/>
        <v>24</v>
      </c>
      <c r="C1436" s="480">
        <f t="shared" si="125"/>
        <v>1</v>
      </c>
      <c r="D1436" s="480">
        <f t="shared" si="126"/>
        <v>289</v>
      </c>
      <c r="E1436" s="480">
        <v>0</v>
      </c>
      <c r="F1436" s="481">
        <v>4.3129999999999997</v>
      </c>
      <c r="G1436" s="480">
        <v>12</v>
      </c>
      <c r="H1436" s="482">
        <v>0.36890499999999998</v>
      </c>
      <c r="I1436" s="483">
        <v>11.7</v>
      </c>
      <c r="J1436" s="484">
        <v>0</v>
      </c>
      <c r="K1436" s="469">
        <f t="shared" si="122"/>
        <v>11.691356853390438</v>
      </c>
      <c r="L1436" s="469">
        <f t="shared" si="123"/>
        <v>-8.6431466095611142E-3</v>
      </c>
    </row>
    <row r="1437" spans="1:12">
      <c r="A1437" s="480" t="s">
        <v>111</v>
      </c>
      <c r="B1437" s="480">
        <f t="shared" si="124"/>
        <v>24</v>
      </c>
      <c r="C1437" s="480">
        <f t="shared" si="125"/>
        <v>2</v>
      </c>
      <c r="D1437" s="480">
        <f t="shared" si="126"/>
        <v>290</v>
      </c>
      <c r="E1437" s="480">
        <v>0</v>
      </c>
      <c r="F1437" s="481">
        <v>4.3129999999999997</v>
      </c>
      <c r="G1437" s="480">
        <v>12</v>
      </c>
      <c r="H1437" s="482">
        <v>0.36769400000000002</v>
      </c>
      <c r="I1437" s="483">
        <v>11.7</v>
      </c>
      <c r="J1437" s="484">
        <v>0</v>
      </c>
      <c r="K1437" s="469">
        <f t="shared" si="122"/>
        <v>11.729862331177554</v>
      </c>
      <c r="L1437" s="469">
        <f t="shared" si="123"/>
        <v>2.9862331177554324E-2</v>
      </c>
    </row>
    <row r="1438" spans="1:12">
      <c r="A1438" s="480" t="s">
        <v>111</v>
      </c>
      <c r="B1438" s="480">
        <f t="shared" si="124"/>
        <v>24</v>
      </c>
      <c r="C1438" s="480">
        <f t="shared" si="125"/>
        <v>3</v>
      </c>
      <c r="D1438" s="480">
        <f t="shared" si="126"/>
        <v>291</v>
      </c>
      <c r="E1438" s="480">
        <v>0</v>
      </c>
      <c r="F1438" s="481">
        <v>4.3129999999999997</v>
      </c>
      <c r="G1438" s="480">
        <v>12</v>
      </c>
      <c r="H1438" s="482">
        <v>0.36649199999999998</v>
      </c>
      <c r="I1438" s="483">
        <v>11.8</v>
      </c>
      <c r="J1438" s="484">
        <v>0</v>
      </c>
      <c r="K1438" s="469">
        <f t="shared" si="122"/>
        <v>11.768333278761883</v>
      </c>
      <c r="L1438" s="469">
        <f t="shared" si="123"/>
        <v>-3.1666721238117645E-2</v>
      </c>
    </row>
    <row r="1439" spans="1:12">
      <c r="A1439" s="480" t="s">
        <v>111</v>
      </c>
      <c r="B1439" s="480">
        <f t="shared" si="124"/>
        <v>24</v>
      </c>
      <c r="C1439" s="480">
        <f t="shared" si="125"/>
        <v>4</v>
      </c>
      <c r="D1439" s="480">
        <f t="shared" si="126"/>
        <v>292</v>
      </c>
      <c r="E1439" s="480">
        <v>0</v>
      </c>
      <c r="F1439" s="481">
        <v>4.3129999999999997</v>
      </c>
      <c r="G1439" s="480">
        <v>12</v>
      </c>
      <c r="H1439" s="482">
        <v>0.36529699999999998</v>
      </c>
      <c r="I1439" s="483">
        <v>11.8</v>
      </c>
      <c r="J1439" s="484">
        <v>0</v>
      </c>
      <c r="K1439" s="469">
        <f t="shared" si="122"/>
        <v>11.806831153828254</v>
      </c>
      <c r="L1439" s="469">
        <f t="shared" si="123"/>
        <v>6.831153828253278E-3</v>
      </c>
    </row>
    <row r="1440" spans="1:12">
      <c r="A1440" s="480" t="s">
        <v>111</v>
      </c>
      <c r="B1440" s="480">
        <f t="shared" si="124"/>
        <v>24</v>
      </c>
      <c r="C1440" s="480">
        <f t="shared" si="125"/>
        <v>5</v>
      </c>
      <c r="D1440" s="480">
        <f t="shared" si="126"/>
        <v>293</v>
      </c>
      <c r="E1440" s="480">
        <v>0</v>
      </c>
      <c r="F1440" s="481">
        <v>4.3129999999999997</v>
      </c>
      <c r="G1440" s="480">
        <v>12</v>
      </c>
      <c r="H1440" s="482">
        <v>0.36410999999999999</v>
      </c>
      <c r="I1440" s="483">
        <v>11.8</v>
      </c>
      <c r="J1440" s="484">
        <v>0</v>
      </c>
      <c r="K1440" s="469">
        <f t="shared" si="122"/>
        <v>11.845321468786905</v>
      </c>
      <c r="L1440" s="469">
        <f t="shared" si="123"/>
        <v>4.5321468786903907E-2</v>
      </c>
    </row>
    <row r="1441" spans="1:12">
      <c r="A1441" s="480" t="s">
        <v>111</v>
      </c>
      <c r="B1441" s="480">
        <f t="shared" si="124"/>
        <v>24</v>
      </c>
      <c r="C1441" s="480">
        <f t="shared" si="125"/>
        <v>6</v>
      </c>
      <c r="D1441" s="480">
        <f t="shared" si="126"/>
        <v>294</v>
      </c>
      <c r="E1441" s="480">
        <v>0</v>
      </c>
      <c r="F1441" s="481">
        <v>4.3129999999999997</v>
      </c>
      <c r="G1441" s="480">
        <v>12</v>
      </c>
      <c r="H1441" s="482">
        <v>0.36292999999999997</v>
      </c>
      <c r="I1441" s="483">
        <v>11.9</v>
      </c>
      <c r="J1441" s="484">
        <v>0</v>
      </c>
      <c r="K1441" s="469">
        <f t="shared" si="122"/>
        <v>11.88383434822142</v>
      </c>
      <c r="L1441" s="469">
        <f t="shared" si="123"/>
        <v>-1.6165651778580425E-2</v>
      </c>
    </row>
    <row r="1442" spans="1:12">
      <c r="A1442" s="480" t="s">
        <v>111</v>
      </c>
      <c r="B1442" s="480">
        <f t="shared" si="124"/>
        <v>24</v>
      </c>
      <c r="C1442" s="480">
        <f t="shared" si="125"/>
        <v>7</v>
      </c>
      <c r="D1442" s="480">
        <f t="shared" si="126"/>
        <v>295</v>
      </c>
      <c r="E1442" s="480">
        <v>0</v>
      </c>
      <c r="F1442" s="481">
        <v>4.3129999999999997</v>
      </c>
      <c r="G1442" s="480">
        <v>12</v>
      </c>
      <c r="H1442" s="482">
        <v>0.361759</v>
      </c>
      <c r="I1442" s="483">
        <v>11.9</v>
      </c>
      <c r="J1442" s="484">
        <v>0</v>
      </c>
      <c r="K1442" s="469">
        <f t="shared" si="122"/>
        <v>11.922301863948098</v>
      </c>
      <c r="L1442" s="469">
        <f t="shared" si="123"/>
        <v>2.2301863948097633E-2</v>
      </c>
    </row>
    <row r="1443" spans="1:12">
      <c r="A1443" s="480" t="s">
        <v>111</v>
      </c>
      <c r="B1443" s="480">
        <f t="shared" si="124"/>
        <v>24</v>
      </c>
      <c r="C1443" s="480">
        <f t="shared" si="125"/>
        <v>8</v>
      </c>
      <c r="D1443" s="480">
        <f t="shared" si="126"/>
        <v>296</v>
      </c>
      <c r="E1443" s="480">
        <v>0</v>
      </c>
      <c r="F1443" s="481">
        <v>4.3129999999999997</v>
      </c>
      <c r="G1443" s="480">
        <v>12</v>
      </c>
      <c r="H1443" s="482">
        <v>0.36089399999999999</v>
      </c>
      <c r="I1443" s="483">
        <v>12</v>
      </c>
      <c r="J1443" s="484">
        <v>0</v>
      </c>
      <c r="K1443" s="469">
        <f t="shared" si="122"/>
        <v>11.950877542990462</v>
      </c>
      <c r="L1443" s="469">
        <f t="shared" si="123"/>
        <v>-4.9122457009538323E-2</v>
      </c>
    </row>
    <row r="1444" spans="1:12">
      <c r="A1444" s="480" t="s">
        <v>111</v>
      </c>
      <c r="B1444" s="480">
        <f t="shared" si="124"/>
        <v>24</v>
      </c>
      <c r="C1444" s="480">
        <f t="shared" si="125"/>
        <v>9</v>
      </c>
      <c r="D1444" s="480">
        <f t="shared" si="126"/>
        <v>297</v>
      </c>
      <c r="E1444" s="480">
        <v>0</v>
      </c>
      <c r="F1444" s="481">
        <v>4.3129999999999997</v>
      </c>
      <c r="G1444" s="480">
        <v>12</v>
      </c>
      <c r="H1444" s="482">
        <v>0.35943799999999998</v>
      </c>
      <c r="I1444" s="483">
        <v>12</v>
      </c>
      <c r="J1444" s="484">
        <v>0</v>
      </c>
      <c r="K1444" s="469">
        <f t="shared" si="122"/>
        <v>11.999287777029696</v>
      </c>
      <c r="L1444" s="469">
        <f t="shared" si="123"/>
        <v>-7.1222297030359982E-4</v>
      </c>
    </row>
    <row r="1445" spans="1:12">
      <c r="A1445" s="480" t="s">
        <v>111</v>
      </c>
      <c r="B1445" s="480">
        <f t="shared" si="124"/>
        <v>24</v>
      </c>
      <c r="C1445" s="480">
        <f t="shared" si="125"/>
        <v>10</v>
      </c>
      <c r="D1445" s="480">
        <f t="shared" si="126"/>
        <v>298</v>
      </c>
      <c r="E1445" s="480">
        <v>0</v>
      </c>
      <c r="F1445" s="481">
        <v>4.3129999999999997</v>
      </c>
      <c r="G1445" s="480">
        <v>12</v>
      </c>
      <c r="H1445" s="482">
        <v>0.358288</v>
      </c>
      <c r="I1445" s="483">
        <v>12</v>
      </c>
      <c r="J1445" s="484">
        <v>0</v>
      </c>
      <c r="K1445" s="469">
        <f t="shared" si="122"/>
        <v>12.037801991693833</v>
      </c>
      <c r="L1445" s="469">
        <f t="shared" si="123"/>
        <v>3.7801991693832804E-2</v>
      </c>
    </row>
    <row r="1446" spans="1:12">
      <c r="A1446" s="480" t="s">
        <v>111</v>
      </c>
      <c r="B1446" s="480">
        <f t="shared" si="124"/>
        <v>24</v>
      </c>
      <c r="C1446" s="480">
        <f t="shared" si="125"/>
        <v>11</v>
      </c>
      <c r="D1446" s="480">
        <f t="shared" si="126"/>
        <v>299</v>
      </c>
      <c r="E1446" s="480">
        <v>0</v>
      </c>
      <c r="F1446" s="481">
        <v>4.3129999999999997</v>
      </c>
      <c r="G1446" s="480">
        <v>12</v>
      </c>
      <c r="H1446" s="482">
        <v>0.35714600000000002</v>
      </c>
      <c r="I1446" s="483">
        <v>12.1</v>
      </c>
      <c r="J1446" s="484">
        <v>0</v>
      </c>
      <c r="K1446" s="469">
        <f t="shared" si="122"/>
        <v>12.076293728615187</v>
      </c>
      <c r="L1446" s="469">
        <f t="shared" si="123"/>
        <v>-2.3706271384812183E-2</v>
      </c>
    </row>
    <row r="1447" spans="1:12">
      <c r="A1447" s="480" t="s">
        <v>111</v>
      </c>
      <c r="B1447" s="480">
        <f t="shared" si="124"/>
        <v>25</v>
      </c>
      <c r="C1447" s="480">
        <f t="shared" si="125"/>
        <v>0</v>
      </c>
      <c r="D1447" s="480">
        <f t="shared" si="126"/>
        <v>300</v>
      </c>
      <c r="E1447" s="480">
        <v>0</v>
      </c>
      <c r="F1447" s="481">
        <v>4.3129999999999997</v>
      </c>
      <c r="G1447" s="480">
        <v>12</v>
      </c>
      <c r="H1447" s="482">
        <v>0.35601100000000002</v>
      </c>
      <c r="I1447" s="483">
        <v>12.1</v>
      </c>
      <c r="J1447" s="484">
        <v>0</v>
      </c>
      <c r="K1447" s="469">
        <f t="shared" si="122"/>
        <v>12.114794205797009</v>
      </c>
      <c r="L1447" s="469">
        <f t="shared" si="123"/>
        <v>1.4794205797009852E-2</v>
      </c>
    </row>
    <row r="1448" spans="1:12">
      <c r="A1448" s="480" t="s">
        <v>111</v>
      </c>
      <c r="B1448" s="480">
        <f t="shared" si="124"/>
        <v>25</v>
      </c>
      <c r="C1448" s="480">
        <f t="shared" si="125"/>
        <v>1</v>
      </c>
      <c r="D1448" s="480">
        <f t="shared" si="126"/>
        <v>301</v>
      </c>
      <c r="E1448" s="480">
        <v>0</v>
      </c>
      <c r="F1448" s="481">
        <v>4.3129999999999997</v>
      </c>
      <c r="G1448" s="480">
        <v>12</v>
      </c>
      <c r="H1448" s="482">
        <v>0.35488399999999998</v>
      </c>
      <c r="I1448" s="483">
        <v>12.2</v>
      </c>
      <c r="J1448" s="484">
        <v>0</v>
      </c>
      <c r="K1448" s="469">
        <f t="shared" si="122"/>
        <v>12.153266983014168</v>
      </c>
      <c r="L1448" s="469">
        <f t="shared" si="123"/>
        <v>-4.67330169858311E-2</v>
      </c>
    </row>
    <row r="1449" spans="1:12">
      <c r="A1449" s="480" t="s">
        <v>111</v>
      </c>
      <c r="B1449" s="480">
        <f t="shared" si="124"/>
        <v>25</v>
      </c>
      <c r="C1449" s="480">
        <f t="shared" si="125"/>
        <v>2</v>
      </c>
      <c r="D1449" s="480">
        <f t="shared" si="126"/>
        <v>302</v>
      </c>
      <c r="E1449" s="480">
        <v>0</v>
      </c>
      <c r="F1449" s="481">
        <v>4.3129999999999997</v>
      </c>
      <c r="G1449" s="480">
        <v>12</v>
      </c>
      <c r="H1449" s="482">
        <v>0.35376299999999999</v>
      </c>
      <c r="I1449" s="483">
        <v>12.2</v>
      </c>
      <c r="J1449" s="484">
        <v>0</v>
      </c>
      <c r="K1449" s="469">
        <f t="shared" si="122"/>
        <v>12.191778111334424</v>
      </c>
      <c r="L1449" s="469">
        <f t="shared" si="123"/>
        <v>-8.2218886655756052E-3</v>
      </c>
    </row>
    <row r="1450" spans="1:12">
      <c r="A1450" s="480" t="s">
        <v>111</v>
      </c>
      <c r="B1450" s="480">
        <f t="shared" si="124"/>
        <v>25</v>
      </c>
      <c r="C1450" s="480">
        <f t="shared" si="125"/>
        <v>3</v>
      </c>
      <c r="D1450" s="480">
        <f t="shared" si="126"/>
        <v>303</v>
      </c>
      <c r="E1450" s="480">
        <v>0</v>
      </c>
      <c r="F1450" s="481">
        <v>4.3129999999999997</v>
      </c>
      <c r="G1450" s="480">
        <v>12</v>
      </c>
      <c r="H1450" s="482">
        <v>0.35264899999999999</v>
      </c>
      <c r="I1450" s="483">
        <v>12.2</v>
      </c>
      <c r="J1450" s="484">
        <v>0</v>
      </c>
      <c r="K1450" s="469">
        <f t="shared" si="122"/>
        <v>12.230291309489038</v>
      </c>
      <c r="L1450" s="469">
        <f t="shared" si="123"/>
        <v>3.0291309489038909E-2</v>
      </c>
    </row>
    <row r="1451" spans="1:12">
      <c r="A1451" s="480" t="s">
        <v>111</v>
      </c>
      <c r="B1451" s="480">
        <f t="shared" si="124"/>
        <v>25</v>
      </c>
      <c r="C1451" s="480">
        <f t="shared" si="125"/>
        <v>4</v>
      </c>
      <c r="D1451" s="480">
        <f t="shared" si="126"/>
        <v>304</v>
      </c>
      <c r="E1451" s="480">
        <v>0</v>
      </c>
      <c r="F1451" s="481">
        <v>4.3129999999999997</v>
      </c>
      <c r="G1451" s="480">
        <v>12</v>
      </c>
      <c r="H1451" s="482">
        <v>0.35154299999999999</v>
      </c>
      <c r="I1451" s="483">
        <v>12.3</v>
      </c>
      <c r="J1451" s="484">
        <v>0</v>
      </c>
      <c r="K1451" s="469">
        <f t="shared" si="122"/>
        <v>12.268769396631422</v>
      </c>
      <c r="L1451" s="469">
        <f t="shared" si="123"/>
        <v>-3.1230603368578969E-2</v>
      </c>
    </row>
    <row r="1452" spans="1:12">
      <c r="A1452" s="480" t="s">
        <v>111</v>
      </c>
      <c r="B1452" s="480">
        <f t="shared" si="124"/>
        <v>25</v>
      </c>
      <c r="C1452" s="480">
        <f t="shared" si="125"/>
        <v>5</v>
      </c>
      <c r="D1452" s="480">
        <f t="shared" si="126"/>
        <v>305</v>
      </c>
      <c r="E1452" s="480">
        <v>0</v>
      </c>
      <c r="F1452" s="481">
        <v>4.3129999999999997</v>
      </c>
      <c r="G1452" s="480">
        <v>12</v>
      </c>
      <c r="H1452" s="482">
        <v>0.350443</v>
      </c>
      <c r="I1452" s="483">
        <v>12.3</v>
      </c>
      <c r="J1452" s="484">
        <v>0</v>
      </c>
      <c r="K1452" s="469">
        <f t="shared" si="122"/>
        <v>12.30727964319447</v>
      </c>
      <c r="L1452" s="469">
        <f t="shared" si="123"/>
        <v>7.2796431944688322E-3</v>
      </c>
    </row>
    <row r="1453" spans="1:12">
      <c r="A1453" s="480" t="s">
        <v>111</v>
      </c>
      <c r="B1453" s="480">
        <f t="shared" si="124"/>
        <v>25</v>
      </c>
      <c r="C1453" s="480">
        <f t="shared" si="125"/>
        <v>6</v>
      </c>
      <c r="D1453" s="480">
        <f t="shared" si="126"/>
        <v>306</v>
      </c>
      <c r="E1453" s="480">
        <v>0</v>
      </c>
      <c r="F1453" s="481">
        <v>4.3129999999999997</v>
      </c>
      <c r="G1453" s="480">
        <v>12</v>
      </c>
      <c r="H1453" s="482">
        <v>0.34934999999999999</v>
      </c>
      <c r="I1453" s="483">
        <v>12.3</v>
      </c>
      <c r="J1453" s="484">
        <v>0</v>
      </c>
      <c r="K1453" s="469">
        <f t="shared" si="122"/>
        <v>12.345785029340202</v>
      </c>
      <c r="L1453" s="469">
        <f t="shared" si="123"/>
        <v>4.5785029340201788E-2</v>
      </c>
    </row>
    <row r="1454" spans="1:12">
      <c r="A1454" s="480" t="s">
        <v>111</v>
      </c>
      <c r="B1454" s="480">
        <f t="shared" si="124"/>
        <v>25</v>
      </c>
      <c r="C1454" s="480">
        <f t="shared" si="125"/>
        <v>7</v>
      </c>
      <c r="D1454" s="480">
        <f t="shared" si="126"/>
        <v>307</v>
      </c>
      <c r="E1454" s="480">
        <v>0</v>
      </c>
      <c r="F1454" s="481">
        <v>4.3129999999999997</v>
      </c>
      <c r="G1454" s="480">
        <v>12</v>
      </c>
      <c r="H1454" s="482">
        <v>0.34826400000000002</v>
      </c>
      <c r="I1454" s="483">
        <v>12.4</v>
      </c>
      <c r="J1454" s="484">
        <v>0</v>
      </c>
      <c r="K1454" s="469">
        <f t="shared" si="122"/>
        <v>12.384283187466977</v>
      </c>
      <c r="L1454" s="469">
        <f t="shared" si="123"/>
        <v>-1.5716812533023372E-2</v>
      </c>
    </row>
    <row r="1455" spans="1:12">
      <c r="A1455" s="480" t="s">
        <v>111</v>
      </c>
      <c r="B1455" s="480">
        <f t="shared" si="124"/>
        <v>25</v>
      </c>
      <c r="C1455" s="480">
        <f t="shared" si="125"/>
        <v>8</v>
      </c>
      <c r="D1455" s="480">
        <f t="shared" si="126"/>
        <v>308</v>
      </c>
      <c r="E1455" s="480">
        <v>0</v>
      </c>
      <c r="F1455" s="481">
        <v>4.3129999999999997</v>
      </c>
      <c r="G1455" s="480">
        <v>12</v>
      </c>
      <c r="H1455" s="482">
        <v>0.34718500000000002</v>
      </c>
      <c r="I1455" s="483">
        <v>12.4</v>
      </c>
      <c r="J1455" s="484">
        <v>0</v>
      </c>
      <c r="K1455" s="469">
        <f t="shared" si="122"/>
        <v>12.422771721128504</v>
      </c>
      <c r="L1455" s="469">
        <f t="shared" si="123"/>
        <v>2.2771721128503231E-2</v>
      </c>
    </row>
    <row r="1456" spans="1:12">
      <c r="A1456" s="480" t="s">
        <v>111</v>
      </c>
      <c r="B1456" s="480">
        <f t="shared" si="124"/>
        <v>25</v>
      </c>
      <c r="C1456" s="480">
        <f t="shared" si="125"/>
        <v>9</v>
      </c>
      <c r="D1456" s="480">
        <f t="shared" si="126"/>
        <v>309</v>
      </c>
      <c r="E1456" s="480">
        <v>0</v>
      </c>
      <c r="F1456" s="481">
        <v>4.3129999999999997</v>
      </c>
      <c r="G1456" s="480">
        <v>12</v>
      </c>
      <c r="H1456" s="482">
        <v>0.34611199999999998</v>
      </c>
      <c r="I1456" s="483">
        <v>12.5</v>
      </c>
      <c r="J1456" s="484">
        <v>0</v>
      </c>
      <c r="K1456" s="469">
        <f t="shared" si="122"/>
        <v>12.461284208579881</v>
      </c>
      <c r="L1456" s="469">
        <f t="shared" si="123"/>
        <v>-3.8715791420118606E-2</v>
      </c>
    </row>
    <row r="1457" spans="1:12">
      <c r="A1457" s="480" t="s">
        <v>111</v>
      </c>
      <c r="B1457" s="480">
        <f t="shared" si="124"/>
        <v>25</v>
      </c>
      <c r="C1457" s="480">
        <f t="shared" si="125"/>
        <v>10</v>
      </c>
      <c r="D1457" s="480">
        <f t="shared" si="126"/>
        <v>310</v>
      </c>
      <c r="E1457" s="480">
        <v>0</v>
      </c>
      <c r="F1457" s="481">
        <v>4.3129999999999997</v>
      </c>
      <c r="G1457" s="480">
        <v>12</v>
      </c>
      <c r="H1457" s="482">
        <v>0.34504600000000002</v>
      </c>
      <c r="I1457" s="483">
        <v>12.5</v>
      </c>
      <c r="J1457" s="484">
        <v>0</v>
      </c>
      <c r="K1457" s="469">
        <f t="shared" si="122"/>
        <v>12.499782637677294</v>
      </c>
      <c r="L1457" s="469">
        <f t="shared" si="123"/>
        <v>-2.1736232270619382E-4</v>
      </c>
    </row>
    <row r="1458" spans="1:12">
      <c r="A1458" s="480" t="s">
        <v>111</v>
      </c>
      <c r="B1458" s="480">
        <f t="shared" si="124"/>
        <v>25</v>
      </c>
      <c r="C1458" s="480">
        <f t="shared" si="125"/>
        <v>11</v>
      </c>
      <c r="D1458" s="480">
        <f t="shared" si="126"/>
        <v>311</v>
      </c>
      <c r="E1458" s="480">
        <v>0</v>
      </c>
      <c r="F1458" s="481">
        <v>4.3129999999999997</v>
      </c>
      <c r="G1458" s="480">
        <v>12</v>
      </c>
      <c r="H1458" s="482">
        <v>0.34398699999999999</v>
      </c>
      <c r="I1458" s="483">
        <v>12.5</v>
      </c>
      <c r="J1458" s="484">
        <v>0</v>
      </c>
      <c r="K1458" s="469">
        <f t="shared" si="122"/>
        <v>12.538264527438537</v>
      </c>
      <c r="L1458" s="469">
        <f t="shared" si="123"/>
        <v>3.8264527438537144E-2</v>
      </c>
    </row>
    <row r="1459" spans="1:12">
      <c r="A1459" s="480" t="s">
        <v>111</v>
      </c>
      <c r="B1459" s="480">
        <f t="shared" si="124"/>
        <v>26</v>
      </c>
      <c r="C1459" s="480">
        <f t="shared" si="125"/>
        <v>0</v>
      </c>
      <c r="D1459" s="480">
        <f t="shared" si="126"/>
        <v>312</v>
      </c>
      <c r="E1459" s="480">
        <v>0</v>
      </c>
      <c r="F1459" s="481">
        <v>4.3129999999999997</v>
      </c>
      <c r="G1459" s="480">
        <v>12</v>
      </c>
      <c r="H1459" s="482">
        <v>0.34293400000000002</v>
      </c>
      <c r="I1459" s="483">
        <v>12.6</v>
      </c>
      <c r="J1459" s="484">
        <v>0</v>
      </c>
      <c r="K1459" s="469">
        <f t="shared" si="122"/>
        <v>12.576764042060571</v>
      </c>
      <c r="L1459" s="469">
        <f t="shared" si="123"/>
        <v>-2.3235957939428786E-2</v>
      </c>
    </row>
    <row r="1460" spans="1:12">
      <c r="A1460" s="480" t="s">
        <v>111</v>
      </c>
      <c r="B1460" s="480">
        <f t="shared" si="124"/>
        <v>26</v>
      </c>
      <c r="C1460" s="480">
        <f t="shared" si="125"/>
        <v>1</v>
      </c>
      <c r="D1460" s="480">
        <f t="shared" si="126"/>
        <v>313</v>
      </c>
      <c r="E1460" s="480">
        <v>0</v>
      </c>
      <c r="F1460" s="481">
        <v>4.3129999999999997</v>
      </c>
      <c r="G1460" s="480">
        <v>12</v>
      </c>
      <c r="H1460" s="482">
        <v>0.341887</v>
      </c>
      <c r="I1460" s="483">
        <v>12.6</v>
      </c>
      <c r="J1460" s="484">
        <v>0</v>
      </c>
      <c r="K1460" s="469">
        <f t="shared" si="122"/>
        <v>12.615279317435292</v>
      </c>
      <c r="L1460" s="469">
        <f t="shared" si="123"/>
        <v>1.5279317435291873E-2</v>
      </c>
    </row>
    <row r="1461" spans="1:12">
      <c r="A1461" s="480" t="s">
        <v>111</v>
      </c>
      <c r="B1461" s="480">
        <f t="shared" si="124"/>
        <v>26</v>
      </c>
      <c r="C1461" s="480">
        <f t="shared" si="125"/>
        <v>2</v>
      </c>
      <c r="D1461" s="480">
        <f t="shared" si="126"/>
        <v>314</v>
      </c>
      <c r="E1461" s="480">
        <v>0</v>
      </c>
      <c r="F1461" s="481">
        <v>4.3129999999999997</v>
      </c>
      <c r="G1461" s="480">
        <v>12</v>
      </c>
      <c r="H1461" s="482">
        <v>0.34084700000000001</v>
      </c>
      <c r="I1461" s="483">
        <v>12.7</v>
      </c>
      <c r="J1461" s="484">
        <v>0</v>
      </c>
      <c r="K1461" s="469">
        <f t="shared" si="122"/>
        <v>12.653771340220098</v>
      </c>
      <c r="L1461" s="469">
        <f t="shared" si="123"/>
        <v>-4.6228659779901093E-2</v>
      </c>
    </row>
    <row r="1462" spans="1:12">
      <c r="A1462" s="480" t="s">
        <v>111</v>
      </c>
      <c r="B1462" s="480">
        <f t="shared" si="124"/>
        <v>26</v>
      </c>
      <c r="C1462" s="480">
        <f t="shared" si="125"/>
        <v>3</v>
      </c>
      <c r="D1462" s="480">
        <f t="shared" si="126"/>
        <v>315</v>
      </c>
      <c r="E1462" s="480">
        <v>0</v>
      </c>
      <c r="F1462" s="481">
        <v>4.3129999999999997</v>
      </c>
      <c r="G1462" s="480">
        <v>12</v>
      </c>
      <c r="H1462" s="482">
        <v>0.33981299999999998</v>
      </c>
      <c r="I1462" s="483">
        <v>12.7</v>
      </c>
      <c r="J1462" s="484">
        <v>0</v>
      </c>
      <c r="K1462" s="469">
        <f t="shared" si="122"/>
        <v>12.692274868824912</v>
      </c>
      <c r="L1462" s="469">
        <f t="shared" si="123"/>
        <v>-7.7251311750874407E-3</v>
      </c>
    </row>
    <row r="1463" spans="1:12">
      <c r="A1463" s="480" t="s">
        <v>111</v>
      </c>
      <c r="B1463" s="480">
        <f t="shared" si="124"/>
        <v>26</v>
      </c>
      <c r="C1463" s="480">
        <f t="shared" si="125"/>
        <v>4</v>
      </c>
      <c r="D1463" s="480">
        <f t="shared" si="126"/>
        <v>316</v>
      </c>
      <c r="E1463" s="480">
        <v>0</v>
      </c>
      <c r="F1463" s="481">
        <v>4.3129999999999997</v>
      </c>
      <c r="G1463" s="480">
        <v>12</v>
      </c>
      <c r="H1463" s="482">
        <v>0.338785</v>
      </c>
      <c r="I1463" s="483">
        <v>12.7</v>
      </c>
      <c r="J1463" s="484">
        <v>0</v>
      </c>
      <c r="K1463" s="469">
        <f t="shared" si="122"/>
        <v>12.730787962867304</v>
      </c>
      <c r="L1463" s="469">
        <f t="shared" si="123"/>
        <v>3.078796286730423E-2</v>
      </c>
    </row>
    <row r="1464" spans="1:12">
      <c r="A1464" s="480" t="s">
        <v>111</v>
      </c>
      <c r="B1464" s="480">
        <f t="shared" si="124"/>
        <v>26</v>
      </c>
      <c r="C1464" s="480">
        <f t="shared" si="125"/>
        <v>5</v>
      </c>
      <c r="D1464" s="480">
        <f t="shared" si="126"/>
        <v>317</v>
      </c>
      <c r="E1464" s="480">
        <v>0</v>
      </c>
      <c r="F1464" s="481">
        <v>4.3129999999999997</v>
      </c>
      <c r="G1464" s="480">
        <v>12</v>
      </c>
      <c r="H1464" s="482">
        <v>0.33776299999999998</v>
      </c>
      <c r="I1464" s="483">
        <v>12.8</v>
      </c>
      <c r="J1464" s="484">
        <v>0</v>
      </c>
      <c r="K1464" s="469">
        <f t="shared" si="122"/>
        <v>12.769308657253754</v>
      </c>
      <c r="L1464" s="469">
        <f t="shared" si="123"/>
        <v>-3.0691342746246519E-2</v>
      </c>
    </row>
    <row r="1465" spans="1:12">
      <c r="A1465" s="480" t="s">
        <v>111</v>
      </c>
      <c r="B1465" s="480">
        <f t="shared" si="124"/>
        <v>26</v>
      </c>
      <c r="C1465" s="480">
        <f t="shared" si="125"/>
        <v>6</v>
      </c>
      <c r="D1465" s="480">
        <f t="shared" si="126"/>
        <v>318</v>
      </c>
      <c r="E1465" s="480">
        <v>0</v>
      </c>
      <c r="F1465" s="481">
        <v>4.3129999999999997</v>
      </c>
      <c r="G1465" s="480">
        <v>12</v>
      </c>
      <c r="H1465" s="482">
        <v>0.33674799999999999</v>
      </c>
      <c r="I1465" s="483">
        <v>12.8</v>
      </c>
      <c r="J1465" s="484">
        <v>0</v>
      </c>
      <c r="K1465" s="469">
        <f t="shared" si="122"/>
        <v>12.807796928266834</v>
      </c>
      <c r="L1465" s="469">
        <f t="shared" si="123"/>
        <v>7.7969282668330919E-3</v>
      </c>
    </row>
    <row r="1466" spans="1:12">
      <c r="A1466" s="480" t="s">
        <v>111</v>
      </c>
      <c r="B1466" s="480">
        <f t="shared" si="124"/>
        <v>26</v>
      </c>
      <c r="C1466" s="480">
        <f t="shared" si="125"/>
        <v>7</v>
      </c>
      <c r="D1466" s="480">
        <f t="shared" si="126"/>
        <v>319</v>
      </c>
      <c r="E1466" s="480">
        <v>0</v>
      </c>
      <c r="F1466" s="481">
        <v>4.3129999999999997</v>
      </c>
      <c r="G1466" s="480">
        <v>12</v>
      </c>
      <c r="H1466" s="482">
        <v>0.33573799999999998</v>
      </c>
      <c r="I1466" s="483">
        <v>12.8</v>
      </c>
      <c r="J1466" s="484">
        <v>0</v>
      </c>
      <c r="K1466" s="469">
        <f t="shared" si="122"/>
        <v>12.846326599908261</v>
      </c>
      <c r="L1466" s="469">
        <f t="shared" si="123"/>
        <v>4.6326599908260491E-2</v>
      </c>
    </row>
    <row r="1467" spans="1:12">
      <c r="A1467" s="480" t="s">
        <v>111</v>
      </c>
      <c r="B1467" s="480">
        <f t="shared" si="124"/>
        <v>26</v>
      </c>
      <c r="C1467" s="480">
        <f t="shared" si="125"/>
        <v>8</v>
      </c>
      <c r="D1467" s="480">
        <f t="shared" si="126"/>
        <v>320</v>
      </c>
      <c r="E1467" s="480">
        <v>0</v>
      </c>
      <c r="F1467" s="481">
        <v>4.3129999999999997</v>
      </c>
      <c r="G1467" s="480">
        <v>12</v>
      </c>
      <c r="H1467" s="482">
        <v>0.334735</v>
      </c>
      <c r="I1467" s="483">
        <v>12.9</v>
      </c>
      <c r="J1467" s="484">
        <v>0</v>
      </c>
      <c r="K1467" s="469">
        <f t="shared" si="122"/>
        <v>12.884819334697596</v>
      </c>
      <c r="L1467" s="469">
        <f t="shared" si="123"/>
        <v>-1.518066530240425E-2</v>
      </c>
    </row>
    <row r="1468" spans="1:12">
      <c r="A1468" s="480" t="s">
        <v>111</v>
      </c>
      <c r="B1468" s="480">
        <f t="shared" si="124"/>
        <v>26</v>
      </c>
      <c r="C1468" s="480">
        <f t="shared" si="125"/>
        <v>9</v>
      </c>
      <c r="D1468" s="480">
        <f t="shared" si="126"/>
        <v>321</v>
      </c>
      <c r="E1468" s="480">
        <v>0</v>
      </c>
      <c r="F1468" s="481">
        <v>4.3129999999999997</v>
      </c>
      <c r="G1468" s="480">
        <v>12</v>
      </c>
      <c r="H1468" s="482">
        <v>0.33373799999999998</v>
      </c>
      <c r="I1468" s="483">
        <v>12.9</v>
      </c>
      <c r="J1468" s="484">
        <v>0</v>
      </c>
      <c r="K1468" s="469">
        <f t="shared" si="122"/>
        <v>12.923311100324206</v>
      </c>
      <c r="L1468" s="469">
        <f t="shared" si="123"/>
        <v>2.3311100324205469E-2</v>
      </c>
    </row>
    <row r="1469" spans="1:12">
      <c r="A1469" s="480" t="s">
        <v>111</v>
      </c>
      <c r="B1469" s="480">
        <f t="shared" si="124"/>
        <v>26</v>
      </c>
      <c r="C1469" s="480">
        <f t="shared" si="125"/>
        <v>10</v>
      </c>
      <c r="D1469" s="480">
        <f t="shared" si="126"/>
        <v>322</v>
      </c>
      <c r="E1469" s="480">
        <v>0</v>
      </c>
      <c r="F1469" s="481">
        <v>4.3129999999999997</v>
      </c>
      <c r="G1469" s="480">
        <v>12</v>
      </c>
      <c r="H1469" s="482">
        <v>0.33274599999999999</v>
      </c>
      <c r="I1469" s="483">
        <v>13</v>
      </c>
      <c r="J1469" s="484">
        <v>0</v>
      </c>
      <c r="K1469" s="469">
        <f t="shared" si="122"/>
        <v>12.961838759894935</v>
      </c>
      <c r="L1469" s="469">
        <f t="shared" si="123"/>
        <v>-3.8161240105065275E-2</v>
      </c>
    </row>
    <row r="1470" spans="1:12">
      <c r="A1470" s="480" t="s">
        <v>111</v>
      </c>
      <c r="B1470" s="480">
        <f t="shared" si="124"/>
        <v>26</v>
      </c>
      <c r="C1470" s="480">
        <f t="shared" si="125"/>
        <v>11</v>
      </c>
      <c r="D1470" s="480">
        <f t="shared" si="126"/>
        <v>323</v>
      </c>
      <c r="E1470" s="480">
        <v>0</v>
      </c>
      <c r="F1470" s="481">
        <v>4.3129999999999997</v>
      </c>
      <c r="G1470" s="480">
        <v>12</v>
      </c>
      <c r="H1470" s="482">
        <v>0.33176099999999997</v>
      </c>
      <c r="I1470" s="483">
        <v>13</v>
      </c>
      <c r="J1470" s="484">
        <v>0</v>
      </c>
      <c r="K1470" s="469">
        <f t="shared" si="122"/>
        <v>13.000322521333128</v>
      </c>
      <c r="L1470" s="469">
        <f t="shared" si="123"/>
        <v>3.2252133312837827E-4</v>
      </c>
    </row>
    <row r="1471" spans="1:12">
      <c r="A1471" s="480" t="s">
        <v>111</v>
      </c>
      <c r="B1471" s="480">
        <f t="shared" si="124"/>
        <v>27</v>
      </c>
      <c r="C1471" s="480">
        <f t="shared" si="125"/>
        <v>0</v>
      </c>
      <c r="D1471" s="480">
        <f t="shared" si="126"/>
        <v>324</v>
      </c>
      <c r="E1471" s="480">
        <v>0</v>
      </c>
      <c r="F1471" s="481">
        <v>4.3129999999999997</v>
      </c>
      <c r="G1471" s="480">
        <v>12</v>
      </c>
      <c r="H1471" s="482">
        <v>0.33078099999999999</v>
      </c>
      <c r="I1471" s="483">
        <v>13</v>
      </c>
      <c r="J1471" s="484">
        <v>0</v>
      </c>
      <c r="K1471" s="469">
        <f t="shared" si="122"/>
        <v>13.038838385517909</v>
      </c>
      <c r="L1471" s="469">
        <f t="shared" si="123"/>
        <v>3.8838385517909302E-2</v>
      </c>
    </row>
    <row r="1472" spans="1:12">
      <c r="A1472" s="480" t="s">
        <v>111</v>
      </c>
      <c r="B1472" s="480">
        <f t="shared" si="124"/>
        <v>27</v>
      </c>
      <c r="C1472" s="480">
        <f t="shared" si="125"/>
        <v>1</v>
      </c>
      <c r="D1472" s="480">
        <f t="shared" si="126"/>
        <v>325</v>
      </c>
      <c r="E1472" s="480">
        <v>0</v>
      </c>
      <c r="F1472" s="481">
        <v>4.3129999999999997</v>
      </c>
      <c r="G1472" s="480">
        <v>12</v>
      </c>
      <c r="H1472" s="482">
        <v>0.32980700000000002</v>
      </c>
      <c r="I1472" s="483">
        <v>13.1</v>
      </c>
      <c r="J1472" s="484">
        <v>0</v>
      </c>
      <c r="K1472" s="469">
        <f t="shared" si="122"/>
        <v>13.077345235243641</v>
      </c>
      <c r="L1472" s="469">
        <f t="shared" si="123"/>
        <v>-2.2654764756358858E-2</v>
      </c>
    </row>
    <row r="1473" spans="1:12">
      <c r="A1473" s="480" t="s">
        <v>111</v>
      </c>
      <c r="B1473" s="480">
        <f t="shared" si="124"/>
        <v>27</v>
      </c>
      <c r="C1473" s="480">
        <f t="shared" si="125"/>
        <v>2</v>
      </c>
      <c r="D1473" s="480">
        <f t="shared" si="126"/>
        <v>326</v>
      </c>
      <c r="E1473" s="480">
        <v>0</v>
      </c>
      <c r="F1473" s="481">
        <v>4.3129999999999997</v>
      </c>
      <c r="G1473" s="480">
        <v>12</v>
      </c>
      <c r="H1473" s="482">
        <v>0.32883800000000002</v>
      </c>
      <c r="I1473" s="483">
        <v>13.1</v>
      </c>
      <c r="J1473" s="484">
        <v>0</v>
      </c>
      <c r="K1473" s="469">
        <f t="shared" si="122"/>
        <v>13.115880768037755</v>
      </c>
      <c r="L1473" s="469">
        <f t="shared" si="123"/>
        <v>1.5880768037755288E-2</v>
      </c>
    </row>
    <row r="1474" spans="1:12">
      <c r="A1474" s="480" t="s">
        <v>111</v>
      </c>
      <c r="B1474" s="480">
        <f t="shared" si="124"/>
        <v>27</v>
      </c>
      <c r="C1474" s="480">
        <f t="shared" si="125"/>
        <v>3</v>
      </c>
      <c r="D1474" s="480">
        <f t="shared" si="126"/>
        <v>327</v>
      </c>
      <c r="E1474" s="480">
        <v>0</v>
      </c>
      <c r="F1474" s="481">
        <v>4.3129999999999997</v>
      </c>
      <c r="G1474" s="480">
        <v>12</v>
      </c>
      <c r="H1474" s="482">
        <v>0.327876</v>
      </c>
      <c r="I1474" s="483">
        <v>13.2</v>
      </c>
      <c r="J1474" s="484">
        <v>0</v>
      </c>
      <c r="K1474" s="469">
        <f t="shared" si="122"/>
        <v>13.154363234881478</v>
      </c>
      <c r="L1474" s="469">
        <f t="shared" si="123"/>
        <v>-4.5636765118521438E-2</v>
      </c>
    </row>
    <row r="1475" spans="1:12">
      <c r="A1475" s="480" t="s">
        <v>111</v>
      </c>
      <c r="B1475" s="480">
        <f t="shared" si="124"/>
        <v>27</v>
      </c>
      <c r="C1475" s="480">
        <f t="shared" si="125"/>
        <v>4</v>
      </c>
      <c r="D1475" s="480">
        <f t="shared" si="126"/>
        <v>328</v>
      </c>
      <c r="E1475" s="480">
        <v>0</v>
      </c>
      <c r="F1475" s="481">
        <v>4.3129999999999997</v>
      </c>
      <c r="G1475" s="480">
        <v>12</v>
      </c>
      <c r="H1475" s="482">
        <v>0.32691900000000002</v>
      </c>
      <c r="I1475" s="483">
        <v>13.2</v>
      </c>
      <c r="J1475" s="484">
        <v>0</v>
      </c>
      <c r="K1475" s="469">
        <f t="shared" si="122"/>
        <v>13.192870405207405</v>
      </c>
      <c r="L1475" s="469">
        <f t="shared" si="123"/>
        <v>-7.1295947925946734E-3</v>
      </c>
    </row>
    <row r="1476" spans="1:12">
      <c r="A1476" s="480" t="s">
        <v>111</v>
      </c>
      <c r="B1476" s="480">
        <f t="shared" si="124"/>
        <v>27</v>
      </c>
      <c r="C1476" s="480">
        <f t="shared" si="125"/>
        <v>5</v>
      </c>
      <c r="D1476" s="480">
        <f t="shared" si="126"/>
        <v>329</v>
      </c>
      <c r="E1476" s="480">
        <v>0</v>
      </c>
      <c r="F1476" s="481">
        <v>4.3129999999999997</v>
      </c>
      <c r="G1476" s="480">
        <v>12</v>
      </c>
      <c r="H1476" s="482">
        <v>0.32596700000000001</v>
      </c>
      <c r="I1476" s="483">
        <v>13.2</v>
      </c>
      <c r="J1476" s="484">
        <v>0</v>
      </c>
      <c r="K1476" s="469">
        <f t="shared" si="122"/>
        <v>13.231400724613227</v>
      </c>
      <c r="L1476" s="469">
        <f t="shared" si="123"/>
        <v>3.1400724613227737E-2</v>
      </c>
    </row>
    <row r="1477" spans="1:12">
      <c r="A1477" s="480" t="s">
        <v>111</v>
      </c>
      <c r="B1477" s="480">
        <f t="shared" si="124"/>
        <v>27</v>
      </c>
      <c r="C1477" s="480">
        <f t="shared" si="125"/>
        <v>6</v>
      </c>
      <c r="D1477" s="480">
        <f t="shared" si="126"/>
        <v>330</v>
      </c>
      <c r="E1477" s="480">
        <v>0</v>
      </c>
      <c r="F1477" s="481">
        <v>4.3129999999999997</v>
      </c>
      <c r="G1477" s="480">
        <v>12</v>
      </c>
      <c r="H1477" s="482">
        <v>0.325021</v>
      </c>
      <c r="I1477" s="483">
        <v>13.3</v>
      </c>
      <c r="J1477" s="484">
        <v>0</v>
      </c>
      <c r="K1477" s="469">
        <f t="shared" si="122"/>
        <v>13.269911790315087</v>
      </c>
      <c r="L1477" s="469">
        <f t="shared" si="123"/>
        <v>-3.0088209684913991E-2</v>
      </c>
    </row>
    <row r="1478" spans="1:12">
      <c r="A1478" s="480" t="s">
        <v>111</v>
      </c>
      <c r="B1478" s="480">
        <f t="shared" si="124"/>
        <v>27</v>
      </c>
      <c r="C1478" s="480">
        <f t="shared" si="125"/>
        <v>7</v>
      </c>
      <c r="D1478" s="480">
        <f t="shared" si="126"/>
        <v>331</v>
      </c>
      <c r="E1478" s="480">
        <v>0</v>
      </c>
      <c r="F1478" s="481">
        <v>4.3129999999999997</v>
      </c>
      <c r="G1478" s="480">
        <v>12</v>
      </c>
      <c r="H1478" s="482">
        <v>0.32408100000000001</v>
      </c>
      <c r="I1478" s="483">
        <v>13.3</v>
      </c>
      <c r="J1478" s="484">
        <v>0</v>
      </c>
      <c r="K1478" s="469">
        <f t="shared" si="122"/>
        <v>13.308401294738042</v>
      </c>
      <c r="L1478" s="469">
        <f t="shared" si="123"/>
        <v>8.4012947380411873E-3</v>
      </c>
    </row>
    <row r="1479" spans="1:12">
      <c r="A1479" s="480" t="s">
        <v>111</v>
      </c>
      <c r="B1479" s="480">
        <f t="shared" si="124"/>
        <v>27</v>
      </c>
      <c r="C1479" s="480">
        <f t="shared" si="125"/>
        <v>8</v>
      </c>
      <c r="D1479" s="480">
        <f t="shared" si="126"/>
        <v>332</v>
      </c>
      <c r="E1479" s="480">
        <v>0</v>
      </c>
      <c r="F1479" s="481">
        <v>4.3129999999999997</v>
      </c>
      <c r="G1479" s="480">
        <v>12</v>
      </c>
      <c r="H1479" s="482">
        <v>0.32314500000000002</v>
      </c>
      <c r="I1479" s="483">
        <v>13.3</v>
      </c>
      <c r="J1479" s="484">
        <v>0</v>
      </c>
      <c r="K1479" s="469">
        <f t="shared" si="122"/>
        <v>13.346949511829054</v>
      </c>
      <c r="L1479" s="469">
        <f t="shared" si="123"/>
        <v>4.6949511829053492E-2</v>
      </c>
    </row>
    <row r="1480" spans="1:12">
      <c r="A1480" s="480" t="s">
        <v>111</v>
      </c>
      <c r="B1480" s="480">
        <f t="shared" si="124"/>
        <v>27</v>
      </c>
      <c r="C1480" s="480">
        <f t="shared" si="125"/>
        <v>9</v>
      </c>
      <c r="D1480" s="480">
        <f t="shared" si="126"/>
        <v>333</v>
      </c>
      <c r="E1480" s="480">
        <v>0</v>
      </c>
      <c r="F1480" s="481">
        <v>4.3129999999999997</v>
      </c>
      <c r="G1480" s="480">
        <v>12</v>
      </c>
      <c r="H1480" s="482">
        <v>0.322216</v>
      </c>
      <c r="I1480" s="483">
        <v>13.4</v>
      </c>
      <c r="J1480" s="484">
        <v>0</v>
      </c>
      <c r="K1480" s="469">
        <f t="shared" si="122"/>
        <v>13.385430891079276</v>
      </c>
      <c r="L1480" s="469">
        <f t="shared" si="123"/>
        <v>-1.4569108920724716E-2</v>
      </c>
    </row>
    <row r="1481" spans="1:12">
      <c r="A1481" s="480" t="s">
        <v>111</v>
      </c>
      <c r="B1481" s="480">
        <f t="shared" si="124"/>
        <v>27</v>
      </c>
      <c r="C1481" s="480">
        <f t="shared" si="125"/>
        <v>10</v>
      </c>
      <c r="D1481" s="480">
        <f t="shared" si="126"/>
        <v>334</v>
      </c>
      <c r="E1481" s="480">
        <v>0</v>
      </c>
      <c r="F1481" s="481">
        <v>4.3129999999999997</v>
      </c>
      <c r="G1481" s="480">
        <v>12</v>
      </c>
      <c r="H1481" s="482">
        <v>0.32129099999999999</v>
      </c>
      <c r="I1481" s="483">
        <v>13.4</v>
      </c>
      <c r="J1481" s="484">
        <v>0</v>
      </c>
      <c r="K1481" s="469">
        <f t="shared" si="122"/>
        <v>13.423967680389428</v>
      </c>
      <c r="L1481" s="469">
        <f t="shared" si="123"/>
        <v>2.3967680389427315E-2</v>
      </c>
    </row>
    <row r="1482" spans="1:12">
      <c r="A1482" s="480" t="s">
        <v>111</v>
      </c>
      <c r="B1482" s="480">
        <f t="shared" si="124"/>
        <v>27</v>
      </c>
      <c r="C1482" s="480">
        <f t="shared" si="125"/>
        <v>11</v>
      </c>
      <c r="D1482" s="480">
        <f t="shared" si="126"/>
        <v>335</v>
      </c>
      <c r="E1482" s="480">
        <v>0</v>
      </c>
      <c r="F1482" s="481">
        <v>4.3129999999999997</v>
      </c>
      <c r="G1482" s="480">
        <v>12</v>
      </c>
      <c r="H1482" s="482">
        <v>0.32037199999999999</v>
      </c>
      <c r="I1482" s="483">
        <v>13.5</v>
      </c>
      <c r="J1482" s="484">
        <v>0</v>
      </c>
      <c r="K1482" s="469">
        <f t="shared" si="122"/>
        <v>13.462474872960183</v>
      </c>
      <c r="L1482" s="469">
        <f t="shared" si="123"/>
        <v>-3.7525127039817363E-2</v>
      </c>
    </row>
    <row r="1483" spans="1:12">
      <c r="A1483" s="480" t="s">
        <v>111</v>
      </c>
      <c r="B1483" s="480">
        <f t="shared" si="124"/>
        <v>28</v>
      </c>
      <c r="C1483" s="480">
        <f t="shared" si="125"/>
        <v>0</v>
      </c>
      <c r="D1483" s="480">
        <f t="shared" si="126"/>
        <v>336</v>
      </c>
      <c r="E1483" s="480">
        <v>0</v>
      </c>
      <c r="F1483" s="481">
        <v>4.3129999999999997</v>
      </c>
      <c r="G1483" s="480">
        <v>12</v>
      </c>
      <c r="H1483" s="482">
        <v>0.31945800000000002</v>
      </c>
      <c r="I1483" s="483">
        <v>13.5</v>
      </c>
      <c r="J1483" s="484">
        <v>0</v>
      </c>
      <c r="K1483" s="469">
        <f t="shared" ref="K1483:K1546" si="127">F1483/H1483</f>
        <v>13.500992305717809</v>
      </c>
      <c r="L1483" s="469">
        <f t="shared" ref="L1483:L1546" si="128">K1483-I1483</f>
        <v>9.9230571780850596E-4</v>
      </c>
    </row>
    <row r="1484" spans="1:12">
      <c r="A1484" s="480" t="s">
        <v>111</v>
      </c>
      <c r="B1484" s="480">
        <f t="shared" si="124"/>
        <v>28</v>
      </c>
      <c r="C1484" s="480">
        <f t="shared" si="125"/>
        <v>1</v>
      </c>
      <c r="D1484" s="480">
        <f t="shared" si="126"/>
        <v>337</v>
      </c>
      <c r="E1484" s="480">
        <v>0</v>
      </c>
      <c r="F1484" s="481">
        <v>4.3129999999999997</v>
      </c>
      <c r="G1484" s="480">
        <v>12</v>
      </c>
      <c r="H1484" s="482">
        <v>0.31854900000000003</v>
      </c>
      <c r="I1484" s="483">
        <v>13.5</v>
      </c>
      <c r="J1484" s="484">
        <v>0</v>
      </c>
      <c r="K1484" s="469">
        <f t="shared" si="127"/>
        <v>13.539518253078802</v>
      </c>
      <c r="L1484" s="469">
        <f t="shared" si="128"/>
        <v>3.9518253078801635E-2</v>
      </c>
    </row>
    <row r="1485" spans="1:12">
      <c r="A1485" s="480" t="s">
        <v>111</v>
      </c>
      <c r="B1485" s="480">
        <f t="shared" si="124"/>
        <v>28</v>
      </c>
      <c r="C1485" s="480">
        <f t="shared" si="125"/>
        <v>2</v>
      </c>
      <c r="D1485" s="480">
        <f t="shared" si="126"/>
        <v>338</v>
      </c>
      <c r="E1485" s="480">
        <v>0</v>
      </c>
      <c r="F1485" s="481">
        <v>4.3129999999999997</v>
      </c>
      <c r="G1485" s="480">
        <v>12</v>
      </c>
      <c r="H1485" s="482">
        <v>0.31764599999999998</v>
      </c>
      <c r="I1485" s="483">
        <v>13.6</v>
      </c>
      <c r="J1485" s="484">
        <v>0</v>
      </c>
      <c r="K1485" s="469">
        <f t="shared" si="127"/>
        <v>13.578008222990373</v>
      </c>
      <c r="L1485" s="469">
        <f t="shared" si="128"/>
        <v>-2.199177700962629E-2</v>
      </c>
    </row>
    <row r="1486" spans="1:12">
      <c r="A1486" s="480" t="s">
        <v>111</v>
      </c>
      <c r="B1486" s="480">
        <f t="shared" si="124"/>
        <v>28</v>
      </c>
      <c r="C1486" s="480">
        <f t="shared" si="125"/>
        <v>3</v>
      </c>
      <c r="D1486" s="480">
        <f t="shared" si="126"/>
        <v>339</v>
      </c>
      <c r="E1486" s="480">
        <v>0</v>
      </c>
      <c r="F1486" s="481">
        <v>4.3129999999999997</v>
      </c>
      <c r="G1486" s="480">
        <v>12</v>
      </c>
      <c r="H1486" s="482">
        <v>0.316747</v>
      </c>
      <c r="I1486" s="483">
        <v>13.6</v>
      </c>
      <c r="J1486" s="484">
        <v>0</v>
      </c>
      <c r="K1486" s="469">
        <f t="shared" si="127"/>
        <v>13.61654569735467</v>
      </c>
      <c r="L1486" s="469">
        <f t="shared" si="128"/>
        <v>1.6545697354670708E-2</v>
      </c>
    </row>
    <row r="1487" spans="1:12">
      <c r="A1487" s="480" t="s">
        <v>111</v>
      </c>
      <c r="B1487" s="480">
        <f t="shared" si="124"/>
        <v>28</v>
      </c>
      <c r="C1487" s="480">
        <f t="shared" si="125"/>
        <v>4</v>
      </c>
      <c r="D1487" s="480">
        <f t="shared" si="126"/>
        <v>340</v>
      </c>
      <c r="E1487" s="480">
        <v>0</v>
      </c>
      <c r="F1487" s="481">
        <v>4.3129999999999997</v>
      </c>
      <c r="G1487" s="480">
        <v>12</v>
      </c>
      <c r="H1487" s="482">
        <v>0.31585400000000002</v>
      </c>
      <c r="I1487" s="483">
        <v>13.7</v>
      </c>
      <c r="J1487" s="484">
        <v>0</v>
      </c>
      <c r="K1487" s="469">
        <f t="shared" si="127"/>
        <v>13.6550431528491</v>
      </c>
      <c r="L1487" s="469">
        <f t="shared" si="128"/>
        <v>-4.4956847150899648E-2</v>
      </c>
    </row>
    <row r="1488" spans="1:12">
      <c r="A1488" s="480" t="s">
        <v>111</v>
      </c>
      <c r="B1488" s="480">
        <f t="shared" si="124"/>
        <v>28</v>
      </c>
      <c r="C1488" s="480">
        <f t="shared" si="125"/>
        <v>5</v>
      </c>
      <c r="D1488" s="480">
        <f t="shared" si="126"/>
        <v>341</v>
      </c>
      <c r="E1488" s="480">
        <v>0</v>
      </c>
      <c r="F1488" s="481">
        <v>4.3129999999999997</v>
      </c>
      <c r="G1488" s="480">
        <v>12</v>
      </c>
      <c r="H1488" s="482">
        <v>0.31449660000000002</v>
      </c>
      <c r="I1488" s="483">
        <v>13.7</v>
      </c>
      <c r="J1488" s="484">
        <v>0</v>
      </c>
      <c r="K1488" s="469">
        <f t="shared" si="127"/>
        <v>13.713979737777768</v>
      </c>
      <c r="L1488" s="469">
        <f t="shared" si="128"/>
        <v>1.3979737777768619E-2</v>
      </c>
    </row>
    <row r="1489" spans="1:12">
      <c r="A1489" s="480" t="s">
        <v>111</v>
      </c>
      <c r="B1489" s="480">
        <f t="shared" si="124"/>
        <v>28</v>
      </c>
      <c r="C1489" s="480">
        <f t="shared" si="125"/>
        <v>6</v>
      </c>
      <c r="D1489" s="480">
        <f t="shared" si="126"/>
        <v>342</v>
      </c>
      <c r="E1489" s="480">
        <v>0</v>
      </c>
      <c r="F1489" s="481">
        <v>4.3129999999999997</v>
      </c>
      <c r="G1489" s="480">
        <v>12</v>
      </c>
      <c r="H1489" s="482">
        <v>0.31408199999999997</v>
      </c>
      <c r="I1489" s="483">
        <v>13.7</v>
      </c>
      <c r="J1489" s="484">
        <v>0</v>
      </c>
      <c r="K1489" s="469">
        <f t="shared" si="127"/>
        <v>13.732082704516655</v>
      </c>
      <c r="L1489" s="469">
        <f t="shared" si="128"/>
        <v>3.2082704516655625E-2</v>
      </c>
    </row>
    <row r="1490" spans="1:12">
      <c r="A1490" s="480" t="s">
        <v>111</v>
      </c>
      <c r="B1490" s="480">
        <f t="shared" si="124"/>
        <v>28</v>
      </c>
      <c r="C1490" s="480">
        <f t="shared" si="125"/>
        <v>7</v>
      </c>
      <c r="D1490" s="480">
        <f t="shared" si="126"/>
        <v>343</v>
      </c>
      <c r="E1490" s="480">
        <v>0</v>
      </c>
      <c r="F1490" s="481">
        <v>4.3129999999999997</v>
      </c>
      <c r="G1490" s="480">
        <v>12</v>
      </c>
      <c r="H1490" s="482">
        <v>0.31320399999999998</v>
      </c>
      <c r="I1490" s="483">
        <v>13.8</v>
      </c>
      <c r="J1490" s="484">
        <v>0</v>
      </c>
      <c r="K1490" s="469">
        <f t="shared" si="127"/>
        <v>13.770577642686556</v>
      </c>
      <c r="L1490" s="469">
        <f t="shared" si="128"/>
        <v>-2.9422357313444891E-2</v>
      </c>
    </row>
    <row r="1491" spans="1:12">
      <c r="A1491" s="480" t="s">
        <v>111</v>
      </c>
      <c r="B1491" s="480">
        <f t="shared" si="124"/>
        <v>28</v>
      </c>
      <c r="C1491" s="480">
        <f t="shared" si="125"/>
        <v>8</v>
      </c>
      <c r="D1491" s="480">
        <f t="shared" si="126"/>
        <v>344</v>
      </c>
      <c r="E1491" s="480">
        <v>0</v>
      </c>
      <c r="F1491" s="481">
        <v>4.3129999999999997</v>
      </c>
      <c r="G1491" s="480">
        <v>12</v>
      </c>
      <c r="H1491" s="482">
        <v>0.31233</v>
      </c>
      <c r="I1491" s="483">
        <v>13.8</v>
      </c>
      <c r="J1491" s="484">
        <v>0</v>
      </c>
      <c r="K1491" s="469">
        <f t="shared" si="127"/>
        <v>13.809112157013415</v>
      </c>
      <c r="L1491" s="469">
        <f t="shared" si="128"/>
        <v>9.1121570134138352E-3</v>
      </c>
    </row>
    <row r="1492" spans="1:12">
      <c r="A1492" s="480" t="s">
        <v>111</v>
      </c>
      <c r="B1492" s="480">
        <f t="shared" ref="B1492:B1531" si="129">INT(D1492/12)</f>
        <v>28</v>
      </c>
      <c r="C1492" s="480">
        <f t="shared" ref="C1492:C1531" si="130">D1492-B1492*12</f>
        <v>9</v>
      </c>
      <c r="D1492" s="480">
        <f t="shared" si="126"/>
        <v>345</v>
      </c>
      <c r="E1492" s="480">
        <v>0</v>
      </c>
      <c r="F1492" s="481">
        <v>4.3129999999999997</v>
      </c>
      <c r="G1492" s="480">
        <v>12</v>
      </c>
      <c r="H1492" s="482">
        <v>0.31146099999999999</v>
      </c>
      <c r="I1492" s="483">
        <v>13.8</v>
      </c>
      <c r="J1492" s="484">
        <v>0</v>
      </c>
      <c r="K1492" s="469">
        <f t="shared" si="127"/>
        <v>13.847640635585194</v>
      </c>
      <c r="L1492" s="469">
        <f t="shared" si="128"/>
        <v>4.7640635585192825E-2</v>
      </c>
    </row>
    <row r="1493" spans="1:12">
      <c r="A1493" s="480" t="s">
        <v>111</v>
      </c>
      <c r="B1493" s="480">
        <f t="shared" si="129"/>
        <v>28</v>
      </c>
      <c r="C1493" s="480">
        <f t="shared" si="130"/>
        <v>10</v>
      </c>
      <c r="D1493" s="480">
        <f t="shared" ref="D1493:D1531" si="131">D1492+1</f>
        <v>346</v>
      </c>
      <c r="E1493" s="480">
        <v>0</v>
      </c>
      <c r="F1493" s="481">
        <v>4.3129999999999997</v>
      </c>
      <c r="G1493" s="480">
        <v>12</v>
      </c>
      <c r="H1493" s="482">
        <v>0.31059700000000001</v>
      </c>
      <c r="I1493" s="483">
        <v>13.9</v>
      </c>
      <c r="J1493" s="484">
        <v>0</v>
      </c>
      <c r="K1493" s="469">
        <f t="shared" si="127"/>
        <v>13.886161167042822</v>
      </c>
      <c r="L1493" s="469">
        <f t="shared" si="128"/>
        <v>-1.3838832957178582E-2</v>
      </c>
    </row>
    <row r="1494" spans="1:12">
      <c r="A1494" s="480" t="s">
        <v>111</v>
      </c>
      <c r="B1494" s="480">
        <f t="shared" si="129"/>
        <v>28</v>
      </c>
      <c r="C1494" s="480">
        <f t="shared" si="130"/>
        <v>11</v>
      </c>
      <c r="D1494" s="480">
        <f t="shared" si="131"/>
        <v>347</v>
      </c>
      <c r="E1494" s="480">
        <v>0</v>
      </c>
      <c r="F1494" s="481">
        <v>4.3129999999999997</v>
      </c>
      <c r="G1494" s="480">
        <v>12</v>
      </c>
      <c r="H1494" s="482">
        <v>0.30973800000000001</v>
      </c>
      <c r="I1494" s="483">
        <v>13.9</v>
      </c>
      <c r="J1494" s="484">
        <v>0</v>
      </c>
      <c r="K1494" s="469">
        <f t="shared" si="127"/>
        <v>13.92467181940866</v>
      </c>
      <c r="L1494" s="469">
        <f t="shared" si="128"/>
        <v>2.4671819408659701E-2</v>
      </c>
    </row>
    <row r="1495" spans="1:12">
      <c r="A1495" s="480" t="s">
        <v>111</v>
      </c>
      <c r="B1495" s="480">
        <f t="shared" si="129"/>
        <v>29</v>
      </c>
      <c r="C1495" s="480">
        <f t="shared" si="130"/>
        <v>0</v>
      </c>
      <c r="D1495" s="480">
        <f t="shared" si="131"/>
        <v>348</v>
      </c>
      <c r="E1495" s="480">
        <v>0</v>
      </c>
      <c r="F1495" s="481">
        <v>4.3129999999999997</v>
      </c>
      <c r="G1495" s="480">
        <v>12</v>
      </c>
      <c r="H1495" s="482">
        <v>0.30888399999999999</v>
      </c>
      <c r="I1495" s="483">
        <v>14</v>
      </c>
      <c r="J1495" s="484">
        <v>0</v>
      </c>
      <c r="K1495" s="469">
        <f t="shared" si="127"/>
        <v>13.96317064011085</v>
      </c>
      <c r="L1495" s="469">
        <f t="shared" si="128"/>
        <v>-3.6829359889150481E-2</v>
      </c>
    </row>
    <row r="1496" spans="1:12">
      <c r="A1496" s="480" t="s">
        <v>111</v>
      </c>
      <c r="B1496" s="480">
        <f t="shared" si="129"/>
        <v>29</v>
      </c>
      <c r="C1496" s="480">
        <f t="shared" si="130"/>
        <v>1</v>
      </c>
      <c r="D1496" s="480">
        <f t="shared" si="131"/>
        <v>349</v>
      </c>
      <c r="E1496" s="480">
        <v>0</v>
      </c>
      <c r="F1496" s="481">
        <v>4.3129999999999997</v>
      </c>
      <c r="G1496" s="480">
        <v>12</v>
      </c>
      <c r="H1496" s="482">
        <v>0.30803399999999997</v>
      </c>
      <c r="I1496" s="483">
        <v>14</v>
      </c>
      <c r="J1496" s="484">
        <v>0</v>
      </c>
      <c r="K1496" s="469">
        <f t="shared" si="127"/>
        <v>14.001701110916327</v>
      </c>
      <c r="L1496" s="469">
        <f t="shared" si="128"/>
        <v>1.7011109163274085E-3</v>
      </c>
    </row>
    <row r="1497" spans="1:12">
      <c r="A1497" s="480" t="s">
        <v>111</v>
      </c>
      <c r="B1497" s="480">
        <f t="shared" si="129"/>
        <v>29</v>
      </c>
      <c r="C1497" s="480">
        <f t="shared" si="130"/>
        <v>2</v>
      </c>
      <c r="D1497" s="480">
        <f t="shared" si="131"/>
        <v>350</v>
      </c>
      <c r="E1497" s="480">
        <v>0</v>
      </c>
      <c r="F1497" s="481">
        <v>4.3129999999999997</v>
      </c>
      <c r="G1497" s="480">
        <v>12</v>
      </c>
      <c r="H1497" s="482">
        <v>0.30718899999999999</v>
      </c>
      <c r="I1497" s="483">
        <v>14</v>
      </c>
      <c r="J1497" s="484">
        <v>0</v>
      </c>
      <c r="K1497" s="469">
        <f t="shared" si="127"/>
        <v>14.040216283786203</v>
      </c>
      <c r="L1497" s="469">
        <f t="shared" si="128"/>
        <v>4.0216283786202567E-2</v>
      </c>
    </row>
    <row r="1498" spans="1:12">
      <c r="A1498" s="480" t="s">
        <v>111</v>
      </c>
      <c r="B1498" s="480">
        <f t="shared" si="129"/>
        <v>29</v>
      </c>
      <c r="C1498" s="480">
        <f t="shared" si="130"/>
        <v>3</v>
      </c>
      <c r="D1498" s="480">
        <f t="shared" si="131"/>
        <v>351</v>
      </c>
      <c r="E1498" s="480">
        <v>0</v>
      </c>
      <c r="F1498" s="481">
        <v>4.3129999999999997</v>
      </c>
      <c r="G1498" s="480">
        <v>12</v>
      </c>
      <c r="H1498" s="482">
        <v>0.30634899999999998</v>
      </c>
      <c r="I1498" s="483">
        <v>14.1</v>
      </c>
      <c r="J1498" s="484">
        <v>0</v>
      </c>
      <c r="K1498" s="469">
        <f t="shared" si="127"/>
        <v>14.07871414628414</v>
      </c>
      <c r="L1498" s="469">
        <f t="shared" si="128"/>
        <v>-2.128585371585956E-2</v>
      </c>
    </row>
    <row r="1499" spans="1:12">
      <c r="A1499" s="480" t="s">
        <v>111</v>
      </c>
      <c r="B1499" s="480">
        <f t="shared" si="129"/>
        <v>29</v>
      </c>
      <c r="C1499" s="480">
        <f t="shared" si="130"/>
        <v>4</v>
      </c>
      <c r="D1499" s="480">
        <f t="shared" si="131"/>
        <v>352</v>
      </c>
      <c r="E1499" s="480">
        <v>0</v>
      </c>
      <c r="F1499" s="481">
        <v>4.3129999999999997</v>
      </c>
      <c r="G1499" s="480">
        <v>12</v>
      </c>
      <c r="H1499" s="482">
        <v>0.30551299999999998</v>
      </c>
      <c r="I1499" s="483">
        <v>14.1</v>
      </c>
      <c r="J1499" s="484">
        <v>0</v>
      </c>
      <c r="K1499" s="469">
        <f t="shared" si="127"/>
        <v>14.117238873632219</v>
      </c>
      <c r="L1499" s="469">
        <f t="shared" si="128"/>
        <v>1.7238873632219764E-2</v>
      </c>
    </row>
    <row r="1500" spans="1:12">
      <c r="A1500" s="480" t="s">
        <v>111</v>
      </c>
      <c r="B1500" s="480">
        <f t="shared" si="129"/>
        <v>29</v>
      </c>
      <c r="C1500" s="480">
        <f t="shared" si="130"/>
        <v>5</v>
      </c>
      <c r="D1500" s="480">
        <f t="shared" si="131"/>
        <v>353</v>
      </c>
      <c r="E1500" s="480">
        <v>0</v>
      </c>
      <c r="F1500" s="481">
        <v>4.3129999999999997</v>
      </c>
      <c r="G1500" s="480">
        <v>12</v>
      </c>
      <c r="H1500" s="482">
        <v>0.30468099999999998</v>
      </c>
      <c r="I1500" s="483">
        <v>14.2</v>
      </c>
      <c r="J1500" s="484">
        <v>0</v>
      </c>
      <c r="K1500" s="469">
        <f t="shared" si="127"/>
        <v>14.155789169656131</v>
      </c>
      <c r="L1500" s="469">
        <f t="shared" si="128"/>
        <v>-4.4210830343867968E-2</v>
      </c>
    </row>
    <row r="1501" spans="1:12">
      <c r="A1501" s="480" t="s">
        <v>111</v>
      </c>
      <c r="B1501" s="480">
        <f t="shared" si="129"/>
        <v>29</v>
      </c>
      <c r="C1501" s="480">
        <f t="shared" si="130"/>
        <v>6</v>
      </c>
      <c r="D1501" s="480">
        <f t="shared" si="131"/>
        <v>354</v>
      </c>
      <c r="E1501" s="480">
        <v>0</v>
      </c>
      <c r="F1501" s="481">
        <v>4.3129999999999997</v>
      </c>
      <c r="G1501" s="480">
        <v>12</v>
      </c>
      <c r="H1501" s="482">
        <v>0.30385400000000001</v>
      </c>
      <c r="I1501" s="483">
        <v>14.2</v>
      </c>
      <c r="J1501" s="484">
        <v>0</v>
      </c>
      <c r="K1501" s="469">
        <f t="shared" si="127"/>
        <v>14.194317007510184</v>
      </c>
      <c r="L1501" s="469">
        <f t="shared" si="128"/>
        <v>-5.6829924898149642E-3</v>
      </c>
    </row>
    <row r="1502" spans="1:12">
      <c r="A1502" s="480" t="s">
        <v>111</v>
      </c>
      <c r="B1502" s="480">
        <f t="shared" si="129"/>
        <v>29</v>
      </c>
      <c r="C1502" s="480">
        <f t="shared" si="130"/>
        <v>7</v>
      </c>
      <c r="D1502" s="480">
        <f t="shared" si="131"/>
        <v>355</v>
      </c>
      <c r="E1502" s="480">
        <v>0</v>
      </c>
      <c r="F1502" s="481">
        <v>4.3129999999999997</v>
      </c>
      <c r="G1502" s="480">
        <v>12</v>
      </c>
      <c r="H1502" s="482">
        <v>0.30303200000000002</v>
      </c>
      <c r="I1502" s="483">
        <v>14.2</v>
      </c>
      <c r="J1502" s="484">
        <v>0</v>
      </c>
      <c r="K1502" s="469">
        <f t="shared" si="127"/>
        <v>14.23282029620634</v>
      </c>
      <c r="L1502" s="469">
        <f t="shared" si="128"/>
        <v>3.2820296206340416E-2</v>
      </c>
    </row>
    <row r="1503" spans="1:12">
      <c r="A1503" s="480" t="s">
        <v>111</v>
      </c>
      <c r="B1503" s="480">
        <f t="shared" si="129"/>
        <v>29</v>
      </c>
      <c r="C1503" s="480">
        <f t="shared" si="130"/>
        <v>8</v>
      </c>
      <c r="D1503" s="480">
        <f t="shared" si="131"/>
        <v>356</v>
      </c>
      <c r="E1503" s="480">
        <v>0</v>
      </c>
      <c r="F1503" s="481">
        <v>4.3129999999999997</v>
      </c>
      <c r="G1503" s="480">
        <v>12</v>
      </c>
      <c r="H1503" s="482">
        <v>0.30221399999999998</v>
      </c>
      <c r="I1503" s="483">
        <v>14.3</v>
      </c>
      <c r="J1503" s="484">
        <v>0</v>
      </c>
      <c r="K1503" s="469">
        <f t="shared" si="127"/>
        <v>14.27134414686282</v>
      </c>
      <c r="L1503" s="469">
        <f t="shared" si="128"/>
        <v>-2.8655853137180998E-2</v>
      </c>
    </row>
    <row r="1504" spans="1:12">
      <c r="A1504" s="480" t="s">
        <v>111</v>
      </c>
      <c r="B1504" s="480">
        <f t="shared" si="129"/>
        <v>29</v>
      </c>
      <c r="C1504" s="480">
        <f t="shared" si="130"/>
        <v>9</v>
      </c>
      <c r="D1504" s="480">
        <f t="shared" si="131"/>
        <v>357</v>
      </c>
      <c r="E1504" s="480">
        <v>0</v>
      </c>
      <c r="F1504" s="481">
        <v>4.3129999999999997</v>
      </c>
      <c r="G1504" s="480">
        <v>12</v>
      </c>
      <c r="H1504" s="482">
        <v>0.30140099999999997</v>
      </c>
      <c r="I1504" s="483">
        <v>14.3</v>
      </c>
      <c r="J1504" s="484">
        <v>0</v>
      </c>
      <c r="K1504" s="469">
        <f t="shared" si="127"/>
        <v>14.309839715196699</v>
      </c>
      <c r="L1504" s="469">
        <f t="shared" si="128"/>
        <v>9.8397151966977958E-3</v>
      </c>
    </row>
    <row r="1505" spans="1:12">
      <c r="A1505" s="480" t="s">
        <v>111</v>
      </c>
      <c r="B1505" s="480">
        <f t="shared" si="129"/>
        <v>29</v>
      </c>
      <c r="C1505" s="480">
        <f t="shared" si="130"/>
        <v>10</v>
      </c>
      <c r="D1505" s="480">
        <f t="shared" si="131"/>
        <v>358</v>
      </c>
      <c r="E1505" s="480">
        <v>0</v>
      </c>
      <c r="F1505" s="481">
        <v>4.3129999999999997</v>
      </c>
      <c r="G1505" s="480">
        <v>12</v>
      </c>
      <c r="H1505" s="482">
        <v>0.300591</v>
      </c>
      <c r="I1505" s="483">
        <v>14.3</v>
      </c>
      <c r="J1505" s="484">
        <v>0</v>
      </c>
      <c r="K1505" s="469">
        <f t="shared" si="127"/>
        <v>14.348400318040127</v>
      </c>
      <c r="L1505" s="469">
        <f t="shared" si="128"/>
        <v>4.8400318040126677E-2</v>
      </c>
    </row>
    <row r="1506" spans="1:12">
      <c r="A1506" s="480" t="s">
        <v>111</v>
      </c>
      <c r="B1506" s="480">
        <f t="shared" si="129"/>
        <v>29</v>
      </c>
      <c r="C1506" s="480">
        <f t="shared" si="130"/>
        <v>11</v>
      </c>
      <c r="D1506" s="480">
        <f t="shared" si="131"/>
        <v>359</v>
      </c>
      <c r="E1506" s="480">
        <v>0</v>
      </c>
      <c r="F1506" s="481">
        <v>4.3129999999999997</v>
      </c>
      <c r="G1506" s="480">
        <v>12</v>
      </c>
      <c r="H1506" s="482">
        <v>0.29978700000000003</v>
      </c>
      <c r="I1506" s="483">
        <v>14.4</v>
      </c>
      <c r="J1506" s="484">
        <v>0</v>
      </c>
      <c r="K1506" s="469">
        <f t="shared" si="127"/>
        <v>14.386881352426888</v>
      </c>
      <c r="L1506" s="469">
        <f t="shared" si="128"/>
        <v>-1.3118647573111986E-2</v>
      </c>
    </row>
    <row r="1507" spans="1:12">
      <c r="A1507" s="480" t="s">
        <v>111</v>
      </c>
      <c r="B1507" s="480">
        <f t="shared" si="129"/>
        <v>30</v>
      </c>
      <c r="C1507" s="480">
        <f t="shared" si="130"/>
        <v>0</v>
      </c>
      <c r="D1507" s="480">
        <f t="shared" si="131"/>
        <v>360</v>
      </c>
      <c r="E1507" s="480">
        <v>0</v>
      </c>
      <c r="F1507" s="481">
        <v>4.3129999999999997</v>
      </c>
      <c r="G1507" s="480">
        <v>12</v>
      </c>
      <c r="H1507" s="482">
        <v>0.29898599999999997</v>
      </c>
      <c r="I1507" s="483">
        <v>14.4</v>
      </c>
      <c r="J1507" s="484">
        <v>0</v>
      </c>
      <c r="K1507" s="469">
        <f t="shared" si="127"/>
        <v>14.425424601820822</v>
      </c>
      <c r="L1507" s="469">
        <f t="shared" si="128"/>
        <v>2.5424601820821735E-2</v>
      </c>
    </row>
    <row r="1508" spans="1:12">
      <c r="A1508" s="480" t="s">
        <v>111</v>
      </c>
      <c r="B1508" s="480">
        <f t="shared" si="129"/>
        <v>30</v>
      </c>
      <c r="C1508" s="480">
        <f t="shared" si="130"/>
        <v>1</v>
      </c>
      <c r="D1508" s="480">
        <f t="shared" si="131"/>
        <v>361</v>
      </c>
      <c r="E1508" s="480">
        <v>0</v>
      </c>
      <c r="F1508" s="481">
        <v>4.3129999999999997</v>
      </c>
      <c r="G1508" s="480">
        <v>12</v>
      </c>
      <c r="H1508" s="482">
        <v>0.29819000000000001</v>
      </c>
      <c r="I1508" s="483">
        <v>14.5</v>
      </c>
      <c r="J1508" s="484">
        <v>0</v>
      </c>
      <c r="K1508" s="469">
        <f t="shared" si="127"/>
        <v>14.463932392098997</v>
      </c>
      <c r="L1508" s="469">
        <f t="shared" si="128"/>
        <v>-3.6067607901003385E-2</v>
      </c>
    </row>
    <row r="1509" spans="1:12">
      <c r="A1509" s="480" t="s">
        <v>111</v>
      </c>
      <c r="B1509" s="480">
        <f t="shared" si="129"/>
        <v>30</v>
      </c>
      <c r="C1509" s="480">
        <f t="shared" si="130"/>
        <v>2</v>
      </c>
      <c r="D1509" s="480">
        <f t="shared" si="131"/>
        <v>362</v>
      </c>
      <c r="E1509" s="480">
        <v>0</v>
      </c>
      <c r="F1509" s="481">
        <v>4.3129999999999997</v>
      </c>
      <c r="G1509" s="480">
        <v>12</v>
      </c>
      <c r="H1509" s="482">
        <v>0.297398</v>
      </c>
      <c r="I1509" s="483">
        <v>14.5</v>
      </c>
      <c r="J1509" s="484">
        <v>0</v>
      </c>
      <c r="K1509" s="469">
        <f t="shared" si="127"/>
        <v>14.502451260600273</v>
      </c>
      <c r="L1509" s="469">
        <f t="shared" si="128"/>
        <v>2.4512606002726756E-3</v>
      </c>
    </row>
    <row r="1510" spans="1:12">
      <c r="A1510" s="480" t="s">
        <v>111</v>
      </c>
      <c r="B1510" s="480">
        <f t="shared" si="129"/>
        <v>30</v>
      </c>
      <c r="C1510" s="480">
        <f t="shared" si="130"/>
        <v>3</v>
      </c>
      <c r="D1510" s="480">
        <f t="shared" si="131"/>
        <v>363</v>
      </c>
      <c r="E1510" s="480">
        <v>0</v>
      </c>
      <c r="F1510" s="481">
        <v>4.3129999999999997</v>
      </c>
      <c r="G1510" s="480">
        <v>12</v>
      </c>
      <c r="H1510" s="482">
        <v>0.29660999999999998</v>
      </c>
      <c r="I1510" s="483">
        <v>14.5</v>
      </c>
      <c r="J1510" s="484">
        <v>0</v>
      </c>
      <c r="K1510" s="469">
        <f t="shared" si="127"/>
        <v>14.540979737702708</v>
      </c>
      <c r="L1510" s="469">
        <f t="shared" si="128"/>
        <v>4.0979737702707908E-2</v>
      </c>
    </row>
    <row r="1511" spans="1:12">
      <c r="A1511" s="480" t="s">
        <v>111</v>
      </c>
      <c r="B1511" s="480">
        <f t="shared" si="129"/>
        <v>30</v>
      </c>
      <c r="C1511" s="480">
        <f t="shared" si="130"/>
        <v>4</v>
      </c>
      <c r="D1511" s="480">
        <f t="shared" si="131"/>
        <v>364</v>
      </c>
      <c r="E1511" s="480">
        <v>0</v>
      </c>
      <c r="F1511" s="481">
        <v>4.3129999999999997</v>
      </c>
      <c r="G1511" s="480">
        <v>12</v>
      </c>
      <c r="H1511" s="482">
        <v>0.29582599999999998</v>
      </c>
      <c r="I1511" s="483">
        <v>14.6</v>
      </c>
      <c r="J1511" s="484">
        <v>0</v>
      </c>
      <c r="K1511" s="469">
        <f t="shared" si="127"/>
        <v>14.579516337306389</v>
      </c>
      <c r="L1511" s="469">
        <f t="shared" si="128"/>
        <v>-2.0483662693610682E-2</v>
      </c>
    </row>
    <row r="1512" spans="1:12">
      <c r="A1512" s="480" t="s">
        <v>111</v>
      </c>
      <c r="B1512" s="480">
        <f t="shared" si="129"/>
        <v>30</v>
      </c>
      <c r="C1512" s="480">
        <f t="shared" si="130"/>
        <v>5</v>
      </c>
      <c r="D1512" s="480">
        <f t="shared" si="131"/>
        <v>365</v>
      </c>
      <c r="E1512" s="480">
        <v>0</v>
      </c>
      <c r="F1512" s="481">
        <v>4.3129999999999997</v>
      </c>
      <c r="G1512" s="480">
        <v>12</v>
      </c>
      <c r="H1512" s="482">
        <v>0.29504599999999997</v>
      </c>
      <c r="I1512" s="483">
        <v>14.6</v>
      </c>
      <c r="J1512" s="484">
        <v>0</v>
      </c>
      <c r="K1512" s="469">
        <f t="shared" si="127"/>
        <v>14.61805955681487</v>
      </c>
      <c r="L1512" s="469">
        <f t="shared" si="128"/>
        <v>1.8059556814870703E-2</v>
      </c>
    </row>
    <row r="1513" spans="1:12">
      <c r="A1513" s="480" t="s">
        <v>111</v>
      </c>
      <c r="B1513" s="480">
        <f t="shared" si="129"/>
        <v>30</v>
      </c>
      <c r="C1513" s="480">
        <f t="shared" si="130"/>
        <v>6</v>
      </c>
      <c r="D1513" s="480">
        <f t="shared" si="131"/>
        <v>366</v>
      </c>
      <c r="E1513" s="480">
        <v>0</v>
      </c>
      <c r="F1513" s="481">
        <v>4.3129999999999997</v>
      </c>
      <c r="G1513" s="480">
        <v>12</v>
      </c>
      <c r="H1513" s="482">
        <v>0.294271</v>
      </c>
      <c r="I1513" s="483">
        <v>14.7</v>
      </c>
      <c r="J1513" s="484">
        <v>0</v>
      </c>
      <c r="K1513" s="469">
        <f t="shared" si="127"/>
        <v>14.656558070621976</v>
      </c>
      <c r="L1513" s="469">
        <f t="shared" si="128"/>
        <v>-4.3441929378023048E-2</v>
      </c>
    </row>
    <row r="1514" spans="1:12">
      <c r="A1514" s="480" t="s">
        <v>111</v>
      </c>
      <c r="B1514" s="480">
        <f t="shared" si="129"/>
        <v>30</v>
      </c>
      <c r="C1514" s="480">
        <f t="shared" si="130"/>
        <v>7</v>
      </c>
      <c r="D1514" s="480">
        <f t="shared" si="131"/>
        <v>367</v>
      </c>
      <c r="E1514" s="480">
        <v>0</v>
      </c>
      <c r="F1514" s="481">
        <v>4.3129999999999997</v>
      </c>
      <c r="G1514" s="480">
        <v>12</v>
      </c>
      <c r="H1514" s="482">
        <v>0.29349900000000001</v>
      </c>
      <c r="I1514" s="483">
        <v>14.7</v>
      </c>
      <c r="J1514" s="484">
        <v>0</v>
      </c>
      <c r="K1514" s="469">
        <f t="shared" si="127"/>
        <v>14.69510969372979</v>
      </c>
      <c r="L1514" s="469">
        <f t="shared" si="128"/>
        <v>-4.8903062702088107E-3</v>
      </c>
    </row>
    <row r="1515" spans="1:12">
      <c r="A1515" s="480" t="s">
        <v>111</v>
      </c>
      <c r="B1515" s="480">
        <f t="shared" si="129"/>
        <v>30</v>
      </c>
      <c r="C1515" s="480">
        <f t="shared" si="130"/>
        <v>8</v>
      </c>
      <c r="D1515" s="480">
        <f t="shared" si="131"/>
        <v>368</v>
      </c>
      <c r="E1515" s="480">
        <v>0</v>
      </c>
      <c r="F1515" s="481">
        <v>4.3129999999999997</v>
      </c>
      <c r="G1515" s="480">
        <v>12</v>
      </c>
      <c r="H1515" s="482">
        <v>0.29273199999999999</v>
      </c>
      <c r="I1515" s="483">
        <v>14.7</v>
      </c>
      <c r="J1515" s="484">
        <v>0</v>
      </c>
      <c r="K1515" s="469">
        <f t="shared" si="127"/>
        <v>14.733612997554076</v>
      </c>
      <c r="L1515" s="469">
        <f t="shared" si="128"/>
        <v>3.3612997554076429E-2</v>
      </c>
    </row>
    <row r="1516" spans="1:12">
      <c r="A1516" s="480" t="s">
        <v>111</v>
      </c>
      <c r="B1516" s="480">
        <f t="shared" si="129"/>
        <v>30</v>
      </c>
      <c r="C1516" s="480">
        <f t="shared" si="130"/>
        <v>9</v>
      </c>
      <c r="D1516" s="480">
        <f t="shared" si="131"/>
        <v>369</v>
      </c>
      <c r="E1516" s="480">
        <v>0</v>
      </c>
      <c r="F1516" s="481">
        <v>4.3129999999999997</v>
      </c>
      <c r="G1516" s="480">
        <v>12</v>
      </c>
      <c r="H1516" s="482">
        <v>0.29196800000000001</v>
      </c>
      <c r="I1516" s="483">
        <v>14.8</v>
      </c>
      <c r="J1516" s="484">
        <v>0</v>
      </c>
      <c r="K1516" s="469">
        <f t="shared" si="127"/>
        <v>14.772166812801402</v>
      </c>
      <c r="L1516" s="469">
        <f t="shared" si="128"/>
        <v>-2.7833187198599063E-2</v>
      </c>
    </row>
    <row r="1517" spans="1:12">
      <c r="A1517" s="480" t="s">
        <v>111</v>
      </c>
      <c r="B1517" s="480">
        <f t="shared" si="129"/>
        <v>30</v>
      </c>
      <c r="C1517" s="480">
        <f t="shared" si="130"/>
        <v>10</v>
      </c>
      <c r="D1517" s="480">
        <f t="shared" si="131"/>
        <v>370</v>
      </c>
      <c r="E1517" s="480">
        <v>0</v>
      </c>
      <c r="F1517" s="481">
        <v>4.3129999999999997</v>
      </c>
      <c r="G1517" s="480">
        <v>12</v>
      </c>
      <c r="H1517" s="482">
        <v>0.29120600000000002</v>
      </c>
      <c r="I1517" s="483">
        <v>14.8</v>
      </c>
      <c r="J1517" s="484">
        <v>0</v>
      </c>
      <c r="K1517" s="469">
        <f t="shared" si="127"/>
        <v>14.810821205607025</v>
      </c>
      <c r="L1517" s="469">
        <f t="shared" si="128"/>
        <v>1.0821205607024709E-2</v>
      </c>
    </row>
    <row r="1518" spans="1:12">
      <c r="A1518" s="480" t="s">
        <v>111</v>
      </c>
      <c r="B1518" s="480">
        <f t="shared" si="129"/>
        <v>30</v>
      </c>
      <c r="C1518" s="480">
        <f t="shared" si="130"/>
        <v>11</v>
      </c>
      <c r="D1518" s="480">
        <f t="shared" si="131"/>
        <v>371</v>
      </c>
      <c r="E1518" s="480">
        <v>0</v>
      </c>
      <c r="F1518" s="481">
        <v>4.3129999999999997</v>
      </c>
      <c r="G1518" s="480">
        <v>12</v>
      </c>
      <c r="H1518" s="482">
        <v>0.29045300000000002</v>
      </c>
      <c r="I1518" s="483">
        <v>14.8</v>
      </c>
      <c r="J1518" s="484">
        <v>0</v>
      </c>
      <c r="K1518" s="469">
        <f t="shared" si="127"/>
        <v>14.849218290050368</v>
      </c>
      <c r="L1518" s="469">
        <f t="shared" si="128"/>
        <v>4.9218290050367486E-2</v>
      </c>
    </row>
    <row r="1519" spans="1:12">
      <c r="A1519" s="480" t="s">
        <v>111</v>
      </c>
      <c r="B1519" s="480">
        <f t="shared" si="129"/>
        <v>31</v>
      </c>
      <c r="C1519" s="480">
        <f t="shared" si="130"/>
        <v>0</v>
      </c>
      <c r="D1519" s="480">
        <f t="shared" si="131"/>
        <v>372</v>
      </c>
      <c r="E1519" s="480">
        <v>0</v>
      </c>
      <c r="F1519" s="481">
        <v>4.3129999999999997</v>
      </c>
      <c r="G1519" s="480">
        <v>12</v>
      </c>
      <c r="H1519" s="482">
        <v>0.28970200000000002</v>
      </c>
      <c r="I1519" s="483">
        <v>14.9</v>
      </c>
      <c r="J1519" s="484">
        <v>0</v>
      </c>
      <c r="K1519" s="469">
        <f t="shared" si="127"/>
        <v>14.887712200813247</v>
      </c>
      <c r="L1519" s="469">
        <f t="shared" si="128"/>
        <v>-1.2287799186752935E-2</v>
      </c>
    </row>
    <row r="1520" spans="1:12">
      <c r="A1520" s="480" t="s">
        <v>111</v>
      </c>
      <c r="B1520" s="480">
        <f t="shared" si="129"/>
        <v>31</v>
      </c>
      <c r="C1520" s="480">
        <f t="shared" si="130"/>
        <v>1</v>
      </c>
      <c r="D1520" s="480">
        <f t="shared" si="131"/>
        <v>373</v>
      </c>
      <c r="E1520" s="480">
        <v>0</v>
      </c>
      <c r="F1520" s="481">
        <v>4.3129999999999997</v>
      </c>
      <c r="G1520" s="480">
        <v>12</v>
      </c>
      <c r="H1520" s="482">
        <v>0.28895399999999999</v>
      </c>
      <c r="I1520" s="483">
        <v>14.9</v>
      </c>
      <c r="J1520" s="484">
        <v>0</v>
      </c>
      <c r="K1520" s="469">
        <f t="shared" si="127"/>
        <v>14.926251237221148</v>
      </c>
      <c r="L1520" s="469">
        <f t="shared" si="128"/>
        <v>2.6251237221147861E-2</v>
      </c>
    </row>
    <row r="1521" spans="1:12">
      <c r="A1521" s="480" t="s">
        <v>111</v>
      </c>
      <c r="B1521" s="480">
        <f t="shared" si="129"/>
        <v>31</v>
      </c>
      <c r="C1521" s="480">
        <f t="shared" si="130"/>
        <v>2</v>
      </c>
      <c r="D1521" s="480">
        <f t="shared" si="131"/>
        <v>374</v>
      </c>
      <c r="E1521" s="480">
        <v>0</v>
      </c>
      <c r="F1521" s="481">
        <v>4.3129999999999997</v>
      </c>
      <c r="G1521" s="480">
        <v>12</v>
      </c>
      <c r="H1521" s="482">
        <v>0.28821000000000002</v>
      </c>
      <c r="I1521" s="483">
        <v>15</v>
      </c>
      <c r="J1521" s="484">
        <v>0</v>
      </c>
      <c r="K1521" s="469">
        <f t="shared" si="127"/>
        <v>14.964782623781268</v>
      </c>
      <c r="L1521" s="469">
        <f t="shared" si="128"/>
        <v>-3.5217376218731999E-2</v>
      </c>
    </row>
    <row r="1522" spans="1:12">
      <c r="A1522" s="480" t="s">
        <v>111</v>
      </c>
      <c r="B1522" s="480">
        <f t="shared" si="129"/>
        <v>31</v>
      </c>
      <c r="C1522" s="480">
        <f t="shared" si="130"/>
        <v>3</v>
      </c>
      <c r="D1522" s="480">
        <f t="shared" si="131"/>
        <v>375</v>
      </c>
      <c r="E1522" s="480">
        <v>0</v>
      </c>
      <c r="F1522" s="481">
        <v>4.3129999999999997</v>
      </c>
      <c r="G1522" s="480">
        <v>12</v>
      </c>
      <c r="H1522" s="482">
        <v>0.28747</v>
      </c>
      <c r="I1522" s="483">
        <v>15</v>
      </c>
      <c r="J1522" s="484">
        <v>0</v>
      </c>
      <c r="K1522" s="469">
        <f t="shared" si="127"/>
        <v>15.003304692663582</v>
      </c>
      <c r="L1522" s="469">
        <f t="shared" si="128"/>
        <v>3.3046926635815765E-3</v>
      </c>
    </row>
    <row r="1523" spans="1:12">
      <c r="A1523" s="480" t="s">
        <v>111</v>
      </c>
      <c r="B1523" s="480">
        <f t="shared" si="129"/>
        <v>31</v>
      </c>
      <c r="C1523" s="480">
        <f t="shared" si="130"/>
        <v>4</v>
      </c>
      <c r="D1523" s="480">
        <f t="shared" si="131"/>
        <v>376</v>
      </c>
      <c r="E1523" s="480">
        <v>0</v>
      </c>
      <c r="F1523" s="481">
        <v>4.3129999999999997</v>
      </c>
      <c r="G1523" s="480">
        <v>12</v>
      </c>
      <c r="H1523" s="482">
        <v>0.28676400000000002</v>
      </c>
      <c r="I1523" s="483">
        <v>15</v>
      </c>
      <c r="J1523" s="484">
        <v>0</v>
      </c>
      <c r="K1523" s="469">
        <f t="shared" si="127"/>
        <v>15.040242150339649</v>
      </c>
      <c r="L1523" s="469">
        <f t="shared" si="128"/>
        <v>4.0242150339649285E-2</v>
      </c>
    </row>
    <row r="1524" spans="1:12">
      <c r="A1524" s="480" t="s">
        <v>111</v>
      </c>
      <c r="B1524" s="480">
        <f t="shared" si="129"/>
        <v>31</v>
      </c>
      <c r="C1524" s="480">
        <f t="shared" si="130"/>
        <v>5</v>
      </c>
      <c r="D1524" s="480">
        <f t="shared" si="131"/>
        <v>377</v>
      </c>
      <c r="E1524" s="480">
        <v>0</v>
      </c>
      <c r="F1524" s="481">
        <v>4.3129999999999997</v>
      </c>
      <c r="G1524" s="480">
        <v>12</v>
      </c>
      <c r="H1524" s="482">
        <v>0.28600100000000001</v>
      </c>
      <c r="I1524" s="483">
        <v>15.1</v>
      </c>
      <c r="J1524" s="484">
        <v>0</v>
      </c>
      <c r="K1524" s="469">
        <f t="shared" si="127"/>
        <v>15.080366851864152</v>
      </c>
      <c r="L1524" s="469">
        <f t="shared" si="128"/>
        <v>-1.9633148135847378E-2</v>
      </c>
    </row>
    <row r="1525" spans="1:12">
      <c r="A1525" s="480" t="s">
        <v>111</v>
      </c>
      <c r="B1525" s="480">
        <f t="shared" si="129"/>
        <v>31</v>
      </c>
      <c r="C1525" s="480">
        <f t="shared" si="130"/>
        <v>6</v>
      </c>
      <c r="D1525" s="480">
        <f t="shared" si="131"/>
        <v>378</v>
      </c>
      <c r="E1525" s="480">
        <v>0</v>
      </c>
      <c r="F1525" s="481">
        <v>4.3129999999999997</v>
      </c>
      <c r="G1525" s="480">
        <v>12</v>
      </c>
      <c r="H1525" s="482">
        <v>0.28527200000000003</v>
      </c>
      <c r="I1525" s="483">
        <v>15.1</v>
      </c>
      <c r="J1525" s="484">
        <v>0</v>
      </c>
      <c r="K1525" s="469">
        <f t="shared" si="127"/>
        <v>15.11890406349028</v>
      </c>
      <c r="L1525" s="469">
        <f t="shared" si="128"/>
        <v>1.890406349028062E-2</v>
      </c>
    </row>
    <row r="1526" spans="1:12">
      <c r="A1526" s="480" t="s">
        <v>111</v>
      </c>
      <c r="B1526" s="480">
        <f t="shared" si="129"/>
        <v>31</v>
      </c>
      <c r="C1526" s="480">
        <f t="shared" si="130"/>
        <v>7</v>
      </c>
      <c r="D1526" s="480">
        <f t="shared" si="131"/>
        <v>379</v>
      </c>
      <c r="E1526" s="480">
        <v>0</v>
      </c>
      <c r="F1526" s="481">
        <v>4.3129999999999997</v>
      </c>
      <c r="G1526" s="480">
        <v>12</v>
      </c>
      <c r="H1526" s="482">
        <v>0.28454699999999999</v>
      </c>
      <c r="I1526" s="483">
        <v>15.2</v>
      </c>
      <c r="J1526" s="484">
        <v>0</v>
      </c>
      <c r="K1526" s="469">
        <f t="shared" si="127"/>
        <v>15.157425662544323</v>
      </c>
      <c r="L1526" s="469">
        <f t="shared" si="128"/>
        <v>-4.2574337455675959E-2</v>
      </c>
    </row>
    <row r="1527" spans="1:12">
      <c r="A1527" s="480" t="s">
        <v>111</v>
      </c>
      <c r="B1527" s="480">
        <f t="shared" si="129"/>
        <v>31</v>
      </c>
      <c r="C1527" s="480">
        <f t="shared" si="130"/>
        <v>8</v>
      </c>
      <c r="D1527" s="480">
        <f t="shared" si="131"/>
        <v>380</v>
      </c>
      <c r="E1527" s="480">
        <v>0</v>
      </c>
      <c r="F1527" s="481">
        <v>4.3129999999999997</v>
      </c>
      <c r="G1527" s="480">
        <v>12</v>
      </c>
      <c r="H1527" s="482">
        <v>0.28382600000000002</v>
      </c>
      <c r="I1527" s="483">
        <v>15.2</v>
      </c>
      <c r="J1527" s="484">
        <v>0</v>
      </c>
      <c r="K1527" s="469">
        <f t="shared" si="127"/>
        <v>15.195929900713816</v>
      </c>
      <c r="L1527" s="469">
        <f t="shared" si="128"/>
        <v>-4.070099286183293E-3</v>
      </c>
    </row>
    <row r="1528" spans="1:12">
      <c r="A1528" s="480" t="s">
        <v>111</v>
      </c>
      <c r="B1528" s="480">
        <f t="shared" si="129"/>
        <v>31</v>
      </c>
      <c r="C1528" s="480">
        <f t="shared" si="130"/>
        <v>9</v>
      </c>
      <c r="D1528" s="480">
        <f t="shared" si="131"/>
        <v>381</v>
      </c>
      <c r="E1528" s="480">
        <v>0</v>
      </c>
      <c r="F1528" s="481">
        <v>4.3129999999999997</v>
      </c>
      <c r="G1528" s="480">
        <v>12</v>
      </c>
      <c r="H1528" s="482">
        <v>0.28310800000000003</v>
      </c>
      <c r="I1528" s="483">
        <v>15.2</v>
      </c>
      <c r="J1528" s="484">
        <v>0</v>
      </c>
      <c r="K1528" s="469">
        <f t="shared" si="127"/>
        <v>15.234468824618164</v>
      </c>
      <c r="L1528" s="469">
        <f t="shared" si="128"/>
        <v>3.4468824618164362E-2</v>
      </c>
    </row>
    <row r="1529" spans="1:12">
      <c r="A1529" s="480" t="s">
        <v>111</v>
      </c>
      <c r="B1529" s="480">
        <f t="shared" si="129"/>
        <v>31</v>
      </c>
      <c r="C1529" s="480">
        <f t="shared" si="130"/>
        <v>10</v>
      </c>
      <c r="D1529" s="480">
        <f t="shared" si="131"/>
        <v>382</v>
      </c>
      <c r="E1529" s="480">
        <v>0</v>
      </c>
      <c r="F1529" s="481">
        <v>4.3129999999999997</v>
      </c>
      <c r="G1529" s="480">
        <v>12</v>
      </c>
      <c r="H1529" s="482">
        <v>0.28239399999999998</v>
      </c>
      <c r="I1529" s="483">
        <v>15.3</v>
      </c>
      <c r="J1529" s="484">
        <v>0</v>
      </c>
      <c r="K1529" s="469">
        <f t="shared" si="127"/>
        <v>15.272987386417558</v>
      </c>
      <c r="L1529" s="469">
        <f t="shared" si="128"/>
        <v>-2.7012613582442668E-2</v>
      </c>
    </row>
    <row r="1530" spans="1:12">
      <c r="A1530" s="480" t="s">
        <v>111</v>
      </c>
      <c r="B1530" s="480">
        <f t="shared" si="129"/>
        <v>31</v>
      </c>
      <c r="C1530" s="480">
        <f t="shared" si="130"/>
        <v>11</v>
      </c>
      <c r="D1530" s="480">
        <f t="shared" si="131"/>
        <v>383</v>
      </c>
      <c r="E1530" s="480">
        <v>0</v>
      </c>
      <c r="F1530" s="481">
        <v>4.3129999999999997</v>
      </c>
      <c r="G1530" s="480">
        <v>12</v>
      </c>
      <c r="H1530" s="482">
        <v>0.28168300000000002</v>
      </c>
      <c r="I1530" s="483">
        <v>15.3</v>
      </c>
      <c r="J1530" s="484">
        <v>0</v>
      </c>
      <c r="K1530" s="469">
        <f t="shared" si="127"/>
        <v>15.311538147492037</v>
      </c>
      <c r="L1530" s="469">
        <f t="shared" si="128"/>
        <v>1.1538147492036188E-2</v>
      </c>
    </row>
    <row r="1531" spans="1:12">
      <c r="A1531" s="480" t="s">
        <v>111</v>
      </c>
      <c r="B1531" s="480">
        <f t="shared" si="129"/>
        <v>32</v>
      </c>
      <c r="C1531" s="480">
        <f t="shared" si="130"/>
        <v>0</v>
      </c>
      <c r="D1531" s="480">
        <f t="shared" si="131"/>
        <v>384</v>
      </c>
      <c r="E1531" s="480">
        <v>0</v>
      </c>
      <c r="F1531" s="481">
        <v>4.3129999999999997</v>
      </c>
      <c r="G1531" s="480">
        <v>12</v>
      </c>
      <c r="H1531" s="482">
        <v>0.280976</v>
      </c>
      <c r="I1531" s="483">
        <v>15.4</v>
      </c>
      <c r="J1531" s="484">
        <v>0</v>
      </c>
      <c r="K1531" s="469">
        <f t="shared" si="127"/>
        <v>15.350065486020156</v>
      </c>
      <c r="L1531" s="469">
        <f t="shared" si="128"/>
        <v>-4.9934513979843942E-2</v>
      </c>
    </row>
    <row r="1532" spans="1:12">
      <c r="A1532" s="480" t="s">
        <v>111</v>
      </c>
      <c r="B1532" s="480">
        <f>INT(D1532/12)</f>
        <v>2</v>
      </c>
      <c r="C1532" s="480">
        <f>D1532-B1532*12</f>
        <v>0</v>
      </c>
      <c r="D1532" s="480">
        <v>24</v>
      </c>
      <c r="E1532" s="480">
        <v>0</v>
      </c>
      <c r="F1532" s="481">
        <v>4.3129999999999997</v>
      </c>
      <c r="G1532" s="480">
        <v>15</v>
      </c>
      <c r="H1532" s="482">
        <v>1.5024150000000001</v>
      </c>
      <c r="I1532" s="483">
        <v>2.9</v>
      </c>
      <c r="J1532" s="484">
        <f t="shared" ref="J1532:J1578" si="132">$J$1580-($H$1580-H1532)*($J$1582-$J$1580)/($H$1582-$H$1580)</f>
        <v>1.4110775145877881</v>
      </c>
      <c r="K1532" s="469">
        <f t="shared" si="127"/>
        <v>2.8707114878379141</v>
      </c>
      <c r="L1532" s="469">
        <f t="shared" si="128"/>
        <v>-2.9288512162085834E-2</v>
      </c>
    </row>
    <row r="1533" spans="1:12">
      <c r="A1533" s="480" t="s">
        <v>111</v>
      </c>
      <c r="B1533" s="480">
        <f t="shared" ref="B1533:B1596" si="133">INT(D1533/12)</f>
        <v>2</v>
      </c>
      <c r="C1533" s="480">
        <f t="shared" ref="C1533:C1596" si="134">D1533-B1533*12</f>
        <v>1</v>
      </c>
      <c r="D1533" s="480">
        <f>D1532+1</f>
        <v>25</v>
      </c>
      <c r="E1533" s="480">
        <v>0</v>
      </c>
      <c r="F1533" s="481">
        <v>4.3129999999999997</v>
      </c>
      <c r="G1533" s="480">
        <v>15</v>
      </c>
      <c r="H1533" s="482">
        <v>1.5634939999999999</v>
      </c>
      <c r="I1533" s="483">
        <v>2.8</v>
      </c>
      <c r="J1533" s="484">
        <f t="shared" si="132"/>
        <v>1.4673609538390449</v>
      </c>
      <c r="K1533" s="469">
        <f t="shared" si="127"/>
        <v>2.758565111218847</v>
      </c>
      <c r="L1533" s="469">
        <f t="shared" si="128"/>
        <v>-4.1434888781152868E-2</v>
      </c>
    </row>
    <row r="1534" spans="1:12">
      <c r="A1534" s="480" t="s">
        <v>111</v>
      </c>
      <c r="B1534" s="480">
        <f t="shared" si="133"/>
        <v>2</v>
      </c>
      <c r="C1534" s="480">
        <f t="shared" si="134"/>
        <v>2</v>
      </c>
      <c r="D1534" s="480">
        <f t="shared" ref="D1534:D1597" si="135">D1533+1</f>
        <v>26</v>
      </c>
      <c r="E1534" s="480">
        <v>0</v>
      </c>
      <c r="F1534" s="481">
        <v>4.3129999999999997</v>
      </c>
      <c r="G1534" s="480">
        <v>15</v>
      </c>
      <c r="H1534" s="482">
        <v>1.610913</v>
      </c>
      <c r="I1534" s="483">
        <v>2.7</v>
      </c>
      <c r="J1534" s="484">
        <f t="shared" si="132"/>
        <v>1.5110568952568046</v>
      </c>
      <c r="K1534" s="469">
        <f t="shared" si="127"/>
        <v>2.6773637061715929</v>
      </c>
      <c r="L1534" s="469">
        <f t="shared" si="128"/>
        <v>-2.2636293828407261E-2</v>
      </c>
    </row>
    <row r="1535" spans="1:12">
      <c r="A1535" s="480" t="s">
        <v>111</v>
      </c>
      <c r="B1535" s="480">
        <f t="shared" si="133"/>
        <v>2</v>
      </c>
      <c r="C1535" s="480">
        <f t="shared" si="134"/>
        <v>3</v>
      </c>
      <c r="D1535" s="480">
        <f t="shared" si="135"/>
        <v>27</v>
      </c>
      <c r="E1535" s="480">
        <v>0</v>
      </c>
      <c r="F1535" s="481">
        <v>4.3129999999999997</v>
      </c>
      <c r="G1535" s="480">
        <v>15</v>
      </c>
      <c r="H1535" s="482">
        <v>1.6471469999999999</v>
      </c>
      <c r="I1535" s="483">
        <v>2.6</v>
      </c>
      <c r="J1535" s="484">
        <f t="shared" si="132"/>
        <v>1.5444460165231979</v>
      </c>
      <c r="K1535" s="469">
        <f t="shared" si="127"/>
        <v>2.6184669613580329</v>
      </c>
      <c r="L1535" s="469">
        <f t="shared" si="128"/>
        <v>1.846696135803283E-2</v>
      </c>
    </row>
    <row r="1536" spans="1:12">
      <c r="A1536" s="480" t="s">
        <v>111</v>
      </c>
      <c r="B1536" s="480">
        <f t="shared" si="133"/>
        <v>2</v>
      </c>
      <c r="C1536" s="480">
        <f t="shared" si="134"/>
        <v>4</v>
      </c>
      <c r="D1536" s="480">
        <f t="shared" si="135"/>
        <v>28</v>
      </c>
      <c r="E1536" s="480">
        <v>0</v>
      </c>
      <c r="F1536" s="481">
        <v>4.3129999999999997</v>
      </c>
      <c r="G1536" s="480">
        <v>15</v>
      </c>
      <c r="H1536" s="482">
        <v>1.6741870000000001</v>
      </c>
      <c r="I1536" s="483">
        <v>2.6</v>
      </c>
      <c r="J1536" s="484">
        <f t="shared" si="132"/>
        <v>1.5693629961291835</v>
      </c>
      <c r="K1536" s="469">
        <f t="shared" si="127"/>
        <v>2.5761757796470763</v>
      </c>
      <c r="L1536" s="469">
        <f t="shared" si="128"/>
        <v>-2.3824220352923753E-2</v>
      </c>
    </row>
    <row r="1537" spans="1:12">
      <c r="A1537" s="480" t="s">
        <v>111</v>
      </c>
      <c r="B1537" s="480">
        <f t="shared" si="133"/>
        <v>2</v>
      </c>
      <c r="C1537" s="480">
        <f t="shared" si="134"/>
        <v>5</v>
      </c>
      <c r="D1537" s="480">
        <f t="shared" si="135"/>
        <v>29</v>
      </c>
      <c r="E1537" s="480">
        <v>0</v>
      </c>
      <c r="F1537" s="481">
        <v>4.3129999999999997</v>
      </c>
      <c r="G1537" s="480">
        <v>15</v>
      </c>
      <c r="H1537" s="482">
        <v>1.6936450000000001</v>
      </c>
      <c r="I1537" s="483">
        <v>2.5</v>
      </c>
      <c r="J1537" s="484">
        <f t="shared" si="132"/>
        <v>1.5872932693974255</v>
      </c>
      <c r="K1537" s="469">
        <f t="shared" si="127"/>
        <v>2.5465785332817679</v>
      </c>
      <c r="L1537" s="469">
        <f t="shared" si="128"/>
        <v>4.6578533281767864E-2</v>
      </c>
    </row>
    <row r="1538" spans="1:12">
      <c r="A1538" s="480" t="s">
        <v>111</v>
      </c>
      <c r="B1538" s="480">
        <f t="shared" si="133"/>
        <v>2</v>
      </c>
      <c r="C1538" s="480">
        <f t="shared" si="134"/>
        <v>6</v>
      </c>
      <c r="D1538" s="480">
        <f t="shared" si="135"/>
        <v>30</v>
      </c>
      <c r="E1538" s="480">
        <v>0</v>
      </c>
      <c r="F1538" s="481">
        <v>4.3129999999999997</v>
      </c>
      <c r="G1538" s="480">
        <v>15</v>
      </c>
      <c r="H1538" s="482">
        <v>1.7068319999999999</v>
      </c>
      <c r="I1538" s="483">
        <v>2.5</v>
      </c>
      <c r="J1538" s="484">
        <f t="shared" si="132"/>
        <v>1.5994449043850043</v>
      </c>
      <c r="K1538" s="469">
        <f t="shared" si="127"/>
        <v>2.5269036437095158</v>
      </c>
      <c r="L1538" s="469">
        <f t="shared" si="128"/>
        <v>2.6903643709515812E-2</v>
      </c>
    </row>
    <row r="1539" spans="1:12">
      <c r="A1539" s="480" t="s">
        <v>111</v>
      </c>
      <c r="B1539" s="480">
        <f t="shared" si="133"/>
        <v>2</v>
      </c>
      <c r="C1539" s="480">
        <f t="shared" si="134"/>
        <v>7</v>
      </c>
      <c r="D1539" s="480">
        <f t="shared" si="135"/>
        <v>31</v>
      </c>
      <c r="E1539" s="480">
        <v>0</v>
      </c>
      <c r="F1539" s="481">
        <v>4.3129999999999997</v>
      </c>
      <c r="G1539" s="480">
        <v>15</v>
      </c>
      <c r="H1539" s="482">
        <v>1.71482</v>
      </c>
      <c r="I1539" s="483">
        <v>2.5</v>
      </c>
      <c r="J1539" s="484">
        <f t="shared" si="132"/>
        <v>1.6068057340112105</v>
      </c>
      <c r="K1539" s="469">
        <f t="shared" si="127"/>
        <v>2.5151327836157731</v>
      </c>
      <c r="L1539" s="469">
        <f t="shared" si="128"/>
        <v>1.5132783615773082E-2</v>
      </c>
    </row>
    <row r="1540" spans="1:12">
      <c r="A1540" s="480" t="s">
        <v>111</v>
      </c>
      <c r="B1540" s="480">
        <f t="shared" si="133"/>
        <v>2</v>
      </c>
      <c r="C1540" s="480">
        <f t="shared" si="134"/>
        <v>8</v>
      </c>
      <c r="D1540" s="480">
        <f t="shared" si="135"/>
        <v>32</v>
      </c>
      <c r="E1540" s="480">
        <v>0</v>
      </c>
      <c r="F1540" s="481">
        <v>4.3129999999999997</v>
      </c>
      <c r="G1540" s="480">
        <v>15</v>
      </c>
      <c r="H1540" s="482">
        <v>1.718491</v>
      </c>
      <c r="I1540" s="483">
        <v>2.5</v>
      </c>
      <c r="J1540" s="484">
        <f t="shared" si="132"/>
        <v>1.6101885088682213</v>
      </c>
      <c r="K1540" s="469">
        <f t="shared" si="127"/>
        <v>2.5097600162002593</v>
      </c>
      <c r="L1540" s="469">
        <f t="shared" si="128"/>
        <v>9.7600162002593471E-3</v>
      </c>
    </row>
    <row r="1541" spans="1:12">
      <c r="A1541" s="480" t="s">
        <v>111</v>
      </c>
      <c r="B1541" s="480">
        <f t="shared" si="133"/>
        <v>2</v>
      </c>
      <c r="C1541" s="480">
        <f t="shared" si="134"/>
        <v>9</v>
      </c>
      <c r="D1541" s="480">
        <f t="shared" si="135"/>
        <v>33</v>
      </c>
      <c r="E1541" s="480">
        <v>0</v>
      </c>
      <c r="F1541" s="481">
        <v>4.3129999999999997</v>
      </c>
      <c r="G1541" s="480">
        <v>15</v>
      </c>
      <c r="H1541" s="482">
        <v>1.718575</v>
      </c>
      <c r="I1541" s="483">
        <v>2.5</v>
      </c>
      <c r="J1541" s="484">
        <f t="shared" si="132"/>
        <v>1.6102659136865238</v>
      </c>
      <c r="K1541" s="469">
        <f t="shared" si="127"/>
        <v>2.509637344893298</v>
      </c>
      <c r="L1541" s="469">
        <f t="shared" si="128"/>
        <v>9.6373448932980388E-3</v>
      </c>
    </row>
    <row r="1542" spans="1:12">
      <c r="A1542" s="480" t="s">
        <v>111</v>
      </c>
      <c r="B1542" s="480">
        <f t="shared" si="133"/>
        <v>2</v>
      </c>
      <c r="C1542" s="480">
        <f t="shared" si="134"/>
        <v>10</v>
      </c>
      <c r="D1542" s="480">
        <f t="shared" si="135"/>
        <v>34</v>
      </c>
      <c r="E1542" s="480">
        <v>0</v>
      </c>
      <c r="F1542" s="481">
        <v>4.3129999999999997</v>
      </c>
      <c r="G1542" s="480">
        <v>15</v>
      </c>
      <c r="H1542" s="482">
        <v>1.7156750000000001</v>
      </c>
      <c r="I1542" s="483">
        <v>2.5</v>
      </c>
      <c r="J1542" s="484">
        <f t="shared" si="132"/>
        <v>1.6075936044832191</v>
      </c>
      <c r="K1542" s="469">
        <f t="shared" si="127"/>
        <v>2.5138793769216194</v>
      </c>
      <c r="L1542" s="469">
        <f t="shared" si="128"/>
        <v>1.3879376921619446E-2</v>
      </c>
    </row>
    <row r="1543" spans="1:12">
      <c r="A1543" s="480" t="s">
        <v>111</v>
      </c>
      <c r="B1543" s="480">
        <f t="shared" si="133"/>
        <v>2</v>
      </c>
      <c r="C1543" s="480">
        <f t="shared" si="134"/>
        <v>11</v>
      </c>
      <c r="D1543" s="480">
        <f t="shared" si="135"/>
        <v>35</v>
      </c>
      <c r="E1543" s="480">
        <v>0</v>
      </c>
      <c r="F1543" s="481">
        <v>4.3129999999999997</v>
      </c>
      <c r="G1543" s="480">
        <v>15</v>
      </c>
      <c r="H1543" s="482">
        <v>1.710297</v>
      </c>
      <c r="I1543" s="483">
        <v>2.5</v>
      </c>
      <c r="J1543" s="484">
        <f t="shared" si="132"/>
        <v>1.6026378531399872</v>
      </c>
      <c r="K1543" s="469">
        <f t="shared" si="127"/>
        <v>2.5217842281194436</v>
      </c>
      <c r="L1543" s="469">
        <f t="shared" si="128"/>
        <v>2.1784228119443583E-2</v>
      </c>
    </row>
    <row r="1544" spans="1:12">
      <c r="A1544" s="480" t="s">
        <v>111</v>
      </c>
      <c r="B1544" s="480">
        <f t="shared" si="133"/>
        <v>3</v>
      </c>
      <c r="C1544" s="480">
        <f t="shared" si="134"/>
        <v>0</v>
      </c>
      <c r="D1544" s="480">
        <f t="shared" si="135"/>
        <v>36</v>
      </c>
      <c r="E1544" s="480">
        <v>0</v>
      </c>
      <c r="F1544" s="481">
        <v>4.3129999999999997</v>
      </c>
      <c r="G1544" s="480">
        <v>15</v>
      </c>
      <c r="H1544" s="482">
        <v>1.70286</v>
      </c>
      <c r="I1544" s="483">
        <v>2.5</v>
      </c>
      <c r="J1544" s="484">
        <f t="shared" si="132"/>
        <v>1.5957847622624091</v>
      </c>
      <c r="K1544" s="469">
        <f t="shared" si="127"/>
        <v>2.5327977637621411</v>
      </c>
      <c r="L1544" s="469">
        <f t="shared" si="128"/>
        <v>3.2797763762141052E-2</v>
      </c>
    </row>
    <row r="1545" spans="1:12">
      <c r="A1545" s="480" t="s">
        <v>111</v>
      </c>
      <c r="B1545" s="480">
        <f t="shared" si="133"/>
        <v>3</v>
      </c>
      <c r="C1545" s="480">
        <f t="shared" si="134"/>
        <v>1</v>
      </c>
      <c r="D1545" s="480">
        <f t="shared" si="135"/>
        <v>37</v>
      </c>
      <c r="E1545" s="480">
        <v>0</v>
      </c>
      <c r="F1545" s="481">
        <v>4.3129999999999997</v>
      </c>
      <c r="G1545" s="480">
        <v>15</v>
      </c>
      <c r="H1545" s="482">
        <v>1.6937180000000001</v>
      </c>
      <c r="I1545" s="483">
        <v>2.5</v>
      </c>
      <c r="J1545" s="484">
        <f t="shared" si="132"/>
        <v>1.5873605378704743</v>
      </c>
      <c r="K1545" s="469">
        <f t="shared" si="127"/>
        <v>2.546468774613011</v>
      </c>
      <c r="L1545" s="469">
        <f t="shared" si="128"/>
        <v>4.6468774613011021E-2</v>
      </c>
    </row>
    <row r="1546" spans="1:12">
      <c r="A1546" s="480" t="s">
        <v>111</v>
      </c>
      <c r="B1546" s="480">
        <f t="shared" si="133"/>
        <v>3</v>
      </c>
      <c r="C1546" s="480">
        <f t="shared" si="134"/>
        <v>2</v>
      </c>
      <c r="D1546" s="480">
        <f t="shared" si="135"/>
        <v>38</v>
      </c>
      <c r="E1546" s="480">
        <v>0</v>
      </c>
      <c r="F1546" s="481">
        <v>4.3129999999999997</v>
      </c>
      <c r="G1546" s="480">
        <v>15</v>
      </c>
      <c r="H1546" s="482">
        <v>1.683168</v>
      </c>
      <c r="I1546" s="483">
        <v>2.6</v>
      </c>
      <c r="J1546" s="484">
        <f t="shared" si="132"/>
        <v>1.5776388612860384</v>
      </c>
      <c r="K1546" s="469">
        <f t="shared" si="127"/>
        <v>2.5624298941044503</v>
      </c>
      <c r="L1546" s="469">
        <f t="shared" si="128"/>
        <v>-3.7570105895549766E-2</v>
      </c>
    </row>
    <row r="1547" spans="1:12">
      <c r="A1547" s="480" t="s">
        <v>111</v>
      </c>
      <c r="B1547" s="480">
        <f t="shared" si="133"/>
        <v>3</v>
      </c>
      <c r="C1547" s="480">
        <f t="shared" si="134"/>
        <v>3</v>
      </c>
      <c r="D1547" s="480">
        <f t="shared" si="135"/>
        <v>39</v>
      </c>
      <c r="E1547" s="480">
        <v>0</v>
      </c>
      <c r="F1547" s="481">
        <v>4.3129999999999997</v>
      </c>
      <c r="G1547" s="480">
        <v>15</v>
      </c>
      <c r="H1547" s="482">
        <v>1.671457</v>
      </c>
      <c r="I1547" s="483">
        <v>2.6</v>
      </c>
      <c r="J1547" s="484">
        <f t="shared" si="132"/>
        <v>1.5668473395343483</v>
      </c>
      <c r="K1547" s="469">
        <f t="shared" ref="K1547:K1610" si="136">F1547/H1547</f>
        <v>2.5803834618539394</v>
      </c>
      <c r="L1547" s="469">
        <f t="shared" ref="L1547:L1610" si="137">K1547-I1547</f>
        <v>-1.961653814606068E-2</v>
      </c>
    </row>
    <row r="1548" spans="1:12">
      <c r="A1548" s="480" t="s">
        <v>111</v>
      </c>
      <c r="B1548" s="480">
        <f t="shared" si="133"/>
        <v>3</v>
      </c>
      <c r="C1548" s="480">
        <f t="shared" si="134"/>
        <v>4</v>
      </c>
      <c r="D1548" s="480">
        <f t="shared" si="135"/>
        <v>40</v>
      </c>
      <c r="E1548" s="480">
        <v>0</v>
      </c>
      <c r="F1548" s="481">
        <v>4.3129999999999997</v>
      </c>
      <c r="G1548" s="480">
        <v>15</v>
      </c>
      <c r="H1548" s="482">
        <v>1.6587989999999999</v>
      </c>
      <c r="I1548" s="483">
        <v>2.6</v>
      </c>
      <c r="J1548" s="484">
        <f t="shared" si="132"/>
        <v>1.5551831706048895</v>
      </c>
      <c r="K1548" s="469">
        <f t="shared" si="136"/>
        <v>2.6000739088943265</v>
      </c>
      <c r="L1548" s="469">
        <f t="shared" si="137"/>
        <v>7.3908894326457641E-5</v>
      </c>
    </row>
    <row r="1549" spans="1:12">
      <c r="A1549" s="480" t="s">
        <v>111</v>
      </c>
      <c r="B1549" s="480">
        <f t="shared" si="133"/>
        <v>3</v>
      </c>
      <c r="C1549" s="480">
        <f t="shared" si="134"/>
        <v>5</v>
      </c>
      <c r="D1549" s="480">
        <f t="shared" si="135"/>
        <v>41</v>
      </c>
      <c r="E1549" s="480">
        <v>0</v>
      </c>
      <c r="F1549" s="481">
        <v>4.3129999999999997</v>
      </c>
      <c r="G1549" s="480">
        <v>15</v>
      </c>
      <c r="H1549" s="482">
        <v>1.645373</v>
      </c>
      <c r="I1549" s="483">
        <v>2.6</v>
      </c>
      <c r="J1549" s="484">
        <f t="shared" si="132"/>
        <v>1.5428113004795212</v>
      </c>
      <c r="K1549" s="469">
        <f t="shared" si="136"/>
        <v>2.6212901269195492</v>
      </c>
      <c r="L1549" s="469">
        <f t="shared" si="137"/>
        <v>2.1290126919549124E-2</v>
      </c>
    </row>
    <row r="1550" spans="1:12">
      <c r="A1550" s="480" t="s">
        <v>111</v>
      </c>
      <c r="B1550" s="480">
        <f t="shared" si="133"/>
        <v>3</v>
      </c>
      <c r="C1550" s="480">
        <f t="shared" si="134"/>
        <v>6</v>
      </c>
      <c r="D1550" s="480">
        <f t="shared" si="135"/>
        <v>42</v>
      </c>
      <c r="E1550" s="480">
        <v>0</v>
      </c>
      <c r="F1550" s="481">
        <v>4.3129999999999997</v>
      </c>
      <c r="G1550" s="480">
        <v>15</v>
      </c>
      <c r="H1550" s="482">
        <v>1.631329</v>
      </c>
      <c r="I1550" s="483">
        <v>2.6</v>
      </c>
      <c r="J1550" s="484">
        <f t="shared" si="132"/>
        <v>1.5298699520480694</v>
      </c>
      <c r="K1550" s="469">
        <f t="shared" si="136"/>
        <v>2.6438566346825194</v>
      </c>
      <c r="L1550" s="469">
        <f t="shared" si="137"/>
        <v>4.3856634682519324E-2</v>
      </c>
    </row>
    <row r="1551" spans="1:12">
      <c r="A1551" s="480" t="s">
        <v>111</v>
      </c>
      <c r="B1551" s="480">
        <f t="shared" si="133"/>
        <v>3</v>
      </c>
      <c r="C1551" s="480">
        <f t="shared" si="134"/>
        <v>7</v>
      </c>
      <c r="D1551" s="480">
        <f t="shared" si="135"/>
        <v>43</v>
      </c>
      <c r="E1551" s="480">
        <v>0</v>
      </c>
      <c r="F1551" s="481">
        <v>4.3129999999999997</v>
      </c>
      <c r="G1551" s="480">
        <v>15</v>
      </c>
      <c r="H1551" s="482">
        <v>1.616797</v>
      </c>
      <c r="I1551" s="483">
        <v>2.7</v>
      </c>
      <c r="J1551" s="484">
        <f t="shared" si="132"/>
        <v>1.5164789184817167</v>
      </c>
      <c r="K1551" s="469">
        <f t="shared" si="136"/>
        <v>2.6676199918728201</v>
      </c>
      <c r="L1551" s="469">
        <f t="shared" si="137"/>
        <v>-3.2380008127180115E-2</v>
      </c>
    </row>
    <row r="1552" spans="1:12">
      <c r="A1552" s="480" t="s">
        <v>111</v>
      </c>
      <c r="B1552" s="480">
        <f t="shared" si="133"/>
        <v>3</v>
      </c>
      <c r="C1552" s="480">
        <f t="shared" si="134"/>
        <v>8</v>
      </c>
      <c r="D1552" s="480">
        <f t="shared" si="135"/>
        <v>44</v>
      </c>
      <c r="E1552" s="480">
        <v>0</v>
      </c>
      <c r="F1552" s="481">
        <v>4.3129999999999997</v>
      </c>
      <c r="G1552" s="480">
        <v>15</v>
      </c>
      <c r="H1552" s="482">
        <v>1.601885</v>
      </c>
      <c r="I1552" s="483">
        <v>2.7</v>
      </c>
      <c r="J1552" s="484">
        <f t="shared" si="132"/>
        <v>1.5027377202611376</v>
      </c>
      <c r="K1552" s="469">
        <f t="shared" si="136"/>
        <v>2.6924529538637292</v>
      </c>
      <c r="L1552" s="469">
        <f t="shared" si="137"/>
        <v>-7.5470461362709962E-3</v>
      </c>
    </row>
    <row r="1553" spans="1:12">
      <c r="A1553" s="480" t="s">
        <v>111</v>
      </c>
      <c r="B1553" s="480">
        <f t="shared" si="133"/>
        <v>3</v>
      </c>
      <c r="C1553" s="480">
        <f t="shared" si="134"/>
        <v>9</v>
      </c>
      <c r="D1553" s="480">
        <f t="shared" si="135"/>
        <v>45</v>
      </c>
      <c r="E1553" s="480">
        <v>0</v>
      </c>
      <c r="F1553" s="481">
        <v>4.3129999999999997</v>
      </c>
      <c r="G1553" s="480">
        <v>15</v>
      </c>
      <c r="H1553" s="482">
        <v>1.5866880000000001</v>
      </c>
      <c r="I1553" s="483">
        <v>2.7</v>
      </c>
      <c r="J1553" s="484">
        <f t="shared" si="132"/>
        <v>1.4887338985498892</v>
      </c>
      <c r="K1553" s="469">
        <f t="shared" si="136"/>
        <v>2.7182407631494026</v>
      </c>
      <c r="L1553" s="469">
        <f t="shared" si="137"/>
        <v>1.8240763149402373E-2</v>
      </c>
    </row>
    <row r="1554" spans="1:12">
      <c r="A1554" s="480" t="s">
        <v>111</v>
      </c>
      <c r="B1554" s="480">
        <f t="shared" si="133"/>
        <v>3</v>
      </c>
      <c r="C1554" s="480">
        <f t="shared" si="134"/>
        <v>10</v>
      </c>
      <c r="D1554" s="480">
        <f t="shared" si="135"/>
        <v>46</v>
      </c>
      <c r="E1554" s="480">
        <v>0</v>
      </c>
      <c r="F1554" s="481">
        <v>4.3129999999999997</v>
      </c>
      <c r="G1554" s="480">
        <v>15</v>
      </c>
      <c r="H1554" s="482">
        <v>1.5712839999999999</v>
      </c>
      <c r="I1554" s="483">
        <v>2.7</v>
      </c>
      <c r="J1554" s="484">
        <f t="shared" si="132"/>
        <v>1.4745393292506805</v>
      </c>
      <c r="K1554" s="469">
        <f t="shared" si="136"/>
        <v>2.7448888934145579</v>
      </c>
      <c r="L1554" s="469">
        <f t="shared" si="137"/>
        <v>4.4888893414557707E-2</v>
      </c>
    </row>
    <row r="1555" spans="1:12">
      <c r="A1555" s="480" t="s">
        <v>111</v>
      </c>
      <c r="B1555" s="480">
        <f t="shared" si="133"/>
        <v>3</v>
      </c>
      <c r="C1555" s="480">
        <f t="shared" si="134"/>
        <v>11</v>
      </c>
      <c r="D1555" s="480">
        <f t="shared" si="135"/>
        <v>47</v>
      </c>
      <c r="E1555" s="480">
        <v>0</v>
      </c>
      <c r="F1555" s="481">
        <v>4.3129999999999997</v>
      </c>
      <c r="G1555" s="480">
        <v>15</v>
      </c>
      <c r="H1555" s="482">
        <v>1.5557399999999999</v>
      </c>
      <c r="I1555" s="483">
        <v>2.8</v>
      </c>
      <c r="J1555" s="484">
        <f t="shared" si="132"/>
        <v>1.4602157519209675</v>
      </c>
      <c r="K1555" s="469">
        <f t="shared" si="136"/>
        <v>2.7723141398948412</v>
      </c>
      <c r="L1555" s="469">
        <f t="shared" si="137"/>
        <v>-2.7685860105158611E-2</v>
      </c>
    </row>
    <row r="1556" spans="1:12">
      <c r="A1556" s="480" t="s">
        <v>111</v>
      </c>
      <c r="B1556" s="480">
        <f t="shared" si="133"/>
        <v>4</v>
      </c>
      <c r="C1556" s="480">
        <f t="shared" si="134"/>
        <v>0</v>
      </c>
      <c r="D1556" s="480">
        <f t="shared" si="135"/>
        <v>48</v>
      </c>
      <c r="E1556" s="480">
        <v>0</v>
      </c>
      <c r="F1556" s="481">
        <v>4.3129999999999997</v>
      </c>
      <c r="G1556" s="480">
        <v>15</v>
      </c>
      <c r="H1556" s="482">
        <v>1.540114</v>
      </c>
      <c r="I1556" s="483">
        <v>2.8</v>
      </c>
      <c r="J1556" s="484">
        <f t="shared" si="132"/>
        <v>1.4458166127448164</v>
      </c>
      <c r="K1556" s="469">
        <f t="shared" si="136"/>
        <v>2.8004420451992513</v>
      </c>
      <c r="L1556" s="469">
        <f t="shared" si="137"/>
        <v>4.420451992515062E-4</v>
      </c>
    </row>
    <row r="1557" spans="1:12">
      <c r="A1557" s="480" t="s">
        <v>111</v>
      </c>
      <c r="B1557" s="480">
        <f t="shared" si="133"/>
        <v>4</v>
      </c>
      <c r="C1557" s="480">
        <f t="shared" si="134"/>
        <v>1</v>
      </c>
      <c r="D1557" s="480">
        <f t="shared" si="135"/>
        <v>49</v>
      </c>
      <c r="E1557" s="480">
        <v>0</v>
      </c>
      <c r="F1557" s="481">
        <v>4.3129999999999997</v>
      </c>
      <c r="G1557" s="480">
        <v>15</v>
      </c>
      <c r="H1557" s="482">
        <v>1.524454</v>
      </c>
      <c r="I1557" s="483">
        <v>2.8</v>
      </c>
      <c r="J1557" s="484">
        <f t="shared" si="132"/>
        <v>1.4313861430469712</v>
      </c>
      <c r="K1557" s="469">
        <f t="shared" si="136"/>
        <v>2.8292096711347141</v>
      </c>
      <c r="L1557" s="469">
        <f t="shared" si="137"/>
        <v>2.9209671134714288E-2</v>
      </c>
    </row>
    <row r="1558" spans="1:12">
      <c r="A1558" s="480" t="s">
        <v>111</v>
      </c>
      <c r="B1558" s="480">
        <f t="shared" si="133"/>
        <v>4</v>
      </c>
      <c r="C1558" s="480">
        <f t="shared" si="134"/>
        <v>2</v>
      </c>
      <c r="D1558" s="480">
        <f t="shared" si="135"/>
        <v>50</v>
      </c>
      <c r="E1558" s="480">
        <v>0</v>
      </c>
      <c r="F1558" s="481">
        <v>4.3129999999999997</v>
      </c>
      <c r="G1558" s="480">
        <v>15</v>
      </c>
      <c r="H1558" s="482">
        <v>1.5088029999999999</v>
      </c>
      <c r="I1558" s="483">
        <v>2.9</v>
      </c>
      <c r="J1558" s="484">
        <f t="shared" si="132"/>
        <v>1.4169639667225156</v>
      </c>
      <c r="K1558" s="469">
        <f t="shared" si="136"/>
        <v>2.8585574127304891</v>
      </c>
      <c r="L1558" s="469">
        <f t="shared" si="137"/>
        <v>-4.1442587269510778E-2</v>
      </c>
    </row>
    <row r="1559" spans="1:12">
      <c r="A1559" s="480" t="s">
        <v>111</v>
      </c>
      <c r="B1559" s="480">
        <f t="shared" si="133"/>
        <v>4</v>
      </c>
      <c r="C1559" s="480">
        <f t="shared" si="134"/>
        <v>3</v>
      </c>
      <c r="D1559" s="480">
        <f t="shared" si="135"/>
        <v>51</v>
      </c>
      <c r="E1559" s="480">
        <v>0</v>
      </c>
      <c r="F1559" s="481">
        <v>4.3129999999999997</v>
      </c>
      <c r="G1559" s="480">
        <v>15</v>
      </c>
      <c r="H1559" s="482">
        <v>1.4931950000000001</v>
      </c>
      <c r="I1559" s="483">
        <v>2.9</v>
      </c>
      <c r="J1559" s="484">
        <f t="shared" si="132"/>
        <v>1.4025814142931436</v>
      </c>
      <c r="K1559" s="469">
        <f t="shared" si="136"/>
        <v>2.88843721014335</v>
      </c>
      <c r="L1559" s="469">
        <f t="shared" si="137"/>
        <v>-1.1562789856649935E-2</v>
      </c>
    </row>
    <row r="1560" spans="1:12">
      <c r="A1560" s="480" t="s">
        <v>111</v>
      </c>
      <c r="B1560" s="480">
        <f t="shared" si="133"/>
        <v>4</v>
      </c>
      <c r="C1560" s="480">
        <f t="shared" si="134"/>
        <v>4</v>
      </c>
      <c r="D1560" s="480">
        <f t="shared" si="135"/>
        <v>52</v>
      </c>
      <c r="E1560" s="480">
        <v>0</v>
      </c>
      <c r="F1560" s="481">
        <v>4.3129999999999997</v>
      </c>
      <c r="G1560" s="480">
        <v>15</v>
      </c>
      <c r="H1560" s="482">
        <v>1.47766</v>
      </c>
      <c r="I1560" s="483">
        <v>2.9</v>
      </c>
      <c r="J1560" s="484">
        <f t="shared" si="132"/>
        <v>1.3882661303368202</v>
      </c>
      <c r="K1560" s="469">
        <f t="shared" si="136"/>
        <v>2.9188040550600274</v>
      </c>
      <c r="L1560" s="469">
        <f t="shared" si="137"/>
        <v>1.8804055060027469E-2</v>
      </c>
    </row>
    <row r="1561" spans="1:12">
      <c r="A1561" s="480" t="s">
        <v>111</v>
      </c>
      <c r="B1561" s="480">
        <f t="shared" si="133"/>
        <v>4</v>
      </c>
      <c r="C1561" s="480">
        <f t="shared" si="134"/>
        <v>5</v>
      </c>
      <c r="D1561" s="480">
        <f t="shared" si="135"/>
        <v>53</v>
      </c>
      <c r="E1561" s="480">
        <v>0</v>
      </c>
      <c r="F1561" s="481">
        <v>4.3129999999999997</v>
      </c>
      <c r="G1561" s="480">
        <v>15</v>
      </c>
      <c r="H1561" s="482">
        <v>1.462224</v>
      </c>
      <c r="I1561" s="483">
        <v>2.9</v>
      </c>
      <c r="J1561" s="484">
        <f t="shared" si="132"/>
        <v>1.3740420734877821</v>
      </c>
      <c r="K1561" s="469">
        <f t="shared" si="136"/>
        <v>2.9496164746304259</v>
      </c>
      <c r="L1561" s="469">
        <f t="shared" si="137"/>
        <v>4.9616474630425955E-2</v>
      </c>
    </row>
    <row r="1562" spans="1:12">
      <c r="A1562" s="480" t="s">
        <v>111</v>
      </c>
      <c r="B1562" s="480">
        <f t="shared" si="133"/>
        <v>4</v>
      </c>
      <c r="C1562" s="480">
        <f t="shared" si="134"/>
        <v>6</v>
      </c>
      <c r="D1562" s="480">
        <f t="shared" si="135"/>
        <v>54</v>
      </c>
      <c r="E1562" s="480">
        <v>0</v>
      </c>
      <c r="F1562" s="481">
        <v>4.3129999999999997</v>
      </c>
      <c r="G1562" s="480">
        <v>15</v>
      </c>
      <c r="H1562" s="482">
        <v>1.4469069999999999</v>
      </c>
      <c r="I1562" s="483">
        <v>3</v>
      </c>
      <c r="J1562" s="484">
        <f t="shared" si="132"/>
        <v>1.3599276734646726</v>
      </c>
      <c r="K1562" s="469">
        <f t="shared" si="136"/>
        <v>2.9808412012658727</v>
      </c>
      <c r="L1562" s="469">
        <f t="shared" si="137"/>
        <v>-1.9158798734127291E-2</v>
      </c>
    </row>
    <row r="1563" spans="1:12">
      <c r="A1563" s="480" t="s">
        <v>111</v>
      </c>
      <c r="B1563" s="480">
        <f t="shared" si="133"/>
        <v>4</v>
      </c>
      <c r="C1563" s="480">
        <f t="shared" si="134"/>
        <v>7</v>
      </c>
      <c r="D1563" s="480">
        <f t="shared" si="135"/>
        <v>55</v>
      </c>
      <c r="E1563" s="480">
        <v>0</v>
      </c>
      <c r="F1563" s="481">
        <v>4.3129999999999997</v>
      </c>
      <c r="G1563" s="480">
        <v>15</v>
      </c>
      <c r="H1563" s="482">
        <v>1.431727</v>
      </c>
      <c r="I1563" s="483">
        <v>3</v>
      </c>
      <c r="J1563" s="484">
        <f t="shared" si="132"/>
        <v>1.3459395170142709</v>
      </c>
      <c r="K1563" s="469">
        <f t="shared" si="136"/>
        <v>3.0124458084537067</v>
      </c>
      <c r="L1563" s="469">
        <f t="shared" si="137"/>
        <v>1.2445808453706686E-2</v>
      </c>
    </row>
    <row r="1564" spans="1:12">
      <c r="A1564" s="480" t="s">
        <v>111</v>
      </c>
      <c r="B1564" s="480">
        <f t="shared" si="133"/>
        <v>4</v>
      </c>
      <c r="C1564" s="480">
        <f t="shared" si="134"/>
        <v>8</v>
      </c>
      <c r="D1564" s="480">
        <f t="shared" si="135"/>
        <v>56</v>
      </c>
      <c r="E1564" s="480">
        <v>0</v>
      </c>
      <c r="F1564" s="481">
        <v>4.3129999999999997</v>
      </c>
      <c r="G1564" s="480">
        <v>15</v>
      </c>
      <c r="H1564" s="482">
        <v>1.416698</v>
      </c>
      <c r="I1564" s="483">
        <v>3</v>
      </c>
      <c r="J1564" s="484">
        <f t="shared" si="132"/>
        <v>1.3320905049396277</v>
      </c>
      <c r="K1564" s="469">
        <f t="shared" si="136"/>
        <v>3.0444032531986349</v>
      </c>
      <c r="L1564" s="469">
        <f t="shared" si="137"/>
        <v>4.4403253198634918E-2</v>
      </c>
    </row>
    <row r="1565" spans="1:12">
      <c r="A1565" s="480" t="s">
        <v>111</v>
      </c>
      <c r="B1565" s="480">
        <f t="shared" si="133"/>
        <v>4</v>
      </c>
      <c r="C1565" s="480">
        <f t="shared" si="134"/>
        <v>9</v>
      </c>
      <c r="D1565" s="480">
        <f t="shared" si="135"/>
        <v>57</v>
      </c>
      <c r="E1565" s="480">
        <v>0</v>
      </c>
      <c r="F1565" s="481">
        <v>4.3129999999999997</v>
      </c>
      <c r="G1565" s="480">
        <v>15</v>
      </c>
      <c r="H1565" s="482">
        <v>1.401834</v>
      </c>
      <c r="I1565" s="483">
        <v>3.1</v>
      </c>
      <c r="J1565" s="484">
        <f t="shared" si="132"/>
        <v>1.3183935380437932</v>
      </c>
      <c r="K1565" s="469">
        <f t="shared" si="136"/>
        <v>3.0766838298971204</v>
      </c>
      <c r="L1565" s="469">
        <f t="shared" si="137"/>
        <v>-2.3316170102879674E-2</v>
      </c>
    </row>
    <row r="1566" spans="1:12">
      <c r="A1566" s="480" t="s">
        <v>111</v>
      </c>
      <c r="B1566" s="480">
        <f t="shared" si="133"/>
        <v>4</v>
      </c>
      <c r="C1566" s="480">
        <f t="shared" si="134"/>
        <v>10</v>
      </c>
      <c r="D1566" s="480">
        <f t="shared" si="135"/>
        <v>58</v>
      </c>
      <c r="E1566" s="480">
        <v>0</v>
      </c>
      <c r="F1566" s="481">
        <v>4.3129999999999997</v>
      </c>
      <c r="G1566" s="480">
        <v>15</v>
      </c>
      <c r="H1566" s="482">
        <v>1.3871439999999999</v>
      </c>
      <c r="I1566" s="483">
        <v>3.1</v>
      </c>
      <c r="J1566" s="484">
        <f t="shared" si="132"/>
        <v>1.3048569097001568</v>
      </c>
      <c r="K1566" s="469">
        <f t="shared" si="136"/>
        <v>3.1092662333542878</v>
      </c>
      <c r="L1566" s="469">
        <f t="shared" si="137"/>
        <v>9.2662333542876674E-3</v>
      </c>
    </row>
    <row r="1567" spans="1:12">
      <c r="A1567" s="480" t="s">
        <v>111</v>
      </c>
      <c r="B1567" s="480">
        <f t="shared" si="133"/>
        <v>4</v>
      </c>
      <c r="C1567" s="480">
        <f t="shared" si="134"/>
        <v>11</v>
      </c>
      <c r="D1567" s="480">
        <f t="shared" si="135"/>
        <v>59</v>
      </c>
      <c r="E1567" s="480">
        <v>0</v>
      </c>
      <c r="F1567" s="481">
        <v>4.3129999999999997</v>
      </c>
      <c r="G1567" s="480">
        <v>15</v>
      </c>
      <c r="H1567" s="482">
        <v>1.372636</v>
      </c>
      <c r="I1567" s="483">
        <v>3.1</v>
      </c>
      <c r="J1567" s="484">
        <f t="shared" si="132"/>
        <v>1.2914879917961761</v>
      </c>
      <c r="K1567" s="469">
        <f t="shared" si="136"/>
        <v>3.1421294501965562</v>
      </c>
      <c r="L1567" s="469">
        <f t="shared" si="137"/>
        <v>4.2129450196556117E-2</v>
      </c>
    </row>
    <row r="1568" spans="1:12">
      <c r="A1568" s="480" t="s">
        <v>111</v>
      </c>
      <c r="B1568" s="480">
        <f t="shared" si="133"/>
        <v>5</v>
      </c>
      <c r="C1568" s="480">
        <f t="shared" si="134"/>
        <v>0</v>
      </c>
      <c r="D1568" s="480">
        <f t="shared" si="135"/>
        <v>60</v>
      </c>
      <c r="E1568" s="480">
        <v>0</v>
      </c>
      <c r="F1568" s="481">
        <v>4.3129999999999997</v>
      </c>
      <c r="G1568" s="480">
        <v>15</v>
      </c>
      <c r="H1568" s="482">
        <v>1.3583160000000001</v>
      </c>
      <c r="I1568" s="483">
        <v>3.2</v>
      </c>
      <c r="J1568" s="484">
        <f t="shared" si="132"/>
        <v>1.2782923132474444</v>
      </c>
      <c r="K1568" s="469">
        <f t="shared" si="136"/>
        <v>3.175255242520886</v>
      </c>
      <c r="L1568" s="469">
        <f t="shared" si="137"/>
        <v>-2.4744757479114199E-2</v>
      </c>
    </row>
    <row r="1569" spans="1:12">
      <c r="A1569" s="480" t="s">
        <v>111</v>
      </c>
      <c r="B1569" s="480">
        <f t="shared" si="133"/>
        <v>5</v>
      </c>
      <c r="C1569" s="480">
        <f t="shared" si="134"/>
        <v>1</v>
      </c>
      <c r="D1569" s="480">
        <f t="shared" si="135"/>
        <v>61</v>
      </c>
      <c r="E1569" s="480">
        <v>0</v>
      </c>
      <c r="F1569" s="481">
        <v>4.3129999999999997</v>
      </c>
      <c r="G1569" s="480">
        <v>15</v>
      </c>
      <c r="H1569" s="482">
        <v>1.34419</v>
      </c>
      <c r="I1569" s="483">
        <v>3.2</v>
      </c>
      <c r="J1569" s="484">
        <f t="shared" si="132"/>
        <v>1.2652754029695541</v>
      </c>
      <c r="K1569" s="469">
        <f t="shared" si="136"/>
        <v>3.2086237808643121</v>
      </c>
      <c r="L1569" s="469">
        <f t="shared" si="137"/>
        <v>8.6237808643119251E-3</v>
      </c>
    </row>
    <row r="1570" spans="1:12">
      <c r="A1570" s="480" t="s">
        <v>111</v>
      </c>
      <c r="B1570" s="480">
        <f t="shared" si="133"/>
        <v>5</v>
      </c>
      <c r="C1570" s="480">
        <f t="shared" si="134"/>
        <v>2</v>
      </c>
      <c r="D1570" s="480">
        <f t="shared" si="135"/>
        <v>62</v>
      </c>
      <c r="E1570" s="480">
        <v>0</v>
      </c>
      <c r="F1570" s="481">
        <v>4.3129999999999997</v>
      </c>
      <c r="G1570" s="480">
        <v>15</v>
      </c>
      <c r="H1570" s="482">
        <v>1.3302609999999999</v>
      </c>
      <c r="I1570" s="483">
        <v>3.2</v>
      </c>
      <c r="J1570" s="484">
        <f t="shared" si="132"/>
        <v>1.2524400254203021</v>
      </c>
      <c r="K1570" s="469">
        <f t="shared" si="136"/>
        <v>3.2422208874799758</v>
      </c>
      <c r="L1570" s="469">
        <f t="shared" si="137"/>
        <v>4.2220887479975655E-2</v>
      </c>
    </row>
    <row r="1571" spans="1:12">
      <c r="A1571" s="480" t="s">
        <v>111</v>
      </c>
      <c r="B1571" s="480">
        <f t="shared" si="133"/>
        <v>5</v>
      </c>
      <c r="C1571" s="480">
        <f t="shared" si="134"/>
        <v>3</v>
      </c>
      <c r="D1571" s="480">
        <f t="shared" si="135"/>
        <v>63</v>
      </c>
      <c r="E1571" s="480">
        <v>0</v>
      </c>
      <c r="F1571" s="481">
        <v>4.3129999999999997</v>
      </c>
      <c r="G1571" s="480">
        <v>15</v>
      </c>
      <c r="H1571" s="482">
        <v>1.316532</v>
      </c>
      <c r="I1571" s="483">
        <v>3.3</v>
      </c>
      <c r="J1571" s="484">
        <f t="shared" si="132"/>
        <v>1.239788945057485</v>
      </c>
      <c r="K1571" s="469">
        <f t="shared" si="136"/>
        <v>3.2760312700336942</v>
      </c>
      <c r="L1571" s="469">
        <f t="shared" si="137"/>
        <v>-2.3968729966305613E-2</v>
      </c>
    </row>
    <row r="1572" spans="1:12">
      <c r="A1572" s="480" t="s">
        <v>111</v>
      </c>
      <c r="B1572" s="480">
        <f t="shared" si="133"/>
        <v>5</v>
      </c>
      <c r="C1572" s="480">
        <f t="shared" si="134"/>
        <v>4</v>
      </c>
      <c r="D1572" s="480">
        <f t="shared" si="135"/>
        <v>64</v>
      </c>
      <c r="E1572" s="480">
        <v>0</v>
      </c>
      <c r="F1572" s="481">
        <v>4.3129999999999997</v>
      </c>
      <c r="G1572" s="480">
        <v>15</v>
      </c>
      <c r="H1572" s="482">
        <v>1.303005</v>
      </c>
      <c r="I1572" s="483">
        <v>3.3</v>
      </c>
      <c r="J1572" s="484">
        <f t="shared" si="132"/>
        <v>1.227324004852967</v>
      </c>
      <c r="K1572" s="469">
        <f t="shared" si="136"/>
        <v>3.3100410205640038</v>
      </c>
      <c r="L1572" s="469">
        <f t="shared" si="137"/>
        <v>1.0041020564004022E-2</v>
      </c>
    </row>
    <row r="1573" spans="1:12">
      <c r="A1573" s="480" t="s">
        <v>111</v>
      </c>
      <c r="B1573" s="480">
        <f t="shared" si="133"/>
        <v>5</v>
      </c>
      <c r="C1573" s="480">
        <f t="shared" si="134"/>
        <v>5</v>
      </c>
      <c r="D1573" s="480">
        <f t="shared" si="135"/>
        <v>65</v>
      </c>
      <c r="E1573" s="480">
        <v>0</v>
      </c>
      <c r="F1573" s="481">
        <v>4.3129999999999997</v>
      </c>
      <c r="G1573" s="480">
        <v>15</v>
      </c>
      <c r="H1573" s="482">
        <v>1.2896810000000001</v>
      </c>
      <c r="I1573" s="483">
        <v>3.3</v>
      </c>
      <c r="J1573" s="484">
        <f t="shared" si="132"/>
        <v>1.2150461262926806</v>
      </c>
      <c r="K1573" s="469">
        <f t="shared" si="136"/>
        <v>3.344237838659327</v>
      </c>
      <c r="L1573" s="469">
        <f t="shared" si="137"/>
        <v>4.4237838659327178E-2</v>
      </c>
    </row>
    <row r="1574" spans="1:12">
      <c r="A1574" s="480" t="s">
        <v>111</v>
      </c>
      <c r="B1574" s="480">
        <f t="shared" si="133"/>
        <v>5</v>
      </c>
      <c r="C1574" s="480">
        <f t="shared" si="134"/>
        <v>6</v>
      </c>
      <c r="D1574" s="480">
        <f t="shared" si="135"/>
        <v>66</v>
      </c>
      <c r="E1574" s="480">
        <v>0</v>
      </c>
      <c r="F1574" s="481">
        <v>4.3129999999999997</v>
      </c>
      <c r="G1574" s="480">
        <v>15</v>
      </c>
      <c r="H1574" s="482">
        <v>1.2765599999999999</v>
      </c>
      <c r="I1574" s="483">
        <v>3.4</v>
      </c>
      <c r="J1574" s="484">
        <f t="shared" si="132"/>
        <v>1.2029553093766252</v>
      </c>
      <c r="K1574" s="469">
        <f t="shared" si="136"/>
        <v>3.3786112677821647</v>
      </c>
      <c r="L1574" s="469">
        <f t="shared" si="137"/>
        <v>-2.1388732217835216E-2</v>
      </c>
    </row>
    <row r="1575" spans="1:12">
      <c r="A1575" s="480" t="s">
        <v>111</v>
      </c>
      <c r="B1575" s="480">
        <f t="shared" si="133"/>
        <v>5</v>
      </c>
      <c r="C1575" s="480">
        <f t="shared" si="134"/>
        <v>7</v>
      </c>
      <c r="D1575" s="480">
        <f t="shared" si="135"/>
        <v>67</v>
      </c>
      <c r="E1575" s="480">
        <v>0</v>
      </c>
      <c r="F1575" s="481">
        <v>4.3129999999999997</v>
      </c>
      <c r="G1575" s="480">
        <v>15</v>
      </c>
      <c r="H1575" s="482">
        <v>1.2636419999999999</v>
      </c>
      <c r="I1575" s="483">
        <v>3.4</v>
      </c>
      <c r="J1575" s="484">
        <f t="shared" si="132"/>
        <v>1.1910515541048012</v>
      </c>
      <c r="K1575" s="469">
        <f t="shared" si="136"/>
        <v>3.4131502435025109</v>
      </c>
      <c r="L1575" s="469">
        <f t="shared" si="137"/>
        <v>1.3150243502511039E-2</v>
      </c>
    </row>
    <row r="1576" spans="1:12">
      <c r="A1576" s="480" t="s">
        <v>111</v>
      </c>
      <c r="B1576" s="480">
        <f t="shared" si="133"/>
        <v>5</v>
      </c>
      <c r="C1576" s="480">
        <f t="shared" si="134"/>
        <v>8</v>
      </c>
      <c r="D1576" s="480">
        <f t="shared" si="135"/>
        <v>68</v>
      </c>
      <c r="E1576" s="480">
        <v>0</v>
      </c>
      <c r="F1576" s="481">
        <v>4.3129999999999997</v>
      </c>
      <c r="G1576" s="480">
        <v>15</v>
      </c>
      <c r="H1576" s="482">
        <v>1.250926</v>
      </c>
      <c r="I1576" s="483">
        <v>3.4</v>
      </c>
      <c r="J1576" s="484">
        <f t="shared" si="132"/>
        <v>1.1793339389912765</v>
      </c>
      <c r="K1576" s="469">
        <f t="shared" si="136"/>
        <v>3.4478458358048356</v>
      </c>
      <c r="L1576" s="469">
        <f t="shared" si="137"/>
        <v>4.7845835804835701E-2</v>
      </c>
    </row>
    <row r="1577" spans="1:12">
      <c r="A1577" s="480" t="s">
        <v>111</v>
      </c>
      <c r="B1577" s="480">
        <f t="shared" si="133"/>
        <v>5</v>
      </c>
      <c r="C1577" s="480">
        <f t="shared" si="134"/>
        <v>9</v>
      </c>
      <c r="D1577" s="480">
        <f t="shared" si="135"/>
        <v>69</v>
      </c>
      <c r="E1577" s="480">
        <v>0</v>
      </c>
      <c r="F1577" s="481">
        <v>4.3129999999999997</v>
      </c>
      <c r="G1577" s="480">
        <v>15</v>
      </c>
      <c r="H1577" s="482">
        <v>1.2384109999999999</v>
      </c>
      <c r="I1577" s="483">
        <v>3.5</v>
      </c>
      <c r="J1577" s="484">
        <f t="shared" si="132"/>
        <v>1.1678015425501185</v>
      </c>
      <c r="K1577" s="469">
        <f t="shared" si="136"/>
        <v>3.482688703507963</v>
      </c>
      <c r="L1577" s="469">
        <f t="shared" si="137"/>
        <v>-1.7311296492036998E-2</v>
      </c>
    </row>
    <row r="1578" spans="1:12">
      <c r="A1578" s="480" t="s">
        <v>111</v>
      </c>
      <c r="B1578" s="480">
        <f t="shared" si="133"/>
        <v>5</v>
      </c>
      <c r="C1578" s="480">
        <f t="shared" si="134"/>
        <v>10</v>
      </c>
      <c r="D1578" s="480">
        <f t="shared" si="135"/>
        <v>70</v>
      </c>
      <c r="E1578" s="480">
        <v>0</v>
      </c>
      <c r="F1578" s="481">
        <v>4.3129999999999997</v>
      </c>
      <c r="G1578" s="480">
        <v>15</v>
      </c>
      <c r="H1578" s="482">
        <v>1.2260949999999999</v>
      </c>
      <c r="I1578" s="483">
        <v>3.5</v>
      </c>
      <c r="J1578" s="484">
        <f t="shared" si="132"/>
        <v>1.1564525218094632</v>
      </c>
      <c r="K1578" s="469">
        <f t="shared" si="136"/>
        <v>3.5176719585350238</v>
      </c>
      <c r="L1578" s="469">
        <f t="shared" si="137"/>
        <v>1.7671958535023791E-2</v>
      </c>
    </row>
    <row r="1579" spans="1:12">
      <c r="A1579" s="480" t="s">
        <v>111</v>
      </c>
      <c r="B1579" s="480">
        <f t="shared" si="133"/>
        <v>5</v>
      </c>
      <c r="C1579" s="480">
        <f t="shared" si="134"/>
        <v>11</v>
      </c>
      <c r="D1579" s="480">
        <f t="shared" si="135"/>
        <v>71</v>
      </c>
      <c r="E1579" s="480">
        <v>0</v>
      </c>
      <c r="F1579" s="481">
        <v>4.3129999999999997</v>
      </c>
      <c r="G1579" s="480">
        <v>15</v>
      </c>
      <c r="H1579" s="482">
        <v>1.2139770000000001</v>
      </c>
      <c r="I1579" s="483">
        <v>3.6</v>
      </c>
      <c r="J1579" s="484">
        <f>$J$1580-($H$1580-H1579)*($J$1582-$J$1580)/($H$1582-$H$1580)</f>
        <v>1.1452859552833787</v>
      </c>
      <c r="K1579" s="469">
        <f t="shared" si="136"/>
        <v>3.5527855964322219</v>
      </c>
      <c r="L1579" s="469">
        <f t="shared" si="137"/>
        <v>-4.7214403567778174E-2</v>
      </c>
    </row>
    <row r="1580" spans="1:12">
      <c r="A1580" s="480" t="s">
        <v>111</v>
      </c>
      <c r="B1580" s="480">
        <f t="shared" si="133"/>
        <v>6</v>
      </c>
      <c r="C1580" s="480">
        <f t="shared" si="134"/>
        <v>0</v>
      </c>
      <c r="D1580" s="480">
        <f t="shared" si="135"/>
        <v>72</v>
      </c>
      <c r="E1580" s="480">
        <v>0</v>
      </c>
      <c r="F1580" s="481">
        <v>4.3129999999999997</v>
      </c>
      <c r="G1580" s="480">
        <v>15</v>
      </c>
      <c r="H1580" s="482">
        <v>1.2020550000000001</v>
      </c>
      <c r="I1580" s="483">
        <v>3.6</v>
      </c>
      <c r="J1580" s="484">
        <v>1.1343000000000001</v>
      </c>
      <c r="K1580" s="469">
        <f t="shared" si="136"/>
        <v>3.5880221786856668</v>
      </c>
      <c r="L1580" s="469">
        <f t="shared" si="137"/>
        <v>-1.1977821314333337E-2</v>
      </c>
    </row>
    <row r="1581" spans="1:12">
      <c r="A1581" s="480" t="s">
        <v>111</v>
      </c>
      <c r="B1581" s="480">
        <f t="shared" si="133"/>
        <v>6</v>
      </c>
      <c r="C1581" s="480">
        <f t="shared" si="134"/>
        <v>1</v>
      </c>
      <c r="D1581" s="480">
        <f t="shared" si="135"/>
        <v>73</v>
      </c>
      <c r="E1581" s="480">
        <v>0</v>
      </c>
      <c r="F1581" s="481">
        <v>4.3129999999999997</v>
      </c>
      <c r="G1581" s="480">
        <v>15</v>
      </c>
      <c r="H1581" s="482">
        <v>1.190326</v>
      </c>
      <c r="I1581" s="483">
        <v>3.6</v>
      </c>
      <c r="J1581" s="484">
        <f>(H1581-H1580)*(J1583-J1580)/(H1583-H1580)+J1580</f>
        <v>1.1234918915015311</v>
      </c>
      <c r="K1581" s="469">
        <f t="shared" si="136"/>
        <v>3.6233771252581222</v>
      </c>
      <c r="L1581" s="469">
        <f t="shared" si="137"/>
        <v>2.3377125258122078E-2</v>
      </c>
    </row>
    <row r="1582" spans="1:12">
      <c r="A1582" s="480" t="s">
        <v>111</v>
      </c>
      <c r="B1582" s="480">
        <f t="shared" si="133"/>
        <v>6</v>
      </c>
      <c r="C1582" s="480">
        <f t="shared" si="134"/>
        <v>2</v>
      </c>
      <c r="D1582" s="480">
        <f t="shared" si="135"/>
        <v>74</v>
      </c>
      <c r="E1582" s="480">
        <v>0</v>
      </c>
      <c r="F1582" s="481">
        <v>4.3129999999999997</v>
      </c>
      <c r="G1582" s="480">
        <v>15</v>
      </c>
      <c r="H1582" s="482">
        <v>1.178787</v>
      </c>
      <c r="I1582" s="483">
        <v>3.7</v>
      </c>
      <c r="J1582" s="484">
        <f>(H1582-H1580)*(J1583-J1580)/(H1583-H1580)+J1580</f>
        <v>1.112858865330175</v>
      </c>
      <c r="K1582" s="469">
        <f t="shared" si="136"/>
        <v>3.658845915335001</v>
      </c>
      <c r="L1582" s="469">
        <f t="shared" si="137"/>
        <v>-4.1154084664999147E-2</v>
      </c>
    </row>
    <row r="1583" spans="1:12">
      <c r="A1583" s="480" t="s">
        <v>111</v>
      </c>
      <c r="B1583" s="480">
        <f t="shared" si="133"/>
        <v>6</v>
      </c>
      <c r="C1583" s="480">
        <f t="shared" si="134"/>
        <v>3</v>
      </c>
      <c r="D1583" s="480">
        <f t="shared" si="135"/>
        <v>75</v>
      </c>
      <c r="E1583" s="480">
        <v>0</v>
      </c>
      <c r="F1583" s="481">
        <v>4.3129999999999997</v>
      </c>
      <c r="G1583" s="480">
        <v>15</v>
      </c>
      <c r="H1583" s="482">
        <v>1.1674370000000001</v>
      </c>
      <c r="I1583" s="483">
        <v>3.7</v>
      </c>
      <c r="J1583" s="484">
        <v>1.1024</v>
      </c>
      <c r="K1583" s="469">
        <f t="shared" si="136"/>
        <v>3.6944177715799649</v>
      </c>
      <c r="L1583" s="469">
        <f t="shared" si="137"/>
        <v>-5.5822284200353067E-3</v>
      </c>
    </row>
    <row r="1584" spans="1:12">
      <c r="A1584" s="480" t="s">
        <v>111</v>
      </c>
      <c r="B1584" s="480">
        <f t="shared" si="133"/>
        <v>6</v>
      </c>
      <c r="C1584" s="480">
        <f t="shared" si="134"/>
        <v>4</v>
      </c>
      <c r="D1584" s="480">
        <f t="shared" si="135"/>
        <v>76</v>
      </c>
      <c r="E1584" s="480">
        <v>0</v>
      </c>
      <c r="F1584" s="481">
        <v>4.3129999999999997</v>
      </c>
      <c r="G1584" s="480">
        <v>15</v>
      </c>
      <c r="H1584" s="482">
        <v>1.156272</v>
      </c>
      <c r="I1584" s="483">
        <v>3.7</v>
      </c>
      <c r="J1584" s="484">
        <f>(H1584-H1583)*(J1586-J1583)/(H1586-H1583)+J1583</f>
        <v>1.0920654881490699</v>
      </c>
      <c r="K1584" s="469">
        <f t="shared" si="136"/>
        <v>3.7300911896162838</v>
      </c>
      <c r="L1584" s="469">
        <f t="shared" si="137"/>
        <v>3.0091189616283653E-2</v>
      </c>
    </row>
    <row r="1585" spans="1:12">
      <c r="A1585" s="480" t="s">
        <v>111</v>
      </c>
      <c r="B1585" s="480">
        <f t="shared" si="133"/>
        <v>6</v>
      </c>
      <c r="C1585" s="480">
        <f t="shared" si="134"/>
        <v>5</v>
      </c>
      <c r="D1585" s="480">
        <f t="shared" si="135"/>
        <v>77</v>
      </c>
      <c r="E1585" s="480">
        <v>0</v>
      </c>
      <c r="F1585" s="481">
        <v>4.3129999999999997</v>
      </c>
      <c r="G1585" s="480">
        <v>15</v>
      </c>
      <c r="H1585" s="482">
        <v>1.145289</v>
      </c>
      <c r="I1585" s="483">
        <v>3.8</v>
      </c>
      <c r="J1585" s="484">
        <f>(H1585-H1583)*(J1586-J1583)/(H1586-H1583)+J1583</f>
        <v>1.0818994385602865</v>
      </c>
      <c r="K1585" s="469">
        <f t="shared" si="136"/>
        <v>3.7658617169989408</v>
      </c>
      <c r="L1585" s="469">
        <f t="shared" si="137"/>
        <v>-3.4138283001059033E-2</v>
      </c>
    </row>
    <row r="1586" spans="1:12">
      <c r="A1586" s="480" t="s">
        <v>111</v>
      </c>
      <c r="B1586" s="480">
        <f t="shared" si="133"/>
        <v>6</v>
      </c>
      <c r="C1586" s="480">
        <f t="shared" si="134"/>
        <v>6</v>
      </c>
      <c r="D1586" s="480">
        <f t="shared" si="135"/>
        <v>78</v>
      </c>
      <c r="E1586" s="480">
        <v>0</v>
      </c>
      <c r="F1586" s="481">
        <v>4.3129999999999997</v>
      </c>
      <c r="G1586" s="480">
        <v>15</v>
      </c>
      <c r="H1586" s="482">
        <v>1.1344860000000001</v>
      </c>
      <c r="I1586" s="483">
        <v>3.8</v>
      </c>
      <c r="J1586" s="484">
        <v>1.0719000000000001</v>
      </c>
      <c r="K1586" s="469">
        <f t="shared" si="136"/>
        <v>3.8017216607344642</v>
      </c>
      <c r="L1586" s="469">
        <f t="shared" si="137"/>
        <v>1.7216607344643364E-3</v>
      </c>
    </row>
    <row r="1587" spans="1:12">
      <c r="A1587" s="480" t="s">
        <v>111</v>
      </c>
      <c r="B1587" s="480">
        <f t="shared" si="133"/>
        <v>6</v>
      </c>
      <c r="C1587" s="480">
        <f t="shared" si="134"/>
        <v>7</v>
      </c>
      <c r="D1587" s="480">
        <f t="shared" si="135"/>
        <v>79</v>
      </c>
      <c r="E1587" s="480">
        <v>0</v>
      </c>
      <c r="F1587" s="481">
        <v>4.3129999999999997</v>
      </c>
      <c r="G1587" s="480">
        <v>15</v>
      </c>
      <c r="H1587" s="482">
        <v>1.1238589999999999</v>
      </c>
      <c r="I1587" s="483">
        <v>3.8</v>
      </c>
      <c r="J1587" s="484">
        <f>(H1587-H1586)*(J1589-J1586)/(H1589-H1586)+J1586</f>
        <v>1.0620736759876286</v>
      </c>
      <c r="K1587" s="469">
        <f t="shared" si="136"/>
        <v>3.8376700280017331</v>
      </c>
      <c r="L1587" s="469">
        <f t="shared" si="137"/>
        <v>3.7670028001733247E-2</v>
      </c>
    </row>
    <row r="1588" spans="1:12">
      <c r="A1588" s="480" t="s">
        <v>111</v>
      </c>
      <c r="B1588" s="480">
        <f t="shared" si="133"/>
        <v>6</v>
      </c>
      <c r="C1588" s="480">
        <f t="shared" si="134"/>
        <v>8</v>
      </c>
      <c r="D1588" s="480">
        <f t="shared" si="135"/>
        <v>80</v>
      </c>
      <c r="E1588" s="480">
        <v>0</v>
      </c>
      <c r="F1588" s="481">
        <v>4.3129999999999997</v>
      </c>
      <c r="G1588" s="480">
        <v>15</v>
      </c>
      <c r="H1588" s="482">
        <v>1.1134059999999999</v>
      </c>
      <c r="I1588" s="483">
        <v>3.9</v>
      </c>
      <c r="J1588" s="484">
        <f>(H1588-H1586)*(J1589-J1586)/(H1589-H1586)+J1586</f>
        <v>1.0524082421962182</v>
      </c>
      <c r="K1588" s="469">
        <f t="shared" si="136"/>
        <v>3.8736992615452048</v>
      </c>
      <c r="L1588" s="469">
        <f t="shared" si="137"/>
        <v>-2.6300738454795081E-2</v>
      </c>
    </row>
    <row r="1589" spans="1:12">
      <c r="A1589" s="480" t="s">
        <v>111</v>
      </c>
      <c r="B1589" s="480">
        <f t="shared" si="133"/>
        <v>6</v>
      </c>
      <c r="C1589" s="480">
        <f t="shared" si="134"/>
        <v>9</v>
      </c>
      <c r="D1589" s="480">
        <f t="shared" si="135"/>
        <v>81</v>
      </c>
      <c r="E1589" s="480">
        <v>0</v>
      </c>
      <c r="F1589" s="481">
        <v>4.3129999999999997</v>
      </c>
      <c r="G1589" s="480">
        <v>15</v>
      </c>
      <c r="H1589" s="482">
        <v>1.1031230000000001</v>
      </c>
      <c r="I1589" s="483">
        <v>3.9</v>
      </c>
      <c r="J1589" s="484">
        <v>1.0428999999999999</v>
      </c>
      <c r="K1589" s="469">
        <f t="shared" si="136"/>
        <v>3.9098087883218819</v>
      </c>
      <c r="L1589" s="469">
        <f t="shared" si="137"/>
        <v>9.8087883218820338E-3</v>
      </c>
    </row>
    <row r="1590" spans="1:12">
      <c r="A1590" s="480" t="s">
        <v>111</v>
      </c>
      <c r="B1590" s="480">
        <f t="shared" si="133"/>
        <v>6</v>
      </c>
      <c r="C1590" s="480">
        <f t="shared" si="134"/>
        <v>10</v>
      </c>
      <c r="D1590" s="480">
        <f t="shared" si="135"/>
        <v>82</v>
      </c>
      <c r="E1590" s="480">
        <v>0</v>
      </c>
      <c r="F1590" s="481">
        <v>4.3129999999999997</v>
      </c>
      <c r="G1590" s="480">
        <v>15</v>
      </c>
      <c r="H1590" s="482">
        <v>1.093008</v>
      </c>
      <c r="I1590" s="483">
        <v>3.9</v>
      </c>
      <c r="J1590" s="484">
        <f>(H1590-H1589)*(J1592-J1589)/(H1592-H1589)+J1589</f>
        <v>1.0335154374330118</v>
      </c>
      <c r="K1590" s="469">
        <f t="shared" si="136"/>
        <v>3.9459912461756912</v>
      </c>
      <c r="L1590" s="469">
        <f t="shared" si="137"/>
        <v>4.599124617569128E-2</v>
      </c>
    </row>
    <row r="1591" spans="1:12">
      <c r="A1591" s="480" t="s">
        <v>111</v>
      </c>
      <c r="B1591" s="480">
        <f t="shared" si="133"/>
        <v>6</v>
      </c>
      <c r="C1591" s="480">
        <f t="shared" si="134"/>
        <v>11</v>
      </c>
      <c r="D1591" s="480">
        <f t="shared" si="135"/>
        <v>83</v>
      </c>
      <c r="E1591" s="480">
        <v>0</v>
      </c>
      <c r="F1591" s="481">
        <v>4.3129999999999997</v>
      </c>
      <c r="G1591" s="480">
        <v>15</v>
      </c>
      <c r="H1591" s="482">
        <v>1.083056</v>
      </c>
      <c r="I1591" s="483">
        <v>4</v>
      </c>
      <c r="J1591" s="484">
        <f>(H1591-H1589)*(J1592-J1589)/(H1592-H1589)+J1589</f>
        <v>1.0242821040996786</v>
      </c>
      <c r="K1591" s="469">
        <f t="shared" si="136"/>
        <v>3.9822502252884426</v>
      </c>
      <c r="L1591" s="469">
        <f t="shared" si="137"/>
        <v>-1.7749774711557365E-2</v>
      </c>
    </row>
    <row r="1592" spans="1:12">
      <c r="A1592" s="480" t="s">
        <v>111</v>
      </c>
      <c r="B1592" s="480">
        <f t="shared" si="133"/>
        <v>7</v>
      </c>
      <c r="C1592" s="480">
        <f t="shared" si="134"/>
        <v>0</v>
      </c>
      <c r="D1592" s="480">
        <f t="shared" si="135"/>
        <v>84</v>
      </c>
      <c r="E1592" s="480">
        <v>0</v>
      </c>
      <c r="F1592" s="481">
        <v>4.3129999999999997</v>
      </c>
      <c r="G1592" s="480">
        <v>15</v>
      </c>
      <c r="H1592" s="482">
        <v>1.073267</v>
      </c>
      <c r="I1592" s="483">
        <v>4</v>
      </c>
      <c r="J1592" s="484">
        <v>1.0152000000000001</v>
      </c>
      <c r="K1592" s="469">
        <f t="shared" si="136"/>
        <v>4.0185713340669187</v>
      </c>
      <c r="L1592" s="469">
        <f t="shared" si="137"/>
        <v>1.8571334066918688E-2</v>
      </c>
    </row>
    <row r="1593" spans="1:12">
      <c r="A1593" s="480" t="s">
        <v>111</v>
      </c>
      <c r="B1593" s="480">
        <f t="shared" si="133"/>
        <v>7</v>
      </c>
      <c r="C1593" s="480">
        <f t="shared" si="134"/>
        <v>1</v>
      </c>
      <c r="D1593" s="480">
        <f t="shared" si="135"/>
        <v>85</v>
      </c>
      <c r="E1593" s="480">
        <v>0</v>
      </c>
      <c r="F1593" s="481">
        <v>4.3129999999999997</v>
      </c>
      <c r="G1593" s="480">
        <v>15</v>
      </c>
      <c r="H1593" s="482">
        <v>1.0636350000000001</v>
      </c>
      <c r="I1593" s="483">
        <v>4.0999999999999996</v>
      </c>
      <c r="J1593" s="484">
        <f>(H1593-H1592)*(J1595-J1592)/(H1595-H1592)+J1592</f>
        <v>1.0062567017198327</v>
      </c>
      <c r="K1593" s="469">
        <f t="shared" si="136"/>
        <v>4.0549624636270893</v>
      </c>
      <c r="L1593" s="469">
        <f t="shared" si="137"/>
        <v>-4.5037536372910303E-2</v>
      </c>
    </row>
    <row r="1594" spans="1:12">
      <c r="A1594" s="480" t="s">
        <v>111</v>
      </c>
      <c r="B1594" s="480">
        <f t="shared" si="133"/>
        <v>7</v>
      </c>
      <c r="C1594" s="480">
        <f t="shared" si="134"/>
        <v>2</v>
      </c>
      <c r="D1594" s="480">
        <f t="shared" si="135"/>
        <v>86</v>
      </c>
      <c r="E1594" s="480">
        <v>0</v>
      </c>
      <c r="F1594" s="481">
        <v>4.3129999999999997</v>
      </c>
      <c r="G1594" s="480">
        <v>15</v>
      </c>
      <c r="H1594" s="482">
        <v>1.0541579999999999</v>
      </c>
      <c r="I1594" s="483">
        <v>4.0999999999999996</v>
      </c>
      <c r="J1594" s="484">
        <f>(H1594-H1592)*(J1595-J1592)/(H1595-H1592)+J1592</f>
        <v>0.99745732071888293</v>
      </c>
      <c r="K1594" s="469">
        <f t="shared" si="136"/>
        <v>4.0914170361558702</v>
      </c>
      <c r="L1594" s="469">
        <f t="shared" si="137"/>
        <v>-8.5829638441294875E-3</v>
      </c>
    </row>
    <row r="1595" spans="1:12">
      <c r="A1595" s="480" t="s">
        <v>111</v>
      </c>
      <c r="B1595" s="480">
        <f t="shared" si="133"/>
        <v>7</v>
      </c>
      <c r="C1595" s="480">
        <f t="shared" si="134"/>
        <v>3</v>
      </c>
      <c r="D1595" s="480">
        <f t="shared" si="135"/>
        <v>87</v>
      </c>
      <c r="E1595" s="480">
        <v>0</v>
      </c>
      <c r="F1595" s="481">
        <v>4.3129999999999997</v>
      </c>
      <c r="G1595" s="480">
        <v>15</v>
      </c>
      <c r="H1595" s="482">
        <v>1.044834</v>
      </c>
      <c r="I1595" s="483">
        <v>4.0999999999999996</v>
      </c>
      <c r="J1595" s="484">
        <v>0.98880000000000001</v>
      </c>
      <c r="K1595" s="469">
        <f t="shared" si="136"/>
        <v>4.127928455620701</v>
      </c>
      <c r="L1595" s="469">
        <f t="shared" si="137"/>
        <v>2.7928455620701342E-2</v>
      </c>
    </row>
    <row r="1596" spans="1:12">
      <c r="A1596" s="480" t="s">
        <v>111</v>
      </c>
      <c r="B1596" s="480">
        <f t="shared" si="133"/>
        <v>7</v>
      </c>
      <c r="C1596" s="480">
        <f t="shared" si="134"/>
        <v>4</v>
      </c>
      <c r="D1596" s="480">
        <f t="shared" si="135"/>
        <v>88</v>
      </c>
      <c r="E1596" s="480">
        <v>0</v>
      </c>
      <c r="F1596" s="481">
        <v>4.3129999999999997</v>
      </c>
      <c r="G1596" s="480">
        <v>15</v>
      </c>
      <c r="H1596" s="482">
        <v>1.0356590000000001</v>
      </c>
      <c r="I1596" s="483">
        <v>4.2</v>
      </c>
      <c r="J1596" s="484">
        <f>(H1596-H1595)*(J1598-J1595)/(H1598-H1595)+J1595</f>
        <v>0.98023124769287573</v>
      </c>
      <c r="K1596" s="469">
        <f t="shared" si="136"/>
        <v>4.1644981601086837</v>
      </c>
      <c r="L1596" s="469">
        <f t="shared" si="137"/>
        <v>-3.55018398913165E-2</v>
      </c>
    </row>
    <row r="1597" spans="1:12">
      <c r="A1597" s="480" t="s">
        <v>111</v>
      </c>
      <c r="B1597" s="480">
        <f t="shared" ref="B1597:B1660" si="138">INT(D1597/12)</f>
        <v>7</v>
      </c>
      <c r="C1597" s="480">
        <f t="shared" ref="C1597:C1660" si="139">D1597-B1597*12</f>
        <v>5</v>
      </c>
      <c r="D1597" s="480">
        <f t="shared" si="135"/>
        <v>89</v>
      </c>
      <c r="E1597" s="480">
        <v>0</v>
      </c>
      <c r="F1597" s="481">
        <v>4.3129999999999997</v>
      </c>
      <c r="G1597" s="480">
        <v>15</v>
      </c>
      <c r="H1597" s="482">
        <v>1.0266299999999999</v>
      </c>
      <c r="I1597" s="483">
        <v>4.2</v>
      </c>
      <c r="J1597" s="484">
        <f>(H1597-H1595)*(J1598-J1595)/(H1598-H1595)+J1595</f>
        <v>0.97179884828349938</v>
      </c>
      <c r="K1597" s="469">
        <f t="shared" si="136"/>
        <v>4.2011240661192444</v>
      </c>
      <c r="L1597" s="469">
        <f t="shared" si="137"/>
        <v>1.1240661192442047E-3</v>
      </c>
    </row>
    <row r="1598" spans="1:12">
      <c r="A1598" s="480" t="s">
        <v>111</v>
      </c>
      <c r="B1598" s="480">
        <f t="shared" si="138"/>
        <v>7</v>
      </c>
      <c r="C1598" s="480">
        <f t="shared" si="139"/>
        <v>6</v>
      </c>
      <c r="D1598" s="480">
        <f t="shared" ref="D1598:D1661" si="140">D1597+1</f>
        <v>90</v>
      </c>
      <c r="E1598" s="480">
        <v>0</v>
      </c>
      <c r="F1598" s="481">
        <v>4.3129999999999997</v>
      </c>
      <c r="G1598" s="480">
        <v>15</v>
      </c>
      <c r="H1598" s="482">
        <v>1.017744</v>
      </c>
      <c r="I1598" s="483">
        <v>4.2</v>
      </c>
      <c r="J1598" s="484">
        <v>0.96350000000000002</v>
      </c>
      <c r="K1598" s="469">
        <f t="shared" si="136"/>
        <v>4.2378043987486045</v>
      </c>
      <c r="L1598" s="469">
        <f t="shared" si="137"/>
        <v>3.7804398748604306E-2</v>
      </c>
    </row>
    <row r="1599" spans="1:12">
      <c r="A1599" s="480" t="s">
        <v>111</v>
      </c>
      <c r="B1599" s="480">
        <f t="shared" si="138"/>
        <v>7</v>
      </c>
      <c r="C1599" s="480">
        <f t="shared" si="139"/>
        <v>7</v>
      </c>
      <c r="D1599" s="480">
        <f t="shared" si="140"/>
        <v>91</v>
      </c>
      <c r="E1599" s="480">
        <v>0</v>
      </c>
      <c r="F1599" s="481">
        <v>4.3129999999999997</v>
      </c>
      <c r="G1599" s="480">
        <v>15</v>
      </c>
      <c r="H1599" s="482">
        <v>1.008999</v>
      </c>
      <c r="I1599" s="483">
        <v>4.3</v>
      </c>
      <c r="J1599" s="484">
        <f>(H1599-H1598)*(J1601-J1598)/(H1601-H1598)+J1598</f>
        <v>0.95537299128751207</v>
      </c>
      <c r="K1599" s="469">
        <f t="shared" si="136"/>
        <v>4.2745334732740075</v>
      </c>
      <c r="L1599" s="469">
        <f t="shared" si="137"/>
        <v>-2.5466526725992367E-2</v>
      </c>
    </row>
    <row r="1600" spans="1:12">
      <c r="A1600" s="480" t="s">
        <v>111</v>
      </c>
      <c r="B1600" s="480">
        <f t="shared" si="138"/>
        <v>7</v>
      </c>
      <c r="C1600" s="480">
        <f t="shared" si="139"/>
        <v>8</v>
      </c>
      <c r="D1600" s="480">
        <f t="shared" si="140"/>
        <v>92</v>
      </c>
      <c r="E1600" s="480">
        <v>0</v>
      </c>
      <c r="F1600" s="481">
        <v>4.3129999999999997</v>
      </c>
      <c r="G1600" s="480">
        <v>15</v>
      </c>
      <c r="H1600" s="482">
        <v>1.000391</v>
      </c>
      <c r="I1600" s="483">
        <v>4.3</v>
      </c>
      <c r="J1600" s="484">
        <f>(H1600-H1598)*(J1601-J1598)/(H1601-H1598)+J1598</f>
        <v>0.94737330106485973</v>
      </c>
      <c r="K1600" s="469">
        <f t="shared" si="136"/>
        <v>4.3113142761180372</v>
      </c>
      <c r="L1600" s="469">
        <f t="shared" si="137"/>
        <v>1.131427611803737E-2</v>
      </c>
    </row>
    <row r="1601" spans="1:12">
      <c r="A1601" s="480" t="s">
        <v>111</v>
      </c>
      <c r="B1601" s="480">
        <f t="shared" si="138"/>
        <v>7</v>
      </c>
      <c r="C1601" s="480">
        <f t="shared" si="139"/>
        <v>9</v>
      </c>
      <c r="D1601" s="480">
        <f t="shared" si="140"/>
        <v>93</v>
      </c>
      <c r="E1601" s="480">
        <v>0</v>
      </c>
      <c r="F1601" s="481">
        <v>4.3129999999999997</v>
      </c>
      <c r="G1601" s="480">
        <v>15</v>
      </c>
      <c r="H1601" s="482">
        <v>0.991919</v>
      </c>
      <c r="I1601" s="483">
        <v>4.3</v>
      </c>
      <c r="J1601" s="484">
        <v>0.9395</v>
      </c>
      <c r="K1601" s="469">
        <f t="shared" si="136"/>
        <v>4.3481372975011059</v>
      </c>
      <c r="L1601" s="469">
        <f t="shared" si="137"/>
        <v>4.8137297501106069E-2</v>
      </c>
    </row>
    <row r="1602" spans="1:12">
      <c r="A1602" s="480" t="s">
        <v>111</v>
      </c>
      <c r="B1602" s="480">
        <f t="shared" si="138"/>
        <v>7</v>
      </c>
      <c r="C1602" s="480">
        <f t="shared" si="139"/>
        <v>10</v>
      </c>
      <c r="D1602" s="480">
        <f t="shared" si="140"/>
        <v>94</v>
      </c>
      <c r="E1602" s="480">
        <v>0</v>
      </c>
      <c r="F1602" s="481">
        <v>4.3129999999999997</v>
      </c>
      <c r="G1602" s="480">
        <v>15</v>
      </c>
      <c r="H1602" s="482">
        <v>0.98357799999999995</v>
      </c>
      <c r="I1602" s="483">
        <v>4.4000000000000004</v>
      </c>
      <c r="J1602" s="484">
        <f>(H1602-H1601)*(J1604-J1601)/(H1604-H1601)+J1601</f>
        <v>0.93171289982139949</v>
      </c>
      <c r="K1602" s="469">
        <f t="shared" si="136"/>
        <v>4.3850106448090544</v>
      </c>
      <c r="L1602" s="469">
        <f t="shared" si="137"/>
        <v>-1.4989355190945908E-2</v>
      </c>
    </row>
    <row r="1603" spans="1:12">
      <c r="A1603" s="480" t="s">
        <v>111</v>
      </c>
      <c r="B1603" s="480">
        <f t="shared" si="138"/>
        <v>7</v>
      </c>
      <c r="C1603" s="480">
        <f t="shared" si="139"/>
        <v>11</v>
      </c>
      <c r="D1603" s="480">
        <f t="shared" si="140"/>
        <v>95</v>
      </c>
      <c r="E1603" s="480">
        <v>0</v>
      </c>
      <c r="F1603" s="481">
        <v>4.3129999999999997</v>
      </c>
      <c r="G1603" s="480">
        <v>15</v>
      </c>
      <c r="H1603" s="482">
        <v>0.97536699999999998</v>
      </c>
      <c r="I1603" s="483">
        <v>4.4000000000000004</v>
      </c>
      <c r="J1603" s="484">
        <f>(H1603-H1601)*(J1604-J1601)/(H1604-H1601)+J1601</f>
        <v>0.9240471667478487</v>
      </c>
      <c r="K1603" s="469">
        <f t="shared" si="136"/>
        <v>4.4219252855591789</v>
      </c>
      <c r="L1603" s="469">
        <f t="shared" si="137"/>
        <v>2.1925285559178498E-2</v>
      </c>
    </row>
    <row r="1604" spans="1:12">
      <c r="A1604" s="480" t="s">
        <v>111</v>
      </c>
      <c r="B1604" s="480">
        <f t="shared" si="138"/>
        <v>8</v>
      </c>
      <c r="C1604" s="480">
        <f t="shared" si="139"/>
        <v>0</v>
      </c>
      <c r="D1604" s="480">
        <f t="shared" si="140"/>
        <v>96</v>
      </c>
      <c r="E1604" s="480">
        <v>0</v>
      </c>
      <c r="F1604" s="481">
        <v>4.3129999999999997</v>
      </c>
      <c r="G1604" s="480">
        <v>15</v>
      </c>
      <c r="H1604" s="482">
        <v>0.967283</v>
      </c>
      <c r="I1604" s="483">
        <v>4.5</v>
      </c>
      <c r="J1604" s="484">
        <v>0.91649999999999998</v>
      </c>
      <c r="K1604" s="469">
        <f t="shared" si="136"/>
        <v>4.4588812167690319</v>
      </c>
      <c r="L1604" s="469">
        <f t="shared" si="137"/>
        <v>-4.111878323096807E-2</v>
      </c>
    </row>
    <row r="1605" spans="1:12">
      <c r="A1605" s="480" t="s">
        <v>111</v>
      </c>
      <c r="B1605" s="480">
        <f t="shared" si="138"/>
        <v>8</v>
      </c>
      <c r="C1605" s="480">
        <f t="shared" si="139"/>
        <v>1</v>
      </c>
      <c r="D1605" s="480">
        <f t="shared" si="140"/>
        <v>97</v>
      </c>
      <c r="E1605" s="480">
        <v>0</v>
      </c>
      <c r="F1605" s="481">
        <v>4.3129999999999997</v>
      </c>
      <c r="G1605" s="480">
        <v>15</v>
      </c>
      <c r="H1605" s="482">
        <v>0.95932399999999995</v>
      </c>
      <c r="I1605" s="483">
        <v>4.5</v>
      </c>
      <c r="J1605" s="484">
        <f>(H1605-H1604)*(J1607-J1604)/(H1607-H1604)+J1604</f>
        <v>0.90905409083177402</v>
      </c>
      <c r="K1605" s="469">
        <f t="shared" si="136"/>
        <v>4.4958741780670559</v>
      </c>
      <c r="L1605" s="469">
        <f t="shared" si="137"/>
        <v>-4.1258219329440848E-3</v>
      </c>
    </row>
    <row r="1606" spans="1:12">
      <c r="A1606" s="480" t="s">
        <v>111</v>
      </c>
      <c r="B1606" s="480">
        <f t="shared" si="138"/>
        <v>8</v>
      </c>
      <c r="C1606" s="480">
        <f t="shared" si="139"/>
        <v>2</v>
      </c>
      <c r="D1606" s="480">
        <f t="shared" si="140"/>
        <v>98</v>
      </c>
      <c r="E1606" s="480">
        <v>0</v>
      </c>
      <c r="F1606" s="481">
        <v>4.3129999999999997</v>
      </c>
      <c r="G1606" s="480">
        <v>15</v>
      </c>
      <c r="H1606" s="482">
        <v>0.95148600000000005</v>
      </c>
      <c r="I1606" s="483">
        <v>4.5</v>
      </c>
      <c r="J1606" s="484">
        <f>(H1606-H1604)*(J1607-J1604)/(H1607-H1604)+J1604</f>
        <v>0.90172138118727674</v>
      </c>
      <c r="K1606" s="469">
        <f t="shared" si="136"/>
        <v>4.5329095751277473</v>
      </c>
      <c r="L1606" s="469">
        <f t="shared" si="137"/>
        <v>3.2909575127747281E-2</v>
      </c>
    </row>
    <row r="1607" spans="1:12">
      <c r="A1607" s="480" t="s">
        <v>111</v>
      </c>
      <c r="B1607" s="480">
        <f t="shared" si="138"/>
        <v>8</v>
      </c>
      <c r="C1607" s="480">
        <f t="shared" si="139"/>
        <v>3</v>
      </c>
      <c r="D1607" s="480">
        <f t="shared" si="140"/>
        <v>99</v>
      </c>
      <c r="E1607" s="480">
        <v>0</v>
      </c>
      <c r="F1607" s="481">
        <v>4.3129999999999997</v>
      </c>
      <c r="G1607" s="480">
        <v>15</v>
      </c>
      <c r="H1607" s="482">
        <v>0.94376700000000002</v>
      </c>
      <c r="I1607" s="483">
        <v>4.5999999999999996</v>
      </c>
      <c r="J1607" s="484">
        <v>0.89449999999999996</v>
      </c>
      <c r="K1607" s="469">
        <f t="shared" si="136"/>
        <v>4.5699839049256861</v>
      </c>
      <c r="L1607" s="469">
        <f t="shared" si="137"/>
        <v>-3.0016095074313576E-2</v>
      </c>
    </row>
    <row r="1608" spans="1:12">
      <c r="A1608" s="480" t="s">
        <v>111</v>
      </c>
      <c r="B1608" s="480">
        <f t="shared" si="138"/>
        <v>8</v>
      </c>
      <c r="C1608" s="480">
        <f t="shared" si="139"/>
        <v>4</v>
      </c>
      <c r="D1608" s="480">
        <f t="shared" si="140"/>
        <v>100</v>
      </c>
      <c r="E1608" s="480">
        <v>0</v>
      </c>
      <c r="F1608" s="481">
        <v>4.3129999999999997</v>
      </c>
      <c r="G1608" s="480">
        <v>15</v>
      </c>
      <c r="H1608" s="482">
        <v>0.93616600000000005</v>
      </c>
      <c r="I1608" s="483">
        <v>4.5999999999999996</v>
      </c>
      <c r="J1608" s="484">
        <f>(H1608-H1607)*(J1610-J1607)/(H1610-H1607)+J1607</f>
        <v>0.88739404799002808</v>
      </c>
      <c r="K1608" s="469">
        <f t="shared" si="136"/>
        <v>4.6070889137182931</v>
      </c>
      <c r="L1608" s="469">
        <f t="shared" si="137"/>
        <v>7.0889137182934547E-3</v>
      </c>
    </row>
    <row r="1609" spans="1:12">
      <c r="A1609" s="480" t="s">
        <v>111</v>
      </c>
      <c r="B1609" s="480">
        <f t="shared" si="138"/>
        <v>8</v>
      </c>
      <c r="C1609" s="480">
        <f t="shared" si="139"/>
        <v>5</v>
      </c>
      <c r="D1609" s="480">
        <f t="shared" si="140"/>
        <v>101</v>
      </c>
      <c r="E1609" s="480">
        <v>0</v>
      </c>
      <c r="F1609" s="481">
        <v>4.3129999999999997</v>
      </c>
      <c r="G1609" s="480">
        <v>15</v>
      </c>
      <c r="H1609" s="482">
        <v>0.928678</v>
      </c>
      <c r="I1609" s="483">
        <v>4.5999999999999996</v>
      </c>
      <c r="J1609" s="484">
        <f>(H1609-H1607)*(J1610-J1607)/(H1610-H1607)+J1607</f>
        <v>0.88039373636646934</v>
      </c>
      <c r="K1609" s="469">
        <f t="shared" si="136"/>
        <v>4.6442362153512837</v>
      </c>
      <c r="L1609" s="469">
        <f t="shared" si="137"/>
        <v>4.4236215351284081E-2</v>
      </c>
    </row>
    <row r="1610" spans="1:12">
      <c r="A1610" s="480" t="s">
        <v>111</v>
      </c>
      <c r="B1610" s="480">
        <f t="shared" si="138"/>
        <v>8</v>
      </c>
      <c r="C1610" s="480">
        <f t="shared" si="139"/>
        <v>6</v>
      </c>
      <c r="D1610" s="480">
        <f t="shared" si="140"/>
        <v>102</v>
      </c>
      <c r="E1610" s="480">
        <v>0</v>
      </c>
      <c r="F1610" s="481">
        <v>4.3129999999999997</v>
      </c>
      <c r="G1610" s="480">
        <v>15</v>
      </c>
      <c r="H1610" s="482">
        <v>0.92130400000000001</v>
      </c>
      <c r="I1610" s="483">
        <v>4.7</v>
      </c>
      <c r="J1610" s="484">
        <v>0.87350000000000005</v>
      </c>
      <c r="K1610" s="469">
        <f t="shared" si="136"/>
        <v>4.6814080911403835</v>
      </c>
      <c r="L1610" s="469">
        <f t="shared" si="137"/>
        <v>-1.8591908859616701E-2</v>
      </c>
    </row>
    <row r="1611" spans="1:12">
      <c r="A1611" s="480" t="s">
        <v>111</v>
      </c>
      <c r="B1611" s="480">
        <f t="shared" si="138"/>
        <v>8</v>
      </c>
      <c r="C1611" s="480">
        <f t="shared" si="139"/>
        <v>7</v>
      </c>
      <c r="D1611" s="480">
        <f t="shared" si="140"/>
        <v>103</v>
      </c>
      <c r="E1611" s="480">
        <v>0</v>
      </c>
      <c r="F1611" s="481">
        <v>4.3129999999999997</v>
      </c>
      <c r="G1611" s="480">
        <v>15</v>
      </c>
      <c r="H1611" s="482">
        <v>0.91403900000000005</v>
      </c>
      <c r="I1611" s="483">
        <v>4.7</v>
      </c>
      <c r="J1611" s="484">
        <f>(H1611-H1610)*(J1613-J1610)/(H1613-H1610)+J1610</f>
        <v>0.86669984632578945</v>
      </c>
      <c r="K1611" s="469">
        <f t="shared" ref="K1611:K1674" si="141">F1611/H1611</f>
        <v>4.7186170393167028</v>
      </c>
      <c r="L1611" s="469">
        <f t="shared" ref="L1611:L1674" si="142">K1611-I1611</f>
        <v>1.8617039316702666E-2</v>
      </c>
    </row>
    <row r="1612" spans="1:12">
      <c r="A1612" s="480" t="s">
        <v>111</v>
      </c>
      <c r="B1612" s="480">
        <f t="shared" si="138"/>
        <v>8</v>
      </c>
      <c r="C1612" s="480">
        <f t="shared" si="139"/>
        <v>8</v>
      </c>
      <c r="D1612" s="480">
        <f t="shared" si="140"/>
        <v>104</v>
      </c>
      <c r="E1612" s="480">
        <v>0</v>
      </c>
      <c r="F1612" s="481">
        <v>4.3129999999999997</v>
      </c>
      <c r="G1612" s="480">
        <v>15</v>
      </c>
      <c r="H1612" s="482">
        <v>0.90688100000000005</v>
      </c>
      <c r="I1612" s="483">
        <v>4.8</v>
      </c>
      <c r="J1612" s="484">
        <f>(H1612-H1610)*(J1613-J1610)/(H1613-H1610)+J1610</f>
        <v>0.85999984632578941</v>
      </c>
      <c r="K1612" s="469">
        <f t="shared" si="141"/>
        <v>4.7558610225597402</v>
      </c>
      <c r="L1612" s="469">
        <f t="shared" si="142"/>
        <v>-4.413897744025963E-2</v>
      </c>
    </row>
    <row r="1613" spans="1:12">
      <c r="A1613" s="480" t="s">
        <v>111</v>
      </c>
      <c r="B1613" s="480">
        <f t="shared" si="138"/>
        <v>8</v>
      </c>
      <c r="C1613" s="480">
        <f t="shared" si="139"/>
        <v>9</v>
      </c>
      <c r="D1613" s="480">
        <f t="shared" si="140"/>
        <v>105</v>
      </c>
      <c r="E1613" s="480">
        <v>0</v>
      </c>
      <c r="F1613" s="481">
        <v>4.3129999999999997</v>
      </c>
      <c r="G1613" s="480">
        <v>15</v>
      </c>
      <c r="H1613" s="482">
        <v>0.89983000000000002</v>
      </c>
      <c r="I1613" s="483">
        <v>4.8</v>
      </c>
      <c r="J1613" s="484">
        <v>0.85340000000000005</v>
      </c>
      <c r="K1613" s="469">
        <f t="shared" si="141"/>
        <v>4.7931275907671447</v>
      </c>
      <c r="L1613" s="469">
        <f t="shared" si="142"/>
        <v>-6.8724092328551478E-3</v>
      </c>
    </row>
    <row r="1614" spans="1:12">
      <c r="A1614" s="480" t="s">
        <v>111</v>
      </c>
      <c r="B1614" s="480">
        <f t="shared" si="138"/>
        <v>8</v>
      </c>
      <c r="C1614" s="480">
        <f t="shared" si="139"/>
        <v>10</v>
      </c>
      <c r="D1614" s="480">
        <f t="shared" si="140"/>
        <v>106</v>
      </c>
      <c r="E1614" s="480">
        <v>0</v>
      </c>
      <c r="F1614" s="481">
        <v>4.3129999999999997</v>
      </c>
      <c r="G1614" s="480">
        <v>15</v>
      </c>
      <c r="H1614" s="482">
        <v>0.89288100000000004</v>
      </c>
      <c r="I1614" s="483">
        <v>4.8</v>
      </c>
      <c r="J1614" s="484">
        <f>(H1614-H1613)*(J1616-J1613)/(H1616-H1613)+J1613</f>
        <v>0.84687146473251229</v>
      </c>
      <c r="K1614" s="469">
        <f t="shared" si="141"/>
        <v>4.8304309308855267</v>
      </c>
      <c r="L1614" s="469">
        <f t="shared" si="142"/>
        <v>3.0430930885526841E-2</v>
      </c>
    </row>
    <row r="1615" spans="1:12">
      <c r="A1615" s="480" t="s">
        <v>111</v>
      </c>
      <c r="B1615" s="480">
        <f t="shared" si="138"/>
        <v>8</v>
      </c>
      <c r="C1615" s="480">
        <f t="shared" si="139"/>
        <v>11</v>
      </c>
      <c r="D1615" s="480">
        <f t="shared" si="140"/>
        <v>107</v>
      </c>
      <c r="E1615" s="480">
        <v>0</v>
      </c>
      <c r="F1615" s="481">
        <v>4.3129999999999997</v>
      </c>
      <c r="G1615" s="480">
        <v>15</v>
      </c>
      <c r="H1615" s="482">
        <v>0.88603399999999999</v>
      </c>
      <c r="I1615" s="483">
        <v>4.9000000000000004</v>
      </c>
      <c r="J1615" s="484">
        <f>(H1615-H1613)*(J1616-J1613)/(H1616-H1613)+J1613</f>
        <v>0.84043875772769305</v>
      </c>
      <c r="K1615" s="469">
        <f t="shared" si="141"/>
        <v>4.8677590250486995</v>
      </c>
      <c r="L1615" s="469">
        <f t="shared" si="142"/>
        <v>-3.2240974951300849E-2</v>
      </c>
    </row>
    <row r="1616" spans="1:12">
      <c r="A1616" s="480" t="s">
        <v>111</v>
      </c>
      <c r="B1616" s="480">
        <f t="shared" si="138"/>
        <v>9</v>
      </c>
      <c r="C1616" s="480">
        <f t="shared" si="139"/>
        <v>0</v>
      </c>
      <c r="D1616" s="480">
        <f t="shared" si="140"/>
        <v>108</v>
      </c>
      <c r="E1616" s="480">
        <v>0</v>
      </c>
      <c r="F1616" s="481">
        <v>4.3129999999999997</v>
      </c>
      <c r="G1616" s="480">
        <v>15</v>
      </c>
      <c r="H1616" s="482">
        <v>0.87928700000000004</v>
      </c>
      <c r="I1616" s="483">
        <v>4.9000000000000004</v>
      </c>
      <c r="J1616" s="484">
        <v>0.83409999999999995</v>
      </c>
      <c r="K1616" s="469">
        <f t="shared" si="141"/>
        <v>4.9051106180348389</v>
      </c>
      <c r="L1616" s="469">
        <f t="shared" si="142"/>
        <v>5.1106180348385877E-3</v>
      </c>
    </row>
    <row r="1617" spans="1:12">
      <c r="A1617" s="480" t="s">
        <v>111</v>
      </c>
      <c r="B1617" s="480">
        <f t="shared" si="138"/>
        <v>9</v>
      </c>
      <c r="C1617" s="480">
        <f t="shared" si="139"/>
        <v>1</v>
      </c>
      <c r="D1617" s="480">
        <f t="shared" si="140"/>
        <v>109</v>
      </c>
      <c r="E1617" s="480">
        <v>0</v>
      </c>
      <c r="F1617" s="481">
        <v>4.3129999999999997</v>
      </c>
      <c r="G1617" s="480">
        <v>15</v>
      </c>
      <c r="H1617" s="482">
        <v>0.87263599999999997</v>
      </c>
      <c r="I1617" s="483">
        <v>4.9000000000000004</v>
      </c>
      <c r="J1617" s="484">
        <f>(H1617-H1616)*(J1619-J1616)/(H1619-H1616)+J1616</f>
        <v>0.82787747495805142</v>
      </c>
      <c r="K1617" s="469">
        <f t="shared" si="141"/>
        <v>4.9424960693805895</v>
      </c>
      <c r="L1617" s="469">
        <f t="shared" si="142"/>
        <v>4.2496069380589141E-2</v>
      </c>
    </row>
    <row r="1618" spans="1:12">
      <c r="A1618" s="480" t="s">
        <v>111</v>
      </c>
      <c r="B1618" s="480">
        <f t="shared" si="138"/>
        <v>9</v>
      </c>
      <c r="C1618" s="480">
        <f t="shared" si="139"/>
        <v>2</v>
      </c>
      <c r="D1618" s="480">
        <f t="shared" si="140"/>
        <v>110</v>
      </c>
      <c r="E1618" s="480">
        <v>0</v>
      </c>
      <c r="F1618" s="481">
        <v>4.3129999999999997</v>
      </c>
      <c r="G1618" s="480">
        <v>15</v>
      </c>
      <c r="H1618" s="482">
        <v>0.86608099999999999</v>
      </c>
      <c r="I1618" s="483">
        <v>5</v>
      </c>
      <c r="J1618" s="484">
        <f>(H1618-H1616)*(J1619-J1616)/(H1619-H1616)+J1616</f>
        <v>0.82174476534296026</v>
      </c>
      <c r="K1618" s="469">
        <f t="shared" si="141"/>
        <v>4.9799037272495292</v>
      </c>
      <c r="L1618" s="469">
        <f t="shared" si="142"/>
        <v>-2.0096272750470767E-2</v>
      </c>
    </row>
    <row r="1619" spans="1:12">
      <c r="A1619" s="480" t="s">
        <v>111</v>
      </c>
      <c r="B1619" s="480">
        <f t="shared" si="138"/>
        <v>9</v>
      </c>
      <c r="C1619" s="480">
        <f t="shared" si="139"/>
        <v>3</v>
      </c>
      <c r="D1619" s="480">
        <f t="shared" si="140"/>
        <v>111</v>
      </c>
      <c r="E1619" s="480">
        <v>0</v>
      </c>
      <c r="F1619" s="481">
        <v>4.3129999999999997</v>
      </c>
      <c r="G1619" s="480">
        <v>15</v>
      </c>
      <c r="H1619" s="482">
        <v>0.85962000000000005</v>
      </c>
      <c r="I1619" s="483">
        <v>5</v>
      </c>
      <c r="J1619" s="484">
        <v>0.81569999999999998</v>
      </c>
      <c r="K1619" s="469">
        <f t="shared" si="141"/>
        <v>5.0173332402689557</v>
      </c>
      <c r="L1619" s="469">
        <f t="shared" si="142"/>
        <v>1.7333240268955663E-2</v>
      </c>
    </row>
    <row r="1620" spans="1:12">
      <c r="A1620" s="480" t="s">
        <v>111</v>
      </c>
      <c r="B1620" s="480">
        <f t="shared" si="138"/>
        <v>9</v>
      </c>
      <c r="C1620" s="480">
        <f t="shared" si="139"/>
        <v>4</v>
      </c>
      <c r="D1620" s="480">
        <f t="shared" si="140"/>
        <v>112</v>
      </c>
      <c r="E1620" s="480">
        <v>0</v>
      </c>
      <c r="F1620" s="481">
        <v>4.3129999999999997</v>
      </c>
      <c r="G1620" s="480">
        <v>15</v>
      </c>
      <c r="H1620" s="482">
        <v>0.85324999999999995</v>
      </c>
      <c r="I1620" s="483">
        <v>5.0999999999999996</v>
      </c>
      <c r="J1620" s="484">
        <f>(H1620-H1619)*(J1622-J1619)/(H1622-H1619)+J1619</f>
        <v>0.80971576349450658</v>
      </c>
      <c r="K1620" s="469">
        <f t="shared" si="141"/>
        <v>5.0547905068854382</v>
      </c>
      <c r="L1620" s="469">
        <f t="shared" si="142"/>
        <v>-4.5209493114561461E-2</v>
      </c>
    </row>
    <row r="1621" spans="1:12">
      <c r="A1621" s="480" t="s">
        <v>111</v>
      </c>
      <c r="B1621" s="480">
        <f t="shared" si="138"/>
        <v>9</v>
      </c>
      <c r="C1621" s="480">
        <f t="shared" si="139"/>
        <v>5</v>
      </c>
      <c r="D1621" s="480">
        <f t="shared" si="140"/>
        <v>113</v>
      </c>
      <c r="E1621" s="480">
        <v>0</v>
      </c>
      <c r="F1621" s="481">
        <v>4.3129999999999997</v>
      </c>
      <c r="G1621" s="480">
        <v>15</v>
      </c>
      <c r="H1621" s="482">
        <v>0.84697</v>
      </c>
      <c r="I1621" s="483">
        <v>5.0999999999999996</v>
      </c>
      <c r="J1621" s="484">
        <f>(H1621-H1619)*(J1622-J1619)/(H1622-H1619)+J1619</f>
        <v>0.80381607664136723</v>
      </c>
      <c r="K1621" s="469">
        <f t="shared" si="141"/>
        <v>5.0922700922110575</v>
      </c>
      <c r="L1621" s="469">
        <f t="shared" si="142"/>
        <v>-7.7299077889421142E-3</v>
      </c>
    </row>
    <row r="1622" spans="1:12">
      <c r="A1622" s="480" t="s">
        <v>111</v>
      </c>
      <c r="B1622" s="480">
        <f t="shared" si="138"/>
        <v>9</v>
      </c>
      <c r="C1622" s="480">
        <f t="shared" si="139"/>
        <v>6</v>
      </c>
      <c r="D1622" s="480">
        <f t="shared" si="140"/>
        <v>114</v>
      </c>
      <c r="E1622" s="480">
        <v>0</v>
      </c>
      <c r="F1622" s="481">
        <v>4.3129999999999997</v>
      </c>
      <c r="G1622" s="480">
        <v>15</v>
      </c>
      <c r="H1622" s="482">
        <v>0.84077900000000005</v>
      </c>
      <c r="I1622" s="483">
        <v>5.0999999999999996</v>
      </c>
      <c r="J1622" s="484">
        <v>0.79800000000000004</v>
      </c>
      <c r="K1622" s="469">
        <f t="shared" si="141"/>
        <v>5.1297665617243053</v>
      </c>
      <c r="L1622" s="469">
        <f t="shared" si="142"/>
        <v>2.9766561724305696E-2</v>
      </c>
    </row>
    <row r="1623" spans="1:12">
      <c r="A1623" s="480" t="s">
        <v>111</v>
      </c>
      <c r="B1623" s="480">
        <f t="shared" si="138"/>
        <v>9</v>
      </c>
      <c r="C1623" s="480">
        <f t="shared" si="139"/>
        <v>7</v>
      </c>
      <c r="D1623" s="480">
        <f t="shared" si="140"/>
        <v>115</v>
      </c>
      <c r="E1623" s="480">
        <v>0</v>
      </c>
      <c r="F1623" s="481">
        <v>4.3129999999999997</v>
      </c>
      <c r="G1623" s="480">
        <v>15</v>
      </c>
      <c r="H1623" s="482">
        <v>0.834673</v>
      </c>
      <c r="I1623" s="483">
        <v>5.2</v>
      </c>
      <c r="J1623" s="484">
        <f>(H1623-H1622)*(J1625-J1622)/(H1625-H1622)+J1622</f>
        <v>0.79225397176861334</v>
      </c>
      <c r="K1623" s="469">
        <f t="shared" si="141"/>
        <v>5.1672930596772622</v>
      </c>
      <c r="L1623" s="469">
        <f t="shared" si="142"/>
        <v>-3.2706940322738021E-2</v>
      </c>
    </row>
    <row r="1624" spans="1:12">
      <c r="A1624" s="480" t="s">
        <v>111</v>
      </c>
      <c r="B1624" s="480">
        <f t="shared" si="138"/>
        <v>9</v>
      </c>
      <c r="C1624" s="480">
        <f t="shared" si="139"/>
        <v>8</v>
      </c>
      <c r="D1624" s="480">
        <f t="shared" si="140"/>
        <v>116</v>
      </c>
      <c r="E1624" s="480">
        <v>0</v>
      </c>
      <c r="F1624" s="481">
        <v>4.3129999999999997</v>
      </c>
      <c r="G1624" s="480">
        <v>15</v>
      </c>
      <c r="H1624" s="482">
        <v>0.82865200000000006</v>
      </c>
      <c r="I1624" s="483">
        <v>5.2</v>
      </c>
      <c r="J1624" s="484">
        <f>(H1624-H1622)*(J1625-J1622)/(H1625-H1622)+J1622</f>
        <v>0.78658793246609471</v>
      </c>
      <c r="K1624" s="469">
        <f t="shared" si="141"/>
        <v>5.2048387018917461</v>
      </c>
      <c r="L1624" s="469">
        <f t="shared" si="142"/>
        <v>4.8387018917459557E-3</v>
      </c>
    </row>
    <row r="1625" spans="1:12">
      <c r="A1625" s="480" t="s">
        <v>111</v>
      </c>
      <c r="B1625" s="480">
        <f t="shared" si="138"/>
        <v>9</v>
      </c>
      <c r="C1625" s="480">
        <f t="shared" si="139"/>
        <v>9</v>
      </c>
      <c r="D1625" s="480">
        <f t="shared" si="140"/>
        <v>117</v>
      </c>
      <c r="E1625" s="480">
        <v>0</v>
      </c>
      <c r="F1625" s="481">
        <v>4.3129999999999997</v>
      </c>
      <c r="G1625" s="480">
        <v>15</v>
      </c>
      <c r="H1625" s="482">
        <v>0.82271399999999995</v>
      </c>
      <c r="I1625" s="483">
        <v>5.2</v>
      </c>
      <c r="J1625" s="484">
        <v>0.78100000000000003</v>
      </c>
      <c r="K1625" s="469">
        <f t="shared" si="141"/>
        <v>5.242405015594727</v>
      </c>
      <c r="L1625" s="469">
        <f t="shared" si="142"/>
        <v>4.2405015594726869E-2</v>
      </c>
    </row>
    <row r="1626" spans="1:12">
      <c r="A1626" s="480" t="s">
        <v>111</v>
      </c>
      <c r="B1626" s="480">
        <f t="shared" si="138"/>
        <v>9</v>
      </c>
      <c r="C1626" s="480">
        <f t="shared" si="139"/>
        <v>10</v>
      </c>
      <c r="D1626" s="480">
        <f t="shared" si="140"/>
        <v>118</v>
      </c>
      <c r="E1626" s="480">
        <v>0</v>
      </c>
      <c r="F1626" s="481">
        <v>4.3129999999999997</v>
      </c>
      <c r="G1626" s="480">
        <v>15</v>
      </c>
      <c r="H1626" s="482">
        <v>0.816859</v>
      </c>
      <c r="I1626" s="483">
        <v>5.3</v>
      </c>
      <c r="J1626" s="484">
        <f>(H1626-H1625)*(J1628-J1625)/(H1628-H1625)+J1625</f>
        <v>0.77549330679129891</v>
      </c>
      <c r="K1626" s="469">
        <f t="shared" si="141"/>
        <v>5.2799810003929686</v>
      </c>
      <c r="L1626" s="469">
        <f t="shared" si="142"/>
        <v>-2.001899960703124E-2</v>
      </c>
    </row>
    <row r="1627" spans="1:12">
      <c r="A1627" s="480" t="s">
        <v>111</v>
      </c>
      <c r="B1627" s="480">
        <f t="shared" si="138"/>
        <v>9</v>
      </c>
      <c r="C1627" s="480">
        <f t="shared" si="139"/>
        <v>11</v>
      </c>
      <c r="D1627" s="480">
        <f t="shared" si="140"/>
        <v>119</v>
      </c>
      <c r="E1627" s="480">
        <v>0</v>
      </c>
      <c r="F1627" s="481">
        <v>4.3129999999999997</v>
      </c>
      <c r="G1627" s="480">
        <v>15</v>
      </c>
      <c r="H1627" s="482">
        <v>0.81108100000000005</v>
      </c>
      <c r="I1627" s="483">
        <v>5.3</v>
      </c>
      <c r="J1627" s="484">
        <f>(H1627-H1625)*(J1628-J1625)/(H1628-H1625)+J1625</f>
        <v>0.77005903294674294</v>
      </c>
      <c r="K1627" s="469">
        <f t="shared" si="141"/>
        <v>5.3175946668705087</v>
      </c>
      <c r="L1627" s="469">
        <f t="shared" si="142"/>
        <v>1.7594666870508924E-2</v>
      </c>
    </row>
    <row r="1628" spans="1:12">
      <c r="A1628" s="480" t="s">
        <v>111</v>
      </c>
      <c r="B1628" s="480">
        <f t="shared" si="138"/>
        <v>10</v>
      </c>
      <c r="C1628" s="480">
        <f t="shared" si="139"/>
        <v>0</v>
      </c>
      <c r="D1628" s="480">
        <f t="shared" si="140"/>
        <v>120</v>
      </c>
      <c r="E1628" s="480">
        <v>0</v>
      </c>
      <c r="F1628" s="481">
        <v>4.3129999999999997</v>
      </c>
      <c r="G1628" s="480">
        <v>15</v>
      </c>
      <c r="H1628" s="482">
        <v>0.80538299999999996</v>
      </c>
      <c r="I1628" s="483">
        <v>5.4</v>
      </c>
      <c r="J1628" s="484">
        <v>0.76470000000000005</v>
      </c>
      <c r="K1628" s="469">
        <f t="shared" si="141"/>
        <v>5.3552160897361878</v>
      </c>
      <c r="L1628" s="469">
        <f t="shared" si="142"/>
        <v>-4.4783910263812565E-2</v>
      </c>
    </row>
    <row r="1629" spans="1:12">
      <c r="A1629" s="480" t="s">
        <v>111</v>
      </c>
      <c r="B1629" s="480">
        <f t="shared" si="138"/>
        <v>10</v>
      </c>
      <c r="C1629" s="480">
        <f t="shared" si="139"/>
        <v>1</v>
      </c>
      <c r="D1629" s="480">
        <f t="shared" si="140"/>
        <v>121</v>
      </c>
      <c r="E1629" s="480">
        <v>0</v>
      </c>
      <c r="F1629" s="481">
        <v>4.3129999999999997</v>
      </c>
      <c r="G1629" s="480">
        <v>15</v>
      </c>
      <c r="H1629" s="482">
        <v>0.79976199999999997</v>
      </c>
      <c r="I1629" s="483">
        <v>5.4</v>
      </c>
      <c r="J1629" s="484">
        <f>(H1629-H1628)*(J1631-J1628)/(H1631-H1628)+J1628</f>
        <v>0.75943031250000004</v>
      </c>
      <c r="K1629" s="469">
        <f t="shared" si="141"/>
        <v>5.3928543741763173</v>
      </c>
      <c r="L1629" s="469">
        <f t="shared" si="142"/>
        <v>-7.145625823683055E-3</v>
      </c>
    </row>
    <row r="1630" spans="1:12">
      <c r="A1630" s="480" t="s">
        <v>111</v>
      </c>
      <c r="B1630" s="480">
        <f t="shared" si="138"/>
        <v>10</v>
      </c>
      <c r="C1630" s="480">
        <f t="shared" si="139"/>
        <v>2</v>
      </c>
      <c r="D1630" s="480">
        <f t="shared" si="140"/>
        <v>122</v>
      </c>
      <c r="E1630" s="480">
        <v>0</v>
      </c>
      <c r="F1630" s="481">
        <v>4.3129999999999997</v>
      </c>
      <c r="G1630" s="480">
        <v>15</v>
      </c>
      <c r="H1630" s="482">
        <v>0.794215</v>
      </c>
      <c r="I1630" s="483">
        <v>5.4</v>
      </c>
      <c r="J1630" s="484">
        <f>(H1630-H1628)*(J1631-J1628)/(H1631-H1628)+J1628</f>
        <v>0.75423000000000007</v>
      </c>
      <c r="K1630" s="469">
        <f t="shared" si="141"/>
        <v>5.4305194437274542</v>
      </c>
      <c r="L1630" s="469">
        <f t="shared" si="142"/>
        <v>3.0519443727453854E-2</v>
      </c>
    </row>
    <row r="1631" spans="1:12">
      <c r="A1631" s="480" t="s">
        <v>111</v>
      </c>
      <c r="B1631" s="480">
        <f t="shared" si="138"/>
        <v>10</v>
      </c>
      <c r="C1631" s="480">
        <f t="shared" si="139"/>
        <v>3</v>
      </c>
      <c r="D1631" s="480">
        <f t="shared" si="140"/>
        <v>123</v>
      </c>
      <c r="E1631" s="480">
        <v>0</v>
      </c>
      <c r="F1631" s="481">
        <v>4.3129999999999997</v>
      </c>
      <c r="G1631" s="480">
        <v>15</v>
      </c>
      <c r="H1631" s="482">
        <v>0.78874299999999997</v>
      </c>
      <c r="I1631" s="483">
        <v>5.5</v>
      </c>
      <c r="J1631" s="484">
        <v>0.74909999999999999</v>
      </c>
      <c r="K1631" s="469">
        <f t="shared" si="141"/>
        <v>5.4681943294583908</v>
      </c>
      <c r="L1631" s="469">
        <f t="shared" si="142"/>
        <v>-3.180567054160921E-2</v>
      </c>
    </row>
    <row r="1632" spans="1:12">
      <c r="A1632" s="480" t="s">
        <v>111</v>
      </c>
      <c r="B1632" s="480">
        <f t="shared" si="138"/>
        <v>10</v>
      </c>
      <c r="C1632" s="480">
        <f t="shared" si="139"/>
        <v>4</v>
      </c>
      <c r="D1632" s="480">
        <f t="shared" si="140"/>
        <v>124</v>
      </c>
      <c r="E1632" s="480">
        <v>0</v>
      </c>
      <c r="F1632" s="481">
        <v>4.3129999999999997</v>
      </c>
      <c r="G1632" s="480">
        <v>15</v>
      </c>
      <c r="H1632" s="482">
        <v>0.78334300000000001</v>
      </c>
      <c r="I1632" s="483">
        <v>5.5</v>
      </c>
      <c r="J1632" s="484">
        <f>(H1632-H1631)*(J1634-J1631)/(H1634-H1631)+J1631</f>
        <v>0.74399960592981795</v>
      </c>
      <c r="K1632" s="469">
        <f t="shared" si="141"/>
        <v>5.5058895017891265</v>
      </c>
      <c r="L1632" s="469">
        <f t="shared" si="142"/>
        <v>5.8895017891265056E-3</v>
      </c>
    </row>
    <row r="1633" spans="1:12">
      <c r="A1633" s="480" t="s">
        <v>111</v>
      </c>
      <c r="B1633" s="480">
        <f t="shared" si="138"/>
        <v>10</v>
      </c>
      <c r="C1633" s="480">
        <f t="shared" si="139"/>
        <v>5</v>
      </c>
      <c r="D1633" s="480">
        <f t="shared" si="140"/>
        <v>125</v>
      </c>
      <c r="E1633" s="480">
        <v>0</v>
      </c>
      <c r="F1633" s="481">
        <v>4.3129999999999997</v>
      </c>
      <c r="G1633" s="480">
        <v>15</v>
      </c>
      <c r="H1633" s="482">
        <v>0.77801500000000001</v>
      </c>
      <c r="I1633" s="483">
        <v>5.5</v>
      </c>
      <c r="J1633" s="484">
        <f>(H1633-H1631)*(J1634-J1631)/(H1634-H1631)+J1631</f>
        <v>0.73896721711390501</v>
      </c>
      <c r="K1633" s="469">
        <f t="shared" si="141"/>
        <v>5.5435949178357742</v>
      </c>
      <c r="L1633" s="469">
        <f t="shared" si="142"/>
        <v>4.3594917835774183E-2</v>
      </c>
    </row>
    <row r="1634" spans="1:12">
      <c r="A1634" s="480" t="s">
        <v>111</v>
      </c>
      <c r="B1634" s="480">
        <f t="shared" si="138"/>
        <v>10</v>
      </c>
      <c r="C1634" s="480">
        <f t="shared" si="139"/>
        <v>6</v>
      </c>
      <c r="D1634" s="480">
        <f t="shared" si="140"/>
        <v>126</v>
      </c>
      <c r="E1634" s="480">
        <v>0</v>
      </c>
      <c r="F1634" s="481">
        <v>4.3129999999999997</v>
      </c>
      <c r="G1634" s="480">
        <v>15</v>
      </c>
      <c r="H1634" s="482">
        <v>0.772756</v>
      </c>
      <c r="I1634" s="483">
        <v>5.6</v>
      </c>
      <c r="J1634" s="484">
        <v>0.73399999999999999</v>
      </c>
      <c r="K1634" s="469">
        <f t="shared" si="141"/>
        <v>5.5813219179145808</v>
      </c>
      <c r="L1634" s="469">
        <f t="shared" si="142"/>
        <v>-1.8678082085418879E-2</v>
      </c>
    </row>
    <row r="1635" spans="1:12">
      <c r="A1635" s="480" t="s">
        <v>111</v>
      </c>
      <c r="B1635" s="480">
        <f t="shared" si="138"/>
        <v>10</v>
      </c>
      <c r="C1635" s="480">
        <f t="shared" si="139"/>
        <v>7</v>
      </c>
      <c r="D1635" s="480">
        <f t="shared" si="140"/>
        <v>127</v>
      </c>
      <c r="E1635" s="480">
        <v>0</v>
      </c>
      <c r="F1635" s="481">
        <v>4.3129999999999997</v>
      </c>
      <c r="G1635" s="480">
        <v>15</v>
      </c>
      <c r="H1635" s="482">
        <v>0.76756599999999997</v>
      </c>
      <c r="I1635" s="483">
        <v>5.6</v>
      </c>
      <c r="J1635" s="484">
        <f>(H1635-H1634)*(J1637-J1634)/(H1637-H1634)+J1634</f>
        <v>0.72913785700344802</v>
      </c>
      <c r="K1635" s="469">
        <f t="shared" si="141"/>
        <v>5.6190607713212932</v>
      </c>
      <c r="L1635" s="469">
        <f t="shared" si="142"/>
        <v>1.9060771321293579E-2</v>
      </c>
    </row>
    <row r="1636" spans="1:12">
      <c r="A1636" s="480" t="s">
        <v>111</v>
      </c>
      <c r="B1636" s="480">
        <f t="shared" si="138"/>
        <v>10</v>
      </c>
      <c r="C1636" s="480">
        <f t="shared" si="139"/>
        <v>8</v>
      </c>
      <c r="D1636" s="480">
        <f t="shared" si="140"/>
        <v>128</v>
      </c>
      <c r="E1636" s="480">
        <v>0</v>
      </c>
      <c r="F1636" s="481">
        <v>4.3129999999999997</v>
      </c>
      <c r="G1636" s="480">
        <v>15</v>
      </c>
      <c r="H1636" s="482">
        <v>0.76244299999999998</v>
      </c>
      <c r="I1636" s="483">
        <v>5.7</v>
      </c>
      <c r="J1636" s="484">
        <f>(H1636-H1634)*(J1637-J1634)/(H1637-H1634)+J1634</f>
        <v>0.72433848155617719</v>
      </c>
      <c r="K1636" s="469">
        <f t="shared" si="141"/>
        <v>5.6568163128260078</v>
      </c>
      <c r="L1636" s="469">
        <f t="shared" si="142"/>
        <v>-4.3183687173992347E-2</v>
      </c>
    </row>
    <row r="1637" spans="1:12">
      <c r="A1637" s="480" t="s">
        <v>111</v>
      </c>
      <c r="B1637" s="480">
        <f t="shared" si="138"/>
        <v>10</v>
      </c>
      <c r="C1637" s="480">
        <f t="shared" si="139"/>
        <v>9</v>
      </c>
      <c r="D1637" s="480">
        <f t="shared" si="140"/>
        <v>129</v>
      </c>
      <c r="E1637" s="480">
        <v>0</v>
      </c>
      <c r="F1637" s="481">
        <v>4.3129999999999997</v>
      </c>
      <c r="G1637" s="480">
        <v>15</v>
      </c>
      <c r="H1637" s="482">
        <v>0.75738499999999997</v>
      </c>
      <c r="I1637" s="483">
        <v>5.7</v>
      </c>
      <c r="J1637" s="484">
        <v>0.71960000000000002</v>
      </c>
      <c r="K1637" s="469">
        <f t="shared" si="141"/>
        <v>5.6945938987437037</v>
      </c>
      <c r="L1637" s="469">
        <f t="shared" si="142"/>
        <v>-5.4061012562964805E-3</v>
      </c>
    </row>
    <row r="1638" spans="1:12">
      <c r="A1638" s="480" t="s">
        <v>111</v>
      </c>
      <c r="B1638" s="480">
        <f t="shared" si="138"/>
        <v>10</v>
      </c>
      <c r="C1638" s="480">
        <f t="shared" si="139"/>
        <v>10</v>
      </c>
      <c r="D1638" s="480">
        <f t="shared" si="140"/>
        <v>130</v>
      </c>
      <c r="E1638" s="480">
        <v>0</v>
      </c>
      <c r="F1638" s="481">
        <v>4.3129999999999997</v>
      </c>
      <c r="G1638" s="480">
        <v>15</v>
      </c>
      <c r="H1638" s="482">
        <v>0.75239299999999998</v>
      </c>
      <c r="I1638" s="483">
        <v>5.7</v>
      </c>
      <c r="J1638" s="484">
        <f>(H1638-H1637)*(J1640-J1637)/(H1640-H1637)+J1637</f>
        <v>0.71487368634611481</v>
      </c>
      <c r="K1638" s="469">
        <f t="shared" si="141"/>
        <v>5.732376563843629</v>
      </c>
      <c r="L1638" s="469">
        <f t="shared" si="142"/>
        <v>3.2376563843628858E-2</v>
      </c>
    </row>
    <row r="1639" spans="1:12">
      <c r="A1639" s="480" t="s">
        <v>111</v>
      </c>
      <c r="B1639" s="480">
        <f t="shared" si="138"/>
        <v>10</v>
      </c>
      <c r="C1639" s="480">
        <f t="shared" si="139"/>
        <v>11</v>
      </c>
      <c r="D1639" s="480">
        <f t="shared" si="140"/>
        <v>131</v>
      </c>
      <c r="E1639" s="480">
        <v>0</v>
      </c>
      <c r="F1639" s="481">
        <v>4.3129999999999997</v>
      </c>
      <c r="G1639" s="480">
        <v>15</v>
      </c>
      <c r="H1639" s="482">
        <v>0.74746400000000002</v>
      </c>
      <c r="I1639" s="483">
        <v>5.8</v>
      </c>
      <c r="J1639" s="484">
        <f>(H1639-H1637)*(J1640-J1637)/(H1640-H1637)+J1637</f>
        <v>0.71020701967944821</v>
      </c>
      <c r="K1639" s="469">
        <f t="shared" si="141"/>
        <v>5.7701775603908674</v>
      </c>
      <c r="L1639" s="469">
        <f t="shared" si="142"/>
        <v>-2.9822439609132445E-2</v>
      </c>
    </row>
    <row r="1640" spans="1:12">
      <c r="A1640" s="480" t="s">
        <v>111</v>
      </c>
      <c r="B1640" s="480">
        <f t="shared" si="138"/>
        <v>11</v>
      </c>
      <c r="C1640" s="480">
        <f t="shared" si="139"/>
        <v>0</v>
      </c>
      <c r="D1640" s="480">
        <f t="shared" si="140"/>
        <v>132</v>
      </c>
      <c r="E1640" s="480">
        <v>0</v>
      </c>
      <c r="F1640" s="481">
        <v>4.3129999999999997</v>
      </c>
      <c r="G1640" s="480">
        <v>15</v>
      </c>
      <c r="H1640" s="482">
        <v>0.74259799999999998</v>
      </c>
      <c r="I1640" s="483">
        <v>5.8</v>
      </c>
      <c r="J1640" s="484">
        <v>0.7056</v>
      </c>
      <c r="K1640" s="469">
        <f t="shared" si="141"/>
        <v>5.8079876326087598</v>
      </c>
      <c r="L1640" s="469">
        <f t="shared" si="142"/>
        <v>7.9876326087600091E-3</v>
      </c>
    </row>
    <row r="1641" spans="1:12">
      <c r="A1641" s="480" t="s">
        <v>111</v>
      </c>
      <c r="B1641" s="480">
        <f t="shared" si="138"/>
        <v>11</v>
      </c>
      <c r="C1641" s="480">
        <f t="shared" si="139"/>
        <v>1</v>
      </c>
      <c r="D1641" s="480">
        <f t="shared" si="140"/>
        <v>133</v>
      </c>
      <c r="E1641" s="480">
        <v>0</v>
      </c>
      <c r="F1641" s="481">
        <v>4.3129999999999997</v>
      </c>
      <c r="G1641" s="480">
        <v>15</v>
      </c>
      <c r="H1641" s="482">
        <v>0.73779300000000003</v>
      </c>
      <c r="I1641" s="483">
        <v>5.8</v>
      </c>
      <c r="J1641" s="484">
        <f>(H1641-H1640)*(J1643-J1640)/(H1643-H1640)+J1640</f>
        <v>0.70107685282753784</v>
      </c>
      <c r="K1641" s="469">
        <f t="shared" si="141"/>
        <v>5.8458131210244604</v>
      </c>
      <c r="L1641" s="469">
        <f t="shared" si="142"/>
        <v>4.5813121024460557E-2</v>
      </c>
    </row>
    <row r="1642" spans="1:12">
      <c r="A1642" s="480" t="s">
        <v>111</v>
      </c>
      <c r="B1642" s="480">
        <f t="shared" si="138"/>
        <v>11</v>
      </c>
      <c r="C1642" s="480">
        <f t="shared" si="139"/>
        <v>2</v>
      </c>
      <c r="D1642" s="480">
        <f t="shared" si="140"/>
        <v>134</v>
      </c>
      <c r="E1642" s="480">
        <v>0</v>
      </c>
      <c r="F1642" s="481">
        <v>4.3129999999999997</v>
      </c>
      <c r="G1642" s="480">
        <v>15</v>
      </c>
      <c r="H1642" s="482">
        <v>0.73304800000000003</v>
      </c>
      <c r="I1642" s="483">
        <v>5.9</v>
      </c>
      <c r="J1642" s="484">
        <f>(H1642-H1640)*(J1643-J1640)/(H1643-H1640)+J1640</f>
        <v>0.69661018616087111</v>
      </c>
      <c r="K1642" s="469">
        <f t="shared" si="141"/>
        <v>5.8836529122240284</v>
      </c>
      <c r="L1642" s="469">
        <f t="shared" si="142"/>
        <v>-1.6347087775971936E-2</v>
      </c>
    </row>
    <row r="1643" spans="1:12">
      <c r="A1643" s="480" t="s">
        <v>111</v>
      </c>
      <c r="B1643" s="480">
        <f t="shared" si="138"/>
        <v>11</v>
      </c>
      <c r="C1643" s="480">
        <f t="shared" si="139"/>
        <v>3</v>
      </c>
      <c r="D1643" s="480">
        <f t="shared" si="140"/>
        <v>135</v>
      </c>
      <c r="E1643" s="480">
        <v>0</v>
      </c>
      <c r="F1643" s="481">
        <v>4.3129999999999997</v>
      </c>
      <c r="G1643" s="480">
        <v>15</v>
      </c>
      <c r="H1643" s="482">
        <v>0.72836299999999998</v>
      </c>
      <c r="I1643" s="483">
        <v>5.9</v>
      </c>
      <c r="J1643" s="484">
        <v>0.69220000000000004</v>
      </c>
      <c r="K1643" s="469">
        <f t="shared" si="141"/>
        <v>5.9214979344090786</v>
      </c>
      <c r="L1643" s="469">
        <f t="shared" si="142"/>
        <v>2.1497934409078212E-2</v>
      </c>
    </row>
    <row r="1644" spans="1:12">
      <c r="A1644" s="480" t="s">
        <v>111</v>
      </c>
      <c r="B1644" s="480">
        <f t="shared" si="138"/>
        <v>11</v>
      </c>
      <c r="C1644" s="480">
        <f t="shared" si="139"/>
        <v>4</v>
      </c>
      <c r="D1644" s="480">
        <f t="shared" si="140"/>
        <v>136</v>
      </c>
      <c r="E1644" s="480">
        <v>0</v>
      </c>
      <c r="F1644" s="481">
        <v>4.3129999999999997</v>
      </c>
      <c r="G1644" s="480">
        <v>15</v>
      </c>
      <c r="H1644" s="482">
        <v>0.72373500000000002</v>
      </c>
      <c r="I1644" s="483">
        <v>6</v>
      </c>
      <c r="J1644" s="484">
        <f>(H1644-H1643)*(J1646-J1643)/(H1646-H1643)+J1643</f>
        <v>0.68784637934806392</v>
      </c>
      <c r="K1644" s="469">
        <f t="shared" si="141"/>
        <v>5.9593635792106223</v>
      </c>
      <c r="L1644" s="469">
        <f t="shared" si="142"/>
        <v>-4.0636420789377681E-2</v>
      </c>
    </row>
    <row r="1645" spans="1:12">
      <c r="A1645" s="480" t="s">
        <v>111</v>
      </c>
      <c r="B1645" s="480">
        <f t="shared" si="138"/>
        <v>11</v>
      </c>
      <c r="C1645" s="480">
        <f t="shared" si="139"/>
        <v>5</v>
      </c>
      <c r="D1645" s="480">
        <f t="shared" si="140"/>
        <v>137</v>
      </c>
      <c r="E1645" s="480">
        <v>0</v>
      </c>
      <c r="F1645" s="481">
        <v>4.3129999999999997</v>
      </c>
      <c r="G1645" s="480">
        <v>15</v>
      </c>
      <c r="H1645" s="482">
        <v>0.71916400000000003</v>
      </c>
      <c r="I1645" s="483">
        <v>6</v>
      </c>
      <c r="J1645" s="484">
        <f>(H1645-H1643)*(J1646-J1643)/(H1646-H1643)+J1643</f>
        <v>0.68354637934806395</v>
      </c>
      <c r="K1645" s="469">
        <f t="shared" si="141"/>
        <v>5.99724124121897</v>
      </c>
      <c r="L1645" s="469">
        <f t="shared" si="142"/>
        <v>-2.7587587810300462E-3</v>
      </c>
    </row>
    <row r="1646" spans="1:12">
      <c r="A1646" s="480" t="s">
        <v>111</v>
      </c>
      <c r="B1646" s="480">
        <f t="shared" si="138"/>
        <v>11</v>
      </c>
      <c r="C1646" s="480">
        <f t="shared" si="139"/>
        <v>6</v>
      </c>
      <c r="D1646" s="480">
        <f t="shared" si="140"/>
        <v>138</v>
      </c>
      <c r="E1646" s="480">
        <v>0</v>
      </c>
      <c r="F1646" s="481">
        <v>4.3129999999999997</v>
      </c>
      <c r="G1646" s="480">
        <v>15</v>
      </c>
      <c r="H1646" s="482">
        <v>0.71465000000000001</v>
      </c>
      <c r="I1646" s="483">
        <v>6</v>
      </c>
      <c r="J1646" s="484">
        <v>0.67930000000000001</v>
      </c>
      <c r="K1646" s="469">
        <f t="shared" si="141"/>
        <v>6.0351220877352549</v>
      </c>
      <c r="L1646" s="469">
        <f t="shared" si="142"/>
        <v>3.5122087735254937E-2</v>
      </c>
    </row>
    <row r="1647" spans="1:12">
      <c r="A1647" s="480" t="s">
        <v>111</v>
      </c>
      <c r="B1647" s="480">
        <f t="shared" si="138"/>
        <v>11</v>
      </c>
      <c r="C1647" s="480">
        <f t="shared" si="139"/>
        <v>7</v>
      </c>
      <c r="D1647" s="480">
        <f t="shared" si="140"/>
        <v>139</v>
      </c>
      <c r="E1647" s="480">
        <v>0</v>
      </c>
      <c r="F1647" s="481">
        <v>4.3129999999999997</v>
      </c>
      <c r="G1647" s="480">
        <v>15</v>
      </c>
      <c r="H1647" s="482">
        <v>0.71018999999999999</v>
      </c>
      <c r="I1647" s="483">
        <v>6.1</v>
      </c>
      <c r="J1647" s="484">
        <f>(H1647-H1646)*(J1649-J1646)/(H1649-H1646)+J1646</f>
        <v>0.67508226660614312</v>
      </c>
      <c r="K1647" s="469">
        <f t="shared" si="141"/>
        <v>6.0730227122319373</v>
      </c>
      <c r="L1647" s="469">
        <f t="shared" si="142"/>
        <v>-2.6977287768062297E-2</v>
      </c>
    </row>
    <row r="1648" spans="1:12">
      <c r="A1648" s="480" t="s">
        <v>111</v>
      </c>
      <c r="B1648" s="480">
        <f t="shared" si="138"/>
        <v>11</v>
      </c>
      <c r="C1648" s="480">
        <f t="shared" si="139"/>
        <v>8</v>
      </c>
      <c r="D1648" s="480">
        <f t="shared" si="140"/>
        <v>140</v>
      </c>
      <c r="E1648" s="480">
        <v>0</v>
      </c>
      <c r="F1648" s="481">
        <v>4.3129999999999997</v>
      </c>
      <c r="G1648" s="480">
        <v>15</v>
      </c>
      <c r="H1648" s="482">
        <v>0.70578399999999997</v>
      </c>
      <c r="I1648" s="483">
        <v>6.1</v>
      </c>
      <c r="J1648" s="484">
        <f>(H1648-H1646)*(J1649-J1646)/(H1649-H1646)+J1646</f>
        <v>0.67091559993947636</v>
      </c>
      <c r="K1648" s="469">
        <f t="shared" si="141"/>
        <v>6.1109347902474411</v>
      </c>
      <c r="L1648" s="469">
        <f t="shared" si="142"/>
        <v>1.0934790247441484E-2</v>
      </c>
    </row>
    <row r="1649" spans="1:12">
      <c r="A1649" s="480" t="s">
        <v>111</v>
      </c>
      <c r="B1649" s="480">
        <f t="shared" si="138"/>
        <v>11</v>
      </c>
      <c r="C1649" s="480">
        <f t="shared" si="139"/>
        <v>9</v>
      </c>
      <c r="D1649" s="480">
        <f t="shared" si="140"/>
        <v>141</v>
      </c>
      <c r="E1649" s="480">
        <v>0</v>
      </c>
      <c r="F1649" s="481">
        <v>4.3129999999999997</v>
      </c>
      <c r="G1649" s="480">
        <v>15</v>
      </c>
      <c r="H1649" s="482">
        <v>0.70143200000000006</v>
      </c>
      <c r="I1649" s="483">
        <v>6.1</v>
      </c>
      <c r="J1649" s="484">
        <v>0.66679999999999995</v>
      </c>
      <c r="K1649" s="469">
        <f t="shared" si="141"/>
        <v>6.1488497815896617</v>
      </c>
      <c r="L1649" s="469">
        <f t="shared" si="142"/>
        <v>4.8849781589662022E-2</v>
      </c>
    </row>
    <row r="1650" spans="1:12">
      <c r="A1650" s="480" t="s">
        <v>111</v>
      </c>
      <c r="B1650" s="480">
        <f t="shared" si="138"/>
        <v>11</v>
      </c>
      <c r="C1650" s="480">
        <f t="shared" si="139"/>
        <v>10</v>
      </c>
      <c r="D1650" s="480">
        <f t="shared" si="140"/>
        <v>142</v>
      </c>
      <c r="E1650" s="480">
        <v>0</v>
      </c>
      <c r="F1650" s="481">
        <v>4.3129999999999997</v>
      </c>
      <c r="G1650" s="480">
        <v>15</v>
      </c>
      <c r="H1650" s="482">
        <v>0.69713199999999997</v>
      </c>
      <c r="I1650" s="483">
        <v>6.2</v>
      </c>
      <c r="J1650" s="484">
        <f>(H1650-H1649)*(J1652-J1649)/(H1652-H1649)+J1649</f>
        <v>0.66275230624411663</v>
      </c>
      <c r="K1650" s="469">
        <f t="shared" si="141"/>
        <v>6.1867766793089398</v>
      </c>
      <c r="L1650" s="469">
        <f t="shared" si="142"/>
        <v>-1.3223320691060358E-2</v>
      </c>
    </row>
    <row r="1651" spans="1:12">
      <c r="A1651" s="480" t="s">
        <v>111</v>
      </c>
      <c r="B1651" s="480">
        <f t="shared" si="138"/>
        <v>11</v>
      </c>
      <c r="C1651" s="480">
        <f t="shared" si="139"/>
        <v>11</v>
      </c>
      <c r="D1651" s="480">
        <f t="shared" si="140"/>
        <v>143</v>
      </c>
      <c r="E1651" s="480">
        <v>0</v>
      </c>
      <c r="F1651" s="481">
        <v>4.3129999999999997</v>
      </c>
      <c r="G1651" s="480">
        <v>15</v>
      </c>
      <c r="H1651" s="482">
        <v>0.692882</v>
      </c>
      <c r="I1651" s="483">
        <v>6.2</v>
      </c>
      <c r="J1651" s="484">
        <f>(H1651-H1649)*(J1652-J1649)/(H1652-H1649)+J1649</f>
        <v>0.6587516786946972</v>
      </c>
      <c r="K1651" s="469">
        <f t="shared" si="141"/>
        <v>6.2247251335725275</v>
      </c>
      <c r="L1651" s="469">
        <f t="shared" si="142"/>
        <v>2.4725133572527369E-2</v>
      </c>
    </row>
    <row r="1652" spans="1:12">
      <c r="A1652" s="480" t="s">
        <v>111</v>
      </c>
      <c r="B1652" s="480">
        <f t="shared" si="138"/>
        <v>12</v>
      </c>
      <c r="C1652" s="480">
        <f t="shared" si="139"/>
        <v>0</v>
      </c>
      <c r="D1652" s="480">
        <f t="shared" si="140"/>
        <v>144</v>
      </c>
      <c r="E1652" s="480">
        <v>0</v>
      </c>
      <c r="F1652" s="481">
        <v>4.3129999999999997</v>
      </c>
      <c r="G1652" s="480">
        <v>15</v>
      </c>
      <c r="H1652" s="482">
        <v>0.68868399999999996</v>
      </c>
      <c r="I1652" s="483">
        <v>6.3</v>
      </c>
      <c r="J1652" s="484">
        <v>0.65480000000000005</v>
      </c>
      <c r="K1652" s="469">
        <f t="shared" si="141"/>
        <v>6.2626690906134019</v>
      </c>
      <c r="L1652" s="469">
        <f t="shared" si="142"/>
        <v>-3.7330909386597888E-2</v>
      </c>
    </row>
    <row r="1653" spans="1:12">
      <c r="A1653" s="480" t="s">
        <v>111</v>
      </c>
      <c r="B1653" s="480">
        <f t="shared" si="138"/>
        <v>12</v>
      </c>
      <c r="C1653" s="480">
        <f t="shared" si="139"/>
        <v>1</v>
      </c>
      <c r="D1653" s="480">
        <f t="shared" si="140"/>
        <v>145</v>
      </c>
      <c r="E1653" s="480">
        <v>0</v>
      </c>
      <c r="F1653" s="481">
        <v>4.3129999999999997</v>
      </c>
      <c r="G1653" s="480">
        <v>15</v>
      </c>
      <c r="H1653" s="482">
        <v>0.684535</v>
      </c>
      <c r="I1653" s="483">
        <v>6.3</v>
      </c>
      <c r="J1653" s="484">
        <f>(H1653-H1652)*(J1655-J1652)/(H1655-H1652)+J1652</f>
        <v>0.65088807607900523</v>
      </c>
      <c r="K1653" s="469">
        <f t="shared" si="141"/>
        <v>6.3006274332210914</v>
      </c>
      <c r="L1653" s="469">
        <f t="shared" si="142"/>
        <v>6.2743322109160005E-4</v>
      </c>
    </row>
    <row r="1654" spans="1:12">
      <c r="A1654" s="480" t="s">
        <v>111</v>
      </c>
      <c r="B1654" s="480">
        <f t="shared" si="138"/>
        <v>12</v>
      </c>
      <c r="C1654" s="480">
        <f t="shared" si="139"/>
        <v>2</v>
      </c>
      <c r="D1654" s="480">
        <f t="shared" si="140"/>
        <v>146</v>
      </c>
      <c r="E1654" s="480">
        <v>0</v>
      </c>
      <c r="F1654" s="481">
        <v>4.3129999999999997</v>
      </c>
      <c r="G1654" s="480">
        <v>15</v>
      </c>
      <c r="H1654" s="482">
        <v>0.68043399999999998</v>
      </c>
      <c r="I1654" s="483">
        <v>6.3</v>
      </c>
      <c r="J1654" s="484">
        <f>(H1654-H1652)*(J1655-J1652)/(H1655-H1652)+J1652</f>
        <v>0.64702140941233843</v>
      </c>
      <c r="K1654" s="469">
        <f t="shared" si="141"/>
        <v>6.3386015396056044</v>
      </c>
      <c r="L1654" s="469">
        <f t="shared" si="142"/>
        <v>3.8601539605604529E-2</v>
      </c>
    </row>
    <row r="1655" spans="1:12">
      <c r="A1655" s="480" t="s">
        <v>111</v>
      </c>
      <c r="B1655" s="480">
        <f t="shared" si="138"/>
        <v>12</v>
      </c>
      <c r="C1655" s="480">
        <f t="shared" si="139"/>
        <v>3</v>
      </c>
      <c r="D1655" s="480">
        <f t="shared" si="140"/>
        <v>147</v>
      </c>
      <c r="E1655" s="480">
        <v>0</v>
      </c>
      <c r="F1655" s="481">
        <v>4.3129999999999997</v>
      </c>
      <c r="G1655" s="480">
        <v>15</v>
      </c>
      <c r="H1655" s="482">
        <v>0.67638100000000001</v>
      </c>
      <c r="I1655" s="483">
        <v>6.4</v>
      </c>
      <c r="J1655" s="484">
        <v>0.64319999999999999</v>
      </c>
      <c r="K1655" s="469">
        <f t="shared" si="141"/>
        <v>6.3765836118992105</v>
      </c>
      <c r="L1655" s="469">
        <f t="shared" si="142"/>
        <v>-2.3416388100789831E-2</v>
      </c>
    </row>
    <row r="1656" spans="1:12">
      <c r="A1656" s="480" t="s">
        <v>111</v>
      </c>
      <c r="B1656" s="480">
        <f t="shared" si="138"/>
        <v>12</v>
      </c>
      <c r="C1656" s="480">
        <f t="shared" si="139"/>
        <v>4</v>
      </c>
      <c r="D1656" s="480">
        <f t="shared" si="140"/>
        <v>148</v>
      </c>
      <c r="E1656" s="480">
        <v>0</v>
      </c>
      <c r="F1656" s="481">
        <v>4.3129999999999997</v>
      </c>
      <c r="G1656" s="480">
        <v>15</v>
      </c>
      <c r="H1656" s="482">
        <v>0.67237599999999997</v>
      </c>
      <c r="I1656" s="483">
        <v>6.4</v>
      </c>
      <c r="J1656" s="484">
        <f>(H1656-H1655)*(J1658-J1655)/(H1658-H1655)+J1655</f>
        <v>0.63942392457277542</v>
      </c>
      <c r="K1656" s="469">
        <f t="shared" si="141"/>
        <v>6.4145656596904113</v>
      </c>
      <c r="L1656" s="469">
        <f t="shared" si="142"/>
        <v>1.4565659690410904E-2</v>
      </c>
    </row>
    <row r="1657" spans="1:12">
      <c r="A1657" s="480" t="s">
        <v>111</v>
      </c>
      <c r="B1657" s="480">
        <f t="shared" si="138"/>
        <v>12</v>
      </c>
      <c r="C1657" s="480">
        <f t="shared" si="139"/>
        <v>5</v>
      </c>
      <c r="D1657" s="480">
        <f t="shared" si="140"/>
        <v>149</v>
      </c>
      <c r="E1657" s="480">
        <v>0</v>
      </c>
      <c r="F1657" s="481">
        <v>4.3129999999999997</v>
      </c>
      <c r="G1657" s="480">
        <v>15</v>
      </c>
      <c r="H1657" s="482">
        <v>0.66841600000000001</v>
      </c>
      <c r="I1657" s="483">
        <v>6.5</v>
      </c>
      <c r="J1657" s="484">
        <f>(H1657-H1655)*(J1658-J1655)/(H1658-H1655)+J1655</f>
        <v>0.63569027695933999</v>
      </c>
      <c r="K1657" s="469">
        <f t="shared" si="141"/>
        <v>6.4525684603600144</v>
      </c>
      <c r="L1657" s="469">
        <f t="shared" si="142"/>
        <v>-4.7431539639985587E-2</v>
      </c>
    </row>
    <row r="1658" spans="1:12">
      <c r="A1658" s="480" t="s">
        <v>111</v>
      </c>
      <c r="B1658" s="480">
        <f t="shared" si="138"/>
        <v>12</v>
      </c>
      <c r="C1658" s="480">
        <f t="shared" si="139"/>
        <v>6</v>
      </c>
      <c r="D1658" s="480">
        <f t="shared" si="140"/>
        <v>150</v>
      </c>
      <c r="E1658" s="480">
        <v>0</v>
      </c>
      <c r="F1658" s="481">
        <v>4.3129999999999997</v>
      </c>
      <c r="G1658" s="480">
        <v>15</v>
      </c>
      <c r="H1658" s="482">
        <v>0.66450200000000004</v>
      </c>
      <c r="I1658" s="483">
        <v>6.5</v>
      </c>
      <c r="J1658" s="484">
        <v>0.63200000000000001</v>
      </c>
      <c r="K1658" s="469">
        <f t="shared" si="141"/>
        <v>6.4905748966895498</v>
      </c>
      <c r="L1658" s="469">
        <f t="shared" si="142"/>
        <v>-9.4251033104502113E-3</v>
      </c>
    </row>
    <row r="1659" spans="1:12">
      <c r="A1659" s="480" t="s">
        <v>111</v>
      </c>
      <c r="B1659" s="480">
        <f t="shared" si="138"/>
        <v>12</v>
      </c>
      <c r="C1659" s="480">
        <f t="shared" si="139"/>
        <v>7</v>
      </c>
      <c r="D1659" s="480">
        <f t="shared" si="140"/>
        <v>151</v>
      </c>
      <c r="E1659" s="480">
        <v>0</v>
      </c>
      <c r="F1659" s="481">
        <v>4.3129999999999997</v>
      </c>
      <c r="G1659" s="480">
        <v>15</v>
      </c>
      <c r="H1659" s="482">
        <v>0.66063300000000003</v>
      </c>
      <c r="I1659" s="483">
        <v>6.5</v>
      </c>
      <c r="J1659" s="484">
        <f>(H1659-H1658)*(J1661-J1658)/(H1661-H1658)+J1658</f>
        <v>0.62832519170442658</v>
      </c>
      <c r="K1659" s="469">
        <f t="shared" si="141"/>
        <v>6.5285869764301809</v>
      </c>
      <c r="L1659" s="469">
        <f t="shared" si="142"/>
        <v>2.8586976430180933E-2</v>
      </c>
    </row>
    <row r="1660" spans="1:12">
      <c r="A1660" s="480" t="s">
        <v>111</v>
      </c>
      <c r="B1660" s="480">
        <f t="shared" si="138"/>
        <v>12</v>
      </c>
      <c r="C1660" s="480">
        <f t="shared" si="139"/>
        <v>8</v>
      </c>
      <c r="D1660" s="480">
        <f t="shared" si="140"/>
        <v>152</v>
      </c>
      <c r="E1660" s="480">
        <v>0</v>
      </c>
      <c r="F1660" s="481">
        <v>4.3129999999999997</v>
      </c>
      <c r="G1660" s="480">
        <v>15</v>
      </c>
      <c r="H1660" s="482">
        <v>0.65680799999999995</v>
      </c>
      <c r="I1660" s="483">
        <v>6.6</v>
      </c>
      <c r="J1660" s="484">
        <f>(H1660-H1658)*(J1661-J1658)/(H1661-H1658)+J1658</f>
        <v>0.62469217497385843</v>
      </c>
      <c r="K1660" s="469">
        <f t="shared" si="141"/>
        <v>6.5666069840805834</v>
      </c>
      <c r="L1660" s="469">
        <f t="shared" si="142"/>
        <v>-3.3393015919416236E-2</v>
      </c>
    </row>
    <row r="1661" spans="1:12">
      <c r="A1661" s="480" t="s">
        <v>111</v>
      </c>
      <c r="B1661" s="480">
        <f t="shared" ref="B1661:B1724" si="143">INT(D1661/12)</f>
        <v>12</v>
      </c>
      <c r="C1661" s="480">
        <f t="shared" ref="C1661:C1724" si="144">D1661-B1661*12</f>
        <v>9</v>
      </c>
      <c r="D1661" s="480">
        <f t="shared" si="140"/>
        <v>153</v>
      </c>
      <c r="E1661" s="480">
        <v>0</v>
      </c>
      <c r="F1661" s="481">
        <v>4.3129999999999997</v>
      </c>
      <c r="G1661" s="480">
        <v>15</v>
      </c>
      <c r="H1661" s="482">
        <v>0.653026</v>
      </c>
      <c r="I1661" s="483">
        <v>6.6</v>
      </c>
      <c r="J1661" s="484">
        <v>0.62109999999999999</v>
      </c>
      <c r="K1661" s="469">
        <f t="shared" si="141"/>
        <v>6.6046374876344887</v>
      </c>
      <c r="L1661" s="469">
        <f t="shared" si="142"/>
        <v>4.6374876344890126E-3</v>
      </c>
    </row>
    <row r="1662" spans="1:12">
      <c r="A1662" s="480" t="s">
        <v>111</v>
      </c>
      <c r="B1662" s="480">
        <f t="shared" si="143"/>
        <v>12</v>
      </c>
      <c r="C1662" s="480">
        <f t="shared" si="144"/>
        <v>10</v>
      </c>
      <c r="D1662" s="480">
        <f t="shared" ref="D1662:D1725" si="145">D1661+1</f>
        <v>154</v>
      </c>
      <c r="E1662" s="480">
        <v>0</v>
      </c>
      <c r="F1662" s="481">
        <v>4.3129999999999997</v>
      </c>
      <c r="G1662" s="480">
        <v>15</v>
      </c>
      <c r="H1662" s="482">
        <v>0.64928600000000003</v>
      </c>
      <c r="I1662" s="483">
        <v>6.6</v>
      </c>
      <c r="J1662" s="484">
        <f>(H1662-H1661)*(J1664-J1661)/(H1664-H1661)+J1661</f>
        <v>0.61759396069947725</v>
      </c>
      <c r="K1662" s="469">
        <f t="shared" si="141"/>
        <v>6.6426813453547426</v>
      </c>
      <c r="L1662" s="469">
        <f t="shared" si="142"/>
        <v>4.2681345354742994E-2</v>
      </c>
    </row>
    <row r="1663" spans="1:12">
      <c r="A1663" s="480" t="s">
        <v>111</v>
      </c>
      <c r="B1663" s="480">
        <f t="shared" si="143"/>
        <v>12</v>
      </c>
      <c r="C1663" s="480">
        <f t="shared" si="144"/>
        <v>11</v>
      </c>
      <c r="D1663" s="480">
        <f t="shared" si="145"/>
        <v>155</v>
      </c>
      <c r="E1663" s="480">
        <v>0</v>
      </c>
      <c r="F1663" s="481">
        <v>4.3129999999999997</v>
      </c>
      <c r="G1663" s="480">
        <v>15</v>
      </c>
      <c r="H1663" s="482">
        <v>0.64558899999999997</v>
      </c>
      <c r="I1663" s="483">
        <v>6.7</v>
      </c>
      <c r="J1663" s="484">
        <f>(H1663-H1661)*(J1664-J1661)/(H1664-H1661)+J1661</f>
        <v>0.61412823147647377</v>
      </c>
      <c r="K1663" s="469">
        <f t="shared" si="141"/>
        <v>6.6807210160024413</v>
      </c>
      <c r="L1663" s="469">
        <f t="shared" si="142"/>
        <v>-1.9278983997558896E-2</v>
      </c>
    </row>
    <row r="1664" spans="1:12">
      <c r="A1664" s="480" t="s">
        <v>111</v>
      </c>
      <c r="B1664" s="480">
        <f t="shared" si="143"/>
        <v>13</v>
      </c>
      <c r="C1664" s="480">
        <f t="shared" si="144"/>
        <v>0</v>
      </c>
      <c r="D1664" s="480">
        <f t="shared" si="145"/>
        <v>156</v>
      </c>
      <c r="E1664" s="480">
        <v>0</v>
      </c>
      <c r="F1664" s="481">
        <v>4.3129999999999997</v>
      </c>
      <c r="G1664" s="480">
        <v>15</v>
      </c>
      <c r="H1664" s="482">
        <v>0.64193199999999995</v>
      </c>
      <c r="I1664" s="483">
        <v>6.7</v>
      </c>
      <c r="J1664" s="484">
        <v>0.61070000000000002</v>
      </c>
      <c r="K1664" s="469">
        <f t="shared" si="141"/>
        <v>6.7187801823246076</v>
      </c>
      <c r="L1664" s="469">
        <f t="shared" si="142"/>
        <v>1.8780182324607431E-2</v>
      </c>
    </row>
    <row r="1665" spans="1:12">
      <c r="A1665" s="480" t="s">
        <v>111</v>
      </c>
      <c r="B1665" s="480">
        <f t="shared" si="143"/>
        <v>13</v>
      </c>
      <c r="C1665" s="480">
        <f t="shared" si="144"/>
        <v>1</v>
      </c>
      <c r="D1665" s="480">
        <f t="shared" si="145"/>
        <v>157</v>
      </c>
      <c r="E1665" s="480">
        <v>0</v>
      </c>
      <c r="F1665" s="481">
        <v>4.3129999999999997</v>
      </c>
      <c r="G1665" s="480">
        <v>15</v>
      </c>
      <c r="H1665" s="482">
        <v>0.63831599999999999</v>
      </c>
      <c r="I1665" s="483">
        <v>6.8</v>
      </c>
      <c r="J1665" s="484">
        <f>(H1665-H1664)*(J1667-J1664)/(H1667-H1664)+J1664</f>
        <v>0.60726228912293789</v>
      </c>
      <c r="K1665" s="469">
        <f t="shared" si="141"/>
        <v>6.7568414390364646</v>
      </c>
      <c r="L1665" s="469">
        <f t="shared" si="142"/>
        <v>-4.3158560963535209E-2</v>
      </c>
    </row>
    <row r="1666" spans="1:12">
      <c r="A1666" s="480" t="s">
        <v>111</v>
      </c>
      <c r="B1666" s="480">
        <f t="shared" si="143"/>
        <v>13</v>
      </c>
      <c r="C1666" s="480">
        <f t="shared" si="144"/>
        <v>2</v>
      </c>
      <c r="D1666" s="480">
        <f t="shared" si="145"/>
        <v>158</v>
      </c>
      <c r="E1666" s="480">
        <v>0</v>
      </c>
      <c r="F1666" s="481">
        <v>4.3129999999999997</v>
      </c>
      <c r="G1666" s="480">
        <v>15</v>
      </c>
      <c r="H1666" s="482">
        <v>0.63473999999999997</v>
      </c>
      <c r="I1666" s="483">
        <v>6.8</v>
      </c>
      <c r="J1666" s="484">
        <f>(H1666-H1664)*(J1667-J1664)/(H1667-H1664)+J1664</f>
        <v>0.60386260602106445</v>
      </c>
      <c r="K1666" s="469">
        <f t="shared" si="141"/>
        <v>6.7949081513690643</v>
      </c>
      <c r="L1666" s="469">
        <f t="shared" si="142"/>
        <v>-5.0918486309354805E-3</v>
      </c>
    </row>
    <row r="1667" spans="1:12">
      <c r="A1667" s="480" t="s">
        <v>111</v>
      </c>
      <c r="B1667" s="480">
        <f t="shared" si="143"/>
        <v>13</v>
      </c>
      <c r="C1667" s="480">
        <f t="shared" si="144"/>
        <v>3</v>
      </c>
      <c r="D1667" s="480">
        <f t="shared" si="145"/>
        <v>159</v>
      </c>
      <c r="E1667" s="480">
        <v>0</v>
      </c>
      <c r="F1667" s="481">
        <v>4.3129999999999997</v>
      </c>
      <c r="G1667" s="480">
        <v>15</v>
      </c>
      <c r="H1667" s="482">
        <v>0.63120299999999996</v>
      </c>
      <c r="I1667" s="483">
        <v>6.8</v>
      </c>
      <c r="J1667" s="484">
        <v>0.60050000000000003</v>
      </c>
      <c r="K1667" s="469">
        <f t="shared" si="141"/>
        <v>6.8329840003929005</v>
      </c>
      <c r="L1667" s="469">
        <f t="shared" si="142"/>
        <v>3.2984000392900725E-2</v>
      </c>
    </row>
    <row r="1668" spans="1:12">
      <c r="A1668" s="480" t="s">
        <v>111</v>
      </c>
      <c r="B1668" s="480">
        <f t="shared" si="143"/>
        <v>13</v>
      </c>
      <c r="C1668" s="480">
        <f t="shared" si="144"/>
        <v>4</v>
      </c>
      <c r="D1668" s="480">
        <f t="shared" si="145"/>
        <v>160</v>
      </c>
      <c r="E1668" s="480">
        <v>0</v>
      </c>
      <c r="F1668" s="481">
        <v>4.3129999999999997</v>
      </c>
      <c r="G1668" s="480">
        <v>15</v>
      </c>
      <c r="H1668" s="482">
        <v>0.62770400000000004</v>
      </c>
      <c r="I1668" s="483">
        <v>6.9</v>
      </c>
      <c r="J1668" s="484">
        <f>(H1668-H1667)*(J1670-J1667)/(H1670-H1667)+J1667</f>
        <v>0.59719714891157782</v>
      </c>
      <c r="K1668" s="469">
        <f t="shared" si="141"/>
        <v>6.8710729898168559</v>
      </c>
      <c r="L1668" s="469">
        <f t="shared" si="142"/>
        <v>-2.8927010183144475E-2</v>
      </c>
    </row>
    <row r="1669" spans="1:12">
      <c r="A1669" s="480" t="s">
        <v>111</v>
      </c>
      <c r="B1669" s="480">
        <f t="shared" si="143"/>
        <v>13</v>
      </c>
      <c r="C1669" s="480">
        <f t="shared" si="144"/>
        <v>5</v>
      </c>
      <c r="D1669" s="480">
        <f t="shared" si="145"/>
        <v>161</v>
      </c>
      <c r="E1669" s="480">
        <v>0</v>
      </c>
      <c r="F1669" s="481">
        <v>4.3129999999999997</v>
      </c>
      <c r="G1669" s="480">
        <v>15</v>
      </c>
      <c r="H1669" s="482">
        <v>0.62424400000000002</v>
      </c>
      <c r="I1669" s="483">
        <v>6.9</v>
      </c>
      <c r="J1669" s="484">
        <f>(H1669-H1667)*(J1670-J1667)/(H1670-H1667)+J1667</f>
        <v>0.59393111153920253</v>
      </c>
      <c r="K1669" s="469">
        <f t="shared" si="141"/>
        <v>6.9091573166902682</v>
      </c>
      <c r="L1669" s="469">
        <f t="shared" si="142"/>
        <v>9.1573166902678693E-3</v>
      </c>
    </row>
    <row r="1670" spans="1:12">
      <c r="A1670" s="480" t="s">
        <v>111</v>
      </c>
      <c r="B1670" s="480">
        <f t="shared" si="143"/>
        <v>13</v>
      </c>
      <c r="C1670" s="480">
        <f t="shared" si="144"/>
        <v>6</v>
      </c>
      <c r="D1670" s="480">
        <f t="shared" si="145"/>
        <v>162</v>
      </c>
      <c r="E1670" s="480">
        <v>0</v>
      </c>
      <c r="F1670" s="481">
        <v>4.3129999999999997</v>
      </c>
      <c r="G1670" s="480">
        <v>15</v>
      </c>
      <c r="H1670" s="482">
        <v>0.62082099999999996</v>
      </c>
      <c r="I1670" s="483">
        <v>6.9</v>
      </c>
      <c r="J1670" s="484">
        <v>0.5907</v>
      </c>
      <c r="K1670" s="469">
        <f t="shared" si="141"/>
        <v>6.9472521064848003</v>
      </c>
      <c r="L1670" s="469">
        <f t="shared" si="142"/>
        <v>4.7252106484799938E-2</v>
      </c>
    </row>
    <row r="1671" spans="1:12">
      <c r="A1671" s="480" t="s">
        <v>111</v>
      </c>
      <c r="B1671" s="480">
        <f t="shared" si="143"/>
        <v>13</v>
      </c>
      <c r="C1671" s="480">
        <f t="shared" si="144"/>
        <v>7</v>
      </c>
      <c r="D1671" s="480">
        <f t="shared" si="145"/>
        <v>163</v>
      </c>
      <c r="E1671" s="480">
        <v>0</v>
      </c>
      <c r="F1671" s="481">
        <v>4.3129999999999997</v>
      </c>
      <c r="G1671" s="480">
        <v>15</v>
      </c>
      <c r="H1671" s="482">
        <v>0.61743400000000004</v>
      </c>
      <c r="I1671" s="483">
        <v>7</v>
      </c>
      <c r="J1671" s="484">
        <f>(H1671-H1670)*(J1673-J1670)/(H1673-H1670)+J1670</f>
        <v>0.58749899522483096</v>
      </c>
      <c r="K1671" s="469">
        <f t="shared" si="141"/>
        <v>6.9853619982054758</v>
      </c>
      <c r="L1671" s="469">
        <f t="shared" si="142"/>
        <v>-1.4638001794524236E-2</v>
      </c>
    </row>
    <row r="1672" spans="1:12">
      <c r="A1672" s="480" t="s">
        <v>111</v>
      </c>
      <c r="B1672" s="480">
        <f t="shared" si="143"/>
        <v>13</v>
      </c>
      <c r="C1672" s="480">
        <f t="shared" si="144"/>
        <v>8</v>
      </c>
      <c r="D1672" s="480">
        <f t="shared" si="145"/>
        <v>164</v>
      </c>
      <c r="E1672" s="480">
        <v>0</v>
      </c>
      <c r="F1672" s="481">
        <v>4.3129999999999997</v>
      </c>
      <c r="G1672" s="480">
        <v>15</v>
      </c>
      <c r="H1672" s="482">
        <v>0.61408399999999996</v>
      </c>
      <c r="I1672" s="483">
        <v>7</v>
      </c>
      <c r="J1672" s="484">
        <f>(H1672-H1670)*(J1673-J1670)/(H1673-H1670)+J1670</f>
        <v>0.58433295861520096</v>
      </c>
      <c r="K1672" s="469">
        <f t="shared" si="141"/>
        <v>7.0234691019469651</v>
      </c>
      <c r="L1672" s="469">
        <f t="shared" si="142"/>
        <v>2.3469101946965054E-2</v>
      </c>
    </row>
    <row r="1673" spans="1:12">
      <c r="A1673" s="480" t="s">
        <v>111</v>
      </c>
      <c r="B1673" s="480">
        <f t="shared" si="143"/>
        <v>13</v>
      </c>
      <c r="C1673" s="480">
        <f t="shared" si="144"/>
        <v>9</v>
      </c>
      <c r="D1673" s="480">
        <f t="shared" si="145"/>
        <v>165</v>
      </c>
      <c r="E1673" s="480">
        <v>0</v>
      </c>
      <c r="F1673" s="481">
        <v>4.3129999999999997</v>
      </c>
      <c r="G1673" s="480">
        <v>15</v>
      </c>
      <c r="H1673" s="482">
        <v>0.61076900000000001</v>
      </c>
      <c r="I1673" s="483">
        <v>7.1</v>
      </c>
      <c r="J1673" s="484">
        <v>0.58120000000000005</v>
      </c>
      <c r="K1673" s="469">
        <f t="shared" si="141"/>
        <v>7.0615895698701143</v>
      </c>
      <c r="L1673" s="469">
        <f t="shared" si="142"/>
        <v>-3.841043012988532E-2</v>
      </c>
    </row>
    <row r="1674" spans="1:12">
      <c r="A1674" s="480" t="s">
        <v>111</v>
      </c>
      <c r="B1674" s="480">
        <f t="shared" si="143"/>
        <v>13</v>
      </c>
      <c r="C1674" s="480">
        <f t="shared" si="144"/>
        <v>10</v>
      </c>
      <c r="D1674" s="480">
        <f t="shared" si="145"/>
        <v>166</v>
      </c>
      <c r="E1674" s="480">
        <v>0</v>
      </c>
      <c r="F1674" s="481">
        <v>4.3129999999999997</v>
      </c>
      <c r="G1674" s="480">
        <v>15</v>
      </c>
      <c r="H1674" s="482">
        <v>0.60748999999999997</v>
      </c>
      <c r="I1674" s="483">
        <v>7.1</v>
      </c>
      <c r="J1674" s="484">
        <f>(H1674-H1673)*(J1676-J1673)/(H1676-H1673)+J1673</f>
        <v>0.57810120184899849</v>
      </c>
      <c r="K1674" s="469">
        <f t="shared" si="141"/>
        <v>7.0997053449439491</v>
      </c>
      <c r="L1674" s="469">
        <f t="shared" si="142"/>
        <v>-2.9465505605053011E-4</v>
      </c>
    </row>
    <row r="1675" spans="1:12">
      <c r="A1675" s="480" t="s">
        <v>111</v>
      </c>
      <c r="B1675" s="480">
        <f t="shared" si="143"/>
        <v>13</v>
      </c>
      <c r="C1675" s="480">
        <f t="shared" si="144"/>
        <v>11</v>
      </c>
      <c r="D1675" s="480">
        <f t="shared" si="145"/>
        <v>167</v>
      </c>
      <c r="E1675" s="480">
        <v>0</v>
      </c>
      <c r="F1675" s="481">
        <v>4.3129999999999997</v>
      </c>
      <c r="G1675" s="480">
        <v>15</v>
      </c>
      <c r="H1675" s="482">
        <v>0.60424500000000003</v>
      </c>
      <c r="I1675" s="483">
        <v>7.1</v>
      </c>
      <c r="J1675" s="484">
        <f>(H1675-H1673)*(J1676-J1673)/(H1676-H1673)+J1673</f>
        <v>0.57503453518233183</v>
      </c>
      <c r="K1675" s="469">
        <f t="shared" ref="K1675:K1738" si="146">F1675/H1675</f>
        <v>7.1378331637001535</v>
      </c>
      <c r="L1675" s="469">
        <f t="shared" ref="L1675:L1738" si="147">K1675-I1675</f>
        <v>3.7833163700153882E-2</v>
      </c>
    </row>
    <row r="1676" spans="1:12">
      <c r="A1676" s="480" t="s">
        <v>111</v>
      </c>
      <c r="B1676" s="480">
        <f t="shared" si="143"/>
        <v>14</v>
      </c>
      <c r="C1676" s="480">
        <f t="shared" si="144"/>
        <v>0</v>
      </c>
      <c r="D1676" s="480">
        <f t="shared" si="145"/>
        <v>168</v>
      </c>
      <c r="E1676" s="480">
        <v>0</v>
      </c>
      <c r="F1676" s="481">
        <v>4.3129999999999997</v>
      </c>
      <c r="G1676" s="480">
        <v>15</v>
      </c>
      <c r="H1676" s="482">
        <v>0.60103399999999996</v>
      </c>
      <c r="I1676" s="483">
        <v>7.2</v>
      </c>
      <c r="J1676" s="484">
        <v>0.57199999999999995</v>
      </c>
      <c r="K1676" s="469">
        <f t="shared" si="146"/>
        <v>7.1759667506330755</v>
      </c>
      <c r="L1676" s="469">
        <f t="shared" si="147"/>
        <v>-2.4033249366924636E-2</v>
      </c>
    </row>
    <row r="1677" spans="1:12">
      <c r="A1677" s="480" t="s">
        <v>111</v>
      </c>
      <c r="B1677" s="480">
        <f t="shared" si="143"/>
        <v>14</v>
      </c>
      <c r="C1677" s="480">
        <f t="shared" si="144"/>
        <v>1</v>
      </c>
      <c r="D1677" s="480">
        <f t="shared" si="145"/>
        <v>169</v>
      </c>
      <c r="E1677" s="480">
        <v>0</v>
      </c>
      <c r="F1677" s="481">
        <v>4.3129999999999997</v>
      </c>
      <c r="G1677" s="480">
        <v>15</v>
      </c>
      <c r="H1677" s="482">
        <v>0.59785600000000005</v>
      </c>
      <c r="I1677" s="483">
        <v>7.2</v>
      </c>
      <c r="J1677" s="484">
        <f>(H1677-H1676)*(J1679-J1676)/(H1679-H1676)+J1676</f>
        <v>0.56900220455749873</v>
      </c>
      <c r="K1677" s="469">
        <f t="shared" si="146"/>
        <v>7.2141117593534219</v>
      </c>
      <c r="L1677" s="469">
        <f t="shared" si="147"/>
        <v>1.4111759353421682E-2</v>
      </c>
    </row>
    <row r="1678" spans="1:12">
      <c r="A1678" s="480" t="s">
        <v>111</v>
      </c>
      <c r="B1678" s="480">
        <f t="shared" si="143"/>
        <v>14</v>
      </c>
      <c r="C1678" s="480">
        <f t="shared" si="144"/>
        <v>2</v>
      </c>
      <c r="D1678" s="480">
        <f t="shared" si="145"/>
        <v>170</v>
      </c>
      <c r="E1678" s="480">
        <v>0</v>
      </c>
      <c r="F1678" s="481">
        <v>4.3129999999999997</v>
      </c>
      <c r="G1678" s="480">
        <v>15</v>
      </c>
      <c r="H1678" s="482">
        <v>0.59471200000000002</v>
      </c>
      <c r="I1678" s="483">
        <v>7.3</v>
      </c>
      <c r="J1678" s="484">
        <f>(H1678-H1676)*(J1679-J1676)/(H1679-H1676)+J1676</f>
        <v>0.56603648118706951</v>
      </c>
      <c r="K1678" s="469">
        <f t="shared" si="146"/>
        <v>7.2522498284884103</v>
      </c>
      <c r="L1678" s="469">
        <f t="shared" si="147"/>
        <v>-4.7750171511589556E-2</v>
      </c>
    </row>
    <row r="1679" spans="1:12">
      <c r="A1679" s="480" t="s">
        <v>111</v>
      </c>
      <c r="B1679" s="480">
        <f t="shared" si="143"/>
        <v>14</v>
      </c>
      <c r="C1679" s="480">
        <f t="shared" si="144"/>
        <v>3</v>
      </c>
      <c r="D1679" s="480">
        <f t="shared" si="145"/>
        <v>171</v>
      </c>
      <c r="E1679" s="480">
        <v>0</v>
      </c>
      <c r="F1679" s="481">
        <v>4.3129999999999997</v>
      </c>
      <c r="G1679" s="480">
        <v>15</v>
      </c>
      <c r="H1679" s="482">
        <v>0.59159899999999999</v>
      </c>
      <c r="I1679" s="483">
        <v>7.3</v>
      </c>
      <c r="J1679" s="484">
        <v>0.56310000000000004</v>
      </c>
      <c r="K1679" s="469">
        <f t="shared" si="146"/>
        <v>7.2904112413983118</v>
      </c>
      <c r="L1679" s="469">
        <f t="shared" si="147"/>
        <v>-9.5887586016880633E-3</v>
      </c>
    </row>
    <row r="1680" spans="1:12">
      <c r="A1680" s="480" t="s">
        <v>111</v>
      </c>
      <c r="B1680" s="480">
        <f t="shared" si="143"/>
        <v>14</v>
      </c>
      <c r="C1680" s="480">
        <f t="shared" si="144"/>
        <v>4</v>
      </c>
      <c r="D1680" s="480">
        <f t="shared" si="145"/>
        <v>172</v>
      </c>
      <c r="E1680" s="480">
        <v>0</v>
      </c>
      <c r="F1680" s="481">
        <v>4.3129999999999997</v>
      </c>
      <c r="G1680" s="480">
        <v>15</v>
      </c>
      <c r="H1680" s="482">
        <v>0.58851900000000001</v>
      </c>
      <c r="I1680" s="483">
        <v>7.3</v>
      </c>
      <c r="J1680" s="484">
        <f>(H1680-H1679)*(J1682-J1679)/(H1682-H1679)+J1679</f>
        <v>0.56017019462059925</v>
      </c>
      <c r="K1680" s="469">
        <f t="shared" si="146"/>
        <v>7.3285654328917156</v>
      </c>
      <c r="L1680" s="469">
        <f t="shared" si="147"/>
        <v>2.8565432891715759E-2</v>
      </c>
    </row>
    <row r="1681" spans="1:12">
      <c r="A1681" s="480" t="s">
        <v>111</v>
      </c>
      <c r="B1681" s="480">
        <f t="shared" si="143"/>
        <v>14</v>
      </c>
      <c r="C1681" s="480">
        <f t="shared" si="144"/>
        <v>5</v>
      </c>
      <c r="D1681" s="480">
        <f t="shared" si="145"/>
        <v>173</v>
      </c>
      <c r="E1681" s="480">
        <v>0</v>
      </c>
      <c r="F1681" s="481">
        <v>4.3129999999999997</v>
      </c>
      <c r="G1681" s="480">
        <v>15</v>
      </c>
      <c r="H1681" s="482">
        <v>0.58547000000000005</v>
      </c>
      <c r="I1681" s="483">
        <v>7.4</v>
      </c>
      <c r="J1681" s="484">
        <f>(H1681-H1679)*(J1682-J1679)/(H1682-H1679)+J1679</f>
        <v>0.557269877542095</v>
      </c>
      <c r="K1681" s="469">
        <f t="shared" si="146"/>
        <v>7.3667310024424815</v>
      </c>
      <c r="L1681" s="469">
        <f t="shared" si="147"/>
        <v>-3.3268997557518887E-2</v>
      </c>
    </row>
    <row r="1682" spans="1:12">
      <c r="A1682" s="480" t="s">
        <v>111</v>
      </c>
      <c r="B1682" s="480">
        <f t="shared" si="143"/>
        <v>14</v>
      </c>
      <c r="C1682" s="480">
        <f t="shared" si="144"/>
        <v>6</v>
      </c>
      <c r="D1682" s="480">
        <f t="shared" si="145"/>
        <v>174</v>
      </c>
      <c r="E1682" s="480">
        <v>0</v>
      </c>
      <c r="F1682" s="481">
        <v>4.3129999999999997</v>
      </c>
      <c r="G1682" s="480">
        <v>15</v>
      </c>
      <c r="H1682" s="482">
        <v>0.582453</v>
      </c>
      <c r="I1682" s="483">
        <v>7.4</v>
      </c>
      <c r="J1682" s="484">
        <v>0.5544</v>
      </c>
      <c r="K1682" s="469">
        <f t="shared" si="146"/>
        <v>7.4048893215418232</v>
      </c>
      <c r="L1682" s="469">
        <f t="shared" si="147"/>
        <v>4.8893215418228664E-3</v>
      </c>
    </row>
    <row r="1683" spans="1:12">
      <c r="A1683" s="480" t="s">
        <v>111</v>
      </c>
      <c r="B1683" s="480">
        <f t="shared" si="143"/>
        <v>14</v>
      </c>
      <c r="C1683" s="480">
        <f t="shared" si="144"/>
        <v>7</v>
      </c>
      <c r="D1683" s="480">
        <f t="shared" si="145"/>
        <v>175</v>
      </c>
      <c r="E1683" s="480">
        <v>0</v>
      </c>
      <c r="F1683" s="481">
        <v>4.3129999999999997</v>
      </c>
      <c r="G1683" s="480">
        <v>15</v>
      </c>
      <c r="H1683" s="482">
        <v>0.57946500000000001</v>
      </c>
      <c r="I1683" s="483">
        <v>7.4</v>
      </c>
      <c r="J1683" s="484">
        <f>(H1683-H1682)*(J1685-J1682)/(H1685-H1682)+J1682</f>
        <v>0.55157096483318302</v>
      </c>
      <c r="K1683" s="469">
        <f t="shared" si="146"/>
        <v>7.4430724892789035</v>
      </c>
      <c r="L1683" s="469">
        <f t="shared" si="147"/>
        <v>4.307248927890317E-2</v>
      </c>
    </row>
    <row r="1684" spans="1:12">
      <c r="A1684" s="480" t="s">
        <v>111</v>
      </c>
      <c r="B1684" s="480">
        <f t="shared" si="143"/>
        <v>14</v>
      </c>
      <c r="C1684" s="480">
        <f t="shared" si="144"/>
        <v>8</v>
      </c>
      <c r="D1684" s="480">
        <f t="shared" si="145"/>
        <v>176</v>
      </c>
      <c r="E1684" s="480">
        <v>0</v>
      </c>
      <c r="F1684" s="481">
        <v>4.3129999999999997</v>
      </c>
      <c r="G1684" s="480">
        <v>15</v>
      </c>
      <c r="H1684" s="482">
        <v>0.57650800000000002</v>
      </c>
      <c r="I1684" s="483">
        <v>7.5</v>
      </c>
      <c r="J1684" s="484">
        <f>(H1684-H1682)*(J1685-J1682)/(H1685-H1682)+J1682</f>
        <v>0.54877128043282242</v>
      </c>
      <c r="K1684" s="469">
        <f t="shared" si="146"/>
        <v>7.4812491760738782</v>
      </c>
      <c r="L1684" s="469">
        <f t="shared" si="147"/>
        <v>-1.8750823926121818E-2</v>
      </c>
    </row>
    <row r="1685" spans="1:12">
      <c r="A1685" s="480" t="s">
        <v>111</v>
      </c>
      <c r="B1685" s="480">
        <f t="shared" si="143"/>
        <v>14</v>
      </c>
      <c r="C1685" s="480">
        <f t="shared" si="144"/>
        <v>9</v>
      </c>
      <c r="D1685" s="480">
        <f t="shared" si="145"/>
        <v>177</v>
      </c>
      <c r="E1685" s="480">
        <v>0</v>
      </c>
      <c r="F1685" s="481">
        <v>4.3129999999999997</v>
      </c>
      <c r="G1685" s="480">
        <v>15</v>
      </c>
      <c r="H1685" s="482">
        <v>0.57358100000000001</v>
      </c>
      <c r="I1685" s="483">
        <v>7.5</v>
      </c>
      <c r="J1685" s="484">
        <v>0.54600000000000004</v>
      </c>
      <c r="K1685" s="469">
        <f t="shared" si="146"/>
        <v>7.5194262013560413</v>
      </c>
      <c r="L1685" s="469">
        <f t="shared" si="147"/>
        <v>1.9426201356041339E-2</v>
      </c>
    </row>
    <row r="1686" spans="1:12">
      <c r="A1686" s="480" t="s">
        <v>111</v>
      </c>
      <c r="B1686" s="480">
        <f t="shared" si="143"/>
        <v>14</v>
      </c>
      <c r="C1686" s="480">
        <f t="shared" si="144"/>
        <v>10</v>
      </c>
      <c r="D1686" s="480">
        <f t="shared" si="145"/>
        <v>178</v>
      </c>
      <c r="E1686" s="480">
        <v>0</v>
      </c>
      <c r="F1686" s="481">
        <v>4.3129999999999997</v>
      </c>
      <c r="G1686" s="480">
        <v>15</v>
      </c>
      <c r="H1686" s="482">
        <v>0.57068300000000005</v>
      </c>
      <c r="I1686" s="483">
        <v>7.6</v>
      </c>
      <c r="J1686" s="484">
        <f>(H1686-H1685)*(J1688-J1685)/(H1688-H1685)+J1685</f>
        <v>0.54327334185155074</v>
      </c>
      <c r="K1686" s="469">
        <f t="shared" si="146"/>
        <v>7.55761079268175</v>
      </c>
      <c r="L1686" s="469">
        <f t="shared" si="147"/>
        <v>-4.2389207318249689E-2</v>
      </c>
    </row>
    <row r="1687" spans="1:12">
      <c r="A1687" s="480" t="s">
        <v>111</v>
      </c>
      <c r="B1687" s="480">
        <f t="shared" si="143"/>
        <v>14</v>
      </c>
      <c r="C1687" s="480">
        <f t="shared" si="144"/>
        <v>11</v>
      </c>
      <c r="D1687" s="480">
        <f t="shared" si="145"/>
        <v>179</v>
      </c>
      <c r="E1687" s="480">
        <v>0</v>
      </c>
      <c r="F1687" s="481">
        <v>4.3129999999999997</v>
      </c>
      <c r="G1687" s="480">
        <v>15</v>
      </c>
      <c r="H1687" s="482">
        <v>0.56781300000000001</v>
      </c>
      <c r="I1687" s="483">
        <v>7.6</v>
      </c>
      <c r="J1687" s="484">
        <f>(H1687-H1685)*(J1688-J1685)/(H1688-H1685)+J1685</f>
        <v>0.54057302822627484</v>
      </c>
      <c r="K1687" s="469">
        <f t="shared" si="146"/>
        <v>7.5958105925718495</v>
      </c>
      <c r="L1687" s="469">
        <f t="shared" si="147"/>
        <v>-4.1894074281501048E-3</v>
      </c>
    </row>
    <row r="1688" spans="1:12">
      <c r="A1688" s="480" t="s">
        <v>111</v>
      </c>
      <c r="B1688" s="480">
        <f t="shared" si="143"/>
        <v>15</v>
      </c>
      <c r="C1688" s="480">
        <f t="shared" si="144"/>
        <v>0</v>
      </c>
      <c r="D1688" s="480">
        <f t="shared" si="145"/>
        <v>180</v>
      </c>
      <c r="E1688" s="480">
        <v>0</v>
      </c>
      <c r="F1688" s="481">
        <v>4.3129999999999997</v>
      </c>
      <c r="G1688" s="480">
        <v>15</v>
      </c>
      <c r="H1688" s="482">
        <v>0.56497200000000003</v>
      </c>
      <c r="I1688" s="483">
        <v>7.6</v>
      </c>
      <c r="J1688" s="484">
        <v>0.53790000000000004</v>
      </c>
      <c r="K1688" s="469">
        <f t="shared" si="146"/>
        <v>7.634006641037077</v>
      </c>
      <c r="L1688" s="469">
        <f t="shared" si="147"/>
        <v>3.4006641037077401E-2</v>
      </c>
    </row>
    <row r="1689" spans="1:12">
      <c r="A1689" s="480" t="s">
        <v>111</v>
      </c>
      <c r="B1689" s="480">
        <f t="shared" si="143"/>
        <v>15</v>
      </c>
      <c r="C1689" s="480">
        <f t="shared" si="144"/>
        <v>1</v>
      </c>
      <c r="D1689" s="480">
        <f t="shared" si="145"/>
        <v>181</v>
      </c>
      <c r="E1689" s="480">
        <v>0</v>
      </c>
      <c r="F1689" s="481">
        <v>4.3129999999999997</v>
      </c>
      <c r="G1689" s="480">
        <v>15</v>
      </c>
      <c r="H1689" s="482">
        <v>0.56215899999999996</v>
      </c>
      <c r="I1689" s="483">
        <v>7.7</v>
      </c>
      <c r="J1689" s="484">
        <f>(H1689-H1688)*(J1691-J1688)/(H1691-H1688)+J1688</f>
        <v>0.53520716764389131</v>
      </c>
      <c r="K1689" s="469">
        <f t="shared" si="146"/>
        <v>7.6722066177006862</v>
      </c>
      <c r="L1689" s="469">
        <f t="shared" si="147"/>
        <v>-2.779338229931394E-2</v>
      </c>
    </row>
    <row r="1690" spans="1:12">
      <c r="A1690" s="480" t="s">
        <v>111</v>
      </c>
      <c r="B1690" s="480">
        <f t="shared" si="143"/>
        <v>15</v>
      </c>
      <c r="C1690" s="480">
        <f t="shared" si="144"/>
        <v>2</v>
      </c>
      <c r="D1690" s="480">
        <f t="shared" si="145"/>
        <v>182</v>
      </c>
      <c r="E1690" s="480">
        <v>0</v>
      </c>
      <c r="F1690" s="481">
        <v>4.3129999999999997</v>
      </c>
      <c r="G1690" s="480">
        <v>15</v>
      </c>
      <c r="H1690" s="482">
        <v>0.55937300000000001</v>
      </c>
      <c r="I1690" s="483">
        <v>7.7</v>
      </c>
      <c r="J1690" s="484">
        <f>(H1690-H1688)*(J1691-J1688)/(H1691-H1688)+J1688</f>
        <v>0.53254018188345109</v>
      </c>
      <c r="K1690" s="469">
        <f t="shared" si="146"/>
        <v>7.7104186294297357</v>
      </c>
      <c r="L1690" s="469">
        <f t="shared" si="147"/>
        <v>1.0418629429735482E-2</v>
      </c>
    </row>
    <row r="1691" spans="1:12">
      <c r="A1691" s="480" t="s">
        <v>111</v>
      </c>
      <c r="B1691" s="480">
        <f t="shared" si="143"/>
        <v>15</v>
      </c>
      <c r="C1691" s="480">
        <f t="shared" si="144"/>
        <v>3</v>
      </c>
      <c r="D1691" s="480">
        <f t="shared" si="145"/>
        <v>183</v>
      </c>
      <c r="E1691" s="480">
        <v>0</v>
      </c>
      <c r="F1691" s="481">
        <v>4.3129999999999997</v>
      </c>
      <c r="G1691" s="480">
        <v>15</v>
      </c>
      <c r="H1691" s="482">
        <v>0.55661499999999997</v>
      </c>
      <c r="I1691" s="483">
        <v>7.7</v>
      </c>
      <c r="J1691" s="484">
        <v>0.52990000000000004</v>
      </c>
      <c r="K1691" s="469">
        <f t="shared" si="146"/>
        <v>7.748623375223449</v>
      </c>
      <c r="L1691" s="469">
        <f t="shared" si="147"/>
        <v>4.8623375223448839E-2</v>
      </c>
    </row>
    <row r="1692" spans="1:12">
      <c r="A1692" s="480" t="s">
        <v>111</v>
      </c>
      <c r="B1692" s="480">
        <f t="shared" si="143"/>
        <v>15</v>
      </c>
      <c r="C1692" s="480">
        <f t="shared" si="144"/>
        <v>4</v>
      </c>
      <c r="D1692" s="480">
        <f t="shared" si="145"/>
        <v>184</v>
      </c>
      <c r="E1692" s="480">
        <v>0</v>
      </c>
      <c r="F1692" s="481">
        <v>4.3129999999999997</v>
      </c>
      <c r="G1692" s="480">
        <v>15</v>
      </c>
      <c r="H1692" s="482">
        <v>0.55388300000000001</v>
      </c>
      <c r="I1692" s="483">
        <v>7.8</v>
      </c>
      <c r="J1692" s="484">
        <f>(H1692-H1691)*(J1694-J1691)/(H1694-H1691)+J1691</f>
        <v>0.52734201059504748</v>
      </c>
      <c r="K1692" s="469">
        <f t="shared" si="146"/>
        <v>7.7868430697457756</v>
      </c>
      <c r="L1692" s="469">
        <f t="shared" si="147"/>
        <v>-1.3156930254224264E-2</v>
      </c>
    </row>
    <row r="1693" spans="1:12">
      <c r="A1693" s="480" t="s">
        <v>111</v>
      </c>
      <c r="B1693" s="480">
        <f t="shared" si="143"/>
        <v>15</v>
      </c>
      <c r="C1693" s="480">
        <f t="shared" si="144"/>
        <v>5</v>
      </c>
      <c r="D1693" s="480">
        <f t="shared" si="145"/>
        <v>185</v>
      </c>
      <c r="E1693" s="480">
        <v>0</v>
      </c>
      <c r="F1693" s="481">
        <v>4.3129999999999997</v>
      </c>
      <c r="G1693" s="480">
        <v>15</v>
      </c>
      <c r="H1693" s="482">
        <v>0.55117799999999995</v>
      </c>
      <c r="I1693" s="483">
        <v>7.8</v>
      </c>
      <c r="J1693" s="484">
        <f>(H1693-H1691)*(J1694-J1691)/(H1694-H1691)+J1691</f>
        <v>0.52480930146605886</v>
      </c>
      <c r="K1693" s="469">
        <f t="shared" si="146"/>
        <v>7.825058329614027</v>
      </c>
      <c r="L1693" s="469">
        <f t="shared" si="147"/>
        <v>2.5058329614027208E-2</v>
      </c>
    </row>
    <row r="1694" spans="1:12">
      <c r="A1694" s="480" t="s">
        <v>111</v>
      </c>
      <c r="B1694" s="480">
        <f t="shared" si="143"/>
        <v>15</v>
      </c>
      <c r="C1694" s="480">
        <f t="shared" si="144"/>
        <v>6</v>
      </c>
      <c r="D1694" s="480">
        <f t="shared" si="145"/>
        <v>186</v>
      </c>
      <c r="E1694" s="480">
        <v>0</v>
      </c>
      <c r="F1694" s="481">
        <v>4.3129999999999997</v>
      </c>
      <c r="G1694" s="480">
        <v>15</v>
      </c>
      <c r="H1694" s="482">
        <v>0.54849800000000004</v>
      </c>
      <c r="I1694" s="483">
        <v>7.9</v>
      </c>
      <c r="J1694" s="484">
        <v>0.52229999999999999</v>
      </c>
      <c r="K1694" s="469">
        <f t="shared" si="146"/>
        <v>7.8632921177470099</v>
      </c>
      <c r="L1694" s="469">
        <f t="shared" si="147"/>
        <v>-3.6707882252990487E-2</v>
      </c>
    </row>
    <row r="1695" spans="1:12">
      <c r="A1695" s="480" t="s">
        <v>111</v>
      </c>
      <c r="B1695" s="480">
        <f t="shared" si="143"/>
        <v>15</v>
      </c>
      <c r="C1695" s="480">
        <f t="shared" si="144"/>
        <v>7</v>
      </c>
      <c r="D1695" s="480">
        <f t="shared" si="145"/>
        <v>187</v>
      </c>
      <c r="E1695" s="480">
        <v>0</v>
      </c>
      <c r="F1695" s="481">
        <v>4.3129999999999997</v>
      </c>
      <c r="G1695" s="480">
        <v>15</v>
      </c>
      <c r="H1695" s="482">
        <v>0.54584500000000002</v>
      </c>
      <c r="I1695" s="483">
        <v>7.9</v>
      </c>
      <c r="J1695" s="484">
        <f>(H1695-H1694)*(J1697-J1694)/(H1697-H1694)+J1694</f>
        <v>0.51977653772986687</v>
      </c>
      <c r="K1695" s="469">
        <f t="shared" si="146"/>
        <v>7.9015105020656042</v>
      </c>
      <c r="L1695" s="469">
        <f t="shared" si="147"/>
        <v>1.5105020656038803E-3</v>
      </c>
    </row>
    <row r="1696" spans="1:12">
      <c r="A1696" s="480" t="s">
        <v>111</v>
      </c>
      <c r="B1696" s="480">
        <f t="shared" si="143"/>
        <v>15</v>
      </c>
      <c r="C1696" s="480">
        <f t="shared" si="144"/>
        <v>8</v>
      </c>
      <c r="D1696" s="480">
        <f t="shared" si="145"/>
        <v>188</v>
      </c>
      <c r="E1696" s="480">
        <v>0</v>
      </c>
      <c r="F1696" s="481">
        <v>4.3129999999999997</v>
      </c>
      <c r="G1696" s="480">
        <v>15</v>
      </c>
      <c r="H1696" s="482">
        <v>0.54321600000000003</v>
      </c>
      <c r="I1696" s="483">
        <v>7.9</v>
      </c>
      <c r="J1696" s="484">
        <f>(H1696-H1694)*(J1697-J1694)/(H1697-H1694)+J1694</f>
        <v>0.51727590361445785</v>
      </c>
      <c r="K1696" s="469">
        <f t="shared" si="146"/>
        <v>7.93975140643869</v>
      </c>
      <c r="L1696" s="469">
        <f t="shared" si="147"/>
        <v>3.9751406438689685E-2</v>
      </c>
    </row>
    <row r="1697" spans="1:12">
      <c r="A1697" s="480" t="s">
        <v>111</v>
      </c>
      <c r="B1697" s="480">
        <f t="shared" si="143"/>
        <v>15</v>
      </c>
      <c r="C1697" s="480">
        <f t="shared" si="144"/>
        <v>9</v>
      </c>
      <c r="D1697" s="480">
        <f t="shared" si="145"/>
        <v>189</v>
      </c>
      <c r="E1697" s="480">
        <v>0</v>
      </c>
      <c r="F1697" s="481">
        <v>4.3129999999999997</v>
      </c>
      <c r="G1697" s="480">
        <v>15</v>
      </c>
      <c r="H1697" s="482">
        <v>0.54061300000000001</v>
      </c>
      <c r="I1697" s="483">
        <v>8</v>
      </c>
      <c r="J1697" s="484">
        <v>0.51480000000000004</v>
      </c>
      <c r="K1697" s="469">
        <f t="shared" si="146"/>
        <v>7.9779805517070432</v>
      </c>
      <c r="L1697" s="469">
        <f t="shared" si="147"/>
        <v>-2.2019448292956767E-2</v>
      </c>
    </row>
    <row r="1698" spans="1:12">
      <c r="A1698" s="480" t="s">
        <v>111</v>
      </c>
      <c r="B1698" s="480">
        <f t="shared" si="143"/>
        <v>15</v>
      </c>
      <c r="C1698" s="480">
        <f t="shared" si="144"/>
        <v>10</v>
      </c>
      <c r="D1698" s="480">
        <f t="shared" si="145"/>
        <v>190</v>
      </c>
      <c r="E1698" s="480">
        <v>0</v>
      </c>
      <c r="F1698" s="481">
        <v>4.3129999999999997</v>
      </c>
      <c r="G1698" s="480">
        <v>15</v>
      </c>
      <c r="H1698" s="482">
        <v>0.53803400000000001</v>
      </c>
      <c r="I1698" s="483">
        <v>8</v>
      </c>
      <c r="J1698" s="484">
        <f>(H1698-H1697)*(J1700-J1697)/(H1700-H1697)+J1697</f>
        <v>0.51234380952380953</v>
      </c>
      <c r="K1698" s="469">
        <f t="shared" si="146"/>
        <v>8.0162220231435182</v>
      </c>
      <c r="L1698" s="469">
        <f t="shared" si="147"/>
        <v>1.6222023143518172E-2</v>
      </c>
    </row>
    <row r="1699" spans="1:12">
      <c r="A1699" s="480" t="s">
        <v>111</v>
      </c>
      <c r="B1699" s="480">
        <f t="shared" si="143"/>
        <v>15</v>
      </c>
      <c r="C1699" s="480">
        <f t="shared" si="144"/>
        <v>11</v>
      </c>
      <c r="D1699" s="480">
        <f t="shared" si="145"/>
        <v>191</v>
      </c>
      <c r="E1699" s="480">
        <v>0</v>
      </c>
      <c r="F1699" s="481">
        <v>4.3129999999999997</v>
      </c>
      <c r="G1699" s="480">
        <v>15</v>
      </c>
      <c r="H1699" s="482">
        <v>0.53547900000000004</v>
      </c>
      <c r="I1699" s="483">
        <v>8.1</v>
      </c>
      <c r="J1699" s="484">
        <f>(H1699-H1697)*(J1700-J1697)/(H1700-H1697)+J1697</f>
        <v>0.50991047619047625</v>
      </c>
      <c r="K1699" s="469">
        <f t="shared" si="146"/>
        <v>8.0544708569336976</v>
      </c>
      <c r="L1699" s="469">
        <f t="shared" si="147"/>
        <v>-4.5529143066302069E-2</v>
      </c>
    </row>
    <row r="1700" spans="1:12">
      <c r="A1700" s="480" t="s">
        <v>111</v>
      </c>
      <c r="B1700" s="480">
        <f t="shared" si="143"/>
        <v>16</v>
      </c>
      <c r="C1700" s="480">
        <f t="shared" si="144"/>
        <v>0</v>
      </c>
      <c r="D1700" s="480">
        <f t="shared" si="145"/>
        <v>192</v>
      </c>
      <c r="E1700" s="480">
        <v>0</v>
      </c>
      <c r="F1700" s="481">
        <v>4.3129999999999997</v>
      </c>
      <c r="G1700" s="480">
        <v>15</v>
      </c>
      <c r="H1700" s="482">
        <v>0.53294799999999998</v>
      </c>
      <c r="I1700" s="483">
        <v>8.1</v>
      </c>
      <c r="J1700" s="484">
        <v>0.50749999999999995</v>
      </c>
      <c r="K1700" s="469">
        <f t="shared" si="146"/>
        <v>8.0927219916389586</v>
      </c>
      <c r="L1700" s="469">
        <f t="shared" si="147"/>
        <v>-7.2780083610410884E-3</v>
      </c>
    </row>
    <row r="1701" spans="1:12">
      <c r="A1701" s="480" t="s">
        <v>111</v>
      </c>
      <c r="B1701" s="480">
        <f t="shared" si="143"/>
        <v>16</v>
      </c>
      <c r="C1701" s="480">
        <f t="shared" si="144"/>
        <v>1</v>
      </c>
      <c r="D1701" s="480">
        <f t="shared" si="145"/>
        <v>193</v>
      </c>
      <c r="E1701" s="480">
        <v>0</v>
      </c>
      <c r="F1701" s="481">
        <v>4.3129999999999997</v>
      </c>
      <c r="G1701" s="480">
        <v>15</v>
      </c>
      <c r="H1701" s="482">
        <v>0.53044100000000005</v>
      </c>
      <c r="I1701" s="483">
        <v>8.1</v>
      </c>
      <c r="J1701" s="484">
        <f>(H1701-H1700)*(J1703-J1700)/(H1703-H1700)+J1700</f>
        <v>0.50514506172839513</v>
      </c>
      <c r="K1701" s="469">
        <f t="shared" si="146"/>
        <v>8.1309702681353802</v>
      </c>
      <c r="L1701" s="469">
        <f t="shared" si="147"/>
        <v>3.0970268135380508E-2</v>
      </c>
    </row>
    <row r="1702" spans="1:12">
      <c r="A1702" s="480" t="s">
        <v>111</v>
      </c>
      <c r="B1702" s="480">
        <f t="shared" si="143"/>
        <v>16</v>
      </c>
      <c r="C1702" s="480">
        <f t="shared" si="144"/>
        <v>2</v>
      </c>
      <c r="D1702" s="480">
        <f t="shared" si="145"/>
        <v>194</v>
      </c>
      <c r="E1702" s="480">
        <v>0</v>
      </c>
      <c r="F1702" s="481">
        <v>4.3129999999999997</v>
      </c>
      <c r="G1702" s="480">
        <v>15</v>
      </c>
      <c r="H1702" s="482">
        <v>0.52795700000000001</v>
      </c>
      <c r="I1702" s="483">
        <v>8.1999999999999993</v>
      </c>
      <c r="J1702" s="484">
        <f>(H1702-H1700)*(J1703-J1700)/(H1703-H1700)+J1700</f>
        <v>0.50281172839506172</v>
      </c>
      <c r="K1702" s="469">
        <f t="shared" si="146"/>
        <v>8.1692259028670886</v>
      </c>
      <c r="L1702" s="469">
        <f t="shared" si="147"/>
        <v>-3.0774097132910683E-2</v>
      </c>
    </row>
    <row r="1703" spans="1:12">
      <c r="A1703" s="480" t="s">
        <v>111</v>
      </c>
      <c r="B1703" s="480">
        <f t="shared" si="143"/>
        <v>16</v>
      </c>
      <c r="C1703" s="480">
        <f t="shared" si="144"/>
        <v>3</v>
      </c>
      <c r="D1703" s="480">
        <f t="shared" si="145"/>
        <v>195</v>
      </c>
      <c r="E1703" s="480">
        <v>0</v>
      </c>
      <c r="F1703" s="481">
        <v>4.3129999999999997</v>
      </c>
      <c r="G1703" s="480">
        <v>15</v>
      </c>
      <c r="H1703" s="482">
        <v>0.52549599999999996</v>
      </c>
      <c r="I1703" s="483">
        <v>8.1999999999999993</v>
      </c>
      <c r="J1703" s="484">
        <v>0.50049999999999994</v>
      </c>
      <c r="K1703" s="469">
        <f t="shared" si="146"/>
        <v>8.2074839770426422</v>
      </c>
      <c r="L1703" s="469">
        <f t="shared" si="147"/>
        <v>7.4839770426429197E-3</v>
      </c>
    </row>
    <row r="1704" spans="1:12">
      <c r="A1704" s="480" t="s">
        <v>111</v>
      </c>
      <c r="B1704" s="480">
        <f t="shared" si="143"/>
        <v>16</v>
      </c>
      <c r="C1704" s="480">
        <f t="shared" si="144"/>
        <v>4</v>
      </c>
      <c r="D1704" s="480">
        <f t="shared" si="145"/>
        <v>196</v>
      </c>
      <c r="E1704" s="480">
        <v>0</v>
      </c>
      <c r="F1704" s="481">
        <v>4.3129999999999997</v>
      </c>
      <c r="G1704" s="480">
        <v>15</v>
      </c>
      <c r="H1704" s="482">
        <v>0.52305800000000002</v>
      </c>
      <c r="I1704" s="483">
        <v>8.1999999999999993</v>
      </c>
      <c r="J1704" s="484">
        <f>(H1704-H1703)*(J1706-J1703)/(H1706-H1703)+J1703</f>
        <v>0.49817937646571941</v>
      </c>
      <c r="K1704" s="469">
        <f t="shared" si="146"/>
        <v>8.2457394782222995</v>
      </c>
      <c r="L1704" s="469">
        <f t="shared" si="147"/>
        <v>4.5739478222300178E-2</v>
      </c>
    </row>
    <row r="1705" spans="1:12">
      <c r="A1705" s="480" t="s">
        <v>111</v>
      </c>
      <c r="B1705" s="480">
        <f t="shared" si="143"/>
        <v>16</v>
      </c>
      <c r="C1705" s="480">
        <f t="shared" si="144"/>
        <v>5</v>
      </c>
      <c r="D1705" s="480">
        <f t="shared" si="145"/>
        <v>197</v>
      </c>
      <c r="E1705" s="480">
        <v>0</v>
      </c>
      <c r="F1705" s="481">
        <v>4.3129999999999997</v>
      </c>
      <c r="G1705" s="480">
        <v>15</v>
      </c>
      <c r="H1705" s="482">
        <v>0.52064100000000002</v>
      </c>
      <c r="I1705" s="483">
        <v>8.3000000000000007</v>
      </c>
      <c r="J1705" s="484">
        <f>(H1705-H1703)*(J1706-J1703)/(H1706-H1703)+J1703</f>
        <v>0.49587874189543385</v>
      </c>
      <c r="K1705" s="469">
        <f t="shared" si="146"/>
        <v>8.2840191225815865</v>
      </c>
      <c r="L1705" s="469">
        <f t="shared" si="147"/>
        <v>-1.5980877418414252E-2</v>
      </c>
    </row>
    <row r="1706" spans="1:12">
      <c r="A1706" s="480" t="s">
        <v>111</v>
      </c>
      <c r="B1706" s="480">
        <f t="shared" si="143"/>
        <v>16</v>
      </c>
      <c r="C1706" s="480">
        <f t="shared" si="144"/>
        <v>6</v>
      </c>
      <c r="D1706" s="480">
        <f t="shared" si="145"/>
        <v>198</v>
      </c>
      <c r="E1706" s="480">
        <v>0</v>
      </c>
      <c r="F1706" s="481">
        <v>4.3129999999999997</v>
      </c>
      <c r="G1706" s="480">
        <v>15</v>
      </c>
      <c r="H1706" s="482">
        <v>0.51824700000000001</v>
      </c>
      <c r="I1706" s="483">
        <v>8.3000000000000007</v>
      </c>
      <c r="J1706" s="484">
        <v>0.49359999999999998</v>
      </c>
      <c r="K1706" s="469">
        <f t="shared" si="146"/>
        <v>8.3222864772975047</v>
      </c>
      <c r="L1706" s="469">
        <f t="shared" si="147"/>
        <v>2.2286477297503993E-2</v>
      </c>
    </row>
    <row r="1707" spans="1:12">
      <c r="A1707" s="480" t="s">
        <v>111</v>
      </c>
      <c r="B1707" s="480">
        <f t="shared" si="143"/>
        <v>16</v>
      </c>
      <c r="C1707" s="480">
        <f t="shared" si="144"/>
        <v>7</v>
      </c>
      <c r="D1707" s="480">
        <f t="shared" si="145"/>
        <v>199</v>
      </c>
      <c r="E1707" s="480">
        <v>0</v>
      </c>
      <c r="F1707" s="481">
        <v>4.3129999999999997</v>
      </c>
      <c r="G1707" s="480">
        <v>15</v>
      </c>
      <c r="H1707" s="482">
        <v>0.51587499999999997</v>
      </c>
      <c r="I1707" s="483">
        <v>8.4</v>
      </c>
      <c r="J1707" s="484">
        <f>(H1707-H1706)*(J1709-J1706)/(H1709-H1706)+J1706</f>
        <v>0.49134671770877636</v>
      </c>
      <c r="K1707" s="469">
        <f t="shared" si="146"/>
        <v>8.3605524594136167</v>
      </c>
      <c r="L1707" s="469">
        <f t="shared" si="147"/>
        <v>-3.9447540586383667E-2</v>
      </c>
    </row>
    <row r="1708" spans="1:12">
      <c r="A1708" s="480" t="s">
        <v>111</v>
      </c>
      <c r="B1708" s="480">
        <f t="shared" si="143"/>
        <v>16</v>
      </c>
      <c r="C1708" s="480">
        <f t="shared" si="144"/>
        <v>8</v>
      </c>
      <c r="D1708" s="480">
        <f t="shared" si="145"/>
        <v>200</v>
      </c>
      <c r="E1708" s="480">
        <v>0</v>
      </c>
      <c r="F1708" s="481">
        <v>4.3129999999999997</v>
      </c>
      <c r="G1708" s="480">
        <v>15</v>
      </c>
      <c r="H1708" s="482">
        <v>0.51352399999999998</v>
      </c>
      <c r="I1708" s="483">
        <v>8.4</v>
      </c>
      <c r="J1708" s="484">
        <f>(H1708-H1706)*(J1709-J1706)/(H1709-H1706)+J1706</f>
        <v>0.48911338437544305</v>
      </c>
      <c r="K1708" s="469">
        <f t="shared" si="146"/>
        <v>8.3988284870814223</v>
      </c>
      <c r="L1708" s="469">
        <f t="shared" si="147"/>
        <v>-1.1715129185780881E-3</v>
      </c>
    </row>
    <row r="1709" spans="1:12">
      <c r="A1709" s="480" t="s">
        <v>111</v>
      </c>
      <c r="B1709" s="480">
        <f t="shared" si="143"/>
        <v>16</v>
      </c>
      <c r="C1709" s="480">
        <f t="shared" si="144"/>
        <v>9</v>
      </c>
      <c r="D1709" s="480">
        <f t="shared" si="145"/>
        <v>201</v>
      </c>
      <c r="E1709" s="480">
        <v>0</v>
      </c>
      <c r="F1709" s="481">
        <v>4.3129999999999997</v>
      </c>
      <c r="G1709" s="480">
        <v>15</v>
      </c>
      <c r="H1709" s="482">
        <v>0.51119400000000004</v>
      </c>
      <c r="I1709" s="483">
        <v>8.4</v>
      </c>
      <c r="J1709" s="484">
        <v>0.4869</v>
      </c>
      <c r="K1709" s="469">
        <f t="shared" si="146"/>
        <v>8.4371099817290496</v>
      </c>
      <c r="L1709" s="469">
        <f t="shared" si="147"/>
        <v>3.7109981729049224E-2</v>
      </c>
    </row>
    <row r="1710" spans="1:12">
      <c r="A1710" s="480" t="s">
        <v>111</v>
      </c>
      <c r="B1710" s="480">
        <f t="shared" si="143"/>
        <v>16</v>
      </c>
      <c r="C1710" s="480">
        <f t="shared" si="144"/>
        <v>10</v>
      </c>
      <c r="D1710" s="480">
        <f t="shared" si="145"/>
        <v>202</v>
      </c>
      <c r="E1710" s="480">
        <v>0</v>
      </c>
      <c r="F1710" s="481">
        <v>4.3129999999999997</v>
      </c>
      <c r="G1710" s="480">
        <v>15</v>
      </c>
      <c r="H1710" s="482">
        <v>0.50888500000000003</v>
      </c>
      <c r="I1710" s="483">
        <v>8.5</v>
      </c>
      <c r="J1710" s="484">
        <f>(H1710-H1709)*(J1712-J1709)/(H1712-H1709)+J1709</f>
        <v>0.48471408389163995</v>
      </c>
      <c r="K1710" s="469">
        <f t="shared" si="146"/>
        <v>8.4753922791986387</v>
      </c>
      <c r="L1710" s="469">
        <f t="shared" si="147"/>
        <v>-2.460772080136131E-2</v>
      </c>
    </row>
    <row r="1711" spans="1:12">
      <c r="A1711" s="480" t="s">
        <v>111</v>
      </c>
      <c r="B1711" s="480">
        <f t="shared" si="143"/>
        <v>16</v>
      </c>
      <c r="C1711" s="480">
        <f t="shared" si="144"/>
        <v>11</v>
      </c>
      <c r="D1711" s="480">
        <f t="shared" si="145"/>
        <v>203</v>
      </c>
      <c r="E1711" s="480">
        <v>0</v>
      </c>
      <c r="F1711" s="481">
        <v>4.3129999999999997</v>
      </c>
      <c r="G1711" s="480">
        <v>15</v>
      </c>
      <c r="H1711" s="482">
        <v>0.50659600000000005</v>
      </c>
      <c r="I1711" s="483">
        <v>8.5</v>
      </c>
      <c r="J1711" s="484">
        <f>(H1711-H1709)*(J1712-J1709)/(H1712-H1709)+J1709</f>
        <v>0.48254710166035542</v>
      </c>
      <c r="K1711" s="469">
        <f t="shared" si="146"/>
        <v>8.5136874353528249</v>
      </c>
      <c r="L1711" s="469">
        <f t="shared" si="147"/>
        <v>1.3687435352824906E-2</v>
      </c>
    </row>
    <row r="1712" spans="1:12">
      <c r="A1712" s="480" t="s">
        <v>111</v>
      </c>
      <c r="B1712" s="480">
        <f t="shared" si="143"/>
        <v>17</v>
      </c>
      <c r="C1712" s="480">
        <f t="shared" si="144"/>
        <v>0</v>
      </c>
      <c r="D1712" s="480">
        <f t="shared" si="145"/>
        <v>204</v>
      </c>
      <c r="E1712" s="480">
        <v>0</v>
      </c>
      <c r="F1712" s="481">
        <v>4.3129999999999997</v>
      </c>
      <c r="G1712" s="480">
        <v>15</v>
      </c>
      <c r="H1712" s="482">
        <v>0.504328</v>
      </c>
      <c r="I1712" s="483">
        <v>8.6</v>
      </c>
      <c r="J1712" s="484">
        <v>0.48039999999999999</v>
      </c>
      <c r="K1712" s="469">
        <f t="shared" si="146"/>
        <v>8.5519741120857855</v>
      </c>
      <c r="L1712" s="469">
        <f t="shared" si="147"/>
        <v>-4.8025887914214138E-2</v>
      </c>
    </row>
    <row r="1713" spans="1:12">
      <c r="A1713" s="480" t="s">
        <v>111</v>
      </c>
      <c r="B1713" s="480">
        <f t="shared" si="143"/>
        <v>17</v>
      </c>
      <c r="C1713" s="480">
        <f t="shared" si="144"/>
        <v>1</v>
      </c>
      <c r="D1713" s="480">
        <f t="shared" si="145"/>
        <v>205</v>
      </c>
      <c r="E1713" s="480">
        <v>0</v>
      </c>
      <c r="F1713" s="481">
        <v>4.3129999999999997</v>
      </c>
      <c r="G1713" s="480">
        <v>15</v>
      </c>
      <c r="H1713" s="482">
        <v>0.50207999999999997</v>
      </c>
      <c r="I1713" s="483">
        <v>8.6</v>
      </c>
      <c r="J1713" s="484">
        <f>(H1713-H1712)*(J1715-J1712)/(H1715-H1712)+J1712</f>
        <v>0.47828146596858634</v>
      </c>
      <c r="K1713" s="469">
        <f t="shared" si="146"/>
        <v>8.5902644996813251</v>
      </c>
      <c r="L1713" s="469">
        <f t="shared" si="147"/>
        <v>-9.7355003186745392E-3</v>
      </c>
    </row>
    <row r="1714" spans="1:12">
      <c r="A1714" s="480" t="s">
        <v>111</v>
      </c>
      <c r="B1714" s="480">
        <f t="shared" si="143"/>
        <v>17</v>
      </c>
      <c r="C1714" s="480">
        <f t="shared" si="144"/>
        <v>2</v>
      </c>
      <c r="D1714" s="480">
        <f t="shared" si="145"/>
        <v>206</v>
      </c>
      <c r="E1714" s="480">
        <v>0</v>
      </c>
      <c r="F1714" s="481">
        <v>4.3129999999999997</v>
      </c>
      <c r="G1714" s="480">
        <v>15</v>
      </c>
      <c r="H1714" s="482">
        <v>0.49985200000000002</v>
      </c>
      <c r="I1714" s="483">
        <v>8.6</v>
      </c>
      <c r="J1714" s="484">
        <f>(H1714-H1712)*(J1715-J1712)/(H1715-H1712)+J1712</f>
        <v>0.47618178010471207</v>
      </c>
      <c r="K1714" s="469">
        <f t="shared" si="146"/>
        <v>8.6285540519993909</v>
      </c>
      <c r="L1714" s="469">
        <f t="shared" si="147"/>
        <v>2.8554051999391206E-2</v>
      </c>
    </row>
    <row r="1715" spans="1:12">
      <c r="A1715" s="480" t="s">
        <v>111</v>
      </c>
      <c r="B1715" s="480">
        <f t="shared" si="143"/>
        <v>17</v>
      </c>
      <c r="C1715" s="480">
        <f t="shared" si="144"/>
        <v>3</v>
      </c>
      <c r="D1715" s="480">
        <f t="shared" si="145"/>
        <v>207</v>
      </c>
      <c r="E1715" s="480">
        <v>0</v>
      </c>
      <c r="F1715" s="481">
        <v>4.3129999999999997</v>
      </c>
      <c r="G1715" s="480">
        <v>15</v>
      </c>
      <c r="H1715" s="482">
        <v>0.497643</v>
      </c>
      <c r="I1715" s="483">
        <v>8.6999999999999993</v>
      </c>
      <c r="J1715" s="484">
        <v>0.47410000000000002</v>
      </c>
      <c r="K1715" s="469">
        <f t="shared" si="146"/>
        <v>8.6668555570961505</v>
      </c>
      <c r="L1715" s="469">
        <f t="shared" si="147"/>
        <v>-3.314444290384877E-2</v>
      </c>
    </row>
    <row r="1716" spans="1:12">
      <c r="A1716" s="480" t="s">
        <v>111</v>
      </c>
      <c r="B1716" s="480">
        <f t="shared" si="143"/>
        <v>17</v>
      </c>
      <c r="C1716" s="480">
        <f t="shared" si="144"/>
        <v>4</v>
      </c>
      <c r="D1716" s="480">
        <f t="shared" si="145"/>
        <v>208</v>
      </c>
      <c r="E1716" s="480">
        <v>0</v>
      </c>
      <c r="F1716" s="481">
        <v>4.3129999999999997</v>
      </c>
      <c r="G1716" s="480">
        <v>15</v>
      </c>
      <c r="H1716" s="482">
        <v>0.49545299999999998</v>
      </c>
      <c r="I1716" s="483">
        <v>8.6999999999999993</v>
      </c>
      <c r="J1716" s="484">
        <f>(H1716-H1715)*(J1718-J1715)/(H1718-H1715)+J1715</f>
        <v>0.47201492628992631</v>
      </c>
      <c r="K1716" s="469">
        <f t="shared" si="146"/>
        <v>8.7051647684038649</v>
      </c>
      <c r="L1716" s="469">
        <f t="shared" si="147"/>
        <v>5.1647684038655939E-3</v>
      </c>
    </row>
    <row r="1717" spans="1:12">
      <c r="A1717" s="480" t="s">
        <v>111</v>
      </c>
      <c r="B1717" s="480">
        <f t="shared" si="143"/>
        <v>17</v>
      </c>
      <c r="C1717" s="480">
        <f t="shared" si="144"/>
        <v>5</v>
      </c>
      <c r="D1717" s="480">
        <f t="shared" si="145"/>
        <v>209</v>
      </c>
      <c r="E1717" s="480">
        <v>0</v>
      </c>
      <c r="F1717" s="481">
        <v>4.3129999999999997</v>
      </c>
      <c r="G1717" s="480">
        <v>15</v>
      </c>
      <c r="H1717" s="482">
        <v>0.49328300000000003</v>
      </c>
      <c r="I1717" s="483">
        <v>8.6999999999999993</v>
      </c>
      <c r="J1717" s="484">
        <f>(H1717-H1715)*(J1718-J1715)/(H1718-H1715)+J1715</f>
        <v>0.46994889434889436</v>
      </c>
      <c r="K1717" s="469">
        <f t="shared" si="146"/>
        <v>8.7434596367602353</v>
      </c>
      <c r="L1717" s="469">
        <f t="shared" si="147"/>
        <v>4.3459636760236009E-2</v>
      </c>
    </row>
    <row r="1718" spans="1:12">
      <c r="A1718" s="480" t="s">
        <v>111</v>
      </c>
      <c r="B1718" s="480">
        <f t="shared" si="143"/>
        <v>17</v>
      </c>
      <c r="C1718" s="480">
        <f t="shared" si="144"/>
        <v>6</v>
      </c>
      <c r="D1718" s="480">
        <f t="shared" si="145"/>
        <v>210</v>
      </c>
      <c r="E1718" s="480">
        <v>0</v>
      </c>
      <c r="F1718" s="481">
        <v>4.3129999999999997</v>
      </c>
      <c r="G1718" s="480">
        <v>15</v>
      </c>
      <c r="H1718" s="482">
        <v>0.49113099999999998</v>
      </c>
      <c r="I1718" s="483">
        <v>8.8000000000000007</v>
      </c>
      <c r="J1718" s="484">
        <v>0.46789999999999998</v>
      </c>
      <c r="K1718" s="469">
        <f t="shared" si="146"/>
        <v>8.7817710549731132</v>
      </c>
      <c r="L1718" s="469">
        <f t="shared" si="147"/>
        <v>-1.8228945026887544E-2</v>
      </c>
    </row>
    <row r="1719" spans="1:12">
      <c r="A1719" s="480" t="s">
        <v>111</v>
      </c>
      <c r="B1719" s="480">
        <f t="shared" si="143"/>
        <v>17</v>
      </c>
      <c r="C1719" s="480">
        <f t="shared" si="144"/>
        <v>7</v>
      </c>
      <c r="D1719" s="480">
        <f t="shared" si="145"/>
        <v>211</v>
      </c>
      <c r="E1719" s="480">
        <v>0</v>
      </c>
      <c r="F1719" s="481">
        <v>4.3129999999999997</v>
      </c>
      <c r="G1719" s="480">
        <v>15</v>
      </c>
      <c r="H1719" s="482">
        <v>0.48899799999999999</v>
      </c>
      <c r="I1719" s="483">
        <v>8.8000000000000007</v>
      </c>
      <c r="J1719" s="484">
        <f>(H1719-H1718)*(J1721-J1718)/(H1721-H1718)+J1718</f>
        <v>0.46588297872340423</v>
      </c>
      <c r="K1719" s="469">
        <f t="shared" si="146"/>
        <v>8.8200769737299538</v>
      </c>
      <c r="L1719" s="469">
        <f t="shared" si="147"/>
        <v>2.0076973729953096E-2</v>
      </c>
    </row>
    <row r="1720" spans="1:12">
      <c r="A1720" s="480" t="s">
        <v>111</v>
      </c>
      <c r="B1720" s="480">
        <f t="shared" si="143"/>
        <v>17</v>
      </c>
      <c r="C1720" s="480">
        <f t="shared" si="144"/>
        <v>8</v>
      </c>
      <c r="D1720" s="480">
        <f t="shared" si="145"/>
        <v>212</v>
      </c>
      <c r="E1720" s="480">
        <v>0</v>
      </c>
      <c r="F1720" s="481">
        <v>4.3129999999999997</v>
      </c>
      <c r="G1720" s="480">
        <v>15</v>
      </c>
      <c r="H1720" s="482">
        <v>0.48688300000000001</v>
      </c>
      <c r="I1720" s="483">
        <v>8.9</v>
      </c>
      <c r="J1720" s="484">
        <f>(H1720-H1718)*(J1721-J1718)/(H1721-H1718)+J1718</f>
        <v>0.46388297872340423</v>
      </c>
      <c r="K1720" s="469">
        <f t="shared" si="146"/>
        <v>8.8583910302885904</v>
      </c>
      <c r="L1720" s="469">
        <f t="shared" si="147"/>
        <v>-4.1608969711409927E-2</v>
      </c>
    </row>
    <row r="1721" spans="1:12">
      <c r="A1721" s="480" t="s">
        <v>111</v>
      </c>
      <c r="B1721" s="480">
        <f t="shared" si="143"/>
        <v>17</v>
      </c>
      <c r="C1721" s="480">
        <f t="shared" si="144"/>
        <v>9</v>
      </c>
      <c r="D1721" s="480">
        <f t="shared" si="145"/>
        <v>213</v>
      </c>
      <c r="E1721" s="480">
        <v>0</v>
      </c>
      <c r="F1721" s="481">
        <v>4.3129999999999997</v>
      </c>
      <c r="G1721" s="480">
        <v>15</v>
      </c>
      <c r="H1721" s="482">
        <v>0.48478599999999999</v>
      </c>
      <c r="I1721" s="483">
        <v>8.9</v>
      </c>
      <c r="J1721" s="484">
        <v>0.46189999999999998</v>
      </c>
      <c r="K1721" s="469">
        <f t="shared" si="146"/>
        <v>8.896709063380543</v>
      </c>
      <c r="L1721" s="469">
        <f t="shared" si="147"/>
        <v>-3.2909366194573408E-3</v>
      </c>
    </row>
    <row r="1722" spans="1:12">
      <c r="A1722" s="480" t="s">
        <v>111</v>
      </c>
      <c r="B1722" s="480">
        <f t="shared" si="143"/>
        <v>17</v>
      </c>
      <c r="C1722" s="480">
        <f t="shared" si="144"/>
        <v>10</v>
      </c>
      <c r="D1722" s="480">
        <f t="shared" si="145"/>
        <v>214</v>
      </c>
      <c r="E1722" s="480">
        <v>0</v>
      </c>
      <c r="F1722" s="481">
        <v>4.3129999999999997</v>
      </c>
      <c r="G1722" s="480">
        <v>15</v>
      </c>
      <c r="H1722" s="482">
        <v>0.482707</v>
      </c>
      <c r="I1722" s="483">
        <v>8.9</v>
      </c>
      <c r="J1722" s="484">
        <f>(H1722-H1721)*(J1724-J1721)/(H1724-H1721)+J1721</f>
        <v>0.45991647800776198</v>
      </c>
      <c r="K1722" s="469">
        <f t="shared" si="146"/>
        <v>8.935026838226916</v>
      </c>
      <c r="L1722" s="469">
        <f t="shared" si="147"/>
        <v>3.5026838226915658E-2</v>
      </c>
    </row>
    <row r="1723" spans="1:12">
      <c r="A1723" s="480" t="s">
        <v>111</v>
      </c>
      <c r="B1723" s="480">
        <f t="shared" si="143"/>
        <v>17</v>
      </c>
      <c r="C1723" s="480">
        <f t="shared" si="144"/>
        <v>11</v>
      </c>
      <c r="D1723" s="480">
        <f t="shared" si="145"/>
        <v>215</v>
      </c>
      <c r="E1723" s="480">
        <v>0</v>
      </c>
      <c r="F1723" s="481">
        <v>4.3129999999999997</v>
      </c>
      <c r="G1723" s="480">
        <v>15</v>
      </c>
      <c r="H1723" s="482">
        <v>0.48064600000000002</v>
      </c>
      <c r="I1723" s="483">
        <v>9</v>
      </c>
      <c r="J1723" s="484">
        <f>(H1723-H1721)*(J1724-J1721)/(H1724-H1721)+J1721</f>
        <v>0.45795012936610607</v>
      </c>
      <c r="K1723" s="469">
        <f t="shared" si="146"/>
        <v>8.9733400465207236</v>
      </c>
      <c r="L1723" s="469">
        <f t="shared" si="147"/>
        <v>-2.665995347927641E-2</v>
      </c>
    </row>
    <row r="1724" spans="1:12">
      <c r="A1724" s="480" t="s">
        <v>111</v>
      </c>
      <c r="B1724" s="480">
        <f t="shared" si="143"/>
        <v>18</v>
      </c>
      <c r="C1724" s="480">
        <f t="shared" si="144"/>
        <v>0</v>
      </c>
      <c r="D1724" s="480">
        <f t="shared" si="145"/>
        <v>216</v>
      </c>
      <c r="E1724" s="480">
        <v>0</v>
      </c>
      <c r="F1724" s="481">
        <v>4.3129999999999997</v>
      </c>
      <c r="G1724" s="480">
        <v>15</v>
      </c>
      <c r="H1724" s="482">
        <v>0.47860200000000003</v>
      </c>
      <c r="I1724" s="483">
        <v>9</v>
      </c>
      <c r="J1724" s="484">
        <v>0.45600000000000002</v>
      </c>
      <c r="K1724" s="469">
        <f t="shared" si="146"/>
        <v>9.011663135548952</v>
      </c>
      <c r="L1724" s="469">
        <f t="shared" si="147"/>
        <v>1.1663135548952042E-2</v>
      </c>
    </row>
    <row r="1725" spans="1:12">
      <c r="A1725" s="480" t="s">
        <v>111</v>
      </c>
      <c r="B1725" s="480">
        <f t="shared" ref="B1725:B1788" si="148">INT(D1725/12)</f>
        <v>18</v>
      </c>
      <c r="C1725" s="480">
        <f t="shared" ref="C1725:C1788" si="149">D1725-B1725*12</f>
        <v>1</v>
      </c>
      <c r="D1725" s="480">
        <f t="shared" si="145"/>
        <v>217</v>
      </c>
      <c r="E1725" s="480">
        <v>0</v>
      </c>
      <c r="F1725" s="481">
        <v>4.3129999999999997</v>
      </c>
      <c r="G1725" s="480">
        <v>15</v>
      </c>
      <c r="H1725" s="482">
        <v>0.47657500000000003</v>
      </c>
      <c r="I1725" s="483">
        <v>9</v>
      </c>
      <c r="J1725" s="484">
        <f>(H1725-H1724)*(J1727-J1724)/(H1727-H1724)+J1724</f>
        <v>0.45408393034825872</v>
      </c>
      <c r="K1725" s="469">
        <f t="shared" si="146"/>
        <v>9.04999213135393</v>
      </c>
      <c r="L1725" s="469">
        <f t="shared" si="147"/>
        <v>4.9992131353929992E-2</v>
      </c>
    </row>
    <row r="1726" spans="1:12">
      <c r="A1726" s="480" t="s">
        <v>111</v>
      </c>
      <c r="B1726" s="480">
        <f t="shared" si="148"/>
        <v>18</v>
      </c>
      <c r="C1726" s="480">
        <f t="shared" si="149"/>
        <v>2</v>
      </c>
      <c r="D1726" s="480">
        <f t="shared" ref="D1726:D1789" si="150">D1725+1</f>
        <v>218</v>
      </c>
      <c r="E1726" s="480">
        <v>0</v>
      </c>
      <c r="F1726" s="481">
        <v>4.3129999999999997</v>
      </c>
      <c r="G1726" s="480">
        <v>15</v>
      </c>
      <c r="H1726" s="482">
        <v>0.47456500000000001</v>
      </c>
      <c r="I1726" s="483">
        <v>9.1</v>
      </c>
      <c r="J1726" s="484">
        <f>(H1726-H1724)*(J1727-J1724)/(H1727-H1724)+J1724</f>
        <v>0.45218393034825871</v>
      </c>
      <c r="K1726" s="469">
        <f t="shared" si="146"/>
        <v>9.0883229905281677</v>
      </c>
      <c r="L1726" s="469">
        <f t="shared" si="147"/>
        <v>-1.1677009471831923E-2</v>
      </c>
    </row>
    <row r="1727" spans="1:12">
      <c r="A1727" s="480" t="s">
        <v>111</v>
      </c>
      <c r="B1727" s="480">
        <f t="shared" si="148"/>
        <v>18</v>
      </c>
      <c r="C1727" s="480">
        <f t="shared" si="149"/>
        <v>3</v>
      </c>
      <c r="D1727" s="480">
        <f t="shared" si="150"/>
        <v>219</v>
      </c>
      <c r="E1727" s="480">
        <v>0</v>
      </c>
      <c r="F1727" s="481">
        <v>4.3129999999999997</v>
      </c>
      <c r="G1727" s="480">
        <v>15</v>
      </c>
      <c r="H1727" s="482">
        <v>0.47257199999999999</v>
      </c>
      <c r="I1727" s="483">
        <v>9.1</v>
      </c>
      <c r="J1727" s="484">
        <v>0.45029999999999998</v>
      </c>
      <c r="K1727" s="469">
        <f t="shared" si="146"/>
        <v>9.1266516001794429</v>
      </c>
      <c r="L1727" s="469">
        <f t="shared" si="147"/>
        <v>2.6651600179443236E-2</v>
      </c>
    </row>
    <row r="1728" spans="1:12">
      <c r="A1728" s="480" t="s">
        <v>111</v>
      </c>
      <c r="B1728" s="480">
        <f t="shared" si="148"/>
        <v>18</v>
      </c>
      <c r="C1728" s="480">
        <f t="shared" si="149"/>
        <v>4</v>
      </c>
      <c r="D1728" s="480">
        <f t="shared" si="150"/>
        <v>220</v>
      </c>
      <c r="E1728" s="480">
        <v>0</v>
      </c>
      <c r="F1728" s="481">
        <v>4.3129999999999997</v>
      </c>
      <c r="G1728" s="480">
        <v>15</v>
      </c>
      <c r="H1728" s="482">
        <v>0.47059499999999999</v>
      </c>
      <c r="I1728" s="483">
        <v>9.1999999999999993</v>
      </c>
      <c r="J1728" s="484">
        <f>(H1728-H1727)*(J1730-J1727)/(H1730-H1727)+J1727</f>
        <v>0.44841746301649377</v>
      </c>
      <c r="K1728" s="469">
        <f t="shared" si="146"/>
        <v>9.1649932532219847</v>
      </c>
      <c r="L1728" s="469">
        <f t="shared" si="147"/>
        <v>-3.500674677801463E-2</v>
      </c>
    </row>
    <row r="1729" spans="1:12">
      <c r="A1729" s="480" t="s">
        <v>111</v>
      </c>
      <c r="B1729" s="480">
        <f t="shared" si="148"/>
        <v>18</v>
      </c>
      <c r="C1729" s="480">
        <f t="shared" si="149"/>
        <v>5</v>
      </c>
      <c r="D1729" s="480">
        <f t="shared" si="150"/>
        <v>221</v>
      </c>
      <c r="E1729" s="480">
        <v>0</v>
      </c>
      <c r="F1729" s="481">
        <v>4.3129999999999997</v>
      </c>
      <c r="G1729" s="480">
        <v>15</v>
      </c>
      <c r="H1729" s="482">
        <v>0.46863500000000002</v>
      </c>
      <c r="I1729" s="483">
        <v>9.1999999999999993</v>
      </c>
      <c r="J1729" s="484">
        <f>(H1729-H1727)*(J1730-J1727)/(H1730-H1727)+J1727</f>
        <v>0.44655111375616391</v>
      </c>
      <c r="K1729" s="469">
        <f t="shared" si="146"/>
        <v>9.2033245489560098</v>
      </c>
      <c r="L1729" s="469">
        <f t="shared" si="147"/>
        <v>3.3245489560105312E-3</v>
      </c>
    </row>
    <row r="1730" spans="1:12">
      <c r="A1730" s="480" t="s">
        <v>111</v>
      </c>
      <c r="B1730" s="480">
        <f t="shared" si="148"/>
        <v>18</v>
      </c>
      <c r="C1730" s="480">
        <f t="shared" si="149"/>
        <v>6</v>
      </c>
      <c r="D1730" s="480">
        <f t="shared" si="150"/>
        <v>222</v>
      </c>
      <c r="E1730" s="480">
        <v>0</v>
      </c>
      <c r="F1730" s="481">
        <v>4.3129999999999997</v>
      </c>
      <c r="G1730" s="480">
        <v>15</v>
      </c>
      <c r="H1730" s="482">
        <v>0.46669100000000002</v>
      </c>
      <c r="I1730" s="483">
        <v>9.1999999999999993</v>
      </c>
      <c r="J1730" s="484">
        <v>0.44469999999999998</v>
      </c>
      <c r="K1730" s="469">
        <f t="shared" si="146"/>
        <v>9.241660970535106</v>
      </c>
      <c r="L1730" s="469">
        <f t="shared" si="147"/>
        <v>4.1660970535106756E-2</v>
      </c>
    </row>
    <row r="1731" spans="1:12">
      <c r="A1731" s="480" t="s">
        <v>111</v>
      </c>
      <c r="B1731" s="480">
        <f t="shared" si="148"/>
        <v>18</v>
      </c>
      <c r="C1731" s="480">
        <f t="shared" si="149"/>
        <v>7</v>
      </c>
      <c r="D1731" s="480">
        <f t="shared" si="150"/>
        <v>223</v>
      </c>
      <c r="E1731" s="480">
        <v>0</v>
      </c>
      <c r="F1731" s="481">
        <v>4.3129999999999997</v>
      </c>
      <c r="G1731" s="480">
        <v>15</v>
      </c>
      <c r="H1731" s="482">
        <v>0.46476299999999998</v>
      </c>
      <c r="I1731" s="483">
        <v>9.3000000000000007</v>
      </c>
      <c r="J1731" s="484">
        <f>(H1731-H1730)*(J1733-J1730)/(H1733-H1730)+J1730</f>
        <v>0.44288525361687292</v>
      </c>
      <c r="K1731" s="469">
        <f t="shared" si="146"/>
        <v>9.2799986229540643</v>
      </c>
      <c r="L1731" s="469">
        <f t="shared" si="147"/>
        <v>-2.0001377045936408E-2</v>
      </c>
    </row>
    <row r="1732" spans="1:12">
      <c r="A1732" s="480" t="s">
        <v>111</v>
      </c>
      <c r="B1732" s="480">
        <f t="shared" si="148"/>
        <v>18</v>
      </c>
      <c r="C1732" s="480">
        <f t="shared" si="149"/>
        <v>8</v>
      </c>
      <c r="D1732" s="480">
        <f t="shared" si="150"/>
        <v>224</v>
      </c>
      <c r="E1732" s="480">
        <v>0</v>
      </c>
      <c r="F1732" s="481">
        <v>4.3129999999999997</v>
      </c>
      <c r="G1732" s="480">
        <v>15</v>
      </c>
      <c r="H1732" s="482">
        <v>0.46284999999999998</v>
      </c>
      <c r="I1732" s="483">
        <v>9.3000000000000007</v>
      </c>
      <c r="J1732" s="484">
        <f>(H1732-H1730)*(J1733-J1730)/(H1733-H1730)+J1730</f>
        <v>0.44108462611120797</v>
      </c>
      <c r="K1732" s="469">
        <f t="shared" si="146"/>
        <v>9.3183536782975036</v>
      </c>
      <c r="L1732" s="469">
        <f t="shared" si="147"/>
        <v>1.8353678297502896E-2</v>
      </c>
    </row>
    <row r="1733" spans="1:12">
      <c r="A1733" s="480" t="s">
        <v>111</v>
      </c>
      <c r="B1733" s="480">
        <f t="shared" si="148"/>
        <v>18</v>
      </c>
      <c r="C1733" s="480">
        <f t="shared" si="149"/>
        <v>9</v>
      </c>
      <c r="D1733" s="480">
        <f t="shared" si="150"/>
        <v>225</v>
      </c>
      <c r="E1733" s="480">
        <v>0</v>
      </c>
      <c r="F1733" s="481">
        <v>4.3129999999999997</v>
      </c>
      <c r="G1733" s="480">
        <v>15</v>
      </c>
      <c r="H1733" s="482">
        <v>0.46095399999999997</v>
      </c>
      <c r="I1733" s="483">
        <v>9.4</v>
      </c>
      <c r="J1733" s="484">
        <v>0.43930000000000002</v>
      </c>
      <c r="K1733" s="469">
        <f t="shared" si="146"/>
        <v>9.3566820116540921</v>
      </c>
      <c r="L1733" s="469">
        <f t="shared" si="147"/>
        <v>-4.3317988345908276E-2</v>
      </c>
    </row>
    <row r="1734" spans="1:12">
      <c r="A1734" s="480" t="s">
        <v>111</v>
      </c>
      <c r="B1734" s="480">
        <f t="shared" si="148"/>
        <v>18</v>
      </c>
      <c r="C1734" s="480">
        <f t="shared" si="149"/>
        <v>10</v>
      </c>
      <c r="D1734" s="480">
        <f t="shared" si="150"/>
        <v>226</v>
      </c>
      <c r="E1734" s="480">
        <v>0</v>
      </c>
      <c r="F1734" s="481">
        <v>4.3129999999999997</v>
      </c>
      <c r="G1734" s="480">
        <v>15</v>
      </c>
      <c r="H1734" s="482">
        <v>0.45907199999999998</v>
      </c>
      <c r="I1734" s="483">
        <v>9.4</v>
      </c>
      <c r="J1734" s="484">
        <f>(H1734-H1733)*(J1736-J1733)/(H1736-H1733)+J1733</f>
        <v>0.43751850330416148</v>
      </c>
      <c r="K1734" s="469">
        <f t="shared" si="146"/>
        <v>9.3950404293879828</v>
      </c>
      <c r="L1734" s="469">
        <f t="shared" si="147"/>
        <v>-4.959570612017572E-3</v>
      </c>
    </row>
    <row r="1735" spans="1:12">
      <c r="A1735" s="480" t="s">
        <v>111</v>
      </c>
      <c r="B1735" s="480">
        <f t="shared" si="148"/>
        <v>18</v>
      </c>
      <c r="C1735" s="480">
        <f t="shared" si="149"/>
        <v>11</v>
      </c>
      <c r="D1735" s="480">
        <f t="shared" si="150"/>
        <v>227</v>
      </c>
      <c r="E1735" s="480">
        <v>0</v>
      </c>
      <c r="F1735" s="481">
        <v>4.3129999999999997</v>
      </c>
      <c r="G1735" s="480">
        <v>15</v>
      </c>
      <c r="H1735" s="482">
        <v>0.457206</v>
      </c>
      <c r="I1735" s="483">
        <v>9.4</v>
      </c>
      <c r="J1735" s="484">
        <f>(H1735-H1733)*(J1736-J1733)/(H1736-H1733)+J1733</f>
        <v>0.43575215217003038</v>
      </c>
      <c r="K1735" s="469">
        <f t="shared" si="146"/>
        <v>9.433384513764036</v>
      </c>
      <c r="L1735" s="469">
        <f t="shared" si="147"/>
        <v>3.3384513764035617E-2</v>
      </c>
    </row>
    <row r="1736" spans="1:12">
      <c r="A1736" s="480" t="s">
        <v>111</v>
      </c>
      <c r="B1736" s="480">
        <f t="shared" si="148"/>
        <v>19</v>
      </c>
      <c r="C1736" s="480">
        <f t="shared" si="149"/>
        <v>0</v>
      </c>
      <c r="D1736" s="480">
        <f t="shared" si="150"/>
        <v>228</v>
      </c>
      <c r="E1736" s="480">
        <v>0</v>
      </c>
      <c r="F1736" s="481">
        <v>4.3129999999999997</v>
      </c>
      <c r="G1736" s="480">
        <v>15</v>
      </c>
      <c r="H1736" s="482">
        <v>0.45535500000000001</v>
      </c>
      <c r="I1736" s="483">
        <v>9.5</v>
      </c>
      <c r="J1736" s="484">
        <v>0.434</v>
      </c>
      <c r="K1736" s="469">
        <f t="shared" si="146"/>
        <v>9.471730847360849</v>
      </c>
      <c r="L1736" s="469">
        <f t="shared" si="147"/>
        <v>-2.8269152639150974E-2</v>
      </c>
    </row>
    <row r="1737" spans="1:12">
      <c r="A1737" s="480" t="s">
        <v>111</v>
      </c>
      <c r="B1737" s="480">
        <f t="shared" si="148"/>
        <v>19</v>
      </c>
      <c r="C1737" s="480">
        <f t="shared" si="149"/>
        <v>1</v>
      </c>
      <c r="D1737" s="480">
        <f t="shared" si="150"/>
        <v>229</v>
      </c>
      <c r="E1737" s="480">
        <v>0</v>
      </c>
      <c r="F1737" s="481">
        <v>4.3129999999999997</v>
      </c>
      <c r="G1737" s="480">
        <v>15</v>
      </c>
      <c r="H1737" s="482">
        <v>0.45351799999999998</v>
      </c>
      <c r="I1737" s="483">
        <v>9.5</v>
      </c>
      <c r="J1737" s="484">
        <f>(H1737-H1736)*(J1739-J1736)/(H1739-H1736)+J1736</f>
        <v>0.43225239663373582</v>
      </c>
      <c r="K1737" s="469">
        <f t="shared" si="146"/>
        <v>9.5100966224052854</v>
      </c>
      <c r="L1737" s="469">
        <f t="shared" si="147"/>
        <v>1.0096622405285416E-2</v>
      </c>
    </row>
    <row r="1738" spans="1:12">
      <c r="A1738" s="480" t="s">
        <v>111</v>
      </c>
      <c r="B1738" s="480">
        <f t="shared" si="148"/>
        <v>19</v>
      </c>
      <c r="C1738" s="480">
        <f t="shared" si="149"/>
        <v>2</v>
      </c>
      <c r="D1738" s="480">
        <f t="shared" si="150"/>
        <v>230</v>
      </c>
      <c r="E1738" s="480">
        <v>0</v>
      </c>
      <c r="F1738" s="481">
        <v>4.3129999999999997</v>
      </c>
      <c r="G1738" s="480">
        <v>15</v>
      </c>
      <c r="H1738" s="482">
        <v>0.45169599999999999</v>
      </c>
      <c r="I1738" s="483">
        <v>9.5</v>
      </c>
      <c r="J1738" s="484">
        <f>(H1738-H1736)*(J1739-J1736)/(H1739-H1736)+J1736</f>
        <v>0.43051906330040252</v>
      </c>
      <c r="K1738" s="469">
        <f t="shared" si="146"/>
        <v>9.5484573695582871</v>
      </c>
      <c r="L1738" s="469">
        <f t="shared" si="147"/>
        <v>4.8457369558287056E-2</v>
      </c>
    </row>
    <row r="1739" spans="1:12">
      <c r="A1739" s="480" t="s">
        <v>111</v>
      </c>
      <c r="B1739" s="480">
        <f t="shared" si="148"/>
        <v>19</v>
      </c>
      <c r="C1739" s="480">
        <f t="shared" si="149"/>
        <v>3</v>
      </c>
      <c r="D1739" s="480">
        <f t="shared" si="150"/>
        <v>231</v>
      </c>
      <c r="E1739" s="480">
        <v>0</v>
      </c>
      <c r="F1739" s="481">
        <v>4.3129999999999997</v>
      </c>
      <c r="G1739" s="480">
        <v>15</v>
      </c>
      <c r="H1739" s="482">
        <v>0.44988899999999998</v>
      </c>
      <c r="I1739" s="483">
        <v>9.6</v>
      </c>
      <c r="J1739" s="484">
        <v>0.42880000000000001</v>
      </c>
      <c r="K1739" s="469">
        <f t="shared" ref="K1739:K1802" si="151">F1739/H1739</f>
        <v>9.5868091907114863</v>
      </c>
      <c r="L1739" s="469">
        <f t="shared" ref="L1739:L1802" si="152">K1739-I1739</f>
        <v>-1.319080928851335E-2</v>
      </c>
    </row>
    <row r="1740" spans="1:12">
      <c r="A1740" s="480" t="s">
        <v>111</v>
      </c>
      <c r="B1740" s="480">
        <f t="shared" si="148"/>
        <v>19</v>
      </c>
      <c r="C1740" s="480">
        <f t="shared" si="149"/>
        <v>4</v>
      </c>
      <c r="D1740" s="480">
        <f t="shared" si="150"/>
        <v>232</v>
      </c>
      <c r="E1740" s="480">
        <v>0</v>
      </c>
      <c r="F1740" s="481">
        <v>4.3129999999999997</v>
      </c>
      <c r="G1740" s="480">
        <v>15</v>
      </c>
      <c r="H1740" s="482">
        <v>0.44809599999999999</v>
      </c>
      <c r="I1740" s="483">
        <v>9.6</v>
      </c>
      <c r="J1740" s="484">
        <f>(H1740-H1739)*(J1742-J1739)/(H1742-H1739)+J1739</f>
        <v>0.42708662169758294</v>
      </c>
      <c r="K1740" s="469">
        <f t="shared" si="151"/>
        <v>9.6251696065128893</v>
      </c>
      <c r="L1740" s="469">
        <f t="shared" si="152"/>
        <v>2.5169606512889686E-2</v>
      </c>
    </row>
    <row r="1741" spans="1:12">
      <c r="A1741" s="480" t="s">
        <v>111</v>
      </c>
      <c r="B1741" s="480">
        <f t="shared" si="148"/>
        <v>19</v>
      </c>
      <c r="C1741" s="480">
        <f t="shared" si="149"/>
        <v>5</v>
      </c>
      <c r="D1741" s="480">
        <f t="shared" si="150"/>
        <v>233</v>
      </c>
      <c r="E1741" s="480">
        <v>0</v>
      </c>
      <c r="F1741" s="481">
        <v>4.3129999999999997</v>
      </c>
      <c r="G1741" s="480">
        <v>15</v>
      </c>
      <c r="H1741" s="482">
        <v>0.44631700000000002</v>
      </c>
      <c r="I1741" s="483">
        <v>9.6999999999999993</v>
      </c>
      <c r="J1741" s="484">
        <f>(H1741-H1739)*(J1742-J1739)/(H1742-H1739)+J1739</f>
        <v>0.42538662169758296</v>
      </c>
      <c r="K1741" s="469">
        <f t="shared" si="151"/>
        <v>9.6635351106948644</v>
      </c>
      <c r="L1741" s="469">
        <f t="shared" si="152"/>
        <v>-3.6464889305134918E-2</v>
      </c>
    </row>
    <row r="1742" spans="1:12">
      <c r="A1742" s="480" t="s">
        <v>111</v>
      </c>
      <c r="B1742" s="480">
        <f t="shared" si="148"/>
        <v>19</v>
      </c>
      <c r="C1742" s="480">
        <f t="shared" si="149"/>
        <v>6</v>
      </c>
      <c r="D1742" s="480">
        <f t="shared" si="150"/>
        <v>234</v>
      </c>
      <c r="E1742" s="480">
        <v>0</v>
      </c>
      <c r="F1742" s="481">
        <v>4.3129999999999997</v>
      </c>
      <c r="G1742" s="480">
        <v>15</v>
      </c>
      <c r="H1742" s="482">
        <v>0.444552</v>
      </c>
      <c r="I1742" s="483">
        <v>9.6999999999999993</v>
      </c>
      <c r="J1742" s="484">
        <v>0.42370000000000002</v>
      </c>
      <c r="K1742" s="469">
        <f t="shared" si="151"/>
        <v>9.7019021396821969</v>
      </c>
      <c r="L1742" s="469">
        <f t="shared" si="152"/>
        <v>1.9021396821976566E-3</v>
      </c>
    </row>
    <row r="1743" spans="1:12">
      <c r="A1743" s="480" t="s">
        <v>111</v>
      </c>
      <c r="B1743" s="480">
        <f t="shared" si="148"/>
        <v>19</v>
      </c>
      <c r="C1743" s="480">
        <f t="shared" si="149"/>
        <v>7</v>
      </c>
      <c r="D1743" s="480">
        <f t="shared" si="150"/>
        <v>235</v>
      </c>
      <c r="E1743" s="480">
        <v>0</v>
      </c>
      <c r="F1743" s="481">
        <v>4.3129999999999997</v>
      </c>
      <c r="G1743" s="480">
        <v>15</v>
      </c>
      <c r="H1743" s="482">
        <v>0.442801</v>
      </c>
      <c r="I1743" s="483">
        <v>9.6999999999999993</v>
      </c>
      <c r="J1743" s="484">
        <f>(H1743-H1742)*(J1745-J1742)/(H1745-H1742)+J1742</f>
        <v>0.42202022256331545</v>
      </c>
      <c r="K1743" s="469">
        <f t="shared" si="151"/>
        <v>9.7402670725675868</v>
      </c>
      <c r="L1743" s="469">
        <f t="shared" si="152"/>
        <v>4.0267072567587547E-2</v>
      </c>
    </row>
    <row r="1744" spans="1:12">
      <c r="A1744" s="480" t="s">
        <v>111</v>
      </c>
      <c r="B1744" s="480">
        <f t="shared" si="148"/>
        <v>19</v>
      </c>
      <c r="C1744" s="480">
        <f t="shared" si="149"/>
        <v>8</v>
      </c>
      <c r="D1744" s="480">
        <f t="shared" si="150"/>
        <v>236</v>
      </c>
      <c r="E1744" s="480">
        <v>0</v>
      </c>
      <c r="F1744" s="481">
        <v>4.3129999999999997</v>
      </c>
      <c r="G1744" s="480">
        <v>15</v>
      </c>
      <c r="H1744" s="482">
        <v>0.44106400000000001</v>
      </c>
      <c r="I1744" s="483">
        <v>9.8000000000000007</v>
      </c>
      <c r="J1744" s="484">
        <f>(H1744-H1742)*(J1745-J1742)/(H1745-H1742)+J1742</f>
        <v>0.42035387567152727</v>
      </c>
      <c r="K1744" s="469">
        <f t="shared" si="151"/>
        <v>9.7786262311138508</v>
      </c>
      <c r="L1744" s="469">
        <f t="shared" si="152"/>
        <v>-2.1373768886149946E-2</v>
      </c>
    </row>
    <row r="1745" spans="1:12">
      <c r="A1745" s="480" t="s">
        <v>111</v>
      </c>
      <c r="B1745" s="480">
        <f t="shared" si="148"/>
        <v>19</v>
      </c>
      <c r="C1745" s="480">
        <f t="shared" si="149"/>
        <v>9</v>
      </c>
      <c r="D1745" s="480">
        <f t="shared" si="150"/>
        <v>237</v>
      </c>
      <c r="E1745" s="480">
        <v>0</v>
      </c>
      <c r="F1745" s="481">
        <v>4.3129999999999997</v>
      </c>
      <c r="G1745" s="480">
        <v>15</v>
      </c>
      <c r="H1745" s="482">
        <v>0.43934000000000001</v>
      </c>
      <c r="I1745" s="483">
        <v>9.8000000000000007</v>
      </c>
      <c r="J1745" s="484">
        <v>0.41870000000000002</v>
      </c>
      <c r="K1745" s="469">
        <f t="shared" si="151"/>
        <v>9.816998224609641</v>
      </c>
      <c r="L1745" s="469">
        <f t="shared" si="152"/>
        <v>1.6998224609640289E-2</v>
      </c>
    </row>
    <row r="1746" spans="1:12">
      <c r="A1746" s="480" t="s">
        <v>111</v>
      </c>
      <c r="B1746" s="480">
        <f t="shared" si="148"/>
        <v>19</v>
      </c>
      <c r="C1746" s="480">
        <f t="shared" si="149"/>
        <v>10</v>
      </c>
      <c r="D1746" s="480">
        <f t="shared" si="150"/>
        <v>238</v>
      </c>
      <c r="E1746" s="480">
        <v>0</v>
      </c>
      <c r="F1746" s="481">
        <v>4.3129999999999997</v>
      </c>
      <c r="G1746" s="480">
        <v>15</v>
      </c>
      <c r="H1746" s="482">
        <v>0.43762899999999999</v>
      </c>
      <c r="I1746" s="483">
        <v>9.9</v>
      </c>
      <c r="J1746" s="484">
        <f>(H1746-H1745)*(J1748-J1745)/(H1748-H1745)+J1745</f>
        <v>0.41708711704634721</v>
      </c>
      <c r="K1746" s="469">
        <f t="shared" si="151"/>
        <v>9.8553797851604887</v>
      </c>
      <c r="L1746" s="469">
        <f t="shared" si="152"/>
        <v>-4.4620214839511618E-2</v>
      </c>
    </row>
    <row r="1747" spans="1:12">
      <c r="A1747" s="480" t="s">
        <v>111</v>
      </c>
      <c r="B1747" s="480">
        <f t="shared" si="148"/>
        <v>19</v>
      </c>
      <c r="C1747" s="480">
        <f t="shared" si="149"/>
        <v>11</v>
      </c>
      <c r="D1747" s="480">
        <f t="shared" si="150"/>
        <v>239</v>
      </c>
      <c r="E1747" s="480">
        <v>0</v>
      </c>
      <c r="F1747" s="481">
        <v>4.3129999999999997</v>
      </c>
      <c r="G1747" s="480">
        <v>15</v>
      </c>
      <c r="H1747" s="482">
        <v>0.43593199999999999</v>
      </c>
      <c r="I1747" s="483">
        <v>9.9</v>
      </c>
      <c r="J1747" s="484">
        <f>(H1747-H1745)*(J1748-J1745)/(H1748-H1745)+J1745</f>
        <v>0.41548743126472898</v>
      </c>
      <c r="K1747" s="469">
        <f t="shared" si="151"/>
        <v>9.8937448959929526</v>
      </c>
      <c r="L1747" s="469">
        <f t="shared" si="152"/>
        <v>-6.2551040070477626E-3</v>
      </c>
    </row>
    <row r="1748" spans="1:12">
      <c r="A1748" s="480" t="s">
        <v>111</v>
      </c>
      <c r="B1748" s="480">
        <f t="shared" si="148"/>
        <v>20</v>
      </c>
      <c r="C1748" s="480">
        <f t="shared" si="149"/>
        <v>0</v>
      </c>
      <c r="D1748" s="480">
        <f t="shared" si="150"/>
        <v>240</v>
      </c>
      <c r="E1748" s="480">
        <v>0</v>
      </c>
      <c r="F1748" s="481">
        <v>4.3129999999999997</v>
      </c>
      <c r="G1748" s="480">
        <v>15</v>
      </c>
      <c r="H1748" s="482">
        <v>0.43424800000000002</v>
      </c>
      <c r="I1748" s="483">
        <v>9.9</v>
      </c>
      <c r="J1748" s="484">
        <v>0.41389999999999999</v>
      </c>
      <c r="K1748" s="469">
        <f t="shared" si="151"/>
        <v>9.9321125255614291</v>
      </c>
      <c r="L1748" s="469">
        <f t="shared" si="152"/>
        <v>3.211252556142874E-2</v>
      </c>
    </row>
    <row r="1749" spans="1:12">
      <c r="A1749" s="480" t="s">
        <v>111</v>
      </c>
      <c r="B1749" s="480">
        <f t="shared" si="148"/>
        <v>20</v>
      </c>
      <c r="C1749" s="480">
        <f t="shared" si="149"/>
        <v>1</v>
      </c>
      <c r="D1749" s="480">
        <f t="shared" si="150"/>
        <v>241</v>
      </c>
      <c r="E1749" s="480">
        <v>0</v>
      </c>
      <c r="F1749" s="481">
        <v>4.3129999999999997</v>
      </c>
      <c r="G1749" s="480">
        <v>15</v>
      </c>
      <c r="H1749" s="482">
        <v>0.43257600000000002</v>
      </c>
      <c r="I1749" s="483">
        <v>10</v>
      </c>
      <c r="J1749" s="484">
        <f>(H1749-H1748)*(J1751-J1748)/(H1751-H1748)+J1748</f>
        <v>0.41232105686156317</v>
      </c>
      <c r="K1749" s="469">
        <f t="shared" si="151"/>
        <v>9.9705022932386438</v>
      </c>
      <c r="L1749" s="469">
        <f t="shared" si="152"/>
        <v>-2.9497706761356213E-2</v>
      </c>
    </row>
    <row r="1750" spans="1:12">
      <c r="A1750" s="480" t="s">
        <v>111</v>
      </c>
      <c r="B1750" s="480">
        <f t="shared" si="148"/>
        <v>20</v>
      </c>
      <c r="C1750" s="480">
        <f t="shared" si="149"/>
        <v>2</v>
      </c>
      <c r="D1750" s="480">
        <f t="shared" si="150"/>
        <v>242</v>
      </c>
      <c r="E1750" s="480">
        <v>0</v>
      </c>
      <c r="F1750" s="481">
        <v>4.3129999999999997</v>
      </c>
      <c r="G1750" s="480">
        <v>15</v>
      </c>
      <c r="H1750" s="482">
        <v>0.43091800000000002</v>
      </c>
      <c r="I1750" s="483">
        <v>10</v>
      </c>
      <c r="J1750" s="484">
        <f>(H1750-H1748)*(J1751-J1748)/(H1751-H1748)+J1748</f>
        <v>0.41075533453887886</v>
      </c>
      <c r="K1750" s="469">
        <f t="shared" si="151"/>
        <v>10.008864795622367</v>
      </c>
      <c r="L1750" s="469">
        <f t="shared" si="152"/>
        <v>8.8647956223670832E-3</v>
      </c>
    </row>
    <row r="1751" spans="1:12">
      <c r="A1751" s="480" t="s">
        <v>111</v>
      </c>
      <c r="B1751" s="480">
        <f t="shared" si="148"/>
        <v>20</v>
      </c>
      <c r="C1751" s="480">
        <f t="shared" si="149"/>
        <v>3</v>
      </c>
      <c r="D1751" s="480">
        <f t="shared" si="150"/>
        <v>243</v>
      </c>
      <c r="E1751" s="480">
        <v>0</v>
      </c>
      <c r="F1751" s="481">
        <v>4.3129999999999997</v>
      </c>
      <c r="G1751" s="480">
        <v>15</v>
      </c>
      <c r="H1751" s="482">
        <v>0.42927100000000001</v>
      </c>
      <c r="I1751" s="483">
        <v>10</v>
      </c>
      <c r="J1751" s="484">
        <v>0.40920000000000001</v>
      </c>
      <c r="K1751" s="469">
        <f t="shared" si="151"/>
        <v>10.047266179173528</v>
      </c>
      <c r="L1751" s="469">
        <f t="shared" si="152"/>
        <v>4.7266179173528045E-2</v>
      </c>
    </row>
    <row r="1752" spans="1:12">
      <c r="A1752" s="480" t="s">
        <v>111</v>
      </c>
      <c r="B1752" s="480">
        <f t="shared" si="148"/>
        <v>20</v>
      </c>
      <c r="C1752" s="480">
        <f t="shared" si="149"/>
        <v>4</v>
      </c>
      <c r="D1752" s="480">
        <f t="shared" si="150"/>
        <v>244</v>
      </c>
      <c r="E1752" s="480">
        <v>0</v>
      </c>
      <c r="F1752" s="481">
        <v>4.3129999999999997</v>
      </c>
      <c r="G1752" s="480">
        <v>15</v>
      </c>
      <c r="H1752" s="482">
        <v>0.42763800000000002</v>
      </c>
      <c r="I1752" s="483">
        <v>10.1</v>
      </c>
      <c r="J1752" s="484">
        <f>(H1752-H1751)*(J1754-J1751)/(H1754-H1751)+J1751</f>
        <v>0.40765563322368426</v>
      </c>
      <c r="K1752" s="469">
        <f t="shared" si="151"/>
        <v>10.085633175723391</v>
      </c>
      <c r="L1752" s="469">
        <f t="shared" si="152"/>
        <v>-1.4366824276608625E-2</v>
      </c>
    </row>
    <row r="1753" spans="1:12">
      <c r="A1753" s="480" t="s">
        <v>111</v>
      </c>
      <c r="B1753" s="480">
        <f t="shared" si="148"/>
        <v>20</v>
      </c>
      <c r="C1753" s="480">
        <f t="shared" si="149"/>
        <v>5</v>
      </c>
      <c r="D1753" s="480">
        <f t="shared" si="150"/>
        <v>245</v>
      </c>
      <c r="E1753" s="480">
        <v>0</v>
      </c>
      <c r="F1753" s="481">
        <v>4.3129999999999997</v>
      </c>
      <c r="G1753" s="480">
        <v>15</v>
      </c>
      <c r="H1753" s="482">
        <v>0.42601600000000001</v>
      </c>
      <c r="I1753" s="483">
        <v>10.1</v>
      </c>
      <c r="J1753" s="484">
        <f>(H1753-H1751)*(J1754-J1751)/(H1754-H1751)+J1751</f>
        <v>0.40612166940789474</v>
      </c>
      <c r="K1753" s="469">
        <f t="shared" si="151"/>
        <v>10.124032900172763</v>
      </c>
      <c r="L1753" s="469">
        <f t="shared" si="152"/>
        <v>2.403290017276305E-2</v>
      </c>
    </row>
    <row r="1754" spans="1:12">
      <c r="A1754" s="480" t="s">
        <v>111</v>
      </c>
      <c r="B1754" s="480">
        <f t="shared" si="148"/>
        <v>20</v>
      </c>
      <c r="C1754" s="480">
        <f t="shared" si="149"/>
        <v>6</v>
      </c>
      <c r="D1754" s="480">
        <f t="shared" si="150"/>
        <v>246</v>
      </c>
      <c r="E1754" s="480">
        <v>0</v>
      </c>
      <c r="F1754" s="481">
        <v>4.3129999999999997</v>
      </c>
      <c r="G1754" s="480">
        <v>15</v>
      </c>
      <c r="H1754" s="482">
        <v>0.42440699999999998</v>
      </c>
      <c r="I1754" s="483">
        <v>10.199999999999999</v>
      </c>
      <c r="J1754" s="484">
        <v>0.40460000000000002</v>
      </c>
      <c r="K1754" s="469">
        <f t="shared" si="151"/>
        <v>10.162414851781426</v>
      </c>
      <c r="L1754" s="469">
        <f t="shared" si="152"/>
        <v>-3.7585148218573394E-2</v>
      </c>
    </row>
    <row r="1755" spans="1:12">
      <c r="A1755" s="480" t="s">
        <v>111</v>
      </c>
      <c r="B1755" s="480">
        <f t="shared" si="148"/>
        <v>20</v>
      </c>
      <c r="C1755" s="480">
        <f t="shared" si="149"/>
        <v>7</v>
      </c>
      <c r="D1755" s="480">
        <f t="shared" si="150"/>
        <v>247</v>
      </c>
      <c r="E1755" s="480">
        <v>0</v>
      </c>
      <c r="F1755" s="481">
        <v>4.3129999999999997</v>
      </c>
      <c r="G1755" s="480">
        <v>15</v>
      </c>
      <c r="H1755" s="482">
        <v>0.42181000000000002</v>
      </c>
      <c r="I1755" s="483">
        <v>10.199999999999999</v>
      </c>
      <c r="J1755" s="484">
        <f>(H1755-H1754)*(J1757-J1754)/(H1757-H1754)+J1754</f>
        <v>0.40214278805719095</v>
      </c>
      <c r="K1755" s="469">
        <f t="shared" si="151"/>
        <v>10.224982812166614</v>
      </c>
      <c r="L1755" s="469">
        <f t="shared" si="152"/>
        <v>2.4982812166614465E-2</v>
      </c>
    </row>
    <row r="1756" spans="1:12">
      <c r="A1756" s="480" t="s">
        <v>111</v>
      </c>
      <c r="B1756" s="480">
        <f t="shared" si="148"/>
        <v>20</v>
      </c>
      <c r="C1756" s="480">
        <f t="shared" si="149"/>
        <v>8</v>
      </c>
      <c r="D1756" s="480">
        <f t="shared" si="150"/>
        <v>248</v>
      </c>
      <c r="E1756" s="480">
        <v>0</v>
      </c>
      <c r="F1756" s="481">
        <v>4.3129999999999997</v>
      </c>
      <c r="G1756" s="480">
        <v>15</v>
      </c>
      <c r="H1756" s="482">
        <v>0.42122500000000002</v>
      </c>
      <c r="I1756" s="483">
        <v>10.199999999999999</v>
      </c>
      <c r="J1756" s="484">
        <f>(H1756-H1754)*(J1757-J1754)/(H1757-H1754)+J1754</f>
        <v>0.4015892767031119</v>
      </c>
      <c r="K1756" s="469">
        <f t="shared" si="151"/>
        <v>10.23918333432251</v>
      </c>
      <c r="L1756" s="469">
        <f t="shared" si="152"/>
        <v>3.9183334322510532E-2</v>
      </c>
    </row>
    <row r="1757" spans="1:12">
      <c r="A1757" s="480" t="s">
        <v>111</v>
      </c>
      <c r="B1757" s="480">
        <f t="shared" si="148"/>
        <v>20</v>
      </c>
      <c r="C1757" s="480">
        <f t="shared" si="149"/>
        <v>9</v>
      </c>
      <c r="D1757" s="480">
        <f t="shared" si="150"/>
        <v>249</v>
      </c>
      <c r="E1757" s="480">
        <v>0</v>
      </c>
      <c r="F1757" s="481">
        <v>4.3129999999999997</v>
      </c>
      <c r="G1757" s="480">
        <v>15</v>
      </c>
      <c r="H1757" s="482">
        <v>0.419651</v>
      </c>
      <c r="I1757" s="483">
        <v>10.3</v>
      </c>
      <c r="J1757" s="484">
        <v>0.40010000000000001</v>
      </c>
      <c r="K1757" s="469">
        <f t="shared" si="151"/>
        <v>10.277587805104718</v>
      </c>
      <c r="L1757" s="469">
        <f t="shared" si="152"/>
        <v>-2.2412194895283122E-2</v>
      </c>
    </row>
    <row r="1758" spans="1:12">
      <c r="A1758" s="480" t="s">
        <v>111</v>
      </c>
      <c r="B1758" s="480">
        <f t="shared" si="148"/>
        <v>20</v>
      </c>
      <c r="C1758" s="480">
        <f t="shared" si="149"/>
        <v>10</v>
      </c>
      <c r="D1758" s="480">
        <f t="shared" si="150"/>
        <v>250</v>
      </c>
      <c r="E1758" s="480">
        <v>0</v>
      </c>
      <c r="F1758" s="481">
        <v>4.3129999999999997</v>
      </c>
      <c r="G1758" s="480">
        <v>15</v>
      </c>
      <c r="H1758" s="482">
        <v>0.41809000000000002</v>
      </c>
      <c r="I1758" s="483">
        <v>10.3</v>
      </c>
      <c r="J1758" s="484">
        <f>(H1758-H1757)*(J1760-J1757)/(H1760-H1757)+J1757</f>
        <v>0.39858967963878739</v>
      </c>
      <c r="K1758" s="469">
        <f t="shared" si="151"/>
        <v>10.315960678322847</v>
      </c>
      <c r="L1758" s="469">
        <f t="shared" si="152"/>
        <v>1.5960678322846533E-2</v>
      </c>
    </row>
    <row r="1759" spans="1:12">
      <c r="A1759" s="480" t="s">
        <v>111</v>
      </c>
      <c r="B1759" s="480">
        <f t="shared" si="148"/>
        <v>20</v>
      </c>
      <c r="C1759" s="480">
        <f t="shared" si="149"/>
        <v>11</v>
      </c>
      <c r="D1759" s="480">
        <f t="shared" si="150"/>
        <v>251</v>
      </c>
      <c r="E1759" s="480">
        <v>0</v>
      </c>
      <c r="F1759" s="481">
        <v>4.3129999999999997</v>
      </c>
      <c r="G1759" s="480">
        <v>15</v>
      </c>
      <c r="H1759" s="482">
        <v>0.41653899999999999</v>
      </c>
      <c r="I1759" s="483">
        <v>10.4</v>
      </c>
      <c r="J1759" s="484">
        <f>(H1759-H1757)*(J1760-J1757)/(H1760-H1757)+J1757</f>
        <v>0.39708903461621159</v>
      </c>
      <c r="K1759" s="469">
        <f t="shared" si="151"/>
        <v>10.354372579758438</v>
      </c>
      <c r="L1759" s="469">
        <f t="shared" si="152"/>
        <v>-4.5627420241562078E-2</v>
      </c>
    </row>
    <row r="1760" spans="1:12">
      <c r="A1760" s="480" t="s">
        <v>111</v>
      </c>
      <c r="B1760" s="480">
        <f t="shared" si="148"/>
        <v>21</v>
      </c>
      <c r="C1760" s="480">
        <f t="shared" si="149"/>
        <v>0</v>
      </c>
      <c r="D1760" s="480">
        <f t="shared" si="150"/>
        <v>252</v>
      </c>
      <c r="E1760" s="480">
        <v>0</v>
      </c>
      <c r="F1760" s="481">
        <v>4.3129999999999997</v>
      </c>
      <c r="G1760" s="480">
        <v>15</v>
      </c>
      <c r="H1760" s="482">
        <v>0.41499999999999998</v>
      </c>
      <c r="I1760" s="483">
        <v>10.4</v>
      </c>
      <c r="J1760" s="484">
        <v>0.39560000000000001</v>
      </c>
      <c r="K1760" s="469">
        <f t="shared" si="151"/>
        <v>10.392771084337349</v>
      </c>
      <c r="L1760" s="469">
        <f t="shared" si="152"/>
        <v>-7.2289156626510476E-3</v>
      </c>
    </row>
    <row r="1761" spans="1:12">
      <c r="A1761" s="480" t="s">
        <v>111</v>
      </c>
      <c r="B1761" s="480">
        <f t="shared" si="148"/>
        <v>21</v>
      </c>
      <c r="C1761" s="480">
        <f t="shared" si="149"/>
        <v>1</v>
      </c>
      <c r="D1761" s="480">
        <f t="shared" si="150"/>
        <v>253</v>
      </c>
      <c r="E1761" s="480">
        <v>0</v>
      </c>
      <c r="F1761" s="481">
        <v>4.3129999999999997</v>
      </c>
      <c r="G1761" s="480">
        <v>15</v>
      </c>
      <c r="H1761" s="482">
        <v>0.41347299999999998</v>
      </c>
      <c r="I1761" s="483">
        <v>10.4</v>
      </c>
      <c r="J1761" s="484">
        <f>(H1761-H1760)*(J1763-J1760)/(H1763-H1760)+J1760</f>
        <v>0.39415658386458563</v>
      </c>
      <c r="K1761" s="469">
        <f t="shared" si="151"/>
        <v>10.431152699208896</v>
      </c>
      <c r="L1761" s="469">
        <f t="shared" si="152"/>
        <v>3.115269920889574E-2</v>
      </c>
    </row>
    <row r="1762" spans="1:12">
      <c r="A1762" s="480" t="s">
        <v>111</v>
      </c>
      <c r="B1762" s="480">
        <f t="shared" si="148"/>
        <v>21</v>
      </c>
      <c r="C1762" s="480">
        <f t="shared" si="149"/>
        <v>2</v>
      </c>
      <c r="D1762" s="480">
        <f t="shared" si="150"/>
        <v>254</v>
      </c>
      <c r="E1762" s="480">
        <v>0</v>
      </c>
      <c r="F1762" s="481">
        <v>4.3129999999999997</v>
      </c>
      <c r="G1762" s="480">
        <v>15</v>
      </c>
      <c r="H1762" s="482">
        <v>0.41195599999999999</v>
      </c>
      <c r="I1762" s="483">
        <v>10.5</v>
      </c>
      <c r="J1762" s="484">
        <f>(H1762-H1760)*(J1763-J1760)/(H1763-H1760)+J1760</f>
        <v>0.39272262035612221</v>
      </c>
      <c r="K1762" s="469">
        <f t="shared" si="151"/>
        <v>10.469564710794357</v>
      </c>
      <c r="L1762" s="469">
        <f t="shared" si="152"/>
        <v>-3.0435289205643201E-2</v>
      </c>
    </row>
    <row r="1763" spans="1:12">
      <c r="A1763" s="480" t="s">
        <v>111</v>
      </c>
      <c r="B1763" s="480">
        <f t="shared" si="148"/>
        <v>21</v>
      </c>
      <c r="C1763" s="480">
        <f t="shared" si="149"/>
        <v>3</v>
      </c>
      <c r="D1763" s="480">
        <f t="shared" si="150"/>
        <v>255</v>
      </c>
      <c r="E1763" s="480">
        <v>0</v>
      </c>
      <c r="F1763" s="481">
        <v>4.3129999999999997</v>
      </c>
      <c r="G1763" s="480">
        <v>15</v>
      </c>
      <c r="H1763" s="482">
        <v>0.41045100000000001</v>
      </c>
      <c r="I1763" s="483">
        <v>10.5</v>
      </c>
      <c r="J1763" s="484">
        <v>0.39129999999999998</v>
      </c>
      <c r="K1763" s="469">
        <f t="shared" si="151"/>
        <v>10.507953446330987</v>
      </c>
      <c r="L1763" s="469">
        <f t="shared" si="152"/>
        <v>7.9534463309869352E-3</v>
      </c>
    </row>
    <row r="1764" spans="1:12">
      <c r="A1764" s="480" t="s">
        <v>111</v>
      </c>
      <c r="B1764" s="480">
        <f t="shared" si="148"/>
        <v>21</v>
      </c>
      <c r="C1764" s="480">
        <f t="shared" si="149"/>
        <v>4</v>
      </c>
      <c r="D1764" s="480">
        <f t="shared" si="150"/>
        <v>256</v>
      </c>
      <c r="E1764" s="480">
        <v>0</v>
      </c>
      <c r="F1764" s="481">
        <v>4.3129999999999997</v>
      </c>
      <c r="G1764" s="480">
        <v>15</v>
      </c>
      <c r="H1764" s="482">
        <v>0.40895599999999999</v>
      </c>
      <c r="I1764" s="483">
        <v>10.5</v>
      </c>
      <c r="J1764" s="484">
        <f>(H1764-H1763)*(J1766-J1763)/(H1766-H1763)+J1763</f>
        <v>0.38988962264150939</v>
      </c>
      <c r="K1764" s="469">
        <f t="shared" si="151"/>
        <v>10.546366846311095</v>
      </c>
      <c r="L1764" s="469">
        <f t="shared" si="152"/>
        <v>4.6366846311094889E-2</v>
      </c>
    </row>
    <row r="1765" spans="1:12">
      <c r="A1765" s="480" t="s">
        <v>111</v>
      </c>
      <c r="B1765" s="480">
        <f t="shared" si="148"/>
        <v>21</v>
      </c>
      <c r="C1765" s="480">
        <f t="shared" si="149"/>
        <v>5</v>
      </c>
      <c r="D1765" s="480">
        <f t="shared" si="150"/>
        <v>257</v>
      </c>
      <c r="E1765" s="480">
        <v>0</v>
      </c>
      <c r="F1765" s="481">
        <v>4.3129999999999997</v>
      </c>
      <c r="G1765" s="480">
        <v>15</v>
      </c>
      <c r="H1765" s="482">
        <v>0.407472</v>
      </c>
      <c r="I1765" s="483">
        <v>10.6</v>
      </c>
      <c r="J1765" s="484">
        <f>(H1765-H1763)*(J1766-J1763)/(H1766-H1763)+J1763</f>
        <v>0.38848962264150944</v>
      </c>
      <c r="K1765" s="469">
        <f t="shared" si="151"/>
        <v>10.584776377272549</v>
      </c>
      <c r="L1765" s="469">
        <f t="shared" si="152"/>
        <v>-1.5223622727450703E-2</v>
      </c>
    </row>
    <row r="1766" spans="1:12">
      <c r="A1766" s="480" t="s">
        <v>111</v>
      </c>
      <c r="B1766" s="480">
        <f t="shared" si="148"/>
        <v>21</v>
      </c>
      <c r="C1766" s="480">
        <f t="shared" si="149"/>
        <v>6</v>
      </c>
      <c r="D1766" s="480">
        <f t="shared" si="150"/>
        <v>258</v>
      </c>
      <c r="E1766" s="480">
        <v>0</v>
      </c>
      <c r="F1766" s="481">
        <v>4.3129999999999997</v>
      </c>
      <c r="G1766" s="480">
        <v>15</v>
      </c>
      <c r="H1766" s="482">
        <v>0.405999</v>
      </c>
      <c r="I1766" s="483">
        <v>10.6</v>
      </c>
      <c r="J1766" s="484">
        <v>0.3871</v>
      </c>
      <c r="K1766" s="469">
        <f t="shared" si="151"/>
        <v>10.623178874824815</v>
      </c>
      <c r="L1766" s="469">
        <f t="shared" si="152"/>
        <v>2.3178874824814955E-2</v>
      </c>
    </row>
    <row r="1767" spans="1:12">
      <c r="A1767" s="480" t="s">
        <v>111</v>
      </c>
      <c r="B1767" s="480">
        <f t="shared" si="148"/>
        <v>21</v>
      </c>
      <c r="C1767" s="480">
        <f t="shared" si="149"/>
        <v>7</v>
      </c>
      <c r="D1767" s="480">
        <f t="shared" si="150"/>
        <v>259</v>
      </c>
      <c r="E1767" s="480">
        <v>0</v>
      </c>
      <c r="F1767" s="481">
        <v>4.3129999999999997</v>
      </c>
      <c r="G1767" s="480">
        <v>15</v>
      </c>
      <c r="H1767" s="482">
        <v>0.40453699999999998</v>
      </c>
      <c r="I1767" s="483">
        <v>10.7</v>
      </c>
      <c r="J1767" s="484">
        <f>(H1767-H1766)*(J1769-J1766)/(H1769-H1766)+J1766</f>
        <v>0.38569035812672176</v>
      </c>
      <c r="K1767" s="469">
        <f t="shared" si="151"/>
        <v>10.661571129464054</v>
      </c>
      <c r="L1767" s="469">
        <f t="shared" si="152"/>
        <v>-3.8428870535945236E-2</v>
      </c>
    </row>
    <row r="1768" spans="1:12">
      <c r="A1768" s="480" t="s">
        <v>111</v>
      </c>
      <c r="B1768" s="480">
        <f t="shared" si="148"/>
        <v>21</v>
      </c>
      <c r="C1768" s="480">
        <f t="shared" si="149"/>
        <v>8</v>
      </c>
      <c r="D1768" s="480">
        <f t="shared" si="150"/>
        <v>260</v>
      </c>
      <c r="E1768" s="480">
        <v>0</v>
      </c>
      <c r="F1768" s="481">
        <v>4.3129999999999997</v>
      </c>
      <c r="G1768" s="480">
        <v>15</v>
      </c>
      <c r="H1768" s="482">
        <v>0.40308500000000003</v>
      </c>
      <c r="I1768" s="483">
        <v>10.7</v>
      </c>
      <c r="J1768" s="484">
        <f>(H1768-H1766)*(J1769-J1766)/(H1769-H1766)+J1766</f>
        <v>0.3842903581267218</v>
      </c>
      <c r="K1768" s="469">
        <f t="shared" si="151"/>
        <v>10.699976431769972</v>
      </c>
      <c r="L1768" s="469">
        <f t="shared" si="152"/>
        <v>-2.3568230027137815E-5</v>
      </c>
    </row>
    <row r="1769" spans="1:12">
      <c r="A1769" s="480" t="s">
        <v>111</v>
      </c>
      <c r="B1769" s="480">
        <f t="shared" si="148"/>
        <v>21</v>
      </c>
      <c r="C1769" s="480">
        <f t="shared" si="149"/>
        <v>9</v>
      </c>
      <c r="D1769" s="480">
        <f t="shared" si="150"/>
        <v>261</v>
      </c>
      <c r="E1769" s="480">
        <v>0</v>
      </c>
      <c r="F1769" s="481">
        <v>4.3129999999999997</v>
      </c>
      <c r="G1769" s="480">
        <v>15</v>
      </c>
      <c r="H1769" s="482">
        <v>0.40164299999999997</v>
      </c>
      <c r="I1769" s="483">
        <v>10.7</v>
      </c>
      <c r="J1769" s="484">
        <v>0.38290000000000002</v>
      </c>
      <c r="K1769" s="469">
        <f t="shared" si="151"/>
        <v>10.738392054635584</v>
      </c>
      <c r="L1769" s="469">
        <f t="shared" si="152"/>
        <v>3.8392054635584927E-2</v>
      </c>
    </row>
    <row r="1770" spans="1:12">
      <c r="A1770" s="480" t="s">
        <v>111</v>
      </c>
      <c r="B1770" s="480">
        <f t="shared" si="148"/>
        <v>21</v>
      </c>
      <c r="C1770" s="480">
        <f t="shared" si="149"/>
        <v>10</v>
      </c>
      <c r="D1770" s="480">
        <f t="shared" si="150"/>
        <v>262</v>
      </c>
      <c r="E1770" s="480">
        <v>0</v>
      </c>
      <c r="F1770" s="481">
        <v>4.3129999999999997</v>
      </c>
      <c r="G1770" s="480">
        <v>15</v>
      </c>
      <c r="H1770" s="482">
        <v>0.40021099999999998</v>
      </c>
      <c r="I1770" s="483">
        <v>10.8</v>
      </c>
      <c r="J1770" s="484">
        <f>(H1770-H1769)*(J1772-J1769)/(H1772-H1769)+J1769</f>
        <v>0.38155666041275799</v>
      </c>
      <c r="K1770" s="469">
        <f t="shared" si="151"/>
        <v>10.776815229966193</v>
      </c>
      <c r="L1770" s="469">
        <f t="shared" si="152"/>
        <v>-2.3184770033807922E-2</v>
      </c>
    </row>
    <row r="1771" spans="1:12">
      <c r="A1771" s="480" t="s">
        <v>111</v>
      </c>
      <c r="B1771" s="480">
        <f t="shared" si="148"/>
        <v>21</v>
      </c>
      <c r="C1771" s="480">
        <f t="shared" si="149"/>
        <v>11</v>
      </c>
      <c r="D1771" s="480">
        <f t="shared" si="150"/>
        <v>263</v>
      </c>
      <c r="E1771" s="480">
        <v>0</v>
      </c>
      <c r="F1771" s="481">
        <v>4.3129999999999997</v>
      </c>
      <c r="G1771" s="480">
        <v>15</v>
      </c>
      <c r="H1771" s="482">
        <v>0.39878999999999998</v>
      </c>
      <c r="I1771" s="483">
        <v>10.8</v>
      </c>
      <c r="J1771" s="484">
        <f>(H1771-H1769)*(J1772-J1769)/(H1772-H1769)+J1769</f>
        <v>0.38022363977485929</v>
      </c>
      <c r="K1771" s="469">
        <f t="shared" si="151"/>
        <v>10.815216028486171</v>
      </c>
      <c r="L1771" s="469">
        <f t="shared" si="152"/>
        <v>1.521602848617043E-2</v>
      </c>
    </row>
    <row r="1772" spans="1:12">
      <c r="A1772" s="480" t="s">
        <v>111</v>
      </c>
      <c r="B1772" s="480">
        <f t="shared" si="148"/>
        <v>22</v>
      </c>
      <c r="C1772" s="480">
        <f t="shared" si="149"/>
        <v>0</v>
      </c>
      <c r="D1772" s="480">
        <f t="shared" si="150"/>
        <v>264</v>
      </c>
      <c r="E1772" s="480">
        <v>0</v>
      </c>
      <c r="F1772" s="481">
        <v>4.3129999999999997</v>
      </c>
      <c r="G1772" s="480">
        <v>15</v>
      </c>
      <c r="H1772" s="482">
        <v>0.39737899999999998</v>
      </c>
      <c r="I1772" s="483">
        <v>10.9</v>
      </c>
      <c r="J1772" s="484">
        <v>0.37890000000000001</v>
      </c>
      <c r="K1772" s="469">
        <f t="shared" si="151"/>
        <v>10.853618334134415</v>
      </c>
      <c r="L1772" s="469">
        <f t="shared" si="152"/>
        <v>-4.638166586558512E-2</v>
      </c>
    </row>
    <row r="1773" spans="1:12">
      <c r="A1773" s="480" t="s">
        <v>111</v>
      </c>
      <c r="B1773" s="480">
        <f t="shared" si="148"/>
        <v>22</v>
      </c>
      <c r="C1773" s="480">
        <f t="shared" si="149"/>
        <v>1</v>
      </c>
      <c r="D1773" s="480">
        <f t="shared" si="150"/>
        <v>265</v>
      </c>
      <c r="E1773" s="480">
        <v>0</v>
      </c>
      <c r="F1773" s="481">
        <v>4.3129999999999997</v>
      </c>
      <c r="G1773" s="480">
        <v>15</v>
      </c>
      <c r="H1773" s="482">
        <v>0.39597700000000002</v>
      </c>
      <c r="I1773" s="483">
        <v>10.9</v>
      </c>
      <c r="J1773" s="484">
        <f>(H1773-H1772)*(J1775-J1772)/(H1775-H1772)+J1772</f>
        <v>0.37755708812260541</v>
      </c>
      <c r="K1773" s="469">
        <f t="shared" si="151"/>
        <v>10.892046760291631</v>
      </c>
      <c r="L1773" s="469">
        <f t="shared" si="152"/>
        <v>-7.953239708369253E-3</v>
      </c>
    </row>
    <row r="1774" spans="1:12">
      <c r="A1774" s="480" t="s">
        <v>111</v>
      </c>
      <c r="B1774" s="480">
        <f t="shared" si="148"/>
        <v>22</v>
      </c>
      <c r="C1774" s="480">
        <f t="shared" si="149"/>
        <v>2</v>
      </c>
      <c r="D1774" s="480">
        <f t="shared" si="150"/>
        <v>266</v>
      </c>
      <c r="E1774" s="480">
        <v>0</v>
      </c>
      <c r="F1774" s="481">
        <v>4.3129999999999997</v>
      </c>
      <c r="G1774" s="480">
        <v>15</v>
      </c>
      <c r="H1774" s="482">
        <v>0.39458500000000002</v>
      </c>
      <c r="I1774" s="483">
        <v>10.9</v>
      </c>
      <c r="J1774" s="484">
        <f>(H1774-H1772)*(J1775-J1772)/(H1775-H1772)+J1772</f>
        <v>0.37622375478927206</v>
      </c>
      <c r="K1774" s="469">
        <f t="shared" si="151"/>
        <v>10.930471254609271</v>
      </c>
      <c r="L1774" s="469">
        <f t="shared" si="152"/>
        <v>3.0471254609270915E-2</v>
      </c>
    </row>
    <row r="1775" spans="1:12">
      <c r="A1775" s="480" t="s">
        <v>111</v>
      </c>
      <c r="B1775" s="480">
        <f t="shared" si="148"/>
        <v>22</v>
      </c>
      <c r="C1775" s="480">
        <f t="shared" si="149"/>
        <v>3</v>
      </c>
      <c r="D1775" s="480">
        <f t="shared" si="150"/>
        <v>267</v>
      </c>
      <c r="E1775" s="480">
        <v>0</v>
      </c>
      <c r="F1775" s="481">
        <v>4.3129999999999997</v>
      </c>
      <c r="G1775" s="480">
        <v>15</v>
      </c>
      <c r="H1775" s="482">
        <v>0.39320300000000002</v>
      </c>
      <c r="I1775" s="483">
        <v>11</v>
      </c>
      <c r="J1775" s="484">
        <v>0.37490000000000001</v>
      </c>
      <c r="K1775" s="469">
        <f t="shared" si="151"/>
        <v>10.968888843676165</v>
      </c>
      <c r="L1775" s="469">
        <f t="shared" si="152"/>
        <v>-3.1111156323834877E-2</v>
      </c>
    </row>
    <row r="1776" spans="1:12">
      <c r="A1776" s="480" t="s">
        <v>111</v>
      </c>
      <c r="B1776" s="480">
        <f t="shared" si="148"/>
        <v>22</v>
      </c>
      <c r="C1776" s="480">
        <f t="shared" si="149"/>
        <v>4</v>
      </c>
      <c r="D1776" s="480">
        <f t="shared" si="150"/>
        <v>268</v>
      </c>
      <c r="E1776" s="480">
        <v>0</v>
      </c>
      <c r="F1776" s="481">
        <v>4.3129999999999997</v>
      </c>
      <c r="G1776" s="480">
        <v>15</v>
      </c>
      <c r="H1776" s="482">
        <v>0.39183099999999998</v>
      </c>
      <c r="I1776" s="483">
        <v>11</v>
      </c>
      <c r="J1776" s="484">
        <f>(H1776-H1775)*(J1778-J1775)/(H1778-H1775)+J1775</f>
        <v>0.37359109589041095</v>
      </c>
      <c r="K1776" s="469">
        <f t="shared" si="151"/>
        <v>11.007296513037508</v>
      </c>
      <c r="L1776" s="469">
        <f t="shared" si="152"/>
        <v>7.2965130375077791E-3</v>
      </c>
    </row>
    <row r="1777" spans="1:12">
      <c r="A1777" s="480" t="s">
        <v>111</v>
      </c>
      <c r="B1777" s="480">
        <f t="shared" si="148"/>
        <v>22</v>
      </c>
      <c r="C1777" s="480">
        <f t="shared" si="149"/>
        <v>5</v>
      </c>
      <c r="D1777" s="480">
        <f t="shared" si="150"/>
        <v>269</v>
      </c>
      <c r="E1777" s="480">
        <v>0</v>
      </c>
      <c r="F1777" s="481">
        <v>4.3129999999999997</v>
      </c>
      <c r="G1777" s="480">
        <v>15</v>
      </c>
      <c r="H1777" s="482">
        <v>0.39046799999999998</v>
      </c>
      <c r="I1777" s="483">
        <v>11</v>
      </c>
      <c r="J1777" s="484">
        <f>(H1777-H1775)*(J1778-J1775)/(H1778-H1775)+J1775</f>
        <v>0.37229077788649706</v>
      </c>
      <c r="K1777" s="469">
        <f t="shared" si="151"/>
        <v>11.045719495579663</v>
      </c>
      <c r="L1777" s="469">
        <f t="shared" si="152"/>
        <v>4.5719495579662706E-2</v>
      </c>
    </row>
    <row r="1778" spans="1:12">
      <c r="A1778" s="480" t="s">
        <v>111</v>
      </c>
      <c r="B1778" s="480">
        <f t="shared" si="148"/>
        <v>22</v>
      </c>
      <c r="C1778" s="480">
        <f t="shared" si="149"/>
        <v>6</v>
      </c>
      <c r="D1778" s="480">
        <f t="shared" si="150"/>
        <v>270</v>
      </c>
      <c r="E1778" s="480">
        <v>0</v>
      </c>
      <c r="F1778" s="481">
        <v>4.3129999999999997</v>
      </c>
      <c r="G1778" s="480">
        <v>15</v>
      </c>
      <c r="H1778" s="482">
        <v>0.38911499999999999</v>
      </c>
      <c r="I1778" s="483">
        <v>11.1</v>
      </c>
      <c r="J1778" s="484">
        <v>0.371</v>
      </c>
      <c r="K1778" s="469">
        <f t="shared" si="151"/>
        <v>11.084126800560245</v>
      </c>
      <c r="L1778" s="469">
        <f t="shared" si="152"/>
        <v>-1.5873199439754515E-2</v>
      </c>
    </row>
    <row r="1779" spans="1:12">
      <c r="A1779" s="480" t="s">
        <v>111</v>
      </c>
      <c r="B1779" s="480">
        <f t="shared" si="148"/>
        <v>22</v>
      </c>
      <c r="C1779" s="480">
        <f t="shared" si="149"/>
        <v>7</v>
      </c>
      <c r="D1779" s="480">
        <f t="shared" si="150"/>
        <v>271</v>
      </c>
      <c r="E1779" s="480">
        <v>0</v>
      </c>
      <c r="F1779" s="481">
        <v>4.3129999999999997</v>
      </c>
      <c r="G1779" s="480">
        <v>15</v>
      </c>
      <c r="H1779" s="482">
        <v>0.38777</v>
      </c>
      <c r="I1779" s="483">
        <v>11.1</v>
      </c>
      <c r="J1779" s="484">
        <f>(H1779-H1778)*(J1781-J1778)/(H1781-H1778)+J1778</f>
        <v>0.36972384519350815</v>
      </c>
      <c r="K1779" s="469">
        <f t="shared" si="151"/>
        <v>11.122572659050467</v>
      </c>
      <c r="L1779" s="469">
        <f t="shared" si="152"/>
        <v>2.2572659050467792E-2</v>
      </c>
    </row>
    <row r="1780" spans="1:12">
      <c r="A1780" s="480" t="s">
        <v>111</v>
      </c>
      <c r="B1780" s="480">
        <f t="shared" si="148"/>
        <v>22</v>
      </c>
      <c r="C1780" s="480">
        <f t="shared" si="149"/>
        <v>8</v>
      </c>
      <c r="D1780" s="480">
        <f t="shared" si="150"/>
        <v>272</v>
      </c>
      <c r="E1780" s="480">
        <v>0</v>
      </c>
      <c r="F1780" s="481">
        <v>4.3129999999999997</v>
      </c>
      <c r="G1780" s="480">
        <v>15</v>
      </c>
      <c r="H1780" s="482">
        <v>0.386436</v>
      </c>
      <c r="I1780" s="483">
        <v>11.2</v>
      </c>
      <c r="J1780" s="484">
        <f>(H1780-H1778)*(J1781-J1778)/(H1781-H1778)+J1778</f>
        <v>0.368458127340824</v>
      </c>
      <c r="K1780" s="469">
        <f t="shared" si="151"/>
        <v>11.160968439793393</v>
      </c>
      <c r="L1780" s="469">
        <f t="shared" si="152"/>
        <v>-3.9031560206606031E-2</v>
      </c>
    </row>
    <row r="1781" spans="1:12">
      <c r="A1781" s="480" t="s">
        <v>111</v>
      </c>
      <c r="B1781" s="480">
        <f t="shared" si="148"/>
        <v>22</v>
      </c>
      <c r="C1781" s="480">
        <f t="shared" si="149"/>
        <v>9</v>
      </c>
      <c r="D1781" s="480">
        <f t="shared" si="150"/>
        <v>273</v>
      </c>
      <c r="E1781" s="480">
        <v>0</v>
      </c>
      <c r="F1781" s="481">
        <v>4.3129999999999997</v>
      </c>
      <c r="G1781" s="480">
        <v>15</v>
      </c>
      <c r="H1781" s="482">
        <v>0.38511000000000001</v>
      </c>
      <c r="I1781" s="483">
        <v>11.2</v>
      </c>
      <c r="J1781" s="484">
        <v>0.36720000000000003</v>
      </c>
      <c r="K1781" s="469">
        <f t="shared" si="151"/>
        <v>11.19939757471891</v>
      </c>
      <c r="L1781" s="469">
        <f t="shared" si="152"/>
        <v>-6.02425281089225E-4</v>
      </c>
    </row>
    <row r="1782" spans="1:12">
      <c r="A1782" s="480" t="s">
        <v>111</v>
      </c>
      <c r="B1782" s="480">
        <f t="shared" si="148"/>
        <v>22</v>
      </c>
      <c r="C1782" s="480">
        <f t="shared" si="149"/>
        <v>10</v>
      </c>
      <c r="D1782" s="480">
        <f t="shared" si="150"/>
        <v>274</v>
      </c>
      <c r="E1782" s="480">
        <v>0</v>
      </c>
      <c r="F1782" s="481">
        <v>4.3129999999999997</v>
      </c>
      <c r="G1782" s="480">
        <v>15</v>
      </c>
      <c r="H1782" s="482">
        <v>0.383793</v>
      </c>
      <c r="I1782" s="483">
        <v>11.2</v>
      </c>
      <c r="J1782" s="484">
        <f>(H1782-H1781)*(J1784-J1781)/(H1784-H1781)+J1781</f>
        <v>0.36595818042813455</v>
      </c>
      <c r="K1782" s="469">
        <f t="shared" si="151"/>
        <v>11.237828725380608</v>
      </c>
      <c r="L1782" s="469">
        <f t="shared" si="152"/>
        <v>3.7828725380608219E-2</v>
      </c>
    </row>
    <row r="1783" spans="1:12">
      <c r="A1783" s="480" t="s">
        <v>111</v>
      </c>
      <c r="B1783" s="480">
        <f t="shared" si="148"/>
        <v>22</v>
      </c>
      <c r="C1783" s="480">
        <f t="shared" si="149"/>
        <v>11</v>
      </c>
      <c r="D1783" s="480">
        <f t="shared" si="150"/>
        <v>275</v>
      </c>
      <c r="E1783" s="480">
        <v>0</v>
      </c>
      <c r="F1783" s="481">
        <v>4.3129999999999997</v>
      </c>
      <c r="G1783" s="480">
        <v>15</v>
      </c>
      <c r="H1783" s="482">
        <v>0.38248500000000002</v>
      </c>
      <c r="I1783" s="483">
        <v>11.3</v>
      </c>
      <c r="J1783" s="484">
        <f>(H1783-H1781)*(J1784-J1781)/(H1784-H1781)+J1781</f>
        <v>0.36472484709480124</v>
      </c>
      <c r="K1783" s="469">
        <f t="shared" si="151"/>
        <v>11.276259199707177</v>
      </c>
      <c r="L1783" s="469">
        <f t="shared" si="152"/>
        <v>-2.3740800292824105E-2</v>
      </c>
    </row>
    <row r="1784" spans="1:12">
      <c r="A1784" s="480" t="s">
        <v>111</v>
      </c>
      <c r="B1784" s="480">
        <f t="shared" si="148"/>
        <v>23</v>
      </c>
      <c r="C1784" s="480">
        <f t="shared" si="149"/>
        <v>0</v>
      </c>
      <c r="D1784" s="480">
        <f t="shared" si="150"/>
        <v>276</v>
      </c>
      <c r="E1784" s="480">
        <v>0</v>
      </c>
      <c r="F1784" s="481">
        <v>4.3129999999999997</v>
      </c>
      <c r="G1784" s="480">
        <v>15</v>
      </c>
      <c r="H1784" s="482">
        <v>0.38118600000000002</v>
      </c>
      <c r="I1784" s="483">
        <v>11.3</v>
      </c>
      <c r="J1784" s="484">
        <v>0.36349999999999999</v>
      </c>
      <c r="K1784" s="469">
        <f t="shared" si="151"/>
        <v>11.314686268645751</v>
      </c>
      <c r="L1784" s="469">
        <f t="shared" si="152"/>
        <v>1.4686268645750289E-2</v>
      </c>
    </row>
    <row r="1785" spans="1:12">
      <c r="A1785" s="480" t="s">
        <v>111</v>
      </c>
      <c r="B1785" s="480">
        <f t="shared" si="148"/>
        <v>23</v>
      </c>
      <c r="C1785" s="480">
        <f t="shared" si="149"/>
        <v>1</v>
      </c>
      <c r="D1785" s="480">
        <f t="shared" si="150"/>
        <v>277</v>
      </c>
      <c r="E1785" s="480">
        <v>0</v>
      </c>
      <c r="F1785" s="481">
        <v>4.3129999999999997</v>
      </c>
      <c r="G1785" s="480">
        <v>15</v>
      </c>
      <c r="H1785" s="482">
        <v>0.37989600000000001</v>
      </c>
      <c r="I1785" s="483">
        <v>11.4</v>
      </c>
      <c r="J1785" s="484">
        <f>(H1785-H1784)*(J1787-J1784)/(H1787-H1784)+J1784</f>
        <v>0.36225864759427828</v>
      </c>
      <c r="K1785" s="469">
        <f t="shared" si="151"/>
        <v>11.353107166171794</v>
      </c>
      <c r="L1785" s="469">
        <f t="shared" si="152"/>
        <v>-4.6892833828206193E-2</v>
      </c>
    </row>
    <row r="1786" spans="1:12">
      <c r="A1786" s="480" t="s">
        <v>111</v>
      </c>
      <c r="B1786" s="480">
        <f t="shared" si="148"/>
        <v>23</v>
      </c>
      <c r="C1786" s="480">
        <f t="shared" si="149"/>
        <v>2</v>
      </c>
      <c r="D1786" s="480">
        <f t="shared" si="150"/>
        <v>278</v>
      </c>
      <c r="E1786" s="480">
        <v>0</v>
      </c>
      <c r="F1786" s="481">
        <v>4.3129999999999997</v>
      </c>
      <c r="G1786" s="480">
        <v>15</v>
      </c>
      <c r="H1786" s="482">
        <v>0.37861400000000001</v>
      </c>
      <c r="I1786" s="483">
        <v>11.4</v>
      </c>
      <c r="J1786" s="484">
        <f>(H1786-H1784)*(J1787-J1784)/(H1787-H1784)+J1784</f>
        <v>0.36102499349804945</v>
      </c>
      <c r="K1786" s="469">
        <f t="shared" si="151"/>
        <v>11.391549176734086</v>
      </c>
      <c r="L1786" s="469">
        <f t="shared" si="152"/>
        <v>-8.4508232659139537E-3</v>
      </c>
    </row>
    <row r="1787" spans="1:12">
      <c r="A1787" s="480" t="s">
        <v>111</v>
      </c>
      <c r="B1787" s="480">
        <f t="shared" si="148"/>
        <v>23</v>
      </c>
      <c r="C1787" s="480">
        <f t="shared" si="149"/>
        <v>3</v>
      </c>
      <c r="D1787" s="480">
        <f t="shared" si="150"/>
        <v>279</v>
      </c>
      <c r="E1787" s="480">
        <v>0</v>
      </c>
      <c r="F1787" s="481">
        <v>4.3129999999999997</v>
      </c>
      <c r="G1787" s="480">
        <v>15</v>
      </c>
      <c r="H1787" s="482">
        <v>0.37734099999999998</v>
      </c>
      <c r="I1787" s="483">
        <v>11.4</v>
      </c>
      <c r="J1787" s="484">
        <v>0.35980000000000001</v>
      </c>
      <c r="K1787" s="469">
        <f t="shared" si="151"/>
        <v>11.429979779562782</v>
      </c>
      <c r="L1787" s="469">
        <f t="shared" si="152"/>
        <v>2.9979779562781417E-2</v>
      </c>
    </row>
    <row r="1788" spans="1:12">
      <c r="A1788" s="480" t="s">
        <v>111</v>
      </c>
      <c r="B1788" s="480">
        <f t="shared" si="148"/>
        <v>23</v>
      </c>
      <c r="C1788" s="480">
        <f t="shared" si="149"/>
        <v>4</v>
      </c>
      <c r="D1788" s="480">
        <f t="shared" si="150"/>
        <v>280</v>
      </c>
      <c r="E1788" s="480">
        <v>0</v>
      </c>
      <c r="F1788" s="481">
        <v>4.3129999999999997</v>
      </c>
      <c r="G1788" s="480">
        <v>15</v>
      </c>
      <c r="H1788" s="482">
        <v>0.37607600000000002</v>
      </c>
      <c r="I1788" s="483">
        <v>11.5</v>
      </c>
      <c r="J1788" s="484">
        <f>(H1788-H1787)*(J1790-J1787)/(H1790-H1787)+J1787</f>
        <v>0.35862528522154419</v>
      </c>
      <c r="K1788" s="469">
        <f t="shared" si="151"/>
        <v>11.468426594624489</v>
      </c>
      <c r="L1788" s="469">
        <f t="shared" si="152"/>
        <v>-3.1573405375510788E-2</v>
      </c>
    </row>
    <row r="1789" spans="1:12">
      <c r="A1789" s="480" t="s">
        <v>111</v>
      </c>
      <c r="B1789" s="480">
        <f t="shared" ref="B1789:B1852" si="153">INT(D1789/12)</f>
        <v>23</v>
      </c>
      <c r="C1789" s="480">
        <f t="shared" ref="C1789:C1852" si="154">D1789-B1789*12</f>
        <v>5</v>
      </c>
      <c r="D1789" s="480">
        <f t="shared" si="150"/>
        <v>281</v>
      </c>
      <c r="E1789" s="480">
        <v>0</v>
      </c>
      <c r="F1789" s="481">
        <v>4.3129999999999997</v>
      </c>
      <c r="G1789" s="480">
        <v>15</v>
      </c>
      <c r="H1789" s="482">
        <v>0.37481999999999999</v>
      </c>
      <c r="I1789" s="483">
        <v>11.5</v>
      </c>
      <c r="J1789" s="484">
        <f>(H1789-H1787)*(J1790-J1787)/(H1790-H1787)+J1787</f>
        <v>0.35745892809763863</v>
      </c>
      <c r="K1789" s="469">
        <f t="shared" si="151"/>
        <v>11.5068566245131</v>
      </c>
      <c r="L1789" s="469">
        <f t="shared" si="152"/>
        <v>6.8566245130998738E-3</v>
      </c>
    </row>
    <row r="1790" spans="1:12">
      <c r="A1790" s="480" t="s">
        <v>111</v>
      </c>
      <c r="B1790" s="480">
        <f t="shared" si="153"/>
        <v>23</v>
      </c>
      <c r="C1790" s="480">
        <f t="shared" si="154"/>
        <v>6</v>
      </c>
      <c r="D1790" s="480">
        <f t="shared" ref="D1790:D1853" si="155">D1789+1</f>
        <v>282</v>
      </c>
      <c r="E1790" s="480">
        <v>0</v>
      </c>
      <c r="F1790" s="481">
        <v>4.3129999999999997</v>
      </c>
      <c r="G1790" s="480">
        <v>15</v>
      </c>
      <c r="H1790" s="482">
        <v>0.37357200000000002</v>
      </c>
      <c r="I1790" s="483">
        <v>11.5</v>
      </c>
      <c r="J1790" s="484">
        <v>0.35630000000000001</v>
      </c>
      <c r="K1790" s="469">
        <f t="shared" si="151"/>
        <v>11.545297827460301</v>
      </c>
      <c r="L1790" s="469">
        <f t="shared" si="152"/>
        <v>4.5297827460300866E-2</v>
      </c>
    </row>
    <row r="1791" spans="1:12">
      <c r="A1791" s="480" t="s">
        <v>111</v>
      </c>
      <c r="B1791" s="480">
        <f t="shared" si="153"/>
        <v>23</v>
      </c>
      <c r="C1791" s="480">
        <f t="shared" si="154"/>
        <v>7</v>
      </c>
      <c r="D1791" s="480">
        <f t="shared" si="155"/>
        <v>283</v>
      </c>
      <c r="E1791" s="480">
        <v>0</v>
      </c>
      <c r="F1791" s="481">
        <v>4.3129999999999997</v>
      </c>
      <c r="G1791" s="480">
        <v>15</v>
      </c>
      <c r="H1791" s="482">
        <v>0.37233300000000003</v>
      </c>
      <c r="I1791" s="483">
        <v>11.6</v>
      </c>
      <c r="J1791" s="484">
        <f>(H1791-H1790)*(J1793-J1790)/(H1793-H1790)+J1790</f>
        <v>0.35512606930157015</v>
      </c>
      <c r="K1791" s="469">
        <f t="shared" si="151"/>
        <v>11.583716726693577</v>
      </c>
      <c r="L1791" s="469">
        <f t="shared" si="152"/>
        <v>-1.628327330642243E-2</v>
      </c>
    </row>
    <row r="1792" spans="1:12">
      <c r="A1792" s="480" t="s">
        <v>111</v>
      </c>
      <c r="B1792" s="480">
        <f t="shared" si="153"/>
        <v>23</v>
      </c>
      <c r="C1792" s="480">
        <f t="shared" si="154"/>
        <v>8</v>
      </c>
      <c r="D1792" s="480">
        <f t="shared" si="155"/>
        <v>284</v>
      </c>
      <c r="E1792" s="480">
        <v>0</v>
      </c>
      <c r="F1792" s="481">
        <v>4.3129999999999997</v>
      </c>
      <c r="G1792" s="480">
        <v>15</v>
      </c>
      <c r="H1792" s="482">
        <v>0.37110100000000001</v>
      </c>
      <c r="I1792" s="483">
        <v>11.6</v>
      </c>
      <c r="J1792" s="484">
        <f>(H1792-H1790)*(J1793-J1790)/(H1793-H1790)+J1790</f>
        <v>0.35395877097996753</v>
      </c>
      <c r="K1792" s="469">
        <f t="shared" si="151"/>
        <v>11.622172939442361</v>
      </c>
      <c r="L1792" s="469">
        <f t="shared" si="152"/>
        <v>2.2172939442361539E-2</v>
      </c>
    </row>
    <row r="1793" spans="1:12">
      <c r="A1793" s="480" t="s">
        <v>111</v>
      </c>
      <c r="B1793" s="480">
        <f t="shared" si="153"/>
        <v>23</v>
      </c>
      <c r="C1793" s="480">
        <f t="shared" si="154"/>
        <v>9</v>
      </c>
      <c r="D1793" s="480">
        <f t="shared" si="155"/>
        <v>285</v>
      </c>
      <c r="E1793" s="480">
        <v>0</v>
      </c>
      <c r="F1793" s="481">
        <v>4.3129999999999997</v>
      </c>
      <c r="G1793" s="480">
        <v>15</v>
      </c>
      <c r="H1793" s="482">
        <v>0.36987799999999998</v>
      </c>
      <c r="I1793" s="483">
        <v>11.7</v>
      </c>
      <c r="J1793" s="484">
        <v>0.3528</v>
      </c>
      <c r="K1793" s="469">
        <f t="shared" si="151"/>
        <v>11.660601603772054</v>
      </c>
      <c r="L1793" s="469">
        <f t="shared" si="152"/>
        <v>-3.9398396227944943E-2</v>
      </c>
    </row>
    <row r="1794" spans="1:12">
      <c r="A1794" s="480" t="s">
        <v>111</v>
      </c>
      <c r="B1794" s="480">
        <f t="shared" si="153"/>
        <v>23</v>
      </c>
      <c r="C1794" s="480">
        <f t="shared" si="154"/>
        <v>10</v>
      </c>
      <c r="D1794" s="480">
        <f t="shared" si="155"/>
        <v>286</v>
      </c>
      <c r="E1794" s="480">
        <v>0</v>
      </c>
      <c r="F1794" s="481">
        <v>4.3129999999999997</v>
      </c>
      <c r="G1794" s="480">
        <v>15</v>
      </c>
      <c r="H1794" s="482">
        <v>0.36866300000000002</v>
      </c>
      <c r="I1794" s="483">
        <v>11.7</v>
      </c>
      <c r="J1794" s="484">
        <f>(H1794-H1793)*(J1796-J1793)/(H1796-H1793)+J1793</f>
        <v>0.3516259249033683</v>
      </c>
      <c r="K1794" s="469">
        <f t="shared" si="151"/>
        <v>11.699031364688075</v>
      </c>
      <c r="L1794" s="469">
        <f t="shared" si="152"/>
        <v>-9.6863531192425967E-4</v>
      </c>
    </row>
    <row r="1795" spans="1:12">
      <c r="A1795" s="480" t="s">
        <v>111</v>
      </c>
      <c r="B1795" s="480">
        <f t="shared" si="153"/>
        <v>23</v>
      </c>
      <c r="C1795" s="480">
        <f t="shared" si="154"/>
        <v>11</v>
      </c>
      <c r="D1795" s="480">
        <f t="shared" si="155"/>
        <v>287</v>
      </c>
      <c r="E1795" s="480">
        <v>0</v>
      </c>
      <c r="F1795" s="481">
        <v>4.3129999999999997</v>
      </c>
      <c r="G1795" s="480">
        <v>15</v>
      </c>
      <c r="H1795" s="482">
        <v>0.36745499999999998</v>
      </c>
      <c r="I1795" s="483">
        <v>11.7</v>
      </c>
      <c r="J1795" s="484">
        <f>(H1795-H1793)*(J1796-J1793)/(H1796-H1793)+J1793</f>
        <v>0.35045861402540029</v>
      </c>
      <c r="K1795" s="469">
        <f t="shared" si="151"/>
        <v>11.737491665646134</v>
      </c>
      <c r="L1795" s="469">
        <f t="shared" si="152"/>
        <v>3.749166564613482E-2</v>
      </c>
    </row>
    <row r="1796" spans="1:12">
      <c r="A1796" s="480" t="s">
        <v>111</v>
      </c>
      <c r="B1796" s="480">
        <f t="shared" si="153"/>
        <v>24</v>
      </c>
      <c r="C1796" s="480">
        <f t="shared" si="154"/>
        <v>0</v>
      </c>
      <c r="D1796" s="480">
        <f t="shared" si="155"/>
        <v>288</v>
      </c>
      <c r="E1796" s="480">
        <v>0</v>
      </c>
      <c r="F1796" s="481">
        <v>4.3129999999999997</v>
      </c>
      <c r="G1796" s="480">
        <v>15</v>
      </c>
      <c r="H1796" s="482">
        <v>0.36625600000000003</v>
      </c>
      <c r="I1796" s="483">
        <v>11.8</v>
      </c>
      <c r="J1796" s="484">
        <v>0.3493</v>
      </c>
      <c r="K1796" s="469">
        <f t="shared" si="151"/>
        <v>11.775916298982132</v>
      </c>
      <c r="L1796" s="469">
        <f t="shared" si="152"/>
        <v>-2.4083701017868719E-2</v>
      </c>
    </row>
    <row r="1797" spans="1:12">
      <c r="A1797" s="480" t="s">
        <v>111</v>
      </c>
      <c r="B1797" s="480">
        <f t="shared" si="153"/>
        <v>24</v>
      </c>
      <c r="C1797" s="480">
        <f t="shared" si="154"/>
        <v>1</v>
      </c>
      <c r="D1797" s="480">
        <f t="shared" si="155"/>
        <v>289</v>
      </c>
      <c r="E1797" s="480">
        <v>0</v>
      </c>
      <c r="F1797" s="481">
        <v>4.3129999999999997</v>
      </c>
      <c r="G1797" s="480">
        <v>15</v>
      </c>
      <c r="H1797" s="482">
        <v>0.365064</v>
      </c>
      <c r="I1797" s="483">
        <v>11.8</v>
      </c>
      <c r="J1797" s="484">
        <f>(H1797-H1796)*(J1799-J1796)/(H1799-H1796)+J1796</f>
        <v>0.34815900900900898</v>
      </c>
      <c r="K1797" s="469">
        <f t="shared" si="151"/>
        <v>11.814366795959064</v>
      </c>
      <c r="L1797" s="469">
        <f t="shared" si="152"/>
        <v>1.4366795959062983E-2</v>
      </c>
    </row>
    <row r="1798" spans="1:12">
      <c r="A1798" s="480" t="s">
        <v>111</v>
      </c>
      <c r="B1798" s="480">
        <f t="shared" si="153"/>
        <v>24</v>
      </c>
      <c r="C1798" s="480">
        <f t="shared" si="154"/>
        <v>2</v>
      </c>
      <c r="D1798" s="480">
        <f t="shared" si="155"/>
        <v>290</v>
      </c>
      <c r="E1798" s="480">
        <v>0</v>
      </c>
      <c r="F1798" s="481">
        <v>4.3129999999999997</v>
      </c>
      <c r="G1798" s="480">
        <v>15</v>
      </c>
      <c r="H1798" s="482">
        <v>0.36338799999999999</v>
      </c>
      <c r="I1798" s="483">
        <v>11.9</v>
      </c>
      <c r="J1798" s="484">
        <f>(H1798-H1796)*(J1799-J1796)/(H1799-H1796)+J1796</f>
        <v>0.34655472972972967</v>
      </c>
      <c r="K1798" s="469">
        <f t="shared" si="151"/>
        <v>11.868856428940965</v>
      </c>
      <c r="L1798" s="469">
        <f t="shared" si="152"/>
        <v>-3.1143571059034869E-2</v>
      </c>
    </row>
    <row r="1799" spans="1:12">
      <c r="A1799" s="480" t="s">
        <v>111</v>
      </c>
      <c r="B1799" s="480">
        <f t="shared" si="153"/>
        <v>24</v>
      </c>
      <c r="C1799" s="480">
        <f t="shared" si="154"/>
        <v>3</v>
      </c>
      <c r="D1799" s="480">
        <f t="shared" si="155"/>
        <v>291</v>
      </c>
      <c r="E1799" s="480">
        <v>0</v>
      </c>
      <c r="F1799" s="481">
        <v>4.3129999999999997</v>
      </c>
      <c r="G1799" s="480">
        <v>15</v>
      </c>
      <c r="H1799" s="482">
        <v>0.36270400000000003</v>
      </c>
      <c r="I1799" s="483">
        <v>11.9</v>
      </c>
      <c r="J1799" s="484">
        <v>0.34589999999999999</v>
      </c>
      <c r="K1799" s="469">
        <f t="shared" si="151"/>
        <v>11.891239137147645</v>
      </c>
      <c r="L1799" s="469">
        <f t="shared" si="152"/>
        <v>-8.7608628523554444E-3</v>
      </c>
    </row>
    <row r="1800" spans="1:12">
      <c r="A1800" s="480" t="s">
        <v>111</v>
      </c>
      <c r="B1800" s="480">
        <f t="shared" si="153"/>
        <v>24</v>
      </c>
      <c r="C1800" s="480">
        <f t="shared" si="154"/>
        <v>4</v>
      </c>
      <c r="D1800" s="480">
        <f t="shared" si="155"/>
        <v>292</v>
      </c>
      <c r="E1800" s="480">
        <v>0</v>
      </c>
      <c r="F1800" s="481">
        <v>4.3129999999999997</v>
      </c>
      <c r="G1800" s="480">
        <v>15</v>
      </c>
      <c r="H1800" s="482">
        <v>0.361535</v>
      </c>
      <c r="I1800" s="483">
        <v>11.9</v>
      </c>
      <c r="J1800" s="484">
        <f>(H1800-H1799)*(J1802-J1799)/(H1802-H1799)+J1799</f>
        <v>0.34479305595408893</v>
      </c>
      <c r="K1800" s="469">
        <f t="shared" si="151"/>
        <v>11.929688688508719</v>
      </c>
      <c r="L1800" s="469">
        <f t="shared" si="152"/>
        <v>2.9688688508718641E-2</v>
      </c>
    </row>
    <row r="1801" spans="1:12">
      <c r="A1801" s="480" t="s">
        <v>111</v>
      </c>
      <c r="B1801" s="480">
        <f t="shared" si="153"/>
        <v>24</v>
      </c>
      <c r="C1801" s="480">
        <f t="shared" si="154"/>
        <v>5</v>
      </c>
      <c r="D1801" s="480">
        <f t="shared" si="155"/>
        <v>293</v>
      </c>
      <c r="E1801" s="480">
        <v>0</v>
      </c>
      <c r="F1801" s="481">
        <v>4.3129999999999997</v>
      </c>
      <c r="G1801" s="480">
        <v>15</v>
      </c>
      <c r="H1801" s="482">
        <v>0.360373</v>
      </c>
      <c r="I1801" s="483">
        <v>12</v>
      </c>
      <c r="J1801" s="484">
        <f>(H1801-H1799)*(J1802-J1799)/(H1802-H1799)+J1799</f>
        <v>0.34369274031563846</v>
      </c>
      <c r="K1801" s="469">
        <f t="shared" si="151"/>
        <v>11.968155216955765</v>
      </c>
      <c r="L1801" s="469">
        <f t="shared" si="152"/>
        <v>-3.1844783044235214E-2</v>
      </c>
    </row>
    <row r="1802" spans="1:12">
      <c r="A1802" s="480" t="s">
        <v>111</v>
      </c>
      <c r="B1802" s="480">
        <f t="shared" si="153"/>
        <v>24</v>
      </c>
      <c r="C1802" s="480">
        <f t="shared" si="154"/>
        <v>6</v>
      </c>
      <c r="D1802" s="480">
        <f t="shared" si="155"/>
        <v>294</v>
      </c>
      <c r="E1802" s="480">
        <v>0</v>
      </c>
      <c r="F1802" s="481">
        <v>4.3129999999999997</v>
      </c>
      <c r="G1802" s="480">
        <v>15</v>
      </c>
      <c r="H1802" s="482">
        <v>0.35921900000000001</v>
      </c>
      <c r="I1802" s="483">
        <v>12</v>
      </c>
      <c r="J1802" s="484">
        <v>0.34260000000000002</v>
      </c>
      <c r="K1802" s="469">
        <f t="shared" si="151"/>
        <v>12.006603214195239</v>
      </c>
      <c r="L1802" s="469">
        <f t="shared" si="152"/>
        <v>6.6032141952394596E-3</v>
      </c>
    </row>
    <row r="1803" spans="1:12">
      <c r="A1803" s="480" t="s">
        <v>111</v>
      </c>
      <c r="B1803" s="480">
        <f t="shared" si="153"/>
        <v>24</v>
      </c>
      <c r="C1803" s="480">
        <f t="shared" si="154"/>
        <v>7</v>
      </c>
      <c r="D1803" s="480">
        <f t="shared" si="155"/>
        <v>295</v>
      </c>
      <c r="E1803" s="480">
        <v>0</v>
      </c>
      <c r="F1803" s="481">
        <v>4.3129999999999997</v>
      </c>
      <c r="G1803" s="480">
        <v>15</v>
      </c>
      <c r="H1803" s="482">
        <v>0.35807299999999997</v>
      </c>
      <c r="I1803" s="483">
        <v>12</v>
      </c>
      <c r="J1803" s="484">
        <f>(H1803-H1802)*(J1805-J1802)/(H1805-H1802)+J1802</f>
        <v>0.34152709186658864</v>
      </c>
      <c r="K1803" s="469">
        <f t="shared" ref="K1803:K1866" si="156">F1803/H1803</f>
        <v>12.045029924065764</v>
      </c>
      <c r="L1803" s="469">
        <f t="shared" ref="L1803:L1866" si="157">K1803-I1803</f>
        <v>4.5029924065763893E-2</v>
      </c>
    </row>
    <row r="1804" spans="1:12">
      <c r="A1804" s="480" t="s">
        <v>111</v>
      </c>
      <c r="B1804" s="480">
        <f t="shared" si="153"/>
        <v>24</v>
      </c>
      <c r="C1804" s="480">
        <f t="shared" si="154"/>
        <v>8</v>
      </c>
      <c r="D1804" s="480">
        <f t="shared" si="155"/>
        <v>296</v>
      </c>
      <c r="E1804" s="480">
        <v>0</v>
      </c>
      <c r="F1804" s="481">
        <v>4.3129999999999997</v>
      </c>
      <c r="G1804" s="480">
        <v>15</v>
      </c>
      <c r="H1804" s="482">
        <v>0.356933</v>
      </c>
      <c r="I1804" s="483">
        <v>12.1</v>
      </c>
      <c r="J1804" s="484">
        <f>(H1804-H1802)*(J1805-J1802)/(H1805-H1802)+J1802</f>
        <v>0.34045980105324752</v>
      </c>
      <c r="K1804" s="469">
        <f t="shared" si="156"/>
        <v>12.083500264755569</v>
      </c>
      <c r="L1804" s="469">
        <f t="shared" si="157"/>
        <v>-1.6499735244430269E-2</v>
      </c>
    </row>
    <row r="1805" spans="1:12">
      <c r="A1805" s="480" t="s">
        <v>111</v>
      </c>
      <c r="B1805" s="480">
        <f t="shared" si="153"/>
        <v>24</v>
      </c>
      <c r="C1805" s="480">
        <f t="shared" si="154"/>
        <v>9</v>
      </c>
      <c r="D1805" s="480">
        <f t="shared" si="155"/>
        <v>297</v>
      </c>
      <c r="E1805" s="480">
        <v>0</v>
      </c>
      <c r="F1805" s="481">
        <v>4.3129999999999997</v>
      </c>
      <c r="G1805" s="480">
        <v>15</v>
      </c>
      <c r="H1805" s="482">
        <v>0.35580099999999998</v>
      </c>
      <c r="I1805" s="483">
        <v>12.1</v>
      </c>
      <c r="J1805" s="484">
        <v>0.33939999999999998</v>
      </c>
      <c r="K1805" s="469">
        <f t="shared" si="156"/>
        <v>12.121944570138925</v>
      </c>
      <c r="L1805" s="469">
        <f t="shared" si="157"/>
        <v>2.1944570138925812E-2</v>
      </c>
    </row>
    <row r="1806" spans="1:12">
      <c r="A1806" s="480" t="s">
        <v>111</v>
      </c>
      <c r="B1806" s="480">
        <f t="shared" si="153"/>
        <v>24</v>
      </c>
      <c r="C1806" s="480">
        <f t="shared" si="154"/>
        <v>10</v>
      </c>
      <c r="D1806" s="480">
        <f t="shared" si="155"/>
        <v>298</v>
      </c>
      <c r="E1806" s="480">
        <v>0</v>
      </c>
      <c r="F1806" s="481">
        <v>4.3129999999999997</v>
      </c>
      <c r="G1806" s="480">
        <v>15</v>
      </c>
      <c r="H1806" s="482">
        <v>0.35467599999999999</v>
      </c>
      <c r="I1806" s="483">
        <v>12.2</v>
      </c>
      <c r="J1806" s="484">
        <f>(H1806-H1805)*(J1808-J1805)/(H1808-H1805)+J1805</f>
        <v>0.33832665474060819</v>
      </c>
      <c r="K1806" s="469">
        <f t="shared" si="156"/>
        <v>12.160394275338618</v>
      </c>
      <c r="L1806" s="469">
        <f t="shared" si="157"/>
        <v>-3.9605724661381458E-2</v>
      </c>
    </row>
    <row r="1807" spans="1:12">
      <c r="A1807" s="480" t="s">
        <v>111</v>
      </c>
      <c r="B1807" s="480">
        <f t="shared" si="153"/>
        <v>24</v>
      </c>
      <c r="C1807" s="480">
        <f t="shared" si="154"/>
        <v>11</v>
      </c>
      <c r="D1807" s="480">
        <f t="shared" si="155"/>
        <v>299</v>
      </c>
      <c r="E1807" s="480">
        <v>0</v>
      </c>
      <c r="F1807" s="481">
        <v>4.3129999999999997</v>
      </c>
      <c r="G1807" s="480">
        <v>15</v>
      </c>
      <c r="H1807" s="482">
        <v>0.35355799999999998</v>
      </c>
      <c r="I1807" s="483">
        <v>12.2</v>
      </c>
      <c r="J1807" s="484">
        <f>(H1807-H1805)*(J1808-J1805)/(H1808-H1805)+J1805</f>
        <v>0.33725998807394153</v>
      </c>
      <c r="K1807" s="469">
        <f t="shared" si="156"/>
        <v>12.19884714813411</v>
      </c>
      <c r="L1807" s="469">
        <f t="shared" si="157"/>
        <v>-1.152851865889204E-3</v>
      </c>
    </row>
    <row r="1808" spans="1:12">
      <c r="A1808" s="480" t="s">
        <v>111</v>
      </c>
      <c r="B1808" s="480">
        <f t="shared" si="153"/>
        <v>25</v>
      </c>
      <c r="C1808" s="480">
        <f t="shared" si="154"/>
        <v>0</v>
      </c>
      <c r="D1808" s="480">
        <f t="shared" si="155"/>
        <v>300</v>
      </c>
      <c r="E1808" s="480">
        <v>0</v>
      </c>
      <c r="F1808" s="481">
        <v>4.3129999999999997</v>
      </c>
      <c r="G1808" s="480">
        <v>15</v>
      </c>
      <c r="H1808" s="482">
        <v>0.35244700000000001</v>
      </c>
      <c r="I1808" s="483">
        <v>12.2</v>
      </c>
      <c r="J1808" s="484">
        <v>0.3362</v>
      </c>
      <c r="K1808" s="469">
        <f t="shared" si="156"/>
        <v>12.237300927515342</v>
      </c>
      <c r="L1808" s="469">
        <f t="shared" si="157"/>
        <v>3.7300927515342863E-2</v>
      </c>
    </row>
    <row r="1809" spans="1:12">
      <c r="A1809" s="480" t="s">
        <v>111</v>
      </c>
      <c r="B1809" s="480">
        <f t="shared" si="153"/>
        <v>25</v>
      </c>
      <c r="C1809" s="480">
        <f t="shared" si="154"/>
        <v>1</v>
      </c>
      <c r="D1809" s="480">
        <f t="shared" si="155"/>
        <v>301</v>
      </c>
      <c r="E1809" s="480">
        <v>0</v>
      </c>
      <c r="F1809" s="481">
        <v>4.3129999999999997</v>
      </c>
      <c r="G1809" s="480">
        <v>15</v>
      </c>
      <c r="H1809" s="482">
        <v>0.35134300000000002</v>
      </c>
      <c r="I1809" s="483">
        <v>12.3</v>
      </c>
      <c r="J1809" s="484">
        <f>(H1809-H1808)*(J1811-J1808)/(H1811-H1808)+J1808</f>
        <v>0.33512652689152234</v>
      </c>
      <c r="K1809" s="469">
        <f t="shared" si="156"/>
        <v>12.275753323675154</v>
      </c>
      <c r="L1809" s="469">
        <f t="shared" si="157"/>
        <v>-2.4246676324846561E-2</v>
      </c>
    </row>
    <row r="1810" spans="1:12">
      <c r="A1810" s="480" t="s">
        <v>111</v>
      </c>
      <c r="B1810" s="480">
        <f t="shared" si="153"/>
        <v>25</v>
      </c>
      <c r="C1810" s="480">
        <f t="shared" si="154"/>
        <v>2</v>
      </c>
      <c r="D1810" s="480">
        <f t="shared" si="155"/>
        <v>302</v>
      </c>
      <c r="E1810" s="480">
        <v>0</v>
      </c>
      <c r="F1810" s="481">
        <v>4.3129999999999997</v>
      </c>
      <c r="G1810" s="480">
        <v>15</v>
      </c>
      <c r="H1810" s="482">
        <v>0.350246</v>
      </c>
      <c r="I1810" s="483">
        <v>12.3</v>
      </c>
      <c r="J1810" s="484">
        <f>(H1810-H1808)*(J1811-J1808)/(H1811-H1808)+J1808</f>
        <v>0.33405986022485568</v>
      </c>
      <c r="K1810" s="469">
        <f t="shared" si="156"/>
        <v>12.314202018010198</v>
      </c>
      <c r="L1810" s="469">
        <f t="shared" si="157"/>
        <v>1.4202018010196937E-2</v>
      </c>
    </row>
    <row r="1811" spans="1:12">
      <c r="A1811" s="480" t="s">
        <v>111</v>
      </c>
      <c r="B1811" s="480">
        <f t="shared" si="153"/>
        <v>25</v>
      </c>
      <c r="C1811" s="480">
        <f t="shared" si="154"/>
        <v>3</v>
      </c>
      <c r="D1811" s="480">
        <f t="shared" si="155"/>
        <v>303</v>
      </c>
      <c r="E1811" s="480">
        <v>0</v>
      </c>
      <c r="F1811" s="481">
        <v>4.3129999999999997</v>
      </c>
      <c r="G1811" s="480">
        <v>15</v>
      </c>
      <c r="H1811" s="482">
        <v>0.34915600000000002</v>
      </c>
      <c r="I1811" s="483">
        <v>12.4</v>
      </c>
      <c r="J1811" s="484">
        <v>0.33300000000000002</v>
      </c>
      <c r="K1811" s="469">
        <f t="shared" si="156"/>
        <v>12.352644663130519</v>
      </c>
      <c r="L1811" s="469">
        <f t="shared" si="157"/>
        <v>-4.7355336869481235E-2</v>
      </c>
    </row>
    <row r="1812" spans="1:12">
      <c r="A1812" s="480" t="s">
        <v>111</v>
      </c>
      <c r="B1812" s="480">
        <f t="shared" si="153"/>
        <v>25</v>
      </c>
      <c r="C1812" s="480">
        <f t="shared" si="154"/>
        <v>4</v>
      </c>
      <c r="D1812" s="480">
        <f t="shared" si="155"/>
        <v>304</v>
      </c>
      <c r="E1812" s="480">
        <v>0</v>
      </c>
      <c r="F1812" s="481">
        <v>4.3129999999999997</v>
      </c>
      <c r="G1812" s="480">
        <v>15</v>
      </c>
      <c r="H1812" s="482">
        <v>0.34807199999999999</v>
      </c>
      <c r="I1812" s="483">
        <v>12.4</v>
      </c>
      <c r="J1812" s="484">
        <f>(H1812-H1811)*(J1814-J1811)/(H1814-H1811)+J1811</f>
        <v>0.33199350046425258</v>
      </c>
      <c r="K1812" s="469">
        <f t="shared" si="156"/>
        <v>12.391114482061182</v>
      </c>
      <c r="L1812" s="469">
        <f t="shared" si="157"/>
        <v>-8.8855179388183103E-3</v>
      </c>
    </row>
    <row r="1813" spans="1:12">
      <c r="A1813" s="480" t="s">
        <v>111</v>
      </c>
      <c r="B1813" s="480">
        <f t="shared" si="153"/>
        <v>25</v>
      </c>
      <c r="C1813" s="480">
        <f t="shared" si="154"/>
        <v>5</v>
      </c>
      <c r="D1813" s="480">
        <f t="shared" si="155"/>
        <v>305</v>
      </c>
      <c r="E1813" s="480">
        <v>0</v>
      </c>
      <c r="F1813" s="481">
        <v>4.3129999999999997</v>
      </c>
      <c r="G1813" s="480">
        <v>15</v>
      </c>
      <c r="H1813" s="482">
        <v>0.346995</v>
      </c>
      <c r="I1813" s="483">
        <v>12.4</v>
      </c>
      <c r="J1813" s="484">
        <f>(H1813-H1811)*(J1814-J1811)/(H1814-H1811)+J1811</f>
        <v>0.33099350046425258</v>
      </c>
      <c r="K1813" s="469">
        <f t="shared" si="156"/>
        <v>12.429573913168777</v>
      </c>
      <c r="L1813" s="469">
        <f t="shared" si="157"/>
        <v>2.9573913168777111E-2</v>
      </c>
    </row>
    <row r="1814" spans="1:12">
      <c r="A1814" s="480" t="s">
        <v>111</v>
      </c>
      <c r="B1814" s="480">
        <f t="shared" si="153"/>
        <v>25</v>
      </c>
      <c r="C1814" s="480">
        <f t="shared" si="154"/>
        <v>6</v>
      </c>
      <c r="D1814" s="480">
        <f t="shared" si="155"/>
        <v>306</v>
      </c>
      <c r="E1814" s="480">
        <v>0</v>
      </c>
      <c r="F1814" s="481">
        <v>4.3129999999999997</v>
      </c>
      <c r="G1814" s="480">
        <v>15</v>
      </c>
      <c r="H1814" s="482">
        <v>0.34592499999999998</v>
      </c>
      <c r="I1814" s="483">
        <v>12.5</v>
      </c>
      <c r="J1814" s="484">
        <v>0.33</v>
      </c>
      <c r="K1814" s="469">
        <f t="shared" si="156"/>
        <v>12.468020524680204</v>
      </c>
      <c r="L1814" s="469">
        <f t="shared" si="157"/>
        <v>-3.1979475319795725E-2</v>
      </c>
    </row>
    <row r="1815" spans="1:12">
      <c r="A1815" s="480" t="s">
        <v>111</v>
      </c>
      <c r="B1815" s="480">
        <f t="shared" si="153"/>
        <v>25</v>
      </c>
      <c r="C1815" s="480">
        <f t="shared" si="154"/>
        <v>7</v>
      </c>
      <c r="D1815" s="480">
        <f t="shared" si="155"/>
        <v>307</v>
      </c>
      <c r="E1815" s="480">
        <v>0</v>
      </c>
      <c r="F1815" s="481">
        <v>4.3129999999999997</v>
      </c>
      <c r="G1815" s="480">
        <v>15</v>
      </c>
      <c r="H1815" s="482">
        <v>0.34486099999999997</v>
      </c>
      <c r="I1815" s="483">
        <v>12.5</v>
      </c>
      <c r="J1815" s="484">
        <f>(H1815-H1814)*(J1817-J1814)/(H1817-H1814)+J1814</f>
        <v>0.32899369482976043</v>
      </c>
      <c r="K1815" s="469">
        <f t="shared" si="156"/>
        <v>12.506488121301047</v>
      </c>
      <c r="L1815" s="469">
        <f t="shared" si="157"/>
        <v>6.4881213010465899E-3</v>
      </c>
    </row>
    <row r="1816" spans="1:12">
      <c r="A1816" s="480" t="s">
        <v>111</v>
      </c>
      <c r="B1816" s="480">
        <f t="shared" si="153"/>
        <v>25</v>
      </c>
      <c r="C1816" s="480">
        <f t="shared" si="154"/>
        <v>8</v>
      </c>
      <c r="D1816" s="480">
        <f t="shared" si="155"/>
        <v>308</v>
      </c>
      <c r="E1816" s="480">
        <v>0</v>
      </c>
      <c r="F1816" s="481">
        <v>4.3129999999999997</v>
      </c>
      <c r="G1816" s="480">
        <v>15</v>
      </c>
      <c r="H1816" s="482">
        <v>0.343804</v>
      </c>
      <c r="I1816" s="483">
        <v>12.5</v>
      </c>
      <c r="J1816" s="484">
        <f>(H1816-H1814)*(J1817-J1814)/(H1817-H1814)+J1814</f>
        <v>0.32799401008827239</v>
      </c>
      <c r="K1816" s="469">
        <f t="shared" si="156"/>
        <v>12.54493839513211</v>
      </c>
      <c r="L1816" s="469">
        <f t="shared" si="157"/>
        <v>4.4938395132110287E-2</v>
      </c>
    </row>
    <row r="1817" spans="1:12">
      <c r="A1817" s="480" t="s">
        <v>111</v>
      </c>
      <c r="B1817" s="480">
        <f t="shared" si="153"/>
        <v>25</v>
      </c>
      <c r="C1817" s="480">
        <f t="shared" si="154"/>
        <v>9</v>
      </c>
      <c r="D1817" s="480">
        <f t="shared" si="155"/>
        <v>309</v>
      </c>
      <c r="E1817" s="480">
        <v>0</v>
      </c>
      <c r="F1817" s="481">
        <v>4.3129999999999997</v>
      </c>
      <c r="G1817" s="480">
        <v>15</v>
      </c>
      <c r="H1817" s="482">
        <v>0.34275299999999997</v>
      </c>
      <c r="I1817" s="483">
        <v>12.6</v>
      </c>
      <c r="J1817" s="484">
        <v>0.32700000000000001</v>
      </c>
      <c r="K1817" s="469">
        <f t="shared" si="156"/>
        <v>12.583405542766949</v>
      </c>
      <c r="L1817" s="469">
        <f t="shared" si="157"/>
        <v>-1.6594457233050974E-2</v>
      </c>
    </row>
    <row r="1818" spans="1:12">
      <c r="A1818" s="480" t="s">
        <v>111</v>
      </c>
      <c r="B1818" s="480">
        <f t="shared" si="153"/>
        <v>25</v>
      </c>
      <c r="C1818" s="480">
        <f t="shared" si="154"/>
        <v>10</v>
      </c>
      <c r="D1818" s="480">
        <f t="shared" si="155"/>
        <v>310</v>
      </c>
      <c r="E1818" s="480">
        <v>0</v>
      </c>
      <c r="F1818" s="481">
        <v>4.3129999999999997</v>
      </c>
      <c r="G1818" s="480">
        <v>15</v>
      </c>
      <c r="H1818" s="482">
        <v>0.34170800000000001</v>
      </c>
      <c r="I1818" s="483">
        <v>12.6</v>
      </c>
      <c r="J1818" s="484">
        <f>(H1818-H1817)*(J1820-J1817)/(H1820-H1817)+J1817</f>
        <v>0.32599357945425367</v>
      </c>
      <c r="K1818" s="469">
        <f t="shared" si="156"/>
        <v>12.621887693586336</v>
      </c>
      <c r="L1818" s="469">
        <f t="shared" si="157"/>
        <v>2.1887693586336354E-2</v>
      </c>
    </row>
    <row r="1819" spans="1:12">
      <c r="A1819" s="480" t="s">
        <v>111</v>
      </c>
      <c r="B1819" s="480">
        <f t="shared" si="153"/>
        <v>25</v>
      </c>
      <c r="C1819" s="480">
        <f t="shared" si="154"/>
        <v>11</v>
      </c>
      <c r="D1819" s="480">
        <f t="shared" si="155"/>
        <v>311</v>
      </c>
      <c r="E1819" s="480">
        <v>0</v>
      </c>
      <c r="F1819" s="481">
        <v>4.3129999999999997</v>
      </c>
      <c r="G1819" s="480">
        <v>15</v>
      </c>
      <c r="H1819" s="482">
        <v>0.34066999999999997</v>
      </c>
      <c r="I1819" s="483">
        <v>12.7</v>
      </c>
      <c r="J1819" s="484">
        <f>(H1819-H1817)*(J1820-J1817)/(H1820-H1817)+J1817</f>
        <v>0.32499390048154092</v>
      </c>
      <c r="K1819" s="469">
        <f t="shared" si="156"/>
        <v>12.660345789180145</v>
      </c>
      <c r="L1819" s="469">
        <f t="shared" si="157"/>
        <v>-3.9654210819854541E-2</v>
      </c>
    </row>
    <row r="1820" spans="1:12">
      <c r="A1820" s="480" t="s">
        <v>111</v>
      </c>
      <c r="B1820" s="480">
        <f t="shared" si="153"/>
        <v>26</v>
      </c>
      <c r="C1820" s="480">
        <f t="shared" si="154"/>
        <v>0</v>
      </c>
      <c r="D1820" s="480">
        <f t="shared" si="155"/>
        <v>312</v>
      </c>
      <c r="E1820" s="480">
        <v>0</v>
      </c>
      <c r="F1820" s="481">
        <v>4.3129999999999997</v>
      </c>
      <c r="G1820" s="480">
        <v>15</v>
      </c>
      <c r="H1820" s="482">
        <v>0.339638</v>
      </c>
      <c r="I1820" s="483">
        <v>12.7</v>
      </c>
      <c r="J1820" s="484">
        <v>0.32400000000000001</v>
      </c>
      <c r="K1820" s="469">
        <f t="shared" si="156"/>
        <v>12.698814620272172</v>
      </c>
      <c r="L1820" s="469">
        <f t="shared" si="157"/>
        <v>-1.1853797278273959E-3</v>
      </c>
    </row>
    <row r="1821" spans="1:12">
      <c r="A1821" s="480" t="s">
        <v>111</v>
      </c>
      <c r="B1821" s="480">
        <f t="shared" si="153"/>
        <v>26</v>
      </c>
      <c r="C1821" s="480">
        <f t="shared" si="154"/>
        <v>1</v>
      </c>
      <c r="D1821" s="480">
        <f t="shared" si="155"/>
        <v>313</v>
      </c>
      <c r="E1821" s="480">
        <v>0</v>
      </c>
      <c r="F1821" s="481">
        <v>4.3129999999999997</v>
      </c>
      <c r="G1821" s="480">
        <v>15</v>
      </c>
      <c r="H1821" s="482">
        <v>0.338613</v>
      </c>
      <c r="I1821" s="483">
        <v>12.7</v>
      </c>
      <c r="J1821" s="484">
        <f>(H1821-H1820)*(J1823-J1820)/(H1823-H1820)+J1820</f>
        <v>0.32302795945062135</v>
      </c>
      <c r="K1821" s="469">
        <f t="shared" si="156"/>
        <v>12.7372546240103</v>
      </c>
      <c r="L1821" s="469">
        <f t="shared" si="157"/>
        <v>3.7254624010300219E-2</v>
      </c>
    </row>
    <row r="1822" spans="1:12">
      <c r="A1822" s="480" t="s">
        <v>111</v>
      </c>
      <c r="B1822" s="480">
        <f t="shared" si="153"/>
        <v>26</v>
      </c>
      <c r="C1822" s="480">
        <f t="shared" si="154"/>
        <v>2</v>
      </c>
      <c r="D1822" s="480">
        <f t="shared" si="155"/>
        <v>314</v>
      </c>
      <c r="E1822" s="480">
        <v>0</v>
      </c>
      <c r="F1822" s="481">
        <v>4.3129999999999997</v>
      </c>
      <c r="G1822" s="480">
        <v>15</v>
      </c>
      <c r="H1822" s="482">
        <v>0.33759299999999998</v>
      </c>
      <c r="I1822" s="483">
        <v>12.8</v>
      </c>
      <c r="J1822" s="484">
        <f>(H1822-H1820)*(J1823-J1820)/(H1823-H1820)+J1820</f>
        <v>0.32206066056245913</v>
      </c>
      <c r="K1822" s="469">
        <f t="shared" si="156"/>
        <v>12.775738833447376</v>
      </c>
      <c r="L1822" s="469">
        <f t="shared" si="157"/>
        <v>-2.4261166552625113E-2</v>
      </c>
    </row>
    <row r="1823" spans="1:12">
      <c r="A1823" s="480" t="s">
        <v>111</v>
      </c>
      <c r="B1823" s="480">
        <f t="shared" si="153"/>
        <v>26</v>
      </c>
      <c r="C1823" s="480">
        <f t="shared" si="154"/>
        <v>3</v>
      </c>
      <c r="D1823" s="480">
        <f t="shared" si="155"/>
        <v>315</v>
      </c>
      <c r="E1823" s="480">
        <v>0</v>
      </c>
      <c r="F1823" s="481">
        <v>4.3129999999999997</v>
      </c>
      <c r="G1823" s="480">
        <v>15</v>
      </c>
      <c r="H1823" s="482">
        <v>0.33657999999999999</v>
      </c>
      <c r="I1823" s="483">
        <v>12.8</v>
      </c>
      <c r="J1823" s="484">
        <v>0.3211</v>
      </c>
      <c r="K1823" s="469">
        <f t="shared" si="156"/>
        <v>12.814189791431458</v>
      </c>
      <c r="L1823" s="469">
        <f t="shared" si="157"/>
        <v>1.4189791431457266E-2</v>
      </c>
    </row>
    <row r="1824" spans="1:12">
      <c r="A1824" s="480" t="s">
        <v>111</v>
      </c>
      <c r="B1824" s="480">
        <f t="shared" si="153"/>
        <v>26</v>
      </c>
      <c r="C1824" s="480">
        <f t="shared" si="154"/>
        <v>4</v>
      </c>
      <c r="D1824" s="480">
        <f t="shared" si="155"/>
        <v>316</v>
      </c>
      <c r="E1824" s="480">
        <v>0</v>
      </c>
      <c r="F1824" s="481">
        <v>4.3129999999999997</v>
      </c>
      <c r="G1824" s="480">
        <v>15</v>
      </c>
      <c r="H1824" s="482">
        <v>0.33557300000000001</v>
      </c>
      <c r="I1824" s="483">
        <v>12.9</v>
      </c>
      <c r="J1824" s="484">
        <f>(H1824-H1823)*(J1826-J1823)/(H1826-H1823)+J1823</f>
        <v>0.32012786284953398</v>
      </c>
      <c r="K1824" s="469">
        <f t="shared" si="156"/>
        <v>12.852643091071092</v>
      </c>
      <c r="L1824" s="469">
        <f t="shared" si="157"/>
        <v>-4.735690892890787E-2</v>
      </c>
    </row>
    <row r="1825" spans="1:12">
      <c r="A1825" s="480" t="s">
        <v>111</v>
      </c>
      <c r="B1825" s="480">
        <f t="shared" si="153"/>
        <v>26</v>
      </c>
      <c r="C1825" s="480">
        <f t="shared" si="154"/>
        <v>5</v>
      </c>
      <c r="D1825" s="480">
        <f t="shared" si="155"/>
        <v>317</v>
      </c>
      <c r="E1825" s="480">
        <v>0</v>
      </c>
      <c r="F1825" s="481">
        <v>4.3129999999999997</v>
      </c>
      <c r="G1825" s="480">
        <v>15</v>
      </c>
      <c r="H1825" s="482">
        <v>0.33457100000000001</v>
      </c>
      <c r="I1825" s="483">
        <v>12.9</v>
      </c>
      <c r="J1825" s="484">
        <f>(H1825-H1823)*(J1826-J1823)/(H1826-H1823)+J1823</f>
        <v>0.31916055259653797</v>
      </c>
      <c r="K1825" s="469">
        <f t="shared" si="156"/>
        <v>12.891135214946901</v>
      </c>
      <c r="L1825" s="469">
        <f t="shared" si="157"/>
        <v>-8.8647850530989558E-3</v>
      </c>
    </row>
    <row r="1826" spans="1:12">
      <c r="A1826" s="480" t="s">
        <v>111</v>
      </c>
      <c r="B1826" s="480">
        <f t="shared" si="153"/>
        <v>26</v>
      </c>
      <c r="C1826" s="480">
        <f t="shared" si="154"/>
        <v>6</v>
      </c>
      <c r="D1826" s="480">
        <f t="shared" si="155"/>
        <v>318</v>
      </c>
      <c r="E1826" s="480">
        <v>0</v>
      </c>
      <c r="F1826" s="481">
        <v>4.3129999999999997</v>
      </c>
      <c r="G1826" s="480">
        <v>15</v>
      </c>
      <c r="H1826" s="482">
        <v>0.33357599999999998</v>
      </c>
      <c r="I1826" s="483">
        <v>12.9</v>
      </c>
      <c r="J1826" s="484">
        <v>0.31819999999999998</v>
      </c>
      <c r="K1826" s="469">
        <f t="shared" si="156"/>
        <v>12.929587260474374</v>
      </c>
      <c r="L1826" s="469">
        <f t="shared" si="157"/>
        <v>2.9587260474373878E-2</v>
      </c>
    </row>
    <row r="1827" spans="1:12">
      <c r="A1827" s="480" t="s">
        <v>111</v>
      </c>
      <c r="B1827" s="480">
        <f t="shared" si="153"/>
        <v>26</v>
      </c>
      <c r="C1827" s="480">
        <f t="shared" si="154"/>
        <v>7</v>
      </c>
      <c r="D1827" s="480">
        <f t="shared" si="155"/>
        <v>319</v>
      </c>
      <c r="E1827" s="480">
        <v>0</v>
      </c>
      <c r="F1827" s="481">
        <v>4.3129999999999997</v>
      </c>
      <c r="G1827" s="480">
        <v>15</v>
      </c>
      <c r="H1827" s="482">
        <v>0.33258599999999999</v>
      </c>
      <c r="I1827" s="483">
        <v>13</v>
      </c>
      <c r="J1827" s="484">
        <f>(H1827-H1826)*(J1829-J1826)/(H1829-H1826)+J1826</f>
        <v>0.31726065740426973</v>
      </c>
      <c r="K1827" s="469">
        <f t="shared" si="156"/>
        <v>12.968074422856043</v>
      </c>
      <c r="L1827" s="469">
        <f t="shared" si="157"/>
        <v>-3.1925577143956829E-2</v>
      </c>
    </row>
    <row r="1828" spans="1:12">
      <c r="A1828" s="480" t="s">
        <v>111</v>
      </c>
      <c r="B1828" s="480">
        <f t="shared" si="153"/>
        <v>26</v>
      </c>
      <c r="C1828" s="480">
        <f t="shared" si="154"/>
        <v>8</v>
      </c>
      <c r="D1828" s="480">
        <f t="shared" si="155"/>
        <v>320</v>
      </c>
      <c r="E1828" s="480">
        <v>0</v>
      </c>
      <c r="F1828" s="481">
        <v>4.3129999999999997</v>
      </c>
      <c r="G1828" s="480">
        <v>15</v>
      </c>
      <c r="H1828" s="482">
        <v>0.33160299999999998</v>
      </c>
      <c r="I1828" s="483">
        <v>13</v>
      </c>
      <c r="J1828" s="484">
        <f>(H1828-H1826)*(J1829-J1826)/(H1829-H1826)+J1826</f>
        <v>0.3163279566248729</v>
      </c>
      <c r="K1828" s="469">
        <f t="shared" si="156"/>
        <v>13.006516828858604</v>
      </c>
      <c r="L1828" s="469">
        <f t="shared" si="157"/>
        <v>6.5168288586043843E-3</v>
      </c>
    </row>
    <row r="1829" spans="1:12">
      <c r="A1829" s="480" t="s">
        <v>111</v>
      </c>
      <c r="B1829" s="480">
        <f t="shared" si="153"/>
        <v>26</v>
      </c>
      <c r="C1829" s="480">
        <f t="shared" si="154"/>
        <v>9</v>
      </c>
      <c r="D1829" s="480">
        <f t="shared" si="155"/>
        <v>321</v>
      </c>
      <c r="E1829" s="480">
        <v>0</v>
      </c>
      <c r="F1829" s="481">
        <v>4.3129999999999997</v>
      </c>
      <c r="G1829" s="480">
        <v>15</v>
      </c>
      <c r="H1829" s="482">
        <v>0.330625</v>
      </c>
      <c r="I1829" s="483">
        <v>13</v>
      </c>
      <c r="J1829" s="484">
        <v>0.31540000000000001</v>
      </c>
      <c r="K1829" s="469">
        <f t="shared" si="156"/>
        <v>13.044990548204158</v>
      </c>
      <c r="L1829" s="469">
        <f t="shared" si="157"/>
        <v>4.4990548204157932E-2</v>
      </c>
    </row>
    <row r="1830" spans="1:12">
      <c r="A1830" s="480" t="s">
        <v>111</v>
      </c>
      <c r="B1830" s="480">
        <f t="shared" si="153"/>
        <v>26</v>
      </c>
      <c r="C1830" s="480">
        <f t="shared" si="154"/>
        <v>10</v>
      </c>
      <c r="D1830" s="480">
        <f t="shared" si="155"/>
        <v>322</v>
      </c>
      <c r="E1830" s="480">
        <v>0</v>
      </c>
      <c r="F1830" s="481">
        <v>4.3129999999999997</v>
      </c>
      <c r="G1830" s="480">
        <v>15</v>
      </c>
      <c r="H1830" s="482">
        <v>0.32965299999999997</v>
      </c>
      <c r="I1830" s="483">
        <v>13.1</v>
      </c>
      <c r="J1830" s="484">
        <f>(H1830-H1829)*(J1832-J1829)/(H1832-H1829)+J1829</f>
        <v>0.31449503448275862</v>
      </c>
      <c r="K1830" s="469">
        <f t="shared" si="156"/>
        <v>13.083454420254025</v>
      </c>
      <c r="L1830" s="469">
        <f t="shared" si="157"/>
        <v>-1.6545579745974592E-2</v>
      </c>
    </row>
    <row r="1831" spans="1:12">
      <c r="A1831" s="480" t="s">
        <v>111</v>
      </c>
      <c r="B1831" s="480">
        <f t="shared" si="153"/>
        <v>26</v>
      </c>
      <c r="C1831" s="480">
        <f t="shared" si="154"/>
        <v>11</v>
      </c>
      <c r="D1831" s="480">
        <f t="shared" si="155"/>
        <v>323</v>
      </c>
      <c r="E1831" s="480">
        <v>0</v>
      </c>
      <c r="F1831" s="481">
        <v>4.3129999999999997</v>
      </c>
      <c r="G1831" s="480">
        <v>15</v>
      </c>
      <c r="H1831" s="482">
        <v>0.32888600000000001</v>
      </c>
      <c r="I1831" s="483">
        <v>13.1</v>
      </c>
      <c r="J1831" s="484">
        <f>(H1831-H1829)*(J1832-J1829)/(H1832-H1829)+J1829</f>
        <v>0.31378093103448279</v>
      </c>
      <c r="K1831" s="469">
        <f t="shared" si="156"/>
        <v>13.113966541598</v>
      </c>
      <c r="L1831" s="469">
        <f t="shared" si="157"/>
        <v>1.3966541598000148E-2</v>
      </c>
    </row>
    <row r="1832" spans="1:12">
      <c r="A1832" s="480" t="s">
        <v>111</v>
      </c>
      <c r="B1832" s="480">
        <f t="shared" si="153"/>
        <v>27</v>
      </c>
      <c r="C1832" s="480">
        <f t="shared" si="154"/>
        <v>0</v>
      </c>
      <c r="D1832" s="480">
        <f t="shared" si="155"/>
        <v>324</v>
      </c>
      <c r="E1832" s="480">
        <v>0</v>
      </c>
      <c r="F1832" s="481">
        <v>4.3129999999999997</v>
      </c>
      <c r="G1832" s="480">
        <v>15</v>
      </c>
      <c r="H1832" s="482">
        <v>0.32772499999999999</v>
      </c>
      <c r="I1832" s="483">
        <v>13.2</v>
      </c>
      <c r="J1832" s="484">
        <v>0.31269999999999998</v>
      </c>
      <c r="K1832" s="469">
        <f t="shared" si="156"/>
        <v>13.160424136089709</v>
      </c>
      <c r="L1832" s="469">
        <f t="shared" si="157"/>
        <v>-3.957586391029011E-2</v>
      </c>
    </row>
    <row r="1833" spans="1:12">
      <c r="A1833" s="480" t="s">
        <v>111</v>
      </c>
      <c r="B1833" s="480">
        <f t="shared" si="153"/>
        <v>27</v>
      </c>
      <c r="C1833" s="480">
        <f t="shared" si="154"/>
        <v>1</v>
      </c>
      <c r="D1833" s="480">
        <f t="shared" si="155"/>
        <v>325</v>
      </c>
      <c r="E1833" s="480">
        <v>0</v>
      </c>
      <c r="F1833" s="481">
        <v>4.3129999999999997</v>
      </c>
      <c r="G1833" s="480">
        <v>15</v>
      </c>
      <c r="H1833" s="482">
        <v>0.32677</v>
      </c>
      <c r="I1833" s="483">
        <v>13.2</v>
      </c>
      <c r="J1833" s="484">
        <f>(H1833-H1832)*(J1835-J1832)/(H1835-H1832)+J1832</f>
        <v>0.31179494559494558</v>
      </c>
      <c r="K1833" s="469">
        <f t="shared" si="156"/>
        <v>13.198886066652385</v>
      </c>
      <c r="L1833" s="469">
        <f t="shared" si="157"/>
        <v>-1.1139333476144486E-3</v>
      </c>
    </row>
    <row r="1834" spans="1:12">
      <c r="A1834" s="480" t="s">
        <v>111</v>
      </c>
      <c r="B1834" s="480">
        <f t="shared" si="153"/>
        <v>27</v>
      </c>
      <c r="C1834" s="480">
        <f t="shared" si="154"/>
        <v>2</v>
      </c>
      <c r="D1834" s="480">
        <f t="shared" si="155"/>
        <v>326</v>
      </c>
      <c r="E1834" s="480">
        <v>0</v>
      </c>
      <c r="F1834" s="481">
        <v>4.3129999999999997</v>
      </c>
      <c r="G1834" s="480">
        <v>15</v>
      </c>
      <c r="H1834" s="482">
        <v>0.32582</v>
      </c>
      <c r="I1834" s="483">
        <v>13.2</v>
      </c>
      <c r="J1834" s="484">
        <f>(H1834-H1832)*(J1835-J1832)/(H1835-H1832)+J1832</f>
        <v>0.31089462969462967</v>
      </c>
      <c r="K1834" s="469">
        <f t="shared" si="156"/>
        <v>13.237370327174514</v>
      </c>
      <c r="L1834" s="469">
        <f t="shared" si="157"/>
        <v>3.7370327174514273E-2</v>
      </c>
    </row>
    <row r="1835" spans="1:12">
      <c r="A1835" s="480" t="s">
        <v>111</v>
      </c>
      <c r="B1835" s="480">
        <f t="shared" si="153"/>
        <v>27</v>
      </c>
      <c r="C1835" s="480">
        <f t="shared" si="154"/>
        <v>3</v>
      </c>
      <c r="D1835" s="480">
        <f t="shared" si="155"/>
        <v>327</v>
      </c>
      <c r="E1835" s="480">
        <v>0</v>
      </c>
      <c r="F1835" s="481">
        <v>4.3129999999999997</v>
      </c>
      <c r="G1835" s="480">
        <v>15</v>
      </c>
      <c r="H1835" s="482">
        <v>0.324876</v>
      </c>
      <c r="I1835" s="483">
        <v>13.3</v>
      </c>
      <c r="J1835" s="484">
        <v>0.31</v>
      </c>
      <c r="K1835" s="469">
        <f t="shared" si="156"/>
        <v>13.275834472229404</v>
      </c>
      <c r="L1835" s="469">
        <f t="shared" si="157"/>
        <v>-2.4165527770596995E-2</v>
      </c>
    </row>
    <row r="1836" spans="1:12">
      <c r="A1836" s="480" t="s">
        <v>111</v>
      </c>
      <c r="B1836" s="480">
        <f t="shared" si="153"/>
        <v>27</v>
      </c>
      <c r="C1836" s="480">
        <f t="shared" si="154"/>
        <v>4</v>
      </c>
      <c r="D1836" s="480">
        <f t="shared" si="155"/>
        <v>328</v>
      </c>
      <c r="E1836" s="480">
        <v>0</v>
      </c>
      <c r="F1836" s="481">
        <v>4.3129999999999997</v>
      </c>
      <c r="G1836" s="480">
        <v>15</v>
      </c>
      <c r="H1836" s="482">
        <v>0.32393699999999997</v>
      </c>
      <c r="I1836" s="483">
        <v>13.3</v>
      </c>
      <c r="J1836" s="484">
        <f>(H1836-H1835)*(J1838-J1835)/(H1838-H1835)+J1835</f>
        <v>0.30909453571428569</v>
      </c>
      <c r="K1836" s="469">
        <f t="shared" si="156"/>
        <v>13.314317290090358</v>
      </c>
      <c r="L1836" s="469">
        <f t="shared" si="157"/>
        <v>1.4317290090357204E-2</v>
      </c>
    </row>
    <row r="1837" spans="1:12">
      <c r="A1837" s="480" t="s">
        <v>111</v>
      </c>
      <c r="B1837" s="480">
        <f t="shared" si="153"/>
        <v>27</v>
      </c>
      <c r="C1837" s="480">
        <f t="shared" si="154"/>
        <v>5</v>
      </c>
      <c r="D1837" s="480">
        <f t="shared" si="155"/>
        <v>329</v>
      </c>
      <c r="E1837" s="480">
        <v>0</v>
      </c>
      <c r="F1837" s="481">
        <v>4.3129999999999997</v>
      </c>
      <c r="G1837" s="480">
        <v>15</v>
      </c>
      <c r="H1837" s="482">
        <v>0.32300400000000001</v>
      </c>
      <c r="I1837" s="483">
        <v>13.4</v>
      </c>
      <c r="J1837" s="484">
        <f>(H1837-H1835)*(J1838-J1835)/(H1838-H1835)+J1835</f>
        <v>0.30819485714285716</v>
      </c>
      <c r="K1837" s="469">
        <f t="shared" si="156"/>
        <v>13.352775817017745</v>
      </c>
      <c r="L1837" s="469">
        <f t="shared" si="157"/>
        <v>-4.7224182982255059E-2</v>
      </c>
    </row>
    <row r="1838" spans="1:12">
      <c r="A1838" s="480" t="s">
        <v>111</v>
      </c>
      <c r="B1838" s="480">
        <f t="shared" si="153"/>
        <v>27</v>
      </c>
      <c r="C1838" s="480">
        <f t="shared" si="154"/>
        <v>6</v>
      </c>
      <c r="D1838" s="480">
        <f t="shared" si="155"/>
        <v>330</v>
      </c>
      <c r="E1838" s="480">
        <v>0</v>
      </c>
      <c r="F1838" s="481">
        <v>4.3129999999999997</v>
      </c>
      <c r="G1838" s="480">
        <v>15</v>
      </c>
      <c r="H1838" s="482">
        <v>0.32207599999999997</v>
      </c>
      <c r="I1838" s="483">
        <v>13.4</v>
      </c>
      <c r="J1838" s="484">
        <v>0.30730000000000002</v>
      </c>
      <c r="K1838" s="469">
        <f t="shared" si="156"/>
        <v>13.39124927035855</v>
      </c>
      <c r="L1838" s="469">
        <f t="shared" si="157"/>
        <v>-8.7507296414504054E-3</v>
      </c>
    </row>
    <row r="1839" spans="1:12">
      <c r="A1839" s="480" t="s">
        <v>111</v>
      </c>
      <c r="B1839" s="480">
        <f t="shared" si="153"/>
        <v>27</v>
      </c>
      <c r="C1839" s="480">
        <f t="shared" si="154"/>
        <v>7</v>
      </c>
      <c r="D1839" s="480">
        <f t="shared" si="155"/>
        <v>331</v>
      </c>
      <c r="E1839" s="480">
        <v>0</v>
      </c>
      <c r="F1839" s="481">
        <v>4.3129999999999997</v>
      </c>
      <c r="G1839" s="480">
        <v>15</v>
      </c>
      <c r="H1839" s="482">
        <v>0.32115300000000002</v>
      </c>
      <c r="I1839" s="483">
        <v>13.4</v>
      </c>
      <c r="J1839" s="484">
        <f>(H1839-H1838)*(J1841-J1838)/(H1841-H1838)+J1838</f>
        <v>0.30642829640392305</v>
      </c>
      <c r="K1839" s="469">
        <f t="shared" si="156"/>
        <v>13.429735982537917</v>
      </c>
      <c r="L1839" s="469">
        <f t="shared" si="157"/>
        <v>2.9735982537916428E-2</v>
      </c>
    </row>
    <row r="1840" spans="1:12">
      <c r="A1840" s="480" t="s">
        <v>111</v>
      </c>
      <c r="B1840" s="480">
        <f t="shared" si="153"/>
        <v>27</v>
      </c>
      <c r="C1840" s="480">
        <f t="shared" si="154"/>
        <v>8</v>
      </c>
      <c r="D1840" s="480">
        <f t="shared" si="155"/>
        <v>332</v>
      </c>
      <c r="E1840" s="480">
        <v>0</v>
      </c>
      <c r="F1840" s="481">
        <v>4.3129999999999997</v>
      </c>
      <c r="G1840" s="480">
        <v>15</v>
      </c>
      <c r="H1840" s="482">
        <v>0.32023499999999999</v>
      </c>
      <c r="I1840" s="483">
        <v>13.5</v>
      </c>
      <c r="J1840" s="484">
        <f>(H1840-H1838)*(J1841-J1838)/(H1841-H1838)+J1838</f>
        <v>0.30556131492916822</v>
      </c>
      <c r="K1840" s="469">
        <f t="shared" si="156"/>
        <v>13.468234265461302</v>
      </c>
      <c r="L1840" s="469">
        <f t="shared" si="157"/>
        <v>-3.1765734538698354E-2</v>
      </c>
    </row>
    <row r="1841" spans="1:12">
      <c r="A1841" s="480" t="s">
        <v>111</v>
      </c>
      <c r="B1841" s="480">
        <f t="shared" si="153"/>
        <v>27</v>
      </c>
      <c r="C1841" s="480">
        <f t="shared" si="154"/>
        <v>9</v>
      </c>
      <c r="D1841" s="480">
        <f t="shared" si="155"/>
        <v>333</v>
      </c>
      <c r="E1841" s="480">
        <v>0</v>
      </c>
      <c r="F1841" s="481">
        <v>4.3129999999999997</v>
      </c>
      <c r="G1841" s="480">
        <v>15</v>
      </c>
      <c r="H1841" s="482">
        <v>0.31932300000000002</v>
      </c>
      <c r="I1841" s="483">
        <v>13.5</v>
      </c>
      <c r="J1841" s="484">
        <v>0.30470000000000003</v>
      </c>
      <c r="K1841" s="469">
        <f t="shared" si="156"/>
        <v>13.506700112425348</v>
      </c>
      <c r="L1841" s="469">
        <f t="shared" si="157"/>
        <v>6.7001124253476263E-3</v>
      </c>
    </row>
    <row r="1842" spans="1:12">
      <c r="A1842" s="480" t="s">
        <v>111</v>
      </c>
      <c r="B1842" s="480">
        <f t="shared" si="153"/>
        <v>27</v>
      </c>
      <c r="C1842" s="480">
        <f t="shared" si="154"/>
        <v>10</v>
      </c>
      <c r="D1842" s="480">
        <f t="shared" si="155"/>
        <v>334</v>
      </c>
      <c r="E1842" s="480">
        <v>0</v>
      </c>
      <c r="F1842" s="481">
        <v>4.3129999999999997</v>
      </c>
      <c r="G1842" s="480">
        <v>15</v>
      </c>
      <c r="H1842" s="482">
        <v>0.31841599999999998</v>
      </c>
      <c r="I1842" s="483">
        <v>13.5</v>
      </c>
      <c r="J1842" s="484">
        <f>(H1842-H1841)*(J1844-J1841)/(H1844-H1841)+J1841</f>
        <v>0.30382852919438286</v>
      </c>
      <c r="K1842" s="469">
        <f t="shared" si="156"/>
        <v>13.545173609366364</v>
      </c>
      <c r="L1842" s="469">
        <f t="shared" si="157"/>
        <v>4.5173609366363721E-2</v>
      </c>
    </row>
    <row r="1843" spans="1:12">
      <c r="A1843" s="480" t="s">
        <v>111</v>
      </c>
      <c r="B1843" s="480">
        <f t="shared" si="153"/>
        <v>27</v>
      </c>
      <c r="C1843" s="480">
        <f t="shared" si="154"/>
        <v>11</v>
      </c>
      <c r="D1843" s="480">
        <f t="shared" si="155"/>
        <v>335</v>
      </c>
      <c r="E1843" s="480">
        <v>0</v>
      </c>
      <c r="F1843" s="481">
        <v>4.3129999999999997</v>
      </c>
      <c r="G1843" s="480">
        <v>15</v>
      </c>
      <c r="H1843" s="482">
        <v>0.31751400000000002</v>
      </c>
      <c r="I1843" s="483">
        <v>13.6</v>
      </c>
      <c r="J1843" s="484">
        <f>(H1843-H1841)*(J1844-J1841)/(H1844-H1841)+J1841</f>
        <v>0.30296186252771623</v>
      </c>
      <c r="K1843" s="469">
        <f t="shared" si="156"/>
        <v>13.583653004276975</v>
      </c>
      <c r="L1843" s="469">
        <f t="shared" si="157"/>
        <v>-1.6346995723024449E-2</v>
      </c>
    </row>
    <row r="1844" spans="1:12">
      <c r="A1844" s="480" t="s">
        <v>111</v>
      </c>
      <c r="B1844" s="480">
        <f t="shared" si="153"/>
        <v>28</v>
      </c>
      <c r="C1844" s="480">
        <f t="shared" si="154"/>
        <v>0</v>
      </c>
      <c r="D1844" s="480">
        <f t="shared" si="155"/>
        <v>336</v>
      </c>
      <c r="E1844" s="480">
        <v>0</v>
      </c>
      <c r="F1844" s="481">
        <v>4.3129999999999997</v>
      </c>
      <c r="G1844" s="480">
        <v>15</v>
      </c>
      <c r="H1844" s="482">
        <v>0.31661699999999998</v>
      </c>
      <c r="I1844" s="483">
        <v>13.6</v>
      </c>
      <c r="J1844" s="484">
        <v>0.30209999999999998</v>
      </c>
      <c r="K1844" s="469">
        <f t="shared" si="156"/>
        <v>13.622136524570696</v>
      </c>
      <c r="L1844" s="469">
        <f t="shared" si="157"/>
        <v>2.2136524570695926E-2</v>
      </c>
    </row>
    <row r="1845" spans="1:12">
      <c r="A1845" s="480" t="s">
        <v>111</v>
      </c>
      <c r="B1845" s="480">
        <f t="shared" si="153"/>
        <v>28</v>
      </c>
      <c r="C1845" s="480">
        <f t="shared" si="154"/>
        <v>1</v>
      </c>
      <c r="D1845" s="480">
        <f t="shared" si="155"/>
        <v>337</v>
      </c>
      <c r="E1845" s="480">
        <v>0</v>
      </c>
      <c r="F1845" s="481">
        <v>4.3129999999999997</v>
      </c>
      <c r="G1845" s="480">
        <v>15</v>
      </c>
      <c r="H1845" s="482">
        <v>0.31572499999999998</v>
      </c>
      <c r="I1845" s="483">
        <v>13.7</v>
      </c>
      <c r="J1845" s="484">
        <f>(H1845-H1844)*(J1847-J1844)/(H1847-H1844)+J1844</f>
        <v>0.30126196918451709</v>
      </c>
      <c r="K1845" s="469">
        <f t="shared" si="156"/>
        <v>13.660622377068652</v>
      </c>
      <c r="L1845" s="469">
        <f t="shared" si="157"/>
        <v>-3.9377622931347389E-2</v>
      </c>
    </row>
    <row r="1846" spans="1:12">
      <c r="A1846" s="480" t="s">
        <v>111</v>
      </c>
      <c r="B1846" s="480">
        <f t="shared" si="153"/>
        <v>28</v>
      </c>
      <c r="C1846" s="480">
        <f t="shared" si="154"/>
        <v>2</v>
      </c>
      <c r="D1846" s="480">
        <f t="shared" si="155"/>
        <v>338</v>
      </c>
      <c r="E1846" s="480">
        <v>0</v>
      </c>
      <c r="F1846" s="481">
        <v>4.3129999999999997</v>
      </c>
      <c r="G1846" s="480">
        <v>15</v>
      </c>
      <c r="H1846" s="482">
        <v>0.31483800000000001</v>
      </c>
      <c r="I1846" s="483">
        <v>13.7</v>
      </c>
      <c r="J1846" s="484">
        <f>(H1846-H1844)*(J1847-J1844)/(H1847-H1844)+J1844</f>
        <v>0.30042863585118373</v>
      </c>
      <c r="K1846" s="469">
        <f t="shared" si="156"/>
        <v>13.69910874799103</v>
      </c>
      <c r="L1846" s="469">
        <f t="shared" si="157"/>
        <v>-8.9125200896944534E-4</v>
      </c>
    </row>
    <row r="1847" spans="1:12">
      <c r="A1847" s="480" t="s">
        <v>111</v>
      </c>
      <c r="B1847" s="480">
        <f t="shared" si="153"/>
        <v>28</v>
      </c>
      <c r="C1847" s="480">
        <f t="shared" si="154"/>
        <v>3</v>
      </c>
      <c r="D1847" s="480">
        <f t="shared" si="155"/>
        <v>339</v>
      </c>
      <c r="E1847" s="480">
        <v>0</v>
      </c>
      <c r="F1847" s="481">
        <v>4.3129999999999997</v>
      </c>
      <c r="G1847" s="480">
        <v>15</v>
      </c>
      <c r="H1847" s="482">
        <v>0.31395600000000001</v>
      </c>
      <c r="I1847" s="483">
        <v>13.7</v>
      </c>
      <c r="J1847" s="484">
        <v>0.29959999999999998</v>
      </c>
      <c r="K1847" s="469">
        <f t="shared" si="156"/>
        <v>13.737593802953279</v>
      </c>
      <c r="L1847" s="469">
        <f t="shared" si="157"/>
        <v>3.7593802953280075E-2</v>
      </c>
    </row>
    <row r="1848" spans="1:12">
      <c r="A1848" s="480" t="s">
        <v>111</v>
      </c>
      <c r="B1848" s="480">
        <f t="shared" si="153"/>
        <v>28</v>
      </c>
      <c r="C1848" s="480">
        <f t="shared" si="154"/>
        <v>4</v>
      </c>
      <c r="D1848" s="480">
        <f t="shared" si="155"/>
        <v>340</v>
      </c>
      <c r="E1848" s="480">
        <v>0</v>
      </c>
      <c r="F1848" s="481">
        <v>4.3129999999999997</v>
      </c>
      <c r="G1848" s="480">
        <v>15</v>
      </c>
      <c r="H1848" s="482">
        <v>0.313079</v>
      </c>
      <c r="I1848" s="483">
        <v>13.8</v>
      </c>
      <c r="J1848" s="484">
        <f>(H1848-H1847)*(J1850-J1847)/(H1850-H1847)+J1847</f>
        <v>0.29876188837920487</v>
      </c>
      <c r="K1848" s="469">
        <f t="shared" si="156"/>
        <v>13.776075686967186</v>
      </c>
      <c r="L1848" s="469">
        <f t="shared" si="157"/>
        <v>-2.3924313032814837E-2</v>
      </c>
    </row>
    <row r="1849" spans="1:12">
      <c r="A1849" s="480" t="s">
        <v>111</v>
      </c>
      <c r="B1849" s="480">
        <f t="shared" si="153"/>
        <v>28</v>
      </c>
      <c r="C1849" s="480">
        <f t="shared" si="154"/>
        <v>5</v>
      </c>
      <c r="D1849" s="480">
        <f t="shared" si="155"/>
        <v>341</v>
      </c>
      <c r="E1849" s="480">
        <v>0</v>
      </c>
      <c r="F1849" s="481">
        <v>4.3129999999999997</v>
      </c>
      <c r="G1849" s="480">
        <v>15</v>
      </c>
      <c r="H1849" s="482">
        <v>0.31220700000000001</v>
      </c>
      <c r="I1849" s="483">
        <v>13.8</v>
      </c>
      <c r="J1849" s="484">
        <f>(H1849-H1847)*(J1850-J1847)/(H1850-H1847)+J1847</f>
        <v>0.29792855504587151</v>
      </c>
      <c r="K1849" s="469">
        <f t="shared" si="156"/>
        <v>13.814552524446921</v>
      </c>
      <c r="L1849" s="469">
        <f t="shared" si="157"/>
        <v>1.455252444691979E-2</v>
      </c>
    </row>
    <row r="1850" spans="1:12">
      <c r="A1850" s="480" t="s">
        <v>111</v>
      </c>
      <c r="B1850" s="480">
        <f t="shared" si="153"/>
        <v>28</v>
      </c>
      <c r="C1850" s="480">
        <f t="shared" si="154"/>
        <v>6</v>
      </c>
      <c r="D1850" s="480">
        <f t="shared" si="155"/>
        <v>342</v>
      </c>
      <c r="E1850" s="480">
        <v>0</v>
      </c>
      <c r="F1850" s="481">
        <v>4.3129999999999997</v>
      </c>
      <c r="G1850" s="480">
        <v>15</v>
      </c>
      <c r="H1850" s="482">
        <v>0.31134000000000001</v>
      </c>
      <c r="I1850" s="483">
        <v>13.9</v>
      </c>
      <c r="J1850" s="484">
        <v>0.29709999999999998</v>
      </c>
      <c r="K1850" s="469">
        <f t="shared" si="156"/>
        <v>13.853022419220144</v>
      </c>
      <c r="L1850" s="469">
        <f t="shared" si="157"/>
        <v>-4.6977580779856254E-2</v>
      </c>
    </row>
    <row r="1851" spans="1:12">
      <c r="A1851" s="480" t="s">
        <v>111</v>
      </c>
      <c r="B1851" s="480">
        <f t="shared" si="153"/>
        <v>28</v>
      </c>
      <c r="C1851" s="480">
        <f t="shared" si="154"/>
        <v>7</v>
      </c>
      <c r="D1851" s="480">
        <f t="shared" si="155"/>
        <v>343</v>
      </c>
      <c r="E1851" s="480">
        <v>0</v>
      </c>
      <c r="F1851" s="481">
        <v>4.3129999999999997</v>
      </c>
      <c r="G1851" s="480">
        <v>15</v>
      </c>
      <c r="H1851" s="482">
        <v>0.310477</v>
      </c>
      <c r="I1851" s="483">
        <v>13.9</v>
      </c>
      <c r="J1851" s="484">
        <f>(H1851-H1850)*(J1853-J1850)/(H1853-H1850)+J1850</f>
        <v>0.29626181041181038</v>
      </c>
      <c r="K1851" s="469">
        <f t="shared" si="156"/>
        <v>13.891528196935681</v>
      </c>
      <c r="L1851" s="469">
        <f t="shared" si="157"/>
        <v>-8.4718030643191611E-3</v>
      </c>
    </row>
    <row r="1852" spans="1:12">
      <c r="A1852" s="480" t="s">
        <v>111</v>
      </c>
      <c r="B1852" s="480">
        <f t="shared" si="153"/>
        <v>28</v>
      </c>
      <c r="C1852" s="480">
        <f t="shared" si="154"/>
        <v>8</v>
      </c>
      <c r="D1852" s="480">
        <f t="shared" si="155"/>
        <v>344</v>
      </c>
      <c r="E1852" s="480">
        <v>0</v>
      </c>
      <c r="F1852" s="481">
        <v>4.3129999999999997</v>
      </c>
      <c r="G1852" s="480">
        <v>15</v>
      </c>
      <c r="H1852" s="482">
        <v>0.30962000000000001</v>
      </c>
      <c r="I1852" s="483">
        <v>13.9</v>
      </c>
      <c r="J1852" s="484">
        <f>(H1852-H1850)*(J1853-J1850)/(H1853-H1850)+J1850</f>
        <v>0.29542944832944834</v>
      </c>
      <c r="K1852" s="469">
        <f t="shared" si="156"/>
        <v>13.929978683547573</v>
      </c>
      <c r="L1852" s="469">
        <f t="shared" si="157"/>
        <v>2.997868354757216E-2</v>
      </c>
    </row>
    <row r="1853" spans="1:12">
      <c r="A1853" s="480" t="s">
        <v>111</v>
      </c>
      <c r="B1853" s="480">
        <f t="shared" ref="B1853:B1892" si="158">INT(D1853/12)</f>
        <v>28</v>
      </c>
      <c r="C1853" s="480">
        <f t="shared" ref="C1853:C1892" si="159">D1853-B1853*12</f>
        <v>9</v>
      </c>
      <c r="D1853" s="480">
        <f t="shared" si="155"/>
        <v>345</v>
      </c>
      <c r="E1853" s="480">
        <v>0</v>
      </c>
      <c r="F1853" s="481">
        <v>4.3129999999999997</v>
      </c>
      <c r="G1853" s="480">
        <v>15</v>
      </c>
      <c r="H1853" s="482">
        <v>0.30876599999999998</v>
      </c>
      <c r="I1853" s="483">
        <v>14</v>
      </c>
      <c r="J1853" s="484">
        <v>0.29459999999999997</v>
      </c>
      <c r="K1853" s="469">
        <f t="shared" si="156"/>
        <v>13.968506895189236</v>
      </c>
      <c r="L1853" s="469">
        <f t="shared" si="157"/>
        <v>-3.1493104810763839E-2</v>
      </c>
    </row>
    <row r="1854" spans="1:12">
      <c r="A1854" s="480" t="s">
        <v>111</v>
      </c>
      <c r="B1854" s="480">
        <f t="shared" si="158"/>
        <v>28</v>
      </c>
      <c r="C1854" s="480">
        <f t="shared" si="159"/>
        <v>10</v>
      </c>
      <c r="D1854" s="480">
        <f t="shared" ref="D1854:D1892" si="160">D1853+1</f>
        <v>346</v>
      </c>
      <c r="E1854" s="480">
        <v>0</v>
      </c>
      <c r="F1854" s="481">
        <v>4.3129999999999997</v>
      </c>
      <c r="G1854" s="480">
        <v>15</v>
      </c>
      <c r="H1854" s="482">
        <v>0.30791800000000003</v>
      </c>
      <c r="I1854" s="483">
        <v>14</v>
      </c>
      <c r="J1854" s="484">
        <f>(H1854-H1853)*(J1856-J1853)/(H1856-H1853)+J1853</f>
        <v>0.29379589095219283</v>
      </c>
      <c r="K1854" s="469">
        <f t="shared" si="156"/>
        <v>14.006975883189678</v>
      </c>
      <c r="L1854" s="469">
        <f t="shared" si="157"/>
        <v>6.9758831896784557E-3</v>
      </c>
    </row>
    <row r="1855" spans="1:12">
      <c r="A1855" s="480" t="s">
        <v>111</v>
      </c>
      <c r="B1855" s="480">
        <f t="shared" si="158"/>
        <v>28</v>
      </c>
      <c r="C1855" s="480">
        <f t="shared" si="159"/>
        <v>11</v>
      </c>
      <c r="D1855" s="480">
        <f t="shared" si="160"/>
        <v>347</v>
      </c>
      <c r="E1855" s="480">
        <v>0</v>
      </c>
      <c r="F1855" s="481">
        <v>4.3129999999999997</v>
      </c>
      <c r="G1855" s="480">
        <v>15</v>
      </c>
      <c r="H1855" s="482">
        <v>0.30707400000000001</v>
      </c>
      <c r="I1855" s="483">
        <v>14</v>
      </c>
      <c r="J1855" s="484">
        <f>(H1855-H1853)*(J1856-J1853)/(H1856-H1853)+J1853</f>
        <v>0.29299557487159228</v>
      </c>
      <c r="K1855" s="469">
        <f t="shared" si="156"/>
        <v>14.045474380768152</v>
      </c>
      <c r="L1855" s="469">
        <f t="shared" si="157"/>
        <v>4.547438076815169E-2</v>
      </c>
    </row>
    <row r="1856" spans="1:12">
      <c r="A1856" s="480" t="s">
        <v>111</v>
      </c>
      <c r="B1856" s="480">
        <f t="shared" si="158"/>
        <v>29</v>
      </c>
      <c r="C1856" s="480">
        <f t="shared" si="159"/>
        <v>0</v>
      </c>
      <c r="D1856" s="480">
        <f t="shared" si="160"/>
        <v>348</v>
      </c>
      <c r="E1856" s="480">
        <v>0</v>
      </c>
      <c r="F1856" s="481">
        <v>4.3129999999999997</v>
      </c>
      <c r="G1856" s="480">
        <v>15</v>
      </c>
      <c r="H1856" s="482">
        <v>0.30623499999999998</v>
      </c>
      <c r="I1856" s="483">
        <v>14.1</v>
      </c>
      <c r="J1856" s="484">
        <v>0.29220000000000002</v>
      </c>
      <c r="K1856" s="469">
        <f t="shared" si="156"/>
        <v>14.083955132496286</v>
      </c>
      <c r="L1856" s="469">
        <f t="shared" si="157"/>
        <v>-1.6044867503714144E-2</v>
      </c>
    </row>
    <row r="1857" spans="1:12">
      <c r="A1857" s="480" t="s">
        <v>111</v>
      </c>
      <c r="B1857" s="480">
        <f t="shared" si="158"/>
        <v>29</v>
      </c>
      <c r="C1857" s="480">
        <f t="shared" si="159"/>
        <v>1</v>
      </c>
      <c r="D1857" s="480">
        <f t="shared" si="160"/>
        <v>349</v>
      </c>
      <c r="E1857" s="480">
        <v>0</v>
      </c>
      <c r="F1857" s="481">
        <v>4.3129999999999997</v>
      </c>
      <c r="G1857" s="480">
        <v>15</v>
      </c>
      <c r="H1857" s="482">
        <v>0.30540099999999998</v>
      </c>
      <c r="I1857" s="483">
        <v>14.1</v>
      </c>
      <c r="J1857" s="484">
        <f>(H1857-H1856)*(J1859-J1856)/(H1859-H1856)+J1856</f>
        <v>0.29139614457831325</v>
      </c>
      <c r="K1857" s="469">
        <f t="shared" si="156"/>
        <v>14.122416102108376</v>
      </c>
      <c r="L1857" s="469">
        <f t="shared" si="157"/>
        <v>2.2416102108376634E-2</v>
      </c>
    </row>
    <row r="1858" spans="1:12">
      <c r="A1858" s="480" t="s">
        <v>111</v>
      </c>
      <c r="B1858" s="480">
        <f t="shared" si="158"/>
        <v>29</v>
      </c>
      <c r="C1858" s="480">
        <f t="shared" si="159"/>
        <v>2</v>
      </c>
      <c r="D1858" s="480">
        <f t="shared" si="160"/>
        <v>350</v>
      </c>
      <c r="E1858" s="480">
        <v>0</v>
      </c>
      <c r="F1858" s="481">
        <v>4.3129999999999997</v>
      </c>
      <c r="G1858" s="480">
        <v>15</v>
      </c>
      <c r="H1858" s="482">
        <v>0.30457099999999998</v>
      </c>
      <c r="I1858" s="483">
        <v>14.2</v>
      </c>
      <c r="J1858" s="484">
        <f>(H1858-H1856)*(J1859-J1856)/(H1859-H1856)+J1856</f>
        <v>0.29059614457831323</v>
      </c>
      <c r="K1858" s="469">
        <f t="shared" si="156"/>
        <v>14.160901727347646</v>
      </c>
      <c r="L1858" s="469">
        <f t="shared" si="157"/>
        <v>-3.9098272652353216E-2</v>
      </c>
    </row>
    <row r="1859" spans="1:12">
      <c r="A1859" s="480" t="s">
        <v>111</v>
      </c>
      <c r="B1859" s="480">
        <f t="shared" si="158"/>
        <v>29</v>
      </c>
      <c r="C1859" s="480">
        <f t="shared" si="159"/>
        <v>3</v>
      </c>
      <c r="D1859" s="480">
        <f t="shared" si="160"/>
        <v>351</v>
      </c>
      <c r="E1859" s="480">
        <v>0</v>
      </c>
      <c r="F1859" s="481">
        <v>4.3129999999999997</v>
      </c>
      <c r="G1859" s="480">
        <v>15</v>
      </c>
      <c r="H1859" s="482">
        <v>0.30374499999999999</v>
      </c>
      <c r="I1859" s="483">
        <v>14.2</v>
      </c>
      <c r="J1859" s="484">
        <v>0.2898</v>
      </c>
      <c r="K1859" s="469">
        <f t="shared" si="156"/>
        <v>14.199410689887898</v>
      </c>
      <c r="L1859" s="469">
        <f t="shared" si="157"/>
        <v>-5.8931011210106021E-4</v>
      </c>
    </row>
    <row r="1860" spans="1:12">
      <c r="A1860" s="480" t="s">
        <v>111</v>
      </c>
      <c r="B1860" s="480">
        <f t="shared" si="158"/>
        <v>29</v>
      </c>
      <c r="C1860" s="480">
        <f t="shared" si="159"/>
        <v>4</v>
      </c>
      <c r="D1860" s="480">
        <f t="shared" si="160"/>
        <v>352</v>
      </c>
      <c r="E1860" s="480">
        <v>0</v>
      </c>
      <c r="F1860" s="481">
        <v>4.3129999999999997</v>
      </c>
      <c r="G1860" s="480">
        <v>15</v>
      </c>
      <c r="H1860" s="482">
        <v>0.30292400000000003</v>
      </c>
      <c r="I1860" s="483">
        <v>14.2</v>
      </c>
      <c r="J1860" s="484">
        <f>(H1860-H1859)*(J1862-J1859)/(H1862-H1859)+J1859</f>
        <v>0.2890292653061225</v>
      </c>
      <c r="K1860" s="469">
        <f t="shared" si="156"/>
        <v>14.237894653444426</v>
      </c>
      <c r="L1860" s="469">
        <f t="shared" si="157"/>
        <v>3.7894653444427107E-2</v>
      </c>
    </row>
    <row r="1861" spans="1:12">
      <c r="A1861" s="480" t="s">
        <v>111</v>
      </c>
      <c r="B1861" s="480">
        <f t="shared" si="158"/>
        <v>29</v>
      </c>
      <c r="C1861" s="480">
        <f t="shared" si="159"/>
        <v>5</v>
      </c>
      <c r="D1861" s="480">
        <f t="shared" si="160"/>
        <v>353</v>
      </c>
      <c r="E1861" s="480">
        <v>0</v>
      </c>
      <c r="F1861" s="481">
        <v>4.3129999999999997</v>
      </c>
      <c r="G1861" s="480">
        <v>15</v>
      </c>
      <c r="H1861" s="482">
        <v>0.30210700000000001</v>
      </c>
      <c r="I1861" s="483">
        <v>14.3</v>
      </c>
      <c r="J1861" s="484">
        <f>(H1861-H1859)*(J1862-J1859)/(H1862-H1859)+J1859</f>
        <v>0.28826228571428575</v>
      </c>
      <c r="K1861" s="469">
        <f t="shared" si="156"/>
        <v>14.276398759379953</v>
      </c>
      <c r="L1861" s="469">
        <f t="shared" si="157"/>
        <v>-2.3601240620047648E-2</v>
      </c>
    </row>
    <row r="1862" spans="1:12">
      <c r="A1862" s="480" t="s">
        <v>111</v>
      </c>
      <c r="B1862" s="480">
        <f t="shared" si="158"/>
        <v>29</v>
      </c>
      <c r="C1862" s="480">
        <f t="shared" si="159"/>
        <v>6</v>
      </c>
      <c r="D1862" s="480">
        <f t="shared" si="160"/>
        <v>354</v>
      </c>
      <c r="E1862" s="480">
        <v>0</v>
      </c>
      <c r="F1862" s="481">
        <v>4.3129999999999997</v>
      </c>
      <c r="G1862" s="480">
        <v>15</v>
      </c>
      <c r="H1862" s="482">
        <v>0.30129499999999998</v>
      </c>
      <c r="I1862" s="483">
        <v>14.3</v>
      </c>
      <c r="J1862" s="484">
        <v>0.28749999999999998</v>
      </c>
      <c r="K1862" s="469">
        <f t="shared" si="156"/>
        <v>14.314874126686471</v>
      </c>
      <c r="L1862" s="469">
        <f t="shared" si="157"/>
        <v>1.4874126686470035E-2</v>
      </c>
    </row>
    <row r="1863" spans="1:12">
      <c r="A1863" s="480" t="s">
        <v>111</v>
      </c>
      <c r="B1863" s="480">
        <f t="shared" si="158"/>
        <v>29</v>
      </c>
      <c r="C1863" s="480">
        <f t="shared" si="159"/>
        <v>7</v>
      </c>
      <c r="D1863" s="480">
        <f t="shared" si="160"/>
        <v>355</v>
      </c>
      <c r="E1863" s="480">
        <v>0</v>
      </c>
      <c r="F1863" s="481">
        <v>4.3129999999999997</v>
      </c>
      <c r="G1863" s="480">
        <v>15</v>
      </c>
      <c r="H1863" s="482">
        <v>0.300487</v>
      </c>
      <c r="I1863" s="483">
        <v>14.4</v>
      </c>
      <c r="J1863" s="484">
        <f>(H1863-H1862)*(J1865-J1862)/(H1865-H1862)+J1862</f>
        <v>0.28672919950228121</v>
      </c>
      <c r="K1863" s="469">
        <f t="shared" si="156"/>
        <v>14.35336636859498</v>
      </c>
      <c r="L1863" s="469">
        <f t="shared" si="157"/>
        <v>-4.6633631405020637E-2</v>
      </c>
    </row>
    <row r="1864" spans="1:12">
      <c r="A1864" s="480" t="s">
        <v>111</v>
      </c>
      <c r="B1864" s="480">
        <f t="shared" si="158"/>
        <v>29</v>
      </c>
      <c r="C1864" s="480">
        <f t="shared" si="159"/>
        <v>8</v>
      </c>
      <c r="D1864" s="480">
        <f t="shared" si="160"/>
        <v>356</v>
      </c>
      <c r="E1864" s="480">
        <v>0</v>
      </c>
      <c r="F1864" s="481">
        <v>4.3129999999999997</v>
      </c>
      <c r="G1864" s="480">
        <v>15</v>
      </c>
      <c r="H1864" s="482">
        <v>0.29968299999999998</v>
      </c>
      <c r="I1864" s="483">
        <v>14.4</v>
      </c>
      <c r="J1864" s="484">
        <f>(H1864-H1862)*(J1865-J1862)/(H1865-H1862)+J1862</f>
        <v>0.28596221484861051</v>
      </c>
      <c r="K1864" s="469">
        <f t="shared" si="156"/>
        <v>14.391874080278161</v>
      </c>
      <c r="L1864" s="469">
        <f t="shared" si="157"/>
        <v>-8.1259197218397361E-3</v>
      </c>
    </row>
    <row r="1865" spans="1:12">
      <c r="A1865" s="480" t="s">
        <v>111</v>
      </c>
      <c r="B1865" s="480">
        <f t="shared" si="158"/>
        <v>29</v>
      </c>
      <c r="C1865" s="480">
        <f t="shared" si="159"/>
        <v>9</v>
      </c>
      <c r="D1865" s="480">
        <f t="shared" si="160"/>
        <v>357</v>
      </c>
      <c r="E1865" s="480">
        <v>0</v>
      </c>
      <c r="F1865" s="481">
        <v>4.3129999999999997</v>
      </c>
      <c r="G1865" s="480">
        <v>15</v>
      </c>
      <c r="H1865" s="482">
        <v>0.29888399999999998</v>
      </c>
      <c r="I1865" s="483">
        <v>14.4</v>
      </c>
      <c r="J1865" s="484">
        <v>0.28520000000000001</v>
      </c>
      <c r="K1865" s="469">
        <f t="shared" si="156"/>
        <v>14.430347559588336</v>
      </c>
      <c r="L1865" s="469">
        <f t="shared" si="157"/>
        <v>3.0347559588335571E-2</v>
      </c>
    </row>
    <row r="1866" spans="1:12">
      <c r="A1866" s="480" t="s">
        <v>111</v>
      </c>
      <c r="B1866" s="480">
        <f t="shared" si="158"/>
        <v>29</v>
      </c>
      <c r="C1866" s="480">
        <f t="shared" si="159"/>
        <v>10</v>
      </c>
      <c r="D1866" s="480">
        <f t="shared" si="160"/>
        <v>358</v>
      </c>
      <c r="E1866" s="480">
        <v>0</v>
      </c>
      <c r="F1866" s="481">
        <v>4.3129999999999997</v>
      </c>
      <c r="G1866" s="480">
        <v>15</v>
      </c>
      <c r="H1866" s="482">
        <v>0.29808899999999999</v>
      </c>
      <c r="I1866" s="483">
        <v>14.5</v>
      </c>
      <c r="J1866" s="484">
        <f>(H1866-H1865)*(J1868-J1865)/(H1868-H1865)+J1865</f>
        <v>0.28446295828065737</v>
      </c>
      <c r="K1866" s="469">
        <f t="shared" si="156"/>
        <v>14.468833133728516</v>
      </c>
      <c r="L1866" s="469">
        <f t="shared" si="157"/>
        <v>-3.1166866271483684E-2</v>
      </c>
    </row>
    <row r="1867" spans="1:12">
      <c r="A1867" s="480" t="s">
        <v>111</v>
      </c>
      <c r="B1867" s="480">
        <f t="shared" si="158"/>
        <v>29</v>
      </c>
      <c r="C1867" s="480">
        <f t="shared" si="159"/>
        <v>11</v>
      </c>
      <c r="D1867" s="480">
        <f t="shared" si="160"/>
        <v>359</v>
      </c>
      <c r="E1867" s="480">
        <v>0</v>
      </c>
      <c r="F1867" s="481">
        <v>4.3129999999999997</v>
      </c>
      <c r="G1867" s="480">
        <v>15</v>
      </c>
      <c r="H1867" s="482">
        <v>0.29729800000000001</v>
      </c>
      <c r="I1867" s="483">
        <v>14.5</v>
      </c>
      <c r="J1867" s="484">
        <f>(H1867-H1865)*(J1868-J1865)/(H1868-H1865)+J1865</f>
        <v>0.28372962494732407</v>
      </c>
      <c r="K1867" s="469">
        <f t="shared" ref="K1867:K1930" si="161">F1867/H1867</f>
        <v>14.507329346312453</v>
      </c>
      <c r="L1867" s="469">
        <f t="shared" ref="L1867:L1930" si="162">K1867-I1867</f>
        <v>7.3293463124528557E-3</v>
      </c>
    </row>
    <row r="1868" spans="1:12">
      <c r="A1868" s="480" t="s">
        <v>111</v>
      </c>
      <c r="B1868" s="480">
        <f t="shared" si="158"/>
        <v>30</v>
      </c>
      <c r="C1868" s="480">
        <f t="shared" si="159"/>
        <v>0</v>
      </c>
      <c r="D1868" s="480">
        <f t="shared" si="160"/>
        <v>360</v>
      </c>
      <c r="E1868" s="480">
        <v>0</v>
      </c>
      <c r="F1868" s="481">
        <v>4.3129999999999997</v>
      </c>
      <c r="G1868" s="480">
        <v>15</v>
      </c>
      <c r="H1868" s="482">
        <v>0.29651100000000002</v>
      </c>
      <c r="I1868" s="483">
        <v>14.5</v>
      </c>
      <c r="J1868" s="484">
        <v>0.28299999999999997</v>
      </c>
      <c r="K1868" s="469">
        <f t="shared" si="161"/>
        <v>14.545834724512748</v>
      </c>
      <c r="L1868" s="469">
        <f t="shared" si="162"/>
        <v>4.5834724512747727E-2</v>
      </c>
    </row>
    <row r="1869" spans="1:12">
      <c r="A1869" s="480" t="s">
        <v>111</v>
      </c>
      <c r="B1869" s="480">
        <f t="shared" si="158"/>
        <v>30</v>
      </c>
      <c r="C1869" s="480">
        <f t="shared" si="159"/>
        <v>1</v>
      </c>
      <c r="D1869" s="480">
        <f t="shared" si="160"/>
        <v>361</v>
      </c>
      <c r="E1869" s="480">
        <v>0</v>
      </c>
      <c r="F1869" s="481">
        <v>4.3129999999999997</v>
      </c>
      <c r="G1869" s="480">
        <v>15</v>
      </c>
      <c r="H1869" s="482">
        <v>0.29572799999999999</v>
      </c>
      <c r="I1869" s="483">
        <v>14.6</v>
      </c>
      <c r="J1869" s="484">
        <f>(H1869-H1868)*(J1871-J1868)/(H1871-H1868)+J1868</f>
        <v>0.28222906678082188</v>
      </c>
      <c r="K1869" s="469">
        <f t="shared" si="161"/>
        <v>14.584347779040199</v>
      </c>
      <c r="L1869" s="469">
        <f t="shared" si="162"/>
        <v>-1.56522209598009E-2</v>
      </c>
    </row>
    <row r="1870" spans="1:12">
      <c r="A1870" s="480" t="s">
        <v>111</v>
      </c>
      <c r="B1870" s="480">
        <f t="shared" si="158"/>
        <v>30</v>
      </c>
      <c r="C1870" s="480">
        <f t="shared" si="159"/>
        <v>2</v>
      </c>
      <c r="D1870" s="480">
        <f t="shared" si="160"/>
        <v>362</v>
      </c>
      <c r="E1870" s="480">
        <v>0</v>
      </c>
      <c r="F1870" s="481">
        <v>4.3129999999999997</v>
      </c>
      <c r="G1870" s="480">
        <v>15</v>
      </c>
      <c r="H1870" s="482">
        <v>0.29494999999999999</v>
      </c>
      <c r="I1870" s="483">
        <v>14.6</v>
      </c>
      <c r="J1870" s="484">
        <f>(H1870-H1868)*(J1871-J1868)/(H1871-H1868)+J1868</f>
        <v>0.28146305650684927</v>
      </c>
      <c r="K1870" s="469">
        <f t="shared" si="161"/>
        <v>14.622817426682488</v>
      </c>
      <c r="L1870" s="469">
        <f t="shared" si="162"/>
        <v>2.2817426682488318E-2</v>
      </c>
    </row>
    <row r="1871" spans="1:12">
      <c r="A1871" s="480" t="s">
        <v>111</v>
      </c>
      <c r="B1871" s="480">
        <f t="shared" si="158"/>
        <v>30</v>
      </c>
      <c r="C1871" s="480">
        <f t="shared" si="159"/>
        <v>3</v>
      </c>
      <c r="D1871" s="480">
        <f t="shared" si="160"/>
        <v>363</v>
      </c>
      <c r="E1871" s="480">
        <v>0</v>
      </c>
      <c r="F1871" s="481">
        <v>4.3129999999999997</v>
      </c>
      <c r="G1871" s="480">
        <v>15</v>
      </c>
      <c r="H1871" s="482">
        <v>0.29417500000000002</v>
      </c>
      <c r="I1871" s="483">
        <v>14.7</v>
      </c>
      <c r="J1871" s="484">
        <v>0.28070000000000001</v>
      </c>
      <c r="K1871" s="469">
        <f t="shared" si="161"/>
        <v>14.661341038497492</v>
      </c>
      <c r="L1871" s="469">
        <f t="shared" si="162"/>
        <v>-3.8658961502507694E-2</v>
      </c>
    </row>
    <row r="1872" spans="1:12">
      <c r="A1872" s="480" t="s">
        <v>111</v>
      </c>
      <c r="B1872" s="480">
        <f t="shared" si="158"/>
        <v>30</v>
      </c>
      <c r="C1872" s="480">
        <f t="shared" si="159"/>
        <v>4</v>
      </c>
      <c r="D1872" s="480">
        <f t="shared" si="160"/>
        <v>364</v>
      </c>
      <c r="E1872" s="480">
        <v>0</v>
      </c>
      <c r="F1872" s="481">
        <v>4.3129999999999997</v>
      </c>
      <c r="G1872" s="480">
        <v>15</v>
      </c>
      <c r="H1872" s="482">
        <v>0.29340500000000003</v>
      </c>
      <c r="I1872" s="483">
        <v>14.7</v>
      </c>
      <c r="J1872" s="484">
        <f>(H1872-H1871)*(J1874-J1871)/(H1874-H1871)+J1871</f>
        <v>0.27996315789473686</v>
      </c>
      <c r="K1872" s="469">
        <f t="shared" si="161"/>
        <v>14.699817658185783</v>
      </c>
      <c r="L1872" s="469">
        <f t="shared" si="162"/>
        <v>-1.8234181421661333E-4</v>
      </c>
    </row>
    <row r="1873" spans="1:12">
      <c r="A1873" s="480" t="s">
        <v>111</v>
      </c>
      <c r="B1873" s="480">
        <f t="shared" si="158"/>
        <v>30</v>
      </c>
      <c r="C1873" s="480">
        <f t="shared" si="159"/>
        <v>5</v>
      </c>
      <c r="D1873" s="480">
        <f t="shared" si="160"/>
        <v>365</v>
      </c>
      <c r="E1873" s="480">
        <v>0</v>
      </c>
      <c r="F1873" s="481">
        <v>4.3129999999999997</v>
      </c>
      <c r="G1873" s="480">
        <v>15</v>
      </c>
      <c r="H1873" s="482">
        <v>0.29263899999999998</v>
      </c>
      <c r="I1873" s="483">
        <v>14.7</v>
      </c>
      <c r="J1873" s="484">
        <f>(H1873-H1871)*(J1874-J1871)/(H1874-H1871)+J1871</f>
        <v>0.27923014354066983</v>
      </c>
      <c r="K1873" s="469">
        <f t="shared" si="161"/>
        <v>14.738295305820483</v>
      </c>
      <c r="L1873" s="469">
        <f t="shared" si="162"/>
        <v>3.829530582048335E-2</v>
      </c>
    </row>
    <row r="1874" spans="1:12">
      <c r="A1874" s="480" t="s">
        <v>111</v>
      </c>
      <c r="B1874" s="480">
        <f t="shared" si="158"/>
        <v>30</v>
      </c>
      <c r="C1874" s="480">
        <f t="shared" si="159"/>
        <v>6</v>
      </c>
      <c r="D1874" s="480">
        <f t="shared" si="160"/>
        <v>366</v>
      </c>
      <c r="E1874" s="480">
        <v>0</v>
      </c>
      <c r="F1874" s="481">
        <v>4.3129999999999997</v>
      </c>
      <c r="G1874" s="480">
        <v>15</v>
      </c>
      <c r="H1874" s="482">
        <v>0.29187600000000002</v>
      </c>
      <c r="I1874" s="483">
        <v>14.8</v>
      </c>
      <c r="J1874" s="484">
        <v>0.27850000000000003</v>
      </c>
      <c r="K1874" s="469">
        <f t="shared" si="161"/>
        <v>14.77682303443928</v>
      </c>
      <c r="L1874" s="469">
        <f t="shared" si="162"/>
        <v>-2.3176965560720575E-2</v>
      </c>
    </row>
    <row r="1875" spans="1:12">
      <c r="A1875" s="480" t="s">
        <v>111</v>
      </c>
      <c r="B1875" s="480">
        <f t="shared" si="158"/>
        <v>30</v>
      </c>
      <c r="C1875" s="480">
        <f t="shared" si="159"/>
        <v>7</v>
      </c>
      <c r="D1875" s="480">
        <f t="shared" si="160"/>
        <v>367</v>
      </c>
      <c r="E1875" s="480">
        <v>0</v>
      </c>
      <c r="F1875" s="481">
        <v>4.3129999999999997</v>
      </c>
      <c r="G1875" s="480">
        <v>15</v>
      </c>
      <c r="H1875" s="482">
        <v>0.29111799999999999</v>
      </c>
      <c r="I1875" s="483">
        <v>14.8</v>
      </c>
      <c r="J1875" s="484">
        <f>(H1875-H1874)*(J1877-J1874)/(H1877-H1874)+J1874</f>
        <v>0.27779659743703045</v>
      </c>
      <c r="K1875" s="469">
        <f t="shared" si="161"/>
        <v>14.815298263934212</v>
      </c>
      <c r="L1875" s="469">
        <f t="shared" si="162"/>
        <v>1.5298263934210965E-2</v>
      </c>
    </row>
    <row r="1876" spans="1:12">
      <c r="A1876" s="480" t="s">
        <v>111</v>
      </c>
      <c r="B1876" s="480">
        <f t="shared" si="158"/>
        <v>30</v>
      </c>
      <c r="C1876" s="480">
        <f t="shared" si="159"/>
        <v>8</v>
      </c>
      <c r="D1876" s="480">
        <f t="shared" si="160"/>
        <v>368</v>
      </c>
      <c r="E1876" s="480">
        <v>0</v>
      </c>
      <c r="F1876" s="481">
        <v>4.3129999999999997</v>
      </c>
      <c r="G1876" s="480">
        <v>15</v>
      </c>
      <c r="H1876" s="482">
        <v>0.29036299999999998</v>
      </c>
      <c r="I1876" s="483">
        <v>14.9</v>
      </c>
      <c r="J1876" s="484">
        <f>(H1876-H1874)*(J1877-J1874)/(H1877-H1874)+J1874</f>
        <v>0.27709597878921782</v>
      </c>
      <c r="K1876" s="469">
        <f t="shared" si="161"/>
        <v>14.853820906933734</v>
      </c>
      <c r="L1876" s="469">
        <f t="shared" si="162"/>
        <v>-4.6179093066266219E-2</v>
      </c>
    </row>
    <row r="1877" spans="1:12">
      <c r="A1877" s="480" t="s">
        <v>111</v>
      </c>
      <c r="B1877" s="480">
        <f t="shared" si="158"/>
        <v>30</v>
      </c>
      <c r="C1877" s="480">
        <f t="shared" si="159"/>
        <v>9</v>
      </c>
      <c r="D1877" s="480">
        <f t="shared" si="160"/>
        <v>369</v>
      </c>
      <c r="E1877" s="480">
        <v>0</v>
      </c>
      <c r="F1877" s="481">
        <v>4.3129999999999997</v>
      </c>
      <c r="G1877" s="480">
        <v>15</v>
      </c>
      <c r="H1877" s="482">
        <v>0.28961300000000001</v>
      </c>
      <c r="I1877" s="483">
        <v>14.9</v>
      </c>
      <c r="J1877" s="484">
        <v>0.27639999999999998</v>
      </c>
      <c r="K1877" s="469">
        <f t="shared" si="161"/>
        <v>14.892287293733361</v>
      </c>
      <c r="L1877" s="469">
        <f t="shared" si="162"/>
        <v>-7.7127062666395574E-3</v>
      </c>
    </row>
    <row r="1878" spans="1:12">
      <c r="A1878" s="480" t="s">
        <v>111</v>
      </c>
      <c r="B1878" s="480">
        <f t="shared" si="158"/>
        <v>30</v>
      </c>
      <c r="C1878" s="480">
        <f t="shared" si="159"/>
        <v>10</v>
      </c>
      <c r="D1878" s="480">
        <f t="shared" si="160"/>
        <v>370</v>
      </c>
      <c r="E1878" s="480">
        <v>0</v>
      </c>
      <c r="F1878" s="481">
        <v>4.3129999999999997</v>
      </c>
      <c r="G1878" s="480">
        <v>15</v>
      </c>
      <c r="H1878" s="482">
        <v>0.28886600000000001</v>
      </c>
      <c r="I1878" s="483">
        <v>14.9</v>
      </c>
      <c r="J1878" s="484">
        <f>(H1878-H1877)*(J1880-J1877)/(H1880-H1877)+J1877</f>
        <v>0.27569623149394346</v>
      </c>
      <c r="K1878" s="469">
        <f t="shared" si="161"/>
        <v>14.930798363254933</v>
      </c>
      <c r="L1878" s="469">
        <f t="shared" si="162"/>
        <v>3.0798363254932681E-2</v>
      </c>
    </row>
    <row r="1879" spans="1:12">
      <c r="A1879" s="480" t="s">
        <v>111</v>
      </c>
      <c r="B1879" s="480">
        <f t="shared" si="158"/>
        <v>30</v>
      </c>
      <c r="C1879" s="480">
        <f t="shared" si="159"/>
        <v>11</v>
      </c>
      <c r="D1879" s="480">
        <f t="shared" si="160"/>
        <v>371</v>
      </c>
      <c r="E1879" s="480">
        <v>0</v>
      </c>
      <c r="F1879" s="481">
        <v>4.3129999999999997</v>
      </c>
      <c r="G1879" s="480">
        <v>15</v>
      </c>
      <c r="H1879" s="482">
        <v>0.28812300000000002</v>
      </c>
      <c r="I1879" s="483">
        <v>15</v>
      </c>
      <c r="J1879" s="484">
        <f>(H1879-H1877)*(J1880-J1877)/(H1880-H1877)+J1877</f>
        <v>0.27499623149394348</v>
      </c>
      <c r="K1879" s="469">
        <f t="shared" si="161"/>
        <v>14.969301305345285</v>
      </c>
      <c r="L1879" s="469">
        <f t="shared" si="162"/>
        <v>-3.0698694654715197E-2</v>
      </c>
    </row>
    <row r="1880" spans="1:12">
      <c r="A1880" s="480" t="s">
        <v>111</v>
      </c>
      <c r="B1880" s="480">
        <f t="shared" si="158"/>
        <v>31</v>
      </c>
      <c r="C1880" s="480">
        <f t="shared" si="159"/>
        <v>0</v>
      </c>
      <c r="D1880" s="480">
        <f t="shared" si="160"/>
        <v>372</v>
      </c>
      <c r="E1880" s="480">
        <v>0</v>
      </c>
      <c r="F1880" s="481">
        <v>4.3129999999999997</v>
      </c>
      <c r="G1880" s="480">
        <v>15</v>
      </c>
      <c r="H1880" s="482">
        <v>0.28738399999999997</v>
      </c>
      <c r="I1880" s="483">
        <v>15</v>
      </c>
      <c r="J1880" s="484">
        <v>0.27429999999999999</v>
      </c>
      <c r="K1880" s="469">
        <f t="shared" si="161"/>
        <v>15.00779444923865</v>
      </c>
      <c r="L1880" s="469">
        <f t="shared" si="162"/>
        <v>7.7944492386503583E-3</v>
      </c>
    </row>
    <row r="1881" spans="1:12">
      <c r="A1881" s="480" t="s">
        <v>111</v>
      </c>
      <c r="B1881" s="480">
        <f t="shared" si="158"/>
        <v>31</v>
      </c>
      <c r="C1881" s="480">
        <f t="shared" si="159"/>
        <v>1</v>
      </c>
      <c r="D1881" s="480">
        <f t="shared" si="160"/>
        <v>373</v>
      </c>
      <c r="E1881" s="480">
        <v>0</v>
      </c>
      <c r="F1881" s="481">
        <v>4.3129999999999997</v>
      </c>
      <c r="G1881" s="480">
        <v>15</v>
      </c>
      <c r="H1881" s="482">
        <v>0.28664899999999999</v>
      </c>
      <c r="I1881" s="483">
        <v>15</v>
      </c>
      <c r="J1881" s="484">
        <f>(H1881-H1880)*(J1883-J1880)/(H1883-H1880)+J1880</f>
        <v>0.27359681093394078</v>
      </c>
      <c r="K1881" s="469">
        <f t="shared" si="161"/>
        <v>15.046276107713615</v>
      </c>
      <c r="L1881" s="469">
        <f t="shared" si="162"/>
        <v>4.6276107713614678E-2</v>
      </c>
    </row>
    <row r="1882" spans="1:12">
      <c r="A1882" s="480" t="s">
        <v>111</v>
      </c>
      <c r="B1882" s="480">
        <f t="shared" si="158"/>
        <v>31</v>
      </c>
      <c r="C1882" s="480">
        <f t="shared" si="159"/>
        <v>2</v>
      </c>
      <c r="D1882" s="480">
        <f t="shared" si="160"/>
        <v>374</v>
      </c>
      <c r="E1882" s="480">
        <v>0</v>
      </c>
      <c r="F1882" s="481">
        <v>4.3129999999999997</v>
      </c>
      <c r="G1882" s="480">
        <v>15</v>
      </c>
      <c r="H1882" s="482">
        <v>0.28591699999999998</v>
      </c>
      <c r="I1882" s="483">
        <v>15.1</v>
      </c>
      <c r="J1882" s="484">
        <f>(H1882-H1880)*(J1883-J1880)/(H1883-H1880)+J1880</f>
        <v>0.27289649202733479</v>
      </c>
      <c r="K1882" s="469">
        <f t="shared" si="161"/>
        <v>15.084797336289903</v>
      </c>
      <c r="L1882" s="469">
        <f t="shared" si="162"/>
        <v>-1.5202663710097042E-2</v>
      </c>
    </row>
    <row r="1883" spans="1:12">
      <c r="A1883" s="480" t="s">
        <v>111</v>
      </c>
      <c r="B1883" s="480">
        <f t="shared" si="158"/>
        <v>31</v>
      </c>
      <c r="C1883" s="480">
        <f t="shared" si="159"/>
        <v>3</v>
      </c>
      <c r="D1883" s="480">
        <f t="shared" si="160"/>
        <v>375</v>
      </c>
      <c r="E1883" s="480">
        <v>0</v>
      </c>
      <c r="F1883" s="481">
        <v>4.3129999999999997</v>
      </c>
      <c r="G1883" s="480">
        <v>15</v>
      </c>
      <c r="H1883" s="482">
        <v>0.28518900000000003</v>
      </c>
      <c r="I1883" s="483">
        <v>15.1</v>
      </c>
      <c r="J1883" s="484">
        <v>0.2722</v>
      </c>
      <c r="K1883" s="469">
        <f t="shared" si="161"/>
        <v>15.123304194762067</v>
      </c>
      <c r="L1883" s="469">
        <f t="shared" si="162"/>
        <v>2.3304194762067354E-2</v>
      </c>
    </row>
    <row r="1884" spans="1:12">
      <c r="A1884" s="480" t="s">
        <v>111</v>
      </c>
      <c r="B1884" s="480">
        <f t="shared" si="158"/>
        <v>31</v>
      </c>
      <c r="C1884" s="480">
        <f t="shared" si="159"/>
        <v>4</v>
      </c>
      <c r="D1884" s="480">
        <f t="shared" si="160"/>
        <v>376</v>
      </c>
      <c r="E1884" s="480">
        <v>0</v>
      </c>
      <c r="F1884" s="481">
        <v>4.3129999999999997</v>
      </c>
      <c r="G1884" s="480">
        <v>15</v>
      </c>
      <c r="H1884" s="482">
        <v>0.28144649999999999</v>
      </c>
      <c r="I1884" s="483">
        <v>15.3</v>
      </c>
      <c r="J1884" s="484">
        <f>(H1884-H1883)*(J1886-J1883)/(H1886-H1883)+J1883</f>
        <v>0.26856482423681782</v>
      </c>
      <c r="K1884" s="469">
        <f t="shared" si="161"/>
        <v>15.324404460528022</v>
      </c>
      <c r="L1884" s="469">
        <f t="shared" si="162"/>
        <v>2.4404460528021588E-2</v>
      </c>
    </row>
    <row r="1885" spans="1:12">
      <c r="A1885" s="480" t="s">
        <v>111</v>
      </c>
      <c r="B1885" s="480">
        <f t="shared" si="158"/>
        <v>31</v>
      </c>
      <c r="C1885" s="480">
        <f t="shared" si="159"/>
        <v>5</v>
      </c>
      <c r="D1885" s="480">
        <f t="shared" si="160"/>
        <v>377</v>
      </c>
      <c r="E1885" s="480">
        <v>0</v>
      </c>
      <c r="F1885" s="481">
        <v>4.3129999999999997</v>
      </c>
      <c r="G1885" s="480">
        <v>15</v>
      </c>
      <c r="H1885" s="482">
        <v>0.283744</v>
      </c>
      <c r="I1885" s="483">
        <v>15.2</v>
      </c>
      <c r="J1885" s="484">
        <f>(H1885-H1883)*(J1886-J1883)/(H1886-H1883)+J1883</f>
        <v>0.2707964384828862</v>
      </c>
      <c r="K1885" s="469">
        <f t="shared" si="161"/>
        <v>15.200321416488102</v>
      </c>
      <c r="L1885" s="469">
        <f t="shared" si="162"/>
        <v>3.214164881022441E-4</v>
      </c>
    </row>
    <row r="1886" spans="1:12">
      <c r="A1886" s="480" t="s">
        <v>111</v>
      </c>
      <c r="B1886" s="480">
        <f t="shared" si="158"/>
        <v>31</v>
      </c>
      <c r="C1886" s="480">
        <f t="shared" si="159"/>
        <v>6</v>
      </c>
      <c r="D1886" s="480">
        <f t="shared" si="160"/>
        <v>378</v>
      </c>
      <c r="E1886" s="480">
        <v>0</v>
      </c>
      <c r="F1886" s="481">
        <v>4.3129999999999997</v>
      </c>
      <c r="G1886" s="480">
        <v>15</v>
      </c>
      <c r="H1886" s="482">
        <v>0.28302699999999997</v>
      </c>
      <c r="I1886" s="483">
        <v>15.2</v>
      </c>
      <c r="J1886" s="484">
        <v>0.27010000000000001</v>
      </c>
      <c r="K1886" s="469">
        <f t="shared" si="161"/>
        <v>15.238828804319024</v>
      </c>
      <c r="L1886" s="469">
        <f t="shared" si="162"/>
        <v>3.8828804319024357E-2</v>
      </c>
    </row>
    <row r="1887" spans="1:12">
      <c r="A1887" s="480" t="s">
        <v>111</v>
      </c>
      <c r="B1887" s="480">
        <f t="shared" si="158"/>
        <v>31</v>
      </c>
      <c r="C1887" s="480">
        <f t="shared" si="159"/>
        <v>7</v>
      </c>
      <c r="D1887" s="480">
        <f t="shared" si="160"/>
        <v>379</v>
      </c>
      <c r="E1887" s="480">
        <v>0</v>
      </c>
      <c r="F1887" s="481">
        <v>4.3129999999999997</v>
      </c>
      <c r="G1887" s="480">
        <v>15</v>
      </c>
      <c r="H1887" s="482">
        <v>0.28231400000000001</v>
      </c>
      <c r="I1887" s="483">
        <v>15.3</v>
      </c>
      <c r="J1887" s="484">
        <f>(H1887-H1886)*(J1889-J1886)/(H1889-H1886)+J1886</f>
        <v>0.26943020197275719</v>
      </c>
      <c r="K1887" s="469">
        <f t="shared" si="161"/>
        <v>15.277315329739226</v>
      </c>
      <c r="L1887" s="469">
        <f t="shared" si="162"/>
        <v>-2.2684670260774809E-2</v>
      </c>
    </row>
    <row r="1888" spans="1:12">
      <c r="A1888" s="480" t="s">
        <v>111</v>
      </c>
      <c r="B1888" s="480">
        <f t="shared" si="158"/>
        <v>31</v>
      </c>
      <c r="C1888" s="480">
        <f t="shared" si="159"/>
        <v>8</v>
      </c>
      <c r="D1888" s="480">
        <f t="shared" si="160"/>
        <v>380</v>
      </c>
      <c r="E1888" s="480">
        <v>0</v>
      </c>
      <c r="F1888" s="481">
        <v>4.3129999999999997</v>
      </c>
      <c r="G1888" s="480">
        <v>15</v>
      </c>
      <c r="H1888" s="482">
        <v>0.28160400000000002</v>
      </c>
      <c r="I1888" s="483">
        <v>15.3</v>
      </c>
      <c r="J1888" s="484">
        <f>(H1888-H1886)*(J1889-J1886)/(H1889-H1886)+J1886</f>
        <v>0.2687632221700329</v>
      </c>
      <c r="K1888" s="469">
        <f t="shared" si="161"/>
        <v>15.315833581909345</v>
      </c>
      <c r="L1888" s="469">
        <f t="shared" si="162"/>
        <v>1.5833581909344474E-2</v>
      </c>
    </row>
    <row r="1889" spans="1:12">
      <c r="A1889" s="480" t="s">
        <v>111</v>
      </c>
      <c r="B1889" s="480">
        <f t="shared" si="158"/>
        <v>31</v>
      </c>
      <c r="C1889" s="480">
        <f t="shared" si="159"/>
        <v>9</v>
      </c>
      <c r="D1889" s="480">
        <f t="shared" si="160"/>
        <v>381</v>
      </c>
      <c r="E1889" s="480">
        <v>0</v>
      </c>
      <c r="F1889" s="481">
        <v>4.3129999999999997</v>
      </c>
      <c r="G1889" s="480">
        <v>15</v>
      </c>
      <c r="H1889" s="482">
        <v>0.28089799999999998</v>
      </c>
      <c r="I1889" s="483">
        <v>15.4</v>
      </c>
      <c r="J1889" s="484">
        <v>0.2681</v>
      </c>
      <c r="K1889" s="469">
        <f t="shared" si="161"/>
        <v>15.354327905503066</v>
      </c>
      <c r="L1889" s="469">
        <f t="shared" si="162"/>
        <v>-4.5672094496934434E-2</v>
      </c>
    </row>
    <row r="1890" spans="1:12">
      <c r="A1890" s="480" t="s">
        <v>111</v>
      </c>
      <c r="B1890" s="480">
        <f t="shared" si="158"/>
        <v>31</v>
      </c>
      <c r="C1890" s="480">
        <f t="shared" si="159"/>
        <v>10</v>
      </c>
      <c r="D1890" s="480">
        <f t="shared" si="160"/>
        <v>382</v>
      </c>
      <c r="E1890" s="480">
        <v>0</v>
      </c>
      <c r="F1890" s="481">
        <v>4.3129999999999997</v>
      </c>
      <c r="G1890" s="480">
        <v>15</v>
      </c>
      <c r="H1890" s="482">
        <v>0.280196</v>
      </c>
      <c r="I1890" s="483">
        <v>15.4</v>
      </c>
      <c r="J1890" s="484">
        <f>(H1890-H1889)*(J1892-J1889)/(H1892-H1889)+J1889</f>
        <v>0.2674304721030043</v>
      </c>
      <c r="K1890" s="469">
        <f t="shared" si="161"/>
        <v>15.392796471041699</v>
      </c>
      <c r="L1890" s="469">
        <f t="shared" si="162"/>
        <v>-7.2035289583016748E-3</v>
      </c>
    </row>
    <row r="1891" spans="1:12">
      <c r="A1891" s="480" t="s">
        <v>111</v>
      </c>
      <c r="B1891" s="480">
        <f t="shared" si="158"/>
        <v>31</v>
      </c>
      <c r="C1891" s="480">
        <f t="shared" si="159"/>
        <v>11</v>
      </c>
      <c r="D1891" s="480">
        <f t="shared" si="160"/>
        <v>383</v>
      </c>
      <c r="E1891" s="480">
        <v>0</v>
      </c>
      <c r="F1891" s="481">
        <v>4.3129999999999997</v>
      </c>
      <c r="G1891" s="480">
        <v>15</v>
      </c>
      <c r="H1891" s="482">
        <v>0.279497</v>
      </c>
      <c r="I1891" s="483">
        <v>15.4</v>
      </c>
      <c r="J1891" s="484">
        <f>(H1891-H1889)*(J1892-J1889)/(H1892-H1889)+J1889</f>
        <v>0.2667638054363376</v>
      </c>
      <c r="K1891" s="469">
        <f t="shared" si="161"/>
        <v>15.431292643570414</v>
      </c>
      <c r="L1891" s="469">
        <f t="shared" si="162"/>
        <v>3.1292643570413503E-2</v>
      </c>
    </row>
    <row r="1892" spans="1:12">
      <c r="A1892" s="480" t="s">
        <v>111</v>
      </c>
      <c r="B1892" s="480">
        <f t="shared" si="158"/>
        <v>32</v>
      </c>
      <c r="C1892" s="480">
        <f t="shared" si="159"/>
        <v>0</v>
      </c>
      <c r="D1892" s="480">
        <f t="shared" si="160"/>
        <v>384</v>
      </c>
      <c r="E1892" s="480">
        <v>0</v>
      </c>
      <c r="F1892" s="481">
        <v>4.3129999999999997</v>
      </c>
      <c r="G1892" s="480">
        <v>15</v>
      </c>
      <c r="H1892" s="482">
        <v>0.27880100000000002</v>
      </c>
      <c r="I1892" s="483">
        <v>15.5</v>
      </c>
      <c r="J1892" s="484">
        <v>0.2661</v>
      </c>
      <c r="K1892" s="469">
        <f t="shared" si="161"/>
        <v>15.469815388036626</v>
      </c>
      <c r="L1892" s="469">
        <f t="shared" si="162"/>
        <v>-3.0184611963374408E-2</v>
      </c>
    </row>
    <row r="1893" spans="1:12">
      <c r="A1893" s="480" t="s">
        <v>111</v>
      </c>
      <c r="B1893" s="480">
        <f>INT(D1893/12)</f>
        <v>2</v>
      </c>
      <c r="C1893" s="480">
        <f>D1893-B1893*12</f>
        <v>0</v>
      </c>
      <c r="D1893" s="480">
        <v>24</v>
      </c>
      <c r="E1893" s="480">
        <v>0</v>
      </c>
      <c r="F1893" s="481">
        <v>4.3129999999999997</v>
      </c>
      <c r="G1893" s="480" t="s">
        <v>560</v>
      </c>
      <c r="H1893" s="482">
        <v>2.9874149999999999</v>
      </c>
      <c r="I1893" s="483">
        <v>1.4</v>
      </c>
      <c r="J1893" s="484">
        <v>0</v>
      </c>
      <c r="K1893" s="469">
        <f t="shared" si="161"/>
        <v>1.4437230850082763</v>
      </c>
      <c r="L1893" s="469">
        <f t="shared" si="162"/>
        <v>4.3723085008276374E-2</v>
      </c>
    </row>
    <row r="1894" spans="1:12">
      <c r="A1894" s="480" t="s">
        <v>111</v>
      </c>
      <c r="B1894" s="480">
        <f t="shared" ref="B1894:B1957" si="163">INT(D1894/12)</f>
        <v>2</v>
      </c>
      <c r="C1894" s="480">
        <f t="shared" ref="C1894:C1957" si="164">D1894-B1894*12</f>
        <v>1</v>
      </c>
      <c r="D1894" s="480">
        <f>D1893+1</f>
        <v>25</v>
      </c>
      <c r="E1894" s="480">
        <v>0</v>
      </c>
      <c r="F1894" s="481">
        <v>4.3129999999999997</v>
      </c>
      <c r="G1894" s="480" t="s">
        <v>560</v>
      </c>
      <c r="H1894" s="482">
        <v>2.93207</v>
      </c>
      <c r="I1894" s="483">
        <v>1.5</v>
      </c>
      <c r="J1894" s="484">
        <v>0</v>
      </c>
      <c r="K1894" s="469">
        <f t="shared" si="161"/>
        <v>1.4709744310333654</v>
      </c>
      <c r="L1894" s="469">
        <f t="shared" si="162"/>
        <v>-2.9025568966634552E-2</v>
      </c>
    </row>
    <row r="1895" spans="1:12">
      <c r="A1895" s="480" t="s">
        <v>111</v>
      </c>
      <c r="B1895" s="480">
        <f t="shared" si="163"/>
        <v>2</v>
      </c>
      <c r="C1895" s="480">
        <f t="shared" si="164"/>
        <v>2</v>
      </c>
      <c r="D1895" s="480">
        <f t="shared" ref="D1895:D1958" si="165">D1894+1</f>
        <v>26</v>
      </c>
      <c r="E1895" s="480">
        <v>0</v>
      </c>
      <c r="F1895" s="481">
        <v>4.3129999999999997</v>
      </c>
      <c r="G1895" s="480" t="s">
        <v>560</v>
      </c>
      <c r="H1895" s="482">
        <v>2.8762379999999999</v>
      </c>
      <c r="I1895" s="483">
        <v>1.5</v>
      </c>
      <c r="J1895" s="484">
        <v>0</v>
      </c>
      <c r="K1895" s="469">
        <f t="shared" si="161"/>
        <v>1.499528203159822</v>
      </c>
      <c r="L1895" s="469">
        <f t="shared" si="162"/>
        <v>-4.7179684017795154E-4</v>
      </c>
    </row>
    <row r="1896" spans="1:12">
      <c r="A1896" s="480" t="s">
        <v>111</v>
      </c>
      <c r="B1896" s="480">
        <f t="shared" si="163"/>
        <v>2</v>
      </c>
      <c r="C1896" s="480">
        <f t="shared" si="164"/>
        <v>3</v>
      </c>
      <c r="D1896" s="480">
        <f t="shared" si="165"/>
        <v>27</v>
      </c>
      <c r="E1896" s="480">
        <v>0</v>
      </c>
      <c r="F1896" s="481">
        <v>4.3129999999999997</v>
      </c>
      <c r="G1896" s="480" t="s">
        <v>560</v>
      </c>
      <c r="H1896" s="482">
        <v>2.8204799999999999</v>
      </c>
      <c r="I1896" s="483">
        <v>1.5</v>
      </c>
      <c r="J1896" s="484">
        <v>0</v>
      </c>
      <c r="K1896" s="469">
        <f t="shared" si="161"/>
        <v>1.5291723394599501</v>
      </c>
      <c r="L1896" s="469">
        <f t="shared" si="162"/>
        <v>2.9172339459950125E-2</v>
      </c>
    </row>
    <row r="1897" spans="1:12">
      <c r="A1897" s="480" t="s">
        <v>111</v>
      </c>
      <c r="B1897" s="480">
        <f t="shared" si="163"/>
        <v>2</v>
      </c>
      <c r="C1897" s="480">
        <f t="shared" si="164"/>
        <v>4</v>
      </c>
      <c r="D1897" s="480">
        <f t="shared" si="165"/>
        <v>28</v>
      </c>
      <c r="E1897" s="480">
        <v>0</v>
      </c>
      <c r="F1897" s="481">
        <v>4.3129999999999997</v>
      </c>
      <c r="G1897" s="480" t="s">
        <v>560</v>
      </c>
      <c r="H1897" s="482">
        <v>2.7652079999999999</v>
      </c>
      <c r="I1897" s="483">
        <v>1.6</v>
      </c>
      <c r="J1897" s="484">
        <v>0</v>
      </c>
      <c r="K1897" s="469">
        <f t="shared" si="161"/>
        <v>1.5597380016259175</v>
      </c>
      <c r="L1897" s="469">
        <f t="shared" si="162"/>
        <v>-4.0261998374082619E-2</v>
      </c>
    </row>
    <row r="1898" spans="1:12">
      <c r="A1898" s="480" t="s">
        <v>111</v>
      </c>
      <c r="B1898" s="480">
        <f t="shared" si="163"/>
        <v>2</v>
      </c>
      <c r="C1898" s="480">
        <f t="shared" si="164"/>
        <v>5</v>
      </c>
      <c r="D1898" s="480">
        <f t="shared" si="165"/>
        <v>29</v>
      </c>
      <c r="E1898" s="480">
        <v>0</v>
      </c>
      <c r="F1898" s="481">
        <v>4.3129999999999997</v>
      </c>
      <c r="G1898" s="480" t="s">
        <v>560</v>
      </c>
      <c r="H1898" s="482">
        <v>2.7107199999999998</v>
      </c>
      <c r="I1898" s="483">
        <v>1.6</v>
      </c>
      <c r="J1898" s="484">
        <v>0</v>
      </c>
      <c r="K1898" s="469">
        <f t="shared" si="161"/>
        <v>1.5910901900602055</v>
      </c>
      <c r="L1898" s="469">
        <f t="shared" si="162"/>
        <v>-8.9098099397946218E-3</v>
      </c>
    </row>
    <row r="1899" spans="1:12">
      <c r="A1899" s="480" t="s">
        <v>111</v>
      </c>
      <c r="B1899" s="480">
        <f t="shared" si="163"/>
        <v>2</v>
      </c>
      <c r="C1899" s="480">
        <f t="shared" si="164"/>
        <v>6</v>
      </c>
      <c r="D1899" s="480">
        <f t="shared" si="165"/>
        <v>30</v>
      </c>
      <c r="E1899" s="480">
        <v>0</v>
      </c>
      <c r="F1899" s="481">
        <v>4.3129999999999997</v>
      </c>
      <c r="G1899" s="480" t="s">
        <v>560</v>
      </c>
      <c r="H1899" s="482">
        <v>2.657232</v>
      </c>
      <c r="I1899" s="483">
        <v>1.6</v>
      </c>
      <c r="J1899" s="484">
        <v>0</v>
      </c>
      <c r="K1899" s="469">
        <f t="shared" si="161"/>
        <v>1.6231175900335386</v>
      </c>
      <c r="L1899" s="469">
        <f t="shared" si="162"/>
        <v>2.3117590033538526E-2</v>
      </c>
    </row>
    <row r="1900" spans="1:12">
      <c r="A1900" s="480" t="s">
        <v>111</v>
      </c>
      <c r="B1900" s="480">
        <f t="shared" si="163"/>
        <v>2</v>
      </c>
      <c r="C1900" s="480">
        <f t="shared" si="164"/>
        <v>7</v>
      </c>
      <c r="D1900" s="480">
        <f t="shared" si="165"/>
        <v>31</v>
      </c>
      <c r="E1900" s="480">
        <v>0</v>
      </c>
      <c r="F1900" s="481">
        <v>4.3129999999999997</v>
      </c>
      <c r="G1900" s="480" t="s">
        <v>560</v>
      </c>
      <c r="H1900" s="482">
        <v>2.6048930000000001</v>
      </c>
      <c r="I1900" s="483">
        <v>1.7</v>
      </c>
      <c r="J1900" s="484">
        <v>0</v>
      </c>
      <c r="K1900" s="469">
        <f t="shared" si="161"/>
        <v>1.6557301969792999</v>
      </c>
      <c r="L1900" s="469">
        <f t="shared" si="162"/>
        <v>-4.4269803020700049E-2</v>
      </c>
    </row>
    <row r="1901" spans="1:12">
      <c r="A1901" s="480" t="s">
        <v>111</v>
      </c>
      <c r="B1901" s="480">
        <f t="shared" si="163"/>
        <v>2</v>
      </c>
      <c r="C1901" s="480">
        <f t="shared" si="164"/>
        <v>8</v>
      </c>
      <c r="D1901" s="480">
        <f t="shared" si="165"/>
        <v>32</v>
      </c>
      <c r="E1901" s="480">
        <v>0</v>
      </c>
      <c r="F1901" s="481">
        <v>4.3129999999999997</v>
      </c>
      <c r="G1901" s="480" t="s">
        <v>560</v>
      </c>
      <c r="H1901" s="482">
        <v>2.5538029999999998</v>
      </c>
      <c r="I1901" s="483">
        <v>1.7</v>
      </c>
      <c r="J1901" s="484">
        <v>0</v>
      </c>
      <c r="K1901" s="469">
        <f t="shared" si="161"/>
        <v>1.688853838765167</v>
      </c>
      <c r="L1901" s="469">
        <f t="shared" si="162"/>
        <v>-1.1146161234832919E-2</v>
      </c>
    </row>
    <row r="1902" spans="1:12">
      <c r="A1902" s="480" t="s">
        <v>111</v>
      </c>
      <c r="B1902" s="480">
        <f t="shared" si="163"/>
        <v>2</v>
      </c>
      <c r="C1902" s="480">
        <f t="shared" si="164"/>
        <v>9</v>
      </c>
      <c r="D1902" s="480">
        <f t="shared" si="165"/>
        <v>33</v>
      </c>
      <c r="E1902" s="480">
        <v>0</v>
      </c>
      <c r="F1902" s="481">
        <v>4.3129999999999997</v>
      </c>
      <c r="G1902" s="480" t="s">
        <v>560</v>
      </c>
      <c r="H1902" s="482">
        <v>2.5040290000000001</v>
      </c>
      <c r="I1902" s="483">
        <v>1.7</v>
      </c>
      <c r="J1902" s="484">
        <v>0</v>
      </c>
      <c r="K1902" s="469">
        <f t="shared" si="161"/>
        <v>1.7224241412539549</v>
      </c>
      <c r="L1902" s="469">
        <f t="shared" si="162"/>
        <v>2.2424141253954977E-2</v>
      </c>
    </row>
    <row r="1903" spans="1:12">
      <c r="A1903" s="480" t="s">
        <v>111</v>
      </c>
      <c r="B1903" s="480">
        <f t="shared" si="163"/>
        <v>2</v>
      </c>
      <c r="C1903" s="480">
        <f t="shared" si="164"/>
        <v>10</v>
      </c>
      <c r="D1903" s="480">
        <f t="shared" si="165"/>
        <v>34</v>
      </c>
      <c r="E1903" s="480">
        <v>0</v>
      </c>
      <c r="F1903" s="481">
        <v>4.3129999999999997</v>
      </c>
      <c r="G1903" s="480" t="s">
        <v>560</v>
      </c>
      <c r="H1903" s="482">
        <v>2.455606</v>
      </c>
      <c r="I1903" s="483">
        <v>1.8</v>
      </c>
      <c r="J1903" s="484">
        <v>0</v>
      </c>
      <c r="K1903" s="469">
        <f t="shared" si="161"/>
        <v>1.7563892578858333</v>
      </c>
      <c r="L1903" s="469">
        <f t="shared" si="162"/>
        <v>-4.3610742114166712E-2</v>
      </c>
    </row>
    <row r="1904" spans="1:12">
      <c r="A1904" s="480" t="s">
        <v>111</v>
      </c>
      <c r="B1904" s="480">
        <f t="shared" si="163"/>
        <v>2</v>
      </c>
      <c r="C1904" s="480">
        <f t="shared" si="164"/>
        <v>11</v>
      </c>
      <c r="D1904" s="480">
        <f t="shared" si="165"/>
        <v>35</v>
      </c>
      <c r="E1904" s="480">
        <v>0</v>
      </c>
      <c r="F1904" s="481">
        <v>4.3129999999999997</v>
      </c>
      <c r="G1904" s="480" t="s">
        <v>560</v>
      </c>
      <c r="H1904" s="482">
        <v>2.40855</v>
      </c>
      <c r="I1904" s="483">
        <v>1.8</v>
      </c>
      <c r="J1904" s="484">
        <v>0</v>
      </c>
      <c r="K1904" s="469">
        <f t="shared" si="161"/>
        <v>1.7907039505096427</v>
      </c>
      <c r="L1904" s="469">
        <f t="shared" si="162"/>
        <v>-9.2960494903573387E-3</v>
      </c>
    </row>
    <row r="1905" spans="1:12">
      <c r="A1905" s="480" t="s">
        <v>111</v>
      </c>
      <c r="B1905" s="480">
        <f t="shared" si="163"/>
        <v>3</v>
      </c>
      <c r="C1905" s="480">
        <f t="shared" si="164"/>
        <v>0</v>
      </c>
      <c r="D1905" s="480">
        <f t="shared" si="165"/>
        <v>36</v>
      </c>
      <c r="E1905" s="480">
        <v>0</v>
      </c>
      <c r="F1905" s="481">
        <v>4.3129999999999997</v>
      </c>
      <c r="G1905" s="480" t="s">
        <v>560</v>
      </c>
      <c r="H1905" s="482">
        <v>2.36286</v>
      </c>
      <c r="I1905" s="483">
        <v>1.8</v>
      </c>
      <c r="J1905" s="484">
        <v>0</v>
      </c>
      <c r="K1905" s="469">
        <f t="shared" si="161"/>
        <v>1.8253303200358886</v>
      </c>
      <c r="L1905" s="469">
        <f t="shared" si="162"/>
        <v>2.5330320035888532E-2</v>
      </c>
    </row>
    <row r="1906" spans="1:12">
      <c r="A1906" s="480" t="s">
        <v>111</v>
      </c>
      <c r="B1906" s="480">
        <f t="shared" si="163"/>
        <v>3</v>
      </c>
      <c r="C1906" s="480">
        <f t="shared" si="164"/>
        <v>1</v>
      </c>
      <c r="D1906" s="480">
        <f t="shared" si="165"/>
        <v>37</v>
      </c>
      <c r="E1906" s="480">
        <v>0</v>
      </c>
      <c r="F1906" s="481">
        <v>4.3129999999999997</v>
      </c>
      <c r="G1906" s="480" t="s">
        <v>560</v>
      </c>
      <c r="H1906" s="482">
        <v>2.318524</v>
      </c>
      <c r="I1906" s="483">
        <v>1.9</v>
      </c>
      <c r="J1906" s="484">
        <v>0</v>
      </c>
      <c r="K1906" s="469">
        <f t="shared" si="161"/>
        <v>1.8602352186132209</v>
      </c>
      <c r="L1906" s="469">
        <f t="shared" si="162"/>
        <v>-3.9764781386778969E-2</v>
      </c>
    </row>
    <row r="1907" spans="1:12">
      <c r="A1907" s="480" t="s">
        <v>111</v>
      </c>
      <c r="B1907" s="480">
        <f t="shared" si="163"/>
        <v>3</v>
      </c>
      <c r="C1907" s="480">
        <f t="shared" si="164"/>
        <v>2</v>
      </c>
      <c r="D1907" s="480">
        <f t="shared" si="165"/>
        <v>38</v>
      </c>
      <c r="E1907" s="480">
        <v>0</v>
      </c>
      <c r="F1907" s="481">
        <v>4.3129999999999997</v>
      </c>
      <c r="G1907" s="480" t="s">
        <v>560</v>
      </c>
      <c r="H1907" s="482">
        <v>2.2755209999999999</v>
      </c>
      <c r="I1907" s="483">
        <v>1.9</v>
      </c>
      <c r="J1907" s="484">
        <v>0</v>
      </c>
      <c r="K1907" s="469">
        <f t="shared" si="161"/>
        <v>1.8953901106603719</v>
      </c>
      <c r="L1907" s="469">
        <f t="shared" si="162"/>
        <v>-4.6098893396280261E-3</v>
      </c>
    </row>
    <row r="1908" spans="1:12">
      <c r="A1908" s="480" t="s">
        <v>111</v>
      </c>
      <c r="B1908" s="480">
        <f t="shared" si="163"/>
        <v>3</v>
      </c>
      <c r="C1908" s="480">
        <f t="shared" si="164"/>
        <v>3</v>
      </c>
      <c r="D1908" s="480">
        <f t="shared" si="165"/>
        <v>39</v>
      </c>
      <c r="E1908" s="480">
        <v>0</v>
      </c>
      <c r="F1908" s="481">
        <v>4.3129999999999997</v>
      </c>
      <c r="G1908" s="480" t="s">
        <v>560</v>
      </c>
      <c r="H1908" s="482">
        <v>2.2338230000000001</v>
      </c>
      <c r="I1908" s="483">
        <v>1.9</v>
      </c>
      <c r="J1908" s="484">
        <v>0</v>
      </c>
      <c r="K1908" s="469">
        <f t="shared" si="161"/>
        <v>1.9307707011701463</v>
      </c>
      <c r="L1908" s="469">
        <f t="shared" si="162"/>
        <v>3.0770701170146353E-2</v>
      </c>
    </row>
    <row r="1909" spans="1:12">
      <c r="A1909" s="480" t="s">
        <v>111</v>
      </c>
      <c r="B1909" s="480">
        <f t="shared" si="163"/>
        <v>3</v>
      </c>
      <c r="C1909" s="480">
        <f t="shared" si="164"/>
        <v>4</v>
      </c>
      <c r="D1909" s="480">
        <f t="shared" si="165"/>
        <v>40</v>
      </c>
      <c r="E1909" s="480">
        <v>0</v>
      </c>
      <c r="F1909" s="481">
        <v>4.3129999999999997</v>
      </c>
      <c r="G1909" s="480" t="s">
        <v>560</v>
      </c>
      <c r="H1909" s="482">
        <v>2.1933989999999999</v>
      </c>
      <c r="I1909" s="483">
        <v>2</v>
      </c>
      <c r="J1909" s="484">
        <v>0</v>
      </c>
      <c r="K1909" s="469">
        <f t="shared" si="161"/>
        <v>1.9663545027603277</v>
      </c>
      <c r="L1909" s="469">
        <f t="shared" si="162"/>
        <v>-3.3645497239672251E-2</v>
      </c>
    </row>
    <row r="1910" spans="1:12">
      <c r="A1910" s="480" t="s">
        <v>111</v>
      </c>
      <c r="B1910" s="480">
        <f t="shared" si="163"/>
        <v>3</v>
      </c>
      <c r="C1910" s="480">
        <f t="shared" si="164"/>
        <v>5</v>
      </c>
      <c r="D1910" s="480">
        <f t="shared" si="165"/>
        <v>41</v>
      </c>
      <c r="E1910" s="480">
        <v>0</v>
      </c>
      <c r="F1910" s="481">
        <v>4.3129999999999997</v>
      </c>
      <c r="G1910" s="480" t="s">
        <v>560</v>
      </c>
      <c r="H1910" s="482">
        <v>2.1542129999999999</v>
      </c>
      <c r="I1910" s="483">
        <v>2</v>
      </c>
      <c r="J1910" s="484">
        <v>0</v>
      </c>
      <c r="K1910" s="469">
        <f t="shared" si="161"/>
        <v>2.0021232812168526</v>
      </c>
      <c r="L1910" s="469">
        <f t="shared" si="162"/>
        <v>2.1232812168525683E-3</v>
      </c>
    </row>
    <row r="1911" spans="1:12">
      <c r="A1911" s="480" t="s">
        <v>111</v>
      </c>
      <c r="B1911" s="480">
        <f t="shared" si="163"/>
        <v>3</v>
      </c>
      <c r="C1911" s="480">
        <f t="shared" si="164"/>
        <v>6</v>
      </c>
      <c r="D1911" s="480">
        <f t="shared" si="165"/>
        <v>42</v>
      </c>
      <c r="E1911" s="480">
        <v>0</v>
      </c>
      <c r="F1911" s="481">
        <v>4.3129999999999997</v>
      </c>
      <c r="G1911" s="480" t="s">
        <v>560</v>
      </c>
      <c r="H1911" s="482">
        <v>2.1162269999999999</v>
      </c>
      <c r="I1911" s="483">
        <v>2</v>
      </c>
      <c r="J1911" s="484">
        <v>0</v>
      </c>
      <c r="K1911" s="469">
        <f t="shared" si="161"/>
        <v>2.0380611342734025</v>
      </c>
      <c r="L1911" s="469">
        <f t="shared" si="162"/>
        <v>3.8061134273402519E-2</v>
      </c>
    </row>
    <row r="1912" spans="1:12">
      <c r="A1912" s="480" t="s">
        <v>111</v>
      </c>
      <c r="B1912" s="480">
        <f t="shared" si="163"/>
        <v>3</v>
      </c>
      <c r="C1912" s="480">
        <f t="shared" si="164"/>
        <v>7</v>
      </c>
      <c r="D1912" s="480">
        <f t="shared" si="165"/>
        <v>43</v>
      </c>
      <c r="E1912" s="480">
        <v>0</v>
      </c>
      <c r="F1912" s="481">
        <v>4.3129999999999997</v>
      </c>
      <c r="G1912" s="480" t="s">
        <v>560</v>
      </c>
      <c r="H1912" s="482">
        <v>2.0794039999999998</v>
      </c>
      <c r="I1912" s="483">
        <v>2.1</v>
      </c>
      <c r="J1912" s="484">
        <v>0</v>
      </c>
      <c r="K1912" s="469">
        <f t="shared" si="161"/>
        <v>2.0741520166355358</v>
      </c>
      <c r="L1912" s="469">
        <f t="shared" si="162"/>
        <v>-2.5847983364464255E-2</v>
      </c>
    </row>
    <row r="1913" spans="1:12">
      <c r="A1913" s="480" t="s">
        <v>111</v>
      </c>
      <c r="B1913" s="480">
        <f t="shared" si="163"/>
        <v>3</v>
      </c>
      <c r="C1913" s="480">
        <f t="shared" si="164"/>
        <v>8</v>
      </c>
      <c r="D1913" s="480">
        <f t="shared" si="165"/>
        <v>44</v>
      </c>
      <c r="E1913" s="480">
        <v>0</v>
      </c>
      <c r="F1913" s="481">
        <v>4.3129999999999997</v>
      </c>
      <c r="G1913" s="480" t="s">
        <v>560</v>
      </c>
      <c r="H1913" s="482">
        <v>2.043704</v>
      </c>
      <c r="I1913" s="483">
        <v>2.1</v>
      </c>
      <c r="J1913" s="484">
        <v>0</v>
      </c>
      <c r="K1913" s="469">
        <f t="shared" si="161"/>
        <v>2.1103838912092945</v>
      </c>
      <c r="L1913" s="469">
        <f t="shared" si="162"/>
        <v>1.0383891209294394E-2</v>
      </c>
    </row>
    <row r="1914" spans="1:12">
      <c r="A1914" s="480" t="s">
        <v>111</v>
      </c>
      <c r="B1914" s="480">
        <f t="shared" si="163"/>
        <v>3</v>
      </c>
      <c r="C1914" s="480">
        <f t="shared" si="164"/>
        <v>9</v>
      </c>
      <c r="D1914" s="480">
        <f t="shared" si="165"/>
        <v>45</v>
      </c>
      <c r="E1914" s="480">
        <v>0</v>
      </c>
      <c r="F1914" s="481">
        <v>4.3129999999999997</v>
      </c>
      <c r="G1914" s="480" t="s">
        <v>560</v>
      </c>
      <c r="H1914" s="482">
        <v>2.0090880000000002</v>
      </c>
      <c r="I1914" s="483">
        <v>2.1</v>
      </c>
      <c r="J1914" s="484">
        <v>0</v>
      </c>
      <c r="K1914" s="469">
        <f t="shared" si="161"/>
        <v>2.1467451898572882</v>
      </c>
      <c r="L1914" s="469">
        <f t="shared" si="162"/>
        <v>4.674518985728815E-2</v>
      </c>
    </row>
    <row r="1915" spans="1:12">
      <c r="A1915" s="480" t="s">
        <v>111</v>
      </c>
      <c r="B1915" s="480">
        <f t="shared" si="163"/>
        <v>3</v>
      </c>
      <c r="C1915" s="480">
        <f t="shared" si="164"/>
        <v>10</v>
      </c>
      <c r="D1915" s="480">
        <f t="shared" si="165"/>
        <v>46</v>
      </c>
      <c r="E1915" s="480">
        <v>0</v>
      </c>
      <c r="F1915" s="481">
        <v>4.3129999999999997</v>
      </c>
      <c r="G1915" s="480" t="s">
        <v>560</v>
      </c>
      <c r="H1915" s="482">
        <v>1.9755180000000001</v>
      </c>
      <c r="I1915" s="483">
        <v>2.2000000000000002</v>
      </c>
      <c r="J1915" s="484">
        <v>0</v>
      </c>
      <c r="K1915" s="469">
        <f t="shared" si="161"/>
        <v>2.1832248554556322</v>
      </c>
      <c r="L1915" s="469">
        <f t="shared" si="162"/>
        <v>-1.6775144544368015E-2</v>
      </c>
    </row>
    <row r="1916" spans="1:12">
      <c r="A1916" s="480" t="s">
        <v>111</v>
      </c>
      <c r="B1916" s="480">
        <f t="shared" si="163"/>
        <v>3</v>
      </c>
      <c r="C1916" s="480">
        <f t="shared" si="164"/>
        <v>11</v>
      </c>
      <c r="D1916" s="480">
        <f t="shared" si="165"/>
        <v>47</v>
      </c>
      <c r="E1916" s="480">
        <v>0</v>
      </c>
      <c r="F1916" s="481">
        <v>4.3129999999999997</v>
      </c>
      <c r="G1916" s="480" t="s">
        <v>560</v>
      </c>
      <c r="H1916" s="482">
        <v>1.9429559999999999</v>
      </c>
      <c r="I1916" s="483">
        <v>2.2000000000000002</v>
      </c>
      <c r="J1916" s="484">
        <v>0</v>
      </c>
      <c r="K1916" s="469">
        <f t="shared" si="161"/>
        <v>2.2198135212531831</v>
      </c>
      <c r="L1916" s="469">
        <f t="shared" si="162"/>
        <v>1.981352125318292E-2</v>
      </c>
    </row>
    <row r="1917" spans="1:12">
      <c r="A1917" s="480" t="s">
        <v>111</v>
      </c>
      <c r="B1917" s="480">
        <f t="shared" si="163"/>
        <v>4</v>
      </c>
      <c r="C1917" s="480">
        <f t="shared" si="164"/>
        <v>0</v>
      </c>
      <c r="D1917" s="480">
        <f t="shared" si="165"/>
        <v>48</v>
      </c>
      <c r="E1917" s="480">
        <v>0</v>
      </c>
      <c r="F1917" s="481">
        <v>4.3129999999999997</v>
      </c>
      <c r="G1917" s="480" t="s">
        <v>560</v>
      </c>
      <c r="H1917" s="482">
        <v>1.9113640000000001</v>
      </c>
      <c r="I1917" s="483">
        <v>2.2999999999999998</v>
      </c>
      <c r="J1917" s="484">
        <v>0</v>
      </c>
      <c r="K1917" s="469">
        <f t="shared" si="161"/>
        <v>2.256503732413083</v>
      </c>
      <c r="L1917" s="469">
        <f t="shared" si="162"/>
        <v>-4.3496267586916826E-2</v>
      </c>
    </row>
    <row r="1918" spans="1:12">
      <c r="A1918" s="480" t="s">
        <v>111</v>
      </c>
      <c r="B1918" s="480">
        <f t="shared" si="163"/>
        <v>4</v>
      </c>
      <c r="C1918" s="480">
        <f t="shared" si="164"/>
        <v>1</v>
      </c>
      <c r="D1918" s="480">
        <f t="shared" si="165"/>
        <v>49</v>
      </c>
      <c r="E1918" s="480">
        <v>0</v>
      </c>
      <c r="F1918" s="481">
        <v>4.3129999999999997</v>
      </c>
      <c r="G1918" s="480" t="s">
        <v>560</v>
      </c>
      <c r="H1918" s="482">
        <v>1.880706</v>
      </c>
      <c r="I1918" s="483">
        <v>2.2999999999999998</v>
      </c>
      <c r="J1918" s="484">
        <v>0</v>
      </c>
      <c r="K1918" s="469">
        <f t="shared" si="161"/>
        <v>2.2932877334362733</v>
      </c>
      <c r="L1918" s="469">
        <f t="shared" si="162"/>
        <v>-6.7122665637264767E-3</v>
      </c>
    </row>
    <row r="1919" spans="1:12">
      <c r="A1919" s="480" t="s">
        <v>111</v>
      </c>
      <c r="B1919" s="480">
        <f t="shared" si="163"/>
        <v>4</v>
      </c>
      <c r="C1919" s="480">
        <f t="shared" si="164"/>
        <v>2</v>
      </c>
      <c r="D1919" s="480">
        <f t="shared" si="165"/>
        <v>50</v>
      </c>
      <c r="E1919" s="480">
        <v>0</v>
      </c>
      <c r="F1919" s="481">
        <v>4.3129999999999997</v>
      </c>
      <c r="G1919" s="480" t="s">
        <v>560</v>
      </c>
      <c r="H1919" s="482">
        <v>1.8509469999999999</v>
      </c>
      <c r="I1919" s="483">
        <v>2.2999999999999998</v>
      </c>
      <c r="J1919" s="484">
        <v>0</v>
      </c>
      <c r="K1919" s="469">
        <f t="shared" si="161"/>
        <v>2.3301585620766017</v>
      </c>
      <c r="L1919" s="469">
        <f t="shared" si="162"/>
        <v>3.0158562076601836E-2</v>
      </c>
    </row>
    <row r="1920" spans="1:12">
      <c r="A1920" s="480" t="s">
        <v>111</v>
      </c>
      <c r="B1920" s="480">
        <f t="shared" si="163"/>
        <v>4</v>
      </c>
      <c r="C1920" s="480">
        <f t="shared" si="164"/>
        <v>3</v>
      </c>
      <c r="D1920" s="480">
        <f t="shared" si="165"/>
        <v>51</v>
      </c>
      <c r="E1920" s="480">
        <v>0</v>
      </c>
      <c r="F1920" s="481">
        <v>4.3129999999999997</v>
      </c>
      <c r="G1920" s="480" t="s">
        <v>560</v>
      </c>
      <c r="H1920" s="482">
        <v>1.8220529999999999</v>
      </c>
      <c r="I1920" s="483">
        <v>2.4</v>
      </c>
      <c r="J1920" s="484">
        <v>0</v>
      </c>
      <c r="K1920" s="469">
        <f t="shared" si="161"/>
        <v>2.3671100675995702</v>
      </c>
      <c r="L1920" s="469">
        <f t="shared" si="162"/>
        <v>-3.28899324004297E-2</v>
      </c>
    </row>
    <row r="1921" spans="1:12">
      <c r="A1921" s="480" t="s">
        <v>111</v>
      </c>
      <c r="B1921" s="480">
        <f t="shared" si="163"/>
        <v>4</v>
      </c>
      <c r="C1921" s="480">
        <f t="shared" si="164"/>
        <v>4</v>
      </c>
      <c r="D1921" s="480">
        <f t="shared" si="165"/>
        <v>52</v>
      </c>
      <c r="E1921" s="480">
        <v>0</v>
      </c>
      <c r="F1921" s="481">
        <v>4.3129999999999997</v>
      </c>
      <c r="G1921" s="480" t="s">
        <v>560</v>
      </c>
      <c r="H1921" s="482">
        <v>1.79992</v>
      </c>
      <c r="I1921" s="483">
        <v>2.4</v>
      </c>
      <c r="J1921" s="484">
        <v>0</v>
      </c>
      <c r="K1921" s="469">
        <f t="shared" si="161"/>
        <v>2.3962176096715408</v>
      </c>
      <c r="L1921" s="469">
        <f t="shared" si="162"/>
        <v>-3.7823903284590621E-3</v>
      </c>
    </row>
    <row r="1922" spans="1:12">
      <c r="A1922" s="480" t="s">
        <v>111</v>
      </c>
      <c r="B1922" s="480">
        <f t="shared" si="163"/>
        <v>4</v>
      </c>
      <c r="C1922" s="480">
        <f t="shared" si="164"/>
        <v>5</v>
      </c>
      <c r="D1922" s="480">
        <f t="shared" si="165"/>
        <v>53</v>
      </c>
      <c r="E1922" s="480">
        <v>0</v>
      </c>
      <c r="F1922" s="481">
        <v>4.3129999999999997</v>
      </c>
      <c r="G1922" s="480" t="s">
        <v>560</v>
      </c>
      <c r="H1922" s="482">
        <v>1.7667310000000001</v>
      </c>
      <c r="I1922" s="483">
        <v>2.4</v>
      </c>
      <c r="J1922" s="484">
        <v>0</v>
      </c>
      <c r="K1922" s="469">
        <f t="shared" si="161"/>
        <v>2.4412318570286025</v>
      </c>
      <c r="L1922" s="469">
        <f t="shared" si="162"/>
        <v>4.1231857028602548E-2</v>
      </c>
    </row>
    <row r="1923" spans="1:12">
      <c r="A1923" s="480" t="s">
        <v>111</v>
      </c>
      <c r="B1923" s="480">
        <f t="shared" si="163"/>
        <v>4</v>
      </c>
      <c r="C1923" s="480">
        <f t="shared" si="164"/>
        <v>6</v>
      </c>
      <c r="D1923" s="480">
        <f t="shared" si="165"/>
        <v>54</v>
      </c>
      <c r="E1923" s="480">
        <v>0</v>
      </c>
      <c r="F1923" s="481">
        <v>4.3129999999999997</v>
      </c>
      <c r="G1923" s="480" t="s">
        <v>560</v>
      </c>
      <c r="H1923" s="482">
        <v>1.74024</v>
      </c>
      <c r="I1923" s="483">
        <v>2.5</v>
      </c>
      <c r="J1923" s="484">
        <v>0</v>
      </c>
      <c r="K1923" s="469">
        <f t="shared" si="161"/>
        <v>2.4783937847653195</v>
      </c>
      <c r="L1923" s="469">
        <f t="shared" si="162"/>
        <v>-2.1606215234680537E-2</v>
      </c>
    </row>
    <row r="1924" spans="1:12">
      <c r="A1924" s="480" t="s">
        <v>111</v>
      </c>
      <c r="B1924" s="480">
        <f t="shared" si="163"/>
        <v>4</v>
      </c>
      <c r="C1924" s="480">
        <f t="shared" si="164"/>
        <v>7</v>
      </c>
      <c r="D1924" s="480">
        <f t="shared" si="165"/>
        <v>55</v>
      </c>
      <c r="E1924" s="480">
        <v>0</v>
      </c>
      <c r="F1924" s="481">
        <v>4.3129999999999997</v>
      </c>
      <c r="G1924" s="480" t="s">
        <v>560</v>
      </c>
      <c r="H1924" s="482">
        <v>1.7144900000000001</v>
      </c>
      <c r="I1924" s="483">
        <v>2.5</v>
      </c>
      <c r="J1924" s="484">
        <v>0</v>
      </c>
      <c r="K1924" s="469">
        <f t="shared" si="161"/>
        <v>2.5156168889873953</v>
      </c>
      <c r="L1924" s="469">
        <f t="shared" si="162"/>
        <v>1.5616888987395328E-2</v>
      </c>
    </row>
    <row r="1925" spans="1:12">
      <c r="A1925" s="480" t="s">
        <v>111</v>
      </c>
      <c r="B1925" s="480">
        <f t="shared" si="163"/>
        <v>4</v>
      </c>
      <c r="C1925" s="480">
        <f t="shared" si="164"/>
        <v>8</v>
      </c>
      <c r="D1925" s="480">
        <f t="shared" si="165"/>
        <v>56</v>
      </c>
      <c r="E1925" s="480">
        <v>0</v>
      </c>
      <c r="F1925" s="481">
        <v>4.3129999999999997</v>
      </c>
      <c r="G1925" s="480" t="s">
        <v>560</v>
      </c>
      <c r="H1925" s="482">
        <v>1.6894530000000001</v>
      </c>
      <c r="I1925" s="483">
        <v>2.6</v>
      </c>
      <c r="J1925" s="484">
        <v>0</v>
      </c>
      <c r="K1925" s="469">
        <f t="shared" si="161"/>
        <v>2.5528972987114762</v>
      </c>
      <c r="L1925" s="469">
        <f t="shared" si="162"/>
        <v>-4.7102701288523896E-2</v>
      </c>
    </row>
    <row r="1926" spans="1:12">
      <c r="A1926" s="480" t="s">
        <v>111</v>
      </c>
      <c r="B1926" s="480">
        <f t="shared" si="163"/>
        <v>4</v>
      </c>
      <c r="C1926" s="480">
        <f t="shared" si="164"/>
        <v>9</v>
      </c>
      <c r="D1926" s="480">
        <f t="shared" si="165"/>
        <v>57</v>
      </c>
      <c r="E1926" s="480">
        <v>0</v>
      </c>
      <c r="F1926" s="481">
        <v>4.3129999999999997</v>
      </c>
      <c r="G1926" s="480" t="s">
        <v>560</v>
      </c>
      <c r="H1926" s="482">
        <v>1.665103</v>
      </c>
      <c r="I1926" s="483">
        <v>2.6</v>
      </c>
      <c r="J1926" s="484">
        <v>0</v>
      </c>
      <c r="K1926" s="469">
        <f t="shared" si="161"/>
        <v>2.5902301539304173</v>
      </c>
      <c r="L1926" s="469">
        <f t="shared" si="162"/>
        <v>-9.7698460695827549E-3</v>
      </c>
    </row>
    <row r="1927" spans="1:12">
      <c r="A1927" s="480" t="s">
        <v>111</v>
      </c>
      <c r="B1927" s="480">
        <f t="shared" si="163"/>
        <v>4</v>
      </c>
      <c r="C1927" s="480">
        <f t="shared" si="164"/>
        <v>10</v>
      </c>
      <c r="D1927" s="480">
        <f t="shared" si="165"/>
        <v>58</v>
      </c>
      <c r="E1927" s="480">
        <v>0</v>
      </c>
      <c r="F1927" s="481">
        <v>4.3129999999999997</v>
      </c>
      <c r="G1927" s="480" t="s">
        <v>560</v>
      </c>
      <c r="H1927" s="482">
        <v>1.641413</v>
      </c>
      <c r="I1927" s="483">
        <v>2.6</v>
      </c>
      <c r="J1927" s="484">
        <v>0</v>
      </c>
      <c r="K1927" s="469">
        <f t="shared" si="161"/>
        <v>2.6276141348947522</v>
      </c>
      <c r="L1927" s="469">
        <f t="shared" si="162"/>
        <v>2.7614134894752063E-2</v>
      </c>
    </row>
    <row r="1928" spans="1:12">
      <c r="A1928" s="480" t="s">
        <v>111</v>
      </c>
      <c r="B1928" s="480">
        <f t="shared" si="163"/>
        <v>4</v>
      </c>
      <c r="C1928" s="480">
        <f t="shared" si="164"/>
        <v>11</v>
      </c>
      <c r="D1928" s="480">
        <f t="shared" si="165"/>
        <v>59</v>
      </c>
      <c r="E1928" s="480">
        <v>0</v>
      </c>
      <c r="F1928" s="481">
        <v>4.3129999999999997</v>
      </c>
      <c r="G1928" s="480" t="s">
        <v>560</v>
      </c>
      <c r="H1928" s="482">
        <v>1.618358</v>
      </c>
      <c r="I1928" s="483">
        <v>2.7</v>
      </c>
      <c r="J1928" s="484">
        <v>0</v>
      </c>
      <c r="K1928" s="469">
        <f t="shared" si="161"/>
        <v>2.6650469179254528</v>
      </c>
      <c r="L1928" s="469">
        <f t="shared" si="162"/>
        <v>-3.4953082074547392E-2</v>
      </c>
    </row>
    <row r="1929" spans="1:12">
      <c r="A1929" s="480" t="s">
        <v>111</v>
      </c>
      <c r="B1929" s="480">
        <f t="shared" si="163"/>
        <v>5</v>
      </c>
      <c r="C1929" s="480">
        <f t="shared" si="164"/>
        <v>0</v>
      </c>
      <c r="D1929" s="480">
        <f t="shared" si="165"/>
        <v>60</v>
      </c>
      <c r="E1929" s="480">
        <v>0</v>
      </c>
      <c r="F1929" s="481">
        <v>4.3129999999999997</v>
      </c>
      <c r="G1929" s="480" t="s">
        <v>560</v>
      </c>
      <c r="H1929" s="482">
        <v>1.5959159999999999</v>
      </c>
      <c r="I1929" s="483">
        <v>2.7</v>
      </c>
      <c r="J1929" s="484">
        <v>0</v>
      </c>
      <c r="K1929" s="469">
        <f t="shared" si="161"/>
        <v>2.7025231904436073</v>
      </c>
      <c r="L1929" s="469">
        <f t="shared" si="162"/>
        <v>2.5231904436071595E-3</v>
      </c>
    </row>
    <row r="1930" spans="1:12">
      <c r="A1930" s="480" t="s">
        <v>111</v>
      </c>
      <c r="B1930" s="480">
        <f t="shared" si="163"/>
        <v>5</v>
      </c>
      <c r="C1930" s="480">
        <f t="shared" si="164"/>
        <v>1</v>
      </c>
      <c r="D1930" s="480">
        <f t="shared" si="165"/>
        <v>61</v>
      </c>
      <c r="E1930" s="480">
        <v>0</v>
      </c>
      <c r="F1930" s="481">
        <v>4.3129999999999997</v>
      </c>
      <c r="G1930" s="480" t="s">
        <v>560</v>
      </c>
      <c r="H1930" s="482">
        <v>1.5740639999999999</v>
      </c>
      <c r="I1930" s="483">
        <v>2.7</v>
      </c>
      <c r="J1930" s="484">
        <v>0</v>
      </c>
      <c r="K1930" s="469">
        <f t="shared" si="161"/>
        <v>2.7400410656745851</v>
      </c>
      <c r="L1930" s="469">
        <f t="shared" si="162"/>
        <v>4.0041065674584875E-2</v>
      </c>
    </row>
    <row r="1931" spans="1:12">
      <c r="A1931" s="480" t="s">
        <v>111</v>
      </c>
      <c r="B1931" s="480">
        <f t="shared" si="163"/>
        <v>5</v>
      </c>
      <c r="C1931" s="480">
        <f t="shared" si="164"/>
        <v>2</v>
      </c>
      <c r="D1931" s="480">
        <f t="shared" si="165"/>
        <v>62</v>
      </c>
      <c r="E1931" s="480">
        <v>0</v>
      </c>
      <c r="F1931" s="481">
        <v>4.3129999999999997</v>
      </c>
      <c r="G1931" s="480" t="s">
        <v>560</v>
      </c>
      <c r="H1931" s="482">
        <v>1.5527789999999999</v>
      </c>
      <c r="I1931" s="483">
        <v>2.8</v>
      </c>
      <c r="J1931" s="484">
        <v>0</v>
      </c>
      <c r="K1931" s="469">
        <f t="shared" ref="K1931:K1994" si="166">F1931/H1931</f>
        <v>2.7776006759493783</v>
      </c>
      <c r="L1931" s="469">
        <f t="shared" ref="L1931:L1994" si="167">K1931-I1931</f>
        <v>-2.2399324050621505E-2</v>
      </c>
    </row>
    <row r="1932" spans="1:12">
      <c r="A1932" s="480" t="s">
        <v>111</v>
      </c>
      <c r="B1932" s="480">
        <f t="shared" si="163"/>
        <v>5</v>
      </c>
      <c r="C1932" s="480">
        <f t="shared" si="164"/>
        <v>3</v>
      </c>
      <c r="D1932" s="480">
        <f t="shared" si="165"/>
        <v>63</v>
      </c>
      <c r="E1932" s="480">
        <v>0</v>
      </c>
      <c r="F1932" s="481">
        <v>4.3129999999999997</v>
      </c>
      <c r="G1932" s="480" t="s">
        <v>560</v>
      </c>
      <c r="H1932" s="482">
        <v>1.5320419999999999</v>
      </c>
      <c r="I1932" s="483">
        <v>2.8</v>
      </c>
      <c r="J1932" s="484">
        <v>0</v>
      </c>
      <c r="K1932" s="469">
        <f t="shared" si="166"/>
        <v>2.8151969724067616</v>
      </c>
      <c r="L1932" s="469">
        <f t="shared" si="167"/>
        <v>1.5196972406761766E-2</v>
      </c>
    </row>
    <row r="1933" spans="1:12">
      <c r="A1933" s="480" t="s">
        <v>111</v>
      </c>
      <c r="B1933" s="480">
        <f t="shared" si="163"/>
        <v>5</v>
      </c>
      <c r="C1933" s="480">
        <f t="shared" si="164"/>
        <v>4</v>
      </c>
      <c r="D1933" s="480">
        <f t="shared" si="165"/>
        <v>64</v>
      </c>
      <c r="E1933" s="480">
        <v>0</v>
      </c>
      <c r="F1933" s="481">
        <v>4.3129999999999997</v>
      </c>
      <c r="G1933" s="480" t="s">
        <v>560</v>
      </c>
      <c r="H1933" s="482">
        <v>1.511833</v>
      </c>
      <c r="I1933" s="483">
        <v>2.9</v>
      </c>
      <c r="J1933" s="484">
        <v>0</v>
      </c>
      <c r="K1933" s="469">
        <f t="shared" si="166"/>
        <v>2.8528283216466366</v>
      </c>
      <c r="L1933" s="469">
        <f t="shared" si="167"/>
        <v>-4.7171678353363333E-2</v>
      </c>
    </row>
    <row r="1934" spans="1:12">
      <c r="A1934" s="480" t="s">
        <v>111</v>
      </c>
      <c r="B1934" s="480">
        <f t="shared" si="163"/>
        <v>5</v>
      </c>
      <c r="C1934" s="480">
        <f t="shared" si="164"/>
        <v>5</v>
      </c>
      <c r="D1934" s="480">
        <f t="shared" si="165"/>
        <v>65</v>
      </c>
      <c r="E1934" s="480">
        <v>0</v>
      </c>
      <c r="F1934" s="481">
        <v>4.3129999999999997</v>
      </c>
      <c r="G1934" s="480" t="s">
        <v>560</v>
      </c>
      <c r="H1934" s="482">
        <v>1.4921329999999999</v>
      </c>
      <c r="I1934" s="483">
        <v>2.9</v>
      </c>
      <c r="J1934" s="484">
        <v>0</v>
      </c>
      <c r="K1934" s="469">
        <f t="shared" si="166"/>
        <v>2.8904930056503004</v>
      </c>
      <c r="L1934" s="469">
        <f t="shared" si="167"/>
        <v>-9.5069943496994824E-3</v>
      </c>
    </row>
    <row r="1935" spans="1:12">
      <c r="A1935" s="480" t="s">
        <v>111</v>
      </c>
      <c r="B1935" s="480">
        <f t="shared" si="163"/>
        <v>5</v>
      </c>
      <c r="C1935" s="480">
        <f t="shared" si="164"/>
        <v>6</v>
      </c>
      <c r="D1935" s="480">
        <f t="shared" si="165"/>
        <v>66</v>
      </c>
      <c r="E1935" s="480">
        <v>0</v>
      </c>
      <c r="F1935" s="481">
        <v>4.3129999999999997</v>
      </c>
      <c r="G1935" s="480" t="s">
        <v>560</v>
      </c>
      <c r="H1935" s="482">
        <v>1.4729239999999999</v>
      </c>
      <c r="I1935" s="483">
        <v>2.9</v>
      </c>
      <c r="J1935" s="484">
        <v>0</v>
      </c>
      <c r="K1935" s="469">
        <f t="shared" si="166"/>
        <v>2.9281890986907677</v>
      </c>
      <c r="L1935" s="469">
        <f t="shared" si="167"/>
        <v>2.81890986907678E-2</v>
      </c>
    </row>
    <row r="1936" spans="1:12">
      <c r="A1936" s="480" t="s">
        <v>111</v>
      </c>
      <c r="B1936" s="480">
        <f t="shared" si="163"/>
        <v>5</v>
      </c>
      <c r="C1936" s="480">
        <f t="shared" si="164"/>
        <v>7</v>
      </c>
      <c r="D1936" s="480">
        <f t="shared" si="165"/>
        <v>67</v>
      </c>
      <c r="E1936" s="480">
        <v>0</v>
      </c>
      <c r="F1936" s="481">
        <v>4.3129999999999997</v>
      </c>
      <c r="G1936" s="480" t="s">
        <v>560</v>
      </c>
      <c r="H1936" s="482">
        <v>1.454188</v>
      </c>
      <c r="I1936" s="483">
        <v>3</v>
      </c>
      <c r="J1936" s="484">
        <v>0</v>
      </c>
      <c r="K1936" s="469">
        <f t="shared" si="166"/>
        <v>2.9659163739488976</v>
      </c>
      <c r="L1936" s="469">
        <f t="shared" si="167"/>
        <v>-3.4083626051102378E-2</v>
      </c>
    </row>
    <row r="1937" spans="1:12">
      <c r="A1937" s="480" t="s">
        <v>111</v>
      </c>
      <c r="B1937" s="480">
        <f t="shared" si="163"/>
        <v>5</v>
      </c>
      <c r="C1937" s="480">
        <f t="shared" si="164"/>
        <v>8</v>
      </c>
      <c r="D1937" s="480">
        <f t="shared" si="165"/>
        <v>68</v>
      </c>
      <c r="E1937" s="480">
        <v>0</v>
      </c>
      <c r="F1937" s="481">
        <v>4.3129999999999997</v>
      </c>
      <c r="G1937" s="480" t="s">
        <v>560</v>
      </c>
      <c r="H1937" s="482">
        <v>1.4359090000000001</v>
      </c>
      <c r="I1937" s="483">
        <v>3</v>
      </c>
      <c r="J1937" s="484">
        <v>0</v>
      </c>
      <c r="K1937" s="469">
        <f t="shared" si="166"/>
        <v>3.0036722382825092</v>
      </c>
      <c r="L1937" s="469">
        <f t="shared" si="167"/>
        <v>3.6722382825091771E-3</v>
      </c>
    </row>
    <row r="1938" spans="1:12">
      <c r="A1938" s="480" t="s">
        <v>111</v>
      </c>
      <c r="B1938" s="480">
        <f t="shared" si="163"/>
        <v>5</v>
      </c>
      <c r="C1938" s="480">
        <f t="shared" si="164"/>
        <v>9</v>
      </c>
      <c r="D1938" s="480">
        <f t="shared" si="165"/>
        <v>69</v>
      </c>
      <c r="E1938" s="480">
        <v>0</v>
      </c>
      <c r="F1938" s="481">
        <v>4.3129999999999997</v>
      </c>
      <c r="G1938" s="480" t="s">
        <v>560</v>
      </c>
      <c r="H1938" s="482">
        <v>1.4180710000000001</v>
      </c>
      <c r="I1938" s="483">
        <v>3</v>
      </c>
      <c r="J1938" s="484">
        <v>0</v>
      </c>
      <c r="K1938" s="469">
        <f t="shared" si="166"/>
        <v>3.0414556111788476</v>
      </c>
      <c r="L1938" s="469">
        <f t="shared" si="167"/>
        <v>4.1455611178847551E-2</v>
      </c>
    </row>
    <row r="1939" spans="1:12">
      <c r="A1939" s="480" t="s">
        <v>111</v>
      </c>
      <c r="B1939" s="480">
        <f t="shared" si="163"/>
        <v>5</v>
      </c>
      <c r="C1939" s="480">
        <f t="shared" si="164"/>
        <v>10</v>
      </c>
      <c r="D1939" s="480">
        <f t="shared" si="165"/>
        <v>70</v>
      </c>
      <c r="E1939" s="480">
        <v>0</v>
      </c>
      <c r="F1939" s="481">
        <v>4.3129999999999997</v>
      </c>
      <c r="G1939" s="480" t="s">
        <v>560</v>
      </c>
      <c r="H1939" s="482">
        <v>1.4006590000000001</v>
      </c>
      <c r="I1939" s="483">
        <v>3.1</v>
      </c>
      <c r="J1939" s="484">
        <v>0</v>
      </c>
      <c r="K1939" s="469">
        <f t="shared" si="166"/>
        <v>3.0792648317684743</v>
      </c>
      <c r="L1939" s="469">
        <f t="shared" si="167"/>
        <v>-2.0735168231525769E-2</v>
      </c>
    </row>
    <row r="1940" spans="1:12">
      <c r="A1940" s="480" t="s">
        <v>111</v>
      </c>
      <c r="B1940" s="480">
        <f t="shared" si="163"/>
        <v>5</v>
      </c>
      <c r="C1940" s="480">
        <f t="shared" si="164"/>
        <v>11</v>
      </c>
      <c r="D1940" s="480">
        <f t="shared" si="165"/>
        <v>71</v>
      </c>
      <c r="E1940" s="480">
        <v>0</v>
      </c>
      <c r="F1940" s="481">
        <v>4.3129999999999997</v>
      </c>
      <c r="G1940" s="480" t="s">
        <v>560</v>
      </c>
      <c r="H1940" s="482">
        <v>1.3836580000000001</v>
      </c>
      <c r="I1940" s="483">
        <v>3.1</v>
      </c>
      <c r="J1940" s="484">
        <v>0</v>
      </c>
      <c r="K1940" s="469">
        <f t="shared" si="166"/>
        <v>3.1170997457464198</v>
      </c>
      <c r="L1940" s="469">
        <f t="shared" si="167"/>
        <v>1.7099745746419703E-2</v>
      </c>
    </row>
    <row r="1941" spans="1:12">
      <c r="A1941" s="480" t="s">
        <v>111</v>
      </c>
      <c r="B1941" s="480">
        <f t="shared" si="163"/>
        <v>6</v>
      </c>
      <c r="C1941" s="480">
        <f t="shared" si="164"/>
        <v>0</v>
      </c>
      <c r="D1941" s="480">
        <f t="shared" si="165"/>
        <v>72</v>
      </c>
      <c r="E1941" s="480">
        <v>0</v>
      </c>
      <c r="F1941" s="481">
        <v>4.3129999999999997</v>
      </c>
      <c r="G1941" s="480" t="s">
        <v>560</v>
      </c>
      <c r="H1941" s="482">
        <v>1.3670549999999999</v>
      </c>
      <c r="I1941" s="483">
        <v>3.2</v>
      </c>
      <c r="J1941" s="484">
        <v>0</v>
      </c>
      <c r="K1941" s="469">
        <f t="shared" si="166"/>
        <v>3.1549571889938592</v>
      </c>
      <c r="L1941" s="469">
        <f t="shared" si="167"/>
        <v>-4.5042811006140937E-2</v>
      </c>
    </row>
    <row r="1942" spans="1:12">
      <c r="A1942" s="480" t="s">
        <v>111</v>
      </c>
      <c r="B1942" s="480">
        <f t="shared" si="163"/>
        <v>6</v>
      </c>
      <c r="C1942" s="480">
        <f t="shared" si="164"/>
        <v>1</v>
      </c>
      <c r="D1942" s="480">
        <f t="shared" si="165"/>
        <v>73</v>
      </c>
      <c r="E1942" s="480">
        <v>0</v>
      </c>
      <c r="F1942" s="481">
        <v>4.3129999999999997</v>
      </c>
      <c r="G1942" s="480" t="s">
        <v>560</v>
      </c>
      <c r="H1942" s="482">
        <v>1.3508359999999999</v>
      </c>
      <c r="I1942" s="483">
        <v>3.2</v>
      </c>
      <c r="J1942" s="484">
        <v>0</v>
      </c>
      <c r="K1942" s="469">
        <f t="shared" si="166"/>
        <v>3.1928376205549749</v>
      </c>
      <c r="L1942" s="469">
        <f t="shared" si="167"/>
        <v>-7.1623794450252909E-3</v>
      </c>
    </row>
    <row r="1943" spans="1:12">
      <c r="A1943" s="480" t="s">
        <v>111</v>
      </c>
      <c r="B1943" s="480">
        <f t="shared" si="163"/>
        <v>6</v>
      </c>
      <c r="C1943" s="480">
        <f t="shared" si="164"/>
        <v>2</v>
      </c>
      <c r="D1943" s="480">
        <f t="shared" si="165"/>
        <v>74</v>
      </c>
      <c r="E1943" s="480">
        <v>0</v>
      </c>
      <c r="F1943" s="481">
        <v>4.3129999999999997</v>
      </c>
      <c r="G1943" s="480" t="s">
        <v>560</v>
      </c>
      <c r="H1943" s="482">
        <v>1.334989</v>
      </c>
      <c r="I1943" s="483">
        <v>3.2</v>
      </c>
      <c r="J1943" s="484">
        <v>0</v>
      </c>
      <c r="K1943" s="469">
        <f t="shared" si="166"/>
        <v>3.2307382308019017</v>
      </c>
      <c r="L1943" s="469">
        <f t="shared" si="167"/>
        <v>3.0738230801901523E-2</v>
      </c>
    </row>
    <row r="1944" spans="1:12">
      <c r="A1944" s="480" t="s">
        <v>111</v>
      </c>
      <c r="B1944" s="480">
        <f t="shared" si="163"/>
        <v>6</v>
      </c>
      <c r="C1944" s="480">
        <f t="shared" si="164"/>
        <v>3</v>
      </c>
      <c r="D1944" s="480">
        <f t="shared" si="165"/>
        <v>75</v>
      </c>
      <c r="E1944" s="480">
        <v>0</v>
      </c>
      <c r="F1944" s="481">
        <v>4.3129999999999997</v>
      </c>
      <c r="G1944" s="480" t="s">
        <v>560</v>
      </c>
      <c r="H1944" s="482">
        <v>1.319501</v>
      </c>
      <c r="I1944" s="483">
        <v>3.3</v>
      </c>
      <c r="J1944" s="484">
        <v>0</v>
      </c>
      <c r="K1944" s="469">
        <f t="shared" si="166"/>
        <v>3.2686598949148196</v>
      </c>
      <c r="L1944" s="469">
        <f t="shared" si="167"/>
        <v>-3.1340105085180259E-2</v>
      </c>
    </row>
    <row r="1945" spans="1:12">
      <c r="A1945" s="480" t="s">
        <v>111</v>
      </c>
      <c r="B1945" s="480">
        <f t="shared" si="163"/>
        <v>6</v>
      </c>
      <c r="C1945" s="480">
        <f t="shared" si="164"/>
        <v>4</v>
      </c>
      <c r="D1945" s="480">
        <f t="shared" si="165"/>
        <v>76</v>
      </c>
      <c r="E1945" s="480">
        <v>0</v>
      </c>
      <c r="F1945" s="481">
        <v>4.3129999999999997</v>
      </c>
      <c r="G1945" s="480" t="s">
        <v>560</v>
      </c>
      <c r="H1945" s="482">
        <v>1.30436</v>
      </c>
      <c r="I1945" s="483">
        <v>3.3</v>
      </c>
      <c r="J1945" s="484">
        <v>0</v>
      </c>
      <c r="K1945" s="469">
        <f t="shared" si="166"/>
        <v>3.306602471710264</v>
      </c>
      <c r="L1945" s="469">
        <f t="shared" si="167"/>
        <v>6.6024717102641794E-3</v>
      </c>
    </row>
    <row r="1946" spans="1:12">
      <c r="A1946" s="480" t="s">
        <v>111</v>
      </c>
      <c r="B1946" s="480">
        <f t="shared" si="163"/>
        <v>6</v>
      </c>
      <c r="C1946" s="480">
        <f t="shared" si="164"/>
        <v>5</v>
      </c>
      <c r="D1946" s="480">
        <f t="shared" si="165"/>
        <v>77</v>
      </c>
      <c r="E1946" s="480">
        <v>0</v>
      </c>
      <c r="F1946" s="481">
        <v>4.3129999999999997</v>
      </c>
      <c r="G1946" s="480" t="s">
        <v>560</v>
      </c>
      <c r="H1946" s="482">
        <v>1.2895559999999999</v>
      </c>
      <c r="I1946" s="483">
        <v>3.3</v>
      </c>
      <c r="J1946" s="484">
        <v>0</v>
      </c>
      <c r="K1946" s="469">
        <f t="shared" si="166"/>
        <v>3.3445620042867468</v>
      </c>
      <c r="L1946" s="469">
        <f t="shared" si="167"/>
        <v>4.4562004286746948E-2</v>
      </c>
    </row>
    <row r="1947" spans="1:12">
      <c r="A1947" s="480" t="s">
        <v>111</v>
      </c>
      <c r="B1947" s="480">
        <f t="shared" si="163"/>
        <v>6</v>
      </c>
      <c r="C1947" s="480">
        <f t="shared" si="164"/>
        <v>6</v>
      </c>
      <c r="D1947" s="480">
        <f t="shared" si="165"/>
        <v>78</v>
      </c>
      <c r="E1947" s="480">
        <v>0</v>
      </c>
      <c r="F1947" s="481">
        <v>4.3129999999999997</v>
      </c>
      <c r="G1947" s="480" t="s">
        <v>560</v>
      </c>
      <c r="H1947" s="482">
        <v>1.275077</v>
      </c>
      <c r="I1947" s="483">
        <v>3.4</v>
      </c>
      <c r="J1947" s="484">
        <v>0</v>
      </c>
      <c r="K1947" s="469">
        <f t="shared" si="166"/>
        <v>3.3825408191034736</v>
      </c>
      <c r="L1947" s="469">
        <f t="shared" si="167"/>
        <v>-1.7459180896526316E-2</v>
      </c>
    </row>
    <row r="1948" spans="1:12">
      <c r="A1948" s="480" t="s">
        <v>111</v>
      </c>
      <c r="B1948" s="480">
        <f t="shared" si="163"/>
        <v>6</v>
      </c>
      <c r="C1948" s="480">
        <f t="shared" si="164"/>
        <v>7</v>
      </c>
      <c r="D1948" s="480">
        <f t="shared" si="165"/>
        <v>79</v>
      </c>
      <c r="E1948" s="480">
        <v>0</v>
      </c>
      <c r="F1948" s="481">
        <v>4.3129999999999997</v>
      </c>
      <c r="G1948" s="480" t="s">
        <v>560</v>
      </c>
      <c r="H1948" s="482">
        <v>1.2609140000000001</v>
      </c>
      <c r="I1948" s="483">
        <v>3.4</v>
      </c>
      <c r="J1948" s="484">
        <v>0</v>
      </c>
      <c r="K1948" s="469">
        <f t="shared" si="166"/>
        <v>3.4205346280555213</v>
      </c>
      <c r="L1948" s="469">
        <f t="shared" si="167"/>
        <v>2.053462805552142E-2</v>
      </c>
    </row>
    <row r="1949" spans="1:12">
      <c r="A1949" s="480" t="s">
        <v>111</v>
      </c>
      <c r="B1949" s="480">
        <f t="shared" si="163"/>
        <v>6</v>
      </c>
      <c r="C1949" s="480">
        <f t="shared" si="164"/>
        <v>8</v>
      </c>
      <c r="D1949" s="480">
        <f t="shared" si="165"/>
        <v>80</v>
      </c>
      <c r="E1949" s="480">
        <v>0</v>
      </c>
      <c r="F1949" s="481">
        <v>4.3129999999999997</v>
      </c>
      <c r="G1949" s="480" t="s">
        <v>560</v>
      </c>
      <c r="H1949" s="482">
        <v>1.2470559999999999</v>
      </c>
      <c r="I1949" s="483">
        <v>3.5</v>
      </c>
      <c r="J1949" s="484">
        <v>0</v>
      </c>
      <c r="K1949" s="469">
        <f t="shared" si="166"/>
        <v>3.4585455665182638</v>
      </c>
      <c r="L1949" s="469">
        <f t="shared" si="167"/>
        <v>-4.1454433481736164E-2</v>
      </c>
    </row>
    <row r="1950" spans="1:12">
      <c r="A1950" s="480" t="s">
        <v>111</v>
      </c>
      <c r="B1950" s="480">
        <f t="shared" si="163"/>
        <v>6</v>
      </c>
      <c r="C1950" s="480">
        <f t="shared" si="164"/>
        <v>9</v>
      </c>
      <c r="D1950" s="480">
        <f t="shared" si="165"/>
        <v>81</v>
      </c>
      <c r="E1950" s="480">
        <v>0</v>
      </c>
      <c r="F1950" s="481">
        <v>4.3129999999999997</v>
      </c>
      <c r="G1950" s="480" t="s">
        <v>560</v>
      </c>
      <c r="H1950" s="482">
        <v>1.233493</v>
      </c>
      <c r="I1950" s="483">
        <v>3.5</v>
      </c>
      <c r="J1950" s="484">
        <v>0</v>
      </c>
      <c r="K1950" s="469">
        <f t="shared" si="166"/>
        <v>3.4965743624001107</v>
      </c>
      <c r="L1950" s="469">
        <f t="shared" si="167"/>
        <v>-3.4256375998893418E-3</v>
      </c>
    </row>
    <row r="1951" spans="1:12">
      <c r="A1951" s="480" t="s">
        <v>111</v>
      </c>
      <c r="B1951" s="480">
        <f t="shared" si="163"/>
        <v>6</v>
      </c>
      <c r="C1951" s="480">
        <f t="shared" si="164"/>
        <v>10</v>
      </c>
      <c r="D1951" s="480">
        <f t="shared" si="165"/>
        <v>82</v>
      </c>
      <c r="E1951" s="480">
        <v>0</v>
      </c>
      <c r="F1951" s="481">
        <v>4.3129999999999997</v>
      </c>
      <c r="G1951" s="480" t="s">
        <v>560</v>
      </c>
      <c r="H1951" s="482">
        <v>1.220218</v>
      </c>
      <c r="I1951" s="483">
        <v>3.5</v>
      </c>
      <c r="J1951" s="484">
        <v>0</v>
      </c>
      <c r="K1951" s="469">
        <f t="shared" si="166"/>
        <v>3.5346143066238982</v>
      </c>
      <c r="L1951" s="469">
        <f t="shared" si="167"/>
        <v>3.4614306623898194E-2</v>
      </c>
    </row>
    <row r="1952" spans="1:12">
      <c r="A1952" s="480" t="s">
        <v>111</v>
      </c>
      <c r="B1952" s="480">
        <f t="shared" si="163"/>
        <v>6</v>
      </c>
      <c r="C1952" s="480">
        <f t="shared" si="164"/>
        <v>11</v>
      </c>
      <c r="D1952" s="480">
        <f t="shared" si="165"/>
        <v>83</v>
      </c>
      <c r="E1952" s="480">
        <v>0</v>
      </c>
      <c r="F1952" s="481">
        <v>4.3129999999999997</v>
      </c>
      <c r="G1952" s="480" t="s">
        <v>560</v>
      </c>
      <c r="H1952" s="482">
        <v>1.20722</v>
      </c>
      <c r="I1952" s="483">
        <v>3.6</v>
      </c>
      <c r="J1952" s="484">
        <v>0</v>
      </c>
      <c r="K1952" s="469">
        <f t="shared" si="166"/>
        <v>3.5726710955749574</v>
      </c>
      <c r="L1952" s="469">
        <f t="shared" si="167"/>
        <v>-2.7328904425042655E-2</v>
      </c>
    </row>
    <row r="1953" spans="1:12">
      <c r="A1953" s="480" t="s">
        <v>111</v>
      </c>
      <c r="B1953" s="480">
        <f t="shared" si="163"/>
        <v>7</v>
      </c>
      <c r="C1953" s="480">
        <f t="shared" si="164"/>
        <v>0</v>
      </c>
      <c r="D1953" s="480">
        <f t="shared" si="165"/>
        <v>84</v>
      </c>
      <c r="E1953" s="480">
        <v>0</v>
      </c>
      <c r="F1953" s="481">
        <v>4.3129999999999997</v>
      </c>
      <c r="G1953" s="480" t="s">
        <v>560</v>
      </c>
      <c r="H1953" s="482">
        <v>1.194491</v>
      </c>
      <c r="I1953" s="483">
        <v>3.6</v>
      </c>
      <c r="J1953" s="484">
        <v>0</v>
      </c>
      <c r="K1953" s="469">
        <f t="shared" si="166"/>
        <v>3.6107429859245483</v>
      </c>
      <c r="L1953" s="469">
        <f t="shared" si="167"/>
        <v>1.0742985924548254E-2</v>
      </c>
    </row>
    <row r="1954" spans="1:12">
      <c r="A1954" s="480" t="s">
        <v>111</v>
      </c>
      <c r="B1954" s="480">
        <f t="shared" si="163"/>
        <v>7</v>
      </c>
      <c r="C1954" s="480">
        <f t="shared" si="164"/>
        <v>1</v>
      </c>
      <c r="D1954" s="480">
        <f t="shared" si="165"/>
        <v>85</v>
      </c>
      <c r="E1954" s="480">
        <v>0</v>
      </c>
      <c r="F1954" s="481">
        <v>4.3129999999999997</v>
      </c>
      <c r="G1954" s="480" t="s">
        <v>560</v>
      </c>
      <c r="H1954" s="482">
        <v>1.182024</v>
      </c>
      <c r="I1954" s="483">
        <v>3.6</v>
      </c>
      <c r="J1954" s="484">
        <v>0</v>
      </c>
      <c r="K1954" s="469">
        <f t="shared" si="166"/>
        <v>3.648826081365522</v>
      </c>
      <c r="L1954" s="469">
        <f t="shared" si="167"/>
        <v>4.8826081365521912E-2</v>
      </c>
    </row>
    <row r="1955" spans="1:12">
      <c r="A1955" s="480" t="s">
        <v>111</v>
      </c>
      <c r="B1955" s="480">
        <f t="shared" si="163"/>
        <v>7</v>
      </c>
      <c r="C1955" s="480">
        <f t="shared" si="164"/>
        <v>2</v>
      </c>
      <c r="D1955" s="480">
        <f t="shared" si="165"/>
        <v>86</v>
      </c>
      <c r="E1955" s="480">
        <v>0</v>
      </c>
      <c r="F1955" s="481">
        <v>4.3129999999999997</v>
      </c>
      <c r="G1955" s="480" t="s">
        <v>560</v>
      </c>
      <c r="H1955" s="482">
        <v>1.16981</v>
      </c>
      <c r="I1955" s="483">
        <v>3.7</v>
      </c>
      <c r="J1955" s="484">
        <v>0</v>
      </c>
      <c r="K1955" s="469">
        <f t="shared" si="166"/>
        <v>3.6869235174942938</v>
      </c>
      <c r="L1955" s="469">
        <f t="shared" si="167"/>
        <v>-1.3076482505706366E-2</v>
      </c>
    </row>
    <row r="1956" spans="1:12">
      <c r="A1956" s="480" t="s">
        <v>111</v>
      </c>
      <c r="B1956" s="480">
        <f t="shared" si="163"/>
        <v>7</v>
      </c>
      <c r="C1956" s="480">
        <f t="shared" si="164"/>
        <v>3</v>
      </c>
      <c r="D1956" s="480">
        <f t="shared" si="165"/>
        <v>87</v>
      </c>
      <c r="E1956" s="480">
        <v>0</v>
      </c>
      <c r="F1956" s="481">
        <v>4.3129999999999997</v>
      </c>
      <c r="G1956" s="480" t="s">
        <v>560</v>
      </c>
      <c r="H1956" s="482">
        <v>1.157842</v>
      </c>
      <c r="I1956" s="483">
        <v>3.7</v>
      </c>
      <c r="J1956" s="484">
        <v>0</v>
      </c>
      <c r="K1956" s="469">
        <f t="shared" si="166"/>
        <v>3.7250332946982398</v>
      </c>
      <c r="L1956" s="469">
        <f t="shared" si="167"/>
        <v>2.5033294698239672E-2</v>
      </c>
    </row>
    <row r="1957" spans="1:12">
      <c r="A1957" s="480" t="s">
        <v>111</v>
      </c>
      <c r="B1957" s="480">
        <f t="shared" si="163"/>
        <v>7</v>
      </c>
      <c r="C1957" s="480">
        <f t="shared" si="164"/>
        <v>4</v>
      </c>
      <c r="D1957" s="480">
        <f t="shared" si="165"/>
        <v>88</v>
      </c>
      <c r="E1957" s="480">
        <v>0</v>
      </c>
      <c r="F1957" s="481">
        <v>4.3129999999999997</v>
      </c>
      <c r="G1957" s="480" t="s">
        <v>560</v>
      </c>
      <c r="H1957" s="482">
        <v>1.1461129999999999</v>
      </c>
      <c r="I1957" s="483">
        <v>3.8</v>
      </c>
      <c r="J1957" s="484">
        <v>0</v>
      </c>
      <c r="K1957" s="469">
        <f t="shared" si="166"/>
        <v>3.7631542439532577</v>
      </c>
      <c r="L1957" s="469">
        <f t="shared" si="167"/>
        <v>-3.6845756046742117E-2</v>
      </c>
    </row>
    <row r="1958" spans="1:12">
      <c r="A1958" s="480" t="s">
        <v>111</v>
      </c>
      <c r="B1958" s="480">
        <f t="shared" ref="B1958:B2021" si="168">INT(D1958/12)</f>
        <v>7</v>
      </c>
      <c r="C1958" s="480">
        <f t="shared" ref="C1958:C2021" si="169">D1958-B1958*12</f>
        <v>5</v>
      </c>
      <c r="D1958" s="480">
        <f t="shared" si="165"/>
        <v>89</v>
      </c>
      <c r="E1958" s="480">
        <v>0</v>
      </c>
      <c r="F1958" s="481">
        <v>4.3129999999999997</v>
      </c>
      <c r="G1958" s="480" t="s">
        <v>560</v>
      </c>
      <c r="H1958" s="482">
        <v>1.1346160000000001</v>
      </c>
      <c r="I1958" s="483">
        <v>3.8</v>
      </c>
      <c r="J1958" s="484">
        <v>0</v>
      </c>
      <c r="K1958" s="469">
        <f t="shared" si="166"/>
        <v>3.8012860738787393</v>
      </c>
      <c r="L1958" s="469">
        <f t="shared" si="167"/>
        <v>1.2860738787394688E-3</v>
      </c>
    </row>
    <row r="1959" spans="1:12">
      <c r="A1959" s="480" t="s">
        <v>111</v>
      </c>
      <c r="B1959" s="480">
        <f t="shared" si="168"/>
        <v>7</v>
      </c>
      <c r="C1959" s="480">
        <f t="shared" si="169"/>
        <v>6</v>
      </c>
      <c r="D1959" s="480">
        <f t="shared" ref="D1959:D2022" si="170">D1958+1</f>
        <v>90</v>
      </c>
      <c r="E1959" s="480">
        <v>0</v>
      </c>
      <c r="F1959" s="481">
        <v>4.3129999999999997</v>
      </c>
      <c r="G1959" s="480" t="s">
        <v>560</v>
      </c>
      <c r="H1959" s="482">
        <v>1.1233439999999999</v>
      </c>
      <c r="I1959" s="483">
        <v>3.8</v>
      </c>
      <c r="J1959" s="484">
        <v>0</v>
      </c>
      <c r="K1959" s="469">
        <f t="shared" si="166"/>
        <v>3.8394294178808988</v>
      </c>
      <c r="L1959" s="469">
        <f t="shared" si="167"/>
        <v>3.9429417880898932E-2</v>
      </c>
    </row>
    <row r="1960" spans="1:12">
      <c r="A1960" s="480" t="s">
        <v>111</v>
      </c>
      <c r="B1960" s="480">
        <f t="shared" si="168"/>
        <v>7</v>
      </c>
      <c r="C1960" s="480">
        <f t="shared" si="169"/>
        <v>7</v>
      </c>
      <c r="D1960" s="480">
        <f t="shared" si="170"/>
        <v>91</v>
      </c>
      <c r="E1960" s="480">
        <v>0</v>
      </c>
      <c r="F1960" s="481">
        <v>4.3129999999999997</v>
      </c>
      <c r="G1960" s="480" t="s">
        <v>560</v>
      </c>
      <c r="H1960" s="482">
        <v>1.1122909999999999</v>
      </c>
      <c r="I1960" s="483">
        <v>3.9</v>
      </c>
      <c r="J1960" s="484">
        <v>0</v>
      </c>
      <c r="K1960" s="469">
        <f t="shared" si="166"/>
        <v>3.8775823952544792</v>
      </c>
      <c r="L1960" s="469">
        <f t="shared" si="167"/>
        <v>-2.2417604745520681E-2</v>
      </c>
    </row>
    <row r="1961" spans="1:12">
      <c r="A1961" s="480" t="s">
        <v>111</v>
      </c>
      <c r="B1961" s="480">
        <f t="shared" si="168"/>
        <v>7</v>
      </c>
      <c r="C1961" s="480">
        <f t="shared" si="169"/>
        <v>8</v>
      </c>
      <c r="D1961" s="480">
        <f t="shared" si="170"/>
        <v>92</v>
      </c>
      <c r="E1961" s="480">
        <v>0</v>
      </c>
      <c r="F1961" s="481">
        <v>4.3129999999999997</v>
      </c>
      <c r="G1961" s="480" t="s">
        <v>560</v>
      </c>
      <c r="H1961" s="482">
        <v>1.10145</v>
      </c>
      <c r="I1961" s="483">
        <v>3.9</v>
      </c>
      <c r="J1961" s="484">
        <v>0</v>
      </c>
      <c r="K1961" s="469">
        <f t="shared" si="166"/>
        <v>3.9157474238503784</v>
      </c>
      <c r="L1961" s="469">
        <f t="shared" si="167"/>
        <v>1.5747423850378528E-2</v>
      </c>
    </row>
    <row r="1962" spans="1:12">
      <c r="A1962" s="480" t="s">
        <v>111</v>
      </c>
      <c r="B1962" s="480">
        <f t="shared" si="168"/>
        <v>7</v>
      </c>
      <c r="C1962" s="480">
        <f t="shared" si="169"/>
        <v>9</v>
      </c>
      <c r="D1962" s="480">
        <f t="shared" si="170"/>
        <v>93</v>
      </c>
      <c r="E1962" s="480">
        <v>0</v>
      </c>
      <c r="F1962" s="481">
        <v>4.3129999999999997</v>
      </c>
      <c r="G1962" s="480" t="s">
        <v>560</v>
      </c>
      <c r="H1962" s="482">
        <v>1.090816</v>
      </c>
      <c r="I1962" s="483">
        <v>4</v>
      </c>
      <c r="J1962" s="484">
        <v>0</v>
      </c>
      <c r="K1962" s="469">
        <f t="shared" si="166"/>
        <v>3.9539207345693494</v>
      </c>
      <c r="L1962" s="469">
        <f t="shared" si="167"/>
        <v>-4.6079265430650551E-2</v>
      </c>
    </row>
    <row r="1963" spans="1:12">
      <c r="A1963" s="480" t="s">
        <v>111</v>
      </c>
      <c r="B1963" s="480">
        <f t="shared" si="168"/>
        <v>7</v>
      </c>
      <c r="C1963" s="480">
        <f t="shared" si="169"/>
        <v>10</v>
      </c>
      <c r="D1963" s="480">
        <f t="shared" si="170"/>
        <v>94</v>
      </c>
      <c r="E1963" s="480">
        <v>0</v>
      </c>
      <c r="F1963" s="481">
        <v>4.3129999999999997</v>
      </c>
      <c r="G1963" s="480" t="s">
        <v>560</v>
      </c>
      <c r="H1963" s="482">
        <v>1.080382</v>
      </c>
      <c r="I1963" s="483">
        <v>4</v>
      </c>
      <c r="J1963" s="484">
        <v>0</v>
      </c>
      <c r="K1963" s="469">
        <f t="shared" si="166"/>
        <v>3.9921064956654218</v>
      </c>
      <c r="L1963" s="469">
        <f t="shared" si="167"/>
        <v>-7.8935043345782496E-3</v>
      </c>
    </row>
    <row r="1964" spans="1:12">
      <c r="A1964" s="480" t="s">
        <v>111</v>
      </c>
      <c r="B1964" s="480">
        <f t="shared" si="168"/>
        <v>7</v>
      </c>
      <c r="C1964" s="480">
        <f t="shared" si="169"/>
        <v>11</v>
      </c>
      <c r="D1964" s="480">
        <f t="shared" si="170"/>
        <v>95</v>
      </c>
      <c r="E1964" s="480">
        <v>0</v>
      </c>
      <c r="F1964" s="481">
        <v>4.3129999999999997</v>
      </c>
      <c r="G1964" s="480" t="s">
        <v>560</v>
      </c>
      <c r="H1964" s="482">
        <v>1.070144</v>
      </c>
      <c r="I1964" s="483">
        <v>4</v>
      </c>
      <c r="J1964" s="484">
        <v>0</v>
      </c>
      <c r="K1964" s="469">
        <f t="shared" si="166"/>
        <v>4.0302987261527417</v>
      </c>
      <c r="L1964" s="469">
        <f t="shared" si="167"/>
        <v>3.0298726152741651E-2</v>
      </c>
    </row>
    <row r="1965" spans="1:12">
      <c r="A1965" s="480" t="s">
        <v>111</v>
      </c>
      <c r="B1965" s="480">
        <f t="shared" si="168"/>
        <v>8</v>
      </c>
      <c r="C1965" s="480">
        <f t="shared" si="169"/>
        <v>0</v>
      </c>
      <c r="D1965" s="480">
        <f t="shared" si="170"/>
        <v>96</v>
      </c>
      <c r="E1965" s="480">
        <v>0</v>
      </c>
      <c r="F1965" s="481">
        <v>4.3129999999999997</v>
      </c>
      <c r="G1965" s="480" t="s">
        <v>560</v>
      </c>
      <c r="H1965" s="482">
        <v>1.0600959999999999</v>
      </c>
      <c r="I1965" s="483">
        <v>4.0999999999999996</v>
      </c>
      <c r="J1965" s="484">
        <v>0</v>
      </c>
      <c r="K1965" s="469">
        <f t="shared" si="166"/>
        <v>4.0684994566529822</v>
      </c>
      <c r="L1965" s="469">
        <f t="shared" si="167"/>
        <v>-3.1500543347017462E-2</v>
      </c>
    </row>
    <row r="1966" spans="1:12">
      <c r="A1966" s="480" t="s">
        <v>111</v>
      </c>
      <c r="B1966" s="480">
        <f t="shared" si="168"/>
        <v>8</v>
      </c>
      <c r="C1966" s="480">
        <f t="shared" si="169"/>
        <v>1</v>
      </c>
      <c r="D1966" s="480">
        <f t="shared" si="170"/>
        <v>97</v>
      </c>
      <c r="E1966" s="480">
        <v>0</v>
      </c>
      <c r="F1966" s="481">
        <v>4.3129999999999997</v>
      </c>
      <c r="G1966" s="480" t="s">
        <v>560</v>
      </c>
      <c r="H1966" s="482">
        <v>1.0502320000000001</v>
      </c>
      <c r="I1966" s="483">
        <v>4.0999999999999996</v>
      </c>
      <c r="J1966" s="484">
        <v>0</v>
      </c>
      <c r="K1966" s="469">
        <f t="shared" si="166"/>
        <v>4.1067116598999069</v>
      </c>
      <c r="L1966" s="469">
        <f t="shared" si="167"/>
        <v>6.7116598999072963E-3</v>
      </c>
    </row>
    <row r="1967" spans="1:12">
      <c r="A1967" s="480" t="s">
        <v>111</v>
      </c>
      <c r="B1967" s="480">
        <f t="shared" si="168"/>
        <v>8</v>
      </c>
      <c r="C1967" s="480">
        <f t="shared" si="169"/>
        <v>2</v>
      </c>
      <c r="D1967" s="480">
        <f t="shared" si="170"/>
        <v>98</v>
      </c>
      <c r="E1967" s="480">
        <v>0</v>
      </c>
      <c r="F1967" s="481">
        <v>4.3129999999999997</v>
      </c>
      <c r="G1967" s="480" t="s">
        <v>560</v>
      </c>
      <c r="H1967" s="482">
        <v>1.0405489999999999</v>
      </c>
      <c r="I1967" s="483">
        <v>4.0999999999999996</v>
      </c>
      <c r="J1967" s="484">
        <v>0</v>
      </c>
      <c r="K1967" s="469">
        <f t="shared" si="166"/>
        <v>4.1449273412400567</v>
      </c>
      <c r="L1967" s="469">
        <f t="shared" si="167"/>
        <v>4.4927341240057039E-2</v>
      </c>
    </row>
    <row r="1968" spans="1:12">
      <c r="A1968" s="480" t="s">
        <v>111</v>
      </c>
      <c r="B1968" s="480">
        <f t="shared" si="168"/>
        <v>8</v>
      </c>
      <c r="C1968" s="480">
        <f t="shared" si="169"/>
        <v>3</v>
      </c>
      <c r="D1968" s="480">
        <f t="shared" si="170"/>
        <v>99</v>
      </c>
      <c r="E1968" s="480">
        <v>0</v>
      </c>
      <c r="F1968" s="481">
        <v>4.3129999999999997</v>
      </c>
      <c r="G1968" s="480" t="s">
        <v>560</v>
      </c>
      <c r="H1968" s="482">
        <v>1.03104</v>
      </c>
      <c r="I1968" s="483">
        <v>4.2</v>
      </c>
      <c r="J1968" s="484">
        <v>0</v>
      </c>
      <c r="K1968" s="469">
        <f t="shared" si="166"/>
        <v>4.1831548727498449</v>
      </c>
      <c r="L1968" s="469">
        <f t="shared" si="167"/>
        <v>-1.6845127250155301E-2</v>
      </c>
    </row>
    <row r="1969" spans="1:12">
      <c r="A1969" s="480" t="s">
        <v>111</v>
      </c>
      <c r="B1969" s="480">
        <f t="shared" si="168"/>
        <v>8</v>
      </c>
      <c r="C1969" s="480">
        <f t="shared" si="169"/>
        <v>4</v>
      </c>
      <c r="D1969" s="480">
        <f t="shared" si="170"/>
        <v>100</v>
      </c>
      <c r="E1969" s="480">
        <v>0</v>
      </c>
      <c r="F1969" s="481">
        <v>4.3129999999999997</v>
      </c>
      <c r="G1969" s="480" t="s">
        <v>560</v>
      </c>
      <c r="H1969" s="482">
        <v>1.0217020000000001</v>
      </c>
      <c r="I1969" s="483">
        <v>4.2</v>
      </c>
      <c r="J1969" s="484">
        <v>0</v>
      </c>
      <c r="K1969" s="469">
        <f t="shared" si="166"/>
        <v>4.221387449569443</v>
      </c>
      <c r="L1969" s="469">
        <f t="shared" si="167"/>
        <v>2.1387449569442829E-2</v>
      </c>
    </row>
    <row r="1970" spans="1:12">
      <c r="A1970" s="480" t="s">
        <v>111</v>
      </c>
      <c r="B1970" s="480">
        <f t="shared" si="168"/>
        <v>8</v>
      </c>
      <c r="C1970" s="480">
        <f t="shared" si="169"/>
        <v>5</v>
      </c>
      <c r="D1970" s="480">
        <f t="shared" si="170"/>
        <v>101</v>
      </c>
      <c r="E1970" s="480">
        <v>0</v>
      </c>
      <c r="F1970" s="481">
        <v>4.3129999999999997</v>
      </c>
      <c r="G1970" s="480" t="s">
        <v>560</v>
      </c>
      <c r="H1970" s="482">
        <v>1.012529</v>
      </c>
      <c r="I1970" s="483">
        <v>4.3</v>
      </c>
      <c r="J1970" s="484">
        <v>0</v>
      </c>
      <c r="K1970" s="469">
        <f t="shared" si="166"/>
        <v>4.2596310821714729</v>
      </c>
      <c r="L1970" s="469">
        <f t="shared" si="167"/>
        <v>-4.0368917828526918E-2</v>
      </c>
    </row>
    <row r="1971" spans="1:12">
      <c r="A1971" s="480" t="s">
        <v>111</v>
      </c>
      <c r="B1971" s="480">
        <f t="shared" si="168"/>
        <v>8</v>
      </c>
      <c r="C1971" s="480">
        <f t="shared" si="169"/>
        <v>6</v>
      </c>
      <c r="D1971" s="480">
        <f t="shared" si="170"/>
        <v>102</v>
      </c>
      <c r="E1971" s="480">
        <v>0</v>
      </c>
      <c r="F1971" s="481">
        <v>4.3129999999999997</v>
      </c>
      <c r="G1971" s="480" t="s">
        <v>560</v>
      </c>
      <c r="H1971" s="482">
        <v>1.0035179999999999</v>
      </c>
      <c r="I1971" s="483">
        <v>4.3</v>
      </c>
      <c r="J1971" s="484">
        <v>0</v>
      </c>
      <c r="K1971" s="469">
        <f t="shared" si="166"/>
        <v>4.2978800579561103</v>
      </c>
      <c r="L1971" s="469">
        <f t="shared" si="167"/>
        <v>-2.1199420438895444E-3</v>
      </c>
    </row>
    <row r="1972" spans="1:12">
      <c r="A1972" s="480" t="s">
        <v>111</v>
      </c>
      <c r="B1972" s="480">
        <f t="shared" si="168"/>
        <v>8</v>
      </c>
      <c r="C1972" s="480">
        <f t="shared" si="169"/>
        <v>7</v>
      </c>
      <c r="D1972" s="480">
        <f t="shared" si="170"/>
        <v>103</v>
      </c>
      <c r="E1972" s="480">
        <v>0</v>
      </c>
      <c r="F1972" s="481">
        <v>4.3129999999999997</v>
      </c>
      <c r="G1972" s="480" t="s">
        <v>560</v>
      </c>
      <c r="H1972" s="482">
        <v>0.99466399999999999</v>
      </c>
      <c r="I1972" s="483">
        <v>4.3</v>
      </c>
      <c r="J1972" s="484">
        <v>0</v>
      </c>
      <c r="K1972" s="469">
        <f t="shared" si="166"/>
        <v>4.3361376303957915</v>
      </c>
      <c r="L1972" s="469">
        <f t="shared" si="167"/>
        <v>3.6137630395791653E-2</v>
      </c>
    </row>
    <row r="1973" spans="1:12">
      <c r="A1973" s="480" t="s">
        <v>111</v>
      </c>
      <c r="B1973" s="480">
        <f t="shared" si="168"/>
        <v>8</v>
      </c>
      <c r="C1973" s="480">
        <f t="shared" si="169"/>
        <v>8</v>
      </c>
      <c r="D1973" s="480">
        <f t="shared" si="170"/>
        <v>104</v>
      </c>
      <c r="E1973" s="480">
        <v>0</v>
      </c>
      <c r="F1973" s="481">
        <v>4.3129999999999997</v>
      </c>
      <c r="G1973" s="480" t="s">
        <v>560</v>
      </c>
      <c r="H1973" s="482">
        <v>0.98596399999999995</v>
      </c>
      <c r="I1973" s="483">
        <v>4.4000000000000004</v>
      </c>
      <c r="J1973" s="484">
        <v>0</v>
      </c>
      <c r="K1973" s="469">
        <f t="shared" si="166"/>
        <v>4.374399065280274</v>
      </c>
      <c r="L1973" s="469">
        <f t="shared" si="167"/>
        <v>-2.5600934719726354E-2</v>
      </c>
    </row>
    <row r="1974" spans="1:12">
      <c r="A1974" s="480" t="s">
        <v>111</v>
      </c>
      <c r="B1974" s="480">
        <f t="shared" si="168"/>
        <v>8</v>
      </c>
      <c r="C1974" s="480">
        <f t="shared" si="169"/>
        <v>9</v>
      </c>
      <c r="D1974" s="480">
        <f t="shared" si="170"/>
        <v>105</v>
      </c>
      <c r="E1974" s="480">
        <v>0</v>
      </c>
      <c r="F1974" s="481">
        <v>4.3129999999999997</v>
      </c>
      <c r="G1974" s="480" t="s">
        <v>560</v>
      </c>
      <c r="H1974" s="482">
        <v>0.97741299999999998</v>
      </c>
      <c r="I1974" s="483">
        <v>4.4000000000000004</v>
      </c>
      <c r="J1974" s="484">
        <v>0</v>
      </c>
      <c r="K1974" s="469">
        <f t="shared" si="166"/>
        <v>4.4126689536562331</v>
      </c>
      <c r="L1974" s="469">
        <f t="shared" si="167"/>
        <v>1.2668953656232773E-2</v>
      </c>
    </row>
    <row r="1975" spans="1:12">
      <c r="A1975" s="480" t="s">
        <v>111</v>
      </c>
      <c r="B1975" s="480">
        <f t="shared" si="168"/>
        <v>8</v>
      </c>
      <c r="C1975" s="480">
        <f t="shared" si="169"/>
        <v>10</v>
      </c>
      <c r="D1975" s="480">
        <f t="shared" si="170"/>
        <v>106</v>
      </c>
      <c r="E1975" s="480">
        <v>0</v>
      </c>
      <c r="F1975" s="481">
        <v>4.3129999999999997</v>
      </c>
      <c r="G1975" s="480" t="s">
        <v>560</v>
      </c>
      <c r="H1975" s="482">
        <v>0.96900799999999998</v>
      </c>
      <c r="I1975" s="483">
        <v>4.5</v>
      </c>
      <c r="J1975" s="484">
        <v>0</v>
      </c>
      <c r="K1975" s="469">
        <f t="shared" si="166"/>
        <v>4.4509436454600992</v>
      </c>
      <c r="L1975" s="469">
        <f t="shared" si="167"/>
        <v>-4.9056354539900759E-2</v>
      </c>
    </row>
    <row r="1976" spans="1:12">
      <c r="A1976" s="480" t="s">
        <v>111</v>
      </c>
      <c r="B1976" s="480">
        <f t="shared" si="168"/>
        <v>8</v>
      </c>
      <c r="C1976" s="480">
        <f t="shared" si="169"/>
        <v>11</v>
      </c>
      <c r="D1976" s="480">
        <f t="shared" si="170"/>
        <v>107</v>
      </c>
      <c r="E1976" s="480">
        <v>0</v>
      </c>
      <c r="F1976" s="481">
        <v>4.3129999999999997</v>
      </c>
      <c r="G1976" s="480" t="s">
        <v>560</v>
      </c>
      <c r="H1976" s="482">
        <v>0.96074499999999996</v>
      </c>
      <c r="I1976" s="483">
        <v>4.5</v>
      </c>
      <c r="J1976" s="484">
        <v>0</v>
      </c>
      <c r="K1976" s="469">
        <f t="shared" si="166"/>
        <v>4.489224508064054</v>
      </c>
      <c r="L1976" s="469">
        <f t="shared" si="167"/>
        <v>-1.0775491935945958E-2</v>
      </c>
    </row>
    <row r="1977" spans="1:12">
      <c r="A1977" s="480" t="s">
        <v>111</v>
      </c>
      <c r="B1977" s="480">
        <f t="shared" si="168"/>
        <v>9</v>
      </c>
      <c r="C1977" s="480">
        <f t="shared" si="169"/>
        <v>0</v>
      </c>
      <c r="D1977" s="480">
        <f t="shared" si="170"/>
        <v>108</v>
      </c>
      <c r="E1977" s="480">
        <v>0</v>
      </c>
      <c r="F1977" s="481">
        <v>4.3129999999999997</v>
      </c>
      <c r="G1977" s="480" t="s">
        <v>560</v>
      </c>
      <c r="H1977" s="482">
        <v>0.95260999999999996</v>
      </c>
      <c r="I1977" s="483">
        <v>4.5</v>
      </c>
      <c r="J1977" s="484">
        <v>0</v>
      </c>
      <c r="K1977" s="469">
        <f t="shared" si="166"/>
        <v>4.5275611215502671</v>
      </c>
      <c r="L1977" s="469">
        <f t="shared" si="167"/>
        <v>2.7561121550267131E-2</v>
      </c>
    </row>
    <row r="1978" spans="1:12">
      <c r="A1978" s="480" t="s">
        <v>111</v>
      </c>
      <c r="B1978" s="480">
        <f t="shared" si="168"/>
        <v>9</v>
      </c>
      <c r="C1978" s="480">
        <f t="shared" si="169"/>
        <v>1</v>
      </c>
      <c r="D1978" s="480">
        <f t="shared" si="170"/>
        <v>109</v>
      </c>
      <c r="E1978" s="480">
        <v>0</v>
      </c>
      <c r="F1978" s="481">
        <v>4.3129999999999997</v>
      </c>
      <c r="G1978" s="480" t="s">
        <v>560</v>
      </c>
      <c r="H1978" s="482">
        <v>0.94462999999999997</v>
      </c>
      <c r="I1978" s="483">
        <v>4.5999999999999996</v>
      </c>
      <c r="J1978" s="484">
        <v>0</v>
      </c>
      <c r="K1978" s="469">
        <f t="shared" si="166"/>
        <v>4.5658088352053188</v>
      </c>
      <c r="L1978" s="469">
        <f t="shared" si="167"/>
        <v>-3.4191164794680873E-2</v>
      </c>
    </row>
    <row r="1979" spans="1:12">
      <c r="A1979" s="480" t="s">
        <v>111</v>
      </c>
      <c r="B1979" s="480">
        <f t="shared" si="168"/>
        <v>9</v>
      </c>
      <c r="C1979" s="480">
        <f t="shared" si="169"/>
        <v>2</v>
      </c>
      <c r="D1979" s="480">
        <f t="shared" si="170"/>
        <v>110</v>
      </c>
      <c r="E1979" s="480">
        <v>0</v>
      </c>
      <c r="F1979" s="481">
        <v>4.3129999999999997</v>
      </c>
      <c r="G1979" s="480" t="s">
        <v>560</v>
      </c>
      <c r="H1979" s="482">
        <v>0.93677200000000005</v>
      </c>
      <c r="I1979" s="483">
        <v>4.5999999999999996</v>
      </c>
      <c r="J1979" s="484">
        <v>0</v>
      </c>
      <c r="K1979" s="469">
        <f t="shared" si="166"/>
        <v>4.6041085771137471</v>
      </c>
      <c r="L1979" s="469">
        <f t="shared" si="167"/>
        <v>4.108577113747458E-3</v>
      </c>
    </row>
    <row r="1980" spans="1:12">
      <c r="A1980" s="480" t="s">
        <v>111</v>
      </c>
      <c r="B1980" s="480">
        <f t="shared" si="168"/>
        <v>9</v>
      </c>
      <c r="C1980" s="480">
        <f t="shared" si="169"/>
        <v>3</v>
      </c>
      <c r="D1980" s="480">
        <f t="shared" si="170"/>
        <v>111</v>
      </c>
      <c r="E1980" s="480">
        <v>0</v>
      </c>
      <c r="F1980" s="481">
        <v>4.3129999999999997</v>
      </c>
      <c r="G1980" s="480" t="s">
        <v>560</v>
      </c>
      <c r="H1980" s="482">
        <v>0.92904299999999995</v>
      </c>
      <c r="I1980" s="483">
        <v>4.5999999999999996</v>
      </c>
      <c r="J1980" s="484">
        <v>0</v>
      </c>
      <c r="K1980" s="469">
        <f t="shared" si="166"/>
        <v>4.6424115998936539</v>
      </c>
      <c r="L1980" s="469">
        <f t="shared" si="167"/>
        <v>4.2411599893654284E-2</v>
      </c>
    </row>
    <row r="1981" spans="1:12">
      <c r="A1981" s="480" t="s">
        <v>111</v>
      </c>
      <c r="B1981" s="480">
        <f t="shared" si="168"/>
        <v>9</v>
      </c>
      <c r="C1981" s="480">
        <f t="shared" si="169"/>
        <v>4</v>
      </c>
      <c r="D1981" s="480">
        <f t="shared" si="170"/>
        <v>112</v>
      </c>
      <c r="E1981" s="480">
        <v>0</v>
      </c>
      <c r="F1981" s="481">
        <v>4.3129999999999997</v>
      </c>
      <c r="G1981" s="480" t="s">
        <v>560</v>
      </c>
      <c r="H1981" s="482">
        <v>0.92143900000000001</v>
      </c>
      <c r="I1981" s="483">
        <v>4.7</v>
      </c>
      <c r="J1981" s="484">
        <v>0</v>
      </c>
      <c r="K1981" s="469">
        <f t="shared" si="166"/>
        <v>4.6807222181826464</v>
      </c>
      <c r="L1981" s="469">
        <f t="shared" si="167"/>
        <v>-1.9277781817353734E-2</v>
      </c>
    </row>
    <row r="1982" spans="1:12">
      <c r="A1982" s="480" t="s">
        <v>111</v>
      </c>
      <c r="B1982" s="480">
        <f t="shared" si="168"/>
        <v>9</v>
      </c>
      <c r="C1982" s="480">
        <f t="shared" si="169"/>
        <v>5</v>
      </c>
      <c r="D1982" s="480">
        <f t="shared" si="170"/>
        <v>113</v>
      </c>
      <c r="E1982" s="480">
        <v>0</v>
      </c>
      <c r="F1982" s="481">
        <v>4.3129999999999997</v>
      </c>
      <c r="G1982" s="480" t="s">
        <v>560</v>
      </c>
      <c r="H1982" s="482">
        <v>0.91395800000000005</v>
      </c>
      <c r="I1982" s="483">
        <v>4.7</v>
      </c>
      <c r="J1982" s="484">
        <v>0</v>
      </c>
      <c r="K1982" s="469">
        <f t="shared" si="166"/>
        <v>4.719035229189962</v>
      </c>
      <c r="L1982" s="469">
        <f t="shared" si="167"/>
        <v>1.9035229189961811E-2</v>
      </c>
    </row>
    <row r="1983" spans="1:12">
      <c r="A1983" s="480" t="s">
        <v>111</v>
      </c>
      <c r="B1983" s="480">
        <f t="shared" si="168"/>
        <v>9</v>
      </c>
      <c r="C1983" s="480">
        <f t="shared" si="169"/>
        <v>6</v>
      </c>
      <c r="D1983" s="480">
        <f t="shared" si="170"/>
        <v>114</v>
      </c>
      <c r="E1983" s="480">
        <v>0</v>
      </c>
      <c r="F1983" s="481">
        <v>4.3129999999999997</v>
      </c>
      <c r="G1983" s="480" t="s">
        <v>560</v>
      </c>
      <c r="H1983" s="482">
        <v>0.90659599999999996</v>
      </c>
      <c r="I1983" s="483">
        <v>4.8</v>
      </c>
      <c r="J1983" s="484">
        <v>0</v>
      </c>
      <c r="K1983" s="469">
        <f t="shared" si="166"/>
        <v>4.7573560880480388</v>
      </c>
      <c r="L1983" s="469">
        <f t="shared" si="167"/>
        <v>-4.2643911951961044E-2</v>
      </c>
    </row>
    <row r="1984" spans="1:12">
      <c r="A1984" s="480" t="s">
        <v>111</v>
      </c>
      <c r="B1984" s="480">
        <f t="shared" si="168"/>
        <v>9</v>
      </c>
      <c r="C1984" s="480">
        <f t="shared" si="169"/>
        <v>7</v>
      </c>
      <c r="D1984" s="480">
        <f t="shared" si="170"/>
        <v>115</v>
      </c>
      <c r="E1984" s="480">
        <v>0</v>
      </c>
      <c r="F1984" s="481">
        <v>4.3129999999999997</v>
      </c>
      <c r="G1984" s="480" t="s">
        <v>560</v>
      </c>
      <c r="H1984" s="482">
        <v>0.89935100000000001</v>
      </c>
      <c r="I1984" s="483">
        <v>4.8</v>
      </c>
      <c r="J1984" s="484">
        <v>0</v>
      </c>
      <c r="K1984" s="469">
        <f t="shared" si="166"/>
        <v>4.7956804406733298</v>
      </c>
      <c r="L1984" s="469">
        <f t="shared" si="167"/>
        <v>-4.3195593266700527E-3</v>
      </c>
    </row>
    <row r="1985" spans="1:12">
      <c r="A1985" s="480" t="s">
        <v>111</v>
      </c>
      <c r="B1985" s="480">
        <f t="shared" si="168"/>
        <v>9</v>
      </c>
      <c r="C1985" s="480">
        <f t="shared" si="169"/>
        <v>8</v>
      </c>
      <c r="D1985" s="480">
        <f t="shared" si="170"/>
        <v>116</v>
      </c>
      <c r="E1985" s="480">
        <v>0</v>
      </c>
      <c r="F1985" s="481">
        <v>4.3129999999999997</v>
      </c>
      <c r="G1985" s="480" t="s">
        <v>560</v>
      </c>
      <c r="H1985" s="482">
        <v>0.89221899999999998</v>
      </c>
      <c r="I1985" s="483">
        <v>4.8</v>
      </c>
      <c r="J1985" s="484">
        <v>0</v>
      </c>
      <c r="K1985" s="469">
        <f t="shared" si="166"/>
        <v>4.8340149671773407</v>
      </c>
      <c r="L1985" s="469">
        <f t="shared" si="167"/>
        <v>3.4014967177340871E-2</v>
      </c>
    </row>
    <row r="1986" spans="1:12">
      <c r="A1986" s="480" t="s">
        <v>111</v>
      </c>
      <c r="B1986" s="480">
        <f t="shared" si="168"/>
        <v>9</v>
      </c>
      <c r="C1986" s="480">
        <f t="shared" si="169"/>
        <v>9</v>
      </c>
      <c r="D1986" s="480">
        <f t="shared" si="170"/>
        <v>117</v>
      </c>
      <c r="E1986" s="480">
        <v>0</v>
      </c>
      <c r="F1986" s="481">
        <v>4.3129999999999997</v>
      </c>
      <c r="G1986" s="480" t="s">
        <v>560</v>
      </c>
      <c r="H1986" s="482">
        <v>0.88519999999999999</v>
      </c>
      <c r="I1986" s="483">
        <v>4.9000000000000004</v>
      </c>
      <c r="J1986" s="484">
        <v>0</v>
      </c>
      <c r="K1986" s="469">
        <f t="shared" si="166"/>
        <v>4.8723452327157704</v>
      </c>
      <c r="L1986" s="469">
        <f t="shared" si="167"/>
        <v>-2.7654767284229997E-2</v>
      </c>
    </row>
    <row r="1987" spans="1:12">
      <c r="A1987" s="480" t="s">
        <v>111</v>
      </c>
      <c r="B1987" s="480">
        <f t="shared" si="168"/>
        <v>9</v>
      </c>
      <c r="C1987" s="480">
        <f t="shared" si="169"/>
        <v>10</v>
      </c>
      <c r="D1987" s="480">
        <f t="shared" si="170"/>
        <v>118</v>
      </c>
      <c r="E1987" s="480">
        <v>0</v>
      </c>
      <c r="F1987" s="481">
        <v>4.3129999999999997</v>
      </c>
      <c r="G1987" s="480" t="s">
        <v>560</v>
      </c>
      <c r="H1987" s="482">
        <v>0.87828899999999999</v>
      </c>
      <c r="I1987" s="483">
        <v>4.9000000000000004</v>
      </c>
      <c r="J1987" s="484">
        <v>0</v>
      </c>
      <c r="K1987" s="469">
        <f t="shared" si="166"/>
        <v>4.9106842963990207</v>
      </c>
      <c r="L1987" s="469">
        <f t="shared" si="167"/>
        <v>1.0684296399020354E-2</v>
      </c>
    </row>
    <row r="1988" spans="1:12">
      <c r="A1988" s="480" t="s">
        <v>111</v>
      </c>
      <c r="B1988" s="480">
        <f t="shared" si="168"/>
        <v>9</v>
      </c>
      <c r="C1988" s="480">
        <f t="shared" si="169"/>
        <v>11</v>
      </c>
      <c r="D1988" s="480">
        <f t="shared" si="170"/>
        <v>119</v>
      </c>
      <c r="E1988" s="480">
        <v>0</v>
      </c>
      <c r="F1988" s="481">
        <v>4.3129999999999997</v>
      </c>
      <c r="G1988" s="480" t="s">
        <v>560</v>
      </c>
      <c r="H1988" s="482">
        <v>0.87148400000000004</v>
      </c>
      <c r="I1988" s="483">
        <v>4.9000000000000004</v>
      </c>
      <c r="J1988" s="484">
        <v>0</v>
      </c>
      <c r="K1988" s="469">
        <f t="shared" si="166"/>
        <v>4.9490294715680374</v>
      </c>
      <c r="L1988" s="469">
        <f t="shared" si="167"/>
        <v>4.9029471568037053E-2</v>
      </c>
    </row>
    <row r="1989" spans="1:12">
      <c r="A1989" s="480" t="s">
        <v>111</v>
      </c>
      <c r="B1989" s="480">
        <f t="shared" si="168"/>
        <v>10</v>
      </c>
      <c r="C1989" s="480">
        <f t="shared" si="169"/>
        <v>0</v>
      </c>
      <c r="D1989" s="480">
        <f t="shared" si="170"/>
        <v>120</v>
      </c>
      <c r="E1989" s="480">
        <v>0</v>
      </c>
      <c r="F1989" s="481">
        <v>4.3129999999999997</v>
      </c>
      <c r="G1989" s="480" t="s">
        <v>560</v>
      </c>
      <c r="H1989" s="482">
        <v>0.86478299999999997</v>
      </c>
      <c r="I1989" s="483">
        <v>5</v>
      </c>
      <c r="J1989" s="484">
        <v>0</v>
      </c>
      <c r="K1989" s="469">
        <f t="shared" si="166"/>
        <v>4.987378336530667</v>
      </c>
      <c r="L1989" s="469">
        <f t="shared" si="167"/>
        <v>-1.2621663469333022E-2</v>
      </c>
    </row>
    <row r="1990" spans="1:12">
      <c r="A1990" s="480" t="s">
        <v>111</v>
      </c>
      <c r="B1990" s="480">
        <f t="shared" si="168"/>
        <v>10</v>
      </c>
      <c r="C1990" s="480">
        <f t="shared" si="169"/>
        <v>1</v>
      </c>
      <c r="D1990" s="480">
        <f t="shared" si="170"/>
        <v>121</v>
      </c>
      <c r="E1990" s="480">
        <v>0</v>
      </c>
      <c r="F1990" s="481">
        <v>4.3129999999999997</v>
      </c>
      <c r="G1990" s="480" t="s">
        <v>560</v>
      </c>
      <c r="H1990" s="482">
        <v>0.85818399999999995</v>
      </c>
      <c r="I1990" s="483">
        <v>5</v>
      </c>
      <c r="J1990" s="484">
        <v>0</v>
      </c>
      <c r="K1990" s="469">
        <f t="shared" si="166"/>
        <v>5.0257287481472508</v>
      </c>
      <c r="L1990" s="469">
        <f t="shared" si="167"/>
        <v>2.5728748147250791E-2</v>
      </c>
    </row>
    <row r="1991" spans="1:12">
      <c r="A1991" s="480" t="s">
        <v>111</v>
      </c>
      <c r="B1991" s="480">
        <f t="shared" si="168"/>
        <v>10</v>
      </c>
      <c r="C1991" s="480">
        <f t="shared" si="169"/>
        <v>2</v>
      </c>
      <c r="D1991" s="480">
        <f t="shared" si="170"/>
        <v>122</v>
      </c>
      <c r="E1991" s="480">
        <v>0</v>
      </c>
      <c r="F1991" s="481">
        <v>4.3129999999999997</v>
      </c>
      <c r="G1991" s="480" t="s">
        <v>560</v>
      </c>
      <c r="H1991" s="482">
        <v>0.851684</v>
      </c>
      <c r="I1991" s="483">
        <v>5.0999999999999996</v>
      </c>
      <c r="J1991" s="484">
        <v>0</v>
      </c>
      <c r="K1991" s="469">
        <f t="shared" si="166"/>
        <v>5.0640848014052153</v>
      </c>
      <c r="L1991" s="469">
        <f t="shared" si="167"/>
        <v>-3.5915198594784314E-2</v>
      </c>
    </row>
    <row r="1992" spans="1:12">
      <c r="A1992" s="480" t="s">
        <v>111</v>
      </c>
      <c r="B1992" s="480">
        <f t="shared" si="168"/>
        <v>10</v>
      </c>
      <c r="C1992" s="480">
        <f t="shared" si="169"/>
        <v>3</v>
      </c>
      <c r="D1992" s="480">
        <f t="shared" si="170"/>
        <v>123</v>
      </c>
      <c r="E1992" s="480">
        <v>0</v>
      </c>
      <c r="F1992" s="481">
        <v>4.3129999999999997</v>
      </c>
      <c r="G1992" s="480" t="s">
        <v>560</v>
      </c>
      <c r="H1992" s="482">
        <v>0.84528099999999995</v>
      </c>
      <c r="I1992" s="483">
        <v>5.0999999999999996</v>
      </c>
      <c r="J1992" s="484">
        <v>0</v>
      </c>
      <c r="K1992" s="469">
        <f t="shared" si="166"/>
        <v>5.1024452223580088</v>
      </c>
      <c r="L1992" s="469">
        <f t="shared" si="167"/>
        <v>2.445222358009147E-3</v>
      </c>
    </row>
    <row r="1993" spans="1:12">
      <c r="A1993" s="480" t="s">
        <v>111</v>
      </c>
      <c r="B1993" s="480">
        <f t="shared" si="168"/>
        <v>10</v>
      </c>
      <c r="C1993" s="480">
        <f t="shared" si="169"/>
        <v>4</v>
      </c>
      <c r="D1993" s="480">
        <f t="shared" si="170"/>
        <v>124</v>
      </c>
      <c r="E1993" s="480">
        <v>0</v>
      </c>
      <c r="F1993" s="481">
        <v>4.3129999999999997</v>
      </c>
      <c r="G1993" s="480" t="s">
        <v>560</v>
      </c>
      <c r="H1993" s="482">
        <v>0.83897299999999997</v>
      </c>
      <c r="I1993" s="483">
        <v>5.0999999999999996</v>
      </c>
      <c r="J1993" s="484">
        <v>0</v>
      </c>
      <c r="K1993" s="469">
        <f t="shared" si="166"/>
        <v>5.1408090606014731</v>
      </c>
      <c r="L1993" s="469">
        <f t="shared" si="167"/>
        <v>4.080906060147349E-2</v>
      </c>
    </row>
    <row r="1994" spans="1:12">
      <c r="A1994" s="480" t="s">
        <v>111</v>
      </c>
      <c r="B1994" s="480">
        <f t="shared" si="168"/>
        <v>10</v>
      </c>
      <c r="C1994" s="480">
        <f t="shared" si="169"/>
        <v>5</v>
      </c>
      <c r="D1994" s="480">
        <f t="shared" si="170"/>
        <v>125</v>
      </c>
      <c r="E1994" s="480">
        <v>0</v>
      </c>
      <c r="F1994" s="481">
        <v>4.3129999999999997</v>
      </c>
      <c r="G1994" s="480" t="s">
        <v>560</v>
      </c>
      <c r="H1994" s="482">
        <v>0.832758</v>
      </c>
      <c r="I1994" s="483">
        <v>5.2</v>
      </c>
      <c r="J1994" s="484">
        <v>0</v>
      </c>
      <c r="K1994" s="469">
        <f t="shared" si="166"/>
        <v>5.1791757029052858</v>
      </c>
      <c r="L1994" s="469">
        <f t="shared" si="167"/>
        <v>-2.0824297094714339E-2</v>
      </c>
    </row>
    <row r="1995" spans="1:12">
      <c r="A1995" s="480" t="s">
        <v>111</v>
      </c>
      <c r="B1995" s="480">
        <f t="shared" si="168"/>
        <v>10</v>
      </c>
      <c r="C1995" s="480">
        <f t="shared" si="169"/>
        <v>6</v>
      </c>
      <c r="D1995" s="480">
        <f t="shared" si="170"/>
        <v>126</v>
      </c>
      <c r="E1995" s="480">
        <v>0</v>
      </c>
      <c r="F1995" s="481">
        <v>4.3129999999999997</v>
      </c>
      <c r="G1995" s="480" t="s">
        <v>560</v>
      </c>
      <c r="H1995" s="482">
        <v>0.82663299999999995</v>
      </c>
      <c r="I1995" s="483">
        <v>5.2</v>
      </c>
      <c r="J1995" s="484">
        <v>0</v>
      </c>
      <c r="K1995" s="469">
        <f t="shared" ref="K1995:K2058" si="171">F1995/H1995</f>
        <v>5.217551198657687</v>
      </c>
      <c r="L1995" s="469">
        <f t="shared" ref="L1995:L2058" si="172">K1995-I1995</f>
        <v>1.755119865768684E-2</v>
      </c>
    </row>
    <row r="1996" spans="1:12">
      <c r="A1996" s="480" t="s">
        <v>111</v>
      </c>
      <c r="B1996" s="480">
        <f t="shared" si="168"/>
        <v>10</v>
      </c>
      <c r="C1996" s="480">
        <f t="shared" si="169"/>
        <v>7</v>
      </c>
      <c r="D1996" s="480">
        <f t="shared" si="170"/>
        <v>127</v>
      </c>
      <c r="E1996" s="480">
        <v>0</v>
      </c>
      <c r="F1996" s="481">
        <v>4.3129999999999997</v>
      </c>
      <c r="G1996" s="480" t="s">
        <v>560</v>
      </c>
      <c r="H1996" s="482">
        <v>0.82059800000000005</v>
      </c>
      <c r="I1996" s="483">
        <v>5.3</v>
      </c>
      <c r="J1996" s="484">
        <v>0</v>
      </c>
      <c r="K1996" s="469">
        <f t="shared" si="171"/>
        <v>5.2559231194811584</v>
      </c>
      <c r="L1996" s="469">
        <f t="shared" si="172"/>
        <v>-4.4076880518841399E-2</v>
      </c>
    </row>
    <row r="1997" spans="1:12">
      <c r="A1997" s="480" t="s">
        <v>111</v>
      </c>
      <c r="B1997" s="480">
        <f t="shared" si="168"/>
        <v>10</v>
      </c>
      <c r="C1997" s="480">
        <f t="shared" si="169"/>
        <v>8</v>
      </c>
      <c r="D1997" s="480">
        <f t="shared" si="170"/>
        <v>128</v>
      </c>
      <c r="E1997" s="480">
        <v>0</v>
      </c>
      <c r="F1997" s="481">
        <v>4.3129999999999997</v>
      </c>
      <c r="G1997" s="480" t="s">
        <v>560</v>
      </c>
      <c r="H1997" s="482">
        <v>0.81464999999999999</v>
      </c>
      <c r="I1997" s="483">
        <v>5.3</v>
      </c>
      <c r="J1997" s="484">
        <v>0</v>
      </c>
      <c r="K1997" s="469">
        <f t="shared" si="171"/>
        <v>5.2942981648560732</v>
      </c>
      <c r="L1997" s="469">
        <f t="shared" si="172"/>
        <v>-5.7018351439266368E-3</v>
      </c>
    </row>
    <row r="1998" spans="1:12">
      <c r="A1998" s="480" t="s">
        <v>111</v>
      </c>
      <c r="B1998" s="480">
        <f t="shared" si="168"/>
        <v>10</v>
      </c>
      <c r="C1998" s="480">
        <f t="shared" si="169"/>
        <v>9</v>
      </c>
      <c r="D1998" s="480">
        <f t="shared" si="170"/>
        <v>129</v>
      </c>
      <c r="E1998" s="480">
        <v>0</v>
      </c>
      <c r="F1998" s="481">
        <v>4.3129999999999997</v>
      </c>
      <c r="G1998" s="480" t="s">
        <v>560</v>
      </c>
      <c r="H1998" s="482">
        <v>0.808786</v>
      </c>
      <c r="I1998" s="483">
        <v>5.3</v>
      </c>
      <c r="J1998" s="484">
        <v>0</v>
      </c>
      <c r="K1998" s="469">
        <f t="shared" si="171"/>
        <v>5.3326838001646912</v>
      </c>
      <c r="L1998" s="469">
        <f t="shared" si="172"/>
        <v>3.2683800164691412E-2</v>
      </c>
    </row>
    <row r="1999" spans="1:12">
      <c r="A1999" s="480" t="s">
        <v>111</v>
      </c>
      <c r="B1999" s="480">
        <f t="shared" si="168"/>
        <v>10</v>
      </c>
      <c r="C1999" s="480">
        <f t="shared" si="169"/>
        <v>10</v>
      </c>
      <c r="D1999" s="480">
        <f t="shared" si="170"/>
        <v>130</v>
      </c>
      <c r="E1999" s="480">
        <v>0</v>
      </c>
      <c r="F1999" s="481">
        <v>4.3129999999999997</v>
      </c>
      <c r="G1999" s="480" t="s">
        <v>560</v>
      </c>
      <c r="H1999" s="482">
        <v>0.803006</v>
      </c>
      <c r="I1999" s="483">
        <v>5.4</v>
      </c>
      <c r="J1999" s="484">
        <v>0</v>
      </c>
      <c r="K1999" s="469">
        <f t="shared" si="171"/>
        <v>5.3710682111964294</v>
      </c>
      <c r="L1999" s="469">
        <f t="shared" si="172"/>
        <v>-2.8931788803570946E-2</v>
      </c>
    </row>
    <row r="2000" spans="1:12">
      <c r="A2000" s="480" t="s">
        <v>111</v>
      </c>
      <c r="B2000" s="480">
        <f t="shared" si="168"/>
        <v>10</v>
      </c>
      <c r="C2000" s="480">
        <f t="shared" si="169"/>
        <v>11</v>
      </c>
      <c r="D2000" s="480">
        <f t="shared" si="170"/>
        <v>131</v>
      </c>
      <c r="E2000" s="480">
        <v>0</v>
      </c>
      <c r="F2000" s="481">
        <v>4.3129999999999997</v>
      </c>
      <c r="G2000" s="480" t="s">
        <v>560</v>
      </c>
      <c r="H2000" s="482">
        <v>0.79730800000000002</v>
      </c>
      <c r="I2000" s="483">
        <v>5.4</v>
      </c>
      <c r="J2000" s="484">
        <v>0</v>
      </c>
      <c r="K2000" s="469">
        <f t="shared" si="171"/>
        <v>5.4094528087012792</v>
      </c>
      <c r="L2000" s="469">
        <f t="shared" si="172"/>
        <v>9.4528087012788475E-3</v>
      </c>
    </row>
    <row r="2001" spans="1:12">
      <c r="A2001" s="480" t="s">
        <v>111</v>
      </c>
      <c r="B2001" s="480">
        <f t="shared" si="168"/>
        <v>11</v>
      </c>
      <c r="C2001" s="480">
        <f t="shared" si="169"/>
        <v>0</v>
      </c>
      <c r="D2001" s="480">
        <f t="shared" si="170"/>
        <v>132</v>
      </c>
      <c r="E2001" s="480">
        <v>0</v>
      </c>
      <c r="F2001" s="481">
        <v>4.3129999999999997</v>
      </c>
      <c r="G2001" s="480" t="s">
        <v>560</v>
      </c>
      <c r="H2001" s="482">
        <v>0.79168899999999998</v>
      </c>
      <c r="I2001" s="483">
        <v>5.4</v>
      </c>
      <c r="J2001" s="484">
        <v>0</v>
      </c>
      <c r="K2001" s="469">
        <f t="shared" si="171"/>
        <v>5.4478463133882116</v>
      </c>
      <c r="L2001" s="469">
        <f t="shared" si="172"/>
        <v>4.7846313388211215E-2</v>
      </c>
    </row>
    <row r="2002" spans="1:12">
      <c r="A2002" s="480" t="s">
        <v>111</v>
      </c>
      <c r="B2002" s="480">
        <f t="shared" si="168"/>
        <v>11</v>
      </c>
      <c r="C2002" s="480">
        <f t="shared" si="169"/>
        <v>1</v>
      </c>
      <c r="D2002" s="480">
        <f t="shared" si="170"/>
        <v>133</v>
      </c>
      <c r="E2002" s="480">
        <v>0</v>
      </c>
      <c r="F2002" s="481">
        <v>4.3129999999999997</v>
      </c>
      <c r="G2002" s="480" t="s">
        <v>560</v>
      </c>
      <c r="H2002" s="482">
        <v>0.78614899999999999</v>
      </c>
      <c r="I2002" s="483">
        <v>5.5</v>
      </c>
      <c r="J2002" s="484">
        <v>0</v>
      </c>
      <c r="K2002" s="469">
        <f t="shared" si="171"/>
        <v>5.4862373417761772</v>
      </c>
      <c r="L2002" s="469">
        <f t="shared" si="172"/>
        <v>-1.3762658223822832E-2</v>
      </c>
    </row>
    <row r="2003" spans="1:12">
      <c r="A2003" s="480" t="s">
        <v>111</v>
      </c>
      <c r="B2003" s="480">
        <f t="shared" si="168"/>
        <v>11</v>
      </c>
      <c r="C2003" s="480">
        <f t="shared" si="169"/>
        <v>2</v>
      </c>
      <c r="D2003" s="480">
        <f t="shared" si="170"/>
        <v>134</v>
      </c>
      <c r="E2003" s="480">
        <v>0</v>
      </c>
      <c r="F2003" s="481">
        <v>4.3129999999999997</v>
      </c>
      <c r="G2003" s="480" t="s">
        <v>560</v>
      </c>
      <c r="H2003" s="482">
        <v>0.78068499999999996</v>
      </c>
      <c r="I2003" s="483">
        <v>5.5</v>
      </c>
      <c r="J2003" s="484">
        <v>0</v>
      </c>
      <c r="K2003" s="469">
        <f t="shared" si="171"/>
        <v>5.5246354163330924</v>
      </c>
      <c r="L2003" s="469">
        <f t="shared" si="172"/>
        <v>2.4635416333092408E-2</v>
      </c>
    </row>
    <row r="2004" spans="1:12">
      <c r="A2004" s="480" t="s">
        <v>111</v>
      </c>
      <c r="B2004" s="480">
        <f t="shared" si="168"/>
        <v>11</v>
      </c>
      <c r="C2004" s="480">
        <f t="shared" si="169"/>
        <v>3</v>
      </c>
      <c r="D2004" s="480">
        <f t="shared" si="170"/>
        <v>135</v>
      </c>
      <c r="E2004" s="480">
        <v>0</v>
      </c>
      <c r="F2004" s="481">
        <v>4.3129999999999997</v>
      </c>
      <c r="G2004" s="480" t="s">
        <v>560</v>
      </c>
      <c r="H2004" s="482">
        <v>0.77529599999999999</v>
      </c>
      <c r="I2004" s="483">
        <v>5.6</v>
      </c>
      <c r="J2004" s="484">
        <v>0</v>
      </c>
      <c r="K2004" s="469">
        <f t="shared" si="171"/>
        <v>5.5630365692587089</v>
      </c>
      <c r="L2004" s="469">
        <f t="shared" si="172"/>
        <v>-3.6963430741290715E-2</v>
      </c>
    </row>
    <row r="2005" spans="1:12">
      <c r="A2005" s="480" t="s">
        <v>111</v>
      </c>
      <c r="B2005" s="480">
        <f t="shared" si="168"/>
        <v>11</v>
      </c>
      <c r="C2005" s="480">
        <f t="shared" si="169"/>
        <v>4</v>
      </c>
      <c r="D2005" s="480">
        <f t="shared" si="170"/>
        <v>136</v>
      </c>
      <c r="E2005" s="480">
        <v>0</v>
      </c>
      <c r="F2005" s="481">
        <v>4.3129999999999997</v>
      </c>
      <c r="G2005" s="480" t="s">
        <v>560</v>
      </c>
      <c r="H2005" s="482">
        <v>0.76998100000000003</v>
      </c>
      <c r="I2005" s="483">
        <v>5.6</v>
      </c>
      <c r="J2005" s="484">
        <v>0</v>
      </c>
      <c r="K2005" s="469">
        <f t="shared" si="171"/>
        <v>5.6014369185733148</v>
      </c>
      <c r="L2005" s="469">
        <f t="shared" si="172"/>
        <v>1.4369185733151824E-3</v>
      </c>
    </row>
    <row r="2006" spans="1:12">
      <c r="A2006" s="480" t="s">
        <v>111</v>
      </c>
      <c r="B2006" s="480">
        <f t="shared" si="168"/>
        <v>11</v>
      </c>
      <c r="C2006" s="480">
        <f t="shared" si="169"/>
        <v>5</v>
      </c>
      <c r="D2006" s="480">
        <f t="shared" si="170"/>
        <v>137</v>
      </c>
      <c r="E2006" s="480">
        <v>0</v>
      </c>
      <c r="F2006" s="481">
        <v>4.3129999999999997</v>
      </c>
      <c r="G2006" s="480" t="s">
        <v>560</v>
      </c>
      <c r="H2006" s="482">
        <v>0.764737</v>
      </c>
      <c r="I2006" s="483">
        <v>5.6</v>
      </c>
      <c r="J2006" s="484">
        <v>0</v>
      </c>
      <c r="K2006" s="469">
        <f t="shared" si="171"/>
        <v>5.6398474246701804</v>
      </c>
      <c r="L2006" s="469">
        <f t="shared" si="172"/>
        <v>3.9847424670180764E-2</v>
      </c>
    </row>
    <row r="2007" spans="1:12">
      <c r="A2007" s="480" t="s">
        <v>111</v>
      </c>
      <c r="B2007" s="480">
        <f t="shared" si="168"/>
        <v>11</v>
      </c>
      <c r="C2007" s="480">
        <f t="shared" si="169"/>
        <v>6</v>
      </c>
      <c r="D2007" s="480">
        <f t="shared" si="170"/>
        <v>138</v>
      </c>
      <c r="E2007" s="480">
        <v>0</v>
      </c>
      <c r="F2007" s="481">
        <v>4.3129999999999997</v>
      </c>
      <c r="G2007" s="480" t="s">
        <v>560</v>
      </c>
      <c r="H2007" s="482">
        <v>0.75956500000000005</v>
      </c>
      <c r="I2007" s="483">
        <v>5.7</v>
      </c>
      <c r="J2007" s="484">
        <v>0</v>
      </c>
      <c r="K2007" s="469">
        <f t="shared" si="171"/>
        <v>5.6782500510160414</v>
      </c>
      <c r="L2007" s="469">
        <f t="shared" si="172"/>
        <v>-2.1749948983958767E-2</v>
      </c>
    </row>
    <row r="2008" spans="1:12">
      <c r="A2008" s="480" t="s">
        <v>111</v>
      </c>
      <c r="B2008" s="480">
        <f t="shared" si="168"/>
        <v>11</v>
      </c>
      <c r="C2008" s="480">
        <f t="shared" si="169"/>
        <v>7</v>
      </c>
      <c r="D2008" s="480">
        <f t="shared" si="170"/>
        <v>139</v>
      </c>
      <c r="E2008" s="480">
        <v>0</v>
      </c>
      <c r="F2008" s="481">
        <v>4.3129999999999997</v>
      </c>
      <c r="G2008" s="480" t="s">
        <v>560</v>
      </c>
      <c r="H2008" s="482">
        <v>0.75446100000000005</v>
      </c>
      <c r="I2008" s="483">
        <v>5.7</v>
      </c>
      <c r="J2008" s="484">
        <v>0</v>
      </c>
      <c r="K2008" s="469">
        <f t="shared" si="171"/>
        <v>5.7166639494950688</v>
      </c>
      <c r="L2008" s="469">
        <f t="shared" si="172"/>
        <v>1.6663949495068664E-2</v>
      </c>
    </row>
    <row r="2009" spans="1:12">
      <c r="A2009" s="480" t="s">
        <v>111</v>
      </c>
      <c r="B2009" s="480">
        <f t="shared" si="168"/>
        <v>11</v>
      </c>
      <c r="C2009" s="480">
        <f t="shared" si="169"/>
        <v>8</v>
      </c>
      <c r="D2009" s="480">
        <f t="shared" si="170"/>
        <v>140</v>
      </c>
      <c r="E2009" s="480">
        <v>0</v>
      </c>
      <c r="F2009" s="481">
        <v>4.3129999999999997</v>
      </c>
      <c r="G2009" s="480" t="s">
        <v>560</v>
      </c>
      <c r="H2009" s="482">
        <v>0.74942500000000001</v>
      </c>
      <c r="I2009" s="483">
        <v>5.8</v>
      </c>
      <c r="J2009" s="484">
        <v>0</v>
      </c>
      <c r="K2009" s="469">
        <f t="shared" si="171"/>
        <v>5.7550788938185935</v>
      </c>
      <c r="L2009" s="469">
        <f t="shared" si="172"/>
        <v>-4.4921106181406323E-2</v>
      </c>
    </row>
    <row r="2010" spans="1:12">
      <c r="A2010" s="480" t="s">
        <v>111</v>
      </c>
      <c r="B2010" s="480">
        <f t="shared" si="168"/>
        <v>11</v>
      </c>
      <c r="C2010" s="480">
        <f t="shared" si="169"/>
        <v>9</v>
      </c>
      <c r="D2010" s="480">
        <f t="shared" si="170"/>
        <v>141</v>
      </c>
      <c r="E2010" s="480">
        <v>0</v>
      </c>
      <c r="F2010" s="481">
        <v>4.3129999999999997</v>
      </c>
      <c r="G2010" s="480" t="s">
        <v>560</v>
      </c>
      <c r="H2010" s="482">
        <v>0.74445600000000001</v>
      </c>
      <c r="I2010" s="483">
        <v>5.8</v>
      </c>
      <c r="J2010" s="484">
        <v>0</v>
      </c>
      <c r="K2010" s="469">
        <f t="shared" si="171"/>
        <v>5.7934921607186984</v>
      </c>
      <c r="L2010" s="469">
        <f t="shared" si="172"/>
        <v>-6.5078392813013863E-3</v>
      </c>
    </row>
    <row r="2011" spans="1:12">
      <c r="A2011" s="480" t="s">
        <v>111</v>
      </c>
      <c r="B2011" s="480">
        <f t="shared" si="168"/>
        <v>11</v>
      </c>
      <c r="C2011" s="480">
        <f t="shared" si="169"/>
        <v>10</v>
      </c>
      <c r="D2011" s="480">
        <f t="shared" si="170"/>
        <v>142</v>
      </c>
      <c r="E2011" s="480">
        <v>0</v>
      </c>
      <c r="F2011" s="481">
        <v>4.3129999999999997</v>
      </c>
      <c r="G2011" s="480" t="s">
        <v>560</v>
      </c>
      <c r="H2011" s="482">
        <v>0.73955199999999999</v>
      </c>
      <c r="I2011" s="483">
        <v>5.8</v>
      </c>
      <c r="J2011" s="484">
        <v>0</v>
      </c>
      <c r="K2011" s="469">
        <f t="shared" si="171"/>
        <v>5.8319090476396518</v>
      </c>
      <c r="L2011" s="469">
        <f t="shared" si="172"/>
        <v>3.1909047639651966E-2</v>
      </c>
    </row>
    <row r="2012" spans="1:12">
      <c r="A2012" s="480" t="s">
        <v>111</v>
      </c>
      <c r="B2012" s="480">
        <f t="shared" si="168"/>
        <v>11</v>
      </c>
      <c r="C2012" s="480">
        <f t="shared" si="169"/>
        <v>11</v>
      </c>
      <c r="D2012" s="480">
        <f t="shared" si="170"/>
        <v>143</v>
      </c>
      <c r="E2012" s="480">
        <v>0</v>
      </c>
      <c r="F2012" s="481">
        <v>4.3129999999999997</v>
      </c>
      <c r="G2012" s="480" t="s">
        <v>560</v>
      </c>
      <c r="H2012" s="482">
        <v>0.734711</v>
      </c>
      <c r="I2012" s="483">
        <v>5.9</v>
      </c>
      <c r="J2012" s="484">
        <v>0</v>
      </c>
      <c r="K2012" s="469">
        <f t="shared" si="171"/>
        <v>5.8703354107941754</v>
      </c>
      <c r="L2012" s="469">
        <f t="shared" si="172"/>
        <v>-2.9664589205824932E-2</v>
      </c>
    </row>
    <row r="2013" spans="1:12">
      <c r="A2013" s="480" t="s">
        <v>111</v>
      </c>
      <c r="B2013" s="480">
        <f t="shared" si="168"/>
        <v>12</v>
      </c>
      <c r="C2013" s="480">
        <f t="shared" si="169"/>
        <v>0</v>
      </c>
      <c r="D2013" s="480">
        <f t="shared" si="170"/>
        <v>144</v>
      </c>
      <c r="E2013" s="480">
        <v>0</v>
      </c>
      <c r="F2013" s="481">
        <v>4.3129999999999997</v>
      </c>
      <c r="G2013" s="480" t="s">
        <v>560</v>
      </c>
      <c r="H2013" s="482">
        <v>0.72993399999999997</v>
      </c>
      <c r="I2013" s="483">
        <v>5.9</v>
      </c>
      <c r="J2013" s="484">
        <v>0</v>
      </c>
      <c r="K2013" s="469">
        <f t="shared" si="171"/>
        <v>5.9087533941424839</v>
      </c>
      <c r="L2013" s="469">
        <f t="shared" si="172"/>
        <v>8.7533941424835504E-3</v>
      </c>
    </row>
    <row r="2014" spans="1:12">
      <c r="A2014" s="480" t="s">
        <v>111</v>
      </c>
      <c r="B2014" s="480">
        <f t="shared" si="168"/>
        <v>12</v>
      </c>
      <c r="C2014" s="480">
        <f t="shared" si="169"/>
        <v>1</v>
      </c>
      <c r="D2014" s="480">
        <f t="shared" si="170"/>
        <v>145</v>
      </c>
      <c r="E2014" s="480">
        <v>0</v>
      </c>
      <c r="F2014" s="481">
        <v>4.3129999999999997</v>
      </c>
      <c r="G2014" s="480" t="s">
        <v>560</v>
      </c>
      <c r="H2014" s="482">
        <v>0.72521800000000003</v>
      </c>
      <c r="I2014" s="483">
        <v>5.9</v>
      </c>
      <c r="J2014" s="484">
        <v>0</v>
      </c>
      <c r="K2014" s="469">
        <f t="shared" si="171"/>
        <v>5.9471772625610502</v>
      </c>
      <c r="L2014" s="469">
        <f t="shared" si="172"/>
        <v>4.7177262561049815E-2</v>
      </c>
    </row>
    <row r="2015" spans="1:12">
      <c r="A2015" s="480" t="s">
        <v>111</v>
      </c>
      <c r="B2015" s="480">
        <f t="shared" si="168"/>
        <v>12</v>
      </c>
      <c r="C2015" s="480">
        <f t="shared" si="169"/>
        <v>2</v>
      </c>
      <c r="D2015" s="480">
        <f t="shared" si="170"/>
        <v>146</v>
      </c>
      <c r="E2015" s="480">
        <v>0</v>
      </c>
      <c r="F2015" s="481">
        <v>4.3129999999999997</v>
      </c>
      <c r="G2015" s="480" t="s">
        <v>560</v>
      </c>
      <c r="H2015" s="482">
        <v>0.72056200000000004</v>
      </c>
      <c r="I2015" s="483">
        <v>6</v>
      </c>
      <c r="J2015" s="484">
        <v>0</v>
      </c>
      <c r="K2015" s="469">
        <f t="shared" si="171"/>
        <v>5.9856056800108801</v>
      </c>
      <c r="L2015" s="469">
        <f t="shared" si="172"/>
        <v>-1.4394319989119886E-2</v>
      </c>
    </row>
    <row r="2016" spans="1:12">
      <c r="A2016" s="480" t="s">
        <v>111</v>
      </c>
      <c r="B2016" s="480">
        <f t="shared" si="168"/>
        <v>12</v>
      </c>
      <c r="C2016" s="480">
        <f t="shared" si="169"/>
        <v>3</v>
      </c>
      <c r="D2016" s="480">
        <f t="shared" si="170"/>
        <v>147</v>
      </c>
      <c r="E2016" s="480">
        <v>0</v>
      </c>
      <c r="F2016" s="481">
        <v>4.3129999999999997</v>
      </c>
      <c r="G2016" s="480" t="s">
        <v>560</v>
      </c>
      <c r="H2016" s="482">
        <v>0.71596499999999996</v>
      </c>
      <c r="I2016" s="483">
        <v>6</v>
      </c>
      <c r="J2016" s="484">
        <v>0</v>
      </c>
      <c r="K2016" s="469">
        <f t="shared" si="171"/>
        <v>6.0240374878660266</v>
      </c>
      <c r="L2016" s="469">
        <f t="shared" si="172"/>
        <v>2.4037487866026552E-2</v>
      </c>
    </row>
    <row r="2017" spans="1:12">
      <c r="A2017" s="480" t="s">
        <v>111</v>
      </c>
      <c r="B2017" s="480">
        <f t="shared" si="168"/>
        <v>12</v>
      </c>
      <c r="C2017" s="480">
        <f t="shared" si="169"/>
        <v>4</v>
      </c>
      <c r="D2017" s="480">
        <f t="shared" si="170"/>
        <v>148</v>
      </c>
      <c r="E2017" s="480">
        <v>0</v>
      </c>
      <c r="F2017" s="481">
        <v>4.3129999999999997</v>
      </c>
      <c r="G2017" s="480" t="s">
        <v>560</v>
      </c>
      <c r="H2017" s="482">
        <v>0.711426</v>
      </c>
      <c r="I2017" s="483">
        <v>6.1</v>
      </c>
      <c r="J2017" s="484">
        <v>0</v>
      </c>
      <c r="K2017" s="469">
        <f t="shared" si="171"/>
        <v>6.0624717117451423</v>
      </c>
      <c r="L2017" s="469">
        <f t="shared" si="172"/>
        <v>-3.7528288254857323E-2</v>
      </c>
    </row>
    <row r="2018" spans="1:12">
      <c r="A2018" s="480" t="s">
        <v>111</v>
      </c>
      <c r="B2018" s="480">
        <f t="shared" si="168"/>
        <v>12</v>
      </c>
      <c r="C2018" s="480">
        <f t="shared" si="169"/>
        <v>5</v>
      </c>
      <c r="D2018" s="480">
        <f t="shared" si="170"/>
        <v>149</v>
      </c>
      <c r="E2018" s="480">
        <v>0</v>
      </c>
      <c r="F2018" s="481">
        <v>4.3129999999999997</v>
      </c>
      <c r="G2018" s="480" t="s">
        <v>560</v>
      </c>
      <c r="H2018" s="482">
        <v>0.70694400000000002</v>
      </c>
      <c r="I2018" s="483">
        <v>6.1</v>
      </c>
      <c r="J2018" s="484">
        <v>0</v>
      </c>
      <c r="K2018" s="469">
        <f t="shared" si="171"/>
        <v>6.1009075683505332</v>
      </c>
      <c r="L2018" s="469">
        <f t="shared" si="172"/>
        <v>9.0756835053351637E-4</v>
      </c>
    </row>
    <row r="2019" spans="1:12">
      <c r="A2019" s="480" t="s">
        <v>111</v>
      </c>
      <c r="B2019" s="480">
        <f t="shared" si="168"/>
        <v>12</v>
      </c>
      <c r="C2019" s="480">
        <f t="shared" si="169"/>
        <v>6</v>
      </c>
      <c r="D2019" s="480">
        <f t="shared" si="170"/>
        <v>150</v>
      </c>
      <c r="E2019" s="480">
        <v>0</v>
      </c>
      <c r="F2019" s="481">
        <v>4.3129999999999997</v>
      </c>
      <c r="G2019" s="480" t="s">
        <v>560</v>
      </c>
      <c r="H2019" s="482">
        <v>0.70251799999999998</v>
      </c>
      <c r="I2019" s="483">
        <v>6.1</v>
      </c>
      <c r="J2019" s="484">
        <v>0</v>
      </c>
      <c r="K2019" s="469">
        <f t="shared" si="171"/>
        <v>6.1393444723124526</v>
      </c>
      <c r="L2019" s="469">
        <f t="shared" si="172"/>
        <v>3.9344472312452972E-2</v>
      </c>
    </row>
    <row r="2020" spans="1:12">
      <c r="A2020" s="480" t="s">
        <v>111</v>
      </c>
      <c r="B2020" s="480">
        <f t="shared" si="168"/>
        <v>12</v>
      </c>
      <c r="C2020" s="480">
        <f t="shared" si="169"/>
        <v>7</v>
      </c>
      <c r="D2020" s="480">
        <f t="shared" si="170"/>
        <v>151</v>
      </c>
      <c r="E2020" s="480">
        <v>0</v>
      </c>
      <c r="F2020" s="481">
        <v>4.3129999999999997</v>
      </c>
      <c r="G2020" s="480" t="s">
        <v>560</v>
      </c>
      <c r="H2020" s="482">
        <v>0.69814699999999996</v>
      </c>
      <c r="I2020" s="483">
        <v>6.2</v>
      </c>
      <c r="J2020" s="484">
        <v>0</v>
      </c>
      <c r="K2020" s="469">
        <f t="shared" si="171"/>
        <v>6.1777820430367818</v>
      </c>
      <c r="L2020" s="469">
        <f t="shared" si="172"/>
        <v>-2.2217956963218377E-2</v>
      </c>
    </row>
    <row r="2021" spans="1:12">
      <c r="A2021" s="480" t="s">
        <v>111</v>
      </c>
      <c r="B2021" s="480">
        <f t="shared" si="168"/>
        <v>12</v>
      </c>
      <c r="C2021" s="480">
        <f t="shared" si="169"/>
        <v>8</v>
      </c>
      <c r="D2021" s="480">
        <f t="shared" si="170"/>
        <v>152</v>
      </c>
      <c r="E2021" s="480">
        <v>0</v>
      </c>
      <c r="F2021" s="481">
        <v>4.3129999999999997</v>
      </c>
      <c r="G2021" s="480" t="s">
        <v>560</v>
      </c>
      <c r="H2021" s="482">
        <v>0.69382999999999995</v>
      </c>
      <c r="I2021" s="483">
        <v>6.2</v>
      </c>
      <c r="J2021" s="484">
        <v>0</v>
      </c>
      <c r="K2021" s="469">
        <f t="shared" si="171"/>
        <v>6.216220111554704</v>
      </c>
      <c r="L2021" s="469">
        <f t="shared" si="172"/>
        <v>1.622011155470382E-2</v>
      </c>
    </row>
    <row r="2022" spans="1:12">
      <c r="A2022" s="480" t="s">
        <v>111</v>
      </c>
      <c r="B2022" s="480">
        <f t="shared" ref="B2022:B2085" si="173">INT(D2022/12)</f>
        <v>12</v>
      </c>
      <c r="C2022" s="480">
        <f t="shared" ref="C2022:C2085" si="174">D2022-B2022*12</f>
        <v>9</v>
      </c>
      <c r="D2022" s="480">
        <f t="shared" si="170"/>
        <v>153</v>
      </c>
      <c r="E2022" s="480">
        <v>0</v>
      </c>
      <c r="F2022" s="481">
        <v>4.3129999999999997</v>
      </c>
      <c r="G2022" s="480" t="s">
        <v>560</v>
      </c>
      <c r="H2022" s="482">
        <v>0.68956600000000001</v>
      </c>
      <c r="I2022" s="483">
        <v>6.3</v>
      </c>
      <c r="J2022" s="484">
        <v>0</v>
      </c>
      <c r="K2022" s="469">
        <f t="shared" si="171"/>
        <v>6.2546587273734486</v>
      </c>
      <c r="L2022" s="469">
        <f t="shared" si="172"/>
        <v>-4.5341272626551188E-2</v>
      </c>
    </row>
    <row r="2023" spans="1:12">
      <c r="A2023" s="480" t="s">
        <v>111</v>
      </c>
      <c r="B2023" s="480">
        <f t="shared" si="173"/>
        <v>12</v>
      </c>
      <c r="C2023" s="480">
        <f t="shared" si="174"/>
        <v>10</v>
      </c>
      <c r="D2023" s="480">
        <f t="shared" ref="D2023:D2086" si="175">D2022+1</f>
        <v>154</v>
      </c>
      <c r="E2023" s="480">
        <v>0</v>
      </c>
      <c r="F2023" s="481">
        <v>4.3129999999999997</v>
      </c>
      <c r="G2023" s="480" t="s">
        <v>560</v>
      </c>
      <c r="H2023" s="482">
        <v>0.68535299999999999</v>
      </c>
      <c r="I2023" s="483">
        <v>6.3</v>
      </c>
      <c r="J2023" s="484">
        <v>0</v>
      </c>
      <c r="K2023" s="469">
        <f t="shared" si="171"/>
        <v>6.2931073476004338</v>
      </c>
      <c r="L2023" s="469">
        <f t="shared" si="172"/>
        <v>-6.892652399566046E-3</v>
      </c>
    </row>
    <row r="2024" spans="1:12">
      <c r="A2024" s="480" t="s">
        <v>111</v>
      </c>
      <c r="B2024" s="480">
        <f t="shared" si="173"/>
        <v>12</v>
      </c>
      <c r="C2024" s="480">
        <f t="shared" si="174"/>
        <v>11</v>
      </c>
      <c r="D2024" s="480">
        <f t="shared" si="175"/>
        <v>155</v>
      </c>
      <c r="E2024" s="480">
        <v>0</v>
      </c>
      <c r="F2024" s="481">
        <v>4.3129999999999997</v>
      </c>
      <c r="G2024" s="480" t="s">
        <v>560</v>
      </c>
      <c r="H2024" s="482">
        <v>0.68119200000000002</v>
      </c>
      <c r="I2024" s="483">
        <v>6.3</v>
      </c>
      <c r="J2024" s="484">
        <v>0</v>
      </c>
      <c r="K2024" s="469">
        <f t="shared" si="171"/>
        <v>6.3315482272252162</v>
      </c>
      <c r="L2024" s="469">
        <f t="shared" si="172"/>
        <v>3.154822722521633E-2</v>
      </c>
    </row>
    <row r="2025" spans="1:12">
      <c r="A2025" s="480" t="s">
        <v>111</v>
      </c>
      <c r="B2025" s="480">
        <f t="shared" si="173"/>
        <v>13</v>
      </c>
      <c r="C2025" s="480">
        <f t="shared" si="174"/>
        <v>0</v>
      </c>
      <c r="D2025" s="480">
        <f t="shared" si="175"/>
        <v>156</v>
      </c>
      <c r="E2025" s="480">
        <v>0</v>
      </c>
      <c r="F2025" s="481">
        <v>4.3129999999999997</v>
      </c>
      <c r="G2025" s="480" t="s">
        <v>560</v>
      </c>
      <c r="H2025" s="482">
        <v>0.67708000000000002</v>
      </c>
      <c r="I2025" s="483">
        <v>6.4</v>
      </c>
      <c r="J2025" s="484">
        <v>0</v>
      </c>
      <c r="K2025" s="469">
        <f t="shared" si="171"/>
        <v>6.3700005907721389</v>
      </c>
      <c r="L2025" s="469">
        <f t="shared" si="172"/>
        <v>-2.9999409227861484E-2</v>
      </c>
    </row>
    <row r="2026" spans="1:12">
      <c r="A2026" s="480" t="s">
        <v>111</v>
      </c>
      <c r="B2026" s="480">
        <f t="shared" si="173"/>
        <v>13</v>
      </c>
      <c r="C2026" s="480">
        <f t="shared" si="174"/>
        <v>1</v>
      </c>
      <c r="D2026" s="480">
        <f t="shared" si="175"/>
        <v>157</v>
      </c>
      <c r="E2026" s="480">
        <v>0</v>
      </c>
      <c r="F2026" s="481">
        <v>4.3129999999999997</v>
      </c>
      <c r="G2026" s="480" t="s">
        <v>560</v>
      </c>
      <c r="H2026" s="482">
        <v>0.67301800000000001</v>
      </c>
      <c r="I2026" s="483">
        <v>6.4</v>
      </c>
      <c r="J2026" s="484">
        <v>0</v>
      </c>
      <c r="K2026" s="469">
        <f t="shared" si="171"/>
        <v>6.4084467280221329</v>
      </c>
      <c r="L2026" s="469">
        <f t="shared" si="172"/>
        <v>8.4467280221325325E-3</v>
      </c>
    </row>
    <row r="2027" spans="1:12">
      <c r="A2027" s="480" t="s">
        <v>111</v>
      </c>
      <c r="B2027" s="480">
        <f t="shared" si="173"/>
        <v>13</v>
      </c>
      <c r="C2027" s="480">
        <f t="shared" si="174"/>
        <v>2</v>
      </c>
      <c r="D2027" s="480">
        <f t="shared" si="175"/>
        <v>158</v>
      </c>
      <c r="E2027" s="480">
        <v>0</v>
      </c>
      <c r="F2027" s="481">
        <v>4.3129999999999997</v>
      </c>
      <c r="G2027" s="480" t="s">
        <v>560</v>
      </c>
      <c r="H2027" s="482">
        <v>0.66900400000000004</v>
      </c>
      <c r="I2027" s="483">
        <v>6.4</v>
      </c>
      <c r="J2027" s="484">
        <v>0</v>
      </c>
      <c r="K2027" s="469">
        <f t="shared" si="171"/>
        <v>6.4468971784922058</v>
      </c>
      <c r="L2027" s="469">
        <f t="shared" si="172"/>
        <v>4.6897178492205427E-2</v>
      </c>
    </row>
    <row r="2028" spans="1:12">
      <c r="A2028" s="480" t="s">
        <v>111</v>
      </c>
      <c r="B2028" s="480">
        <f t="shared" si="173"/>
        <v>13</v>
      </c>
      <c r="C2028" s="480">
        <f t="shared" si="174"/>
        <v>3</v>
      </c>
      <c r="D2028" s="480">
        <f t="shared" si="175"/>
        <v>159</v>
      </c>
      <c r="E2028" s="480">
        <v>0</v>
      </c>
      <c r="F2028" s="481">
        <v>4.3129999999999997</v>
      </c>
      <c r="G2028" s="480" t="s">
        <v>560</v>
      </c>
      <c r="H2028" s="482">
        <v>0.66503699999999999</v>
      </c>
      <c r="I2028" s="483">
        <v>6.5</v>
      </c>
      <c r="J2028" s="484">
        <v>0</v>
      </c>
      <c r="K2028" s="469">
        <f t="shared" si="171"/>
        <v>6.4853534464999685</v>
      </c>
      <c r="L2028" s="469">
        <f t="shared" si="172"/>
        <v>-1.4646553500031523E-2</v>
      </c>
    </row>
    <row r="2029" spans="1:12">
      <c r="A2029" s="480" t="s">
        <v>111</v>
      </c>
      <c r="B2029" s="480">
        <f t="shared" si="173"/>
        <v>13</v>
      </c>
      <c r="C2029" s="480">
        <f t="shared" si="174"/>
        <v>4</v>
      </c>
      <c r="D2029" s="480">
        <f t="shared" si="175"/>
        <v>160</v>
      </c>
      <c r="E2029" s="480">
        <v>0</v>
      </c>
      <c r="F2029" s="481">
        <v>4.3129999999999997</v>
      </c>
      <c r="G2029" s="480" t="s">
        <v>560</v>
      </c>
      <c r="H2029" s="482">
        <v>0.66111699999999995</v>
      </c>
      <c r="I2029" s="483">
        <v>6.5</v>
      </c>
      <c r="J2029" s="484">
        <v>0</v>
      </c>
      <c r="K2029" s="469">
        <f t="shared" si="171"/>
        <v>6.5238074349925963</v>
      </c>
      <c r="L2029" s="469">
        <f t="shared" si="172"/>
        <v>2.3807434992596299E-2</v>
      </c>
    </row>
    <row r="2030" spans="1:12">
      <c r="A2030" s="480" t="s">
        <v>111</v>
      </c>
      <c r="B2030" s="480">
        <f t="shared" si="173"/>
        <v>13</v>
      </c>
      <c r="C2030" s="480">
        <f t="shared" si="174"/>
        <v>5</v>
      </c>
      <c r="D2030" s="480">
        <f t="shared" si="175"/>
        <v>161</v>
      </c>
      <c r="E2030" s="480">
        <v>0</v>
      </c>
      <c r="F2030" s="481">
        <v>4.3129999999999997</v>
      </c>
      <c r="G2030" s="480" t="s">
        <v>560</v>
      </c>
      <c r="H2030" s="482">
        <v>0.65724300000000002</v>
      </c>
      <c r="I2030" s="483">
        <v>6.6</v>
      </c>
      <c r="J2030" s="484">
        <v>0</v>
      </c>
      <c r="K2030" s="469">
        <f t="shared" si="171"/>
        <v>6.5622608380766314</v>
      </c>
      <c r="L2030" s="469">
        <f t="shared" si="172"/>
        <v>-3.7739161923368236E-2</v>
      </c>
    </row>
    <row r="2031" spans="1:12">
      <c r="A2031" s="480" t="s">
        <v>111</v>
      </c>
      <c r="B2031" s="480">
        <f t="shared" si="173"/>
        <v>13</v>
      </c>
      <c r="C2031" s="480">
        <f t="shared" si="174"/>
        <v>6</v>
      </c>
      <c r="D2031" s="480">
        <f t="shared" si="175"/>
        <v>162</v>
      </c>
      <c r="E2031" s="480">
        <v>0</v>
      </c>
      <c r="F2031" s="481">
        <v>4.3129999999999997</v>
      </c>
      <c r="G2031" s="480" t="s">
        <v>560</v>
      </c>
      <c r="H2031" s="482">
        <v>0.65341300000000002</v>
      </c>
      <c r="I2031" s="483">
        <v>6.6</v>
      </c>
      <c r="J2031" s="484">
        <v>0</v>
      </c>
      <c r="K2031" s="469">
        <f t="shared" si="171"/>
        <v>6.6007257278321667</v>
      </c>
      <c r="L2031" s="469">
        <f t="shared" si="172"/>
        <v>7.2572783216706682E-4</v>
      </c>
    </row>
    <row r="2032" spans="1:12">
      <c r="A2032" s="480" t="s">
        <v>111</v>
      </c>
      <c r="B2032" s="480">
        <f t="shared" si="173"/>
        <v>13</v>
      </c>
      <c r="C2032" s="480">
        <f t="shared" si="174"/>
        <v>7</v>
      </c>
      <c r="D2032" s="480">
        <f t="shared" si="175"/>
        <v>163</v>
      </c>
      <c r="E2032" s="480">
        <v>0</v>
      </c>
      <c r="F2032" s="481">
        <v>4.3129999999999997</v>
      </c>
      <c r="G2032" s="480" t="s">
        <v>560</v>
      </c>
      <c r="H2032" s="482">
        <v>0.64962799999999998</v>
      </c>
      <c r="I2032" s="483">
        <v>6.6</v>
      </c>
      <c r="J2032" s="484">
        <v>0</v>
      </c>
      <c r="K2032" s="469">
        <f t="shared" si="171"/>
        <v>6.6391842716139085</v>
      </c>
      <c r="L2032" s="469">
        <f t="shared" si="172"/>
        <v>3.9184271613908805E-2</v>
      </c>
    </row>
    <row r="2033" spans="1:12">
      <c r="A2033" s="480" t="s">
        <v>111</v>
      </c>
      <c r="B2033" s="480">
        <f t="shared" si="173"/>
        <v>13</v>
      </c>
      <c r="C2033" s="480">
        <f t="shared" si="174"/>
        <v>8</v>
      </c>
      <c r="D2033" s="480">
        <f t="shared" si="175"/>
        <v>164</v>
      </c>
      <c r="E2033" s="480">
        <v>0</v>
      </c>
      <c r="F2033" s="481">
        <v>4.3129999999999997</v>
      </c>
      <c r="G2033" s="480" t="s">
        <v>560</v>
      </c>
      <c r="H2033" s="482">
        <v>0.64588699999999999</v>
      </c>
      <c r="I2033" s="483">
        <v>6.7</v>
      </c>
      <c r="J2033" s="484">
        <v>0</v>
      </c>
      <c r="K2033" s="469">
        <f t="shared" si="171"/>
        <v>6.6776386581553737</v>
      </c>
      <c r="L2033" s="469">
        <f t="shared" si="172"/>
        <v>-2.2361341844626459E-2</v>
      </c>
    </row>
    <row r="2034" spans="1:12">
      <c r="A2034" s="480" t="s">
        <v>111</v>
      </c>
      <c r="B2034" s="480">
        <f t="shared" si="173"/>
        <v>13</v>
      </c>
      <c r="C2034" s="480">
        <f t="shared" si="174"/>
        <v>9</v>
      </c>
      <c r="D2034" s="480">
        <f t="shared" si="175"/>
        <v>165</v>
      </c>
      <c r="E2034" s="480">
        <v>0</v>
      </c>
      <c r="F2034" s="481">
        <v>4.3129999999999997</v>
      </c>
      <c r="G2034" s="480" t="s">
        <v>560</v>
      </c>
      <c r="H2034" s="482">
        <v>0.64218799999999998</v>
      </c>
      <c r="I2034" s="483">
        <v>6.7</v>
      </c>
      <c r="J2034" s="484">
        <v>0</v>
      </c>
      <c r="K2034" s="469">
        <f t="shared" si="171"/>
        <v>6.7161018268793562</v>
      </c>
      <c r="L2034" s="469">
        <f t="shared" si="172"/>
        <v>1.6101826879356018E-2</v>
      </c>
    </row>
    <row r="2035" spans="1:12">
      <c r="A2035" s="480" t="s">
        <v>111</v>
      </c>
      <c r="B2035" s="480">
        <f t="shared" si="173"/>
        <v>13</v>
      </c>
      <c r="C2035" s="480">
        <f t="shared" si="174"/>
        <v>10</v>
      </c>
      <c r="D2035" s="480">
        <f t="shared" si="175"/>
        <v>166</v>
      </c>
      <c r="E2035" s="480">
        <v>0</v>
      </c>
      <c r="F2035" s="481">
        <v>4.3129999999999997</v>
      </c>
      <c r="G2035" s="480" t="s">
        <v>560</v>
      </c>
      <c r="H2035" s="482">
        <v>0.63853099999999996</v>
      </c>
      <c r="I2035" s="483">
        <v>6.8</v>
      </c>
      <c r="J2035" s="484">
        <v>0</v>
      </c>
      <c r="K2035" s="469">
        <f t="shared" si="171"/>
        <v>6.7545663405535521</v>
      </c>
      <c r="L2035" s="469">
        <f t="shared" si="172"/>
        <v>-4.5433659446447727E-2</v>
      </c>
    </row>
    <row r="2036" spans="1:12">
      <c r="A2036" s="480" t="s">
        <v>111</v>
      </c>
      <c r="B2036" s="480">
        <f t="shared" si="173"/>
        <v>13</v>
      </c>
      <c r="C2036" s="480">
        <f t="shared" si="174"/>
        <v>11</v>
      </c>
      <c r="D2036" s="480">
        <f t="shared" si="175"/>
        <v>167</v>
      </c>
      <c r="E2036" s="480">
        <v>0</v>
      </c>
      <c r="F2036" s="481">
        <v>4.3129999999999997</v>
      </c>
      <c r="G2036" s="480" t="s">
        <v>560</v>
      </c>
      <c r="H2036" s="482">
        <v>0.63491500000000001</v>
      </c>
      <c r="I2036" s="483">
        <v>6.8</v>
      </c>
      <c r="J2036" s="484">
        <v>0</v>
      </c>
      <c r="K2036" s="469">
        <f t="shared" si="171"/>
        <v>6.7930352881881824</v>
      </c>
      <c r="L2036" s="469">
        <f t="shared" si="172"/>
        <v>-6.9647118118174589E-3</v>
      </c>
    </row>
    <row r="2037" spans="1:12">
      <c r="A2037" s="480" t="s">
        <v>111</v>
      </c>
      <c r="B2037" s="480">
        <f t="shared" si="173"/>
        <v>14</v>
      </c>
      <c r="C2037" s="480">
        <f t="shared" si="174"/>
        <v>0</v>
      </c>
      <c r="D2037" s="480">
        <f t="shared" si="175"/>
        <v>168</v>
      </c>
      <c r="E2037" s="480">
        <v>0</v>
      </c>
      <c r="F2037" s="481">
        <v>4.3129999999999997</v>
      </c>
      <c r="G2037" s="480" t="s">
        <v>560</v>
      </c>
      <c r="H2037" s="482">
        <v>0.63134000000000001</v>
      </c>
      <c r="I2037" s="483">
        <v>6.8</v>
      </c>
      <c r="J2037" s="484">
        <v>0</v>
      </c>
      <c r="K2037" s="469">
        <f t="shared" si="171"/>
        <v>6.8315012513067437</v>
      </c>
      <c r="L2037" s="469">
        <f t="shared" si="172"/>
        <v>3.150125130674386E-2</v>
      </c>
    </row>
    <row r="2038" spans="1:12">
      <c r="A2038" s="480" t="s">
        <v>111</v>
      </c>
      <c r="B2038" s="480">
        <f t="shared" si="173"/>
        <v>14</v>
      </c>
      <c r="C2038" s="480">
        <f t="shared" si="174"/>
        <v>1</v>
      </c>
      <c r="D2038" s="480">
        <f t="shared" si="175"/>
        <v>169</v>
      </c>
      <c r="E2038" s="480">
        <v>0</v>
      </c>
      <c r="F2038" s="481">
        <v>4.3129999999999997</v>
      </c>
      <c r="G2038" s="480" t="s">
        <v>560</v>
      </c>
      <c r="H2038" s="482">
        <v>0.62780499999999995</v>
      </c>
      <c r="I2038" s="483">
        <v>6.9</v>
      </c>
      <c r="J2038" s="484">
        <v>0</v>
      </c>
      <c r="K2038" s="469">
        <f t="shared" si="171"/>
        <v>6.869967585476382</v>
      </c>
      <c r="L2038" s="469">
        <f t="shared" si="172"/>
        <v>-3.0032414523618378E-2</v>
      </c>
    </row>
    <row r="2039" spans="1:12">
      <c r="A2039" s="480" t="s">
        <v>111</v>
      </c>
      <c r="B2039" s="480">
        <f t="shared" si="173"/>
        <v>14</v>
      </c>
      <c r="C2039" s="480">
        <f t="shared" si="174"/>
        <v>2</v>
      </c>
      <c r="D2039" s="480">
        <f t="shared" si="175"/>
        <v>170</v>
      </c>
      <c r="E2039" s="480">
        <v>0</v>
      </c>
      <c r="F2039" s="481">
        <v>4.3129999999999997</v>
      </c>
      <c r="G2039" s="480" t="s">
        <v>560</v>
      </c>
      <c r="H2039" s="482">
        <v>0.624309</v>
      </c>
      <c r="I2039" s="483">
        <v>6.9</v>
      </c>
      <c r="J2039" s="484">
        <v>0</v>
      </c>
      <c r="K2039" s="469">
        <f t="shared" si="171"/>
        <v>6.9084379690185465</v>
      </c>
      <c r="L2039" s="469">
        <f t="shared" si="172"/>
        <v>8.4379690185460987E-3</v>
      </c>
    </row>
    <row r="2040" spans="1:12">
      <c r="A2040" s="480" t="s">
        <v>111</v>
      </c>
      <c r="B2040" s="480">
        <f t="shared" si="173"/>
        <v>14</v>
      </c>
      <c r="C2040" s="480">
        <f t="shared" si="174"/>
        <v>3</v>
      </c>
      <c r="D2040" s="480">
        <f t="shared" si="175"/>
        <v>171</v>
      </c>
      <c r="E2040" s="480">
        <v>0</v>
      </c>
      <c r="F2040" s="481">
        <v>4.3129999999999997</v>
      </c>
      <c r="G2040" s="480" t="s">
        <v>560</v>
      </c>
      <c r="H2040" s="482">
        <v>0.62085100000000004</v>
      </c>
      <c r="I2040" s="483">
        <v>6.9</v>
      </c>
      <c r="J2040" s="484">
        <v>0</v>
      </c>
      <c r="K2040" s="469">
        <f t="shared" si="171"/>
        <v>6.946916409895449</v>
      </c>
      <c r="L2040" s="469">
        <f t="shared" si="172"/>
        <v>4.6916409895448652E-2</v>
      </c>
    </row>
    <row r="2041" spans="1:12">
      <c r="A2041" s="480" t="s">
        <v>111</v>
      </c>
      <c r="B2041" s="480">
        <f t="shared" si="173"/>
        <v>14</v>
      </c>
      <c r="C2041" s="480">
        <f t="shared" si="174"/>
        <v>4</v>
      </c>
      <c r="D2041" s="480">
        <f t="shared" si="175"/>
        <v>172</v>
      </c>
      <c r="E2041" s="480">
        <v>0</v>
      </c>
      <c r="F2041" s="481">
        <v>4.3129999999999997</v>
      </c>
      <c r="G2041" s="480" t="s">
        <v>560</v>
      </c>
      <c r="H2041" s="482">
        <v>0.61743199999999998</v>
      </c>
      <c r="I2041" s="483">
        <v>7</v>
      </c>
      <c r="J2041" s="484">
        <v>0</v>
      </c>
      <c r="K2041" s="469">
        <f t="shared" si="171"/>
        <v>6.9853846253514558</v>
      </c>
      <c r="L2041" s="469">
        <f t="shared" si="172"/>
        <v>-1.4615374648544233E-2</v>
      </c>
    </row>
    <row r="2042" spans="1:12">
      <c r="A2042" s="480" t="s">
        <v>111</v>
      </c>
      <c r="B2042" s="480">
        <f t="shared" si="173"/>
        <v>14</v>
      </c>
      <c r="C2042" s="480">
        <f t="shared" si="174"/>
        <v>5</v>
      </c>
      <c r="D2042" s="480">
        <f t="shared" si="175"/>
        <v>173</v>
      </c>
      <c r="E2042" s="480">
        <v>0</v>
      </c>
      <c r="F2042" s="481">
        <v>4.3129999999999997</v>
      </c>
      <c r="G2042" s="480" t="s">
        <v>560</v>
      </c>
      <c r="H2042" s="482">
        <v>0.61404999999999998</v>
      </c>
      <c r="I2042" s="483">
        <v>7</v>
      </c>
      <c r="J2042" s="484">
        <v>0</v>
      </c>
      <c r="K2042" s="469">
        <f t="shared" si="171"/>
        <v>7.0238579920201936</v>
      </c>
      <c r="L2042" s="469">
        <f t="shared" si="172"/>
        <v>2.3857992020193564E-2</v>
      </c>
    </row>
    <row r="2043" spans="1:12">
      <c r="A2043" s="480" t="s">
        <v>111</v>
      </c>
      <c r="B2043" s="480">
        <f t="shared" si="173"/>
        <v>14</v>
      </c>
      <c r="C2043" s="480">
        <f t="shared" si="174"/>
        <v>6</v>
      </c>
      <c r="D2043" s="480">
        <f t="shared" si="175"/>
        <v>174</v>
      </c>
      <c r="E2043" s="480">
        <v>0</v>
      </c>
      <c r="F2043" s="481">
        <v>4.3129999999999997</v>
      </c>
      <c r="G2043" s="480" t="s">
        <v>560</v>
      </c>
      <c r="H2043" s="482">
        <v>0.61070500000000005</v>
      </c>
      <c r="I2043" s="483">
        <v>7.1</v>
      </c>
      <c r="J2043" s="484">
        <v>0</v>
      </c>
      <c r="K2043" s="469">
        <f t="shared" si="171"/>
        <v>7.0623296026723201</v>
      </c>
      <c r="L2043" s="469">
        <f t="shared" si="172"/>
        <v>-3.7670397327679517E-2</v>
      </c>
    </row>
    <row r="2044" spans="1:12">
      <c r="A2044" s="480" t="s">
        <v>111</v>
      </c>
      <c r="B2044" s="480">
        <f t="shared" si="173"/>
        <v>14</v>
      </c>
      <c r="C2044" s="480">
        <f t="shared" si="174"/>
        <v>7</v>
      </c>
      <c r="D2044" s="480">
        <f t="shared" si="175"/>
        <v>175</v>
      </c>
      <c r="E2044" s="480">
        <v>0</v>
      </c>
      <c r="F2044" s="481">
        <v>4.3129999999999997</v>
      </c>
      <c r="G2044" s="480" t="s">
        <v>560</v>
      </c>
      <c r="H2044" s="482">
        <v>0.60739600000000005</v>
      </c>
      <c r="I2044" s="483">
        <v>7.1</v>
      </c>
      <c r="J2044" s="484">
        <v>0</v>
      </c>
      <c r="K2044" s="469">
        <f t="shared" si="171"/>
        <v>7.100804088271901</v>
      </c>
      <c r="L2044" s="469">
        <f t="shared" si="172"/>
        <v>8.0408827190137089E-4</v>
      </c>
    </row>
    <row r="2045" spans="1:12">
      <c r="A2045" s="480" t="s">
        <v>111</v>
      </c>
      <c r="B2045" s="480">
        <f t="shared" si="173"/>
        <v>14</v>
      </c>
      <c r="C2045" s="480">
        <f t="shared" si="174"/>
        <v>8</v>
      </c>
      <c r="D2045" s="480">
        <f t="shared" si="175"/>
        <v>176</v>
      </c>
      <c r="E2045" s="480">
        <v>0</v>
      </c>
      <c r="F2045" s="481">
        <v>4.3129999999999997</v>
      </c>
      <c r="G2045" s="480" t="s">
        <v>560</v>
      </c>
      <c r="H2045" s="482">
        <v>0.60412200000000005</v>
      </c>
      <c r="I2045" s="483">
        <v>7.1</v>
      </c>
      <c r="J2045" s="484">
        <v>0</v>
      </c>
      <c r="K2045" s="469">
        <f t="shared" si="171"/>
        <v>7.139286435521301</v>
      </c>
      <c r="L2045" s="469">
        <f t="shared" si="172"/>
        <v>3.9286435521301399E-2</v>
      </c>
    </row>
    <row r="2046" spans="1:12">
      <c r="A2046" s="480" t="s">
        <v>111</v>
      </c>
      <c r="B2046" s="480">
        <f t="shared" si="173"/>
        <v>14</v>
      </c>
      <c r="C2046" s="480">
        <f t="shared" si="174"/>
        <v>9</v>
      </c>
      <c r="D2046" s="480">
        <f t="shared" si="175"/>
        <v>177</v>
      </c>
      <c r="E2046" s="480">
        <v>0</v>
      </c>
      <c r="F2046" s="481">
        <v>4.3129999999999997</v>
      </c>
      <c r="G2046" s="480" t="s">
        <v>560</v>
      </c>
      <c r="H2046" s="482">
        <v>0.60088299999999994</v>
      </c>
      <c r="I2046" s="483">
        <v>7.2</v>
      </c>
      <c r="J2046" s="484">
        <v>0</v>
      </c>
      <c r="K2046" s="469">
        <f t="shared" si="171"/>
        <v>7.1777700484120874</v>
      </c>
      <c r="L2046" s="469">
        <f t="shared" si="172"/>
        <v>-2.2229951587912744E-2</v>
      </c>
    </row>
    <row r="2047" spans="1:12">
      <c r="A2047" s="480" t="s">
        <v>111</v>
      </c>
      <c r="B2047" s="480">
        <f t="shared" si="173"/>
        <v>14</v>
      </c>
      <c r="C2047" s="480">
        <f t="shared" si="174"/>
        <v>10</v>
      </c>
      <c r="D2047" s="480">
        <f t="shared" si="175"/>
        <v>178</v>
      </c>
      <c r="E2047" s="480">
        <v>0</v>
      </c>
      <c r="F2047" s="481">
        <v>4.3129999999999997</v>
      </c>
      <c r="G2047" s="480" t="s">
        <v>560</v>
      </c>
      <c r="H2047" s="482">
        <v>0.59767899999999996</v>
      </c>
      <c r="I2047" s="483">
        <v>7.2</v>
      </c>
      <c r="J2047" s="484">
        <v>0</v>
      </c>
      <c r="K2047" s="469">
        <f t="shared" si="171"/>
        <v>7.2162481867356894</v>
      </c>
      <c r="L2047" s="469">
        <f t="shared" si="172"/>
        <v>1.6248186735689174E-2</v>
      </c>
    </row>
    <row r="2048" spans="1:12">
      <c r="A2048" s="480" t="s">
        <v>111</v>
      </c>
      <c r="B2048" s="480">
        <f t="shared" si="173"/>
        <v>14</v>
      </c>
      <c r="C2048" s="480">
        <f t="shared" si="174"/>
        <v>11</v>
      </c>
      <c r="D2048" s="480">
        <f t="shared" si="175"/>
        <v>179</v>
      </c>
      <c r="E2048" s="480">
        <v>0</v>
      </c>
      <c r="F2048" s="481">
        <v>4.3129999999999997</v>
      </c>
      <c r="G2048" s="480" t="s">
        <v>560</v>
      </c>
      <c r="H2048" s="482">
        <v>0.59450899999999995</v>
      </c>
      <c r="I2048" s="483">
        <v>7.3</v>
      </c>
      <c r="J2048" s="484">
        <v>0</v>
      </c>
      <c r="K2048" s="469">
        <f t="shared" si="171"/>
        <v>7.2547261689898725</v>
      </c>
      <c r="L2048" s="469">
        <f t="shared" si="172"/>
        <v>-4.5273831010127275E-2</v>
      </c>
    </row>
    <row r="2049" spans="1:12">
      <c r="A2049" s="480" t="s">
        <v>111</v>
      </c>
      <c r="B2049" s="480">
        <f t="shared" si="173"/>
        <v>15</v>
      </c>
      <c r="C2049" s="480">
        <f t="shared" si="174"/>
        <v>0</v>
      </c>
      <c r="D2049" s="480">
        <f t="shared" si="175"/>
        <v>180</v>
      </c>
      <c r="E2049" s="480">
        <v>0</v>
      </c>
      <c r="F2049" s="481">
        <v>4.3129999999999997</v>
      </c>
      <c r="G2049" s="480" t="s">
        <v>560</v>
      </c>
      <c r="H2049" s="482">
        <v>0.59137200000000001</v>
      </c>
      <c r="I2049" s="483">
        <v>7.3</v>
      </c>
      <c r="J2049" s="484">
        <v>0</v>
      </c>
      <c r="K2049" s="469">
        <f t="shared" si="171"/>
        <v>7.2932096886562094</v>
      </c>
      <c r="L2049" s="469">
        <f t="shared" si="172"/>
        <v>-6.7903113437903784E-3</v>
      </c>
    </row>
    <row r="2050" spans="1:12">
      <c r="A2050" s="480" t="s">
        <v>111</v>
      </c>
      <c r="B2050" s="480">
        <f t="shared" si="173"/>
        <v>15</v>
      </c>
      <c r="C2050" s="480">
        <f t="shared" si="174"/>
        <v>1</v>
      </c>
      <c r="D2050" s="480">
        <f t="shared" si="175"/>
        <v>181</v>
      </c>
      <c r="E2050" s="480">
        <v>0</v>
      </c>
      <c r="F2050" s="481">
        <v>4.3129999999999997</v>
      </c>
      <c r="G2050" s="480" t="s">
        <v>560</v>
      </c>
      <c r="H2050" s="482">
        <v>0.58826800000000001</v>
      </c>
      <c r="I2050" s="483">
        <v>7.3</v>
      </c>
      <c r="J2050" s="484">
        <v>0</v>
      </c>
      <c r="K2050" s="469">
        <f t="shared" si="171"/>
        <v>7.3316923579048998</v>
      </c>
      <c r="L2050" s="469">
        <f t="shared" si="172"/>
        <v>3.1692357904899993E-2</v>
      </c>
    </row>
    <row r="2051" spans="1:12">
      <c r="A2051" s="480" t="s">
        <v>111</v>
      </c>
      <c r="B2051" s="480">
        <f t="shared" si="173"/>
        <v>15</v>
      </c>
      <c r="C2051" s="480">
        <f t="shared" si="174"/>
        <v>2</v>
      </c>
      <c r="D2051" s="480">
        <f t="shared" si="175"/>
        <v>182</v>
      </c>
      <c r="E2051" s="480">
        <v>0</v>
      </c>
      <c r="F2051" s="481">
        <v>4.3129999999999997</v>
      </c>
      <c r="G2051" s="480" t="s">
        <v>560</v>
      </c>
      <c r="H2051" s="482">
        <v>0.58519600000000005</v>
      </c>
      <c r="I2051" s="483">
        <v>7.4</v>
      </c>
      <c r="J2051" s="484">
        <v>0</v>
      </c>
      <c r="K2051" s="469">
        <f t="shared" si="171"/>
        <v>7.3701802473017572</v>
      </c>
      <c r="L2051" s="469">
        <f t="shared" si="172"/>
        <v>-2.9819752698243107E-2</v>
      </c>
    </row>
    <row r="2052" spans="1:12">
      <c r="A2052" s="480" t="s">
        <v>111</v>
      </c>
      <c r="B2052" s="480">
        <f t="shared" si="173"/>
        <v>15</v>
      </c>
      <c r="C2052" s="480">
        <f t="shared" si="174"/>
        <v>3</v>
      </c>
      <c r="D2052" s="480">
        <f t="shared" si="175"/>
        <v>183</v>
      </c>
      <c r="E2052" s="480">
        <v>0</v>
      </c>
      <c r="F2052" s="481">
        <v>4.3129999999999997</v>
      </c>
      <c r="G2052" s="480" t="s">
        <v>560</v>
      </c>
      <c r="H2052" s="482">
        <v>0.58215600000000001</v>
      </c>
      <c r="I2052" s="483">
        <v>7.4</v>
      </c>
      <c r="J2052" s="484">
        <v>0</v>
      </c>
      <c r="K2052" s="469">
        <f t="shared" si="171"/>
        <v>7.4086670926693179</v>
      </c>
      <c r="L2052" s="469">
        <f t="shared" si="172"/>
        <v>8.6670926693175332E-3</v>
      </c>
    </row>
    <row r="2053" spans="1:12">
      <c r="A2053" s="480" t="s">
        <v>111</v>
      </c>
      <c r="B2053" s="480">
        <f t="shared" si="173"/>
        <v>15</v>
      </c>
      <c r="C2053" s="480">
        <f t="shared" si="174"/>
        <v>4</v>
      </c>
      <c r="D2053" s="480">
        <f t="shared" si="175"/>
        <v>184</v>
      </c>
      <c r="E2053" s="480">
        <v>0</v>
      </c>
      <c r="F2053" s="481">
        <v>4.3129999999999997</v>
      </c>
      <c r="G2053" s="480" t="s">
        <v>560</v>
      </c>
      <c r="H2053" s="482">
        <v>0.579148</v>
      </c>
      <c r="I2053" s="483">
        <v>7.4</v>
      </c>
      <c r="J2053" s="484">
        <v>0</v>
      </c>
      <c r="K2053" s="469">
        <f t="shared" si="171"/>
        <v>7.4471464979590705</v>
      </c>
      <c r="L2053" s="469">
        <f t="shared" si="172"/>
        <v>4.7146497959070111E-2</v>
      </c>
    </row>
    <row r="2054" spans="1:12">
      <c r="A2054" s="480" t="s">
        <v>111</v>
      </c>
      <c r="B2054" s="480">
        <f t="shared" si="173"/>
        <v>15</v>
      </c>
      <c r="C2054" s="480">
        <f t="shared" si="174"/>
        <v>5</v>
      </c>
      <c r="D2054" s="480">
        <f t="shared" si="175"/>
        <v>185</v>
      </c>
      <c r="E2054" s="480">
        <v>0</v>
      </c>
      <c r="F2054" s="481">
        <v>4.3129999999999997</v>
      </c>
      <c r="G2054" s="480" t="s">
        <v>560</v>
      </c>
      <c r="H2054" s="482">
        <v>0.57616999999999996</v>
      </c>
      <c r="I2054" s="483">
        <v>7.5</v>
      </c>
      <c r="J2054" s="484">
        <v>0</v>
      </c>
      <c r="K2054" s="469">
        <f t="shared" si="171"/>
        <v>7.485637919364077</v>
      </c>
      <c r="L2054" s="469">
        <f t="shared" si="172"/>
        <v>-1.4362080635923036E-2</v>
      </c>
    </row>
    <row r="2055" spans="1:12">
      <c r="A2055" s="480" t="s">
        <v>111</v>
      </c>
      <c r="B2055" s="480">
        <f t="shared" si="173"/>
        <v>15</v>
      </c>
      <c r="C2055" s="480">
        <f t="shared" si="174"/>
        <v>6</v>
      </c>
      <c r="D2055" s="480">
        <f t="shared" si="175"/>
        <v>186</v>
      </c>
      <c r="E2055" s="480">
        <v>0</v>
      </c>
      <c r="F2055" s="481">
        <v>4.3129999999999997</v>
      </c>
      <c r="G2055" s="480" t="s">
        <v>560</v>
      </c>
      <c r="H2055" s="482">
        <v>0.57322300000000004</v>
      </c>
      <c r="I2055" s="483">
        <v>7.5</v>
      </c>
      <c r="J2055" s="484">
        <v>0</v>
      </c>
      <c r="K2055" s="469">
        <f t="shared" si="171"/>
        <v>7.5241223747128068</v>
      </c>
      <c r="L2055" s="469">
        <f t="shared" si="172"/>
        <v>2.412237471280676E-2</v>
      </c>
    </row>
    <row r="2056" spans="1:12">
      <c r="A2056" s="480" t="s">
        <v>111</v>
      </c>
      <c r="B2056" s="480">
        <f t="shared" si="173"/>
        <v>15</v>
      </c>
      <c r="C2056" s="480">
        <f t="shared" si="174"/>
        <v>7</v>
      </c>
      <c r="D2056" s="480">
        <f t="shared" si="175"/>
        <v>187</v>
      </c>
      <c r="E2056" s="480">
        <v>0</v>
      </c>
      <c r="F2056" s="481">
        <v>4.3129999999999997</v>
      </c>
      <c r="G2056" s="480" t="s">
        <v>560</v>
      </c>
      <c r="H2056" s="482">
        <v>0.57030499999999995</v>
      </c>
      <c r="I2056" s="483">
        <v>7.6</v>
      </c>
      <c r="J2056" s="484">
        <v>0</v>
      </c>
      <c r="K2056" s="469">
        <f t="shared" si="171"/>
        <v>7.5626200015781029</v>
      </c>
      <c r="L2056" s="469">
        <f t="shared" si="172"/>
        <v>-3.7379998421896765E-2</v>
      </c>
    </row>
    <row r="2057" spans="1:12">
      <c r="A2057" s="480" t="s">
        <v>111</v>
      </c>
      <c r="B2057" s="480">
        <f t="shared" si="173"/>
        <v>15</v>
      </c>
      <c r="C2057" s="480">
        <f t="shared" si="174"/>
        <v>8</v>
      </c>
      <c r="D2057" s="480">
        <f t="shared" si="175"/>
        <v>188</v>
      </c>
      <c r="E2057" s="480">
        <v>0</v>
      </c>
      <c r="F2057" s="481">
        <v>4.3129999999999997</v>
      </c>
      <c r="G2057" s="480" t="s">
        <v>560</v>
      </c>
      <c r="H2057" s="482">
        <v>0.56741699999999995</v>
      </c>
      <c r="I2057" s="483">
        <v>7.6</v>
      </c>
      <c r="J2057" s="484">
        <v>0</v>
      </c>
      <c r="K2057" s="469">
        <f t="shared" si="171"/>
        <v>7.6011117044431167</v>
      </c>
      <c r="L2057" s="469">
        <f t="shared" si="172"/>
        <v>1.1117044431170342E-3</v>
      </c>
    </row>
    <row r="2058" spans="1:12">
      <c r="A2058" s="480" t="s">
        <v>111</v>
      </c>
      <c r="B2058" s="480">
        <f t="shared" si="173"/>
        <v>15</v>
      </c>
      <c r="C2058" s="480">
        <f t="shared" si="174"/>
        <v>9</v>
      </c>
      <c r="D2058" s="480">
        <f t="shared" si="175"/>
        <v>189</v>
      </c>
      <c r="E2058" s="480">
        <v>0</v>
      </c>
      <c r="F2058" s="481">
        <v>4.3129999999999997</v>
      </c>
      <c r="G2058" s="480" t="s">
        <v>560</v>
      </c>
      <c r="H2058" s="482">
        <v>0.564558</v>
      </c>
      <c r="I2058" s="483">
        <v>7.6</v>
      </c>
      <c r="J2058" s="484">
        <v>0</v>
      </c>
      <c r="K2058" s="469">
        <f t="shared" si="171"/>
        <v>7.6396047881705682</v>
      </c>
      <c r="L2058" s="469">
        <f t="shared" si="172"/>
        <v>3.9604788170568561E-2</v>
      </c>
    </row>
    <row r="2059" spans="1:12">
      <c r="A2059" s="480" t="s">
        <v>111</v>
      </c>
      <c r="B2059" s="480">
        <f t="shared" si="173"/>
        <v>15</v>
      </c>
      <c r="C2059" s="480">
        <f t="shared" si="174"/>
        <v>10</v>
      </c>
      <c r="D2059" s="480">
        <f t="shared" si="175"/>
        <v>190</v>
      </c>
      <c r="E2059" s="480">
        <v>0</v>
      </c>
      <c r="F2059" s="481">
        <v>4.3129999999999997</v>
      </c>
      <c r="G2059" s="480" t="s">
        <v>560</v>
      </c>
      <c r="H2059" s="482">
        <v>0.56172800000000001</v>
      </c>
      <c r="I2059" s="483">
        <v>7.7</v>
      </c>
      <c r="J2059" s="484">
        <v>0</v>
      </c>
      <c r="K2059" s="469">
        <f t="shared" ref="K2059:K2122" si="176">F2059/H2059</f>
        <v>7.6780933120656254</v>
      </c>
      <c r="L2059" s="469">
        <f t="shared" ref="L2059:L2122" si="177">K2059-I2059</f>
        <v>-2.190668793437478E-2</v>
      </c>
    </row>
    <row r="2060" spans="1:12">
      <c r="A2060" s="480" t="s">
        <v>111</v>
      </c>
      <c r="B2060" s="480">
        <f t="shared" si="173"/>
        <v>15</v>
      </c>
      <c r="C2060" s="480">
        <f t="shared" si="174"/>
        <v>11</v>
      </c>
      <c r="D2060" s="480">
        <f t="shared" si="175"/>
        <v>191</v>
      </c>
      <c r="E2060" s="480">
        <v>0</v>
      </c>
      <c r="F2060" s="481">
        <v>4.3129999999999997</v>
      </c>
      <c r="G2060" s="480" t="s">
        <v>560</v>
      </c>
      <c r="H2060" s="482">
        <v>0.55892600000000003</v>
      </c>
      <c r="I2060" s="483">
        <v>7.7</v>
      </c>
      <c r="J2060" s="484">
        <v>0</v>
      </c>
      <c r="K2060" s="469">
        <f t="shared" si="176"/>
        <v>7.7165850219885987</v>
      </c>
      <c r="L2060" s="469">
        <f t="shared" si="177"/>
        <v>1.6585021988598569E-2</v>
      </c>
    </row>
    <row r="2061" spans="1:12">
      <c r="A2061" s="480" t="s">
        <v>111</v>
      </c>
      <c r="B2061" s="480">
        <f t="shared" si="173"/>
        <v>16</v>
      </c>
      <c r="C2061" s="480">
        <f t="shared" si="174"/>
        <v>0</v>
      </c>
      <c r="D2061" s="480">
        <f t="shared" si="175"/>
        <v>192</v>
      </c>
      <c r="E2061" s="480">
        <v>0</v>
      </c>
      <c r="F2061" s="481">
        <v>4.3129999999999997</v>
      </c>
      <c r="G2061" s="480" t="s">
        <v>560</v>
      </c>
      <c r="H2061" s="482">
        <v>0.55615099999999995</v>
      </c>
      <c r="I2061" s="483">
        <v>7.8</v>
      </c>
      <c r="J2061" s="484">
        <v>0</v>
      </c>
      <c r="K2061" s="469">
        <f t="shared" si="176"/>
        <v>7.7550880965780875</v>
      </c>
      <c r="L2061" s="469">
        <f t="shared" si="177"/>
        <v>-4.4911903421912314E-2</v>
      </c>
    </row>
    <row r="2062" spans="1:12">
      <c r="A2062" s="480" t="s">
        <v>111</v>
      </c>
      <c r="B2062" s="480">
        <f t="shared" si="173"/>
        <v>16</v>
      </c>
      <c r="C2062" s="480">
        <f t="shared" si="174"/>
        <v>1</v>
      </c>
      <c r="D2062" s="480">
        <f t="shared" si="175"/>
        <v>193</v>
      </c>
      <c r="E2062" s="480">
        <v>0</v>
      </c>
      <c r="F2062" s="481">
        <v>4.3129999999999997</v>
      </c>
      <c r="G2062" s="480" t="s">
        <v>560</v>
      </c>
      <c r="H2062" s="482">
        <v>0.55340400000000001</v>
      </c>
      <c r="I2062" s="483">
        <v>7.8</v>
      </c>
      <c r="J2062" s="484">
        <v>0</v>
      </c>
      <c r="K2062" s="469">
        <f t="shared" si="176"/>
        <v>7.7935829881966878</v>
      </c>
      <c r="L2062" s="469">
        <f t="shared" si="177"/>
        <v>-6.4170118033120005E-3</v>
      </c>
    </row>
    <row r="2063" spans="1:12">
      <c r="A2063" s="480" t="s">
        <v>111</v>
      </c>
      <c r="B2063" s="480">
        <f t="shared" si="173"/>
        <v>16</v>
      </c>
      <c r="C2063" s="480">
        <f t="shared" si="174"/>
        <v>2</v>
      </c>
      <c r="D2063" s="480">
        <f t="shared" si="175"/>
        <v>194</v>
      </c>
      <c r="E2063" s="480">
        <v>0</v>
      </c>
      <c r="F2063" s="481">
        <v>4.3129999999999997</v>
      </c>
      <c r="G2063" s="480" t="s">
        <v>560</v>
      </c>
      <c r="H2063" s="482">
        <v>0.55068399999999995</v>
      </c>
      <c r="I2063" s="483">
        <v>7.8</v>
      </c>
      <c r="J2063" s="484">
        <v>0</v>
      </c>
      <c r="K2063" s="469">
        <f t="shared" si="176"/>
        <v>7.8320779249079333</v>
      </c>
      <c r="L2063" s="469">
        <f t="shared" si="177"/>
        <v>3.2077924907933486E-2</v>
      </c>
    </row>
    <row r="2064" spans="1:12">
      <c r="A2064" s="480" t="s">
        <v>111</v>
      </c>
      <c r="B2064" s="480">
        <f t="shared" si="173"/>
        <v>16</v>
      </c>
      <c r="C2064" s="480">
        <f t="shared" si="174"/>
        <v>3</v>
      </c>
      <c r="D2064" s="480">
        <f t="shared" si="175"/>
        <v>195</v>
      </c>
      <c r="E2064" s="480">
        <v>0</v>
      </c>
      <c r="F2064" s="481">
        <v>4.3129999999999997</v>
      </c>
      <c r="G2064" s="480" t="s">
        <v>560</v>
      </c>
      <c r="H2064" s="482">
        <v>0.54799100000000001</v>
      </c>
      <c r="I2064" s="483">
        <v>7.9</v>
      </c>
      <c r="J2064" s="484">
        <v>0</v>
      </c>
      <c r="K2064" s="469">
        <f t="shared" si="176"/>
        <v>7.87056721734481</v>
      </c>
      <c r="L2064" s="469">
        <f t="shared" si="177"/>
        <v>-2.9432782655190337E-2</v>
      </c>
    </row>
    <row r="2065" spans="1:12">
      <c r="A2065" s="480" t="s">
        <v>111</v>
      </c>
      <c r="B2065" s="480">
        <f t="shared" si="173"/>
        <v>16</v>
      </c>
      <c r="C2065" s="480">
        <f t="shared" si="174"/>
        <v>4</v>
      </c>
      <c r="D2065" s="480">
        <f t="shared" si="175"/>
        <v>196</v>
      </c>
      <c r="E2065" s="480">
        <v>0</v>
      </c>
      <c r="F2065" s="481">
        <v>4.3129999999999997</v>
      </c>
      <c r="G2065" s="480" t="s">
        <v>560</v>
      </c>
      <c r="H2065" s="482">
        <v>0.545323</v>
      </c>
      <c r="I2065" s="483">
        <v>7.9</v>
      </c>
      <c r="J2065" s="484">
        <v>0</v>
      </c>
      <c r="K2065" s="469">
        <f t="shared" si="176"/>
        <v>7.9090740716969572</v>
      </c>
      <c r="L2065" s="469">
        <f t="shared" si="177"/>
        <v>9.0740716969568425E-3</v>
      </c>
    </row>
    <row r="2066" spans="1:12">
      <c r="A2066" s="480" t="s">
        <v>111</v>
      </c>
      <c r="B2066" s="480">
        <f t="shared" si="173"/>
        <v>16</v>
      </c>
      <c r="C2066" s="480">
        <f t="shared" si="174"/>
        <v>5</v>
      </c>
      <c r="D2066" s="480">
        <f t="shared" si="175"/>
        <v>197</v>
      </c>
      <c r="E2066" s="480">
        <v>0</v>
      </c>
      <c r="F2066" s="481">
        <v>4.3129999999999997</v>
      </c>
      <c r="G2066" s="480" t="s">
        <v>560</v>
      </c>
      <c r="H2066" s="482">
        <v>0.542682</v>
      </c>
      <c r="I2066" s="483">
        <v>7.9</v>
      </c>
      <c r="J2066" s="484">
        <v>0</v>
      </c>
      <c r="K2066" s="469">
        <f t="shared" si="176"/>
        <v>7.9475641351657131</v>
      </c>
      <c r="L2066" s="469">
        <f t="shared" si="177"/>
        <v>4.7564135165712784E-2</v>
      </c>
    </row>
    <row r="2067" spans="1:12">
      <c r="A2067" s="480" t="s">
        <v>111</v>
      </c>
      <c r="B2067" s="480">
        <f t="shared" si="173"/>
        <v>16</v>
      </c>
      <c r="C2067" s="480">
        <f t="shared" si="174"/>
        <v>6</v>
      </c>
      <c r="D2067" s="480">
        <f t="shared" si="175"/>
        <v>198</v>
      </c>
      <c r="E2067" s="480">
        <v>0</v>
      </c>
      <c r="F2067" s="481">
        <v>4.3129999999999997</v>
      </c>
      <c r="G2067" s="480" t="s">
        <v>560</v>
      </c>
      <c r="H2067" s="482">
        <v>0.54006500000000002</v>
      </c>
      <c r="I2067" s="483">
        <v>8</v>
      </c>
      <c r="J2067" s="484">
        <v>0</v>
      </c>
      <c r="K2067" s="469">
        <f t="shared" si="176"/>
        <v>7.9860757501411861</v>
      </c>
      <c r="L2067" s="469">
        <f t="shared" si="177"/>
        <v>-1.3924249858813909E-2</v>
      </c>
    </row>
    <row r="2068" spans="1:12">
      <c r="A2068" s="480" t="s">
        <v>111</v>
      </c>
      <c r="B2068" s="480">
        <f t="shared" si="173"/>
        <v>16</v>
      </c>
      <c r="C2068" s="480">
        <f t="shared" si="174"/>
        <v>7</v>
      </c>
      <c r="D2068" s="480">
        <f t="shared" si="175"/>
        <v>199</v>
      </c>
      <c r="E2068" s="480">
        <v>0</v>
      </c>
      <c r="F2068" s="481">
        <v>4.3129999999999997</v>
      </c>
      <c r="G2068" s="480" t="s">
        <v>560</v>
      </c>
      <c r="H2068" s="482">
        <v>0.53747400000000001</v>
      </c>
      <c r="I2068" s="483">
        <v>8</v>
      </c>
      <c r="J2068" s="484">
        <v>0</v>
      </c>
      <c r="K2068" s="469">
        <f t="shared" si="176"/>
        <v>8.0245742119618804</v>
      </c>
      <c r="L2068" s="469">
        <f t="shared" si="177"/>
        <v>2.4574211961880366E-2</v>
      </c>
    </row>
    <row r="2069" spans="1:12">
      <c r="A2069" s="480" t="s">
        <v>111</v>
      </c>
      <c r="B2069" s="480">
        <f t="shared" si="173"/>
        <v>16</v>
      </c>
      <c r="C2069" s="480">
        <f t="shared" si="174"/>
        <v>8</v>
      </c>
      <c r="D2069" s="480">
        <f t="shared" si="175"/>
        <v>200</v>
      </c>
      <c r="E2069" s="480">
        <v>0</v>
      </c>
      <c r="F2069" s="481">
        <v>4.3129999999999997</v>
      </c>
      <c r="G2069" s="480" t="s">
        <v>560</v>
      </c>
      <c r="H2069" s="482">
        <v>0.53490800000000005</v>
      </c>
      <c r="I2069" s="483">
        <v>8.1</v>
      </c>
      <c r="J2069" s="484">
        <v>0</v>
      </c>
      <c r="K2069" s="469">
        <f t="shared" si="176"/>
        <v>8.0630687893992974</v>
      </c>
      <c r="L2069" s="469">
        <f t="shared" si="177"/>
        <v>-3.6931210600702258E-2</v>
      </c>
    </row>
    <row r="2070" spans="1:12">
      <c r="A2070" s="480" t="s">
        <v>111</v>
      </c>
      <c r="B2070" s="480">
        <f t="shared" si="173"/>
        <v>16</v>
      </c>
      <c r="C2070" s="480">
        <f t="shared" si="174"/>
        <v>9</v>
      </c>
      <c r="D2070" s="480">
        <f t="shared" si="175"/>
        <v>201</v>
      </c>
      <c r="E2070" s="480">
        <v>0</v>
      </c>
      <c r="F2070" s="481">
        <v>4.3129999999999997</v>
      </c>
      <c r="G2070" s="480" t="s">
        <v>560</v>
      </c>
      <c r="H2070" s="482">
        <v>0.53236600000000001</v>
      </c>
      <c r="I2070" s="483">
        <v>8.1</v>
      </c>
      <c r="J2070" s="484">
        <v>0</v>
      </c>
      <c r="K2070" s="469">
        <f t="shared" si="176"/>
        <v>8.1015692211749055</v>
      </c>
      <c r="L2070" s="469">
        <f t="shared" si="177"/>
        <v>1.5692211749058771E-3</v>
      </c>
    </row>
    <row r="2071" spans="1:12">
      <c r="A2071" s="480" t="s">
        <v>111</v>
      </c>
      <c r="B2071" s="480">
        <f t="shared" si="173"/>
        <v>16</v>
      </c>
      <c r="C2071" s="480">
        <f t="shared" si="174"/>
        <v>10</v>
      </c>
      <c r="D2071" s="480">
        <f t="shared" si="175"/>
        <v>202</v>
      </c>
      <c r="E2071" s="480">
        <v>0</v>
      </c>
      <c r="F2071" s="481">
        <v>4.3129999999999997</v>
      </c>
      <c r="G2071" s="480" t="s">
        <v>560</v>
      </c>
      <c r="H2071" s="482">
        <v>0.52984799999999999</v>
      </c>
      <c r="I2071" s="483">
        <v>8.1</v>
      </c>
      <c r="J2071" s="484">
        <v>0</v>
      </c>
      <c r="K2071" s="469">
        <f t="shared" si="176"/>
        <v>8.1400703598013013</v>
      </c>
      <c r="L2071" s="469">
        <f t="shared" si="177"/>
        <v>4.0070359801301692E-2</v>
      </c>
    </row>
    <row r="2072" spans="1:12">
      <c r="A2072" s="480" t="s">
        <v>111</v>
      </c>
      <c r="B2072" s="480">
        <f t="shared" si="173"/>
        <v>16</v>
      </c>
      <c r="C2072" s="480">
        <f t="shared" si="174"/>
        <v>11</v>
      </c>
      <c r="D2072" s="480">
        <f t="shared" si="175"/>
        <v>203</v>
      </c>
      <c r="E2072" s="480">
        <v>0</v>
      </c>
      <c r="F2072" s="481">
        <v>4.3129999999999997</v>
      </c>
      <c r="G2072" s="480" t="s">
        <v>560</v>
      </c>
      <c r="H2072" s="482">
        <v>0.52735299999999996</v>
      </c>
      <c r="I2072" s="483">
        <v>8.1999999999999993</v>
      </c>
      <c r="J2072" s="484">
        <v>0</v>
      </c>
      <c r="K2072" s="469">
        <f t="shared" si="176"/>
        <v>8.1785824675312355</v>
      </c>
      <c r="L2072" s="469">
        <f t="shared" si="177"/>
        <v>-2.1417532468763767E-2</v>
      </c>
    </row>
    <row r="2073" spans="1:12">
      <c r="A2073" s="480" t="s">
        <v>111</v>
      </c>
      <c r="B2073" s="480">
        <f t="shared" si="173"/>
        <v>17</v>
      </c>
      <c r="C2073" s="480">
        <f t="shared" si="174"/>
        <v>0</v>
      </c>
      <c r="D2073" s="480">
        <f t="shared" si="175"/>
        <v>204</v>
      </c>
      <c r="E2073" s="480">
        <v>0</v>
      </c>
      <c r="F2073" s="481">
        <v>4.3129999999999997</v>
      </c>
      <c r="G2073" s="480" t="s">
        <v>560</v>
      </c>
      <c r="H2073" s="482">
        <v>0.52488199999999996</v>
      </c>
      <c r="I2073" s="483">
        <v>8.1999999999999993</v>
      </c>
      <c r="J2073" s="484">
        <v>0</v>
      </c>
      <c r="K2073" s="469">
        <f t="shared" si="176"/>
        <v>8.2170849829104444</v>
      </c>
      <c r="L2073" s="469">
        <f t="shared" si="177"/>
        <v>1.7084982910445135E-2</v>
      </c>
    </row>
    <row r="2074" spans="1:12">
      <c r="A2074" s="480" t="s">
        <v>111</v>
      </c>
      <c r="B2074" s="480">
        <f t="shared" si="173"/>
        <v>17</v>
      </c>
      <c r="C2074" s="480">
        <f t="shared" si="174"/>
        <v>1</v>
      </c>
      <c r="D2074" s="480">
        <f t="shared" si="175"/>
        <v>205</v>
      </c>
      <c r="E2074" s="480">
        <v>0</v>
      </c>
      <c r="F2074" s="481">
        <v>4.3129999999999997</v>
      </c>
      <c r="G2074" s="480" t="s">
        <v>560</v>
      </c>
      <c r="H2074" s="482">
        <v>0.52243399999999995</v>
      </c>
      <c r="I2074" s="483">
        <v>8.3000000000000007</v>
      </c>
      <c r="J2074" s="484">
        <v>0</v>
      </c>
      <c r="K2074" s="469">
        <f t="shared" si="176"/>
        <v>8.2555882656948061</v>
      </c>
      <c r="L2074" s="469">
        <f t="shared" si="177"/>
        <v>-4.4411734305194628E-2</v>
      </c>
    </row>
    <row r="2075" spans="1:12">
      <c r="A2075" s="480" t="s">
        <v>111</v>
      </c>
      <c r="B2075" s="480">
        <f t="shared" si="173"/>
        <v>17</v>
      </c>
      <c r="C2075" s="480">
        <f t="shared" si="174"/>
        <v>2</v>
      </c>
      <c r="D2075" s="480">
        <f t="shared" si="175"/>
        <v>206</v>
      </c>
      <c r="E2075" s="480">
        <v>0</v>
      </c>
      <c r="F2075" s="481">
        <v>4.3129999999999997</v>
      </c>
      <c r="G2075" s="480" t="s">
        <v>560</v>
      </c>
      <c r="H2075" s="482">
        <v>0.52000800000000003</v>
      </c>
      <c r="I2075" s="483">
        <v>8.3000000000000007</v>
      </c>
      <c r="J2075" s="484">
        <v>0</v>
      </c>
      <c r="K2075" s="469">
        <f t="shared" si="176"/>
        <v>8.2941031676435735</v>
      </c>
      <c r="L2075" s="469">
        <f t="shared" si="177"/>
        <v>-5.8968323564272396E-3</v>
      </c>
    </row>
    <row r="2076" spans="1:12">
      <c r="A2076" s="480" t="s">
        <v>111</v>
      </c>
      <c r="B2076" s="480">
        <f t="shared" si="173"/>
        <v>17</v>
      </c>
      <c r="C2076" s="480">
        <f t="shared" si="174"/>
        <v>3</v>
      </c>
      <c r="D2076" s="480">
        <f t="shared" si="175"/>
        <v>207</v>
      </c>
      <c r="E2076" s="480">
        <v>0</v>
      </c>
      <c r="F2076" s="481">
        <v>4.3129999999999997</v>
      </c>
      <c r="G2076" s="480" t="s">
        <v>560</v>
      </c>
      <c r="H2076" s="482">
        <v>0.51760499999999998</v>
      </c>
      <c r="I2076" s="483">
        <v>8.3000000000000007</v>
      </c>
      <c r="J2076" s="484">
        <v>0</v>
      </c>
      <c r="K2076" s="469">
        <f t="shared" si="176"/>
        <v>8.3326088426502825</v>
      </c>
      <c r="L2076" s="469">
        <f t="shared" si="177"/>
        <v>3.2608842650281744E-2</v>
      </c>
    </row>
    <row r="2077" spans="1:12">
      <c r="A2077" s="480" t="s">
        <v>111</v>
      </c>
      <c r="B2077" s="480">
        <f t="shared" si="173"/>
        <v>17</v>
      </c>
      <c r="C2077" s="480">
        <f t="shared" si="174"/>
        <v>4</v>
      </c>
      <c r="D2077" s="480">
        <f t="shared" si="175"/>
        <v>208</v>
      </c>
      <c r="E2077" s="480">
        <v>0</v>
      </c>
      <c r="F2077" s="481">
        <v>4.3129999999999997</v>
      </c>
      <c r="G2077" s="480" t="s">
        <v>560</v>
      </c>
      <c r="H2077" s="482">
        <v>0.51522400000000002</v>
      </c>
      <c r="I2077" s="483">
        <v>8.4</v>
      </c>
      <c r="J2077" s="484">
        <v>0</v>
      </c>
      <c r="K2077" s="469">
        <f t="shared" si="176"/>
        <v>8.371116252348493</v>
      </c>
      <c r="L2077" s="469">
        <f t="shared" si="177"/>
        <v>-2.8883747651507363E-2</v>
      </c>
    </row>
    <row r="2078" spans="1:12">
      <c r="A2078" s="480" t="s">
        <v>111</v>
      </c>
      <c r="B2078" s="480">
        <f t="shared" si="173"/>
        <v>17</v>
      </c>
      <c r="C2078" s="480">
        <f t="shared" si="174"/>
        <v>5</v>
      </c>
      <c r="D2078" s="480">
        <f t="shared" si="175"/>
        <v>209</v>
      </c>
      <c r="E2078" s="480">
        <v>0</v>
      </c>
      <c r="F2078" s="481">
        <v>4.3129999999999997</v>
      </c>
      <c r="G2078" s="480" t="s">
        <v>560</v>
      </c>
      <c r="H2078" s="482">
        <v>0.51286500000000002</v>
      </c>
      <c r="I2078" s="483">
        <v>8.4</v>
      </c>
      <c r="J2078" s="484">
        <v>0</v>
      </c>
      <c r="K2078" s="469">
        <f t="shared" si="176"/>
        <v>8.4096204654246236</v>
      </c>
      <c r="L2078" s="469">
        <f t="shared" si="177"/>
        <v>9.6204654246232479E-3</v>
      </c>
    </row>
    <row r="2079" spans="1:12">
      <c r="A2079" s="480" t="s">
        <v>111</v>
      </c>
      <c r="B2079" s="480">
        <f t="shared" si="173"/>
        <v>17</v>
      </c>
      <c r="C2079" s="480">
        <f t="shared" si="174"/>
        <v>6</v>
      </c>
      <c r="D2079" s="480">
        <f t="shared" si="175"/>
        <v>210</v>
      </c>
      <c r="E2079" s="480">
        <v>0</v>
      </c>
      <c r="F2079" s="481">
        <v>4.3129999999999997</v>
      </c>
      <c r="G2079" s="480" t="s">
        <v>560</v>
      </c>
      <c r="H2079" s="482">
        <v>0.51052699999999995</v>
      </c>
      <c r="I2079" s="483">
        <v>8.4</v>
      </c>
      <c r="J2079" s="484">
        <v>0</v>
      </c>
      <c r="K2079" s="469">
        <f t="shared" si="176"/>
        <v>8.4481330076567946</v>
      </c>
      <c r="L2079" s="469">
        <f t="shared" si="177"/>
        <v>4.8133007656794291E-2</v>
      </c>
    </row>
    <row r="2080" spans="1:12">
      <c r="A2080" s="480" t="s">
        <v>111</v>
      </c>
      <c r="B2080" s="480">
        <f t="shared" si="173"/>
        <v>17</v>
      </c>
      <c r="C2080" s="480">
        <f t="shared" si="174"/>
        <v>7</v>
      </c>
      <c r="D2080" s="480">
        <f t="shared" si="175"/>
        <v>211</v>
      </c>
      <c r="E2080" s="480">
        <v>0</v>
      </c>
      <c r="F2080" s="481">
        <v>4.3129999999999997</v>
      </c>
      <c r="G2080" s="480" t="s">
        <v>560</v>
      </c>
      <c r="H2080" s="482">
        <v>0.50821000000000005</v>
      </c>
      <c r="I2080" s="483">
        <v>8.5</v>
      </c>
      <c r="J2080" s="484">
        <v>0</v>
      </c>
      <c r="K2080" s="469">
        <f t="shared" si="176"/>
        <v>8.4866492198107064</v>
      </c>
      <c r="L2080" s="469">
        <f t="shared" si="177"/>
        <v>-1.3350780189293587E-2</v>
      </c>
    </row>
    <row r="2081" spans="1:12">
      <c r="A2081" s="480" t="s">
        <v>111</v>
      </c>
      <c r="B2081" s="480">
        <f t="shared" si="173"/>
        <v>17</v>
      </c>
      <c r="C2081" s="480">
        <f t="shared" si="174"/>
        <v>8</v>
      </c>
      <c r="D2081" s="480">
        <f t="shared" si="175"/>
        <v>212</v>
      </c>
      <c r="E2081" s="480">
        <v>0</v>
      </c>
      <c r="F2081" s="481">
        <v>4.3129999999999997</v>
      </c>
      <c r="G2081" s="480" t="s">
        <v>560</v>
      </c>
      <c r="H2081" s="482">
        <v>0.505915</v>
      </c>
      <c r="I2081" s="483">
        <v>8.5</v>
      </c>
      <c r="J2081" s="484">
        <v>0</v>
      </c>
      <c r="K2081" s="469">
        <f t="shared" si="176"/>
        <v>8.5251475050156635</v>
      </c>
      <c r="L2081" s="469">
        <f t="shared" si="177"/>
        <v>2.514750501566354E-2</v>
      </c>
    </row>
    <row r="2082" spans="1:12">
      <c r="A2082" s="480" t="s">
        <v>111</v>
      </c>
      <c r="B2082" s="480">
        <f t="shared" si="173"/>
        <v>17</v>
      </c>
      <c r="C2082" s="480">
        <f t="shared" si="174"/>
        <v>9</v>
      </c>
      <c r="D2082" s="480">
        <f t="shared" si="175"/>
        <v>213</v>
      </c>
      <c r="E2082" s="480">
        <v>0</v>
      </c>
      <c r="F2082" s="481">
        <v>4.3129999999999997</v>
      </c>
      <c r="G2082" s="480" t="s">
        <v>560</v>
      </c>
      <c r="H2082" s="482">
        <v>0.50363999999999998</v>
      </c>
      <c r="I2082" s="483">
        <v>8.6</v>
      </c>
      <c r="J2082" s="484">
        <v>0</v>
      </c>
      <c r="K2082" s="469">
        <f t="shared" si="176"/>
        <v>8.5636565800968949</v>
      </c>
      <c r="L2082" s="469">
        <f t="shared" si="177"/>
        <v>-3.6343419903104746E-2</v>
      </c>
    </row>
    <row r="2083" spans="1:12">
      <c r="A2083" s="480" t="s">
        <v>111</v>
      </c>
      <c r="B2083" s="480">
        <f t="shared" si="173"/>
        <v>17</v>
      </c>
      <c r="C2083" s="480">
        <f t="shared" si="174"/>
        <v>10</v>
      </c>
      <c r="D2083" s="480">
        <f t="shared" si="175"/>
        <v>214</v>
      </c>
      <c r="E2083" s="480">
        <v>0</v>
      </c>
      <c r="F2083" s="481">
        <v>4.3129999999999997</v>
      </c>
      <c r="G2083" s="480" t="s">
        <v>560</v>
      </c>
      <c r="H2083" s="482">
        <v>0.50138499999999997</v>
      </c>
      <c r="I2083" s="483">
        <v>8.6</v>
      </c>
      <c r="J2083" s="484">
        <v>0</v>
      </c>
      <c r="K2083" s="469">
        <f t="shared" si="176"/>
        <v>8.6021719836054125</v>
      </c>
      <c r="L2083" s="469">
        <f t="shared" si="177"/>
        <v>2.1719836054128194E-3</v>
      </c>
    </row>
    <row r="2084" spans="1:12">
      <c r="A2084" s="480" t="s">
        <v>111</v>
      </c>
      <c r="B2084" s="480">
        <f t="shared" si="173"/>
        <v>17</v>
      </c>
      <c r="C2084" s="480">
        <f t="shared" si="174"/>
        <v>11</v>
      </c>
      <c r="D2084" s="480">
        <f t="shared" si="175"/>
        <v>215</v>
      </c>
      <c r="E2084" s="480">
        <v>0</v>
      </c>
      <c r="F2084" s="481">
        <v>4.3129999999999997</v>
      </c>
      <c r="G2084" s="480" t="s">
        <v>560</v>
      </c>
      <c r="H2084" s="482">
        <v>0.49914999999999998</v>
      </c>
      <c r="I2084" s="483">
        <v>8.6</v>
      </c>
      <c r="J2084" s="484">
        <v>0</v>
      </c>
      <c r="K2084" s="469">
        <f t="shared" si="176"/>
        <v>8.6406891715917062</v>
      </c>
      <c r="L2084" s="469">
        <f t="shared" si="177"/>
        <v>4.0689171591706597E-2</v>
      </c>
    </row>
    <row r="2085" spans="1:12">
      <c r="A2085" s="480" t="s">
        <v>111</v>
      </c>
      <c r="B2085" s="480">
        <f t="shared" si="173"/>
        <v>18</v>
      </c>
      <c r="C2085" s="480">
        <f t="shared" si="174"/>
        <v>0</v>
      </c>
      <c r="D2085" s="480">
        <f t="shared" si="175"/>
        <v>216</v>
      </c>
      <c r="E2085" s="480">
        <v>0</v>
      </c>
      <c r="F2085" s="481">
        <v>4.3129999999999997</v>
      </c>
      <c r="G2085" s="480" t="s">
        <v>560</v>
      </c>
      <c r="H2085" s="482">
        <v>0.49693500000000002</v>
      </c>
      <c r="I2085" s="483">
        <v>8.6999999999999993</v>
      </c>
      <c r="J2085" s="484">
        <v>0</v>
      </c>
      <c r="K2085" s="469">
        <f t="shared" si="176"/>
        <v>8.6792035175626587</v>
      </c>
      <c r="L2085" s="469">
        <f t="shared" si="177"/>
        <v>-2.0796482437340558E-2</v>
      </c>
    </row>
    <row r="2086" spans="1:12">
      <c r="A2086" s="480" t="s">
        <v>111</v>
      </c>
      <c r="B2086" s="480">
        <f t="shared" ref="B2086:B2149" si="178">INT(D2086/12)</f>
        <v>18</v>
      </c>
      <c r="C2086" s="480">
        <f t="shared" ref="C2086:C2149" si="179">D2086-B2086*12</f>
        <v>1</v>
      </c>
      <c r="D2086" s="480">
        <f t="shared" si="175"/>
        <v>217</v>
      </c>
      <c r="E2086" s="480">
        <v>0</v>
      </c>
      <c r="F2086" s="481">
        <v>4.3129999999999997</v>
      </c>
      <c r="G2086" s="480" t="s">
        <v>560</v>
      </c>
      <c r="H2086" s="482">
        <v>0.49474000000000001</v>
      </c>
      <c r="I2086" s="483">
        <v>8.6999999999999993</v>
      </c>
      <c r="J2086" s="484">
        <v>0</v>
      </c>
      <c r="K2086" s="469">
        <f t="shared" si="176"/>
        <v>8.7177103124873661</v>
      </c>
      <c r="L2086" s="469">
        <f t="shared" si="177"/>
        <v>1.7710312487366764E-2</v>
      </c>
    </row>
    <row r="2087" spans="1:12">
      <c r="A2087" s="480" t="s">
        <v>111</v>
      </c>
      <c r="B2087" s="480">
        <f t="shared" si="178"/>
        <v>18</v>
      </c>
      <c r="C2087" s="480">
        <f t="shared" si="179"/>
        <v>2</v>
      </c>
      <c r="D2087" s="480">
        <f t="shared" ref="D2087:D2150" si="180">D2086+1</f>
        <v>218</v>
      </c>
      <c r="E2087" s="480">
        <v>0</v>
      </c>
      <c r="F2087" s="481">
        <v>4.3129999999999997</v>
      </c>
      <c r="G2087" s="480" t="s">
        <v>560</v>
      </c>
      <c r="H2087" s="482">
        <v>0.49256299999999997</v>
      </c>
      <c r="I2087" s="483">
        <v>8.8000000000000007</v>
      </c>
      <c r="J2087" s="484">
        <v>0</v>
      </c>
      <c r="K2087" s="469">
        <f t="shared" si="176"/>
        <v>8.7562403184973299</v>
      </c>
      <c r="L2087" s="469">
        <f t="shared" si="177"/>
        <v>-4.3759681502670844E-2</v>
      </c>
    </row>
    <row r="2088" spans="1:12">
      <c r="A2088" s="480" t="s">
        <v>111</v>
      </c>
      <c r="B2088" s="480">
        <f t="shared" si="178"/>
        <v>18</v>
      </c>
      <c r="C2088" s="480">
        <f t="shared" si="179"/>
        <v>3</v>
      </c>
      <c r="D2088" s="480">
        <f t="shared" si="180"/>
        <v>219</v>
      </c>
      <c r="E2088" s="480">
        <v>0</v>
      </c>
      <c r="F2088" s="481">
        <v>4.3129999999999997</v>
      </c>
      <c r="G2088" s="480" t="s">
        <v>560</v>
      </c>
      <c r="H2088" s="482">
        <v>0.49040600000000001</v>
      </c>
      <c r="I2088" s="483">
        <v>8.8000000000000007</v>
      </c>
      <c r="J2088" s="484">
        <v>0</v>
      </c>
      <c r="K2088" s="469">
        <f t="shared" si="176"/>
        <v>8.7947537346606683</v>
      </c>
      <c r="L2088" s="469">
        <f t="shared" si="177"/>
        <v>-5.2462653393323677E-3</v>
      </c>
    </row>
    <row r="2089" spans="1:12">
      <c r="A2089" s="480" t="s">
        <v>111</v>
      </c>
      <c r="B2089" s="480">
        <f t="shared" si="178"/>
        <v>18</v>
      </c>
      <c r="C2089" s="480">
        <f t="shared" si="179"/>
        <v>4</v>
      </c>
      <c r="D2089" s="480">
        <f t="shared" si="180"/>
        <v>220</v>
      </c>
      <c r="E2089" s="480">
        <v>0</v>
      </c>
      <c r="F2089" s="481">
        <v>4.3129999999999997</v>
      </c>
      <c r="G2089" s="480" t="s">
        <v>560</v>
      </c>
      <c r="H2089" s="482">
        <v>0.48826799999999998</v>
      </c>
      <c r="I2089" s="483">
        <v>8.8000000000000007</v>
      </c>
      <c r="J2089" s="484">
        <v>0</v>
      </c>
      <c r="K2089" s="469">
        <f t="shared" si="176"/>
        <v>8.8332636994437479</v>
      </c>
      <c r="L2089" s="469">
        <f t="shared" si="177"/>
        <v>3.3263699443747186E-2</v>
      </c>
    </row>
    <row r="2090" spans="1:12">
      <c r="A2090" s="480" t="s">
        <v>111</v>
      </c>
      <c r="B2090" s="480">
        <f t="shared" si="178"/>
        <v>18</v>
      </c>
      <c r="C2090" s="480">
        <f t="shared" si="179"/>
        <v>5</v>
      </c>
      <c r="D2090" s="480">
        <f t="shared" si="180"/>
        <v>221</v>
      </c>
      <c r="E2090" s="480">
        <v>0</v>
      </c>
      <c r="F2090" s="481">
        <v>4.3129999999999997</v>
      </c>
      <c r="G2090" s="480" t="s">
        <v>560</v>
      </c>
      <c r="H2090" s="482">
        <v>0.48614800000000002</v>
      </c>
      <c r="I2090" s="483">
        <v>8.9</v>
      </c>
      <c r="J2090" s="484">
        <v>0</v>
      </c>
      <c r="K2090" s="469">
        <f t="shared" si="176"/>
        <v>8.8717839011988104</v>
      </c>
      <c r="L2090" s="469">
        <f t="shared" si="177"/>
        <v>-2.8216098801189915E-2</v>
      </c>
    </row>
    <row r="2091" spans="1:12">
      <c r="A2091" s="480" t="s">
        <v>111</v>
      </c>
      <c r="B2091" s="480">
        <f t="shared" si="178"/>
        <v>18</v>
      </c>
      <c r="C2091" s="480">
        <f t="shared" si="179"/>
        <v>6</v>
      </c>
      <c r="D2091" s="480">
        <f t="shared" si="180"/>
        <v>222</v>
      </c>
      <c r="E2091" s="480">
        <v>0</v>
      </c>
      <c r="F2091" s="481">
        <v>4.3129999999999997</v>
      </c>
      <c r="G2091" s="480" t="s">
        <v>560</v>
      </c>
      <c r="H2091" s="482">
        <v>0.48404700000000001</v>
      </c>
      <c r="I2091" s="483">
        <v>8.9</v>
      </c>
      <c r="J2091" s="484">
        <v>0</v>
      </c>
      <c r="K2091" s="469">
        <f t="shared" si="176"/>
        <v>8.9102917691877028</v>
      </c>
      <c r="L2091" s="469">
        <f t="shared" si="177"/>
        <v>1.0291769187702471E-2</v>
      </c>
    </row>
    <row r="2092" spans="1:12">
      <c r="A2092" s="480" t="s">
        <v>111</v>
      </c>
      <c r="B2092" s="480">
        <f t="shared" si="178"/>
        <v>18</v>
      </c>
      <c r="C2092" s="480">
        <f t="shared" si="179"/>
        <v>7</v>
      </c>
      <c r="D2092" s="480">
        <f t="shared" si="180"/>
        <v>223</v>
      </c>
      <c r="E2092" s="480">
        <v>0</v>
      </c>
      <c r="F2092" s="481">
        <v>4.3129999999999997</v>
      </c>
      <c r="G2092" s="480" t="s">
        <v>560</v>
      </c>
      <c r="H2092" s="482">
        <v>0.48196299999999997</v>
      </c>
      <c r="I2092" s="483">
        <v>8.9</v>
      </c>
      <c r="J2092" s="484">
        <v>0</v>
      </c>
      <c r="K2092" s="469">
        <f t="shared" si="176"/>
        <v>8.9488197226758075</v>
      </c>
      <c r="L2092" s="469">
        <f t="shared" si="177"/>
        <v>4.8819722675807142E-2</v>
      </c>
    </row>
    <row r="2093" spans="1:12">
      <c r="A2093" s="480" t="s">
        <v>111</v>
      </c>
      <c r="B2093" s="480">
        <f t="shared" si="178"/>
        <v>18</v>
      </c>
      <c r="C2093" s="480">
        <f t="shared" si="179"/>
        <v>8</v>
      </c>
      <c r="D2093" s="480">
        <f t="shared" si="180"/>
        <v>224</v>
      </c>
      <c r="E2093" s="480">
        <v>0</v>
      </c>
      <c r="F2093" s="481">
        <v>4.3129999999999997</v>
      </c>
      <c r="G2093" s="480" t="s">
        <v>560</v>
      </c>
      <c r="H2093" s="482">
        <v>0.47989799999999999</v>
      </c>
      <c r="I2093" s="483">
        <v>9</v>
      </c>
      <c r="J2093" s="484">
        <v>0</v>
      </c>
      <c r="K2093" s="469">
        <f t="shared" si="176"/>
        <v>8.9873264735422946</v>
      </c>
      <c r="L2093" s="469">
        <f t="shared" si="177"/>
        <v>-1.2673526457705364E-2</v>
      </c>
    </row>
    <row r="2094" spans="1:12">
      <c r="A2094" s="480" t="s">
        <v>111</v>
      </c>
      <c r="B2094" s="480">
        <f t="shared" si="178"/>
        <v>18</v>
      </c>
      <c r="C2094" s="480">
        <f t="shared" si="179"/>
        <v>9</v>
      </c>
      <c r="D2094" s="480">
        <f t="shared" si="180"/>
        <v>225</v>
      </c>
      <c r="E2094" s="480">
        <v>0</v>
      </c>
      <c r="F2094" s="481">
        <v>4.3129999999999997</v>
      </c>
      <c r="G2094" s="480" t="s">
        <v>560</v>
      </c>
      <c r="H2094" s="482">
        <v>0.47785</v>
      </c>
      <c r="I2094" s="483">
        <v>9</v>
      </c>
      <c r="J2094" s="484">
        <v>0</v>
      </c>
      <c r="K2094" s="469">
        <f t="shared" si="176"/>
        <v>9.0258449304174952</v>
      </c>
      <c r="L2094" s="469">
        <f t="shared" si="177"/>
        <v>2.5844930417495249E-2</v>
      </c>
    </row>
    <row r="2095" spans="1:12">
      <c r="A2095" s="480" t="s">
        <v>111</v>
      </c>
      <c r="B2095" s="480">
        <f t="shared" si="178"/>
        <v>18</v>
      </c>
      <c r="C2095" s="480">
        <f t="shared" si="179"/>
        <v>10</v>
      </c>
      <c r="D2095" s="480">
        <f t="shared" si="180"/>
        <v>226</v>
      </c>
      <c r="E2095" s="480">
        <v>0</v>
      </c>
      <c r="F2095" s="481">
        <v>4.3129999999999997</v>
      </c>
      <c r="G2095" s="480" t="s">
        <v>560</v>
      </c>
      <c r="H2095" s="482">
        <v>0.47581899999999999</v>
      </c>
      <c r="I2095" s="483">
        <v>9.1</v>
      </c>
      <c r="J2095" s="484">
        <v>0</v>
      </c>
      <c r="K2095" s="469">
        <f t="shared" si="176"/>
        <v>9.0643711159075195</v>
      </c>
      <c r="L2095" s="469">
        <f t="shared" si="177"/>
        <v>-3.5628884092480106E-2</v>
      </c>
    </row>
    <row r="2096" spans="1:12">
      <c r="A2096" s="480" t="s">
        <v>111</v>
      </c>
      <c r="B2096" s="480">
        <f t="shared" si="178"/>
        <v>18</v>
      </c>
      <c r="C2096" s="480">
        <f t="shared" si="179"/>
        <v>11</v>
      </c>
      <c r="D2096" s="480">
        <f t="shared" si="180"/>
        <v>227</v>
      </c>
      <c r="E2096" s="480">
        <v>0</v>
      </c>
      <c r="F2096" s="481">
        <v>4.3129999999999997</v>
      </c>
      <c r="G2096" s="480" t="s">
        <v>560</v>
      </c>
      <c r="H2096" s="482">
        <v>0.47380499999999998</v>
      </c>
      <c r="I2096" s="483">
        <v>9.1</v>
      </c>
      <c r="J2096" s="484">
        <v>0</v>
      </c>
      <c r="K2096" s="469">
        <f t="shared" si="176"/>
        <v>9.1029009824716915</v>
      </c>
      <c r="L2096" s="469">
        <f t="shared" si="177"/>
        <v>2.9009824716919042E-3</v>
      </c>
    </row>
    <row r="2097" spans="1:12">
      <c r="A2097" s="480" t="s">
        <v>111</v>
      </c>
      <c r="B2097" s="480">
        <f t="shared" si="178"/>
        <v>19</v>
      </c>
      <c r="C2097" s="480">
        <f t="shared" si="179"/>
        <v>0</v>
      </c>
      <c r="D2097" s="480">
        <f t="shared" si="180"/>
        <v>228</v>
      </c>
      <c r="E2097" s="480">
        <v>0</v>
      </c>
      <c r="F2097" s="481">
        <v>4.3129999999999997</v>
      </c>
      <c r="G2097" s="480" t="s">
        <v>560</v>
      </c>
      <c r="H2097" s="482">
        <v>0.47180899999999998</v>
      </c>
      <c r="I2097" s="483">
        <v>9.1</v>
      </c>
      <c r="J2097" s="484">
        <v>0</v>
      </c>
      <c r="K2097" s="469">
        <f t="shared" si="176"/>
        <v>9.1414110370934001</v>
      </c>
      <c r="L2097" s="469">
        <f t="shared" si="177"/>
        <v>4.1411037093400438E-2</v>
      </c>
    </row>
    <row r="2098" spans="1:12">
      <c r="A2098" s="480" t="s">
        <v>111</v>
      </c>
      <c r="B2098" s="480">
        <f t="shared" si="178"/>
        <v>19</v>
      </c>
      <c r="C2098" s="480">
        <f t="shared" si="179"/>
        <v>1</v>
      </c>
      <c r="D2098" s="480">
        <f t="shared" si="180"/>
        <v>229</v>
      </c>
      <c r="E2098" s="480">
        <v>0</v>
      </c>
      <c r="F2098" s="481">
        <v>4.3129999999999997</v>
      </c>
      <c r="G2098" s="480" t="s">
        <v>560</v>
      </c>
      <c r="H2098" s="482">
        <v>0.469829</v>
      </c>
      <c r="I2098" s="483">
        <v>9.1999999999999993</v>
      </c>
      <c r="J2098" s="484">
        <v>0</v>
      </c>
      <c r="K2098" s="469">
        <f t="shared" si="176"/>
        <v>9.1799356787256627</v>
      </c>
      <c r="L2098" s="469">
        <f t="shared" si="177"/>
        <v>-2.006432127433655E-2</v>
      </c>
    </row>
    <row r="2099" spans="1:12">
      <c r="A2099" s="480" t="s">
        <v>111</v>
      </c>
      <c r="B2099" s="480">
        <f t="shared" si="178"/>
        <v>19</v>
      </c>
      <c r="C2099" s="480">
        <f t="shared" si="179"/>
        <v>2</v>
      </c>
      <c r="D2099" s="480">
        <f t="shared" si="180"/>
        <v>230</v>
      </c>
      <c r="E2099" s="480">
        <v>0</v>
      </c>
      <c r="F2099" s="481">
        <v>4.3129999999999997</v>
      </c>
      <c r="G2099" s="480" t="s">
        <v>560</v>
      </c>
      <c r="H2099" s="482">
        <v>0.467866</v>
      </c>
      <c r="I2099" s="483">
        <v>9.1999999999999993</v>
      </c>
      <c r="J2099" s="484">
        <v>0</v>
      </c>
      <c r="K2099" s="469">
        <f t="shared" si="176"/>
        <v>9.2184514369498949</v>
      </c>
      <c r="L2099" s="469">
        <f t="shared" si="177"/>
        <v>1.8451436949895594E-2</v>
      </c>
    </row>
    <row r="2100" spans="1:12">
      <c r="A2100" s="480" t="s">
        <v>111</v>
      </c>
      <c r="B2100" s="480">
        <f t="shared" si="178"/>
        <v>19</v>
      </c>
      <c r="C2100" s="480">
        <f t="shared" si="179"/>
        <v>3</v>
      </c>
      <c r="D2100" s="480">
        <f t="shared" si="180"/>
        <v>231</v>
      </c>
      <c r="E2100" s="480">
        <v>0</v>
      </c>
      <c r="F2100" s="481">
        <v>4.3129999999999997</v>
      </c>
      <c r="G2100" s="480" t="s">
        <v>560</v>
      </c>
      <c r="H2100" s="482">
        <v>0.46591900000000003</v>
      </c>
      <c r="I2100" s="483">
        <v>9.3000000000000007</v>
      </c>
      <c r="J2100" s="484">
        <v>0</v>
      </c>
      <c r="K2100" s="469">
        <f t="shared" si="176"/>
        <v>9.2569738516780795</v>
      </c>
      <c r="L2100" s="469">
        <f t="shared" si="177"/>
        <v>-4.3026148321921198E-2</v>
      </c>
    </row>
    <row r="2101" spans="1:12">
      <c r="A2101" s="480" t="s">
        <v>111</v>
      </c>
      <c r="B2101" s="480">
        <f t="shared" si="178"/>
        <v>19</v>
      </c>
      <c r="C2101" s="480">
        <f t="shared" si="179"/>
        <v>4</v>
      </c>
      <c r="D2101" s="480">
        <f t="shared" si="180"/>
        <v>232</v>
      </c>
      <c r="E2101" s="480">
        <v>0</v>
      </c>
      <c r="F2101" s="481">
        <v>4.3129999999999997</v>
      </c>
      <c r="G2101" s="480" t="s">
        <v>560</v>
      </c>
      <c r="H2101" s="482">
        <v>0.46398800000000001</v>
      </c>
      <c r="I2101" s="483">
        <v>9.3000000000000007</v>
      </c>
      <c r="J2101" s="484">
        <v>0</v>
      </c>
      <c r="K2101" s="469">
        <f t="shared" si="176"/>
        <v>9.2954990215264175</v>
      </c>
      <c r="L2101" s="469">
        <f t="shared" si="177"/>
        <v>-4.500978473583217E-3</v>
      </c>
    </row>
    <row r="2102" spans="1:12">
      <c r="A2102" s="480" t="s">
        <v>111</v>
      </c>
      <c r="B2102" s="480">
        <f t="shared" si="178"/>
        <v>19</v>
      </c>
      <c r="C2102" s="480">
        <f t="shared" si="179"/>
        <v>5</v>
      </c>
      <c r="D2102" s="480">
        <f t="shared" si="180"/>
        <v>233</v>
      </c>
      <c r="E2102" s="480">
        <v>0</v>
      </c>
      <c r="F2102" s="481">
        <v>4.3129999999999997</v>
      </c>
      <c r="G2102" s="480" t="s">
        <v>560</v>
      </c>
      <c r="H2102" s="482">
        <v>0.46207300000000001</v>
      </c>
      <c r="I2102" s="483">
        <v>9.3000000000000007</v>
      </c>
      <c r="J2102" s="484">
        <v>0</v>
      </c>
      <c r="K2102" s="469">
        <f t="shared" si="176"/>
        <v>9.334022979053092</v>
      </c>
      <c r="L2102" s="469">
        <f t="shared" si="177"/>
        <v>3.4022979053091262E-2</v>
      </c>
    </row>
    <row r="2103" spans="1:12">
      <c r="A2103" s="480" t="s">
        <v>111</v>
      </c>
      <c r="B2103" s="480">
        <f t="shared" si="178"/>
        <v>19</v>
      </c>
      <c r="C2103" s="480">
        <f t="shared" si="179"/>
        <v>6</v>
      </c>
      <c r="D2103" s="480">
        <f t="shared" si="180"/>
        <v>234</v>
      </c>
      <c r="E2103" s="480">
        <v>0</v>
      </c>
      <c r="F2103" s="481">
        <v>4.3129999999999997</v>
      </c>
      <c r="G2103" s="480" t="s">
        <v>560</v>
      </c>
      <c r="H2103" s="482">
        <v>0.46017400000000003</v>
      </c>
      <c r="I2103" s="483">
        <v>9.4</v>
      </c>
      <c r="J2103" s="484">
        <v>0</v>
      </c>
      <c r="K2103" s="469">
        <f t="shared" si="176"/>
        <v>9.372541690751758</v>
      </c>
      <c r="L2103" s="469">
        <f t="shared" si="177"/>
        <v>-2.745830924824233E-2</v>
      </c>
    </row>
    <row r="2104" spans="1:12">
      <c r="A2104" s="480" t="s">
        <v>111</v>
      </c>
      <c r="B2104" s="480">
        <f t="shared" si="178"/>
        <v>19</v>
      </c>
      <c r="C2104" s="480">
        <f t="shared" si="179"/>
        <v>7</v>
      </c>
      <c r="D2104" s="480">
        <f t="shared" si="180"/>
        <v>235</v>
      </c>
      <c r="E2104" s="480">
        <v>0</v>
      </c>
      <c r="F2104" s="481">
        <v>4.3129999999999997</v>
      </c>
      <c r="G2104" s="480" t="s">
        <v>560</v>
      </c>
      <c r="H2104" s="482">
        <v>0.45828999999999998</v>
      </c>
      <c r="I2104" s="483">
        <v>9.4</v>
      </c>
      <c r="J2104" s="484">
        <v>0</v>
      </c>
      <c r="K2104" s="469">
        <f t="shared" si="176"/>
        <v>9.4110715922232639</v>
      </c>
      <c r="L2104" s="469">
        <f t="shared" si="177"/>
        <v>1.1071592223263593E-2</v>
      </c>
    </row>
    <row r="2105" spans="1:12">
      <c r="A2105" s="480" t="s">
        <v>111</v>
      </c>
      <c r="B2105" s="480">
        <f t="shared" si="178"/>
        <v>19</v>
      </c>
      <c r="C2105" s="480">
        <f t="shared" si="179"/>
        <v>8</v>
      </c>
      <c r="D2105" s="480">
        <f t="shared" si="180"/>
        <v>236</v>
      </c>
      <c r="E2105" s="480">
        <v>0</v>
      </c>
      <c r="F2105" s="481">
        <v>4.3129999999999997</v>
      </c>
      <c r="G2105" s="480" t="s">
        <v>560</v>
      </c>
      <c r="H2105" s="482">
        <v>0.45642199999999999</v>
      </c>
      <c r="I2105" s="483">
        <v>9.4</v>
      </c>
      <c r="J2105" s="484">
        <v>0</v>
      </c>
      <c r="K2105" s="469">
        <f t="shared" si="176"/>
        <v>9.449588319581439</v>
      </c>
      <c r="L2105" s="469">
        <f t="shared" si="177"/>
        <v>4.9588319581438611E-2</v>
      </c>
    </row>
    <row r="2106" spans="1:12">
      <c r="A2106" s="480" t="s">
        <v>111</v>
      </c>
      <c r="B2106" s="480">
        <f t="shared" si="178"/>
        <v>19</v>
      </c>
      <c r="C2106" s="480">
        <f t="shared" si="179"/>
        <v>9</v>
      </c>
      <c r="D2106" s="480">
        <f t="shared" si="180"/>
        <v>237</v>
      </c>
      <c r="E2106" s="480">
        <v>0</v>
      </c>
      <c r="F2106" s="481">
        <v>4.3129999999999997</v>
      </c>
      <c r="G2106" s="480" t="s">
        <v>560</v>
      </c>
      <c r="H2106" s="482">
        <v>0.45456800000000003</v>
      </c>
      <c r="I2106" s="483">
        <v>9.5</v>
      </c>
      <c r="J2106" s="484">
        <v>0</v>
      </c>
      <c r="K2106" s="469">
        <f t="shared" si="176"/>
        <v>9.4881293887823155</v>
      </c>
      <c r="L2106" s="469">
        <f t="shared" si="177"/>
        <v>-1.1870611217684512E-2</v>
      </c>
    </row>
    <row r="2107" spans="1:12">
      <c r="A2107" s="480" t="s">
        <v>111</v>
      </c>
      <c r="B2107" s="480">
        <f t="shared" si="178"/>
        <v>19</v>
      </c>
      <c r="C2107" s="480">
        <f t="shared" si="179"/>
        <v>10</v>
      </c>
      <c r="D2107" s="480">
        <f t="shared" si="180"/>
        <v>238</v>
      </c>
      <c r="E2107" s="480">
        <v>0</v>
      </c>
      <c r="F2107" s="481">
        <v>4.3129999999999997</v>
      </c>
      <c r="G2107" s="480" t="s">
        <v>560</v>
      </c>
      <c r="H2107" s="482">
        <v>0.45273000000000002</v>
      </c>
      <c r="I2107" s="483">
        <v>9.5</v>
      </c>
      <c r="J2107" s="484">
        <v>0</v>
      </c>
      <c r="K2107" s="469">
        <f t="shared" si="176"/>
        <v>9.5266494378547915</v>
      </c>
      <c r="L2107" s="469">
        <f t="shared" si="177"/>
        <v>2.6649437854791458E-2</v>
      </c>
    </row>
    <row r="2108" spans="1:12">
      <c r="A2108" s="480" t="s">
        <v>111</v>
      </c>
      <c r="B2108" s="480">
        <f t="shared" si="178"/>
        <v>19</v>
      </c>
      <c r="C2108" s="480">
        <f t="shared" si="179"/>
        <v>11</v>
      </c>
      <c r="D2108" s="480">
        <f t="shared" si="180"/>
        <v>239</v>
      </c>
      <c r="E2108" s="480">
        <v>0</v>
      </c>
      <c r="F2108" s="481">
        <v>4.3129999999999997</v>
      </c>
      <c r="G2108" s="480" t="s">
        <v>560</v>
      </c>
      <c r="H2108" s="482">
        <v>0.450907</v>
      </c>
      <c r="I2108" s="483">
        <v>9.6</v>
      </c>
      <c r="J2108" s="484">
        <v>0</v>
      </c>
      <c r="K2108" s="469">
        <f t="shared" si="176"/>
        <v>9.5651653223391957</v>
      </c>
      <c r="L2108" s="469">
        <f t="shared" si="177"/>
        <v>-3.4834677660803948E-2</v>
      </c>
    </row>
    <row r="2109" spans="1:12">
      <c r="A2109" s="480" t="s">
        <v>111</v>
      </c>
      <c r="B2109" s="480">
        <f t="shared" si="178"/>
        <v>20</v>
      </c>
      <c r="C2109" s="480">
        <f t="shared" si="179"/>
        <v>0</v>
      </c>
      <c r="D2109" s="480">
        <f t="shared" si="180"/>
        <v>240</v>
      </c>
      <c r="E2109" s="480">
        <v>0</v>
      </c>
      <c r="F2109" s="481">
        <v>4.3129999999999997</v>
      </c>
      <c r="G2109" s="480" t="s">
        <v>560</v>
      </c>
      <c r="H2109" s="482">
        <v>0.449098</v>
      </c>
      <c r="I2109" s="483">
        <v>9.6</v>
      </c>
      <c r="J2109" s="484">
        <v>0</v>
      </c>
      <c r="K2109" s="469">
        <f t="shared" si="176"/>
        <v>9.6036945165643122</v>
      </c>
      <c r="L2109" s="469">
        <f t="shared" si="177"/>
        <v>3.6945165643125222E-3</v>
      </c>
    </row>
    <row r="2110" spans="1:12">
      <c r="A2110" s="480" t="s">
        <v>111</v>
      </c>
      <c r="B2110" s="480">
        <f t="shared" si="178"/>
        <v>20</v>
      </c>
      <c r="C2110" s="480">
        <f t="shared" si="179"/>
        <v>1</v>
      </c>
      <c r="D2110" s="480">
        <f t="shared" si="180"/>
        <v>241</v>
      </c>
      <c r="E2110" s="480">
        <v>0</v>
      </c>
      <c r="F2110" s="481">
        <v>4.3129999999999997</v>
      </c>
      <c r="G2110" s="480" t="s">
        <v>560</v>
      </c>
      <c r="H2110" s="482">
        <v>0.44730300000000001</v>
      </c>
      <c r="I2110" s="483">
        <v>9.6</v>
      </c>
      <c r="J2110" s="484">
        <v>0</v>
      </c>
      <c r="K2110" s="469">
        <f t="shared" si="176"/>
        <v>9.6422335642729866</v>
      </c>
      <c r="L2110" s="469">
        <f t="shared" si="177"/>
        <v>4.2233564272986968E-2</v>
      </c>
    </row>
    <row r="2111" spans="1:12">
      <c r="A2111" s="480" t="s">
        <v>111</v>
      </c>
      <c r="B2111" s="480">
        <f t="shared" si="178"/>
        <v>20</v>
      </c>
      <c r="C2111" s="480">
        <f t="shared" si="179"/>
        <v>2</v>
      </c>
      <c r="D2111" s="480">
        <f t="shared" si="180"/>
        <v>242</v>
      </c>
      <c r="E2111" s="480">
        <v>0</v>
      </c>
      <c r="F2111" s="481">
        <v>4.3129999999999997</v>
      </c>
      <c r="G2111" s="480" t="s">
        <v>560</v>
      </c>
      <c r="H2111" s="482">
        <v>0.445523</v>
      </c>
      <c r="I2111" s="483">
        <v>9.6999999999999993</v>
      </c>
      <c r="J2111" s="484">
        <v>0</v>
      </c>
      <c r="K2111" s="469">
        <f t="shared" si="176"/>
        <v>9.6807572224105147</v>
      </c>
      <c r="L2111" s="469">
        <f t="shared" si="177"/>
        <v>-1.9242777589484561E-2</v>
      </c>
    </row>
    <row r="2112" spans="1:12">
      <c r="A2112" s="480" t="s">
        <v>111</v>
      </c>
      <c r="B2112" s="480">
        <f t="shared" si="178"/>
        <v>20</v>
      </c>
      <c r="C2112" s="480">
        <f t="shared" si="179"/>
        <v>3</v>
      </c>
      <c r="D2112" s="480">
        <f t="shared" si="180"/>
        <v>243</v>
      </c>
      <c r="E2112" s="480">
        <v>0</v>
      </c>
      <c r="F2112" s="481">
        <v>4.3129999999999997</v>
      </c>
      <c r="G2112" s="480" t="s">
        <v>560</v>
      </c>
      <c r="H2112" s="482">
        <v>0.44375700000000001</v>
      </c>
      <c r="I2112" s="483">
        <v>9.6999999999999993</v>
      </c>
      <c r="J2112" s="484">
        <v>0</v>
      </c>
      <c r="K2112" s="469">
        <f t="shared" si="176"/>
        <v>9.7192833014465112</v>
      </c>
      <c r="L2112" s="469">
        <f t="shared" si="177"/>
        <v>1.9283301446511913E-2</v>
      </c>
    </row>
    <row r="2113" spans="1:12">
      <c r="A2113" s="480" t="s">
        <v>111</v>
      </c>
      <c r="B2113" s="480">
        <f t="shared" si="178"/>
        <v>20</v>
      </c>
      <c r="C2113" s="480">
        <f t="shared" si="179"/>
        <v>4</v>
      </c>
      <c r="D2113" s="480">
        <f t="shared" si="180"/>
        <v>244</v>
      </c>
      <c r="E2113" s="480">
        <v>0</v>
      </c>
      <c r="F2113" s="481">
        <v>4.3129999999999997</v>
      </c>
      <c r="G2113" s="480" t="s">
        <v>560</v>
      </c>
      <c r="H2113" s="482">
        <v>0.44200499999999998</v>
      </c>
      <c r="I2113" s="483">
        <v>9.8000000000000007</v>
      </c>
      <c r="J2113" s="484">
        <v>0</v>
      </c>
      <c r="K2113" s="469">
        <f t="shared" si="176"/>
        <v>9.7578081695908416</v>
      </c>
      <c r="L2113" s="469">
        <f t="shared" si="177"/>
        <v>-4.2191830409159081E-2</v>
      </c>
    </row>
    <row r="2114" spans="1:12">
      <c r="A2114" s="480" t="s">
        <v>111</v>
      </c>
      <c r="B2114" s="480">
        <f t="shared" si="178"/>
        <v>20</v>
      </c>
      <c r="C2114" s="480">
        <f t="shared" si="179"/>
        <v>5</v>
      </c>
      <c r="D2114" s="480">
        <f t="shared" si="180"/>
        <v>245</v>
      </c>
      <c r="E2114" s="480">
        <v>0</v>
      </c>
      <c r="F2114" s="481">
        <v>4.3129999999999997</v>
      </c>
      <c r="G2114" s="480" t="s">
        <v>560</v>
      </c>
      <c r="H2114" s="482">
        <v>0.44026599999999999</v>
      </c>
      <c r="I2114" s="483">
        <v>9.8000000000000007</v>
      </c>
      <c r="J2114" s="484">
        <v>0</v>
      </c>
      <c r="K2114" s="469">
        <f t="shared" si="176"/>
        <v>9.7963503881744209</v>
      </c>
      <c r="L2114" s="469">
        <f t="shared" si="177"/>
        <v>-3.6496118255797683E-3</v>
      </c>
    </row>
    <row r="2115" spans="1:12">
      <c r="A2115" s="480" t="s">
        <v>111</v>
      </c>
      <c r="B2115" s="480">
        <f t="shared" si="178"/>
        <v>20</v>
      </c>
      <c r="C2115" s="480">
        <f t="shared" si="179"/>
        <v>6</v>
      </c>
      <c r="D2115" s="480">
        <f t="shared" si="180"/>
        <v>246</v>
      </c>
      <c r="E2115" s="480">
        <v>0</v>
      </c>
      <c r="F2115" s="481">
        <v>4.3129999999999997</v>
      </c>
      <c r="G2115" s="480" t="s">
        <v>560</v>
      </c>
      <c r="H2115" s="482">
        <v>0.43854199999999999</v>
      </c>
      <c r="I2115" s="483">
        <v>9.8000000000000007</v>
      </c>
      <c r="J2115" s="484">
        <v>0</v>
      </c>
      <c r="K2115" s="469">
        <f t="shared" si="176"/>
        <v>9.8348618832403734</v>
      </c>
      <c r="L2115" s="469">
        <f t="shared" si="177"/>
        <v>3.4861883240372649E-2</v>
      </c>
    </row>
    <row r="2116" spans="1:12">
      <c r="A2116" s="480" t="s">
        <v>111</v>
      </c>
      <c r="B2116" s="480">
        <f t="shared" si="178"/>
        <v>20</v>
      </c>
      <c r="C2116" s="480">
        <f t="shared" si="179"/>
        <v>7</v>
      </c>
      <c r="D2116" s="480">
        <f t="shared" si="180"/>
        <v>247</v>
      </c>
      <c r="E2116" s="480">
        <v>0</v>
      </c>
      <c r="F2116" s="481">
        <v>4.3129999999999997</v>
      </c>
      <c r="G2116" s="480" t="s">
        <v>560</v>
      </c>
      <c r="H2116" s="482">
        <v>0.43683</v>
      </c>
      <c r="I2116" s="483">
        <v>9.9</v>
      </c>
      <c r="J2116" s="484">
        <v>0</v>
      </c>
      <c r="K2116" s="469">
        <f t="shared" si="176"/>
        <v>9.8734061305313272</v>
      </c>
      <c r="L2116" s="469">
        <f t="shared" si="177"/>
        <v>-2.6593869468673148E-2</v>
      </c>
    </row>
    <row r="2117" spans="1:12">
      <c r="A2117" s="480" t="s">
        <v>111</v>
      </c>
      <c r="B2117" s="480">
        <f t="shared" si="178"/>
        <v>20</v>
      </c>
      <c r="C2117" s="480">
        <f t="shared" si="179"/>
        <v>8</v>
      </c>
      <c r="D2117" s="480">
        <f t="shared" si="180"/>
        <v>248</v>
      </c>
      <c r="E2117" s="480">
        <v>0</v>
      </c>
      <c r="F2117" s="481">
        <v>4.3129999999999997</v>
      </c>
      <c r="G2117" s="480" t="s">
        <v>560</v>
      </c>
      <c r="H2117" s="482">
        <v>0.43513200000000002</v>
      </c>
      <c r="I2117" s="483">
        <v>9.9</v>
      </c>
      <c r="J2117" s="484">
        <v>0</v>
      </c>
      <c r="K2117" s="469">
        <f t="shared" si="176"/>
        <v>9.9119347692194548</v>
      </c>
      <c r="L2117" s="469">
        <f t="shared" si="177"/>
        <v>1.1934769219454466E-2</v>
      </c>
    </row>
    <row r="2118" spans="1:12">
      <c r="A2118" s="480" t="s">
        <v>111</v>
      </c>
      <c r="B2118" s="480">
        <f t="shared" si="178"/>
        <v>20</v>
      </c>
      <c r="C2118" s="480">
        <f t="shared" si="179"/>
        <v>9</v>
      </c>
      <c r="D2118" s="480">
        <f t="shared" si="180"/>
        <v>249</v>
      </c>
      <c r="E2118" s="480">
        <v>0</v>
      </c>
      <c r="F2118" s="481">
        <v>4.3129999999999997</v>
      </c>
      <c r="G2118" s="480" t="s">
        <v>560</v>
      </c>
      <c r="H2118" s="482">
        <v>0.43344700000000003</v>
      </c>
      <c r="I2118" s="483">
        <v>10</v>
      </c>
      <c r="J2118" s="484">
        <v>0</v>
      </c>
      <c r="K2118" s="469">
        <f t="shared" si="176"/>
        <v>9.9504668390829778</v>
      </c>
      <c r="L2118" s="469">
        <f t="shared" si="177"/>
        <v>-4.9533160917022201E-2</v>
      </c>
    </row>
    <row r="2119" spans="1:12">
      <c r="A2119" s="480" t="s">
        <v>111</v>
      </c>
      <c r="B2119" s="480">
        <f t="shared" si="178"/>
        <v>20</v>
      </c>
      <c r="C2119" s="480">
        <f t="shared" si="179"/>
        <v>10</v>
      </c>
      <c r="D2119" s="480">
        <f t="shared" si="180"/>
        <v>250</v>
      </c>
      <c r="E2119" s="480">
        <v>0</v>
      </c>
      <c r="F2119" s="481">
        <v>4.3129999999999997</v>
      </c>
      <c r="G2119" s="480" t="s">
        <v>560</v>
      </c>
      <c r="H2119" s="482">
        <v>0.43177500000000002</v>
      </c>
      <c r="I2119" s="483">
        <v>10</v>
      </c>
      <c r="J2119" s="484">
        <v>0</v>
      </c>
      <c r="K2119" s="469">
        <f t="shared" si="176"/>
        <v>9.988998899889987</v>
      </c>
      <c r="L2119" s="469">
        <f t="shared" si="177"/>
        <v>-1.1001100110012985E-2</v>
      </c>
    </row>
    <row r="2120" spans="1:12">
      <c r="A2120" s="480" t="s">
        <v>111</v>
      </c>
      <c r="B2120" s="480">
        <f t="shared" si="178"/>
        <v>20</v>
      </c>
      <c r="C2120" s="480">
        <f t="shared" si="179"/>
        <v>11</v>
      </c>
      <c r="D2120" s="480">
        <f t="shared" si="180"/>
        <v>251</v>
      </c>
      <c r="E2120" s="480">
        <v>0</v>
      </c>
      <c r="F2120" s="481">
        <v>4.3129999999999997</v>
      </c>
      <c r="G2120" s="480" t="s">
        <v>560</v>
      </c>
      <c r="H2120" s="482">
        <v>0.430116</v>
      </c>
      <c r="I2120" s="483">
        <v>10</v>
      </c>
      <c r="J2120" s="484">
        <v>0</v>
      </c>
      <c r="K2120" s="469">
        <f t="shared" si="176"/>
        <v>10.027527457709082</v>
      </c>
      <c r="L2120" s="469">
        <f t="shared" si="177"/>
        <v>2.752745770908227E-2</v>
      </c>
    </row>
    <row r="2121" spans="1:12">
      <c r="A2121" s="480" t="s">
        <v>111</v>
      </c>
      <c r="B2121" s="480">
        <f t="shared" si="178"/>
        <v>21</v>
      </c>
      <c r="C2121" s="480">
        <f t="shared" si="179"/>
        <v>0</v>
      </c>
      <c r="D2121" s="480">
        <f t="shared" si="180"/>
        <v>252</v>
      </c>
      <c r="E2121" s="480">
        <v>0</v>
      </c>
      <c r="F2121" s="481">
        <v>4.3129999999999997</v>
      </c>
      <c r="G2121" s="480" t="s">
        <v>560</v>
      </c>
      <c r="H2121" s="482">
        <v>0.42847000000000002</v>
      </c>
      <c r="I2121" s="483">
        <v>10.1</v>
      </c>
      <c r="J2121" s="484">
        <v>0</v>
      </c>
      <c r="K2121" s="469">
        <f t="shared" si="176"/>
        <v>10.066048964921697</v>
      </c>
      <c r="L2121" s="469">
        <f t="shared" si="177"/>
        <v>-3.3951035078302993E-2</v>
      </c>
    </row>
    <row r="2122" spans="1:12">
      <c r="A2122" s="480" t="s">
        <v>111</v>
      </c>
      <c r="B2122" s="480">
        <f t="shared" si="178"/>
        <v>21</v>
      </c>
      <c r="C2122" s="480">
        <f t="shared" si="179"/>
        <v>1</v>
      </c>
      <c r="D2122" s="480">
        <f t="shared" si="180"/>
        <v>253</v>
      </c>
      <c r="E2122" s="480">
        <v>0</v>
      </c>
      <c r="F2122" s="481">
        <v>4.3129999999999997</v>
      </c>
      <c r="G2122" s="480" t="s">
        <v>560</v>
      </c>
      <c r="H2122" s="482">
        <v>0.42683599999999999</v>
      </c>
      <c r="I2122" s="483">
        <v>10.1</v>
      </c>
      <c r="J2122" s="484">
        <v>0</v>
      </c>
      <c r="K2122" s="469">
        <f t="shared" si="176"/>
        <v>10.104583493426047</v>
      </c>
      <c r="L2122" s="469">
        <f t="shared" si="177"/>
        <v>4.583493426046914E-3</v>
      </c>
    </row>
    <row r="2123" spans="1:12">
      <c r="A2123" s="480" t="s">
        <v>111</v>
      </c>
      <c r="B2123" s="480">
        <f t="shared" si="178"/>
        <v>21</v>
      </c>
      <c r="C2123" s="480">
        <f t="shared" si="179"/>
        <v>2</v>
      </c>
      <c r="D2123" s="480">
        <f t="shared" si="180"/>
        <v>254</v>
      </c>
      <c r="E2123" s="480">
        <v>0</v>
      </c>
      <c r="F2123" s="481">
        <v>4.3129999999999997</v>
      </c>
      <c r="G2123" s="480" t="s">
        <v>560</v>
      </c>
      <c r="H2123" s="482">
        <v>0.42521399999999998</v>
      </c>
      <c r="I2123" s="483">
        <v>10.1</v>
      </c>
      <c r="J2123" s="484">
        <v>0</v>
      </c>
      <c r="K2123" s="469">
        <f t="shared" ref="K2123:K2186" si="181">F2123/H2123</f>
        <v>10.143127930877158</v>
      </c>
      <c r="L2123" s="469">
        <f t="shared" ref="L2123:L2186" si="182">K2123-I2123</f>
        <v>4.3127930877158605E-2</v>
      </c>
    </row>
    <row r="2124" spans="1:12">
      <c r="A2124" s="480" t="s">
        <v>111</v>
      </c>
      <c r="B2124" s="480">
        <f t="shared" si="178"/>
        <v>21</v>
      </c>
      <c r="C2124" s="480">
        <f t="shared" si="179"/>
        <v>3</v>
      </c>
      <c r="D2124" s="480">
        <f t="shared" si="180"/>
        <v>255</v>
      </c>
      <c r="E2124" s="480">
        <v>0</v>
      </c>
      <c r="F2124" s="481">
        <v>4.3129999999999997</v>
      </c>
      <c r="G2124" s="480" t="s">
        <v>560</v>
      </c>
      <c r="H2124" s="482">
        <v>0.42360500000000001</v>
      </c>
      <c r="I2124" s="483">
        <v>10.199999999999999</v>
      </c>
      <c r="J2124" s="484">
        <v>0</v>
      </c>
      <c r="K2124" s="469">
        <f t="shared" si="181"/>
        <v>10.181655079614263</v>
      </c>
      <c r="L2124" s="469">
        <f t="shared" si="182"/>
        <v>-1.834492038573643E-2</v>
      </c>
    </row>
    <row r="2125" spans="1:12">
      <c r="A2125" s="480" t="s">
        <v>111</v>
      </c>
      <c r="B2125" s="480">
        <f t="shared" si="178"/>
        <v>21</v>
      </c>
      <c r="C2125" s="480">
        <f t="shared" si="179"/>
        <v>4</v>
      </c>
      <c r="D2125" s="480">
        <f t="shared" si="180"/>
        <v>256</v>
      </c>
      <c r="E2125" s="480">
        <v>0</v>
      </c>
      <c r="F2125" s="481">
        <v>4.3129999999999997</v>
      </c>
      <c r="G2125" s="480" t="s">
        <v>560</v>
      </c>
      <c r="H2125" s="482">
        <v>0.42200799999999999</v>
      </c>
      <c r="I2125" s="483">
        <v>10.199999999999999</v>
      </c>
      <c r="J2125" s="484">
        <v>0</v>
      </c>
      <c r="K2125" s="469">
        <f t="shared" si="181"/>
        <v>10.220185399328923</v>
      </c>
      <c r="L2125" s="469">
        <f t="shared" si="182"/>
        <v>2.0185399328923381E-2</v>
      </c>
    </row>
    <row r="2126" spans="1:12">
      <c r="A2126" s="480" t="s">
        <v>111</v>
      </c>
      <c r="B2126" s="480">
        <f t="shared" si="178"/>
        <v>21</v>
      </c>
      <c r="C2126" s="480">
        <f t="shared" si="179"/>
        <v>5</v>
      </c>
      <c r="D2126" s="480">
        <f t="shared" si="180"/>
        <v>257</v>
      </c>
      <c r="E2126" s="480">
        <v>0</v>
      </c>
      <c r="F2126" s="481">
        <v>4.3129999999999997</v>
      </c>
      <c r="G2126" s="480" t="s">
        <v>560</v>
      </c>
      <c r="H2126" s="482">
        <v>0.42042299999999999</v>
      </c>
      <c r="I2126" s="483">
        <v>10.3</v>
      </c>
      <c r="J2126" s="484">
        <v>0</v>
      </c>
      <c r="K2126" s="469">
        <f t="shared" si="181"/>
        <v>10.258715626880546</v>
      </c>
      <c r="L2126" s="469">
        <f t="shared" si="182"/>
        <v>-4.1284373119454543E-2</v>
      </c>
    </row>
    <row r="2127" spans="1:12">
      <c r="A2127" s="480" t="s">
        <v>111</v>
      </c>
      <c r="B2127" s="480">
        <f t="shared" si="178"/>
        <v>21</v>
      </c>
      <c r="C2127" s="480">
        <f t="shared" si="179"/>
        <v>6</v>
      </c>
      <c r="D2127" s="480">
        <f t="shared" si="180"/>
        <v>258</v>
      </c>
      <c r="E2127" s="480">
        <v>0</v>
      </c>
      <c r="F2127" s="481">
        <v>4.3129999999999997</v>
      </c>
      <c r="G2127" s="480" t="s">
        <v>560</v>
      </c>
      <c r="H2127" s="482">
        <v>0.41885</v>
      </c>
      <c r="I2127" s="483">
        <v>10.3</v>
      </c>
      <c r="J2127" s="484">
        <v>0</v>
      </c>
      <c r="K2127" s="469">
        <f t="shared" si="181"/>
        <v>10.297242449564283</v>
      </c>
      <c r="L2127" s="469">
        <f t="shared" si="182"/>
        <v>-2.7575504357173486E-3</v>
      </c>
    </row>
    <row r="2128" spans="1:12">
      <c r="A2128" s="480" t="s">
        <v>111</v>
      </c>
      <c r="B2128" s="480">
        <f t="shared" si="178"/>
        <v>21</v>
      </c>
      <c r="C2128" s="480">
        <f t="shared" si="179"/>
        <v>7</v>
      </c>
      <c r="D2128" s="480">
        <f t="shared" si="180"/>
        <v>259</v>
      </c>
      <c r="E2128" s="480">
        <v>0</v>
      </c>
      <c r="F2128" s="481">
        <v>4.3129999999999997</v>
      </c>
      <c r="G2128" s="480" t="s">
        <v>560</v>
      </c>
      <c r="H2128" s="482">
        <v>0.41728799999999999</v>
      </c>
      <c r="I2128" s="483">
        <v>10.3</v>
      </c>
      <c r="J2128" s="484">
        <v>0</v>
      </c>
      <c r="K2128" s="469">
        <f t="shared" si="181"/>
        <v>10.335787274016985</v>
      </c>
      <c r="L2128" s="469">
        <f t="shared" si="182"/>
        <v>3.5787274016984227E-2</v>
      </c>
    </row>
    <row r="2129" spans="1:12">
      <c r="A2129" s="480" t="s">
        <v>111</v>
      </c>
      <c r="B2129" s="480">
        <f t="shared" si="178"/>
        <v>21</v>
      </c>
      <c r="C2129" s="480">
        <f t="shared" si="179"/>
        <v>8</v>
      </c>
      <c r="D2129" s="480">
        <f t="shared" si="180"/>
        <v>260</v>
      </c>
      <c r="E2129" s="480">
        <v>0</v>
      </c>
      <c r="F2129" s="481">
        <v>4.3129999999999997</v>
      </c>
      <c r="G2129" s="480" t="s">
        <v>560</v>
      </c>
      <c r="H2129" s="482">
        <v>0.415738</v>
      </c>
      <c r="I2129" s="483">
        <v>10.4</v>
      </c>
      <c r="J2129" s="484">
        <v>0</v>
      </c>
      <c r="K2129" s="469">
        <f t="shared" si="181"/>
        <v>10.374322289518879</v>
      </c>
      <c r="L2129" s="469">
        <f t="shared" si="182"/>
        <v>-2.5677710481120997E-2</v>
      </c>
    </row>
    <row r="2130" spans="1:12">
      <c r="A2130" s="480" t="s">
        <v>111</v>
      </c>
      <c r="B2130" s="480">
        <f t="shared" si="178"/>
        <v>21</v>
      </c>
      <c r="C2130" s="480">
        <f t="shared" si="179"/>
        <v>9</v>
      </c>
      <c r="D2130" s="480">
        <f t="shared" si="180"/>
        <v>261</v>
      </c>
      <c r="E2130" s="480">
        <v>0</v>
      </c>
      <c r="F2130" s="481">
        <v>4.3129999999999997</v>
      </c>
      <c r="G2130" s="480" t="s">
        <v>560</v>
      </c>
      <c r="H2130" s="482">
        <v>0.41419899999999998</v>
      </c>
      <c r="I2130" s="483">
        <v>10.4</v>
      </c>
      <c r="J2130" s="484">
        <v>0</v>
      </c>
      <c r="K2130" s="469">
        <f t="shared" si="181"/>
        <v>10.412869176410373</v>
      </c>
      <c r="L2130" s="469">
        <f t="shared" si="182"/>
        <v>1.2869176410372773E-2</v>
      </c>
    </row>
    <row r="2131" spans="1:12">
      <c r="A2131" s="480" t="s">
        <v>111</v>
      </c>
      <c r="B2131" s="480">
        <f t="shared" si="178"/>
        <v>21</v>
      </c>
      <c r="C2131" s="480">
        <f t="shared" si="179"/>
        <v>10</v>
      </c>
      <c r="D2131" s="480">
        <f t="shared" si="180"/>
        <v>262</v>
      </c>
      <c r="E2131" s="480">
        <v>0</v>
      </c>
      <c r="F2131" s="481">
        <v>4.3129999999999997</v>
      </c>
      <c r="G2131" s="480" t="s">
        <v>560</v>
      </c>
      <c r="H2131" s="482">
        <v>0.41267199999999998</v>
      </c>
      <c r="I2131" s="483">
        <v>10.5</v>
      </c>
      <c r="J2131" s="484">
        <v>0</v>
      </c>
      <c r="K2131" s="469">
        <f t="shared" si="181"/>
        <v>10.451399658808933</v>
      </c>
      <c r="L2131" s="469">
        <f t="shared" si="182"/>
        <v>-4.8600341191066931E-2</v>
      </c>
    </row>
    <row r="2132" spans="1:12">
      <c r="A2132" s="480" t="s">
        <v>111</v>
      </c>
      <c r="B2132" s="480">
        <f t="shared" si="178"/>
        <v>21</v>
      </c>
      <c r="C2132" s="480">
        <f t="shared" si="179"/>
        <v>11</v>
      </c>
      <c r="D2132" s="480">
        <f t="shared" si="180"/>
        <v>263</v>
      </c>
      <c r="E2132" s="480">
        <v>0</v>
      </c>
      <c r="F2132" s="481">
        <v>4.3129999999999997</v>
      </c>
      <c r="G2132" s="480" t="s">
        <v>560</v>
      </c>
      <c r="H2132" s="482">
        <v>0.411159</v>
      </c>
      <c r="I2132" s="483">
        <v>10.5</v>
      </c>
      <c r="J2132" s="484">
        <v>0</v>
      </c>
      <c r="K2132" s="469">
        <f t="shared" si="181"/>
        <v>10.489859154244465</v>
      </c>
      <c r="L2132" s="469">
        <f t="shared" si="182"/>
        <v>-1.0140845755534755E-2</v>
      </c>
    </row>
    <row r="2133" spans="1:12">
      <c r="A2133" s="480" t="s">
        <v>111</v>
      </c>
      <c r="B2133" s="480">
        <f t="shared" si="178"/>
        <v>22</v>
      </c>
      <c r="C2133" s="480">
        <f t="shared" si="179"/>
        <v>0</v>
      </c>
      <c r="D2133" s="480">
        <f t="shared" si="180"/>
        <v>264</v>
      </c>
      <c r="E2133" s="480">
        <v>0</v>
      </c>
      <c r="F2133" s="481">
        <v>4.3129999999999997</v>
      </c>
      <c r="G2133" s="480" t="s">
        <v>560</v>
      </c>
      <c r="H2133" s="482">
        <v>0.40965099999999999</v>
      </c>
      <c r="I2133" s="483">
        <v>10.5</v>
      </c>
      <c r="J2133" s="484">
        <v>0</v>
      </c>
      <c r="K2133" s="469">
        <f t="shared" si="181"/>
        <v>10.528474237826833</v>
      </c>
      <c r="L2133" s="469">
        <f t="shared" si="182"/>
        <v>2.8474237826833004E-2</v>
      </c>
    </row>
    <row r="2134" spans="1:12">
      <c r="A2134" s="480" t="s">
        <v>111</v>
      </c>
      <c r="B2134" s="480">
        <f t="shared" si="178"/>
        <v>22</v>
      </c>
      <c r="C2134" s="480">
        <f t="shared" si="179"/>
        <v>1</v>
      </c>
      <c r="D2134" s="480">
        <f t="shared" si="180"/>
        <v>265</v>
      </c>
      <c r="E2134" s="480">
        <v>0</v>
      </c>
      <c r="F2134" s="481">
        <v>4.3129999999999997</v>
      </c>
      <c r="G2134" s="480" t="s">
        <v>560</v>
      </c>
      <c r="H2134" s="482">
        <v>0.40815699999999999</v>
      </c>
      <c r="I2134" s="483">
        <v>10.6</v>
      </c>
      <c r="J2134" s="484">
        <v>0</v>
      </c>
      <c r="K2134" s="469">
        <f t="shared" si="181"/>
        <v>10.567012203637326</v>
      </c>
      <c r="L2134" s="469">
        <f t="shared" si="182"/>
        <v>-3.2987796362673905E-2</v>
      </c>
    </row>
    <row r="2135" spans="1:12">
      <c r="A2135" s="480" t="s">
        <v>111</v>
      </c>
      <c r="B2135" s="480">
        <f t="shared" si="178"/>
        <v>22</v>
      </c>
      <c r="C2135" s="480">
        <f t="shared" si="179"/>
        <v>2</v>
      </c>
      <c r="D2135" s="480">
        <f t="shared" si="180"/>
        <v>266</v>
      </c>
      <c r="E2135" s="480">
        <v>0</v>
      </c>
      <c r="F2135" s="481">
        <v>4.3129999999999997</v>
      </c>
      <c r="G2135" s="480" t="s">
        <v>560</v>
      </c>
      <c r="H2135" s="482">
        <v>0.40667399999999998</v>
      </c>
      <c r="I2135" s="483">
        <v>10.6</v>
      </c>
      <c r="J2135" s="484">
        <v>0</v>
      </c>
      <c r="K2135" s="469">
        <f t="shared" si="181"/>
        <v>10.605546457358965</v>
      </c>
      <c r="L2135" s="469">
        <f t="shared" si="182"/>
        <v>5.5464573589656396E-3</v>
      </c>
    </row>
    <row r="2136" spans="1:12">
      <c r="A2136" s="480" t="s">
        <v>111</v>
      </c>
      <c r="B2136" s="480">
        <f t="shared" si="178"/>
        <v>22</v>
      </c>
      <c r="C2136" s="480">
        <f t="shared" si="179"/>
        <v>3</v>
      </c>
      <c r="D2136" s="480">
        <f t="shared" si="180"/>
        <v>267</v>
      </c>
      <c r="E2136" s="480">
        <v>0</v>
      </c>
      <c r="F2136" s="481">
        <v>4.3129999999999997</v>
      </c>
      <c r="G2136" s="480" t="s">
        <v>560</v>
      </c>
      <c r="H2136" s="482">
        <v>0.40520200000000001</v>
      </c>
      <c r="I2136" s="483">
        <v>10.6</v>
      </c>
      <c r="J2136" s="484">
        <v>0</v>
      </c>
      <c r="K2136" s="469">
        <f t="shared" si="181"/>
        <v>10.644073819971272</v>
      </c>
      <c r="L2136" s="469">
        <f t="shared" si="182"/>
        <v>4.4073819971272243E-2</v>
      </c>
    </row>
    <row r="2137" spans="1:12">
      <c r="A2137" s="480" t="s">
        <v>111</v>
      </c>
      <c r="B2137" s="480">
        <f t="shared" si="178"/>
        <v>22</v>
      </c>
      <c r="C2137" s="480">
        <f t="shared" si="179"/>
        <v>4</v>
      </c>
      <c r="D2137" s="480">
        <f t="shared" si="180"/>
        <v>268</v>
      </c>
      <c r="E2137" s="480">
        <v>0</v>
      </c>
      <c r="F2137" s="481">
        <v>4.3129999999999997</v>
      </c>
      <c r="G2137" s="480" t="s">
        <v>560</v>
      </c>
      <c r="H2137" s="482">
        <v>0.40373999999999999</v>
      </c>
      <c r="I2137" s="483">
        <v>10.7</v>
      </c>
      <c r="J2137" s="484">
        <v>0</v>
      </c>
      <c r="K2137" s="469">
        <f t="shared" si="181"/>
        <v>10.682617526130677</v>
      </c>
      <c r="L2137" s="469">
        <f t="shared" si="182"/>
        <v>-1.7382473869322013E-2</v>
      </c>
    </row>
    <row r="2138" spans="1:12">
      <c r="A2138" s="480" t="s">
        <v>111</v>
      </c>
      <c r="B2138" s="480">
        <f t="shared" si="178"/>
        <v>22</v>
      </c>
      <c r="C2138" s="480">
        <f t="shared" si="179"/>
        <v>5</v>
      </c>
      <c r="D2138" s="480">
        <f t="shared" si="180"/>
        <v>269</v>
      </c>
      <c r="E2138" s="480">
        <v>0</v>
      </c>
      <c r="F2138" s="481">
        <v>4.3129999999999997</v>
      </c>
      <c r="G2138" s="480" t="s">
        <v>560</v>
      </c>
      <c r="H2138" s="482">
        <v>0.40228900000000001</v>
      </c>
      <c r="I2138" s="483">
        <v>10.7</v>
      </c>
      <c r="J2138" s="484">
        <v>0</v>
      </c>
      <c r="K2138" s="469">
        <f t="shared" si="181"/>
        <v>10.72114822925807</v>
      </c>
      <c r="L2138" s="469">
        <f t="shared" si="182"/>
        <v>2.1148229258070472E-2</v>
      </c>
    </row>
    <row r="2139" spans="1:12">
      <c r="A2139" s="480" t="s">
        <v>111</v>
      </c>
      <c r="B2139" s="480">
        <f t="shared" si="178"/>
        <v>22</v>
      </c>
      <c r="C2139" s="480">
        <f t="shared" si="179"/>
        <v>6</v>
      </c>
      <c r="D2139" s="480">
        <f t="shared" si="180"/>
        <v>270</v>
      </c>
      <c r="E2139" s="480">
        <v>0</v>
      </c>
      <c r="F2139" s="481">
        <v>4.3129999999999997</v>
      </c>
      <c r="G2139" s="480" t="s">
        <v>560</v>
      </c>
      <c r="H2139" s="482">
        <v>0.40084799999999998</v>
      </c>
      <c r="I2139" s="483">
        <v>10.8</v>
      </c>
      <c r="J2139" s="484">
        <v>0</v>
      </c>
      <c r="K2139" s="469">
        <f t="shared" si="181"/>
        <v>10.759689458348301</v>
      </c>
      <c r="L2139" s="469">
        <f t="shared" si="182"/>
        <v>-4.0310541651699339E-2</v>
      </c>
    </row>
    <row r="2140" spans="1:12">
      <c r="A2140" s="480" t="s">
        <v>111</v>
      </c>
      <c r="B2140" s="480">
        <f t="shared" si="178"/>
        <v>22</v>
      </c>
      <c r="C2140" s="480">
        <f t="shared" si="179"/>
        <v>7</v>
      </c>
      <c r="D2140" s="480">
        <f t="shared" si="180"/>
        <v>271</v>
      </c>
      <c r="E2140" s="480">
        <v>0</v>
      </c>
      <c r="F2140" s="481">
        <v>4.3129999999999997</v>
      </c>
      <c r="G2140" s="480" t="s">
        <v>560</v>
      </c>
      <c r="H2140" s="482">
        <v>0.39941700000000002</v>
      </c>
      <c r="I2140" s="483">
        <v>10.8</v>
      </c>
      <c r="J2140" s="484">
        <v>0</v>
      </c>
      <c r="K2140" s="469">
        <f t="shared" si="181"/>
        <v>10.79823843251539</v>
      </c>
      <c r="L2140" s="469">
        <f t="shared" si="182"/>
        <v>-1.7615674846105378E-3</v>
      </c>
    </row>
    <row r="2141" spans="1:12">
      <c r="A2141" s="480" t="s">
        <v>111</v>
      </c>
      <c r="B2141" s="480">
        <f t="shared" si="178"/>
        <v>22</v>
      </c>
      <c r="C2141" s="480">
        <f t="shared" si="179"/>
        <v>8</v>
      </c>
      <c r="D2141" s="480">
        <f t="shared" si="180"/>
        <v>272</v>
      </c>
      <c r="E2141" s="480">
        <v>0</v>
      </c>
      <c r="F2141" s="481">
        <v>4.3129999999999997</v>
      </c>
      <c r="G2141" s="480" t="s">
        <v>560</v>
      </c>
      <c r="H2141" s="482">
        <v>0.39799699999999999</v>
      </c>
      <c r="I2141" s="483">
        <v>10.8</v>
      </c>
      <c r="J2141" s="484">
        <v>0</v>
      </c>
      <c r="K2141" s="469">
        <f t="shared" si="181"/>
        <v>10.836765101244481</v>
      </c>
      <c r="L2141" s="469">
        <f t="shared" si="182"/>
        <v>3.6765101244480292E-2</v>
      </c>
    </row>
    <row r="2142" spans="1:12">
      <c r="A2142" s="480" t="s">
        <v>111</v>
      </c>
      <c r="B2142" s="480">
        <f t="shared" si="178"/>
        <v>22</v>
      </c>
      <c r="C2142" s="480">
        <f t="shared" si="179"/>
        <v>9</v>
      </c>
      <c r="D2142" s="480">
        <f t="shared" si="180"/>
        <v>273</v>
      </c>
      <c r="E2142" s="480">
        <v>0</v>
      </c>
      <c r="F2142" s="481">
        <v>4.3129999999999997</v>
      </c>
      <c r="G2142" s="480" t="s">
        <v>560</v>
      </c>
      <c r="H2142" s="482">
        <v>0.39658700000000002</v>
      </c>
      <c r="I2142" s="483">
        <v>10.9</v>
      </c>
      <c r="J2142" s="484">
        <v>0</v>
      </c>
      <c r="K2142" s="469">
        <f t="shared" si="181"/>
        <v>10.875293441287786</v>
      </c>
      <c r="L2142" s="469">
        <f t="shared" si="182"/>
        <v>-2.4706558712214388E-2</v>
      </c>
    </row>
    <row r="2143" spans="1:12">
      <c r="A2143" s="480" t="s">
        <v>111</v>
      </c>
      <c r="B2143" s="480">
        <f t="shared" si="178"/>
        <v>22</v>
      </c>
      <c r="C2143" s="480">
        <f t="shared" si="179"/>
        <v>10</v>
      </c>
      <c r="D2143" s="480">
        <f t="shared" si="180"/>
        <v>274</v>
      </c>
      <c r="E2143" s="480">
        <v>0</v>
      </c>
      <c r="F2143" s="481">
        <v>4.3129999999999997</v>
      </c>
      <c r="G2143" s="480" t="s">
        <v>560</v>
      </c>
      <c r="H2143" s="482">
        <v>0.39518599999999998</v>
      </c>
      <c r="I2143" s="483">
        <v>10.9</v>
      </c>
      <c r="J2143" s="484">
        <v>0</v>
      </c>
      <c r="K2143" s="469">
        <f t="shared" si="181"/>
        <v>10.91384816263734</v>
      </c>
      <c r="L2143" s="469">
        <f t="shared" si="182"/>
        <v>1.3848162637339456E-2</v>
      </c>
    </row>
    <row r="2144" spans="1:12">
      <c r="A2144" s="480" t="s">
        <v>111</v>
      </c>
      <c r="B2144" s="480">
        <f t="shared" si="178"/>
        <v>22</v>
      </c>
      <c r="C2144" s="480">
        <f t="shared" si="179"/>
        <v>11</v>
      </c>
      <c r="D2144" s="480">
        <f t="shared" si="180"/>
        <v>275</v>
      </c>
      <c r="E2144" s="480">
        <v>0</v>
      </c>
      <c r="F2144" s="481">
        <v>4.3129999999999997</v>
      </c>
      <c r="G2144" s="480" t="s">
        <v>560</v>
      </c>
      <c r="H2144" s="482">
        <v>0.39379500000000001</v>
      </c>
      <c r="I2144" s="483">
        <v>11</v>
      </c>
      <c r="J2144" s="484">
        <v>0</v>
      </c>
      <c r="K2144" s="469">
        <f t="shared" si="181"/>
        <v>10.952399090897547</v>
      </c>
      <c r="L2144" s="469">
        <f t="shared" si="182"/>
        <v>-4.760090910245296E-2</v>
      </c>
    </row>
    <row r="2145" spans="1:12">
      <c r="A2145" s="480" t="s">
        <v>111</v>
      </c>
      <c r="B2145" s="480">
        <f t="shared" si="178"/>
        <v>23</v>
      </c>
      <c r="C2145" s="480">
        <f t="shared" si="179"/>
        <v>0</v>
      </c>
      <c r="D2145" s="480">
        <f t="shared" si="180"/>
        <v>276</v>
      </c>
      <c r="E2145" s="480">
        <v>0</v>
      </c>
      <c r="F2145" s="481">
        <v>4.3129999999999997</v>
      </c>
      <c r="G2145" s="480" t="s">
        <v>560</v>
      </c>
      <c r="H2145" s="482">
        <v>0.39241500000000001</v>
      </c>
      <c r="I2145" s="483">
        <v>11</v>
      </c>
      <c r="J2145" s="484">
        <v>0</v>
      </c>
      <c r="K2145" s="469">
        <f t="shared" si="181"/>
        <v>10.990915230049819</v>
      </c>
      <c r="L2145" s="469">
        <f t="shared" si="182"/>
        <v>-9.0847699501814816E-3</v>
      </c>
    </row>
    <row r="2146" spans="1:12">
      <c r="A2146" s="480" t="s">
        <v>111</v>
      </c>
      <c r="B2146" s="480">
        <f t="shared" si="178"/>
        <v>23</v>
      </c>
      <c r="C2146" s="480">
        <f t="shared" si="179"/>
        <v>1</v>
      </c>
      <c r="D2146" s="480">
        <f t="shared" si="180"/>
        <v>277</v>
      </c>
      <c r="E2146" s="480">
        <v>0</v>
      </c>
      <c r="F2146" s="481">
        <v>4.3129999999999997</v>
      </c>
      <c r="G2146" s="480" t="s">
        <v>560</v>
      </c>
      <c r="H2146" s="482">
        <v>0.39104299999999997</v>
      </c>
      <c r="I2146" s="483">
        <v>11</v>
      </c>
      <c r="J2146" s="484">
        <v>0</v>
      </c>
      <c r="K2146" s="469">
        <f t="shared" si="181"/>
        <v>11.029477576634795</v>
      </c>
      <c r="L2146" s="469">
        <f t="shared" si="182"/>
        <v>2.9477576634795E-2</v>
      </c>
    </row>
    <row r="2147" spans="1:12">
      <c r="A2147" s="480" t="s">
        <v>111</v>
      </c>
      <c r="B2147" s="480">
        <f t="shared" si="178"/>
        <v>23</v>
      </c>
      <c r="C2147" s="480">
        <f t="shared" si="179"/>
        <v>2</v>
      </c>
      <c r="D2147" s="480">
        <f t="shared" si="180"/>
        <v>278</v>
      </c>
      <c r="E2147" s="480">
        <v>0</v>
      </c>
      <c r="F2147" s="481">
        <v>4.3129999999999997</v>
      </c>
      <c r="G2147" s="480" t="s">
        <v>560</v>
      </c>
      <c r="H2147" s="482">
        <v>0.38968199999999997</v>
      </c>
      <c r="I2147" s="483">
        <v>11.1</v>
      </c>
      <c r="J2147" s="484">
        <v>0</v>
      </c>
      <c r="K2147" s="469">
        <f t="shared" si="181"/>
        <v>11.067999035110679</v>
      </c>
      <c r="L2147" s="469">
        <f t="shared" si="182"/>
        <v>-3.2000964889320471E-2</v>
      </c>
    </row>
    <row r="2148" spans="1:12">
      <c r="A2148" s="480" t="s">
        <v>111</v>
      </c>
      <c r="B2148" s="480">
        <f t="shared" si="178"/>
        <v>23</v>
      </c>
      <c r="C2148" s="480">
        <f t="shared" si="179"/>
        <v>3</v>
      </c>
      <c r="D2148" s="480">
        <f t="shared" si="180"/>
        <v>279</v>
      </c>
      <c r="E2148" s="480">
        <v>0</v>
      </c>
      <c r="F2148" s="481">
        <v>4.3129999999999997</v>
      </c>
      <c r="G2148" s="480" t="s">
        <v>560</v>
      </c>
      <c r="H2148" s="482">
        <v>0.38832899999999998</v>
      </c>
      <c r="I2148" s="483">
        <v>11.1</v>
      </c>
      <c r="J2148" s="484">
        <v>0</v>
      </c>
      <c r="K2148" s="469">
        <f t="shared" si="181"/>
        <v>11.10656170412202</v>
      </c>
      <c r="L2148" s="469">
        <f t="shared" si="182"/>
        <v>6.5617041220207284E-3</v>
      </c>
    </row>
    <row r="2149" spans="1:12">
      <c r="A2149" s="480" t="s">
        <v>111</v>
      </c>
      <c r="B2149" s="480">
        <f t="shared" si="178"/>
        <v>23</v>
      </c>
      <c r="C2149" s="480">
        <f t="shared" si="179"/>
        <v>4</v>
      </c>
      <c r="D2149" s="480">
        <f t="shared" si="180"/>
        <v>280</v>
      </c>
      <c r="E2149" s="480">
        <v>0</v>
      </c>
      <c r="F2149" s="481">
        <v>4.3129999999999997</v>
      </c>
      <c r="G2149" s="480" t="s">
        <v>560</v>
      </c>
      <c r="H2149" s="482">
        <v>0.38698700000000003</v>
      </c>
      <c r="I2149" s="483">
        <v>11.1</v>
      </c>
      <c r="J2149" s="484">
        <v>0</v>
      </c>
      <c r="K2149" s="469">
        <f t="shared" si="181"/>
        <v>11.145077224816337</v>
      </c>
      <c r="L2149" s="469">
        <f t="shared" si="182"/>
        <v>4.5077224816337136E-2</v>
      </c>
    </row>
    <row r="2150" spans="1:12">
      <c r="A2150" s="480" t="s">
        <v>111</v>
      </c>
      <c r="B2150" s="480">
        <f t="shared" ref="B2150:B2213" si="183">INT(D2150/12)</f>
        <v>23</v>
      </c>
      <c r="C2150" s="480">
        <f t="shared" ref="C2150:C2213" si="184">D2150-B2150*12</f>
        <v>5</v>
      </c>
      <c r="D2150" s="480">
        <f t="shared" si="180"/>
        <v>281</v>
      </c>
      <c r="E2150" s="480">
        <v>0</v>
      </c>
      <c r="F2150" s="481">
        <v>4.3129999999999997</v>
      </c>
      <c r="G2150" s="480" t="s">
        <v>560</v>
      </c>
      <c r="H2150" s="482">
        <v>0.38565300000000002</v>
      </c>
      <c r="I2150" s="483">
        <v>11.2</v>
      </c>
      <c r="J2150" s="484">
        <v>0</v>
      </c>
      <c r="K2150" s="469">
        <f t="shared" si="181"/>
        <v>11.183628806206615</v>
      </c>
      <c r="L2150" s="469">
        <f t="shared" si="182"/>
        <v>-1.6371193793384364E-2</v>
      </c>
    </row>
    <row r="2151" spans="1:12">
      <c r="A2151" s="480" t="s">
        <v>111</v>
      </c>
      <c r="B2151" s="480">
        <f t="shared" si="183"/>
        <v>23</v>
      </c>
      <c r="C2151" s="480">
        <f t="shared" si="184"/>
        <v>6</v>
      </c>
      <c r="D2151" s="480">
        <f t="shared" ref="D2151:D2214" si="185">D2150+1</f>
        <v>282</v>
      </c>
      <c r="E2151" s="480">
        <v>0</v>
      </c>
      <c r="F2151" s="481">
        <v>4.3129999999999997</v>
      </c>
      <c r="G2151" s="480" t="s">
        <v>560</v>
      </c>
      <c r="H2151" s="482">
        <v>0.384328</v>
      </c>
      <c r="I2151" s="483">
        <v>11.2</v>
      </c>
      <c r="J2151" s="484">
        <v>0</v>
      </c>
      <c r="K2151" s="469">
        <f t="shared" si="181"/>
        <v>11.222185216793987</v>
      </c>
      <c r="L2151" s="469">
        <f t="shared" si="182"/>
        <v>2.218521679398755E-2</v>
      </c>
    </row>
    <row r="2152" spans="1:12">
      <c r="A2152" s="480" t="s">
        <v>111</v>
      </c>
      <c r="B2152" s="480">
        <f t="shared" si="183"/>
        <v>23</v>
      </c>
      <c r="C2152" s="480">
        <f t="shared" si="184"/>
        <v>7</v>
      </c>
      <c r="D2152" s="480">
        <f t="shared" si="185"/>
        <v>283</v>
      </c>
      <c r="E2152" s="480">
        <v>0</v>
      </c>
      <c r="F2152" s="481">
        <v>4.3129999999999997</v>
      </c>
      <c r="G2152" s="480" t="s">
        <v>560</v>
      </c>
      <c r="H2152" s="482">
        <v>0.38301299999999999</v>
      </c>
      <c r="I2152" s="483">
        <v>11.3</v>
      </c>
      <c r="J2152" s="484">
        <v>0</v>
      </c>
      <c r="K2152" s="469">
        <f t="shared" si="181"/>
        <v>11.26071438828447</v>
      </c>
      <c r="L2152" s="469">
        <f t="shared" si="182"/>
        <v>-3.9285611715531132E-2</v>
      </c>
    </row>
    <row r="2153" spans="1:12">
      <c r="A2153" s="480" t="s">
        <v>111</v>
      </c>
      <c r="B2153" s="480">
        <f t="shared" si="183"/>
        <v>23</v>
      </c>
      <c r="C2153" s="480">
        <f t="shared" si="184"/>
        <v>8</v>
      </c>
      <c r="D2153" s="480">
        <f t="shared" si="185"/>
        <v>284</v>
      </c>
      <c r="E2153" s="480">
        <v>0</v>
      </c>
      <c r="F2153" s="481">
        <v>4.3129999999999997</v>
      </c>
      <c r="G2153" s="480" t="s">
        <v>560</v>
      </c>
      <c r="H2153" s="482">
        <v>0.38170700000000002</v>
      </c>
      <c r="I2153" s="483">
        <v>11.3</v>
      </c>
      <c r="J2153" s="484">
        <v>0</v>
      </c>
      <c r="K2153" s="469">
        <f t="shared" si="181"/>
        <v>11.29924261278939</v>
      </c>
      <c r="L2153" s="469">
        <f t="shared" si="182"/>
        <v>-7.5738721061036074E-4</v>
      </c>
    </row>
    <row r="2154" spans="1:12">
      <c r="A2154" s="480" t="s">
        <v>111</v>
      </c>
      <c r="B2154" s="480">
        <f t="shared" si="183"/>
        <v>23</v>
      </c>
      <c r="C2154" s="480">
        <f t="shared" si="184"/>
        <v>9</v>
      </c>
      <c r="D2154" s="480">
        <f t="shared" si="185"/>
        <v>285</v>
      </c>
      <c r="E2154" s="480">
        <v>0</v>
      </c>
      <c r="F2154" s="481">
        <v>4.3129999999999997</v>
      </c>
      <c r="G2154" s="480" t="s">
        <v>560</v>
      </c>
      <c r="H2154" s="482">
        <v>0.380409</v>
      </c>
      <c r="I2154" s="483">
        <v>11.3</v>
      </c>
      <c r="J2154" s="484">
        <v>0</v>
      </c>
      <c r="K2154" s="469">
        <f t="shared" si="181"/>
        <v>11.337796950124734</v>
      </c>
      <c r="L2154" s="469">
        <f t="shared" si="182"/>
        <v>3.7796950124732831E-2</v>
      </c>
    </row>
    <row r="2155" spans="1:12">
      <c r="A2155" s="480" t="s">
        <v>111</v>
      </c>
      <c r="B2155" s="480">
        <f t="shared" si="183"/>
        <v>23</v>
      </c>
      <c r="C2155" s="480">
        <f t="shared" si="184"/>
        <v>10</v>
      </c>
      <c r="D2155" s="480">
        <f t="shared" si="185"/>
        <v>286</v>
      </c>
      <c r="E2155" s="480">
        <v>0</v>
      </c>
      <c r="F2155" s="481">
        <v>4.3129999999999997</v>
      </c>
      <c r="G2155" s="480" t="s">
        <v>560</v>
      </c>
      <c r="H2155" s="482">
        <v>0.37912000000000001</v>
      </c>
      <c r="I2155" s="483">
        <v>11.4</v>
      </c>
      <c r="J2155" s="484">
        <v>0</v>
      </c>
      <c r="K2155" s="469">
        <f t="shared" si="181"/>
        <v>11.376345220510656</v>
      </c>
      <c r="L2155" s="469">
        <f t="shared" si="182"/>
        <v>-2.3654779489344691E-2</v>
      </c>
    </row>
    <row r="2156" spans="1:12">
      <c r="A2156" s="480" t="s">
        <v>111</v>
      </c>
      <c r="B2156" s="480">
        <f t="shared" si="183"/>
        <v>23</v>
      </c>
      <c r="C2156" s="480">
        <f t="shared" si="184"/>
        <v>11</v>
      </c>
      <c r="D2156" s="480">
        <f t="shared" si="185"/>
        <v>287</v>
      </c>
      <c r="E2156" s="480">
        <v>0</v>
      </c>
      <c r="F2156" s="481">
        <v>4.3129999999999997</v>
      </c>
      <c r="G2156" s="480" t="s">
        <v>560</v>
      </c>
      <c r="H2156" s="482">
        <v>0.37784000000000001</v>
      </c>
      <c r="I2156" s="483">
        <v>11.4</v>
      </c>
      <c r="J2156" s="484">
        <v>0</v>
      </c>
      <c r="K2156" s="469">
        <f t="shared" si="181"/>
        <v>11.414884607241159</v>
      </c>
      <c r="L2156" s="469">
        <f t="shared" si="182"/>
        <v>1.4884607241159031E-2</v>
      </c>
    </row>
    <row r="2157" spans="1:12">
      <c r="A2157" s="480" t="s">
        <v>111</v>
      </c>
      <c r="B2157" s="480">
        <f t="shared" si="183"/>
        <v>24</v>
      </c>
      <c r="C2157" s="480">
        <f t="shared" si="184"/>
        <v>0</v>
      </c>
      <c r="D2157" s="480">
        <f t="shared" si="185"/>
        <v>288</v>
      </c>
      <c r="E2157" s="480">
        <v>0</v>
      </c>
      <c r="F2157" s="481">
        <v>4.3129999999999997</v>
      </c>
      <c r="G2157" s="480" t="s">
        <v>560</v>
      </c>
      <c r="H2157" s="482">
        <v>0.37656800000000001</v>
      </c>
      <c r="I2157" s="483">
        <v>11.5</v>
      </c>
      <c r="J2157" s="484">
        <v>0</v>
      </c>
      <c r="K2157" s="469">
        <f t="shared" si="181"/>
        <v>11.453442671708695</v>
      </c>
      <c r="L2157" s="469">
        <f t="shared" si="182"/>
        <v>-4.6557328291305211E-2</v>
      </c>
    </row>
    <row r="2158" spans="1:12">
      <c r="A2158" s="480" t="s">
        <v>111</v>
      </c>
      <c r="B2158" s="480">
        <f t="shared" si="183"/>
        <v>24</v>
      </c>
      <c r="C2158" s="480">
        <f t="shared" si="184"/>
        <v>1</v>
      </c>
      <c r="D2158" s="480">
        <f t="shared" si="185"/>
        <v>289</v>
      </c>
      <c r="E2158" s="480">
        <v>0</v>
      </c>
      <c r="F2158" s="481">
        <v>4.3129999999999997</v>
      </c>
      <c r="G2158" s="480" t="s">
        <v>560</v>
      </c>
      <c r="H2158" s="482">
        <v>0.375305</v>
      </c>
      <c r="I2158" s="483">
        <v>11.5</v>
      </c>
      <c r="J2158" s="484">
        <v>0</v>
      </c>
      <c r="K2158" s="469">
        <f t="shared" si="181"/>
        <v>11.491986517632325</v>
      </c>
      <c r="L2158" s="469">
        <f t="shared" si="182"/>
        <v>-8.0134823676747402E-3</v>
      </c>
    </row>
    <row r="2159" spans="1:12">
      <c r="A2159" s="480" t="s">
        <v>111</v>
      </c>
      <c r="B2159" s="480">
        <f t="shared" si="183"/>
        <v>24</v>
      </c>
      <c r="C2159" s="480">
        <f t="shared" si="184"/>
        <v>2</v>
      </c>
      <c r="D2159" s="480">
        <f t="shared" si="185"/>
        <v>290</v>
      </c>
      <c r="E2159" s="480">
        <v>0</v>
      </c>
      <c r="F2159" s="481">
        <v>4.3129999999999997</v>
      </c>
      <c r="G2159" s="480" t="s">
        <v>560</v>
      </c>
      <c r="H2159" s="482">
        <v>0.37405100000000002</v>
      </c>
      <c r="I2159" s="483">
        <v>11.5</v>
      </c>
      <c r="J2159" s="484">
        <v>0</v>
      </c>
      <c r="K2159" s="469">
        <f t="shared" si="181"/>
        <v>11.530513218785671</v>
      </c>
      <c r="L2159" s="469">
        <f t="shared" si="182"/>
        <v>3.051321878567137E-2</v>
      </c>
    </row>
    <row r="2160" spans="1:12">
      <c r="A2160" s="480" t="s">
        <v>111</v>
      </c>
      <c r="B2160" s="480">
        <f t="shared" si="183"/>
        <v>24</v>
      </c>
      <c r="C2160" s="480">
        <f t="shared" si="184"/>
        <v>3</v>
      </c>
      <c r="D2160" s="480">
        <f t="shared" si="185"/>
        <v>291</v>
      </c>
      <c r="E2160" s="480">
        <v>0</v>
      </c>
      <c r="F2160" s="481">
        <v>4.3129999999999997</v>
      </c>
      <c r="G2160" s="480" t="s">
        <v>560</v>
      </c>
      <c r="H2160" s="482">
        <v>0.372805</v>
      </c>
      <c r="I2160" s="483">
        <v>11.6</v>
      </c>
      <c r="J2160" s="484">
        <v>0</v>
      </c>
      <c r="K2160" s="469">
        <f t="shared" si="181"/>
        <v>11.569050844275157</v>
      </c>
      <c r="L2160" s="469">
        <f t="shared" si="182"/>
        <v>-3.094915572484247E-2</v>
      </c>
    </row>
    <row r="2161" spans="1:12">
      <c r="A2161" s="480" t="s">
        <v>111</v>
      </c>
      <c r="B2161" s="480">
        <f t="shared" si="183"/>
        <v>24</v>
      </c>
      <c r="C2161" s="480">
        <f t="shared" si="184"/>
        <v>4</v>
      </c>
      <c r="D2161" s="480">
        <f t="shared" si="185"/>
        <v>292</v>
      </c>
      <c r="E2161" s="480">
        <v>0</v>
      </c>
      <c r="F2161" s="481">
        <v>4.3129999999999997</v>
      </c>
      <c r="G2161" s="480" t="s">
        <v>560</v>
      </c>
      <c r="H2161" s="482">
        <v>0.37156699999999998</v>
      </c>
      <c r="I2161" s="483">
        <v>11.6</v>
      </c>
      <c r="J2161" s="484">
        <v>0</v>
      </c>
      <c r="K2161" s="469">
        <f t="shared" si="181"/>
        <v>11.607597014804867</v>
      </c>
      <c r="L2161" s="469">
        <f t="shared" si="182"/>
        <v>7.5970148048671859E-3</v>
      </c>
    </row>
    <row r="2162" spans="1:12">
      <c r="A2162" s="480" t="s">
        <v>111</v>
      </c>
      <c r="B2162" s="480">
        <f t="shared" si="183"/>
        <v>24</v>
      </c>
      <c r="C2162" s="480">
        <f t="shared" si="184"/>
        <v>5</v>
      </c>
      <c r="D2162" s="480">
        <f t="shared" si="185"/>
        <v>293</v>
      </c>
      <c r="E2162" s="480">
        <v>0</v>
      </c>
      <c r="F2162" s="481">
        <v>4.3129999999999997</v>
      </c>
      <c r="G2162" s="480" t="s">
        <v>560</v>
      </c>
      <c r="H2162" s="482">
        <v>0.37033700000000003</v>
      </c>
      <c r="I2162" s="483">
        <v>11.6</v>
      </c>
      <c r="J2162" s="484">
        <v>0</v>
      </c>
      <c r="K2162" s="469">
        <f t="shared" si="181"/>
        <v>11.646149318053554</v>
      </c>
      <c r="L2162" s="469">
        <f t="shared" si="182"/>
        <v>4.6149318053554822E-2</v>
      </c>
    </row>
    <row r="2163" spans="1:12">
      <c r="A2163" s="480" t="s">
        <v>111</v>
      </c>
      <c r="B2163" s="480">
        <f t="shared" si="183"/>
        <v>24</v>
      </c>
      <c r="C2163" s="480">
        <f t="shared" si="184"/>
        <v>6</v>
      </c>
      <c r="D2163" s="480">
        <f t="shared" si="185"/>
        <v>294</v>
      </c>
      <c r="E2163" s="480">
        <v>0</v>
      </c>
      <c r="F2163" s="481">
        <v>4.3129999999999997</v>
      </c>
      <c r="G2163" s="480" t="s">
        <v>560</v>
      </c>
      <c r="H2163" s="482">
        <v>0.36911500000000003</v>
      </c>
      <c r="I2163" s="483">
        <v>11.7</v>
      </c>
      <c r="J2163" s="484">
        <v>0</v>
      </c>
      <c r="K2163" s="469">
        <f t="shared" si="181"/>
        <v>11.684705308643647</v>
      </c>
      <c r="L2163" s="469">
        <f t="shared" si="182"/>
        <v>-1.529469135635253E-2</v>
      </c>
    </row>
    <row r="2164" spans="1:12">
      <c r="A2164" s="480" t="s">
        <v>111</v>
      </c>
      <c r="B2164" s="480">
        <f t="shared" si="183"/>
        <v>24</v>
      </c>
      <c r="C2164" s="480">
        <f t="shared" si="184"/>
        <v>7</v>
      </c>
      <c r="D2164" s="480">
        <f t="shared" si="185"/>
        <v>295</v>
      </c>
      <c r="E2164" s="480">
        <v>0</v>
      </c>
      <c r="F2164" s="481">
        <v>4.3129999999999997</v>
      </c>
      <c r="G2164" s="480" t="s">
        <v>560</v>
      </c>
      <c r="H2164" s="482">
        <v>0.36790200000000001</v>
      </c>
      <c r="I2164" s="483">
        <v>11.7</v>
      </c>
      <c r="J2164" s="484">
        <v>0</v>
      </c>
      <c r="K2164" s="469">
        <f t="shared" si="181"/>
        <v>11.723230642942957</v>
      </c>
      <c r="L2164" s="469">
        <f t="shared" si="182"/>
        <v>2.3230642942957402E-2</v>
      </c>
    </row>
    <row r="2165" spans="1:12">
      <c r="A2165" s="480" t="s">
        <v>111</v>
      </c>
      <c r="B2165" s="480">
        <f t="shared" si="183"/>
        <v>24</v>
      </c>
      <c r="C2165" s="480">
        <f t="shared" si="184"/>
        <v>8</v>
      </c>
      <c r="D2165" s="480">
        <f t="shared" si="185"/>
        <v>296</v>
      </c>
      <c r="E2165" s="480">
        <v>0</v>
      </c>
      <c r="F2165" s="481">
        <v>4.3129999999999997</v>
      </c>
      <c r="G2165" s="480" t="s">
        <v>560</v>
      </c>
      <c r="H2165" s="482">
        <v>0.36669600000000002</v>
      </c>
      <c r="I2165" s="483">
        <v>11.8</v>
      </c>
      <c r="J2165" s="484">
        <v>0</v>
      </c>
      <c r="K2165" s="469">
        <f t="shared" si="181"/>
        <v>11.761786329820886</v>
      </c>
      <c r="L2165" s="469">
        <f t="shared" si="182"/>
        <v>-3.82136701791147E-2</v>
      </c>
    </row>
    <row r="2166" spans="1:12">
      <c r="A2166" s="480" t="s">
        <v>111</v>
      </c>
      <c r="B2166" s="480">
        <f t="shared" si="183"/>
        <v>24</v>
      </c>
      <c r="C2166" s="480">
        <f t="shared" si="184"/>
        <v>9</v>
      </c>
      <c r="D2166" s="480">
        <f t="shared" si="185"/>
        <v>297</v>
      </c>
      <c r="E2166" s="480">
        <v>0</v>
      </c>
      <c r="F2166" s="481">
        <v>4.3129999999999997</v>
      </c>
      <c r="G2166" s="480" t="s">
        <v>560</v>
      </c>
      <c r="H2166" s="482">
        <v>0.36549799999999999</v>
      </c>
      <c r="I2166" s="483">
        <v>11.8</v>
      </c>
      <c r="J2166" s="484">
        <v>0</v>
      </c>
      <c r="K2166" s="469">
        <f t="shared" si="181"/>
        <v>11.800338168745109</v>
      </c>
      <c r="L2166" s="469">
        <f t="shared" si="182"/>
        <v>3.3816874510783634E-4</v>
      </c>
    </row>
    <row r="2167" spans="1:12">
      <c r="A2167" s="480" t="s">
        <v>111</v>
      </c>
      <c r="B2167" s="480">
        <f t="shared" si="183"/>
        <v>24</v>
      </c>
      <c r="C2167" s="480">
        <f t="shared" si="184"/>
        <v>10</v>
      </c>
      <c r="D2167" s="480">
        <f t="shared" si="185"/>
        <v>298</v>
      </c>
      <c r="E2167" s="480">
        <v>0</v>
      </c>
      <c r="F2167" s="481">
        <v>4.3129999999999997</v>
      </c>
      <c r="G2167" s="480" t="s">
        <v>560</v>
      </c>
      <c r="H2167" s="482">
        <v>0.36430800000000002</v>
      </c>
      <c r="I2167" s="483">
        <v>11.8</v>
      </c>
      <c r="J2167" s="484">
        <v>0</v>
      </c>
      <c r="K2167" s="469">
        <f t="shared" si="181"/>
        <v>11.838883582024</v>
      </c>
      <c r="L2167" s="469">
        <f t="shared" si="182"/>
        <v>3.8883582023998997E-2</v>
      </c>
    </row>
    <row r="2168" spans="1:12">
      <c r="A2168" s="480" t="s">
        <v>111</v>
      </c>
      <c r="B2168" s="480">
        <f t="shared" si="183"/>
        <v>24</v>
      </c>
      <c r="C2168" s="480">
        <f t="shared" si="184"/>
        <v>11</v>
      </c>
      <c r="D2168" s="480">
        <f t="shared" si="185"/>
        <v>299</v>
      </c>
      <c r="E2168" s="480">
        <v>0</v>
      </c>
      <c r="F2168" s="481">
        <v>4.3129999999999997</v>
      </c>
      <c r="G2168" s="480" t="s">
        <v>560</v>
      </c>
      <c r="H2168" s="482">
        <v>0.362126</v>
      </c>
      <c r="I2168" s="483">
        <v>11.9</v>
      </c>
      <c r="J2168" s="484">
        <v>0</v>
      </c>
      <c r="K2168" s="469">
        <f t="shared" si="181"/>
        <v>11.910219095011128</v>
      </c>
      <c r="L2168" s="469">
        <f t="shared" si="182"/>
        <v>1.0219095011127166E-2</v>
      </c>
    </row>
    <row r="2169" spans="1:12">
      <c r="A2169" s="480" t="s">
        <v>111</v>
      </c>
      <c r="B2169" s="480">
        <f t="shared" si="183"/>
        <v>25</v>
      </c>
      <c r="C2169" s="480">
        <f t="shared" si="184"/>
        <v>0</v>
      </c>
      <c r="D2169" s="480">
        <f t="shared" si="185"/>
        <v>300</v>
      </c>
      <c r="E2169" s="480">
        <v>0</v>
      </c>
      <c r="F2169" s="481">
        <v>4.3129999999999997</v>
      </c>
      <c r="G2169" s="480" t="s">
        <v>560</v>
      </c>
      <c r="H2169" s="482">
        <v>0.36195100000000002</v>
      </c>
      <c r="I2169" s="483">
        <v>11.9</v>
      </c>
      <c r="J2169" s="484">
        <v>0</v>
      </c>
      <c r="K2169" s="469">
        <f t="shared" si="181"/>
        <v>11.915977577075349</v>
      </c>
      <c r="L2169" s="469">
        <f t="shared" si="182"/>
        <v>1.5977577075348748E-2</v>
      </c>
    </row>
    <row r="2170" spans="1:12">
      <c r="A2170" s="480" t="s">
        <v>111</v>
      </c>
      <c r="B2170" s="480">
        <f t="shared" si="183"/>
        <v>25</v>
      </c>
      <c r="C2170" s="480">
        <f t="shared" si="184"/>
        <v>1</v>
      </c>
      <c r="D2170" s="480">
        <f t="shared" si="185"/>
        <v>301</v>
      </c>
      <c r="E2170" s="480">
        <v>0</v>
      </c>
      <c r="F2170" s="481">
        <v>4.3129999999999997</v>
      </c>
      <c r="G2170" s="480" t="s">
        <v>560</v>
      </c>
      <c r="H2170" s="482">
        <v>0.36078399999999999</v>
      </c>
      <c r="I2170" s="483">
        <v>12</v>
      </c>
      <c r="J2170" s="484">
        <v>0</v>
      </c>
      <c r="K2170" s="469">
        <f t="shared" si="181"/>
        <v>11.9545212648011</v>
      </c>
      <c r="L2170" s="469">
        <f t="shared" si="182"/>
        <v>-4.5478735198900111E-2</v>
      </c>
    </row>
    <row r="2171" spans="1:12">
      <c r="A2171" s="480" t="s">
        <v>111</v>
      </c>
      <c r="B2171" s="480">
        <f t="shared" si="183"/>
        <v>25</v>
      </c>
      <c r="C2171" s="480">
        <f t="shared" si="184"/>
        <v>2</v>
      </c>
      <c r="D2171" s="480">
        <f t="shared" si="185"/>
        <v>302</v>
      </c>
      <c r="E2171" s="480">
        <v>0</v>
      </c>
      <c r="F2171" s="481">
        <v>4.3129999999999997</v>
      </c>
      <c r="G2171" s="480" t="s">
        <v>560</v>
      </c>
      <c r="H2171" s="482">
        <v>0.35962499999999997</v>
      </c>
      <c r="I2171" s="483">
        <v>12</v>
      </c>
      <c r="J2171" s="484">
        <v>0</v>
      </c>
      <c r="K2171" s="469">
        <f t="shared" si="181"/>
        <v>11.993048314216198</v>
      </c>
      <c r="L2171" s="469">
        <f t="shared" si="182"/>
        <v>-6.9516857838021195E-3</v>
      </c>
    </row>
    <row r="2172" spans="1:12">
      <c r="A2172" s="480" t="s">
        <v>111</v>
      </c>
      <c r="B2172" s="480">
        <f t="shared" si="183"/>
        <v>25</v>
      </c>
      <c r="C2172" s="480">
        <f t="shared" si="184"/>
        <v>3</v>
      </c>
      <c r="D2172" s="480">
        <f t="shared" si="185"/>
        <v>303</v>
      </c>
      <c r="E2172" s="480">
        <v>0</v>
      </c>
      <c r="F2172" s="481">
        <v>4.3129999999999997</v>
      </c>
      <c r="G2172" s="480" t="s">
        <v>560</v>
      </c>
      <c r="H2172" s="482">
        <v>0.35847200000000001</v>
      </c>
      <c r="I2172" s="483">
        <v>12</v>
      </c>
      <c r="J2172" s="484">
        <v>0</v>
      </c>
      <c r="K2172" s="469">
        <f t="shared" si="181"/>
        <v>12.031623111428507</v>
      </c>
      <c r="L2172" s="469">
        <f t="shared" si="182"/>
        <v>3.1623111428507045E-2</v>
      </c>
    </row>
    <row r="2173" spans="1:12">
      <c r="A2173" s="480" t="s">
        <v>111</v>
      </c>
      <c r="B2173" s="480">
        <f t="shared" si="183"/>
        <v>25</v>
      </c>
      <c r="C2173" s="480">
        <f t="shared" si="184"/>
        <v>4</v>
      </c>
      <c r="D2173" s="480">
        <f t="shared" si="185"/>
        <v>304</v>
      </c>
      <c r="E2173" s="480">
        <v>0</v>
      </c>
      <c r="F2173" s="481">
        <v>4.3129999999999997</v>
      </c>
      <c r="G2173" s="480" t="s">
        <v>560</v>
      </c>
      <c r="H2173" s="482">
        <v>0.35732799999999998</v>
      </c>
      <c r="I2173" s="483">
        <v>12.1</v>
      </c>
      <c r="J2173" s="484">
        <v>0</v>
      </c>
      <c r="K2173" s="469">
        <f t="shared" si="181"/>
        <v>12.070142837952805</v>
      </c>
      <c r="L2173" s="469">
        <f t="shared" si="182"/>
        <v>-2.9857162047195018E-2</v>
      </c>
    </row>
    <row r="2174" spans="1:12">
      <c r="A2174" s="480" t="s">
        <v>111</v>
      </c>
      <c r="B2174" s="480">
        <f t="shared" si="183"/>
        <v>25</v>
      </c>
      <c r="C2174" s="480">
        <f t="shared" si="184"/>
        <v>5</v>
      </c>
      <c r="D2174" s="480">
        <f t="shared" si="185"/>
        <v>305</v>
      </c>
      <c r="E2174" s="480">
        <v>0</v>
      </c>
      <c r="F2174" s="481">
        <v>4.3129999999999997</v>
      </c>
      <c r="G2174" s="480" t="s">
        <v>560</v>
      </c>
      <c r="H2174" s="482">
        <v>0.35619000000000001</v>
      </c>
      <c r="I2174" s="483">
        <v>12.1</v>
      </c>
      <c r="J2174" s="484">
        <v>0</v>
      </c>
      <c r="K2174" s="469">
        <f t="shared" si="181"/>
        <v>12.108706027681855</v>
      </c>
      <c r="L2174" s="469">
        <f t="shared" si="182"/>
        <v>8.706027681855133E-3</v>
      </c>
    </row>
    <row r="2175" spans="1:12">
      <c r="A2175" s="480" t="s">
        <v>111</v>
      </c>
      <c r="B2175" s="480">
        <f t="shared" si="183"/>
        <v>25</v>
      </c>
      <c r="C2175" s="480">
        <f t="shared" si="184"/>
        <v>6</v>
      </c>
      <c r="D2175" s="480">
        <f t="shared" si="185"/>
        <v>306</v>
      </c>
      <c r="E2175" s="480">
        <v>0</v>
      </c>
      <c r="F2175" s="481">
        <v>4.3129999999999997</v>
      </c>
      <c r="G2175" s="480" t="s">
        <v>560</v>
      </c>
      <c r="H2175" s="482">
        <v>0.35505999999999999</v>
      </c>
      <c r="I2175" s="483">
        <v>12.1</v>
      </c>
      <c r="J2175" s="484">
        <v>0</v>
      </c>
      <c r="K2175" s="469">
        <f t="shared" si="181"/>
        <v>12.147242719540358</v>
      </c>
      <c r="L2175" s="469">
        <f t="shared" si="182"/>
        <v>4.7242719540358635E-2</v>
      </c>
    </row>
    <row r="2176" spans="1:12">
      <c r="A2176" s="480" t="s">
        <v>111</v>
      </c>
      <c r="B2176" s="480">
        <f t="shared" si="183"/>
        <v>25</v>
      </c>
      <c r="C2176" s="480">
        <f t="shared" si="184"/>
        <v>7</v>
      </c>
      <c r="D2176" s="480">
        <f t="shared" si="185"/>
        <v>307</v>
      </c>
      <c r="E2176" s="480">
        <v>0</v>
      </c>
      <c r="F2176" s="481">
        <v>4.3129999999999997</v>
      </c>
      <c r="G2176" s="480" t="s">
        <v>560</v>
      </c>
      <c r="H2176" s="482">
        <v>0.35393599999999997</v>
      </c>
      <c r="I2176" s="483">
        <v>12.2</v>
      </c>
      <c r="J2176" s="484">
        <v>0</v>
      </c>
      <c r="K2176" s="469">
        <f t="shared" si="181"/>
        <v>12.185818905112789</v>
      </c>
      <c r="L2176" s="469">
        <f t="shared" si="182"/>
        <v>-1.4181094887209866E-2</v>
      </c>
    </row>
    <row r="2177" spans="1:12">
      <c r="A2177" s="480" t="s">
        <v>111</v>
      </c>
      <c r="B2177" s="480">
        <f t="shared" si="183"/>
        <v>25</v>
      </c>
      <c r="C2177" s="480">
        <f t="shared" si="184"/>
        <v>8</v>
      </c>
      <c r="D2177" s="480">
        <f t="shared" si="185"/>
        <v>308</v>
      </c>
      <c r="E2177" s="480">
        <v>0</v>
      </c>
      <c r="F2177" s="481">
        <v>4.3129999999999997</v>
      </c>
      <c r="G2177" s="480" t="s">
        <v>560</v>
      </c>
      <c r="H2177" s="482">
        <v>0.35282000000000002</v>
      </c>
      <c r="I2177" s="483">
        <v>12.2</v>
      </c>
      <c r="J2177" s="484">
        <v>0</v>
      </c>
      <c r="K2177" s="469">
        <f t="shared" si="181"/>
        <v>12.224363698203048</v>
      </c>
      <c r="L2177" s="469">
        <f t="shared" si="182"/>
        <v>2.4363698203048401E-2</v>
      </c>
    </row>
    <row r="2178" spans="1:12">
      <c r="A2178" s="480" t="s">
        <v>111</v>
      </c>
      <c r="B2178" s="480">
        <f t="shared" si="183"/>
        <v>25</v>
      </c>
      <c r="C2178" s="480">
        <f t="shared" si="184"/>
        <v>9</v>
      </c>
      <c r="D2178" s="480">
        <f t="shared" si="185"/>
        <v>309</v>
      </c>
      <c r="E2178" s="480">
        <v>0</v>
      </c>
      <c r="F2178" s="481">
        <v>4.3129999999999997</v>
      </c>
      <c r="G2178" s="480" t="s">
        <v>560</v>
      </c>
      <c r="H2178" s="482">
        <v>0.351711</v>
      </c>
      <c r="I2178" s="483">
        <v>12.3</v>
      </c>
      <c r="J2178" s="484">
        <v>0</v>
      </c>
      <c r="K2178" s="469">
        <f t="shared" si="181"/>
        <v>12.262909036112035</v>
      </c>
      <c r="L2178" s="469">
        <f t="shared" si="182"/>
        <v>-3.7090963887965955E-2</v>
      </c>
    </row>
    <row r="2179" spans="1:12">
      <c r="A2179" s="480" t="s">
        <v>111</v>
      </c>
      <c r="B2179" s="480">
        <f t="shared" si="183"/>
        <v>25</v>
      </c>
      <c r="C2179" s="480">
        <f t="shared" si="184"/>
        <v>10</v>
      </c>
      <c r="D2179" s="480">
        <f t="shared" si="185"/>
        <v>310</v>
      </c>
      <c r="E2179" s="480">
        <v>0</v>
      </c>
      <c r="F2179" s="481">
        <v>4.3129999999999997</v>
      </c>
      <c r="G2179" s="480" t="s">
        <v>560</v>
      </c>
      <c r="H2179" s="482">
        <v>0.350609</v>
      </c>
      <c r="I2179" s="483">
        <v>12.3</v>
      </c>
      <c r="J2179" s="484">
        <v>0</v>
      </c>
      <c r="K2179" s="469">
        <f t="shared" si="181"/>
        <v>12.301452615306509</v>
      </c>
      <c r="L2179" s="469">
        <f t="shared" si="182"/>
        <v>1.4526153065084202E-3</v>
      </c>
    </row>
    <row r="2180" spans="1:12">
      <c r="A2180" s="480" t="s">
        <v>111</v>
      </c>
      <c r="B2180" s="480">
        <f t="shared" si="183"/>
        <v>25</v>
      </c>
      <c r="C2180" s="480">
        <f t="shared" si="184"/>
        <v>11</v>
      </c>
      <c r="D2180" s="480">
        <f t="shared" si="185"/>
        <v>311</v>
      </c>
      <c r="E2180" s="480">
        <v>0</v>
      </c>
      <c r="F2180" s="481">
        <v>4.3129999999999997</v>
      </c>
      <c r="G2180" s="480" t="s">
        <v>560</v>
      </c>
      <c r="H2180" s="482">
        <v>0.34951399999999999</v>
      </c>
      <c r="I2180" s="483">
        <v>12.3</v>
      </c>
      <c r="J2180" s="484">
        <v>0</v>
      </c>
      <c r="K2180" s="469">
        <f t="shared" si="181"/>
        <v>12.339992103320611</v>
      </c>
      <c r="L2180" s="469">
        <f t="shared" si="182"/>
        <v>3.9992103320610539E-2</v>
      </c>
    </row>
    <row r="2181" spans="1:12">
      <c r="A2181" s="480" t="s">
        <v>111</v>
      </c>
      <c r="B2181" s="480">
        <f t="shared" si="183"/>
        <v>26</v>
      </c>
      <c r="C2181" s="480">
        <f t="shared" si="184"/>
        <v>0</v>
      </c>
      <c r="D2181" s="480">
        <f t="shared" si="185"/>
        <v>312</v>
      </c>
      <c r="E2181" s="480">
        <v>0</v>
      </c>
      <c r="F2181" s="481">
        <v>4.3129999999999997</v>
      </c>
      <c r="G2181" s="480" t="s">
        <v>560</v>
      </c>
      <c r="H2181" s="482">
        <v>0.34842499999999998</v>
      </c>
      <c r="I2181" s="483">
        <v>12.4</v>
      </c>
      <c r="J2181" s="484">
        <v>0</v>
      </c>
      <c r="K2181" s="469">
        <f t="shared" si="181"/>
        <v>12.378560665853483</v>
      </c>
      <c r="L2181" s="469">
        <f t="shared" si="182"/>
        <v>-2.1439334146517552E-2</v>
      </c>
    </row>
    <row r="2182" spans="1:12">
      <c r="A2182" s="480" t="s">
        <v>111</v>
      </c>
      <c r="B2182" s="480">
        <f t="shared" si="183"/>
        <v>26</v>
      </c>
      <c r="C2182" s="480">
        <f t="shared" si="184"/>
        <v>1</v>
      </c>
      <c r="D2182" s="480">
        <f t="shared" si="185"/>
        <v>313</v>
      </c>
      <c r="E2182" s="480">
        <v>0</v>
      </c>
      <c r="F2182" s="481">
        <v>4.3129999999999997</v>
      </c>
      <c r="G2182" s="480" t="s">
        <v>560</v>
      </c>
      <c r="H2182" s="482">
        <v>0.34734399999999999</v>
      </c>
      <c r="I2182" s="483">
        <v>12.4</v>
      </c>
      <c r="J2182" s="484">
        <v>0</v>
      </c>
      <c r="K2182" s="469">
        <f t="shared" si="181"/>
        <v>12.417085079920771</v>
      </c>
      <c r="L2182" s="469">
        <f t="shared" si="182"/>
        <v>1.7085079920770241E-2</v>
      </c>
    </row>
    <row r="2183" spans="1:12">
      <c r="A2183" s="480" t="s">
        <v>111</v>
      </c>
      <c r="B2183" s="480">
        <f t="shared" si="183"/>
        <v>26</v>
      </c>
      <c r="C2183" s="480">
        <f t="shared" si="184"/>
        <v>2</v>
      </c>
      <c r="D2183" s="480">
        <f t="shared" si="185"/>
        <v>314</v>
      </c>
      <c r="E2183" s="480">
        <v>0</v>
      </c>
      <c r="F2183" s="481">
        <v>4.3129999999999997</v>
      </c>
      <c r="G2183" s="480" t="s">
        <v>560</v>
      </c>
      <c r="H2183" s="482">
        <v>0.34626899999999999</v>
      </c>
      <c r="I2183" s="483">
        <v>12.5</v>
      </c>
      <c r="J2183" s="484">
        <v>0</v>
      </c>
      <c r="K2183" s="469">
        <f t="shared" si="181"/>
        <v>12.45563420346609</v>
      </c>
      <c r="L2183" s="469">
        <f t="shared" si="182"/>
        <v>-4.4365796533909929E-2</v>
      </c>
    </row>
    <row r="2184" spans="1:12">
      <c r="A2184" s="480" t="s">
        <v>111</v>
      </c>
      <c r="B2184" s="480">
        <f t="shared" si="183"/>
        <v>26</v>
      </c>
      <c r="C2184" s="480">
        <f t="shared" si="184"/>
        <v>3</v>
      </c>
      <c r="D2184" s="480">
        <f t="shared" si="185"/>
        <v>315</v>
      </c>
      <c r="E2184" s="480">
        <v>0</v>
      </c>
      <c r="F2184" s="481">
        <v>4.3129999999999997</v>
      </c>
      <c r="G2184" s="480" t="s">
        <v>560</v>
      </c>
      <c r="H2184" s="482">
        <v>0.34520000000000001</v>
      </c>
      <c r="I2184" s="483">
        <v>12.5</v>
      </c>
      <c r="J2184" s="484">
        <v>0</v>
      </c>
      <c r="K2184" s="469">
        <f t="shared" si="181"/>
        <v>12.494206257242178</v>
      </c>
      <c r="L2184" s="469">
        <f t="shared" si="182"/>
        <v>-5.7937427578220735E-3</v>
      </c>
    </row>
    <row r="2185" spans="1:12">
      <c r="A2185" s="480" t="s">
        <v>111</v>
      </c>
      <c r="B2185" s="480">
        <f t="shared" si="183"/>
        <v>26</v>
      </c>
      <c r="C2185" s="480">
        <f t="shared" si="184"/>
        <v>4</v>
      </c>
      <c r="D2185" s="480">
        <f t="shared" si="185"/>
        <v>316</v>
      </c>
      <c r="E2185" s="480">
        <v>0</v>
      </c>
      <c r="F2185" s="481">
        <v>4.3129999999999997</v>
      </c>
      <c r="G2185" s="480" t="s">
        <v>560</v>
      </c>
      <c r="H2185" s="482">
        <v>0.34413899999999997</v>
      </c>
      <c r="I2185" s="483">
        <v>12.5</v>
      </c>
      <c r="J2185" s="484">
        <v>0</v>
      </c>
      <c r="K2185" s="469">
        <f t="shared" si="181"/>
        <v>12.532726601751037</v>
      </c>
      <c r="L2185" s="469">
        <f t="shared" si="182"/>
        <v>3.272660175103681E-2</v>
      </c>
    </row>
    <row r="2186" spans="1:12">
      <c r="A2186" s="480" t="s">
        <v>111</v>
      </c>
      <c r="B2186" s="480">
        <f t="shared" si="183"/>
        <v>26</v>
      </c>
      <c r="C2186" s="480">
        <f t="shared" si="184"/>
        <v>5</v>
      </c>
      <c r="D2186" s="480">
        <f t="shared" si="185"/>
        <v>317</v>
      </c>
      <c r="E2186" s="480">
        <v>0</v>
      </c>
      <c r="F2186" s="481">
        <v>4.3129999999999997</v>
      </c>
      <c r="G2186" s="480" t="s">
        <v>560</v>
      </c>
      <c r="H2186" s="482">
        <v>0.34308300000000003</v>
      </c>
      <c r="I2186" s="483">
        <v>12.6</v>
      </c>
      <c r="J2186" s="484">
        <v>0</v>
      </c>
      <c r="K2186" s="469">
        <f t="shared" si="181"/>
        <v>12.571301988148639</v>
      </c>
      <c r="L2186" s="469">
        <f t="shared" si="182"/>
        <v>-2.8698011851361116E-2</v>
      </c>
    </row>
    <row r="2187" spans="1:12">
      <c r="A2187" s="480" t="s">
        <v>111</v>
      </c>
      <c r="B2187" s="480">
        <f t="shared" si="183"/>
        <v>26</v>
      </c>
      <c r="C2187" s="480">
        <f t="shared" si="184"/>
        <v>6</v>
      </c>
      <c r="D2187" s="480">
        <f t="shared" si="185"/>
        <v>318</v>
      </c>
      <c r="E2187" s="480">
        <v>0</v>
      </c>
      <c r="F2187" s="481">
        <v>4.3129999999999997</v>
      </c>
      <c r="G2187" s="480" t="s">
        <v>560</v>
      </c>
      <c r="H2187" s="482">
        <v>0.342034</v>
      </c>
      <c r="I2187" s="483">
        <v>12.6</v>
      </c>
      <c r="J2187" s="484">
        <v>0</v>
      </c>
      <c r="K2187" s="469">
        <f t="shared" ref="K2187:K2250" si="186">F2187/H2187</f>
        <v>12.609857499546827</v>
      </c>
      <c r="L2187" s="469">
        <f t="shared" ref="L2187:L2250" si="187">K2187-I2187</f>
        <v>9.8574995468272419E-3</v>
      </c>
    </row>
    <row r="2188" spans="1:12">
      <c r="A2188" s="480" t="s">
        <v>111</v>
      </c>
      <c r="B2188" s="480">
        <f t="shared" si="183"/>
        <v>26</v>
      </c>
      <c r="C2188" s="480">
        <f t="shared" si="184"/>
        <v>7</v>
      </c>
      <c r="D2188" s="480">
        <f t="shared" si="185"/>
        <v>319</v>
      </c>
      <c r="E2188" s="480">
        <v>0</v>
      </c>
      <c r="F2188" s="481">
        <v>4.3129999999999997</v>
      </c>
      <c r="G2188" s="480" t="s">
        <v>560</v>
      </c>
      <c r="H2188" s="482">
        <v>0.34099200000000002</v>
      </c>
      <c r="I2188" s="483">
        <v>12.6</v>
      </c>
      <c r="J2188" s="484">
        <v>0</v>
      </c>
      <c r="K2188" s="469">
        <f t="shared" si="186"/>
        <v>12.648390578078077</v>
      </c>
      <c r="L2188" s="469">
        <f t="shared" si="187"/>
        <v>4.839057807807734E-2</v>
      </c>
    </row>
    <row r="2189" spans="1:12">
      <c r="A2189" s="480" t="s">
        <v>111</v>
      </c>
      <c r="B2189" s="480">
        <f t="shared" si="183"/>
        <v>26</v>
      </c>
      <c r="C2189" s="480">
        <f t="shared" si="184"/>
        <v>8</v>
      </c>
      <c r="D2189" s="480">
        <f t="shared" si="185"/>
        <v>320</v>
      </c>
      <c r="E2189" s="480">
        <v>0</v>
      </c>
      <c r="F2189" s="481">
        <v>4.3129999999999997</v>
      </c>
      <c r="G2189" s="480" t="s">
        <v>560</v>
      </c>
      <c r="H2189" s="482">
        <v>0.33995599999999998</v>
      </c>
      <c r="I2189" s="483">
        <v>12.7</v>
      </c>
      <c r="J2189" s="484">
        <v>0</v>
      </c>
      <c r="K2189" s="469">
        <f t="shared" si="186"/>
        <v>12.686935956417889</v>
      </c>
      <c r="L2189" s="469">
        <f t="shared" si="187"/>
        <v>-1.306404358211033E-2</v>
      </c>
    </row>
    <row r="2190" spans="1:12">
      <c r="A2190" s="480" t="s">
        <v>111</v>
      </c>
      <c r="B2190" s="480">
        <f t="shared" si="183"/>
        <v>26</v>
      </c>
      <c r="C2190" s="480">
        <f t="shared" si="184"/>
        <v>9</v>
      </c>
      <c r="D2190" s="480">
        <f t="shared" si="185"/>
        <v>321</v>
      </c>
      <c r="E2190" s="480">
        <v>0</v>
      </c>
      <c r="F2190" s="481">
        <v>4.3129999999999997</v>
      </c>
      <c r="G2190" s="480" t="s">
        <v>560</v>
      </c>
      <c r="H2190" s="482">
        <v>0.33892600000000001</v>
      </c>
      <c r="I2190" s="483">
        <v>12.7</v>
      </c>
      <c r="J2190" s="484">
        <v>0</v>
      </c>
      <c r="K2190" s="469">
        <f t="shared" si="186"/>
        <v>12.725491700253151</v>
      </c>
      <c r="L2190" s="469">
        <f t="shared" si="187"/>
        <v>2.5491700253152061E-2</v>
      </c>
    </row>
    <row r="2191" spans="1:12">
      <c r="A2191" s="480" t="s">
        <v>111</v>
      </c>
      <c r="B2191" s="480">
        <f t="shared" si="183"/>
        <v>26</v>
      </c>
      <c r="C2191" s="480">
        <f t="shared" si="184"/>
        <v>10</v>
      </c>
      <c r="D2191" s="480">
        <f t="shared" si="185"/>
        <v>322</v>
      </c>
      <c r="E2191" s="480">
        <v>0</v>
      </c>
      <c r="F2191" s="481">
        <v>4.3129999999999997</v>
      </c>
      <c r="G2191" s="480" t="s">
        <v>560</v>
      </c>
      <c r="H2191" s="482">
        <v>0.33790199999999998</v>
      </c>
      <c r="I2191" s="483">
        <v>12.8</v>
      </c>
      <c r="J2191" s="484">
        <v>0</v>
      </c>
      <c r="K2191" s="469">
        <f t="shared" si="186"/>
        <v>12.76405585051287</v>
      </c>
      <c r="L2191" s="469">
        <f t="shared" si="187"/>
        <v>-3.5944149487130872E-2</v>
      </c>
    </row>
    <row r="2192" spans="1:12">
      <c r="A2192" s="480" t="s">
        <v>111</v>
      </c>
      <c r="B2192" s="480">
        <f t="shared" si="183"/>
        <v>26</v>
      </c>
      <c r="C2192" s="480">
        <f t="shared" si="184"/>
        <v>11</v>
      </c>
      <c r="D2192" s="480">
        <f t="shared" si="185"/>
        <v>323</v>
      </c>
      <c r="E2192" s="480">
        <v>0</v>
      </c>
      <c r="F2192" s="481">
        <v>4.3129999999999997</v>
      </c>
      <c r="G2192" s="480" t="s">
        <v>560</v>
      </c>
      <c r="H2192" s="482">
        <v>0.33688499999999999</v>
      </c>
      <c r="I2192" s="483">
        <v>12.8</v>
      </c>
      <c r="J2192" s="484">
        <v>0</v>
      </c>
      <c r="K2192" s="469">
        <f t="shared" si="186"/>
        <v>12.802588420380841</v>
      </c>
      <c r="L2192" s="469">
        <f t="shared" si="187"/>
        <v>2.588420380840617E-3</v>
      </c>
    </row>
    <row r="2193" spans="1:12">
      <c r="A2193" s="480" t="s">
        <v>111</v>
      </c>
      <c r="B2193" s="480">
        <f t="shared" si="183"/>
        <v>27</v>
      </c>
      <c r="C2193" s="480">
        <f t="shared" si="184"/>
        <v>0</v>
      </c>
      <c r="D2193" s="480">
        <f t="shared" si="185"/>
        <v>324</v>
      </c>
      <c r="E2193" s="480">
        <v>0</v>
      </c>
      <c r="F2193" s="481">
        <v>4.3129999999999997</v>
      </c>
      <c r="G2193" s="480" t="s">
        <v>560</v>
      </c>
      <c r="H2193" s="482">
        <v>0.33587299999999998</v>
      </c>
      <c r="I2193" s="483">
        <v>12.8</v>
      </c>
      <c r="J2193" s="484">
        <v>0</v>
      </c>
      <c r="K2193" s="469">
        <f t="shared" si="186"/>
        <v>12.841163177748733</v>
      </c>
      <c r="L2193" s="469">
        <f t="shared" si="187"/>
        <v>4.1163177748732238E-2</v>
      </c>
    </row>
    <row r="2194" spans="1:12">
      <c r="A2194" s="480" t="s">
        <v>111</v>
      </c>
      <c r="B2194" s="480">
        <f t="shared" si="183"/>
        <v>27</v>
      </c>
      <c r="C2194" s="480">
        <f t="shared" si="184"/>
        <v>1</v>
      </c>
      <c r="D2194" s="480">
        <f t="shared" si="185"/>
        <v>325</v>
      </c>
      <c r="E2194" s="480">
        <v>0</v>
      </c>
      <c r="F2194" s="481">
        <v>4.3129999999999997</v>
      </c>
      <c r="G2194" s="480" t="s">
        <v>560</v>
      </c>
      <c r="H2194" s="482">
        <v>0.334868</v>
      </c>
      <c r="I2194" s="483">
        <v>12.9</v>
      </c>
      <c r="J2194" s="484">
        <v>0</v>
      </c>
      <c r="K2194" s="469">
        <f t="shared" si="186"/>
        <v>12.879701852670305</v>
      </c>
      <c r="L2194" s="469">
        <f t="shared" si="187"/>
        <v>-2.0298147329695482E-2</v>
      </c>
    </row>
    <row r="2195" spans="1:12">
      <c r="A2195" s="480" t="s">
        <v>111</v>
      </c>
      <c r="B2195" s="480">
        <f t="shared" si="183"/>
        <v>27</v>
      </c>
      <c r="C2195" s="480">
        <f t="shared" si="184"/>
        <v>2</v>
      </c>
      <c r="D2195" s="480">
        <f t="shared" si="185"/>
        <v>326</v>
      </c>
      <c r="E2195" s="480">
        <v>0</v>
      </c>
      <c r="F2195" s="481">
        <v>4.3129999999999997</v>
      </c>
      <c r="G2195" s="480" t="s">
        <v>560</v>
      </c>
      <c r="H2195" s="482">
        <v>0.33386900000000003</v>
      </c>
      <c r="I2195" s="483">
        <v>12.9</v>
      </c>
      <c r="J2195" s="484">
        <v>0</v>
      </c>
      <c r="K2195" s="469">
        <f t="shared" si="186"/>
        <v>12.918240387696969</v>
      </c>
      <c r="L2195" s="469">
        <f t="shared" si="187"/>
        <v>1.8240387696968341E-2</v>
      </c>
    </row>
    <row r="2196" spans="1:12">
      <c r="A2196" s="480" t="s">
        <v>111</v>
      </c>
      <c r="B2196" s="480">
        <f t="shared" si="183"/>
        <v>27</v>
      </c>
      <c r="C2196" s="480">
        <f t="shared" si="184"/>
        <v>3</v>
      </c>
      <c r="D2196" s="480">
        <f t="shared" si="185"/>
        <v>327</v>
      </c>
      <c r="E2196" s="480">
        <v>0</v>
      </c>
      <c r="F2196" s="481">
        <v>4.3129999999999997</v>
      </c>
      <c r="G2196" s="480" t="s">
        <v>560</v>
      </c>
      <c r="H2196" s="482">
        <v>0.33287499999999998</v>
      </c>
      <c r="I2196" s="483">
        <v>13</v>
      </c>
      <c r="J2196" s="484">
        <v>0</v>
      </c>
      <c r="K2196" s="469">
        <f t="shared" si="186"/>
        <v>12.956815621479535</v>
      </c>
      <c r="L2196" s="469">
        <f t="shared" si="187"/>
        <v>-4.3184378520464861E-2</v>
      </c>
    </row>
    <row r="2197" spans="1:12">
      <c r="A2197" s="480" t="s">
        <v>111</v>
      </c>
      <c r="B2197" s="480">
        <f t="shared" si="183"/>
        <v>27</v>
      </c>
      <c r="C2197" s="480">
        <f t="shared" si="184"/>
        <v>4</v>
      </c>
      <c r="D2197" s="480">
        <f t="shared" si="185"/>
        <v>328</v>
      </c>
      <c r="E2197" s="480">
        <v>0</v>
      </c>
      <c r="F2197" s="481">
        <v>4.3129999999999997</v>
      </c>
      <c r="G2197" s="480" t="s">
        <v>560</v>
      </c>
      <c r="H2197" s="482">
        <v>0.33188800000000002</v>
      </c>
      <c r="I2197" s="483">
        <v>13</v>
      </c>
      <c r="J2197" s="484">
        <v>0</v>
      </c>
      <c r="K2197" s="469">
        <f t="shared" si="186"/>
        <v>12.995347828183</v>
      </c>
      <c r="L2197" s="469">
        <f t="shared" si="187"/>
        <v>-4.6521718169998394E-3</v>
      </c>
    </row>
    <row r="2198" spans="1:12">
      <c r="A2198" s="480" t="s">
        <v>111</v>
      </c>
      <c r="B2198" s="480">
        <f t="shared" si="183"/>
        <v>27</v>
      </c>
      <c r="C2198" s="480">
        <f t="shared" si="184"/>
        <v>5</v>
      </c>
      <c r="D2198" s="480">
        <f t="shared" si="185"/>
        <v>329</v>
      </c>
      <c r="E2198" s="480">
        <v>0</v>
      </c>
      <c r="F2198" s="481">
        <v>4.3129999999999997</v>
      </c>
      <c r="G2198" s="480" t="s">
        <v>560</v>
      </c>
      <c r="H2198" s="482">
        <v>0.33090599999999998</v>
      </c>
      <c r="I2198" s="483">
        <v>13</v>
      </c>
      <c r="J2198" s="484">
        <v>0</v>
      </c>
      <c r="K2198" s="469">
        <f t="shared" si="186"/>
        <v>13.033912954131988</v>
      </c>
      <c r="L2198" s="469">
        <f t="shared" si="187"/>
        <v>3.3912954131988471E-2</v>
      </c>
    </row>
    <row r="2199" spans="1:12">
      <c r="A2199" s="480" t="s">
        <v>111</v>
      </c>
      <c r="B2199" s="480">
        <f t="shared" si="183"/>
        <v>27</v>
      </c>
      <c r="C2199" s="480">
        <f t="shared" si="184"/>
        <v>6</v>
      </c>
      <c r="D2199" s="480">
        <f t="shared" si="185"/>
        <v>330</v>
      </c>
      <c r="E2199" s="480">
        <v>0</v>
      </c>
      <c r="F2199" s="481">
        <v>4.3129999999999997</v>
      </c>
      <c r="G2199" s="480" t="s">
        <v>560</v>
      </c>
      <c r="H2199" s="482">
        <v>0.32993</v>
      </c>
      <c r="I2199" s="483">
        <v>13.1</v>
      </c>
      <c r="J2199" s="484">
        <v>0</v>
      </c>
      <c r="K2199" s="469">
        <f t="shared" si="186"/>
        <v>13.072469917861364</v>
      </c>
      <c r="L2199" s="469">
        <f t="shared" si="187"/>
        <v>-2.7530082138635947E-2</v>
      </c>
    </row>
    <row r="2200" spans="1:12">
      <c r="A2200" s="480" t="s">
        <v>111</v>
      </c>
      <c r="B2200" s="480">
        <f t="shared" si="183"/>
        <v>27</v>
      </c>
      <c r="C2200" s="480">
        <f t="shared" si="184"/>
        <v>7</v>
      </c>
      <c r="D2200" s="480">
        <f t="shared" si="185"/>
        <v>331</v>
      </c>
      <c r="E2200" s="480">
        <v>0</v>
      </c>
      <c r="F2200" s="481">
        <v>4.3129999999999997</v>
      </c>
      <c r="G2200" s="480" t="s">
        <v>560</v>
      </c>
      <c r="H2200" s="482">
        <v>0.32895999999999997</v>
      </c>
      <c r="I2200" s="483">
        <v>13.1</v>
      </c>
      <c r="J2200" s="484">
        <v>0</v>
      </c>
      <c r="K2200" s="469">
        <f t="shared" si="186"/>
        <v>13.11101653696498</v>
      </c>
      <c r="L2200" s="469">
        <f t="shared" si="187"/>
        <v>1.1016536964980617E-2</v>
      </c>
    </row>
    <row r="2201" spans="1:12">
      <c r="A2201" s="480" t="s">
        <v>111</v>
      </c>
      <c r="B2201" s="480">
        <f t="shared" si="183"/>
        <v>27</v>
      </c>
      <c r="C2201" s="480">
        <f t="shared" si="184"/>
        <v>8</v>
      </c>
      <c r="D2201" s="480">
        <f t="shared" si="185"/>
        <v>332</v>
      </c>
      <c r="E2201" s="480">
        <v>0</v>
      </c>
      <c r="F2201" s="481">
        <v>4.3129999999999997</v>
      </c>
      <c r="G2201" s="480" t="s">
        <v>560</v>
      </c>
      <c r="H2201" s="482">
        <v>0.32799600000000001</v>
      </c>
      <c r="I2201" s="483">
        <v>13.1</v>
      </c>
      <c r="J2201" s="484">
        <v>0</v>
      </c>
      <c r="K2201" s="469">
        <f t="shared" si="186"/>
        <v>13.14955060427566</v>
      </c>
      <c r="L2201" s="469">
        <f t="shared" si="187"/>
        <v>4.9550604275660604E-2</v>
      </c>
    </row>
    <row r="2202" spans="1:12">
      <c r="A2202" s="480" t="s">
        <v>111</v>
      </c>
      <c r="B2202" s="480">
        <f t="shared" si="183"/>
        <v>27</v>
      </c>
      <c r="C2202" s="480">
        <f t="shared" si="184"/>
        <v>9</v>
      </c>
      <c r="D2202" s="480">
        <f t="shared" si="185"/>
        <v>333</v>
      </c>
      <c r="E2202" s="480">
        <v>0</v>
      </c>
      <c r="F2202" s="481">
        <v>4.3129999999999997</v>
      </c>
      <c r="G2202" s="480" t="s">
        <v>560</v>
      </c>
      <c r="H2202" s="482">
        <v>0.32703700000000002</v>
      </c>
      <c r="I2202" s="483">
        <v>13.2</v>
      </c>
      <c r="J2202" s="484">
        <v>0</v>
      </c>
      <c r="K2202" s="469">
        <f t="shared" si="186"/>
        <v>13.188110213829015</v>
      </c>
      <c r="L2202" s="469">
        <f t="shared" si="187"/>
        <v>-1.1889786170984351E-2</v>
      </c>
    </row>
    <row r="2203" spans="1:12">
      <c r="A2203" s="480" t="s">
        <v>111</v>
      </c>
      <c r="B2203" s="480">
        <f t="shared" si="183"/>
        <v>27</v>
      </c>
      <c r="C2203" s="480">
        <f t="shared" si="184"/>
        <v>10</v>
      </c>
      <c r="D2203" s="480">
        <f t="shared" si="185"/>
        <v>334</v>
      </c>
      <c r="E2203" s="480">
        <v>0</v>
      </c>
      <c r="F2203" s="481">
        <v>4.3129999999999997</v>
      </c>
      <c r="G2203" s="480" t="s">
        <v>560</v>
      </c>
      <c r="H2203" s="482">
        <v>0.32608300000000001</v>
      </c>
      <c r="I2203" s="483">
        <v>13.2</v>
      </c>
      <c r="J2203" s="484">
        <v>0</v>
      </c>
      <c r="K2203" s="469">
        <f t="shared" si="186"/>
        <v>13.226693817218313</v>
      </c>
      <c r="L2203" s="469">
        <f t="shared" si="187"/>
        <v>2.6693817218314209E-2</v>
      </c>
    </row>
    <row r="2204" spans="1:12">
      <c r="A2204" s="480" t="s">
        <v>111</v>
      </c>
      <c r="B2204" s="480">
        <f t="shared" si="183"/>
        <v>27</v>
      </c>
      <c r="C2204" s="480">
        <f t="shared" si="184"/>
        <v>11</v>
      </c>
      <c r="D2204" s="480">
        <f t="shared" si="185"/>
        <v>335</v>
      </c>
      <c r="E2204" s="480">
        <v>0</v>
      </c>
      <c r="F2204" s="481">
        <v>4.3129999999999997</v>
      </c>
      <c r="G2204" s="480" t="s">
        <v>560</v>
      </c>
      <c r="H2204" s="482">
        <v>0.32513599999999998</v>
      </c>
      <c r="I2204" s="483">
        <v>13.3</v>
      </c>
      <c r="J2204" s="484">
        <v>0</v>
      </c>
      <c r="K2204" s="469">
        <f t="shared" si="186"/>
        <v>13.265218247133507</v>
      </c>
      <c r="L2204" s="469">
        <f t="shared" si="187"/>
        <v>-3.4781752866493321E-2</v>
      </c>
    </row>
    <row r="2205" spans="1:12">
      <c r="A2205" s="480" t="s">
        <v>111</v>
      </c>
      <c r="B2205" s="480">
        <f t="shared" si="183"/>
        <v>28</v>
      </c>
      <c r="C2205" s="480">
        <f t="shared" si="184"/>
        <v>0</v>
      </c>
      <c r="D2205" s="480">
        <f t="shared" si="185"/>
        <v>336</v>
      </c>
      <c r="E2205" s="480">
        <v>0</v>
      </c>
      <c r="F2205" s="481">
        <v>4.3129999999999997</v>
      </c>
      <c r="G2205" s="480" t="s">
        <v>560</v>
      </c>
      <c r="H2205" s="482">
        <v>0.32419399999999998</v>
      </c>
      <c r="I2205" s="483">
        <v>13.3</v>
      </c>
      <c r="J2205" s="484">
        <v>0</v>
      </c>
      <c r="K2205" s="469">
        <f t="shared" si="186"/>
        <v>13.303762561922799</v>
      </c>
      <c r="L2205" s="469">
        <f t="shared" si="187"/>
        <v>3.7625619227981133E-3</v>
      </c>
    </row>
    <row r="2206" spans="1:12">
      <c r="A2206" s="480" t="s">
        <v>111</v>
      </c>
      <c r="B2206" s="480">
        <f t="shared" si="183"/>
        <v>28</v>
      </c>
      <c r="C2206" s="480">
        <f t="shared" si="184"/>
        <v>1</v>
      </c>
      <c r="D2206" s="480">
        <f t="shared" si="185"/>
        <v>337</v>
      </c>
      <c r="E2206" s="480">
        <v>0</v>
      </c>
      <c r="F2206" s="481">
        <v>4.3129999999999997</v>
      </c>
      <c r="G2206" s="480" t="s">
        <v>560</v>
      </c>
      <c r="H2206" s="482">
        <v>0.32325700000000002</v>
      </c>
      <c r="I2206" s="483">
        <v>13.3</v>
      </c>
      <c r="J2206" s="484">
        <v>0</v>
      </c>
      <c r="K2206" s="469">
        <f t="shared" si="186"/>
        <v>13.342325146864567</v>
      </c>
      <c r="L2206" s="469">
        <f t="shared" si="187"/>
        <v>4.2325146864566676E-2</v>
      </c>
    </row>
    <row r="2207" spans="1:12">
      <c r="A2207" s="480" t="s">
        <v>111</v>
      </c>
      <c r="B2207" s="480">
        <f t="shared" si="183"/>
        <v>28</v>
      </c>
      <c r="C2207" s="480">
        <f t="shared" si="184"/>
        <v>2</v>
      </c>
      <c r="D2207" s="480">
        <f t="shared" si="185"/>
        <v>338</v>
      </c>
      <c r="E2207" s="480">
        <v>0</v>
      </c>
      <c r="F2207" s="481">
        <v>4.3129999999999997</v>
      </c>
      <c r="G2207" s="480" t="s">
        <v>560</v>
      </c>
      <c r="H2207" s="482">
        <v>0.32232499999999997</v>
      </c>
      <c r="I2207" s="483">
        <v>13.4</v>
      </c>
      <c r="J2207" s="484">
        <v>0</v>
      </c>
      <c r="K2207" s="469">
        <f t="shared" si="186"/>
        <v>13.380904366710618</v>
      </c>
      <c r="L2207" s="469">
        <f t="shared" si="187"/>
        <v>-1.9095633289381908E-2</v>
      </c>
    </row>
    <row r="2208" spans="1:12">
      <c r="A2208" s="480" t="s">
        <v>111</v>
      </c>
      <c r="B2208" s="480">
        <f t="shared" si="183"/>
        <v>28</v>
      </c>
      <c r="C2208" s="480">
        <f t="shared" si="184"/>
        <v>3</v>
      </c>
      <c r="D2208" s="480">
        <f t="shared" si="185"/>
        <v>339</v>
      </c>
      <c r="E2208" s="480">
        <v>0</v>
      </c>
      <c r="F2208" s="481">
        <v>4.3129999999999997</v>
      </c>
      <c r="G2208" s="480" t="s">
        <v>560</v>
      </c>
      <c r="H2208" s="482">
        <v>0.32139899999999999</v>
      </c>
      <c r="I2208" s="483">
        <v>13.4</v>
      </c>
      <c r="J2208" s="484">
        <v>0</v>
      </c>
      <c r="K2208" s="469">
        <f t="shared" si="186"/>
        <v>13.419456812248949</v>
      </c>
      <c r="L2208" s="469">
        <f t="shared" si="187"/>
        <v>1.9456812248948907E-2</v>
      </c>
    </row>
    <row r="2209" spans="1:12">
      <c r="A2209" s="480" t="s">
        <v>111</v>
      </c>
      <c r="B2209" s="480">
        <f t="shared" si="183"/>
        <v>28</v>
      </c>
      <c r="C2209" s="480">
        <f t="shared" si="184"/>
        <v>4</v>
      </c>
      <c r="D2209" s="480">
        <f t="shared" si="185"/>
        <v>340</v>
      </c>
      <c r="E2209" s="480">
        <v>0</v>
      </c>
      <c r="F2209" s="481">
        <v>4.3129999999999997</v>
      </c>
      <c r="G2209" s="480" t="s">
        <v>560</v>
      </c>
      <c r="H2209" s="482">
        <v>0.32047900000000001</v>
      </c>
      <c r="I2209" s="483">
        <v>13.5</v>
      </c>
      <c r="J2209" s="484">
        <v>0</v>
      </c>
      <c r="K2209" s="469">
        <f t="shared" si="186"/>
        <v>13.457980086058679</v>
      </c>
      <c r="L2209" s="469">
        <f t="shared" si="187"/>
        <v>-4.2019913941320652E-2</v>
      </c>
    </row>
    <row r="2210" spans="1:12">
      <c r="A2210" s="480" t="s">
        <v>111</v>
      </c>
      <c r="B2210" s="480">
        <f t="shared" si="183"/>
        <v>28</v>
      </c>
      <c r="C2210" s="480">
        <f t="shared" si="184"/>
        <v>5</v>
      </c>
      <c r="D2210" s="480">
        <f t="shared" si="185"/>
        <v>341</v>
      </c>
      <c r="E2210" s="480">
        <v>0</v>
      </c>
      <c r="F2210" s="481">
        <v>4.3129999999999997</v>
      </c>
      <c r="G2210" s="480" t="s">
        <v>560</v>
      </c>
      <c r="H2210" s="482">
        <v>0.31956299999999999</v>
      </c>
      <c r="I2210" s="483">
        <v>13.5</v>
      </c>
      <c r="J2210" s="484">
        <v>0</v>
      </c>
      <c r="K2210" s="469">
        <f t="shared" si="186"/>
        <v>13.496556234607887</v>
      </c>
      <c r="L2210" s="469">
        <f t="shared" si="187"/>
        <v>-3.4437653921131073E-3</v>
      </c>
    </row>
    <row r="2211" spans="1:12">
      <c r="A2211" s="480" t="s">
        <v>111</v>
      </c>
      <c r="B2211" s="480">
        <f t="shared" si="183"/>
        <v>28</v>
      </c>
      <c r="C2211" s="480">
        <f t="shared" si="184"/>
        <v>6</v>
      </c>
      <c r="D2211" s="480">
        <f t="shared" si="185"/>
        <v>342</v>
      </c>
      <c r="E2211" s="480">
        <v>0</v>
      </c>
      <c r="F2211" s="481">
        <v>4.3129999999999997</v>
      </c>
      <c r="G2211" s="480" t="s">
        <v>560</v>
      </c>
      <c r="H2211" s="482">
        <v>0.31865300000000002</v>
      </c>
      <c r="I2211" s="483">
        <v>13.5</v>
      </c>
      <c r="J2211" s="484">
        <v>0</v>
      </c>
      <c r="K2211" s="469">
        <f t="shared" si="186"/>
        <v>13.535099308652358</v>
      </c>
      <c r="L2211" s="469">
        <f t="shared" si="187"/>
        <v>3.5099308652357664E-2</v>
      </c>
    </row>
    <row r="2212" spans="1:12">
      <c r="A2212" s="480" t="s">
        <v>111</v>
      </c>
      <c r="B2212" s="480">
        <f t="shared" si="183"/>
        <v>28</v>
      </c>
      <c r="C2212" s="480">
        <f t="shared" si="184"/>
        <v>7</v>
      </c>
      <c r="D2212" s="480">
        <f t="shared" si="185"/>
        <v>343</v>
      </c>
      <c r="E2212" s="480">
        <v>0</v>
      </c>
      <c r="F2212" s="481">
        <v>4.3129999999999997</v>
      </c>
      <c r="G2212" s="480" t="s">
        <v>560</v>
      </c>
      <c r="H2212" s="482">
        <v>0.31774799999999997</v>
      </c>
      <c r="I2212" s="483">
        <v>13.6</v>
      </c>
      <c r="J2212" s="484">
        <v>0</v>
      </c>
      <c r="K2212" s="469">
        <f t="shared" si="186"/>
        <v>13.573649558769842</v>
      </c>
      <c r="L2212" s="469">
        <f t="shared" si="187"/>
        <v>-2.6350441230157173E-2</v>
      </c>
    </row>
    <row r="2213" spans="1:12">
      <c r="A2213" s="480" t="s">
        <v>111</v>
      </c>
      <c r="B2213" s="480">
        <f t="shared" si="183"/>
        <v>28</v>
      </c>
      <c r="C2213" s="480">
        <f t="shared" si="184"/>
        <v>8</v>
      </c>
      <c r="D2213" s="480">
        <f t="shared" si="185"/>
        <v>344</v>
      </c>
      <c r="E2213" s="480">
        <v>0</v>
      </c>
      <c r="F2213" s="481">
        <v>4.3129999999999997</v>
      </c>
      <c r="G2213" s="480" t="s">
        <v>560</v>
      </c>
      <c r="H2213" s="482">
        <v>0.31684800000000002</v>
      </c>
      <c r="I2213" s="483">
        <v>13.6</v>
      </c>
      <c r="J2213" s="484">
        <v>0</v>
      </c>
      <c r="K2213" s="469">
        <f t="shared" si="186"/>
        <v>13.612205221431095</v>
      </c>
      <c r="L2213" s="469">
        <f t="shared" si="187"/>
        <v>1.2205221431095481E-2</v>
      </c>
    </row>
    <row r="2214" spans="1:12">
      <c r="A2214" s="480" t="s">
        <v>111</v>
      </c>
      <c r="B2214" s="480">
        <f t="shared" ref="B2214:B2253" si="188">INT(D2214/12)</f>
        <v>28</v>
      </c>
      <c r="C2214" s="480">
        <f t="shared" ref="C2214:C2253" si="189">D2214-B2214*12</f>
        <v>9</v>
      </c>
      <c r="D2214" s="480">
        <f t="shared" si="185"/>
        <v>345</v>
      </c>
      <c r="E2214" s="480">
        <v>0</v>
      </c>
      <c r="F2214" s="481">
        <v>4.3129999999999997</v>
      </c>
      <c r="G2214" s="480" t="s">
        <v>560</v>
      </c>
      <c r="H2214" s="482">
        <v>0.31595299999999998</v>
      </c>
      <c r="I2214" s="483">
        <v>13.7</v>
      </c>
      <c r="J2214" s="484">
        <v>0</v>
      </c>
      <c r="K2214" s="469">
        <f t="shared" si="186"/>
        <v>13.650764512443306</v>
      </c>
      <c r="L2214" s="469">
        <f t="shared" si="187"/>
        <v>-4.9235487556693158E-2</v>
      </c>
    </row>
    <row r="2215" spans="1:12">
      <c r="A2215" s="480" t="s">
        <v>111</v>
      </c>
      <c r="B2215" s="480">
        <f t="shared" si="188"/>
        <v>28</v>
      </c>
      <c r="C2215" s="480">
        <f t="shared" si="189"/>
        <v>10</v>
      </c>
      <c r="D2215" s="480">
        <f t="shared" ref="D2215:D2253" si="190">D2214+1</f>
        <v>346</v>
      </c>
      <c r="E2215" s="480">
        <v>0</v>
      </c>
      <c r="F2215" s="481">
        <v>4.3129999999999997</v>
      </c>
      <c r="G2215" s="480" t="s">
        <v>560</v>
      </c>
      <c r="H2215" s="482">
        <v>0.31506299999999998</v>
      </c>
      <c r="I2215" s="483">
        <v>13.7</v>
      </c>
      <c r="J2215" s="484">
        <v>0</v>
      </c>
      <c r="K2215" s="469">
        <f t="shared" si="186"/>
        <v>13.689325626938105</v>
      </c>
      <c r="L2215" s="469">
        <f t="shared" si="187"/>
        <v>-1.0674373061894116E-2</v>
      </c>
    </row>
    <row r="2216" spans="1:12">
      <c r="A2216" s="480" t="s">
        <v>111</v>
      </c>
      <c r="B2216" s="480">
        <f t="shared" si="188"/>
        <v>28</v>
      </c>
      <c r="C2216" s="480">
        <f t="shared" si="189"/>
        <v>11</v>
      </c>
      <c r="D2216" s="480">
        <f t="shared" si="190"/>
        <v>347</v>
      </c>
      <c r="E2216" s="480">
        <v>0</v>
      </c>
      <c r="F2216" s="481">
        <v>4.3129999999999997</v>
      </c>
      <c r="G2216" s="480" t="s">
        <v>560</v>
      </c>
      <c r="H2216" s="482">
        <v>0.31417800000000001</v>
      </c>
      <c r="I2216" s="483">
        <v>13.7</v>
      </c>
      <c r="J2216" s="484">
        <v>0</v>
      </c>
      <c r="K2216" s="469">
        <f t="shared" si="186"/>
        <v>13.727886739364308</v>
      </c>
      <c r="L2216" s="469">
        <f t="shared" si="187"/>
        <v>2.7886739364308966E-2</v>
      </c>
    </row>
    <row r="2217" spans="1:12">
      <c r="A2217" s="480" t="s">
        <v>111</v>
      </c>
      <c r="B2217" s="480">
        <f t="shared" si="188"/>
        <v>29</v>
      </c>
      <c r="C2217" s="480">
        <f t="shared" si="189"/>
        <v>0</v>
      </c>
      <c r="D2217" s="480">
        <f t="shared" si="190"/>
        <v>348</v>
      </c>
      <c r="E2217" s="480">
        <v>0</v>
      </c>
      <c r="F2217" s="481">
        <v>4.3129999999999997</v>
      </c>
      <c r="G2217" s="480" t="s">
        <v>560</v>
      </c>
      <c r="H2217" s="482">
        <v>0.31329800000000002</v>
      </c>
      <c r="I2217" s="483">
        <v>13.8</v>
      </c>
      <c r="J2217" s="484">
        <v>0</v>
      </c>
      <c r="K2217" s="469">
        <f t="shared" si="186"/>
        <v>13.766446003485498</v>
      </c>
      <c r="L2217" s="469">
        <f t="shared" si="187"/>
        <v>-3.3553996514502415E-2</v>
      </c>
    </row>
    <row r="2218" spans="1:12">
      <c r="A2218" s="480" t="s">
        <v>111</v>
      </c>
      <c r="B2218" s="480">
        <f t="shared" si="188"/>
        <v>29</v>
      </c>
      <c r="C2218" s="480">
        <f t="shared" si="189"/>
        <v>1</v>
      </c>
      <c r="D2218" s="480">
        <f t="shared" si="190"/>
        <v>349</v>
      </c>
      <c r="E2218" s="480">
        <v>0</v>
      </c>
      <c r="F2218" s="481">
        <v>4.3129999999999997</v>
      </c>
      <c r="G2218" s="480" t="s">
        <v>560</v>
      </c>
      <c r="H2218" s="482">
        <v>0.31242300000000001</v>
      </c>
      <c r="I2218" s="483">
        <v>13.8</v>
      </c>
      <c r="J2218" s="484">
        <v>0</v>
      </c>
      <c r="K2218" s="469">
        <f t="shared" si="186"/>
        <v>13.805001552382507</v>
      </c>
      <c r="L2218" s="469">
        <f t="shared" si="187"/>
        <v>5.0015523825059915E-3</v>
      </c>
    </row>
    <row r="2219" spans="1:12">
      <c r="A2219" s="480" t="s">
        <v>111</v>
      </c>
      <c r="B2219" s="480">
        <f t="shared" si="188"/>
        <v>29</v>
      </c>
      <c r="C2219" s="480">
        <f t="shared" si="189"/>
        <v>2</v>
      </c>
      <c r="D2219" s="480">
        <f t="shared" si="190"/>
        <v>350</v>
      </c>
      <c r="E2219" s="480">
        <v>0</v>
      </c>
      <c r="F2219" s="481">
        <v>4.3129999999999997</v>
      </c>
      <c r="G2219" s="480" t="s">
        <v>560</v>
      </c>
      <c r="H2219" s="482">
        <v>0.31155300000000002</v>
      </c>
      <c r="I2219" s="483">
        <v>13.8</v>
      </c>
      <c r="J2219" s="484">
        <v>0</v>
      </c>
      <c r="K2219" s="469">
        <f t="shared" si="186"/>
        <v>13.843551498460934</v>
      </c>
      <c r="L2219" s="469">
        <f t="shared" si="187"/>
        <v>4.3551498460933757E-2</v>
      </c>
    </row>
    <row r="2220" spans="1:12">
      <c r="A2220" s="480" t="s">
        <v>111</v>
      </c>
      <c r="B2220" s="480">
        <f t="shared" si="188"/>
        <v>29</v>
      </c>
      <c r="C2220" s="480">
        <f t="shared" si="189"/>
        <v>3</v>
      </c>
      <c r="D2220" s="480">
        <f t="shared" si="190"/>
        <v>351</v>
      </c>
      <c r="E2220" s="480">
        <v>0</v>
      </c>
      <c r="F2220" s="481">
        <v>4.3129999999999997</v>
      </c>
      <c r="G2220" s="480" t="s">
        <v>560</v>
      </c>
      <c r="H2220" s="482">
        <v>0.31068800000000002</v>
      </c>
      <c r="I2220" s="483">
        <v>13.9</v>
      </c>
      <c r="J2220" s="484">
        <v>0</v>
      </c>
      <c r="K2220" s="469">
        <f t="shared" si="186"/>
        <v>13.882093933463794</v>
      </c>
      <c r="L2220" s="469">
        <f t="shared" si="187"/>
        <v>-1.7906066536205856E-2</v>
      </c>
    </row>
    <row r="2221" spans="1:12">
      <c r="A2221" s="480" t="s">
        <v>111</v>
      </c>
      <c r="B2221" s="480">
        <f t="shared" si="188"/>
        <v>29</v>
      </c>
      <c r="C2221" s="480">
        <f t="shared" si="189"/>
        <v>4</v>
      </c>
      <c r="D2221" s="480">
        <f t="shared" si="190"/>
        <v>352</v>
      </c>
      <c r="E2221" s="480">
        <v>0</v>
      </c>
      <c r="F2221" s="481">
        <v>4.3129999999999997</v>
      </c>
      <c r="G2221" s="480" t="s">
        <v>560</v>
      </c>
      <c r="H2221" s="482">
        <v>0.30982700000000002</v>
      </c>
      <c r="I2221" s="483">
        <v>13.9</v>
      </c>
      <c r="J2221" s="484">
        <v>0</v>
      </c>
      <c r="K2221" s="469">
        <f t="shared" si="186"/>
        <v>13.920671858811529</v>
      </c>
      <c r="L2221" s="469">
        <f t="shared" si="187"/>
        <v>2.0671858811528665E-2</v>
      </c>
    </row>
    <row r="2222" spans="1:12">
      <c r="A2222" s="480" t="s">
        <v>111</v>
      </c>
      <c r="B2222" s="480">
        <f t="shared" si="188"/>
        <v>29</v>
      </c>
      <c r="C2222" s="480">
        <f t="shared" si="189"/>
        <v>5</v>
      </c>
      <c r="D2222" s="480">
        <f t="shared" si="190"/>
        <v>353</v>
      </c>
      <c r="E2222" s="480">
        <v>0</v>
      </c>
      <c r="F2222" s="481">
        <v>4.3129999999999997</v>
      </c>
      <c r="G2222" s="480" t="s">
        <v>560</v>
      </c>
      <c r="H2222" s="482">
        <v>0.30897200000000002</v>
      </c>
      <c r="I2222" s="483">
        <v>14</v>
      </c>
      <c r="J2222" s="484">
        <v>0</v>
      </c>
      <c r="K2222" s="469">
        <f t="shared" si="186"/>
        <v>13.959193713346192</v>
      </c>
      <c r="L2222" s="469">
        <f t="shared" si="187"/>
        <v>-4.0806286653808144E-2</v>
      </c>
    </row>
    <row r="2223" spans="1:12">
      <c r="A2223" s="480" t="s">
        <v>111</v>
      </c>
      <c r="B2223" s="480">
        <f t="shared" si="188"/>
        <v>29</v>
      </c>
      <c r="C2223" s="480">
        <f t="shared" si="189"/>
        <v>6</v>
      </c>
      <c r="D2223" s="480">
        <f t="shared" si="190"/>
        <v>354</v>
      </c>
      <c r="E2223" s="480">
        <v>0</v>
      </c>
      <c r="F2223" s="481">
        <v>4.3129999999999997</v>
      </c>
      <c r="G2223" s="480" t="s">
        <v>560</v>
      </c>
      <c r="H2223" s="482">
        <v>0.30812</v>
      </c>
      <c r="I2223" s="483">
        <v>14</v>
      </c>
      <c r="J2223" s="484">
        <v>0</v>
      </c>
      <c r="K2223" s="469">
        <f t="shared" si="186"/>
        <v>13.997793067635985</v>
      </c>
      <c r="L2223" s="469">
        <f t="shared" si="187"/>
        <v>-2.206932364014591E-3</v>
      </c>
    </row>
    <row r="2224" spans="1:12">
      <c r="A2224" s="480" t="s">
        <v>111</v>
      </c>
      <c r="B2224" s="480">
        <f t="shared" si="188"/>
        <v>29</v>
      </c>
      <c r="C2224" s="480">
        <f t="shared" si="189"/>
        <v>7</v>
      </c>
      <c r="D2224" s="480">
        <f t="shared" si="190"/>
        <v>355</v>
      </c>
      <c r="E2224" s="480">
        <v>0</v>
      </c>
      <c r="F2224" s="481">
        <v>4.3129999999999997</v>
      </c>
      <c r="G2224" s="480" t="s">
        <v>560</v>
      </c>
      <c r="H2224" s="482">
        <v>0.30727399999999999</v>
      </c>
      <c r="I2224" s="483">
        <v>14</v>
      </c>
      <c r="J2224" s="484">
        <v>0</v>
      </c>
      <c r="K2224" s="469">
        <f t="shared" si="186"/>
        <v>14.036332393889491</v>
      </c>
      <c r="L2224" s="469">
        <f t="shared" si="187"/>
        <v>3.6332393889491499E-2</v>
      </c>
    </row>
    <row r="2225" spans="1:12">
      <c r="A2225" s="480" t="s">
        <v>111</v>
      </c>
      <c r="B2225" s="480">
        <f t="shared" si="188"/>
        <v>29</v>
      </c>
      <c r="C2225" s="480">
        <f t="shared" si="189"/>
        <v>8</v>
      </c>
      <c r="D2225" s="480">
        <f t="shared" si="190"/>
        <v>356</v>
      </c>
      <c r="E2225" s="480">
        <v>0</v>
      </c>
      <c r="F2225" s="481">
        <v>4.3129999999999997</v>
      </c>
      <c r="G2225" s="480" t="s">
        <v>560</v>
      </c>
      <c r="H2225" s="482">
        <v>0.30643199999999998</v>
      </c>
      <c r="I2225" s="483">
        <v>14.1</v>
      </c>
      <c r="J2225" s="484">
        <v>0</v>
      </c>
      <c r="K2225" s="469">
        <f t="shared" si="186"/>
        <v>14.074900793650794</v>
      </c>
      <c r="L2225" s="469">
        <f t="shared" si="187"/>
        <v>-2.5099206349205261E-2</v>
      </c>
    </row>
    <row r="2226" spans="1:12">
      <c r="A2226" s="480" t="s">
        <v>111</v>
      </c>
      <c r="B2226" s="480">
        <f t="shared" si="188"/>
        <v>29</v>
      </c>
      <c r="C2226" s="480">
        <f t="shared" si="189"/>
        <v>9</v>
      </c>
      <c r="D2226" s="480">
        <f t="shared" si="190"/>
        <v>357</v>
      </c>
      <c r="E2226" s="480">
        <v>0</v>
      </c>
      <c r="F2226" s="481">
        <v>4.3129999999999997</v>
      </c>
      <c r="G2226" s="480" t="s">
        <v>560</v>
      </c>
      <c r="H2226" s="482">
        <v>0.30559500000000001</v>
      </c>
      <c r="I2226" s="483">
        <v>14.1</v>
      </c>
      <c r="J2226" s="484">
        <v>0</v>
      </c>
      <c r="K2226" s="469">
        <f t="shared" si="186"/>
        <v>14.113450809077372</v>
      </c>
      <c r="L2226" s="469">
        <f t="shared" si="187"/>
        <v>1.3450809077372838E-2</v>
      </c>
    </row>
    <row r="2227" spans="1:12">
      <c r="A2227" s="480" t="s">
        <v>111</v>
      </c>
      <c r="B2227" s="480">
        <f t="shared" si="188"/>
        <v>29</v>
      </c>
      <c r="C2227" s="480">
        <f t="shared" si="189"/>
        <v>10</v>
      </c>
      <c r="D2227" s="480">
        <f t="shared" si="190"/>
        <v>358</v>
      </c>
      <c r="E2227" s="480">
        <v>0</v>
      </c>
      <c r="F2227" s="481">
        <v>4.3129999999999997</v>
      </c>
      <c r="G2227" s="480" t="s">
        <v>560</v>
      </c>
      <c r="H2227" s="482">
        <v>0.30476300000000001</v>
      </c>
      <c r="I2227" s="483">
        <v>14.2</v>
      </c>
      <c r="J2227" s="484">
        <v>0</v>
      </c>
      <c r="K2227" s="469">
        <f t="shared" si="186"/>
        <v>14.151980391320468</v>
      </c>
      <c r="L2227" s="469">
        <f t="shared" si="187"/>
        <v>-4.80196086795317E-2</v>
      </c>
    </row>
    <row r="2228" spans="1:12">
      <c r="A2228" s="480" t="s">
        <v>111</v>
      </c>
      <c r="B2228" s="480">
        <f t="shared" si="188"/>
        <v>29</v>
      </c>
      <c r="C2228" s="480">
        <f t="shared" si="189"/>
        <v>11</v>
      </c>
      <c r="D2228" s="480">
        <f t="shared" si="190"/>
        <v>359</v>
      </c>
      <c r="E2228" s="480">
        <v>0</v>
      </c>
      <c r="F2228" s="481">
        <v>4.3129999999999997</v>
      </c>
      <c r="G2228" s="480" t="s">
        <v>560</v>
      </c>
      <c r="H2228" s="482">
        <v>0.30393500000000001</v>
      </c>
      <c r="I2228" s="483">
        <v>14.2</v>
      </c>
      <c r="J2228" s="484">
        <v>0</v>
      </c>
      <c r="K2228" s="469">
        <f t="shared" si="186"/>
        <v>14.190534160264528</v>
      </c>
      <c r="L2228" s="469">
        <f t="shared" si="187"/>
        <v>-9.4658397354709933E-3</v>
      </c>
    </row>
    <row r="2229" spans="1:12">
      <c r="A2229" s="480" t="s">
        <v>111</v>
      </c>
      <c r="B2229" s="480">
        <f t="shared" si="188"/>
        <v>30</v>
      </c>
      <c r="C2229" s="480">
        <f t="shared" si="189"/>
        <v>0</v>
      </c>
      <c r="D2229" s="480">
        <f t="shared" si="190"/>
        <v>360</v>
      </c>
      <c r="E2229" s="480">
        <v>0</v>
      </c>
      <c r="F2229" s="481">
        <v>4.3129999999999997</v>
      </c>
      <c r="G2229" s="480" t="s">
        <v>560</v>
      </c>
      <c r="H2229" s="482">
        <v>0.30311100000000002</v>
      </c>
      <c r="I2229" s="483">
        <v>14.2</v>
      </c>
      <c r="J2229" s="484">
        <v>0</v>
      </c>
      <c r="K2229" s="469">
        <f t="shared" si="186"/>
        <v>14.229110787797207</v>
      </c>
      <c r="L2229" s="469">
        <f t="shared" si="187"/>
        <v>2.9110787797208104E-2</v>
      </c>
    </row>
    <row r="2230" spans="1:12">
      <c r="A2230" s="480" t="s">
        <v>111</v>
      </c>
      <c r="B2230" s="480">
        <f t="shared" si="188"/>
        <v>30</v>
      </c>
      <c r="C2230" s="480">
        <f t="shared" si="189"/>
        <v>1</v>
      </c>
      <c r="D2230" s="480">
        <f t="shared" si="190"/>
        <v>361</v>
      </c>
      <c r="E2230" s="480">
        <v>0</v>
      </c>
      <c r="F2230" s="481">
        <v>4.3129999999999997</v>
      </c>
      <c r="G2230" s="480" t="s">
        <v>560</v>
      </c>
      <c r="H2230" s="482">
        <v>0.30229200000000001</v>
      </c>
      <c r="I2230" s="483">
        <v>14.3</v>
      </c>
      <c r="J2230" s="484">
        <v>0</v>
      </c>
      <c r="K2230" s="469">
        <f t="shared" si="186"/>
        <v>14.267661731041509</v>
      </c>
      <c r="L2230" s="469">
        <f t="shared" si="187"/>
        <v>-3.2338268958492122E-2</v>
      </c>
    </row>
    <row r="2231" spans="1:12">
      <c r="A2231" s="480" t="s">
        <v>111</v>
      </c>
      <c r="B2231" s="480">
        <f t="shared" si="188"/>
        <v>30</v>
      </c>
      <c r="C2231" s="480">
        <f t="shared" si="189"/>
        <v>2</v>
      </c>
      <c r="D2231" s="480">
        <f t="shared" si="190"/>
        <v>362</v>
      </c>
      <c r="E2231" s="480">
        <v>0</v>
      </c>
      <c r="F2231" s="481">
        <v>4.3129999999999997</v>
      </c>
      <c r="G2231" s="480" t="s">
        <v>560</v>
      </c>
      <c r="H2231" s="482">
        <v>0.30147699999999999</v>
      </c>
      <c r="I2231" s="483">
        <v>14.3</v>
      </c>
      <c r="J2231" s="484">
        <v>0</v>
      </c>
      <c r="K2231" s="469">
        <f t="shared" si="186"/>
        <v>14.306232316229762</v>
      </c>
      <c r="L2231" s="469">
        <f t="shared" si="187"/>
        <v>6.2323162297612811E-3</v>
      </c>
    </row>
    <row r="2232" spans="1:12">
      <c r="A2232" s="480" t="s">
        <v>111</v>
      </c>
      <c r="B2232" s="480">
        <f t="shared" si="188"/>
        <v>30</v>
      </c>
      <c r="C2232" s="480">
        <f t="shared" si="189"/>
        <v>3</v>
      </c>
      <c r="D2232" s="480">
        <f t="shared" si="190"/>
        <v>363</v>
      </c>
      <c r="E2232" s="480">
        <v>0</v>
      </c>
      <c r="F2232" s="481">
        <v>4.3129999999999997</v>
      </c>
      <c r="G2232" s="480" t="s">
        <v>560</v>
      </c>
      <c r="H2232" s="482">
        <v>0.30066700000000002</v>
      </c>
      <c r="I2232" s="483">
        <v>14.3</v>
      </c>
      <c r="J2232" s="484">
        <v>0</v>
      </c>
      <c r="K2232" s="469">
        <f t="shared" si="186"/>
        <v>14.344773453687965</v>
      </c>
      <c r="L2232" s="469">
        <f t="shared" si="187"/>
        <v>4.4773453687964704E-2</v>
      </c>
    </row>
    <row r="2233" spans="1:12">
      <c r="A2233" s="480" t="s">
        <v>111</v>
      </c>
      <c r="B2233" s="480">
        <f t="shared" si="188"/>
        <v>30</v>
      </c>
      <c r="C2233" s="480">
        <f t="shared" si="189"/>
        <v>4</v>
      </c>
      <c r="D2233" s="480">
        <f t="shared" si="190"/>
        <v>364</v>
      </c>
      <c r="E2233" s="480">
        <v>0</v>
      </c>
      <c r="F2233" s="481">
        <v>4.3129999999999997</v>
      </c>
      <c r="G2233" s="480" t="s">
        <v>560</v>
      </c>
      <c r="H2233" s="482">
        <v>0.29986099999999999</v>
      </c>
      <c r="I2233" s="483">
        <v>14.4</v>
      </c>
      <c r="J2233" s="484">
        <v>0</v>
      </c>
      <c r="K2233" s="469">
        <f t="shared" si="186"/>
        <v>14.383330943337079</v>
      </c>
      <c r="L2233" s="469">
        <f t="shared" si="187"/>
        <v>-1.6669056662921733E-2</v>
      </c>
    </row>
    <row r="2234" spans="1:12">
      <c r="A2234" s="480" t="s">
        <v>111</v>
      </c>
      <c r="B2234" s="480">
        <f t="shared" si="188"/>
        <v>30</v>
      </c>
      <c r="C2234" s="480">
        <f t="shared" si="189"/>
        <v>5</v>
      </c>
      <c r="D2234" s="480">
        <f t="shared" si="190"/>
        <v>365</v>
      </c>
      <c r="E2234" s="480">
        <v>0</v>
      </c>
      <c r="F2234" s="481">
        <v>4.3129999999999997</v>
      </c>
      <c r="G2234" s="480" t="s">
        <v>560</v>
      </c>
      <c r="H2234" s="482">
        <v>0.29905900000000002</v>
      </c>
      <c r="I2234" s="483">
        <v>14.4</v>
      </c>
      <c r="J2234" s="484">
        <v>0</v>
      </c>
      <c r="K2234" s="469">
        <f t="shared" si="186"/>
        <v>14.421903370237978</v>
      </c>
      <c r="L2234" s="469">
        <f t="shared" si="187"/>
        <v>2.1903370237977171E-2</v>
      </c>
    </row>
    <row r="2235" spans="1:12">
      <c r="A2235" s="480" t="s">
        <v>111</v>
      </c>
      <c r="B2235" s="480">
        <f t="shared" si="188"/>
        <v>30</v>
      </c>
      <c r="C2235" s="480">
        <f t="shared" si="189"/>
        <v>6</v>
      </c>
      <c r="D2235" s="480">
        <f t="shared" si="190"/>
        <v>366</v>
      </c>
      <c r="E2235" s="480">
        <v>0</v>
      </c>
      <c r="F2235" s="481">
        <v>4.3129999999999997</v>
      </c>
      <c r="G2235" s="480" t="s">
        <v>560</v>
      </c>
      <c r="H2235" s="482">
        <v>0.29826200000000003</v>
      </c>
      <c r="I2235" s="483">
        <v>14.5</v>
      </c>
      <c r="J2235" s="484">
        <v>0</v>
      </c>
      <c r="K2235" s="469">
        <f t="shared" si="186"/>
        <v>14.460440820486683</v>
      </c>
      <c r="L2235" s="469">
        <f t="shared" si="187"/>
        <v>-3.9559179513316778E-2</v>
      </c>
    </row>
    <row r="2236" spans="1:12">
      <c r="A2236" s="480" t="s">
        <v>111</v>
      </c>
      <c r="B2236" s="480">
        <f t="shared" si="188"/>
        <v>30</v>
      </c>
      <c r="C2236" s="480">
        <f t="shared" si="189"/>
        <v>7</v>
      </c>
      <c r="D2236" s="480">
        <f t="shared" si="190"/>
        <v>367</v>
      </c>
      <c r="E2236" s="480">
        <v>0</v>
      </c>
      <c r="F2236" s="481">
        <v>4.3129999999999997</v>
      </c>
      <c r="G2236" s="480" t="s">
        <v>560</v>
      </c>
      <c r="H2236" s="482">
        <v>0.29746899999999998</v>
      </c>
      <c r="I2236" s="483">
        <v>14.5</v>
      </c>
      <c r="J2236" s="484">
        <v>0</v>
      </c>
      <c r="K2236" s="469">
        <f t="shared" si="186"/>
        <v>14.498989810702964</v>
      </c>
      <c r="L2236" s="469">
        <f t="shared" si="187"/>
        <v>-1.0101892970357795E-3</v>
      </c>
    </row>
    <row r="2237" spans="1:12">
      <c r="A2237" s="480" t="s">
        <v>111</v>
      </c>
      <c r="B2237" s="480">
        <f t="shared" si="188"/>
        <v>30</v>
      </c>
      <c r="C2237" s="480">
        <f t="shared" si="189"/>
        <v>8</v>
      </c>
      <c r="D2237" s="480">
        <f t="shared" si="190"/>
        <v>368</v>
      </c>
      <c r="E2237" s="480">
        <v>0</v>
      </c>
      <c r="F2237" s="481">
        <v>4.3129999999999997</v>
      </c>
      <c r="G2237" s="480" t="s">
        <v>560</v>
      </c>
      <c r="H2237" s="482">
        <v>0.29668</v>
      </c>
      <c r="I2237" s="483">
        <v>14.5</v>
      </c>
      <c r="J2237" s="484">
        <v>0</v>
      </c>
      <c r="K2237" s="469">
        <f t="shared" si="186"/>
        <v>14.5375488742079</v>
      </c>
      <c r="L2237" s="469">
        <f t="shared" si="187"/>
        <v>3.7548874207899985E-2</v>
      </c>
    </row>
    <row r="2238" spans="1:12">
      <c r="A2238" s="480" t="s">
        <v>111</v>
      </c>
      <c r="B2238" s="480">
        <f t="shared" si="188"/>
        <v>30</v>
      </c>
      <c r="C2238" s="480">
        <f t="shared" si="189"/>
        <v>9</v>
      </c>
      <c r="D2238" s="480">
        <f t="shared" si="190"/>
        <v>369</v>
      </c>
      <c r="E2238" s="480">
        <v>0</v>
      </c>
      <c r="F2238" s="481">
        <v>4.3129999999999997</v>
      </c>
      <c r="G2238" s="480" t="s">
        <v>560</v>
      </c>
      <c r="H2238" s="482">
        <v>0.29589500000000002</v>
      </c>
      <c r="I2238" s="483">
        <v>14.6</v>
      </c>
      <c r="J2238" s="484">
        <v>0</v>
      </c>
      <c r="K2238" s="469">
        <f t="shared" si="186"/>
        <v>14.576116527822368</v>
      </c>
      <c r="L2238" s="469">
        <f t="shared" si="187"/>
        <v>-2.3883472177631759E-2</v>
      </c>
    </row>
    <row r="2239" spans="1:12">
      <c r="A2239" s="480" t="s">
        <v>111</v>
      </c>
      <c r="B2239" s="480">
        <f t="shared" si="188"/>
        <v>30</v>
      </c>
      <c r="C2239" s="480">
        <f t="shared" si="189"/>
        <v>10</v>
      </c>
      <c r="D2239" s="480">
        <f t="shared" si="190"/>
        <v>370</v>
      </c>
      <c r="E2239" s="480">
        <v>0</v>
      </c>
      <c r="F2239" s="481">
        <v>4.3129999999999997</v>
      </c>
      <c r="G2239" s="480" t="s">
        <v>560</v>
      </c>
      <c r="H2239" s="482">
        <v>0.29511399999999999</v>
      </c>
      <c r="I2239" s="483">
        <v>14.6</v>
      </c>
      <c r="J2239" s="484">
        <v>0</v>
      </c>
      <c r="K2239" s="469">
        <f t="shared" si="186"/>
        <v>14.614691271847489</v>
      </c>
      <c r="L2239" s="469">
        <f t="shared" si="187"/>
        <v>1.4691271847489418E-2</v>
      </c>
    </row>
    <row r="2240" spans="1:12">
      <c r="A2240" s="480" t="s">
        <v>111</v>
      </c>
      <c r="B2240" s="480">
        <f t="shared" si="188"/>
        <v>30</v>
      </c>
      <c r="C2240" s="480">
        <f t="shared" si="189"/>
        <v>11</v>
      </c>
      <c r="D2240" s="480">
        <f t="shared" si="190"/>
        <v>371</v>
      </c>
      <c r="E2240" s="480">
        <v>0</v>
      </c>
      <c r="F2240" s="481">
        <v>4.3129999999999997</v>
      </c>
      <c r="G2240" s="480" t="s">
        <v>560</v>
      </c>
      <c r="H2240" s="482">
        <v>0.29433799999999999</v>
      </c>
      <c r="I2240" s="483">
        <v>14.7</v>
      </c>
      <c r="J2240" s="484">
        <v>0</v>
      </c>
      <c r="K2240" s="469">
        <f t="shared" si="186"/>
        <v>14.653221806222778</v>
      </c>
      <c r="L2240" s="469">
        <f t="shared" si="187"/>
        <v>-4.6778193777221588E-2</v>
      </c>
    </row>
    <row r="2241" spans="1:12">
      <c r="A2241" s="480" t="s">
        <v>111</v>
      </c>
      <c r="B2241" s="480">
        <f t="shared" si="188"/>
        <v>31</v>
      </c>
      <c r="C2241" s="480">
        <f t="shared" si="189"/>
        <v>0</v>
      </c>
      <c r="D2241" s="480">
        <f t="shared" si="190"/>
        <v>372</v>
      </c>
      <c r="E2241" s="480">
        <v>0</v>
      </c>
      <c r="F2241" s="481">
        <v>4.3129999999999997</v>
      </c>
      <c r="G2241" s="480" t="s">
        <v>560</v>
      </c>
      <c r="H2241" s="482">
        <v>0.29356500000000002</v>
      </c>
      <c r="I2241" s="483">
        <v>14.7</v>
      </c>
      <c r="J2241" s="484">
        <v>0</v>
      </c>
      <c r="K2241" s="469">
        <f t="shared" si="186"/>
        <v>14.691805903292284</v>
      </c>
      <c r="L2241" s="469">
        <f t="shared" si="187"/>
        <v>-8.1940967077152038E-3</v>
      </c>
    </row>
    <row r="2242" spans="1:12">
      <c r="A2242" s="480" t="s">
        <v>111</v>
      </c>
      <c r="B2242" s="480">
        <f t="shared" si="188"/>
        <v>31</v>
      </c>
      <c r="C2242" s="480">
        <f t="shared" si="189"/>
        <v>1</v>
      </c>
      <c r="D2242" s="480">
        <f t="shared" si="190"/>
        <v>373</v>
      </c>
      <c r="E2242" s="480">
        <v>0</v>
      </c>
      <c r="F2242" s="481">
        <v>4.3129999999999997</v>
      </c>
      <c r="G2242" s="480" t="s">
        <v>560</v>
      </c>
      <c r="H2242" s="482">
        <v>0.29279699999999997</v>
      </c>
      <c r="I2242" s="483">
        <v>14.7</v>
      </c>
      <c r="J2242" s="484">
        <v>0</v>
      </c>
      <c r="K2242" s="469">
        <f t="shared" si="186"/>
        <v>14.730342182467718</v>
      </c>
      <c r="L2242" s="469">
        <f t="shared" si="187"/>
        <v>3.0342182467718359E-2</v>
      </c>
    </row>
    <row r="2243" spans="1:12">
      <c r="A2243" s="480" t="s">
        <v>111</v>
      </c>
      <c r="B2243" s="480">
        <f t="shared" si="188"/>
        <v>31</v>
      </c>
      <c r="C2243" s="480">
        <f t="shared" si="189"/>
        <v>2</v>
      </c>
      <c r="D2243" s="480">
        <f t="shared" si="190"/>
        <v>374</v>
      </c>
      <c r="E2243" s="480">
        <v>0</v>
      </c>
      <c r="F2243" s="481">
        <v>4.3129999999999997</v>
      </c>
      <c r="G2243" s="480" t="s">
        <v>560</v>
      </c>
      <c r="H2243" s="482">
        <v>0.29203200000000001</v>
      </c>
      <c r="I2243" s="483">
        <v>14.8</v>
      </c>
      <c r="J2243" s="484">
        <v>0</v>
      </c>
      <c r="K2243" s="469">
        <f t="shared" si="186"/>
        <v>14.768929432390969</v>
      </c>
      <c r="L2243" s="469">
        <f t="shared" si="187"/>
        <v>-3.1070567609031485E-2</v>
      </c>
    </row>
    <row r="2244" spans="1:12">
      <c r="A2244" s="480" t="s">
        <v>111</v>
      </c>
      <c r="B2244" s="480">
        <f t="shared" si="188"/>
        <v>31</v>
      </c>
      <c r="C2244" s="480">
        <f t="shared" si="189"/>
        <v>3</v>
      </c>
      <c r="D2244" s="480">
        <f t="shared" si="190"/>
        <v>375</v>
      </c>
      <c r="E2244" s="480">
        <v>0</v>
      </c>
      <c r="F2244" s="481">
        <v>4.3129999999999997</v>
      </c>
      <c r="G2244" s="480" t="s">
        <v>560</v>
      </c>
      <c r="H2244" s="482">
        <v>0.29127199999999998</v>
      </c>
      <c r="I2244" s="483">
        <v>14.8</v>
      </c>
      <c r="J2244" s="484">
        <v>0</v>
      </c>
      <c r="K2244" s="469">
        <f t="shared" si="186"/>
        <v>14.807465187178995</v>
      </c>
      <c r="L2244" s="469">
        <f t="shared" si="187"/>
        <v>7.465187178993915E-3</v>
      </c>
    </row>
    <row r="2245" spans="1:12">
      <c r="A2245" s="480" t="s">
        <v>111</v>
      </c>
      <c r="B2245" s="480">
        <f t="shared" si="188"/>
        <v>31</v>
      </c>
      <c r="C2245" s="480">
        <f t="shared" si="189"/>
        <v>4</v>
      </c>
      <c r="D2245" s="480">
        <f t="shared" si="190"/>
        <v>376</v>
      </c>
      <c r="E2245" s="480">
        <v>0</v>
      </c>
      <c r="F2245" s="481">
        <v>4.3129999999999997</v>
      </c>
      <c r="G2245" s="480" t="s">
        <v>560</v>
      </c>
      <c r="H2245" s="482">
        <v>0.29051500000000002</v>
      </c>
      <c r="I2245" s="483">
        <v>14.8</v>
      </c>
      <c r="J2245" s="484">
        <v>0</v>
      </c>
      <c r="K2245" s="469">
        <f t="shared" si="186"/>
        <v>14.846049257353318</v>
      </c>
      <c r="L2245" s="469">
        <f t="shared" si="187"/>
        <v>4.604925735331733E-2</v>
      </c>
    </row>
    <row r="2246" spans="1:12">
      <c r="A2246" s="480" t="s">
        <v>111</v>
      </c>
      <c r="B2246" s="480">
        <f t="shared" si="188"/>
        <v>31</v>
      </c>
      <c r="C2246" s="480">
        <f t="shared" si="189"/>
        <v>5</v>
      </c>
      <c r="D2246" s="480">
        <f t="shared" si="190"/>
        <v>377</v>
      </c>
      <c r="E2246" s="480">
        <v>0</v>
      </c>
      <c r="F2246" s="481">
        <v>4.3129999999999997</v>
      </c>
      <c r="G2246" s="480" t="s">
        <v>560</v>
      </c>
      <c r="H2246" s="482">
        <v>0.28976299999999999</v>
      </c>
      <c r="I2246" s="483">
        <v>14.9</v>
      </c>
      <c r="J2246" s="484">
        <v>0</v>
      </c>
      <c r="K2246" s="469">
        <f t="shared" si="186"/>
        <v>14.884578086229091</v>
      </c>
      <c r="L2246" s="469">
        <f t="shared" si="187"/>
        <v>-1.5421913770909512E-2</v>
      </c>
    </row>
    <row r="2247" spans="1:12">
      <c r="A2247" s="480" t="s">
        <v>111</v>
      </c>
      <c r="B2247" s="480">
        <f t="shared" si="188"/>
        <v>31</v>
      </c>
      <c r="C2247" s="480">
        <f t="shared" si="189"/>
        <v>6</v>
      </c>
      <c r="D2247" s="480">
        <f t="shared" si="190"/>
        <v>378</v>
      </c>
      <c r="E2247" s="480">
        <v>0</v>
      </c>
      <c r="F2247" s="481">
        <v>4.3129999999999997</v>
      </c>
      <c r="G2247" s="480" t="s">
        <v>560</v>
      </c>
      <c r="H2247" s="482">
        <v>0.28901399999999999</v>
      </c>
      <c r="I2247" s="483">
        <v>14.9</v>
      </c>
      <c r="J2247" s="484">
        <v>0</v>
      </c>
      <c r="K2247" s="469">
        <f t="shared" si="186"/>
        <v>14.923152511643034</v>
      </c>
      <c r="L2247" s="469">
        <f t="shared" si="187"/>
        <v>2.3152511643033336E-2</v>
      </c>
    </row>
    <row r="2248" spans="1:12">
      <c r="A2248" s="480" t="s">
        <v>111</v>
      </c>
      <c r="B2248" s="480">
        <f t="shared" si="188"/>
        <v>31</v>
      </c>
      <c r="C2248" s="480">
        <f t="shared" si="189"/>
        <v>7</v>
      </c>
      <c r="D2248" s="480">
        <f t="shared" si="190"/>
        <v>379</v>
      </c>
      <c r="E2248" s="480">
        <v>0</v>
      </c>
      <c r="F2248" s="481">
        <v>4.3129999999999997</v>
      </c>
      <c r="G2248" s="480" t="s">
        <v>560</v>
      </c>
      <c r="H2248" s="482">
        <v>0.288296</v>
      </c>
      <c r="I2248" s="483">
        <v>15</v>
      </c>
      <c r="J2248" s="484">
        <v>0</v>
      </c>
      <c r="K2248" s="469">
        <f t="shared" si="186"/>
        <v>14.960318561478479</v>
      </c>
      <c r="L2248" s="469">
        <f t="shared" si="187"/>
        <v>-3.9681438521521173E-2</v>
      </c>
    </row>
    <row r="2249" spans="1:12">
      <c r="A2249" s="480" t="s">
        <v>111</v>
      </c>
      <c r="B2249" s="480">
        <f t="shared" si="188"/>
        <v>31</v>
      </c>
      <c r="C2249" s="480">
        <f t="shared" si="189"/>
        <v>8</v>
      </c>
      <c r="D2249" s="480">
        <f t="shared" si="190"/>
        <v>380</v>
      </c>
      <c r="E2249" s="480">
        <v>0</v>
      </c>
      <c r="F2249" s="481">
        <v>4.3129999999999997</v>
      </c>
      <c r="G2249" s="480" t="s">
        <v>560</v>
      </c>
      <c r="H2249" s="482">
        <v>0.28752800000000001</v>
      </c>
      <c r="I2249" s="483">
        <v>15</v>
      </c>
      <c r="J2249" s="484">
        <v>0</v>
      </c>
      <c r="K2249" s="469">
        <f t="shared" si="186"/>
        <v>15.000278233772015</v>
      </c>
      <c r="L2249" s="469">
        <f t="shared" si="187"/>
        <v>2.7823377201485755E-4</v>
      </c>
    </row>
    <row r="2250" spans="1:12">
      <c r="A2250" s="480" t="s">
        <v>111</v>
      </c>
      <c r="B2250" s="480">
        <f t="shared" si="188"/>
        <v>31</v>
      </c>
      <c r="C2250" s="480">
        <f t="shared" si="189"/>
        <v>9</v>
      </c>
      <c r="D2250" s="480">
        <f t="shared" si="190"/>
        <v>381</v>
      </c>
      <c r="E2250" s="480">
        <v>0</v>
      </c>
      <c r="F2250" s="481">
        <v>4.3129999999999997</v>
      </c>
      <c r="G2250" s="480" t="s">
        <v>560</v>
      </c>
      <c r="H2250" s="482">
        <v>0.28679100000000002</v>
      </c>
      <c r="I2250" s="483">
        <v>15</v>
      </c>
      <c r="J2250" s="484">
        <v>0</v>
      </c>
      <c r="K2250" s="469">
        <f t="shared" si="186"/>
        <v>15.038826183527375</v>
      </c>
      <c r="L2250" s="469">
        <f t="shared" si="187"/>
        <v>3.882618352737488E-2</v>
      </c>
    </row>
    <row r="2251" spans="1:12">
      <c r="A2251" s="480" t="s">
        <v>111</v>
      </c>
      <c r="B2251" s="480">
        <f t="shared" si="188"/>
        <v>31</v>
      </c>
      <c r="C2251" s="480">
        <f t="shared" si="189"/>
        <v>10</v>
      </c>
      <c r="D2251" s="480">
        <f t="shared" si="190"/>
        <v>382</v>
      </c>
      <c r="E2251" s="480">
        <v>0</v>
      </c>
      <c r="F2251" s="481">
        <v>4.3129999999999997</v>
      </c>
      <c r="G2251" s="480" t="s">
        <v>560</v>
      </c>
      <c r="H2251" s="482">
        <v>0.28605700000000001</v>
      </c>
      <c r="I2251" s="483">
        <v>15.1</v>
      </c>
      <c r="J2251" s="484">
        <v>0</v>
      </c>
      <c r="K2251" s="469">
        <f t="shared" ref="K2251:K2314" si="191">F2251/H2251</f>
        <v>15.077414641137954</v>
      </c>
      <c r="L2251" s="469">
        <f t="shared" ref="L2251:L2314" si="192">K2251-I2251</f>
        <v>-2.2585358862045268E-2</v>
      </c>
    </row>
    <row r="2252" spans="1:12">
      <c r="A2252" s="480" t="s">
        <v>111</v>
      </c>
      <c r="B2252" s="480">
        <f t="shared" si="188"/>
        <v>31</v>
      </c>
      <c r="C2252" s="480">
        <f t="shared" si="189"/>
        <v>11</v>
      </c>
      <c r="D2252" s="480">
        <f t="shared" si="190"/>
        <v>383</v>
      </c>
      <c r="E2252" s="480">
        <v>0</v>
      </c>
      <c r="F2252" s="481">
        <v>4.3129999999999997</v>
      </c>
      <c r="G2252" s="480" t="s">
        <v>560</v>
      </c>
      <c r="H2252" s="482">
        <v>0.28532800000000003</v>
      </c>
      <c r="I2252" s="483">
        <v>15.1</v>
      </c>
      <c r="J2252" s="484">
        <v>0</v>
      </c>
      <c r="K2252" s="469">
        <f t="shared" si="191"/>
        <v>15.115936746481241</v>
      </c>
      <c r="L2252" s="469">
        <f t="shared" si="192"/>
        <v>1.5936746481241215E-2</v>
      </c>
    </row>
    <row r="2253" spans="1:12">
      <c r="A2253" s="480" t="s">
        <v>111</v>
      </c>
      <c r="B2253" s="480">
        <f t="shared" si="188"/>
        <v>32</v>
      </c>
      <c r="C2253" s="480">
        <f t="shared" si="189"/>
        <v>0</v>
      </c>
      <c r="D2253" s="480">
        <f t="shared" si="190"/>
        <v>384</v>
      </c>
      <c r="E2253" s="480">
        <v>0</v>
      </c>
      <c r="F2253" s="481">
        <v>4.3129999999999997</v>
      </c>
      <c r="G2253" s="480" t="s">
        <v>560</v>
      </c>
      <c r="H2253" s="482">
        <v>0.28460200000000002</v>
      </c>
      <c r="I2253" s="483">
        <v>15.2</v>
      </c>
      <c r="J2253" s="484">
        <v>0</v>
      </c>
      <c r="K2253" s="469">
        <f t="shared" si="191"/>
        <v>15.154496454698137</v>
      </c>
      <c r="L2253" s="469">
        <f t="shared" si="192"/>
        <v>-4.5503545301862403E-2</v>
      </c>
    </row>
    <row r="2254" spans="1:12">
      <c r="A2254" s="480" t="s">
        <v>135</v>
      </c>
      <c r="B2254" s="480">
        <f>INT(D2254/12)</f>
        <v>2</v>
      </c>
      <c r="C2254" s="480">
        <f>D2254-B2254*12</f>
        <v>0</v>
      </c>
      <c r="D2254" s="480">
        <v>24</v>
      </c>
      <c r="E2254" s="480">
        <v>0</v>
      </c>
      <c r="F2254" s="484">
        <f>I2254*H2254</f>
        <v>2.1749999999999998</v>
      </c>
      <c r="G2254" s="480" t="s">
        <v>561</v>
      </c>
      <c r="H2254" s="482">
        <v>0.375</v>
      </c>
      <c r="I2254" s="483">
        <v>5.8</v>
      </c>
      <c r="J2254" s="484">
        <v>0</v>
      </c>
      <c r="K2254" s="469">
        <f t="shared" si="191"/>
        <v>5.8</v>
      </c>
      <c r="L2254" s="469">
        <f t="shared" si="192"/>
        <v>0</v>
      </c>
    </row>
    <row r="2255" spans="1:12">
      <c r="A2255" s="487" t="s">
        <v>135</v>
      </c>
      <c r="B2255" s="487">
        <f t="shared" ref="B2255:B2318" si="193">INT(D2255/12)</f>
        <v>2</v>
      </c>
      <c r="C2255" s="487">
        <f t="shared" ref="C2255:C2318" si="194">D2255-B2255*12</f>
        <v>1</v>
      </c>
      <c r="D2255" s="487">
        <f>D2254+1</f>
        <v>25</v>
      </c>
      <c r="E2255" s="487">
        <v>0</v>
      </c>
      <c r="F2255" s="488">
        <f t="shared" ref="F2255:F2301" si="195">I2255*H2255</f>
        <v>2.1749999999999998</v>
      </c>
      <c r="G2255" s="487" t="s">
        <v>561</v>
      </c>
      <c r="H2255" s="489">
        <v>0.375</v>
      </c>
      <c r="I2255" s="490">
        <v>5.8</v>
      </c>
      <c r="J2255" s="488">
        <v>0</v>
      </c>
      <c r="K2255" s="469">
        <f t="shared" si="191"/>
        <v>5.8</v>
      </c>
      <c r="L2255" s="469">
        <f t="shared" si="192"/>
        <v>0</v>
      </c>
    </row>
    <row r="2256" spans="1:12">
      <c r="A2256" s="487" t="s">
        <v>135</v>
      </c>
      <c r="B2256" s="487">
        <f t="shared" si="193"/>
        <v>2</v>
      </c>
      <c r="C2256" s="487">
        <f t="shared" si="194"/>
        <v>2</v>
      </c>
      <c r="D2256" s="487">
        <f t="shared" ref="D2256:D2319" si="196">D2255+1</f>
        <v>26</v>
      </c>
      <c r="E2256" s="487">
        <v>0</v>
      </c>
      <c r="F2256" s="488">
        <f t="shared" si="195"/>
        <v>2.2125000000000004</v>
      </c>
      <c r="G2256" s="487" t="s">
        <v>561</v>
      </c>
      <c r="H2256" s="489">
        <v>0.375</v>
      </c>
      <c r="I2256" s="490">
        <v>5.9</v>
      </c>
      <c r="J2256" s="488">
        <v>0</v>
      </c>
      <c r="K2256" s="469">
        <f t="shared" si="191"/>
        <v>5.9000000000000012</v>
      </c>
      <c r="L2256" s="469">
        <f t="shared" si="192"/>
        <v>0</v>
      </c>
    </row>
    <row r="2257" spans="1:12">
      <c r="A2257" s="480" t="s">
        <v>135</v>
      </c>
      <c r="B2257" s="480">
        <f t="shared" si="193"/>
        <v>2</v>
      </c>
      <c r="C2257" s="480">
        <f t="shared" si="194"/>
        <v>3</v>
      </c>
      <c r="D2257" s="480">
        <f t="shared" si="196"/>
        <v>27</v>
      </c>
      <c r="E2257" s="480">
        <v>0</v>
      </c>
      <c r="F2257" s="484">
        <f t="shared" si="195"/>
        <v>2.25</v>
      </c>
      <c r="G2257" s="480" t="s">
        <v>561</v>
      </c>
      <c r="H2257" s="482">
        <v>0.375</v>
      </c>
      <c r="I2257" s="483">
        <v>6</v>
      </c>
      <c r="J2257" s="484">
        <v>0</v>
      </c>
      <c r="K2257" s="469">
        <f t="shared" si="191"/>
        <v>6</v>
      </c>
      <c r="L2257" s="469">
        <f t="shared" si="192"/>
        <v>0</v>
      </c>
    </row>
    <row r="2258" spans="1:12">
      <c r="A2258" s="487" t="s">
        <v>135</v>
      </c>
      <c r="B2258" s="487">
        <f t="shared" si="193"/>
        <v>2</v>
      </c>
      <c r="C2258" s="487">
        <f t="shared" si="194"/>
        <v>4</v>
      </c>
      <c r="D2258" s="487">
        <f t="shared" si="196"/>
        <v>28</v>
      </c>
      <c r="E2258" s="487">
        <v>0</v>
      </c>
      <c r="F2258" s="488">
        <f t="shared" si="195"/>
        <v>2.25</v>
      </c>
      <c r="G2258" s="487" t="s">
        <v>561</v>
      </c>
      <c r="H2258" s="489">
        <v>0.375</v>
      </c>
      <c r="I2258" s="490">
        <v>6</v>
      </c>
      <c r="J2258" s="488">
        <v>0</v>
      </c>
      <c r="K2258" s="469">
        <f t="shared" si="191"/>
        <v>6</v>
      </c>
      <c r="L2258" s="469">
        <f t="shared" si="192"/>
        <v>0</v>
      </c>
    </row>
    <row r="2259" spans="1:12">
      <c r="A2259" s="487" t="s">
        <v>135</v>
      </c>
      <c r="B2259" s="487">
        <f t="shared" si="193"/>
        <v>2</v>
      </c>
      <c r="C2259" s="487">
        <f t="shared" si="194"/>
        <v>5</v>
      </c>
      <c r="D2259" s="487">
        <f t="shared" si="196"/>
        <v>29</v>
      </c>
      <c r="E2259" s="487">
        <v>0</v>
      </c>
      <c r="F2259" s="488">
        <f t="shared" si="195"/>
        <v>2.2874999999999996</v>
      </c>
      <c r="G2259" s="487" t="s">
        <v>561</v>
      </c>
      <c r="H2259" s="489">
        <v>0.375</v>
      </c>
      <c r="I2259" s="490">
        <v>6.1</v>
      </c>
      <c r="J2259" s="488">
        <v>0</v>
      </c>
      <c r="K2259" s="469">
        <f t="shared" si="191"/>
        <v>6.0999999999999988</v>
      </c>
      <c r="L2259" s="469">
        <f t="shared" si="192"/>
        <v>0</v>
      </c>
    </row>
    <row r="2260" spans="1:12">
      <c r="A2260" s="480" t="s">
        <v>135</v>
      </c>
      <c r="B2260" s="480">
        <f t="shared" si="193"/>
        <v>2</v>
      </c>
      <c r="C2260" s="480">
        <f t="shared" si="194"/>
        <v>6</v>
      </c>
      <c r="D2260" s="480">
        <f t="shared" si="196"/>
        <v>30</v>
      </c>
      <c r="E2260" s="480">
        <v>0</v>
      </c>
      <c r="F2260" s="484">
        <f t="shared" si="195"/>
        <v>2.3250000000000002</v>
      </c>
      <c r="G2260" s="480" t="s">
        <v>561</v>
      </c>
      <c r="H2260" s="482">
        <v>0.375</v>
      </c>
      <c r="I2260" s="483">
        <v>6.2</v>
      </c>
      <c r="J2260" s="484">
        <v>0</v>
      </c>
      <c r="K2260" s="469">
        <f t="shared" si="191"/>
        <v>6.2</v>
      </c>
      <c r="L2260" s="469">
        <f t="shared" si="192"/>
        <v>0</v>
      </c>
    </row>
    <row r="2261" spans="1:12">
      <c r="A2261" s="487" t="s">
        <v>135</v>
      </c>
      <c r="B2261" s="487">
        <f t="shared" si="193"/>
        <v>2</v>
      </c>
      <c r="C2261" s="487">
        <f t="shared" si="194"/>
        <v>7</v>
      </c>
      <c r="D2261" s="487">
        <f t="shared" si="196"/>
        <v>31</v>
      </c>
      <c r="E2261" s="487">
        <v>0</v>
      </c>
      <c r="F2261" s="488">
        <f t="shared" si="195"/>
        <v>2.3624999999999998</v>
      </c>
      <c r="G2261" s="487" t="s">
        <v>561</v>
      </c>
      <c r="H2261" s="489">
        <v>0.375</v>
      </c>
      <c r="I2261" s="490">
        <v>6.3</v>
      </c>
      <c r="J2261" s="488">
        <v>0</v>
      </c>
      <c r="K2261" s="469">
        <f t="shared" si="191"/>
        <v>6.3</v>
      </c>
      <c r="L2261" s="469">
        <f t="shared" si="192"/>
        <v>0</v>
      </c>
    </row>
    <row r="2262" spans="1:12">
      <c r="A2262" s="487" t="s">
        <v>135</v>
      </c>
      <c r="B2262" s="487">
        <f t="shared" si="193"/>
        <v>2</v>
      </c>
      <c r="C2262" s="487">
        <f t="shared" si="194"/>
        <v>8</v>
      </c>
      <c r="D2262" s="487">
        <f t="shared" si="196"/>
        <v>32</v>
      </c>
      <c r="E2262" s="487">
        <v>0</v>
      </c>
      <c r="F2262" s="488">
        <f t="shared" si="195"/>
        <v>2.3624999999999998</v>
      </c>
      <c r="G2262" s="487" t="s">
        <v>561</v>
      </c>
      <c r="H2262" s="489">
        <v>0.375</v>
      </c>
      <c r="I2262" s="490">
        <v>6.3</v>
      </c>
      <c r="J2262" s="488">
        <v>0</v>
      </c>
      <c r="K2262" s="469">
        <f t="shared" si="191"/>
        <v>6.3</v>
      </c>
      <c r="L2262" s="469">
        <f t="shared" si="192"/>
        <v>0</v>
      </c>
    </row>
    <row r="2263" spans="1:12">
      <c r="A2263" s="480" t="s">
        <v>135</v>
      </c>
      <c r="B2263" s="480">
        <f t="shared" si="193"/>
        <v>2</v>
      </c>
      <c r="C2263" s="480">
        <f t="shared" si="194"/>
        <v>9</v>
      </c>
      <c r="D2263" s="480">
        <f t="shared" si="196"/>
        <v>33</v>
      </c>
      <c r="E2263" s="480">
        <v>0</v>
      </c>
      <c r="F2263" s="484">
        <f t="shared" si="195"/>
        <v>2.4000000000000004</v>
      </c>
      <c r="G2263" s="480" t="s">
        <v>561</v>
      </c>
      <c r="H2263" s="482">
        <v>0.375</v>
      </c>
      <c r="I2263" s="483">
        <v>6.4</v>
      </c>
      <c r="J2263" s="484">
        <v>0</v>
      </c>
      <c r="K2263" s="469">
        <f t="shared" si="191"/>
        <v>6.4000000000000012</v>
      </c>
      <c r="L2263" s="469">
        <f t="shared" si="192"/>
        <v>0</v>
      </c>
    </row>
    <row r="2264" spans="1:12">
      <c r="A2264" s="487" t="s">
        <v>135</v>
      </c>
      <c r="B2264" s="487">
        <f t="shared" si="193"/>
        <v>2</v>
      </c>
      <c r="C2264" s="487">
        <f t="shared" si="194"/>
        <v>10</v>
      </c>
      <c r="D2264" s="487">
        <f t="shared" si="196"/>
        <v>34</v>
      </c>
      <c r="E2264" s="487">
        <v>0</v>
      </c>
      <c r="F2264" s="488">
        <f t="shared" si="195"/>
        <v>2.4375</v>
      </c>
      <c r="G2264" s="487" t="s">
        <v>561</v>
      </c>
      <c r="H2264" s="489">
        <v>0.375</v>
      </c>
      <c r="I2264" s="490">
        <v>6.5</v>
      </c>
      <c r="J2264" s="488">
        <v>0</v>
      </c>
      <c r="K2264" s="469">
        <f t="shared" si="191"/>
        <v>6.5</v>
      </c>
      <c r="L2264" s="469">
        <f t="shared" si="192"/>
        <v>0</v>
      </c>
    </row>
    <row r="2265" spans="1:12">
      <c r="A2265" s="487" t="s">
        <v>135</v>
      </c>
      <c r="B2265" s="487">
        <f t="shared" si="193"/>
        <v>2</v>
      </c>
      <c r="C2265" s="487">
        <f t="shared" si="194"/>
        <v>11</v>
      </c>
      <c r="D2265" s="487">
        <f t="shared" si="196"/>
        <v>35</v>
      </c>
      <c r="E2265" s="487">
        <v>0</v>
      </c>
      <c r="F2265" s="488">
        <f t="shared" si="195"/>
        <v>2.4375</v>
      </c>
      <c r="G2265" s="487" t="s">
        <v>561</v>
      </c>
      <c r="H2265" s="489">
        <v>0.375</v>
      </c>
      <c r="I2265" s="490">
        <v>6.5</v>
      </c>
      <c r="J2265" s="488">
        <v>0</v>
      </c>
      <c r="K2265" s="469">
        <f t="shared" si="191"/>
        <v>6.5</v>
      </c>
      <c r="L2265" s="469">
        <f t="shared" si="192"/>
        <v>0</v>
      </c>
    </row>
    <row r="2266" spans="1:12">
      <c r="A2266" s="480" t="s">
        <v>135</v>
      </c>
      <c r="B2266" s="480">
        <f t="shared" si="193"/>
        <v>3</v>
      </c>
      <c r="C2266" s="480">
        <f t="shared" si="194"/>
        <v>0</v>
      </c>
      <c r="D2266" s="480">
        <f>D2265+1</f>
        <v>36</v>
      </c>
      <c r="E2266" s="480">
        <v>0</v>
      </c>
      <c r="F2266" s="484">
        <f t="shared" si="195"/>
        <v>2.4749999999999996</v>
      </c>
      <c r="G2266" s="480" t="s">
        <v>561</v>
      </c>
      <c r="H2266" s="482">
        <v>0.375</v>
      </c>
      <c r="I2266" s="483">
        <v>6.6</v>
      </c>
      <c r="J2266" s="484">
        <v>0</v>
      </c>
      <c r="K2266" s="469">
        <f t="shared" si="191"/>
        <v>6.5999999999999988</v>
      </c>
      <c r="L2266" s="469">
        <f t="shared" si="192"/>
        <v>0</v>
      </c>
    </row>
    <row r="2267" spans="1:12">
      <c r="A2267" s="487" t="s">
        <v>135</v>
      </c>
      <c r="B2267" s="487">
        <f t="shared" si="193"/>
        <v>3</v>
      </c>
      <c r="C2267" s="487">
        <f t="shared" si="194"/>
        <v>1</v>
      </c>
      <c r="D2267" s="487">
        <f t="shared" si="196"/>
        <v>37</v>
      </c>
      <c r="E2267" s="487">
        <v>0</v>
      </c>
      <c r="F2267" s="488">
        <f t="shared" si="195"/>
        <v>2.5125000000000002</v>
      </c>
      <c r="G2267" s="487" t="s">
        <v>561</v>
      </c>
      <c r="H2267" s="489">
        <v>0.375</v>
      </c>
      <c r="I2267" s="490">
        <v>6.7</v>
      </c>
      <c r="J2267" s="488">
        <v>0</v>
      </c>
      <c r="K2267" s="469">
        <f t="shared" si="191"/>
        <v>6.7</v>
      </c>
      <c r="L2267" s="469">
        <f t="shared" si="192"/>
        <v>0</v>
      </c>
    </row>
    <row r="2268" spans="1:12">
      <c r="A2268" s="487" t="s">
        <v>135</v>
      </c>
      <c r="B2268" s="487">
        <f t="shared" si="193"/>
        <v>3</v>
      </c>
      <c r="C2268" s="487">
        <f t="shared" si="194"/>
        <v>2</v>
      </c>
      <c r="D2268" s="487">
        <f t="shared" si="196"/>
        <v>38</v>
      </c>
      <c r="E2268" s="487">
        <v>0</v>
      </c>
      <c r="F2268" s="488">
        <f t="shared" si="195"/>
        <v>2.5125000000000002</v>
      </c>
      <c r="G2268" s="487" t="s">
        <v>561</v>
      </c>
      <c r="H2268" s="489">
        <v>0.375</v>
      </c>
      <c r="I2268" s="490">
        <v>6.7</v>
      </c>
      <c r="J2268" s="488">
        <v>0</v>
      </c>
      <c r="K2268" s="469">
        <f t="shared" si="191"/>
        <v>6.7</v>
      </c>
      <c r="L2268" s="469">
        <f t="shared" si="192"/>
        <v>0</v>
      </c>
    </row>
    <row r="2269" spans="1:12">
      <c r="A2269" s="480" t="s">
        <v>135</v>
      </c>
      <c r="B2269" s="480">
        <f t="shared" si="193"/>
        <v>3</v>
      </c>
      <c r="C2269" s="480">
        <f t="shared" si="194"/>
        <v>3</v>
      </c>
      <c r="D2269" s="480">
        <f t="shared" si="196"/>
        <v>39</v>
      </c>
      <c r="E2269" s="480">
        <v>0</v>
      </c>
      <c r="F2269" s="484">
        <f t="shared" si="195"/>
        <v>2.5499999999999998</v>
      </c>
      <c r="G2269" s="480" t="s">
        <v>561</v>
      </c>
      <c r="H2269" s="482">
        <v>0.375</v>
      </c>
      <c r="I2269" s="483">
        <v>6.8</v>
      </c>
      <c r="J2269" s="484">
        <v>0</v>
      </c>
      <c r="K2269" s="469">
        <f t="shared" si="191"/>
        <v>6.8</v>
      </c>
      <c r="L2269" s="469">
        <f t="shared" si="192"/>
        <v>0</v>
      </c>
    </row>
    <row r="2270" spans="1:12">
      <c r="A2270" s="487" t="s">
        <v>135</v>
      </c>
      <c r="B2270" s="487">
        <f t="shared" si="193"/>
        <v>3</v>
      </c>
      <c r="C2270" s="487">
        <f t="shared" si="194"/>
        <v>4</v>
      </c>
      <c r="D2270" s="487">
        <f t="shared" si="196"/>
        <v>40</v>
      </c>
      <c r="E2270" s="487">
        <v>0</v>
      </c>
      <c r="F2270" s="488">
        <f t="shared" si="195"/>
        <v>2.5499999999999998</v>
      </c>
      <c r="G2270" s="487" t="s">
        <v>561</v>
      </c>
      <c r="H2270" s="489">
        <v>0.375</v>
      </c>
      <c r="I2270" s="490">
        <v>6.8</v>
      </c>
      <c r="J2270" s="488">
        <v>0</v>
      </c>
      <c r="K2270" s="469">
        <f t="shared" si="191"/>
        <v>6.8</v>
      </c>
      <c r="L2270" s="469">
        <f t="shared" si="192"/>
        <v>0</v>
      </c>
    </row>
    <row r="2271" spans="1:12">
      <c r="A2271" s="487" t="s">
        <v>135</v>
      </c>
      <c r="B2271" s="487">
        <f t="shared" si="193"/>
        <v>3</v>
      </c>
      <c r="C2271" s="487">
        <f t="shared" si="194"/>
        <v>5</v>
      </c>
      <c r="D2271" s="487">
        <f t="shared" si="196"/>
        <v>41</v>
      </c>
      <c r="E2271" s="487">
        <v>0</v>
      </c>
      <c r="F2271" s="488">
        <f t="shared" si="195"/>
        <v>2.5875000000000004</v>
      </c>
      <c r="G2271" s="487" t="s">
        <v>561</v>
      </c>
      <c r="H2271" s="489">
        <v>0.375</v>
      </c>
      <c r="I2271" s="490">
        <v>6.9</v>
      </c>
      <c r="J2271" s="488">
        <v>0</v>
      </c>
      <c r="K2271" s="469">
        <f t="shared" si="191"/>
        <v>6.9000000000000012</v>
      </c>
      <c r="L2271" s="469">
        <f t="shared" si="192"/>
        <v>0</v>
      </c>
    </row>
    <row r="2272" spans="1:12">
      <c r="A2272" s="480" t="s">
        <v>135</v>
      </c>
      <c r="B2272" s="480">
        <f t="shared" si="193"/>
        <v>3</v>
      </c>
      <c r="C2272" s="480">
        <f t="shared" si="194"/>
        <v>6</v>
      </c>
      <c r="D2272" s="480">
        <f t="shared" si="196"/>
        <v>42</v>
      </c>
      <c r="E2272" s="480">
        <v>0</v>
      </c>
      <c r="F2272" s="484">
        <f t="shared" si="195"/>
        <v>2.625</v>
      </c>
      <c r="G2272" s="480" t="s">
        <v>561</v>
      </c>
      <c r="H2272" s="482">
        <v>0.375</v>
      </c>
      <c r="I2272" s="483">
        <v>7</v>
      </c>
      <c r="J2272" s="484">
        <v>0</v>
      </c>
      <c r="K2272" s="469">
        <f t="shared" si="191"/>
        <v>7</v>
      </c>
      <c r="L2272" s="469">
        <f t="shared" si="192"/>
        <v>0</v>
      </c>
    </row>
    <row r="2273" spans="1:12">
      <c r="A2273" s="487" t="s">
        <v>135</v>
      </c>
      <c r="B2273" s="487">
        <f t="shared" si="193"/>
        <v>3</v>
      </c>
      <c r="C2273" s="487">
        <f t="shared" si="194"/>
        <v>7</v>
      </c>
      <c r="D2273" s="487">
        <f t="shared" si="196"/>
        <v>43</v>
      </c>
      <c r="E2273" s="487">
        <v>0</v>
      </c>
      <c r="F2273" s="488">
        <f t="shared" si="195"/>
        <v>2.625</v>
      </c>
      <c r="G2273" s="487" t="s">
        <v>561</v>
      </c>
      <c r="H2273" s="489">
        <v>0.375</v>
      </c>
      <c r="I2273" s="490">
        <v>7</v>
      </c>
      <c r="J2273" s="488">
        <v>0</v>
      </c>
      <c r="K2273" s="469">
        <f t="shared" si="191"/>
        <v>7</v>
      </c>
      <c r="L2273" s="469">
        <f t="shared" si="192"/>
        <v>0</v>
      </c>
    </row>
    <row r="2274" spans="1:12">
      <c r="A2274" s="487" t="s">
        <v>135</v>
      </c>
      <c r="B2274" s="487">
        <f t="shared" si="193"/>
        <v>3</v>
      </c>
      <c r="C2274" s="487">
        <f t="shared" si="194"/>
        <v>8</v>
      </c>
      <c r="D2274" s="487">
        <f t="shared" si="196"/>
        <v>44</v>
      </c>
      <c r="E2274" s="487">
        <v>0</v>
      </c>
      <c r="F2274" s="488">
        <f t="shared" si="195"/>
        <v>2.6624999999999996</v>
      </c>
      <c r="G2274" s="487" t="s">
        <v>561</v>
      </c>
      <c r="H2274" s="489">
        <v>0.375</v>
      </c>
      <c r="I2274" s="490">
        <v>7.1</v>
      </c>
      <c r="J2274" s="488">
        <v>0</v>
      </c>
      <c r="K2274" s="469">
        <f t="shared" si="191"/>
        <v>7.0999999999999988</v>
      </c>
      <c r="L2274" s="469">
        <f t="shared" si="192"/>
        <v>0</v>
      </c>
    </row>
    <row r="2275" spans="1:12">
      <c r="A2275" s="480" t="s">
        <v>135</v>
      </c>
      <c r="B2275" s="480">
        <f t="shared" si="193"/>
        <v>3</v>
      </c>
      <c r="C2275" s="480">
        <f t="shared" si="194"/>
        <v>9</v>
      </c>
      <c r="D2275" s="480">
        <f t="shared" si="196"/>
        <v>45</v>
      </c>
      <c r="E2275" s="480">
        <v>0</v>
      </c>
      <c r="F2275" s="484">
        <f t="shared" si="195"/>
        <v>2.6624999999999996</v>
      </c>
      <c r="G2275" s="480" t="s">
        <v>561</v>
      </c>
      <c r="H2275" s="482">
        <v>0.375</v>
      </c>
      <c r="I2275" s="483">
        <v>7.1</v>
      </c>
      <c r="J2275" s="484">
        <v>0</v>
      </c>
      <c r="K2275" s="469">
        <f t="shared" si="191"/>
        <v>7.0999999999999988</v>
      </c>
      <c r="L2275" s="469">
        <f t="shared" si="192"/>
        <v>0</v>
      </c>
    </row>
    <row r="2276" spans="1:12">
      <c r="A2276" s="487" t="s">
        <v>135</v>
      </c>
      <c r="B2276" s="487">
        <f t="shared" si="193"/>
        <v>3</v>
      </c>
      <c r="C2276" s="487">
        <f t="shared" si="194"/>
        <v>10</v>
      </c>
      <c r="D2276" s="487">
        <f t="shared" si="196"/>
        <v>46</v>
      </c>
      <c r="E2276" s="487">
        <v>0</v>
      </c>
      <c r="F2276" s="488">
        <f t="shared" si="195"/>
        <v>2.7</v>
      </c>
      <c r="G2276" s="487" t="s">
        <v>561</v>
      </c>
      <c r="H2276" s="489">
        <v>0.375</v>
      </c>
      <c r="I2276" s="490">
        <v>7.2</v>
      </c>
      <c r="J2276" s="488">
        <v>0</v>
      </c>
      <c r="K2276" s="469">
        <f t="shared" si="191"/>
        <v>7.2</v>
      </c>
      <c r="L2276" s="469">
        <f t="shared" si="192"/>
        <v>0</v>
      </c>
    </row>
    <row r="2277" spans="1:12">
      <c r="A2277" s="487" t="s">
        <v>135</v>
      </c>
      <c r="B2277" s="487">
        <f t="shared" si="193"/>
        <v>3</v>
      </c>
      <c r="C2277" s="487">
        <f t="shared" si="194"/>
        <v>11</v>
      </c>
      <c r="D2277" s="487">
        <f t="shared" si="196"/>
        <v>47</v>
      </c>
      <c r="E2277" s="487">
        <v>0</v>
      </c>
      <c r="F2277" s="488">
        <f t="shared" si="195"/>
        <v>2.7374999999999998</v>
      </c>
      <c r="G2277" s="487" t="s">
        <v>561</v>
      </c>
      <c r="H2277" s="489">
        <v>0.375</v>
      </c>
      <c r="I2277" s="490">
        <v>7.3</v>
      </c>
      <c r="J2277" s="488">
        <v>0</v>
      </c>
      <c r="K2277" s="469">
        <f t="shared" si="191"/>
        <v>7.3</v>
      </c>
      <c r="L2277" s="469">
        <f t="shared" si="192"/>
        <v>0</v>
      </c>
    </row>
    <row r="2278" spans="1:12">
      <c r="A2278" s="480" t="s">
        <v>135</v>
      </c>
      <c r="B2278" s="480">
        <f t="shared" si="193"/>
        <v>4</v>
      </c>
      <c r="C2278" s="480">
        <f t="shared" si="194"/>
        <v>0</v>
      </c>
      <c r="D2278" s="480">
        <f t="shared" si="196"/>
        <v>48</v>
      </c>
      <c r="E2278" s="480">
        <v>0</v>
      </c>
      <c r="F2278" s="484">
        <f t="shared" si="195"/>
        <v>2.7374999999999998</v>
      </c>
      <c r="G2278" s="480" t="s">
        <v>561</v>
      </c>
      <c r="H2278" s="482">
        <v>0.375</v>
      </c>
      <c r="I2278" s="483">
        <v>7.3</v>
      </c>
      <c r="J2278" s="484">
        <v>0</v>
      </c>
      <c r="K2278" s="469">
        <f t="shared" si="191"/>
        <v>7.3</v>
      </c>
      <c r="L2278" s="469">
        <f t="shared" si="192"/>
        <v>0</v>
      </c>
    </row>
    <row r="2279" spans="1:12">
      <c r="A2279" s="487" t="s">
        <v>135</v>
      </c>
      <c r="B2279" s="487">
        <f t="shared" si="193"/>
        <v>4</v>
      </c>
      <c r="C2279" s="487">
        <f t="shared" si="194"/>
        <v>1</v>
      </c>
      <c r="D2279" s="487">
        <f t="shared" si="196"/>
        <v>49</v>
      </c>
      <c r="E2279" s="487">
        <v>0</v>
      </c>
      <c r="F2279" s="488">
        <f t="shared" si="195"/>
        <v>2.7750000000000004</v>
      </c>
      <c r="G2279" s="487" t="s">
        <v>561</v>
      </c>
      <c r="H2279" s="489">
        <v>0.375</v>
      </c>
      <c r="I2279" s="490">
        <v>7.4</v>
      </c>
      <c r="J2279" s="488">
        <v>0</v>
      </c>
      <c r="K2279" s="469">
        <f t="shared" si="191"/>
        <v>7.4000000000000012</v>
      </c>
      <c r="L2279" s="469">
        <f t="shared" si="192"/>
        <v>0</v>
      </c>
    </row>
    <row r="2280" spans="1:12">
      <c r="A2280" s="487" t="s">
        <v>135</v>
      </c>
      <c r="B2280" s="487">
        <f t="shared" si="193"/>
        <v>4</v>
      </c>
      <c r="C2280" s="487">
        <f t="shared" si="194"/>
        <v>2</v>
      </c>
      <c r="D2280" s="487">
        <f t="shared" si="196"/>
        <v>50</v>
      </c>
      <c r="E2280" s="487">
        <v>0</v>
      </c>
      <c r="F2280" s="488">
        <f t="shared" si="195"/>
        <v>2.7750000000000004</v>
      </c>
      <c r="G2280" s="487" t="s">
        <v>561</v>
      </c>
      <c r="H2280" s="489">
        <v>0.375</v>
      </c>
      <c r="I2280" s="490">
        <v>7.4</v>
      </c>
      <c r="J2280" s="488">
        <v>0</v>
      </c>
      <c r="K2280" s="469">
        <f t="shared" si="191"/>
        <v>7.4000000000000012</v>
      </c>
      <c r="L2280" s="469">
        <f t="shared" si="192"/>
        <v>0</v>
      </c>
    </row>
    <row r="2281" spans="1:12">
      <c r="A2281" s="480" t="s">
        <v>135</v>
      </c>
      <c r="B2281" s="480">
        <f t="shared" si="193"/>
        <v>4</v>
      </c>
      <c r="C2281" s="480">
        <f t="shared" si="194"/>
        <v>3</v>
      </c>
      <c r="D2281" s="480">
        <f t="shared" si="196"/>
        <v>51</v>
      </c>
      <c r="E2281" s="480">
        <v>0</v>
      </c>
      <c r="F2281" s="484">
        <f t="shared" si="195"/>
        <v>2.8125</v>
      </c>
      <c r="G2281" s="480" t="s">
        <v>561</v>
      </c>
      <c r="H2281" s="482">
        <v>0.375</v>
      </c>
      <c r="I2281" s="483">
        <v>7.5</v>
      </c>
      <c r="J2281" s="484">
        <v>0</v>
      </c>
      <c r="K2281" s="469">
        <f t="shared" si="191"/>
        <v>7.5</v>
      </c>
      <c r="L2281" s="469">
        <f t="shared" si="192"/>
        <v>0</v>
      </c>
    </row>
    <row r="2282" spans="1:12">
      <c r="A2282" s="487" t="s">
        <v>135</v>
      </c>
      <c r="B2282" s="487">
        <f t="shared" si="193"/>
        <v>4</v>
      </c>
      <c r="C2282" s="487">
        <f t="shared" si="194"/>
        <v>4</v>
      </c>
      <c r="D2282" s="487">
        <f t="shared" si="196"/>
        <v>52</v>
      </c>
      <c r="E2282" s="487">
        <v>0</v>
      </c>
      <c r="F2282" s="488">
        <f t="shared" si="195"/>
        <v>2.8125</v>
      </c>
      <c r="G2282" s="487" t="s">
        <v>561</v>
      </c>
      <c r="H2282" s="489">
        <v>0.375</v>
      </c>
      <c r="I2282" s="490">
        <v>7.5</v>
      </c>
      <c r="J2282" s="488">
        <v>0</v>
      </c>
      <c r="K2282" s="469">
        <f t="shared" si="191"/>
        <v>7.5</v>
      </c>
      <c r="L2282" s="469">
        <f t="shared" si="192"/>
        <v>0</v>
      </c>
    </row>
    <row r="2283" spans="1:12">
      <c r="A2283" s="487" t="s">
        <v>135</v>
      </c>
      <c r="B2283" s="487">
        <f t="shared" si="193"/>
        <v>4</v>
      </c>
      <c r="C2283" s="487">
        <f t="shared" si="194"/>
        <v>5</v>
      </c>
      <c r="D2283" s="487">
        <f t="shared" si="196"/>
        <v>53</v>
      </c>
      <c r="E2283" s="487">
        <v>0</v>
      </c>
      <c r="F2283" s="488">
        <f t="shared" si="195"/>
        <v>2.8499999999999996</v>
      </c>
      <c r="G2283" s="487" t="s">
        <v>561</v>
      </c>
      <c r="H2283" s="489">
        <v>0.375</v>
      </c>
      <c r="I2283" s="490">
        <v>7.6</v>
      </c>
      <c r="J2283" s="488">
        <v>0</v>
      </c>
      <c r="K2283" s="469">
        <f t="shared" si="191"/>
        <v>7.5999999999999988</v>
      </c>
      <c r="L2283" s="469">
        <f t="shared" si="192"/>
        <v>0</v>
      </c>
    </row>
    <row r="2284" spans="1:12">
      <c r="A2284" s="480" t="s">
        <v>135</v>
      </c>
      <c r="B2284" s="480">
        <f t="shared" si="193"/>
        <v>4</v>
      </c>
      <c r="C2284" s="480">
        <f t="shared" si="194"/>
        <v>6</v>
      </c>
      <c r="D2284" s="480">
        <f t="shared" si="196"/>
        <v>54</v>
      </c>
      <c r="E2284" s="480">
        <v>0</v>
      </c>
      <c r="F2284" s="484">
        <f t="shared" si="195"/>
        <v>2.8875000000000002</v>
      </c>
      <c r="G2284" s="480" t="s">
        <v>561</v>
      </c>
      <c r="H2284" s="482">
        <v>0.375</v>
      </c>
      <c r="I2284" s="483">
        <v>7.7</v>
      </c>
      <c r="J2284" s="484">
        <v>0</v>
      </c>
      <c r="K2284" s="469">
        <f t="shared" si="191"/>
        <v>7.7</v>
      </c>
      <c r="L2284" s="469">
        <f t="shared" si="192"/>
        <v>0</v>
      </c>
    </row>
    <row r="2285" spans="1:12">
      <c r="A2285" s="487" t="s">
        <v>135</v>
      </c>
      <c r="B2285" s="487">
        <f t="shared" si="193"/>
        <v>4</v>
      </c>
      <c r="C2285" s="487">
        <f t="shared" si="194"/>
        <v>7</v>
      </c>
      <c r="D2285" s="487">
        <f t="shared" si="196"/>
        <v>55</v>
      </c>
      <c r="E2285" s="487">
        <v>0</v>
      </c>
      <c r="F2285" s="488">
        <f t="shared" si="195"/>
        <v>2.8875000000000002</v>
      </c>
      <c r="G2285" s="487" t="s">
        <v>561</v>
      </c>
      <c r="H2285" s="489">
        <v>0.375</v>
      </c>
      <c r="I2285" s="490">
        <v>7.7</v>
      </c>
      <c r="J2285" s="488">
        <v>0</v>
      </c>
      <c r="K2285" s="469">
        <f t="shared" si="191"/>
        <v>7.7</v>
      </c>
      <c r="L2285" s="469">
        <f t="shared" si="192"/>
        <v>0</v>
      </c>
    </row>
    <row r="2286" spans="1:12">
      <c r="A2286" s="487" t="s">
        <v>135</v>
      </c>
      <c r="B2286" s="487">
        <f t="shared" si="193"/>
        <v>4</v>
      </c>
      <c r="C2286" s="487">
        <f t="shared" si="194"/>
        <v>8</v>
      </c>
      <c r="D2286" s="487">
        <f t="shared" si="196"/>
        <v>56</v>
      </c>
      <c r="E2286" s="487">
        <v>0</v>
      </c>
      <c r="F2286" s="488">
        <f t="shared" si="195"/>
        <v>2.9249999999999998</v>
      </c>
      <c r="G2286" s="487" t="s">
        <v>561</v>
      </c>
      <c r="H2286" s="489">
        <v>0.375</v>
      </c>
      <c r="I2286" s="490">
        <v>7.8</v>
      </c>
      <c r="J2286" s="488">
        <v>0</v>
      </c>
      <c r="K2286" s="469">
        <f t="shared" si="191"/>
        <v>7.8</v>
      </c>
      <c r="L2286" s="469">
        <f t="shared" si="192"/>
        <v>0</v>
      </c>
    </row>
    <row r="2287" spans="1:12">
      <c r="A2287" s="480" t="s">
        <v>135</v>
      </c>
      <c r="B2287" s="480">
        <f t="shared" si="193"/>
        <v>4</v>
      </c>
      <c r="C2287" s="480">
        <f t="shared" si="194"/>
        <v>9</v>
      </c>
      <c r="D2287" s="480">
        <f t="shared" si="196"/>
        <v>57</v>
      </c>
      <c r="E2287" s="480">
        <v>0</v>
      </c>
      <c r="F2287" s="484">
        <f t="shared" si="195"/>
        <v>2.9249999999999998</v>
      </c>
      <c r="G2287" s="480" t="s">
        <v>561</v>
      </c>
      <c r="H2287" s="482">
        <v>0.375</v>
      </c>
      <c r="I2287" s="483">
        <v>7.8</v>
      </c>
      <c r="J2287" s="484">
        <v>0</v>
      </c>
      <c r="K2287" s="469">
        <f t="shared" si="191"/>
        <v>7.8</v>
      </c>
      <c r="L2287" s="469">
        <f t="shared" si="192"/>
        <v>0</v>
      </c>
    </row>
    <row r="2288" spans="1:12">
      <c r="A2288" s="487" t="s">
        <v>135</v>
      </c>
      <c r="B2288" s="487">
        <f t="shared" si="193"/>
        <v>4</v>
      </c>
      <c r="C2288" s="487">
        <f t="shared" si="194"/>
        <v>10</v>
      </c>
      <c r="D2288" s="487">
        <f t="shared" si="196"/>
        <v>58</v>
      </c>
      <c r="E2288" s="487">
        <v>0</v>
      </c>
      <c r="F2288" s="488">
        <f t="shared" si="195"/>
        <v>2.9625000000000004</v>
      </c>
      <c r="G2288" s="487" t="s">
        <v>561</v>
      </c>
      <c r="H2288" s="489">
        <v>0.375</v>
      </c>
      <c r="I2288" s="490">
        <v>7.9</v>
      </c>
      <c r="J2288" s="488">
        <v>0</v>
      </c>
      <c r="K2288" s="469">
        <f t="shared" si="191"/>
        <v>7.9000000000000012</v>
      </c>
      <c r="L2288" s="469">
        <f t="shared" si="192"/>
        <v>0</v>
      </c>
    </row>
    <row r="2289" spans="1:12">
      <c r="A2289" s="487" t="s">
        <v>135</v>
      </c>
      <c r="B2289" s="487">
        <f t="shared" si="193"/>
        <v>4</v>
      </c>
      <c r="C2289" s="487">
        <f t="shared" si="194"/>
        <v>11</v>
      </c>
      <c r="D2289" s="487">
        <f t="shared" si="196"/>
        <v>59</v>
      </c>
      <c r="E2289" s="487">
        <v>0</v>
      </c>
      <c r="F2289" s="488">
        <f t="shared" si="195"/>
        <v>2.9625000000000004</v>
      </c>
      <c r="G2289" s="487" t="s">
        <v>561</v>
      </c>
      <c r="H2289" s="489">
        <v>0.375</v>
      </c>
      <c r="I2289" s="490">
        <v>7.9</v>
      </c>
      <c r="J2289" s="488">
        <v>0</v>
      </c>
      <c r="K2289" s="469">
        <f t="shared" si="191"/>
        <v>7.9000000000000012</v>
      </c>
      <c r="L2289" s="469">
        <f t="shared" si="192"/>
        <v>0</v>
      </c>
    </row>
    <row r="2290" spans="1:12">
      <c r="A2290" s="480" t="s">
        <v>135</v>
      </c>
      <c r="B2290" s="480">
        <f t="shared" si="193"/>
        <v>5</v>
      </c>
      <c r="C2290" s="480">
        <f t="shared" si="194"/>
        <v>0</v>
      </c>
      <c r="D2290" s="480">
        <f t="shared" si="196"/>
        <v>60</v>
      </c>
      <c r="E2290" s="480">
        <v>0</v>
      </c>
      <c r="F2290" s="484">
        <f t="shared" si="195"/>
        <v>3</v>
      </c>
      <c r="G2290" s="480" t="s">
        <v>561</v>
      </c>
      <c r="H2290" s="482">
        <v>0.375</v>
      </c>
      <c r="I2290" s="483">
        <v>8</v>
      </c>
      <c r="J2290" s="484">
        <v>0</v>
      </c>
      <c r="K2290" s="469">
        <f t="shared" si="191"/>
        <v>8</v>
      </c>
      <c r="L2290" s="469">
        <f t="shared" si="192"/>
        <v>0</v>
      </c>
    </row>
    <row r="2291" spans="1:12">
      <c r="A2291" s="487" t="s">
        <v>135</v>
      </c>
      <c r="B2291" s="487">
        <f t="shared" si="193"/>
        <v>5</v>
      </c>
      <c r="C2291" s="487">
        <f t="shared" si="194"/>
        <v>1</v>
      </c>
      <c r="D2291" s="487">
        <f t="shared" si="196"/>
        <v>61</v>
      </c>
      <c r="E2291" s="487">
        <v>0</v>
      </c>
      <c r="F2291" s="488">
        <f t="shared" si="195"/>
        <v>3</v>
      </c>
      <c r="G2291" s="487" t="s">
        <v>561</v>
      </c>
      <c r="H2291" s="489">
        <v>0.375</v>
      </c>
      <c r="I2291" s="490">
        <v>8</v>
      </c>
      <c r="J2291" s="488">
        <v>0</v>
      </c>
      <c r="K2291" s="469">
        <f t="shared" si="191"/>
        <v>8</v>
      </c>
      <c r="L2291" s="469">
        <f t="shared" si="192"/>
        <v>0</v>
      </c>
    </row>
    <row r="2292" spans="1:12">
      <c r="A2292" s="487" t="s">
        <v>135</v>
      </c>
      <c r="B2292" s="487">
        <f t="shared" si="193"/>
        <v>5</v>
      </c>
      <c r="C2292" s="487">
        <f t="shared" si="194"/>
        <v>2</v>
      </c>
      <c r="D2292" s="487">
        <f t="shared" si="196"/>
        <v>62</v>
      </c>
      <c r="E2292" s="487">
        <v>0</v>
      </c>
      <c r="F2292" s="488">
        <f t="shared" si="195"/>
        <v>3.0374999999999996</v>
      </c>
      <c r="G2292" s="487" t="s">
        <v>561</v>
      </c>
      <c r="H2292" s="489">
        <v>0.375</v>
      </c>
      <c r="I2292" s="490">
        <v>8.1</v>
      </c>
      <c r="J2292" s="488">
        <v>0</v>
      </c>
      <c r="K2292" s="469">
        <f t="shared" si="191"/>
        <v>8.1</v>
      </c>
      <c r="L2292" s="469">
        <f t="shared" si="192"/>
        <v>0</v>
      </c>
    </row>
    <row r="2293" spans="1:12">
      <c r="A2293" s="480" t="s">
        <v>135</v>
      </c>
      <c r="B2293" s="480">
        <f t="shared" si="193"/>
        <v>5</v>
      </c>
      <c r="C2293" s="480">
        <f t="shared" si="194"/>
        <v>3</v>
      </c>
      <c r="D2293" s="480">
        <f t="shared" si="196"/>
        <v>63</v>
      </c>
      <c r="E2293" s="480">
        <v>0</v>
      </c>
      <c r="F2293" s="484">
        <f t="shared" si="195"/>
        <v>3.0374999999999996</v>
      </c>
      <c r="G2293" s="480" t="s">
        <v>561</v>
      </c>
      <c r="H2293" s="482">
        <v>0.375</v>
      </c>
      <c r="I2293" s="483">
        <v>8.1</v>
      </c>
      <c r="J2293" s="484">
        <v>0</v>
      </c>
      <c r="K2293" s="469">
        <f t="shared" si="191"/>
        <v>8.1</v>
      </c>
      <c r="L2293" s="469">
        <f t="shared" si="192"/>
        <v>0</v>
      </c>
    </row>
    <row r="2294" spans="1:12">
      <c r="A2294" s="487" t="s">
        <v>135</v>
      </c>
      <c r="B2294" s="487">
        <f t="shared" si="193"/>
        <v>5</v>
      </c>
      <c r="C2294" s="487">
        <f t="shared" si="194"/>
        <v>4</v>
      </c>
      <c r="D2294" s="487">
        <f t="shared" si="196"/>
        <v>64</v>
      </c>
      <c r="E2294" s="487">
        <v>0</v>
      </c>
      <c r="F2294" s="488">
        <f t="shared" si="195"/>
        <v>3.0749999999999997</v>
      </c>
      <c r="G2294" s="487" t="s">
        <v>561</v>
      </c>
      <c r="H2294" s="489">
        <v>0.375</v>
      </c>
      <c r="I2294" s="490">
        <v>8.1999999999999993</v>
      </c>
      <c r="J2294" s="488">
        <v>0</v>
      </c>
      <c r="K2294" s="469">
        <f t="shared" si="191"/>
        <v>8.1999999999999993</v>
      </c>
      <c r="L2294" s="469">
        <f t="shared" si="192"/>
        <v>0</v>
      </c>
    </row>
    <row r="2295" spans="1:12">
      <c r="A2295" s="487" t="s">
        <v>135</v>
      </c>
      <c r="B2295" s="487">
        <f t="shared" si="193"/>
        <v>5</v>
      </c>
      <c r="C2295" s="487">
        <f t="shared" si="194"/>
        <v>5</v>
      </c>
      <c r="D2295" s="487">
        <f t="shared" si="196"/>
        <v>65</v>
      </c>
      <c r="E2295" s="487">
        <v>0</v>
      </c>
      <c r="F2295" s="488">
        <f t="shared" si="195"/>
        <v>3.0749999999999997</v>
      </c>
      <c r="G2295" s="487" t="s">
        <v>561</v>
      </c>
      <c r="H2295" s="489">
        <v>0.375</v>
      </c>
      <c r="I2295" s="490">
        <v>8.1999999999999993</v>
      </c>
      <c r="J2295" s="488">
        <v>0</v>
      </c>
      <c r="K2295" s="469">
        <f t="shared" si="191"/>
        <v>8.1999999999999993</v>
      </c>
      <c r="L2295" s="469">
        <f t="shared" si="192"/>
        <v>0</v>
      </c>
    </row>
    <row r="2296" spans="1:12">
      <c r="A2296" s="480" t="s">
        <v>135</v>
      </c>
      <c r="B2296" s="480">
        <f t="shared" si="193"/>
        <v>5</v>
      </c>
      <c r="C2296" s="480">
        <f t="shared" si="194"/>
        <v>6</v>
      </c>
      <c r="D2296" s="480">
        <f t="shared" si="196"/>
        <v>66</v>
      </c>
      <c r="E2296" s="480">
        <v>0</v>
      </c>
      <c r="F2296" s="484">
        <f t="shared" si="195"/>
        <v>3.1125000000000003</v>
      </c>
      <c r="G2296" s="480" t="s">
        <v>561</v>
      </c>
      <c r="H2296" s="482">
        <v>0.375</v>
      </c>
      <c r="I2296" s="483">
        <v>8.3000000000000007</v>
      </c>
      <c r="J2296" s="484">
        <v>0</v>
      </c>
      <c r="K2296" s="469">
        <f t="shared" si="191"/>
        <v>8.3000000000000007</v>
      </c>
      <c r="L2296" s="469">
        <f t="shared" si="192"/>
        <v>0</v>
      </c>
    </row>
    <row r="2297" spans="1:12">
      <c r="A2297" s="487" t="s">
        <v>135</v>
      </c>
      <c r="B2297" s="487">
        <f t="shared" si="193"/>
        <v>5</v>
      </c>
      <c r="C2297" s="487">
        <f t="shared" si="194"/>
        <v>7</v>
      </c>
      <c r="D2297" s="487">
        <f t="shared" si="196"/>
        <v>67</v>
      </c>
      <c r="E2297" s="487">
        <v>0</v>
      </c>
      <c r="F2297" s="488">
        <f t="shared" si="195"/>
        <v>3.1125000000000003</v>
      </c>
      <c r="G2297" s="487" t="s">
        <v>561</v>
      </c>
      <c r="H2297" s="489">
        <v>0.375</v>
      </c>
      <c r="I2297" s="490">
        <v>8.3000000000000007</v>
      </c>
      <c r="J2297" s="488">
        <v>0</v>
      </c>
      <c r="K2297" s="469">
        <f t="shared" si="191"/>
        <v>8.3000000000000007</v>
      </c>
      <c r="L2297" s="469">
        <f t="shared" si="192"/>
        <v>0</v>
      </c>
    </row>
    <row r="2298" spans="1:12">
      <c r="A2298" s="487" t="s">
        <v>135</v>
      </c>
      <c r="B2298" s="487">
        <f t="shared" si="193"/>
        <v>5</v>
      </c>
      <c r="C2298" s="487">
        <f t="shared" si="194"/>
        <v>8</v>
      </c>
      <c r="D2298" s="487">
        <f t="shared" si="196"/>
        <v>68</v>
      </c>
      <c r="E2298" s="487">
        <v>0</v>
      </c>
      <c r="F2298" s="488">
        <f t="shared" si="195"/>
        <v>3.1500000000000004</v>
      </c>
      <c r="G2298" s="487" t="s">
        <v>561</v>
      </c>
      <c r="H2298" s="489">
        <v>0.375</v>
      </c>
      <c r="I2298" s="490">
        <v>8.4</v>
      </c>
      <c r="J2298" s="488">
        <v>0</v>
      </c>
      <c r="K2298" s="469">
        <f t="shared" si="191"/>
        <v>8.4</v>
      </c>
      <c r="L2298" s="469">
        <f t="shared" si="192"/>
        <v>0</v>
      </c>
    </row>
    <row r="2299" spans="1:12">
      <c r="A2299" s="480" t="s">
        <v>135</v>
      </c>
      <c r="B2299" s="480">
        <f t="shared" si="193"/>
        <v>5</v>
      </c>
      <c r="C2299" s="480">
        <f t="shared" si="194"/>
        <v>9</v>
      </c>
      <c r="D2299" s="480">
        <f t="shared" si="196"/>
        <v>69</v>
      </c>
      <c r="E2299" s="480">
        <v>0</v>
      </c>
      <c r="F2299" s="484">
        <f t="shared" si="195"/>
        <v>3.1500000000000004</v>
      </c>
      <c r="G2299" s="480" t="s">
        <v>561</v>
      </c>
      <c r="H2299" s="482">
        <v>0.375</v>
      </c>
      <c r="I2299" s="483">
        <v>8.4</v>
      </c>
      <c r="J2299" s="484">
        <v>0</v>
      </c>
      <c r="K2299" s="469">
        <f t="shared" si="191"/>
        <v>8.4</v>
      </c>
      <c r="L2299" s="469">
        <f t="shared" si="192"/>
        <v>0</v>
      </c>
    </row>
    <row r="2300" spans="1:12">
      <c r="A2300" s="487" t="s">
        <v>135</v>
      </c>
      <c r="B2300" s="487">
        <f t="shared" si="193"/>
        <v>5</v>
      </c>
      <c r="C2300" s="487">
        <f t="shared" si="194"/>
        <v>10</v>
      </c>
      <c r="D2300" s="487">
        <f t="shared" si="196"/>
        <v>70</v>
      </c>
      <c r="E2300" s="487">
        <v>0</v>
      </c>
      <c r="F2300" s="488">
        <f t="shared" si="195"/>
        <v>3.1875</v>
      </c>
      <c r="G2300" s="487" t="s">
        <v>561</v>
      </c>
      <c r="H2300" s="489">
        <v>0.375</v>
      </c>
      <c r="I2300" s="490">
        <v>8.5</v>
      </c>
      <c r="J2300" s="488">
        <v>0</v>
      </c>
      <c r="K2300" s="469">
        <f t="shared" si="191"/>
        <v>8.5</v>
      </c>
      <c r="L2300" s="469">
        <f t="shared" si="192"/>
        <v>0</v>
      </c>
    </row>
    <row r="2301" spans="1:12">
      <c r="A2301" s="487" t="s">
        <v>135</v>
      </c>
      <c r="B2301" s="487">
        <f t="shared" si="193"/>
        <v>5</v>
      </c>
      <c r="C2301" s="487">
        <f t="shared" si="194"/>
        <v>11</v>
      </c>
      <c r="D2301" s="487">
        <f t="shared" si="196"/>
        <v>71</v>
      </c>
      <c r="E2301" s="487">
        <v>0</v>
      </c>
      <c r="F2301" s="488">
        <f t="shared" si="195"/>
        <v>3.1875</v>
      </c>
      <c r="G2301" s="487" t="s">
        <v>561</v>
      </c>
      <c r="H2301" s="489">
        <v>0.375</v>
      </c>
      <c r="I2301" s="490">
        <v>8.5</v>
      </c>
      <c r="J2301" s="488">
        <v>0</v>
      </c>
      <c r="K2301" s="469">
        <f t="shared" si="191"/>
        <v>8.5</v>
      </c>
      <c r="L2301" s="469">
        <f t="shared" si="192"/>
        <v>0</v>
      </c>
    </row>
    <row r="2302" spans="1:12">
      <c r="A2302" s="480" t="s">
        <v>135</v>
      </c>
      <c r="B2302" s="480">
        <f t="shared" si="193"/>
        <v>6</v>
      </c>
      <c r="C2302" s="480">
        <f t="shared" si="194"/>
        <v>0</v>
      </c>
      <c r="D2302" s="480">
        <f t="shared" si="196"/>
        <v>72</v>
      </c>
      <c r="E2302" s="480">
        <v>0</v>
      </c>
      <c r="F2302" s="484">
        <v>3.2250000000000001</v>
      </c>
      <c r="G2302" s="480" t="s">
        <v>561</v>
      </c>
      <c r="H2302" s="482">
        <v>0.375</v>
      </c>
      <c r="I2302" s="483">
        <v>8.6</v>
      </c>
      <c r="J2302" s="484">
        <v>0</v>
      </c>
      <c r="K2302" s="469">
        <f t="shared" si="191"/>
        <v>8.6</v>
      </c>
      <c r="L2302" s="469">
        <f t="shared" si="192"/>
        <v>0</v>
      </c>
    </row>
    <row r="2303" spans="1:12">
      <c r="A2303" s="487" t="s">
        <v>135</v>
      </c>
      <c r="B2303" s="487">
        <f t="shared" si="193"/>
        <v>6</v>
      </c>
      <c r="C2303" s="487">
        <f t="shared" si="194"/>
        <v>1</v>
      </c>
      <c r="D2303" s="487">
        <f t="shared" si="196"/>
        <v>73</v>
      </c>
      <c r="E2303" s="487">
        <v>0</v>
      </c>
      <c r="F2303" s="397">
        <f>F2302+(D2303-D2302)*(F2305-F2302)/(D2305-E2302)</f>
        <v>3.2257333333333333</v>
      </c>
      <c r="G2303" s="487" t="s">
        <v>561</v>
      </c>
      <c r="H2303" s="489">
        <v>0.375</v>
      </c>
      <c r="I2303" s="490">
        <v>8.6</v>
      </c>
      <c r="J2303" s="488">
        <v>0</v>
      </c>
      <c r="K2303" s="469">
        <f t="shared" si="191"/>
        <v>8.6019555555555556</v>
      </c>
      <c r="L2303" s="469">
        <f t="shared" si="192"/>
        <v>1.9555555555559323E-3</v>
      </c>
    </row>
    <row r="2304" spans="1:12">
      <c r="A2304" s="487" t="s">
        <v>135</v>
      </c>
      <c r="B2304" s="487">
        <f t="shared" si="193"/>
        <v>6</v>
      </c>
      <c r="C2304" s="487">
        <f t="shared" si="194"/>
        <v>2</v>
      </c>
      <c r="D2304" s="487">
        <f t="shared" si="196"/>
        <v>74</v>
      </c>
      <c r="E2304" s="487">
        <v>0</v>
      </c>
      <c r="F2304" s="397">
        <f>F2302+(D2304-D2302)*(F2305-F2302)/(D2305-D2302)</f>
        <v>3.2616666666666667</v>
      </c>
      <c r="G2304" s="487" t="s">
        <v>561</v>
      </c>
      <c r="H2304" s="489">
        <v>0.375</v>
      </c>
      <c r="I2304" s="490">
        <v>8.6999999999999993</v>
      </c>
      <c r="J2304" s="488">
        <v>0</v>
      </c>
      <c r="K2304" s="469">
        <f t="shared" si="191"/>
        <v>8.6977777777777785</v>
      </c>
      <c r="L2304" s="469">
        <f t="shared" si="192"/>
        <v>-2.2222222222207932E-3</v>
      </c>
    </row>
    <row r="2305" spans="1:12">
      <c r="A2305" s="480" t="s">
        <v>135</v>
      </c>
      <c r="B2305" s="480">
        <f t="shared" si="193"/>
        <v>6</v>
      </c>
      <c r="C2305" s="480">
        <f t="shared" si="194"/>
        <v>3</v>
      </c>
      <c r="D2305" s="480">
        <f t="shared" si="196"/>
        <v>75</v>
      </c>
      <c r="E2305" s="480">
        <v>0</v>
      </c>
      <c r="F2305" s="484">
        <v>3.28</v>
      </c>
      <c r="G2305" s="480" t="s">
        <v>561</v>
      </c>
      <c r="H2305" s="482">
        <v>0.375</v>
      </c>
      <c r="I2305" s="483">
        <v>8.6999999999999993</v>
      </c>
      <c r="J2305" s="484">
        <v>0</v>
      </c>
      <c r="K2305" s="469">
        <f t="shared" si="191"/>
        <v>8.7466666666666661</v>
      </c>
      <c r="L2305" s="469">
        <f t="shared" si="192"/>
        <v>4.6666666666666856E-2</v>
      </c>
    </row>
    <row r="2306" spans="1:12">
      <c r="A2306" s="487" t="s">
        <v>135</v>
      </c>
      <c r="B2306" s="487">
        <f t="shared" si="193"/>
        <v>6</v>
      </c>
      <c r="C2306" s="487">
        <f t="shared" si="194"/>
        <v>4</v>
      </c>
      <c r="D2306" s="487">
        <f t="shared" si="196"/>
        <v>76</v>
      </c>
      <c r="E2306" s="487">
        <v>0</v>
      </c>
      <c r="F2306" s="397">
        <f>F2305+(D2306-D2305)*(F2308-F2305)/(D2308-E2305)</f>
        <v>3.2806923076923074</v>
      </c>
      <c r="G2306" s="487" t="s">
        <v>561</v>
      </c>
      <c r="H2306" s="489">
        <v>0.375</v>
      </c>
      <c r="I2306" s="490">
        <v>8.8000000000000007</v>
      </c>
      <c r="J2306" s="488">
        <v>0</v>
      </c>
      <c r="K2306" s="469">
        <f t="shared" si="191"/>
        <v>8.7485128205128202</v>
      </c>
      <c r="L2306" s="469">
        <f t="shared" si="192"/>
        <v>-5.1487179487180512E-2</v>
      </c>
    </row>
    <row r="2307" spans="1:12">
      <c r="A2307" s="487" t="s">
        <v>135</v>
      </c>
      <c r="B2307" s="487">
        <f t="shared" si="193"/>
        <v>6</v>
      </c>
      <c r="C2307" s="487">
        <f t="shared" si="194"/>
        <v>5</v>
      </c>
      <c r="D2307" s="487">
        <f t="shared" si="196"/>
        <v>77</v>
      </c>
      <c r="E2307" s="487">
        <v>0</v>
      </c>
      <c r="F2307" s="397">
        <f>F2305+(D2307-D2305)*(F2308-F2305)/(D2308-D2305)</f>
        <v>3.3159999999999998</v>
      </c>
      <c r="G2307" s="487" t="s">
        <v>561</v>
      </c>
      <c r="H2307" s="489">
        <v>0.375</v>
      </c>
      <c r="I2307" s="490">
        <v>8.8000000000000007</v>
      </c>
      <c r="J2307" s="488">
        <v>0</v>
      </c>
      <c r="K2307" s="469">
        <f t="shared" si="191"/>
        <v>8.8426666666666662</v>
      </c>
      <c r="L2307" s="469">
        <f t="shared" si="192"/>
        <v>4.266666666666552E-2</v>
      </c>
    </row>
    <row r="2308" spans="1:12">
      <c r="A2308" s="480" t="s">
        <v>135</v>
      </c>
      <c r="B2308" s="480">
        <f t="shared" si="193"/>
        <v>6</v>
      </c>
      <c r="C2308" s="480">
        <f t="shared" si="194"/>
        <v>6</v>
      </c>
      <c r="D2308" s="480">
        <f t="shared" si="196"/>
        <v>78</v>
      </c>
      <c r="E2308" s="480">
        <v>0</v>
      </c>
      <c r="F2308" s="484">
        <v>3.3340000000000001</v>
      </c>
      <c r="G2308" s="480" t="s">
        <v>561</v>
      </c>
      <c r="H2308" s="482">
        <v>0.375</v>
      </c>
      <c r="I2308" s="483">
        <v>8.9</v>
      </c>
      <c r="J2308" s="484">
        <v>0</v>
      </c>
      <c r="K2308" s="469">
        <f t="shared" si="191"/>
        <v>8.8906666666666663</v>
      </c>
      <c r="L2308" s="469">
        <f t="shared" si="192"/>
        <v>-9.3333333333340818E-3</v>
      </c>
    </row>
    <row r="2309" spans="1:12">
      <c r="A2309" s="487" t="s">
        <v>135</v>
      </c>
      <c r="B2309" s="487">
        <f t="shared" si="193"/>
        <v>6</v>
      </c>
      <c r="C2309" s="487">
        <f t="shared" si="194"/>
        <v>7</v>
      </c>
      <c r="D2309" s="487">
        <f t="shared" si="196"/>
        <v>79</v>
      </c>
      <c r="E2309" s="487">
        <v>0</v>
      </c>
      <c r="F2309" s="397">
        <f>F2308+(D2309-D2308)*(F2311-F2308)/(D2311-E2308)</f>
        <v>3.3346543209876542</v>
      </c>
      <c r="G2309" s="487" t="s">
        <v>561</v>
      </c>
      <c r="H2309" s="489">
        <v>0.375</v>
      </c>
      <c r="I2309" s="490">
        <v>8.9</v>
      </c>
      <c r="J2309" s="488">
        <v>0</v>
      </c>
      <c r="K2309" s="469">
        <f t="shared" si="191"/>
        <v>8.8924115226337452</v>
      </c>
      <c r="L2309" s="469">
        <f t="shared" si="192"/>
        <v>-7.5884773662551197E-3</v>
      </c>
    </row>
    <row r="2310" spans="1:12">
      <c r="A2310" s="487" t="s">
        <v>135</v>
      </c>
      <c r="B2310" s="487">
        <f t="shared" si="193"/>
        <v>6</v>
      </c>
      <c r="C2310" s="487">
        <f t="shared" si="194"/>
        <v>8</v>
      </c>
      <c r="D2310" s="487">
        <f t="shared" si="196"/>
        <v>80</v>
      </c>
      <c r="E2310" s="487">
        <v>0</v>
      </c>
      <c r="F2310" s="397">
        <f>F2308+(D2310-D2308)*(F2311-F2308)/(D2311-D2308)</f>
        <v>3.3693333333333335</v>
      </c>
      <c r="G2310" s="487" t="s">
        <v>561</v>
      </c>
      <c r="H2310" s="489">
        <v>0.375</v>
      </c>
      <c r="I2310" s="490">
        <v>9</v>
      </c>
      <c r="J2310" s="488">
        <v>0</v>
      </c>
      <c r="K2310" s="469">
        <f t="shared" si="191"/>
        <v>8.9848888888888894</v>
      </c>
      <c r="L2310" s="469">
        <f t="shared" si="192"/>
        <v>-1.5111111111110631E-2</v>
      </c>
    </row>
    <row r="2311" spans="1:12">
      <c r="A2311" s="480" t="s">
        <v>135</v>
      </c>
      <c r="B2311" s="480">
        <f t="shared" si="193"/>
        <v>6</v>
      </c>
      <c r="C2311" s="480">
        <f t="shared" si="194"/>
        <v>9</v>
      </c>
      <c r="D2311" s="480">
        <f t="shared" si="196"/>
        <v>81</v>
      </c>
      <c r="E2311" s="480">
        <v>0</v>
      </c>
      <c r="F2311" s="484">
        <v>3.387</v>
      </c>
      <c r="G2311" s="480" t="s">
        <v>561</v>
      </c>
      <c r="H2311" s="482">
        <v>0.375</v>
      </c>
      <c r="I2311" s="483">
        <v>9</v>
      </c>
      <c r="J2311" s="484">
        <v>0</v>
      </c>
      <c r="K2311" s="469">
        <f t="shared" si="191"/>
        <v>9.032</v>
      </c>
      <c r="L2311" s="469">
        <f t="shared" si="192"/>
        <v>3.2000000000000028E-2</v>
      </c>
    </row>
    <row r="2312" spans="1:12">
      <c r="A2312" s="487" t="s">
        <v>135</v>
      </c>
      <c r="B2312" s="487">
        <f t="shared" si="193"/>
        <v>6</v>
      </c>
      <c r="C2312" s="487">
        <f t="shared" si="194"/>
        <v>10</v>
      </c>
      <c r="D2312" s="487">
        <f t="shared" si="196"/>
        <v>82</v>
      </c>
      <c r="E2312" s="487">
        <v>0</v>
      </c>
      <c r="F2312" s="397">
        <f>F2311+(D2312-D2311)*(F2314-F2311)/(D2314-E2311)</f>
        <v>3.3876309523809525</v>
      </c>
      <c r="G2312" s="487" t="s">
        <v>561</v>
      </c>
      <c r="H2312" s="489">
        <v>0.375</v>
      </c>
      <c r="I2312" s="490">
        <v>9.1</v>
      </c>
      <c r="J2312" s="488">
        <v>0</v>
      </c>
      <c r="K2312" s="469">
        <f t="shared" si="191"/>
        <v>9.0336825396825393</v>
      </c>
      <c r="L2312" s="469">
        <f t="shared" si="192"/>
        <v>-6.6317460317460331E-2</v>
      </c>
    </row>
    <row r="2313" spans="1:12">
      <c r="A2313" s="487" t="s">
        <v>135</v>
      </c>
      <c r="B2313" s="487">
        <f t="shared" si="193"/>
        <v>6</v>
      </c>
      <c r="C2313" s="487">
        <f t="shared" si="194"/>
        <v>11</v>
      </c>
      <c r="D2313" s="487">
        <f t="shared" si="196"/>
        <v>83</v>
      </c>
      <c r="E2313" s="487">
        <v>0</v>
      </c>
      <c r="F2313" s="397">
        <f>F2311+(D2313-D2311)*(F2314-F2311)/(D2314-D2311)</f>
        <v>3.4223333333333334</v>
      </c>
      <c r="G2313" s="487" t="s">
        <v>561</v>
      </c>
      <c r="H2313" s="489">
        <v>0.375</v>
      </c>
      <c r="I2313" s="490">
        <v>9.1</v>
      </c>
      <c r="J2313" s="488">
        <v>0</v>
      </c>
      <c r="K2313" s="469">
        <f t="shared" si="191"/>
        <v>9.1262222222222231</v>
      </c>
      <c r="L2313" s="469">
        <f t="shared" si="192"/>
        <v>2.6222222222223479E-2</v>
      </c>
    </row>
    <row r="2314" spans="1:12">
      <c r="A2314" s="480" t="s">
        <v>135</v>
      </c>
      <c r="B2314" s="480">
        <f t="shared" si="193"/>
        <v>7</v>
      </c>
      <c r="C2314" s="480">
        <f t="shared" si="194"/>
        <v>0</v>
      </c>
      <c r="D2314" s="480">
        <f t="shared" si="196"/>
        <v>84</v>
      </c>
      <c r="E2314" s="480">
        <v>0</v>
      </c>
      <c r="F2314" s="484">
        <v>3.44</v>
      </c>
      <c r="G2314" s="480" t="s">
        <v>561</v>
      </c>
      <c r="H2314" s="482">
        <v>0.375</v>
      </c>
      <c r="I2314" s="483">
        <v>9.1999999999999993</v>
      </c>
      <c r="J2314" s="484">
        <v>0</v>
      </c>
      <c r="K2314" s="469">
        <f t="shared" si="191"/>
        <v>9.1733333333333338</v>
      </c>
      <c r="L2314" s="469">
        <f t="shared" si="192"/>
        <v>-2.6666666666665506E-2</v>
      </c>
    </row>
    <row r="2315" spans="1:12">
      <c r="A2315" s="487" t="s">
        <v>135</v>
      </c>
      <c r="B2315" s="487">
        <f t="shared" si="193"/>
        <v>7</v>
      </c>
      <c r="C2315" s="487">
        <f t="shared" si="194"/>
        <v>1</v>
      </c>
      <c r="D2315" s="487">
        <f t="shared" si="196"/>
        <v>85</v>
      </c>
      <c r="E2315" s="487">
        <v>0</v>
      </c>
      <c r="F2315" s="397">
        <f>F2314+(D2315-D2314)*(F2317-F2314)/(D2317-E2314)</f>
        <v>3.4405977011494251</v>
      </c>
      <c r="G2315" s="487" t="s">
        <v>561</v>
      </c>
      <c r="H2315" s="489">
        <v>0.375</v>
      </c>
      <c r="I2315" s="490">
        <v>9.1999999999999993</v>
      </c>
      <c r="J2315" s="488">
        <v>0</v>
      </c>
      <c r="K2315" s="469">
        <f t="shared" ref="K2315:K2378" si="197">F2315/H2315</f>
        <v>9.174927203065133</v>
      </c>
      <c r="L2315" s="469">
        <f t="shared" ref="L2315:L2378" si="198">K2315-I2315</f>
        <v>-2.5072796934866304E-2</v>
      </c>
    </row>
    <row r="2316" spans="1:12">
      <c r="A2316" s="487" t="s">
        <v>135</v>
      </c>
      <c r="B2316" s="487">
        <f t="shared" si="193"/>
        <v>7</v>
      </c>
      <c r="C2316" s="487">
        <f t="shared" si="194"/>
        <v>2</v>
      </c>
      <c r="D2316" s="487">
        <f t="shared" si="196"/>
        <v>86</v>
      </c>
      <c r="E2316" s="487">
        <v>0</v>
      </c>
      <c r="F2316" s="397">
        <f>F2314+(D2316-D2314)*(F2317-F2314)/(D2317-D2314)</f>
        <v>3.4746666666666668</v>
      </c>
      <c r="G2316" s="487" t="s">
        <v>561</v>
      </c>
      <c r="H2316" s="489">
        <v>0.375</v>
      </c>
      <c r="I2316" s="490">
        <v>9.3000000000000007</v>
      </c>
      <c r="J2316" s="488">
        <v>0</v>
      </c>
      <c r="K2316" s="469">
        <f t="shared" si="197"/>
        <v>9.2657777777777781</v>
      </c>
      <c r="L2316" s="469">
        <f t="shared" si="198"/>
        <v>-3.4222222222222598E-2</v>
      </c>
    </row>
    <row r="2317" spans="1:12">
      <c r="A2317" s="480" t="s">
        <v>135</v>
      </c>
      <c r="B2317" s="480">
        <f t="shared" si="193"/>
        <v>7</v>
      </c>
      <c r="C2317" s="480">
        <f t="shared" si="194"/>
        <v>3</v>
      </c>
      <c r="D2317" s="480">
        <f t="shared" si="196"/>
        <v>87</v>
      </c>
      <c r="E2317" s="480">
        <v>0</v>
      </c>
      <c r="F2317" s="484">
        <v>3.492</v>
      </c>
      <c r="G2317" s="480" t="s">
        <v>561</v>
      </c>
      <c r="H2317" s="482">
        <v>0.375</v>
      </c>
      <c r="I2317" s="483">
        <v>9.3000000000000007</v>
      </c>
      <c r="J2317" s="484">
        <v>0</v>
      </c>
      <c r="K2317" s="469">
        <f t="shared" si="197"/>
        <v>9.3119999999999994</v>
      </c>
      <c r="L2317" s="469">
        <f t="shared" si="198"/>
        <v>1.1999999999998678E-2</v>
      </c>
    </row>
    <row r="2318" spans="1:12">
      <c r="A2318" s="487" t="s">
        <v>135</v>
      </c>
      <c r="B2318" s="487">
        <f t="shared" si="193"/>
        <v>7</v>
      </c>
      <c r="C2318" s="487">
        <f t="shared" si="194"/>
        <v>4</v>
      </c>
      <c r="D2318" s="487">
        <f t="shared" si="196"/>
        <v>88</v>
      </c>
      <c r="E2318" s="487">
        <v>0</v>
      </c>
      <c r="F2318" s="397">
        <f>F2317+(D2318-D2317)*(F2320-F2317)/(D2320-E2317)</f>
        <v>3.4925555555555556</v>
      </c>
      <c r="G2318" s="487" t="s">
        <v>561</v>
      </c>
      <c r="H2318" s="489">
        <v>0.375</v>
      </c>
      <c r="I2318" s="490">
        <v>9.4</v>
      </c>
      <c r="J2318" s="488">
        <v>0</v>
      </c>
      <c r="K2318" s="469">
        <f t="shared" si="197"/>
        <v>9.3134814814814817</v>
      </c>
      <c r="L2318" s="469">
        <f t="shared" si="198"/>
        <v>-8.6518518518518661E-2</v>
      </c>
    </row>
    <row r="2319" spans="1:12">
      <c r="A2319" s="487" t="s">
        <v>135</v>
      </c>
      <c r="B2319" s="487">
        <f t="shared" ref="B2319:B2362" si="199">INT(D2319/12)</f>
        <v>7</v>
      </c>
      <c r="C2319" s="487">
        <f t="shared" ref="C2319:C2362" si="200">D2319-B2319*12</f>
        <v>5</v>
      </c>
      <c r="D2319" s="487">
        <f t="shared" si="196"/>
        <v>89</v>
      </c>
      <c r="E2319" s="487">
        <v>0</v>
      </c>
      <c r="F2319" s="397">
        <f>F2317+(D2319-D2317)*(F2320-F2317)/(D2320-D2317)</f>
        <v>3.5253333333333332</v>
      </c>
      <c r="G2319" s="487" t="s">
        <v>561</v>
      </c>
      <c r="H2319" s="489">
        <v>0.375</v>
      </c>
      <c r="I2319" s="490">
        <v>9.4</v>
      </c>
      <c r="J2319" s="488">
        <v>0</v>
      </c>
      <c r="K2319" s="469">
        <f t="shared" si="197"/>
        <v>9.400888888888888</v>
      </c>
      <c r="L2319" s="469">
        <f t="shared" si="198"/>
        <v>8.8888888888760675E-4</v>
      </c>
    </row>
    <row r="2320" spans="1:12">
      <c r="A2320" s="480" t="s">
        <v>135</v>
      </c>
      <c r="B2320" s="480">
        <f t="shared" si="199"/>
        <v>7</v>
      </c>
      <c r="C2320" s="480">
        <f t="shared" si="200"/>
        <v>6</v>
      </c>
      <c r="D2320" s="480">
        <f t="shared" ref="D2320:D2362" si="201">D2319+1</f>
        <v>90</v>
      </c>
      <c r="E2320" s="480">
        <v>0</v>
      </c>
      <c r="F2320" s="484">
        <v>3.5419999999999998</v>
      </c>
      <c r="G2320" s="480" t="s">
        <v>561</v>
      </c>
      <c r="H2320" s="482">
        <v>0.375</v>
      </c>
      <c r="I2320" s="483">
        <v>9.4</v>
      </c>
      <c r="J2320" s="484">
        <v>0</v>
      </c>
      <c r="K2320" s="469">
        <f t="shared" si="197"/>
        <v>9.4453333333333322</v>
      </c>
      <c r="L2320" s="469">
        <f t="shared" si="198"/>
        <v>4.5333333333331893E-2</v>
      </c>
    </row>
    <row r="2321" spans="1:12">
      <c r="A2321" s="487" t="s">
        <v>135</v>
      </c>
      <c r="B2321" s="487">
        <f t="shared" si="199"/>
        <v>7</v>
      </c>
      <c r="C2321" s="487">
        <f t="shared" si="200"/>
        <v>7</v>
      </c>
      <c r="D2321" s="487">
        <f t="shared" si="201"/>
        <v>91</v>
      </c>
      <c r="E2321" s="487">
        <v>0</v>
      </c>
      <c r="F2321" s="397">
        <f>F2320+(D2321-D2320)*(F2323-F2320)/(D2323-E2320)</f>
        <v>3.5425483870967742</v>
      </c>
      <c r="G2321" s="487" t="s">
        <v>561</v>
      </c>
      <c r="H2321" s="489">
        <v>0.375</v>
      </c>
      <c r="I2321" s="490">
        <v>9.5</v>
      </c>
      <c r="J2321" s="488">
        <v>0</v>
      </c>
      <c r="K2321" s="469">
        <f t="shared" si="197"/>
        <v>9.4467956989247313</v>
      </c>
      <c r="L2321" s="469">
        <f t="shared" si="198"/>
        <v>-5.3204301075268745E-2</v>
      </c>
    </row>
    <row r="2322" spans="1:12">
      <c r="A2322" s="487" t="s">
        <v>135</v>
      </c>
      <c r="B2322" s="487">
        <f t="shared" si="199"/>
        <v>7</v>
      </c>
      <c r="C2322" s="487">
        <f t="shared" si="200"/>
        <v>8</v>
      </c>
      <c r="D2322" s="487">
        <f t="shared" si="201"/>
        <v>92</v>
      </c>
      <c r="E2322" s="487">
        <v>0</v>
      </c>
      <c r="F2322" s="397">
        <f>F2320+(D2322-D2320)*(F2323-F2320)/(D2323-D2320)</f>
        <v>3.5760000000000001</v>
      </c>
      <c r="G2322" s="487" t="s">
        <v>561</v>
      </c>
      <c r="H2322" s="489">
        <v>0.375</v>
      </c>
      <c r="I2322" s="490">
        <v>9.5</v>
      </c>
      <c r="J2322" s="488">
        <v>0</v>
      </c>
      <c r="K2322" s="469">
        <f t="shared" si="197"/>
        <v>9.5359999999999996</v>
      </c>
      <c r="L2322" s="469">
        <f t="shared" si="198"/>
        <v>3.5999999999999588E-2</v>
      </c>
    </row>
    <row r="2323" spans="1:12">
      <c r="A2323" s="480" t="s">
        <v>135</v>
      </c>
      <c r="B2323" s="480">
        <f t="shared" si="199"/>
        <v>7</v>
      </c>
      <c r="C2323" s="480">
        <f t="shared" si="200"/>
        <v>9</v>
      </c>
      <c r="D2323" s="480">
        <f t="shared" si="201"/>
        <v>93</v>
      </c>
      <c r="E2323" s="480">
        <v>0</v>
      </c>
      <c r="F2323" s="484">
        <v>3.593</v>
      </c>
      <c r="G2323" s="480" t="s">
        <v>561</v>
      </c>
      <c r="H2323" s="482">
        <v>0.375</v>
      </c>
      <c r="I2323" s="483">
        <v>9.6</v>
      </c>
      <c r="J2323" s="484">
        <v>0</v>
      </c>
      <c r="K2323" s="469">
        <f t="shared" si="197"/>
        <v>9.5813333333333333</v>
      </c>
      <c r="L2323" s="469">
        <f t="shared" si="198"/>
        <v>-1.8666666666666387E-2</v>
      </c>
    </row>
    <row r="2324" spans="1:12">
      <c r="A2324" s="487" t="s">
        <v>135</v>
      </c>
      <c r="B2324" s="487">
        <f t="shared" si="199"/>
        <v>7</v>
      </c>
      <c r="C2324" s="487">
        <f t="shared" si="200"/>
        <v>10</v>
      </c>
      <c r="D2324" s="487">
        <f t="shared" si="201"/>
        <v>94</v>
      </c>
      <c r="E2324" s="487">
        <v>0</v>
      </c>
      <c r="F2324" s="397">
        <f>F2323+(D2324-D2323)*(F2326-F2323)/(D2326-E2323)</f>
        <v>3.5935104166666667</v>
      </c>
      <c r="G2324" s="487" t="s">
        <v>561</v>
      </c>
      <c r="H2324" s="489">
        <v>0.375</v>
      </c>
      <c r="I2324" s="490">
        <v>9.6</v>
      </c>
      <c r="J2324" s="488">
        <v>0</v>
      </c>
      <c r="K2324" s="469">
        <f t="shared" si="197"/>
        <v>9.582694444444444</v>
      </c>
      <c r="L2324" s="469">
        <f t="shared" si="198"/>
        <v>-1.7305555555555685E-2</v>
      </c>
    </row>
    <row r="2325" spans="1:12">
      <c r="A2325" s="487" t="s">
        <v>135</v>
      </c>
      <c r="B2325" s="487">
        <f t="shared" si="199"/>
        <v>7</v>
      </c>
      <c r="C2325" s="487">
        <f t="shared" si="200"/>
        <v>11</v>
      </c>
      <c r="D2325" s="487">
        <f t="shared" si="201"/>
        <v>95</v>
      </c>
      <c r="E2325" s="487">
        <v>0</v>
      </c>
      <c r="F2325" s="397">
        <f>F2323+(D2325-D2323)*(F2326-F2323)/(D2326-D2323)</f>
        <v>3.6256666666666666</v>
      </c>
      <c r="G2325" s="487" t="s">
        <v>561</v>
      </c>
      <c r="H2325" s="489">
        <v>0.375</v>
      </c>
      <c r="I2325" s="490">
        <v>9.6999999999999993</v>
      </c>
      <c r="J2325" s="488">
        <v>0</v>
      </c>
      <c r="K2325" s="469">
        <f t="shared" si="197"/>
        <v>9.6684444444444448</v>
      </c>
      <c r="L2325" s="469">
        <f t="shared" si="198"/>
        <v>-3.1555555555554449E-2</v>
      </c>
    </row>
    <row r="2326" spans="1:12">
      <c r="A2326" s="480" t="s">
        <v>135</v>
      </c>
      <c r="B2326" s="480">
        <f t="shared" si="199"/>
        <v>8</v>
      </c>
      <c r="C2326" s="480">
        <f t="shared" si="200"/>
        <v>0</v>
      </c>
      <c r="D2326" s="480">
        <f t="shared" si="201"/>
        <v>96</v>
      </c>
      <c r="E2326" s="480">
        <v>0</v>
      </c>
      <c r="F2326" s="484">
        <v>3.6419999999999999</v>
      </c>
      <c r="G2326" s="480" t="s">
        <v>561</v>
      </c>
      <c r="H2326" s="482">
        <v>0.375</v>
      </c>
      <c r="I2326" s="483">
        <v>9.6999999999999993</v>
      </c>
      <c r="J2326" s="484">
        <v>0</v>
      </c>
      <c r="K2326" s="469">
        <f t="shared" si="197"/>
        <v>9.7119999999999997</v>
      </c>
      <c r="L2326" s="469">
        <f t="shared" si="198"/>
        <v>1.2000000000000455E-2</v>
      </c>
    </row>
    <row r="2327" spans="1:12">
      <c r="A2327" s="487" t="s">
        <v>135</v>
      </c>
      <c r="B2327" s="487">
        <f t="shared" si="199"/>
        <v>8</v>
      </c>
      <c r="C2327" s="487">
        <f t="shared" si="200"/>
        <v>1</v>
      </c>
      <c r="D2327" s="487">
        <f t="shared" si="201"/>
        <v>97</v>
      </c>
      <c r="E2327" s="487">
        <v>0</v>
      </c>
      <c r="F2327" s="397">
        <f>F2326+(D2327-D2326)*(F2329-F2326)/(D2329-E2326)</f>
        <v>3.6424949494949495</v>
      </c>
      <c r="G2327" s="487" t="s">
        <v>561</v>
      </c>
      <c r="H2327" s="489">
        <v>0.375</v>
      </c>
      <c r="I2327" s="490">
        <v>9.8000000000000007</v>
      </c>
      <c r="J2327" s="488">
        <v>0</v>
      </c>
      <c r="K2327" s="469">
        <f t="shared" si="197"/>
        <v>9.7133198653198658</v>
      </c>
      <c r="L2327" s="469">
        <f t="shared" si="198"/>
        <v>-8.6680134680134913E-2</v>
      </c>
    </row>
    <row r="2328" spans="1:12">
      <c r="A2328" s="487" t="s">
        <v>135</v>
      </c>
      <c r="B2328" s="487">
        <f t="shared" si="199"/>
        <v>8</v>
      </c>
      <c r="C2328" s="487">
        <f t="shared" si="200"/>
        <v>2</v>
      </c>
      <c r="D2328" s="487">
        <f t="shared" si="201"/>
        <v>98</v>
      </c>
      <c r="E2328" s="487">
        <v>0</v>
      </c>
      <c r="F2328" s="397">
        <f>F2326+(D2328-D2326)*(F2329-F2326)/(D2329-D2326)</f>
        <v>3.6746666666666665</v>
      </c>
      <c r="G2328" s="487" t="s">
        <v>561</v>
      </c>
      <c r="H2328" s="489">
        <v>0.375</v>
      </c>
      <c r="I2328" s="490">
        <v>9.8000000000000007</v>
      </c>
      <c r="J2328" s="488">
        <v>0</v>
      </c>
      <c r="K2328" s="469">
        <f t="shared" si="197"/>
        <v>9.7991111111111113</v>
      </c>
      <c r="L2328" s="469">
        <f t="shared" si="198"/>
        <v>-8.8888888888938311E-4</v>
      </c>
    </row>
    <row r="2329" spans="1:12">
      <c r="A2329" s="480" t="s">
        <v>135</v>
      </c>
      <c r="B2329" s="480">
        <f t="shared" si="199"/>
        <v>8</v>
      </c>
      <c r="C2329" s="480">
        <f t="shared" si="200"/>
        <v>3</v>
      </c>
      <c r="D2329" s="480">
        <f t="shared" si="201"/>
        <v>99</v>
      </c>
      <c r="E2329" s="480">
        <v>0</v>
      </c>
      <c r="F2329" s="484">
        <v>3.6909999999999998</v>
      </c>
      <c r="G2329" s="480" t="s">
        <v>561</v>
      </c>
      <c r="H2329" s="482">
        <v>0.375</v>
      </c>
      <c r="I2329" s="483">
        <v>9.8000000000000007</v>
      </c>
      <c r="J2329" s="484">
        <v>0</v>
      </c>
      <c r="K2329" s="469">
        <f t="shared" si="197"/>
        <v>9.8426666666666662</v>
      </c>
      <c r="L2329" s="469">
        <f t="shared" si="198"/>
        <v>4.266666666666552E-2</v>
      </c>
    </row>
    <row r="2330" spans="1:12">
      <c r="A2330" s="487" t="s">
        <v>135</v>
      </c>
      <c r="B2330" s="487">
        <f t="shared" si="199"/>
        <v>8</v>
      </c>
      <c r="C2330" s="487">
        <f t="shared" si="200"/>
        <v>4</v>
      </c>
      <c r="D2330" s="487">
        <f t="shared" si="201"/>
        <v>100</v>
      </c>
      <c r="E2330" s="487">
        <v>0</v>
      </c>
      <c r="F2330" s="397">
        <f>F2329+(D2330-D2329)*(F2332-F2329)/(D2332-E2329)</f>
        <v>3.6914705882352941</v>
      </c>
      <c r="G2330" s="487" t="s">
        <v>561</v>
      </c>
      <c r="H2330" s="489">
        <v>0.375</v>
      </c>
      <c r="I2330" s="490">
        <v>9.9</v>
      </c>
      <c r="J2330" s="488">
        <v>0</v>
      </c>
      <c r="K2330" s="469">
        <f t="shared" si="197"/>
        <v>9.8439215686274508</v>
      </c>
      <c r="L2330" s="469">
        <f t="shared" si="198"/>
        <v>-5.6078431372549531E-2</v>
      </c>
    </row>
    <row r="2331" spans="1:12">
      <c r="A2331" s="487" t="s">
        <v>135</v>
      </c>
      <c r="B2331" s="487">
        <f t="shared" si="199"/>
        <v>8</v>
      </c>
      <c r="C2331" s="487">
        <f t="shared" si="200"/>
        <v>5</v>
      </c>
      <c r="D2331" s="487">
        <f t="shared" si="201"/>
        <v>101</v>
      </c>
      <c r="E2331" s="487">
        <v>0</v>
      </c>
      <c r="F2331" s="397">
        <f>F2329+(D2331-D2329)*(F2332-F2329)/(D2332-D2329)</f>
        <v>3.7229999999999999</v>
      </c>
      <c r="G2331" s="487" t="s">
        <v>561</v>
      </c>
      <c r="H2331" s="489">
        <v>0.375</v>
      </c>
      <c r="I2331" s="490">
        <v>9.9</v>
      </c>
      <c r="J2331" s="488">
        <v>0</v>
      </c>
      <c r="K2331" s="469">
        <f t="shared" si="197"/>
        <v>9.927999999999999</v>
      </c>
      <c r="L2331" s="469">
        <f t="shared" si="198"/>
        <v>2.7999999999998693E-2</v>
      </c>
    </row>
    <row r="2332" spans="1:12">
      <c r="A2332" s="480" t="s">
        <v>135</v>
      </c>
      <c r="B2332" s="480">
        <f t="shared" si="199"/>
        <v>8</v>
      </c>
      <c r="C2332" s="480">
        <f t="shared" si="200"/>
        <v>6</v>
      </c>
      <c r="D2332" s="480">
        <f t="shared" si="201"/>
        <v>102</v>
      </c>
      <c r="E2332" s="480">
        <v>0</v>
      </c>
      <c r="F2332" s="484">
        <v>3.7389999999999999</v>
      </c>
      <c r="G2332" s="480" t="s">
        <v>561</v>
      </c>
      <c r="H2332" s="482">
        <v>0.375</v>
      </c>
      <c r="I2332" s="483">
        <v>10</v>
      </c>
      <c r="J2332" s="484">
        <v>0</v>
      </c>
      <c r="K2332" s="469">
        <f t="shared" si="197"/>
        <v>9.9706666666666663</v>
      </c>
      <c r="L2332" s="469">
        <f t="shared" si="198"/>
        <v>-2.9333333333333655E-2</v>
      </c>
    </row>
    <row r="2333" spans="1:12">
      <c r="A2333" s="487" t="s">
        <v>135</v>
      </c>
      <c r="B2333" s="487">
        <f t="shared" si="199"/>
        <v>8</v>
      </c>
      <c r="C2333" s="487">
        <f t="shared" si="200"/>
        <v>7</v>
      </c>
      <c r="D2333" s="487">
        <f t="shared" si="201"/>
        <v>103</v>
      </c>
      <c r="E2333" s="487">
        <v>0</v>
      </c>
      <c r="F2333" s="397">
        <f>F2332+(D2333-D2332)*(F2335-F2332)/(D2335-E2332)</f>
        <v>3.7394571428571428</v>
      </c>
      <c r="G2333" s="487" t="s">
        <v>561</v>
      </c>
      <c r="H2333" s="489">
        <v>0.375</v>
      </c>
      <c r="I2333" s="490">
        <v>10</v>
      </c>
      <c r="J2333" s="488">
        <v>0</v>
      </c>
      <c r="K2333" s="469">
        <f t="shared" si="197"/>
        <v>9.9718857142857136</v>
      </c>
      <c r="L2333" s="469">
        <f t="shared" si="198"/>
        <v>-2.8114285714286424E-2</v>
      </c>
    </row>
    <row r="2334" spans="1:12">
      <c r="A2334" s="487" t="s">
        <v>135</v>
      </c>
      <c r="B2334" s="487">
        <f t="shared" si="199"/>
        <v>8</v>
      </c>
      <c r="C2334" s="487">
        <f t="shared" si="200"/>
        <v>8</v>
      </c>
      <c r="D2334" s="487">
        <f t="shared" si="201"/>
        <v>104</v>
      </c>
      <c r="E2334" s="487">
        <v>0</v>
      </c>
      <c r="F2334" s="397">
        <f>F2332+(D2334-D2332)*(F2335-F2332)/(D2335-D2332)</f>
        <v>3.7709999999999999</v>
      </c>
      <c r="G2334" s="487" t="s">
        <v>561</v>
      </c>
      <c r="H2334" s="489">
        <v>0.375</v>
      </c>
      <c r="I2334" s="490">
        <v>10.1</v>
      </c>
      <c r="J2334" s="488">
        <v>0</v>
      </c>
      <c r="K2334" s="469">
        <f t="shared" si="197"/>
        <v>10.055999999999999</v>
      </c>
      <c r="L2334" s="469">
        <f t="shared" si="198"/>
        <v>-4.4000000000000483E-2</v>
      </c>
    </row>
    <row r="2335" spans="1:12">
      <c r="A2335" s="480" t="s">
        <v>135</v>
      </c>
      <c r="B2335" s="480">
        <f t="shared" si="199"/>
        <v>8</v>
      </c>
      <c r="C2335" s="480">
        <f t="shared" si="200"/>
        <v>9</v>
      </c>
      <c r="D2335" s="480">
        <f t="shared" si="201"/>
        <v>105</v>
      </c>
      <c r="E2335" s="480">
        <v>0</v>
      </c>
      <c r="F2335" s="484">
        <v>3.7869999999999999</v>
      </c>
      <c r="G2335" s="480" t="s">
        <v>561</v>
      </c>
      <c r="H2335" s="482">
        <v>0.375</v>
      </c>
      <c r="I2335" s="483">
        <v>10.1</v>
      </c>
      <c r="J2335" s="484">
        <v>0</v>
      </c>
      <c r="K2335" s="469">
        <f t="shared" si="197"/>
        <v>10.098666666666666</v>
      </c>
      <c r="L2335" s="469">
        <f t="shared" si="198"/>
        <v>-1.3333333333331865E-3</v>
      </c>
    </row>
    <row r="2336" spans="1:12">
      <c r="A2336" s="487" t="s">
        <v>135</v>
      </c>
      <c r="B2336" s="487">
        <f t="shared" si="199"/>
        <v>8</v>
      </c>
      <c r="C2336" s="487">
        <f t="shared" si="200"/>
        <v>10</v>
      </c>
      <c r="D2336" s="487">
        <f t="shared" si="201"/>
        <v>106</v>
      </c>
      <c r="E2336" s="487">
        <v>0</v>
      </c>
      <c r="F2336" s="397">
        <f>F2335+(D2336-D2335)*(F2338-F2335)/(D2338-E2335)</f>
        <v>3.7874351851851853</v>
      </c>
      <c r="G2336" s="487" t="s">
        <v>561</v>
      </c>
      <c r="H2336" s="489">
        <v>0.375</v>
      </c>
      <c r="I2336" s="490">
        <v>10.1</v>
      </c>
      <c r="J2336" s="488">
        <v>0</v>
      </c>
      <c r="K2336" s="469">
        <f t="shared" si="197"/>
        <v>10.099827160493827</v>
      </c>
      <c r="L2336" s="469">
        <f t="shared" si="198"/>
        <v>-1.7283950617219546E-4</v>
      </c>
    </row>
    <row r="2337" spans="1:12">
      <c r="A2337" s="487" t="s">
        <v>135</v>
      </c>
      <c r="B2337" s="487">
        <f t="shared" si="199"/>
        <v>8</v>
      </c>
      <c r="C2337" s="487">
        <f t="shared" si="200"/>
        <v>11</v>
      </c>
      <c r="D2337" s="487">
        <f t="shared" si="201"/>
        <v>107</v>
      </c>
      <c r="E2337" s="487">
        <v>0</v>
      </c>
      <c r="F2337" s="397">
        <f>F2335+(D2337-D2335)*(F2338-F2335)/(D2338-D2335)</f>
        <v>3.8183333333333334</v>
      </c>
      <c r="G2337" s="487" t="s">
        <v>561</v>
      </c>
      <c r="H2337" s="489">
        <v>0.375</v>
      </c>
      <c r="I2337" s="490">
        <v>10.199999999999999</v>
      </c>
      <c r="J2337" s="488">
        <v>0</v>
      </c>
      <c r="K2337" s="469">
        <f t="shared" si="197"/>
        <v>10.182222222222222</v>
      </c>
      <c r="L2337" s="469">
        <f t="shared" si="198"/>
        <v>-1.7777777777777004E-2</v>
      </c>
    </row>
    <row r="2338" spans="1:12">
      <c r="A2338" s="480" t="s">
        <v>135</v>
      </c>
      <c r="B2338" s="480">
        <f t="shared" si="199"/>
        <v>9</v>
      </c>
      <c r="C2338" s="480">
        <f t="shared" si="200"/>
        <v>0</v>
      </c>
      <c r="D2338" s="480">
        <f t="shared" si="201"/>
        <v>108</v>
      </c>
      <c r="E2338" s="480">
        <v>0</v>
      </c>
      <c r="F2338" s="484">
        <v>3.8340000000000001</v>
      </c>
      <c r="G2338" s="480" t="s">
        <v>561</v>
      </c>
      <c r="H2338" s="482">
        <v>0.375</v>
      </c>
      <c r="I2338" s="483">
        <v>10.199999999999999</v>
      </c>
      <c r="J2338" s="484">
        <v>0</v>
      </c>
      <c r="K2338" s="469">
        <f t="shared" si="197"/>
        <v>10.224</v>
      </c>
      <c r="L2338" s="469">
        <f t="shared" si="198"/>
        <v>2.4000000000000909E-2</v>
      </c>
    </row>
    <row r="2339" spans="1:12">
      <c r="A2339" s="487" t="s">
        <v>135</v>
      </c>
      <c r="B2339" s="487">
        <f t="shared" si="199"/>
        <v>9</v>
      </c>
      <c r="C2339" s="487">
        <f t="shared" si="200"/>
        <v>1</v>
      </c>
      <c r="D2339" s="487">
        <f t="shared" si="201"/>
        <v>109</v>
      </c>
      <c r="E2339" s="487">
        <v>0</v>
      </c>
      <c r="F2339" s="397">
        <f>F2338+(D2339-D2338)*(F2341-F2338)/(D2341-E2338)</f>
        <v>3.8344144144144146</v>
      </c>
      <c r="G2339" s="487" t="s">
        <v>561</v>
      </c>
      <c r="H2339" s="489">
        <v>0.375</v>
      </c>
      <c r="I2339" s="490">
        <v>10.3</v>
      </c>
      <c r="J2339" s="488">
        <v>0</v>
      </c>
      <c r="K2339" s="469">
        <f t="shared" si="197"/>
        <v>10.225105105105106</v>
      </c>
      <c r="L2339" s="469">
        <f t="shared" si="198"/>
        <v>-7.4894894894894648E-2</v>
      </c>
    </row>
    <row r="2340" spans="1:12">
      <c r="A2340" s="487" t="s">
        <v>135</v>
      </c>
      <c r="B2340" s="487">
        <f t="shared" si="199"/>
        <v>9</v>
      </c>
      <c r="C2340" s="487">
        <f t="shared" si="200"/>
        <v>2</v>
      </c>
      <c r="D2340" s="487">
        <f t="shared" si="201"/>
        <v>110</v>
      </c>
      <c r="E2340" s="487">
        <v>0</v>
      </c>
      <c r="F2340" s="397">
        <f>F2338+(D2340-D2338)*(F2341-F2338)/(D2341-D2338)</f>
        <v>3.8646666666666665</v>
      </c>
      <c r="G2340" s="487" t="s">
        <v>561</v>
      </c>
      <c r="H2340" s="489">
        <v>0.375</v>
      </c>
      <c r="I2340" s="490">
        <v>10.3</v>
      </c>
      <c r="J2340" s="488">
        <v>0</v>
      </c>
      <c r="K2340" s="469">
        <f t="shared" si="197"/>
        <v>10.305777777777777</v>
      </c>
      <c r="L2340" s="469">
        <f t="shared" si="198"/>
        <v>5.7777777777765493E-3</v>
      </c>
    </row>
    <row r="2341" spans="1:12">
      <c r="A2341" s="480" t="s">
        <v>135</v>
      </c>
      <c r="B2341" s="480">
        <f t="shared" si="199"/>
        <v>9</v>
      </c>
      <c r="C2341" s="480">
        <f t="shared" si="200"/>
        <v>3</v>
      </c>
      <c r="D2341" s="480">
        <f t="shared" si="201"/>
        <v>111</v>
      </c>
      <c r="E2341" s="480">
        <v>0</v>
      </c>
      <c r="F2341" s="484">
        <v>3.88</v>
      </c>
      <c r="G2341" s="480" t="s">
        <v>561</v>
      </c>
      <c r="H2341" s="482">
        <v>0.375</v>
      </c>
      <c r="I2341" s="483">
        <v>10.3</v>
      </c>
      <c r="J2341" s="484">
        <v>0</v>
      </c>
      <c r="K2341" s="469">
        <f t="shared" si="197"/>
        <v>10.346666666666666</v>
      </c>
      <c r="L2341" s="469">
        <f t="shared" si="198"/>
        <v>4.666666666666508E-2</v>
      </c>
    </row>
    <row r="2342" spans="1:12">
      <c r="A2342" s="487" t="s">
        <v>135</v>
      </c>
      <c r="B2342" s="487">
        <f t="shared" si="199"/>
        <v>9</v>
      </c>
      <c r="C2342" s="487">
        <f t="shared" si="200"/>
        <v>4</v>
      </c>
      <c r="D2342" s="487">
        <f t="shared" si="201"/>
        <v>112</v>
      </c>
      <c r="E2342" s="487">
        <v>0</v>
      </c>
      <c r="F2342" s="397">
        <f>F2341+(D2342-D2341)*(F2344-F2341)/(D2344-E2341)</f>
        <v>3.8804035087719297</v>
      </c>
      <c r="G2342" s="487" t="s">
        <v>561</v>
      </c>
      <c r="H2342" s="489">
        <v>0.375</v>
      </c>
      <c r="I2342" s="490">
        <v>10.4</v>
      </c>
      <c r="J2342" s="488">
        <v>0</v>
      </c>
      <c r="K2342" s="469">
        <f t="shared" si="197"/>
        <v>10.34774269005848</v>
      </c>
      <c r="L2342" s="469">
        <f t="shared" si="198"/>
        <v>-5.2257309941520447E-2</v>
      </c>
    </row>
    <row r="2343" spans="1:12">
      <c r="A2343" s="487" t="s">
        <v>135</v>
      </c>
      <c r="B2343" s="487">
        <f t="shared" si="199"/>
        <v>9</v>
      </c>
      <c r="C2343" s="487">
        <f t="shared" si="200"/>
        <v>5</v>
      </c>
      <c r="D2343" s="487">
        <f t="shared" si="201"/>
        <v>113</v>
      </c>
      <c r="E2343" s="487">
        <v>0</v>
      </c>
      <c r="F2343" s="397">
        <f>F2341+(D2343-D2341)*(F2344-F2341)/(D2344-D2341)</f>
        <v>3.9106666666666667</v>
      </c>
      <c r="G2343" s="487" t="s">
        <v>561</v>
      </c>
      <c r="H2343" s="489">
        <v>0.375</v>
      </c>
      <c r="I2343" s="490">
        <v>10.4</v>
      </c>
      <c r="J2343" s="488">
        <v>0</v>
      </c>
      <c r="K2343" s="469">
        <f t="shared" si="197"/>
        <v>10.428444444444445</v>
      </c>
      <c r="L2343" s="469">
        <f t="shared" si="198"/>
        <v>2.8444444444444272E-2</v>
      </c>
    </row>
    <row r="2344" spans="1:12">
      <c r="A2344" s="480" t="s">
        <v>135</v>
      </c>
      <c r="B2344" s="480">
        <f t="shared" si="199"/>
        <v>9</v>
      </c>
      <c r="C2344" s="480">
        <f t="shared" si="200"/>
        <v>6</v>
      </c>
      <c r="D2344" s="480">
        <f t="shared" si="201"/>
        <v>114</v>
      </c>
      <c r="E2344" s="480">
        <v>0</v>
      </c>
      <c r="F2344" s="484">
        <v>3.9260000000000002</v>
      </c>
      <c r="G2344" s="480" t="s">
        <v>561</v>
      </c>
      <c r="H2344" s="482">
        <v>0.375</v>
      </c>
      <c r="I2344" s="483">
        <v>10.5</v>
      </c>
      <c r="J2344" s="484">
        <v>0</v>
      </c>
      <c r="K2344" s="469">
        <f t="shared" si="197"/>
        <v>10.469333333333333</v>
      </c>
      <c r="L2344" s="469">
        <f t="shared" si="198"/>
        <v>-3.0666666666666842E-2</v>
      </c>
    </row>
    <row r="2345" spans="1:12">
      <c r="A2345" s="487" t="s">
        <v>135</v>
      </c>
      <c r="B2345" s="487">
        <f t="shared" si="199"/>
        <v>9</v>
      </c>
      <c r="C2345" s="487">
        <f t="shared" si="200"/>
        <v>7</v>
      </c>
      <c r="D2345" s="487">
        <f t="shared" si="201"/>
        <v>115</v>
      </c>
      <c r="E2345" s="487">
        <v>0</v>
      </c>
      <c r="F2345" s="397">
        <f>F2344+(D2345-D2344)*(F2347-F2344)/(D2347-E2344)</f>
        <v>3.9263846153846154</v>
      </c>
      <c r="G2345" s="487" t="s">
        <v>561</v>
      </c>
      <c r="H2345" s="489">
        <v>0.375</v>
      </c>
      <c r="I2345" s="490">
        <v>10.5</v>
      </c>
      <c r="J2345" s="488">
        <v>0</v>
      </c>
      <c r="K2345" s="469">
        <f t="shared" si="197"/>
        <v>10.470358974358975</v>
      </c>
      <c r="L2345" s="469">
        <f t="shared" si="198"/>
        <v>-2.9641025641025109E-2</v>
      </c>
    </row>
    <row r="2346" spans="1:12">
      <c r="A2346" s="487" t="s">
        <v>135</v>
      </c>
      <c r="B2346" s="487">
        <f t="shared" si="199"/>
        <v>9</v>
      </c>
      <c r="C2346" s="487">
        <f t="shared" si="200"/>
        <v>8</v>
      </c>
      <c r="D2346" s="487">
        <f t="shared" si="201"/>
        <v>116</v>
      </c>
      <c r="E2346" s="487">
        <v>0</v>
      </c>
      <c r="F2346" s="397">
        <f>F2344+(D2346-D2344)*(F2347-F2344)/(D2347-D2344)</f>
        <v>3.956</v>
      </c>
      <c r="G2346" s="487" t="s">
        <v>561</v>
      </c>
      <c r="H2346" s="489">
        <v>0.375</v>
      </c>
      <c r="I2346" s="490">
        <v>10.5</v>
      </c>
      <c r="J2346" s="488">
        <v>0</v>
      </c>
      <c r="K2346" s="469">
        <f t="shared" si="197"/>
        <v>10.549333333333333</v>
      </c>
      <c r="L2346" s="469">
        <f t="shared" si="198"/>
        <v>4.9333333333333229E-2</v>
      </c>
    </row>
    <row r="2347" spans="1:12">
      <c r="A2347" s="480" t="s">
        <v>135</v>
      </c>
      <c r="B2347" s="480">
        <f t="shared" si="199"/>
        <v>9</v>
      </c>
      <c r="C2347" s="480">
        <f t="shared" si="200"/>
        <v>9</v>
      </c>
      <c r="D2347" s="480">
        <f t="shared" si="201"/>
        <v>117</v>
      </c>
      <c r="E2347" s="480">
        <v>0</v>
      </c>
      <c r="F2347" s="484">
        <v>3.9710000000000001</v>
      </c>
      <c r="G2347" s="480" t="s">
        <v>561</v>
      </c>
      <c r="H2347" s="482">
        <v>0.375</v>
      </c>
      <c r="I2347" s="483">
        <v>10.6</v>
      </c>
      <c r="J2347" s="484">
        <v>0</v>
      </c>
      <c r="K2347" s="469">
        <f t="shared" si="197"/>
        <v>10.589333333333334</v>
      </c>
      <c r="L2347" s="469">
        <f t="shared" si="198"/>
        <v>-1.0666666666665492E-2</v>
      </c>
    </row>
    <row r="2348" spans="1:12">
      <c r="A2348" s="487" t="s">
        <v>135</v>
      </c>
      <c r="B2348" s="487">
        <f t="shared" si="199"/>
        <v>9</v>
      </c>
      <c r="C2348" s="487">
        <f t="shared" si="200"/>
        <v>10</v>
      </c>
      <c r="D2348" s="487">
        <f t="shared" si="201"/>
        <v>118</v>
      </c>
      <c r="E2348" s="487">
        <v>0</v>
      </c>
      <c r="F2348" s="397">
        <f>F2347+(D2348-D2347)*(F2350-F2347)/(D2350-E2347)</f>
        <v>3.9713750000000001</v>
      </c>
      <c r="G2348" s="487" t="s">
        <v>561</v>
      </c>
      <c r="H2348" s="489">
        <v>0.375</v>
      </c>
      <c r="I2348" s="490">
        <v>10.6</v>
      </c>
      <c r="J2348" s="488">
        <v>0</v>
      </c>
      <c r="K2348" s="469">
        <f t="shared" si="197"/>
        <v>10.590333333333334</v>
      </c>
      <c r="L2348" s="469">
        <f t="shared" si="198"/>
        <v>-9.6666666666660461E-3</v>
      </c>
    </row>
    <row r="2349" spans="1:12">
      <c r="A2349" s="487" t="s">
        <v>135</v>
      </c>
      <c r="B2349" s="487">
        <f t="shared" si="199"/>
        <v>9</v>
      </c>
      <c r="C2349" s="487">
        <f t="shared" si="200"/>
        <v>11</v>
      </c>
      <c r="D2349" s="487">
        <f t="shared" si="201"/>
        <v>119</v>
      </c>
      <c r="E2349" s="487">
        <v>0</v>
      </c>
      <c r="F2349" s="397">
        <f>F2347+(D2349-D2347)*(F2350-F2347)/(D2350-D2347)</f>
        <v>4.0010000000000003</v>
      </c>
      <c r="G2349" s="487" t="s">
        <v>561</v>
      </c>
      <c r="H2349" s="489">
        <v>0.375</v>
      </c>
      <c r="I2349" s="490">
        <v>10.7</v>
      </c>
      <c r="J2349" s="488">
        <v>0</v>
      </c>
      <c r="K2349" s="469">
        <f t="shared" si="197"/>
        <v>10.669333333333334</v>
      </c>
      <c r="L2349" s="469">
        <f t="shared" si="198"/>
        <v>-3.0666666666665066E-2</v>
      </c>
    </row>
    <row r="2350" spans="1:12">
      <c r="A2350" s="480" t="s">
        <v>135</v>
      </c>
      <c r="B2350" s="480">
        <f t="shared" si="199"/>
        <v>10</v>
      </c>
      <c r="C2350" s="480">
        <f t="shared" si="200"/>
        <v>0</v>
      </c>
      <c r="D2350" s="480">
        <f t="shared" si="201"/>
        <v>120</v>
      </c>
      <c r="E2350" s="480">
        <v>0</v>
      </c>
      <c r="F2350" s="484">
        <v>4.016</v>
      </c>
      <c r="G2350" s="480" t="s">
        <v>561</v>
      </c>
      <c r="H2350" s="482">
        <v>0.375</v>
      </c>
      <c r="I2350" s="483">
        <v>10.7</v>
      </c>
      <c r="J2350" s="484">
        <v>0</v>
      </c>
      <c r="K2350" s="469">
        <f t="shared" si="197"/>
        <v>10.709333333333333</v>
      </c>
      <c r="L2350" s="469">
        <f t="shared" si="198"/>
        <v>9.3333333333340818E-3</v>
      </c>
    </row>
    <row r="2351" spans="1:12">
      <c r="A2351" s="487" t="s">
        <v>135</v>
      </c>
      <c r="B2351" s="487">
        <f t="shared" si="199"/>
        <v>10</v>
      </c>
      <c r="C2351" s="487">
        <f t="shared" si="200"/>
        <v>1</v>
      </c>
      <c r="D2351" s="487">
        <f t="shared" si="201"/>
        <v>121</v>
      </c>
      <c r="E2351" s="487">
        <v>0</v>
      </c>
      <c r="F2351" s="397">
        <f>F2350+(D2351-D2350)*(F2353-F2350)/(D2353-E2350)</f>
        <v>4.0163658536585363</v>
      </c>
      <c r="G2351" s="487" t="s">
        <v>561</v>
      </c>
      <c r="H2351" s="489">
        <v>0.375</v>
      </c>
      <c r="I2351" s="490">
        <v>10.7</v>
      </c>
      <c r="J2351" s="488">
        <v>0</v>
      </c>
      <c r="K2351" s="469">
        <f t="shared" si="197"/>
        <v>10.71030894308943</v>
      </c>
      <c r="L2351" s="469">
        <f t="shared" si="198"/>
        <v>1.0308943089430755E-2</v>
      </c>
    </row>
    <row r="2352" spans="1:12">
      <c r="A2352" s="487" t="s">
        <v>135</v>
      </c>
      <c r="B2352" s="487">
        <f t="shared" si="199"/>
        <v>10</v>
      </c>
      <c r="C2352" s="487">
        <f t="shared" si="200"/>
        <v>2</v>
      </c>
      <c r="D2352" s="487">
        <f t="shared" si="201"/>
        <v>122</v>
      </c>
      <c r="E2352" s="487">
        <v>0</v>
      </c>
      <c r="F2352" s="397">
        <f>F2350+(D2352-D2350)*(F2353-F2350)/(D2353-D2350)</f>
        <v>4.0460000000000003</v>
      </c>
      <c r="G2352" s="487" t="s">
        <v>561</v>
      </c>
      <c r="H2352" s="489">
        <v>0.375</v>
      </c>
      <c r="I2352" s="490">
        <v>10.8</v>
      </c>
      <c r="J2352" s="488">
        <v>0</v>
      </c>
      <c r="K2352" s="469">
        <f t="shared" si="197"/>
        <v>10.789333333333333</v>
      </c>
      <c r="L2352" s="469">
        <f t="shared" si="198"/>
        <v>-1.0666666666667268E-2</v>
      </c>
    </row>
    <row r="2353" spans="1:12">
      <c r="A2353" s="480" t="s">
        <v>135</v>
      </c>
      <c r="B2353" s="480">
        <f t="shared" si="199"/>
        <v>10</v>
      </c>
      <c r="C2353" s="480">
        <f t="shared" si="200"/>
        <v>3</v>
      </c>
      <c r="D2353" s="480">
        <f t="shared" si="201"/>
        <v>123</v>
      </c>
      <c r="E2353" s="480">
        <v>0</v>
      </c>
      <c r="F2353" s="484">
        <v>4.0609999999999999</v>
      </c>
      <c r="G2353" s="480" t="s">
        <v>561</v>
      </c>
      <c r="H2353" s="482">
        <v>0.375</v>
      </c>
      <c r="I2353" s="483">
        <v>10.8</v>
      </c>
      <c r="J2353" s="484">
        <v>0</v>
      </c>
      <c r="K2353" s="469">
        <f t="shared" si="197"/>
        <v>10.829333333333333</v>
      </c>
      <c r="L2353" s="469">
        <f t="shared" si="198"/>
        <v>2.9333333333331879E-2</v>
      </c>
    </row>
    <row r="2354" spans="1:12">
      <c r="A2354" s="487" t="s">
        <v>135</v>
      </c>
      <c r="B2354" s="487">
        <f t="shared" si="199"/>
        <v>10</v>
      </c>
      <c r="C2354" s="487">
        <f t="shared" si="200"/>
        <v>4</v>
      </c>
      <c r="D2354" s="487">
        <f t="shared" si="201"/>
        <v>124</v>
      </c>
      <c r="E2354" s="487">
        <v>0</v>
      </c>
      <c r="F2354" s="397">
        <f>F2353+(D2354-D2353)*(F2356-F2353)/(D2356-E2353)</f>
        <v>4.0613412698412699</v>
      </c>
      <c r="G2354" s="487" t="s">
        <v>561</v>
      </c>
      <c r="H2354" s="489">
        <v>0.375</v>
      </c>
      <c r="I2354" s="490">
        <v>10.9</v>
      </c>
      <c r="J2354" s="488">
        <v>0</v>
      </c>
      <c r="K2354" s="469">
        <f t="shared" si="197"/>
        <v>10.830243386243387</v>
      </c>
      <c r="L2354" s="469">
        <f t="shared" si="198"/>
        <v>-6.9756613756613461E-2</v>
      </c>
    </row>
    <row r="2355" spans="1:12">
      <c r="A2355" s="487" t="s">
        <v>135</v>
      </c>
      <c r="B2355" s="487">
        <f t="shared" si="199"/>
        <v>10</v>
      </c>
      <c r="C2355" s="487">
        <f t="shared" si="200"/>
        <v>5</v>
      </c>
      <c r="D2355" s="487">
        <f t="shared" si="201"/>
        <v>125</v>
      </c>
      <c r="E2355" s="487">
        <v>0</v>
      </c>
      <c r="F2355" s="397">
        <f>F2353+(D2355-D2353)*(F2356-F2353)/(D2356-D2353)</f>
        <v>4.089666666666667</v>
      </c>
      <c r="G2355" s="487" t="s">
        <v>561</v>
      </c>
      <c r="H2355" s="489">
        <v>0.375</v>
      </c>
      <c r="I2355" s="490">
        <v>10.9</v>
      </c>
      <c r="J2355" s="488">
        <v>0</v>
      </c>
      <c r="K2355" s="469">
        <f t="shared" si="197"/>
        <v>10.905777777777779</v>
      </c>
      <c r="L2355" s="469">
        <f t="shared" si="198"/>
        <v>5.7777777777783257E-3</v>
      </c>
    </row>
    <row r="2356" spans="1:12">
      <c r="A2356" s="480" t="s">
        <v>135</v>
      </c>
      <c r="B2356" s="480">
        <f t="shared" si="199"/>
        <v>10</v>
      </c>
      <c r="C2356" s="480">
        <f t="shared" si="200"/>
        <v>6</v>
      </c>
      <c r="D2356" s="480">
        <f t="shared" si="201"/>
        <v>126</v>
      </c>
      <c r="E2356" s="480">
        <v>0</v>
      </c>
      <c r="F2356" s="484">
        <v>4.1040000000000001</v>
      </c>
      <c r="G2356" s="480" t="s">
        <v>561</v>
      </c>
      <c r="H2356" s="482">
        <v>0.375</v>
      </c>
      <c r="I2356" s="483">
        <v>10.9</v>
      </c>
      <c r="J2356" s="484">
        <v>0</v>
      </c>
      <c r="K2356" s="469">
        <f t="shared" si="197"/>
        <v>10.944000000000001</v>
      </c>
      <c r="L2356" s="469">
        <f t="shared" si="198"/>
        <v>4.4000000000000483E-2</v>
      </c>
    </row>
    <row r="2357" spans="1:12">
      <c r="A2357" s="487" t="s">
        <v>135</v>
      </c>
      <c r="B2357" s="487">
        <f t="shared" si="199"/>
        <v>10</v>
      </c>
      <c r="C2357" s="487">
        <f t="shared" si="200"/>
        <v>7</v>
      </c>
      <c r="D2357" s="487">
        <f t="shared" si="201"/>
        <v>127</v>
      </c>
      <c r="E2357" s="487">
        <v>0</v>
      </c>
      <c r="F2357" s="397">
        <f>F2356+(D2357-D2356)*(F2359-F2356)/(D2359-E2356)</f>
        <v>4.1043410852713178</v>
      </c>
      <c r="G2357" s="487" t="s">
        <v>561</v>
      </c>
      <c r="H2357" s="489">
        <v>0.375</v>
      </c>
      <c r="I2357" s="490">
        <v>11</v>
      </c>
      <c r="J2357" s="488">
        <v>0</v>
      </c>
      <c r="K2357" s="469">
        <f t="shared" si="197"/>
        <v>10.944909560723515</v>
      </c>
      <c r="L2357" s="469">
        <f t="shared" si="198"/>
        <v>-5.509043927648527E-2</v>
      </c>
    </row>
    <row r="2358" spans="1:12">
      <c r="A2358" s="487" t="s">
        <v>135</v>
      </c>
      <c r="B2358" s="487">
        <f t="shared" si="199"/>
        <v>10</v>
      </c>
      <c r="C2358" s="487">
        <f t="shared" si="200"/>
        <v>8</v>
      </c>
      <c r="D2358" s="487">
        <f t="shared" si="201"/>
        <v>128</v>
      </c>
      <c r="E2358" s="487">
        <v>0</v>
      </c>
      <c r="F2358" s="397">
        <f>F2356+(D2358-D2356)*(F2359-F2356)/(D2359-D2356)</f>
        <v>4.1333333333333329</v>
      </c>
      <c r="G2358" s="487" t="s">
        <v>561</v>
      </c>
      <c r="H2358" s="489">
        <v>0.375</v>
      </c>
      <c r="I2358" s="490">
        <v>11</v>
      </c>
      <c r="J2358" s="488">
        <v>0</v>
      </c>
      <c r="K2358" s="469">
        <f t="shared" si="197"/>
        <v>11.02222222222222</v>
      </c>
      <c r="L2358" s="469">
        <f t="shared" si="198"/>
        <v>2.2222222222220367E-2</v>
      </c>
    </row>
    <row r="2359" spans="1:12">
      <c r="A2359" s="480" t="s">
        <v>135</v>
      </c>
      <c r="B2359" s="480">
        <f t="shared" si="199"/>
        <v>10</v>
      </c>
      <c r="C2359" s="480">
        <f t="shared" si="200"/>
        <v>9</v>
      </c>
      <c r="D2359" s="480">
        <f t="shared" si="201"/>
        <v>129</v>
      </c>
      <c r="E2359" s="480">
        <v>0</v>
      </c>
      <c r="F2359" s="484">
        <v>4.1479999999999997</v>
      </c>
      <c r="G2359" s="480" t="s">
        <v>561</v>
      </c>
      <c r="H2359" s="482">
        <v>0.375</v>
      </c>
      <c r="I2359" s="483">
        <v>11.1</v>
      </c>
      <c r="J2359" s="484">
        <v>0</v>
      </c>
      <c r="K2359" s="469">
        <f t="shared" si="197"/>
        <v>11.061333333333332</v>
      </c>
      <c r="L2359" s="469">
        <f t="shared" si="198"/>
        <v>-3.8666666666667737E-2</v>
      </c>
    </row>
    <row r="2360" spans="1:12">
      <c r="A2360" s="487" t="s">
        <v>135</v>
      </c>
      <c r="B2360" s="487">
        <f t="shared" si="199"/>
        <v>10</v>
      </c>
      <c r="C2360" s="487">
        <f t="shared" si="200"/>
        <v>10</v>
      </c>
      <c r="D2360" s="487">
        <f t="shared" si="201"/>
        <v>130</v>
      </c>
      <c r="E2360" s="487">
        <v>0</v>
      </c>
      <c r="F2360" s="397">
        <f>F2359+(D2360-D2359)*(F2362-F2359)/(D2362-E2359)</f>
        <v>4.1483257575757575</v>
      </c>
      <c r="G2360" s="487" t="s">
        <v>561</v>
      </c>
      <c r="H2360" s="489">
        <v>0.375</v>
      </c>
      <c r="I2360" s="490">
        <v>11.1</v>
      </c>
      <c r="J2360" s="488">
        <v>0</v>
      </c>
      <c r="K2360" s="469">
        <f t="shared" si="197"/>
        <v>11.062202020202021</v>
      </c>
      <c r="L2360" s="469">
        <f t="shared" si="198"/>
        <v>-3.7797979797979053E-2</v>
      </c>
    </row>
    <row r="2361" spans="1:12">
      <c r="A2361" s="487" t="s">
        <v>135</v>
      </c>
      <c r="B2361" s="487">
        <f t="shared" si="199"/>
        <v>10</v>
      </c>
      <c r="C2361" s="487">
        <f t="shared" si="200"/>
        <v>11</v>
      </c>
      <c r="D2361" s="487">
        <f t="shared" si="201"/>
        <v>131</v>
      </c>
      <c r="E2361" s="487">
        <v>0</v>
      </c>
      <c r="F2361" s="397">
        <f>F2359+(D2361-D2359)*(F2362-F2359)/(D2362-D2359)</f>
        <v>4.1766666666666667</v>
      </c>
      <c r="G2361" s="487" t="s">
        <v>561</v>
      </c>
      <c r="H2361" s="489">
        <v>0.375</v>
      </c>
      <c r="I2361" s="490">
        <v>11.1</v>
      </c>
      <c r="J2361" s="488">
        <v>0</v>
      </c>
      <c r="K2361" s="469">
        <f t="shared" si="197"/>
        <v>11.137777777777778</v>
      </c>
      <c r="L2361" s="469">
        <f t="shared" si="198"/>
        <v>3.7777777777778354E-2</v>
      </c>
    </row>
    <row r="2362" spans="1:12">
      <c r="A2362" s="480" t="s">
        <v>135</v>
      </c>
      <c r="B2362" s="480">
        <f t="shared" si="199"/>
        <v>11</v>
      </c>
      <c r="C2362" s="480">
        <f t="shared" si="200"/>
        <v>0</v>
      </c>
      <c r="D2362" s="480">
        <f t="shared" si="201"/>
        <v>132</v>
      </c>
      <c r="E2362" s="480">
        <v>0</v>
      </c>
      <c r="F2362" s="484">
        <v>4.1909999999999998</v>
      </c>
      <c r="G2362" s="480" t="s">
        <v>561</v>
      </c>
      <c r="H2362" s="482">
        <v>0.375</v>
      </c>
      <c r="I2362" s="483">
        <v>11.2</v>
      </c>
      <c r="J2362" s="484">
        <v>0</v>
      </c>
      <c r="K2362" s="469">
        <f t="shared" si="197"/>
        <v>11.176</v>
      </c>
      <c r="L2362" s="469">
        <f t="shared" si="198"/>
        <v>-2.3999999999999133E-2</v>
      </c>
    </row>
    <row r="2363" spans="1:12">
      <c r="A2363" s="480" t="s">
        <v>137</v>
      </c>
      <c r="B2363" s="480">
        <f>INT(D2363/12)</f>
        <v>2</v>
      </c>
      <c r="C2363" s="480">
        <f>D2363-B2363*12</f>
        <v>0</v>
      </c>
      <c r="D2363" s="480">
        <v>24</v>
      </c>
      <c r="E2363" s="480">
        <v>0</v>
      </c>
      <c r="F2363" s="484">
        <f>I2363*H2363</f>
        <v>2.1749999999999998</v>
      </c>
      <c r="G2363" s="480" t="s">
        <v>561</v>
      </c>
      <c r="H2363" s="482">
        <v>0.375</v>
      </c>
      <c r="I2363" s="483">
        <v>5.8</v>
      </c>
      <c r="J2363" s="484">
        <v>0</v>
      </c>
      <c r="K2363" s="469">
        <f t="shared" si="197"/>
        <v>5.8</v>
      </c>
      <c r="L2363" s="469">
        <f t="shared" si="198"/>
        <v>0</v>
      </c>
    </row>
    <row r="2364" spans="1:12">
      <c r="A2364" s="487" t="s">
        <v>137</v>
      </c>
      <c r="B2364" s="487">
        <f t="shared" ref="B2364:B2427" si="202">INT(D2364/12)</f>
        <v>2</v>
      </c>
      <c r="C2364" s="487">
        <f t="shared" ref="C2364:C2427" si="203">D2364-B2364*12</f>
        <v>1</v>
      </c>
      <c r="D2364" s="487">
        <f>D2363+1</f>
        <v>25</v>
      </c>
      <c r="E2364" s="487">
        <v>0</v>
      </c>
      <c r="F2364" s="488">
        <f t="shared" ref="F2364:F2410" si="204">I2364*H2364</f>
        <v>2.1749999999999998</v>
      </c>
      <c r="G2364" s="487" t="s">
        <v>561</v>
      </c>
      <c r="H2364" s="489">
        <v>0.375</v>
      </c>
      <c r="I2364" s="490">
        <v>5.8</v>
      </c>
      <c r="J2364" s="488">
        <v>0</v>
      </c>
      <c r="K2364" s="469">
        <f t="shared" si="197"/>
        <v>5.8</v>
      </c>
      <c r="L2364" s="469">
        <f t="shared" si="198"/>
        <v>0</v>
      </c>
    </row>
    <row r="2365" spans="1:12">
      <c r="A2365" s="487" t="s">
        <v>137</v>
      </c>
      <c r="B2365" s="487">
        <f t="shared" si="202"/>
        <v>2</v>
      </c>
      <c r="C2365" s="487">
        <f t="shared" si="203"/>
        <v>2</v>
      </c>
      <c r="D2365" s="487">
        <f t="shared" ref="D2365:D2428" si="205">D2364+1</f>
        <v>26</v>
      </c>
      <c r="E2365" s="487">
        <v>0</v>
      </c>
      <c r="F2365" s="488">
        <f t="shared" si="204"/>
        <v>2.2125000000000004</v>
      </c>
      <c r="G2365" s="487" t="s">
        <v>561</v>
      </c>
      <c r="H2365" s="489">
        <v>0.375</v>
      </c>
      <c r="I2365" s="490">
        <v>5.9</v>
      </c>
      <c r="J2365" s="488">
        <v>0</v>
      </c>
      <c r="K2365" s="469">
        <f t="shared" si="197"/>
        <v>5.9000000000000012</v>
      </c>
      <c r="L2365" s="469">
        <f t="shared" si="198"/>
        <v>0</v>
      </c>
    </row>
    <row r="2366" spans="1:12">
      <c r="A2366" s="480" t="s">
        <v>137</v>
      </c>
      <c r="B2366" s="480">
        <f t="shared" si="202"/>
        <v>2</v>
      </c>
      <c r="C2366" s="480">
        <f t="shared" si="203"/>
        <v>3</v>
      </c>
      <c r="D2366" s="480">
        <f t="shared" si="205"/>
        <v>27</v>
      </c>
      <c r="E2366" s="480">
        <v>0</v>
      </c>
      <c r="F2366" s="484">
        <f t="shared" si="204"/>
        <v>2.25</v>
      </c>
      <c r="G2366" s="480" t="s">
        <v>561</v>
      </c>
      <c r="H2366" s="482">
        <v>0.375</v>
      </c>
      <c r="I2366" s="483">
        <v>6</v>
      </c>
      <c r="J2366" s="484">
        <v>0</v>
      </c>
      <c r="K2366" s="469">
        <f t="shared" si="197"/>
        <v>6</v>
      </c>
      <c r="L2366" s="469">
        <f t="shared" si="198"/>
        <v>0</v>
      </c>
    </row>
    <row r="2367" spans="1:12">
      <c r="A2367" s="487" t="s">
        <v>137</v>
      </c>
      <c r="B2367" s="487">
        <f t="shared" si="202"/>
        <v>2</v>
      </c>
      <c r="C2367" s="487">
        <f t="shared" si="203"/>
        <v>4</v>
      </c>
      <c r="D2367" s="487">
        <f t="shared" si="205"/>
        <v>28</v>
      </c>
      <c r="E2367" s="487">
        <v>0</v>
      </c>
      <c r="F2367" s="488">
        <f t="shared" si="204"/>
        <v>2.2874999999999996</v>
      </c>
      <c r="G2367" s="487" t="s">
        <v>561</v>
      </c>
      <c r="H2367" s="489">
        <v>0.375</v>
      </c>
      <c r="I2367" s="490">
        <v>6.1</v>
      </c>
      <c r="J2367" s="488">
        <v>0</v>
      </c>
      <c r="K2367" s="469">
        <f t="shared" si="197"/>
        <v>6.0999999999999988</v>
      </c>
      <c r="L2367" s="469">
        <f t="shared" si="198"/>
        <v>0</v>
      </c>
    </row>
    <row r="2368" spans="1:12">
      <c r="A2368" s="487" t="s">
        <v>137</v>
      </c>
      <c r="B2368" s="487">
        <f t="shared" si="202"/>
        <v>2</v>
      </c>
      <c r="C2368" s="487">
        <f t="shared" si="203"/>
        <v>5</v>
      </c>
      <c r="D2368" s="487">
        <f t="shared" si="205"/>
        <v>29</v>
      </c>
      <c r="E2368" s="487">
        <v>0</v>
      </c>
      <c r="F2368" s="488">
        <f t="shared" si="204"/>
        <v>2.2874999999999996</v>
      </c>
      <c r="G2368" s="487" t="s">
        <v>561</v>
      </c>
      <c r="H2368" s="489">
        <v>0.375</v>
      </c>
      <c r="I2368" s="490">
        <v>6.1</v>
      </c>
      <c r="J2368" s="488">
        <v>0</v>
      </c>
      <c r="K2368" s="469">
        <f t="shared" si="197"/>
        <v>6.0999999999999988</v>
      </c>
      <c r="L2368" s="469">
        <f t="shared" si="198"/>
        <v>0</v>
      </c>
    </row>
    <row r="2369" spans="1:12">
      <c r="A2369" s="480" t="s">
        <v>137</v>
      </c>
      <c r="B2369" s="480">
        <f t="shared" si="202"/>
        <v>2</v>
      </c>
      <c r="C2369" s="480">
        <f t="shared" si="203"/>
        <v>6</v>
      </c>
      <c r="D2369" s="480">
        <f t="shared" si="205"/>
        <v>30</v>
      </c>
      <c r="E2369" s="480">
        <v>0</v>
      </c>
      <c r="F2369" s="484">
        <f t="shared" si="204"/>
        <v>2.3250000000000002</v>
      </c>
      <c r="G2369" s="480" t="s">
        <v>561</v>
      </c>
      <c r="H2369" s="482">
        <v>0.375</v>
      </c>
      <c r="I2369" s="483">
        <v>6.2</v>
      </c>
      <c r="J2369" s="484">
        <v>0</v>
      </c>
      <c r="K2369" s="469">
        <f t="shared" si="197"/>
        <v>6.2</v>
      </c>
      <c r="L2369" s="469">
        <f t="shared" si="198"/>
        <v>0</v>
      </c>
    </row>
    <row r="2370" spans="1:12">
      <c r="A2370" s="487" t="s">
        <v>137</v>
      </c>
      <c r="B2370" s="487">
        <f t="shared" si="202"/>
        <v>2</v>
      </c>
      <c r="C2370" s="487">
        <f t="shared" si="203"/>
        <v>7</v>
      </c>
      <c r="D2370" s="487">
        <f t="shared" si="205"/>
        <v>31</v>
      </c>
      <c r="E2370" s="487">
        <v>0</v>
      </c>
      <c r="F2370" s="488">
        <f t="shared" si="204"/>
        <v>2.3624999999999998</v>
      </c>
      <c r="G2370" s="487" t="s">
        <v>561</v>
      </c>
      <c r="H2370" s="489">
        <v>0.375</v>
      </c>
      <c r="I2370" s="490">
        <v>6.3</v>
      </c>
      <c r="J2370" s="488">
        <v>0</v>
      </c>
      <c r="K2370" s="469">
        <f t="shared" si="197"/>
        <v>6.3</v>
      </c>
      <c r="L2370" s="469">
        <f t="shared" si="198"/>
        <v>0</v>
      </c>
    </row>
    <row r="2371" spans="1:12">
      <c r="A2371" s="487" t="s">
        <v>137</v>
      </c>
      <c r="B2371" s="487">
        <f t="shared" si="202"/>
        <v>2</v>
      </c>
      <c r="C2371" s="487">
        <f t="shared" si="203"/>
        <v>8</v>
      </c>
      <c r="D2371" s="487">
        <f t="shared" si="205"/>
        <v>32</v>
      </c>
      <c r="E2371" s="487">
        <v>0</v>
      </c>
      <c r="F2371" s="488">
        <f t="shared" si="204"/>
        <v>2.3624999999999998</v>
      </c>
      <c r="G2371" s="487" t="s">
        <v>561</v>
      </c>
      <c r="H2371" s="489">
        <v>0.375</v>
      </c>
      <c r="I2371" s="490">
        <v>6.3</v>
      </c>
      <c r="J2371" s="488">
        <v>0</v>
      </c>
      <c r="K2371" s="469">
        <f t="shared" si="197"/>
        <v>6.3</v>
      </c>
      <c r="L2371" s="469">
        <f t="shared" si="198"/>
        <v>0</v>
      </c>
    </row>
    <row r="2372" spans="1:12">
      <c r="A2372" s="480" t="s">
        <v>137</v>
      </c>
      <c r="B2372" s="480">
        <f t="shared" si="202"/>
        <v>2</v>
      </c>
      <c r="C2372" s="480">
        <f t="shared" si="203"/>
        <v>9</v>
      </c>
      <c r="D2372" s="480">
        <f t="shared" si="205"/>
        <v>33</v>
      </c>
      <c r="E2372" s="480">
        <v>0</v>
      </c>
      <c r="F2372" s="484">
        <f t="shared" si="204"/>
        <v>2.4000000000000004</v>
      </c>
      <c r="G2372" s="480" t="s">
        <v>561</v>
      </c>
      <c r="H2372" s="482">
        <v>0.375</v>
      </c>
      <c r="I2372" s="483">
        <v>6.4</v>
      </c>
      <c r="J2372" s="484">
        <v>0</v>
      </c>
      <c r="K2372" s="469">
        <f t="shared" si="197"/>
        <v>6.4000000000000012</v>
      </c>
      <c r="L2372" s="469">
        <f t="shared" si="198"/>
        <v>0</v>
      </c>
    </row>
    <row r="2373" spans="1:12">
      <c r="A2373" s="487" t="s">
        <v>137</v>
      </c>
      <c r="B2373" s="487">
        <f t="shared" si="202"/>
        <v>2</v>
      </c>
      <c r="C2373" s="487">
        <f t="shared" si="203"/>
        <v>10</v>
      </c>
      <c r="D2373" s="487">
        <f t="shared" si="205"/>
        <v>34</v>
      </c>
      <c r="E2373" s="487">
        <v>0</v>
      </c>
      <c r="F2373" s="488">
        <f t="shared" si="204"/>
        <v>2.4375</v>
      </c>
      <c r="G2373" s="487" t="s">
        <v>561</v>
      </c>
      <c r="H2373" s="489">
        <v>0.375</v>
      </c>
      <c r="I2373" s="490">
        <v>6.5</v>
      </c>
      <c r="J2373" s="488">
        <v>0</v>
      </c>
      <c r="K2373" s="469">
        <f t="shared" si="197"/>
        <v>6.5</v>
      </c>
      <c r="L2373" s="469">
        <f t="shared" si="198"/>
        <v>0</v>
      </c>
    </row>
    <row r="2374" spans="1:12">
      <c r="A2374" s="487" t="s">
        <v>137</v>
      </c>
      <c r="B2374" s="487">
        <f t="shared" si="202"/>
        <v>2</v>
      </c>
      <c r="C2374" s="487">
        <f t="shared" si="203"/>
        <v>11</v>
      </c>
      <c r="D2374" s="487">
        <f t="shared" si="205"/>
        <v>35</v>
      </c>
      <c r="E2374" s="487">
        <v>0</v>
      </c>
      <c r="F2374" s="488">
        <f t="shared" si="204"/>
        <v>2.4375</v>
      </c>
      <c r="G2374" s="487" t="s">
        <v>561</v>
      </c>
      <c r="H2374" s="489">
        <v>0.375</v>
      </c>
      <c r="I2374" s="490">
        <v>6.5</v>
      </c>
      <c r="J2374" s="488">
        <v>0</v>
      </c>
      <c r="K2374" s="469">
        <f t="shared" si="197"/>
        <v>6.5</v>
      </c>
      <c r="L2374" s="469">
        <f t="shared" si="198"/>
        <v>0</v>
      </c>
    </row>
    <row r="2375" spans="1:12">
      <c r="A2375" s="480" t="s">
        <v>137</v>
      </c>
      <c r="B2375" s="480">
        <f t="shared" si="202"/>
        <v>3</v>
      </c>
      <c r="C2375" s="480">
        <f t="shared" si="203"/>
        <v>0</v>
      </c>
      <c r="D2375" s="480">
        <f t="shared" si="205"/>
        <v>36</v>
      </c>
      <c r="E2375" s="480">
        <v>0</v>
      </c>
      <c r="F2375" s="484">
        <f t="shared" si="204"/>
        <v>2.4749999999999996</v>
      </c>
      <c r="G2375" s="480" t="s">
        <v>561</v>
      </c>
      <c r="H2375" s="482">
        <v>0.375</v>
      </c>
      <c r="I2375" s="483">
        <v>6.6</v>
      </c>
      <c r="J2375" s="484">
        <v>0</v>
      </c>
      <c r="K2375" s="469">
        <f t="shared" si="197"/>
        <v>6.5999999999999988</v>
      </c>
      <c r="L2375" s="469">
        <f t="shared" si="198"/>
        <v>0</v>
      </c>
    </row>
    <row r="2376" spans="1:12">
      <c r="A2376" s="487" t="s">
        <v>137</v>
      </c>
      <c r="B2376" s="487">
        <f t="shared" si="202"/>
        <v>3</v>
      </c>
      <c r="C2376" s="487">
        <f t="shared" si="203"/>
        <v>1</v>
      </c>
      <c r="D2376" s="487">
        <f t="shared" si="205"/>
        <v>37</v>
      </c>
      <c r="E2376" s="487">
        <v>0</v>
      </c>
      <c r="F2376" s="488">
        <f t="shared" si="204"/>
        <v>2.5125000000000002</v>
      </c>
      <c r="G2376" s="487" t="s">
        <v>561</v>
      </c>
      <c r="H2376" s="489">
        <v>0.375</v>
      </c>
      <c r="I2376" s="490">
        <v>6.7</v>
      </c>
      <c r="J2376" s="488">
        <v>0</v>
      </c>
      <c r="K2376" s="469">
        <f t="shared" si="197"/>
        <v>6.7</v>
      </c>
      <c r="L2376" s="469">
        <f t="shared" si="198"/>
        <v>0</v>
      </c>
    </row>
    <row r="2377" spans="1:12">
      <c r="A2377" s="487" t="s">
        <v>137</v>
      </c>
      <c r="B2377" s="487">
        <f t="shared" si="202"/>
        <v>3</v>
      </c>
      <c r="C2377" s="487">
        <f t="shared" si="203"/>
        <v>2</v>
      </c>
      <c r="D2377" s="487">
        <f t="shared" si="205"/>
        <v>38</v>
      </c>
      <c r="E2377" s="487">
        <v>0</v>
      </c>
      <c r="F2377" s="488">
        <f t="shared" si="204"/>
        <v>2.5125000000000002</v>
      </c>
      <c r="G2377" s="487" t="s">
        <v>561</v>
      </c>
      <c r="H2377" s="489">
        <v>0.375</v>
      </c>
      <c r="I2377" s="490">
        <v>6.7</v>
      </c>
      <c r="J2377" s="488">
        <v>0</v>
      </c>
      <c r="K2377" s="469">
        <f t="shared" si="197"/>
        <v>6.7</v>
      </c>
      <c r="L2377" s="469">
        <f t="shared" si="198"/>
        <v>0</v>
      </c>
    </row>
    <row r="2378" spans="1:12">
      <c r="A2378" s="480" t="s">
        <v>137</v>
      </c>
      <c r="B2378" s="480">
        <f t="shared" si="202"/>
        <v>3</v>
      </c>
      <c r="C2378" s="480">
        <f t="shared" si="203"/>
        <v>3</v>
      </c>
      <c r="D2378" s="480">
        <f t="shared" si="205"/>
        <v>39</v>
      </c>
      <c r="E2378" s="480">
        <v>0</v>
      </c>
      <c r="F2378" s="484">
        <f t="shared" si="204"/>
        <v>2.5499999999999998</v>
      </c>
      <c r="G2378" s="480" t="s">
        <v>561</v>
      </c>
      <c r="H2378" s="482">
        <v>0.375</v>
      </c>
      <c r="I2378" s="483">
        <v>6.8</v>
      </c>
      <c r="J2378" s="484">
        <v>0</v>
      </c>
      <c r="K2378" s="469">
        <f t="shared" si="197"/>
        <v>6.8</v>
      </c>
      <c r="L2378" s="469">
        <f t="shared" si="198"/>
        <v>0</v>
      </c>
    </row>
    <row r="2379" spans="1:12">
      <c r="A2379" s="487" t="s">
        <v>137</v>
      </c>
      <c r="B2379" s="487">
        <f t="shared" si="202"/>
        <v>3</v>
      </c>
      <c r="C2379" s="487">
        <f t="shared" si="203"/>
        <v>4</v>
      </c>
      <c r="D2379" s="487">
        <f t="shared" si="205"/>
        <v>40</v>
      </c>
      <c r="E2379" s="487">
        <v>0</v>
      </c>
      <c r="F2379" s="488">
        <f t="shared" si="204"/>
        <v>2.5499999999999998</v>
      </c>
      <c r="G2379" s="487" t="s">
        <v>561</v>
      </c>
      <c r="H2379" s="489">
        <v>0.375</v>
      </c>
      <c r="I2379" s="490">
        <v>6.8</v>
      </c>
      <c r="J2379" s="488">
        <v>0</v>
      </c>
      <c r="K2379" s="469">
        <f t="shared" ref="K2379:K2442" si="206">F2379/H2379</f>
        <v>6.8</v>
      </c>
      <c r="L2379" s="469">
        <f t="shared" ref="L2379:L2442" si="207">K2379-I2379</f>
        <v>0</v>
      </c>
    </row>
    <row r="2380" spans="1:12">
      <c r="A2380" s="487" t="s">
        <v>137</v>
      </c>
      <c r="B2380" s="487">
        <f t="shared" si="202"/>
        <v>3</v>
      </c>
      <c r="C2380" s="487">
        <f t="shared" si="203"/>
        <v>5</v>
      </c>
      <c r="D2380" s="487">
        <f t="shared" si="205"/>
        <v>41</v>
      </c>
      <c r="E2380" s="487">
        <v>0</v>
      </c>
      <c r="F2380" s="488">
        <f t="shared" si="204"/>
        <v>2.5875000000000004</v>
      </c>
      <c r="G2380" s="487" t="s">
        <v>561</v>
      </c>
      <c r="H2380" s="489">
        <v>0.375</v>
      </c>
      <c r="I2380" s="490">
        <v>6.9</v>
      </c>
      <c r="J2380" s="488">
        <v>0</v>
      </c>
      <c r="K2380" s="469">
        <f t="shared" si="206"/>
        <v>6.9000000000000012</v>
      </c>
      <c r="L2380" s="469">
        <f t="shared" si="207"/>
        <v>0</v>
      </c>
    </row>
    <row r="2381" spans="1:12">
      <c r="A2381" s="480" t="s">
        <v>137</v>
      </c>
      <c r="B2381" s="480">
        <f t="shared" si="202"/>
        <v>3</v>
      </c>
      <c r="C2381" s="480">
        <f t="shared" si="203"/>
        <v>6</v>
      </c>
      <c r="D2381" s="480">
        <f t="shared" si="205"/>
        <v>42</v>
      </c>
      <c r="E2381" s="480">
        <v>0</v>
      </c>
      <c r="F2381" s="484">
        <f t="shared" si="204"/>
        <v>2.625</v>
      </c>
      <c r="G2381" s="480" t="s">
        <v>561</v>
      </c>
      <c r="H2381" s="482">
        <v>0.375</v>
      </c>
      <c r="I2381" s="483">
        <v>7</v>
      </c>
      <c r="J2381" s="484">
        <v>0</v>
      </c>
      <c r="K2381" s="469">
        <f t="shared" si="206"/>
        <v>7</v>
      </c>
      <c r="L2381" s="469">
        <f t="shared" si="207"/>
        <v>0</v>
      </c>
    </row>
    <row r="2382" spans="1:12">
      <c r="A2382" s="487" t="s">
        <v>137</v>
      </c>
      <c r="B2382" s="487">
        <f t="shared" si="202"/>
        <v>3</v>
      </c>
      <c r="C2382" s="487">
        <f t="shared" si="203"/>
        <v>7</v>
      </c>
      <c r="D2382" s="487">
        <f t="shared" si="205"/>
        <v>43</v>
      </c>
      <c r="E2382" s="487">
        <v>0</v>
      </c>
      <c r="F2382" s="488">
        <f t="shared" si="204"/>
        <v>2.625</v>
      </c>
      <c r="G2382" s="487" t="s">
        <v>561</v>
      </c>
      <c r="H2382" s="489">
        <v>0.375</v>
      </c>
      <c r="I2382" s="490">
        <v>7</v>
      </c>
      <c r="J2382" s="488">
        <v>0</v>
      </c>
      <c r="K2382" s="469">
        <f t="shared" si="206"/>
        <v>7</v>
      </c>
      <c r="L2382" s="469">
        <f t="shared" si="207"/>
        <v>0</v>
      </c>
    </row>
    <row r="2383" spans="1:12">
      <c r="A2383" s="487" t="s">
        <v>137</v>
      </c>
      <c r="B2383" s="487">
        <f t="shared" si="202"/>
        <v>3</v>
      </c>
      <c r="C2383" s="487">
        <f t="shared" si="203"/>
        <v>8</v>
      </c>
      <c r="D2383" s="487">
        <f t="shared" si="205"/>
        <v>44</v>
      </c>
      <c r="E2383" s="487">
        <v>0</v>
      </c>
      <c r="F2383" s="488">
        <f t="shared" si="204"/>
        <v>2.6624999999999996</v>
      </c>
      <c r="G2383" s="487" t="s">
        <v>561</v>
      </c>
      <c r="H2383" s="489">
        <v>0.375</v>
      </c>
      <c r="I2383" s="490">
        <v>7.1</v>
      </c>
      <c r="J2383" s="488">
        <v>0</v>
      </c>
      <c r="K2383" s="469">
        <f t="shared" si="206"/>
        <v>7.0999999999999988</v>
      </c>
      <c r="L2383" s="469">
        <f t="shared" si="207"/>
        <v>0</v>
      </c>
    </row>
    <row r="2384" spans="1:12">
      <c r="A2384" s="480" t="s">
        <v>137</v>
      </c>
      <c r="B2384" s="480">
        <f t="shared" si="202"/>
        <v>3</v>
      </c>
      <c r="C2384" s="480">
        <f t="shared" si="203"/>
        <v>9</v>
      </c>
      <c r="D2384" s="480">
        <f t="shared" si="205"/>
        <v>45</v>
      </c>
      <c r="E2384" s="480">
        <v>0</v>
      </c>
      <c r="F2384" s="484">
        <f t="shared" si="204"/>
        <v>2.6624999999999996</v>
      </c>
      <c r="G2384" s="480" t="s">
        <v>561</v>
      </c>
      <c r="H2384" s="482">
        <v>0.375</v>
      </c>
      <c r="I2384" s="483">
        <v>7.1</v>
      </c>
      <c r="J2384" s="484">
        <v>0</v>
      </c>
      <c r="K2384" s="469">
        <f t="shared" si="206"/>
        <v>7.0999999999999988</v>
      </c>
      <c r="L2384" s="469">
        <f t="shared" si="207"/>
        <v>0</v>
      </c>
    </row>
    <row r="2385" spans="1:12">
      <c r="A2385" s="487" t="s">
        <v>137</v>
      </c>
      <c r="B2385" s="487">
        <f t="shared" si="202"/>
        <v>3</v>
      </c>
      <c r="C2385" s="487">
        <f t="shared" si="203"/>
        <v>10</v>
      </c>
      <c r="D2385" s="487">
        <f t="shared" si="205"/>
        <v>46</v>
      </c>
      <c r="E2385" s="487">
        <v>0</v>
      </c>
      <c r="F2385" s="488">
        <f t="shared" si="204"/>
        <v>2.7</v>
      </c>
      <c r="G2385" s="487" t="s">
        <v>561</v>
      </c>
      <c r="H2385" s="489">
        <v>0.375</v>
      </c>
      <c r="I2385" s="490">
        <v>7.2</v>
      </c>
      <c r="J2385" s="488">
        <v>0</v>
      </c>
      <c r="K2385" s="469">
        <f t="shared" si="206"/>
        <v>7.2</v>
      </c>
      <c r="L2385" s="469">
        <f t="shared" si="207"/>
        <v>0</v>
      </c>
    </row>
    <row r="2386" spans="1:12">
      <c r="A2386" s="487" t="s">
        <v>137</v>
      </c>
      <c r="B2386" s="487">
        <f t="shared" si="202"/>
        <v>3</v>
      </c>
      <c r="C2386" s="487">
        <f t="shared" si="203"/>
        <v>11</v>
      </c>
      <c r="D2386" s="487">
        <f t="shared" si="205"/>
        <v>47</v>
      </c>
      <c r="E2386" s="487">
        <v>0</v>
      </c>
      <c r="F2386" s="488">
        <f t="shared" si="204"/>
        <v>2.7374999999999998</v>
      </c>
      <c r="G2386" s="487" t="s">
        <v>561</v>
      </c>
      <c r="H2386" s="489">
        <v>0.375</v>
      </c>
      <c r="I2386" s="490">
        <v>7.3</v>
      </c>
      <c r="J2386" s="488">
        <v>0</v>
      </c>
      <c r="K2386" s="469">
        <f t="shared" si="206"/>
        <v>7.3</v>
      </c>
      <c r="L2386" s="469">
        <f t="shared" si="207"/>
        <v>0</v>
      </c>
    </row>
    <row r="2387" spans="1:12">
      <c r="A2387" s="480" t="s">
        <v>137</v>
      </c>
      <c r="B2387" s="480">
        <f t="shared" si="202"/>
        <v>4</v>
      </c>
      <c r="C2387" s="480">
        <f t="shared" si="203"/>
        <v>0</v>
      </c>
      <c r="D2387" s="480">
        <f t="shared" si="205"/>
        <v>48</v>
      </c>
      <c r="E2387" s="480">
        <v>0</v>
      </c>
      <c r="F2387" s="484">
        <f t="shared" si="204"/>
        <v>2.7374999999999998</v>
      </c>
      <c r="G2387" s="480" t="s">
        <v>561</v>
      </c>
      <c r="H2387" s="482">
        <v>0.375</v>
      </c>
      <c r="I2387" s="483">
        <v>7.3</v>
      </c>
      <c r="J2387" s="484">
        <v>0</v>
      </c>
      <c r="K2387" s="469">
        <f t="shared" si="206"/>
        <v>7.3</v>
      </c>
      <c r="L2387" s="469">
        <f t="shared" si="207"/>
        <v>0</v>
      </c>
    </row>
    <row r="2388" spans="1:12">
      <c r="A2388" s="487" t="s">
        <v>137</v>
      </c>
      <c r="B2388" s="487">
        <f t="shared" si="202"/>
        <v>4</v>
      </c>
      <c r="C2388" s="487">
        <f t="shared" si="203"/>
        <v>1</v>
      </c>
      <c r="D2388" s="487">
        <f t="shared" si="205"/>
        <v>49</v>
      </c>
      <c r="E2388" s="487">
        <v>0</v>
      </c>
      <c r="F2388" s="488">
        <f t="shared" si="204"/>
        <v>2.7750000000000004</v>
      </c>
      <c r="G2388" s="487" t="s">
        <v>561</v>
      </c>
      <c r="H2388" s="489">
        <v>0.375</v>
      </c>
      <c r="I2388" s="490">
        <v>7.4</v>
      </c>
      <c r="J2388" s="488">
        <v>0</v>
      </c>
      <c r="K2388" s="469">
        <f t="shared" si="206"/>
        <v>7.4000000000000012</v>
      </c>
      <c r="L2388" s="469">
        <f t="shared" si="207"/>
        <v>0</v>
      </c>
    </row>
    <row r="2389" spans="1:12">
      <c r="A2389" s="487" t="s">
        <v>137</v>
      </c>
      <c r="B2389" s="487">
        <f t="shared" si="202"/>
        <v>4</v>
      </c>
      <c r="C2389" s="487">
        <f t="shared" si="203"/>
        <v>2</v>
      </c>
      <c r="D2389" s="487">
        <f t="shared" si="205"/>
        <v>50</v>
      </c>
      <c r="E2389" s="487">
        <v>0</v>
      </c>
      <c r="F2389" s="488">
        <f t="shared" si="204"/>
        <v>2.7750000000000004</v>
      </c>
      <c r="G2389" s="487" t="s">
        <v>561</v>
      </c>
      <c r="H2389" s="489">
        <v>0.375</v>
      </c>
      <c r="I2389" s="490">
        <v>7.4</v>
      </c>
      <c r="J2389" s="488">
        <v>0</v>
      </c>
      <c r="K2389" s="469">
        <f t="shared" si="206"/>
        <v>7.4000000000000012</v>
      </c>
      <c r="L2389" s="469">
        <f t="shared" si="207"/>
        <v>0</v>
      </c>
    </row>
    <row r="2390" spans="1:12">
      <c r="A2390" s="480" t="s">
        <v>137</v>
      </c>
      <c r="B2390" s="480">
        <f t="shared" si="202"/>
        <v>4</v>
      </c>
      <c r="C2390" s="480">
        <f t="shared" si="203"/>
        <v>3</v>
      </c>
      <c r="D2390" s="480">
        <f t="shared" si="205"/>
        <v>51</v>
      </c>
      <c r="E2390" s="480">
        <v>0</v>
      </c>
      <c r="F2390" s="484">
        <f t="shared" si="204"/>
        <v>2.8125</v>
      </c>
      <c r="G2390" s="480" t="s">
        <v>561</v>
      </c>
      <c r="H2390" s="482">
        <v>0.375</v>
      </c>
      <c r="I2390" s="483">
        <v>7.5</v>
      </c>
      <c r="J2390" s="484">
        <v>0</v>
      </c>
      <c r="K2390" s="469">
        <f t="shared" si="206"/>
        <v>7.5</v>
      </c>
      <c r="L2390" s="469">
        <f t="shared" si="207"/>
        <v>0</v>
      </c>
    </row>
    <row r="2391" spans="1:12">
      <c r="A2391" s="487" t="s">
        <v>137</v>
      </c>
      <c r="B2391" s="487">
        <f t="shared" si="202"/>
        <v>4</v>
      </c>
      <c r="C2391" s="487">
        <f t="shared" si="203"/>
        <v>4</v>
      </c>
      <c r="D2391" s="487">
        <f t="shared" si="205"/>
        <v>52</v>
      </c>
      <c r="E2391" s="487">
        <v>0</v>
      </c>
      <c r="F2391" s="488">
        <f t="shared" si="204"/>
        <v>2.8125</v>
      </c>
      <c r="G2391" s="487" t="s">
        <v>561</v>
      </c>
      <c r="H2391" s="489">
        <v>0.375</v>
      </c>
      <c r="I2391" s="490">
        <v>7.5</v>
      </c>
      <c r="J2391" s="488">
        <v>0</v>
      </c>
      <c r="K2391" s="469">
        <f t="shared" si="206"/>
        <v>7.5</v>
      </c>
      <c r="L2391" s="469">
        <f t="shared" si="207"/>
        <v>0</v>
      </c>
    </row>
    <row r="2392" spans="1:12">
      <c r="A2392" s="487" t="s">
        <v>137</v>
      </c>
      <c r="B2392" s="487">
        <f t="shared" si="202"/>
        <v>4</v>
      </c>
      <c r="C2392" s="487">
        <f t="shared" si="203"/>
        <v>5</v>
      </c>
      <c r="D2392" s="487">
        <f t="shared" si="205"/>
        <v>53</v>
      </c>
      <c r="E2392" s="487">
        <v>0</v>
      </c>
      <c r="F2392" s="488">
        <f t="shared" si="204"/>
        <v>2.8499999999999996</v>
      </c>
      <c r="G2392" s="487" t="s">
        <v>561</v>
      </c>
      <c r="H2392" s="489">
        <v>0.375</v>
      </c>
      <c r="I2392" s="490">
        <v>7.6</v>
      </c>
      <c r="J2392" s="488">
        <v>0</v>
      </c>
      <c r="K2392" s="469">
        <f t="shared" si="206"/>
        <v>7.5999999999999988</v>
      </c>
      <c r="L2392" s="469">
        <f t="shared" si="207"/>
        <v>0</v>
      </c>
    </row>
    <row r="2393" spans="1:12">
      <c r="A2393" s="480" t="s">
        <v>137</v>
      </c>
      <c r="B2393" s="480">
        <f t="shared" si="202"/>
        <v>4</v>
      </c>
      <c r="C2393" s="480">
        <f t="shared" si="203"/>
        <v>6</v>
      </c>
      <c r="D2393" s="480">
        <f t="shared" si="205"/>
        <v>54</v>
      </c>
      <c r="E2393" s="480">
        <v>0</v>
      </c>
      <c r="F2393" s="484">
        <f t="shared" si="204"/>
        <v>2.8875000000000002</v>
      </c>
      <c r="G2393" s="480" t="s">
        <v>561</v>
      </c>
      <c r="H2393" s="482">
        <v>0.375</v>
      </c>
      <c r="I2393" s="483">
        <v>7.7</v>
      </c>
      <c r="J2393" s="484">
        <v>0</v>
      </c>
      <c r="K2393" s="469">
        <f t="shared" si="206"/>
        <v>7.7</v>
      </c>
      <c r="L2393" s="469">
        <f t="shared" si="207"/>
        <v>0</v>
      </c>
    </row>
    <row r="2394" spans="1:12">
      <c r="A2394" s="487" t="s">
        <v>137</v>
      </c>
      <c r="B2394" s="487">
        <f t="shared" si="202"/>
        <v>4</v>
      </c>
      <c r="C2394" s="487">
        <f t="shared" si="203"/>
        <v>7</v>
      </c>
      <c r="D2394" s="487">
        <f t="shared" si="205"/>
        <v>55</v>
      </c>
      <c r="E2394" s="487">
        <v>0</v>
      </c>
      <c r="F2394" s="488">
        <f t="shared" si="204"/>
        <v>2.8875000000000002</v>
      </c>
      <c r="G2394" s="487" t="s">
        <v>561</v>
      </c>
      <c r="H2394" s="489">
        <v>0.375</v>
      </c>
      <c r="I2394" s="490">
        <v>7.7</v>
      </c>
      <c r="J2394" s="488">
        <v>0</v>
      </c>
      <c r="K2394" s="469">
        <f t="shared" si="206"/>
        <v>7.7</v>
      </c>
      <c r="L2394" s="469">
        <f t="shared" si="207"/>
        <v>0</v>
      </c>
    </row>
    <row r="2395" spans="1:12">
      <c r="A2395" s="487" t="s">
        <v>137</v>
      </c>
      <c r="B2395" s="487">
        <f t="shared" si="202"/>
        <v>4</v>
      </c>
      <c r="C2395" s="487">
        <f t="shared" si="203"/>
        <v>8</v>
      </c>
      <c r="D2395" s="487">
        <f t="shared" si="205"/>
        <v>56</v>
      </c>
      <c r="E2395" s="487">
        <v>0</v>
      </c>
      <c r="F2395" s="488">
        <f t="shared" si="204"/>
        <v>2.9249999999999998</v>
      </c>
      <c r="G2395" s="487" t="s">
        <v>561</v>
      </c>
      <c r="H2395" s="489">
        <v>0.375</v>
      </c>
      <c r="I2395" s="490">
        <v>7.8</v>
      </c>
      <c r="J2395" s="488">
        <v>0</v>
      </c>
      <c r="K2395" s="469">
        <f t="shared" si="206"/>
        <v>7.8</v>
      </c>
      <c r="L2395" s="469">
        <f t="shared" si="207"/>
        <v>0</v>
      </c>
    </row>
    <row r="2396" spans="1:12">
      <c r="A2396" s="480" t="s">
        <v>137</v>
      </c>
      <c r="B2396" s="480">
        <f t="shared" si="202"/>
        <v>4</v>
      </c>
      <c r="C2396" s="480">
        <f t="shared" si="203"/>
        <v>9</v>
      </c>
      <c r="D2396" s="480">
        <f t="shared" si="205"/>
        <v>57</v>
      </c>
      <c r="E2396" s="480">
        <v>0</v>
      </c>
      <c r="F2396" s="484">
        <f t="shared" si="204"/>
        <v>2.9249999999999998</v>
      </c>
      <c r="G2396" s="480" t="s">
        <v>561</v>
      </c>
      <c r="H2396" s="482">
        <v>0.375</v>
      </c>
      <c r="I2396" s="483">
        <v>7.8</v>
      </c>
      <c r="J2396" s="484">
        <v>0</v>
      </c>
      <c r="K2396" s="469">
        <f t="shared" si="206"/>
        <v>7.8</v>
      </c>
      <c r="L2396" s="469">
        <f t="shared" si="207"/>
        <v>0</v>
      </c>
    </row>
    <row r="2397" spans="1:12">
      <c r="A2397" s="487" t="s">
        <v>137</v>
      </c>
      <c r="B2397" s="487">
        <f t="shared" si="202"/>
        <v>4</v>
      </c>
      <c r="C2397" s="487">
        <f t="shared" si="203"/>
        <v>10</v>
      </c>
      <c r="D2397" s="487">
        <f t="shared" si="205"/>
        <v>58</v>
      </c>
      <c r="E2397" s="487">
        <v>0</v>
      </c>
      <c r="F2397" s="488">
        <f t="shared" si="204"/>
        <v>2.9625000000000004</v>
      </c>
      <c r="G2397" s="487" t="s">
        <v>561</v>
      </c>
      <c r="H2397" s="489">
        <v>0.375</v>
      </c>
      <c r="I2397" s="490">
        <v>7.9</v>
      </c>
      <c r="J2397" s="488">
        <v>0</v>
      </c>
      <c r="K2397" s="469">
        <f t="shared" si="206"/>
        <v>7.9000000000000012</v>
      </c>
      <c r="L2397" s="469">
        <f t="shared" si="207"/>
        <v>0</v>
      </c>
    </row>
    <row r="2398" spans="1:12">
      <c r="A2398" s="487" t="s">
        <v>137</v>
      </c>
      <c r="B2398" s="487">
        <f t="shared" si="202"/>
        <v>4</v>
      </c>
      <c r="C2398" s="487">
        <f t="shared" si="203"/>
        <v>11</v>
      </c>
      <c r="D2398" s="487">
        <f t="shared" si="205"/>
        <v>59</v>
      </c>
      <c r="E2398" s="487">
        <v>0</v>
      </c>
      <c r="F2398" s="488">
        <f t="shared" si="204"/>
        <v>2.9625000000000004</v>
      </c>
      <c r="G2398" s="487" t="s">
        <v>561</v>
      </c>
      <c r="H2398" s="489">
        <v>0.375</v>
      </c>
      <c r="I2398" s="490">
        <v>7.9</v>
      </c>
      <c r="J2398" s="488">
        <v>0</v>
      </c>
      <c r="K2398" s="469">
        <f t="shared" si="206"/>
        <v>7.9000000000000012</v>
      </c>
      <c r="L2398" s="469">
        <f t="shared" si="207"/>
        <v>0</v>
      </c>
    </row>
    <row r="2399" spans="1:12">
      <c r="A2399" s="480" t="s">
        <v>137</v>
      </c>
      <c r="B2399" s="480">
        <f t="shared" si="202"/>
        <v>5</v>
      </c>
      <c r="C2399" s="480">
        <f t="shared" si="203"/>
        <v>0</v>
      </c>
      <c r="D2399" s="480">
        <f t="shared" si="205"/>
        <v>60</v>
      </c>
      <c r="E2399" s="480">
        <v>0</v>
      </c>
      <c r="F2399" s="484">
        <f t="shared" si="204"/>
        <v>3</v>
      </c>
      <c r="G2399" s="480" t="s">
        <v>561</v>
      </c>
      <c r="H2399" s="482">
        <v>0.375</v>
      </c>
      <c r="I2399" s="483">
        <v>8</v>
      </c>
      <c r="J2399" s="484">
        <v>0</v>
      </c>
      <c r="K2399" s="469">
        <f t="shared" si="206"/>
        <v>8</v>
      </c>
      <c r="L2399" s="469">
        <f t="shared" si="207"/>
        <v>0</v>
      </c>
    </row>
    <row r="2400" spans="1:12">
      <c r="A2400" s="487" t="s">
        <v>137</v>
      </c>
      <c r="B2400" s="487">
        <f t="shared" si="202"/>
        <v>5</v>
      </c>
      <c r="C2400" s="487">
        <f t="shared" si="203"/>
        <v>1</v>
      </c>
      <c r="D2400" s="487">
        <f t="shared" si="205"/>
        <v>61</v>
      </c>
      <c r="E2400" s="487">
        <v>0</v>
      </c>
      <c r="F2400" s="488">
        <f t="shared" si="204"/>
        <v>3</v>
      </c>
      <c r="G2400" s="487" t="s">
        <v>561</v>
      </c>
      <c r="H2400" s="489">
        <v>0.375</v>
      </c>
      <c r="I2400" s="490">
        <v>8</v>
      </c>
      <c r="J2400" s="488">
        <v>0</v>
      </c>
      <c r="K2400" s="469">
        <f t="shared" si="206"/>
        <v>8</v>
      </c>
      <c r="L2400" s="469">
        <f t="shared" si="207"/>
        <v>0</v>
      </c>
    </row>
    <row r="2401" spans="1:12">
      <c r="A2401" s="487" t="s">
        <v>137</v>
      </c>
      <c r="B2401" s="487">
        <f t="shared" si="202"/>
        <v>5</v>
      </c>
      <c r="C2401" s="487">
        <f t="shared" si="203"/>
        <v>2</v>
      </c>
      <c r="D2401" s="487">
        <f t="shared" si="205"/>
        <v>62</v>
      </c>
      <c r="E2401" s="487">
        <v>0</v>
      </c>
      <c r="F2401" s="488">
        <f t="shared" si="204"/>
        <v>3.0374999999999996</v>
      </c>
      <c r="G2401" s="487" t="s">
        <v>561</v>
      </c>
      <c r="H2401" s="489">
        <v>0.375</v>
      </c>
      <c r="I2401" s="490">
        <v>8.1</v>
      </c>
      <c r="J2401" s="488">
        <v>0</v>
      </c>
      <c r="K2401" s="469">
        <f t="shared" si="206"/>
        <v>8.1</v>
      </c>
      <c r="L2401" s="469">
        <f t="shared" si="207"/>
        <v>0</v>
      </c>
    </row>
    <row r="2402" spans="1:12">
      <c r="A2402" s="480" t="s">
        <v>137</v>
      </c>
      <c r="B2402" s="480">
        <f t="shared" si="202"/>
        <v>5</v>
      </c>
      <c r="C2402" s="480">
        <f t="shared" si="203"/>
        <v>3</v>
      </c>
      <c r="D2402" s="480">
        <f t="shared" si="205"/>
        <v>63</v>
      </c>
      <c r="E2402" s="480">
        <v>0</v>
      </c>
      <c r="F2402" s="484">
        <f t="shared" si="204"/>
        <v>3.0374999999999996</v>
      </c>
      <c r="G2402" s="480" t="s">
        <v>561</v>
      </c>
      <c r="H2402" s="482">
        <v>0.375</v>
      </c>
      <c r="I2402" s="483">
        <v>8.1</v>
      </c>
      <c r="J2402" s="484">
        <v>0</v>
      </c>
      <c r="K2402" s="469">
        <f t="shared" si="206"/>
        <v>8.1</v>
      </c>
      <c r="L2402" s="469">
        <f t="shared" si="207"/>
        <v>0</v>
      </c>
    </row>
    <row r="2403" spans="1:12">
      <c r="A2403" s="487" t="s">
        <v>137</v>
      </c>
      <c r="B2403" s="487">
        <f t="shared" si="202"/>
        <v>5</v>
      </c>
      <c r="C2403" s="487">
        <f t="shared" si="203"/>
        <v>4</v>
      </c>
      <c r="D2403" s="487">
        <f t="shared" si="205"/>
        <v>64</v>
      </c>
      <c r="E2403" s="487">
        <v>0</v>
      </c>
      <c r="F2403" s="488">
        <f t="shared" si="204"/>
        <v>3.0749999999999997</v>
      </c>
      <c r="G2403" s="487" t="s">
        <v>561</v>
      </c>
      <c r="H2403" s="489">
        <v>0.375</v>
      </c>
      <c r="I2403" s="490">
        <v>8.1999999999999993</v>
      </c>
      <c r="J2403" s="488">
        <v>0</v>
      </c>
      <c r="K2403" s="469">
        <f t="shared" si="206"/>
        <v>8.1999999999999993</v>
      </c>
      <c r="L2403" s="469">
        <f t="shared" si="207"/>
        <v>0</v>
      </c>
    </row>
    <row r="2404" spans="1:12">
      <c r="A2404" s="487" t="s">
        <v>137</v>
      </c>
      <c r="B2404" s="487">
        <f t="shared" si="202"/>
        <v>5</v>
      </c>
      <c r="C2404" s="487">
        <f t="shared" si="203"/>
        <v>5</v>
      </c>
      <c r="D2404" s="487">
        <f t="shared" si="205"/>
        <v>65</v>
      </c>
      <c r="E2404" s="487">
        <v>0</v>
      </c>
      <c r="F2404" s="488">
        <f t="shared" si="204"/>
        <v>3.0749999999999997</v>
      </c>
      <c r="G2404" s="487" t="s">
        <v>561</v>
      </c>
      <c r="H2404" s="489">
        <v>0.375</v>
      </c>
      <c r="I2404" s="490">
        <v>8.1999999999999993</v>
      </c>
      <c r="J2404" s="488">
        <v>0</v>
      </c>
      <c r="K2404" s="469">
        <f t="shared" si="206"/>
        <v>8.1999999999999993</v>
      </c>
      <c r="L2404" s="469">
        <f t="shared" si="207"/>
        <v>0</v>
      </c>
    </row>
    <row r="2405" spans="1:12">
      <c r="A2405" s="480" t="s">
        <v>137</v>
      </c>
      <c r="B2405" s="480">
        <f t="shared" si="202"/>
        <v>5</v>
      </c>
      <c r="C2405" s="480">
        <f t="shared" si="203"/>
        <v>6</v>
      </c>
      <c r="D2405" s="480">
        <f t="shared" si="205"/>
        <v>66</v>
      </c>
      <c r="E2405" s="480">
        <v>0</v>
      </c>
      <c r="F2405" s="484">
        <f t="shared" si="204"/>
        <v>3.1125000000000003</v>
      </c>
      <c r="G2405" s="480" t="s">
        <v>561</v>
      </c>
      <c r="H2405" s="482">
        <v>0.375</v>
      </c>
      <c r="I2405" s="483">
        <v>8.3000000000000007</v>
      </c>
      <c r="J2405" s="484">
        <v>0</v>
      </c>
      <c r="K2405" s="469">
        <f t="shared" si="206"/>
        <v>8.3000000000000007</v>
      </c>
      <c r="L2405" s="469">
        <f t="shared" si="207"/>
        <v>0</v>
      </c>
    </row>
    <row r="2406" spans="1:12">
      <c r="A2406" s="487" t="s">
        <v>137</v>
      </c>
      <c r="B2406" s="487">
        <f t="shared" si="202"/>
        <v>5</v>
      </c>
      <c r="C2406" s="487">
        <f t="shared" si="203"/>
        <v>7</v>
      </c>
      <c r="D2406" s="487">
        <f t="shared" si="205"/>
        <v>67</v>
      </c>
      <c r="E2406" s="487">
        <v>0</v>
      </c>
      <c r="F2406" s="488">
        <f t="shared" si="204"/>
        <v>3.1125000000000003</v>
      </c>
      <c r="G2406" s="487" t="s">
        <v>561</v>
      </c>
      <c r="H2406" s="489">
        <v>0.375</v>
      </c>
      <c r="I2406" s="490">
        <v>8.3000000000000007</v>
      </c>
      <c r="J2406" s="488">
        <v>0</v>
      </c>
      <c r="K2406" s="469">
        <f t="shared" si="206"/>
        <v>8.3000000000000007</v>
      </c>
      <c r="L2406" s="469">
        <f t="shared" si="207"/>
        <v>0</v>
      </c>
    </row>
    <row r="2407" spans="1:12">
      <c r="A2407" s="487" t="s">
        <v>137</v>
      </c>
      <c r="B2407" s="487">
        <f t="shared" si="202"/>
        <v>5</v>
      </c>
      <c r="C2407" s="487">
        <f t="shared" si="203"/>
        <v>8</v>
      </c>
      <c r="D2407" s="487">
        <f t="shared" si="205"/>
        <v>68</v>
      </c>
      <c r="E2407" s="487">
        <v>0</v>
      </c>
      <c r="F2407" s="488">
        <f t="shared" si="204"/>
        <v>3.1500000000000004</v>
      </c>
      <c r="G2407" s="487" t="s">
        <v>561</v>
      </c>
      <c r="H2407" s="489">
        <v>0.375</v>
      </c>
      <c r="I2407" s="490">
        <v>8.4</v>
      </c>
      <c r="J2407" s="488">
        <v>0</v>
      </c>
      <c r="K2407" s="469">
        <f t="shared" si="206"/>
        <v>8.4</v>
      </c>
      <c r="L2407" s="469">
        <f t="shared" si="207"/>
        <v>0</v>
      </c>
    </row>
    <row r="2408" spans="1:12">
      <c r="A2408" s="480" t="s">
        <v>137</v>
      </c>
      <c r="B2408" s="480">
        <f t="shared" si="202"/>
        <v>5</v>
      </c>
      <c r="C2408" s="480">
        <f t="shared" si="203"/>
        <v>9</v>
      </c>
      <c r="D2408" s="480">
        <f t="shared" si="205"/>
        <v>69</v>
      </c>
      <c r="E2408" s="480">
        <v>0</v>
      </c>
      <c r="F2408" s="484">
        <f t="shared" si="204"/>
        <v>3.1875</v>
      </c>
      <c r="G2408" s="480" t="s">
        <v>561</v>
      </c>
      <c r="H2408" s="482">
        <v>0.375</v>
      </c>
      <c r="I2408" s="483">
        <v>8.5</v>
      </c>
      <c r="J2408" s="484">
        <v>0</v>
      </c>
      <c r="K2408" s="469">
        <f t="shared" si="206"/>
        <v>8.5</v>
      </c>
      <c r="L2408" s="469">
        <f t="shared" si="207"/>
        <v>0</v>
      </c>
    </row>
    <row r="2409" spans="1:12">
      <c r="A2409" s="487" t="s">
        <v>137</v>
      </c>
      <c r="B2409" s="487">
        <f t="shared" si="202"/>
        <v>5</v>
      </c>
      <c r="C2409" s="487">
        <f t="shared" si="203"/>
        <v>10</v>
      </c>
      <c r="D2409" s="487">
        <f t="shared" si="205"/>
        <v>70</v>
      </c>
      <c r="E2409" s="487">
        <v>0</v>
      </c>
      <c r="F2409" s="488">
        <f t="shared" si="204"/>
        <v>3.1875</v>
      </c>
      <c r="G2409" s="487" t="s">
        <v>561</v>
      </c>
      <c r="H2409" s="489">
        <v>0.375</v>
      </c>
      <c r="I2409" s="490">
        <v>8.5</v>
      </c>
      <c r="J2409" s="488">
        <v>0</v>
      </c>
      <c r="K2409" s="469">
        <f t="shared" si="206"/>
        <v>8.5</v>
      </c>
      <c r="L2409" s="469">
        <f t="shared" si="207"/>
        <v>0</v>
      </c>
    </row>
    <row r="2410" spans="1:12">
      <c r="A2410" s="487" t="s">
        <v>137</v>
      </c>
      <c r="B2410" s="487">
        <f t="shared" si="202"/>
        <v>5</v>
      </c>
      <c r="C2410" s="487">
        <f t="shared" si="203"/>
        <v>11</v>
      </c>
      <c r="D2410" s="487">
        <f t="shared" si="205"/>
        <v>71</v>
      </c>
      <c r="E2410" s="487">
        <v>0</v>
      </c>
      <c r="F2410" s="488">
        <f t="shared" si="204"/>
        <v>3.2249999999999996</v>
      </c>
      <c r="G2410" s="487" t="s">
        <v>561</v>
      </c>
      <c r="H2410" s="489">
        <v>0.375</v>
      </c>
      <c r="I2410" s="490">
        <v>8.6</v>
      </c>
      <c r="J2410" s="488">
        <v>0</v>
      </c>
      <c r="K2410" s="469">
        <f t="shared" si="206"/>
        <v>8.6</v>
      </c>
      <c r="L2410" s="469">
        <f t="shared" si="207"/>
        <v>0</v>
      </c>
    </row>
    <row r="2411" spans="1:12">
      <c r="A2411" s="480" t="s">
        <v>137</v>
      </c>
      <c r="B2411" s="480">
        <f t="shared" si="202"/>
        <v>6</v>
      </c>
      <c r="C2411" s="480">
        <f t="shared" si="203"/>
        <v>0</v>
      </c>
      <c r="D2411" s="480">
        <f t="shared" si="205"/>
        <v>72</v>
      </c>
      <c r="E2411" s="480">
        <v>0</v>
      </c>
      <c r="F2411" s="484">
        <v>3.2250000000000001</v>
      </c>
      <c r="G2411" s="480" t="s">
        <v>561</v>
      </c>
      <c r="H2411" s="482">
        <v>0.375</v>
      </c>
      <c r="I2411" s="483">
        <v>8.6</v>
      </c>
      <c r="J2411" s="484">
        <v>0</v>
      </c>
      <c r="K2411" s="469">
        <f t="shared" si="206"/>
        <v>8.6</v>
      </c>
      <c r="L2411" s="469">
        <f t="shared" si="207"/>
        <v>0</v>
      </c>
    </row>
    <row r="2412" spans="1:12">
      <c r="A2412" s="487" t="s">
        <v>137</v>
      </c>
      <c r="B2412" s="487">
        <f t="shared" si="202"/>
        <v>6</v>
      </c>
      <c r="C2412" s="487">
        <f t="shared" si="203"/>
        <v>1</v>
      </c>
      <c r="D2412" s="487">
        <f t="shared" si="205"/>
        <v>73</v>
      </c>
      <c r="E2412" s="487">
        <v>0</v>
      </c>
      <c r="F2412" s="397">
        <f>F2411+(D2412-D2411)*(F2414-F2411)/(D2414-E2411)</f>
        <v>3.2257333333333333</v>
      </c>
      <c r="G2412" s="487" t="s">
        <v>561</v>
      </c>
      <c r="H2412" s="489">
        <v>0.375</v>
      </c>
      <c r="I2412" s="490">
        <v>8.6</v>
      </c>
      <c r="J2412" s="488">
        <v>0</v>
      </c>
      <c r="K2412" s="469">
        <f t="shared" si="206"/>
        <v>8.6019555555555556</v>
      </c>
      <c r="L2412" s="469">
        <f t="shared" si="207"/>
        <v>1.9555555555559323E-3</v>
      </c>
    </row>
    <row r="2413" spans="1:12">
      <c r="A2413" s="487" t="s">
        <v>137</v>
      </c>
      <c r="B2413" s="487">
        <f t="shared" si="202"/>
        <v>6</v>
      </c>
      <c r="C2413" s="487">
        <f t="shared" si="203"/>
        <v>2</v>
      </c>
      <c r="D2413" s="487">
        <f t="shared" si="205"/>
        <v>74</v>
      </c>
      <c r="E2413" s="487">
        <v>0</v>
      </c>
      <c r="F2413" s="397">
        <f>F2411+(D2413-D2411)*(F2414-F2411)/(D2414-D2411)</f>
        <v>3.2616666666666667</v>
      </c>
      <c r="G2413" s="487" t="s">
        <v>561</v>
      </c>
      <c r="H2413" s="489">
        <v>0.375</v>
      </c>
      <c r="I2413" s="490">
        <v>8.6999999999999993</v>
      </c>
      <c r="J2413" s="488">
        <v>0</v>
      </c>
      <c r="K2413" s="469">
        <f t="shared" si="206"/>
        <v>8.6977777777777785</v>
      </c>
      <c r="L2413" s="469">
        <f t="shared" si="207"/>
        <v>-2.2222222222207932E-3</v>
      </c>
    </row>
    <row r="2414" spans="1:12">
      <c r="A2414" s="480" t="s">
        <v>137</v>
      </c>
      <c r="B2414" s="480">
        <f t="shared" si="202"/>
        <v>6</v>
      </c>
      <c r="C2414" s="480">
        <f t="shared" si="203"/>
        <v>3</v>
      </c>
      <c r="D2414" s="480">
        <f t="shared" si="205"/>
        <v>75</v>
      </c>
      <c r="E2414" s="480">
        <v>0</v>
      </c>
      <c r="F2414" s="484">
        <v>3.28</v>
      </c>
      <c r="G2414" s="480" t="s">
        <v>561</v>
      </c>
      <c r="H2414" s="482">
        <v>0.375</v>
      </c>
      <c r="I2414" s="483">
        <v>8.6999999999999993</v>
      </c>
      <c r="J2414" s="484">
        <v>0</v>
      </c>
      <c r="K2414" s="469">
        <f t="shared" si="206"/>
        <v>8.7466666666666661</v>
      </c>
      <c r="L2414" s="469">
        <f t="shared" si="207"/>
        <v>4.6666666666666856E-2</v>
      </c>
    </row>
    <row r="2415" spans="1:12">
      <c r="A2415" s="487" t="s">
        <v>137</v>
      </c>
      <c r="B2415" s="487">
        <f t="shared" si="202"/>
        <v>6</v>
      </c>
      <c r="C2415" s="487">
        <f t="shared" si="203"/>
        <v>4</v>
      </c>
      <c r="D2415" s="487">
        <f t="shared" si="205"/>
        <v>76</v>
      </c>
      <c r="E2415" s="487">
        <v>0</v>
      </c>
      <c r="F2415" s="397">
        <f>F2414+(D2415-D2414)*(F2417-F2414)/(D2417-E2414)</f>
        <v>3.2806923076923074</v>
      </c>
      <c r="G2415" s="487" t="s">
        <v>561</v>
      </c>
      <c r="H2415" s="489">
        <v>0.375</v>
      </c>
      <c r="I2415" s="490">
        <v>8.8000000000000007</v>
      </c>
      <c r="J2415" s="488">
        <v>0</v>
      </c>
      <c r="K2415" s="469">
        <f t="shared" si="206"/>
        <v>8.7485128205128202</v>
      </c>
      <c r="L2415" s="469">
        <f t="shared" si="207"/>
        <v>-5.1487179487180512E-2</v>
      </c>
    </row>
    <row r="2416" spans="1:12">
      <c r="A2416" s="487" t="s">
        <v>137</v>
      </c>
      <c r="B2416" s="487">
        <f t="shared" si="202"/>
        <v>6</v>
      </c>
      <c r="C2416" s="487">
        <f t="shared" si="203"/>
        <v>5</v>
      </c>
      <c r="D2416" s="487">
        <f t="shared" si="205"/>
        <v>77</v>
      </c>
      <c r="E2416" s="487">
        <v>0</v>
      </c>
      <c r="F2416" s="397">
        <f>F2414+(D2416-D2414)*(F2417-F2414)/(D2417-D2414)</f>
        <v>3.3159999999999998</v>
      </c>
      <c r="G2416" s="487" t="s">
        <v>561</v>
      </c>
      <c r="H2416" s="489">
        <v>0.375</v>
      </c>
      <c r="I2416" s="490">
        <v>8.8000000000000007</v>
      </c>
      <c r="J2416" s="488">
        <v>0</v>
      </c>
      <c r="K2416" s="469">
        <f t="shared" si="206"/>
        <v>8.8426666666666662</v>
      </c>
      <c r="L2416" s="469">
        <f t="shared" si="207"/>
        <v>4.266666666666552E-2</v>
      </c>
    </row>
    <row r="2417" spans="1:12">
      <c r="A2417" s="480" t="s">
        <v>137</v>
      </c>
      <c r="B2417" s="480">
        <f t="shared" si="202"/>
        <v>6</v>
      </c>
      <c r="C2417" s="480">
        <f t="shared" si="203"/>
        <v>6</v>
      </c>
      <c r="D2417" s="480">
        <f t="shared" si="205"/>
        <v>78</v>
      </c>
      <c r="E2417" s="480">
        <v>0</v>
      </c>
      <c r="F2417" s="484">
        <v>3.3340000000000001</v>
      </c>
      <c r="G2417" s="480" t="s">
        <v>561</v>
      </c>
      <c r="H2417" s="482">
        <v>0.375</v>
      </c>
      <c r="I2417" s="483">
        <v>8.9</v>
      </c>
      <c r="J2417" s="484">
        <v>0</v>
      </c>
      <c r="K2417" s="469">
        <f t="shared" si="206"/>
        <v>8.8906666666666663</v>
      </c>
      <c r="L2417" s="469">
        <f t="shared" si="207"/>
        <v>-9.3333333333340818E-3</v>
      </c>
    </row>
    <row r="2418" spans="1:12">
      <c r="A2418" s="487" t="s">
        <v>137</v>
      </c>
      <c r="B2418" s="487">
        <f t="shared" si="202"/>
        <v>6</v>
      </c>
      <c r="C2418" s="487">
        <f t="shared" si="203"/>
        <v>7</v>
      </c>
      <c r="D2418" s="487">
        <f t="shared" si="205"/>
        <v>79</v>
      </c>
      <c r="E2418" s="487">
        <v>0</v>
      </c>
      <c r="F2418" s="397">
        <f>F2417+(D2418-D2417)*(F2420-F2417)/(D2420-E2417)</f>
        <v>3.3346543209876542</v>
      </c>
      <c r="G2418" s="487" t="s">
        <v>561</v>
      </c>
      <c r="H2418" s="489">
        <v>0.375</v>
      </c>
      <c r="I2418" s="490">
        <v>8.9</v>
      </c>
      <c r="J2418" s="488">
        <v>0</v>
      </c>
      <c r="K2418" s="469">
        <f t="shared" si="206"/>
        <v>8.8924115226337452</v>
      </c>
      <c r="L2418" s="469">
        <f t="shared" si="207"/>
        <v>-7.5884773662551197E-3</v>
      </c>
    </row>
    <row r="2419" spans="1:12">
      <c r="A2419" s="487" t="s">
        <v>137</v>
      </c>
      <c r="B2419" s="487">
        <f t="shared" si="202"/>
        <v>6</v>
      </c>
      <c r="C2419" s="487">
        <f t="shared" si="203"/>
        <v>8</v>
      </c>
      <c r="D2419" s="487">
        <f t="shared" si="205"/>
        <v>80</v>
      </c>
      <c r="E2419" s="487">
        <v>0</v>
      </c>
      <c r="F2419" s="397">
        <f>F2417+(D2419-D2417)*(F2420-F2417)/(D2420-D2417)</f>
        <v>3.3693333333333335</v>
      </c>
      <c r="G2419" s="487" t="s">
        <v>561</v>
      </c>
      <c r="H2419" s="489">
        <v>0.375</v>
      </c>
      <c r="I2419" s="490">
        <v>9</v>
      </c>
      <c r="J2419" s="488">
        <v>0</v>
      </c>
      <c r="K2419" s="469">
        <f t="shared" si="206"/>
        <v>8.9848888888888894</v>
      </c>
      <c r="L2419" s="469">
        <f t="shared" si="207"/>
        <v>-1.5111111111110631E-2</v>
      </c>
    </row>
    <row r="2420" spans="1:12">
      <c r="A2420" s="480" t="s">
        <v>137</v>
      </c>
      <c r="B2420" s="480">
        <f t="shared" si="202"/>
        <v>6</v>
      </c>
      <c r="C2420" s="480">
        <f t="shared" si="203"/>
        <v>9</v>
      </c>
      <c r="D2420" s="480">
        <f t="shared" si="205"/>
        <v>81</v>
      </c>
      <c r="E2420" s="480">
        <v>0</v>
      </c>
      <c r="F2420" s="484">
        <v>3.387</v>
      </c>
      <c r="G2420" s="480" t="s">
        <v>561</v>
      </c>
      <c r="H2420" s="482">
        <v>0.375</v>
      </c>
      <c r="I2420" s="483">
        <v>9</v>
      </c>
      <c r="J2420" s="484">
        <v>0</v>
      </c>
      <c r="K2420" s="469">
        <f t="shared" si="206"/>
        <v>9.032</v>
      </c>
      <c r="L2420" s="469">
        <f t="shared" si="207"/>
        <v>3.2000000000000028E-2</v>
      </c>
    </row>
    <row r="2421" spans="1:12">
      <c r="A2421" s="487" t="s">
        <v>137</v>
      </c>
      <c r="B2421" s="487">
        <f t="shared" si="202"/>
        <v>6</v>
      </c>
      <c r="C2421" s="487">
        <f t="shared" si="203"/>
        <v>10</v>
      </c>
      <c r="D2421" s="487">
        <f t="shared" si="205"/>
        <v>82</v>
      </c>
      <c r="E2421" s="487">
        <v>0</v>
      </c>
      <c r="F2421" s="397">
        <f>F2420+(D2421-D2420)*(F2423-F2420)/(D2423-E2420)</f>
        <v>3.3876309523809525</v>
      </c>
      <c r="G2421" s="487" t="s">
        <v>561</v>
      </c>
      <c r="H2421" s="489">
        <v>0.375</v>
      </c>
      <c r="I2421" s="490">
        <v>9.1</v>
      </c>
      <c r="J2421" s="488">
        <v>0</v>
      </c>
      <c r="K2421" s="469">
        <f t="shared" si="206"/>
        <v>9.0336825396825393</v>
      </c>
      <c r="L2421" s="469">
        <f t="shared" si="207"/>
        <v>-6.6317460317460331E-2</v>
      </c>
    </row>
    <row r="2422" spans="1:12">
      <c r="A2422" s="487" t="s">
        <v>137</v>
      </c>
      <c r="B2422" s="487">
        <f t="shared" si="202"/>
        <v>6</v>
      </c>
      <c r="C2422" s="487">
        <f t="shared" si="203"/>
        <v>11</v>
      </c>
      <c r="D2422" s="487">
        <f t="shared" si="205"/>
        <v>83</v>
      </c>
      <c r="E2422" s="487">
        <v>0</v>
      </c>
      <c r="F2422" s="397">
        <f>F2420+(D2422-D2420)*(F2423-F2420)/(D2423-D2420)</f>
        <v>3.4223333333333334</v>
      </c>
      <c r="G2422" s="487" t="s">
        <v>561</v>
      </c>
      <c r="H2422" s="489">
        <v>0.375</v>
      </c>
      <c r="I2422" s="490">
        <v>9.1</v>
      </c>
      <c r="J2422" s="488">
        <v>0</v>
      </c>
      <c r="K2422" s="469">
        <f t="shared" si="206"/>
        <v>9.1262222222222231</v>
      </c>
      <c r="L2422" s="469">
        <f t="shared" si="207"/>
        <v>2.6222222222223479E-2</v>
      </c>
    </row>
    <row r="2423" spans="1:12">
      <c r="A2423" s="480" t="s">
        <v>137</v>
      </c>
      <c r="B2423" s="480">
        <f t="shared" si="202"/>
        <v>7</v>
      </c>
      <c r="C2423" s="480">
        <f t="shared" si="203"/>
        <v>0</v>
      </c>
      <c r="D2423" s="480">
        <f t="shared" si="205"/>
        <v>84</v>
      </c>
      <c r="E2423" s="480">
        <v>0</v>
      </c>
      <c r="F2423" s="484">
        <v>3.44</v>
      </c>
      <c r="G2423" s="480" t="s">
        <v>561</v>
      </c>
      <c r="H2423" s="482">
        <v>0.375</v>
      </c>
      <c r="I2423" s="483">
        <v>9.1999999999999993</v>
      </c>
      <c r="J2423" s="484">
        <v>0</v>
      </c>
      <c r="K2423" s="469">
        <f t="shared" si="206"/>
        <v>9.1733333333333338</v>
      </c>
      <c r="L2423" s="469">
        <f t="shared" si="207"/>
        <v>-2.6666666666665506E-2</v>
      </c>
    </row>
    <row r="2424" spans="1:12">
      <c r="A2424" s="487" t="s">
        <v>137</v>
      </c>
      <c r="B2424" s="487">
        <f t="shared" si="202"/>
        <v>7</v>
      </c>
      <c r="C2424" s="487">
        <f t="shared" si="203"/>
        <v>1</v>
      </c>
      <c r="D2424" s="487">
        <f t="shared" si="205"/>
        <v>85</v>
      </c>
      <c r="E2424" s="487">
        <v>0</v>
      </c>
      <c r="F2424" s="397">
        <f>F2423+(D2424-D2423)*(F2426-F2423)/(D2426-E2423)</f>
        <v>3.4405977011494251</v>
      </c>
      <c r="G2424" s="487" t="s">
        <v>561</v>
      </c>
      <c r="H2424" s="489">
        <v>0.375</v>
      </c>
      <c r="I2424" s="490">
        <v>9.1999999999999993</v>
      </c>
      <c r="J2424" s="488">
        <v>0</v>
      </c>
      <c r="K2424" s="469">
        <f t="shared" si="206"/>
        <v>9.174927203065133</v>
      </c>
      <c r="L2424" s="469">
        <f t="shared" si="207"/>
        <v>-2.5072796934866304E-2</v>
      </c>
    </row>
    <row r="2425" spans="1:12">
      <c r="A2425" s="487" t="s">
        <v>137</v>
      </c>
      <c r="B2425" s="487">
        <f t="shared" si="202"/>
        <v>7</v>
      </c>
      <c r="C2425" s="487">
        <f t="shared" si="203"/>
        <v>2</v>
      </c>
      <c r="D2425" s="487">
        <f t="shared" si="205"/>
        <v>86</v>
      </c>
      <c r="E2425" s="487">
        <v>0</v>
      </c>
      <c r="F2425" s="397">
        <f>F2423+(D2425-D2423)*(F2426-F2423)/(D2426-D2423)</f>
        <v>3.4746666666666668</v>
      </c>
      <c r="G2425" s="487" t="s">
        <v>561</v>
      </c>
      <c r="H2425" s="489">
        <v>0.375</v>
      </c>
      <c r="I2425" s="490">
        <v>9.3000000000000007</v>
      </c>
      <c r="J2425" s="488">
        <v>0</v>
      </c>
      <c r="K2425" s="469">
        <f t="shared" si="206"/>
        <v>9.2657777777777781</v>
      </c>
      <c r="L2425" s="469">
        <f t="shared" si="207"/>
        <v>-3.4222222222222598E-2</v>
      </c>
    </row>
    <row r="2426" spans="1:12">
      <c r="A2426" s="480" t="s">
        <v>137</v>
      </c>
      <c r="B2426" s="480">
        <f t="shared" si="202"/>
        <v>7</v>
      </c>
      <c r="C2426" s="480">
        <f t="shared" si="203"/>
        <v>3</v>
      </c>
      <c r="D2426" s="480">
        <f t="shared" si="205"/>
        <v>87</v>
      </c>
      <c r="E2426" s="480">
        <v>0</v>
      </c>
      <c r="F2426" s="484">
        <v>3.492</v>
      </c>
      <c r="G2426" s="480" t="s">
        <v>561</v>
      </c>
      <c r="H2426" s="482">
        <v>0.375</v>
      </c>
      <c r="I2426" s="483">
        <v>9.3000000000000007</v>
      </c>
      <c r="J2426" s="484">
        <v>0</v>
      </c>
      <c r="K2426" s="469">
        <f t="shared" si="206"/>
        <v>9.3119999999999994</v>
      </c>
      <c r="L2426" s="469">
        <f t="shared" si="207"/>
        <v>1.1999999999998678E-2</v>
      </c>
    </row>
    <row r="2427" spans="1:12">
      <c r="A2427" s="487" t="s">
        <v>137</v>
      </c>
      <c r="B2427" s="487">
        <f t="shared" si="202"/>
        <v>7</v>
      </c>
      <c r="C2427" s="487">
        <f t="shared" si="203"/>
        <v>4</v>
      </c>
      <c r="D2427" s="487">
        <f t="shared" si="205"/>
        <v>88</v>
      </c>
      <c r="E2427" s="487">
        <v>0</v>
      </c>
      <c r="F2427" s="397">
        <f>F2426+(D2427-D2426)*(F2429-F2426)/(D2429-E2426)</f>
        <v>3.4925555555555556</v>
      </c>
      <c r="G2427" s="487" t="s">
        <v>561</v>
      </c>
      <c r="H2427" s="489">
        <v>0.375</v>
      </c>
      <c r="I2427" s="490">
        <v>9.4</v>
      </c>
      <c r="J2427" s="488">
        <v>0</v>
      </c>
      <c r="K2427" s="469">
        <f t="shared" si="206"/>
        <v>9.3134814814814817</v>
      </c>
      <c r="L2427" s="469">
        <f t="shared" si="207"/>
        <v>-8.6518518518518661E-2</v>
      </c>
    </row>
    <row r="2428" spans="1:12">
      <c r="A2428" s="487" t="s">
        <v>137</v>
      </c>
      <c r="B2428" s="487">
        <f t="shared" ref="B2428:B2491" si="208">INT(D2428/12)</f>
        <v>7</v>
      </c>
      <c r="C2428" s="487">
        <f t="shared" ref="C2428:C2491" si="209">D2428-B2428*12</f>
        <v>5</v>
      </c>
      <c r="D2428" s="487">
        <f t="shared" si="205"/>
        <v>89</v>
      </c>
      <c r="E2428" s="487">
        <v>0</v>
      </c>
      <c r="F2428" s="397">
        <f>F2426+(D2428-D2426)*(F2429-F2426)/(D2429-D2426)</f>
        <v>3.5253333333333332</v>
      </c>
      <c r="G2428" s="487" t="s">
        <v>561</v>
      </c>
      <c r="H2428" s="489">
        <v>0.375</v>
      </c>
      <c r="I2428" s="490">
        <v>9.4</v>
      </c>
      <c r="J2428" s="488">
        <v>0</v>
      </c>
      <c r="K2428" s="469">
        <f t="shared" si="206"/>
        <v>9.400888888888888</v>
      </c>
      <c r="L2428" s="469">
        <f t="shared" si="207"/>
        <v>8.8888888888760675E-4</v>
      </c>
    </row>
    <row r="2429" spans="1:12">
      <c r="A2429" s="480" t="s">
        <v>137</v>
      </c>
      <c r="B2429" s="480">
        <f t="shared" si="208"/>
        <v>7</v>
      </c>
      <c r="C2429" s="480">
        <f t="shared" si="209"/>
        <v>6</v>
      </c>
      <c r="D2429" s="480">
        <f t="shared" ref="D2429:D2492" si="210">D2428+1</f>
        <v>90</v>
      </c>
      <c r="E2429" s="480">
        <v>0</v>
      </c>
      <c r="F2429" s="484">
        <v>3.5419999999999998</v>
      </c>
      <c r="G2429" s="480" t="s">
        <v>561</v>
      </c>
      <c r="H2429" s="482">
        <v>0.375</v>
      </c>
      <c r="I2429" s="483">
        <v>9.5</v>
      </c>
      <c r="J2429" s="484">
        <v>0</v>
      </c>
      <c r="K2429" s="469">
        <f t="shared" si="206"/>
        <v>9.4453333333333322</v>
      </c>
      <c r="L2429" s="469">
        <f t="shared" si="207"/>
        <v>-5.4666666666667751E-2</v>
      </c>
    </row>
    <row r="2430" spans="1:12">
      <c r="A2430" s="487" t="s">
        <v>137</v>
      </c>
      <c r="B2430" s="487">
        <f t="shared" si="208"/>
        <v>7</v>
      </c>
      <c r="C2430" s="487">
        <f t="shared" si="209"/>
        <v>7</v>
      </c>
      <c r="D2430" s="487">
        <f t="shared" si="210"/>
        <v>91</v>
      </c>
      <c r="E2430" s="487">
        <v>0</v>
      </c>
      <c r="F2430" s="397">
        <f>F2429+(D2430-D2429)*(F2432-F2429)/(D2432-E2429)</f>
        <v>3.5425483870967742</v>
      </c>
      <c r="G2430" s="487" t="s">
        <v>561</v>
      </c>
      <c r="H2430" s="489">
        <v>0.375</v>
      </c>
      <c r="I2430" s="490">
        <v>9.5</v>
      </c>
      <c r="J2430" s="488">
        <v>0</v>
      </c>
      <c r="K2430" s="469">
        <f t="shared" si="206"/>
        <v>9.4467956989247313</v>
      </c>
      <c r="L2430" s="469">
        <f t="shared" si="207"/>
        <v>-5.3204301075268745E-2</v>
      </c>
    </row>
    <row r="2431" spans="1:12">
      <c r="A2431" s="487" t="s">
        <v>137</v>
      </c>
      <c r="B2431" s="487">
        <f t="shared" si="208"/>
        <v>7</v>
      </c>
      <c r="C2431" s="487">
        <f t="shared" si="209"/>
        <v>8</v>
      </c>
      <c r="D2431" s="487">
        <f t="shared" si="210"/>
        <v>92</v>
      </c>
      <c r="E2431" s="487">
        <v>0</v>
      </c>
      <c r="F2431" s="397">
        <f>F2429+(D2431-D2429)*(F2432-F2429)/(D2432-D2429)</f>
        <v>3.5760000000000001</v>
      </c>
      <c r="G2431" s="487" t="s">
        <v>561</v>
      </c>
      <c r="H2431" s="489">
        <v>0.375</v>
      </c>
      <c r="I2431" s="490">
        <v>9.5</v>
      </c>
      <c r="J2431" s="488">
        <v>0</v>
      </c>
      <c r="K2431" s="469">
        <f t="shared" si="206"/>
        <v>9.5359999999999996</v>
      </c>
      <c r="L2431" s="469">
        <f t="shared" si="207"/>
        <v>3.5999999999999588E-2</v>
      </c>
    </row>
    <row r="2432" spans="1:12">
      <c r="A2432" s="480" t="s">
        <v>137</v>
      </c>
      <c r="B2432" s="480">
        <f t="shared" si="208"/>
        <v>7</v>
      </c>
      <c r="C2432" s="480">
        <f t="shared" si="209"/>
        <v>9</v>
      </c>
      <c r="D2432" s="480">
        <f t="shared" si="210"/>
        <v>93</v>
      </c>
      <c r="E2432" s="480">
        <v>0</v>
      </c>
      <c r="F2432" s="484">
        <v>3.593</v>
      </c>
      <c r="G2432" s="480" t="s">
        <v>561</v>
      </c>
      <c r="H2432" s="482">
        <v>0.375</v>
      </c>
      <c r="I2432" s="483">
        <v>9.6</v>
      </c>
      <c r="J2432" s="484">
        <v>0</v>
      </c>
      <c r="K2432" s="469">
        <f t="shared" si="206"/>
        <v>9.5813333333333333</v>
      </c>
      <c r="L2432" s="469">
        <f t="shared" si="207"/>
        <v>-1.8666666666666387E-2</v>
      </c>
    </row>
    <row r="2433" spans="1:12">
      <c r="A2433" s="487" t="s">
        <v>137</v>
      </c>
      <c r="B2433" s="487">
        <f t="shared" si="208"/>
        <v>7</v>
      </c>
      <c r="C2433" s="487">
        <f t="shared" si="209"/>
        <v>10</v>
      </c>
      <c r="D2433" s="487">
        <f t="shared" si="210"/>
        <v>94</v>
      </c>
      <c r="E2433" s="487">
        <v>0</v>
      </c>
      <c r="F2433" s="397">
        <f>F2432+(D2433-D2432)*(F2435-F2432)/(D2435-E2432)</f>
        <v>3.5935104166666667</v>
      </c>
      <c r="G2433" s="487" t="s">
        <v>561</v>
      </c>
      <c r="H2433" s="489">
        <v>0.375</v>
      </c>
      <c r="I2433" s="490">
        <v>9.6</v>
      </c>
      <c r="J2433" s="488">
        <v>0</v>
      </c>
      <c r="K2433" s="469">
        <f t="shared" si="206"/>
        <v>9.582694444444444</v>
      </c>
      <c r="L2433" s="469">
        <f t="shared" si="207"/>
        <v>-1.7305555555555685E-2</v>
      </c>
    </row>
    <row r="2434" spans="1:12">
      <c r="A2434" s="487" t="s">
        <v>137</v>
      </c>
      <c r="B2434" s="487">
        <f t="shared" si="208"/>
        <v>7</v>
      </c>
      <c r="C2434" s="487">
        <f t="shared" si="209"/>
        <v>11</v>
      </c>
      <c r="D2434" s="487">
        <f t="shared" si="210"/>
        <v>95</v>
      </c>
      <c r="E2434" s="487">
        <v>0</v>
      </c>
      <c r="F2434" s="397">
        <f>F2432+(D2434-D2432)*(F2435-F2432)/(D2435-D2432)</f>
        <v>3.6256666666666666</v>
      </c>
      <c r="G2434" s="487" t="s">
        <v>561</v>
      </c>
      <c r="H2434" s="489">
        <v>0.375</v>
      </c>
      <c r="I2434" s="490">
        <v>9.6999999999999993</v>
      </c>
      <c r="J2434" s="488">
        <v>0</v>
      </c>
      <c r="K2434" s="469">
        <f t="shared" si="206"/>
        <v>9.6684444444444448</v>
      </c>
      <c r="L2434" s="469">
        <f t="shared" si="207"/>
        <v>-3.1555555555554449E-2</v>
      </c>
    </row>
    <row r="2435" spans="1:12">
      <c r="A2435" s="480" t="s">
        <v>137</v>
      </c>
      <c r="B2435" s="480">
        <f t="shared" si="208"/>
        <v>8</v>
      </c>
      <c r="C2435" s="480">
        <f t="shared" si="209"/>
        <v>0</v>
      </c>
      <c r="D2435" s="480">
        <f t="shared" si="210"/>
        <v>96</v>
      </c>
      <c r="E2435" s="480">
        <v>0</v>
      </c>
      <c r="F2435" s="484">
        <v>3.6419999999999999</v>
      </c>
      <c r="G2435" s="480" t="s">
        <v>561</v>
      </c>
      <c r="H2435" s="482">
        <v>0.375</v>
      </c>
      <c r="I2435" s="483">
        <v>9.6999999999999993</v>
      </c>
      <c r="J2435" s="484">
        <v>0</v>
      </c>
      <c r="K2435" s="469">
        <f t="shared" si="206"/>
        <v>9.7119999999999997</v>
      </c>
      <c r="L2435" s="469">
        <f t="shared" si="207"/>
        <v>1.2000000000000455E-2</v>
      </c>
    </row>
    <row r="2436" spans="1:12">
      <c r="A2436" s="487" t="s">
        <v>137</v>
      </c>
      <c r="B2436" s="487">
        <f t="shared" si="208"/>
        <v>8</v>
      </c>
      <c r="C2436" s="487">
        <f t="shared" si="209"/>
        <v>1</v>
      </c>
      <c r="D2436" s="487">
        <f t="shared" si="210"/>
        <v>97</v>
      </c>
      <c r="E2436" s="487">
        <v>0</v>
      </c>
      <c r="F2436" s="397">
        <f>F2435+(D2436-D2435)*(F2438-F2435)/(D2438-E2435)</f>
        <v>3.6424949494949495</v>
      </c>
      <c r="G2436" s="487" t="s">
        <v>561</v>
      </c>
      <c r="H2436" s="489">
        <v>0.375</v>
      </c>
      <c r="I2436" s="490">
        <v>9.8000000000000007</v>
      </c>
      <c r="J2436" s="488">
        <v>0</v>
      </c>
      <c r="K2436" s="469">
        <f t="shared" si="206"/>
        <v>9.7133198653198658</v>
      </c>
      <c r="L2436" s="469">
        <f t="shared" si="207"/>
        <v>-8.6680134680134913E-2</v>
      </c>
    </row>
    <row r="2437" spans="1:12">
      <c r="A2437" s="487" t="s">
        <v>137</v>
      </c>
      <c r="B2437" s="487">
        <f t="shared" si="208"/>
        <v>8</v>
      </c>
      <c r="C2437" s="487">
        <f t="shared" si="209"/>
        <v>2</v>
      </c>
      <c r="D2437" s="487">
        <f t="shared" si="210"/>
        <v>98</v>
      </c>
      <c r="E2437" s="487">
        <v>0</v>
      </c>
      <c r="F2437" s="397">
        <f>F2435+(D2437-D2435)*(F2438-F2435)/(D2438-D2435)</f>
        <v>3.6746666666666665</v>
      </c>
      <c r="G2437" s="487" t="s">
        <v>561</v>
      </c>
      <c r="H2437" s="489">
        <v>0.375</v>
      </c>
      <c r="I2437" s="490">
        <v>9.8000000000000007</v>
      </c>
      <c r="J2437" s="488">
        <v>0</v>
      </c>
      <c r="K2437" s="469">
        <f t="shared" si="206"/>
        <v>9.7991111111111113</v>
      </c>
      <c r="L2437" s="469">
        <f t="shared" si="207"/>
        <v>-8.8888888888938311E-4</v>
      </c>
    </row>
    <row r="2438" spans="1:12">
      <c r="A2438" s="480" t="s">
        <v>137</v>
      </c>
      <c r="B2438" s="480">
        <f t="shared" si="208"/>
        <v>8</v>
      </c>
      <c r="C2438" s="480">
        <f t="shared" si="209"/>
        <v>3</v>
      </c>
      <c r="D2438" s="480">
        <f t="shared" si="210"/>
        <v>99</v>
      </c>
      <c r="E2438" s="480">
        <v>0</v>
      </c>
      <c r="F2438" s="484">
        <v>3.6909999999999998</v>
      </c>
      <c r="G2438" s="480" t="s">
        <v>561</v>
      </c>
      <c r="H2438" s="482">
        <v>0.375</v>
      </c>
      <c r="I2438" s="483">
        <v>9.8000000000000007</v>
      </c>
      <c r="J2438" s="484">
        <v>0</v>
      </c>
      <c r="K2438" s="469">
        <f t="shared" si="206"/>
        <v>9.8426666666666662</v>
      </c>
      <c r="L2438" s="469">
        <f t="shared" si="207"/>
        <v>4.266666666666552E-2</v>
      </c>
    </row>
    <row r="2439" spans="1:12">
      <c r="A2439" s="487" t="s">
        <v>137</v>
      </c>
      <c r="B2439" s="487">
        <f t="shared" si="208"/>
        <v>8</v>
      </c>
      <c r="C2439" s="487">
        <f t="shared" si="209"/>
        <v>4</v>
      </c>
      <c r="D2439" s="487">
        <f t="shared" si="210"/>
        <v>100</v>
      </c>
      <c r="E2439" s="487">
        <v>0</v>
      </c>
      <c r="F2439" s="397">
        <f>F2438+(D2439-D2438)*(F2441-F2438)/(D2441-E2438)</f>
        <v>3.6914705882352941</v>
      </c>
      <c r="G2439" s="487" t="s">
        <v>561</v>
      </c>
      <c r="H2439" s="489">
        <v>0.375</v>
      </c>
      <c r="I2439" s="490">
        <v>9.9</v>
      </c>
      <c r="J2439" s="488">
        <v>0</v>
      </c>
      <c r="K2439" s="469">
        <f t="shared" si="206"/>
        <v>9.8439215686274508</v>
      </c>
      <c r="L2439" s="469">
        <f t="shared" si="207"/>
        <v>-5.6078431372549531E-2</v>
      </c>
    </row>
    <row r="2440" spans="1:12">
      <c r="A2440" s="487" t="s">
        <v>137</v>
      </c>
      <c r="B2440" s="487">
        <f t="shared" si="208"/>
        <v>8</v>
      </c>
      <c r="C2440" s="487">
        <f t="shared" si="209"/>
        <v>5</v>
      </c>
      <c r="D2440" s="487">
        <f t="shared" si="210"/>
        <v>101</v>
      </c>
      <c r="E2440" s="487">
        <v>0</v>
      </c>
      <c r="F2440" s="397">
        <f>F2438+(D2440-D2438)*(F2441-F2438)/(D2441-D2438)</f>
        <v>3.7229999999999999</v>
      </c>
      <c r="G2440" s="487" t="s">
        <v>561</v>
      </c>
      <c r="H2440" s="489">
        <v>0.375</v>
      </c>
      <c r="I2440" s="490">
        <v>9.9</v>
      </c>
      <c r="J2440" s="488">
        <v>0</v>
      </c>
      <c r="K2440" s="469">
        <f t="shared" si="206"/>
        <v>9.927999999999999</v>
      </c>
      <c r="L2440" s="469">
        <f t="shared" si="207"/>
        <v>2.7999999999998693E-2</v>
      </c>
    </row>
    <row r="2441" spans="1:12">
      <c r="A2441" s="480" t="s">
        <v>137</v>
      </c>
      <c r="B2441" s="480">
        <f t="shared" si="208"/>
        <v>8</v>
      </c>
      <c r="C2441" s="480">
        <f t="shared" si="209"/>
        <v>6</v>
      </c>
      <c r="D2441" s="480">
        <f t="shared" si="210"/>
        <v>102</v>
      </c>
      <c r="E2441" s="480">
        <v>0</v>
      </c>
      <c r="F2441" s="484">
        <v>3.7389999999999999</v>
      </c>
      <c r="G2441" s="480" t="s">
        <v>561</v>
      </c>
      <c r="H2441" s="482">
        <v>0.375</v>
      </c>
      <c r="I2441" s="483">
        <v>10</v>
      </c>
      <c r="J2441" s="484">
        <v>0</v>
      </c>
      <c r="K2441" s="469">
        <f t="shared" si="206"/>
        <v>9.9706666666666663</v>
      </c>
      <c r="L2441" s="469">
        <f t="shared" si="207"/>
        <v>-2.9333333333333655E-2</v>
      </c>
    </row>
    <row r="2442" spans="1:12">
      <c r="A2442" s="487" t="s">
        <v>137</v>
      </c>
      <c r="B2442" s="487">
        <f t="shared" si="208"/>
        <v>8</v>
      </c>
      <c r="C2442" s="487">
        <f t="shared" si="209"/>
        <v>7</v>
      </c>
      <c r="D2442" s="487">
        <f t="shared" si="210"/>
        <v>103</v>
      </c>
      <c r="E2442" s="487">
        <v>0</v>
      </c>
      <c r="F2442" s="397">
        <f>F2441+(D2442-D2441)*(F2444-F2441)/(D2444-E2441)</f>
        <v>3.7394571428571428</v>
      </c>
      <c r="G2442" s="487" t="s">
        <v>561</v>
      </c>
      <c r="H2442" s="489">
        <v>0.375</v>
      </c>
      <c r="I2442" s="490">
        <v>10</v>
      </c>
      <c r="J2442" s="488">
        <v>0</v>
      </c>
      <c r="K2442" s="469">
        <f t="shared" si="206"/>
        <v>9.9718857142857136</v>
      </c>
      <c r="L2442" s="469">
        <f t="shared" si="207"/>
        <v>-2.8114285714286424E-2</v>
      </c>
    </row>
    <row r="2443" spans="1:12">
      <c r="A2443" s="487" t="s">
        <v>137</v>
      </c>
      <c r="B2443" s="487">
        <f t="shared" si="208"/>
        <v>8</v>
      </c>
      <c r="C2443" s="487">
        <f t="shared" si="209"/>
        <v>8</v>
      </c>
      <c r="D2443" s="487">
        <f t="shared" si="210"/>
        <v>104</v>
      </c>
      <c r="E2443" s="487">
        <v>0</v>
      </c>
      <c r="F2443" s="397">
        <f>F2441+(D2443-D2441)*(F2444-F2441)/(D2444-D2441)</f>
        <v>3.7709999999999999</v>
      </c>
      <c r="G2443" s="487" t="s">
        <v>561</v>
      </c>
      <c r="H2443" s="489">
        <v>0.375</v>
      </c>
      <c r="I2443" s="490">
        <v>10.1</v>
      </c>
      <c r="J2443" s="488">
        <v>0</v>
      </c>
      <c r="K2443" s="469">
        <f t="shared" ref="K2443:K2506" si="211">F2443/H2443</f>
        <v>10.055999999999999</v>
      </c>
      <c r="L2443" s="469">
        <f t="shared" ref="L2443:L2506" si="212">K2443-I2443</f>
        <v>-4.4000000000000483E-2</v>
      </c>
    </row>
    <row r="2444" spans="1:12">
      <c r="A2444" s="480" t="s">
        <v>137</v>
      </c>
      <c r="B2444" s="480">
        <f t="shared" si="208"/>
        <v>8</v>
      </c>
      <c r="C2444" s="480">
        <f t="shared" si="209"/>
        <v>9</v>
      </c>
      <c r="D2444" s="480">
        <f t="shared" si="210"/>
        <v>105</v>
      </c>
      <c r="E2444" s="480">
        <v>0</v>
      </c>
      <c r="F2444" s="484">
        <v>3.7869999999999999</v>
      </c>
      <c r="G2444" s="480" t="s">
        <v>561</v>
      </c>
      <c r="H2444" s="482">
        <v>0.375</v>
      </c>
      <c r="I2444" s="483">
        <v>10.1</v>
      </c>
      <c r="J2444" s="484">
        <v>0</v>
      </c>
      <c r="K2444" s="469">
        <f t="shared" si="211"/>
        <v>10.098666666666666</v>
      </c>
      <c r="L2444" s="469">
        <f t="shared" si="212"/>
        <v>-1.3333333333331865E-3</v>
      </c>
    </row>
    <row r="2445" spans="1:12">
      <c r="A2445" s="487" t="s">
        <v>137</v>
      </c>
      <c r="B2445" s="487">
        <f t="shared" si="208"/>
        <v>8</v>
      </c>
      <c r="C2445" s="487">
        <f t="shared" si="209"/>
        <v>10</v>
      </c>
      <c r="D2445" s="487">
        <f t="shared" si="210"/>
        <v>106</v>
      </c>
      <c r="E2445" s="487">
        <v>0</v>
      </c>
      <c r="F2445" s="397">
        <f>F2444+(D2445-D2444)*(F2447-F2444)/(D2447-E2444)</f>
        <v>3.7874351851851853</v>
      </c>
      <c r="G2445" s="487" t="s">
        <v>561</v>
      </c>
      <c r="H2445" s="489">
        <v>0.375</v>
      </c>
      <c r="I2445" s="490">
        <v>10.1</v>
      </c>
      <c r="J2445" s="488">
        <v>0</v>
      </c>
      <c r="K2445" s="469">
        <f t="shared" si="211"/>
        <v>10.099827160493827</v>
      </c>
      <c r="L2445" s="469">
        <f t="shared" si="212"/>
        <v>-1.7283950617219546E-4</v>
      </c>
    </row>
    <row r="2446" spans="1:12">
      <c r="A2446" s="487" t="s">
        <v>137</v>
      </c>
      <c r="B2446" s="487">
        <f t="shared" si="208"/>
        <v>8</v>
      </c>
      <c r="C2446" s="487">
        <f t="shared" si="209"/>
        <v>11</v>
      </c>
      <c r="D2446" s="487">
        <f t="shared" si="210"/>
        <v>107</v>
      </c>
      <c r="E2446" s="487">
        <v>0</v>
      </c>
      <c r="F2446" s="397">
        <f>F2444+(D2446-D2444)*(F2447-F2444)/(D2447-D2444)</f>
        <v>3.8183333333333334</v>
      </c>
      <c r="G2446" s="487" t="s">
        <v>561</v>
      </c>
      <c r="H2446" s="489">
        <v>0.375</v>
      </c>
      <c r="I2446" s="490">
        <v>10.199999999999999</v>
      </c>
      <c r="J2446" s="488">
        <v>0</v>
      </c>
      <c r="K2446" s="469">
        <f t="shared" si="211"/>
        <v>10.182222222222222</v>
      </c>
      <c r="L2446" s="469">
        <f t="shared" si="212"/>
        <v>-1.7777777777777004E-2</v>
      </c>
    </row>
    <row r="2447" spans="1:12">
      <c r="A2447" s="480" t="s">
        <v>137</v>
      </c>
      <c r="B2447" s="480">
        <f t="shared" si="208"/>
        <v>9</v>
      </c>
      <c r="C2447" s="480">
        <f t="shared" si="209"/>
        <v>0</v>
      </c>
      <c r="D2447" s="480">
        <f t="shared" si="210"/>
        <v>108</v>
      </c>
      <c r="E2447" s="480">
        <v>0</v>
      </c>
      <c r="F2447" s="484">
        <v>3.8340000000000001</v>
      </c>
      <c r="G2447" s="480" t="s">
        <v>561</v>
      </c>
      <c r="H2447" s="482">
        <v>0.375</v>
      </c>
      <c r="I2447" s="483">
        <v>10.199999999999999</v>
      </c>
      <c r="J2447" s="484">
        <v>0</v>
      </c>
      <c r="K2447" s="469">
        <f t="shared" si="211"/>
        <v>10.224</v>
      </c>
      <c r="L2447" s="469">
        <f t="shared" si="212"/>
        <v>2.4000000000000909E-2</v>
      </c>
    </row>
    <row r="2448" spans="1:12">
      <c r="A2448" s="487" t="s">
        <v>137</v>
      </c>
      <c r="B2448" s="487">
        <f t="shared" si="208"/>
        <v>9</v>
      </c>
      <c r="C2448" s="487">
        <f t="shared" si="209"/>
        <v>1</v>
      </c>
      <c r="D2448" s="487">
        <f t="shared" si="210"/>
        <v>109</v>
      </c>
      <c r="E2448" s="487">
        <v>0</v>
      </c>
      <c r="F2448" s="397">
        <f>F2447+(D2448-D2447)*(F2450-F2447)/(D2450-E2447)</f>
        <v>3.8344144144144146</v>
      </c>
      <c r="G2448" s="487" t="s">
        <v>561</v>
      </c>
      <c r="H2448" s="489">
        <v>0.375</v>
      </c>
      <c r="I2448" s="490">
        <v>10.3</v>
      </c>
      <c r="J2448" s="488">
        <v>0</v>
      </c>
      <c r="K2448" s="469">
        <f t="shared" si="211"/>
        <v>10.225105105105106</v>
      </c>
      <c r="L2448" s="469">
        <f t="shared" si="212"/>
        <v>-7.4894894894894648E-2</v>
      </c>
    </row>
    <row r="2449" spans="1:12">
      <c r="A2449" s="487" t="s">
        <v>137</v>
      </c>
      <c r="B2449" s="487">
        <f t="shared" si="208"/>
        <v>9</v>
      </c>
      <c r="C2449" s="487">
        <f t="shared" si="209"/>
        <v>2</v>
      </c>
      <c r="D2449" s="487">
        <f t="shared" si="210"/>
        <v>110</v>
      </c>
      <c r="E2449" s="487">
        <v>0</v>
      </c>
      <c r="F2449" s="397">
        <f>F2447+(D2449-D2447)*(F2450-F2447)/(D2450-D2447)</f>
        <v>3.8646666666666665</v>
      </c>
      <c r="G2449" s="487" t="s">
        <v>561</v>
      </c>
      <c r="H2449" s="489">
        <v>0.375</v>
      </c>
      <c r="I2449" s="490">
        <v>10.3</v>
      </c>
      <c r="J2449" s="488">
        <v>0</v>
      </c>
      <c r="K2449" s="469">
        <f t="shared" si="211"/>
        <v>10.305777777777777</v>
      </c>
      <c r="L2449" s="469">
        <f t="shared" si="212"/>
        <v>5.7777777777765493E-3</v>
      </c>
    </row>
    <row r="2450" spans="1:12">
      <c r="A2450" s="480" t="s">
        <v>137</v>
      </c>
      <c r="B2450" s="480">
        <f t="shared" si="208"/>
        <v>9</v>
      </c>
      <c r="C2450" s="480">
        <f t="shared" si="209"/>
        <v>3</v>
      </c>
      <c r="D2450" s="480">
        <f t="shared" si="210"/>
        <v>111</v>
      </c>
      <c r="E2450" s="480">
        <v>0</v>
      </c>
      <c r="F2450" s="484">
        <v>3.88</v>
      </c>
      <c r="G2450" s="480" t="s">
        <v>561</v>
      </c>
      <c r="H2450" s="482">
        <v>0.375</v>
      </c>
      <c r="I2450" s="483">
        <v>10.3</v>
      </c>
      <c r="J2450" s="484">
        <v>0</v>
      </c>
      <c r="K2450" s="469">
        <f t="shared" si="211"/>
        <v>10.346666666666666</v>
      </c>
      <c r="L2450" s="469">
        <f t="shared" si="212"/>
        <v>4.666666666666508E-2</v>
      </c>
    </row>
    <row r="2451" spans="1:12">
      <c r="A2451" s="487" t="s">
        <v>137</v>
      </c>
      <c r="B2451" s="487">
        <f t="shared" si="208"/>
        <v>9</v>
      </c>
      <c r="C2451" s="487">
        <f t="shared" si="209"/>
        <v>4</v>
      </c>
      <c r="D2451" s="487">
        <f t="shared" si="210"/>
        <v>112</v>
      </c>
      <c r="E2451" s="487">
        <v>0</v>
      </c>
      <c r="F2451" s="397">
        <f>F2450+(D2451-D2450)*(F2453-F2450)/(D2453-E2450)</f>
        <v>3.8804035087719297</v>
      </c>
      <c r="G2451" s="487" t="s">
        <v>561</v>
      </c>
      <c r="H2451" s="489">
        <v>0.375</v>
      </c>
      <c r="I2451" s="490">
        <v>10.4</v>
      </c>
      <c r="J2451" s="488">
        <v>0</v>
      </c>
      <c r="K2451" s="469">
        <f t="shared" si="211"/>
        <v>10.34774269005848</v>
      </c>
      <c r="L2451" s="469">
        <f t="shared" si="212"/>
        <v>-5.2257309941520447E-2</v>
      </c>
    </row>
    <row r="2452" spans="1:12">
      <c r="A2452" s="487" t="s">
        <v>137</v>
      </c>
      <c r="B2452" s="487">
        <f t="shared" si="208"/>
        <v>9</v>
      </c>
      <c r="C2452" s="487">
        <f t="shared" si="209"/>
        <v>5</v>
      </c>
      <c r="D2452" s="487">
        <f t="shared" si="210"/>
        <v>113</v>
      </c>
      <c r="E2452" s="487">
        <v>0</v>
      </c>
      <c r="F2452" s="397">
        <f>F2450+(D2452-D2450)*(F2453-F2450)/(D2453-D2450)</f>
        <v>3.9106666666666667</v>
      </c>
      <c r="G2452" s="487" t="s">
        <v>561</v>
      </c>
      <c r="H2452" s="489">
        <v>0.375</v>
      </c>
      <c r="I2452" s="490">
        <v>10.4</v>
      </c>
      <c r="J2452" s="488">
        <v>0</v>
      </c>
      <c r="K2452" s="469">
        <f t="shared" si="211"/>
        <v>10.428444444444445</v>
      </c>
      <c r="L2452" s="469">
        <f t="shared" si="212"/>
        <v>2.8444444444444272E-2</v>
      </c>
    </row>
    <row r="2453" spans="1:12">
      <c r="A2453" s="480" t="s">
        <v>137</v>
      </c>
      <c r="B2453" s="480">
        <f t="shared" si="208"/>
        <v>9</v>
      </c>
      <c r="C2453" s="480">
        <f t="shared" si="209"/>
        <v>6</v>
      </c>
      <c r="D2453" s="480">
        <f t="shared" si="210"/>
        <v>114</v>
      </c>
      <c r="E2453" s="480">
        <v>0</v>
      </c>
      <c r="F2453" s="484">
        <v>3.9260000000000002</v>
      </c>
      <c r="G2453" s="480" t="s">
        <v>561</v>
      </c>
      <c r="H2453" s="482">
        <v>0.375</v>
      </c>
      <c r="I2453" s="483">
        <v>10.5</v>
      </c>
      <c r="J2453" s="484">
        <v>0</v>
      </c>
      <c r="K2453" s="469">
        <f t="shared" si="211"/>
        <v>10.469333333333333</v>
      </c>
      <c r="L2453" s="469">
        <f t="shared" si="212"/>
        <v>-3.0666666666666842E-2</v>
      </c>
    </row>
    <row r="2454" spans="1:12">
      <c r="A2454" s="487" t="s">
        <v>137</v>
      </c>
      <c r="B2454" s="487">
        <f t="shared" si="208"/>
        <v>9</v>
      </c>
      <c r="C2454" s="487">
        <f t="shared" si="209"/>
        <v>7</v>
      </c>
      <c r="D2454" s="487">
        <f t="shared" si="210"/>
        <v>115</v>
      </c>
      <c r="E2454" s="487">
        <v>0</v>
      </c>
      <c r="F2454" s="397">
        <f>F2453+(D2454-D2453)*(F2456-F2453)/(D2456-E2453)</f>
        <v>3.9263846153846154</v>
      </c>
      <c r="G2454" s="487" t="s">
        <v>561</v>
      </c>
      <c r="H2454" s="489">
        <v>0.375</v>
      </c>
      <c r="I2454" s="490">
        <v>10.5</v>
      </c>
      <c r="J2454" s="488">
        <v>0</v>
      </c>
      <c r="K2454" s="469">
        <f t="shared" si="211"/>
        <v>10.470358974358975</v>
      </c>
      <c r="L2454" s="469">
        <f t="shared" si="212"/>
        <v>-2.9641025641025109E-2</v>
      </c>
    </row>
    <row r="2455" spans="1:12">
      <c r="A2455" s="487" t="s">
        <v>137</v>
      </c>
      <c r="B2455" s="487">
        <f t="shared" si="208"/>
        <v>9</v>
      </c>
      <c r="C2455" s="487">
        <f t="shared" si="209"/>
        <v>8</v>
      </c>
      <c r="D2455" s="487">
        <f t="shared" si="210"/>
        <v>116</v>
      </c>
      <c r="E2455" s="487">
        <v>0</v>
      </c>
      <c r="F2455" s="397">
        <f>F2453+(D2455-D2453)*(F2456-F2453)/(D2456-D2453)</f>
        <v>3.956</v>
      </c>
      <c r="G2455" s="487" t="s">
        <v>561</v>
      </c>
      <c r="H2455" s="489">
        <v>0.375</v>
      </c>
      <c r="I2455" s="490">
        <v>10.6</v>
      </c>
      <c r="J2455" s="488">
        <v>0</v>
      </c>
      <c r="K2455" s="469">
        <f t="shared" si="211"/>
        <v>10.549333333333333</v>
      </c>
      <c r="L2455" s="469">
        <f t="shared" si="212"/>
        <v>-5.0666666666666416E-2</v>
      </c>
    </row>
    <row r="2456" spans="1:12">
      <c r="A2456" s="480" t="s">
        <v>137</v>
      </c>
      <c r="B2456" s="480">
        <f t="shared" si="208"/>
        <v>9</v>
      </c>
      <c r="C2456" s="480">
        <f t="shared" si="209"/>
        <v>9</v>
      </c>
      <c r="D2456" s="480">
        <f t="shared" si="210"/>
        <v>117</v>
      </c>
      <c r="E2456" s="480">
        <v>0</v>
      </c>
      <c r="F2456" s="484">
        <v>3.9710000000000001</v>
      </c>
      <c r="G2456" s="480" t="s">
        <v>561</v>
      </c>
      <c r="H2456" s="482">
        <v>0.375</v>
      </c>
      <c r="I2456" s="483">
        <v>10.6</v>
      </c>
      <c r="J2456" s="484">
        <v>0</v>
      </c>
      <c r="K2456" s="469">
        <f t="shared" si="211"/>
        <v>10.589333333333334</v>
      </c>
      <c r="L2456" s="469">
        <f t="shared" si="212"/>
        <v>-1.0666666666665492E-2</v>
      </c>
    </row>
    <row r="2457" spans="1:12">
      <c r="A2457" s="487" t="s">
        <v>137</v>
      </c>
      <c r="B2457" s="487">
        <f t="shared" si="208"/>
        <v>9</v>
      </c>
      <c r="C2457" s="487">
        <f t="shared" si="209"/>
        <v>10</v>
      </c>
      <c r="D2457" s="487">
        <f t="shared" si="210"/>
        <v>118</v>
      </c>
      <c r="E2457" s="487">
        <v>0</v>
      </c>
      <c r="F2457" s="397">
        <f>F2456+(D2457-D2456)*(F2459-F2456)/(D2459-E2456)</f>
        <v>3.9713750000000001</v>
      </c>
      <c r="G2457" s="487" t="s">
        <v>561</v>
      </c>
      <c r="H2457" s="489">
        <v>0.375</v>
      </c>
      <c r="I2457" s="490">
        <v>10.6</v>
      </c>
      <c r="J2457" s="488">
        <v>0</v>
      </c>
      <c r="K2457" s="469">
        <f t="shared" si="211"/>
        <v>10.590333333333334</v>
      </c>
      <c r="L2457" s="469">
        <f t="shared" si="212"/>
        <v>-9.6666666666660461E-3</v>
      </c>
    </row>
    <row r="2458" spans="1:12">
      <c r="A2458" s="487" t="s">
        <v>137</v>
      </c>
      <c r="B2458" s="487">
        <f t="shared" si="208"/>
        <v>9</v>
      </c>
      <c r="C2458" s="487">
        <f t="shared" si="209"/>
        <v>11</v>
      </c>
      <c r="D2458" s="487">
        <f t="shared" si="210"/>
        <v>119</v>
      </c>
      <c r="E2458" s="487">
        <v>0</v>
      </c>
      <c r="F2458" s="397">
        <f>F2456+(D2458-D2456)*(F2459-F2456)/(D2459-D2456)</f>
        <v>4.0010000000000003</v>
      </c>
      <c r="G2458" s="487" t="s">
        <v>561</v>
      </c>
      <c r="H2458" s="489">
        <v>0.375</v>
      </c>
      <c r="I2458" s="490">
        <v>10.7</v>
      </c>
      <c r="J2458" s="488">
        <v>0</v>
      </c>
      <c r="K2458" s="469">
        <f t="shared" si="211"/>
        <v>10.669333333333334</v>
      </c>
      <c r="L2458" s="469">
        <f t="shared" si="212"/>
        <v>-3.0666666666665066E-2</v>
      </c>
    </row>
    <row r="2459" spans="1:12">
      <c r="A2459" s="480" t="s">
        <v>137</v>
      </c>
      <c r="B2459" s="480">
        <f t="shared" si="208"/>
        <v>10</v>
      </c>
      <c r="C2459" s="480">
        <f t="shared" si="209"/>
        <v>0</v>
      </c>
      <c r="D2459" s="480">
        <f t="shared" si="210"/>
        <v>120</v>
      </c>
      <c r="E2459" s="480">
        <v>0</v>
      </c>
      <c r="F2459" s="484">
        <v>4.016</v>
      </c>
      <c r="G2459" s="480" t="s">
        <v>561</v>
      </c>
      <c r="H2459" s="482">
        <v>0.375</v>
      </c>
      <c r="I2459" s="483">
        <v>10.7</v>
      </c>
      <c r="J2459" s="484">
        <v>0</v>
      </c>
      <c r="K2459" s="469">
        <f t="shared" si="211"/>
        <v>10.709333333333333</v>
      </c>
      <c r="L2459" s="469">
        <f t="shared" si="212"/>
        <v>9.3333333333340818E-3</v>
      </c>
    </row>
    <row r="2460" spans="1:12">
      <c r="A2460" s="487" t="s">
        <v>137</v>
      </c>
      <c r="B2460" s="487">
        <f t="shared" si="208"/>
        <v>10</v>
      </c>
      <c r="C2460" s="487">
        <f t="shared" si="209"/>
        <v>1</v>
      </c>
      <c r="D2460" s="487">
        <f t="shared" si="210"/>
        <v>121</v>
      </c>
      <c r="E2460" s="487">
        <v>0</v>
      </c>
      <c r="F2460" s="397">
        <f>F2459+(D2460-D2459)*(F2462-F2459)/(D2462-E2459)</f>
        <v>4.0163658536585363</v>
      </c>
      <c r="G2460" s="487" t="s">
        <v>561</v>
      </c>
      <c r="H2460" s="489">
        <v>0.375</v>
      </c>
      <c r="I2460" s="490">
        <v>10.7</v>
      </c>
      <c r="J2460" s="488">
        <v>0</v>
      </c>
      <c r="K2460" s="469">
        <f t="shared" si="211"/>
        <v>10.71030894308943</v>
      </c>
      <c r="L2460" s="469">
        <f t="shared" si="212"/>
        <v>1.0308943089430755E-2</v>
      </c>
    </row>
    <row r="2461" spans="1:12">
      <c r="A2461" s="487" t="s">
        <v>137</v>
      </c>
      <c r="B2461" s="487">
        <f t="shared" si="208"/>
        <v>10</v>
      </c>
      <c r="C2461" s="487">
        <f t="shared" si="209"/>
        <v>2</v>
      </c>
      <c r="D2461" s="487">
        <f t="shared" si="210"/>
        <v>122</v>
      </c>
      <c r="E2461" s="487">
        <v>0</v>
      </c>
      <c r="F2461" s="397">
        <f>F2459+(D2461-D2459)*(F2462-F2459)/(D2462-D2459)</f>
        <v>4.0460000000000003</v>
      </c>
      <c r="G2461" s="487" t="s">
        <v>561</v>
      </c>
      <c r="H2461" s="489">
        <v>0.375</v>
      </c>
      <c r="I2461" s="490">
        <v>10.8</v>
      </c>
      <c r="J2461" s="488">
        <v>0</v>
      </c>
      <c r="K2461" s="469">
        <f t="shared" si="211"/>
        <v>10.789333333333333</v>
      </c>
      <c r="L2461" s="469">
        <f t="shared" si="212"/>
        <v>-1.0666666666667268E-2</v>
      </c>
    </row>
    <row r="2462" spans="1:12">
      <c r="A2462" s="480" t="s">
        <v>137</v>
      </c>
      <c r="B2462" s="480">
        <f t="shared" si="208"/>
        <v>10</v>
      </c>
      <c r="C2462" s="480">
        <f t="shared" si="209"/>
        <v>3</v>
      </c>
      <c r="D2462" s="480">
        <f t="shared" si="210"/>
        <v>123</v>
      </c>
      <c r="E2462" s="480">
        <v>0</v>
      </c>
      <c r="F2462" s="484">
        <v>4.0609999999999999</v>
      </c>
      <c r="G2462" s="480" t="s">
        <v>561</v>
      </c>
      <c r="H2462" s="482">
        <v>0.375</v>
      </c>
      <c r="I2462" s="483">
        <v>10.8</v>
      </c>
      <c r="J2462" s="484">
        <v>0</v>
      </c>
      <c r="K2462" s="469">
        <f t="shared" si="211"/>
        <v>10.829333333333333</v>
      </c>
      <c r="L2462" s="469">
        <f t="shared" si="212"/>
        <v>2.9333333333331879E-2</v>
      </c>
    </row>
    <row r="2463" spans="1:12">
      <c r="A2463" s="487" t="s">
        <v>137</v>
      </c>
      <c r="B2463" s="487">
        <f t="shared" si="208"/>
        <v>10</v>
      </c>
      <c r="C2463" s="487">
        <f t="shared" si="209"/>
        <v>4</v>
      </c>
      <c r="D2463" s="487">
        <f t="shared" si="210"/>
        <v>124</v>
      </c>
      <c r="E2463" s="487">
        <v>0</v>
      </c>
      <c r="F2463" s="397">
        <f>F2462+(D2463-D2462)*(F2465-F2462)/(D2465-E2462)</f>
        <v>4.0613412698412699</v>
      </c>
      <c r="G2463" s="487" t="s">
        <v>561</v>
      </c>
      <c r="H2463" s="489">
        <v>0.375</v>
      </c>
      <c r="I2463" s="490">
        <v>10.9</v>
      </c>
      <c r="J2463" s="488">
        <v>0</v>
      </c>
      <c r="K2463" s="469">
        <f t="shared" si="211"/>
        <v>10.830243386243387</v>
      </c>
      <c r="L2463" s="469">
        <f t="shared" si="212"/>
        <v>-6.9756613756613461E-2</v>
      </c>
    </row>
    <row r="2464" spans="1:12">
      <c r="A2464" s="487" t="s">
        <v>137</v>
      </c>
      <c r="B2464" s="487">
        <f t="shared" si="208"/>
        <v>10</v>
      </c>
      <c r="C2464" s="487">
        <f t="shared" si="209"/>
        <v>5</v>
      </c>
      <c r="D2464" s="487">
        <f t="shared" si="210"/>
        <v>125</v>
      </c>
      <c r="E2464" s="487">
        <v>0</v>
      </c>
      <c r="F2464" s="397">
        <f>F2462+(D2464-D2462)*(F2465-F2462)/(D2465-D2462)</f>
        <v>4.089666666666667</v>
      </c>
      <c r="G2464" s="487" t="s">
        <v>561</v>
      </c>
      <c r="H2464" s="489">
        <v>0.375</v>
      </c>
      <c r="I2464" s="490">
        <v>10.9</v>
      </c>
      <c r="J2464" s="488">
        <v>0</v>
      </c>
      <c r="K2464" s="469">
        <f t="shared" si="211"/>
        <v>10.905777777777779</v>
      </c>
      <c r="L2464" s="469">
        <f t="shared" si="212"/>
        <v>5.7777777777783257E-3</v>
      </c>
    </row>
    <row r="2465" spans="1:12">
      <c r="A2465" s="480" t="s">
        <v>137</v>
      </c>
      <c r="B2465" s="480">
        <f t="shared" si="208"/>
        <v>10</v>
      </c>
      <c r="C2465" s="480">
        <f t="shared" si="209"/>
        <v>6</v>
      </c>
      <c r="D2465" s="480">
        <f t="shared" si="210"/>
        <v>126</v>
      </c>
      <c r="E2465" s="480">
        <v>0</v>
      </c>
      <c r="F2465" s="484">
        <v>4.1040000000000001</v>
      </c>
      <c r="G2465" s="480" t="s">
        <v>561</v>
      </c>
      <c r="H2465" s="482">
        <v>0.375</v>
      </c>
      <c r="I2465" s="483">
        <v>10.9</v>
      </c>
      <c r="J2465" s="484">
        <v>0</v>
      </c>
      <c r="K2465" s="469">
        <f t="shared" si="211"/>
        <v>10.944000000000001</v>
      </c>
      <c r="L2465" s="469">
        <f t="shared" si="212"/>
        <v>4.4000000000000483E-2</v>
      </c>
    </row>
    <row r="2466" spans="1:12">
      <c r="A2466" s="487" t="s">
        <v>137</v>
      </c>
      <c r="B2466" s="487">
        <f t="shared" si="208"/>
        <v>10</v>
      </c>
      <c r="C2466" s="487">
        <f t="shared" si="209"/>
        <v>7</v>
      </c>
      <c r="D2466" s="487">
        <f t="shared" si="210"/>
        <v>127</v>
      </c>
      <c r="E2466" s="487">
        <v>0</v>
      </c>
      <c r="F2466" s="397">
        <f>F2465+(D2466-D2465)*(F2468-F2465)/(D2468-E2465)</f>
        <v>4.1043410852713178</v>
      </c>
      <c r="G2466" s="487" t="s">
        <v>561</v>
      </c>
      <c r="H2466" s="489">
        <v>0.375</v>
      </c>
      <c r="I2466" s="490">
        <v>11</v>
      </c>
      <c r="J2466" s="488">
        <v>0</v>
      </c>
      <c r="K2466" s="469">
        <f t="shared" si="211"/>
        <v>10.944909560723515</v>
      </c>
      <c r="L2466" s="469">
        <f t="shared" si="212"/>
        <v>-5.509043927648527E-2</v>
      </c>
    </row>
    <row r="2467" spans="1:12">
      <c r="A2467" s="487" t="s">
        <v>137</v>
      </c>
      <c r="B2467" s="487">
        <f t="shared" si="208"/>
        <v>10</v>
      </c>
      <c r="C2467" s="487">
        <f t="shared" si="209"/>
        <v>8</v>
      </c>
      <c r="D2467" s="487">
        <f t="shared" si="210"/>
        <v>128</v>
      </c>
      <c r="E2467" s="487">
        <v>0</v>
      </c>
      <c r="F2467" s="397">
        <f>F2465+(D2467-D2465)*(F2468-F2465)/(D2468-D2465)</f>
        <v>4.1333333333333329</v>
      </c>
      <c r="G2467" s="487" t="s">
        <v>561</v>
      </c>
      <c r="H2467" s="489">
        <v>0.375</v>
      </c>
      <c r="I2467" s="490">
        <v>11</v>
      </c>
      <c r="J2467" s="488">
        <v>0</v>
      </c>
      <c r="K2467" s="469">
        <f t="shared" si="211"/>
        <v>11.02222222222222</v>
      </c>
      <c r="L2467" s="469">
        <f t="shared" si="212"/>
        <v>2.2222222222220367E-2</v>
      </c>
    </row>
    <row r="2468" spans="1:12">
      <c r="A2468" s="480" t="s">
        <v>137</v>
      </c>
      <c r="B2468" s="480">
        <f t="shared" si="208"/>
        <v>10</v>
      </c>
      <c r="C2468" s="480">
        <f t="shared" si="209"/>
        <v>9</v>
      </c>
      <c r="D2468" s="480">
        <f t="shared" si="210"/>
        <v>129</v>
      </c>
      <c r="E2468" s="480">
        <v>0</v>
      </c>
      <c r="F2468" s="484">
        <v>4.1479999999999997</v>
      </c>
      <c r="G2468" s="480" t="s">
        <v>561</v>
      </c>
      <c r="H2468" s="482">
        <v>0.375</v>
      </c>
      <c r="I2468" s="483">
        <v>11.1</v>
      </c>
      <c r="J2468" s="484">
        <v>0</v>
      </c>
      <c r="K2468" s="469">
        <f t="shared" si="211"/>
        <v>11.061333333333332</v>
      </c>
      <c r="L2468" s="469">
        <f t="shared" si="212"/>
        <v>-3.8666666666667737E-2</v>
      </c>
    </row>
    <row r="2469" spans="1:12">
      <c r="A2469" s="487" t="s">
        <v>137</v>
      </c>
      <c r="B2469" s="487">
        <f t="shared" si="208"/>
        <v>10</v>
      </c>
      <c r="C2469" s="487">
        <f t="shared" si="209"/>
        <v>10</v>
      </c>
      <c r="D2469" s="487">
        <f t="shared" si="210"/>
        <v>130</v>
      </c>
      <c r="E2469" s="487">
        <v>0</v>
      </c>
      <c r="F2469" s="397">
        <f>F2468+(D2469-D2468)*(F2471-F2468)/(D2471-E2468)</f>
        <v>4.1483257575757575</v>
      </c>
      <c r="G2469" s="487" t="s">
        <v>561</v>
      </c>
      <c r="H2469" s="489">
        <v>0.375</v>
      </c>
      <c r="I2469" s="490">
        <v>11.1</v>
      </c>
      <c r="J2469" s="488">
        <v>0</v>
      </c>
      <c r="K2469" s="469">
        <f t="shared" si="211"/>
        <v>11.062202020202021</v>
      </c>
      <c r="L2469" s="469">
        <f t="shared" si="212"/>
        <v>-3.7797979797979053E-2</v>
      </c>
    </row>
    <row r="2470" spans="1:12">
      <c r="A2470" s="487" t="s">
        <v>137</v>
      </c>
      <c r="B2470" s="487">
        <f t="shared" si="208"/>
        <v>10</v>
      </c>
      <c r="C2470" s="487">
        <f t="shared" si="209"/>
        <v>11</v>
      </c>
      <c r="D2470" s="487">
        <f t="shared" si="210"/>
        <v>131</v>
      </c>
      <c r="E2470" s="487">
        <v>0</v>
      </c>
      <c r="F2470" s="397">
        <f>F2468+(D2470-D2468)*(F2471-F2468)/(D2471-D2468)</f>
        <v>4.1766666666666667</v>
      </c>
      <c r="G2470" s="487" t="s">
        <v>561</v>
      </c>
      <c r="H2470" s="489">
        <v>0.375</v>
      </c>
      <c r="I2470" s="490">
        <v>11.1</v>
      </c>
      <c r="J2470" s="488">
        <v>0</v>
      </c>
      <c r="K2470" s="469">
        <f t="shared" si="211"/>
        <v>11.137777777777778</v>
      </c>
      <c r="L2470" s="469">
        <f t="shared" si="212"/>
        <v>3.7777777777778354E-2</v>
      </c>
    </row>
    <row r="2471" spans="1:12">
      <c r="A2471" s="480" t="s">
        <v>137</v>
      </c>
      <c r="B2471" s="480">
        <f t="shared" si="208"/>
        <v>11</v>
      </c>
      <c r="C2471" s="480">
        <f t="shared" si="209"/>
        <v>0</v>
      </c>
      <c r="D2471" s="480">
        <f t="shared" si="210"/>
        <v>132</v>
      </c>
      <c r="E2471" s="480">
        <v>0</v>
      </c>
      <c r="F2471" s="484">
        <v>4.1909999999999998</v>
      </c>
      <c r="G2471" s="480" t="s">
        <v>561</v>
      </c>
      <c r="H2471" s="482">
        <v>0.375</v>
      </c>
      <c r="I2471" s="483">
        <v>11.2</v>
      </c>
      <c r="J2471" s="484">
        <v>0</v>
      </c>
      <c r="K2471" s="469">
        <f t="shared" si="211"/>
        <v>11.176</v>
      </c>
      <c r="L2471" s="469">
        <f t="shared" si="212"/>
        <v>-2.3999999999999133E-2</v>
      </c>
    </row>
    <row r="2472" spans="1:12">
      <c r="A2472" s="487" t="s">
        <v>137</v>
      </c>
      <c r="B2472" s="487">
        <f t="shared" si="208"/>
        <v>11</v>
      </c>
      <c r="C2472" s="487">
        <f t="shared" si="209"/>
        <v>1</v>
      </c>
      <c r="D2472" s="487">
        <f t="shared" si="210"/>
        <v>133</v>
      </c>
      <c r="E2472" s="487">
        <v>0</v>
      </c>
      <c r="F2472" s="397">
        <f>F2471+(D2472-D2471)*(F2474-F2471)/(D2474-E2471)</f>
        <v>4.1913111111111112</v>
      </c>
      <c r="G2472" s="487" t="s">
        <v>561</v>
      </c>
      <c r="H2472" s="489">
        <v>0.375</v>
      </c>
      <c r="I2472" s="490">
        <v>11.2</v>
      </c>
      <c r="J2472" s="488">
        <v>0</v>
      </c>
      <c r="K2472" s="469">
        <f t="shared" si="211"/>
        <v>11.17682962962963</v>
      </c>
      <c r="L2472" s="469">
        <f t="shared" si="212"/>
        <v>-2.3170370370369398E-2</v>
      </c>
    </row>
    <row r="2473" spans="1:12">
      <c r="A2473" s="487" t="s">
        <v>137</v>
      </c>
      <c r="B2473" s="487">
        <f t="shared" si="208"/>
        <v>11</v>
      </c>
      <c r="C2473" s="487">
        <f t="shared" si="209"/>
        <v>2</v>
      </c>
      <c r="D2473" s="487">
        <f t="shared" si="210"/>
        <v>134</v>
      </c>
      <c r="E2473" s="487">
        <v>0</v>
      </c>
      <c r="F2473" s="397">
        <f>F2471+(D2473-D2471)*(F2474-F2471)/(D2474-D2471)</f>
        <v>4.2189999999999994</v>
      </c>
      <c r="G2473" s="487" t="s">
        <v>561</v>
      </c>
      <c r="H2473" s="489">
        <v>0.375</v>
      </c>
      <c r="I2473" s="490">
        <v>11.3</v>
      </c>
      <c r="J2473" s="488">
        <v>0</v>
      </c>
      <c r="K2473" s="469">
        <f t="shared" si="211"/>
        <v>11.250666666666666</v>
      </c>
      <c r="L2473" s="469">
        <f t="shared" si="212"/>
        <v>-4.9333333333335005E-2</v>
      </c>
    </row>
    <row r="2474" spans="1:12">
      <c r="A2474" s="480" t="s">
        <v>137</v>
      </c>
      <c r="B2474" s="480">
        <f t="shared" si="208"/>
        <v>11</v>
      </c>
      <c r="C2474" s="480">
        <f t="shared" si="209"/>
        <v>3</v>
      </c>
      <c r="D2474" s="480">
        <f t="shared" si="210"/>
        <v>135</v>
      </c>
      <c r="E2474" s="480">
        <v>0</v>
      </c>
      <c r="F2474" s="484">
        <v>4.2329999999999997</v>
      </c>
      <c r="G2474" s="480" t="s">
        <v>561</v>
      </c>
      <c r="H2474" s="482">
        <v>0.375</v>
      </c>
      <c r="I2474" s="483">
        <v>11.3</v>
      </c>
      <c r="J2474" s="484">
        <v>0</v>
      </c>
      <c r="K2474" s="469">
        <f t="shared" si="211"/>
        <v>11.287999999999998</v>
      </c>
      <c r="L2474" s="469">
        <f t="shared" si="212"/>
        <v>-1.2000000000002231E-2</v>
      </c>
    </row>
    <row r="2475" spans="1:12">
      <c r="A2475" s="487" t="s">
        <v>137</v>
      </c>
      <c r="B2475" s="487">
        <f t="shared" si="208"/>
        <v>11</v>
      </c>
      <c r="C2475" s="487">
        <f t="shared" si="209"/>
        <v>4</v>
      </c>
      <c r="D2475" s="487">
        <f t="shared" si="210"/>
        <v>136</v>
      </c>
      <c r="E2475" s="487">
        <v>0</v>
      </c>
      <c r="F2475" s="397">
        <f>F2474+(D2475-D2474)*(F2477-F2474)/(D2477-E2474)</f>
        <v>4.2333043478260866</v>
      </c>
      <c r="G2475" s="487" t="s">
        <v>561</v>
      </c>
      <c r="H2475" s="489">
        <v>0.375</v>
      </c>
      <c r="I2475" s="490">
        <v>11.3</v>
      </c>
      <c r="J2475" s="488">
        <v>0</v>
      </c>
      <c r="K2475" s="469">
        <f t="shared" si="211"/>
        <v>11.288811594202897</v>
      </c>
      <c r="L2475" s="469">
        <f t="shared" si="212"/>
        <v>-1.1188405797103229E-2</v>
      </c>
    </row>
    <row r="2476" spans="1:12">
      <c r="A2476" s="487" t="s">
        <v>137</v>
      </c>
      <c r="B2476" s="487">
        <f t="shared" si="208"/>
        <v>11</v>
      </c>
      <c r="C2476" s="487">
        <f t="shared" si="209"/>
        <v>5</v>
      </c>
      <c r="D2476" s="487">
        <f t="shared" si="210"/>
        <v>137</v>
      </c>
      <c r="E2476" s="487">
        <v>0</v>
      </c>
      <c r="F2476" s="397">
        <f>F2474+(D2476-D2474)*(F2477-F2474)/(D2477-D2474)</f>
        <v>4.2610000000000001</v>
      </c>
      <c r="G2476" s="487" t="s">
        <v>561</v>
      </c>
      <c r="H2476" s="489">
        <v>0.375</v>
      </c>
      <c r="I2476" s="490">
        <v>11.4</v>
      </c>
      <c r="J2476" s="488">
        <v>0</v>
      </c>
      <c r="K2476" s="469">
        <f t="shared" si="211"/>
        <v>11.362666666666668</v>
      </c>
      <c r="L2476" s="469">
        <f t="shared" si="212"/>
        <v>-3.7333333333332774E-2</v>
      </c>
    </row>
    <row r="2477" spans="1:12">
      <c r="A2477" s="480" t="s">
        <v>137</v>
      </c>
      <c r="B2477" s="480">
        <f t="shared" si="208"/>
        <v>11</v>
      </c>
      <c r="C2477" s="480">
        <f t="shared" si="209"/>
        <v>6</v>
      </c>
      <c r="D2477" s="480">
        <f t="shared" si="210"/>
        <v>138</v>
      </c>
      <c r="E2477" s="480">
        <v>0</v>
      </c>
      <c r="F2477" s="484">
        <v>4.2750000000000004</v>
      </c>
      <c r="G2477" s="480" t="s">
        <v>561</v>
      </c>
      <c r="H2477" s="482">
        <v>0.375</v>
      </c>
      <c r="I2477" s="483">
        <v>11.4</v>
      </c>
      <c r="J2477" s="484">
        <v>0</v>
      </c>
      <c r="K2477" s="469">
        <f t="shared" si="211"/>
        <v>11.4</v>
      </c>
      <c r="L2477" s="469">
        <f t="shared" si="212"/>
        <v>0</v>
      </c>
    </row>
    <row r="2478" spans="1:12">
      <c r="A2478" s="487" t="s">
        <v>137</v>
      </c>
      <c r="B2478" s="487">
        <f t="shared" si="208"/>
        <v>11</v>
      </c>
      <c r="C2478" s="487">
        <f t="shared" si="209"/>
        <v>7</v>
      </c>
      <c r="D2478" s="487">
        <f t="shared" si="210"/>
        <v>139</v>
      </c>
      <c r="E2478" s="487">
        <v>0</v>
      </c>
      <c r="F2478" s="397">
        <f>F2477+(D2478-D2477)*(F2480-F2477)/(D2480-E2477)</f>
        <v>4.2752978723404258</v>
      </c>
      <c r="G2478" s="487" t="s">
        <v>561</v>
      </c>
      <c r="H2478" s="489">
        <v>0.375</v>
      </c>
      <c r="I2478" s="490">
        <v>11.4</v>
      </c>
      <c r="J2478" s="488">
        <v>0</v>
      </c>
      <c r="K2478" s="469">
        <f t="shared" si="211"/>
        <v>11.400794326241135</v>
      </c>
      <c r="L2478" s="469">
        <f t="shared" si="212"/>
        <v>7.9432624113451311E-4</v>
      </c>
    </row>
    <row r="2479" spans="1:12">
      <c r="A2479" s="487" t="s">
        <v>137</v>
      </c>
      <c r="B2479" s="487">
        <f t="shared" si="208"/>
        <v>11</v>
      </c>
      <c r="C2479" s="487">
        <f t="shared" si="209"/>
        <v>8</v>
      </c>
      <c r="D2479" s="487">
        <f t="shared" si="210"/>
        <v>140</v>
      </c>
      <c r="E2479" s="487">
        <v>0</v>
      </c>
      <c r="F2479" s="397">
        <f>F2477+(D2479-D2477)*(F2480-F2477)/(D2480-D2477)</f>
        <v>4.3029999999999999</v>
      </c>
      <c r="G2479" s="487" t="s">
        <v>561</v>
      </c>
      <c r="H2479" s="489">
        <v>0.375</v>
      </c>
      <c r="I2479" s="490">
        <v>11.5</v>
      </c>
      <c r="J2479" s="488">
        <v>0</v>
      </c>
      <c r="K2479" s="469">
        <f t="shared" si="211"/>
        <v>11.474666666666666</v>
      </c>
      <c r="L2479" s="469">
        <f t="shared" si="212"/>
        <v>-2.5333333333334096E-2</v>
      </c>
    </row>
    <row r="2480" spans="1:12">
      <c r="A2480" s="480" t="s">
        <v>137</v>
      </c>
      <c r="B2480" s="480">
        <f t="shared" si="208"/>
        <v>11</v>
      </c>
      <c r="C2480" s="480">
        <f t="shared" si="209"/>
        <v>9</v>
      </c>
      <c r="D2480" s="480">
        <f t="shared" si="210"/>
        <v>141</v>
      </c>
      <c r="E2480" s="480">
        <v>0</v>
      </c>
      <c r="F2480" s="484">
        <v>4.3170000000000002</v>
      </c>
      <c r="G2480" s="480" t="s">
        <v>561</v>
      </c>
      <c r="H2480" s="482">
        <v>0.375</v>
      </c>
      <c r="I2480" s="483">
        <v>11.5</v>
      </c>
      <c r="J2480" s="484">
        <v>0</v>
      </c>
      <c r="K2480" s="469">
        <f t="shared" si="211"/>
        <v>11.512</v>
      </c>
      <c r="L2480" s="469">
        <f t="shared" si="212"/>
        <v>1.2000000000000455E-2</v>
      </c>
    </row>
    <row r="2481" spans="1:12">
      <c r="A2481" s="487" t="s">
        <v>137</v>
      </c>
      <c r="B2481" s="487">
        <f t="shared" si="208"/>
        <v>11</v>
      </c>
      <c r="C2481" s="487">
        <f t="shared" si="209"/>
        <v>10</v>
      </c>
      <c r="D2481" s="487">
        <f t="shared" si="210"/>
        <v>142</v>
      </c>
      <c r="E2481" s="487">
        <v>0</v>
      </c>
      <c r="F2481" s="397">
        <f>F2480+(D2481-D2480)*(F2483-F2480)/(D2483-E2480)</f>
        <v>4.3172847222222224</v>
      </c>
      <c r="G2481" s="487" t="s">
        <v>561</v>
      </c>
      <c r="H2481" s="489">
        <v>0.375</v>
      </c>
      <c r="I2481" s="490">
        <v>11.5</v>
      </c>
      <c r="J2481" s="488">
        <v>0</v>
      </c>
      <c r="K2481" s="469">
        <f t="shared" si="211"/>
        <v>11.51275925925926</v>
      </c>
      <c r="L2481" s="469">
        <f t="shared" si="212"/>
        <v>1.2759259259260247E-2</v>
      </c>
    </row>
    <row r="2482" spans="1:12">
      <c r="A2482" s="487" t="s">
        <v>137</v>
      </c>
      <c r="B2482" s="487">
        <f t="shared" si="208"/>
        <v>11</v>
      </c>
      <c r="C2482" s="487">
        <f t="shared" si="209"/>
        <v>11</v>
      </c>
      <c r="D2482" s="487">
        <f t="shared" si="210"/>
        <v>143</v>
      </c>
      <c r="E2482" s="487">
        <v>0</v>
      </c>
      <c r="F2482" s="397">
        <f>F2480+(D2482-D2480)*(F2483-F2480)/(D2483-D2480)</f>
        <v>4.3443333333333332</v>
      </c>
      <c r="G2482" s="487" t="s">
        <v>561</v>
      </c>
      <c r="H2482" s="489">
        <v>0.375</v>
      </c>
      <c r="I2482" s="490">
        <v>11.6</v>
      </c>
      <c r="J2482" s="488">
        <v>0</v>
      </c>
      <c r="K2482" s="469">
        <f t="shared" si="211"/>
        <v>11.584888888888889</v>
      </c>
      <c r="L2482" s="469">
        <f t="shared" si="212"/>
        <v>-1.5111111111110631E-2</v>
      </c>
    </row>
    <row r="2483" spans="1:12">
      <c r="A2483" s="480" t="s">
        <v>137</v>
      </c>
      <c r="B2483" s="480">
        <f t="shared" si="208"/>
        <v>12</v>
      </c>
      <c r="C2483" s="480">
        <f t="shared" si="209"/>
        <v>0</v>
      </c>
      <c r="D2483" s="480">
        <f t="shared" si="210"/>
        <v>144</v>
      </c>
      <c r="E2483" s="480">
        <v>0</v>
      </c>
      <c r="F2483" s="484">
        <v>4.3579999999999997</v>
      </c>
      <c r="G2483" s="480" t="s">
        <v>561</v>
      </c>
      <c r="H2483" s="482">
        <v>0.375</v>
      </c>
      <c r="I2483" s="483">
        <v>11.6</v>
      </c>
      <c r="J2483" s="484">
        <v>0</v>
      </c>
      <c r="K2483" s="469">
        <f t="shared" si="211"/>
        <v>11.621333333333332</v>
      </c>
      <c r="L2483" s="469">
        <f t="shared" si="212"/>
        <v>2.133333333333276E-2</v>
      </c>
    </row>
    <row r="2484" spans="1:12">
      <c r="A2484" s="487" t="s">
        <v>137</v>
      </c>
      <c r="B2484" s="487">
        <f t="shared" si="208"/>
        <v>12</v>
      </c>
      <c r="C2484" s="487">
        <f t="shared" si="209"/>
        <v>1</v>
      </c>
      <c r="D2484" s="487">
        <f t="shared" si="210"/>
        <v>145</v>
      </c>
      <c r="E2484" s="487">
        <v>0</v>
      </c>
      <c r="F2484" s="397">
        <f>F2483+(D2484-D2483)*(F2486-F2483)/(D2486-E2483)</f>
        <v>4.3582789115646259</v>
      </c>
      <c r="G2484" s="487" t="s">
        <v>561</v>
      </c>
      <c r="H2484" s="489">
        <v>0.375</v>
      </c>
      <c r="I2484" s="490">
        <v>11.7</v>
      </c>
      <c r="J2484" s="488">
        <v>0</v>
      </c>
      <c r="K2484" s="469">
        <f t="shared" si="211"/>
        <v>11.622077097505668</v>
      </c>
      <c r="L2484" s="469">
        <f t="shared" si="212"/>
        <v>-7.792290249433087E-2</v>
      </c>
    </row>
    <row r="2485" spans="1:12">
      <c r="A2485" s="487" t="s">
        <v>137</v>
      </c>
      <c r="B2485" s="487">
        <f t="shared" si="208"/>
        <v>12</v>
      </c>
      <c r="C2485" s="487">
        <f t="shared" si="209"/>
        <v>2</v>
      </c>
      <c r="D2485" s="487">
        <f t="shared" si="210"/>
        <v>146</v>
      </c>
      <c r="E2485" s="487">
        <v>0</v>
      </c>
      <c r="F2485" s="397">
        <f>F2483+(D2485-D2483)*(F2486-F2483)/(D2486-D2483)</f>
        <v>4.3853333333333335</v>
      </c>
      <c r="G2485" s="487" t="s">
        <v>561</v>
      </c>
      <c r="H2485" s="489">
        <v>0.375</v>
      </c>
      <c r="I2485" s="490">
        <v>11.7</v>
      </c>
      <c r="J2485" s="488">
        <v>0</v>
      </c>
      <c r="K2485" s="469">
        <f t="shared" si="211"/>
        <v>11.694222222222223</v>
      </c>
      <c r="L2485" s="469">
        <f t="shared" si="212"/>
        <v>-5.7777777777765493E-3</v>
      </c>
    </row>
    <row r="2486" spans="1:12">
      <c r="A2486" s="480" t="s">
        <v>137</v>
      </c>
      <c r="B2486" s="480">
        <f t="shared" si="208"/>
        <v>12</v>
      </c>
      <c r="C2486" s="480">
        <f t="shared" si="209"/>
        <v>3</v>
      </c>
      <c r="D2486" s="480">
        <f t="shared" si="210"/>
        <v>147</v>
      </c>
      <c r="E2486" s="480">
        <v>0</v>
      </c>
      <c r="F2486" s="484">
        <v>4.399</v>
      </c>
      <c r="G2486" s="480" t="s">
        <v>561</v>
      </c>
      <c r="H2486" s="482">
        <v>0.375</v>
      </c>
      <c r="I2486" s="483">
        <v>11.7</v>
      </c>
      <c r="J2486" s="484">
        <v>0</v>
      </c>
      <c r="K2486" s="469">
        <f t="shared" si="211"/>
        <v>11.730666666666666</v>
      </c>
      <c r="L2486" s="469">
        <f t="shared" si="212"/>
        <v>3.0666666666666842E-2</v>
      </c>
    </row>
    <row r="2487" spans="1:12">
      <c r="A2487" s="487" t="s">
        <v>137</v>
      </c>
      <c r="B2487" s="487">
        <f t="shared" si="208"/>
        <v>12</v>
      </c>
      <c r="C2487" s="487">
        <f t="shared" si="209"/>
        <v>4</v>
      </c>
      <c r="D2487" s="487">
        <f t="shared" si="210"/>
        <v>148</v>
      </c>
      <c r="E2487" s="487">
        <v>0</v>
      </c>
      <c r="F2487" s="397">
        <f>F2486+(D2487-D2486)*(F2489-F2486)/(D2489-E2486)</f>
        <v>4.3992733333333334</v>
      </c>
      <c r="G2487" s="487" t="s">
        <v>561</v>
      </c>
      <c r="H2487" s="489">
        <v>0.375</v>
      </c>
      <c r="I2487" s="490">
        <v>11.8</v>
      </c>
      <c r="J2487" s="488">
        <v>0</v>
      </c>
      <c r="K2487" s="469">
        <f t="shared" si="211"/>
        <v>11.731395555555556</v>
      </c>
      <c r="L2487" s="469">
        <f t="shared" si="212"/>
        <v>-6.8604444444444468E-2</v>
      </c>
    </row>
    <row r="2488" spans="1:12">
      <c r="A2488" s="487" t="s">
        <v>137</v>
      </c>
      <c r="B2488" s="487">
        <f t="shared" si="208"/>
        <v>12</v>
      </c>
      <c r="C2488" s="487">
        <f t="shared" si="209"/>
        <v>5</v>
      </c>
      <c r="D2488" s="487">
        <f t="shared" si="210"/>
        <v>149</v>
      </c>
      <c r="E2488" s="487">
        <v>0</v>
      </c>
      <c r="F2488" s="397">
        <f>F2486+(D2488-D2486)*(F2489-F2486)/(D2489-D2486)</f>
        <v>4.4263333333333339</v>
      </c>
      <c r="G2488" s="487" t="s">
        <v>561</v>
      </c>
      <c r="H2488" s="489">
        <v>0.375</v>
      </c>
      <c r="I2488" s="490">
        <v>11.8</v>
      </c>
      <c r="J2488" s="488">
        <v>0</v>
      </c>
      <c r="K2488" s="469">
        <f t="shared" si="211"/>
        <v>11.803555555555556</v>
      </c>
      <c r="L2488" s="469">
        <f t="shared" si="212"/>
        <v>3.5555555555557561E-3</v>
      </c>
    </row>
    <row r="2489" spans="1:12">
      <c r="A2489" s="480" t="s">
        <v>137</v>
      </c>
      <c r="B2489" s="480">
        <f t="shared" si="208"/>
        <v>12</v>
      </c>
      <c r="C2489" s="480">
        <f t="shared" si="209"/>
        <v>6</v>
      </c>
      <c r="D2489" s="480">
        <f t="shared" si="210"/>
        <v>150</v>
      </c>
      <c r="E2489" s="480">
        <v>0</v>
      </c>
      <c r="F2489" s="484">
        <v>4.4400000000000004</v>
      </c>
      <c r="G2489" s="480" t="s">
        <v>561</v>
      </c>
      <c r="H2489" s="482">
        <v>0.375</v>
      </c>
      <c r="I2489" s="483">
        <v>11.8</v>
      </c>
      <c r="J2489" s="484">
        <v>0</v>
      </c>
      <c r="K2489" s="469">
        <f t="shared" si="211"/>
        <v>11.840000000000002</v>
      </c>
      <c r="L2489" s="469">
        <f t="shared" si="212"/>
        <v>4.0000000000000924E-2</v>
      </c>
    </row>
    <row r="2490" spans="1:12">
      <c r="A2490" s="487" t="s">
        <v>137</v>
      </c>
      <c r="B2490" s="487">
        <f t="shared" si="208"/>
        <v>12</v>
      </c>
      <c r="C2490" s="487">
        <f t="shared" si="209"/>
        <v>7</v>
      </c>
      <c r="D2490" s="487">
        <f t="shared" si="210"/>
        <v>151</v>
      </c>
      <c r="E2490" s="487">
        <v>0</v>
      </c>
      <c r="F2490" s="397">
        <f>F2489+(D2490-D2489)*(F2492-F2489)/(D2492-E2489)</f>
        <v>4.4402614379084975</v>
      </c>
      <c r="G2490" s="487" t="s">
        <v>561</v>
      </c>
      <c r="H2490" s="489">
        <v>0.375</v>
      </c>
      <c r="I2490" s="490">
        <v>11.9</v>
      </c>
      <c r="J2490" s="488">
        <v>0</v>
      </c>
      <c r="K2490" s="469">
        <f t="shared" si="211"/>
        <v>11.840697167755993</v>
      </c>
      <c r="L2490" s="469">
        <f t="shared" si="212"/>
        <v>-5.9302832244007675E-2</v>
      </c>
    </row>
    <row r="2491" spans="1:12">
      <c r="A2491" s="487" t="s">
        <v>137</v>
      </c>
      <c r="B2491" s="487">
        <f t="shared" si="208"/>
        <v>12</v>
      </c>
      <c r="C2491" s="487">
        <f t="shared" si="209"/>
        <v>8</v>
      </c>
      <c r="D2491" s="487">
        <f t="shared" si="210"/>
        <v>152</v>
      </c>
      <c r="E2491" s="487">
        <v>0</v>
      </c>
      <c r="F2491" s="397">
        <f>F2489+(D2491-D2489)*(F2492-F2489)/(D2492-D2489)</f>
        <v>4.4666666666666668</v>
      </c>
      <c r="G2491" s="487" t="s">
        <v>561</v>
      </c>
      <c r="H2491" s="489">
        <v>0.375</v>
      </c>
      <c r="I2491" s="490">
        <v>11.9</v>
      </c>
      <c r="J2491" s="488">
        <v>0</v>
      </c>
      <c r="K2491" s="469">
        <f t="shared" si="211"/>
        <v>11.911111111111111</v>
      </c>
      <c r="L2491" s="469">
        <f t="shared" si="212"/>
        <v>1.1111111111111072E-2</v>
      </c>
    </row>
    <row r="2492" spans="1:12">
      <c r="A2492" s="480" t="s">
        <v>137</v>
      </c>
      <c r="B2492" s="480">
        <f t="shared" ref="B2492:B2555" si="213">INT(D2492/12)</f>
        <v>12</v>
      </c>
      <c r="C2492" s="480">
        <f t="shared" ref="C2492:C2555" si="214">D2492-B2492*12</f>
        <v>9</v>
      </c>
      <c r="D2492" s="480">
        <f t="shared" si="210"/>
        <v>153</v>
      </c>
      <c r="E2492" s="480">
        <v>0</v>
      </c>
      <c r="F2492" s="484">
        <v>4.4800000000000004</v>
      </c>
      <c r="G2492" s="480" t="s">
        <v>561</v>
      </c>
      <c r="H2492" s="482">
        <v>0.375</v>
      </c>
      <c r="I2492" s="483">
        <v>11.9</v>
      </c>
      <c r="J2492" s="484">
        <v>0</v>
      </c>
      <c r="K2492" s="469">
        <f t="shared" si="211"/>
        <v>11.946666666666667</v>
      </c>
      <c r="L2492" s="469">
        <f t="shared" si="212"/>
        <v>4.6666666666666856E-2</v>
      </c>
    </row>
    <row r="2493" spans="1:12">
      <c r="A2493" s="487" t="s">
        <v>137</v>
      </c>
      <c r="B2493" s="487">
        <f t="shared" si="213"/>
        <v>12</v>
      </c>
      <c r="C2493" s="487">
        <f t="shared" si="214"/>
        <v>10</v>
      </c>
      <c r="D2493" s="487">
        <f t="shared" ref="D2493:D2555" si="215">D2492+1</f>
        <v>154</v>
      </c>
      <c r="E2493" s="487">
        <v>0</v>
      </c>
      <c r="F2493" s="397">
        <f>F2492+(D2493-D2492)*(F2495-F2492)/(D2495-E2492)</f>
        <v>4.4802564102564109</v>
      </c>
      <c r="G2493" s="487" t="s">
        <v>561</v>
      </c>
      <c r="H2493" s="489">
        <v>0.375</v>
      </c>
      <c r="I2493" s="490">
        <v>12</v>
      </c>
      <c r="J2493" s="488">
        <v>0</v>
      </c>
      <c r="K2493" s="469">
        <f t="shared" si="211"/>
        <v>11.947350427350429</v>
      </c>
      <c r="L2493" s="469">
        <f t="shared" si="212"/>
        <v>-5.2649572649571041E-2</v>
      </c>
    </row>
    <row r="2494" spans="1:12">
      <c r="A2494" s="487" t="s">
        <v>137</v>
      </c>
      <c r="B2494" s="487">
        <f t="shared" si="213"/>
        <v>12</v>
      </c>
      <c r="C2494" s="487">
        <f t="shared" si="214"/>
        <v>11</v>
      </c>
      <c r="D2494" s="487">
        <f t="shared" si="215"/>
        <v>155</v>
      </c>
      <c r="E2494" s="487">
        <v>0</v>
      </c>
      <c r="F2494" s="397">
        <f>F2492+(D2494-D2492)*(F2495-F2492)/(D2495-D2492)</f>
        <v>4.5066666666666668</v>
      </c>
      <c r="G2494" s="487" t="s">
        <v>561</v>
      </c>
      <c r="H2494" s="489">
        <v>0.375</v>
      </c>
      <c r="I2494" s="490">
        <v>12</v>
      </c>
      <c r="J2494" s="488">
        <v>0</v>
      </c>
      <c r="K2494" s="469">
        <f t="shared" si="211"/>
        <v>12.017777777777779</v>
      </c>
      <c r="L2494" s="469">
        <f t="shared" si="212"/>
        <v>1.777777777777878E-2</v>
      </c>
    </row>
    <row r="2495" spans="1:12">
      <c r="A2495" s="480" t="s">
        <v>137</v>
      </c>
      <c r="B2495" s="480">
        <f t="shared" si="213"/>
        <v>13</v>
      </c>
      <c r="C2495" s="480">
        <f t="shared" si="214"/>
        <v>0</v>
      </c>
      <c r="D2495" s="480">
        <f t="shared" si="215"/>
        <v>156</v>
      </c>
      <c r="E2495" s="480">
        <v>0</v>
      </c>
      <c r="F2495" s="484">
        <v>4.5199999999999996</v>
      </c>
      <c r="G2495" s="480" t="s">
        <v>561</v>
      </c>
      <c r="H2495" s="482">
        <v>0.375</v>
      </c>
      <c r="I2495" s="483">
        <v>12.1</v>
      </c>
      <c r="J2495" s="484">
        <v>0</v>
      </c>
      <c r="K2495" s="469">
        <f t="shared" si="211"/>
        <v>12.053333333333333</v>
      </c>
      <c r="L2495" s="469">
        <f t="shared" si="212"/>
        <v>-4.6666666666666856E-2</v>
      </c>
    </row>
    <row r="2496" spans="1:12">
      <c r="A2496" s="487" t="s">
        <v>137</v>
      </c>
      <c r="B2496" s="487">
        <f t="shared" si="213"/>
        <v>13</v>
      </c>
      <c r="C2496" s="487">
        <f t="shared" si="214"/>
        <v>1</v>
      </c>
      <c r="D2496" s="487">
        <f t="shared" si="215"/>
        <v>157</v>
      </c>
      <c r="E2496" s="487">
        <v>0</v>
      </c>
      <c r="F2496" s="397">
        <f>F2495+(D2496-D2495)*(F2498-F2495)/(D2498-E2495)</f>
        <v>4.5202452830188671</v>
      </c>
      <c r="G2496" s="487" t="s">
        <v>561</v>
      </c>
      <c r="H2496" s="489">
        <v>0.375</v>
      </c>
      <c r="I2496" s="490">
        <v>12.1</v>
      </c>
      <c r="J2496" s="488">
        <v>0</v>
      </c>
      <c r="K2496" s="469">
        <f t="shared" si="211"/>
        <v>12.053987421383646</v>
      </c>
      <c r="L2496" s="469">
        <f t="shared" si="212"/>
        <v>-4.6012578616354105E-2</v>
      </c>
    </row>
    <row r="2497" spans="1:12">
      <c r="A2497" s="487" t="s">
        <v>137</v>
      </c>
      <c r="B2497" s="487">
        <f t="shared" si="213"/>
        <v>13</v>
      </c>
      <c r="C2497" s="487">
        <f t="shared" si="214"/>
        <v>2</v>
      </c>
      <c r="D2497" s="487">
        <f t="shared" si="215"/>
        <v>158</v>
      </c>
      <c r="E2497" s="487">
        <v>0</v>
      </c>
      <c r="F2497" s="397">
        <f>F2495+(D2497-D2495)*(F2498-F2495)/(D2498-D2495)</f>
        <v>4.5460000000000003</v>
      </c>
      <c r="G2497" s="487" t="s">
        <v>561</v>
      </c>
      <c r="H2497" s="489">
        <v>0.375</v>
      </c>
      <c r="I2497" s="490">
        <v>12.1</v>
      </c>
      <c r="J2497" s="488">
        <v>0</v>
      </c>
      <c r="K2497" s="469">
        <f t="shared" si="211"/>
        <v>12.122666666666667</v>
      </c>
      <c r="L2497" s="469">
        <f t="shared" si="212"/>
        <v>2.2666666666667723E-2</v>
      </c>
    </row>
    <row r="2498" spans="1:12">
      <c r="A2498" s="480" t="s">
        <v>137</v>
      </c>
      <c r="B2498" s="480">
        <f t="shared" si="213"/>
        <v>13</v>
      </c>
      <c r="C2498" s="480">
        <f t="shared" si="214"/>
        <v>3</v>
      </c>
      <c r="D2498" s="480">
        <f t="shared" si="215"/>
        <v>159</v>
      </c>
      <c r="E2498" s="480">
        <v>0</v>
      </c>
      <c r="F2498" s="484">
        <v>4.5590000000000002</v>
      </c>
      <c r="G2498" s="480" t="s">
        <v>561</v>
      </c>
      <c r="H2498" s="482">
        <v>0.375</v>
      </c>
      <c r="I2498" s="483">
        <v>12.2</v>
      </c>
      <c r="J2498" s="484">
        <v>0</v>
      </c>
      <c r="K2498" s="469">
        <f t="shared" si="211"/>
        <v>12.157333333333334</v>
      </c>
      <c r="L2498" s="469">
        <f t="shared" si="212"/>
        <v>-4.266666666666552E-2</v>
      </c>
    </row>
    <row r="2499" spans="1:12">
      <c r="A2499" s="487" t="s">
        <v>137</v>
      </c>
      <c r="B2499" s="487">
        <f t="shared" si="213"/>
        <v>13</v>
      </c>
      <c r="C2499" s="487">
        <f t="shared" si="214"/>
        <v>4</v>
      </c>
      <c r="D2499" s="487">
        <f t="shared" si="215"/>
        <v>160</v>
      </c>
      <c r="E2499" s="487">
        <v>0</v>
      </c>
      <c r="F2499" s="397">
        <f>F2498+(D2499-D2498)*(F2501-F2498)/(D2501-E2498)</f>
        <v>4.5592407407407407</v>
      </c>
      <c r="G2499" s="487" t="s">
        <v>561</v>
      </c>
      <c r="H2499" s="489">
        <v>0.375</v>
      </c>
      <c r="I2499" s="490">
        <v>12.2</v>
      </c>
      <c r="J2499" s="488">
        <v>0</v>
      </c>
      <c r="K2499" s="469">
        <f t="shared" si="211"/>
        <v>12.157975308641975</v>
      </c>
      <c r="L2499" s="469">
        <f t="shared" si="212"/>
        <v>-4.2024691358024668E-2</v>
      </c>
    </row>
    <row r="2500" spans="1:12">
      <c r="A2500" s="487" t="s">
        <v>137</v>
      </c>
      <c r="B2500" s="487">
        <f t="shared" si="213"/>
        <v>13</v>
      </c>
      <c r="C2500" s="487">
        <f t="shared" si="214"/>
        <v>5</v>
      </c>
      <c r="D2500" s="487">
        <f t="shared" si="215"/>
        <v>161</v>
      </c>
      <c r="E2500" s="487">
        <v>0</v>
      </c>
      <c r="F2500" s="397">
        <f>F2498+(D2500-D2498)*(F2501-F2498)/(D2501-D2498)</f>
        <v>4.585</v>
      </c>
      <c r="G2500" s="487" t="s">
        <v>561</v>
      </c>
      <c r="H2500" s="489">
        <v>0.375</v>
      </c>
      <c r="I2500" s="490">
        <v>12.2</v>
      </c>
      <c r="J2500" s="488">
        <v>0</v>
      </c>
      <c r="K2500" s="469">
        <f t="shared" si="211"/>
        <v>12.226666666666667</v>
      </c>
      <c r="L2500" s="469">
        <f t="shared" si="212"/>
        <v>2.6666666666667282E-2</v>
      </c>
    </row>
    <row r="2501" spans="1:12">
      <c r="A2501" s="480" t="s">
        <v>137</v>
      </c>
      <c r="B2501" s="480">
        <f t="shared" si="213"/>
        <v>13</v>
      </c>
      <c r="C2501" s="480">
        <f t="shared" si="214"/>
        <v>6</v>
      </c>
      <c r="D2501" s="480">
        <f t="shared" si="215"/>
        <v>162</v>
      </c>
      <c r="E2501" s="480">
        <v>0</v>
      </c>
      <c r="F2501" s="484">
        <v>4.5979999999999999</v>
      </c>
      <c r="G2501" s="480" t="s">
        <v>561</v>
      </c>
      <c r="H2501" s="482">
        <v>0.375</v>
      </c>
      <c r="I2501" s="483">
        <v>12.3</v>
      </c>
      <c r="J2501" s="484">
        <v>0</v>
      </c>
      <c r="K2501" s="469">
        <f t="shared" si="211"/>
        <v>12.261333333333333</v>
      </c>
      <c r="L2501" s="469">
        <f t="shared" si="212"/>
        <v>-3.8666666666667737E-2</v>
      </c>
    </row>
    <row r="2502" spans="1:12">
      <c r="A2502" s="487" t="s">
        <v>137</v>
      </c>
      <c r="B2502" s="487">
        <f t="shared" si="213"/>
        <v>13</v>
      </c>
      <c r="C2502" s="487">
        <f t="shared" si="214"/>
        <v>7</v>
      </c>
      <c r="D2502" s="487">
        <f t="shared" si="215"/>
        <v>163</v>
      </c>
      <c r="E2502" s="487">
        <v>0</v>
      </c>
      <c r="F2502" s="397">
        <f>F2501+(D2502-D2501)*(F2504-F2501)/(D2504-E2501)</f>
        <v>4.5982363636363637</v>
      </c>
      <c r="G2502" s="487" t="s">
        <v>561</v>
      </c>
      <c r="H2502" s="489">
        <v>0.375</v>
      </c>
      <c r="I2502" s="490">
        <v>12.3</v>
      </c>
      <c r="J2502" s="488">
        <v>0</v>
      </c>
      <c r="K2502" s="469">
        <f t="shared" si="211"/>
        <v>12.261963636363637</v>
      </c>
      <c r="L2502" s="469">
        <f t="shared" si="212"/>
        <v>-3.8036363636363646E-2</v>
      </c>
    </row>
    <row r="2503" spans="1:12">
      <c r="A2503" s="487" t="s">
        <v>137</v>
      </c>
      <c r="B2503" s="487">
        <f t="shared" si="213"/>
        <v>13</v>
      </c>
      <c r="C2503" s="487">
        <f t="shared" si="214"/>
        <v>8</v>
      </c>
      <c r="D2503" s="487">
        <f t="shared" si="215"/>
        <v>164</v>
      </c>
      <c r="E2503" s="487">
        <v>0</v>
      </c>
      <c r="F2503" s="397">
        <f>F2501+(D2503-D2501)*(F2504-F2501)/(D2504-D2501)</f>
        <v>4.6239999999999997</v>
      </c>
      <c r="G2503" s="487" t="s">
        <v>561</v>
      </c>
      <c r="H2503" s="489">
        <v>0.375</v>
      </c>
      <c r="I2503" s="490">
        <v>12.3</v>
      </c>
      <c r="J2503" s="488">
        <v>0</v>
      </c>
      <c r="K2503" s="469">
        <f t="shared" si="211"/>
        <v>12.330666666666666</v>
      </c>
      <c r="L2503" s="469">
        <f t="shared" si="212"/>
        <v>3.0666666666665066E-2</v>
      </c>
    </row>
    <row r="2504" spans="1:12">
      <c r="A2504" s="480" t="s">
        <v>137</v>
      </c>
      <c r="B2504" s="480">
        <f t="shared" si="213"/>
        <v>13</v>
      </c>
      <c r="C2504" s="480">
        <f t="shared" si="214"/>
        <v>9</v>
      </c>
      <c r="D2504" s="480">
        <f t="shared" si="215"/>
        <v>165</v>
      </c>
      <c r="E2504" s="480">
        <v>0</v>
      </c>
      <c r="F2504" s="484">
        <v>4.6369999999999996</v>
      </c>
      <c r="G2504" s="480" t="s">
        <v>561</v>
      </c>
      <c r="H2504" s="482">
        <v>0.375</v>
      </c>
      <c r="I2504" s="483">
        <v>12.4</v>
      </c>
      <c r="J2504" s="484">
        <v>0</v>
      </c>
      <c r="K2504" s="469">
        <f t="shared" si="211"/>
        <v>12.365333333333332</v>
      </c>
      <c r="L2504" s="469">
        <f t="shared" si="212"/>
        <v>-3.4666666666668178E-2</v>
      </c>
    </row>
    <row r="2505" spans="1:12">
      <c r="A2505" s="487" t="s">
        <v>137</v>
      </c>
      <c r="B2505" s="487">
        <f t="shared" si="213"/>
        <v>13</v>
      </c>
      <c r="C2505" s="487">
        <f t="shared" si="214"/>
        <v>10</v>
      </c>
      <c r="D2505" s="487">
        <f t="shared" si="215"/>
        <v>166</v>
      </c>
      <c r="E2505" s="487">
        <v>0</v>
      </c>
      <c r="F2505" s="397">
        <f>F2504+(D2505-D2504)*(F2507-F2504)/(D2507-E2504)</f>
        <v>4.6372261904761904</v>
      </c>
      <c r="G2505" s="487" t="s">
        <v>561</v>
      </c>
      <c r="H2505" s="489">
        <v>0.375</v>
      </c>
      <c r="I2505" s="490">
        <v>12.4</v>
      </c>
      <c r="J2505" s="488">
        <v>0</v>
      </c>
      <c r="K2505" s="469">
        <f t="shared" si="211"/>
        <v>12.365936507936508</v>
      </c>
      <c r="L2505" s="469">
        <f t="shared" si="212"/>
        <v>-3.4063492063491907E-2</v>
      </c>
    </row>
    <row r="2506" spans="1:12">
      <c r="A2506" s="487" t="s">
        <v>137</v>
      </c>
      <c r="B2506" s="487">
        <f t="shared" si="213"/>
        <v>13</v>
      </c>
      <c r="C2506" s="487">
        <f t="shared" si="214"/>
        <v>11</v>
      </c>
      <c r="D2506" s="487">
        <f t="shared" si="215"/>
        <v>167</v>
      </c>
      <c r="E2506" s="487">
        <v>0</v>
      </c>
      <c r="F2506" s="397">
        <f>F2504+(D2506-D2504)*(F2507-F2504)/(D2507-D2504)</f>
        <v>4.6623333333333328</v>
      </c>
      <c r="G2506" s="487" t="s">
        <v>561</v>
      </c>
      <c r="H2506" s="489">
        <v>0.375</v>
      </c>
      <c r="I2506" s="490">
        <v>12.4</v>
      </c>
      <c r="J2506" s="488">
        <v>0</v>
      </c>
      <c r="K2506" s="469">
        <f t="shared" si="211"/>
        <v>12.432888888888888</v>
      </c>
      <c r="L2506" s="469">
        <f t="shared" si="212"/>
        <v>3.2888888888887635E-2</v>
      </c>
    </row>
    <row r="2507" spans="1:12">
      <c r="A2507" s="480" t="s">
        <v>137</v>
      </c>
      <c r="B2507" s="480">
        <f t="shared" si="213"/>
        <v>14</v>
      </c>
      <c r="C2507" s="480">
        <f t="shared" si="214"/>
        <v>0</v>
      </c>
      <c r="D2507" s="480">
        <f t="shared" si="215"/>
        <v>168</v>
      </c>
      <c r="E2507" s="480">
        <v>0</v>
      </c>
      <c r="F2507" s="484">
        <v>4.6749999999999998</v>
      </c>
      <c r="G2507" s="480" t="s">
        <v>561</v>
      </c>
      <c r="H2507" s="482">
        <v>0.375</v>
      </c>
      <c r="I2507" s="483">
        <v>12.5</v>
      </c>
      <c r="J2507" s="484">
        <v>0</v>
      </c>
      <c r="K2507" s="469">
        <f t="shared" ref="K2507:K2570" si="216">F2507/H2507</f>
        <v>12.466666666666667</v>
      </c>
      <c r="L2507" s="469">
        <f t="shared" ref="L2507:L2570" si="217">K2507-I2507</f>
        <v>-3.3333333333333215E-2</v>
      </c>
    </row>
    <row r="2508" spans="1:12">
      <c r="A2508" s="487" t="s">
        <v>137</v>
      </c>
      <c r="B2508" s="487">
        <f t="shared" si="213"/>
        <v>14</v>
      </c>
      <c r="C2508" s="487">
        <f t="shared" si="214"/>
        <v>1</v>
      </c>
      <c r="D2508" s="487">
        <f t="shared" si="215"/>
        <v>169</v>
      </c>
      <c r="E2508" s="487">
        <v>0</v>
      </c>
      <c r="F2508" s="397">
        <f>F2507+(D2508-D2507)*(F2510-F2507)/(D2510-E2507)</f>
        <v>4.6752280701754385</v>
      </c>
      <c r="G2508" s="487" t="s">
        <v>561</v>
      </c>
      <c r="H2508" s="489">
        <v>0.375</v>
      </c>
      <c r="I2508" s="490">
        <v>12.5</v>
      </c>
      <c r="J2508" s="488">
        <v>0</v>
      </c>
      <c r="K2508" s="469">
        <f t="shared" si="216"/>
        <v>12.46727485380117</v>
      </c>
      <c r="L2508" s="469">
        <f t="shared" si="217"/>
        <v>-3.2725146198830046E-2</v>
      </c>
    </row>
    <row r="2509" spans="1:12">
      <c r="A2509" s="487" t="s">
        <v>137</v>
      </c>
      <c r="B2509" s="487">
        <f t="shared" si="213"/>
        <v>14</v>
      </c>
      <c r="C2509" s="487">
        <f t="shared" si="214"/>
        <v>2</v>
      </c>
      <c r="D2509" s="487">
        <f t="shared" si="215"/>
        <v>170</v>
      </c>
      <c r="E2509" s="487">
        <v>0</v>
      </c>
      <c r="F2509" s="397">
        <f>F2507+(D2509-D2507)*(F2510-F2507)/(D2510-D2507)</f>
        <v>4.7010000000000005</v>
      </c>
      <c r="G2509" s="487" t="s">
        <v>561</v>
      </c>
      <c r="H2509" s="489">
        <v>0.375</v>
      </c>
      <c r="I2509" s="490">
        <v>12.5</v>
      </c>
      <c r="J2509" s="488">
        <v>0</v>
      </c>
      <c r="K2509" s="469">
        <f t="shared" si="216"/>
        <v>12.536000000000001</v>
      </c>
      <c r="L2509" s="469">
        <f t="shared" si="217"/>
        <v>3.6000000000001364E-2</v>
      </c>
    </row>
    <row r="2510" spans="1:12">
      <c r="A2510" s="480" t="s">
        <v>137</v>
      </c>
      <c r="B2510" s="480">
        <f t="shared" si="213"/>
        <v>14</v>
      </c>
      <c r="C2510" s="480">
        <f t="shared" si="214"/>
        <v>3</v>
      </c>
      <c r="D2510" s="480">
        <f t="shared" si="215"/>
        <v>171</v>
      </c>
      <c r="E2510" s="480">
        <v>0</v>
      </c>
      <c r="F2510" s="484">
        <v>4.7140000000000004</v>
      </c>
      <c r="G2510" s="480" t="s">
        <v>561</v>
      </c>
      <c r="H2510" s="482">
        <v>0.375</v>
      </c>
      <c r="I2510" s="483">
        <v>12.6</v>
      </c>
      <c r="J2510" s="484">
        <v>0</v>
      </c>
      <c r="K2510" s="469">
        <f t="shared" si="216"/>
        <v>12.570666666666668</v>
      </c>
      <c r="L2510" s="469">
        <f t="shared" si="217"/>
        <v>-2.9333333333331879E-2</v>
      </c>
    </row>
    <row r="2511" spans="1:12">
      <c r="A2511" s="487" t="s">
        <v>137</v>
      </c>
      <c r="B2511" s="487">
        <f t="shared" si="213"/>
        <v>14</v>
      </c>
      <c r="C2511" s="487">
        <f t="shared" si="214"/>
        <v>4</v>
      </c>
      <c r="D2511" s="487">
        <f t="shared" si="215"/>
        <v>172</v>
      </c>
      <c r="E2511" s="487">
        <v>0</v>
      </c>
      <c r="F2511" s="397">
        <f>F2510+(D2511-D2510)*(F2513-F2510)/(D2513-E2510)</f>
        <v>4.7142126436781613</v>
      </c>
      <c r="G2511" s="487" t="s">
        <v>561</v>
      </c>
      <c r="H2511" s="489">
        <v>0.375</v>
      </c>
      <c r="I2511" s="490">
        <v>12.6</v>
      </c>
      <c r="J2511" s="488">
        <v>0</v>
      </c>
      <c r="K2511" s="469">
        <f t="shared" si="216"/>
        <v>12.571233716475097</v>
      </c>
      <c r="L2511" s="469">
        <f t="shared" si="217"/>
        <v>-2.8766283524902292E-2</v>
      </c>
    </row>
    <row r="2512" spans="1:12">
      <c r="A2512" s="487" t="s">
        <v>137</v>
      </c>
      <c r="B2512" s="487">
        <f t="shared" si="213"/>
        <v>14</v>
      </c>
      <c r="C2512" s="487">
        <f t="shared" si="214"/>
        <v>5</v>
      </c>
      <c r="D2512" s="487">
        <f t="shared" si="215"/>
        <v>173</v>
      </c>
      <c r="E2512" s="487">
        <v>0</v>
      </c>
      <c r="F2512" s="397">
        <f>F2510+(D2512-D2510)*(F2513-F2510)/(D2513-D2510)</f>
        <v>4.738666666666667</v>
      </c>
      <c r="G2512" s="487" t="s">
        <v>561</v>
      </c>
      <c r="H2512" s="489">
        <v>0.375</v>
      </c>
      <c r="I2512" s="490">
        <v>12.6</v>
      </c>
      <c r="J2512" s="488">
        <v>0</v>
      </c>
      <c r="K2512" s="469">
        <f t="shared" si="216"/>
        <v>12.636444444444445</v>
      </c>
      <c r="L2512" s="469">
        <f t="shared" si="217"/>
        <v>3.6444444444445168E-2</v>
      </c>
    </row>
    <row r="2513" spans="1:12">
      <c r="A2513" s="480" t="s">
        <v>137</v>
      </c>
      <c r="B2513" s="480">
        <f t="shared" si="213"/>
        <v>14</v>
      </c>
      <c r="C2513" s="480">
        <f t="shared" si="214"/>
        <v>6</v>
      </c>
      <c r="D2513" s="480">
        <f t="shared" si="215"/>
        <v>174</v>
      </c>
      <c r="E2513" s="480">
        <v>0</v>
      </c>
      <c r="F2513" s="484">
        <v>4.7510000000000003</v>
      </c>
      <c r="G2513" s="480" t="s">
        <v>561</v>
      </c>
      <c r="H2513" s="482">
        <v>0.375</v>
      </c>
      <c r="I2513" s="483">
        <v>12.7</v>
      </c>
      <c r="J2513" s="484">
        <v>0</v>
      </c>
      <c r="K2513" s="469">
        <f t="shared" si="216"/>
        <v>12.669333333333334</v>
      </c>
      <c r="L2513" s="469">
        <f t="shared" si="217"/>
        <v>-3.0666666666665066E-2</v>
      </c>
    </row>
    <row r="2514" spans="1:12">
      <c r="A2514" s="487" t="s">
        <v>137</v>
      </c>
      <c r="B2514" s="487">
        <f t="shared" si="213"/>
        <v>14</v>
      </c>
      <c r="C2514" s="487">
        <f t="shared" si="214"/>
        <v>7</v>
      </c>
      <c r="D2514" s="487">
        <f t="shared" si="215"/>
        <v>175</v>
      </c>
      <c r="E2514" s="487">
        <v>0</v>
      </c>
      <c r="F2514" s="397">
        <f>F2513+(D2514-D2513)*(F2516-F2513)/(D2516-E2513)</f>
        <v>4.7512146892655371</v>
      </c>
      <c r="G2514" s="487" t="s">
        <v>561</v>
      </c>
      <c r="H2514" s="489">
        <v>0.375</v>
      </c>
      <c r="I2514" s="490">
        <v>12.7</v>
      </c>
      <c r="J2514" s="488">
        <v>0</v>
      </c>
      <c r="K2514" s="469">
        <f t="shared" si="216"/>
        <v>12.669905838041432</v>
      </c>
      <c r="L2514" s="469">
        <f t="shared" si="217"/>
        <v>-3.0094161958567511E-2</v>
      </c>
    </row>
    <row r="2515" spans="1:12">
      <c r="A2515" s="487" t="s">
        <v>137</v>
      </c>
      <c r="B2515" s="487">
        <f t="shared" si="213"/>
        <v>14</v>
      </c>
      <c r="C2515" s="487">
        <f t="shared" si="214"/>
        <v>8</v>
      </c>
      <c r="D2515" s="487">
        <f t="shared" si="215"/>
        <v>176</v>
      </c>
      <c r="E2515" s="487">
        <v>0</v>
      </c>
      <c r="F2515" s="397">
        <f>F2513+(D2515-D2513)*(F2516-F2513)/(D2516-D2513)</f>
        <v>4.7763333333333335</v>
      </c>
      <c r="G2515" s="487" t="s">
        <v>561</v>
      </c>
      <c r="H2515" s="489">
        <v>0.375</v>
      </c>
      <c r="I2515" s="490">
        <v>12.7</v>
      </c>
      <c r="J2515" s="488">
        <v>0</v>
      </c>
      <c r="K2515" s="469">
        <f t="shared" si="216"/>
        <v>12.73688888888889</v>
      </c>
      <c r="L2515" s="469">
        <f t="shared" si="217"/>
        <v>3.6888888888890747E-2</v>
      </c>
    </row>
    <row r="2516" spans="1:12">
      <c r="A2516" s="480" t="s">
        <v>137</v>
      </c>
      <c r="B2516" s="480">
        <f t="shared" si="213"/>
        <v>14</v>
      </c>
      <c r="C2516" s="480">
        <f t="shared" si="214"/>
        <v>9</v>
      </c>
      <c r="D2516" s="480">
        <f t="shared" si="215"/>
        <v>177</v>
      </c>
      <c r="E2516" s="480">
        <v>0</v>
      </c>
      <c r="F2516" s="484">
        <v>4.7889999999999997</v>
      </c>
      <c r="G2516" s="480" t="s">
        <v>561</v>
      </c>
      <c r="H2516" s="482">
        <v>0.375</v>
      </c>
      <c r="I2516" s="483">
        <v>12.8</v>
      </c>
      <c r="J2516" s="484">
        <v>0</v>
      </c>
      <c r="K2516" s="469">
        <f t="shared" si="216"/>
        <v>12.770666666666665</v>
      </c>
      <c r="L2516" s="469">
        <f t="shared" si="217"/>
        <v>-2.9333333333335432E-2</v>
      </c>
    </row>
    <row r="2517" spans="1:12">
      <c r="A2517" s="487" t="s">
        <v>137</v>
      </c>
      <c r="B2517" s="487">
        <f t="shared" si="213"/>
        <v>14</v>
      </c>
      <c r="C2517" s="487">
        <f t="shared" si="214"/>
        <v>10</v>
      </c>
      <c r="D2517" s="487">
        <f t="shared" si="215"/>
        <v>178</v>
      </c>
      <c r="E2517" s="487">
        <v>0</v>
      </c>
      <c r="F2517" s="397">
        <f>F2516+(D2517-D2516)*(F2519-F2516)/(D2519-E2516)</f>
        <v>4.7892055555555553</v>
      </c>
      <c r="G2517" s="487" t="s">
        <v>561</v>
      </c>
      <c r="H2517" s="489">
        <v>0.375</v>
      </c>
      <c r="I2517" s="490">
        <v>12.8</v>
      </c>
      <c r="J2517" s="488">
        <v>0</v>
      </c>
      <c r="K2517" s="469">
        <f t="shared" si="216"/>
        <v>12.771214814814813</v>
      </c>
      <c r="L2517" s="469">
        <f t="shared" si="217"/>
        <v>-2.8785185185187245E-2</v>
      </c>
    </row>
    <row r="2518" spans="1:12">
      <c r="A2518" s="487" t="s">
        <v>137</v>
      </c>
      <c r="B2518" s="487">
        <f t="shared" si="213"/>
        <v>14</v>
      </c>
      <c r="C2518" s="487">
        <f t="shared" si="214"/>
        <v>11</v>
      </c>
      <c r="D2518" s="487">
        <f t="shared" si="215"/>
        <v>179</v>
      </c>
      <c r="E2518" s="487">
        <v>0</v>
      </c>
      <c r="F2518" s="397">
        <f>F2516+(D2518-D2516)*(F2519-F2516)/(D2519-D2516)</f>
        <v>4.8136666666666663</v>
      </c>
      <c r="G2518" s="487" t="s">
        <v>561</v>
      </c>
      <c r="H2518" s="489">
        <v>0.375</v>
      </c>
      <c r="I2518" s="490">
        <v>12.8</v>
      </c>
      <c r="J2518" s="488">
        <v>0</v>
      </c>
      <c r="K2518" s="469">
        <f t="shared" si="216"/>
        <v>12.836444444444444</v>
      </c>
      <c r="L2518" s="469">
        <f t="shared" si="217"/>
        <v>3.6444444444443391E-2</v>
      </c>
    </row>
    <row r="2519" spans="1:12">
      <c r="A2519" s="480" t="s">
        <v>137</v>
      </c>
      <c r="B2519" s="480">
        <f t="shared" si="213"/>
        <v>15</v>
      </c>
      <c r="C2519" s="480">
        <f t="shared" si="214"/>
        <v>0</v>
      </c>
      <c r="D2519" s="480">
        <f t="shared" si="215"/>
        <v>180</v>
      </c>
      <c r="E2519" s="480">
        <v>0</v>
      </c>
      <c r="F2519" s="484">
        <v>4.8259999999999996</v>
      </c>
      <c r="G2519" s="480" t="s">
        <v>561</v>
      </c>
      <c r="H2519" s="482">
        <v>0.375</v>
      </c>
      <c r="I2519" s="483">
        <v>12.9</v>
      </c>
      <c r="J2519" s="484">
        <v>0</v>
      </c>
      <c r="K2519" s="469">
        <f t="shared" si="216"/>
        <v>12.869333333333332</v>
      </c>
      <c r="L2519" s="469">
        <f t="shared" si="217"/>
        <v>-3.0666666666668618E-2</v>
      </c>
    </row>
    <row r="2520" spans="1:12">
      <c r="A2520" s="487" t="s">
        <v>137</v>
      </c>
      <c r="B2520" s="487">
        <f t="shared" si="213"/>
        <v>15</v>
      </c>
      <c r="C2520" s="487">
        <f t="shared" si="214"/>
        <v>1</v>
      </c>
      <c r="D2520" s="487">
        <f t="shared" si="215"/>
        <v>181</v>
      </c>
      <c r="E2520" s="487">
        <v>0</v>
      </c>
      <c r="F2520" s="397">
        <f>F2519+(D2520-D2519)*(F2522-F2519)/(D2522-E2519)</f>
        <v>4.8262021857923489</v>
      </c>
      <c r="G2520" s="487" t="s">
        <v>561</v>
      </c>
      <c r="H2520" s="489">
        <v>0.375</v>
      </c>
      <c r="I2520" s="490">
        <v>12.9</v>
      </c>
      <c r="J2520" s="488">
        <v>0</v>
      </c>
      <c r="K2520" s="469">
        <f t="shared" si="216"/>
        <v>12.869872495446264</v>
      </c>
      <c r="L2520" s="469">
        <f t="shared" si="217"/>
        <v>-3.0127504553735918E-2</v>
      </c>
    </row>
    <row r="2521" spans="1:12">
      <c r="A2521" s="487" t="s">
        <v>137</v>
      </c>
      <c r="B2521" s="487">
        <f t="shared" si="213"/>
        <v>15</v>
      </c>
      <c r="C2521" s="487">
        <f t="shared" si="214"/>
        <v>2</v>
      </c>
      <c r="D2521" s="487">
        <f t="shared" si="215"/>
        <v>182</v>
      </c>
      <c r="E2521" s="487">
        <v>0</v>
      </c>
      <c r="F2521" s="397">
        <f>F2519+(D2521-D2519)*(F2522-F2519)/(D2522-D2519)</f>
        <v>4.8506666666666671</v>
      </c>
      <c r="G2521" s="487" t="s">
        <v>561</v>
      </c>
      <c r="H2521" s="489">
        <v>0.375</v>
      </c>
      <c r="I2521" s="490">
        <v>12.9</v>
      </c>
      <c r="J2521" s="488">
        <v>0</v>
      </c>
      <c r="K2521" s="469">
        <f t="shared" si="216"/>
        <v>12.935111111111112</v>
      </c>
      <c r="L2521" s="469">
        <f t="shared" si="217"/>
        <v>3.5111111111111981E-2</v>
      </c>
    </row>
    <row r="2522" spans="1:12">
      <c r="A2522" s="480" t="s">
        <v>137</v>
      </c>
      <c r="B2522" s="480">
        <f t="shared" si="213"/>
        <v>15</v>
      </c>
      <c r="C2522" s="480">
        <f t="shared" si="214"/>
        <v>3</v>
      </c>
      <c r="D2522" s="480">
        <f t="shared" si="215"/>
        <v>183</v>
      </c>
      <c r="E2522" s="480">
        <v>0</v>
      </c>
      <c r="F2522" s="484">
        <v>4.8630000000000004</v>
      </c>
      <c r="G2522" s="480" t="s">
        <v>561</v>
      </c>
      <c r="H2522" s="482">
        <v>0.375</v>
      </c>
      <c r="I2522" s="483">
        <v>13</v>
      </c>
      <c r="J2522" s="484">
        <v>0</v>
      </c>
      <c r="K2522" s="469">
        <f t="shared" si="216"/>
        <v>12.968000000000002</v>
      </c>
      <c r="L2522" s="469">
        <f t="shared" si="217"/>
        <v>-3.1999999999998252E-2</v>
      </c>
    </row>
    <row r="2523" spans="1:12">
      <c r="A2523" s="487" t="s">
        <v>137</v>
      </c>
      <c r="B2523" s="487">
        <f t="shared" si="213"/>
        <v>15</v>
      </c>
      <c r="C2523" s="487">
        <f t="shared" si="214"/>
        <v>4</v>
      </c>
      <c r="D2523" s="487">
        <f t="shared" si="215"/>
        <v>184</v>
      </c>
      <c r="E2523" s="487">
        <v>0</v>
      </c>
      <c r="F2523" s="397">
        <f>F2522+(D2523-D2522)*(F2525-F2522)/(D2525-E2522)</f>
        <v>4.8631989247311829</v>
      </c>
      <c r="G2523" s="487" t="s">
        <v>561</v>
      </c>
      <c r="H2523" s="489">
        <v>0.375</v>
      </c>
      <c r="I2523" s="490">
        <v>13</v>
      </c>
      <c r="J2523" s="488">
        <v>0</v>
      </c>
      <c r="K2523" s="469">
        <f t="shared" si="216"/>
        <v>12.96853046594982</v>
      </c>
      <c r="L2523" s="469">
        <f t="shared" si="217"/>
        <v>-3.1469534050179604E-2</v>
      </c>
    </row>
    <row r="2524" spans="1:12">
      <c r="A2524" s="487" t="s">
        <v>137</v>
      </c>
      <c r="B2524" s="487">
        <f t="shared" si="213"/>
        <v>15</v>
      </c>
      <c r="C2524" s="487">
        <f t="shared" si="214"/>
        <v>5</v>
      </c>
      <c r="D2524" s="487">
        <f t="shared" si="215"/>
        <v>185</v>
      </c>
      <c r="E2524" s="487">
        <v>0</v>
      </c>
      <c r="F2524" s="397">
        <f>F2522+(D2524-D2522)*(F2525-F2522)/(D2525-D2522)</f>
        <v>4.887666666666667</v>
      </c>
      <c r="G2524" s="487" t="s">
        <v>561</v>
      </c>
      <c r="H2524" s="489">
        <v>0.375</v>
      </c>
      <c r="I2524" s="490">
        <v>13</v>
      </c>
      <c r="J2524" s="488">
        <v>0</v>
      </c>
      <c r="K2524" s="469">
        <f t="shared" si="216"/>
        <v>13.033777777777779</v>
      </c>
      <c r="L2524" s="469">
        <f t="shared" si="217"/>
        <v>3.3777777777778795E-2</v>
      </c>
    </row>
    <row r="2525" spans="1:12">
      <c r="A2525" s="480" t="s">
        <v>137</v>
      </c>
      <c r="B2525" s="480">
        <f t="shared" si="213"/>
        <v>15</v>
      </c>
      <c r="C2525" s="480">
        <f t="shared" si="214"/>
        <v>6</v>
      </c>
      <c r="D2525" s="480">
        <f t="shared" si="215"/>
        <v>186</v>
      </c>
      <c r="E2525" s="480">
        <v>0</v>
      </c>
      <c r="F2525" s="484">
        <v>4.9000000000000004</v>
      </c>
      <c r="G2525" s="480" t="s">
        <v>561</v>
      </c>
      <c r="H2525" s="482">
        <v>0.375</v>
      </c>
      <c r="I2525" s="483">
        <v>13.1</v>
      </c>
      <c r="J2525" s="484">
        <v>0</v>
      </c>
      <c r="K2525" s="469">
        <f t="shared" si="216"/>
        <v>13.066666666666668</v>
      </c>
      <c r="L2525" s="469">
        <f t="shared" si="217"/>
        <v>-3.3333333333331439E-2</v>
      </c>
    </row>
    <row r="2526" spans="1:12">
      <c r="A2526" s="487" t="s">
        <v>137</v>
      </c>
      <c r="B2526" s="487">
        <f t="shared" si="213"/>
        <v>15</v>
      </c>
      <c r="C2526" s="487">
        <f t="shared" si="214"/>
        <v>7</v>
      </c>
      <c r="D2526" s="487">
        <f t="shared" si="215"/>
        <v>187</v>
      </c>
      <c r="E2526" s="487">
        <v>0</v>
      </c>
      <c r="F2526" s="397">
        <f>F2525+(D2526-D2525)*(F2528-F2525)/(D2528-E2525)</f>
        <v>4.9001904761904767</v>
      </c>
      <c r="G2526" s="487" t="s">
        <v>561</v>
      </c>
      <c r="H2526" s="489">
        <v>0.375</v>
      </c>
      <c r="I2526" s="490">
        <v>13.1</v>
      </c>
      <c r="J2526" s="488">
        <v>0</v>
      </c>
      <c r="K2526" s="469">
        <f t="shared" si="216"/>
        <v>13.067174603174605</v>
      </c>
      <c r="L2526" s="469">
        <f t="shared" si="217"/>
        <v>-3.2825396825394648E-2</v>
      </c>
    </row>
    <row r="2527" spans="1:12">
      <c r="A2527" s="487" t="s">
        <v>137</v>
      </c>
      <c r="B2527" s="487">
        <f t="shared" si="213"/>
        <v>15</v>
      </c>
      <c r="C2527" s="487">
        <f t="shared" si="214"/>
        <v>8</v>
      </c>
      <c r="D2527" s="487">
        <f t="shared" si="215"/>
        <v>188</v>
      </c>
      <c r="E2527" s="487">
        <v>0</v>
      </c>
      <c r="F2527" s="397">
        <f>F2525+(D2527-D2525)*(F2528-F2525)/(D2528-D2525)</f>
        <v>4.9240000000000004</v>
      </c>
      <c r="G2527" s="487" t="s">
        <v>561</v>
      </c>
      <c r="H2527" s="489">
        <v>0.375</v>
      </c>
      <c r="I2527" s="490">
        <v>13.1</v>
      </c>
      <c r="J2527" s="488">
        <v>0</v>
      </c>
      <c r="K2527" s="469">
        <f t="shared" si="216"/>
        <v>13.130666666666668</v>
      </c>
      <c r="L2527" s="469">
        <f t="shared" si="217"/>
        <v>3.0666666666668618E-2</v>
      </c>
    </row>
    <row r="2528" spans="1:12">
      <c r="A2528" s="480" t="s">
        <v>137</v>
      </c>
      <c r="B2528" s="480">
        <f t="shared" si="213"/>
        <v>15</v>
      </c>
      <c r="C2528" s="480">
        <f t="shared" si="214"/>
        <v>9</v>
      </c>
      <c r="D2528" s="480">
        <f t="shared" si="215"/>
        <v>189</v>
      </c>
      <c r="E2528" s="480">
        <v>0</v>
      </c>
      <c r="F2528" s="484">
        <v>4.9359999999999999</v>
      </c>
      <c r="G2528" s="480" t="s">
        <v>561</v>
      </c>
      <c r="H2528" s="482">
        <v>0.375</v>
      </c>
      <c r="I2528" s="483">
        <v>13.2</v>
      </c>
      <c r="J2528" s="484">
        <v>0</v>
      </c>
      <c r="K2528" s="469">
        <f t="shared" si="216"/>
        <v>13.162666666666667</v>
      </c>
      <c r="L2528" s="469">
        <f t="shared" si="217"/>
        <v>-3.7333333333332774E-2</v>
      </c>
    </row>
    <row r="2529" spans="1:12">
      <c r="A2529" s="487" t="s">
        <v>137</v>
      </c>
      <c r="B2529" s="487">
        <f t="shared" si="213"/>
        <v>15</v>
      </c>
      <c r="C2529" s="487">
        <f t="shared" si="214"/>
        <v>10</v>
      </c>
      <c r="D2529" s="487">
        <f t="shared" si="215"/>
        <v>190</v>
      </c>
      <c r="E2529" s="487">
        <v>0</v>
      </c>
      <c r="F2529" s="397">
        <f>F2528+(D2529-D2528)*(F2531-F2528)/(D2531-E2528)</f>
        <v>4.9361875</v>
      </c>
      <c r="G2529" s="487" t="s">
        <v>561</v>
      </c>
      <c r="H2529" s="489">
        <v>0.375</v>
      </c>
      <c r="I2529" s="490">
        <v>13.2</v>
      </c>
      <c r="J2529" s="488">
        <v>0</v>
      </c>
      <c r="K2529" s="469">
        <f t="shared" si="216"/>
        <v>13.163166666666667</v>
      </c>
      <c r="L2529" s="469">
        <f t="shared" si="217"/>
        <v>-3.6833333333332163E-2</v>
      </c>
    </row>
    <row r="2530" spans="1:12">
      <c r="A2530" s="487" t="s">
        <v>137</v>
      </c>
      <c r="B2530" s="487">
        <f t="shared" si="213"/>
        <v>15</v>
      </c>
      <c r="C2530" s="487">
        <f t="shared" si="214"/>
        <v>11</v>
      </c>
      <c r="D2530" s="487">
        <f t="shared" si="215"/>
        <v>191</v>
      </c>
      <c r="E2530" s="487">
        <v>0</v>
      </c>
      <c r="F2530" s="397">
        <f>F2528+(D2530-D2528)*(F2531-F2528)/(D2531-D2528)</f>
        <v>4.96</v>
      </c>
      <c r="G2530" s="487" t="s">
        <v>561</v>
      </c>
      <c r="H2530" s="489">
        <v>0.375</v>
      </c>
      <c r="I2530" s="490">
        <v>13.2</v>
      </c>
      <c r="J2530" s="488">
        <v>0</v>
      </c>
      <c r="K2530" s="469">
        <f t="shared" si="216"/>
        <v>13.226666666666667</v>
      </c>
      <c r="L2530" s="469">
        <f t="shared" si="217"/>
        <v>2.6666666666667282E-2</v>
      </c>
    </row>
    <row r="2531" spans="1:12">
      <c r="A2531" s="480" t="s">
        <v>137</v>
      </c>
      <c r="B2531" s="480">
        <f t="shared" si="213"/>
        <v>16</v>
      </c>
      <c r="C2531" s="480">
        <f t="shared" si="214"/>
        <v>0</v>
      </c>
      <c r="D2531" s="480">
        <f t="shared" si="215"/>
        <v>192</v>
      </c>
      <c r="E2531" s="480">
        <v>0</v>
      </c>
      <c r="F2531" s="484">
        <v>4.9720000000000004</v>
      </c>
      <c r="G2531" s="480" t="s">
        <v>561</v>
      </c>
      <c r="H2531" s="482">
        <v>0.375</v>
      </c>
      <c r="I2531" s="483">
        <v>13.3</v>
      </c>
      <c r="J2531" s="484">
        <v>0</v>
      </c>
      <c r="K2531" s="469">
        <f t="shared" si="216"/>
        <v>13.258666666666668</v>
      </c>
      <c r="L2531" s="469">
        <f t="shared" si="217"/>
        <v>-4.1333333333332334E-2</v>
      </c>
    </row>
    <row r="2532" spans="1:12">
      <c r="A2532" s="487" t="s">
        <v>137</v>
      </c>
      <c r="B2532" s="487">
        <f t="shared" si="213"/>
        <v>16</v>
      </c>
      <c r="C2532" s="487">
        <f t="shared" si="214"/>
        <v>1</v>
      </c>
      <c r="D2532" s="487">
        <f t="shared" si="215"/>
        <v>193</v>
      </c>
      <c r="E2532" s="487">
        <v>0</v>
      </c>
      <c r="F2532" s="397">
        <f>F2531+(D2532-D2531)*(F2534-F2531)/(D2534-E2531)</f>
        <v>4.9721846153846156</v>
      </c>
      <c r="G2532" s="487" t="s">
        <v>561</v>
      </c>
      <c r="H2532" s="489">
        <v>0.375</v>
      </c>
      <c r="I2532" s="490">
        <v>13.3</v>
      </c>
      <c r="J2532" s="488">
        <v>0</v>
      </c>
      <c r="K2532" s="469">
        <f t="shared" si="216"/>
        <v>13.259158974358975</v>
      </c>
      <c r="L2532" s="469">
        <f t="shared" si="217"/>
        <v>-4.0841025641025652E-2</v>
      </c>
    </row>
    <row r="2533" spans="1:12">
      <c r="A2533" s="487" t="s">
        <v>137</v>
      </c>
      <c r="B2533" s="487">
        <f t="shared" si="213"/>
        <v>16</v>
      </c>
      <c r="C2533" s="487">
        <f t="shared" si="214"/>
        <v>2</v>
      </c>
      <c r="D2533" s="487">
        <f t="shared" si="215"/>
        <v>194</v>
      </c>
      <c r="E2533" s="487">
        <v>0</v>
      </c>
      <c r="F2533" s="397">
        <f>F2531+(D2533-D2531)*(F2534-F2531)/(D2534-D2531)</f>
        <v>4.9960000000000004</v>
      </c>
      <c r="G2533" s="487" t="s">
        <v>561</v>
      </c>
      <c r="H2533" s="489">
        <v>0.375</v>
      </c>
      <c r="I2533" s="490">
        <v>13.3</v>
      </c>
      <c r="J2533" s="488">
        <v>0</v>
      </c>
      <c r="K2533" s="469">
        <f t="shared" si="216"/>
        <v>13.322666666666668</v>
      </c>
      <c r="L2533" s="469">
        <f t="shared" si="217"/>
        <v>2.2666666666667723E-2</v>
      </c>
    </row>
    <row r="2534" spans="1:12">
      <c r="A2534" s="480" t="s">
        <v>137</v>
      </c>
      <c r="B2534" s="480">
        <f t="shared" si="213"/>
        <v>16</v>
      </c>
      <c r="C2534" s="480">
        <f t="shared" si="214"/>
        <v>3</v>
      </c>
      <c r="D2534" s="480">
        <f t="shared" si="215"/>
        <v>195</v>
      </c>
      <c r="E2534" s="480">
        <v>0</v>
      </c>
      <c r="F2534" s="484">
        <v>5.008</v>
      </c>
      <c r="G2534" s="480" t="s">
        <v>561</v>
      </c>
      <c r="H2534" s="482">
        <v>0.375</v>
      </c>
      <c r="I2534" s="483">
        <v>13.4</v>
      </c>
      <c r="J2534" s="484">
        <v>0</v>
      </c>
      <c r="K2534" s="469">
        <f t="shared" si="216"/>
        <v>13.354666666666667</v>
      </c>
      <c r="L2534" s="469">
        <f t="shared" si="217"/>
        <v>-4.533333333333367E-2</v>
      </c>
    </row>
    <row r="2535" spans="1:12">
      <c r="A2535" s="487" t="s">
        <v>137</v>
      </c>
      <c r="B2535" s="487">
        <f t="shared" si="213"/>
        <v>16</v>
      </c>
      <c r="C2535" s="487">
        <f t="shared" si="214"/>
        <v>4</v>
      </c>
      <c r="D2535" s="487">
        <f t="shared" si="215"/>
        <v>196</v>
      </c>
      <c r="E2535" s="487">
        <v>0</v>
      </c>
      <c r="F2535" s="397">
        <f>F2534+(D2535-D2534)*(F2537-F2534)/(D2537-E2534)</f>
        <v>5.0081818181818178</v>
      </c>
      <c r="G2535" s="487" t="s">
        <v>561</v>
      </c>
      <c r="H2535" s="489">
        <v>0.375</v>
      </c>
      <c r="I2535" s="490">
        <v>13.4</v>
      </c>
      <c r="J2535" s="488">
        <v>0</v>
      </c>
      <c r="K2535" s="469">
        <f t="shared" si="216"/>
        <v>13.355151515151514</v>
      </c>
      <c r="L2535" s="469">
        <f t="shared" si="217"/>
        <v>-4.4848484848486692E-2</v>
      </c>
    </row>
    <row r="2536" spans="1:12">
      <c r="A2536" s="487" t="s">
        <v>137</v>
      </c>
      <c r="B2536" s="487">
        <f t="shared" si="213"/>
        <v>16</v>
      </c>
      <c r="C2536" s="487">
        <f t="shared" si="214"/>
        <v>5</v>
      </c>
      <c r="D2536" s="487">
        <f t="shared" si="215"/>
        <v>197</v>
      </c>
      <c r="E2536" s="487">
        <v>0</v>
      </c>
      <c r="F2536" s="397">
        <f>F2534+(D2536-D2534)*(F2537-F2534)/(D2537-D2534)</f>
        <v>5.032</v>
      </c>
      <c r="G2536" s="487" t="s">
        <v>561</v>
      </c>
      <c r="H2536" s="489">
        <v>0.375</v>
      </c>
      <c r="I2536" s="490">
        <v>13.4</v>
      </c>
      <c r="J2536" s="488">
        <v>0</v>
      </c>
      <c r="K2536" s="469">
        <f t="shared" si="216"/>
        <v>13.418666666666667</v>
      </c>
      <c r="L2536" s="469">
        <f t="shared" si="217"/>
        <v>1.8666666666666387E-2</v>
      </c>
    </row>
    <row r="2537" spans="1:12">
      <c r="A2537" s="480" t="s">
        <v>137</v>
      </c>
      <c r="B2537" s="480">
        <f t="shared" si="213"/>
        <v>16</v>
      </c>
      <c r="C2537" s="480">
        <f t="shared" si="214"/>
        <v>6</v>
      </c>
      <c r="D2537" s="480">
        <f t="shared" si="215"/>
        <v>198</v>
      </c>
      <c r="E2537" s="480">
        <v>0</v>
      </c>
      <c r="F2537" s="484">
        <v>5.0439999999999996</v>
      </c>
      <c r="G2537" s="480" t="s">
        <v>561</v>
      </c>
      <c r="H2537" s="482">
        <v>0.375</v>
      </c>
      <c r="I2537" s="483">
        <v>13.5</v>
      </c>
      <c r="J2537" s="484">
        <v>0</v>
      </c>
      <c r="K2537" s="469">
        <f t="shared" si="216"/>
        <v>13.450666666666665</v>
      </c>
      <c r="L2537" s="469">
        <f t="shared" si="217"/>
        <v>-4.9333333333335005E-2</v>
      </c>
    </row>
    <row r="2538" spans="1:12">
      <c r="A2538" s="487" t="s">
        <v>137</v>
      </c>
      <c r="B2538" s="487">
        <f t="shared" si="213"/>
        <v>16</v>
      </c>
      <c r="C2538" s="487">
        <f t="shared" si="214"/>
        <v>7</v>
      </c>
      <c r="D2538" s="487">
        <f t="shared" si="215"/>
        <v>199</v>
      </c>
      <c r="E2538" s="487">
        <v>0</v>
      </c>
      <c r="F2538" s="397">
        <f>F2537+(D2538-D2537)*(F2540-F2537)/(D2540-E2537)</f>
        <v>5.0441741293532338</v>
      </c>
      <c r="G2538" s="487" t="s">
        <v>561</v>
      </c>
      <c r="H2538" s="489">
        <v>0.375</v>
      </c>
      <c r="I2538" s="490">
        <v>13.5</v>
      </c>
      <c r="J2538" s="488">
        <v>0</v>
      </c>
      <c r="K2538" s="469">
        <f t="shared" si="216"/>
        <v>13.451131011608624</v>
      </c>
      <c r="L2538" s="469">
        <f t="shared" si="217"/>
        <v>-4.8868988391376433E-2</v>
      </c>
    </row>
    <row r="2539" spans="1:12">
      <c r="A2539" s="487" t="s">
        <v>137</v>
      </c>
      <c r="B2539" s="487">
        <f t="shared" si="213"/>
        <v>16</v>
      </c>
      <c r="C2539" s="487">
        <f t="shared" si="214"/>
        <v>8</v>
      </c>
      <c r="D2539" s="487">
        <f t="shared" si="215"/>
        <v>200</v>
      </c>
      <c r="E2539" s="487">
        <v>0</v>
      </c>
      <c r="F2539" s="397">
        <f>F2537+(D2539-D2537)*(F2540-F2537)/(D2540-D2537)</f>
        <v>5.067333333333333</v>
      </c>
      <c r="G2539" s="487" t="s">
        <v>561</v>
      </c>
      <c r="H2539" s="489">
        <v>0.375</v>
      </c>
      <c r="I2539" s="490">
        <v>13.5</v>
      </c>
      <c r="J2539" s="488">
        <v>0</v>
      </c>
      <c r="K2539" s="469">
        <f t="shared" si="216"/>
        <v>13.512888888888888</v>
      </c>
      <c r="L2539" s="469">
        <f t="shared" si="217"/>
        <v>1.2888888888888062E-2</v>
      </c>
    </row>
    <row r="2540" spans="1:12">
      <c r="A2540" s="480" t="s">
        <v>137</v>
      </c>
      <c r="B2540" s="480">
        <f t="shared" si="213"/>
        <v>16</v>
      </c>
      <c r="C2540" s="480">
        <f t="shared" si="214"/>
        <v>9</v>
      </c>
      <c r="D2540" s="480">
        <f t="shared" si="215"/>
        <v>201</v>
      </c>
      <c r="E2540" s="480">
        <v>0</v>
      </c>
      <c r="F2540" s="484">
        <v>5.0789999999999997</v>
      </c>
      <c r="G2540" s="480" t="s">
        <v>561</v>
      </c>
      <c r="H2540" s="482">
        <v>0.375</v>
      </c>
      <c r="I2540" s="483">
        <v>13.5</v>
      </c>
      <c r="J2540" s="484">
        <v>0</v>
      </c>
      <c r="K2540" s="469">
        <f t="shared" si="216"/>
        <v>13.543999999999999</v>
      </c>
      <c r="L2540" s="469">
        <f t="shared" si="217"/>
        <v>4.3999999999998707E-2</v>
      </c>
    </row>
    <row r="2541" spans="1:12">
      <c r="A2541" s="487" t="s">
        <v>137</v>
      </c>
      <c r="B2541" s="487">
        <f t="shared" si="213"/>
        <v>16</v>
      </c>
      <c r="C2541" s="487">
        <f t="shared" si="214"/>
        <v>10</v>
      </c>
      <c r="D2541" s="487">
        <f t="shared" si="215"/>
        <v>202</v>
      </c>
      <c r="E2541" s="487">
        <v>0</v>
      </c>
      <c r="F2541" s="397">
        <f>F2540+(D2541-D2540)*(F2543-F2540)/(D2543-E2540)</f>
        <v>5.0791715686274506</v>
      </c>
      <c r="G2541" s="487" t="s">
        <v>561</v>
      </c>
      <c r="H2541" s="489">
        <v>0.375</v>
      </c>
      <c r="I2541" s="490">
        <v>13.6</v>
      </c>
      <c r="J2541" s="488">
        <v>0</v>
      </c>
      <c r="K2541" s="469">
        <f t="shared" si="216"/>
        <v>13.544457516339868</v>
      </c>
      <c r="L2541" s="469">
        <f t="shared" si="217"/>
        <v>-5.5542483660131481E-2</v>
      </c>
    </row>
    <row r="2542" spans="1:12">
      <c r="A2542" s="487" t="s">
        <v>137</v>
      </c>
      <c r="B2542" s="487">
        <f t="shared" si="213"/>
        <v>16</v>
      </c>
      <c r="C2542" s="487">
        <f t="shared" si="214"/>
        <v>11</v>
      </c>
      <c r="D2542" s="487">
        <f t="shared" si="215"/>
        <v>203</v>
      </c>
      <c r="E2542" s="487">
        <v>0</v>
      </c>
      <c r="F2542" s="397">
        <f>F2540+(D2542-D2540)*(F2543-F2540)/(D2543-D2540)</f>
        <v>5.1023333333333332</v>
      </c>
      <c r="G2542" s="487" t="s">
        <v>561</v>
      </c>
      <c r="H2542" s="489">
        <v>0.375</v>
      </c>
      <c r="I2542" s="490">
        <v>13.6</v>
      </c>
      <c r="J2542" s="488">
        <v>0</v>
      </c>
      <c r="K2542" s="469">
        <f t="shared" si="216"/>
        <v>13.606222222222222</v>
      </c>
      <c r="L2542" s="469">
        <f t="shared" si="217"/>
        <v>6.2222222222221291E-3</v>
      </c>
    </row>
    <row r="2543" spans="1:12">
      <c r="A2543" s="480" t="s">
        <v>137</v>
      </c>
      <c r="B2543" s="480">
        <f t="shared" si="213"/>
        <v>17</v>
      </c>
      <c r="C2543" s="480">
        <f t="shared" si="214"/>
        <v>0</v>
      </c>
      <c r="D2543" s="480">
        <f t="shared" si="215"/>
        <v>204</v>
      </c>
      <c r="E2543" s="480">
        <v>0</v>
      </c>
      <c r="F2543" s="484">
        <v>5.1139999999999999</v>
      </c>
      <c r="G2543" s="480" t="s">
        <v>561</v>
      </c>
      <c r="H2543" s="482">
        <v>0.375</v>
      </c>
      <c r="I2543" s="483">
        <v>13.6</v>
      </c>
      <c r="J2543" s="484">
        <v>0</v>
      </c>
      <c r="K2543" s="469">
        <f t="shared" si="216"/>
        <v>13.637333333333332</v>
      </c>
      <c r="L2543" s="469">
        <f t="shared" si="217"/>
        <v>3.7333333333332774E-2</v>
      </c>
    </row>
    <row r="2544" spans="1:12">
      <c r="A2544" s="487" t="s">
        <v>137</v>
      </c>
      <c r="B2544" s="487">
        <f t="shared" si="213"/>
        <v>17</v>
      </c>
      <c r="C2544" s="487">
        <f t="shared" si="214"/>
        <v>1</v>
      </c>
      <c r="D2544" s="487">
        <f t="shared" si="215"/>
        <v>205</v>
      </c>
      <c r="E2544" s="487">
        <v>0</v>
      </c>
      <c r="F2544" s="397">
        <f>F2543+(D2544-D2543)*(F2546-F2543)/(D2546-E2543)</f>
        <v>5.1141690821256036</v>
      </c>
      <c r="G2544" s="487" t="s">
        <v>561</v>
      </c>
      <c r="H2544" s="489">
        <v>0.375</v>
      </c>
      <c r="I2544" s="490">
        <v>13.7</v>
      </c>
      <c r="J2544" s="488">
        <v>0</v>
      </c>
      <c r="K2544" s="469">
        <f t="shared" si="216"/>
        <v>13.63778421900161</v>
      </c>
      <c r="L2544" s="469">
        <f t="shared" si="217"/>
        <v>-6.2215780998389647E-2</v>
      </c>
    </row>
    <row r="2545" spans="1:12">
      <c r="A2545" s="487" t="s">
        <v>137</v>
      </c>
      <c r="B2545" s="487">
        <f t="shared" si="213"/>
        <v>17</v>
      </c>
      <c r="C2545" s="487">
        <f t="shared" si="214"/>
        <v>2</v>
      </c>
      <c r="D2545" s="487">
        <f t="shared" si="215"/>
        <v>206</v>
      </c>
      <c r="E2545" s="487">
        <v>0</v>
      </c>
      <c r="F2545" s="397">
        <f>F2543+(D2545-D2543)*(F2546-F2543)/(D2546-D2543)</f>
        <v>5.1373333333333333</v>
      </c>
      <c r="G2545" s="487" t="s">
        <v>561</v>
      </c>
      <c r="H2545" s="489">
        <v>0.375</v>
      </c>
      <c r="I2545" s="490">
        <v>13.7</v>
      </c>
      <c r="J2545" s="488">
        <v>0</v>
      </c>
      <c r="K2545" s="469">
        <f t="shared" si="216"/>
        <v>13.699555555555555</v>
      </c>
      <c r="L2545" s="469">
        <f t="shared" si="217"/>
        <v>-4.4444444444380338E-4</v>
      </c>
    </row>
    <row r="2546" spans="1:12">
      <c r="A2546" s="480" t="s">
        <v>137</v>
      </c>
      <c r="B2546" s="480">
        <f t="shared" si="213"/>
        <v>17</v>
      </c>
      <c r="C2546" s="480">
        <f t="shared" si="214"/>
        <v>3</v>
      </c>
      <c r="D2546" s="480">
        <f t="shared" si="215"/>
        <v>207</v>
      </c>
      <c r="E2546" s="480">
        <v>0</v>
      </c>
      <c r="F2546" s="484">
        <v>5.149</v>
      </c>
      <c r="G2546" s="480" t="s">
        <v>561</v>
      </c>
      <c r="H2546" s="482">
        <v>0.375</v>
      </c>
      <c r="I2546" s="483">
        <v>13.7</v>
      </c>
      <c r="J2546" s="484">
        <v>0</v>
      </c>
      <c r="K2546" s="469">
        <f t="shared" si="216"/>
        <v>13.730666666666666</v>
      </c>
      <c r="L2546" s="469">
        <f t="shared" si="217"/>
        <v>3.0666666666666842E-2</v>
      </c>
    </row>
    <row r="2547" spans="1:12">
      <c r="A2547" s="487" t="s">
        <v>137</v>
      </c>
      <c r="B2547" s="487">
        <f t="shared" si="213"/>
        <v>17</v>
      </c>
      <c r="C2547" s="487">
        <f t="shared" si="214"/>
        <v>4</v>
      </c>
      <c r="D2547" s="487">
        <f t="shared" si="215"/>
        <v>208</v>
      </c>
      <c r="E2547" s="487">
        <v>0</v>
      </c>
      <c r="F2547" s="397">
        <f>F2546+(D2547-D2546)*(F2549-F2546)/(D2549-E2546)</f>
        <v>5.1491666666666669</v>
      </c>
      <c r="G2547" s="487" t="s">
        <v>561</v>
      </c>
      <c r="H2547" s="489">
        <v>0.375</v>
      </c>
      <c r="I2547" s="490">
        <v>13.8</v>
      </c>
      <c r="J2547" s="488">
        <v>0</v>
      </c>
      <c r="K2547" s="469">
        <f t="shared" si="216"/>
        <v>13.731111111111112</v>
      </c>
      <c r="L2547" s="469">
        <f t="shared" si="217"/>
        <v>-6.8888888888888999E-2</v>
      </c>
    </row>
    <row r="2548" spans="1:12">
      <c r="A2548" s="487" t="s">
        <v>137</v>
      </c>
      <c r="B2548" s="487">
        <f t="shared" si="213"/>
        <v>17</v>
      </c>
      <c r="C2548" s="487">
        <f t="shared" si="214"/>
        <v>5</v>
      </c>
      <c r="D2548" s="487">
        <f t="shared" si="215"/>
        <v>209</v>
      </c>
      <c r="E2548" s="487">
        <v>0</v>
      </c>
      <c r="F2548" s="397">
        <f>F2546+(D2548-D2546)*(F2549-F2546)/(D2549-D2546)</f>
        <v>5.1723333333333334</v>
      </c>
      <c r="G2548" s="487" t="s">
        <v>561</v>
      </c>
      <c r="H2548" s="489">
        <v>0.375</v>
      </c>
      <c r="I2548" s="490">
        <v>13.8</v>
      </c>
      <c r="J2548" s="488">
        <v>0</v>
      </c>
      <c r="K2548" s="469">
        <f t="shared" si="216"/>
        <v>13.792888888888889</v>
      </c>
      <c r="L2548" s="469">
        <f t="shared" si="217"/>
        <v>-7.1111111111115122E-3</v>
      </c>
    </row>
    <row r="2549" spans="1:12">
      <c r="A2549" s="480" t="s">
        <v>137</v>
      </c>
      <c r="B2549" s="480">
        <f t="shared" si="213"/>
        <v>17</v>
      </c>
      <c r="C2549" s="480">
        <f t="shared" si="214"/>
        <v>6</v>
      </c>
      <c r="D2549" s="480">
        <f t="shared" si="215"/>
        <v>210</v>
      </c>
      <c r="E2549" s="480">
        <v>0</v>
      </c>
      <c r="F2549" s="484">
        <v>5.1840000000000002</v>
      </c>
      <c r="G2549" s="480" t="s">
        <v>561</v>
      </c>
      <c r="H2549" s="482">
        <v>0.375</v>
      </c>
      <c r="I2549" s="483">
        <v>13.8</v>
      </c>
      <c r="J2549" s="484">
        <v>0</v>
      </c>
      <c r="K2549" s="469">
        <f t="shared" si="216"/>
        <v>13.824</v>
      </c>
      <c r="L2549" s="469">
        <f t="shared" si="217"/>
        <v>2.3999999999999133E-2</v>
      </c>
    </row>
    <row r="2550" spans="1:12">
      <c r="A2550" s="487" t="s">
        <v>137</v>
      </c>
      <c r="B2550" s="487">
        <f t="shared" si="213"/>
        <v>17</v>
      </c>
      <c r="C2550" s="487">
        <f t="shared" si="214"/>
        <v>7</v>
      </c>
      <c r="D2550" s="487">
        <f t="shared" si="215"/>
        <v>211</v>
      </c>
      <c r="E2550" s="487">
        <v>0</v>
      </c>
      <c r="F2550" s="397">
        <f>F2549+(D2550-D2549)*(F2552-F2549)/(D2552-E2549)</f>
        <v>5.1841596244131454</v>
      </c>
      <c r="G2550" s="487" t="s">
        <v>561</v>
      </c>
      <c r="H2550" s="489">
        <v>0.375</v>
      </c>
      <c r="I2550" s="490">
        <v>13.9</v>
      </c>
      <c r="J2550" s="488">
        <v>0</v>
      </c>
      <c r="K2550" s="469">
        <f t="shared" si="216"/>
        <v>13.824425665101721</v>
      </c>
      <c r="L2550" s="469">
        <f t="shared" si="217"/>
        <v>-7.5574334898279361E-2</v>
      </c>
    </row>
    <row r="2551" spans="1:12">
      <c r="A2551" s="487" t="s">
        <v>137</v>
      </c>
      <c r="B2551" s="487">
        <f t="shared" si="213"/>
        <v>17</v>
      </c>
      <c r="C2551" s="487">
        <f t="shared" si="214"/>
        <v>8</v>
      </c>
      <c r="D2551" s="487">
        <f t="shared" si="215"/>
        <v>212</v>
      </c>
      <c r="E2551" s="487">
        <v>0</v>
      </c>
      <c r="F2551" s="397">
        <f>F2549+(D2551-D2549)*(F2552-F2549)/(D2552-D2549)</f>
        <v>5.206666666666667</v>
      </c>
      <c r="G2551" s="487" t="s">
        <v>561</v>
      </c>
      <c r="H2551" s="489">
        <v>0.375</v>
      </c>
      <c r="I2551" s="490">
        <v>13.9</v>
      </c>
      <c r="J2551" s="488">
        <v>0</v>
      </c>
      <c r="K2551" s="469">
        <f t="shared" si="216"/>
        <v>13.884444444444446</v>
      </c>
      <c r="L2551" s="469">
        <f t="shared" si="217"/>
        <v>-1.5555555555554434E-2</v>
      </c>
    </row>
    <row r="2552" spans="1:12">
      <c r="A2552" s="480" t="s">
        <v>137</v>
      </c>
      <c r="B2552" s="480">
        <f t="shared" si="213"/>
        <v>17</v>
      </c>
      <c r="C2552" s="480">
        <f t="shared" si="214"/>
        <v>9</v>
      </c>
      <c r="D2552" s="480">
        <f t="shared" si="215"/>
        <v>213</v>
      </c>
      <c r="E2552" s="480">
        <v>0</v>
      </c>
      <c r="F2552" s="484">
        <v>5.218</v>
      </c>
      <c r="G2552" s="480" t="s">
        <v>561</v>
      </c>
      <c r="H2552" s="482">
        <v>0.375</v>
      </c>
      <c r="I2552" s="483">
        <v>13.9</v>
      </c>
      <c r="J2552" s="484">
        <v>0</v>
      </c>
      <c r="K2552" s="469">
        <f t="shared" si="216"/>
        <v>13.914666666666667</v>
      </c>
      <c r="L2552" s="469">
        <f t="shared" si="217"/>
        <v>1.4666666666666828E-2</v>
      </c>
    </row>
    <row r="2553" spans="1:12">
      <c r="A2553" s="487" t="s">
        <v>137</v>
      </c>
      <c r="B2553" s="487">
        <f t="shared" si="213"/>
        <v>17</v>
      </c>
      <c r="C2553" s="487">
        <f t="shared" si="214"/>
        <v>10</v>
      </c>
      <c r="D2553" s="487">
        <f t="shared" si="215"/>
        <v>214</v>
      </c>
      <c r="E2553" s="487">
        <v>0</v>
      </c>
      <c r="F2553" s="397">
        <f>F2552+(D2553-D2552)*(F2555-F2552)/(D2555-E2552)</f>
        <v>5.218162037037037</v>
      </c>
      <c r="G2553" s="487" t="s">
        <v>561</v>
      </c>
      <c r="H2553" s="489">
        <v>0.375</v>
      </c>
      <c r="I2553" s="490">
        <v>13.9</v>
      </c>
      <c r="J2553" s="488">
        <v>0</v>
      </c>
      <c r="K2553" s="469">
        <f t="shared" si="216"/>
        <v>13.915098765432099</v>
      </c>
      <c r="L2553" s="469">
        <f t="shared" si="217"/>
        <v>1.5098765432098205E-2</v>
      </c>
    </row>
    <row r="2554" spans="1:12">
      <c r="A2554" s="487" t="s">
        <v>137</v>
      </c>
      <c r="B2554" s="487">
        <f t="shared" si="213"/>
        <v>17</v>
      </c>
      <c r="C2554" s="487">
        <f t="shared" si="214"/>
        <v>11</v>
      </c>
      <c r="D2554" s="487">
        <f t="shared" si="215"/>
        <v>215</v>
      </c>
      <c r="E2554" s="487">
        <v>0</v>
      </c>
      <c r="F2554" s="397">
        <f>F2552+(D2554-D2552)*(F2555-F2552)/(D2555-D2552)</f>
        <v>5.2413333333333334</v>
      </c>
      <c r="G2554" s="487" t="s">
        <v>561</v>
      </c>
      <c r="H2554" s="489">
        <v>0.375</v>
      </c>
      <c r="I2554" s="490">
        <v>14</v>
      </c>
      <c r="J2554" s="488">
        <v>0</v>
      </c>
      <c r="K2554" s="469">
        <f t="shared" si="216"/>
        <v>13.976888888888888</v>
      </c>
      <c r="L2554" s="469">
        <f t="shared" si="217"/>
        <v>-2.3111111111111526E-2</v>
      </c>
    </row>
    <row r="2555" spans="1:12">
      <c r="A2555" s="480" t="s">
        <v>137</v>
      </c>
      <c r="B2555" s="480">
        <f t="shared" si="213"/>
        <v>18</v>
      </c>
      <c r="C2555" s="480">
        <f t="shared" si="214"/>
        <v>0</v>
      </c>
      <c r="D2555" s="480">
        <f t="shared" si="215"/>
        <v>216</v>
      </c>
      <c r="E2555" s="480">
        <v>0</v>
      </c>
      <c r="F2555" s="484">
        <v>5.2530000000000001</v>
      </c>
      <c r="G2555" s="480" t="s">
        <v>561</v>
      </c>
      <c r="H2555" s="482">
        <v>0.375</v>
      </c>
      <c r="I2555" s="483">
        <v>14</v>
      </c>
      <c r="J2555" s="484">
        <v>0</v>
      </c>
      <c r="K2555" s="469">
        <f t="shared" si="216"/>
        <v>14.008000000000001</v>
      </c>
      <c r="L2555" s="469">
        <f t="shared" si="217"/>
        <v>8.0000000000008953E-3</v>
      </c>
    </row>
    <row r="2556" spans="1:12">
      <c r="A2556" s="480" t="s">
        <v>140</v>
      </c>
      <c r="B2556" s="480">
        <f>INT(D2556/12)</f>
        <v>2</v>
      </c>
      <c r="C2556" s="480">
        <f>D2556-B2556*12</f>
        <v>0</v>
      </c>
      <c r="D2556" s="480">
        <v>24</v>
      </c>
      <c r="E2556" s="480">
        <v>0</v>
      </c>
      <c r="F2556" s="484">
        <f>I2556*H2556</f>
        <v>2.1749999999999998</v>
      </c>
      <c r="G2556" s="480" t="s">
        <v>561</v>
      </c>
      <c r="H2556" s="482">
        <v>0.375</v>
      </c>
      <c r="I2556" s="483">
        <v>5.8</v>
      </c>
      <c r="J2556" s="484">
        <v>0</v>
      </c>
      <c r="K2556" s="469">
        <f t="shared" si="216"/>
        <v>5.8</v>
      </c>
      <c r="L2556" s="469">
        <f t="shared" si="217"/>
        <v>0</v>
      </c>
    </row>
    <row r="2557" spans="1:12">
      <c r="A2557" s="487" t="s">
        <v>140</v>
      </c>
      <c r="B2557" s="487">
        <f t="shared" ref="B2557:B2620" si="218">INT(D2557/12)</f>
        <v>2</v>
      </c>
      <c r="C2557" s="487">
        <f t="shared" ref="C2557:C2620" si="219">D2557-B2557*12</f>
        <v>1</v>
      </c>
      <c r="D2557" s="487">
        <f>D2556+1</f>
        <v>25</v>
      </c>
      <c r="E2557" s="487">
        <v>0</v>
      </c>
      <c r="F2557" s="488">
        <f t="shared" ref="F2557:F2603" si="220">I2557*H2557</f>
        <v>2.2125000000000004</v>
      </c>
      <c r="G2557" s="487" t="s">
        <v>561</v>
      </c>
      <c r="H2557" s="489">
        <v>0.375</v>
      </c>
      <c r="I2557" s="490">
        <v>5.9</v>
      </c>
      <c r="J2557" s="488">
        <v>0</v>
      </c>
      <c r="K2557" s="469">
        <f t="shared" si="216"/>
        <v>5.9000000000000012</v>
      </c>
      <c r="L2557" s="469">
        <f t="shared" si="217"/>
        <v>0</v>
      </c>
    </row>
    <row r="2558" spans="1:12">
      <c r="A2558" s="487" t="s">
        <v>140</v>
      </c>
      <c r="B2558" s="487">
        <f t="shared" si="218"/>
        <v>2</v>
      </c>
      <c r="C2558" s="487">
        <f t="shared" si="219"/>
        <v>2</v>
      </c>
      <c r="D2558" s="487">
        <f t="shared" ref="D2558:D2621" si="221">D2557+1</f>
        <v>26</v>
      </c>
      <c r="E2558" s="487">
        <v>0</v>
      </c>
      <c r="F2558" s="488">
        <f t="shared" si="220"/>
        <v>2.25</v>
      </c>
      <c r="G2558" s="487" t="s">
        <v>561</v>
      </c>
      <c r="H2558" s="489">
        <v>0.375</v>
      </c>
      <c r="I2558" s="490">
        <v>6</v>
      </c>
      <c r="J2558" s="488">
        <v>0</v>
      </c>
      <c r="K2558" s="469">
        <f t="shared" si="216"/>
        <v>6</v>
      </c>
      <c r="L2558" s="469">
        <f t="shared" si="217"/>
        <v>0</v>
      </c>
    </row>
    <row r="2559" spans="1:12">
      <c r="A2559" s="480" t="s">
        <v>140</v>
      </c>
      <c r="B2559" s="480">
        <f t="shared" si="218"/>
        <v>2</v>
      </c>
      <c r="C2559" s="480">
        <f t="shared" si="219"/>
        <v>3</v>
      </c>
      <c r="D2559" s="480">
        <f t="shared" si="221"/>
        <v>27</v>
      </c>
      <c r="E2559" s="480">
        <v>0</v>
      </c>
      <c r="F2559" s="484">
        <f t="shared" si="220"/>
        <v>2.25</v>
      </c>
      <c r="G2559" s="480" t="s">
        <v>561</v>
      </c>
      <c r="H2559" s="482">
        <v>0.375</v>
      </c>
      <c r="I2559" s="483">
        <v>6</v>
      </c>
      <c r="J2559" s="484">
        <v>0</v>
      </c>
      <c r="K2559" s="469">
        <f t="shared" si="216"/>
        <v>6</v>
      </c>
      <c r="L2559" s="469">
        <f t="shared" si="217"/>
        <v>0</v>
      </c>
    </row>
    <row r="2560" spans="1:12">
      <c r="A2560" s="487" t="s">
        <v>140</v>
      </c>
      <c r="B2560" s="487">
        <f t="shared" si="218"/>
        <v>2</v>
      </c>
      <c r="C2560" s="487">
        <f t="shared" si="219"/>
        <v>4</v>
      </c>
      <c r="D2560" s="487">
        <f t="shared" si="221"/>
        <v>28</v>
      </c>
      <c r="E2560" s="487">
        <v>0</v>
      </c>
      <c r="F2560" s="488">
        <f t="shared" si="220"/>
        <v>2.2874999999999996</v>
      </c>
      <c r="G2560" s="487" t="s">
        <v>561</v>
      </c>
      <c r="H2560" s="489">
        <v>0.375</v>
      </c>
      <c r="I2560" s="490">
        <v>6.1</v>
      </c>
      <c r="J2560" s="488">
        <v>0</v>
      </c>
      <c r="K2560" s="469">
        <f t="shared" si="216"/>
        <v>6.0999999999999988</v>
      </c>
      <c r="L2560" s="469">
        <f t="shared" si="217"/>
        <v>0</v>
      </c>
    </row>
    <row r="2561" spans="1:12">
      <c r="A2561" s="487" t="s">
        <v>140</v>
      </c>
      <c r="B2561" s="487">
        <f t="shared" si="218"/>
        <v>2</v>
      </c>
      <c r="C2561" s="487">
        <f t="shared" si="219"/>
        <v>5</v>
      </c>
      <c r="D2561" s="487">
        <f t="shared" si="221"/>
        <v>29</v>
      </c>
      <c r="E2561" s="487">
        <v>0</v>
      </c>
      <c r="F2561" s="488">
        <f t="shared" si="220"/>
        <v>2.3250000000000002</v>
      </c>
      <c r="G2561" s="487" t="s">
        <v>561</v>
      </c>
      <c r="H2561" s="489">
        <v>0.375</v>
      </c>
      <c r="I2561" s="490">
        <v>6.2</v>
      </c>
      <c r="J2561" s="488">
        <v>0</v>
      </c>
      <c r="K2561" s="469">
        <f t="shared" si="216"/>
        <v>6.2</v>
      </c>
      <c r="L2561" s="469">
        <f t="shared" si="217"/>
        <v>0</v>
      </c>
    </row>
    <row r="2562" spans="1:12">
      <c r="A2562" s="480" t="s">
        <v>140</v>
      </c>
      <c r="B2562" s="480">
        <f t="shared" si="218"/>
        <v>2</v>
      </c>
      <c r="C2562" s="480">
        <f t="shared" si="219"/>
        <v>6</v>
      </c>
      <c r="D2562" s="480">
        <f t="shared" si="221"/>
        <v>30</v>
      </c>
      <c r="E2562" s="480">
        <v>0</v>
      </c>
      <c r="F2562" s="484">
        <f t="shared" si="220"/>
        <v>2.3250000000000002</v>
      </c>
      <c r="G2562" s="480" t="s">
        <v>561</v>
      </c>
      <c r="H2562" s="482">
        <v>0.375</v>
      </c>
      <c r="I2562" s="483">
        <v>6.2</v>
      </c>
      <c r="J2562" s="484">
        <v>0</v>
      </c>
      <c r="K2562" s="469">
        <f t="shared" si="216"/>
        <v>6.2</v>
      </c>
      <c r="L2562" s="469">
        <f t="shared" si="217"/>
        <v>0</v>
      </c>
    </row>
    <row r="2563" spans="1:12">
      <c r="A2563" s="487" t="s">
        <v>140</v>
      </c>
      <c r="B2563" s="487">
        <f t="shared" si="218"/>
        <v>2</v>
      </c>
      <c r="C2563" s="487">
        <f t="shared" si="219"/>
        <v>7</v>
      </c>
      <c r="D2563" s="487">
        <f t="shared" si="221"/>
        <v>31</v>
      </c>
      <c r="E2563" s="487">
        <v>0</v>
      </c>
      <c r="F2563" s="488">
        <f t="shared" si="220"/>
        <v>2.3624999999999998</v>
      </c>
      <c r="G2563" s="487" t="s">
        <v>561</v>
      </c>
      <c r="H2563" s="489">
        <v>0.375</v>
      </c>
      <c r="I2563" s="490">
        <v>6.3</v>
      </c>
      <c r="J2563" s="488">
        <v>0</v>
      </c>
      <c r="K2563" s="469">
        <f t="shared" si="216"/>
        <v>6.3</v>
      </c>
      <c r="L2563" s="469">
        <f t="shared" si="217"/>
        <v>0</v>
      </c>
    </row>
    <row r="2564" spans="1:12">
      <c r="A2564" s="487" t="s">
        <v>140</v>
      </c>
      <c r="B2564" s="487">
        <f t="shared" si="218"/>
        <v>2</v>
      </c>
      <c r="C2564" s="487">
        <f t="shared" si="219"/>
        <v>8</v>
      </c>
      <c r="D2564" s="487">
        <f t="shared" si="221"/>
        <v>32</v>
      </c>
      <c r="E2564" s="487">
        <v>0</v>
      </c>
      <c r="F2564" s="488">
        <f t="shared" si="220"/>
        <v>2.4000000000000004</v>
      </c>
      <c r="G2564" s="487" t="s">
        <v>561</v>
      </c>
      <c r="H2564" s="489">
        <v>0.375</v>
      </c>
      <c r="I2564" s="490">
        <v>6.4</v>
      </c>
      <c r="J2564" s="488">
        <v>0</v>
      </c>
      <c r="K2564" s="469">
        <f t="shared" si="216"/>
        <v>6.4000000000000012</v>
      </c>
      <c r="L2564" s="469">
        <f t="shared" si="217"/>
        <v>0</v>
      </c>
    </row>
    <row r="2565" spans="1:12">
      <c r="A2565" s="480" t="s">
        <v>140</v>
      </c>
      <c r="B2565" s="480">
        <f t="shared" si="218"/>
        <v>2</v>
      </c>
      <c r="C2565" s="480">
        <f t="shared" si="219"/>
        <v>9</v>
      </c>
      <c r="D2565" s="480">
        <f t="shared" si="221"/>
        <v>33</v>
      </c>
      <c r="E2565" s="480">
        <v>0</v>
      </c>
      <c r="F2565" s="484">
        <f t="shared" si="220"/>
        <v>2.4000000000000004</v>
      </c>
      <c r="G2565" s="480" t="s">
        <v>561</v>
      </c>
      <c r="H2565" s="482">
        <v>0.375</v>
      </c>
      <c r="I2565" s="483">
        <v>6.4</v>
      </c>
      <c r="J2565" s="484">
        <v>0</v>
      </c>
      <c r="K2565" s="469">
        <f t="shared" si="216"/>
        <v>6.4000000000000012</v>
      </c>
      <c r="L2565" s="469">
        <f t="shared" si="217"/>
        <v>0</v>
      </c>
    </row>
    <row r="2566" spans="1:12">
      <c r="A2566" s="487" t="s">
        <v>140</v>
      </c>
      <c r="B2566" s="487">
        <f t="shared" si="218"/>
        <v>2</v>
      </c>
      <c r="C2566" s="487">
        <f t="shared" si="219"/>
        <v>10</v>
      </c>
      <c r="D2566" s="487">
        <f t="shared" si="221"/>
        <v>34</v>
      </c>
      <c r="E2566" s="487">
        <v>0</v>
      </c>
      <c r="F2566" s="488">
        <f t="shared" si="220"/>
        <v>2.4375</v>
      </c>
      <c r="G2566" s="487" t="s">
        <v>561</v>
      </c>
      <c r="H2566" s="489">
        <v>0.375</v>
      </c>
      <c r="I2566" s="490">
        <v>6.5</v>
      </c>
      <c r="J2566" s="488">
        <v>0</v>
      </c>
      <c r="K2566" s="469">
        <f t="shared" si="216"/>
        <v>6.5</v>
      </c>
      <c r="L2566" s="469">
        <f t="shared" si="217"/>
        <v>0</v>
      </c>
    </row>
    <row r="2567" spans="1:12">
      <c r="A2567" s="487" t="s">
        <v>140</v>
      </c>
      <c r="B2567" s="487">
        <f t="shared" si="218"/>
        <v>2</v>
      </c>
      <c r="C2567" s="487">
        <f t="shared" si="219"/>
        <v>11</v>
      </c>
      <c r="D2567" s="487">
        <f t="shared" si="221"/>
        <v>35</v>
      </c>
      <c r="E2567" s="487">
        <v>0</v>
      </c>
      <c r="F2567" s="488">
        <f t="shared" si="220"/>
        <v>2.4749999999999996</v>
      </c>
      <c r="G2567" s="487" t="s">
        <v>561</v>
      </c>
      <c r="H2567" s="489">
        <v>0.375</v>
      </c>
      <c r="I2567" s="490">
        <v>6.6</v>
      </c>
      <c r="J2567" s="488">
        <v>0</v>
      </c>
      <c r="K2567" s="469">
        <f t="shared" si="216"/>
        <v>6.5999999999999988</v>
      </c>
      <c r="L2567" s="469">
        <f t="shared" si="217"/>
        <v>0</v>
      </c>
    </row>
    <row r="2568" spans="1:12">
      <c r="A2568" s="480" t="s">
        <v>140</v>
      </c>
      <c r="B2568" s="480">
        <f t="shared" si="218"/>
        <v>3</v>
      </c>
      <c r="C2568" s="480">
        <f t="shared" si="219"/>
        <v>0</v>
      </c>
      <c r="D2568" s="480">
        <f t="shared" si="221"/>
        <v>36</v>
      </c>
      <c r="E2568" s="480">
        <v>0</v>
      </c>
      <c r="F2568" s="484">
        <f t="shared" si="220"/>
        <v>2.4749999999999996</v>
      </c>
      <c r="G2568" s="480" t="s">
        <v>561</v>
      </c>
      <c r="H2568" s="482">
        <v>0.375</v>
      </c>
      <c r="I2568" s="483">
        <v>6.6</v>
      </c>
      <c r="J2568" s="484">
        <v>0</v>
      </c>
      <c r="K2568" s="469">
        <f t="shared" si="216"/>
        <v>6.5999999999999988</v>
      </c>
      <c r="L2568" s="469">
        <f t="shared" si="217"/>
        <v>0</v>
      </c>
    </row>
    <row r="2569" spans="1:12">
      <c r="A2569" s="487" t="s">
        <v>140</v>
      </c>
      <c r="B2569" s="487">
        <f t="shared" si="218"/>
        <v>3</v>
      </c>
      <c r="C2569" s="487">
        <f t="shared" si="219"/>
        <v>1</v>
      </c>
      <c r="D2569" s="487">
        <f t="shared" si="221"/>
        <v>37</v>
      </c>
      <c r="E2569" s="487">
        <v>0</v>
      </c>
      <c r="F2569" s="488">
        <f t="shared" si="220"/>
        <v>2.5125000000000002</v>
      </c>
      <c r="G2569" s="487" t="s">
        <v>561</v>
      </c>
      <c r="H2569" s="489">
        <v>0.375</v>
      </c>
      <c r="I2569" s="490">
        <v>6.7</v>
      </c>
      <c r="J2569" s="488">
        <v>0</v>
      </c>
      <c r="K2569" s="469">
        <f t="shared" si="216"/>
        <v>6.7</v>
      </c>
      <c r="L2569" s="469">
        <f t="shared" si="217"/>
        <v>0</v>
      </c>
    </row>
    <row r="2570" spans="1:12">
      <c r="A2570" s="487" t="s">
        <v>140</v>
      </c>
      <c r="B2570" s="487">
        <f t="shared" si="218"/>
        <v>3</v>
      </c>
      <c r="C2570" s="487">
        <f t="shared" si="219"/>
        <v>2</v>
      </c>
      <c r="D2570" s="487">
        <f t="shared" si="221"/>
        <v>38</v>
      </c>
      <c r="E2570" s="487">
        <v>0</v>
      </c>
      <c r="F2570" s="488">
        <f t="shared" si="220"/>
        <v>2.5499999999999998</v>
      </c>
      <c r="G2570" s="487" t="s">
        <v>561</v>
      </c>
      <c r="H2570" s="489">
        <v>0.375</v>
      </c>
      <c r="I2570" s="490">
        <v>6.8</v>
      </c>
      <c r="J2570" s="488">
        <v>0</v>
      </c>
      <c r="K2570" s="469">
        <f t="shared" si="216"/>
        <v>6.8</v>
      </c>
      <c r="L2570" s="469">
        <f t="shared" si="217"/>
        <v>0</v>
      </c>
    </row>
    <row r="2571" spans="1:12">
      <c r="A2571" s="480" t="s">
        <v>140</v>
      </c>
      <c r="B2571" s="480">
        <f t="shared" si="218"/>
        <v>3</v>
      </c>
      <c r="C2571" s="480">
        <f t="shared" si="219"/>
        <v>3</v>
      </c>
      <c r="D2571" s="480">
        <f t="shared" si="221"/>
        <v>39</v>
      </c>
      <c r="E2571" s="480">
        <v>0</v>
      </c>
      <c r="F2571" s="484">
        <f t="shared" si="220"/>
        <v>2.5499999999999998</v>
      </c>
      <c r="G2571" s="480" t="s">
        <v>561</v>
      </c>
      <c r="H2571" s="482">
        <v>0.375</v>
      </c>
      <c r="I2571" s="483">
        <v>6.8</v>
      </c>
      <c r="J2571" s="484">
        <v>0</v>
      </c>
      <c r="K2571" s="469">
        <f t="shared" ref="K2571:K2634" si="222">F2571/H2571</f>
        <v>6.8</v>
      </c>
      <c r="L2571" s="469">
        <f t="shared" ref="L2571:L2634" si="223">K2571-I2571</f>
        <v>0</v>
      </c>
    </row>
    <row r="2572" spans="1:12">
      <c r="A2572" s="487" t="s">
        <v>140</v>
      </c>
      <c r="B2572" s="487">
        <f t="shared" si="218"/>
        <v>3</v>
      </c>
      <c r="C2572" s="487">
        <f t="shared" si="219"/>
        <v>4</v>
      </c>
      <c r="D2572" s="487">
        <f t="shared" si="221"/>
        <v>40</v>
      </c>
      <c r="E2572" s="487">
        <v>0</v>
      </c>
      <c r="F2572" s="488">
        <f t="shared" si="220"/>
        <v>2.5875000000000004</v>
      </c>
      <c r="G2572" s="487" t="s">
        <v>561</v>
      </c>
      <c r="H2572" s="489">
        <v>0.375</v>
      </c>
      <c r="I2572" s="490">
        <v>6.9</v>
      </c>
      <c r="J2572" s="488">
        <v>0</v>
      </c>
      <c r="K2572" s="469">
        <f t="shared" si="222"/>
        <v>6.9000000000000012</v>
      </c>
      <c r="L2572" s="469">
        <f t="shared" si="223"/>
        <v>0</v>
      </c>
    </row>
    <row r="2573" spans="1:12">
      <c r="A2573" s="487" t="s">
        <v>140</v>
      </c>
      <c r="B2573" s="487">
        <f t="shared" si="218"/>
        <v>3</v>
      </c>
      <c r="C2573" s="487">
        <f t="shared" si="219"/>
        <v>5</v>
      </c>
      <c r="D2573" s="487">
        <f t="shared" si="221"/>
        <v>41</v>
      </c>
      <c r="E2573" s="487">
        <v>0</v>
      </c>
      <c r="F2573" s="488">
        <f t="shared" si="220"/>
        <v>2.5875000000000004</v>
      </c>
      <c r="G2573" s="487" t="s">
        <v>561</v>
      </c>
      <c r="H2573" s="489">
        <v>0.375</v>
      </c>
      <c r="I2573" s="490">
        <v>6.9</v>
      </c>
      <c r="J2573" s="488">
        <v>0</v>
      </c>
      <c r="K2573" s="469">
        <f t="shared" si="222"/>
        <v>6.9000000000000012</v>
      </c>
      <c r="L2573" s="469">
        <f t="shared" si="223"/>
        <v>0</v>
      </c>
    </row>
    <row r="2574" spans="1:12">
      <c r="A2574" s="480" t="s">
        <v>140</v>
      </c>
      <c r="B2574" s="480">
        <f t="shared" si="218"/>
        <v>3</v>
      </c>
      <c r="C2574" s="480">
        <f t="shared" si="219"/>
        <v>6</v>
      </c>
      <c r="D2574" s="480">
        <f t="shared" si="221"/>
        <v>42</v>
      </c>
      <c r="E2574" s="480">
        <v>0</v>
      </c>
      <c r="F2574" s="484">
        <f t="shared" si="220"/>
        <v>2.625</v>
      </c>
      <c r="G2574" s="480" t="s">
        <v>561</v>
      </c>
      <c r="H2574" s="482">
        <v>0.375</v>
      </c>
      <c r="I2574" s="483">
        <v>7</v>
      </c>
      <c r="J2574" s="484">
        <v>0</v>
      </c>
      <c r="K2574" s="469">
        <f t="shared" si="222"/>
        <v>7</v>
      </c>
      <c r="L2574" s="469">
        <f t="shared" si="223"/>
        <v>0</v>
      </c>
    </row>
    <row r="2575" spans="1:12">
      <c r="A2575" s="487" t="s">
        <v>140</v>
      </c>
      <c r="B2575" s="487">
        <f t="shared" si="218"/>
        <v>3</v>
      </c>
      <c r="C2575" s="487">
        <f t="shared" si="219"/>
        <v>7</v>
      </c>
      <c r="D2575" s="487">
        <f t="shared" si="221"/>
        <v>43</v>
      </c>
      <c r="E2575" s="487">
        <v>0</v>
      </c>
      <c r="F2575" s="488">
        <f t="shared" si="220"/>
        <v>2.6624999999999996</v>
      </c>
      <c r="G2575" s="487" t="s">
        <v>561</v>
      </c>
      <c r="H2575" s="489">
        <v>0.375</v>
      </c>
      <c r="I2575" s="490">
        <v>7.1</v>
      </c>
      <c r="J2575" s="488">
        <v>0</v>
      </c>
      <c r="K2575" s="469">
        <f t="shared" si="222"/>
        <v>7.0999999999999988</v>
      </c>
      <c r="L2575" s="469">
        <f t="shared" si="223"/>
        <v>0</v>
      </c>
    </row>
    <row r="2576" spans="1:12">
      <c r="A2576" s="487" t="s">
        <v>140</v>
      </c>
      <c r="B2576" s="487">
        <f t="shared" si="218"/>
        <v>3</v>
      </c>
      <c r="C2576" s="487">
        <f t="shared" si="219"/>
        <v>8</v>
      </c>
      <c r="D2576" s="487">
        <f t="shared" si="221"/>
        <v>44</v>
      </c>
      <c r="E2576" s="487">
        <v>0</v>
      </c>
      <c r="F2576" s="488">
        <f t="shared" si="220"/>
        <v>2.6624999999999996</v>
      </c>
      <c r="G2576" s="487" t="s">
        <v>561</v>
      </c>
      <c r="H2576" s="489">
        <v>0.375</v>
      </c>
      <c r="I2576" s="490">
        <v>7.1</v>
      </c>
      <c r="J2576" s="488">
        <v>0</v>
      </c>
      <c r="K2576" s="469">
        <f t="shared" si="222"/>
        <v>7.0999999999999988</v>
      </c>
      <c r="L2576" s="469">
        <f t="shared" si="223"/>
        <v>0</v>
      </c>
    </row>
    <row r="2577" spans="1:12">
      <c r="A2577" s="480" t="s">
        <v>140</v>
      </c>
      <c r="B2577" s="480">
        <f t="shared" si="218"/>
        <v>3</v>
      </c>
      <c r="C2577" s="480">
        <f t="shared" si="219"/>
        <v>9</v>
      </c>
      <c r="D2577" s="480">
        <f t="shared" si="221"/>
        <v>45</v>
      </c>
      <c r="E2577" s="480">
        <v>0</v>
      </c>
      <c r="F2577" s="484">
        <f t="shared" si="220"/>
        <v>2.7</v>
      </c>
      <c r="G2577" s="480" t="s">
        <v>561</v>
      </c>
      <c r="H2577" s="482">
        <v>0.375</v>
      </c>
      <c r="I2577" s="483">
        <v>7.2</v>
      </c>
      <c r="J2577" s="484">
        <v>0</v>
      </c>
      <c r="K2577" s="469">
        <f t="shared" si="222"/>
        <v>7.2</v>
      </c>
      <c r="L2577" s="469">
        <f t="shared" si="223"/>
        <v>0</v>
      </c>
    </row>
    <row r="2578" spans="1:12">
      <c r="A2578" s="487" t="s">
        <v>140</v>
      </c>
      <c r="B2578" s="487">
        <f t="shared" si="218"/>
        <v>3</v>
      </c>
      <c r="C2578" s="487">
        <f t="shared" si="219"/>
        <v>10</v>
      </c>
      <c r="D2578" s="487">
        <f t="shared" si="221"/>
        <v>46</v>
      </c>
      <c r="E2578" s="487">
        <v>0</v>
      </c>
      <c r="F2578" s="488">
        <f t="shared" si="220"/>
        <v>2.7</v>
      </c>
      <c r="G2578" s="487" t="s">
        <v>561</v>
      </c>
      <c r="H2578" s="489">
        <v>0.375</v>
      </c>
      <c r="I2578" s="490">
        <v>7.2</v>
      </c>
      <c r="J2578" s="488">
        <v>0</v>
      </c>
      <c r="K2578" s="469">
        <f t="shared" si="222"/>
        <v>7.2</v>
      </c>
      <c r="L2578" s="469">
        <f t="shared" si="223"/>
        <v>0</v>
      </c>
    </row>
    <row r="2579" spans="1:12">
      <c r="A2579" s="487" t="s">
        <v>140</v>
      </c>
      <c r="B2579" s="487">
        <f t="shared" si="218"/>
        <v>3</v>
      </c>
      <c r="C2579" s="487">
        <f t="shared" si="219"/>
        <v>11</v>
      </c>
      <c r="D2579" s="487">
        <f t="shared" si="221"/>
        <v>47</v>
      </c>
      <c r="E2579" s="487">
        <v>0</v>
      </c>
      <c r="F2579" s="488">
        <f t="shared" si="220"/>
        <v>2.7374999999999998</v>
      </c>
      <c r="G2579" s="487" t="s">
        <v>561</v>
      </c>
      <c r="H2579" s="489">
        <v>0.375</v>
      </c>
      <c r="I2579" s="490">
        <v>7.3</v>
      </c>
      <c r="J2579" s="488">
        <v>0</v>
      </c>
      <c r="K2579" s="469">
        <f t="shared" si="222"/>
        <v>7.3</v>
      </c>
      <c r="L2579" s="469">
        <f t="shared" si="223"/>
        <v>0</v>
      </c>
    </row>
    <row r="2580" spans="1:12">
      <c r="A2580" s="480" t="s">
        <v>140</v>
      </c>
      <c r="B2580" s="480">
        <f t="shared" si="218"/>
        <v>4</v>
      </c>
      <c r="C2580" s="480">
        <f t="shared" si="219"/>
        <v>0</v>
      </c>
      <c r="D2580" s="480">
        <f t="shared" si="221"/>
        <v>48</v>
      </c>
      <c r="E2580" s="480">
        <v>0</v>
      </c>
      <c r="F2580" s="484">
        <f t="shared" si="220"/>
        <v>2.7750000000000004</v>
      </c>
      <c r="G2580" s="480" t="s">
        <v>561</v>
      </c>
      <c r="H2580" s="482">
        <v>0.375</v>
      </c>
      <c r="I2580" s="483">
        <v>7.4</v>
      </c>
      <c r="J2580" s="484">
        <v>0</v>
      </c>
      <c r="K2580" s="469">
        <f t="shared" si="222"/>
        <v>7.4000000000000012</v>
      </c>
      <c r="L2580" s="469">
        <f t="shared" si="223"/>
        <v>0</v>
      </c>
    </row>
    <row r="2581" spans="1:12">
      <c r="A2581" s="487" t="s">
        <v>140</v>
      </c>
      <c r="B2581" s="487">
        <f t="shared" si="218"/>
        <v>4</v>
      </c>
      <c r="C2581" s="487">
        <f t="shared" si="219"/>
        <v>1</v>
      </c>
      <c r="D2581" s="487">
        <f t="shared" si="221"/>
        <v>49</v>
      </c>
      <c r="E2581" s="487">
        <v>0</v>
      </c>
      <c r="F2581" s="488">
        <f t="shared" si="220"/>
        <v>2.7750000000000004</v>
      </c>
      <c r="G2581" s="487" t="s">
        <v>561</v>
      </c>
      <c r="H2581" s="489">
        <v>0.375</v>
      </c>
      <c r="I2581" s="490">
        <v>7.4</v>
      </c>
      <c r="J2581" s="488">
        <v>0</v>
      </c>
      <c r="K2581" s="469">
        <f t="shared" si="222"/>
        <v>7.4000000000000012</v>
      </c>
      <c r="L2581" s="469">
        <f t="shared" si="223"/>
        <v>0</v>
      </c>
    </row>
    <row r="2582" spans="1:12">
      <c r="A2582" s="487" t="s">
        <v>140</v>
      </c>
      <c r="B2582" s="487">
        <f t="shared" si="218"/>
        <v>4</v>
      </c>
      <c r="C2582" s="487">
        <f t="shared" si="219"/>
        <v>2</v>
      </c>
      <c r="D2582" s="487">
        <f t="shared" si="221"/>
        <v>50</v>
      </c>
      <c r="E2582" s="487">
        <v>0</v>
      </c>
      <c r="F2582" s="488">
        <f t="shared" si="220"/>
        <v>2.8125</v>
      </c>
      <c r="G2582" s="487" t="s">
        <v>561</v>
      </c>
      <c r="H2582" s="489">
        <v>0.375</v>
      </c>
      <c r="I2582" s="490">
        <v>7.5</v>
      </c>
      <c r="J2582" s="488">
        <v>0</v>
      </c>
      <c r="K2582" s="469">
        <f t="shared" si="222"/>
        <v>7.5</v>
      </c>
      <c r="L2582" s="469">
        <f t="shared" si="223"/>
        <v>0</v>
      </c>
    </row>
    <row r="2583" spans="1:12">
      <c r="A2583" s="480" t="s">
        <v>140</v>
      </c>
      <c r="B2583" s="480">
        <f t="shared" si="218"/>
        <v>4</v>
      </c>
      <c r="C2583" s="480">
        <f t="shared" si="219"/>
        <v>3</v>
      </c>
      <c r="D2583" s="480">
        <f t="shared" si="221"/>
        <v>51</v>
      </c>
      <c r="E2583" s="480">
        <v>0</v>
      </c>
      <c r="F2583" s="484">
        <f t="shared" si="220"/>
        <v>2.8125</v>
      </c>
      <c r="G2583" s="480" t="s">
        <v>561</v>
      </c>
      <c r="H2583" s="482">
        <v>0.375</v>
      </c>
      <c r="I2583" s="483">
        <v>7.5</v>
      </c>
      <c r="J2583" s="484">
        <v>0</v>
      </c>
      <c r="K2583" s="469">
        <f t="shared" si="222"/>
        <v>7.5</v>
      </c>
      <c r="L2583" s="469">
        <f t="shared" si="223"/>
        <v>0</v>
      </c>
    </row>
    <row r="2584" spans="1:12">
      <c r="A2584" s="487" t="s">
        <v>140</v>
      </c>
      <c r="B2584" s="487">
        <f t="shared" si="218"/>
        <v>4</v>
      </c>
      <c r="C2584" s="487">
        <f t="shared" si="219"/>
        <v>4</v>
      </c>
      <c r="D2584" s="487">
        <f t="shared" si="221"/>
        <v>52</v>
      </c>
      <c r="E2584" s="487">
        <v>0</v>
      </c>
      <c r="F2584" s="488">
        <f t="shared" si="220"/>
        <v>2.8499999999999996</v>
      </c>
      <c r="G2584" s="487" t="s">
        <v>561</v>
      </c>
      <c r="H2584" s="489">
        <v>0.375</v>
      </c>
      <c r="I2584" s="490">
        <v>7.6</v>
      </c>
      <c r="J2584" s="488">
        <v>0</v>
      </c>
      <c r="K2584" s="469">
        <f t="shared" si="222"/>
        <v>7.5999999999999988</v>
      </c>
      <c r="L2584" s="469">
        <f t="shared" si="223"/>
        <v>0</v>
      </c>
    </row>
    <row r="2585" spans="1:12">
      <c r="A2585" s="487" t="s">
        <v>140</v>
      </c>
      <c r="B2585" s="487">
        <f t="shared" si="218"/>
        <v>4</v>
      </c>
      <c r="C2585" s="487">
        <f t="shared" si="219"/>
        <v>5</v>
      </c>
      <c r="D2585" s="487">
        <f t="shared" si="221"/>
        <v>53</v>
      </c>
      <c r="E2585" s="487">
        <v>0</v>
      </c>
      <c r="F2585" s="488">
        <f t="shared" si="220"/>
        <v>2.8499999999999996</v>
      </c>
      <c r="G2585" s="487" t="s">
        <v>561</v>
      </c>
      <c r="H2585" s="489">
        <v>0.375</v>
      </c>
      <c r="I2585" s="490">
        <v>7.6</v>
      </c>
      <c r="J2585" s="488">
        <v>0</v>
      </c>
      <c r="K2585" s="469">
        <f t="shared" si="222"/>
        <v>7.5999999999999988</v>
      </c>
      <c r="L2585" s="469">
        <f t="shared" si="223"/>
        <v>0</v>
      </c>
    </row>
    <row r="2586" spans="1:12">
      <c r="A2586" s="480" t="s">
        <v>140</v>
      </c>
      <c r="B2586" s="480">
        <f t="shared" si="218"/>
        <v>4</v>
      </c>
      <c r="C2586" s="480">
        <f t="shared" si="219"/>
        <v>6</v>
      </c>
      <c r="D2586" s="480">
        <f t="shared" si="221"/>
        <v>54</v>
      </c>
      <c r="E2586" s="480">
        <v>0</v>
      </c>
      <c r="F2586" s="484">
        <f t="shared" si="220"/>
        <v>2.8875000000000002</v>
      </c>
      <c r="G2586" s="480" t="s">
        <v>561</v>
      </c>
      <c r="H2586" s="482">
        <v>0.375</v>
      </c>
      <c r="I2586" s="483">
        <v>7.7</v>
      </c>
      <c r="J2586" s="484">
        <v>0</v>
      </c>
      <c r="K2586" s="469">
        <f t="shared" si="222"/>
        <v>7.7</v>
      </c>
      <c r="L2586" s="469">
        <f t="shared" si="223"/>
        <v>0</v>
      </c>
    </row>
    <row r="2587" spans="1:12">
      <c r="A2587" s="487" t="s">
        <v>140</v>
      </c>
      <c r="B2587" s="487">
        <f t="shared" si="218"/>
        <v>4</v>
      </c>
      <c r="C2587" s="487">
        <f t="shared" si="219"/>
        <v>7</v>
      </c>
      <c r="D2587" s="487">
        <f t="shared" si="221"/>
        <v>55</v>
      </c>
      <c r="E2587" s="487">
        <v>0</v>
      </c>
      <c r="F2587" s="488">
        <f t="shared" si="220"/>
        <v>2.9249999999999998</v>
      </c>
      <c r="G2587" s="487" t="s">
        <v>561</v>
      </c>
      <c r="H2587" s="489">
        <v>0.375</v>
      </c>
      <c r="I2587" s="490">
        <v>7.8</v>
      </c>
      <c r="J2587" s="488">
        <v>0</v>
      </c>
      <c r="K2587" s="469">
        <f t="shared" si="222"/>
        <v>7.8</v>
      </c>
      <c r="L2587" s="469">
        <f t="shared" si="223"/>
        <v>0</v>
      </c>
    </row>
    <row r="2588" spans="1:12">
      <c r="A2588" s="487" t="s">
        <v>140</v>
      </c>
      <c r="B2588" s="487">
        <f t="shared" si="218"/>
        <v>4</v>
      </c>
      <c r="C2588" s="487">
        <f t="shared" si="219"/>
        <v>8</v>
      </c>
      <c r="D2588" s="487">
        <f t="shared" si="221"/>
        <v>56</v>
      </c>
      <c r="E2588" s="487">
        <v>0</v>
      </c>
      <c r="F2588" s="488">
        <f t="shared" si="220"/>
        <v>2.9249999999999998</v>
      </c>
      <c r="G2588" s="487" t="s">
        <v>561</v>
      </c>
      <c r="H2588" s="489">
        <v>0.375</v>
      </c>
      <c r="I2588" s="490">
        <v>7.8</v>
      </c>
      <c r="J2588" s="488">
        <v>0</v>
      </c>
      <c r="K2588" s="469">
        <f t="shared" si="222"/>
        <v>7.8</v>
      </c>
      <c r="L2588" s="469">
        <f t="shared" si="223"/>
        <v>0</v>
      </c>
    </row>
    <row r="2589" spans="1:12">
      <c r="A2589" s="480" t="s">
        <v>140</v>
      </c>
      <c r="B2589" s="480">
        <f t="shared" si="218"/>
        <v>4</v>
      </c>
      <c r="C2589" s="480">
        <f t="shared" si="219"/>
        <v>9</v>
      </c>
      <c r="D2589" s="480">
        <f t="shared" si="221"/>
        <v>57</v>
      </c>
      <c r="E2589" s="480">
        <v>0</v>
      </c>
      <c r="F2589" s="484">
        <f t="shared" si="220"/>
        <v>2.9625000000000004</v>
      </c>
      <c r="G2589" s="480" t="s">
        <v>561</v>
      </c>
      <c r="H2589" s="482">
        <v>0.375</v>
      </c>
      <c r="I2589" s="483">
        <v>7.9</v>
      </c>
      <c r="J2589" s="484">
        <v>0</v>
      </c>
      <c r="K2589" s="469">
        <f t="shared" si="222"/>
        <v>7.9000000000000012</v>
      </c>
      <c r="L2589" s="469">
        <f t="shared" si="223"/>
        <v>0</v>
      </c>
    </row>
    <row r="2590" spans="1:12">
      <c r="A2590" s="487" t="s">
        <v>140</v>
      </c>
      <c r="B2590" s="487">
        <f t="shared" si="218"/>
        <v>4</v>
      </c>
      <c r="C2590" s="487">
        <f t="shared" si="219"/>
        <v>10</v>
      </c>
      <c r="D2590" s="487">
        <f t="shared" si="221"/>
        <v>58</v>
      </c>
      <c r="E2590" s="487">
        <v>0</v>
      </c>
      <c r="F2590" s="488">
        <f t="shared" si="220"/>
        <v>2.9625000000000004</v>
      </c>
      <c r="G2590" s="487" t="s">
        <v>561</v>
      </c>
      <c r="H2590" s="489">
        <v>0.375</v>
      </c>
      <c r="I2590" s="490">
        <v>7.9</v>
      </c>
      <c r="J2590" s="488">
        <v>0</v>
      </c>
      <c r="K2590" s="469">
        <f t="shared" si="222"/>
        <v>7.9000000000000012</v>
      </c>
      <c r="L2590" s="469">
        <f t="shared" si="223"/>
        <v>0</v>
      </c>
    </row>
    <row r="2591" spans="1:12">
      <c r="A2591" s="487" t="s">
        <v>140</v>
      </c>
      <c r="B2591" s="487">
        <f t="shared" si="218"/>
        <v>4</v>
      </c>
      <c r="C2591" s="487">
        <f t="shared" si="219"/>
        <v>11</v>
      </c>
      <c r="D2591" s="487">
        <f t="shared" si="221"/>
        <v>59</v>
      </c>
      <c r="E2591" s="487">
        <v>0</v>
      </c>
      <c r="F2591" s="488">
        <f t="shared" si="220"/>
        <v>3</v>
      </c>
      <c r="G2591" s="487" t="s">
        <v>561</v>
      </c>
      <c r="H2591" s="489">
        <v>0.375</v>
      </c>
      <c r="I2591" s="490">
        <v>8</v>
      </c>
      <c r="J2591" s="488">
        <v>0</v>
      </c>
      <c r="K2591" s="469">
        <f t="shared" si="222"/>
        <v>8</v>
      </c>
      <c r="L2591" s="469">
        <f t="shared" si="223"/>
        <v>0</v>
      </c>
    </row>
    <row r="2592" spans="1:12">
      <c r="A2592" s="480" t="s">
        <v>140</v>
      </c>
      <c r="B2592" s="480">
        <f t="shared" si="218"/>
        <v>5</v>
      </c>
      <c r="C2592" s="480">
        <f t="shared" si="219"/>
        <v>0</v>
      </c>
      <c r="D2592" s="480">
        <f t="shared" si="221"/>
        <v>60</v>
      </c>
      <c r="E2592" s="480">
        <v>0</v>
      </c>
      <c r="F2592" s="484">
        <f t="shared" si="220"/>
        <v>3</v>
      </c>
      <c r="G2592" s="480" t="s">
        <v>561</v>
      </c>
      <c r="H2592" s="482">
        <v>0.375</v>
      </c>
      <c r="I2592" s="483">
        <v>8</v>
      </c>
      <c r="J2592" s="484">
        <v>0</v>
      </c>
      <c r="K2592" s="469">
        <f t="shared" si="222"/>
        <v>8</v>
      </c>
      <c r="L2592" s="469">
        <f t="shared" si="223"/>
        <v>0</v>
      </c>
    </row>
    <row r="2593" spans="1:12">
      <c r="A2593" s="487" t="s">
        <v>140</v>
      </c>
      <c r="B2593" s="487">
        <f t="shared" si="218"/>
        <v>5</v>
      </c>
      <c r="C2593" s="487">
        <f t="shared" si="219"/>
        <v>1</v>
      </c>
      <c r="D2593" s="487">
        <f t="shared" si="221"/>
        <v>61</v>
      </c>
      <c r="E2593" s="487">
        <v>0</v>
      </c>
      <c r="F2593" s="488">
        <f t="shared" si="220"/>
        <v>3.0374999999999996</v>
      </c>
      <c r="G2593" s="487" t="s">
        <v>561</v>
      </c>
      <c r="H2593" s="489">
        <v>0.375</v>
      </c>
      <c r="I2593" s="490">
        <v>8.1</v>
      </c>
      <c r="J2593" s="488">
        <v>0</v>
      </c>
      <c r="K2593" s="469">
        <f t="shared" si="222"/>
        <v>8.1</v>
      </c>
      <c r="L2593" s="469">
        <f t="shared" si="223"/>
        <v>0</v>
      </c>
    </row>
    <row r="2594" spans="1:12">
      <c r="A2594" s="487" t="s">
        <v>140</v>
      </c>
      <c r="B2594" s="487">
        <f t="shared" si="218"/>
        <v>5</v>
      </c>
      <c r="C2594" s="487">
        <f t="shared" si="219"/>
        <v>2</v>
      </c>
      <c r="D2594" s="487">
        <f t="shared" si="221"/>
        <v>62</v>
      </c>
      <c r="E2594" s="487">
        <v>0</v>
      </c>
      <c r="F2594" s="488">
        <f t="shared" si="220"/>
        <v>3.0374999999999996</v>
      </c>
      <c r="G2594" s="487" t="s">
        <v>561</v>
      </c>
      <c r="H2594" s="489">
        <v>0.375</v>
      </c>
      <c r="I2594" s="490">
        <v>8.1</v>
      </c>
      <c r="J2594" s="488">
        <v>0</v>
      </c>
      <c r="K2594" s="469">
        <f t="shared" si="222"/>
        <v>8.1</v>
      </c>
      <c r="L2594" s="469">
        <f t="shared" si="223"/>
        <v>0</v>
      </c>
    </row>
    <row r="2595" spans="1:12">
      <c r="A2595" s="480" t="s">
        <v>140</v>
      </c>
      <c r="B2595" s="480">
        <f t="shared" si="218"/>
        <v>5</v>
      </c>
      <c r="C2595" s="480">
        <f t="shared" si="219"/>
        <v>3</v>
      </c>
      <c r="D2595" s="480">
        <f t="shared" si="221"/>
        <v>63</v>
      </c>
      <c r="E2595" s="480">
        <v>0</v>
      </c>
      <c r="F2595" s="484">
        <f t="shared" si="220"/>
        <v>3.0749999999999997</v>
      </c>
      <c r="G2595" s="480" t="s">
        <v>561</v>
      </c>
      <c r="H2595" s="482">
        <v>0.375</v>
      </c>
      <c r="I2595" s="483">
        <v>8.1999999999999993</v>
      </c>
      <c r="J2595" s="484">
        <v>0</v>
      </c>
      <c r="K2595" s="469">
        <f t="shared" si="222"/>
        <v>8.1999999999999993</v>
      </c>
      <c r="L2595" s="469">
        <f t="shared" si="223"/>
        <v>0</v>
      </c>
    </row>
    <row r="2596" spans="1:12">
      <c r="A2596" s="487" t="s">
        <v>140</v>
      </c>
      <c r="B2596" s="487">
        <f t="shared" si="218"/>
        <v>5</v>
      </c>
      <c r="C2596" s="487">
        <f t="shared" si="219"/>
        <v>4</v>
      </c>
      <c r="D2596" s="487">
        <f t="shared" si="221"/>
        <v>64</v>
      </c>
      <c r="E2596" s="487">
        <v>0</v>
      </c>
      <c r="F2596" s="488">
        <f t="shared" si="220"/>
        <v>3.0749999999999997</v>
      </c>
      <c r="G2596" s="487" t="s">
        <v>561</v>
      </c>
      <c r="H2596" s="489">
        <v>0.375</v>
      </c>
      <c r="I2596" s="490">
        <v>8.1999999999999993</v>
      </c>
      <c r="J2596" s="488">
        <v>0</v>
      </c>
      <c r="K2596" s="469">
        <f t="shared" si="222"/>
        <v>8.1999999999999993</v>
      </c>
      <c r="L2596" s="469">
        <f t="shared" si="223"/>
        <v>0</v>
      </c>
    </row>
    <row r="2597" spans="1:12">
      <c r="A2597" s="487" t="s">
        <v>140</v>
      </c>
      <c r="B2597" s="487">
        <f t="shared" si="218"/>
        <v>5</v>
      </c>
      <c r="C2597" s="487">
        <f t="shared" si="219"/>
        <v>5</v>
      </c>
      <c r="D2597" s="487">
        <f t="shared" si="221"/>
        <v>65</v>
      </c>
      <c r="E2597" s="487">
        <v>0</v>
      </c>
      <c r="F2597" s="488">
        <f t="shared" si="220"/>
        <v>3.1125000000000003</v>
      </c>
      <c r="G2597" s="487" t="s">
        <v>561</v>
      </c>
      <c r="H2597" s="489">
        <v>0.375</v>
      </c>
      <c r="I2597" s="490">
        <v>8.3000000000000007</v>
      </c>
      <c r="J2597" s="488">
        <v>0</v>
      </c>
      <c r="K2597" s="469">
        <f t="shared" si="222"/>
        <v>8.3000000000000007</v>
      </c>
      <c r="L2597" s="469">
        <f t="shared" si="223"/>
        <v>0</v>
      </c>
    </row>
    <row r="2598" spans="1:12">
      <c r="A2598" s="480" t="s">
        <v>140</v>
      </c>
      <c r="B2598" s="480">
        <f t="shared" si="218"/>
        <v>5</v>
      </c>
      <c r="C2598" s="480">
        <f t="shared" si="219"/>
        <v>6</v>
      </c>
      <c r="D2598" s="480">
        <f t="shared" si="221"/>
        <v>66</v>
      </c>
      <c r="E2598" s="480">
        <v>0</v>
      </c>
      <c r="F2598" s="484">
        <f t="shared" si="220"/>
        <v>3.1125000000000003</v>
      </c>
      <c r="G2598" s="480" t="s">
        <v>561</v>
      </c>
      <c r="H2598" s="482">
        <v>0.375</v>
      </c>
      <c r="I2598" s="483">
        <v>8.3000000000000007</v>
      </c>
      <c r="J2598" s="484">
        <v>0</v>
      </c>
      <c r="K2598" s="469">
        <f t="shared" si="222"/>
        <v>8.3000000000000007</v>
      </c>
      <c r="L2598" s="469">
        <f t="shared" si="223"/>
        <v>0</v>
      </c>
    </row>
    <row r="2599" spans="1:12">
      <c r="A2599" s="487" t="s">
        <v>140</v>
      </c>
      <c r="B2599" s="487">
        <f t="shared" si="218"/>
        <v>5</v>
      </c>
      <c r="C2599" s="487">
        <f t="shared" si="219"/>
        <v>7</v>
      </c>
      <c r="D2599" s="487">
        <f t="shared" si="221"/>
        <v>67</v>
      </c>
      <c r="E2599" s="487">
        <v>0</v>
      </c>
      <c r="F2599" s="488">
        <f t="shared" si="220"/>
        <v>3.1500000000000004</v>
      </c>
      <c r="G2599" s="487" t="s">
        <v>561</v>
      </c>
      <c r="H2599" s="489">
        <v>0.375</v>
      </c>
      <c r="I2599" s="490">
        <v>8.4</v>
      </c>
      <c r="J2599" s="488">
        <v>0</v>
      </c>
      <c r="K2599" s="469">
        <f t="shared" si="222"/>
        <v>8.4</v>
      </c>
      <c r="L2599" s="469">
        <f t="shared" si="223"/>
        <v>0</v>
      </c>
    </row>
    <row r="2600" spans="1:12">
      <c r="A2600" s="487" t="s">
        <v>140</v>
      </c>
      <c r="B2600" s="487">
        <f t="shared" si="218"/>
        <v>5</v>
      </c>
      <c r="C2600" s="487">
        <f t="shared" si="219"/>
        <v>8</v>
      </c>
      <c r="D2600" s="487">
        <f t="shared" si="221"/>
        <v>68</v>
      </c>
      <c r="E2600" s="487">
        <v>0</v>
      </c>
      <c r="F2600" s="488">
        <f t="shared" si="220"/>
        <v>3.1500000000000004</v>
      </c>
      <c r="G2600" s="487" t="s">
        <v>561</v>
      </c>
      <c r="H2600" s="489">
        <v>0.375</v>
      </c>
      <c r="I2600" s="490">
        <v>8.4</v>
      </c>
      <c r="J2600" s="488">
        <v>0</v>
      </c>
      <c r="K2600" s="469">
        <f t="shared" si="222"/>
        <v>8.4</v>
      </c>
      <c r="L2600" s="469">
        <f t="shared" si="223"/>
        <v>0</v>
      </c>
    </row>
    <row r="2601" spans="1:12">
      <c r="A2601" s="480" t="s">
        <v>140</v>
      </c>
      <c r="B2601" s="480">
        <f t="shared" si="218"/>
        <v>5</v>
      </c>
      <c r="C2601" s="480">
        <f t="shared" si="219"/>
        <v>9</v>
      </c>
      <c r="D2601" s="480">
        <f t="shared" si="221"/>
        <v>69</v>
      </c>
      <c r="E2601" s="480">
        <v>0</v>
      </c>
      <c r="F2601" s="484">
        <f t="shared" si="220"/>
        <v>3.1875</v>
      </c>
      <c r="G2601" s="480" t="s">
        <v>561</v>
      </c>
      <c r="H2601" s="482">
        <v>0.375</v>
      </c>
      <c r="I2601" s="483">
        <v>8.5</v>
      </c>
      <c r="J2601" s="484">
        <v>0</v>
      </c>
      <c r="K2601" s="469">
        <f t="shared" si="222"/>
        <v>8.5</v>
      </c>
      <c r="L2601" s="469">
        <f t="shared" si="223"/>
        <v>0</v>
      </c>
    </row>
    <row r="2602" spans="1:12">
      <c r="A2602" s="487" t="s">
        <v>140</v>
      </c>
      <c r="B2602" s="487">
        <f t="shared" si="218"/>
        <v>5</v>
      </c>
      <c r="C2602" s="487">
        <f t="shared" si="219"/>
        <v>10</v>
      </c>
      <c r="D2602" s="487">
        <f t="shared" si="221"/>
        <v>70</v>
      </c>
      <c r="E2602" s="487">
        <v>0</v>
      </c>
      <c r="F2602" s="488">
        <f t="shared" si="220"/>
        <v>3.1875</v>
      </c>
      <c r="G2602" s="487" t="s">
        <v>561</v>
      </c>
      <c r="H2602" s="489">
        <v>0.375</v>
      </c>
      <c r="I2602" s="490">
        <v>8.5</v>
      </c>
      <c r="J2602" s="488">
        <v>0</v>
      </c>
      <c r="K2602" s="469">
        <f t="shared" si="222"/>
        <v>8.5</v>
      </c>
      <c r="L2602" s="469">
        <f t="shared" si="223"/>
        <v>0</v>
      </c>
    </row>
    <row r="2603" spans="1:12">
      <c r="A2603" s="487" t="s">
        <v>140</v>
      </c>
      <c r="B2603" s="487">
        <f t="shared" si="218"/>
        <v>5</v>
      </c>
      <c r="C2603" s="487">
        <f t="shared" si="219"/>
        <v>11</v>
      </c>
      <c r="D2603" s="487">
        <f t="shared" si="221"/>
        <v>71</v>
      </c>
      <c r="E2603" s="487">
        <v>0</v>
      </c>
      <c r="F2603" s="488">
        <f t="shared" si="220"/>
        <v>3.2249999999999996</v>
      </c>
      <c r="G2603" s="487" t="s">
        <v>561</v>
      </c>
      <c r="H2603" s="489">
        <v>0.375</v>
      </c>
      <c r="I2603" s="490">
        <v>8.6</v>
      </c>
      <c r="J2603" s="488">
        <v>0</v>
      </c>
      <c r="K2603" s="469">
        <f t="shared" si="222"/>
        <v>8.6</v>
      </c>
      <c r="L2603" s="469">
        <f t="shared" si="223"/>
        <v>0</v>
      </c>
    </row>
    <row r="2604" spans="1:12">
      <c r="A2604" s="480" t="s">
        <v>140</v>
      </c>
      <c r="B2604" s="480">
        <f t="shared" si="218"/>
        <v>6</v>
      </c>
      <c r="C2604" s="480">
        <f t="shared" si="219"/>
        <v>0</v>
      </c>
      <c r="D2604" s="480">
        <f t="shared" si="221"/>
        <v>72</v>
      </c>
      <c r="E2604" s="480">
        <v>0</v>
      </c>
      <c r="F2604" s="484">
        <v>3.2250000000000001</v>
      </c>
      <c r="G2604" s="480" t="s">
        <v>561</v>
      </c>
      <c r="H2604" s="482">
        <v>0.375</v>
      </c>
      <c r="I2604" s="483">
        <v>8.6</v>
      </c>
      <c r="J2604" s="484">
        <v>0</v>
      </c>
      <c r="K2604" s="469">
        <f t="shared" si="222"/>
        <v>8.6</v>
      </c>
      <c r="L2604" s="469">
        <f t="shared" si="223"/>
        <v>0</v>
      </c>
    </row>
    <row r="2605" spans="1:12">
      <c r="A2605" s="487" t="s">
        <v>140</v>
      </c>
      <c r="B2605" s="487">
        <f t="shared" si="218"/>
        <v>6</v>
      </c>
      <c r="C2605" s="487">
        <f t="shared" si="219"/>
        <v>1</v>
      </c>
      <c r="D2605" s="487">
        <f t="shared" si="221"/>
        <v>73</v>
      </c>
      <c r="E2605" s="487">
        <v>0</v>
      </c>
      <c r="F2605" s="397">
        <f>F2604+(D2605-D2604)*(F2607-F2604)/(D2607-E2604)</f>
        <v>3.2257333333333333</v>
      </c>
      <c r="G2605" s="487" t="s">
        <v>561</v>
      </c>
      <c r="H2605" s="489">
        <v>0.375</v>
      </c>
      <c r="I2605" s="490">
        <v>8.6999999999999993</v>
      </c>
      <c r="J2605" s="488">
        <v>0</v>
      </c>
      <c r="K2605" s="469">
        <f t="shared" si="222"/>
        <v>8.6019555555555556</v>
      </c>
      <c r="L2605" s="469">
        <f t="shared" si="223"/>
        <v>-9.8044444444443712E-2</v>
      </c>
    </row>
    <row r="2606" spans="1:12">
      <c r="A2606" s="487" t="s">
        <v>140</v>
      </c>
      <c r="B2606" s="487">
        <f t="shared" si="218"/>
        <v>6</v>
      </c>
      <c r="C2606" s="487">
        <f t="shared" si="219"/>
        <v>2</v>
      </c>
      <c r="D2606" s="487">
        <f t="shared" si="221"/>
        <v>74</v>
      </c>
      <c r="E2606" s="487">
        <v>0</v>
      </c>
      <c r="F2606" s="397">
        <f>F2604+(D2606-D2604)*(F2607-F2604)/(D2607-D2604)</f>
        <v>3.2616666666666667</v>
      </c>
      <c r="G2606" s="487" t="s">
        <v>561</v>
      </c>
      <c r="H2606" s="489">
        <v>0.375</v>
      </c>
      <c r="I2606" s="490">
        <v>8.6999999999999993</v>
      </c>
      <c r="J2606" s="488">
        <v>0</v>
      </c>
      <c r="K2606" s="469">
        <f t="shared" si="222"/>
        <v>8.6977777777777785</v>
      </c>
      <c r="L2606" s="469">
        <f t="shared" si="223"/>
        <v>-2.2222222222207932E-3</v>
      </c>
    </row>
    <row r="2607" spans="1:12">
      <c r="A2607" s="480" t="s">
        <v>140</v>
      </c>
      <c r="B2607" s="480">
        <f t="shared" si="218"/>
        <v>6</v>
      </c>
      <c r="C2607" s="480">
        <f t="shared" si="219"/>
        <v>3</v>
      </c>
      <c r="D2607" s="480">
        <f t="shared" si="221"/>
        <v>75</v>
      </c>
      <c r="E2607" s="480">
        <v>0</v>
      </c>
      <c r="F2607" s="484">
        <v>3.28</v>
      </c>
      <c r="G2607" s="480" t="s">
        <v>561</v>
      </c>
      <c r="H2607" s="482">
        <v>0.375</v>
      </c>
      <c r="I2607" s="483">
        <v>8.8000000000000007</v>
      </c>
      <c r="J2607" s="484">
        <v>0</v>
      </c>
      <c r="K2607" s="469">
        <f t="shared" si="222"/>
        <v>8.7466666666666661</v>
      </c>
      <c r="L2607" s="469">
        <f t="shared" si="223"/>
        <v>-5.3333333333334565E-2</v>
      </c>
    </row>
    <row r="2608" spans="1:12">
      <c r="A2608" s="487" t="s">
        <v>140</v>
      </c>
      <c r="B2608" s="487">
        <f t="shared" si="218"/>
        <v>6</v>
      </c>
      <c r="C2608" s="487">
        <f t="shared" si="219"/>
        <v>4</v>
      </c>
      <c r="D2608" s="487">
        <f t="shared" si="221"/>
        <v>76</v>
      </c>
      <c r="E2608" s="487">
        <v>0</v>
      </c>
      <c r="F2608" s="397">
        <f>F2607+(D2608-D2607)*(F2610-F2607)/(D2610-E2607)</f>
        <v>3.2806923076923074</v>
      </c>
      <c r="G2608" s="487" t="s">
        <v>561</v>
      </c>
      <c r="H2608" s="489">
        <v>0.375</v>
      </c>
      <c r="I2608" s="490">
        <v>8.8000000000000007</v>
      </c>
      <c r="J2608" s="488">
        <v>0</v>
      </c>
      <c r="K2608" s="469">
        <f t="shared" si="222"/>
        <v>8.7485128205128202</v>
      </c>
      <c r="L2608" s="469">
        <f t="shared" si="223"/>
        <v>-5.1487179487180512E-2</v>
      </c>
    </row>
    <row r="2609" spans="1:12">
      <c r="A2609" s="487" t="s">
        <v>140</v>
      </c>
      <c r="B2609" s="487">
        <f t="shared" si="218"/>
        <v>6</v>
      </c>
      <c r="C2609" s="487">
        <f t="shared" si="219"/>
        <v>5</v>
      </c>
      <c r="D2609" s="487">
        <f t="shared" si="221"/>
        <v>77</v>
      </c>
      <c r="E2609" s="487">
        <v>0</v>
      </c>
      <c r="F2609" s="397">
        <f>F2607+(D2609-D2607)*(F2610-F2607)/(D2610-D2607)</f>
        <v>3.3159999999999998</v>
      </c>
      <c r="G2609" s="487" t="s">
        <v>561</v>
      </c>
      <c r="H2609" s="489">
        <v>0.375</v>
      </c>
      <c r="I2609" s="490">
        <v>8.9</v>
      </c>
      <c r="J2609" s="488">
        <v>0</v>
      </c>
      <c r="K2609" s="469">
        <f t="shared" si="222"/>
        <v>8.8426666666666662</v>
      </c>
      <c r="L2609" s="469">
        <f t="shared" si="223"/>
        <v>-5.7333333333334124E-2</v>
      </c>
    </row>
    <row r="2610" spans="1:12">
      <c r="A2610" s="480" t="s">
        <v>140</v>
      </c>
      <c r="B2610" s="480">
        <f t="shared" si="218"/>
        <v>6</v>
      </c>
      <c r="C2610" s="480">
        <f t="shared" si="219"/>
        <v>6</v>
      </c>
      <c r="D2610" s="480">
        <f t="shared" si="221"/>
        <v>78</v>
      </c>
      <c r="E2610" s="480">
        <v>0</v>
      </c>
      <c r="F2610" s="484">
        <v>3.3340000000000001</v>
      </c>
      <c r="G2610" s="480" t="s">
        <v>561</v>
      </c>
      <c r="H2610" s="482">
        <v>0.375</v>
      </c>
      <c r="I2610" s="483">
        <v>8.9</v>
      </c>
      <c r="J2610" s="484">
        <v>0</v>
      </c>
      <c r="K2610" s="469">
        <f t="shared" si="222"/>
        <v>8.8906666666666663</v>
      </c>
      <c r="L2610" s="469">
        <f t="shared" si="223"/>
        <v>-9.3333333333340818E-3</v>
      </c>
    </row>
    <row r="2611" spans="1:12">
      <c r="A2611" s="487" t="s">
        <v>140</v>
      </c>
      <c r="B2611" s="487">
        <f t="shared" si="218"/>
        <v>6</v>
      </c>
      <c r="C2611" s="487">
        <f t="shared" si="219"/>
        <v>7</v>
      </c>
      <c r="D2611" s="487">
        <f t="shared" si="221"/>
        <v>79</v>
      </c>
      <c r="E2611" s="487">
        <v>0</v>
      </c>
      <c r="F2611" s="397">
        <f>F2610+(D2611-D2610)*(F2613-F2610)/(D2613-E2610)</f>
        <v>3.3346543209876542</v>
      </c>
      <c r="G2611" s="487" t="s">
        <v>561</v>
      </c>
      <c r="H2611" s="489">
        <v>0.375</v>
      </c>
      <c r="I2611" s="490">
        <v>9</v>
      </c>
      <c r="J2611" s="488">
        <v>0</v>
      </c>
      <c r="K2611" s="469">
        <f t="shared" si="222"/>
        <v>8.8924115226337452</v>
      </c>
      <c r="L2611" s="469">
        <f t="shared" si="223"/>
        <v>-0.10758847736625476</v>
      </c>
    </row>
    <row r="2612" spans="1:12">
      <c r="A2612" s="487" t="s">
        <v>140</v>
      </c>
      <c r="B2612" s="487">
        <f t="shared" si="218"/>
        <v>6</v>
      </c>
      <c r="C2612" s="487">
        <f t="shared" si="219"/>
        <v>8</v>
      </c>
      <c r="D2612" s="487">
        <f t="shared" si="221"/>
        <v>80</v>
      </c>
      <c r="E2612" s="487">
        <v>0</v>
      </c>
      <c r="F2612" s="397">
        <f>F2610+(D2612-D2610)*(F2613-F2610)/(D2613-D2610)</f>
        <v>3.3693333333333335</v>
      </c>
      <c r="G2612" s="487" t="s">
        <v>561</v>
      </c>
      <c r="H2612" s="489">
        <v>0.375</v>
      </c>
      <c r="I2612" s="490">
        <v>9</v>
      </c>
      <c r="J2612" s="488">
        <v>0</v>
      </c>
      <c r="K2612" s="469">
        <f t="shared" si="222"/>
        <v>8.9848888888888894</v>
      </c>
      <c r="L2612" s="469">
        <f t="shared" si="223"/>
        <v>-1.5111111111110631E-2</v>
      </c>
    </row>
    <row r="2613" spans="1:12">
      <c r="A2613" s="480" t="s">
        <v>140</v>
      </c>
      <c r="B2613" s="480">
        <f t="shared" si="218"/>
        <v>6</v>
      </c>
      <c r="C2613" s="480">
        <f t="shared" si="219"/>
        <v>9</v>
      </c>
      <c r="D2613" s="480">
        <f t="shared" si="221"/>
        <v>81</v>
      </c>
      <c r="E2613" s="480">
        <v>0</v>
      </c>
      <c r="F2613" s="484">
        <v>3.387</v>
      </c>
      <c r="G2613" s="480" t="s">
        <v>561</v>
      </c>
      <c r="H2613" s="482">
        <v>0.375</v>
      </c>
      <c r="I2613" s="483">
        <v>9.1</v>
      </c>
      <c r="J2613" s="484">
        <v>0</v>
      </c>
      <c r="K2613" s="469">
        <f t="shared" si="222"/>
        <v>9.032</v>
      </c>
      <c r="L2613" s="469">
        <f t="shared" si="223"/>
        <v>-6.7999999999999616E-2</v>
      </c>
    </row>
    <row r="2614" spans="1:12">
      <c r="A2614" s="487" t="s">
        <v>140</v>
      </c>
      <c r="B2614" s="487">
        <f t="shared" si="218"/>
        <v>6</v>
      </c>
      <c r="C2614" s="487">
        <f t="shared" si="219"/>
        <v>10</v>
      </c>
      <c r="D2614" s="487">
        <f t="shared" si="221"/>
        <v>82</v>
      </c>
      <c r="E2614" s="487">
        <v>0</v>
      </c>
      <c r="F2614" s="397">
        <f>F2613+(D2614-D2613)*(F2616-F2613)/(D2616-E2613)</f>
        <v>3.3876309523809525</v>
      </c>
      <c r="G2614" s="487" t="s">
        <v>561</v>
      </c>
      <c r="H2614" s="489">
        <v>0.375</v>
      </c>
      <c r="I2614" s="490">
        <v>9.1</v>
      </c>
      <c r="J2614" s="488">
        <v>0</v>
      </c>
      <c r="K2614" s="469">
        <f t="shared" si="222"/>
        <v>9.0336825396825393</v>
      </c>
      <c r="L2614" s="469">
        <f t="shared" si="223"/>
        <v>-6.6317460317460331E-2</v>
      </c>
    </row>
    <row r="2615" spans="1:12">
      <c r="A2615" s="487" t="s">
        <v>140</v>
      </c>
      <c r="B2615" s="487">
        <f t="shared" si="218"/>
        <v>6</v>
      </c>
      <c r="C2615" s="487">
        <f t="shared" si="219"/>
        <v>11</v>
      </c>
      <c r="D2615" s="487">
        <f t="shared" si="221"/>
        <v>83</v>
      </c>
      <c r="E2615" s="487">
        <v>0</v>
      </c>
      <c r="F2615" s="397">
        <f>F2613+(D2615-D2613)*(F2616-F2613)/(D2616-D2613)</f>
        <v>3.4223333333333334</v>
      </c>
      <c r="G2615" s="487" t="s">
        <v>561</v>
      </c>
      <c r="H2615" s="489">
        <v>0.375</v>
      </c>
      <c r="I2615" s="490">
        <v>9.1999999999999993</v>
      </c>
      <c r="J2615" s="488">
        <v>0</v>
      </c>
      <c r="K2615" s="469">
        <f t="shared" si="222"/>
        <v>9.1262222222222231</v>
      </c>
      <c r="L2615" s="469">
        <f t="shared" si="223"/>
        <v>-7.3777777777776166E-2</v>
      </c>
    </row>
    <row r="2616" spans="1:12">
      <c r="A2616" s="480" t="s">
        <v>140</v>
      </c>
      <c r="B2616" s="480">
        <f t="shared" si="218"/>
        <v>7</v>
      </c>
      <c r="C2616" s="480">
        <f t="shared" si="219"/>
        <v>0</v>
      </c>
      <c r="D2616" s="480">
        <f t="shared" si="221"/>
        <v>84</v>
      </c>
      <c r="E2616" s="480">
        <v>0</v>
      </c>
      <c r="F2616" s="484">
        <v>3.44</v>
      </c>
      <c r="G2616" s="480" t="s">
        <v>561</v>
      </c>
      <c r="H2616" s="482">
        <v>0.375</v>
      </c>
      <c r="I2616" s="483">
        <v>9.1999999999999993</v>
      </c>
      <c r="J2616" s="484">
        <v>0</v>
      </c>
      <c r="K2616" s="469">
        <f t="shared" si="222"/>
        <v>9.1733333333333338</v>
      </c>
      <c r="L2616" s="469">
        <f t="shared" si="223"/>
        <v>-2.6666666666665506E-2</v>
      </c>
    </row>
    <row r="2617" spans="1:12">
      <c r="A2617" s="487" t="s">
        <v>140</v>
      </c>
      <c r="B2617" s="487">
        <f t="shared" si="218"/>
        <v>7</v>
      </c>
      <c r="C2617" s="487">
        <f t="shared" si="219"/>
        <v>1</v>
      </c>
      <c r="D2617" s="487">
        <f t="shared" si="221"/>
        <v>85</v>
      </c>
      <c r="E2617" s="487">
        <v>0</v>
      </c>
      <c r="F2617" s="397">
        <f>F2616+(D2617-D2616)*(F2619-F2616)/(D2619-E2616)</f>
        <v>3.4405977011494251</v>
      </c>
      <c r="G2617" s="487" t="s">
        <v>561</v>
      </c>
      <c r="H2617" s="489">
        <v>0.375</v>
      </c>
      <c r="I2617" s="490">
        <v>9.3000000000000007</v>
      </c>
      <c r="J2617" s="488">
        <v>0</v>
      </c>
      <c r="K2617" s="469">
        <f t="shared" si="222"/>
        <v>9.174927203065133</v>
      </c>
      <c r="L2617" s="469">
        <f t="shared" si="223"/>
        <v>-0.12507279693486772</v>
      </c>
    </row>
    <row r="2618" spans="1:12">
      <c r="A2618" s="487" t="s">
        <v>140</v>
      </c>
      <c r="B2618" s="487">
        <f t="shared" si="218"/>
        <v>7</v>
      </c>
      <c r="C2618" s="487">
        <f t="shared" si="219"/>
        <v>2</v>
      </c>
      <c r="D2618" s="487">
        <f t="shared" si="221"/>
        <v>86</v>
      </c>
      <c r="E2618" s="487">
        <v>0</v>
      </c>
      <c r="F2618" s="397">
        <f>F2616+(D2618-D2616)*(F2619-F2616)/(D2619-D2616)</f>
        <v>3.4746666666666668</v>
      </c>
      <c r="G2618" s="487" t="s">
        <v>561</v>
      </c>
      <c r="H2618" s="489">
        <v>0.375</v>
      </c>
      <c r="I2618" s="490">
        <v>9.3000000000000007</v>
      </c>
      <c r="J2618" s="488">
        <v>0</v>
      </c>
      <c r="K2618" s="469">
        <f t="shared" si="222"/>
        <v>9.2657777777777781</v>
      </c>
      <c r="L2618" s="469">
        <f t="shared" si="223"/>
        <v>-3.4222222222222598E-2</v>
      </c>
    </row>
    <row r="2619" spans="1:12">
      <c r="A2619" s="480" t="s">
        <v>140</v>
      </c>
      <c r="B2619" s="480">
        <f t="shared" si="218"/>
        <v>7</v>
      </c>
      <c r="C2619" s="480">
        <f t="shared" si="219"/>
        <v>3</v>
      </c>
      <c r="D2619" s="480">
        <f t="shared" si="221"/>
        <v>87</v>
      </c>
      <c r="E2619" s="480">
        <v>0</v>
      </c>
      <c r="F2619" s="484">
        <v>3.492</v>
      </c>
      <c r="G2619" s="480" t="s">
        <v>561</v>
      </c>
      <c r="H2619" s="482">
        <v>0.375</v>
      </c>
      <c r="I2619" s="483">
        <v>9.3000000000000007</v>
      </c>
      <c r="J2619" s="484">
        <v>0</v>
      </c>
      <c r="K2619" s="469">
        <f t="shared" si="222"/>
        <v>9.3119999999999994</v>
      </c>
      <c r="L2619" s="469">
        <f t="shared" si="223"/>
        <v>1.1999999999998678E-2</v>
      </c>
    </row>
    <row r="2620" spans="1:12">
      <c r="A2620" s="487" t="s">
        <v>140</v>
      </c>
      <c r="B2620" s="487">
        <f t="shared" si="218"/>
        <v>7</v>
      </c>
      <c r="C2620" s="487">
        <f t="shared" si="219"/>
        <v>4</v>
      </c>
      <c r="D2620" s="487">
        <f t="shared" si="221"/>
        <v>88</v>
      </c>
      <c r="E2620" s="487">
        <v>0</v>
      </c>
      <c r="F2620" s="397">
        <f>F2619+(D2620-D2619)*(F2622-F2619)/(D2622-E2619)</f>
        <v>3.4925555555555556</v>
      </c>
      <c r="G2620" s="487" t="s">
        <v>561</v>
      </c>
      <c r="H2620" s="489">
        <v>0.375</v>
      </c>
      <c r="I2620" s="490">
        <v>9.4</v>
      </c>
      <c r="J2620" s="488">
        <v>0</v>
      </c>
      <c r="K2620" s="469">
        <f t="shared" si="222"/>
        <v>9.3134814814814817</v>
      </c>
      <c r="L2620" s="469">
        <f t="shared" si="223"/>
        <v>-8.6518518518518661E-2</v>
      </c>
    </row>
    <row r="2621" spans="1:12">
      <c r="A2621" s="487" t="s">
        <v>140</v>
      </c>
      <c r="B2621" s="487">
        <f t="shared" ref="B2621:B2684" si="224">INT(D2621/12)</f>
        <v>7</v>
      </c>
      <c r="C2621" s="487">
        <f t="shared" ref="C2621:C2684" si="225">D2621-B2621*12</f>
        <v>5</v>
      </c>
      <c r="D2621" s="487">
        <f t="shared" si="221"/>
        <v>89</v>
      </c>
      <c r="E2621" s="487">
        <v>0</v>
      </c>
      <c r="F2621" s="397">
        <f>F2619+(D2621-D2619)*(F2622-F2619)/(D2622-D2619)</f>
        <v>3.5253333333333332</v>
      </c>
      <c r="G2621" s="487" t="s">
        <v>561</v>
      </c>
      <c r="H2621" s="489">
        <v>0.375</v>
      </c>
      <c r="I2621" s="490">
        <v>9.4</v>
      </c>
      <c r="J2621" s="488">
        <v>0</v>
      </c>
      <c r="K2621" s="469">
        <f t="shared" si="222"/>
        <v>9.400888888888888</v>
      </c>
      <c r="L2621" s="469">
        <f t="shared" si="223"/>
        <v>8.8888888888760675E-4</v>
      </c>
    </row>
    <row r="2622" spans="1:12">
      <c r="A2622" s="480" t="s">
        <v>140</v>
      </c>
      <c r="B2622" s="480">
        <f t="shared" si="224"/>
        <v>7</v>
      </c>
      <c r="C2622" s="480">
        <f t="shared" si="225"/>
        <v>6</v>
      </c>
      <c r="D2622" s="480">
        <f t="shared" ref="D2622:D2685" si="226">D2621+1</f>
        <v>90</v>
      </c>
      <c r="E2622" s="480">
        <v>0</v>
      </c>
      <c r="F2622" s="484">
        <v>3.5419999999999998</v>
      </c>
      <c r="G2622" s="480" t="s">
        <v>561</v>
      </c>
      <c r="H2622" s="482">
        <v>0.375</v>
      </c>
      <c r="I2622" s="483">
        <v>9.5</v>
      </c>
      <c r="J2622" s="484">
        <v>0</v>
      </c>
      <c r="K2622" s="469">
        <f t="shared" si="222"/>
        <v>9.4453333333333322</v>
      </c>
      <c r="L2622" s="469">
        <f t="shared" si="223"/>
        <v>-5.4666666666667751E-2</v>
      </c>
    </row>
    <row r="2623" spans="1:12">
      <c r="A2623" s="487" t="s">
        <v>140</v>
      </c>
      <c r="B2623" s="487">
        <f t="shared" si="224"/>
        <v>7</v>
      </c>
      <c r="C2623" s="487">
        <f t="shared" si="225"/>
        <v>7</v>
      </c>
      <c r="D2623" s="487">
        <f t="shared" si="226"/>
        <v>91</v>
      </c>
      <c r="E2623" s="487">
        <v>0</v>
      </c>
      <c r="F2623" s="397">
        <f>F2622+(D2623-D2622)*(F2625-F2622)/(D2625-E2622)</f>
        <v>3.5425483870967742</v>
      </c>
      <c r="G2623" s="487" t="s">
        <v>561</v>
      </c>
      <c r="H2623" s="489">
        <v>0.375</v>
      </c>
      <c r="I2623" s="490">
        <v>9.5</v>
      </c>
      <c r="J2623" s="488">
        <v>0</v>
      </c>
      <c r="K2623" s="469">
        <f t="shared" si="222"/>
        <v>9.4467956989247313</v>
      </c>
      <c r="L2623" s="469">
        <f t="shared" si="223"/>
        <v>-5.3204301075268745E-2</v>
      </c>
    </row>
    <row r="2624" spans="1:12">
      <c r="A2624" s="487" t="s">
        <v>140</v>
      </c>
      <c r="B2624" s="487">
        <f t="shared" si="224"/>
        <v>7</v>
      </c>
      <c r="C2624" s="487">
        <f t="shared" si="225"/>
        <v>8</v>
      </c>
      <c r="D2624" s="487">
        <f t="shared" si="226"/>
        <v>92</v>
      </c>
      <c r="E2624" s="487">
        <v>0</v>
      </c>
      <c r="F2624" s="397">
        <f>F2622+(D2624-D2622)*(F2625-F2622)/(D2625-D2622)</f>
        <v>3.5760000000000001</v>
      </c>
      <c r="G2624" s="487" t="s">
        <v>561</v>
      </c>
      <c r="H2624" s="489">
        <v>0.375</v>
      </c>
      <c r="I2624" s="490">
        <v>9.6</v>
      </c>
      <c r="J2624" s="488">
        <v>0</v>
      </c>
      <c r="K2624" s="469">
        <f t="shared" si="222"/>
        <v>9.5359999999999996</v>
      </c>
      <c r="L2624" s="469">
        <f t="shared" si="223"/>
        <v>-6.4000000000000057E-2</v>
      </c>
    </row>
    <row r="2625" spans="1:12">
      <c r="A2625" s="480" t="s">
        <v>140</v>
      </c>
      <c r="B2625" s="480">
        <f t="shared" si="224"/>
        <v>7</v>
      </c>
      <c r="C2625" s="480">
        <f t="shared" si="225"/>
        <v>9</v>
      </c>
      <c r="D2625" s="480">
        <f t="shared" si="226"/>
        <v>93</v>
      </c>
      <c r="E2625" s="480">
        <v>0</v>
      </c>
      <c r="F2625" s="484">
        <v>3.593</v>
      </c>
      <c r="G2625" s="480" t="s">
        <v>561</v>
      </c>
      <c r="H2625" s="482">
        <v>0.375</v>
      </c>
      <c r="I2625" s="483">
        <v>9.6</v>
      </c>
      <c r="J2625" s="484">
        <v>0</v>
      </c>
      <c r="K2625" s="469">
        <f t="shared" si="222"/>
        <v>9.5813333333333333</v>
      </c>
      <c r="L2625" s="469">
        <f t="shared" si="223"/>
        <v>-1.8666666666666387E-2</v>
      </c>
    </row>
    <row r="2626" spans="1:12">
      <c r="A2626" s="487" t="s">
        <v>140</v>
      </c>
      <c r="B2626" s="487">
        <f t="shared" si="224"/>
        <v>7</v>
      </c>
      <c r="C2626" s="487">
        <f t="shared" si="225"/>
        <v>10</v>
      </c>
      <c r="D2626" s="487">
        <f t="shared" si="226"/>
        <v>94</v>
      </c>
      <c r="E2626" s="487">
        <v>0</v>
      </c>
      <c r="F2626" s="397">
        <f>F2625+(D2626-D2625)*(F2628-F2625)/(D2628-E2625)</f>
        <v>3.5935104166666667</v>
      </c>
      <c r="G2626" s="487" t="s">
        <v>561</v>
      </c>
      <c r="H2626" s="489">
        <v>0.375</v>
      </c>
      <c r="I2626" s="490">
        <v>9.6999999999999993</v>
      </c>
      <c r="J2626" s="488">
        <v>0</v>
      </c>
      <c r="K2626" s="469">
        <f t="shared" si="222"/>
        <v>9.582694444444444</v>
      </c>
      <c r="L2626" s="469">
        <f t="shared" si="223"/>
        <v>-0.11730555555555533</v>
      </c>
    </row>
    <row r="2627" spans="1:12">
      <c r="A2627" s="487" t="s">
        <v>140</v>
      </c>
      <c r="B2627" s="487">
        <f t="shared" si="224"/>
        <v>7</v>
      </c>
      <c r="C2627" s="487">
        <f t="shared" si="225"/>
        <v>11</v>
      </c>
      <c r="D2627" s="487">
        <f t="shared" si="226"/>
        <v>95</v>
      </c>
      <c r="E2627" s="487">
        <v>0</v>
      </c>
      <c r="F2627" s="397">
        <f>F2625+(D2627-D2625)*(F2628-F2625)/(D2628-D2625)</f>
        <v>3.6256666666666666</v>
      </c>
      <c r="G2627" s="487" t="s">
        <v>561</v>
      </c>
      <c r="H2627" s="489">
        <v>0.375</v>
      </c>
      <c r="I2627" s="490">
        <v>9.6999999999999993</v>
      </c>
      <c r="J2627" s="488">
        <v>0</v>
      </c>
      <c r="K2627" s="469">
        <f t="shared" si="222"/>
        <v>9.6684444444444448</v>
      </c>
      <c r="L2627" s="469">
        <f t="shared" si="223"/>
        <v>-3.1555555555554449E-2</v>
      </c>
    </row>
    <row r="2628" spans="1:12">
      <c r="A2628" s="480" t="s">
        <v>140</v>
      </c>
      <c r="B2628" s="480">
        <f t="shared" si="224"/>
        <v>8</v>
      </c>
      <c r="C2628" s="480">
        <f t="shared" si="225"/>
        <v>0</v>
      </c>
      <c r="D2628" s="480">
        <f t="shared" si="226"/>
        <v>96</v>
      </c>
      <c r="E2628" s="480">
        <v>0</v>
      </c>
      <c r="F2628" s="484">
        <v>3.6419999999999999</v>
      </c>
      <c r="G2628" s="480" t="s">
        <v>561</v>
      </c>
      <c r="H2628" s="482">
        <v>0.375</v>
      </c>
      <c r="I2628" s="483">
        <v>9.6999999999999993</v>
      </c>
      <c r="J2628" s="484">
        <v>0</v>
      </c>
      <c r="K2628" s="469">
        <f t="shared" si="222"/>
        <v>9.7119999999999997</v>
      </c>
      <c r="L2628" s="469">
        <f t="shared" si="223"/>
        <v>1.2000000000000455E-2</v>
      </c>
    </row>
    <row r="2629" spans="1:12">
      <c r="A2629" s="487" t="s">
        <v>140</v>
      </c>
      <c r="B2629" s="487">
        <f t="shared" si="224"/>
        <v>8</v>
      </c>
      <c r="C2629" s="487">
        <f t="shared" si="225"/>
        <v>1</v>
      </c>
      <c r="D2629" s="487">
        <f t="shared" si="226"/>
        <v>97</v>
      </c>
      <c r="E2629" s="487">
        <v>0</v>
      </c>
      <c r="F2629" s="397">
        <f>F2628+(D2629-D2628)*(F2631-F2628)/(D2631-E2628)</f>
        <v>3.6424949494949495</v>
      </c>
      <c r="G2629" s="487" t="s">
        <v>561</v>
      </c>
      <c r="H2629" s="489">
        <v>0.375</v>
      </c>
      <c r="I2629" s="490">
        <v>9.8000000000000007</v>
      </c>
      <c r="J2629" s="488">
        <v>0</v>
      </c>
      <c r="K2629" s="469">
        <f t="shared" si="222"/>
        <v>9.7133198653198658</v>
      </c>
      <c r="L2629" s="469">
        <f t="shared" si="223"/>
        <v>-8.6680134680134913E-2</v>
      </c>
    </row>
    <row r="2630" spans="1:12">
      <c r="A2630" s="487" t="s">
        <v>140</v>
      </c>
      <c r="B2630" s="487">
        <f t="shared" si="224"/>
        <v>8</v>
      </c>
      <c r="C2630" s="487">
        <f t="shared" si="225"/>
        <v>2</v>
      </c>
      <c r="D2630" s="487">
        <f t="shared" si="226"/>
        <v>98</v>
      </c>
      <c r="E2630" s="487">
        <v>0</v>
      </c>
      <c r="F2630" s="397">
        <f>F2628+(D2630-D2628)*(F2631-F2628)/(D2631-D2628)</f>
        <v>3.6746666666666665</v>
      </c>
      <c r="G2630" s="487" t="s">
        <v>561</v>
      </c>
      <c r="H2630" s="489">
        <v>0.375</v>
      </c>
      <c r="I2630" s="490">
        <v>9.8000000000000007</v>
      </c>
      <c r="J2630" s="488">
        <v>0</v>
      </c>
      <c r="K2630" s="469">
        <f t="shared" si="222"/>
        <v>9.7991111111111113</v>
      </c>
      <c r="L2630" s="469">
        <f t="shared" si="223"/>
        <v>-8.8888888888938311E-4</v>
      </c>
    </row>
    <row r="2631" spans="1:12">
      <c r="A2631" s="480" t="s">
        <v>140</v>
      </c>
      <c r="B2631" s="480">
        <f t="shared" si="224"/>
        <v>8</v>
      </c>
      <c r="C2631" s="480">
        <f t="shared" si="225"/>
        <v>3</v>
      </c>
      <c r="D2631" s="480">
        <f t="shared" si="226"/>
        <v>99</v>
      </c>
      <c r="E2631" s="480">
        <v>0</v>
      </c>
      <c r="F2631" s="484">
        <v>3.6909999999999998</v>
      </c>
      <c r="G2631" s="480" t="s">
        <v>561</v>
      </c>
      <c r="H2631" s="482">
        <v>0.375</v>
      </c>
      <c r="I2631" s="483">
        <v>9.9</v>
      </c>
      <c r="J2631" s="484">
        <v>0</v>
      </c>
      <c r="K2631" s="469">
        <f t="shared" si="222"/>
        <v>9.8426666666666662</v>
      </c>
      <c r="L2631" s="469">
        <f t="shared" si="223"/>
        <v>-5.7333333333334124E-2</v>
      </c>
    </row>
    <row r="2632" spans="1:12">
      <c r="A2632" s="487" t="s">
        <v>140</v>
      </c>
      <c r="B2632" s="487">
        <f t="shared" si="224"/>
        <v>8</v>
      </c>
      <c r="C2632" s="487">
        <f t="shared" si="225"/>
        <v>4</v>
      </c>
      <c r="D2632" s="487">
        <f t="shared" si="226"/>
        <v>100</v>
      </c>
      <c r="E2632" s="487">
        <v>0</v>
      </c>
      <c r="F2632" s="397">
        <f>F2631+(D2632-D2631)*(F2634-F2631)/(D2634-E2631)</f>
        <v>3.6914705882352941</v>
      </c>
      <c r="G2632" s="487" t="s">
        <v>561</v>
      </c>
      <c r="H2632" s="489">
        <v>0.375</v>
      </c>
      <c r="I2632" s="490">
        <v>9.9</v>
      </c>
      <c r="J2632" s="488">
        <v>0</v>
      </c>
      <c r="K2632" s="469">
        <f t="shared" si="222"/>
        <v>9.8439215686274508</v>
      </c>
      <c r="L2632" s="469">
        <f t="shared" si="223"/>
        <v>-5.6078431372549531E-2</v>
      </c>
    </row>
    <row r="2633" spans="1:12">
      <c r="A2633" s="487" t="s">
        <v>140</v>
      </c>
      <c r="B2633" s="487">
        <f t="shared" si="224"/>
        <v>8</v>
      </c>
      <c r="C2633" s="487">
        <f t="shared" si="225"/>
        <v>5</v>
      </c>
      <c r="D2633" s="487">
        <f t="shared" si="226"/>
        <v>101</v>
      </c>
      <c r="E2633" s="487">
        <v>0</v>
      </c>
      <c r="F2633" s="397">
        <f>F2631+(D2633-D2631)*(F2634-F2631)/(D2634-D2631)</f>
        <v>3.7229999999999999</v>
      </c>
      <c r="G2633" s="487" t="s">
        <v>561</v>
      </c>
      <c r="H2633" s="489">
        <v>0.375</v>
      </c>
      <c r="I2633" s="490">
        <v>10</v>
      </c>
      <c r="J2633" s="488">
        <v>0</v>
      </c>
      <c r="K2633" s="469">
        <f t="shared" si="222"/>
        <v>9.927999999999999</v>
      </c>
      <c r="L2633" s="469">
        <f t="shared" si="223"/>
        <v>-7.2000000000000952E-2</v>
      </c>
    </row>
    <row r="2634" spans="1:12">
      <c r="A2634" s="480" t="s">
        <v>140</v>
      </c>
      <c r="B2634" s="480">
        <f t="shared" si="224"/>
        <v>8</v>
      </c>
      <c r="C2634" s="480">
        <f t="shared" si="225"/>
        <v>6</v>
      </c>
      <c r="D2634" s="480">
        <f t="shared" si="226"/>
        <v>102</v>
      </c>
      <c r="E2634" s="480">
        <v>0</v>
      </c>
      <c r="F2634" s="484">
        <v>3.7389999999999999</v>
      </c>
      <c r="G2634" s="480" t="s">
        <v>561</v>
      </c>
      <c r="H2634" s="482">
        <v>0.375</v>
      </c>
      <c r="I2634" s="483">
        <v>10</v>
      </c>
      <c r="J2634" s="484">
        <v>0</v>
      </c>
      <c r="K2634" s="469">
        <f t="shared" si="222"/>
        <v>9.9706666666666663</v>
      </c>
      <c r="L2634" s="469">
        <f t="shared" si="223"/>
        <v>-2.9333333333333655E-2</v>
      </c>
    </row>
    <row r="2635" spans="1:12">
      <c r="A2635" s="487" t="s">
        <v>140</v>
      </c>
      <c r="B2635" s="487">
        <f t="shared" si="224"/>
        <v>8</v>
      </c>
      <c r="C2635" s="487">
        <f t="shared" si="225"/>
        <v>7</v>
      </c>
      <c r="D2635" s="487">
        <f t="shared" si="226"/>
        <v>103</v>
      </c>
      <c r="E2635" s="487">
        <v>0</v>
      </c>
      <c r="F2635" s="397">
        <f>F2634+(D2635-D2634)*(F2637-F2634)/(D2637-E2634)</f>
        <v>3.7394571428571428</v>
      </c>
      <c r="G2635" s="487" t="s">
        <v>561</v>
      </c>
      <c r="H2635" s="489">
        <v>0.375</v>
      </c>
      <c r="I2635" s="490">
        <v>10</v>
      </c>
      <c r="J2635" s="488">
        <v>0</v>
      </c>
      <c r="K2635" s="469">
        <f t="shared" ref="K2635:K2698" si="227">F2635/H2635</f>
        <v>9.9718857142857136</v>
      </c>
      <c r="L2635" s="469">
        <f t="shared" ref="L2635:L2698" si="228">K2635-I2635</f>
        <v>-2.8114285714286424E-2</v>
      </c>
    </row>
    <row r="2636" spans="1:12">
      <c r="A2636" s="487" t="s">
        <v>140</v>
      </c>
      <c r="B2636" s="487">
        <f t="shared" si="224"/>
        <v>8</v>
      </c>
      <c r="C2636" s="487">
        <f t="shared" si="225"/>
        <v>8</v>
      </c>
      <c r="D2636" s="487">
        <f t="shared" si="226"/>
        <v>104</v>
      </c>
      <c r="E2636" s="487">
        <v>0</v>
      </c>
      <c r="F2636" s="397">
        <f>F2634+(D2636-D2634)*(F2637-F2634)/(D2637-D2634)</f>
        <v>3.7709999999999999</v>
      </c>
      <c r="G2636" s="487" t="s">
        <v>561</v>
      </c>
      <c r="H2636" s="489">
        <v>0.375</v>
      </c>
      <c r="I2636" s="490">
        <v>10.1</v>
      </c>
      <c r="J2636" s="488">
        <v>0</v>
      </c>
      <c r="K2636" s="469">
        <f t="shared" si="227"/>
        <v>10.055999999999999</v>
      </c>
      <c r="L2636" s="469">
        <f t="shared" si="228"/>
        <v>-4.4000000000000483E-2</v>
      </c>
    </row>
    <row r="2637" spans="1:12">
      <c r="A2637" s="480" t="s">
        <v>140</v>
      </c>
      <c r="B2637" s="480">
        <f t="shared" si="224"/>
        <v>8</v>
      </c>
      <c r="C2637" s="480">
        <f t="shared" si="225"/>
        <v>9</v>
      </c>
      <c r="D2637" s="480">
        <f t="shared" si="226"/>
        <v>105</v>
      </c>
      <c r="E2637" s="480">
        <v>0</v>
      </c>
      <c r="F2637" s="484">
        <v>3.7869999999999999</v>
      </c>
      <c r="G2637" s="480" t="s">
        <v>561</v>
      </c>
      <c r="H2637" s="482">
        <v>0.375</v>
      </c>
      <c r="I2637" s="483">
        <v>10.1</v>
      </c>
      <c r="J2637" s="484">
        <v>0</v>
      </c>
      <c r="K2637" s="469">
        <f t="shared" si="227"/>
        <v>10.098666666666666</v>
      </c>
      <c r="L2637" s="469">
        <f t="shared" si="228"/>
        <v>-1.3333333333331865E-3</v>
      </c>
    </row>
    <row r="2638" spans="1:12">
      <c r="A2638" s="487" t="s">
        <v>140</v>
      </c>
      <c r="B2638" s="487">
        <f t="shared" si="224"/>
        <v>8</v>
      </c>
      <c r="C2638" s="487">
        <f t="shared" si="225"/>
        <v>10</v>
      </c>
      <c r="D2638" s="487">
        <f t="shared" si="226"/>
        <v>106</v>
      </c>
      <c r="E2638" s="487">
        <v>0</v>
      </c>
      <c r="F2638" s="397">
        <f>F2637+(D2638-D2637)*(F2640-F2637)/(D2640-E2637)</f>
        <v>3.7874351851851853</v>
      </c>
      <c r="G2638" s="487" t="s">
        <v>561</v>
      </c>
      <c r="H2638" s="489">
        <v>0.375</v>
      </c>
      <c r="I2638" s="490">
        <v>10.199999999999999</v>
      </c>
      <c r="J2638" s="488">
        <v>0</v>
      </c>
      <c r="K2638" s="469">
        <f t="shared" si="227"/>
        <v>10.099827160493827</v>
      </c>
      <c r="L2638" s="469">
        <f t="shared" si="228"/>
        <v>-0.10017283950617184</v>
      </c>
    </row>
    <row r="2639" spans="1:12">
      <c r="A2639" s="487" t="s">
        <v>140</v>
      </c>
      <c r="B2639" s="487">
        <f t="shared" si="224"/>
        <v>8</v>
      </c>
      <c r="C2639" s="487">
        <f t="shared" si="225"/>
        <v>11</v>
      </c>
      <c r="D2639" s="487">
        <f t="shared" si="226"/>
        <v>107</v>
      </c>
      <c r="E2639" s="487">
        <v>0</v>
      </c>
      <c r="F2639" s="397">
        <f>F2637+(D2639-D2637)*(F2640-F2637)/(D2640-D2637)</f>
        <v>3.8183333333333334</v>
      </c>
      <c r="G2639" s="487" t="s">
        <v>561</v>
      </c>
      <c r="H2639" s="489">
        <v>0.375</v>
      </c>
      <c r="I2639" s="490">
        <v>10.199999999999999</v>
      </c>
      <c r="J2639" s="488">
        <v>0</v>
      </c>
      <c r="K2639" s="469">
        <f t="shared" si="227"/>
        <v>10.182222222222222</v>
      </c>
      <c r="L2639" s="469">
        <f t="shared" si="228"/>
        <v>-1.7777777777777004E-2</v>
      </c>
    </row>
    <row r="2640" spans="1:12">
      <c r="A2640" s="480" t="s">
        <v>140</v>
      </c>
      <c r="B2640" s="480">
        <f t="shared" si="224"/>
        <v>9</v>
      </c>
      <c r="C2640" s="480">
        <f t="shared" si="225"/>
        <v>0</v>
      </c>
      <c r="D2640" s="480">
        <f t="shared" si="226"/>
        <v>108</v>
      </c>
      <c r="E2640" s="480">
        <v>0</v>
      </c>
      <c r="F2640" s="484">
        <v>3.8340000000000001</v>
      </c>
      <c r="G2640" s="480" t="s">
        <v>561</v>
      </c>
      <c r="H2640" s="482">
        <v>0.375</v>
      </c>
      <c r="I2640" s="483">
        <v>10.3</v>
      </c>
      <c r="J2640" s="484">
        <v>0</v>
      </c>
      <c r="K2640" s="469">
        <f t="shared" si="227"/>
        <v>10.224</v>
      </c>
      <c r="L2640" s="469">
        <f t="shared" si="228"/>
        <v>-7.6000000000000512E-2</v>
      </c>
    </row>
    <row r="2641" spans="1:12">
      <c r="A2641" s="487" t="s">
        <v>140</v>
      </c>
      <c r="B2641" s="487">
        <f t="shared" si="224"/>
        <v>9</v>
      </c>
      <c r="C2641" s="487">
        <f t="shared" si="225"/>
        <v>1</v>
      </c>
      <c r="D2641" s="487">
        <f t="shared" si="226"/>
        <v>109</v>
      </c>
      <c r="E2641" s="487">
        <v>0</v>
      </c>
      <c r="F2641" s="397">
        <f>F2640+(D2641-D2640)*(F2643-F2640)/(D2643-E2640)</f>
        <v>3.8344144144144146</v>
      </c>
      <c r="G2641" s="487" t="s">
        <v>561</v>
      </c>
      <c r="H2641" s="489">
        <v>0.375</v>
      </c>
      <c r="I2641" s="490">
        <v>10.3</v>
      </c>
      <c r="J2641" s="488">
        <v>0</v>
      </c>
      <c r="K2641" s="469">
        <f t="shared" si="227"/>
        <v>10.225105105105106</v>
      </c>
      <c r="L2641" s="469">
        <f t="shared" si="228"/>
        <v>-7.4894894894894648E-2</v>
      </c>
    </row>
    <row r="2642" spans="1:12">
      <c r="A2642" s="487" t="s">
        <v>140</v>
      </c>
      <c r="B2642" s="487">
        <f t="shared" si="224"/>
        <v>9</v>
      </c>
      <c r="C2642" s="487">
        <f t="shared" si="225"/>
        <v>2</v>
      </c>
      <c r="D2642" s="487">
        <f t="shared" si="226"/>
        <v>110</v>
      </c>
      <c r="E2642" s="487">
        <v>0</v>
      </c>
      <c r="F2642" s="397">
        <f>F2640+(D2642-D2640)*(F2643-F2640)/(D2643-D2640)</f>
        <v>3.8646666666666665</v>
      </c>
      <c r="G2642" s="487" t="s">
        <v>561</v>
      </c>
      <c r="H2642" s="489">
        <v>0.375</v>
      </c>
      <c r="I2642" s="490">
        <v>10.3</v>
      </c>
      <c r="J2642" s="488">
        <v>0</v>
      </c>
      <c r="K2642" s="469">
        <f t="shared" si="227"/>
        <v>10.305777777777777</v>
      </c>
      <c r="L2642" s="469">
        <f t="shared" si="228"/>
        <v>5.7777777777765493E-3</v>
      </c>
    </row>
    <row r="2643" spans="1:12">
      <c r="A2643" s="480" t="s">
        <v>140</v>
      </c>
      <c r="B2643" s="480">
        <f t="shared" si="224"/>
        <v>9</v>
      </c>
      <c r="C2643" s="480">
        <f t="shared" si="225"/>
        <v>3</v>
      </c>
      <c r="D2643" s="480">
        <f t="shared" si="226"/>
        <v>111</v>
      </c>
      <c r="E2643" s="480">
        <v>0</v>
      </c>
      <c r="F2643" s="484">
        <v>3.88</v>
      </c>
      <c r="G2643" s="480" t="s">
        <v>561</v>
      </c>
      <c r="H2643" s="482">
        <v>0.375</v>
      </c>
      <c r="I2643" s="483">
        <v>10.4</v>
      </c>
      <c r="J2643" s="484">
        <v>0</v>
      </c>
      <c r="K2643" s="469">
        <f t="shared" si="227"/>
        <v>10.346666666666666</v>
      </c>
      <c r="L2643" s="469">
        <f t="shared" si="228"/>
        <v>-5.3333333333334565E-2</v>
      </c>
    </row>
    <row r="2644" spans="1:12">
      <c r="A2644" s="487" t="s">
        <v>140</v>
      </c>
      <c r="B2644" s="487">
        <f t="shared" si="224"/>
        <v>9</v>
      </c>
      <c r="C2644" s="487">
        <f t="shared" si="225"/>
        <v>4</v>
      </c>
      <c r="D2644" s="487">
        <f t="shared" si="226"/>
        <v>112</v>
      </c>
      <c r="E2644" s="487">
        <v>0</v>
      </c>
      <c r="F2644" s="397">
        <f>F2643+(D2644-D2643)*(F2646-F2643)/(D2646-E2643)</f>
        <v>3.8804035087719297</v>
      </c>
      <c r="G2644" s="487" t="s">
        <v>561</v>
      </c>
      <c r="H2644" s="489">
        <v>0.375</v>
      </c>
      <c r="I2644" s="490">
        <v>10.4</v>
      </c>
      <c r="J2644" s="488">
        <v>0</v>
      </c>
      <c r="K2644" s="469">
        <f t="shared" si="227"/>
        <v>10.34774269005848</v>
      </c>
      <c r="L2644" s="469">
        <f t="shared" si="228"/>
        <v>-5.2257309941520447E-2</v>
      </c>
    </row>
    <row r="2645" spans="1:12">
      <c r="A2645" s="487" t="s">
        <v>140</v>
      </c>
      <c r="B2645" s="487">
        <f t="shared" si="224"/>
        <v>9</v>
      </c>
      <c r="C2645" s="487">
        <f t="shared" si="225"/>
        <v>5</v>
      </c>
      <c r="D2645" s="487">
        <f t="shared" si="226"/>
        <v>113</v>
      </c>
      <c r="E2645" s="487">
        <v>0</v>
      </c>
      <c r="F2645" s="397">
        <f>F2643+(D2645-D2643)*(F2646-F2643)/(D2646-D2643)</f>
        <v>3.9106666666666667</v>
      </c>
      <c r="G2645" s="487" t="s">
        <v>561</v>
      </c>
      <c r="H2645" s="489">
        <v>0.375</v>
      </c>
      <c r="I2645" s="490">
        <v>10.5</v>
      </c>
      <c r="J2645" s="488">
        <v>0</v>
      </c>
      <c r="K2645" s="469">
        <f t="shared" si="227"/>
        <v>10.428444444444445</v>
      </c>
      <c r="L2645" s="469">
        <f t="shared" si="228"/>
        <v>-7.1555555555555372E-2</v>
      </c>
    </row>
    <row r="2646" spans="1:12">
      <c r="A2646" s="480" t="s">
        <v>140</v>
      </c>
      <c r="B2646" s="480">
        <f t="shared" si="224"/>
        <v>9</v>
      </c>
      <c r="C2646" s="480">
        <f t="shared" si="225"/>
        <v>6</v>
      </c>
      <c r="D2646" s="480">
        <f t="shared" si="226"/>
        <v>114</v>
      </c>
      <c r="E2646" s="480">
        <v>0</v>
      </c>
      <c r="F2646" s="484">
        <v>3.9260000000000002</v>
      </c>
      <c r="G2646" s="480" t="s">
        <v>561</v>
      </c>
      <c r="H2646" s="482">
        <v>0.375</v>
      </c>
      <c r="I2646" s="483">
        <v>10.5</v>
      </c>
      <c r="J2646" s="484">
        <v>0</v>
      </c>
      <c r="K2646" s="469">
        <f t="shared" si="227"/>
        <v>10.469333333333333</v>
      </c>
      <c r="L2646" s="469">
        <f t="shared" si="228"/>
        <v>-3.0666666666666842E-2</v>
      </c>
    </row>
    <row r="2647" spans="1:12">
      <c r="A2647" s="487" t="s">
        <v>140</v>
      </c>
      <c r="B2647" s="487">
        <f t="shared" si="224"/>
        <v>9</v>
      </c>
      <c r="C2647" s="487">
        <f t="shared" si="225"/>
        <v>7</v>
      </c>
      <c r="D2647" s="487">
        <f t="shared" si="226"/>
        <v>115</v>
      </c>
      <c r="E2647" s="487">
        <v>0</v>
      </c>
      <c r="F2647" s="397">
        <f>F2646+(D2647-D2646)*(F2649-F2646)/(D2649-E2646)</f>
        <v>3.9263846153846154</v>
      </c>
      <c r="G2647" s="487" t="s">
        <v>561</v>
      </c>
      <c r="H2647" s="489">
        <v>0.375</v>
      </c>
      <c r="I2647" s="490">
        <v>10.5</v>
      </c>
      <c r="J2647" s="488">
        <v>0</v>
      </c>
      <c r="K2647" s="469">
        <f t="shared" si="227"/>
        <v>10.470358974358975</v>
      </c>
      <c r="L2647" s="469">
        <f t="shared" si="228"/>
        <v>-2.9641025641025109E-2</v>
      </c>
    </row>
    <row r="2648" spans="1:12">
      <c r="A2648" s="487" t="s">
        <v>140</v>
      </c>
      <c r="B2648" s="487">
        <f t="shared" si="224"/>
        <v>9</v>
      </c>
      <c r="C2648" s="487">
        <f t="shared" si="225"/>
        <v>8</v>
      </c>
      <c r="D2648" s="487">
        <f t="shared" si="226"/>
        <v>116</v>
      </c>
      <c r="E2648" s="487">
        <v>0</v>
      </c>
      <c r="F2648" s="397">
        <f>F2646+(D2648-D2646)*(F2649-F2646)/(D2649-D2646)</f>
        <v>3.956</v>
      </c>
      <c r="G2648" s="487" t="s">
        <v>561</v>
      </c>
      <c r="H2648" s="489">
        <v>0.375</v>
      </c>
      <c r="I2648" s="490">
        <v>10.6</v>
      </c>
      <c r="J2648" s="488">
        <v>0</v>
      </c>
      <c r="K2648" s="469">
        <f t="shared" si="227"/>
        <v>10.549333333333333</v>
      </c>
      <c r="L2648" s="469">
        <f t="shared" si="228"/>
        <v>-5.0666666666666416E-2</v>
      </c>
    </row>
    <row r="2649" spans="1:12">
      <c r="A2649" s="480" t="s">
        <v>140</v>
      </c>
      <c r="B2649" s="480">
        <f t="shared" si="224"/>
        <v>9</v>
      </c>
      <c r="C2649" s="480">
        <f t="shared" si="225"/>
        <v>9</v>
      </c>
      <c r="D2649" s="480">
        <f t="shared" si="226"/>
        <v>117</v>
      </c>
      <c r="E2649" s="480">
        <v>0</v>
      </c>
      <c r="F2649" s="484">
        <v>3.9710000000000001</v>
      </c>
      <c r="G2649" s="480" t="s">
        <v>561</v>
      </c>
      <c r="H2649" s="482">
        <v>0.375</v>
      </c>
      <c r="I2649" s="483">
        <v>10.6</v>
      </c>
      <c r="J2649" s="484">
        <v>0</v>
      </c>
      <c r="K2649" s="469">
        <f t="shared" si="227"/>
        <v>10.589333333333334</v>
      </c>
      <c r="L2649" s="469">
        <f t="shared" si="228"/>
        <v>-1.0666666666665492E-2</v>
      </c>
    </row>
    <row r="2650" spans="1:12">
      <c r="A2650" s="487" t="s">
        <v>140</v>
      </c>
      <c r="B2650" s="487">
        <f t="shared" si="224"/>
        <v>9</v>
      </c>
      <c r="C2650" s="487">
        <f t="shared" si="225"/>
        <v>10</v>
      </c>
      <c r="D2650" s="487">
        <f t="shared" si="226"/>
        <v>118</v>
      </c>
      <c r="E2650" s="487">
        <v>0</v>
      </c>
      <c r="F2650" s="397">
        <f>F2649+(D2650-D2649)*(F2652-F2649)/(D2652-E2649)</f>
        <v>3.9713750000000001</v>
      </c>
      <c r="G2650" s="487" t="s">
        <v>561</v>
      </c>
      <c r="H2650" s="489">
        <v>0.375</v>
      </c>
      <c r="I2650" s="490">
        <v>10.7</v>
      </c>
      <c r="J2650" s="488">
        <v>0</v>
      </c>
      <c r="K2650" s="469">
        <f t="shared" si="227"/>
        <v>10.590333333333334</v>
      </c>
      <c r="L2650" s="469">
        <f t="shared" si="228"/>
        <v>-0.10966666666666569</v>
      </c>
    </row>
    <row r="2651" spans="1:12">
      <c r="A2651" s="487" t="s">
        <v>140</v>
      </c>
      <c r="B2651" s="487">
        <f t="shared" si="224"/>
        <v>9</v>
      </c>
      <c r="C2651" s="487">
        <f t="shared" si="225"/>
        <v>11</v>
      </c>
      <c r="D2651" s="487">
        <f t="shared" si="226"/>
        <v>119</v>
      </c>
      <c r="E2651" s="487">
        <v>0</v>
      </c>
      <c r="F2651" s="397">
        <f>F2649+(D2651-D2649)*(F2652-F2649)/(D2652-D2649)</f>
        <v>4.0010000000000003</v>
      </c>
      <c r="G2651" s="487" t="s">
        <v>561</v>
      </c>
      <c r="H2651" s="489">
        <v>0.375</v>
      </c>
      <c r="I2651" s="490">
        <v>10.7</v>
      </c>
      <c r="J2651" s="488">
        <v>0</v>
      </c>
      <c r="K2651" s="469">
        <f t="shared" si="227"/>
        <v>10.669333333333334</v>
      </c>
      <c r="L2651" s="469">
        <f t="shared" si="228"/>
        <v>-3.0666666666665066E-2</v>
      </c>
    </row>
    <row r="2652" spans="1:12">
      <c r="A2652" s="480" t="s">
        <v>140</v>
      </c>
      <c r="B2652" s="480">
        <f t="shared" si="224"/>
        <v>10</v>
      </c>
      <c r="C2652" s="480">
        <f t="shared" si="225"/>
        <v>0</v>
      </c>
      <c r="D2652" s="480">
        <f t="shared" si="226"/>
        <v>120</v>
      </c>
      <c r="E2652" s="480">
        <v>0</v>
      </c>
      <c r="F2652" s="484">
        <v>4.016</v>
      </c>
      <c r="G2652" s="480" t="s">
        <v>561</v>
      </c>
      <c r="H2652" s="482">
        <v>0.375</v>
      </c>
      <c r="I2652" s="483">
        <v>10.7</v>
      </c>
      <c r="J2652" s="484">
        <v>0</v>
      </c>
      <c r="K2652" s="469">
        <f t="shared" si="227"/>
        <v>10.709333333333333</v>
      </c>
      <c r="L2652" s="469">
        <f t="shared" si="228"/>
        <v>9.3333333333340818E-3</v>
      </c>
    </row>
    <row r="2653" spans="1:12">
      <c r="A2653" s="487" t="s">
        <v>140</v>
      </c>
      <c r="B2653" s="487">
        <f t="shared" si="224"/>
        <v>10</v>
      </c>
      <c r="C2653" s="487">
        <f t="shared" si="225"/>
        <v>1</v>
      </c>
      <c r="D2653" s="487">
        <f t="shared" si="226"/>
        <v>121</v>
      </c>
      <c r="E2653" s="487">
        <v>0</v>
      </c>
      <c r="F2653" s="397">
        <f>F2652+(D2653-D2652)*(F2655-F2652)/(D2655-E2652)</f>
        <v>4.0163658536585363</v>
      </c>
      <c r="G2653" s="487" t="s">
        <v>561</v>
      </c>
      <c r="H2653" s="489">
        <v>0.375</v>
      </c>
      <c r="I2653" s="490">
        <v>10.8</v>
      </c>
      <c r="J2653" s="488">
        <v>0</v>
      </c>
      <c r="K2653" s="469">
        <f t="shared" si="227"/>
        <v>10.71030894308943</v>
      </c>
      <c r="L2653" s="469">
        <f t="shared" si="228"/>
        <v>-8.9691056910570666E-2</v>
      </c>
    </row>
    <row r="2654" spans="1:12">
      <c r="A2654" s="487" t="s">
        <v>140</v>
      </c>
      <c r="B2654" s="487">
        <f t="shared" si="224"/>
        <v>10</v>
      </c>
      <c r="C2654" s="487">
        <f t="shared" si="225"/>
        <v>2</v>
      </c>
      <c r="D2654" s="487">
        <f t="shared" si="226"/>
        <v>122</v>
      </c>
      <c r="E2654" s="487">
        <v>0</v>
      </c>
      <c r="F2654" s="397">
        <f>F2652+(D2654-D2652)*(F2655-F2652)/(D2655-D2652)</f>
        <v>4.0460000000000003</v>
      </c>
      <c r="G2654" s="487" t="s">
        <v>561</v>
      </c>
      <c r="H2654" s="489">
        <v>0.375</v>
      </c>
      <c r="I2654" s="490">
        <v>10.8</v>
      </c>
      <c r="J2654" s="488">
        <v>0</v>
      </c>
      <c r="K2654" s="469">
        <f t="shared" si="227"/>
        <v>10.789333333333333</v>
      </c>
      <c r="L2654" s="469">
        <f t="shared" si="228"/>
        <v>-1.0666666666667268E-2</v>
      </c>
    </row>
    <row r="2655" spans="1:12">
      <c r="A2655" s="480" t="s">
        <v>140</v>
      </c>
      <c r="B2655" s="480">
        <f t="shared" si="224"/>
        <v>10</v>
      </c>
      <c r="C2655" s="480">
        <f t="shared" si="225"/>
        <v>3</v>
      </c>
      <c r="D2655" s="480">
        <f t="shared" si="226"/>
        <v>123</v>
      </c>
      <c r="E2655" s="480">
        <v>0</v>
      </c>
      <c r="F2655" s="484">
        <v>4.0609999999999999</v>
      </c>
      <c r="G2655" s="480" t="s">
        <v>561</v>
      </c>
      <c r="H2655" s="482">
        <v>0.375</v>
      </c>
      <c r="I2655" s="483">
        <v>10.9</v>
      </c>
      <c r="J2655" s="484">
        <v>0</v>
      </c>
      <c r="K2655" s="469">
        <f t="shared" si="227"/>
        <v>10.829333333333333</v>
      </c>
      <c r="L2655" s="469">
        <f t="shared" si="228"/>
        <v>-7.0666666666667766E-2</v>
      </c>
    </row>
    <row r="2656" spans="1:12">
      <c r="A2656" s="487" t="s">
        <v>140</v>
      </c>
      <c r="B2656" s="487">
        <f t="shared" si="224"/>
        <v>10</v>
      </c>
      <c r="C2656" s="487">
        <f t="shared" si="225"/>
        <v>4</v>
      </c>
      <c r="D2656" s="487">
        <f t="shared" si="226"/>
        <v>124</v>
      </c>
      <c r="E2656" s="487">
        <v>0</v>
      </c>
      <c r="F2656" s="397">
        <f>F2655+(D2656-D2655)*(F2658-F2655)/(D2658-E2655)</f>
        <v>4.0613412698412699</v>
      </c>
      <c r="G2656" s="487" t="s">
        <v>561</v>
      </c>
      <c r="H2656" s="489">
        <v>0.375</v>
      </c>
      <c r="I2656" s="490">
        <v>10.9</v>
      </c>
      <c r="J2656" s="488">
        <v>0</v>
      </c>
      <c r="K2656" s="469">
        <f t="shared" si="227"/>
        <v>10.830243386243387</v>
      </c>
      <c r="L2656" s="469">
        <f t="shared" si="228"/>
        <v>-6.9756613756613461E-2</v>
      </c>
    </row>
    <row r="2657" spans="1:12">
      <c r="A2657" s="487" t="s">
        <v>140</v>
      </c>
      <c r="B2657" s="487">
        <f t="shared" si="224"/>
        <v>10</v>
      </c>
      <c r="C2657" s="487">
        <f t="shared" si="225"/>
        <v>5</v>
      </c>
      <c r="D2657" s="487">
        <f t="shared" si="226"/>
        <v>125</v>
      </c>
      <c r="E2657" s="487">
        <v>0</v>
      </c>
      <c r="F2657" s="397">
        <f>F2655+(D2657-D2655)*(F2658-F2655)/(D2658-D2655)</f>
        <v>4.089666666666667</v>
      </c>
      <c r="G2657" s="487" t="s">
        <v>561</v>
      </c>
      <c r="H2657" s="489">
        <v>0.375</v>
      </c>
      <c r="I2657" s="490">
        <v>10.9</v>
      </c>
      <c r="J2657" s="488">
        <v>0</v>
      </c>
      <c r="K2657" s="469">
        <f t="shared" si="227"/>
        <v>10.905777777777779</v>
      </c>
      <c r="L2657" s="469">
        <f t="shared" si="228"/>
        <v>5.7777777777783257E-3</v>
      </c>
    </row>
    <row r="2658" spans="1:12">
      <c r="A2658" s="480" t="s">
        <v>140</v>
      </c>
      <c r="B2658" s="480">
        <f t="shared" si="224"/>
        <v>10</v>
      </c>
      <c r="C2658" s="480">
        <f t="shared" si="225"/>
        <v>6</v>
      </c>
      <c r="D2658" s="480">
        <f t="shared" si="226"/>
        <v>126</v>
      </c>
      <c r="E2658" s="480">
        <v>0</v>
      </c>
      <c r="F2658" s="484">
        <v>4.1040000000000001</v>
      </c>
      <c r="G2658" s="480" t="s">
        <v>561</v>
      </c>
      <c r="H2658" s="482">
        <v>0.375</v>
      </c>
      <c r="I2658" s="483">
        <v>11</v>
      </c>
      <c r="J2658" s="484">
        <v>0</v>
      </c>
      <c r="K2658" s="469">
        <f t="shared" si="227"/>
        <v>10.944000000000001</v>
      </c>
      <c r="L2658" s="469">
        <f t="shared" si="228"/>
        <v>-5.5999999999999162E-2</v>
      </c>
    </row>
    <row r="2659" spans="1:12">
      <c r="A2659" s="487" t="s">
        <v>140</v>
      </c>
      <c r="B2659" s="487">
        <f t="shared" si="224"/>
        <v>10</v>
      </c>
      <c r="C2659" s="487">
        <f t="shared" si="225"/>
        <v>7</v>
      </c>
      <c r="D2659" s="487">
        <f t="shared" si="226"/>
        <v>127</v>
      </c>
      <c r="E2659" s="487">
        <v>0</v>
      </c>
      <c r="F2659" s="397">
        <f>F2658+(D2659-D2658)*(F2661-F2658)/(D2661-E2658)</f>
        <v>4.1043410852713178</v>
      </c>
      <c r="G2659" s="487" t="s">
        <v>561</v>
      </c>
      <c r="H2659" s="489">
        <v>0.375</v>
      </c>
      <c r="I2659" s="490">
        <v>11</v>
      </c>
      <c r="J2659" s="488">
        <v>0</v>
      </c>
      <c r="K2659" s="469">
        <f t="shared" si="227"/>
        <v>10.944909560723515</v>
      </c>
      <c r="L2659" s="469">
        <f t="shared" si="228"/>
        <v>-5.509043927648527E-2</v>
      </c>
    </row>
    <row r="2660" spans="1:12">
      <c r="A2660" s="487" t="s">
        <v>140</v>
      </c>
      <c r="B2660" s="487">
        <f t="shared" si="224"/>
        <v>10</v>
      </c>
      <c r="C2660" s="487">
        <f t="shared" si="225"/>
        <v>8</v>
      </c>
      <c r="D2660" s="487">
        <f t="shared" si="226"/>
        <v>128</v>
      </c>
      <c r="E2660" s="487">
        <v>0</v>
      </c>
      <c r="F2660" s="397">
        <f>F2658+(D2660-D2658)*(F2661-F2658)/(D2661-D2658)</f>
        <v>4.1333333333333329</v>
      </c>
      <c r="G2660" s="487" t="s">
        <v>561</v>
      </c>
      <c r="H2660" s="489">
        <v>0.375</v>
      </c>
      <c r="I2660" s="490">
        <v>11</v>
      </c>
      <c r="J2660" s="488">
        <v>0</v>
      </c>
      <c r="K2660" s="469">
        <f t="shared" si="227"/>
        <v>11.02222222222222</v>
      </c>
      <c r="L2660" s="469">
        <f t="shared" si="228"/>
        <v>2.2222222222220367E-2</v>
      </c>
    </row>
    <row r="2661" spans="1:12">
      <c r="A2661" s="480" t="s">
        <v>140</v>
      </c>
      <c r="B2661" s="480">
        <f t="shared" si="224"/>
        <v>10</v>
      </c>
      <c r="C2661" s="480">
        <f t="shared" si="225"/>
        <v>9</v>
      </c>
      <c r="D2661" s="480">
        <f t="shared" si="226"/>
        <v>129</v>
      </c>
      <c r="E2661" s="480">
        <v>0</v>
      </c>
      <c r="F2661" s="484">
        <v>4.1479999999999997</v>
      </c>
      <c r="G2661" s="480" t="s">
        <v>561</v>
      </c>
      <c r="H2661" s="482">
        <v>0.375</v>
      </c>
      <c r="I2661" s="483">
        <v>11.1</v>
      </c>
      <c r="J2661" s="484">
        <v>0</v>
      </c>
      <c r="K2661" s="469">
        <f t="shared" si="227"/>
        <v>11.061333333333332</v>
      </c>
      <c r="L2661" s="469">
        <f t="shared" si="228"/>
        <v>-3.8666666666667737E-2</v>
      </c>
    </row>
    <row r="2662" spans="1:12">
      <c r="A2662" s="487" t="s">
        <v>140</v>
      </c>
      <c r="B2662" s="487">
        <f t="shared" si="224"/>
        <v>10</v>
      </c>
      <c r="C2662" s="487">
        <f t="shared" si="225"/>
        <v>10</v>
      </c>
      <c r="D2662" s="487">
        <f t="shared" si="226"/>
        <v>130</v>
      </c>
      <c r="E2662" s="487">
        <v>0</v>
      </c>
      <c r="F2662" s="397">
        <f>F2661+(D2662-D2661)*(F2664-F2661)/(D2664-E2661)</f>
        <v>4.1483257575757575</v>
      </c>
      <c r="G2662" s="487" t="s">
        <v>561</v>
      </c>
      <c r="H2662" s="489">
        <v>0.375</v>
      </c>
      <c r="I2662" s="490">
        <v>11.1</v>
      </c>
      <c r="J2662" s="488">
        <v>0</v>
      </c>
      <c r="K2662" s="469">
        <f t="shared" si="227"/>
        <v>11.062202020202021</v>
      </c>
      <c r="L2662" s="469">
        <f t="shared" si="228"/>
        <v>-3.7797979797979053E-2</v>
      </c>
    </row>
    <row r="2663" spans="1:12">
      <c r="A2663" s="487" t="s">
        <v>140</v>
      </c>
      <c r="B2663" s="487">
        <f t="shared" si="224"/>
        <v>10</v>
      </c>
      <c r="C2663" s="487">
        <f t="shared" si="225"/>
        <v>11</v>
      </c>
      <c r="D2663" s="487">
        <f t="shared" si="226"/>
        <v>131</v>
      </c>
      <c r="E2663" s="487">
        <v>0</v>
      </c>
      <c r="F2663" s="397">
        <f>F2661+(D2663-D2661)*(F2664-F2661)/(D2664-D2661)</f>
        <v>4.1766666666666667</v>
      </c>
      <c r="G2663" s="487" t="s">
        <v>561</v>
      </c>
      <c r="H2663" s="489">
        <v>0.375</v>
      </c>
      <c r="I2663" s="490">
        <v>11.2</v>
      </c>
      <c r="J2663" s="488">
        <v>0</v>
      </c>
      <c r="K2663" s="469">
        <f t="shared" si="227"/>
        <v>11.137777777777778</v>
      </c>
      <c r="L2663" s="469">
        <f t="shared" si="228"/>
        <v>-6.2222222222221291E-2</v>
      </c>
    </row>
    <row r="2664" spans="1:12">
      <c r="A2664" s="480" t="s">
        <v>140</v>
      </c>
      <c r="B2664" s="480">
        <f t="shared" si="224"/>
        <v>11</v>
      </c>
      <c r="C2664" s="480">
        <f t="shared" si="225"/>
        <v>0</v>
      </c>
      <c r="D2664" s="480">
        <f t="shared" si="226"/>
        <v>132</v>
      </c>
      <c r="E2664" s="480">
        <v>0</v>
      </c>
      <c r="F2664" s="484">
        <v>4.1909999999999998</v>
      </c>
      <c r="G2664" s="480" t="s">
        <v>561</v>
      </c>
      <c r="H2664" s="482">
        <v>0.375</v>
      </c>
      <c r="I2664" s="483">
        <v>11.2</v>
      </c>
      <c r="J2664" s="484">
        <v>0</v>
      </c>
      <c r="K2664" s="469">
        <f t="shared" si="227"/>
        <v>11.176</v>
      </c>
      <c r="L2664" s="469">
        <f t="shared" si="228"/>
        <v>-2.3999999999999133E-2</v>
      </c>
    </row>
    <row r="2665" spans="1:12">
      <c r="A2665" s="487" t="s">
        <v>140</v>
      </c>
      <c r="B2665" s="487">
        <f t="shared" si="224"/>
        <v>11</v>
      </c>
      <c r="C2665" s="487">
        <f t="shared" si="225"/>
        <v>1</v>
      </c>
      <c r="D2665" s="487">
        <f t="shared" si="226"/>
        <v>133</v>
      </c>
      <c r="E2665" s="487">
        <v>0</v>
      </c>
      <c r="F2665" s="397">
        <f>F2664+(D2665-D2664)*(F2667-F2664)/(D2667-E2664)</f>
        <v>4.1913111111111112</v>
      </c>
      <c r="G2665" s="487" t="s">
        <v>561</v>
      </c>
      <c r="H2665" s="489">
        <v>0.375</v>
      </c>
      <c r="I2665" s="490">
        <v>11.2</v>
      </c>
      <c r="J2665" s="488">
        <v>0</v>
      </c>
      <c r="K2665" s="469">
        <f t="shared" si="227"/>
        <v>11.17682962962963</v>
      </c>
      <c r="L2665" s="469">
        <f t="shared" si="228"/>
        <v>-2.3170370370369398E-2</v>
      </c>
    </row>
    <row r="2666" spans="1:12">
      <c r="A2666" s="487" t="s">
        <v>140</v>
      </c>
      <c r="B2666" s="487">
        <f t="shared" si="224"/>
        <v>11</v>
      </c>
      <c r="C2666" s="487">
        <f t="shared" si="225"/>
        <v>2</v>
      </c>
      <c r="D2666" s="487">
        <f t="shared" si="226"/>
        <v>134</v>
      </c>
      <c r="E2666" s="487">
        <v>0</v>
      </c>
      <c r="F2666" s="397">
        <f>F2664+(D2666-D2664)*(F2667-F2664)/(D2667-D2664)</f>
        <v>4.2189999999999994</v>
      </c>
      <c r="G2666" s="487" t="s">
        <v>561</v>
      </c>
      <c r="H2666" s="489">
        <v>0.375</v>
      </c>
      <c r="I2666" s="490">
        <v>11.3</v>
      </c>
      <c r="J2666" s="488">
        <v>0</v>
      </c>
      <c r="K2666" s="469">
        <f t="shared" si="227"/>
        <v>11.250666666666666</v>
      </c>
      <c r="L2666" s="469">
        <f t="shared" si="228"/>
        <v>-4.9333333333335005E-2</v>
      </c>
    </row>
    <row r="2667" spans="1:12">
      <c r="A2667" s="480" t="s">
        <v>140</v>
      </c>
      <c r="B2667" s="480">
        <f t="shared" si="224"/>
        <v>11</v>
      </c>
      <c r="C2667" s="480">
        <f t="shared" si="225"/>
        <v>3</v>
      </c>
      <c r="D2667" s="480">
        <f t="shared" si="226"/>
        <v>135</v>
      </c>
      <c r="E2667" s="480">
        <v>0</v>
      </c>
      <c r="F2667" s="484">
        <v>4.2329999999999997</v>
      </c>
      <c r="G2667" s="480" t="s">
        <v>561</v>
      </c>
      <c r="H2667" s="482">
        <v>0.375</v>
      </c>
      <c r="I2667" s="483">
        <v>11.3</v>
      </c>
      <c r="J2667" s="484">
        <v>0</v>
      </c>
      <c r="K2667" s="469">
        <f t="shared" si="227"/>
        <v>11.287999999999998</v>
      </c>
      <c r="L2667" s="469">
        <f t="shared" si="228"/>
        <v>-1.2000000000002231E-2</v>
      </c>
    </row>
    <row r="2668" spans="1:12">
      <c r="A2668" s="487" t="s">
        <v>140</v>
      </c>
      <c r="B2668" s="487">
        <f t="shared" si="224"/>
        <v>11</v>
      </c>
      <c r="C2668" s="487">
        <f t="shared" si="225"/>
        <v>4</v>
      </c>
      <c r="D2668" s="487">
        <f t="shared" si="226"/>
        <v>136</v>
      </c>
      <c r="E2668" s="487">
        <v>0</v>
      </c>
      <c r="F2668" s="397">
        <f>F2667+(D2668-D2667)*(F2670-F2667)/(D2670-E2667)</f>
        <v>4.2333043478260866</v>
      </c>
      <c r="G2668" s="487" t="s">
        <v>561</v>
      </c>
      <c r="H2668" s="489">
        <v>0.375</v>
      </c>
      <c r="I2668" s="490">
        <v>11.4</v>
      </c>
      <c r="J2668" s="488">
        <v>0</v>
      </c>
      <c r="K2668" s="469">
        <f t="shared" si="227"/>
        <v>11.288811594202897</v>
      </c>
      <c r="L2668" s="469">
        <f t="shared" si="228"/>
        <v>-0.11118840579710287</v>
      </c>
    </row>
    <row r="2669" spans="1:12">
      <c r="A2669" s="487" t="s">
        <v>140</v>
      </c>
      <c r="B2669" s="487">
        <f t="shared" si="224"/>
        <v>11</v>
      </c>
      <c r="C2669" s="487">
        <f t="shared" si="225"/>
        <v>5</v>
      </c>
      <c r="D2669" s="487">
        <f t="shared" si="226"/>
        <v>137</v>
      </c>
      <c r="E2669" s="487">
        <v>0</v>
      </c>
      <c r="F2669" s="397">
        <f>F2667+(D2669-D2667)*(F2670-F2667)/(D2670-D2667)</f>
        <v>4.2610000000000001</v>
      </c>
      <c r="G2669" s="487" t="s">
        <v>561</v>
      </c>
      <c r="H2669" s="489">
        <v>0.375</v>
      </c>
      <c r="I2669" s="490">
        <v>11.4</v>
      </c>
      <c r="J2669" s="488">
        <v>0</v>
      </c>
      <c r="K2669" s="469">
        <f t="shared" si="227"/>
        <v>11.362666666666668</v>
      </c>
      <c r="L2669" s="469">
        <f t="shared" si="228"/>
        <v>-3.7333333333332774E-2</v>
      </c>
    </row>
    <row r="2670" spans="1:12">
      <c r="A2670" s="480" t="s">
        <v>140</v>
      </c>
      <c r="B2670" s="480">
        <f t="shared" si="224"/>
        <v>11</v>
      </c>
      <c r="C2670" s="480">
        <f t="shared" si="225"/>
        <v>6</v>
      </c>
      <c r="D2670" s="480">
        <f t="shared" si="226"/>
        <v>138</v>
      </c>
      <c r="E2670" s="480">
        <v>0</v>
      </c>
      <c r="F2670" s="484">
        <v>4.2750000000000004</v>
      </c>
      <c r="G2670" s="480" t="s">
        <v>561</v>
      </c>
      <c r="H2670" s="482">
        <v>0.375</v>
      </c>
      <c r="I2670" s="483">
        <v>11.4</v>
      </c>
      <c r="J2670" s="484">
        <v>0</v>
      </c>
      <c r="K2670" s="469">
        <f t="shared" si="227"/>
        <v>11.4</v>
      </c>
      <c r="L2670" s="469">
        <f t="shared" si="228"/>
        <v>0</v>
      </c>
    </row>
    <row r="2671" spans="1:12">
      <c r="A2671" s="487" t="s">
        <v>140</v>
      </c>
      <c r="B2671" s="487">
        <f t="shared" si="224"/>
        <v>11</v>
      </c>
      <c r="C2671" s="487">
        <f t="shared" si="225"/>
        <v>7</v>
      </c>
      <c r="D2671" s="487">
        <f t="shared" si="226"/>
        <v>139</v>
      </c>
      <c r="E2671" s="487">
        <v>0</v>
      </c>
      <c r="F2671" s="397">
        <f>F2670+(D2671-D2670)*(F2673-F2670)/(D2673-E2670)</f>
        <v>4.2752978723404258</v>
      </c>
      <c r="G2671" s="487" t="s">
        <v>561</v>
      </c>
      <c r="H2671" s="489">
        <v>0.375</v>
      </c>
      <c r="I2671" s="490">
        <v>11.5</v>
      </c>
      <c r="J2671" s="488">
        <v>0</v>
      </c>
      <c r="K2671" s="469">
        <f t="shared" si="227"/>
        <v>11.400794326241135</v>
      </c>
      <c r="L2671" s="469">
        <f t="shared" si="228"/>
        <v>-9.9205673758865132E-2</v>
      </c>
    </row>
    <row r="2672" spans="1:12">
      <c r="A2672" s="487" t="s">
        <v>140</v>
      </c>
      <c r="B2672" s="487">
        <f t="shared" si="224"/>
        <v>11</v>
      </c>
      <c r="C2672" s="487">
        <f t="shared" si="225"/>
        <v>8</v>
      </c>
      <c r="D2672" s="487">
        <f t="shared" si="226"/>
        <v>140</v>
      </c>
      <c r="E2672" s="487">
        <v>0</v>
      </c>
      <c r="F2672" s="397">
        <f>F2670+(D2672-D2670)*(F2673-F2670)/(D2673-D2670)</f>
        <v>4.3029999999999999</v>
      </c>
      <c r="G2672" s="487" t="s">
        <v>561</v>
      </c>
      <c r="H2672" s="489">
        <v>0.375</v>
      </c>
      <c r="I2672" s="490">
        <v>11.5</v>
      </c>
      <c r="J2672" s="488">
        <v>0</v>
      </c>
      <c r="K2672" s="469">
        <f t="shared" si="227"/>
        <v>11.474666666666666</v>
      </c>
      <c r="L2672" s="469">
        <f t="shared" si="228"/>
        <v>-2.5333333333334096E-2</v>
      </c>
    </row>
    <row r="2673" spans="1:12">
      <c r="A2673" s="480" t="s">
        <v>140</v>
      </c>
      <c r="B2673" s="480">
        <f t="shared" si="224"/>
        <v>11</v>
      </c>
      <c r="C2673" s="480">
        <f t="shared" si="225"/>
        <v>9</v>
      </c>
      <c r="D2673" s="480">
        <f t="shared" si="226"/>
        <v>141</v>
      </c>
      <c r="E2673" s="480">
        <v>0</v>
      </c>
      <c r="F2673" s="484">
        <v>4.3170000000000002</v>
      </c>
      <c r="G2673" s="480" t="s">
        <v>561</v>
      </c>
      <c r="H2673" s="482">
        <v>0.375</v>
      </c>
      <c r="I2673" s="483">
        <v>11.5</v>
      </c>
      <c r="J2673" s="484">
        <v>0</v>
      </c>
      <c r="K2673" s="469">
        <f t="shared" si="227"/>
        <v>11.512</v>
      </c>
      <c r="L2673" s="469">
        <f t="shared" si="228"/>
        <v>1.2000000000000455E-2</v>
      </c>
    </row>
    <row r="2674" spans="1:12">
      <c r="A2674" s="487" t="s">
        <v>140</v>
      </c>
      <c r="B2674" s="487">
        <f t="shared" si="224"/>
        <v>11</v>
      </c>
      <c r="C2674" s="487">
        <f t="shared" si="225"/>
        <v>10</v>
      </c>
      <c r="D2674" s="487">
        <f t="shared" si="226"/>
        <v>142</v>
      </c>
      <c r="E2674" s="487">
        <v>0</v>
      </c>
      <c r="F2674" s="397">
        <f>F2673+(D2674-D2673)*(F2676-F2673)/(D2676-E2673)</f>
        <v>4.3172847222222224</v>
      </c>
      <c r="G2674" s="487" t="s">
        <v>561</v>
      </c>
      <c r="H2674" s="489">
        <v>0.375</v>
      </c>
      <c r="I2674" s="490">
        <v>11.6</v>
      </c>
      <c r="J2674" s="488">
        <v>0</v>
      </c>
      <c r="K2674" s="469">
        <f t="shared" si="227"/>
        <v>11.51275925925926</v>
      </c>
      <c r="L2674" s="469">
        <f t="shared" si="228"/>
        <v>-8.7240740740739398E-2</v>
      </c>
    </row>
    <row r="2675" spans="1:12">
      <c r="A2675" s="487" t="s">
        <v>140</v>
      </c>
      <c r="B2675" s="487">
        <f t="shared" si="224"/>
        <v>11</v>
      </c>
      <c r="C2675" s="487">
        <f t="shared" si="225"/>
        <v>11</v>
      </c>
      <c r="D2675" s="487">
        <f t="shared" si="226"/>
        <v>143</v>
      </c>
      <c r="E2675" s="487">
        <v>0</v>
      </c>
      <c r="F2675" s="397">
        <f>F2673+(D2675-D2673)*(F2676-F2673)/(D2676-D2673)</f>
        <v>4.3443333333333332</v>
      </c>
      <c r="G2675" s="487" t="s">
        <v>561</v>
      </c>
      <c r="H2675" s="489">
        <v>0.375</v>
      </c>
      <c r="I2675" s="490">
        <v>11.6</v>
      </c>
      <c r="J2675" s="488">
        <v>0</v>
      </c>
      <c r="K2675" s="469">
        <f t="shared" si="227"/>
        <v>11.584888888888889</v>
      </c>
      <c r="L2675" s="469">
        <f t="shared" si="228"/>
        <v>-1.5111111111110631E-2</v>
      </c>
    </row>
    <row r="2676" spans="1:12">
      <c r="A2676" s="480" t="s">
        <v>140</v>
      </c>
      <c r="B2676" s="480">
        <f t="shared" si="224"/>
        <v>12</v>
      </c>
      <c r="C2676" s="480">
        <f t="shared" si="225"/>
        <v>0</v>
      </c>
      <c r="D2676" s="480">
        <f t="shared" si="226"/>
        <v>144</v>
      </c>
      <c r="E2676" s="480">
        <v>0</v>
      </c>
      <c r="F2676" s="484">
        <v>4.3579999999999997</v>
      </c>
      <c r="G2676" s="480" t="s">
        <v>561</v>
      </c>
      <c r="H2676" s="482">
        <v>0.375</v>
      </c>
      <c r="I2676" s="483">
        <v>11.6</v>
      </c>
      <c r="J2676" s="484">
        <v>0</v>
      </c>
      <c r="K2676" s="469">
        <f t="shared" si="227"/>
        <v>11.621333333333332</v>
      </c>
      <c r="L2676" s="469">
        <f t="shared" si="228"/>
        <v>2.133333333333276E-2</v>
      </c>
    </row>
    <row r="2677" spans="1:12">
      <c r="A2677" s="487" t="s">
        <v>140</v>
      </c>
      <c r="B2677" s="487">
        <f t="shared" si="224"/>
        <v>12</v>
      </c>
      <c r="C2677" s="487">
        <f t="shared" si="225"/>
        <v>1</v>
      </c>
      <c r="D2677" s="487">
        <f t="shared" si="226"/>
        <v>145</v>
      </c>
      <c r="E2677" s="487">
        <v>0</v>
      </c>
      <c r="F2677" s="397">
        <f>F2676+(D2677-D2676)*(F2679-F2676)/(D2679-E2676)</f>
        <v>4.3582789115646259</v>
      </c>
      <c r="G2677" s="487" t="s">
        <v>561</v>
      </c>
      <c r="H2677" s="489">
        <v>0.375</v>
      </c>
      <c r="I2677" s="490">
        <v>11.7</v>
      </c>
      <c r="J2677" s="488">
        <v>0</v>
      </c>
      <c r="K2677" s="469">
        <f t="shared" si="227"/>
        <v>11.622077097505668</v>
      </c>
      <c r="L2677" s="469">
        <f t="shared" si="228"/>
        <v>-7.792290249433087E-2</v>
      </c>
    </row>
    <row r="2678" spans="1:12">
      <c r="A2678" s="487" t="s">
        <v>140</v>
      </c>
      <c r="B2678" s="487">
        <f t="shared" si="224"/>
        <v>12</v>
      </c>
      <c r="C2678" s="487">
        <f t="shared" si="225"/>
        <v>2</v>
      </c>
      <c r="D2678" s="487">
        <f t="shared" si="226"/>
        <v>146</v>
      </c>
      <c r="E2678" s="487">
        <v>0</v>
      </c>
      <c r="F2678" s="397">
        <f>F2676+(D2678-D2676)*(F2679-F2676)/(D2679-D2676)</f>
        <v>4.3853333333333335</v>
      </c>
      <c r="G2678" s="487" t="s">
        <v>561</v>
      </c>
      <c r="H2678" s="489">
        <v>0.375</v>
      </c>
      <c r="I2678" s="490">
        <v>11.7</v>
      </c>
      <c r="J2678" s="488">
        <v>0</v>
      </c>
      <c r="K2678" s="469">
        <f t="shared" si="227"/>
        <v>11.694222222222223</v>
      </c>
      <c r="L2678" s="469">
        <f t="shared" si="228"/>
        <v>-5.7777777777765493E-3</v>
      </c>
    </row>
    <row r="2679" spans="1:12">
      <c r="A2679" s="480" t="s">
        <v>140</v>
      </c>
      <c r="B2679" s="480">
        <f t="shared" si="224"/>
        <v>12</v>
      </c>
      <c r="C2679" s="480">
        <f t="shared" si="225"/>
        <v>3</v>
      </c>
      <c r="D2679" s="480">
        <f t="shared" si="226"/>
        <v>147</v>
      </c>
      <c r="E2679" s="480">
        <v>0</v>
      </c>
      <c r="F2679" s="484">
        <v>4.399</v>
      </c>
      <c r="G2679" s="480" t="s">
        <v>561</v>
      </c>
      <c r="H2679" s="482">
        <v>0.375</v>
      </c>
      <c r="I2679" s="483">
        <v>11.8</v>
      </c>
      <c r="J2679" s="484">
        <v>0</v>
      </c>
      <c r="K2679" s="469">
        <f t="shared" si="227"/>
        <v>11.730666666666666</v>
      </c>
      <c r="L2679" s="469">
        <f t="shared" si="228"/>
        <v>-6.9333333333334579E-2</v>
      </c>
    </row>
    <row r="2680" spans="1:12">
      <c r="A2680" s="487" t="s">
        <v>140</v>
      </c>
      <c r="B2680" s="487">
        <f t="shared" si="224"/>
        <v>12</v>
      </c>
      <c r="C2680" s="487">
        <f t="shared" si="225"/>
        <v>4</v>
      </c>
      <c r="D2680" s="487">
        <f t="shared" si="226"/>
        <v>148</v>
      </c>
      <c r="E2680" s="487">
        <v>0</v>
      </c>
      <c r="F2680" s="397">
        <f>F2679+(D2680-D2679)*(F2682-F2679)/(D2682-E2679)</f>
        <v>4.3992733333333334</v>
      </c>
      <c r="G2680" s="487" t="s">
        <v>561</v>
      </c>
      <c r="H2680" s="489">
        <v>0.375</v>
      </c>
      <c r="I2680" s="490">
        <v>11.8</v>
      </c>
      <c r="J2680" s="488">
        <v>0</v>
      </c>
      <c r="K2680" s="469">
        <f t="shared" si="227"/>
        <v>11.731395555555556</v>
      </c>
      <c r="L2680" s="469">
        <f t="shared" si="228"/>
        <v>-6.8604444444444468E-2</v>
      </c>
    </row>
    <row r="2681" spans="1:12">
      <c r="A2681" s="487" t="s">
        <v>140</v>
      </c>
      <c r="B2681" s="487">
        <f t="shared" si="224"/>
        <v>12</v>
      </c>
      <c r="C2681" s="487">
        <f t="shared" si="225"/>
        <v>5</v>
      </c>
      <c r="D2681" s="487">
        <f t="shared" si="226"/>
        <v>149</v>
      </c>
      <c r="E2681" s="487">
        <v>0</v>
      </c>
      <c r="F2681" s="397">
        <f>F2679+(D2681-D2679)*(F2682-F2679)/(D2682-D2679)</f>
        <v>4.4263333333333339</v>
      </c>
      <c r="G2681" s="487" t="s">
        <v>561</v>
      </c>
      <c r="H2681" s="489">
        <v>0.375</v>
      </c>
      <c r="I2681" s="490">
        <v>11.8</v>
      </c>
      <c r="J2681" s="488">
        <v>0</v>
      </c>
      <c r="K2681" s="469">
        <f t="shared" si="227"/>
        <v>11.803555555555556</v>
      </c>
      <c r="L2681" s="469">
        <f t="shared" si="228"/>
        <v>3.5555555555557561E-3</v>
      </c>
    </row>
    <row r="2682" spans="1:12">
      <c r="A2682" s="480" t="s">
        <v>140</v>
      </c>
      <c r="B2682" s="480">
        <f t="shared" si="224"/>
        <v>12</v>
      </c>
      <c r="C2682" s="480">
        <f t="shared" si="225"/>
        <v>6</v>
      </c>
      <c r="D2682" s="480">
        <f t="shared" si="226"/>
        <v>150</v>
      </c>
      <c r="E2682" s="480">
        <v>0</v>
      </c>
      <c r="F2682" s="484">
        <v>4.4400000000000004</v>
      </c>
      <c r="G2682" s="480" t="s">
        <v>561</v>
      </c>
      <c r="H2682" s="482">
        <v>0.375</v>
      </c>
      <c r="I2682" s="483">
        <v>11.9</v>
      </c>
      <c r="J2682" s="484">
        <v>0</v>
      </c>
      <c r="K2682" s="469">
        <f t="shared" si="227"/>
        <v>11.840000000000002</v>
      </c>
      <c r="L2682" s="469">
        <f t="shared" si="228"/>
        <v>-5.9999999999998721E-2</v>
      </c>
    </row>
    <row r="2683" spans="1:12">
      <c r="A2683" s="487" t="s">
        <v>140</v>
      </c>
      <c r="B2683" s="487">
        <f t="shared" si="224"/>
        <v>12</v>
      </c>
      <c r="C2683" s="487">
        <f t="shared" si="225"/>
        <v>7</v>
      </c>
      <c r="D2683" s="487">
        <f t="shared" si="226"/>
        <v>151</v>
      </c>
      <c r="E2683" s="487">
        <v>0</v>
      </c>
      <c r="F2683" s="397">
        <f>F2682+(D2683-D2682)*(F2685-F2682)/(D2685-E2682)</f>
        <v>4.4402614379084975</v>
      </c>
      <c r="G2683" s="487" t="s">
        <v>561</v>
      </c>
      <c r="H2683" s="489">
        <v>0.375</v>
      </c>
      <c r="I2683" s="490">
        <v>11.9</v>
      </c>
      <c r="J2683" s="488">
        <v>0</v>
      </c>
      <c r="K2683" s="469">
        <f t="shared" si="227"/>
        <v>11.840697167755993</v>
      </c>
      <c r="L2683" s="469">
        <f t="shared" si="228"/>
        <v>-5.9302832244007675E-2</v>
      </c>
    </row>
    <row r="2684" spans="1:12">
      <c r="A2684" s="487" t="s">
        <v>140</v>
      </c>
      <c r="B2684" s="487">
        <f t="shared" si="224"/>
        <v>12</v>
      </c>
      <c r="C2684" s="487">
        <f t="shared" si="225"/>
        <v>8</v>
      </c>
      <c r="D2684" s="487">
        <f t="shared" si="226"/>
        <v>152</v>
      </c>
      <c r="E2684" s="487">
        <v>0</v>
      </c>
      <c r="F2684" s="397">
        <f>F2682+(D2684-D2682)*(F2685-F2682)/(D2685-D2682)</f>
        <v>4.4666666666666668</v>
      </c>
      <c r="G2684" s="487" t="s">
        <v>561</v>
      </c>
      <c r="H2684" s="489">
        <v>0.375</v>
      </c>
      <c r="I2684" s="490">
        <v>11.9</v>
      </c>
      <c r="J2684" s="488">
        <v>0</v>
      </c>
      <c r="K2684" s="469">
        <f t="shared" si="227"/>
        <v>11.911111111111111</v>
      </c>
      <c r="L2684" s="469">
        <f t="shared" si="228"/>
        <v>1.1111111111111072E-2</v>
      </c>
    </row>
    <row r="2685" spans="1:12">
      <c r="A2685" s="480" t="s">
        <v>140</v>
      </c>
      <c r="B2685" s="480">
        <f t="shared" ref="B2685:B2748" si="229">INT(D2685/12)</f>
        <v>12</v>
      </c>
      <c r="C2685" s="480">
        <f t="shared" ref="C2685:C2748" si="230">D2685-B2685*12</f>
        <v>9</v>
      </c>
      <c r="D2685" s="480">
        <f t="shared" si="226"/>
        <v>153</v>
      </c>
      <c r="E2685" s="480">
        <v>0</v>
      </c>
      <c r="F2685" s="484">
        <v>4.4800000000000004</v>
      </c>
      <c r="G2685" s="480" t="s">
        <v>561</v>
      </c>
      <c r="H2685" s="482">
        <v>0.375</v>
      </c>
      <c r="I2685" s="483">
        <v>12</v>
      </c>
      <c r="J2685" s="484">
        <v>0</v>
      </c>
      <c r="K2685" s="469">
        <f t="shared" si="227"/>
        <v>11.946666666666667</v>
      </c>
      <c r="L2685" s="469">
        <f t="shared" si="228"/>
        <v>-5.3333333333332789E-2</v>
      </c>
    </row>
    <row r="2686" spans="1:12">
      <c r="A2686" s="487" t="s">
        <v>140</v>
      </c>
      <c r="B2686" s="487">
        <f t="shared" si="229"/>
        <v>12</v>
      </c>
      <c r="C2686" s="487">
        <f t="shared" si="230"/>
        <v>10</v>
      </c>
      <c r="D2686" s="487">
        <f t="shared" ref="D2686:D2749" si="231">D2685+1</f>
        <v>154</v>
      </c>
      <c r="E2686" s="487">
        <v>0</v>
      </c>
      <c r="F2686" s="397">
        <f>F2685+(D2686-D2685)*(F2688-F2685)/(D2688-E2685)</f>
        <v>4.4802564102564109</v>
      </c>
      <c r="G2686" s="487" t="s">
        <v>561</v>
      </c>
      <c r="H2686" s="489">
        <v>0.375</v>
      </c>
      <c r="I2686" s="490">
        <v>12</v>
      </c>
      <c r="J2686" s="488">
        <v>0</v>
      </c>
      <c r="K2686" s="469">
        <f t="shared" si="227"/>
        <v>11.947350427350429</v>
      </c>
      <c r="L2686" s="469">
        <f t="shared" si="228"/>
        <v>-5.2649572649571041E-2</v>
      </c>
    </row>
    <row r="2687" spans="1:12">
      <c r="A2687" s="487" t="s">
        <v>140</v>
      </c>
      <c r="B2687" s="487">
        <f t="shared" si="229"/>
        <v>12</v>
      </c>
      <c r="C2687" s="487">
        <f t="shared" si="230"/>
        <v>11</v>
      </c>
      <c r="D2687" s="487">
        <f t="shared" si="231"/>
        <v>155</v>
      </c>
      <c r="E2687" s="487">
        <v>0</v>
      </c>
      <c r="F2687" s="397">
        <f>F2685+(D2687-D2685)*(F2688-F2685)/(D2688-D2685)</f>
        <v>4.5066666666666668</v>
      </c>
      <c r="G2687" s="487" t="s">
        <v>561</v>
      </c>
      <c r="H2687" s="489">
        <v>0.375</v>
      </c>
      <c r="I2687" s="490">
        <v>12</v>
      </c>
      <c r="J2687" s="488">
        <v>0</v>
      </c>
      <c r="K2687" s="469">
        <f t="shared" si="227"/>
        <v>12.017777777777779</v>
      </c>
      <c r="L2687" s="469">
        <f t="shared" si="228"/>
        <v>1.777777777777878E-2</v>
      </c>
    </row>
    <row r="2688" spans="1:12">
      <c r="A2688" s="480" t="s">
        <v>140</v>
      </c>
      <c r="B2688" s="480">
        <f t="shared" si="229"/>
        <v>13</v>
      </c>
      <c r="C2688" s="480">
        <f t="shared" si="230"/>
        <v>0</v>
      </c>
      <c r="D2688" s="480">
        <f t="shared" si="231"/>
        <v>156</v>
      </c>
      <c r="E2688" s="480">
        <v>0</v>
      </c>
      <c r="F2688" s="484">
        <v>4.5199999999999996</v>
      </c>
      <c r="G2688" s="480" t="s">
        <v>561</v>
      </c>
      <c r="H2688" s="482">
        <v>0.375</v>
      </c>
      <c r="I2688" s="483">
        <v>12.1</v>
      </c>
      <c r="J2688" s="484">
        <v>0</v>
      </c>
      <c r="K2688" s="469">
        <f t="shared" si="227"/>
        <v>12.053333333333333</v>
      </c>
      <c r="L2688" s="469">
        <f t="shared" si="228"/>
        <v>-4.6666666666666856E-2</v>
      </c>
    </row>
    <row r="2689" spans="1:12">
      <c r="A2689" s="487" t="s">
        <v>140</v>
      </c>
      <c r="B2689" s="487">
        <f t="shared" si="229"/>
        <v>13</v>
      </c>
      <c r="C2689" s="487">
        <f t="shared" si="230"/>
        <v>1</v>
      </c>
      <c r="D2689" s="487">
        <f t="shared" si="231"/>
        <v>157</v>
      </c>
      <c r="E2689" s="487">
        <v>0</v>
      </c>
      <c r="F2689" s="397">
        <f>F2688+(D2689-D2688)*(F2691-F2688)/(D2691-E2688)</f>
        <v>4.5202452830188671</v>
      </c>
      <c r="G2689" s="487" t="s">
        <v>561</v>
      </c>
      <c r="H2689" s="489">
        <v>0.375</v>
      </c>
      <c r="I2689" s="490">
        <v>12.1</v>
      </c>
      <c r="J2689" s="488">
        <v>0</v>
      </c>
      <c r="K2689" s="469">
        <f t="shared" si="227"/>
        <v>12.053987421383646</v>
      </c>
      <c r="L2689" s="469">
        <f t="shared" si="228"/>
        <v>-4.6012578616354105E-2</v>
      </c>
    </row>
    <row r="2690" spans="1:12">
      <c r="A2690" s="487" t="s">
        <v>140</v>
      </c>
      <c r="B2690" s="487">
        <f t="shared" si="229"/>
        <v>13</v>
      </c>
      <c r="C2690" s="487">
        <f t="shared" si="230"/>
        <v>2</v>
      </c>
      <c r="D2690" s="487">
        <f t="shared" si="231"/>
        <v>158</v>
      </c>
      <c r="E2690" s="487">
        <v>0</v>
      </c>
      <c r="F2690" s="397">
        <f>F2688+(D2690-D2688)*(F2691-F2688)/(D2691-D2688)</f>
        <v>4.5460000000000003</v>
      </c>
      <c r="G2690" s="487" t="s">
        <v>561</v>
      </c>
      <c r="H2690" s="489">
        <v>0.375</v>
      </c>
      <c r="I2690" s="490">
        <v>12.1</v>
      </c>
      <c r="J2690" s="488">
        <v>0</v>
      </c>
      <c r="K2690" s="469">
        <f t="shared" si="227"/>
        <v>12.122666666666667</v>
      </c>
      <c r="L2690" s="469">
        <f t="shared" si="228"/>
        <v>2.2666666666667723E-2</v>
      </c>
    </row>
    <row r="2691" spans="1:12">
      <c r="A2691" s="480" t="s">
        <v>140</v>
      </c>
      <c r="B2691" s="480">
        <f t="shared" si="229"/>
        <v>13</v>
      </c>
      <c r="C2691" s="480">
        <f t="shared" si="230"/>
        <v>3</v>
      </c>
      <c r="D2691" s="480">
        <f t="shared" si="231"/>
        <v>159</v>
      </c>
      <c r="E2691" s="480">
        <v>0</v>
      </c>
      <c r="F2691" s="484">
        <v>4.5590000000000002</v>
      </c>
      <c r="G2691" s="480" t="s">
        <v>561</v>
      </c>
      <c r="H2691" s="482">
        <v>0.375</v>
      </c>
      <c r="I2691" s="483">
        <v>12.2</v>
      </c>
      <c r="J2691" s="484">
        <v>0</v>
      </c>
      <c r="K2691" s="469">
        <f t="shared" si="227"/>
        <v>12.157333333333334</v>
      </c>
      <c r="L2691" s="469">
        <f t="shared" si="228"/>
        <v>-4.266666666666552E-2</v>
      </c>
    </row>
    <row r="2692" spans="1:12">
      <c r="A2692" s="487" t="s">
        <v>140</v>
      </c>
      <c r="B2692" s="487">
        <f t="shared" si="229"/>
        <v>13</v>
      </c>
      <c r="C2692" s="487">
        <f t="shared" si="230"/>
        <v>4</v>
      </c>
      <c r="D2692" s="487">
        <f t="shared" si="231"/>
        <v>160</v>
      </c>
      <c r="E2692" s="487">
        <v>0</v>
      </c>
      <c r="F2692" s="397">
        <f>F2691+(D2692-D2691)*(F2694-F2691)/(D2694-E2691)</f>
        <v>4.5592407407407407</v>
      </c>
      <c r="G2692" s="487" t="s">
        <v>561</v>
      </c>
      <c r="H2692" s="489">
        <v>0.375</v>
      </c>
      <c r="I2692" s="490">
        <v>12.2</v>
      </c>
      <c r="J2692" s="488">
        <v>0</v>
      </c>
      <c r="K2692" s="469">
        <f t="shared" si="227"/>
        <v>12.157975308641975</v>
      </c>
      <c r="L2692" s="469">
        <f t="shared" si="228"/>
        <v>-4.2024691358024668E-2</v>
      </c>
    </row>
    <row r="2693" spans="1:12">
      <c r="A2693" s="487" t="s">
        <v>140</v>
      </c>
      <c r="B2693" s="487">
        <f t="shared" si="229"/>
        <v>13</v>
      </c>
      <c r="C2693" s="487">
        <f t="shared" si="230"/>
        <v>5</v>
      </c>
      <c r="D2693" s="487">
        <f t="shared" si="231"/>
        <v>161</v>
      </c>
      <c r="E2693" s="487">
        <v>0</v>
      </c>
      <c r="F2693" s="397">
        <f>F2691+(D2693-D2691)*(F2694-F2691)/(D2694-D2691)</f>
        <v>4.585</v>
      </c>
      <c r="G2693" s="487" t="s">
        <v>561</v>
      </c>
      <c r="H2693" s="489">
        <v>0.375</v>
      </c>
      <c r="I2693" s="490">
        <v>12.3</v>
      </c>
      <c r="J2693" s="488">
        <v>0</v>
      </c>
      <c r="K2693" s="469">
        <f t="shared" si="227"/>
        <v>12.226666666666667</v>
      </c>
      <c r="L2693" s="469">
        <f t="shared" si="228"/>
        <v>-7.3333333333334139E-2</v>
      </c>
    </row>
    <row r="2694" spans="1:12">
      <c r="A2694" s="480" t="s">
        <v>140</v>
      </c>
      <c r="B2694" s="480">
        <f t="shared" si="229"/>
        <v>13</v>
      </c>
      <c r="C2694" s="480">
        <f t="shared" si="230"/>
        <v>6</v>
      </c>
      <c r="D2694" s="480">
        <f t="shared" si="231"/>
        <v>162</v>
      </c>
      <c r="E2694" s="480">
        <v>0</v>
      </c>
      <c r="F2694" s="484">
        <v>4.5979999999999999</v>
      </c>
      <c r="G2694" s="480" t="s">
        <v>561</v>
      </c>
      <c r="H2694" s="482">
        <v>0.375</v>
      </c>
      <c r="I2694" s="483">
        <v>12.3</v>
      </c>
      <c r="J2694" s="484">
        <v>0</v>
      </c>
      <c r="K2694" s="469">
        <f t="shared" si="227"/>
        <v>12.261333333333333</v>
      </c>
      <c r="L2694" s="469">
        <f t="shared" si="228"/>
        <v>-3.8666666666667737E-2</v>
      </c>
    </row>
    <row r="2695" spans="1:12">
      <c r="A2695" s="487" t="s">
        <v>140</v>
      </c>
      <c r="B2695" s="487">
        <f t="shared" si="229"/>
        <v>13</v>
      </c>
      <c r="C2695" s="487">
        <f t="shared" si="230"/>
        <v>7</v>
      </c>
      <c r="D2695" s="487">
        <f t="shared" si="231"/>
        <v>163</v>
      </c>
      <c r="E2695" s="487">
        <v>0</v>
      </c>
      <c r="F2695" s="397">
        <f>F2694+(D2695-D2694)*(F2697-F2694)/(D2697-E2694)</f>
        <v>4.5982363636363637</v>
      </c>
      <c r="G2695" s="487" t="s">
        <v>561</v>
      </c>
      <c r="H2695" s="489">
        <v>0.375</v>
      </c>
      <c r="I2695" s="490">
        <v>12.3</v>
      </c>
      <c r="J2695" s="488">
        <v>0</v>
      </c>
      <c r="K2695" s="469">
        <f t="shared" si="227"/>
        <v>12.261963636363637</v>
      </c>
      <c r="L2695" s="469">
        <f t="shared" si="228"/>
        <v>-3.8036363636363646E-2</v>
      </c>
    </row>
    <row r="2696" spans="1:12">
      <c r="A2696" s="487" t="s">
        <v>140</v>
      </c>
      <c r="B2696" s="487">
        <f t="shared" si="229"/>
        <v>13</v>
      </c>
      <c r="C2696" s="487">
        <f t="shared" si="230"/>
        <v>8</v>
      </c>
      <c r="D2696" s="487">
        <f t="shared" si="231"/>
        <v>164</v>
      </c>
      <c r="E2696" s="487">
        <v>0</v>
      </c>
      <c r="F2696" s="397">
        <f>F2694+(D2696-D2694)*(F2697-F2694)/(D2697-D2694)</f>
        <v>4.6239999999999997</v>
      </c>
      <c r="G2696" s="487" t="s">
        <v>561</v>
      </c>
      <c r="H2696" s="489">
        <v>0.375</v>
      </c>
      <c r="I2696" s="490">
        <v>12.4</v>
      </c>
      <c r="J2696" s="488">
        <v>0</v>
      </c>
      <c r="K2696" s="469">
        <f t="shared" si="227"/>
        <v>12.330666666666666</v>
      </c>
      <c r="L2696" s="469">
        <f t="shared" si="228"/>
        <v>-6.9333333333334579E-2</v>
      </c>
    </row>
    <row r="2697" spans="1:12">
      <c r="A2697" s="480" t="s">
        <v>140</v>
      </c>
      <c r="B2697" s="480">
        <f t="shared" si="229"/>
        <v>13</v>
      </c>
      <c r="C2697" s="480">
        <f t="shared" si="230"/>
        <v>9</v>
      </c>
      <c r="D2697" s="480">
        <f t="shared" si="231"/>
        <v>165</v>
      </c>
      <c r="E2697" s="480">
        <v>0</v>
      </c>
      <c r="F2697" s="484">
        <v>4.6369999999999996</v>
      </c>
      <c r="G2697" s="480" t="s">
        <v>561</v>
      </c>
      <c r="H2697" s="482">
        <v>0.375</v>
      </c>
      <c r="I2697" s="483">
        <v>12.4</v>
      </c>
      <c r="J2697" s="484">
        <v>0</v>
      </c>
      <c r="K2697" s="469">
        <f t="shared" si="227"/>
        <v>12.365333333333332</v>
      </c>
      <c r="L2697" s="469">
        <f t="shared" si="228"/>
        <v>-3.4666666666668178E-2</v>
      </c>
    </row>
    <row r="2698" spans="1:12">
      <c r="A2698" s="487" t="s">
        <v>140</v>
      </c>
      <c r="B2698" s="487">
        <f t="shared" si="229"/>
        <v>13</v>
      </c>
      <c r="C2698" s="487">
        <f t="shared" si="230"/>
        <v>10</v>
      </c>
      <c r="D2698" s="487">
        <f t="shared" si="231"/>
        <v>166</v>
      </c>
      <c r="E2698" s="487">
        <v>0</v>
      </c>
      <c r="F2698" s="397">
        <f>F2697+(D2698-D2697)*(F2700-F2697)/(D2700-E2697)</f>
        <v>4.6372261904761904</v>
      </c>
      <c r="G2698" s="487" t="s">
        <v>561</v>
      </c>
      <c r="H2698" s="489">
        <v>0.375</v>
      </c>
      <c r="I2698" s="490">
        <v>12.4</v>
      </c>
      <c r="J2698" s="488">
        <v>0</v>
      </c>
      <c r="K2698" s="469">
        <f t="shared" si="227"/>
        <v>12.365936507936508</v>
      </c>
      <c r="L2698" s="469">
        <f t="shared" si="228"/>
        <v>-3.4063492063491907E-2</v>
      </c>
    </row>
    <row r="2699" spans="1:12">
      <c r="A2699" s="487" t="s">
        <v>140</v>
      </c>
      <c r="B2699" s="487">
        <f t="shared" si="229"/>
        <v>13</v>
      </c>
      <c r="C2699" s="487">
        <f t="shared" si="230"/>
        <v>11</v>
      </c>
      <c r="D2699" s="487">
        <f t="shared" si="231"/>
        <v>167</v>
      </c>
      <c r="E2699" s="487">
        <v>0</v>
      </c>
      <c r="F2699" s="397">
        <f>F2697+(D2699-D2697)*(F2700-F2697)/(D2700-D2697)</f>
        <v>4.6623333333333328</v>
      </c>
      <c r="G2699" s="487" t="s">
        <v>561</v>
      </c>
      <c r="H2699" s="489">
        <v>0.375</v>
      </c>
      <c r="I2699" s="490">
        <v>12.5</v>
      </c>
      <c r="J2699" s="488">
        <v>0</v>
      </c>
      <c r="K2699" s="469">
        <f t="shared" ref="K2699:K2762" si="232">F2699/H2699</f>
        <v>12.432888888888888</v>
      </c>
      <c r="L2699" s="469">
        <f t="shared" ref="L2699:L2762" si="233">K2699-I2699</f>
        <v>-6.711111111111201E-2</v>
      </c>
    </row>
    <row r="2700" spans="1:12">
      <c r="A2700" s="480" t="s">
        <v>140</v>
      </c>
      <c r="B2700" s="480">
        <f t="shared" si="229"/>
        <v>14</v>
      </c>
      <c r="C2700" s="480">
        <f t="shared" si="230"/>
        <v>0</v>
      </c>
      <c r="D2700" s="480">
        <f t="shared" si="231"/>
        <v>168</v>
      </c>
      <c r="E2700" s="480">
        <v>0</v>
      </c>
      <c r="F2700" s="484">
        <v>4.6749999999999998</v>
      </c>
      <c r="G2700" s="480" t="s">
        <v>561</v>
      </c>
      <c r="H2700" s="482">
        <v>0.375</v>
      </c>
      <c r="I2700" s="483">
        <v>12.5</v>
      </c>
      <c r="J2700" s="484">
        <v>0</v>
      </c>
      <c r="K2700" s="469">
        <f t="shared" si="232"/>
        <v>12.466666666666667</v>
      </c>
      <c r="L2700" s="469">
        <f t="shared" si="233"/>
        <v>-3.3333333333333215E-2</v>
      </c>
    </row>
    <row r="2701" spans="1:12">
      <c r="A2701" s="487" t="s">
        <v>140</v>
      </c>
      <c r="B2701" s="487">
        <f t="shared" si="229"/>
        <v>14</v>
      </c>
      <c r="C2701" s="487">
        <f t="shared" si="230"/>
        <v>1</v>
      </c>
      <c r="D2701" s="487">
        <f t="shared" si="231"/>
        <v>169</v>
      </c>
      <c r="E2701" s="487">
        <v>0</v>
      </c>
      <c r="F2701" s="397">
        <f>F2700+(D2701-D2700)*(F2703-F2700)/(D2703-E2700)</f>
        <v>4.6752280701754385</v>
      </c>
      <c r="G2701" s="487" t="s">
        <v>561</v>
      </c>
      <c r="H2701" s="489">
        <v>0.375</v>
      </c>
      <c r="I2701" s="490">
        <v>12.5</v>
      </c>
      <c r="J2701" s="488">
        <v>0</v>
      </c>
      <c r="K2701" s="469">
        <f t="shared" si="232"/>
        <v>12.46727485380117</v>
      </c>
      <c r="L2701" s="469">
        <f t="shared" si="233"/>
        <v>-3.2725146198830046E-2</v>
      </c>
    </row>
    <row r="2702" spans="1:12">
      <c r="A2702" s="487" t="s">
        <v>140</v>
      </c>
      <c r="B2702" s="487">
        <f t="shared" si="229"/>
        <v>14</v>
      </c>
      <c r="C2702" s="487">
        <f t="shared" si="230"/>
        <v>2</v>
      </c>
      <c r="D2702" s="487">
        <f t="shared" si="231"/>
        <v>170</v>
      </c>
      <c r="E2702" s="487">
        <v>0</v>
      </c>
      <c r="F2702" s="397">
        <f>F2700+(D2702-D2700)*(F2703-F2700)/(D2703-D2700)</f>
        <v>4.7010000000000005</v>
      </c>
      <c r="G2702" s="487" t="s">
        <v>561</v>
      </c>
      <c r="H2702" s="489">
        <v>0.375</v>
      </c>
      <c r="I2702" s="490">
        <v>12.6</v>
      </c>
      <c r="J2702" s="488">
        <v>0</v>
      </c>
      <c r="K2702" s="469">
        <f t="shared" si="232"/>
        <v>12.536000000000001</v>
      </c>
      <c r="L2702" s="469">
        <f t="shared" si="233"/>
        <v>-6.399999999999828E-2</v>
      </c>
    </row>
    <row r="2703" spans="1:12">
      <c r="A2703" s="480" t="s">
        <v>140</v>
      </c>
      <c r="B2703" s="480">
        <f t="shared" si="229"/>
        <v>14</v>
      </c>
      <c r="C2703" s="480">
        <f t="shared" si="230"/>
        <v>3</v>
      </c>
      <c r="D2703" s="480">
        <f t="shared" si="231"/>
        <v>171</v>
      </c>
      <c r="E2703" s="480">
        <v>0</v>
      </c>
      <c r="F2703" s="484">
        <v>4.7140000000000004</v>
      </c>
      <c r="G2703" s="480" t="s">
        <v>561</v>
      </c>
      <c r="H2703" s="482">
        <v>0.375</v>
      </c>
      <c r="I2703" s="483">
        <v>12.6</v>
      </c>
      <c r="J2703" s="484">
        <v>0</v>
      </c>
      <c r="K2703" s="469">
        <f t="shared" si="232"/>
        <v>12.570666666666668</v>
      </c>
      <c r="L2703" s="469">
        <f t="shared" si="233"/>
        <v>-2.9333333333331879E-2</v>
      </c>
    </row>
    <row r="2704" spans="1:12">
      <c r="A2704" s="487" t="s">
        <v>140</v>
      </c>
      <c r="B2704" s="487">
        <f t="shared" si="229"/>
        <v>14</v>
      </c>
      <c r="C2704" s="487">
        <f t="shared" si="230"/>
        <v>4</v>
      </c>
      <c r="D2704" s="487">
        <f t="shared" si="231"/>
        <v>172</v>
      </c>
      <c r="E2704" s="487">
        <v>0</v>
      </c>
      <c r="F2704" s="397">
        <f>F2703+(D2704-D2703)*(F2706-F2703)/(D2706-E2703)</f>
        <v>4.7142126436781613</v>
      </c>
      <c r="G2704" s="487" t="s">
        <v>561</v>
      </c>
      <c r="H2704" s="489">
        <v>0.375</v>
      </c>
      <c r="I2704" s="490">
        <v>12.6</v>
      </c>
      <c r="J2704" s="488">
        <v>0</v>
      </c>
      <c r="K2704" s="469">
        <f t="shared" si="232"/>
        <v>12.571233716475097</v>
      </c>
      <c r="L2704" s="469">
        <f t="shared" si="233"/>
        <v>-2.8766283524902292E-2</v>
      </c>
    </row>
    <row r="2705" spans="1:12">
      <c r="A2705" s="487" t="s">
        <v>140</v>
      </c>
      <c r="B2705" s="487">
        <f t="shared" si="229"/>
        <v>14</v>
      </c>
      <c r="C2705" s="487">
        <f t="shared" si="230"/>
        <v>5</v>
      </c>
      <c r="D2705" s="487">
        <f t="shared" si="231"/>
        <v>173</v>
      </c>
      <c r="E2705" s="487">
        <v>0</v>
      </c>
      <c r="F2705" s="397">
        <f>F2703+(D2705-D2703)*(F2706-F2703)/(D2706-D2703)</f>
        <v>4.738666666666667</v>
      </c>
      <c r="G2705" s="487" t="s">
        <v>561</v>
      </c>
      <c r="H2705" s="489">
        <v>0.375</v>
      </c>
      <c r="I2705" s="490">
        <v>12.7</v>
      </c>
      <c r="J2705" s="488">
        <v>0</v>
      </c>
      <c r="K2705" s="469">
        <f t="shared" si="232"/>
        <v>12.636444444444445</v>
      </c>
      <c r="L2705" s="469">
        <f t="shared" si="233"/>
        <v>-6.3555555555554477E-2</v>
      </c>
    </row>
    <row r="2706" spans="1:12">
      <c r="A2706" s="480" t="s">
        <v>140</v>
      </c>
      <c r="B2706" s="480">
        <f t="shared" si="229"/>
        <v>14</v>
      </c>
      <c r="C2706" s="480">
        <f t="shared" si="230"/>
        <v>6</v>
      </c>
      <c r="D2706" s="480">
        <f t="shared" si="231"/>
        <v>174</v>
      </c>
      <c r="E2706" s="480">
        <v>0</v>
      </c>
      <c r="F2706" s="484">
        <v>4.7510000000000003</v>
      </c>
      <c r="G2706" s="480" t="s">
        <v>561</v>
      </c>
      <c r="H2706" s="482">
        <v>0.375</v>
      </c>
      <c r="I2706" s="483">
        <v>12.7</v>
      </c>
      <c r="J2706" s="484">
        <v>0</v>
      </c>
      <c r="K2706" s="469">
        <f t="shared" si="232"/>
        <v>12.669333333333334</v>
      </c>
      <c r="L2706" s="469">
        <f t="shared" si="233"/>
        <v>-3.0666666666665066E-2</v>
      </c>
    </row>
    <row r="2707" spans="1:12">
      <c r="A2707" s="487" t="s">
        <v>140</v>
      </c>
      <c r="B2707" s="487">
        <f t="shared" si="229"/>
        <v>14</v>
      </c>
      <c r="C2707" s="487">
        <f t="shared" si="230"/>
        <v>7</v>
      </c>
      <c r="D2707" s="487">
        <f t="shared" si="231"/>
        <v>175</v>
      </c>
      <c r="E2707" s="487">
        <v>0</v>
      </c>
      <c r="F2707" s="397">
        <f>F2706+(D2707-D2706)*(F2709-F2706)/(D2709-E2706)</f>
        <v>4.7512146892655371</v>
      </c>
      <c r="G2707" s="487" t="s">
        <v>561</v>
      </c>
      <c r="H2707" s="489">
        <v>0.375</v>
      </c>
      <c r="I2707" s="490">
        <v>12.7</v>
      </c>
      <c r="J2707" s="488">
        <v>0</v>
      </c>
      <c r="K2707" s="469">
        <f t="shared" si="232"/>
        <v>12.669905838041432</v>
      </c>
      <c r="L2707" s="469">
        <f t="shared" si="233"/>
        <v>-3.0094161958567511E-2</v>
      </c>
    </row>
    <row r="2708" spans="1:12">
      <c r="A2708" s="487" t="s">
        <v>140</v>
      </c>
      <c r="B2708" s="487">
        <f t="shared" si="229"/>
        <v>14</v>
      </c>
      <c r="C2708" s="487">
        <f t="shared" si="230"/>
        <v>8</v>
      </c>
      <c r="D2708" s="487">
        <f t="shared" si="231"/>
        <v>176</v>
      </c>
      <c r="E2708" s="487">
        <v>0</v>
      </c>
      <c r="F2708" s="397">
        <f>F2706+(D2708-D2706)*(F2709-F2706)/(D2709-D2706)</f>
        <v>4.7763333333333335</v>
      </c>
      <c r="G2708" s="487" t="s">
        <v>561</v>
      </c>
      <c r="H2708" s="489">
        <v>0.375</v>
      </c>
      <c r="I2708" s="490">
        <v>12.8</v>
      </c>
      <c r="J2708" s="488">
        <v>0</v>
      </c>
      <c r="K2708" s="469">
        <f t="shared" si="232"/>
        <v>12.73688888888889</v>
      </c>
      <c r="L2708" s="469">
        <f t="shared" si="233"/>
        <v>-6.3111111111110674E-2</v>
      </c>
    </row>
    <row r="2709" spans="1:12">
      <c r="A2709" s="480" t="s">
        <v>140</v>
      </c>
      <c r="B2709" s="480">
        <f t="shared" si="229"/>
        <v>14</v>
      </c>
      <c r="C2709" s="480">
        <f t="shared" si="230"/>
        <v>9</v>
      </c>
      <c r="D2709" s="480">
        <f t="shared" si="231"/>
        <v>177</v>
      </c>
      <c r="E2709" s="480">
        <v>0</v>
      </c>
      <c r="F2709" s="484">
        <v>4.7889999999999997</v>
      </c>
      <c r="G2709" s="480" t="s">
        <v>561</v>
      </c>
      <c r="H2709" s="482">
        <v>0.375</v>
      </c>
      <c r="I2709" s="483">
        <v>12.8</v>
      </c>
      <c r="J2709" s="484">
        <v>0</v>
      </c>
      <c r="K2709" s="469">
        <f t="shared" si="232"/>
        <v>12.770666666666665</v>
      </c>
      <c r="L2709" s="469">
        <f t="shared" si="233"/>
        <v>-2.9333333333335432E-2</v>
      </c>
    </row>
    <row r="2710" spans="1:12">
      <c r="A2710" s="487" t="s">
        <v>140</v>
      </c>
      <c r="B2710" s="487">
        <f t="shared" si="229"/>
        <v>14</v>
      </c>
      <c r="C2710" s="487">
        <f t="shared" si="230"/>
        <v>10</v>
      </c>
      <c r="D2710" s="487">
        <f t="shared" si="231"/>
        <v>178</v>
      </c>
      <c r="E2710" s="487">
        <v>0</v>
      </c>
      <c r="F2710" s="397">
        <f>F2709+(D2710-D2709)*(F2712-F2709)/(D2712-E2709)</f>
        <v>4.7892055555555553</v>
      </c>
      <c r="G2710" s="487" t="s">
        <v>561</v>
      </c>
      <c r="H2710" s="489">
        <v>0.375</v>
      </c>
      <c r="I2710" s="490">
        <v>12.8</v>
      </c>
      <c r="J2710" s="488">
        <v>0</v>
      </c>
      <c r="K2710" s="469">
        <f t="shared" si="232"/>
        <v>12.771214814814813</v>
      </c>
      <c r="L2710" s="469">
        <f t="shared" si="233"/>
        <v>-2.8785185185187245E-2</v>
      </c>
    </row>
    <row r="2711" spans="1:12">
      <c r="A2711" s="487" t="s">
        <v>140</v>
      </c>
      <c r="B2711" s="487">
        <f t="shared" si="229"/>
        <v>14</v>
      </c>
      <c r="C2711" s="487">
        <f t="shared" si="230"/>
        <v>11</v>
      </c>
      <c r="D2711" s="487">
        <f t="shared" si="231"/>
        <v>179</v>
      </c>
      <c r="E2711" s="487">
        <v>0</v>
      </c>
      <c r="F2711" s="397">
        <f>F2709+(D2711-D2709)*(F2712-F2709)/(D2712-D2709)</f>
        <v>4.8136666666666663</v>
      </c>
      <c r="G2711" s="487" t="s">
        <v>561</v>
      </c>
      <c r="H2711" s="489">
        <v>0.375</v>
      </c>
      <c r="I2711" s="490">
        <v>12.9</v>
      </c>
      <c r="J2711" s="488">
        <v>0</v>
      </c>
      <c r="K2711" s="469">
        <f t="shared" si="232"/>
        <v>12.836444444444444</v>
      </c>
      <c r="L2711" s="469">
        <f t="shared" si="233"/>
        <v>-6.3555555555556253E-2</v>
      </c>
    </row>
    <row r="2712" spans="1:12">
      <c r="A2712" s="480" t="s">
        <v>140</v>
      </c>
      <c r="B2712" s="480">
        <f t="shared" si="229"/>
        <v>15</v>
      </c>
      <c r="C2712" s="480">
        <f t="shared" si="230"/>
        <v>0</v>
      </c>
      <c r="D2712" s="480">
        <f t="shared" si="231"/>
        <v>180</v>
      </c>
      <c r="E2712" s="480">
        <v>0</v>
      </c>
      <c r="F2712" s="484">
        <v>4.8259999999999996</v>
      </c>
      <c r="G2712" s="480" t="s">
        <v>561</v>
      </c>
      <c r="H2712" s="482">
        <v>0.375</v>
      </c>
      <c r="I2712" s="483">
        <v>12.9</v>
      </c>
      <c r="J2712" s="484">
        <v>0</v>
      </c>
      <c r="K2712" s="469">
        <f t="shared" si="232"/>
        <v>12.869333333333332</v>
      </c>
      <c r="L2712" s="469">
        <f t="shared" si="233"/>
        <v>-3.0666666666668618E-2</v>
      </c>
    </row>
    <row r="2713" spans="1:12">
      <c r="A2713" s="487" t="s">
        <v>140</v>
      </c>
      <c r="B2713" s="487">
        <f t="shared" si="229"/>
        <v>15</v>
      </c>
      <c r="C2713" s="487">
        <f t="shared" si="230"/>
        <v>1</v>
      </c>
      <c r="D2713" s="487">
        <f t="shared" si="231"/>
        <v>181</v>
      </c>
      <c r="E2713" s="487">
        <v>0</v>
      </c>
      <c r="F2713" s="397">
        <f>F2712+(D2713-D2712)*(F2715-F2712)/(D2715-E2712)</f>
        <v>4.8262021857923489</v>
      </c>
      <c r="G2713" s="487" t="s">
        <v>561</v>
      </c>
      <c r="H2713" s="489">
        <v>0.375</v>
      </c>
      <c r="I2713" s="490">
        <v>12.9</v>
      </c>
      <c r="J2713" s="488">
        <v>0</v>
      </c>
      <c r="K2713" s="469">
        <f t="shared" si="232"/>
        <v>12.869872495446264</v>
      </c>
      <c r="L2713" s="469">
        <f t="shared" si="233"/>
        <v>-3.0127504553735918E-2</v>
      </c>
    </row>
    <row r="2714" spans="1:12">
      <c r="A2714" s="487" t="s">
        <v>140</v>
      </c>
      <c r="B2714" s="487">
        <f t="shared" si="229"/>
        <v>15</v>
      </c>
      <c r="C2714" s="487">
        <f t="shared" si="230"/>
        <v>2</v>
      </c>
      <c r="D2714" s="487">
        <f t="shared" si="231"/>
        <v>182</v>
      </c>
      <c r="E2714" s="487">
        <v>0</v>
      </c>
      <c r="F2714" s="397">
        <f>F2712+(D2714-D2712)*(F2715-F2712)/(D2715-D2712)</f>
        <v>4.8506666666666671</v>
      </c>
      <c r="G2714" s="487" t="s">
        <v>561</v>
      </c>
      <c r="H2714" s="489">
        <v>0.375</v>
      </c>
      <c r="I2714" s="490">
        <v>13</v>
      </c>
      <c r="J2714" s="488">
        <v>0</v>
      </c>
      <c r="K2714" s="469">
        <f t="shared" si="232"/>
        <v>12.935111111111112</v>
      </c>
      <c r="L2714" s="469">
        <f t="shared" si="233"/>
        <v>-6.4888888888887664E-2</v>
      </c>
    </row>
    <row r="2715" spans="1:12">
      <c r="A2715" s="480" t="s">
        <v>140</v>
      </c>
      <c r="B2715" s="480">
        <f t="shared" si="229"/>
        <v>15</v>
      </c>
      <c r="C2715" s="480">
        <f t="shared" si="230"/>
        <v>3</v>
      </c>
      <c r="D2715" s="480">
        <f t="shared" si="231"/>
        <v>183</v>
      </c>
      <c r="E2715" s="480">
        <v>0</v>
      </c>
      <c r="F2715" s="484">
        <v>4.8630000000000004</v>
      </c>
      <c r="G2715" s="480" t="s">
        <v>561</v>
      </c>
      <c r="H2715" s="482">
        <v>0.375</v>
      </c>
      <c r="I2715" s="483">
        <v>13</v>
      </c>
      <c r="J2715" s="484">
        <v>0</v>
      </c>
      <c r="K2715" s="469">
        <f t="shared" si="232"/>
        <v>12.968000000000002</v>
      </c>
      <c r="L2715" s="469">
        <f t="shared" si="233"/>
        <v>-3.1999999999998252E-2</v>
      </c>
    </row>
    <row r="2716" spans="1:12">
      <c r="A2716" s="487" t="s">
        <v>140</v>
      </c>
      <c r="B2716" s="487">
        <f t="shared" si="229"/>
        <v>15</v>
      </c>
      <c r="C2716" s="487">
        <f t="shared" si="230"/>
        <v>4</v>
      </c>
      <c r="D2716" s="487">
        <f t="shared" si="231"/>
        <v>184</v>
      </c>
      <c r="E2716" s="487">
        <v>0</v>
      </c>
      <c r="F2716" s="397">
        <f>F2715+(D2716-D2715)*(F2718-F2715)/(D2718-E2715)</f>
        <v>4.8631989247311829</v>
      </c>
      <c r="G2716" s="487" t="s">
        <v>561</v>
      </c>
      <c r="H2716" s="489">
        <v>0.375</v>
      </c>
      <c r="I2716" s="490">
        <v>13</v>
      </c>
      <c r="J2716" s="488">
        <v>0</v>
      </c>
      <c r="K2716" s="469">
        <f t="shared" si="232"/>
        <v>12.96853046594982</v>
      </c>
      <c r="L2716" s="469">
        <f t="shared" si="233"/>
        <v>-3.1469534050179604E-2</v>
      </c>
    </row>
    <row r="2717" spans="1:12">
      <c r="A2717" s="487" t="s">
        <v>140</v>
      </c>
      <c r="B2717" s="487">
        <f t="shared" si="229"/>
        <v>15</v>
      </c>
      <c r="C2717" s="487">
        <f t="shared" si="230"/>
        <v>5</v>
      </c>
      <c r="D2717" s="487">
        <f t="shared" si="231"/>
        <v>185</v>
      </c>
      <c r="E2717" s="487">
        <v>0</v>
      </c>
      <c r="F2717" s="397">
        <f>F2715+(D2717-D2715)*(F2718-F2715)/(D2718-D2715)</f>
        <v>4.887666666666667</v>
      </c>
      <c r="G2717" s="487" t="s">
        <v>561</v>
      </c>
      <c r="H2717" s="489">
        <v>0.375</v>
      </c>
      <c r="I2717" s="490">
        <v>13.1</v>
      </c>
      <c r="J2717" s="488">
        <v>0</v>
      </c>
      <c r="K2717" s="469">
        <f t="shared" si="232"/>
        <v>13.033777777777779</v>
      </c>
      <c r="L2717" s="469">
        <f t="shared" si="233"/>
        <v>-6.622222222222085E-2</v>
      </c>
    </row>
    <row r="2718" spans="1:12">
      <c r="A2718" s="480" t="s">
        <v>140</v>
      </c>
      <c r="B2718" s="480">
        <f t="shared" si="229"/>
        <v>15</v>
      </c>
      <c r="C2718" s="480">
        <f t="shared" si="230"/>
        <v>6</v>
      </c>
      <c r="D2718" s="480">
        <f t="shared" si="231"/>
        <v>186</v>
      </c>
      <c r="E2718" s="480">
        <v>0</v>
      </c>
      <c r="F2718" s="484">
        <v>4.9000000000000004</v>
      </c>
      <c r="G2718" s="480" t="s">
        <v>561</v>
      </c>
      <c r="H2718" s="482">
        <v>0.375</v>
      </c>
      <c r="I2718" s="483">
        <v>13.1</v>
      </c>
      <c r="J2718" s="484">
        <v>0</v>
      </c>
      <c r="K2718" s="469">
        <f t="shared" si="232"/>
        <v>13.066666666666668</v>
      </c>
      <c r="L2718" s="469">
        <f t="shared" si="233"/>
        <v>-3.3333333333331439E-2</v>
      </c>
    </row>
    <row r="2719" spans="1:12">
      <c r="A2719" s="487" t="s">
        <v>140</v>
      </c>
      <c r="B2719" s="487">
        <f t="shared" si="229"/>
        <v>15</v>
      </c>
      <c r="C2719" s="487">
        <f t="shared" si="230"/>
        <v>7</v>
      </c>
      <c r="D2719" s="487">
        <f t="shared" si="231"/>
        <v>187</v>
      </c>
      <c r="E2719" s="487">
        <v>0</v>
      </c>
      <c r="F2719" s="397">
        <f>F2718+(D2719-D2718)*(F2721-F2718)/(D2721-E2718)</f>
        <v>4.9001904761904767</v>
      </c>
      <c r="G2719" s="487" t="s">
        <v>561</v>
      </c>
      <c r="H2719" s="489">
        <v>0.375</v>
      </c>
      <c r="I2719" s="490">
        <v>13.1</v>
      </c>
      <c r="J2719" s="488">
        <v>0</v>
      </c>
      <c r="K2719" s="469">
        <f t="shared" si="232"/>
        <v>13.067174603174605</v>
      </c>
      <c r="L2719" s="469">
        <f t="shared" si="233"/>
        <v>-3.2825396825394648E-2</v>
      </c>
    </row>
    <row r="2720" spans="1:12">
      <c r="A2720" s="487" t="s">
        <v>140</v>
      </c>
      <c r="B2720" s="487">
        <f t="shared" si="229"/>
        <v>15</v>
      </c>
      <c r="C2720" s="487">
        <f t="shared" si="230"/>
        <v>8</v>
      </c>
      <c r="D2720" s="487">
        <f t="shared" si="231"/>
        <v>188</v>
      </c>
      <c r="E2720" s="487">
        <v>0</v>
      </c>
      <c r="F2720" s="397">
        <f>F2718+(D2720-D2718)*(F2721-F2718)/(D2721-D2718)</f>
        <v>4.9240000000000004</v>
      </c>
      <c r="G2720" s="487" t="s">
        <v>561</v>
      </c>
      <c r="H2720" s="489">
        <v>0.375</v>
      </c>
      <c r="I2720" s="490">
        <v>13.2</v>
      </c>
      <c r="J2720" s="488">
        <v>0</v>
      </c>
      <c r="K2720" s="469">
        <f t="shared" si="232"/>
        <v>13.130666666666668</v>
      </c>
      <c r="L2720" s="469">
        <f t="shared" si="233"/>
        <v>-6.9333333333331026E-2</v>
      </c>
    </row>
    <row r="2721" spans="1:12">
      <c r="A2721" s="480" t="s">
        <v>140</v>
      </c>
      <c r="B2721" s="480">
        <f t="shared" si="229"/>
        <v>15</v>
      </c>
      <c r="C2721" s="480">
        <f t="shared" si="230"/>
        <v>9</v>
      </c>
      <c r="D2721" s="480">
        <f t="shared" si="231"/>
        <v>189</v>
      </c>
      <c r="E2721" s="480">
        <v>0</v>
      </c>
      <c r="F2721" s="484">
        <v>4.9359999999999999</v>
      </c>
      <c r="G2721" s="480" t="s">
        <v>561</v>
      </c>
      <c r="H2721" s="482">
        <v>0.375</v>
      </c>
      <c r="I2721" s="483">
        <v>13.2</v>
      </c>
      <c r="J2721" s="484">
        <v>0</v>
      </c>
      <c r="K2721" s="469">
        <f t="shared" si="232"/>
        <v>13.162666666666667</v>
      </c>
      <c r="L2721" s="469">
        <f t="shared" si="233"/>
        <v>-3.7333333333332774E-2</v>
      </c>
    </row>
    <row r="2722" spans="1:12">
      <c r="A2722" s="487" t="s">
        <v>140</v>
      </c>
      <c r="B2722" s="487">
        <f t="shared" si="229"/>
        <v>15</v>
      </c>
      <c r="C2722" s="487">
        <f t="shared" si="230"/>
        <v>10</v>
      </c>
      <c r="D2722" s="487">
        <f t="shared" si="231"/>
        <v>190</v>
      </c>
      <c r="E2722" s="487">
        <v>0</v>
      </c>
      <c r="F2722" s="397">
        <f>F2721+(D2722-D2721)*(F2724-F2721)/(D2724-E2721)</f>
        <v>4.9361875</v>
      </c>
      <c r="G2722" s="487" t="s">
        <v>561</v>
      </c>
      <c r="H2722" s="489">
        <v>0.375</v>
      </c>
      <c r="I2722" s="490">
        <v>13.2</v>
      </c>
      <c r="J2722" s="488">
        <v>0</v>
      </c>
      <c r="K2722" s="469">
        <f t="shared" si="232"/>
        <v>13.163166666666667</v>
      </c>
      <c r="L2722" s="469">
        <f t="shared" si="233"/>
        <v>-3.6833333333332163E-2</v>
      </c>
    </row>
    <row r="2723" spans="1:12">
      <c r="A2723" s="487" t="s">
        <v>140</v>
      </c>
      <c r="B2723" s="487">
        <f t="shared" si="229"/>
        <v>15</v>
      </c>
      <c r="C2723" s="487">
        <f t="shared" si="230"/>
        <v>11</v>
      </c>
      <c r="D2723" s="487">
        <f t="shared" si="231"/>
        <v>191</v>
      </c>
      <c r="E2723" s="487">
        <v>0</v>
      </c>
      <c r="F2723" s="397">
        <f>F2721+(D2723-D2721)*(F2724-F2721)/(D2724-D2721)</f>
        <v>4.96</v>
      </c>
      <c r="G2723" s="487" t="s">
        <v>561</v>
      </c>
      <c r="H2723" s="489">
        <v>0.375</v>
      </c>
      <c r="I2723" s="490">
        <v>13.3</v>
      </c>
      <c r="J2723" s="488">
        <v>0</v>
      </c>
      <c r="K2723" s="469">
        <f t="shared" si="232"/>
        <v>13.226666666666667</v>
      </c>
      <c r="L2723" s="469">
        <f t="shared" si="233"/>
        <v>-7.3333333333334139E-2</v>
      </c>
    </row>
    <row r="2724" spans="1:12">
      <c r="A2724" s="480" t="s">
        <v>140</v>
      </c>
      <c r="B2724" s="480">
        <f t="shared" si="229"/>
        <v>16</v>
      </c>
      <c r="C2724" s="480">
        <f t="shared" si="230"/>
        <v>0</v>
      </c>
      <c r="D2724" s="480">
        <f t="shared" si="231"/>
        <v>192</v>
      </c>
      <c r="E2724" s="480">
        <v>0</v>
      </c>
      <c r="F2724" s="484">
        <v>4.9720000000000004</v>
      </c>
      <c r="G2724" s="480" t="s">
        <v>561</v>
      </c>
      <c r="H2724" s="482">
        <v>0.375</v>
      </c>
      <c r="I2724" s="483">
        <v>13.3</v>
      </c>
      <c r="J2724" s="484">
        <v>0</v>
      </c>
      <c r="K2724" s="469">
        <f t="shared" si="232"/>
        <v>13.258666666666668</v>
      </c>
      <c r="L2724" s="469">
        <f t="shared" si="233"/>
        <v>-4.1333333333332334E-2</v>
      </c>
    </row>
    <row r="2725" spans="1:12">
      <c r="A2725" s="487" t="s">
        <v>140</v>
      </c>
      <c r="B2725" s="487">
        <f t="shared" si="229"/>
        <v>16</v>
      </c>
      <c r="C2725" s="487">
        <f t="shared" si="230"/>
        <v>1</v>
      </c>
      <c r="D2725" s="487">
        <f t="shared" si="231"/>
        <v>193</v>
      </c>
      <c r="E2725" s="487">
        <v>0</v>
      </c>
      <c r="F2725" s="397">
        <f>F2724+(D2725-D2724)*(F2727-F2724)/(D2727-E2724)</f>
        <v>4.9721846153846156</v>
      </c>
      <c r="G2725" s="487" t="s">
        <v>561</v>
      </c>
      <c r="H2725" s="489">
        <v>0.375</v>
      </c>
      <c r="I2725" s="490">
        <v>13.3</v>
      </c>
      <c r="J2725" s="488">
        <v>0</v>
      </c>
      <c r="K2725" s="469">
        <f t="shared" si="232"/>
        <v>13.259158974358975</v>
      </c>
      <c r="L2725" s="469">
        <f t="shared" si="233"/>
        <v>-4.0841025641025652E-2</v>
      </c>
    </row>
    <row r="2726" spans="1:12">
      <c r="A2726" s="487" t="s">
        <v>140</v>
      </c>
      <c r="B2726" s="487">
        <f t="shared" si="229"/>
        <v>16</v>
      </c>
      <c r="C2726" s="487">
        <f t="shared" si="230"/>
        <v>2</v>
      </c>
      <c r="D2726" s="487">
        <f t="shared" si="231"/>
        <v>194</v>
      </c>
      <c r="E2726" s="487">
        <v>0</v>
      </c>
      <c r="F2726" s="397">
        <f>F2724+(D2726-D2724)*(F2727-F2724)/(D2727-D2724)</f>
        <v>4.9960000000000004</v>
      </c>
      <c r="G2726" s="487" t="s">
        <v>561</v>
      </c>
      <c r="H2726" s="489">
        <v>0.375</v>
      </c>
      <c r="I2726" s="490">
        <v>13.3</v>
      </c>
      <c r="J2726" s="488">
        <v>0</v>
      </c>
      <c r="K2726" s="469">
        <f t="shared" si="232"/>
        <v>13.322666666666668</v>
      </c>
      <c r="L2726" s="469">
        <f t="shared" si="233"/>
        <v>2.2666666666667723E-2</v>
      </c>
    </row>
    <row r="2727" spans="1:12">
      <c r="A2727" s="480" t="s">
        <v>140</v>
      </c>
      <c r="B2727" s="480">
        <f t="shared" si="229"/>
        <v>16</v>
      </c>
      <c r="C2727" s="480">
        <f t="shared" si="230"/>
        <v>3</v>
      </c>
      <c r="D2727" s="480">
        <f t="shared" si="231"/>
        <v>195</v>
      </c>
      <c r="E2727" s="480">
        <v>0</v>
      </c>
      <c r="F2727" s="484">
        <v>5.008</v>
      </c>
      <c r="G2727" s="480" t="s">
        <v>561</v>
      </c>
      <c r="H2727" s="482">
        <v>0.375</v>
      </c>
      <c r="I2727" s="483">
        <v>13.4</v>
      </c>
      <c r="J2727" s="484">
        <v>0</v>
      </c>
      <c r="K2727" s="469">
        <f t="shared" si="232"/>
        <v>13.354666666666667</v>
      </c>
      <c r="L2727" s="469">
        <f t="shared" si="233"/>
        <v>-4.533333333333367E-2</v>
      </c>
    </row>
    <row r="2728" spans="1:12">
      <c r="A2728" s="487" t="s">
        <v>140</v>
      </c>
      <c r="B2728" s="487">
        <f t="shared" si="229"/>
        <v>16</v>
      </c>
      <c r="C2728" s="487">
        <f t="shared" si="230"/>
        <v>4</v>
      </c>
      <c r="D2728" s="487">
        <f t="shared" si="231"/>
        <v>196</v>
      </c>
      <c r="E2728" s="487">
        <v>0</v>
      </c>
      <c r="F2728" s="397">
        <f>F2727+(D2728-D2727)*(F2730-F2727)/(D2730-E2727)</f>
        <v>5.0081818181818178</v>
      </c>
      <c r="G2728" s="487" t="s">
        <v>561</v>
      </c>
      <c r="H2728" s="489">
        <v>0.375</v>
      </c>
      <c r="I2728" s="490">
        <v>13.4</v>
      </c>
      <c r="J2728" s="488">
        <v>0</v>
      </c>
      <c r="K2728" s="469">
        <f t="shared" si="232"/>
        <v>13.355151515151514</v>
      </c>
      <c r="L2728" s="469">
        <f t="shared" si="233"/>
        <v>-4.4848484848486692E-2</v>
      </c>
    </row>
    <row r="2729" spans="1:12">
      <c r="A2729" s="487" t="s">
        <v>140</v>
      </c>
      <c r="B2729" s="487">
        <f t="shared" si="229"/>
        <v>16</v>
      </c>
      <c r="C2729" s="487">
        <f t="shared" si="230"/>
        <v>5</v>
      </c>
      <c r="D2729" s="487">
        <f t="shared" si="231"/>
        <v>197</v>
      </c>
      <c r="E2729" s="487">
        <v>0</v>
      </c>
      <c r="F2729" s="397">
        <f>F2727+(D2729-D2727)*(F2730-F2727)/(D2730-D2727)</f>
        <v>5.032</v>
      </c>
      <c r="G2729" s="487" t="s">
        <v>561</v>
      </c>
      <c r="H2729" s="489">
        <v>0.375</v>
      </c>
      <c r="I2729" s="490">
        <v>13.4</v>
      </c>
      <c r="J2729" s="488">
        <v>0</v>
      </c>
      <c r="K2729" s="469">
        <f t="shared" si="232"/>
        <v>13.418666666666667</v>
      </c>
      <c r="L2729" s="469">
        <f t="shared" si="233"/>
        <v>1.8666666666666387E-2</v>
      </c>
    </row>
    <row r="2730" spans="1:12">
      <c r="A2730" s="480" t="s">
        <v>140</v>
      </c>
      <c r="B2730" s="480">
        <f t="shared" si="229"/>
        <v>16</v>
      </c>
      <c r="C2730" s="480">
        <f t="shared" si="230"/>
        <v>6</v>
      </c>
      <c r="D2730" s="480">
        <f t="shared" si="231"/>
        <v>198</v>
      </c>
      <c r="E2730" s="480">
        <v>0</v>
      </c>
      <c r="F2730" s="484">
        <v>5.0439999999999996</v>
      </c>
      <c r="G2730" s="480" t="s">
        <v>561</v>
      </c>
      <c r="H2730" s="482">
        <v>0.375</v>
      </c>
      <c r="I2730" s="483">
        <v>13.5</v>
      </c>
      <c r="J2730" s="484">
        <v>0</v>
      </c>
      <c r="K2730" s="469">
        <f t="shared" si="232"/>
        <v>13.450666666666665</v>
      </c>
      <c r="L2730" s="469">
        <f t="shared" si="233"/>
        <v>-4.9333333333335005E-2</v>
      </c>
    </row>
    <row r="2731" spans="1:12">
      <c r="A2731" s="487" t="s">
        <v>140</v>
      </c>
      <c r="B2731" s="487">
        <f t="shared" si="229"/>
        <v>16</v>
      </c>
      <c r="C2731" s="487">
        <f t="shared" si="230"/>
        <v>7</v>
      </c>
      <c r="D2731" s="487">
        <f t="shared" si="231"/>
        <v>199</v>
      </c>
      <c r="E2731" s="487">
        <v>0</v>
      </c>
      <c r="F2731" s="397">
        <f>F2730+(D2731-D2730)*(F2733-F2730)/(D2733-E2730)</f>
        <v>5.0441741293532338</v>
      </c>
      <c r="G2731" s="487" t="s">
        <v>561</v>
      </c>
      <c r="H2731" s="489">
        <v>0.375</v>
      </c>
      <c r="I2731" s="490">
        <v>13.5</v>
      </c>
      <c r="J2731" s="488">
        <v>0</v>
      </c>
      <c r="K2731" s="469">
        <f t="shared" si="232"/>
        <v>13.451131011608624</v>
      </c>
      <c r="L2731" s="469">
        <f t="shared" si="233"/>
        <v>-4.8868988391376433E-2</v>
      </c>
    </row>
    <row r="2732" spans="1:12">
      <c r="A2732" s="487" t="s">
        <v>140</v>
      </c>
      <c r="B2732" s="487">
        <f t="shared" si="229"/>
        <v>16</v>
      </c>
      <c r="C2732" s="487">
        <f t="shared" si="230"/>
        <v>8</v>
      </c>
      <c r="D2732" s="487">
        <f t="shared" si="231"/>
        <v>200</v>
      </c>
      <c r="E2732" s="487">
        <v>0</v>
      </c>
      <c r="F2732" s="397">
        <f>F2730+(D2732-D2730)*(F2733-F2730)/(D2733-D2730)</f>
        <v>5.067333333333333</v>
      </c>
      <c r="G2732" s="487" t="s">
        <v>561</v>
      </c>
      <c r="H2732" s="489">
        <v>0.375</v>
      </c>
      <c r="I2732" s="490">
        <v>13.5</v>
      </c>
      <c r="J2732" s="488">
        <v>0</v>
      </c>
      <c r="K2732" s="469">
        <f t="shared" si="232"/>
        <v>13.512888888888888</v>
      </c>
      <c r="L2732" s="469">
        <f t="shared" si="233"/>
        <v>1.2888888888888062E-2</v>
      </c>
    </row>
    <row r="2733" spans="1:12">
      <c r="A2733" s="480" t="s">
        <v>140</v>
      </c>
      <c r="B2733" s="480">
        <f t="shared" si="229"/>
        <v>16</v>
      </c>
      <c r="C2733" s="480">
        <f t="shared" si="230"/>
        <v>9</v>
      </c>
      <c r="D2733" s="480">
        <f t="shared" si="231"/>
        <v>201</v>
      </c>
      <c r="E2733" s="480">
        <v>0</v>
      </c>
      <c r="F2733" s="484">
        <v>5.0789999999999997</v>
      </c>
      <c r="G2733" s="480" t="s">
        <v>561</v>
      </c>
      <c r="H2733" s="482">
        <v>0.375</v>
      </c>
      <c r="I2733" s="483">
        <v>13.6</v>
      </c>
      <c r="J2733" s="484">
        <v>0</v>
      </c>
      <c r="K2733" s="469">
        <f t="shared" si="232"/>
        <v>13.543999999999999</v>
      </c>
      <c r="L2733" s="469">
        <f t="shared" si="233"/>
        <v>-5.6000000000000938E-2</v>
      </c>
    </row>
    <row r="2734" spans="1:12">
      <c r="A2734" s="487" t="s">
        <v>140</v>
      </c>
      <c r="B2734" s="487">
        <f t="shared" si="229"/>
        <v>16</v>
      </c>
      <c r="C2734" s="487">
        <f t="shared" si="230"/>
        <v>10</v>
      </c>
      <c r="D2734" s="487">
        <f t="shared" si="231"/>
        <v>202</v>
      </c>
      <c r="E2734" s="487">
        <v>0</v>
      </c>
      <c r="F2734" s="397">
        <f>F2733+(D2734-D2733)*(F2736-F2733)/(D2736-E2733)</f>
        <v>5.0791715686274506</v>
      </c>
      <c r="G2734" s="487" t="s">
        <v>561</v>
      </c>
      <c r="H2734" s="489">
        <v>0.375</v>
      </c>
      <c r="I2734" s="490">
        <v>13.6</v>
      </c>
      <c r="J2734" s="488">
        <v>0</v>
      </c>
      <c r="K2734" s="469">
        <f t="shared" si="232"/>
        <v>13.544457516339868</v>
      </c>
      <c r="L2734" s="469">
        <f t="shared" si="233"/>
        <v>-5.5542483660131481E-2</v>
      </c>
    </row>
    <row r="2735" spans="1:12">
      <c r="A2735" s="487" t="s">
        <v>140</v>
      </c>
      <c r="B2735" s="487">
        <f t="shared" si="229"/>
        <v>16</v>
      </c>
      <c r="C2735" s="487">
        <f t="shared" si="230"/>
        <v>11</v>
      </c>
      <c r="D2735" s="487">
        <f t="shared" si="231"/>
        <v>203</v>
      </c>
      <c r="E2735" s="487">
        <v>0</v>
      </c>
      <c r="F2735" s="397">
        <f>F2733+(D2735-D2733)*(F2736-F2733)/(D2736-D2733)</f>
        <v>5.1023333333333332</v>
      </c>
      <c r="G2735" s="487" t="s">
        <v>561</v>
      </c>
      <c r="H2735" s="489">
        <v>0.375</v>
      </c>
      <c r="I2735" s="490">
        <v>13.6</v>
      </c>
      <c r="J2735" s="488">
        <v>0</v>
      </c>
      <c r="K2735" s="469">
        <f t="shared" si="232"/>
        <v>13.606222222222222</v>
      </c>
      <c r="L2735" s="469">
        <f t="shared" si="233"/>
        <v>6.2222222222221291E-3</v>
      </c>
    </row>
    <row r="2736" spans="1:12">
      <c r="A2736" s="480" t="s">
        <v>140</v>
      </c>
      <c r="B2736" s="480">
        <f t="shared" si="229"/>
        <v>17</v>
      </c>
      <c r="C2736" s="480">
        <f t="shared" si="230"/>
        <v>0</v>
      </c>
      <c r="D2736" s="480">
        <f t="shared" si="231"/>
        <v>204</v>
      </c>
      <c r="E2736" s="480">
        <v>0</v>
      </c>
      <c r="F2736" s="484">
        <v>5.1139999999999999</v>
      </c>
      <c r="G2736" s="480" t="s">
        <v>561</v>
      </c>
      <c r="H2736" s="482">
        <v>0.375</v>
      </c>
      <c r="I2736" s="483">
        <v>13.7</v>
      </c>
      <c r="J2736" s="484">
        <v>0</v>
      </c>
      <c r="K2736" s="469">
        <f t="shared" si="232"/>
        <v>13.637333333333332</v>
      </c>
      <c r="L2736" s="469">
        <f t="shared" si="233"/>
        <v>-6.266666666666687E-2</v>
      </c>
    </row>
    <row r="2737" spans="1:12">
      <c r="A2737" s="487" t="s">
        <v>140</v>
      </c>
      <c r="B2737" s="487">
        <f t="shared" si="229"/>
        <v>17</v>
      </c>
      <c r="C2737" s="487">
        <f t="shared" si="230"/>
        <v>1</v>
      </c>
      <c r="D2737" s="487">
        <f t="shared" si="231"/>
        <v>205</v>
      </c>
      <c r="E2737" s="487">
        <v>0</v>
      </c>
      <c r="F2737" s="397">
        <f>F2736+(D2737-D2736)*(F2739-F2736)/(D2739-E2736)</f>
        <v>5.1141690821256036</v>
      </c>
      <c r="G2737" s="487" t="s">
        <v>561</v>
      </c>
      <c r="H2737" s="489">
        <v>0.375</v>
      </c>
      <c r="I2737" s="490">
        <v>13.7</v>
      </c>
      <c r="J2737" s="488">
        <v>0</v>
      </c>
      <c r="K2737" s="469">
        <f t="shared" si="232"/>
        <v>13.63778421900161</v>
      </c>
      <c r="L2737" s="469">
        <f t="shared" si="233"/>
        <v>-6.2215780998389647E-2</v>
      </c>
    </row>
    <row r="2738" spans="1:12">
      <c r="A2738" s="487" t="s">
        <v>140</v>
      </c>
      <c r="B2738" s="487">
        <f t="shared" si="229"/>
        <v>17</v>
      </c>
      <c r="C2738" s="487">
        <f t="shared" si="230"/>
        <v>2</v>
      </c>
      <c r="D2738" s="487">
        <f t="shared" si="231"/>
        <v>206</v>
      </c>
      <c r="E2738" s="487">
        <v>0</v>
      </c>
      <c r="F2738" s="397">
        <f>F2736+(D2738-D2736)*(F2739-F2736)/(D2739-D2736)</f>
        <v>5.1373333333333333</v>
      </c>
      <c r="G2738" s="487" t="s">
        <v>561</v>
      </c>
      <c r="H2738" s="489">
        <v>0.375</v>
      </c>
      <c r="I2738" s="490">
        <v>13.7</v>
      </c>
      <c r="J2738" s="488">
        <v>0</v>
      </c>
      <c r="K2738" s="469">
        <f t="shared" si="232"/>
        <v>13.699555555555555</v>
      </c>
      <c r="L2738" s="469">
        <f t="shared" si="233"/>
        <v>-4.4444444444380338E-4</v>
      </c>
    </row>
    <row r="2739" spans="1:12">
      <c r="A2739" s="480" t="s">
        <v>140</v>
      </c>
      <c r="B2739" s="480">
        <f t="shared" si="229"/>
        <v>17</v>
      </c>
      <c r="C2739" s="480">
        <f t="shared" si="230"/>
        <v>3</v>
      </c>
      <c r="D2739" s="480">
        <f t="shared" si="231"/>
        <v>207</v>
      </c>
      <c r="E2739" s="480">
        <v>0</v>
      </c>
      <c r="F2739" s="484">
        <v>5.149</v>
      </c>
      <c r="G2739" s="480" t="s">
        <v>561</v>
      </c>
      <c r="H2739" s="482">
        <v>0.375</v>
      </c>
      <c r="I2739" s="483">
        <v>13.8</v>
      </c>
      <c r="J2739" s="484">
        <v>0</v>
      </c>
      <c r="K2739" s="469">
        <f t="shared" si="232"/>
        <v>13.730666666666666</v>
      </c>
      <c r="L2739" s="469">
        <f t="shared" si="233"/>
        <v>-6.9333333333334579E-2</v>
      </c>
    </row>
    <row r="2740" spans="1:12">
      <c r="A2740" s="487" t="s">
        <v>140</v>
      </c>
      <c r="B2740" s="487">
        <f t="shared" si="229"/>
        <v>17</v>
      </c>
      <c r="C2740" s="487">
        <f t="shared" si="230"/>
        <v>4</v>
      </c>
      <c r="D2740" s="487">
        <f t="shared" si="231"/>
        <v>208</v>
      </c>
      <c r="E2740" s="487">
        <v>0</v>
      </c>
      <c r="F2740" s="397">
        <f>F2739+(D2740-D2739)*(F2742-F2739)/(D2742-E2739)</f>
        <v>5.1491666666666669</v>
      </c>
      <c r="G2740" s="487" t="s">
        <v>561</v>
      </c>
      <c r="H2740" s="489">
        <v>0.375</v>
      </c>
      <c r="I2740" s="490">
        <v>13.8</v>
      </c>
      <c r="J2740" s="488">
        <v>0</v>
      </c>
      <c r="K2740" s="469">
        <f t="shared" si="232"/>
        <v>13.731111111111112</v>
      </c>
      <c r="L2740" s="469">
        <f t="shared" si="233"/>
        <v>-6.8888888888888999E-2</v>
      </c>
    </row>
    <row r="2741" spans="1:12">
      <c r="A2741" s="487" t="s">
        <v>140</v>
      </c>
      <c r="B2741" s="487">
        <f t="shared" si="229"/>
        <v>17</v>
      </c>
      <c r="C2741" s="487">
        <f t="shared" si="230"/>
        <v>5</v>
      </c>
      <c r="D2741" s="487">
        <f t="shared" si="231"/>
        <v>209</v>
      </c>
      <c r="E2741" s="487">
        <v>0</v>
      </c>
      <c r="F2741" s="397">
        <f>F2739+(D2741-D2739)*(F2742-F2739)/(D2742-D2739)</f>
        <v>5.1723333333333334</v>
      </c>
      <c r="G2741" s="487" t="s">
        <v>561</v>
      </c>
      <c r="H2741" s="489">
        <v>0.375</v>
      </c>
      <c r="I2741" s="490">
        <v>13.8</v>
      </c>
      <c r="J2741" s="488">
        <v>0</v>
      </c>
      <c r="K2741" s="469">
        <f t="shared" si="232"/>
        <v>13.792888888888889</v>
      </c>
      <c r="L2741" s="469">
        <f t="shared" si="233"/>
        <v>-7.1111111111115122E-3</v>
      </c>
    </row>
    <row r="2742" spans="1:12">
      <c r="A2742" s="480" t="s">
        <v>140</v>
      </c>
      <c r="B2742" s="480">
        <f t="shared" si="229"/>
        <v>17</v>
      </c>
      <c r="C2742" s="480">
        <f t="shared" si="230"/>
        <v>6</v>
      </c>
      <c r="D2742" s="480">
        <f t="shared" si="231"/>
        <v>210</v>
      </c>
      <c r="E2742" s="480">
        <v>0</v>
      </c>
      <c r="F2742" s="484">
        <v>5.1840000000000002</v>
      </c>
      <c r="G2742" s="480" t="s">
        <v>561</v>
      </c>
      <c r="H2742" s="482">
        <v>0.375</v>
      </c>
      <c r="I2742" s="483">
        <v>13.8</v>
      </c>
      <c r="J2742" s="484">
        <v>0</v>
      </c>
      <c r="K2742" s="469">
        <f t="shared" si="232"/>
        <v>13.824</v>
      </c>
      <c r="L2742" s="469">
        <f t="shared" si="233"/>
        <v>2.3999999999999133E-2</v>
      </c>
    </row>
    <row r="2743" spans="1:12">
      <c r="A2743" s="487" t="s">
        <v>140</v>
      </c>
      <c r="B2743" s="487">
        <f t="shared" si="229"/>
        <v>17</v>
      </c>
      <c r="C2743" s="487">
        <f t="shared" si="230"/>
        <v>7</v>
      </c>
      <c r="D2743" s="487">
        <f t="shared" si="231"/>
        <v>211</v>
      </c>
      <c r="E2743" s="487">
        <v>0</v>
      </c>
      <c r="F2743" s="397">
        <f>F2742+(D2743-D2742)*(F2745-F2742)/(D2745-E2742)</f>
        <v>5.1841596244131454</v>
      </c>
      <c r="G2743" s="487" t="s">
        <v>561</v>
      </c>
      <c r="H2743" s="489">
        <v>0.375</v>
      </c>
      <c r="I2743" s="490">
        <v>13.9</v>
      </c>
      <c r="J2743" s="488">
        <v>0</v>
      </c>
      <c r="K2743" s="469">
        <f t="shared" si="232"/>
        <v>13.824425665101721</v>
      </c>
      <c r="L2743" s="469">
        <f t="shared" si="233"/>
        <v>-7.5574334898279361E-2</v>
      </c>
    </row>
    <row r="2744" spans="1:12">
      <c r="A2744" s="487" t="s">
        <v>140</v>
      </c>
      <c r="B2744" s="487">
        <f t="shared" si="229"/>
        <v>17</v>
      </c>
      <c r="C2744" s="487">
        <f t="shared" si="230"/>
        <v>8</v>
      </c>
      <c r="D2744" s="487">
        <f t="shared" si="231"/>
        <v>212</v>
      </c>
      <c r="E2744" s="487">
        <v>0</v>
      </c>
      <c r="F2744" s="397">
        <f>F2742+(D2744-D2742)*(F2745-F2742)/(D2745-D2742)</f>
        <v>5.206666666666667</v>
      </c>
      <c r="G2744" s="487" t="s">
        <v>561</v>
      </c>
      <c r="H2744" s="489">
        <v>0.375</v>
      </c>
      <c r="I2744" s="490">
        <v>13.9</v>
      </c>
      <c r="J2744" s="488">
        <v>0</v>
      </c>
      <c r="K2744" s="469">
        <f t="shared" si="232"/>
        <v>13.884444444444446</v>
      </c>
      <c r="L2744" s="469">
        <f t="shared" si="233"/>
        <v>-1.5555555555554434E-2</v>
      </c>
    </row>
    <row r="2745" spans="1:12">
      <c r="A2745" s="480" t="s">
        <v>140</v>
      </c>
      <c r="B2745" s="480">
        <f t="shared" si="229"/>
        <v>17</v>
      </c>
      <c r="C2745" s="480">
        <f t="shared" si="230"/>
        <v>9</v>
      </c>
      <c r="D2745" s="480">
        <f t="shared" si="231"/>
        <v>213</v>
      </c>
      <c r="E2745" s="480">
        <v>0</v>
      </c>
      <c r="F2745" s="484">
        <v>5.218</v>
      </c>
      <c r="G2745" s="480" t="s">
        <v>561</v>
      </c>
      <c r="H2745" s="482">
        <v>0.375</v>
      </c>
      <c r="I2745" s="483">
        <v>13.9</v>
      </c>
      <c r="J2745" s="484">
        <v>0</v>
      </c>
      <c r="K2745" s="469">
        <f t="shared" si="232"/>
        <v>13.914666666666667</v>
      </c>
      <c r="L2745" s="469">
        <f t="shared" si="233"/>
        <v>1.4666666666666828E-2</v>
      </c>
    </row>
    <row r="2746" spans="1:12">
      <c r="A2746" s="487" t="s">
        <v>140</v>
      </c>
      <c r="B2746" s="487">
        <f t="shared" si="229"/>
        <v>17</v>
      </c>
      <c r="C2746" s="487">
        <f t="shared" si="230"/>
        <v>10</v>
      </c>
      <c r="D2746" s="487">
        <f t="shared" si="231"/>
        <v>214</v>
      </c>
      <c r="E2746" s="487">
        <v>0</v>
      </c>
      <c r="F2746" s="397">
        <f>F2745+(D2746-D2745)*(F2748-F2745)/(D2748-E2745)</f>
        <v>5.2181990740740742</v>
      </c>
      <c r="G2746" s="487" t="s">
        <v>561</v>
      </c>
      <c r="H2746" s="489">
        <v>0.375</v>
      </c>
      <c r="I2746" s="490">
        <v>14</v>
      </c>
      <c r="J2746" s="488">
        <v>0</v>
      </c>
      <c r="K2746" s="469">
        <f t="shared" si="232"/>
        <v>13.915197530864198</v>
      </c>
      <c r="L2746" s="469">
        <f t="shared" si="233"/>
        <v>-8.4802469135802028E-2</v>
      </c>
    </row>
    <row r="2747" spans="1:12">
      <c r="A2747" s="487" t="s">
        <v>140</v>
      </c>
      <c r="B2747" s="487">
        <f t="shared" si="229"/>
        <v>17</v>
      </c>
      <c r="C2747" s="487">
        <f t="shared" si="230"/>
        <v>11</v>
      </c>
      <c r="D2747" s="487">
        <f t="shared" si="231"/>
        <v>215</v>
      </c>
      <c r="E2747" s="487">
        <v>0</v>
      </c>
      <c r="F2747" s="397">
        <f>F2745+(D2747-D2745)*(F2748-F2745)/(D2748-D2745)</f>
        <v>5.246666666666667</v>
      </c>
      <c r="G2747" s="487" t="s">
        <v>561</v>
      </c>
      <c r="H2747" s="489">
        <v>0.375</v>
      </c>
      <c r="I2747" s="490">
        <v>14</v>
      </c>
      <c r="J2747" s="488">
        <v>0</v>
      </c>
      <c r="K2747" s="469">
        <f t="shared" si="232"/>
        <v>13.991111111111111</v>
      </c>
      <c r="L2747" s="469">
        <f t="shared" si="233"/>
        <v>-8.888888888888502E-3</v>
      </c>
    </row>
    <row r="2748" spans="1:12">
      <c r="A2748" s="480" t="s">
        <v>140</v>
      </c>
      <c r="B2748" s="480">
        <f t="shared" si="229"/>
        <v>18</v>
      </c>
      <c r="C2748" s="480">
        <f t="shared" si="230"/>
        <v>0</v>
      </c>
      <c r="D2748" s="480">
        <f t="shared" si="231"/>
        <v>216</v>
      </c>
      <c r="E2748" s="480">
        <v>0</v>
      </c>
      <c r="F2748" s="484">
        <v>5.2610000000000001</v>
      </c>
      <c r="G2748" s="480" t="s">
        <v>561</v>
      </c>
      <c r="H2748" s="482">
        <v>0.375</v>
      </c>
      <c r="I2748" s="483">
        <v>14</v>
      </c>
      <c r="J2748" s="484">
        <v>0</v>
      </c>
      <c r="K2748" s="469">
        <f t="shared" si="232"/>
        <v>14.029333333333334</v>
      </c>
      <c r="L2748" s="469">
        <f t="shared" si="233"/>
        <v>2.9333333333333655E-2</v>
      </c>
    </row>
    <row r="2749" spans="1:12">
      <c r="A2749" s="487" t="s">
        <v>140</v>
      </c>
      <c r="B2749" s="487">
        <f t="shared" ref="B2749:B2812" si="234">INT(D2749/12)</f>
        <v>18</v>
      </c>
      <c r="C2749" s="487">
        <f t="shared" ref="C2749:C2812" si="235">D2749-B2749*12</f>
        <v>1</v>
      </c>
      <c r="D2749" s="487">
        <f t="shared" si="231"/>
        <v>217</v>
      </c>
      <c r="E2749" s="487">
        <v>0</v>
      </c>
      <c r="F2749" s="397">
        <f>F2748+(D2749-D2748)*(F2751-F2748)/(D2751-E2748)</f>
        <v>5.2611552511415525</v>
      </c>
      <c r="G2749" s="487" t="s">
        <v>561</v>
      </c>
      <c r="H2749" s="489">
        <v>0.375</v>
      </c>
      <c r="I2749" s="490">
        <v>14.1</v>
      </c>
      <c r="J2749" s="488">
        <v>0</v>
      </c>
      <c r="K2749" s="469">
        <f t="shared" si="232"/>
        <v>14.029747336377474</v>
      </c>
      <c r="L2749" s="469">
        <f t="shared" si="233"/>
        <v>-7.0252663622525802E-2</v>
      </c>
    </row>
    <row r="2750" spans="1:12">
      <c r="A2750" s="487" t="s">
        <v>140</v>
      </c>
      <c r="B2750" s="487">
        <f t="shared" si="234"/>
        <v>18</v>
      </c>
      <c r="C2750" s="487">
        <f t="shared" si="235"/>
        <v>2</v>
      </c>
      <c r="D2750" s="487">
        <f t="shared" ref="D2750:D2813" si="236">D2749+1</f>
        <v>218</v>
      </c>
      <c r="E2750" s="487">
        <v>0</v>
      </c>
      <c r="F2750" s="397">
        <f>F2748+(D2750-D2748)*(F2751-F2748)/(D2751-D2748)</f>
        <v>5.283666666666667</v>
      </c>
      <c r="G2750" s="487" t="s">
        <v>561</v>
      </c>
      <c r="H2750" s="489">
        <v>0.375</v>
      </c>
      <c r="I2750" s="490">
        <v>14.1</v>
      </c>
      <c r="J2750" s="488">
        <v>0</v>
      </c>
      <c r="K2750" s="469">
        <f t="shared" si="232"/>
        <v>14.089777777777778</v>
      </c>
      <c r="L2750" s="469">
        <f t="shared" si="233"/>
        <v>-1.0222222222221689E-2</v>
      </c>
    </row>
    <row r="2751" spans="1:12">
      <c r="A2751" s="480" t="s">
        <v>140</v>
      </c>
      <c r="B2751" s="480">
        <f t="shared" si="234"/>
        <v>18</v>
      </c>
      <c r="C2751" s="480">
        <f t="shared" si="235"/>
        <v>3</v>
      </c>
      <c r="D2751" s="480">
        <f t="shared" si="236"/>
        <v>219</v>
      </c>
      <c r="E2751" s="480">
        <v>0</v>
      </c>
      <c r="F2751" s="481">
        <v>5.2949999999999999</v>
      </c>
      <c r="G2751" s="480" t="s">
        <v>561</v>
      </c>
      <c r="H2751" s="482">
        <v>0.375</v>
      </c>
      <c r="I2751" s="483">
        <v>14.1</v>
      </c>
      <c r="J2751" s="484">
        <v>0</v>
      </c>
      <c r="K2751" s="469">
        <f t="shared" si="232"/>
        <v>14.12</v>
      </c>
      <c r="L2751" s="469">
        <f t="shared" si="233"/>
        <v>1.9999999999999574E-2</v>
      </c>
    </row>
    <row r="2752" spans="1:12">
      <c r="A2752" s="487" t="s">
        <v>140</v>
      </c>
      <c r="B2752" s="487">
        <f t="shared" si="234"/>
        <v>18</v>
      </c>
      <c r="C2752" s="487">
        <f t="shared" si="235"/>
        <v>4</v>
      </c>
      <c r="D2752" s="487">
        <f t="shared" si="236"/>
        <v>220</v>
      </c>
      <c r="E2752" s="487">
        <v>0</v>
      </c>
      <c r="F2752" s="397">
        <f>F2751+(D2752-D2751)*(F2754-F2751)/(D2754-E2751)</f>
        <v>5.2951486486486488</v>
      </c>
      <c r="G2752" s="487" t="s">
        <v>561</v>
      </c>
      <c r="H2752" s="489">
        <v>0.375</v>
      </c>
      <c r="I2752" s="490">
        <v>14.1</v>
      </c>
      <c r="J2752" s="488">
        <v>0</v>
      </c>
      <c r="K2752" s="469">
        <f t="shared" si="232"/>
        <v>14.120396396396396</v>
      </c>
      <c r="L2752" s="469">
        <f t="shared" si="233"/>
        <v>2.0396396396396455E-2</v>
      </c>
    </row>
    <row r="2753" spans="1:12">
      <c r="A2753" s="487" t="s">
        <v>140</v>
      </c>
      <c r="B2753" s="487">
        <f t="shared" si="234"/>
        <v>18</v>
      </c>
      <c r="C2753" s="487">
        <f t="shared" si="235"/>
        <v>5</v>
      </c>
      <c r="D2753" s="487">
        <f t="shared" si="236"/>
        <v>221</v>
      </c>
      <c r="E2753" s="487">
        <v>0</v>
      </c>
      <c r="F2753" s="397">
        <f>F2751+(D2753-D2751)*(F2754-F2751)/(D2754-D2751)</f>
        <v>5.3170000000000002</v>
      </c>
      <c r="G2753" s="487" t="s">
        <v>561</v>
      </c>
      <c r="H2753" s="489">
        <v>0.375</v>
      </c>
      <c r="I2753" s="490">
        <v>14.2</v>
      </c>
      <c r="J2753" s="488">
        <v>0</v>
      </c>
      <c r="K2753" s="469">
        <f t="shared" si="232"/>
        <v>14.178666666666667</v>
      </c>
      <c r="L2753" s="469">
        <f t="shared" si="233"/>
        <v>-2.133333333333276E-2</v>
      </c>
    </row>
    <row r="2754" spans="1:12">
      <c r="A2754" s="480" t="s">
        <v>140</v>
      </c>
      <c r="B2754" s="480">
        <f t="shared" si="234"/>
        <v>18</v>
      </c>
      <c r="C2754" s="480">
        <f t="shared" si="235"/>
        <v>6</v>
      </c>
      <c r="D2754" s="480">
        <f t="shared" si="236"/>
        <v>222</v>
      </c>
      <c r="E2754" s="480">
        <v>0</v>
      </c>
      <c r="F2754" s="481">
        <v>5.3280000000000003</v>
      </c>
      <c r="G2754" s="480" t="s">
        <v>561</v>
      </c>
      <c r="H2754" s="482">
        <v>0.375</v>
      </c>
      <c r="I2754" s="483">
        <v>14.2</v>
      </c>
      <c r="J2754" s="484">
        <v>0</v>
      </c>
      <c r="K2754" s="469">
        <f t="shared" si="232"/>
        <v>14.208</v>
      </c>
      <c r="L2754" s="469">
        <f t="shared" si="233"/>
        <v>8.0000000000008953E-3</v>
      </c>
    </row>
    <row r="2755" spans="1:12">
      <c r="A2755" s="487" t="s">
        <v>140</v>
      </c>
      <c r="B2755" s="487">
        <f t="shared" si="234"/>
        <v>18</v>
      </c>
      <c r="C2755" s="487">
        <f t="shared" si="235"/>
        <v>7</v>
      </c>
      <c r="D2755" s="487">
        <f t="shared" si="236"/>
        <v>223</v>
      </c>
      <c r="E2755" s="487">
        <v>0</v>
      </c>
      <c r="F2755" s="397">
        <f>F2754+(D2755-D2754)*(F2757-F2754)/(D2757-E2754)</f>
        <v>5.3281511111111115</v>
      </c>
      <c r="G2755" s="487" t="s">
        <v>561</v>
      </c>
      <c r="H2755" s="489">
        <v>0.375</v>
      </c>
      <c r="I2755" s="490">
        <v>14.2</v>
      </c>
      <c r="J2755" s="488">
        <v>0</v>
      </c>
      <c r="K2755" s="469">
        <f t="shared" si="232"/>
        <v>14.208402962962964</v>
      </c>
      <c r="L2755" s="469">
        <f t="shared" si="233"/>
        <v>8.4029629629647218E-3</v>
      </c>
    </row>
    <row r="2756" spans="1:12">
      <c r="A2756" s="487" t="s">
        <v>140</v>
      </c>
      <c r="B2756" s="487">
        <f t="shared" si="234"/>
        <v>18</v>
      </c>
      <c r="C2756" s="487">
        <f t="shared" si="235"/>
        <v>8</v>
      </c>
      <c r="D2756" s="487">
        <f t="shared" si="236"/>
        <v>224</v>
      </c>
      <c r="E2756" s="487">
        <v>0</v>
      </c>
      <c r="F2756" s="397">
        <f>F2754+(D2756-D2754)*(F2757-F2754)/(D2757-D2754)</f>
        <v>5.3506666666666671</v>
      </c>
      <c r="G2756" s="487" t="s">
        <v>561</v>
      </c>
      <c r="H2756" s="489">
        <v>0.375</v>
      </c>
      <c r="I2756" s="490">
        <v>14.3</v>
      </c>
      <c r="J2756" s="488">
        <v>0</v>
      </c>
      <c r="K2756" s="469">
        <f t="shared" si="232"/>
        <v>14.268444444444446</v>
      </c>
      <c r="L2756" s="469">
        <f t="shared" si="233"/>
        <v>-3.1555555555554449E-2</v>
      </c>
    </row>
    <row r="2757" spans="1:12">
      <c r="A2757" s="480" t="s">
        <v>140</v>
      </c>
      <c r="B2757" s="480">
        <f t="shared" si="234"/>
        <v>18</v>
      </c>
      <c r="C2757" s="480">
        <f t="shared" si="235"/>
        <v>9</v>
      </c>
      <c r="D2757" s="480">
        <f t="shared" si="236"/>
        <v>225</v>
      </c>
      <c r="E2757" s="480">
        <v>0</v>
      </c>
      <c r="F2757" s="481">
        <v>5.3620000000000001</v>
      </c>
      <c r="G2757" s="480" t="s">
        <v>561</v>
      </c>
      <c r="H2757" s="482">
        <v>0.375</v>
      </c>
      <c r="I2757" s="483">
        <v>14.3</v>
      </c>
      <c r="J2757" s="484">
        <v>0</v>
      </c>
      <c r="K2757" s="469">
        <f t="shared" si="232"/>
        <v>14.298666666666668</v>
      </c>
      <c r="L2757" s="469">
        <f t="shared" si="233"/>
        <v>-1.3333333333331865E-3</v>
      </c>
    </row>
    <row r="2758" spans="1:12">
      <c r="A2758" s="487" t="s">
        <v>140</v>
      </c>
      <c r="B2758" s="487">
        <f t="shared" si="234"/>
        <v>18</v>
      </c>
      <c r="C2758" s="487">
        <f t="shared" si="235"/>
        <v>10</v>
      </c>
      <c r="D2758" s="487">
        <f t="shared" si="236"/>
        <v>226</v>
      </c>
      <c r="E2758" s="487">
        <v>0</v>
      </c>
      <c r="F2758" s="397">
        <f>F2757+(D2758-D2757)*(F2760-F2757)/(D2760-E2757)</f>
        <v>5.3621447368421054</v>
      </c>
      <c r="G2758" s="487" t="s">
        <v>561</v>
      </c>
      <c r="H2758" s="489">
        <v>0.375</v>
      </c>
      <c r="I2758" s="490">
        <v>14.3</v>
      </c>
      <c r="J2758" s="488">
        <v>0</v>
      </c>
      <c r="K2758" s="469">
        <f t="shared" si="232"/>
        <v>14.299052631578947</v>
      </c>
      <c r="L2758" s="469">
        <f t="shared" si="233"/>
        <v>-9.473684210536959E-4</v>
      </c>
    </row>
    <row r="2759" spans="1:12">
      <c r="A2759" s="487" t="s">
        <v>140</v>
      </c>
      <c r="B2759" s="487">
        <f t="shared" si="234"/>
        <v>18</v>
      </c>
      <c r="C2759" s="487">
        <f t="shared" si="235"/>
        <v>11</v>
      </c>
      <c r="D2759" s="487">
        <f t="shared" si="236"/>
        <v>227</v>
      </c>
      <c r="E2759" s="487">
        <v>0</v>
      </c>
      <c r="F2759" s="397">
        <f>F2757+(D2759-D2757)*(F2760-F2757)/(D2760-D2757)</f>
        <v>5.3839999999999995</v>
      </c>
      <c r="G2759" s="487" t="s">
        <v>561</v>
      </c>
      <c r="H2759" s="489">
        <v>0.375</v>
      </c>
      <c r="I2759" s="490">
        <v>14.4</v>
      </c>
      <c r="J2759" s="488">
        <v>0</v>
      </c>
      <c r="K2759" s="469">
        <f t="shared" si="232"/>
        <v>14.357333333333331</v>
      </c>
      <c r="L2759" s="469">
        <f t="shared" si="233"/>
        <v>-4.2666666666669073E-2</v>
      </c>
    </row>
    <row r="2760" spans="1:12">
      <c r="A2760" s="480" t="s">
        <v>140</v>
      </c>
      <c r="B2760" s="480">
        <f t="shared" si="234"/>
        <v>19</v>
      </c>
      <c r="C2760" s="480">
        <f t="shared" si="235"/>
        <v>0</v>
      </c>
      <c r="D2760" s="480">
        <f t="shared" si="236"/>
        <v>228</v>
      </c>
      <c r="E2760" s="480">
        <v>0</v>
      </c>
      <c r="F2760" s="481">
        <v>5.3949999999999996</v>
      </c>
      <c r="G2760" s="480" t="s">
        <v>561</v>
      </c>
      <c r="H2760" s="482">
        <v>0.375</v>
      </c>
      <c r="I2760" s="483">
        <v>14.4</v>
      </c>
      <c r="J2760" s="484">
        <v>0</v>
      </c>
      <c r="K2760" s="469">
        <f t="shared" si="232"/>
        <v>14.386666666666665</v>
      </c>
      <c r="L2760" s="469">
        <f t="shared" si="233"/>
        <v>-1.3333333333335418E-2</v>
      </c>
    </row>
    <row r="2761" spans="1:12">
      <c r="A2761" s="487" t="s">
        <v>140</v>
      </c>
      <c r="B2761" s="487">
        <f t="shared" si="234"/>
        <v>19</v>
      </c>
      <c r="C2761" s="487">
        <f t="shared" si="235"/>
        <v>1</v>
      </c>
      <c r="D2761" s="487">
        <f t="shared" si="236"/>
        <v>229</v>
      </c>
      <c r="E2761" s="487">
        <v>0</v>
      </c>
      <c r="F2761" s="397">
        <f>F2760+(D2761-D2760)*(F2763-F2760)/(D2763-E2760)</f>
        <v>5.395142857142857</v>
      </c>
      <c r="G2761" s="487" t="s">
        <v>561</v>
      </c>
      <c r="H2761" s="489">
        <v>0.375</v>
      </c>
      <c r="I2761" s="490">
        <v>14.4</v>
      </c>
      <c r="J2761" s="488">
        <v>0</v>
      </c>
      <c r="K2761" s="469">
        <f t="shared" si="232"/>
        <v>14.387047619047619</v>
      </c>
      <c r="L2761" s="469">
        <f t="shared" si="233"/>
        <v>-1.2952380952381048E-2</v>
      </c>
    </row>
    <row r="2762" spans="1:12">
      <c r="A2762" s="487" t="s">
        <v>140</v>
      </c>
      <c r="B2762" s="487">
        <f t="shared" si="234"/>
        <v>19</v>
      </c>
      <c r="C2762" s="487">
        <f t="shared" si="235"/>
        <v>2</v>
      </c>
      <c r="D2762" s="487">
        <f t="shared" si="236"/>
        <v>230</v>
      </c>
      <c r="E2762" s="487">
        <v>0</v>
      </c>
      <c r="F2762" s="397">
        <f>F2760+(D2762-D2760)*(F2763-F2760)/(D2763-D2760)</f>
        <v>5.4169999999999998</v>
      </c>
      <c r="G2762" s="487" t="s">
        <v>561</v>
      </c>
      <c r="H2762" s="489">
        <v>0.375</v>
      </c>
      <c r="I2762" s="490">
        <v>14.4</v>
      </c>
      <c r="J2762" s="488">
        <v>0</v>
      </c>
      <c r="K2762" s="469">
        <f t="shared" si="232"/>
        <v>14.445333333333332</v>
      </c>
      <c r="L2762" s="469">
        <f t="shared" si="233"/>
        <v>4.5333333333331893E-2</v>
      </c>
    </row>
    <row r="2763" spans="1:12">
      <c r="A2763" s="480" t="s">
        <v>140</v>
      </c>
      <c r="B2763" s="480">
        <f t="shared" si="234"/>
        <v>19</v>
      </c>
      <c r="C2763" s="480">
        <f t="shared" si="235"/>
        <v>3</v>
      </c>
      <c r="D2763" s="480">
        <f t="shared" si="236"/>
        <v>231</v>
      </c>
      <c r="E2763" s="480">
        <v>0</v>
      </c>
      <c r="F2763" s="481">
        <v>5.4279999999999999</v>
      </c>
      <c r="G2763" s="480" t="s">
        <v>561</v>
      </c>
      <c r="H2763" s="482">
        <v>0.375</v>
      </c>
      <c r="I2763" s="483">
        <v>14.5</v>
      </c>
      <c r="J2763" s="484">
        <v>0</v>
      </c>
      <c r="K2763" s="469">
        <f t="shared" ref="K2763:K2826" si="237">F2763/H2763</f>
        <v>14.474666666666666</v>
      </c>
      <c r="L2763" s="469">
        <f t="shared" ref="L2763:L2826" si="238">K2763-I2763</f>
        <v>-2.5333333333334096E-2</v>
      </c>
    </row>
    <row r="2764" spans="1:12">
      <c r="A2764" s="487" t="s">
        <v>140</v>
      </c>
      <c r="B2764" s="487">
        <f t="shared" si="234"/>
        <v>19</v>
      </c>
      <c r="C2764" s="487">
        <f t="shared" si="235"/>
        <v>4</v>
      </c>
      <c r="D2764" s="487">
        <f t="shared" si="236"/>
        <v>232</v>
      </c>
      <c r="E2764" s="487">
        <v>0</v>
      </c>
      <c r="F2764" s="397">
        <f>F2763+(D2764-D2763)*(F2766-F2763)/(D2766-E2763)</f>
        <v>5.4281410256410254</v>
      </c>
      <c r="G2764" s="487" t="s">
        <v>561</v>
      </c>
      <c r="H2764" s="489">
        <v>0.375</v>
      </c>
      <c r="I2764" s="490">
        <v>14.5</v>
      </c>
      <c r="J2764" s="488">
        <v>0</v>
      </c>
      <c r="K2764" s="469">
        <f t="shared" si="237"/>
        <v>14.475042735042734</v>
      </c>
      <c r="L2764" s="469">
        <f t="shared" si="238"/>
        <v>-2.4957264957265579E-2</v>
      </c>
    </row>
    <row r="2765" spans="1:12">
      <c r="A2765" s="487" t="s">
        <v>140</v>
      </c>
      <c r="B2765" s="487">
        <f t="shared" si="234"/>
        <v>19</v>
      </c>
      <c r="C2765" s="487">
        <f t="shared" si="235"/>
        <v>5</v>
      </c>
      <c r="D2765" s="487">
        <f t="shared" si="236"/>
        <v>233</v>
      </c>
      <c r="E2765" s="487">
        <v>0</v>
      </c>
      <c r="F2765" s="397">
        <f>F2763+(D2765-D2763)*(F2766-F2763)/(D2766-D2763)</f>
        <v>5.45</v>
      </c>
      <c r="G2765" s="487" t="s">
        <v>561</v>
      </c>
      <c r="H2765" s="489">
        <v>0.375</v>
      </c>
      <c r="I2765" s="490">
        <v>14.5</v>
      </c>
      <c r="J2765" s="488">
        <v>0</v>
      </c>
      <c r="K2765" s="469">
        <f t="shared" si="237"/>
        <v>14.533333333333333</v>
      </c>
      <c r="L2765" s="469">
        <f t="shared" si="238"/>
        <v>3.3333333333333215E-2</v>
      </c>
    </row>
    <row r="2766" spans="1:12">
      <c r="A2766" s="480" t="s">
        <v>140</v>
      </c>
      <c r="B2766" s="480">
        <f t="shared" si="234"/>
        <v>19</v>
      </c>
      <c r="C2766" s="480">
        <f t="shared" si="235"/>
        <v>6</v>
      </c>
      <c r="D2766" s="480">
        <f t="shared" si="236"/>
        <v>234</v>
      </c>
      <c r="E2766" s="480">
        <v>0</v>
      </c>
      <c r="F2766" s="481">
        <v>5.4610000000000003</v>
      </c>
      <c r="G2766" s="480" t="s">
        <v>561</v>
      </c>
      <c r="H2766" s="482">
        <v>0.375</v>
      </c>
      <c r="I2766" s="483">
        <v>14.6</v>
      </c>
      <c r="J2766" s="484">
        <v>0</v>
      </c>
      <c r="K2766" s="469">
        <f t="shared" si="237"/>
        <v>14.562666666666667</v>
      </c>
      <c r="L2766" s="469">
        <f t="shared" si="238"/>
        <v>-3.7333333333332774E-2</v>
      </c>
    </row>
    <row r="2767" spans="1:12">
      <c r="A2767" s="487" t="s">
        <v>140</v>
      </c>
      <c r="B2767" s="487">
        <f t="shared" si="234"/>
        <v>19</v>
      </c>
      <c r="C2767" s="487">
        <f t="shared" si="235"/>
        <v>7</v>
      </c>
      <c r="D2767" s="487">
        <f t="shared" si="236"/>
        <v>235</v>
      </c>
      <c r="E2767" s="487">
        <v>0</v>
      </c>
      <c r="F2767" s="397">
        <f>F2766+(D2767-D2766)*(F2769-F2766)/(D2769-E2766)</f>
        <v>5.4611392405063297</v>
      </c>
      <c r="G2767" s="487" t="s">
        <v>561</v>
      </c>
      <c r="H2767" s="489">
        <v>0.375</v>
      </c>
      <c r="I2767" s="490">
        <v>14.6</v>
      </c>
      <c r="J2767" s="488">
        <v>0</v>
      </c>
      <c r="K2767" s="469">
        <f t="shared" si="237"/>
        <v>14.563037974683546</v>
      </c>
      <c r="L2767" s="469">
        <f t="shared" si="238"/>
        <v>-3.6962025316453762E-2</v>
      </c>
    </row>
    <row r="2768" spans="1:12">
      <c r="A2768" s="487" t="s">
        <v>140</v>
      </c>
      <c r="B2768" s="487">
        <f t="shared" si="234"/>
        <v>19</v>
      </c>
      <c r="C2768" s="487">
        <f t="shared" si="235"/>
        <v>8</v>
      </c>
      <c r="D2768" s="487">
        <f t="shared" si="236"/>
        <v>236</v>
      </c>
      <c r="E2768" s="487">
        <v>0</v>
      </c>
      <c r="F2768" s="397">
        <f>F2766+(D2768-D2766)*(F2769-F2766)/(D2769-D2766)</f>
        <v>5.4829999999999997</v>
      </c>
      <c r="G2768" s="487" t="s">
        <v>561</v>
      </c>
      <c r="H2768" s="489">
        <v>0.375</v>
      </c>
      <c r="I2768" s="490">
        <v>14.6</v>
      </c>
      <c r="J2768" s="488">
        <v>0</v>
      </c>
      <c r="K2768" s="469">
        <f t="shared" si="237"/>
        <v>14.621333333333332</v>
      </c>
      <c r="L2768" s="469">
        <f t="shared" si="238"/>
        <v>2.133333333333276E-2</v>
      </c>
    </row>
    <row r="2769" spans="1:12">
      <c r="A2769" s="480" t="s">
        <v>140</v>
      </c>
      <c r="B2769" s="480">
        <f t="shared" si="234"/>
        <v>19</v>
      </c>
      <c r="C2769" s="480">
        <f t="shared" si="235"/>
        <v>9</v>
      </c>
      <c r="D2769" s="480">
        <f t="shared" si="236"/>
        <v>237</v>
      </c>
      <c r="E2769" s="480">
        <v>0</v>
      </c>
      <c r="F2769" s="481">
        <v>5.4939999999999998</v>
      </c>
      <c r="G2769" s="480" t="s">
        <v>561</v>
      </c>
      <c r="H2769" s="482">
        <v>0.375</v>
      </c>
      <c r="I2769" s="483">
        <v>14.6</v>
      </c>
      <c r="J2769" s="484">
        <v>0</v>
      </c>
      <c r="K2769" s="469">
        <f t="shared" si="237"/>
        <v>14.650666666666666</v>
      </c>
      <c r="L2769" s="469">
        <f t="shared" si="238"/>
        <v>5.0666666666666416E-2</v>
      </c>
    </row>
    <row r="2770" spans="1:12">
      <c r="A2770" s="487" t="s">
        <v>140</v>
      </c>
      <c r="B2770" s="487">
        <f t="shared" si="234"/>
        <v>19</v>
      </c>
      <c r="C2770" s="487">
        <f t="shared" si="235"/>
        <v>10</v>
      </c>
      <c r="D2770" s="487">
        <f t="shared" si="236"/>
        <v>238</v>
      </c>
      <c r="E2770" s="487">
        <v>0</v>
      </c>
      <c r="F2770" s="397">
        <f>F2769+(D2770-D2769)*(F2772-F2769)/(D2772-E2769)</f>
        <v>5.4941333333333331</v>
      </c>
      <c r="G2770" s="487" t="s">
        <v>561</v>
      </c>
      <c r="H2770" s="489">
        <v>0.375</v>
      </c>
      <c r="I2770" s="490">
        <v>14.7</v>
      </c>
      <c r="J2770" s="488">
        <v>0</v>
      </c>
      <c r="K2770" s="469">
        <f t="shared" si="237"/>
        <v>14.651022222222222</v>
      </c>
      <c r="L2770" s="469">
        <f t="shared" si="238"/>
        <v>-4.8977777777777121E-2</v>
      </c>
    </row>
    <row r="2771" spans="1:12">
      <c r="A2771" s="487" t="s">
        <v>140</v>
      </c>
      <c r="B2771" s="487">
        <f t="shared" si="234"/>
        <v>19</v>
      </c>
      <c r="C2771" s="487">
        <f t="shared" si="235"/>
        <v>11</v>
      </c>
      <c r="D2771" s="487">
        <f t="shared" si="236"/>
        <v>239</v>
      </c>
      <c r="E2771" s="487">
        <v>0</v>
      </c>
      <c r="F2771" s="397">
        <f>F2769+(D2771-D2769)*(F2772-F2769)/(D2772-D2769)</f>
        <v>5.5153333333333334</v>
      </c>
      <c r="G2771" s="487" t="s">
        <v>561</v>
      </c>
      <c r="H2771" s="489">
        <v>0.375</v>
      </c>
      <c r="I2771" s="490">
        <v>14.7</v>
      </c>
      <c r="J2771" s="488">
        <v>0</v>
      </c>
      <c r="K2771" s="469">
        <f t="shared" si="237"/>
        <v>14.707555555555556</v>
      </c>
      <c r="L2771" s="469">
        <f t="shared" si="238"/>
        <v>7.5555555555570919E-3</v>
      </c>
    </row>
    <row r="2772" spans="1:12">
      <c r="A2772" s="480" t="s">
        <v>140</v>
      </c>
      <c r="B2772" s="480">
        <f t="shared" si="234"/>
        <v>20</v>
      </c>
      <c r="C2772" s="480">
        <f t="shared" si="235"/>
        <v>0</v>
      </c>
      <c r="D2772" s="480">
        <f t="shared" si="236"/>
        <v>240</v>
      </c>
      <c r="E2772" s="480">
        <v>0</v>
      </c>
      <c r="F2772" s="481">
        <v>5.5259999999999998</v>
      </c>
      <c r="G2772" s="480" t="s">
        <v>561</v>
      </c>
      <c r="H2772" s="482">
        <v>0.375</v>
      </c>
      <c r="I2772" s="483">
        <v>14.7</v>
      </c>
      <c r="J2772" s="484">
        <v>0</v>
      </c>
      <c r="K2772" s="469">
        <f t="shared" si="237"/>
        <v>14.735999999999999</v>
      </c>
      <c r="L2772" s="469">
        <f t="shared" si="238"/>
        <v>3.5999999999999588E-2</v>
      </c>
    </row>
    <row r="2773" spans="1:12">
      <c r="A2773" s="487" t="s">
        <v>140</v>
      </c>
      <c r="B2773" s="487">
        <f t="shared" si="234"/>
        <v>20</v>
      </c>
      <c r="C2773" s="487">
        <f t="shared" si="235"/>
        <v>1</v>
      </c>
      <c r="D2773" s="487">
        <f t="shared" si="236"/>
        <v>241</v>
      </c>
      <c r="E2773" s="487">
        <v>0</v>
      </c>
      <c r="F2773" s="397">
        <f>F2772+(D2773-D2772)*(F2775-F2772)/(D2775-E2772)</f>
        <v>5.5261316872427981</v>
      </c>
      <c r="G2773" s="487" t="s">
        <v>561</v>
      </c>
      <c r="H2773" s="489">
        <v>0.375</v>
      </c>
      <c r="I2773" s="490">
        <v>14.8</v>
      </c>
      <c r="J2773" s="488">
        <v>0</v>
      </c>
      <c r="K2773" s="469">
        <f t="shared" si="237"/>
        <v>14.736351165980794</v>
      </c>
      <c r="L2773" s="469">
        <f t="shared" si="238"/>
        <v>-6.3648834019206291E-2</v>
      </c>
    </row>
    <row r="2774" spans="1:12">
      <c r="A2774" s="487" t="s">
        <v>140</v>
      </c>
      <c r="B2774" s="487">
        <f t="shared" si="234"/>
        <v>20</v>
      </c>
      <c r="C2774" s="487">
        <f t="shared" si="235"/>
        <v>2</v>
      </c>
      <c r="D2774" s="487">
        <f t="shared" si="236"/>
        <v>242</v>
      </c>
      <c r="E2774" s="487">
        <v>0</v>
      </c>
      <c r="F2774" s="397">
        <f>F2772+(D2774-D2772)*(F2775-F2772)/(D2775-D2772)</f>
        <v>5.5473333333333334</v>
      </c>
      <c r="G2774" s="487" t="s">
        <v>561</v>
      </c>
      <c r="H2774" s="489">
        <v>0.375</v>
      </c>
      <c r="I2774" s="490">
        <v>14.8</v>
      </c>
      <c r="J2774" s="488">
        <v>0</v>
      </c>
      <c r="K2774" s="469">
        <f t="shared" si="237"/>
        <v>14.792888888888889</v>
      </c>
      <c r="L2774" s="469">
        <f t="shared" si="238"/>
        <v>-7.1111111111115122E-3</v>
      </c>
    </row>
    <row r="2775" spans="1:12">
      <c r="A2775" s="480" t="s">
        <v>140</v>
      </c>
      <c r="B2775" s="480">
        <f t="shared" si="234"/>
        <v>20</v>
      </c>
      <c r="C2775" s="480">
        <f t="shared" si="235"/>
        <v>3</v>
      </c>
      <c r="D2775" s="480">
        <f t="shared" si="236"/>
        <v>243</v>
      </c>
      <c r="E2775" s="480">
        <v>0</v>
      </c>
      <c r="F2775" s="481">
        <v>5.5579999999999998</v>
      </c>
      <c r="G2775" s="480" t="s">
        <v>561</v>
      </c>
      <c r="H2775" s="482">
        <v>0.375</v>
      </c>
      <c r="I2775" s="483">
        <v>14.8</v>
      </c>
      <c r="J2775" s="484">
        <v>0</v>
      </c>
      <c r="K2775" s="469">
        <f t="shared" si="237"/>
        <v>14.821333333333333</v>
      </c>
      <c r="L2775" s="469">
        <f t="shared" si="238"/>
        <v>2.133333333333276E-2</v>
      </c>
    </row>
    <row r="2776" spans="1:12">
      <c r="A2776" s="487" t="s">
        <v>140</v>
      </c>
      <c r="B2776" s="487">
        <f t="shared" si="234"/>
        <v>20</v>
      </c>
      <c r="C2776" s="487">
        <f t="shared" si="235"/>
        <v>4</v>
      </c>
      <c r="D2776" s="487">
        <f t="shared" si="236"/>
        <v>244</v>
      </c>
      <c r="E2776" s="487">
        <v>0</v>
      </c>
      <c r="F2776" s="397">
        <f>F2775+(D2776-D2775)*(F2778-F2775)/(D2778-E2775)</f>
        <v>5.5581341463414633</v>
      </c>
      <c r="G2776" s="487" t="s">
        <v>561</v>
      </c>
      <c r="H2776" s="489">
        <v>0.375</v>
      </c>
      <c r="I2776" s="490">
        <v>14.9</v>
      </c>
      <c r="J2776" s="488">
        <v>0</v>
      </c>
      <c r="K2776" s="469">
        <f t="shared" si="237"/>
        <v>14.821691056910568</v>
      </c>
      <c r="L2776" s="469">
        <f t="shared" si="238"/>
        <v>-7.8308943089432148E-2</v>
      </c>
    </row>
    <row r="2777" spans="1:12">
      <c r="A2777" s="487" t="s">
        <v>140</v>
      </c>
      <c r="B2777" s="487">
        <f t="shared" si="234"/>
        <v>20</v>
      </c>
      <c r="C2777" s="487">
        <f t="shared" si="235"/>
        <v>5</v>
      </c>
      <c r="D2777" s="487">
        <f t="shared" si="236"/>
        <v>245</v>
      </c>
      <c r="E2777" s="487">
        <v>0</v>
      </c>
      <c r="F2777" s="397">
        <f>F2775+(D2777-D2775)*(F2778-F2775)/(D2778-D2775)</f>
        <v>5.58</v>
      </c>
      <c r="G2777" s="487" t="s">
        <v>561</v>
      </c>
      <c r="H2777" s="489">
        <v>0.375</v>
      </c>
      <c r="I2777" s="490">
        <v>14.9</v>
      </c>
      <c r="J2777" s="488">
        <v>0</v>
      </c>
      <c r="K2777" s="469">
        <f t="shared" si="237"/>
        <v>14.88</v>
      </c>
      <c r="L2777" s="469">
        <f t="shared" si="238"/>
        <v>-1.9999999999999574E-2</v>
      </c>
    </row>
    <row r="2778" spans="1:12">
      <c r="A2778" s="480" t="s">
        <v>140</v>
      </c>
      <c r="B2778" s="480">
        <f t="shared" si="234"/>
        <v>20</v>
      </c>
      <c r="C2778" s="480">
        <f t="shared" si="235"/>
        <v>6</v>
      </c>
      <c r="D2778" s="480">
        <f t="shared" si="236"/>
        <v>246</v>
      </c>
      <c r="E2778" s="480">
        <v>0</v>
      </c>
      <c r="F2778" s="481">
        <v>5.5910000000000002</v>
      </c>
      <c r="G2778" s="480" t="s">
        <v>561</v>
      </c>
      <c r="H2778" s="482">
        <v>0.375</v>
      </c>
      <c r="I2778" s="483">
        <v>14.9</v>
      </c>
      <c r="J2778" s="484">
        <v>0</v>
      </c>
      <c r="K2778" s="469">
        <f t="shared" si="237"/>
        <v>14.909333333333334</v>
      </c>
      <c r="L2778" s="469">
        <f t="shared" si="238"/>
        <v>9.3333333333340818E-3</v>
      </c>
    </row>
    <row r="2779" spans="1:12">
      <c r="A2779" s="487" t="s">
        <v>140</v>
      </c>
      <c r="B2779" s="487">
        <f t="shared" si="234"/>
        <v>20</v>
      </c>
      <c r="C2779" s="487">
        <f t="shared" si="235"/>
        <v>7</v>
      </c>
      <c r="D2779" s="487">
        <f t="shared" si="236"/>
        <v>247</v>
      </c>
      <c r="E2779" s="487">
        <v>0</v>
      </c>
      <c r="F2779" s="397">
        <f>F2778+(D2779-D2778)*(F2781-F2778)/(D2781-E2778)</f>
        <v>5.5911285140562255</v>
      </c>
      <c r="G2779" s="487" t="s">
        <v>561</v>
      </c>
      <c r="H2779" s="489">
        <v>0.375</v>
      </c>
      <c r="I2779" s="490">
        <v>14.9</v>
      </c>
      <c r="J2779" s="488">
        <v>0</v>
      </c>
      <c r="K2779" s="469">
        <f t="shared" si="237"/>
        <v>14.909676037483267</v>
      </c>
      <c r="L2779" s="469">
        <f t="shared" si="238"/>
        <v>9.6760374832669527E-3</v>
      </c>
    </row>
    <row r="2780" spans="1:12">
      <c r="A2780" s="487" t="s">
        <v>140</v>
      </c>
      <c r="B2780" s="487">
        <f t="shared" si="234"/>
        <v>20</v>
      </c>
      <c r="C2780" s="487">
        <f t="shared" si="235"/>
        <v>8</v>
      </c>
      <c r="D2780" s="487">
        <f t="shared" si="236"/>
        <v>248</v>
      </c>
      <c r="E2780" s="487">
        <v>0</v>
      </c>
      <c r="F2780" s="397">
        <f>F2778+(D2780-D2778)*(F2781-F2778)/(D2781-D2778)</f>
        <v>5.6123333333333338</v>
      </c>
      <c r="G2780" s="487" t="s">
        <v>561</v>
      </c>
      <c r="H2780" s="489">
        <v>0.375</v>
      </c>
      <c r="I2780" s="490">
        <v>15</v>
      </c>
      <c r="J2780" s="488">
        <v>0</v>
      </c>
      <c r="K2780" s="469">
        <f t="shared" si="237"/>
        <v>14.966222222222223</v>
      </c>
      <c r="L2780" s="469">
        <f t="shared" si="238"/>
        <v>-3.3777777777777018E-2</v>
      </c>
    </row>
    <row r="2781" spans="1:12">
      <c r="A2781" s="480" t="s">
        <v>140</v>
      </c>
      <c r="B2781" s="480">
        <f t="shared" si="234"/>
        <v>20</v>
      </c>
      <c r="C2781" s="480">
        <f t="shared" si="235"/>
        <v>9</v>
      </c>
      <c r="D2781" s="480">
        <f t="shared" si="236"/>
        <v>249</v>
      </c>
      <c r="E2781" s="480">
        <v>0</v>
      </c>
      <c r="F2781" s="481">
        <v>5.6230000000000002</v>
      </c>
      <c r="G2781" s="480" t="s">
        <v>561</v>
      </c>
      <c r="H2781" s="482">
        <v>0.375</v>
      </c>
      <c r="I2781" s="483">
        <v>15</v>
      </c>
      <c r="J2781" s="484">
        <v>0</v>
      </c>
      <c r="K2781" s="469">
        <f t="shared" si="237"/>
        <v>14.994666666666667</v>
      </c>
      <c r="L2781" s="469">
        <f t="shared" si="238"/>
        <v>-5.333333333332746E-3</v>
      </c>
    </row>
    <row r="2782" spans="1:12">
      <c r="A2782" s="487" t="s">
        <v>140</v>
      </c>
      <c r="B2782" s="487">
        <f t="shared" si="234"/>
        <v>20</v>
      </c>
      <c r="C2782" s="487">
        <f t="shared" si="235"/>
        <v>10</v>
      </c>
      <c r="D2782" s="487">
        <f t="shared" si="236"/>
        <v>250</v>
      </c>
      <c r="E2782" s="487">
        <v>0</v>
      </c>
      <c r="F2782" s="397">
        <f>F2781+(D2782-D2781)*(F2784-F2781)/(D2784-E2781)</f>
        <v>5.6231230158730163</v>
      </c>
      <c r="G2782" s="487" t="s">
        <v>561</v>
      </c>
      <c r="H2782" s="489">
        <v>0.375</v>
      </c>
      <c r="I2782" s="490">
        <v>15</v>
      </c>
      <c r="J2782" s="488">
        <v>0</v>
      </c>
      <c r="K2782" s="469">
        <f t="shared" si="237"/>
        <v>14.99499470899471</v>
      </c>
      <c r="L2782" s="469">
        <f t="shared" si="238"/>
        <v>-5.0052910052897914E-3</v>
      </c>
    </row>
    <row r="2783" spans="1:12">
      <c r="A2783" s="487" t="s">
        <v>140</v>
      </c>
      <c r="B2783" s="487">
        <f t="shared" si="234"/>
        <v>20</v>
      </c>
      <c r="C2783" s="487">
        <f t="shared" si="235"/>
        <v>11</v>
      </c>
      <c r="D2783" s="487">
        <f t="shared" si="236"/>
        <v>251</v>
      </c>
      <c r="E2783" s="487">
        <v>0</v>
      </c>
      <c r="F2783" s="397">
        <f>F2781+(D2783-D2781)*(F2784-F2781)/(D2784-D2781)</f>
        <v>5.6436666666666664</v>
      </c>
      <c r="G2783" s="487" t="s">
        <v>561</v>
      </c>
      <c r="H2783" s="489">
        <v>0.375</v>
      </c>
      <c r="I2783" s="490">
        <v>15</v>
      </c>
      <c r="J2783" s="488">
        <v>0</v>
      </c>
      <c r="K2783" s="469">
        <f t="shared" si="237"/>
        <v>15.049777777777777</v>
      </c>
      <c r="L2783" s="469">
        <f t="shared" si="238"/>
        <v>4.9777777777777032E-2</v>
      </c>
    </row>
    <row r="2784" spans="1:12">
      <c r="A2784" s="480" t="s">
        <v>140</v>
      </c>
      <c r="B2784" s="480">
        <f t="shared" si="234"/>
        <v>21</v>
      </c>
      <c r="C2784" s="480">
        <f t="shared" si="235"/>
        <v>0</v>
      </c>
      <c r="D2784" s="480">
        <f t="shared" si="236"/>
        <v>252</v>
      </c>
      <c r="E2784" s="480">
        <v>0</v>
      </c>
      <c r="F2784" s="481">
        <v>5.6539999999999999</v>
      </c>
      <c r="G2784" s="480" t="s">
        <v>561</v>
      </c>
      <c r="H2784" s="482">
        <v>0.375</v>
      </c>
      <c r="I2784" s="483">
        <v>15.1</v>
      </c>
      <c r="J2784" s="484">
        <v>0</v>
      </c>
      <c r="K2784" s="469">
        <f t="shared" si="237"/>
        <v>15.077333333333334</v>
      </c>
      <c r="L2784" s="469">
        <f t="shared" si="238"/>
        <v>-2.2666666666665947E-2</v>
      </c>
    </row>
    <row r="2785" spans="1:12">
      <c r="A2785" s="487" t="s">
        <v>140</v>
      </c>
      <c r="B2785" s="487">
        <f t="shared" si="234"/>
        <v>21</v>
      </c>
      <c r="C2785" s="487">
        <f t="shared" si="235"/>
        <v>1</v>
      </c>
      <c r="D2785" s="487">
        <f t="shared" si="236"/>
        <v>253</v>
      </c>
      <c r="E2785" s="487">
        <v>0</v>
      </c>
      <c r="F2785" s="397">
        <f>F2784+(D2785-D2784)*(F2787-F2784)/(D2787-E2784)</f>
        <v>5.654125490196078</v>
      </c>
      <c r="G2785" s="487" t="s">
        <v>561</v>
      </c>
      <c r="H2785" s="489">
        <v>0.375</v>
      </c>
      <c r="I2785" s="490">
        <v>15.1</v>
      </c>
      <c r="J2785" s="488">
        <v>0</v>
      </c>
      <c r="K2785" s="469">
        <f t="shared" si="237"/>
        <v>15.077667973856208</v>
      </c>
      <c r="L2785" s="469">
        <f t="shared" si="238"/>
        <v>-2.2332026143791595E-2</v>
      </c>
    </row>
    <row r="2786" spans="1:12">
      <c r="A2786" s="487" t="s">
        <v>140</v>
      </c>
      <c r="B2786" s="487">
        <f t="shared" si="234"/>
        <v>21</v>
      </c>
      <c r="C2786" s="487">
        <f t="shared" si="235"/>
        <v>2</v>
      </c>
      <c r="D2786" s="487">
        <f t="shared" si="236"/>
        <v>254</v>
      </c>
      <c r="E2786" s="487">
        <v>0</v>
      </c>
      <c r="F2786" s="397">
        <f>F2784+(D2786-D2784)*(F2787-F2784)/(D2787-D2784)</f>
        <v>5.6753333333333336</v>
      </c>
      <c r="G2786" s="487" t="s">
        <v>561</v>
      </c>
      <c r="H2786" s="489">
        <v>0.375</v>
      </c>
      <c r="I2786" s="490">
        <v>15.1</v>
      </c>
      <c r="J2786" s="488">
        <v>0</v>
      </c>
      <c r="K2786" s="469">
        <f t="shared" si="237"/>
        <v>15.134222222222222</v>
      </c>
      <c r="L2786" s="469">
        <f t="shared" si="238"/>
        <v>3.4222222222222598E-2</v>
      </c>
    </row>
    <row r="2787" spans="1:12">
      <c r="A2787" s="480" t="s">
        <v>140</v>
      </c>
      <c r="B2787" s="480">
        <f t="shared" si="234"/>
        <v>21</v>
      </c>
      <c r="C2787" s="480">
        <f t="shared" si="235"/>
        <v>3</v>
      </c>
      <c r="D2787" s="480">
        <f t="shared" si="236"/>
        <v>255</v>
      </c>
      <c r="E2787" s="480">
        <v>0</v>
      </c>
      <c r="F2787" s="481">
        <v>5.6859999999999999</v>
      </c>
      <c r="G2787" s="480" t="s">
        <v>561</v>
      </c>
      <c r="H2787" s="482">
        <v>0.375</v>
      </c>
      <c r="I2787" s="483">
        <v>15.2</v>
      </c>
      <c r="J2787" s="484">
        <v>0</v>
      </c>
      <c r="K2787" s="469">
        <f t="shared" si="237"/>
        <v>15.162666666666667</v>
      </c>
      <c r="L2787" s="469">
        <f t="shared" si="238"/>
        <v>-3.7333333333332774E-2</v>
      </c>
    </row>
    <row r="2788" spans="1:12">
      <c r="A2788" s="487" t="s">
        <v>140</v>
      </c>
      <c r="B2788" s="487">
        <f t="shared" si="234"/>
        <v>21</v>
      </c>
      <c r="C2788" s="487">
        <f t="shared" si="235"/>
        <v>4</v>
      </c>
      <c r="D2788" s="487">
        <f t="shared" si="236"/>
        <v>256</v>
      </c>
      <c r="E2788" s="487">
        <v>0</v>
      </c>
      <c r="F2788" s="397">
        <f>F2787+(D2788-D2787)*(F2790-F2787)/(D2790-E2787)</f>
        <v>5.6861201550387594</v>
      </c>
      <c r="G2788" s="487" t="s">
        <v>561</v>
      </c>
      <c r="H2788" s="489">
        <v>0.375</v>
      </c>
      <c r="I2788" s="490">
        <v>15.2</v>
      </c>
      <c r="J2788" s="488">
        <v>0</v>
      </c>
      <c r="K2788" s="469">
        <f t="shared" si="237"/>
        <v>15.162987080103358</v>
      </c>
      <c r="L2788" s="469">
        <f t="shared" si="238"/>
        <v>-3.701291989664135E-2</v>
      </c>
    </row>
    <row r="2789" spans="1:12">
      <c r="A2789" s="487" t="s">
        <v>140</v>
      </c>
      <c r="B2789" s="487">
        <f t="shared" si="234"/>
        <v>21</v>
      </c>
      <c r="C2789" s="487">
        <f t="shared" si="235"/>
        <v>5</v>
      </c>
      <c r="D2789" s="487">
        <f t="shared" si="236"/>
        <v>257</v>
      </c>
      <c r="E2789" s="487">
        <v>0</v>
      </c>
      <c r="F2789" s="397">
        <f>F2787+(D2789-D2787)*(F2790-F2787)/(D2790-D2787)</f>
        <v>5.7066666666666661</v>
      </c>
      <c r="G2789" s="487" t="s">
        <v>561</v>
      </c>
      <c r="H2789" s="489">
        <v>0.375</v>
      </c>
      <c r="I2789" s="490">
        <v>15.2</v>
      </c>
      <c r="J2789" s="488">
        <v>0</v>
      </c>
      <c r="K2789" s="469">
        <f t="shared" si="237"/>
        <v>15.217777777777776</v>
      </c>
      <c r="L2789" s="469">
        <f t="shared" si="238"/>
        <v>1.7777777777777004E-2</v>
      </c>
    </row>
    <row r="2790" spans="1:12">
      <c r="A2790" s="480" t="s">
        <v>140</v>
      </c>
      <c r="B2790" s="480">
        <f t="shared" si="234"/>
        <v>21</v>
      </c>
      <c r="C2790" s="480">
        <f t="shared" si="235"/>
        <v>6</v>
      </c>
      <c r="D2790" s="480">
        <f t="shared" si="236"/>
        <v>258</v>
      </c>
      <c r="E2790" s="480">
        <v>0</v>
      </c>
      <c r="F2790" s="481">
        <v>5.7169999999999996</v>
      </c>
      <c r="G2790" s="480" t="s">
        <v>561</v>
      </c>
      <c r="H2790" s="482">
        <v>0.375</v>
      </c>
      <c r="I2790" s="483">
        <v>15.2</v>
      </c>
      <c r="J2790" s="484">
        <v>0</v>
      </c>
      <c r="K2790" s="469">
        <f t="shared" si="237"/>
        <v>15.245333333333333</v>
      </c>
      <c r="L2790" s="469">
        <f t="shared" si="238"/>
        <v>4.533333333333367E-2</v>
      </c>
    </row>
    <row r="2791" spans="1:12">
      <c r="A2791" s="487" t="s">
        <v>140</v>
      </c>
      <c r="B2791" s="487">
        <f t="shared" si="234"/>
        <v>21</v>
      </c>
      <c r="C2791" s="487">
        <f t="shared" si="235"/>
        <v>7</v>
      </c>
      <c r="D2791" s="487">
        <f t="shared" si="236"/>
        <v>259</v>
      </c>
      <c r="E2791" s="487">
        <v>0</v>
      </c>
      <c r="F2791" s="397">
        <f>F2790+(D2791-D2790)*(F2793-F2790)/(D2793-E2790)</f>
        <v>5.7171187739463596</v>
      </c>
      <c r="G2791" s="487" t="s">
        <v>561</v>
      </c>
      <c r="H2791" s="489">
        <v>0.375</v>
      </c>
      <c r="I2791" s="490">
        <v>15.3</v>
      </c>
      <c r="J2791" s="488">
        <v>0</v>
      </c>
      <c r="K2791" s="469">
        <f t="shared" si="237"/>
        <v>15.245650063856958</v>
      </c>
      <c r="L2791" s="469">
        <f t="shared" si="238"/>
        <v>-5.4349936143042399E-2</v>
      </c>
    </row>
    <row r="2792" spans="1:12">
      <c r="A2792" s="487" t="s">
        <v>140</v>
      </c>
      <c r="B2792" s="487">
        <f t="shared" si="234"/>
        <v>21</v>
      </c>
      <c r="C2792" s="487">
        <f t="shared" si="235"/>
        <v>8</v>
      </c>
      <c r="D2792" s="487">
        <f t="shared" si="236"/>
        <v>260</v>
      </c>
      <c r="E2792" s="487">
        <v>0</v>
      </c>
      <c r="F2792" s="397">
        <f>F2790+(D2792-D2790)*(F2793-F2790)/(D2793-D2790)</f>
        <v>5.7376666666666667</v>
      </c>
      <c r="G2792" s="487" t="s">
        <v>561</v>
      </c>
      <c r="H2792" s="489">
        <v>0.375</v>
      </c>
      <c r="I2792" s="490">
        <v>15.3</v>
      </c>
      <c r="J2792" s="488">
        <v>0</v>
      </c>
      <c r="K2792" s="469">
        <f t="shared" si="237"/>
        <v>15.300444444444445</v>
      </c>
      <c r="L2792" s="469">
        <f t="shared" si="238"/>
        <v>4.4444444444380338E-4</v>
      </c>
    </row>
    <row r="2793" spans="1:12">
      <c r="A2793" s="480" t="s">
        <v>140</v>
      </c>
      <c r="B2793" s="480">
        <f t="shared" si="234"/>
        <v>21</v>
      </c>
      <c r="C2793" s="480">
        <f t="shared" si="235"/>
        <v>9</v>
      </c>
      <c r="D2793" s="480">
        <f t="shared" si="236"/>
        <v>261</v>
      </c>
      <c r="E2793" s="480">
        <v>0</v>
      </c>
      <c r="F2793" s="481">
        <v>5.7480000000000002</v>
      </c>
      <c r="G2793" s="480" t="s">
        <v>561</v>
      </c>
      <c r="H2793" s="482">
        <v>0.375</v>
      </c>
      <c r="I2793" s="483">
        <v>15.3</v>
      </c>
      <c r="J2793" s="484">
        <v>0</v>
      </c>
      <c r="K2793" s="469">
        <f t="shared" si="237"/>
        <v>15.328000000000001</v>
      </c>
      <c r="L2793" s="469">
        <f t="shared" si="238"/>
        <v>2.8000000000000469E-2</v>
      </c>
    </row>
    <row r="2794" spans="1:12">
      <c r="A2794" s="487" t="s">
        <v>140</v>
      </c>
      <c r="B2794" s="487">
        <f t="shared" si="234"/>
        <v>21</v>
      </c>
      <c r="C2794" s="487">
        <f t="shared" si="235"/>
        <v>10</v>
      </c>
      <c r="D2794" s="487">
        <f t="shared" si="236"/>
        <v>262</v>
      </c>
      <c r="E2794" s="487">
        <v>0</v>
      </c>
      <c r="F2794" s="397">
        <f>F2793+(D2794-D2793)*(F2796-F2793)/(D2796-E2793)</f>
        <v>5.7481212121212124</v>
      </c>
      <c r="G2794" s="487" t="s">
        <v>561</v>
      </c>
      <c r="H2794" s="489">
        <v>0.375</v>
      </c>
      <c r="I2794" s="490">
        <v>15.4</v>
      </c>
      <c r="J2794" s="488">
        <v>0</v>
      </c>
      <c r="K2794" s="469">
        <f t="shared" si="237"/>
        <v>15.328323232323234</v>
      </c>
      <c r="L2794" s="469">
        <f t="shared" si="238"/>
        <v>-7.1676767676766673E-2</v>
      </c>
    </row>
    <row r="2795" spans="1:12">
      <c r="A2795" s="487" t="s">
        <v>140</v>
      </c>
      <c r="B2795" s="487">
        <f t="shared" si="234"/>
        <v>21</v>
      </c>
      <c r="C2795" s="487">
        <f t="shared" si="235"/>
        <v>11</v>
      </c>
      <c r="D2795" s="487">
        <f t="shared" si="236"/>
        <v>263</v>
      </c>
      <c r="E2795" s="487">
        <v>0</v>
      </c>
      <c r="F2795" s="397">
        <f>F2793+(D2795-D2793)*(F2796-F2793)/(D2796-D2793)</f>
        <v>5.7693333333333339</v>
      </c>
      <c r="G2795" s="487" t="s">
        <v>561</v>
      </c>
      <c r="H2795" s="489">
        <v>0.375</v>
      </c>
      <c r="I2795" s="490">
        <v>15.4</v>
      </c>
      <c r="J2795" s="488">
        <v>0</v>
      </c>
      <c r="K2795" s="469">
        <f t="shared" si="237"/>
        <v>15.38488888888889</v>
      </c>
      <c r="L2795" s="469">
        <f t="shared" si="238"/>
        <v>-1.5111111111110631E-2</v>
      </c>
    </row>
    <row r="2796" spans="1:12">
      <c r="A2796" s="480" t="s">
        <v>140</v>
      </c>
      <c r="B2796" s="480">
        <f t="shared" si="234"/>
        <v>22</v>
      </c>
      <c r="C2796" s="480">
        <f t="shared" si="235"/>
        <v>0</v>
      </c>
      <c r="D2796" s="480">
        <f t="shared" si="236"/>
        <v>264</v>
      </c>
      <c r="E2796" s="480">
        <v>0</v>
      </c>
      <c r="F2796" s="481">
        <v>5.78</v>
      </c>
      <c r="G2796" s="480" t="s">
        <v>561</v>
      </c>
      <c r="H2796" s="482">
        <v>0.375</v>
      </c>
      <c r="I2796" s="483">
        <v>15.4</v>
      </c>
      <c r="J2796" s="484">
        <v>0</v>
      </c>
      <c r="K2796" s="469">
        <f t="shared" si="237"/>
        <v>15.413333333333334</v>
      </c>
      <c r="L2796" s="469">
        <f t="shared" si="238"/>
        <v>1.3333333333333641E-2</v>
      </c>
    </row>
    <row r="2797" spans="1:12">
      <c r="A2797" s="487" t="s">
        <v>140</v>
      </c>
      <c r="B2797" s="487">
        <f t="shared" si="234"/>
        <v>22</v>
      </c>
      <c r="C2797" s="487">
        <f t="shared" si="235"/>
        <v>1</v>
      </c>
      <c r="D2797" s="487">
        <f t="shared" si="236"/>
        <v>265</v>
      </c>
      <c r="E2797" s="487">
        <v>0</v>
      </c>
      <c r="F2797" s="397">
        <f>F2796+(D2797-D2796)*(F2799-F2796)/(D2799-E2796)</f>
        <v>5.7801123595505617</v>
      </c>
      <c r="G2797" s="487" t="s">
        <v>561</v>
      </c>
      <c r="H2797" s="489">
        <v>0.375</v>
      </c>
      <c r="I2797" s="490">
        <v>15.4</v>
      </c>
      <c r="J2797" s="488">
        <v>0</v>
      </c>
      <c r="K2797" s="469">
        <f t="shared" si="237"/>
        <v>15.413632958801498</v>
      </c>
      <c r="L2797" s="469">
        <f t="shared" si="238"/>
        <v>1.3632958801498063E-2</v>
      </c>
    </row>
    <row r="2798" spans="1:12">
      <c r="A2798" s="487" t="s">
        <v>140</v>
      </c>
      <c r="B2798" s="487">
        <f t="shared" si="234"/>
        <v>22</v>
      </c>
      <c r="C2798" s="487">
        <f t="shared" si="235"/>
        <v>2</v>
      </c>
      <c r="D2798" s="487">
        <f t="shared" si="236"/>
        <v>266</v>
      </c>
      <c r="E2798" s="487">
        <v>0</v>
      </c>
      <c r="F2798" s="397">
        <f>F2796+(D2798-D2796)*(F2799-F2796)/(D2799-D2796)</f>
        <v>5.8</v>
      </c>
      <c r="G2798" s="487" t="s">
        <v>561</v>
      </c>
      <c r="H2798" s="489">
        <v>0.375</v>
      </c>
      <c r="I2798" s="490">
        <v>15.5</v>
      </c>
      <c r="J2798" s="488">
        <v>0</v>
      </c>
      <c r="K2798" s="469">
        <f t="shared" si="237"/>
        <v>15.466666666666667</v>
      </c>
      <c r="L2798" s="469">
        <f t="shared" si="238"/>
        <v>-3.3333333333333215E-2</v>
      </c>
    </row>
    <row r="2799" spans="1:12">
      <c r="A2799" s="480" t="s">
        <v>140</v>
      </c>
      <c r="B2799" s="480">
        <f t="shared" si="234"/>
        <v>22</v>
      </c>
      <c r="C2799" s="480">
        <f t="shared" si="235"/>
        <v>3</v>
      </c>
      <c r="D2799" s="480">
        <f t="shared" si="236"/>
        <v>267</v>
      </c>
      <c r="E2799" s="480">
        <v>0</v>
      </c>
      <c r="F2799" s="481">
        <v>5.81</v>
      </c>
      <c r="G2799" s="480" t="s">
        <v>561</v>
      </c>
      <c r="H2799" s="482">
        <v>0.375</v>
      </c>
      <c r="I2799" s="483">
        <v>15.5</v>
      </c>
      <c r="J2799" s="484">
        <v>0</v>
      </c>
      <c r="K2799" s="469">
        <f t="shared" si="237"/>
        <v>15.493333333333332</v>
      </c>
      <c r="L2799" s="469">
        <f t="shared" si="238"/>
        <v>-6.6666666666677088E-3</v>
      </c>
    </row>
    <row r="2800" spans="1:12">
      <c r="A2800" s="487" t="s">
        <v>140</v>
      </c>
      <c r="B2800" s="487">
        <f t="shared" si="234"/>
        <v>22</v>
      </c>
      <c r="C2800" s="487">
        <f t="shared" si="235"/>
        <v>4</v>
      </c>
      <c r="D2800" s="487">
        <f t="shared" si="236"/>
        <v>268</v>
      </c>
      <c r="E2800" s="487">
        <v>0</v>
      </c>
      <c r="F2800" s="397">
        <f>F2799+(D2800-D2799)*(F2802-F2799)/(D2802-E2799)</f>
        <v>5.8101148148148143</v>
      </c>
      <c r="G2800" s="487" t="s">
        <v>561</v>
      </c>
      <c r="H2800" s="489">
        <v>0.375</v>
      </c>
      <c r="I2800" s="490">
        <v>15.5</v>
      </c>
      <c r="J2800" s="488">
        <v>0</v>
      </c>
      <c r="K2800" s="469">
        <f t="shared" si="237"/>
        <v>15.493639506172839</v>
      </c>
      <c r="L2800" s="469">
        <f t="shared" si="238"/>
        <v>-6.3604938271613065E-3</v>
      </c>
    </row>
    <row r="2801" spans="1:12">
      <c r="A2801" s="487" t="s">
        <v>140</v>
      </c>
      <c r="B2801" s="487">
        <f t="shared" si="234"/>
        <v>22</v>
      </c>
      <c r="C2801" s="487">
        <f t="shared" si="235"/>
        <v>5</v>
      </c>
      <c r="D2801" s="487">
        <f t="shared" si="236"/>
        <v>269</v>
      </c>
      <c r="E2801" s="487">
        <v>0</v>
      </c>
      <c r="F2801" s="397">
        <f>F2799+(D2801-D2799)*(F2802-F2799)/(D2802-D2799)</f>
        <v>5.8306666666666667</v>
      </c>
      <c r="G2801" s="487" t="s">
        <v>561</v>
      </c>
      <c r="H2801" s="489">
        <v>0.375</v>
      </c>
      <c r="I2801" s="490">
        <v>15.5</v>
      </c>
      <c r="J2801" s="488">
        <v>0</v>
      </c>
      <c r="K2801" s="469">
        <f t="shared" si="237"/>
        <v>15.548444444444444</v>
      </c>
      <c r="L2801" s="469">
        <f t="shared" si="238"/>
        <v>4.8444444444443846E-2</v>
      </c>
    </row>
    <row r="2802" spans="1:12">
      <c r="A2802" s="480" t="s">
        <v>140</v>
      </c>
      <c r="B2802" s="480">
        <f t="shared" si="234"/>
        <v>22</v>
      </c>
      <c r="C2802" s="480">
        <f t="shared" si="235"/>
        <v>6</v>
      </c>
      <c r="D2802" s="480">
        <f t="shared" si="236"/>
        <v>270</v>
      </c>
      <c r="E2802" s="480">
        <v>0</v>
      </c>
      <c r="F2802" s="481">
        <v>5.8410000000000002</v>
      </c>
      <c r="G2802" s="480" t="s">
        <v>561</v>
      </c>
      <c r="H2802" s="482">
        <v>0.375</v>
      </c>
      <c r="I2802" s="483">
        <v>15.6</v>
      </c>
      <c r="J2802" s="484">
        <v>0</v>
      </c>
      <c r="K2802" s="469">
        <f t="shared" si="237"/>
        <v>15.576000000000001</v>
      </c>
      <c r="L2802" s="469">
        <f t="shared" si="238"/>
        <v>-2.3999999999999133E-2</v>
      </c>
    </row>
    <row r="2803" spans="1:12">
      <c r="A2803" s="487" t="s">
        <v>140</v>
      </c>
      <c r="B2803" s="487">
        <f t="shared" si="234"/>
        <v>22</v>
      </c>
      <c r="C2803" s="487">
        <f t="shared" si="235"/>
        <v>7</v>
      </c>
      <c r="D2803" s="487">
        <f t="shared" si="236"/>
        <v>271</v>
      </c>
      <c r="E2803" s="487">
        <v>0</v>
      </c>
      <c r="F2803" s="397">
        <f>F2802+(D2803-D2802)*(F2805-F2802)/(D2805-E2802)</f>
        <v>5.8411135531135532</v>
      </c>
      <c r="G2803" s="487" t="s">
        <v>561</v>
      </c>
      <c r="H2803" s="489">
        <v>0.375</v>
      </c>
      <c r="I2803" s="490">
        <v>15.6</v>
      </c>
      <c r="J2803" s="488">
        <v>0</v>
      </c>
      <c r="K2803" s="469">
        <f t="shared" si="237"/>
        <v>15.576302808302808</v>
      </c>
      <c r="L2803" s="469">
        <f t="shared" si="238"/>
        <v>-2.3697191697191755E-2</v>
      </c>
    </row>
    <row r="2804" spans="1:12">
      <c r="A2804" s="487" t="s">
        <v>140</v>
      </c>
      <c r="B2804" s="487">
        <f t="shared" si="234"/>
        <v>22</v>
      </c>
      <c r="C2804" s="487">
        <f t="shared" si="235"/>
        <v>8</v>
      </c>
      <c r="D2804" s="487">
        <f t="shared" si="236"/>
        <v>272</v>
      </c>
      <c r="E2804" s="487">
        <v>0</v>
      </c>
      <c r="F2804" s="397">
        <f>F2802+(D2804-D2802)*(F2805-F2802)/(D2805-D2802)</f>
        <v>5.8616666666666664</v>
      </c>
      <c r="G2804" s="487" t="s">
        <v>561</v>
      </c>
      <c r="H2804" s="489">
        <v>0.375</v>
      </c>
      <c r="I2804" s="490">
        <v>15.6</v>
      </c>
      <c r="J2804" s="488">
        <v>0</v>
      </c>
      <c r="K2804" s="469">
        <f t="shared" si="237"/>
        <v>15.63111111111111</v>
      </c>
      <c r="L2804" s="469">
        <f t="shared" si="238"/>
        <v>3.1111111111110645E-2</v>
      </c>
    </row>
    <row r="2805" spans="1:12">
      <c r="A2805" s="480" t="s">
        <v>140</v>
      </c>
      <c r="B2805" s="480">
        <f t="shared" si="234"/>
        <v>22</v>
      </c>
      <c r="C2805" s="480">
        <f t="shared" si="235"/>
        <v>9</v>
      </c>
      <c r="D2805" s="480">
        <f t="shared" si="236"/>
        <v>273</v>
      </c>
      <c r="E2805" s="480">
        <v>0</v>
      </c>
      <c r="F2805" s="481">
        <v>5.8719999999999999</v>
      </c>
      <c r="G2805" s="480" t="s">
        <v>561</v>
      </c>
      <c r="H2805" s="482">
        <v>0.375</v>
      </c>
      <c r="I2805" s="483">
        <v>15.7</v>
      </c>
      <c r="J2805" s="484">
        <v>0</v>
      </c>
      <c r="K2805" s="469">
        <f t="shared" si="237"/>
        <v>15.658666666666667</v>
      </c>
      <c r="L2805" s="469">
        <f t="shared" si="238"/>
        <v>-4.1333333333332334E-2</v>
      </c>
    </row>
    <row r="2806" spans="1:12">
      <c r="A2806" s="487" t="s">
        <v>140</v>
      </c>
      <c r="B2806" s="487">
        <f t="shared" si="234"/>
        <v>22</v>
      </c>
      <c r="C2806" s="487">
        <f t="shared" si="235"/>
        <v>10</v>
      </c>
      <c r="D2806" s="487">
        <f t="shared" si="236"/>
        <v>274</v>
      </c>
      <c r="E2806" s="487">
        <v>0</v>
      </c>
      <c r="F2806" s="397">
        <f>F2805+(D2806-D2805)*(F2808-F2805)/(D2808-E2805)</f>
        <v>5.872108695652174</v>
      </c>
      <c r="G2806" s="487" t="s">
        <v>561</v>
      </c>
      <c r="H2806" s="489">
        <v>0.375</v>
      </c>
      <c r="I2806" s="490">
        <v>15.7</v>
      </c>
      <c r="J2806" s="488">
        <v>0</v>
      </c>
      <c r="K2806" s="469">
        <f t="shared" si="237"/>
        <v>15.65895652173913</v>
      </c>
      <c r="L2806" s="469">
        <f t="shared" si="238"/>
        <v>-4.1043478260869293E-2</v>
      </c>
    </row>
    <row r="2807" spans="1:12">
      <c r="A2807" s="487" t="s">
        <v>140</v>
      </c>
      <c r="B2807" s="487">
        <f t="shared" si="234"/>
        <v>22</v>
      </c>
      <c r="C2807" s="487">
        <f t="shared" si="235"/>
        <v>11</v>
      </c>
      <c r="D2807" s="487">
        <f t="shared" si="236"/>
        <v>275</v>
      </c>
      <c r="E2807" s="487">
        <v>0</v>
      </c>
      <c r="F2807" s="397">
        <f>F2805+(D2807-D2805)*(F2808-F2805)/(D2808-D2805)</f>
        <v>5.8920000000000003</v>
      </c>
      <c r="G2807" s="487" t="s">
        <v>561</v>
      </c>
      <c r="H2807" s="489">
        <v>0.375</v>
      </c>
      <c r="I2807" s="490">
        <v>15.7</v>
      </c>
      <c r="J2807" s="488">
        <v>0</v>
      </c>
      <c r="K2807" s="469">
        <f t="shared" si="237"/>
        <v>15.712000000000002</v>
      </c>
      <c r="L2807" s="469">
        <f t="shared" si="238"/>
        <v>1.2000000000002231E-2</v>
      </c>
    </row>
    <row r="2808" spans="1:12">
      <c r="A2808" s="480" t="s">
        <v>140</v>
      </c>
      <c r="B2808" s="480">
        <f t="shared" si="234"/>
        <v>23</v>
      </c>
      <c r="C2808" s="480">
        <f t="shared" si="235"/>
        <v>0</v>
      </c>
      <c r="D2808" s="480">
        <f t="shared" si="236"/>
        <v>276</v>
      </c>
      <c r="E2808" s="480">
        <v>0</v>
      </c>
      <c r="F2808" s="481">
        <v>5.9020000000000001</v>
      </c>
      <c r="G2808" s="480" t="s">
        <v>561</v>
      </c>
      <c r="H2808" s="482">
        <v>0.375</v>
      </c>
      <c r="I2808" s="483">
        <v>15.7</v>
      </c>
      <c r="J2808" s="484">
        <v>0</v>
      </c>
      <c r="K2808" s="469">
        <f t="shared" si="237"/>
        <v>15.738666666666667</v>
      </c>
      <c r="L2808" s="469">
        <f t="shared" si="238"/>
        <v>3.8666666666667737E-2</v>
      </c>
    </row>
    <row r="2809" spans="1:12">
      <c r="A2809" s="487" t="s">
        <v>140</v>
      </c>
      <c r="B2809" s="487">
        <f t="shared" si="234"/>
        <v>23</v>
      </c>
      <c r="C2809" s="487">
        <f t="shared" si="235"/>
        <v>1</v>
      </c>
      <c r="D2809" s="487">
        <f t="shared" si="236"/>
        <v>277</v>
      </c>
      <c r="E2809" s="487">
        <v>0</v>
      </c>
      <c r="F2809" s="397">
        <f>F2808+(D2809-D2808)*(F2811-F2808)/(D2811-E2808)</f>
        <v>5.9021075268817205</v>
      </c>
      <c r="G2809" s="487" t="s">
        <v>561</v>
      </c>
      <c r="H2809" s="489">
        <v>0.375</v>
      </c>
      <c r="I2809" s="490">
        <v>15.8</v>
      </c>
      <c r="J2809" s="488">
        <v>0</v>
      </c>
      <c r="K2809" s="469">
        <f t="shared" si="237"/>
        <v>15.738953405017922</v>
      </c>
      <c r="L2809" s="469">
        <f t="shared" si="238"/>
        <v>-6.1046594982078872E-2</v>
      </c>
    </row>
    <row r="2810" spans="1:12">
      <c r="A2810" s="487" t="s">
        <v>140</v>
      </c>
      <c r="B2810" s="487">
        <f t="shared" si="234"/>
        <v>23</v>
      </c>
      <c r="C2810" s="487">
        <f t="shared" si="235"/>
        <v>2</v>
      </c>
      <c r="D2810" s="487">
        <f t="shared" si="236"/>
        <v>278</v>
      </c>
      <c r="E2810" s="487">
        <v>0</v>
      </c>
      <c r="F2810" s="397">
        <f>F2808+(D2810-D2808)*(F2811-F2808)/(D2811-D2808)</f>
        <v>5.9220000000000006</v>
      </c>
      <c r="G2810" s="487" t="s">
        <v>561</v>
      </c>
      <c r="H2810" s="489">
        <v>0.375</v>
      </c>
      <c r="I2810" s="490">
        <v>15.8</v>
      </c>
      <c r="J2810" s="488">
        <v>0</v>
      </c>
      <c r="K2810" s="469">
        <f t="shared" si="237"/>
        <v>15.792000000000002</v>
      </c>
      <c r="L2810" s="469">
        <f t="shared" si="238"/>
        <v>-7.9999999999991189E-3</v>
      </c>
    </row>
    <row r="2811" spans="1:12">
      <c r="A2811" s="480" t="s">
        <v>140</v>
      </c>
      <c r="B2811" s="480">
        <f t="shared" si="234"/>
        <v>23</v>
      </c>
      <c r="C2811" s="480">
        <f t="shared" si="235"/>
        <v>3</v>
      </c>
      <c r="D2811" s="480">
        <f t="shared" si="236"/>
        <v>279</v>
      </c>
      <c r="E2811" s="480">
        <v>0</v>
      </c>
      <c r="F2811" s="481">
        <v>5.9320000000000004</v>
      </c>
      <c r="G2811" s="480" t="s">
        <v>561</v>
      </c>
      <c r="H2811" s="482">
        <v>0.375</v>
      </c>
      <c r="I2811" s="483">
        <v>15.8</v>
      </c>
      <c r="J2811" s="484">
        <v>0</v>
      </c>
      <c r="K2811" s="469">
        <f t="shared" si="237"/>
        <v>15.818666666666667</v>
      </c>
      <c r="L2811" s="469">
        <f t="shared" si="238"/>
        <v>1.8666666666666387E-2</v>
      </c>
    </row>
    <row r="2812" spans="1:12">
      <c r="A2812" s="487" t="s">
        <v>140</v>
      </c>
      <c r="B2812" s="487">
        <f t="shared" si="234"/>
        <v>23</v>
      </c>
      <c r="C2812" s="487">
        <f t="shared" si="235"/>
        <v>4</v>
      </c>
      <c r="D2812" s="487">
        <f t="shared" si="236"/>
        <v>280</v>
      </c>
      <c r="E2812" s="487">
        <v>0</v>
      </c>
      <c r="F2812" s="397">
        <f>F2811+(D2812-D2811)*(F2814-F2811)/(D2814-E2811)</f>
        <v>5.9321099290780142</v>
      </c>
      <c r="G2812" s="487" t="s">
        <v>561</v>
      </c>
      <c r="H2812" s="489">
        <v>0.375</v>
      </c>
      <c r="I2812" s="490">
        <v>15.8</v>
      </c>
      <c r="J2812" s="488">
        <v>0</v>
      </c>
      <c r="K2812" s="469">
        <f t="shared" si="237"/>
        <v>15.818959810874704</v>
      </c>
      <c r="L2812" s="469">
        <f t="shared" si="238"/>
        <v>1.8959810874703109E-2</v>
      </c>
    </row>
    <row r="2813" spans="1:12">
      <c r="A2813" s="487" t="s">
        <v>140</v>
      </c>
      <c r="B2813" s="487">
        <f t="shared" ref="B2813:B2876" si="239">INT(D2813/12)</f>
        <v>23</v>
      </c>
      <c r="C2813" s="487">
        <f t="shared" ref="C2813:C2876" si="240">D2813-B2813*12</f>
        <v>5</v>
      </c>
      <c r="D2813" s="487">
        <f t="shared" si="236"/>
        <v>281</v>
      </c>
      <c r="E2813" s="487">
        <v>0</v>
      </c>
      <c r="F2813" s="397">
        <f>F2811+(D2813-D2811)*(F2814-F2811)/(D2814-D2811)</f>
        <v>5.9526666666666666</v>
      </c>
      <c r="G2813" s="487" t="s">
        <v>561</v>
      </c>
      <c r="H2813" s="489">
        <v>0.375</v>
      </c>
      <c r="I2813" s="490">
        <v>15.9</v>
      </c>
      <c r="J2813" s="488">
        <v>0</v>
      </c>
      <c r="K2813" s="469">
        <f t="shared" si="237"/>
        <v>15.873777777777777</v>
      </c>
      <c r="L2813" s="469">
        <f t="shared" si="238"/>
        <v>-2.6222222222223479E-2</v>
      </c>
    </row>
    <row r="2814" spans="1:12">
      <c r="A2814" s="480" t="s">
        <v>140</v>
      </c>
      <c r="B2814" s="480">
        <f t="shared" si="239"/>
        <v>23</v>
      </c>
      <c r="C2814" s="480">
        <f t="shared" si="240"/>
        <v>6</v>
      </c>
      <c r="D2814" s="480">
        <f t="shared" ref="D2814:D2868" si="241">D2813+1</f>
        <v>282</v>
      </c>
      <c r="E2814" s="480">
        <v>0</v>
      </c>
      <c r="F2814" s="481">
        <v>5.9630000000000001</v>
      </c>
      <c r="G2814" s="480" t="s">
        <v>561</v>
      </c>
      <c r="H2814" s="482">
        <v>0.375</v>
      </c>
      <c r="I2814" s="483">
        <v>15.9</v>
      </c>
      <c r="J2814" s="484">
        <v>0</v>
      </c>
      <c r="K2814" s="469">
        <f t="shared" si="237"/>
        <v>15.901333333333334</v>
      </c>
      <c r="L2814" s="469">
        <f t="shared" si="238"/>
        <v>1.3333333333331865E-3</v>
      </c>
    </row>
    <row r="2815" spans="1:12">
      <c r="A2815" s="487" t="s">
        <v>140</v>
      </c>
      <c r="B2815" s="487">
        <f t="shared" si="239"/>
        <v>23</v>
      </c>
      <c r="C2815" s="487">
        <f t="shared" si="240"/>
        <v>7</v>
      </c>
      <c r="D2815" s="487">
        <f t="shared" si="241"/>
        <v>283</v>
      </c>
      <c r="E2815" s="487">
        <v>0</v>
      </c>
      <c r="F2815" s="397">
        <f>F2814+(D2815-D2814)*(F2817-F2814)/(D2817-E2814)</f>
        <v>5.9631017543859652</v>
      </c>
      <c r="G2815" s="487" t="s">
        <v>561</v>
      </c>
      <c r="H2815" s="489">
        <v>0.375</v>
      </c>
      <c r="I2815" s="490">
        <v>15.9</v>
      </c>
      <c r="J2815" s="488">
        <v>0</v>
      </c>
      <c r="K2815" s="469">
        <f t="shared" si="237"/>
        <v>15.901604678362574</v>
      </c>
      <c r="L2815" s="469">
        <f t="shared" si="238"/>
        <v>1.6046783625736083E-3</v>
      </c>
    </row>
    <row r="2816" spans="1:12">
      <c r="A2816" s="487" t="s">
        <v>140</v>
      </c>
      <c r="B2816" s="487">
        <f t="shared" si="239"/>
        <v>23</v>
      </c>
      <c r="C2816" s="487">
        <f t="shared" si="240"/>
        <v>8</v>
      </c>
      <c r="D2816" s="487">
        <f t="shared" si="241"/>
        <v>284</v>
      </c>
      <c r="E2816" s="487">
        <v>0</v>
      </c>
      <c r="F2816" s="397">
        <f>F2814+(D2816-D2814)*(F2817-F2814)/(D2817-D2814)</f>
        <v>5.9823333333333331</v>
      </c>
      <c r="G2816" s="487" t="s">
        <v>561</v>
      </c>
      <c r="H2816" s="489">
        <v>0.375</v>
      </c>
      <c r="I2816" s="490">
        <v>16</v>
      </c>
      <c r="J2816" s="488">
        <v>0</v>
      </c>
      <c r="K2816" s="469">
        <f t="shared" si="237"/>
        <v>15.952888888888888</v>
      </c>
      <c r="L2816" s="469">
        <f t="shared" si="238"/>
        <v>-4.7111111111112436E-2</v>
      </c>
    </row>
    <row r="2817" spans="1:12">
      <c r="A2817" s="480" t="s">
        <v>140</v>
      </c>
      <c r="B2817" s="480">
        <f t="shared" si="239"/>
        <v>23</v>
      </c>
      <c r="C2817" s="480">
        <f t="shared" si="240"/>
        <v>9</v>
      </c>
      <c r="D2817" s="480">
        <f t="shared" si="241"/>
        <v>285</v>
      </c>
      <c r="E2817" s="480">
        <v>0</v>
      </c>
      <c r="F2817" s="481">
        <v>5.992</v>
      </c>
      <c r="G2817" s="480" t="s">
        <v>561</v>
      </c>
      <c r="H2817" s="482">
        <v>0.375</v>
      </c>
      <c r="I2817" s="483">
        <v>16</v>
      </c>
      <c r="J2817" s="484">
        <v>0</v>
      </c>
      <c r="K2817" s="469">
        <f t="shared" si="237"/>
        <v>15.978666666666667</v>
      </c>
      <c r="L2817" s="469">
        <f t="shared" si="238"/>
        <v>-2.133333333333276E-2</v>
      </c>
    </row>
    <row r="2818" spans="1:12">
      <c r="A2818" s="487" t="s">
        <v>140</v>
      </c>
      <c r="B2818" s="487">
        <f t="shared" si="239"/>
        <v>23</v>
      </c>
      <c r="C2818" s="487">
        <f t="shared" si="240"/>
        <v>10</v>
      </c>
      <c r="D2818" s="487">
        <f t="shared" si="241"/>
        <v>286</v>
      </c>
      <c r="E2818" s="487">
        <v>0</v>
      </c>
      <c r="F2818" s="397">
        <f>F2817+(D2818-D2817)*(F2820-F2817)/(D2820-E2817)</f>
        <v>5.9921041666666666</v>
      </c>
      <c r="G2818" s="487" t="s">
        <v>561</v>
      </c>
      <c r="H2818" s="489">
        <v>0.375</v>
      </c>
      <c r="I2818" s="490">
        <v>16</v>
      </c>
      <c r="J2818" s="488">
        <v>0</v>
      </c>
      <c r="K2818" s="469">
        <f t="shared" si="237"/>
        <v>15.978944444444444</v>
      </c>
      <c r="L2818" s="469">
        <f t="shared" si="238"/>
        <v>-2.1055555555555827E-2</v>
      </c>
    </row>
    <row r="2819" spans="1:12">
      <c r="A2819" s="487" t="s">
        <v>140</v>
      </c>
      <c r="B2819" s="487">
        <f t="shared" si="239"/>
        <v>23</v>
      </c>
      <c r="C2819" s="487">
        <f t="shared" si="240"/>
        <v>11</v>
      </c>
      <c r="D2819" s="487">
        <f t="shared" si="241"/>
        <v>287</v>
      </c>
      <c r="E2819" s="487">
        <v>0</v>
      </c>
      <c r="F2819" s="397">
        <f>F2817+(D2819-D2817)*(F2820-F2817)/(D2820-D2817)</f>
        <v>6.0120000000000005</v>
      </c>
      <c r="G2819" s="487" t="s">
        <v>561</v>
      </c>
      <c r="H2819" s="489">
        <v>0.375</v>
      </c>
      <c r="I2819" s="490">
        <v>16</v>
      </c>
      <c r="J2819" s="488">
        <v>0</v>
      </c>
      <c r="K2819" s="469">
        <f t="shared" si="237"/>
        <v>16.032</v>
      </c>
      <c r="L2819" s="469">
        <f t="shared" si="238"/>
        <v>3.2000000000000028E-2</v>
      </c>
    </row>
    <row r="2820" spans="1:12">
      <c r="A2820" s="480" t="s">
        <v>140</v>
      </c>
      <c r="B2820" s="480">
        <f t="shared" si="239"/>
        <v>24</v>
      </c>
      <c r="C2820" s="480">
        <f t="shared" si="240"/>
        <v>0</v>
      </c>
      <c r="D2820" s="480">
        <f t="shared" si="241"/>
        <v>288</v>
      </c>
      <c r="E2820" s="480">
        <v>0</v>
      </c>
      <c r="F2820" s="481">
        <v>6.0220000000000002</v>
      </c>
      <c r="G2820" s="480" t="s">
        <v>561</v>
      </c>
      <c r="H2820" s="482">
        <v>0.375</v>
      </c>
      <c r="I2820" s="483">
        <v>16.100000000000001</v>
      </c>
      <c r="J2820" s="484">
        <v>0</v>
      </c>
      <c r="K2820" s="469">
        <f t="shared" si="237"/>
        <v>16.058666666666667</v>
      </c>
      <c r="L2820" s="469">
        <f t="shared" si="238"/>
        <v>-4.133333333333411E-2</v>
      </c>
    </row>
    <row r="2821" spans="1:12">
      <c r="A2821" s="487" t="s">
        <v>140</v>
      </c>
      <c r="B2821" s="487">
        <f t="shared" si="239"/>
        <v>24</v>
      </c>
      <c r="C2821" s="487">
        <f t="shared" si="240"/>
        <v>1</v>
      </c>
      <c r="D2821" s="487">
        <f t="shared" si="241"/>
        <v>289</v>
      </c>
      <c r="E2821" s="487">
        <v>0</v>
      </c>
      <c r="F2821" s="397">
        <f>F2820+(D2821-D2820)*(F2823-F2820)/(D2823-E2820)</f>
        <v>6.0221030927835058</v>
      </c>
      <c r="G2821" s="487" t="s">
        <v>561</v>
      </c>
      <c r="H2821" s="489">
        <v>0.375</v>
      </c>
      <c r="I2821" s="490">
        <v>16.100000000000001</v>
      </c>
      <c r="J2821" s="488">
        <v>0</v>
      </c>
      <c r="K2821" s="469">
        <f t="shared" si="237"/>
        <v>16.058941580756017</v>
      </c>
      <c r="L2821" s="469">
        <f t="shared" si="238"/>
        <v>-4.1058419243984901E-2</v>
      </c>
    </row>
    <row r="2822" spans="1:12">
      <c r="A2822" s="487" t="s">
        <v>140</v>
      </c>
      <c r="B2822" s="487">
        <f t="shared" si="239"/>
        <v>24</v>
      </c>
      <c r="C2822" s="487">
        <f t="shared" si="240"/>
        <v>2</v>
      </c>
      <c r="D2822" s="487">
        <f t="shared" si="241"/>
        <v>290</v>
      </c>
      <c r="E2822" s="487">
        <v>0</v>
      </c>
      <c r="F2822" s="397">
        <f>F2820+(D2822-D2820)*(F2823-F2820)/(D2823-D2820)</f>
        <v>6.0419999999999998</v>
      </c>
      <c r="G2822" s="487" t="s">
        <v>561</v>
      </c>
      <c r="H2822" s="489">
        <v>0.375</v>
      </c>
      <c r="I2822" s="490">
        <v>16.100000000000001</v>
      </c>
      <c r="J2822" s="488">
        <v>0</v>
      </c>
      <c r="K2822" s="469">
        <f t="shared" si="237"/>
        <v>16.111999999999998</v>
      </c>
      <c r="L2822" s="469">
        <f t="shared" si="238"/>
        <v>1.1999999999996902E-2</v>
      </c>
    </row>
    <row r="2823" spans="1:12">
      <c r="A2823" s="480" t="s">
        <v>140</v>
      </c>
      <c r="B2823" s="480">
        <f t="shared" si="239"/>
        <v>24</v>
      </c>
      <c r="C2823" s="480">
        <f t="shared" si="240"/>
        <v>3</v>
      </c>
      <c r="D2823" s="480">
        <f t="shared" si="241"/>
        <v>291</v>
      </c>
      <c r="E2823" s="480">
        <v>0</v>
      </c>
      <c r="F2823" s="481">
        <v>6.0519999999999996</v>
      </c>
      <c r="G2823" s="480" t="s">
        <v>561</v>
      </c>
      <c r="H2823" s="482">
        <v>0.375</v>
      </c>
      <c r="I2823" s="483">
        <v>16.100000000000001</v>
      </c>
      <c r="J2823" s="484">
        <v>0</v>
      </c>
      <c r="K2823" s="469">
        <f t="shared" si="237"/>
        <v>16.138666666666666</v>
      </c>
      <c r="L2823" s="469">
        <f t="shared" si="238"/>
        <v>3.8666666666664185E-2</v>
      </c>
    </row>
    <row r="2824" spans="1:12">
      <c r="A2824" s="487" t="s">
        <v>140</v>
      </c>
      <c r="B2824" s="487">
        <f t="shared" si="239"/>
        <v>24</v>
      </c>
      <c r="C2824" s="487">
        <f t="shared" si="240"/>
        <v>4</v>
      </c>
      <c r="D2824" s="487">
        <f t="shared" si="241"/>
        <v>292</v>
      </c>
      <c r="E2824" s="487">
        <v>0</v>
      </c>
      <c r="F2824" s="397">
        <f>F2823+(D2824-D2823)*(F2826-F2823)/(D2826-E2823)</f>
        <v>6.0520986394557816</v>
      </c>
      <c r="G2824" s="487" t="s">
        <v>561</v>
      </c>
      <c r="H2824" s="489">
        <v>0.375</v>
      </c>
      <c r="I2824" s="490">
        <v>16.2</v>
      </c>
      <c r="J2824" s="488">
        <v>0</v>
      </c>
      <c r="K2824" s="469">
        <f t="shared" si="237"/>
        <v>16.138929705215418</v>
      </c>
      <c r="L2824" s="469">
        <f t="shared" si="238"/>
        <v>-6.1070294784581591E-2</v>
      </c>
    </row>
    <row r="2825" spans="1:12">
      <c r="A2825" s="487" t="s">
        <v>140</v>
      </c>
      <c r="B2825" s="487">
        <f t="shared" si="239"/>
        <v>24</v>
      </c>
      <c r="C2825" s="487">
        <f t="shared" si="240"/>
        <v>5</v>
      </c>
      <c r="D2825" s="487">
        <f t="shared" si="241"/>
        <v>293</v>
      </c>
      <c r="E2825" s="487">
        <v>0</v>
      </c>
      <c r="F2825" s="397">
        <f>F2823+(D2825-D2823)*(F2826-F2823)/(D2826-D2823)</f>
        <v>6.0713333333333335</v>
      </c>
      <c r="G2825" s="487" t="s">
        <v>561</v>
      </c>
      <c r="H2825" s="489">
        <v>0.375</v>
      </c>
      <c r="I2825" s="490">
        <v>16.2</v>
      </c>
      <c r="J2825" s="488">
        <v>0</v>
      </c>
      <c r="K2825" s="469">
        <f t="shared" si="237"/>
        <v>16.190222222222221</v>
      </c>
      <c r="L2825" s="469">
        <f t="shared" si="238"/>
        <v>-9.7777777777778851E-3</v>
      </c>
    </row>
    <row r="2826" spans="1:12">
      <c r="A2826" s="480" t="s">
        <v>140</v>
      </c>
      <c r="B2826" s="480">
        <f t="shared" si="239"/>
        <v>24</v>
      </c>
      <c r="C2826" s="480">
        <f t="shared" si="240"/>
        <v>6</v>
      </c>
      <c r="D2826" s="480">
        <f t="shared" si="241"/>
        <v>294</v>
      </c>
      <c r="E2826" s="480">
        <v>0</v>
      </c>
      <c r="F2826" s="481">
        <v>6.0810000000000004</v>
      </c>
      <c r="G2826" s="480" t="s">
        <v>561</v>
      </c>
      <c r="H2826" s="482">
        <v>0.375</v>
      </c>
      <c r="I2826" s="483">
        <v>16.2</v>
      </c>
      <c r="J2826" s="484">
        <v>0</v>
      </c>
      <c r="K2826" s="469">
        <f t="shared" si="237"/>
        <v>16.216000000000001</v>
      </c>
      <c r="L2826" s="469">
        <f t="shared" si="238"/>
        <v>1.6000000000001791E-2</v>
      </c>
    </row>
    <row r="2827" spans="1:12">
      <c r="A2827" s="487" t="s">
        <v>140</v>
      </c>
      <c r="B2827" s="487">
        <f t="shared" si="239"/>
        <v>24</v>
      </c>
      <c r="C2827" s="487">
        <f t="shared" si="240"/>
        <v>7</v>
      </c>
      <c r="D2827" s="487">
        <f t="shared" si="241"/>
        <v>295</v>
      </c>
      <c r="E2827" s="487">
        <v>0</v>
      </c>
      <c r="F2827" s="397">
        <f>F2826+(D2827-D2826)*(F2829-F2826)/(D2829-E2826)</f>
        <v>6.0811010101010101</v>
      </c>
      <c r="G2827" s="487" t="s">
        <v>561</v>
      </c>
      <c r="H2827" s="489">
        <v>0.375</v>
      </c>
      <c r="I2827" s="490">
        <v>16.2</v>
      </c>
      <c r="J2827" s="488">
        <v>0</v>
      </c>
      <c r="K2827" s="469">
        <f t="shared" ref="K2827:K2890" si="242">F2827/H2827</f>
        <v>16.216269360269361</v>
      </c>
      <c r="L2827" s="469">
        <f t="shared" ref="L2827:L2890" si="243">K2827-I2827</f>
        <v>1.626936026936221E-2</v>
      </c>
    </row>
    <row r="2828" spans="1:12">
      <c r="A2828" s="487" t="s">
        <v>140</v>
      </c>
      <c r="B2828" s="487">
        <f t="shared" si="239"/>
        <v>24</v>
      </c>
      <c r="C2828" s="487">
        <f t="shared" si="240"/>
        <v>8</v>
      </c>
      <c r="D2828" s="487">
        <f t="shared" si="241"/>
        <v>296</v>
      </c>
      <c r="E2828" s="487">
        <v>0</v>
      </c>
      <c r="F2828" s="397">
        <f>F2826+(D2828-D2826)*(F2829-F2826)/(D2829-D2826)</f>
        <v>6.101</v>
      </c>
      <c r="G2828" s="487" t="s">
        <v>561</v>
      </c>
      <c r="H2828" s="489">
        <v>0.375</v>
      </c>
      <c r="I2828" s="490">
        <v>16.3</v>
      </c>
      <c r="J2828" s="488">
        <v>0</v>
      </c>
      <c r="K2828" s="469">
        <f t="shared" si="242"/>
        <v>16.269333333333332</v>
      </c>
      <c r="L2828" s="469">
        <f t="shared" si="243"/>
        <v>-3.0666666666668618E-2</v>
      </c>
    </row>
    <row r="2829" spans="1:12">
      <c r="A2829" s="480" t="s">
        <v>140</v>
      </c>
      <c r="B2829" s="480">
        <f t="shared" si="239"/>
        <v>24</v>
      </c>
      <c r="C2829" s="480">
        <f t="shared" si="240"/>
        <v>9</v>
      </c>
      <c r="D2829" s="480">
        <f t="shared" si="241"/>
        <v>297</v>
      </c>
      <c r="E2829" s="480">
        <v>0</v>
      </c>
      <c r="F2829" s="481">
        <v>6.1109999999999998</v>
      </c>
      <c r="G2829" s="480" t="s">
        <v>561</v>
      </c>
      <c r="H2829" s="482">
        <v>0.375</v>
      </c>
      <c r="I2829" s="483">
        <v>16.3</v>
      </c>
      <c r="J2829" s="484">
        <v>0</v>
      </c>
      <c r="K2829" s="469">
        <f t="shared" si="242"/>
        <v>16.295999999999999</v>
      </c>
      <c r="L2829" s="469">
        <f t="shared" si="243"/>
        <v>-4.0000000000013358E-3</v>
      </c>
    </row>
    <row r="2830" spans="1:12">
      <c r="A2830" s="487" t="s">
        <v>140</v>
      </c>
      <c r="B2830" s="487">
        <f t="shared" si="239"/>
        <v>24</v>
      </c>
      <c r="C2830" s="487">
        <f t="shared" si="240"/>
        <v>10</v>
      </c>
      <c r="D2830" s="487">
        <f t="shared" si="241"/>
        <v>298</v>
      </c>
      <c r="E2830" s="487">
        <v>0</v>
      </c>
      <c r="F2830" s="397">
        <f>F2829+(D2830-D2829)*(F2832-F2829)/(D2832-E2829)</f>
        <v>6.1110966666666666</v>
      </c>
      <c r="G2830" s="487" t="s">
        <v>561</v>
      </c>
      <c r="H2830" s="489">
        <v>0.375</v>
      </c>
      <c r="I2830" s="490">
        <v>16.3</v>
      </c>
      <c r="J2830" s="488">
        <v>0</v>
      </c>
      <c r="K2830" s="469">
        <f t="shared" si="242"/>
        <v>16.296257777777779</v>
      </c>
      <c r="L2830" s="469">
        <f t="shared" si="243"/>
        <v>-3.7422222222218693E-3</v>
      </c>
    </row>
    <row r="2831" spans="1:12">
      <c r="A2831" s="487" t="s">
        <v>140</v>
      </c>
      <c r="B2831" s="487">
        <f t="shared" si="239"/>
        <v>24</v>
      </c>
      <c r="C2831" s="487">
        <f t="shared" si="240"/>
        <v>11</v>
      </c>
      <c r="D2831" s="487">
        <f t="shared" si="241"/>
        <v>299</v>
      </c>
      <c r="E2831" s="487">
        <v>0</v>
      </c>
      <c r="F2831" s="397">
        <f>F2829+(D2831-D2829)*(F2832-F2829)/(D2832-D2829)</f>
        <v>6.1303333333333327</v>
      </c>
      <c r="G2831" s="487" t="s">
        <v>561</v>
      </c>
      <c r="H2831" s="489">
        <v>0.375</v>
      </c>
      <c r="I2831" s="490">
        <v>16.3</v>
      </c>
      <c r="J2831" s="488">
        <v>0</v>
      </c>
      <c r="K2831" s="469">
        <f t="shared" si="242"/>
        <v>16.347555555555555</v>
      </c>
      <c r="L2831" s="469">
        <f t="shared" si="243"/>
        <v>4.7555555555554463E-2</v>
      </c>
    </row>
    <row r="2832" spans="1:12">
      <c r="A2832" s="480" t="s">
        <v>140</v>
      </c>
      <c r="B2832" s="480">
        <f t="shared" si="239"/>
        <v>25</v>
      </c>
      <c r="C2832" s="480">
        <f t="shared" si="240"/>
        <v>0</v>
      </c>
      <c r="D2832" s="480">
        <f t="shared" si="241"/>
        <v>300</v>
      </c>
      <c r="E2832" s="480">
        <v>0</v>
      </c>
      <c r="F2832" s="481">
        <v>6.14</v>
      </c>
      <c r="G2832" s="480" t="s">
        <v>561</v>
      </c>
      <c r="H2832" s="482">
        <v>0.375</v>
      </c>
      <c r="I2832" s="483">
        <v>16.399999999999999</v>
      </c>
      <c r="J2832" s="484">
        <v>0</v>
      </c>
      <c r="K2832" s="469">
        <f t="shared" si="242"/>
        <v>16.373333333333331</v>
      </c>
      <c r="L2832" s="469">
        <f t="shared" si="243"/>
        <v>-2.6666666666667282E-2</v>
      </c>
    </row>
    <row r="2833" spans="1:12">
      <c r="A2833" s="487" t="s">
        <v>140</v>
      </c>
      <c r="B2833" s="487">
        <f t="shared" si="239"/>
        <v>25</v>
      </c>
      <c r="C2833" s="487">
        <f t="shared" si="240"/>
        <v>1</v>
      </c>
      <c r="D2833" s="487">
        <f t="shared" si="241"/>
        <v>301</v>
      </c>
      <c r="E2833" s="487">
        <v>0</v>
      </c>
      <c r="F2833" s="397">
        <f>F2832+(D2833-D2832)*(F2835-F2832)/(D2835-E2832)</f>
        <v>6.1400957095709572</v>
      </c>
      <c r="G2833" s="487" t="s">
        <v>561</v>
      </c>
      <c r="H2833" s="489">
        <v>0.375</v>
      </c>
      <c r="I2833" s="490">
        <v>16.399999999999999</v>
      </c>
      <c r="J2833" s="488">
        <v>0</v>
      </c>
      <c r="K2833" s="469">
        <f t="shared" si="242"/>
        <v>16.373588558855886</v>
      </c>
      <c r="L2833" s="469">
        <f t="shared" si="243"/>
        <v>-2.6411441144112757E-2</v>
      </c>
    </row>
    <row r="2834" spans="1:12">
      <c r="A2834" s="487" t="s">
        <v>140</v>
      </c>
      <c r="B2834" s="487">
        <f t="shared" si="239"/>
        <v>25</v>
      </c>
      <c r="C2834" s="487">
        <f t="shared" si="240"/>
        <v>2</v>
      </c>
      <c r="D2834" s="487">
        <f t="shared" si="241"/>
        <v>302</v>
      </c>
      <c r="E2834" s="487">
        <v>0</v>
      </c>
      <c r="F2834" s="397">
        <f>F2832+(D2834-D2832)*(F2835-F2832)/(D2835-D2832)</f>
        <v>6.1593333333333327</v>
      </c>
      <c r="G2834" s="487" t="s">
        <v>561</v>
      </c>
      <c r="H2834" s="489">
        <v>0.375</v>
      </c>
      <c r="I2834" s="490">
        <v>16.399999999999999</v>
      </c>
      <c r="J2834" s="488">
        <v>0</v>
      </c>
      <c r="K2834" s="469">
        <f t="shared" si="242"/>
        <v>16.424888888888887</v>
      </c>
      <c r="L2834" s="469">
        <f t="shared" si="243"/>
        <v>2.4888888888888516E-2</v>
      </c>
    </row>
    <row r="2835" spans="1:12">
      <c r="A2835" s="480" t="s">
        <v>140</v>
      </c>
      <c r="B2835" s="480">
        <f t="shared" si="239"/>
        <v>25</v>
      </c>
      <c r="C2835" s="480">
        <f t="shared" si="240"/>
        <v>3</v>
      </c>
      <c r="D2835" s="480">
        <f t="shared" si="241"/>
        <v>303</v>
      </c>
      <c r="E2835" s="480">
        <v>0</v>
      </c>
      <c r="F2835" s="481">
        <v>6.1689999999999996</v>
      </c>
      <c r="G2835" s="480" t="s">
        <v>561</v>
      </c>
      <c r="H2835" s="482">
        <v>0.375</v>
      </c>
      <c r="I2835" s="483">
        <v>16.5</v>
      </c>
      <c r="J2835" s="484">
        <v>0</v>
      </c>
      <c r="K2835" s="469">
        <f t="shared" si="242"/>
        <v>16.450666666666667</v>
      </c>
      <c r="L2835" s="469">
        <f t="shared" si="243"/>
        <v>-4.9333333333333229E-2</v>
      </c>
    </row>
    <row r="2836" spans="1:12">
      <c r="A2836" s="487" t="s">
        <v>140</v>
      </c>
      <c r="B2836" s="487">
        <f t="shared" si="239"/>
        <v>25</v>
      </c>
      <c r="C2836" s="487">
        <f t="shared" si="240"/>
        <v>4</v>
      </c>
      <c r="D2836" s="487">
        <f t="shared" si="241"/>
        <v>304</v>
      </c>
      <c r="E2836" s="487">
        <v>0</v>
      </c>
      <c r="F2836" s="397">
        <f>F2835+(D2836-D2835)*(F2838-F2835)/(D2838-E2835)</f>
        <v>6.1690947712418298</v>
      </c>
      <c r="G2836" s="487" t="s">
        <v>561</v>
      </c>
      <c r="H2836" s="489">
        <v>0.375</v>
      </c>
      <c r="I2836" s="490">
        <v>16.5</v>
      </c>
      <c r="J2836" s="488">
        <v>0</v>
      </c>
      <c r="K2836" s="469">
        <f t="shared" si="242"/>
        <v>16.450919389978214</v>
      </c>
      <c r="L2836" s="469">
        <f t="shared" si="243"/>
        <v>-4.9080610021785986E-2</v>
      </c>
    </row>
    <row r="2837" spans="1:12">
      <c r="A2837" s="487" t="s">
        <v>140</v>
      </c>
      <c r="B2837" s="487">
        <f t="shared" si="239"/>
        <v>25</v>
      </c>
      <c r="C2837" s="487">
        <f t="shared" si="240"/>
        <v>5</v>
      </c>
      <c r="D2837" s="487">
        <f t="shared" si="241"/>
        <v>305</v>
      </c>
      <c r="E2837" s="487">
        <v>0</v>
      </c>
      <c r="F2837" s="397">
        <f>F2835+(D2837-D2835)*(F2838-F2835)/(D2838-D2835)</f>
        <v>6.1883333333333335</v>
      </c>
      <c r="G2837" s="487" t="s">
        <v>561</v>
      </c>
      <c r="H2837" s="489">
        <v>0.375</v>
      </c>
      <c r="I2837" s="490">
        <v>16.5</v>
      </c>
      <c r="J2837" s="488">
        <v>0</v>
      </c>
      <c r="K2837" s="469">
        <f t="shared" si="242"/>
        <v>16.502222222222223</v>
      </c>
      <c r="L2837" s="469">
        <f t="shared" si="243"/>
        <v>2.2222222222225696E-3</v>
      </c>
    </row>
    <row r="2838" spans="1:12">
      <c r="A2838" s="480" t="s">
        <v>140</v>
      </c>
      <c r="B2838" s="480">
        <f t="shared" si="239"/>
        <v>25</v>
      </c>
      <c r="C2838" s="480">
        <f t="shared" si="240"/>
        <v>6</v>
      </c>
      <c r="D2838" s="480">
        <f t="shared" si="241"/>
        <v>306</v>
      </c>
      <c r="E2838" s="480">
        <v>0</v>
      </c>
      <c r="F2838" s="481">
        <v>6.1980000000000004</v>
      </c>
      <c r="G2838" s="480" t="s">
        <v>561</v>
      </c>
      <c r="H2838" s="482">
        <v>0.375</v>
      </c>
      <c r="I2838" s="483">
        <v>16.5</v>
      </c>
      <c r="J2838" s="484">
        <v>0</v>
      </c>
      <c r="K2838" s="469">
        <f t="shared" si="242"/>
        <v>16.528000000000002</v>
      </c>
      <c r="L2838" s="469">
        <f t="shared" si="243"/>
        <v>2.8000000000002245E-2</v>
      </c>
    </row>
    <row r="2839" spans="1:12">
      <c r="A2839" s="487" t="s">
        <v>140</v>
      </c>
      <c r="B2839" s="487">
        <f t="shared" si="239"/>
        <v>25</v>
      </c>
      <c r="C2839" s="487">
        <f t="shared" si="240"/>
        <v>7</v>
      </c>
      <c r="D2839" s="487">
        <f t="shared" si="241"/>
        <v>307</v>
      </c>
      <c r="E2839" s="487">
        <v>0</v>
      </c>
      <c r="F2839" s="397">
        <f>F2838+(D2839-D2838)*(F2841-F2838)/(D2841-E2838)</f>
        <v>6.1980938511326862</v>
      </c>
      <c r="G2839" s="487" t="s">
        <v>561</v>
      </c>
      <c r="H2839" s="489">
        <v>0.375</v>
      </c>
      <c r="I2839" s="490">
        <v>16.600000000000001</v>
      </c>
      <c r="J2839" s="488">
        <v>0</v>
      </c>
      <c r="K2839" s="469">
        <f t="shared" si="242"/>
        <v>16.528250269687163</v>
      </c>
      <c r="L2839" s="469">
        <f t="shared" si="243"/>
        <v>-7.1749730312838267E-2</v>
      </c>
    </row>
    <row r="2840" spans="1:12">
      <c r="A2840" s="487" t="s">
        <v>140</v>
      </c>
      <c r="B2840" s="487">
        <f t="shared" si="239"/>
        <v>25</v>
      </c>
      <c r="C2840" s="487">
        <f t="shared" si="240"/>
        <v>8</v>
      </c>
      <c r="D2840" s="487">
        <f t="shared" si="241"/>
        <v>308</v>
      </c>
      <c r="E2840" s="487">
        <v>0</v>
      </c>
      <c r="F2840" s="397">
        <f>F2838+(D2840-D2838)*(F2841-F2838)/(D2841-D2838)</f>
        <v>6.2173333333333334</v>
      </c>
      <c r="G2840" s="487" t="s">
        <v>561</v>
      </c>
      <c r="H2840" s="489">
        <v>0.375</v>
      </c>
      <c r="I2840" s="490">
        <v>16.600000000000001</v>
      </c>
      <c r="J2840" s="488">
        <v>0</v>
      </c>
      <c r="K2840" s="469">
        <f t="shared" si="242"/>
        <v>16.579555555555554</v>
      </c>
      <c r="L2840" s="469">
        <f t="shared" si="243"/>
        <v>-2.044444444444693E-2</v>
      </c>
    </row>
    <row r="2841" spans="1:12">
      <c r="A2841" s="480" t="s">
        <v>140</v>
      </c>
      <c r="B2841" s="480">
        <f t="shared" si="239"/>
        <v>25</v>
      </c>
      <c r="C2841" s="480">
        <f t="shared" si="240"/>
        <v>9</v>
      </c>
      <c r="D2841" s="480">
        <f t="shared" si="241"/>
        <v>309</v>
      </c>
      <c r="E2841" s="480">
        <v>0</v>
      </c>
      <c r="F2841" s="481">
        <v>6.2270000000000003</v>
      </c>
      <c r="G2841" s="480" t="s">
        <v>561</v>
      </c>
      <c r="H2841" s="482">
        <v>0.375</v>
      </c>
      <c r="I2841" s="483">
        <v>16.600000000000001</v>
      </c>
      <c r="J2841" s="484">
        <v>0</v>
      </c>
      <c r="K2841" s="469">
        <f t="shared" si="242"/>
        <v>16.605333333333334</v>
      </c>
      <c r="L2841" s="469">
        <f t="shared" si="243"/>
        <v>5.333333333332746E-3</v>
      </c>
    </row>
    <row r="2842" spans="1:12">
      <c r="A2842" s="487" t="s">
        <v>140</v>
      </c>
      <c r="B2842" s="487">
        <f t="shared" si="239"/>
        <v>25</v>
      </c>
      <c r="C2842" s="487">
        <f t="shared" si="240"/>
        <v>10</v>
      </c>
      <c r="D2842" s="487">
        <f t="shared" si="241"/>
        <v>310</v>
      </c>
      <c r="E2842" s="487">
        <v>0</v>
      </c>
      <c r="F2842" s="397">
        <f>F2841+(D2842-D2841)*(F2844-F2841)/(D2844-E2841)</f>
        <v>6.2270929487179494</v>
      </c>
      <c r="G2842" s="487" t="s">
        <v>561</v>
      </c>
      <c r="H2842" s="489">
        <v>0.375</v>
      </c>
      <c r="I2842" s="490">
        <v>16.600000000000001</v>
      </c>
      <c r="J2842" s="488">
        <v>0</v>
      </c>
      <c r="K2842" s="469">
        <f t="shared" si="242"/>
        <v>16.605581196581198</v>
      </c>
      <c r="L2842" s="469">
        <f t="shared" si="243"/>
        <v>5.5811965811969344E-3</v>
      </c>
    </row>
    <row r="2843" spans="1:12">
      <c r="A2843" s="487" t="s">
        <v>140</v>
      </c>
      <c r="B2843" s="487">
        <f t="shared" si="239"/>
        <v>25</v>
      </c>
      <c r="C2843" s="487">
        <f t="shared" si="240"/>
        <v>11</v>
      </c>
      <c r="D2843" s="487">
        <f t="shared" si="241"/>
        <v>311</v>
      </c>
      <c r="E2843" s="487">
        <v>0</v>
      </c>
      <c r="F2843" s="397">
        <f>F2841+(D2843-D2841)*(F2844-F2841)/(D2844-D2841)</f>
        <v>6.2463333333333333</v>
      </c>
      <c r="G2843" s="487" t="s">
        <v>561</v>
      </c>
      <c r="H2843" s="489">
        <v>0.375</v>
      </c>
      <c r="I2843" s="490">
        <v>16.7</v>
      </c>
      <c r="J2843" s="488">
        <v>0</v>
      </c>
      <c r="K2843" s="469">
        <f t="shared" si="242"/>
        <v>16.65688888888889</v>
      </c>
      <c r="L2843" s="469">
        <f t="shared" si="243"/>
        <v>-4.3111111111109324E-2</v>
      </c>
    </row>
    <row r="2844" spans="1:12">
      <c r="A2844" s="480" t="s">
        <v>140</v>
      </c>
      <c r="B2844" s="480">
        <f t="shared" si="239"/>
        <v>26</v>
      </c>
      <c r="C2844" s="480">
        <f t="shared" si="240"/>
        <v>0</v>
      </c>
      <c r="D2844" s="480">
        <f t="shared" si="241"/>
        <v>312</v>
      </c>
      <c r="E2844" s="480">
        <v>0</v>
      </c>
      <c r="F2844" s="481">
        <v>6.2560000000000002</v>
      </c>
      <c r="G2844" s="480" t="s">
        <v>561</v>
      </c>
      <c r="H2844" s="482">
        <v>0.375</v>
      </c>
      <c r="I2844" s="483">
        <v>16.7</v>
      </c>
      <c r="J2844" s="484">
        <v>0</v>
      </c>
      <c r="K2844" s="469">
        <f t="shared" si="242"/>
        <v>16.682666666666666</v>
      </c>
      <c r="L2844" s="469">
        <f t="shared" si="243"/>
        <v>-1.7333333333333201E-2</v>
      </c>
    </row>
    <row r="2845" spans="1:12">
      <c r="A2845" s="487" t="s">
        <v>140</v>
      </c>
      <c r="B2845" s="487">
        <f t="shared" si="239"/>
        <v>26</v>
      </c>
      <c r="C2845" s="487">
        <f t="shared" si="240"/>
        <v>1</v>
      </c>
      <c r="D2845" s="487">
        <f t="shared" si="241"/>
        <v>313</v>
      </c>
      <c r="E2845" s="487">
        <v>0</v>
      </c>
      <c r="F2845" s="397">
        <f>F2844+(D2845-D2844)*(F2847-F2844)/(D2847-E2844)</f>
        <v>6.2560888888888888</v>
      </c>
      <c r="G2845" s="487" t="s">
        <v>561</v>
      </c>
      <c r="H2845" s="489">
        <v>0.375</v>
      </c>
      <c r="I2845" s="490">
        <v>16.7</v>
      </c>
      <c r="J2845" s="488">
        <v>0</v>
      </c>
      <c r="K2845" s="469">
        <f t="shared" si="242"/>
        <v>16.682903703703705</v>
      </c>
      <c r="L2845" s="469">
        <f t="shared" si="243"/>
        <v>-1.7096296296294611E-2</v>
      </c>
    </row>
    <row r="2846" spans="1:12">
      <c r="A2846" s="487" t="s">
        <v>140</v>
      </c>
      <c r="B2846" s="487">
        <f t="shared" si="239"/>
        <v>26</v>
      </c>
      <c r="C2846" s="487">
        <f t="shared" si="240"/>
        <v>2</v>
      </c>
      <c r="D2846" s="487">
        <f t="shared" si="241"/>
        <v>314</v>
      </c>
      <c r="E2846" s="487">
        <v>0</v>
      </c>
      <c r="F2846" s="397">
        <f>F2844+(D2846-D2844)*(F2847-F2844)/(D2847-D2844)</f>
        <v>6.2746666666666666</v>
      </c>
      <c r="G2846" s="487" t="s">
        <v>561</v>
      </c>
      <c r="H2846" s="489">
        <v>0.375</v>
      </c>
      <c r="I2846" s="490">
        <v>16.7</v>
      </c>
      <c r="J2846" s="488">
        <v>0</v>
      </c>
      <c r="K2846" s="469">
        <f t="shared" si="242"/>
        <v>16.732444444444443</v>
      </c>
      <c r="L2846" s="469">
        <f t="shared" si="243"/>
        <v>3.2444444444443832E-2</v>
      </c>
    </row>
    <row r="2847" spans="1:12">
      <c r="A2847" s="480" t="s">
        <v>140</v>
      </c>
      <c r="B2847" s="480">
        <f t="shared" si="239"/>
        <v>26</v>
      </c>
      <c r="C2847" s="480">
        <f t="shared" si="240"/>
        <v>3</v>
      </c>
      <c r="D2847" s="480">
        <f t="shared" si="241"/>
        <v>315</v>
      </c>
      <c r="E2847" s="480">
        <v>0</v>
      </c>
      <c r="F2847" s="481">
        <v>6.2839999999999998</v>
      </c>
      <c r="G2847" s="480" t="s">
        <v>561</v>
      </c>
      <c r="H2847" s="482">
        <v>0.375</v>
      </c>
      <c r="I2847" s="483">
        <v>16.8</v>
      </c>
      <c r="J2847" s="484">
        <v>0</v>
      </c>
      <c r="K2847" s="469">
        <f t="shared" si="242"/>
        <v>16.757333333333332</v>
      </c>
      <c r="L2847" s="469">
        <f t="shared" si="243"/>
        <v>-4.2666666666669073E-2</v>
      </c>
    </row>
    <row r="2848" spans="1:12">
      <c r="A2848" s="487" t="s">
        <v>140</v>
      </c>
      <c r="B2848" s="487">
        <f t="shared" si="239"/>
        <v>26</v>
      </c>
      <c r="C2848" s="487">
        <f t="shared" si="240"/>
        <v>4</v>
      </c>
      <c r="D2848" s="487">
        <f t="shared" si="241"/>
        <v>316</v>
      </c>
      <c r="E2848" s="487">
        <v>0</v>
      </c>
      <c r="F2848" s="397">
        <f>F2847+(D2848-D2847)*(F2850-F2847)/(D2850-E2847)</f>
        <v>6.2840911949685534</v>
      </c>
      <c r="G2848" s="487" t="s">
        <v>561</v>
      </c>
      <c r="H2848" s="489">
        <v>0.375</v>
      </c>
      <c r="I2848" s="490">
        <v>16.8</v>
      </c>
      <c r="J2848" s="488">
        <v>0</v>
      </c>
      <c r="K2848" s="469">
        <f t="shared" si="242"/>
        <v>16.757576519916142</v>
      </c>
      <c r="L2848" s="469">
        <f t="shared" si="243"/>
        <v>-4.2423480083858323E-2</v>
      </c>
    </row>
    <row r="2849" spans="1:12">
      <c r="A2849" s="487" t="s">
        <v>140</v>
      </c>
      <c r="B2849" s="487">
        <f t="shared" si="239"/>
        <v>26</v>
      </c>
      <c r="C2849" s="487">
        <f t="shared" si="240"/>
        <v>5</v>
      </c>
      <c r="D2849" s="487">
        <f t="shared" si="241"/>
        <v>317</v>
      </c>
      <c r="E2849" s="487">
        <v>0</v>
      </c>
      <c r="F2849" s="397">
        <f>F2847+(D2849-D2847)*(F2850-F2847)/(D2850-D2847)</f>
        <v>6.3033333333333328</v>
      </c>
      <c r="G2849" s="487" t="s">
        <v>561</v>
      </c>
      <c r="H2849" s="489">
        <v>0.375</v>
      </c>
      <c r="I2849" s="490">
        <v>16.8</v>
      </c>
      <c r="J2849" s="488">
        <v>0</v>
      </c>
      <c r="K2849" s="469">
        <f t="shared" si="242"/>
        <v>16.808888888888887</v>
      </c>
      <c r="L2849" s="469">
        <f t="shared" si="243"/>
        <v>8.8888888888867257E-3</v>
      </c>
    </row>
    <row r="2850" spans="1:12">
      <c r="A2850" s="480" t="s">
        <v>140</v>
      </c>
      <c r="B2850" s="480">
        <f t="shared" si="239"/>
        <v>26</v>
      </c>
      <c r="C2850" s="480">
        <f t="shared" si="240"/>
        <v>6</v>
      </c>
      <c r="D2850" s="480">
        <f t="shared" si="241"/>
        <v>318</v>
      </c>
      <c r="E2850" s="480">
        <v>0</v>
      </c>
      <c r="F2850" s="481">
        <v>6.3129999999999997</v>
      </c>
      <c r="G2850" s="480" t="s">
        <v>561</v>
      </c>
      <c r="H2850" s="482">
        <v>0.375</v>
      </c>
      <c r="I2850" s="483">
        <v>16.8</v>
      </c>
      <c r="J2850" s="484">
        <v>0</v>
      </c>
      <c r="K2850" s="469">
        <f t="shared" si="242"/>
        <v>16.834666666666667</v>
      </c>
      <c r="L2850" s="469">
        <f t="shared" si="243"/>
        <v>3.4666666666666401E-2</v>
      </c>
    </row>
    <row r="2851" spans="1:12">
      <c r="A2851" s="487" t="s">
        <v>140</v>
      </c>
      <c r="B2851" s="487">
        <f t="shared" si="239"/>
        <v>26</v>
      </c>
      <c r="C2851" s="487">
        <f t="shared" si="240"/>
        <v>7</v>
      </c>
      <c r="D2851" s="487">
        <f t="shared" si="241"/>
        <v>319</v>
      </c>
      <c r="E2851" s="487">
        <v>0</v>
      </c>
      <c r="F2851" s="397">
        <f>F2850+(D2851-D2850)*(F2853-F2850)/(D2853-E2850)</f>
        <v>6.3130872274143304</v>
      </c>
      <c r="G2851" s="487" t="s">
        <v>561</v>
      </c>
      <c r="H2851" s="489">
        <v>0.375</v>
      </c>
      <c r="I2851" s="490">
        <v>16.899999999999999</v>
      </c>
      <c r="J2851" s="488">
        <v>0</v>
      </c>
      <c r="K2851" s="469">
        <f t="shared" si="242"/>
        <v>16.834899273104881</v>
      </c>
      <c r="L2851" s="469">
        <f t="shared" si="243"/>
        <v>-6.5100726895117589E-2</v>
      </c>
    </row>
    <row r="2852" spans="1:12">
      <c r="A2852" s="487" t="s">
        <v>140</v>
      </c>
      <c r="B2852" s="487">
        <f t="shared" si="239"/>
        <v>26</v>
      </c>
      <c r="C2852" s="487">
        <f t="shared" si="240"/>
        <v>8</v>
      </c>
      <c r="D2852" s="487">
        <f t="shared" si="241"/>
        <v>320</v>
      </c>
      <c r="E2852" s="487">
        <v>0</v>
      </c>
      <c r="F2852" s="397">
        <f>F2850+(D2852-D2850)*(F2853-F2850)/(D2853-D2850)</f>
        <v>6.331666666666667</v>
      </c>
      <c r="G2852" s="487" t="s">
        <v>561</v>
      </c>
      <c r="H2852" s="489">
        <v>0.375</v>
      </c>
      <c r="I2852" s="490">
        <v>16.899999999999999</v>
      </c>
      <c r="J2852" s="488">
        <v>0</v>
      </c>
      <c r="K2852" s="469">
        <f t="shared" si="242"/>
        <v>16.884444444444444</v>
      </c>
      <c r="L2852" s="469">
        <f t="shared" si="243"/>
        <v>-1.5555555555554434E-2</v>
      </c>
    </row>
    <row r="2853" spans="1:12">
      <c r="A2853" s="480" t="s">
        <v>140</v>
      </c>
      <c r="B2853" s="480">
        <f t="shared" si="239"/>
        <v>26</v>
      </c>
      <c r="C2853" s="480">
        <f t="shared" si="240"/>
        <v>9</v>
      </c>
      <c r="D2853" s="480">
        <f t="shared" si="241"/>
        <v>321</v>
      </c>
      <c r="E2853" s="480">
        <v>0</v>
      </c>
      <c r="F2853" s="481">
        <v>6.3410000000000002</v>
      </c>
      <c r="G2853" s="480" t="s">
        <v>561</v>
      </c>
      <c r="H2853" s="482">
        <v>0.375</v>
      </c>
      <c r="I2853" s="483">
        <v>16.899999999999999</v>
      </c>
      <c r="J2853" s="484">
        <v>0</v>
      </c>
      <c r="K2853" s="469">
        <f t="shared" si="242"/>
        <v>16.909333333333333</v>
      </c>
      <c r="L2853" s="469">
        <f t="shared" si="243"/>
        <v>9.3333333333340818E-3</v>
      </c>
    </row>
    <row r="2854" spans="1:12">
      <c r="A2854" s="487" t="s">
        <v>140</v>
      </c>
      <c r="B2854" s="487">
        <f t="shared" si="239"/>
        <v>26</v>
      </c>
      <c r="C2854" s="487">
        <f t="shared" si="240"/>
        <v>10</v>
      </c>
      <c r="D2854" s="487">
        <f t="shared" si="241"/>
        <v>322</v>
      </c>
      <c r="E2854" s="487">
        <v>0</v>
      </c>
      <c r="F2854" s="397">
        <f>F2853+(D2854-D2853)*(F2856-F2853)/(D2856-E2853)</f>
        <v>6.3410864197530863</v>
      </c>
      <c r="G2854" s="487" t="s">
        <v>561</v>
      </c>
      <c r="H2854" s="489">
        <v>0.375</v>
      </c>
      <c r="I2854" s="490">
        <v>16.899999999999999</v>
      </c>
      <c r="J2854" s="488">
        <v>0</v>
      </c>
      <c r="K2854" s="469">
        <f t="shared" si="242"/>
        <v>16.909563786008231</v>
      </c>
      <c r="L2854" s="469">
        <f t="shared" si="243"/>
        <v>9.5637860082327109E-3</v>
      </c>
    </row>
    <row r="2855" spans="1:12">
      <c r="A2855" s="487" t="s">
        <v>140</v>
      </c>
      <c r="B2855" s="487">
        <f t="shared" si="239"/>
        <v>26</v>
      </c>
      <c r="C2855" s="487">
        <f t="shared" si="240"/>
        <v>11</v>
      </c>
      <c r="D2855" s="487">
        <f t="shared" si="241"/>
        <v>323</v>
      </c>
      <c r="E2855" s="487">
        <v>0</v>
      </c>
      <c r="F2855" s="397">
        <f>F2853+(D2855-D2853)*(F2856-F2853)/(D2856-D2853)</f>
        <v>6.3596666666666666</v>
      </c>
      <c r="G2855" s="487" t="s">
        <v>561</v>
      </c>
      <c r="H2855" s="489">
        <v>0.375</v>
      </c>
      <c r="I2855" s="490">
        <v>17</v>
      </c>
      <c r="J2855" s="488">
        <v>0</v>
      </c>
      <c r="K2855" s="469">
        <f t="shared" si="242"/>
        <v>16.95911111111111</v>
      </c>
      <c r="L2855" s="469">
        <f t="shared" si="243"/>
        <v>-4.0888888888890307E-2</v>
      </c>
    </row>
    <row r="2856" spans="1:12">
      <c r="A2856" s="480" t="s">
        <v>140</v>
      </c>
      <c r="B2856" s="480">
        <f t="shared" si="239"/>
        <v>27</v>
      </c>
      <c r="C2856" s="480">
        <f t="shared" si="240"/>
        <v>0</v>
      </c>
      <c r="D2856" s="480">
        <f t="shared" si="241"/>
        <v>324</v>
      </c>
      <c r="E2856" s="480">
        <v>0</v>
      </c>
      <c r="F2856" s="481">
        <v>6.3689999999999998</v>
      </c>
      <c r="G2856" s="480" t="s">
        <v>561</v>
      </c>
      <c r="H2856" s="482">
        <v>0.375</v>
      </c>
      <c r="I2856" s="483">
        <v>17</v>
      </c>
      <c r="J2856" s="484">
        <v>0</v>
      </c>
      <c r="K2856" s="469">
        <f t="shared" si="242"/>
        <v>16.983999999999998</v>
      </c>
      <c r="L2856" s="469">
        <f t="shared" si="243"/>
        <v>-1.6000000000001791E-2</v>
      </c>
    </row>
    <row r="2857" spans="1:12">
      <c r="A2857" s="487" t="s">
        <v>140</v>
      </c>
      <c r="B2857" s="487">
        <f t="shared" si="239"/>
        <v>27</v>
      </c>
      <c r="C2857" s="487">
        <f t="shared" si="240"/>
        <v>1</v>
      </c>
      <c r="D2857" s="487">
        <f t="shared" si="241"/>
        <v>325</v>
      </c>
      <c r="E2857" s="487">
        <v>0</v>
      </c>
      <c r="F2857" s="397">
        <f>F2856+(D2857-D2856)*(F2859-F2856)/(D2859-E2856)</f>
        <v>6.369085626911315</v>
      </c>
      <c r="G2857" s="487" t="s">
        <v>561</v>
      </c>
      <c r="H2857" s="489">
        <v>0.375</v>
      </c>
      <c r="I2857" s="490">
        <v>17</v>
      </c>
      <c r="J2857" s="488">
        <v>0</v>
      </c>
      <c r="K2857" s="469">
        <f t="shared" si="242"/>
        <v>16.984228338430174</v>
      </c>
      <c r="L2857" s="469">
        <f t="shared" si="243"/>
        <v>-1.5771661569825568E-2</v>
      </c>
    </row>
    <row r="2858" spans="1:12">
      <c r="A2858" s="487" t="s">
        <v>140</v>
      </c>
      <c r="B2858" s="487">
        <f t="shared" si="239"/>
        <v>27</v>
      </c>
      <c r="C2858" s="487">
        <f t="shared" si="240"/>
        <v>2</v>
      </c>
      <c r="D2858" s="487">
        <f t="shared" si="241"/>
        <v>326</v>
      </c>
      <c r="E2858" s="487">
        <v>0</v>
      </c>
      <c r="F2858" s="397">
        <f>F2856+(D2858-D2856)*(F2859-F2856)/(D2859-D2856)</f>
        <v>6.387666666666667</v>
      </c>
      <c r="G2858" s="487" t="s">
        <v>561</v>
      </c>
      <c r="H2858" s="489">
        <v>0.375</v>
      </c>
      <c r="I2858" s="490">
        <v>17</v>
      </c>
      <c r="J2858" s="488">
        <v>0</v>
      </c>
      <c r="K2858" s="469">
        <f t="shared" si="242"/>
        <v>17.033777777777779</v>
      </c>
      <c r="L2858" s="469">
        <f t="shared" si="243"/>
        <v>3.3777777777778795E-2</v>
      </c>
    </row>
    <row r="2859" spans="1:12">
      <c r="A2859" s="480" t="s">
        <v>140</v>
      </c>
      <c r="B2859" s="480">
        <f t="shared" si="239"/>
        <v>27</v>
      </c>
      <c r="C2859" s="480">
        <f t="shared" si="240"/>
        <v>3</v>
      </c>
      <c r="D2859" s="480">
        <f t="shared" si="241"/>
        <v>327</v>
      </c>
      <c r="E2859" s="480">
        <v>0</v>
      </c>
      <c r="F2859" s="481">
        <v>6.3970000000000002</v>
      </c>
      <c r="G2859" s="480" t="s">
        <v>561</v>
      </c>
      <c r="H2859" s="482">
        <v>0.375</v>
      </c>
      <c r="I2859" s="483">
        <v>17.100000000000001</v>
      </c>
      <c r="J2859" s="484">
        <v>0</v>
      </c>
      <c r="K2859" s="469">
        <f t="shared" si="242"/>
        <v>17.058666666666667</v>
      </c>
      <c r="L2859" s="469">
        <f t="shared" si="243"/>
        <v>-4.133333333333411E-2</v>
      </c>
    </row>
    <row r="2860" spans="1:12">
      <c r="A2860" s="487" t="s">
        <v>140</v>
      </c>
      <c r="B2860" s="487">
        <f t="shared" si="239"/>
        <v>27</v>
      </c>
      <c r="C2860" s="487">
        <f t="shared" si="240"/>
        <v>4</v>
      </c>
      <c r="D2860" s="487">
        <f t="shared" si="241"/>
        <v>328</v>
      </c>
      <c r="E2860" s="487">
        <v>0</v>
      </c>
      <c r="F2860" s="397">
        <f>F2859+(D2860-D2859)*(F2862-F2859)/(D2862-E2859)</f>
        <v>6.397084848484849</v>
      </c>
      <c r="G2860" s="487" t="s">
        <v>561</v>
      </c>
      <c r="H2860" s="489">
        <v>0.375</v>
      </c>
      <c r="I2860" s="490">
        <v>17.100000000000001</v>
      </c>
      <c r="J2860" s="488">
        <v>0</v>
      </c>
      <c r="K2860" s="469">
        <f t="shared" si="242"/>
        <v>17.058892929292931</v>
      </c>
      <c r="L2860" s="469">
        <f t="shared" si="243"/>
        <v>-4.1107070707070648E-2</v>
      </c>
    </row>
    <row r="2861" spans="1:12">
      <c r="A2861" s="487" t="s">
        <v>140</v>
      </c>
      <c r="B2861" s="487">
        <f t="shared" si="239"/>
        <v>27</v>
      </c>
      <c r="C2861" s="487">
        <f t="shared" si="240"/>
        <v>5</v>
      </c>
      <c r="D2861" s="487">
        <f t="shared" si="241"/>
        <v>329</v>
      </c>
      <c r="E2861" s="487">
        <v>0</v>
      </c>
      <c r="F2861" s="397">
        <f>F2859+(D2861-D2859)*(F2862-F2859)/(D2862-D2859)</f>
        <v>6.4156666666666666</v>
      </c>
      <c r="G2861" s="487" t="s">
        <v>561</v>
      </c>
      <c r="H2861" s="489">
        <v>0.375</v>
      </c>
      <c r="I2861" s="490">
        <v>17.100000000000001</v>
      </c>
      <c r="J2861" s="488">
        <v>0</v>
      </c>
      <c r="K2861" s="469">
        <f t="shared" si="242"/>
        <v>17.108444444444444</v>
      </c>
      <c r="L2861" s="469">
        <f t="shared" si="243"/>
        <v>8.4444444444429223E-3</v>
      </c>
    </row>
    <row r="2862" spans="1:12">
      <c r="A2862" s="480" t="s">
        <v>140</v>
      </c>
      <c r="B2862" s="480">
        <f t="shared" si="239"/>
        <v>27</v>
      </c>
      <c r="C2862" s="480">
        <f t="shared" si="240"/>
        <v>6</v>
      </c>
      <c r="D2862" s="480">
        <f t="shared" si="241"/>
        <v>330</v>
      </c>
      <c r="E2862" s="480">
        <v>0</v>
      </c>
      <c r="F2862" s="481">
        <v>6.4249999999999998</v>
      </c>
      <c r="G2862" s="480" t="s">
        <v>561</v>
      </c>
      <c r="H2862" s="482">
        <v>0.375</v>
      </c>
      <c r="I2862" s="483">
        <v>17.100000000000001</v>
      </c>
      <c r="J2862" s="484">
        <v>0</v>
      </c>
      <c r="K2862" s="469">
        <f t="shared" si="242"/>
        <v>17.133333333333333</v>
      </c>
      <c r="L2862" s="469">
        <f t="shared" si="243"/>
        <v>3.3333333333331439E-2</v>
      </c>
    </row>
    <row r="2863" spans="1:12">
      <c r="A2863" s="487" t="s">
        <v>140</v>
      </c>
      <c r="B2863" s="487">
        <f t="shared" si="239"/>
        <v>27</v>
      </c>
      <c r="C2863" s="487">
        <f t="shared" si="240"/>
        <v>7</v>
      </c>
      <c r="D2863" s="487">
        <f t="shared" si="241"/>
        <v>331</v>
      </c>
      <c r="E2863" s="487">
        <v>0</v>
      </c>
      <c r="F2863" s="397">
        <f>F2862+(D2863-D2862)*(F2865-F2862)/(D2865-E2862)</f>
        <v>6.4250840840840837</v>
      </c>
      <c r="G2863" s="487" t="s">
        <v>561</v>
      </c>
      <c r="H2863" s="489">
        <v>0.375</v>
      </c>
      <c r="I2863" s="490">
        <v>17.2</v>
      </c>
      <c r="J2863" s="488">
        <v>0</v>
      </c>
      <c r="K2863" s="469">
        <f t="shared" si="242"/>
        <v>17.133557557557555</v>
      </c>
      <c r="L2863" s="469">
        <f t="shared" si="243"/>
        <v>-6.6442442442443905E-2</v>
      </c>
    </row>
    <row r="2864" spans="1:12">
      <c r="A2864" s="487" t="s">
        <v>140</v>
      </c>
      <c r="B2864" s="487">
        <f t="shared" si="239"/>
        <v>27</v>
      </c>
      <c r="C2864" s="487">
        <f t="shared" si="240"/>
        <v>8</v>
      </c>
      <c r="D2864" s="487">
        <f t="shared" si="241"/>
        <v>332</v>
      </c>
      <c r="E2864" s="487">
        <v>0</v>
      </c>
      <c r="F2864" s="397">
        <f>F2862+(D2864-D2862)*(F2865-F2862)/(D2865-D2862)</f>
        <v>6.4436666666666671</v>
      </c>
      <c r="G2864" s="487" t="s">
        <v>561</v>
      </c>
      <c r="H2864" s="489">
        <v>0.375</v>
      </c>
      <c r="I2864" s="490">
        <v>17.2</v>
      </c>
      <c r="J2864" s="488">
        <v>0</v>
      </c>
      <c r="K2864" s="469">
        <f t="shared" si="242"/>
        <v>17.183111111111113</v>
      </c>
      <c r="L2864" s="469">
        <f t="shared" si="243"/>
        <v>-1.6888888888885845E-2</v>
      </c>
    </row>
    <row r="2865" spans="1:12">
      <c r="A2865" s="480" t="s">
        <v>140</v>
      </c>
      <c r="B2865" s="480">
        <f t="shared" si="239"/>
        <v>27</v>
      </c>
      <c r="C2865" s="480">
        <f t="shared" si="240"/>
        <v>9</v>
      </c>
      <c r="D2865" s="480">
        <f t="shared" si="241"/>
        <v>333</v>
      </c>
      <c r="E2865" s="480">
        <v>0</v>
      </c>
      <c r="F2865" s="481">
        <v>6.4530000000000003</v>
      </c>
      <c r="G2865" s="480" t="s">
        <v>561</v>
      </c>
      <c r="H2865" s="482">
        <v>0.375</v>
      </c>
      <c r="I2865" s="483">
        <v>17.2</v>
      </c>
      <c r="J2865" s="484">
        <v>0</v>
      </c>
      <c r="K2865" s="469">
        <f t="shared" si="242"/>
        <v>17.208000000000002</v>
      </c>
      <c r="L2865" s="469">
        <f t="shared" si="243"/>
        <v>8.0000000000026716E-3</v>
      </c>
    </row>
    <row r="2866" spans="1:12">
      <c r="A2866" s="487" t="s">
        <v>140</v>
      </c>
      <c r="B2866" s="487">
        <f t="shared" si="239"/>
        <v>27</v>
      </c>
      <c r="C2866" s="487">
        <f t="shared" si="240"/>
        <v>10</v>
      </c>
      <c r="D2866" s="487">
        <f t="shared" si="241"/>
        <v>334</v>
      </c>
      <c r="E2866" s="487">
        <v>0</v>
      </c>
      <c r="F2866" s="397">
        <f>F2865+(D2866-D2865)*(F2868-F2865)/(D2868-E2865)</f>
        <v>6.4530833333333337</v>
      </c>
      <c r="G2866" s="487" t="s">
        <v>561</v>
      </c>
      <c r="H2866" s="489">
        <v>0.375</v>
      </c>
      <c r="I2866" s="490">
        <v>17.2</v>
      </c>
      <c r="J2866" s="488">
        <v>0</v>
      </c>
      <c r="K2866" s="469">
        <f t="shared" si="242"/>
        <v>17.208222222222222</v>
      </c>
      <c r="L2866" s="469">
        <f t="shared" si="243"/>
        <v>8.222222222222797E-3</v>
      </c>
    </row>
    <row r="2867" spans="1:12">
      <c r="A2867" s="487" t="s">
        <v>140</v>
      </c>
      <c r="B2867" s="487">
        <f t="shared" si="239"/>
        <v>27</v>
      </c>
      <c r="C2867" s="487">
        <f t="shared" si="240"/>
        <v>11</v>
      </c>
      <c r="D2867" s="487">
        <f t="shared" si="241"/>
        <v>335</v>
      </c>
      <c r="E2867" s="487">
        <v>0</v>
      </c>
      <c r="F2867" s="397">
        <f>F2865+(D2867-D2865)*(F2868-F2865)/(D2868-D2865)</f>
        <v>6.4716666666666667</v>
      </c>
      <c r="G2867" s="487" t="s">
        <v>561</v>
      </c>
      <c r="H2867" s="489">
        <v>0.375</v>
      </c>
      <c r="I2867" s="490">
        <v>17.3</v>
      </c>
      <c r="J2867" s="488">
        <v>0</v>
      </c>
      <c r="K2867" s="469">
        <f t="shared" si="242"/>
        <v>17.257777777777779</v>
      </c>
      <c r="L2867" s="469">
        <f t="shared" si="243"/>
        <v>-4.2222222222221717E-2</v>
      </c>
    </row>
    <row r="2868" spans="1:12">
      <c r="A2868" s="480" t="s">
        <v>140</v>
      </c>
      <c r="B2868" s="480">
        <f t="shared" si="239"/>
        <v>28</v>
      </c>
      <c r="C2868" s="480">
        <f t="shared" si="240"/>
        <v>0</v>
      </c>
      <c r="D2868" s="480">
        <f t="shared" si="241"/>
        <v>336</v>
      </c>
      <c r="E2868" s="480">
        <v>0</v>
      </c>
      <c r="F2868" s="481">
        <v>6.4809999999999999</v>
      </c>
      <c r="G2868" s="480" t="s">
        <v>561</v>
      </c>
      <c r="H2868" s="482">
        <v>0.375</v>
      </c>
      <c r="I2868" s="483">
        <v>17.3</v>
      </c>
      <c r="J2868" s="484">
        <v>0</v>
      </c>
      <c r="K2868" s="469">
        <f t="shared" si="242"/>
        <v>17.282666666666668</v>
      </c>
      <c r="L2868" s="469">
        <f t="shared" si="243"/>
        <v>-1.7333333333333201E-2</v>
      </c>
    </row>
    <row r="2869" spans="1:12">
      <c r="A2869" s="480" t="s">
        <v>120</v>
      </c>
      <c r="B2869" s="480">
        <f t="shared" si="239"/>
        <v>6</v>
      </c>
      <c r="C2869" s="480">
        <f t="shared" si="240"/>
        <v>0</v>
      </c>
      <c r="D2869" s="480">
        <v>72</v>
      </c>
      <c r="E2869" s="480">
        <v>12</v>
      </c>
      <c r="F2869" s="484">
        <v>2.2704</v>
      </c>
      <c r="G2869" s="480">
        <v>15</v>
      </c>
      <c r="H2869" s="482">
        <v>0.30411300000000002</v>
      </c>
      <c r="I2869" s="483">
        <v>7.5</v>
      </c>
      <c r="J2869" s="484">
        <v>0.26690000000000003</v>
      </c>
      <c r="K2869" s="469">
        <f t="shared" si="242"/>
        <v>7.4656459934300727</v>
      </c>
      <c r="L2869" s="469">
        <f t="shared" si="243"/>
        <v>-3.4354006569927265E-2</v>
      </c>
    </row>
    <row r="2870" spans="1:12">
      <c r="A2870" s="98" t="s">
        <v>120</v>
      </c>
      <c r="B2870" s="98">
        <f t="shared" si="239"/>
        <v>6</v>
      </c>
      <c r="C2870" s="98">
        <f t="shared" si="240"/>
        <v>0</v>
      </c>
      <c r="D2870" s="98">
        <f>D2869</f>
        <v>72</v>
      </c>
      <c r="E2870" s="98">
        <f>E2869+1</f>
        <v>13</v>
      </c>
      <c r="F2870" s="397">
        <f>F2869+(E2870-E2869)*(F2872-F2869)/(E2872-E2869)</f>
        <v>2.2856000000000001</v>
      </c>
      <c r="G2870" s="98">
        <v>15</v>
      </c>
      <c r="H2870" s="491">
        <f>H2869+(E2870-E2869)*(H2872-H2869)/(E2872-E2869)</f>
        <v>0.3020066666666667</v>
      </c>
      <c r="I2870" s="492">
        <f>I2869+(E2870-E2869)*(I2872-I2869)/(E2872-E2869)</f>
        <v>7.6</v>
      </c>
      <c r="J2870" s="397">
        <f>J2869+(E2870-E2869)*(J2872-J2869)/(E2872-E2869)</f>
        <v>0.26166666666666666</v>
      </c>
      <c r="K2870" s="469">
        <f t="shared" si="242"/>
        <v>7.5680448555219524</v>
      </c>
      <c r="L2870" s="469">
        <f t="shared" si="243"/>
        <v>-3.1955144478047259E-2</v>
      </c>
    </row>
    <row r="2871" spans="1:12">
      <c r="A2871" s="98" t="s">
        <v>120</v>
      </c>
      <c r="B2871" s="98">
        <f t="shared" si="239"/>
        <v>6</v>
      </c>
      <c r="C2871" s="98">
        <f t="shared" si="240"/>
        <v>0</v>
      </c>
      <c r="D2871" s="98">
        <f>D2869</f>
        <v>72</v>
      </c>
      <c r="E2871" s="98">
        <f t="shared" ref="E2871:E2911" si="244">E2870+1</f>
        <v>14</v>
      </c>
      <c r="F2871" s="397">
        <f>F2869+(E2871-E2869)*(F2872-F2869)/(E2872-E2869)</f>
        <v>2.3007999999999997</v>
      </c>
      <c r="G2871" s="98">
        <v>15</v>
      </c>
      <c r="H2871" s="491">
        <f>H2869+(E2871-E2869)*(H2872-H2869)/(E2872-E2869)</f>
        <v>0.29990033333333332</v>
      </c>
      <c r="I2871" s="492">
        <f>I2869+(E2871-E2869)*(I2872-I2869)/(E2872-E2869)</f>
        <v>7.7</v>
      </c>
      <c r="J2871" s="397">
        <f>J2869+(E2871-E2869)*(J2872-J2869)/(E2872-E2869)</f>
        <v>0.25643333333333335</v>
      </c>
      <c r="K2871" s="469">
        <f t="shared" si="242"/>
        <v>7.6718821030542363</v>
      </c>
      <c r="L2871" s="469">
        <f t="shared" si="243"/>
        <v>-2.8117896945763832E-2</v>
      </c>
    </row>
    <row r="2872" spans="1:12">
      <c r="A2872" s="480" t="s">
        <v>120</v>
      </c>
      <c r="B2872" s="480">
        <f t="shared" si="239"/>
        <v>6</v>
      </c>
      <c r="C2872" s="480">
        <f t="shared" si="240"/>
        <v>0</v>
      </c>
      <c r="D2872" s="480">
        <f>D2869</f>
        <v>72</v>
      </c>
      <c r="E2872" s="480">
        <f t="shared" si="244"/>
        <v>15</v>
      </c>
      <c r="F2872" s="484">
        <v>2.3159999999999998</v>
      </c>
      <c r="G2872" s="480">
        <v>15</v>
      </c>
      <c r="H2872" s="482">
        <v>0.297794</v>
      </c>
      <c r="I2872" s="483">
        <v>7.8</v>
      </c>
      <c r="J2872" s="484">
        <v>0.25119999999999998</v>
      </c>
      <c r="K2872" s="469">
        <f t="shared" si="242"/>
        <v>7.7771882576546201</v>
      </c>
      <c r="L2872" s="469">
        <f t="shared" si="243"/>
        <v>-2.2811742345379749E-2</v>
      </c>
    </row>
    <row r="2873" spans="1:12">
      <c r="A2873" s="98" t="s">
        <v>120</v>
      </c>
      <c r="B2873" s="98">
        <f t="shared" si="239"/>
        <v>6</v>
      </c>
      <c r="C2873" s="98">
        <f t="shared" si="240"/>
        <v>0</v>
      </c>
      <c r="D2873" s="98">
        <f>D2872</f>
        <v>72</v>
      </c>
      <c r="E2873" s="98">
        <f t="shared" si="244"/>
        <v>16</v>
      </c>
      <c r="F2873" s="397">
        <f>F2872+(E2873-E2872)*(F2875-F2872)/(E2875-E2872)</f>
        <v>2.3308999999999997</v>
      </c>
      <c r="G2873" s="98">
        <v>15</v>
      </c>
      <c r="H2873" s="491">
        <f>H2872+(E2873-E2872)*(H2875-H2872)/(E2875-E2872)</f>
        <v>0.29568866666666666</v>
      </c>
      <c r="I2873" s="492">
        <f>I2872+(E2873-E2872)*(I2875-I2872)/(E2875-E2872)</f>
        <v>7.8999999999999995</v>
      </c>
      <c r="J2873" s="397">
        <f>J2872+(E2873-E2872)*(J2875-J2872)/(E2875-E2872)</f>
        <v>0.24596666666666664</v>
      </c>
      <c r="K2873" s="469">
        <f t="shared" si="242"/>
        <v>7.8829534668220846</v>
      </c>
      <c r="L2873" s="469">
        <f t="shared" si="243"/>
        <v>-1.7046533177914824E-2</v>
      </c>
    </row>
    <row r="2874" spans="1:12">
      <c r="A2874" s="98" t="s">
        <v>120</v>
      </c>
      <c r="B2874" s="98">
        <f t="shared" si="239"/>
        <v>6</v>
      </c>
      <c r="C2874" s="98">
        <f t="shared" si="240"/>
        <v>0</v>
      </c>
      <c r="D2874" s="98">
        <f>D2872</f>
        <v>72</v>
      </c>
      <c r="E2874" s="98">
        <f t="shared" si="244"/>
        <v>17</v>
      </c>
      <c r="F2874" s="397">
        <f>F2872+(E2874-E2872)*(F2875-F2872)/(E2875-E2872)</f>
        <v>2.3458000000000001</v>
      </c>
      <c r="G2874" s="98">
        <v>15</v>
      </c>
      <c r="H2874" s="491">
        <f>H2872+(E2874-E2872)*(H2875-H2872)/(E2875-E2872)</f>
        <v>0.29358333333333336</v>
      </c>
      <c r="I2874" s="492">
        <f>I2872+(E2874-E2872)*(I2875-I2872)/(E2875-E2872)</f>
        <v>8</v>
      </c>
      <c r="J2874" s="397">
        <f>J2872+(E2874-E2872)*(J2875-J2872)/(E2875-E2872)</f>
        <v>0.24073333333333333</v>
      </c>
      <c r="K2874" s="469">
        <f t="shared" si="242"/>
        <v>7.9902355946636385</v>
      </c>
      <c r="L2874" s="469">
        <f t="shared" si="243"/>
        <v>-9.7644053363614702E-3</v>
      </c>
    </row>
    <row r="2875" spans="1:12">
      <c r="A2875" s="480" t="s">
        <v>120</v>
      </c>
      <c r="B2875" s="480">
        <f t="shared" si="239"/>
        <v>6</v>
      </c>
      <c r="C2875" s="480">
        <f t="shared" si="240"/>
        <v>0</v>
      </c>
      <c r="D2875" s="480">
        <f>D2872</f>
        <v>72</v>
      </c>
      <c r="E2875" s="480">
        <f t="shared" si="244"/>
        <v>18</v>
      </c>
      <c r="F2875" s="484">
        <v>2.3607</v>
      </c>
      <c r="G2875" s="480">
        <v>15</v>
      </c>
      <c r="H2875" s="482">
        <v>0.29147800000000001</v>
      </c>
      <c r="I2875" s="483">
        <v>8.1</v>
      </c>
      <c r="J2875" s="484">
        <v>0.23549999999999999</v>
      </c>
      <c r="K2875" s="469">
        <f t="shared" si="242"/>
        <v>8.0990675110986068</v>
      </c>
      <c r="L2875" s="469">
        <f t="shared" si="243"/>
        <v>-9.3248890139285834E-4</v>
      </c>
    </row>
    <row r="2876" spans="1:12">
      <c r="A2876" s="98" t="s">
        <v>120</v>
      </c>
      <c r="B2876" s="98">
        <f t="shared" si="239"/>
        <v>6</v>
      </c>
      <c r="C2876" s="98">
        <f t="shared" si="240"/>
        <v>0</v>
      </c>
      <c r="D2876" s="98">
        <f>D2875</f>
        <v>72</v>
      </c>
      <c r="E2876" s="98">
        <f t="shared" si="244"/>
        <v>19</v>
      </c>
      <c r="F2876" s="397">
        <f>F2875+(E2876-E2875)*(F2878-F2875)/(E2878-E2875)</f>
        <v>2.3753333333333333</v>
      </c>
      <c r="G2876" s="98">
        <v>15</v>
      </c>
      <c r="H2876" s="491">
        <f>H2875+(E2876-E2875)*(H2878-H2875)/(E2878-E2875)</f>
        <v>0.28936833333333334</v>
      </c>
      <c r="I2876" s="492">
        <f>I2875+(E2876-E2875)*(I2878-I2875)/(E2878-E2875)</f>
        <v>8.1999999999999993</v>
      </c>
      <c r="J2876" s="397">
        <f>J2875+(E2876-E2875)*(J2878-J2875)/(E2878-E2875)</f>
        <v>0.23026666666666665</v>
      </c>
      <c r="K2876" s="469">
        <f t="shared" si="242"/>
        <v>8.2086844333346765</v>
      </c>
      <c r="L2876" s="469">
        <f t="shared" si="243"/>
        <v>8.6844333346771663E-3</v>
      </c>
    </row>
    <row r="2877" spans="1:12">
      <c r="A2877" s="98" t="s">
        <v>120</v>
      </c>
      <c r="B2877" s="98">
        <f t="shared" ref="B2877:B2940" si="245">INT(D2877/12)</f>
        <v>6</v>
      </c>
      <c r="C2877" s="98">
        <f t="shared" ref="C2877:C2940" si="246">D2877-B2877*12</f>
        <v>0</v>
      </c>
      <c r="D2877" s="98">
        <f>D2875</f>
        <v>72</v>
      </c>
      <c r="E2877" s="98">
        <f t="shared" si="244"/>
        <v>20</v>
      </c>
      <c r="F2877" s="397">
        <f>F2875+(E2877-E2875)*(F2878-F2875)/(E2878-E2875)</f>
        <v>2.3899666666666666</v>
      </c>
      <c r="G2877" s="98">
        <v>15</v>
      </c>
      <c r="H2877" s="491">
        <f>H2875+(E2877-E2875)*(H2878-H2875)/(E2878-E2875)</f>
        <v>0.28725866666666666</v>
      </c>
      <c r="I2877" s="492">
        <f>I2875+(E2877-E2875)*(I2878-I2875)/(E2878-E2875)</f>
        <v>8.3000000000000007</v>
      </c>
      <c r="J2877" s="397">
        <f>J2875+(E2877-E2875)*(J2878-J2875)/(E2878-E2875)</f>
        <v>0.22503333333333334</v>
      </c>
      <c r="K2877" s="469">
        <f t="shared" si="242"/>
        <v>8.3199114387033291</v>
      </c>
      <c r="L2877" s="469">
        <f t="shared" si="243"/>
        <v>1.9911438703328344E-2</v>
      </c>
    </row>
    <row r="2878" spans="1:12">
      <c r="A2878" s="480" t="s">
        <v>120</v>
      </c>
      <c r="B2878" s="480">
        <f t="shared" si="245"/>
        <v>6</v>
      </c>
      <c r="C2878" s="480">
        <f t="shared" si="246"/>
        <v>0</v>
      </c>
      <c r="D2878" s="480">
        <f>D2875</f>
        <v>72</v>
      </c>
      <c r="E2878" s="480">
        <f t="shared" si="244"/>
        <v>21</v>
      </c>
      <c r="F2878" s="484">
        <v>2.4045999999999998</v>
      </c>
      <c r="G2878" s="480">
        <v>15</v>
      </c>
      <c r="H2878" s="482">
        <v>0.28514899999999999</v>
      </c>
      <c r="I2878" s="483">
        <v>8.4</v>
      </c>
      <c r="J2878" s="484">
        <v>0.2198</v>
      </c>
      <c r="K2878" s="469">
        <f t="shared" si="242"/>
        <v>8.4327842636656616</v>
      </c>
      <c r="L2878" s="469">
        <f t="shared" si="243"/>
        <v>3.2784263665661229E-2</v>
      </c>
    </row>
    <row r="2879" spans="1:12">
      <c r="A2879" s="98" t="s">
        <v>120</v>
      </c>
      <c r="B2879" s="98">
        <f t="shared" si="245"/>
        <v>6</v>
      </c>
      <c r="C2879" s="98">
        <f t="shared" si="246"/>
        <v>0</v>
      </c>
      <c r="D2879" s="98">
        <f>D2878</f>
        <v>72</v>
      </c>
      <c r="E2879" s="98">
        <f t="shared" si="244"/>
        <v>22</v>
      </c>
      <c r="F2879" s="397">
        <f>F2878+(E2879-E2878)*(F2881-F2878)/(E2881-E2878)</f>
        <v>2.4189666666666665</v>
      </c>
      <c r="G2879" s="98">
        <v>15</v>
      </c>
      <c r="H2879" s="491">
        <f>H2878+(E2879-E2878)*(H2881-H2878)/(E2881-E2878)</f>
        <v>0.28302966666666668</v>
      </c>
      <c r="I2879" s="492">
        <f>I2878+(E2879-E2878)*(I2881-I2878)/(E2881-E2878)</f>
        <v>8.5333333333333332</v>
      </c>
      <c r="J2879" s="397">
        <f>J2878+(E2879-E2878)*(J2881-J2878)/(E2881-E2878)</f>
        <v>0.21456666666666666</v>
      </c>
      <c r="K2879" s="469">
        <f t="shared" si="242"/>
        <v>8.546689451871357</v>
      </c>
      <c r="L2879" s="469">
        <f t="shared" si="243"/>
        <v>1.3356118538023765E-2</v>
      </c>
    </row>
    <row r="2880" spans="1:12">
      <c r="A2880" s="98" t="s">
        <v>120</v>
      </c>
      <c r="B2880" s="98">
        <f t="shared" si="245"/>
        <v>6</v>
      </c>
      <c r="C2880" s="98">
        <f t="shared" si="246"/>
        <v>0</v>
      </c>
      <c r="D2880" s="98">
        <f>D2878</f>
        <v>72</v>
      </c>
      <c r="E2880" s="98">
        <f t="shared" si="244"/>
        <v>23</v>
      </c>
      <c r="F2880" s="397">
        <f>F2878+(E2880-E2878)*(F2881-F2878)/(E2881-E2878)</f>
        <v>2.4333333333333336</v>
      </c>
      <c r="G2880" s="98">
        <v>15</v>
      </c>
      <c r="H2880" s="491">
        <f>H2878+(E2880-E2878)*(H2881-H2878)/(E2881-E2878)</f>
        <v>0.28091033333333332</v>
      </c>
      <c r="I2880" s="492">
        <f>I2878+(E2880-E2878)*(I2881-I2878)/(E2881-E2878)</f>
        <v>8.6666666666666679</v>
      </c>
      <c r="J2880" s="397">
        <f>J2878+(E2880-E2878)*(J2881-J2878)/(E2881-E2878)</f>
        <v>0.20933333333333334</v>
      </c>
      <c r="K2880" s="469">
        <f t="shared" si="242"/>
        <v>8.6623133597791</v>
      </c>
      <c r="L2880" s="469">
        <f t="shared" si="243"/>
        <v>-4.3533068875678538E-3</v>
      </c>
    </row>
    <row r="2881" spans="1:12">
      <c r="A2881" s="480" t="s">
        <v>120</v>
      </c>
      <c r="B2881" s="480">
        <f t="shared" si="245"/>
        <v>6</v>
      </c>
      <c r="C2881" s="480">
        <f t="shared" si="246"/>
        <v>0</v>
      </c>
      <c r="D2881" s="480">
        <f>D2878</f>
        <v>72</v>
      </c>
      <c r="E2881" s="480">
        <f t="shared" si="244"/>
        <v>24</v>
      </c>
      <c r="F2881" s="484">
        <v>2.4477000000000002</v>
      </c>
      <c r="G2881" s="480">
        <v>15</v>
      </c>
      <c r="H2881" s="482">
        <v>0.27879100000000001</v>
      </c>
      <c r="I2881" s="483">
        <v>8.8000000000000007</v>
      </c>
      <c r="J2881" s="484">
        <v>0.2041</v>
      </c>
      <c r="K2881" s="469">
        <f t="shared" si="242"/>
        <v>8.779695183847398</v>
      </c>
      <c r="L2881" s="469">
        <f t="shared" si="243"/>
        <v>-2.0304816152602712E-2</v>
      </c>
    </row>
    <row r="2882" spans="1:12">
      <c r="A2882" s="98" t="s">
        <v>120</v>
      </c>
      <c r="B2882" s="98">
        <f t="shared" si="245"/>
        <v>6</v>
      </c>
      <c r="C2882" s="98">
        <f t="shared" si="246"/>
        <v>0</v>
      </c>
      <c r="D2882" s="98">
        <f>D2881</f>
        <v>72</v>
      </c>
      <c r="E2882" s="98">
        <f t="shared" si="244"/>
        <v>25</v>
      </c>
      <c r="F2882" s="397">
        <f>F2881+(E2882-E2881)*(F2884-F2881)/(E2884-E2881)</f>
        <v>2.4618000000000002</v>
      </c>
      <c r="G2882" s="98">
        <v>15</v>
      </c>
      <c r="H2882" s="491">
        <f>H2881+(E2882-E2881)*(H2884-H2881)/(E2884-E2881)</f>
        <v>0.27665699999999999</v>
      </c>
      <c r="I2882" s="492">
        <f>I2881+(E2882-E2881)*(I2884-I2881)/(E2884-E2881)</f>
        <v>8.9</v>
      </c>
      <c r="J2882" s="397">
        <f>J2881+(E2882-E2881)*(J2884-J2881)/(E2884-E2881)</f>
        <v>0.19886666666666666</v>
      </c>
      <c r="K2882" s="469">
        <f t="shared" si="242"/>
        <v>8.8983831965213263</v>
      </c>
      <c r="L2882" s="469">
        <f t="shared" si="243"/>
        <v>-1.6168034786741003E-3</v>
      </c>
    </row>
    <row r="2883" spans="1:12">
      <c r="A2883" s="98" t="s">
        <v>120</v>
      </c>
      <c r="B2883" s="98">
        <f t="shared" si="245"/>
        <v>6</v>
      </c>
      <c r="C2883" s="98">
        <f t="shared" si="246"/>
        <v>0</v>
      </c>
      <c r="D2883" s="98">
        <f>D2881</f>
        <v>72</v>
      </c>
      <c r="E2883" s="98">
        <f t="shared" si="244"/>
        <v>26</v>
      </c>
      <c r="F2883" s="397">
        <f>F2881+(E2883-E2881)*(F2884-F2881)/(E2884-E2881)</f>
        <v>2.4759000000000002</v>
      </c>
      <c r="G2883" s="98">
        <v>15</v>
      </c>
      <c r="H2883" s="491">
        <f>H2881+(E2883-E2881)*(H2884-H2881)/(E2884-E2881)</f>
        <v>0.27452300000000002</v>
      </c>
      <c r="I2883" s="492">
        <f>I2881+(E2883-E2881)*(I2884-I2881)/(E2884-E2881)</f>
        <v>9</v>
      </c>
      <c r="J2883" s="397">
        <f>J2881+(E2883-E2881)*(J2884-J2881)/(E2884-E2881)</f>
        <v>0.19363333333333335</v>
      </c>
      <c r="K2883" s="469">
        <f t="shared" si="242"/>
        <v>9.0189164478021873</v>
      </c>
      <c r="L2883" s="469">
        <f t="shared" si="243"/>
        <v>1.8916447802187264E-2</v>
      </c>
    </row>
    <row r="2884" spans="1:12">
      <c r="A2884" s="480" t="s">
        <v>120</v>
      </c>
      <c r="B2884" s="480">
        <f t="shared" si="245"/>
        <v>6</v>
      </c>
      <c r="C2884" s="480">
        <f t="shared" si="246"/>
        <v>0</v>
      </c>
      <c r="D2884" s="480">
        <f>D2881</f>
        <v>72</v>
      </c>
      <c r="E2884" s="480">
        <f t="shared" si="244"/>
        <v>27</v>
      </c>
      <c r="F2884" s="484">
        <v>2.4900000000000002</v>
      </c>
      <c r="G2884" s="480">
        <v>15</v>
      </c>
      <c r="H2884" s="482">
        <v>0.27238899999999999</v>
      </c>
      <c r="I2884" s="483">
        <v>9.1</v>
      </c>
      <c r="J2884" s="484">
        <v>0.18840000000000001</v>
      </c>
      <c r="K2884" s="469">
        <f t="shared" si="242"/>
        <v>9.1413383066129708</v>
      </c>
      <c r="L2884" s="469">
        <f t="shared" si="243"/>
        <v>4.133830661297111E-2</v>
      </c>
    </row>
    <row r="2885" spans="1:12">
      <c r="A2885" s="98" t="s">
        <v>120</v>
      </c>
      <c r="B2885" s="98">
        <f t="shared" si="245"/>
        <v>6</v>
      </c>
      <c r="C2885" s="98">
        <f t="shared" si="246"/>
        <v>0</v>
      </c>
      <c r="D2885" s="98">
        <f>D2884</f>
        <v>72</v>
      </c>
      <c r="E2885" s="98">
        <f t="shared" si="244"/>
        <v>28</v>
      </c>
      <c r="F2885" s="397">
        <f>F2884+(E2885-E2884)*(F2887-F2884)/(E2887-E2884)</f>
        <v>2.5039000000000002</v>
      </c>
      <c r="G2885" s="98">
        <v>15</v>
      </c>
      <c r="H2885" s="491">
        <f>H2884+(E2885-E2884)*(H2887-H2884)/(E2887-E2884)</f>
        <v>0.270235</v>
      </c>
      <c r="I2885" s="492">
        <f>I2884+(E2885-E2884)*(I2887-I2884)/(E2887-E2884)</f>
        <v>9.2333333333333325</v>
      </c>
      <c r="J2885" s="397">
        <f>J2884+(E2885-E2884)*(J2887-J2884)/(E2887-E2884)</f>
        <v>0.18316666666666667</v>
      </c>
      <c r="K2885" s="469">
        <f t="shared" si="242"/>
        <v>9.2656391659111517</v>
      </c>
      <c r="L2885" s="469">
        <f t="shared" si="243"/>
        <v>3.230583257781916E-2</v>
      </c>
    </row>
    <row r="2886" spans="1:12">
      <c r="A2886" s="98" t="s">
        <v>120</v>
      </c>
      <c r="B2886" s="98">
        <f t="shared" si="245"/>
        <v>6</v>
      </c>
      <c r="C2886" s="98">
        <f t="shared" si="246"/>
        <v>0</v>
      </c>
      <c r="D2886" s="98">
        <f>D2884</f>
        <v>72</v>
      </c>
      <c r="E2886" s="98">
        <f t="shared" si="244"/>
        <v>29</v>
      </c>
      <c r="F2886" s="397">
        <f>F2884+(E2886-E2884)*(F2887-F2884)/(E2887-E2884)</f>
        <v>2.5177999999999998</v>
      </c>
      <c r="G2886" s="98">
        <v>15</v>
      </c>
      <c r="H2886" s="491">
        <f>H2884+(E2886-E2884)*(H2887-H2884)/(E2887-E2884)</f>
        <v>0.26808100000000001</v>
      </c>
      <c r="I2886" s="492">
        <f>I2884+(E2886-E2884)*(I2887-I2884)/(E2887-E2884)</f>
        <v>9.3666666666666671</v>
      </c>
      <c r="J2886" s="397">
        <f>J2884+(E2886-E2884)*(J2887-J2884)/(E2887-E2884)</f>
        <v>0.17793333333333333</v>
      </c>
      <c r="K2886" s="469">
        <f t="shared" si="242"/>
        <v>9.3919375114237855</v>
      </c>
      <c r="L2886" s="469">
        <f t="shared" si="243"/>
        <v>2.5270844757118383E-2</v>
      </c>
    </row>
    <row r="2887" spans="1:12">
      <c r="A2887" s="480" t="s">
        <v>120</v>
      </c>
      <c r="B2887" s="480">
        <f t="shared" si="245"/>
        <v>6</v>
      </c>
      <c r="C2887" s="480">
        <f t="shared" si="246"/>
        <v>0</v>
      </c>
      <c r="D2887" s="480">
        <f>D2884</f>
        <v>72</v>
      </c>
      <c r="E2887" s="480">
        <f t="shared" si="244"/>
        <v>30</v>
      </c>
      <c r="F2887" s="484">
        <v>2.5316999999999998</v>
      </c>
      <c r="G2887" s="480">
        <v>15</v>
      </c>
      <c r="H2887" s="482">
        <v>0.26592700000000002</v>
      </c>
      <c r="I2887" s="483">
        <v>9.5</v>
      </c>
      <c r="J2887" s="484">
        <v>0.17269999999999999</v>
      </c>
      <c r="K2887" s="469">
        <f t="shared" si="242"/>
        <v>9.5202818818698347</v>
      </c>
      <c r="L2887" s="469">
        <f t="shared" si="243"/>
        <v>2.0281881869834706E-2</v>
      </c>
    </row>
    <row r="2888" spans="1:12">
      <c r="A2888" s="98" t="s">
        <v>120</v>
      </c>
      <c r="B2888" s="98">
        <f t="shared" si="245"/>
        <v>6</v>
      </c>
      <c r="C2888" s="98">
        <f t="shared" si="246"/>
        <v>0</v>
      </c>
      <c r="D2888" s="98">
        <f>D2887</f>
        <v>72</v>
      </c>
      <c r="E2888" s="98">
        <f t="shared" si="244"/>
        <v>31</v>
      </c>
      <c r="F2888" s="397">
        <f>F2887+(E2888-E2887)*(F2890-F2887)/(E2890-E2887)</f>
        <v>2.5453333333333332</v>
      </c>
      <c r="G2888" s="98">
        <v>15</v>
      </c>
      <c r="H2888" s="491">
        <f>H2887+(E2888-E2887)*(H2890-H2887)/(E2890-E2887)</f>
        <v>0.26374866666666669</v>
      </c>
      <c r="I2888" s="492">
        <f>I2887+(E2888-E2887)*(I2890-I2887)/(E2890-E2887)</f>
        <v>9.6333333333333329</v>
      </c>
      <c r="J2888" s="397">
        <f>J2887+(E2888-E2887)*(J2890-J2887)/(E2890-E2887)</f>
        <v>0.16746666666666665</v>
      </c>
      <c r="K2888" s="469">
        <f t="shared" si="242"/>
        <v>9.6506017092029523</v>
      </c>
      <c r="L2888" s="469">
        <f t="shared" si="243"/>
        <v>1.726837586961949E-2</v>
      </c>
    </row>
    <row r="2889" spans="1:12">
      <c r="A2889" s="98" t="s">
        <v>120</v>
      </c>
      <c r="B2889" s="98">
        <f t="shared" si="245"/>
        <v>6</v>
      </c>
      <c r="C2889" s="98">
        <f t="shared" si="246"/>
        <v>0</v>
      </c>
      <c r="D2889" s="98">
        <f>D2887</f>
        <v>72</v>
      </c>
      <c r="E2889" s="98">
        <f t="shared" si="244"/>
        <v>32</v>
      </c>
      <c r="F2889" s="397">
        <f>F2887+(E2889-E2887)*(F2890-F2887)/(E2890-E2887)</f>
        <v>2.5589666666666666</v>
      </c>
      <c r="G2889" s="98">
        <v>15</v>
      </c>
      <c r="H2889" s="491">
        <f>H2887+(E2889-E2887)*(H2890-H2887)/(E2890-E2887)</f>
        <v>0.26157033333333335</v>
      </c>
      <c r="I2889" s="492">
        <f>I2887+(E2889-E2887)*(I2890-I2887)/(E2890-E2887)</f>
        <v>9.7666666666666675</v>
      </c>
      <c r="J2889" s="397">
        <f>J2887+(E2889-E2887)*(J2890-J2887)/(E2890-E2887)</f>
        <v>0.16223333333333334</v>
      </c>
      <c r="K2889" s="469">
        <f t="shared" si="242"/>
        <v>9.783092119264289</v>
      </c>
      <c r="L2889" s="469">
        <f t="shared" si="243"/>
        <v>1.6425452597621515E-2</v>
      </c>
    </row>
    <row r="2890" spans="1:12">
      <c r="A2890" s="480" t="s">
        <v>120</v>
      </c>
      <c r="B2890" s="480">
        <f t="shared" si="245"/>
        <v>6</v>
      </c>
      <c r="C2890" s="480">
        <f t="shared" si="246"/>
        <v>0</v>
      </c>
      <c r="D2890" s="480">
        <f>D2887</f>
        <v>72</v>
      </c>
      <c r="E2890" s="480">
        <f t="shared" si="244"/>
        <v>33</v>
      </c>
      <c r="F2890" s="484">
        <v>2.5726</v>
      </c>
      <c r="G2890" s="480">
        <v>15</v>
      </c>
      <c r="H2890" s="482">
        <v>0.25939200000000001</v>
      </c>
      <c r="I2890" s="483">
        <v>9.9</v>
      </c>
      <c r="J2890" s="484">
        <v>0.157</v>
      </c>
      <c r="K2890" s="469">
        <f t="shared" si="242"/>
        <v>9.9178077966938059</v>
      </c>
      <c r="L2890" s="469">
        <f t="shared" si="243"/>
        <v>1.78077966938055E-2</v>
      </c>
    </row>
    <row r="2891" spans="1:12">
      <c r="A2891" s="98" t="s">
        <v>120</v>
      </c>
      <c r="B2891" s="98">
        <f t="shared" si="245"/>
        <v>6</v>
      </c>
      <c r="C2891" s="98">
        <f t="shared" si="246"/>
        <v>0</v>
      </c>
      <c r="D2891" s="98">
        <f>D2890</f>
        <v>72</v>
      </c>
      <c r="E2891" s="98">
        <f t="shared" si="244"/>
        <v>34</v>
      </c>
      <c r="F2891" s="397">
        <f>F2890+(E2891-E2890)*(F2893-F2890)/(E2893-E2890)</f>
        <v>2.5860666666666665</v>
      </c>
      <c r="G2891" s="98">
        <v>15</v>
      </c>
      <c r="H2891" s="491">
        <f>H2890+(E2891-E2890)*(H2893-H2890)/(E2893-E2890)</f>
        <v>0.25718433333333335</v>
      </c>
      <c r="I2891" s="492">
        <f>I2890+(E2891-E2890)*(I2893-I2890)/(E2893-E2890)</f>
        <v>10.033333333333333</v>
      </c>
      <c r="J2891" s="397">
        <f>J2890+(E2891-E2890)*(J2893-J2890)/(E2893-E2890)</f>
        <v>0.15176666666666666</v>
      </c>
      <c r="K2891" s="469">
        <f t="shared" ref="K2891:K2954" si="247">F2891/H2891</f>
        <v>10.055304042625716</v>
      </c>
      <c r="L2891" s="469">
        <f t="shared" ref="L2891:L2954" si="248">K2891-I2891</f>
        <v>2.1970709292382651E-2</v>
      </c>
    </row>
    <row r="2892" spans="1:12">
      <c r="A2892" s="98" t="s">
        <v>120</v>
      </c>
      <c r="B2892" s="98">
        <f t="shared" si="245"/>
        <v>6</v>
      </c>
      <c r="C2892" s="98">
        <f t="shared" si="246"/>
        <v>0</v>
      </c>
      <c r="D2892" s="98">
        <f>D2890</f>
        <v>72</v>
      </c>
      <c r="E2892" s="98">
        <f t="shared" si="244"/>
        <v>35</v>
      </c>
      <c r="F2892" s="397">
        <f>F2890+(E2892-E2890)*(F2893-F2890)/(E2893-E2890)</f>
        <v>2.5995333333333335</v>
      </c>
      <c r="G2892" s="98">
        <v>15</v>
      </c>
      <c r="H2892" s="491">
        <f>H2890+(E2892-E2890)*(H2893-H2890)/(E2893-E2890)</f>
        <v>0.25497666666666668</v>
      </c>
      <c r="I2892" s="492">
        <f>I2890+(E2892-E2890)*(I2893-I2890)/(E2893-E2890)</f>
        <v>10.166666666666668</v>
      </c>
      <c r="J2892" s="397">
        <f>J2890+(E2892-E2890)*(J2893-J2890)/(E2893-E2890)</f>
        <v>0.14653333333333335</v>
      </c>
      <c r="K2892" s="469">
        <f t="shared" si="247"/>
        <v>10.195181258415802</v>
      </c>
      <c r="L2892" s="469">
        <f t="shared" si="248"/>
        <v>2.851459174913451E-2</v>
      </c>
    </row>
    <row r="2893" spans="1:12">
      <c r="A2893" s="480" t="s">
        <v>120</v>
      </c>
      <c r="B2893" s="480">
        <f t="shared" si="245"/>
        <v>6</v>
      </c>
      <c r="C2893" s="480">
        <f t="shared" si="246"/>
        <v>0</v>
      </c>
      <c r="D2893" s="480">
        <f>D2890</f>
        <v>72</v>
      </c>
      <c r="E2893" s="480">
        <f t="shared" si="244"/>
        <v>36</v>
      </c>
      <c r="F2893" s="484">
        <v>2.613</v>
      </c>
      <c r="G2893" s="480">
        <v>15</v>
      </c>
      <c r="H2893" s="482">
        <v>0.25276900000000002</v>
      </c>
      <c r="I2893" s="483">
        <v>10.3</v>
      </c>
      <c r="J2893" s="484">
        <v>0.14130000000000001</v>
      </c>
      <c r="K2893" s="469">
        <f t="shared" si="247"/>
        <v>10.337501829733867</v>
      </c>
      <c r="L2893" s="469">
        <f t="shared" si="248"/>
        <v>3.7501829733866288E-2</v>
      </c>
    </row>
    <row r="2894" spans="1:12">
      <c r="A2894" s="98" t="s">
        <v>120</v>
      </c>
      <c r="B2894" s="98">
        <f t="shared" si="245"/>
        <v>6</v>
      </c>
      <c r="C2894" s="98">
        <f t="shared" si="246"/>
        <v>0</v>
      </c>
      <c r="D2894" s="98">
        <f>D2893</f>
        <v>72</v>
      </c>
      <c r="E2894" s="98">
        <f t="shared" si="244"/>
        <v>37</v>
      </c>
      <c r="F2894" s="397">
        <f>F2893+(E2894-E2893)*(F2896-F2893)/(E2896-E2893)</f>
        <v>2.6262333333333334</v>
      </c>
      <c r="G2894" s="98">
        <v>15</v>
      </c>
      <c r="H2894" s="491">
        <f>H2893+(E2894-E2893)*(H2896-H2893)/(E2896-E2893)</f>
        <v>0.250527</v>
      </c>
      <c r="I2894" s="492">
        <f>I2893+(E2894-E2893)*(I2896-I2893)/(E2896-E2893)</f>
        <v>10.466666666666667</v>
      </c>
      <c r="J2894" s="397">
        <f>J2893+(E2894-E2893)*(J2896-J2893)/(E2896-E2893)</f>
        <v>0.13606666666666667</v>
      </c>
      <c r="K2894" s="469">
        <f t="shared" si="247"/>
        <v>10.482835516065467</v>
      </c>
      <c r="L2894" s="469">
        <f t="shared" si="248"/>
        <v>1.6168849398800589E-2</v>
      </c>
    </row>
    <row r="2895" spans="1:12">
      <c r="A2895" s="98" t="s">
        <v>120</v>
      </c>
      <c r="B2895" s="98">
        <f t="shared" si="245"/>
        <v>6</v>
      </c>
      <c r="C2895" s="98">
        <f t="shared" si="246"/>
        <v>0</v>
      </c>
      <c r="D2895" s="98">
        <f>D2893</f>
        <v>72</v>
      </c>
      <c r="E2895" s="98">
        <f t="shared" si="244"/>
        <v>38</v>
      </c>
      <c r="F2895" s="397">
        <f>F2893+(E2895-E2893)*(F2896-F2893)/(E2896-E2893)</f>
        <v>2.6394666666666664</v>
      </c>
      <c r="G2895" s="98">
        <v>15</v>
      </c>
      <c r="H2895" s="491">
        <f>H2893+(E2895-E2893)*(H2896-H2893)/(E2896-E2893)</f>
        <v>0.24828500000000001</v>
      </c>
      <c r="I2895" s="492">
        <f>I2893+(E2895-E2893)*(I2896-I2893)/(E2896-E2893)</f>
        <v>10.633333333333335</v>
      </c>
      <c r="J2895" s="397">
        <f>J2893+(E2895-E2893)*(J2896-J2893)/(E2896-E2893)</f>
        <v>0.13083333333333333</v>
      </c>
      <c r="K2895" s="469">
        <f t="shared" si="247"/>
        <v>10.630793912909223</v>
      </c>
      <c r="L2895" s="469">
        <f t="shared" si="248"/>
        <v>-2.5394204241120377E-3</v>
      </c>
    </row>
    <row r="2896" spans="1:12">
      <c r="A2896" s="480" t="s">
        <v>120</v>
      </c>
      <c r="B2896" s="480">
        <f t="shared" si="245"/>
        <v>6</v>
      </c>
      <c r="C2896" s="480">
        <f t="shared" si="246"/>
        <v>0</v>
      </c>
      <c r="D2896" s="480">
        <f>D2893</f>
        <v>72</v>
      </c>
      <c r="E2896" s="480">
        <f t="shared" si="244"/>
        <v>39</v>
      </c>
      <c r="F2896" s="484">
        <v>2.6526999999999998</v>
      </c>
      <c r="G2896" s="480">
        <v>15</v>
      </c>
      <c r="H2896" s="482">
        <v>0.24604300000000001</v>
      </c>
      <c r="I2896" s="483">
        <v>10.8</v>
      </c>
      <c r="J2896" s="484">
        <v>0.12559999999999999</v>
      </c>
      <c r="K2896" s="469">
        <f t="shared" si="247"/>
        <v>10.781448771149757</v>
      </c>
      <c r="L2896" s="469">
        <f t="shared" si="248"/>
        <v>-1.8551228850244073E-2</v>
      </c>
    </row>
    <row r="2897" spans="1:12">
      <c r="A2897" s="98" t="s">
        <v>120</v>
      </c>
      <c r="B2897" s="98">
        <f t="shared" si="245"/>
        <v>6</v>
      </c>
      <c r="C2897" s="98">
        <f t="shared" si="246"/>
        <v>0</v>
      </c>
      <c r="D2897" s="98">
        <f>D2896</f>
        <v>72</v>
      </c>
      <c r="E2897" s="98">
        <f t="shared" si="244"/>
        <v>40</v>
      </c>
      <c r="F2897" s="397">
        <f>F2896+(E2897-E2896)*(F2899-F2896)/(E2899-E2896)</f>
        <v>2.6657333333333333</v>
      </c>
      <c r="G2897" s="98">
        <v>15</v>
      </c>
      <c r="H2897" s="491">
        <f>H2896+(E2897-E2896)*(H2899-H2896)/(E2899-E2896)</f>
        <v>0.24376200000000001</v>
      </c>
      <c r="I2897" s="492">
        <f>I2896+(E2897-E2896)*(I2899-I2896)/(E2899-E2896)</f>
        <v>10.966666666666667</v>
      </c>
      <c r="J2897" s="397">
        <f>J2896+(E2897-E2896)*(J2899-J2896)/(E2899-E2896)</f>
        <v>0.12036666666666666</v>
      </c>
      <c r="K2897" s="469">
        <f t="shared" si="247"/>
        <v>10.935803502323305</v>
      </c>
      <c r="L2897" s="469">
        <f t="shared" si="248"/>
        <v>-3.0863164343362115E-2</v>
      </c>
    </row>
    <row r="2898" spans="1:12">
      <c r="A2898" s="98" t="s">
        <v>120</v>
      </c>
      <c r="B2898" s="98">
        <f t="shared" si="245"/>
        <v>6</v>
      </c>
      <c r="C2898" s="98">
        <f t="shared" si="246"/>
        <v>0</v>
      </c>
      <c r="D2898" s="98">
        <f>D2896</f>
        <v>72</v>
      </c>
      <c r="E2898" s="98">
        <f t="shared" si="244"/>
        <v>41</v>
      </c>
      <c r="F2898" s="397">
        <f>F2896+(E2898-E2896)*(F2899-F2896)/(E2899-E2896)</f>
        <v>2.6787666666666667</v>
      </c>
      <c r="G2898" s="98">
        <v>15</v>
      </c>
      <c r="H2898" s="491">
        <f>H2896+(E2898-E2896)*(H2899-H2896)/(E2899-E2896)</f>
        <v>0.241481</v>
      </c>
      <c r="I2898" s="492">
        <f>I2896+(E2898-E2896)*(I2899-I2896)/(E2899-E2896)</f>
        <v>11.133333333333335</v>
      </c>
      <c r="J2898" s="397">
        <f>J2896+(E2898-E2896)*(J2899-J2896)/(E2899-E2896)</f>
        <v>0.11513333333333332</v>
      </c>
      <c r="K2898" s="469">
        <f t="shared" si="247"/>
        <v>11.093074265332124</v>
      </c>
      <c r="L2898" s="469">
        <f t="shared" si="248"/>
        <v>-4.0259068001210707E-2</v>
      </c>
    </row>
    <row r="2899" spans="1:12">
      <c r="A2899" s="480" t="s">
        <v>120</v>
      </c>
      <c r="B2899" s="480">
        <f t="shared" si="245"/>
        <v>6</v>
      </c>
      <c r="C2899" s="480">
        <f t="shared" si="246"/>
        <v>0</v>
      </c>
      <c r="D2899" s="480">
        <f>D2896</f>
        <v>72</v>
      </c>
      <c r="E2899" s="480">
        <f t="shared" si="244"/>
        <v>42</v>
      </c>
      <c r="F2899" s="484">
        <v>2.6918000000000002</v>
      </c>
      <c r="G2899" s="480">
        <v>15</v>
      </c>
      <c r="H2899" s="482">
        <v>0.2392</v>
      </c>
      <c r="I2899" s="483">
        <v>11.3</v>
      </c>
      <c r="J2899" s="484">
        <v>0.1099</v>
      </c>
      <c r="K2899" s="469">
        <f t="shared" si="247"/>
        <v>11.253344481605351</v>
      </c>
      <c r="L2899" s="469">
        <f t="shared" si="248"/>
        <v>-4.665551839464932E-2</v>
      </c>
    </row>
    <row r="2900" spans="1:12">
      <c r="A2900" s="98" t="s">
        <v>120</v>
      </c>
      <c r="B2900" s="98">
        <f t="shared" si="245"/>
        <v>6</v>
      </c>
      <c r="C2900" s="98">
        <f t="shared" si="246"/>
        <v>0</v>
      </c>
      <c r="D2900" s="98">
        <f>D2899</f>
        <v>72</v>
      </c>
      <c r="E2900" s="98">
        <f t="shared" si="244"/>
        <v>43</v>
      </c>
      <c r="F2900" s="397">
        <f>F2899+(E2900-E2899)*(F2902-F2899)/(E2902-E2899)</f>
        <v>2.7046666666666668</v>
      </c>
      <c r="G2900" s="98">
        <v>15</v>
      </c>
      <c r="H2900" s="491">
        <f>H2899+(E2900-E2899)*(H2902-H2899)/(E2902-E2899)</f>
        <v>0.23687533333333333</v>
      </c>
      <c r="I2900" s="492">
        <f>I2899+(E2900-E2899)*(I2902-I2899)/(E2902-E2899)</f>
        <v>11.466666666666667</v>
      </c>
      <c r="J2900" s="397">
        <f>J2899+(E2900-E2899)*(J2902-J2899)/(E2902-E2899)</f>
        <v>0.10466666666666667</v>
      </c>
      <c r="K2900" s="469">
        <f t="shared" si="247"/>
        <v>11.41810178631235</v>
      </c>
      <c r="L2900" s="469">
        <f t="shared" si="248"/>
        <v>-4.8564880354316387E-2</v>
      </c>
    </row>
    <row r="2901" spans="1:12">
      <c r="A2901" s="98" t="s">
        <v>120</v>
      </c>
      <c r="B2901" s="98">
        <f t="shared" si="245"/>
        <v>6</v>
      </c>
      <c r="C2901" s="98">
        <f t="shared" si="246"/>
        <v>0</v>
      </c>
      <c r="D2901" s="98">
        <f>D2899</f>
        <v>72</v>
      </c>
      <c r="E2901" s="98">
        <f t="shared" si="244"/>
        <v>44</v>
      </c>
      <c r="F2901" s="397">
        <f>F2899+(E2901-E2899)*(F2902-F2899)/(E2902-E2899)</f>
        <v>2.7175333333333334</v>
      </c>
      <c r="G2901" s="98">
        <v>15</v>
      </c>
      <c r="H2901" s="491">
        <f>H2899+(E2901-E2899)*(H2902-H2899)/(E2902-E2899)</f>
        <v>0.23455066666666666</v>
      </c>
      <c r="I2901" s="492">
        <f>I2899+(E2901-E2899)*(I2902-I2899)/(E2902-E2899)</f>
        <v>11.633333333333335</v>
      </c>
      <c r="J2901" s="397">
        <f>J2899+(E2901-E2899)*(J2902-J2899)/(E2902-E2899)</f>
        <v>9.9433333333333332E-2</v>
      </c>
      <c r="K2901" s="469">
        <f t="shared" si="247"/>
        <v>11.586124959497024</v>
      </c>
      <c r="L2901" s="469">
        <f t="shared" si="248"/>
        <v>-4.7208373836310713E-2</v>
      </c>
    </row>
    <row r="2902" spans="1:12">
      <c r="A2902" s="480" t="s">
        <v>120</v>
      </c>
      <c r="B2902" s="480">
        <f t="shared" si="245"/>
        <v>6</v>
      </c>
      <c r="C2902" s="480">
        <f t="shared" si="246"/>
        <v>0</v>
      </c>
      <c r="D2902" s="480">
        <f>D2899</f>
        <v>72</v>
      </c>
      <c r="E2902" s="480">
        <f t="shared" si="244"/>
        <v>45</v>
      </c>
      <c r="F2902" s="484">
        <v>2.7303999999999999</v>
      </c>
      <c r="G2902" s="480">
        <v>15</v>
      </c>
      <c r="H2902" s="482">
        <v>0.23222599999999999</v>
      </c>
      <c r="I2902" s="483">
        <v>11.8</v>
      </c>
      <c r="J2902" s="484">
        <v>9.4200000000000006E-2</v>
      </c>
      <c r="K2902" s="469">
        <f t="shared" si="247"/>
        <v>11.757512078750873</v>
      </c>
      <c r="L2902" s="469">
        <f t="shared" si="248"/>
        <v>-4.2487921249128036E-2</v>
      </c>
    </row>
    <row r="2903" spans="1:12">
      <c r="A2903" s="98" t="s">
        <v>120</v>
      </c>
      <c r="B2903" s="98">
        <f t="shared" si="245"/>
        <v>6</v>
      </c>
      <c r="C2903" s="98">
        <f t="shared" si="246"/>
        <v>0</v>
      </c>
      <c r="D2903" s="98">
        <f>D2902</f>
        <v>72</v>
      </c>
      <c r="E2903" s="98">
        <f t="shared" si="244"/>
        <v>46</v>
      </c>
      <c r="F2903" s="397">
        <f>F2902+(E2903-E2902)*(F2905-F2902)/(E2905-E2902)</f>
        <v>2.7430666666666665</v>
      </c>
      <c r="G2903" s="98">
        <v>15</v>
      </c>
      <c r="H2903" s="491">
        <f>H2902+(E2903-E2902)*(H2905-H2902)/(E2905-E2902)</f>
        <v>0.22985233333333333</v>
      </c>
      <c r="I2903" s="492">
        <f>I2902+(E2903-E2902)*(I2905-I2902)/(E2905-E2902)</f>
        <v>11.966666666666667</v>
      </c>
      <c r="J2903" s="397">
        <f>J2902+(E2903-E2902)*(J2905-J2902)/(E2905-E2902)</f>
        <v>8.8966666666666666E-2</v>
      </c>
      <c r="K2903" s="469">
        <f t="shared" si="247"/>
        <v>11.934038810424664</v>
      </c>
      <c r="L2903" s="469">
        <f t="shared" si="248"/>
        <v>-3.2627856242003261E-2</v>
      </c>
    </row>
    <row r="2904" spans="1:12">
      <c r="A2904" s="98" t="s">
        <v>120</v>
      </c>
      <c r="B2904" s="98">
        <f t="shared" si="245"/>
        <v>6</v>
      </c>
      <c r="C2904" s="98">
        <f t="shared" si="246"/>
        <v>0</v>
      </c>
      <c r="D2904" s="98">
        <f>D2902</f>
        <v>72</v>
      </c>
      <c r="E2904" s="98">
        <f t="shared" si="244"/>
        <v>47</v>
      </c>
      <c r="F2904" s="397">
        <f>F2902+(E2904-E2902)*(F2905-F2902)/(E2905-E2902)</f>
        <v>2.7557333333333336</v>
      </c>
      <c r="G2904" s="98">
        <v>15</v>
      </c>
      <c r="H2904" s="491">
        <f>H2902+(E2904-E2902)*(H2905-H2902)/(E2905-E2902)</f>
        <v>0.22747866666666666</v>
      </c>
      <c r="I2904" s="492">
        <f>I2902+(E2904-E2902)*(I2905-I2902)/(E2905-E2902)</f>
        <v>12.133333333333335</v>
      </c>
      <c r="J2904" s="397">
        <f>J2902+(E2904-E2902)*(J2905-J2902)/(E2905-E2902)</f>
        <v>8.373333333333334E-2</v>
      </c>
      <c r="K2904" s="469">
        <f t="shared" si="247"/>
        <v>12.114249541348933</v>
      </c>
      <c r="L2904" s="469">
        <f t="shared" si="248"/>
        <v>-1.9083791984401799E-2</v>
      </c>
    </row>
    <row r="2905" spans="1:12">
      <c r="A2905" s="480" t="s">
        <v>120</v>
      </c>
      <c r="B2905" s="480">
        <f t="shared" si="245"/>
        <v>6</v>
      </c>
      <c r="C2905" s="480">
        <f t="shared" si="246"/>
        <v>0</v>
      </c>
      <c r="D2905" s="480">
        <f>D2902</f>
        <v>72</v>
      </c>
      <c r="E2905" s="480">
        <f t="shared" si="244"/>
        <v>48</v>
      </c>
      <c r="F2905" s="484">
        <v>2.7684000000000002</v>
      </c>
      <c r="G2905" s="480">
        <v>15</v>
      </c>
      <c r="H2905" s="482">
        <v>0.225105</v>
      </c>
      <c r="I2905" s="483">
        <v>12.3</v>
      </c>
      <c r="J2905" s="484">
        <v>7.85E-2</v>
      </c>
      <c r="K2905" s="469">
        <f t="shared" si="247"/>
        <v>12.298260811621244</v>
      </c>
      <c r="L2905" s="469">
        <f t="shared" si="248"/>
        <v>-1.7391883787567508E-3</v>
      </c>
    </row>
    <row r="2906" spans="1:12">
      <c r="A2906" s="98" t="s">
        <v>120</v>
      </c>
      <c r="B2906" s="98">
        <f t="shared" si="245"/>
        <v>6</v>
      </c>
      <c r="C2906" s="98">
        <f t="shared" si="246"/>
        <v>0</v>
      </c>
      <c r="D2906" s="98">
        <f>D2905</f>
        <v>72</v>
      </c>
      <c r="E2906" s="98">
        <f t="shared" si="244"/>
        <v>49</v>
      </c>
      <c r="F2906" s="397">
        <f>F2905+(E2906-E2905)*(F2908-F2905)/(E2908-E2905)</f>
        <v>2.7808999999999999</v>
      </c>
      <c r="G2906" s="98">
        <v>15</v>
      </c>
      <c r="H2906" s="491">
        <f>H2905+(E2906-E2905)*(H2908-H2905)/(E2908-E2905)</f>
        <v>0.22267733333333334</v>
      </c>
      <c r="I2906" s="492">
        <f>I2905+(E2906-E2905)*(I2908-I2905)/(E2908-E2905)</f>
        <v>12.5</v>
      </c>
      <c r="J2906" s="397">
        <f>J2905+(E2906-E2905)*(J2908-J2905)/(E2908-E2905)</f>
        <v>7.3266666666666661E-2</v>
      </c>
      <c r="K2906" s="469">
        <f t="shared" si="247"/>
        <v>12.4884736060548</v>
      </c>
      <c r="L2906" s="469">
        <f t="shared" si="248"/>
        <v>-1.1526393945199942E-2</v>
      </c>
    </row>
    <row r="2907" spans="1:12">
      <c r="A2907" s="98" t="s">
        <v>120</v>
      </c>
      <c r="B2907" s="98">
        <f t="shared" si="245"/>
        <v>6</v>
      </c>
      <c r="C2907" s="98">
        <f t="shared" si="246"/>
        <v>0</v>
      </c>
      <c r="D2907" s="98">
        <f>D2905</f>
        <v>72</v>
      </c>
      <c r="E2907" s="98">
        <f t="shared" si="244"/>
        <v>50</v>
      </c>
      <c r="F2907" s="397">
        <f>F2905+(E2907-E2905)*(F2908-F2905)/(E2908-E2905)</f>
        <v>2.7934000000000001</v>
      </c>
      <c r="G2907" s="98">
        <v>15</v>
      </c>
      <c r="H2907" s="491">
        <f>H2905+(E2907-E2905)*(H2908-H2905)/(E2908-E2905)</f>
        <v>0.22024966666666665</v>
      </c>
      <c r="I2907" s="492">
        <f>I2905+(E2907-E2905)*(I2908-I2905)/(E2908-E2905)</f>
        <v>12.700000000000001</v>
      </c>
      <c r="J2907" s="397">
        <f>J2905+(E2907-E2905)*(J2908-J2905)/(E2908-E2905)</f>
        <v>6.8033333333333335E-2</v>
      </c>
      <c r="K2907" s="469">
        <f t="shared" si="247"/>
        <v>12.682879580597172</v>
      </c>
      <c r="L2907" s="469">
        <f t="shared" si="248"/>
        <v>-1.7120419402829157E-2</v>
      </c>
    </row>
    <row r="2908" spans="1:12">
      <c r="A2908" s="480" t="s">
        <v>120</v>
      </c>
      <c r="B2908" s="480">
        <f t="shared" si="245"/>
        <v>6</v>
      </c>
      <c r="C2908" s="480">
        <f t="shared" si="246"/>
        <v>0</v>
      </c>
      <c r="D2908" s="480">
        <f>D2905</f>
        <v>72</v>
      </c>
      <c r="E2908" s="480">
        <f t="shared" si="244"/>
        <v>51</v>
      </c>
      <c r="F2908" s="484">
        <v>2.8058999999999998</v>
      </c>
      <c r="G2908" s="480">
        <v>15</v>
      </c>
      <c r="H2908" s="482">
        <v>0.21782199999999999</v>
      </c>
      <c r="I2908" s="483">
        <v>12.9</v>
      </c>
      <c r="J2908" s="484">
        <v>6.2799999999999995E-2</v>
      </c>
      <c r="K2908" s="469">
        <f t="shared" si="247"/>
        <v>12.881618936562882</v>
      </c>
      <c r="L2908" s="469">
        <f t="shared" si="248"/>
        <v>-1.8381063437118428E-2</v>
      </c>
    </row>
    <row r="2909" spans="1:12">
      <c r="A2909" s="98" t="s">
        <v>120</v>
      </c>
      <c r="B2909" s="98">
        <f t="shared" si="245"/>
        <v>6</v>
      </c>
      <c r="C2909" s="98">
        <f t="shared" si="246"/>
        <v>0</v>
      </c>
      <c r="D2909" s="98">
        <f>D2908</f>
        <v>72</v>
      </c>
      <c r="E2909" s="98">
        <f t="shared" si="244"/>
        <v>52</v>
      </c>
      <c r="F2909" s="397">
        <f>F2908+(E2909-E2908)*(F2911-F2908)/(E2911-E2908)</f>
        <v>2.8182666666666667</v>
      </c>
      <c r="G2909" s="98">
        <v>15</v>
      </c>
      <c r="H2909" s="491">
        <f>H2908+(E2909-E2908)*(H2911-H2908)/(E2911-E2908)</f>
        <v>0.21533466666666665</v>
      </c>
      <c r="I2909" s="492">
        <f>I2908+(E2909-E2908)*(I2911-I2908)/(E2911-E2908)</f>
        <v>13.1</v>
      </c>
      <c r="J2909" s="397">
        <f>J2908+(E2909-E2908)*(J2911-J2908)/(E2911-E2908)</f>
        <v>5.7566666666666662E-2</v>
      </c>
      <c r="K2909" s="469">
        <f t="shared" si="247"/>
        <v>13.087844657308624</v>
      </c>
      <c r="L2909" s="469">
        <f t="shared" si="248"/>
        <v>-1.2155342691375637E-2</v>
      </c>
    </row>
    <row r="2910" spans="1:12">
      <c r="A2910" s="98" t="s">
        <v>120</v>
      </c>
      <c r="B2910" s="98">
        <f t="shared" si="245"/>
        <v>6</v>
      </c>
      <c r="C2910" s="98">
        <f t="shared" si="246"/>
        <v>0</v>
      </c>
      <c r="D2910" s="98">
        <f>D2908</f>
        <v>72</v>
      </c>
      <c r="E2910" s="98">
        <f t="shared" si="244"/>
        <v>53</v>
      </c>
      <c r="F2910" s="397">
        <f>F2908+(E2910-E2908)*(F2911-F2908)/(E2911-E2908)</f>
        <v>2.8306333333333331</v>
      </c>
      <c r="G2910" s="98">
        <v>15</v>
      </c>
      <c r="H2910" s="491">
        <f>H2908+(E2910-E2908)*(H2911-H2908)/(E2911-E2908)</f>
        <v>0.21284733333333333</v>
      </c>
      <c r="I2910" s="492">
        <f>I2908+(E2910-E2908)*(I2911-I2908)/(E2911-E2908)</f>
        <v>13.3</v>
      </c>
      <c r="J2910" s="397">
        <f>J2908+(E2910-E2908)*(J2911-J2908)/(E2911-E2908)</f>
        <v>5.2333333333333336E-2</v>
      </c>
      <c r="K2910" s="469">
        <f t="shared" si="247"/>
        <v>13.298890284429215</v>
      </c>
      <c r="L2910" s="469">
        <f t="shared" si="248"/>
        <v>-1.1097155707862072E-3</v>
      </c>
    </row>
    <row r="2911" spans="1:12">
      <c r="A2911" s="480" t="s">
        <v>120</v>
      </c>
      <c r="B2911" s="480">
        <f t="shared" si="245"/>
        <v>6</v>
      </c>
      <c r="C2911" s="480">
        <f t="shared" si="246"/>
        <v>0</v>
      </c>
      <c r="D2911" s="480">
        <f>D2908</f>
        <v>72</v>
      </c>
      <c r="E2911" s="480">
        <f t="shared" si="244"/>
        <v>54</v>
      </c>
      <c r="F2911" s="484">
        <v>2.843</v>
      </c>
      <c r="G2911" s="480">
        <v>15</v>
      </c>
      <c r="H2911" s="482">
        <v>0.21035999999999999</v>
      </c>
      <c r="I2911" s="483">
        <v>13.5</v>
      </c>
      <c r="J2911" s="484">
        <v>4.7100000000000003E-2</v>
      </c>
      <c r="K2911" s="469">
        <f t="shared" si="247"/>
        <v>13.514926792165811</v>
      </c>
      <c r="L2911" s="469">
        <f t="shared" si="248"/>
        <v>1.4926792165811165E-2</v>
      </c>
    </row>
    <row r="2912" spans="1:12">
      <c r="A2912" s="480" t="s">
        <v>120</v>
      </c>
      <c r="B2912" s="480">
        <f t="shared" si="245"/>
        <v>6</v>
      </c>
      <c r="C2912" s="480">
        <f t="shared" si="246"/>
        <v>6</v>
      </c>
      <c r="D2912" s="480">
        <f>D2911+6</f>
        <v>78</v>
      </c>
      <c r="E2912" s="480">
        <v>12</v>
      </c>
      <c r="F2912" s="484">
        <v>2.2704</v>
      </c>
      <c r="G2912" s="480">
        <v>15</v>
      </c>
      <c r="H2912" s="482">
        <v>0.28842000000000001</v>
      </c>
      <c r="I2912" s="483">
        <v>7.9</v>
      </c>
      <c r="J2912" s="484">
        <v>0.25419999999999998</v>
      </c>
      <c r="K2912" s="469">
        <f t="shared" si="247"/>
        <v>7.8718535469107547</v>
      </c>
      <c r="L2912" s="469">
        <f t="shared" si="248"/>
        <v>-2.8146453089245682E-2</v>
      </c>
    </row>
    <row r="2913" spans="1:12">
      <c r="A2913" s="98" t="s">
        <v>120</v>
      </c>
      <c r="B2913" s="98">
        <f t="shared" si="245"/>
        <v>6</v>
      </c>
      <c r="C2913" s="98">
        <f t="shared" si="246"/>
        <v>6</v>
      </c>
      <c r="D2913" s="98">
        <f>D2912</f>
        <v>78</v>
      </c>
      <c r="E2913" s="98">
        <f>E2912+1</f>
        <v>13</v>
      </c>
      <c r="F2913" s="397">
        <f>F2912+(E2913-E2912)*(F2915-F2912)/(E2915-E2912)</f>
        <v>2.2856000000000001</v>
      </c>
      <c r="G2913" s="98">
        <v>15</v>
      </c>
      <c r="H2913" s="491">
        <f>H2912+(E2913-E2912)*(H2915-H2912)/(E2915-E2912)</f>
        <v>0.28683400000000003</v>
      </c>
      <c r="I2913" s="492">
        <f>I2912+(E2913-E2912)*(I2915-I2912)/(E2915-E2912)</f>
        <v>8</v>
      </c>
      <c r="J2913" s="397">
        <f>J2912+(E2913-E2912)*(J2915-J2912)/(E2915-E2912)</f>
        <v>0.24973333333333331</v>
      </c>
      <c r="K2913" s="469">
        <f t="shared" si="247"/>
        <v>7.9683719503266692</v>
      </c>
      <c r="L2913" s="469">
        <f t="shared" si="248"/>
        <v>-3.1628049673330771E-2</v>
      </c>
    </row>
    <row r="2914" spans="1:12">
      <c r="A2914" s="98" t="s">
        <v>120</v>
      </c>
      <c r="B2914" s="98">
        <f t="shared" si="245"/>
        <v>6</v>
      </c>
      <c r="C2914" s="98">
        <f t="shared" si="246"/>
        <v>6</v>
      </c>
      <c r="D2914" s="98">
        <f>D2912</f>
        <v>78</v>
      </c>
      <c r="E2914" s="98">
        <f t="shared" ref="E2914:E2954" si="249">E2913+1</f>
        <v>14</v>
      </c>
      <c r="F2914" s="397">
        <f>F2912+(E2914-E2912)*(F2915-F2912)/(E2915-E2912)</f>
        <v>2.3007999999999997</v>
      </c>
      <c r="G2914" s="98">
        <v>15</v>
      </c>
      <c r="H2914" s="491">
        <f>H2912+(E2914-E2912)*(H2915-H2912)/(E2915-E2912)</f>
        <v>0.285248</v>
      </c>
      <c r="I2914" s="492">
        <f>I2912+(E2914-E2912)*(I2915-I2912)/(E2915-E2912)</f>
        <v>8.1</v>
      </c>
      <c r="J2914" s="397">
        <f>J2912+(E2914-E2912)*(J2915-J2912)/(E2915-E2912)</f>
        <v>0.24526666666666666</v>
      </c>
      <c r="K2914" s="469">
        <f t="shared" si="247"/>
        <v>8.0659636526811749</v>
      </c>
      <c r="L2914" s="469">
        <f t="shared" si="248"/>
        <v>-3.4036347318824767E-2</v>
      </c>
    </row>
    <row r="2915" spans="1:12">
      <c r="A2915" s="480" t="s">
        <v>120</v>
      </c>
      <c r="B2915" s="480">
        <f t="shared" si="245"/>
        <v>6</v>
      </c>
      <c r="C2915" s="480">
        <f t="shared" si="246"/>
        <v>6</v>
      </c>
      <c r="D2915" s="480">
        <f>D2912</f>
        <v>78</v>
      </c>
      <c r="E2915" s="480">
        <f t="shared" si="249"/>
        <v>15</v>
      </c>
      <c r="F2915" s="484">
        <v>2.3159999999999998</v>
      </c>
      <c r="G2915" s="480">
        <v>15</v>
      </c>
      <c r="H2915" s="482">
        <v>0.28366200000000003</v>
      </c>
      <c r="I2915" s="483">
        <v>8.1999999999999993</v>
      </c>
      <c r="J2915" s="484">
        <v>0.24079999999999999</v>
      </c>
      <c r="K2915" s="469">
        <f t="shared" si="247"/>
        <v>8.1646466569367764</v>
      </c>
      <c r="L2915" s="469">
        <f t="shared" si="248"/>
        <v>-3.5353343063222908E-2</v>
      </c>
    </row>
    <row r="2916" spans="1:12">
      <c r="A2916" s="98" t="s">
        <v>120</v>
      </c>
      <c r="B2916" s="98">
        <f t="shared" si="245"/>
        <v>6</v>
      </c>
      <c r="C2916" s="98">
        <f t="shared" si="246"/>
        <v>6</v>
      </c>
      <c r="D2916" s="98">
        <f>D2915</f>
        <v>78</v>
      </c>
      <c r="E2916" s="98">
        <f t="shared" si="249"/>
        <v>16</v>
      </c>
      <c r="F2916" s="397">
        <f>F2915+(E2916-E2915)*(F2918-F2915)/(E2918-E2915)</f>
        <v>2.3308999999999997</v>
      </c>
      <c r="G2916" s="98">
        <v>15</v>
      </c>
      <c r="H2916" s="491">
        <f>H2915+(E2916-E2915)*(H2918-H2915)/(E2918-E2915)</f>
        <v>0.28207766666666667</v>
      </c>
      <c r="I2916" s="492">
        <f>I2915+(E2916-E2915)*(I2918-I2915)/(E2918-E2915)</f>
        <v>8.2999999999999989</v>
      </c>
      <c r="J2916" s="397">
        <f>J2915+(E2916-E2915)*(J2918-J2915)/(E2918-E2915)</f>
        <v>0.23633333333333331</v>
      </c>
      <c r="K2916" s="469">
        <f t="shared" si="247"/>
        <v>8.2633270033194162</v>
      </c>
      <c r="L2916" s="469">
        <f t="shared" si="248"/>
        <v>-3.667299668058277E-2</v>
      </c>
    </row>
    <row r="2917" spans="1:12">
      <c r="A2917" s="98" t="s">
        <v>120</v>
      </c>
      <c r="B2917" s="98">
        <f t="shared" si="245"/>
        <v>6</v>
      </c>
      <c r="C2917" s="98">
        <f t="shared" si="246"/>
        <v>6</v>
      </c>
      <c r="D2917" s="98">
        <f>D2915</f>
        <v>78</v>
      </c>
      <c r="E2917" s="98">
        <f t="shared" si="249"/>
        <v>17</v>
      </c>
      <c r="F2917" s="397">
        <f>F2915+(E2917-E2915)*(F2918-F2915)/(E2918-E2915)</f>
        <v>2.3458000000000001</v>
      </c>
      <c r="G2917" s="98">
        <v>15</v>
      </c>
      <c r="H2917" s="491">
        <f>H2915+(E2917-E2915)*(H2918-H2915)/(E2918-E2915)</f>
        <v>0.28049333333333337</v>
      </c>
      <c r="I2917" s="492">
        <f>I2915+(E2917-E2915)*(I2918-I2915)/(E2918-E2915)</f>
        <v>8.4</v>
      </c>
      <c r="J2917" s="397">
        <f>J2915+(E2917-E2915)*(J2918-J2915)/(E2918-E2915)</f>
        <v>0.23186666666666667</v>
      </c>
      <c r="K2917" s="469">
        <f t="shared" si="247"/>
        <v>8.3631221181727433</v>
      </c>
      <c r="L2917" s="469">
        <f t="shared" si="248"/>
        <v>-3.6877881827257042E-2</v>
      </c>
    </row>
    <row r="2918" spans="1:12">
      <c r="A2918" s="480" t="s">
        <v>120</v>
      </c>
      <c r="B2918" s="480">
        <f t="shared" si="245"/>
        <v>6</v>
      </c>
      <c r="C2918" s="480">
        <f t="shared" si="246"/>
        <v>6</v>
      </c>
      <c r="D2918" s="480">
        <f>D2915</f>
        <v>78</v>
      </c>
      <c r="E2918" s="480">
        <f t="shared" si="249"/>
        <v>18</v>
      </c>
      <c r="F2918" s="484">
        <v>2.3607</v>
      </c>
      <c r="G2918" s="480">
        <v>15</v>
      </c>
      <c r="H2918" s="482">
        <v>0.27890900000000002</v>
      </c>
      <c r="I2918" s="483">
        <v>8.5</v>
      </c>
      <c r="J2918" s="484">
        <v>0.22739999999999999</v>
      </c>
      <c r="K2918" s="469">
        <f t="shared" si="247"/>
        <v>8.4640509987128407</v>
      </c>
      <c r="L2918" s="469">
        <f t="shared" si="248"/>
        <v>-3.5949001287159277E-2</v>
      </c>
    </row>
    <row r="2919" spans="1:12">
      <c r="A2919" s="98" t="s">
        <v>120</v>
      </c>
      <c r="B2919" s="98">
        <f t="shared" si="245"/>
        <v>6</v>
      </c>
      <c r="C2919" s="98">
        <f t="shared" si="246"/>
        <v>6</v>
      </c>
      <c r="D2919" s="98">
        <f>D2918</f>
        <v>78</v>
      </c>
      <c r="E2919" s="98">
        <f t="shared" si="249"/>
        <v>19</v>
      </c>
      <c r="F2919" s="397">
        <f>F2918+(E2919-E2918)*(F2921-F2918)/(E2921-E2918)</f>
        <v>2.3753333333333333</v>
      </c>
      <c r="G2919" s="98">
        <v>15</v>
      </c>
      <c r="H2919" s="491">
        <f>H2918+(E2919-E2918)*(H2921-H2918)/(E2921-E2918)</f>
        <v>0.27732299999999999</v>
      </c>
      <c r="I2919" s="492">
        <f>I2918+(E2919-E2918)*(I2921-I2918)/(E2921-E2918)</f>
        <v>8.6</v>
      </c>
      <c r="J2919" s="397">
        <f>J2918+(E2919-E2918)*(J2921-J2918)/(E2921-E2918)</f>
        <v>0.22296666666666667</v>
      </c>
      <c r="K2919" s="469">
        <f t="shared" si="247"/>
        <v>8.5652229830678799</v>
      </c>
      <c r="L2919" s="469">
        <f t="shared" si="248"/>
        <v>-3.4777016932119764E-2</v>
      </c>
    </row>
    <row r="2920" spans="1:12">
      <c r="A2920" s="98" t="s">
        <v>120</v>
      </c>
      <c r="B2920" s="98">
        <f t="shared" si="245"/>
        <v>6</v>
      </c>
      <c r="C2920" s="98">
        <f t="shared" si="246"/>
        <v>6</v>
      </c>
      <c r="D2920" s="98">
        <f>D2918</f>
        <v>78</v>
      </c>
      <c r="E2920" s="98">
        <f t="shared" si="249"/>
        <v>20</v>
      </c>
      <c r="F2920" s="397">
        <f>F2918+(E2920-E2918)*(F2921-F2918)/(E2921-E2918)</f>
        <v>2.3899666666666666</v>
      </c>
      <c r="G2920" s="98">
        <v>15</v>
      </c>
      <c r="H2920" s="491">
        <f>H2918+(E2920-E2918)*(H2921-H2918)/(E2921-E2918)</f>
        <v>0.27573700000000001</v>
      </c>
      <c r="I2920" s="492">
        <f>I2918+(E2920-E2918)*(I2921-I2918)/(E2921-E2918)</f>
        <v>8.7000000000000011</v>
      </c>
      <c r="J2920" s="397">
        <f>J2918+(E2920-E2918)*(J2921-J2918)/(E2921-E2918)</f>
        <v>0.21853333333333333</v>
      </c>
      <c r="K2920" s="469">
        <f t="shared" si="247"/>
        <v>8.6675588211472032</v>
      </c>
      <c r="L2920" s="469">
        <f t="shared" si="248"/>
        <v>-3.2441178852797847E-2</v>
      </c>
    </row>
    <row r="2921" spans="1:12">
      <c r="A2921" s="480" t="s">
        <v>120</v>
      </c>
      <c r="B2921" s="480">
        <f t="shared" si="245"/>
        <v>6</v>
      </c>
      <c r="C2921" s="480">
        <f t="shared" si="246"/>
        <v>6</v>
      </c>
      <c r="D2921" s="480">
        <f>D2918</f>
        <v>78</v>
      </c>
      <c r="E2921" s="480">
        <f t="shared" si="249"/>
        <v>21</v>
      </c>
      <c r="F2921" s="484">
        <v>2.4045999999999998</v>
      </c>
      <c r="G2921" s="480">
        <v>15</v>
      </c>
      <c r="H2921" s="482">
        <v>0.27415099999999998</v>
      </c>
      <c r="I2921" s="483">
        <v>8.8000000000000007</v>
      </c>
      <c r="J2921" s="484">
        <v>0.21410000000000001</v>
      </c>
      <c r="K2921" s="469">
        <f t="shared" si="247"/>
        <v>8.7710787120966192</v>
      </c>
      <c r="L2921" s="469">
        <f t="shared" si="248"/>
        <v>-2.8921287903381554E-2</v>
      </c>
    </row>
    <row r="2922" spans="1:12">
      <c r="A2922" s="98" t="s">
        <v>120</v>
      </c>
      <c r="B2922" s="98">
        <f t="shared" si="245"/>
        <v>6</v>
      </c>
      <c r="C2922" s="98">
        <f t="shared" si="246"/>
        <v>6</v>
      </c>
      <c r="D2922" s="98">
        <f>D2921</f>
        <v>78</v>
      </c>
      <c r="E2922" s="98">
        <f t="shared" si="249"/>
        <v>22</v>
      </c>
      <c r="F2922" s="397">
        <f>F2921+(E2922-E2921)*(F2924-F2921)/(E2924-E2921)</f>
        <v>2.4189666666666665</v>
      </c>
      <c r="G2922" s="98">
        <v>15</v>
      </c>
      <c r="H2922" s="491">
        <f>H2921+(E2922-E2921)*(H2924-H2921)/(E2924-E2921)</f>
        <v>0.27255966666666664</v>
      </c>
      <c r="I2922" s="492">
        <f>I2921+(E2922-E2921)*(I2924-I2921)/(E2924-E2921)</f>
        <v>8.9</v>
      </c>
      <c r="J2922" s="397">
        <f>J2921+(E2922-E2921)*(J2924-J2921)/(E2924-E2921)</f>
        <v>0.20963333333333334</v>
      </c>
      <c r="K2922" s="469">
        <f t="shared" si="247"/>
        <v>8.8749986241544665</v>
      </c>
      <c r="L2922" s="469">
        <f t="shared" si="248"/>
        <v>-2.5001375845533858E-2</v>
      </c>
    </row>
    <row r="2923" spans="1:12">
      <c r="A2923" s="98" t="s">
        <v>120</v>
      </c>
      <c r="B2923" s="98">
        <f t="shared" si="245"/>
        <v>6</v>
      </c>
      <c r="C2923" s="98">
        <f t="shared" si="246"/>
        <v>6</v>
      </c>
      <c r="D2923" s="98">
        <f>D2921</f>
        <v>78</v>
      </c>
      <c r="E2923" s="98">
        <f t="shared" si="249"/>
        <v>23</v>
      </c>
      <c r="F2923" s="397">
        <f>F2921+(E2923-E2921)*(F2924-F2921)/(E2924-E2921)</f>
        <v>2.4333333333333336</v>
      </c>
      <c r="G2923" s="98">
        <v>15</v>
      </c>
      <c r="H2923" s="491">
        <f>H2921+(E2923-E2921)*(H2924-H2921)/(E2924-E2921)</f>
        <v>0.27096833333333331</v>
      </c>
      <c r="I2923" s="492">
        <f>I2921+(E2923-E2921)*(I2924-I2921)/(E2924-E2921)</f>
        <v>9</v>
      </c>
      <c r="J2923" s="397">
        <f>J2921+(E2923-E2921)*(J2924-J2921)/(E2924-E2921)</f>
        <v>0.20516666666666666</v>
      </c>
      <c r="K2923" s="469">
        <f t="shared" si="247"/>
        <v>8.980139130648725</v>
      </c>
      <c r="L2923" s="469">
        <f t="shared" si="248"/>
        <v>-1.9860869351274957E-2</v>
      </c>
    </row>
    <row r="2924" spans="1:12">
      <c r="A2924" s="480" t="s">
        <v>120</v>
      </c>
      <c r="B2924" s="480">
        <f t="shared" si="245"/>
        <v>6</v>
      </c>
      <c r="C2924" s="480">
        <f t="shared" si="246"/>
        <v>6</v>
      </c>
      <c r="D2924" s="480">
        <f>D2921</f>
        <v>78</v>
      </c>
      <c r="E2924" s="480">
        <f t="shared" si="249"/>
        <v>24</v>
      </c>
      <c r="F2924" s="484">
        <v>2.4477000000000002</v>
      </c>
      <c r="G2924" s="480">
        <v>15</v>
      </c>
      <c r="H2924" s="482">
        <v>0.26937699999999998</v>
      </c>
      <c r="I2924" s="483">
        <v>9.1</v>
      </c>
      <c r="J2924" s="484">
        <v>0.20069999999999999</v>
      </c>
      <c r="K2924" s="469">
        <f t="shared" si="247"/>
        <v>9.086521863410761</v>
      </c>
      <c r="L2924" s="469">
        <f t="shared" si="248"/>
        <v>-1.3478136589238687E-2</v>
      </c>
    </row>
    <row r="2925" spans="1:12">
      <c r="A2925" s="98" t="s">
        <v>120</v>
      </c>
      <c r="B2925" s="98">
        <f t="shared" si="245"/>
        <v>6</v>
      </c>
      <c r="C2925" s="98">
        <f t="shared" si="246"/>
        <v>6</v>
      </c>
      <c r="D2925" s="98">
        <f>D2924</f>
        <v>78</v>
      </c>
      <c r="E2925" s="98">
        <f t="shared" si="249"/>
        <v>25</v>
      </c>
      <c r="F2925" s="397">
        <f>F2924+(E2925-E2924)*(F2927-F2924)/(E2927-E2924)</f>
        <v>2.4618000000000002</v>
      </c>
      <c r="G2925" s="98">
        <v>15</v>
      </c>
      <c r="H2925" s="491">
        <f>H2924+(E2925-E2924)*(H2927-H2924)/(E2927-E2924)</f>
        <v>0.26777633333333334</v>
      </c>
      <c r="I2925" s="492">
        <f>I2924+(E2925-E2924)*(I2927-I2924)/(E2927-E2924)</f>
        <v>9.1999999999999993</v>
      </c>
      <c r="J2925" s="397">
        <f>J2924+(E2925-E2924)*(J2927-J2924)/(E2927-E2924)</f>
        <v>0.19623333333333332</v>
      </c>
      <c r="K2925" s="469">
        <f t="shared" si="247"/>
        <v>9.1934935748616073</v>
      </c>
      <c r="L2925" s="469">
        <f t="shared" si="248"/>
        <v>-6.5064251383919469E-3</v>
      </c>
    </row>
    <row r="2926" spans="1:12">
      <c r="A2926" s="98" t="s">
        <v>120</v>
      </c>
      <c r="B2926" s="98">
        <f t="shared" si="245"/>
        <v>6</v>
      </c>
      <c r="C2926" s="98">
        <f t="shared" si="246"/>
        <v>6</v>
      </c>
      <c r="D2926" s="98">
        <f>D2924</f>
        <v>78</v>
      </c>
      <c r="E2926" s="98">
        <f t="shared" si="249"/>
        <v>26</v>
      </c>
      <c r="F2926" s="397">
        <f>F2924+(E2926-E2924)*(F2927-F2924)/(E2927-E2924)</f>
        <v>2.4759000000000002</v>
      </c>
      <c r="G2926" s="98">
        <v>15</v>
      </c>
      <c r="H2926" s="491">
        <f>H2924+(E2926-E2924)*(H2927-H2924)/(E2927-E2924)</f>
        <v>0.26617566666666664</v>
      </c>
      <c r="I2926" s="492">
        <f>I2924+(E2926-E2924)*(I2927-I2924)/(E2927-E2924)</f>
        <v>9.3000000000000007</v>
      </c>
      <c r="J2926" s="397">
        <f>J2924+(E2926-E2924)*(J2927-J2924)/(E2927-E2924)</f>
        <v>0.19176666666666667</v>
      </c>
      <c r="K2926" s="469">
        <f t="shared" si="247"/>
        <v>9.3017518505949095</v>
      </c>
      <c r="L2926" s="469">
        <f t="shared" si="248"/>
        <v>1.7518505949087881E-3</v>
      </c>
    </row>
    <row r="2927" spans="1:12">
      <c r="A2927" s="480" t="s">
        <v>120</v>
      </c>
      <c r="B2927" s="480">
        <f t="shared" si="245"/>
        <v>6</v>
      </c>
      <c r="C2927" s="480">
        <f t="shared" si="246"/>
        <v>6</v>
      </c>
      <c r="D2927" s="480">
        <f>D2924</f>
        <v>78</v>
      </c>
      <c r="E2927" s="480">
        <f t="shared" si="249"/>
        <v>27</v>
      </c>
      <c r="F2927" s="484">
        <v>2.4900000000000002</v>
      </c>
      <c r="G2927" s="480">
        <v>15</v>
      </c>
      <c r="H2927" s="482">
        <v>0.264575</v>
      </c>
      <c r="I2927" s="483">
        <v>9.4</v>
      </c>
      <c r="J2927" s="484">
        <v>0.18729999999999999</v>
      </c>
      <c r="K2927" s="469">
        <f t="shared" si="247"/>
        <v>9.4113200415761131</v>
      </c>
      <c r="L2927" s="469">
        <f t="shared" si="248"/>
        <v>1.1320041576112772E-2</v>
      </c>
    </row>
    <row r="2928" spans="1:12">
      <c r="A2928" s="98" t="s">
        <v>120</v>
      </c>
      <c r="B2928" s="98">
        <f t="shared" si="245"/>
        <v>6</v>
      </c>
      <c r="C2928" s="98">
        <f t="shared" si="246"/>
        <v>6</v>
      </c>
      <c r="D2928" s="98">
        <f>D2927</f>
        <v>78</v>
      </c>
      <c r="E2928" s="98">
        <f t="shared" si="249"/>
        <v>28</v>
      </c>
      <c r="F2928" s="397">
        <f>F2927+(E2928-E2927)*(F2930-F2927)/(E2930-E2927)</f>
        <v>2.5039000000000002</v>
      </c>
      <c r="G2928" s="98">
        <v>15</v>
      </c>
      <c r="H2928" s="491">
        <f>H2927+(E2928-E2927)*(H2930-H2927)/(E2930-E2927)</f>
        <v>0.26296166666666665</v>
      </c>
      <c r="I2928" s="492">
        <f>I2927+(E2928-E2927)*(I2930-I2927)/(E2930-E2927)</f>
        <v>9.5</v>
      </c>
      <c r="J2928" s="397">
        <f>J2927+(E2928-E2927)*(J2930-J2927)/(E2930-E2927)</f>
        <v>0.18283333333333332</v>
      </c>
      <c r="K2928" s="469">
        <f t="shared" si="247"/>
        <v>9.5219201784797551</v>
      </c>
      <c r="L2928" s="469">
        <f t="shared" si="248"/>
        <v>2.1920178479755137E-2</v>
      </c>
    </row>
    <row r="2929" spans="1:12">
      <c r="A2929" s="98" t="s">
        <v>120</v>
      </c>
      <c r="B2929" s="98">
        <f t="shared" si="245"/>
        <v>6</v>
      </c>
      <c r="C2929" s="98">
        <f t="shared" si="246"/>
        <v>6</v>
      </c>
      <c r="D2929" s="98">
        <f>D2927</f>
        <v>78</v>
      </c>
      <c r="E2929" s="98">
        <f t="shared" si="249"/>
        <v>29</v>
      </c>
      <c r="F2929" s="397">
        <f>F2927+(E2929-E2927)*(F2930-F2927)/(E2930-E2927)</f>
        <v>2.5177999999999998</v>
      </c>
      <c r="G2929" s="98">
        <v>15</v>
      </c>
      <c r="H2929" s="491">
        <f>H2927+(E2929-E2927)*(H2930-H2927)/(E2930-E2927)</f>
        <v>0.26134833333333335</v>
      </c>
      <c r="I2929" s="492">
        <f>I2927+(E2929-E2927)*(I2930-I2927)/(E2930-E2927)</f>
        <v>9.6</v>
      </c>
      <c r="J2929" s="397">
        <f>J2927+(E2929-E2927)*(J2930-J2927)/(E2930-E2927)</f>
        <v>0.17836666666666667</v>
      </c>
      <c r="K2929" s="469">
        <f t="shared" si="247"/>
        <v>9.6338858101256939</v>
      </c>
      <c r="L2929" s="469">
        <f t="shared" si="248"/>
        <v>3.3885810125694249E-2</v>
      </c>
    </row>
    <row r="2930" spans="1:12">
      <c r="A2930" s="480" t="s">
        <v>120</v>
      </c>
      <c r="B2930" s="480">
        <f t="shared" si="245"/>
        <v>6</v>
      </c>
      <c r="C2930" s="480">
        <f t="shared" si="246"/>
        <v>6</v>
      </c>
      <c r="D2930" s="480">
        <f>D2927</f>
        <v>78</v>
      </c>
      <c r="E2930" s="480">
        <f t="shared" si="249"/>
        <v>30</v>
      </c>
      <c r="F2930" s="484">
        <v>2.5316999999999998</v>
      </c>
      <c r="G2930" s="480">
        <v>15</v>
      </c>
      <c r="H2930" s="482">
        <v>0.25973499999999999</v>
      </c>
      <c r="I2930" s="483">
        <v>9.6999999999999993</v>
      </c>
      <c r="J2930" s="484">
        <v>0.1739</v>
      </c>
      <c r="K2930" s="469">
        <f t="shared" si="247"/>
        <v>9.7472423816582285</v>
      </c>
      <c r="L2930" s="469">
        <f t="shared" si="248"/>
        <v>4.7242381658229249E-2</v>
      </c>
    </row>
    <row r="2931" spans="1:12">
      <c r="A2931" s="98" t="s">
        <v>120</v>
      </c>
      <c r="B2931" s="98">
        <f t="shared" si="245"/>
        <v>6</v>
      </c>
      <c r="C2931" s="98">
        <f t="shared" si="246"/>
        <v>6</v>
      </c>
      <c r="D2931" s="98">
        <f>D2930</f>
        <v>78</v>
      </c>
      <c r="E2931" s="98">
        <f t="shared" si="249"/>
        <v>31</v>
      </c>
      <c r="F2931" s="397">
        <f>F2930+(E2931-E2930)*(F2933-F2930)/(E2933-E2930)</f>
        <v>2.5453333333333332</v>
      </c>
      <c r="G2931" s="98">
        <v>15</v>
      </c>
      <c r="H2931" s="491">
        <f>H2930+(E2931-E2930)*(H2933-H2930)/(E2933-E2930)</f>
        <v>0.25810566666666668</v>
      </c>
      <c r="I2931" s="492">
        <f>I2930+(E2931-E2930)*(I2933-I2930)/(E2933-E2930)</f>
        <v>9.8333333333333321</v>
      </c>
      <c r="J2931" s="397">
        <f>J2930+(E2931-E2930)*(J2933-J2930)/(E2933-E2930)</f>
        <v>0.16943333333333332</v>
      </c>
      <c r="K2931" s="469">
        <f t="shared" si="247"/>
        <v>9.8615941532989702</v>
      </c>
      <c r="L2931" s="469">
        <f t="shared" si="248"/>
        <v>2.8260819965638007E-2</v>
      </c>
    </row>
    <row r="2932" spans="1:12">
      <c r="A2932" s="98" t="s">
        <v>120</v>
      </c>
      <c r="B2932" s="98">
        <f t="shared" si="245"/>
        <v>6</v>
      </c>
      <c r="C2932" s="98">
        <f t="shared" si="246"/>
        <v>6</v>
      </c>
      <c r="D2932" s="98">
        <f>D2930</f>
        <v>78</v>
      </c>
      <c r="E2932" s="98">
        <f t="shared" si="249"/>
        <v>32</v>
      </c>
      <c r="F2932" s="397">
        <f>F2930+(E2932-E2930)*(F2933-F2930)/(E2933-E2930)</f>
        <v>2.5589666666666666</v>
      </c>
      <c r="G2932" s="98">
        <v>15</v>
      </c>
      <c r="H2932" s="491">
        <f>H2930+(E2932-E2930)*(H2933-H2930)/(E2933-E2930)</f>
        <v>0.25647633333333331</v>
      </c>
      <c r="I2932" s="492">
        <f>I2930+(E2932-E2930)*(I2933-I2930)/(E2933-E2930)</f>
        <v>9.9666666666666668</v>
      </c>
      <c r="J2932" s="397">
        <f>J2930+(E2932-E2930)*(J2933-J2930)/(E2933-E2930)</f>
        <v>0.16496666666666668</v>
      </c>
      <c r="K2932" s="469">
        <f t="shared" si="247"/>
        <v>9.9773988243229734</v>
      </c>
      <c r="L2932" s="469">
        <f t="shared" si="248"/>
        <v>1.073215765630664E-2</v>
      </c>
    </row>
    <row r="2933" spans="1:12">
      <c r="A2933" s="480" t="s">
        <v>120</v>
      </c>
      <c r="B2933" s="480">
        <f t="shared" si="245"/>
        <v>6</v>
      </c>
      <c r="C2933" s="480">
        <f t="shared" si="246"/>
        <v>6</v>
      </c>
      <c r="D2933" s="480">
        <f>D2930</f>
        <v>78</v>
      </c>
      <c r="E2933" s="480">
        <f t="shared" si="249"/>
        <v>33</v>
      </c>
      <c r="F2933" s="484">
        <v>2.5726</v>
      </c>
      <c r="G2933" s="480">
        <v>15</v>
      </c>
      <c r="H2933" s="482">
        <v>0.25484699999999999</v>
      </c>
      <c r="I2933" s="483">
        <v>10.1</v>
      </c>
      <c r="J2933" s="484">
        <v>0.1605</v>
      </c>
      <c r="K2933" s="469">
        <f t="shared" si="247"/>
        <v>10.094684261537315</v>
      </c>
      <c r="L2933" s="469">
        <f t="shared" si="248"/>
        <v>-5.3157384626842941E-3</v>
      </c>
    </row>
    <row r="2934" spans="1:12">
      <c r="A2934" s="98" t="s">
        <v>120</v>
      </c>
      <c r="B2934" s="98">
        <f t="shared" si="245"/>
        <v>6</v>
      </c>
      <c r="C2934" s="98">
        <f t="shared" si="246"/>
        <v>6</v>
      </c>
      <c r="D2934" s="98">
        <f>D2933</f>
        <v>78</v>
      </c>
      <c r="E2934" s="98">
        <f t="shared" si="249"/>
        <v>34</v>
      </c>
      <c r="F2934" s="397">
        <f>F2933+(E2934-E2933)*(F2936-F2933)/(E2936-E2933)</f>
        <v>2.5860666666666665</v>
      </c>
      <c r="G2934" s="98">
        <v>15</v>
      </c>
      <c r="H2934" s="491">
        <f>H2933+(E2934-E2933)*(H2936-H2933)/(E2936-E2933)</f>
        <v>0.25319866666666668</v>
      </c>
      <c r="I2934" s="492">
        <f>I2933+(E2934-E2933)*(I2936-I2933)/(E2936-E2933)</f>
        <v>10.233333333333333</v>
      </c>
      <c r="J2934" s="397">
        <f>J2933+(E2934-E2933)*(J2936-J2933)/(E2936-E2933)</f>
        <v>0.15606666666666666</v>
      </c>
      <c r="K2934" s="469">
        <f t="shared" si="247"/>
        <v>10.213587222681529</v>
      </c>
      <c r="L2934" s="469">
        <f t="shared" si="248"/>
        <v>-1.9746110651803761E-2</v>
      </c>
    </row>
    <row r="2935" spans="1:12">
      <c r="A2935" s="98" t="s">
        <v>120</v>
      </c>
      <c r="B2935" s="98">
        <f t="shared" si="245"/>
        <v>6</v>
      </c>
      <c r="C2935" s="98">
        <f t="shared" si="246"/>
        <v>6</v>
      </c>
      <c r="D2935" s="98">
        <f>D2933</f>
        <v>78</v>
      </c>
      <c r="E2935" s="98">
        <f t="shared" si="249"/>
        <v>35</v>
      </c>
      <c r="F2935" s="397">
        <f>F2933+(E2935-E2933)*(F2936-F2933)/(E2936-E2933)</f>
        <v>2.5995333333333335</v>
      </c>
      <c r="G2935" s="98">
        <v>15</v>
      </c>
      <c r="H2935" s="491">
        <f>H2933+(E2935-E2933)*(H2936-H2933)/(E2936-E2933)</f>
        <v>0.25155033333333332</v>
      </c>
      <c r="I2935" s="492">
        <f>I2933+(E2935-E2933)*(I2936-I2933)/(E2936-E2933)</f>
        <v>10.366666666666667</v>
      </c>
      <c r="J2935" s="397">
        <f>J2933+(E2935-E2933)*(J2936-J2933)/(E2936-E2933)</f>
        <v>0.15163333333333334</v>
      </c>
      <c r="K2935" s="469">
        <f t="shared" si="247"/>
        <v>10.334048454186108</v>
      </c>
      <c r="L2935" s="469">
        <f t="shared" si="248"/>
        <v>-3.2618212480558739E-2</v>
      </c>
    </row>
    <row r="2936" spans="1:12">
      <c r="A2936" s="480" t="s">
        <v>120</v>
      </c>
      <c r="B2936" s="480">
        <f t="shared" si="245"/>
        <v>6</v>
      </c>
      <c r="C2936" s="480">
        <f t="shared" si="246"/>
        <v>6</v>
      </c>
      <c r="D2936" s="480">
        <f>D2933</f>
        <v>78</v>
      </c>
      <c r="E2936" s="480">
        <f t="shared" si="249"/>
        <v>36</v>
      </c>
      <c r="F2936" s="484">
        <v>2.613</v>
      </c>
      <c r="G2936" s="480">
        <v>15</v>
      </c>
      <c r="H2936" s="482">
        <v>0.24990200000000001</v>
      </c>
      <c r="I2936" s="483">
        <v>10.5</v>
      </c>
      <c r="J2936" s="484">
        <v>0.1472</v>
      </c>
      <c r="K2936" s="469">
        <f t="shared" si="247"/>
        <v>10.456098790725964</v>
      </c>
      <c r="L2936" s="469">
        <f t="shared" si="248"/>
        <v>-4.390120927403629E-2</v>
      </c>
    </row>
    <row r="2937" spans="1:12">
      <c r="A2937" s="98" t="s">
        <v>120</v>
      </c>
      <c r="B2937" s="98">
        <f t="shared" si="245"/>
        <v>6</v>
      </c>
      <c r="C2937" s="98">
        <f t="shared" si="246"/>
        <v>6</v>
      </c>
      <c r="D2937" s="98">
        <f>D2936</f>
        <v>78</v>
      </c>
      <c r="E2937" s="98">
        <f t="shared" si="249"/>
        <v>37</v>
      </c>
      <c r="F2937" s="397">
        <f>F2936+(E2937-E2936)*(F2939-F2936)/(E2939-E2936)</f>
        <v>2.6262333333333334</v>
      </c>
      <c r="G2937" s="98">
        <v>15</v>
      </c>
      <c r="H2937" s="491">
        <f>H2936+(E2937-E2936)*(H2939-H2936)/(E2939-E2936)</f>
        <v>0.24823100000000001</v>
      </c>
      <c r="I2937" s="492">
        <f>I2936+(E2937-E2936)*(I2939-I2936)/(E2939-E2936)</f>
        <v>10.6</v>
      </c>
      <c r="J2937" s="397">
        <f>J2936+(E2937-E2936)*(J2939-J2936)/(E2939-E2936)</f>
        <v>0.14273333333333332</v>
      </c>
      <c r="K2937" s="469">
        <f t="shared" si="247"/>
        <v>10.579795969614324</v>
      </c>
      <c r="L2937" s="469">
        <f t="shared" si="248"/>
        <v>-2.0204030385675864E-2</v>
      </c>
    </row>
    <row r="2938" spans="1:12">
      <c r="A2938" s="98" t="s">
        <v>120</v>
      </c>
      <c r="B2938" s="98">
        <f t="shared" si="245"/>
        <v>6</v>
      </c>
      <c r="C2938" s="98">
        <f t="shared" si="246"/>
        <v>6</v>
      </c>
      <c r="D2938" s="98">
        <f>D2936</f>
        <v>78</v>
      </c>
      <c r="E2938" s="98">
        <f t="shared" si="249"/>
        <v>38</v>
      </c>
      <c r="F2938" s="397">
        <f>F2936+(E2938-E2936)*(F2939-F2936)/(E2939-E2936)</f>
        <v>2.6394666666666664</v>
      </c>
      <c r="G2938" s="98">
        <v>15</v>
      </c>
      <c r="H2938" s="491">
        <f>H2936+(E2938-E2936)*(H2939-H2936)/(E2939-E2936)</f>
        <v>0.24656</v>
      </c>
      <c r="I2938" s="492">
        <f>I2936+(E2938-E2936)*(I2939-I2936)/(E2939-E2936)</f>
        <v>10.700000000000001</v>
      </c>
      <c r="J2938" s="397">
        <f>J2936+(E2938-E2936)*(J2939-J2936)/(E2939-E2936)</f>
        <v>0.13826666666666668</v>
      </c>
      <c r="K2938" s="469">
        <f t="shared" si="247"/>
        <v>10.705169803158121</v>
      </c>
      <c r="L2938" s="469">
        <f t="shared" si="248"/>
        <v>5.1698031581199899E-3</v>
      </c>
    </row>
    <row r="2939" spans="1:12">
      <c r="A2939" s="480" t="s">
        <v>120</v>
      </c>
      <c r="B2939" s="480">
        <f t="shared" si="245"/>
        <v>6</v>
      </c>
      <c r="C2939" s="480">
        <f t="shared" si="246"/>
        <v>6</v>
      </c>
      <c r="D2939" s="480">
        <f>D2936</f>
        <v>78</v>
      </c>
      <c r="E2939" s="480">
        <f t="shared" si="249"/>
        <v>39</v>
      </c>
      <c r="F2939" s="484">
        <v>2.6526999999999998</v>
      </c>
      <c r="G2939" s="480">
        <v>15</v>
      </c>
      <c r="H2939" s="482">
        <v>0.244889</v>
      </c>
      <c r="I2939" s="483">
        <v>10.8</v>
      </c>
      <c r="J2939" s="484">
        <v>0.1338</v>
      </c>
      <c r="K2939" s="469">
        <f t="shared" si="247"/>
        <v>10.832254613314603</v>
      </c>
      <c r="L2939" s="469">
        <f t="shared" si="248"/>
        <v>3.2254613314602665E-2</v>
      </c>
    </row>
    <row r="2940" spans="1:12">
      <c r="A2940" s="98" t="s">
        <v>120</v>
      </c>
      <c r="B2940" s="98">
        <f t="shared" si="245"/>
        <v>6</v>
      </c>
      <c r="C2940" s="98">
        <f t="shared" si="246"/>
        <v>6</v>
      </c>
      <c r="D2940" s="98">
        <f>D2939</f>
        <v>78</v>
      </c>
      <c r="E2940" s="98">
        <f t="shared" si="249"/>
        <v>40</v>
      </c>
      <c r="F2940" s="397">
        <f>F2939+(E2940-E2939)*(F2942-F2939)/(E2942-E2939)</f>
        <v>2.6657333333333333</v>
      </c>
      <c r="G2940" s="98">
        <v>15</v>
      </c>
      <c r="H2940" s="491">
        <f>H2939+(E2940-E2939)*(H2942-H2939)/(E2942-E2939)</f>
        <v>0.24319266666666667</v>
      </c>
      <c r="I2940" s="492">
        <f>I2939+(E2940-E2939)*(I2942-I2939)/(E2942-E2939)</f>
        <v>10.933333333333334</v>
      </c>
      <c r="J2940" s="397">
        <f>J2939+(E2940-E2939)*(J2942-J2939)/(E2942-E2939)</f>
        <v>0.12933333333333333</v>
      </c>
      <c r="K2940" s="469">
        <f t="shared" si="247"/>
        <v>10.961405086227929</v>
      </c>
      <c r="L2940" s="469">
        <f t="shared" si="248"/>
        <v>2.8071752894595292E-2</v>
      </c>
    </row>
    <row r="2941" spans="1:12">
      <c r="A2941" s="98" t="s">
        <v>120</v>
      </c>
      <c r="B2941" s="98">
        <f t="shared" ref="B2941:B3004" si="250">INT(D2941/12)</f>
        <v>6</v>
      </c>
      <c r="C2941" s="98">
        <f t="shared" ref="C2941:C3004" si="251">D2941-B2941*12</f>
        <v>6</v>
      </c>
      <c r="D2941" s="98">
        <f>D2939</f>
        <v>78</v>
      </c>
      <c r="E2941" s="98">
        <f t="shared" si="249"/>
        <v>41</v>
      </c>
      <c r="F2941" s="397">
        <f>F2939+(E2941-E2939)*(F2942-F2939)/(E2942-E2939)</f>
        <v>2.6787666666666667</v>
      </c>
      <c r="G2941" s="98">
        <v>15</v>
      </c>
      <c r="H2941" s="491">
        <f>H2939+(E2941-E2939)*(H2942-H2939)/(E2942-E2939)</f>
        <v>0.24149633333333334</v>
      </c>
      <c r="I2941" s="492">
        <f>I2939+(E2941-E2939)*(I2942-I2939)/(E2942-E2939)</f>
        <v>11.066666666666666</v>
      </c>
      <c r="J2941" s="397">
        <f>J2939+(E2941-E2939)*(J2942-J2939)/(E2942-E2939)</f>
        <v>0.12486666666666667</v>
      </c>
      <c r="K2941" s="469">
        <f t="shared" si="247"/>
        <v>11.092369932462743</v>
      </c>
      <c r="L2941" s="469">
        <f t="shared" si="248"/>
        <v>2.5703265796076735E-2</v>
      </c>
    </row>
    <row r="2942" spans="1:12">
      <c r="A2942" s="480" t="s">
        <v>120</v>
      </c>
      <c r="B2942" s="480">
        <f t="shared" si="250"/>
        <v>6</v>
      </c>
      <c r="C2942" s="480">
        <f t="shared" si="251"/>
        <v>6</v>
      </c>
      <c r="D2942" s="480">
        <f>D2939</f>
        <v>78</v>
      </c>
      <c r="E2942" s="480">
        <f t="shared" si="249"/>
        <v>42</v>
      </c>
      <c r="F2942" s="484">
        <v>2.6918000000000002</v>
      </c>
      <c r="G2942" s="480">
        <v>15</v>
      </c>
      <c r="H2942" s="482">
        <v>0.23980000000000001</v>
      </c>
      <c r="I2942" s="483">
        <v>11.2</v>
      </c>
      <c r="J2942" s="484">
        <v>0.12039999999999999</v>
      </c>
      <c r="K2942" s="469">
        <f t="shared" si="247"/>
        <v>11.225187656380317</v>
      </c>
      <c r="L2942" s="469">
        <f t="shared" si="248"/>
        <v>2.5187656380317947E-2</v>
      </c>
    </row>
    <row r="2943" spans="1:12">
      <c r="A2943" s="98" t="s">
        <v>120</v>
      </c>
      <c r="B2943" s="98">
        <f t="shared" si="250"/>
        <v>6</v>
      </c>
      <c r="C2943" s="98">
        <f t="shared" si="251"/>
        <v>6</v>
      </c>
      <c r="D2943" s="98">
        <f>D2942</f>
        <v>78</v>
      </c>
      <c r="E2943" s="98">
        <f t="shared" si="249"/>
        <v>43</v>
      </c>
      <c r="F2943" s="397">
        <f>F2942+(E2943-E2942)*(F2945-F2942)/(E2945-E2942)</f>
        <v>2.7046666666666668</v>
      </c>
      <c r="G2943" s="98">
        <v>15</v>
      </c>
      <c r="H2943" s="491">
        <f>H2942+(E2943-E2942)*(H2945-H2942)/(E2945-E2942)</f>
        <v>0.23807433333333333</v>
      </c>
      <c r="I2943" s="492">
        <f>I2942+(E2943-E2942)*(I2945-I2942)/(E2945-E2942)</f>
        <v>11.333333333333332</v>
      </c>
      <c r="J2943" s="397">
        <f>J2942+(E2943-E2942)*(J2945-J2942)/(E2945-E2942)</f>
        <v>0.11593333333333333</v>
      </c>
      <c r="K2943" s="469">
        <f t="shared" si="247"/>
        <v>11.360597460457029</v>
      </c>
      <c r="L2943" s="469">
        <f t="shared" si="248"/>
        <v>2.7264127123697079E-2</v>
      </c>
    </row>
    <row r="2944" spans="1:12">
      <c r="A2944" s="98" t="s">
        <v>120</v>
      </c>
      <c r="B2944" s="98">
        <f t="shared" si="250"/>
        <v>6</v>
      </c>
      <c r="C2944" s="98">
        <f t="shared" si="251"/>
        <v>6</v>
      </c>
      <c r="D2944" s="98">
        <f>D2942</f>
        <v>78</v>
      </c>
      <c r="E2944" s="98">
        <f t="shared" si="249"/>
        <v>44</v>
      </c>
      <c r="F2944" s="397">
        <f>F2942+(E2944-E2942)*(F2945-F2942)/(E2945-E2942)</f>
        <v>2.7175333333333334</v>
      </c>
      <c r="G2944" s="98">
        <v>15</v>
      </c>
      <c r="H2944" s="491">
        <f>H2942+(E2944-E2942)*(H2945-H2942)/(E2945-E2942)</f>
        <v>0.23634866666666668</v>
      </c>
      <c r="I2944" s="492">
        <f>I2942+(E2944-E2942)*(I2945-I2942)/(E2945-E2942)</f>
        <v>11.466666666666667</v>
      </c>
      <c r="J2944" s="397">
        <f>J2942+(E2944-E2942)*(J2945-J2942)/(E2945-E2942)</f>
        <v>0.11146666666666666</v>
      </c>
      <c r="K2944" s="469">
        <f t="shared" si="247"/>
        <v>11.497984615948754</v>
      </c>
      <c r="L2944" s="469">
        <f t="shared" si="248"/>
        <v>3.1317949282087199E-2</v>
      </c>
    </row>
    <row r="2945" spans="1:12">
      <c r="A2945" s="480" t="s">
        <v>120</v>
      </c>
      <c r="B2945" s="480">
        <f t="shared" si="250"/>
        <v>6</v>
      </c>
      <c r="C2945" s="480">
        <f t="shared" si="251"/>
        <v>6</v>
      </c>
      <c r="D2945" s="480">
        <f>D2942</f>
        <v>78</v>
      </c>
      <c r="E2945" s="480">
        <f t="shared" si="249"/>
        <v>45</v>
      </c>
      <c r="F2945" s="484">
        <v>2.7303999999999999</v>
      </c>
      <c r="G2945" s="480">
        <v>15</v>
      </c>
      <c r="H2945" s="482">
        <v>0.234623</v>
      </c>
      <c r="I2945" s="483">
        <v>11.6</v>
      </c>
      <c r="J2945" s="484">
        <v>0.107</v>
      </c>
      <c r="K2945" s="469">
        <f t="shared" si="247"/>
        <v>11.637392753481116</v>
      </c>
      <c r="L2945" s="469">
        <f t="shared" si="248"/>
        <v>3.7392753481116259E-2</v>
      </c>
    </row>
    <row r="2946" spans="1:12">
      <c r="A2946" s="98" t="s">
        <v>120</v>
      </c>
      <c r="B2946" s="98">
        <f t="shared" si="250"/>
        <v>6</v>
      </c>
      <c r="C2946" s="98">
        <f t="shared" si="251"/>
        <v>6</v>
      </c>
      <c r="D2946" s="98">
        <f>D2945</f>
        <v>78</v>
      </c>
      <c r="E2946" s="98">
        <f t="shared" si="249"/>
        <v>46</v>
      </c>
      <c r="F2946" s="397">
        <f>F2945+(E2946-E2945)*(F2948-F2945)/(E2948-E2945)</f>
        <v>2.7430666666666665</v>
      </c>
      <c r="G2946" s="98">
        <v>15</v>
      </c>
      <c r="H2946" s="491">
        <f>H2945+(E2946-E2945)*(H2948-H2945)/(E2948-E2945)</f>
        <v>0.23286499999999999</v>
      </c>
      <c r="I2946" s="492">
        <f>I2945+(E2946-E2945)*(I2948-I2945)/(E2948-E2945)</f>
        <v>11.766666666666666</v>
      </c>
      <c r="J2946" s="397">
        <f>J2945+(E2946-E2945)*(J2948-J2945)/(E2948-E2945)</f>
        <v>0.10253333333333334</v>
      </c>
      <c r="K2946" s="469">
        <f t="shared" si="247"/>
        <v>11.779643427164523</v>
      </c>
      <c r="L2946" s="469">
        <f t="shared" si="248"/>
        <v>1.2976760497856787E-2</v>
      </c>
    </row>
    <row r="2947" spans="1:12">
      <c r="A2947" s="98" t="s">
        <v>120</v>
      </c>
      <c r="B2947" s="98">
        <f t="shared" si="250"/>
        <v>6</v>
      </c>
      <c r="C2947" s="98">
        <f t="shared" si="251"/>
        <v>6</v>
      </c>
      <c r="D2947" s="98">
        <f>D2945</f>
        <v>78</v>
      </c>
      <c r="E2947" s="98">
        <f t="shared" si="249"/>
        <v>47</v>
      </c>
      <c r="F2947" s="397">
        <f>F2945+(E2947-E2945)*(F2948-F2945)/(E2948-E2945)</f>
        <v>2.7557333333333336</v>
      </c>
      <c r="G2947" s="98">
        <v>15</v>
      </c>
      <c r="H2947" s="491">
        <f>H2945+(E2947-E2945)*(H2948-H2945)/(E2948-E2945)</f>
        <v>0.23110700000000001</v>
      </c>
      <c r="I2947" s="492">
        <f>I2945+(E2947-E2945)*(I2948-I2945)/(E2948-E2945)</f>
        <v>11.933333333333334</v>
      </c>
      <c r="J2947" s="397">
        <f>J2945+(E2947-E2945)*(J2948-J2945)/(E2948-E2945)</f>
        <v>9.8066666666666663E-2</v>
      </c>
      <c r="K2947" s="469">
        <f t="shared" si="247"/>
        <v>11.924058264497974</v>
      </c>
      <c r="L2947" s="469">
        <f t="shared" si="248"/>
        <v>-9.2750688353593347E-3</v>
      </c>
    </row>
    <row r="2948" spans="1:12">
      <c r="A2948" s="480" t="s">
        <v>120</v>
      </c>
      <c r="B2948" s="480">
        <f t="shared" si="250"/>
        <v>6</v>
      </c>
      <c r="C2948" s="480">
        <f t="shared" si="251"/>
        <v>6</v>
      </c>
      <c r="D2948" s="480">
        <f>D2945</f>
        <v>78</v>
      </c>
      <c r="E2948" s="480">
        <f t="shared" si="249"/>
        <v>48</v>
      </c>
      <c r="F2948" s="484">
        <v>2.7684000000000002</v>
      </c>
      <c r="G2948" s="480">
        <v>15</v>
      </c>
      <c r="H2948" s="482">
        <v>0.229349</v>
      </c>
      <c r="I2948" s="483">
        <v>12.1</v>
      </c>
      <c r="J2948" s="484">
        <v>9.3600000000000003E-2</v>
      </c>
      <c r="K2948" s="469">
        <f t="shared" si="247"/>
        <v>12.070687031554531</v>
      </c>
      <c r="L2948" s="469">
        <f t="shared" si="248"/>
        <v>-2.9312968445468712E-2</v>
      </c>
    </row>
    <row r="2949" spans="1:12">
      <c r="A2949" s="98" t="s">
        <v>120</v>
      </c>
      <c r="B2949" s="98">
        <f t="shared" si="250"/>
        <v>6</v>
      </c>
      <c r="C2949" s="98">
        <f t="shared" si="251"/>
        <v>6</v>
      </c>
      <c r="D2949" s="98">
        <f>D2948</f>
        <v>78</v>
      </c>
      <c r="E2949" s="98">
        <f t="shared" si="249"/>
        <v>49</v>
      </c>
      <c r="F2949" s="397">
        <f>F2948+(E2949-E2948)*(F2951-F2948)/(E2951-E2948)</f>
        <v>2.7808999999999999</v>
      </c>
      <c r="G2949" s="98">
        <v>15</v>
      </c>
      <c r="H2949" s="491">
        <f>H2948+(E2949-E2948)*(H2951-H2948)/(E2951-E2948)</f>
        <v>0.22755533333333333</v>
      </c>
      <c r="I2949" s="492">
        <f>I2948+(E2949-E2948)*(I2951-I2948)/(E2951-E2948)</f>
        <v>12.233333333333333</v>
      </c>
      <c r="J2949" s="397">
        <f>J2948+(E2949-E2948)*(J2951-J2948)/(E2951-E2948)</f>
        <v>8.9166666666666672E-2</v>
      </c>
      <c r="K2949" s="469">
        <f t="shared" si="247"/>
        <v>12.220763887464734</v>
      </c>
      <c r="L2949" s="469">
        <f t="shared" si="248"/>
        <v>-1.2569445868598095E-2</v>
      </c>
    </row>
    <row r="2950" spans="1:12">
      <c r="A2950" s="98" t="s">
        <v>120</v>
      </c>
      <c r="B2950" s="98">
        <f t="shared" si="250"/>
        <v>6</v>
      </c>
      <c r="C2950" s="98">
        <f t="shared" si="251"/>
        <v>6</v>
      </c>
      <c r="D2950" s="98">
        <f>D2948</f>
        <v>78</v>
      </c>
      <c r="E2950" s="98">
        <f t="shared" si="249"/>
        <v>50</v>
      </c>
      <c r="F2950" s="397">
        <f>F2948+(E2950-E2948)*(F2951-F2948)/(E2951-E2948)</f>
        <v>2.7934000000000001</v>
      </c>
      <c r="G2950" s="98">
        <v>15</v>
      </c>
      <c r="H2950" s="491">
        <f>H2948+(E2950-E2948)*(H2951-H2948)/(E2951-E2948)</f>
        <v>0.22576166666666667</v>
      </c>
      <c r="I2950" s="492">
        <f>I2948+(E2950-E2948)*(I2951-I2948)/(E2951-E2948)</f>
        <v>12.366666666666667</v>
      </c>
      <c r="J2950" s="397">
        <f>J2948+(E2950-E2948)*(J2951-J2948)/(E2951-E2948)</f>
        <v>8.4733333333333327E-2</v>
      </c>
      <c r="K2950" s="469">
        <f t="shared" si="247"/>
        <v>12.373225451619334</v>
      </c>
      <c r="L2950" s="469">
        <f t="shared" si="248"/>
        <v>6.5587849526664854E-3</v>
      </c>
    </row>
    <row r="2951" spans="1:12">
      <c r="A2951" s="480" t="s">
        <v>120</v>
      </c>
      <c r="B2951" s="480">
        <f t="shared" si="250"/>
        <v>6</v>
      </c>
      <c r="C2951" s="480">
        <f t="shared" si="251"/>
        <v>6</v>
      </c>
      <c r="D2951" s="480">
        <f>D2948</f>
        <v>78</v>
      </c>
      <c r="E2951" s="480">
        <f t="shared" si="249"/>
        <v>51</v>
      </c>
      <c r="F2951" s="484">
        <v>2.8058999999999998</v>
      </c>
      <c r="G2951" s="480">
        <v>15</v>
      </c>
      <c r="H2951" s="482">
        <v>0.223968</v>
      </c>
      <c r="I2951" s="483">
        <v>12.5</v>
      </c>
      <c r="J2951" s="484">
        <v>8.0299999999999996E-2</v>
      </c>
      <c r="K2951" s="469">
        <f t="shared" si="247"/>
        <v>12.528129018431203</v>
      </c>
      <c r="L2951" s="469">
        <f t="shared" si="248"/>
        <v>2.8129018431203079E-2</v>
      </c>
    </row>
    <row r="2952" spans="1:12">
      <c r="A2952" s="98" t="s">
        <v>120</v>
      </c>
      <c r="B2952" s="98">
        <f t="shared" si="250"/>
        <v>6</v>
      </c>
      <c r="C2952" s="98">
        <f t="shared" si="251"/>
        <v>6</v>
      </c>
      <c r="D2952" s="98">
        <f>D2951</f>
        <v>78</v>
      </c>
      <c r="E2952" s="98">
        <f t="shared" si="249"/>
        <v>52</v>
      </c>
      <c r="F2952" s="397">
        <f>F2951+(E2952-E2951)*(F2954-F2951)/(E2954-E2951)</f>
        <v>2.8182666666666667</v>
      </c>
      <c r="G2952" s="98">
        <v>15</v>
      </c>
      <c r="H2952" s="491">
        <f>H2951+(E2952-E2951)*(H2954-H2951)/(E2954-E2951)</f>
        <v>0.22213466666666667</v>
      </c>
      <c r="I2952" s="492">
        <f>I2951+(E2952-E2951)*(I2954-I2951)/(E2954-E2951)</f>
        <v>12.666666666666666</v>
      </c>
      <c r="J2952" s="397">
        <f>J2951+(E2952-E2951)*(J2954-J2951)/(E2954-E2951)</f>
        <v>7.5833333333333336E-2</v>
      </c>
      <c r="K2952" s="469">
        <f t="shared" si="247"/>
        <v>12.687198756309986</v>
      </c>
      <c r="L2952" s="469">
        <f t="shared" si="248"/>
        <v>2.0532089643319651E-2</v>
      </c>
    </row>
    <row r="2953" spans="1:12">
      <c r="A2953" s="98" t="s">
        <v>120</v>
      </c>
      <c r="B2953" s="98">
        <f t="shared" si="250"/>
        <v>6</v>
      </c>
      <c r="C2953" s="98">
        <f t="shared" si="251"/>
        <v>6</v>
      </c>
      <c r="D2953" s="98">
        <f>D2951</f>
        <v>78</v>
      </c>
      <c r="E2953" s="98">
        <f t="shared" si="249"/>
        <v>53</v>
      </c>
      <c r="F2953" s="397">
        <f>F2951+(E2953-E2951)*(F2954-F2951)/(E2954-E2951)</f>
        <v>2.8306333333333331</v>
      </c>
      <c r="G2953" s="98">
        <v>15</v>
      </c>
      <c r="H2953" s="491">
        <f>H2951+(E2953-E2951)*(H2954-H2951)/(E2954-E2951)</f>
        <v>0.22030133333333332</v>
      </c>
      <c r="I2953" s="492">
        <f>I2951+(E2953-E2951)*(I2954-I2951)/(E2954-E2951)</f>
        <v>12.833333333333334</v>
      </c>
      <c r="J2953" s="397">
        <f>J2951+(E2953-E2951)*(J2954-J2951)/(E2954-E2951)</f>
        <v>7.1366666666666662E-2</v>
      </c>
      <c r="K2953" s="469">
        <f t="shared" si="247"/>
        <v>12.848916030164744</v>
      </c>
      <c r="L2953" s="469">
        <f t="shared" si="248"/>
        <v>1.5582696831410559E-2</v>
      </c>
    </row>
    <row r="2954" spans="1:12">
      <c r="A2954" s="480" t="s">
        <v>120</v>
      </c>
      <c r="B2954" s="480">
        <f t="shared" si="250"/>
        <v>6</v>
      </c>
      <c r="C2954" s="480">
        <f t="shared" si="251"/>
        <v>6</v>
      </c>
      <c r="D2954" s="480">
        <f>D2951</f>
        <v>78</v>
      </c>
      <c r="E2954" s="480">
        <f t="shared" si="249"/>
        <v>54</v>
      </c>
      <c r="F2954" s="484">
        <v>2.843</v>
      </c>
      <c r="G2954" s="480">
        <v>15</v>
      </c>
      <c r="H2954" s="482">
        <v>0.218468</v>
      </c>
      <c r="I2954" s="483">
        <v>13</v>
      </c>
      <c r="J2954" s="484">
        <v>6.6900000000000001E-2</v>
      </c>
      <c r="K2954" s="469">
        <f t="shared" si="247"/>
        <v>13.013347492538953</v>
      </c>
      <c r="L2954" s="469">
        <f t="shared" si="248"/>
        <v>1.3347492538953176E-2</v>
      </c>
    </row>
    <row r="2955" spans="1:12">
      <c r="A2955" s="480" t="s">
        <v>120</v>
      </c>
      <c r="B2955" s="480">
        <f t="shared" si="250"/>
        <v>7</v>
      </c>
      <c r="C2955" s="480">
        <f t="shared" si="251"/>
        <v>0</v>
      </c>
      <c r="D2955" s="480">
        <f>D2954+6</f>
        <v>84</v>
      </c>
      <c r="E2955" s="480">
        <v>12</v>
      </c>
      <c r="F2955" s="484">
        <v>2.2704</v>
      </c>
      <c r="G2955" s="480">
        <v>15</v>
      </c>
      <c r="H2955" s="482">
        <v>0.27394099999999999</v>
      </c>
      <c r="I2955" s="483">
        <v>8.3000000000000007</v>
      </c>
      <c r="J2955" s="484">
        <v>0.2422</v>
      </c>
      <c r="K2955" s="469">
        <f t="shared" ref="K2955:K3018" si="252">F2955/H2955</f>
        <v>8.2879160111118821</v>
      </c>
      <c r="L2955" s="469">
        <f t="shared" ref="L2955:L3018" si="253">K2955-I2955</f>
        <v>-1.2083988888118569E-2</v>
      </c>
    </row>
    <row r="2956" spans="1:12">
      <c r="A2956" s="98" t="s">
        <v>120</v>
      </c>
      <c r="B2956" s="98">
        <f t="shared" si="250"/>
        <v>7</v>
      </c>
      <c r="C2956" s="98">
        <f t="shared" si="251"/>
        <v>0</v>
      </c>
      <c r="D2956" s="98">
        <f>D2955</f>
        <v>84</v>
      </c>
      <c r="E2956" s="98">
        <f>E2955+1</f>
        <v>13</v>
      </c>
      <c r="F2956" s="397">
        <f>F2955+(E2956-E2955)*(F2958-F2955)/(E2958-E2955)</f>
        <v>2.2856000000000001</v>
      </c>
      <c r="G2956" s="98">
        <v>15</v>
      </c>
      <c r="H2956" s="491">
        <f>H2955+(E2956-E2955)*(H2958-H2955)/(E2958-E2955)</f>
        <v>0.27275166666666667</v>
      </c>
      <c r="I2956" s="492">
        <f>I2955+(E2956-E2955)*(I2958-I2955)/(E2958-E2955)</f>
        <v>8.4</v>
      </c>
      <c r="J2956" s="397">
        <f>J2955+(E2956-E2955)*(J2958-J2955)/(E2958-E2955)</f>
        <v>0.23836666666666667</v>
      </c>
      <c r="K2956" s="469">
        <f t="shared" si="252"/>
        <v>8.3797838082260423</v>
      </c>
      <c r="L2956" s="469">
        <f t="shared" si="253"/>
        <v>-2.0216191773958059E-2</v>
      </c>
    </row>
    <row r="2957" spans="1:12">
      <c r="A2957" s="98" t="s">
        <v>120</v>
      </c>
      <c r="B2957" s="98">
        <f t="shared" si="250"/>
        <v>7</v>
      </c>
      <c r="C2957" s="98">
        <f t="shared" si="251"/>
        <v>0</v>
      </c>
      <c r="D2957" s="98">
        <f>D2955</f>
        <v>84</v>
      </c>
      <c r="E2957" s="98">
        <f t="shared" ref="E2957:E2997" si="254">E2956+1</f>
        <v>14</v>
      </c>
      <c r="F2957" s="397">
        <f>F2955+(E2957-E2955)*(F2958-F2955)/(E2958-E2955)</f>
        <v>2.3007999999999997</v>
      </c>
      <c r="G2957" s="98">
        <v>15</v>
      </c>
      <c r="H2957" s="491">
        <f>H2955+(E2957-E2955)*(H2958-H2955)/(E2958-E2955)</f>
        <v>0.27156233333333329</v>
      </c>
      <c r="I2957" s="492">
        <f>I2955+(E2957-E2955)*(I2958-I2955)/(E2958-E2955)</f>
        <v>8.5</v>
      </c>
      <c r="J2957" s="397">
        <f>J2955+(E2957-E2955)*(J2958-J2955)/(E2958-E2955)</f>
        <v>0.23453333333333332</v>
      </c>
      <c r="K2957" s="469">
        <f t="shared" si="252"/>
        <v>8.47245629303033</v>
      </c>
      <c r="L2957" s="469">
        <f t="shared" si="253"/>
        <v>-2.7543706969670012E-2</v>
      </c>
    </row>
    <row r="2958" spans="1:12">
      <c r="A2958" s="480" t="s">
        <v>120</v>
      </c>
      <c r="B2958" s="480">
        <f t="shared" si="250"/>
        <v>7</v>
      </c>
      <c r="C2958" s="480">
        <f t="shared" si="251"/>
        <v>0</v>
      </c>
      <c r="D2958" s="480">
        <f>D2955</f>
        <v>84</v>
      </c>
      <c r="E2958" s="480">
        <f t="shared" si="254"/>
        <v>15</v>
      </c>
      <c r="F2958" s="484">
        <v>2.3159999999999998</v>
      </c>
      <c r="G2958" s="480">
        <v>15</v>
      </c>
      <c r="H2958" s="482">
        <v>0.27037299999999997</v>
      </c>
      <c r="I2958" s="483">
        <v>8.6</v>
      </c>
      <c r="J2958" s="484">
        <v>0.23069999999999999</v>
      </c>
      <c r="K2958" s="469">
        <f t="shared" si="252"/>
        <v>8.5659440846534238</v>
      </c>
      <c r="L2958" s="469">
        <f t="shared" si="253"/>
        <v>-3.4055915346575816E-2</v>
      </c>
    </row>
    <row r="2959" spans="1:12">
      <c r="A2959" s="98" t="s">
        <v>120</v>
      </c>
      <c r="B2959" s="98">
        <f t="shared" si="250"/>
        <v>7</v>
      </c>
      <c r="C2959" s="98">
        <f t="shared" si="251"/>
        <v>0</v>
      </c>
      <c r="D2959" s="98">
        <f>D2958</f>
        <v>84</v>
      </c>
      <c r="E2959" s="98">
        <f t="shared" si="254"/>
        <v>16</v>
      </c>
      <c r="F2959" s="397">
        <f>F2958+(E2959-E2958)*(F2961-F2958)/(E2961-E2958)</f>
        <v>2.3308999999999997</v>
      </c>
      <c r="G2959" s="98">
        <v>15</v>
      </c>
      <c r="H2959" s="491">
        <f>H2958+(E2959-E2958)*(H2961-H2958)/(E2961-E2958)</f>
        <v>0.26918566666666666</v>
      </c>
      <c r="I2959" s="492">
        <f>I2958+(E2959-E2958)*(I2961-I2958)/(E2961-E2958)</f>
        <v>8.6666666666666661</v>
      </c>
      <c r="J2959" s="397">
        <f>J2958+(E2959-E2958)*(J2961-J2958)/(E2961-E2958)</f>
        <v>0.22686666666666666</v>
      </c>
      <c r="K2959" s="469">
        <f t="shared" si="252"/>
        <v>8.659079173358661</v>
      </c>
      <c r="L2959" s="469">
        <f t="shared" si="253"/>
        <v>-7.5874933080051221E-3</v>
      </c>
    </row>
    <row r="2960" spans="1:12">
      <c r="A2960" s="98" t="s">
        <v>120</v>
      </c>
      <c r="B2960" s="98">
        <f t="shared" si="250"/>
        <v>7</v>
      </c>
      <c r="C2960" s="98">
        <f t="shared" si="251"/>
        <v>0</v>
      </c>
      <c r="D2960" s="98">
        <f>D2958</f>
        <v>84</v>
      </c>
      <c r="E2960" s="98">
        <f t="shared" si="254"/>
        <v>17</v>
      </c>
      <c r="F2960" s="397">
        <f>F2958+(E2960-E2958)*(F2961-F2958)/(E2961-E2958)</f>
        <v>2.3458000000000001</v>
      </c>
      <c r="G2960" s="98">
        <v>15</v>
      </c>
      <c r="H2960" s="491">
        <f>H2958+(E2960-E2958)*(H2961-H2958)/(E2961-E2958)</f>
        <v>0.26799833333333334</v>
      </c>
      <c r="I2960" s="492">
        <f>I2958+(E2960-E2958)*(I2961-I2958)/(E2961-E2958)</f>
        <v>8.7333333333333343</v>
      </c>
      <c r="J2960" s="397">
        <f>J2958+(E2960-E2958)*(J2961-J2958)/(E2961-E2958)</f>
        <v>0.22303333333333333</v>
      </c>
      <c r="K2960" s="469">
        <f t="shared" si="252"/>
        <v>8.7530395089521704</v>
      </c>
      <c r="L2960" s="469">
        <f t="shared" si="253"/>
        <v>1.9706175618836141E-2</v>
      </c>
    </row>
    <row r="2961" spans="1:12">
      <c r="A2961" s="480" t="s">
        <v>120</v>
      </c>
      <c r="B2961" s="480">
        <f t="shared" si="250"/>
        <v>7</v>
      </c>
      <c r="C2961" s="480">
        <f t="shared" si="251"/>
        <v>0</v>
      </c>
      <c r="D2961" s="480">
        <f>D2958</f>
        <v>84</v>
      </c>
      <c r="E2961" s="480">
        <f t="shared" si="254"/>
        <v>18</v>
      </c>
      <c r="F2961" s="484">
        <v>2.3607</v>
      </c>
      <c r="G2961" s="480">
        <v>15</v>
      </c>
      <c r="H2961" s="482">
        <v>0.26681100000000002</v>
      </c>
      <c r="I2961" s="483">
        <v>8.8000000000000007</v>
      </c>
      <c r="J2961" s="484">
        <v>0.21920000000000001</v>
      </c>
      <c r="K2961" s="469">
        <f t="shared" si="252"/>
        <v>8.8478361087061614</v>
      </c>
      <c r="L2961" s="469">
        <f t="shared" si="253"/>
        <v>4.7836108706160729E-2</v>
      </c>
    </row>
    <row r="2962" spans="1:12">
      <c r="A2962" s="98" t="s">
        <v>120</v>
      </c>
      <c r="B2962" s="98">
        <f t="shared" si="250"/>
        <v>7</v>
      </c>
      <c r="C2962" s="98">
        <f t="shared" si="251"/>
        <v>0</v>
      </c>
      <c r="D2962" s="98">
        <f>D2961</f>
        <v>84</v>
      </c>
      <c r="E2962" s="98">
        <f t="shared" si="254"/>
        <v>19</v>
      </c>
      <c r="F2962" s="397">
        <f>F2961+(E2962-E2961)*(F2964-F2961)/(E2964-E2961)</f>
        <v>2.3753333333333333</v>
      </c>
      <c r="G2962" s="98">
        <v>15</v>
      </c>
      <c r="H2962" s="491">
        <f>H2961+(E2962-E2961)*(H2964-H2961)/(E2964-E2961)</f>
        <v>0.265623</v>
      </c>
      <c r="I2962" s="492">
        <f>I2961+(E2962-E2961)*(I2964-I2961)/(E2964-E2961)</f>
        <v>8.9</v>
      </c>
      <c r="J2962" s="397">
        <f>J2961+(E2962-E2961)*(J2964-J2961)/(E2964-E2961)</f>
        <v>0.21533333333333335</v>
      </c>
      <c r="K2962" s="469">
        <f t="shared" si="252"/>
        <v>8.9424987043039703</v>
      </c>
      <c r="L2962" s="469">
        <f t="shared" si="253"/>
        <v>4.2498704303969959E-2</v>
      </c>
    </row>
    <row r="2963" spans="1:12">
      <c r="A2963" s="98" t="s">
        <v>120</v>
      </c>
      <c r="B2963" s="98">
        <f t="shared" si="250"/>
        <v>7</v>
      </c>
      <c r="C2963" s="98">
        <f t="shared" si="251"/>
        <v>0</v>
      </c>
      <c r="D2963" s="98">
        <f>D2961</f>
        <v>84</v>
      </c>
      <c r="E2963" s="98">
        <f t="shared" si="254"/>
        <v>20</v>
      </c>
      <c r="F2963" s="397">
        <f>F2961+(E2963-E2961)*(F2964-F2961)/(E2964-E2961)</f>
        <v>2.3899666666666666</v>
      </c>
      <c r="G2963" s="98">
        <v>15</v>
      </c>
      <c r="H2963" s="491">
        <f>H2961+(E2963-E2961)*(H2964-H2961)/(E2964-E2961)</f>
        <v>0.26443500000000003</v>
      </c>
      <c r="I2963" s="492">
        <f>I2961+(E2963-E2961)*(I2964-I2961)/(E2964-E2961)</f>
        <v>9</v>
      </c>
      <c r="J2963" s="397">
        <f>J2961+(E2963-E2961)*(J2964-J2961)/(E2964-E2961)</f>
        <v>0.21146666666666666</v>
      </c>
      <c r="K2963" s="469">
        <f t="shared" si="252"/>
        <v>9.0380118617681706</v>
      </c>
      <c r="L2963" s="469">
        <f t="shared" si="253"/>
        <v>3.8011861768170618E-2</v>
      </c>
    </row>
    <row r="2964" spans="1:12">
      <c r="A2964" s="480" t="s">
        <v>120</v>
      </c>
      <c r="B2964" s="480">
        <f t="shared" si="250"/>
        <v>7</v>
      </c>
      <c r="C2964" s="480">
        <f t="shared" si="251"/>
        <v>0</v>
      </c>
      <c r="D2964" s="480">
        <f>D2961</f>
        <v>84</v>
      </c>
      <c r="E2964" s="480">
        <f t="shared" si="254"/>
        <v>21</v>
      </c>
      <c r="F2964" s="484">
        <v>2.4045999999999998</v>
      </c>
      <c r="G2964" s="480">
        <v>15</v>
      </c>
      <c r="H2964" s="482">
        <v>0.26324700000000001</v>
      </c>
      <c r="I2964" s="483">
        <v>9.1</v>
      </c>
      <c r="J2964" s="484">
        <v>0.20760000000000001</v>
      </c>
      <c r="K2964" s="469">
        <f t="shared" si="252"/>
        <v>9.1343870965291138</v>
      </c>
      <c r="L2964" s="469">
        <f t="shared" si="253"/>
        <v>3.4387096529114203E-2</v>
      </c>
    </row>
    <row r="2965" spans="1:12">
      <c r="A2965" s="98" t="s">
        <v>120</v>
      </c>
      <c r="B2965" s="98">
        <f t="shared" si="250"/>
        <v>7</v>
      </c>
      <c r="C2965" s="98">
        <f t="shared" si="251"/>
        <v>0</v>
      </c>
      <c r="D2965" s="98">
        <f>D2964</f>
        <v>84</v>
      </c>
      <c r="E2965" s="98">
        <f t="shared" si="254"/>
        <v>22</v>
      </c>
      <c r="F2965" s="397">
        <f>F2964+(E2965-E2964)*(F2967-F2964)/(E2967-E2964)</f>
        <v>2.4189666666666665</v>
      </c>
      <c r="G2965" s="98">
        <v>15</v>
      </c>
      <c r="H2965" s="491">
        <f>H2964+(E2965-E2964)*(H2967-H2964)/(E2967-E2964)</f>
        <v>0.26205566666666669</v>
      </c>
      <c r="I2965" s="492">
        <f>I2964+(E2965-E2964)*(I2967-I2964)/(E2967-E2964)</f>
        <v>9.1999999999999993</v>
      </c>
      <c r="J2965" s="397">
        <f>J2964+(E2965-E2964)*(J2967-J2964)/(E2967-E2964)</f>
        <v>0.20376666666666668</v>
      </c>
      <c r="K2965" s="469">
        <f t="shared" si="252"/>
        <v>9.2307359632240971</v>
      </c>
      <c r="L2965" s="469">
        <f t="shared" si="253"/>
        <v>3.0735963224097773E-2</v>
      </c>
    </row>
    <row r="2966" spans="1:12">
      <c r="A2966" s="98" t="s">
        <v>120</v>
      </c>
      <c r="B2966" s="98">
        <f t="shared" si="250"/>
        <v>7</v>
      </c>
      <c r="C2966" s="98">
        <f t="shared" si="251"/>
        <v>0</v>
      </c>
      <c r="D2966" s="98">
        <f>D2964</f>
        <v>84</v>
      </c>
      <c r="E2966" s="98">
        <f t="shared" si="254"/>
        <v>23</v>
      </c>
      <c r="F2966" s="397">
        <f>F2964+(E2966-E2964)*(F2967-F2964)/(E2967-E2964)</f>
        <v>2.4333333333333336</v>
      </c>
      <c r="G2966" s="98">
        <v>15</v>
      </c>
      <c r="H2966" s="491">
        <f>H2964+(E2966-E2964)*(H2967-H2964)/(E2967-E2964)</f>
        <v>0.26086433333333331</v>
      </c>
      <c r="I2966" s="492">
        <f>I2964+(E2966-E2964)*(I2967-I2964)/(E2967-E2964)</f>
        <v>9.3000000000000007</v>
      </c>
      <c r="J2966" s="397">
        <f>J2964+(E2966-E2964)*(J2967-J2964)/(E2967-E2964)</f>
        <v>0.19993333333333332</v>
      </c>
      <c r="K2966" s="469">
        <f t="shared" si="252"/>
        <v>9.3279648552951553</v>
      </c>
      <c r="L2966" s="469">
        <f t="shared" si="253"/>
        <v>2.7964855295154578E-2</v>
      </c>
    </row>
    <row r="2967" spans="1:12">
      <c r="A2967" s="480" t="s">
        <v>120</v>
      </c>
      <c r="B2967" s="480">
        <f t="shared" si="250"/>
        <v>7</v>
      </c>
      <c r="C2967" s="480">
        <f t="shared" si="251"/>
        <v>0</v>
      </c>
      <c r="D2967" s="480">
        <f>D2964</f>
        <v>84</v>
      </c>
      <c r="E2967" s="480">
        <f t="shared" si="254"/>
        <v>24</v>
      </c>
      <c r="F2967" s="484">
        <v>2.4477000000000002</v>
      </c>
      <c r="G2967" s="480">
        <v>15</v>
      </c>
      <c r="H2967" s="482">
        <v>0.25967299999999999</v>
      </c>
      <c r="I2967" s="483">
        <v>9.4</v>
      </c>
      <c r="J2967" s="484">
        <v>0.1961</v>
      </c>
      <c r="K2967" s="469">
        <f t="shared" si="252"/>
        <v>9.4260858849399067</v>
      </c>
      <c r="L2967" s="469">
        <f t="shared" si="253"/>
        <v>2.6085884939906379E-2</v>
      </c>
    </row>
    <row r="2968" spans="1:12">
      <c r="A2968" s="98" t="s">
        <v>120</v>
      </c>
      <c r="B2968" s="98">
        <f t="shared" si="250"/>
        <v>7</v>
      </c>
      <c r="C2968" s="98">
        <f t="shared" si="251"/>
        <v>0</v>
      </c>
      <c r="D2968" s="98">
        <f>D2967</f>
        <v>84</v>
      </c>
      <c r="E2968" s="98">
        <f t="shared" si="254"/>
        <v>25</v>
      </c>
      <c r="F2968" s="397">
        <f>F2967+(E2968-E2967)*(F2970-F2967)/(E2970-E2967)</f>
        <v>2.4618000000000002</v>
      </c>
      <c r="G2968" s="98">
        <v>15</v>
      </c>
      <c r="H2968" s="491">
        <f>H2967+(E2968-E2967)*(H2970-H2967)/(E2970-E2967)</f>
        <v>0.25847599999999998</v>
      </c>
      <c r="I2968" s="492">
        <f>I2967+(E2968-E2967)*(I2970-I2967)/(E2970-E2967)</f>
        <v>9.5</v>
      </c>
      <c r="J2968" s="397">
        <f>J2967+(E2968-E2967)*(J2970-J2967)/(E2970-E2967)</f>
        <v>0.19226666666666667</v>
      </c>
      <c r="K2968" s="469">
        <f t="shared" si="252"/>
        <v>9.5242885219517497</v>
      </c>
      <c r="L2968" s="469">
        <f t="shared" si="253"/>
        <v>2.4288521951749686E-2</v>
      </c>
    </row>
    <row r="2969" spans="1:12">
      <c r="A2969" s="98" t="s">
        <v>120</v>
      </c>
      <c r="B2969" s="98">
        <f t="shared" si="250"/>
        <v>7</v>
      </c>
      <c r="C2969" s="98">
        <f t="shared" si="251"/>
        <v>0</v>
      </c>
      <c r="D2969" s="98">
        <f>D2967</f>
        <v>84</v>
      </c>
      <c r="E2969" s="98">
        <f t="shared" si="254"/>
        <v>26</v>
      </c>
      <c r="F2969" s="397">
        <f>F2967+(E2969-E2967)*(F2970-F2967)/(E2970-E2967)</f>
        <v>2.4759000000000002</v>
      </c>
      <c r="G2969" s="98">
        <v>15</v>
      </c>
      <c r="H2969" s="491">
        <f>H2967+(E2969-E2967)*(H2970-H2967)/(E2970-E2967)</f>
        <v>0.25727899999999998</v>
      </c>
      <c r="I2969" s="492">
        <f>I2967+(E2969-E2967)*(I2970-I2967)/(E2970-E2967)</f>
        <v>9.6</v>
      </c>
      <c r="J2969" s="397">
        <f>J2967+(E2969-E2967)*(J2970-J2967)/(E2970-E2967)</f>
        <v>0.18843333333333331</v>
      </c>
      <c r="K2969" s="469">
        <f t="shared" si="252"/>
        <v>9.62340494171697</v>
      </c>
      <c r="L2969" s="469">
        <f t="shared" si="253"/>
        <v>2.3404941716970384E-2</v>
      </c>
    </row>
    <row r="2970" spans="1:12">
      <c r="A2970" s="480" t="s">
        <v>120</v>
      </c>
      <c r="B2970" s="480">
        <f t="shared" si="250"/>
        <v>7</v>
      </c>
      <c r="C2970" s="480">
        <f t="shared" si="251"/>
        <v>0</v>
      </c>
      <c r="D2970" s="480">
        <f>D2967</f>
        <v>84</v>
      </c>
      <c r="E2970" s="480">
        <f t="shared" si="254"/>
        <v>27</v>
      </c>
      <c r="F2970" s="484">
        <v>2.4900000000000002</v>
      </c>
      <c r="G2970" s="480">
        <v>15</v>
      </c>
      <c r="H2970" s="482">
        <v>0.25608199999999998</v>
      </c>
      <c r="I2970" s="483">
        <v>9.6999999999999993</v>
      </c>
      <c r="J2970" s="484">
        <v>0.18459999999999999</v>
      </c>
      <c r="K2970" s="469">
        <f t="shared" si="252"/>
        <v>9.7234479580759299</v>
      </c>
      <c r="L2970" s="469">
        <f t="shared" si="253"/>
        <v>2.3447958075930586E-2</v>
      </c>
    </row>
    <row r="2971" spans="1:12">
      <c r="A2971" s="98" t="s">
        <v>120</v>
      </c>
      <c r="B2971" s="98">
        <f t="shared" si="250"/>
        <v>7</v>
      </c>
      <c r="C2971" s="98">
        <f t="shared" si="251"/>
        <v>0</v>
      </c>
      <c r="D2971" s="98">
        <f>D2970</f>
        <v>84</v>
      </c>
      <c r="E2971" s="98">
        <f t="shared" si="254"/>
        <v>28</v>
      </c>
      <c r="F2971" s="397">
        <f>F2970+(E2971-E2970)*(F2973-F2970)/(E2973-E2970)</f>
        <v>2.5039000000000002</v>
      </c>
      <c r="G2971" s="98">
        <v>15</v>
      </c>
      <c r="H2971" s="491">
        <f>H2970+(E2971-E2970)*(H2973-H2970)/(E2973-E2970)</f>
        <v>0.25487666666666664</v>
      </c>
      <c r="I2971" s="492">
        <f>I2970+(E2971-E2970)*(I2973-I2970)/(E2973-E2970)</f>
        <v>9.7999999999999989</v>
      </c>
      <c r="J2971" s="397">
        <f>J2970+(E2971-E2970)*(J2973-J2970)/(E2973-E2970)</f>
        <v>0.18073333333333333</v>
      </c>
      <c r="K2971" s="469">
        <f t="shared" si="252"/>
        <v>9.8239671475092543</v>
      </c>
      <c r="L2971" s="469">
        <f t="shared" si="253"/>
        <v>2.3967147509255327E-2</v>
      </c>
    </row>
    <row r="2972" spans="1:12">
      <c r="A2972" s="98" t="s">
        <v>120</v>
      </c>
      <c r="B2972" s="98">
        <f t="shared" si="250"/>
        <v>7</v>
      </c>
      <c r="C2972" s="98">
        <f t="shared" si="251"/>
        <v>0</v>
      </c>
      <c r="D2972" s="98">
        <f>D2970</f>
        <v>84</v>
      </c>
      <c r="E2972" s="98">
        <f t="shared" si="254"/>
        <v>29</v>
      </c>
      <c r="F2972" s="397">
        <f>F2970+(E2972-E2970)*(F2973-F2970)/(E2973-E2970)</f>
        <v>2.5177999999999998</v>
      </c>
      <c r="G2972" s="98">
        <v>15</v>
      </c>
      <c r="H2972" s="491">
        <f>H2970+(E2972-E2970)*(H2973-H2970)/(E2973-E2970)</f>
        <v>0.25367133333333336</v>
      </c>
      <c r="I2972" s="492">
        <f>I2970+(E2972-E2970)*(I2973-I2970)/(E2973-E2970)</f>
        <v>9.9</v>
      </c>
      <c r="J2972" s="397">
        <f>J2970+(E2972-E2970)*(J2973-J2970)/(E2973-E2970)</f>
        <v>0.17686666666666664</v>
      </c>
      <c r="K2972" s="469">
        <f t="shared" si="252"/>
        <v>9.9254415818894248</v>
      </c>
      <c r="L2972" s="469">
        <f t="shared" si="253"/>
        <v>2.5441581889424469E-2</v>
      </c>
    </row>
    <row r="2973" spans="1:12">
      <c r="A2973" s="480" t="s">
        <v>120</v>
      </c>
      <c r="B2973" s="480">
        <f t="shared" si="250"/>
        <v>7</v>
      </c>
      <c r="C2973" s="480">
        <f t="shared" si="251"/>
        <v>0</v>
      </c>
      <c r="D2973" s="480">
        <f>D2970</f>
        <v>84</v>
      </c>
      <c r="E2973" s="480">
        <f t="shared" si="254"/>
        <v>30</v>
      </c>
      <c r="F2973" s="484">
        <v>2.5316999999999998</v>
      </c>
      <c r="G2973" s="480">
        <v>15</v>
      </c>
      <c r="H2973" s="482">
        <v>0.25246600000000002</v>
      </c>
      <c r="I2973" s="483">
        <v>10</v>
      </c>
      <c r="J2973" s="484">
        <v>0.17299999999999999</v>
      </c>
      <c r="K2973" s="469">
        <f t="shared" si="252"/>
        <v>10.027884942923006</v>
      </c>
      <c r="L2973" s="469">
        <f t="shared" si="253"/>
        <v>2.7884942923005696E-2</v>
      </c>
    </row>
    <row r="2974" spans="1:12">
      <c r="A2974" s="98" t="s">
        <v>120</v>
      </c>
      <c r="B2974" s="98">
        <f t="shared" si="250"/>
        <v>7</v>
      </c>
      <c r="C2974" s="98">
        <f t="shared" si="251"/>
        <v>0</v>
      </c>
      <c r="D2974" s="98">
        <f>D2973</f>
        <v>84</v>
      </c>
      <c r="E2974" s="98">
        <f t="shared" si="254"/>
        <v>31</v>
      </c>
      <c r="F2974" s="397">
        <f>F2973+(E2974-E2973)*(F2976-F2973)/(E2976-E2973)</f>
        <v>2.5453333333333332</v>
      </c>
      <c r="G2974" s="98">
        <v>15</v>
      </c>
      <c r="H2974" s="491">
        <f>H2973+(E2974-E2973)*(H2976-H2973)/(E2976-E2973)</f>
        <v>0.25125033333333335</v>
      </c>
      <c r="I2974" s="492">
        <f>I2973+(E2974-E2973)*(I2976-I2973)/(E2976-E2973)</f>
        <v>10.1</v>
      </c>
      <c r="J2974" s="397">
        <f>J2973+(E2974-E2973)*(J2976-J2973)/(E2976-E2973)</f>
        <v>0.16916666666666666</v>
      </c>
      <c r="K2974" s="469">
        <f t="shared" si="252"/>
        <v>10.13066649331145</v>
      </c>
      <c r="L2974" s="469">
        <f t="shared" si="253"/>
        <v>3.0666493311450438E-2</v>
      </c>
    </row>
    <row r="2975" spans="1:12">
      <c r="A2975" s="98" t="s">
        <v>120</v>
      </c>
      <c r="B2975" s="98">
        <f t="shared" si="250"/>
        <v>7</v>
      </c>
      <c r="C2975" s="98">
        <f t="shared" si="251"/>
        <v>0</v>
      </c>
      <c r="D2975" s="98">
        <f>D2973</f>
        <v>84</v>
      </c>
      <c r="E2975" s="98">
        <f t="shared" si="254"/>
        <v>32</v>
      </c>
      <c r="F2975" s="397">
        <f>F2973+(E2975-E2973)*(F2976-F2973)/(E2976-E2973)</f>
        <v>2.5589666666666666</v>
      </c>
      <c r="G2975" s="98">
        <v>15</v>
      </c>
      <c r="H2975" s="491">
        <f>H2973+(E2975-E2973)*(H2976-H2973)/(E2976-E2973)</f>
        <v>0.25003466666666668</v>
      </c>
      <c r="I2975" s="492">
        <f>I2973+(E2975-E2973)*(I2976-I2973)/(E2976-E2973)</f>
        <v>10.200000000000001</v>
      </c>
      <c r="J2975" s="397">
        <f>J2973+(E2975-E2973)*(J2976-J2973)/(E2976-E2973)</f>
        <v>0.16533333333333333</v>
      </c>
      <c r="K2975" s="469">
        <f t="shared" si="252"/>
        <v>10.23444748994806</v>
      </c>
      <c r="L2975" s="469">
        <f t="shared" si="253"/>
        <v>3.4447489948059129E-2</v>
      </c>
    </row>
    <row r="2976" spans="1:12">
      <c r="A2976" s="480" t="s">
        <v>120</v>
      </c>
      <c r="B2976" s="480">
        <f t="shared" si="250"/>
        <v>7</v>
      </c>
      <c r="C2976" s="480">
        <f t="shared" si="251"/>
        <v>0</v>
      </c>
      <c r="D2976" s="480">
        <f>D2973</f>
        <v>84</v>
      </c>
      <c r="E2976" s="480">
        <f t="shared" si="254"/>
        <v>33</v>
      </c>
      <c r="F2976" s="484">
        <v>2.5726</v>
      </c>
      <c r="G2976" s="480">
        <v>15</v>
      </c>
      <c r="H2976" s="482">
        <v>0.24881900000000001</v>
      </c>
      <c r="I2976" s="483">
        <v>10.3</v>
      </c>
      <c r="J2976" s="484">
        <v>0.1615</v>
      </c>
      <c r="K2976" s="469">
        <f t="shared" si="252"/>
        <v>10.339242581957166</v>
      </c>
      <c r="L2976" s="469">
        <f t="shared" si="253"/>
        <v>3.9242581957164901E-2</v>
      </c>
    </row>
    <row r="2977" spans="1:12">
      <c r="A2977" s="98" t="s">
        <v>120</v>
      </c>
      <c r="B2977" s="98">
        <f t="shared" si="250"/>
        <v>7</v>
      </c>
      <c r="C2977" s="98">
        <f t="shared" si="251"/>
        <v>0</v>
      </c>
      <c r="D2977" s="98">
        <f>D2976</f>
        <v>84</v>
      </c>
      <c r="E2977" s="98">
        <f t="shared" si="254"/>
        <v>34</v>
      </c>
      <c r="F2977" s="397">
        <f>F2976+(E2977-E2976)*(F2979-F2976)/(E2979-E2976)</f>
        <v>2.5860666666666665</v>
      </c>
      <c r="G2977" s="98">
        <v>15</v>
      </c>
      <c r="H2977" s="491">
        <f>H2976+(E2977-E2976)*(H2979-H2976)/(E2979-E2976)</f>
        <v>0.24759033333333333</v>
      </c>
      <c r="I2977" s="492">
        <f>I2976+(E2977-E2976)*(I2979-I2976)/(E2979-E2976)</f>
        <v>10.433333333333334</v>
      </c>
      <c r="J2977" s="397">
        <f>J2976+(E2977-E2976)*(J2979-J2976)/(E2979-E2976)</f>
        <v>0.15766666666666668</v>
      </c>
      <c r="K2977" s="469">
        <f t="shared" si="252"/>
        <v>10.444941980772001</v>
      </c>
      <c r="L2977" s="469">
        <f t="shared" si="253"/>
        <v>1.1608647438666964E-2</v>
      </c>
    </row>
    <row r="2978" spans="1:12">
      <c r="A2978" s="98" t="s">
        <v>120</v>
      </c>
      <c r="B2978" s="98">
        <f t="shared" si="250"/>
        <v>7</v>
      </c>
      <c r="C2978" s="98">
        <f t="shared" si="251"/>
        <v>0</v>
      </c>
      <c r="D2978" s="98">
        <f>D2976</f>
        <v>84</v>
      </c>
      <c r="E2978" s="98">
        <f t="shared" si="254"/>
        <v>35</v>
      </c>
      <c r="F2978" s="397">
        <f>F2976+(E2978-E2976)*(F2979-F2976)/(E2979-E2976)</f>
        <v>2.5995333333333335</v>
      </c>
      <c r="G2978" s="98">
        <v>15</v>
      </c>
      <c r="H2978" s="491">
        <f>H2976+(E2978-E2976)*(H2979-H2976)/(E2979-E2976)</f>
        <v>0.24636166666666667</v>
      </c>
      <c r="I2978" s="492">
        <f>I2976+(E2978-E2976)*(I2979-I2976)/(E2979-E2976)</f>
        <v>10.566666666666666</v>
      </c>
      <c r="J2978" s="397">
        <f>J2976+(E2978-E2976)*(J2979-J2976)/(E2979-E2976)</f>
        <v>0.15383333333333332</v>
      </c>
      <c r="K2978" s="469">
        <f t="shared" si="252"/>
        <v>10.551695677763721</v>
      </c>
      <c r="L2978" s="469">
        <f t="shared" si="253"/>
        <v>-1.4970988902945237E-2</v>
      </c>
    </row>
    <row r="2979" spans="1:12">
      <c r="A2979" s="480" t="s">
        <v>120</v>
      </c>
      <c r="B2979" s="480">
        <f t="shared" si="250"/>
        <v>7</v>
      </c>
      <c r="C2979" s="480">
        <f t="shared" si="251"/>
        <v>0</v>
      </c>
      <c r="D2979" s="480">
        <f>D2976</f>
        <v>84</v>
      </c>
      <c r="E2979" s="480">
        <f t="shared" si="254"/>
        <v>36</v>
      </c>
      <c r="F2979" s="484">
        <v>2.613</v>
      </c>
      <c r="G2979" s="480">
        <v>15</v>
      </c>
      <c r="H2979" s="482">
        <v>0.24513299999999999</v>
      </c>
      <c r="I2979" s="483">
        <v>10.7</v>
      </c>
      <c r="J2979" s="484">
        <v>0.15</v>
      </c>
      <c r="K2979" s="469">
        <f t="shared" si="252"/>
        <v>10.659519526134792</v>
      </c>
      <c r="L2979" s="469">
        <f t="shared" si="253"/>
        <v>-4.0480473865207145E-2</v>
      </c>
    </row>
    <row r="2980" spans="1:12">
      <c r="A2980" s="98" t="s">
        <v>120</v>
      </c>
      <c r="B2980" s="98">
        <f t="shared" si="250"/>
        <v>7</v>
      </c>
      <c r="C2980" s="98">
        <f t="shared" si="251"/>
        <v>0</v>
      </c>
      <c r="D2980" s="98">
        <f>D2979</f>
        <v>84</v>
      </c>
      <c r="E2980" s="98">
        <f t="shared" si="254"/>
        <v>37</v>
      </c>
      <c r="F2980" s="397">
        <f>F2979+(E2980-E2979)*(F2982-F2979)/(E2982-E2979)</f>
        <v>2.6262333333333334</v>
      </c>
      <c r="G2980" s="98">
        <v>15</v>
      </c>
      <c r="H2980" s="491">
        <f>H2979+(E2980-E2979)*(H2982-H2979)/(E2982-E2979)</f>
        <v>0.24388933333333332</v>
      </c>
      <c r="I2980" s="492">
        <f>I2979+(E2980-E2979)*(I2982-I2979)/(E2982-E2979)</f>
        <v>10.799999999999999</v>
      </c>
      <c r="J2980" s="397">
        <f>J2979+(E2980-E2979)*(J2982-J2979)/(E2982-E2979)</f>
        <v>0.14613333333333334</v>
      </c>
      <c r="K2980" s="469">
        <f t="shared" si="252"/>
        <v>10.768135274468749</v>
      </c>
      <c r="L2980" s="469">
        <f t="shared" si="253"/>
        <v>-3.186472553124986E-2</v>
      </c>
    </row>
    <row r="2981" spans="1:12">
      <c r="A2981" s="98" t="s">
        <v>120</v>
      </c>
      <c r="B2981" s="98">
        <f t="shared" si="250"/>
        <v>7</v>
      </c>
      <c r="C2981" s="98">
        <f t="shared" si="251"/>
        <v>0</v>
      </c>
      <c r="D2981" s="98">
        <f>D2979</f>
        <v>84</v>
      </c>
      <c r="E2981" s="98">
        <f t="shared" si="254"/>
        <v>38</v>
      </c>
      <c r="F2981" s="397">
        <f>F2979+(E2981-E2979)*(F2982-F2979)/(E2982-E2979)</f>
        <v>2.6394666666666664</v>
      </c>
      <c r="G2981" s="98">
        <v>15</v>
      </c>
      <c r="H2981" s="491">
        <f>H2979+(E2981-E2979)*(H2982-H2979)/(E2982-E2979)</f>
        <v>0.24264566666666668</v>
      </c>
      <c r="I2981" s="492">
        <f>I2979+(E2981-E2979)*(I2982-I2979)/(E2982-E2979)</f>
        <v>10.9</v>
      </c>
      <c r="J2981" s="397">
        <f>J2979+(E2981-E2979)*(J2982-J2979)/(E2982-E2979)</f>
        <v>0.14226666666666665</v>
      </c>
      <c r="K2981" s="469">
        <f t="shared" si="252"/>
        <v>10.877864430575721</v>
      </c>
      <c r="L2981" s="469">
        <f t="shared" si="253"/>
        <v>-2.2135569424278856E-2</v>
      </c>
    </row>
    <row r="2982" spans="1:12">
      <c r="A2982" s="480" t="s">
        <v>120</v>
      </c>
      <c r="B2982" s="480">
        <f t="shared" si="250"/>
        <v>7</v>
      </c>
      <c r="C2982" s="480">
        <f t="shared" si="251"/>
        <v>0</v>
      </c>
      <c r="D2982" s="480">
        <f>D2979</f>
        <v>84</v>
      </c>
      <c r="E2982" s="480">
        <f t="shared" si="254"/>
        <v>39</v>
      </c>
      <c r="F2982" s="484">
        <v>2.6526999999999998</v>
      </c>
      <c r="G2982" s="480">
        <v>15</v>
      </c>
      <c r="H2982" s="482">
        <v>0.24140200000000001</v>
      </c>
      <c r="I2982" s="483">
        <v>11</v>
      </c>
      <c r="J2982" s="484">
        <v>0.1384</v>
      </c>
      <c r="K2982" s="469">
        <f t="shared" si="252"/>
        <v>10.98872420278208</v>
      </c>
      <c r="L2982" s="469">
        <f t="shared" si="253"/>
        <v>-1.1275797217919603E-2</v>
      </c>
    </row>
    <row r="2983" spans="1:12">
      <c r="A2983" s="98" t="s">
        <v>120</v>
      </c>
      <c r="B2983" s="98">
        <f t="shared" si="250"/>
        <v>7</v>
      </c>
      <c r="C2983" s="98">
        <f t="shared" si="251"/>
        <v>0</v>
      </c>
      <c r="D2983" s="98">
        <f>D2982</f>
        <v>84</v>
      </c>
      <c r="E2983" s="98">
        <f t="shared" si="254"/>
        <v>40</v>
      </c>
      <c r="F2983" s="397">
        <f>F2982+(E2983-E2982)*(F2985-F2982)/(E2985-E2982)</f>
        <v>2.6657333333333333</v>
      </c>
      <c r="G2983" s="98">
        <v>15</v>
      </c>
      <c r="H2983" s="491">
        <f>H2982+(E2983-E2982)*(H2985-H2982)/(E2985-E2982)</f>
        <v>0.24014133333333335</v>
      </c>
      <c r="I2983" s="492">
        <f>I2982+(E2983-E2982)*(I2985-I2982)/(E2985-E2982)</f>
        <v>11.1</v>
      </c>
      <c r="J2983" s="397">
        <f>J2982+(E2983-E2982)*(J2985-J2982)/(E2985-E2982)</f>
        <v>0.13456666666666667</v>
      </c>
      <c r="K2983" s="469">
        <f t="shared" si="252"/>
        <v>11.100685152077109</v>
      </c>
      <c r="L2983" s="469">
        <f t="shared" si="253"/>
        <v>6.8515207710895254E-4</v>
      </c>
    </row>
    <row r="2984" spans="1:12">
      <c r="A2984" s="98" t="s">
        <v>120</v>
      </c>
      <c r="B2984" s="98">
        <f t="shared" si="250"/>
        <v>7</v>
      </c>
      <c r="C2984" s="98">
        <f t="shared" si="251"/>
        <v>0</v>
      </c>
      <c r="D2984" s="98">
        <f>D2982</f>
        <v>84</v>
      </c>
      <c r="E2984" s="98">
        <f t="shared" si="254"/>
        <v>41</v>
      </c>
      <c r="F2984" s="397">
        <f>F2982+(E2984-E2982)*(F2985-F2982)/(E2985-E2982)</f>
        <v>2.6787666666666667</v>
      </c>
      <c r="G2984" s="98">
        <v>15</v>
      </c>
      <c r="H2984" s="491">
        <f>H2982+(E2984-E2982)*(H2985-H2982)/(E2985-E2982)</f>
        <v>0.23888066666666666</v>
      </c>
      <c r="I2984" s="492">
        <f>I2982+(E2984-E2982)*(I2985-I2982)/(E2985-E2982)</f>
        <v>11.200000000000001</v>
      </c>
      <c r="J2984" s="397">
        <f>J2982+(E2984-E2982)*(J2985-J2982)/(E2985-E2982)</f>
        <v>0.13073333333333334</v>
      </c>
      <c r="K2984" s="469">
        <f t="shared" si="252"/>
        <v>11.213827824771643</v>
      </c>
      <c r="L2984" s="469">
        <f t="shared" si="253"/>
        <v>1.3827824771642128E-2</v>
      </c>
    </row>
    <row r="2985" spans="1:12">
      <c r="A2985" s="480" t="s">
        <v>120</v>
      </c>
      <c r="B2985" s="480">
        <f t="shared" si="250"/>
        <v>7</v>
      </c>
      <c r="C2985" s="480">
        <f t="shared" si="251"/>
        <v>0</v>
      </c>
      <c r="D2985" s="480">
        <f>D2982</f>
        <v>84</v>
      </c>
      <c r="E2985" s="480">
        <f t="shared" si="254"/>
        <v>42</v>
      </c>
      <c r="F2985" s="484">
        <v>2.6918000000000002</v>
      </c>
      <c r="G2985" s="480">
        <v>15</v>
      </c>
      <c r="H2985" s="482">
        <v>0.23762</v>
      </c>
      <c r="I2985" s="483">
        <v>11.3</v>
      </c>
      <c r="J2985" s="484">
        <v>0.12690000000000001</v>
      </c>
      <c r="K2985" s="469">
        <f t="shared" si="252"/>
        <v>11.328171029374632</v>
      </c>
      <c r="L2985" s="469">
        <f t="shared" si="253"/>
        <v>2.8171029374631118E-2</v>
      </c>
    </row>
    <row r="2986" spans="1:12">
      <c r="A2986" s="98" t="s">
        <v>120</v>
      </c>
      <c r="B2986" s="98">
        <f t="shared" si="250"/>
        <v>7</v>
      </c>
      <c r="C2986" s="98">
        <f t="shared" si="251"/>
        <v>0</v>
      </c>
      <c r="D2986" s="98">
        <f>D2985</f>
        <v>84</v>
      </c>
      <c r="E2986" s="98">
        <f t="shared" si="254"/>
        <v>43</v>
      </c>
      <c r="F2986" s="397">
        <f>F2985+(E2986-E2985)*(F2988-F2985)/(E2988-E2985)</f>
        <v>2.7046666666666668</v>
      </c>
      <c r="G2986" s="98">
        <v>15</v>
      </c>
      <c r="H2986" s="491">
        <f>H2985+(E2986-E2985)*(H2988-H2985)/(E2988-E2985)</f>
        <v>0.23633966666666667</v>
      </c>
      <c r="I2986" s="492">
        <f>I2985+(E2986-E2985)*(I2988-I2985)/(E2988-E2985)</f>
        <v>11.433333333333334</v>
      </c>
      <c r="J2986" s="397">
        <f>J2985+(E2986-E2985)*(J2988-J2985)/(E2988-E2985)</f>
        <v>0.12306666666666667</v>
      </c>
      <c r="K2986" s="469">
        <f t="shared" si="252"/>
        <v>11.443981049873134</v>
      </c>
      <c r="L2986" s="469">
        <f t="shared" si="253"/>
        <v>1.0647716539800456E-2</v>
      </c>
    </row>
    <row r="2987" spans="1:12">
      <c r="A2987" s="98" t="s">
        <v>120</v>
      </c>
      <c r="B2987" s="98">
        <f t="shared" si="250"/>
        <v>7</v>
      </c>
      <c r="C2987" s="98">
        <f t="shared" si="251"/>
        <v>0</v>
      </c>
      <c r="D2987" s="98">
        <f>D2985</f>
        <v>84</v>
      </c>
      <c r="E2987" s="98">
        <f t="shared" si="254"/>
        <v>44</v>
      </c>
      <c r="F2987" s="397">
        <f>F2985+(E2987-E2985)*(F2988-F2985)/(E2988-E2985)</f>
        <v>2.7175333333333334</v>
      </c>
      <c r="G2987" s="98">
        <v>15</v>
      </c>
      <c r="H2987" s="491">
        <f>H2985+(E2987-E2985)*(H2988-H2985)/(E2988-E2985)</f>
        <v>0.23505933333333331</v>
      </c>
      <c r="I2987" s="492">
        <f>I2985+(E2987-E2985)*(I2988-I2985)/(E2988-E2985)</f>
        <v>11.566666666666666</v>
      </c>
      <c r="J2987" s="397">
        <f>J2985+(E2987-E2985)*(J2988-J2985)/(E2988-E2985)</f>
        <v>0.11923333333333334</v>
      </c>
      <c r="K2987" s="469">
        <f t="shared" si="252"/>
        <v>11.561052670389605</v>
      </c>
      <c r="L2987" s="469">
        <f t="shared" si="253"/>
        <v>-5.6139962770611618E-3</v>
      </c>
    </row>
    <row r="2988" spans="1:12">
      <c r="A2988" s="480" t="s">
        <v>120</v>
      </c>
      <c r="B2988" s="480">
        <f t="shared" si="250"/>
        <v>7</v>
      </c>
      <c r="C2988" s="480">
        <f t="shared" si="251"/>
        <v>0</v>
      </c>
      <c r="D2988" s="480">
        <f>D2985</f>
        <v>84</v>
      </c>
      <c r="E2988" s="480">
        <f t="shared" si="254"/>
        <v>45</v>
      </c>
      <c r="F2988" s="484">
        <v>2.7303999999999999</v>
      </c>
      <c r="G2988" s="480">
        <v>15</v>
      </c>
      <c r="H2988" s="482">
        <v>0.23377899999999999</v>
      </c>
      <c r="I2988" s="483">
        <v>11.7</v>
      </c>
      <c r="J2988" s="484">
        <v>0.1154</v>
      </c>
      <c r="K2988" s="469">
        <f t="shared" si="252"/>
        <v>11.679406619071859</v>
      </c>
      <c r="L2988" s="469">
        <f t="shared" si="253"/>
        <v>-2.0593380928140448E-2</v>
      </c>
    </row>
    <row r="2989" spans="1:12">
      <c r="A2989" s="98" t="s">
        <v>120</v>
      </c>
      <c r="B2989" s="98">
        <f t="shared" si="250"/>
        <v>7</v>
      </c>
      <c r="C2989" s="98">
        <f t="shared" si="251"/>
        <v>0</v>
      </c>
      <c r="D2989" s="98">
        <f>D2988</f>
        <v>84</v>
      </c>
      <c r="E2989" s="98">
        <f t="shared" si="254"/>
        <v>46</v>
      </c>
      <c r="F2989" s="397">
        <f>F2988+(E2989-E2988)*(F2991-F2988)/(E2991-E2988)</f>
        <v>2.7430666666666665</v>
      </c>
      <c r="G2989" s="98">
        <v>15</v>
      </c>
      <c r="H2989" s="491">
        <f>H2988+(E2989-E2988)*(H2991-H2988)/(E2991-E2988)</f>
        <v>0.23247733333333331</v>
      </c>
      <c r="I2989" s="492">
        <f>I2988+(E2989-E2988)*(I2991-I2988)/(E2991-E2988)</f>
        <v>11.799999999999999</v>
      </c>
      <c r="J2989" s="397">
        <f>J2988+(E2989-E2988)*(J2991-J2988)/(E2991-E2988)</f>
        <v>0.11153333333333333</v>
      </c>
      <c r="K2989" s="469">
        <f t="shared" si="252"/>
        <v>11.799286525424701</v>
      </c>
      <c r="L2989" s="469">
        <f t="shared" si="253"/>
        <v>-7.1347457529746805E-4</v>
      </c>
    </row>
    <row r="2990" spans="1:12">
      <c r="A2990" s="98" t="s">
        <v>120</v>
      </c>
      <c r="B2990" s="98">
        <f t="shared" si="250"/>
        <v>7</v>
      </c>
      <c r="C2990" s="98">
        <f t="shared" si="251"/>
        <v>0</v>
      </c>
      <c r="D2990" s="98">
        <f>D2988</f>
        <v>84</v>
      </c>
      <c r="E2990" s="98">
        <f t="shared" si="254"/>
        <v>47</v>
      </c>
      <c r="F2990" s="397">
        <f>F2988+(E2990-E2988)*(F2991-F2988)/(E2991-E2988)</f>
        <v>2.7557333333333336</v>
      </c>
      <c r="G2990" s="98">
        <v>15</v>
      </c>
      <c r="H2990" s="491">
        <f>H2988+(E2990-E2988)*(H2991-H2988)/(E2991-E2988)</f>
        <v>0.23117566666666667</v>
      </c>
      <c r="I2990" s="492">
        <f>I2988+(E2990-E2988)*(I2991-I2988)/(E2991-E2988)</f>
        <v>11.9</v>
      </c>
      <c r="J2990" s="397">
        <f>J2988+(E2990-E2988)*(J2991-J2988)/(E2991-E2988)</f>
        <v>0.10766666666666667</v>
      </c>
      <c r="K2990" s="469">
        <f t="shared" si="252"/>
        <v>11.92051643266953</v>
      </c>
      <c r="L2990" s="469">
        <f t="shared" si="253"/>
        <v>2.0516432669529294E-2</v>
      </c>
    </row>
    <row r="2991" spans="1:12">
      <c r="A2991" s="480" t="s">
        <v>120</v>
      </c>
      <c r="B2991" s="480">
        <f t="shared" si="250"/>
        <v>7</v>
      </c>
      <c r="C2991" s="480">
        <f t="shared" si="251"/>
        <v>0</v>
      </c>
      <c r="D2991" s="480">
        <f>D2988</f>
        <v>84</v>
      </c>
      <c r="E2991" s="480">
        <f t="shared" si="254"/>
        <v>48</v>
      </c>
      <c r="F2991" s="484">
        <v>2.7684000000000002</v>
      </c>
      <c r="G2991" s="480">
        <v>15</v>
      </c>
      <c r="H2991" s="482">
        <v>0.229874</v>
      </c>
      <c r="I2991" s="483">
        <v>12</v>
      </c>
      <c r="J2991" s="484">
        <v>0.1038</v>
      </c>
      <c r="K2991" s="469">
        <f t="shared" si="252"/>
        <v>12.043119274037082</v>
      </c>
      <c r="L2991" s="469">
        <f t="shared" si="253"/>
        <v>4.3119274037081823E-2</v>
      </c>
    </row>
    <row r="2992" spans="1:12">
      <c r="A2992" s="98" t="s">
        <v>120</v>
      </c>
      <c r="B2992" s="98">
        <f t="shared" si="250"/>
        <v>7</v>
      </c>
      <c r="C2992" s="98">
        <f t="shared" si="251"/>
        <v>0</v>
      </c>
      <c r="D2992" s="98">
        <f>D2991</f>
        <v>84</v>
      </c>
      <c r="E2992" s="98">
        <f t="shared" si="254"/>
        <v>49</v>
      </c>
      <c r="F2992" s="397">
        <f>F2991+(E2992-E2991)*(F2994-F2991)/(E2994-E2991)</f>
        <v>2.7808999999999999</v>
      </c>
      <c r="G2992" s="98">
        <v>15</v>
      </c>
      <c r="H2992" s="491">
        <f>H2991+(E2992-E2991)*(H2994-H2991)/(E2994-E2991)</f>
        <v>0.228548</v>
      </c>
      <c r="I2992" s="492">
        <f>I2991+(E2992-E2991)*(I2994-I2991)/(E2994-E2991)</f>
        <v>12.133333333333333</v>
      </c>
      <c r="J2992" s="397">
        <f>J2991+(E2992-E2991)*(J2994-J2991)/(E2994-E2991)</f>
        <v>9.9966666666666662E-2</v>
      </c>
      <c r="K2992" s="469">
        <f t="shared" si="252"/>
        <v>12.167684687680486</v>
      </c>
      <c r="L2992" s="469">
        <f t="shared" si="253"/>
        <v>3.4351354347153418E-2</v>
      </c>
    </row>
    <row r="2993" spans="1:12">
      <c r="A2993" s="98" t="s">
        <v>120</v>
      </c>
      <c r="B2993" s="98">
        <f t="shared" si="250"/>
        <v>7</v>
      </c>
      <c r="C2993" s="98">
        <f t="shared" si="251"/>
        <v>0</v>
      </c>
      <c r="D2993" s="98">
        <f>D2991</f>
        <v>84</v>
      </c>
      <c r="E2993" s="98">
        <f t="shared" si="254"/>
        <v>50</v>
      </c>
      <c r="F2993" s="397">
        <f>F2991+(E2993-E2991)*(F2994-F2991)/(E2994-E2991)</f>
        <v>2.7934000000000001</v>
      </c>
      <c r="G2993" s="98">
        <v>15</v>
      </c>
      <c r="H2993" s="491">
        <f>H2991+(E2993-E2991)*(H2994-H2991)/(E2994-E2991)</f>
        <v>0.22722200000000001</v>
      </c>
      <c r="I2993" s="492">
        <f>I2991+(E2993-E2991)*(I2994-I2991)/(E2994-E2991)</f>
        <v>12.266666666666667</v>
      </c>
      <c r="J2993" s="397">
        <f>J2991+(E2993-E2991)*(J2994-J2991)/(E2994-E2991)</f>
        <v>9.6133333333333335E-2</v>
      </c>
      <c r="K2993" s="469">
        <f t="shared" si="252"/>
        <v>12.293703954722695</v>
      </c>
      <c r="L2993" s="469">
        <f t="shared" si="253"/>
        <v>2.7037288056027009E-2</v>
      </c>
    </row>
    <row r="2994" spans="1:12">
      <c r="A2994" s="480" t="s">
        <v>120</v>
      </c>
      <c r="B2994" s="480">
        <f t="shared" si="250"/>
        <v>7</v>
      </c>
      <c r="C2994" s="480">
        <f t="shared" si="251"/>
        <v>0</v>
      </c>
      <c r="D2994" s="480">
        <f>D2991</f>
        <v>84</v>
      </c>
      <c r="E2994" s="480">
        <f t="shared" si="254"/>
        <v>51</v>
      </c>
      <c r="F2994" s="484">
        <v>2.8058999999999998</v>
      </c>
      <c r="G2994" s="480">
        <v>15</v>
      </c>
      <c r="H2994" s="482">
        <v>0.22589600000000001</v>
      </c>
      <c r="I2994" s="483">
        <v>12.4</v>
      </c>
      <c r="J2994" s="484">
        <v>9.2299999999999993E-2</v>
      </c>
      <c r="K2994" s="469">
        <f t="shared" si="252"/>
        <v>12.421202677338243</v>
      </c>
      <c r="L2994" s="469">
        <f t="shared" si="253"/>
        <v>2.1202677338242992E-2</v>
      </c>
    </row>
    <row r="2995" spans="1:12">
      <c r="A2995" s="98" t="s">
        <v>120</v>
      </c>
      <c r="B2995" s="98">
        <f t="shared" si="250"/>
        <v>7</v>
      </c>
      <c r="C2995" s="98">
        <f t="shared" si="251"/>
        <v>0</v>
      </c>
      <c r="D2995" s="98">
        <f>D2994</f>
        <v>84</v>
      </c>
      <c r="E2995" s="98">
        <f t="shared" si="254"/>
        <v>52</v>
      </c>
      <c r="F2995" s="397">
        <f>F2994+(E2995-E2994)*(F2997-F2994)/(E2997-E2994)</f>
        <v>2.8182666666666667</v>
      </c>
      <c r="G2995" s="98">
        <v>15</v>
      </c>
      <c r="H2995" s="491">
        <f>H2994+(E2995-E2994)*(H2997-H2994)/(E2997-E2994)</f>
        <v>0.22454366666666667</v>
      </c>
      <c r="I2995" s="492">
        <f>I2994+(E2995-E2994)*(I2997-I2994)/(E2997-E2994)</f>
        <v>12.533333333333333</v>
      </c>
      <c r="J2995" s="397">
        <f>J2994+(E2995-E2994)*(J2997-J2994)/(E2997-E2994)</f>
        <v>8.8433333333333322E-2</v>
      </c>
      <c r="K2995" s="469">
        <f t="shared" si="252"/>
        <v>12.551085089611375</v>
      </c>
      <c r="L2995" s="469">
        <f t="shared" si="253"/>
        <v>1.7751756278041597E-2</v>
      </c>
    </row>
    <row r="2996" spans="1:12">
      <c r="A2996" s="98" t="s">
        <v>120</v>
      </c>
      <c r="B2996" s="98">
        <f t="shared" si="250"/>
        <v>7</v>
      </c>
      <c r="C2996" s="98">
        <f t="shared" si="251"/>
        <v>0</v>
      </c>
      <c r="D2996" s="98">
        <f>D2994</f>
        <v>84</v>
      </c>
      <c r="E2996" s="98">
        <f t="shared" si="254"/>
        <v>53</v>
      </c>
      <c r="F2996" s="397">
        <f>F2994+(E2996-E2994)*(F2997-F2994)/(E2997-E2994)</f>
        <v>2.8306333333333331</v>
      </c>
      <c r="G2996" s="98">
        <v>15</v>
      </c>
      <c r="H2996" s="491">
        <f>H2994+(E2996-E2994)*(H2997-H2994)/(E2997-E2994)</f>
        <v>0.22319133333333335</v>
      </c>
      <c r="I2996" s="492">
        <f>I2994+(E2996-E2994)*(I2997-I2994)/(E2997-E2994)</f>
        <v>12.666666666666668</v>
      </c>
      <c r="J2996" s="397">
        <f>J2994+(E2996-E2994)*(J2997-J2994)/(E2997-E2994)</f>
        <v>8.4566666666666665E-2</v>
      </c>
      <c r="K2996" s="469">
        <f t="shared" si="252"/>
        <v>12.682541436794139</v>
      </c>
      <c r="L2996" s="469">
        <f t="shared" si="253"/>
        <v>1.5874770127471294E-2</v>
      </c>
    </row>
    <row r="2997" spans="1:12">
      <c r="A2997" s="480" t="s">
        <v>120</v>
      </c>
      <c r="B2997" s="480">
        <f t="shared" si="250"/>
        <v>7</v>
      </c>
      <c r="C2997" s="480">
        <f t="shared" si="251"/>
        <v>0</v>
      </c>
      <c r="D2997" s="480">
        <f>D2994</f>
        <v>84</v>
      </c>
      <c r="E2997" s="480">
        <f t="shared" si="254"/>
        <v>54</v>
      </c>
      <c r="F2997" s="484">
        <v>2.843</v>
      </c>
      <c r="G2997" s="480">
        <v>15</v>
      </c>
      <c r="H2997" s="482">
        <v>0.22183900000000001</v>
      </c>
      <c r="I2997" s="483">
        <v>12.8</v>
      </c>
      <c r="J2997" s="484">
        <v>8.0699999999999994E-2</v>
      </c>
      <c r="K2997" s="469">
        <f t="shared" si="252"/>
        <v>12.81560050306754</v>
      </c>
      <c r="L2997" s="469">
        <f t="shared" si="253"/>
        <v>1.5600503067538796E-2</v>
      </c>
    </row>
    <row r="2998" spans="1:12">
      <c r="A2998" s="480" t="s">
        <v>120</v>
      </c>
      <c r="B2998" s="480">
        <f t="shared" si="250"/>
        <v>7</v>
      </c>
      <c r="C2998" s="480">
        <f t="shared" si="251"/>
        <v>6</v>
      </c>
      <c r="D2998" s="480">
        <f>D2997+6</f>
        <v>90</v>
      </c>
      <c r="E2998" s="480">
        <v>12</v>
      </c>
      <c r="F2998" s="484">
        <v>2.2704</v>
      </c>
      <c r="G2998" s="480">
        <v>15</v>
      </c>
      <c r="H2998" s="482">
        <v>0.260625</v>
      </c>
      <c r="I2998" s="483">
        <v>8.6999999999999993</v>
      </c>
      <c r="J2998" s="484">
        <v>0.2311</v>
      </c>
      <c r="K2998" s="469">
        <f t="shared" si="252"/>
        <v>8.7113669064748205</v>
      </c>
      <c r="L2998" s="469">
        <f t="shared" si="253"/>
        <v>1.1366906474821192E-2</v>
      </c>
    </row>
    <row r="2999" spans="1:12">
      <c r="A2999" s="98" t="s">
        <v>120</v>
      </c>
      <c r="B2999" s="98">
        <f t="shared" si="250"/>
        <v>7</v>
      </c>
      <c r="C2999" s="98">
        <f t="shared" si="251"/>
        <v>6</v>
      </c>
      <c r="D2999" s="98">
        <f>D2998</f>
        <v>90</v>
      </c>
      <c r="E2999" s="98">
        <f>E2998+1</f>
        <v>13</v>
      </c>
      <c r="F2999" s="397">
        <f>F2998+(E2999-E2998)*(F3001-F2998)/(E3001-E2998)</f>
        <v>2.2856000000000001</v>
      </c>
      <c r="G2999" s="98">
        <v>15</v>
      </c>
      <c r="H2999" s="491">
        <f>H2998+(E2999-E2998)*(H3001-H2998)/(E3001-E2998)</f>
        <v>0.25974333333333333</v>
      </c>
      <c r="I2999" s="492">
        <f>I2998+(E2999-E2998)*(I3001-I2998)/(E3001-E2998)</f>
        <v>8.7999999999999989</v>
      </c>
      <c r="J2999" s="397">
        <f>J2998+(E2999-E2998)*(J3001-J2998)/(E3001-E2998)</f>
        <v>0.22776666666666667</v>
      </c>
      <c r="K2999" s="469">
        <f t="shared" si="252"/>
        <v>8.7994558731055026</v>
      </c>
      <c r="L2999" s="469">
        <f t="shared" si="253"/>
        <v>-5.4412689449634399E-4</v>
      </c>
    </row>
    <row r="3000" spans="1:12">
      <c r="A3000" s="98" t="s">
        <v>120</v>
      </c>
      <c r="B3000" s="98">
        <f t="shared" si="250"/>
        <v>7</v>
      </c>
      <c r="C3000" s="98">
        <f t="shared" si="251"/>
        <v>6</v>
      </c>
      <c r="D3000" s="98">
        <f>D2998</f>
        <v>90</v>
      </c>
      <c r="E3000" s="98">
        <f t="shared" ref="E3000:E3040" si="255">E2999+1</f>
        <v>14</v>
      </c>
      <c r="F3000" s="397">
        <f>F2998+(E3000-E2998)*(F3001-F2998)/(E3001-E2998)</f>
        <v>2.3007999999999997</v>
      </c>
      <c r="G3000" s="98">
        <v>15</v>
      </c>
      <c r="H3000" s="491">
        <f>H2998+(E3000-E2998)*(H3001-H2998)/(E3001-E2998)</f>
        <v>0.25886166666666666</v>
      </c>
      <c r="I3000" s="492">
        <f>I2998+(E3000-E2998)*(I3001-I2998)/(E3001-E2998)</f>
        <v>8.9</v>
      </c>
      <c r="J3000" s="397">
        <f>J2998+(E3000-E2998)*(J3001-J2998)/(E3001-E2998)</f>
        <v>0.22443333333333332</v>
      </c>
      <c r="K3000" s="469">
        <f t="shared" si="252"/>
        <v>8.8881448907717751</v>
      </c>
      <c r="L3000" s="469">
        <f t="shared" si="253"/>
        <v>-1.1855109228225302E-2</v>
      </c>
    </row>
    <row r="3001" spans="1:12">
      <c r="A3001" s="480" t="s">
        <v>120</v>
      </c>
      <c r="B3001" s="480">
        <f t="shared" si="250"/>
        <v>7</v>
      </c>
      <c r="C3001" s="480">
        <f t="shared" si="251"/>
        <v>6</v>
      </c>
      <c r="D3001" s="480">
        <f>D2998</f>
        <v>90</v>
      </c>
      <c r="E3001" s="480">
        <f t="shared" si="255"/>
        <v>15</v>
      </c>
      <c r="F3001" s="484">
        <v>2.3159999999999998</v>
      </c>
      <c r="G3001" s="480">
        <v>15</v>
      </c>
      <c r="H3001" s="482">
        <v>0.25797999999999999</v>
      </c>
      <c r="I3001" s="483">
        <v>9</v>
      </c>
      <c r="J3001" s="484">
        <v>0.22109999999999999</v>
      </c>
      <c r="K3001" s="469">
        <f t="shared" si="252"/>
        <v>8.977440111636561</v>
      </c>
      <c r="L3001" s="469">
        <f t="shared" si="253"/>
        <v>-2.2559888363439029E-2</v>
      </c>
    </row>
    <row r="3002" spans="1:12">
      <c r="A3002" s="98" t="s">
        <v>120</v>
      </c>
      <c r="B3002" s="98">
        <f t="shared" si="250"/>
        <v>7</v>
      </c>
      <c r="C3002" s="98">
        <f t="shared" si="251"/>
        <v>6</v>
      </c>
      <c r="D3002" s="98">
        <f>D3001</f>
        <v>90</v>
      </c>
      <c r="E3002" s="98">
        <f t="shared" si="255"/>
        <v>16</v>
      </c>
      <c r="F3002" s="397">
        <f>F3001+(E3002-E3001)*(F3004-F3001)/(E3004-E3001)</f>
        <v>2.3308999999999997</v>
      </c>
      <c r="G3002" s="98">
        <v>15</v>
      </c>
      <c r="H3002" s="491">
        <f>H3001+(E3002-E3001)*(H3004-H3001)/(E3004-E3001)</f>
        <v>0.2571</v>
      </c>
      <c r="I3002" s="492">
        <f>I3001+(E3002-E3001)*(I3004-I3001)/(E3004-E3001)</f>
        <v>9.0666666666666664</v>
      </c>
      <c r="J3002" s="397">
        <f>J3001+(E3002-E3001)*(J3004-J3001)/(E3004-E3001)</f>
        <v>0.21773333333333333</v>
      </c>
      <c r="K3002" s="469">
        <f t="shared" si="252"/>
        <v>9.0661221314663543</v>
      </c>
      <c r="L3002" s="469">
        <f t="shared" si="253"/>
        <v>-5.445352003121684E-4</v>
      </c>
    </row>
    <row r="3003" spans="1:12">
      <c r="A3003" s="98" t="s">
        <v>120</v>
      </c>
      <c r="B3003" s="98">
        <f t="shared" si="250"/>
        <v>7</v>
      </c>
      <c r="C3003" s="98">
        <f t="shared" si="251"/>
        <v>6</v>
      </c>
      <c r="D3003" s="98">
        <f>D3001</f>
        <v>90</v>
      </c>
      <c r="E3003" s="98">
        <f t="shared" si="255"/>
        <v>17</v>
      </c>
      <c r="F3003" s="397">
        <f>F3001+(E3003-E3001)*(F3004-F3001)/(E3004-E3001)</f>
        <v>2.3458000000000001</v>
      </c>
      <c r="G3003" s="98">
        <v>15</v>
      </c>
      <c r="H3003" s="491">
        <f>H3001+(E3003-E3001)*(H3004-H3001)/(E3004-E3001)</f>
        <v>0.25622</v>
      </c>
      <c r="I3003" s="492">
        <f>I3001+(E3003-E3001)*(I3004-I3001)/(E3004-E3001)</f>
        <v>9.1333333333333329</v>
      </c>
      <c r="J3003" s="397">
        <f>J3001+(E3003-E3001)*(J3004-J3001)/(E3004-E3001)</f>
        <v>0.21436666666666665</v>
      </c>
      <c r="K3003" s="469">
        <f t="shared" si="252"/>
        <v>9.1554133166809777</v>
      </c>
      <c r="L3003" s="469">
        <f t="shared" si="253"/>
        <v>2.2079983347644827E-2</v>
      </c>
    </row>
    <row r="3004" spans="1:12">
      <c r="A3004" s="480" t="s">
        <v>120</v>
      </c>
      <c r="B3004" s="480">
        <f t="shared" si="250"/>
        <v>7</v>
      </c>
      <c r="C3004" s="480">
        <f t="shared" si="251"/>
        <v>6</v>
      </c>
      <c r="D3004" s="480">
        <f>D3001</f>
        <v>90</v>
      </c>
      <c r="E3004" s="480">
        <f t="shared" si="255"/>
        <v>18</v>
      </c>
      <c r="F3004" s="484">
        <v>2.3607</v>
      </c>
      <c r="G3004" s="480">
        <v>15</v>
      </c>
      <c r="H3004" s="482">
        <v>0.25534000000000001</v>
      </c>
      <c r="I3004" s="483">
        <v>9.1999999999999993</v>
      </c>
      <c r="J3004" s="484">
        <v>0.21099999999999999</v>
      </c>
      <c r="K3004" s="469">
        <f t="shared" si="252"/>
        <v>9.2453199655361473</v>
      </c>
      <c r="L3004" s="469">
        <f t="shared" si="253"/>
        <v>4.5319965536148032E-2</v>
      </c>
    </row>
    <row r="3005" spans="1:12">
      <c r="A3005" s="98" t="s">
        <v>120</v>
      </c>
      <c r="B3005" s="98">
        <f t="shared" ref="B3005:B3068" si="256">INT(D3005/12)</f>
        <v>7</v>
      </c>
      <c r="C3005" s="98">
        <f t="shared" ref="C3005:C3068" si="257">D3005-B3005*12</f>
        <v>6</v>
      </c>
      <c r="D3005" s="98">
        <f>D3004</f>
        <v>90</v>
      </c>
      <c r="E3005" s="98">
        <f t="shared" si="255"/>
        <v>19</v>
      </c>
      <c r="F3005" s="397">
        <f>F3004+(E3005-E3004)*(F3007-F3004)/(E3007-E3004)</f>
        <v>2.3753333333333333</v>
      </c>
      <c r="G3005" s="98">
        <v>15</v>
      </c>
      <c r="H3005" s="491">
        <f>H3004+(E3005-E3004)*(H3007-H3004)/(E3007-E3004)</f>
        <v>0.25445933333333332</v>
      </c>
      <c r="I3005" s="492">
        <f>I3004+(E3005-E3004)*(I3007-I3004)/(E3007-E3004)</f>
        <v>9.2999999999999989</v>
      </c>
      <c r="J3005" s="397">
        <f>J3004+(E3005-E3004)*(J3007-J3004)/(E3007-E3004)</f>
        <v>0.20766666666666667</v>
      </c>
      <c r="K3005" s="469">
        <f t="shared" si="252"/>
        <v>9.3348249491077819</v>
      </c>
      <c r="L3005" s="469">
        <f t="shared" si="253"/>
        <v>3.4824949107782999E-2</v>
      </c>
    </row>
    <row r="3006" spans="1:12">
      <c r="A3006" s="98" t="s">
        <v>120</v>
      </c>
      <c r="B3006" s="98">
        <f t="shared" si="256"/>
        <v>7</v>
      </c>
      <c r="C3006" s="98">
        <f t="shared" si="257"/>
        <v>6</v>
      </c>
      <c r="D3006" s="98">
        <f>D3004</f>
        <v>90</v>
      </c>
      <c r="E3006" s="98">
        <f t="shared" si="255"/>
        <v>20</v>
      </c>
      <c r="F3006" s="397">
        <f>F3004+(E3006-E3004)*(F3007-F3004)/(E3007-E3004)</f>
        <v>2.3899666666666666</v>
      </c>
      <c r="G3006" s="98">
        <v>15</v>
      </c>
      <c r="H3006" s="491">
        <f>H3004+(E3006-E3004)*(H3007-H3004)/(E3007-E3004)</f>
        <v>0.25357866666666667</v>
      </c>
      <c r="I3006" s="492">
        <f>I3004+(E3006-E3004)*(I3007-I3004)/(E3007-E3004)</f>
        <v>9.4</v>
      </c>
      <c r="J3006" s="397">
        <f>J3004+(E3006-E3004)*(J3007-J3004)/(E3007-E3004)</f>
        <v>0.20433333333333334</v>
      </c>
      <c r="K3006" s="469">
        <f t="shared" si="252"/>
        <v>9.4249516257939678</v>
      </c>
      <c r="L3006" s="469">
        <f t="shared" si="253"/>
        <v>2.495162579396748E-2</v>
      </c>
    </row>
    <row r="3007" spans="1:12">
      <c r="A3007" s="480" t="s">
        <v>120</v>
      </c>
      <c r="B3007" s="480">
        <f t="shared" si="256"/>
        <v>7</v>
      </c>
      <c r="C3007" s="480">
        <f t="shared" si="257"/>
        <v>6</v>
      </c>
      <c r="D3007" s="480">
        <f>D3004</f>
        <v>90</v>
      </c>
      <c r="E3007" s="480">
        <f t="shared" si="255"/>
        <v>21</v>
      </c>
      <c r="F3007" s="484">
        <v>2.4045999999999998</v>
      </c>
      <c r="G3007" s="480">
        <v>15</v>
      </c>
      <c r="H3007" s="482">
        <v>0.25269799999999998</v>
      </c>
      <c r="I3007" s="483">
        <v>9.5</v>
      </c>
      <c r="J3007" s="484">
        <v>0.20100000000000001</v>
      </c>
      <c r="K3007" s="469">
        <f t="shared" si="252"/>
        <v>9.5157064955005577</v>
      </c>
      <c r="L3007" s="469">
        <f t="shared" si="253"/>
        <v>1.5706495500557693E-2</v>
      </c>
    </row>
    <row r="3008" spans="1:12">
      <c r="A3008" s="98" t="s">
        <v>120</v>
      </c>
      <c r="B3008" s="98">
        <f t="shared" si="256"/>
        <v>7</v>
      </c>
      <c r="C3008" s="98">
        <f t="shared" si="257"/>
        <v>6</v>
      </c>
      <c r="D3008" s="98">
        <f>D3007</f>
        <v>90</v>
      </c>
      <c r="E3008" s="98">
        <f t="shared" si="255"/>
        <v>22</v>
      </c>
      <c r="F3008" s="397">
        <f>F3007+(E3008-E3007)*(F3010-F3007)/(E3010-E3007)</f>
        <v>2.4189666666666665</v>
      </c>
      <c r="G3008" s="98">
        <v>15</v>
      </c>
      <c r="H3008" s="491">
        <f>H3007+(E3008-E3007)*(H3010-H3007)/(E3010-E3007)</f>
        <v>0.25181533333333334</v>
      </c>
      <c r="I3008" s="492">
        <f>I3007+(E3008-E3007)*(I3010-I3007)/(E3010-E3007)</f>
        <v>9.6</v>
      </c>
      <c r="J3008" s="397">
        <f>J3007+(E3008-E3007)*(J3010-J3007)/(E3010-E3007)</f>
        <v>0.19763333333333333</v>
      </c>
      <c r="K3008" s="469">
        <f t="shared" si="252"/>
        <v>9.6061134746891241</v>
      </c>
      <c r="L3008" s="469">
        <f t="shared" si="253"/>
        <v>6.1134746891244873E-3</v>
      </c>
    </row>
    <row r="3009" spans="1:12">
      <c r="A3009" s="98" t="s">
        <v>120</v>
      </c>
      <c r="B3009" s="98">
        <f t="shared" si="256"/>
        <v>7</v>
      </c>
      <c r="C3009" s="98">
        <f t="shared" si="257"/>
        <v>6</v>
      </c>
      <c r="D3009" s="98">
        <f>D3007</f>
        <v>90</v>
      </c>
      <c r="E3009" s="98">
        <f t="shared" si="255"/>
        <v>23</v>
      </c>
      <c r="F3009" s="397">
        <f>F3007+(E3009-E3007)*(F3010-F3007)/(E3010-E3007)</f>
        <v>2.4333333333333336</v>
      </c>
      <c r="G3009" s="98">
        <v>15</v>
      </c>
      <c r="H3009" s="491">
        <f>H3007+(E3009-E3007)*(H3010-H3007)/(E3010-E3007)</f>
        <v>0.25093266666666664</v>
      </c>
      <c r="I3009" s="492">
        <f>I3007+(E3009-E3007)*(I3010-I3007)/(E3010-E3007)</f>
        <v>9.7000000000000011</v>
      </c>
      <c r="J3009" s="397">
        <f>J3007+(E3009-E3007)*(J3010-J3007)/(E3010-E3007)</f>
        <v>0.19426666666666667</v>
      </c>
      <c r="K3009" s="469">
        <f t="shared" si="252"/>
        <v>9.6971564749109351</v>
      </c>
      <c r="L3009" s="469">
        <f t="shared" si="253"/>
        <v>-2.8435250890659347E-3</v>
      </c>
    </row>
    <row r="3010" spans="1:12">
      <c r="A3010" s="480" t="s">
        <v>120</v>
      </c>
      <c r="B3010" s="480">
        <f t="shared" si="256"/>
        <v>7</v>
      </c>
      <c r="C3010" s="480">
        <f t="shared" si="257"/>
        <v>6</v>
      </c>
      <c r="D3010" s="480">
        <f>D3007</f>
        <v>90</v>
      </c>
      <c r="E3010" s="480">
        <f t="shared" si="255"/>
        <v>24</v>
      </c>
      <c r="F3010" s="484">
        <v>2.4477000000000002</v>
      </c>
      <c r="G3010" s="480">
        <v>15</v>
      </c>
      <c r="H3010" s="482">
        <v>0.25004999999999999</v>
      </c>
      <c r="I3010" s="483">
        <v>9.8000000000000007</v>
      </c>
      <c r="J3010" s="484">
        <v>0.19089999999999999</v>
      </c>
      <c r="K3010" s="469">
        <f t="shared" si="252"/>
        <v>9.7888422315536907</v>
      </c>
      <c r="L3010" s="469">
        <f t="shared" si="253"/>
        <v>-1.1157768446310001E-2</v>
      </c>
    </row>
    <row r="3011" spans="1:12">
      <c r="A3011" s="98" t="s">
        <v>120</v>
      </c>
      <c r="B3011" s="98">
        <f t="shared" si="256"/>
        <v>7</v>
      </c>
      <c r="C3011" s="98">
        <f t="shared" si="257"/>
        <v>6</v>
      </c>
      <c r="D3011" s="98">
        <f>D3010</f>
        <v>90</v>
      </c>
      <c r="E3011" s="98">
        <f t="shared" si="255"/>
        <v>25</v>
      </c>
      <c r="F3011" s="397">
        <f>F3010+(E3011-E3010)*(F3013-F3010)/(E3013-E3010)</f>
        <v>2.4618000000000002</v>
      </c>
      <c r="G3011" s="98">
        <v>15</v>
      </c>
      <c r="H3011" s="491">
        <f>H3010+(E3011-E3010)*(H3013-H3010)/(E3013-E3010)</f>
        <v>0.24916366666666667</v>
      </c>
      <c r="I3011" s="492">
        <f>I3010+(E3011-E3010)*(I3013-I3010)/(E3013-E3010)</f>
        <v>9.9</v>
      </c>
      <c r="J3011" s="397">
        <f>J3010+(E3011-E3010)*(J3013-J3010)/(E3013-E3010)</f>
        <v>0.19089999999999999</v>
      </c>
      <c r="K3011" s="469">
        <f t="shared" si="252"/>
        <v>9.8802527388289629</v>
      </c>
      <c r="L3011" s="469">
        <f t="shared" si="253"/>
        <v>-1.9747261171037422E-2</v>
      </c>
    </row>
    <row r="3012" spans="1:12">
      <c r="A3012" s="98" t="s">
        <v>120</v>
      </c>
      <c r="B3012" s="98">
        <f t="shared" si="256"/>
        <v>7</v>
      </c>
      <c r="C3012" s="98">
        <f t="shared" si="257"/>
        <v>6</v>
      </c>
      <c r="D3012" s="98">
        <f>D3010</f>
        <v>90</v>
      </c>
      <c r="E3012" s="98">
        <f t="shared" si="255"/>
        <v>26</v>
      </c>
      <c r="F3012" s="397">
        <f>F3010+(E3012-E3010)*(F3013-F3010)/(E3013-E3010)</f>
        <v>2.4759000000000002</v>
      </c>
      <c r="G3012" s="98">
        <v>15</v>
      </c>
      <c r="H3012" s="491">
        <f>H3010+(E3012-E3010)*(H3013-H3010)/(E3013-E3010)</f>
        <v>0.24827733333333332</v>
      </c>
      <c r="I3012" s="492">
        <f>I3010+(E3012-E3010)*(I3013-I3010)/(E3013-E3010)</f>
        <v>10</v>
      </c>
      <c r="J3012" s="397">
        <f>J3010+(E3012-E3010)*(J3013-J3010)/(E3013-E3010)</f>
        <v>0.19089999999999999</v>
      </c>
      <c r="K3012" s="469">
        <f t="shared" si="252"/>
        <v>9.9723159047946393</v>
      </c>
      <c r="L3012" s="469">
        <f t="shared" si="253"/>
        <v>-2.7684095205360748E-2</v>
      </c>
    </row>
    <row r="3013" spans="1:12">
      <c r="A3013" s="480" t="s">
        <v>120</v>
      </c>
      <c r="B3013" s="480">
        <f t="shared" si="256"/>
        <v>7</v>
      </c>
      <c r="C3013" s="480">
        <f t="shared" si="257"/>
        <v>6</v>
      </c>
      <c r="D3013" s="480">
        <f>D3010</f>
        <v>90</v>
      </c>
      <c r="E3013" s="480">
        <f t="shared" si="255"/>
        <v>27</v>
      </c>
      <c r="F3013" s="484">
        <v>2.4900000000000002</v>
      </c>
      <c r="G3013" s="480">
        <v>15</v>
      </c>
      <c r="H3013" s="482">
        <v>0.247391</v>
      </c>
      <c r="I3013" s="483">
        <v>10.1</v>
      </c>
      <c r="J3013" s="484">
        <v>0.19089999999999999</v>
      </c>
      <c r="K3013" s="469">
        <f t="shared" si="252"/>
        <v>10.06503874433589</v>
      </c>
      <c r="L3013" s="469">
        <f t="shared" si="253"/>
        <v>-3.4961255664109459E-2</v>
      </c>
    </row>
    <row r="3014" spans="1:12">
      <c r="A3014" s="98" t="s">
        <v>120</v>
      </c>
      <c r="B3014" s="98">
        <f t="shared" si="256"/>
        <v>7</v>
      </c>
      <c r="C3014" s="98">
        <f t="shared" si="257"/>
        <v>6</v>
      </c>
      <c r="D3014" s="98">
        <f>D3013</f>
        <v>90</v>
      </c>
      <c r="E3014" s="98">
        <f t="shared" si="255"/>
        <v>28</v>
      </c>
      <c r="F3014" s="397">
        <f>F3013+(E3014-E3013)*(F3016-F3013)/(E3016-E3013)</f>
        <v>2.5039000000000002</v>
      </c>
      <c r="G3014" s="98">
        <v>15</v>
      </c>
      <c r="H3014" s="491">
        <f>H3013+(E3014-E3013)*(H3016-H3013)/(E3016-E3013)</f>
        <v>0.246499</v>
      </c>
      <c r="I3014" s="492">
        <f>I3013+(E3014-E3013)*(I3016-I3013)/(E3016-E3013)</f>
        <v>10.166666666666666</v>
      </c>
      <c r="J3014" s="397">
        <f>J3013+(E3014-E3013)*(J3016-J3013)/(E3016-E3013)</f>
        <v>0.1842</v>
      </c>
      <c r="K3014" s="469">
        <f t="shared" si="252"/>
        <v>10.157850538947422</v>
      </c>
      <c r="L3014" s="469">
        <f t="shared" si="253"/>
        <v>-8.8161277192444487E-3</v>
      </c>
    </row>
    <row r="3015" spans="1:12">
      <c r="A3015" s="98" t="s">
        <v>120</v>
      </c>
      <c r="B3015" s="98">
        <f t="shared" si="256"/>
        <v>7</v>
      </c>
      <c r="C3015" s="98">
        <f t="shared" si="257"/>
        <v>6</v>
      </c>
      <c r="D3015" s="98">
        <f>D3013</f>
        <v>90</v>
      </c>
      <c r="E3015" s="98">
        <f t="shared" si="255"/>
        <v>29</v>
      </c>
      <c r="F3015" s="397">
        <f>F3013+(E3015-E3013)*(F3016-F3013)/(E3016-E3013)</f>
        <v>2.5177999999999998</v>
      </c>
      <c r="G3015" s="98">
        <v>15</v>
      </c>
      <c r="H3015" s="491">
        <f>H3013+(E3015-E3013)*(H3016-H3013)/(E3016-E3013)</f>
        <v>0.24560699999999999</v>
      </c>
      <c r="I3015" s="492">
        <f>I3013+(E3015-E3013)*(I3016-I3013)/(E3016-E3013)</f>
        <v>10.233333333333334</v>
      </c>
      <c r="J3015" s="397">
        <f>J3013+(E3015-E3013)*(J3016-J3013)/(E3016-E3013)</f>
        <v>0.17749999999999999</v>
      </c>
      <c r="K3015" s="469">
        <f t="shared" si="252"/>
        <v>10.251336484709311</v>
      </c>
      <c r="L3015" s="469">
        <f t="shared" si="253"/>
        <v>1.8003151375976856E-2</v>
      </c>
    </row>
    <row r="3016" spans="1:12">
      <c r="A3016" s="480" t="s">
        <v>120</v>
      </c>
      <c r="B3016" s="480">
        <f t="shared" si="256"/>
        <v>7</v>
      </c>
      <c r="C3016" s="480">
        <f t="shared" si="257"/>
        <v>6</v>
      </c>
      <c r="D3016" s="480">
        <f>D3013</f>
        <v>90</v>
      </c>
      <c r="E3016" s="480">
        <f t="shared" si="255"/>
        <v>30</v>
      </c>
      <c r="F3016" s="484">
        <v>2.5316999999999998</v>
      </c>
      <c r="G3016" s="480">
        <v>15</v>
      </c>
      <c r="H3016" s="482">
        <v>0.24471499999999999</v>
      </c>
      <c r="I3016" s="483">
        <v>10.3</v>
      </c>
      <c r="J3016" s="484">
        <v>0.17080000000000001</v>
      </c>
      <c r="K3016" s="469">
        <f t="shared" si="252"/>
        <v>10.345503953578653</v>
      </c>
      <c r="L3016" s="469">
        <f t="shared" si="253"/>
        <v>4.5503953578652556E-2</v>
      </c>
    </row>
    <row r="3017" spans="1:12">
      <c r="A3017" s="98" t="s">
        <v>120</v>
      </c>
      <c r="B3017" s="98">
        <f t="shared" si="256"/>
        <v>7</v>
      </c>
      <c r="C3017" s="98">
        <f t="shared" si="257"/>
        <v>6</v>
      </c>
      <c r="D3017" s="98">
        <f>D3016</f>
        <v>90</v>
      </c>
      <c r="E3017" s="98">
        <f t="shared" si="255"/>
        <v>31</v>
      </c>
      <c r="F3017" s="397">
        <f>F3016+(E3017-E3016)*(F3019-F3016)/(E3019-E3016)</f>
        <v>2.5453333333333332</v>
      </c>
      <c r="G3017" s="98">
        <v>15</v>
      </c>
      <c r="H3017" s="491">
        <f>H3016+(E3017-E3016)*(H3019-H3016)/(E3019-E3016)</f>
        <v>0.24381566666666665</v>
      </c>
      <c r="I3017" s="492">
        <f>I3016+(E3017-E3016)*(I3019-I3016)/(E3019-E3016)</f>
        <v>10.4</v>
      </c>
      <c r="J3017" s="397">
        <f>J3016+(E3017-E3016)*(J3019-J3016)/(E3019-E3016)</f>
        <v>0.16746666666666668</v>
      </c>
      <c r="K3017" s="469">
        <f t="shared" si="252"/>
        <v>10.439580721501352</v>
      </c>
      <c r="L3017" s="469">
        <f t="shared" si="253"/>
        <v>3.9580721501351945E-2</v>
      </c>
    </row>
    <row r="3018" spans="1:12">
      <c r="A3018" s="98" t="s">
        <v>120</v>
      </c>
      <c r="B3018" s="98">
        <f t="shared" si="256"/>
        <v>7</v>
      </c>
      <c r="C3018" s="98">
        <f t="shared" si="257"/>
        <v>6</v>
      </c>
      <c r="D3018" s="98">
        <f>D3016</f>
        <v>90</v>
      </c>
      <c r="E3018" s="98">
        <f t="shared" si="255"/>
        <v>32</v>
      </c>
      <c r="F3018" s="397">
        <f>F3016+(E3018-E3016)*(F3019-F3016)/(E3019-E3016)</f>
        <v>2.5589666666666666</v>
      </c>
      <c r="G3018" s="98">
        <v>15</v>
      </c>
      <c r="H3018" s="491">
        <f>H3016+(E3018-E3016)*(H3019-H3016)/(E3019-E3016)</f>
        <v>0.24291633333333335</v>
      </c>
      <c r="I3018" s="492">
        <f>I3016+(E3018-E3016)*(I3019-I3016)/(E3019-E3016)</f>
        <v>10.5</v>
      </c>
      <c r="J3018" s="397">
        <f>J3016+(E3018-E3016)*(J3019-J3016)/(E3019-E3016)</f>
        <v>0.16413333333333333</v>
      </c>
      <c r="K3018" s="469">
        <f t="shared" si="252"/>
        <v>10.534354078015888</v>
      </c>
      <c r="L3018" s="469">
        <f t="shared" si="253"/>
        <v>3.4354078015887524E-2</v>
      </c>
    </row>
    <row r="3019" spans="1:12">
      <c r="A3019" s="480" t="s">
        <v>120</v>
      </c>
      <c r="B3019" s="480">
        <f t="shared" si="256"/>
        <v>7</v>
      </c>
      <c r="C3019" s="480">
        <f t="shared" si="257"/>
        <v>6</v>
      </c>
      <c r="D3019" s="480">
        <f>D3016</f>
        <v>90</v>
      </c>
      <c r="E3019" s="480">
        <f t="shared" si="255"/>
        <v>33</v>
      </c>
      <c r="F3019" s="484">
        <v>2.5726</v>
      </c>
      <c r="G3019" s="480">
        <v>15</v>
      </c>
      <c r="H3019" s="482">
        <v>0.24201700000000001</v>
      </c>
      <c r="I3019" s="483">
        <v>10.6</v>
      </c>
      <c r="J3019" s="484">
        <v>0.1608</v>
      </c>
      <c r="K3019" s="469">
        <f t="shared" ref="K3019:K3082" si="258">F3019/H3019</f>
        <v>10.629831788676002</v>
      </c>
      <c r="L3019" s="469">
        <f t="shared" ref="L3019:L3082" si="259">K3019-I3019</f>
        <v>2.9831788676002446E-2</v>
      </c>
    </row>
    <row r="3020" spans="1:12">
      <c r="A3020" s="98" t="s">
        <v>120</v>
      </c>
      <c r="B3020" s="98">
        <f t="shared" si="256"/>
        <v>7</v>
      </c>
      <c r="C3020" s="98">
        <f t="shared" si="257"/>
        <v>6</v>
      </c>
      <c r="D3020" s="98">
        <f>D3019</f>
        <v>90</v>
      </c>
      <c r="E3020" s="98">
        <f t="shared" si="255"/>
        <v>34</v>
      </c>
      <c r="F3020" s="397">
        <f>F3019+(E3020-E3019)*(F3022-F3019)/(E3022-E3019)</f>
        <v>2.5860666666666665</v>
      </c>
      <c r="G3020" s="98">
        <v>15</v>
      </c>
      <c r="H3020" s="491">
        <f>H3019+(E3020-E3019)*(H3022-H3019)/(E3022-E3019)</f>
        <v>0.24110933333333334</v>
      </c>
      <c r="I3020" s="492">
        <f>I3019+(E3020-E3019)*(I3022-I3019)/(E3022-E3019)</f>
        <v>10.7</v>
      </c>
      <c r="J3020" s="397">
        <f>J3019+(E3020-E3019)*(J3022-J3019)/(E3022-E3019)</f>
        <v>0.15743333333333334</v>
      </c>
      <c r="K3020" s="469">
        <f t="shared" si="258"/>
        <v>10.725701203326844</v>
      </c>
      <c r="L3020" s="469">
        <f t="shared" si="259"/>
        <v>2.570120332684489E-2</v>
      </c>
    </row>
    <row r="3021" spans="1:12">
      <c r="A3021" s="98" t="s">
        <v>120</v>
      </c>
      <c r="B3021" s="98">
        <f t="shared" si="256"/>
        <v>7</v>
      </c>
      <c r="C3021" s="98">
        <f t="shared" si="257"/>
        <v>6</v>
      </c>
      <c r="D3021" s="98">
        <f>D3019</f>
        <v>90</v>
      </c>
      <c r="E3021" s="98">
        <f t="shared" si="255"/>
        <v>35</v>
      </c>
      <c r="F3021" s="397">
        <f>F3019+(E3021-E3019)*(F3022-F3019)/(E3022-E3019)</f>
        <v>2.5995333333333335</v>
      </c>
      <c r="G3021" s="98">
        <v>15</v>
      </c>
      <c r="H3021" s="491">
        <f>H3019+(E3021-E3019)*(H3022-H3019)/(E3022-E3019)</f>
        <v>0.24020166666666667</v>
      </c>
      <c r="I3021" s="492">
        <f>I3019+(E3021-E3019)*(I3022-I3019)/(E3022-E3019)</f>
        <v>10.8</v>
      </c>
      <c r="J3021" s="397">
        <f>J3019+(E3021-E3019)*(J3022-J3019)/(E3022-E3019)</f>
        <v>0.15406666666666666</v>
      </c>
      <c r="K3021" s="469">
        <f t="shared" si="258"/>
        <v>10.822295154765788</v>
      </c>
      <c r="L3021" s="469">
        <f t="shared" si="259"/>
        <v>2.2295154765787473E-2</v>
      </c>
    </row>
    <row r="3022" spans="1:12">
      <c r="A3022" s="480" t="s">
        <v>120</v>
      </c>
      <c r="B3022" s="480">
        <f t="shared" si="256"/>
        <v>7</v>
      </c>
      <c r="C3022" s="480">
        <f t="shared" si="257"/>
        <v>6</v>
      </c>
      <c r="D3022" s="480">
        <f>D3019</f>
        <v>90</v>
      </c>
      <c r="E3022" s="480">
        <f t="shared" si="255"/>
        <v>36</v>
      </c>
      <c r="F3022" s="484">
        <v>2.613</v>
      </c>
      <c r="G3022" s="480">
        <v>15</v>
      </c>
      <c r="H3022" s="482">
        <v>0.23929400000000001</v>
      </c>
      <c r="I3022" s="483">
        <v>10.9</v>
      </c>
      <c r="J3022" s="484">
        <v>0.1507</v>
      </c>
      <c r="K3022" s="469">
        <f t="shared" si="258"/>
        <v>10.919621887719709</v>
      </c>
      <c r="L3022" s="469">
        <f t="shared" si="259"/>
        <v>1.9621887719708297E-2</v>
      </c>
    </row>
    <row r="3023" spans="1:12">
      <c r="A3023" s="98" t="s">
        <v>120</v>
      </c>
      <c r="B3023" s="98">
        <f t="shared" si="256"/>
        <v>7</v>
      </c>
      <c r="C3023" s="98">
        <f t="shared" si="257"/>
        <v>6</v>
      </c>
      <c r="D3023" s="98">
        <f>D3022</f>
        <v>90</v>
      </c>
      <c r="E3023" s="98">
        <f t="shared" si="255"/>
        <v>37</v>
      </c>
      <c r="F3023" s="397">
        <f>F3022+(E3023-E3022)*(F3025-F3022)/(E3025-E3022)</f>
        <v>2.6262333333333334</v>
      </c>
      <c r="G3023" s="98">
        <v>15</v>
      </c>
      <c r="H3023" s="491">
        <f>H3022+(E3023-E3022)*(H3025-H3022)/(E3025-E3022)</f>
        <v>0.23837633333333333</v>
      </c>
      <c r="I3023" s="492">
        <f>I3022+(E3023-E3022)*(I3025-I3022)/(E3025-E3022)</f>
        <v>11</v>
      </c>
      <c r="J3023" s="397">
        <f>J3022+(E3023-E3022)*(J3025-J3022)/(E3025-E3022)</f>
        <v>0.14736666666666667</v>
      </c>
      <c r="K3023" s="469">
        <f t="shared" si="258"/>
        <v>11.017173125408144</v>
      </c>
      <c r="L3023" s="469">
        <f t="shared" si="259"/>
        <v>1.7173125408143974E-2</v>
      </c>
    </row>
    <row r="3024" spans="1:12">
      <c r="A3024" s="98" t="s">
        <v>120</v>
      </c>
      <c r="B3024" s="98">
        <f t="shared" si="256"/>
        <v>7</v>
      </c>
      <c r="C3024" s="98">
        <f t="shared" si="257"/>
        <v>6</v>
      </c>
      <c r="D3024" s="98">
        <f>D3022</f>
        <v>90</v>
      </c>
      <c r="E3024" s="98">
        <f t="shared" si="255"/>
        <v>38</v>
      </c>
      <c r="F3024" s="397">
        <f>F3022+(E3024-E3022)*(F3025-F3022)/(E3025-E3022)</f>
        <v>2.6394666666666664</v>
      </c>
      <c r="G3024" s="98">
        <v>15</v>
      </c>
      <c r="H3024" s="491">
        <f>H3022+(E3024-E3022)*(H3025-H3022)/(E3025-E3022)</f>
        <v>0.23745866666666668</v>
      </c>
      <c r="I3024" s="492">
        <f>I3022+(E3024-E3022)*(I3025-I3022)/(E3025-E3022)</f>
        <v>11.1</v>
      </c>
      <c r="J3024" s="397">
        <f>J3022+(E3024-E3022)*(J3025-J3022)/(E3025-E3022)</f>
        <v>0.14403333333333332</v>
      </c>
      <c r="K3024" s="469">
        <f t="shared" si="258"/>
        <v>11.115478342897569</v>
      </c>
      <c r="L3024" s="469">
        <f t="shared" si="259"/>
        <v>1.5478342897569775E-2</v>
      </c>
    </row>
    <row r="3025" spans="1:12">
      <c r="A3025" s="480" t="s">
        <v>120</v>
      </c>
      <c r="B3025" s="480">
        <f t="shared" si="256"/>
        <v>7</v>
      </c>
      <c r="C3025" s="480">
        <f t="shared" si="257"/>
        <v>6</v>
      </c>
      <c r="D3025" s="480">
        <f>D3022</f>
        <v>90</v>
      </c>
      <c r="E3025" s="480">
        <f t="shared" si="255"/>
        <v>39</v>
      </c>
      <c r="F3025" s="484">
        <v>2.6526999999999998</v>
      </c>
      <c r="G3025" s="480">
        <v>15</v>
      </c>
      <c r="H3025" s="482">
        <v>0.236541</v>
      </c>
      <c r="I3025" s="483">
        <v>11.2</v>
      </c>
      <c r="J3025" s="484">
        <v>0.14069999999999999</v>
      </c>
      <c r="K3025" s="469">
        <f t="shared" si="258"/>
        <v>11.214546315437914</v>
      </c>
      <c r="L3025" s="469">
        <f t="shared" si="259"/>
        <v>1.4546315437915069E-2</v>
      </c>
    </row>
    <row r="3026" spans="1:12">
      <c r="A3026" s="98" t="s">
        <v>120</v>
      </c>
      <c r="B3026" s="98">
        <f t="shared" si="256"/>
        <v>7</v>
      </c>
      <c r="C3026" s="98">
        <f t="shared" si="257"/>
        <v>6</v>
      </c>
      <c r="D3026" s="98">
        <f>D3025</f>
        <v>90</v>
      </c>
      <c r="E3026" s="98">
        <f t="shared" si="255"/>
        <v>40</v>
      </c>
      <c r="F3026" s="397">
        <f>F3025+(E3026-E3025)*(F3028-F3025)/(E3028-E3025)</f>
        <v>2.6657333333333333</v>
      </c>
      <c r="G3026" s="98">
        <v>15</v>
      </c>
      <c r="H3026" s="491">
        <f>H3025+(E3026-E3025)*(H3028-H3025)/(E3028-E3025)</f>
        <v>0.23561133333333334</v>
      </c>
      <c r="I3026" s="492">
        <f>I3025+(E3026-E3025)*(I3028-I3025)/(E3028-E3025)</f>
        <v>11.299999999999999</v>
      </c>
      <c r="J3026" s="397">
        <f>J3025+(E3026-E3025)*(J3028-J3025)/(E3028-E3025)</f>
        <v>0.13733333333333334</v>
      </c>
      <c r="K3026" s="469">
        <f t="shared" si="258"/>
        <v>11.31411335617698</v>
      </c>
      <c r="L3026" s="469">
        <f t="shared" si="259"/>
        <v>1.4113356176981284E-2</v>
      </c>
    </row>
    <row r="3027" spans="1:12">
      <c r="A3027" s="98" t="s">
        <v>120</v>
      </c>
      <c r="B3027" s="98">
        <f t="shared" si="256"/>
        <v>7</v>
      </c>
      <c r="C3027" s="98">
        <f t="shared" si="257"/>
        <v>6</v>
      </c>
      <c r="D3027" s="98">
        <f>D3025</f>
        <v>90</v>
      </c>
      <c r="E3027" s="98">
        <f t="shared" si="255"/>
        <v>41</v>
      </c>
      <c r="F3027" s="397">
        <f>F3025+(E3027-E3025)*(F3028-F3025)/(E3028-E3025)</f>
        <v>2.6787666666666667</v>
      </c>
      <c r="G3027" s="98">
        <v>15</v>
      </c>
      <c r="H3027" s="491">
        <f>H3025+(E3027-E3025)*(H3028-H3025)/(E3028-E3025)</f>
        <v>0.23468166666666665</v>
      </c>
      <c r="I3027" s="492">
        <f>I3025+(E3027-E3025)*(I3028-I3025)/(E3028-E3025)</f>
        <v>11.4</v>
      </c>
      <c r="J3027" s="397">
        <f>J3025+(E3027-E3025)*(J3028-J3025)/(E3028-E3025)</f>
        <v>0.13396666666666665</v>
      </c>
      <c r="K3027" s="469">
        <f t="shared" si="258"/>
        <v>11.414469245573793</v>
      </c>
      <c r="L3027" s="469">
        <f t="shared" si="259"/>
        <v>1.4469245573792477E-2</v>
      </c>
    </row>
    <row r="3028" spans="1:12">
      <c r="A3028" s="480" t="s">
        <v>120</v>
      </c>
      <c r="B3028" s="480">
        <f t="shared" si="256"/>
        <v>7</v>
      </c>
      <c r="C3028" s="480">
        <f t="shared" si="257"/>
        <v>6</v>
      </c>
      <c r="D3028" s="480">
        <f>D3025</f>
        <v>90</v>
      </c>
      <c r="E3028" s="480">
        <f t="shared" si="255"/>
        <v>42</v>
      </c>
      <c r="F3028" s="484">
        <v>2.6918000000000002</v>
      </c>
      <c r="G3028" s="480">
        <v>15</v>
      </c>
      <c r="H3028" s="482">
        <v>0.23375199999999999</v>
      </c>
      <c r="I3028" s="483">
        <v>11.5</v>
      </c>
      <c r="J3028" s="484">
        <v>0.13059999999999999</v>
      </c>
      <c r="K3028" s="469">
        <f t="shared" si="258"/>
        <v>11.515623395735654</v>
      </c>
      <c r="L3028" s="469">
        <f t="shared" si="259"/>
        <v>1.5623395735653745E-2</v>
      </c>
    </row>
    <row r="3029" spans="1:12">
      <c r="A3029" s="98" t="s">
        <v>120</v>
      </c>
      <c r="B3029" s="98">
        <f t="shared" si="256"/>
        <v>7</v>
      </c>
      <c r="C3029" s="98">
        <f t="shared" si="257"/>
        <v>6</v>
      </c>
      <c r="D3029" s="98">
        <f>D3028</f>
        <v>90</v>
      </c>
      <c r="E3029" s="98">
        <f t="shared" si="255"/>
        <v>43</v>
      </c>
      <c r="F3029" s="397">
        <f>F3028+(E3029-E3028)*(F3031-F3028)/(E3031-E3028)</f>
        <v>2.7046666666666668</v>
      </c>
      <c r="G3029" s="98">
        <v>15</v>
      </c>
      <c r="H3029" s="491">
        <f>H3028+(E3029-E3028)*(H3031-H3028)/(E3031-E3028)</f>
        <v>0.23280933333333331</v>
      </c>
      <c r="I3029" s="492">
        <f>I3028+(E3029-E3028)*(I3031-I3028)/(E3031-E3028)</f>
        <v>11.6</v>
      </c>
      <c r="J3029" s="397">
        <f>J3028+(E3029-E3028)*(J3031-J3028)/(E3031-E3028)</f>
        <v>0.12726666666666667</v>
      </c>
      <c r="K3029" s="469">
        <f t="shared" si="258"/>
        <v>11.617518198010391</v>
      </c>
      <c r="L3029" s="469">
        <f t="shared" si="259"/>
        <v>1.7518198010391117E-2</v>
      </c>
    </row>
    <row r="3030" spans="1:12">
      <c r="A3030" s="98" t="s">
        <v>120</v>
      </c>
      <c r="B3030" s="98">
        <f t="shared" si="256"/>
        <v>7</v>
      </c>
      <c r="C3030" s="98">
        <f t="shared" si="257"/>
        <v>6</v>
      </c>
      <c r="D3030" s="98">
        <f>D3028</f>
        <v>90</v>
      </c>
      <c r="E3030" s="98">
        <f t="shared" si="255"/>
        <v>44</v>
      </c>
      <c r="F3030" s="397">
        <f>F3028+(E3030-E3028)*(F3031-F3028)/(E3031-E3028)</f>
        <v>2.7175333333333334</v>
      </c>
      <c r="G3030" s="98">
        <v>15</v>
      </c>
      <c r="H3030" s="491">
        <f>H3028+(E3030-E3028)*(H3031-H3028)/(E3031-E3028)</f>
        <v>0.23186666666666667</v>
      </c>
      <c r="I3030" s="492">
        <f>I3028+(E3030-E3028)*(I3031-I3028)/(E3031-E3028)</f>
        <v>11.700000000000001</v>
      </c>
      <c r="J3030" s="397">
        <f>J3028+(E3030-E3028)*(J3031-J3028)/(E3031-E3028)</f>
        <v>0.12393333333333333</v>
      </c>
      <c r="K3030" s="469">
        <f t="shared" si="258"/>
        <v>11.720241518113859</v>
      </c>
      <c r="L3030" s="469">
        <f t="shared" si="259"/>
        <v>2.0241518113857992E-2</v>
      </c>
    </row>
    <row r="3031" spans="1:12">
      <c r="A3031" s="480" t="s">
        <v>120</v>
      </c>
      <c r="B3031" s="480">
        <f t="shared" si="256"/>
        <v>7</v>
      </c>
      <c r="C3031" s="480">
        <f t="shared" si="257"/>
        <v>6</v>
      </c>
      <c r="D3031" s="480">
        <f>D3028</f>
        <v>90</v>
      </c>
      <c r="E3031" s="480">
        <f t="shared" si="255"/>
        <v>45</v>
      </c>
      <c r="F3031" s="484">
        <v>2.7303999999999999</v>
      </c>
      <c r="G3031" s="480">
        <v>15</v>
      </c>
      <c r="H3031" s="482">
        <v>0.23092399999999999</v>
      </c>
      <c r="I3031" s="483">
        <v>11.8</v>
      </c>
      <c r="J3031" s="484">
        <v>0.1206</v>
      </c>
      <c r="K3031" s="469">
        <f t="shared" si="258"/>
        <v>11.823803502451023</v>
      </c>
      <c r="L3031" s="469">
        <f t="shared" si="259"/>
        <v>2.380350245102214E-2</v>
      </c>
    </row>
    <row r="3032" spans="1:12">
      <c r="A3032" s="98" t="s">
        <v>120</v>
      </c>
      <c r="B3032" s="98">
        <f t="shared" si="256"/>
        <v>7</v>
      </c>
      <c r="C3032" s="98">
        <f t="shared" si="257"/>
        <v>6</v>
      </c>
      <c r="D3032" s="98">
        <f>D3031</f>
        <v>90</v>
      </c>
      <c r="E3032" s="98">
        <f t="shared" si="255"/>
        <v>46</v>
      </c>
      <c r="F3032" s="397">
        <f>F3031+(E3032-E3031)*(F3034-F3031)/(E3034-E3031)</f>
        <v>2.7430666666666665</v>
      </c>
      <c r="G3032" s="98">
        <v>15</v>
      </c>
      <c r="H3032" s="491">
        <f>H3031+(E3032-E3031)*(H3034-H3031)/(E3034-E3031)</f>
        <v>0.22996666666666665</v>
      </c>
      <c r="I3032" s="492">
        <f>I3031+(E3032-E3031)*(I3034-I3031)/(E3034-E3031)</f>
        <v>11.9</v>
      </c>
      <c r="J3032" s="397">
        <f>J3031+(E3032-E3031)*(J3034-J3031)/(E3034-E3031)</f>
        <v>0.11723333333333333</v>
      </c>
      <c r="K3032" s="469">
        <f t="shared" si="258"/>
        <v>11.928105522539498</v>
      </c>
      <c r="L3032" s="469">
        <f t="shared" si="259"/>
        <v>2.810552253949794E-2</v>
      </c>
    </row>
    <row r="3033" spans="1:12">
      <c r="A3033" s="98" t="s">
        <v>120</v>
      </c>
      <c r="B3033" s="98">
        <f t="shared" si="256"/>
        <v>7</v>
      </c>
      <c r="C3033" s="98">
        <f t="shared" si="257"/>
        <v>6</v>
      </c>
      <c r="D3033" s="98">
        <f>D3031</f>
        <v>90</v>
      </c>
      <c r="E3033" s="98">
        <f t="shared" si="255"/>
        <v>47</v>
      </c>
      <c r="F3033" s="397">
        <f>F3031+(E3033-E3031)*(F3034-F3031)/(E3034-E3031)</f>
        <v>2.7557333333333336</v>
      </c>
      <c r="G3033" s="98">
        <v>15</v>
      </c>
      <c r="H3033" s="491">
        <f>H3031+(E3033-E3031)*(H3034-H3031)/(E3034-E3031)</f>
        <v>0.22900933333333334</v>
      </c>
      <c r="I3033" s="492">
        <f>I3031+(E3033-E3031)*(I3034-I3031)/(E3034-E3031)</f>
        <v>12</v>
      </c>
      <c r="J3033" s="397">
        <f>J3031+(E3033-E3031)*(J3034-J3031)/(E3034-E3031)</f>
        <v>0.11386666666666667</v>
      </c>
      <c r="K3033" s="469">
        <f t="shared" si="258"/>
        <v>12.03327957521382</v>
      </c>
      <c r="L3033" s="469">
        <f t="shared" si="259"/>
        <v>3.3279575213819967E-2</v>
      </c>
    </row>
    <row r="3034" spans="1:12">
      <c r="A3034" s="480" t="s">
        <v>120</v>
      </c>
      <c r="B3034" s="480">
        <f t="shared" si="256"/>
        <v>7</v>
      </c>
      <c r="C3034" s="480">
        <f t="shared" si="257"/>
        <v>6</v>
      </c>
      <c r="D3034" s="480">
        <f>D3031</f>
        <v>90</v>
      </c>
      <c r="E3034" s="480">
        <f t="shared" si="255"/>
        <v>48</v>
      </c>
      <c r="F3034" s="484">
        <v>2.7684000000000002</v>
      </c>
      <c r="G3034" s="480">
        <v>15</v>
      </c>
      <c r="H3034" s="482">
        <v>0.228052</v>
      </c>
      <c r="I3034" s="483">
        <v>12.1</v>
      </c>
      <c r="J3034" s="484">
        <v>0.1105</v>
      </c>
      <c r="K3034" s="469">
        <f t="shared" si="258"/>
        <v>12.139336642520128</v>
      </c>
      <c r="L3034" s="469">
        <f t="shared" si="259"/>
        <v>3.9336642520128251E-2</v>
      </c>
    </row>
    <row r="3035" spans="1:12">
      <c r="A3035" s="98" t="s">
        <v>120</v>
      </c>
      <c r="B3035" s="98">
        <f t="shared" si="256"/>
        <v>7</v>
      </c>
      <c r="C3035" s="98">
        <f t="shared" si="257"/>
        <v>6</v>
      </c>
      <c r="D3035" s="98">
        <f>D3034</f>
        <v>90</v>
      </c>
      <c r="E3035" s="98">
        <f t="shared" si="255"/>
        <v>49</v>
      </c>
      <c r="F3035" s="397">
        <f>F3034+(E3035-E3034)*(F3037-F3034)/(E3037-E3034)</f>
        <v>2.7808999999999999</v>
      </c>
      <c r="G3035" s="98">
        <v>15</v>
      </c>
      <c r="H3035" s="491">
        <f>H3034+(E3035-E3034)*(H3037-H3034)/(E3037-E3034)</f>
        <v>0.22707833333333333</v>
      </c>
      <c r="I3035" s="492">
        <f>I3034+(E3035-E3034)*(I3037-I3034)/(E3037-E3034)</f>
        <v>12.233333333333333</v>
      </c>
      <c r="J3035" s="397">
        <f>J3034+(E3035-E3034)*(J3037-J3034)/(E3037-E3034)</f>
        <v>0.10716666666666667</v>
      </c>
      <c r="K3035" s="469">
        <f t="shared" si="258"/>
        <v>12.246434783885149</v>
      </c>
      <c r="L3035" s="469">
        <f t="shared" si="259"/>
        <v>1.3101450551816995E-2</v>
      </c>
    </row>
    <row r="3036" spans="1:12">
      <c r="A3036" s="98" t="s">
        <v>120</v>
      </c>
      <c r="B3036" s="98">
        <f t="shared" si="256"/>
        <v>7</v>
      </c>
      <c r="C3036" s="98">
        <f t="shared" si="257"/>
        <v>6</v>
      </c>
      <c r="D3036" s="98">
        <f>D3034</f>
        <v>90</v>
      </c>
      <c r="E3036" s="98">
        <f t="shared" si="255"/>
        <v>50</v>
      </c>
      <c r="F3036" s="397">
        <f>F3034+(E3036-E3034)*(F3037-F3034)/(E3037-E3034)</f>
        <v>2.7934000000000001</v>
      </c>
      <c r="G3036" s="98">
        <v>15</v>
      </c>
      <c r="H3036" s="491">
        <f>H3034+(E3036-E3034)*(H3037-H3034)/(E3037-E3034)</f>
        <v>0.22610466666666668</v>
      </c>
      <c r="I3036" s="492">
        <f>I3034+(E3036-E3034)*(I3037-I3034)/(E3037-E3034)</f>
        <v>12.366666666666667</v>
      </c>
      <c r="J3036" s="397">
        <f>J3034+(E3036-E3034)*(J3037-J3034)/(E3037-E3034)</f>
        <v>0.10383333333333333</v>
      </c>
      <c r="K3036" s="469">
        <f t="shared" si="258"/>
        <v>12.354455311257029</v>
      </c>
      <c r="L3036" s="469">
        <f t="shared" si="259"/>
        <v>-1.2211355409638358E-2</v>
      </c>
    </row>
    <row r="3037" spans="1:12">
      <c r="A3037" s="480" t="s">
        <v>120</v>
      </c>
      <c r="B3037" s="480">
        <f t="shared" si="256"/>
        <v>7</v>
      </c>
      <c r="C3037" s="480">
        <f t="shared" si="257"/>
        <v>6</v>
      </c>
      <c r="D3037" s="480">
        <f>D3034</f>
        <v>90</v>
      </c>
      <c r="E3037" s="480">
        <f t="shared" si="255"/>
        <v>51</v>
      </c>
      <c r="F3037" s="484">
        <v>2.8058999999999998</v>
      </c>
      <c r="G3037" s="480">
        <v>15</v>
      </c>
      <c r="H3037" s="482">
        <v>0.225131</v>
      </c>
      <c r="I3037" s="483">
        <v>12.5</v>
      </c>
      <c r="J3037" s="484">
        <v>0.10050000000000001</v>
      </c>
      <c r="K3037" s="469">
        <f t="shared" si="258"/>
        <v>12.463410192288045</v>
      </c>
      <c r="L3037" s="469">
        <f t="shared" si="259"/>
        <v>-3.6589807711955302E-2</v>
      </c>
    </row>
    <row r="3038" spans="1:12">
      <c r="A3038" s="98" t="s">
        <v>120</v>
      </c>
      <c r="B3038" s="98">
        <f t="shared" si="256"/>
        <v>7</v>
      </c>
      <c r="C3038" s="98">
        <f t="shared" si="257"/>
        <v>6</v>
      </c>
      <c r="D3038" s="98">
        <f>D3037</f>
        <v>90</v>
      </c>
      <c r="E3038" s="98">
        <f t="shared" si="255"/>
        <v>52</v>
      </c>
      <c r="F3038" s="397">
        <f>F3037+(E3038-E3037)*(F3040-F3037)/(E3040-E3037)</f>
        <v>2.8182666666666667</v>
      </c>
      <c r="G3038" s="98">
        <v>15</v>
      </c>
      <c r="H3038" s="491">
        <f>H3037+(E3038-E3037)*(H3040-H3037)/(E3040-E3037)</f>
        <v>0.22413933333333333</v>
      </c>
      <c r="I3038" s="492">
        <f>I3037+(E3038-E3037)*(I3040-I3037)/(E3040-E3037)</f>
        <v>12.6</v>
      </c>
      <c r="J3038" s="397">
        <f>J3037+(E3038-E3037)*(J3040-J3037)/(E3040-E3037)</f>
        <v>9.7133333333333335E-2</v>
      </c>
      <c r="K3038" s="469">
        <f t="shared" si="258"/>
        <v>12.573726461813932</v>
      </c>
      <c r="L3038" s="469">
        <f t="shared" si="259"/>
        <v>-2.6273538186067924E-2</v>
      </c>
    </row>
    <row r="3039" spans="1:12">
      <c r="A3039" s="98" t="s">
        <v>120</v>
      </c>
      <c r="B3039" s="98">
        <f t="shared" si="256"/>
        <v>7</v>
      </c>
      <c r="C3039" s="98">
        <f t="shared" si="257"/>
        <v>6</v>
      </c>
      <c r="D3039" s="98">
        <f>D3037</f>
        <v>90</v>
      </c>
      <c r="E3039" s="98">
        <f t="shared" si="255"/>
        <v>53</v>
      </c>
      <c r="F3039" s="397">
        <f>F3037+(E3039-E3037)*(F3040-F3037)/(E3040-E3037)</f>
        <v>2.8306333333333331</v>
      </c>
      <c r="G3039" s="98">
        <v>15</v>
      </c>
      <c r="H3039" s="491">
        <f>H3037+(E3039-E3037)*(H3040-H3037)/(E3040-E3037)</f>
        <v>0.22314766666666666</v>
      </c>
      <c r="I3039" s="492">
        <f>I3037+(E3039-E3037)*(I3040-I3037)/(E3040-E3037)</f>
        <v>12.700000000000001</v>
      </c>
      <c r="J3039" s="397">
        <f>J3037+(E3039-E3037)*(J3040-J3037)/(E3040-E3037)</f>
        <v>9.3766666666666665E-2</v>
      </c>
      <c r="K3039" s="469">
        <f t="shared" si="258"/>
        <v>12.685023220796991</v>
      </c>
      <c r="L3039" s="469">
        <f t="shared" si="259"/>
        <v>-1.4976779203010437E-2</v>
      </c>
    </row>
    <row r="3040" spans="1:12">
      <c r="A3040" s="480" t="s">
        <v>120</v>
      </c>
      <c r="B3040" s="480">
        <f t="shared" si="256"/>
        <v>7</v>
      </c>
      <c r="C3040" s="480">
        <f t="shared" si="257"/>
        <v>6</v>
      </c>
      <c r="D3040" s="480">
        <f>D3037</f>
        <v>90</v>
      </c>
      <c r="E3040" s="480">
        <f t="shared" si="255"/>
        <v>54</v>
      </c>
      <c r="F3040" s="484">
        <v>2.843</v>
      </c>
      <c r="G3040" s="480">
        <v>15</v>
      </c>
      <c r="H3040" s="482">
        <v>0.22215599999999999</v>
      </c>
      <c r="I3040" s="483">
        <v>12.8</v>
      </c>
      <c r="J3040" s="484">
        <v>9.0399999999999994E-2</v>
      </c>
      <c r="K3040" s="469">
        <f t="shared" si="258"/>
        <v>12.797313599452638</v>
      </c>
      <c r="L3040" s="469">
        <f t="shared" si="259"/>
        <v>-2.6864005473630215E-3</v>
      </c>
    </row>
    <row r="3041" spans="1:12">
      <c r="A3041" s="480" t="s">
        <v>120</v>
      </c>
      <c r="B3041" s="480">
        <f t="shared" si="256"/>
        <v>8</v>
      </c>
      <c r="C3041" s="480">
        <f t="shared" si="257"/>
        <v>0</v>
      </c>
      <c r="D3041" s="480">
        <f>D3040+6</f>
        <v>96</v>
      </c>
      <c r="E3041" s="480">
        <v>12</v>
      </c>
      <c r="F3041" s="484">
        <v>2.2704</v>
      </c>
      <c r="G3041" s="480">
        <v>15</v>
      </c>
      <c r="H3041" s="482">
        <v>0.248392</v>
      </c>
      <c r="I3041" s="483">
        <v>9.1</v>
      </c>
      <c r="J3041" s="484">
        <v>0.2208</v>
      </c>
      <c r="K3041" s="469">
        <f t="shared" si="258"/>
        <v>9.1403909948790627</v>
      </c>
      <c r="L3041" s="469">
        <f t="shared" si="259"/>
        <v>4.0390994879063058E-2</v>
      </c>
    </row>
    <row r="3042" spans="1:12">
      <c r="A3042" s="98" t="s">
        <v>120</v>
      </c>
      <c r="B3042" s="98">
        <f t="shared" si="256"/>
        <v>8</v>
      </c>
      <c r="C3042" s="98">
        <f t="shared" si="257"/>
        <v>0</v>
      </c>
      <c r="D3042" s="98">
        <f>D3041</f>
        <v>96</v>
      </c>
      <c r="E3042" s="98">
        <f>E3041+1</f>
        <v>13</v>
      </c>
      <c r="F3042" s="397">
        <f>F3041+(E3042-E3041)*(F3044-F3041)/(E3044-E3041)</f>
        <v>2.2856000000000001</v>
      </c>
      <c r="G3042" s="98">
        <v>15</v>
      </c>
      <c r="H3042" s="491">
        <f>H3041+(E3042-E3041)*(H3044-H3041)/(E3044-E3041)</f>
        <v>0.24775166666666668</v>
      </c>
      <c r="I3042" s="492">
        <f>I3041+(E3042-E3041)*(I3044-I3041)/(E3044-E3041)</f>
        <v>9.1999999999999993</v>
      </c>
      <c r="J3042" s="397">
        <f>J3041+(E3042-E3041)*(J3044-J3041)/(E3044-E3041)</f>
        <v>0.21786666666666665</v>
      </c>
      <c r="K3042" s="469">
        <f t="shared" si="258"/>
        <v>9.2253667987433658</v>
      </c>
      <c r="L3042" s="469">
        <f t="shared" si="259"/>
        <v>2.5366798743366559E-2</v>
      </c>
    </row>
    <row r="3043" spans="1:12">
      <c r="A3043" s="98" t="s">
        <v>120</v>
      </c>
      <c r="B3043" s="98">
        <f t="shared" si="256"/>
        <v>8</v>
      </c>
      <c r="C3043" s="98">
        <f t="shared" si="257"/>
        <v>0</v>
      </c>
      <c r="D3043" s="98">
        <f>D3041</f>
        <v>96</v>
      </c>
      <c r="E3043" s="98">
        <f t="shared" ref="E3043:E3083" si="260">E3042+1</f>
        <v>14</v>
      </c>
      <c r="F3043" s="397">
        <f>F3041+(E3043-E3041)*(F3044-F3041)/(E3044-E3041)</f>
        <v>2.3007999999999997</v>
      </c>
      <c r="G3043" s="98">
        <v>15</v>
      </c>
      <c r="H3043" s="491">
        <f>H3041+(E3043-E3041)*(H3044-H3041)/(E3044-E3041)</f>
        <v>0.24711133333333332</v>
      </c>
      <c r="I3043" s="492">
        <f>I3041+(E3043-E3041)*(I3044-I3041)/(E3044-E3041)</f>
        <v>9.3000000000000007</v>
      </c>
      <c r="J3043" s="397">
        <f>J3041+(E3043-E3041)*(J3044-J3041)/(E3044-E3041)</f>
        <v>0.21493333333333334</v>
      </c>
      <c r="K3043" s="469">
        <f t="shared" si="258"/>
        <v>9.3107829939001849</v>
      </c>
      <c r="L3043" s="469">
        <f t="shared" si="259"/>
        <v>1.0782993900184223E-2</v>
      </c>
    </row>
    <row r="3044" spans="1:12">
      <c r="A3044" s="480" t="s">
        <v>120</v>
      </c>
      <c r="B3044" s="480">
        <f t="shared" si="256"/>
        <v>8</v>
      </c>
      <c r="C3044" s="480">
        <f t="shared" si="257"/>
        <v>0</v>
      </c>
      <c r="D3044" s="480">
        <f>D3041</f>
        <v>96</v>
      </c>
      <c r="E3044" s="480">
        <f t="shared" si="260"/>
        <v>15</v>
      </c>
      <c r="F3044" s="484">
        <v>2.3159999999999998</v>
      </c>
      <c r="G3044" s="480">
        <v>15</v>
      </c>
      <c r="H3044" s="482">
        <v>0.246471</v>
      </c>
      <c r="I3044" s="483">
        <v>9.4</v>
      </c>
      <c r="J3044" s="484">
        <v>0.21199999999999999</v>
      </c>
      <c r="K3044" s="469">
        <f t="shared" si="258"/>
        <v>9.3966430127682354</v>
      </c>
      <c r="L3044" s="469">
        <f t="shared" si="259"/>
        <v>-3.3569872317649185E-3</v>
      </c>
    </row>
    <row r="3045" spans="1:12">
      <c r="A3045" s="98" t="s">
        <v>120</v>
      </c>
      <c r="B3045" s="98">
        <f t="shared" si="256"/>
        <v>8</v>
      </c>
      <c r="C3045" s="98">
        <f t="shared" si="257"/>
        <v>0</v>
      </c>
      <c r="D3045" s="98">
        <f>D3044</f>
        <v>96</v>
      </c>
      <c r="E3045" s="98">
        <f t="shared" si="260"/>
        <v>16</v>
      </c>
      <c r="F3045" s="397">
        <f>F3044+(E3045-E3044)*(F3047-F3044)/(E3047-E3044)</f>
        <v>2.3308999999999997</v>
      </c>
      <c r="G3045" s="98">
        <v>15</v>
      </c>
      <c r="H3045" s="491">
        <f>H3044+(E3045-E3044)*(H3047-H3044)/(E3047-E3044)</f>
        <v>0.24583166666666667</v>
      </c>
      <c r="I3045" s="492">
        <f>I3044+(E3045-E3044)*(I3047-I3044)/(E3047-E3044)</f>
        <v>9.5</v>
      </c>
      <c r="J3045" s="397">
        <f>J3044+(E3045-E3044)*(J3047-J3044)/(E3047-E3044)</f>
        <v>0.20903333333333332</v>
      </c>
      <c r="K3045" s="469">
        <f t="shared" si="258"/>
        <v>9.4816914012976348</v>
      </c>
      <c r="L3045" s="469">
        <f t="shared" si="259"/>
        <v>-1.8308598702365231E-2</v>
      </c>
    </row>
    <row r="3046" spans="1:12">
      <c r="A3046" s="98" t="s">
        <v>120</v>
      </c>
      <c r="B3046" s="98">
        <f t="shared" si="256"/>
        <v>8</v>
      </c>
      <c r="C3046" s="98">
        <f t="shared" si="257"/>
        <v>0</v>
      </c>
      <c r="D3046" s="98">
        <f>D3044</f>
        <v>96</v>
      </c>
      <c r="E3046" s="98">
        <f t="shared" si="260"/>
        <v>17</v>
      </c>
      <c r="F3046" s="397">
        <f>F3044+(E3046-E3044)*(F3047-F3044)/(E3047-E3044)</f>
        <v>2.3458000000000001</v>
      </c>
      <c r="G3046" s="98">
        <v>15</v>
      </c>
      <c r="H3046" s="491">
        <f>H3044+(E3046-E3044)*(H3047-H3044)/(E3047-E3044)</f>
        <v>0.24519233333333332</v>
      </c>
      <c r="I3046" s="492">
        <f>I3044+(E3046-E3044)*(I3047-I3044)/(E3047-E3044)</f>
        <v>9.6</v>
      </c>
      <c r="J3046" s="397">
        <f>J3044+(E3046-E3044)*(J3047-J3044)/(E3047-E3044)</f>
        <v>0.20606666666666668</v>
      </c>
      <c r="K3046" s="469">
        <f t="shared" si="258"/>
        <v>9.5671833132357325</v>
      </c>
      <c r="L3046" s="469">
        <f t="shared" si="259"/>
        <v>-3.2816686764267189E-2</v>
      </c>
    </row>
    <row r="3047" spans="1:12">
      <c r="A3047" s="480" t="s">
        <v>120</v>
      </c>
      <c r="B3047" s="480">
        <f t="shared" si="256"/>
        <v>8</v>
      </c>
      <c r="C3047" s="480">
        <f t="shared" si="257"/>
        <v>0</v>
      </c>
      <c r="D3047" s="480">
        <f>D3044</f>
        <v>96</v>
      </c>
      <c r="E3047" s="480">
        <f t="shared" si="260"/>
        <v>18</v>
      </c>
      <c r="F3047" s="484">
        <v>2.3607</v>
      </c>
      <c r="G3047" s="480">
        <v>15</v>
      </c>
      <c r="H3047" s="482">
        <v>0.24455299999999999</v>
      </c>
      <c r="I3047" s="483">
        <v>9.6999999999999993</v>
      </c>
      <c r="J3047" s="484">
        <v>0.2031</v>
      </c>
      <c r="K3047" s="469">
        <f t="shared" si="258"/>
        <v>9.6531222270836992</v>
      </c>
      <c r="L3047" s="469">
        <f t="shared" si="259"/>
        <v>-4.6877772916300131E-2</v>
      </c>
    </row>
    <row r="3048" spans="1:12">
      <c r="A3048" s="98" t="s">
        <v>120</v>
      </c>
      <c r="B3048" s="98">
        <f t="shared" si="256"/>
        <v>8</v>
      </c>
      <c r="C3048" s="98">
        <f t="shared" si="257"/>
        <v>0</v>
      </c>
      <c r="D3048" s="98">
        <f>D3047</f>
        <v>96</v>
      </c>
      <c r="E3048" s="98">
        <f t="shared" si="260"/>
        <v>19</v>
      </c>
      <c r="F3048" s="397">
        <f>F3047+(E3048-E3047)*(F3050-F3047)/(E3050-E3047)</f>
        <v>2.3753333333333333</v>
      </c>
      <c r="G3048" s="98">
        <v>15</v>
      </c>
      <c r="H3048" s="491">
        <f>H3047+(E3048-E3047)*(H3050-H3047)/(E3050-E3047)</f>
        <v>0.24391333333333332</v>
      </c>
      <c r="I3048" s="492">
        <f>I3047+(E3048-E3047)*(I3050-I3047)/(E3050-E3047)</f>
        <v>9.7666666666666657</v>
      </c>
      <c r="J3048" s="397">
        <f>J3047+(E3048-E3047)*(J3050-J3047)/(E3050-E3047)</f>
        <v>0.20016666666666666</v>
      </c>
      <c r="K3048" s="469">
        <f t="shared" si="258"/>
        <v>9.7384316833848086</v>
      </c>
      <c r="L3048" s="469">
        <f t="shared" si="259"/>
        <v>-2.823498328185714E-2</v>
      </c>
    </row>
    <row r="3049" spans="1:12">
      <c r="A3049" s="98" t="s">
        <v>120</v>
      </c>
      <c r="B3049" s="98">
        <f t="shared" si="256"/>
        <v>8</v>
      </c>
      <c r="C3049" s="98">
        <f t="shared" si="257"/>
        <v>0</v>
      </c>
      <c r="D3049" s="98">
        <f>D3047</f>
        <v>96</v>
      </c>
      <c r="E3049" s="98">
        <f t="shared" si="260"/>
        <v>20</v>
      </c>
      <c r="F3049" s="397">
        <f>F3047+(E3049-E3047)*(F3050-F3047)/(E3050-E3047)</f>
        <v>2.3899666666666666</v>
      </c>
      <c r="G3049" s="98">
        <v>15</v>
      </c>
      <c r="H3049" s="491">
        <f>H3047+(E3049-E3047)*(H3050-H3047)/(E3050-E3047)</f>
        <v>0.24327366666666667</v>
      </c>
      <c r="I3049" s="492">
        <f>I3047+(E3049-E3047)*(I3050-I3047)/(E3050-E3047)</f>
        <v>9.8333333333333339</v>
      </c>
      <c r="J3049" s="397">
        <f>J3047+(E3049-E3047)*(J3050-J3047)/(E3050-E3047)</f>
        <v>0.19723333333333334</v>
      </c>
      <c r="K3049" s="469">
        <f t="shared" si="258"/>
        <v>9.8241897670798721</v>
      </c>
      <c r="L3049" s="469">
        <f t="shared" si="259"/>
        <v>-9.143566253461799E-3</v>
      </c>
    </row>
    <row r="3050" spans="1:12">
      <c r="A3050" s="480" t="s">
        <v>120</v>
      </c>
      <c r="B3050" s="480">
        <f t="shared" si="256"/>
        <v>8</v>
      </c>
      <c r="C3050" s="480">
        <f t="shared" si="257"/>
        <v>0</v>
      </c>
      <c r="D3050" s="480">
        <f>D3047</f>
        <v>96</v>
      </c>
      <c r="E3050" s="480">
        <f t="shared" si="260"/>
        <v>21</v>
      </c>
      <c r="F3050" s="484">
        <v>2.4045999999999998</v>
      </c>
      <c r="G3050" s="480">
        <v>15</v>
      </c>
      <c r="H3050" s="482">
        <v>0.24263399999999999</v>
      </c>
      <c r="I3050" s="483">
        <v>9.9</v>
      </c>
      <c r="J3050" s="484">
        <v>0.1943</v>
      </c>
      <c r="K3050" s="469">
        <f t="shared" si="258"/>
        <v>9.910400026377177</v>
      </c>
      <c r="L3050" s="469">
        <f t="shared" si="259"/>
        <v>1.040002637717663E-2</v>
      </c>
    </row>
    <row r="3051" spans="1:12">
      <c r="A3051" s="98" t="s">
        <v>120</v>
      </c>
      <c r="B3051" s="98">
        <f t="shared" si="256"/>
        <v>8</v>
      </c>
      <c r="C3051" s="98">
        <f t="shared" si="257"/>
        <v>0</v>
      </c>
      <c r="D3051" s="98">
        <f>D3050</f>
        <v>96</v>
      </c>
      <c r="E3051" s="98">
        <f t="shared" si="260"/>
        <v>22</v>
      </c>
      <c r="F3051" s="397">
        <f>F3050+(E3051-E3050)*(F3053-F3050)/(E3053-E3050)</f>
        <v>2.4189666666666665</v>
      </c>
      <c r="G3051" s="98">
        <v>15</v>
      </c>
      <c r="H3051" s="491">
        <f>H3050+(E3051-E3050)*(H3053-H3050)/(E3053-E3050)</f>
        <v>0.24199266666666666</v>
      </c>
      <c r="I3051" s="492">
        <f>I3050+(E3051-E3050)*(I3053-I3050)/(E3053-E3050)</f>
        <v>10</v>
      </c>
      <c r="J3051" s="397">
        <f>J3050+(E3051-E3050)*(J3053-J3050)/(E3053-E3050)</f>
        <v>0.19136666666666666</v>
      </c>
      <c r="K3051" s="469">
        <f t="shared" si="258"/>
        <v>9.9960329376372279</v>
      </c>
      <c r="L3051" s="469">
        <f t="shared" si="259"/>
        <v>-3.9670623627721113E-3</v>
      </c>
    </row>
    <row r="3052" spans="1:12">
      <c r="A3052" s="98" t="s">
        <v>120</v>
      </c>
      <c r="B3052" s="98">
        <f t="shared" si="256"/>
        <v>8</v>
      </c>
      <c r="C3052" s="98">
        <f t="shared" si="257"/>
        <v>0</v>
      </c>
      <c r="D3052" s="98">
        <f>D3050</f>
        <v>96</v>
      </c>
      <c r="E3052" s="98">
        <f t="shared" si="260"/>
        <v>23</v>
      </c>
      <c r="F3052" s="397">
        <f>F3050+(E3052-E3050)*(F3053-F3050)/(E3053-E3050)</f>
        <v>2.4333333333333336</v>
      </c>
      <c r="G3052" s="98">
        <v>15</v>
      </c>
      <c r="H3052" s="491">
        <f>H3050+(E3052-E3050)*(H3053-H3050)/(E3053-E3050)</f>
        <v>0.24135133333333333</v>
      </c>
      <c r="I3052" s="492">
        <f>I3050+(E3052-E3050)*(I3053-I3050)/(E3053-E3050)</f>
        <v>10.1</v>
      </c>
      <c r="J3052" s="397">
        <f>J3050+(E3052-E3050)*(J3053-J3050)/(E3053-E3050)</f>
        <v>0.18843333333333334</v>
      </c>
      <c r="K3052" s="469">
        <f t="shared" si="258"/>
        <v>10.082120946780213</v>
      </c>
      <c r="L3052" s="469">
        <f t="shared" si="259"/>
        <v>-1.7879053219786556E-2</v>
      </c>
    </row>
    <row r="3053" spans="1:12">
      <c r="A3053" s="480" t="s">
        <v>120</v>
      </c>
      <c r="B3053" s="480">
        <f t="shared" si="256"/>
        <v>8</v>
      </c>
      <c r="C3053" s="480">
        <f t="shared" si="257"/>
        <v>0</v>
      </c>
      <c r="D3053" s="480">
        <f>D3050</f>
        <v>96</v>
      </c>
      <c r="E3053" s="480">
        <f t="shared" si="260"/>
        <v>24</v>
      </c>
      <c r="F3053" s="484">
        <v>2.4477000000000002</v>
      </c>
      <c r="G3053" s="480">
        <v>15</v>
      </c>
      <c r="H3053" s="482">
        <v>0.24071000000000001</v>
      </c>
      <c r="I3053" s="483">
        <v>10.199999999999999</v>
      </c>
      <c r="J3053" s="484">
        <v>0.1855</v>
      </c>
      <c r="K3053" s="469">
        <f t="shared" si="258"/>
        <v>10.168667691412905</v>
      </c>
      <c r="L3053" s="469">
        <f t="shared" si="259"/>
        <v>-3.133230858709446E-2</v>
      </c>
    </row>
    <row r="3054" spans="1:12">
      <c r="A3054" s="98" t="s">
        <v>120</v>
      </c>
      <c r="B3054" s="98">
        <f t="shared" si="256"/>
        <v>8</v>
      </c>
      <c r="C3054" s="98">
        <f t="shared" si="257"/>
        <v>0</v>
      </c>
      <c r="D3054" s="98">
        <f>D3053</f>
        <v>96</v>
      </c>
      <c r="E3054" s="98">
        <f t="shared" si="260"/>
        <v>25</v>
      </c>
      <c r="F3054" s="397">
        <f>F3053+(E3054-E3053)*(F3056-F3053)/(E3056-E3053)</f>
        <v>2.4618000000000002</v>
      </c>
      <c r="G3054" s="98">
        <v>15</v>
      </c>
      <c r="H3054" s="491">
        <f>H3053+(E3054-E3053)*(H3056-H3053)/(E3056-E3053)</f>
        <v>0.240066</v>
      </c>
      <c r="I3054" s="492">
        <f>I3053+(E3054-E3053)*(I3056-I3053)/(E3056-E3053)</f>
        <v>10.266666666666666</v>
      </c>
      <c r="J3054" s="397">
        <f>J3053+(E3054-E3053)*(J3056-J3053)/(E3056-E3053)</f>
        <v>0.18253333333333333</v>
      </c>
      <c r="K3054" s="469">
        <f t="shared" si="258"/>
        <v>10.254679963010172</v>
      </c>
      <c r="L3054" s="469">
        <f t="shared" si="259"/>
        <v>-1.1986703656493347E-2</v>
      </c>
    </row>
    <row r="3055" spans="1:12">
      <c r="A3055" s="98" t="s">
        <v>120</v>
      </c>
      <c r="B3055" s="98">
        <f t="shared" si="256"/>
        <v>8</v>
      </c>
      <c r="C3055" s="98">
        <f t="shared" si="257"/>
        <v>0</v>
      </c>
      <c r="D3055" s="98">
        <f>D3053</f>
        <v>96</v>
      </c>
      <c r="E3055" s="98">
        <f t="shared" si="260"/>
        <v>26</v>
      </c>
      <c r="F3055" s="397">
        <f>F3053+(E3055-E3053)*(F3056-F3053)/(E3056-E3053)</f>
        <v>2.4759000000000002</v>
      </c>
      <c r="G3055" s="98">
        <v>15</v>
      </c>
      <c r="H3055" s="491">
        <f>H3053+(E3055-E3053)*(H3056-H3053)/(E3056-E3053)</f>
        <v>0.239422</v>
      </c>
      <c r="I3055" s="492">
        <f>I3053+(E3055-E3053)*(I3056-I3053)/(E3056-E3053)</f>
        <v>10.333333333333334</v>
      </c>
      <c r="J3055" s="397">
        <f>J3053+(E3055-E3053)*(J3056-J3053)/(E3056-E3053)</f>
        <v>0.17956666666666668</v>
      </c>
      <c r="K3055" s="469">
        <f t="shared" si="258"/>
        <v>10.341154948166837</v>
      </c>
      <c r="L3055" s="469">
        <f t="shared" si="259"/>
        <v>7.8216148335030766E-3</v>
      </c>
    </row>
    <row r="3056" spans="1:12">
      <c r="A3056" s="480" t="s">
        <v>120</v>
      </c>
      <c r="B3056" s="480">
        <f t="shared" si="256"/>
        <v>8</v>
      </c>
      <c r="C3056" s="480">
        <f t="shared" si="257"/>
        <v>0</v>
      </c>
      <c r="D3056" s="480">
        <f>D3053</f>
        <v>96</v>
      </c>
      <c r="E3056" s="480">
        <f t="shared" si="260"/>
        <v>27</v>
      </c>
      <c r="F3056" s="484">
        <v>2.4900000000000002</v>
      </c>
      <c r="G3056" s="480">
        <v>15</v>
      </c>
      <c r="H3056" s="482">
        <v>0.23877799999999999</v>
      </c>
      <c r="I3056" s="483">
        <v>10.4</v>
      </c>
      <c r="J3056" s="484">
        <v>0.17660000000000001</v>
      </c>
      <c r="K3056" s="469">
        <f t="shared" si="258"/>
        <v>10.428096390789772</v>
      </c>
      <c r="L3056" s="469">
        <f t="shared" si="259"/>
        <v>2.8096390789771775E-2</v>
      </c>
    </row>
    <row r="3057" spans="1:12">
      <c r="A3057" s="98" t="s">
        <v>120</v>
      </c>
      <c r="B3057" s="98">
        <f t="shared" si="256"/>
        <v>8</v>
      </c>
      <c r="C3057" s="98">
        <f t="shared" si="257"/>
        <v>0</v>
      </c>
      <c r="D3057" s="98">
        <f>D3056</f>
        <v>96</v>
      </c>
      <c r="E3057" s="98">
        <f t="shared" si="260"/>
        <v>28</v>
      </c>
      <c r="F3057" s="397">
        <f>F3056+(E3057-E3056)*(F3059-F3056)/(E3059-E3056)</f>
        <v>2.5039000000000002</v>
      </c>
      <c r="G3057" s="98">
        <v>15</v>
      </c>
      <c r="H3057" s="491">
        <f>H3056+(E3057-E3056)*(H3059-H3056)/(E3059-E3056)</f>
        <v>0.23813033333333333</v>
      </c>
      <c r="I3057" s="492">
        <f>I3056+(E3057-E3056)*(I3059-I3056)/(E3059-E3056)</f>
        <v>10.5</v>
      </c>
      <c r="J3057" s="397">
        <f>J3056+(E3057-E3056)*(J3059-J3056)/(E3059-E3056)</f>
        <v>0.17366666666666666</v>
      </c>
      <c r="K3057" s="469">
        <f t="shared" si="258"/>
        <v>10.514830114041191</v>
      </c>
      <c r="L3057" s="469">
        <f t="shared" si="259"/>
        <v>1.4830114041190612E-2</v>
      </c>
    </row>
    <row r="3058" spans="1:12">
      <c r="A3058" s="98" t="s">
        <v>120</v>
      </c>
      <c r="B3058" s="98">
        <f t="shared" si="256"/>
        <v>8</v>
      </c>
      <c r="C3058" s="98">
        <f t="shared" si="257"/>
        <v>0</v>
      </c>
      <c r="D3058" s="98">
        <f>D3056</f>
        <v>96</v>
      </c>
      <c r="E3058" s="98">
        <f t="shared" si="260"/>
        <v>29</v>
      </c>
      <c r="F3058" s="397">
        <f>F3056+(E3058-E3056)*(F3059-F3056)/(E3059-E3056)</f>
        <v>2.5177999999999998</v>
      </c>
      <c r="G3058" s="98">
        <v>15</v>
      </c>
      <c r="H3058" s="491">
        <f>H3056+(E3058-E3056)*(H3059-H3056)/(E3059-E3056)</f>
        <v>0.23748266666666665</v>
      </c>
      <c r="I3058" s="492">
        <f>I3056+(E3058-E3056)*(I3059-I3056)/(E3059-E3056)</f>
        <v>10.6</v>
      </c>
      <c r="J3058" s="397">
        <f>J3056+(E3058-E3056)*(J3059-J3056)/(E3059-E3056)</f>
        <v>0.17073333333333335</v>
      </c>
      <c r="K3058" s="469">
        <f t="shared" si="258"/>
        <v>10.602036920589292</v>
      </c>
      <c r="L3058" s="469">
        <f t="shared" si="259"/>
        <v>2.0369205892922793E-3</v>
      </c>
    </row>
    <row r="3059" spans="1:12">
      <c r="A3059" s="480" t="s">
        <v>120</v>
      </c>
      <c r="B3059" s="480">
        <f t="shared" si="256"/>
        <v>8</v>
      </c>
      <c r="C3059" s="480">
        <f t="shared" si="257"/>
        <v>0</v>
      </c>
      <c r="D3059" s="480">
        <f>D3056</f>
        <v>96</v>
      </c>
      <c r="E3059" s="480">
        <f t="shared" si="260"/>
        <v>30</v>
      </c>
      <c r="F3059" s="484">
        <v>2.5316999999999998</v>
      </c>
      <c r="G3059" s="480">
        <v>15</v>
      </c>
      <c r="H3059" s="482">
        <v>0.23683499999999999</v>
      </c>
      <c r="I3059" s="483">
        <v>10.7</v>
      </c>
      <c r="J3059" s="484">
        <v>0.1678</v>
      </c>
      <c r="K3059" s="469">
        <f t="shared" si="258"/>
        <v>10.689720691620748</v>
      </c>
      <c r="L3059" s="469">
        <f t="shared" si="259"/>
        <v>-1.0279308379251617E-2</v>
      </c>
    </row>
    <row r="3060" spans="1:12">
      <c r="A3060" s="98" t="s">
        <v>120</v>
      </c>
      <c r="B3060" s="98">
        <f t="shared" si="256"/>
        <v>8</v>
      </c>
      <c r="C3060" s="98">
        <f t="shared" si="257"/>
        <v>0</v>
      </c>
      <c r="D3060" s="98">
        <f>D3059</f>
        <v>96</v>
      </c>
      <c r="E3060" s="98">
        <f t="shared" si="260"/>
        <v>31</v>
      </c>
      <c r="F3060" s="397">
        <f>F3059+(E3060-E3059)*(F3062-F3059)/(E3062-E3059)</f>
        <v>2.5453333333333332</v>
      </c>
      <c r="G3060" s="98">
        <v>15</v>
      </c>
      <c r="H3060" s="491">
        <f>H3059+(E3060-E3059)*(H3062-H3059)/(E3062-E3059)</f>
        <v>0.236182</v>
      </c>
      <c r="I3060" s="492">
        <f>I3059+(E3060-E3059)*(I3062-I3059)/(E3062-E3059)</f>
        <v>10.799999999999999</v>
      </c>
      <c r="J3060" s="397">
        <f>J3059+(E3060-E3059)*(J3062-J3059)/(E3062-E3059)</f>
        <v>0.16486666666666666</v>
      </c>
      <c r="K3060" s="469">
        <f t="shared" si="258"/>
        <v>10.776999658455484</v>
      </c>
      <c r="L3060" s="469">
        <f t="shared" si="259"/>
        <v>-2.3000341544515024E-2</v>
      </c>
    </row>
    <row r="3061" spans="1:12">
      <c r="A3061" s="98" t="s">
        <v>120</v>
      </c>
      <c r="B3061" s="98">
        <f t="shared" si="256"/>
        <v>8</v>
      </c>
      <c r="C3061" s="98">
        <f t="shared" si="257"/>
        <v>0</v>
      </c>
      <c r="D3061" s="98">
        <f>D3059</f>
        <v>96</v>
      </c>
      <c r="E3061" s="98">
        <f t="shared" si="260"/>
        <v>32</v>
      </c>
      <c r="F3061" s="397">
        <f>F3059+(E3061-E3059)*(F3062-F3059)/(E3062-E3059)</f>
        <v>2.5589666666666666</v>
      </c>
      <c r="G3061" s="98">
        <v>15</v>
      </c>
      <c r="H3061" s="491">
        <f>H3059+(E3061-E3059)*(H3062-H3059)/(E3062-E3059)</f>
        <v>0.23552899999999999</v>
      </c>
      <c r="I3061" s="492">
        <f>I3059+(E3061-E3059)*(I3062-I3059)/(E3062-E3059)</f>
        <v>10.9</v>
      </c>
      <c r="J3061" s="397">
        <f>J3059+(E3061-E3059)*(J3062-J3059)/(E3062-E3059)</f>
        <v>0.16193333333333335</v>
      </c>
      <c r="K3061" s="469">
        <f t="shared" si="258"/>
        <v>10.864762584083772</v>
      </c>
      <c r="L3061" s="469">
        <f t="shared" si="259"/>
        <v>-3.5237415916228088E-2</v>
      </c>
    </row>
    <row r="3062" spans="1:12">
      <c r="A3062" s="480" t="s">
        <v>120</v>
      </c>
      <c r="B3062" s="480">
        <f t="shared" si="256"/>
        <v>8</v>
      </c>
      <c r="C3062" s="480">
        <f t="shared" si="257"/>
        <v>0</v>
      </c>
      <c r="D3062" s="480">
        <f>D3059</f>
        <v>96</v>
      </c>
      <c r="E3062" s="480">
        <f t="shared" si="260"/>
        <v>33</v>
      </c>
      <c r="F3062" s="484">
        <v>2.5726</v>
      </c>
      <c r="G3062" s="480">
        <v>15</v>
      </c>
      <c r="H3062" s="482">
        <v>0.234876</v>
      </c>
      <c r="I3062" s="483">
        <v>11</v>
      </c>
      <c r="J3062" s="484">
        <v>0.159</v>
      </c>
      <c r="K3062" s="469">
        <f t="shared" si="258"/>
        <v>10.953013504998381</v>
      </c>
      <c r="L3062" s="469">
        <f t="shared" si="259"/>
        <v>-4.6986495001618778E-2</v>
      </c>
    </row>
    <row r="3063" spans="1:12">
      <c r="A3063" s="98" t="s">
        <v>120</v>
      </c>
      <c r="B3063" s="98">
        <f t="shared" si="256"/>
        <v>8</v>
      </c>
      <c r="C3063" s="98">
        <f t="shared" si="257"/>
        <v>0</v>
      </c>
      <c r="D3063" s="98">
        <f>D3062</f>
        <v>96</v>
      </c>
      <c r="E3063" s="98">
        <f t="shared" si="260"/>
        <v>34</v>
      </c>
      <c r="F3063" s="397">
        <f>F3062+(E3063-E3062)*(F3065-F3062)/(E3065-E3062)</f>
        <v>2.5860666666666665</v>
      </c>
      <c r="G3063" s="98">
        <v>15</v>
      </c>
      <c r="H3063" s="491">
        <f>H3062+(E3063-E3062)*(H3065-H3062)/(E3065-E3062)</f>
        <v>0.23421733333333333</v>
      </c>
      <c r="I3063" s="492">
        <f>I3062+(E3063-E3062)*(I3065-I3062)/(E3065-E3062)</f>
        <v>11.066666666666666</v>
      </c>
      <c r="J3063" s="397">
        <f>J3062+(E3063-E3062)*(J3065-J3062)/(E3065-E3062)</f>
        <v>0.15603333333333333</v>
      </c>
      <c r="K3063" s="469">
        <f t="shared" si="258"/>
        <v>11.041312057746936</v>
      </c>
      <c r="L3063" s="469">
        <f t="shared" si="259"/>
        <v>-2.5354608919730737E-2</v>
      </c>
    </row>
    <row r="3064" spans="1:12">
      <c r="A3064" s="98" t="s">
        <v>120</v>
      </c>
      <c r="B3064" s="98">
        <f t="shared" si="256"/>
        <v>8</v>
      </c>
      <c r="C3064" s="98">
        <f t="shared" si="257"/>
        <v>0</v>
      </c>
      <c r="D3064" s="98">
        <f>D3062</f>
        <v>96</v>
      </c>
      <c r="E3064" s="98">
        <f t="shared" si="260"/>
        <v>35</v>
      </c>
      <c r="F3064" s="397">
        <f>F3062+(E3064-E3062)*(F3065-F3062)/(E3065-E3062)</f>
        <v>2.5995333333333335</v>
      </c>
      <c r="G3064" s="98">
        <v>15</v>
      </c>
      <c r="H3064" s="491">
        <f>H3062+(E3064-E3062)*(H3065-H3062)/(E3065-E3062)</f>
        <v>0.23355866666666666</v>
      </c>
      <c r="I3064" s="492">
        <f>I3062+(E3064-E3062)*(I3065-I3062)/(E3065-E3062)</f>
        <v>11.133333333333333</v>
      </c>
      <c r="J3064" s="397">
        <f>J3062+(E3064-E3062)*(J3065-J3062)/(E3065-E3062)</f>
        <v>0.15306666666666668</v>
      </c>
      <c r="K3064" s="469">
        <f t="shared" si="258"/>
        <v>11.130108637943929</v>
      </c>
      <c r="L3064" s="469">
        <f t="shared" si="259"/>
        <v>-3.2246953894041752E-3</v>
      </c>
    </row>
    <row r="3065" spans="1:12">
      <c r="A3065" s="480" t="s">
        <v>120</v>
      </c>
      <c r="B3065" s="480">
        <f t="shared" si="256"/>
        <v>8</v>
      </c>
      <c r="C3065" s="480">
        <f t="shared" si="257"/>
        <v>0</v>
      </c>
      <c r="D3065" s="480">
        <f>D3062</f>
        <v>96</v>
      </c>
      <c r="E3065" s="480">
        <f t="shared" si="260"/>
        <v>36</v>
      </c>
      <c r="F3065" s="484">
        <v>2.613</v>
      </c>
      <c r="G3065" s="480">
        <v>15</v>
      </c>
      <c r="H3065" s="482">
        <v>0.2329</v>
      </c>
      <c r="I3065" s="483">
        <v>11.2</v>
      </c>
      <c r="J3065" s="484">
        <v>0.15010000000000001</v>
      </c>
      <c r="K3065" s="469">
        <f t="shared" si="258"/>
        <v>11.219407471017604</v>
      </c>
      <c r="L3065" s="469">
        <f t="shared" si="259"/>
        <v>1.9407471017604649E-2</v>
      </c>
    </row>
    <row r="3066" spans="1:12">
      <c r="A3066" s="98" t="s">
        <v>120</v>
      </c>
      <c r="B3066" s="98">
        <f t="shared" si="256"/>
        <v>8</v>
      </c>
      <c r="C3066" s="98">
        <f t="shared" si="257"/>
        <v>0</v>
      </c>
      <c r="D3066" s="98">
        <f>D3065</f>
        <v>96</v>
      </c>
      <c r="E3066" s="98">
        <f t="shared" si="260"/>
        <v>37</v>
      </c>
      <c r="F3066" s="397">
        <f>F3065+(E3066-E3065)*(F3068-F3065)/(E3068-E3065)</f>
        <v>2.6262333333333334</v>
      </c>
      <c r="G3066" s="98">
        <v>15</v>
      </c>
      <c r="H3066" s="491">
        <f>H3065+(E3066-E3065)*(H3068-H3065)/(E3068-E3065)</f>
        <v>0.232234</v>
      </c>
      <c r="I3066" s="492">
        <f>I3065+(E3066-E3065)*(I3068-I3065)/(E3068-E3065)</f>
        <v>11.299999999999999</v>
      </c>
      <c r="J3066" s="397">
        <f>J3065+(E3066-E3065)*(J3068-J3065)/(E3068-E3065)</f>
        <v>0.14716666666666667</v>
      </c>
      <c r="K3066" s="469">
        <f t="shared" si="258"/>
        <v>11.308565211525158</v>
      </c>
      <c r="L3066" s="469">
        <f t="shared" si="259"/>
        <v>8.5652115251590999E-3</v>
      </c>
    </row>
    <row r="3067" spans="1:12">
      <c r="A3067" s="98" t="s">
        <v>120</v>
      </c>
      <c r="B3067" s="98">
        <f t="shared" si="256"/>
        <v>8</v>
      </c>
      <c r="C3067" s="98">
        <f t="shared" si="257"/>
        <v>0</v>
      </c>
      <c r="D3067" s="98">
        <f>D3065</f>
        <v>96</v>
      </c>
      <c r="E3067" s="98">
        <f t="shared" si="260"/>
        <v>38</v>
      </c>
      <c r="F3067" s="397">
        <f>F3065+(E3067-E3065)*(F3068-F3065)/(E3068-E3065)</f>
        <v>2.6394666666666664</v>
      </c>
      <c r="G3067" s="98">
        <v>15</v>
      </c>
      <c r="H3067" s="491">
        <f>H3065+(E3067-E3065)*(H3068-H3065)/(E3068-E3065)</f>
        <v>0.231568</v>
      </c>
      <c r="I3067" s="492">
        <f>I3065+(E3067-E3065)*(I3068-I3065)/(E3068-E3065)</f>
        <v>11.4</v>
      </c>
      <c r="J3067" s="397">
        <f>J3065+(E3067-E3065)*(J3068-J3065)/(E3068-E3065)</f>
        <v>0.14423333333333335</v>
      </c>
      <c r="K3067" s="469">
        <f t="shared" si="258"/>
        <v>11.398235795389114</v>
      </c>
      <c r="L3067" s="469">
        <f t="shared" si="259"/>
        <v>-1.7642046108861109E-3</v>
      </c>
    </row>
    <row r="3068" spans="1:12">
      <c r="A3068" s="480" t="s">
        <v>120</v>
      </c>
      <c r="B3068" s="480">
        <f t="shared" si="256"/>
        <v>8</v>
      </c>
      <c r="C3068" s="480">
        <f t="shared" si="257"/>
        <v>0</v>
      </c>
      <c r="D3068" s="480">
        <f>D3065</f>
        <v>96</v>
      </c>
      <c r="E3068" s="480">
        <f t="shared" si="260"/>
        <v>39</v>
      </c>
      <c r="F3068" s="484">
        <v>2.6526999999999998</v>
      </c>
      <c r="G3068" s="480">
        <v>15</v>
      </c>
      <c r="H3068" s="482">
        <v>0.230902</v>
      </c>
      <c r="I3068" s="483">
        <v>11.5</v>
      </c>
      <c r="J3068" s="484">
        <v>0.14130000000000001</v>
      </c>
      <c r="K3068" s="469">
        <f t="shared" si="258"/>
        <v>11.488423660254133</v>
      </c>
      <c r="L3068" s="469">
        <f t="shared" si="259"/>
        <v>-1.1576339745866804E-2</v>
      </c>
    </row>
    <row r="3069" spans="1:12">
      <c r="A3069" s="98" t="s">
        <v>120</v>
      </c>
      <c r="B3069" s="98">
        <f t="shared" ref="B3069:B3132" si="261">INT(D3069/12)</f>
        <v>8</v>
      </c>
      <c r="C3069" s="98">
        <f t="shared" ref="C3069:C3132" si="262">D3069-B3069*12</f>
        <v>0</v>
      </c>
      <c r="D3069" s="98">
        <f>D3068</f>
        <v>96</v>
      </c>
      <c r="E3069" s="98">
        <f t="shared" si="260"/>
        <v>40</v>
      </c>
      <c r="F3069" s="397">
        <f>F3068+(E3069-E3068)*(F3071-F3068)/(E3071-E3068)</f>
        <v>2.6657333333333333</v>
      </c>
      <c r="G3069" s="98">
        <v>15</v>
      </c>
      <c r="H3069" s="491">
        <f>H3068+(E3069-E3068)*(H3071-H3068)/(E3071-E3068)</f>
        <v>0.23022833333333334</v>
      </c>
      <c r="I3069" s="492">
        <f>I3068+(E3069-E3068)*(I3071-I3068)/(E3071-E3068)</f>
        <v>11.6</v>
      </c>
      <c r="J3069" s="397">
        <f>J3068+(E3069-E3068)*(J3071-J3068)/(E3071-E3068)</f>
        <v>0.13836666666666667</v>
      </c>
      <c r="K3069" s="469">
        <f t="shared" si="258"/>
        <v>11.578650180617792</v>
      </c>
      <c r="L3069" s="469">
        <f t="shared" si="259"/>
        <v>-2.1349819382207258E-2</v>
      </c>
    </row>
    <row r="3070" spans="1:12">
      <c r="A3070" s="98" t="s">
        <v>120</v>
      </c>
      <c r="B3070" s="98">
        <f t="shared" si="261"/>
        <v>8</v>
      </c>
      <c r="C3070" s="98">
        <f t="shared" si="262"/>
        <v>0</v>
      </c>
      <c r="D3070" s="98">
        <f>D3068</f>
        <v>96</v>
      </c>
      <c r="E3070" s="98">
        <f t="shared" si="260"/>
        <v>41</v>
      </c>
      <c r="F3070" s="397">
        <f>F3068+(E3070-E3068)*(F3071-F3068)/(E3071-E3068)</f>
        <v>2.6787666666666667</v>
      </c>
      <c r="G3070" s="98">
        <v>15</v>
      </c>
      <c r="H3070" s="491">
        <f>H3068+(E3070-E3068)*(H3071-H3068)/(E3071-E3068)</f>
        <v>0.22955466666666666</v>
      </c>
      <c r="I3070" s="492">
        <f>I3068+(E3070-E3068)*(I3071-I3068)/(E3071-E3068)</f>
        <v>11.700000000000001</v>
      </c>
      <c r="J3070" s="397">
        <f>J3068+(E3070-E3068)*(J3071-J3068)/(E3071-E3068)</f>
        <v>0.13543333333333335</v>
      </c>
      <c r="K3070" s="469">
        <f t="shared" si="258"/>
        <v>11.669406270692241</v>
      </c>
      <c r="L3070" s="469">
        <f t="shared" si="259"/>
        <v>-3.0593729307760498E-2</v>
      </c>
    </row>
    <row r="3071" spans="1:12">
      <c r="A3071" s="480" t="s">
        <v>120</v>
      </c>
      <c r="B3071" s="480">
        <f t="shared" si="261"/>
        <v>8</v>
      </c>
      <c r="C3071" s="480">
        <f t="shared" si="262"/>
        <v>0</v>
      </c>
      <c r="D3071" s="480">
        <f>D3068</f>
        <v>96</v>
      </c>
      <c r="E3071" s="480">
        <f t="shared" si="260"/>
        <v>42</v>
      </c>
      <c r="F3071" s="484">
        <v>2.6918000000000002</v>
      </c>
      <c r="G3071" s="480">
        <v>15</v>
      </c>
      <c r="H3071" s="482">
        <v>0.228881</v>
      </c>
      <c r="I3071" s="483">
        <v>11.8</v>
      </c>
      <c r="J3071" s="484">
        <v>0.13250000000000001</v>
      </c>
      <c r="K3071" s="469">
        <f t="shared" si="258"/>
        <v>11.760696606533527</v>
      </c>
      <c r="L3071" s="469">
        <f t="shared" si="259"/>
        <v>-3.9303393466473935E-2</v>
      </c>
    </row>
    <row r="3072" spans="1:12">
      <c r="A3072" s="98" t="s">
        <v>120</v>
      </c>
      <c r="B3072" s="98">
        <f t="shared" si="261"/>
        <v>8</v>
      </c>
      <c r="C3072" s="98">
        <f t="shared" si="262"/>
        <v>0</v>
      </c>
      <c r="D3072" s="98">
        <f>D3071</f>
        <v>96</v>
      </c>
      <c r="E3072" s="98">
        <f t="shared" si="260"/>
        <v>43</v>
      </c>
      <c r="F3072" s="397">
        <f>F3071+(E3072-E3071)*(F3074-F3071)/(E3074-E3071)</f>
        <v>2.7046666666666668</v>
      </c>
      <c r="G3072" s="98">
        <v>15</v>
      </c>
      <c r="H3072" s="491">
        <f>H3071+(E3072-E3071)*(H3074-H3071)/(E3074-E3071)</f>
        <v>0.22819800000000001</v>
      </c>
      <c r="I3072" s="492">
        <f>I3071+(E3072-E3071)*(I3074-I3071)/(E3074-E3071)</f>
        <v>11.866666666666667</v>
      </c>
      <c r="J3072" s="397">
        <f>J3071+(E3072-E3071)*(J3074-J3071)/(E3074-E3071)</f>
        <v>0.12953333333333333</v>
      </c>
      <c r="K3072" s="469">
        <f t="shared" si="258"/>
        <v>11.85228032965524</v>
      </c>
      <c r="L3072" s="469">
        <f t="shared" si="259"/>
        <v>-1.4386337011426775E-2</v>
      </c>
    </row>
    <row r="3073" spans="1:12">
      <c r="A3073" s="98" t="s">
        <v>120</v>
      </c>
      <c r="B3073" s="98">
        <f t="shared" si="261"/>
        <v>8</v>
      </c>
      <c r="C3073" s="98">
        <f t="shared" si="262"/>
        <v>0</v>
      </c>
      <c r="D3073" s="98">
        <f>D3071</f>
        <v>96</v>
      </c>
      <c r="E3073" s="98">
        <f t="shared" si="260"/>
        <v>44</v>
      </c>
      <c r="F3073" s="397">
        <f>F3071+(E3073-E3071)*(F3074-F3071)/(E3074-E3071)</f>
        <v>2.7175333333333334</v>
      </c>
      <c r="G3073" s="98">
        <v>15</v>
      </c>
      <c r="H3073" s="491">
        <f>H3071+(E3073-E3071)*(H3074-H3071)/(E3074-E3071)</f>
        <v>0.227515</v>
      </c>
      <c r="I3073" s="492">
        <f>I3071+(E3073-E3071)*(I3074-I3071)/(E3074-E3071)</f>
        <v>11.933333333333334</v>
      </c>
      <c r="J3073" s="397">
        <f>J3071+(E3073-E3071)*(J3074-J3071)/(E3074-E3071)</f>
        <v>0.12656666666666666</v>
      </c>
      <c r="K3073" s="469">
        <f t="shared" si="258"/>
        <v>11.944413921426426</v>
      </c>
      <c r="L3073" s="469">
        <f t="shared" si="259"/>
        <v>1.1080588093092203E-2</v>
      </c>
    </row>
    <row r="3074" spans="1:12">
      <c r="A3074" s="480" t="s">
        <v>120</v>
      </c>
      <c r="B3074" s="480">
        <f t="shared" si="261"/>
        <v>8</v>
      </c>
      <c r="C3074" s="480">
        <f t="shared" si="262"/>
        <v>0</v>
      </c>
      <c r="D3074" s="480">
        <f>D3071</f>
        <v>96</v>
      </c>
      <c r="E3074" s="480">
        <f t="shared" si="260"/>
        <v>45</v>
      </c>
      <c r="F3074" s="484">
        <v>2.7303999999999999</v>
      </c>
      <c r="G3074" s="480">
        <v>15</v>
      </c>
      <c r="H3074" s="482">
        <v>0.22683200000000001</v>
      </c>
      <c r="I3074" s="483">
        <v>12</v>
      </c>
      <c r="J3074" s="484">
        <v>0.1236</v>
      </c>
      <c r="K3074" s="469">
        <f t="shared" si="258"/>
        <v>12.037102348874937</v>
      </c>
      <c r="L3074" s="469">
        <f t="shared" si="259"/>
        <v>3.7102348874936908E-2</v>
      </c>
    </row>
    <row r="3075" spans="1:12">
      <c r="A3075" s="98" t="s">
        <v>120</v>
      </c>
      <c r="B3075" s="98">
        <f t="shared" si="261"/>
        <v>8</v>
      </c>
      <c r="C3075" s="98">
        <f t="shared" si="262"/>
        <v>0</v>
      </c>
      <c r="D3075" s="98">
        <f>D3074</f>
        <v>96</v>
      </c>
      <c r="E3075" s="98">
        <f t="shared" si="260"/>
        <v>46</v>
      </c>
      <c r="F3075" s="397">
        <f>F3074+(E3075-E3074)*(F3077-F3074)/(E3077-E3074)</f>
        <v>2.7430666666666665</v>
      </c>
      <c r="G3075" s="98">
        <v>15</v>
      </c>
      <c r="H3075" s="491">
        <f>H3074+(E3075-E3074)*(H3077-H3074)/(E3077-E3074)</f>
        <v>0.22613933333333333</v>
      </c>
      <c r="I3075" s="492">
        <f>I3074+(E3075-E3074)*(I3077-I3074)/(E3077-E3074)</f>
        <v>12.1</v>
      </c>
      <c r="J3075" s="397">
        <f>J3074+(E3075-E3074)*(J3077-J3074)/(E3077-E3074)</f>
        <v>0.12066666666666667</v>
      </c>
      <c r="K3075" s="469">
        <f t="shared" si="258"/>
        <v>12.129984758659115</v>
      </c>
      <c r="L3075" s="469">
        <f t="shared" si="259"/>
        <v>2.9984758659114874E-2</v>
      </c>
    </row>
    <row r="3076" spans="1:12">
      <c r="A3076" s="98" t="s">
        <v>120</v>
      </c>
      <c r="B3076" s="98">
        <f t="shared" si="261"/>
        <v>8</v>
      </c>
      <c r="C3076" s="98">
        <f t="shared" si="262"/>
        <v>0</v>
      </c>
      <c r="D3076" s="98">
        <f>D3074</f>
        <v>96</v>
      </c>
      <c r="E3076" s="98">
        <f t="shared" si="260"/>
        <v>47</v>
      </c>
      <c r="F3076" s="397">
        <f>F3074+(E3076-E3074)*(F3077-F3074)/(E3077-E3074)</f>
        <v>2.7557333333333336</v>
      </c>
      <c r="G3076" s="98">
        <v>15</v>
      </c>
      <c r="H3076" s="491">
        <f>H3074+(E3076-E3074)*(H3077-H3074)/(E3077-E3074)</f>
        <v>0.22544666666666668</v>
      </c>
      <c r="I3076" s="492">
        <f>I3074+(E3076-E3074)*(I3077-I3074)/(E3077-E3074)</f>
        <v>12.200000000000001</v>
      </c>
      <c r="J3076" s="397">
        <f>J3074+(E3076-E3074)*(J3077-J3074)/(E3077-E3074)</f>
        <v>0.11773333333333333</v>
      </c>
      <c r="K3076" s="469">
        <f t="shared" si="258"/>
        <v>12.223437915841146</v>
      </c>
      <c r="L3076" s="469">
        <f t="shared" si="259"/>
        <v>2.343791584114463E-2</v>
      </c>
    </row>
    <row r="3077" spans="1:12">
      <c r="A3077" s="480" t="s">
        <v>120</v>
      </c>
      <c r="B3077" s="480">
        <f t="shared" si="261"/>
        <v>8</v>
      </c>
      <c r="C3077" s="480">
        <f t="shared" si="262"/>
        <v>0</v>
      </c>
      <c r="D3077" s="480">
        <f>D3074</f>
        <v>96</v>
      </c>
      <c r="E3077" s="480">
        <f t="shared" si="260"/>
        <v>48</v>
      </c>
      <c r="F3077" s="484">
        <v>2.7684000000000002</v>
      </c>
      <c r="G3077" s="480">
        <v>15</v>
      </c>
      <c r="H3077" s="482">
        <v>0.22475400000000001</v>
      </c>
      <c r="I3077" s="483">
        <v>12.3</v>
      </c>
      <c r="J3077" s="484">
        <v>0.1148</v>
      </c>
      <c r="K3077" s="469">
        <f t="shared" si="258"/>
        <v>12.31746709735978</v>
      </c>
      <c r="L3077" s="469">
        <f t="shared" si="259"/>
        <v>1.7467097359778805E-2</v>
      </c>
    </row>
    <row r="3078" spans="1:12">
      <c r="A3078" s="98" t="s">
        <v>120</v>
      </c>
      <c r="B3078" s="98">
        <f t="shared" si="261"/>
        <v>8</v>
      </c>
      <c r="C3078" s="98">
        <f t="shared" si="262"/>
        <v>0</v>
      </c>
      <c r="D3078" s="98">
        <f>D3077</f>
        <v>96</v>
      </c>
      <c r="E3078" s="98">
        <f t="shared" si="260"/>
        <v>49</v>
      </c>
      <c r="F3078" s="397">
        <f>F3077+(E3078-E3077)*(F3080-F3077)/(E3080-E3077)</f>
        <v>2.7808999999999999</v>
      </c>
      <c r="G3078" s="98">
        <v>15</v>
      </c>
      <c r="H3078" s="491">
        <f>H3077+(E3078-E3077)*(H3080-H3077)/(E3080-E3077)</f>
        <v>0.22405</v>
      </c>
      <c r="I3078" s="492">
        <f>I3077+(E3078-E3077)*(I3080-I3077)/(E3080-E3077)</f>
        <v>12.4</v>
      </c>
      <c r="J3078" s="397">
        <f>J3077+(E3078-E3077)*(J3080-J3077)/(E3080-E3077)</f>
        <v>0.11186666666666667</v>
      </c>
      <c r="K3078" s="469">
        <f t="shared" si="258"/>
        <v>12.411961615710778</v>
      </c>
      <c r="L3078" s="469">
        <f t="shared" si="259"/>
        <v>1.1961615710777806E-2</v>
      </c>
    </row>
    <row r="3079" spans="1:12">
      <c r="A3079" s="98" t="s">
        <v>120</v>
      </c>
      <c r="B3079" s="98">
        <f t="shared" si="261"/>
        <v>8</v>
      </c>
      <c r="C3079" s="98">
        <f t="shared" si="262"/>
        <v>0</v>
      </c>
      <c r="D3079" s="98">
        <f>D3077</f>
        <v>96</v>
      </c>
      <c r="E3079" s="98">
        <f t="shared" si="260"/>
        <v>50</v>
      </c>
      <c r="F3079" s="397">
        <f>F3077+(E3079-E3077)*(F3080-F3077)/(E3080-E3077)</f>
        <v>2.7934000000000001</v>
      </c>
      <c r="G3079" s="98">
        <v>15</v>
      </c>
      <c r="H3079" s="491">
        <f>H3077+(E3079-E3077)*(H3080-H3077)/(E3080-E3077)</f>
        <v>0.22334600000000002</v>
      </c>
      <c r="I3079" s="492">
        <f>I3077+(E3079-E3077)*(I3080-I3077)/(E3080-E3077)</f>
        <v>12.5</v>
      </c>
      <c r="J3079" s="397">
        <f>J3077+(E3079-E3077)*(J3080-J3077)/(E3080-E3077)</f>
        <v>0.10893333333333333</v>
      </c>
      <c r="K3079" s="469">
        <f t="shared" si="258"/>
        <v>12.507051838850931</v>
      </c>
      <c r="L3079" s="469">
        <f t="shared" si="259"/>
        <v>7.0518388509306362E-3</v>
      </c>
    </row>
    <row r="3080" spans="1:12">
      <c r="A3080" s="480" t="s">
        <v>120</v>
      </c>
      <c r="B3080" s="480">
        <f t="shared" si="261"/>
        <v>8</v>
      </c>
      <c r="C3080" s="480">
        <f t="shared" si="262"/>
        <v>0</v>
      </c>
      <c r="D3080" s="480">
        <f>D3077</f>
        <v>96</v>
      </c>
      <c r="E3080" s="480">
        <f t="shared" si="260"/>
        <v>51</v>
      </c>
      <c r="F3080" s="484">
        <v>2.8058999999999998</v>
      </c>
      <c r="G3080" s="480">
        <v>15</v>
      </c>
      <c r="H3080" s="482">
        <v>0.22264200000000001</v>
      </c>
      <c r="I3080" s="483">
        <v>12.6</v>
      </c>
      <c r="J3080" s="484">
        <v>0.106</v>
      </c>
      <c r="K3080" s="469">
        <f t="shared" si="258"/>
        <v>12.602743417683994</v>
      </c>
      <c r="L3080" s="469">
        <f t="shared" si="259"/>
        <v>2.7434176839946645E-3</v>
      </c>
    </row>
    <row r="3081" spans="1:12">
      <c r="A3081" s="98" t="s">
        <v>120</v>
      </c>
      <c r="B3081" s="98">
        <f t="shared" si="261"/>
        <v>8</v>
      </c>
      <c r="C3081" s="98">
        <f t="shared" si="262"/>
        <v>0</v>
      </c>
      <c r="D3081" s="98">
        <f>D3080</f>
        <v>96</v>
      </c>
      <c r="E3081" s="98">
        <f t="shared" si="260"/>
        <v>52</v>
      </c>
      <c r="F3081" s="397">
        <f>F3080+(E3081-E3080)*(F3083-F3080)/(E3083-E3080)</f>
        <v>2.8182666666666667</v>
      </c>
      <c r="G3081" s="98">
        <v>15</v>
      </c>
      <c r="H3081" s="491">
        <f>H3080+(E3081-E3080)*(H3083-H3080)/(E3083-E3080)</f>
        <v>0.22192600000000001</v>
      </c>
      <c r="I3081" s="492">
        <f>I3080+(E3081-E3080)*(I3083-I3080)/(E3083-E3080)</f>
        <v>12.7</v>
      </c>
      <c r="J3081" s="397">
        <f>J3080+(E3081-E3080)*(J3083-J3080)/(E3083-E3080)</f>
        <v>0.10303333333333334</v>
      </c>
      <c r="K3081" s="469">
        <f t="shared" si="258"/>
        <v>12.699127937540741</v>
      </c>
      <c r="L3081" s="469">
        <f t="shared" si="259"/>
        <v>-8.7206245925841586E-4</v>
      </c>
    </row>
    <row r="3082" spans="1:12">
      <c r="A3082" s="98" t="s">
        <v>120</v>
      </c>
      <c r="B3082" s="98">
        <f t="shared" si="261"/>
        <v>8</v>
      </c>
      <c r="C3082" s="98">
        <f t="shared" si="262"/>
        <v>0</v>
      </c>
      <c r="D3082" s="98">
        <f>D3080</f>
        <v>96</v>
      </c>
      <c r="E3082" s="98">
        <f t="shared" si="260"/>
        <v>53</v>
      </c>
      <c r="F3082" s="397">
        <f>F3080+(E3082-E3080)*(F3083-F3080)/(E3083-E3080)</f>
        <v>2.8306333333333331</v>
      </c>
      <c r="G3082" s="98">
        <v>15</v>
      </c>
      <c r="H3082" s="491">
        <f>H3080+(E3082-E3080)*(H3083-H3080)/(E3083-E3080)</f>
        <v>0.22120999999999999</v>
      </c>
      <c r="I3082" s="492">
        <f>I3080+(E3082-E3080)*(I3083-I3080)/(E3083-E3080)</f>
        <v>12.8</v>
      </c>
      <c r="J3082" s="397">
        <f>J3080+(E3082-E3080)*(J3083-J3080)/(E3083-E3080)</f>
        <v>0.10006666666666666</v>
      </c>
      <c r="K3082" s="469">
        <f t="shared" si="258"/>
        <v>12.796136401307958</v>
      </c>
      <c r="L3082" s="469">
        <f t="shared" si="259"/>
        <v>-3.863598692042558E-3</v>
      </c>
    </row>
    <row r="3083" spans="1:12">
      <c r="A3083" s="480" t="s">
        <v>120</v>
      </c>
      <c r="B3083" s="480">
        <f t="shared" si="261"/>
        <v>8</v>
      </c>
      <c r="C3083" s="480">
        <f t="shared" si="262"/>
        <v>0</v>
      </c>
      <c r="D3083" s="480">
        <f>D3080</f>
        <v>96</v>
      </c>
      <c r="E3083" s="480">
        <f t="shared" si="260"/>
        <v>54</v>
      </c>
      <c r="F3083" s="484">
        <v>2.843</v>
      </c>
      <c r="G3083" s="480">
        <v>15</v>
      </c>
      <c r="H3083" s="482">
        <v>0.220494</v>
      </c>
      <c r="I3083" s="483">
        <v>12.9</v>
      </c>
      <c r="J3083" s="484">
        <v>9.7100000000000006E-2</v>
      </c>
      <c r="K3083" s="469">
        <f t="shared" ref="K3083:K3146" si="263">F3083/H3083</f>
        <v>12.893774887298521</v>
      </c>
      <c r="L3083" s="469">
        <f t="shared" ref="L3083:L3146" si="264">K3083-I3083</f>
        <v>-6.2251127014789631E-3</v>
      </c>
    </row>
    <row r="3084" spans="1:12">
      <c r="A3084" s="480" t="s">
        <v>120</v>
      </c>
      <c r="B3084" s="480">
        <f t="shared" si="261"/>
        <v>8</v>
      </c>
      <c r="C3084" s="480">
        <f t="shared" si="262"/>
        <v>6</v>
      </c>
      <c r="D3084" s="480">
        <f>D3083+6</f>
        <v>102</v>
      </c>
      <c r="E3084" s="480">
        <v>12</v>
      </c>
      <c r="F3084" s="484">
        <v>2.2704</v>
      </c>
      <c r="G3084" s="480">
        <v>15</v>
      </c>
      <c r="H3084" s="482">
        <v>0.237146</v>
      </c>
      <c r="I3084" s="483">
        <v>9.6</v>
      </c>
      <c r="J3084" s="484">
        <v>0.2112</v>
      </c>
      <c r="K3084" s="469">
        <f t="shared" si="263"/>
        <v>9.5738490212780309</v>
      </c>
      <c r="L3084" s="469">
        <f t="shared" si="264"/>
        <v>-2.6150978721968698E-2</v>
      </c>
    </row>
    <row r="3085" spans="1:12">
      <c r="A3085" s="98" t="s">
        <v>120</v>
      </c>
      <c r="B3085" s="98">
        <f t="shared" si="261"/>
        <v>8</v>
      </c>
      <c r="C3085" s="98">
        <f t="shared" si="262"/>
        <v>6</v>
      </c>
      <c r="D3085" s="98">
        <f>D3084</f>
        <v>102</v>
      </c>
      <c r="E3085" s="98">
        <f>E3084+1</f>
        <v>13</v>
      </c>
      <c r="F3085" s="397">
        <f>F3084+(E3085-E3084)*(F3087-F3084)/(E3087-E3084)</f>
        <v>2.2856000000000001</v>
      </c>
      <c r="G3085" s="98">
        <v>15</v>
      </c>
      <c r="H3085" s="491">
        <f>H3084+(E3085-E3084)*(H3087-H3084)/(E3087-E3084)</f>
        <v>0.23669766666666667</v>
      </c>
      <c r="I3085" s="492">
        <f>I3084+(E3085-E3084)*(I3087-I3084)/(E3087-E3084)</f>
        <v>9.6666666666666661</v>
      </c>
      <c r="J3085" s="397">
        <f>J3084+(E3085-E3084)*(J3087-J3084)/(E3087-E3084)</f>
        <v>0.20860000000000001</v>
      </c>
      <c r="K3085" s="469">
        <f t="shared" si="263"/>
        <v>9.6561999625401178</v>
      </c>
      <c r="L3085" s="469">
        <f t="shared" si="264"/>
        <v>-1.0466704126548265E-2</v>
      </c>
    </row>
    <row r="3086" spans="1:12">
      <c r="A3086" s="98" t="s">
        <v>120</v>
      </c>
      <c r="B3086" s="98">
        <f t="shared" si="261"/>
        <v>8</v>
      </c>
      <c r="C3086" s="98">
        <f t="shared" si="262"/>
        <v>6</v>
      </c>
      <c r="D3086" s="98">
        <f>D3084</f>
        <v>102</v>
      </c>
      <c r="E3086" s="98">
        <f t="shared" ref="E3086:E3126" si="265">E3085+1</f>
        <v>14</v>
      </c>
      <c r="F3086" s="397">
        <f>F3084+(E3086-E3084)*(F3087-F3084)/(E3087-E3084)</f>
        <v>2.3007999999999997</v>
      </c>
      <c r="G3086" s="98">
        <v>15</v>
      </c>
      <c r="H3086" s="491">
        <f>H3084+(E3086-E3084)*(H3087-H3084)/(E3087-E3084)</f>
        <v>0.23624933333333334</v>
      </c>
      <c r="I3086" s="492">
        <f>I3084+(E3086-E3084)*(I3087-I3084)/(E3087-E3084)</f>
        <v>9.7333333333333343</v>
      </c>
      <c r="J3086" s="397">
        <f>J3084+(E3086-E3084)*(J3087-J3084)/(E3087-E3084)</f>
        <v>0.20599999999999999</v>
      </c>
      <c r="K3086" s="469">
        <f t="shared" si="263"/>
        <v>9.7388634606376296</v>
      </c>
      <c r="L3086" s="469">
        <f t="shared" si="264"/>
        <v>5.5301273042953625E-3</v>
      </c>
    </row>
    <row r="3087" spans="1:12">
      <c r="A3087" s="480" t="s">
        <v>120</v>
      </c>
      <c r="B3087" s="480">
        <f t="shared" si="261"/>
        <v>8</v>
      </c>
      <c r="C3087" s="480">
        <f t="shared" si="262"/>
        <v>6</v>
      </c>
      <c r="D3087" s="480">
        <f>D3084</f>
        <v>102</v>
      </c>
      <c r="E3087" s="480">
        <f t="shared" si="265"/>
        <v>15</v>
      </c>
      <c r="F3087" s="484">
        <v>2.3159999999999998</v>
      </c>
      <c r="G3087" s="480">
        <v>15</v>
      </c>
      <c r="H3087" s="482">
        <v>0.23580100000000001</v>
      </c>
      <c r="I3087" s="483">
        <v>9.8000000000000007</v>
      </c>
      <c r="J3087" s="484">
        <v>0.2034</v>
      </c>
      <c r="K3087" s="469">
        <f t="shared" si="263"/>
        <v>9.8218412983829566</v>
      </c>
      <c r="L3087" s="469">
        <f t="shared" si="264"/>
        <v>2.1841298382955898E-2</v>
      </c>
    </row>
    <row r="3088" spans="1:12">
      <c r="A3088" s="98" t="s">
        <v>120</v>
      </c>
      <c r="B3088" s="98">
        <f t="shared" si="261"/>
        <v>8</v>
      </c>
      <c r="C3088" s="98">
        <f t="shared" si="262"/>
        <v>6</v>
      </c>
      <c r="D3088" s="98">
        <f>D3087</f>
        <v>102</v>
      </c>
      <c r="E3088" s="98">
        <f t="shared" si="265"/>
        <v>16</v>
      </c>
      <c r="F3088" s="397">
        <f>F3087+(E3088-E3087)*(F3090-F3087)/(E3090-E3087)</f>
        <v>2.3308999999999997</v>
      </c>
      <c r="G3088" s="98">
        <v>15</v>
      </c>
      <c r="H3088" s="491">
        <f>H3087+(E3088-E3087)*(H3090-H3087)/(E3090-E3087)</f>
        <v>0.23535266666666668</v>
      </c>
      <c r="I3088" s="492">
        <f>I3087+(E3088-E3087)*(I3090-I3087)/(E3090-E3087)</f>
        <v>9.9</v>
      </c>
      <c r="J3088" s="397">
        <f>J3087+(E3088-E3087)*(J3090-J3087)/(E3090-E3087)</f>
        <v>0.20080000000000001</v>
      </c>
      <c r="K3088" s="469">
        <f t="shared" si="263"/>
        <v>9.9038605893566807</v>
      </c>
      <c r="L3088" s="469">
        <f t="shared" si="264"/>
        <v>3.8605893566803218E-3</v>
      </c>
    </row>
    <row r="3089" spans="1:12">
      <c r="A3089" s="98" t="s">
        <v>120</v>
      </c>
      <c r="B3089" s="98">
        <f t="shared" si="261"/>
        <v>8</v>
      </c>
      <c r="C3089" s="98">
        <f t="shared" si="262"/>
        <v>6</v>
      </c>
      <c r="D3089" s="98">
        <f>D3087</f>
        <v>102</v>
      </c>
      <c r="E3089" s="98">
        <f t="shared" si="265"/>
        <v>17</v>
      </c>
      <c r="F3089" s="397">
        <f>F3087+(E3089-E3087)*(F3090-F3087)/(E3090-E3087)</f>
        <v>2.3458000000000001</v>
      </c>
      <c r="G3089" s="98">
        <v>15</v>
      </c>
      <c r="H3089" s="491">
        <f>H3087+(E3089-E3087)*(H3090-H3087)/(E3090-E3087)</f>
        <v>0.23490433333333333</v>
      </c>
      <c r="I3089" s="492">
        <f>I3087+(E3089-E3087)*(I3090-I3087)/(E3090-E3087)</f>
        <v>10</v>
      </c>
      <c r="J3089" s="397">
        <f>J3087+(E3089-E3087)*(J3090-J3087)/(E3090-E3087)</f>
        <v>0.19819999999999999</v>
      </c>
      <c r="K3089" s="469">
        <f t="shared" si="263"/>
        <v>9.9861929608223505</v>
      </c>
      <c r="L3089" s="469">
        <f t="shared" si="264"/>
        <v>-1.3807039177649472E-2</v>
      </c>
    </row>
    <row r="3090" spans="1:12">
      <c r="A3090" s="480" t="s">
        <v>120</v>
      </c>
      <c r="B3090" s="480">
        <f t="shared" si="261"/>
        <v>8</v>
      </c>
      <c r="C3090" s="480">
        <f t="shared" si="262"/>
        <v>6</v>
      </c>
      <c r="D3090" s="480">
        <f>D3087</f>
        <v>102</v>
      </c>
      <c r="E3090" s="480">
        <f t="shared" si="265"/>
        <v>18</v>
      </c>
      <c r="F3090" s="484">
        <v>2.3607</v>
      </c>
      <c r="G3090" s="480">
        <v>15</v>
      </c>
      <c r="H3090" s="482">
        <v>0.234456</v>
      </c>
      <c r="I3090" s="483">
        <v>10.1</v>
      </c>
      <c r="J3090" s="484">
        <v>0.1956</v>
      </c>
      <c r="K3090" s="469">
        <f t="shared" si="263"/>
        <v>10.068840208823831</v>
      </c>
      <c r="L3090" s="469">
        <f t="shared" si="264"/>
        <v>-3.1159791176168739E-2</v>
      </c>
    </row>
    <row r="3091" spans="1:12">
      <c r="A3091" s="98" t="s">
        <v>120</v>
      </c>
      <c r="B3091" s="98">
        <f t="shared" si="261"/>
        <v>8</v>
      </c>
      <c r="C3091" s="98">
        <f t="shared" si="262"/>
        <v>6</v>
      </c>
      <c r="D3091" s="98">
        <f>D3090</f>
        <v>102</v>
      </c>
      <c r="E3091" s="98">
        <f t="shared" si="265"/>
        <v>19</v>
      </c>
      <c r="F3091" s="397">
        <f>F3090+(E3091-E3090)*(F3093-F3090)/(E3093-E3090)</f>
        <v>2.3753333333333333</v>
      </c>
      <c r="G3091" s="98">
        <v>15</v>
      </c>
      <c r="H3091" s="491">
        <f>H3090+(E3091-E3090)*(H3093-H3090)/(E3093-E3090)</f>
        <v>0.23400733333333334</v>
      </c>
      <c r="I3091" s="492">
        <f>I3090+(E3091-E3090)*(I3093-I3090)/(E3093-E3090)</f>
        <v>10.166666666666666</v>
      </c>
      <c r="J3091" s="397">
        <f>J3090+(E3091-E3090)*(J3093-J3090)/(E3093-E3090)</f>
        <v>0.193</v>
      </c>
      <c r="K3091" s="469">
        <f t="shared" si="263"/>
        <v>10.150679038548649</v>
      </c>
      <c r="L3091" s="469">
        <f t="shared" si="264"/>
        <v>-1.5987628118017128E-2</v>
      </c>
    </row>
    <row r="3092" spans="1:12">
      <c r="A3092" s="98" t="s">
        <v>120</v>
      </c>
      <c r="B3092" s="98">
        <f t="shared" si="261"/>
        <v>8</v>
      </c>
      <c r="C3092" s="98">
        <f t="shared" si="262"/>
        <v>6</v>
      </c>
      <c r="D3092" s="98">
        <f>D3090</f>
        <v>102</v>
      </c>
      <c r="E3092" s="98">
        <f t="shared" si="265"/>
        <v>20</v>
      </c>
      <c r="F3092" s="397">
        <f>F3090+(E3092-E3090)*(F3093-F3090)/(E3093-E3090)</f>
        <v>2.3899666666666666</v>
      </c>
      <c r="G3092" s="98">
        <v>15</v>
      </c>
      <c r="H3092" s="491">
        <f>H3090+(E3092-E3090)*(H3093-H3090)/(E3093-E3090)</f>
        <v>0.23355866666666666</v>
      </c>
      <c r="I3092" s="492">
        <f>I3090+(E3092-E3090)*(I3093-I3090)/(E3093-E3090)</f>
        <v>10.233333333333334</v>
      </c>
      <c r="J3092" s="397">
        <f>J3090+(E3092-E3090)*(J3093-J3090)/(E3093-E3090)</f>
        <v>0.19039999999999999</v>
      </c>
      <c r="K3092" s="469">
        <f t="shared" si="263"/>
        <v>10.232832293385245</v>
      </c>
      <c r="L3092" s="469">
        <f t="shared" si="264"/>
        <v>-5.0103994808914365E-4</v>
      </c>
    </row>
    <row r="3093" spans="1:12">
      <c r="A3093" s="480" t="s">
        <v>120</v>
      </c>
      <c r="B3093" s="480">
        <f t="shared" si="261"/>
        <v>8</v>
      </c>
      <c r="C3093" s="480">
        <f t="shared" si="262"/>
        <v>6</v>
      </c>
      <c r="D3093" s="480">
        <f>D3090</f>
        <v>102</v>
      </c>
      <c r="E3093" s="480">
        <f t="shared" si="265"/>
        <v>21</v>
      </c>
      <c r="F3093" s="484">
        <v>2.4045999999999998</v>
      </c>
      <c r="G3093" s="480">
        <v>15</v>
      </c>
      <c r="H3093" s="482">
        <v>0.23311000000000001</v>
      </c>
      <c r="I3093" s="483">
        <v>10.3</v>
      </c>
      <c r="J3093" s="484">
        <v>0.18779999999999999</v>
      </c>
      <c r="K3093" s="469">
        <f t="shared" si="263"/>
        <v>10.315301788855045</v>
      </c>
      <c r="L3093" s="469">
        <f t="shared" si="264"/>
        <v>1.5301788855044407E-2</v>
      </c>
    </row>
    <row r="3094" spans="1:12">
      <c r="A3094" s="98" t="s">
        <v>120</v>
      </c>
      <c r="B3094" s="98">
        <f t="shared" si="261"/>
        <v>8</v>
      </c>
      <c r="C3094" s="98">
        <f t="shared" si="262"/>
        <v>6</v>
      </c>
      <c r="D3094" s="98">
        <f>D3093</f>
        <v>102</v>
      </c>
      <c r="E3094" s="98">
        <f t="shared" si="265"/>
        <v>22</v>
      </c>
      <c r="F3094" s="397">
        <f>F3093+(E3094-E3093)*(F3096-F3093)/(E3096-E3093)</f>
        <v>2.4189666666666665</v>
      </c>
      <c r="G3094" s="98">
        <v>15</v>
      </c>
      <c r="H3094" s="491">
        <f>H3093+(E3094-E3093)*(H3096-H3093)/(E3096-E3093)</f>
        <v>0.23265966666666668</v>
      </c>
      <c r="I3094" s="492">
        <f>I3093+(E3094-E3093)*(I3096-I3093)/(E3096-E3093)</f>
        <v>10.4</v>
      </c>
      <c r="J3094" s="397">
        <f>J3093+(E3094-E3093)*(J3096-J3093)/(E3096-E3093)</f>
        <v>0.18516666666666667</v>
      </c>
      <c r="K3094" s="469">
        <f t="shared" si="263"/>
        <v>10.397017675316878</v>
      </c>
      <c r="L3094" s="469">
        <f t="shared" si="264"/>
        <v>-2.9823246831224282E-3</v>
      </c>
    </row>
    <row r="3095" spans="1:12">
      <c r="A3095" s="98" t="s">
        <v>120</v>
      </c>
      <c r="B3095" s="98">
        <f t="shared" si="261"/>
        <v>8</v>
      </c>
      <c r="C3095" s="98">
        <f t="shared" si="262"/>
        <v>6</v>
      </c>
      <c r="D3095" s="98">
        <f>D3093</f>
        <v>102</v>
      </c>
      <c r="E3095" s="98">
        <f t="shared" si="265"/>
        <v>23</v>
      </c>
      <c r="F3095" s="397">
        <f>F3093+(E3095-E3093)*(F3096-F3093)/(E3096-E3093)</f>
        <v>2.4333333333333336</v>
      </c>
      <c r="G3095" s="98">
        <v>15</v>
      </c>
      <c r="H3095" s="491">
        <f>H3093+(E3095-E3093)*(H3096-H3093)/(E3096-E3093)</f>
        <v>0.23220933333333332</v>
      </c>
      <c r="I3095" s="492">
        <f>I3093+(E3095-E3093)*(I3096-I3093)/(E3096-E3093)</f>
        <v>10.5</v>
      </c>
      <c r="J3095" s="397">
        <f>J3093+(E3095-E3093)*(J3096-J3093)/(E3096-E3093)</f>
        <v>0.18253333333333333</v>
      </c>
      <c r="K3095" s="469">
        <f t="shared" si="263"/>
        <v>10.479050511894442</v>
      </c>
      <c r="L3095" s="469">
        <f t="shared" si="264"/>
        <v>-2.0949488105557634E-2</v>
      </c>
    </row>
    <row r="3096" spans="1:12">
      <c r="A3096" s="480" t="s">
        <v>120</v>
      </c>
      <c r="B3096" s="480">
        <f t="shared" si="261"/>
        <v>8</v>
      </c>
      <c r="C3096" s="480">
        <f t="shared" si="262"/>
        <v>6</v>
      </c>
      <c r="D3096" s="480">
        <f>D3093</f>
        <v>102</v>
      </c>
      <c r="E3096" s="480">
        <f t="shared" si="265"/>
        <v>24</v>
      </c>
      <c r="F3096" s="484">
        <v>2.4477000000000002</v>
      </c>
      <c r="G3096" s="480">
        <v>15</v>
      </c>
      <c r="H3096" s="482">
        <v>0.23175899999999999</v>
      </c>
      <c r="I3096" s="483">
        <v>10.6</v>
      </c>
      <c r="J3096" s="484">
        <v>0.1799</v>
      </c>
      <c r="K3096" s="469">
        <f t="shared" si="263"/>
        <v>10.561402146194972</v>
      </c>
      <c r="L3096" s="469">
        <f t="shared" si="264"/>
        <v>-3.8597853805027782E-2</v>
      </c>
    </row>
    <row r="3097" spans="1:12">
      <c r="A3097" s="98" t="s">
        <v>120</v>
      </c>
      <c r="B3097" s="98">
        <f t="shared" si="261"/>
        <v>8</v>
      </c>
      <c r="C3097" s="98">
        <f t="shared" si="262"/>
        <v>6</v>
      </c>
      <c r="D3097" s="98">
        <f>D3096</f>
        <v>102</v>
      </c>
      <c r="E3097" s="98">
        <f t="shared" si="265"/>
        <v>25</v>
      </c>
      <c r="F3097" s="397">
        <f>F3096+(E3097-E3096)*(F3099-F3096)/(E3099-E3096)</f>
        <v>2.4618000000000002</v>
      </c>
      <c r="G3097" s="98">
        <v>15</v>
      </c>
      <c r="H3097" s="491">
        <f>H3096+(E3097-E3096)*(H3099-H3096)/(E3099-E3096)</f>
        <v>0.23130666666666666</v>
      </c>
      <c r="I3097" s="492">
        <f>I3096+(E3097-E3096)*(I3099-I3096)/(E3099-E3096)</f>
        <v>10.666666666666666</v>
      </c>
      <c r="J3097" s="397">
        <f>J3096+(E3097-E3096)*(J3099-J3096)/(E3099-E3096)</f>
        <v>0.17730000000000001</v>
      </c>
      <c r="K3097" s="469">
        <f t="shared" si="263"/>
        <v>10.643013603873646</v>
      </c>
      <c r="L3097" s="469">
        <f t="shared" si="264"/>
        <v>-2.3653062793020041E-2</v>
      </c>
    </row>
    <row r="3098" spans="1:12">
      <c r="A3098" s="98" t="s">
        <v>120</v>
      </c>
      <c r="B3098" s="98">
        <f t="shared" si="261"/>
        <v>8</v>
      </c>
      <c r="C3098" s="98">
        <f t="shared" si="262"/>
        <v>6</v>
      </c>
      <c r="D3098" s="98">
        <f>D3096</f>
        <v>102</v>
      </c>
      <c r="E3098" s="98">
        <f t="shared" si="265"/>
        <v>26</v>
      </c>
      <c r="F3098" s="397">
        <f>F3096+(E3098-E3096)*(F3099-F3096)/(E3099-E3096)</f>
        <v>2.4759000000000002</v>
      </c>
      <c r="G3098" s="98">
        <v>15</v>
      </c>
      <c r="H3098" s="491">
        <f>H3096+(E3098-E3096)*(H3099-H3096)/(E3099-E3096)</f>
        <v>0.23085433333333333</v>
      </c>
      <c r="I3098" s="492">
        <f>I3096+(E3098-E3096)*(I3099-I3096)/(E3099-E3096)</f>
        <v>10.733333333333334</v>
      </c>
      <c r="J3098" s="397">
        <f>J3096+(E3098-E3096)*(J3099-J3096)/(E3099-E3096)</f>
        <v>0.17469999999999999</v>
      </c>
      <c r="K3098" s="469">
        <f t="shared" si="263"/>
        <v>10.72494487866086</v>
      </c>
      <c r="L3098" s="469">
        <f t="shared" si="264"/>
        <v>-8.388454672473955E-3</v>
      </c>
    </row>
    <row r="3099" spans="1:12">
      <c r="A3099" s="480" t="s">
        <v>120</v>
      </c>
      <c r="B3099" s="480">
        <f t="shared" si="261"/>
        <v>8</v>
      </c>
      <c r="C3099" s="480">
        <f t="shared" si="262"/>
        <v>6</v>
      </c>
      <c r="D3099" s="480">
        <f>D3096</f>
        <v>102</v>
      </c>
      <c r="E3099" s="480">
        <f t="shared" si="265"/>
        <v>27</v>
      </c>
      <c r="F3099" s="484">
        <v>2.4900000000000002</v>
      </c>
      <c r="G3099" s="480">
        <v>15</v>
      </c>
      <c r="H3099" s="482">
        <v>0.230402</v>
      </c>
      <c r="I3099" s="483">
        <v>10.8</v>
      </c>
      <c r="J3099" s="484">
        <v>0.1721</v>
      </c>
      <c r="K3099" s="469">
        <f t="shared" si="263"/>
        <v>10.807197854185295</v>
      </c>
      <c r="L3099" s="469">
        <f t="shared" si="264"/>
        <v>7.1978541852946165E-3</v>
      </c>
    </row>
    <row r="3100" spans="1:12">
      <c r="A3100" s="98" t="s">
        <v>120</v>
      </c>
      <c r="B3100" s="98">
        <f t="shared" si="261"/>
        <v>8</v>
      </c>
      <c r="C3100" s="98">
        <f t="shared" si="262"/>
        <v>6</v>
      </c>
      <c r="D3100" s="98">
        <f>D3099</f>
        <v>102</v>
      </c>
      <c r="E3100" s="98">
        <f t="shared" si="265"/>
        <v>28</v>
      </c>
      <c r="F3100" s="397">
        <f>F3099+(E3100-E3099)*(F3102-F3099)/(E3102-E3099)</f>
        <v>2.5039000000000002</v>
      </c>
      <c r="G3100" s="98">
        <v>15</v>
      </c>
      <c r="H3100" s="491">
        <f>H3099+(E3100-E3099)*(H3102-H3099)/(E3102-E3099)</f>
        <v>0.22994666666666666</v>
      </c>
      <c r="I3100" s="492">
        <f>I3099+(E3100-E3099)*(I3102-I3099)/(E3102-E3099)</f>
        <v>10.9</v>
      </c>
      <c r="J3100" s="397">
        <f>J3099+(E3100-E3099)*(J3102-J3099)/(E3102-E3099)</f>
        <v>0.16950000000000001</v>
      </c>
      <c r="K3100" s="469">
        <f t="shared" si="263"/>
        <v>10.889046735474894</v>
      </c>
      <c r="L3100" s="469">
        <f t="shared" si="264"/>
        <v>-1.0953264525106476E-2</v>
      </c>
    </row>
    <row r="3101" spans="1:12">
      <c r="A3101" s="98" t="s">
        <v>120</v>
      </c>
      <c r="B3101" s="98">
        <f t="shared" si="261"/>
        <v>8</v>
      </c>
      <c r="C3101" s="98">
        <f t="shared" si="262"/>
        <v>6</v>
      </c>
      <c r="D3101" s="98">
        <f>D3099</f>
        <v>102</v>
      </c>
      <c r="E3101" s="98">
        <f t="shared" si="265"/>
        <v>29</v>
      </c>
      <c r="F3101" s="397">
        <f>F3099+(E3101-E3099)*(F3102-F3099)/(E3102-E3099)</f>
        <v>2.5177999999999998</v>
      </c>
      <c r="G3101" s="98">
        <v>15</v>
      </c>
      <c r="H3101" s="491">
        <f>H3099+(E3101-E3099)*(H3102-H3099)/(E3102-E3099)</f>
        <v>0.22949133333333332</v>
      </c>
      <c r="I3101" s="492">
        <f>I3099+(E3101-E3099)*(I3102-I3099)/(E3102-E3099)</f>
        <v>11</v>
      </c>
      <c r="J3101" s="397">
        <f>J3099+(E3101-E3099)*(J3102-J3099)/(E3102-E3099)</f>
        <v>0.16689999999999999</v>
      </c>
      <c r="K3101" s="469">
        <f t="shared" si="263"/>
        <v>10.971220409194828</v>
      </c>
      <c r="L3101" s="469">
        <f t="shared" si="264"/>
        <v>-2.8779590805172006E-2</v>
      </c>
    </row>
    <row r="3102" spans="1:12">
      <c r="A3102" s="480" t="s">
        <v>120</v>
      </c>
      <c r="B3102" s="480">
        <f t="shared" si="261"/>
        <v>8</v>
      </c>
      <c r="C3102" s="480">
        <f t="shared" si="262"/>
        <v>6</v>
      </c>
      <c r="D3102" s="480">
        <f>D3099</f>
        <v>102</v>
      </c>
      <c r="E3102" s="480">
        <f t="shared" si="265"/>
        <v>30</v>
      </c>
      <c r="F3102" s="484">
        <v>2.5316999999999998</v>
      </c>
      <c r="G3102" s="480">
        <v>15</v>
      </c>
      <c r="H3102" s="482">
        <v>0.22903599999999999</v>
      </c>
      <c r="I3102" s="483">
        <v>11.1</v>
      </c>
      <c r="J3102" s="484">
        <v>0.1643</v>
      </c>
      <c r="K3102" s="469">
        <f t="shared" si="263"/>
        <v>11.053720812448697</v>
      </c>
      <c r="L3102" s="469">
        <f t="shared" si="264"/>
        <v>-4.627918755130267E-2</v>
      </c>
    </row>
    <row r="3103" spans="1:12">
      <c r="A3103" s="98" t="s">
        <v>120</v>
      </c>
      <c r="B3103" s="98">
        <f t="shared" si="261"/>
        <v>8</v>
      </c>
      <c r="C3103" s="98">
        <f t="shared" si="262"/>
        <v>6</v>
      </c>
      <c r="D3103" s="98">
        <f>D3102</f>
        <v>102</v>
      </c>
      <c r="E3103" s="98">
        <f t="shared" si="265"/>
        <v>31</v>
      </c>
      <c r="F3103" s="397">
        <f>F3102+(E3103-E3102)*(F3105-F3102)/(E3105-E3102)</f>
        <v>2.5453333333333332</v>
      </c>
      <c r="G3103" s="98">
        <v>15</v>
      </c>
      <c r="H3103" s="491">
        <f>H3102+(E3103-E3102)*(H3105-H3102)/(E3105-E3102)</f>
        <v>0.228577</v>
      </c>
      <c r="I3103" s="492">
        <f>I3102+(E3103-E3102)*(I3105-I3102)/(E3105-E3102)</f>
        <v>11.166666666666666</v>
      </c>
      <c r="J3103" s="397">
        <f>J3102+(E3103-E3102)*(J3105-J3102)/(E3105-E3102)</f>
        <v>0.16170000000000001</v>
      </c>
      <c r="K3103" s="469">
        <f t="shared" si="263"/>
        <v>11.135561904011922</v>
      </c>
      <c r="L3103" s="469">
        <f t="shared" si="264"/>
        <v>-3.1104762654743823E-2</v>
      </c>
    </row>
    <row r="3104" spans="1:12">
      <c r="A3104" s="98" t="s">
        <v>120</v>
      </c>
      <c r="B3104" s="98">
        <f t="shared" si="261"/>
        <v>8</v>
      </c>
      <c r="C3104" s="98">
        <f t="shared" si="262"/>
        <v>6</v>
      </c>
      <c r="D3104" s="98">
        <f>D3102</f>
        <v>102</v>
      </c>
      <c r="E3104" s="98">
        <f t="shared" si="265"/>
        <v>32</v>
      </c>
      <c r="F3104" s="397">
        <f>F3102+(E3104-E3102)*(F3105-F3102)/(E3105-E3102)</f>
        <v>2.5589666666666666</v>
      </c>
      <c r="G3104" s="98">
        <v>15</v>
      </c>
      <c r="H3104" s="491">
        <f>H3102+(E3104-E3102)*(H3105-H3102)/(E3105-E3102)</f>
        <v>0.22811799999999999</v>
      </c>
      <c r="I3104" s="492">
        <f>I3102+(E3104-E3102)*(I3105-I3102)/(E3105-E3102)</f>
        <v>11.233333333333334</v>
      </c>
      <c r="J3104" s="397">
        <f>J3102+(E3104-E3102)*(J3105-J3102)/(E3105-E3102)</f>
        <v>0.15909999999999999</v>
      </c>
      <c r="K3104" s="469">
        <f t="shared" si="263"/>
        <v>11.217732343202496</v>
      </c>
      <c r="L3104" s="469">
        <f t="shared" si="264"/>
        <v>-1.560099013083871E-2</v>
      </c>
    </row>
    <row r="3105" spans="1:12">
      <c r="A3105" s="480" t="s">
        <v>120</v>
      </c>
      <c r="B3105" s="480">
        <f t="shared" si="261"/>
        <v>8</v>
      </c>
      <c r="C3105" s="480">
        <f t="shared" si="262"/>
        <v>6</v>
      </c>
      <c r="D3105" s="480">
        <f>D3102</f>
        <v>102</v>
      </c>
      <c r="E3105" s="480">
        <f t="shared" si="265"/>
        <v>33</v>
      </c>
      <c r="F3105" s="484">
        <v>2.5726</v>
      </c>
      <c r="G3105" s="480">
        <v>15</v>
      </c>
      <c r="H3105" s="482">
        <v>0.227659</v>
      </c>
      <c r="I3105" s="483">
        <v>11.3</v>
      </c>
      <c r="J3105" s="484">
        <v>0.1565</v>
      </c>
      <c r="K3105" s="469">
        <f t="shared" si="263"/>
        <v>11.300234122086103</v>
      </c>
      <c r="L3105" s="469">
        <f t="shared" si="264"/>
        <v>2.3412208610196217E-4</v>
      </c>
    </row>
    <row r="3106" spans="1:12">
      <c r="A3106" s="98" t="s">
        <v>120</v>
      </c>
      <c r="B3106" s="98">
        <f t="shared" si="261"/>
        <v>8</v>
      </c>
      <c r="C3106" s="98">
        <f t="shared" si="262"/>
        <v>6</v>
      </c>
      <c r="D3106" s="98">
        <f>D3105</f>
        <v>102</v>
      </c>
      <c r="E3106" s="98">
        <f t="shared" si="265"/>
        <v>34</v>
      </c>
      <c r="F3106" s="397">
        <f>F3105+(E3106-E3105)*(F3108-F3105)/(E3108-E3105)</f>
        <v>2.5860666666666665</v>
      </c>
      <c r="G3106" s="98">
        <v>15</v>
      </c>
      <c r="H3106" s="491">
        <f>H3105+(E3106-E3105)*(H3108-H3105)/(E3108-E3105)</f>
        <v>0.22719600000000001</v>
      </c>
      <c r="I3106" s="492">
        <f>I3105+(E3106-E3105)*(I3108-I3105)/(E3108-E3105)</f>
        <v>11.366666666666667</v>
      </c>
      <c r="J3106" s="397">
        <f>J3105+(E3106-E3105)*(J3108-J3105)/(E3108-E3105)</f>
        <v>0.15386666666666668</v>
      </c>
      <c r="K3106" s="469">
        <f t="shared" si="263"/>
        <v>11.3825360775131</v>
      </c>
      <c r="L3106" s="469">
        <f t="shared" si="264"/>
        <v>1.5869410846432785E-2</v>
      </c>
    </row>
    <row r="3107" spans="1:12">
      <c r="A3107" s="98" t="s">
        <v>120</v>
      </c>
      <c r="B3107" s="98">
        <f t="shared" si="261"/>
        <v>8</v>
      </c>
      <c r="C3107" s="98">
        <f t="shared" si="262"/>
        <v>6</v>
      </c>
      <c r="D3107" s="98">
        <f>D3105</f>
        <v>102</v>
      </c>
      <c r="E3107" s="98">
        <f t="shared" si="265"/>
        <v>35</v>
      </c>
      <c r="F3107" s="397">
        <f>F3105+(E3107-E3105)*(F3108-F3105)/(E3108-E3105)</f>
        <v>2.5995333333333335</v>
      </c>
      <c r="G3107" s="98">
        <v>15</v>
      </c>
      <c r="H3107" s="491">
        <f>H3105+(E3107-E3105)*(H3108-H3105)/(E3108-E3105)</f>
        <v>0.22673299999999999</v>
      </c>
      <c r="I3107" s="492">
        <f>I3105+(E3107-E3105)*(I3108-I3105)/(E3108-E3105)</f>
        <v>11.433333333333334</v>
      </c>
      <c r="J3107" s="397">
        <f>J3105+(E3107-E3105)*(J3108-J3105)/(E3108-E3105)</f>
        <v>0.15123333333333333</v>
      </c>
      <c r="K3107" s="469">
        <f t="shared" si="263"/>
        <v>11.465174162267219</v>
      </c>
      <c r="L3107" s="469">
        <f t="shared" si="264"/>
        <v>3.1840828933885845E-2</v>
      </c>
    </row>
    <row r="3108" spans="1:12">
      <c r="A3108" s="480" t="s">
        <v>120</v>
      </c>
      <c r="B3108" s="480">
        <f t="shared" si="261"/>
        <v>8</v>
      </c>
      <c r="C3108" s="480">
        <f t="shared" si="262"/>
        <v>6</v>
      </c>
      <c r="D3108" s="480">
        <f>D3105</f>
        <v>102</v>
      </c>
      <c r="E3108" s="480">
        <f t="shared" si="265"/>
        <v>36</v>
      </c>
      <c r="F3108" s="484">
        <v>2.613</v>
      </c>
      <c r="G3108" s="480">
        <v>15</v>
      </c>
      <c r="H3108" s="482">
        <v>0.22627</v>
      </c>
      <c r="I3108" s="483">
        <v>11.5</v>
      </c>
      <c r="J3108" s="484">
        <v>0.14860000000000001</v>
      </c>
      <c r="K3108" s="469">
        <f t="shared" si="263"/>
        <v>11.548150439740134</v>
      </c>
      <c r="L3108" s="469">
        <f t="shared" si="264"/>
        <v>4.8150439740133777E-2</v>
      </c>
    </row>
    <row r="3109" spans="1:12">
      <c r="A3109" s="98" t="s">
        <v>120</v>
      </c>
      <c r="B3109" s="98">
        <f t="shared" si="261"/>
        <v>8</v>
      </c>
      <c r="C3109" s="98">
        <f t="shared" si="262"/>
        <v>6</v>
      </c>
      <c r="D3109" s="98">
        <f>D3108</f>
        <v>102</v>
      </c>
      <c r="E3109" s="98">
        <f t="shared" si="265"/>
        <v>37</v>
      </c>
      <c r="F3109" s="397">
        <f>F3108+(E3109-E3108)*(F3111-F3108)/(E3111-E3108)</f>
        <v>2.6262333333333334</v>
      </c>
      <c r="G3109" s="98">
        <v>15</v>
      </c>
      <c r="H3109" s="491">
        <f>H3108+(E3109-E3108)*(H3111-H3108)/(E3111-E3108)</f>
        <v>0.22580166666666668</v>
      </c>
      <c r="I3109" s="492">
        <f>I3108+(E3109-E3108)*(I3111-I3108)/(E3111-E3108)</f>
        <v>11.6</v>
      </c>
      <c r="J3109" s="397">
        <f>J3108+(E3109-E3108)*(J3111-J3108)/(E3111-E3108)</f>
        <v>0.14600000000000002</v>
      </c>
      <c r="K3109" s="469">
        <f t="shared" si="263"/>
        <v>11.630708365010591</v>
      </c>
      <c r="L3109" s="469">
        <f t="shared" si="264"/>
        <v>3.0708365010591265E-2</v>
      </c>
    </row>
    <row r="3110" spans="1:12">
      <c r="A3110" s="98" t="s">
        <v>120</v>
      </c>
      <c r="B3110" s="98">
        <f t="shared" si="261"/>
        <v>8</v>
      </c>
      <c r="C3110" s="98">
        <f t="shared" si="262"/>
        <v>6</v>
      </c>
      <c r="D3110" s="98">
        <f>D3108</f>
        <v>102</v>
      </c>
      <c r="E3110" s="98">
        <f t="shared" si="265"/>
        <v>38</v>
      </c>
      <c r="F3110" s="397">
        <f>F3108+(E3110-E3108)*(F3111-F3108)/(E3111-E3108)</f>
        <v>2.6394666666666664</v>
      </c>
      <c r="G3110" s="98">
        <v>15</v>
      </c>
      <c r="H3110" s="491">
        <f>H3108+(E3110-E3108)*(H3111-H3108)/(E3111-E3108)</f>
        <v>0.22533333333333333</v>
      </c>
      <c r="I3110" s="492">
        <f>I3108+(E3110-E3108)*(I3111-I3108)/(E3111-E3108)</f>
        <v>11.700000000000001</v>
      </c>
      <c r="J3110" s="397">
        <f>J3108+(E3110-E3108)*(J3111-J3108)/(E3111-E3108)</f>
        <v>0.1434</v>
      </c>
      <c r="K3110" s="469">
        <f t="shared" si="263"/>
        <v>11.713609467455621</v>
      </c>
      <c r="L3110" s="469">
        <f t="shared" si="264"/>
        <v>1.360946745561975E-2</v>
      </c>
    </row>
    <row r="3111" spans="1:12">
      <c r="A3111" s="480" t="s">
        <v>120</v>
      </c>
      <c r="B3111" s="480">
        <f t="shared" si="261"/>
        <v>8</v>
      </c>
      <c r="C3111" s="480">
        <f t="shared" si="262"/>
        <v>6</v>
      </c>
      <c r="D3111" s="480">
        <f>D3108</f>
        <v>102</v>
      </c>
      <c r="E3111" s="480">
        <f t="shared" si="265"/>
        <v>39</v>
      </c>
      <c r="F3111" s="484">
        <v>2.6526999999999998</v>
      </c>
      <c r="G3111" s="480">
        <v>15</v>
      </c>
      <c r="H3111" s="482">
        <v>0.22486500000000001</v>
      </c>
      <c r="I3111" s="483">
        <v>11.8</v>
      </c>
      <c r="J3111" s="484">
        <v>0.14080000000000001</v>
      </c>
      <c r="K3111" s="469">
        <f t="shared" si="263"/>
        <v>11.796855891312564</v>
      </c>
      <c r="L3111" s="469">
        <f t="shared" si="264"/>
        <v>-3.144108687436642E-3</v>
      </c>
    </row>
    <row r="3112" spans="1:12">
      <c r="A3112" s="98" t="s">
        <v>120</v>
      </c>
      <c r="B3112" s="98">
        <f t="shared" si="261"/>
        <v>8</v>
      </c>
      <c r="C3112" s="98">
        <f t="shared" si="262"/>
        <v>6</v>
      </c>
      <c r="D3112" s="98">
        <f>D3111</f>
        <v>102</v>
      </c>
      <c r="E3112" s="98">
        <f t="shared" si="265"/>
        <v>40</v>
      </c>
      <c r="F3112" s="397">
        <f>F3111+(E3112-E3111)*(F3114-F3111)/(E3114-E3111)</f>
        <v>2.6657333333333333</v>
      </c>
      <c r="G3112" s="98">
        <v>15</v>
      </c>
      <c r="H3112" s="491">
        <f>H3111+(E3112-E3111)*(H3114-H3111)/(E3114-E3111)</f>
        <v>0.22439133333333333</v>
      </c>
      <c r="I3112" s="492">
        <f>I3111+(E3112-E3111)*(I3114-I3111)/(E3114-E3111)</f>
        <v>11.866666666666667</v>
      </c>
      <c r="J3112" s="397">
        <f>J3111+(E3112-E3111)*(J3114-J3111)/(E3114-E3111)</f>
        <v>0.13820000000000002</v>
      </c>
      <c r="K3112" s="469">
        <f t="shared" si="263"/>
        <v>11.87984087323634</v>
      </c>
      <c r="L3112" s="469">
        <f t="shared" si="264"/>
        <v>1.317420656967272E-2</v>
      </c>
    </row>
    <row r="3113" spans="1:12">
      <c r="A3113" s="98" t="s">
        <v>120</v>
      </c>
      <c r="B3113" s="98">
        <f t="shared" si="261"/>
        <v>8</v>
      </c>
      <c r="C3113" s="98">
        <f t="shared" si="262"/>
        <v>6</v>
      </c>
      <c r="D3113" s="98">
        <f>D3111</f>
        <v>102</v>
      </c>
      <c r="E3113" s="98">
        <f t="shared" si="265"/>
        <v>41</v>
      </c>
      <c r="F3113" s="397">
        <f>F3111+(E3113-E3111)*(F3114-F3111)/(E3114-E3111)</f>
        <v>2.6787666666666667</v>
      </c>
      <c r="G3113" s="98">
        <v>15</v>
      </c>
      <c r="H3113" s="491">
        <f>H3111+(E3113-E3111)*(H3114-H3111)/(E3114-E3111)</f>
        <v>0.22391766666666668</v>
      </c>
      <c r="I3113" s="492">
        <f>I3111+(E3113-E3111)*(I3114-I3111)/(E3114-E3111)</f>
        <v>11.933333333333334</v>
      </c>
      <c r="J3113" s="397">
        <f>J3111+(E3113-E3111)*(J3114-J3111)/(E3114-E3111)</f>
        <v>0.1356</v>
      </c>
      <c r="K3113" s="469">
        <f t="shared" si="263"/>
        <v>11.963176941524637</v>
      </c>
      <c r="L3113" s="469">
        <f t="shared" si="264"/>
        <v>2.9843608191303161E-2</v>
      </c>
    </row>
    <row r="3114" spans="1:12">
      <c r="A3114" s="480" t="s">
        <v>120</v>
      </c>
      <c r="B3114" s="480">
        <f t="shared" si="261"/>
        <v>8</v>
      </c>
      <c r="C3114" s="480">
        <f t="shared" si="262"/>
        <v>6</v>
      </c>
      <c r="D3114" s="480">
        <f>D3111</f>
        <v>102</v>
      </c>
      <c r="E3114" s="480">
        <f t="shared" si="265"/>
        <v>42</v>
      </c>
      <c r="F3114" s="484">
        <v>2.6918000000000002</v>
      </c>
      <c r="G3114" s="480">
        <v>15</v>
      </c>
      <c r="H3114" s="482">
        <v>0.223444</v>
      </c>
      <c r="I3114" s="483">
        <v>12</v>
      </c>
      <c r="J3114" s="484">
        <v>0.13300000000000001</v>
      </c>
      <c r="K3114" s="469">
        <f t="shared" si="263"/>
        <v>12.04686632892358</v>
      </c>
      <c r="L3114" s="469">
        <f t="shared" si="264"/>
        <v>4.6866328923579559E-2</v>
      </c>
    </row>
    <row r="3115" spans="1:12">
      <c r="A3115" s="98" t="s">
        <v>120</v>
      </c>
      <c r="B3115" s="98">
        <f t="shared" si="261"/>
        <v>8</v>
      </c>
      <c r="C3115" s="98">
        <f t="shared" si="262"/>
        <v>6</v>
      </c>
      <c r="D3115" s="98">
        <f>D3114</f>
        <v>102</v>
      </c>
      <c r="E3115" s="98">
        <f t="shared" si="265"/>
        <v>43</v>
      </c>
      <c r="F3115" s="397">
        <f>F3114+(E3115-E3114)*(F3117-F3114)/(E3117-E3114)</f>
        <v>2.7046666666666668</v>
      </c>
      <c r="G3115" s="98">
        <v>15</v>
      </c>
      <c r="H3115" s="491">
        <f>H3114+(E3115-E3114)*(H3117-H3114)/(E3117-E3114)</f>
        <v>0.222964</v>
      </c>
      <c r="I3115" s="492">
        <f>I3114+(E3115-E3114)*(I3117-I3114)/(E3117-E3114)</f>
        <v>12.1</v>
      </c>
      <c r="J3115" s="397">
        <f>J3114+(E3115-E3114)*(J3117-J3114)/(E3117-E3114)</f>
        <v>0.13040000000000002</v>
      </c>
      <c r="K3115" s="469">
        <f t="shared" si="263"/>
        <v>12.130508363084026</v>
      </c>
      <c r="L3115" s="469">
        <f t="shared" si="264"/>
        <v>3.0508363084026158E-2</v>
      </c>
    </row>
    <row r="3116" spans="1:12">
      <c r="A3116" s="98" t="s">
        <v>120</v>
      </c>
      <c r="B3116" s="98">
        <f t="shared" si="261"/>
        <v>8</v>
      </c>
      <c r="C3116" s="98">
        <f t="shared" si="262"/>
        <v>6</v>
      </c>
      <c r="D3116" s="98">
        <f>D3114</f>
        <v>102</v>
      </c>
      <c r="E3116" s="98">
        <f t="shared" si="265"/>
        <v>44</v>
      </c>
      <c r="F3116" s="397">
        <f>F3114+(E3116-E3114)*(F3117-F3114)/(E3117-E3114)</f>
        <v>2.7175333333333334</v>
      </c>
      <c r="G3116" s="98">
        <v>15</v>
      </c>
      <c r="H3116" s="491">
        <f>H3114+(E3116-E3114)*(H3117-H3114)/(E3117-E3114)</f>
        <v>0.22248400000000002</v>
      </c>
      <c r="I3116" s="492">
        <f>I3114+(E3116-E3114)*(I3117-I3114)/(E3117-E3114)</f>
        <v>12.200000000000001</v>
      </c>
      <c r="J3116" s="397">
        <f>J3114+(E3116-E3114)*(J3117-J3114)/(E3117-E3114)</f>
        <v>0.1278</v>
      </c>
      <c r="K3116" s="469">
        <f t="shared" si="263"/>
        <v>12.214511305681906</v>
      </c>
      <c r="L3116" s="469">
        <f t="shared" si="264"/>
        <v>1.4511305681905284E-2</v>
      </c>
    </row>
    <row r="3117" spans="1:12">
      <c r="A3117" s="480" t="s">
        <v>120</v>
      </c>
      <c r="B3117" s="480">
        <f t="shared" si="261"/>
        <v>8</v>
      </c>
      <c r="C3117" s="480">
        <f t="shared" si="262"/>
        <v>6</v>
      </c>
      <c r="D3117" s="480">
        <f>D3114</f>
        <v>102</v>
      </c>
      <c r="E3117" s="480">
        <f t="shared" si="265"/>
        <v>45</v>
      </c>
      <c r="F3117" s="484">
        <v>2.7303999999999999</v>
      </c>
      <c r="G3117" s="480">
        <v>15</v>
      </c>
      <c r="H3117" s="482">
        <v>0.22200400000000001</v>
      </c>
      <c r="I3117" s="483">
        <v>12.3</v>
      </c>
      <c r="J3117" s="484">
        <v>0.12520000000000001</v>
      </c>
      <c r="K3117" s="469">
        <f t="shared" si="263"/>
        <v>12.298877497702744</v>
      </c>
      <c r="L3117" s="469">
        <f t="shared" si="264"/>
        <v>-1.1225022972567444E-3</v>
      </c>
    </row>
    <row r="3118" spans="1:12">
      <c r="A3118" s="98" t="s">
        <v>120</v>
      </c>
      <c r="B3118" s="98">
        <f t="shared" si="261"/>
        <v>8</v>
      </c>
      <c r="C3118" s="98">
        <f t="shared" si="262"/>
        <v>6</v>
      </c>
      <c r="D3118" s="98">
        <f>D3117</f>
        <v>102</v>
      </c>
      <c r="E3118" s="98">
        <f t="shared" si="265"/>
        <v>46</v>
      </c>
      <c r="F3118" s="397">
        <f>F3117+(E3118-E3117)*(F3120-F3117)/(E3120-E3117)</f>
        <v>2.7430666666666665</v>
      </c>
      <c r="G3118" s="98">
        <v>15</v>
      </c>
      <c r="H3118" s="491">
        <f>H3117+(E3118-E3117)*(H3120-H3117)/(E3120-E3117)</f>
        <v>0.22151733333333334</v>
      </c>
      <c r="I3118" s="492">
        <f>I3117+(E3118-E3117)*(I3120-I3117)/(E3120-E3117)</f>
        <v>12.4</v>
      </c>
      <c r="J3118" s="397">
        <f>J3117+(E3118-E3117)*(J3120-J3117)/(E3120-E3117)</f>
        <v>0.1226</v>
      </c>
      <c r="K3118" s="469">
        <f t="shared" si="263"/>
        <v>12.383079126990813</v>
      </c>
      <c r="L3118" s="469">
        <f t="shared" si="264"/>
        <v>-1.6920873009187432E-2</v>
      </c>
    </row>
    <row r="3119" spans="1:12">
      <c r="A3119" s="98" t="s">
        <v>120</v>
      </c>
      <c r="B3119" s="98">
        <f t="shared" si="261"/>
        <v>8</v>
      </c>
      <c r="C3119" s="98">
        <f t="shared" si="262"/>
        <v>6</v>
      </c>
      <c r="D3119" s="98">
        <f>D3117</f>
        <v>102</v>
      </c>
      <c r="E3119" s="98">
        <f t="shared" si="265"/>
        <v>47</v>
      </c>
      <c r="F3119" s="397">
        <f>F3117+(E3119-E3117)*(F3120-F3117)/(E3120-E3117)</f>
        <v>2.7557333333333336</v>
      </c>
      <c r="G3119" s="98">
        <v>15</v>
      </c>
      <c r="H3119" s="491">
        <f>H3117+(E3119-E3117)*(H3120-H3117)/(E3120-E3117)</f>
        <v>0.22103066666666665</v>
      </c>
      <c r="I3119" s="492">
        <f>I3117+(E3119-E3117)*(I3120-I3117)/(E3120-E3117)</f>
        <v>12.5</v>
      </c>
      <c r="J3119" s="397">
        <f>J3117+(E3119-E3117)*(J3120-J3117)/(E3120-E3117)</f>
        <v>0.12000000000000001</v>
      </c>
      <c r="K3119" s="469">
        <f t="shared" si="263"/>
        <v>12.467651547598223</v>
      </c>
      <c r="L3119" s="469">
        <f t="shared" si="264"/>
        <v>-3.2348452401777195E-2</v>
      </c>
    </row>
    <row r="3120" spans="1:12">
      <c r="A3120" s="480" t="s">
        <v>120</v>
      </c>
      <c r="B3120" s="480">
        <f t="shared" si="261"/>
        <v>8</v>
      </c>
      <c r="C3120" s="480">
        <f t="shared" si="262"/>
        <v>6</v>
      </c>
      <c r="D3120" s="480">
        <f>D3117</f>
        <v>102</v>
      </c>
      <c r="E3120" s="480">
        <f t="shared" si="265"/>
        <v>48</v>
      </c>
      <c r="F3120" s="484">
        <v>2.7684000000000002</v>
      </c>
      <c r="G3120" s="480">
        <v>15</v>
      </c>
      <c r="H3120" s="482">
        <v>0.22054399999999999</v>
      </c>
      <c r="I3120" s="483">
        <v>12.6</v>
      </c>
      <c r="J3120" s="484">
        <v>0.1174</v>
      </c>
      <c r="K3120" s="469">
        <f t="shared" si="263"/>
        <v>12.552597214161349</v>
      </c>
      <c r="L3120" s="469">
        <f t="shared" si="264"/>
        <v>-4.7402785838650985E-2</v>
      </c>
    </row>
    <row r="3121" spans="1:12">
      <c r="A3121" s="98" t="s">
        <v>120</v>
      </c>
      <c r="B3121" s="98">
        <f t="shared" si="261"/>
        <v>8</v>
      </c>
      <c r="C3121" s="98">
        <f t="shared" si="262"/>
        <v>6</v>
      </c>
      <c r="D3121" s="98">
        <f>D3120</f>
        <v>102</v>
      </c>
      <c r="E3121" s="98">
        <f t="shared" si="265"/>
        <v>49</v>
      </c>
      <c r="F3121" s="397">
        <f>F3120+(E3121-E3120)*(F3123-F3120)/(E3123-E3120)</f>
        <v>2.7808999999999999</v>
      </c>
      <c r="G3121" s="98">
        <v>15</v>
      </c>
      <c r="H3121" s="491">
        <f>H3120+(E3121-E3120)*(H3123-H3120)/(E3123-E3120)</f>
        <v>0.22004966666666667</v>
      </c>
      <c r="I3121" s="492">
        <f>I3120+(E3121-E3120)*(I3123-I3120)/(E3123-E3120)</f>
        <v>12.666666666666666</v>
      </c>
      <c r="J3121" s="397">
        <f>J3120+(E3121-E3120)*(J3123-J3120)/(E3123-E3120)</f>
        <v>0.11476666666666667</v>
      </c>
      <c r="K3121" s="469">
        <f t="shared" si="263"/>
        <v>12.637601511173992</v>
      </c>
      <c r="L3121" s="469">
        <f t="shared" si="264"/>
        <v>-2.9065155492673966E-2</v>
      </c>
    </row>
    <row r="3122" spans="1:12">
      <c r="A3122" s="98" t="s">
        <v>120</v>
      </c>
      <c r="B3122" s="98">
        <f t="shared" si="261"/>
        <v>8</v>
      </c>
      <c r="C3122" s="98">
        <f t="shared" si="262"/>
        <v>6</v>
      </c>
      <c r="D3122" s="98">
        <f>D3120</f>
        <v>102</v>
      </c>
      <c r="E3122" s="98">
        <f t="shared" si="265"/>
        <v>50</v>
      </c>
      <c r="F3122" s="397">
        <f>F3120+(E3122-E3120)*(F3123-F3120)/(E3123-E3120)</f>
        <v>2.7934000000000001</v>
      </c>
      <c r="G3122" s="98">
        <v>15</v>
      </c>
      <c r="H3122" s="491">
        <f>H3120+(E3122-E3120)*(H3123-H3120)/(E3123-E3120)</f>
        <v>0.21955533333333332</v>
      </c>
      <c r="I3122" s="492">
        <f>I3120+(E3122-E3120)*(I3123-I3120)/(E3123-E3120)</f>
        <v>12.733333333333334</v>
      </c>
      <c r="J3122" s="397">
        <f>J3120+(E3122-E3120)*(J3123-J3120)/(E3123-E3120)</f>
        <v>0.11213333333333333</v>
      </c>
      <c r="K3122" s="469">
        <f t="shared" si="263"/>
        <v>12.722988586020836</v>
      </c>
      <c r="L3122" s="469">
        <f t="shared" si="264"/>
        <v>-1.0344747312498015E-2</v>
      </c>
    </row>
    <row r="3123" spans="1:12">
      <c r="A3123" s="480" t="s">
        <v>120</v>
      </c>
      <c r="B3123" s="480">
        <f t="shared" si="261"/>
        <v>8</v>
      </c>
      <c r="C3123" s="480">
        <f t="shared" si="262"/>
        <v>6</v>
      </c>
      <c r="D3123" s="480">
        <f>D3120</f>
        <v>102</v>
      </c>
      <c r="E3123" s="480">
        <f t="shared" si="265"/>
        <v>51</v>
      </c>
      <c r="F3123" s="484">
        <v>2.8058999999999998</v>
      </c>
      <c r="G3123" s="480">
        <v>15</v>
      </c>
      <c r="H3123" s="482">
        <v>0.21906100000000001</v>
      </c>
      <c r="I3123" s="483">
        <v>12.8</v>
      </c>
      <c r="J3123" s="484">
        <v>0.1095</v>
      </c>
      <c r="K3123" s="469">
        <f t="shared" si="263"/>
        <v>12.808761030032729</v>
      </c>
      <c r="L3123" s="469">
        <f t="shared" si="264"/>
        <v>8.761030032728101E-3</v>
      </c>
    </row>
    <row r="3124" spans="1:12">
      <c r="A3124" s="98" t="s">
        <v>120</v>
      </c>
      <c r="B3124" s="98">
        <f t="shared" si="261"/>
        <v>8</v>
      </c>
      <c r="C3124" s="98">
        <f t="shared" si="262"/>
        <v>6</v>
      </c>
      <c r="D3124" s="98">
        <f>D3123</f>
        <v>102</v>
      </c>
      <c r="E3124" s="98">
        <f t="shared" si="265"/>
        <v>52</v>
      </c>
      <c r="F3124" s="397">
        <f>F3123+(E3124-E3123)*(F3126-F3123)/(E3126-E3123)</f>
        <v>2.8182666666666667</v>
      </c>
      <c r="G3124" s="98">
        <v>15</v>
      </c>
      <c r="H3124" s="491">
        <f>H3123+(E3124-E3123)*(H3126-H3123)/(E3126-E3123)</f>
        <v>0.21855833333333333</v>
      </c>
      <c r="I3124" s="492">
        <f>I3123+(E3124-E3123)*(I3126-I3123)/(E3126-E3123)</f>
        <v>12.9</v>
      </c>
      <c r="J3124" s="397">
        <f>J3123+(E3124-E3123)*(J3126-J3123)/(E3126-E3123)</f>
        <v>0.1069</v>
      </c>
      <c r="K3124" s="469">
        <f t="shared" si="263"/>
        <v>12.894803065543144</v>
      </c>
      <c r="L3124" s="469">
        <f t="shared" si="264"/>
        <v>-5.196934456856539E-3</v>
      </c>
    </row>
    <row r="3125" spans="1:12">
      <c r="A3125" s="98" t="s">
        <v>120</v>
      </c>
      <c r="B3125" s="98">
        <f t="shared" si="261"/>
        <v>8</v>
      </c>
      <c r="C3125" s="98">
        <f t="shared" si="262"/>
        <v>6</v>
      </c>
      <c r="D3125" s="98">
        <f>D3123</f>
        <v>102</v>
      </c>
      <c r="E3125" s="98">
        <f t="shared" si="265"/>
        <v>53</v>
      </c>
      <c r="F3125" s="397">
        <f>F3123+(E3125-E3123)*(F3126-F3123)/(E3126-E3123)</f>
        <v>2.8306333333333331</v>
      </c>
      <c r="G3125" s="98">
        <v>15</v>
      </c>
      <c r="H3125" s="491">
        <f>H3123+(E3125-E3123)*(H3126-H3123)/(E3126-E3123)</f>
        <v>0.21805566666666668</v>
      </c>
      <c r="I3125" s="492">
        <f>I3123+(E3125-E3123)*(I3126-I3123)/(E3126-E3123)</f>
        <v>13</v>
      </c>
      <c r="J3125" s="397">
        <f>J3123+(E3125-E3123)*(J3126-J3123)/(E3126-E3123)</f>
        <v>0.1043</v>
      </c>
      <c r="K3125" s="469">
        <f t="shared" si="263"/>
        <v>12.98124179299781</v>
      </c>
      <c r="L3125" s="469">
        <f t="shared" si="264"/>
        <v>-1.8758207002189664E-2</v>
      </c>
    </row>
    <row r="3126" spans="1:12">
      <c r="A3126" s="480" t="s">
        <v>120</v>
      </c>
      <c r="B3126" s="480">
        <f t="shared" si="261"/>
        <v>8</v>
      </c>
      <c r="C3126" s="480">
        <f t="shared" si="262"/>
        <v>6</v>
      </c>
      <c r="D3126" s="480">
        <f>D3123</f>
        <v>102</v>
      </c>
      <c r="E3126" s="480">
        <f t="shared" si="265"/>
        <v>54</v>
      </c>
      <c r="F3126" s="484">
        <v>2.843</v>
      </c>
      <c r="G3126" s="480">
        <v>15</v>
      </c>
      <c r="H3126" s="482">
        <v>0.217553</v>
      </c>
      <c r="I3126" s="483">
        <v>13.1</v>
      </c>
      <c r="J3126" s="484">
        <v>0.1017</v>
      </c>
      <c r="K3126" s="469">
        <f t="shared" si="263"/>
        <v>13.068079962124171</v>
      </c>
      <c r="L3126" s="469">
        <f t="shared" si="264"/>
        <v>-3.19200378758282E-2</v>
      </c>
    </row>
    <row r="3127" spans="1:12">
      <c r="A3127" s="480" t="s">
        <v>120</v>
      </c>
      <c r="B3127" s="480">
        <f t="shared" si="261"/>
        <v>9</v>
      </c>
      <c r="C3127" s="480">
        <f t="shared" si="262"/>
        <v>0</v>
      </c>
      <c r="D3127" s="480">
        <f>D3126+6</f>
        <v>108</v>
      </c>
      <c r="E3127" s="480">
        <v>12</v>
      </c>
      <c r="F3127" s="484">
        <v>2.2704</v>
      </c>
      <c r="G3127" s="480">
        <v>15</v>
      </c>
      <c r="H3127" s="482">
        <v>0.226795</v>
      </c>
      <c r="I3127" s="483">
        <v>10</v>
      </c>
      <c r="J3127" s="484">
        <v>0.2024</v>
      </c>
      <c r="K3127" s="469">
        <f t="shared" si="263"/>
        <v>10.010802707290726</v>
      </c>
      <c r="L3127" s="469">
        <f t="shared" si="264"/>
        <v>1.0802707290725522E-2</v>
      </c>
    </row>
    <row r="3128" spans="1:12">
      <c r="A3128" s="98" t="s">
        <v>120</v>
      </c>
      <c r="B3128" s="98">
        <f t="shared" si="261"/>
        <v>9</v>
      </c>
      <c r="C3128" s="98">
        <f t="shared" si="262"/>
        <v>0</v>
      </c>
      <c r="D3128" s="98">
        <f>D3127</f>
        <v>108</v>
      </c>
      <c r="E3128" s="98">
        <f>E3127+1</f>
        <v>13</v>
      </c>
      <c r="F3128" s="397">
        <f>F3127+(E3128-E3127)*(F3130-F3127)/(E3130-E3127)</f>
        <v>2.2856000000000001</v>
      </c>
      <c r="G3128" s="98">
        <v>15</v>
      </c>
      <c r="H3128" s="491">
        <f>H3127+(E3128-E3127)*(H3130-H3127)/(E3130-E3127)</f>
        <v>0.22650066666666666</v>
      </c>
      <c r="I3128" s="492">
        <f>I3127+(E3128-E3127)*(I3130-I3127)/(E3130-E3127)</f>
        <v>10.1</v>
      </c>
      <c r="J3128" s="397">
        <f>J3127+(E3128-E3127)*(J3130-J3127)/(E3130-E3127)</f>
        <v>0.20006666666666667</v>
      </c>
      <c r="K3128" s="469">
        <f t="shared" si="263"/>
        <v>10.090919526359011</v>
      </c>
      <c r="L3128" s="469">
        <f t="shared" si="264"/>
        <v>-9.0804736409886289E-3</v>
      </c>
    </row>
    <row r="3129" spans="1:12">
      <c r="A3129" s="98" t="s">
        <v>120</v>
      </c>
      <c r="B3129" s="98">
        <f t="shared" si="261"/>
        <v>9</v>
      </c>
      <c r="C3129" s="98">
        <f t="shared" si="262"/>
        <v>0</v>
      </c>
      <c r="D3129" s="98">
        <f>D3127</f>
        <v>108</v>
      </c>
      <c r="E3129" s="98">
        <f t="shared" ref="E3129:E3169" si="266">E3128+1</f>
        <v>14</v>
      </c>
      <c r="F3129" s="397">
        <f>F3127+(E3129-E3127)*(F3130-F3127)/(E3130-E3127)</f>
        <v>2.3007999999999997</v>
      </c>
      <c r="G3129" s="98">
        <v>15</v>
      </c>
      <c r="H3129" s="491">
        <f>H3127+(E3129-E3127)*(H3130-H3127)/(E3130-E3127)</f>
        <v>0.22620633333333334</v>
      </c>
      <c r="I3129" s="492">
        <f>I3127+(E3129-E3127)*(I3130-I3127)/(E3130-E3127)</f>
        <v>10.200000000000001</v>
      </c>
      <c r="J3129" s="397">
        <f>J3127+(E3129-E3127)*(J3130-J3127)/(E3130-E3127)</f>
        <v>0.19773333333333332</v>
      </c>
      <c r="K3129" s="469">
        <f t="shared" si="263"/>
        <v>10.171244836940904</v>
      </c>
      <c r="L3129" s="469">
        <f t="shared" si="264"/>
        <v>-2.87551630590972E-2</v>
      </c>
    </row>
    <row r="3130" spans="1:12">
      <c r="A3130" s="480" t="s">
        <v>120</v>
      </c>
      <c r="B3130" s="480">
        <f t="shared" si="261"/>
        <v>9</v>
      </c>
      <c r="C3130" s="480">
        <f t="shared" si="262"/>
        <v>0</v>
      </c>
      <c r="D3130" s="480">
        <f>D3127</f>
        <v>108</v>
      </c>
      <c r="E3130" s="480">
        <f t="shared" si="266"/>
        <v>15</v>
      </c>
      <c r="F3130" s="484">
        <v>2.3159999999999998</v>
      </c>
      <c r="G3130" s="480">
        <v>15</v>
      </c>
      <c r="H3130" s="482">
        <v>0.225912</v>
      </c>
      <c r="I3130" s="483">
        <v>10.3</v>
      </c>
      <c r="J3130" s="484">
        <v>0.19539999999999999</v>
      </c>
      <c r="K3130" s="469">
        <f t="shared" si="263"/>
        <v>10.25177945394667</v>
      </c>
      <c r="L3130" s="469">
        <f t="shared" si="264"/>
        <v>-4.8220546053331148E-2</v>
      </c>
    </row>
    <row r="3131" spans="1:12">
      <c r="A3131" s="98" t="s">
        <v>120</v>
      </c>
      <c r="B3131" s="98">
        <f t="shared" si="261"/>
        <v>9</v>
      </c>
      <c r="C3131" s="98">
        <f t="shared" si="262"/>
        <v>0</v>
      </c>
      <c r="D3131" s="98">
        <f>D3130</f>
        <v>108</v>
      </c>
      <c r="E3131" s="98">
        <f t="shared" si="266"/>
        <v>16</v>
      </c>
      <c r="F3131" s="397">
        <f>F3130+(E3131-E3130)*(F3133-F3130)/(E3133-E3130)</f>
        <v>2.3308999999999997</v>
      </c>
      <c r="G3131" s="98">
        <v>15</v>
      </c>
      <c r="H3131" s="491">
        <f>H3130+(E3131-E3130)*(H3133-H3130)/(E3133-E3130)</f>
        <v>0.22561700000000001</v>
      </c>
      <c r="I3131" s="492">
        <f>I3130+(E3131-E3130)*(I3133-I3130)/(E3133-E3130)</f>
        <v>10.366666666666667</v>
      </c>
      <c r="J3131" s="397">
        <f>J3130+(E3131-E3130)*(J3133-J3130)/(E3133-E3130)</f>
        <v>0.19306666666666666</v>
      </c>
      <c r="K3131" s="469">
        <f t="shared" si="263"/>
        <v>10.33122504066626</v>
      </c>
      <c r="L3131" s="469">
        <f t="shared" si="264"/>
        <v>-3.5441626000407567E-2</v>
      </c>
    </row>
    <row r="3132" spans="1:12">
      <c r="A3132" s="98" t="s">
        <v>120</v>
      </c>
      <c r="B3132" s="98">
        <f t="shared" si="261"/>
        <v>9</v>
      </c>
      <c r="C3132" s="98">
        <f t="shared" si="262"/>
        <v>0</v>
      </c>
      <c r="D3132" s="98">
        <f>D3130</f>
        <v>108</v>
      </c>
      <c r="E3132" s="98">
        <f t="shared" si="266"/>
        <v>17</v>
      </c>
      <c r="F3132" s="397">
        <f>F3130+(E3132-E3130)*(F3133-F3130)/(E3133-E3130)</f>
        <v>2.3458000000000001</v>
      </c>
      <c r="G3132" s="98">
        <v>15</v>
      </c>
      <c r="H3132" s="491">
        <f>H3130+(E3132-E3130)*(H3133-H3130)/(E3133-E3130)</f>
        <v>0.22532199999999999</v>
      </c>
      <c r="I3132" s="492">
        <f>I3130+(E3132-E3130)*(I3133-I3130)/(E3133-E3130)</f>
        <v>10.433333333333334</v>
      </c>
      <c r="J3132" s="397">
        <f>J3130+(E3132-E3130)*(J3133-J3130)/(E3133-E3130)</f>
        <v>0.19073333333333334</v>
      </c>
      <c r="K3132" s="469">
        <f t="shared" si="263"/>
        <v>10.410878653660095</v>
      </c>
      <c r="L3132" s="469">
        <f t="shared" si="264"/>
        <v>-2.2454679673238331E-2</v>
      </c>
    </row>
    <row r="3133" spans="1:12">
      <c r="A3133" s="480" t="s">
        <v>120</v>
      </c>
      <c r="B3133" s="480">
        <f t="shared" ref="B3133:B3196" si="267">INT(D3133/12)</f>
        <v>9</v>
      </c>
      <c r="C3133" s="480">
        <f t="shared" ref="C3133:C3196" si="268">D3133-B3133*12</f>
        <v>0</v>
      </c>
      <c r="D3133" s="480">
        <f>D3130</f>
        <v>108</v>
      </c>
      <c r="E3133" s="480">
        <f t="shared" si="266"/>
        <v>18</v>
      </c>
      <c r="F3133" s="484">
        <v>2.3607</v>
      </c>
      <c r="G3133" s="480">
        <v>15</v>
      </c>
      <c r="H3133" s="482">
        <v>0.225027</v>
      </c>
      <c r="I3133" s="483">
        <v>10.5</v>
      </c>
      <c r="J3133" s="484">
        <v>0.18840000000000001</v>
      </c>
      <c r="K3133" s="469">
        <f t="shared" si="263"/>
        <v>10.490741111066672</v>
      </c>
      <c r="L3133" s="469">
        <f t="shared" si="264"/>
        <v>-9.2588889333278246E-3</v>
      </c>
    </row>
    <row r="3134" spans="1:12">
      <c r="A3134" s="98" t="s">
        <v>120</v>
      </c>
      <c r="B3134" s="98">
        <f t="shared" si="267"/>
        <v>9</v>
      </c>
      <c r="C3134" s="98">
        <f t="shared" si="268"/>
        <v>0</v>
      </c>
      <c r="D3134" s="98">
        <f>D3133</f>
        <v>108</v>
      </c>
      <c r="E3134" s="98">
        <f t="shared" si="266"/>
        <v>19</v>
      </c>
      <c r="F3134" s="397">
        <f>F3133+(E3134-E3133)*(F3136-F3133)/(E3136-E3133)</f>
        <v>2.3753333333333333</v>
      </c>
      <c r="G3134" s="98">
        <v>15</v>
      </c>
      <c r="H3134" s="491">
        <f>H3133+(E3134-E3133)*(H3136-H3133)/(E3136-E3133)</f>
        <v>0.22473100000000001</v>
      </c>
      <c r="I3134" s="492">
        <f>I3133+(E3134-E3133)*(I3136-I3133)/(E3136-E3133)</f>
        <v>10.566666666666666</v>
      </c>
      <c r="J3134" s="397">
        <f>J3133+(E3134-E3133)*(J3136-J3133)/(E3136-E3133)</f>
        <v>0.18606666666666669</v>
      </c>
      <c r="K3134" s="469">
        <f t="shared" si="263"/>
        <v>10.569673669112554</v>
      </c>
      <c r="L3134" s="469">
        <f t="shared" si="264"/>
        <v>3.0070024458872524E-3</v>
      </c>
    </row>
    <row r="3135" spans="1:12">
      <c r="A3135" s="98" t="s">
        <v>120</v>
      </c>
      <c r="B3135" s="98">
        <f t="shared" si="267"/>
        <v>9</v>
      </c>
      <c r="C3135" s="98">
        <f t="shared" si="268"/>
        <v>0</v>
      </c>
      <c r="D3135" s="98">
        <f>D3133</f>
        <v>108</v>
      </c>
      <c r="E3135" s="98">
        <f t="shared" si="266"/>
        <v>20</v>
      </c>
      <c r="F3135" s="397">
        <f>F3133+(E3135-E3133)*(F3136-F3133)/(E3136-E3133)</f>
        <v>2.3899666666666666</v>
      </c>
      <c r="G3135" s="98">
        <v>15</v>
      </c>
      <c r="H3135" s="491">
        <f>H3133+(E3135-E3133)*(H3136-H3133)/(E3136-E3133)</f>
        <v>0.224435</v>
      </c>
      <c r="I3135" s="492">
        <f>I3133+(E3135-E3133)*(I3136-I3133)/(E3136-E3133)</f>
        <v>10.633333333333333</v>
      </c>
      <c r="J3135" s="397">
        <f>J3133+(E3135-E3133)*(J3136-J3133)/(E3136-E3133)</f>
        <v>0.18373333333333333</v>
      </c>
      <c r="K3135" s="469">
        <f t="shared" si="263"/>
        <v>10.648814430310185</v>
      </c>
      <c r="L3135" s="469">
        <f t="shared" si="264"/>
        <v>1.5481096976852626E-2</v>
      </c>
    </row>
    <row r="3136" spans="1:12">
      <c r="A3136" s="480" t="s">
        <v>120</v>
      </c>
      <c r="B3136" s="480">
        <f t="shared" si="267"/>
        <v>9</v>
      </c>
      <c r="C3136" s="480">
        <f t="shared" si="268"/>
        <v>0</v>
      </c>
      <c r="D3136" s="480">
        <f>D3133</f>
        <v>108</v>
      </c>
      <c r="E3136" s="480">
        <f t="shared" si="266"/>
        <v>21</v>
      </c>
      <c r="F3136" s="484">
        <v>2.4045999999999998</v>
      </c>
      <c r="G3136" s="480">
        <v>15</v>
      </c>
      <c r="H3136" s="482">
        <v>0.224139</v>
      </c>
      <c r="I3136" s="483">
        <v>10.7</v>
      </c>
      <c r="J3136" s="484">
        <v>0.18140000000000001</v>
      </c>
      <c r="K3136" s="469">
        <f t="shared" si="263"/>
        <v>10.728164219524491</v>
      </c>
      <c r="L3136" s="469">
        <f t="shared" si="264"/>
        <v>2.816421952449133E-2</v>
      </c>
    </row>
    <row r="3137" spans="1:12">
      <c r="A3137" s="98" t="s">
        <v>120</v>
      </c>
      <c r="B3137" s="98">
        <f t="shared" si="267"/>
        <v>9</v>
      </c>
      <c r="C3137" s="98">
        <f t="shared" si="268"/>
        <v>0</v>
      </c>
      <c r="D3137" s="98">
        <f>D3136</f>
        <v>108</v>
      </c>
      <c r="E3137" s="98">
        <f t="shared" si="266"/>
        <v>22</v>
      </c>
      <c r="F3137" s="397">
        <f>F3136+(E3137-E3136)*(F3139-F3136)/(E3139-E3136)</f>
        <v>2.4189666666666665</v>
      </c>
      <c r="G3137" s="98">
        <v>15</v>
      </c>
      <c r="H3137" s="491">
        <f>H3136+(E3137-E3136)*(H3139-H3136)/(E3139-E3136)</f>
        <v>0.22384133333333334</v>
      </c>
      <c r="I3137" s="492">
        <f>I3136+(E3137-E3136)*(I3139-I3136)/(E3139-E3136)</f>
        <v>10.799999999999999</v>
      </c>
      <c r="J3137" s="397">
        <f>J3136+(E3137-E3136)*(J3139-J3136)/(E3139-E3136)</f>
        <v>0.17910000000000001</v>
      </c>
      <c r="K3137" s="469">
        <f t="shared" si="263"/>
        <v>10.806613017554099</v>
      </c>
      <c r="L3137" s="469">
        <f t="shared" si="264"/>
        <v>6.6130175541001535E-3</v>
      </c>
    </row>
    <row r="3138" spans="1:12">
      <c r="A3138" s="98" t="s">
        <v>120</v>
      </c>
      <c r="B3138" s="98">
        <f t="shared" si="267"/>
        <v>9</v>
      </c>
      <c r="C3138" s="98">
        <f t="shared" si="268"/>
        <v>0</v>
      </c>
      <c r="D3138" s="98">
        <f>D3136</f>
        <v>108</v>
      </c>
      <c r="E3138" s="98">
        <f t="shared" si="266"/>
        <v>23</v>
      </c>
      <c r="F3138" s="397">
        <f>F3136+(E3138-E3136)*(F3139-F3136)/(E3139-E3136)</f>
        <v>2.4333333333333336</v>
      </c>
      <c r="G3138" s="98">
        <v>15</v>
      </c>
      <c r="H3138" s="491">
        <f>H3136+(E3138-E3136)*(H3139-H3136)/(E3139-E3136)</f>
        <v>0.22354366666666667</v>
      </c>
      <c r="I3138" s="492">
        <f>I3136+(E3138-E3136)*(I3139-I3136)/(E3139-E3136)</f>
        <v>10.9</v>
      </c>
      <c r="J3138" s="397">
        <f>J3136+(E3138-E3136)*(J3139-J3136)/(E3139-E3136)</f>
        <v>0.17679999999999998</v>
      </c>
      <c r="K3138" s="469">
        <f t="shared" si="263"/>
        <v>10.885270737559106</v>
      </c>
      <c r="L3138" s="469">
        <f t="shared" si="264"/>
        <v>-1.4729262440894786E-2</v>
      </c>
    </row>
    <row r="3139" spans="1:12">
      <c r="A3139" s="480" t="s">
        <v>120</v>
      </c>
      <c r="B3139" s="480">
        <f t="shared" si="267"/>
        <v>9</v>
      </c>
      <c r="C3139" s="480">
        <f t="shared" si="268"/>
        <v>0</v>
      </c>
      <c r="D3139" s="480">
        <f>D3136</f>
        <v>108</v>
      </c>
      <c r="E3139" s="480">
        <f t="shared" si="266"/>
        <v>24</v>
      </c>
      <c r="F3139" s="484">
        <v>2.4477000000000002</v>
      </c>
      <c r="G3139" s="480">
        <v>15</v>
      </c>
      <c r="H3139" s="482">
        <v>0.223246</v>
      </c>
      <c r="I3139" s="483">
        <v>11</v>
      </c>
      <c r="J3139" s="484">
        <v>0.17449999999999999</v>
      </c>
      <c r="K3139" s="469">
        <f t="shared" si="263"/>
        <v>10.964138215242379</v>
      </c>
      <c r="L3139" s="469">
        <f t="shared" si="264"/>
        <v>-3.5861784757621251E-2</v>
      </c>
    </row>
    <row r="3140" spans="1:12">
      <c r="A3140" s="98" t="s">
        <v>120</v>
      </c>
      <c r="B3140" s="98">
        <f t="shared" si="267"/>
        <v>9</v>
      </c>
      <c r="C3140" s="98">
        <f t="shared" si="268"/>
        <v>0</v>
      </c>
      <c r="D3140" s="98">
        <f>D3139</f>
        <v>108</v>
      </c>
      <c r="E3140" s="98">
        <f t="shared" si="266"/>
        <v>25</v>
      </c>
      <c r="F3140" s="397">
        <f>F3139+(E3140-E3139)*(F3142-F3139)/(E3142-E3139)</f>
        <v>2.4618000000000002</v>
      </c>
      <c r="G3140" s="98">
        <v>15</v>
      </c>
      <c r="H3140" s="491">
        <f>H3139+(E3140-E3139)*(H3142-H3139)/(E3142-E3139)</f>
        <v>0.22294666666666665</v>
      </c>
      <c r="I3140" s="492">
        <f>I3139+(E3140-E3139)*(I3142-I3139)/(E3142-E3139)</f>
        <v>11.066666666666666</v>
      </c>
      <c r="J3140" s="397">
        <f>J3139+(E3140-E3139)*(J3142-J3139)/(E3142-E3139)</f>
        <v>0.17216666666666666</v>
      </c>
      <c r="K3140" s="469">
        <f t="shared" si="263"/>
        <v>11.042102745051135</v>
      </c>
      <c r="L3140" s="469">
        <f t="shared" si="264"/>
        <v>-2.4563921615531115E-2</v>
      </c>
    </row>
    <row r="3141" spans="1:12">
      <c r="A3141" s="98" t="s">
        <v>120</v>
      </c>
      <c r="B3141" s="98">
        <f t="shared" si="267"/>
        <v>9</v>
      </c>
      <c r="C3141" s="98">
        <f t="shared" si="268"/>
        <v>0</v>
      </c>
      <c r="D3141" s="98">
        <f>D3139</f>
        <v>108</v>
      </c>
      <c r="E3141" s="98">
        <f t="shared" si="266"/>
        <v>26</v>
      </c>
      <c r="F3141" s="397">
        <f>F3139+(E3141-E3139)*(F3142-F3139)/(E3142-E3139)</f>
        <v>2.4759000000000002</v>
      </c>
      <c r="G3141" s="98">
        <v>15</v>
      </c>
      <c r="H3141" s="491">
        <f>H3139+(E3141-E3139)*(H3142-H3139)/(E3142-E3139)</f>
        <v>0.22264733333333334</v>
      </c>
      <c r="I3141" s="492">
        <f>I3139+(E3141-E3139)*(I3142-I3139)/(E3142-E3139)</f>
        <v>11.133333333333333</v>
      </c>
      <c r="J3141" s="397">
        <f>J3139+(E3141-E3139)*(J3142-J3139)/(E3142-E3139)</f>
        <v>0.16983333333333334</v>
      </c>
      <c r="K3141" s="469">
        <f t="shared" si="263"/>
        <v>11.120276910270652</v>
      </c>
      <c r="L3141" s="469">
        <f t="shared" si="264"/>
        <v>-1.3056423062680622E-2</v>
      </c>
    </row>
    <row r="3142" spans="1:12">
      <c r="A3142" s="480" t="s">
        <v>120</v>
      </c>
      <c r="B3142" s="480">
        <f t="shared" si="267"/>
        <v>9</v>
      </c>
      <c r="C3142" s="480">
        <f t="shared" si="268"/>
        <v>0</v>
      </c>
      <c r="D3142" s="480">
        <f>D3139</f>
        <v>108</v>
      </c>
      <c r="E3142" s="480">
        <f t="shared" si="266"/>
        <v>27</v>
      </c>
      <c r="F3142" s="484">
        <v>2.4900000000000002</v>
      </c>
      <c r="G3142" s="480">
        <v>15</v>
      </c>
      <c r="H3142" s="482">
        <v>0.22234799999999999</v>
      </c>
      <c r="I3142" s="483">
        <v>11.2</v>
      </c>
      <c r="J3142" s="484">
        <v>0.16750000000000001</v>
      </c>
      <c r="K3142" s="469">
        <f t="shared" si="263"/>
        <v>11.198661557558424</v>
      </c>
      <c r="L3142" s="469">
        <f t="shared" si="264"/>
        <v>-1.3384424415754381E-3</v>
      </c>
    </row>
    <row r="3143" spans="1:12">
      <c r="A3143" s="98" t="s">
        <v>120</v>
      </c>
      <c r="B3143" s="98">
        <f t="shared" si="267"/>
        <v>9</v>
      </c>
      <c r="C3143" s="98">
        <f t="shared" si="268"/>
        <v>0</v>
      </c>
      <c r="D3143" s="98">
        <f>D3142</f>
        <v>108</v>
      </c>
      <c r="E3143" s="98">
        <f t="shared" si="266"/>
        <v>28</v>
      </c>
      <c r="F3143" s="397">
        <f>F3142+(E3143-E3142)*(F3145-F3142)/(E3145-E3142)</f>
        <v>2.5039000000000002</v>
      </c>
      <c r="G3143" s="98">
        <v>15</v>
      </c>
      <c r="H3143" s="491">
        <f>H3142+(E3143-E3142)*(H3145-H3142)/(E3145-E3142)</f>
        <v>0.22204633333333332</v>
      </c>
      <c r="I3143" s="492">
        <f>I3142+(E3143-E3142)*(I3145-I3142)/(E3145-E3142)</f>
        <v>11.266666666666666</v>
      </c>
      <c r="J3143" s="397">
        <f>J3142+(E3143-E3142)*(J3145-J3142)/(E3145-E3142)</f>
        <v>0.16516666666666668</v>
      </c>
      <c r="K3143" s="469">
        <f t="shared" si="263"/>
        <v>11.276475330223874</v>
      </c>
      <c r="L3143" s="469">
        <f t="shared" si="264"/>
        <v>9.8086635572087744E-3</v>
      </c>
    </row>
    <row r="3144" spans="1:12">
      <c r="A3144" s="98" t="s">
        <v>120</v>
      </c>
      <c r="B3144" s="98">
        <f t="shared" si="267"/>
        <v>9</v>
      </c>
      <c r="C3144" s="98">
        <f t="shared" si="268"/>
        <v>0</v>
      </c>
      <c r="D3144" s="98">
        <f>D3142</f>
        <v>108</v>
      </c>
      <c r="E3144" s="98">
        <f t="shared" si="266"/>
        <v>29</v>
      </c>
      <c r="F3144" s="397">
        <f>F3142+(E3144-E3142)*(F3145-F3142)/(E3145-E3142)</f>
        <v>2.5177999999999998</v>
      </c>
      <c r="G3144" s="98">
        <v>15</v>
      </c>
      <c r="H3144" s="491">
        <f>H3142+(E3144-E3142)*(H3145-H3142)/(E3145-E3142)</f>
        <v>0.22174466666666667</v>
      </c>
      <c r="I3144" s="492">
        <f>I3142+(E3144-E3142)*(I3145-I3142)/(E3145-E3142)</f>
        <v>11.333333333333334</v>
      </c>
      <c r="J3144" s="397">
        <f>J3142+(E3144-E3142)*(J3145-J3142)/(E3145-E3142)</f>
        <v>0.16283333333333333</v>
      </c>
      <c r="K3144" s="469">
        <f t="shared" si="263"/>
        <v>11.354500822267051</v>
      </c>
      <c r="L3144" s="469">
        <f t="shared" si="264"/>
        <v>2.1167488933716783E-2</v>
      </c>
    </row>
    <row r="3145" spans="1:12">
      <c r="A3145" s="480" t="s">
        <v>120</v>
      </c>
      <c r="B3145" s="480">
        <f t="shared" si="267"/>
        <v>9</v>
      </c>
      <c r="C3145" s="480">
        <f t="shared" si="268"/>
        <v>0</v>
      </c>
      <c r="D3145" s="480">
        <f>D3142</f>
        <v>108</v>
      </c>
      <c r="E3145" s="480">
        <f t="shared" si="266"/>
        <v>30</v>
      </c>
      <c r="F3145" s="484">
        <v>2.5316999999999998</v>
      </c>
      <c r="G3145" s="480">
        <v>15</v>
      </c>
      <c r="H3145" s="482">
        <v>0.221443</v>
      </c>
      <c r="I3145" s="483">
        <v>11.4</v>
      </c>
      <c r="J3145" s="484">
        <v>0.1605</v>
      </c>
      <c r="K3145" s="469">
        <f t="shared" si="263"/>
        <v>11.432738898949165</v>
      </c>
      <c r="L3145" s="469">
        <f t="shared" si="264"/>
        <v>3.2738898949164152E-2</v>
      </c>
    </row>
    <row r="3146" spans="1:12">
      <c r="A3146" s="98" t="s">
        <v>120</v>
      </c>
      <c r="B3146" s="98">
        <f t="shared" si="267"/>
        <v>9</v>
      </c>
      <c r="C3146" s="98">
        <f t="shared" si="268"/>
        <v>0</v>
      </c>
      <c r="D3146" s="98">
        <f>D3145</f>
        <v>108</v>
      </c>
      <c r="E3146" s="98">
        <f t="shared" si="266"/>
        <v>31</v>
      </c>
      <c r="F3146" s="397">
        <f>F3145+(E3146-E3145)*(F3148-F3145)/(E3148-E3145)</f>
        <v>2.5453333333333332</v>
      </c>
      <c r="G3146" s="98">
        <v>15</v>
      </c>
      <c r="H3146" s="491">
        <f>H3145+(E3146-E3145)*(H3148-H3145)/(E3148-E3145)</f>
        <v>0.22113833333333333</v>
      </c>
      <c r="I3146" s="492">
        <f>I3145+(E3146-E3145)*(I3148-I3145)/(E3148-E3145)</f>
        <v>11.5</v>
      </c>
      <c r="J3146" s="397">
        <f>J3145+(E3146-E3145)*(J3148-J3145)/(E3148-E3145)</f>
        <v>0.15816666666666668</v>
      </c>
      <c r="K3146" s="469">
        <f t="shared" si="263"/>
        <v>11.51014071131946</v>
      </c>
      <c r="L3146" s="469">
        <f t="shared" si="264"/>
        <v>1.0140711319460038E-2</v>
      </c>
    </row>
    <row r="3147" spans="1:12">
      <c r="A3147" s="98" t="s">
        <v>120</v>
      </c>
      <c r="B3147" s="98">
        <f t="shared" si="267"/>
        <v>9</v>
      </c>
      <c r="C3147" s="98">
        <f t="shared" si="268"/>
        <v>0</v>
      </c>
      <c r="D3147" s="98">
        <f>D3145</f>
        <v>108</v>
      </c>
      <c r="E3147" s="98">
        <f t="shared" si="266"/>
        <v>32</v>
      </c>
      <c r="F3147" s="397">
        <f>F3145+(E3147-E3145)*(F3148-F3145)/(E3148-E3145)</f>
        <v>2.5589666666666666</v>
      </c>
      <c r="G3147" s="98">
        <v>15</v>
      </c>
      <c r="H3147" s="491">
        <f>H3145+(E3147-E3145)*(H3148-H3145)/(E3148-E3145)</f>
        <v>0.22083366666666668</v>
      </c>
      <c r="I3147" s="492">
        <f>I3145+(E3147-E3145)*(I3148-I3145)/(E3148-E3145)</f>
        <v>11.6</v>
      </c>
      <c r="J3147" s="397">
        <f>J3145+(E3147-E3145)*(J3148-J3145)/(E3148-E3145)</f>
        <v>0.15583333333333332</v>
      </c>
      <c r="K3147" s="469">
        <f t="shared" ref="K3147:K3210" si="269">F3147/H3147</f>
        <v>11.587756093953065</v>
      </c>
      <c r="L3147" s="469">
        <f t="shared" ref="L3147:L3210" si="270">K3147-I3147</f>
        <v>-1.2243906046935038E-2</v>
      </c>
    </row>
    <row r="3148" spans="1:12">
      <c r="A3148" s="480" t="s">
        <v>120</v>
      </c>
      <c r="B3148" s="480">
        <f t="shared" si="267"/>
        <v>9</v>
      </c>
      <c r="C3148" s="480">
        <f t="shared" si="268"/>
        <v>0</v>
      </c>
      <c r="D3148" s="480">
        <f>D3145</f>
        <v>108</v>
      </c>
      <c r="E3148" s="480">
        <f t="shared" si="266"/>
        <v>33</v>
      </c>
      <c r="F3148" s="484">
        <v>2.5726</v>
      </c>
      <c r="G3148" s="480">
        <v>15</v>
      </c>
      <c r="H3148" s="482">
        <v>0.220529</v>
      </c>
      <c r="I3148" s="483">
        <v>11.7</v>
      </c>
      <c r="J3148" s="484">
        <v>0.1535</v>
      </c>
      <c r="K3148" s="469">
        <f t="shared" si="269"/>
        <v>11.665585932008941</v>
      </c>
      <c r="L3148" s="469">
        <f t="shared" si="270"/>
        <v>-3.4414067991058062E-2</v>
      </c>
    </row>
    <row r="3149" spans="1:12">
      <c r="A3149" s="98" t="s">
        <v>120</v>
      </c>
      <c r="B3149" s="98">
        <f t="shared" si="267"/>
        <v>9</v>
      </c>
      <c r="C3149" s="98">
        <f t="shared" si="268"/>
        <v>0</v>
      </c>
      <c r="D3149" s="98">
        <f>D3148</f>
        <v>108</v>
      </c>
      <c r="E3149" s="98">
        <f t="shared" si="266"/>
        <v>34</v>
      </c>
      <c r="F3149" s="397">
        <f>F3148+(E3149-E3148)*(F3151-F3148)/(E3151-E3148)</f>
        <v>2.5860666666666665</v>
      </c>
      <c r="G3149" s="98">
        <v>15</v>
      </c>
      <c r="H3149" s="491">
        <f>H3148+(E3149-E3148)*(H3151-H3148)/(E3151-E3148)</f>
        <v>0.220221</v>
      </c>
      <c r="I3149" s="492">
        <f>I3148+(E3149-E3148)*(I3151-I3148)/(E3151-E3148)</f>
        <v>11.766666666666666</v>
      </c>
      <c r="J3149" s="397">
        <f>J3148+(E3149-E3148)*(J3151-J3148)/(E3151-E3148)</f>
        <v>0.15116666666666667</v>
      </c>
      <c r="K3149" s="469">
        <f t="shared" si="269"/>
        <v>11.743052055283858</v>
      </c>
      <c r="L3149" s="469">
        <f t="shared" si="270"/>
        <v>-2.3614611382807738E-2</v>
      </c>
    </row>
    <row r="3150" spans="1:12">
      <c r="A3150" s="98" t="s">
        <v>120</v>
      </c>
      <c r="B3150" s="98">
        <f t="shared" si="267"/>
        <v>9</v>
      </c>
      <c r="C3150" s="98">
        <f t="shared" si="268"/>
        <v>0</v>
      </c>
      <c r="D3150" s="98">
        <f>D3148</f>
        <v>108</v>
      </c>
      <c r="E3150" s="98">
        <f t="shared" si="266"/>
        <v>35</v>
      </c>
      <c r="F3150" s="397">
        <f>F3148+(E3150-E3148)*(F3151-F3148)/(E3151-E3148)</f>
        <v>2.5995333333333335</v>
      </c>
      <c r="G3150" s="98">
        <v>15</v>
      </c>
      <c r="H3150" s="491">
        <f>H3148+(E3150-E3148)*(H3151-H3148)/(E3151-E3148)</f>
        <v>0.219913</v>
      </c>
      <c r="I3150" s="492">
        <f>I3148+(E3150-E3148)*(I3151-I3148)/(E3151-E3148)</f>
        <v>11.833333333333334</v>
      </c>
      <c r="J3150" s="397">
        <f>J3148+(E3150-E3148)*(J3151-J3148)/(E3151-E3148)</f>
        <v>0.14883333333333332</v>
      </c>
      <c r="K3150" s="469">
        <f t="shared" si="269"/>
        <v>11.820735169514005</v>
      </c>
      <c r="L3150" s="469">
        <f t="shared" si="270"/>
        <v>-1.2598163819328434E-2</v>
      </c>
    </row>
    <row r="3151" spans="1:12">
      <c r="A3151" s="480" t="s">
        <v>120</v>
      </c>
      <c r="B3151" s="480">
        <f t="shared" si="267"/>
        <v>9</v>
      </c>
      <c r="C3151" s="480">
        <f t="shared" si="268"/>
        <v>0</v>
      </c>
      <c r="D3151" s="480">
        <f>D3148</f>
        <v>108</v>
      </c>
      <c r="E3151" s="480">
        <f t="shared" si="266"/>
        <v>36</v>
      </c>
      <c r="F3151" s="484">
        <v>2.613</v>
      </c>
      <c r="G3151" s="480">
        <v>15</v>
      </c>
      <c r="H3151" s="482">
        <v>0.21960499999999999</v>
      </c>
      <c r="I3151" s="483">
        <v>11.9</v>
      </c>
      <c r="J3151" s="484">
        <v>0.14649999999999999</v>
      </c>
      <c r="K3151" s="469">
        <f t="shared" si="269"/>
        <v>11.898636187700644</v>
      </c>
      <c r="L3151" s="469">
        <f t="shared" si="270"/>
        <v>-1.3638122993562263E-3</v>
      </c>
    </row>
    <row r="3152" spans="1:12">
      <c r="A3152" s="98" t="s">
        <v>120</v>
      </c>
      <c r="B3152" s="98">
        <f t="shared" si="267"/>
        <v>9</v>
      </c>
      <c r="C3152" s="98">
        <f t="shared" si="268"/>
        <v>0</v>
      </c>
      <c r="D3152" s="98">
        <f>D3151</f>
        <v>108</v>
      </c>
      <c r="E3152" s="98">
        <f t="shared" si="266"/>
        <v>37</v>
      </c>
      <c r="F3152" s="397">
        <f>F3151+(E3152-E3151)*(F3154-F3151)/(E3154-E3151)</f>
        <v>2.6262333333333334</v>
      </c>
      <c r="G3152" s="98">
        <v>15</v>
      </c>
      <c r="H3152" s="491">
        <f>H3151+(E3152-E3151)*(H3154-H3151)/(E3154-E3151)</f>
        <v>0.21929366666666666</v>
      </c>
      <c r="I3152" s="492">
        <f>I3151+(E3152-E3151)*(I3154-I3151)/(E3154-E3151)</f>
        <v>11.966666666666667</v>
      </c>
      <c r="J3152" s="397">
        <f>J3151+(E3152-E3151)*(J3154-J3151)/(E3154-E3151)</f>
        <v>0.14419999999999999</v>
      </c>
      <c r="K3152" s="469">
        <f t="shared" si="269"/>
        <v>11.975874056250294</v>
      </c>
      <c r="L3152" s="469">
        <f t="shared" si="270"/>
        <v>9.2073895836275454E-3</v>
      </c>
    </row>
    <row r="3153" spans="1:12">
      <c r="A3153" s="98" t="s">
        <v>120</v>
      </c>
      <c r="B3153" s="98">
        <f t="shared" si="267"/>
        <v>9</v>
      </c>
      <c r="C3153" s="98">
        <f t="shared" si="268"/>
        <v>0</v>
      </c>
      <c r="D3153" s="98">
        <f>D3151</f>
        <v>108</v>
      </c>
      <c r="E3153" s="98">
        <f t="shared" si="266"/>
        <v>38</v>
      </c>
      <c r="F3153" s="397">
        <f>F3151+(E3153-E3151)*(F3154-F3151)/(E3154-E3151)</f>
        <v>2.6394666666666664</v>
      </c>
      <c r="G3153" s="98">
        <v>15</v>
      </c>
      <c r="H3153" s="491">
        <f>H3151+(E3153-E3151)*(H3154-H3151)/(E3154-E3151)</f>
        <v>0.21898233333333333</v>
      </c>
      <c r="I3153" s="492">
        <f>I3151+(E3153-E3151)*(I3154-I3151)/(E3154-E3151)</f>
        <v>12.033333333333333</v>
      </c>
      <c r="J3153" s="397">
        <f>J3151+(E3153-E3151)*(J3154-J3151)/(E3154-E3151)</f>
        <v>0.1419</v>
      </c>
      <c r="K3153" s="469">
        <f t="shared" si="269"/>
        <v>12.053331547293768</v>
      </c>
      <c r="L3153" s="469">
        <f t="shared" si="270"/>
        <v>1.9998213960434441E-2</v>
      </c>
    </row>
    <row r="3154" spans="1:12">
      <c r="A3154" s="480" t="s">
        <v>120</v>
      </c>
      <c r="B3154" s="480">
        <f t="shared" si="267"/>
        <v>9</v>
      </c>
      <c r="C3154" s="480">
        <f t="shared" si="268"/>
        <v>0</v>
      </c>
      <c r="D3154" s="480">
        <f>D3151</f>
        <v>108</v>
      </c>
      <c r="E3154" s="480">
        <f t="shared" si="266"/>
        <v>39</v>
      </c>
      <c r="F3154" s="484">
        <v>2.6526999999999998</v>
      </c>
      <c r="G3154" s="480">
        <v>15</v>
      </c>
      <c r="H3154" s="482">
        <v>0.218671</v>
      </c>
      <c r="I3154" s="483">
        <v>12.1</v>
      </c>
      <c r="J3154" s="484">
        <v>0.1396</v>
      </c>
      <c r="K3154" s="469">
        <f t="shared" si="269"/>
        <v>12.131009598895142</v>
      </c>
      <c r="L3154" s="469">
        <f t="shared" si="270"/>
        <v>3.1009598895142432E-2</v>
      </c>
    </row>
    <row r="3155" spans="1:12">
      <c r="A3155" s="98" t="s">
        <v>120</v>
      </c>
      <c r="B3155" s="98">
        <f t="shared" si="267"/>
        <v>9</v>
      </c>
      <c r="C3155" s="98">
        <f t="shared" si="268"/>
        <v>0</v>
      </c>
      <c r="D3155" s="98">
        <f>D3154</f>
        <v>108</v>
      </c>
      <c r="E3155" s="98">
        <f t="shared" si="266"/>
        <v>40</v>
      </c>
      <c r="F3155" s="397">
        <f>F3154+(E3155-E3154)*(F3157-F3154)/(E3157-E3154)</f>
        <v>2.6657333333333333</v>
      </c>
      <c r="G3155" s="98">
        <v>15</v>
      </c>
      <c r="H3155" s="491">
        <f>H3154+(E3155-E3154)*(H3157-H3154)/(E3157-E3154)</f>
        <v>0.21835566666666667</v>
      </c>
      <c r="I3155" s="492">
        <f>I3154+(E3155-E3154)*(I3157-I3154)/(E3157-E3154)</f>
        <v>12.2</v>
      </c>
      <c r="J3155" s="397">
        <f>J3154+(E3155-E3154)*(J3157-J3154)/(E3157-E3154)</f>
        <v>0.13726666666666668</v>
      </c>
      <c r="K3155" s="469">
        <f t="shared" si="269"/>
        <v>12.208216869419463</v>
      </c>
      <c r="L3155" s="469">
        <f t="shared" si="270"/>
        <v>8.216869419463535E-3</v>
      </c>
    </row>
    <row r="3156" spans="1:12">
      <c r="A3156" s="98" t="s">
        <v>120</v>
      </c>
      <c r="B3156" s="98">
        <f t="shared" si="267"/>
        <v>9</v>
      </c>
      <c r="C3156" s="98">
        <f t="shared" si="268"/>
        <v>0</v>
      </c>
      <c r="D3156" s="98">
        <f>D3154</f>
        <v>108</v>
      </c>
      <c r="E3156" s="98">
        <f t="shared" si="266"/>
        <v>41</v>
      </c>
      <c r="F3156" s="397">
        <f>F3154+(E3156-E3154)*(F3157-F3154)/(E3157-E3154)</f>
        <v>2.6787666666666667</v>
      </c>
      <c r="G3156" s="98">
        <v>15</v>
      </c>
      <c r="H3156" s="491">
        <f>H3154+(E3156-E3154)*(H3157-H3154)/(E3157-E3154)</f>
        <v>0.21804033333333334</v>
      </c>
      <c r="I3156" s="492">
        <f>I3154+(E3156-E3154)*(I3157-I3154)/(E3157-E3154)</f>
        <v>12.3</v>
      </c>
      <c r="J3156" s="397">
        <f>J3154+(E3156-E3154)*(J3157-J3154)/(E3157-E3154)</f>
        <v>0.13493333333333332</v>
      </c>
      <c r="K3156" s="469">
        <f t="shared" si="269"/>
        <v>12.285647456663217</v>
      </c>
      <c r="L3156" s="469">
        <f t="shared" si="270"/>
        <v>-1.4352543336784152E-2</v>
      </c>
    </row>
    <row r="3157" spans="1:12">
      <c r="A3157" s="480" t="s">
        <v>120</v>
      </c>
      <c r="B3157" s="480">
        <f t="shared" si="267"/>
        <v>9</v>
      </c>
      <c r="C3157" s="480">
        <f t="shared" si="268"/>
        <v>0</v>
      </c>
      <c r="D3157" s="480">
        <f>D3154</f>
        <v>108</v>
      </c>
      <c r="E3157" s="480">
        <f t="shared" si="266"/>
        <v>42</v>
      </c>
      <c r="F3157" s="484">
        <v>2.6918000000000002</v>
      </c>
      <c r="G3157" s="480">
        <v>15</v>
      </c>
      <c r="H3157" s="482">
        <v>0.217725</v>
      </c>
      <c r="I3157" s="483">
        <v>12.4</v>
      </c>
      <c r="J3157" s="484">
        <v>0.1326</v>
      </c>
      <c r="K3157" s="469">
        <f t="shared" si="269"/>
        <v>12.363302330922036</v>
      </c>
      <c r="L3157" s="469">
        <f t="shared" si="270"/>
        <v>-3.669766907796479E-2</v>
      </c>
    </row>
    <row r="3158" spans="1:12">
      <c r="A3158" s="98" t="s">
        <v>120</v>
      </c>
      <c r="B3158" s="98">
        <f t="shared" si="267"/>
        <v>9</v>
      </c>
      <c r="C3158" s="98">
        <f t="shared" si="268"/>
        <v>0</v>
      </c>
      <c r="D3158" s="98">
        <f>D3157</f>
        <v>108</v>
      </c>
      <c r="E3158" s="98">
        <f t="shared" si="266"/>
        <v>43</v>
      </c>
      <c r="F3158" s="397">
        <f>F3157+(E3158-E3157)*(F3160-F3157)/(E3160-E3157)</f>
        <v>2.7046666666666668</v>
      </c>
      <c r="G3158" s="98">
        <v>15</v>
      </c>
      <c r="H3158" s="491">
        <f>H3157+(E3158-E3157)*(H3160-H3157)/(E3160-E3157)</f>
        <v>0.21740533333333334</v>
      </c>
      <c r="I3158" s="492">
        <f>I3157+(E3158-E3157)*(I3160-I3157)/(E3160-E3157)</f>
        <v>12.466666666666667</v>
      </c>
      <c r="J3158" s="397">
        <f>J3157+(E3158-E3157)*(J3160-J3157)/(E3160-E3157)</f>
        <v>0.13026666666666667</v>
      </c>
      <c r="K3158" s="469">
        <f t="shared" si="269"/>
        <v>12.440663829160892</v>
      </c>
      <c r="L3158" s="469">
        <f t="shared" si="270"/>
        <v>-2.6002837505775034E-2</v>
      </c>
    </row>
    <row r="3159" spans="1:12">
      <c r="A3159" s="98" t="s">
        <v>120</v>
      </c>
      <c r="B3159" s="98">
        <f t="shared" si="267"/>
        <v>9</v>
      </c>
      <c r="C3159" s="98">
        <f t="shared" si="268"/>
        <v>0</v>
      </c>
      <c r="D3159" s="98">
        <f>D3157</f>
        <v>108</v>
      </c>
      <c r="E3159" s="98">
        <f t="shared" si="266"/>
        <v>44</v>
      </c>
      <c r="F3159" s="397">
        <f>F3157+(E3159-E3157)*(F3160-F3157)/(E3160-E3157)</f>
        <v>2.7175333333333334</v>
      </c>
      <c r="G3159" s="98">
        <v>15</v>
      </c>
      <c r="H3159" s="491">
        <f>H3157+(E3159-E3157)*(H3160-H3157)/(E3160-E3157)</f>
        <v>0.21708566666666665</v>
      </c>
      <c r="I3159" s="492">
        <f>I3157+(E3159-E3157)*(I3160-I3157)/(E3160-E3157)</f>
        <v>12.533333333333333</v>
      </c>
      <c r="J3159" s="397">
        <f>J3157+(E3159-E3157)*(J3160-J3157)/(E3160-E3157)</f>
        <v>0.12793333333333332</v>
      </c>
      <c r="K3159" s="469">
        <f t="shared" si="269"/>
        <v>12.518253162729922</v>
      </c>
      <c r="L3159" s="469">
        <f t="shared" si="270"/>
        <v>-1.5080170603411602E-2</v>
      </c>
    </row>
    <row r="3160" spans="1:12">
      <c r="A3160" s="480" t="s">
        <v>120</v>
      </c>
      <c r="B3160" s="480">
        <f t="shared" si="267"/>
        <v>9</v>
      </c>
      <c r="C3160" s="480">
        <f t="shared" si="268"/>
        <v>0</v>
      </c>
      <c r="D3160" s="480">
        <f>D3157</f>
        <v>108</v>
      </c>
      <c r="E3160" s="480">
        <f t="shared" si="266"/>
        <v>45</v>
      </c>
      <c r="F3160" s="484">
        <v>2.7303999999999999</v>
      </c>
      <c r="G3160" s="480">
        <v>15</v>
      </c>
      <c r="H3160" s="482">
        <v>0.21676599999999999</v>
      </c>
      <c r="I3160" s="483">
        <v>12.6</v>
      </c>
      <c r="J3160" s="484">
        <v>0.12559999999999999</v>
      </c>
      <c r="K3160" s="469">
        <f t="shared" si="269"/>
        <v>12.596071339601229</v>
      </c>
      <c r="L3160" s="469">
        <f t="shared" si="270"/>
        <v>-3.9286603987704893E-3</v>
      </c>
    </row>
    <row r="3161" spans="1:12">
      <c r="A3161" s="98" t="s">
        <v>120</v>
      </c>
      <c r="B3161" s="98">
        <f t="shared" si="267"/>
        <v>9</v>
      </c>
      <c r="C3161" s="98">
        <f t="shared" si="268"/>
        <v>0</v>
      </c>
      <c r="D3161" s="98">
        <f>D3160</f>
        <v>108</v>
      </c>
      <c r="E3161" s="98">
        <f t="shared" si="266"/>
        <v>46</v>
      </c>
      <c r="F3161" s="397">
        <f>F3160+(E3161-E3160)*(F3163-F3160)/(E3163-E3160)</f>
        <v>2.7430666666666665</v>
      </c>
      <c r="G3161" s="98">
        <v>15</v>
      </c>
      <c r="H3161" s="491">
        <f>H3160+(E3161-E3160)*(H3163-H3160)/(E3163-E3160)</f>
        <v>0.21644166666666667</v>
      </c>
      <c r="I3161" s="492">
        <f>I3160+(E3161-E3160)*(I3163-I3160)/(E3163-E3160)</f>
        <v>12.666666666666666</v>
      </c>
      <c r="J3161" s="397">
        <f>J3160+(E3161-E3160)*(J3163-J3160)/(E3163-E3160)</f>
        <v>0.12326666666666666</v>
      </c>
      <c r="K3161" s="469">
        <f t="shared" si="269"/>
        <v>12.673468602009779</v>
      </c>
      <c r="L3161" s="469">
        <f t="shared" si="270"/>
        <v>6.8019353431125751E-3</v>
      </c>
    </row>
    <row r="3162" spans="1:12">
      <c r="A3162" s="98" t="s">
        <v>120</v>
      </c>
      <c r="B3162" s="98">
        <f t="shared" si="267"/>
        <v>9</v>
      </c>
      <c r="C3162" s="98">
        <f t="shared" si="268"/>
        <v>0</v>
      </c>
      <c r="D3162" s="98">
        <f>D3160</f>
        <v>108</v>
      </c>
      <c r="E3162" s="98">
        <f t="shared" si="266"/>
        <v>47</v>
      </c>
      <c r="F3162" s="397">
        <f>F3160+(E3162-E3160)*(F3163-F3160)/(E3163-E3160)</f>
        <v>2.7557333333333336</v>
      </c>
      <c r="G3162" s="98">
        <v>15</v>
      </c>
      <c r="H3162" s="491">
        <f>H3160+(E3162-E3160)*(H3163-H3160)/(E3163-E3160)</f>
        <v>0.21611733333333333</v>
      </c>
      <c r="I3162" s="492">
        <f>I3160+(E3162-E3160)*(I3163-I3160)/(E3163-E3160)</f>
        <v>12.733333333333334</v>
      </c>
      <c r="J3162" s="397">
        <f>J3160+(E3162-E3160)*(J3163-J3160)/(E3163-E3160)</f>
        <v>0.12093333333333332</v>
      </c>
      <c r="K3162" s="469">
        <f t="shared" si="269"/>
        <v>12.75109816889591</v>
      </c>
      <c r="L3162" s="469">
        <f t="shared" si="270"/>
        <v>1.7764835562575243E-2</v>
      </c>
    </row>
    <row r="3163" spans="1:12">
      <c r="A3163" s="480" t="s">
        <v>120</v>
      </c>
      <c r="B3163" s="480">
        <f t="shared" si="267"/>
        <v>9</v>
      </c>
      <c r="C3163" s="480">
        <f t="shared" si="268"/>
        <v>0</v>
      </c>
      <c r="D3163" s="480">
        <f>D3160</f>
        <v>108</v>
      </c>
      <c r="E3163" s="480">
        <f t="shared" si="266"/>
        <v>48</v>
      </c>
      <c r="F3163" s="484">
        <v>2.7684000000000002</v>
      </c>
      <c r="G3163" s="480">
        <v>15</v>
      </c>
      <c r="H3163" s="482">
        <v>0.21579300000000001</v>
      </c>
      <c r="I3163" s="483">
        <v>12.8</v>
      </c>
      <c r="J3163" s="484">
        <v>0.1186</v>
      </c>
      <c r="K3163" s="469">
        <f t="shared" si="269"/>
        <v>12.828961087709054</v>
      </c>
      <c r="L3163" s="469">
        <f t="shared" si="270"/>
        <v>2.8961087709053146E-2</v>
      </c>
    </row>
    <row r="3164" spans="1:12">
      <c r="A3164" s="98" t="s">
        <v>120</v>
      </c>
      <c r="B3164" s="98">
        <f t="shared" si="267"/>
        <v>9</v>
      </c>
      <c r="C3164" s="98">
        <f t="shared" si="268"/>
        <v>0</v>
      </c>
      <c r="D3164" s="98">
        <f>D3163</f>
        <v>108</v>
      </c>
      <c r="E3164" s="98">
        <f t="shared" si="266"/>
        <v>49</v>
      </c>
      <c r="F3164" s="397">
        <f>F3163+(E3164-E3163)*(F3166-F3163)/(E3166-E3163)</f>
        <v>2.7808999999999999</v>
      </c>
      <c r="G3164" s="98">
        <v>15</v>
      </c>
      <c r="H3164" s="491">
        <f>H3163+(E3164-E3163)*(H3166-H3163)/(E3166-E3163)</f>
        <v>0.21546333333333334</v>
      </c>
      <c r="I3164" s="492">
        <f>I3163+(E3164-E3163)*(I3166-I3163)/(E3166-E3163)</f>
        <v>12.9</v>
      </c>
      <c r="J3164" s="397">
        <f>J3163+(E3164-E3163)*(J3166-J3163)/(E3166-E3163)</f>
        <v>0.1163</v>
      </c>
      <c r="K3164" s="469">
        <f t="shared" si="269"/>
        <v>12.906604371973575</v>
      </c>
      <c r="L3164" s="469">
        <f t="shared" si="270"/>
        <v>6.6043719735748851E-3</v>
      </c>
    </row>
    <row r="3165" spans="1:12">
      <c r="A3165" s="98" t="s">
        <v>120</v>
      </c>
      <c r="B3165" s="98">
        <f t="shared" si="267"/>
        <v>9</v>
      </c>
      <c r="C3165" s="98">
        <f t="shared" si="268"/>
        <v>0</v>
      </c>
      <c r="D3165" s="98">
        <f>D3163</f>
        <v>108</v>
      </c>
      <c r="E3165" s="98">
        <f t="shared" si="266"/>
        <v>50</v>
      </c>
      <c r="F3165" s="397">
        <f>F3163+(E3165-E3163)*(F3166-F3163)/(E3166-E3163)</f>
        <v>2.7934000000000001</v>
      </c>
      <c r="G3165" s="98">
        <v>15</v>
      </c>
      <c r="H3165" s="491">
        <f>H3163+(E3165-E3163)*(H3166-H3163)/(E3166-E3163)</f>
        <v>0.21513366666666667</v>
      </c>
      <c r="I3165" s="492">
        <f>I3163+(E3165-E3163)*(I3166-I3163)/(E3166-E3163)</f>
        <v>13</v>
      </c>
      <c r="J3165" s="397">
        <f>J3163+(E3165-E3163)*(J3166-J3163)/(E3166-E3163)</f>
        <v>0.11399999999999999</v>
      </c>
      <c r="K3165" s="469">
        <f t="shared" si="269"/>
        <v>12.984485614369982</v>
      </c>
      <c r="L3165" s="469">
        <f t="shared" si="270"/>
        <v>-1.5514385630018168E-2</v>
      </c>
    </row>
    <row r="3166" spans="1:12">
      <c r="A3166" s="480" t="s">
        <v>120</v>
      </c>
      <c r="B3166" s="480">
        <f t="shared" si="267"/>
        <v>9</v>
      </c>
      <c r="C3166" s="480">
        <f t="shared" si="268"/>
        <v>0</v>
      </c>
      <c r="D3166" s="480">
        <f>D3163</f>
        <v>108</v>
      </c>
      <c r="E3166" s="480">
        <f t="shared" si="266"/>
        <v>51</v>
      </c>
      <c r="F3166" s="484">
        <v>2.8058999999999998</v>
      </c>
      <c r="G3166" s="480">
        <v>15</v>
      </c>
      <c r="H3166" s="482">
        <v>0.21480399999999999</v>
      </c>
      <c r="I3166" s="483">
        <v>13.1</v>
      </c>
      <c r="J3166" s="484">
        <v>0.11169999999999999</v>
      </c>
      <c r="K3166" s="469">
        <f t="shared" si="269"/>
        <v>13.062605910504459</v>
      </c>
      <c r="L3166" s="469">
        <f t="shared" si="270"/>
        <v>-3.7394089495540683E-2</v>
      </c>
    </row>
    <row r="3167" spans="1:12">
      <c r="A3167" s="98" t="s">
        <v>120</v>
      </c>
      <c r="B3167" s="98">
        <f t="shared" si="267"/>
        <v>9</v>
      </c>
      <c r="C3167" s="98">
        <f t="shared" si="268"/>
        <v>0</v>
      </c>
      <c r="D3167" s="98">
        <f>D3166</f>
        <v>108</v>
      </c>
      <c r="E3167" s="98">
        <f t="shared" si="266"/>
        <v>52</v>
      </c>
      <c r="F3167" s="397">
        <f>F3166+(E3167-E3166)*(F3169-F3166)/(E3169-E3166)</f>
        <v>2.8182666666666667</v>
      </c>
      <c r="G3167" s="98">
        <v>15</v>
      </c>
      <c r="H3167" s="491">
        <f>H3166+(E3167-E3166)*(H3169-H3166)/(E3169-E3166)</f>
        <v>0.21446866666666667</v>
      </c>
      <c r="I3167" s="492">
        <f>I3166+(E3167-E3166)*(I3169-I3166)/(E3169-E3166)</f>
        <v>13.166666666666666</v>
      </c>
      <c r="J3167" s="397">
        <f>J3166+(E3167-E3166)*(J3169-J3166)/(E3169-E3166)</f>
        <v>0.10936666666666667</v>
      </c>
      <c r="K3167" s="469">
        <f t="shared" si="269"/>
        <v>13.140691880399002</v>
      </c>
      <c r="L3167" s="469">
        <f t="shared" si="270"/>
        <v>-2.597478626766403E-2</v>
      </c>
    </row>
    <row r="3168" spans="1:12">
      <c r="A3168" s="98" t="s">
        <v>120</v>
      </c>
      <c r="B3168" s="98">
        <f t="shared" si="267"/>
        <v>9</v>
      </c>
      <c r="C3168" s="98">
        <f t="shared" si="268"/>
        <v>0</v>
      </c>
      <c r="D3168" s="98">
        <f>D3166</f>
        <v>108</v>
      </c>
      <c r="E3168" s="98">
        <f t="shared" si="266"/>
        <v>53</v>
      </c>
      <c r="F3168" s="397">
        <f>F3166+(E3168-E3166)*(F3169-F3166)/(E3169-E3166)</f>
        <v>2.8306333333333331</v>
      </c>
      <c r="G3168" s="98">
        <v>15</v>
      </c>
      <c r="H3168" s="491">
        <f>H3166+(E3168-E3166)*(H3169-H3166)/(E3169-E3166)</f>
        <v>0.21413333333333331</v>
      </c>
      <c r="I3168" s="492">
        <f>I3166+(E3168-E3166)*(I3169-I3166)/(E3169-E3166)</f>
        <v>13.233333333333334</v>
      </c>
      <c r="J3168" s="397">
        <f>J3166+(E3168-E3166)*(J3169-J3166)/(E3169-E3166)</f>
        <v>0.10703333333333333</v>
      </c>
      <c r="K3168" s="469">
        <f t="shared" si="269"/>
        <v>13.219022415940223</v>
      </c>
      <c r="L3168" s="469">
        <f t="shared" si="270"/>
        <v>-1.4310917393110856E-2</v>
      </c>
    </row>
    <row r="3169" spans="1:12">
      <c r="A3169" s="480" t="s">
        <v>120</v>
      </c>
      <c r="B3169" s="480">
        <f t="shared" si="267"/>
        <v>9</v>
      </c>
      <c r="C3169" s="480">
        <f t="shared" si="268"/>
        <v>0</v>
      </c>
      <c r="D3169" s="480">
        <f>D3166</f>
        <v>108</v>
      </c>
      <c r="E3169" s="480">
        <f t="shared" si="266"/>
        <v>54</v>
      </c>
      <c r="F3169" s="484">
        <v>2.843</v>
      </c>
      <c r="G3169" s="480">
        <v>15</v>
      </c>
      <c r="H3169" s="482">
        <v>0.21379799999999999</v>
      </c>
      <c r="I3169" s="483">
        <v>13.3</v>
      </c>
      <c r="J3169" s="484">
        <v>0.1047</v>
      </c>
      <c r="K3169" s="469">
        <f t="shared" si="269"/>
        <v>13.297598667901477</v>
      </c>
      <c r="L3169" s="469">
        <f t="shared" si="270"/>
        <v>-2.4013320985236675E-3</v>
      </c>
    </row>
    <row r="3170" spans="1:12">
      <c r="A3170" s="480" t="s">
        <v>120</v>
      </c>
      <c r="B3170" s="480">
        <f t="shared" si="267"/>
        <v>9</v>
      </c>
      <c r="C3170" s="480">
        <f t="shared" si="268"/>
        <v>6</v>
      </c>
      <c r="D3170" s="480">
        <f>D3169+6</f>
        <v>114</v>
      </c>
      <c r="E3170" s="480">
        <v>12</v>
      </c>
      <c r="F3170" s="484">
        <v>2.2704</v>
      </c>
      <c r="G3170" s="480">
        <v>15</v>
      </c>
      <c r="H3170" s="482">
        <v>0.21725</v>
      </c>
      <c r="I3170" s="483">
        <v>10.5</v>
      </c>
      <c r="J3170" s="484">
        <v>0.19420000000000001</v>
      </c>
      <c r="K3170" s="469">
        <f t="shared" si="269"/>
        <v>10.450632911392406</v>
      </c>
      <c r="L3170" s="469">
        <f t="shared" si="270"/>
        <v>-4.9367088607594312E-2</v>
      </c>
    </row>
    <row r="3171" spans="1:12">
      <c r="A3171" s="98" t="s">
        <v>120</v>
      </c>
      <c r="B3171" s="98">
        <f t="shared" si="267"/>
        <v>9</v>
      </c>
      <c r="C3171" s="98">
        <f t="shared" si="268"/>
        <v>6</v>
      </c>
      <c r="D3171" s="98">
        <f>D3170</f>
        <v>114</v>
      </c>
      <c r="E3171" s="98">
        <f>E3170+1</f>
        <v>13</v>
      </c>
      <c r="F3171" s="397">
        <f>F3170+(E3171-E3170)*(F3173-F3170)/(E3173-E3170)</f>
        <v>2.2856000000000001</v>
      </c>
      <c r="G3171" s="98">
        <v>15</v>
      </c>
      <c r="H3171" s="491">
        <f>H3170+(E3171-E3170)*(H3173-H3170)/(E3173-E3170)</f>
        <v>0.21708033333333332</v>
      </c>
      <c r="I3171" s="492">
        <f>I3170+(E3171-E3170)*(I3173-I3170)/(E3173-E3170)</f>
        <v>10.566666666666666</v>
      </c>
      <c r="J3171" s="397">
        <f>J3170+(E3171-E3170)*(J3173-J3170)/(E3173-E3170)</f>
        <v>0.19210000000000002</v>
      </c>
      <c r="K3171" s="469">
        <f t="shared" si="269"/>
        <v>10.528821127662418</v>
      </c>
      <c r="L3171" s="469">
        <f t="shared" si="270"/>
        <v>-3.7845539004248252E-2</v>
      </c>
    </row>
    <row r="3172" spans="1:12">
      <c r="A3172" s="98" t="s">
        <v>120</v>
      </c>
      <c r="B3172" s="98">
        <f t="shared" si="267"/>
        <v>9</v>
      </c>
      <c r="C3172" s="98">
        <f t="shared" si="268"/>
        <v>6</v>
      </c>
      <c r="D3172" s="98">
        <f>D3170</f>
        <v>114</v>
      </c>
      <c r="E3172" s="98">
        <f t="shared" ref="E3172:E3212" si="271">E3171+1</f>
        <v>14</v>
      </c>
      <c r="F3172" s="397">
        <f>F3170+(E3172-E3170)*(F3173-F3170)/(E3173-E3170)</f>
        <v>2.3007999999999997</v>
      </c>
      <c r="G3172" s="98">
        <v>15</v>
      </c>
      <c r="H3172" s="491">
        <f>H3170+(E3172-E3170)*(H3173-H3170)/(E3173-E3170)</f>
        <v>0.21691066666666667</v>
      </c>
      <c r="I3172" s="492">
        <f>I3170+(E3172-E3170)*(I3173-I3170)/(E3173-E3170)</f>
        <v>10.633333333333333</v>
      </c>
      <c r="J3172" s="397">
        <f>J3170+(E3172-E3170)*(J3173-J3170)/(E3173-E3170)</f>
        <v>0.19</v>
      </c>
      <c r="K3172" s="469">
        <f t="shared" si="269"/>
        <v>10.60713166096027</v>
      </c>
      <c r="L3172" s="469">
        <f t="shared" si="270"/>
        <v>-2.6201672373062479E-2</v>
      </c>
    </row>
    <row r="3173" spans="1:12">
      <c r="A3173" s="480" t="s">
        <v>120</v>
      </c>
      <c r="B3173" s="480">
        <f t="shared" si="267"/>
        <v>9</v>
      </c>
      <c r="C3173" s="480">
        <f t="shared" si="268"/>
        <v>6</v>
      </c>
      <c r="D3173" s="480">
        <f>D3170</f>
        <v>114</v>
      </c>
      <c r="E3173" s="480">
        <f t="shared" si="271"/>
        <v>15</v>
      </c>
      <c r="F3173" s="484">
        <v>2.3159999999999998</v>
      </c>
      <c r="G3173" s="480">
        <v>15</v>
      </c>
      <c r="H3173" s="482">
        <v>0.21674099999999999</v>
      </c>
      <c r="I3173" s="483">
        <v>10.7</v>
      </c>
      <c r="J3173" s="484">
        <v>0.18790000000000001</v>
      </c>
      <c r="K3173" s="469">
        <f t="shared" si="269"/>
        <v>10.685564798538348</v>
      </c>
      <c r="L3173" s="469">
        <f t="shared" si="270"/>
        <v>-1.4435201461651559E-2</v>
      </c>
    </row>
    <row r="3174" spans="1:12">
      <c r="A3174" s="98" t="s">
        <v>120</v>
      </c>
      <c r="B3174" s="98">
        <f t="shared" si="267"/>
        <v>9</v>
      </c>
      <c r="C3174" s="98">
        <f t="shared" si="268"/>
        <v>6</v>
      </c>
      <c r="D3174" s="98">
        <f>D3173</f>
        <v>114</v>
      </c>
      <c r="E3174" s="98">
        <f t="shared" si="271"/>
        <v>16</v>
      </c>
      <c r="F3174" s="397">
        <f>F3173+(E3174-E3173)*(F3176-F3173)/(E3176-E3173)</f>
        <v>2.3308999999999997</v>
      </c>
      <c r="G3174" s="98">
        <v>15</v>
      </c>
      <c r="H3174" s="491">
        <f>H3173+(E3174-E3173)*(H3176-H3173)/(E3176-E3173)</f>
        <v>0.21656966666666666</v>
      </c>
      <c r="I3174" s="492">
        <f>I3173+(E3174-E3173)*(I3176-I3173)/(E3176-E3173)</f>
        <v>10.766666666666666</v>
      </c>
      <c r="J3174" s="397">
        <f>J3173+(E3174-E3173)*(J3176-J3173)/(E3176-E3173)</f>
        <v>0.18580000000000002</v>
      </c>
      <c r="K3174" s="469">
        <f t="shared" si="269"/>
        <v>10.762818431020657</v>
      </c>
      <c r="L3174" s="469">
        <f t="shared" si="270"/>
        <v>-3.8482356460090017E-3</v>
      </c>
    </row>
    <row r="3175" spans="1:12">
      <c r="A3175" s="98" t="s">
        <v>120</v>
      </c>
      <c r="B3175" s="98">
        <f t="shared" si="267"/>
        <v>9</v>
      </c>
      <c r="C3175" s="98">
        <f t="shared" si="268"/>
        <v>6</v>
      </c>
      <c r="D3175" s="98">
        <f>D3173</f>
        <v>114</v>
      </c>
      <c r="E3175" s="98">
        <f t="shared" si="271"/>
        <v>17</v>
      </c>
      <c r="F3175" s="397">
        <f>F3173+(E3175-E3173)*(F3176-F3173)/(E3176-E3173)</f>
        <v>2.3458000000000001</v>
      </c>
      <c r="G3175" s="98">
        <v>15</v>
      </c>
      <c r="H3175" s="491">
        <f>H3173+(E3175-E3173)*(H3176-H3173)/(E3176-E3173)</f>
        <v>0.21639833333333333</v>
      </c>
      <c r="I3175" s="492">
        <f>I3173+(E3175-E3173)*(I3176-I3173)/(E3176-E3173)</f>
        <v>10.833333333333334</v>
      </c>
      <c r="J3175" s="397">
        <f>J3173+(E3175-E3173)*(J3176-J3173)/(E3176-E3173)</f>
        <v>0.1837</v>
      </c>
      <c r="K3175" s="469">
        <f t="shared" si="269"/>
        <v>10.840194394596386</v>
      </c>
      <c r="L3175" s="469">
        <f t="shared" si="270"/>
        <v>6.8610612630521928E-3</v>
      </c>
    </row>
    <row r="3176" spans="1:12">
      <c r="A3176" s="480" t="s">
        <v>120</v>
      </c>
      <c r="B3176" s="480">
        <f t="shared" si="267"/>
        <v>9</v>
      </c>
      <c r="C3176" s="480">
        <f t="shared" si="268"/>
        <v>6</v>
      </c>
      <c r="D3176" s="480">
        <f>D3173</f>
        <v>114</v>
      </c>
      <c r="E3176" s="480">
        <f t="shared" si="271"/>
        <v>18</v>
      </c>
      <c r="F3176" s="484">
        <v>2.3607</v>
      </c>
      <c r="G3176" s="480">
        <v>15</v>
      </c>
      <c r="H3176" s="482">
        <v>0.216227</v>
      </c>
      <c r="I3176" s="483">
        <v>10.9</v>
      </c>
      <c r="J3176" s="484">
        <v>0.18160000000000001</v>
      </c>
      <c r="K3176" s="469">
        <f t="shared" si="269"/>
        <v>10.91769298006262</v>
      </c>
      <c r="L3176" s="469">
        <f t="shared" si="270"/>
        <v>1.7692980062619768E-2</v>
      </c>
    </row>
    <row r="3177" spans="1:12">
      <c r="A3177" s="98" t="s">
        <v>120</v>
      </c>
      <c r="B3177" s="98">
        <f t="shared" si="267"/>
        <v>9</v>
      </c>
      <c r="C3177" s="98">
        <f t="shared" si="268"/>
        <v>6</v>
      </c>
      <c r="D3177" s="98">
        <f>D3176</f>
        <v>114</v>
      </c>
      <c r="E3177" s="98">
        <f t="shared" si="271"/>
        <v>19</v>
      </c>
      <c r="F3177" s="397">
        <f>F3176+(E3177-E3176)*(F3179-F3176)/(E3179-E3176)</f>
        <v>2.3753333333333333</v>
      </c>
      <c r="G3177" s="98">
        <v>15</v>
      </c>
      <c r="H3177" s="491">
        <f>H3176+(E3177-E3176)*(H3179-H3176)/(E3179-E3176)</f>
        <v>0.21605466666666667</v>
      </c>
      <c r="I3177" s="492">
        <f>I3176+(E3177-E3176)*(I3179-I3176)/(E3179-E3176)</f>
        <v>10.966666666666667</v>
      </c>
      <c r="J3177" s="397">
        <f>J3176+(E3177-E3176)*(J3179-J3176)/(E3179-E3176)</f>
        <v>0.17953333333333335</v>
      </c>
      <c r="K3177" s="469">
        <f t="shared" si="269"/>
        <v>10.994131114964731</v>
      </c>
      <c r="L3177" s="469">
        <f t="shared" si="270"/>
        <v>2.7464448298063715E-2</v>
      </c>
    </row>
    <row r="3178" spans="1:12">
      <c r="A3178" s="98" t="s">
        <v>120</v>
      </c>
      <c r="B3178" s="98">
        <f t="shared" si="267"/>
        <v>9</v>
      </c>
      <c r="C3178" s="98">
        <f t="shared" si="268"/>
        <v>6</v>
      </c>
      <c r="D3178" s="98">
        <f>D3176</f>
        <v>114</v>
      </c>
      <c r="E3178" s="98">
        <f t="shared" si="271"/>
        <v>20</v>
      </c>
      <c r="F3178" s="397">
        <f>F3176+(E3178-E3176)*(F3179-F3176)/(E3179-E3176)</f>
        <v>2.3899666666666666</v>
      </c>
      <c r="G3178" s="98">
        <v>15</v>
      </c>
      <c r="H3178" s="491">
        <f>H3176+(E3178-E3176)*(H3179-H3176)/(E3179-E3176)</f>
        <v>0.21588233333333334</v>
      </c>
      <c r="I3178" s="492">
        <f>I3176+(E3178-E3176)*(I3179-I3176)/(E3179-E3176)</f>
        <v>11.033333333333333</v>
      </c>
      <c r="J3178" s="397">
        <f>J3176+(E3178-E3176)*(J3179-J3176)/(E3179-E3176)</f>
        <v>0.17746666666666666</v>
      </c>
      <c r="K3178" s="469">
        <f t="shared" si="269"/>
        <v>11.070691287074593</v>
      </c>
      <c r="L3178" s="469">
        <f t="shared" si="270"/>
        <v>3.7357953741260275E-2</v>
      </c>
    </row>
    <row r="3179" spans="1:12">
      <c r="A3179" s="480" t="s">
        <v>120</v>
      </c>
      <c r="B3179" s="480">
        <f t="shared" si="267"/>
        <v>9</v>
      </c>
      <c r="C3179" s="480">
        <f t="shared" si="268"/>
        <v>6</v>
      </c>
      <c r="D3179" s="480">
        <f>D3176</f>
        <v>114</v>
      </c>
      <c r="E3179" s="480">
        <f t="shared" si="271"/>
        <v>21</v>
      </c>
      <c r="F3179" s="484">
        <v>2.4045999999999998</v>
      </c>
      <c r="G3179" s="480">
        <v>15</v>
      </c>
      <c r="H3179" s="482">
        <v>0.21571000000000001</v>
      </c>
      <c r="I3179" s="483">
        <v>11.1</v>
      </c>
      <c r="J3179" s="484">
        <v>0.1754</v>
      </c>
      <c r="K3179" s="469">
        <f t="shared" si="269"/>
        <v>11.147373788883222</v>
      </c>
      <c r="L3179" s="469">
        <f t="shared" si="270"/>
        <v>4.737378888322219E-2</v>
      </c>
    </row>
    <row r="3180" spans="1:12">
      <c r="A3180" s="98" t="s">
        <v>120</v>
      </c>
      <c r="B3180" s="98">
        <f t="shared" si="267"/>
        <v>9</v>
      </c>
      <c r="C3180" s="98">
        <f t="shared" si="268"/>
        <v>6</v>
      </c>
      <c r="D3180" s="98">
        <f>D3179</f>
        <v>114</v>
      </c>
      <c r="E3180" s="98">
        <f t="shared" si="271"/>
        <v>22</v>
      </c>
      <c r="F3180" s="397">
        <f>F3179+(E3180-E3179)*(F3182-F3179)/(E3182-E3179)</f>
        <v>2.4189666666666665</v>
      </c>
      <c r="G3180" s="98">
        <v>15</v>
      </c>
      <c r="H3180" s="491">
        <f>H3179+(E3180-E3179)*(H3182-H3179)/(E3182-E3179)</f>
        <v>0.21553566666666668</v>
      </c>
      <c r="I3180" s="492">
        <f>I3179+(E3180-E3179)*(I3182-I3179)/(E3182-E3179)</f>
        <v>11.2</v>
      </c>
      <c r="J3180" s="397">
        <f>J3179+(E3180-E3179)*(J3182-J3179)/(E3182-E3179)</f>
        <v>0.17330000000000001</v>
      </c>
      <c r="K3180" s="469">
        <f t="shared" si="269"/>
        <v>11.223045837734512</v>
      </c>
      <c r="L3180" s="469">
        <f t="shared" si="270"/>
        <v>2.3045837734512631E-2</v>
      </c>
    </row>
    <row r="3181" spans="1:12">
      <c r="A3181" s="98" t="s">
        <v>120</v>
      </c>
      <c r="B3181" s="98">
        <f t="shared" si="267"/>
        <v>9</v>
      </c>
      <c r="C3181" s="98">
        <f t="shared" si="268"/>
        <v>6</v>
      </c>
      <c r="D3181" s="98">
        <f>D3179</f>
        <v>114</v>
      </c>
      <c r="E3181" s="98">
        <f t="shared" si="271"/>
        <v>23</v>
      </c>
      <c r="F3181" s="397">
        <f>F3179+(E3181-E3179)*(F3182-F3179)/(E3182-E3179)</f>
        <v>2.4333333333333336</v>
      </c>
      <c r="G3181" s="98">
        <v>15</v>
      </c>
      <c r="H3181" s="491">
        <f>H3179+(E3181-E3179)*(H3182-H3179)/(E3182-E3179)</f>
        <v>0.21536133333333332</v>
      </c>
      <c r="I3181" s="492">
        <f>I3179+(E3181-E3179)*(I3182-I3179)/(E3182-E3179)</f>
        <v>11.3</v>
      </c>
      <c r="J3181" s="397">
        <f>J3179+(E3181-E3179)*(J3182-J3179)/(E3182-E3179)</f>
        <v>0.17119999999999999</v>
      </c>
      <c r="K3181" s="469">
        <f t="shared" si="269"/>
        <v>11.29884039846212</v>
      </c>
      <c r="L3181" s="469">
        <f t="shared" si="270"/>
        <v>-1.159601537880306E-3</v>
      </c>
    </row>
    <row r="3182" spans="1:12">
      <c r="A3182" s="480" t="s">
        <v>120</v>
      </c>
      <c r="B3182" s="480">
        <f t="shared" si="267"/>
        <v>9</v>
      </c>
      <c r="C3182" s="480">
        <f t="shared" si="268"/>
        <v>6</v>
      </c>
      <c r="D3182" s="480">
        <f>D3179</f>
        <v>114</v>
      </c>
      <c r="E3182" s="480">
        <f t="shared" si="271"/>
        <v>24</v>
      </c>
      <c r="F3182" s="484">
        <v>2.4477000000000002</v>
      </c>
      <c r="G3182" s="480">
        <v>15</v>
      </c>
      <c r="H3182" s="482">
        <v>0.21518699999999999</v>
      </c>
      <c r="I3182" s="483">
        <v>11.4</v>
      </c>
      <c r="J3182" s="484">
        <v>0.1691</v>
      </c>
      <c r="K3182" s="469">
        <f t="shared" si="269"/>
        <v>11.374757768824326</v>
      </c>
      <c r="L3182" s="469">
        <f t="shared" si="270"/>
        <v>-2.524223117567459E-2</v>
      </c>
    </row>
    <row r="3183" spans="1:12">
      <c r="A3183" s="98" t="s">
        <v>120</v>
      </c>
      <c r="B3183" s="98">
        <f t="shared" si="267"/>
        <v>9</v>
      </c>
      <c r="C3183" s="98">
        <f t="shared" si="268"/>
        <v>6</v>
      </c>
      <c r="D3183" s="98">
        <f>D3182</f>
        <v>114</v>
      </c>
      <c r="E3183" s="98">
        <f t="shared" si="271"/>
        <v>25</v>
      </c>
      <c r="F3183" s="397">
        <f>F3182+(E3183-E3182)*(F3185-F3182)/(E3185-E3182)</f>
        <v>2.4618000000000002</v>
      </c>
      <c r="G3183" s="98">
        <v>15</v>
      </c>
      <c r="H3183" s="491">
        <f>H3182+(E3183-E3182)*(H3185-H3182)/(E3185-E3182)</f>
        <v>0.21501066666666666</v>
      </c>
      <c r="I3183" s="492">
        <f>I3182+(E3183-E3182)*(I3185-I3182)/(E3185-E3182)</f>
        <v>11.466666666666667</v>
      </c>
      <c r="J3183" s="397">
        <f>J3182+(E3183-E3182)*(J3185-J3182)/(E3185-E3182)</f>
        <v>0.16700000000000001</v>
      </c>
      <c r="K3183" s="469">
        <f t="shared" si="269"/>
        <v>11.44966451276836</v>
      </c>
      <c r="L3183" s="469">
        <f t="shared" si="270"/>
        <v>-1.7002153898307171E-2</v>
      </c>
    </row>
    <row r="3184" spans="1:12">
      <c r="A3184" s="98" t="s">
        <v>120</v>
      </c>
      <c r="B3184" s="98">
        <f t="shared" si="267"/>
        <v>9</v>
      </c>
      <c r="C3184" s="98">
        <f t="shared" si="268"/>
        <v>6</v>
      </c>
      <c r="D3184" s="98">
        <f>D3182</f>
        <v>114</v>
      </c>
      <c r="E3184" s="98">
        <f t="shared" si="271"/>
        <v>26</v>
      </c>
      <c r="F3184" s="397">
        <f>F3182+(E3184-E3182)*(F3185-F3182)/(E3185-E3182)</f>
        <v>2.4759000000000002</v>
      </c>
      <c r="G3184" s="98">
        <v>15</v>
      </c>
      <c r="H3184" s="491">
        <f>H3182+(E3184-E3182)*(H3185-H3182)/(E3185-E3182)</f>
        <v>0.21483433333333332</v>
      </c>
      <c r="I3184" s="492">
        <f>I3182+(E3184-E3182)*(I3185-I3182)/(E3185-E3182)</f>
        <v>11.533333333333333</v>
      </c>
      <c r="J3184" s="397">
        <f>J3182+(E3184-E3182)*(J3185-J3182)/(E3185-E3182)</f>
        <v>0.16489999999999999</v>
      </c>
      <c r="K3184" s="469">
        <f t="shared" si="269"/>
        <v>11.524694221749163</v>
      </c>
      <c r="L3184" s="469">
        <f t="shared" si="270"/>
        <v>-8.6391115841699673E-3</v>
      </c>
    </row>
    <row r="3185" spans="1:12">
      <c r="A3185" s="480" t="s">
        <v>120</v>
      </c>
      <c r="B3185" s="480">
        <f t="shared" si="267"/>
        <v>9</v>
      </c>
      <c r="C3185" s="480">
        <f t="shared" si="268"/>
        <v>6</v>
      </c>
      <c r="D3185" s="480">
        <f>D3182</f>
        <v>114</v>
      </c>
      <c r="E3185" s="480">
        <f t="shared" si="271"/>
        <v>27</v>
      </c>
      <c r="F3185" s="484">
        <v>2.4900000000000002</v>
      </c>
      <c r="G3185" s="480">
        <v>15</v>
      </c>
      <c r="H3185" s="482">
        <v>0.21465799999999999</v>
      </c>
      <c r="I3185" s="483">
        <v>11.6</v>
      </c>
      <c r="J3185" s="484">
        <v>0.1628</v>
      </c>
      <c r="K3185" s="469">
        <f t="shared" si="269"/>
        <v>11.599847198799953</v>
      </c>
      <c r="L3185" s="469">
        <f t="shared" si="270"/>
        <v>-1.5280120004668163E-4</v>
      </c>
    </row>
    <row r="3186" spans="1:12">
      <c r="A3186" s="98" t="s">
        <v>120</v>
      </c>
      <c r="B3186" s="98">
        <f t="shared" si="267"/>
        <v>9</v>
      </c>
      <c r="C3186" s="98">
        <f t="shared" si="268"/>
        <v>6</v>
      </c>
      <c r="D3186" s="98">
        <f>D3185</f>
        <v>114</v>
      </c>
      <c r="E3186" s="98">
        <f t="shared" si="271"/>
        <v>28</v>
      </c>
      <c r="F3186" s="397">
        <f>F3185+(E3186-E3185)*(F3188-F3185)/(E3188-E3185)</f>
        <v>2.5039000000000002</v>
      </c>
      <c r="G3186" s="98">
        <v>15</v>
      </c>
      <c r="H3186" s="491">
        <f>H3185+(E3186-E3185)*(H3188-H3185)/(E3188-E3185)</f>
        <v>0.21447966666666665</v>
      </c>
      <c r="I3186" s="492">
        <f>I3185+(E3186-E3185)*(I3188-I3185)/(E3188-E3185)</f>
        <v>11.666666666666666</v>
      </c>
      <c r="J3186" s="397">
        <f>J3185+(E3186-E3185)*(J3188-J3185)/(E3188-E3185)</f>
        <v>0.16073333333333334</v>
      </c>
      <c r="K3186" s="469">
        <f t="shared" si="269"/>
        <v>11.674300127906454</v>
      </c>
      <c r="L3186" s="469">
        <f t="shared" si="270"/>
        <v>7.6334612397879198E-3</v>
      </c>
    </row>
    <row r="3187" spans="1:12">
      <c r="A3187" s="98" t="s">
        <v>120</v>
      </c>
      <c r="B3187" s="98">
        <f t="shared" si="267"/>
        <v>9</v>
      </c>
      <c r="C3187" s="98">
        <f t="shared" si="268"/>
        <v>6</v>
      </c>
      <c r="D3187" s="98">
        <f>D3185</f>
        <v>114</v>
      </c>
      <c r="E3187" s="98">
        <f t="shared" si="271"/>
        <v>29</v>
      </c>
      <c r="F3187" s="397">
        <f>F3185+(E3187-E3185)*(F3188-F3185)/(E3188-E3185)</f>
        <v>2.5177999999999998</v>
      </c>
      <c r="G3187" s="98">
        <v>15</v>
      </c>
      <c r="H3187" s="491">
        <f>H3185+(E3187-E3185)*(H3188-H3185)/(E3188-E3185)</f>
        <v>0.21430133333333334</v>
      </c>
      <c r="I3187" s="492">
        <f>I3185+(E3187-E3185)*(I3188-I3185)/(E3188-E3185)</f>
        <v>11.733333333333334</v>
      </c>
      <c r="J3187" s="397">
        <f>J3185+(E3187-E3185)*(J3188-J3185)/(E3188-E3185)</f>
        <v>0.15866666666666665</v>
      </c>
      <c r="K3187" s="469">
        <f t="shared" si="269"/>
        <v>11.748876970745242</v>
      </c>
      <c r="L3187" s="469">
        <f t="shared" si="270"/>
        <v>1.5543637411907341E-2</v>
      </c>
    </row>
    <row r="3188" spans="1:12">
      <c r="A3188" s="480" t="s">
        <v>120</v>
      </c>
      <c r="B3188" s="480">
        <f t="shared" si="267"/>
        <v>9</v>
      </c>
      <c r="C3188" s="480">
        <f t="shared" si="268"/>
        <v>6</v>
      </c>
      <c r="D3188" s="480">
        <f>D3185</f>
        <v>114</v>
      </c>
      <c r="E3188" s="480">
        <f t="shared" si="271"/>
        <v>30</v>
      </c>
      <c r="F3188" s="484">
        <v>2.5316999999999998</v>
      </c>
      <c r="G3188" s="480">
        <v>15</v>
      </c>
      <c r="H3188" s="482">
        <v>0.21412300000000001</v>
      </c>
      <c r="I3188" s="483">
        <v>11.8</v>
      </c>
      <c r="J3188" s="484">
        <v>0.15659999999999999</v>
      </c>
      <c r="K3188" s="469">
        <f t="shared" si="269"/>
        <v>11.823578036922703</v>
      </c>
      <c r="L3188" s="469">
        <f t="shared" si="270"/>
        <v>2.3578036922701884E-2</v>
      </c>
    </row>
    <row r="3189" spans="1:12">
      <c r="A3189" s="98" t="s">
        <v>120</v>
      </c>
      <c r="B3189" s="98">
        <f t="shared" si="267"/>
        <v>9</v>
      </c>
      <c r="C3189" s="98">
        <f t="shared" si="268"/>
        <v>6</v>
      </c>
      <c r="D3189" s="98">
        <f>D3188</f>
        <v>114</v>
      </c>
      <c r="E3189" s="98">
        <f t="shared" si="271"/>
        <v>31</v>
      </c>
      <c r="F3189" s="397">
        <f>F3188+(E3189-E3188)*(F3191-F3188)/(E3191-E3188)</f>
        <v>2.5453333333333332</v>
      </c>
      <c r="G3189" s="98">
        <v>15</v>
      </c>
      <c r="H3189" s="491">
        <f>H3188+(E3189-E3188)*(H3191-H3188)/(E3191-E3188)</f>
        <v>0.21394233333333335</v>
      </c>
      <c r="I3189" s="492">
        <f>I3188+(E3189-E3188)*(I3191-I3188)/(E3191-E3188)</f>
        <v>11.866666666666667</v>
      </c>
      <c r="J3189" s="397">
        <f>J3188+(E3189-E3188)*(J3191-J3188)/(E3191-E3188)</f>
        <v>0.1545</v>
      </c>
      <c r="K3189" s="469">
        <f t="shared" si="269"/>
        <v>11.897286963621037</v>
      </c>
      <c r="L3189" s="469">
        <f t="shared" si="270"/>
        <v>3.0620296954369408E-2</v>
      </c>
    </row>
    <row r="3190" spans="1:12">
      <c r="A3190" s="98" t="s">
        <v>120</v>
      </c>
      <c r="B3190" s="98">
        <f t="shared" si="267"/>
        <v>9</v>
      </c>
      <c r="C3190" s="98">
        <f t="shared" si="268"/>
        <v>6</v>
      </c>
      <c r="D3190" s="98">
        <f>D3188</f>
        <v>114</v>
      </c>
      <c r="E3190" s="98">
        <f t="shared" si="271"/>
        <v>32</v>
      </c>
      <c r="F3190" s="397">
        <f>F3188+(E3190-E3188)*(F3191-F3188)/(E3191-E3188)</f>
        <v>2.5589666666666666</v>
      </c>
      <c r="G3190" s="98">
        <v>15</v>
      </c>
      <c r="H3190" s="491">
        <f>H3188+(E3190-E3188)*(H3191-H3188)/(E3191-E3188)</f>
        <v>0.21376166666666666</v>
      </c>
      <c r="I3190" s="492">
        <f>I3188+(E3190-E3188)*(I3191-I3188)/(E3191-E3188)</f>
        <v>11.933333333333334</v>
      </c>
      <c r="J3190" s="397">
        <f>J3188+(E3190-E3188)*(J3191-J3188)/(E3191-E3188)</f>
        <v>0.15239999999999998</v>
      </c>
      <c r="K3190" s="469">
        <f t="shared" si="269"/>
        <v>11.971120484651911</v>
      </c>
      <c r="L3190" s="469">
        <f t="shared" si="270"/>
        <v>3.7787151318577017E-2</v>
      </c>
    </row>
    <row r="3191" spans="1:12">
      <c r="A3191" s="480" t="s">
        <v>120</v>
      </c>
      <c r="B3191" s="480">
        <f t="shared" si="267"/>
        <v>9</v>
      </c>
      <c r="C3191" s="480">
        <f t="shared" si="268"/>
        <v>6</v>
      </c>
      <c r="D3191" s="480">
        <f>D3188</f>
        <v>114</v>
      </c>
      <c r="E3191" s="480">
        <f t="shared" si="271"/>
        <v>33</v>
      </c>
      <c r="F3191" s="484">
        <v>2.5726</v>
      </c>
      <c r="G3191" s="480">
        <v>15</v>
      </c>
      <c r="H3191" s="482">
        <v>0.21358099999999999</v>
      </c>
      <c r="I3191" s="483">
        <v>12</v>
      </c>
      <c r="J3191" s="484">
        <v>0.15029999999999999</v>
      </c>
      <c r="K3191" s="469">
        <f t="shared" si="269"/>
        <v>12.045078916195729</v>
      </c>
      <c r="L3191" s="469">
        <f t="shared" si="270"/>
        <v>4.5078916195729235E-2</v>
      </c>
    </row>
    <row r="3192" spans="1:12">
      <c r="A3192" s="98" t="s">
        <v>120</v>
      </c>
      <c r="B3192" s="98">
        <f t="shared" si="267"/>
        <v>9</v>
      </c>
      <c r="C3192" s="98">
        <f t="shared" si="268"/>
        <v>6</v>
      </c>
      <c r="D3192" s="98">
        <f>D3191</f>
        <v>114</v>
      </c>
      <c r="E3192" s="98">
        <f t="shared" si="271"/>
        <v>34</v>
      </c>
      <c r="F3192" s="397">
        <f>F3191+(E3192-E3191)*(F3194-F3191)/(E3194-E3191)</f>
        <v>2.5860666666666665</v>
      </c>
      <c r="G3192" s="98">
        <v>15</v>
      </c>
      <c r="H3192" s="491">
        <f>H3191+(E3192-E3191)*(H3194-H3191)/(E3194-E3191)</f>
        <v>0.21339766666666665</v>
      </c>
      <c r="I3192" s="492">
        <f>I3191+(E3192-E3191)*(I3194-I3191)/(E3194-E3191)</f>
        <v>12.1</v>
      </c>
      <c r="J3192" s="397">
        <f>J3191+(E3192-E3191)*(J3194-J3191)/(E3194-E3191)</f>
        <v>0.1482</v>
      </c>
      <c r="K3192" s="469">
        <f t="shared" si="269"/>
        <v>12.118533004890713</v>
      </c>
      <c r="L3192" s="469">
        <f t="shared" si="270"/>
        <v>1.85330048907133E-2</v>
      </c>
    </row>
    <row r="3193" spans="1:12">
      <c r="A3193" s="98" t="s">
        <v>120</v>
      </c>
      <c r="B3193" s="98">
        <f t="shared" si="267"/>
        <v>9</v>
      </c>
      <c r="C3193" s="98">
        <f t="shared" si="268"/>
        <v>6</v>
      </c>
      <c r="D3193" s="98">
        <f>D3191</f>
        <v>114</v>
      </c>
      <c r="E3193" s="98">
        <f t="shared" si="271"/>
        <v>35</v>
      </c>
      <c r="F3193" s="397">
        <f>F3191+(E3193-E3191)*(F3194-F3191)/(E3194-E3191)</f>
        <v>2.5995333333333335</v>
      </c>
      <c r="G3193" s="98">
        <v>15</v>
      </c>
      <c r="H3193" s="491">
        <f>H3191+(E3193-E3191)*(H3194-H3191)/(E3194-E3191)</f>
        <v>0.21321433333333334</v>
      </c>
      <c r="I3193" s="492">
        <f>I3191+(E3193-E3191)*(I3194-I3191)/(E3194-E3191)</f>
        <v>12.200000000000001</v>
      </c>
      <c r="J3193" s="397">
        <f>J3191+(E3193-E3191)*(J3194-J3191)/(E3194-E3191)</f>
        <v>0.14609999999999998</v>
      </c>
      <c r="K3193" s="469">
        <f t="shared" si="269"/>
        <v>12.192113413263336</v>
      </c>
      <c r="L3193" s="469">
        <f t="shared" si="270"/>
        <v>-7.8865867366655351E-3</v>
      </c>
    </row>
    <row r="3194" spans="1:12">
      <c r="A3194" s="480" t="s">
        <v>120</v>
      </c>
      <c r="B3194" s="480">
        <f t="shared" si="267"/>
        <v>9</v>
      </c>
      <c r="C3194" s="480">
        <f t="shared" si="268"/>
        <v>6</v>
      </c>
      <c r="D3194" s="480">
        <f>D3191</f>
        <v>114</v>
      </c>
      <c r="E3194" s="480">
        <f t="shared" si="271"/>
        <v>36</v>
      </c>
      <c r="F3194" s="484">
        <v>2.613</v>
      </c>
      <c r="G3194" s="480">
        <v>15</v>
      </c>
      <c r="H3194" s="482">
        <v>0.213031</v>
      </c>
      <c r="I3194" s="483">
        <v>12.3</v>
      </c>
      <c r="J3194" s="484">
        <v>0.14399999999999999</v>
      </c>
      <c r="K3194" s="469">
        <f t="shared" si="269"/>
        <v>12.265820467443705</v>
      </c>
      <c r="L3194" s="469">
        <f t="shared" si="270"/>
        <v>-3.4179532556295911E-2</v>
      </c>
    </row>
    <row r="3195" spans="1:12">
      <c r="A3195" s="98" t="s">
        <v>120</v>
      </c>
      <c r="B3195" s="98">
        <f t="shared" si="267"/>
        <v>9</v>
      </c>
      <c r="C3195" s="98">
        <f t="shared" si="268"/>
        <v>6</v>
      </c>
      <c r="D3195" s="98">
        <f>D3194</f>
        <v>114</v>
      </c>
      <c r="E3195" s="98">
        <f t="shared" si="271"/>
        <v>37</v>
      </c>
      <c r="F3195" s="397">
        <f>F3194+(E3195-E3194)*(F3197-F3194)/(E3197-E3194)</f>
        <v>2.6262333333333334</v>
      </c>
      <c r="G3195" s="98">
        <v>15</v>
      </c>
      <c r="H3195" s="491">
        <f>H3194+(E3195-E3194)*(H3197-H3194)/(E3197-E3194)</f>
        <v>0.21284533333333333</v>
      </c>
      <c r="I3195" s="492">
        <f>I3194+(E3195-E3194)*(I3197-I3194)/(E3197-E3194)</f>
        <v>12.366666666666667</v>
      </c>
      <c r="J3195" s="397">
        <f>J3194+(E3195-E3194)*(J3197-J3194)/(E3197-E3194)</f>
        <v>0.14193333333333333</v>
      </c>
      <c r="K3195" s="469">
        <f t="shared" si="269"/>
        <v>12.338693511407344</v>
      </c>
      <c r="L3195" s="469">
        <f t="shared" si="270"/>
        <v>-2.7973155259322979E-2</v>
      </c>
    </row>
    <row r="3196" spans="1:12">
      <c r="A3196" s="98" t="s">
        <v>120</v>
      </c>
      <c r="B3196" s="98">
        <f t="shared" si="267"/>
        <v>9</v>
      </c>
      <c r="C3196" s="98">
        <f t="shared" si="268"/>
        <v>6</v>
      </c>
      <c r="D3196" s="98">
        <f>D3194</f>
        <v>114</v>
      </c>
      <c r="E3196" s="98">
        <f t="shared" si="271"/>
        <v>38</v>
      </c>
      <c r="F3196" s="397">
        <f>F3194+(E3196-E3194)*(F3197-F3194)/(E3197-E3194)</f>
        <v>2.6394666666666664</v>
      </c>
      <c r="G3196" s="98">
        <v>15</v>
      </c>
      <c r="H3196" s="491">
        <f>H3194+(E3196-E3194)*(H3197-H3194)/(E3197-E3194)</f>
        <v>0.21265966666666666</v>
      </c>
      <c r="I3196" s="492">
        <f>I3194+(E3196-E3194)*(I3197-I3194)/(E3197-E3194)</f>
        <v>12.433333333333334</v>
      </c>
      <c r="J3196" s="397">
        <f>J3194+(E3196-E3194)*(J3197-J3194)/(E3197-E3194)</f>
        <v>0.13986666666666667</v>
      </c>
      <c r="K3196" s="469">
        <f t="shared" si="269"/>
        <v>12.411693801833602</v>
      </c>
      <c r="L3196" s="469">
        <f t="shared" si="270"/>
        <v>-2.1639531499731746E-2</v>
      </c>
    </row>
    <row r="3197" spans="1:12">
      <c r="A3197" s="480" t="s">
        <v>120</v>
      </c>
      <c r="B3197" s="480">
        <f t="shared" ref="B3197:B3260" si="272">INT(D3197/12)</f>
        <v>9</v>
      </c>
      <c r="C3197" s="480">
        <f t="shared" ref="C3197:C3260" si="273">D3197-B3197*12</f>
        <v>6</v>
      </c>
      <c r="D3197" s="480">
        <f>D3194</f>
        <v>114</v>
      </c>
      <c r="E3197" s="480">
        <f t="shared" si="271"/>
        <v>39</v>
      </c>
      <c r="F3197" s="484">
        <v>2.6526999999999998</v>
      </c>
      <c r="G3197" s="480">
        <v>15</v>
      </c>
      <c r="H3197" s="482">
        <v>0.212474</v>
      </c>
      <c r="I3197" s="483">
        <v>12.5</v>
      </c>
      <c r="J3197" s="484">
        <v>0.13780000000000001</v>
      </c>
      <c r="K3197" s="469">
        <f t="shared" si="269"/>
        <v>12.484821672298727</v>
      </c>
      <c r="L3197" s="469">
        <f t="shared" si="270"/>
        <v>-1.517832770127292E-2</v>
      </c>
    </row>
    <row r="3198" spans="1:12">
      <c r="A3198" s="98" t="s">
        <v>120</v>
      </c>
      <c r="B3198" s="98">
        <f t="shared" si="272"/>
        <v>9</v>
      </c>
      <c r="C3198" s="98">
        <f t="shared" si="273"/>
        <v>6</v>
      </c>
      <c r="D3198" s="98">
        <f>D3197</f>
        <v>114</v>
      </c>
      <c r="E3198" s="98">
        <f t="shared" si="271"/>
        <v>40</v>
      </c>
      <c r="F3198" s="397">
        <f>F3197+(E3198-E3197)*(F3200-F3197)/(E3200-E3197)</f>
        <v>2.6657333333333333</v>
      </c>
      <c r="G3198" s="98">
        <v>15</v>
      </c>
      <c r="H3198" s="491">
        <f>H3197+(E3198-E3197)*(H3200-H3197)/(E3200-E3197)</f>
        <v>0.212285</v>
      </c>
      <c r="I3198" s="492">
        <f>I3197+(E3198-E3197)*(I3200-I3197)/(E3200-E3197)</f>
        <v>12.566666666666666</v>
      </c>
      <c r="J3198" s="397">
        <f>J3197+(E3198-E3197)*(J3200-J3197)/(E3200-E3197)</f>
        <v>0.13570000000000002</v>
      </c>
      <c r="K3198" s="469">
        <f t="shared" si="269"/>
        <v>12.55733251682094</v>
      </c>
      <c r="L3198" s="469">
        <f t="shared" si="270"/>
        <v>-9.334149845726003E-3</v>
      </c>
    </row>
    <row r="3199" spans="1:12">
      <c r="A3199" s="98" t="s">
        <v>120</v>
      </c>
      <c r="B3199" s="98">
        <f t="shared" si="272"/>
        <v>9</v>
      </c>
      <c r="C3199" s="98">
        <f t="shared" si="273"/>
        <v>6</v>
      </c>
      <c r="D3199" s="98">
        <f>D3197</f>
        <v>114</v>
      </c>
      <c r="E3199" s="98">
        <f t="shared" si="271"/>
        <v>41</v>
      </c>
      <c r="F3199" s="397">
        <f>F3197+(E3199-E3197)*(F3200-F3197)/(E3200-E3197)</f>
        <v>2.6787666666666667</v>
      </c>
      <c r="G3199" s="98">
        <v>15</v>
      </c>
      <c r="H3199" s="491">
        <f>H3197+(E3199-E3197)*(H3200-H3197)/(E3200-E3197)</f>
        <v>0.21209600000000001</v>
      </c>
      <c r="I3199" s="492">
        <f>I3197+(E3199-E3197)*(I3200-I3197)/(E3200-E3197)</f>
        <v>12.633333333333333</v>
      </c>
      <c r="J3199" s="397">
        <f>J3197+(E3199-E3197)*(J3200-J3197)/(E3200-E3197)</f>
        <v>0.1336</v>
      </c>
      <c r="K3199" s="469">
        <f t="shared" si="269"/>
        <v>12.629972591027963</v>
      </c>
      <c r="L3199" s="469">
        <f t="shared" si="270"/>
        <v>-3.3607423053698682E-3</v>
      </c>
    </row>
    <row r="3200" spans="1:12">
      <c r="A3200" s="480" t="s">
        <v>120</v>
      </c>
      <c r="B3200" s="480">
        <f t="shared" si="272"/>
        <v>9</v>
      </c>
      <c r="C3200" s="480">
        <f t="shared" si="273"/>
        <v>6</v>
      </c>
      <c r="D3200" s="480">
        <f>D3197</f>
        <v>114</v>
      </c>
      <c r="E3200" s="480">
        <f t="shared" si="271"/>
        <v>42</v>
      </c>
      <c r="F3200" s="484">
        <v>2.6918000000000002</v>
      </c>
      <c r="G3200" s="480">
        <v>15</v>
      </c>
      <c r="H3200" s="482">
        <v>0.21190700000000001</v>
      </c>
      <c r="I3200" s="483">
        <v>12.7</v>
      </c>
      <c r="J3200" s="484">
        <v>0.13150000000000001</v>
      </c>
      <c r="K3200" s="469">
        <f t="shared" si="269"/>
        <v>12.70274224069993</v>
      </c>
      <c r="L3200" s="469">
        <f t="shared" si="270"/>
        <v>2.7422406999306759E-3</v>
      </c>
    </row>
    <row r="3201" spans="1:12">
      <c r="A3201" s="98" t="s">
        <v>120</v>
      </c>
      <c r="B3201" s="98">
        <f t="shared" si="272"/>
        <v>9</v>
      </c>
      <c r="C3201" s="98">
        <f t="shared" si="273"/>
        <v>6</v>
      </c>
      <c r="D3201" s="98">
        <f>D3200</f>
        <v>114</v>
      </c>
      <c r="E3201" s="98">
        <f t="shared" si="271"/>
        <v>43</v>
      </c>
      <c r="F3201" s="397">
        <f>F3200+(E3201-E3200)*(F3203-F3200)/(E3203-E3200)</f>
        <v>2.7046666666666668</v>
      </c>
      <c r="G3201" s="98">
        <v>15</v>
      </c>
      <c r="H3201" s="491">
        <f>H3200+(E3201-E3200)*(H3203-H3200)/(E3203-E3200)</f>
        <v>0.21171500000000001</v>
      </c>
      <c r="I3201" s="492">
        <f>I3200+(E3201-E3200)*(I3203-I3200)/(E3203-E3200)</f>
        <v>12.766666666666666</v>
      </c>
      <c r="J3201" s="397">
        <f>J3200+(E3201-E3200)*(J3203-J3200)/(E3203-E3200)</f>
        <v>0.12943333333333334</v>
      </c>
      <c r="K3201" s="469">
        <f t="shared" si="269"/>
        <v>12.775035621787151</v>
      </c>
      <c r="L3201" s="469">
        <f t="shared" si="270"/>
        <v>8.3689551204848556E-3</v>
      </c>
    </row>
    <row r="3202" spans="1:12">
      <c r="A3202" s="98" t="s">
        <v>120</v>
      </c>
      <c r="B3202" s="98">
        <f t="shared" si="272"/>
        <v>9</v>
      </c>
      <c r="C3202" s="98">
        <f t="shared" si="273"/>
        <v>6</v>
      </c>
      <c r="D3202" s="98">
        <f>D3200</f>
        <v>114</v>
      </c>
      <c r="E3202" s="98">
        <f t="shared" si="271"/>
        <v>44</v>
      </c>
      <c r="F3202" s="397">
        <f>F3200+(E3202-E3200)*(F3203-F3200)/(E3203-E3200)</f>
        <v>2.7175333333333334</v>
      </c>
      <c r="G3202" s="98">
        <v>15</v>
      </c>
      <c r="H3202" s="491">
        <f>H3200+(E3202-E3200)*(H3203-H3200)/(E3203-E3200)</f>
        <v>0.21152299999999999</v>
      </c>
      <c r="I3202" s="492">
        <f>I3200+(E3202-E3200)*(I3203-I3200)/(E3203-E3200)</f>
        <v>12.833333333333334</v>
      </c>
      <c r="J3202" s="397">
        <f>J3200+(E3202-E3200)*(J3203-J3200)/(E3203-E3200)</f>
        <v>0.12736666666666666</v>
      </c>
      <c r="K3202" s="469">
        <f t="shared" si="269"/>
        <v>12.847460244670005</v>
      </c>
      <c r="L3202" s="469">
        <f t="shared" si="270"/>
        <v>1.41269113366711E-2</v>
      </c>
    </row>
    <row r="3203" spans="1:12">
      <c r="A3203" s="480" t="s">
        <v>120</v>
      </c>
      <c r="B3203" s="480">
        <f t="shared" si="272"/>
        <v>9</v>
      </c>
      <c r="C3203" s="480">
        <f t="shared" si="273"/>
        <v>6</v>
      </c>
      <c r="D3203" s="480">
        <f>D3200</f>
        <v>114</v>
      </c>
      <c r="E3203" s="480">
        <f t="shared" si="271"/>
        <v>45</v>
      </c>
      <c r="F3203" s="484">
        <v>2.7303999999999999</v>
      </c>
      <c r="G3203" s="480">
        <v>15</v>
      </c>
      <c r="H3203" s="482">
        <v>0.21133099999999999</v>
      </c>
      <c r="I3203" s="483">
        <v>12.9</v>
      </c>
      <c r="J3203" s="484">
        <v>0.12529999999999999</v>
      </c>
      <c r="K3203" s="469">
        <f t="shared" si="269"/>
        <v>12.920016467058785</v>
      </c>
      <c r="L3203" s="469">
        <f t="shared" si="270"/>
        <v>2.0016467058784571E-2</v>
      </c>
    </row>
    <row r="3204" spans="1:12">
      <c r="A3204" s="98" t="s">
        <v>120</v>
      </c>
      <c r="B3204" s="98">
        <f t="shared" si="272"/>
        <v>9</v>
      </c>
      <c r="C3204" s="98">
        <f t="shared" si="273"/>
        <v>6</v>
      </c>
      <c r="D3204" s="98">
        <f>D3203</f>
        <v>114</v>
      </c>
      <c r="E3204" s="98">
        <f t="shared" si="271"/>
        <v>46</v>
      </c>
      <c r="F3204" s="397">
        <f>F3203+(E3204-E3203)*(F3206-F3203)/(E3206-E3203)</f>
        <v>2.7430666666666665</v>
      </c>
      <c r="G3204" s="98">
        <v>15</v>
      </c>
      <c r="H3204" s="491">
        <f>H3203+(E3204-E3203)*(H3206-H3203)/(E3206-E3203)</f>
        <v>0.21113599999999999</v>
      </c>
      <c r="I3204" s="492">
        <f>I3203+(E3204-E3203)*(I3206-I3203)/(E3206-E3203)</f>
        <v>12.966666666666667</v>
      </c>
      <c r="J3204" s="397">
        <f>J3203+(E3204-E3203)*(J3206-J3203)/(E3206-E3203)</f>
        <v>0.12319999999999999</v>
      </c>
      <c r="K3204" s="469">
        <f t="shared" si="269"/>
        <v>12.991942002627059</v>
      </c>
      <c r="L3204" s="469">
        <f t="shared" si="270"/>
        <v>2.5275335960392553E-2</v>
      </c>
    </row>
    <row r="3205" spans="1:12">
      <c r="A3205" s="98" t="s">
        <v>120</v>
      </c>
      <c r="B3205" s="98">
        <f t="shared" si="272"/>
        <v>9</v>
      </c>
      <c r="C3205" s="98">
        <f t="shared" si="273"/>
        <v>6</v>
      </c>
      <c r="D3205" s="98">
        <f>D3203</f>
        <v>114</v>
      </c>
      <c r="E3205" s="98">
        <f t="shared" si="271"/>
        <v>47</v>
      </c>
      <c r="F3205" s="397">
        <f>F3203+(E3205-E3203)*(F3206-F3203)/(E3206-E3203)</f>
        <v>2.7557333333333336</v>
      </c>
      <c r="G3205" s="98">
        <v>15</v>
      </c>
      <c r="H3205" s="491">
        <f>H3203+(E3205-E3203)*(H3206-H3203)/(E3206-E3203)</f>
        <v>0.21094099999999999</v>
      </c>
      <c r="I3205" s="492">
        <f>I3203+(E3205-E3203)*(I3206-I3203)/(E3206-E3203)</f>
        <v>13.033333333333333</v>
      </c>
      <c r="J3205" s="397">
        <f>J3203+(E3205-E3203)*(J3206-J3203)/(E3206-E3203)</f>
        <v>0.1211</v>
      </c>
      <c r="K3205" s="469">
        <f t="shared" si="269"/>
        <v>13.064000518312389</v>
      </c>
      <c r="L3205" s="469">
        <f t="shared" si="270"/>
        <v>3.0667184979055406E-2</v>
      </c>
    </row>
    <row r="3206" spans="1:12">
      <c r="A3206" s="480" t="s">
        <v>120</v>
      </c>
      <c r="B3206" s="480">
        <f t="shared" si="272"/>
        <v>9</v>
      </c>
      <c r="C3206" s="480">
        <f t="shared" si="273"/>
        <v>6</v>
      </c>
      <c r="D3206" s="480">
        <f>D3203</f>
        <v>114</v>
      </c>
      <c r="E3206" s="480">
        <f t="shared" si="271"/>
        <v>48</v>
      </c>
      <c r="F3206" s="484">
        <v>2.7684000000000002</v>
      </c>
      <c r="G3206" s="480">
        <v>15</v>
      </c>
      <c r="H3206" s="482">
        <v>0.21074599999999999</v>
      </c>
      <c r="I3206" s="483">
        <v>13.1</v>
      </c>
      <c r="J3206" s="484">
        <v>0.11899999999999999</v>
      </c>
      <c r="K3206" s="469">
        <f t="shared" si="269"/>
        <v>13.136192383248082</v>
      </c>
      <c r="L3206" s="469">
        <f t="shared" si="270"/>
        <v>3.6192383248081939E-2</v>
      </c>
    </row>
    <row r="3207" spans="1:12">
      <c r="A3207" s="98" t="s">
        <v>120</v>
      </c>
      <c r="B3207" s="98">
        <f t="shared" si="272"/>
        <v>9</v>
      </c>
      <c r="C3207" s="98">
        <f t="shared" si="273"/>
        <v>6</v>
      </c>
      <c r="D3207" s="98">
        <f>D3206</f>
        <v>114</v>
      </c>
      <c r="E3207" s="98">
        <f t="shared" si="271"/>
        <v>49</v>
      </c>
      <c r="F3207" s="397">
        <f>F3206+(E3207-E3206)*(F3209-F3206)/(E3209-E3206)</f>
        <v>2.7808999999999999</v>
      </c>
      <c r="G3207" s="98">
        <v>15</v>
      </c>
      <c r="H3207" s="491">
        <f>H3206+(E3207-E3206)*(H3209-H3206)/(E3209-E3206)</f>
        <v>0.21054699999999998</v>
      </c>
      <c r="I3207" s="492">
        <f>I3206+(E3207-E3206)*(I3209-I3206)/(E3209-E3206)</f>
        <v>13.2</v>
      </c>
      <c r="J3207" s="397">
        <f>J3206+(E3207-E3206)*(J3209-J3206)/(E3209-E3206)</f>
        <v>0.11689999999999999</v>
      </c>
      <c r="K3207" s="469">
        <f t="shared" si="269"/>
        <v>13.207977316228682</v>
      </c>
      <c r="L3207" s="469">
        <f t="shared" si="270"/>
        <v>7.977316228682696E-3</v>
      </c>
    </row>
    <row r="3208" spans="1:12">
      <c r="A3208" s="98" t="s">
        <v>120</v>
      </c>
      <c r="B3208" s="98">
        <f t="shared" si="272"/>
        <v>9</v>
      </c>
      <c r="C3208" s="98">
        <f t="shared" si="273"/>
        <v>6</v>
      </c>
      <c r="D3208" s="98">
        <f>D3206</f>
        <v>114</v>
      </c>
      <c r="E3208" s="98">
        <f t="shared" si="271"/>
        <v>50</v>
      </c>
      <c r="F3208" s="397">
        <f>F3206+(E3208-E3206)*(F3209-F3206)/(E3209-E3206)</f>
        <v>2.7934000000000001</v>
      </c>
      <c r="G3208" s="98">
        <v>15</v>
      </c>
      <c r="H3208" s="491">
        <f>H3206+(E3208-E3206)*(H3209-H3206)/(E3209-E3206)</f>
        <v>0.21034800000000001</v>
      </c>
      <c r="I3208" s="492">
        <f>I3206+(E3208-E3206)*(I3209-I3206)/(E3209-E3206)</f>
        <v>13.3</v>
      </c>
      <c r="J3208" s="397">
        <f>J3206+(E3208-E3206)*(J3209-J3206)/(E3209-E3206)</f>
        <v>0.1148</v>
      </c>
      <c r="K3208" s="469">
        <f t="shared" si="269"/>
        <v>13.279898073668397</v>
      </c>
      <c r="L3208" s="469">
        <f t="shared" si="270"/>
        <v>-2.0101926331603792E-2</v>
      </c>
    </row>
    <row r="3209" spans="1:12">
      <c r="A3209" s="480" t="s">
        <v>120</v>
      </c>
      <c r="B3209" s="480">
        <f t="shared" si="272"/>
        <v>9</v>
      </c>
      <c r="C3209" s="480">
        <f t="shared" si="273"/>
        <v>6</v>
      </c>
      <c r="D3209" s="480">
        <f>D3206</f>
        <v>114</v>
      </c>
      <c r="E3209" s="480">
        <f t="shared" si="271"/>
        <v>51</v>
      </c>
      <c r="F3209" s="484">
        <v>2.8058999999999998</v>
      </c>
      <c r="G3209" s="480">
        <v>15</v>
      </c>
      <c r="H3209" s="482">
        <v>0.210149</v>
      </c>
      <c r="I3209" s="483">
        <v>13.4</v>
      </c>
      <c r="J3209" s="484">
        <v>0.11269999999999999</v>
      </c>
      <c r="K3209" s="469">
        <f t="shared" si="269"/>
        <v>13.35195504142299</v>
      </c>
      <c r="L3209" s="469">
        <f t="shared" si="270"/>
        <v>-4.8044958577010632E-2</v>
      </c>
    </row>
    <row r="3210" spans="1:12">
      <c r="A3210" s="98" t="s">
        <v>120</v>
      </c>
      <c r="B3210" s="98">
        <f t="shared" si="272"/>
        <v>9</v>
      </c>
      <c r="C3210" s="98">
        <f t="shared" si="273"/>
        <v>6</v>
      </c>
      <c r="D3210" s="98">
        <f>D3209</f>
        <v>114</v>
      </c>
      <c r="E3210" s="98">
        <f t="shared" si="271"/>
        <v>52</v>
      </c>
      <c r="F3210" s="397">
        <f>F3209+(E3210-E3209)*(F3212-F3209)/(E3212-E3209)</f>
        <v>2.8182666666666667</v>
      </c>
      <c r="G3210" s="98">
        <v>15</v>
      </c>
      <c r="H3210" s="491">
        <f>H3209+(E3210-E3209)*(H3212-H3209)/(E3212-E3209)</f>
        <v>0.20994633333333335</v>
      </c>
      <c r="I3210" s="492">
        <f>I3209+(E3210-E3209)*(I3212-I3209)/(E3212-E3209)</f>
        <v>13.466666666666667</v>
      </c>
      <c r="J3210" s="397">
        <f>J3209+(E3210-E3209)*(J3212-J3209)/(E3212-E3209)</f>
        <v>0.11063333333333333</v>
      </c>
      <c r="K3210" s="469">
        <f t="shared" si="269"/>
        <v>13.423747973688513</v>
      </c>
      <c r="L3210" s="469">
        <f t="shared" si="270"/>
        <v>-4.2918692978153317E-2</v>
      </c>
    </row>
    <row r="3211" spans="1:12">
      <c r="A3211" s="98" t="s">
        <v>120</v>
      </c>
      <c r="B3211" s="98">
        <f t="shared" si="272"/>
        <v>9</v>
      </c>
      <c r="C3211" s="98">
        <f t="shared" si="273"/>
        <v>6</v>
      </c>
      <c r="D3211" s="98">
        <f>D3209</f>
        <v>114</v>
      </c>
      <c r="E3211" s="98">
        <f t="shared" si="271"/>
        <v>53</v>
      </c>
      <c r="F3211" s="397">
        <f>F3209+(E3211-E3209)*(F3212-F3209)/(E3212-E3209)</f>
        <v>2.8306333333333331</v>
      </c>
      <c r="G3211" s="98">
        <v>15</v>
      </c>
      <c r="H3211" s="491">
        <f>H3209+(E3211-E3209)*(H3212-H3209)/(E3212-E3209)</f>
        <v>0.20974366666666666</v>
      </c>
      <c r="I3211" s="492">
        <f>I3209+(E3211-E3209)*(I3212-I3209)/(E3212-E3209)</f>
        <v>13.533333333333333</v>
      </c>
      <c r="J3211" s="397">
        <f>J3209+(E3211-E3209)*(J3212-J3209)/(E3212-E3209)</f>
        <v>0.10856666666666666</v>
      </c>
      <c r="K3211" s="469">
        <f t="shared" ref="K3211:K3274" si="274">F3211/H3211</f>
        <v>13.495679647061253</v>
      </c>
      <c r="L3211" s="469">
        <f t="shared" ref="L3211:L3274" si="275">K3211-I3211</f>
        <v>-3.7653686272079767E-2</v>
      </c>
    </row>
    <row r="3212" spans="1:12">
      <c r="A3212" s="480" t="s">
        <v>120</v>
      </c>
      <c r="B3212" s="480">
        <f t="shared" si="272"/>
        <v>9</v>
      </c>
      <c r="C3212" s="480">
        <f t="shared" si="273"/>
        <v>6</v>
      </c>
      <c r="D3212" s="480">
        <f>D3209</f>
        <v>114</v>
      </c>
      <c r="E3212" s="480">
        <f t="shared" si="271"/>
        <v>54</v>
      </c>
      <c r="F3212" s="484">
        <v>2.843</v>
      </c>
      <c r="G3212" s="480">
        <v>15</v>
      </c>
      <c r="H3212" s="482">
        <v>0.20954100000000001</v>
      </c>
      <c r="I3212" s="483">
        <v>13.6</v>
      </c>
      <c r="J3212" s="484">
        <v>0.1065</v>
      </c>
      <c r="K3212" s="469">
        <f t="shared" si="274"/>
        <v>13.567750464109649</v>
      </c>
      <c r="L3212" s="469">
        <f t="shared" si="275"/>
        <v>-3.2249535890350955E-2</v>
      </c>
    </row>
    <row r="3213" spans="1:12">
      <c r="A3213" s="480" t="s">
        <v>120</v>
      </c>
      <c r="B3213" s="480">
        <f t="shared" si="272"/>
        <v>10</v>
      </c>
      <c r="C3213" s="480">
        <f t="shared" si="273"/>
        <v>0</v>
      </c>
      <c r="D3213" s="480">
        <f>D3212+6</f>
        <v>120</v>
      </c>
      <c r="E3213" s="480">
        <v>12</v>
      </c>
      <c r="F3213" s="484">
        <v>2.2704</v>
      </c>
      <c r="G3213" s="480">
        <v>15</v>
      </c>
      <c r="H3213" s="482">
        <v>0.20843200000000001</v>
      </c>
      <c r="I3213" s="483">
        <v>10.9</v>
      </c>
      <c r="J3213" s="484">
        <v>0.1865</v>
      </c>
      <c r="K3213" s="469">
        <f t="shared" si="274"/>
        <v>10.89276118830122</v>
      </c>
      <c r="L3213" s="469">
        <f t="shared" si="275"/>
        <v>-7.2388116987802675E-3</v>
      </c>
    </row>
    <row r="3214" spans="1:12">
      <c r="A3214" s="98" t="s">
        <v>120</v>
      </c>
      <c r="B3214" s="98">
        <f t="shared" si="272"/>
        <v>10</v>
      </c>
      <c r="C3214" s="98">
        <f t="shared" si="273"/>
        <v>0</v>
      </c>
      <c r="D3214" s="98">
        <f>D3213</f>
        <v>120</v>
      </c>
      <c r="E3214" s="98">
        <f>E3213+1</f>
        <v>13</v>
      </c>
      <c r="F3214" s="397">
        <f>F3213+(E3214-E3213)*(F3216-F3213)/(E3216-E3213)</f>
        <v>2.2856000000000001</v>
      </c>
      <c r="G3214" s="98">
        <v>15</v>
      </c>
      <c r="H3214" s="491">
        <f>H3213+(E3214-E3213)*(H3216-H3213)/(E3216-E3213)</f>
        <v>0.20836366666666667</v>
      </c>
      <c r="I3214" s="492">
        <f>I3213+(E3214-E3213)*(I3216-I3213)/(E3216-E3213)</f>
        <v>10.966666666666667</v>
      </c>
      <c r="J3214" s="397">
        <f>J3213+(E3214-E3213)*(J3216-J3213)/(E3216-E3213)</f>
        <v>0.18463333333333334</v>
      </c>
      <c r="K3214" s="469">
        <f t="shared" si="274"/>
        <v>10.969282872413777</v>
      </c>
      <c r="L3214" s="469">
        <f t="shared" si="275"/>
        <v>2.6162057471097455E-3</v>
      </c>
    </row>
    <row r="3215" spans="1:12">
      <c r="A3215" s="98" t="s">
        <v>120</v>
      </c>
      <c r="B3215" s="98">
        <f t="shared" si="272"/>
        <v>10</v>
      </c>
      <c r="C3215" s="98">
        <f t="shared" si="273"/>
        <v>0</v>
      </c>
      <c r="D3215" s="98">
        <f>D3213</f>
        <v>120</v>
      </c>
      <c r="E3215" s="98">
        <f t="shared" ref="E3215:E3255" si="276">E3214+1</f>
        <v>14</v>
      </c>
      <c r="F3215" s="397">
        <f>F3213+(E3215-E3213)*(F3216-F3213)/(E3216-E3213)</f>
        <v>2.3007999999999997</v>
      </c>
      <c r="G3215" s="98">
        <v>15</v>
      </c>
      <c r="H3215" s="491">
        <f>H3213+(E3215-E3213)*(H3216-H3213)/(E3216-E3213)</f>
        <v>0.20829533333333333</v>
      </c>
      <c r="I3215" s="492">
        <f>I3213+(E3215-E3213)*(I3216-I3213)/(E3216-E3213)</f>
        <v>11.033333333333333</v>
      </c>
      <c r="J3215" s="397">
        <f>J3213+(E3215-E3213)*(J3216-J3213)/(E3216-E3213)</f>
        <v>0.18276666666666666</v>
      </c>
      <c r="K3215" s="469">
        <f t="shared" si="274"/>
        <v>11.045854763908936</v>
      </c>
      <c r="L3215" s="469">
        <f t="shared" si="275"/>
        <v>1.2521430575603176E-2</v>
      </c>
    </row>
    <row r="3216" spans="1:12">
      <c r="A3216" s="480" t="s">
        <v>120</v>
      </c>
      <c r="B3216" s="480">
        <f t="shared" si="272"/>
        <v>10</v>
      </c>
      <c r="C3216" s="480">
        <f t="shared" si="273"/>
        <v>0</v>
      </c>
      <c r="D3216" s="480">
        <f>D3213</f>
        <v>120</v>
      </c>
      <c r="E3216" s="480">
        <f t="shared" si="276"/>
        <v>15</v>
      </c>
      <c r="F3216" s="484">
        <v>2.3159999999999998</v>
      </c>
      <c r="G3216" s="480">
        <v>15</v>
      </c>
      <c r="H3216" s="482">
        <v>0.208227</v>
      </c>
      <c r="I3216" s="483">
        <v>11.1</v>
      </c>
      <c r="J3216" s="484">
        <v>0.18090000000000001</v>
      </c>
      <c r="K3216" s="469">
        <f t="shared" si="274"/>
        <v>11.122476912215994</v>
      </c>
      <c r="L3216" s="469">
        <f t="shared" si="275"/>
        <v>2.247691221599446E-2</v>
      </c>
    </row>
    <row r="3217" spans="1:12">
      <c r="A3217" s="98" t="s">
        <v>120</v>
      </c>
      <c r="B3217" s="98">
        <f t="shared" si="272"/>
        <v>10</v>
      </c>
      <c r="C3217" s="98">
        <f t="shared" si="273"/>
        <v>0</v>
      </c>
      <c r="D3217" s="98">
        <f>D3216</f>
        <v>120</v>
      </c>
      <c r="E3217" s="98">
        <f t="shared" si="276"/>
        <v>16</v>
      </c>
      <c r="F3217" s="397">
        <f>F3216+(E3217-E3216)*(F3219-F3216)/(E3219-E3216)</f>
        <v>2.3308999999999997</v>
      </c>
      <c r="G3217" s="98">
        <v>15</v>
      </c>
      <c r="H3217" s="491">
        <f>H3216+(E3217-E3216)*(H3219-H3216)/(E3219-E3216)</f>
        <v>0.20815666666666666</v>
      </c>
      <c r="I3217" s="492">
        <f>I3216+(E3217-E3216)*(I3219-I3216)/(E3219-E3216)</f>
        <v>11.166666666666666</v>
      </c>
      <c r="J3217" s="397">
        <f>J3216+(E3217-E3216)*(J3219-J3216)/(E3219-E3216)</f>
        <v>0.17899999999999999</v>
      </c>
      <c r="K3217" s="469">
        <f t="shared" si="274"/>
        <v>11.197815747754095</v>
      </c>
      <c r="L3217" s="469">
        <f t="shared" si="275"/>
        <v>3.1149081087429309E-2</v>
      </c>
    </row>
    <row r="3218" spans="1:12">
      <c r="A3218" s="98" t="s">
        <v>120</v>
      </c>
      <c r="B3218" s="98">
        <f t="shared" si="272"/>
        <v>10</v>
      </c>
      <c r="C3218" s="98">
        <f t="shared" si="273"/>
        <v>0</v>
      </c>
      <c r="D3218" s="98">
        <f>D3216</f>
        <v>120</v>
      </c>
      <c r="E3218" s="98">
        <f t="shared" si="276"/>
        <v>17</v>
      </c>
      <c r="F3218" s="397">
        <f>F3216+(E3218-E3216)*(F3219-F3216)/(E3219-E3216)</f>
        <v>2.3458000000000001</v>
      </c>
      <c r="G3218" s="98">
        <v>15</v>
      </c>
      <c r="H3218" s="491">
        <f>H3216+(E3218-E3216)*(H3219-H3216)/(E3219-E3216)</f>
        <v>0.20808633333333335</v>
      </c>
      <c r="I3218" s="492">
        <f>I3216+(E3218-E3216)*(I3219-I3216)/(E3219-E3216)</f>
        <v>11.233333333333334</v>
      </c>
      <c r="J3218" s="397">
        <f>J3216+(E3218-E3216)*(J3219-J3216)/(E3219-E3216)</f>
        <v>0.17710000000000001</v>
      </c>
      <c r="K3218" s="469">
        <f t="shared" si="274"/>
        <v>11.273205512455567</v>
      </c>
      <c r="L3218" s="469">
        <f t="shared" si="275"/>
        <v>3.9872179122232509E-2</v>
      </c>
    </row>
    <row r="3219" spans="1:12">
      <c r="A3219" s="480" t="s">
        <v>120</v>
      </c>
      <c r="B3219" s="480">
        <f t="shared" si="272"/>
        <v>10</v>
      </c>
      <c r="C3219" s="480">
        <f t="shared" si="273"/>
        <v>0</v>
      </c>
      <c r="D3219" s="480">
        <f>D3216</f>
        <v>120</v>
      </c>
      <c r="E3219" s="480">
        <f t="shared" si="276"/>
        <v>18</v>
      </c>
      <c r="F3219" s="484">
        <v>2.3607</v>
      </c>
      <c r="G3219" s="480">
        <v>15</v>
      </c>
      <c r="H3219" s="482">
        <v>0.20801600000000001</v>
      </c>
      <c r="I3219" s="483">
        <v>11.3</v>
      </c>
      <c r="J3219" s="484">
        <v>0.17519999999999999</v>
      </c>
      <c r="K3219" s="469">
        <f t="shared" si="274"/>
        <v>11.348646257980155</v>
      </c>
      <c r="L3219" s="469">
        <f t="shared" si="275"/>
        <v>4.8646257980154317E-2</v>
      </c>
    </row>
    <row r="3220" spans="1:12">
      <c r="A3220" s="98" t="s">
        <v>120</v>
      </c>
      <c r="B3220" s="98">
        <f t="shared" si="272"/>
        <v>10</v>
      </c>
      <c r="C3220" s="98">
        <f t="shared" si="273"/>
        <v>0</v>
      </c>
      <c r="D3220" s="98">
        <f>D3219</f>
        <v>120</v>
      </c>
      <c r="E3220" s="98">
        <f t="shared" si="276"/>
        <v>19</v>
      </c>
      <c r="F3220" s="397">
        <f>F3219+(E3220-E3219)*(F3222-F3219)/(E3222-E3219)</f>
        <v>2.3753333333333333</v>
      </c>
      <c r="G3220" s="98">
        <v>15</v>
      </c>
      <c r="H3220" s="491">
        <f>H3219+(E3220-E3219)*(H3222-H3219)/(E3222-E3219)</f>
        <v>0.20794366666666667</v>
      </c>
      <c r="I3220" s="492">
        <f>I3219+(E3220-E3219)*(I3222-I3219)/(E3222-E3219)</f>
        <v>11.4</v>
      </c>
      <c r="J3220" s="397">
        <f>J3219+(E3220-E3219)*(J3222-J3219)/(E3222-E3219)</f>
        <v>0.17333333333333334</v>
      </c>
      <c r="K3220" s="469">
        <f t="shared" si="274"/>
        <v>11.422965514698692</v>
      </c>
      <c r="L3220" s="469">
        <f t="shared" si="275"/>
        <v>2.2965514698691791E-2</v>
      </c>
    </row>
    <row r="3221" spans="1:12">
      <c r="A3221" s="98" t="s">
        <v>120</v>
      </c>
      <c r="B3221" s="98">
        <f t="shared" si="272"/>
        <v>10</v>
      </c>
      <c r="C3221" s="98">
        <f t="shared" si="273"/>
        <v>0</v>
      </c>
      <c r="D3221" s="98">
        <f>D3219</f>
        <v>120</v>
      </c>
      <c r="E3221" s="98">
        <f t="shared" si="276"/>
        <v>20</v>
      </c>
      <c r="F3221" s="397">
        <f>F3219+(E3221-E3219)*(F3222-F3219)/(E3222-E3219)</f>
        <v>2.3899666666666666</v>
      </c>
      <c r="G3221" s="98">
        <v>15</v>
      </c>
      <c r="H3221" s="491">
        <f>H3219+(E3221-E3219)*(H3222-H3219)/(E3222-E3219)</f>
        <v>0.20787133333333335</v>
      </c>
      <c r="I3221" s="492">
        <f>I3219+(E3221-E3219)*(I3222-I3219)/(E3222-E3219)</f>
        <v>11.5</v>
      </c>
      <c r="J3221" s="397">
        <f>J3219+(E3221-E3219)*(J3222-J3219)/(E3222-E3219)</f>
        <v>0.17146666666666666</v>
      </c>
      <c r="K3221" s="469">
        <f t="shared" si="274"/>
        <v>11.497336493407779</v>
      </c>
      <c r="L3221" s="469">
        <f t="shared" si="275"/>
        <v>-2.6635065922206991E-3</v>
      </c>
    </row>
    <row r="3222" spans="1:12">
      <c r="A3222" s="480" t="s">
        <v>120</v>
      </c>
      <c r="B3222" s="480">
        <f t="shared" si="272"/>
        <v>10</v>
      </c>
      <c r="C3222" s="480">
        <f t="shared" si="273"/>
        <v>0</v>
      </c>
      <c r="D3222" s="480">
        <f>D3219</f>
        <v>120</v>
      </c>
      <c r="E3222" s="480">
        <f t="shared" si="276"/>
        <v>21</v>
      </c>
      <c r="F3222" s="484">
        <v>2.4045999999999998</v>
      </c>
      <c r="G3222" s="480">
        <v>15</v>
      </c>
      <c r="H3222" s="482">
        <v>0.20779900000000001</v>
      </c>
      <c r="I3222" s="483">
        <v>11.6</v>
      </c>
      <c r="J3222" s="484">
        <v>0.1696</v>
      </c>
      <c r="K3222" s="469">
        <f t="shared" si="274"/>
        <v>11.571759248119577</v>
      </c>
      <c r="L3222" s="469">
        <f t="shared" si="275"/>
        <v>-2.8240751880423076E-2</v>
      </c>
    </row>
    <row r="3223" spans="1:12">
      <c r="A3223" s="98" t="s">
        <v>120</v>
      </c>
      <c r="B3223" s="98">
        <f t="shared" si="272"/>
        <v>10</v>
      </c>
      <c r="C3223" s="98">
        <f t="shared" si="273"/>
        <v>0</v>
      </c>
      <c r="D3223" s="98">
        <f>D3222</f>
        <v>120</v>
      </c>
      <c r="E3223" s="98">
        <f t="shared" si="276"/>
        <v>22</v>
      </c>
      <c r="F3223" s="397">
        <f>F3222+(E3223-E3222)*(F3225-F3222)/(E3225-E3222)</f>
        <v>2.4189666666666665</v>
      </c>
      <c r="G3223" s="98">
        <v>15</v>
      </c>
      <c r="H3223" s="491">
        <f>H3222+(E3223-E3222)*(H3225-H3222)/(E3225-E3222)</f>
        <v>0.20772500000000002</v>
      </c>
      <c r="I3223" s="492">
        <f>I3222+(E3223-E3222)*(I3225-I3222)/(E3225-E3222)</f>
        <v>11.666666666666666</v>
      </c>
      <c r="J3223" s="397">
        <f>J3222+(E3223-E3222)*(J3225-J3222)/(E3225-E3222)</f>
        <v>0.16769999999999999</v>
      </c>
      <c r="K3223" s="469">
        <f t="shared" si="274"/>
        <v>11.645043527099128</v>
      </c>
      <c r="L3223" s="469">
        <f t="shared" si="275"/>
        <v>-2.1623139567537919E-2</v>
      </c>
    </row>
    <row r="3224" spans="1:12">
      <c r="A3224" s="98" t="s">
        <v>120</v>
      </c>
      <c r="B3224" s="98">
        <f t="shared" si="272"/>
        <v>10</v>
      </c>
      <c r="C3224" s="98">
        <f t="shared" si="273"/>
        <v>0</v>
      </c>
      <c r="D3224" s="98">
        <f>D3222</f>
        <v>120</v>
      </c>
      <c r="E3224" s="98">
        <f t="shared" si="276"/>
        <v>23</v>
      </c>
      <c r="F3224" s="397">
        <f>F3222+(E3224-E3222)*(F3225-F3222)/(E3225-E3222)</f>
        <v>2.4333333333333336</v>
      </c>
      <c r="G3224" s="98">
        <v>15</v>
      </c>
      <c r="H3224" s="491">
        <f>H3222+(E3224-E3222)*(H3225-H3222)/(E3225-E3222)</f>
        <v>0.207651</v>
      </c>
      <c r="I3224" s="492">
        <f>I3222+(E3224-E3222)*(I3225-I3222)/(E3225-E3222)</f>
        <v>11.733333333333334</v>
      </c>
      <c r="J3224" s="397">
        <f>J3222+(E3224-E3222)*(J3225-J3222)/(E3225-E3222)</f>
        <v>0.1658</v>
      </c>
      <c r="K3224" s="469">
        <f t="shared" si="274"/>
        <v>11.718380038301445</v>
      </c>
      <c r="L3224" s="469">
        <f t="shared" si="275"/>
        <v>-1.4953295031888914E-2</v>
      </c>
    </row>
    <row r="3225" spans="1:12">
      <c r="A3225" s="480" t="s">
        <v>120</v>
      </c>
      <c r="B3225" s="480">
        <f t="shared" si="272"/>
        <v>10</v>
      </c>
      <c r="C3225" s="480">
        <f t="shared" si="273"/>
        <v>0</v>
      </c>
      <c r="D3225" s="480">
        <f>D3222</f>
        <v>120</v>
      </c>
      <c r="E3225" s="480">
        <f t="shared" si="276"/>
        <v>24</v>
      </c>
      <c r="F3225" s="484">
        <v>2.4477000000000002</v>
      </c>
      <c r="G3225" s="480">
        <v>15</v>
      </c>
      <c r="H3225" s="482">
        <v>0.20757700000000001</v>
      </c>
      <c r="I3225" s="483">
        <v>11.8</v>
      </c>
      <c r="J3225" s="484">
        <v>0.16389999999999999</v>
      </c>
      <c r="K3225" s="469">
        <f t="shared" si="274"/>
        <v>11.791768837587981</v>
      </c>
      <c r="L3225" s="469">
        <f t="shared" si="275"/>
        <v>-8.2311624120201543E-3</v>
      </c>
    </row>
    <row r="3226" spans="1:12">
      <c r="A3226" s="98" t="s">
        <v>120</v>
      </c>
      <c r="B3226" s="98">
        <f t="shared" si="272"/>
        <v>10</v>
      </c>
      <c r="C3226" s="98">
        <f t="shared" si="273"/>
        <v>0</v>
      </c>
      <c r="D3226" s="98">
        <f>D3225</f>
        <v>120</v>
      </c>
      <c r="E3226" s="98">
        <f t="shared" si="276"/>
        <v>25</v>
      </c>
      <c r="F3226" s="397">
        <f>F3225+(E3226-E3225)*(F3228-F3225)/(E3228-E3225)</f>
        <v>2.4618000000000002</v>
      </c>
      <c r="G3226" s="98">
        <v>15</v>
      </c>
      <c r="H3226" s="491">
        <f>H3225+(E3226-E3225)*(H3228-H3225)/(E3228-E3225)</f>
        <v>0.20750066666666667</v>
      </c>
      <c r="I3226" s="492">
        <f>I3225+(E3226-E3225)*(I3228-I3225)/(E3228-E3225)</f>
        <v>11.866666666666667</v>
      </c>
      <c r="J3226" s="397">
        <f>J3225+(E3226-E3225)*(J3228-J3225)/(E3228-E3225)</f>
        <v>0.16203333333333333</v>
      </c>
      <c r="K3226" s="469">
        <f t="shared" si="274"/>
        <v>11.864058268085886</v>
      </c>
      <c r="L3226" s="469">
        <f t="shared" si="275"/>
        <v>-2.6083985807812127E-3</v>
      </c>
    </row>
    <row r="3227" spans="1:12">
      <c r="A3227" s="98" t="s">
        <v>120</v>
      </c>
      <c r="B3227" s="98">
        <f t="shared" si="272"/>
        <v>10</v>
      </c>
      <c r="C3227" s="98">
        <f t="shared" si="273"/>
        <v>0</v>
      </c>
      <c r="D3227" s="98">
        <f>D3225</f>
        <v>120</v>
      </c>
      <c r="E3227" s="98">
        <f t="shared" si="276"/>
        <v>26</v>
      </c>
      <c r="F3227" s="397">
        <f>F3225+(E3227-E3225)*(F3228-F3225)/(E3228-E3225)</f>
        <v>2.4759000000000002</v>
      </c>
      <c r="G3227" s="98">
        <v>15</v>
      </c>
      <c r="H3227" s="491">
        <f>H3225+(E3227-E3225)*(H3228-H3225)/(E3228-E3225)</f>
        <v>0.20742433333333335</v>
      </c>
      <c r="I3227" s="492">
        <f>I3225+(E3227-E3225)*(I3228-I3225)/(E3228-E3225)</f>
        <v>11.933333333333334</v>
      </c>
      <c r="J3227" s="397">
        <f>J3225+(E3227-E3225)*(J3228-J3225)/(E3228-E3225)</f>
        <v>0.16016666666666665</v>
      </c>
      <c r="K3227" s="469">
        <f t="shared" si="274"/>
        <v>11.936400904426192</v>
      </c>
      <c r="L3227" s="469">
        <f t="shared" si="275"/>
        <v>3.0675710928580457E-3</v>
      </c>
    </row>
    <row r="3228" spans="1:12">
      <c r="A3228" s="480" t="s">
        <v>120</v>
      </c>
      <c r="B3228" s="480">
        <f t="shared" si="272"/>
        <v>10</v>
      </c>
      <c r="C3228" s="480">
        <f t="shared" si="273"/>
        <v>0</v>
      </c>
      <c r="D3228" s="480">
        <f>D3225</f>
        <v>120</v>
      </c>
      <c r="E3228" s="480">
        <f t="shared" si="276"/>
        <v>27</v>
      </c>
      <c r="F3228" s="484">
        <v>2.4900000000000002</v>
      </c>
      <c r="G3228" s="480">
        <v>15</v>
      </c>
      <c r="H3228" s="482">
        <v>0.207348</v>
      </c>
      <c r="I3228" s="483">
        <v>12</v>
      </c>
      <c r="J3228" s="484">
        <v>0.1583</v>
      </c>
      <c r="K3228" s="469">
        <f t="shared" si="274"/>
        <v>12.008796805370682</v>
      </c>
      <c r="L3228" s="469">
        <f t="shared" si="275"/>
        <v>8.7968053706823923E-3</v>
      </c>
    </row>
    <row r="3229" spans="1:12">
      <c r="A3229" s="98" t="s">
        <v>120</v>
      </c>
      <c r="B3229" s="98">
        <f t="shared" si="272"/>
        <v>10</v>
      </c>
      <c r="C3229" s="98">
        <f t="shared" si="273"/>
        <v>0</v>
      </c>
      <c r="D3229" s="98">
        <f>D3228</f>
        <v>120</v>
      </c>
      <c r="E3229" s="98">
        <f t="shared" si="276"/>
        <v>28</v>
      </c>
      <c r="F3229" s="397">
        <f>F3228+(E3229-E3228)*(F3231-F3228)/(E3231-E3228)</f>
        <v>2.5039000000000002</v>
      </c>
      <c r="G3229" s="98">
        <v>15</v>
      </c>
      <c r="H3229" s="491">
        <f>H3228+(E3229-E3228)*(H3231-H3228)/(E3231-E3228)</f>
        <v>0.20726966666666666</v>
      </c>
      <c r="I3229" s="492">
        <f>I3228+(E3229-E3228)*(I3231-I3228)/(E3231-E3228)</f>
        <v>12.066666666666666</v>
      </c>
      <c r="J3229" s="397">
        <f>J3228+(E3229-E3228)*(J3231-J3228)/(E3231-E3228)</f>
        <v>0.15640000000000001</v>
      </c>
      <c r="K3229" s="469">
        <f t="shared" si="274"/>
        <v>12.080397678386774</v>
      </c>
      <c r="L3229" s="469">
        <f t="shared" si="275"/>
        <v>1.3731011720107489E-2</v>
      </c>
    </row>
    <row r="3230" spans="1:12">
      <c r="A3230" s="98" t="s">
        <v>120</v>
      </c>
      <c r="B3230" s="98">
        <f t="shared" si="272"/>
        <v>10</v>
      </c>
      <c r="C3230" s="98">
        <f t="shared" si="273"/>
        <v>0</v>
      </c>
      <c r="D3230" s="98">
        <f>D3228</f>
        <v>120</v>
      </c>
      <c r="E3230" s="98">
        <f t="shared" si="276"/>
        <v>29</v>
      </c>
      <c r="F3230" s="397">
        <f>F3228+(E3230-E3228)*(F3231-F3228)/(E3231-E3228)</f>
        <v>2.5177999999999998</v>
      </c>
      <c r="G3230" s="98">
        <v>15</v>
      </c>
      <c r="H3230" s="491">
        <f>H3228+(E3230-E3228)*(H3231-H3228)/(E3231-E3228)</f>
        <v>0.20719133333333334</v>
      </c>
      <c r="I3230" s="492">
        <f>I3228+(E3230-E3228)*(I3231-I3228)/(E3231-E3228)</f>
        <v>12.133333333333333</v>
      </c>
      <c r="J3230" s="397">
        <f>J3228+(E3230-E3228)*(J3231-J3228)/(E3231-E3228)</f>
        <v>0.1545</v>
      </c>
      <c r="K3230" s="469">
        <f t="shared" si="274"/>
        <v>12.152052692036667</v>
      </c>
      <c r="L3230" s="469">
        <f t="shared" si="275"/>
        <v>1.8719358703334521E-2</v>
      </c>
    </row>
    <row r="3231" spans="1:12">
      <c r="A3231" s="480" t="s">
        <v>120</v>
      </c>
      <c r="B3231" s="480">
        <f t="shared" si="272"/>
        <v>10</v>
      </c>
      <c r="C3231" s="480">
        <f t="shared" si="273"/>
        <v>0</v>
      </c>
      <c r="D3231" s="480">
        <f>D3228</f>
        <v>120</v>
      </c>
      <c r="E3231" s="480">
        <f t="shared" si="276"/>
        <v>30</v>
      </c>
      <c r="F3231" s="484">
        <v>2.5316999999999998</v>
      </c>
      <c r="G3231" s="480">
        <v>15</v>
      </c>
      <c r="H3231" s="482">
        <v>0.20711299999999999</v>
      </c>
      <c r="I3231" s="483">
        <v>12.2</v>
      </c>
      <c r="J3231" s="484">
        <v>0.15260000000000001</v>
      </c>
      <c r="K3231" s="469">
        <f t="shared" si="274"/>
        <v>12.223761907750841</v>
      </c>
      <c r="L3231" s="469">
        <f t="shared" si="275"/>
        <v>2.3761907750841971E-2</v>
      </c>
    </row>
    <row r="3232" spans="1:12">
      <c r="A3232" s="98" t="s">
        <v>120</v>
      </c>
      <c r="B3232" s="98">
        <f t="shared" si="272"/>
        <v>10</v>
      </c>
      <c r="C3232" s="98">
        <f t="shared" si="273"/>
        <v>0</v>
      </c>
      <c r="D3232" s="98">
        <f>D3231</f>
        <v>120</v>
      </c>
      <c r="E3232" s="98">
        <f t="shared" si="276"/>
        <v>31</v>
      </c>
      <c r="F3232" s="397">
        <f>F3231+(E3232-E3231)*(F3234-F3231)/(E3234-E3231)</f>
        <v>2.5453333333333332</v>
      </c>
      <c r="G3232" s="98">
        <v>15</v>
      </c>
      <c r="H3232" s="491">
        <f>H3231+(E3232-E3231)*(H3234-H3231)/(E3234-E3231)</f>
        <v>0.20703266666666667</v>
      </c>
      <c r="I3232" s="492">
        <f>I3231+(E3232-E3231)*(I3234-I3231)/(E3234-E3231)</f>
        <v>12.266666666666666</v>
      </c>
      <c r="J3232" s="397">
        <f>J3231+(E3232-E3231)*(J3234-J3231)/(E3234-E3231)</f>
        <v>0.15073333333333333</v>
      </c>
      <c r="K3232" s="469">
        <f t="shared" si="274"/>
        <v>12.294356124154319</v>
      </c>
      <c r="L3232" s="469">
        <f t="shared" si="275"/>
        <v>2.7689457487653613E-2</v>
      </c>
    </row>
    <row r="3233" spans="1:12">
      <c r="A3233" s="98" t="s">
        <v>120</v>
      </c>
      <c r="B3233" s="98">
        <f t="shared" si="272"/>
        <v>10</v>
      </c>
      <c r="C3233" s="98">
        <f t="shared" si="273"/>
        <v>0</v>
      </c>
      <c r="D3233" s="98">
        <f>D3231</f>
        <v>120</v>
      </c>
      <c r="E3233" s="98">
        <f t="shared" si="276"/>
        <v>32</v>
      </c>
      <c r="F3233" s="397">
        <f>F3231+(E3233-E3231)*(F3234-F3231)/(E3234-E3231)</f>
        <v>2.5589666666666666</v>
      </c>
      <c r="G3233" s="98">
        <v>15</v>
      </c>
      <c r="H3233" s="491">
        <f>H3231+(E3233-E3231)*(H3234-H3231)/(E3234-E3231)</f>
        <v>0.20695233333333332</v>
      </c>
      <c r="I3233" s="492">
        <f>I3231+(E3233-E3231)*(I3234-I3231)/(E3234-E3231)</f>
        <v>12.333333333333334</v>
      </c>
      <c r="J3233" s="397">
        <f>J3231+(E3233-E3231)*(J3234-J3231)/(E3234-E3231)</f>
        <v>0.14886666666666667</v>
      </c>
      <c r="K3233" s="469">
        <f t="shared" si="274"/>
        <v>12.365005146112551</v>
      </c>
      <c r="L3233" s="469">
        <f t="shared" si="275"/>
        <v>3.167181277921749E-2</v>
      </c>
    </row>
    <row r="3234" spans="1:12">
      <c r="A3234" s="480" t="s">
        <v>120</v>
      </c>
      <c r="B3234" s="480">
        <f t="shared" si="272"/>
        <v>10</v>
      </c>
      <c r="C3234" s="480">
        <f t="shared" si="273"/>
        <v>0</v>
      </c>
      <c r="D3234" s="480">
        <f>D3231</f>
        <v>120</v>
      </c>
      <c r="E3234" s="480">
        <f t="shared" si="276"/>
        <v>33</v>
      </c>
      <c r="F3234" s="484">
        <v>2.5726</v>
      </c>
      <c r="G3234" s="480">
        <v>15</v>
      </c>
      <c r="H3234" s="482">
        <v>0.206872</v>
      </c>
      <c r="I3234" s="483">
        <v>12.4</v>
      </c>
      <c r="J3234" s="484">
        <v>0.14699999999999999</v>
      </c>
      <c r="K3234" s="469">
        <f t="shared" si="274"/>
        <v>12.435709037472447</v>
      </c>
      <c r="L3234" s="469">
        <f t="shared" si="275"/>
        <v>3.5709037472447136E-2</v>
      </c>
    </row>
    <row r="3235" spans="1:12">
      <c r="A3235" s="98" t="s">
        <v>120</v>
      </c>
      <c r="B3235" s="98">
        <f t="shared" si="272"/>
        <v>10</v>
      </c>
      <c r="C3235" s="98">
        <f t="shared" si="273"/>
        <v>0</v>
      </c>
      <c r="D3235" s="98">
        <f>D3234</f>
        <v>120</v>
      </c>
      <c r="E3235" s="98">
        <f t="shared" si="276"/>
        <v>34</v>
      </c>
      <c r="F3235" s="397">
        <f>F3234+(E3235-E3234)*(F3237-F3234)/(E3237-E3234)</f>
        <v>2.5860666666666665</v>
      </c>
      <c r="G3235" s="98">
        <v>15</v>
      </c>
      <c r="H3235" s="491">
        <f>H3234+(E3235-E3234)*(H3237-H3234)/(E3237-E3234)</f>
        <v>0.20678966666666668</v>
      </c>
      <c r="I3235" s="492">
        <f>I3234+(E3235-E3234)*(I3237-I3234)/(E3237-E3234)</f>
        <v>12.466666666666667</v>
      </c>
      <c r="J3235" s="397">
        <f>J3234+(E3235-E3234)*(J3237-J3234)/(E3237-E3234)</f>
        <v>0.14510000000000001</v>
      </c>
      <c r="K3235" s="469">
        <f t="shared" si="274"/>
        <v>12.505782848594947</v>
      </c>
      <c r="L3235" s="469">
        <f t="shared" si="275"/>
        <v>3.9116181928280369E-2</v>
      </c>
    </row>
    <row r="3236" spans="1:12">
      <c r="A3236" s="98" t="s">
        <v>120</v>
      </c>
      <c r="B3236" s="98">
        <f t="shared" si="272"/>
        <v>10</v>
      </c>
      <c r="C3236" s="98">
        <f t="shared" si="273"/>
        <v>0</v>
      </c>
      <c r="D3236" s="98">
        <f>D3234</f>
        <v>120</v>
      </c>
      <c r="E3236" s="98">
        <f t="shared" si="276"/>
        <v>35</v>
      </c>
      <c r="F3236" s="397">
        <f>F3234+(E3236-E3234)*(F3237-F3234)/(E3237-E3234)</f>
        <v>2.5995333333333335</v>
      </c>
      <c r="G3236" s="98">
        <v>15</v>
      </c>
      <c r="H3236" s="491">
        <f>H3234+(E3236-E3234)*(H3237-H3234)/(E3237-E3234)</f>
        <v>0.20670733333333333</v>
      </c>
      <c r="I3236" s="492">
        <f>I3234+(E3236-E3234)*(I3237-I3234)/(E3237-E3234)</f>
        <v>12.533333333333333</v>
      </c>
      <c r="J3236" s="397">
        <f>J3234+(E3236-E3234)*(J3237-J3234)/(E3237-E3234)</f>
        <v>0.14319999999999999</v>
      </c>
      <c r="K3236" s="469">
        <f t="shared" si="274"/>
        <v>12.575912481737465</v>
      </c>
      <c r="L3236" s="469">
        <f t="shared" si="275"/>
        <v>4.2579148404131573E-2</v>
      </c>
    </row>
    <row r="3237" spans="1:12">
      <c r="A3237" s="480" t="s">
        <v>120</v>
      </c>
      <c r="B3237" s="480">
        <f t="shared" si="272"/>
        <v>10</v>
      </c>
      <c r="C3237" s="480">
        <f t="shared" si="273"/>
        <v>0</v>
      </c>
      <c r="D3237" s="480">
        <f>D3234</f>
        <v>120</v>
      </c>
      <c r="E3237" s="480">
        <f t="shared" si="276"/>
        <v>36</v>
      </c>
      <c r="F3237" s="484">
        <v>2.613</v>
      </c>
      <c r="G3237" s="480">
        <v>15</v>
      </c>
      <c r="H3237" s="482">
        <v>0.206625</v>
      </c>
      <c r="I3237" s="483">
        <v>12.6</v>
      </c>
      <c r="J3237" s="484">
        <v>0.14130000000000001</v>
      </c>
      <c r="K3237" s="469">
        <f t="shared" si="274"/>
        <v>12.646098003629763</v>
      </c>
      <c r="L3237" s="469">
        <f t="shared" si="275"/>
        <v>4.6098003629763795E-2</v>
      </c>
    </row>
    <row r="3238" spans="1:12">
      <c r="A3238" s="98" t="s">
        <v>120</v>
      </c>
      <c r="B3238" s="98">
        <f t="shared" si="272"/>
        <v>10</v>
      </c>
      <c r="C3238" s="98">
        <f t="shared" si="273"/>
        <v>0</v>
      </c>
      <c r="D3238" s="98">
        <f>D3237</f>
        <v>120</v>
      </c>
      <c r="E3238" s="98">
        <f t="shared" si="276"/>
        <v>37</v>
      </c>
      <c r="F3238" s="397">
        <f>F3237+(E3238-E3237)*(F3240-F3237)/(E3240-E3237)</f>
        <v>2.6262333333333334</v>
      </c>
      <c r="G3238" s="98">
        <v>15</v>
      </c>
      <c r="H3238" s="491">
        <f>H3237+(E3238-E3237)*(H3240-H3237)/(E3240-E3237)</f>
        <v>0.20654033333333333</v>
      </c>
      <c r="I3238" s="492">
        <f>I3237+(E3238-E3237)*(I3240-I3237)/(E3240-E3237)</f>
        <v>12.7</v>
      </c>
      <c r="J3238" s="397">
        <f>J3237+(E3238-E3237)*(J3240-J3237)/(E3240-E3237)</f>
        <v>0.13943333333333333</v>
      </c>
      <c r="K3238" s="469">
        <f t="shared" si="274"/>
        <v>12.715353417653695</v>
      </c>
      <c r="L3238" s="469">
        <f t="shared" si="275"/>
        <v>1.53534176536958E-2</v>
      </c>
    </row>
    <row r="3239" spans="1:12">
      <c r="A3239" s="98" t="s">
        <v>120</v>
      </c>
      <c r="B3239" s="98">
        <f t="shared" si="272"/>
        <v>10</v>
      </c>
      <c r="C3239" s="98">
        <f t="shared" si="273"/>
        <v>0</v>
      </c>
      <c r="D3239" s="98">
        <f>D3237</f>
        <v>120</v>
      </c>
      <c r="E3239" s="98">
        <f t="shared" si="276"/>
        <v>38</v>
      </c>
      <c r="F3239" s="397">
        <f>F3237+(E3239-E3237)*(F3240-F3237)/(E3240-E3237)</f>
        <v>2.6394666666666664</v>
      </c>
      <c r="G3239" s="98">
        <v>15</v>
      </c>
      <c r="H3239" s="491">
        <f>H3237+(E3239-E3237)*(H3240-H3237)/(E3240-E3237)</f>
        <v>0.20645566666666668</v>
      </c>
      <c r="I3239" s="492">
        <f>I3237+(E3239-E3237)*(I3240-I3237)/(E3240-E3237)</f>
        <v>12.8</v>
      </c>
      <c r="J3239" s="397">
        <f>J3237+(E3239-E3237)*(J3240-J3237)/(E3240-E3237)</f>
        <v>0.13756666666666667</v>
      </c>
      <c r="K3239" s="469">
        <f t="shared" si="274"/>
        <v>12.784665634429988</v>
      </c>
      <c r="L3239" s="469">
        <f t="shared" si="275"/>
        <v>-1.5334365570012665E-2</v>
      </c>
    </row>
    <row r="3240" spans="1:12">
      <c r="A3240" s="480" t="s">
        <v>120</v>
      </c>
      <c r="B3240" s="480">
        <f t="shared" si="272"/>
        <v>10</v>
      </c>
      <c r="C3240" s="480">
        <f t="shared" si="273"/>
        <v>0</v>
      </c>
      <c r="D3240" s="480">
        <f>D3237</f>
        <v>120</v>
      </c>
      <c r="E3240" s="480">
        <f t="shared" si="276"/>
        <v>39</v>
      </c>
      <c r="F3240" s="484">
        <v>2.6526999999999998</v>
      </c>
      <c r="G3240" s="480">
        <v>15</v>
      </c>
      <c r="H3240" s="482">
        <v>0.206371</v>
      </c>
      <c r="I3240" s="483">
        <v>12.9</v>
      </c>
      <c r="J3240" s="484">
        <v>0.13569999999999999</v>
      </c>
      <c r="K3240" s="469">
        <f t="shared" si="274"/>
        <v>12.854034723871086</v>
      </c>
      <c r="L3240" s="469">
        <f t="shared" si="275"/>
        <v>-4.5965276128914212E-2</v>
      </c>
    </row>
    <row r="3241" spans="1:12">
      <c r="A3241" s="98" t="s">
        <v>120</v>
      </c>
      <c r="B3241" s="98">
        <f t="shared" si="272"/>
        <v>10</v>
      </c>
      <c r="C3241" s="98">
        <f t="shared" si="273"/>
        <v>0</v>
      </c>
      <c r="D3241" s="98">
        <f>D3240</f>
        <v>120</v>
      </c>
      <c r="E3241" s="98">
        <f t="shared" si="276"/>
        <v>40</v>
      </c>
      <c r="F3241" s="397">
        <f>F3240+(E3241-E3240)*(F3243-F3240)/(E3243-E3240)</f>
        <v>2.6657333333333333</v>
      </c>
      <c r="G3241" s="98">
        <v>15</v>
      </c>
      <c r="H3241" s="491">
        <f>H3240+(E3241-E3240)*(H3243-H3240)/(E3243-E3240)</f>
        <v>0.206284</v>
      </c>
      <c r="I3241" s="492">
        <f>I3240+(E3241-E3240)*(I3243-I3240)/(E3243-E3240)</f>
        <v>12.966666666666667</v>
      </c>
      <c r="J3241" s="397">
        <f>J3240+(E3241-E3240)*(J3243-J3240)/(E3243-E3240)</f>
        <v>0.1338</v>
      </c>
      <c r="K3241" s="469">
        <f t="shared" si="274"/>
        <v>12.92263739957211</v>
      </c>
      <c r="L3241" s="469">
        <f t="shared" si="275"/>
        <v>-4.4029267094556346E-2</v>
      </c>
    </row>
    <row r="3242" spans="1:12">
      <c r="A3242" s="98" t="s">
        <v>120</v>
      </c>
      <c r="B3242" s="98">
        <f t="shared" si="272"/>
        <v>10</v>
      </c>
      <c r="C3242" s="98">
        <f t="shared" si="273"/>
        <v>0</v>
      </c>
      <c r="D3242" s="98">
        <f>D3240</f>
        <v>120</v>
      </c>
      <c r="E3242" s="98">
        <f t="shared" si="276"/>
        <v>41</v>
      </c>
      <c r="F3242" s="397">
        <f>F3240+(E3242-E3240)*(F3243-F3240)/(E3243-E3240)</f>
        <v>2.6787666666666667</v>
      </c>
      <c r="G3242" s="98">
        <v>15</v>
      </c>
      <c r="H3242" s="491">
        <f>H3240+(E3242-E3240)*(H3243-H3240)/(E3243-E3240)</f>
        <v>0.20619699999999999</v>
      </c>
      <c r="I3242" s="492">
        <f>I3240+(E3242-E3240)*(I3243-I3240)/(E3243-E3240)</f>
        <v>13.033333333333333</v>
      </c>
      <c r="J3242" s="397">
        <f>J3240+(E3242-E3240)*(J3243-J3240)/(E3243-E3240)</f>
        <v>0.13189999999999999</v>
      </c>
      <c r="K3242" s="469">
        <f t="shared" si="274"/>
        <v>12.991297965861127</v>
      </c>
      <c r="L3242" s="469">
        <f t="shared" si="275"/>
        <v>-4.203536747220582E-2</v>
      </c>
    </row>
    <row r="3243" spans="1:12">
      <c r="A3243" s="480" t="s">
        <v>120</v>
      </c>
      <c r="B3243" s="480">
        <f t="shared" si="272"/>
        <v>10</v>
      </c>
      <c r="C3243" s="480">
        <f t="shared" si="273"/>
        <v>0</v>
      </c>
      <c r="D3243" s="480">
        <f>D3240</f>
        <v>120</v>
      </c>
      <c r="E3243" s="480">
        <f t="shared" si="276"/>
        <v>42</v>
      </c>
      <c r="F3243" s="484">
        <v>2.6918000000000002</v>
      </c>
      <c r="G3243" s="480">
        <v>15</v>
      </c>
      <c r="H3243" s="482">
        <v>0.20610999999999999</v>
      </c>
      <c r="I3243" s="483">
        <v>13.1</v>
      </c>
      <c r="J3243" s="484">
        <v>0.13</v>
      </c>
      <c r="K3243" s="469">
        <f t="shared" si="274"/>
        <v>13.060016496045803</v>
      </c>
      <c r="L3243" s="469">
        <f t="shared" si="275"/>
        <v>-3.9983503954196919E-2</v>
      </c>
    </row>
    <row r="3244" spans="1:12">
      <c r="A3244" s="98" t="s">
        <v>120</v>
      </c>
      <c r="B3244" s="98">
        <f t="shared" si="272"/>
        <v>10</v>
      </c>
      <c r="C3244" s="98">
        <f t="shared" si="273"/>
        <v>0</v>
      </c>
      <c r="D3244" s="98">
        <f>D3243</f>
        <v>120</v>
      </c>
      <c r="E3244" s="98">
        <f t="shared" si="276"/>
        <v>43</v>
      </c>
      <c r="F3244" s="397">
        <f>F3243+(E3244-E3243)*(F3246-F3243)/(E3246-E3243)</f>
        <v>2.7046666666666668</v>
      </c>
      <c r="G3244" s="98">
        <v>15</v>
      </c>
      <c r="H3244" s="491">
        <f>H3243+(E3244-E3243)*(H3246-H3243)/(E3246-E3243)</f>
        <v>0.20602066666666666</v>
      </c>
      <c r="I3244" s="492">
        <f>I3243+(E3244-E3243)*(I3246-I3243)/(E3246-E3243)</f>
        <v>13.166666666666666</v>
      </c>
      <c r="J3244" s="397">
        <f>J3243+(E3244-E3243)*(J3246-J3243)/(E3246-E3243)</f>
        <v>0.12813333333333332</v>
      </c>
      <c r="K3244" s="469">
        <f t="shared" si="274"/>
        <v>13.128132776323412</v>
      </c>
      <c r="L3244" s="469">
        <f t="shared" si="275"/>
        <v>-3.8533890343254384E-2</v>
      </c>
    </row>
    <row r="3245" spans="1:12">
      <c r="A3245" s="98" t="s">
        <v>120</v>
      </c>
      <c r="B3245" s="98">
        <f t="shared" si="272"/>
        <v>10</v>
      </c>
      <c r="C3245" s="98">
        <f t="shared" si="273"/>
        <v>0</v>
      </c>
      <c r="D3245" s="98">
        <f>D3243</f>
        <v>120</v>
      </c>
      <c r="E3245" s="98">
        <f t="shared" si="276"/>
        <v>44</v>
      </c>
      <c r="F3245" s="397">
        <f>F3243+(E3245-E3243)*(F3246-F3243)/(E3246-E3243)</f>
        <v>2.7175333333333334</v>
      </c>
      <c r="G3245" s="98">
        <v>15</v>
      </c>
      <c r="H3245" s="491">
        <f>H3243+(E3245-E3243)*(H3246-H3243)/(E3246-E3243)</f>
        <v>0.20593133333333333</v>
      </c>
      <c r="I3245" s="492">
        <f>I3243+(E3245-E3243)*(I3246-I3243)/(E3246-E3243)</f>
        <v>13.233333333333334</v>
      </c>
      <c r="J3245" s="397">
        <f>J3243+(E3245-E3243)*(J3246-J3243)/(E3246-E3243)</f>
        <v>0.12626666666666667</v>
      </c>
      <c r="K3245" s="469">
        <f t="shared" si="274"/>
        <v>13.196308154498102</v>
      </c>
      <c r="L3245" s="469">
        <f t="shared" si="275"/>
        <v>-3.7025178835232708E-2</v>
      </c>
    </row>
    <row r="3246" spans="1:12">
      <c r="A3246" s="480" t="s">
        <v>120</v>
      </c>
      <c r="B3246" s="480">
        <f t="shared" si="272"/>
        <v>10</v>
      </c>
      <c r="C3246" s="480">
        <f t="shared" si="273"/>
        <v>0</v>
      </c>
      <c r="D3246" s="480">
        <f>D3243</f>
        <v>120</v>
      </c>
      <c r="E3246" s="480">
        <f t="shared" si="276"/>
        <v>45</v>
      </c>
      <c r="F3246" s="484">
        <v>2.7303999999999999</v>
      </c>
      <c r="G3246" s="480">
        <v>15</v>
      </c>
      <c r="H3246" s="482">
        <v>0.205842</v>
      </c>
      <c r="I3246" s="483">
        <v>13.3</v>
      </c>
      <c r="J3246" s="484">
        <v>0.1244</v>
      </c>
      <c r="K3246" s="469">
        <f t="shared" si="274"/>
        <v>13.264542707513529</v>
      </c>
      <c r="L3246" s="469">
        <f t="shared" si="275"/>
        <v>-3.5457292486471559E-2</v>
      </c>
    </row>
    <row r="3247" spans="1:12">
      <c r="A3247" s="98" t="s">
        <v>120</v>
      </c>
      <c r="B3247" s="98">
        <f t="shared" si="272"/>
        <v>10</v>
      </c>
      <c r="C3247" s="98">
        <f t="shared" si="273"/>
        <v>0</v>
      </c>
      <c r="D3247" s="98">
        <f>D3246</f>
        <v>120</v>
      </c>
      <c r="E3247" s="98">
        <f t="shared" si="276"/>
        <v>46</v>
      </c>
      <c r="F3247" s="397">
        <f>F3246+(E3247-E3246)*(F3249-F3246)/(E3249-E3246)</f>
        <v>2.7430666666666665</v>
      </c>
      <c r="G3247" s="98">
        <v>15</v>
      </c>
      <c r="H3247" s="491">
        <f>H3246+(E3247-E3246)*(H3249-H3246)/(E3249-E3246)</f>
        <v>0.20575066666666667</v>
      </c>
      <c r="I3247" s="492">
        <f>I3246+(E3247-E3246)*(I3249-I3246)/(E3249-E3246)</f>
        <v>13.366666666666667</v>
      </c>
      <c r="J3247" s="397">
        <f>J3246+(E3247-E3246)*(J3249-J3246)/(E3249-E3246)</f>
        <v>0.1225</v>
      </c>
      <c r="K3247" s="469">
        <f t="shared" si="274"/>
        <v>13.331994064012752</v>
      </c>
      <c r="L3247" s="469">
        <f t="shared" si="275"/>
        <v>-3.4672602653914808E-2</v>
      </c>
    </row>
    <row r="3248" spans="1:12">
      <c r="A3248" s="98" t="s">
        <v>120</v>
      </c>
      <c r="B3248" s="98">
        <f t="shared" si="272"/>
        <v>10</v>
      </c>
      <c r="C3248" s="98">
        <f t="shared" si="273"/>
        <v>0</v>
      </c>
      <c r="D3248" s="98">
        <f>D3246</f>
        <v>120</v>
      </c>
      <c r="E3248" s="98">
        <f t="shared" si="276"/>
        <v>47</v>
      </c>
      <c r="F3248" s="397">
        <f>F3246+(E3248-E3246)*(F3249-F3246)/(E3249-E3246)</f>
        <v>2.7557333333333336</v>
      </c>
      <c r="G3248" s="98">
        <v>15</v>
      </c>
      <c r="H3248" s="491">
        <f>H3246+(E3248-E3246)*(H3249-H3246)/(E3249-E3246)</f>
        <v>0.20565933333333333</v>
      </c>
      <c r="I3248" s="492">
        <f>I3246+(E3248-E3246)*(I3249-I3246)/(E3249-E3246)</f>
        <v>13.433333333333334</v>
      </c>
      <c r="J3248" s="397">
        <f>J3246+(E3248-E3246)*(J3249-J3246)/(E3249-E3246)</f>
        <v>0.1206</v>
      </c>
      <c r="K3248" s="469">
        <f t="shared" si="274"/>
        <v>13.399505330822169</v>
      </c>
      <c r="L3248" s="469">
        <f t="shared" si="275"/>
        <v>-3.3828002511164357E-2</v>
      </c>
    </row>
    <row r="3249" spans="1:12">
      <c r="A3249" s="480" t="s">
        <v>120</v>
      </c>
      <c r="B3249" s="480">
        <f t="shared" si="272"/>
        <v>10</v>
      </c>
      <c r="C3249" s="480">
        <f t="shared" si="273"/>
        <v>0</v>
      </c>
      <c r="D3249" s="480">
        <f>D3246</f>
        <v>120</v>
      </c>
      <c r="E3249" s="480">
        <f t="shared" si="276"/>
        <v>48</v>
      </c>
      <c r="F3249" s="484">
        <v>2.7684000000000002</v>
      </c>
      <c r="G3249" s="480">
        <v>15</v>
      </c>
      <c r="H3249" s="482">
        <v>0.205568</v>
      </c>
      <c r="I3249" s="483">
        <v>13.5</v>
      </c>
      <c r="J3249" s="484">
        <v>0.1187</v>
      </c>
      <c r="K3249" s="469">
        <f t="shared" si="274"/>
        <v>13.467076587795766</v>
      </c>
      <c r="L3249" s="469">
        <f t="shared" si="275"/>
        <v>-3.2923412204233671E-2</v>
      </c>
    </row>
    <row r="3250" spans="1:12">
      <c r="A3250" s="98" t="s">
        <v>120</v>
      </c>
      <c r="B3250" s="98">
        <f t="shared" si="272"/>
        <v>10</v>
      </c>
      <c r="C3250" s="98">
        <f t="shared" si="273"/>
        <v>0</v>
      </c>
      <c r="D3250" s="98">
        <f>D3249</f>
        <v>120</v>
      </c>
      <c r="E3250" s="98">
        <f t="shared" si="276"/>
        <v>49</v>
      </c>
      <c r="F3250" s="397">
        <f>F3249+(E3250-E3249)*(F3252-F3249)/(E3252-E3249)</f>
        <v>2.7808999999999999</v>
      </c>
      <c r="G3250" s="98">
        <v>15</v>
      </c>
      <c r="H3250" s="491">
        <f>H3249+(E3250-E3249)*(H3252-H3249)/(E3252-E3249)</f>
        <v>0.20547366666666667</v>
      </c>
      <c r="I3250" s="492">
        <f>I3249+(E3250-E3249)*(I3252-I3249)/(E3252-E3249)</f>
        <v>13.566666666666666</v>
      </c>
      <c r="J3250" s="397">
        <f>J3249+(E3250-E3249)*(J3252-J3249)/(E3252-E3249)</f>
        <v>0.1168</v>
      </c>
      <c r="K3250" s="469">
        <f t="shared" si="274"/>
        <v>13.534094393279917</v>
      </c>
      <c r="L3250" s="469">
        <f t="shared" si="275"/>
        <v>-3.2572273386749728E-2</v>
      </c>
    </row>
    <row r="3251" spans="1:12">
      <c r="A3251" s="98" t="s">
        <v>120</v>
      </c>
      <c r="B3251" s="98">
        <f t="shared" si="272"/>
        <v>10</v>
      </c>
      <c r="C3251" s="98">
        <f t="shared" si="273"/>
        <v>0</v>
      </c>
      <c r="D3251" s="98">
        <f>D3249</f>
        <v>120</v>
      </c>
      <c r="E3251" s="98">
        <f t="shared" si="276"/>
        <v>50</v>
      </c>
      <c r="F3251" s="397">
        <f>F3249+(E3251-E3249)*(F3252-F3249)/(E3252-E3249)</f>
        <v>2.7934000000000001</v>
      </c>
      <c r="G3251" s="98">
        <v>15</v>
      </c>
      <c r="H3251" s="491">
        <f>H3249+(E3251-E3249)*(H3252-H3249)/(E3252-E3249)</f>
        <v>0.20537933333333333</v>
      </c>
      <c r="I3251" s="492">
        <f>I3249+(E3251-E3249)*(I3252-I3249)/(E3252-E3249)</f>
        <v>13.633333333333333</v>
      </c>
      <c r="J3251" s="397">
        <f>J3249+(E3251-E3249)*(J3252-J3249)/(E3252-E3249)</f>
        <v>0.1149</v>
      </c>
      <c r="K3251" s="469">
        <f t="shared" si="274"/>
        <v>13.601173763020622</v>
      </c>
      <c r="L3251" s="469">
        <f t="shared" si="275"/>
        <v>-3.2159570312710883E-2</v>
      </c>
    </row>
    <row r="3252" spans="1:12">
      <c r="A3252" s="480" t="s">
        <v>120</v>
      </c>
      <c r="B3252" s="480">
        <f t="shared" si="272"/>
        <v>10</v>
      </c>
      <c r="C3252" s="480">
        <f t="shared" si="273"/>
        <v>0</v>
      </c>
      <c r="D3252" s="480">
        <f>D3249</f>
        <v>120</v>
      </c>
      <c r="E3252" s="480">
        <f t="shared" si="276"/>
        <v>51</v>
      </c>
      <c r="F3252" s="484">
        <v>2.8058999999999998</v>
      </c>
      <c r="G3252" s="480">
        <v>15</v>
      </c>
      <c r="H3252" s="482">
        <v>0.205285</v>
      </c>
      <c r="I3252" s="483">
        <v>13.7</v>
      </c>
      <c r="J3252" s="484">
        <v>0.113</v>
      </c>
      <c r="K3252" s="469">
        <f t="shared" si="274"/>
        <v>13.668314781888594</v>
      </c>
      <c r="L3252" s="469">
        <f t="shared" si="275"/>
        <v>-3.1685218111405788E-2</v>
      </c>
    </row>
    <row r="3253" spans="1:12">
      <c r="A3253" s="98" t="s">
        <v>120</v>
      </c>
      <c r="B3253" s="98">
        <f t="shared" si="272"/>
        <v>10</v>
      </c>
      <c r="C3253" s="98">
        <f t="shared" si="273"/>
        <v>0</v>
      </c>
      <c r="D3253" s="98">
        <f>D3252</f>
        <v>120</v>
      </c>
      <c r="E3253" s="98">
        <f t="shared" si="276"/>
        <v>52</v>
      </c>
      <c r="F3253" s="397">
        <f>F3252+(E3253-E3252)*(F3255-F3252)/(E3255-E3252)</f>
        <v>2.8182666666666667</v>
      </c>
      <c r="G3253" s="98">
        <v>15</v>
      </c>
      <c r="H3253" s="491">
        <f>H3252+(E3253-E3252)*(H3255-H3252)/(E3255-E3252)</f>
        <v>0.20518866666666666</v>
      </c>
      <c r="I3253" s="492">
        <f>I3252+(E3253-E3252)*(I3255-I3252)/(E3255-E3252)</f>
        <v>13.766666666666666</v>
      </c>
      <c r="J3253" s="397">
        <f>J3252+(E3253-E3252)*(J3255-J3252)/(E3255-E3252)</f>
        <v>0.11113333333333333</v>
      </c>
      <c r="K3253" s="469">
        <f t="shared" si="274"/>
        <v>13.735001608275962</v>
      </c>
      <c r="L3253" s="469">
        <f t="shared" si="275"/>
        <v>-3.1665058390704104E-2</v>
      </c>
    </row>
    <row r="3254" spans="1:12">
      <c r="A3254" s="98" t="s">
        <v>120</v>
      </c>
      <c r="B3254" s="98">
        <f t="shared" si="272"/>
        <v>10</v>
      </c>
      <c r="C3254" s="98">
        <f t="shared" si="273"/>
        <v>0</v>
      </c>
      <c r="D3254" s="98">
        <f>D3252</f>
        <v>120</v>
      </c>
      <c r="E3254" s="98">
        <f t="shared" si="276"/>
        <v>53</v>
      </c>
      <c r="F3254" s="397">
        <f>F3252+(E3254-E3252)*(F3255-F3252)/(E3255-E3252)</f>
        <v>2.8306333333333331</v>
      </c>
      <c r="G3254" s="98">
        <v>15</v>
      </c>
      <c r="H3254" s="491">
        <f>H3252+(E3254-E3252)*(H3255-H3252)/(E3255-E3252)</f>
        <v>0.20509233333333335</v>
      </c>
      <c r="I3254" s="492">
        <f>I3252+(E3254-E3252)*(I3255-I3252)/(E3255-E3252)</f>
        <v>13.833333333333334</v>
      </c>
      <c r="J3254" s="397">
        <f>J3252+(E3254-E3252)*(J3255-J3252)/(E3255-E3252)</f>
        <v>0.10926666666666666</v>
      </c>
      <c r="K3254" s="469">
        <f t="shared" si="274"/>
        <v>13.801751081220326</v>
      </c>
      <c r="L3254" s="469">
        <f t="shared" si="275"/>
        <v>-3.1582252113008025E-2</v>
      </c>
    </row>
    <row r="3255" spans="1:12">
      <c r="A3255" s="480" t="s">
        <v>120</v>
      </c>
      <c r="B3255" s="480">
        <f t="shared" si="272"/>
        <v>10</v>
      </c>
      <c r="C3255" s="480">
        <f t="shared" si="273"/>
        <v>0</v>
      </c>
      <c r="D3255" s="480">
        <f>D3252</f>
        <v>120</v>
      </c>
      <c r="E3255" s="480">
        <f t="shared" si="276"/>
        <v>54</v>
      </c>
      <c r="F3255" s="484">
        <v>2.843</v>
      </c>
      <c r="G3255" s="480">
        <v>15</v>
      </c>
      <c r="H3255" s="482">
        <v>0.20499600000000001</v>
      </c>
      <c r="I3255" s="483">
        <v>13.9</v>
      </c>
      <c r="J3255" s="484">
        <v>0.1074</v>
      </c>
      <c r="K3255" s="469">
        <f t="shared" si="274"/>
        <v>13.868563289039786</v>
      </c>
      <c r="L3255" s="469">
        <f t="shared" si="275"/>
        <v>-3.1436710960214498E-2</v>
      </c>
    </row>
    <row r="3256" spans="1:12">
      <c r="A3256" s="480" t="s">
        <v>120</v>
      </c>
      <c r="B3256" s="480">
        <f t="shared" si="272"/>
        <v>10</v>
      </c>
      <c r="C3256" s="480">
        <f t="shared" si="273"/>
        <v>6</v>
      </c>
      <c r="D3256" s="480">
        <f>D3255+6</f>
        <v>126</v>
      </c>
      <c r="E3256" s="480">
        <v>12</v>
      </c>
      <c r="F3256" s="484">
        <v>2.2704</v>
      </c>
      <c r="G3256" s="480">
        <v>15</v>
      </c>
      <c r="H3256" s="482">
        <v>0.200267</v>
      </c>
      <c r="I3256" s="483">
        <v>11.3</v>
      </c>
      <c r="J3256" s="484">
        <v>0.1794</v>
      </c>
      <c r="K3256" s="469">
        <f t="shared" si="274"/>
        <v>11.336865284844732</v>
      </c>
      <c r="L3256" s="469">
        <f t="shared" si="275"/>
        <v>3.6865284844731505E-2</v>
      </c>
    </row>
    <row r="3257" spans="1:12">
      <c r="A3257" s="98" t="s">
        <v>120</v>
      </c>
      <c r="B3257" s="98">
        <f t="shared" si="272"/>
        <v>10</v>
      </c>
      <c r="C3257" s="98">
        <f t="shared" si="273"/>
        <v>6</v>
      </c>
      <c r="D3257" s="98">
        <f>D3256</f>
        <v>126</v>
      </c>
      <c r="E3257" s="98">
        <f>E3256+1</f>
        <v>13</v>
      </c>
      <c r="F3257" s="397">
        <f>F3256+(E3257-E3256)*(F3259-F3256)/(E3259-E3256)</f>
        <v>2.2856000000000001</v>
      </c>
      <c r="G3257" s="98">
        <v>15</v>
      </c>
      <c r="H3257" s="491">
        <f>H3256+(E3257-E3256)*(H3259-H3256)/(E3259-E3256)</f>
        <v>0.20028199999999999</v>
      </c>
      <c r="I3257" s="492">
        <f>I3256+(E3257-E3256)*(I3259-I3256)/(E3259-E3256)</f>
        <v>11.4</v>
      </c>
      <c r="J3257" s="397">
        <f>J3256+(E3257-E3256)*(J3259-J3256)/(E3259-E3256)</f>
        <v>0.1777</v>
      </c>
      <c r="K3257" s="469">
        <f t="shared" si="274"/>
        <v>11.411909208016697</v>
      </c>
      <c r="L3257" s="469">
        <f t="shared" si="275"/>
        <v>1.1909208016696482E-2</v>
      </c>
    </row>
    <row r="3258" spans="1:12">
      <c r="A3258" s="98" t="s">
        <v>120</v>
      </c>
      <c r="B3258" s="98">
        <f t="shared" si="272"/>
        <v>10</v>
      </c>
      <c r="C3258" s="98">
        <f t="shared" si="273"/>
        <v>6</v>
      </c>
      <c r="D3258" s="98">
        <f>D3256</f>
        <v>126</v>
      </c>
      <c r="E3258" s="98">
        <f t="shared" ref="E3258:E3298" si="277">E3257+1</f>
        <v>14</v>
      </c>
      <c r="F3258" s="397">
        <f>F3256+(E3258-E3256)*(F3259-F3256)/(E3259-E3256)</f>
        <v>2.3007999999999997</v>
      </c>
      <c r="G3258" s="98">
        <v>15</v>
      </c>
      <c r="H3258" s="491">
        <f>H3256+(E3258-E3256)*(H3259-H3256)/(E3259-E3256)</f>
        <v>0.200297</v>
      </c>
      <c r="I3258" s="492">
        <f>I3256+(E3258-E3256)*(I3259-I3256)/(E3259-E3256)</f>
        <v>11.5</v>
      </c>
      <c r="J3258" s="397">
        <f>J3256+(E3258-E3256)*(J3259-J3256)/(E3259-E3256)</f>
        <v>0.17600000000000002</v>
      </c>
      <c r="K3258" s="469">
        <f t="shared" si="274"/>
        <v>11.486941891291432</v>
      </c>
      <c r="L3258" s="469">
        <f t="shared" si="275"/>
        <v>-1.3058108708568383E-2</v>
      </c>
    </row>
    <row r="3259" spans="1:12">
      <c r="A3259" s="480" t="s">
        <v>120</v>
      </c>
      <c r="B3259" s="480">
        <f t="shared" si="272"/>
        <v>10</v>
      </c>
      <c r="C3259" s="480">
        <f t="shared" si="273"/>
        <v>6</v>
      </c>
      <c r="D3259" s="480">
        <f>D3256</f>
        <v>126</v>
      </c>
      <c r="E3259" s="480">
        <f t="shared" si="277"/>
        <v>15</v>
      </c>
      <c r="F3259" s="484">
        <v>2.3159999999999998</v>
      </c>
      <c r="G3259" s="480">
        <v>15</v>
      </c>
      <c r="H3259" s="482">
        <v>0.20031199999999999</v>
      </c>
      <c r="I3259" s="483">
        <v>11.6</v>
      </c>
      <c r="J3259" s="484">
        <v>0.17430000000000001</v>
      </c>
      <c r="K3259" s="469">
        <f t="shared" si="274"/>
        <v>11.561963337193976</v>
      </c>
      <c r="L3259" s="469">
        <f t="shared" si="275"/>
        <v>-3.8036662806023358E-2</v>
      </c>
    </row>
    <row r="3260" spans="1:12">
      <c r="A3260" s="98" t="s">
        <v>120</v>
      </c>
      <c r="B3260" s="98">
        <f t="shared" si="272"/>
        <v>10</v>
      </c>
      <c r="C3260" s="98">
        <f t="shared" si="273"/>
        <v>6</v>
      </c>
      <c r="D3260" s="98">
        <f>D3259</f>
        <v>126</v>
      </c>
      <c r="E3260" s="98">
        <f t="shared" si="277"/>
        <v>16</v>
      </c>
      <c r="F3260" s="397">
        <f>F3259+(E3260-E3259)*(F3262-F3259)/(E3262-E3259)</f>
        <v>2.3308999999999997</v>
      </c>
      <c r="G3260" s="98">
        <v>15</v>
      </c>
      <c r="H3260" s="491">
        <f>H3259+(E3260-E3259)*(H3262-H3259)/(E3262-E3259)</f>
        <v>0.20032433333333333</v>
      </c>
      <c r="I3260" s="492">
        <f>I3259+(E3260-E3259)*(I3262-I3259)/(E3262-E3259)</f>
        <v>11.666666666666666</v>
      </c>
      <c r="J3260" s="397">
        <f>J3259+(E3260-E3259)*(J3262-J3259)/(E3262-E3259)</f>
        <v>0.1726</v>
      </c>
      <c r="K3260" s="469">
        <f t="shared" si="274"/>
        <v>11.635630885247755</v>
      </c>
      <c r="L3260" s="469">
        <f t="shared" si="275"/>
        <v>-3.1035781418911057E-2</v>
      </c>
    </row>
    <row r="3261" spans="1:12">
      <c r="A3261" s="98" t="s">
        <v>120</v>
      </c>
      <c r="B3261" s="98">
        <f t="shared" ref="B3261:B3324" si="278">INT(D3261/12)</f>
        <v>10</v>
      </c>
      <c r="C3261" s="98">
        <f t="shared" ref="C3261:C3324" si="279">D3261-B3261*12</f>
        <v>6</v>
      </c>
      <c r="D3261" s="98">
        <f>D3259</f>
        <v>126</v>
      </c>
      <c r="E3261" s="98">
        <f t="shared" si="277"/>
        <v>17</v>
      </c>
      <c r="F3261" s="397">
        <f>F3259+(E3261-E3259)*(F3262-F3259)/(E3262-E3259)</f>
        <v>2.3458000000000001</v>
      </c>
      <c r="G3261" s="98">
        <v>15</v>
      </c>
      <c r="H3261" s="491">
        <f>H3259+(E3261-E3259)*(H3262-H3259)/(E3262-E3259)</f>
        <v>0.20033666666666666</v>
      </c>
      <c r="I3261" s="492">
        <f>I3259+(E3261-E3259)*(I3262-I3259)/(E3262-E3259)</f>
        <v>11.733333333333334</v>
      </c>
      <c r="J3261" s="397">
        <f>J3259+(E3261-E3259)*(J3262-J3259)/(E3262-E3259)</f>
        <v>0.1709</v>
      </c>
      <c r="K3261" s="469">
        <f t="shared" si="274"/>
        <v>11.709289362905777</v>
      </c>
      <c r="L3261" s="469">
        <f t="shared" si="275"/>
        <v>-2.4043970427557682E-2</v>
      </c>
    </row>
    <row r="3262" spans="1:12">
      <c r="A3262" s="480" t="s">
        <v>120</v>
      </c>
      <c r="B3262" s="480">
        <f t="shared" si="278"/>
        <v>10</v>
      </c>
      <c r="C3262" s="480">
        <f t="shared" si="279"/>
        <v>6</v>
      </c>
      <c r="D3262" s="480">
        <f>D3259</f>
        <v>126</v>
      </c>
      <c r="E3262" s="480">
        <f t="shared" si="277"/>
        <v>18</v>
      </c>
      <c r="F3262" s="484">
        <v>2.3607</v>
      </c>
      <c r="G3262" s="480">
        <v>15</v>
      </c>
      <c r="H3262" s="482">
        <v>0.200349</v>
      </c>
      <c r="I3262" s="483">
        <v>11.8</v>
      </c>
      <c r="J3262" s="484">
        <v>0.16919999999999999</v>
      </c>
      <c r="K3262" s="469">
        <f t="shared" si="274"/>
        <v>11.782938771843133</v>
      </c>
      <c r="L3262" s="469">
        <f t="shared" si="275"/>
        <v>-1.7061228156867614E-2</v>
      </c>
    </row>
    <row r="3263" spans="1:12">
      <c r="A3263" s="98" t="s">
        <v>120</v>
      </c>
      <c r="B3263" s="98">
        <f t="shared" si="278"/>
        <v>10</v>
      </c>
      <c r="C3263" s="98">
        <f t="shared" si="279"/>
        <v>6</v>
      </c>
      <c r="D3263" s="98">
        <f>D3262</f>
        <v>126</v>
      </c>
      <c r="E3263" s="98">
        <f t="shared" si="277"/>
        <v>19</v>
      </c>
      <c r="F3263" s="397">
        <f>F3262+(E3263-E3262)*(F3265-F3262)/(E3265-E3262)</f>
        <v>2.3753333333333333</v>
      </c>
      <c r="G3263" s="98">
        <v>15</v>
      </c>
      <c r="H3263" s="491">
        <f>H3262+(E3263-E3262)*(H3265-H3262)/(E3265-E3262)</f>
        <v>0.20035866666666666</v>
      </c>
      <c r="I3263" s="492">
        <f>I3262+(E3263-E3262)*(I3265-I3262)/(E3265-E3262)</f>
        <v>11.866666666666667</v>
      </c>
      <c r="J3263" s="397">
        <f>J3262+(E3263-E3262)*(J3265-J3262)/(E3265-E3262)</f>
        <v>0.16749999999999998</v>
      </c>
      <c r="K3263" s="469">
        <f t="shared" si="274"/>
        <v>11.855405971956957</v>
      </c>
      <c r="L3263" s="469">
        <f t="shared" si="275"/>
        <v>-1.1260694709710251E-2</v>
      </c>
    </row>
    <row r="3264" spans="1:12">
      <c r="A3264" s="98" t="s">
        <v>120</v>
      </c>
      <c r="B3264" s="98">
        <f t="shared" si="278"/>
        <v>10</v>
      </c>
      <c r="C3264" s="98">
        <f t="shared" si="279"/>
        <v>6</v>
      </c>
      <c r="D3264" s="98">
        <f>D3262</f>
        <v>126</v>
      </c>
      <c r="E3264" s="98">
        <f t="shared" si="277"/>
        <v>20</v>
      </c>
      <c r="F3264" s="397">
        <f>F3262+(E3264-E3262)*(F3265-F3262)/(E3265-E3262)</f>
        <v>2.3899666666666666</v>
      </c>
      <c r="G3264" s="98">
        <v>15</v>
      </c>
      <c r="H3264" s="491">
        <f>H3262+(E3264-E3262)*(H3265-H3262)/(E3265-E3262)</f>
        <v>0.20036833333333334</v>
      </c>
      <c r="I3264" s="492">
        <f>I3262+(E3264-E3262)*(I3265-I3262)/(E3265-E3262)</f>
        <v>11.933333333333334</v>
      </c>
      <c r="J3264" s="397">
        <f>J3262+(E3264-E3262)*(J3265-J3262)/(E3265-E3262)</f>
        <v>0.1658</v>
      </c>
      <c r="K3264" s="469">
        <f t="shared" si="274"/>
        <v>11.927866179785561</v>
      </c>
      <c r="L3264" s="469">
        <f t="shared" si="275"/>
        <v>-5.4671535477730515E-3</v>
      </c>
    </row>
    <row r="3265" spans="1:12">
      <c r="A3265" s="480" t="s">
        <v>120</v>
      </c>
      <c r="B3265" s="480">
        <f t="shared" si="278"/>
        <v>10</v>
      </c>
      <c r="C3265" s="480">
        <f t="shared" si="279"/>
        <v>6</v>
      </c>
      <c r="D3265" s="480">
        <f>D3262</f>
        <v>126</v>
      </c>
      <c r="E3265" s="480">
        <f t="shared" si="277"/>
        <v>21</v>
      </c>
      <c r="F3265" s="484">
        <v>2.4045999999999998</v>
      </c>
      <c r="G3265" s="480">
        <v>15</v>
      </c>
      <c r="H3265" s="482">
        <v>0.200378</v>
      </c>
      <c r="I3265" s="483">
        <v>12</v>
      </c>
      <c r="J3265" s="484">
        <v>0.1641</v>
      </c>
      <c r="K3265" s="469">
        <f t="shared" si="274"/>
        <v>12.000319396340915</v>
      </c>
      <c r="L3265" s="469">
        <f t="shared" si="275"/>
        <v>3.1939634091493474E-4</v>
      </c>
    </row>
    <row r="3266" spans="1:12">
      <c r="A3266" s="98" t="s">
        <v>120</v>
      </c>
      <c r="B3266" s="98">
        <f t="shared" si="278"/>
        <v>10</v>
      </c>
      <c r="C3266" s="98">
        <f t="shared" si="279"/>
        <v>6</v>
      </c>
      <c r="D3266" s="98">
        <f>D3265</f>
        <v>126</v>
      </c>
      <c r="E3266" s="98">
        <f t="shared" si="277"/>
        <v>22</v>
      </c>
      <c r="F3266" s="397">
        <f>F3265+(E3266-E3265)*(F3268-F3265)/(E3268-E3265)</f>
        <v>2.4189666666666665</v>
      </c>
      <c r="G3266" s="98">
        <v>15</v>
      </c>
      <c r="H3266" s="491">
        <f>H3265+(E3266-E3265)*(H3268-H3265)/(E3268-E3265)</f>
        <v>0.20038566666666666</v>
      </c>
      <c r="I3266" s="492">
        <f>I3265+(E3266-E3265)*(I3268-I3265)/(E3268-E3265)</f>
        <v>12.066666666666666</v>
      </c>
      <c r="J3266" s="397">
        <f>J3265+(E3266-E3265)*(J3268-J3265)/(E3268-E3265)</f>
        <v>0.16236666666666666</v>
      </c>
      <c r="K3266" s="469">
        <f t="shared" si="274"/>
        <v>12.071555350765275</v>
      </c>
      <c r="L3266" s="469">
        <f t="shared" si="275"/>
        <v>4.8886840986082092E-3</v>
      </c>
    </row>
    <row r="3267" spans="1:12">
      <c r="A3267" s="98" t="s">
        <v>120</v>
      </c>
      <c r="B3267" s="98">
        <f t="shared" si="278"/>
        <v>10</v>
      </c>
      <c r="C3267" s="98">
        <f t="shared" si="279"/>
        <v>6</v>
      </c>
      <c r="D3267" s="98">
        <f>D3265</f>
        <v>126</v>
      </c>
      <c r="E3267" s="98">
        <f t="shared" si="277"/>
        <v>23</v>
      </c>
      <c r="F3267" s="397">
        <f>F3265+(E3267-E3265)*(F3268-F3265)/(E3268-E3265)</f>
        <v>2.4333333333333336</v>
      </c>
      <c r="G3267" s="98">
        <v>15</v>
      </c>
      <c r="H3267" s="491">
        <f>H3265+(E3267-E3265)*(H3268-H3265)/(E3268-E3265)</f>
        <v>0.20039333333333334</v>
      </c>
      <c r="I3267" s="492">
        <f>I3265+(E3267-E3265)*(I3268-I3265)/(E3268-E3265)</f>
        <v>12.133333333333333</v>
      </c>
      <c r="J3267" s="397">
        <f>J3265+(E3267-E3265)*(J3268-J3265)/(E3268-E3265)</f>
        <v>0.16063333333333335</v>
      </c>
      <c r="K3267" s="469">
        <f t="shared" si="274"/>
        <v>12.142785854486178</v>
      </c>
      <c r="L3267" s="469">
        <f t="shared" si="275"/>
        <v>9.4525211528448949E-3</v>
      </c>
    </row>
    <row r="3268" spans="1:12">
      <c r="A3268" s="480" t="s">
        <v>120</v>
      </c>
      <c r="B3268" s="480">
        <f t="shared" si="278"/>
        <v>10</v>
      </c>
      <c r="C3268" s="480">
        <f t="shared" si="279"/>
        <v>6</v>
      </c>
      <c r="D3268" s="480">
        <f>D3265</f>
        <v>126</v>
      </c>
      <c r="E3268" s="480">
        <f t="shared" si="277"/>
        <v>24</v>
      </c>
      <c r="F3268" s="484">
        <v>2.4477000000000002</v>
      </c>
      <c r="G3268" s="480">
        <v>15</v>
      </c>
      <c r="H3268" s="482">
        <v>0.200401</v>
      </c>
      <c r="I3268" s="483">
        <v>12.2</v>
      </c>
      <c r="J3268" s="484">
        <v>0.15890000000000001</v>
      </c>
      <c r="K3268" s="469">
        <f t="shared" si="274"/>
        <v>12.214010908129202</v>
      </c>
      <c r="L3268" s="469">
        <f t="shared" si="275"/>
        <v>1.4010908129202804E-2</v>
      </c>
    </row>
    <row r="3269" spans="1:12">
      <c r="A3269" s="98" t="s">
        <v>120</v>
      </c>
      <c r="B3269" s="98">
        <f t="shared" si="278"/>
        <v>10</v>
      </c>
      <c r="C3269" s="98">
        <f t="shared" si="279"/>
        <v>6</v>
      </c>
      <c r="D3269" s="98">
        <f>D3268</f>
        <v>126</v>
      </c>
      <c r="E3269" s="98">
        <f t="shared" si="277"/>
        <v>25</v>
      </c>
      <c r="F3269" s="397">
        <f>F3268+(E3269-E3268)*(F3271-F3268)/(E3271-E3268)</f>
        <v>2.4618000000000002</v>
      </c>
      <c r="G3269" s="98">
        <v>15</v>
      </c>
      <c r="H3269" s="491">
        <f>H3268+(E3269-E3268)*(H3271-H3268)/(E3271-E3268)</f>
        <v>0.20040666666666668</v>
      </c>
      <c r="I3269" s="492">
        <f>I3268+(E3269-E3268)*(I3271-I3268)/(E3271-E3268)</f>
        <v>12.266666666666666</v>
      </c>
      <c r="J3269" s="397">
        <f>J3268+(E3269-E3268)*(J3271-J3268)/(E3271-E3268)</f>
        <v>0.15720000000000001</v>
      </c>
      <c r="K3269" s="469">
        <f t="shared" si="274"/>
        <v>12.28402248760853</v>
      </c>
      <c r="L3269" s="469">
        <f t="shared" si="275"/>
        <v>1.7355820941864053E-2</v>
      </c>
    </row>
    <row r="3270" spans="1:12">
      <c r="A3270" s="98" t="s">
        <v>120</v>
      </c>
      <c r="B3270" s="98">
        <f t="shared" si="278"/>
        <v>10</v>
      </c>
      <c r="C3270" s="98">
        <f t="shared" si="279"/>
        <v>6</v>
      </c>
      <c r="D3270" s="98">
        <f>D3268</f>
        <v>126</v>
      </c>
      <c r="E3270" s="98">
        <f t="shared" si="277"/>
        <v>26</v>
      </c>
      <c r="F3270" s="397">
        <f>F3268+(E3270-E3268)*(F3271-F3268)/(E3271-E3268)</f>
        <v>2.4759000000000002</v>
      </c>
      <c r="G3270" s="98">
        <v>15</v>
      </c>
      <c r="H3270" s="491">
        <f>H3268+(E3270-E3268)*(H3271-H3268)/(E3271-E3268)</f>
        <v>0.20041233333333333</v>
      </c>
      <c r="I3270" s="492">
        <f>I3268+(E3270-E3268)*(I3271-I3268)/(E3271-E3268)</f>
        <v>12.333333333333334</v>
      </c>
      <c r="J3270" s="397">
        <f>J3268+(E3270-E3268)*(J3271-J3268)/(E3271-E3268)</f>
        <v>0.1555</v>
      </c>
      <c r="K3270" s="469">
        <f t="shared" si="274"/>
        <v>12.354030107927491</v>
      </c>
      <c r="L3270" s="469">
        <f t="shared" si="275"/>
        <v>2.0696774594156864E-2</v>
      </c>
    </row>
    <row r="3271" spans="1:12">
      <c r="A3271" s="480" t="s">
        <v>120</v>
      </c>
      <c r="B3271" s="480">
        <f t="shared" si="278"/>
        <v>10</v>
      </c>
      <c r="C3271" s="480">
        <f t="shared" si="279"/>
        <v>6</v>
      </c>
      <c r="D3271" s="480">
        <f>D3268</f>
        <v>126</v>
      </c>
      <c r="E3271" s="480">
        <f t="shared" si="277"/>
        <v>27</v>
      </c>
      <c r="F3271" s="484">
        <v>2.4900000000000002</v>
      </c>
      <c r="G3271" s="480">
        <v>15</v>
      </c>
      <c r="H3271" s="482">
        <v>0.20041800000000001</v>
      </c>
      <c r="I3271" s="483">
        <v>12.4</v>
      </c>
      <c r="J3271" s="484">
        <v>0.15379999999999999</v>
      </c>
      <c r="K3271" s="469">
        <f t="shared" si="274"/>
        <v>12.424033769421909</v>
      </c>
      <c r="L3271" s="469">
        <f t="shared" si="275"/>
        <v>2.4033769421908602E-2</v>
      </c>
    </row>
    <row r="3272" spans="1:12">
      <c r="A3272" s="98" t="s">
        <v>120</v>
      </c>
      <c r="B3272" s="98">
        <f t="shared" si="278"/>
        <v>10</v>
      </c>
      <c r="C3272" s="98">
        <f t="shared" si="279"/>
        <v>6</v>
      </c>
      <c r="D3272" s="98">
        <f>D3271</f>
        <v>126</v>
      </c>
      <c r="E3272" s="98">
        <f t="shared" si="277"/>
        <v>28</v>
      </c>
      <c r="F3272" s="397">
        <f>F3271+(E3272-E3271)*(F3274-F3271)/(E3274-E3271)</f>
        <v>2.5039000000000002</v>
      </c>
      <c r="G3272" s="98">
        <v>15</v>
      </c>
      <c r="H3272" s="491">
        <f>H3271+(E3272-E3271)*(H3274-H3271)/(E3274-E3271)</f>
        <v>0.20042133333333334</v>
      </c>
      <c r="I3272" s="492">
        <f>I3271+(E3272-E3271)*(I3274-I3271)/(E3274-E3271)</f>
        <v>12.466666666666667</v>
      </c>
      <c r="J3272" s="397">
        <f>J3271+(E3272-E3271)*(J3274-J3271)/(E3274-E3271)</f>
        <v>0.15209999999999999</v>
      </c>
      <c r="K3272" s="469">
        <f t="shared" si="274"/>
        <v>12.49318103195934</v>
      </c>
      <c r="L3272" s="469">
        <f t="shared" si="275"/>
        <v>2.6514365292673148E-2</v>
      </c>
    </row>
    <row r="3273" spans="1:12">
      <c r="A3273" s="98" t="s">
        <v>120</v>
      </c>
      <c r="B3273" s="98">
        <f t="shared" si="278"/>
        <v>10</v>
      </c>
      <c r="C3273" s="98">
        <f t="shared" si="279"/>
        <v>6</v>
      </c>
      <c r="D3273" s="98">
        <f>D3271</f>
        <v>126</v>
      </c>
      <c r="E3273" s="98">
        <f t="shared" si="277"/>
        <v>29</v>
      </c>
      <c r="F3273" s="397">
        <f>F3271+(E3273-E3271)*(F3274-F3271)/(E3274-E3271)</f>
        <v>2.5177999999999998</v>
      </c>
      <c r="G3273" s="98">
        <v>15</v>
      </c>
      <c r="H3273" s="491">
        <f>H3271+(E3273-E3271)*(H3274-H3271)/(E3274-E3271)</f>
        <v>0.20042466666666667</v>
      </c>
      <c r="I3273" s="492">
        <f>I3271+(E3273-E3271)*(I3274-I3271)/(E3274-E3271)</f>
        <v>12.533333333333333</v>
      </c>
      <c r="J3273" s="397">
        <f>J3271+(E3273-E3271)*(J3274-J3271)/(E3274-E3271)</f>
        <v>0.15040000000000001</v>
      </c>
      <c r="K3273" s="469">
        <f t="shared" si="274"/>
        <v>12.562325994471736</v>
      </c>
      <c r="L3273" s="469">
        <f t="shared" si="275"/>
        <v>2.8992661138403264E-2</v>
      </c>
    </row>
    <row r="3274" spans="1:12">
      <c r="A3274" s="480" t="s">
        <v>120</v>
      </c>
      <c r="B3274" s="480">
        <f t="shared" si="278"/>
        <v>10</v>
      </c>
      <c r="C3274" s="480">
        <f t="shared" si="279"/>
        <v>6</v>
      </c>
      <c r="D3274" s="480">
        <f>D3271</f>
        <v>126</v>
      </c>
      <c r="E3274" s="480">
        <f t="shared" si="277"/>
        <v>30</v>
      </c>
      <c r="F3274" s="484">
        <v>2.5316999999999998</v>
      </c>
      <c r="G3274" s="480">
        <v>15</v>
      </c>
      <c r="H3274" s="482">
        <v>0.200428</v>
      </c>
      <c r="I3274" s="483">
        <v>12.6</v>
      </c>
      <c r="J3274" s="484">
        <v>0.1487</v>
      </c>
      <c r="K3274" s="469">
        <f t="shared" si="274"/>
        <v>12.631468657073862</v>
      </c>
      <c r="L3274" s="469">
        <f t="shared" si="275"/>
        <v>3.1468657073862261E-2</v>
      </c>
    </row>
    <row r="3275" spans="1:12">
      <c r="A3275" s="98" t="s">
        <v>120</v>
      </c>
      <c r="B3275" s="98">
        <f t="shared" si="278"/>
        <v>10</v>
      </c>
      <c r="C3275" s="98">
        <f t="shared" si="279"/>
        <v>6</v>
      </c>
      <c r="D3275" s="98">
        <f>D3274</f>
        <v>126</v>
      </c>
      <c r="E3275" s="98">
        <f t="shared" si="277"/>
        <v>31</v>
      </c>
      <c r="F3275" s="397">
        <f>F3274+(E3275-E3274)*(F3277-F3274)/(E3277-E3274)</f>
        <v>2.5453333333333332</v>
      </c>
      <c r="G3275" s="98">
        <v>15</v>
      </c>
      <c r="H3275" s="491">
        <f>H3274+(E3275-E3274)*(H3277-H3274)/(E3277-E3274)</f>
        <v>0.20042933333333332</v>
      </c>
      <c r="I3275" s="492">
        <f>I3274+(E3275-E3274)*(I3277-I3274)/(E3277-E3274)</f>
        <v>12.666666666666666</v>
      </c>
      <c r="J3275" s="397">
        <f>J3274+(E3275-E3274)*(J3277-J3274)/(E3277-E3274)</f>
        <v>0.14699999999999999</v>
      </c>
      <c r="K3275" s="469">
        <f t="shared" ref="K3275:K3338" si="280">F3275/H3275</f>
        <v>12.699405276672742</v>
      </c>
      <c r="L3275" s="469">
        <f t="shared" ref="L3275:L3338" si="281">K3275-I3275</f>
        <v>3.273861000607603E-2</v>
      </c>
    </row>
    <row r="3276" spans="1:12">
      <c r="A3276" s="98" t="s">
        <v>120</v>
      </c>
      <c r="B3276" s="98">
        <f t="shared" si="278"/>
        <v>10</v>
      </c>
      <c r="C3276" s="98">
        <f t="shared" si="279"/>
        <v>6</v>
      </c>
      <c r="D3276" s="98">
        <f>D3274</f>
        <v>126</v>
      </c>
      <c r="E3276" s="98">
        <f t="shared" si="277"/>
        <v>32</v>
      </c>
      <c r="F3276" s="397">
        <f>F3274+(E3276-E3274)*(F3277-F3274)/(E3277-E3274)</f>
        <v>2.5589666666666666</v>
      </c>
      <c r="G3276" s="98">
        <v>15</v>
      </c>
      <c r="H3276" s="491">
        <f>H3274+(E3276-E3274)*(H3277-H3274)/(E3277-E3274)</f>
        <v>0.20043066666666667</v>
      </c>
      <c r="I3276" s="492">
        <f>I3274+(E3276-E3274)*(I3277-I3274)/(E3277-E3274)</f>
        <v>12.733333333333334</v>
      </c>
      <c r="J3276" s="397">
        <f>J3274+(E3276-E3274)*(J3277-J3274)/(E3277-E3274)</f>
        <v>0.14530000000000001</v>
      </c>
      <c r="K3276" s="469">
        <f t="shared" si="280"/>
        <v>12.767340992396372</v>
      </c>
      <c r="L3276" s="469">
        <f t="shared" si="281"/>
        <v>3.4007659063037821E-2</v>
      </c>
    </row>
    <row r="3277" spans="1:12">
      <c r="A3277" s="480" t="s">
        <v>120</v>
      </c>
      <c r="B3277" s="480">
        <f t="shared" si="278"/>
        <v>10</v>
      </c>
      <c r="C3277" s="480">
        <f t="shared" si="279"/>
        <v>6</v>
      </c>
      <c r="D3277" s="480">
        <f>D3274</f>
        <v>126</v>
      </c>
      <c r="E3277" s="480">
        <f t="shared" si="277"/>
        <v>33</v>
      </c>
      <c r="F3277" s="484">
        <v>2.5726</v>
      </c>
      <c r="G3277" s="480">
        <v>15</v>
      </c>
      <c r="H3277" s="482">
        <v>0.200432</v>
      </c>
      <c r="I3277" s="483">
        <v>12.8</v>
      </c>
      <c r="J3277" s="484">
        <v>0.14360000000000001</v>
      </c>
      <c r="K3277" s="469">
        <f t="shared" si="280"/>
        <v>12.835275804262793</v>
      </c>
      <c r="L3277" s="469">
        <f t="shared" si="281"/>
        <v>3.5275804262791866E-2</v>
      </c>
    </row>
    <row r="3278" spans="1:12">
      <c r="A3278" s="98" t="s">
        <v>120</v>
      </c>
      <c r="B3278" s="98">
        <f t="shared" si="278"/>
        <v>10</v>
      </c>
      <c r="C3278" s="98">
        <f t="shared" si="279"/>
        <v>6</v>
      </c>
      <c r="D3278" s="98">
        <f>D3277</f>
        <v>126</v>
      </c>
      <c r="E3278" s="98">
        <f t="shared" si="277"/>
        <v>34</v>
      </c>
      <c r="F3278" s="397">
        <f>F3277+(E3278-E3277)*(F3280-F3277)/(E3280-E3277)</f>
        <v>2.5860666666666665</v>
      </c>
      <c r="G3278" s="98">
        <v>15</v>
      </c>
      <c r="H3278" s="491">
        <f>H3277+(E3278-E3277)*(H3280-H3277)/(E3280-E3277)</f>
        <v>0.20043133333333332</v>
      </c>
      <c r="I3278" s="492">
        <f>I3277+(E3278-E3277)*(I3280-I3277)/(E3280-E3277)</f>
        <v>12.866666666666667</v>
      </c>
      <c r="J3278" s="397">
        <f>J3277+(E3278-E3277)*(J3280-J3277)/(E3280-E3277)</f>
        <v>0.14186666666666667</v>
      </c>
      <c r="K3278" s="469">
        <f t="shared" si="280"/>
        <v>12.902506926728023</v>
      </c>
      <c r="L3278" s="469">
        <f t="shared" si="281"/>
        <v>3.5840260061355877E-2</v>
      </c>
    </row>
    <row r="3279" spans="1:12">
      <c r="A3279" s="98" t="s">
        <v>120</v>
      </c>
      <c r="B3279" s="98">
        <f t="shared" si="278"/>
        <v>10</v>
      </c>
      <c r="C3279" s="98">
        <f t="shared" si="279"/>
        <v>6</v>
      </c>
      <c r="D3279" s="98">
        <f>D3277</f>
        <v>126</v>
      </c>
      <c r="E3279" s="98">
        <f t="shared" si="277"/>
        <v>35</v>
      </c>
      <c r="F3279" s="397">
        <f>F3277+(E3279-E3277)*(F3280-F3277)/(E3280-E3277)</f>
        <v>2.5995333333333335</v>
      </c>
      <c r="G3279" s="98">
        <v>15</v>
      </c>
      <c r="H3279" s="491">
        <f>H3277+(E3279-E3277)*(H3280-H3277)/(E3280-E3277)</f>
        <v>0.20043066666666667</v>
      </c>
      <c r="I3279" s="492">
        <f>I3277+(E3279-E3277)*(I3280-I3277)/(E3280-E3277)</f>
        <v>12.933333333333334</v>
      </c>
      <c r="J3279" s="397">
        <f>J3277+(E3279-E3277)*(J3280-J3277)/(E3280-E3277)</f>
        <v>0.14013333333333333</v>
      </c>
      <c r="K3279" s="469">
        <f t="shared" si="280"/>
        <v>12.969738496437671</v>
      </c>
      <c r="L3279" s="469">
        <f t="shared" si="281"/>
        <v>3.640516310433739E-2</v>
      </c>
    </row>
    <row r="3280" spans="1:12">
      <c r="A3280" s="480" t="s">
        <v>120</v>
      </c>
      <c r="B3280" s="480">
        <f t="shared" si="278"/>
        <v>10</v>
      </c>
      <c r="C3280" s="480">
        <f t="shared" si="279"/>
        <v>6</v>
      </c>
      <c r="D3280" s="480">
        <f>D3277</f>
        <v>126</v>
      </c>
      <c r="E3280" s="480">
        <f t="shared" si="277"/>
        <v>36</v>
      </c>
      <c r="F3280" s="484">
        <v>2.613</v>
      </c>
      <c r="G3280" s="480">
        <v>15</v>
      </c>
      <c r="H3280" s="482">
        <v>0.20043</v>
      </c>
      <c r="I3280" s="483">
        <v>13</v>
      </c>
      <c r="J3280" s="484">
        <v>0.1384</v>
      </c>
      <c r="K3280" s="469">
        <f t="shared" si="280"/>
        <v>13.036970513396199</v>
      </c>
      <c r="L3280" s="469">
        <f t="shared" si="281"/>
        <v>3.6970513396198612E-2</v>
      </c>
    </row>
    <row r="3281" spans="1:12">
      <c r="A3281" s="98" t="s">
        <v>120</v>
      </c>
      <c r="B3281" s="98">
        <f t="shared" si="278"/>
        <v>10</v>
      </c>
      <c r="C3281" s="98">
        <f t="shared" si="279"/>
        <v>6</v>
      </c>
      <c r="D3281" s="98">
        <f>D3280</f>
        <v>126</v>
      </c>
      <c r="E3281" s="98">
        <f t="shared" si="277"/>
        <v>37</v>
      </c>
      <c r="F3281" s="397">
        <f>F3280+(E3281-E3280)*(F3283-F3280)/(E3283-E3280)</f>
        <v>2.6262333333333334</v>
      </c>
      <c r="G3281" s="98">
        <v>15</v>
      </c>
      <c r="H3281" s="491">
        <f>H3280+(E3281-E3280)*(H3283-H3280)/(E3283-E3280)</f>
        <v>0.20042766666666667</v>
      </c>
      <c r="I3281" s="492">
        <f>I3280+(E3281-E3280)*(I3283-I3280)/(E3283-E3280)</f>
        <v>13.066666666666666</v>
      </c>
      <c r="J3281" s="397">
        <f>J3280+(E3281-E3280)*(J3283-J3280)/(E3283-E3280)</f>
        <v>0.13669999999999999</v>
      </c>
      <c r="K3281" s="469">
        <f t="shared" si="280"/>
        <v>13.103147769020579</v>
      </c>
      <c r="L3281" s="469">
        <f t="shared" si="281"/>
        <v>3.648110235391222E-2</v>
      </c>
    </row>
    <row r="3282" spans="1:12">
      <c r="A3282" s="98" t="s">
        <v>120</v>
      </c>
      <c r="B3282" s="98">
        <f t="shared" si="278"/>
        <v>10</v>
      </c>
      <c r="C3282" s="98">
        <f t="shared" si="279"/>
        <v>6</v>
      </c>
      <c r="D3282" s="98">
        <f>D3280</f>
        <v>126</v>
      </c>
      <c r="E3282" s="98">
        <f t="shared" si="277"/>
        <v>38</v>
      </c>
      <c r="F3282" s="397">
        <f>F3280+(E3282-E3280)*(F3283-F3280)/(E3283-E3280)</f>
        <v>2.6394666666666664</v>
      </c>
      <c r="G3282" s="98">
        <v>15</v>
      </c>
      <c r="H3282" s="491">
        <f>H3280+(E3282-E3280)*(H3283-H3280)/(E3283-E3280)</f>
        <v>0.20042533333333332</v>
      </c>
      <c r="I3282" s="492">
        <f>I3280+(E3282-E3280)*(I3283-I3280)/(E3283-E3280)</f>
        <v>13.133333333333333</v>
      </c>
      <c r="J3282" s="397">
        <f>J3280+(E3282-E3280)*(J3283-J3280)/(E3283-E3280)</f>
        <v>0.13500000000000001</v>
      </c>
      <c r="K3282" s="469">
        <f t="shared" si="280"/>
        <v>13.169326565504027</v>
      </c>
      <c r="L3282" s="469">
        <f t="shared" si="281"/>
        <v>3.5993232170694611E-2</v>
      </c>
    </row>
    <row r="3283" spans="1:12">
      <c r="A3283" s="480" t="s">
        <v>120</v>
      </c>
      <c r="B3283" s="480">
        <f t="shared" si="278"/>
        <v>10</v>
      </c>
      <c r="C3283" s="480">
        <f t="shared" si="279"/>
        <v>6</v>
      </c>
      <c r="D3283" s="480">
        <f>D3280</f>
        <v>126</v>
      </c>
      <c r="E3283" s="480">
        <f t="shared" si="277"/>
        <v>39</v>
      </c>
      <c r="F3283" s="484">
        <v>2.6526999999999998</v>
      </c>
      <c r="G3283" s="480">
        <v>15</v>
      </c>
      <c r="H3283" s="482">
        <v>0.20042299999999999</v>
      </c>
      <c r="I3283" s="483">
        <v>13.2</v>
      </c>
      <c r="J3283" s="484">
        <v>0.1333</v>
      </c>
      <c r="K3283" s="469">
        <f t="shared" si="280"/>
        <v>13.235506902900365</v>
      </c>
      <c r="L3283" s="469">
        <f t="shared" si="281"/>
        <v>3.5506902900365844E-2</v>
      </c>
    </row>
    <row r="3284" spans="1:12">
      <c r="A3284" s="98" t="s">
        <v>120</v>
      </c>
      <c r="B3284" s="98">
        <f t="shared" si="278"/>
        <v>10</v>
      </c>
      <c r="C3284" s="98">
        <f t="shared" si="279"/>
        <v>6</v>
      </c>
      <c r="D3284" s="98">
        <f>D3283</f>
        <v>126</v>
      </c>
      <c r="E3284" s="98">
        <f t="shared" si="277"/>
        <v>40</v>
      </c>
      <c r="F3284" s="397">
        <f>F3283+(E3284-E3283)*(F3286-F3283)/(E3286-E3283)</f>
        <v>2.6657333333333333</v>
      </c>
      <c r="G3284" s="98">
        <v>15</v>
      </c>
      <c r="H3284" s="491">
        <f>H3283+(E3284-E3283)*(H3286-H3283)/(E3286-E3283)</f>
        <v>0.20041866666666666</v>
      </c>
      <c r="I3284" s="492">
        <f>I3283+(E3284-E3283)*(I3286-I3283)/(E3286-E3283)</f>
        <v>13.266666666666666</v>
      </c>
      <c r="J3284" s="397">
        <f>J3283+(E3284-E3283)*(J3286-J3283)/(E3286-E3283)</f>
        <v>0.13159999999999999</v>
      </c>
      <c r="K3284" s="469">
        <f t="shared" si="280"/>
        <v>13.300823609244649</v>
      </c>
      <c r="L3284" s="469">
        <f t="shared" si="281"/>
        <v>3.4156942577983074E-2</v>
      </c>
    </row>
    <row r="3285" spans="1:12">
      <c r="A3285" s="98" t="s">
        <v>120</v>
      </c>
      <c r="B3285" s="98">
        <f t="shared" si="278"/>
        <v>10</v>
      </c>
      <c r="C3285" s="98">
        <f t="shared" si="279"/>
        <v>6</v>
      </c>
      <c r="D3285" s="98">
        <f>D3283</f>
        <v>126</v>
      </c>
      <c r="E3285" s="98">
        <f t="shared" si="277"/>
        <v>41</v>
      </c>
      <c r="F3285" s="397">
        <f>F3283+(E3285-E3283)*(F3286-F3283)/(E3286-E3283)</f>
        <v>2.6787666666666667</v>
      </c>
      <c r="G3285" s="98">
        <v>15</v>
      </c>
      <c r="H3285" s="491">
        <f>H3283+(E3285-E3283)*(H3286-H3283)/(E3286-E3283)</f>
        <v>0.20041433333333333</v>
      </c>
      <c r="I3285" s="492">
        <f>I3283+(E3285-E3283)*(I3286-I3283)/(E3286-E3283)</f>
        <v>13.333333333333334</v>
      </c>
      <c r="J3285" s="397">
        <f>J3283+(E3285-E3283)*(J3286-J3283)/(E3286-E3283)</f>
        <v>0.12990000000000002</v>
      </c>
      <c r="K3285" s="469">
        <f t="shared" si="280"/>
        <v>13.366143140128035</v>
      </c>
      <c r="L3285" s="469">
        <f t="shared" si="281"/>
        <v>3.2809806794700691E-2</v>
      </c>
    </row>
    <row r="3286" spans="1:12">
      <c r="A3286" s="480" t="s">
        <v>120</v>
      </c>
      <c r="B3286" s="480">
        <f t="shared" si="278"/>
        <v>10</v>
      </c>
      <c r="C3286" s="480">
        <f t="shared" si="279"/>
        <v>6</v>
      </c>
      <c r="D3286" s="480">
        <f>D3283</f>
        <v>126</v>
      </c>
      <c r="E3286" s="480">
        <f t="shared" si="277"/>
        <v>42</v>
      </c>
      <c r="F3286" s="484">
        <v>2.6918000000000002</v>
      </c>
      <c r="G3286" s="480">
        <v>15</v>
      </c>
      <c r="H3286" s="482">
        <v>0.20041</v>
      </c>
      <c r="I3286" s="483">
        <v>13.4</v>
      </c>
      <c r="J3286" s="484">
        <v>0.12820000000000001</v>
      </c>
      <c r="K3286" s="469">
        <f t="shared" si="280"/>
        <v>13.431465495733747</v>
      </c>
      <c r="L3286" s="469">
        <f t="shared" si="281"/>
        <v>3.1465495733746351E-2</v>
      </c>
    </row>
    <row r="3287" spans="1:12">
      <c r="A3287" s="98" t="s">
        <v>120</v>
      </c>
      <c r="B3287" s="98">
        <f t="shared" si="278"/>
        <v>10</v>
      </c>
      <c r="C3287" s="98">
        <f t="shared" si="279"/>
        <v>6</v>
      </c>
      <c r="D3287" s="98">
        <f>D3286</f>
        <v>126</v>
      </c>
      <c r="E3287" s="98">
        <f t="shared" si="277"/>
        <v>43</v>
      </c>
      <c r="F3287" s="397">
        <f>F3286+(E3287-E3286)*(F3289-F3286)/(E3289-E3286)</f>
        <v>2.7046666666666668</v>
      </c>
      <c r="G3287" s="98">
        <v>15</v>
      </c>
      <c r="H3287" s="491">
        <f>H3286+(E3287-E3286)*(H3289-H3286)/(E3289-E3286)</f>
        <v>0.200404</v>
      </c>
      <c r="I3287" s="492">
        <f>I3286+(E3287-E3286)*(I3289-I3286)/(E3289-E3286)</f>
        <v>13.466666666666667</v>
      </c>
      <c r="J3287" s="397">
        <f>J3286+(E3287-E3286)*(J3289-J3286)/(E3289-E3286)</f>
        <v>0.12646666666666667</v>
      </c>
      <c r="K3287" s="469">
        <f t="shared" si="280"/>
        <v>13.496071269369208</v>
      </c>
      <c r="L3287" s="469">
        <f t="shared" si="281"/>
        <v>2.9404602702541638E-2</v>
      </c>
    </row>
    <row r="3288" spans="1:12">
      <c r="A3288" s="98" t="s">
        <v>120</v>
      </c>
      <c r="B3288" s="98">
        <f t="shared" si="278"/>
        <v>10</v>
      </c>
      <c r="C3288" s="98">
        <f t="shared" si="279"/>
        <v>6</v>
      </c>
      <c r="D3288" s="98">
        <f>D3286</f>
        <v>126</v>
      </c>
      <c r="E3288" s="98">
        <f t="shared" si="277"/>
        <v>44</v>
      </c>
      <c r="F3288" s="397">
        <f>F3286+(E3288-E3286)*(F3289-F3286)/(E3289-E3286)</f>
        <v>2.7175333333333334</v>
      </c>
      <c r="G3288" s="98">
        <v>15</v>
      </c>
      <c r="H3288" s="491">
        <f>H3286+(E3288-E3286)*(H3289-H3286)/(E3289-E3286)</f>
        <v>0.20039799999999999</v>
      </c>
      <c r="I3288" s="492">
        <f>I3286+(E3288-E3286)*(I3289-I3286)/(E3289-E3286)</f>
        <v>13.533333333333333</v>
      </c>
      <c r="J3288" s="397">
        <f>J3286+(E3288-E3286)*(J3289-J3286)/(E3289-E3286)</f>
        <v>0.12473333333333333</v>
      </c>
      <c r="K3288" s="469">
        <f t="shared" si="280"/>
        <v>13.560680911652479</v>
      </c>
      <c r="L3288" s="469">
        <f t="shared" si="281"/>
        <v>2.7347578319146137E-2</v>
      </c>
    </row>
    <row r="3289" spans="1:12">
      <c r="A3289" s="480" t="s">
        <v>120</v>
      </c>
      <c r="B3289" s="480">
        <f t="shared" si="278"/>
        <v>10</v>
      </c>
      <c r="C3289" s="480">
        <f t="shared" si="279"/>
        <v>6</v>
      </c>
      <c r="D3289" s="480">
        <f>D3286</f>
        <v>126</v>
      </c>
      <c r="E3289" s="480">
        <f t="shared" si="277"/>
        <v>45</v>
      </c>
      <c r="F3289" s="484">
        <v>2.7303999999999999</v>
      </c>
      <c r="G3289" s="480">
        <v>15</v>
      </c>
      <c r="H3289" s="482">
        <v>0.20039199999999999</v>
      </c>
      <c r="I3289" s="483">
        <v>13.6</v>
      </c>
      <c r="J3289" s="484">
        <v>0.123</v>
      </c>
      <c r="K3289" s="469">
        <f t="shared" si="280"/>
        <v>13.625294422931056</v>
      </c>
      <c r="L3289" s="469">
        <f t="shared" si="281"/>
        <v>2.5294422931056104E-2</v>
      </c>
    </row>
    <row r="3290" spans="1:12">
      <c r="A3290" s="98" t="s">
        <v>120</v>
      </c>
      <c r="B3290" s="98">
        <f t="shared" si="278"/>
        <v>10</v>
      </c>
      <c r="C3290" s="98">
        <f t="shared" si="279"/>
        <v>6</v>
      </c>
      <c r="D3290" s="98">
        <f>D3289</f>
        <v>126</v>
      </c>
      <c r="E3290" s="98">
        <f t="shared" si="277"/>
        <v>46</v>
      </c>
      <c r="F3290" s="397">
        <f>F3289+(E3290-E3289)*(F3292-F3289)/(E3292-E3289)</f>
        <v>2.7430666666666665</v>
      </c>
      <c r="G3290" s="98">
        <v>15</v>
      </c>
      <c r="H3290" s="491">
        <f>H3289+(E3290-E3289)*(H3292-H3289)/(E3292-E3289)</f>
        <v>0.20038433333333333</v>
      </c>
      <c r="I3290" s="492">
        <f>I3289+(E3290-E3289)*(I3292-I3289)/(E3292-E3289)</f>
        <v>13.666666666666666</v>
      </c>
      <c r="J3290" s="397">
        <f>J3289+(E3290-E3289)*(J3292-J3289)/(E3292-E3289)</f>
        <v>0.12130000000000001</v>
      </c>
      <c r="K3290" s="469">
        <f t="shared" si="280"/>
        <v>13.689027585323537</v>
      </c>
      <c r="L3290" s="469">
        <f t="shared" si="281"/>
        <v>2.236091865687051E-2</v>
      </c>
    </row>
    <row r="3291" spans="1:12">
      <c r="A3291" s="98" t="s">
        <v>120</v>
      </c>
      <c r="B3291" s="98">
        <f t="shared" si="278"/>
        <v>10</v>
      </c>
      <c r="C3291" s="98">
        <f t="shared" si="279"/>
        <v>6</v>
      </c>
      <c r="D3291" s="98">
        <f>D3289</f>
        <v>126</v>
      </c>
      <c r="E3291" s="98">
        <f t="shared" si="277"/>
        <v>47</v>
      </c>
      <c r="F3291" s="397">
        <f>F3289+(E3291-E3289)*(F3292-F3289)/(E3292-E3289)</f>
        <v>2.7557333333333336</v>
      </c>
      <c r="G3291" s="98">
        <v>15</v>
      </c>
      <c r="H3291" s="491">
        <f>H3289+(E3291-E3289)*(H3292-H3289)/(E3292-E3289)</f>
        <v>0.20037666666666665</v>
      </c>
      <c r="I3291" s="492">
        <f>I3289+(E3291-E3289)*(I3292-I3289)/(E3292-E3289)</f>
        <v>13.733333333333334</v>
      </c>
      <c r="J3291" s="397">
        <f>J3289+(E3291-E3289)*(J3292-J3289)/(E3292-E3289)</f>
        <v>0.1196</v>
      </c>
      <c r="K3291" s="469">
        <f t="shared" si="280"/>
        <v>13.752765624740075</v>
      </c>
      <c r="L3291" s="469">
        <f t="shared" si="281"/>
        <v>1.9432291406740632E-2</v>
      </c>
    </row>
    <row r="3292" spans="1:12">
      <c r="A3292" s="480" t="s">
        <v>120</v>
      </c>
      <c r="B3292" s="480">
        <f t="shared" si="278"/>
        <v>10</v>
      </c>
      <c r="C3292" s="480">
        <f t="shared" si="279"/>
        <v>6</v>
      </c>
      <c r="D3292" s="480">
        <f>D3289</f>
        <v>126</v>
      </c>
      <c r="E3292" s="480">
        <f t="shared" si="277"/>
        <v>48</v>
      </c>
      <c r="F3292" s="484">
        <v>2.7684000000000002</v>
      </c>
      <c r="G3292" s="480">
        <v>15</v>
      </c>
      <c r="H3292" s="482">
        <v>0.20036899999999999</v>
      </c>
      <c r="I3292" s="483">
        <v>13.8</v>
      </c>
      <c r="J3292" s="484">
        <v>0.1179</v>
      </c>
      <c r="K3292" s="469">
        <f t="shared" si="280"/>
        <v>13.81650854174049</v>
      </c>
      <c r="L3292" s="469">
        <f t="shared" si="281"/>
        <v>1.650854174048888E-2</v>
      </c>
    </row>
    <row r="3293" spans="1:12">
      <c r="A3293" s="98" t="s">
        <v>120</v>
      </c>
      <c r="B3293" s="98">
        <f t="shared" si="278"/>
        <v>10</v>
      </c>
      <c r="C3293" s="98">
        <f t="shared" si="279"/>
        <v>6</v>
      </c>
      <c r="D3293" s="98">
        <f>D3292</f>
        <v>126</v>
      </c>
      <c r="E3293" s="98">
        <f t="shared" si="277"/>
        <v>49</v>
      </c>
      <c r="F3293" s="397">
        <f>F3292+(E3293-E3292)*(F3295-F3292)/(E3295-E3292)</f>
        <v>2.7808999999999999</v>
      </c>
      <c r="G3293" s="98">
        <v>15</v>
      </c>
      <c r="H3293" s="491">
        <f>H3292+(E3293-E3292)*(H3295-H3292)/(E3295-E3292)</f>
        <v>0.20035933333333333</v>
      </c>
      <c r="I3293" s="492">
        <f>I3292+(E3293-E3292)*(I3295-I3292)/(E3295-E3292)</f>
        <v>13.866666666666667</v>
      </c>
      <c r="J3293" s="397">
        <f>J3292+(E3293-E3292)*(J3295-J3292)/(E3295-E3292)</f>
        <v>0.1162</v>
      </c>
      <c r="K3293" s="469">
        <f t="shared" si="280"/>
        <v>13.879563051717081</v>
      </c>
      <c r="L3293" s="469">
        <f t="shared" si="281"/>
        <v>1.2896385050414239E-2</v>
      </c>
    </row>
    <row r="3294" spans="1:12">
      <c r="A3294" s="98" t="s">
        <v>120</v>
      </c>
      <c r="B3294" s="98">
        <f t="shared" si="278"/>
        <v>10</v>
      </c>
      <c r="C3294" s="98">
        <f t="shared" si="279"/>
        <v>6</v>
      </c>
      <c r="D3294" s="98">
        <f>D3292</f>
        <v>126</v>
      </c>
      <c r="E3294" s="98">
        <f t="shared" si="277"/>
        <v>50</v>
      </c>
      <c r="F3294" s="397">
        <f>F3292+(E3294-E3292)*(F3295-F3292)/(E3295-E3292)</f>
        <v>2.7934000000000001</v>
      </c>
      <c r="G3294" s="98">
        <v>15</v>
      </c>
      <c r="H3294" s="491">
        <f>H3292+(E3294-E3292)*(H3295-H3292)/(E3295-E3292)</f>
        <v>0.20034966666666665</v>
      </c>
      <c r="I3294" s="492">
        <f>I3292+(E3294-E3292)*(I3295-I3292)/(E3295-E3292)</f>
        <v>13.933333333333334</v>
      </c>
      <c r="J3294" s="397">
        <f>J3292+(E3294-E3292)*(J3295-J3292)/(E3295-E3292)</f>
        <v>0.1145</v>
      </c>
      <c r="K3294" s="469">
        <f t="shared" si="280"/>
        <v>13.942623646325011</v>
      </c>
      <c r="L3294" s="469">
        <f t="shared" si="281"/>
        <v>9.2903129916770411E-3</v>
      </c>
    </row>
    <row r="3295" spans="1:12">
      <c r="A3295" s="480" t="s">
        <v>120</v>
      </c>
      <c r="B3295" s="480">
        <f t="shared" si="278"/>
        <v>10</v>
      </c>
      <c r="C3295" s="480">
        <f t="shared" si="279"/>
        <v>6</v>
      </c>
      <c r="D3295" s="480">
        <f>D3292</f>
        <v>126</v>
      </c>
      <c r="E3295" s="480">
        <f t="shared" si="277"/>
        <v>51</v>
      </c>
      <c r="F3295" s="484">
        <v>2.8058999999999998</v>
      </c>
      <c r="G3295" s="480">
        <v>15</v>
      </c>
      <c r="H3295" s="482">
        <v>0.20033999999999999</v>
      </c>
      <c r="I3295" s="483">
        <v>14</v>
      </c>
      <c r="J3295" s="484">
        <v>0.1128</v>
      </c>
      <c r="K3295" s="469">
        <f t="shared" si="280"/>
        <v>14.005690326445043</v>
      </c>
      <c r="L3295" s="469">
        <f t="shared" si="281"/>
        <v>5.6903264450429702E-3</v>
      </c>
    </row>
    <row r="3296" spans="1:12">
      <c r="A3296" s="98" t="s">
        <v>120</v>
      </c>
      <c r="B3296" s="98">
        <f t="shared" si="278"/>
        <v>10</v>
      </c>
      <c r="C3296" s="98">
        <f t="shared" si="279"/>
        <v>6</v>
      </c>
      <c r="D3296" s="98">
        <f>D3295</f>
        <v>126</v>
      </c>
      <c r="E3296" s="98">
        <f t="shared" si="277"/>
        <v>52</v>
      </c>
      <c r="F3296" s="397">
        <f>F3295+(E3296-E3295)*(F3298-F3295)/(E3298-E3295)</f>
        <v>2.8182666666666667</v>
      </c>
      <c r="G3296" s="98">
        <v>15</v>
      </c>
      <c r="H3296" s="491">
        <f>H3295+(E3296-E3295)*(H3298-H3295)/(E3298-E3295)</f>
        <v>0.20032900000000001</v>
      </c>
      <c r="I3296" s="492">
        <f>I3295+(E3296-E3295)*(I3298-I3295)/(E3298-E3295)</f>
        <v>14.066666666666666</v>
      </c>
      <c r="J3296" s="397">
        <f>J3295+(E3296-E3295)*(J3298-J3295)/(E3298-E3295)</f>
        <v>0.1111</v>
      </c>
      <c r="K3296" s="469">
        <f t="shared" si="280"/>
        <v>14.06819115887698</v>
      </c>
      <c r="L3296" s="469">
        <f t="shared" si="281"/>
        <v>1.5244922103132552E-3</v>
      </c>
    </row>
    <row r="3297" spans="1:12">
      <c r="A3297" s="98" t="s">
        <v>120</v>
      </c>
      <c r="B3297" s="98">
        <f t="shared" si="278"/>
        <v>10</v>
      </c>
      <c r="C3297" s="98">
        <f t="shared" si="279"/>
        <v>6</v>
      </c>
      <c r="D3297" s="98">
        <f>D3295</f>
        <v>126</v>
      </c>
      <c r="E3297" s="98">
        <f t="shared" si="277"/>
        <v>53</v>
      </c>
      <c r="F3297" s="397">
        <f>F3295+(E3297-E3295)*(F3298-F3295)/(E3298-E3295)</f>
        <v>2.8306333333333331</v>
      </c>
      <c r="G3297" s="98">
        <v>15</v>
      </c>
      <c r="H3297" s="491">
        <f>H3295+(E3297-E3295)*(H3298-H3295)/(E3298-E3295)</f>
        <v>0.200318</v>
      </c>
      <c r="I3297" s="492">
        <f>I3295+(E3297-E3295)*(I3298-I3295)/(E3298-E3295)</f>
        <v>14.133333333333333</v>
      </c>
      <c r="J3297" s="397">
        <f>J3295+(E3297-E3295)*(J3298-J3295)/(E3298-E3295)</f>
        <v>0.1094</v>
      </c>
      <c r="K3297" s="469">
        <f t="shared" si="280"/>
        <v>14.130698855486443</v>
      </c>
      <c r="L3297" s="469">
        <f t="shared" si="281"/>
        <v>-2.6344778468896379E-3</v>
      </c>
    </row>
    <row r="3298" spans="1:12">
      <c r="A3298" s="480" t="s">
        <v>120</v>
      </c>
      <c r="B3298" s="480">
        <f t="shared" si="278"/>
        <v>10</v>
      </c>
      <c r="C3298" s="480">
        <f t="shared" si="279"/>
        <v>6</v>
      </c>
      <c r="D3298" s="480">
        <f>D3295</f>
        <v>126</v>
      </c>
      <c r="E3298" s="480">
        <f t="shared" si="277"/>
        <v>54</v>
      </c>
      <c r="F3298" s="484">
        <v>2.843</v>
      </c>
      <c r="G3298" s="480">
        <v>15</v>
      </c>
      <c r="H3298" s="482">
        <v>0.20030700000000001</v>
      </c>
      <c r="I3298" s="483">
        <v>14.2</v>
      </c>
      <c r="J3298" s="484">
        <v>0.1077</v>
      </c>
      <c r="K3298" s="469">
        <f t="shared" si="280"/>
        <v>14.193213417404284</v>
      </c>
      <c r="L3298" s="469">
        <f t="shared" si="281"/>
        <v>-6.7865825957156289E-3</v>
      </c>
    </row>
    <row r="3299" spans="1:12">
      <c r="A3299" s="480" t="s">
        <v>120</v>
      </c>
      <c r="B3299" s="480">
        <f t="shared" si="278"/>
        <v>11</v>
      </c>
      <c r="C3299" s="480">
        <f t="shared" si="279"/>
        <v>0</v>
      </c>
      <c r="D3299" s="480">
        <f>D3298+6</f>
        <v>132</v>
      </c>
      <c r="E3299" s="480">
        <v>12</v>
      </c>
      <c r="F3299" s="484">
        <v>2.2704</v>
      </c>
      <c r="G3299" s="480">
        <v>15</v>
      </c>
      <c r="H3299" s="482">
        <v>0.192691</v>
      </c>
      <c r="I3299" s="483">
        <v>11.8</v>
      </c>
      <c r="J3299" s="484">
        <v>0.17280000000000001</v>
      </c>
      <c r="K3299" s="469">
        <f t="shared" si="280"/>
        <v>11.782594931781972</v>
      </c>
      <c r="L3299" s="469">
        <f t="shared" si="281"/>
        <v>-1.7405068218028674E-2</v>
      </c>
    </row>
    <row r="3300" spans="1:12">
      <c r="A3300" s="98" t="s">
        <v>120</v>
      </c>
      <c r="B3300" s="98">
        <f t="shared" si="278"/>
        <v>11</v>
      </c>
      <c r="C3300" s="98">
        <f t="shared" si="279"/>
        <v>0</v>
      </c>
      <c r="D3300" s="98">
        <f>D3299</f>
        <v>132</v>
      </c>
      <c r="E3300" s="98">
        <f>E3299+1</f>
        <v>13</v>
      </c>
      <c r="F3300" s="397">
        <f>F3299+(E3300-E3299)*(F3302-F3299)/(E3302-E3299)</f>
        <v>2.2856000000000001</v>
      </c>
      <c r="G3300" s="98">
        <v>15</v>
      </c>
      <c r="H3300" s="491">
        <f>H3299+(E3300-E3299)*(H3302-H3299)/(E3302-E3299)</f>
        <v>0.19277466666666668</v>
      </c>
      <c r="I3300" s="492">
        <f>I3299+(E3300-E3299)*(I3302-I3299)/(E3302-E3299)</f>
        <v>11.866666666666667</v>
      </c>
      <c r="J3300" s="397">
        <f>J3299+(E3300-E3299)*(J3302-J3299)/(E3302-E3299)</f>
        <v>0.17126666666666668</v>
      </c>
      <c r="K3300" s="469">
        <f t="shared" si="280"/>
        <v>11.856329669873634</v>
      </c>
      <c r="L3300" s="469">
        <f t="shared" si="281"/>
        <v>-1.0336996793032682E-2</v>
      </c>
    </row>
    <row r="3301" spans="1:12">
      <c r="A3301" s="98" t="s">
        <v>120</v>
      </c>
      <c r="B3301" s="98">
        <f t="shared" si="278"/>
        <v>11</v>
      </c>
      <c r="C3301" s="98">
        <f t="shared" si="279"/>
        <v>0</v>
      </c>
      <c r="D3301" s="98">
        <f>D3299</f>
        <v>132</v>
      </c>
      <c r="E3301" s="98">
        <f t="shared" ref="E3301:E3341" si="282">E3300+1</f>
        <v>14</v>
      </c>
      <c r="F3301" s="397">
        <f>F3299+(E3301-E3299)*(F3302-F3299)/(E3302-E3299)</f>
        <v>2.3007999999999997</v>
      </c>
      <c r="G3301" s="98">
        <v>15</v>
      </c>
      <c r="H3301" s="491">
        <f>H3299+(E3301-E3299)*(H3302-H3299)/(E3302-E3299)</f>
        <v>0.19285833333333333</v>
      </c>
      <c r="I3301" s="492">
        <f>I3299+(E3301-E3299)*(I3302-I3299)/(E3302-E3299)</f>
        <v>11.933333333333334</v>
      </c>
      <c r="J3301" s="397">
        <f>J3299+(E3301-E3299)*(J3302-J3299)/(E3302-E3299)</f>
        <v>0.16973333333333332</v>
      </c>
      <c r="K3301" s="469">
        <f t="shared" si="280"/>
        <v>11.930000432096097</v>
      </c>
      <c r="L3301" s="469">
        <f t="shared" si="281"/>
        <v>-3.3329012372362854E-3</v>
      </c>
    </row>
    <row r="3302" spans="1:12">
      <c r="A3302" s="480" t="s">
        <v>120</v>
      </c>
      <c r="B3302" s="480">
        <f t="shared" si="278"/>
        <v>11</v>
      </c>
      <c r="C3302" s="480">
        <f t="shared" si="279"/>
        <v>0</v>
      </c>
      <c r="D3302" s="480">
        <f>D3299</f>
        <v>132</v>
      </c>
      <c r="E3302" s="480">
        <f t="shared" si="282"/>
        <v>15</v>
      </c>
      <c r="F3302" s="484">
        <v>2.3159999999999998</v>
      </c>
      <c r="G3302" s="480">
        <v>15</v>
      </c>
      <c r="H3302" s="482">
        <v>0.192942</v>
      </c>
      <c r="I3302" s="483">
        <v>12</v>
      </c>
      <c r="J3302" s="484">
        <v>0.16819999999999999</v>
      </c>
      <c r="K3302" s="469">
        <f t="shared" si="280"/>
        <v>12.00360730167615</v>
      </c>
      <c r="L3302" s="469">
        <f t="shared" si="281"/>
        <v>3.6073016761495325E-3</v>
      </c>
    </row>
    <row r="3303" spans="1:12">
      <c r="A3303" s="98" t="s">
        <v>120</v>
      </c>
      <c r="B3303" s="98">
        <f t="shared" si="278"/>
        <v>11</v>
      </c>
      <c r="C3303" s="98">
        <f t="shared" si="279"/>
        <v>0</v>
      </c>
      <c r="D3303" s="98">
        <f>D3302</f>
        <v>132</v>
      </c>
      <c r="E3303" s="98">
        <f t="shared" si="282"/>
        <v>16</v>
      </c>
      <c r="F3303" s="397">
        <f>F3302+(E3303-E3302)*(F3305-F3302)/(E3305-E3302)</f>
        <v>2.3308999999999997</v>
      </c>
      <c r="G3303" s="98">
        <v>15</v>
      </c>
      <c r="H3303" s="491">
        <f>H3302+(E3303-E3302)*(H3305-H3302)/(E3305-E3302)</f>
        <v>0.19302233333333332</v>
      </c>
      <c r="I3303" s="492">
        <f>I3302+(E3303-E3302)*(I3305-I3302)/(E3305-E3302)</f>
        <v>12.066666666666666</v>
      </c>
      <c r="J3303" s="397">
        <f>J3302+(E3303-E3302)*(J3305-J3302)/(E3305-E3302)</f>
        <v>0.16663333333333333</v>
      </c>
      <c r="K3303" s="469">
        <f t="shared" si="280"/>
        <v>12.075804699628884</v>
      </c>
      <c r="L3303" s="469">
        <f t="shared" si="281"/>
        <v>9.1380329622179346E-3</v>
      </c>
    </row>
    <row r="3304" spans="1:12">
      <c r="A3304" s="98" t="s">
        <v>120</v>
      </c>
      <c r="B3304" s="98">
        <f t="shared" si="278"/>
        <v>11</v>
      </c>
      <c r="C3304" s="98">
        <f t="shared" si="279"/>
        <v>0</v>
      </c>
      <c r="D3304" s="98">
        <f>D3302</f>
        <v>132</v>
      </c>
      <c r="E3304" s="98">
        <f t="shared" si="282"/>
        <v>17</v>
      </c>
      <c r="F3304" s="397">
        <f>F3302+(E3304-E3302)*(F3305-F3302)/(E3305-E3302)</f>
        <v>2.3458000000000001</v>
      </c>
      <c r="G3304" s="98">
        <v>15</v>
      </c>
      <c r="H3304" s="491">
        <f>H3302+(E3304-E3302)*(H3305-H3302)/(E3305-E3302)</f>
        <v>0.19310266666666667</v>
      </c>
      <c r="I3304" s="492">
        <f>I3302+(E3304-E3302)*(I3305-I3302)/(E3305-E3302)</f>
        <v>12.133333333333333</v>
      </c>
      <c r="J3304" s="397">
        <f>J3302+(E3304-E3302)*(J3305-J3302)/(E3305-E3302)</f>
        <v>0.16506666666666667</v>
      </c>
      <c r="K3304" s="469">
        <f t="shared" si="280"/>
        <v>12.147942027384397</v>
      </c>
      <c r="L3304" s="469">
        <f t="shared" si="281"/>
        <v>1.4608694051064575E-2</v>
      </c>
    </row>
    <row r="3305" spans="1:12">
      <c r="A3305" s="480" t="s">
        <v>120</v>
      </c>
      <c r="B3305" s="480">
        <f t="shared" si="278"/>
        <v>11</v>
      </c>
      <c r="C3305" s="480">
        <f t="shared" si="279"/>
        <v>0</v>
      </c>
      <c r="D3305" s="480">
        <f>D3302</f>
        <v>132</v>
      </c>
      <c r="E3305" s="480">
        <f t="shared" si="282"/>
        <v>18</v>
      </c>
      <c r="F3305" s="484">
        <v>2.3607</v>
      </c>
      <c r="G3305" s="480">
        <v>15</v>
      </c>
      <c r="H3305" s="482">
        <v>0.19318299999999999</v>
      </c>
      <c r="I3305" s="483">
        <v>12.2</v>
      </c>
      <c r="J3305" s="484">
        <v>0.16350000000000001</v>
      </c>
      <c r="K3305" s="469">
        <f t="shared" si="280"/>
        <v>12.220019359881563</v>
      </c>
      <c r="L3305" s="469">
        <f t="shared" si="281"/>
        <v>2.0019359881564114E-2</v>
      </c>
    </row>
    <row r="3306" spans="1:12">
      <c r="A3306" s="98" t="s">
        <v>120</v>
      </c>
      <c r="B3306" s="98">
        <f t="shared" si="278"/>
        <v>11</v>
      </c>
      <c r="C3306" s="98">
        <f t="shared" si="279"/>
        <v>0</v>
      </c>
      <c r="D3306" s="98">
        <f>D3305</f>
        <v>132</v>
      </c>
      <c r="E3306" s="98">
        <f t="shared" si="282"/>
        <v>19</v>
      </c>
      <c r="F3306" s="397">
        <f>F3305+(E3306-E3305)*(F3308-F3305)/(E3308-E3305)</f>
        <v>2.3753333333333333</v>
      </c>
      <c r="G3306" s="98">
        <v>15</v>
      </c>
      <c r="H3306" s="491">
        <f>H3305+(E3306-E3305)*(H3308-H3305)/(E3308-E3305)</f>
        <v>0.19326033333333334</v>
      </c>
      <c r="I3306" s="492">
        <f>I3305+(E3306-E3305)*(I3308-I3305)/(E3308-E3305)</f>
        <v>12.266666666666666</v>
      </c>
      <c r="J3306" s="397">
        <f>J3305+(E3306-E3305)*(J3308-J3305)/(E3308-E3305)</f>
        <v>0.16193333333333335</v>
      </c>
      <c r="K3306" s="469">
        <f t="shared" si="280"/>
        <v>12.290847751133617</v>
      </c>
      <c r="L3306" s="469">
        <f t="shared" si="281"/>
        <v>2.4181084466951219E-2</v>
      </c>
    </row>
    <row r="3307" spans="1:12">
      <c r="A3307" s="98" t="s">
        <v>120</v>
      </c>
      <c r="B3307" s="98">
        <f t="shared" si="278"/>
        <v>11</v>
      </c>
      <c r="C3307" s="98">
        <f t="shared" si="279"/>
        <v>0</v>
      </c>
      <c r="D3307" s="98">
        <f>D3305</f>
        <v>132</v>
      </c>
      <c r="E3307" s="98">
        <f t="shared" si="282"/>
        <v>20</v>
      </c>
      <c r="F3307" s="397">
        <f>F3305+(E3307-E3305)*(F3308-F3305)/(E3308-E3305)</f>
        <v>2.3899666666666666</v>
      </c>
      <c r="G3307" s="98">
        <v>15</v>
      </c>
      <c r="H3307" s="491">
        <f>H3305+(E3307-E3305)*(H3308-H3305)/(E3308-E3305)</f>
        <v>0.19333766666666666</v>
      </c>
      <c r="I3307" s="492">
        <f>I3305+(E3307-E3305)*(I3308-I3305)/(E3308-E3305)</f>
        <v>12.333333333333334</v>
      </c>
      <c r="J3307" s="397">
        <f>J3305+(E3307-E3305)*(J3308-J3305)/(E3308-E3305)</f>
        <v>0.16036666666666666</v>
      </c>
      <c r="K3307" s="469">
        <f t="shared" si="280"/>
        <v>12.361619480942668</v>
      </c>
      <c r="L3307" s="469">
        <f t="shared" si="281"/>
        <v>2.8286147609334122E-2</v>
      </c>
    </row>
    <row r="3308" spans="1:12">
      <c r="A3308" s="480" t="s">
        <v>120</v>
      </c>
      <c r="B3308" s="480">
        <f t="shared" si="278"/>
        <v>11</v>
      </c>
      <c r="C3308" s="480">
        <f t="shared" si="279"/>
        <v>0</v>
      </c>
      <c r="D3308" s="480">
        <f>D3305</f>
        <v>132</v>
      </c>
      <c r="E3308" s="480">
        <f t="shared" si="282"/>
        <v>21</v>
      </c>
      <c r="F3308" s="484">
        <v>2.4045999999999998</v>
      </c>
      <c r="G3308" s="480">
        <v>15</v>
      </c>
      <c r="H3308" s="482">
        <v>0.193415</v>
      </c>
      <c r="I3308" s="483">
        <v>12.4</v>
      </c>
      <c r="J3308" s="484">
        <v>0.1588</v>
      </c>
      <c r="K3308" s="469">
        <f t="shared" si="280"/>
        <v>12.432334617273737</v>
      </c>
      <c r="L3308" s="469">
        <f t="shared" si="281"/>
        <v>3.2334617273736654E-2</v>
      </c>
    </row>
    <row r="3309" spans="1:12">
      <c r="A3309" s="98" t="s">
        <v>120</v>
      </c>
      <c r="B3309" s="98">
        <f t="shared" si="278"/>
        <v>11</v>
      </c>
      <c r="C3309" s="98">
        <f t="shared" si="279"/>
        <v>0</v>
      </c>
      <c r="D3309" s="98">
        <f>D3308</f>
        <v>132</v>
      </c>
      <c r="E3309" s="98">
        <f t="shared" si="282"/>
        <v>22</v>
      </c>
      <c r="F3309" s="397">
        <f>F3308+(E3309-E3308)*(F3311-F3308)/(E3311-E3308)</f>
        <v>2.4189666666666665</v>
      </c>
      <c r="G3309" s="98">
        <v>15</v>
      </c>
      <c r="H3309" s="491">
        <f>H3308+(E3309-E3308)*(H3311-H3308)/(E3311-E3308)</f>
        <v>0.19349</v>
      </c>
      <c r="I3309" s="492">
        <f>I3308+(E3309-E3308)*(I3311-I3308)/(E3311-E3308)</f>
        <v>12.466666666666667</v>
      </c>
      <c r="J3309" s="397">
        <f>J3308+(E3309-E3308)*(J3311-J3308)/(E3311-E3308)</f>
        <v>0.15726666666666667</v>
      </c>
      <c r="K3309" s="469">
        <f t="shared" si="280"/>
        <v>12.501765810463933</v>
      </c>
      <c r="L3309" s="469">
        <f t="shared" si="281"/>
        <v>3.5099143797266308E-2</v>
      </c>
    </row>
    <row r="3310" spans="1:12">
      <c r="A3310" s="98" t="s">
        <v>120</v>
      </c>
      <c r="B3310" s="98">
        <f t="shared" si="278"/>
        <v>11</v>
      </c>
      <c r="C3310" s="98">
        <f t="shared" si="279"/>
        <v>0</v>
      </c>
      <c r="D3310" s="98">
        <f>D3308</f>
        <v>132</v>
      </c>
      <c r="E3310" s="98">
        <f t="shared" si="282"/>
        <v>23</v>
      </c>
      <c r="F3310" s="397">
        <f>F3308+(E3310-E3308)*(F3311-F3308)/(E3311-E3308)</f>
        <v>2.4333333333333336</v>
      </c>
      <c r="G3310" s="98">
        <v>15</v>
      </c>
      <c r="H3310" s="491">
        <f>H3308+(E3310-E3308)*(H3311-H3308)/(E3311-E3308)</f>
        <v>0.19356500000000001</v>
      </c>
      <c r="I3310" s="492">
        <f>I3308+(E3310-E3308)*(I3311-I3308)/(E3311-E3308)</f>
        <v>12.533333333333333</v>
      </c>
      <c r="J3310" s="397">
        <f>J3308+(E3310-E3308)*(J3311-J3308)/(E3311-E3308)</f>
        <v>0.15573333333333333</v>
      </c>
      <c r="K3310" s="469">
        <f t="shared" si="280"/>
        <v>12.571143199097634</v>
      </c>
      <c r="L3310" s="469">
        <f t="shared" si="281"/>
        <v>3.7809865764300454E-2</v>
      </c>
    </row>
    <row r="3311" spans="1:12">
      <c r="A3311" s="480" t="s">
        <v>120</v>
      </c>
      <c r="B3311" s="480">
        <f t="shared" si="278"/>
        <v>11</v>
      </c>
      <c r="C3311" s="480">
        <f t="shared" si="279"/>
        <v>0</v>
      </c>
      <c r="D3311" s="480">
        <f>D3308</f>
        <v>132</v>
      </c>
      <c r="E3311" s="480">
        <f t="shared" si="282"/>
        <v>24</v>
      </c>
      <c r="F3311" s="484">
        <v>2.4477000000000002</v>
      </c>
      <c r="G3311" s="480">
        <v>15</v>
      </c>
      <c r="H3311" s="482">
        <v>0.19364000000000001</v>
      </c>
      <c r="I3311" s="483">
        <v>12.6</v>
      </c>
      <c r="J3311" s="484">
        <v>0.1542</v>
      </c>
      <c r="K3311" s="469">
        <f t="shared" si="280"/>
        <v>12.640466845693039</v>
      </c>
      <c r="L3311" s="469">
        <f t="shared" si="281"/>
        <v>4.0466845693039488E-2</v>
      </c>
    </row>
    <row r="3312" spans="1:12">
      <c r="A3312" s="98" t="s">
        <v>120</v>
      </c>
      <c r="B3312" s="98">
        <f t="shared" si="278"/>
        <v>11</v>
      </c>
      <c r="C3312" s="98">
        <f t="shared" si="279"/>
        <v>0</v>
      </c>
      <c r="D3312" s="98">
        <f>D3311</f>
        <v>132</v>
      </c>
      <c r="E3312" s="98">
        <f t="shared" si="282"/>
        <v>25</v>
      </c>
      <c r="F3312" s="397">
        <f>F3311+(E3312-E3311)*(F3314-F3311)/(E3314-E3311)</f>
        <v>2.4618000000000002</v>
      </c>
      <c r="G3312" s="98">
        <v>15</v>
      </c>
      <c r="H3312" s="491">
        <f>H3311+(E3312-E3311)*(H3314-H3311)/(E3314-E3311)</f>
        <v>0.19371233333333335</v>
      </c>
      <c r="I3312" s="492">
        <f>I3311+(E3312-E3311)*(I3314-I3311)/(E3314-E3311)</f>
        <v>12.666666666666666</v>
      </c>
      <c r="J3312" s="397">
        <f>J3311+(E3312-E3311)*(J3314-J3311)/(E3314-E3311)</f>
        <v>0.15263333333333334</v>
      </c>
      <c r="K3312" s="469">
        <f t="shared" si="280"/>
        <v>12.708535164685779</v>
      </c>
      <c r="L3312" s="469">
        <f t="shared" si="281"/>
        <v>4.1868498019113076E-2</v>
      </c>
    </row>
    <row r="3313" spans="1:12">
      <c r="A3313" s="98" t="s">
        <v>120</v>
      </c>
      <c r="B3313" s="98">
        <f t="shared" si="278"/>
        <v>11</v>
      </c>
      <c r="C3313" s="98">
        <f t="shared" si="279"/>
        <v>0</v>
      </c>
      <c r="D3313" s="98">
        <f>D3311</f>
        <v>132</v>
      </c>
      <c r="E3313" s="98">
        <f t="shared" si="282"/>
        <v>26</v>
      </c>
      <c r="F3313" s="397">
        <f>F3311+(E3313-E3311)*(F3314-F3311)/(E3314-E3311)</f>
        <v>2.4759000000000002</v>
      </c>
      <c r="G3313" s="98">
        <v>15</v>
      </c>
      <c r="H3313" s="491">
        <f>H3311+(E3313-E3311)*(H3314-H3311)/(E3314-E3311)</f>
        <v>0.19378466666666666</v>
      </c>
      <c r="I3313" s="492">
        <f>I3311+(E3313-E3311)*(I3314-I3311)/(E3314-E3311)</f>
        <v>12.733333333333334</v>
      </c>
      <c r="J3313" s="397">
        <f>J3311+(E3313-E3311)*(J3314-J3311)/(E3314-E3311)</f>
        <v>0.15106666666666665</v>
      </c>
      <c r="K3313" s="469">
        <f t="shared" si="280"/>
        <v>12.776552668425779</v>
      </c>
      <c r="L3313" s="469">
        <f t="shared" si="281"/>
        <v>4.3219335092445021E-2</v>
      </c>
    </row>
    <row r="3314" spans="1:12">
      <c r="A3314" s="480" t="s">
        <v>120</v>
      </c>
      <c r="B3314" s="480">
        <f t="shared" si="278"/>
        <v>11</v>
      </c>
      <c r="C3314" s="480">
        <f t="shared" si="279"/>
        <v>0</v>
      </c>
      <c r="D3314" s="480">
        <f>D3311</f>
        <v>132</v>
      </c>
      <c r="E3314" s="480">
        <f t="shared" si="282"/>
        <v>27</v>
      </c>
      <c r="F3314" s="484">
        <v>2.4900000000000002</v>
      </c>
      <c r="G3314" s="480">
        <v>15</v>
      </c>
      <c r="H3314" s="482">
        <v>0.193857</v>
      </c>
      <c r="I3314" s="483">
        <v>12.8</v>
      </c>
      <c r="J3314" s="484">
        <v>0.14949999999999999</v>
      </c>
      <c r="K3314" s="469">
        <f t="shared" si="280"/>
        <v>12.844519413794705</v>
      </c>
      <c r="L3314" s="469">
        <f t="shared" si="281"/>
        <v>4.4519413794704477E-2</v>
      </c>
    </row>
    <row r="3315" spans="1:12">
      <c r="A3315" s="98" t="s">
        <v>120</v>
      </c>
      <c r="B3315" s="98">
        <f t="shared" si="278"/>
        <v>11</v>
      </c>
      <c r="C3315" s="98">
        <f t="shared" si="279"/>
        <v>0</v>
      </c>
      <c r="D3315" s="98">
        <f>D3314</f>
        <v>132</v>
      </c>
      <c r="E3315" s="98">
        <f t="shared" si="282"/>
        <v>28</v>
      </c>
      <c r="F3315" s="397">
        <f>F3314+(E3315-E3314)*(F3317-F3314)/(E3317-E3314)</f>
        <v>2.5039000000000002</v>
      </c>
      <c r="G3315" s="98">
        <v>15</v>
      </c>
      <c r="H3315" s="491">
        <f>H3314+(E3315-E3314)*(H3317-H3314)/(E3317-E3314)</f>
        <v>0.19392733333333334</v>
      </c>
      <c r="I3315" s="492">
        <f>I3314+(E3315-E3314)*(I3317-I3314)/(E3317-E3314)</f>
        <v>12.866666666666667</v>
      </c>
      <c r="J3315" s="397">
        <f>J3314+(E3315-E3314)*(J3317-J3314)/(E3317-E3314)</f>
        <v>0.14793333333333333</v>
      </c>
      <c r="K3315" s="469">
        <f t="shared" si="280"/>
        <v>12.911537311226542</v>
      </c>
      <c r="L3315" s="469">
        <f t="shared" si="281"/>
        <v>4.4870644559875217E-2</v>
      </c>
    </row>
    <row r="3316" spans="1:12">
      <c r="A3316" s="98" t="s">
        <v>120</v>
      </c>
      <c r="B3316" s="98">
        <f t="shared" si="278"/>
        <v>11</v>
      </c>
      <c r="C3316" s="98">
        <f t="shared" si="279"/>
        <v>0</v>
      </c>
      <c r="D3316" s="98">
        <f>D3314</f>
        <v>132</v>
      </c>
      <c r="E3316" s="98">
        <f t="shared" si="282"/>
        <v>29</v>
      </c>
      <c r="F3316" s="397">
        <f>F3314+(E3316-E3314)*(F3317-F3314)/(E3317-E3314)</f>
        <v>2.5177999999999998</v>
      </c>
      <c r="G3316" s="98">
        <v>15</v>
      </c>
      <c r="H3316" s="491">
        <f>H3314+(E3316-E3314)*(H3317-H3314)/(E3317-E3314)</f>
        <v>0.19399766666666665</v>
      </c>
      <c r="I3316" s="492">
        <f>I3314+(E3316-E3314)*(I3317-I3314)/(E3317-E3314)</f>
        <v>12.933333333333334</v>
      </c>
      <c r="J3316" s="397">
        <f>J3314+(E3316-E3314)*(J3317-J3314)/(E3317-E3314)</f>
        <v>0.14636666666666667</v>
      </c>
      <c r="K3316" s="469">
        <f t="shared" si="280"/>
        <v>12.978506614340722</v>
      </c>
      <c r="L3316" s="469">
        <f t="shared" si="281"/>
        <v>4.5173281007388155E-2</v>
      </c>
    </row>
    <row r="3317" spans="1:12">
      <c r="A3317" s="480" t="s">
        <v>120</v>
      </c>
      <c r="B3317" s="480">
        <f t="shared" si="278"/>
        <v>11</v>
      </c>
      <c r="C3317" s="480">
        <f t="shared" si="279"/>
        <v>0</v>
      </c>
      <c r="D3317" s="480">
        <f>D3314</f>
        <v>132</v>
      </c>
      <c r="E3317" s="480">
        <f t="shared" si="282"/>
        <v>30</v>
      </c>
      <c r="F3317" s="484">
        <v>2.5316999999999998</v>
      </c>
      <c r="G3317" s="480">
        <v>15</v>
      </c>
      <c r="H3317" s="482">
        <v>0.19406799999999999</v>
      </c>
      <c r="I3317" s="483">
        <v>13</v>
      </c>
      <c r="J3317" s="484">
        <v>0.14480000000000001</v>
      </c>
      <c r="K3317" s="469">
        <f t="shared" si="280"/>
        <v>13.045427375971309</v>
      </c>
      <c r="L3317" s="469">
        <f t="shared" si="281"/>
        <v>4.5427375971309303E-2</v>
      </c>
    </row>
    <row r="3318" spans="1:12">
      <c r="A3318" s="98" t="s">
        <v>120</v>
      </c>
      <c r="B3318" s="98">
        <f t="shared" si="278"/>
        <v>11</v>
      </c>
      <c r="C3318" s="98">
        <f t="shared" si="279"/>
        <v>0</v>
      </c>
      <c r="D3318" s="98">
        <f>D3317</f>
        <v>132</v>
      </c>
      <c r="E3318" s="98">
        <f t="shared" si="282"/>
        <v>31</v>
      </c>
      <c r="F3318" s="397">
        <f>F3317+(E3318-E3317)*(F3320-F3317)/(E3320-E3317)</f>
        <v>2.5453333333333332</v>
      </c>
      <c r="G3318" s="98">
        <v>15</v>
      </c>
      <c r="H3318" s="491">
        <f>H3317+(E3318-E3317)*(H3320-H3317)/(E3320-E3317)</f>
        <v>0.19413633333333333</v>
      </c>
      <c r="I3318" s="492">
        <f>I3317+(E3318-E3317)*(I3320-I3317)/(E3320-E3317)</f>
        <v>13.066666666666666</v>
      </c>
      <c r="J3318" s="397">
        <f>J3317+(E3318-E3317)*(J3320-J3317)/(E3320-E3317)</f>
        <v>0.14323333333333335</v>
      </c>
      <c r="K3318" s="469">
        <f t="shared" si="280"/>
        <v>13.111061127146042</v>
      </c>
      <c r="L3318" s="469">
        <f t="shared" si="281"/>
        <v>4.4394460479376008E-2</v>
      </c>
    </row>
    <row r="3319" spans="1:12">
      <c r="A3319" s="98" t="s">
        <v>120</v>
      </c>
      <c r="B3319" s="98">
        <f t="shared" si="278"/>
        <v>11</v>
      </c>
      <c r="C3319" s="98">
        <f t="shared" si="279"/>
        <v>0</v>
      </c>
      <c r="D3319" s="98">
        <f>D3317</f>
        <v>132</v>
      </c>
      <c r="E3319" s="98">
        <f t="shared" si="282"/>
        <v>32</v>
      </c>
      <c r="F3319" s="397">
        <f>F3317+(E3319-E3317)*(F3320-F3317)/(E3320-E3317)</f>
        <v>2.5589666666666666</v>
      </c>
      <c r="G3319" s="98">
        <v>15</v>
      </c>
      <c r="H3319" s="491">
        <f>H3317+(E3319-E3317)*(H3320-H3317)/(E3320-E3317)</f>
        <v>0.19420466666666666</v>
      </c>
      <c r="I3319" s="492">
        <f>I3317+(E3319-E3317)*(I3320-I3317)/(E3320-E3317)</f>
        <v>13.133333333333333</v>
      </c>
      <c r="J3319" s="397">
        <f>J3317+(E3319-E3317)*(J3320-J3317)/(E3320-E3317)</f>
        <v>0.14166666666666666</v>
      </c>
      <c r="K3319" s="469">
        <f t="shared" si="280"/>
        <v>13.176648690213417</v>
      </c>
      <c r="L3319" s="469">
        <f t="shared" si="281"/>
        <v>4.3315356880084366E-2</v>
      </c>
    </row>
    <row r="3320" spans="1:12">
      <c r="A3320" s="480" t="s">
        <v>120</v>
      </c>
      <c r="B3320" s="480">
        <f t="shared" si="278"/>
        <v>11</v>
      </c>
      <c r="C3320" s="480">
        <f t="shared" si="279"/>
        <v>0</v>
      </c>
      <c r="D3320" s="480">
        <f>D3317</f>
        <v>132</v>
      </c>
      <c r="E3320" s="480">
        <f t="shared" si="282"/>
        <v>33</v>
      </c>
      <c r="F3320" s="484">
        <v>2.5726</v>
      </c>
      <c r="G3320" s="480">
        <v>15</v>
      </c>
      <c r="H3320" s="482">
        <v>0.194273</v>
      </c>
      <c r="I3320" s="483">
        <v>13.2</v>
      </c>
      <c r="J3320" s="484">
        <v>0.1401</v>
      </c>
      <c r="K3320" s="469">
        <f t="shared" si="280"/>
        <v>13.242190113911866</v>
      </c>
      <c r="L3320" s="469">
        <f t="shared" si="281"/>
        <v>4.2190113911866334E-2</v>
      </c>
    </row>
    <row r="3321" spans="1:12">
      <c r="A3321" s="98" t="s">
        <v>120</v>
      </c>
      <c r="B3321" s="98">
        <f t="shared" si="278"/>
        <v>11</v>
      </c>
      <c r="C3321" s="98">
        <f t="shared" si="279"/>
        <v>0</v>
      </c>
      <c r="D3321" s="98">
        <f>D3320</f>
        <v>132</v>
      </c>
      <c r="E3321" s="98">
        <f t="shared" si="282"/>
        <v>34</v>
      </c>
      <c r="F3321" s="397">
        <f>F3320+(E3321-E3320)*(F3323-F3320)/(E3323-E3320)</f>
        <v>2.5860666666666665</v>
      </c>
      <c r="G3321" s="98">
        <v>15</v>
      </c>
      <c r="H3321" s="491">
        <f>H3320+(E3321-E3320)*(H3323-H3320)/(E3323-E3320)</f>
        <v>0.19433966666666666</v>
      </c>
      <c r="I3321" s="492">
        <f>I3320+(E3321-E3320)*(I3323-I3320)/(E3323-E3320)</f>
        <v>13.266666666666666</v>
      </c>
      <c r="J3321" s="397">
        <f>J3320+(E3321-E3320)*(J3323-J3320)/(E3323-E3320)</f>
        <v>0.13856666666666667</v>
      </c>
      <c r="K3321" s="469">
        <f t="shared" si="280"/>
        <v>13.306941969301171</v>
      </c>
      <c r="L3321" s="469">
        <f t="shared" si="281"/>
        <v>4.0275302634505294E-2</v>
      </c>
    </row>
    <row r="3322" spans="1:12">
      <c r="A3322" s="98" t="s">
        <v>120</v>
      </c>
      <c r="B3322" s="98">
        <f t="shared" si="278"/>
        <v>11</v>
      </c>
      <c r="C3322" s="98">
        <f t="shared" si="279"/>
        <v>0</v>
      </c>
      <c r="D3322" s="98">
        <f>D3320</f>
        <v>132</v>
      </c>
      <c r="E3322" s="98">
        <f t="shared" si="282"/>
        <v>35</v>
      </c>
      <c r="F3322" s="397">
        <f>F3320+(E3322-E3320)*(F3323-F3320)/(E3323-E3320)</f>
        <v>2.5995333333333335</v>
      </c>
      <c r="G3322" s="98">
        <v>15</v>
      </c>
      <c r="H3322" s="491">
        <f>H3320+(E3322-E3320)*(H3323-H3320)/(E3323-E3320)</f>
        <v>0.19440633333333335</v>
      </c>
      <c r="I3322" s="492">
        <f>I3320+(E3322-E3320)*(I3323-I3320)/(E3323-E3320)</f>
        <v>13.333333333333334</v>
      </c>
      <c r="J3322" s="397">
        <f>J3320+(E3322-E3320)*(J3323-J3320)/(E3323-E3320)</f>
        <v>0.13703333333333334</v>
      </c>
      <c r="K3322" s="469">
        <f t="shared" si="280"/>
        <v>13.371649414713856</v>
      </c>
      <c r="L3322" s="469">
        <f t="shared" si="281"/>
        <v>3.8316081380521894E-2</v>
      </c>
    </row>
    <row r="3323" spans="1:12">
      <c r="A3323" s="480" t="s">
        <v>120</v>
      </c>
      <c r="B3323" s="480">
        <f t="shared" si="278"/>
        <v>11</v>
      </c>
      <c r="C3323" s="480">
        <f t="shared" si="279"/>
        <v>0</v>
      </c>
      <c r="D3323" s="480">
        <f>D3320</f>
        <v>132</v>
      </c>
      <c r="E3323" s="480">
        <f t="shared" si="282"/>
        <v>36</v>
      </c>
      <c r="F3323" s="484">
        <v>2.613</v>
      </c>
      <c r="G3323" s="480">
        <v>15</v>
      </c>
      <c r="H3323" s="482">
        <v>0.19447300000000001</v>
      </c>
      <c r="I3323" s="483">
        <v>13.4</v>
      </c>
      <c r="J3323" s="484">
        <v>0.13550000000000001</v>
      </c>
      <c r="K3323" s="469">
        <f t="shared" si="280"/>
        <v>13.436312495822042</v>
      </c>
      <c r="L3323" s="469">
        <f t="shared" si="281"/>
        <v>3.6312495822041768E-2</v>
      </c>
    </row>
    <row r="3324" spans="1:12">
      <c r="A3324" s="98" t="s">
        <v>120</v>
      </c>
      <c r="B3324" s="98">
        <f t="shared" si="278"/>
        <v>11</v>
      </c>
      <c r="C3324" s="98">
        <f t="shared" si="279"/>
        <v>0</v>
      </c>
      <c r="D3324" s="98">
        <f>D3323</f>
        <v>132</v>
      </c>
      <c r="E3324" s="98">
        <f t="shared" si="282"/>
        <v>37</v>
      </c>
      <c r="F3324" s="397">
        <f>F3323+(E3324-E3323)*(F3326-F3323)/(E3326-E3323)</f>
        <v>2.6262333333333334</v>
      </c>
      <c r="G3324" s="98">
        <v>15</v>
      </c>
      <c r="H3324" s="491">
        <f>H3323+(E3324-E3323)*(H3326-H3323)/(E3326-E3323)</f>
        <v>0.19453766666666666</v>
      </c>
      <c r="I3324" s="492">
        <f>I3323+(E3324-E3323)*(I3326-I3323)/(E3326-E3323)</f>
        <v>13.466666666666667</v>
      </c>
      <c r="J3324" s="397">
        <f>J3323+(E3324-E3323)*(J3326-J3323)/(E3326-E3323)</f>
        <v>0.13393333333333335</v>
      </c>
      <c r="K3324" s="469">
        <f t="shared" si="280"/>
        <v>13.499870633450591</v>
      </c>
      <c r="L3324" s="469">
        <f t="shared" si="281"/>
        <v>3.3203966783924344E-2</v>
      </c>
    </row>
    <row r="3325" spans="1:12">
      <c r="A3325" s="98" t="s">
        <v>120</v>
      </c>
      <c r="B3325" s="98">
        <f t="shared" ref="B3325:B3388" si="283">INT(D3325/12)</f>
        <v>11</v>
      </c>
      <c r="C3325" s="98">
        <f t="shared" ref="C3325:C3388" si="284">D3325-B3325*12</f>
        <v>0</v>
      </c>
      <c r="D3325" s="98">
        <f>D3323</f>
        <v>132</v>
      </c>
      <c r="E3325" s="98">
        <f t="shared" si="282"/>
        <v>38</v>
      </c>
      <c r="F3325" s="397">
        <f>F3323+(E3325-E3323)*(F3326-F3323)/(E3326-E3323)</f>
        <v>2.6394666666666664</v>
      </c>
      <c r="G3325" s="98">
        <v>15</v>
      </c>
      <c r="H3325" s="491">
        <f>H3323+(E3325-E3323)*(H3326-H3323)/(E3326-E3323)</f>
        <v>0.19460233333333335</v>
      </c>
      <c r="I3325" s="492">
        <f>I3323+(E3325-E3323)*(I3326-I3323)/(E3326-E3323)</f>
        <v>13.533333333333333</v>
      </c>
      <c r="J3325" s="397">
        <f>J3323+(E3325-E3323)*(J3326-J3323)/(E3326-E3323)</f>
        <v>0.13236666666666666</v>
      </c>
      <c r="K3325" s="469">
        <f t="shared" si="280"/>
        <v>13.563386530137526</v>
      </c>
      <c r="L3325" s="469">
        <f t="shared" si="281"/>
        <v>3.005319680419305E-2</v>
      </c>
    </row>
    <row r="3326" spans="1:12">
      <c r="A3326" s="480" t="s">
        <v>120</v>
      </c>
      <c r="B3326" s="480">
        <f t="shared" si="283"/>
        <v>11</v>
      </c>
      <c r="C3326" s="480">
        <f t="shared" si="284"/>
        <v>0</v>
      </c>
      <c r="D3326" s="480">
        <f>D3323</f>
        <v>132</v>
      </c>
      <c r="E3326" s="480">
        <f t="shared" si="282"/>
        <v>39</v>
      </c>
      <c r="F3326" s="484">
        <v>2.6526999999999998</v>
      </c>
      <c r="G3326" s="480">
        <v>15</v>
      </c>
      <c r="H3326" s="482">
        <v>0.19466700000000001</v>
      </c>
      <c r="I3326" s="483">
        <v>13.6</v>
      </c>
      <c r="J3326" s="484">
        <v>0.1308</v>
      </c>
      <c r="K3326" s="469">
        <f t="shared" si="280"/>
        <v>13.62686022797906</v>
      </c>
      <c r="L3326" s="469">
        <f t="shared" si="281"/>
        <v>2.6860227979060625E-2</v>
      </c>
    </row>
    <row r="3327" spans="1:12">
      <c r="A3327" s="98" t="s">
        <v>120</v>
      </c>
      <c r="B3327" s="98">
        <f t="shared" si="283"/>
        <v>11</v>
      </c>
      <c r="C3327" s="98">
        <f t="shared" si="284"/>
        <v>0</v>
      </c>
      <c r="D3327" s="98">
        <f>D3326</f>
        <v>132</v>
      </c>
      <c r="E3327" s="98">
        <f t="shared" si="282"/>
        <v>40</v>
      </c>
      <c r="F3327" s="397">
        <f>F3326+(E3327-E3326)*(F3329-F3326)/(E3329-E3326)</f>
        <v>2.6657333333333333</v>
      </c>
      <c r="G3327" s="98">
        <v>15</v>
      </c>
      <c r="H3327" s="491">
        <f>H3326+(E3327-E3326)*(H3329-H3326)/(E3329-E3326)</f>
        <v>0.19473000000000001</v>
      </c>
      <c r="I3327" s="492">
        <f>I3326+(E3327-E3326)*(I3329-I3326)/(E3329-E3326)</f>
        <v>13.666666666666666</v>
      </c>
      <c r="J3327" s="397">
        <f>J3326+(E3327-E3326)*(J3329-J3326)/(E3329-E3326)</f>
        <v>0.12923333333333334</v>
      </c>
      <c r="K3327" s="469">
        <f t="shared" si="280"/>
        <v>13.689381879183141</v>
      </c>
      <c r="L3327" s="469">
        <f t="shared" si="281"/>
        <v>2.2715212516475347E-2</v>
      </c>
    </row>
    <row r="3328" spans="1:12">
      <c r="A3328" s="98" t="s">
        <v>120</v>
      </c>
      <c r="B3328" s="98">
        <f t="shared" si="283"/>
        <v>11</v>
      </c>
      <c r="C3328" s="98">
        <f t="shared" si="284"/>
        <v>0</v>
      </c>
      <c r="D3328" s="98">
        <f>D3326</f>
        <v>132</v>
      </c>
      <c r="E3328" s="98">
        <f t="shared" si="282"/>
        <v>41</v>
      </c>
      <c r="F3328" s="397">
        <f>F3326+(E3328-E3326)*(F3329-F3326)/(E3329-E3326)</f>
        <v>2.6787666666666667</v>
      </c>
      <c r="G3328" s="98">
        <v>15</v>
      </c>
      <c r="H3328" s="491">
        <f>H3326+(E3328-E3326)*(H3329-H3326)/(E3329-E3326)</f>
        <v>0.19479299999999999</v>
      </c>
      <c r="I3328" s="492">
        <f>I3326+(E3328-E3326)*(I3329-I3326)/(E3329-E3326)</f>
        <v>13.733333333333334</v>
      </c>
      <c r="J3328" s="397">
        <f>J3326+(E3328-E3326)*(J3329-J3326)/(E3329-E3326)</f>
        <v>0.12766666666666665</v>
      </c>
      <c r="K3328" s="469">
        <f t="shared" si="280"/>
        <v>13.751863088851586</v>
      </c>
      <c r="L3328" s="469">
        <f t="shared" si="281"/>
        <v>1.8529755518251534E-2</v>
      </c>
    </row>
    <row r="3329" spans="1:12">
      <c r="A3329" s="480" t="s">
        <v>120</v>
      </c>
      <c r="B3329" s="480">
        <f t="shared" si="283"/>
        <v>11</v>
      </c>
      <c r="C3329" s="480">
        <f t="shared" si="284"/>
        <v>0</v>
      </c>
      <c r="D3329" s="480">
        <f>D3326</f>
        <v>132</v>
      </c>
      <c r="E3329" s="480">
        <f t="shared" si="282"/>
        <v>42</v>
      </c>
      <c r="F3329" s="484">
        <v>2.6918000000000002</v>
      </c>
      <c r="G3329" s="480">
        <v>15</v>
      </c>
      <c r="H3329" s="482">
        <v>0.194856</v>
      </c>
      <c r="I3329" s="483">
        <v>13.8</v>
      </c>
      <c r="J3329" s="484">
        <v>0.12609999999999999</v>
      </c>
      <c r="K3329" s="469">
        <f t="shared" si="280"/>
        <v>13.814303896210536</v>
      </c>
      <c r="L3329" s="469">
        <f t="shared" si="281"/>
        <v>1.4303896210535072E-2</v>
      </c>
    </row>
    <row r="3330" spans="1:12">
      <c r="A3330" s="98" t="s">
        <v>120</v>
      </c>
      <c r="B3330" s="98">
        <f t="shared" si="283"/>
        <v>11</v>
      </c>
      <c r="C3330" s="98">
        <f t="shared" si="284"/>
        <v>0</v>
      </c>
      <c r="D3330" s="98">
        <f>D3329</f>
        <v>132</v>
      </c>
      <c r="E3330" s="98">
        <f t="shared" si="282"/>
        <v>43</v>
      </c>
      <c r="F3330" s="397">
        <f>F3329+(E3330-E3329)*(F3332-F3329)/(E3332-E3329)</f>
        <v>2.7046666666666668</v>
      </c>
      <c r="G3330" s="98">
        <v>15</v>
      </c>
      <c r="H3330" s="491">
        <f>H3329+(E3330-E3329)*(H3332-H3329)/(E3332-E3329)</f>
        <v>0.19491766666666666</v>
      </c>
      <c r="I3330" s="492">
        <f>I3329+(E3330-E3329)*(I3332-I3329)/(E3332-E3329)</f>
        <v>13.866666666666667</v>
      </c>
      <c r="J3330" s="397">
        <f>J3329+(E3330-E3329)*(J3332-J3329)/(E3332-E3329)</f>
        <v>0.12456666666666666</v>
      </c>
      <c r="K3330" s="469">
        <f t="shared" si="280"/>
        <v>13.875944202081905</v>
      </c>
      <c r="L3330" s="469">
        <f t="shared" si="281"/>
        <v>9.2775354152383471E-3</v>
      </c>
    </row>
    <row r="3331" spans="1:12">
      <c r="A3331" s="98" t="s">
        <v>120</v>
      </c>
      <c r="B3331" s="98">
        <f t="shared" si="283"/>
        <v>11</v>
      </c>
      <c r="C3331" s="98">
        <f t="shared" si="284"/>
        <v>0</v>
      </c>
      <c r="D3331" s="98">
        <f>D3329</f>
        <v>132</v>
      </c>
      <c r="E3331" s="98">
        <f t="shared" si="282"/>
        <v>44</v>
      </c>
      <c r="F3331" s="397">
        <f>F3329+(E3331-E3329)*(F3332-F3329)/(E3332-E3329)</f>
        <v>2.7175333333333334</v>
      </c>
      <c r="G3331" s="98">
        <v>15</v>
      </c>
      <c r="H3331" s="491">
        <f>H3329+(E3331-E3329)*(H3332-H3329)/(E3332-E3329)</f>
        <v>0.19497933333333334</v>
      </c>
      <c r="I3331" s="492">
        <f>I3329+(E3331-E3329)*(I3332-I3329)/(E3332-E3329)</f>
        <v>13.933333333333334</v>
      </c>
      <c r="J3331" s="397">
        <f>J3329+(E3331-E3329)*(J3332-J3329)/(E3332-E3329)</f>
        <v>0.12303333333333333</v>
      </c>
      <c r="K3331" s="469">
        <f t="shared" si="280"/>
        <v>13.937545517644605</v>
      </c>
      <c r="L3331" s="469">
        <f t="shared" si="281"/>
        <v>4.2121843112710167E-3</v>
      </c>
    </row>
    <row r="3332" spans="1:12">
      <c r="A3332" s="480" t="s">
        <v>120</v>
      </c>
      <c r="B3332" s="480">
        <f t="shared" si="283"/>
        <v>11</v>
      </c>
      <c r="C3332" s="480">
        <f t="shared" si="284"/>
        <v>0</v>
      </c>
      <c r="D3332" s="480">
        <f>D3329</f>
        <v>132</v>
      </c>
      <c r="E3332" s="480">
        <f t="shared" si="282"/>
        <v>45</v>
      </c>
      <c r="F3332" s="484">
        <v>2.7303999999999999</v>
      </c>
      <c r="G3332" s="480">
        <v>15</v>
      </c>
      <c r="H3332" s="482">
        <v>0.19504099999999999</v>
      </c>
      <c r="I3332" s="483">
        <v>14</v>
      </c>
      <c r="J3332" s="484">
        <v>0.1215</v>
      </c>
      <c r="K3332" s="469">
        <f t="shared" si="280"/>
        <v>13.999107879881667</v>
      </c>
      <c r="L3332" s="469">
        <f t="shared" si="281"/>
        <v>-8.9212011833339488E-4</v>
      </c>
    </row>
    <row r="3333" spans="1:12">
      <c r="A3333" s="98" t="s">
        <v>120</v>
      </c>
      <c r="B3333" s="98">
        <f t="shared" si="283"/>
        <v>11</v>
      </c>
      <c r="C3333" s="98">
        <f t="shared" si="284"/>
        <v>0</v>
      </c>
      <c r="D3333" s="98">
        <f>D3332</f>
        <v>132</v>
      </c>
      <c r="E3333" s="98">
        <f t="shared" si="282"/>
        <v>46</v>
      </c>
      <c r="F3333" s="397">
        <f>F3332+(E3333-E3332)*(F3335-F3332)/(E3335-E3332)</f>
        <v>2.7430666666666665</v>
      </c>
      <c r="G3333" s="98">
        <v>15</v>
      </c>
      <c r="H3333" s="491">
        <f>H3332+(E3333-E3332)*(H3335-H3332)/(E3335-E3332)</f>
        <v>0.19510166666666667</v>
      </c>
      <c r="I3333" s="492">
        <f>I3332+(E3333-E3332)*(I3335-I3332)/(E3335-E3332)</f>
        <v>14.066666666666666</v>
      </c>
      <c r="J3333" s="397">
        <f>J3332+(E3333-E3332)*(J3335-J3332)/(E3335-E3332)</f>
        <v>0.11993333333333334</v>
      </c>
      <c r="K3333" s="469">
        <f t="shared" si="280"/>
        <v>14.059678287388625</v>
      </c>
      <c r="L3333" s="469">
        <f t="shared" si="281"/>
        <v>-6.9883792780416343E-3</v>
      </c>
    </row>
    <row r="3334" spans="1:12">
      <c r="A3334" s="98" t="s">
        <v>120</v>
      </c>
      <c r="B3334" s="98">
        <f t="shared" si="283"/>
        <v>11</v>
      </c>
      <c r="C3334" s="98">
        <f t="shared" si="284"/>
        <v>0</v>
      </c>
      <c r="D3334" s="98">
        <f>D3332</f>
        <v>132</v>
      </c>
      <c r="E3334" s="98">
        <f t="shared" si="282"/>
        <v>47</v>
      </c>
      <c r="F3334" s="397">
        <f>F3332+(E3334-E3332)*(F3335-F3332)/(E3335-E3332)</f>
        <v>2.7557333333333336</v>
      </c>
      <c r="G3334" s="98">
        <v>15</v>
      </c>
      <c r="H3334" s="491">
        <f>H3332+(E3334-E3332)*(H3335-H3332)/(E3335-E3332)</f>
        <v>0.19516233333333333</v>
      </c>
      <c r="I3334" s="492">
        <f>I3332+(E3334-E3332)*(I3335-I3332)/(E3335-E3332)</f>
        <v>14.133333333333333</v>
      </c>
      <c r="J3334" s="397">
        <f>J3332+(E3334-E3332)*(J3335-J3332)/(E3335-E3332)</f>
        <v>0.11836666666666666</v>
      </c>
      <c r="K3334" s="469">
        <f t="shared" si="280"/>
        <v>14.120211037990599</v>
      </c>
      <c r="L3334" s="469">
        <f t="shared" si="281"/>
        <v>-1.3122295342734347E-2</v>
      </c>
    </row>
    <row r="3335" spans="1:12">
      <c r="A3335" s="480" t="s">
        <v>120</v>
      </c>
      <c r="B3335" s="480">
        <f t="shared" si="283"/>
        <v>11</v>
      </c>
      <c r="C3335" s="480">
        <f t="shared" si="284"/>
        <v>0</v>
      </c>
      <c r="D3335" s="480">
        <f>D3332</f>
        <v>132</v>
      </c>
      <c r="E3335" s="480">
        <f t="shared" si="282"/>
        <v>48</v>
      </c>
      <c r="F3335" s="484">
        <v>2.7684000000000002</v>
      </c>
      <c r="G3335" s="480">
        <v>15</v>
      </c>
      <c r="H3335" s="482">
        <v>0.19522300000000001</v>
      </c>
      <c r="I3335" s="483">
        <v>14.2</v>
      </c>
      <c r="J3335" s="484">
        <v>0.1168</v>
      </c>
      <c r="K3335" s="469">
        <f t="shared" si="280"/>
        <v>14.180706166793872</v>
      </c>
      <c r="L3335" s="469">
        <f t="shared" si="281"/>
        <v>-1.9293833206127431E-2</v>
      </c>
    </row>
    <row r="3336" spans="1:12">
      <c r="A3336" s="98" t="s">
        <v>120</v>
      </c>
      <c r="B3336" s="98">
        <f t="shared" si="283"/>
        <v>11</v>
      </c>
      <c r="C3336" s="98">
        <f t="shared" si="284"/>
        <v>0</v>
      </c>
      <c r="D3336" s="98">
        <f>D3335</f>
        <v>132</v>
      </c>
      <c r="E3336" s="98">
        <f t="shared" si="282"/>
        <v>49</v>
      </c>
      <c r="F3336" s="397">
        <f>F3335+(E3336-E3335)*(F3338-F3335)/(E3338-E3335)</f>
        <v>2.7808999999999999</v>
      </c>
      <c r="G3336" s="98">
        <v>15</v>
      </c>
      <c r="H3336" s="491">
        <f>H3335+(E3336-E3335)*(H3338-H3335)/(E3338-E3335)</f>
        <v>0.19528200000000001</v>
      </c>
      <c r="I3336" s="492">
        <f>I3335+(E3336-E3335)*(I3338-I3335)/(E3338-E3335)</f>
        <v>14.266666666666666</v>
      </c>
      <c r="J3336" s="397">
        <f>J3335+(E3336-E3335)*(J3338-J3335)/(E3338-E3335)</f>
        <v>0.11523333333333334</v>
      </c>
      <c r="K3336" s="469">
        <f t="shared" si="280"/>
        <v>14.240431785827674</v>
      </c>
      <c r="L3336" s="469">
        <f t="shared" si="281"/>
        <v>-2.6234880838991614E-2</v>
      </c>
    </row>
    <row r="3337" spans="1:12">
      <c r="A3337" s="98" t="s">
        <v>120</v>
      </c>
      <c r="B3337" s="98">
        <f t="shared" si="283"/>
        <v>11</v>
      </c>
      <c r="C3337" s="98">
        <f t="shared" si="284"/>
        <v>0</v>
      </c>
      <c r="D3337" s="98">
        <f>D3335</f>
        <v>132</v>
      </c>
      <c r="E3337" s="98">
        <f t="shared" si="282"/>
        <v>50</v>
      </c>
      <c r="F3337" s="397">
        <f>F3335+(E3337-E3335)*(F3338-F3335)/(E3338-E3335)</f>
        <v>2.7934000000000001</v>
      </c>
      <c r="G3337" s="98">
        <v>15</v>
      </c>
      <c r="H3337" s="491">
        <f>H3335+(E3337-E3335)*(H3338-H3335)/(E3338-E3335)</f>
        <v>0.19534099999999999</v>
      </c>
      <c r="I3337" s="492">
        <f>I3335+(E3337-E3335)*(I3338-I3335)/(E3338-E3335)</f>
        <v>14.333333333333334</v>
      </c>
      <c r="J3337" s="397">
        <f>J3335+(E3337-E3335)*(J3338-J3335)/(E3338-E3335)</f>
        <v>0.11366666666666667</v>
      </c>
      <c r="K3337" s="469">
        <f t="shared" si="280"/>
        <v>14.300121326296068</v>
      </c>
      <c r="L3337" s="469">
        <f t="shared" si="281"/>
        <v>-3.3212007037265678E-2</v>
      </c>
    </row>
    <row r="3338" spans="1:12">
      <c r="A3338" s="480" t="s">
        <v>120</v>
      </c>
      <c r="B3338" s="480">
        <f t="shared" si="283"/>
        <v>11</v>
      </c>
      <c r="C3338" s="480">
        <f t="shared" si="284"/>
        <v>0</v>
      </c>
      <c r="D3338" s="480">
        <f>D3335</f>
        <v>132</v>
      </c>
      <c r="E3338" s="480">
        <f t="shared" si="282"/>
        <v>51</v>
      </c>
      <c r="F3338" s="484">
        <v>2.8058999999999998</v>
      </c>
      <c r="G3338" s="480">
        <v>15</v>
      </c>
      <c r="H3338" s="482">
        <v>0.19539999999999999</v>
      </c>
      <c r="I3338" s="483">
        <v>14.4</v>
      </c>
      <c r="J3338" s="484">
        <v>0.11210000000000001</v>
      </c>
      <c r="K3338" s="469">
        <f t="shared" si="280"/>
        <v>14.359774820880245</v>
      </c>
      <c r="L3338" s="469">
        <f t="shared" si="281"/>
        <v>-4.0225179119754984E-2</v>
      </c>
    </row>
    <row r="3339" spans="1:12">
      <c r="A3339" s="98" t="s">
        <v>120</v>
      </c>
      <c r="B3339" s="98">
        <f t="shared" si="283"/>
        <v>11</v>
      </c>
      <c r="C3339" s="98">
        <f t="shared" si="284"/>
        <v>0</v>
      </c>
      <c r="D3339" s="98">
        <f>D3338</f>
        <v>132</v>
      </c>
      <c r="E3339" s="98">
        <f t="shared" si="282"/>
        <v>52</v>
      </c>
      <c r="F3339" s="397">
        <f>F3338+(E3339-E3338)*(F3341-F3338)/(E3341-E3338)</f>
        <v>2.8182666666666667</v>
      </c>
      <c r="G3339" s="98">
        <v>15</v>
      </c>
      <c r="H3339" s="491">
        <f>H3338+(E3339-E3338)*(H3341-H3338)/(E3341-E3338)</f>
        <v>0.19545799999999999</v>
      </c>
      <c r="I3339" s="492">
        <f>I3338+(E3339-E3338)*(I3341-I3338)/(E3341-E3338)</f>
        <v>14.433333333333334</v>
      </c>
      <c r="J3339" s="397">
        <f>J3338+(E3339-E3338)*(J3341-J3338)/(E3341-E3338)</f>
        <v>0.11053333333333333</v>
      </c>
      <c r="K3339" s="469">
        <f t="shared" ref="K3339:K3402" si="285">F3339/H3339</f>
        <v>14.41878391606722</v>
      </c>
      <c r="L3339" s="469">
        <f t="shared" ref="L3339:L3402" si="286">K3339-I3339</f>
        <v>-1.4549417266113807E-2</v>
      </c>
    </row>
    <row r="3340" spans="1:12">
      <c r="A3340" s="98" t="s">
        <v>120</v>
      </c>
      <c r="B3340" s="98">
        <f t="shared" si="283"/>
        <v>11</v>
      </c>
      <c r="C3340" s="98">
        <f t="shared" si="284"/>
        <v>0</v>
      </c>
      <c r="D3340" s="98">
        <f>D3338</f>
        <v>132</v>
      </c>
      <c r="E3340" s="98">
        <f t="shared" si="282"/>
        <v>53</v>
      </c>
      <c r="F3340" s="397">
        <f>F3338+(E3340-E3338)*(F3341-F3338)/(E3341-E3338)</f>
        <v>2.8306333333333331</v>
      </c>
      <c r="G3340" s="98">
        <v>15</v>
      </c>
      <c r="H3340" s="491">
        <f>H3338+(E3340-E3338)*(H3341-H3338)/(E3341-E3338)</f>
        <v>0.195516</v>
      </c>
      <c r="I3340" s="492">
        <f>I3338+(E3340-E3338)*(I3341-I3338)/(E3341-E3338)</f>
        <v>14.466666666666667</v>
      </c>
      <c r="J3340" s="397">
        <f>J3338+(E3340-E3338)*(J3341-J3338)/(E3341-E3338)</f>
        <v>0.10896666666666667</v>
      </c>
      <c r="K3340" s="469">
        <f t="shared" si="285"/>
        <v>14.477758001050212</v>
      </c>
      <c r="L3340" s="469">
        <f t="shared" si="286"/>
        <v>1.1091334383545259E-2</v>
      </c>
    </row>
    <row r="3341" spans="1:12">
      <c r="A3341" s="480" t="s">
        <v>120</v>
      </c>
      <c r="B3341" s="480">
        <f t="shared" si="283"/>
        <v>11</v>
      </c>
      <c r="C3341" s="480">
        <f t="shared" si="284"/>
        <v>0</v>
      </c>
      <c r="D3341" s="480">
        <f>D3338</f>
        <v>132</v>
      </c>
      <c r="E3341" s="480">
        <f t="shared" si="282"/>
        <v>54</v>
      </c>
      <c r="F3341" s="484">
        <v>2.843</v>
      </c>
      <c r="G3341" s="480">
        <v>15</v>
      </c>
      <c r="H3341" s="482">
        <v>0.195574</v>
      </c>
      <c r="I3341" s="483">
        <v>14.5</v>
      </c>
      <c r="J3341" s="484">
        <v>0.1074</v>
      </c>
      <c r="K3341" s="469">
        <f t="shared" si="285"/>
        <v>14.53669710697741</v>
      </c>
      <c r="L3341" s="469">
        <f t="shared" si="286"/>
        <v>3.6697106977410243E-2</v>
      </c>
    </row>
    <row r="3342" spans="1:12">
      <c r="A3342" s="480" t="s">
        <v>120</v>
      </c>
      <c r="B3342" s="480">
        <f t="shared" si="283"/>
        <v>11</v>
      </c>
      <c r="C3342" s="480">
        <f t="shared" si="284"/>
        <v>6</v>
      </c>
      <c r="D3342" s="480">
        <v>138</v>
      </c>
      <c r="E3342" s="480">
        <v>18</v>
      </c>
      <c r="F3342" s="484">
        <v>2.3607</v>
      </c>
      <c r="G3342" s="480">
        <v>15</v>
      </c>
      <c r="H3342" s="482">
        <v>0.186477</v>
      </c>
      <c r="I3342" s="483">
        <v>12.7</v>
      </c>
      <c r="J3342" s="484">
        <v>0.15809999999999999</v>
      </c>
      <c r="K3342" s="469">
        <f t="shared" si="285"/>
        <v>12.659470068694798</v>
      </c>
      <c r="L3342" s="469">
        <f t="shared" si="286"/>
        <v>-4.0529931305201217E-2</v>
      </c>
    </row>
    <row r="3343" spans="1:12">
      <c r="A3343" s="98" t="s">
        <v>120</v>
      </c>
      <c r="B3343" s="98">
        <f t="shared" si="283"/>
        <v>11</v>
      </c>
      <c r="C3343" s="98">
        <f t="shared" si="284"/>
        <v>6</v>
      </c>
      <c r="D3343" s="98">
        <f>D3342</f>
        <v>138</v>
      </c>
      <c r="E3343" s="98">
        <f t="shared" ref="E3343:E3378" si="287">E3342+1</f>
        <v>19</v>
      </c>
      <c r="F3343" s="397">
        <f>F3342+(E3343-E3342)*(F3345-F3342)/(E3345-E3342)</f>
        <v>2.3753333333333333</v>
      </c>
      <c r="G3343" s="98">
        <v>15</v>
      </c>
      <c r="H3343" s="491">
        <f>H3342+(E3343-E3342)*(H3345-H3342)/(E3345-E3342)</f>
        <v>0.18661033333333332</v>
      </c>
      <c r="I3343" s="492">
        <f>I3342+(E3343-E3342)*(I3345-I3342)/(E3345-E3342)</f>
        <v>12.766666666666666</v>
      </c>
      <c r="J3343" s="397">
        <f>J3342+(E3343-E3342)*(J3345-J3342)/(E3345-E3342)</f>
        <v>0.15670000000000001</v>
      </c>
      <c r="K3343" s="469">
        <f t="shared" si="285"/>
        <v>12.728841382488644</v>
      </c>
      <c r="L3343" s="469">
        <f t="shared" si="286"/>
        <v>-3.7825284178021334E-2</v>
      </c>
    </row>
    <row r="3344" spans="1:12">
      <c r="A3344" s="98" t="s">
        <v>120</v>
      </c>
      <c r="B3344" s="98">
        <f t="shared" si="283"/>
        <v>11</v>
      </c>
      <c r="C3344" s="98">
        <f t="shared" si="284"/>
        <v>6</v>
      </c>
      <c r="D3344" s="98">
        <f>D3342</f>
        <v>138</v>
      </c>
      <c r="E3344" s="98">
        <f t="shared" si="287"/>
        <v>20</v>
      </c>
      <c r="F3344" s="397">
        <f>F3342+(E3344-E3342)*(F3345-F3342)/(E3345-E3342)</f>
        <v>2.3899666666666666</v>
      </c>
      <c r="G3344" s="98">
        <v>15</v>
      </c>
      <c r="H3344" s="491">
        <f>H3342+(E3344-E3342)*(H3345-H3342)/(E3345-E3342)</f>
        <v>0.18674366666666667</v>
      </c>
      <c r="I3344" s="492">
        <f>I3342+(E3344-E3342)*(I3345-I3342)/(E3345-E3342)</f>
        <v>12.833333333333334</v>
      </c>
      <c r="J3344" s="397">
        <f>J3342+(E3344-E3342)*(J3345-J3342)/(E3345-E3342)</f>
        <v>0.15529999999999999</v>
      </c>
      <c r="K3344" s="469">
        <f t="shared" si="285"/>
        <v>12.798113635268308</v>
      </c>
      <c r="L3344" s="469">
        <f t="shared" si="286"/>
        <v>-3.5219698065025895E-2</v>
      </c>
    </row>
    <row r="3345" spans="1:12">
      <c r="A3345" s="480" t="s">
        <v>120</v>
      </c>
      <c r="B3345" s="480">
        <f t="shared" si="283"/>
        <v>11</v>
      </c>
      <c r="C3345" s="480">
        <f t="shared" si="284"/>
        <v>6</v>
      </c>
      <c r="D3345" s="480">
        <f>D3342</f>
        <v>138</v>
      </c>
      <c r="E3345" s="480">
        <f t="shared" si="287"/>
        <v>21</v>
      </c>
      <c r="F3345" s="484">
        <v>2.4045999999999998</v>
      </c>
      <c r="G3345" s="480">
        <v>15</v>
      </c>
      <c r="H3345" s="482">
        <v>0.18687699999999999</v>
      </c>
      <c r="I3345" s="483">
        <v>12.9</v>
      </c>
      <c r="J3345" s="484">
        <v>0.15390000000000001</v>
      </c>
      <c r="K3345" s="469">
        <f t="shared" si="285"/>
        <v>12.867287039068477</v>
      </c>
      <c r="L3345" s="469">
        <f t="shared" si="286"/>
        <v>-3.2712960931522872E-2</v>
      </c>
    </row>
    <row r="3346" spans="1:12">
      <c r="A3346" s="98" t="s">
        <v>120</v>
      </c>
      <c r="B3346" s="98">
        <f t="shared" si="283"/>
        <v>11</v>
      </c>
      <c r="C3346" s="98">
        <f t="shared" si="284"/>
        <v>6</v>
      </c>
      <c r="D3346" s="98">
        <f>D3345</f>
        <v>138</v>
      </c>
      <c r="E3346" s="98">
        <f t="shared" si="287"/>
        <v>22</v>
      </c>
      <c r="F3346" s="397">
        <f>F3345+(E3346-E3345)*(F3348-F3345)/(E3348-E3345)</f>
        <v>2.4189666666666665</v>
      </c>
      <c r="G3346" s="98">
        <v>15</v>
      </c>
      <c r="H3346" s="491">
        <f>H3345+(E3346-E3345)*(H3348-H3345)/(E3348-E3345)</f>
        <v>0.18700733333333333</v>
      </c>
      <c r="I3346" s="492">
        <f>I3345+(E3346-E3345)*(I3348-I3345)/(E3348-E3345)</f>
        <v>12.966666666666667</v>
      </c>
      <c r="J3346" s="397">
        <f>J3345+(E3346-E3345)*(J3348-J3345)/(E3348-E3345)</f>
        <v>0.15246666666666667</v>
      </c>
      <c r="K3346" s="469">
        <f t="shared" si="285"/>
        <v>12.935143363361863</v>
      </c>
      <c r="L3346" s="469">
        <f t="shared" si="286"/>
        <v>-3.1523303304803463E-2</v>
      </c>
    </row>
    <row r="3347" spans="1:12">
      <c r="A3347" s="98" t="s">
        <v>120</v>
      </c>
      <c r="B3347" s="98">
        <f t="shared" si="283"/>
        <v>11</v>
      </c>
      <c r="C3347" s="98">
        <f t="shared" si="284"/>
        <v>6</v>
      </c>
      <c r="D3347" s="98">
        <f>D3345</f>
        <v>138</v>
      </c>
      <c r="E3347" s="98">
        <f t="shared" si="287"/>
        <v>23</v>
      </c>
      <c r="F3347" s="397">
        <f>F3345+(E3347-E3345)*(F3348-F3345)/(E3348-E3345)</f>
        <v>2.4333333333333336</v>
      </c>
      <c r="G3347" s="98">
        <v>15</v>
      </c>
      <c r="H3347" s="491">
        <f>H3345+(E3347-E3345)*(H3348-H3345)/(E3348-E3345)</f>
        <v>0.18713766666666665</v>
      </c>
      <c r="I3347" s="492">
        <f>I3345+(E3347-E3345)*(I3348-I3345)/(E3348-E3345)</f>
        <v>13.033333333333333</v>
      </c>
      <c r="J3347" s="397">
        <f>J3345+(E3347-E3345)*(J3348-J3345)/(E3348-E3345)</f>
        <v>0.15103333333333335</v>
      </c>
      <c r="K3347" s="469">
        <f t="shared" si="285"/>
        <v>13.002905169634479</v>
      </c>
      <c r="L3347" s="469">
        <f t="shared" si="286"/>
        <v>-3.0428163698854149E-2</v>
      </c>
    </row>
    <row r="3348" spans="1:12">
      <c r="A3348" s="480" t="s">
        <v>120</v>
      </c>
      <c r="B3348" s="480">
        <f t="shared" si="283"/>
        <v>11</v>
      </c>
      <c r="C3348" s="480">
        <f t="shared" si="284"/>
        <v>6</v>
      </c>
      <c r="D3348" s="480">
        <f>D3345</f>
        <v>138</v>
      </c>
      <c r="E3348" s="480">
        <f t="shared" si="287"/>
        <v>24</v>
      </c>
      <c r="F3348" s="484">
        <v>2.4477000000000002</v>
      </c>
      <c r="G3348" s="480">
        <v>15</v>
      </c>
      <c r="H3348" s="482">
        <v>0.18726799999999999</v>
      </c>
      <c r="I3348" s="483">
        <v>13.1</v>
      </c>
      <c r="J3348" s="484">
        <v>0.14960000000000001</v>
      </c>
      <c r="K3348" s="469">
        <f t="shared" si="285"/>
        <v>13.070572655232075</v>
      </c>
      <c r="L3348" s="469">
        <f t="shared" si="286"/>
        <v>-2.9427344767924524E-2</v>
      </c>
    </row>
    <row r="3349" spans="1:12">
      <c r="A3349" s="98" t="s">
        <v>120</v>
      </c>
      <c r="B3349" s="98">
        <f t="shared" si="283"/>
        <v>11</v>
      </c>
      <c r="C3349" s="98">
        <f t="shared" si="284"/>
        <v>6</v>
      </c>
      <c r="D3349" s="98">
        <f>D3348</f>
        <v>138</v>
      </c>
      <c r="E3349" s="98">
        <f t="shared" si="287"/>
        <v>25</v>
      </c>
      <c r="F3349" s="397">
        <f>F3348+(E3349-E3348)*(F3351-F3348)/(E3351-E3348)</f>
        <v>2.4618000000000002</v>
      </c>
      <c r="G3349" s="98">
        <v>15</v>
      </c>
      <c r="H3349" s="491">
        <f>H3348+(E3349-E3348)*(H3351-H3348)/(E3351-E3348)</f>
        <v>0.18739566666666665</v>
      </c>
      <c r="I3349" s="492">
        <f>I3348+(E3349-E3348)*(I3351-I3348)/(E3351-E3348)</f>
        <v>13.166666666666666</v>
      </c>
      <c r="J3349" s="397">
        <f>J3348+(E3349-E3348)*(J3351-J3348)/(E3351-E3348)</f>
        <v>0.14816666666666667</v>
      </c>
      <c r="K3349" s="469">
        <f t="shared" si="285"/>
        <v>13.136909960564726</v>
      </c>
      <c r="L3349" s="469">
        <f t="shared" si="286"/>
        <v>-2.9756706101940367E-2</v>
      </c>
    </row>
    <row r="3350" spans="1:12">
      <c r="A3350" s="98" t="s">
        <v>120</v>
      </c>
      <c r="B3350" s="98">
        <f t="shared" si="283"/>
        <v>11</v>
      </c>
      <c r="C3350" s="98">
        <f t="shared" si="284"/>
        <v>6</v>
      </c>
      <c r="D3350" s="98">
        <f>D3348</f>
        <v>138</v>
      </c>
      <c r="E3350" s="98">
        <f t="shared" si="287"/>
        <v>26</v>
      </c>
      <c r="F3350" s="397">
        <f>F3348+(E3350-E3348)*(F3351-F3348)/(E3351-E3348)</f>
        <v>2.4759000000000002</v>
      </c>
      <c r="G3350" s="98">
        <v>15</v>
      </c>
      <c r="H3350" s="491">
        <f>H3348+(E3350-E3348)*(H3351-H3348)/(E3351-E3348)</f>
        <v>0.18752333333333335</v>
      </c>
      <c r="I3350" s="492">
        <f>I3348+(E3350-E3348)*(I3351-I3348)/(E3351-E3348)</f>
        <v>13.233333333333334</v>
      </c>
      <c r="J3350" s="397">
        <f>J3348+(E3350-E3348)*(J3351-J3348)/(E3351-E3348)</f>
        <v>0.14673333333333335</v>
      </c>
      <c r="K3350" s="469">
        <f t="shared" si="285"/>
        <v>13.203156940469631</v>
      </c>
      <c r="L3350" s="469">
        <f t="shared" si="286"/>
        <v>-3.0176392863703327E-2</v>
      </c>
    </row>
    <row r="3351" spans="1:12">
      <c r="A3351" s="480" t="s">
        <v>120</v>
      </c>
      <c r="B3351" s="480">
        <f t="shared" si="283"/>
        <v>11</v>
      </c>
      <c r="C3351" s="480">
        <f t="shared" si="284"/>
        <v>6</v>
      </c>
      <c r="D3351" s="480">
        <f>D3348</f>
        <v>138</v>
      </c>
      <c r="E3351" s="480">
        <f t="shared" si="287"/>
        <v>27</v>
      </c>
      <c r="F3351" s="484">
        <v>2.4900000000000002</v>
      </c>
      <c r="G3351" s="480">
        <v>15</v>
      </c>
      <c r="H3351" s="482">
        <v>0.18765100000000001</v>
      </c>
      <c r="I3351" s="483">
        <v>13.3</v>
      </c>
      <c r="J3351" s="484">
        <v>0.14530000000000001</v>
      </c>
      <c r="K3351" s="469">
        <f t="shared" si="285"/>
        <v>13.269313779303069</v>
      </c>
      <c r="L3351" s="469">
        <f t="shared" si="286"/>
        <v>-3.0686220696932054E-2</v>
      </c>
    </row>
    <row r="3352" spans="1:12">
      <c r="A3352" s="98" t="s">
        <v>120</v>
      </c>
      <c r="B3352" s="98">
        <f t="shared" si="283"/>
        <v>11</v>
      </c>
      <c r="C3352" s="98">
        <f t="shared" si="284"/>
        <v>6</v>
      </c>
      <c r="D3352" s="98">
        <f>D3351</f>
        <v>138</v>
      </c>
      <c r="E3352" s="98">
        <f t="shared" si="287"/>
        <v>28</v>
      </c>
      <c r="F3352" s="397">
        <f>F3351+(E3352-E3351)*(F3354-F3351)/(E3354-E3351)</f>
        <v>2.5039000000000002</v>
      </c>
      <c r="G3352" s="98">
        <v>15</v>
      </c>
      <c r="H3352" s="491">
        <f>H3351+(E3352-E3351)*(H3354-H3351)/(E3354-E3351)</f>
        <v>0.18777666666666668</v>
      </c>
      <c r="I3352" s="492">
        <f>I3351+(E3352-E3351)*(I3354-I3351)/(E3354-E3351)</f>
        <v>13.366666666666667</v>
      </c>
      <c r="J3352" s="397">
        <f>J3351+(E3352-E3351)*(J3354-J3351)/(E3354-E3351)</f>
        <v>0.14386666666666667</v>
      </c>
      <c r="K3352" s="469">
        <f t="shared" si="285"/>
        <v>13.334457600340832</v>
      </c>
      <c r="L3352" s="469">
        <f t="shared" si="286"/>
        <v>-3.2209066325835423E-2</v>
      </c>
    </row>
    <row r="3353" spans="1:12">
      <c r="A3353" s="98" t="s">
        <v>120</v>
      </c>
      <c r="B3353" s="98">
        <f t="shared" si="283"/>
        <v>11</v>
      </c>
      <c r="C3353" s="98">
        <f t="shared" si="284"/>
        <v>6</v>
      </c>
      <c r="D3353" s="98">
        <f>D3351</f>
        <v>138</v>
      </c>
      <c r="E3353" s="98">
        <f t="shared" si="287"/>
        <v>29</v>
      </c>
      <c r="F3353" s="397">
        <f>F3351+(E3353-E3351)*(F3354-F3351)/(E3354-E3351)</f>
        <v>2.5177999999999998</v>
      </c>
      <c r="G3353" s="98">
        <v>15</v>
      </c>
      <c r="H3353" s="491">
        <f>H3351+(E3353-E3351)*(H3354-H3351)/(E3354-E3351)</f>
        <v>0.18790233333333334</v>
      </c>
      <c r="I3353" s="492">
        <f>I3351+(E3353-E3351)*(I3354-I3351)/(E3354-E3351)</f>
        <v>13.433333333333334</v>
      </c>
      <c r="J3353" s="397">
        <f>J3351+(E3353-E3351)*(J3354-J3351)/(E3354-E3351)</f>
        <v>0.14243333333333333</v>
      </c>
      <c r="K3353" s="469">
        <f t="shared" si="285"/>
        <v>13.399514286677297</v>
      </c>
      <c r="L3353" s="469">
        <f t="shared" si="286"/>
        <v>-3.3819046656036633E-2</v>
      </c>
    </row>
    <row r="3354" spans="1:12">
      <c r="A3354" s="480" t="s">
        <v>120</v>
      </c>
      <c r="B3354" s="480">
        <f t="shared" si="283"/>
        <v>11</v>
      </c>
      <c r="C3354" s="480">
        <f t="shared" si="284"/>
        <v>6</v>
      </c>
      <c r="D3354" s="480">
        <f>D3351</f>
        <v>138</v>
      </c>
      <c r="E3354" s="480">
        <f t="shared" si="287"/>
        <v>30</v>
      </c>
      <c r="F3354" s="484">
        <v>2.5316999999999998</v>
      </c>
      <c r="G3354" s="480">
        <v>15</v>
      </c>
      <c r="H3354" s="482">
        <v>0.188028</v>
      </c>
      <c r="I3354" s="483">
        <v>13.5</v>
      </c>
      <c r="J3354" s="484">
        <v>0.14099999999999999</v>
      </c>
      <c r="K3354" s="469">
        <f t="shared" si="285"/>
        <v>13.464484013019337</v>
      </c>
      <c r="L3354" s="469">
        <f t="shared" si="286"/>
        <v>-3.5515986980662717E-2</v>
      </c>
    </row>
    <row r="3355" spans="1:12">
      <c r="A3355" s="98" t="s">
        <v>120</v>
      </c>
      <c r="B3355" s="98">
        <f t="shared" si="283"/>
        <v>11</v>
      </c>
      <c r="C3355" s="98">
        <f t="shared" si="284"/>
        <v>6</v>
      </c>
      <c r="D3355" s="98">
        <f>D3354</f>
        <v>138</v>
      </c>
      <c r="E3355" s="98">
        <f t="shared" si="287"/>
        <v>31</v>
      </c>
      <c r="F3355" s="397">
        <f>F3354+(E3355-E3354)*(F3357-F3354)/(E3357-E3354)</f>
        <v>2.5453333333333332</v>
      </c>
      <c r="G3355" s="98">
        <v>15</v>
      </c>
      <c r="H3355" s="491">
        <f>H3354+(E3355-E3354)*(H3357-H3354)/(E3357-E3354)</f>
        <v>0.18815133333333334</v>
      </c>
      <c r="I3355" s="492">
        <f>I3354+(E3355-E3354)*(I3357-I3354)/(E3357-E3354)</f>
        <v>13.566666666666666</v>
      </c>
      <c r="J3355" s="397">
        <f>J3354+(E3355-E3354)*(J3357-J3354)/(E3357-E3354)</f>
        <v>0.1396</v>
      </c>
      <c r="K3355" s="469">
        <f t="shared" si="285"/>
        <v>13.528117437381965</v>
      </c>
      <c r="L3355" s="469">
        <f t="shared" si="286"/>
        <v>-3.854922928470117E-2</v>
      </c>
    </row>
    <row r="3356" spans="1:12">
      <c r="A3356" s="98" t="s">
        <v>120</v>
      </c>
      <c r="B3356" s="98">
        <f t="shared" si="283"/>
        <v>11</v>
      </c>
      <c r="C3356" s="98">
        <f t="shared" si="284"/>
        <v>6</v>
      </c>
      <c r="D3356" s="98">
        <f>D3354</f>
        <v>138</v>
      </c>
      <c r="E3356" s="98">
        <f t="shared" si="287"/>
        <v>32</v>
      </c>
      <c r="F3356" s="397">
        <f>F3354+(E3356-E3354)*(F3357-F3354)/(E3357-E3354)</f>
        <v>2.5589666666666666</v>
      </c>
      <c r="G3356" s="98">
        <v>15</v>
      </c>
      <c r="H3356" s="491">
        <f>H3354+(E3356-E3354)*(H3357-H3354)/(E3357-E3354)</f>
        <v>0.18827466666666667</v>
      </c>
      <c r="I3356" s="492">
        <f>I3354+(E3356-E3354)*(I3357-I3354)/(E3357-E3354)</f>
        <v>13.633333333333333</v>
      </c>
      <c r="J3356" s="397">
        <f>J3354+(E3356-E3354)*(J3357-J3354)/(E3357-E3354)</f>
        <v>0.13819999999999999</v>
      </c>
      <c r="K3356" s="469">
        <f t="shared" si="285"/>
        <v>13.591667492882738</v>
      </c>
      <c r="L3356" s="469">
        <f t="shared" si="286"/>
        <v>-4.1665840450594516E-2</v>
      </c>
    </row>
    <row r="3357" spans="1:12">
      <c r="A3357" s="480" t="s">
        <v>120</v>
      </c>
      <c r="B3357" s="480">
        <f t="shared" si="283"/>
        <v>11</v>
      </c>
      <c r="C3357" s="480">
        <f t="shared" si="284"/>
        <v>6</v>
      </c>
      <c r="D3357" s="480">
        <f>D3354</f>
        <v>138</v>
      </c>
      <c r="E3357" s="480">
        <f t="shared" si="287"/>
        <v>33</v>
      </c>
      <c r="F3357" s="484">
        <v>2.5726</v>
      </c>
      <c r="G3357" s="480">
        <v>15</v>
      </c>
      <c r="H3357" s="482">
        <v>0.18839800000000001</v>
      </c>
      <c r="I3357" s="483">
        <v>13.7</v>
      </c>
      <c r="J3357" s="484">
        <v>0.1368</v>
      </c>
      <c r="K3357" s="469">
        <f t="shared" si="285"/>
        <v>13.655134343252051</v>
      </c>
      <c r="L3357" s="469">
        <f t="shared" si="286"/>
        <v>-4.4865656747948179E-2</v>
      </c>
    </row>
    <row r="3358" spans="1:12">
      <c r="A3358" s="98" t="s">
        <v>120</v>
      </c>
      <c r="B3358" s="98">
        <f t="shared" si="283"/>
        <v>11</v>
      </c>
      <c r="C3358" s="98">
        <f t="shared" si="284"/>
        <v>6</v>
      </c>
      <c r="D3358" s="98">
        <f>D3357</f>
        <v>138</v>
      </c>
      <c r="E3358" s="98">
        <f t="shared" si="287"/>
        <v>34</v>
      </c>
      <c r="F3358" s="397">
        <f>F3357+(E3358-E3357)*(F3360-F3357)/(E3360-E3357)</f>
        <v>2.5860666666666665</v>
      </c>
      <c r="G3358" s="98">
        <v>15</v>
      </c>
      <c r="H3358" s="491">
        <f>H3357+(E3358-E3357)*(H3360-H3357)/(E3360-E3357)</f>
        <v>0.18851966666666667</v>
      </c>
      <c r="I3358" s="492">
        <f>I3357+(E3358-E3357)*(I3360-I3357)/(E3360-E3357)</f>
        <v>13.733333333333333</v>
      </c>
      <c r="J3358" s="397">
        <f>J3357+(E3358-E3357)*(J3360-J3357)/(E3360-E3357)</f>
        <v>0.13536666666666666</v>
      </c>
      <c r="K3358" s="469">
        <f t="shared" si="285"/>
        <v>13.717755353552855</v>
      </c>
      <c r="L3358" s="469">
        <f t="shared" si="286"/>
        <v>-1.5577979780477591E-2</v>
      </c>
    </row>
    <row r="3359" spans="1:12">
      <c r="A3359" s="98" t="s">
        <v>120</v>
      </c>
      <c r="B3359" s="98">
        <f t="shared" si="283"/>
        <v>11</v>
      </c>
      <c r="C3359" s="98">
        <f t="shared" si="284"/>
        <v>6</v>
      </c>
      <c r="D3359" s="98">
        <f>D3357</f>
        <v>138</v>
      </c>
      <c r="E3359" s="98">
        <f t="shared" si="287"/>
        <v>35</v>
      </c>
      <c r="F3359" s="397">
        <f>F3357+(E3359-E3357)*(F3360-F3357)/(E3360-E3357)</f>
        <v>2.5995333333333335</v>
      </c>
      <c r="G3359" s="98">
        <v>15</v>
      </c>
      <c r="H3359" s="491">
        <f>H3357+(E3359-E3357)*(H3360-H3357)/(E3360-E3357)</f>
        <v>0.18864133333333333</v>
      </c>
      <c r="I3359" s="492">
        <f>I3357+(E3359-E3357)*(I3360-I3357)/(E3360-E3357)</f>
        <v>13.766666666666667</v>
      </c>
      <c r="J3359" s="397">
        <f>J3357+(E3359-E3357)*(J3360-J3357)/(E3360-E3357)</f>
        <v>0.13393333333333335</v>
      </c>
      <c r="K3359" s="469">
        <f t="shared" si="285"/>
        <v>13.780295587393361</v>
      </c>
      <c r="L3359" s="469">
        <f t="shared" si="286"/>
        <v>1.362892072669375E-2</v>
      </c>
    </row>
    <row r="3360" spans="1:12">
      <c r="A3360" s="480" t="s">
        <v>120</v>
      </c>
      <c r="B3360" s="480">
        <f t="shared" si="283"/>
        <v>11</v>
      </c>
      <c r="C3360" s="480">
        <f t="shared" si="284"/>
        <v>6</v>
      </c>
      <c r="D3360" s="480">
        <f>D3357</f>
        <v>138</v>
      </c>
      <c r="E3360" s="480">
        <f t="shared" si="287"/>
        <v>36</v>
      </c>
      <c r="F3360" s="484">
        <v>2.613</v>
      </c>
      <c r="G3360" s="480">
        <v>15</v>
      </c>
      <c r="H3360" s="482">
        <v>0.18876299999999999</v>
      </c>
      <c r="I3360" s="483">
        <v>13.8</v>
      </c>
      <c r="J3360" s="484">
        <v>0.13250000000000001</v>
      </c>
      <c r="K3360" s="469">
        <f t="shared" si="285"/>
        <v>13.842755200966293</v>
      </c>
      <c r="L3360" s="469">
        <f t="shared" si="286"/>
        <v>4.2755200966292151E-2</v>
      </c>
    </row>
    <row r="3361" spans="1:12">
      <c r="A3361" s="98" t="s">
        <v>120</v>
      </c>
      <c r="B3361" s="98">
        <f t="shared" si="283"/>
        <v>11</v>
      </c>
      <c r="C3361" s="98">
        <f t="shared" si="284"/>
        <v>6</v>
      </c>
      <c r="D3361" s="98">
        <f>D3360</f>
        <v>138</v>
      </c>
      <c r="E3361" s="98">
        <f t="shared" si="287"/>
        <v>37</v>
      </c>
      <c r="F3361" s="397">
        <f>F3360+(E3361-E3360)*(F3363-F3360)/(E3363-E3360)</f>
        <v>2.6262333333333334</v>
      </c>
      <c r="G3361" s="98">
        <v>15</v>
      </c>
      <c r="H3361" s="491">
        <f>H3360+(E3361-E3360)*(H3363-H3360)/(E3363-E3360)</f>
        <v>0.18888266666666667</v>
      </c>
      <c r="I3361" s="492">
        <f>I3360+(E3361-E3360)*(I3363-I3360)/(E3363-E3360)</f>
        <v>13.866666666666667</v>
      </c>
      <c r="J3361" s="397">
        <f>J3360+(E3361-E3360)*(J3363-J3360)/(E3363-E3360)</f>
        <v>0.13140000000000002</v>
      </c>
      <c r="K3361" s="469">
        <f t="shared" si="285"/>
        <v>13.904046250935325</v>
      </c>
      <c r="L3361" s="469">
        <f t="shared" si="286"/>
        <v>3.737958426865795E-2</v>
      </c>
    </row>
    <row r="3362" spans="1:12">
      <c r="A3362" s="98" t="s">
        <v>120</v>
      </c>
      <c r="B3362" s="98">
        <f t="shared" si="283"/>
        <v>11</v>
      </c>
      <c r="C3362" s="98">
        <f t="shared" si="284"/>
        <v>6</v>
      </c>
      <c r="D3362" s="98">
        <f>D3360</f>
        <v>138</v>
      </c>
      <c r="E3362" s="98">
        <f t="shared" si="287"/>
        <v>38</v>
      </c>
      <c r="F3362" s="397">
        <f>F3360+(E3362-E3360)*(F3363-F3360)/(E3363-E3360)</f>
        <v>2.6394666666666664</v>
      </c>
      <c r="G3362" s="98">
        <v>15</v>
      </c>
      <c r="H3362" s="491">
        <f>H3360+(E3362-E3360)*(H3363-H3360)/(E3363-E3360)</f>
        <v>0.18900233333333333</v>
      </c>
      <c r="I3362" s="492">
        <f>I3360+(E3362-E3360)*(I3363-I3360)/(E3363-E3360)</f>
        <v>13.933333333333334</v>
      </c>
      <c r="J3362" s="397">
        <f>J3360+(E3362-E3360)*(J3363-J3360)/(E3363-E3360)</f>
        <v>0.1303</v>
      </c>
      <c r="K3362" s="469">
        <f t="shared" si="285"/>
        <v>13.965259688151997</v>
      </c>
      <c r="L3362" s="469">
        <f t="shared" si="286"/>
        <v>3.1926354818663683E-2</v>
      </c>
    </row>
    <row r="3363" spans="1:12">
      <c r="A3363" s="480" t="s">
        <v>120</v>
      </c>
      <c r="B3363" s="480">
        <f t="shared" si="283"/>
        <v>11</v>
      </c>
      <c r="C3363" s="480">
        <f t="shared" si="284"/>
        <v>6</v>
      </c>
      <c r="D3363" s="480">
        <f>D3360</f>
        <v>138</v>
      </c>
      <c r="E3363" s="480">
        <f t="shared" si="287"/>
        <v>39</v>
      </c>
      <c r="F3363" s="484">
        <v>2.6526999999999998</v>
      </c>
      <c r="G3363" s="480">
        <v>15</v>
      </c>
      <c r="H3363" s="482">
        <v>0.18912200000000001</v>
      </c>
      <c r="I3363" s="483">
        <v>14</v>
      </c>
      <c r="J3363" s="484">
        <v>0.12920000000000001</v>
      </c>
      <c r="K3363" s="469">
        <f t="shared" si="285"/>
        <v>14.026395659944372</v>
      </c>
      <c r="L3363" s="469">
        <f t="shared" si="286"/>
        <v>2.6395659944371985E-2</v>
      </c>
    </row>
    <row r="3364" spans="1:12">
      <c r="A3364" s="98" t="s">
        <v>120</v>
      </c>
      <c r="B3364" s="98">
        <f t="shared" si="283"/>
        <v>11</v>
      </c>
      <c r="C3364" s="98">
        <f t="shared" si="284"/>
        <v>6</v>
      </c>
      <c r="D3364" s="98">
        <f>D3363</f>
        <v>138</v>
      </c>
      <c r="E3364" s="98">
        <f t="shared" si="287"/>
        <v>40</v>
      </c>
      <c r="F3364" s="397">
        <f>F3363+(E3364-E3363)*(F3366-F3363)/(E3366-E3363)</f>
        <v>2.6657333333333333</v>
      </c>
      <c r="G3364" s="98">
        <v>15</v>
      </c>
      <c r="H3364" s="491">
        <f>H3363+(E3364-E3363)*(H3366-H3363)/(E3366-E3363)</f>
        <v>0.18924033333333334</v>
      </c>
      <c r="I3364" s="492">
        <f>I3363+(E3364-E3363)*(I3366-I3363)/(E3366-E3363)</f>
        <v>14.066666666666666</v>
      </c>
      <c r="J3364" s="397">
        <f>J3363+(E3364-E3363)*(J3366-J3363)/(E3366-E3363)</f>
        <v>0.12743333333333334</v>
      </c>
      <c r="K3364" s="469">
        <f t="shared" si="285"/>
        <v>14.086496712293538</v>
      </c>
      <c r="L3364" s="469">
        <f t="shared" si="286"/>
        <v>1.9830045626871851E-2</v>
      </c>
    </row>
    <row r="3365" spans="1:12">
      <c r="A3365" s="98" t="s">
        <v>120</v>
      </c>
      <c r="B3365" s="98">
        <f t="shared" si="283"/>
        <v>11</v>
      </c>
      <c r="C3365" s="98">
        <f t="shared" si="284"/>
        <v>6</v>
      </c>
      <c r="D3365" s="98">
        <f>D3363</f>
        <v>138</v>
      </c>
      <c r="E3365" s="98">
        <f t="shared" si="287"/>
        <v>41</v>
      </c>
      <c r="F3365" s="397">
        <f>F3363+(E3365-E3363)*(F3366-F3363)/(E3366-E3363)</f>
        <v>2.6787666666666667</v>
      </c>
      <c r="G3365" s="98">
        <v>15</v>
      </c>
      <c r="H3365" s="491">
        <f>H3363+(E3365-E3363)*(H3366-H3363)/(E3366-E3363)</f>
        <v>0.18935866666666668</v>
      </c>
      <c r="I3365" s="492">
        <f>I3363+(E3365-E3363)*(I3366-I3363)/(E3366-E3363)</f>
        <v>14.133333333333333</v>
      </c>
      <c r="J3365" s="397">
        <f>J3363+(E3365-E3363)*(J3366-J3363)/(E3366-E3363)</f>
        <v>0.12566666666666668</v>
      </c>
      <c r="K3365" s="469">
        <f t="shared" si="285"/>
        <v>14.146522648378033</v>
      </c>
      <c r="L3365" s="469">
        <f t="shared" si="286"/>
        <v>1.3189315044700223E-2</v>
      </c>
    </row>
    <row r="3366" spans="1:12">
      <c r="A3366" s="480" t="s">
        <v>120</v>
      </c>
      <c r="B3366" s="480">
        <f t="shared" si="283"/>
        <v>11</v>
      </c>
      <c r="C3366" s="480">
        <f t="shared" si="284"/>
        <v>6</v>
      </c>
      <c r="D3366" s="480">
        <f>D3363</f>
        <v>138</v>
      </c>
      <c r="E3366" s="480">
        <f t="shared" si="287"/>
        <v>42</v>
      </c>
      <c r="F3366" s="484">
        <v>2.6918000000000002</v>
      </c>
      <c r="G3366" s="480">
        <v>15</v>
      </c>
      <c r="H3366" s="482">
        <v>0.18947700000000001</v>
      </c>
      <c r="I3366" s="483">
        <v>14.2</v>
      </c>
      <c r="J3366" s="484">
        <v>0.1239</v>
      </c>
      <c r="K3366" s="469">
        <f t="shared" si="285"/>
        <v>14.206473608934067</v>
      </c>
      <c r="L3366" s="469">
        <f t="shared" si="286"/>
        <v>6.4736089340673431E-3</v>
      </c>
    </row>
    <row r="3367" spans="1:12">
      <c r="A3367" s="98" t="s">
        <v>120</v>
      </c>
      <c r="B3367" s="98">
        <f t="shared" si="283"/>
        <v>11</v>
      </c>
      <c r="C3367" s="98">
        <f t="shared" si="284"/>
        <v>6</v>
      </c>
      <c r="D3367" s="98">
        <f>D3366</f>
        <v>138</v>
      </c>
      <c r="E3367" s="98">
        <f t="shared" si="287"/>
        <v>43</v>
      </c>
      <c r="F3367" s="397">
        <f>F3366+(E3367-E3366)*(F3369-F3366)/(E3369-E3366)</f>
        <v>2.7046666666666668</v>
      </c>
      <c r="G3367" s="98">
        <v>15</v>
      </c>
      <c r="H3367" s="491">
        <f>H3366+(E3367-E3366)*(H3369-H3366)/(E3369-E3366)</f>
        <v>0.18959433333333334</v>
      </c>
      <c r="I3367" s="492">
        <f>I3366+(E3367-E3366)*(I3369-I3366)/(E3369-E3366)</f>
        <v>14.266666666666666</v>
      </c>
      <c r="J3367" s="397">
        <f>J3366+(E3367-E3366)*(J3369-J3366)/(E3369-E3366)</f>
        <v>0.1225</v>
      </c>
      <c r="K3367" s="469">
        <f t="shared" si="285"/>
        <v>14.265545911182297</v>
      </c>
      <c r="L3367" s="469">
        <f t="shared" si="286"/>
        <v>-1.1207554843686296E-3</v>
      </c>
    </row>
    <row r="3368" spans="1:12">
      <c r="A3368" s="98" t="s">
        <v>120</v>
      </c>
      <c r="B3368" s="98">
        <f t="shared" si="283"/>
        <v>11</v>
      </c>
      <c r="C3368" s="98">
        <f t="shared" si="284"/>
        <v>6</v>
      </c>
      <c r="D3368" s="98">
        <f>D3366</f>
        <v>138</v>
      </c>
      <c r="E3368" s="98">
        <f t="shared" si="287"/>
        <v>44</v>
      </c>
      <c r="F3368" s="397">
        <f>F3366+(E3368-E3366)*(F3369-F3366)/(E3369-E3366)</f>
        <v>2.7175333333333334</v>
      </c>
      <c r="G3368" s="98">
        <v>15</v>
      </c>
      <c r="H3368" s="491">
        <f>H3366+(E3368-E3366)*(H3369-H3366)/(E3369-E3366)</f>
        <v>0.18971166666666667</v>
      </c>
      <c r="I3368" s="492">
        <f>I3366+(E3368-E3366)*(I3369-I3366)/(E3369-E3366)</f>
        <v>14.333333333333334</v>
      </c>
      <c r="J3368" s="397">
        <f>J3366+(E3368-E3366)*(J3369-J3366)/(E3369-E3366)</f>
        <v>0.1211</v>
      </c>
      <c r="K3368" s="469">
        <f t="shared" si="285"/>
        <v>14.32454514306799</v>
      </c>
      <c r="L3368" s="469">
        <f t="shared" si="286"/>
        <v>-8.7881902653439425E-3</v>
      </c>
    </row>
    <row r="3369" spans="1:12">
      <c r="A3369" s="480" t="s">
        <v>120</v>
      </c>
      <c r="B3369" s="480">
        <f t="shared" si="283"/>
        <v>11</v>
      </c>
      <c r="C3369" s="480">
        <f t="shared" si="284"/>
        <v>6</v>
      </c>
      <c r="D3369" s="480">
        <f>D3366</f>
        <v>138</v>
      </c>
      <c r="E3369" s="480">
        <f t="shared" si="287"/>
        <v>45</v>
      </c>
      <c r="F3369" s="484">
        <v>2.7303999999999999</v>
      </c>
      <c r="G3369" s="480">
        <v>15</v>
      </c>
      <c r="H3369" s="482">
        <v>0.189829</v>
      </c>
      <c r="I3369" s="483">
        <v>14.4</v>
      </c>
      <c r="J3369" s="484">
        <v>0.1197</v>
      </c>
      <c r="K3369" s="469">
        <f t="shared" si="285"/>
        <v>14.38347144008555</v>
      </c>
      <c r="L3369" s="469">
        <f t="shared" si="286"/>
        <v>-1.6528559914450014E-2</v>
      </c>
    </row>
    <row r="3370" spans="1:12">
      <c r="A3370" s="98" t="s">
        <v>120</v>
      </c>
      <c r="B3370" s="98">
        <f t="shared" si="283"/>
        <v>11</v>
      </c>
      <c r="C3370" s="98">
        <f t="shared" si="284"/>
        <v>6</v>
      </c>
      <c r="D3370" s="98">
        <f>D3369</f>
        <v>138</v>
      </c>
      <c r="E3370" s="98">
        <f t="shared" si="287"/>
        <v>46</v>
      </c>
      <c r="F3370" s="397">
        <f>F3369+(E3370-E3369)*(F3372-F3369)/(E3372-E3369)</f>
        <v>2.7430666666666665</v>
      </c>
      <c r="G3370" s="98">
        <v>15</v>
      </c>
      <c r="H3370" s="491">
        <f>H3369+(E3370-E3369)*(H3372-H3369)/(E3372-E3369)</f>
        <v>0.189945</v>
      </c>
      <c r="I3370" s="492">
        <f>I3369+(E3370-E3369)*(I3372-I3369)/(E3372-E3369)</f>
        <v>14.466666666666667</v>
      </c>
      <c r="J3370" s="397">
        <f>J3369+(E3370-E3369)*(J3372-J3369)/(E3372-E3369)</f>
        <v>0.11826666666666667</v>
      </c>
      <c r="K3370" s="469">
        <f t="shared" si="285"/>
        <v>14.441373380013513</v>
      </c>
      <c r="L3370" s="469">
        <f t="shared" si="286"/>
        <v>-2.5293286653154112E-2</v>
      </c>
    </row>
    <row r="3371" spans="1:12">
      <c r="A3371" s="98" t="s">
        <v>120</v>
      </c>
      <c r="B3371" s="98">
        <f t="shared" si="283"/>
        <v>11</v>
      </c>
      <c r="C3371" s="98">
        <f t="shared" si="284"/>
        <v>6</v>
      </c>
      <c r="D3371" s="98">
        <f>D3369</f>
        <v>138</v>
      </c>
      <c r="E3371" s="98">
        <f t="shared" si="287"/>
        <v>47</v>
      </c>
      <c r="F3371" s="397">
        <f>F3369+(E3371-E3369)*(F3372-F3369)/(E3372-E3369)</f>
        <v>2.7557333333333336</v>
      </c>
      <c r="G3371" s="98">
        <v>15</v>
      </c>
      <c r="H3371" s="491">
        <f>H3369+(E3371-E3369)*(H3372-H3369)/(E3372-E3369)</f>
        <v>0.19006100000000001</v>
      </c>
      <c r="I3371" s="492">
        <f>I3369+(E3371-E3369)*(I3372-I3369)/(E3372-E3369)</f>
        <v>14.533333333333333</v>
      </c>
      <c r="J3371" s="397">
        <f>J3369+(E3371-E3369)*(J3372-J3369)/(E3372-E3369)</f>
        <v>0.11683333333333333</v>
      </c>
      <c r="K3371" s="469">
        <f t="shared" si="285"/>
        <v>14.499204641316911</v>
      </c>
      <c r="L3371" s="469">
        <f t="shared" si="286"/>
        <v>-3.412869201642188E-2</v>
      </c>
    </row>
    <row r="3372" spans="1:12">
      <c r="A3372" s="480" t="s">
        <v>120</v>
      </c>
      <c r="B3372" s="480">
        <f t="shared" si="283"/>
        <v>11</v>
      </c>
      <c r="C3372" s="480">
        <f t="shared" si="284"/>
        <v>6</v>
      </c>
      <c r="D3372" s="480">
        <f>D3369</f>
        <v>138</v>
      </c>
      <c r="E3372" s="480">
        <f t="shared" si="287"/>
        <v>48</v>
      </c>
      <c r="F3372" s="484">
        <v>2.7684000000000002</v>
      </c>
      <c r="G3372" s="480">
        <v>15</v>
      </c>
      <c r="H3372" s="482">
        <v>0.19017700000000001</v>
      </c>
      <c r="I3372" s="483">
        <v>14.6</v>
      </c>
      <c r="J3372" s="484">
        <v>0.1154</v>
      </c>
      <c r="K3372" s="469">
        <f t="shared" si="285"/>
        <v>14.55696535332874</v>
      </c>
      <c r="L3372" s="469">
        <f t="shared" si="286"/>
        <v>-4.3034646671259225E-2</v>
      </c>
    </row>
    <row r="3373" spans="1:12">
      <c r="A3373" s="98" t="s">
        <v>120</v>
      </c>
      <c r="B3373" s="98">
        <f t="shared" si="283"/>
        <v>11</v>
      </c>
      <c r="C3373" s="98">
        <f t="shared" si="284"/>
        <v>6</v>
      </c>
      <c r="D3373" s="98">
        <f>D3372</f>
        <v>138</v>
      </c>
      <c r="E3373" s="98">
        <f t="shared" si="287"/>
        <v>49</v>
      </c>
      <c r="F3373" s="397">
        <f>F3372+(E3373-E3372)*(F3375-F3372)/(E3375-E3372)</f>
        <v>2.7808999999999999</v>
      </c>
      <c r="G3373" s="98">
        <v>15</v>
      </c>
      <c r="H3373" s="491">
        <f>H3372+(E3373-E3372)*(H3375-H3372)/(E3375-E3372)</f>
        <v>0.19029233333333334</v>
      </c>
      <c r="I3373" s="492">
        <f>I3372+(E3373-E3372)*(I3375-I3372)/(E3375-E3372)</f>
        <v>14.633333333333333</v>
      </c>
      <c r="J3373" s="397">
        <f>J3372+(E3373-E3372)*(J3375-J3372)/(E3375-E3372)</f>
        <v>0.11396666666666667</v>
      </c>
      <c r="K3373" s="469">
        <f t="shared" si="285"/>
        <v>14.613831000373109</v>
      </c>
      <c r="L3373" s="469">
        <f t="shared" si="286"/>
        <v>-1.9502332960223967E-2</v>
      </c>
    </row>
    <row r="3374" spans="1:12">
      <c r="A3374" s="98" t="s">
        <v>120</v>
      </c>
      <c r="B3374" s="98">
        <f t="shared" si="283"/>
        <v>11</v>
      </c>
      <c r="C3374" s="98">
        <f t="shared" si="284"/>
        <v>6</v>
      </c>
      <c r="D3374" s="98">
        <f>D3372</f>
        <v>138</v>
      </c>
      <c r="E3374" s="98">
        <f t="shared" si="287"/>
        <v>50</v>
      </c>
      <c r="F3374" s="397">
        <f>F3372+(E3374-E3372)*(F3375-F3372)/(E3375-E3372)</f>
        <v>2.7934000000000001</v>
      </c>
      <c r="G3374" s="98">
        <v>15</v>
      </c>
      <c r="H3374" s="491">
        <f>H3372+(E3374-E3372)*(H3375-H3372)/(E3375-E3372)</f>
        <v>0.19040766666666667</v>
      </c>
      <c r="I3374" s="492">
        <f>I3372+(E3374-E3372)*(I3375-I3372)/(E3375-E3372)</f>
        <v>14.666666666666666</v>
      </c>
      <c r="J3374" s="397">
        <f>J3372+(E3374-E3372)*(J3375-J3372)/(E3375-E3372)</f>
        <v>0.11253333333333333</v>
      </c>
      <c r="K3374" s="469">
        <f t="shared" si="285"/>
        <v>14.670627758336062</v>
      </c>
      <c r="L3374" s="469">
        <f t="shared" si="286"/>
        <v>3.9610916693959553E-3</v>
      </c>
    </row>
    <row r="3375" spans="1:12">
      <c r="A3375" s="480" t="s">
        <v>120</v>
      </c>
      <c r="B3375" s="480">
        <f t="shared" si="283"/>
        <v>11</v>
      </c>
      <c r="C3375" s="480">
        <f t="shared" si="284"/>
        <v>6</v>
      </c>
      <c r="D3375" s="480">
        <f>D3372</f>
        <v>138</v>
      </c>
      <c r="E3375" s="480">
        <f t="shared" si="287"/>
        <v>51</v>
      </c>
      <c r="F3375" s="484">
        <v>2.8058999999999998</v>
      </c>
      <c r="G3375" s="480">
        <v>15</v>
      </c>
      <c r="H3375" s="482">
        <v>0.190523</v>
      </c>
      <c r="I3375" s="483">
        <v>14.7</v>
      </c>
      <c r="J3375" s="484">
        <v>0.1111</v>
      </c>
      <c r="K3375" s="469">
        <f t="shared" si="285"/>
        <v>14.727355752323867</v>
      </c>
      <c r="L3375" s="469">
        <f t="shared" si="286"/>
        <v>2.7355752323867222E-2</v>
      </c>
    </row>
    <row r="3376" spans="1:12">
      <c r="A3376" s="98" t="s">
        <v>120</v>
      </c>
      <c r="B3376" s="98">
        <f t="shared" si="283"/>
        <v>11</v>
      </c>
      <c r="C3376" s="98">
        <f t="shared" si="284"/>
        <v>6</v>
      </c>
      <c r="D3376" s="98">
        <f>D3375</f>
        <v>138</v>
      </c>
      <c r="E3376" s="98">
        <f t="shared" si="287"/>
        <v>52</v>
      </c>
      <c r="F3376" s="397">
        <f>F3375+(E3376-E3375)*(F3378-F3375)/(E3378-E3375)</f>
        <v>2.8182666666666667</v>
      </c>
      <c r="G3376" s="98">
        <v>15</v>
      </c>
      <c r="H3376" s="491">
        <f>H3375+(E3376-E3375)*(H3378-H3375)/(E3378-E3375)</f>
        <v>0.19063733333333333</v>
      </c>
      <c r="I3376" s="492">
        <f>I3375+(E3376-E3375)*(I3378-I3375)/(E3378-E3375)</f>
        <v>14.766666666666666</v>
      </c>
      <c r="J3376" s="397">
        <f>J3375+(E3376-E3375)*(J3378-J3375)/(E3378-E3375)</f>
        <v>0.10966666666666668</v>
      </c>
      <c r="K3376" s="469">
        <f t="shared" si="285"/>
        <v>14.783393249311084</v>
      </c>
      <c r="L3376" s="469">
        <f t="shared" si="286"/>
        <v>1.6726582644418286E-2</v>
      </c>
    </row>
    <row r="3377" spans="1:12">
      <c r="A3377" s="98" t="s">
        <v>120</v>
      </c>
      <c r="B3377" s="98">
        <f t="shared" si="283"/>
        <v>11</v>
      </c>
      <c r="C3377" s="98">
        <f t="shared" si="284"/>
        <v>6</v>
      </c>
      <c r="D3377" s="98">
        <f>D3375</f>
        <v>138</v>
      </c>
      <c r="E3377" s="98">
        <f t="shared" si="287"/>
        <v>53</v>
      </c>
      <c r="F3377" s="397">
        <f>F3375+(E3377-E3375)*(F3378-F3375)/(E3378-E3375)</f>
        <v>2.8306333333333331</v>
      </c>
      <c r="G3377" s="98">
        <v>15</v>
      </c>
      <c r="H3377" s="491">
        <f>H3375+(E3377-E3375)*(H3378-H3375)/(E3378-E3375)</f>
        <v>0.19075166666666668</v>
      </c>
      <c r="I3377" s="492">
        <f>I3375+(E3377-E3375)*(I3378-I3375)/(E3378-E3375)</f>
        <v>14.833333333333334</v>
      </c>
      <c r="J3377" s="397">
        <f>J3375+(E3377-E3375)*(J3378-J3375)/(E3378-E3375)</f>
        <v>0.10823333333333333</v>
      </c>
      <c r="K3377" s="469">
        <f t="shared" si="285"/>
        <v>14.839363570436255</v>
      </c>
      <c r="L3377" s="469">
        <f t="shared" si="286"/>
        <v>6.0302371029212765E-3</v>
      </c>
    </row>
    <row r="3378" spans="1:12">
      <c r="A3378" s="480" t="s">
        <v>120</v>
      </c>
      <c r="B3378" s="480">
        <f t="shared" si="283"/>
        <v>11</v>
      </c>
      <c r="C3378" s="480">
        <f t="shared" si="284"/>
        <v>6</v>
      </c>
      <c r="D3378" s="480">
        <f>D3375</f>
        <v>138</v>
      </c>
      <c r="E3378" s="480">
        <f t="shared" si="287"/>
        <v>54</v>
      </c>
      <c r="F3378" s="484">
        <v>2.843</v>
      </c>
      <c r="G3378" s="480">
        <v>15</v>
      </c>
      <c r="H3378" s="482">
        <v>0.19086600000000001</v>
      </c>
      <c r="I3378" s="483">
        <v>14.9</v>
      </c>
      <c r="J3378" s="484">
        <v>0.10680000000000001</v>
      </c>
      <c r="K3378" s="469">
        <f t="shared" si="285"/>
        <v>14.895266836419268</v>
      </c>
      <c r="L3378" s="469">
        <f t="shared" si="286"/>
        <v>-4.7331635807328354E-3</v>
      </c>
    </row>
    <row r="3379" spans="1:12">
      <c r="A3379" s="480" t="s">
        <v>120</v>
      </c>
      <c r="B3379" s="480">
        <f t="shared" si="283"/>
        <v>12</v>
      </c>
      <c r="C3379" s="480">
        <f t="shared" si="284"/>
        <v>0</v>
      </c>
      <c r="D3379" s="480">
        <v>144</v>
      </c>
      <c r="E3379" s="480">
        <v>24</v>
      </c>
      <c r="F3379" s="484">
        <v>2.4477000000000002</v>
      </c>
      <c r="G3379" s="480">
        <v>15</v>
      </c>
      <c r="H3379" s="482">
        <v>0.18126100000000001</v>
      </c>
      <c r="I3379" s="483">
        <v>13.5</v>
      </c>
      <c r="J3379" s="484">
        <v>0.1452</v>
      </c>
      <c r="K3379" s="469">
        <f t="shared" si="285"/>
        <v>13.503732187287945</v>
      </c>
      <c r="L3379" s="469">
        <f t="shared" si="286"/>
        <v>3.732187287944555E-3</v>
      </c>
    </row>
    <row r="3380" spans="1:12">
      <c r="A3380" s="98" t="s">
        <v>120</v>
      </c>
      <c r="B3380" s="98">
        <f t="shared" si="283"/>
        <v>12</v>
      </c>
      <c r="C3380" s="98">
        <f t="shared" si="284"/>
        <v>0</v>
      </c>
      <c r="D3380" s="98">
        <f>D3379</f>
        <v>144</v>
      </c>
      <c r="E3380" s="98">
        <f t="shared" ref="E3380:E3409" si="288">E3379+1</f>
        <v>25</v>
      </c>
      <c r="F3380" s="397">
        <f>F3379+(E3380-E3379)*(F3382-F3379)/(E3382-E3379)</f>
        <v>2.4618000000000002</v>
      </c>
      <c r="G3380" s="98">
        <v>15</v>
      </c>
      <c r="H3380" s="491">
        <f>H3379+(E3380-E3379)*(H3382-H3379)/(E3382-E3379)</f>
        <v>0.18143466666666666</v>
      </c>
      <c r="I3380" s="492">
        <f>I3379+(E3380-E3379)*(I3382-I3379)/(E3382-E3379)</f>
        <v>13.566666666666666</v>
      </c>
      <c r="J3380" s="397">
        <f>J3379+(E3380-E3379)*(J3382-J3379)/(E3382-E3379)</f>
        <v>0.1439</v>
      </c>
      <c r="K3380" s="469">
        <f t="shared" si="285"/>
        <v>13.568520532643525</v>
      </c>
      <c r="L3380" s="469">
        <f t="shared" si="286"/>
        <v>1.8538659768587706E-3</v>
      </c>
    </row>
    <row r="3381" spans="1:12">
      <c r="A3381" s="98" t="s">
        <v>120</v>
      </c>
      <c r="B3381" s="98">
        <f t="shared" si="283"/>
        <v>12</v>
      </c>
      <c r="C3381" s="98">
        <f t="shared" si="284"/>
        <v>0</v>
      </c>
      <c r="D3381" s="98">
        <f>D3379</f>
        <v>144</v>
      </c>
      <c r="E3381" s="98">
        <f t="shared" si="288"/>
        <v>26</v>
      </c>
      <c r="F3381" s="397">
        <f>F3379+(E3381-E3379)*(F3382-F3379)/(E3382-E3379)</f>
        <v>2.4759000000000002</v>
      </c>
      <c r="G3381" s="98">
        <v>15</v>
      </c>
      <c r="H3381" s="491">
        <f>H3379+(E3381-E3379)*(H3382-H3379)/(E3382-E3379)</f>
        <v>0.18160833333333334</v>
      </c>
      <c r="I3381" s="492">
        <f>I3379+(E3381-E3379)*(I3382-I3379)/(E3382-E3379)</f>
        <v>13.633333333333333</v>
      </c>
      <c r="J3381" s="397">
        <f>J3379+(E3381-E3379)*(J3382-J3379)/(E3382-E3379)</f>
        <v>0.1426</v>
      </c>
      <c r="K3381" s="469">
        <f t="shared" si="285"/>
        <v>13.633184967650163</v>
      </c>
      <c r="L3381" s="469">
        <f t="shared" si="286"/>
        <v>-1.4836568317022625E-4</v>
      </c>
    </row>
    <row r="3382" spans="1:12">
      <c r="A3382" s="480" t="s">
        <v>120</v>
      </c>
      <c r="B3382" s="480">
        <f t="shared" si="283"/>
        <v>12</v>
      </c>
      <c r="C3382" s="480">
        <f t="shared" si="284"/>
        <v>0</v>
      </c>
      <c r="D3382" s="480">
        <f>D3379</f>
        <v>144</v>
      </c>
      <c r="E3382" s="480">
        <f t="shared" si="288"/>
        <v>27</v>
      </c>
      <c r="F3382" s="484">
        <v>2.4900000000000002</v>
      </c>
      <c r="G3382" s="480">
        <v>15</v>
      </c>
      <c r="H3382" s="482">
        <v>0.181782</v>
      </c>
      <c r="I3382" s="483">
        <v>13.7</v>
      </c>
      <c r="J3382" s="484">
        <v>0.14130000000000001</v>
      </c>
      <c r="K3382" s="469">
        <f t="shared" si="285"/>
        <v>13.697725847443643</v>
      </c>
      <c r="L3382" s="469">
        <f t="shared" si="286"/>
        <v>-2.2741525563567677E-3</v>
      </c>
    </row>
    <row r="3383" spans="1:12">
      <c r="A3383" s="98" t="s">
        <v>120</v>
      </c>
      <c r="B3383" s="98">
        <f t="shared" si="283"/>
        <v>12</v>
      </c>
      <c r="C3383" s="98">
        <f t="shared" si="284"/>
        <v>0</v>
      </c>
      <c r="D3383" s="98">
        <f>D3382</f>
        <v>144</v>
      </c>
      <c r="E3383" s="98">
        <f t="shared" si="288"/>
        <v>28</v>
      </c>
      <c r="F3383" s="397">
        <f>F3382+(E3383-E3382)*(F3385-F3382)/(E3385-E3382)</f>
        <v>2.5039000000000002</v>
      </c>
      <c r="G3383" s="98">
        <v>15</v>
      </c>
      <c r="H3383" s="491">
        <f>H3382+(E3383-E3382)*(H3385-H3382)/(E3385-E3382)</f>
        <v>0.181953</v>
      </c>
      <c r="I3383" s="492">
        <f>I3382+(E3383-E3382)*(I3385-I3382)/(E3385-E3382)</f>
        <v>13.766666666666666</v>
      </c>
      <c r="J3383" s="397">
        <f>J3382+(E3383-E3382)*(J3385-J3382)/(E3385-E3382)</f>
        <v>0.14000000000000001</v>
      </c>
      <c r="K3383" s="469">
        <f t="shared" si="285"/>
        <v>13.761246036064259</v>
      </c>
      <c r="L3383" s="469">
        <f t="shared" si="286"/>
        <v>-5.4206306024067175E-3</v>
      </c>
    </row>
    <row r="3384" spans="1:12">
      <c r="A3384" s="98" t="s">
        <v>120</v>
      </c>
      <c r="B3384" s="98">
        <f t="shared" si="283"/>
        <v>12</v>
      </c>
      <c r="C3384" s="98">
        <f t="shared" si="284"/>
        <v>0</v>
      </c>
      <c r="D3384" s="98">
        <f>D3382</f>
        <v>144</v>
      </c>
      <c r="E3384" s="98">
        <f t="shared" si="288"/>
        <v>29</v>
      </c>
      <c r="F3384" s="397">
        <f>F3382+(E3384-E3382)*(F3385-F3382)/(E3385-E3382)</f>
        <v>2.5177999999999998</v>
      </c>
      <c r="G3384" s="98">
        <v>15</v>
      </c>
      <c r="H3384" s="491">
        <f>H3382+(E3384-E3382)*(H3385-H3382)/(E3385-E3382)</f>
        <v>0.18212400000000001</v>
      </c>
      <c r="I3384" s="492">
        <f>I3382+(E3384-E3382)*(I3385-I3382)/(E3385-E3382)</f>
        <v>13.833333333333334</v>
      </c>
      <c r="J3384" s="397">
        <f>J3382+(E3384-E3382)*(J3385-J3382)/(E3385-E3382)</f>
        <v>0.13869999999999999</v>
      </c>
      <c r="K3384" s="469">
        <f t="shared" si="285"/>
        <v>13.82464694384046</v>
      </c>
      <c r="L3384" s="469">
        <f t="shared" si="286"/>
        <v>-8.686389492874369E-3</v>
      </c>
    </row>
    <row r="3385" spans="1:12">
      <c r="A3385" s="480" t="s">
        <v>120</v>
      </c>
      <c r="B3385" s="480">
        <f t="shared" si="283"/>
        <v>12</v>
      </c>
      <c r="C3385" s="480">
        <f t="shared" si="284"/>
        <v>0</v>
      </c>
      <c r="D3385" s="480">
        <f>D3382</f>
        <v>144</v>
      </c>
      <c r="E3385" s="480">
        <f t="shared" si="288"/>
        <v>30</v>
      </c>
      <c r="F3385" s="484">
        <v>2.5316999999999998</v>
      </c>
      <c r="G3385" s="480">
        <v>15</v>
      </c>
      <c r="H3385" s="482">
        <v>0.18229500000000001</v>
      </c>
      <c r="I3385" s="483">
        <v>13.9</v>
      </c>
      <c r="J3385" s="484">
        <v>0.13739999999999999</v>
      </c>
      <c r="K3385" s="469">
        <f t="shared" si="285"/>
        <v>13.887928906442852</v>
      </c>
      <c r="L3385" s="469">
        <f t="shared" si="286"/>
        <v>-1.2071093557148416E-2</v>
      </c>
    </row>
    <row r="3386" spans="1:12">
      <c r="A3386" s="98" t="s">
        <v>120</v>
      </c>
      <c r="B3386" s="98">
        <f t="shared" si="283"/>
        <v>12</v>
      </c>
      <c r="C3386" s="98">
        <f t="shared" si="284"/>
        <v>0</v>
      </c>
      <c r="D3386" s="98">
        <f>D3385</f>
        <v>144</v>
      </c>
      <c r="E3386" s="98">
        <f t="shared" si="288"/>
        <v>31</v>
      </c>
      <c r="F3386" s="397">
        <f>F3385+(E3386-E3385)*(F3388-F3385)/(E3388-E3385)</f>
        <v>2.5453333333333332</v>
      </c>
      <c r="G3386" s="98">
        <v>15</v>
      </c>
      <c r="H3386" s="491">
        <f>H3385+(E3386-E3385)*(H3388-H3385)/(E3388-E3385)</f>
        <v>0.18246400000000002</v>
      </c>
      <c r="I3386" s="492">
        <f>I3385+(E3386-E3385)*(I3388-I3385)/(E3388-E3385)</f>
        <v>13.966666666666667</v>
      </c>
      <c r="J3386" s="397">
        <f>J3385+(E3386-E3385)*(J3388-J3385)/(E3388-E3385)</f>
        <v>0.1361</v>
      </c>
      <c r="K3386" s="469">
        <f t="shared" si="285"/>
        <v>13.94978370162516</v>
      </c>
      <c r="L3386" s="469">
        <f t="shared" si="286"/>
        <v>-1.6882965041506992E-2</v>
      </c>
    </row>
    <row r="3387" spans="1:12">
      <c r="A3387" s="98" t="s">
        <v>120</v>
      </c>
      <c r="B3387" s="98">
        <f t="shared" si="283"/>
        <v>12</v>
      </c>
      <c r="C3387" s="98">
        <f t="shared" si="284"/>
        <v>0</v>
      </c>
      <c r="D3387" s="98">
        <f>D3385</f>
        <v>144</v>
      </c>
      <c r="E3387" s="98">
        <f t="shared" si="288"/>
        <v>32</v>
      </c>
      <c r="F3387" s="397">
        <f>F3385+(E3387-E3385)*(F3388-F3385)/(E3388-E3385)</f>
        <v>2.5589666666666666</v>
      </c>
      <c r="G3387" s="98">
        <v>15</v>
      </c>
      <c r="H3387" s="491">
        <f>H3385+(E3387-E3385)*(H3388-H3385)/(E3388-E3385)</f>
        <v>0.18263299999999999</v>
      </c>
      <c r="I3387" s="492">
        <f>I3385+(E3387-E3385)*(I3388-I3385)/(E3388-E3385)</f>
        <v>14.033333333333333</v>
      </c>
      <c r="J3387" s="397">
        <f>J3385+(E3387-E3385)*(J3388-J3385)/(E3388-E3385)</f>
        <v>0.1348</v>
      </c>
      <c r="K3387" s="469">
        <f t="shared" si="285"/>
        <v>14.011524021763135</v>
      </c>
      <c r="L3387" s="469">
        <f t="shared" si="286"/>
        <v>-2.1809311570198275E-2</v>
      </c>
    </row>
    <row r="3388" spans="1:12">
      <c r="A3388" s="480" t="s">
        <v>120</v>
      </c>
      <c r="B3388" s="480">
        <f t="shared" si="283"/>
        <v>12</v>
      </c>
      <c r="C3388" s="480">
        <f t="shared" si="284"/>
        <v>0</v>
      </c>
      <c r="D3388" s="480">
        <f>D3385</f>
        <v>144</v>
      </c>
      <c r="E3388" s="480">
        <f t="shared" si="288"/>
        <v>33</v>
      </c>
      <c r="F3388" s="484">
        <v>2.5726</v>
      </c>
      <c r="G3388" s="480">
        <v>15</v>
      </c>
      <c r="H3388" s="482">
        <v>0.18280199999999999</v>
      </c>
      <c r="I3388" s="483">
        <v>14.1</v>
      </c>
      <c r="J3388" s="484">
        <v>0.13350000000000001</v>
      </c>
      <c r="K3388" s="469">
        <f t="shared" si="285"/>
        <v>14.073150184352469</v>
      </c>
      <c r="L3388" s="469">
        <f t="shared" si="286"/>
        <v>-2.6849815647530306E-2</v>
      </c>
    </row>
    <row r="3389" spans="1:12">
      <c r="A3389" s="98" t="s">
        <v>120</v>
      </c>
      <c r="B3389" s="98">
        <f t="shared" ref="B3389:B3452" si="289">INT(D3389/12)</f>
        <v>12</v>
      </c>
      <c r="C3389" s="98">
        <f t="shared" ref="C3389:C3452" si="290">D3389-B3389*12</f>
        <v>0</v>
      </c>
      <c r="D3389" s="98">
        <f>D3388</f>
        <v>144</v>
      </c>
      <c r="E3389" s="98">
        <f t="shared" si="288"/>
        <v>34</v>
      </c>
      <c r="F3389" s="397">
        <f>F3388+(E3389-E3388)*(F3391-F3388)/(E3391-E3388)</f>
        <v>2.5860666666666665</v>
      </c>
      <c r="G3389" s="98">
        <v>15</v>
      </c>
      <c r="H3389" s="491">
        <f>H3388+(E3389-E3388)*(H3391-H3388)/(E3391-E3388)</f>
        <v>0.18296899999999999</v>
      </c>
      <c r="I3389" s="492">
        <f>I3388+(E3389-E3388)*(I3391-I3388)/(E3391-E3388)</f>
        <v>14.166666666666666</v>
      </c>
      <c r="J3389" s="397">
        <f>J3388+(E3389-E3388)*(J3391-J3388)/(E3391-E3388)</f>
        <v>0.13216666666666668</v>
      </c>
      <c r="K3389" s="469">
        <f t="shared" si="285"/>
        <v>14.133906107956356</v>
      </c>
      <c r="L3389" s="469">
        <f t="shared" si="286"/>
        <v>-3.2760558710309695E-2</v>
      </c>
    </row>
    <row r="3390" spans="1:12">
      <c r="A3390" s="98" t="s">
        <v>120</v>
      </c>
      <c r="B3390" s="98">
        <f t="shared" si="289"/>
        <v>12</v>
      </c>
      <c r="C3390" s="98">
        <f t="shared" si="290"/>
        <v>0</v>
      </c>
      <c r="D3390" s="98">
        <f>D3388</f>
        <v>144</v>
      </c>
      <c r="E3390" s="98">
        <f t="shared" si="288"/>
        <v>35</v>
      </c>
      <c r="F3390" s="397">
        <f>F3388+(E3390-E3388)*(F3391-F3388)/(E3391-E3388)</f>
        <v>2.5995333333333335</v>
      </c>
      <c r="G3390" s="98">
        <v>15</v>
      </c>
      <c r="H3390" s="491">
        <f>H3388+(E3390-E3388)*(H3391-H3388)/(E3391-E3388)</f>
        <v>0.18313599999999999</v>
      </c>
      <c r="I3390" s="492">
        <f>I3388+(E3390-E3388)*(I3391-I3388)/(E3391-E3388)</f>
        <v>14.233333333333334</v>
      </c>
      <c r="J3390" s="397">
        <f>J3388+(E3390-E3388)*(J3391-J3388)/(E3391-E3388)</f>
        <v>0.13083333333333333</v>
      </c>
      <c r="K3390" s="469">
        <f t="shared" si="285"/>
        <v>14.194551226046947</v>
      </c>
      <c r="L3390" s="469">
        <f t="shared" si="286"/>
        <v>-3.8782107286387202E-2</v>
      </c>
    </row>
    <row r="3391" spans="1:12">
      <c r="A3391" s="480" t="s">
        <v>120</v>
      </c>
      <c r="B3391" s="480">
        <f t="shared" si="289"/>
        <v>12</v>
      </c>
      <c r="C3391" s="480">
        <f t="shared" si="290"/>
        <v>0</v>
      </c>
      <c r="D3391" s="480">
        <f>D3388</f>
        <v>144</v>
      </c>
      <c r="E3391" s="480">
        <f t="shared" si="288"/>
        <v>36</v>
      </c>
      <c r="F3391" s="484">
        <v>2.613</v>
      </c>
      <c r="G3391" s="480">
        <v>15</v>
      </c>
      <c r="H3391" s="482">
        <v>0.18330299999999999</v>
      </c>
      <c r="I3391" s="483">
        <v>14.3</v>
      </c>
      <c r="J3391" s="484">
        <v>0.1295</v>
      </c>
      <c r="K3391" s="469">
        <f t="shared" si="285"/>
        <v>14.255085841475591</v>
      </c>
      <c r="L3391" s="469">
        <f t="shared" si="286"/>
        <v>-4.4914158524409942E-2</v>
      </c>
    </row>
    <row r="3392" spans="1:12">
      <c r="A3392" s="98" t="s">
        <v>120</v>
      </c>
      <c r="B3392" s="98">
        <f t="shared" si="289"/>
        <v>12</v>
      </c>
      <c r="C3392" s="98">
        <f t="shared" si="290"/>
        <v>0</v>
      </c>
      <c r="D3392" s="98">
        <f>D3391</f>
        <v>144</v>
      </c>
      <c r="E3392" s="98">
        <f t="shared" si="288"/>
        <v>37</v>
      </c>
      <c r="F3392" s="397">
        <f>F3391+(E3392-E3391)*(F3394-F3391)/(E3394-E3391)</f>
        <v>2.6262333333333334</v>
      </c>
      <c r="G3392" s="98">
        <v>15</v>
      </c>
      <c r="H3392" s="491">
        <f>H3391+(E3392-E3391)*(H3394-H3391)/(E3394-E3391)</f>
        <v>0.18346833333333332</v>
      </c>
      <c r="I3392" s="492">
        <f>I3391+(E3392-E3391)*(I3394-I3391)/(E3394-E3391)</f>
        <v>14.333333333333334</v>
      </c>
      <c r="J3392" s="397">
        <f>J3391+(E3392-E3391)*(J3394-J3391)/(E3394-E3391)</f>
        <v>0.12820000000000001</v>
      </c>
      <c r="K3392" s="469">
        <f t="shared" si="285"/>
        <v>14.314368510460481</v>
      </c>
      <c r="L3392" s="469">
        <f t="shared" si="286"/>
        <v>-1.8964822872852949E-2</v>
      </c>
    </row>
    <row r="3393" spans="1:12">
      <c r="A3393" s="98" t="s">
        <v>120</v>
      </c>
      <c r="B3393" s="98">
        <f t="shared" si="289"/>
        <v>12</v>
      </c>
      <c r="C3393" s="98">
        <f t="shared" si="290"/>
        <v>0</v>
      </c>
      <c r="D3393" s="98">
        <f>D3391</f>
        <v>144</v>
      </c>
      <c r="E3393" s="98">
        <f t="shared" si="288"/>
        <v>38</v>
      </c>
      <c r="F3393" s="397">
        <f>F3391+(E3393-E3391)*(F3394-F3391)/(E3394-E3391)</f>
        <v>2.6394666666666664</v>
      </c>
      <c r="G3393" s="98">
        <v>15</v>
      </c>
      <c r="H3393" s="491">
        <f>H3391+(E3393-E3391)*(H3394-H3391)/(E3394-E3391)</f>
        <v>0.18363366666666667</v>
      </c>
      <c r="I3393" s="492">
        <f>I3391+(E3393-E3391)*(I3394-I3391)/(E3394-E3391)</f>
        <v>14.366666666666667</v>
      </c>
      <c r="J3393" s="397">
        <f>J3391+(E3393-E3391)*(J3394-J3391)/(E3394-E3391)</f>
        <v>0.12689999999999999</v>
      </c>
      <c r="K3393" s="469">
        <f t="shared" si="285"/>
        <v>14.373544429942946</v>
      </c>
      <c r="L3393" s="469">
        <f t="shared" si="286"/>
        <v>6.8777632762788699E-3</v>
      </c>
    </row>
    <row r="3394" spans="1:12">
      <c r="A3394" s="480" t="s">
        <v>120</v>
      </c>
      <c r="B3394" s="480">
        <f t="shared" si="289"/>
        <v>12</v>
      </c>
      <c r="C3394" s="480">
        <f t="shared" si="290"/>
        <v>0</v>
      </c>
      <c r="D3394" s="480">
        <f>D3391</f>
        <v>144</v>
      </c>
      <c r="E3394" s="480">
        <f t="shared" si="288"/>
        <v>39</v>
      </c>
      <c r="F3394" s="484">
        <v>2.6526999999999998</v>
      </c>
      <c r="G3394" s="480">
        <v>15</v>
      </c>
      <c r="H3394" s="482">
        <v>0.18379899999999999</v>
      </c>
      <c r="I3394" s="483">
        <v>14.4</v>
      </c>
      <c r="J3394" s="484">
        <v>0.12559999999999999</v>
      </c>
      <c r="K3394" s="469">
        <f t="shared" si="285"/>
        <v>14.432613887997213</v>
      </c>
      <c r="L3394" s="469">
        <f t="shared" si="286"/>
        <v>3.2613887997213098E-2</v>
      </c>
    </row>
    <row r="3395" spans="1:12">
      <c r="A3395" s="98" t="s">
        <v>120</v>
      </c>
      <c r="B3395" s="98">
        <f t="shared" si="289"/>
        <v>12</v>
      </c>
      <c r="C3395" s="98">
        <f t="shared" si="290"/>
        <v>0</v>
      </c>
      <c r="D3395" s="98">
        <f>D3394</f>
        <v>144</v>
      </c>
      <c r="E3395" s="98">
        <f t="shared" si="288"/>
        <v>40</v>
      </c>
      <c r="F3395" s="397">
        <f>F3394+(E3395-E3394)*(F3397-F3394)/(E3397-E3394)</f>
        <v>2.6657333333333333</v>
      </c>
      <c r="G3395" s="98">
        <v>15</v>
      </c>
      <c r="H3395" s="491">
        <f>H3394+(E3395-E3394)*(H3397-H3394)/(E3397-E3394)</f>
        <v>0.18396266666666666</v>
      </c>
      <c r="I3395" s="492">
        <f>I3394+(E3395-E3394)*(I3397-I3394)/(E3397-E3394)</f>
        <v>14.466666666666667</v>
      </c>
      <c r="J3395" s="397">
        <f>J3394+(E3395-E3394)*(J3397-J3394)/(E3397-E3394)</f>
        <v>0.12429999999999999</v>
      </c>
      <c r="K3395" s="469">
        <f t="shared" si="285"/>
        <v>14.490621285478213</v>
      </c>
      <c r="L3395" s="469">
        <f t="shared" si="286"/>
        <v>2.3954618811545814E-2</v>
      </c>
    </row>
    <row r="3396" spans="1:12">
      <c r="A3396" s="98" t="s">
        <v>120</v>
      </c>
      <c r="B3396" s="98">
        <f t="shared" si="289"/>
        <v>12</v>
      </c>
      <c r="C3396" s="98">
        <f t="shared" si="290"/>
        <v>0</v>
      </c>
      <c r="D3396" s="98">
        <f>D3394</f>
        <v>144</v>
      </c>
      <c r="E3396" s="98">
        <f t="shared" si="288"/>
        <v>41</v>
      </c>
      <c r="F3396" s="397">
        <f>F3394+(E3396-E3394)*(F3397-F3394)/(E3397-E3394)</f>
        <v>2.6787666666666667</v>
      </c>
      <c r="G3396" s="98">
        <v>15</v>
      </c>
      <c r="H3396" s="491">
        <f>H3394+(E3396-E3394)*(H3397-H3394)/(E3397-E3394)</f>
        <v>0.18412633333333334</v>
      </c>
      <c r="I3396" s="492">
        <f>I3394+(E3396-E3394)*(I3397-I3394)/(E3397-E3394)</f>
        <v>14.533333333333333</v>
      </c>
      <c r="J3396" s="397">
        <f>J3394+(E3396-E3394)*(J3397-J3394)/(E3397-E3394)</f>
        <v>0.123</v>
      </c>
      <c r="K3396" s="469">
        <f t="shared" si="285"/>
        <v>14.548525559443787</v>
      </c>
      <c r="L3396" s="469">
        <f t="shared" si="286"/>
        <v>1.5192226110453788E-2</v>
      </c>
    </row>
    <row r="3397" spans="1:12">
      <c r="A3397" s="480" t="s">
        <v>120</v>
      </c>
      <c r="B3397" s="480">
        <f t="shared" si="289"/>
        <v>12</v>
      </c>
      <c r="C3397" s="480">
        <f t="shared" si="290"/>
        <v>0</v>
      </c>
      <c r="D3397" s="480">
        <f>D3394</f>
        <v>144</v>
      </c>
      <c r="E3397" s="480">
        <f t="shared" si="288"/>
        <v>42</v>
      </c>
      <c r="F3397" s="484">
        <v>2.6918000000000002</v>
      </c>
      <c r="G3397" s="480">
        <v>15</v>
      </c>
      <c r="H3397" s="482">
        <v>0.18429000000000001</v>
      </c>
      <c r="I3397" s="483">
        <v>14.6</v>
      </c>
      <c r="J3397" s="484">
        <v>0.1217</v>
      </c>
      <c r="K3397" s="469">
        <f t="shared" si="285"/>
        <v>14.606326984643768</v>
      </c>
      <c r="L3397" s="469">
        <f t="shared" si="286"/>
        <v>6.326984643768796E-3</v>
      </c>
    </row>
    <row r="3398" spans="1:12">
      <c r="A3398" s="98" t="s">
        <v>120</v>
      </c>
      <c r="B3398" s="98">
        <f t="shared" si="289"/>
        <v>12</v>
      </c>
      <c r="C3398" s="98">
        <f t="shared" si="290"/>
        <v>0</v>
      </c>
      <c r="D3398" s="98">
        <f>D3397</f>
        <v>144</v>
      </c>
      <c r="E3398" s="98">
        <f t="shared" si="288"/>
        <v>43</v>
      </c>
      <c r="F3398" s="397">
        <f>F3397+(E3398-E3397)*(F3400-F3397)/(E3400-E3397)</f>
        <v>2.7046666666666668</v>
      </c>
      <c r="G3398" s="98">
        <v>15</v>
      </c>
      <c r="H3398" s="491">
        <f>H3397+(E3398-E3397)*(H3400-H3397)/(E3400-E3397)</f>
        <v>0.18445266666666668</v>
      </c>
      <c r="I3398" s="492">
        <f>I3397+(E3398-E3397)*(I3400-I3397)/(E3400-E3397)</f>
        <v>14.666666666666666</v>
      </c>
      <c r="J3398" s="397">
        <f>J3397+(E3398-E3397)*(J3400-J3397)/(E3400-E3397)</f>
        <v>0.12040000000000001</v>
      </c>
      <c r="K3398" s="469">
        <f t="shared" si="285"/>
        <v>14.663201760885357</v>
      </c>
      <c r="L3398" s="469">
        <f t="shared" si="286"/>
        <v>-3.464905781308758E-3</v>
      </c>
    </row>
    <row r="3399" spans="1:12">
      <c r="A3399" s="98" t="s">
        <v>120</v>
      </c>
      <c r="B3399" s="98">
        <f t="shared" si="289"/>
        <v>12</v>
      </c>
      <c r="C3399" s="98">
        <f t="shared" si="290"/>
        <v>0</v>
      </c>
      <c r="D3399" s="98">
        <f>D3397</f>
        <v>144</v>
      </c>
      <c r="E3399" s="98">
        <f t="shared" si="288"/>
        <v>44</v>
      </c>
      <c r="F3399" s="397">
        <f>F3397+(E3399-E3397)*(F3400-F3397)/(E3400-E3397)</f>
        <v>2.7175333333333334</v>
      </c>
      <c r="G3399" s="98">
        <v>15</v>
      </c>
      <c r="H3399" s="491">
        <f>H3397+(E3399-E3397)*(H3400-H3397)/(E3400-E3397)</f>
        <v>0.18461533333333333</v>
      </c>
      <c r="I3399" s="492">
        <f>I3397+(E3399-E3397)*(I3400-I3397)/(E3400-E3397)</f>
        <v>14.733333333333334</v>
      </c>
      <c r="J3399" s="397">
        <f>J3397+(E3399-E3397)*(J3400-J3397)/(E3400-E3397)</f>
        <v>0.1191</v>
      </c>
      <c r="K3399" s="469">
        <f t="shared" si="285"/>
        <v>14.719976311104531</v>
      </c>
      <c r="L3399" s="469">
        <f t="shared" si="286"/>
        <v>-1.3357022228802862E-2</v>
      </c>
    </row>
    <row r="3400" spans="1:12">
      <c r="A3400" s="480" t="s">
        <v>120</v>
      </c>
      <c r="B3400" s="480">
        <f t="shared" si="289"/>
        <v>12</v>
      </c>
      <c r="C3400" s="480">
        <f t="shared" si="290"/>
        <v>0</v>
      </c>
      <c r="D3400" s="480">
        <f>D3397</f>
        <v>144</v>
      </c>
      <c r="E3400" s="480">
        <f t="shared" si="288"/>
        <v>45</v>
      </c>
      <c r="F3400" s="484">
        <v>2.7303999999999999</v>
      </c>
      <c r="G3400" s="480">
        <v>15</v>
      </c>
      <c r="H3400" s="482">
        <v>0.184778</v>
      </c>
      <c r="I3400" s="483">
        <v>14.8</v>
      </c>
      <c r="J3400" s="484">
        <v>0.1178</v>
      </c>
      <c r="K3400" s="469">
        <f t="shared" si="285"/>
        <v>14.776650899998918</v>
      </c>
      <c r="L3400" s="469">
        <f t="shared" si="286"/>
        <v>-2.334910000108259E-2</v>
      </c>
    </row>
    <row r="3401" spans="1:12">
      <c r="A3401" s="98" t="s">
        <v>120</v>
      </c>
      <c r="B3401" s="98">
        <f t="shared" si="289"/>
        <v>12</v>
      </c>
      <c r="C3401" s="98">
        <f t="shared" si="290"/>
        <v>0</v>
      </c>
      <c r="D3401" s="98">
        <f>D3400</f>
        <v>144</v>
      </c>
      <c r="E3401" s="98">
        <f t="shared" si="288"/>
        <v>46</v>
      </c>
      <c r="F3401" s="397">
        <f>F3400+(E3401-E3400)*(F3403-F3400)/(E3403-E3400)</f>
        <v>2.7430666666666665</v>
      </c>
      <c r="G3401" s="98">
        <v>15</v>
      </c>
      <c r="H3401" s="491">
        <f>H3400+(E3401-E3400)*(H3403-H3400)/(E3403-E3400)</f>
        <v>0.18493999999999999</v>
      </c>
      <c r="I3401" s="492">
        <f>I3400+(E3401-E3400)*(I3403-I3400)/(E3403-E3400)</f>
        <v>14.833333333333334</v>
      </c>
      <c r="J3401" s="397">
        <f>J3400+(E3401-E3400)*(J3403-J3400)/(E3403-E3400)</f>
        <v>0.11646666666666666</v>
      </c>
      <c r="K3401" s="469">
        <f t="shared" si="285"/>
        <v>14.832197829926823</v>
      </c>
      <c r="L3401" s="469">
        <f t="shared" si="286"/>
        <v>-1.1355034065108072E-3</v>
      </c>
    </row>
    <row r="3402" spans="1:12">
      <c r="A3402" s="98" t="s">
        <v>120</v>
      </c>
      <c r="B3402" s="98">
        <f t="shared" si="289"/>
        <v>12</v>
      </c>
      <c r="C3402" s="98">
        <f t="shared" si="290"/>
        <v>0</v>
      </c>
      <c r="D3402" s="98">
        <f>D3400</f>
        <v>144</v>
      </c>
      <c r="E3402" s="98">
        <f t="shared" si="288"/>
        <v>47</v>
      </c>
      <c r="F3402" s="397">
        <f>F3400+(E3402-E3400)*(F3403-F3400)/(E3403-E3400)</f>
        <v>2.7557333333333336</v>
      </c>
      <c r="G3402" s="98">
        <v>15</v>
      </c>
      <c r="H3402" s="491">
        <f>H3400+(E3402-E3400)*(H3403-H3400)/(E3403-E3400)</f>
        <v>0.18510200000000002</v>
      </c>
      <c r="I3402" s="492">
        <f>I3400+(E3402-E3400)*(I3403-I3400)/(E3403-E3400)</f>
        <v>14.866666666666667</v>
      </c>
      <c r="J3402" s="397">
        <f>J3400+(E3402-E3400)*(J3403-J3400)/(E3403-E3400)</f>
        <v>0.11513333333333334</v>
      </c>
      <c r="K3402" s="469">
        <f t="shared" si="285"/>
        <v>14.887647531271048</v>
      </c>
      <c r="L3402" s="469">
        <f t="shared" si="286"/>
        <v>2.0980864604380756E-2</v>
      </c>
    </row>
    <row r="3403" spans="1:12">
      <c r="A3403" s="480" t="s">
        <v>120</v>
      </c>
      <c r="B3403" s="480">
        <f t="shared" si="289"/>
        <v>12</v>
      </c>
      <c r="C3403" s="480">
        <f t="shared" si="290"/>
        <v>0</v>
      </c>
      <c r="D3403" s="480">
        <f>D3400</f>
        <v>144</v>
      </c>
      <c r="E3403" s="480">
        <f t="shared" si="288"/>
        <v>48</v>
      </c>
      <c r="F3403" s="484">
        <v>2.7684000000000002</v>
      </c>
      <c r="G3403" s="480">
        <v>15</v>
      </c>
      <c r="H3403" s="482">
        <v>0.18526400000000001</v>
      </c>
      <c r="I3403" s="483">
        <v>14.9</v>
      </c>
      <c r="J3403" s="484">
        <v>0.1138</v>
      </c>
      <c r="K3403" s="469">
        <f t="shared" ref="K3403:K3466" si="291">F3403/H3403</f>
        <v>14.943000259089731</v>
      </c>
      <c r="L3403" s="469">
        <f t="shared" ref="L3403:L3466" si="292">K3403-I3403</f>
        <v>4.3000259089730264E-2</v>
      </c>
    </row>
    <row r="3404" spans="1:12">
      <c r="A3404" s="98" t="s">
        <v>120</v>
      </c>
      <c r="B3404" s="98">
        <f t="shared" si="289"/>
        <v>12</v>
      </c>
      <c r="C3404" s="98">
        <f t="shared" si="290"/>
        <v>0</v>
      </c>
      <c r="D3404" s="98">
        <f>D3403</f>
        <v>144</v>
      </c>
      <c r="E3404" s="98">
        <f t="shared" si="288"/>
        <v>49</v>
      </c>
      <c r="F3404" s="397">
        <f>F3403+(E3404-E3403)*(F3406-F3403)/(E3406-E3403)</f>
        <v>2.7808999999999999</v>
      </c>
      <c r="G3404" s="98">
        <v>15</v>
      </c>
      <c r="H3404" s="491">
        <f>H3403+(E3404-E3403)*(H3406-H3403)/(E3406-E3403)</f>
        <v>0.18542500000000001</v>
      </c>
      <c r="I3404" s="492">
        <f>I3403+(E3404-E3403)*(I3406-I3403)/(E3406-E3403)</f>
        <v>14.966666666666667</v>
      </c>
      <c r="J3404" s="397">
        <f>J3403+(E3404-E3403)*(J3406-J3403)/(E3406-E3403)</f>
        <v>0.1125</v>
      </c>
      <c r="K3404" s="469">
        <f t="shared" si="291"/>
        <v>14.997438317378993</v>
      </c>
      <c r="L3404" s="469">
        <f t="shared" si="292"/>
        <v>3.0771650712326348E-2</v>
      </c>
    </row>
    <row r="3405" spans="1:12">
      <c r="A3405" s="98" t="s">
        <v>120</v>
      </c>
      <c r="B3405" s="98">
        <f t="shared" si="289"/>
        <v>12</v>
      </c>
      <c r="C3405" s="98">
        <f t="shared" si="290"/>
        <v>0</v>
      </c>
      <c r="D3405" s="98">
        <f>D3403</f>
        <v>144</v>
      </c>
      <c r="E3405" s="98">
        <f t="shared" si="288"/>
        <v>50</v>
      </c>
      <c r="F3405" s="397">
        <f>F3403+(E3405-E3403)*(F3406-F3403)/(E3406-E3403)</f>
        <v>2.7934000000000001</v>
      </c>
      <c r="G3405" s="98">
        <v>15</v>
      </c>
      <c r="H3405" s="491">
        <f>H3403+(E3405-E3403)*(H3406-H3403)/(E3406-E3403)</f>
        <v>0.185586</v>
      </c>
      <c r="I3405" s="492">
        <f>I3403+(E3405-E3403)*(I3406-I3403)/(E3406-E3403)</f>
        <v>15.033333333333333</v>
      </c>
      <c r="J3405" s="397">
        <f>J3403+(E3405-E3403)*(J3406-J3403)/(E3406-E3403)</f>
        <v>0.11119999999999999</v>
      </c>
      <c r="K3405" s="469">
        <f t="shared" si="291"/>
        <v>15.051781923205414</v>
      </c>
      <c r="L3405" s="469">
        <f t="shared" si="292"/>
        <v>1.84485898720812E-2</v>
      </c>
    </row>
    <row r="3406" spans="1:12">
      <c r="A3406" s="480" t="s">
        <v>120</v>
      </c>
      <c r="B3406" s="480">
        <f t="shared" si="289"/>
        <v>12</v>
      </c>
      <c r="C3406" s="480">
        <f t="shared" si="290"/>
        <v>0</v>
      </c>
      <c r="D3406" s="480">
        <f>D3403</f>
        <v>144</v>
      </c>
      <c r="E3406" s="480">
        <f t="shared" si="288"/>
        <v>51</v>
      </c>
      <c r="F3406" s="484">
        <v>2.8058999999999998</v>
      </c>
      <c r="G3406" s="480">
        <v>15</v>
      </c>
      <c r="H3406" s="482">
        <v>0.185747</v>
      </c>
      <c r="I3406" s="483">
        <v>15.1</v>
      </c>
      <c r="J3406" s="484">
        <v>0.1099</v>
      </c>
      <c r="K3406" s="469">
        <f t="shared" si="291"/>
        <v>15.106031322174786</v>
      </c>
      <c r="L3406" s="469">
        <f t="shared" si="292"/>
        <v>6.0313221747865242E-3</v>
      </c>
    </row>
    <row r="3407" spans="1:12">
      <c r="A3407" s="98" t="s">
        <v>120</v>
      </c>
      <c r="B3407" s="98">
        <f t="shared" si="289"/>
        <v>12</v>
      </c>
      <c r="C3407" s="98">
        <f t="shared" si="290"/>
        <v>0</v>
      </c>
      <c r="D3407" s="98">
        <f>D3406</f>
        <v>144</v>
      </c>
      <c r="E3407" s="98">
        <f t="shared" si="288"/>
        <v>52</v>
      </c>
      <c r="F3407" s="397">
        <f>F3406+(E3407-E3406)*(F3409-F3406)/(E3409-E3406)</f>
        <v>2.8182666666666667</v>
      </c>
      <c r="G3407" s="98">
        <v>15</v>
      </c>
      <c r="H3407" s="491">
        <f>H3406+(E3407-E3406)*(H3409-H3406)/(E3409-E3406)</f>
        <v>0.18590733333333334</v>
      </c>
      <c r="I3407" s="492">
        <f>I3406+(E3407-E3406)*(I3409-I3406)/(E3409-E3406)</f>
        <v>15.166666666666666</v>
      </c>
      <c r="J3407" s="397">
        <f>J3406+(E3407-E3406)*(J3409-J3406)/(E3409-E3406)</f>
        <v>0.1086</v>
      </c>
      <c r="K3407" s="469">
        <f t="shared" si="291"/>
        <v>15.159523920519542</v>
      </c>
      <c r="L3407" s="469">
        <f t="shared" si="292"/>
        <v>-7.1427461471245124E-3</v>
      </c>
    </row>
    <row r="3408" spans="1:12">
      <c r="A3408" s="98" t="s">
        <v>120</v>
      </c>
      <c r="B3408" s="98">
        <f t="shared" si="289"/>
        <v>12</v>
      </c>
      <c r="C3408" s="98">
        <f t="shared" si="290"/>
        <v>0</v>
      </c>
      <c r="D3408" s="98">
        <f>D3406</f>
        <v>144</v>
      </c>
      <c r="E3408" s="98">
        <f t="shared" si="288"/>
        <v>53</v>
      </c>
      <c r="F3408" s="397">
        <f>F3406+(E3408-E3406)*(F3409-F3406)/(E3409-E3406)</f>
        <v>2.8306333333333331</v>
      </c>
      <c r="G3408" s="98">
        <v>15</v>
      </c>
      <c r="H3408" s="491">
        <f>H3406+(E3408-E3406)*(H3409-H3406)/(E3409-E3406)</f>
        <v>0.18606766666666666</v>
      </c>
      <c r="I3408" s="492">
        <f>I3406+(E3408-E3406)*(I3409-I3406)/(E3409-E3406)</f>
        <v>15.233333333333334</v>
      </c>
      <c r="J3408" s="397">
        <f>J3406+(E3408-E3406)*(J3409-J3406)/(E3409-E3406)</f>
        <v>0.10729999999999999</v>
      </c>
      <c r="K3408" s="469">
        <f t="shared" si="291"/>
        <v>15.21292433039593</v>
      </c>
      <c r="L3408" s="469">
        <f t="shared" si="292"/>
        <v>-2.0409002937403997E-2</v>
      </c>
    </row>
    <row r="3409" spans="1:12">
      <c r="A3409" s="480" t="s">
        <v>120</v>
      </c>
      <c r="B3409" s="480">
        <f t="shared" si="289"/>
        <v>12</v>
      </c>
      <c r="C3409" s="480">
        <f t="shared" si="290"/>
        <v>0</v>
      </c>
      <c r="D3409" s="480">
        <f>D3406</f>
        <v>144</v>
      </c>
      <c r="E3409" s="480">
        <f t="shared" si="288"/>
        <v>54</v>
      </c>
      <c r="F3409" s="484">
        <v>2.843</v>
      </c>
      <c r="G3409" s="480">
        <v>15</v>
      </c>
      <c r="H3409" s="482">
        <v>0.186228</v>
      </c>
      <c r="I3409" s="483">
        <v>15.3</v>
      </c>
      <c r="J3409" s="484">
        <v>0.106</v>
      </c>
      <c r="K3409" s="469">
        <f t="shared" si="291"/>
        <v>15.266232789913438</v>
      </c>
      <c r="L3409" s="469">
        <f t="shared" si="292"/>
        <v>-3.3767210086562471E-2</v>
      </c>
    </row>
    <row r="3410" spans="1:12">
      <c r="A3410" s="480" t="s">
        <v>120</v>
      </c>
      <c r="B3410" s="480">
        <f t="shared" si="289"/>
        <v>12</v>
      </c>
      <c r="C3410" s="480">
        <f t="shared" si="290"/>
        <v>6</v>
      </c>
      <c r="D3410" s="480">
        <v>150</v>
      </c>
      <c r="E3410" s="480">
        <v>30</v>
      </c>
      <c r="F3410" s="484">
        <v>2.5316999999999998</v>
      </c>
      <c r="G3410" s="480">
        <v>15</v>
      </c>
      <c r="H3410" s="482">
        <v>0.17685699999999999</v>
      </c>
      <c r="I3410" s="483">
        <v>14.3</v>
      </c>
      <c r="J3410" s="484">
        <v>0.1338</v>
      </c>
      <c r="K3410" s="469">
        <f t="shared" si="291"/>
        <v>14.314955020157528</v>
      </c>
      <c r="L3410" s="469">
        <f t="shared" si="292"/>
        <v>1.4955020157527699E-2</v>
      </c>
    </row>
    <row r="3411" spans="1:12">
      <c r="A3411" s="98" t="s">
        <v>120</v>
      </c>
      <c r="B3411" s="98">
        <f t="shared" si="289"/>
        <v>12</v>
      </c>
      <c r="C3411" s="98">
        <f t="shared" si="290"/>
        <v>6</v>
      </c>
      <c r="D3411" s="98">
        <f>D3410</f>
        <v>150</v>
      </c>
      <c r="E3411" s="98">
        <f t="shared" ref="E3411:E3434" si="293">E3410+1</f>
        <v>31</v>
      </c>
      <c r="F3411" s="397">
        <f>F3410+(E3411-E3410)*(F3413-F3410)/(E3413-E3410)</f>
        <v>2.5453333333333332</v>
      </c>
      <c r="G3411" s="98">
        <v>15</v>
      </c>
      <c r="H3411" s="491">
        <f>H3410+(E3411-E3410)*(H3413-H3410)/(E3413-E3410)</f>
        <v>0.17706333333333332</v>
      </c>
      <c r="I3411" s="492">
        <f>I3410+(E3411-E3410)*(I3413-I3410)/(E3413-E3410)</f>
        <v>14.366666666666667</v>
      </c>
      <c r="J3411" s="397">
        <f>J3410+(E3411-E3410)*(J3413-J3410)/(E3413-E3410)</f>
        <v>0.1326</v>
      </c>
      <c r="K3411" s="469">
        <f t="shared" si="291"/>
        <v>14.3752706187993</v>
      </c>
      <c r="L3411" s="469">
        <f t="shared" si="292"/>
        <v>8.603952132633097E-3</v>
      </c>
    </row>
    <row r="3412" spans="1:12">
      <c r="A3412" s="98" t="s">
        <v>120</v>
      </c>
      <c r="B3412" s="98">
        <f t="shared" si="289"/>
        <v>12</v>
      </c>
      <c r="C3412" s="98">
        <f t="shared" si="290"/>
        <v>6</v>
      </c>
      <c r="D3412" s="98">
        <f>D3410</f>
        <v>150</v>
      </c>
      <c r="E3412" s="98">
        <f t="shared" si="293"/>
        <v>32</v>
      </c>
      <c r="F3412" s="397">
        <f>F3410+(E3412-E3410)*(F3413-F3410)/(E3413-E3410)</f>
        <v>2.5589666666666666</v>
      </c>
      <c r="G3412" s="98">
        <v>15</v>
      </c>
      <c r="H3412" s="491">
        <f>H3410+(E3412-E3410)*(H3413-H3410)/(E3413-E3410)</f>
        <v>0.17726966666666666</v>
      </c>
      <c r="I3412" s="492">
        <f>I3410+(E3412-E3410)*(I3413-I3410)/(E3413-E3410)</f>
        <v>14.433333333333334</v>
      </c>
      <c r="J3412" s="397">
        <f>J3410+(E3412-E3410)*(J3413-J3410)/(E3413-E3410)</f>
        <v>0.13140000000000002</v>
      </c>
      <c r="K3412" s="469">
        <f t="shared" si="291"/>
        <v>14.435445808551567</v>
      </c>
      <c r="L3412" s="469">
        <f t="shared" si="292"/>
        <v>2.1124752182331008E-3</v>
      </c>
    </row>
    <row r="3413" spans="1:12">
      <c r="A3413" s="480" t="s">
        <v>120</v>
      </c>
      <c r="B3413" s="480">
        <f t="shared" si="289"/>
        <v>12</v>
      </c>
      <c r="C3413" s="480">
        <f t="shared" si="290"/>
        <v>6</v>
      </c>
      <c r="D3413" s="480">
        <f>D3410</f>
        <v>150</v>
      </c>
      <c r="E3413" s="480">
        <f t="shared" si="293"/>
        <v>33</v>
      </c>
      <c r="F3413" s="484">
        <v>2.5726</v>
      </c>
      <c r="G3413" s="480">
        <v>15</v>
      </c>
      <c r="H3413" s="482">
        <v>0.17747599999999999</v>
      </c>
      <c r="I3413" s="483">
        <v>14.5</v>
      </c>
      <c r="J3413" s="484">
        <v>0.13020000000000001</v>
      </c>
      <c r="K3413" s="469">
        <f t="shared" si="291"/>
        <v>14.495481079131826</v>
      </c>
      <c r="L3413" s="469">
        <f t="shared" si="292"/>
        <v>-4.5189208681737369E-3</v>
      </c>
    </row>
    <row r="3414" spans="1:12">
      <c r="A3414" s="98" t="s">
        <v>120</v>
      </c>
      <c r="B3414" s="98">
        <f t="shared" si="289"/>
        <v>12</v>
      </c>
      <c r="C3414" s="98">
        <f t="shared" si="290"/>
        <v>6</v>
      </c>
      <c r="D3414" s="98">
        <f>D3413</f>
        <v>150</v>
      </c>
      <c r="E3414" s="98">
        <f t="shared" si="293"/>
        <v>34</v>
      </c>
      <c r="F3414" s="397">
        <f>F3413+(E3414-E3413)*(F3416-F3413)/(E3416-E3413)</f>
        <v>2.5860666666666665</v>
      </c>
      <c r="G3414" s="98">
        <v>15</v>
      </c>
      <c r="H3414" s="491">
        <f>H3413+(E3414-E3413)*(H3416-H3413)/(E3416-E3413)</f>
        <v>0.17768066666666665</v>
      </c>
      <c r="I3414" s="492">
        <f>I3413+(E3414-E3413)*(I3416-I3413)/(E3416-E3413)</f>
        <v>14.566666666666666</v>
      </c>
      <c r="J3414" s="397">
        <f>J3413+(E3414-E3413)*(J3416-J3413)/(E3416-E3413)</f>
        <v>0.129</v>
      </c>
      <c r="K3414" s="469">
        <f t="shared" si="291"/>
        <v>14.554575436832369</v>
      </c>
      <c r="L3414" s="469">
        <f t="shared" si="292"/>
        <v>-1.2091229834297224E-2</v>
      </c>
    </row>
    <row r="3415" spans="1:12">
      <c r="A3415" s="98" t="s">
        <v>120</v>
      </c>
      <c r="B3415" s="98">
        <f t="shared" si="289"/>
        <v>12</v>
      </c>
      <c r="C3415" s="98">
        <f t="shared" si="290"/>
        <v>6</v>
      </c>
      <c r="D3415" s="98">
        <f>D3413</f>
        <v>150</v>
      </c>
      <c r="E3415" s="98">
        <f t="shared" si="293"/>
        <v>35</v>
      </c>
      <c r="F3415" s="397">
        <f>F3413+(E3415-E3413)*(F3416-F3413)/(E3416-E3413)</f>
        <v>2.5995333333333335</v>
      </c>
      <c r="G3415" s="98">
        <v>15</v>
      </c>
      <c r="H3415" s="491">
        <f>H3413+(E3415-E3413)*(H3416-H3413)/(E3416-E3413)</f>
        <v>0.17788533333333334</v>
      </c>
      <c r="I3415" s="492">
        <f>I3413+(E3415-E3413)*(I3416-I3413)/(E3416-E3413)</f>
        <v>14.633333333333333</v>
      </c>
      <c r="J3415" s="397">
        <f>J3413+(E3415-E3413)*(J3416-J3413)/(E3416-E3413)</f>
        <v>0.1278</v>
      </c>
      <c r="K3415" s="469">
        <f t="shared" si="291"/>
        <v>14.613533812043714</v>
      </c>
      <c r="L3415" s="469">
        <f t="shared" si="292"/>
        <v>-1.9799521289618482E-2</v>
      </c>
    </row>
    <row r="3416" spans="1:12">
      <c r="A3416" s="480" t="s">
        <v>120</v>
      </c>
      <c r="B3416" s="480">
        <f t="shared" si="289"/>
        <v>12</v>
      </c>
      <c r="C3416" s="480">
        <f t="shared" si="290"/>
        <v>6</v>
      </c>
      <c r="D3416" s="480">
        <f>D3413</f>
        <v>150</v>
      </c>
      <c r="E3416" s="480">
        <f t="shared" si="293"/>
        <v>36</v>
      </c>
      <c r="F3416" s="484">
        <v>2.613</v>
      </c>
      <c r="G3416" s="480">
        <v>15</v>
      </c>
      <c r="H3416" s="482">
        <v>0.17809</v>
      </c>
      <c r="I3416" s="483">
        <v>14.7</v>
      </c>
      <c r="J3416" s="484">
        <v>0.12659999999999999</v>
      </c>
      <c r="K3416" s="469">
        <f t="shared" si="291"/>
        <v>14.672356673592004</v>
      </c>
      <c r="L3416" s="469">
        <f t="shared" si="292"/>
        <v>-2.7643326407995161E-2</v>
      </c>
    </row>
    <row r="3417" spans="1:12">
      <c r="A3417" s="98" t="s">
        <v>120</v>
      </c>
      <c r="B3417" s="98">
        <f t="shared" si="289"/>
        <v>12</v>
      </c>
      <c r="C3417" s="98">
        <f t="shared" si="290"/>
        <v>6</v>
      </c>
      <c r="D3417" s="98">
        <f>D3416</f>
        <v>150</v>
      </c>
      <c r="E3417" s="98">
        <f t="shared" si="293"/>
        <v>37</v>
      </c>
      <c r="F3417" s="397">
        <f>F3416+(E3417-E3416)*(F3419-F3416)/(E3419-E3416)</f>
        <v>2.6262333333333334</v>
      </c>
      <c r="G3417" s="98">
        <v>15</v>
      </c>
      <c r="H3417" s="491">
        <f>H3416+(E3417-E3416)*(H3419-H3416)/(E3419-E3416)</f>
        <v>0.17829266666666665</v>
      </c>
      <c r="I3417" s="492">
        <f>I3416+(E3417-E3416)*(I3419-I3416)/(E3419-E3416)</f>
        <v>14.733333333333333</v>
      </c>
      <c r="J3417" s="397">
        <f>J3416+(E3417-E3416)*(J3419-J3416)/(E3419-E3416)</f>
        <v>0.12539999999999998</v>
      </c>
      <c r="K3417" s="469">
        <f t="shared" si="291"/>
        <v>14.729901024158782</v>
      </c>
      <c r="L3417" s="469">
        <f t="shared" si="292"/>
        <v>-3.4323091745509515E-3</v>
      </c>
    </row>
    <row r="3418" spans="1:12">
      <c r="A3418" s="98" t="s">
        <v>120</v>
      </c>
      <c r="B3418" s="98">
        <f t="shared" si="289"/>
        <v>12</v>
      </c>
      <c r="C3418" s="98">
        <f t="shared" si="290"/>
        <v>6</v>
      </c>
      <c r="D3418" s="98">
        <f>D3416</f>
        <v>150</v>
      </c>
      <c r="E3418" s="98">
        <f t="shared" si="293"/>
        <v>38</v>
      </c>
      <c r="F3418" s="397">
        <f>F3416+(E3418-E3416)*(F3419-F3416)/(E3419-E3416)</f>
        <v>2.6394666666666664</v>
      </c>
      <c r="G3418" s="98">
        <v>15</v>
      </c>
      <c r="H3418" s="491">
        <f>H3416+(E3418-E3416)*(H3419-H3416)/(E3419-E3416)</f>
        <v>0.17849533333333334</v>
      </c>
      <c r="I3418" s="492">
        <f>I3416+(E3418-E3416)*(I3419-I3416)/(E3419-E3416)</f>
        <v>14.766666666666667</v>
      </c>
      <c r="J3418" s="397">
        <f>J3416+(E3418-E3416)*(J3419-J3416)/(E3419-E3416)</f>
        <v>0.12419999999999999</v>
      </c>
      <c r="K3418" s="469">
        <f t="shared" si="291"/>
        <v>14.787314701037934</v>
      </c>
      <c r="L3418" s="469">
        <f t="shared" si="292"/>
        <v>2.0648034371266277E-2</v>
      </c>
    </row>
    <row r="3419" spans="1:12">
      <c r="A3419" s="480" t="s">
        <v>120</v>
      </c>
      <c r="B3419" s="480">
        <f t="shared" si="289"/>
        <v>12</v>
      </c>
      <c r="C3419" s="480">
        <f t="shared" si="290"/>
        <v>6</v>
      </c>
      <c r="D3419" s="480">
        <f>D3416</f>
        <v>150</v>
      </c>
      <c r="E3419" s="480">
        <f t="shared" si="293"/>
        <v>39</v>
      </c>
      <c r="F3419" s="484">
        <v>2.6526999999999998</v>
      </c>
      <c r="G3419" s="480">
        <v>15</v>
      </c>
      <c r="H3419" s="482">
        <v>0.178698</v>
      </c>
      <c r="I3419" s="483">
        <v>14.8</v>
      </c>
      <c r="J3419" s="484">
        <v>0.123</v>
      </c>
      <c r="K3419" s="469">
        <f t="shared" si="291"/>
        <v>14.844598148832107</v>
      </c>
      <c r="L3419" s="469">
        <f t="shared" si="292"/>
        <v>4.4598148832106332E-2</v>
      </c>
    </row>
    <row r="3420" spans="1:12">
      <c r="A3420" s="98" t="s">
        <v>120</v>
      </c>
      <c r="B3420" s="98">
        <f t="shared" si="289"/>
        <v>12</v>
      </c>
      <c r="C3420" s="98">
        <f t="shared" si="290"/>
        <v>6</v>
      </c>
      <c r="D3420" s="98">
        <f>D3419</f>
        <v>150</v>
      </c>
      <c r="E3420" s="98">
        <f t="shared" si="293"/>
        <v>40</v>
      </c>
      <c r="F3420" s="397">
        <f>F3419+(E3420-E3419)*(F3422-F3419)/(E3422-E3419)</f>
        <v>2.6657333333333333</v>
      </c>
      <c r="G3420" s="98">
        <v>15</v>
      </c>
      <c r="H3420" s="491">
        <f>H3419+(E3420-E3419)*(H3422-H3419)/(E3422-E3419)</f>
        <v>0.17889933333333333</v>
      </c>
      <c r="I3420" s="492">
        <f>I3419+(E3420-E3419)*(I3422-I3419)/(E3422-E3419)</f>
        <v>14.866666666666667</v>
      </c>
      <c r="J3420" s="397">
        <f>J3419+(E3420-E3419)*(J3422-J3419)/(E3422-E3419)</f>
        <v>0.12180000000000001</v>
      </c>
      <c r="K3420" s="469">
        <f t="shared" si="291"/>
        <v>14.900744925451558</v>
      </c>
      <c r="L3420" s="469">
        <f t="shared" si="292"/>
        <v>3.4078258784891347E-2</v>
      </c>
    </row>
    <row r="3421" spans="1:12">
      <c r="A3421" s="98" t="s">
        <v>120</v>
      </c>
      <c r="B3421" s="98">
        <f t="shared" si="289"/>
        <v>12</v>
      </c>
      <c r="C3421" s="98">
        <f t="shared" si="290"/>
        <v>6</v>
      </c>
      <c r="D3421" s="98">
        <f>D3419</f>
        <v>150</v>
      </c>
      <c r="E3421" s="98">
        <f t="shared" si="293"/>
        <v>41</v>
      </c>
      <c r="F3421" s="397">
        <f>F3419+(E3421-E3419)*(F3422-F3419)/(E3422-E3419)</f>
        <v>2.6787666666666667</v>
      </c>
      <c r="G3421" s="98">
        <v>15</v>
      </c>
      <c r="H3421" s="491">
        <f>H3419+(E3421-E3419)*(H3422-H3419)/(E3422-E3419)</f>
        <v>0.17910066666666666</v>
      </c>
      <c r="I3421" s="492">
        <f>I3419+(E3421-E3419)*(I3422-I3419)/(E3422-E3419)</f>
        <v>14.933333333333334</v>
      </c>
      <c r="J3421" s="397">
        <f>J3419+(E3421-E3419)*(J3422-J3419)/(E3422-E3419)</f>
        <v>0.1206</v>
      </c>
      <c r="K3421" s="469">
        <f t="shared" si="291"/>
        <v>14.956765468954146</v>
      </c>
      <c r="L3421" s="469">
        <f t="shared" si="292"/>
        <v>2.3432135620812033E-2</v>
      </c>
    </row>
    <row r="3422" spans="1:12">
      <c r="A3422" s="480" t="s">
        <v>120</v>
      </c>
      <c r="B3422" s="480">
        <f t="shared" si="289"/>
        <v>12</v>
      </c>
      <c r="C3422" s="480">
        <f t="shared" si="290"/>
        <v>6</v>
      </c>
      <c r="D3422" s="480">
        <f>D3419</f>
        <v>150</v>
      </c>
      <c r="E3422" s="480">
        <f t="shared" si="293"/>
        <v>42</v>
      </c>
      <c r="F3422" s="484">
        <v>2.6918000000000002</v>
      </c>
      <c r="G3422" s="480">
        <v>15</v>
      </c>
      <c r="H3422" s="482">
        <v>0.17930199999999999</v>
      </c>
      <c r="I3422" s="483">
        <v>15</v>
      </c>
      <c r="J3422" s="484">
        <v>0.11940000000000001</v>
      </c>
      <c r="K3422" s="469">
        <f t="shared" si="291"/>
        <v>15.012660204571061</v>
      </c>
      <c r="L3422" s="469">
        <f t="shared" si="292"/>
        <v>1.2660204571060873E-2</v>
      </c>
    </row>
    <row r="3423" spans="1:12">
      <c r="A3423" s="98" t="s">
        <v>120</v>
      </c>
      <c r="B3423" s="98">
        <f t="shared" si="289"/>
        <v>12</v>
      </c>
      <c r="C3423" s="98">
        <f t="shared" si="290"/>
        <v>6</v>
      </c>
      <c r="D3423" s="98">
        <f>D3422</f>
        <v>150</v>
      </c>
      <c r="E3423" s="98">
        <f t="shared" si="293"/>
        <v>43</v>
      </c>
      <c r="F3423" s="397">
        <f>F3422+(E3423-E3422)*(F3425-F3422)/(E3425-E3422)</f>
        <v>2.7046666666666668</v>
      </c>
      <c r="G3423" s="98">
        <v>15</v>
      </c>
      <c r="H3423" s="491">
        <f>H3422+(E3423-E3422)*(H3425-H3422)/(E3425-E3422)</f>
        <v>0.17950233333333332</v>
      </c>
      <c r="I3423" s="492">
        <f>I3422+(E3423-E3422)*(I3425-I3422)/(E3425-E3422)</f>
        <v>15.066666666666666</v>
      </c>
      <c r="J3423" s="397">
        <f>J3422+(E3423-E3422)*(J3425-J3422)/(E3425-E3422)</f>
        <v>0.1182</v>
      </c>
      <c r="K3423" s="469">
        <f t="shared" si="291"/>
        <v>15.067585008180025</v>
      </c>
      <c r="L3423" s="469">
        <f t="shared" si="292"/>
        <v>9.1834151335845604E-4</v>
      </c>
    </row>
    <row r="3424" spans="1:12">
      <c r="A3424" s="98" t="s">
        <v>120</v>
      </c>
      <c r="B3424" s="98">
        <f t="shared" si="289"/>
        <v>12</v>
      </c>
      <c r="C3424" s="98">
        <f t="shared" si="290"/>
        <v>6</v>
      </c>
      <c r="D3424" s="98">
        <f>D3422</f>
        <v>150</v>
      </c>
      <c r="E3424" s="98">
        <f t="shared" si="293"/>
        <v>44</v>
      </c>
      <c r="F3424" s="397">
        <f>F3422+(E3424-E3422)*(F3425-F3422)/(E3425-E3422)</f>
        <v>2.7175333333333334</v>
      </c>
      <c r="G3424" s="98">
        <v>15</v>
      </c>
      <c r="H3424" s="491">
        <f>H3422+(E3424-E3422)*(H3425-H3422)/(E3425-E3422)</f>
        <v>0.17970266666666668</v>
      </c>
      <c r="I3424" s="492">
        <f>I3422+(E3424-E3422)*(I3425-I3422)/(E3425-E3422)</f>
        <v>15.133333333333333</v>
      </c>
      <c r="J3424" s="397">
        <f>J3422+(E3424-E3422)*(J3425-J3422)/(E3425-E3422)</f>
        <v>0.11700000000000001</v>
      </c>
      <c r="K3424" s="469">
        <f t="shared" si="291"/>
        <v>15.122387350957506</v>
      </c>
      <c r="L3424" s="469">
        <f t="shared" si="292"/>
        <v>-1.0945982375826446E-2</v>
      </c>
    </row>
    <row r="3425" spans="1:12">
      <c r="A3425" s="480" t="s">
        <v>120</v>
      </c>
      <c r="B3425" s="480">
        <f t="shared" si="289"/>
        <v>12</v>
      </c>
      <c r="C3425" s="480">
        <f t="shared" si="290"/>
        <v>6</v>
      </c>
      <c r="D3425" s="480">
        <f>D3422</f>
        <v>150</v>
      </c>
      <c r="E3425" s="480">
        <f t="shared" si="293"/>
        <v>45</v>
      </c>
      <c r="F3425" s="484">
        <v>2.7303999999999999</v>
      </c>
      <c r="G3425" s="480">
        <v>15</v>
      </c>
      <c r="H3425" s="482">
        <v>0.17990300000000001</v>
      </c>
      <c r="I3425" s="483">
        <v>15.2</v>
      </c>
      <c r="J3425" s="484">
        <v>0.1158</v>
      </c>
      <c r="K3425" s="469">
        <f t="shared" si="291"/>
        <v>15.177067642007081</v>
      </c>
      <c r="L3425" s="469">
        <f t="shared" si="292"/>
        <v>-2.2932357992917929E-2</v>
      </c>
    </row>
    <row r="3426" spans="1:12">
      <c r="A3426" s="98" t="s">
        <v>120</v>
      </c>
      <c r="B3426" s="98">
        <f t="shared" si="289"/>
        <v>12</v>
      </c>
      <c r="C3426" s="98">
        <f t="shared" si="290"/>
        <v>6</v>
      </c>
      <c r="D3426" s="98">
        <f>D3425</f>
        <v>150</v>
      </c>
      <c r="E3426" s="98">
        <f t="shared" si="293"/>
        <v>46</v>
      </c>
      <c r="F3426" s="397">
        <f>F3425+(E3426-E3425)*(F3428-F3425)/(E3428-E3425)</f>
        <v>2.7430666666666665</v>
      </c>
      <c r="G3426" s="98">
        <v>15</v>
      </c>
      <c r="H3426" s="491">
        <f>H3425+(E3426-E3425)*(H3428-H3425)/(E3428-E3425)</f>
        <v>0.18010233333333334</v>
      </c>
      <c r="I3426" s="492">
        <f>I3425+(E3426-E3425)*(I3428-I3425)/(E3428-E3425)</f>
        <v>15.233333333333333</v>
      </c>
      <c r="J3426" s="397">
        <f>J3425+(E3426-E3425)*(J3428-J3425)/(E3428-E3425)</f>
        <v>0.11456666666666666</v>
      </c>
      <c r="K3426" s="469">
        <f t="shared" si="291"/>
        <v>15.230600380894565</v>
      </c>
      <c r="L3426" s="469">
        <f t="shared" si="292"/>
        <v>-2.7329524387678106E-3</v>
      </c>
    </row>
    <row r="3427" spans="1:12">
      <c r="A3427" s="98" t="s">
        <v>120</v>
      </c>
      <c r="B3427" s="98">
        <f t="shared" si="289"/>
        <v>12</v>
      </c>
      <c r="C3427" s="98">
        <f t="shared" si="290"/>
        <v>6</v>
      </c>
      <c r="D3427" s="98">
        <f>D3425</f>
        <v>150</v>
      </c>
      <c r="E3427" s="98">
        <f t="shared" si="293"/>
        <v>47</v>
      </c>
      <c r="F3427" s="397">
        <f>F3425+(E3427-E3425)*(F3428-F3425)/(E3428-E3425)</f>
        <v>2.7557333333333336</v>
      </c>
      <c r="G3427" s="98">
        <v>15</v>
      </c>
      <c r="H3427" s="491">
        <f>H3425+(E3427-E3425)*(H3428-H3425)/(E3428-E3425)</f>
        <v>0.18030166666666667</v>
      </c>
      <c r="I3427" s="492">
        <f>I3425+(E3427-E3425)*(I3428-I3425)/(E3428-E3425)</f>
        <v>15.266666666666667</v>
      </c>
      <c r="J3427" s="397">
        <f>J3425+(E3427-E3425)*(J3428-J3425)/(E3428-E3425)</f>
        <v>0.11333333333333334</v>
      </c>
      <c r="K3427" s="469">
        <f t="shared" si="291"/>
        <v>15.284014753052755</v>
      </c>
      <c r="L3427" s="469">
        <f t="shared" si="292"/>
        <v>1.7348086386087758E-2</v>
      </c>
    </row>
    <row r="3428" spans="1:12">
      <c r="A3428" s="480" t="s">
        <v>120</v>
      </c>
      <c r="B3428" s="480">
        <f t="shared" si="289"/>
        <v>12</v>
      </c>
      <c r="C3428" s="480">
        <f t="shared" si="290"/>
        <v>6</v>
      </c>
      <c r="D3428" s="480">
        <f>D3425</f>
        <v>150</v>
      </c>
      <c r="E3428" s="480">
        <f t="shared" si="293"/>
        <v>48</v>
      </c>
      <c r="F3428" s="484">
        <v>2.7684000000000002</v>
      </c>
      <c r="G3428" s="480">
        <v>15</v>
      </c>
      <c r="H3428" s="482">
        <v>0.18050099999999999</v>
      </c>
      <c r="I3428" s="483">
        <v>15.3</v>
      </c>
      <c r="J3428" s="484">
        <v>0.11210000000000001</v>
      </c>
      <c r="K3428" s="469">
        <f t="shared" si="291"/>
        <v>15.337311150630747</v>
      </c>
      <c r="L3428" s="469">
        <f t="shared" si="292"/>
        <v>3.7311150630745971E-2</v>
      </c>
    </row>
    <row r="3429" spans="1:12">
      <c r="A3429" s="98" t="s">
        <v>120</v>
      </c>
      <c r="B3429" s="98">
        <f t="shared" si="289"/>
        <v>12</v>
      </c>
      <c r="C3429" s="98">
        <f t="shared" si="290"/>
        <v>6</v>
      </c>
      <c r="D3429" s="98">
        <f>D3428</f>
        <v>150</v>
      </c>
      <c r="E3429" s="98">
        <f t="shared" si="293"/>
        <v>49</v>
      </c>
      <c r="F3429" s="397">
        <f>F3428+(E3429-E3428)*(F3431-F3428)/(E3431-E3428)</f>
        <v>2.7808999999999999</v>
      </c>
      <c r="G3429" s="98">
        <v>15</v>
      </c>
      <c r="H3429" s="491">
        <f>H3428+(E3429-E3428)*(H3431-H3428)/(E3431-E3428)</f>
        <v>0.18069966666666668</v>
      </c>
      <c r="I3429" s="492">
        <f>I3428+(E3429-E3428)*(I3431-I3428)/(E3431-E3428)</f>
        <v>15.366666666666667</v>
      </c>
      <c r="J3429" s="397">
        <f>J3428+(E3429-E3428)*(J3431-J3428)/(E3431-E3428)</f>
        <v>0.1109</v>
      </c>
      <c r="K3429" s="469">
        <f t="shared" si="291"/>
        <v>15.389624404398457</v>
      </c>
      <c r="L3429" s="469">
        <f t="shared" si="292"/>
        <v>2.2957737731790218E-2</v>
      </c>
    </row>
    <row r="3430" spans="1:12">
      <c r="A3430" s="98" t="s">
        <v>120</v>
      </c>
      <c r="B3430" s="98">
        <f t="shared" si="289"/>
        <v>12</v>
      </c>
      <c r="C3430" s="98">
        <f t="shared" si="290"/>
        <v>6</v>
      </c>
      <c r="D3430" s="98">
        <f>D3428</f>
        <v>150</v>
      </c>
      <c r="E3430" s="98">
        <f t="shared" si="293"/>
        <v>50</v>
      </c>
      <c r="F3430" s="397">
        <f>F3428+(E3430-E3428)*(F3431-F3428)/(E3431-E3428)</f>
        <v>2.7934000000000001</v>
      </c>
      <c r="G3430" s="98">
        <v>15</v>
      </c>
      <c r="H3430" s="491">
        <f>H3428+(E3430-E3428)*(H3431-H3428)/(E3431-E3428)</f>
        <v>0.18089833333333333</v>
      </c>
      <c r="I3430" s="492">
        <f>I3428+(E3430-E3428)*(I3431-I3428)/(E3431-E3428)</f>
        <v>15.433333333333334</v>
      </c>
      <c r="J3430" s="397">
        <f>J3428+(E3430-E3428)*(J3431-J3428)/(E3431-E3428)</f>
        <v>0.10970000000000001</v>
      </c>
      <c r="K3430" s="469">
        <f t="shared" si="291"/>
        <v>15.441822754954442</v>
      </c>
      <c r="L3430" s="469">
        <f t="shared" si="292"/>
        <v>8.4894216211086615E-3</v>
      </c>
    </row>
    <row r="3431" spans="1:12">
      <c r="A3431" s="480" t="s">
        <v>120</v>
      </c>
      <c r="B3431" s="480">
        <f t="shared" si="289"/>
        <v>12</v>
      </c>
      <c r="C3431" s="480">
        <f t="shared" si="290"/>
        <v>6</v>
      </c>
      <c r="D3431" s="480">
        <f>D3428</f>
        <v>150</v>
      </c>
      <c r="E3431" s="480">
        <f t="shared" si="293"/>
        <v>51</v>
      </c>
      <c r="F3431" s="484">
        <v>2.8058999999999998</v>
      </c>
      <c r="G3431" s="480">
        <v>15</v>
      </c>
      <c r="H3431" s="482">
        <v>0.18109700000000001</v>
      </c>
      <c r="I3431" s="483">
        <v>15.5</v>
      </c>
      <c r="J3431" s="484">
        <v>0.1085</v>
      </c>
      <c r="K3431" s="469">
        <f t="shared" si="291"/>
        <v>15.493906580451359</v>
      </c>
      <c r="L3431" s="469">
        <f t="shared" si="292"/>
        <v>-6.0934195486410658E-3</v>
      </c>
    </row>
    <row r="3432" spans="1:12">
      <c r="A3432" s="98" t="s">
        <v>120</v>
      </c>
      <c r="B3432" s="98">
        <f t="shared" si="289"/>
        <v>12</v>
      </c>
      <c r="C3432" s="98">
        <f t="shared" si="290"/>
        <v>6</v>
      </c>
      <c r="D3432" s="98">
        <f>D3431</f>
        <v>150</v>
      </c>
      <c r="E3432" s="98">
        <f t="shared" si="293"/>
        <v>52</v>
      </c>
      <c r="F3432" s="397">
        <f>F3431+(E3432-E3431)*(F3434-F3431)/(E3434-E3431)</f>
        <v>2.8182666666666667</v>
      </c>
      <c r="G3432" s="98">
        <v>15</v>
      </c>
      <c r="H3432" s="491">
        <f>H3431+(E3432-E3431)*(H3434-H3431)/(E3434-E3431)</f>
        <v>0.18129500000000001</v>
      </c>
      <c r="I3432" s="492">
        <f>I3431+(E3432-E3431)*(I3434-I3431)/(E3434-E3431)</f>
        <v>15.533333333333333</v>
      </c>
      <c r="J3432" s="397">
        <f>J3431+(E3432-E3431)*(J3434-J3431)/(E3434-E3431)</f>
        <v>0.10729999999999999</v>
      </c>
      <c r="K3432" s="469">
        <f t="shared" si="291"/>
        <v>15.54519797383638</v>
      </c>
      <c r="L3432" s="469">
        <f t="shared" si="292"/>
        <v>1.1864640503047141E-2</v>
      </c>
    </row>
    <row r="3433" spans="1:12">
      <c r="A3433" s="98" t="s">
        <v>120</v>
      </c>
      <c r="B3433" s="98">
        <f t="shared" si="289"/>
        <v>12</v>
      </c>
      <c r="C3433" s="98">
        <f t="shared" si="290"/>
        <v>6</v>
      </c>
      <c r="D3433" s="98">
        <f>D3431</f>
        <v>150</v>
      </c>
      <c r="E3433" s="98">
        <f t="shared" si="293"/>
        <v>53</v>
      </c>
      <c r="F3433" s="397">
        <f>F3431+(E3433-E3431)*(F3434-F3431)/(E3434-E3431)</f>
        <v>2.8306333333333331</v>
      </c>
      <c r="G3433" s="98">
        <v>15</v>
      </c>
      <c r="H3433" s="491">
        <f>H3431+(E3433-E3431)*(H3434-H3431)/(E3434-E3431)</f>
        <v>0.18149299999999999</v>
      </c>
      <c r="I3433" s="492">
        <f>I3431+(E3433-E3431)*(I3434-I3431)/(E3434-E3431)</f>
        <v>15.566666666666666</v>
      </c>
      <c r="J3433" s="397">
        <f>J3431+(E3433-E3431)*(J3434-J3431)/(E3434-E3431)</f>
        <v>0.1061</v>
      </c>
      <c r="K3433" s="469">
        <f t="shared" si="291"/>
        <v>15.596377454410547</v>
      </c>
      <c r="L3433" s="469">
        <f t="shared" si="292"/>
        <v>2.9710787743880473E-2</v>
      </c>
    </row>
    <row r="3434" spans="1:12">
      <c r="A3434" s="480" t="s">
        <v>120</v>
      </c>
      <c r="B3434" s="480">
        <f t="shared" si="289"/>
        <v>12</v>
      </c>
      <c r="C3434" s="480">
        <f t="shared" si="290"/>
        <v>6</v>
      </c>
      <c r="D3434" s="480">
        <f>D3431</f>
        <v>150</v>
      </c>
      <c r="E3434" s="480">
        <f t="shared" si="293"/>
        <v>54</v>
      </c>
      <c r="F3434" s="484">
        <v>2.843</v>
      </c>
      <c r="G3434" s="480">
        <v>15</v>
      </c>
      <c r="H3434" s="482">
        <v>0.18169099999999999</v>
      </c>
      <c r="I3434" s="483">
        <v>15.6</v>
      </c>
      <c r="J3434" s="484">
        <v>0.10489999999999999</v>
      </c>
      <c r="K3434" s="469">
        <f t="shared" si="291"/>
        <v>15.647445388048942</v>
      </c>
      <c r="L3434" s="469">
        <f t="shared" si="292"/>
        <v>4.744538804894205E-2</v>
      </c>
    </row>
    <row r="3435" spans="1:12">
      <c r="A3435" s="480" t="s">
        <v>120</v>
      </c>
      <c r="B3435" s="480">
        <f t="shared" si="289"/>
        <v>13</v>
      </c>
      <c r="C3435" s="480">
        <f t="shared" si="290"/>
        <v>0</v>
      </c>
      <c r="D3435" s="480">
        <v>156</v>
      </c>
      <c r="E3435" s="480">
        <v>36</v>
      </c>
      <c r="F3435" s="484">
        <v>2.613</v>
      </c>
      <c r="G3435" s="480">
        <v>15</v>
      </c>
      <c r="H3435" s="482">
        <v>0.17311699999999999</v>
      </c>
      <c r="I3435" s="483">
        <v>15.1</v>
      </c>
      <c r="J3435" s="484">
        <v>0.1237</v>
      </c>
      <c r="K3435" s="469">
        <f t="shared" si="291"/>
        <v>15.093838271226975</v>
      </c>
      <c r="L3435" s="469">
        <f t="shared" si="292"/>
        <v>-6.1617287730246773E-3</v>
      </c>
    </row>
    <row r="3436" spans="1:12">
      <c r="A3436" s="98" t="s">
        <v>120</v>
      </c>
      <c r="B3436" s="98">
        <f t="shared" si="289"/>
        <v>13</v>
      </c>
      <c r="C3436" s="98">
        <f t="shared" si="290"/>
        <v>0</v>
      </c>
      <c r="D3436" s="98">
        <f>D3435</f>
        <v>156</v>
      </c>
      <c r="E3436" s="98">
        <f t="shared" ref="E3436:E3453" si="294">E3435+1</f>
        <v>37</v>
      </c>
      <c r="F3436" s="397">
        <f>F3435+(E3436-E3435)*(F3438-F3435)/(E3438-E3435)</f>
        <v>2.6262333333333334</v>
      </c>
      <c r="G3436" s="98">
        <v>15</v>
      </c>
      <c r="H3436" s="491">
        <f>H3435+(E3436-E3435)*(H3438-H3435)/(E3438-E3435)</f>
        <v>0.17335066666666665</v>
      </c>
      <c r="I3436" s="492">
        <f>I3435+(E3436-E3435)*(I3438-I3435)/(E3438-E3435)</f>
        <v>15.166666666666666</v>
      </c>
      <c r="J3436" s="397">
        <f>J3435+(E3436-E3435)*(J3438-J3435)/(E3438-E3435)</f>
        <v>0.1226</v>
      </c>
      <c r="K3436" s="469">
        <f t="shared" si="291"/>
        <v>15.149831170729083</v>
      </c>
      <c r="L3436" s="469">
        <f t="shared" si="292"/>
        <v>-1.6835495937582934E-2</v>
      </c>
    </row>
    <row r="3437" spans="1:12">
      <c r="A3437" s="98" t="s">
        <v>120</v>
      </c>
      <c r="B3437" s="98">
        <f t="shared" si="289"/>
        <v>13</v>
      </c>
      <c r="C3437" s="98">
        <f t="shared" si="290"/>
        <v>0</v>
      </c>
      <c r="D3437" s="98">
        <f>D3435</f>
        <v>156</v>
      </c>
      <c r="E3437" s="98">
        <f t="shared" si="294"/>
        <v>38</v>
      </c>
      <c r="F3437" s="397">
        <f>F3435+(E3437-E3435)*(F3438-F3435)/(E3438-E3435)</f>
        <v>2.6394666666666664</v>
      </c>
      <c r="G3437" s="98">
        <v>15</v>
      </c>
      <c r="H3437" s="491">
        <f>H3435+(E3437-E3435)*(H3438-H3435)/(E3438-E3435)</f>
        <v>0.17358433333333334</v>
      </c>
      <c r="I3437" s="492">
        <f>I3435+(E3437-E3435)*(I3438-I3435)/(E3438-E3435)</f>
        <v>15.233333333333334</v>
      </c>
      <c r="J3437" s="397">
        <f>J3435+(E3437-E3435)*(J3438-J3435)/(E3438-E3435)</f>
        <v>0.1215</v>
      </c>
      <c r="K3437" s="469">
        <f t="shared" si="291"/>
        <v>15.205673323053345</v>
      </c>
      <c r="L3437" s="469">
        <f t="shared" si="292"/>
        <v>-2.7660010279989322E-2</v>
      </c>
    </row>
    <row r="3438" spans="1:12">
      <c r="A3438" s="480" t="s">
        <v>120</v>
      </c>
      <c r="B3438" s="480">
        <f t="shared" si="289"/>
        <v>13</v>
      </c>
      <c r="C3438" s="480">
        <f t="shared" si="290"/>
        <v>0</v>
      </c>
      <c r="D3438" s="480">
        <f>D3435</f>
        <v>156</v>
      </c>
      <c r="E3438" s="480">
        <f t="shared" si="294"/>
        <v>39</v>
      </c>
      <c r="F3438" s="484">
        <v>2.6526999999999998</v>
      </c>
      <c r="G3438" s="480">
        <v>15</v>
      </c>
      <c r="H3438" s="482">
        <v>0.173818</v>
      </c>
      <c r="I3438" s="483">
        <v>15.3</v>
      </c>
      <c r="J3438" s="484">
        <v>0.12039999999999999</v>
      </c>
      <c r="K3438" s="469">
        <f t="shared" si="291"/>
        <v>15.261365336156208</v>
      </c>
      <c r="L3438" s="469">
        <f t="shared" si="292"/>
        <v>-3.8634663843792438E-2</v>
      </c>
    </row>
    <row r="3439" spans="1:12">
      <c r="A3439" s="98" t="s">
        <v>120</v>
      </c>
      <c r="B3439" s="98">
        <f t="shared" si="289"/>
        <v>13</v>
      </c>
      <c r="C3439" s="98">
        <f t="shared" si="290"/>
        <v>0</v>
      </c>
      <c r="D3439" s="98">
        <f>D3438</f>
        <v>156</v>
      </c>
      <c r="E3439" s="98">
        <f t="shared" si="294"/>
        <v>40</v>
      </c>
      <c r="F3439" s="397">
        <f>F3438+(E3439-E3438)*(F3441-F3438)/(E3441-E3438)</f>
        <v>2.6657333333333333</v>
      </c>
      <c r="G3439" s="98">
        <v>15</v>
      </c>
      <c r="H3439" s="491">
        <f>H3438+(E3439-E3438)*(H3441-H3438)/(E3441-E3438)</f>
        <v>0.17405066666666666</v>
      </c>
      <c r="I3439" s="492">
        <f>I3438+(E3439-E3438)*(I3441-I3438)/(E3441-E3438)</f>
        <v>15.333333333333334</v>
      </c>
      <c r="J3439" s="397">
        <f>J3438+(E3439-E3438)*(J3441-J3438)/(E3441-E3438)</f>
        <v>0.11929999999999999</v>
      </c>
      <c r="K3439" s="469">
        <f t="shared" si="291"/>
        <v>15.315846726623665</v>
      </c>
      <c r="L3439" s="469">
        <f t="shared" si="292"/>
        <v>-1.7486606709669061E-2</v>
      </c>
    </row>
    <row r="3440" spans="1:12">
      <c r="A3440" s="98" t="s">
        <v>120</v>
      </c>
      <c r="B3440" s="98">
        <f t="shared" si="289"/>
        <v>13</v>
      </c>
      <c r="C3440" s="98">
        <f t="shared" si="290"/>
        <v>0</v>
      </c>
      <c r="D3440" s="98">
        <f>D3438</f>
        <v>156</v>
      </c>
      <c r="E3440" s="98">
        <f t="shared" si="294"/>
        <v>41</v>
      </c>
      <c r="F3440" s="397">
        <f>F3438+(E3440-E3438)*(F3441-F3438)/(E3441-E3438)</f>
        <v>2.6787666666666667</v>
      </c>
      <c r="G3440" s="98">
        <v>15</v>
      </c>
      <c r="H3440" s="491">
        <f>H3438+(E3440-E3438)*(H3441-H3438)/(E3441-E3438)</f>
        <v>0.17428333333333335</v>
      </c>
      <c r="I3440" s="492">
        <f>I3438+(E3440-E3438)*(I3441-I3438)/(E3441-E3438)</f>
        <v>15.366666666666667</v>
      </c>
      <c r="J3440" s="397">
        <f>J3438+(E3440-E3438)*(J3441-J3438)/(E3441-E3438)</f>
        <v>0.1182</v>
      </c>
      <c r="K3440" s="469">
        <f t="shared" si="291"/>
        <v>15.370182652768479</v>
      </c>
      <c r="L3440" s="469">
        <f t="shared" si="292"/>
        <v>3.5159861018119187E-3</v>
      </c>
    </row>
    <row r="3441" spans="1:12">
      <c r="A3441" s="480" t="s">
        <v>120</v>
      </c>
      <c r="B3441" s="480">
        <f t="shared" si="289"/>
        <v>13</v>
      </c>
      <c r="C3441" s="480">
        <f t="shared" si="290"/>
        <v>0</v>
      </c>
      <c r="D3441" s="480">
        <f>D3438</f>
        <v>156</v>
      </c>
      <c r="E3441" s="480">
        <f t="shared" si="294"/>
        <v>42</v>
      </c>
      <c r="F3441" s="484">
        <v>2.6918000000000002</v>
      </c>
      <c r="G3441" s="480">
        <v>15</v>
      </c>
      <c r="H3441" s="482">
        <v>0.174516</v>
      </c>
      <c r="I3441" s="483">
        <v>15.4</v>
      </c>
      <c r="J3441" s="484">
        <v>0.1171</v>
      </c>
      <c r="K3441" s="469">
        <f t="shared" si="291"/>
        <v>15.4243736963946</v>
      </c>
      <c r="L3441" s="469">
        <f t="shared" si="292"/>
        <v>2.437369639459952E-2</v>
      </c>
    </row>
    <row r="3442" spans="1:12">
      <c r="A3442" s="98" t="s">
        <v>120</v>
      </c>
      <c r="B3442" s="98">
        <f t="shared" si="289"/>
        <v>13</v>
      </c>
      <c r="C3442" s="98">
        <f t="shared" si="290"/>
        <v>0</v>
      </c>
      <c r="D3442" s="98">
        <f>D3441</f>
        <v>156</v>
      </c>
      <c r="E3442" s="98">
        <f t="shared" si="294"/>
        <v>43</v>
      </c>
      <c r="F3442" s="397">
        <f>F3441+(E3442-E3441)*(F3444-F3441)/(E3444-E3441)</f>
        <v>2.7046666666666668</v>
      </c>
      <c r="G3442" s="98">
        <v>15</v>
      </c>
      <c r="H3442" s="491">
        <f>H3441+(E3442-E3441)*(H3444-H3441)/(E3444-E3441)</f>
        <v>0.17474700000000001</v>
      </c>
      <c r="I3442" s="492">
        <f>I3441+(E3442-E3441)*(I3444-I3441)/(E3444-E3441)</f>
        <v>15.466666666666667</v>
      </c>
      <c r="J3442" s="397">
        <f>J3441+(E3442-E3441)*(J3444-J3441)/(E3444-E3441)</f>
        <v>0.11596666666666666</v>
      </c>
      <c r="K3442" s="469">
        <f t="shared" si="291"/>
        <v>15.477614303345216</v>
      </c>
      <c r="L3442" s="469">
        <f t="shared" si="292"/>
        <v>1.0947636678549699E-2</v>
      </c>
    </row>
    <row r="3443" spans="1:12">
      <c r="A3443" s="98" t="s">
        <v>120</v>
      </c>
      <c r="B3443" s="98">
        <f t="shared" si="289"/>
        <v>13</v>
      </c>
      <c r="C3443" s="98">
        <f t="shared" si="290"/>
        <v>0</v>
      </c>
      <c r="D3443" s="98">
        <f>D3441</f>
        <v>156</v>
      </c>
      <c r="E3443" s="98">
        <f t="shared" si="294"/>
        <v>44</v>
      </c>
      <c r="F3443" s="397">
        <f>F3441+(E3443-E3441)*(F3444-F3441)/(E3444-E3441)</f>
        <v>2.7175333333333334</v>
      </c>
      <c r="G3443" s="98">
        <v>15</v>
      </c>
      <c r="H3443" s="491">
        <f>H3441+(E3443-E3441)*(H3444-H3441)/(E3444-E3441)</f>
        <v>0.17497799999999999</v>
      </c>
      <c r="I3443" s="492">
        <f>I3441+(E3443-E3441)*(I3444-I3441)/(E3444-E3441)</f>
        <v>15.533333333333333</v>
      </c>
      <c r="J3443" s="397">
        <f>J3441+(E3443-E3441)*(J3444-J3441)/(E3444-E3441)</f>
        <v>0.11483333333333333</v>
      </c>
      <c r="K3443" s="469">
        <f t="shared" si="291"/>
        <v>15.530714337421466</v>
      </c>
      <c r="L3443" s="469">
        <f t="shared" si="292"/>
        <v>-2.6189959118667616E-3</v>
      </c>
    </row>
    <row r="3444" spans="1:12">
      <c r="A3444" s="480" t="s">
        <v>120</v>
      </c>
      <c r="B3444" s="480">
        <f t="shared" si="289"/>
        <v>13</v>
      </c>
      <c r="C3444" s="480">
        <f t="shared" si="290"/>
        <v>0</v>
      </c>
      <c r="D3444" s="480">
        <f>D3441</f>
        <v>156</v>
      </c>
      <c r="E3444" s="480">
        <f t="shared" si="294"/>
        <v>45</v>
      </c>
      <c r="F3444" s="484">
        <v>2.7303999999999999</v>
      </c>
      <c r="G3444" s="480">
        <v>15</v>
      </c>
      <c r="H3444" s="482">
        <v>0.175209</v>
      </c>
      <c r="I3444" s="483">
        <v>15.6</v>
      </c>
      <c r="J3444" s="484">
        <v>0.1137</v>
      </c>
      <c r="K3444" s="469">
        <f t="shared" si="291"/>
        <v>15.583674354627901</v>
      </c>
      <c r="L3444" s="469">
        <f t="shared" si="292"/>
        <v>-1.6325645372099018E-2</v>
      </c>
    </row>
    <row r="3445" spans="1:12">
      <c r="A3445" s="98" t="s">
        <v>120</v>
      </c>
      <c r="B3445" s="98">
        <f t="shared" si="289"/>
        <v>13</v>
      </c>
      <c r="C3445" s="98">
        <f t="shared" si="290"/>
        <v>0</v>
      </c>
      <c r="D3445" s="98">
        <f>D3444</f>
        <v>156</v>
      </c>
      <c r="E3445" s="98">
        <f t="shared" si="294"/>
        <v>46</v>
      </c>
      <c r="F3445" s="397">
        <f>F3444+(E3445-E3444)*(F3447-F3444)/(E3447-E3444)</f>
        <v>2.7430666666666665</v>
      </c>
      <c r="G3445" s="98">
        <v>15</v>
      </c>
      <c r="H3445" s="491">
        <f>H3444+(E3445-E3444)*(H3447-H3444)/(E3447-E3444)</f>
        <v>0.17543933333333334</v>
      </c>
      <c r="I3445" s="492">
        <f>I3444+(E3445-E3444)*(I3447-I3444)/(E3447-E3444)</f>
        <v>15.633333333333333</v>
      </c>
      <c r="J3445" s="397">
        <f>J3444+(E3445-E3444)*(J3447-J3444)/(E3447-E3444)</f>
        <v>0.11259999999999999</v>
      </c>
      <c r="K3445" s="469">
        <f t="shared" si="291"/>
        <v>15.635414331259808</v>
      </c>
      <c r="L3445" s="469">
        <f t="shared" si="292"/>
        <v>2.0809979264750922E-3</v>
      </c>
    </row>
    <row r="3446" spans="1:12">
      <c r="A3446" s="98" t="s">
        <v>120</v>
      </c>
      <c r="B3446" s="98">
        <f t="shared" si="289"/>
        <v>13</v>
      </c>
      <c r="C3446" s="98">
        <f t="shared" si="290"/>
        <v>0</v>
      </c>
      <c r="D3446" s="98">
        <f>D3444</f>
        <v>156</v>
      </c>
      <c r="E3446" s="98">
        <f t="shared" si="294"/>
        <v>47</v>
      </c>
      <c r="F3446" s="397">
        <f>F3444+(E3446-E3444)*(F3447-F3444)/(E3447-E3444)</f>
        <v>2.7557333333333336</v>
      </c>
      <c r="G3446" s="98">
        <v>15</v>
      </c>
      <c r="H3446" s="491">
        <f>H3444+(E3446-E3444)*(H3447-H3444)/(E3447-E3444)</f>
        <v>0.17566966666666667</v>
      </c>
      <c r="I3446" s="492">
        <f>I3444+(E3446-E3444)*(I3447-I3444)/(E3447-E3444)</f>
        <v>15.666666666666666</v>
      </c>
      <c r="J3446" s="397">
        <f>J3444+(E3446-E3444)*(J3447-J3444)/(E3447-E3444)</f>
        <v>0.1115</v>
      </c>
      <c r="K3446" s="469">
        <f t="shared" si="291"/>
        <v>15.687018627765372</v>
      </c>
      <c r="L3446" s="469">
        <f t="shared" si="292"/>
        <v>2.0351961098706184E-2</v>
      </c>
    </row>
    <row r="3447" spans="1:12">
      <c r="A3447" s="480" t="s">
        <v>120</v>
      </c>
      <c r="B3447" s="480">
        <f t="shared" si="289"/>
        <v>13</v>
      </c>
      <c r="C3447" s="480">
        <f t="shared" si="290"/>
        <v>0</v>
      </c>
      <c r="D3447" s="480">
        <f>D3444</f>
        <v>156</v>
      </c>
      <c r="E3447" s="480">
        <f t="shared" si="294"/>
        <v>48</v>
      </c>
      <c r="F3447" s="484">
        <v>2.7684000000000002</v>
      </c>
      <c r="G3447" s="480">
        <v>15</v>
      </c>
      <c r="H3447" s="482">
        <v>0.1759</v>
      </c>
      <c r="I3447" s="483">
        <v>15.7</v>
      </c>
      <c r="J3447" s="484">
        <v>0.1104</v>
      </c>
      <c r="K3447" s="469">
        <f t="shared" si="291"/>
        <v>15.738487777146107</v>
      </c>
      <c r="L3447" s="469">
        <f t="shared" si="292"/>
        <v>3.8487777146107405E-2</v>
      </c>
    </row>
    <row r="3448" spans="1:12">
      <c r="A3448" s="98" t="s">
        <v>120</v>
      </c>
      <c r="B3448" s="98">
        <f t="shared" si="289"/>
        <v>13</v>
      </c>
      <c r="C3448" s="98">
        <f t="shared" si="290"/>
        <v>0</v>
      </c>
      <c r="D3448" s="98">
        <f>D3447</f>
        <v>156</v>
      </c>
      <c r="E3448" s="98">
        <f t="shared" si="294"/>
        <v>49</v>
      </c>
      <c r="F3448" s="397">
        <f>F3447+(E3448-E3447)*(F3450-F3447)/(E3450-E3447)</f>
        <v>2.7808999999999999</v>
      </c>
      <c r="G3448" s="98">
        <v>15</v>
      </c>
      <c r="H3448" s="491">
        <f>H3447+(E3448-E3447)*(H3450-H3447)/(E3450-E3447)</f>
        <v>0.17612966666666666</v>
      </c>
      <c r="I3448" s="492">
        <f>I3447+(E3448-E3447)*(I3450-I3447)/(E3450-E3447)</f>
        <v>15.766666666666666</v>
      </c>
      <c r="J3448" s="397">
        <f>J3447+(E3448-E3447)*(J3450-J3447)/(E3450-E3447)</f>
        <v>0.10926666666666666</v>
      </c>
      <c r="K3448" s="469">
        <f t="shared" si="291"/>
        <v>15.788935802978488</v>
      </c>
      <c r="L3448" s="469">
        <f t="shared" si="292"/>
        <v>2.2269136311821924E-2</v>
      </c>
    </row>
    <row r="3449" spans="1:12">
      <c r="A3449" s="98" t="s">
        <v>120</v>
      </c>
      <c r="B3449" s="98">
        <f t="shared" si="289"/>
        <v>13</v>
      </c>
      <c r="C3449" s="98">
        <f t="shared" si="290"/>
        <v>0</v>
      </c>
      <c r="D3449" s="98">
        <f>D3447</f>
        <v>156</v>
      </c>
      <c r="E3449" s="98">
        <f t="shared" si="294"/>
        <v>50</v>
      </c>
      <c r="F3449" s="397">
        <f>F3447+(E3449-E3447)*(F3450-F3447)/(E3450-E3447)</f>
        <v>2.7934000000000001</v>
      </c>
      <c r="G3449" s="98">
        <v>15</v>
      </c>
      <c r="H3449" s="491">
        <f>H3447+(E3449-E3447)*(H3450-H3447)/(E3450-E3447)</f>
        <v>0.17635933333333334</v>
      </c>
      <c r="I3449" s="492">
        <f>I3447+(E3449-E3447)*(I3450-I3447)/(E3450-E3447)</f>
        <v>15.833333333333334</v>
      </c>
      <c r="J3449" s="397">
        <f>J3447+(E3449-E3447)*(J3450-J3447)/(E3450-E3447)</f>
        <v>0.10813333333333333</v>
      </c>
      <c r="K3449" s="469">
        <f t="shared" si="291"/>
        <v>15.839252435368698</v>
      </c>
      <c r="L3449" s="469">
        <f t="shared" si="292"/>
        <v>5.9191020353637214E-3</v>
      </c>
    </row>
    <row r="3450" spans="1:12">
      <c r="A3450" s="480" t="s">
        <v>120</v>
      </c>
      <c r="B3450" s="480">
        <f t="shared" si="289"/>
        <v>13</v>
      </c>
      <c r="C3450" s="480">
        <f t="shared" si="290"/>
        <v>0</v>
      </c>
      <c r="D3450" s="480">
        <f>D3447</f>
        <v>156</v>
      </c>
      <c r="E3450" s="480">
        <f t="shared" si="294"/>
        <v>51</v>
      </c>
      <c r="F3450" s="484">
        <v>2.8058999999999998</v>
      </c>
      <c r="G3450" s="480">
        <v>15</v>
      </c>
      <c r="H3450" s="482">
        <v>0.176589</v>
      </c>
      <c r="I3450" s="483">
        <v>15.9</v>
      </c>
      <c r="J3450" s="484">
        <v>0.107</v>
      </c>
      <c r="K3450" s="469">
        <f t="shared" si="291"/>
        <v>15.889438186976538</v>
      </c>
      <c r="L3450" s="469">
        <f t="shared" si="292"/>
        <v>-1.0561813023462818E-2</v>
      </c>
    </row>
    <row r="3451" spans="1:12">
      <c r="A3451" s="98" t="s">
        <v>120</v>
      </c>
      <c r="B3451" s="98">
        <f t="shared" si="289"/>
        <v>13</v>
      </c>
      <c r="C3451" s="98">
        <f t="shared" si="290"/>
        <v>0</v>
      </c>
      <c r="D3451" s="98">
        <f>D3450</f>
        <v>156</v>
      </c>
      <c r="E3451" s="98">
        <f t="shared" si="294"/>
        <v>52</v>
      </c>
      <c r="F3451" s="397">
        <f>F3450+(E3451-E3450)*(F3453-F3450)/(E3453-E3450)</f>
        <v>2.8182666666666667</v>
      </c>
      <c r="G3451" s="98">
        <v>15</v>
      </c>
      <c r="H3451" s="491">
        <f>H3450+(E3451-E3450)*(H3453-H3450)/(E3453-E3450)</f>
        <v>0.176818</v>
      </c>
      <c r="I3451" s="492">
        <f>I3450+(E3451-E3450)*(I3453-I3450)/(E3453-E3450)</f>
        <v>15.933333333333334</v>
      </c>
      <c r="J3451" s="397">
        <f>J3450+(E3451-E3450)*(J3453-J3450)/(E3453-E3450)</f>
        <v>0.10589999999999999</v>
      </c>
      <c r="K3451" s="469">
        <f t="shared" si="291"/>
        <v>15.93879959430978</v>
      </c>
      <c r="L3451" s="469">
        <f t="shared" si="292"/>
        <v>5.4662609764459802E-3</v>
      </c>
    </row>
    <row r="3452" spans="1:12">
      <c r="A3452" s="98" t="s">
        <v>120</v>
      </c>
      <c r="B3452" s="98">
        <f t="shared" si="289"/>
        <v>13</v>
      </c>
      <c r="C3452" s="98">
        <f t="shared" si="290"/>
        <v>0</v>
      </c>
      <c r="D3452" s="98">
        <f>D3450</f>
        <v>156</v>
      </c>
      <c r="E3452" s="98">
        <f t="shared" si="294"/>
        <v>53</v>
      </c>
      <c r="F3452" s="397">
        <f>F3450+(E3452-E3450)*(F3453-F3450)/(E3453-E3450)</f>
        <v>2.8306333333333331</v>
      </c>
      <c r="G3452" s="98">
        <v>15</v>
      </c>
      <c r="H3452" s="491">
        <f>H3450+(E3452-E3450)*(H3453-H3450)/(E3453-E3450)</f>
        <v>0.17704699999999998</v>
      </c>
      <c r="I3452" s="492">
        <f>I3450+(E3452-E3450)*(I3453-I3450)/(E3453-E3450)</f>
        <v>15.966666666666667</v>
      </c>
      <c r="J3452" s="397">
        <f>J3450+(E3452-E3450)*(J3453-J3450)/(E3453-E3450)</f>
        <v>0.1048</v>
      </c>
      <c r="K3452" s="469">
        <f t="shared" si="291"/>
        <v>15.988033309422546</v>
      </c>
      <c r="L3452" s="469">
        <f t="shared" si="292"/>
        <v>2.1366642755879184E-2</v>
      </c>
    </row>
    <row r="3453" spans="1:12">
      <c r="A3453" s="480" t="s">
        <v>120</v>
      </c>
      <c r="B3453" s="480">
        <f t="shared" ref="B3453:B3516" si="295">INT(D3453/12)</f>
        <v>13</v>
      </c>
      <c r="C3453" s="480">
        <f t="shared" ref="C3453:C3516" si="296">D3453-B3453*12</f>
        <v>0</v>
      </c>
      <c r="D3453" s="480">
        <f>D3450</f>
        <v>156</v>
      </c>
      <c r="E3453" s="480">
        <f t="shared" si="294"/>
        <v>54</v>
      </c>
      <c r="F3453" s="484">
        <v>2.843</v>
      </c>
      <c r="G3453" s="480">
        <v>15</v>
      </c>
      <c r="H3453" s="482">
        <v>0.17727599999999999</v>
      </c>
      <c r="I3453" s="483">
        <v>16</v>
      </c>
      <c r="J3453" s="484">
        <v>0.1037</v>
      </c>
      <c r="K3453" s="469">
        <f t="shared" si="291"/>
        <v>16.037139827162164</v>
      </c>
      <c r="L3453" s="469">
        <f t="shared" si="292"/>
        <v>3.7139827162164352E-2</v>
      </c>
    </row>
    <row r="3454" spans="1:12">
      <c r="A3454" s="480" t="s">
        <v>120</v>
      </c>
      <c r="B3454" s="480">
        <f t="shared" si="295"/>
        <v>13</v>
      </c>
      <c r="C3454" s="480">
        <f t="shared" si="296"/>
        <v>6</v>
      </c>
      <c r="D3454" s="480">
        <v>162</v>
      </c>
      <c r="E3454" s="480">
        <v>42</v>
      </c>
      <c r="F3454" s="484">
        <v>2.6918000000000002</v>
      </c>
      <c r="G3454" s="480">
        <v>15</v>
      </c>
      <c r="H3454" s="482">
        <v>0.169928</v>
      </c>
      <c r="I3454" s="483">
        <v>15.8</v>
      </c>
      <c r="J3454" s="484">
        <v>0.1148</v>
      </c>
      <c r="K3454" s="469">
        <f t="shared" si="291"/>
        <v>15.840826703074244</v>
      </c>
      <c r="L3454" s="469">
        <f t="shared" si="292"/>
        <v>4.0826703074243298E-2</v>
      </c>
    </row>
    <row r="3455" spans="1:12">
      <c r="A3455" s="98" t="s">
        <v>120</v>
      </c>
      <c r="B3455" s="98">
        <f t="shared" si="295"/>
        <v>13</v>
      </c>
      <c r="C3455" s="98">
        <f t="shared" si="296"/>
        <v>6</v>
      </c>
      <c r="D3455" s="98">
        <f>D3454</f>
        <v>162</v>
      </c>
      <c r="E3455" s="98">
        <f t="shared" ref="E3455:E3466" si="297">E3454+1</f>
        <v>43</v>
      </c>
      <c r="F3455" s="397">
        <f>F3454+(E3455-E3454)*(F3457-F3454)/(E3457-E3454)</f>
        <v>2.7046666666666668</v>
      </c>
      <c r="G3455" s="98">
        <v>15</v>
      </c>
      <c r="H3455" s="491">
        <f>H3454+(E3455-E3454)*(H3457-H3454)/(E3457-E3454)</f>
        <v>0.17018466666666665</v>
      </c>
      <c r="I3455" s="492">
        <f>I3454+(E3455-E3454)*(I3457-I3454)/(E3457-E3454)</f>
        <v>15.866666666666667</v>
      </c>
      <c r="J3455" s="397">
        <f>J3454+(E3455-E3454)*(J3457-J3454)/(E3457-E3454)</f>
        <v>0.11376666666666667</v>
      </c>
      <c r="K3455" s="469">
        <f t="shared" si="291"/>
        <v>15.892540260187955</v>
      </c>
      <c r="L3455" s="469">
        <f t="shared" si="292"/>
        <v>2.587359352128793E-2</v>
      </c>
    </row>
    <row r="3456" spans="1:12">
      <c r="A3456" s="98" t="s">
        <v>120</v>
      </c>
      <c r="B3456" s="98">
        <f t="shared" si="295"/>
        <v>13</v>
      </c>
      <c r="C3456" s="98">
        <f t="shared" si="296"/>
        <v>6</v>
      </c>
      <c r="D3456" s="98">
        <f>D3454</f>
        <v>162</v>
      </c>
      <c r="E3456" s="98">
        <f t="shared" si="297"/>
        <v>44</v>
      </c>
      <c r="F3456" s="397">
        <f>F3454+(E3456-E3454)*(F3457-F3454)/(E3457-E3454)</f>
        <v>2.7175333333333334</v>
      </c>
      <c r="G3456" s="98">
        <v>15</v>
      </c>
      <c r="H3456" s="491">
        <f>H3454+(E3456-E3454)*(H3457-H3454)/(E3457-E3454)</f>
        <v>0.17044133333333333</v>
      </c>
      <c r="I3456" s="492">
        <f>I3454+(E3456-E3454)*(I3457-I3454)/(E3457-E3454)</f>
        <v>15.933333333333334</v>
      </c>
      <c r="J3456" s="397">
        <f>J3454+(E3456-E3454)*(J3457-J3454)/(E3457-E3454)</f>
        <v>0.11273333333333332</v>
      </c>
      <c r="K3456" s="469">
        <f t="shared" si="291"/>
        <v>15.944098066979059</v>
      </c>
      <c r="L3456" s="469">
        <f t="shared" si="292"/>
        <v>1.0764733645725499E-2</v>
      </c>
    </row>
    <row r="3457" spans="1:12">
      <c r="A3457" s="480" t="s">
        <v>120</v>
      </c>
      <c r="B3457" s="480">
        <f t="shared" si="295"/>
        <v>13</v>
      </c>
      <c r="C3457" s="480">
        <f t="shared" si="296"/>
        <v>6</v>
      </c>
      <c r="D3457" s="480">
        <f>D3454</f>
        <v>162</v>
      </c>
      <c r="E3457" s="480">
        <f t="shared" si="297"/>
        <v>45</v>
      </c>
      <c r="F3457" s="484">
        <v>2.7303999999999999</v>
      </c>
      <c r="G3457" s="480">
        <v>15</v>
      </c>
      <c r="H3457" s="482">
        <v>0.17069799999999999</v>
      </c>
      <c r="I3457" s="483">
        <v>16</v>
      </c>
      <c r="J3457" s="484">
        <v>0.11169999999999999</v>
      </c>
      <c r="K3457" s="469">
        <f t="shared" si="291"/>
        <v>15.995500826020223</v>
      </c>
      <c r="L3457" s="469">
        <f t="shared" si="292"/>
        <v>-4.4991739797772823E-3</v>
      </c>
    </row>
    <row r="3458" spans="1:12">
      <c r="A3458" s="98" t="s">
        <v>120</v>
      </c>
      <c r="B3458" s="98">
        <f t="shared" si="295"/>
        <v>13</v>
      </c>
      <c r="C3458" s="98">
        <f t="shared" si="296"/>
        <v>6</v>
      </c>
      <c r="D3458" s="98">
        <f>D3457</f>
        <v>162</v>
      </c>
      <c r="E3458" s="98">
        <f t="shared" si="297"/>
        <v>46</v>
      </c>
      <c r="F3458" s="397">
        <f>F3457+(E3458-E3457)*(F3460-F3457)/(E3460-E3457)</f>
        <v>2.7430666666666665</v>
      </c>
      <c r="G3458" s="98">
        <v>15</v>
      </c>
      <c r="H3458" s="491">
        <f>H3457+(E3458-E3457)*(H3460-H3457)/(E3460-E3457)</f>
        <v>0.17095366666666667</v>
      </c>
      <c r="I3458" s="492">
        <f>I3457+(E3458-E3457)*(I3460-I3457)/(E3460-E3457)</f>
        <v>16.033333333333335</v>
      </c>
      <c r="J3458" s="397">
        <f>J3457+(E3458-E3457)*(J3460-J3457)/(E3460-E3457)</f>
        <v>0.11066666666666666</v>
      </c>
      <c r="K3458" s="469">
        <f t="shared" si="291"/>
        <v>16.045673194101326</v>
      </c>
      <c r="L3458" s="469">
        <f t="shared" si="292"/>
        <v>1.2339860767990984E-2</v>
      </c>
    </row>
    <row r="3459" spans="1:12">
      <c r="A3459" s="98" t="s">
        <v>120</v>
      </c>
      <c r="B3459" s="98">
        <f t="shared" si="295"/>
        <v>13</v>
      </c>
      <c r="C3459" s="98">
        <f t="shared" si="296"/>
        <v>6</v>
      </c>
      <c r="D3459" s="98">
        <f>D3457</f>
        <v>162</v>
      </c>
      <c r="E3459" s="98">
        <f t="shared" si="297"/>
        <v>47</v>
      </c>
      <c r="F3459" s="397">
        <f>F3457+(E3459-E3457)*(F3460-F3457)/(E3460-E3457)</f>
        <v>2.7557333333333336</v>
      </c>
      <c r="G3459" s="98">
        <v>15</v>
      </c>
      <c r="H3459" s="491">
        <f>H3457+(E3459-E3457)*(H3460-H3457)/(E3460-E3457)</f>
        <v>0.17120933333333332</v>
      </c>
      <c r="I3459" s="492">
        <f>I3457+(E3459-E3457)*(I3460-I3457)/(E3460-E3457)</f>
        <v>16.066666666666666</v>
      </c>
      <c r="J3459" s="397">
        <f>J3457+(E3459-E3457)*(J3460-J3457)/(E3460-E3457)</f>
        <v>0.10963333333333333</v>
      </c>
      <c r="K3459" s="469">
        <f t="shared" si="291"/>
        <v>16.095695717523192</v>
      </c>
      <c r="L3459" s="469">
        <f t="shared" si="292"/>
        <v>2.9029050856525629E-2</v>
      </c>
    </row>
    <row r="3460" spans="1:12">
      <c r="A3460" s="480" t="s">
        <v>120</v>
      </c>
      <c r="B3460" s="480">
        <f t="shared" si="295"/>
        <v>13</v>
      </c>
      <c r="C3460" s="480">
        <f t="shared" si="296"/>
        <v>6</v>
      </c>
      <c r="D3460" s="480">
        <f>D3457</f>
        <v>162</v>
      </c>
      <c r="E3460" s="480">
        <f t="shared" si="297"/>
        <v>48</v>
      </c>
      <c r="F3460" s="484">
        <v>2.7684000000000002</v>
      </c>
      <c r="G3460" s="480">
        <v>15</v>
      </c>
      <c r="H3460" s="482">
        <v>0.17146500000000001</v>
      </c>
      <c r="I3460" s="483">
        <v>16.100000000000001</v>
      </c>
      <c r="J3460" s="484">
        <v>0.1086</v>
      </c>
      <c r="K3460" s="469">
        <f t="shared" si="291"/>
        <v>16.145569066573355</v>
      </c>
      <c r="L3460" s="469">
        <f t="shared" si="292"/>
        <v>4.5569066573353467E-2</v>
      </c>
    </row>
    <row r="3461" spans="1:12">
      <c r="A3461" s="98" t="s">
        <v>120</v>
      </c>
      <c r="B3461" s="98">
        <f t="shared" si="295"/>
        <v>13</v>
      </c>
      <c r="C3461" s="98">
        <f t="shared" si="296"/>
        <v>6</v>
      </c>
      <c r="D3461" s="98">
        <f>D3460</f>
        <v>162</v>
      </c>
      <c r="E3461" s="98">
        <f t="shared" si="297"/>
        <v>49</v>
      </c>
      <c r="F3461" s="397">
        <f>F3460+(E3461-E3460)*(F3463-F3460)/(E3463-E3460)</f>
        <v>2.7808999999999999</v>
      </c>
      <c r="G3461" s="98">
        <v>15</v>
      </c>
      <c r="H3461" s="491">
        <f>H3460+(E3461-E3460)*(H3463-H3460)/(E3463-E3460)</f>
        <v>0.17172033333333334</v>
      </c>
      <c r="I3461" s="492">
        <f>I3460+(E3461-E3460)*(I3463-I3460)/(E3463-E3460)</f>
        <v>16.166666666666668</v>
      </c>
      <c r="J3461" s="397">
        <f>J3460+(E3461-E3460)*(J3463-J3460)/(E3463-E3460)</f>
        <v>0.10753333333333333</v>
      </c>
      <c r="K3461" s="469">
        <f t="shared" si="291"/>
        <v>16.194354774526797</v>
      </c>
      <c r="L3461" s="469">
        <f t="shared" si="292"/>
        <v>2.7688107860129207E-2</v>
      </c>
    </row>
    <row r="3462" spans="1:12">
      <c r="A3462" s="98" t="s">
        <v>120</v>
      </c>
      <c r="B3462" s="98">
        <f t="shared" si="295"/>
        <v>13</v>
      </c>
      <c r="C3462" s="98">
        <f t="shared" si="296"/>
        <v>6</v>
      </c>
      <c r="D3462" s="98">
        <f>D3460</f>
        <v>162</v>
      </c>
      <c r="E3462" s="98">
        <f t="shared" si="297"/>
        <v>50</v>
      </c>
      <c r="F3462" s="397">
        <f>F3460+(E3462-E3460)*(F3463-F3460)/(E3463-E3460)</f>
        <v>2.7934000000000001</v>
      </c>
      <c r="G3462" s="98">
        <v>15</v>
      </c>
      <c r="H3462" s="491">
        <f>H3460+(E3462-E3460)*(H3463-H3460)/(E3463-E3460)</f>
        <v>0.17197566666666667</v>
      </c>
      <c r="I3462" s="492">
        <f>I3460+(E3462-E3460)*(I3463-I3460)/(E3463-E3460)</f>
        <v>16.233333333333334</v>
      </c>
      <c r="J3462" s="397">
        <f>J3460+(E3462-E3460)*(J3463-J3460)/(E3463-E3460)</f>
        <v>0.10646666666666667</v>
      </c>
      <c r="K3462" s="469">
        <f t="shared" si="291"/>
        <v>16.242995617597064</v>
      </c>
      <c r="L3462" s="469">
        <f t="shared" si="292"/>
        <v>9.6622842637295037E-3</v>
      </c>
    </row>
    <row r="3463" spans="1:12">
      <c r="A3463" s="480" t="s">
        <v>120</v>
      </c>
      <c r="B3463" s="480">
        <f t="shared" si="295"/>
        <v>13</v>
      </c>
      <c r="C3463" s="480">
        <f t="shared" si="296"/>
        <v>6</v>
      </c>
      <c r="D3463" s="480">
        <f>D3460</f>
        <v>162</v>
      </c>
      <c r="E3463" s="480">
        <f t="shared" si="297"/>
        <v>51</v>
      </c>
      <c r="F3463" s="484">
        <v>2.8058999999999998</v>
      </c>
      <c r="G3463" s="480">
        <v>15</v>
      </c>
      <c r="H3463" s="482">
        <v>0.172231</v>
      </c>
      <c r="I3463" s="483">
        <v>16.3</v>
      </c>
      <c r="J3463" s="484">
        <v>0.10539999999999999</v>
      </c>
      <c r="K3463" s="469">
        <f t="shared" si="291"/>
        <v>16.291492240072923</v>
      </c>
      <c r="L3463" s="469">
        <f t="shared" si="292"/>
        <v>-8.5077599270775295E-3</v>
      </c>
    </row>
    <row r="3464" spans="1:12">
      <c r="A3464" s="98" t="s">
        <v>120</v>
      </c>
      <c r="B3464" s="98">
        <f t="shared" si="295"/>
        <v>13</v>
      </c>
      <c r="C3464" s="98">
        <f t="shared" si="296"/>
        <v>6</v>
      </c>
      <c r="D3464" s="98">
        <f>D3463</f>
        <v>162</v>
      </c>
      <c r="E3464" s="98">
        <f t="shared" si="297"/>
        <v>52</v>
      </c>
      <c r="F3464" s="397">
        <f>F3463+(E3464-E3463)*(F3466-F3463)/(E3466-E3463)</f>
        <v>2.8182666666666667</v>
      </c>
      <c r="G3464" s="98">
        <v>15</v>
      </c>
      <c r="H3464" s="491">
        <f>H3463+(E3464-E3463)*(H3466-H3463)/(E3466-E3463)</f>
        <v>0.17248566666666668</v>
      </c>
      <c r="I3464" s="492">
        <f>I3463+(E3464-E3463)*(I3466-I3463)/(E3466-E3463)</f>
        <v>16.333333333333332</v>
      </c>
      <c r="J3464" s="397">
        <f>J3463+(E3464-E3463)*(J3466-J3463)/(E3466-E3463)</f>
        <v>0.10436666666666666</v>
      </c>
      <c r="K3464" s="469">
        <f t="shared" si="291"/>
        <v>16.339135425745521</v>
      </c>
      <c r="L3464" s="469">
        <f t="shared" si="292"/>
        <v>5.8020924121890971E-3</v>
      </c>
    </row>
    <row r="3465" spans="1:12">
      <c r="A3465" s="98" t="s">
        <v>120</v>
      </c>
      <c r="B3465" s="98">
        <f t="shared" si="295"/>
        <v>13</v>
      </c>
      <c r="C3465" s="98">
        <f t="shared" si="296"/>
        <v>6</v>
      </c>
      <c r="D3465" s="98">
        <f>D3463</f>
        <v>162</v>
      </c>
      <c r="E3465" s="98">
        <f t="shared" si="297"/>
        <v>53</v>
      </c>
      <c r="F3465" s="397">
        <f>F3463+(E3465-E3463)*(F3466-F3463)/(E3466-E3463)</f>
        <v>2.8306333333333331</v>
      </c>
      <c r="G3465" s="98">
        <v>15</v>
      </c>
      <c r="H3465" s="491">
        <f>H3463+(E3465-E3463)*(H3466-H3463)/(E3466-E3463)</f>
        <v>0.17274033333333333</v>
      </c>
      <c r="I3465" s="492">
        <f>I3463+(E3465-E3463)*(I3466-I3463)/(E3466-E3463)</f>
        <v>16.366666666666667</v>
      </c>
      <c r="J3465" s="397">
        <f>J3463+(E3465-E3463)*(J3466-J3463)/(E3466-E3463)</f>
        <v>0.10333333333333333</v>
      </c>
      <c r="K3465" s="469">
        <f t="shared" si="291"/>
        <v>16.386638133151685</v>
      </c>
      <c r="L3465" s="469">
        <f t="shared" si="292"/>
        <v>1.9971466485017686E-2</v>
      </c>
    </row>
    <row r="3466" spans="1:12">
      <c r="A3466" s="480" t="s">
        <v>120</v>
      </c>
      <c r="B3466" s="480">
        <f t="shared" si="295"/>
        <v>13</v>
      </c>
      <c r="C3466" s="480">
        <f t="shared" si="296"/>
        <v>6</v>
      </c>
      <c r="D3466" s="480">
        <f>D3463</f>
        <v>162</v>
      </c>
      <c r="E3466" s="480">
        <f t="shared" si="297"/>
        <v>54</v>
      </c>
      <c r="F3466" s="484">
        <v>2.843</v>
      </c>
      <c r="G3466" s="480">
        <v>15</v>
      </c>
      <c r="H3466" s="482">
        <v>0.17299500000000001</v>
      </c>
      <c r="I3466" s="483">
        <v>16.399999999999999</v>
      </c>
      <c r="J3466" s="484">
        <v>0.1023</v>
      </c>
      <c r="K3466" s="469">
        <f t="shared" si="291"/>
        <v>16.434000982687358</v>
      </c>
      <c r="L3466" s="469">
        <f t="shared" si="292"/>
        <v>3.4000982687359738E-2</v>
      </c>
    </row>
    <row r="3467" spans="1:12">
      <c r="A3467" s="480" t="s">
        <v>120</v>
      </c>
      <c r="B3467" s="480">
        <f t="shared" si="295"/>
        <v>14</v>
      </c>
      <c r="C3467" s="480">
        <f t="shared" si="296"/>
        <v>0</v>
      </c>
      <c r="D3467" s="480">
        <v>168</v>
      </c>
      <c r="E3467" s="480">
        <v>48</v>
      </c>
      <c r="F3467" s="484">
        <v>2.7684000000000002</v>
      </c>
      <c r="G3467" s="480">
        <v>15</v>
      </c>
      <c r="H3467" s="482">
        <v>0.16719800000000001</v>
      </c>
      <c r="I3467" s="483">
        <v>16.600000000000001</v>
      </c>
      <c r="J3467" s="484">
        <v>0.1067</v>
      </c>
      <c r="K3467" s="469">
        <f t="shared" ref="K3467:K3530" si="298">F3467/H3467</f>
        <v>16.55761432553021</v>
      </c>
      <c r="L3467" s="469">
        <f t="shared" ref="L3467:L3530" si="299">K3467-I3467</f>
        <v>-4.2385674469791468E-2</v>
      </c>
    </row>
    <row r="3468" spans="1:12">
      <c r="A3468" s="98" t="s">
        <v>120</v>
      </c>
      <c r="B3468" s="98">
        <f t="shared" si="295"/>
        <v>14</v>
      </c>
      <c r="C3468" s="98">
        <f t="shared" si="296"/>
        <v>0</v>
      </c>
      <c r="D3468" s="98">
        <f>D3467</f>
        <v>168</v>
      </c>
      <c r="E3468" s="98">
        <f t="shared" ref="E3468:E3473" si="300">E3467+1</f>
        <v>49</v>
      </c>
      <c r="F3468" s="397">
        <f>F3467+(E3468-E3467)*(F3470-F3467)/(E3470-E3467)</f>
        <v>2.7808999999999999</v>
      </c>
      <c r="G3468" s="98">
        <v>15</v>
      </c>
      <c r="H3468" s="491">
        <f>H3467+(E3468-E3467)*(H3470-H3467)/(E3470-E3467)</f>
        <v>0.16747400000000001</v>
      </c>
      <c r="I3468" s="492">
        <f>I3467+(E3468-E3467)*(I3470-I3467)/(E3470-E3467)</f>
        <v>16.633333333333333</v>
      </c>
      <c r="J3468" s="397">
        <f>J3467+(E3468-E3467)*(J3470-J3467)/(E3470-E3467)</f>
        <v>0.10573333333333333</v>
      </c>
      <c r="K3468" s="469">
        <f t="shared" si="298"/>
        <v>16.60496554689086</v>
      </c>
      <c r="L3468" s="469">
        <f t="shared" si="299"/>
        <v>-2.8367786442473175E-2</v>
      </c>
    </row>
    <row r="3469" spans="1:12">
      <c r="A3469" s="98" t="s">
        <v>120</v>
      </c>
      <c r="B3469" s="98">
        <f t="shared" si="295"/>
        <v>14</v>
      </c>
      <c r="C3469" s="98">
        <f t="shared" si="296"/>
        <v>0</v>
      </c>
      <c r="D3469" s="98">
        <f>D3467</f>
        <v>168</v>
      </c>
      <c r="E3469" s="98">
        <f t="shared" si="300"/>
        <v>50</v>
      </c>
      <c r="F3469" s="397">
        <f>F3467+(E3469-E3467)*(F3470-F3467)/(E3470-E3467)</f>
        <v>2.7934000000000001</v>
      </c>
      <c r="G3469" s="98">
        <v>15</v>
      </c>
      <c r="H3469" s="491">
        <f>H3467+(E3469-E3467)*(H3470-H3467)/(E3470-E3467)</f>
        <v>0.16775000000000001</v>
      </c>
      <c r="I3469" s="492">
        <f>I3467+(E3469-E3467)*(I3470-I3467)/(E3470-E3467)</f>
        <v>16.666666666666668</v>
      </c>
      <c r="J3469" s="397">
        <f>J3467+(E3469-E3467)*(J3470-J3467)/(E3470-E3467)</f>
        <v>0.10476666666666667</v>
      </c>
      <c r="K3469" s="469">
        <f t="shared" si="298"/>
        <v>16.652160953800298</v>
      </c>
      <c r="L3469" s="469">
        <f t="shared" si="299"/>
        <v>-1.4505712866370146E-2</v>
      </c>
    </row>
    <row r="3470" spans="1:12">
      <c r="A3470" s="480" t="s">
        <v>120</v>
      </c>
      <c r="B3470" s="480">
        <f t="shared" si="295"/>
        <v>14</v>
      </c>
      <c r="C3470" s="480">
        <f t="shared" si="296"/>
        <v>0</v>
      </c>
      <c r="D3470" s="480">
        <f>D3467</f>
        <v>168</v>
      </c>
      <c r="E3470" s="480">
        <f t="shared" si="300"/>
        <v>51</v>
      </c>
      <c r="F3470" s="484">
        <v>2.8058999999999998</v>
      </c>
      <c r="G3470" s="480">
        <v>15</v>
      </c>
      <c r="H3470" s="482">
        <v>0.16802600000000001</v>
      </c>
      <c r="I3470" s="483">
        <v>16.7</v>
      </c>
      <c r="J3470" s="484">
        <v>0.1038</v>
      </c>
      <c r="K3470" s="469">
        <f t="shared" si="298"/>
        <v>16.699201314082341</v>
      </c>
      <c r="L3470" s="469">
        <f t="shared" si="299"/>
        <v>-7.9868591765830388E-4</v>
      </c>
    </row>
    <row r="3471" spans="1:12">
      <c r="A3471" s="98" t="s">
        <v>120</v>
      </c>
      <c r="B3471" s="98">
        <f t="shared" si="295"/>
        <v>14</v>
      </c>
      <c r="C3471" s="98">
        <f t="shared" si="296"/>
        <v>0</v>
      </c>
      <c r="D3471" s="98">
        <f>D3470</f>
        <v>168</v>
      </c>
      <c r="E3471" s="98">
        <f t="shared" si="300"/>
        <v>52</v>
      </c>
      <c r="F3471" s="397">
        <f>F3470+(E3471-E3470)*(F3473-F3470)/(E3473-E3470)</f>
        <v>2.8182666666666667</v>
      </c>
      <c r="G3471" s="98">
        <v>15</v>
      </c>
      <c r="H3471" s="491">
        <f>H3470+(E3471-E3470)*(H3473-H3470)/(E3473-E3470)</f>
        <v>0.16830166666666668</v>
      </c>
      <c r="I3471" s="492">
        <f>I3470+(E3471-E3470)*(I3473-I3470)/(E3473-E3470)</f>
        <v>16.733333333333334</v>
      </c>
      <c r="J3471" s="397">
        <f>J3470+(E3471-E3470)*(J3473-J3470)/(E3473-E3470)</f>
        <v>0.10283333333333333</v>
      </c>
      <c r="K3471" s="469">
        <f t="shared" si="298"/>
        <v>16.74532832909161</v>
      </c>
      <c r="L3471" s="469">
        <f t="shared" si="299"/>
        <v>1.1994995758275451E-2</v>
      </c>
    </row>
    <row r="3472" spans="1:12">
      <c r="A3472" s="98" t="s">
        <v>120</v>
      </c>
      <c r="B3472" s="98">
        <f t="shared" si="295"/>
        <v>14</v>
      </c>
      <c r="C3472" s="98">
        <f t="shared" si="296"/>
        <v>0</v>
      </c>
      <c r="D3472" s="98">
        <f>D3470</f>
        <v>168</v>
      </c>
      <c r="E3472" s="98">
        <f t="shared" si="300"/>
        <v>53</v>
      </c>
      <c r="F3472" s="397">
        <f>F3470+(E3472-E3470)*(F3473-F3470)/(E3473-E3470)</f>
        <v>2.8306333333333331</v>
      </c>
      <c r="G3472" s="98">
        <v>15</v>
      </c>
      <c r="H3472" s="491">
        <f>H3470+(E3472-E3470)*(H3473-H3470)/(E3473-E3470)</f>
        <v>0.16857733333333333</v>
      </c>
      <c r="I3472" s="492">
        <f>I3470+(E3472-E3470)*(I3473-I3470)/(E3473-E3470)</f>
        <v>16.766666666666666</v>
      </c>
      <c r="J3472" s="397">
        <f>J3470+(E3472-E3470)*(J3473-J3470)/(E3473-E3470)</f>
        <v>0.10186666666666667</v>
      </c>
      <c r="K3472" s="469">
        <f t="shared" si="298"/>
        <v>16.791304485379609</v>
      </c>
      <c r="L3472" s="469">
        <f t="shared" si="299"/>
        <v>2.4637818712943016E-2</v>
      </c>
    </row>
    <row r="3473" spans="1:12">
      <c r="A3473" s="480" t="s">
        <v>120</v>
      </c>
      <c r="B3473" s="480">
        <f t="shared" si="295"/>
        <v>14</v>
      </c>
      <c r="C3473" s="480">
        <f t="shared" si="296"/>
        <v>0</v>
      </c>
      <c r="D3473" s="480">
        <f>D3470</f>
        <v>168</v>
      </c>
      <c r="E3473" s="480">
        <f t="shared" si="300"/>
        <v>54</v>
      </c>
      <c r="F3473" s="484">
        <v>2.843</v>
      </c>
      <c r="G3473" s="480">
        <v>15</v>
      </c>
      <c r="H3473" s="482">
        <v>0.168853</v>
      </c>
      <c r="I3473" s="483">
        <v>16.8</v>
      </c>
      <c r="J3473" s="484">
        <v>0.1009</v>
      </c>
      <c r="K3473" s="469">
        <f t="shared" si="298"/>
        <v>16.837130521814831</v>
      </c>
      <c r="L3473" s="469">
        <f t="shared" si="299"/>
        <v>3.7130521814830786E-2</v>
      </c>
    </row>
    <row r="3474" spans="1:12">
      <c r="A3474" s="480" t="s">
        <v>120</v>
      </c>
      <c r="B3474" s="480">
        <f t="shared" si="295"/>
        <v>14</v>
      </c>
      <c r="C3474" s="480">
        <f t="shared" si="296"/>
        <v>6</v>
      </c>
      <c r="D3474" s="480">
        <v>174</v>
      </c>
      <c r="E3474" s="480">
        <v>54</v>
      </c>
      <c r="F3474" s="484">
        <v>2.843</v>
      </c>
      <c r="G3474" s="480">
        <v>15</v>
      </c>
      <c r="H3474" s="482">
        <v>0.164855</v>
      </c>
      <c r="I3474" s="483">
        <v>17.2</v>
      </c>
      <c r="J3474" s="484">
        <v>9.9500000000000005E-2</v>
      </c>
      <c r="K3474" s="469">
        <f t="shared" si="298"/>
        <v>17.245458129871704</v>
      </c>
      <c r="L3474" s="469">
        <f t="shared" si="299"/>
        <v>4.54581298717045E-2</v>
      </c>
    </row>
    <row r="3475" spans="1:12">
      <c r="A3475" s="480" t="s">
        <v>121</v>
      </c>
      <c r="B3475" s="480">
        <f t="shared" si="295"/>
        <v>6</v>
      </c>
      <c r="C3475" s="480">
        <f t="shared" si="296"/>
        <v>0</v>
      </c>
      <c r="D3475" s="480">
        <v>72</v>
      </c>
      <c r="E3475" s="480">
        <v>12</v>
      </c>
      <c r="F3475" s="484">
        <v>2.9300999999999999</v>
      </c>
      <c r="G3475" s="480">
        <v>15</v>
      </c>
      <c r="H3475" s="482">
        <v>0.51028600000000002</v>
      </c>
      <c r="I3475" s="483">
        <v>5.7</v>
      </c>
      <c r="J3475" s="484">
        <v>0.45689999999999997</v>
      </c>
      <c r="K3475" s="469">
        <f t="shared" si="298"/>
        <v>5.7420740525901159</v>
      </c>
      <c r="L3475" s="469">
        <f t="shared" si="299"/>
        <v>4.2074052590115762E-2</v>
      </c>
    </row>
    <row r="3476" spans="1:12">
      <c r="A3476" s="98" t="s">
        <v>121</v>
      </c>
      <c r="B3476" s="98">
        <f t="shared" si="295"/>
        <v>6</v>
      </c>
      <c r="C3476" s="98">
        <f t="shared" si="296"/>
        <v>0</v>
      </c>
      <c r="D3476" s="98">
        <f>D3475</f>
        <v>72</v>
      </c>
      <c r="E3476" s="98">
        <f>E3475+1</f>
        <v>13</v>
      </c>
      <c r="F3476" s="397">
        <f>F3475+(E3476-E3475)*(F3478-F3475)/(E3478-E3475)</f>
        <v>2.9469333333333334</v>
      </c>
      <c r="G3476" s="98">
        <v>15</v>
      </c>
      <c r="H3476" s="491">
        <f>H3475+(E3476-E3475)*(H3478-H3475)/(E3478-E3475)</f>
        <v>0.50585233333333335</v>
      </c>
      <c r="I3476" s="492">
        <f>I3475+(E3476-E3475)*(I3478-I3475)/(E3478-E3475)</f>
        <v>5.8</v>
      </c>
      <c r="J3476" s="397">
        <f>J3475+(E3476-E3475)*(J3478-J3475)/(E3478-E3475)</f>
        <v>0.44793333333333329</v>
      </c>
      <c r="K3476" s="469">
        <f t="shared" si="298"/>
        <v>5.8256790354497392</v>
      </c>
      <c r="L3476" s="469">
        <f t="shared" si="299"/>
        <v>2.5679035449739374E-2</v>
      </c>
    </row>
    <row r="3477" spans="1:12">
      <c r="A3477" s="98" t="s">
        <v>121</v>
      </c>
      <c r="B3477" s="98">
        <f t="shared" si="295"/>
        <v>6</v>
      </c>
      <c r="C3477" s="98">
        <f t="shared" si="296"/>
        <v>0</v>
      </c>
      <c r="D3477" s="98">
        <f>D3475</f>
        <v>72</v>
      </c>
      <c r="E3477" s="98">
        <f t="shared" ref="E3477:E3517" si="301">E3476+1</f>
        <v>14</v>
      </c>
      <c r="F3477" s="397">
        <f>F3475+(E3477-E3475)*(F3478-F3475)/(E3478-E3475)</f>
        <v>2.9637666666666664</v>
      </c>
      <c r="G3477" s="98">
        <v>15</v>
      </c>
      <c r="H3477" s="491">
        <f>H3475+(E3477-E3475)*(H3478-H3475)/(E3478-E3475)</f>
        <v>0.50141866666666668</v>
      </c>
      <c r="I3477" s="492">
        <f>I3475+(E3477-E3475)*(I3478-I3475)/(E3478-E3475)</f>
        <v>5.9</v>
      </c>
      <c r="J3477" s="397">
        <f>J3475+(E3477-E3475)*(J3478-J3475)/(E3478-E3475)</f>
        <v>0.43896666666666667</v>
      </c>
      <c r="K3477" s="469">
        <f t="shared" si="298"/>
        <v>5.910762529782164</v>
      </c>
      <c r="L3477" s="469">
        <f t="shared" si="299"/>
        <v>1.0762529782163632E-2</v>
      </c>
    </row>
    <row r="3478" spans="1:12">
      <c r="A3478" s="480" t="s">
        <v>121</v>
      </c>
      <c r="B3478" s="480">
        <f t="shared" si="295"/>
        <v>6</v>
      </c>
      <c r="C3478" s="480">
        <f t="shared" si="296"/>
        <v>0</v>
      </c>
      <c r="D3478" s="480">
        <f>D3475</f>
        <v>72</v>
      </c>
      <c r="E3478" s="480">
        <f t="shared" si="301"/>
        <v>15</v>
      </c>
      <c r="F3478" s="484">
        <v>2.9805999999999999</v>
      </c>
      <c r="G3478" s="480">
        <v>15</v>
      </c>
      <c r="H3478" s="482">
        <v>0.49698500000000001</v>
      </c>
      <c r="I3478" s="483">
        <v>6</v>
      </c>
      <c r="J3478" s="484">
        <v>0.43</v>
      </c>
      <c r="K3478" s="469">
        <f t="shared" si="298"/>
        <v>5.997364105556505</v>
      </c>
      <c r="L3478" s="469">
        <f t="shared" si="299"/>
        <v>-2.6358944434949905E-3</v>
      </c>
    </row>
    <row r="3479" spans="1:12">
      <c r="A3479" s="98" t="s">
        <v>121</v>
      </c>
      <c r="B3479" s="98">
        <f t="shared" si="295"/>
        <v>6</v>
      </c>
      <c r="C3479" s="98">
        <f t="shared" si="296"/>
        <v>0</v>
      </c>
      <c r="D3479" s="98">
        <f>D3478</f>
        <v>72</v>
      </c>
      <c r="E3479" s="98">
        <f t="shared" si="301"/>
        <v>16</v>
      </c>
      <c r="F3479" s="397">
        <f>F3478+(E3479-E3478)*(F3481-F3478)/(E3481-E3478)</f>
        <v>2.9971333333333332</v>
      </c>
      <c r="G3479" s="98">
        <v>15</v>
      </c>
      <c r="H3479" s="491">
        <f>H3478+(E3479-E3478)*(H3481-H3478)/(E3481-E3478)</f>
        <v>0.492558</v>
      </c>
      <c r="I3479" s="492">
        <f>I3478+(E3479-E3478)*(I3481-I3478)/(E3481-E3478)</f>
        <v>6.1</v>
      </c>
      <c r="J3479" s="397">
        <f>J3478+(E3479-E3478)*(J3481-J3478)/(E3481-E3478)</f>
        <v>0.42106666666666664</v>
      </c>
      <c r="K3479" s="469">
        <f t="shared" si="298"/>
        <v>6.0848333258892016</v>
      </c>
      <c r="L3479" s="469">
        <f t="shared" si="299"/>
        <v>-1.5166674110798084E-2</v>
      </c>
    </row>
    <row r="3480" spans="1:12">
      <c r="A3480" s="98" t="s">
        <v>121</v>
      </c>
      <c r="B3480" s="98">
        <f t="shared" si="295"/>
        <v>6</v>
      </c>
      <c r="C3480" s="98">
        <f t="shared" si="296"/>
        <v>0</v>
      </c>
      <c r="D3480" s="98">
        <f>D3478</f>
        <v>72</v>
      </c>
      <c r="E3480" s="98">
        <f t="shared" si="301"/>
        <v>17</v>
      </c>
      <c r="F3480" s="397">
        <f>F3478+(E3480-E3478)*(F3481-F3478)/(E3481-E3478)</f>
        <v>3.0136666666666665</v>
      </c>
      <c r="G3480" s="98">
        <v>15</v>
      </c>
      <c r="H3480" s="491">
        <f>H3478+(E3480-E3478)*(H3481-H3478)/(E3481-E3478)</f>
        <v>0.48813100000000004</v>
      </c>
      <c r="I3480" s="492">
        <f>I3478+(E3480-E3478)*(I3481-I3478)/(E3481-E3478)</f>
        <v>6.2</v>
      </c>
      <c r="J3480" s="397">
        <f>J3478+(E3480-E3478)*(J3481-J3478)/(E3481-E3478)</f>
        <v>0.41213333333333335</v>
      </c>
      <c r="K3480" s="469">
        <f t="shared" si="298"/>
        <v>6.1738891131001026</v>
      </c>
      <c r="L3480" s="469">
        <f t="shared" si="299"/>
        <v>-2.6110886899897601E-2</v>
      </c>
    </row>
    <row r="3481" spans="1:12">
      <c r="A3481" s="480" t="s">
        <v>121</v>
      </c>
      <c r="B3481" s="480">
        <f t="shared" si="295"/>
        <v>6</v>
      </c>
      <c r="C3481" s="480">
        <f t="shared" si="296"/>
        <v>0</v>
      </c>
      <c r="D3481" s="480">
        <f>D3478</f>
        <v>72</v>
      </c>
      <c r="E3481" s="480">
        <f t="shared" si="301"/>
        <v>18</v>
      </c>
      <c r="F3481" s="484">
        <v>3.0301999999999998</v>
      </c>
      <c r="G3481" s="480">
        <v>15</v>
      </c>
      <c r="H3481" s="482">
        <v>0.48370400000000002</v>
      </c>
      <c r="I3481" s="483">
        <v>6.3</v>
      </c>
      <c r="J3481" s="484">
        <v>0.4032</v>
      </c>
      <c r="K3481" s="469">
        <f t="shared" si="298"/>
        <v>6.2645750293567959</v>
      </c>
      <c r="L3481" s="469">
        <f t="shared" si="299"/>
        <v>-3.5424970643203935E-2</v>
      </c>
    </row>
    <row r="3482" spans="1:12">
      <c r="A3482" s="98" t="s">
        <v>121</v>
      </c>
      <c r="B3482" s="98">
        <f t="shared" si="295"/>
        <v>6</v>
      </c>
      <c r="C3482" s="98">
        <f t="shared" si="296"/>
        <v>0</v>
      </c>
      <c r="D3482" s="98">
        <f>D3481</f>
        <v>72</v>
      </c>
      <c r="E3482" s="98">
        <f t="shared" si="301"/>
        <v>19</v>
      </c>
      <c r="F3482" s="397">
        <f>F3481+(E3482-E3481)*(F3484-F3481)/(E3484-E3481)</f>
        <v>3.0465</v>
      </c>
      <c r="G3482" s="98">
        <v>15</v>
      </c>
      <c r="H3482" s="491">
        <f>H3481+(E3482-E3481)*(H3484-H3481)/(E3484-E3481)</f>
        <v>0.47927366666666671</v>
      </c>
      <c r="I3482" s="492">
        <f>I3481+(E3482-E3481)*(I3484-I3481)/(E3484-E3481)</f>
        <v>6.3666666666666663</v>
      </c>
      <c r="J3482" s="397">
        <f>J3481+(E3482-E3481)*(J3484-J3481)/(E3484-E3481)</f>
        <v>0.39423333333333332</v>
      </c>
      <c r="K3482" s="469">
        <f t="shared" si="298"/>
        <v>6.3564936108180357</v>
      </c>
      <c r="L3482" s="469">
        <f t="shared" si="299"/>
        <v>-1.0173055848630597E-2</v>
      </c>
    </row>
    <row r="3483" spans="1:12">
      <c r="A3483" s="98" t="s">
        <v>121</v>
      </c>
      <c r="B3483" s="98">
        <f t="shared" si="295"/>
        <v>6</v>
      </c>
      <c r="C3483" s="98">
        <f t="shared" si="296"/>
        <v>0</v>
      </c>
      <c r="D3483" s="98">
        <f>D3481</f>
        <v>72</v>
      </c>
      <c r="E3483" s="98">
        <f t="shared" si="301"/>
        <v>20</v>
      </c>
      <c r="F3483" s="397">
        <f>F3481+(E3483-E3481)*(F3484-F3481)/(E3484-E3481)</f>
        <v>3.0627999999999997</v>
      </c>
      <c r="G3483" s="98">
        <v>15</v>
      </c>
      <c r="H3483" s="491">
        <f>H3481+(E3483-E3481)*(H3484-H3481)/(E3484-E3481)</f>
        <v>0.47484333333333334</v>
      </c>
      <c r="I3483" s="492">
        <f>I3481+(E3483-E3481)*(I3484-I3481)/(E3484-E3481)</f>
        <v>6.4333333333333336</v>
      </c>
      <c r="J3483" s="397">
        <f>J3481+(E3483-E3481)*(J3484-J3481)/(E3484-E3481)</f>
        <v>0.3852666666666667</v>
      </c>
      <c r="K3483" s="469">
        <f t="shared" si="298"/>
        <v>6.4501274104441455</v>
      </c>
      <c r="L3483" s="469">
        <f t="shared" si="299"/>
        <v>1.6794077110811934E-2</v>
      </c>
    </row>
    <row r="3484" spans="1:12">
      <c r="A3484" s="480" t="s">
        <v>121</v>
      </c>
      <c r="B3484" s="480">
        <f t="shared" si="295"/>
        <v>6</v>
      </c>
      <c r="C3484" s="480">
        <f t="shared" si="296"/>
        <v>0</v>
      </c>
      <c r="D3484" s="480">
        <f>D3481</f>
        <v>72</v>
      </c>
      <c r="E3484" s="480">
        <f t="shared" si="301"/>
        <v>21</v>
      </c>
      <c r="F3484" s="484">
        <v>3.0790999999999999</v>
      </c>
      <c r="G3484" s="480">
        <v>15</v>
      </c>
      <c r="H3484" s="482">
        <v>0.47041300000000003</v>
      </c>
      <c r="I3484" s="483">
        <v>6.5</v>
      </c>
      <c r="J3484" s="484">
        <v>0.37630000000000002</v>
      </c>
      <c r="K3484" s="469">
        <f t="shared" si="298"/>
        <v>6.5455248898308502</v>
      </c>
      <c r="L3484" s="469">
        <f t="shared" si="299"/>
        <v>4.5524889830850235E-2</v>
      </c>
    </row>
    <row r="3485" spans="1:12">
      <c r="A3485" s="98" t="s">
        <v>121</v>
      </c>
      <c r="B3485" s="98">
        <f t="shared" si="295"/>
        <v>6</v>
      </c>
      <c r="C3485" s="98">
        <f t="shared" si="296"/>
        <v>0</v>
      </c>
      <c r="D3485" s="98">
        <f>D3484</f>
        <v>72</v>
      </c>
      <c r="E3485" s="98">
        <f t="shared" si="301"/>
        <v>22</v>
      </c>
      <c r="F3485" s="397">
        <f>F3484+(E3485-E3484)*(F3487-F3484)/(E3487-E3484)</f>
        <v>3.0951333333333335</v>
      </c>
      <c r="G3485" s="98">
        <v>15</v>
      </c>
      <c r="H3485" s="491">
        <f>H3484+(E3485-E3484)*(H3487-H3484)/(E3487-E3484)</f>
        <v>0.46596933333333335</v>
      </c>
      <c r="I3485" s="492">
        <f>I3484+(E3485-E3484)*(I3487-I3484)/(E3487-E3484)</f>
        <v>6.6</v>
      </c>
      <c r="J3485" s="397">
        <f>J3484+(E3485-E3484)*(J3487-J3484)/(E3487-E3484)</f>
        <v>0.36733333333333335</v>
      </c>
      <c r="K3485" s="469">
        <f t="shared" si="298"/>
        <v>6.6423541463386719</v>
      </c>
      <c r="L3485" s="469">
        <f t="shared" si="299"/>
        <v>4.2354146338672294E-2</v>
      </c>
    </row>
    <row r="3486" spans="1:12">
      <c r="A3486" s="98" t="s">
        <v>121</v>
      </c>
      <c r="B3486" s="98">
        <f t="shared" si="295"/>
        <v>6</v>
      </c>
      <c r="C3486" s="98">
        <f t="shared" si="296"/>
        <v>0</v>
      </c>
      <c r="D3486" s="98">
        <f>D3484</f>
        <v>72</v>
      </c>
      <c r="E3486" s="98">
        <f t="shared" si="301"/>
        <v>23</v>
      </c>
      <c r="F3486" s="397">
        <f>F3484+(E3486-E3484)*(F3487-F3484)/(E3487-E3484)</f>
        <v>3.1111666666666666</v>
      </c>
      <c r="G3486" s="98">
        <v>15</v>
      </c>
      <c r="H3486" s="491">
        <f>H3484+(E3486-E3484)*(H3487-H3484)/(E3487-E3484)</f>
        <v>0.46152566666666667</v>
      </c>
      <c r="I3486" s="492">
        <f>I3484+(E3486-E3484)*(I3487-I3484)/(E3487-E3484)</f>
        <v>6.7</v>
      </c>
      <c r="J3486" s="397">
        <f>J3484+(E3486-E3484)*(J3487-J3484)/(E3487-E3484)</f>
        <v>0.35836666666666667</v>
      </c>
      <c r="K3486" s="469">
        <f t="shared" si="298"/>
        <v>6.7410479879414433</v>
      </c>
      <c r="L3486" s="469">
        <f t="shared" si="299"/>
        <v>4.1047987941443154E-2</v>
      </c>
    </row>
    <row r="3487" spans="1:12">
      <c r="A3487" s="480" t="s">
        <v>121</v>
      </c>
      <c r="B3487" s="480">
        <f t="shared" si="295"/>
        <v>6</v>
      </c>
      <c r="C3487" s="480">
        <f t="shared" si="296"/>
        <v>0</v>
      </c>
      <c r="D3487" s="480">
        <f>D3484</f>
        <v>72</v>
      </c>
      <c r="E3487" s="480">
        <f t="shared" si="301"/>
        <v>24</v>
      </c>
      <c r="F3487" s="484">
        <v>3.1272000000000002</v>
      </c>
      <c r="G3487" s="480">
        <v>15</v>
      </c>
      <c r="H3487" s="482">
        <v>0.45708199999999999</v>
      </c>
      <c r="I3487" s="483">
        <v>6.8</v>
      </c>
      <c r="J3487" s="484">
        <v>0.34939999999999999</v>
      </c>
      <c r="K3487" s="469">
        <f t="shared" si="298"/>
        <v>6.841660796093481</v>
      </c>
      <c r="L3487" s="469">
        <f t="shared" si="299"/>
        <v>4.1660796093481167E-2</v>
      </c>
    </row>
    <row r="3488" spans="1:12">
      <c r="A3488" s="98" t="s">
        <v>121</v>
      </c>
      <c r="B3488" s="98">
        <f t="shared" si="295"/>
        <v>6</v>
      </c>
      <c r="C3488" s="98">
        <f t="shared" si="296"/>
        <v>0</v>
      </c>
      <c r="D3488" s="98">
        <f>D3487</f>
        <v>72</v>
      </c>
      <c r="E3488" s="98">
        <f t="shared" si="301"/>
        <v>25</v>
      </c>
      <c r="F3488" s="397">
        <f>F3487+(E3488-E3487)*(F3490-F3487)/(E3490-E3487)</f>
        <v>3.1429666666666667</v>
      </c>
      <c r="G3488" s="98">
        <v>15</v>
      </c>
      <c r="H3488" s="491">
        <f>H3487+(E3488-E3487)*(H3490-H3487)/(E3490-E3487)</f>
        <v>0.45261566666666664</v>
      </c>
      <c r="I3488" s="492">
        <f>I3487+(E3488-E3487)*(I3490-I3487)/(E3490-E3487)</f>
        <v>6.9333333333333336</v>
      </c>
      <c r="J3488" s="397">
        <f>J3487+(E3488-E3487)*(J3490-J3487)/(E3490-E3487)</f>
        <v>0.34043333333333331</v>
      </c>
      <c r="K3488" s="469">
        <f t="shared" si="298"/>
        <v>6.9440076827507085</v>
      </c>
      <c r="L3488" s="469">
        <f t="shared" si="299"/>
        <v>1.0674349417374884E-2</v>
      </c>
    </row>
    <row r="3489" spans="1:12">
      <c r="A3489" s="98" t="s">
        <v>121</v>
      </c>
      <c r="B3489" s="98">
        <f t="shared" si="295"/>
        <v>6</v>
      </c>
      <c r="C3489" s="98">
        <f t="shared" si="296"/>
        <v>0</v>
      </c>
      <c r="D3489" s="98">
        <f>D3487</f>
        <v>72</v>
      </c>
      <c r="E3489" s="98">
        <f t="shared" si="301"/>
        <v>26</v>
      </c>
      <c r="F3489" s="397">
        <f>F3487+(E3489-E3487)*(F3490-F3487)/(E3490-E3487)</f>
        <v>3.1587333333333336</v>
      </c>
      <c r="G3489" s="98">
        <v>15</v>
      </c>
      <c r="H3489" s="491">
        <f>H3487+(E3489-E3487)*(H3490-H3487)/(E3490-E3487)</f>
        <v>0.44814933333333334</v>
      </c>
      <c r="I3489" s="492">
        <f>I3487+(E3489-E3487)*(I3490-I3487)/(E3490-E3487)</f>
        <v>7.0666666666666664</v>
      </c>
      <c r="J3489" s="397">
        <f>J3487+(E3489-E3487)*(J3490-J3487)/(E3490-E3487)</f>
        <v>0.33146666666666669</v>
      </c>
      <c r="K3489" s="469">
        <f t="shared" si="298"/>
        <v>7.0483945827581289</v>
      </c>
      <c r="L3489" s="469">
        <f t="shared" si="299"/>
        <v>-1.8272083908537518E-2</v>
      </c>
    </row>
    <row r="3490" spans="1:12">
      <c r="A3490" s="480" t="s">
        <v>121</v>
      </c>
      <c r="B3490" s="480">
        <f t="shared" si="295"/>
        <v>6</v>
      </c>
      <c r="C3490" s="480">
        <f t="shared" si="296"/>
        <v>0</v>
      </c>
      <c r="D3490" s="480">
        <f>D3487</f>
        <v>72</v>
      </c>
      <c r="E3490" s="480">
        <f t="shared" si="301"/>
        <v>27</v>
      </c>
      <c r="F3490" s="484">
        <v>3.1745000000000001</v>
      </c>
      <c r="G3490" s="480">
        <v>15</v>
      </c>
      <c r="H3490" s="482">
        <v>0.44368299999999999</v>
      </c>
      <c r="I3490" s="483">
        <v>7.2</v>
      </c>
      <c r="J3490" s="484">
        <v>0.32250000000000001</v>
      </c>
      <c r="K3490" s="469">
        <f t="shared" si="298"/>
        <v>7.1548831034770322</v>
      </c>
      <c r="L3490" s="469">
        <f t="shared" si="299"/>
        <v>-4.511689652296802E-2</v>
      </c>
    </row>
    <row r="3491" spans="1:12">
      <c r="A3491" s="98" t="s">
        <v>121</v>
      </c>
      <c r="B3491" s="98">
        <f t="shared" si="295"/>
        <v>6</v>
      </c>
      <c r="C3491" s="98">
        <f t="shared" si="296"/>
        <v>0</v>
      </c>
      <c r="D3491" s="98">
        <f>D3490</f>
        <v>72</v>
      </c>
      <c r="E3491" s="98">
        <f t="shared" si="301"/>
        <v>28</v>
      </c>
      <c r="F3491" s="397">
        <f>F3490+(E3491-E3490)*(F3493-F3490)/(E3493-E3490)</f>
        <v>3.1900666666666666</v>
      </c>
      <c r="G3491" s="98">
        <v>15</v>
      </c>
      <c r="H3491" s="491">
        <f>H3490+(E3491-E3490)*(H3493-H3490)/(E3493-E3490)</f>
        <v>0.43918533333333332</v>
      </c>
      <c r="I3491" s="492">
        <f>I3490+(E3491-E3490)*(I3493-I3490)/(E3493-E3490)</f>
        <v>7.3</v>
      </c>
      <c r="J3491" s="397">
        <f>J3490+(E3491-E3490)*(J3493-J3490)/(E3493-E3490)</f>
        <v>0.31356666666666666</v>
      </c>
      <c r="K3491" s="469">
        <f t="shared" si="298"/>
        <v>7.2636001809410757</v>
      </c>
      <c r="L3491" s="469">
        <f t="shared" si="299"/>
        <v>-3.6399819058924088E-2</v>
      </c>
    </row>
    <row r="3492" spans="1:12">
      <c r="A3492" s="98" t="s">
        <v>121</v>
      </c>
      <c r="B3492" s="98">
        <f t="shared" si="295"/>
        <v>6</v>
      </c>
      <c r="C3492" s="98">
        <f t="shared" si="296"/>
        <v>0</v>
      </c>
      <c r="D3492" s="98">
        <f>D3490</f>
        <v>72</v>
      </c>
      <c r="E3492" s="98">
        <f t="shared" si="301"/>
        <v>29</v>
      </c>
      <c r="F3492" s="397">
        <f>F3490+(E3492-E3490)*(F3493-F3490)/(E3493-E3490)</f>
        <v>3.2056333333333336</v>
      </c>
      <c r="G3492" s="98">
        <v>15</v>
      </c>
      <c r="H3492" s="491">
        <f>H3490+(E3492-E3490)*(H3493-H3490)/(E3493-E3490)</f>
        <v>0.43468766666666669</v>
      </c>
      <c r="I3492" s="492">
        <f>I3490+(E3492-E3490)*(I3493-I3490)/(E3493-E3490)</f>
        <v>7.4</v>
      </c>
      <c r="J3492" s="397">
        <f>J3490+(E3492-E3490)*(J3493-J3490)/(E3493-E3490)</f>
        <v>0.30463333333333337</v>
      </c>
      <c r="K3492" s="469">
        <f t="shared" si="298"/>
        <v>7.3745670262863063</v>
      </c>
      <c r="L3492" s="469">
        <f t="shared" si="299"/>
        <v>-2.5432973713694018E-2</v>
      </c>
    </row>
    <row r="3493" spans="1:12">
      <c r="A3493" s="480" t="s">
        <v>121</v>
      </c>
      <c r="B3493" s="480">
        <f t="shared" si="295"/>
        <v>6</v>
      </c>
      <c r="C3493" s="480">
        <f t="shared" si="296"/>
        <v>0</v>
      </c>
      <c r="D3493" s="480">
        <f>D3490</f>
        <v>72</v>
      </c>
      <c r="E3493" s="480">
        <f t="shared" si="301"/>
        <v>30</v>
      </c>
      <c r="F3493" s="484">
        <v>3.2212000000000001</v>
      </c>
      <c r="G3493" s="480">
        <v>15</v>
      </c>
      <c r="H3493" s="482">
        <v>0.43019000000000002</v>
      </c>
      <c r="I3493" s="483">
        <v>7.5</v>
      </c>
      <c r="J3493" s="484">
        <v>0.29570000000000002</v>
      </c>
      <c r="K3493" s="469">
        <f t="shared" si="298"/>
        <v>7.4878542039563909</v>
      </c>
      <c r="L3493" s="469">
        <f t="shared" si="299"/>
        <v>-1.2145796043609103E-2</v>
      </c>
    </row>
    <row r="3494" spans="1:12">
      <c r="A3494" s="98" t="s">
        <v>121</v>
      </c>
      <c r="B3494" s="98">
        <f t="shared" si="295"/>
        <v>6</v>
      </c>
      <c r="C3494" s="98">
        <f t="shared" si="296"/>
        <v>0</v>
      </c>
      <c r="D3494" s="98">
        <f>D3493</f>
        <v>72</v>
      </c>
      <c r="E3494" s="98">
        <f t="shared" si="301"/>
        <v>31</v>
      </c>
      <c r="F3494" s="397">
        <f>F3493+(E3494-E3493)*(F3496-F3493)/(E3496-E3493)</f>
        <v>3.2365333333333335</v>
      </c>
      <c r="G3494" s="98">
        <v>15</v>
      </c>
      <c r="H3494" s="491">
        <f>H3493+(E3494-E3493)*(H3496-H3493)/(E3496-E3493)</f>
        <v>0.42565200000000003</v>
      </c>
      <c r="I3494" s="492">
        <f>I3493+(E3494-E3493)*(I3496-I3493)/(E3496-E3493)</f>
        <v>7.6</v>
      </c>
      <c r="J3494" s="397">
        <f>J3493+(E3494-E3493)*(J3496-J3493)/(E3496-E3493)</f>
        <v>0.28673333333333334</v>
      </c>
      <c r="K3494" s="469">
        <f t="shared" si="298"/>
        <v>7.6037075670579091</v>
      </c>
      <c r="L3494" s="469">
        <f t="shared" si="299"/>
        <v>3.7075670579094222E-3</v>
      </c>
    </row>
    <row r="3495" spans="1:12">
      <c r="A3495" s="98" t="s">
        <v>121</v>
      </c>
      <c r="B3495" s="98">
        <f t="shared" si="295"/>
        <v>6</v>
      </c>
      <c r="C3495" s="98">
        <f t="shared" si="296"/>
        <v>0</v>
      </c>
      <c r="D3495" s="98">
        <f>D3493</f>
        <v>72</v>
      </c>
      <c r="E3495" s="98">
        <f t="shared" si="301"/>
        <v>32</v>
      </c>
      <c r="F3495" s="397">
        <f>F3493+(E3495-E3493)*(F3496-F3493)/(E3496-E3493)</f>
        <v>3.2518666666666665</v>
      </c>
      <c r="G3495" s="98">
        <v>15</v>
      </c>
      <c r="H3495" s="491">
        <f>H3493+(E3495-E3493)*(H3496-H3493)/(E3496-E3493)</f>
        <v>0.42111399999999999</v>
      </c>
      <c r="I3495" s="492">
        <f>I3493+(E3495-E3493)*(I3496-I3493)/(E3496-E3493)</f>
        <v>7.7</v>
      </c>
      <c r="J3495" s="397">
        <f>J3493+(E3495-E3493)*(J3496-J3493)/(E3496-E3493)</f>
        <v>0.27776666666666666</v>
      </c>
      <c r="K3495" s="469">
        <f t="shared" si="298"/>
        <v>7.7220578434026574</v>
      </c>
      <c r="L3495" s="469">
        <f t="shared" si="299"/>
        <v>2.2057843402657262E-2</v>
      </c>
    </row>
    <row r="3496" spans="1:12">
      <c r="A3496" s="480" t="s">
        <v>121</v>
      </c>
      <c r="B3496" s="480">
        <f t="shared" si="295"/>
        <v>6</v>
      </c>
      <c r="C3496" s="480">
        <f t="shared" si="296"/>
        <v>0</v>
      </c>
      <c r="D3496" s="480">
        <f>D3493</f>
        <v>72</v>
      </c>
      <c r="E3496" s="480">
        <f t="shared" si="301"/>
        <v>33</v>
      </c>
      <c r="F3496" s="484">
        <v>3.2671999999999999</v>
      </c>
      <c r="G3496" s="480">
        <v>15</v>
      </c>
      <c r="H3496" s="482">
        <v>0.416576</v>
      </c>
      <c r="I3496" s="483">
        <v>7.8</v>
      </c>
      <c r="J3496" s="484">
        <v>0.26879999999999998</v>
      </c>
      <c r="K3496" s="469">
        <f t="shared" si="298"/>
        <v>7.8429866338915346</v>
      </c>
      <c r="L3496" s="469">
        <f t="shared" si="299"/>
        <v>4.2986633891534787E-2</v>
      </c>
    </row>
    <row r="3497" spans="1:12">
      <c r="A3497" s="98" t="s">
        <v>121</v>
      </c>
      <c r="B3497" s="98">
        <f t="shared" si="295"/>
        <v>6</v>
      </c>
      <c r="C3497" s="98">
        <f t="shared" si="296"/>
        <v>0</v>
      </c>
      <c r="D3497" s="98">
        <f>D3496</f>
        <v>72</v>
      </c>
      <c r="E3497" s="98">
        <f t="shared" si="301"/>
        <v>34</v>
      </c>
      <c r="F3497" s="397">
        <f>F3496+(E3497-E3496)*(F3499-F3496)/(E3499-E3496)</f>
        <v>3.2822999999999998</v>
      </c>
      <c r="G3497" s="98">
        <v>15</v>
      </c>
      <c r="H3497" s="491">
        <f>H3496+(E3497-E3496)*(H3499-H3496)/(E3499-E3496)</f>
        <v>0.41198833333333335</v>
      </c>
      <c r="I3497" s="492">
        <f>I3496+(E3497-E3496)*(I3499-I3496)/(E3499-E3496)</f>
        <v>7.9333333333333327</v>
      </c>
      <c r="J3497" s="397">
        <f>J3496+(E3497-E3496)*(J3499-J3496)/(E3499-E3496)</f>
        <v>0.25983333333333331</v>
      </c>
      <c r="K3497" s="469">
        <f t="shared" si="298"/>
        <v>7.9669731748067294</v>
      </c>
      <c r="L3497" s="469">
        <f t="shared" si="299"/>
        <v>3.3639841473396714E-2</v>
      </c>
    </row>
    <row r="3498" spans="1:12">
      <c r="A3498" s="98" t="s">
        <v>121</v>
      </c>
      <c r="B3498" s="98">
        <f t="shared" si="295"/>
        <v>6</v>
      </c>
      <c r="C3498" s="98">
        <f t="shared" si="296"/>
        <v>0</v>
      </c>
      <c r="D3498" s="98">
        <f>D3496</f>
        <v>72</v>
      </c>
      <c r="E3498" s="98">
        <f t="shared" si="301"/>
        <v>35</v>
      </c>
      <c r="F3498" s="397">
        <f>F3496+(E3498-E3496)*(F3499-F3496)/(E3499-E3496)</f>
        <v>3.2974000000000001</v>
      </c>
      <c r="G3498" s="98">
        <v>15</v>
      </c>
      <c r="H3498" s="491">
        <f>H3496+(E3498-E3496)*(H3499-H3496)/(E3499-E3496)</f>
        <v>0.40740066666666663</v>
      </c>
      <c r="I3498" s="492">
        <f>I3496+(E3498-E3496)*(I3499-I3496)/(E3499-E3496)</f>
        <v>8.0666666666666664</v>
      </c>
      <c r="J3498" s="397">
        <f>J3496+(E3498-E3496)*(J3499-J3496)/(E3499-E3496)</f>
        <v>0.25086666666666668</v>
      </c>
      <c r="K3498" s="469">
        <f t="shared" si="298"/>
        <v>8.0937520966256002</v>
      </c>
      <c r="L3498" s="469">
        <f t="shared" si="299"/>
        <v>2.7085429958933815E-2</v>
      </c>
    </row>
    <row r="3499" spans="1:12">
      <c r="A3499" s="480" t="s">
        <v>121</v>
      </c>
      <c r="B3499" s="480">
        <f t="shared" si="295"/>
        <v>6</v>
      </c>
      <c r="C3499" s="480">
        <f t="shared" si="296"/>
        <v>0</v>
      </c>
      <c r="D3499" s="480">
        <f>D3496</f>
        <v>72</v>
      </c>
      <c r="E3499" s="480">
        <f t="shared" si="301"/>
        <v>36</v>
      </c>
      <c r="F3499" s="484">
        <v>3.3125</v>
      </c>
      <c r="G3499" s="480">
        <v>15</v>
      </c>
      <c r="H3499" s="482">
        <v>0.40281299999999998</v>
      </c>
      <c r="I3499" s="483">
        <v>8.1999999999999993</v>
      </c>
      <c r="J3499" s="484">
        <v>0.2419</v>
      </c>
      <c r="K3499" s="469">
        <f t="shared" si="298"/>
        <v>8.2234188072380991</v>
      </c>
      <c r="L3499" s="469">
        <f t="shared" si="299"/>
        <v>2.3418807238099859E-2</v>
      </c>
    </row>
    <row r="3500" spans="1:12">
      <c r="A3500" s="98" t="s">
        <v>121</v>
      </c>
      <c r="B3500" s="98">
        <f t="shared" si="295"/>
        <v>6</v>
      </c>
      <c r="C3500" s="98">
        <f t="shared" si="296"/>
        <v>0</v>
      </c>
      <c r="D3500" s="98">
        <f>D3499</f>
        <v>72</v>
      </c>
      <c r="E3500" s="98">
        <f t="shared" si="301"/>
        <v>37</v>
      </c>
      <c r="F3500" s="397">
        <f>F3499+(E3500-E3499)*(F3502-F3499)/(E3502-E3499)</f>
        <v>3.3274333333333335</v>
      </c>
      <c r="G3500" s="98">
        <v>15</v>
      </c>
      <c r="H3500" s="491">
        <f>H3499+(E3500-E3499)*(H3502-H3499)/(E3502-E3499)</f>
        <v>0.39816733333333332</v>
      </c>
      <c r="I3500" s="492">
        <f>I3499+(E3500-E3499)*(I3502-I3499)/(E3502-E3499)</f>
        <v>8.3333333333333321</v>
      </c>
      <c r="J3500" s="397">
        <f>J3499+(E3500-E3499)*(J3502-J3499)/(E3502-E3499)</f>
        <v>0.23293333333333333</v>
      </c>
      <c r="K3500" s="469">
        <f t="shared" si="298"/>
        <v>8.3568717339945859</v>
      </c>
      <c r="L3500" s="469">
        <f t="shared" si="299"/>
        <v>2.3538400661253789E-2</v>
      </c>
    </row>
    <row r="3501" spans="1:12">
      <c r="A3501" s="98" t="s">
        <v>121</v>
      </c>
      <c r="B3501" s="98">
        <f t="shared" si="295"/>
        <v>6</v>
      </c>
      <c r="C3501" s="98">
        <f t="shared" si="296"/>
        <v>0</v>
      </c>
      <c r="D3501" s="98">
        <f>D3499</f>
        <v>72</v>
      </c>
      <c r="E3501" s="98">
        <f t="shared" si="301"/>
        <v>38</v>
      </c>
      <c r="F3501" s="397">
        <f>F3499+(E3501-E3499)*(F3502-F3499)/(E3502-E3499)</f>
        <v>3.3423666666666665</v>
      </c>
      <c r="G3501" s="98">
        <v>15</v>
      </c>
      <c r="H3501" s="491">
        <f>H3499+(E3501-E3499)*(H3502-H3499)/(E3502-E3499)</f>
        <v>0.39352166666666666</v>
      </c>
      <c r="I3501" s="492">
        <f>I3499+(E3501-E3499)*(I3502-I3499)/(E3502-E3499)</f>
        <v>8.4666666666666668</v>
      </c>
      <c r="J3501" s="397">
        <f>J3499+(E3501-E3499)*(J3502-J3499)/(E3502-E3499)</f>
        <v>0.22396666666666668</v>
      </c>
      <c r="K3501" s="469">
        <f t="shared" si="298"/>
        <v>8.493475581607111</v>
      </c>
      <c r="L3501" s="469">
        <f t="shared" si="299"/>
        <v>2.680891494044424E-2</v>
      </c>
    </row>
    <row r="3502" spans="1:12">
      <c r="A3502" s="480" t="s">
        <v>121</v>
      </c>
      <c r="B3502" s="480">
        <f t="shared" si="295"/>
        <v>6</v>
      </c>
      <c r="C3502" s="480">
        <f t="shared" si="296"/>
        <v>0</v>
      </c>
      <c r="D3502" s="480">
        <f>D3499</f>
        <v>72</v>
      </c>
      <c r="E3502" s="480">
        <f t="shared" si="301"/>
        <v>39</v>
      </c>
      <c r="F3502" s="484">
        <v>3.3573</v>
      </c>
      <c r="G3502" s="480">
        <v>15</v>
      </c>
      <c r="H3502" s="482">
        <v>0.388876</v>
      </c>
      <c r="I3502" s="483">
        <v>8.6</v>
      </c>
      <c r="J3502" s="484">
        <v>0.215</v>
      </c>
      <c r="K3502" s="469">
        <f t="shared" si="298"/>
        <v>8.6333432765200211</v>
      </c>
      <c r="L3502" s="469">
        <f t="shared" si="299"/>
        <v>3.3343276520021448E-2</v>
      </c>
    </row>
    <row r="3503" spans="1:12">
      <c r="A3503" s="98" t="s">
        <v>121</v>
      </c>
      <c r="B3503" s="98">
        <f t="shared" si="295"/>
        <v>6</v>
      </c>
      <c r="C3503" s="98">
        <f t="shared" si="296"/>
        <v>0</v>
      </c>
      <c r="D3503" s="98">
        <f>D3502</f>
        <v>72</v>
      </c>
      <c r="E3503" s="98">
        <f t="shared" si="301"/>
        <v>40</v>
      </c>
      <c r="F3503" s="397">
        <f>F3502+(E3503-E3502)*(F3505-F3502)/(E3505-E3502)</f>
        <v>3.3719999999999999</v>
      </c>
      <c r="G3503" s="98">
        <v>15</v>
      </c>
      <c r="H3503" s="491">
        <f>H3502+(E3503-E3502)*(H3505-H3502)/(E3505-E3502)</f>
        <v>0.38416366666666668</v>
      </c>
      <c r="I3503" s="492">
        <f>I3502+(E3503-E3502)*(I3505-I3502)/(E3505-E3502)</f>
        <v>8.7666666666666657</v>
      </c>
      <c r="J3503" s="397">
        <f>J3502+(E3503-E3502)*(J3505-J3502)/(E3505-E3502)</f>
        <v>0.20603333333333332</v>
      </c>
      <c r="K3503" s="469">
        <f t="shared" si="298"/>
        <v>8.7775088916095658</v>
      </c>
      <c r="L3503" s="469">
        <f t="shared" si="299"/>
        <v>1.0842224942900103E-2</v>
      </c>
    </row>
    <row r="3504" spans="1:12">
      <c r="A3504" s="98" t="s">
        <v>121</v>
      </c>
      <c r="B3504" s="98">
        <f t="shared" si="295"/>
        <v>6</v>
      </c>
      <c r="C3504" s="98">
        <f t="shared" si="296"/>
        <v>0</v>
      </c>
      <c r="D3504" s="98">
        <f>D3502</f>
        <v>72</v>
      </c>
      <c r="E3504" s="98">
        <f t="shared" si="301"/>
        <v>41</v>
      </c>
      <c r="F3504" s="397">
        <f>F3502+(E3504-E3502)*(F3505-F3502)/(E3505-E3502)</f>
        <v>3.3867000000000003</v>
      </c>
      <c r="G3504" s="98">
        <v>15</v>
      </c>
      <c r="H3504" s="491">
        <f>H3502+(E3504-E3502)*(H3505-H3502)/(E3505-E3502)</f>
        <v>0.37945133333333331</v>
      </c>
      <c r="I3504" s="492">
        <f>I3502+(E3504-E3502)*(I3505-I3502)/(E3505-E3502)</f>
        <v>8.9333333333333336</v>
      </c>
      <c r="J3504" s="397">
        <f>J3502+(E3504-E3502)*(J3505-J3502)/(E3505-E3502)</f>
        <v>0.19706666666666667</v>
      </c>
      <c r="K3504" s="469">
        <f t="shared" si="298"/>
        <v>8.9252552369473825</v>
      </c>
      <c r="L3504" s="469">
        <f t="shared" si="299"/>
        <v>-8.078096385951028E-3</v>
      </c>
    </row>
    <row r="3505" spans="1:12">
      <c r="A3505" s="480" t="s">
        <v>121</v>
      </c>
      <c r="B3505" s="480">
        <f t="shared" si="295"/>
        <v>6</v>
      </c>
      <c r="C3505" s="480">
        <f t="shared" si="296"/>
        <v>0</v>
      </c>
      <c r="D3505" s="480">
        <f>D3502</f>
        <v>72</v>
      </c>
      <c r="E3505" s="480">
        <f t="shared" si="301"/>
        <v>42</v>
      </c>
      <c r="F3505" s="484">
        <v>3.4014000000000002</v>
      </c>
      <c r="G3505" s="480">
        <v>15</v>
      </c>
      <c r="H3505" s="482">
        <v>0.37473899999999999</v>
      </c>
      <c r="I3505" s="483">
        <v>9.1</v>
      </c>
      <c r="J3505" s="484">
        <v>0.18809999999999999</v>
      </c>
      <c r="K3505" s="469">
        <f t="shared" si="298"/>
        <v>9.076717395307135</v>
      </c>
      <c r="L3505" s="469">
        <f t="shared" si="299"/>
        <v>-2.3282604692864695E-2</v>
      </c>
    </row>
    <row r="3506" spans="1:12">
      <c r="A3506" s="98" t="s">
        <v>121</v>
      </c>
      <c r="B3506" s="98">
        <f t="shared" si="295"/>
        <v>6</v>
      </c>
      <c r="C3506" s="98">
        <f t="shared" si="296"/>
        <v>0</v>
      </c>
      <c r="D3506" s="98">
        <f>D3505</f>
        <v>72</v>
      </c>
      <c r="E3506" s="98">
        <f t="shared" si="301"/>
        <v>43</v>
      </c>
      <c r="F3506" s="397">
        <f>F3505+(E3506-E3505)*(F3508-F3505)/(E3508-E3505)</f>
        <v>3.4159333333333333</v>
      </c>
      <c r="G3506" s="98">
        <v>15</v>
      </c>
      <c r="H3506" s="491">
        <f>H3505+(E3506-E3505)*(H3508-H3505)/(E3508-E3505)</f>
        <v>0.36995099999999997</v>
      </c>
      <c r="I3506" s="492">
        <f>I3505+(E3506-E3505)*(I3508-I3505)/(E3508-E3505)</f>
        <v>9.2666666666666657</v>
      </c>
      <c r="J3506" s="397">
        <f>J3505+(E3506-E3505)*(J3508-J3505)/(E3508-E3505)</f>
        <v>0.17916666666666667</v>
      </c>
      <c r="K3506" s="469">
        <f t="shared" si="298"/>
        <v>9.2334750638147582</v>
      </c>
      <c r="L3506" s="469">
        <f t="shared" si="299"/>
        <v>-3.3191602851907476E-2</v>
      </c>
    </row>
    <row r="3507" spans="1:12">
      <c r="A3507" s="98" t="s">
        <v>121</v>
      </c>
      <c r="B3507" s="98">
        <f t="shared" si="295"/>
        <v>6</v>
      </c>
      <c r="C3507" s="98">
        <f t="shared" si="296"/>
        <v>0</v>
      </c>
      <c r="D3507" s="98">
        <f>D3505</f>
        <v>72</v>
      </c>
      <c r="E3507" s="98">
        <f t="shared" si="301"/>
        <v>44</v>
      </c>
      <c r="F3507" s="397">
        <f>F3505+(E3507-E3505)*(F3508-F3505)/(E3508-E3505)</f>
        <v>3.4304666666666668</v>
      </c>
      <c r="G3507" s="98">
        <v>15</v>
      </c>
      <c r="H3507" s="491">
        <f>H3505+(E3507-E3505)*(H3508-H3505)/(E3508-E3505)</f>
        <v>0.36516300000000002</v>
      </c>
      <c r="I3507" s="492">
        <f>I3505+(E3507-E3505)*(I3508-I3505)/(E3508-E3505)</f>
        <v>9.4333333333333336</v>
      </c>
      <c r="J3507" s="397">
        <f>J3505+(E3507-E3505)*(J3508-J3505)/(E3508-E3505)</f>
        <v>0.17023333333333332</v>
      </c>
      <c r="K3507" s="469">
        <f t="shared" si="298"/>
        <v>9.3943435306059673</v>
      </c>
      <c r="L3507" s="469">
        <f t="shared" si="299"/>
        <v>-3.8989802727366296E-2</v>
      </c>
    </row>
    <row r="3508" spans="1:12">
      <c r="A3508" s="480" t="s">
        <v>121</v>
      </c>
      <c r="B3508" s="480">
        <f t="shared" si="295"/>
        <v>6</v>
      </c>
      <c r="C3508" s="480">
        <f t="shared" si="296"/>
        <v>0</v>
      </c>
      <c r="D3508" s="480">
        <f>D3505</f>
        <v>72</v>
      </c>
      <c r="E3508" s="480">
        <f t="shared" si="301"/>
        <v>45</v>
      </c>
      <c r="F3508" s="484">
        <v>3.4449999999999998</v>
      </c>
      <c r="G3508" s="480">
        <v>15</v>
      </c>
      <c r="H3508" s="482">
        <v>0.360375</v>
      </c>
      <c r="I3508" s="483">
        <v>9.6</v>
      </c>
      <c r="J3508" s="484">
        <v>0.1613</v>
      </c>
      <c r="K3508" s="469">
        <f t="shared" si="298"/>
        <v>9.5594866458550118</v>
      </c>
      <c r="L3508" s="469">
        <f t="shared" si="299"/>
        <v>-4.0513354144987801E-2</v>
      </c>
    </row>
    <row r="3509" spans="1:12">
      <c r="A3509" s="98" t="s">
        <v>121</v>
      </c>
      <c r="B3509" s="98">
        <f t="shared" si="295"/>
        <v>6</v>
      </c>
      <c r="C3509" s="98">
        <f t="shared" si="296"/>
        <v>0</v>
      </c>
      <c r="D3509" s="98">
        <f>D3508</f>
        <v>72</v>
      </c>
      <c r="E3509" s="98">
        <f t="shared" si="301"/>
        <v>46</v>
      </c>
      <c r="F3509" s="397">
        <f>F3508+(E3509-E3508)*(F3511-F3508)/(E3511-E3508)</f>
        <v>3.4593666666666665</v>
      </c>
      <c r="G3509" s="98">
        <v>15</v>
      </c>
      <c r="H3509" s="491">
        <f>H3508+(E3509-E3508)*(H3511-H3508)/(E3511-E3508)</f>
        <v>0.35550233333333331</v>
      </c>
      <c r="I3509" s="492">
        <f>I3508+(E3509-E3508)*(I3511-I3508)/(E3511-E3508)</f>
        <v>9.7666666666666657</v>
      </c>
      <c r="J3509" s="397">
        <f>J3508+(E3509-E3508)*(J3511-J3508)/(E3511-E3508)</f>
        <v>0.15233333333333332</v>
      </c>
      <c r="K3509" s="469">
        <f t="shared" si="298"/>
        <v>9.7309253478880127</v>
      </c>
      <c r="L3509" s="469">
        <f t="shared" si="299"/>
        <v>-3.5741318778653053E-2</v>
      </c>
    </row>
    <row r="3510" spans="1:12">
      <c r="A3510" s="98" t="s">
        <v>121</v>
      </c>
      <c r="B3510" s="98">
        <f t="shared" si="295"/>
        <v>6</v>
      </c>
      <c r="C3510" s="98">
        <f t="shared" si="296"/>
        <v>0</v>
      </c>
      <c r="D3510" s="98">
        <f>D3508</f>
        <v>72</v>
      </c>
      <c r="E3510" s="98">
        <f t="shared" si="301"/>
        <v>47</v>
      </c>
      <c r="F3510" s="397">
        <f>F3508+(E3510-E3508)*(F3511-F3508)/(E3511-E3508)</f>
        <v>3.4737333333333336</v>
      </c>
      <c r="G3510" s="98">
        <v>15</v>
      </c>
      <c r="H3510" s="491">
        <f>H3508+(E3510-E3508)*(H3511-H3508)/(E3511-E3508)</f>
        <v>0.35062966666666667</v>
      </c>
      <c r="I3510" s="492">
        <f>I3508+(E3510-E3508)*(I3511-I3508)/(E3511-E3508)</f>
        <v>9.9333333333333336</v>
      </c>
      <c r="J3510" s="397">
        <f>J3508+(E3510-E3508)*(J3511-J3508)/(E3511-E3508)</f>
        <v>0.14336666666666667</v>
      </c>
      <c r="K3510" s="469">
        <f t="shared" si="298"/>
        <v>9.9071289841418633</v>
      </c>
      <c r="L3510" s="469">
        <f t="shared" si="299"/>
        <v>-2.62043491914703E-2</v>
      </c>
    </row>
    <row r="3511" spans="1:12">
      <c r="A3511" s="480" t="s">
        <v>121</v>
      </c>
      <c r="B3511" s="480">
        <f t="shared" si="295"/>
        <v>6</v>
      </c>
      <c r="C3511" s="480">
        <f t="shared" si="296"/>
        <v>0</v>
      </c>
      <c r="D3511" s="480">
        <f>D3508</f>
        <v>72</v>
      </c>
      <c r="E3511" s="480">
        <f t="shared" si="301"/>
        <v>48</v>
      </c>
      <c r="F3511" s="484">
        <v>3.4881000000000002</v>
      </c>
      <c r="G3511" s="480">
        <v>15</v>
      </c>
      <c r="H3511" s="482">
        <v>0.34575699999999998</v>
      </c>
      <c r="I3511" s="483">
        <v>10.1</v>
      </c>
      <c r="J3511" s="484">
        <v>0.13439999999999999</v>
      </c>
      <c r="K3511" s="469">
        <f t="shared" si="298"/>
        <v>10.088299007684588</v>
      </c>
      <c r="L3511" s="469">
        <f t="shared" si="299"/>
        <v>-1.170099231541144E-2</v>
      </c>
    </row>
    <row r="3512" spans="1:12">
      <c r="A3512" s="98" t="s">
        <v>121</v>
      </c>
      <c r="B3512" s="98">
        <f t="shared" si="295"/>
        <v>6</v>
      </c>
      <c r="C3512" s="98">
        <f t="shared" si="296"/>
        <v>0</v>
      </c>
      <c r="D3512" s="98">
        <f>D3511</f>
        <v>72</v>
      </c>
      <c r="E3512" s="98">
        <f t="shared" si="301"/>
        <v>49</v>
      </c>
      <c r="F3512" s="397">
        <f>F3511+(E3512-E3511)*(F3514-F3511)/(E3514-E3511)</f>
        <v>3.5022666666666669</v>
      </c>
      <c r="G3512" s="98">
        <v>15</v>
      </c>
      <c r="H3512" s="491">
        <f>H3511+(E3512-E3511)*(H3514-H3511)/(E3514-E3511)</f>
        <v>0.34079033333333331</v>
      </c>
      <c r="I3512" s="492">
        <f>I3511+(E3512-E3511)*(I3514-I3511)/(E3514-E3511)</f>
        <v>10.299999999999999</v>
      </c>
      <c r="J3512" s="397">
        <f>J3511+(E3512-E3511)*(J3514-J3511)/(E3514-E3511)</f>
        <v>0.12543333333333334</v>
      </c>
      <c r="K3512" s="469">
        <f t="shared" si="298"/>
        <v>10.27689556922096</v>
      </c>
      <c r="L3512" s="469">
        <f t="shared" si="299"/>
        <v>-2.310443077903912E-2</v>
      </c>
    </row>
    <row r="3513" spans="1:12">
      <c r="A3513" s="98" t="s">
        <v>121</v>
      </c>
      <c r="B3513" s="98">
        <f t="shared" si="295"/>
        <v>6</v>
      </c>
      <c r="C3513" s="98">
        <f t="shared" si="296"/>
        <v>0</v>
      </c>
      <c r="D3513" s="98">
        <f>D3511</f>
        <v>72</v>
      </c>
      <c r="E3513" s="98">
        <f t="shared" si="301"/>
        <v>50</v>
      </c>
      <c r="F3513" s="397">
        <f>F3511+(E3513-E3511)*(F3514-F3511)/(E3514-E3511)</f>
        <v>3.5164333333333335</v>
      </c>
      <c r="G3513" s="98">
        <v>15</v>
      </c>
      <c r="H3513" s="491">
        <f>H3511+(E3513-E3511)*(H3514-H3511)/(E3514-E3511)</f>
        <v>0.33582366666666669</v>
      </c>
      <c r="I3513" s="492">
        <f>I3511+(E3513-E3511)*(I3514-I3511)/(E3514-E3511)</f>
        <v>10.5</v>
      </c>
      <c r="J3513" s="397">
        <f>J3511+(E3513-E3511)*(J3514-J3511)/(E3514-E3511)</f>
        <v>0.11646666666666666</v>
      </c>
      <c r="K3513" s="469">
        <f t="shared" si="298"/>
        <v>10.471070631313458</v>
      </c>
      <c r="L3513" s="469">
        <f t="shared" si="299"/>
        <v>-2.8929368686542389E-2</v>
      </c>
    </row>
    <row r="3514" spans="1:12">
      <c r="A3514" s="480" t="s">
        <v>121</v>
      </c>
      <c r="B3514" s="480">
        <f t="shared" si="295"/>
        <v>6</v>
      </c>
      <c r="C3514" s="480">
        <f t="shared" si="296"/>
        <v>0</v>
      </c>
      <c r="D3514" s="480">
        <f>D3511</f>
        <v>72</v>
      </c>
      <c r="E3514" s="480">
        <f t="shared" si="301"/>
        <v>51</v>
      </c>
      <c r="F3514" s="484">
        <v>3.5306000000000002</v>
      </c>
      <c r="G3514" s="480">
        <v>15</v>
      </c>
      <c r="H3514" s="482">
        <v>0.33085700000000001</v>
      </c>
      <c r="I3514" s="483">
        <v>10.7</v>
      </c>
      <c r="J3514" s="484">
        <v>0.1075</v>
      </c>
      <c r="K3514" s="469">
        <f t="shared" si="298"/>
        <v>10.671075419289904</v>
      </c>
      <c r="L3514" s="469">
        <f t="shared" si="299"/>
        <v>-2.8924580710095071E-2</v>
      </c>
    </row>
    <row r="3515" spans="1:12">
      <c r="A3515" s="98" t="s">
        <v>121</v>
      </c>
      <c r="B3515" s="98">
        <f t="shared" si="295"/>
        <v>6</v>
      </c>
      <c r="C3515" s="98">
        <f t="shared" si="296"/>
        <v>0</v>
      </c>
      <c r="D3515" s="98">
        <f>D3514</f>
        <v>72</v>
      </c>
      <c r="E3515" s="98">
        <f t="shared" si="301"/>
        <v>52</v>
      </c>
      <c r="F3515" s="397">
        <f>F3514+(E3515-E3514)*(F3517-F3514)/(E3517-E3514)</f>
        <v>3.5446</v>
      </c>
      <c r="G3515" s="98">
        <v>15</v>
      </c>
      <c r="H3515" s="491">
        <f>H3514+(E3515-E3514)*(H3517-H3514)/(E3517-E3514)</f>
        <v>0.32578666666666667</v>
      </c>
      <c r="I3515" s="492">
        <f>I3514+(E3515-E3514)*(I3517-I3514)/(E3517-E3514)</f>
        <v>10.9</v>
      </c>
      <c r="J3515" s="397">
        <f>J3514+(E3515-E3514)*(J3517-J3514)/(E3517-E3514)</f>
        <v>9.8533333333333334E-2</v>
      </c>
      <c r="K3515" s="469">
        <f t="shared" si="298"/>
        <v>10.880126053859376</v>
      </c>
      <c r="L3515" s="469">
        <f t="shared" si="299"/>
        <v>-1.9873946140624099E-2</v>
      </c>
    </row>
    <row r="3516" spans="1:12">
      <c r="A3516" s="98" t="s">
        <v>121</v>
      </c>
      <c r="B3516" s="98">
        <f t="shared" si="295"/>
        <v>6</v>
      </c>
      <c r="C3516" s="98">
        <f t="shared" si="296"/>
        <v>0</v>
      </c>
      <c r="D3516" s="98">
        <f>D3514</f>
        <v>72</v>
      </c>
      <c r="E3516" s="98">
        <f t="shared" si="301"/>
        <v>53</v>
      </c>
      <c r="F3516" s="397">
        <f>F3514+(E3516-E3514)*(F3517-F3514)/(E3517-E3514)</f>
        <v>3.5586000000000002</v>
      </c>
      <c r="G3516" s="98">
        <v>15</v>
      </c>
      <c r="H3516" s="491">
        <f>H3514+(E3516-E3514)*(H3517-H3514)/(E3517-E3514)</f>
        <v>0.32071633333333333</v>
      </c>
      <c r="I3516" s="492">
        <f>I3514+(E3516-E3514)*(I3517-I3514)/(E3517-E3514)</f>
        <v>11.1</v>
      </c>
      <c r="J3516" s="397">
        <f>J3514+(E3516-E3514)*(J3517-J3514)/(E3517-E3514)</f>
        <v>8.9566666666666669E-2</v>
      </c>
      <c r="K3516" s="469">
        <f t="shared" si="298"/>
        <v>11.095786619328193</v>
      </c>
      <c r="L3516" s="469">
        <f t="shared" si="299"/>
        <v>-4.2133806718069877E-3</v>
      </c>
    </row>
    <row r="3517" spans="1:12">
      <c r="A3517" s="480" t="s">
        <v>121</v>
      </c>
      <c r="B3517" s="480">
        <f t="shared" ref="B3517:B3580" si="302">INT(D3517/12)</f>
        <v>6</v>
      </c>
      <c r="C3517" s="480">
        <f t="shared" ref="C3517:C3580" si="303">D3517-B3517*12</f>
        <v>0</v>
      </c>
      <c r="D3517" s="480">
        <f>D3514</f>
        <v>72</v>
      </c>
      <c r="E3517" s="480">
        <f t="shared" si="301"/>
        <v>54</v>
      </c>
      <c r="F3517" s="484">
        <v>3.5726</v>
      </c>
      <c r="G3517" s="480">
        <v>15</v>
      </c>
      <c r="H3517" s="482">
        <v>0.31564599999999998</v>
      </c>
      <c r="I3517" s="483">
        <v>11.3</v>
      </c>
      <c r="J3517" s="484">
        <v>8.0600000000000005E-2</v>
      </c>
      <c r="K3517" s="469">
        <f t="shared" si="298"/>
        <v>11.318375648669713</v>
      </c>
      <c r="L3517" s="469">
        <f t="shared" si="299"/>
        <v>1.8375648669712419E-2</v>
      </c>
    </row>
    <row r="3518" spans="1:12">
      <c r="A3518" s="98" t="s">
        <v>121</v>
      </c>
      <c r="B3518" s="480">
        <f t="shared" si="302"/>
        <v>6</v>
      </c>
      <c r="C3518" s="480">
        <f t="shared" si="303"/>
        <v>6</v>
      </c>
      <c r="D3518" s="480">
        <f>D3517+6</f>
        <v>78</v>
      </c>
      <c r="E3518" s="480">
        <v>12</v>
      </c>
      <c r="F3518" s="484">
        <v>2.9300999999999999</v>
      </c>
      <c r="G3518" s="480">
        <v>15</v>
      </c>
      <c r="H3518" s="482">
        <v>0.48424</v>
      </c>
      <c r="I3518" s="483">
        <v>6.1</v>
      </c>
      <c r="J3518" s="484">
        <v>0.43509999999999999</v>
      </c>
      <c r="K3518" s="469">
        <f t="shared" si="298"/>
        <v>6.0509251610771519</v>
      </c>
      <c r="L3518" s="469">
        <f t="shared" si="299"/>
        <v>-4.9074838922847697E-2</v>
      </c>
    </row>
    <row r="3519" spans="1:12">
      <c r="A3519" s="98" t="s">
        <v>121</v>
      </c>
      <c r="B3519" s="98">
        <f t="shared" si="302"/>
        <v>6</v>
      </c>
      <c r="C3519" s="98">
        <f t="shared" si="303"/>
        <v>6</v>
      </c>
      <c r="D3519" s="98">
        <f>D3518</f>
        <v>78</v>
      </c>
      <c r="E3519" s="98">
        <f>E3518+1</f>
        <v>13</v>
      </c>
      <c r="F3519" s="397">
        <f>F3518+(E3519-E3518)*(F3521-F3518)/(E3521-E3518)</f>
        <v>2.9469333333333334</v>
      </c>
      <c r="G3519" s="98">
        <v>15</v>
      </c>
      <c r="H3519" s="491">
        <f>H3518+(E3519-E3518)*(H3521-H3518)/(E3521-E3518)</f>
        <v>0.48076533333333332</v>
      </c>
      <c r="I3519" s="492">
        <f>I3518+(E3519-E3518)*(I3521-I3518)/(E3521-E3518)</f>
        <v>6.1666666666666661</v>
      </c>
      <c r="J3519" s="397">
        <f>J3518+(E3519-E3518)*(J3521-J3518)/(E3521-E3518)</f>
        <v>0.42746666666666666</v>
      </c>
      <c r="K3519" s="469">
        <f t="shared" si="298"/>
        <v>6.1296710245331054</v>
      </c>
      <c r="L3519" s="469">
        <f t="shared" si="299"/>
        <v>-3.6995642133560658E-2</v>
      </c>
    </row>
    <row r="3520" spans="1:12">
      <c r="A3520" s="480" t="s">
        <v>121</v>
      </c>
      <c r="B3520" s="98">
        <f t="shared" si="302"/>
        <v>6</v>
      </c>
      <c r="C3520" s="98">
        <f t="shared" si="303"/>
        <v>6</v>
      </c>
      <c r="D3520" s="98">
        <f>D3518</f>
        <v>78</v>
      </c>
      <c r="E3520" s="98">
        <f t="shared" ref="E3520:E3560" si="304">E3519+1</f>
        <v>14</v>
      </c>
      <c r="F3520" s="397">
        <f>F3518+(E3520-E3518)*(F3521-F3518)/(E3521-E3518)</f>
        <v>2.9637666666666664</v>
      </c>
      <c r="G3520" s="98">
        <v>15</v>
      </c>
      <c r="H3520" s="491">
        <f>H3518+(E3520-E3518)*(H3521-H3518)/(E3521-E3518)</f>
        <v>0.4772906666666667</v>
      </c>
      <c r="I3520" s="492">
        <f>I3518+(E3520-E3518)*(I3521-I3518)/(E3521-E3518)</f>
        <v>6.2333333333333334</v>
      </c>
      <c r="J3520" s="397">
        <f>J3518+(E3520-E3518)*(J3521-J3518)/(E3521-E3518)</f>
        <v>0.41983333333333334</v>
      </c>
      <c r="K3520" s="469">
        <f t="shared" si="298"/>
        <v>6.2095634246636564</v>
      </c>
      <c r="L3520" s="469">
        <f t="shared" si="299"/>
        <v>-2.3769908669676987E-2</v>
      </c>
    </row>
    <row r="3521" spans="1:12">
      <c r="A3521" s="98" t="s">
        <v>121</v>
      </c>
      <c r="B3521" s="480">
        <f t="shared" si="302"/>
        <v>6</v>
      </c>
      <c r="C3521" s="480">
        <f t="shared" si="303"/>
        <v>6</v>
      </c>
      <c r="D3521" s="480">
        <f>D3518</f>
        <v>78</v>
      </c>
      <c r="E3521" s="480">
        <f t="shared" si="304"/>
        <v>15</v>
      </c>
      <c r="F3521" s="484">
        <v>2.9805999999999999</v>
      </c>
      <c r="G3521" s="480">
        <v>15</v>
      </c>
      <c r="H3521" s="482">
        <v>0.47381600000000001</v>
      </c>
      <c r="I3521" s="483">
        <v>6.3</v>
      </c>
      <c r="J3521" s="484">
        <v>0.41220000000000001</v>
      </c>
      <c r="K3521" s="469">
        <f t="shared" si="298"/>
        <v>6.290627585391797</v>
      </c>
      <c r="L3521" s="469">
        <f t="shared" si="299"/>
        <v>-9.372414608202817E-3</v>
      </c>
    </row>
    <row r="3522" spans="1:12">
      <c r="A3522" s="98" t="s">
        <v>121</v>
      </c>
      <c r="B3522" s="98">
        <f t="shared" si="302"/>
        <v>6</v>
      </c>
      <c r="C3522" s="98">
        <f t="shared" si="303"/>
        <v>6</v>
      </c>
      <c r="D3522" s="98">
        <f>D3521</f>
        <v>78</v>
      </c>
      <c r="E3522" s="98">
        <f t="shared" si="304"/>
        <v>16</v>
      </c>
      <c r="F3522" s="397">
        <f>F3521+(E3522-E3521)*(F3524-F3521)/(E3524-E3521)</f>
        <v>2.9971333333333332</v>
      </c>
      <c r="G3522" s="98">
        <v>15</v>
      </c>
      <c r="H3522" s="491">
        <f>H3521+(E3522-E3521)*(H3524-H3521)/(E3524-E3521)</f>
        <v>0.47034933333333334</v>
      </c>
      <c r="I3522" s="492">
        <f>I3521+(E3522-E3521)*(I3524-I3521)/(E3524-E3521)</f>
        <v>6.3666666666666663</v>
      </c>
      <c r="J3522" s="397">
        <f>J3521+(E3522-E3521)*(J3524-J3521)/(E3524-E3521)</f>
        <v>0.40456666666666669</v>
      </c>
      <c r="K3522" s="469">
        <f t="shared" si="298"/>
        <v>6.3721432580606754</v>
      </c>
      <c r="L3522" s="469">
        <f t="shared" si="299"/>
        <v>5.4765913940091338E-3</v>
      </c>
    </row>
    <row r="3523" spans="1:12">
      <c r="A3523" s="480" t="s">
        <v>121</v>
      </c>
      <c r="B3523" s="98">
        <f t="shared" si="302"/>
        <v>6</v>
      </c>
      <c r="C3523" s="98">
        <f t="shared" si="303"/>
        <v>6</v>
      </c>
      <c r="D3523" s="98">
        <f>D3521</f>
        <v>78</v>
      </c>
      <c r="E3523" s="98">
        <f t="shared" si="304"/>
        <v>17</v>
      </c>
      <c r="F3523" s="397">
        <f>F3521+(E3523-E3521)*(F3524-F3521)/(E3524-E3521)</f>
        <v>3.0136666666666665</v>
      </c>
      <c r="G3523" s="98">
        <v>15</v>
      </c>
      <c r="H3523" s="491">
        <f>H3521+(E3523-E3521)*(H3524-H3521)/(E3524-E3521)</f>
        <v>0.46688266666666667</v>
      </c>
      <c r="I3523" s="492">
        <f>I3521+(E3523-E3521)*(I3524-I3521)/(E3524-E3521)</f>
        <v>6.4333333333333336</v>
      </c>
      <c r="J3523" s="397">
        <f>J3521+(E3523-E3521)*(J3524-J3521)/(E3524-E3521)</f>
        <v>0.3969333333333333</v>
      </c>
      <c r="K3523" s="469">
        <f t="shared" si="298"/>
        <v>6.4548694604211763</v>
      </c>
      <c r="L3523" s="469">
        <f t="shared" si="299"/>
        <v>2.1536127087842694E-2</v>
      </c>
    </row>
    <row r="3524" spans="1:12">
      <c r="A3524" s="98" t="s">
        <v>121</v>
      </c>
      <c r="B3524" s="480">
        <f t="shared" si="302"/>
        <v>6</v>
      </c>
      <c r="C3524" s="480">
        <f t="shared" si="303"/>
        <v>6</v>
      </c>
      <c r="D3524" s="480">
        <f>D3521</f>
        <v>78</v>
      </c>
      <c r="E3524" s="480">
        <f t="shared" si="304"/>
        <v>18</v>
      </c>
      <c r="F3524" s="484">
        <v>3.0301999999999998</v>
      </c>
      <c r="G3524" s="480">
        <v>15</v>
      </c>
      <c r="H3524" s="482">
        <v>0.46341599999999999</v>
      </c>
      <c r="I3524" s="483">
        <v>6.5</v>
      </c>
      <c r="J3524" s="484">
        <v>0.38929999999999998</v>
      </c>
      <c r="K3524" s="469">
        <f t="shared" si="298"/>
        <v>6.5388333592279935</v>
      </c>
      <c r="L3524" s="469">
        <f t="shared" si="299"/>
        <v>3.8833359227993469E-2</v>
      </c>
    </row>
    <row r="3525" spans="1:12">
      <c r="A3525" s="98" t="s">
        <v>121</v>
      </c>
      <c r="B3525" s="98">
        <f t="shared" si="302"/>
        <v>6</v>
      </c>
      <c r="C3525" s="98">
        <f t="shared" si="303"/>
        <v>6</v>
      </c>
      <c r="D3525" s="98">
        <f>D3524</f>
        <v>78</v>
      </c>
      <c r="E3525" s="98">
        <f t="shared" si="304"/>
        <v>19</v>
      </c>
      <c r="F3525" s="397">
        <f>F3524+(E3525-E3524)*(F3527-F3524)/(E3527-E3524)</f>
        <v>3.0465</v>
      </c>
      <c r="G3525" s="98">
        <v>15</v>
      </c>
      <c r="H3525" s="491">
        <f>H3524+(E3525-E3524)*(H3527-H3524)/(E3527-E3524)</f>
        <v>0.45994999999999997</v>
      </c>
      <c r="I3525" s="492">
        <f>I3524+(E3525-E3524)*(I3527-I3524)/(E3527-E3524)</f>
        <v>6.6</v>
      </c>
      <c r="J3525" s="397">
        <f>J3524+(E3525-E3524)*(J3527-J3524)/(E3527-E3524)</f>
        <v>0.38166666666666665</v>
      </c>
      <c r="K3525" s="469">
        <f t="shared" si="298"/>
        <v>6.6235460376127842</v>
      </c>
      <c r="L3525" s="469">
        <f t="shared" si="299"/>
        <v>2.3546037612784509E-2</v>
      </c>
    </row>
    <row r="3526" spans="1:12">
      <c r="A3526" s="480" t="s">
        <v>121</v>
      </c>
      <c r="B3526" s="98">
        <f t="shared" si="302"/>
        <v>6</v>
      </c>
      <c r="C3526" s="98">
        <f t="shared" si="303"/>
        <v>6</v>
      </c>
      <c r="D3526" s="98">
        <f>D3524</f>
        <v>78</v>
      </c>
      <c r="E3526" s="98">
        <f t="shared" si="304"/>
        <v>20</v>
      </c>
      <c r="F3526" s="397">
        <f>F3524+(E3526-E3524)*(F3527-F3524)/(E3527-E3524)</f>
        <v>3.0627999999999997</v>
      </c>
      <c r="G3526" s="98">
        <v>15</v>
      </c>
      <c r="H3526" s="491">
        <f>H3524+(E3526-E3524)*(H3527-H3524)/(E3527-E3524)</f>
        <v>0.456484</v>
      </c>
      <c r="I3526" s="492">
        <f>I3524+(E3526-E3524)*(I3527-I3524)/(E3527-E3524)</f>
        <v>6.7</v>
      </c>
      <c r="J3526" s="397">
        <f>J3524+(E3526-E3524)*(J3527-J3524)/(E3527-E3524)</f>
        <v>0.37403333333333333</v>
      </c>
      <c r="K3526" s="469">
        <f t="shared" si="298"/>
        <v>6.7095451319213808</v>
      </c>
      <c r="L3526" s="469">
        <f t="shared" si="299"/>
        <v>9.5451319213806229E-3</v>
      </c>
    </row>
    <row r="3527" spans="1:12">
      <c r="A3527" s="98" t="s">
        <v>121</v>
      </c>
      <c r="B3527" s="480">
        <f t="shared" si="302"/>
        <v>6</v>
      </c>
      <c r="C3527" s="480">
        <f t="shared" si="303"/>
        <v>6</v>
      </c>
      <c r="D3527" s="480">
        <f>D3524</f>
        <v>78</v>
      </c>
      <c r="E3527" s="480">
        <f t="shared" si="304"/>
        <v>21</v>
      </c>
      <c r="F3527" s="484">
        <v>3.0790999999999999</v>
      </c>
      <c r="G3527" s="480">
        <v>15</v>
      </c>
      <c r="H3527" s="482">
        <v>0.45301799999999998</v>
      </c>
      <c r="I3527" s="483">
        <v>6.8</v>
      </c>
      <c r="J3527" s="484">
        <v>0.3664</v>
      </c>
      <c r="K3527" s="469">
        <f t="shared" si="298"/>
        <v>6.7968601689116106</v>
      </c>
      <c r="L3527" s="469">
        <f t="shared" si="299"/>
        <v>-3.1398310883892222E-3</v>
      </c>
    </row>
    <row r="3528" spans="1:12">
      <c r="A3528" s="98" t="s">
        <v>121</v>
      </c>
      <c r="B3528" s="98">
        <f t="shared" si="302"/>
        <v>6</v>
      </c>
      <c r="C3528" s="98">
        <f t="shared" si="303"/>
        <v>6</v>
      </c>
      <c r="D3528" s="98">
        <f>D3527</f>
        <v>78</v>
      </c>
      <c r="E3528" s="98">
        <f t="shared" si="304"/>
        <v>22</v>
      </c>
      <c r="F3528" s="397">
        <f>F3527+(E3528-E3527)*(F3530-F3527)/(E3530-E3527)</f>
        <v>3.0951333333333335</v>
      </c>
      <c r="G3528" s="98">
        <v>15</v>
      </c>
      <c r="H3528" s="491">
        <f>H3527+(E3528-E3527)*(H3530-H3527)/(E3530-E3527)</f>
        <v>0.4495453333333333</v>
      </c>
      <c r="I3528" s="492">
        <f>I3527+(E3528-E3527)*(I3530-I3527)/(E3530-E3527)</f>
        <v>6.8999999999999995</v>
      </c>
      <c r="J3528" s="397">
        <f>J3527+(E3528-E3527)*(J3530-J3527)/(E3530-E3527)</f>
        <v>0.35876666666666668</v>
      </c>
      <c r="K3528" s="469">
        <f t="shared" si="298"/>
        <v>6.8850305048953171</v>
      </c>
      <c r="L3528" s="469">
        <f t="shared" si="299"/>
        <v>-1.4969495104682373E-2</v>
      </c>
    </row>
    <row r="3529" spans="1:12">
      <c r="A3529" s="480" t="s">
        <v>121</v>
      </c>
      <c r="B3529" s="98">
        <f t="shared" si="302"/>
        <v>6</v>
      </c>
      <c r="C3529" s="98">
        <f t="shared" si="303"/>
        <v>6</v>
      </c>
      <c r="D3529" s="98">
        <f>D3527</f>
        <v>78</v>
      </c>
      <c r="E3529" s="98">
        <f t="shared" si="304"/>
        <v>23</v>
      </c>
      <c r="F3529" s="397">
        <f>F3527+(E3529-E3527)*(F3530-F3527)/(E3530-E3527)</f>
        <v>3.1111666666666666</v>
      </c>
      <c r="G3529" s="98">
        <v>15</v>
      </c>
      <c r="H3529" s="491">
        <f>H3527+(E3529-E3527)*(H3530-H3527)/(E3530-E3527)</f>
        <v>0.44607266666666667</v>
      </c>
      <c r="I3529" s="492">
        <f>I3527+(E3529-E3527)*(I3530-I3527)/(E3530-E3527)</f>
        <v>7</v>
      </c>
      <c r="J3529" s="397">
        <f>J3527+(E3529-E3527)*(J3530-J3527)/(E3530-E3527)</f>
        <v>0.35113333333333335</v>
      </c>
      <c r="K3529" s="469">
        <f t="shared" si="298"/>
        <v>6.9745736494352935</v>
      </c>
      <c r="L3529" s="469">
        <f t="shared" si="299"/>
        <v>-2.5426350564706546E-2</v>
      </c>
    </row>
    <row r="3530" spans="1:12">
      <c r="A3530" s="98" t="s">
        <v>121</v>
      </c>
      <c r="B3530" s="480">
        <f t="shared" si="302"/>
        <v>6</v>
      </c>
      <c r="C3530" s="480">
        <f t="shared" si="303"/>
        <v>6</v>
      </c>
      <c r="D3530" s="480">
        <f>D3527</f>
        <v>78</v>
      </c>
      <c r="E3530" s="480">
        <f t="shared" si="304"/>
        <v>24</v>
      </c>
      <c r="F3530" s="484">
        <v>3.1272000000000002</v>
      </c>
      <c r="G3530" s="480">
        <v>15</v>
      </c>
      <c r="H3530" s="482">
        <v>0.44259999999999999</v>
      </c>
      <c r="I3530" s="483">
        <v>7.1</v>
      </c>
      <c r="J3530" s="484">
        <v>0.34350000000000003</v>
      </c>
      <c r="K3530" s="469">
        <f t="shared" si="298"/>
        <v>7.0655219159511979</v>
      </c>
      <c r="L3530" s="469">
        <f t="shared" si="299"/>
        <v>-3.4478084048801705E-2</v>
      </c>
    </row>
    <row r="3531" spans="1:12">
      <c r="A3531" s="98" t="s">
        <v>121</v>
      </c>
      <c r="B3531" s="98">
        <f t="shared" si="302"/>
        <v>6</v>
      </c>
      <c r="C3531" s="98">
        <f t="shared" si="303"/>
        <v>6</v>
      </c>
      <c r="D3531" s="98">
        <f>D3530</f>
        <v>78</v>
      </c>
      <c r="E3531" s="98">
        <f t="shared" si="304"/>
        <v>25</v>
      </c>
      <c r="F3531" s="397">
        <f>F3530+(E3531-E3530)*(F3533-F3530)/(E3533-E3530)</f>
        <v>3.1429666666666667</v>
      </c>
      <c r="G3531" s="98">
        <v>15</v>
      </c>
      <c r="H3531" s="491">
        <f>H3530+(E3531-E3530)*(H3533-H3530)/(E3533-E3530)</f>
        <v>0.43911433333333333</v>
      </c>
      <c r="I3531" s="492">
        <f>I3530+(E3531-E3530)*(I3533-I3530)/(E3533-E3530)</f>
        <v>7.1666666666666661</v>
      </c>
      <c r="J3531" s="397">
        <f>J3530+(E3531-E3530)*(J3533-J3530)/(E3533-E3530)</f>
        <v>0.3358666666666667</v>
      </c>
      <c r="K3531" s="469">
        <f t="shared" ref="K3531:K3594" si="305">F3531/H3531</f>
        <v>7.1575132672356405</v>
      </c>
      <c r="L3531" s="469">
        <f t="shared" ref="L3531:L3594" si="306">K3531-I3531</f>
        <v>-9.1533994310255551E-3</v>
      </c>
    </row>
    <row r="3532" spans="1:12">
      <c r="A3532" s="480" t="s">
        <v>121</v>
      </c>
      <c r="B3532" s="98">
        <f t="shared" si="302"/>
        <v>6</v>
      </c>
      <c r="C3532" s="98">
        <f t="shared" si="303"/>
        <v>6</v>
      </c>
      <c r="D3532" s="98">
        <f>D3530</f>
        <v>78</v>
      </c>
      <c r="E3532" s="98">
        <f t="shared" si="304"/>
        <v>26</v>
      </c>
      <c r="F3532" s="397">
        <f>F3530+(E3532-E3530)*(F3533-F3530)/(E3533-E3530)</f>
        <v>3.1587333333333336</v>
      </c>
      <c r="G3532" s="98">
        <v>15</v>
      </c>
      <c r="H3532" s="491">
        <f>H3530+(E3532-E3530)*(H3533-H3530)/(E3533-E3530)</f>
        <v>0.43562866666666666</v>
      </c>
      <c r="I3532" s="492">
        <f>I3530+(E3532-E3530)*(I3533-I3530)/(E3533-E3530)</f>
        <v>7.2333333333333334</v>
      </c>
      <c r="J3532" s="397">
        <f>J3530+(E3532-E3530)*(J3533-J3530)/(E3533-E3530)</f>
        <v>0.32823333333333332</v>
      </c>
      <c r="K3532" s="469">
        <f t="shared" si="305"/>
        <v>7.2509767493109578</v>
      </c>
      <c r="L3532" s="469">
        <f t="shared" si="306"/>
        <v>1.7643415977624421E-2</v>
      </c>
    </row>
    <row r="3533" spans="1:12">
      <c r="A3533" s="98" t="s">
        <v>121</v>
      </c>
      <c r="B3533" s="480">
        <f t="shared" si="302"/>
        <v>6</v>
      </c>
      <c r="C3533" s="480">
        <f t="shared" si="303"/>
        <v>6</v>
      </c>
      <c r="D3533" s="480">
        <f>D3530</f>
        <v>78</v>
      </c>
      <c r="E3533" s="480">
        <f t="shared" si="304"/>
        <v>27</v>
      </c>
      <c r="F3533" s="484">
        <v>3.1745000000000001</v>
      </c>
      <c r="G3533" s="480">
        <v>15</v>
      </c>
      <c r="H3533" s="482">
        <v>0.432143</v>
      </c>
      <c r="I3533" s="483">
        <v>7.3</v>
      </c>
      <c r="J3533" s="484">
        <v>0.3206</v>
      </c>
      <c r="K3533" s="469">
        <f t="shared" si="305"/>
        <v>7.345947984810584</v>
      </c>
      <c r="L3533" s="469">
        <f t="shared" si="306"/>
        <v>4.5947984810584153E-2</v>
      </c>
    </row>
    <row r="3534" spans="1:12">
      <c r="A3534" s="98" t="s">
        <v>121</v>
      </c>
      <c r="B3534" s="98">
        <f t="shared" si="302"/>
        <v>6</v>
      </c>
      <c r="C3534" s="98">
        <f t="shared" si="303"/>
        <v>6</v>
      </c>
      <c r="D3534" s="98">
        <f>D3533</f>
        <v>78</v>
      </c>
      <c r="E3534" s="98">
        <f t="shared" si="304"/>
        <v>28</v>
      </c>
      <c r="F3534" s="397">
        <f>F3533+(E3534-E3533)*(F3536-F3533)/(E3536-E3533)</f>
        <v>3.1900666666666666</v>
      </c>
      <c r="G3534" s="98">
        <v>15</v>
      </c>
      <c r="H3534" s="491">
        <f>H3533+(E3534-E3533)*(H3536-H3533)/(E3536-E3533)</f>
        <v>0.42863766666666664</v>
      </c>
      <c r="I3534" s="492">
        <f>I3533+(E3534-E3533)*(I3536-I3533)/(E3536-E3533)</f>
        <v>7.3999999999999995</v>
      </c>
      <c r="J3534" s="397">
        <f>J3533+(E3534-E3533)*(J3536-J3533)/(E3536-E3533)</f>
        <v>0.31296666666666667</v>
      </c>
      <c r="K3534" s="469">
        <f t="shared" si="305"/>
        <v>7.4423386341066626</v>
      </c>
      <c r="L3534" s="469">
        <f t="shared" si="306"/>
        <v>4.2338634106663164E-2</v>
      </c>
    </row>
    <row r="3535" spans="1:12">
      <c r="A3535" s="480" t="s">
        <v>121</v>
      </c>
      <c r="B3535" s="98">
        <f t="shared" si="302"/>
        <v>6</v>
      </c>
      <c r="C3535" s="98">
        <f t="shared" si="303"/>
        <v>6</v>
      </c>
      <c r="D3535" s="98">
        <f>D3533</f>
        <v>78</v>
      </c>
      <c r="E3535" s="98">
        <f t="shared" si="304"/>
        <v>29</v>
      </c>
      <c r="F3535" s="397">
        <f>F3533+(E3535-E3533)*(F3536-F3533)/(E3536-E3533)</f>
        <v>3.2056333333333336</v>
      </c>
      <c r="G3535" s="98">
        <v>15</v>
      </c>
      <c r="H3535" s="491">
        <f>H3533+(E3535-E3533)*(H3536-H3533)/(E3536-E3533)</f>
        <v>0.42513233333333333</v>
      </c>
      <c r="I3535" s="492">
        <f>I3533+(E3535-E3533)*(I3536-I3533)/(E3536-E3533)</f>
        <v>7.5</v>
      </c>
      <c r="J3535" s="397">
        <f>J3533+(E3535-E3533)*(J3536-J3533)/(E3536-E3533)</f>
        <v>0.30533333333333335</v>
      </c>
      <c r="K3535" s="469">
        <f t="shared" si="305"/>
        <v>7.540318818375769</v>
      </c>
      <c r="L3535" s="469">
        <f t="shared" si="306"/>
        <v>4.0318818375769006E-2</v>
      </c>
    </row>
    <row r="3536" spans="1:12">
      <c r="A3536" s="98" t="s">
        <v>121</v>
      </c>
      <c r="B3536" s="480">
        <f t="shared" si="302"/>
        <v>6</v>
      </c>
      <c r="C3536" s="480">
        <f t="shared" si="303"/>
        <v>6</v>
      </c>
      <c r="D3536" s="480">
        <f>D3533</f>
        <v>78</v>
      </c>
      <c r="E3536" s="480">
        <f t="shared" si="304"/>
        <v>30</v>
      </c>
      <c r="F3536" s="484">
        <v>3.2212000000000001</v>
      </c>
      <c r="G3536" s="480">
        <v>15</v>
      </c>
      <c r="H3536" s="482">
        <v>0.42162699999999997</v>
      </c>
      <c r="I3536" s="483">
        <v>7.6</v>
      </c>
      <c r="J3536" s="484">
        <v>0.29770000000000002</v>
      </c>
      <c r="K3536" s="469">
        <f t="shared" si="305"/>
        <v>7.6399281829674104</v>
      </c>
      <c r="L3536" s="469">
        <f t="shared" si="306"/>
        <v>3.9928182967410741E-2</v>
      </c>
    </row>
    <row r="3537" spans="1:12">
      <c r="A3537" s="98" t="s">
        <v>121</v>
      </c>
      <c r="B3537" s="98">
        <f t="shared" si="302"/>
        <v>6</v>
      </c>
      <c r="C3537" s="98">
        <f t="shared" si="303"/>
        <v>6</v>
      </c>
      <c r="D3537" s="98">
        <f>D3536</f>
        <v>78</v>
      </c>
      <c r="E3537" s="98">
        <f t="shared" si="304"/>
        <v>31</v>
      </c>
      <c r="F3537" s="397">
        <f>F3536+(E3537-E3536)*(F3539-F3536)/(E3539-E3536)</f>
        <v>3.2365333333333335</v>
      </c>
      <c r="G3537" s="98">
        <v>15</v>
      </c>
      <c r="H3537" s="491">
        <f>H3536+(E3537-E3536)*(H3539-H3536)/(E3539-E3536)</f>
        <v>0.41809533333333332</v>
      </c>
      <c r="I3537" s="492">
        <f>I3536+(E3537-E3536)*(I3539-I3536)/(E3539-E3536)</f>
        <v>7.7333333333333334</v>
      </c>
      <c r="J3537" s="397">
        <f>J3536+(E3537-E3536)*(J3539-J3536)/(E3539-E3536)</f>
        <v>0.29006666666666669</v>
      </c>
      <c r="K3537" s="469">
        <f t="shared" si="305"/>
        <v>7.7411371888070191</v>
      </c>
      <c r="L3537" s="469">
        <f t="shared" si="306"/>
        <v>7.8038554736856725E-3</v>
      </c>
    </row>
    <row r="3538" spans="1:12">
      <c r="A3538" s="480" t="s">
        <v>121</v>
      </c>
      <c r="B3538" s="98">
        <f t="shared" si="302"/>
        <v>6</v>
      </c>
      <c r="C3538" s="98">
        <f t="shared" si="303"/>
        <v>6</v>
      </c>
      <c r="D3538" s="98">
        <f>D3536</f>
        <v>78</v>
      </c>
      <c r="E3538" s="98">
        <f t="shared" si="304"/>
        <v>32</v>
      </c>
      <c r="F3538" s="397">
        <f>F3536+(E3538-E3536)*(F3539-F3536)/(E3539-E3536)</f>
        <v>3.2518666666666665</v>
      </c>
      <c r="G3538" s="98">
        <v>15</v>
      </c>
      <c r="H3538" s="491">
        <f>H3536+(E3538-E3536)*(H3539-H3536)/(E3539-E3536)</f>
        <v>0.41456366666666666</v>
      </c>
      <c r="I3538" s="492">
        <f>I3536+(E3538-E3536)*(I3539-I3536)/(E3539-E3536)</f>
        <v>7.8666666666666663</v>
      </c>
      <c r="J3538" s="397">
        <f>J3536+(E3538-E3536)*(J3539-J3536)/(E3539-E3536)</f>
        <v>0.28243333333333331</v>
      </c>
      <c r="K3538" s="469">
        <f t="shared" si="305"/>
        <v>7.8440705930974808</v>
      </c>
      <c r="L3538" s="469">
        <f t="shared" si="306"/>
        <v>-2.2596073569185471E-2</v>
      </c>
    </row>
    <row r="3539" spans="1:12">
      <c r="A3539" s="98" t="s">
        <v>121</v>
      </c>
      <c r="B3539" s="480">
        <f t="shared" si="302"/>
        <v>6</v>
      </c>
      <c r="C3539" s="480">
        <f t="shared" si="303"/>
        <v>6</v>
      </c>
      <c r="D3539" s="480">
        <f>D3536</f>
        <v>78</v>
      </c>
      <c r="E3539" s="480">
        <f t="shared" si="304"/>
        <v>33</v>
      </c>
      <c r="F3539" s="484">
        <v>3.2671999999999999</v>
      </c>
      <c r="G3539" s="480">
        <v>15</v>
      </c>
      <c r="H3539" s="482">
        <v>0.41103200000000001</v>
      </c>
      <c r="I3539" s="483">
        <v>8</v>
      </c>
      <c r="J3539" s="484">
        <v>0.27479999999999999</v>
      </c>
      <c r="K3539" s="469">
        <f t="shared" si="305"/>
        <v>7.9487728449366468</v>
      </c>
      <c r="L3539" s="469">
        <f t="shared" si="306"/>
        <v>-5.122715506335318E-2</v>
      </c>
    </row>
    <row r="3540" spans="1:12">
      <c r="A3540" s="98" t="s">
        <v>121</v>
      </c>
      <c r="B3540" s="98">
        <f t="shared" si="302"/>
        <v>6</v>
      </c>
      <c r="C3540" s="98">
        <f t="shared" si="303"/>
        <v>6</v>
      </c>
      <c r="D3540" s="98">
        <f>D3539</f>
        <v>78</v>
      </c>
      <c r="E3540" s="98">
        <f t="shared" si="304"/>
        <v>34</v>
      </c>
      <c r="F3540" s="397">
        <f>F3539+(E3540-E3539)*(F3542-F3539)/(E3542-E3539)</f>
        <v>3.2822999999999998</v>
      </c>
      <c r="G3540" s="98">
        <v>15</v>
      </c>
      <c r="H3540" s="491">
        <f>H3539+(E3540-E3539)*(H3542-H3539)/(E3542-E3539)</f>
        <v>0.40746766666666667</v>
      </c>
      <c r="I3540" s="492">
        <f>I3539+(E3540-E3539)*(I3542-I3539)/(E3542-E3539)</f>
        <v>8.1</v>
      </c>
      <c r="J3540" s="397">
        <f>J3539+(E3540-E3539)*(J3542-J3539)/(E3542-E3539)</f>
        <v>0.26716666666666666</v>
      </c>
      <c r="K3540" s="469">
        <f t="shared" si="305"/>
        <v>8.0553630840238437</v>
      </c>
      <c r="L3540" s="469">
        <f t="shared" si="306"/>
        <v>-4.4636915976155933E-2</v>
      </c>
    </row>
    <row r="3541" spans="1:12">
      <c r="A3541" s="480" t="s">
        <v>121</v>
      </c>
      <c r="B3541" s="98">
        <f t="shared" si="302"/>
        <v>6</v>
      </c>
      <c r="C3541" s="98">
        <f t="shared" si="303"/>
        <v>6</v>
      </c>
      <c r="D3541" s="98">
        <f>D3539</f>
        <v>78</v>
      </c>
      <c r="E3541" s="98">
        <f t="shared" si="304"/>
        <v>35</v>
      </c>
      <c r="F3541" s="397">
        <f>F3539+(E3541-E3539)*(F3542-F3539)/(E3542-E3539)</f>
        <v>3.2974000000000001</v>
      </c>
      <c r="G3541" s="98">
        <v>15</v>
      </c>
      <c r="H3541" s="491">
        <f>H3539+(E3541-E3539)*(H3542-H3539)/(E3542-E3539)</f>
        <v>0.40390333333333334</v>
      </c>
      <c r="I3541" s="492">
        <f>I3539+(E3541-E3539)*(I3542-I3539)/(E3542-E3539)</f>
        <v>8.2000000000000011</v>
      </c>
      <c r="J3541" s="397">
        <f>J3539+(E3541-E3539)*(J3542-J3539)/(E3542-E3539)</f>
        <v>0.25953333333333334</v>
      </c>
      <c r="K3541" s="469">
        <f t="shared" si="305"/>
        <v>8.1638345808815647</v>
      </c>
      <c r="L3541" s="469">
        <f t="shared" si="306"/>
        <v>-3.6165419118436404E-2</v>
      </c>
    </row>
    <row r="3542" spans="1:12">
      <c r="A3542" s="98" t="s">
        <v>121</v>
      </c>
      <c r="B3542" s="480">
        <f t="shared" si="302"/>
        <v>6</v>
      </c>
      <c r="C3542" s="480">
        <f t="shared" si="303"/>
        <v>6</v>
      </c>
      <c r="D3542" s="480">
        <f>D3539</f>
        <v>78</v>
      </c>
      <c r="E3542" s="480">
        <f t="shared" si="304"/>
        <v>36</v>
      </c>
      <c r="F3542" s="484">
        <v>3.3125</v>
      </c>
      <c r="G3542" s="480">
        <v>15</v>
      </c>
      <c r="H3542" s="482">
        <v>0.400339</v>
      </c>
      <c r="I3542" s="483">
        <v>8.3000000000000007</v>
      </c>
      <c r="J3542" s="484">
        <v>0.25190000000000001</v>
      </c>
      <c r="K3542" s="469">
        <f t="shared" si="305"/>
        <v>8.2742375836478583</v>
      </c>
      <c r="L3542" s="469">
        <f t="shared" si="306"/>
        <v>-2.5762416352142381E-2</v>
      </c>
    </row>
    <row r="3543" spans="1:12">
      <c r="A3543" s="98" t="s">
        <v>121</v>
      </c>
      <c r="B3543" s="98">
        <f t="shared" si="302"/>
        <v>6</v>
      </c>
      <c r="C3543" s="98">
        <f t="shared" si="303"/>
        <v>6</v>
      </c>
      <c r="D3543" s="98">
        <f>D3542</f>
        <v>78</v>
      </c>
      <c r="E3543" s="98">
        <f t="shared" si="304"/>
        <v>37</v>
      </c>
      <c r="F3543" s="397">
        <f>F3542+(E3543-E3542)*(F3545-F3542)/(E3545-E3542)</f>
        <v>3.3274333333333335</v>
      </c>
      <c r="G3543" s="98">
        <v>15</v>
      </c>
      <c r="H3543" s="491">
        <f>H3542+(E3543-E3542)*(H3545-H3542)/(E3545-E3542)</f>
        <v>0.39673599999999998</v>
      </c>
      <c r="I3543" s="492">
        <f>I3542+(E3543-E3542)*(I3545-I3542)/(E3545-E3542)</f>
        <v>8.4</v>
      </c>
      <c r="J3543" s="397">
        <f>J3542+(E3543-E3542)*(J3545-J3542)/(E3545-E3542)</f>
        <v>0.24426666666666669</v>
      </c>
      <c r="K3543" s="469">
        <f t="shared" si="305"/>
        <v>8.3870214281873423</v>
      </c>
      <c r="L3543" s="469">
        <f t="shared" si="306"/>
        <v>-1.2978571812658046E-2</v>
      </c>
    </row>
    <row r="3544" spans="1:12">
      <c r="A3544" s="480" t="s">
        <v>121</v>
      </c>
      <c r="B3544" s="98">
        <f t="shared" si="302"/>
        <v>6</v>
      </c>
      <c r="C3544" s="98">
        <f t="shared" si="303"/>
        <v>6</v>
      </c>
      <c r="D3544" s="98">
        <f>D3542</f>
        <v>78</v>
      </c>
      <c r="E3544" s="98">
        <f t="shared" si="304"/>
        <v>38</v>
      </c>
      <c r="F3544" s="397">
        <f>F3542+(E3544-E3542)*(F3545-F3542)/(E3545-E3542)</f>
        <v>3.3423666666666665</v>
      </c>
      <c r="G3544" s="98">
        <v>15</v>
      </c>
      <c r="H3544" s="491">
        <f>H3542+(E3544-E3542)*(H3545-H3542)/(E3545-E3542)</f>
        <v>0.39313300000000001</v>
      </c>
      <c r="I3544" s="492">
        <f>I3542+(E3544-E3542)*(I3545-I3542)/(E3545-E3542)</f>
        <v>8.5</v>
      </c>
      <c r="J3544" s="397">
        <f>J3542+(E3544-E3542)*(J3545-J3542)/(E3545-E3542)</f>
        <v>0.23663333333333333</v>
      </c>
      <c r="K3544" s="469">
        <f t="shared" si="305"/>
        <v>8.5018725639075488</v>
      </c>
      <c r="L3544" s="469">
        <f t="shared" si="306"/>
        <v>1.8725639075487521E-3</v>
      </c>
    </row>
    <row r="3545" spans="1:12">
      <c r="A3545" s="98" t="s">
        <v>121</v>
      </c>
      <c r="B3545" s="480">
        <f t="shared" si="302"/>
        <v>6</v>
      </c>
      <c r="C3545" s="480">
        <f t="shared" si="303"/>
        <v>6</v>
      </c>
      <c r="D3545" s="480">
        <f>D3542</f>
        <v>78</v>
      </c>
      <c r="E3545" s="480">
        <f t="shared" si="304"/>
        <v>39</v>
      </c>
      <c r="F3545" s="484">
        <v>3.3573</v>
      </c>
      <c r="G3545" s="480">
        <v>15</v>
      </c>
      <c r="H3545" s="482">
        <v>0.38952999999999999</v>
      </c>
      <c r="I3545" s="483">
        <v>8.6</v>
      </c>
      <c r="J3545" s="484">
        <v>0.22900000000000001</v>
      </c>
      <c r="K3545" s="469">
        <f t="shared" si="305"/>
        <v>8.6188483557107283</v>
      </c>
      <c r="L3545" s="469">
        <f t="shared" si="306"/>
        <v>1.8848355710728626E-2</v>
      </c>
    </row>
    <row r="3546" spans="1:12">
      <c r="A3546" s="98" t="s">
        <v>121</v>
      </c>
      <c r="B3546" s="98">
        <f t="shared" si="302"/>
        <v>6</v>
      </c>
      <c r="C3546" s="98">
        <f t="shared" si="303"/>
        <v>6</v>
      </c>
      <c r="D3546" s="98">
        <f>D3545</f>
        <v>78</v>
      </c>
      <c r="E3546" s="98">
        <f t="shared" si="304"/>
        <v>40</v>
      </c>
      <c r="F3546" s="397">
        <f>F3545+(E3546-E3545)*(F3548-F3545)/(E3548-E3545)</f>
        <v>3.3719999999999999</v>
      </c>
      <c r="G3546" s="98">
        <v>15</v>
      </c>
      <c r="H3546" s="491">
        <f>H3545+(E3546-E3545)*(H3548-H3545)/(E3548-E3545)</f>
        <v>0.385882</v>
      </c>
      <c r="I3546" s="492">
        <f>I3545+(E3546-E3545)*(I3548-I3545)/(E3548-E3545)</f>
        <v>8.7333333333333325</v>
      </c>
      <c r="J3546" s="397">
        <f>J3545+(E3546-E3545)*(J3548-J3545)/(E3548-E3545)</f>
        <v>0.22136666666666668</v>
      </c>
      <c r="K3546" s="469">
        <f t="shared" si="305"/>
        <v>8.7384226266060612</v>
      </c>
      <c r="L3546" s="469">
        <f t="shared" si="306"/>
        <v>5.0892932727286677E-3</v>
      </c>
    </row>
    <row r="3547" spans="1:12">
      <c r="A3547" s="480" t="s">
        <v>121</v>
      </c>
      <c r="B3547" s="98">
        <f t="shared" si="302"/>
        <v>6</v>
      </c>
      <c r="C3547" s="98">
        <f t="shared" si="303"/>
        <v>6</v>
      </c>
      <c r="D3547" s="98">
        <f>D3545</f>
        <v>78</v>
      </c>
      <c r="E3547" s="98">
        <f t="shared" si="304"/>
        <v>41</v>
      </c>
      <c r="F3547" s="397">
        <f>F3545+(E3547-E3545)*(F3548-F3545)/(E3548-E3545)</f>
        <v>3.3867000000000003</v>
      </c>
      <c r="G3547" s="98">
        <v>15</v>
      </c>
      <c r="H3547" s="491">
        <f>H3545+(E3547-E3545)*(H3548-H3545)/(E3548-E3545)</f>
        <v>0.38223399999999996</v>
      </c>
      <c r="I3547" s="492">
        <f>I3545+(E3547-E3545)*(I3548-I3545)/(E3548-E3545)</f>
        <v>8.8666666666666671</v>
      </c>
      <c r="J3547" s="397">
        <f>J3545+(E3547-E3545)*(J3548-J3545)/(E3548-E3545)</f>
        <v>0.21373333333333333</v>
      </c>
      <c r="K3547" s="469">
        <f t="shared" si="305"/>
        <v>8.8602793053469888</v>
      </c>
      <c r="L3547" s="469">
        <f t="shared" si="306"/>
        <v>-6.3873613196783197E-3</v>
      </c>
    </row>
    <row r="3548" spans="1:12">
      <c r="A3548" s="98" t="s">
        <v>121</v>
      </c>
      <c r="B3548" s="480">
        <f t="shared" si="302"/>
        <v>6</v>
      </c>
      <c r="C3548" s="480">
        <f t="shared" si="303"/>
        <v>6</v>
      </c>
      <c r="D3548" s="480">
        <f>D3545</f>
        <v>78</v>
      </c>
      <c r="E3548" s="480">
        <f t="shared" si="304"/>
        <v>42</v>
      </c>
      <c r="F3548" s="484">
        <v>3.4014000000000002</v>
      </c>
      <c r="G3548" s="480">
        <v>15</v>
      </c>
      <c r="H3548" s="482">
        <v>0.37858599999999998</v>
      </c>
      <c r="I3548" s="483">
        <v>9</v>
      </c>
      <c r="J3548" s="484">
        <v>0.20610000000000001</v>
      </c>
      <c r="K3548" s="469">
        <f t="shared" si="305"/>
        <v>8.9844843707902573</v>
      </c>
      <c r="L3548" s="469">
        <f t="shared" si="306"/>
        <v>-1.5515629209742698E-2</v>
      </c>
    </row>
    <row r="3549" spans="1:12">
      <c r="A3549" s="98" t="s">
        <v>121</v>
      </c>
      <c r="B3549" s="98">
        <f t="shared" si="302"/>
        <v>6</v>
      </c>
      <c r="C3549" s="98">
        <f t="shared" si="303"/>
        <v>6</v>
      </c>
      <c r="D3549" s="98">
        <f>D3548</f>
        <v>78</v>
      </c>
      <c r="E3549" s="98">
        <f t="shared" si="304"/>
        <v>43</v>
      </c>
      <c r="F3549" s="397">
        <f>F3548+(E3549-E3548)*(F3551-F3548)/(E3551-E3548)</f>
        <v>3.4159333333333333</v>
      </c>
      <c r="G3549" s="98">
        <v>15</v>
      </c>
      <c r="H3549" s="491">
        <f>H3548+(E3549-E3548)*(H3551-H3548)/(E3551-E3548)</f>
        <v>0.37488699999999997</v>
      </c>
      <c r="I3549" s="492">
        <f>I3548+(E3549-E3548)*(I3551-I3548)/(E3551-E3548)</f>
        <v>9.1333333333333329</v>
      </c>
      <c r="J3549" s="397">
        <f>J3548+(E3549-E3548)*(J3551-J3548)/(E3551-E3548)</f>
        <v>0.19846666666666668</v>
      </c>
      <c r="K3549" s="469">
        <f t="shared" si="305"/>
        <v>9.1119012751397985</v>
      </c>
      <c r="L3549" s="469">
        <f t="shared" si="306"/>
        <v>-2.1432058193534331E-2</v>
      </c>
    </row>
    <row r="3550" spans="1:12">
      <c r="A3550" s="480" t="s">
        <v>121</v>
      </c>
      <c r="B3550" s="98">
        <f t="shared" si="302"/>
        <v>6</v>
      </c>
      <c r="C3550" s="98">
        <f t="shared" si="303"/>
        <v>6</v>
      </c>
      <c r="D3550" s="98">
        <f>D3548</f>
        <v>78</v>
      </c>
      <c r="E3550" s="98">
        <f t="shared" si="304"/>
        <v>44</v>
      </c>
      <c r="F3550" s="397">
        <f>F3548+(E3550-E3548)*(F3551-F3548)/(E3551-E3548)</f>
        <v>3.4304666666666668</v>
      </c>
      <c r="G3550" s="98">
        <v>15</v>
      </c>
      <c r="H3550" s="491">
        <f>H3548+(E3550-E3548)*(H3551-H3548)/(E3551-E3548)</f>
        <v>0.37118800000000002</v>
      </c>
      <c r="I3550" s="492">
        <f>I3548+(E3550-E3548)*(I3551-I3548)/(E3551-E3548)</f>
        <v>9.2666666666666675</v>
      </c>
      <c r="J3550" s="397">
        <f>J3548+(E3550-E3548)*(J3551-J3548)/(E3551-E3548)</f>
        <v>0.19083333333333333</v>
      </c>
      <c r="K3550" s="469">
        <f t="shared" si="305"/>
        <v>9.2418576749966768</v>
      </c>
      <c r="L3550" s="469">
        <f t="shared" si="306"/>
        <v>-2.4808991669990732E-2</v>
      </c>
    </row>
    <row r="3551" spans="1:12">
      <c r="A3551" s="98" t="s">
        <v>121</v>
      </c>
      <c r="B3551" s="480">
        <f t="shared" si="302"/>
        <v>6</v>
      </c>
      <c r="C3551" s="480">
        <f t="shared" si="303"/>
        <v>6</v>
      </c>
      <c r="D3551" s="480">
        <f>D3548</f>
        <v>78</v>
      </c>
      <c r="E3551" s="480">
        <f t="shared" si="304"/>
        <v>45</v>
      </c>
      <c r="F3551" s="484">
        <v>3.4449999999999998</v>
      </c>
      <c r="G3551" s="480">
        <v>15</v>
      </c>
      <c r="H3551" s="482">
        <v>0.36748900000000001</v>
      </c>
      <c r="I3551" s="483">
        <v>9.4</v>
      </c>
      <c r="J3551" s="484">
        <v>0.1832</v>
      </c>
      <c r="K3551" s="469">
        <f t="shared" si="305"/>
        <v>9.3744302550552518</v>
      </c>
      <c r="L3551" s="469">
        <f t="shared" si="306"/>
        <v>-2.5569744944748507E-2</v>
      </c>
    </row>
    <row r="3552" spans="1:12">
      <c r="A3552" s="98" t="s">
        <v>121</v>
      </c>
      <c r="B3552" s="98">
        <f t="shared" si="302"/>
        <v>6</v>
      </c>
      <c r="C3552" s="98">
        <f t="shared" si="303"/>
        <v>6</v>
      </c>
      <c r="D3552" s="98">
        <f>D3551</f>
        <v>78</v>
      </c>
      <c r="E3552" s="98">
        <f t="shared" si="304"/>
        <v>46</v>
      </c>
      <c r="F3552" s="397">
        <f>F3551+(E3552-E3551)*(F3554-F3551)/(E3554-E3551)</f>
        <v>3.4593666666666665</v>
      </c>
      <c r="G3552" s="98">
        <v>15</v>
      </c>
      <c r="H3552" s="491">
        <f>H3551+(E3552-E3551)*(H3554-H3551)/(E3554-E3551)</f>
        <v>0.363732</v>
      </c>
      <c r="I3552" s="492">
        <f>I3551+(E3552-E3551)*(I3554-I3551)/(E3554-E3551)</f>
        <v>9.5333333333333332</v>
      </c>
      <c r="J3552" s="397">
        <f>J3551+(E3552-E3551)*(J3554-J3551)/(E3554-E3551)</f>
        <v>0.17556666666666668</v>
      </c>
      <c r="K3552" s="469">
        <f t="shared" si="305"/>
        <v>9.5107570042412171</v>
      </c>
      <c r="L3552" s="469">
        <f t="shared" si="306"/>
        <v>-2.2576329092116154E-2</v>
      </c>
    </row>
    <row r="3553" spans="1:12">
      <c r="A3553" s="480" t="s">
        <v>121</v>
      </c>
      <c r="B3553" s="98">
        <f t="shared" si="302"/>
        <v>6</v>
      </c>
      <c r="C3553" s="98">
        <f t="shared" si="303"/>
        <v>6</v>
      </c>
      <c r="D3553" s="98">
        <f>D3551</f>
        <v>78</v>
      </c>
      <c r="E3553" s="98">
        <f t="shared" si="304"/>
        <v>47</v>
      </c>
      <c r="F3553" s="397">
        <f>F3551+(E3553-E3551)*(F3554-F3551)/(E3554-E3551)</f>
        <v>3.4737333333333336</v>
      </c>
      <c r="G3553" s="98">
        <v>15</v>
      </c>
      <c r="H3553" s="491">
        <f>H3551+(E3553-E3551)*(H3554-H3551)/(E3554-E3551)</f>
        <v>0.35997499999999999</v>
      </c>
      <c r="I3553" s="492">
        <f>I3551+(E3553-E3551)*(I3554-I3551)/(E3554-E3551)</f>
        <v>9.6666666666666679</v>
      </c>
      <c r="J3553" s="397">
        <f>J3551+(E3553-E3551)*(J3554-J3551)/(E3554-E3551)</f>
        <v>0.16793333333333332</v>
      </c>
      <c r="K3553" s="469">
        <f t="shared" si="305"/>
        <v>9.6499293932449017</v>
      </c>
      <c r="L3553" s="469">
        <f t="shared" si="306"/>
        <v>-1.6737273421766119E-2</v>
      </c>
    </row>
    <row r="3554" spans="1:12">
      <c r="A3554" s="98" t="s">
        <v>121</v>
      </c>
      <c r="B3554" s="480">
        <f t="shared" si="302"/>
        <v>6</v>
      </c>
      <c r="C3554" s="480">
        <f t="shared" si="303"/>
        <v>6</v>
      </c>
      <c r="D3554" s="480">
        <f>D3551</f>
        <v>78</v>
      </c>
      <c r="E3554" s="480">
        <f t="shared" si="304"/>
        <v>48</v>
      </c>
      <c r="F3554" s="484">
        <v>3.4881000000000002</v>
      </c>
      <c r="G3554" s="480">
        <v>15</v>
      </c>
      <c r="H3554" s="482">
        <v>0.35621799999999998</v>
      </c>
      <c r="I3554" s="483">
        <v>9.8000000000000007</v>
      </c>
      <c r="J3554" s="484">
        <v>0.1603</v>
      </c>
      <c r="K3554" s="469">
        <f t="shared" si="305"/>
        <v>9.7920374602069522</v>
      </c>
      <c r="L3554" s="469">
        <f t="shared" si="306"/>
        <v>-7.9625397930485065E-3</v>
      </c>
    </row>
    <row r="3555" spans="1:12">
      <c r="A3555" s="98" t="s">
        <v>121</v>
      </c>
      <c r="B3555" s="98">
        <f t="shared" si="302"/>
        <v>6</v>
      </c>
      <c r="C3555" s="98">
        <f t="shared" si="303"/>
        <v>6</v>
      </c>
      <c r="D3555" s="98">
        <f>D3554</f>
        <v>78</v>
      </c>
      <c r="E3555" s="98">
        <f t="shared" si="304"/>
        <v>49</v>
      </c>
      <c r="F3555" s="397">
        <f>F3554+(E3555-E3554)*(F3557-F3554)/(E3557-E3554)</f>
        <v>3.5022666666666669</v>
      </c>
      <c r="G3555" s="98">
        <v>15</v>
      </c>
      <c r="H3555" s="491">
        <f>H3554+(E3555-E3554)*(H3557-H3554)/(E3557-E3554)</f>
        <v>0.35239733333333334</v>
      </c>
      <c r="I3555" s="492">
        <f>I3554+(E3555-E3554)*(I3557-I3554)/(E3557-E3554)</f>
        <v>9.9333333333333336</v>
      </c>
      <c r="J3555" s="397">
        <f>J3554+(E3555-E3554)*(J3557-J3554)/(E3557-E3554)</f>
        <v>0.15266666666666667</v>
      </c>
      <c r="K3555" s="469">
        <f t="shared" si="305"/>
        <v>9.9384028634344563</v>
      </c>
      <c r="L3555" s="469">
        <f t="shared" si="306"/>
        <v>5.0695301011227656E-3</v>
      </c>
    </row>
    <row r="3556" spans="1:12">
      <c r="A3556" s="480" t="s">
        <v>121</v>
      </c>
      <c r="B3556" s="98">
        <f t="shared" si="302"/>
        <v>6</v>
      </c>
      <c r="C3556" s="98">
        <f t="shared" si="303"/>
        <v>6</v>
      </c>
      <c r="D3556" s="98">
        <f>D3554</f>
        <v>78</v>
      </c>
      <c r="E3556" s="98">
        <f t="shared" si="304"/>
        <v>50</v>
      </c>
      <c r="F3556" s="397">
        <f>F3554+(E3556-E3554)*(F3557-F3554)/(E3557-E3554)</f>
        <v>3.5164333333333335</v>
      </c>
      <c r="G3556" s="98">
        <v>15</v>
      </c>
      <c r="H3556" s="491">
        <f>H3554+(E3556-E3554)*(H3557-H3554)/(E3557-E3554)</f>
        <v>0.34857666666666665</v>
      </c>
      <c r="I3556" s="492">
        <f>I3554+(E3556-E3554)*(I3557-I3554)/(E3557-E3554)</f>
        <v>10.066666666666666</v>
      </c>
      <c r="J3556" s="397">
        <f>J3554+(E3556-E3554)*(J3557-J3554)/(E3557-E3554)</f>
        <v>0.14503333333333332</v>
      </c>
      <c r="K3556" s="469">
        <f t="shared" si="305"/>
        <v>10.087976820020465</v>
      </c>
      <c r="L3556" s="469">
        <f t="shared" si="306"/>
        <v>2.1310153353798711E-2</v>
      </c>
    </row>
    <row r="3557" spans="1:12">
      <c r="A3557" s="98" t="s">
        <v>121</v>
      </c>
      <c r="B3557" s="480">
        <f t="shared" si="302"/>
        <v>6</v>
      </c>
      <c r="C3557" s="480">
        <f t="shared" si="303"/>
        <v>6</v>
      </c>
      <c r="D3557" s="480">
        <f>D3554</f>
        <v>78</v>
      </c>
      <c r="E3557" s="480">
        <f t="shared" si="304"/>
        <v>51</v>
      </c>
      <c r="F3557" s="484">
        <v>3.5306000000000002</v>
      </c>
      <c r="G3557" s="480">
        <v>15</v>
      </c>
      <c r="H3557" s="482">
        <v>0.34475600000000001</v>
      </c>
      <c r="I3557" s="483">
        <v>10.199999999999999</v>
      </c>
      <c r="J3557" s="484">
        <v>0.13739999999999999</v>
      </c>
      <c r="K3557" s="469">
        <f t="shared" si="305"/>
        <v>10.240866003782386</v>
      </c>
      <c r="L3557" s="469">
        <f t="shared" si="306"/>
        <v>4.0866003782387139E-2</v>
      </c>
    </row>
    <row r="3558" spans="1:12">
      <c r="A3558" s="98" t="s">
        <v>121</v>
      </c>
      <c r="B3558" s="98">
        <f t="shared" si="302"/>
        <v>6</v>
      </c>
      <c r="C3558" s="98">
        <f t="shared" si="303"/>
        <v>6</v>
      </c>
      <c r="D3558" s="98">
        <f>D3557</f>
        <v>78</v>
      </c>
      <c r="E3558" s="98">
        <f t="shared" si="304"/>
        <v>52</v>
      </c>
      <c r="F3558" s="397">
        <f>F3557+(E3558-E3557)*(F3560-F3557)/(E3560-E3557)</f>
        <v>3.5446</v>
      </c>
      <c r="G3558" s="98">
        <v>15</v>
      </c>
      <c r="H3558" s="491">
        <f>H3557+(E3558-E3557)*(H3560-H3557)/(E3560-E3557)</f>
        <v>0.34086466666666665</v>
      </c>
      <c r="I3558" s="492">
        <f>I3557+(E3558-E3557)*(I3560-I3557)/(E3560-E3557)</f>
        <v>10.366666666666665</v>
      </c>
      <c r="J3558" s="397">
        <f>J3557+(E3558-E3557)*(J3560-J3557)/(E3560-E3557)</f>
        <v>0.12976666666666667</v>
      </c>
      <c r="K3558" s="469">
        <f t="shared" si="305"/>
        <v>10.398848418825066</v>
      </c>
      <c r="L3558" s="469">
        <f t="shared" si="306"/>
        <v>3.2181752158400911E-2</v>
      </c>
    </row>
    <row r="3559" spans="1:12">
      <c r="A3559" s="480" t="s">
        <v>121</v>
      </c>
      <c r="B3559" s="98">
        <f t="shared" si="302"/>
        <v>6</v>
      </c>
      <c r="C3559" s="98">
        <f t="shared" si="303"/>
        <v>6</v>
      </c>
      <c r="D3559" s="98">
        <f>D3557</f>
        <v>78</v>
      </c>
      <c r="E3559" s="98">
        <f t="shared" si="304"/>
        <v>53</v>
      </c>
      <c r="F3559" s="397">
        <f>F3557+(E3559-E3557)*(F3560-F3557)/(E3560-E3557)</f>
        <v>3.5586000000000002</v>
      </c>
      <c r="G3559" s="98">
        <v>15</v>
      </c>
      <c r="H3559" s="491">
        <f>H3557+(E3559-E3557)*(H3560-H3557)/(E3560-E3557)</f>
        <v>0.33697333333333335</v>
      </c>
      <c r="I3559" s="492">
        <f>I3557+(E3559-E3557)*(I3560-I3557)/(E3560-E3557)</f>
        <v>10.533333333333333</v>
      </c>
      <c r="J3559" s="397">
        <f>J3557+(E3559-E3557)*(J3560-J3557)/(E3560-E3557)</f>
        <v>0.12213333333333333</v>
      </c>
      <c r="K3559" s="469">
        <f t="shared" si="305"/>
        <v>10.560479563170182</v>
      </c>
      <c r="L3559" s="469">
        <f t="shared" si="306"/>
        <v>2.7146229836848335E-2</v>
      </c>
    </row>
    <row r="3560" spans="1:12">
      <c r="A3560" s="98" t="s">
        <v>121</v>
      </c>
      <c r="B3560" s="480">
        <f t="shared" si="302"/>
        <v>6</v>
      </c>
      <c r="C3560" s="480">
        <f t="shared" si="303"/>
        <v>6</v>
      </c>
      <c r="D3560" s="480">
        <f>D3557</f>
        <v>78</v>
      </c>
      <c r="E3560" s="480">
        <f t="shared" si="304"/>
        <v>54</v>
      </c>
      <c r="F3560" s="484">
        <v>3.5726</v>
      </c>
      <c r="G3560" s="480">
        <v>15</v>
      </c>
      <c r="H3560" s="482">
        <v>0.33308199999999999</v>
      </c>
      <c r="I3560" s="483">
        <v>10.7</v>
      </c>
      <c r="J3560" s="484">
        <v>0.1145</v>
      </c>
      <c r="K3560" s="469">
        <f t="shared" si="305"/>
        <v>10.725887319038556</v>
      </c>
      <c r="L3560" s="469">
        <f t="shared" si="306"/>
        <v>2.5887319038556456E-2</v>
      </c>
    </row>
    <row r="3561" spans="1:12">
      <c r="A3561" s="98" t="s">
        <v>121</v>
      </c>
      <c r="B3561" s="480">
        <f t="shared" si="302"/>
        <v>7</v>
      </c>
      <c r="C3561" s="480">
        <f t="shared" si="303"/>
        <v>0</v>
      </c>
      <c r="D3561" s="480">
        <f>D3560+6</f>
        <v>84</v>
      </c>
      <c r="E3561" s="480">
        <v>12</v>
      </c>
      <c r="F3561" s="484">
        <v>2.9300999999999999</v>
      </c>
      <c r="G3561" s="480">
        <v>15</v>
      </c>
      <c r="H3561" s="482">
        <v>0.46015400000000001</v>
      </c>
      <c r="I3561" s="483">
        <v>6.4</v>
      </c>
      <c r="J3561" s="484">
        <v>0.41470000000000001</v>
      </c>
      <c r="K3561" s="469">
        <f t="shared" si="305"/>
        <v>6.3676508299395413</v>
      </c>
      <c r="L3561" s="469">
        <f t="shared" si="306"/>
        <v>-3.2349170060459009E-2</v>
      </c>
    </row>
    <row r="3562" spans="1:12">
      <c r="A3562" s="480" t="s">
        <v>121</v>
      </c>
      <c r="B3562" s="98">
        <f t="shared" si="302"/>
        <v>7</v>
      </c>
      <c r="C3562" s="98">
        <f t="shared" si="303"/>
        <v>0</v>
      </c>
      <c r="D3562" s="98">
        <f>D3561</f>
        <v>84</v>
      </c>
      <c r="E3562" s="98">
        <f>E3561+1</f>
        <v>13</v>
      </c>
      <c r="F3562" s="397">
        <f>F3561+(E3562-E3561)*(F3564-F3561)/(E3564-E3561)</f>
        <v>2.9469333333333334</v>
      </c>
      <c r="G3562" s="98">
        <v>15</v>
      </c>
      <c r="H3562" s="491">
        <f>H3561+(E3562-E3561)*(H3564-H3561)/(E3564-E3561)</f>
        <v>0.45741666666666669</v>
      </c>
      <c r="I3562" s="492">
        <f>I3561+(E3562-E3561)*(I3564-I3561)/(E3564-E3561)</f>
        <v>6.4666666666666668</v>
      </c>
      <c r="J3562" s="397">
        <f>J3561+(E3562-E3561)*(J3564-J3561)/(E3564-E3561)</f>
        <v>0.40810000000000002</v>
      </c>
      <c r="K3562" s="469">
        <f t="shared" si="305"/>
        <v>6.4425578429586441</v>
      </c>
      <c r="L3562" s="469">
        <f t="shared" si="306"/>
        <v>-2.4108823708022697E-2</v>
      </c>
    </row>
    <row r="3563" spans="1:12">
      <c r="A3563" s="98" t="s">
        <v>121</v>
      </c>
      <c r="B3563" s="98">
        <f t="shared" si="302"/>
        <v>7</v>
      </c>
      <c r="C3563" s="98">
        <f t="shared" si="303"/>
        <v>0</v>
      </c>
      <c r="D3563" s="98">
        <f>D3561</f>
        <v>84</v>
      </c>
      <c r="E3563" s="98">
        <f t="shared" ref="E3563:E3603" si="307">E3562+1</f>
        <v>14</v>
      </c>
      <c r="F3563" s="397">
        <f>F3561+(E3563-E3561)*(F3564-F3561)/(E3564-E3561)</f>
        <v>2.9637666666666664</v>
      </c>
      <c r="G3563" s="98">
        <v>15</v>
      </c>
      <c r="H3563" s="491">
        <f>H3561+(E3563-E3561)*(H3564-H3561)/(E3564-E3561)</f>
        <v>0.45467933333333332</v>
      </c>
      <c r="I3563" s="492">
        <f>I3561+(E3563-E3561)*(I3564-I3561)/(E3564-E3561)</f>
        <v>6.5333333333333332</v>
      </c>
      <c r="J3563" s="397">
        <f>J3561+(E3563-E3561)*(J3564-J3561)/(E3564-E3561)</f>
        <v>0.40149999999999997</v>
      </c>
      <c r="K3563" s="469">
        <f t="shared" si="305"/>
        <v>6.5183667903680096</v>
      </c>
      <c r="L3563" s="469">
        <f t="shared" si="306"/>
        <v>-1.4966542965323626E-2</v>
      </c>
    </row>
    <row r="3564" spans="1:12">
      <c r="A3564" s="98" t="s">
        <v>121</v>
      </c>
      <c r="B3564" s="480">
        <f t="shared" si="302"/>
        <v>7</v>
      </c>
      <c r="C3564" s="480">
        <f t="shared" si="303"/>
        <v>0</v>
      </c>
      <c r="D3564" s="480">
        <f>D3561</f>
        <v>84</v>
      </c>
      <c r="E3564" s="480">
        <f t="shared" si="307"/>
        <v>15</v>
      </c>
      <c r="F3564" s="484">
        <v>2.9805999999999999</v>
      </c>
      <c r="G3564" s="480">
        <v>15</v>
      </c>
      <c r="H3564" s="482">
        <v>0.45194200000000001</v>
      </c>
      <c r="I3564" s="483">
        <v>6.6</v>
      </c>
      <c r="J3564" s="484">
        <v>0.39489999999999997</v>
      </c>
      <c r="K3564" s="469">
        <f t="shared" si="305"/>
        <v>6.5950940607423076</v>
      </c>
      <c r="L3564" s="469">
        <f t="shared" si="306"/>
        <v>-4.9059392576920047E-3</v>
      </c>
    </row>
    <row r="3565" spans="1:12">
      <c r="A3565" s="480" t="s">
        <v>121</v>
      </c>
      <c r="B3565" s="98">
        <f t="shared" si="302"/>
        <v>7</v>
      </c>
      <c r="C3565" s="98">
        <f t="shared" si="303"/>
        <v>0</v>
      </c>
      <c r="D3565" s="98">
        <f>D3564</f>
        <v>84</v>
      </c>
      <c r="E3565" s="98">
        <f t="shared" si="307"/>
        <v>16</v>
      </c>
      <c r="F3565" s="397">
        <f>F3564+(E3565-E3564)*(F3567-F3564)/(E3567-E3564)</f>
        <v>2.9971333333333332</v>
      </c>
      <c r="G3565" s="98">
        <v>15</v>
      </c>
      <c r="H3565" s="491">
        <f>H3564+(E3565-E3564)*(H3567-H3564)/(E3567-E3564)</f>
        <v>0.44921300000000003</v>
      </c>
      <c r="I3565" s="492">
        <f>I3564+(E3565-E3564)*(I3567-I3564)/(E3567-E3564)</f>
        <v>6.6666666666666661</v>
      </c>
      <c r="J3565" s="397">
        <f>J3564+(E3565-E3564)*(J3567-J3564)/(E3567-E3564)</f>
        <v>0.38833333333333331</v>
      </c>
      <c r="K3565" s="469">
        <f t="shared" si="305"/>
        <v>6.6719648214395688</v>
      </c>
      <c r="L3565" s="469">
        <f t="shared" si="306"/>
        <v>5.2981547729027412E-3</v>
      </c>
    </row>
    <row r="3566" spans="1:12">
      <c r="A3566" s="98" t="s">
        <v>121</v>
      </c>
      <c r="B3566" s="98">
        <f t="shared" si="302"/>
        <v>7</v>
      </c>
      <c r="C3566" s="98">
        <f t="shared" si="303"/>
        <v>0</v>
      </c>
      <c r="D3566" s="98">
        <f>D3564</f>
        <v>84</v>
      </c>
      <c r="E3566" s="98">
        <f t="shared" si="307"/>
        <v>17</v>
      </c>
      <c r="F3566" s="397">
        <f>F3564+(E3566-E3564)*(F3567-F3564)/(E3567-E3564)</f>
        <v>3.0136666666666665</v>
      </c>
      <c r="G3566" s="98">
        <v>15</v>
      </c>
      <c r="H3566" s="491">
        <f>H3564+(E3566-E3564)*(H3567-H3564)/(E3567-E3564)</f>
        <v>0.44648399999999999</v>
      </c>
      <c r="I3566" s="492">
        <f>I3564+(E3566-E3564)*(I3567-I3564)/(E3567-E3564)</f>
        <v>6.7333333333333334</v>
      </c>
      <c r="J3566" s="397">
        <f>J3564+(E3566-E3564)*(J3567-J3564)/(E3567-E3564)</f>
        <v>0.38176666666666664</v>
      </c>
      <c r="K3566" s="469">
        <f t="shared" si="305"/>
        <v>6.7497752812344149</v>
      </c>
      <c r="L3566" s="469">
        <f t="shared" si="306"/>
        <v>1.6441947901081555E-2</v>
      </c>
    </row>
    <row r="3567" spans="1:12">
      <c r="A3567" s="98" t="s">
        <v>121</v>
      </c>
      <c r="B3567" s="480">
        <f t="shared" si="302"/>
        <v>7</v>
      </c>
      <c r="C3567" s="480">
        <f t="shared" si="303"/>
        <v>0</v>
      </c>
      <c r="D3567" s="480">
        <f>D3564</f>
        <v>84</v>
      </c>
      <c r="E3567" s="480">
        <f t="shared" si="307"/>
        <v>18</v>
      </c>
      <c r="F3567" s="484">
        <v>3.0301999999999998</v>
      </c>
      <c r="G3567" s="480">
        <v>15</v>
      </c>
      <c r="H3567" s="482">
        <v>0.44375500000000001</v>
      </c>
      <c r="I3567" s="483">
        <v>6.8</v>
      </c>
      <c r="J3567" s="484">
        <v>0.37519999999999998</v>
      </c>
      <c r="K3567" s="469">
        <f t="shared" si="305"/>
        <v>6.8285427769827942</v>
      </c>
      <c r="L3567" s="469">
        <f t="shared" si="306"/>
        <v>2.8542776982794393E-2</v>
      </c>
    </row>
    <row r="3568" spans="1:12">
      <c r="A3568" s="480" t="s">
        <v>121</v>
      </c>
      <c r="B3568" s="98">
        <f t="shared" si="302"/>
        <v>7</v>
      </c>
      <c r="C3568" s="98">
        <f t="shared" si="303"/>
        <v>0</v>
      </c>
      <c r="D3568" s="98">
        <f>D3567</f>
        <v>84</v>
      </c>
      <c r="E3568" s="98">
        <f t="shared" si="307"/>
        <v>19</v>
      </c>
      <c r="F3568" s="397">
        <f>F3567+(E3568-E3567)*(F3570-F3567)/(E3570-E3567)</f>
        <v>3.0465</v>
      </c>
      <c r="G3568" s="98">
        <v>15</v>
      </c>
      <c r="H3568" s="491">
        <f>H3567+(E3568-E3567)*(H3570-H3567)/(E3570-E3567)</f>
        <v>0.44102866666666668</v>
      </c>
      <c r="I3568" s="492">
        <f>I3567+(E3568-E3567)*(I3570-I3567)/(E3570-E3567)</f>
        <v>6.8999999999999995</v>
      </c>
      <c r="J3568" s="397">
        <f>J3567+(E3568-E3567)*(J3570-J3567)/(E3570-E3567)</f>
        <v>0.36859999999999998</v>
      </c>
      <c r="K3568" s="469">
        <f t="shared" si="305"/>
        <v>6.9077142377744147</v>
      </c>
      <c r="L3568" s="469">
        <f t="shared" si="306"/>
        <v>7.7142377744152668E-3</v>
      </c>
    </row>
    <row r="3569" spans="1:12">
      <c r="A3569" s="98" t="s">
        <v>121</v>
      </c>
      <c r="B3569" s="98">
        <f t="shared" si="302"/>
        <v>7</v>
      </c>
      <c r="C3569" s="98">
        <f t="shared" si="303"/>
        <v>0</v>
      </c>
      <c r="D3569" s="98">
        <f>D3567</f>
        <v>84</v>
      </c>
      <c r="E3569" s="98">
        <f t="shared" si="307"/>
        <v>20</v>
      </c>
      <c r="F3569" s="397">
        <f>F3567+(E3569-E3567)*(F3570-F3567)/(E3570-E3567)</f>
        <v>3.0627999999999997</v>
      </c>
      <c r="G3569" s="98">
        <v>15</v>
      </c>
      <c r="H3569" s="491">
        <f>H3567+(E3569-E3567)*(H3570-H3567)/(E3570-E3567)</f>
        <v>0.43830233333333335</v>
      </c>
      <c r="I3569" s="492">
        <f>I3567+(E3569-E3567)*(I3570-I3567)/(E3570-E3567)</f>
        <v>7</v>
      </c>
      <c r="J3569" s="397">
        <f>J3567+(E3569-E3567)*(J3570-J3567)/(E3570-E3567)</f>
        <v>0.36199999999999999</v>
      </c>
      <c r="K3569" s="469">
        <f t="shared" si="305"/>
        <v>6.9878706250708218</v>
      </c>
      <c r="L3569" s="469">
        <f t="shared" si="306"/>
        <v>-1.2129374929178205E-2</v>
      </c>
    </row>
    <row r="3570" spans="1:12">
      <c r="A3570" s="98" t="s">
        <v>121</v>
      </c>
      <c r="B3570" s="480">
        <f t="shared" si="302"/>
        <v>7</v>
      </c>
      <c r="C3570" s="480">
        <f t="shared" si="303"/>
        <v>0</v>
      </c>
      <c r="D3570" s="480">
        <f>D3567</f>
        <v>84</v>
      </c>
      <c r="E3570" s="480">
        <f t="shared" si="307"/>
        <v>21</v>
      </c>
      <c r="F3570" s="484">
        <v>3.0790999999999999</v>
      </c>
      <c r="G3570" s="480">
        <v>15</v>
      </c>
      <c r="H3570" s="482">
        <v>0.43557600000000002</v>
      </c>
      <c r="I3570" s="483">
        <v>7.1</v>
      </c>
      <c r="J3570" s="484">
        <v>0.35539999999999999</v>
      </c>
      <c r="K3570" s="469">
        <f t="shared" si="305"/>
        <v>7.0690304332653771</v>
      </c>
      <c r="L3570" s="469">
        <f t="shared" si="306"/>
        <v>-3.0969566734622589E-2</v>
      </c>
    </row>
    <row r="3571" spans="1:12">
      <c r="A3571" s="480" t="s">
        <v>121</v>
      </c>
      <c r="B3571" s="98">
        <f t="shared" si="302"/>
        <v>7</v>
      </c>
      <c r="C3571" s="98">
        <f t="shared" si="303"/>
        <v>0</v>
      </c>
      <c r="D3571" s="98">
        <f>D3570</f>
        <v>84</v>
      </c>
      <c r="E3571" s="98">
        <f t="shared" si="307"/>
        <v>22</v>
      </c>
      <c r="F3571" s="397">
        <f>F3570+(E3571-E3570)*(F3573-F3570)/(E3573-E3570)</f>
        <v>3.0951333333333335</v>
      </c>
      <c r="G3571" s="98">
        <v>15</v>
      </c>
      <c r="H3571" s="491">
        <f>H3570+(E3571-E3570)*(H3573-H3570)/(E3573-E3570)</f>
        <v>0.43284700000000004</v>
      </c>
      <c r="I3571" s="492">
        <f>I3570+(E3571-E3570)*(I3573-I3570)/(E3573-E3570)</f>
        <v>7.1666666666666661</v>
      </c>
      <c r="J3571" s="397">
        <f>J3570+(E3571-E3570)*(J3573-J3570)/(E3573-E3570)</f>
        <v>0.34883333333333333</v>
      </c>
      <c r="K3571" s="469">
        <f t="shared" si="305"/>
        <v>7.1506406035696983</v>
      </c>
      <c r="L3571" s="469">
        <f t="shared" si="306"/>
        <v>-1.6026063096967746E-2</v>
      </c>
    </row>
    <row r="3572" spans="1:12">
      <c r="A3572" s="98" t="s">
        <v>121</v>
      </c>
      <c r="B3572" s="98">
        <f t="shared" si="302"/>
        <v>7</v>
      </c>
      <c r="C3572" s="98">
        <f t="shared" si="303"/>
        <v>0</v>
      </c>
      <c r="D3572" s="98">
        <f>D3570</f>
        <v>84</v>
      </c>
      <c r="E3572" s="98">
        <f t="shared" si="307"/>
        <v>23</v>
      </c>
      <c r="F3572" s="397">
        <f>F3570+(E3572-E3570)*(F3573-F3570)/(E3573-E3570)</f>
        <v>3.1111666666666666</v>
      </c>
      <c r="G3572" s="98">
        <v>15</v>
      </c>
      <c r="H3572" s="491">
        <f>H3570+(E3572-E3570)*(H3573-H3570)/(E3573-E3570)</f>
        <v>0.430118</v>
      </c>
      <c r="I3572" s="492">
        <f>I3570+(E3572-E3570)*(I3573-I3570)/(E3573-E3570)</f>
        <v>7.2333333333333334</v>
      </c>
      <c r="J3572" s="397">
        <f>J3570+(E3572-E3570)*(J3573-J3570)/(E3573-E3570)</f>
        <v>0.34226666666666666</v>
      </c>
      <c r="K3572" s="469">
        <f t="shared" si="305"/>
        <v>7.233286369476903</v>
      </c>
      <c r="L3572" s="469">
        <f t="shared" si="306"/>
        <v>-4.6963856430437545E-5</v>
      </c>
    </row>
    <row r="3573" spans="1:12">
      <c r="A3573" s="98" t="s">
        <v>121</v>
      </c>
      <c r="B3573" s="480">
        <f t="shared" si="302"/>
        <v>7</v>
      </c>
      <c r="C3573" s="480">
        <f t="shared" si="303"/>
        <v>0</v>
      </c>
      <c r="D3573" s="480">
        <f>D3570</f>
        <v>84</v>
      </c>
      <c r="E3573" s="480">
        <f t="shared" si="307"/>
        <v>24</v>
      </c>
      <c r="F3573" s="484">
        <v>3.1272000000000002</v>
      </c>
      <c r="G3573" s="480">
        <v>15</v>
      </c>
      <c r="H3573" s="482">
        <v>0.42738900000000002</v>
      </c>
      <c r="I3573" s="483">
        <v>7.3</v>
      </c>
      <c r="J3573" s="484">
        <v>0.3357</v>
      </c>
      <c r="K3573" s="469">
        <f t="shared" si="305"/>
        <v>7.3169875687020491</v>
      </c>
      <c r="L3573" s="469">
        <f t="shared" si="306"/>
        <v>1.6987568702049316E-2</v>
      </c>
    </row>
    <row r="3574" spans="1:12">
      <c r="A3574" s="480" t="s">
        <v>121</v>
      </c>
      <c r="B3574" s="98">
        <f t="shared" si="302"/>
        <v>7</v>
      </c>
      <c r="C3574" s="98">
        <f t="shared" si="303"/>
        <v>0</v>
      </c>
      <c r="D3574" s="98">
        <f>D3573</f>
        <v>84</v>
      </c>
      <c r="E3574" s="98">
        <f t="shared" si="307"/>
        <v>25</v>
      </c>
      <c r="F3574" s="397">
        <f>F3573+(E3574-E3573)*(F3576-F3573)/(E3576-E3573)</f>
        <v>3.1429666666666667</v>
      </c>
      <c r="G3574" s="98">
        <v>15</v>
      </c>
      <c r="H3574" s="491">
        <f>H3573+(E3574-E3573)*(H3576-H3573)/(E3576-E3573)</f>
        <v>0.42465233333333335</v>
      </c>
      <c r="I3574" s="492">
        <f>I3573+(E3574-E3573)*(I3576-I3573)/(E3576-E3573)</f>
        <v>7.3999999999999995</v>
      </c>
      <c r="J3574" s="397">
        <f>J3573+(E3574-E3573)*(J3576-J3573)/(E3576-E3573)</f>
        <v>0.3291</v>
      </c>
      <c r="K3574" s="469">
        <f t="shared" si="305"/>
        <v>7.4012702155567256</v>
      </c>
      <c r="L3574" s="469">
        <f t="shared" si="306"/>
        <v>1.2702155567261286E-3</v>
      </c>
    </row>
    <row r="3575" spans="1:12">
      <c r="A3575" s="98" t="s">
        <v>121</v>
      </c>
      <c r="B3575" s="98">
        <f t="shared" si="302"/>
        <v>7</v>
      </c>
      <c r="C3575" s="98">
        <f t="shared" si="303"/>
        <v>0</v>
      </c>
      <c r="D3575" s="98">
        <f>D3573</f>
        <v>84</v>
      </c>
      <c r="E3575" s="98">
        <f t="shared" si="307"/>
        <v>26</v>
      </c>
      <c r="F3575" s="397">
        <f>F3573+(E3575-E3573)*(F3576-F3573)/(E3576-E3573)</f>
        <v>3.1587333333333336</v>
      </c>
      <c r="G3575" s="98">
        <v>15</v>
      </c>
      <c r="H3575" s="491">
        <f>H3573+(E3575-E3573)*(H3576-H3573)/(E3576-E3573)</f>
        <v>0.42191566666666669</v>
      </c>
      <c r="I3575" s="492">
        <f>I3573+(E3575-E3573)*(I3576-I3573)/(E3576-E3573)</f>
        <v>7.5</v>
      </c>
      <c r="J3575" s="397">
        <f>J3573+(E3575-E3573)*(J3576-J3573)/(E3576-E3573)</f>
        <v>0.32250000000000001</v>
      </c>
      <c r="K3575" s="469">
        <f t="shared" si="305"/>
        <v>7.4866462255095216</v>
      </c>
      <c r="L3575" s="469">
        <f t="shared" si="306"/>
        <v>-1.3353774490478365E-2</v>
      </c>
    </row>
    <row r="3576" spans="1:12">
      <c r="A3576" s="98" t="s">
        <v>121</v>
      </c>
      <c r="B3576" s="480">
        <f t="shared" si="302"/>
        <v>7</v>
      </c>
      <c r="C3576" s="480">
        <f t="shared" si="303"/>
        <v>0</v>
      </c>
      <c r="D3576" s="480">
        <f>D3573</f>
        <v>84</v>
      </c>
      <c r="E3576" s="480">
        <f t="shared" si="307"/>
        <v>27</v>
      </c>
      <c r="F3576" s="484">
        <v>3.1745000000000001</v>
      </c>
      <c r="G3576" s="480">
        <v>15</v>
      </c>
      <c r="H3576" s="482">
        <v>0.41917900000000002</v>
      </c>
      <c r="I3576" s="483">
        <v>7.6</v>
      </c>
      <c r="J3576" s="484">
        <v>0.31590000000000001</v>
      </c>
      <c r="K3576" s="469">
        <f t="shared" si="305"/>
        <v>7.5731370130660167</v>
      </c>
      <c r="L3576" s="469">
        <f t="shared" si="306"/>
        <v>-2.6862986933982924E-2</v>
      </c>
    </row>
    <row r="3577" spans="1:12">
      <c r="A3577" s="480" t="s">
        <v>121</v>
      </c>
      <c r="B3577" s="98">
        <f t="shared" si="302"/>
        <v>7</v>
      </c>
      <c r="C3577" s="98">
        <f t="shared" si="303"/>
        <v>0</v>
      </c>
      <c r="D3577" s="98">
        <f>D3576</f>
        <v>84</v>
      </c>
      <c r="E3577" s="98">
        <f t="shared" si="307"/>
        <v>28</v>
      </c>
      <c r="F3577" s="397">
        <f>F3576+(E3577-E3576)*(F3579-F3576)/(E3579-E3576)</f>
        <v>3.1900666666666666</v>
      </c>
      <c r="G3577" s="98">
        <v>15</v>
      </c>
      <c r="H3577" s="491">
        <f>H3576+(E3577-E3576)*(H3579-H3576)/(E3579-E3576)</f>
        <v>0.41643000000000002</v>
      </c>
      <c r="I3577" s="492">
        <f>I3576+(E3577-E3576)*(I3579-I3576)/(E3579-E3576)</f>
        <v>7.6666666666666661</v>
      </c>
      <c r="J3577" s="397">
        <f>J3576+(E3577-E3576)*(J3579-J3576)/(E3579-E3576)</f>
        <v>0.30933333333333335</v>
      </c>
      <c r="K3577" s="469">
        <f t="shared" si="305"/>
        <v>7.6605111703447557</v>
      </c>
      <c r="L3577" s="469">
        <f t="shared" si="306"/>
        <v>-6.1554963219103698E-3</v>
      </c>
    </row>
    <row r="3578" spans="1:12">
      <c r="A3578" s="98" t="s">
        <v>121</v>
      </c>
      <c r="B3578" s="98">
        <f t="shared" si="302"/>
        <v>7</v>
      </c>
      <c r="C3578" s="98">
        <f t="shared" si="303"/>
        <v>0</v>
      </c>
      <c r="D3578" s="98">
        <f>D3576</f>
        <v>84</v>
      </c>
      <c r="E3578" s="98">
        <f t="shared" si="307"/>
        <v>29</v>
      </c>
      <c r="F3578" s="397">
        <f>F3576+(E3578-E3576)*(F3579-F3576)/(E3579-E3576)</f>
        <v>3.2056333333333336</v>
      </c>
      <c r="G3578" s="98">
        <v>15</v>
      </c>
      <c r="H3578" s="491">
        <f>H3576+(E3578-E3576)*(H3579-H3576)/(E3579-E3576)</f>
        <v>0.41368100000000002</v>
      </c>
      <c r="I3578" s="492">
        <f>I3576+(E3578-E3576)*(I3579-I3576)/(E3579-E3576)</f>
        <v>7.7333333333333334</v>
      </c>
      <c r="J3578" s="397">
        <f>J3576+(E3578-E3576)*(J3579-J3576)/(E3579-E3576)</f>
        <v>0.30276666666666668</v>
      </c>
      <c r="K3578" s="469">
        <f t="shared" si="305"/>
        <v>7.7490465680882936</v>
      </c>
      <c r="L3578" s="469">
        <f t="shared" si="306"/>
        <v>1.5713234754960226E-2</v>
      </c>
    </row>
    <row r="3579" spans="1:12">
      <c r="A3579" s="98" t="s">
        <v>121</v>
      </c>
      <c r="B3579" s="480">
        <f t="shared" si="302"/>
        <v>7</v>
      </c>
      <c r="C3579" s="480">
        <f t="shared" si="303"/>
        <v>0</v>
      </c>
      <c r="D3579" s="480">
        <f>D3576</f>
        <v>84</v>
      </c>
      <c r="E3579" s="480">
        <f t="shared" si="307"/>
        <v>30</v>
      </c>
      <c r="F3579" s="484">
        <v>3.2212000000000001</v>
      </c>
      <c r="G3579" s="480">
        <v>15</v>
      </c>
      <c r="H3579" s="482">
        <v>0.41093200000000002</v>
      </c>
      <c r="I3579" s="483">
        <v>7.8</v>
      </c>
      <c r="J3579" s="484">
        <v>0.29620000000000002</v>
      </c>
      <c r="K3579" s="469">
        <f t="shared" si="305"/>
        <v>7.838766511247603</v>
      </c>
      <c r="L3579" s="469">
        <f t="shared" si="306"/>
        <v>3.8766511247603219E-2</v>
      </c>
    </row>
    <row r="3580" spans="1:12">
      <c r="A3580" s="480" t="s">
        <v>121</v>
      </c>
      <c r="B3580" s="98">
        <f t="shared" si="302"/>
        <v>7</v>
      </c>
      <c r="C3580" s="98">
        <f t="shared" si="303"/>
        <v>0</v>
      </c>
      <c r="D3580" s="98">
        <f>D3579</f>
        <v>84</v>
      </c>
      <c r="E3580" s="98">
        <f t="shared" si="307"/>
        <v>31</v>
      </c>
      <c r="F3580" s="397">
        <f>F3579+(E3580-E3579)*(F3582-F3579)/(E3582-E3579)</f>
        <v>3.2365333333333335</v>
      </c>
      <c r="G3580" s="98">
        <v>15</v>
      </c>
      <c r="H3580" s="491">
        <f>H3579+(E3580-E3579)*(H3582-H3579)/(E3582-E3579)</f>
        <v>0.4081656666666667</v>
      </c>
      <c r="I3580" s="492">
        <f>I3579+(E3580-E3579)*(I3582-I3579)/(E3582-E3579)</f>
        <v>7.8999999999999995</v>
      </c>
      <c r="J3580" s="397">
        <f>J3579+(E3580-E3579)*(J3582-J3579)/(E3582-E3579)</f>
        <v>0.28963333333333335</v>
      </c>
      <c r="K3580" s="469">
        <f t="shared" si="305"/>
        <v>7.9294600150102443</v>
      </c>
      <c r="L3580" s="469">
        <f t="shared" si="306"/>
        <v>2.9460015010244867E-2</v>
      </c>
    </row>
    <row r="3581" spans="1:12">
      <c r="A3581" s="98" t="s">
        <v>121</v>
      </c>
      <c r="B3581" s="98">
        <f t="shared" ref="B3581:B3644" si="308">INT(D3581/12)</f>
        <v>7</v>
      </c>
      <c r="C3581" s="98">
        <f t="shared" ref="C3581:C3644" si="309">D3581-B3581*12</f>
        <v>0</v>
      </c>
      <c r="D3581" s="98">
        <f>D3579</f>
        <v>84</v>
      </c>
      <c r="E3581" s="98">
        <f t="shared" si="307"/>
        <v>32</v>
      </c>
      <c r="F3581" s="397">
        <f>F3579+(E3581-E3579)*(F3582-F3579)/(E3582-E3579)</f>
        <v>3.2518666666666665</v>
      </c>
      <c r="G3581" s="98">
        <v>15</v>
      </c>
      <c r="H3581" s="491">
        <f>H3579+(E3581-E3579)*(H3582-H3579)/(E3582-E3579)</f>
        <v>0.40539933333333333</v>
      </c>
      <c r="I3581" s="492">
        <f>I3579+(E3581-E3579)*(I3582-I3579)/(E3582-E3579)</f>
        <v>8</v>
      </c>
      <c r="J3581" s="397">
        <f>J3579+(E3581-E3579)*(J3582-J3579)/(E3582-E3579)</f>
        <v>0.28306666666666669</v>
      </c>
      <c r="K3581" s="469">
        <f t="shared" si="305"/>
        <v>8.0213912537267777</v>
      </c>
      <c r="L3581" s="469">
        <f t="shared" si="306"/>
        <v>2.1391253726777748E-2</v>
      </c>
    </row>
    <row r="3582" spans="1:12">
      <c r="A3582" s="98" t="s">
        <v>121</v>
      </c>
      <c r="B3582" s="480">
        <f t="shared" si="308"/>
        <v>7</v>
      </c>
      <c r="C3582" s="480">
        <f t="shared" si="309"/>
        <v>0</v>
      </c>
      <c r="D3582" s="480">
        <f>D3579</f>
        <v>84</v>
      </c>
      <c r="E3582" s="480">
        <f t="shared" si="307"/>
        <v>33</v>
      </c>
      <c r="F3582" s="484">
        <v>3.2671999999999999</v>
      </c>
      <c r="G3582" s="480">
        <v>15</v>
      </c>
      <c r="H3582" s="482">
        <v>0.40263300000000002</v>
      </c>
      <c r="I3582" s="483">
        <v>8.1</v>
      </c>
      <c r="J3582" s="484">
        <v>0.27650000000000002</v>
      </c>
      <c r="K3582" s="469">
        <f t="shared" si="305"/>
        <v>8.1145857393705931</v>
      </c>
      <c r="L3582" s="469">
        <f t="shared" si="306"/>
        <v>1.4585739370593487E-2</v>
      </c>
    </row>
    <row r="3583" spans="1:12">
      <c r="A3583" s="480" t="s">
        <v>121</v>
      </c>
      <c r="B3583" s="98">
        <f t="shared" si="308"/>
        <v>7</v>
      </c>
      <c r="C3583" s="98">
        <f t="shared" si="309"/>
        <v>0</v>
      </c>
      <c r="D3583" s="98">
        <f>D3582</f>
        <v>84</v>
      </c>
      <c r="E3583" s="98">
        <f t="shared" si="307"/>
        <v>34</v>
      </c>
      <c r="F3583" s="397">
        <f>F3582+(E3583-E3582)*(F3585-F3582)/(E3585-E3582)</f>
        <v>3.2822999999999998</v>
      </c>
      <c r="G3583" s="98">
        <v>15</v>
      </c>
      <c r="H3583" s="491">
        <f>H3582+(E3583-E3582)*(H3585-H3582)/(E3585-E3582)</f>
        <v>0.39984500000000001</v>
      </c>
      <c r="I3583" s="492">
        <f>I3582+(E3583-E3582)*(I3585-I3582)/(E3585-E3582)</f>
        <v>8.1999999999999993</v>
      </c>
      <c r="J3583" s="397">
        <f>J3582+(E3583-E3582)*(J3585-J3582)/(E3585-E3582)</f>
        <v>0.26990000000000003</v>
      </c>
      <c r="K3583" s="469">
        <f t="shared" si="305"/>
        <v>8.2089309607472885</v>
      </c>
      <c r="L3583" s="469">
        <f t="shared" si="306"/>
        <v>8.9309607472891628E-3</v>
      </c>
    </row>
    <row r="3584" spans="1:12">
      <c r="A3584" s="98" t="s">
        <v>121</v>
      </c>
      <c r="B3584" s="98">
        <f t="shared" si="308"/>
        <v>7</v>
      </c>
      <c r="C3584" s="98">
        <f t="shared" si="309"/>
        <v>0</v>
      </c>
      <c r="D3584" s="98">
        <f>D3582</f>
        <v>84</v>
      </c>
      <c r="E3584" s="98">
        <f t="shared" si="307"/>
        <v>35</v>
      </c>
      <c r="F3584" s="397">
        <f>F3582+(E3584-E3582)*(F3585-F3582)/(E3585-E3582)</f>
        <v>3.2974000000000001</v>
      </c>
      <c r="G3584" s="98">
        <v>15</v>
      </c>
      <c r="H3584" s="491">
        <f>H3582+(E3584-E3582)*(H3585-H3582)/(E3585-E3582)</f>
        <v>0.39705699999999999</v>
      </c>
      <c r="I3584" s="492">
        <f>I3582+(E3584-E3582)*(I3585-I3582)/(E3585-E3582)</f>
        <v>8.3000000000000007</v>
      </c>
      <c r="J3584" s="397">
        <f>J3582+(E3584-E3582)*(J3585-J3582)/(E3585-E3582)</f>
        <v>0.26329999999999998</v>
      </c>
      <c r="K3584" s="469">
        <f t="shared" si="305"/>
        <v>8.3046011026124713</v>
      </c>
      <c r="L3584" s="469">
        <f t="shared" si="306"/>
        <v>4.6011026124705978E-3</v>
      </c>
    </row>
    <row r="3585" spans="1:12">
      <c r="A3585" s="98" t="s">
        <v>121</v>
      </c>
      <c r="B3585" s="480">
        <f t="shared" si="308"/>
        <v>7</v>
      </c>
      <c r="C3585" s="480">
        <f t="shared" si="309"/>
        <v>0</v>
      </c>
      <c r="D3585" s="480">
        <f>D3582</f>
        <v>84</v>
      </c>
      <c r="E3585" s="480">
        <f t="shared" si="307"/>
        <v>36</v>
      </c>
      <c r="F3585" s="484">
        <v>3.3125</v>
      </c>
      <c r="G3585" s="480">
        <v>15</v>
      </c>
      <c r="H3585" s="482">
        <v>0.39426899999999998</v>
      </c>
      <c r="I3585" s="483">
        <v>8.4</v>
      </c>
      <c r="J3585" s="484">
        <v>0.25669999999999998</v>
      </c>
      <c r="K3585" s="469">
        <f t="shared" si="305"/>
        <v>8.4016242717535494</v>
      </c>
      <c r="L3585" s="469">
        <f t="shared" si="306"/>
        <v>1.6242717535490669E-3</v>
      </c>
    </row>
    <row r="3586" spans="1:12">
      <c r="A3586" s="480" t="s">
        <v>121</v>
      </c>
      <c r="B3586" s="98">
        <f t="shared" si="308"/>
        <v>7</v>
      </c>
      <c r="C3586" s="98">
        <f t="shared" si="309"/>
        <v>0</v>
      </c>
      <c r="D3586" s="98">
        <f>D3585</f>
        <v>84</v>
      </c>
      <c r="E3586" s="98">
        <f t="shared" si="307"/>
        <v>37</v>
      </c>
      <c r="F3586" s="397">
        <f>F3585+(E3586-E3585)*(F3588-F3585)/(E3588-E3585)</f>
        <v>3.3274333333333335</v>
      </c>
      <c r="G3586" s="98">
        <v>15</v>
      </c>
      <c r="H3586" s="491">
        <f>H3585+(E3586-E3585)*(H3588-H3585)/(E3588-E3585)</f>
        <v>0.391455</v>
      </c>
      <c r="I3586" s="492">
        <f>I3585+(E3586-E3585)*(I3588-I3585)/(E3588-E3585)</f>
        <v>8.5</v>
      </c>
      <c r="J3586" s="397">
        <f>J3585+(E3586-E3585)*(J3588-J3585)/(E3588-E3585)</f>
        <v>0.25013333333333332</v>
      </c>
      <c r="K3586" s="469">
        <f t="shared" si="305"/>
        <v>8.5001681759929841</v>
      </c>
      <c r="L3586" s="469">
        <f t="shared" si="306"/>
        <v>1.6817599298413199E-4</v>
      </c>
    </row>
    <row r="3587" spans="1:12">
      <c r="A3587" s="98" t="s">
        <v>121</v>
      </c>
      <c r="B3587" s="98">
        <f t="shared" si="308"/>
        <v>7</v>
      </c>
      <c r="C3587" s="98">
        <f t="shared" si="309"/>
        <v>0</v>
      </c>
      <c r="D3587" s="98">
        <f>D3585</f>
        <v>84</v>
      </c>
      <c r="E3587" s="98">
        <f t="shared" si="307"/>
        <v>38</v>
      </c>
      <c r="F3587" s="397">
        <f>F3585+(E3587-E3585)*(F3588-F3585)/(E3588-E3585)</f>
        <v>3.3423666666666665</v>
      </c>
      <c r="G3587" s="98">
        <v>15</v>
      </c>
      <c r="H3587" s="491">
        <f>H3585+(E3587-E3585)*(H3588-H3585)/(E3588-E3585)</f>
        <v>0.38864099999999996</v>
      </c>
      <c r="I3587" s="492">
        <f>I3585+(E3587-E3585)*(I3588-I3585)/(E3588-E3585)</f>
        <v>8.6</v>
      </c>
      <c r="J3587" s="397">
        <f>J3585+(E3587-E3585)*(J3588-J3585)/(E3588-E3585)</f>
        <v>0.24356666666666665</v>
      </c>
      <c r="K3587" s="469">
        <f t="shared" si="305"/>
        <v>8.6001391172487374</v>
      </c>
      <c r="L3587" s="469">
        <f t="shared" si="306"/>
        <v>1.3911724873771902E-4</v>
      </c>
    </row>
    <row r="3588" spans="1:12">
      <c r="A3588" s="98" t="s">
        <v>121</v>
      </c>
      <c r="B3588" s="480">
        <f t="shared" si="308"/>
        <v>7</v>
      </c>
      <c r="C3588" s="480">
        <f t="shared" si="309"/>
        <v>0</v>
      </c>
      <c r="D3588" s="480">
        <f>D3585</f>
        <v>84</v>
      </c>
      <c r="E3588" s="480">
        <f t="shared" si="307"/>
        <v>39</v>
      </c>
      <c r="F3588" s="484">
        <v>3.3573</v>
      </c>
      <c r="G3588" s="480">
        <v>15</v>
      </c>
      <c r="H3588" s="482">
        <v>0.38582699999999998</v>
      </c>
      <c r="I3588" s="483">
        <v>8.6999999999999993</v>
      </c>
      <c r="J3588" s="484">
        <v>0.23699999999999999</v>
      </c>
      <c r="K3588" s="469">
        <f t="shared" si="305"/>
        <v>8.7015683194799749</v>
      </c>
      <c r="L3588" s="469">
        <f t="shared" si="306"/>
        <v>1.5683194799755995E-3</v>
      </c>
    </row>
    <row r="3589" spans="1:12">
      <c r="A3589" s="480" t="s">
        <v>121</v>
      </c>
      <c r="B3589" s="98">
        <f t="shared" si="308"/>
        <v>7</v>
      </c>
      <c r="C3589" s="98">
        <f t="shared" si="309"/>
        <v>0</v>
      </c>
      <c r="D3589" s="98">
        <f>D3588</f>
        <v>84</v>
      </c>
      <c r="E3589" s="98">
        <f t="shared" si="307"/>
        <v>40</v>
      </c>
      <c r="F3589" s="397">
        <f>F3588+(E3589-E3588)*(F3591-F3588)/(E3591-E3588)</f>
        <v>3.3719999999999999</v>
      </c>
      <c r="G3589" s="98">
        <v>15</v>
      </c>
      <c r="H3589" s="491">
        <f>H3588+(E3589-E3588)*(H3591-H3588)/(E3591-E3588)</f>
        <v>0.38298233333333331</v>
      </c>
      <c r="I3589" s="492">
        <f>I3588+(E3589-E3588)*(I3591-I3588)/(E3591-E3588)</f>
        <v>8.7999999999999989</v>
      </c>
      <c r="J3589" s="397">
        <f>J3588+(E3589-E3588)*(J3591-J3588)/(E3591-E3588)</f>
        <v>0.23039999999999999</v>
      </c>
      <c r="K3589" s="469">
        <f t="shared" si="305"/>
        <v>8.8045836753131343</v>
      </c>
      <c r="L3589" s="469">
        <f t="shared" si="306"/>
        <v>4.5836753131354158E-3</v>
      </c>
    </row>
    <row r="3590" spans="1:12">
      <c r="A3590" s="98" t="s">
        <v>121</v>
      </c>
      <c r="B3590" s="98">
        <f t="shared" si="308"/>
        <v>7</v>
      </c>
      <c r="C3590" s="98">
        <f t="shared" si="309"/>
        <v>0</v>
      </c>
      <c r="D3590" s="98">
        <f>D3588</f>
        <v>84</v>
      </c>
      <c r="E3590" s="98">
        <f t="shared" si="307"/>
        <v>41</v>
      </c>
      <c r="F3590" s="397">
        <f>F3588+(E3590-E3588)*(F3591-F3588)/(E3591-E3588)</f>
        <v>3.3867000000000003</v>
      </c>
      <c r="G3590" s="98">
        <v>15</v>
      </c>
      <c r="H3590" s="491">
        <f>H3588+(E3590-E3588)*(H3591-H3588)/(E3591-E3588)</f>
        <v>0.38013766666666665</v>
      </c>
      <c r="I3590" s="492">
        <f>I3588+(E3590-E3588)*(I3591-I3588)/(E3591-E3588)</f>
        <v>8.9</v>
      </c>
      <c r="J3590" s="397">
        <f>J3588+(E3590-E3588)*(J3591-J3588)/(E3591-E3588)</f>
        <v>0.2238</v>
      </c>
      <c r="K3590" s="469">
        <f t="shared" si="305"/>
        <v>8.9091408112674983</v>
      </c>
      <c r="L3590" s="469">
        <f t="shared" si="306"/>
        <v>9.1408112674979947E-3</v>
      </c>
    </row>
    <row r="3591" spans="1:12">
      <c r="A3591" s="98" t="s">
        <v>121</v>
      </c>
      <c r="B3591" s="480">
        <f t="shared" si="308"/>
        <v>7</v>
      </c>
      <c r="C3591" s="480">
        <f t="shared" si="309"/>
        <v>0</v>
      </c>
      <c r="D3591" s="480">
        <f>D3588</f>
        <v>84</v>
      </c>
      <c r="E3591" s="480">
        <f t="shared" si="307"/>
        <v>42</v>
      </c>
      <c r="F3591" s="484">
        <v>3.4014000000000002</v>
      </c>
      <c r="G3591" s="480">
        <v>15</v>
      </c>
      <c r="H3591" s="482">
        <v>0.37729299999999999</v>
      </c>
      <c r="I3591" s="483">
        <v>9</v>
      </c>
      <c r="J3591" s="484">
        <v>0.2172</v>
      </c>
      <c r="K3591" s="469">
        <f t="shared" si="305"/>
        <v>9.015274600906988</v>
      </c>
      <c r="L3591" s="469">
        <f t="shared" si="306"/>
        <v>1.5274600906987956E-2</v>
      </c>
    </row>
    <row r="3592" spans="1:12">
      <c r="A3592" s="480" t="s">
        <v>121</v>
      </c>
      <c r="B3592" s="98">
        <f t="shared" si="308"/>
        <v>7</v>
      </c>
      <c r="C3592" s="98">
        <f t="shared" si="309"/>
        <v>0</v>
      </c>
      <c r="D3592" s="98">
        <f>D3591</f>
        <v>84</v>
      </c>
      <c r="E3592" s="98">
        <f t="shared" si="307"/>
        <v>43</v>
      </c>
      <c r="F3592" s="397">
        <f>F3591+(E3592-E3591)*(F3594-F3591)/(E3594-E3591)</f>
        <v>3.4159333333333333</v>
      </c>
      <c r="G3592" s="98">
        <v>15</v>
      </c>
      <c r="H3592" s="491">
        <f>H3591+(E3592-E3591)*(H3594-H3591)/(E3594-E3591)</f>
        <v>0.374413</v>
      </c>
      <c r="I3592" s="492">
        <f>I3591+(E3592-E3591)*(I3594-I3591)/(E3594-E3591)</f>
        <v>9.1</v>
      </c>
      <c r="J3592" s="397">
        <f>J3591+(E3592-E3591)*(J3594-J3591)/(E3594-E3591)</f>
        <v>0.21063333333333334</v>
      </c>
      <c r="K3592" s="469">
        <f t="shared" si="305"/>
        <v>9.1234367752544205</v>
      </c>
      <c r="L3592" s="469">
        <f t="shared" si="306"/>
        <v>2.3436775254420894E-2</v>
      </c>
    </row>
    <row r="3593" spans="1:12">
      <c r="A3593" s="98" t="s">
        <v>121</v>
      </c>
      <c r="B3593" s="98">
        <f t="shared" si="308"/>
        <v>7</v>
      </c>
      <c r="C3593" s="98">
        <f t="shared" si="309"/>
        <v>0</v>
      </c>
      <c r="D3593" s="98">
        <f>D3591</f>
        <v>84</v>
      </c>
      <c r="E3593" s="98">
        <f t="shared" si="307"/>
        <v>44</v>
      </c>
      <c r="F3593" s="397">
        <f>F3591+(E3593-E3591)*(F3594-F3591)/(E3594-E3591)</f>
        <v>3.4304666666666668</v>
      </c>
      <c r="G3593" s="98">
        <v>15</v>
      </c>
      <c r="H3593" s="491">
        <f>H3591+(E3593-E3591)*(H3594-H3591)/(E3594-E3591)</f>
        <v>0.371533</v>
      </c>
      <c r="I3593" s="492">
        <f>I3591+(E3593-E3591)*(I3594-I3591)/(E3594-E3591)</f>
        <v>9.2000000000000011</v>
      </c>
      <c r="J3593" s="397">
        <f>J3591+(E3593-E3591)*(J3594-J3591)/(E3594-E3591)</f>
        <v>0.20406666666666667</v>
      </c>
      <c r="K3593" s="469">
        <f t="shared" si="305"/>
        <v>9.2332758238613177</v>
      </c>
      <c r="L3593" s="469">
        <f t="shared" si="306"/>
        <v>3.3275823861316667E-2</v>
      </c>
    </row>
    <row r="3594" spans="1:12">
      <c r="A3594" s="98" t="s">
        <v>121</v>
      </c>
      <c r="B3594" s="480">
        <f t="shared" si="308"/>
        <v>7</v>
      </c>
      <c r="C3594" s="480">
        <f t="shared" si="309"/>
        <v>0</v>
      </c>
      <c r="D3594" s="480">
        <f>D3591</f>
        <v>84</v>
      </c>
      <c r="E3594" s="480">
        <f t="shared" si="307"/>
        <v>45</v>
      </c>
      <c r="F3594" s="484">
        <v>3.4449999999999998</v>
      </c>
      <c r="G3594" s="480">
        <v>15</v>
      </c>
      <c r="H3594" s="482">
        <v>0.36865300000000001</v>
      </c>
      <c r="I3594" s="483">
        <v>9.3000000000000007</v>
      </c>
      <c r="J3594" s="484">
        <v>0.19750000000000001</v>
      </c>
      <c r="K3594" s="469">
        <f t="shared" si="305"/>
        <v>9.3448310470822147</v>
      </c>
      <c r="L3594" s="469">
        <f t="shared" si="306"/>
        <v>4.4831047082213971E-2</v>
      </c>
    </row>
    <row r="3595" spans="1:12">
      <c r="A3595" s="480" t="s">
        <v>121</v>
      </c>
      <c r="B3595" s="98">
        <f t="shared" si="308"/>
        <v>7</v>
      </c>
      <c r="C3595" s="98">
        <f t="shared" si="309"/>
        <v>0</v>
      </c>
      <c r="D3595" s="98">
        <f>D3594</f>
        <v>84</v>
      </c>
      <c r="E3595" s="98">
        <f t="shared" si="307"/>
        <v>46</v>
      </c>
      <c r="F3595" s="397">
        <f>F3594+(E3595-E3594)*(F3597-F3594)/(E3597-E3594)</f>
        <v>3.4593666666666665</v>
      </c>
      <c r="G3595" s="98">
        <v>15</v>
      </c>
      <c r="H3595" s="491">
        <f>H3594+(E3595-E3594)*(H3597-H3594)/(E3597-E3594)</f>
        <v>0.36573300000000003</v>
      </c>
      <c r="I3595" s="492">
        <f>I3594+(E3595-E3594)*(I3597-I3594)/(E3597-E3594)</f>
        <v>9.4333333333333336</v>
      </c>
      <c r="J3595" s="397">
        <f>J3594+(E3595-E3594)*(J3597-J3594)/(E3597-E3594)</f>
        <v>0.19090000000000001</v>
      </c>
      <c r="K3595" s="469">
        <f t="shared" ref="K3595:K3658" si="310">F3595/H3595</f>
        <v>9.4587217086417308</v>
      </c>
      <c r="L3595" s="469">
        <f t="shared" ref="L3595:L3658" si="311">K3595-I3595</f>
        <v>2.5388375308397215E-2</v>
      </c>
    </row>
    <row r="3596" spans="1:12">
      <c r="A3596" s="98" t="s">
        <v>121</v>
      </c>
      <c r="B3596" s="98">
        <f t="shared" si="308"/>
        <v>7</v>
      </c>
      <c r="C3596" s="98">
        <f t="shared" si="309"/>
        <v>0</v>
      </c>
      <c r="D3596" s="98">
        <f>D3594</f>
        <v>84</v>
      </c>
      <c r="E3596" s="98">
        <f t="shared" si="307"/>
        <v>47</v>
      </c>
      <c r="F3596" s="397">
        <f>F3594+(E3596-E3594)*(F3597-F3594)/(E3597-E3594)</f>
        <v>3.4737333333333336</v>
      </c>
      <c r="G3596" s="98">
        <v>15</v>
      </c>
      <c r="H3596" s="491">
        <f>H3594+(E3596-E3594)*(H3597-H3594)/(E3597-E3594)</f>
        <v>0.362813</v>
      </c>
      <c r="I3596" s="492">
        <f>I3594+(E3596-E3594)*(I3597-I3594)/(E3597-E3594)</f>
        <v>9.5666666666666664</v>
      </c>
      <c r="J3596" s="397">
        <f>J3594+(E3596-E3594)*(J3597-J3594)/(E3597-E3594)</f>
        <v>0.18429999999999999</v>
      </c>
      <c r="K3596" s="469">
        <f t="shared" si="310"/>
        <v>9.5744456051280782</v>
      </c>
      <c r="L3596" s="469">
        <f t="shared" si="311"/>
        <v>7.7789384614117552E-3</v>
      </c>
    </row>
    <row r="3597" spans="1:12">
      <c r="A3597" s="98" t="s">
        <v>121</v>
      </c>
      <c r="B3597" s="480">
        <f t="shared" si="308"/>
        <v>7</v>
      </c>
      <c r="C3597" s="480">
        <f t="shared" si="309"/>
        <v>0</v>
      </c>
      <c r="D3597" s="480">
        <f>D3594</f>
        <v>84</v>
      </c>
      <c r="E3597" s="480">
        <f t="shared" si="307"/>
        <v>48</v>
      </c>
      <c r="F3597" s="484">
        <v>3.4881000000000002</v>
      </c>
      <c r="G3597" s="480">
        <v>15</v>
      </c>
      <c r="H3597" s="482">
        <v>0.35989300000000002</v>
      </c>
      <c r="I3597" s="483">
        <v>9.6999999999999993</v>
      </c>
      <c r="J3597" s="484">
        <v>0.1777</v>
      </c>
      <c r="K3597" s="469">
        <f t="shared" si="310"/>
        <v>9.6920473585204494</v>
      </c>
      <c r="L3597" s="469">
        <f t="shared" si="311"/>
        <v>-7.9526414795498823E-3</v>
      </c>
    </row>
    <row r="3598" spans="1:12">
      <c r="A3598" s="480" t="s">
        <v>121</v>
      </c>
      <c r="B3598" s="98">
        <f t="shared" si="308"/>
        <v>7</v>
      </c>
      <c r="C3598" s="98">
        <f t="shared" si="309"/>
        <v>0</v>
      </c>
      <c r="D3598" s="98">
        <f>D3597</f>
        <v>84</v>
      </c>
      <c r="E3598" s="98">
        <f t="shared" si="307"/>
        <v>49</v>
      </c>
      <c r="F3598" s="397">
        <f>F3597+(E3598-E3597)*(F3600-F3597)/(E3600-E3597)</f>
        <v>3.5022666666666669</v>
      </c>
      <c r="G3598" s="98">
        <v>15</v>
      </c>
      <c r="H3598" s="491">
        <f>H3597+(E3598-E3597)*(H3600-H3597)/(E3600-E3597)</f>
        <v>0.35692933333333332</v>
      </c>
      <c r="I3598" s="492">
        <f>I3597+(E3598-E3597)*(I3600-I3597)/(E3600-E3597)</f>
        <v>9.8333333333333321</v>
      </c>
      <c r="J3598" s="397">
        <f>J3597+(E3598-E3597)*(J3600-J3597)/(E3600-E3597)</f>
        <v>0.17113333333333333</v>
      </c>
      <c r="K3598" s="469">
        <f t="shared" si="310"/>
        <v>9.812213061782538</v>
      </c>
      <c r="L3598" s="469">
        <f t="shared" si="311"/>
        <v>-2.1120271550794101E-2</v>
      </c>
    </row>
    <row r="3599" spans="1:12">
      <c r="A3599" s="98" t="s">
        <v>121</v>
      </c>
      <c r="B3599" s="98">
        <f t="shared" si="308"/>
        <v>7</v>
      </c>
      <c r="C3599" s="98">
        <f t="shared" si="309"/>
        <v>0</v>
      </c>
      <c r="D3599" s="98">
        <f>D3597</f>
        <v>84</v>
      </c>
      <c r="E3599" s="98">
        <f t="shared" si="307"/>
        <v>50</v>
      </c>
      <c r="F3599" s="397">
        <f>F3597+(E3599-E3597)*(F3600-F3597)/(E3600-E3597)</f>
        <v>3.5164333333333335</v>
      </c>
      <c r="G3599" s="98">
        <v>15</v>
      </c>
      <c r="H3599" s="491">
        <f>H3597+(E3599-E3597)*(H3600-H3597)/(E3600-E3597)</f>
        <v>0.35396566666666668</v>
      </c>
      <c r="I3599" s="492">
        <f>I3597+(E3599-E3597)*(I3600-I3597)/(E3600-E3597)</f>
        <v>9.9666666666666668</v>
      </c>
      <c r="J3599" s="397">
        <f>J3597+(E3599-E3597)*(J3600-J3597)/(E3600-E3597)</f>
        <v>0.16456666666666667</v>
      </c>
      <c r="K3599" s="469">
        <f t="shared" si="310"/>
        <v>9.9343910002570865</v>
      </c>
      <c r="L3599" s="469">
        <f t="shared" si="311"/>
        <v>-3.2275666409580239E-2</v>
      </c>
    </row>
    <row r="3600" spans="1:12">
      <c r="A3600" s="98" t="s">
        <v>121</v>
      </c>
      <c r="B3600" s="480">
        <f t="shared" si="308"/>
        <v>7</v>
      </c>
      <c r="C3600" s="480">
        <f t="shared" si="309"/>
        <v>0</v>
      </c>
      <c r="D3600" s="480">
        <f>D3597</f>
        <v>84</v>
      </c>
      <c r="E3600" s="480">
        <f t="shared" si="307"/>
        <v>51</v>
      </c>
      <c r="F3600" s="484">
        <v>3.5306000000000002</v>
      </c>
      <c r="G3600" s="480">
        <v>15</v>
      </c>
      <c r="H3600" s="482">
        <v>0.35100199999999998</v>
      </c>
      <c r="I3600" s="483">
        <v>10.1</v>
      </c>
      <c r="J3600" s="484">
        <v>0.158</v>
      </c>
      <c r="K3600" s="469">
        <f t="shared" si="310"/>
        <v>10.058632144546186</v>
      </c>
      <c r="L3600" s="469">
        <f t="shared" si="311"/>
        <v>-4.1367855453813718E-2</v>
      </c>
    </row>
    <row r="3601" spans="1:12">
      <c r="A3601" s="480" t="s">
        <v>121</v>
      </c>
      <c r="B3601" s="98">
        <f t="shared" si="308"/>
        <v>7</v>
      </c>
      <c r="C3601" s="98">
        <f t="shared" si="309"/>
        <v>0</v>
      </c>
      <c r="D3601" s="98">
        <f>D3600</f>
        <v>84</v>
      </c>
      <c r="E3601" s="98">
        <f t="shared" si="307"/>
        <v>52</v>
      </c>
      <c r="F3601" s="397">
        <f>F3600+(E3601-E3600)*(F3603-F3600)/(E3603-E3600)</f>
        <v>3.5446</v>
      </c>
      <c r="G3601" s="98">
        <v>15</v>
      </c>
      <c r="H3601" s="491">
        <f>H3600+(E3601-E3600)*(H3603-H3600)/(E3603-E3600)</f>
        <v>0.34798899999999999</v>
      </c>
      <c r="I3601" s="492">
        <f>I3600+(E3601-E3600)*(I3603-I3600)/(E3603-E3600)</f>
        <v>10.233333333333333</v>
      </c>
      <c r="J3601" s="397">
        <f>J3600+(E3601-E3600)*(J3603-J3600)/(E3603-E3600)</f>
        <v>0.15140000000000001</v>
      </c>
      <c r="K3601" s="469">
        <f t="shared" si="310"/>
        <v>10.18595415372325</v>
      </c>
      <c r="L3601" s="469">
        <f t="shared" si="311"/>
        <v>-4.7379179610082645E-2</v>
      </c>
    </row>
    <row r="3602" spans="1:12">
      <c r="A3602" s="98" t="s">
        <v>121</v>
      </c>
      <c r="B3602" s="98">
        <f t="shared" si="308"/>
        <v>7</v>
      </c>
      <c r="C3602" s="98">
        <f t="shared" si="309"/>
        <v>0</v>
      </c>
      <c r="D3602" s="98">
        <f>D3600</f>
        <v>84</v>
      </c>
      <c r="E3602" s="98">
        <f t="shared" si="307"/>
        <v>53</v>
      </c>
      <c r="F3602" s="397">
        <f>F3600+(E3602-E3600)*(F3603-F3600)/(E3603-E3600)</f>
        <v>3.5586000000000002</v>
      </c>
      <c r="G3602" s="98">
        <v>15</v>
      </c>
      <c r="H3602" s="491">
        <f>H3600+(E3602-E3600)*(H3603-H3600)/(E3603-E3600)</f>
        <v>0.344976</v>
      </c>
      <c r="I3602" s="492">
        <f>I3600+(E3602-E3600)*(I3603-I3600)/(E3603-E3600)</f>
        <v>10.366666666666667</v>
      </c>
      <c r="J3602" s="397">
        <f>J3600+(E3602-E3600)*(J3603-J3600)/(E3603-E3600)</f>
        <v>0.14479999999999998</v>
      </c>
      <c r="K3602" s="469">
        <f t="shared" si="310"/>
        <v>10.315500208710171</v>
      </c>
      <c r="L3602" s="469">
        <f t="shared" si="311"/>
        <v>-5.1166457956496103E-2</v>
      </c>
    </row>
    <row r="3603" spans="1:12">
      <c r="A3603" s="98" t="s">
        <v>121</v>
      </c>
      <c r="B3603" s="480">
        <f t="shared" si="308"/>
        <v>7</v>
      </c>
      <c r="C3603" s="480">
        <f t="shared" si="309"/>
        <v>0</v>
      </c>
      <c r="D3603" s="480">
        <f>D3600</f>
        <v>84</v>
      </c>
      <c r="E3603" s="480">
        <f t="shared" si="307"/>
        <v>54</v>
      </c>
      <c r="F3603" s="484">
        <v>3.5726</v>
      </c>
      <c r="G3603" s="480">
        <v>15</v>
      </c>
      <c r="H3603" s="482">
        <v>0.34196300000000002</v>
      </c>
      <c r="I3603" s="483">
        <v>10.5</v>
      </c>
      <c r="J3603" s="484">
        <v>0.13819999999999999</v>
      </c>
      <c r="K3603" s="469">
        <f t="shared" si="310"/>
        <v>10.44732909700757</v>
      </c>
      <c r="L3603" s="469">
        <f t="shared" si="311"/>
        <v>-5.2670902992430157E-2</v>
      </c>
    </row>
    <row r="3604" spans="1:12">
      <c r="A3604" s="480" t="s">
        <v>121</v>
      </c>
      <c r="B3604" s="480">
        <f t="shared" si="308"/>
        <v>7</v>
      </c>
      <c r="C3604" s="480">
        <f t="shared" si="309"/>
        <v>6</v>
      </c>
      <c r="D3604" s="480">
        <f>D3603+6</f>
        <v>90</v>
      </c>
      <c r="E3604" s="480">
        <v>12</v>
      </c>
      <c r="F3604" s="484">
        <v>2.9300999999999999</v>
      </c>
      <c r="G3604" s="480">
        <v>15</v>
      </c>
      <c r="H3604" s="482">
        <v>0.43796600000000002</v>
      </c>
      <c r="I3604" s="483">
        <v>6.7</v>
      </c>
      <c r="J3604" s="484">
        <v>0.39560000000000001</v>
      </c>
      <c r="K3604" s="469">
        <f t="shared" si="310"/>
        <v>6.6902453615120807</v>
      </c>
      <c r="L3604" s="469">
        <f t="shared" si="311"/>
        <v>-9.7546384879194648E-3</v>
      </c>
    </row>
    <row r="3605" spans="1:12">
      <c r="A3605" s="98" t="s">
        <v>121</v>
      </c>
      <c r="B3605" s="98">
        <f t="shared" si="308"/>
        <v>7</v>
      </c>
      <c r="C3605" s="98">
        <f t="shared" si="309"/>
        <v>6</v>
      </c>
      <c r="D3605" s="98">
        <f>D3604</f>
        <v>90</v>
      </c>
      <c r="E3605" s="98">
        <f>E3604+1</f>
        <v>13</v>
      </c>
      <c r="F3605" s="397">
        <f>F3604+(E3605-E3604)*(F3607-F3604)/(E3607-E3604)</f>
        <v>2.9469333333333334</v>
      </c>
      <c r="G3605" s="98">
        <v>15</v>
      </c>
      <c r="H3605" s="491">
        <f>H3604+(E3605-E3604)*(H3607-H3604)/(E3607-E3604)</f>
        <v>0.43580533333333332</v>
      </c>
      <c r="I3605" s="492">
        <f>I3604+(E3605-E3604)*(I3607-I3604)/(E3607-E3604)</f>
        <v>6.7666666666666666</v>
      </c>
      <c r="J3605" s="397">
        <f>J3604+(E3605-E3604)*(J3607-J3604)/(E3607-E3604)</f>
        <v>0.38986666666666669</v>
      </c>
      <c r="K3605" s="469">
        <f t="shared" si="310"/>
        <v>6.7620405440961413</v>
      </c>
      <c r="L3605" s="469">
        <f t="shared" si="311"/>
        <v>-4.626122570525304E-3</v>
      </c>
    </row>
    <row r="3606" spans="1:12">
      <c r="A3606" s="98" t="s">
        <v>121</v>
      </c>
      <c r="B3606" s="98">
        <f t="shared" si="308"/>
        <v>7</v>
      </c>
      <c r="C3606" s="98">
        <f t="shared" si="309"/>
        <v>6</v>
      </c>
      <c r="D3606" s="98">
        <f>D3604</f>
        <v>90</v>
      </c>
      <c r="E3606" s="98">
        <f t="shared" ref="E3606:E3646" si="312">E3605+1</f>
        <v>14</v>
      </c>
      <c r="F3606" s="397">
        <f>F3604+(E3606-E3604)*(F3607-F3604)/(E3607-E3604)</f>
        <v>2.9637666666666664</v>
      </c>
      <c r="G3606" s="98">
        <v>15</v>
      </c>
      <c r="H3606" s="491">
        <f>H3604+(E3606-E3604)*(H3607-H3604)/(E3607-E3604)</f>
        <v>0.43364466666666668</v>
      </c>
      <c r="I3606" s="492">
        <f>I3604+(E3606-E3604)*(I3607-I3604)/(E3607-E3604)</f>
        <v>6.8333333333333339</v>
      </c>
      <c r="J3606" s="397">
        <f>J3604+(E3606-E3604)*(J3607-J3604)/(E3607-E3604)</f>
        <v>0.38413333333333333</v>
      </c>
      <c r="K3606" s="469">
        <f t="shared" si="310"/>
        <v>6.8345511763087128</v>
      </c>
      <c r="L3606" s="469">
        <f t="shared" si="311"/>
        <v>1.2178429753788578E-3</v>
      </c>
    </row>
    <row r="3607" spans="1:12">
      <c r="A3607" s="480" t="s">
        <v>121</v>
      </c>
      <c r="B3607" s="480">
        <f t="shared" si="308"/>
        <v>7</v>
      </c>
      <c r="C3607" s="480">
        <f t="shared" si="309"/>
        <v>6</v>
      </c>
      <c r="D3607" s="480">
        <f>D3604</f>
        <v>90</v>
      </c>
      <c r="E3607" s="480">
        <f t="shared" si="312"/>
        <v>15</v>
      </c>
      <c r="F3607" s="484">
        <v>2.9805999999999999</v>
      </c>
      <c r="G3607" s="480">
        <v>15</v>
      </c>
      <c r="H3607" s="482">
        <v>0.43148399999999998</v>
      </c>
      <c r="I3607" s="483">
        <v>6.9</v>
      </c>
      <c r="J3607" s="484">
        <v>0.37840000000000001</v>
      </c>
      <c r="K3607" s="469">
        <f t="shared" si="310"/>
        <v>6.9077880060442567</v>
      </c>
      <c r="L3607" s="469">
        <f t="shared" si="311"/>
        <v>7.7880060442563348E-3</v>
      </c>
    </row>
    <row r="3608" spans="1:12">
      <c r="A3608" s="98" t="s">
        <v>121</v>
      </c>
      <c r="B3608" s="98">
        <f t="shared" si="308"/>
        <v>7</v>
      </c>
      <c r="C3608" s="98">
        <f t="shared" si="309"/>
        <v>6</v>
      </c>
      <c r="D3608" s="98">
        <f>D3607</f>
        <v>90</v>
      </c>
      <c r="E3608" s="98">
        <f t="shared" si="312"/>
        <v>16</v>
      </c>
      <c r="F3608" s="397">
        <f>F3607+(E3608-E3607)*(F3610-F3607)/(E3610-E3607)</f>
        <v>2.9971333333333332</v>
      </c>
      <c r="G3608" s="98">
        <v>15</v>
      </c>
      <c r="H3608" s="491">
        <f>H3607+(E3608-E3607)*(H3610-H3607)/(E3610-E3607)</f>
        <v>0.42933066666666664</v>
      </c>
      <c r="I3608" s="492">
        <f>I3607+(E3608-E3607)*(I3610-I3607)/(E3610-E3607)</f>
        <v>6.9666666666666668</v>
      </c>
      <c r="J3608" s="397">
        <f>J3607+(E3608-E3607)*(J3610-J3607)/(E3610-E3607)</f>
        <v>0.3726666666666667</v>
      </c>
      <c r="K3608" s="469">
        <f t="shared" si="310"/>
        <v>6.9809439810185161</v>
      </c>
      <c r="L3608" s="469">
        <f t="shared" si="311"/>
        <v>1.4277314351849313E-2</v>
      </c>
    </row>
    <row r="3609" spans="1:12">
      <c r="A3609" s="98" t="s">
        <v>121</v>
      </c>
      <c r="B3609" s="98">
        <f t="shared" si="308"/>
        <v>7</v>
      </c>
      <c r="C3609" s="98">
        <f t="shared" si="309"/>
        <v>6</v>
      </c>
      <c r="D3609" s="98">
        <f>D3607</f>
        <v>90</v>
      </c>
      <c r="E3609" s="98">
        <f t="shared" si="312"/>
        <v>17</v>
      </c>
      <c r="F3609" s="397">
        <f>F3607+(E3609-E3607)*(F3610-F3607)/(E3610-E3607)</f>
        <v>3.0136666666666665</v>
      </c>
      <c r="G3609" s="98">
        <v>15</v>
      </c>
      <c r="H3609" s="491">
        <f>H3607+(E3609-E3607)*(H3610-H3607)/(E3610-E3607)</f>
        <v>0.42717733333333335</v>
      </c>
      <c r="I3609" s="492">
        <f>I3607+(E3609-E3607)*(I3610-I3607)/(E3610-E3607)</f>
        <v>7.0333333333333332</v>
      </c>
      <c r="J3609" s="397">
        <f>J3607+(E3609-E3607)*(J3610-J3607)/(E3610-E3607)</f>
        <v>0.36693333333333333</v>
      </c>
      <c r="K3609" s="469">
        <f t="shared" si="310"/>
        <v>7.0548374913775067</v>
      </c>
      <c r="L3609" s="469">
        <f t="shared" si="311"/>
        <v>2.1504158044173494E-2</v>
      </c>
    </row>
    <row r="3610" spans="1:12">
      <c r="A3610" s="480" t="s">
        <v>121</v>
      </c>
      <c r="B3610" s="480">
        <f t="shared" si="308"/>
        <v>7</v>
      </c>
      <c r="C3610" s="480">
        <f t="shared" si="309"/>
        <v>6</v>
      </c>
      <c r="D3610" s="480">
        <f>D3607</f>
        <v>90</v>
      </c>
      <c r="E3610" s="480">
        <f t="shared" si="312"/>
        <v>18</v>
      </c>
      <c r="F3610" s="484">
        <v>3.0301999999999998</v>
      </c>
      <c r="G3610" s="480">
        <v>15</v>
      </c>
      <c r="H3610" s="482">
        <v>0.42502400000000001</v>
      </c>
      <c r="I3610" s="483">
        <v>7.1</v>
      </c>
      <c r="J3610" s="484">
        <v>0.36120000000000002</v>
      </c>
      <c r="K3610" s="469">
        <f t="shared" si="310"/>
        <v>7.1294797470260498</v>
      </c>
      <c r="L3610" s="469">
        <f t="shared" si="311"/>
        <v>2.9479747026050163E-2</v>
      </c>
    </row>
    <row r="3611" spans="1:12">
      <c r="A3611" s="98" t="s">
        <v>121</v>
      </c>
      <c r="B3611" s="98">
        <f t="shared" si="308"/>
        <v>7</v>
      </c>
      <c r="C3611" s="98">
        <f t="shared" si="309"/>
        <v>6</v>
      </c>
      <c r="D3611" s="98">
        <f>D3610</f>
        <v>90</v>
      </c>
      <c r="E3611" s="98">
        <f t="shared" si="312"/>
        <v>19</v>
      </c>
      <c r="F3611" s="397">
        <f>F3610+(E3611-E3610)*(F3613-F3610)/(E3613-E3610)</f>
        <v>3.0465</v>
      </c>
      <c r="G3611" s="98">
        <v>15</v>
      </c>
      <c r="H3611" s="491">
        <f>H3610+(E3611-E3610)*(H3613-H3610)/(E3613-E3610)</f>
        <v>0.42287433333333335</v>
      </c>
      <c r="I3611" s="492">
        <f>I3610+(E3611-E3610)*(I3613-I3610)/(E3613-E3610)</f>
        <v>7.2</v>
      </c>
      <c r="J3611" s="397">
        <f>J3610+(E3611-E3610)*(J3613-J3610)/(E3613-E3610)</f>
        <v>0.35546666666666665</v>
      </c>
      <c r="K3611" s="469">
        <f t="shared" si="310"/>
        <v>7.2042679346031084</v>
      </c>
      <c r="L3611" s="469">
        <f t="shared" si="311"/>
        <v>4.2679346031082588E-3</v>
      </c>
    </row>
    <row r="3612" spans="1:12">
      <c r="A3612" s="98" t="s">
        <v>121</v>
      </c>
      <c r="B3612" s="98">
        <f t="shared" si="308"/>
        <v>7</v>
      </c>
      <c r="C3612" s="98">
        <f t="shared" si="309"/>
        <v>6</v>
      </c>
      <c r="D3612" s="98">
        <f>D3610</f>
        <v>90</v>
      </c>
      <c r="E3612" s="98">
        <f t="shared" si="312"/>
        <v>20</v>
      </c>
      <c r="F3612" s="397">
        <f>F3610+(E3612-E3610)*(F3613-F3610)/(E3613-E3610)</f>
        <v>3.0627999999999997</v>
      </c>
      <c r="G3612" s="98">
        <v>15</v>
      </c>
      <c r="H3612" s="491">
        <f>H3610+(E3612-E3610)*(H3613-H3610)/(E3613-E3610)</f>
        <v>0.42072466666666664</v>
      </c>
      <c r="I3612" s="492">
        <f>I3610+(E3612-E3610)*(I3613-I3610)/(E3613-E3610)</f>
        <v>7.3</v>
      </c>
      <c r="J3612" s="397">
        <f>J3610+(E3612-E3610)*(J3613-J3610)/(E3613-E3610)</f>
        <v>0.34973333333333334</v>
      </c>
      <c r="K3612" s="469">
        <f t="shared" si="310"/>
        <v>7.279820373419196</v>
      </c>
      <c r="L3612" s="469">
        <f t="shared" si="311"/>
        <v>-2.0179626580803856E-2</v>
      </c>
    </row>
    <row r="3613" spans="1:12">
      <c r="A3613" s="480" t="s">
        <v>121</v>
      </c>
      <c r="B3613" s="480">
        <f t="shared" si="308"/>
        <v>7</v>
      </c>
      <c r="C3613" s="480">
        <f t="shared" si="309"/>
        <v>6</v>
      </c>
      <c r="D3613" s="480">
        <f>D3610</f>
        <v>90</v>
      </c>
      <c r="E3613" s="480">
        <f t="shared" si="312"/>
        <v>21</v>
      </c>
      <c r="F3613" s="484">
        <v>3.0790999999999999</v>
      </c>
      <c r="G3613" s="480">
        <v>15</v>
      </c>
      <c r="H3613" s="482">
        <v>0.41857499999999997</v>
      </c>
      <c r="I3613" s="483">
        <v>7.4</v>
      </c>
      <c r="J3613" s="484">
        <v>0.34399999999999997</v>
      </c>
      <c r="K3613" s="469">
        <f t="shared" si="310"/>
        <v>7.3561488383204923</v>
      </c>
      <c r="L3613" s="469">
        <f t="shared" si="311"/>
        <v>-4.3851161679508088E-2</v>
      </c>
    </row>
    <row r="3614" spans="1:12">
      <c r="A3614" s="98" t="s">
        <v>121</v>
      </c>
      <c r="B3614" s="98">
        <f t="shared" si="308"/>
        <v>7</v>
      </c>
      <c r="C3614" s="98">
        <f t="shared" si="309"/>
        <v>6</v>
      </c>
      <c r="D3614" s="98">
        <f>D3613</f>
        <v>90</v>
      </c>
      <c r="E3614" s="98">
        <f t="shared" si="312"/>
        <v>22</v>
      </c>
      <c r="F3614" s="397">
        <f>F3613+(E3614-E3613)*(F3616-F3613)/(E3616-E3613)</f>
        <v>3.0951333333333335</v>
      </c>
      <c r="G3614" s="98">
        <v>15</v>
      </c>
      <c r="H3614" s="491">
        <f>H3613+(E3614-E3613)*(H3616-H3613)/(E3616-E3613)</f>
        <v>0.41642499999999999</v>
      </c>
      <c r="I3614" s="492">
        <f>I3613+(E3614-E3613)*(I3616-I3613)/(E3616-E3613)</f>
        <v>7.4666666666666668</v>
      </c>
      <c r="J3614" s="397">
        <f>J3613+(E3614-E3613)*(J3616-J3613)/(E3616-E3613)</f>
        <v>0.33826666666666666</v>
      </c>
      <c r="K3614" s="469">
        <f t="shared" si="310"/>
        <v>7.432630925937044</v>
      </c>
      <c r="L3614" s="469">
        <f t="shared" si="311"/>
        <v>-3.4035740729622788E-2</v>
      </c>
    </row>
    <row r="3615" spans="1:12">
      <c r="A3615" s="98" t="s">
        <v>121</v>
      </c>
      <c r="B3615" s="98">
        <f t="shared" si="308"/>
        <v>7</v>
      </c>
      <c r="C3615" s="98">
        <f t="shared" si="309"/>
        <v>6</v>
      </c>
      <c r="D3615" s="98">
        <f>D3613</f>
        <v>90</v>
      </c>
      <c r="E3615" s="98">
        <f t="shared" si="312"/>
        <v>23</v>
      </c>
      <c r="F3615" s="397">
        <f>F3613+(E3615-E3613)*(F3616-F3613)/(E3616-E3613)</f>
        <v>3.1111666666666666</v>
      </c>
      <c r="G3615" s="98">
        <v>15</v>
      </c>
      <c r="H3615" s="491">
        <f>H3613+(E3615-E3613)*(H3616-H3613)/(E3616-E3613)</f>
        <v>0.414275</v>
      </c>
      <c r="I3615" s="492">
        <f>I3613+(E3615-E3613)*(I3616-I3613)/(E3616-E3613)</f>
        <v>7.5333333333333332</v>
      </c>
      <c r="J3615" s="397">
        <f>J3613+(E3615-E3613)*(J3616-J3613)/(E3616-E3613)</f>
        <v>0.33253333333333329</v>
      </c>
      <c r="K3615" s="469">
        <f t="shared" si="310"/>
        <v>7.5099068654074381</v>
      </c>
      <c r="L3615" s="469">
        <f t="shared" si="311"/>
        <v>-2.3426467925895089E-2</v>
      </c>
    </row>
    <row r="3616" spans="1:12">
      <c r="A3616" s="480" t="s">
        <v>121</v>
      </c>
      <c r="B3616" s="480">
        <f t="shared" si="308"/>
        <v>7</v>
      </c>
      <c r="C3616" s="480">
        <f t="shared" si="309"/>
        <v>6</v>
      </c>
      <c r="D3616" s="480">
        <f>D3613</f>
        <v>90</v>
      </c>
      <c r="E3616" s="480">
        <f t="shared" si="312"/>
        <v>24</v>
      </c>
      <c r="F3616" s="484">
        <v>3.1272000000000002</v>
      </c>
      <c r="G3616" s="480">
        <v>15</v>
      </c>
      <c r="H3616" s="482">
        <v>0.41212500000000002</v>
      </c>
      <c r="I3616" s="483">
        <v>7.6</v>
      </c>
      <c r="J3616" s="484">
        <v>0.32679999999999998</v>
      </c>
      <c r="K3616" s="469">
        <f t="shared" si="310"/>
        <v>7.5879890809827115</v>
      </c>
      <c r="L3616" s="469">
        <f t="shared" si="311"/>
        <v>-1.2010919017288124E-2</v>
      </c>
    </row>
    <row r="3617" spans="1:12">
      <c r="A3617" s="98" t="s">
        <v>121</v>
      </c>
      <c r="B3617" s="98">
        <f t="shared" si="308"/>
        <v>7</v>
      </c>
      <c r="C3617" s="98">
        <f t="shared" si="309"/>
        <v>6</v>
      </c>
      <c r="D3617" s="98">
        <f>D3616</f>
        <v>90</v>
      </c>
      <c r="E3617" s="98">
        <f t="shared" si="312"/>
        <v>25</v>
      </c>
      <c r="F3617" s="397">
        <f>F3616+(E3617-E3616)*(F3619-F3616)/(E3619-E3616)</f>
        <v>3.1429666666666667</v>
      </c>
      <c r="G3617" s="98">
        <v>15</v>
      </c>
      <c r="H3617" s="491">
        <f>H3616+(E3617-E3616)*(H3619-H3616)/(E3619-E3616)</f>
        <v>0.40997066666666671</v>
      </c>
      <c r="I3617" s="492">
        <f>I3616+(E3617-E3616)*(I3619-I3616)/(E3619-E3616)</f>
        <v>7.6666666666666661</v>
      </c>
      <c r="J3617" s="397">
        <f>J3616+(E3617-E3616)*(J3619-J3616)/(E3619-E3616)</f>
        <v>0.32106666666666667</v>
      </c>
      <c r="K3617" s="469">
        <f t="shared" si="310"/>
        <v>7.666320842466777</v>
      </c>
      <c r="L3617" s="469">
        <f t="shared" si="311"/>
        <v>-3.4582419988904434E-4</v>
      </c>
    </row>
    <row r="3618" spans="1:12">
      <c r="A3618" s="98" t="s">
        <v>121</v>
      </c>
      <c r="B3618" s="98">
        <f t="shared" si="308"/>
        <v>7</v>
      </c>
      <c r="C3618" s="98">
        <f t="shared" si="309"/>
        <v>6</v>
      </c>
      <c r="D3618" s="98">
        <f>D3616</f>
        <v>90</v>
      </c>
      <c r="E3618" s="98">
        <f t="shared" si="312"/>
        <v>26</v>
      </c>
      <c r="F3618" s="397">
        <f>F3616+(E3618-E3616)*(F3619-F3616)/(E3619-E3616)</f>
        <v>3.1587333333333336</v>
      </c>
      <c r="G3618" s="98">
        <v>15</v>
      </c>
      <c r="H3618" s="491">
        <f>H3616+(E3618-E3616)*(H3619-H3616)/(E3619-E3616)</f>
        <v>0.40781633333333334</v>
      </c>
      <c r="I3618" s="492">
        <f>I3616+(E3618-E3616)*(I3619-I3616)/(E3619-E3616)</f>
        <v>7.7333333333333334</v>
      </c>
      <c r="J3618" s="397">
        <f>J3616+(E3618-E3616)*(J3619-J3616)/(E3619-E3616)</f>
        <v>0.3153333333333333</v>
      </c>
      <c r="K3618" s="469">
        <f t="shared" si="310"/>
        <v>7.7454801957417114</v>
      </c>
      <c r="L3618" s="469">
        <f t="shared" si="311"/>
        <v>1.2146862408378034E-2</v>
      </c>
    </row>
    <row r="3619" spans="1:12">
      <c r="A3619" s="480" t="s">
        <v>121</v>
      </c>
      <c r="B3619" s="480">
        <f t="shared" si="308"/>
        <v>7</v>
      </c>
      <c r="C3619" s="480">
        <f t="shared" si="309"/>
        <v>6</v>
      </c>
      <c r="D3619" s="480">
        <f>D3616</f>
        <v>90</v>
      </c>
      <c r="E3619" s="480">
        <f t="shared" si="312"/>
        <v>27</v>
      </c>
      <c r="F3619" s="484">
        <v>3.1745000000000001</v>
      </c>
      <c r="G3619" s="480">
        <v>15</v>
      </c>
      <c r="H3619" s="482">
        <v>0.40566200000000002</v>
      </c>
      <c r="I3619" s="483">
        <v>7.8</v>
      </c>
      <c r="J3619" s="484">
        <v>0.30959999999999999</v>
      </c>
      <c r="K3619" s="469">
        <f t="shared" si="310"/>
        <v>7.8254803259856729</v>
      </c>
      <c r="L3619" s="469">
        <f t="shared" si="311"/>
        <v>2.5480325985673069E-2</v>
      </c>
    </row>
    <row r="3620" spans="1:12">
      <c r="A3620" s="98" t="s">
        <v>121</v>
      </c>
      <c r="B3620" s="98">
        <f t="shared" si="308"/>
        <v>7</v>
      </c>
      <c r="C3620" s="98">
        <f t="shared" si="309"/>
        <v>6</v>
      </c>
      <c r="D3620" s="98">
        <f>D3619</f>
        <v>90</v>
      </c>
      <c r="E3620" s="98">
        <f t="shared" si="312"/>
        <v>28</v>
      </c>
      <c r="F3620" s="397">
        <f>F3619+(E3620-E3619)*(F3622-F3619)/(E3622-E3619)</f>
        <v>3.1900666666666666</v>
      </c>
      <c r="G3620" s="98">
        <v>15</v>
      </c>
      <c r="H3620" s="491">
        <f>H3619+(E3620-E3619)*(H3622-H3619)/(E3622-E3619)</f>
        <v>0.4034996666666667</v>
      </c>
      <c r="I3620" s="492">
        <f>I3619+(E3620-E3619)*(I3622-I3619)/(E3622-E3619)</f>
        <v>7.8999999999999995</v>
      </c>
      <c r="J3620" s="397">
        <f>J3619+(E3620-E3619)*(J3622-J3619)/(E3622-E3619)</f>
        <v>0.30386666666666667</v>
      </c>
      <c r="K3620" s="469">
        <f t="shared" si="310"/>
        <v>7.9059957918180839</v>
      </c>
      <c r="L3620" s="469">
        <f t="shared" si="311"/>
        <v>5.9957918180844061E-3</v>
      </c>
    </row>
    <row r="3621" spans="1:12">
      <c r="A3621" s="98" t="s">
        <v>121</v>
      </c>
      <c r="B3621" s="98">
        <f t="shared" si="308"/>
        <v>7</v>
      </c>
      <c r="C3621" s="98">
        <f t="shared" si="309"/>
        <v>6</v>
      </c>
      <c r="D3621" s="98">
        <f>D3619</f>
        <v>90</v>
      </c>
      <c r="E3621" s="98">
        <f t="shared" si="312"/>
        <v>29</v>
      </c>
      <c r="F3621" s="397">
        <f>F3619+(E3621-E3619)*(F3622-F3619)/(E3622-E3619)</f>
        <v>3.2056333333333336</v>
      </c>
      <c r="G3621" s="98">
        <v>15</v>
      </c>
      <c r="H3621" s="491">
        <f>H3619+(E3621-E3619)*(H3622-H3619)/(E3622-E3619)</f>
        <v>0.40133733333333332</v>
      </c>
      <c r="I3621" s="492">
        <f>I3619+(E3621-E3619)*(I3622-I3619)/(E3622-E3619)</f>
        <v>8</v>
      </c>
      <c r="J3621" s="397">
        <f>J3619+(E3621-E3619)*(J3622-J3619)/(E3622-E3619)</f>
        <v>0.29813333333333331</v>
      </c>
      <c r="K3621" s="469">
        <f t="shared" si="310"/>
        <v>7.9873788633335892</v>
      </c>
      <c r="L3621" s="469">
        <f t="shared" si="311"/>
        <v>-1.2621136666410848E-2</v>
      </c>
    </row>
    <row r="3622" spans="1:12">
      <c r="A3622" s="480" t="s">
        <v>121</v>
      </c>
      <c r="B3622" s="480">
        <f t="shared" si="308"/>
        <v>7</v>
      </c>
      <c r="C3622" s="480">
        <f t="shared" si="309"/>
        <v>6</v>
      </c>
      <c r="D3622" s="480">
        <f>D3619</f>
        <v>90</v>
      </c>
      <c r="E3622" s="480">
        <f t="shared" si="312"/>
        <v>30</v>
      </c>
      <c r="F3622" s="484">
        <v>3.2212000000000001</v>
      </c>
      <c r="G3622" s="480">
        <v>15</v>
      </c>
      <c r="H3622" s="482">
        <v>0.399175</v>
      </c>
      <c r="I3622" s="483">
        <v>8.1</v>
      </c>
      <c r="J3622" s="484">
        <v>0.29239999999999999</v>
      </c>
      <c r="K3622" s="469">
        <f t="shared" si="310"/>
        <v>8.0696436400075164</v>
      </c>
      <c r="L3622" s="469">
        <f t="shared" si="311"/>
        <v>-3.0356359992483206E-2</v>
      </c>
    </row>
    <row r="3623" spans="1:12">
      <c r="A3623" s="98" t="s">
        <v>121</v>
      </c>
      <c r="B3623" s="98">
        <f t="shared" si="308"/>
        <v>7</v>
      </c>
      <c r="C3623" s="98">
        <f t="shared" si="309"/>
        <v>6</v>
      </c>
      <c r="D3623" s="98">
        <f>D3622</f>
        <v>90</v>
      </c>
      <c r="E3623" s="98">
        <f t="shared" si="312"/>
        <v>31</v>
      </c>
      <c r="F3623" s="397">
        <f>F3622+(E3623-E3622)*(F3625-F3622)/(E3625-E3622)</f>
        <v>3.2365333333333335</v>
      </c>
      <c r="G3623" s="98">
        <v>15</v>
      </c>
      <c r="H3623" s="491">
        <f>H3622+(E3623-E3622)*(H3625-H3622)/(E3625-E3622)</f>
        <v>0.39700166666666664</v>
      </c>
      <c r="I3623" s="492">
        <f>I3622+(E3623-E3622)*(I3625-I3622)/(E3625-E3622)</f>
        <v>8.1666666666666661</v>
      </c>
      <c r="J3623" s="397">
        <f>J3622+(E3623-E3622)*(J3625-J3622)/(E3625-E3622)</f>
        <v>0.28666666666666668</v>
      </c>
      <c r="K3623" s="469">
        <f t="shared" si="310"/>
        <v>8.1524426849593414</v>
      </c>
      <c r="L3623" s="469">
        <f t="shared" si="311"/>
        <v>-1.422398170732464E-2</v>
      </c>
    </row>
    <row r="3624" spans="1:12">
      <c r="A3624" s="98" t="s">
        <v>121</v>
      </c>
      <c r="B3624" s="98">
        <f t="shared" si="308"/>
        <v>7</v>
      </c>
      <c r="C3624" s="98">
        <f t="shared" si="309"/>
        <v>6</v>
      </c>
      <c r="D3624" s="98">
        <f>D3622</f>
        <v>90</v>
      </c>
      <c r="E3624" s="98">
        <f t="shared" si="312"/>
        <v>32</v>
      </c>
      <c r="F3624" s="397">
        <f>F3622+(E3624-E3622)*(F3625-F3622)/(E3625-E3622)</f>
        <v>3.2518666666666665</v>
      </c>
      <c r="G3624" s="98">
        <v>15</v>
      </c>
      <c r="H3624" s="491">
        <f>H3622+(E3624-E3622)*(H3625-H3622)/(E3625-E3622)</f>
        <v>0.39482833333333334</v>
      </c>
      <c r="I3624" s="492">
        <f>I3622+(E3624-E3622)*(I3625-I3622)/(E3625-E3622)</f>
        <v>8.2333333333333343</v>
      </c>
      <c r="J3624" s="397">
        <f>J3622+(E3624-E3622)*(J3625-J3622)/(E3625-E3622)</f>
        <v>0.28093333333333331</v>
      </c>
      <c r="K3624" s="469">
        <f t="shared" si="310"/>
        <v>8.2361532649210414</v>
      </c>
      <c r="L3624" s="469">
        <f t="shared" si="311"/>
        <v>2.8199315877071029E-3</v>
      </c>
    </row>
    <row r="3625" spans="1:12">
      <c r="A3625" s="480" t="s">
        <v>121</v>
      </c>
      <c r="B3625" s="480">
        <f t="shared" si="308"/>
        <v>7</v>
      </c>
      <c r="C3625" s="480">
        <f t="shared" si="309"/>
        <v>6</v>
      </c>
      <c r="D3625" s="480">
        <f>D3622</f>
        <v>90</v>
      </c>
      <c r="E3625" s="480">
        <f t="shared" si="312"/>
        <v>33</v>
      </c>
      <c r="F3625" s="484">
        <v>3.2671999999999999</v>
      </c>
      <c r="G3625" s="480">
        <v>15</v>
      </c>
      <c r="H3625" s="482">
        <v>0.39265499999999998</v>
      </c>
      <c r="I3625" s="483">
        <v>8.3000000000000007</v>
      </c>
      <c r="J3625" s="484">
        <v>0.2752</v>
      </c>
      <c r="K3625" s="469">
        <f t="shared" si="310"/>
        <v>8.3207905158472446</v>
      </c>
      <c r="L3625" s="469">
        <f t="shared" si="311"/>
        <v>2.0790515847243896E-2</v>
      </c>
    </row>
    <row r="3626" spans="1:12">
      <c r="A3626" s="98" t="s">
        <v>121</v>
      </c>
      <c r="B3626" s="98">
        <f t="shared" si="308"/>
        <v>7</v>
      </c>
      <c r="C3626" s="98">
        <f t="shared" si="309"/>
        <v>6</v>
      </c>
      <c r="D3626" s="98">
        <f>D3625</f>
        <v>90</v>
      </c>
      <c r="E3626" s="98">
        <f t="shared" si="312"/>
        <v>34</v>
      </c>
      <c r="F3626" s="397">
        <f>F3625+(E3626-E3625)*(F3628-F3625)/(E3628-E3625)</f>
        <v>3.2822999999999998</v>
      </c>
      <c r="G3626" s="98">
        <v>15</v>
      </c>
      <c r="H3626" s="491">
        <f>H3625+(E3626-E3625)*(H3628-H3625)/(E3628-E3625)</f>
        <v>0.39046700000000001</v>
      </c>
      <c r="I3626" s="492">
        <f>I3625+(E3626-E3625)*(I3628-I3625)/(E3628-E3625)</f>
        <v>8.4</v>
      </c>
      <c r="J3626" s="397">
        <f>J3625+(E3626-E3625)*(J3628-J3625)/(E3628-E3625)</f>
        <v>0.26946666666666669</v>
      </c>
      <c r="K3626" s="469">
        <f t="shared" si="310"/>
        <v>8.4060880945124676</v>
      </c>
      <c r="L3626" s="469">
        <f t="shared" si="311"/>
        <v>6.0880945124672792E-3</v>
      </c>
    </row>
    <row r="3627" spans="1:12">
      <c r="A3627" s="98" t="s">
        <v>121</v>
      </c>
      <c r="B3627" s="98">
        <f t="shared" si="308"/>
        <v>7</v>
      </c>
      <c r="C3627" s="98">
        <f t="shared" si="309"/>
        <v>6</v>
      </c>
      <c r="D3627" s="98">
        <f>D3625</f>
        <v>90</v>
      </c>
      <c r="E3627" s="98">
        <f t="shared" si="312"/>
        <v>35</v>
      </c>
      <c r="F3627" s="397">
        <f>F3625+(E3627-E3625)*(F3628-F3625)/(E3628-E3625)</f>
        <v>3.2974000000000001</v>
      </c>
      <c r="G3627" s="98">
        <v>15</v>
      </c>
      <c r="H3627" s="491">
        <f>H3625+(E3627-E3625)*(H3628-H3625)/(E3628-E3625)</f>
        <v>0.38827899999999999</v>
      </c>
      <c r="I3627" s="492">
        <f>I3625+(E3627-E3625)*(I3628-I3625)/(E3628-E3625)</f>
        <v>8.5</v>
      </c>
      <c r="J3627" s="397">
        <f>J3625+(E3627-E3625)*(J3628-J3625)/(E3628-E3625)</f>
        <v>0.26373333333333332</v>
      </c>
      <c r="K3627" s="469">
        <f t="shared" si="310"/>
        <v>8.4923469979061448</v>
      </c>
      <c r="L3627" s="469">
        <f t="shared" si="311"/>
        <v>-7.6530020938552212E-3</v>
      </c>
    </row>
    <row r="3628" spans="1:12">
      <c r="A3628" s="480" t="s">
        <v>121</v>
      </c>
      <c r="B3628" s="480">
        <f t="shared" si="308"/>
        <v>7</v>
      </c>
      <c r="C3628" s="480">
        <f t="shared" si="309"/>
        <v>6</v>
      </c>
      <c r="D3628" s="480">
        <f>D3625</f>
        <v>90</v>
      </c>
      <c r="E3628" s="480">
        <f t="shared" si="312"/>
        <v>36</v>
      </c>
      <c r="F3628" s="484">
        <v>3.3125</v>
      </c>
      <c r="G3628" s="480">
        <v>15</v>
      </c>
      <c r="H3628" s="482">
        <v>0.38609100000000002</v>
      </c>
      <c r="I3628" s="483">
        <v>8.6</v>
      </c>
      <c r="J3628" s="484">
        <v>0.25800000000000001</v>
      </c>
      <c r="K3628" s="469">
        <f t="shared" si="310"/>
        <v>8.5795835696765792</v>
      </c>
      <c r="L3628" s="469">
        <f t="shared" si="311"/>
        <v>-2.0416430323420443E-2</v>
      </c>
    </row>
    <row r="3629" spans="1:12">
      <c r="A3629" s="98" t="s">
        <v>121</v>
      </c>
      <c r="B3629" s="98">
        <f t="shared" si="308"/>
        <v>7</v>
      </c>
      <c r="C3629" s="98">
        <f t="shared" si="309"/>
        <v>6</v>
      </c>
      <c r="D3629" s="98">
        <f>D3628</f>
        <v>90</v>
      </c>
      <c r="E3629" s="98">
        <f t="shared" si="312"/>
        <v>37</v>
      </c>
      <c r="F3629" s="397">
        <f>F3628+(E3629-E3628)*(F3631-F3628)/(E3631-E3628)</f>
        <v>3.3274333333333335</v>
      </c>
      <c r="G3629" s="98">
        <v>15</v>
      </c>
      <c r="H3629" s="491">
        <f>H3628+(E3629-E3628)*(H3631-H3628)/(E3631-E3628)</f>
        <v>0.38388466666666665</v>
      </c>
      <c r="I3629" s="492">
        <f>I3628+(E3629-E3628)*(I3631-I3628)/(E3631-E3628)</f>
        <v>8.6999999999999993</v>
      </c>
      <c r="J3629" s="397">
        <f>J3628+(E3629-E3628)*(J3631-J3628)/(E3631-E3628)</f>
        <v>0.25226666666666664</v>
      </c>
      <c r="K3629" s="469">
        <f t="shared" si="310"/>
        <v>8.6677943201690795</v>
      </c>
      <c r="L3629" s="469">
        <f t="shared" si="311"/>
        <v>-3.220567983091982E-2</v>
      </c>
    </row>
    <row r="3630" spans="1:12">
      <c r="A3630" s="98" t="s">
        <v>121</v>
      </c>
      <c r="B3630" s="98">
        <f t="shared" si="308"/>
        <v>7</v>
      </c>
      <c r="C3630" s="98">
        <f t="shared" si="309"/>
        <v>6</v>
      </c>
      <c r="D3630" s="98">
        <f>D3628</f>
        <v>90</v>
      </c>
      <c r="E3630" s="98">
        <f t="shared" si="312"/>
        <v>38</v>
      </c>
      <c r="F3630" s="397">
        <f>F3628+(E3630-E3628)*(F3631-F3628)/(E3631-E3628)</f>
        <v>3.3423666666666665</v>
      </c>
      <c r="G3630" s="98">
        <v>15</v>
      </c>
      <c r="H3630" s="491">
        <f>H3628+(E3630-E3628)*(H3631-H3628)/(E3631-E3628)</f>
        <v>0.38167833333333334</v>
      </c>
      <c r="I3630" s="492">
        <f>I3628+(E3630-E3628)*(I3631-I3628)/(E3631-E3628)</f>
        <v>8.8000000000000007</v>
      </c>
      <c r="J3630" s="397">
        <f>J3628+(E3630-E3628)*(J3631-J3628)/(E3631-E3628)</f>
        <v>0.24653333333333333</v>
      </c>
      <c r="K3630" s="469">
        <f t="shared" si="310"/>
        <v>8.7570248944355402</v>
      </c>
      <c r="L3630" s="469">
        <f t="shared" si="311"/>
        <v>-4.2975105564460492E-2</v>
      </c>
    </row>
    <row r="3631" spans="1:12">
      <c r="A3631" s="480" t="s">
        <v>121</v>
      </c>
      <c r="B3631" s="480">
        <f t="shared" si="308"/>
        <v>7</v>
      </c>
      <c r="C3631" s="480">
        <f t="shared" si="309"/>
        <v>6</v>
      </c>
      <c r="D3631" s="480">
        <f>D3628</f>
        <v>90</v>
      </c>
      <c r="E3631" s="480">
        <f t="shared" si="312"/>
        <v>39</v>
      </c>
      <c r="F3631" s="484">
        <v>3.3573</v>
      </c>
      <c r="G3631" s="480">
        <v>15</v>
      </c>
      <c r="H3631" s="482">
        <v>0.37947199999999998</v>
      </c>
      <c r="I3631" s="483">
        <v>8.9</v>
      </c>
      <c r="J3631" s="484">
        <v>0.24079999999999999</v>
      </c>
      <c r="K3631" s="469">
        <f t="shared" si="310"/>
        <v>8.8472930809124257</v>
      </c>
      <c r="L3631" s="469">
        <f t="shared" si="311"/>
        <v>-5.2706919087574633E-2</v>
      </c>
    </row>
    <row r="3632" spans="1:12">
      <c r="A3632" s="98" t="s">
        <v>121</v>
      </c>
      <c r="B3632" s="98">
        <f t="shared" si="308"/>
        <v>7</v>
      </c>
      <c r="C3632" s="98">
        <f t="shared" si="309"/>
        <v>6</v>
      </c>
      <c r="D3632" s="98">
        <f>D3631</f>
        <v>90</v>
      </c>
      <c r="E3632" s="98">
        <f t="shared" si="312"/>
        <v>40</v>
      </c>
      <c r="F3632" s="397">
        <f>F3631+(E3632-E3631)*(F3634-F3631)/(E3634-E3631)</f>
        <v>3.3719999999999999</v>
      </c>
      <c r="G3632" s="98">
        <v>15</v>
      </c>
      <c r="H3632" s="491">
        <f>H3631+(E3632-E3631)*(H3634-H3631)/(E3634-E3631)</f>
        <v>0.377245</v>
      </c>
      <c r="I3632" s="492">
        <f>I3631+(E3632-E3631)*(I3634-I3631)/(E3634-E3631)</f>
        <v>8.9666666666666668</v>
      </c>
      <c r="J3632" s="397">
        <f>J3631+(E3632-E3631)*(J3634-J3631)/(E3634-E3631)</f>
        <v>0.23506666666666665</v>
      </c>
      <c r="K3632" s="469">
        <f t="shared" si="310"/>
        <v>8.9384882503412904</v>
      </c>
      <c r="L3632" s="469">
        <f t="shared" si="311"/>
        <v>-2.8178416325376432E-2</v>
      </c>
    </row>
    <row r="3633" spans="1:12">
      <c r="A3633" s="98" t="s">
        <v>121</v>
      </c>
      <c r="B3633" s="98">
        <f t="shared" si="308"/>
        <v>7</v>
      </c>
      <c r="C3633" s="98">
        <f t="shared" si="309"/>
        <v>6</v>
      </c>
      <c r="D3633" s="98">
        <f>D3631</f>
        <v>90</v>
      </c>
      <c r="E3633" s="98">
        <f t="shared" si="312"/>
        <v>41</v>
      </c>
      <c r="F3633" s="397">
        <f>F3631+(E3633-E3631)*(F3634-F3631)/(E3634-E3631)</f>
        <v>3.3867000000000003</v>
      </c>
      <c r="G3633" s="98">
        <v>15</v>
      </c>
      <c r="H3633" s="491">
        <f>H3631+(E3633-E3631)*(H3634-H3631)/(E3634-E3631)</f>
        <v>0.37501799999999996</v>
      </c>
      <c r="I3633" s="492">
        <f>I3631+(E3633-E3631)*(I3634-I3631)/(E3634-E3631)</f>
        <v>9.0333333333333332</v>
      </c>
      <c r="J3633" s="397">
        <f>J3631+(E3633-E3631)*(J3634-J3631)/(E3634-E3631)</f>
        <v>0.22933333333333333</v>
      </c>
      <c r="K3633" s="469">
        <f t="shared" si="310"/>
        <v>9.0307665232068874</v>
      </c>
      <c r="L3633" s="469">
        <f t="shared" si="311"/>
        <v>-2.5668101264457732E-3</v>
      </c>
    </row>
    <row r="3634" spans="1:12">
      <c r="A3634" s="480" t="s">
        <v>121</v>
      </c>
      <c r="B3634" s="480">
        <f t="shared" si="308"/>
        <v>7</v>
      </c>
      <c r="C3634" s="480">
        <f t="shared" si="309"/>
        <v>6</v>
      </c>
      <c r="D3634" s="480">
        <f>D3631</f>
        <v>90</v>
      </c>
      <c r="E3634" s="480">
        <f t="shared" si="312"/>
        <v>42</v>
      </c>
      <c r="F3634" s="484">
        <v>3.4014000000000002</v>
      </c>
      <c r="G3634" s="480">
        <v>15</v>
      </c>
      <c r="H3634" s="482">
        <v>0.37279099999999998</v>
      </c>
      <c r="I3634" s="483">
        <v>9.1</v>
      </c>
      <c r="J3634" s="484">
        <v>0.22359999999999999</v>
      </c>
      <c r="K3634" s="469">
        <f t="shared" si="310"/>
        <v>9.1241473104232682</v>
      </c>
      <c r="L3634" s="469">
        <f t="shared" si="311"/>
        <v>2.4147310423268564E-2</v>
      </c>
    </row>
    <row r="3635" spans="1:12">
      <c r="A3635" s="98" t="s">
        <v>121</v>
      </c>
      <c r="B3635" s="98">
        <f t="shared" si="308"/>
        <v>7</v>
      </c>
      <c r="C3635" s="98">
        <f t="shared" si="309"/>
        <v>6</v>
      </c>
      <c r="D3635" s="98">
        <f>D3634</f>
        <v>90</v>
      </c>
      <c r="E3635" s="98">
        <f t="shared" si="312"/>
        <v>43</v>
      </c>
      <c r="F3635" s="397">
        <f>F3634+(E3635-E3634)*(F3637-F3634)/(E3637-E3634)</f>
        <v>3.4159333333333333</v>
      </c>
      <c r="G3635" s="98">
        <v>15</v>
      </c>
      <c r="H3635" s="491">
        <f>H3634+(E3635-E3634)*(H3637-H3634)/(E3637-E3634)</f>
        <v>0.37053933333333333</v>
      </c>
      <c r="I3635" s="492">
        <f>I3634+(E3635-E3634)*(I3637-I3634)/(E3637-E3634)</f>
        <v>9.1999999999999993</v>
      </c>
      <c r="J3635" s="397">
        <f>J3634+(E3635-E3634)*(J3637-J3634)/(E3637-E3634)</f>
        <v>0.21786666666666665</v>
      </c>
      <c r="K3635" s="469">
        <f t="shared" si="310"/>
        <v>9.2188143768812658</v>
      </c>
      <c r="L3635" s="469">
        <f t="shared" si="311"/>
        <v>1.8814376881266526E-2</v>
      </c>
    </row>
    <row r="3636" spans="1:12">
      <c r="A3636" s="98" t="s">
        <v>121</v>
      </c>
      <c r="B3636" s="98">
        <f t="shared" si="308"/>
        <v>7</v>
      </c>
      <c r="C3636" s="98">
        <f t="shared" si="309"/>
        <v>6</v>
      </c>
      <c r="D3636" s="98">
        <f>D3634</f>
        <v>90</v>
      </c>
      <c r="E3636" s="98">
        <f t="shared" si="312"/>
        <v>44</v>
      </c>
      <c r="F3636" s="397">
        <f>F3634+(E3636-E3634)*(F3637-F3634)/(E3637-E3634)</f>
        <v>3.4304666666666668</v>
      </c>
      <c r="G3636" s="98">
        <v>15</v>
      </c>
      <c r="H3636" s="491">
        <f>H3634+(E3636-E3634)*(H3637-H3634)/(E3637-E3634)</f>
        <v>0.36828766666666662</v>
      </c>
      <c r="I3636" s="492">
        <f>I3634+(E3636-E3634)*(I3637-I3634)/(E3637-E3634)</f>
        <v>9.3000000000000007</v>
      </c>
      <c r="J3636" s="397">
        <f>J3634+(E3636-E3634)*(J3637-J3634)/(E3637-E3634)</f>
        <v>0.21213333333333334</v>
      </c>
      <c r="K3636" s="469">
        <f t="shared" si="310"/>
        <v>9.3146390095423612</v>
      </c>
      <c r="L3636" s="469">
        <f t="shared" si="311"/>
        <v>1.4639009542360526E-2</v>
      </c>
    </row>
    <row r="3637" spans="1:12">
      <c r="A3637" s="480" t="s">
        <v>121</v>
      </c>
      <c r="B3637" s="480">
        <f t="shared" si="308"/>
        <v>7</v>
      </c>
      <c r="C3637" s="480">
        <f t="shared" si="309"/>
        <v>6</v>
      </c>
      <c r="D3637" s="480">
        <f>D3634</f>
        <v>90</v>
      </c>
      <c r="E3637" s="480">
        <f t="shared" si="312"/>
        <v>45</v>
      </c>
      <c r="F3637" s="484">
        <v>3.4449999999999998</v>
      </c>
      <c r="G3637" s="480">
        <v>15</v>
      </c>
      <c r="H3637" s="482">
        <v>0.36603599999999997</v>
      </c>
      <c r="I3637" s="483">
        <v>9.4</v>
      </c>
      <c r="J3637" s="484">
        <v>0.2064</v>
      </c>
      <c r="K3637" s="469">
        <f t="shared" si="310"/>
        <v>9.4116425706761078</v>
      </c>
      <c r="L3637" s="469">
        <f t="shared" si="311"/>
        <v>1.1642570676107411E-2</v>
      </c>
    </row>
    <row r="3638" spans="1:12">
      <c r="A3638" s="98" t="s">
        <v>121</v>
      </c>
      <c r="B3638" s="98">
        <f t="shared" si="308"/>
        <v>7</v>
      </c>
      <c r="C3638" s="98">
        <f t="shared" si="309"/>
        <v>6</v>
      </c>
      <c r="D3638" s="98">
        <f>D3637</f>
        <v>90</v>
      </c>
      <c r="E3638" s="98">
        <f t="shared" si="312"/>
        <v>46</v>
      </c>
      <c r="F3638" s="397">
        <f>F3637+(E3638-E3637)*(F3640-F3637)/(E3640-E3637)</f>
        <v>3.4593666666666665</v>
      </c>
      <c r="G3638" s="98">
        <v>15</v>
      </c>
      <c r="H3638" s="491">
        <f>H3637+(E3638-E3637)*(H3640-H3637)/(E3640-E3637)</f>
        <v>0.36375666666666667</v>
      </c>
      <c r="I3638" s="492">
        <f>I3637+(E3638-E3637)*(I3640-I3637)/(E3640-E3637)</f>
        <v>9.5</v>
      </c>
      <c r="J3638" s="397">
        <f>J3637+(E3638-E3637)*(J3640-J3637)/(E3640-E3637)</f>
        <v>0.20366666666666666</v>
      </c>
      <c r="K3638" s="469">
        <f t="shared" si="310"/>
        <v>9.510112071256426</v>
      </c>
      <c r="L3638" s="469">
        <f t="shared" si="311"/>
        <v>1.0112071256425992E-2</v>
      </c>
    </row>
    <row r="3639" spans="1:12">
      <c r="A3639" s="98" t="s">
        <v>121</v>
      </c>
      <c r="B3639" s="98">
        <f t="shared" si="308"/>
        <v>7</v>
      </c>
      <c r="C3639" s="98">
        <f t="shared" si="309"/>
        <v>6</v>
      </c>
      <c r="D3639" s="98">
        <f>D3637</f>
        <v>90</v>
      </c>
      <c r="E3639" s="98">
        <f t="shared" si="312"/>
        <v>47</v>
      </c>
      <c r="F3639" s="397">
        <f>F3637+(E3639-E3637)*(F3640-F3637)/(E3640-E3637)</f>
        <v>3.4737333333333336</v>
      </c>
      <c r="G3639" s="98">
        <v>15</v>
      </c>
      <c r="H3639" s="491">
        <f>H3637+(E3639-E3637)*(H3640-H3637)/(E3640-E3637)</f>
        <v>0.36147733333333332</v>
      </c>
      <c r="I3639" s="492">
        <f>I3637+(E3639-E3637)*(I3640-I3637)/(E3640-E3637)</f>
        <v>9.6</v>
      </c>
      <c r="J3639" s="397">
        <f>J3637+(E3639-E3637)*(J3640-J3637)/(E3640-E3637)</f>
        <v>0.20093333333333332</v>
      </c>
      <c r="K3639" s="469">
        <f t="shared" si="310"/>
        <v>9.6098233914159685</v>
      </c>
      <c r="L3639" s="469">
        <f t="shared" si="311"/>
        <v>9.8233914159688851E-3</v>
      </c>
    </row>
    <row r="3640" spans="1:12">
      <c r="A3640" s="480" t="s">
        <v>121</v>
      </c>
      <c r="B3640" s="480">
        <f t="shared" si="308"/>
        <v>7</v>
      </c>
      <c r="C3640" s="480">
        <f t="shared" si="309"/>
        <v>6</v>
      </c>
      <c r="D3640" s="480">
        <f>D3637</f>
        <v>90</v>
      </c>
      <c r="E3640" s="480">
        <f t="shared" si="312"/>
        <v>48</v>
      </c>
      <c r="F3640" s="484">
        <v>3.4881000000000002</v>
      </c>
      <c r="G3640" s="480">
        <v>15</v>
      </c>
      <c r="H3640" s="482">
        <v>0.35919800000000002</v>
      </c>
      <c r="I3640" s="483">
        <v>9.6999999999999993</v>
      </c>
      <c r="J3640" s="484">
        <v>0.19819999999999999</v>
      </c>
      <c r="K3640" s="469">
        <f t="shared" si="310"/>
        <v>9.71080017149316</v>
      </c>
      <c r="L3640" s="469">
        <f t="shared" si="311"/>
        <v>1.0800171493160704E-2</v>
      </c>
    </row>
    <row r="3641" spans="1:12">
      <c r="A3641" s="98" t="s">
        <v>121</v>
      </c>
      <c r="B3641" s="98">
        <f t="shared" si="308"/>
        <v>7</v>
      </c>
      <c r="C3641" s="98">
        <f t="shared" si="309"/>
        <v>6</v>
      </c>
      <c r="D3641" s="98">
        <f>D3640</f>
        <v>90</v>
      </c>
      <c r="E3641" s="98">
        <f t="shared" si="312"/>
        <v>49</v>
      </c>
      <c r="F3641" s="397">
        <f>F3640+(E3641-E3640)*(F3643-F3640)/(E3643-E3640)</f>
        <v>3.5022666666666669</v>
      </c>
      <c r="G3641" s="98">
        <v>15</v>
      </c>
      <c r="H3641" s="491">
        <f>H3640+(E3641-E3640)*(H3643-H3640)/(E3643-E3640)</f>
        <v>0.35688766666666666</v>
      </c>
      <c r="I3641" s="492">
        <f>I3640+(E3641-E3640)*(I3643-I3640)/(E3643-E3640)</f>
        <v>9.7999999999999989</v>
      </c>
      <c r="J3641" s="397">
        <f>J3640+(E3641-E3640)*(J3643-J3640)/(E3643-E3640)</f>
        <v>0.18946666666666664</v>
      </c>
      <c r="K3641" s="469">
        <f t="shared" si="310"/>
        <v>9.8133586385258482</v>
      </c>
      <c r="L3641" s="469">
        <f t="shared" si="311"/>
        <v>1.3358638525849287E-2</v>
      </c>
    </row>
    <row r="3642" spans="1:12">
      <c r="A3642" s="98" t="s">
        <v>121</v>
      </c>
      <c r="B3642" s="98">
        <f t="shared" si="308"/>
        <v>7</v>
      </c>
      <c r="C3642" s="98">
        <f t="shared" si="309"/>
        <v>6</v>
      </c>
      <c r="D3642" s="98">
        <f>D3640</f>
        <v>90</v>
      </c>
      <c r="E3642" s="98">
        <f t="shared" si="312"/>
        <v>50</v>
      </c>
      <c r="F3642" s="397">
        <f>F3640+(E3642-E3640)*(F3643-F3640)/(E3643-E3640)</f>
        <v>3.5164333333333335</v>
      </c>
      <c r="G3642" s="98">
        <v>15</v>
      </c>
      <c r="H3642" s="491">
        <f>H3640+(E3642-E3640)*(H3643-H3640)/(E3643-E3640)</f>
        <v>0.35457733333333336</v>
      </c>
      <c r="I3642" s="492">
        <f>I3640+(E3642-E3640)*(I3643-I3640)/(E3643-E3640)</f>
        <v>9.9</v>
      </c>
      <c r="J3642" s="397">
        <f>J3640+(E3642-E3640)*(J3643-J3640)/(E3643-E3640)</f>
        <v>0.18073333333333333</v>
      </c>
      <c r="K3642" s="469">
        <f t="shared" si="310"/>
        <v>9.9172535939503561</v>
      </c>
      <c r="L3642" s="469">
        <f t="shared" si="311"/>
        <v>1.725359395035575E-2</v>
      </c>
    </row>
    <row r="3643" spans="1:12">
      <c r="A3643" s="480" t="s">
        <v>121</v>
      </c>
      <c r="B3643" s="480">
        <f t="shared" si="308"/>
        <v>7</v>
      </c>
      <c r="C3643" s="480">
        <f t="shared" si="309"/>
        <v>6</v>
      </c>
      <c r="D3643" s="480">
        <f>D3640</f>
        <v>90</v>
      </c>
      <c r="E3643" s="480">
        <f t="shared" si="312"/>
        <v>51</v>
      </c>
      <c r="F3643" s="484">
        <v>3.5306000000000002</v>
      </c>
      <c r="G3643" s="480">
        <v>15</v>
      </c>
      <c r="H3643" s="482">
        <v>0.352267</v>
      </c>
      <c r="I3643" s="483">
        <v>10</v>
      </c>
      <c r="J3643" s="484">
        <v>0.17199999999999999</v>
      </c>
      <c r="K3643" s="469">
        <f t="shared" si="310"/>
        <v>10.022511333732652</v>
      </c>
      <c r="L3643" s="469">
        <f t="shared" si="311"/>
        <v>2.2511333732651906E-2</v>
      </c>
    </row>
    <row r="3644" spans="1:12">
      <c r="A3644" s="98" t="s">
        <v>121</v>
      </c>
      <c r="B3644" s="98">
        <f t="shared" si="308"/>
        <v>7</v>
      </c>
      <c r="C3644" s="98">
        <f t="shared" si="309"/>
        <v>6</v>
      </c>
      <c r="D3644" s="98">
        <f>D3643</f>
        <v>90</v>
      </c>
      <c r="E3644" s="98">
        <f t="shared" si="312"/>
        <v>52</v>
      </c>
      <c r="F3644" s="397">
        <f>F3643+(E3644-E3643)*(F3646-F3643)/(E3646-E3643)</f>
        <v>3.5446</v>
      </c>
      <c r="G3644" s="98">
        <v>15</v>
      </c>
      <c r="H3644" s="491">
        <f>H3643+(E3644-E3643)*(H3646-H3643)/(E3646-E3643)</f>
        <v>0.34992233333333334</v>
      </c>
      <c r="I3644" s="492">
        <f>I3643+(E3644-E3643)*(I3646-I3643)/(E3646-E3643)</f>
        <v>10.133333333333333</v>
      </c>
      <c r="J3644" s="397">
        <f>J3643+(E3644-E3643)*(J3646-J3643)/(E3646-E3643)</f>
        <v>0.16626666666666665</v>
      </c>
      <c r="K3644" s="469">
        <f t="shared" si="310"/>
        <v>10.129676394857144</v>
      </c>
      <c r="L3644" s="469">
        <f t="shared" si="311"/>
        <v>-3.6569384761886425E-3</v>
      </c>
    </row>
    <row r="3645" spans="1:12">
      <c r="A3645" s="98" t="s">
        <v>121</v>
      </c>
      <c r="B3645" s="98">
        <f t="shared" ref="B3645:B3708" si="313">INT(D3645/12)</f>
        <v>7</v>
      </c>
      <c r="C3645" s="98">
        <f t="shared" ref="C3645:C3708" si="314">D3645-B3645*12</f>
        <v>6</v>
      </c>
      <c r="D3645" s="98">
        <f>D3643</f>
        <v>90</v>
      </c>
      <c r="E3645" s="98">
        <f t="shared" si="312"/>
        <v>53</v>
      </c>
      <c r="F3645" s="397">
        <f>F3643+(E3645-E3643)*(F3646-F3643)/(E3646-E3643)</f>
        <v>3.5586000000000002</v>
      </c>
      <c r="G3645" s="98">
        <v>15</v>
      </c>
      <c r="H3645" s="491">
        <f>H3643+(E3645-E3643)*(H3646-H3643)/(E3646-E3643)</f>
        <v>0.34757766666666667</v>
      </c>
      <c r="I3645" s="492">
        <f>I3643+(E3645-E3643)*(I3646-I3643)/(E3646-E3643)</f>
        <v>10.266666666666667</v>
      </c>
      <c r="J3645" s="397">
        <f>J3643+(E3645-E3643)*(J3646-J3643)/(E3646-E3643)</f>
        <v>0.16053333333333333</v>
      </c>
      <c r="K3645" s="469">
        <f t="shared" si="310"/>
        <v>10.238287270087357</v>
      </c>
      <c r="L3645" s="469">
        <f t="shared" si="311"/>
        <v>-2.8379396579310878E-2</v>
      </c>
    </row>
    <row r="3646" spans="1:12">
      <c r="A3646" s="480" t="s">
        <v>121</v>
      </c>
      <c r="B3646" s="480">
        <f t="shared" si="313"/>
        <v>7</v>
      </c>
      <c r="C3646" s="480">
        <f t="shared" si="314"/>
        <v>6</v>
      </c>
      <c r="D3646" s="480">
        <f>D3643</f>
        <v>90</v>
      </c>
      <c r="E3646" s="480">
        <f t="shared" si="312"/>
        <v>54</v>
      </c>
      <c r="F3646" s="484">
        <v>3.5726</v>
      </c>
      <c r="G3646" s="480">
        <v>15</v>
      </c>
      <c r="H3646" s="482">
        <v>0.34523300000000001</v>
      </c>
      <c r="I3646" s="483">
        <v>10.4</v>
      </c>
      <c r="J3646" s="484">
        <v>0.15479999999999999</v>
      </c>
      <c r="K3646" s="469">
        <f t="shared" si="310"/>
        <v>10.348373417373194</v>
      </c>
      <c r="L3646" s="469">
        <f t="shared" si="311"/>
        <v>-5.1626582626806083E-2</v>
      </c>
    </row>
    <row r="3647" spans="1:12">
      <c r="A3647" s="98" t="s">
        <v>121</v>
      </c>
      <c r="B3647" s="480">
        <f t="shared" si="313"/>
        <v>8</v>
      </c>
      <c r="C3647" s="480">
        <f t="shared" si="314"/>
        <v>0</v>
      </c>
      <c r="D3647" s="480">
        <f>D3646+6</f>
        <v>96</v>
      </c>
      <c r="E3647" s="480">
        <v>12</v>
      </c>
      <c r="F3647" s="484">
        <v>2.9300999999999999</v>
      </c>
      <c r="G3647" s="480">
        <v>15</v>
      </c>
      <c r="H3647" s="482">
        <v>0.41755100000000001</v>
      </c>
      <c r="I3647" s="483">
        <v>7</v>
      </c>
      <c r="J3647" s="484">
        <v>0.378</v>
      </c>
      <c r="K3647" s="469">
        <f t="shared" si="310"/>
        <v>7.0173463840345249</v>
      </c>
      <c r="L3647" s="469">
        <f t="shared" si="311"/>
        <v>1.7346384034524931E-2</v>
      </c>
    </row>
    <row r="3648" spans="1:12">
      <c r="A3648" s="98" t="s">
        <v>121</v>
      </c>
      <c r="B3648" s="98">
        <f t="shared" si="313"/>
        <v>8</v>
      </c>
      <c r="C3648" s="98">
        <f t="shared" si="314"/>
        <v>0</v>
      </c>
      <c r="D3648" s="98">
        <f>D3647</f>
        <v>96</v>
      </c>
      <c r="E3648" s="98">
        <f>E3647+1</f>
        <v>13</v>
      </c>
      <c r="F3648" s="397">
        <f>F3647+(E3648-E3647)*(F3650-F3647)/(E3650-E3647)</f>
        <v>2.9469333333333334</v>
      </c>
      <c r="G3648" s="98">
        <v>15</v>
      </c>
      <c r="H3648" s="491">
        <f>H3647+(E3648-E3647)*(H3650-H3647)/(E3650-E3647)</f>
        <v>0.41584766666666667</v>
      </c>
      <c r="I3648" s="492">
        <f>I3647+(E3648-E3647)*(I3650-I3647)/(E3650-E3647)</f>
        <v>7.0666666666666664</v>
      </c>
      <c r="J3648" s="397">
        <f>J3647+(E3648-E3647)*(J3650-J3647)/(E3650-E3647)</f>
        <v>0.37293333333333334</v>
      </c>
      <c r="K3648" s="469">
        <f t="shared" si="310"/>
        <v>7.0865693607354618</v>
      </c>
      <c r="L3648" s="469">
        <f t="shared" si="311"/>
        <v>1.9902694068795412E-2</v>
      </c>
    </row>
    <row r="3649" spans="1:12">
      <c r="A3649" s="480" t="s">
        <v>121</v>
      </c>
      <c r="B3649" s="98">
        <f t="shared" si="313"/>
        <v>8</v>
      </c>
      <c r="C3649" s="98">
        <f t="shared" si="314"/>
        <v>0</v>
      </c>
      <c r="D3649" s="98">
        <f>D3647</f>
        <v>96</v>
      </c>
      <c r="E3649" s="98">
        <f t="shared" ref="E3649:E3689" si="315">E3648+1</f>
        <v>14</v>
      </c>
      <c r="F3649" s="397">
        <f>F3647+(E3649-E3647)*(F3650-F3647)/(E3650-E3647)</f>
        <v>2.9637666666666664</v>
      </c>
      <c r="G3649" s="98">
        <v>15</v>
      </c>
      <c r="H3649" s="491">
        <f>H3647+(E3649-E3647)*(H3650-H3647)/(E3650-E3647)</f>
        <v>0.41414433333333334</v>
      </c>
      <c r="I3649" s="492">
        <f>I3647+(E3649-E3647)*(I3650-I3647)/(E3650-E3647)</f>
        <v>7.1333333333333337</v>
      </c>
      <c r="J3649" s="397">
        <f>J3647+(E3649-E3647)*(J3650-J3647)/(E3650-E3647)</f>
        <v>0.36786666666666668</v>
      </c>
      <c r="K3649" s="469">
        <f t="shared" si="310"/>
        <v>7.1563617514988733</v>
      </c>
      <c r="L3649" s="469">
        <f t="shared" si="311"/>
        <v>2.3028418165539577E-2</v>
      </c>
    </row>
    <row r="3650" spans="1:12">
      <c r="A3650" s="98" t="s">
        <v>121</v>
      </c>
      <c r="B3650" s="480">
        <f t="shared" si="313"/>
        <v>8</v>
      </c>
      <c r="C3650" s="480">
        <f t="shared" si="314"/>
        <v>0</v>
      </c>
      <c r="D3650" s="480">
        <f>D3647</f>
        <v>96</v>
      </c>
      <c r="E3650" s="480">
        <f t="shared" si="315"/>
        <v>15</v>
      </c>
      <c r="F3650" s="484">
        <v>2.9805999999999999</v>
      </c>
      <c r="G3650" s="480">
        <v>15</v>
      </c>
      <c r="H3650" s="482">
        <v>0.412441</v>
      </c>
      <c r="I3650" s="483">
        <v>7.2</v>
      </c>
      <c r="J3650" s="484">
        <v>0.36280000000000001</v>
      </c>
      <c r="K3650" s="469">
        <f t="shared" si="310"/>
        <v>7.2267306111662029</v>
      </c>
      <c r="L3650" s="469">
        <f t="shared" si="311"/>
        <v>2.6730611166202678E-2</v>
      </c>
    </row>
    <row r="3651" spans="1:12">
      <c r="A3651" s="98" t="s">
        <v>121</v>
      </c>
      <c r="B3651" s="98">
        <f t="shared" si="313"/>
        <v>8</v>
      </c>
      <c r="C3651" s="98">
        <f t="shared" si="314"/>
        <v>0</v>
      </c>
      <c r="D3651" s="98">
        <f>D3650</f>
        <v>96</v>
      </c>
      <c r="E3651" s="98">
        <f t="shared" si="315"/>
        <v>16</v>
      </c>
      <c r="F3651" s="397">
        <f>F3650+(E3651-E3650)*(F3653-F3650)/(E3653-E3650)</f>
        <v>2.9971333333333332</v>
      </c>
      <c r="G3651" s="98">
        <v>15</v>
      </c>
      <c r="H3651" s="491">
        <f>H3650+(E3651-E3650)*(H3653-H3650)/(E3653-E3650)</f>
        <v>0.410744</v>
      </c>
      <c r="I3651" s="492">
        <f>I3650+(E3651-E3650)*(I3653-I3650)/(E3653-E3650)</f>
        <v>7.2666666666666666</v>
      </c>
      <c r="J3651" s="397">
        <f>J3650+(E3651-E3650)*(J3653-J3650)/(E3653-E3650)</f>
        <v>0.35776666666666668</v>
      </c>
      <c r="K3651" s="469">
        <f t="shared" si="310"/>
        <v>7.2968402054158625</v>
      </c>
      <c r="L3651" s="469">
        <f t="shared" si="311"/>
        <v>3.0173538749195927E-2</v>
      </c>
    </row>
    <row r="3652" spans="1:12">
      <c r="A3652" s="480" t="s">
        <v>121</v>
      </c>
      <c r="B3652" s="98">
        <f t="shared" si="313"/>
        <v>8</v>
      </c>
      <c r="C3652" s="98">
        <f t="shared" si="314"/>
        <v>0</v>
      </c>
      <c r="D3652" s="98">
        <f>D3650</f>
        <v>96</v>
      </c>
      <c r="E3652" s="98">
        <f t="shared" si="315"/>
        <v>17</v>
      </c>
      <c r="F3652" s="397">
        <f>F3650+(E3652-E3650)*(F3653-F3650)/(E3653-E3650)</f>
        <v>3.0136666666666665</v>
      </c>
      <c r="G3652" s="98">
        <v>15</v>
      </c>
      <c r="H3652" s="491">
        <f>H3650+(E3652-E3650)*(H3653-H3650)/(E3653-E3650)</f>
        <v>0.40904699999999999</v>
      </c>
      <c r="I3652" s="492">
        <f>I3650+(E3652-E3650)*(I3653-I3650)/(E3653-E3650)</f>
        <v>7.3333333333333339</v>
      </c>
      <c r="J3652" s="397">
        <f>J3650+(E3652-E3650)*(J3653-J3650)/(E3653-E3650)</f>
        <v>0.35273333333333334</v>
      </c>
      <c r="K3652" s="469">
        <f t="shared" si="310"/>
        <v>7.367531522457484</v>
      </c>
      <c r="L3652" s="469">
        <f t="shared" si="311"/>
        <v>3.4198189124150069E-2</v>
      </c>
    </row>
    <row r="3653" spans="1:12">
      <c r="A3653" s="98" t="s">
        <v>121</v>
      </c>
      <c r="B3653" s="480">
        <f t="shared" si="313"/>
        <v>8</v>
      </c>
      <c r="C3653" s="480">
        <f t="shared" si="314"/>
        <v>0</v>
      </c>
      <c r="D3653" s="480">
        <f>D3650</f>
        <v>96</v>
      </c>
      <c r="E3653" s="480">
        <f t="shared" si="315"/>
        <v>18</v>
      </c>
      <c r="F3653" s="484">
        <v>3.0301999999999998</v>
      </c>
      <c r="G3653" s="480">
        <v>15</v>
      </c>
      <c r="H3653" s="482">
        <v>0.40734999999999999</v>
      </c>
      <c r="I3653" s="483">
        <v>7.4</v>
      </c>
      <c r="J3653" s="484">
        <v>0.34770000000000001</v>
      </c>
      <c r="K3653" s="469">
        <f t="shared" si="310"/>
        <v>7.4388118325764081</v>
      </c>
      <c r="L3653" s="469">
        <f t="shared" si="311"/>
        <v>3.8811832576407745E-2</v>
      </c>
    </row>
    <row r="3654" spans="1:12">
      <c r="A3654" s="98" t="s">
        <v>121</v>
      </c>
      <c r="B3654" s="98">
        <f t="shared" si="313"/>
        <v>8</v>
      </c>
      <c r="C3654" s="98">
        <f t="shared" si="314"/>
        <v>0</v>
      </c>
      <c r="D3654" s="98">
        <f>D3653</f>
        <v>96</v>
      </c>
      <c r="E3654" s="98">
        <f t="shared" si="315"/>
        <v>19</v>
      </c>
      <c r="F3654" s="397">
        <f>F3653+(E3654-E3653)*(F3656-F3653)/(E3656-E3653)</f>
        <v>3.0465</v>
      </c>
      <c r="G3654" s="98">
        <v>15</v>
      </c>
      <c r="H3654" s="491">
        <f>H3653+(E3654-E3653)*(H3656-H3653)/(E3656-E3653)</f>
        <v>0.40565666666666667</v>
      </c>
      <c r="I3654" s="492">
        <f>I3653+(E3654-E3653)*(I3656-I3653)/(E3656-E3653)</f>
        <v>7.5</v>
      </c>
      <c r="J3654" s="397">
        <f>J3653+(E3654-E3653)*(J3656-J3653)/(E3656-E3653)</f>
        <v>0.34266666666666667</v>
      </c>
      <c r="K3654" s="469">
        <f t="shared" si="310"/>
        <v>7.5100454407257367</v>
      </c>
      <c r="L3654" s="469">
        <f t="shared" si="311"/>
        <v>1.0045440725736654E-2</v>
      </c>
    </row>
    <row r="3655" spans="1:12">
      <c r="A3655" s="480" t="s">
        <v>121</v>
      </c>
      <c r="B3655" s="98">
        <f t="shared" si="313"/>
        <v>8</v>
      </c>
      <c r="C3655" s="98">
        <f t="shared" si="314"/>
        <v>0</v>
      </c>
      <c r="D3655" s="98">
        <f>D3653</f>
        <v>96</v>
      </c>
      <c r="E3655" s="98">
        <f t="shared" si="315"/>
        <v>20</v>
      </c>
      <c r="F3655" s="397">
        <f>F3653+(E3655-E3653)*(F3656-F3653)/(E3656-E3653)</f>
        <v>3.0627999999999997</v>
      </c>
      <c r="G3655" s="98">
        <v>15</v>
      </c>
      <c r="H3655" s="491">
        <f>H3653+(E3655-E3653)*(H3656-H3653)/(E3656-E3653)</f>
        <v>0.40396333333333334</v>
      </c>
      <c r="I3655" s="492">
        <f>I3653+(E3655-E3653)*(I3656-I3653)/(E3656-E3653)</f>
        <v>7.6000000000000005</v>
      </c>
      <c r="J3655" s="397">
        <f>J3653+(E3655-E3653)*(J3656-J3653)/(E3656-E3653)</f>
        <v>0.33763333333333334</v>
      </c>
      <c r="K3655" s="469">
        <f t="shared" si="310"/>
        <v>7.5818762428933315</v>
      </c>
      <c r="L3655" s="469">
        <f t="shared" si="311"/>
        <v>-1.8123757106669025E-2</v>
      </c>
    </row>
    <row r="3656" spans="1:12">
      <c r="A3656" s="98" t="s">
        <v>121</v>
      </c>
      <c r="B3656" s="480">
        <f t="shared" si="313"/>
        <v>8</v>
      </c>
      <c r="C3656" s="480">
        <f t="shared" si="314"/>
        <v>0</v>
      </c>
      <c r="D3656" s="480">
        <f>D3653</f>
        <v>96</v>
      </c>
      <c r="E3656" s="480">
        <f t="shared" si="315"/>
        <v>21</v>
      </c>
      <c r="F3656" s="484">
        <v>3.0790999999999999</v>
      </c>
      <c r="G3656" s="480">
        <v>15</v>
      </c>
      <c r="H3656" s="482">
        <v>0.40227000000000002</v>
      </c>
      <c r="I3656" s="483">
        <v>7.7</v>
      </c>
      <c r="J3656" s="484">
        <v>0.33260000000000001</v>
      </c>
      <c r="K3656" s="469">
        <f t="shared" si="310"/>
        <v>7.6543117806448402</v>
      </c>
      <c r="L3656" s="469">
        <f t="shared" si="311"/>
        <v>-4.5688219355159987E-2</v>
      </c>
    </row>
    <row r="3657" spans="1:12">
      <c r="A3657" s="98" t="s">
        <v>121</v>
      </c>
      <c r="B3657" s="98">
        <f t="shared" si="313"/>
        <v>8</v>
      </c>
      <c r="C3657" s="98">
        <f t="shared" si="314"/>
        <v>0</v>
      </c>
      <c r="D3657" s="98">
        <f>D3656</f>
        <v>96</v>
      </c>
      <c r="E3657" s="98">
        <f t="shared" si="315"/>
        <v>22</v>
      </c>
      <c r="F3657" s="397">
        <f>F3656+(E3657-E3656)*(F3659-F3656)/(E3659-E3656)</f>
        <v>3.0951333333333335</v>
      </c>
      <c r="G3657" s="98">
        <v>15</v>
      </c>
      <c r="H3657" s="491">
        <f>H3656+(E3657-E3656)*(H3659-H3656)/(E3659-E3656)</f>
        <v>0.40057700000000002</v>
      </c>
      <c r="I3657" s="492">
        <f>I3656+(E3657-E3656)*(I3659-I3656)/(E3659-E3656)</f>
        <v>7.7666666666666666</v>
      </c>
      <c r="J3657" s="397">
        <f>J3656+(E3657-E3656)*(J3659-J3656)/(E3659-E3656)</f>
        <v>0.32756666666666667</v>
      </c>
      <c r="K3657" s="469">
        <f t="shared" si="310"/>
        <v>7.7266875864898221</v>
      </c>
      <c r="L3657" s="469">
        <f t="shared" si="311"/>
        <v>-3.9979080176844484E-2</v>
      </c>
    </row>
    <row r="3658" spans="1:12">
      <c r="A3658" s="480" t="s">
        <v>121</v>
      </c>
      <c r="B3658" s="98">
        <f t="shared" si="313"/>
        <v>8</v>
      </c>
      <c r="C3658" s="98">
        <f t="shared" si="314"/>
        <v>0</v>
      </c>
      <c r="D3658" s="98">
        <f>D3656</f>
        <v>96</v>
      </c>
      <c r="E3658" s="98">
        <f t="shared" si="315"/>
        <v>23</v>
      </c>
      <c r="F3658" s="397">
        <f>F3656+(E3658-E3656)*(F3659-F3656)/(E3659-E3656)</f>
        <v>3.1111666666666666</v>
      </c>
      <c r="G3658" s="98">
        <v>15</v>
      </c>
      <c r="H3658" s="491">
        <f>H3656+(E3658-E3656)*(H3659-H3656)/(E3659-E3656)</f>
        <v>0.39888400000000002</v>
      </c>
      <c r="I3658" s="492">
        <f>I3656+(E3658-E3656)*(I3659-I3656)/(E3659-E3656)</f>
        <v>7.8333333333333339</v>
      </c>
      <c r="J3658" s="397">
        <f>J3656+(E3658-E3656)*(J3659-J3656)/(E3659-E3656)</f>
        <v>0.32253333333333334</v>
      </c>
      <c r="K3658" s="469">
        <f t="shared" si="310"/>
        <v>7.7996777676383777</v>
      </c>
      <c r="L3658" s="469">
        <f t="shared" si="311"/>
        <v>-3.3655565694956202E-2</v>
      </c>
    </row>
    <row r="3659" spans="1:12">
      <c r="A3659" s="98" t="s">
        <v>121</v>
      </c>
      <c r="B3659" s="480">
        <f t="shared" si="313"/>
        <v>8</v>
      </c>
      <c r="C3659" s="480">
        <f t="shared" si="314"/>
        <v>0</v>
      </c>
      <c r="D3659" s="480">
        <f>D3656</f>
        <v>96</v>
      </c>
      <c r="E3659" s="480">
        <f t="shared" si="315"/>
        <v>24</v>
      </c>
      <c r="F3659" s="484">
        <v>3.1272000000000002</v>
      </c>
      <c r="G3659" s="480">
        <v>15</v>
      </c>
      <c r="H3659" s="482">
        <v>0.39719100000000002</v>
      </c>
      <c r="I3659" s="483">
        <v>7.9</v>
      </c>
      <c r="J3659" s="484">
        <v>0.3175</v>
      </c>
      <c r="K3659" s="469">
        <f t="shared" ref="K3659:K3722" si="316">F3659/H3659</f>
        <v>7.873290180291094</v>
      </c>
      <c r="L3659" s="469">
        <f t="shared" ref="L3659:L3722" si="317">K3659-I3659</f>
        <v>-2.6709819708906402E-2</v>
      </c>
    </row>
    <row r="3660" spans="1:12">
      <c r="A3660" s="98" t="s">
        <v>121</v>
      </c>
      <c r="B3660" s="98">
        <f t="shared" si="313"/>
        <v>8</v>
      </c>
      <c r="C3660" s="98">
        <f t="shared" si="314"/>
        <v>0</v>
      </c>
      <c r="D3660" s="98">
        <f>D3659</f>
        <v>96</v>
      </c>
      <c r="E3660" s="98">
        <f t="shared" si="315"/>
        <v>25</v>
      </c>
      <c r="F3660" s="397">
        <f>F3659+(E3660-E3659)*(F3662-F3659)/(E3662-E3659)</f>
        <v>3.1429666666666667</v>
      </c>
      <c r="G3660" s="98">
        <v>15</v>
      </c>
      <c r="H3660" s="491">
        <f>H3659+(E3660-E3659)*(H3662-H3659)/(E3662-E3659)</f>
        <v>0.39549600000000001</v>
      </c>
      <c r="I3660" s="492">
        <f>I3659+(E3660-E3659)*(I3662-I3659)/(E3662-E3659)</f>
        <v>7.9666666666666668</v>
      </c>
      <c r="J3660" s="397">
        <f>J3659+(E3660-E3659)*(J3662-J3659)/(E3662-E3659)</f>
        <v>0.31246666666666667</v>
      </c>
      <c r="K3660" s="469">
        <f t="shared" si="316"/>
        <v>7.9468987465528516</v>
      </c>
      <c r="L3660" s="469">
        <f t="shared" si="317"/>
        <v>-1.9767920113815229E-2</v>
      </c>
    </row>
    <row r="3661" spans="1:12">
      <c r="A3661" s="480" t="s">
        <v>121</v>
      </c>
      <c r="B3661" s="98">
        <f t="shared" si="313"/>
        <v>8</v>
      </c>
      <c r="C3661" s="98">
        <f t="shared" si="314"/>
        <v>0</v>
      </c>
      <c r="D3661" s="98">
        <f>D3659</f>
        <v>96</v>
      </c>
      <c r="E3661" s="98">
        <f t="shared" si="315"/>
        <v>26</v>
      </c>
      <c r="F3661" s="397">
        <f>F3659+(E3661-E3659)*(F3662-F3659)/(E3662-E3659)</f>
        <v>3.1587333333333336</v>
      </c>
      <c r="G3661" s="98">
        <v>15</v>
      </c>
      <c r="H3661" s="491">
        <f>H3659+(E3661-E3659)*(H3662-H3659)/(E3662-E3659)</f>
        <v>0.39380100000000001</v>
      </c>
      <c r="I3661" s="492">
        <f>I3659+(E3661-E3659)*(I3662-I3659)/(E3662-E3659)</f>
        <v>8.0333333333333332</v>
      </c>
      <c r="J3661" s="397">
        <f>J3659+(E3661-E3659)*(J3662-J3659)/(E3662-E3659)</f>
        <v>0.30743333333333334</v>
      </c>
      <c r="K3661" s="469">
        <f t="shared" si="316"/>
        <v>8.0211409654453227</v>
      </c>
      <c r="L3661" s="469">
        <f t="shared" si="317"/>
        <v>-1.219236788801048E-2</v>
      </c>
    </row>
    <row r="3662" spans="1:12">
      <c r="A3662" s="98" t="s">
        <v>121</v>
      </c>
      <c r="B3662" s="480">
        <f t="shared" si="313"/>
        <v>8</v>
      </c>
      <c r="C3662" s="480">
        <f t="shared" si="314"/>
        <v>0</v>
      </c>
      <c r="D3662" s="480">
        <f>D3659</f>
        <v>96</v>
      </c>
      <c r="E3662" s="480">
        <f t="shared" si="315"/>
        <v>27</v>
      </c>
      <c r="F3662" s="484">
        <v>3.1745000000000001</v>
      </c>
      <c r="G3662" s="480">
        <v>15</v>
      </c>
      <c r="H3662" s="482">
        <v>0.39210600000000001</v>
      </c>
      <c r="I3662" s="483">
        <v>8.1</v>
      </c>
      <c r="J3662" s="484">
        <v>0.3024</v>
      </c>
      <c r="K3662" s="469">
        <f t="shared" si="316"/>
        <v>8.0960250544495622</v>
      </c>
      <c r="L3662" s="469">
        <f t="shared" si="317"/>
        <v>-3.9749455504374254E-3</v>
      </c>
    </row>
    <row r="3663" spans="1:12">
      <c r="A3663" s="98" t="s">
        <v>121</v>
      </c>
      <c r="B3663" s="98">
        <f t="shared" si="313"/>
        <v>8</v>
      </c>
      <c r="C3663" s="98">
        <f t="shared" si="314"/>
        <v>0</v>
      </c>
      <c r="D3663" s="98">
        <f>D3662</f>
        <v>96</v>
      </c>
      <c r="E3663" s="98">
        <f t="shared" si="315"/>
        <v>28</v>
      </c>
      <c r="F3663" s="397">
        <f>F3662+(E3663-E3662)*(F3665-F3662)/(E3665-E3662)</f>
        <v>3.1900666666666666</v>
      </c>
      <c r="G3663" s="98">
        <v>15</v>
      </c>
      <c r="H3663" s="491">
        <f>H3662+(E3663-E3662)*(H3665-H3662)/(E3665-E3662)</f>
        <v>0.39040600000000003</v>
      </c>
      <c r="I3663" s="492">
        <f>I3662+(E3663-E3662)*(I3665-I3662)/(E3665-E3662)</f>
        <v>8.1666666666666661</v>
      </c>
      <c r="J3663" s="397">
        <f>J3662+(E3663-E3662)*(J3665-J3662)/(E3665-E3662)</f>
        <v>0.29736666666666667</v>
      </c>
      <c r="K3663" s="469">
        <f t="shared" si="316"/>
        <v>8.171151741178841</v>
      </c>
      <c r="L3663" s="469">
        <f t="shared" si="317"/>
        <v>4.4850745121749469E-3</v>
      </c>
    </row>
    <row r="3664" spans="1:12">
      <c r="A3664" s="480" t="s">
        <v>121</v>
      </c>
      <c r="B3664" s="98">
        <f t="shared" si="313"/>
        <v>8</v>
      </c>
      <c r="C3664" s="98">
        <f t="shared" si="314"/>
        <v>0</v>
      </c>
      <c r="D3664" s="98">
        <f>D3662</f>
        <v>96</v>
      </c>
      <c r="E3664" s="98">
        <f t="shared" si="315"/>
        <v>29</v>
      </c>
      <c r="F3664" s="397">
        <f>F3662+(E3664-E3662)*(F3665-F3662)/(E3665-E3662)</f>
        <v>3.2056333333333336</v>
      </c>
      <c r="G3664" s="98">
        <v>15</v>
      </c>
      <c r="H3664" s="491">
        <f>H3662+(E3664-E3662)*(H3665-H3662)/(E3665-E3662)</f>
        <v>0.388706</v>
      </c>
      <c r="I3664" s="492">
        <f>I3662+(E3664-E3662)*(I3665-I3662)/(E3665-E3662)</f>
        <v>8.2333333333333343</v>
      </c>
      <c r="J3664" s="397">
        <f>J3662+(E3664-E3662)*(J3665-J3662)/(E3665-E3662)</f>
        <v>0.29233333333333333</v>
      </c>
      <c r="K3664" s="469">
        <f t="shared" si="316"/>
        <v>8.2469355588370998</v>
      </c>
      <c r="L3664" s="469">
        <f t="shared" si="317"/>
        <v>1.3602225503765553E-2</v>
      </c>
    </row>
    <row r="3665" spans="1:12">
      <c r="A3665" s="98" t="s">
        <v>121</v>
      </c>
      <c r="B3665" s="480">
        <f t="shared" si="313"/>
        <v>8</v>
      </c>
      <c r="C3665" s="480">
        <f t="shared" si="314"/>
        <v>0</v>
      </c>
      <c r="D3665" s="480">
        <f>D3662</f>
        <v>96</v>
      </c>
      <c r="E3665" s="480">
        <f t="shared" si="315"/>
        <v>30</v>
      </c>
      <c r="F3665" s="484">
        <v>3.2212000000000001</v>
      </c>
      <c r="G3665" s="480">
        <v>15</v>
      </c>
      <c r="H3665" s="482">
        <v>0.38700600000000002</v>
      </c>
      <c r="I3665" s="483">
        <v>8.3000000000000007</v>
      </c>
      <c r="J3665" s="484">
        <v>0.2873</v>
      </c>
      <c r="K3665" s="469">
        <f t="shared" si="316"/>
        <v>8.3233851671550312</v>
      </c>
      <c r="L3665" s="469">
        <f t="shared" si="317"/>
        <v>2.3385167155030473E-2</v>
      </c>
    </row>
    <row r="3666" spans="1:12">
      <c r="A3666" s="98" t="s">
        <v>121</v>
      </c>
      <c r="B3666" s="98">
        <f t="shared" si="313"/>
        <v>8</v>
      </c>
      <c r="C3666" s="98">
        <f t="shared" si="314"/>
        <v>0</v>
      </c>
      <c r="D3666" s="98">
        <f>D3665</f>
        <v>96</v>
      </c>
      <c r="E3666" s="98">
        <f t="shared" si="315"/>
        <v>31</v>
      </c>
      <c r="F3666" s="397">
        <f>F3665+(E3666-E3665)*(F3668-F3665)/(E3668-E3665)</f>
        <v>3.2365333333333335</v>
      </c>
      <c r="G3666" s="98">
        <v>15</v>
      </c>
      <c r="H3666" s="491">
        <f>H3665+(E3666-E3665)*(H3668-H3665)/(E3668-E3665)</f>
        <v>0.38529833333333335</v>
      </c>
      <c r="I3666" s="492">
        <f>I3665+(E3666-E3665)*(I3668-I3665)/(E3668-E3665)</f>
        <v>8.4</v>
      </c>
      <c r="J3666" s="397">
        <f>J3665+(E3666-E3665)*(J3668-J3665)/(E3668-E3665)</f>
        <v>0.28223333333333334</v>
      </c>
      <c r="K3666" s="469">
        <f t="shared" si="316"/>
        <v>8.4000709406996314</v>
      </c>
      <c r="L3666" s="469">
        <f t="shared" si="317"/>
        <v>7.0940699631094617E-5</v>
      </c>
    </row>
    <row r="3667" spans="1:12">
      <c r="A3667" s="480" t="s">
        <v>121</v>
      </c>
      <c r="B3667" s="98">
        <f t="shared" si="313"/>
        <v>8</v>
      </c>
      <c r="C3667" s="98">
        <f t="shared" si="314"/>
        <v>0</v>
      </c>
      <c r="D3667" s="98">
        <f>D3665</f>
        <v>96</v>
      </c>
      <c r="E3667" s="98">
        <f t="shared" si="315"/>
        <v>32</v>
      </c>
      <c r="F3667" s="397">
        <f>F3665+(E3667-E3665)*(F3668-F3665)/(E3668-E3665)</f>
        <v>3.2518666666666665</v>
      </c>
      <c r="G3667" s="98">
        <v>15</v>
      </c>
      <c r="H3667" s="491">
        <f>H3665+(E3667-E3665)*(H3668-H3665)/(E3668-E3665)</f>
        <v>0.38359066666666664</v>
      </c>
      <c r="I3667" s="492">
        <f>I3665+(E3667-E3665)*(I3668-I3665)/(E3668-E3665)</f>
        <v>8.5</v>
      </c>
      <c r="J3667" s="397">
        <f>J3665+(E3667-E3665)*(J3668-J3665)/(E3668-E3665)</f>
        <v>0.27716666666666667</v>
      </c>
      <c r="K3667" s="469">
        <f t="shared" si="316"/>
        <v>8.477439492792664</v>
      </c>
      <c r="L3667" s="469">
        <f t="shared" si="317"/>
        <v>-2.2560507207336045E-2</v>
      </c>
    </row>
    <row r="3668" spans="1:12">
      <c r="A3668" s="98" t="s">
        <v>121</v>
      </c>
      <c r="B3668" s="480">
        <f t="shared" si="313"/>
        <v>8</v>
      </c>
      <c r="C3668" s="480">
        <f t="shared" si="314"/>
        <v>0</v>
      </c>
      <c r="D3668" s="480">
        <f>D3665</f>
        <v>96</v>
      </c>
      <c r="E3668" s="480">
        <f t="shared" si="315"/>
        <v>33</v>
      </c>
      <c r="F3668" s="484">
        <v>3.2671999999999999</v>
      </c>
      <c r="G3668" s="480">
        <v>15</v>
      </c>
      <c r="H3668" s="482">
        <v>0.38188299999999997</v>
      </c>
      <c r="I3668" s="483">
        <v>8.6</v>
      </c>
      <c r="J3668" s="484">
        <v>0.27210000000000001</v>
      </c>
      <c r="K3668" s="469">
        <f t="shared" si="316"/>
        <v>8.5554999829790805</v>
      </c>
      <c r="L3668" s="469">
        <f t="shared" si="317"/>
        <v>-4.4500017020919103E-2</v>
      </c>
    </row>
    <row r="3669" spans="1:12">
      <c r="A3669" s="98" t="s">
        <v>121</v>
      </c>
      <c r="B3669" s="98">
        <f t="shared" si="313"/>
        <v>8</v>
      </c>
      <c r="C3669" s="98">
        <f t="shared" si="314"/>
        <v>0</v>
      </c>
      <c r="D3669" s="98">
        <f>D3668</f>
        <v>96</v>
      </c>
      <c r="E3669" s="98">
        <f t="shared" si="315"/>
        <v>34</v>
      </c>
      <c r="F3669" s="397">
        <f>F3668+(E3669-E3668)*(F3671-F3668)/(E3671-E3668)</f>
        <v>3.2822999999999998</v>
      </c>
      <c r="G3669" s="98">
        <v>15</v>
      </c>
      <c r="H3669" s="491">
        <f>H3668+(E3669-E3668)*(H3671-H3668)/(E3671-E3668)</f>
        <v>0.38016566666666662</v>
      </c>
      <c r="I3669" s="492">
        <f>I3668+(E3669-E3668)*(I3671-I3668)/(E3671-E3668)</f>
        <v>8.6666666666666661</v>
      </c>
      <c r="J3669" s="397">
        <f>J3668+(E3669-E3668)*(J3671-J3668)/(E3671-E3668)</f>
        <v>0.26706666666666667</v>
      </c>
      <c r="K3669" s="469">
        <f t="shared" si="316"/>
        <v>8.6338675156532645</v>
      </c>
      <c r="L3669" s="469">
        <f t="shared" si="317"/>
        <v>-3.2799151013401584E-2</v>
      </c>
    </row>
    <row r="3670" spans="1:12">
      <c r="A3670" s="480" t="s">
        <v>121</v>
      </c>
      <c r="B3670" s="98">
        <f t="shared" si="313"/>
        <v>8</v>
      </c>
      <c r="C3670" s="98">
        <f t="shared" si="314"/>
        <v>0</v>
      </c>
      <c r="D3670" s="98">
        <f>D3668</f>
        <v>96</v>
      </c>
      <c r="E3670" s="98">
        <f t="shared" si="315"/>
        <v>35</v>
      </c>
      <c r="F3670" s="397">
        <f>F3668+(E3670-E3668)*(F3671-F3668)/(E3671-E3668)</f>
        <v>3.2974000000000001</v>
      </c>
      <c r="G3670" s="98">
        <v>15</v>
      </c>
      <c r="H3670" s="491">
        <f>H3668+(E3670-E3668)*(H3671-H3668)/(E3671-E3668)</f>
        <v>0.37844833333333333</v>
      </c>
      <c r="I3670" s="492">
        <f>I3668+(E3670-E3668)*(I3671-I3668)/(E3671-E3668)</f>
        <v>8.7333333333333343</v>
      </c>
      <c r="J3670" s="397">
        <f>J3668+(E3670-E3668)*(J3671-J3668)/(E3671-E3668)</f>
        <v>0.26203333333333334</v>
      </c>
      <c r="K3670" s="469">
        <f t="shared" si="316"/>
        <v>8.7129462850499184</v>
      </c>
      <c r="L3670" s="469">
        <f t="shared" si="317"/>
        <v>-2.0387048283415865E-2</v>
      </c>
    </row>
    <row r="3671" spans="1:12">
      <c r="A3671" s="98" t="s">
        <v>121</v>
      </c>
      <c r="B3671" s="480">
        <f t="shared" si="313"/>
        <v>8</v>
      </c>
      <c r="C3671" s="480">
        <f t="shared" si="314"/>
        <v>0</v>
      </c>
      <c r="D3671" s="480">
        <f>D3668</f>
        <v>96</v>
      </c>
      <c r="E3671" s="480">
        <f t="shared" si="315"/>
        <v>36</v>
      </c>
      <c r="F3671" s="484">
        <v>3.3125</v>
      </c>
      <c r="G3671" s="480">
        <v>15</v>
      </c>
      <c r="H3671" s="482">
        <v>0.37673099999999998</v>
      </c>
      <c r="I3671" s="483">
        <v>8.8000000000000007</v>
      </c>
      <c r="J3671" s="484">
        <v>0.25700000000000001</v>
      </c>
      <c r="K3671" s="469">
        <f t="shared" si="316"/>
        <v>8.7927460177155581</v>
      </c>
      <c r="L3671" s="469">
        <f t="shared" si="317"/>
        <v>-7.2539822844426283E-3</v>
      </c>
    </row>
    <row r="3672" spans="1:12">
      <c r="A3672" s="98" t="s">
        <v>121</v>
      </c>
      <c r="B3672" s="98">
        <f t="shared" si="313"/>
        <v>8</v>
      </c>
      <c r="C3672" s="98">
        <f t="shared" si="314"/>
        <v>0</v>
      </c>
      <c r="D3672" s="98">
        <f>D3671</f>
        <v>96</v>
      </c>
      <c r="E3672" s="98">
        <f t="shared" si="315"/>
        <v>37</v>
      </c>
      <c r="F3672" s="397">
        <f>F3671+(E3672-E3671)*(F3674-F3671)/(E3674-E3671)</f>
        <v>3.3274333333333335</v>
      </c>
      <c r="G3672" s="98">
        <v>15</v>
      </c>
      <c r="H3672" s="491">
        <f>H3671+(E3672-E3671)*(H3674-H3671)/(E3674-E3671)</f>
        <v>0.37500099999999997</v>
      </c>
      <c r="I3672" s="492">
        <f>I3671+(E3672-E3671)*(I3674-I3671)/(E3674-E3671)</f>
        <v>8.8666666666666671</v>
      </c>
      <c r="J3672" s="397">
        <f>J3671+(E3672-E3671)*(J3674-J3671)/(E3674-E3671)</f>
        <v>0.25196666666666667</v>
      </c>
      <c r="K3672" s="469">
        <f t="shared" si="316"/>
        <v>8.8731318938705055</v>
      </c>
      <c r="L3672" s="469">
        <f t="shared" si="317"/>
        <v>6.4652272038383529E-3</v>
      </c>
    </row>
    <row r="3673" spans="1:12">
      <c r="A3673" s="480" t="s">
        <v>121</v>
      </c>
      <c r="B3673" s="98">
        <f t="shared" si="313"/>
        <v>8</v>
      </c>
      <c r="C3673" s="98">
        <f t="shared" si="314"/>
        <v>0</v>
      </c>
      <c r="D3673" s="98">
        <f>D3671</f>
        <v>96</v>
      </c>
      <c r="E3673" s="98">
        <f t="shared" si="315"/>
        <v>38</v>
      </c>
      <c r="F3673" s="397">
        <f>F3671+(E3673-E3671)*(F3674-F3671)/(E3674-E3671)</f>
        <v>3.3423666666666665</v>
      </c>
      <c r="G3673" s="98">
        <v>15</v>
      </c>
      <c r="H3673" s="491">
        <f>H3671+(E3673-E3671)*(H3674-H3671)/(E3674-E3671)</f>
        <v>0.37327100000000002</v>
      </c>
      <c r="I3673" s="492">
        <f>I3671+(E3673-E3671)*(I3674-I3671)/(E3674-E3671)</f>
        <v>8.9333333333333336</v>
      </c>
      <c r="J3673" s="397">
        <f>J3671+(E3673-E3671)*(J3674-J3671)/(E3674-E3671)</f>
        <v>0.24693333333333334</v>
      </c>
      <c r="K3673" s="469">
        <f t="shared" si="316"/>
        <v>8.954262899251928</v>
      </c>
      <c r="L3673" s="469">
        <f t="shared" si="317"/>
        <v>2.0929565918594406E-2</v>
      </c>
    </row>
    <row r="3674" spans="1:12">
      <c r="A3674" s="98" t="s">
        <v>121</v>
      </c>
      <c r="B3674" s="480">
        <f t="shared" si="313"/>
        <v>8</v>
      </c>
      <c r="C3674" s="480">
        <f t="shared" si="314"/>
        <v>0</v>
      </c>
      <c r="D3674" s="480">
        <f>D3671</f>
        <v>96</v>
      </c>
      <c r="E3674" s="480">
        <f t="shared" si="315"/>
        <v>39</v>
      </c>
      <c r="F3674" s="484">
        <v>3.3573</v>
      </c>
      <c r="G3674" s="480">
        <v>15</v>
      </c>
      <c r="H3674" s="482">
        <v>0.37154100000000001</v>
      </c>
      <c r="I3674" s="483">
        <v>9</v>
      </c>
      <c r="J3674" s="484">
        <v>0.2419</v>
      </c>
      <c r="K3674" s="469">
        <f t="shared" si="316"/>
        <v>9.0361494424572246</v>
      </c>
      <c r="L3674" s="469">
        <f t="shared" si="317"/>
        <v>3.6149442457224623E-2</v>
      </c>
    </row>
    <row r="3675" spans="1:12">
      <c r="A3675" s="98" t="s">
        <v>121</v>
      </c>
      <c r="B3675" s="98">
        <f t="shared" si="313"/>
        <v>8</v>
      </c>
      <c r="C3675" s="98">
        <f t="shared" si="314"/>
        <v>0</v>
      </c>
      <c r="D3675" s="98">
        <f>D3674</f>
        <v>96</v>
      </c>
      <c r="E3675" s="98">
        <f t="shared" si="315"/>
        <v>40</v>
      </c>
      <c r="F3675" s="397">
        <f>F3674+(E3675-E3674)*(F3677-F3674)/(E3677-E3674)</f>
        <v>3.3719999999999999</v>
      </c>
      <c r="G3675" s="98">
        <v>15</v>
      </c>
      <c r="H3675" s="491">
        <f>H3674+(E3675-E3674)*(H3677-H3674)/(E3677-E3674)</f>
        <v>0.36979633333333334</v>
      </c>
      <c r="I3675" s="492">
        <f>I3674+(E3675-E3674)*(I3677-I3674)/(E3677-E3674)</f>
        <v>9.1</v>
      </c>
      <c r="J3675" s="397">
        <f>J3674+(E3675-E3674)*(J3677-J3674)/(E3677-E3674)</f>
        <v>0.23686666666666667</v>
      </c>
      <c r="K3675" s="469">
        <f t="shared" si="316"/>
        <v>9.1185328140084305</v>
      </c>
      <c r="L3675" s="469">
        <f t="shared" si="317"/>
        <v>1.8532814008430876E-2</v>
      </c>
    </row>
    <row r="3676" spans="1:12">
      <c r="A3676" s="480" t="s">
        <v>121</v>
      </c>
      <c r="B3676" s="98">
        <f t="shared" si="313"/>
        <v>8</v>
      </c>
      <c r="C3676" s="98">
        <f t="shared" si="314"/>
        <v>0</v>
      </c>
      <c r="D3676" s="98">
        <f>D3674</f>
        <v>96</v>
      </c>
      <c r="E3676" s="98">
        <f t="shared" si="315"/>
        <v>41</v>
      </c>
      <c r="F3676" s="397">
        <f>F3674+(E3676-E3674)*(F3677-F3674)/(E3677-E3674)</f>
        <v>3.3867000000000003</v>
      </c>
      <c r="G3676" s="98">
        <v>15</v>
      </c>
      <c r="H3676" s="491">
        <f>H3674+(E3676-E3674)*(H3677-H3674)/(E3677-E3674)</f>
        <v>0.36805166666666667</v>
      </c>
      <c r="I3676" s="492">
        <f>I3674+(E3676-E3674)*(I3677-I3674)/(E3677-E3674)</f>
        <v>9.2000000000000011</v>
      </c>
      <c r="J3676" s="397">
        <f>J3674+(E3676-E3674)*(J3677-J3674)/(E3677-E3674)</f>
        <v>0.23183333333333334</v>
      </c>
      <c r="K3676" s="469">
        <f t="shared" si="316"/>
        <v>9.2016972254801193</v>
      </c>
      <c r="L3676" s="469">
        <f t="shared" si="317"/>
        <v>1.6972254801181919E-3</v>
      </c>
    </row>
    <row r="3677" spans="1:12">
      <c r="A3677" s="98" t="s">
        <v>121</v>
      </c>
      <c r="B3677" s="480">
        <f t="shared" si="313"/>
        <v>8</v>
      </c>
      <c r="C3677" s="480">
        <f t="shared" si="314"/>
        <v>0</v>
      </c>
      <c r="D3677" s="480">
        <f>D3674</f>
        <v>96</v>
      </c>
      <c r="E3677" s="480">
        <f t="shared" si="315"/>
        <v>42</v>
      </c>
      <c r="F3677" s="484">
        <v>3.4014000000000002</v>
      </c>
      <c r="G3677" s="480">
        <v>15</v>
      </c>
      <c r="H3677" s="482">
        <v>0.36630699999999999</v>
      </c>
      <c r="I3677" s="483">
        <v>9.3000000000000007</v>
      </c>
      <c r="J3677" s="484">
        <v>0.2268</v>
      </c>
      <c r="K3677" s="469">
        <f t="shared" si="316"/>
        <v>9.2856538368090167</v>
      </c>
      <c r="L3677" s="469">
        <f t="shared" si="317"/>
        <v>-1.4346163190984029E-2</v>
      </c>
    </row>
    <row r="3678" spans="1:12">
      <c r="A3678" s="98" t="s">
        <v>121</v>
      </c>
      <c r="B3678" s="98">
        <f t="shared" si="313"/>
        <v>8</v>
      </c>
      <c r="C3678" s="98">
        <f t="shared" si="314"/>
        <v>0</v>
      </c>
      <c r="D3678" s="98">
        <f>D3677</f>
        <v>96</v>
      </c>
      <c r="E3678" s="98">
        <f t="shared" si="315"/>
        <v>43</v>
      </c>
      <c r="F3678" s="397">
        <f>F3677+(E3678-E3677)*(F3680-F3677)/(E3680-E3677)</f>
        <v>3.4159333333333333</v>
      </c>
      <c r="G3678" s="98">
        <v>15</v>
      </c>
      <c r="H3678" s="491">
        <f>H3677+(E3678-E3677)*(H3680-H3677)/(E3680-E3677)</f>
        <v>0.36454533333333333</v>
      </c>
      <c r="I3678" s="492">
        <f>I3677+(E3678-E3677)*(I3680-I3677)/(E3680-E3677)</f>
        <v>9.3666666666666671</v>
      </c>
      <c r="J3678" s="397">
        <f>J3677+(E3678-E3677)*(J3680-J3677)/(E3680-E3677)</f>
        <v>0.22176666666666667</v>
      </c>
      <c r="K3678" s="469">
        <f t="shared" si="316"/>
        <v>9.3703938056172245</v>
      </c>
      <c r="L3678" s="469">
        <f t="shared" si="317"/>
        <v>3.7271389505573183E-3</v>
      </c>
    </row>
    <row r="3679" spans="1:12">
      <c r="A3679" s="480" t="s">
        <v>121</v>
      </c>
      <c r="B3679" s="98">
        <f t="shared" si="313"/>
        <v>8</v>
      </c>
      <c r="C3679" s="98">
        <f t="shared" si="314"/>
        <v>0</v>
      </c>
      <c r="D3679" s="98">
        <f>D3677</f>
        <v>96</v>
      </c>
      <c r="E3679" s="98">
        <f t="shared" si="315"/>
        <v>44</v>
      </c>
      <c r="F3679" s="397">
        <f>F3677+(E3679-E3677)*(F3680-F3677)/(E3680-E3677)</f>
        <v>3.4304666666666668</v>
      </c>
      <c r="G3679" s="98">
        <v>15</v>
      </c>
      <c r="H3679" s="491">
        <f>H3677+(E3679-E3677)*(H3680-H3677)/(E3680-E3677)</f>
        <v>0.36278366666666667</v>
      </c>
      <c r="I3679" s="492">
        <f>I3677+(E3679-E3677)*(I3680-I3677)/(E3680-E3677)</f>
        <v>9.4333333333333336</v>
      </c>
      <c r="J3679" s="397">
        <f>J3677+(E3679-E3677)*(J3680-J3677)/(E3680-E3677)</f>
        <v>0.21673333333333333</v>
      </c>
      <c r="K3679" s="469">
        <f t="shared" si="316"/>
        <v>9.4559567639483948</v>
      </c>
      <c r="L3679" s="469">
        <f t="shared" si="317"/>
        <v>2.2623430615061224E-2</v>
      </c>
    </row>
    <row r="3680" spans="1:12">
      <c r="A3680" s="98" t="s">
        <v>121</v>
      </c>
      <c r="B3680" s="480">
        <f t="shared" si="313"/>
        <v>8</v>
      </c>
      <c r="C3680" s="480">
        <f t="shared" si="314"/>
        <v>0</v>
      </c>
      <c r="D3680" s="480">
        <f>D3677</f>
        <v>96</v>
      </c>
      <c r="E3680" s="480">
        <f t="shared" si="315"/>
        <v>45</v>
      </c>
      <c r="F3680" s="484">
        <v>3.4449999999999998</v>
      </c>
      <c r="G3680" s="480">
        <v>15</v>
      </c>
      <c r="H3680" s="482">
        <v>0.36102200000000001</v>
      </c>
      <c r="I3680" s="483">
        <v>9.5</v>
      </c>
      <c r="J3680" s="484">
        <v>0.2117</v>
      </c>
      <c r="K3680" s="469">
        <f t="shared" si="316"/>
        <v>9.5423547595437395</v>
      </c>
      <c r="L3680" s="469">
        <f t="shared" si="317"/>
        <v>4.2354759543739462E-2</v>
      </c>
    </row>
    <row r="3681" spans="1:12">
      <c r="A3681" s="98" t="s">
        <v>121</v>
      </c>
      <c r="B3681" s="98">
        <f t="shared" si="313"/>
        <v>8</v>
      </c>
      <c r="C3681" s="98">
        <f t="shared" si="314"/>
        <v>0</v>
      </c>
      <c r="D3681" s="98">
        <f>D3680</f>
        <v>96</v>
      </c>
      <c r="E3681" s="98">
        <f t="shared" si="315"/>
        <v>46</v>
      </c>
      <c r="F3681" s="397">
        <f>F3680+(E3681-E3680)*(F3683-F3680)/(E3683-E3680)</f>
        <v>3.4593666666666665</v>
      </c>
      <c r="G3681" s="98">
        <v>15</v>
      </c>
      <c r="H3681" s="491">
        <f>H3680+(E3681-E3680)*(H3683-H3680)/(E3683-E3680)</f>
        <v>0.35924066666666665</v>
      </c>
      <c r="I3681" s="492">
        <f>I3680+(E3681-E3680)*(I3683-I3680)/(E3683-E3680)</f>
        <v>9.6</v>
      </c>
      <c r="J3681" s="397">
        <f>J3680+(E3681-E3680)*(J3683-J3680)/(E3683-E3680)</f>
        <v>0.20663333333333334</v>
      </c>
      <c r="K3681" s="469">
        <f t="shared" si="316"/>
        <v>9.629663308348535</v>
      </c>
      <c r="L3681" s="469">
        <f t="shared" si="317"/>
        <v>2.9663308348535367E-2</v>
      </c>
    </row>
    <row r="3682" spans="1:12">
      <c r="A3682" s="480" t="s">
        <v>121</v>
      </c>
      <c r="B3682" s="98">
        <f t="shared" si="313"/>
        <v>8</v>
      </c>
      <c r="C3682" s="98">
        <f t="shared" si="314"/>
        <v>0</v>
      </c>
      <c r="D3682" s="98">
        <f>D3680</f>
        <v>96</v>
      </c>
      <c r="E3682" s="98">
        <f t="shared" si="315"/>
        <v>47</v>
      </c>
      <c r="F3682" s="397">
        <f>F3680+(E3682-E3680)*(F3683-F3680)/(E3683-E3680)</f>
        <v>3.4737333333333336</v>
      </c>
      <c r="G3682" s="98">
        <v>15</v>
      </c>
      <c r="H3682" s="491">
        <f>H3680+(E3682-E3680)*(H3683-H3680)/(E3683-E3680)</f>
        <v>0.35745933333333335</v>
      </c>
      <c r="I3682" s="492">
        <f>I3680+(E3682-E3680)*(I3683-I3680)/(E3683-E3680)</f>
        <v>9.7000000000000011</v>
      </c>
      <c r="J3682" s="397">
        <f>J3680+(E3682-E3680)*(J3683-J3680)/(E3683-E3680)</f>
        <v>0.20156666666666667</v>
      </c>
      <c r="K3682" s="469">
        <f t="shared" si="316"/>
        <v>9.7178420295828527</v>
      </c>
      <c r="L3682" s="469">
        <f t="shared" si="317"/>
        <v>1.7842029582851637E-2</v>
      </c>
    </row>
    <row r="3683" spans="1:12">
      <c r="A3683" s="98" t="s">
        <v>121</v>
      </c>
      <c r="B3683" s="480">
        <f t="shared" si="313"/>
        <v>8</v>
      </c>
      <c r="C3683" s="480">
        <f t="shared" si="314"/>
        <v>0</v>
      </c>
      <c r="D3683" s="480">
        <f>D3680</f>
        <v>96</v>
      </c>
      <c r="E3683" s="480">
        <f t="shared" si="315"/>
        <v>48</v>
      </c>
      <c r="F3683" s="484">
        <v>3.4881000000000002</v>
      </c>
      <c r="G3683" s="480">
        <v>15</v>
      </c>
      <c r="H3683" s="482">
        <v>0.35567799999999999</v>
      </c>
      <c r="I3683" s="483">
        <v>9.8000000000000007</v>
      </c>
      <c r="J3683" s="484">
        <v>0.19650000000000001</v>
      </c>
      <c r="K3683" s="469">
        <f t="shared" si="316"/>
        <v>9.8069039974358834</v>
      </c>
      <c r="L3683" s="469">
        <f t="shared" si="317"/>
        <v>6.9039974358826584E-3</v>
      </c>
    </row>
    <row r="3684" spans="1:12">
      <c r="A3684" s="98" t="s">
        <v>121</v>
      </c>
      <c r="B3684" s="98">
        <f t="shared" si="313"/>
        <v>8</v>
      </c>
      <c r="C3684" s="98">
        <f t="shared" si="314"/>
        <v>0</v>
      </c>
      <c r="D3684" s="98">
        <f>D3683</f>
        <v>96</v>
      </c>
      <c r="E3684" s="98">
        <f t="shared" si="315"/>
        <v>49</v>
      </c>
      <c r="F3684" s="397">
        <f>F3683+(E3684-E3683)*(F3686-F3683)/(E3686-E3683)</f>
        <v>3.5022666666666669</v>
      </c>
      <c r="G3684" s="98">
        <v>15</v>
      </c>
      <c r="H3684" s="491">
        <f>H3683+(E3684-E3683)*(H3686-H3683)/(E3686-E3683)</f>
        <v>0.35387466666666667</v>
      </c>
      <c r="I3684" s="492">
        <f>I3683+(E3684-E3683)*(I3686-I3683)/(E3686-E3683)</f>
        <v>9.9</v>
      </c>
      <c r="J3684" s="397">
        <f>J3683+(E3684-E3683)*(J3686-J3683)/(E3686-E3683)</f>
        <v>0.19146666666666667</v>
      </c>
      <c r="K3684" s="469">
        <f t="shared" si="316"/>
        <v>9.8969126545745016</v>
      </c>
      <c r="L3684" s="469">
        <f t="shared" si="317"/>
        <v>-3.0873454254987109E-3</v>
      </c>
    </row>
    <row r="3685" spans="1:12">
      <c r="A3685" s="480" t="s">
        <v>121</v>
      </c>
      <c r="B3685" s="98">
        <f t="shared" si="313"/>
        <v>8</v>
      </c>
      <c r="C3685" s="98">
        <f t="shared" si="314"/>
        <v>0</v>
      </c>
      <c r="D3685" s="98">
        <f>D3683</f>
        <v>96</v>
      </c>
      <c r="E3685" s="98">
        <f t="shared" si="315"/>
        <v>50</v>
      </c>
      <c r="F3685" s="397">
        <f>F3683+(E3685-E3683)*(F3686-F3683)/(E3686-E3683)</f>
        <v>3.5164333333333335</v>
      </c>
      <c r="G3685" s="98">
        <v>15</v>
      </c>
      <c r="H3685" s="491">
        <f>H3683+(E3685-E3683)*(H3686-H3683)/(E3686-E3683)</f>
        <v>0.35207133333333335</v>
      </c>
      <c r="I3685" s="492">
        <f>I3683+(E3685-E3683)*(I3686-I3683)/(E3686-E3683)</f>
        <v>10</v>
      </c>
      <c r="J3685" s="397">
        <f>J3683+(E3685-E3683)*(J3686-J3683)/(E3686-E3683)</f>
        <v>0.18643333333333334</v>
      </c>
      <c r="K3685" s="469">
        <f t="shared" si="316"/>
        <v>9.987843372649861</v>
      </c>
      <c r="L3685" s="469">
        <f t="shared" si="317"/>
        <v>-1.2156627350139004E-2</v>
      </c>
    </row>
    <row r="3686" spans="1:12">
      <c r="A3686" s="98" t="s">
        <v>121</v>
      </c>
      <c r="B3686" s="480">
        <f t="shared" si="313"/>
        <v>8</v>
      </c>
      <c r="C3686" s="480">
        <f t="shared" si="314"/>
        <v>0</v>
      </c>
      <c r="D3686" s="480">
        <f>D3683</f>
        <v>96</v>
      </c>
      <c r="E3686" s="480">
        <f t="shared" si="315"/>
        <v>51</v>
      </c>
      <c r="F3686" s="484">
        <v>3.5306000000000002</v>
      </c>
      <c r="G3686" s="480">
        <v>15</v>
      </c>
      <c r="H3686" s="482">
        <v>0.35026800000000002</v>
      </c>
      <c r="I3686" s="483">
        <v>10.1</v>
      </c>
      <c r="J3686" s="484">
        <v>0.18140000000000001</v>
      </c>
      <c r="K3686" s="469">
        <f t="shared" si="316"/>
        <v>10.079710393184648</v>
      </c>
      <c r="L3686" s="469">
        <f t="shared" si="317"/>
        <v>-2.0289606815351746E-2</v>
      </c>
    </row>
    <row r="3687" spans="1:12">
      <c r="A3687" s="98" t="s">
        <v>121</v>
      </c>
      <c r="B3687" s="98">
        <f t="shared" si="313"/>
        <v>8</v>
      </c>
      <c r="C3687" s="98">
        <f t="shared" si="314"/>
        <v>0</v>
      </c>
      <c r="D3687" s="98">
        <f>D3686</f>
        <v>96</v>
      </c>
      <c r="E3687" s="98">
        <f t="shared" si="315"/>
        <v>52</v>
      </c>
      <c r="F3687" s="397">
        <f>F3686+(E3687-E3686)*(F3689-F3686)/(E3689-E3686)</f>
        <v>3.5446</v>
      </c>
      <c r="G3687" s="98">
        <v>15</v>
      </c>
      <c r="H3687" s="491">
        <f>H3686+(E3687-E3686)*(H3689-H3686)/(E3689-E3686)</f>
        <v>0.34844066666666668</v>
      </c>
      <c r="I3687" s="492">
        <f>I3686+(E3687-E3686)*(I3689-I3686)/(E3689-E3686)</f>
        <v>10.199999999999999</v>
      </c>
      <c r="J3687" s="397">
        <f>J3686+(E3687-E3686)*(J3689-J3686)/(E3689-E3686)</f>
        <v>0.17636666666666667</v>
      </c>
      <c r="K3687" s="469">
        <f t="shared" si="316"/>
        <v>10.172750597423569</v>
      </c>
      <c r="L3687" s="469">
        <f t="shared" si="317"/>
        <v>-2.7249402576430271E-2</v>
      </c>
    </row>
    <row r="3688" spans="1:12">
      <c r="A3688" s="480" t="s">
        <v>121</v>
      </c>
      <c r="B3688" s="98">
        <f t="shared" si="313"/>
        <v>8</v>
      </c>
      <c r="C3688" s="98">
        <f t="shared" si="314"/>
        <v>0</v>
      </c>
      <c r="D3688" s="98">
        <f>D3686</f>
        <v>96</v>
      </c>
      <c r="E3688" s="98">
        <f t="shared" si="315"/>
        <v>53</v>
      </c>
      <c r="F3688" s="397">
        <f>F3686+(E3688-E3686)*(F3689-F3686)/(E3689-E3686)</f>
        <v>3.5586000000000002</v>
      </c>
      <c r="G3688" s="98">
        <v>15</v>
      </c>
      <c r="H3688" s="491">
        <f>H3686+(E3688-E3686)*(H3689-H3686)/(E3689-E3686)</f>
        <v>0.34661333333333333</v>
      </c>
      <c r="I3688" s="492">
        <f>I3686+(E3688-E3686)*(I3689-I3686)/(E3689-E3686)</f>
        <v>10.3</v>
      </c>
      <c r="J3688" s="397">
        <f>J3686+(E3688-E3686)*(J3689-J3686)/(E3689-E3686)</f>
        <v>0.17133333333333334</v>
      </c>
      <c r="K3688" s="469">
        <f t="shared" si="316"/>
        <v>10.266771811047855</v>
      </c>
      <c r="L3688" s="469">
        <f t="shared" si="317"/>
        <v>-3.3228188952145743E-2</v>
      </c>
    </row>
    <row r="3689" spans="1:12">
      <c r="A3689" s="98" t="s">
        <v>121</v>
      </c>
      <c r="B3689" s="480">
        <f t="shared" si="313"/>
        <v>8</v>
      </c>
      <c r="C3689" s="480">
        <f t="shared" si="314"/>
        <v>0</v>
      </c>
      <c r="D3689" s="480">
        <f>D3686</f>
        <v>96</v>
      </c>
      <c r="E3689" s="480">
        <f t="shared" si="315"/>
        <v>54</v>
      </c>
      <c r="F3689" s="484">
        <v>3.5726</v>
      </c>
      <c r="G3689" s="480">
        <v>15</v>
      </c>
      <c r="H3689" s="482">
        <v>0.34478599999999998</v>
      </c>
      <c r="I3689" s="483">
        <v>10.4</v>
      </c>
      <c r="J3689" s="484">
        <v>0.1663</v>
      </c>
      <c r="K3689" s="469">
        <f t="shared" si="316"/>
        <v>10.361789631829598</v>
      </c>
      <c r="L3689" s="469">
        <f t="shared" si="317"/>
        <v>-3.821036817040202E-2</v>
      </c>
    </row>
    <row r="3690" spans="1:12">
      <c r="A3690" s="98" t="s">
        <v>121</v>
      </c>
      <c r="B3690" s="480">
        <f t="shared" si="313"/>
        <v>8</v>
      </c>
      <c r="C3690" s="480">
        <f t="shared" si="314"/>
        <v>6</v>
      </c>
      <c r="D3690" s="480">
        <f>D3689+6</f>
        <v>102</v>
      </c>
      <c r="E3690" s="480">
        <v>12</v>
      </c>
      <c r="F3690" s="484">
        <v>2.9300999999999999</v>
      </c>
      <c r="G3690" s="480">
        <v>15</v>
      </c>
      <c r="H3690" s="482">
        <v>0.39876499999999998</v>
      </c>
      <c r="I3690" s="483">
        <v>7.3</v>
      </c>
      <c r="J3690" s="484">
        <v>0.36159999999999998</v>
      </c>
      <c r="K3690" s="469">
        <f t="shared" si="316"/>
        <v>7.3479367547302301</v>
      </c>
      <c r="L3690" s="469">
        <f t="shared" si="317"/>
        <v>4.7936754730230291E-2</v>
      </c>
    </row>
    <row r="3691" spans="1:12">
      <c r="A3691" s="480" t="s">
        <v>121</v>
      </c>
      <c r="B3691" s="98">
        <f t="shared" si="313"/>
        <v>8</v>
      </c>
      <c r="C3691" s="98">
        <f t="shared" si="314"/>
        <v>6</v>
      </c>
      <c r="D3691" s="98">
        <f>D3690</f>
        <v>102</v>
      </c>
      <c r="E3691" s="98">
        <f>E3690+1</f>
        <v>13</v>
      </c>
      <c r="F3691" s="397">
        <f>F3690+(E3691-E3690)*(F3693-F3690)/(E3693-E3690)</f>
        <v>2.9469333333333334</v>
      </c>
      <c r="G3691" s="98">
        <v>15</v>
      </c>
      <c r="H3691" s="491">
        <f>H3690+(E3691-E3690)*(H3693-H3690)/(E3693-E3690)</f>
        <v>0.39742833333333333</v>
      </c>
      <c r="I3691" s="492">
        <f>I3690+(E3691-E3690)*(I3693-I3690)/(E3693-E3690)</f>
        <v>7.3999999999999995</v>
      </c>
      <c r="J3691" s="397">
        <f>J3690+(E3691-E3690)*(J3693-J3690)/(E3693-E3690)</f>
        <v>0.3571333333333333</v>
      </c>
      <c r="K3691" s="469">
        <f t="shared" si="316"/>
        <v>7.4150056404299312</v>
      </c>
      <c r="L3691" s="469">
        <f t="shared" si="317"/>
        <v>1.5005640429931688E-2</v>
      </c>
    </row>
    <row r="3692" spans="1:12">
      <c r="A3692" s="98" t="s">
        <v>121</v>
      </c>
      <c r="B3692" s="98">
        <f t="shared" si="313"/>
        <v>8</v>
      </c>
      <c r="C3692" s="98">
        <f t="shared" si="314"/>
        <v>6</v>
      </c>
      <c r="D3692" s="98">
        <f>D3690</f>
        <v>102</v>
      </c>
      <c r="E3692" s="98">
        <f t="shared" ref="E3692:E3732" si="318">E3691+1</f>
        <v>14</v>
      </c>
      <c r="F3692" s="397">
        <f>F3690+(E3692-E3690)*(F3693-F3690)/(E3693-E3690)</f>
        <v>2.9637666666666664</v>
      </c>
      <c r="G3692" s="98">
        <v>15</v>
      </c>
      <c r="H3692" s="491">
        <f>H3690+(E3692-E3690)*(H3693-H3690)/(E3693-E3690)</f>
        <v>0.39609166666666668</v>
      </c>
      <c r="I3692" s="492">
        <f>I3690+(E3692-E3690)*(I3693-I3690)/(E3693-E3690)</f>
        <v>7.5</v>
      </c>
      <c r="J3692" s="397">
        <f>J3690+(E3692-E3690)*(J3693-J3690)/(E3693-E3690)</f>
        <v>0.35266666666666668</v>
      </c>
      <c r="K3692" s="469">
        <f t="shared" si="316"/>
        <v>7.4825271927794486</v>
      </c>
      <c r="L3692" s="469">
        <f t="shared" si="317"/>
        <v>-1.7472807220551445E-2</v>
      </c>
    </row>
    <row r="3693" spans="1:12">
      <c r="A3693" s="98" t="s">
        <v>121</v>
      </c>
      <c r="B3693" s="480">
        <f t="shared" si="313"/>
        <v>8</v>
      </c>
      <c r="C3693" s="480">
        <f t="shared" si="314"/>
        <v>6</v>
      </c>
      <c r="D3693" s="480">
        <f>D3690</f>
        <v>102</v>
      </c>
      <c r="E3693" s="480">
        <f t="shared" si="318"/>
        <v>15</v>
      </c>
      <c r="F3693" s="484">
        <v>2.9805999999999999</v>
      </c>
      <c r="G3693" s="480">
        <v>15</v>
      </c>
      <c r="H3693" s="482">
        <v>0.39475500000000002</v>
      </c>
      <c r="I3693" s="483">
        <v>7.6</v>
      </c>
      <c r="J3693" s="484">
        <v>0.34820000000000001</v>
      </c>
      <c r="K3693" s="469">
        <f t="shared" si="316"/>
        <v>7.5505060100568704</v>
      </c>
      <c r="L3693" s="469">
        <f t="shared" si="317"/>
        <v>-4.9493989943129257E-2</v>
      </c>
    </row>
    <row r="3694" spans="1:12">
      <c r="A3694" s="480" t="s">
        <v>121</v>
      </c>
      <c r="B3694" s="98">
        <f t="shared" si="313"/>
        <v>8</v>
      </c>
      <c r="C3694" s="98">
        <f t="shared" si="314"/>
        <v>6</v>
      </c>
      <c r="D3694" s="98">
        <f>D3693</f>
        <v>102</v>
      </c>
      <c r="E3694" s="98">
        <f t="shared" si="318"/>
        <v>16</v>
      </c>
      <c r="F3694" s="397">
        <f>F3693+(E3694-E3693)*(F3696-F3693)/(E3696-E3693)</f>
        <v>2.9971333333333332</v>
      </c>
      <c r="G3694" s="98">
        <v>15</v>
      </c>
      <c r="H3694" s="491">
        <f>H3693+(E3694-E3693)*(H3696-H3693)/(E3696-E3693)</f>
        <v>0.393424</v>
      </c>
      <c r="I3694" s="492">
        <f>I3693+(E3694-E3693)*(I3696-I3693)/(E3696-E3693)</f>
        <v>7.6666666666666661</v>
      </c>
      <c r="J3694" s="397">
        <f>J3693+(E3694-E3693)*(J3696-J3693)/(E3696-E3693)</f>
        <v>0.34373333333333334</v>
      </c>
      <c r="K3694" s="469">
        <f t="shared" si="316"/>
        <v>7.618074477747502</v>
      </c>
      <c r="L3694" s="469">
        <f t="shared" si="317"/>
        <v>-4.8592188919164059E-2</v>
      </c>
    </row>
    <row r="3695" spans="1:12">
      <c r="A3695" s="98" t="s">
        <v>121</v>
      </c>
      <c r="B3695" s="98">
        <f t="shared" si="313"/>
        <v>8</v>
      </c>
      <c r="C3695" s="98">
        <f t="shared" si="314"/>
        <v>6</v>
      </c>
      <c r="D3695" s="98">
        <f>D3693</f>
        <v>102</v>
      </c>
      <c r="E3695" s="98">
        <f t="shared" si="318"/>
        <v>17</v>
      </c>
      <c r="F3695" s="397">
        <f>F3693+(E3695-E3693)*(F3696-F3693)/(E3696-E3693)</f>
        <v>3.0136666666666665</v>
      </c>
      <c r="G3695" s="98">
        <v>15</v>
      </c>
      <c r="H3695" s="491">
        <f>H3693+(E3695-E3693)*(H3696-H3693)/(E3696-E3693)</f>
        <v>0.39209300000000002</v>
      </c>
      <c r="I3695" s="492">
        <f>I3693+(E3695-E3693)*(I3696-I3693)/(E3696-E3693)</f>
        <v>7.7333333333333334</v>
      </c>
      <c r="J3695" s="397">
        <f>J3693+(E3695-E3693)*(J3696-J3693)/(E3696-E3693)</f>
        <v>0.33926666666666666</v>
      </c>
      <c r="K3695" s="469">
        <f t="shared" si="316"/>
        <v>7.6861016816588572</v>
      </c>
      <c r="L3695" s="469">
        <f t="shared" si="317"/>
        <v>-4.7231651674476183E-2</v>
      </c>
    </row>
    <row r="3696" spans="1:12">
      <c r="A3696" s="98" t="s">
        <v>121</v>
      </c>
      <c r="B3696" s="480">
        <f t="shared" si="313"/>
        <v>8</v>
      </c>
      <c r="C3696" s="480">
        <f t="shared" si="314"/>
        <v>6</v>
      </c>
      <c r="D3696" s="480">
        <f>D3693</f>
        <v>102</v>
      </c>
      <c r="E3696" s="480">
        <f t="shared" si="318"/>
        <v>18</v>
      </c>
      <c r="F3696" s="484">
        <v>3.0301999999999998</v>
      </c>
      <c r="G3696" s="480">
        <v>15</v>
      </c>
      <c r="H3696" s="482">
        <v>0.390762</v>
      </c>
      <c r="I3696" s="483">
        <v>7.8</v>
      </c>
      <c r="J3696" s="484">
        <v>0.33479999999999999</v>
      </c>
      <c r="K3696" s="469">
        <f t="shared" si="316"/>
        <v>7.7545923093852522</v>
      </c>
      <c r="L3696" s="469">
        <f t="shared" si="317"/>
        <v>-4.5407690614747587E-2</v>
      </c>
    </row>
    <row r="3697" spans="1:12">
      <c r="A3697" s="480" t="s">
        <v>121</v>
      </c>
      <c r="B3697" s="98">
        <f t="shared" si="313"/>
        <v>8</v>
      </c>
      <c r="C3697" s="98">
        <f t="shared" si="314"/>
        <v>6</v>
      </c>
      <c r="D3697" s="98">
        <f>D3696</f>
        <v>102</v>
      </c>
      <c r="E3697" s="98">
        <f t="shared" si="318"/>
        <v>19</v>
      </c>
      <c r="F3697" s="397">
        <f>F3696+(E3697-E3696)*(F3699-F3696)/(E3699-E3696)</f>
        <v>3.0465</v>
      </c>
      <c r="G3697" s="98">
        <v>15</v>
      </c>
      <c r="H3697" s="491">
        <f>H3696+(E3697-E3696)*(H3699-H3696)/(E3699-E3696)</f>
        <v>0.38943366666666668</v>
      </c>
      <c r="I3697" s="492">
        <f>I3696+(E3697-E3696)*(I3699-I3696)/(E3699-E3696)</f>
        <v>7.8666666666666663</v>
      </c>
      <c r="J3697" s="397">
        <f>J3696+(E3697-E3696)*(J3699-J3696)/(E3699-E3696)</f>
        <v>0.33033333333333331</v>
      </c>
      <c r="K3697" s="469">
        <f t="shared" si="316"/>
        <v>7.8228983797839771</v>
      </c>
      <c r="L3697" s="469">
        <f t="shared" si="317"/>
        <v>-4.3768286882689189E-2</v>
      </c>
    </row>
    <row r="3698" spans="1:12">
      <c r="A3698" s="98" t="s">
        <v>121</v>
      </c>
      <c r="B3698" s="98">
        <f t="shared" si="313"/>
        <v>8</v>
      </c>
      <c r="C3698" s="98">
        <f t="shared" si="314"/>
        <v>6</v>
      </c>
      <c r="D3698" s="98">
        <f>D3696</f>
        <v>102</v>
      </c>
      <c r="E3698" s="98">
        <f t="shared" si="318"/>
        <v>20</v>
      </c>
      <c r="F3698" s="397">
        <f>F3696+(E3698-E3696)*(F3699-F3696)/(E3699-E3696)</f>
        <v>3.0627999999999997</v>
      </c>
      <c r="G3698" s="98">
        <v>15</v>
      </c>
      <c r="H3698" s="491">
        <f>H3696+(E3698-E3696)*(H3699-H3696)/(E3699-E3696)</f>
        <v>0.3881053333333333</v>
      </c>
      <c r="I3698" s="492">
        <f>I3696+(E3698-E3696)*(I3699-I3696)/(E3699-E3696)</f>
        <v>7.9333333333333336</v>
      </c>
      <c r="J3698" s="397">
        <f>J3696+(E3698-E3696)*(J3699-J3696)/(E3699-E3696)</f>
        <v>0.32586666666666669</v>
      </c>
      <c r="K3698" s="469">
        <f t="shared" si="316"/>
        <v>7.8916720203106374</v>
      </c>
      <c r="L3698" s="469">
        <f t="shared" si="317"/>
        <v>-4.1661313022696156E-2</v>
      </c>
    </row>
    <row r="3699" spans="1:12">
      <c r="A3699" s="98" t="s">
        <v>121</v>
      </c>
      <c r="B3699" s="480">
        <f t="shared" si="313"/>
        <v>8</v>
      </c>
      <c r="C3699" s="480">
        <f t="shared" si="314"/>
        <v>6</v>
      </c>
      <c r="D3699" s="480">
        <f>D3696</f>
        <v>102</v>
      </c>
      <c r="E3699" s="480">
        <f t="shared" si="318"/>
        <v>21</v>
      </c>
      <c r="F3699" s="484">
        <v>3.0790999999999999</v>
      </c>
      <c r="G3699" s="480">
        <v>15</v>
      </c>
      <c r="H3699" s="482">
        <v>0.38677699999999998</v>
      </c>
      <c r="I3699" s="483">
        <v>8</v>
      </c>
      <c r="J3699" s="484">
        <v>0.32140000000000002</v>
      </c>
      <c r="K3699" s="469">
        <f t="shared" si="316"/>
        <v>7.9609180483844701</v>
      </c>
      <c r="L3699" s="469">
        <f t="shared" si="317"/>
        <v>-3.9081951615529853E-2</v>
      </c>
    </row>
    <row r="3700" spans="1:12">
      <c r="A3700" s="480" t="s">
        <v>121</v>
      </c>
      <c r="B3700" s="98">
        <f t="shared" si="313"/>
        <v>8</v>
      </c>
      <c r="C3700" s="98">
        <f t="shared" si="314"/>
        <v>6</v>
      </c>
      <c r="D3700" s="98">
        <f>D3699</f>
        <v>102</v>
      </c>
      <c r="E3700" s="98">
        <f t="shared" si="318"/>
        <v>22</v>
      </c>
      <c r="F3700" s="397">
        <f>F3699+(E3700-E3699)*(F3702-F3699)/(E3702-E3699)</f>
        <v>3.0951333333333335</v>
      </c>
      <c r="G3700" s="98">
        <v>15</v>
      </c>
      <c r="H3700" s="491">
        <f>H3699+(E3700-E3699)*(H3702-H3699)/(E3702-E3699)</f>
        <v>0.38545000000000001</v>
      </c>
      <c r="I3700" s="492">
        <f>I3699+(E3700-E3699)*(I3702-I3699)/(E3702-E3699)</f>
        <v>8.0666666666666664</v>
      </c>
      <c r="J3700" s="397">
        <f>J3699+(E3700-E3699)*(J3702-J3699)/(E3702-E3699)</f>
        <v>0.31693333333333334</v>
      </c>
      <c r="K3700" s="469">
        <f t="shared" si="316"/>
        <v>8.0299217364984656</v>
      </c>
      <c r="L3700" s="469">
        <f t="shared" si="317"/>
        <v>-3.6744930168200796E-2</v>
      </c>
    </row>
    <row r="3701" spans="1:12">
      <c r="A3701" s="98" t="s">
        <v>121</v>
      </c>
      <c r="B3701" s="98">
        <f t="shared" si="313"/>
        <v>8</v>
      </c>
      <c r="C3701" s="98">
        <f t="shared" si="314"/>
        <v>6</v>
      </c>
      <c r="D3701" s="98">
        <f>D3699</f>
        <v>102</v>
      </c>
      <c r="E3701" s="98">
        <f t="shared" si="318"/>
        <v>23</v>
      </c>
      <c r="F3701" s="397">
        <f>F3699+(E3701-E3699)*(F3702-F3699)/(E3702-E3699)</f>
        <v>3.1111666666666666</v>
      </c>
      <c r="G3701" s="98">
        <v>15</v>
      </c>
      <c r="H3701" s="491">
        <f>H3699+(E3701-E3699)*(H3702-H3699)/(E3702-E3699)</f>
        <v>0.38412299999999999</v>
      </c>
      <c r="I3701" s="492">
        <f>I3699+(E3701-E3699)*(I3702-I3699)/(E3702-E3699)</f>
        <v>8.1333333333333329</v>
      </c>
      <c r="J3701" s="397">
        <f>J3699+(E3701-E3699)*(J3702-J3699)/(E3702-E3699)</f>
        <v>0.31246666666666667</v>
      </c>
      <c r="K3701" s="469">
        <f t="shared" si="316"/>
        <v>8.0994021880144302</v>
      </c>
      <c r="L3701" s="469">
        <f t="shared" si="317"/>
        <v>-3.3931145318902622E-2</v>
      </c>
    </row>
    <row r="3702" spans="1:12">
      <c r="A3702" s="98" t="s">
        <v>121</v>
      </c>
      <c r="B3702" s="480">
        <f t="shared" si="313"/>
        <v>8</v>
      </c>
      <c r="C3702" s="480">
        <f t="shared" si="314"/>
        <v>6</v>
      </c>
      <c r="D3702" s="480">
        <f>D3699</f>
        <v>102</v>
      </c>
      <c r="E3702" s="480">
        <f t="shared" si="318"/>
        <v>24</v>
      </c>
      <c r="F3702" s="484">
        <v>3.1272000000000002</v>
      </c>
      <c r="G3702" s="480">
        <v>15</v>
      </c>
      <c r="H3702" s="482">
        <v>0.38279600000000003</v>
      </c>
      <c r="I3702" s="483">
        <v>8.1999999999999993</v>
      </c>
      <c r="J3702" s="484">
        <v>0.308</v>
      </c>
      <c r="K3702" s="469">
        <f t="shared" si="316"/>
        <v>8.1693643611740985</v>
      </c>
      <c r="L3702" s="469">
        <f t="shared" si="317"/>
        <v>-3.0635638825900813E-2</v>
      </c>
    </row>
    <row r="3703" spans="1:12">
      <c r="A3703" s="480" t="s">
        <v>121</v>
      </c>
      <c r="B3703" s="98">
        <f t="shared" si="313"/>
        <v>8</v>
      </c>
      <c r="C3703" s="98">
        <f t="shared" si="314"/>
        <v>6</v>
      </c>
      <c r="D3703" s="98">
        <f>D3702</f>
        <v>102</v>
      </c>
      <c r="E3703" s="98">
        <f t="shared" si="318"/>
        <v>25</v>
      </c>
      <c r="F3703" s="397">
        <f>F3702+(E3703-E3702)*(F3705-F3702)/(E3705-E3702)</f>
        <v>3.1429666666666667</v>
      </c>
      <c r="G3703" s="98">
        <v>15</v>
      </c>
      <c r="H3703" s="491">
        <f>H3702+(E3703-E3702)*(H3705-H3702)/(E3705-E3702)</f>
        <v>0.3814676666666667</v>
      </c>
      <c r="I3703" s="492">
        <f>I3702+(E3703-E3702)*(I3705-I3702)/(E3705-E3702)</f>
        <v>8.2666666666666657</v>
      </c>
      <c r="J3703" s="397">
        <f>J3702+(E3703-E3702)*(J3705-J3702)/(E3705-E3702)</f>
        <v>0.30353333333333332</v>
      </c>
      <c r="K3703" s="469">
        <f t="shared" si="316"/>
        <v>8.2391430291601822</v>
      </c>
      <c r="L3703" s="469">
        <f t="shared" si="317"/>
        <v>-2.7523637506483567E-2</v>
      </c>
    </row>
    <row r="3704" spans="1:12">
      <c r="A3704" s="98" t="s">
        <v>121</v>
      </c>
      <c r="B3704" s="98">
        <f t="shared" si="313"/>
        <v>8</v>
      </c>
      <c r="C3704" s="98">
        <f t="shared" si="314"/>
        <v>6</v>
      </c>
      <c r="D3704" s="98">
        <f>D3702</f>
        <v>102</v>
      </c>
      <c r="E3704" s="98">
        <f t="shared" si="318"/>
        <v>26</v>
      </c>
      <c r="F3704" s="397">
        <f>F3702+(E3704-E3702)*(F3705-F3702)/(E3705-E3702)</f>
        <v>3.1587333333333336</v>
      </c>
      <c r="G3704" s="98">
        <v>15</v>
      </c>
      <c r="H3704" s="491">
        <f>H3702+(E3704-E3702)*(H3705-H3702)/(E3705-E3702)</f>
        <v>0.38013933333333333</v>
      </c>
      <c r="I3704" s="492">
        <f>I3702+(E3704-E3702)*(I3705-I3702)/(E3705-E3702)</f>
        <v>8.3333333333333339</v>
      </c>
      <c r="J3704" s="397">
        <f>J3702+(E3704-E3702)*(J3705-J3702)/(E3705-E3702)</f>
        <v>0.29906666666666665</v>
      </c>
      <c r="K3704" s="469">
        <f t="shared" si="316"/>
        <v>8.3094093569200069</v>
      </c>
      <c r="L3704" s="469">
        <f t="shared" si="317"/>
        <v>-2.3923976413326997E-2</v>
      </c>
    </row>
    <row r="3705" spans="1:12">
      <c r="A3705" s="98" t="s">
        <v>121</v>
      </c>
      <c r="B3705" s="480">
        <f t="shared" si="313"/>
        <v>8</v>
      </c>
      <c r="C3705" s="480">
        <f t="shared" si="314"/>
        <v>6</v>
      </c>
      <c r="D3705" s="480">
        <f>D3702</f>
        <v>102</v>
      </c>
      <c r="E3705" s="480">
        <f t="shared" si="318"/>
        <v>27</v>
      </c>
      <c r="F3705" s="484">
        <v>3.1745000000000001</v>
      </c>
      <c r="G3705" s="480">
        <v>15</v>
      </c>
      <c r="H3705" s="482">
        <v>0.37881100000000001</v>
      </c>
      <c r="I3705" s="483">
        <v>8.4</v>
      </c>
      <c r="J3705" s="484">
        <v>0.29459999999999997</v>
      </c>
      <c r="K3705" s="469">
        <f t="shared" si="316"/>
        <v>8.3801684745163154</v>
      </c>
      <c r="L3705" s="469">
        <f t="shared" si="317"/>
        <v>-1.9831525483684942E-2</v>
      </c>
    </row>
    <row r="3706" spans="1:12">
      <c r="A3706" s="480" t="s">
        <v>121</v>
      </c>
      <c r="B3706" s="98">
        <f t="shared" si="313"/>
        <v>8</v>
      </c>
      <c r="C3706" s="98">
        <f t="shared" si="314"/>
        <v>6</v>
      </c>
      <c r="D3706" s="98">
        <f>D3705</f>
        <v>102</v>
      </c>
      <c r="E3706" s="98">
        <f t="shared" si="318"/>
        <v>28</v>
      </c>
      <c r="F3706" s="397">
        <f>F3705+(E3706-E3705)*(F3708-F3705)/(E3708-E3705)</f>
        <v>3.1900666666666666</v>
      </c>
      <c r="G3706" s="98">
        <v>15</v>
      </c>
      <c r="H3706" s="491">
        <f>H3705+(E3706-E3705)*(H3708-H3705)/(E3708-E3705)</f>
        <v>0.37747966666666666</v>
      </c>
      <c r="I3706" s="492">
        <f>I3705+(E3706-E3705)*(I3708-I3705)/(E3708-E3705)</f>
        <v>8.4666666666666668</v>
      </c>
      <c r="J3706" s="397">
        <f>J3705+(E3706-E3705)*(J3708-J3705)/(E3708-E3705)</f>
        <v>0.2901333333333333</v>
      </c>
      <c r="K3706" s="469">
        <f t="shared" si="316"/>
        <v>8.4509629216231517</v>
      </c>
      <c r="L3706" s="469">
        <f t="shared" si="317"/>
        <v>-1.5703745043515127E-2</v>
      </c>
    </row>
    <row r="3707" spans="1:12">
      <c r="A3707" s="98" t="s">
        <v>121</v>
      </c>
      <c r="B3707" s="98">
        <f t="shared" si="313"/>
        <v>8</v>
      </c>
      <c r="C3707" s="98">
        <f t="shared" si="314"/>
        <v>6</v>
      </c>
      <c r="D3707" s="98">
        <f>D3705</f>
        <v>102</v>
      </c>
      <c r="E3707" s="98">
        <f t="shared" si="318"/>
        <v>29</v>
      </c>
      <c r="F3707" s="397">
        <f>F3705+(E3707-E3705)*(F3708-F3705)/(E3708-E3705)</f>
        <v>3.2056333333333336</v>
      </c>
      <c r="G3707" s="98">
        <v>15</v>
      </c>
      <c r="H3707" s="491">
        <f>H3705+(E3707-E3705)*(H3708-H3705)/(E3708-E3705)</f>
        <v>0.37614833333333336</v>
      </c>
      <c r="I3707" s="492">
        <f>I3705+(E3707-E3705)*(I3708-I3705)/(E3708-E3705)</f>
        <v>8.5333333333333332</v>
      </c>
      <c r="J3707" s="397">
        <f>J3705+(E3707-E3705)*(J3708-J3705)/(E3708-E3705)</f>
        <v>0.28566666666666668</v>
      </c>
      <c r="K3707" s="469">
        <f t="shared" si="316"/>
        <v>8.5222585061744258</v>
      </c>
      <c r="L3707" s="469">
        <f t="shared" si="317"/>
        <v>-1.1074827158907397E-2</v>
      </c>
    </row>
    <row r="3708" spans="1:12">
      <c r="A3708" s="98" t="s">
        <v>121</v>
      </c>
      <c r="B3708" s="480">
        <f t="shared" si="313"/>
        <v>8</v>
      </c>
      <c r="C3708" s="480">
        <f t="shared" si="314"/>
        <v>6</v>
      </c>
      <c r="D3708" s="480">
        <f>D3705</f>
        <v>102</v>
      </c>
      <c r="E3708" s="480">
        <f t="shared" si="318"/>
        <v>30</v>
      </c>
      <c r="F3708" s="484">
        <v>3.2212000000000001</v>
      </c>
      <c r="G3708" s="480">
        <v>15</v>
      </c>
      <c r="H3708" s="482">
        <v>0.37481700000000001</v>
      </c>
      <c r="I3708" s="483">
        <v>8.6</v>
      </c>
      <c r="J3708" s="484">
        <v>0.28120000000000001</v>
      </c>
      <c r="K3708" s="469">
        <f t="shared" si="316"/>
        <v>8.5940605682239593</v>
      </c>
      <c r="L3708" s="469">
        <f t="shared" si="317"/>
        <v>-5.9394317760403936E-3</v>
      </c>
    </row>
    <row r="3709" spans="1:12">
      <c r="A3709" s="480" t="s">
        <v>121</v>
      </c>
      <c r="B3709" s="98">
        <f t="shared" ref="B3709:B3772" si="319">INT(D3709/12)</f>
        <v>8</v>
      </c>
      <c r="C3709" s="98">
        <f t="shared" ref="C3709:C3772" si="320">D3709-B3709*12</f>
        <v>6</v>
      </c>
      <c r="D3709" s="98">
        <f>D3708</f>
        <v>102</v>
      </c>
      <c r="E3709" s="98">
        <f t="shared" si="318"/>
        <v>31</v>
      </c>
      <c r="F3709" s="397">
        <f>F3708+(E3709-E3708)*(F3711-F3708)/(E3711-E3708)</f>
        <v>3.2365333333333335</v>
      </c>
      <c r="G3709" s="98">
        <v>15</v>
      </c>
      <c r="H3709" s="491">
        <f>H3708+(E3709-E3708)*(H3711-H3708)/(E3711-E3708)</f>
        <v>0.37348033333333336</v>
      </c>
      <c r="I3709" s="492">
        <f>I3708+(E3709-E3708)*(I3711-I3708)/(E3711-E3708)</f>
        <v>8.6666666666666661</v>
      </c>
      <c r="J3709" s="397">
        <f>J3708+(E3709-E3708)*(J3711-J3708)/(E3711-E3708)</f>
        <v>0.27673333333333333</v>
      </c>
      <c r="K3709" s="469">
        <f t="shared" si="316"/>
        <v>8.6658735265846207</v>
      </c>
      <c r="L3709" s="469">
        <f t="shared" si="317"/>
        <v>-7.9314008204534048E-4</v>
      </c>
    </row>
    <row r="3710" spans="1:12">
      <c r="A3710" s="98" t="s">
        <v>121</v>
      </c>
      <c r="B3710" s="98">
        <f t="shared" si="319"/>
        <v>8</v>
      </c>
      <c r="C3710" s="98">
        <f t="shared" si="320"/>
        <v>6</v>
      </c>
      <c r="D3710" s="98">
        <f>D3708</f>
        <v>102</v>
      </c>
      <c r="E3710" s="98">
        <f t="shared" si="318"/>
        <v>32</v>
      </c>
      <c r="F3710" s="397">
        <f>F3708+(E3710-E3708)*(F3711-F3708)/(E3711-E3708)</f>
        <v>3.2518666666666665</v>
      </c>
      <c r="G3710" s="98">
        <v>15</v>
      </c>
      <c r="H3710" s="491">
        <f>H3708+(E3710-E3708)*(H3711-H3708)/(E3711-E3708)</f>
        <v>0.37214366666666665</v>
      </c>
      <c r="I3710" s="492">
        <f>I3708+(E3710-E3708)*(I3711-I3708)/(E3711-E3708)</f>
        <v>8.7333333333333343</v>
      </c>
      <c r="J3710" s="397">
        <f>J3708+(E3710-E3708)*(J3711-J3708)/(E3711-E3708)</f>
        <v>0.27226666666666666</v>
      </c>
      <c r="K3710" s="469">
        <f t="shared" si="316"/>
        <v>8.7382023609161692</v>
      </c>
      <c r="L3710" s="469">
        <f t="shared" si="317"/>
        <v>4.8690275828349172E-3</v>
      </c>
    </row>
    <row r="3711" spans="1:12">
      <c r="A3711" s="98" t="s">
        <v>121</v>
      </c>
      <c r="B3711" s="480">
        <f t="shared" si="319"/>
        <v>8</v>
      </c>
      <c r="C3711" s="480">
        <f t="shared" si="320"/>
        <v>6</v>
      </c>
      <c r="D3711" s="480">
        <f>D3708</f>
        <v>102</v>
      </c>
      <c r="E3711" s="480">
        <f t="shared" si="318"/>
        <v>33</v>
      </c>
      <c r="F3711" s="484">
        <v>3.2671999999999999</v>
      </c>
      <c r="G3711" s="480">
        <v>15</v>
      </c>
      <c r="H3711" s="482">
        <v>0.370807</v>
      </c>
      <c r="I3711" s="483">
        <v>8.8000000000000007</v>
      </c>
      <c r="J3711" s="484">
        <v>0.26779999999999998</v>
      </c>
      <c r="K3711" s="469">
        <f t="shared" si="316"/>
        <v>8.811052650030879</v>
      </c>
      <c r="L3711" s="469">
        <f t="shared" si="317"/>
        <v>1.1052650030878297E-2</v>
      </c>
    </row>
    <row r="3712" spans="1:12">
      <c r="A3712" s="480" t="s">
        <v>121</v>
      </c>
      <c r="B3712" s="98">
        <f t="shared" si="319"/>
        <v>8</v>
      </c>
      <c r="C3712" s="98">
        <f t="shared" si="320"/>
        <v>6</v>
      </c>
      <c r="D3712" s="98">
        <f>D3711</f>
        <v>102</v>
      </c>
      <c r="E3712" s="98">
        <f t="shared" si="318"/>
        <v>34</v>
      </c>
      <c r="F3712" s="397">
        <f>F3711+(E3712-E3711)*(F3714-F3711)/(E3714-E3711)</f>
        <v>3.2822999999999998</v>
      </c>
      <c r="G3712" s="98">
        <v>15</v>
      </c>
      <c r="H3712" s="491">
        <f>H3711+(E3712-E3711)*(H3714-H3711)/(E3714-E3711)</f>
        <v>0.36946366666666669</v>
      </c>
      <c r="I3712" s="492">
        <f>I3711+(E3712-E3711)*(I3714-I3711)/(E3714-E3711)</f>
        <v>8.8666666666666671</v>
      </c>
      <c r="J3712" s="397">
        <f>J3711+(E3712-E3711)*(J3714-J3711)/(E3714-E3711)</f>
        <v>0.26336666666666664</v>
      </c>
      <c r="K3712" s="469">
        <f t="shared" si="316"/>
        <v>8.883958819586228</v>
      </c>
      <c r="L3712" s="469">
        <f t="shared" si="317"/>
        <v>1.7292152919560877E-2</v>
      </c>
    </row>
    <row r="3713" spans="1:12">
      <c r="A3713" s="98" t="s">
        <v>121</v>
      </c>
      <c r="B3713" s="98">
        <f t="shared" si="319"/>
        <v>8</v>
      </c>
      <c r="C3713" s="98">
        <f t="shared" si="320"/>
        <v>6</v>
      </c>
      <c r="D3713" s="98">
        <f>D3711</f>
        <v>102</v>
      </c>
      <c r="E3713" s="98">
        <f t="shared" si="318"/>
        <v>35</v>
      </c>
      <c r="F3713" s="397">
        <f>F3711+(E3713-E3711)*(F3714-F3711)/(E3714-E3711)</f>
        <v>3.2974000000000001</v>
      </c>
      <c r="G3713" s="98">
        <v>15</v>
      </c>
      <c r="H3713" s="491">
        <f>H3711+(E3713-E3711)*(H3714-H3711)/(E3714-E3711)</f>
        <v>0.36812033333333333</v>
      </c>
      <c r="I3713" s="492">
        <f>I3711+(E3713-E3711)*(I3714-I3711)/(E3714-E3711)</f>
        <v>8.9333333333333336</v>
      </c>
      <c r="J3713" s="397">
        <f>J3711+(E3713-E3711)*(J3714-J3711)/(E3714-E3711)</f>
        <v>0.25893333333333335</v>
      </c>
      <c r="K3713" s="469">
        <f t="shared" si="316"/>
        <v>8.9573970830190497</v>
      </c>
      <c r="L3713" s="469">
        <f t="shared" si="317"/>
        <v>2.4063749685716118E-2</v>
      </c>
    </row>
    <row r="3714" spans="1:12">
      <c r="A3714" s="98" t="s">
        <v>121</v>
      </c>
      <c r="B3714" s="480">
        <f t="shared" si="319"/>
        <v>8</v>
      </c>
      <c r="C3714" s="480">
        <f t="shared" si="320"/>
        <v>6</v>
      </c>
      <c r="D3714" s="480">
        <f>D3711</f>
        <v>102</v>
      </c>
      <c r="E3714" s="480">
        <f t="shared" si="318"/>
        <v>36</v>
      </c>
      <c r="F3714" s="484">
        <v>3.3125</v>
      </c>
      <c r="G3714" s="480">
        <v>15</v>
      </c>
      <c r="H3714" s="482">
        <v>0.36677700000000002</v>
      </c>
      <c r="I3714" s="483">
        <v>9</v>
      </c>
      <c r="J3714" s="484">
        <v>0.2545</v>
      </c>
      <c r="K3714" s="469">
        <f t="shared" si="316"/>
        <v>9.0313732867655272</v>
      </c>
      <c r="L3714" s="469">
        <f t="shared" si="317"/>
        <v>3.1373286765527197E-2</v>
      </c>
    </row>
    <row r="3715" spans="1:12">
      <c r="A3715" s="480" t="s">
        <v>121</v>
      </c>
      <c r="B3715" s="98">
        <f t="shared" si="319"/>
        <v>8</v>
      </c>
      <c r="C3715" s="98">
        <f t="shared" si="320"/>
        <v>6</v>
      </c>
      <c r="D3715" s="98">
        <f>D3714</f>
        <v>102</v>
      </c>
      <c r="E3715" s="98">
        <f t="shared" si="318"/>
        <v>37</v>
      </c>
      <c r="F3715" s="397">
        <f>F3714+(E3715-E3714)*(F3717-F3714)/(E3717-E3714)</f>
        <v>3.3274333333333335</v>
      </c>
      <c r="G3715" s="98">
        <v>15</v>
      </c>
      <c r="H3715" s="491">
        <f>H3714+(E3715-E3714)*(H3717-H3714)/(E3717-E3714)</f>
        <v>0.365425</v>
      </c>
      <c r="I3715" s="492">
        <f>I3714+(E3715-E3714)*(I3717-I3714)/(E3717-E3714)</f>
        <v>9.1</v>
      </c>
      <c r="J3715" s="397">
        <f>J3714+(E3715-E3714)*(J3717-J3714)/(E3717-E3714)</f>
        <v>0.25003333333333333</v>
      </c>
      <c r="K3715" s="469">
        <f t="shared" si="316"/>
        <v>9.1056532348179058</v>
      </c>
      <c r="L3715" s="469">
        <f t="shared" si="317"/>
        <v>5.6532348179061387E-3</v>
      </c>
    </row>
    <row r="3716" spans="1:12">
      <c r="A3716" s="98" t="s">
        <v>121</v>
      </c>
      <c r="B3716" s="98">
        <f t="shared" si="319"/>
        <v>8</v>
      </c>
      <c r="C3716" s="98">
        <f t="shared" si="320"/>
        <v>6</v>
      </c>
      <c r="D3716" s="98">
        <f>D3714</f>
        <v>102</v>
      </c>
      <c r="E3716" s="98">
        <f t="shared" si="318"/>
        <v>38</v>
      </c>
      <c r="F3716" s="397">
        <f>F3714+(E3716-E3714)*(F3717-F3714)/(E3717-E3714)</f>
        <v>3.3423666666666665</v>
      </c>
      <c r="G3716" s="98">
        <v>15</v>
      </c>
      <c r="H3716" s="491">
        <f>H3714+(E3716-E3714)*(H3717-H3714)/(E3717-E3714)</f>
        <v>0.36407300000000004</v>
      </c>
      <c r="I3716" s="492">
        <f>I3714+(E3716-E3714)*(I3717-I3714)/(E3717-E3714)</f>
        <v>9.2000000000000011</v>
      </c>
      <c r="J3716" s="397">
        <f>J3714+(E3716-E3714)*(J3717-J3714)/(E3717-E3714)</f>
        <v>0.24556666666666668</v>
      </c>
      <c r="K3716" s="469">
        <f t="shared" si="316"/>
        <v>9.1804848661303264</v>
      </c>
      <c r="L3716" s="469">
        <f t="shared" si="317"/>
        <v>-1.9515133869674628E-2</v>
      </c>
    </row>
    <row r="3717" spans="1:12">
      <c r="A3717" s="98" t="s">
        <v>121</v>
      </c>
      <c r="B3717" s="480">
        <f t="shared" si="319"/>
        <v>8</v>
      </c>
      <c r="C3717" s="480">
        <f t="shared" si="320"/>
        <v>6</v>
      </c>
      <c r="D3717" s="480">
        <f>D3714</f>
        <v>102</v>
      </c>
      <c r="E3717" s="480">
        <f t="shared" si="318"/>
        <v>39</v>
      </c>
      <c r="F3717" s="484">
        <v>3.3573</v>
      </c>
      <c r="G3717" s="480">
        <v>15</v>
      </c>
      <c r="H3717" s="482">
        <v>0.36272100000000002</v>
      </c>
      <c r="I3717" s="483">
        <v>9.3000000000000007</v>
      </c>
      <c r="J3717" s="484">
        <v>0.24110000000000001</v>
      </c>
      <c r="K3717" s="469">
        <f t="shared" si="316"/>
        <v>9.255874349706799</v>
      </c>
      <c r="L3717" s="469">
        <f t="shared" si="317"/>
        <v>-4.4125650293201701E-2</v>
      </c>
    </row>
    <row r="3718" spans="1:12">
      <c r="A3718" s="480" t="s">
        <v>121</v>
      </c>
      <c r="B3718" s="98">
        <f t="shared" si="319"/>
        <v>8</v>
      </c>
      <c r="C3718" s="98">
        <f t="shared" si="320"/>
        <v>6</v>
      </c>
      <c r="D3718" s="98">
        <f>D3717</f>
        <v>102</v>
      </c>
      <c r="E3718" s="98">
        <f t="shared" si="318"/>
        <v>40</v>
      </c>
      <c r="F3718" s="397">
        <f>F3717+(E3718-E3717)*(F3720-F3717)/(E3720-E3717)</f>
        <v>3.3719999999999999</v>
      </c>
      <c r="G3718" s="98">
        <v>15</v>
      </c>
      <c r="H3718" s="491">
        <f>H3717+(E3718-E3717)*(H3720-H3717)/(E3720-E3717)</f>
        <v>0.36135866666666666</v>
      </c>
      <c r="I3718" s="492">
        <f>I3717+(E3718-E3717)*(I3720-I3717)/(E3720-E3717)</f>
        <v>9.3666666666666671</v>
      </c>
      <c r="J3718" s="397">
        <f>J3717+(E3718-E3717)*(J3720-J3717)/(E3720-E3717)</f>
        <v>0.23663333333333333</v>
      </c>
      <c r="K3718" s="469">
        <f t="shared" si="316"/>
        <v>9.3314490865954038</v>
      </c>
      <c r="L3718" s="469">
        <f t="shared" si="317"/>
        <v>-3.5217580071263299E-2</v>
      </c>
    </row>
    <row r="3719" spans="1:12">
      <c r="A3719" s="98" t="s">
        <v>121</v>
      </c>
      <c r="B3719" s="98">
        <f t="shared" si="319"/>
        <v>8</v>
      </c>
      <c r="C3719" s="98">
        <f t="shared" si="320"/>
        <v>6</v>
      </c>
      <c r="D3719" s="98">
        <f>D3717</f>
        <v>102</v>
      </c>
      <c r="E3719" s="98">
        <f t="shared" si="318"/>
        <v>41</v>
      </c>
      <c r="F3719" s="397">
        <f>F3717+(E3719-E3717)*(F3720-F3717)/(E3720-E3717)</f>
        <v>3.3867000000000003</v>
      </c>
      <c r="G3719" s="98">
        <v>15</v>
      </c>
      <c r="H3719" s="491">
        <f>H3717+(E3719-E3717)*(H3720-H3717)/(E3720-E3717)</f>
        <v>0.35999633333333336</v>
      </c>
      <c r="I3719" s="492">
        <f>I3717+(E3719-E3717)*(I3720-I3717)/(E3720-E3717)</f>
        <v>9.4333333333333336</v>
      </c>
      <c r="J3719" s="397">
        <f>J3717+(E3719-E3717)*(J3720-J3717)/(E3720-E3717)</f>
        <v>0.23216666666666669</v>
      </c>
      <c r="K3719" s="469">
        <f t="shared" si="316"/>
        <v>9.4075958181055555</v>
      </c>
      <c r="L3719" s="469">
        <f t="shared" si="317"/>
        <v>-2.5737515227778118E-2</v>
      </c>
    </row>
    <row r="3720" spans="1:12">
      <c r="A3720" s="98" t="s">
        <v>121</v>
      </c>
      <c r="B3720" s="480">
        <f t="shared" si="319"/>
        <v>8</v>
      </c>
      <c r="C3720" s="480">
        <f t="shared" si="320"/>
        <v>6</v>
      </c>
      <c r="D3720" s="480">
        <f>D3717</f>
        <v>102</v>
      </c>
      <c r="E3720" s="480">
        <f t="shared" si="318"/>
        <v>42</v>
      </c>
      <c r="F3720" s="484">
        <v>3.4014000000000002</v>
      </c>
      <c r="G3720" s="480">
        <v>15</v>
      </c>
      <c r="H3720" s="482">
        <v>0.35863400000000001</v>
      </c>
      <c r="I3720" s="483">
        <v>9.5</v>
      </c>
      <c r="J3720" s="484">
        <v>0.22770000000000001</v>
      </c>
      <c r="K3720" s="469">
        <f t="shared" si="316"/>
        <v>9.4843210626990189</v>
      </c>
      <c r="L3720" s="469">
        <f t="shared" si="317"/>
        <v>-1.5678937300981133E-2</v>
      </c>
    </row>
    <row r="3721" spans="1:12">
      <c r="A3721" s="480" t="s">
        <v>121</v>
      </c>
      <c r="B3721" s="98">
        <f t="shared" si="319"/>
        <v>8</v>
      </c>
      <c r="C3721" s="98">
        <f t="shared" si="320"/>
        <v>6</v>
      </c>
      <c r="D3721" s="98">
        <f>D3720</f>
        <v>102</v>
      </c>
      <c r="E3721" s="98">
        <f t="shared" si="318"/>
        <v>43</v>
      </c>
      <c r="F3721" s="397">
        <f>F3720+(E3721-E3720)*(F3723-F3720)/(E3723-E3720)</f>
        <v>3.4159333333333333</v>
      </c>
      <c r="G3721" s="98">
        <v>15</v>
      </c>
      <c r="H3721" s="491">
        <f>H3720+(E3721-E3720)*(H3723-H3720)/(E3723-E3720)</f>
        <v>0.3572596666666667</v>
      </c>
      <c r="I3721" s="492">
        <f>I3720+(E3721-E3720)*(I3723-I3720)/(E3723-E3720)</f>
        <v>9.5666666666666664</v>
      </c>
      <c r="J3721" s="397">
        <f>J3720+(E3721-E3720)*(J3723-J3720)/(E3723-E3720)</f>
        <v>0.22323333333333334</v>
      </c>
      <c r="K3721" s="469">
        <f t="shared" si="316"/>
        <v>9.5614860899495131</v>
      </c>
      <c r="L3721" s="469">
        <f t="shared" si="317"/>
        <v>-5.180576717153329E-3</v>
      </c>
    </row>
    <row r="3722" spans="1:12">
      <c r="A3722" s="98" t="s">
        <v>121</v>
      </c>
      <c r="B3722" s="98">
        <f t="shared" si="319"/>
        <v>8</v>
      </c>
      <c r="C3722" s="98">
        <f t="shared" si="320"/>
        <v>6</v>
      </c>
      <c r="D3722" s="98">
        <f>D3720</f>
        <v>102</v>
      </c>
      <c r="E3722" s="98">
        <f t="shared" si="318"/>
        <v>44</v>
      </c>
      <c r="F3722" s="397">
        <f>F3720+(E3722-E3720)*(F3723-F3720)/(E3723-E3720)</f>
        <v>3.4304666666666668</v>
      </c>
      <c r="G3722" s="98">
        <v>15</v>
      </c>
      <c r="H3722" s="491">
        <f>H3720+(E3722-E3720)*(H3723-H3720)/(E3723-E3720)</f>
        <v>0.35588533333333333</v>
      </c>
      <c r="I3722" s="492">
        <f>I3720+(E3722-E3720)*(I3723-I3720)/(E3723-E3720)</f>
        <v>9.6333333333333329</v>
      </c>
      <c r="J3722" s="397">
        <f>J3720+(E3722-E3720)*(J3723-J3720)/(E3723-E3720)</f>
        <v>0.21876666666666666</v>
      </c>
      <c r="K3722" s="469">
        <f t="shared" si="316"/>
        <v>9.6392470983163125</v>
      </c>
      <c r="L3722" s="469">
        <f t="shared" si="317"/>
        <v>5.9137649829796857E-3</v>
      </c>
    </row>
    <row r="3723" spans="1:12">
      <c r="A3723" s="98" t="s">
        <v>121</v>
      </c>
      <c r="B3723" s="480">
        <f t="shared" si="319"/>
        <v>8</v>
      </c>
      <c r="C3723" s="480">
        <f t="shared" si="320"/>
        <v>6</v>
      </c>
      <c r="D3723" s="480">
        <f>D3720</f>
        <v>102</v>
      </c>
      <c r="E3723" s="480">
        <f t="shared" si="318"/>
        <v>45</v>
      </c>
      <c r="F3723" s="484">
        <v>3.4449999999999998</v>
      </c>
      <c r="G3723" s="480">
        <v>15</v>
      </c>
      <c r="H3723" s="482">
        <v>0.35451100000000002</v>
      </c>
      <c r="I3723" s="483">
        <v>9.6999999999999993</v>
      </c>
      <c r="J3723" s="484">
        <v>0.21429999999999999</v>
      </c>
      <c r="K3723" s="469">
        <f t="shared" ref="K3723:K3786" si="321">F3723/H3723</f>
        <v>9.7176110191221134</v>
      </c>
      <c r="L3723" s="469">
        <f t="shared" ref="L3723:L3786" si="322">K3723-I3723</f>
        <v>1.7611019122114158E-2</v>
      </c>
    </row>
    <row r="3724" spans="1:12">
      <c r="A3724" s="480" t="s">
        <v>121</v>
      </c>
      <c r="B3724" s="98">
        <f t="shared" si="319"/>
        <v>8</v>
      </c>
      <c r="C3724" s="98">
        <f t="shared" si="320"/>
        <v>6</v>
      </c>
      <c r="D3724" s="98">
        <f>D3723</f>
        <v>102</v>
      </c>
      <c r="E3724" s="98">
        <f t="shared" si="318"/>
        <v>46</v>
      </c>
      <c r="F3724" s="397">
        <f>F3723+(E3724-E3723)*(F3726-F3723)/(E3726-E3723)</f>
        <v>3.4593666666666665</v>
      </c>
      <c r="G3724" s="98">
        <v>15</v>
      </c>
      <c r="H3724" s="491">
        <f>H3723+(E3724-E3723)*(H3726-H3723)/(E3726-E3723)</f>
        <v>0.3531226666666667</v>
      </c>
      <c r="I3724" s="492">
        <f>I3723+(E3724-E3723)*(I3726-I3723)/(E3726-E3723)</f>
        <v>9.7999999999999989</v>
      </c>
      <c r="J3724" s="397">
        <f>J3723+(E3724-E3723)*(J3726-J3723)/(E3726-E3723)</f>
        <v>0.20983333333333332</v>
      </c>
      <c r="K3724" s="469">
        <f t="shared" si="321"/>
        <v>9.7965013102151453</v>
      </c>
      <c r="L3724" s="469">
        <f t="shared" si="322"/>
        <v>-3.4986897848536813E-3</v>
      </c>
    </row>
    <row r="3725" spans="1:12">
      <c r="A3725" s="98" t="s">
        <v>121</v>
      </c>
      <c r="B3725" s="98">
        <f t="shared" si="319"/>
        <v>8</v>
      </c>
      <c r="C3725" s="98">
        <f t="shared" si="320"/>
        <v>6</v>
      </c>
      <c r="D3725" s="98">
        <f>D3723</f>
        <v>102</v>
      </c>
      <c r="E3725" s="98">
        <f t="shared" si="318"/>
        <v>47</v>
      </c>
      <c r="F3725" s="397">
        <f>F3723+(E3725-E3723)*(F3726-F3723)/(E3726-E3723)</f>
        <v>3.4737333333333336</v>
      </c>
      <c r="G3725" s="98">
        <v>15</v>
      </c>
      <c r="H3725" s="491">
        <f>H3723+(E3725-E3723)*(H3726-H3723)/(E3726-E3723)</f>
        <v>0.35173433333333332</v>
      </c>
      <c r="I3725" s="492">
        <f>I3723+(E3725-E3723)*(I3726-I3723)/(E3726-E3723)</f>
        <v>9.9</v>
      </c>
      <c r="J3725" s="397">
        <f>J3723+(E3725-E3723)*(J3726-J3723)/(E3726-E3723)</f>
        <v>0.20536666666666667</v>
      </c>
      <c r="K3725" s="469">
        <f t="shared" si="321"/>
        <v>9.8760143782760288</v>
      </c>
      <c r="L3725" s="469">
        <f t="shared" si="322"/>
        <v>-2.3985621723971562E-2</v>
      </c>
    </row>
    <row r="3726" spans="1:12">
      <c r="A3726" s="98" t="s">
        <v>121</v>
      </c>
      <c r="B3726" s="480">
        <f t="shared" si="319"/>
        <v>8</v>
      </c>
      <c r="C3726" s="480">
        <f t="shared" si="320"/>
        <v>6</v>
      </c>
      <c r="D3726" s="480">
        <f>D3723</f>
        <v>102</v>
      </c>
      <c r="E3726" s="480">
        <f t="shared" si="318"/>
        <v>48</v>
      </c>
      <c r="F3726" s="484">
        <v>3.4881000000000002</v>
      </c>
      <c r="G3726" s="480">
        <v>15</v>
      </c>
      <c r="H3726" s="482">
        <v>0.35034599999999999</v>
      </c>
      <c r="I3726" s="483">
        <v>10</v>
      </c>
      <c r="J3726" s="484">
        <v>0.2009</v>
      </c>
      <c r="K3726" s="469">
        <f t="shared" si="321"/>
        <v>9.9561576270315637</v>
      </c>
      <c r="L3726" s="469">
        <f t="shared" si="322"/>
        <v>-4.3842372968436294E-2</v>
      </c>
    </row>
    <row r="3727" spans="1:12">
      <c r="A3727" s="480" t="s">
        <v>121</v>
      </c>
      <c r="B3727" s="98">
        <f t="shared" si="319"/>
        <v>8</v>
      </c>
      <c r="C3727" s="98">
        <f t="shared" si="320"/>
        <v>6</v>
      </c>
      <c r="D3727" s="98">
        <f>D3726</f>
        <v>102</v>
      </c>
      <c r="E3727" s="98">
        <f t="shared" si="318"/>
        <v>49</v>
      </c>
      <c r="F3727" s="397">
        <f>F3726+(E3727-E3726)*(F3729-F3726)/(E3729-E3726)</f>
        <v>3.5022666666666669</v>
      </c>
      <c r="G3727" s="98">
        <v>15</v>
      </c>
      <c r="H3727" s="491">
        <f>H3726+(E3727-E3726)*(H3729-H3726)/(E3729-E3726)</f>
        <v>0.34894199999999997</v>
      </c>
      <c r="I3727" s="492">
        <f>I3726+(E3727-E3726)*(I3729-I3726)/(E3729-E3726)</f>
        <v>10.066666666666666</v>
      </c>
      <c r="J3727" s="397">
        <f>J3726+(E3727-E3726)*(J3729-J3726)/(E3729-E3726)</f>
        <v>0.19643333333333332</v>
      </c>
      <c r="K3727" s="469">
        <f t="shared" si="321"/>
        <v>10.036816051569222</v>
      </c>
      <c r="L3727" s="469">
        <f t="shared" si="322"/>
        <v>-2.9850615097444688E-2</v>
      </c>
    </row>
    <row r="3728" spans="1:12">
      <c r="A3728" s="98" t="s">
        <v>121</v>
      </c>
      <c r="B3728" s="98">
        <f t="shared" si="319"/>
        <v>8</v>
      </c>
      <c r="C3728" s="98">
        <f t="shared" si="320"/>
        <v>6</v>
      </c>
      <c r="D3728" s="98">
        <f>D3726</f>
        <v>102</v>
      </c>
      <c r="E3728" s="98">
        <f t="shared" si="318"/>
        <v>50</v>
      </c>
      <c r="F3728" s="397">
        <f>F3726+(E3728-E3726)*(F3729-F3726)/(E3729-E3726)</f>
        <v>3.5164333333333335</v>
      </c>
      <c r="G3728" s="98">
        <v>15</v>
      </c>
      <c r="H3728" s="491">
        <f>H3726+(E3728-E3726)*(H3729-H3726)/(E3729-E3726)</f>
        <v>0.34753800000000001</v>
      </c>
      <c r="I3728" s="492">
        <f>I3726+(E3728-E3726)*(I3729-I3726)/(E3729-E3726)</f>
        <v>10.133333333333333</v>
      </c>
      <c r="J3728" s="397">
        <f>J3726+(E3728-E3726)*(J3729-J3726)/(E3729-E3726)</f>
        <v>0.19196666666666667</v>
      </c>
      <c r="K3728" s="469">
        <f t="shared" si="321"/>
        <v>10.118126171334742</v>
      </c>
      <c r="L3728" s="469">
        <f t="shared" si="322"/>
        <v>-1.5207161998590735E-2</v>
      </c>
    </row>
    <row r="3729" spans="1:12">
      <c r="A3729" s="98" t="s">
        <v>121</v>
      </c>
      <c r="B3729" s="480">
        <f t="shared" si="319"/>
        <v>8</v>
      </c>
      <c r="C3729" s="480">
        <f t="shared" si="320"/>
        <v>6</v>
      </c>
      <c r="D3729" s="480">
        <f>D3726</f>
        <v>102</v>
      </c>
      <c r="E3729" s="480">
        <f t="shared" si="318"/>
        <v>51</v>
      </c>
      <c r="F3729" s="484">
        <v>3.5306000000000002</v>
      </c>
      <c r="G3729" s="480">
        <v>15</v>
      </c>
      <c r="H3729" s="482">
        <v>0.346134</v>
      </c>
      <c r="I3729" s="483">
        <v>10.199999999999999</v>
      </c>
      <c r="J3729" s="484">
        <v>0.1875</v>
      </c>
      <c r="K3729" s="469">
        <f t="shared" si="321"/>
        <v>10.20009591661033</v>
      </c>
      <c r="L3729" s="469">
        <f t="shared" si="322"/>
        <v>9.5916610330704088E-5</v>
      </c>
    </row>
    <row r="3730" spans="1:12">
      <c r="A3730" s="480" t="s">
        <v>121</v>
      </c>
      <c r="B3730" s="98">
        <f t="shared" si="319"/>
        <v>8</v>
      </c>
      <c r="C3730" s="98">
        <f t="shared" si="320"/>
        <v>6</v>
      </c>
      <c r="D3730" s="98">
        <f>D3729</f>
        <v>102</v>
      </c>
      <c r="E3730" s="98">
        <f t="shared" si="318"/>
        <v>52</v>
      </c>
      <c r="F3730" s="397">
        <f>F3729+(E3730-E3729)*(F3732-F3729)/(E3732-E3729)</f>
        <v>3.5446</v>
      </c>
      <c r="G3730" s="98">
        <v>15</v>
      </c>
      <c r="H3730" s="491">
        <f>H3729+(E3730-E3729)*(H3732-H3729)/(E3732-E3729)</f>
        <v>0.34471266666666667</v>
      </c>
      <c r="I3730" s="492">
        <f>I3729+(E3730-E3729)*(I3732-I3729)/(E3732-E3729)</f>
        <v>10.299999999999999</v>
      </c>
      <c r="J3730" s="397">
        <f>J3729+(E3730-E3729)*(J3732-J3729)/(E3732-E3729)</f>
        <v>0.18303333333333333</v>
      </c>
      <c r="K3730" s="469">
        <f t="shared" si="321"/>
        <v>10.282766903450023</v>
      </c>
      <c r="L3730" s="469">
        <f t="shared" si="322"/>
        <v>-1.7233096549976068E-2</v>
      </c>
    </row>
    <row r="3731" spans="1:12">
      <c r="A3731" s="98" t="s">
        <v>121</v>
      </c>
      <c r="B3731" s="98">
        <f t="shared" si="319"/>
        <v>8</v>
      </c>
      <c r="C3731" s="98">
        <f t="shared" si="320"/>
        <v>6</v>
      </c>
      <c r="D3731" s="98">
        <f>D3729</f>
        <v>102</v>
      </c>
      <c r="E3731" s="98">
        <f t="shared" si="318"/>
        <v>53</v>
      </c>
      <c r="F3731" s="397">
        <f>F3729+(E3731-E3729)*(F3732-F3729)/(E3732-E3729)</f>
        <v>3.5586000000000002</v>
      </c>
      <c r="G3731" s="98">
        <v>15</v>
      </c>
      <c r="H3731" s="491">
        <f>H3729+(E3731-E3729)*(H3732-H3729)/(E3732-E3729)</f>
        <v>0.34329133333333334</v>
      </c>
      <c r="I3731" s="492">
        <f>I3729+(E3731-E3729)*(I3732-I3729)/(E3732-E3729)</f>
        <v>10.4</v>
      </c>
      <c r="J3731" s="397">
        <f>J3729+(E3731-E3729)*(J3732-J3729)/(E3732-E3729)</f>
        <v>0.17856666666666668</v>
      </c>
      <c r="K3731" s="469">
        <f t="shared" si="321"/>
        <v>10.36612245769871</v>
      </c>
      <c r="L3731" s="469">
        <f t="shared" si="322"/>
        <v>-3.3877542301290475E-2</v>
      </c>
    </row>
    <row r="3732" spans="1:12">
      <c r="A3732" s="98" t="s">
        <v>121</v>
      </c>
      <c r="B3732" s="480">
        <f t="shared" si="319"/>
        <v>8</v>
      </c>
      <c r="C3732" s="480">
        <f t="shared" si="320"/>
        <v>6</v>
      </c>
      <c r="D3732" s="480">
        <f>D3729</f>
        <v>102</v>
      </c>
      <c r="E3732" s="480">
        <f t="shared" si="318"/>
        <v>54</v>
      </c>
      <c r="F3732" s="484">
        <v>3.5726</v>
      </c>
      <c r="G3732" s="480">
        <v>15</v>
      </c>
      <c r="H3732" s="482">
        <v>0.34187000000000001</v>
      </c>
      <c r="I3732" s="483">
        <v>10.5</v>
      </c>
      <c r="J3732" s="484">
        <v>0.1741</v>
      </c>
      <c r="K3732" s="469">
        <f t="shared" si="321"/>
        <v>10.450171117676309</v>
      </c>
      <c r="L3732" s="469">
        <f t="shared" si="322"/>
        <v>-4.9828882323691204E-2</v>
      </c>
    </row>
    <row r="3733" spans="1:12">
      <c r="A3733" s="480" t="s">
        <v>121</v>
      </c>
      <c r="B3733" s="480">
        <f t="shared" si="319"/>
        <v>9</v>
      </c>
      <c r="C3733" s="480">
        <f t="shared" si="320"/>
        <v>0</v>
      </c>
      <c r="D3733" s="480">
        <f>D3732+6</f>
        <v>108</v>
      </c>
      <c r="E3733" s="480">
        <v>12</v>
      </c>
      <c r="F3733" s="484">
        <v>2.9300999999999999</v>
      </c>
      <c r="G3733" s="480">
        <v>15</v>
      </c>
      <c r="H3733" s="482">
        <v>0.38145699999999999</v>
      </c>
      <c r="I3733" s="483">
        <v>7.7</v>
      </c>
      <c r="J3733" s="484">
        <v>0.34639999999999999</v>
      </c>
      <c r="K3733" s="469">
        <f t="shared" si="321"/>
        <v>7.6813376081707769</v>
      </c>
      <c r="L3733" s="469">
        <f t="shared" si="322"/>
        <v>-1.8662391829223246E-2</v>
      </c>
    </row>
    <row r="3734" spans="1:12">
      <c r="A3734" s="98" t="s">
        <v>121</v>
      </c>
      <c r="B3734" s="98">
        <f t="shared" si="319"/>
        <v>9</v>
      </c>
      <c r="C3734" s="98">
        <f t="shared" si="320"/>
        <v>0</v>
      </c>
      <c r="D3734" s="98">
        <f>D3733</f>
        <v>108</v>
      </c>
      <c r="E3734" s="98">
        <f>E3733+1</f>
        <v>13</v>
      </c>
      <c r="F3734" s="397">
        <f>F3733+(E3734-E3733)*(F3736-F3733)/(E3736-E3733)</f>
        <v>2.9469333333333334</v>
      </c>
      <c r="G3734" s="98">
        <v>15</v>
      </c>
      <c r="H3734" s="491">
        <f>H3733+(E3734-E3733)*(H3736-H3733)/(E3736-E3733)</f>
        <v>0.38041799999999998</v>
      </c>
      <c r="I3734" s="492">
        <f>I3733+(E3734-E3733)*(I3736-I3733)/(E3736-E3733)</f>
        <v>7.7666666666666666</v>
      </c>
      <c r="J3734" s="397">
        <f>J3733+(E3734-E3733)*(J3736-J3733)/(E3736-E3733)</f>
        <v>0.34243333333333331</v>
      </c>
      <c r="K3734" s="469">
        <f t="shared" si="321"/>
        <v>7.7465664961524787</v>
      </c>
      <c r="L3734" s="469">
        <f t="shared" si="322"/>
        <v>-2.0100170514187887E-2</v>
      </c>
    </row>
    <row r="3735" spans="1:12">
      <c r="A3735" s="98" t="s">
        <v>121</v>
      </c>
      <c r="B3735" s="98">
        <f t="shared" si="319"/>
        <v>9</v>
      </c>
      <c r="C3735" s="98">
        <f t="shared" si="320"/>
        <v>0</v>
      </c>
      <c r="D3735" s="98">
        <f>D3733</f>
        <v>108</v>
      </c>
      <c r="E3735" s="98">
        <f t="shared" ref="E3735:E3775" si="323">E3734+1</f>
        <v>14</v>
      </c>
      <c r="F3735" s="397">
        <f>F3733+(E3735-E3733)*(F3736-F3733)/(E3736-E3733)</f>
        <v>2.9637666666666664</v>
      </c>
      <c r="G3735" s="98">
        <v>15</v>
      </c>
      <c r="H3735" s="491">
        <f>H3733+(E3735-E3733)*(H3736-H3733)/(E3736-E3733)</f>
        <v>0.37937900000000002</v>
      </c>
      <c r="I3735" s="492">
        <f>I3733+(E3735-E3733)*(I3736-I3733)/(E3736-E3733)</f>
        <v>7.8333333333333339</v>
      </c>
      <c r="J3735" s="397">
        <f>J3733+(E3735-E3733)*(J3736-J3733)/(E3736-E3733)</f>
        <v>0.33846666666666669</v>
      </c>
      <c r="K3735" s="469">
        <f t="shared" si="321"/>
        <v>7.8121526670339323</v>
      </c>
      <c r="L3735" s="469">
        <f t="shared" si="322"/>
        <v>-2.1180666299401629E-2</v>
      </c>
    </row>
    <row r="3736" spans="1:12">
      <c r="A3736" s="480" t="s">
        <v>121</v>
      </c>
      <c r="B3736" s="480">
        <f t="shared" si="319"/>
        <v>9</v>
      </c>
      <c r="C3736" s="480">
        <f t="shared" si="320"/>
        <v>0</v>
      </c>
      <c r="D3736" s="480">
        <f>D3733</f>
        <v>108</v>
      </c>
      <c r="E3736" s="480">
        <f t="shared" si="323"/>
        <v>15</v>
      </c>
      <c r="F3736" s="484">
        <v>2.9805999999999999</v>
      </c>
      <c r="G3736" s="480">
        <v>15</v>
      </c>
      <c r="H3736" s="482">
        <v>0.37834000000000001</v>
      </c>
      <c r="I3736" s="483">
        <v>7.9</v>
      </c>
      <c r="J3736" s="484">
        <v>0.33450000000000002</v>
      </c>
      <c r="K3736" s="469">
        <f t="shared" si="321"/>
        <v>7.8780990643336679</v>
      </c>
      <c r="L3736" s="469">
        <f t="shared" si="322"/>
        <v>-2.1900935666332444E-2</v>
      </c>
    </row>
    <row r="3737" spans="1:12">
      <c r="A3737" s="98" t="s">
        <v>121</v>
      </c>
      <c r="B3737" s="98">
        <f t="shared" si="319"/>
        <v>9</v>
      </c>
      <c r="C3737" s="98">
        <f t="shared" si="320"/>
        <v>0</v>
      </c>
      <c r="D3737" s="98">
        <f>D3736</f>
        <v>108</v>
      </c>
      <c r="E3737" s="98">
        <f t="shared" si="323"/>
        <v>16</v>
      </c>
      <c r="F3737" s="397">
        <f>F3736+(E3737-E3736)*(F3739-F3736)/(E3739-E3736)</f>
        <v>2.9971333333333332</v>
      </c>
      <c r="G3737" s="98">
        <v>15</v>
      </c>
      <c r="H3737" s="491">
        <f>H3736+(E3737-E3736)*(H3739-H3736)/(E3739-E3736)</f>
        <v>0.377305</v>
      </c>
      <c r="I3737" s="492">
        <f>I3736+(E3737-E3736)*(I3739-I3736)/(E3739-E3736)</f>
        <v>7.9666666666666668</v>
      </c>
      <c r="J3737" s="397">
        <f>J3736+(E3737-E3736)*(J3739-J3736)/(E3739-E3736)</f>
        <v>0.33050000000000002</v>
      </c>
      <c r="K3737" s="469">
        <f t="shared" si="321"/>
        <v>7.9435293286156643</v>
      </c>
      <c r="L3737" s="469">
        <f t="shared" si="322"/>
        <v>-2.3137338051002487E-2</v>
      </c>
    </row>
    <row r="3738" spans="1:12">
      <c r="A3738" s="98" t="s">
        <v>121</v>
      </c>
      <c r="B3738" s="98">
        <f t="shared" si="319"/>
        <v>9</v>
      </c>
      <c r="C3738" s="98">
        <f t="shared" si="320"/>
        <v>0</v>
      </c>
      <c r="D3738" s="98">
        <f>D3736</f>
        <v>108</v>
      </c>
      <c r="E3738" s="98">
        <f t="shared" si="323"/>
        <v>17</v>
      </c>
      <c r="F3738" s="397">
        <f>F3736+(E3738-E3736)*(F3739-F3736)/(E3739-E3736)</f>
        <v>3.0136666666666665</v>
      </c>
      <c r="G3738" s="98">
        <v>15</v>
      </c>
      <c r="H3738" s="491">
        <f>H3736+(E3738-E3736)*(H3739-H3736)/(E3739-E3736)</f>
        <v>0.37626999999999999</v>
      </c>
      <c r="I3738" s="492">
        <f>I3736+(E3738-E3736)*(I3739-I3736)/(E3739-E3736)</f>
        <v>8.0333333333333332</v>
      </c>
      <c r="J3738" s="397">
        <f>J3736+(E3738-E3736)*(J3739-J3736)/(E3739-E3736)</f>
        <v>0.32650000000000001</v>
      </c>
      <c r="K3738" s="469">
        <f t="shared" si="321"/>
        <v>8.0093195489054843</v>
      </c>
      <c r="L3738" s="469">
        <f t="shared" si="322"/>
        <v>-2.4013784427848961E-2</v>
      </c>
    </row>
    <row r="3739" spans="1:12">
      <c r="A3739" s="480" t="s">
        <v>121</v>
      </c>
      <c r="B3739" s="480">
        <f t="shared" si="319"/>
        <v>9</v>
      </c>
      <c r="C3739" s="480">
        <f t="shared" si="320"/>
        <v>0</v>
      </c>
      <c r="D3739" s="480">
        <f>D3736</f>
        <v>108</v>
      </c>
      <c r="E3739" s="480">
        <f t="shared" si="323"/>
        <v>18</v>
      </c>
      <c r="F3739" s="484">
        <v>3.0301999999999998</v>
      </c>
      <c r="G3739" s="480">
        <v>15</v>
      </c>
      <c r="H3739" s="482">
        <v>0.37523499999999999</v>
      </c>
      <c r="I3739" s="483">
        <v>8.1</v>
      </c>
      <c r="J3739" s="484">
        <v>0.32250000000000001</v>
      </c>
      <c r="K3739" s="469">
        <f t="shared" si="321"/>
        <v>8.0754727037723022</v>
      </c>
      <c r="L3739" s="469">
        <f t="shared" si="322"/>
        <v>-2.4527296227697448E-2</v>
      </c>
    </row>
    <row r="3740" spans="1:12">
      <c r="A3740" s="98" t="s">
        <v>121</v>
      </c>
      <c r="B3740" s="98">
        <f t="shared" si="319"/>
        <v>9</v>
      </c>
      <c r="C3740" s="98">
        <f t="shared" si="320"/>
        <v>0</v>
      </c>
      <c r="D3740" s="98">
        <f>D3739</f>
        <v>108</v>
      </c>
      <c r="E3740" s="98">
        <f t="shared" si="323"/>
        <v>19</v>
      </c>
      <c r="F3740" s="397">
        <f>F3739+(E3740-E3739)*(F3742-F3739)/(E3742-E3739)</f>
        <v>3.0465</v>
      </c>
      <c r="G3740" s="98">
        <v>15</v>
      </c>
      <c r="H3740" s="491">
        <f>H3739+(E3740-E3739)*(H3742-H3739)/(E3742-E3739)</f>
        <v>0.37420266666666668</v>
      </c>
      <c r="I3740" s="492">
        <f>I3739+(E3740-E3739)*(I3742-I3739)/(E3742-E3739)</f>
        <v>8.1666666666666661</v>
      </c>
      <c r="J3740" s="397">
        <f>J3739+(E3740-E3739)*(J3742-J3739)/(E3742-E3739)</f>
        <v>0.31853333333333333</v>
      </c>
      <c r="K3740" s="469">
        <f t="shared" si="321"/>
        <v>8.1413102347391071</v>
      </c>
      <c r="L3740" s="469">
        <f t="shared" si="322"/>
        <v>-2.5356431927558987E-2</v>
      </c>
    </row>
    <row r="3741" spans="1:12">
      <c r="A3741" s="98" t="s">
        <v>121</v>
      </c>
      <c r="B3741" s="98">
        <f t="shared" si="319"/>
        <v>9</v>
      </c>
      <c r="C3741" s="98">
        <f t="shared" si="320"/>
        <v>0</v>
      </c>
      <c r="D3741" s="98">
        <f>D3739</f>
        <v>108</v>
      </c>
      <c r="E3741" s="98">
        <f t="shared" si="323"/>
        <v>20</v>
      </c>
      <c r="F3741" s="397">
        <f>F3739+(E3741-E3739)*(F3742-F3739)/(E3742-E3739)</f>
        <v>3.0627999999999997</v>
      </c>
      <c r="G3741" s="98">
        <v>15</v>
      </c>
      <c r="H3741" s="491">
        <f>H3739+(E3741-E3739)*(H3742-H3739)/(E3742-E3739)</f>
        <v>0.37317033333333333</v>
      </c>
      <c r="I3741" s="492">
        <f>I3739+(E3741-E3739)*(I3742-I3739)/(E3742-E3739)</f>
        <v>8.2333333333333343</v>
      </c>
      <c r="J3741" s="397">
        <f>J3739+(E3741-E3739)*(J3742-J3739)/(E3742-E3739)</f>
        <v>0.31456666666666666</v>
      </c>
      <c r="K3741" s="469">
        <f t="shared" si="321"/>
        <v>8.2075120298058692</v>
      </c>
      <c r="L3741" s="469">
        <f t="shared" si="322"/>
        <v>-2.5821303527465034E-2</v>
      </c>
    </row>
    <row r="3742" spans="1:12">
      <c r="A3742" s="480" t="s">
        <v>121</v>
      </c>
      <c r="B3742" s="480">
        <f t="shared" si="319"/>
        <v>9</v>
      </c>
      <c r="C3742" s="480">
        <f t="shared" si="320"/>
        <v>0</v>
      </c>
      <c r="D3742" s="480">
        <f>D3739</f>
        <v>108</v>
      </c>
      <c r="E3742" s="480">
        <f t="shared" si="323"/>
        <v>21</v>
      </c>
      <c r="F3742" s="484">
        <v>3.0790999999999999</v>
      </c>
      <c r="G3742" s="480">
        <v>15</v>
      </c>
      <c r="H3742" s="482">
        <v>0.37213800000000002</v>
      </c>
      <c r="I3742" s="483">
        <v>8.3000000000000007</v>
      </c>
      <c r="J3742" s="484">
        <v>0.31059999999999999</v>
      </c>
      <c r="K3742" s="469">
        <f t="shared" si="321"/>
        <v>8.2740811204445652</v>
      </c>
      <c r="L3742" s="469">
        <f t="shared" si="322"/>
        <v>-2.5918879555435481E-2</v>
      </c>
    </row>
    <row r="3743" spans="1:12">
      <c r="A3743" s="98" t="s">
        <v>121</v>
      </c>
      <c r="B3743" s="98">
        <f t="shared" si="319"/>
        <v>9</v>
      </c>
      <c r="C3743" s="98">
        <f t="shared" si="320"/>
        <v>0</v>
      </c>
      <c r="D3743" s="98">
        <f>D3742</f>
        <v>108</v>
      </c>
      <c r="E3743" s="98">
        <f t="shared" si="323"/>
        <v>22</v>
      </c>
      <c r="F3743" s="397">
        <f>F3742+(E3743-E3742)*(F3745-F3742)/(E3745-E3742)</f>
        <v>3.0951333333333335</v>
      </c>
      <c r="G3743" s="98">
        <v>15</v>
      </c>
      <c r="H3743" s="491">
        <f>H3742+(E3743-E3742)*(H3745-H3742)/(E3745-E3742)</f>
        <v>0.3711066666666667</v>
      </c>
      <c r="I3743" s="492">
        <f>I3742+(E3743-E3742)*(I3745-I3742)/(E3745-E3742)</f>
        <v>8.3666666666666671</v>
      </c>
      <c r="J3743" s="397">
        <f>J3742+(E3743-E3742)*(J3745-J3742)/(E3745-E3742)</f>
        <v>0.30659999999999998</v>
      </c>
      <c r="K3743" s="469">
        <f t="shared" si="321"/>
        <v>8.3402795243056804</v>
      </c>
      <c r="L3743" s="469">
        <f t="shared" si="322"/>
        <v>-2.6387142360986715E-2</v>
      </c>
    </row>
    <row r="3744" spans="1:12">
      <c r="A3744" s="98" t="s">
        <v>121</v>
      </c>
      <c r="B3744" s="98">
        <f t="shared" si="319"/>
        <v>9</v>
      </c>
      <c r="C3744" s="98">
        <f t="shared" si="320"/>
        <v>0</v>
      </c>
      <c r="D3744" s="98">
        <f>D3742</f>
        <v>108</v>
      </c>
      <c r="E3744" s="98">
        <f t="shared" si="323"/>
        <v>23</v>
      </c>
      <c r="F3744" s="397">
        <f>F3742+(E3744-E3742)*(F3745-F3742)/(E3745-E3742)</f>
        <v>3.1111666666666666</v>
      </c>
      <c r="G3744" s="98">
        <v>15</v>
      </c>
      <c r="H3744" s="491">
        <f>H3742+(E3744-E3742)*(H3745-H3742)/(E3745-E3742)</f>
        <v>0.37007533333333331</v>
      </c>
      <c r="I3744" s="492">
        <f>I3742+(E3744-E3742)*(I3745-I3742)/(E3745-E3742)</f>
        <v>8.4333333333333336</v>
      </c>
      <c r="J3744" s="397">
        <f>J3742+(E3744-E3742)*(J3745-J3742)/(E3745-E3742)</f>
        <v>0.30259999999999998</v>
      </c>
      <c r="K3744" s="469">
        <f t="shared" si="321"/>
        <v>8.4068468942359491</v>
      </c>
      <c r="L3744" s="469">
        <f t="shared" si="322"/>
        <v>-2.6486439097384462E-2</v>
      </c>
    </row>
    <row r="3745" spans="1:12">
      <c r="A3745" s="480" t="s">
        <v>121</v>
      </c>
      <c r="B3745" s="480">
        <f t="shared" si="319"/>
        <v>9</v>
      </c>
      <c r="C3745" s="480">
        <f t="shared" si="320"/>
        <v>0</v>
      </c>
      <c r="D3745" s="480">
        <f>D3742</f>
        <v>108</v>
      </c>
      <c r="E3745" s="480">
        <f t="shared" si="323"/>
        <v>24</v>
      </c>
      <c r="F3745" s="484">
        <v>3.1272000000000002</v>
      </c>
      <c r="G3745" s="480">
        <v>15</v>
      </c>
      <c r="H3745" s="482">
        <v>0.36904399999999998</v>
      </c>
      <c r="I3745" s="483">
        <v>8.5</v>
      </c>
      <c r="J3745" s="484">
        <v>0.29859999999999998</v>
      </c>
      <c r="K3745" s="469">
        <f t="shared" si="321"/>
        <v>8.4737863235820132</v>
      </c>
      <c r="L3745" s="469">
        <f t="shared" si="322"/>
        <v>-2.6213676417986775E-2</v>
      </c>
    </row>
    <row r="3746" spans="1:12">
      <c r="A3746" s="98" t="s">
        <v>121</v>
      </c>
      <c r="B3746" s="98">
        <f t="shared" si="319"/>
        <v>9</v>
      </c>
      <c r="C3746" s="98">
        <f t="shared" si="320"/>
        <v>0</v>
      </c>
      <c r="D3746" s="98">
        <f>D3745</f>
        <v>108</v>
      </c>
      <c r="E3746" s="98">
        <f t="shared" si="323"/>
        <v>25</v>
      </c>
      <c r="F3746" s="397">
        <f>F3745+(E3746-E3745)*(F3748-F3745)/(E3748-E3745)</f>
        <v>3.1429666666666667</v>
      </c>
      <c r="G3746" s="98">
        <v>15</v>
      </c>
      <c r="H3746" s="491">
        <f>H3745+(E3746-E3745)*(H3748-H3745)/(E3748-E3745)</f>
        <v>0.36801200000000001</v>
      </c>
      <c r="I3746" s="492">
        <f>I3745+(E3746-E3745)*(I3748-I3745)/(E3748-E3745)</f>
        <v>8.5666666666666664</v>
      </c>
      <c r="J3746" s="397">
        <f>J3745+(E3746-E3745)*(J3748-J3745)/(E3748-E3745)</f>
        <v>0.2946333333333333</v>
      </c>
      <c r="K3746" s="469">
        <f t="shared" si="321"/>
        <v>8.5403917988181544</v>
      </c>
      <c r="L3746" s="469">
        <f t="shared" si="322"/>
        <v>-2.6274867848512073E-2</v>
      </c>
    </row>
    <row r="3747" spans="1:12">
      <c r="A3747" s="98" t="s">
        <v>121</v>
      </c>
      <c r="B3747" s="98">
        <f t="shared" si="319"/>
        <v>9</v>
      </c>
      <c r="C3747" s="98">
        <f t="shared" si="320"/>
        <v>0</v>
      </c>
      <c r="D3747" s="98">
        <f>D3745</f>
        <v>108</v>
      </c>
      <c r="E3747" s="98">
        <f t="shared" si="323"/>
        <v>26</v>
      </c>
      <c r="F3747" s="397">
        <f>F3745+(E3747-E3745)*(F3748-F3745)/(E3748-E3745)</f>
        <v>3.1587333333333336</v>
      </c>
      <c r="G3747" s="98">
        <v>15</v>
      </c>
      <c r="H3747" s="491">
        <f>H3745+(E3747-E3745)*(H3748-H3745)/(E3748-E3745)</f>
        <v>0.36697999999999997</v>
      </c>
      <c r="I3747" s="492">
        <f>I3745+(E3747-E3745)*(I3748-I3745)/(E3748-E3745)</f>
        <v>8.6333333333333329</v>
      </c>
      <c r="J3747" s="397">
        <f>J3745+(E3747-E3745)*(J3748-J3745)/(E3748-E3745)</f>
        <v>0.29066666666666668</v>
      </c>
      <c r="K3747" s="469">
        <f t="shared" si="321"/>
        <v>8.6073718822097494</v>
      </c>
      <c r="L3747" s="469">
        <f t="shared" si="322"/>
        <v>-2.5961451123583501E-2</v>
      </c>
    </row>
    <row r="3748" spans="1:12">
      <c r="A3748" s="480" t="s">
        <v>121</v>
      </c>
      <c r="B3748" s="480">
        <f t="shared" si="319"/>
        <v>9</v>
      </c>
      <c r="C3748" s="480">
        <f t="shared" si="320"/>
        <v>0</v>
      </c>
      <c r="D3748" s="480">
        <f>D3745</f>
        <v>108</v>
      </c>
      <c r="E3748" s="480">
        <f t="shared" si="323"/>
        <v>27</v>
      </c>
      <c r="F3748" s="484">
        <v>3.1745000000000001</v>
      </c>
      <c r="G3748" s="480">
        <v>15</v>
      </c>
      <c r="H3748" s="482">
        <v>0.365948</v>
      </c>
      <c r="I3748" s="483">
        <v>8.6999999999999993</v>
      </c>
      <c r="J3748" s="484">
        <v>0.28670000000000001</v>
      </c>
      <c r="K3748" s="469">
        <f t="shared" si="321"/>
        <v>8.6747297430235992</v>
      </c>
      <c r="L3748" s="469">
        <f t="shared" si="322"/>
        <v>-2.5270256976400063E-2</v>
      </c>
    </row>
    <row r="3749" spans="1:12">
      <c r="A3749" s="98" t="s">
        <v>121</v>
      </c>
      <c r="B3749" s="98">
        <f t="shared" si="319"/>
        <v>9</v>
      </c>
      <c r="C3749" s="98">
        <f t="shared" si="320"/>
        <v>0</v>
      </c>
      <c r="D3749" s="98">
        <f>D3748</f>
        <v>108</v>
      </c>
      <c r="E3749" s="98">
        <f t="shared" si="323"/>
        <v>28</v>
      </c>
      <c r="F3749" s="397">
        <f>F3748+(E3749-E3748)*(F3751-F3748)/(E3751-E3748)</f>
        <v>3.1900666666666666</v>
      </c>
      <c r="G3749" s="98">
        <v>15</v>
      </c>
      <c r="H3749" s="491">
        <f>H3748+(E3749-E3748)*(H3751-H3748)/(E3751-E3748)</f>
        <v>0.36491366666666664</v>
      </c>
      <c r="I3749" s="492">
        <f>I3748+(E3749-E3748)*(I3751-I3748)/(E3751-E3748)</f>
        <v>8.7666666666666657</v>
      </c>
      <c r="J3749" s="397">
        <f>J3748+(E3749-E3748)*(J3751-J3748)/(E3751-E3748)</f>
        <v>0.28270000000000001</v>
      </c>
      <c r="K3749" s="469">
        <f t="shared" si="321"/>
        <v>8.7419764126857409</v>
      </c>
      <c r="L3749" s="469">
        <f t="shared" si="322"/>
        <v>-2.4690253980924837E-2</v>
      </c>
    </row>
    <row r="3750" spans="1:12">
      <c r="A3750" s="98" t="s">
        <v>121</v>
      </c>
      <c r="B3750" s="98">
        <f t="shared" si="319"/>
        <v>9</v>
      </c>
      <c r="C3750" s="98">
        <f t="shared" si="320"/>
        <v>0</v>
      </c>
      <c r="D3750" s="98">
        <f>D3748</f>
        <v>108</v>
      </c>
      <c r="E3750" s="98">
        <f t="shared" si="323"/>
        <v>29</v>
      </c>
      <c r="F3750" s="397">
        <f>F3748+(E3750-E3748)*(F3751-F3748)/(E3751-E3748)</f>
        <v>3.2056333333333336</v>
      </c>
      <c r="G3750" s="98">
        <v>15</v>
      </c>
      <c r="H3750" s="491">
        <f>H3748+(E3750-E3748)*(H3751-H3748)/(E3751-E3748)</f>
        <v>0.36387933333333333</v>
      </c>
      <c r="I3750" s="492">
        <f>I3748+(E3750-E3748)*(I3751-I3748)/(E3751-E3748)</f>
        <v>8.8333333333333339</v>
      </c>
      <c r="J3750" s="397">
        <f>J3748+(E3750-E3748)*(J3751-J3748)/(E3751-E3748)</f>
        <v>0.2787</v>
      </c>
      <c r="K3750" s="469">
        <f t="shared" si="321"/>
        <v>8.8096053820039248</v>
      </c>
      <c r="L3750" s="469">
        <f t="shared" si="322"/>
        <v>-2.372795132940908E-2</v>
      </c>
    </row>
    <row r="3751" spans="1:12">
      <c r="A3751" s="480" t="s">
        <v>121</v>
      </c>
      <c r="B3751" s="480">
        <f t="shared" si="319"/>
        <v>9</v>
      </c>
      <c r="C3751" s="480">
        <f t="shared" si="320"/>
        <v>0</v>
      </c>
      <c r="D3751" s="480">
        <f>D3748</f>
        <v>108</v>
      </c>
      <c r="E3751" s="480">
        <f t="shared" si="323"/>
        <v>30</v>
      </c>
      <c r="F3751" s="484">
        <v>3.2212000000000001</v>
      </c>
      <c r="G3751" s="480">
        <v>15</v>
      </c>
      <c r="H3751" s="482">
        <v>0.36284499999999997</v>
      </c>
      <c r="I3751" s="483">
        <v>8.9</v>
      </c>
      <c r="J3751" s="484">
        <v>0.2747</v>
      </c>
      <c r="K3751" s="469">
        <f t="shared" si="321"/>
        <v>8.8776199203516661</v>
      </c>
      <c r="L3751" s="469">
        <f t="shared" si="322"/>
        <v>-2.2380079648334217E-2</v>
      </c>
    </row>
    <row r="3752" spans="1:12">
      <c r="A3752" s="98" t="s">
        <v>121</v>
      </c>
      <c r="B3752" s="98">
        <f t="shared" si="319"/>
        <v>9</v>
      </c>
      <c r="C3752" s="98">
        <f t="shared" si="320"/>
        <v>0</v>
      </c>
      <c r="D3752" s="98">
        <f>D3751</f>
        <v>108</v>
      </c>
      <c r="E3752" s="98">
        <f t="shared" si="323"/>
        <v>31</v>
      </c>
      <c r="F3752" s="397">
        <f>F3751+(E3752-E3751)*(F3754-F3751)/(E3754-E3751)</f>
        <v>3.2365333333333335</v>
      </c>
      <c r="G3752" s="98">
        <v>15</v>
      </c>
      <c r="H3752" s="491">
        <f>H3751+(E3752-E3751)*(H3754-H3751)/(E3754-E3751)</f>
        <v>0.36180733333333331</v>
      </c>
      <c r="I3752" s="492">
        <f>I3751+(E3752-E3751)*(I3754-I3751)/(E3754-E3751)</f>
        <v>8.9666666666666668</v>
      </c>
      <c r="J3752" s="397">
        <f>J3751+(E3752-E3751)*(J3754-J3751)/(E3754-E3751)</f>
        <v>0.27073333333333333</v>
      </c>
      <c r="K3752" s="469">
        <f t="shared" si="321"/>
        <v>8.9454608438008449</v>
      </c>
      <c r="L3752" s="469">
        <f t="shared" si="322"/>
        <v>-2.1205822865821844E-2</v>
      </c>
    </row>
    <row r="3753" spans="1:12">
      <c r="A3753" s="98" t="s">
        <v>121</v>
      </c>
      <c r="B3753" s="98">
        <f t="shared" si="319"/>
        <v>9</v>
      </c>
      <c r="C3753" s="98">
        <f t="shared" si="320"/>
        <v>0</v>
      </c>
      <c r="D3753" s="98">
        <f>D3751</f>
        <v>108</v>
      </c>
      <c r="E3753" s="98">
        <f t="shared" si="323"/>
        <v>32</v>
      </c>
      <c r="F3753" s="397">
        <f>F3751+(E3753-E3751)*(F3754-F3751)/(E3754-E3751)</f>
        <v>3.2518666666666665</v>
      </c>
      <c r="G3753" s="98">
        <v>15</v>
      </c>
      <c r="H3753" s="491">
        <f>H3751+(E3753-E3751)*(H3754-H3751)/(E3754-E3751)</f>
        <v>0.36076966666666666</v>
      </c>
      <c r="I3753" s="492">
        <f>I3751+(E3753-E3751)*(I3754-I3751)/(E3754-E3751)</f>
        <v>9.0333333333333332</v>
      </c>
      <c r="J3753" s="397">
        <f>J3751+(E3753-E3751)*(J3754-J3751)/(E3754-E3751)</f>
        <v>0.26676666666666665</v>
      </c>
      <c r="K3753" s="469">
        <f t="shared" si="321"/>
        <v>9.0136920232576827</v>
      </c>
      <c r="L3753" s="469">
        <f t="shared" si="322"/>
        <v>-1.9641310075650509E-2</v>
      </c>
    </row>
    <row r="3754" spans="1:12">
      <c r="A3754" s="480" t="s">
        <v>121</v>
      </c>
      <c r="B3754" s="480">
        <f t="shared" si="319"/>
        <v>9</v>
      </c>
      <c r="C3754" s="480">
        <f t="shared" si="320"/>
        <v>0</v>
      </c>
      <c r="D3754" s="480">
        <f>D3751</f>
        <v>108</v>
      </c>
      <c r="E3754" s="480">
        <f t="shared" si="323"/>
        <v>33</v>
      </c>
      <c r="F3754" s="484">
        <v>3.2671999999999999</v>
      </c>
      <c r="G3754" s="480">
        <v>15</v>
      </c>
      <c r="H3754" s="482">
        <v>0.359732</v>
      </c>
      <c r="I3754" s="483">
        <v>9.1</v>
      </c>
      <c r="J3754" s="484">
        <v>0.26279999999999998</v>
      </c>
      <c r="K3754" s="469">
        <f t="shared" si="321"/>
        <v>9.0823168358667008</v>
      </c>
      <c r="L3754" s="469">
        <f t="shared" si="322"/>
        <v>-1.7683164133298845E-2</v>
      </c>
    </row>
    <row r="3755" spans="1:12">
      <c r="A3755" s="98" t="s">
        <v>121</v>
      </c>
      <c r="B3755" s="98">
        <f t="shared" si="319"/>
        <v>9</v>
      </c>
      <c r="C3755" s="98">
        <f t="shared" si="320"/>
        <v>0</v>
      </c>
      <c r="D3755" s="98">
        <f>D3754</f>
        <v>108</v>
      </c>
      <c r="E3755" s="98">
        <f t="shared" si="323"/>
        <v>34</v>
      </c>
      <c r="F3755" s="397">
        <f>F3754+(E3755-E3754)*(F3757-F3754)/(E3757-E3754)</f>
        <v>3.2822999999999998</v>
      </c>
      <c r="G3755" s="98">
        <v>15</v>
      </c>
      <c r="H3755" s="491">
        <f>H3754+(E3755-E3754)*(H3757-H3754)/(E3757-E3754)</f>
        <v>0.35868966666666668</v>
      </c>
      <c r="I3755" s="492">
        <f>I3754+(E3755-E3754)*(I3757-I3754)/(E3757-E3754)</f>
        <v>9.1666666666666661</v>
      </c>
      <c r="J3755" s="397">
        <f>J3754+(E3755-E3754)*(J3757-J3754)/(E3757-E3754)</f>
        <v>0.2588333333333333</v>
      </c>
      <c r="K3755" s="469">
        <f t="shared" si="321"/>
        <v>9.1508072437734</v>
      </c>
      <c r="L3755" s="469">
        <f t="shared" si="322"/>
        <v>-1.5859422893266029E-2</v>
      </c>
    </row>
    <row r="3756" spans="1:12">
      <c r="A3756" s="98" t="s">
        <v>121</v>
      </c>
      <c r="B3756" s="98">
        <f t="shared" si="319"/>
        <v>9</v>
      </c>
      <c r="C3756" s="98">
        <f t="shared" si="320"/>
        <v>0</v>
      </c>
      <c r="D3756" s="98">
        <f>D3754</f>
        <v>108</v>
      </c>
      <c r="E3756" s="98">
        <f t="shared" si="323"/>
        <v>35</v>
      </c>
      <c r="F3756" s="397">
        <f>F3754+(E3756-E3754)*(F3757-F3754)/(E3757-E3754)</f>
        <v>3.2974000000000001</v>
      </c>
      <c r="G3756" s="98">
        <v>15</v>
      </c>
      <c r="H3756" s="491">
        <f>H3754+(E3756-E3754)*(H3757-H3754)/(E3757-E3754)</f>
        <v>0.35764733333333332</v>
      </c>
      <c r="I3756" s="492">
        <f>I3754+(E3756-E3754)*(I3757-I3754)/(E3757-E3754)</f>
        <v>9.2333333333333343</v>
      </c>
      <c r="J3756" s="397">
        <f>J3754+(E3756-E3754)*(J3757-J3754)/(E3757-E3754)</f>
        <v>0.25486666666666669</v>
      </c>
      <c r="K3756" s="469">
        <f t="shared" si="321"/>
        <v>9.2196968708467004</v>
      </c>
      <c r="L3756" s="469">
        <f t="shared" si="322"/>
        <v>-1.363646248663386E-2</v>
      </c>
    </row>
    <row r="3757" spans="1:12">
      <c r="A3757" s="480" t="s">
        <v>121</v>
      </c>
      <c r="B3757" s="480">
        <f t="shared" si="319"/>
        <v>9</v>
      </c>
      <c r="C3757" s="480">
        <f t="shared" si="320"/>
        <v>0</v>
      </c>
      <c r="D3757" s="480">
        <f>D3754</f>
        <v>108</v>
      </c>
      <c r="E3757" s="480">
        <f t="shared" si="323"/>
        <v>36</v>
      </c>
      <c r="F3757" s="484">
        <v>3.3125</v>
      </c>
      <c r="G3757" s="480">
        <v>15</v>
      </c>
      <c r="H3757" s="482">
        <v>0.35660500000000001</v>
      </c>
      <c r="I3757" s="483">
        <v>9.3000000000000007</v>
      </c>
      <c r="J3757" s="484">
        <v>0.25090000000000001</v>
      </c>
      <c r="K3757" s="469">
        <f t="shared" si="321"/>
        <v>9.2889892177619497</v>
      </c>
      <c r="L3757" s="469">
        <f t="shared" si="322"/>
        <v>-1.1010782238050965E-2</v>
      </c>
    </row>
    <row r="3758" spans="1:12">
      <c r="A3758" s="98" t="s">
        <v>121</v>
      </c>
      <c r="B3758" s="98">
        <f t="shared" si="319"/>
        <v>9</v>
      </c>
      <c r="C3758" s="98">
        <f t="shared" si="320"/>
        <v>0</v>
      </c>
      <c r="D3758" s="98">
        <f>D3757</f>
        <v>108</v>
      </c>
      <c r="E3758" s="98">
        <f t="shared" si="323"/>
        <v>37</v>
      </c>
      <c r="F3758" s="397">
        <f>F3757+(E3758-E3757)*(F3760-F3757)/(E3760-E3757)</f>
        <v>3.3274333333333335</v>
      </c>
      <c r="G3758" s="98">
        <v>15</v>
      </c>
      <c r="H3758" s="491">
        <f>H3757+(E3758-E3757)*(H3760-H3757)/(E3760-E3757)</f>
        <v>0.35555633333333336</v>
      </c>
      <c r="I3758" s="492">
        <f>I3757+(E3758-E3757)*(I3760-I3757)/(E3760-E3757)</f>
        <v>9.3666666666666671</v>
      </c>
      <c r="J3758" s="397">
        <f>J3757+(E3758-E3757)*(J3760-J3757)/(E3760-E3757)</f>
        <v>0.24690000000000001</v>
      </c>
      <c r="K3758" s="469">
        <f t="shared" si="321"/>
        <v>9.3583857785311082</v>
      </c>
      <c r="L3758" s="469">
        <f t="shared" si="322"/>
        <v>-8.2808881355589392E-3</v>
      </c>
    </row>
    <row r="3759" spans="1:12">
      <c r="A3759" s="98" t="s">
        <v>121</v>
      </c>
      <c r="B3759" s="98">
        <f t="shared" si="319"/>
        <v>9</v>
      </c>
      <c r="C3759" s="98">
        <f t="shared" si="320"/>
        <v>0</v>
      </c>
      <c r="D3759" s="98">
        <f>D3757</f>
        <v>108</v>
      </c>
      <c r="E3759" s="98">
        <f t="shared" si="323"/>
        <v>38</v>
      </c>
      <c r="F3759" s="397">
        <f>F3757+(E3759-E3757)*(F3760-F3757)/(E3760-E3757)</f>
        <v>3.3423666666666665</v>
      </c>
      <c r="G3759" s="98">
        <v>15</v>
      </c>
      <c r="H3759" s="491">
        <f>H3757+(E3759-E3757)*(H3760-H3757)/(E3760-E3757)</f>
        <v>0.35450766666666667</v>
      </c>
      <c r="I3759" s="492">
        <f>I3757+(E3759-E3757)*(I3760-I3757)/(E3760-E3757)</f>
        <v>9.4333333333333336</v>
      </c>
      <c r="J3759" s="397">
        <f>J3757+(E3759-E3757)*(J3760-J3757)/(E3760-E3757)</f>
        <v>0.2429</v>
      </c>
      <c r="K3759" s="469">
        <f t="shared" si="321"/>
        <v>9.4281929022691564</v>
      </c>
      <c r="L3759" s="469">
        <f t="shared" si="322"/>
        <v>-5.1404310641771644E-3</v>
      </c>
    </row>
    <row r="3760" spans="1:12">
      <c r="A3760" s="480" t="s">
        <v>121</v>
      </c>
      <c r="B3760" s="480">
        <f t="shared" si="319"/>
        <v>9</v>
      </c>
      <c r="C3760" s="480">
        <f t="shared" si="320"/>
        <v>0</v>
      </c>
      <c r="D3760" s="480">
        <f>D3757</f>
        <v>108</v>
      </c>
      <c r="E3760" s="480">
        <f t="shared" si="323"/>
        <v>39</v>
      </c>
      <c r="F3760" s="484">
        <v>3.3573</v>
      </c>
      <c r="G3760" s="480">
        <v>15</v>
      </c>
      <c r="H3760" s="482">
        <v>0.35345900000000002</v>
      </c>
      <c r="I3760" s="483">
        <v>9.5</v>
      </c>
      <c r="J3760" s="484">
        <v>0.2389</v>
      </c>
      <c r="K3760" s="469">
        <f t="shared" si="321"/>
        <v>9.498414243236132</v>
      </c>
      <c r="L3760" s="469">
        <f t="shared" si="322"/>
        <v>-1.5857567638679626E-3</v>
      </c>
    </row>
    <row r="3761" spans="1:12">
      <c r="A3761" s="98" t="s">
        <v>121</v>
      </c>
      <c r="B3761" s="98">
        <f t="shared" si="319"/>
        <v>9</v>
      </c>
      <c r="C3761" s="98">
        <f t="shared" si="320"/>
        <v>0</v>
      </c>
      <c r="D3761" s="98">
        <f>D3760</f>
        <v>108</v>
      </c>
      <c r="E3761" s="98">
        <f t="shared" si="323"/>
        <v>40</v>
      </c>
      <c r="F3761" s="397">
        <f>F3760+(E3761-E3760)*(F3763-F3760)/(E3763-E3760)</f>
        <v>3.3719999999999999</v>
      </c>
      <c r="G3761" s="98">
        <v>15</v>
      </c>
      <c r="H3761" s="491">
        <f>H3760+(E3761-E3760)*(H3763-H3760)/(E3763-E3760)</f>
        <v>0.35240333333333335</v>
      </c>
      <c r="I3761" s="492">
        <f>I3760+(E3761-E3760)*(I3763-I3760)/(E3763-E3760)</f>
        <v>9.5666666666666664</v>
      </c>
      <c r="J3761" s="397">
        <f>J3760+(E3761-E3760)*(J3763-J3760)/(E3763-E3760)</f>
        <v>0.23493333333333333</v>
      </c>
      <c r="K3761" s="469">
        <f t="shared" si="321"/>
        <v>9.5685814549616435</v>
      </c>
      <c r="L3761" s="469">
        <f t="shared" si="322"/>
        <v>1.9147882949770434E-3</v>
      </c>
    </row>
    <row r="3762" spans="1:12">
      <c r="A3762" s="98" t="s">
        <v>121</v>
      </c>
      <c r="B3762" s="98">
        <f t="shared" si="319"/>
        <v>9</v>
      </c>
      <c r="C3762" s="98">
        <f t="shared" si="320"/>
        <v>0</v>
      </c>
      <c r="D3762" s="98">
        <f>D3760</f>
        <v>108</v>
      </c>
      <c r="E3762" s="98">
        <f t="shared" si="323"/>
        <v>41</v>
      </c>
      <c r="F3762" s="397">
        <f>F3760+(E3762-E3760)*(F3763-F3760)/(E3763-E3760)</f>
        <v>3.3867000000000003</v>
      </c>
      <c r="G3762" s="98">
        <v>15</v>
      </c>
      <c r="H3762" s="491">
        <f>H3760+(E3762-E3760)*(H3763-H3760)/(E3763-E3760)</f>
        <v>0.35134766666666667</v>
      </c>
      <c r="I3762" s="492">
        <f>I3760+(E3762-E3760)*(I3763-I3760)/(E3763-E3760)</f>
        <v>9.6333333333333329</v>
      </c>
      <c r="J3762" s="397">
        <f>J3760+(E3762-E3760)*(J3763-J3760)/(E3763-E3760)</f>
        <v>0.23096666666666668</v>
      </c>
      <c r="K3762" s="469">
        <f t="shared" si="321"/>
        <v>9.6391703184784685</v>
      </c>
      <c r="L3762" s="469">
        <f t="shared" si="322"/>
        <v>5.8369851451356425E-3</v>
      </c>
    </row>
    <row r="3763" spans="1:12">
      <c r="A3763" s="480" t="s">
        <v>121</v>
      </c>
      <c r="B3763" s="480">
        <f t="shared" si="319"/>
        <v>9</v>
      </c>
      <c r="C3763" s="480">
        <f t="shared" si="320"/>
        <v>0</v>
      </c>
      <c r="D3763" s="480">
        <f>D3760</f>
        <v>108</v>
      </c>
      <c r="E3763" s="480">
        <f t="shared" si="323"/>
        <v>42</v>
      </c>
      <c r="F3763" s="484">
        <v>3.4014000000000002</v>
      </c>
      <c r="G3763" s="480">
        <v>15</v>
      </c>
      <c r="H3763" s="482">
        <v>0.35029199999999999</v>
      </c>
      <c r="I3763" s="483">
        <v>9.6999999999999993</v>
      </c>
      <c r="J3763" s="484">
        <v>0.22700000000000001</v>
      </c>
      <c r="K3763" s="469">
        <f t="shared" si="321"/>
        <v>9.7101846459525198</v>
      </c>
      <c r="L3763" s="469">
        <f t="shared" si="322"/>
        <v>1.0184645952520555E-2</v>
      </c>
    </row>
    <row r="3764" spans="1:12">
      <c r="A3764" s="98" t="s">
        <v>121</v>
      </c>
      <c r="B3764" s="98">
        <f t="shared" si="319"/>
        <v>9</v>
      </c>
      <c r="C3764" s="98">
        <f t="shared" si="320"/>
        <v>0</v>
      </c>
      <c r="D3764" s="98">
        <f>D3763</f>
        <v>108</v>
      </c>
      <c r="E3764" s="98">
        <f t="shared" si="323"/>
        <v>43</v>
      </c>
      <c r="F3764" s="397">
        <f>F3763+(E3764-E3763)*(F3766-F3763)/(E3766-E3763)</f>
        <v>3.4159333333333333</v>
      </c>
      <c r="G3764" s="98">
        <v>15</v>
      </c>
      <c r="H3764" s="491">
        <f>H3763+(E3764-E3763)*(H3766-H3763)/(E3766-E3763)</f>
        <v>0.34922733333333333</v>
      </c>
      <c r="I3764" s="492">
        <f>I3763+(E3764-E3763)*(I3766-I3763)/(E3766-E3763)</f>
        <v>9.7666666666666657</v>
      </c>
      <c r="J3764" s="397">
        <f>J3763+(E3764-E3763)*(J3766-J3763)/(E3766-E3763)</f>
        <v>0.223</v>
      </c>
      <c r="K3764" s="469">
        <f t="shared" si="321"/>
        <v>9.7814031356843003</v>
      </c>
      <c r="L3764" s="469">
        <f t="shared" si="322"/>
        <v>1.473646901763459E-2</v>
      </c>
    </row>
    <row r="3765" spans="1:12">
      <c r="A3765" s="98" t="s">
        <v>121</v>
      </c>
      <c r="B3765" s="98">
        <f t="shared" si="319"/>
        <v>9</v>
      </c>
      <c r="C3765" s="98">
        <f t="shared" si="320"/>
        <v>0</v>
      </c>
      <c r="D3765" s="98">
        <f>D3763</f>
        <v>108</v>
      </c>
      <c r="E3765" s="98">
        <f t="shared" si="323"/>
        <v>44</v>
      </c>
      <c r="F3765" s="397">
        <f>F3763+(E3765-E3763)*(F3766-F3763)/(E3766-E3763)</f>
        <v>3.4304666666666668</v>
      </c>
      <c r="G3765" s="98">
        <v>15</v>
      </c>
      <c r="H3765" s="491">
        <f>H3763+(E3765-E3763)*(H3766-H3763)/(E3766-E3763)</f>
        <v>0.34816266666666668</v>
      </c>
      <c r="I3765" s="492">
        <f>I3763+(E3765-E3763)*(I3766-I3763)/(E3766-E3763)</f>
        <v>9.8333333333333339</v>
      </c>
      <c r="J3765" s="397">
        <f>J3763+(E3765-E3763)*(J3766-J3763)/(E3766-E3763)</f>
        <v>0.219</v>
      </c>
      <c r="K3765" s="469">
        <f t="shared" si="321"/>
        <v>9.8530571916575393</v>
      </c>
      <c r="L3765" s="469">
        <f t="shared" si="322"/>
        <v>1.9723858324205423E-2</v>
      </c>
    </row>
    <row r="3766" spans="1:12">
      <c r="A3766" s="480" t="s">
        <v>121</v>
      </c>
      <c r="B3766" s="480">
        <f t="shared" si="319"/>
        <v>9</v>
      </c>
      <c r="C3766" s="480">
        <f t="shared" si="320"/>
        <v>0</v>
      </c>
      <c r="D3766" s="480">
        <f>D3763</f>
        <v>108</v>
      </c>
      <c r="E3766" s="480">
        <f t="shared" si="323"/>
        <v>45</v>
      </c>
      <c r="F3766" s="484">
        <v>3.4449999999999998</v>
      </c>
      <c r="G3766" s="480">
        <v>15</v>
      </c>
      <c r="H3766" s="482">
        <v>0.34709800000000002</v>
      </c>
      <c r="I3766" s="483">
        <v>9.9</v>
      </c>
      <c r="J3766" s="484">
        <v>0.215</v>
      </c>
      <c r="K3766" s="469">
        <f t="shared" si="321"/>
        <v>9.9251508219580629</v>
      </c>
      <c r="L3766" s="469">
        <f t="shared" si="322"/>
        <v>2.5150821958062508E-2</v>
      </c>
    </row>
    <row r="3767" spans="1:12">
      <c r="A3767" s="98" t="s">
        <v>121</v>
      </c>
      <c r="B3767" s="98">
        <f t="shared" si="319"/>
        <v>9</v>
      </c>
      <c r="C3767" s="98">
        <f t="shared" si="320"/>
        <v>0</v>
      </c>
      <c r="D3767" s="98">
        <f>D3766</f>
        <v>108</v>
      </c>
      <c r="E3767" s="98">
        <f t="shared" si="323"/>
        <v>46</v>
      </c>
      <c r="F3767" s="397">
        <f>F3766+(E3767-E3766)*(F3769-F3766)/(E3769-E3766)</f>
        <v>3.4593666666666665</v>
      </c>
      <c r="G3767" s="98">
        <v>15</v>
      </c>
      <c r="H3767" s="491">
        <f>H3766+(E3767-E3766)*(H3769-H3766)/(E3769-E3766)</f>
        <v>0.34602333333333335</v>
      </c>
      <c r="I3767" s="492">
        <f>I3766+(E3767-E3766)*(I3769-I3766)/(E3769-E3766)</f>
        <v>9.9666666666666668</v>
      </c>
      <c r="J3767" s="397">
        <f>J3766+(E3767-E3766)*(J3769-J3766)/(E3769-E3766)</f>
        <v>0.21103333333333332</v>
      </c>
      <c r="K3767" s="469">
        <f t="shared" si="321"/>
        <v>9.9974953519512155</v>
      </c>
      <c r="L3767" s="469">
        <f t="shared" si="322"/>
        <v>3.082868528454874E-2</v>
      </c>
    </row>
    <row r="3768" spans="1:12">
      <c r="A3768" s="98" t="s">
        <v>121</v>
      </c>
      <c r="B3768" s="98">
        <f t="shared" si="319"/>
        <v>9</v>
      </c>
      <c r="C3768" s="98">
        <f t="shared" si="320"/>
        <v>0</v>
      </c>
      <c r="D3768" s="98">
        <f>D3766</f>
        <v>108</v>
      </c>
      <c r="E3768" s="98">
        <f t="shared" si="323"/>
        <v>47</v>
      </c>
      <c r="F3768" s="397">
        <f>F3766+(E3768-E3766)*(F3769-F3766)/(E3769-E3766)</f>
        <v>3.4737333333333336</v>
      </c>
      <c r="G3768" s="98">
        <v>15</v>
      </c>
      <c r="H3768" s="491">
        <f>H3766+(E3768-E3766)*(H3769-H3766)/(E3769-E3766)</f>
        <v>0.34494866666666668</v>
      </c>
      <c r="I3768" s="492">
        <f>I3766+(E3768-E3766)*(I3769-I3766)/(E3769-E3766)</f>
        <v>10.033333333333333</v>
      </c>
      <c r="J3768" s="397">
        <f>J3766+(E3768-E3766)*(J3769-J3766)/(E3769-E3766)</f>
        <v>0.20706666666666668</v>
      </c>
      <c r="K3768" s="469">
        <f t="shared" si="321"/>
        <v>10.070290651942415</v>
      </c>
      <c r="L3768" s="469">
        <f t="shared" si="322"/>
        <v>3.6957318609081469E-2</v>
      </c>
    </row>
    <row r="3769" spans="1:12">
      <c r="A3769" s="480" t="s">
        <v>121</v>
      </c>
      <c r="B3769" s="480">
        <f t="shared" si="319"/>
        <v>9</v>
      </c>
      <c r="C3769" s="480">
        <f t="shared" si="320"/>
        <v>0</v>
      </c>
      <c r="D3769" s="480">
        <f>D3766</f>
        <v>108</v>
      </c>
      <c r="E3769" s="480">
        <f t="shared" si="323"/>
        <v>48</v>
      </c>
      <c r="F3769" s="484">
        <v>3.4881000000000002</v>
      </c>
      <c r="G3769" s="480">
        <v>15</v>
      </c>
      <c r="H3769" s="482">
        <v>0.34387400000000001</v>
      </c>
      <c r="I3769" s="483">
        <v>10.1</v>
      </c>
      <c r="J3769" s="484">
        <v>0.2031</v>
      </c>
      <c r="K3769" s="469">
        <f t="shared" si="321"/>
        <v>10.14354094813798</v>
      </c>
      <c r="L3769" s="469">
        <f t="shared" si="322"/>
        <v>4.3540948137980706E-2</v>
      </c>
    </row>
    <row r="3770" spans="1:12">
      <c r="A3770" s="98" t="s">
        <v>121</v>
      </c>
      <c r="B3770" s="98">
        <f t="shared" si="319"/>
        <v>9</v>
      </c>
      <c r="C3770" s="98">
        <f t="shared" si="320"/>
        <v>0</v>
      </c>
      <c r="D3770" s="98">
        <f>D3769</f>
        <v>108</v>
      </c>
      <c r="E3770" s="98">
        <f t="shared" si="323"/>
        <v>49</v>
      </c>
      <c r="F3770" s="397">
        <f>F3769+(E3770-E3769)*(F3772-F3769)/(E3772-E3769)</f>
        <v>3.5022666666666669</v>
      </c>
      <c r="G3770" s="98">
        <v>15</v>
      </c>
      <c r="H3770" s="491">
        <f>H3769+(E3770-E3769)*(H3772-H3769)/(E3772-E3769)</f>
        <v>0.34278833333333336</v>
      </c>
      <c r="I3770" s="492">
        <f>I3769+(E3770-E3769)*(I3772-I3769)/(E3772-E3769)</f>
        <v>10.199999999999999</v>
      </c>
      <c r="J3770" s="397">
        <f>J3769+(E3770-E3769)*(J3772-J3769)/(E3772-E3769)</f>
        <v>0.1991</v>
      </c>
      <c r="K3770" s="469">
        <f t="shared" si="321"/>
        <v>10.216994938567531</v>
      </c>
      <c r="L3770" s="469">
        <f t="shared" si="322"/>
        <v>1.6994938567531648E-2</v>
      </c>
    </row>
    <row r="3771" spans="1:12">
      <c r="A3771" s="98" t="s">
        <v>121</v>
      </c>
      <c r="B3771" s="98">
        <f t="shared" si="319"/>
        <v>9</v>
      </c>
      <c r="C3771" s="98">
        <f t="shared" si="320"/>
        <v>0</v>
      </c>
      <c r="D3771" s="98">
        <f>D3769</f>
        <v>108</v>
      </c>
      <c r="E3771" s="98">
        <f t="shared" si="323"/>
        <v>50</v>
      </c>
      <c r="F3771" s="397">
        <f>F3769+(E3771-E3769)*(F3772-F3769)/(E3772-E3769)</f>
        <v>3.5164333333333335</v>
      </c>
      <c r="G3771" s="98">
        <v>15</v>
      </c>
      <c r="H3771" s="491">
        <f>H3769+(E3771-E3769)*(H3772-H3769)/(E3772-E3769)</f>
        <v>0.34170266666666665</v>
      </c>
      <c r="I3771" s="492">
        <f>I3769+(E3771-E3769)*(I3772-I3769)/(E3772-E3769)</f>
        <v>10.3</v>
      </c>
      <c r="J3771" s="397">
        <f>J3769+(E3771-E3769)*(J3772-J3769)/(E3772-E3769)</f>
        <v>0.1951</v>
      </c>
      <c r="K3771" s="469">
        <f t="shared" si="321"/>
        <v>10.290915688883514</v>
      </c>
      <c r="L3771" s="469">
        <f t="shared" si="322"/>
        <v>-9.0843111164868873E-3</v>
      </c>
    </row>
    <row r="3772" spans="1:12">
      <c r="A3772" s="480" t="s">
        <v>121</v>
      </c>
      <c r="B3772" s="480">
        <f t="shared" si="319"/>
        <v>9</v>
      </c>
      <c r="C3772" s="480">
        <f t="shared" si="320"/>
        <v>0</v>
      </c>
      <c r="D3772" s="480">
        <f>D3769</f>
        <v>108</v>
      </c>
      <c r="E3772" s="480">
        <f t="shared" si="323"/>
        <v>51</v>
      </c>
      <c r="F3772" s="484">
        <v>3.5306000000000002</v>
      </c>
      <c r="G3772" s="480">
        <v>15</v>
      </c>
      <c r="H3772" s="482">
        <v>0.340617</v>
      </c>
      <c r="I3772" s="483">
        <v>10.4</v>
      </c>
      <c r="J3772" s="484">
        <v>0.19109999999999999</v>
      </c>
      <c r="K3772" s="469">
        <f t="shared" si="321"/>
        <v>10.365307662271702</v>
      </c>
      <c r="L3772" s="469">
        <f t="shared" si="322"/>
        <v>-3.4692337728298384E-2</v>
      </c>
    </row>
    <row r="3773" spans="1:12">
      <c r="A3773" s="98" t="s">
        <v>121</v>
      </c>
      <c r="B3773" s="98">
        <f t="shared" ref="B3773:B3836" si="324">INT(D3773/12)</f>
        <v>9</v>
      </c>
      <c r="C3773" s="98">
        <f t="shared" ref="C3773:C3836" si="325">D3773-B3773*12</f>
        <v>0</v>
      </c>
      <c r="D3773" s="98">
        <f>D3772</f>
        <v>108</v>
      </c>
      <c r="E3773" s="98">
        <f t="shared" si="323"/>
        <v>52</v>
      </c>
      <c r="F3773" s="397">
        <f>F3772+(E3773-E3772)*(F3775-F3772)/(E3775-E3772)</f>
        <v>3.5446</v>
      </c>
      <c r="G3773" s="98">
        <v>15</v>
      </c>
      <c r="H3773" s="491">
        <f>H3772+(E3773-E3772)*(H3775-H3772)/(E3775-E3772)</f>
        <v>0.33951900000000002</v>
      </c>
      <c r="I3773" s="492">
        <f>I3772+(E3773-E3772)*(I3775-I3772)/(E3775-E3772)</f>
        <v>10.466666666666667</v>
      </c>
      <c r="J3773" s="397">
        <f>J3772+(E3773-E3772)*(J3775-J3772)/(E3775-E3772)</f>
        <v>0.18713333333333332</v>
      </c>
      <c r="K3773" s="469">
        <f t="shared" si="321"/>
        <v>10.440063737228254</v>
      </c>
      <c r="L3773" s="469">
        <f t="shared" si="322"/>
        <v>-2.6602929438412914E-2</v>
      </c>
    </row>
    <row r="3774" spans="1:12">
      <c r="A3774" s="98" t="s">
        <v>121</v>
      </c>
      <c r="B3774" s="98">
        <f t="shared" si="324"/>
        <v>9</v>
      </c>
      <c r="C3774" s="98">
        <f t="shared" si="325"/>
        <v>0</v>
      </c>
      <c r="D3774" s="98">
        <f>D3772</f>
        <v>108</v>
      </c>
      <c r="E3774" s="98">
        <f t="shared" si="323"/>
        <v>53</v>
      </c>
      <c r="F3774" s="397">
        <f>F3772+(E3774-E3772)*(F3775-F3772)/(E3775-E3772)</f>
        <v>3.5586000000000002</v>
      </c>
      <c r="G3774" s="98">
        <v>15</v>
      </c>
      <c r="H3774" s="491">
        <f>H3772+(E3774-E3772)*(H3775-H3772)/(E3775-E3772)</f>
        <v>0.33842099999999997</v>
      </c>
      <c r="I3774" s="492">
        <f>I3772+(E3774-E3772)*(I3775-I3772)/(E3775-E3772)</f>
        <v>10.533333333333333</v>
      </c>
      <c r="J3774" s="397">
        <f>J3772+(E3774-E3772)*(J3775-J3772)/(E3775-E3772)</f>
        <v>0.18316666666666667</v>
      </c>
      <c r="K3774" s="469">
        <f t="shared" si="321"/>
        <v>10.515304901291588</v>
      </c>
      <c r="L3774" s="469">
        <f t="shared" si="322"/>
        <v>-1.8028432041745646E-2</v>
      </c>
    </row>
    <row r="3775" spans="1:12">
      <c r="A3775" s="480" t="s">
        <v>121</v>
      </c>
      <c r="B3775" s="480">
        <f t="shared" si="324"/>
        <v>9</v>
      </c>
      <c r="C3775" s="480">
        <f t="shared" si="325"/>
        <v>0</v>
      </c>
      <c r="D3775" s="480">
        <f>D3772</f>
        <v>108</v>
      </c>
      <c r="E3775" s="480">
        <f t="shared" si="323"/>
        <v>54</v>
      </c>
      <c r="F3775" s="484">
        <v>3.5726</v>
      </c>
      <c r="G3775" s="480">
        <v>15</v>
      </c>
      <c r="H3775" s="482">
        <v>0.33732299999999998</v>
      </c>
      <c r="I3775" s="483">
        <v>10.6</v>
      </c>
      <c r="J3775" s="484">
        <v>0.1792</v>
      </c>
      <c r="K3775" s="469">
        <f t="shared" si="321"/>
        <v>10.591035891415647</v>
      </c>
      <c r="L3775" s="469">
        <f t="shared" si="322"/>
        <v>-8.9641085843528145E-3</v>
      </c>
    </row>
    <row r="3776" spans="1:12">
      <c r="A3776" s="98" t="s">
        <v>121</v>
      </c>
      <c r="B3776" s="480">
        <f t="shared" si="324"/>
        <v>9</v>
      </c>
      <c r="C3776" s="480">
        <f t="shared" si="325"/>
        <v>6</v>
      </c>
      <c r="D3776" s="480">
        <f>D3775+6</f>
        <v>114</v>
      </c>
      <c r="E3776" s="480">
        <v>12</v>
      </c>
      <c r="F3776" s="484">
        <v>2.9300999999999999</v>
      </c>
      <c r="G3776" s="480">
        <v>15</v>
      </c>
      <c r="H3776" s="482">
        <v>0.36548599999999998</v>
      </c>
      <c r="I3776" s="483">
        <v>8</v>
      </c>
      <c r="J3776" s="484">
        <v>0.33239999999999997</v>
      </c>
      <c r="K3776" s="469">
        <f t="shared" si="321"/>
        <v>8.0169965470633624</v>
      </c>
      <c r="L3776" s="469">
        <f t="shared" si="322"/>
        <v>1.6996547063362399E-2</v>
      </c>
    </row>
    <row r="3777" spans="1:12">
      <c r="A3777" s="98" t="s">
        <v>121</v>
      </c>
      <c r="B3777" s="98">
        <f t="shared" si="324"/>
        <v>9</v>
      </c>
      <c r="C3777" s="98">
        <f t="shared" si="325"/>
        <v>6</v>
      </c>
      <c r="D3777" s="98">
        <f>D3776</f>
        <v>114</v>
      </c>
      <c r="E3777" s="98">
        <f>E3776+1</f>
        <v>13</v>
      </c>
      <c r="F3777" s="397">
        <f>F3776+(E3777-E3776)*(F3779-F3776)/(E3779-E3776)</f>
        <v>2.9469333333333334</v>
      </c>
      <c r="G3777" s="98">
        <v>15</v>
      </c>
      <c r="H3777" s="491">
        <f>H3776+(E3777-E3776)*(H3779-H3776)/(E3779-E3776)</f>
        <v>0.36469033333333334</v>
      </c>
      <c r="I3777" s="492">
        <f>I3776+(E3777-E3776)*(I3779-I3776)/(E3779-E3776)</f>
        <v>8.0666666666666664</v>
      </c>
      <c r="J3777" s="397">
        <f>J3776+(E3777-E3776)*(J3779-J3776)/(E3779-E3776)</f>
        <v>0.32879999999999998</v>
      </c>
      <c r="K3777" s="469">
        <f t="shared" si="321"/>
        <v>8.0806455888146207</v>
      </c>
      <c r="L3777" s="469">
        <f t="shared" si="322"/>
        <v>1.3978922147954265E-2</v>
      </c>
    </row>
    <row r="3778" spans="1:12">
      <c r="A3778" s="480" t="s">
        <v>121</v>
      </c>
      <c r="B3778" s="98">
        <f t="shared" si="324"/>
        <v>9</v>
      </c>
      <c r="C3778" s="98">
        <f t="shared" si="325"/>
        <v>6</v>
      </c>
      <c r="D3778" s="98">
        <f>D3776</f>
        <v>114</v>
      </c>
      <c r="E3778" s="98">
        <f t="shared" ref="E3778:E3818" si="326">E3777+1</f>
        <v>14</v>
      </c>
      <c r="F3778" s="397">
        <f>F3776+(E3778-E3776)*(F3779-F3776)/(E3779-E3776)</f>
        <v>2.9637666666666664</v>
      </c>
      <c r="G3778" s="98">
        <v>15</v>
      </c>
      <c r="H3778" s="491">
        <f>H3776+(E3778-E3776)*(H3779-H3776)/(E3779-E3776)</f>
        <v>0.36389466666666664</v>
      </c>
      <c r="I3778" s="492">
        <f>I3776+(E3778-E3776)*(I3779-I3776)/(E3779-E3776)</f>
        <v>8.1333333333333329</v>
      </c>
      <c r="J3778" s="397">
        <f>J3776+(E3778-E3776)*(J3779-J3776)/(E3779-E3776)</f>
        <v>0.32519999999999999</v>
      </c>
      <c r="K3778" s="469">
        <f t="shared" si="321"/>
        <v>8.1445729716657933</v>
      </c>
      <c r="L3778" s="469">
        <f t="shared" si="322"/>
        <v>1.1239638332460444E-2</v>
      </c>
    </row>
    <row r="3779" spans="1:12">
      <c r="A3779" s="98" t="s">
        <v>121</v>
      </c>
      <c r="B3779" s="480">
        <f t="shared" si="324"/>
        <v>9</v>
      </c>
      <c r="C3779" s="480">
        <f t="shared" si="325"/>
        <v>6</v>
      </c>
      <c r="D3779" s="480">
        <f>D3776</f>
        <v>114</v>
      </c>
      <c r="E3779" s="480">
        <f t="shared" si="326"/>
        <v>15</v>
      </c>
      <c r="F3779" s="484">
        <v>2.9805999999999999</v>
      </c>
      <c r="G3779" s="480">
        <v>15</v>
      </c>
      <c r="H3779" s="482">
        <v>0.36309900000000001</v>
      </c>
      <c r="I3779" s="483">
        <v>8.1999999999999993</v>
      </c>
      <c r="J3779" s="484">
        <v>0.3216</v>
      </c>
      <c r="K3779" s="469">
        <f t="shared" si="321"/>
        <v>8.2087805254214405</v>
      </c>
      <c r="L3779" s="469">
        <f t="shared" si="322"/>
        <v>8.7805254214412543E-3</v>
      </c>
    </row>
    <row r="3780" spans="1:12">
      <c r="A3780" s="98" t="s">
        <v>121</v>
      </c>
      <c r="B3780" s="98">
        <f t="shared" si="324"/>
        <v>9</v>
      </c>
      <c r="C3780" s="98">
        <f t="shared" si="325"/>
        <v>6</v>
      </c>
      <c r="D3780" s="98">
        <f>D3779</f>
        <v>114</v>
      </c>
      <c r="E3780" s="98">
        <f t="shared" si="326"/>
        <v>16</v>
      </c>
      <c r="F3780" s="397">
        <f>F3779+(E3780-E3779)*(F3782-F3779)/(E3782-E3779)</f>
        <v>2.9971333333333332</v>
      </c>
      <c r="G3780" s="98">
        <v>15</v>
      </c>
      <c r="H3780" s="491">
        <f>H3779+(E3780-E3779)*(H3782-H3779)/(E3782-E3779)</f>
        <v>0.36230633333333334</v>
      </c>
      <c r="I3780" s="492">
        <f>I3779+(E3780-E3779)*(I3782-I3779)/(E3782-E3779)</f>
        <v>8.2666666666666657</v>
      </c>
      <c r="J3780" s="397">
        <f>J3779+(E3780-E3779)*(J3782-J3779)/(E3782-E3779)</f>
        <v>0.31803333333333333</v>
      </c>
      <c r="K3780" s="469">
        <f t="shared" si="321"/>
        <v>8.2723735623353711</v>
      </c>
      <c r="L3780" s="469">
        <f t="shared" si="322"/>
        <v>5.706895668705414E-3</v>
      </c>
    </row>
    <row r="3781" spans="1:12">
      <c r="A3781" s="480" t="s">
        <v>121</v>
      </c>
      <c r="B3781" s="98">
        <f t="shared" si="324"/>
        <v>9</v>
      </c>
      <c r="C3781" s="98">
        <f t="shared" si="325"/>
        <v>6</v>
      </c>
      <c r="D3781" s="98">
        <f>D3779</f>
        <v>114</v>
      </c>
      <c r="E3781" s="98">
        <f t="shared" si="326"/>
        <v>17</v>
      </c>
      <c r="F3781" s="397">
        <f>F3779+(E3781-E3779)*(F3782-F3779)/(E3782-E3779)</f>
        <v>3.0136666666666665</v>
      </c>
      <c r="G3781" s="98">
        <v>15</v>
      </c>
      <c r="H3781" s="491">
        <f>H3779+(E3781-E3779)*(H3782-H3779)/(E3782-E3779)</f>
        <v>0.36151366666666668</v>
      </c>
      <c r="I3781" s="492">
        <f>I3779+(E3781-E3779)*(I3782-I3779)/(E3782-E3779)</f>
        <v>8.3333333333333339</v>
      </c>
      <c r="J3781" s="397">
        <f>J3779+(E3781-E3779)*(J3782-J3779)/(E3782-E3779)</f>
        <v>0.31446666666666667</v>
      </c>
      <c r="K3781" s="469">
        <f t="shared" si="321"/>
        <v>8.3362454715865972</v>
      </c>
      <c r="L3781" s="469">
        <f t="shared" si="322"/>
        <v>2.9121382532633078E-3</v>
      </c>
    </row>
    <row r="3782" spans="1:12">
      <c r="A3782" s="98" t="s">
        <v>121</v>
      </c>
      <c r="B3782" s="480">
        <f t="shared" si="324"/>
        <v>9</v>
      </c>
      <c r="C3782" s="480">
        <f t="shared" si="325"/>
        <v>6</v>
      </c>
      <c r="D3782" s="480">
        <f>D3779</f>
        <v>114</v>
      </c>
      <c r="E3782" s="480">
        <f t="shared" si="326"/>
        <v>18</v>
      </c>
      <c r="F3782" s="484">
        <v>3.0301999999999998</v>
      </c>
      <c r="G3782" s="480">
        <v>15</v>
      </c>
      <c r="H3782" s="482">
        <v>0.36072100000000001</v>
      </c>
      <c r="I3782" s="483">
        <v>8.4</v>
      </c>
      <c r="J3782" s="484">
        <v>0.31090000000000001</v>
      </c>
      <c r="K3782" s="469">
        <f t="shared" si="321"/>
        <v>8.4003980915998788</v>
      </c>
      <c r="L3782" s="469">
        <f t="shared" si="322"/>
        <v>3.9809159987846954E-4</v>
      </c>
    </row>
    <row r="3783" spans="1:12">
      <c r="A3783" s="98" t="s">
        <v>121</v>
      </c>
      <c r="B3783" s="98">
        <f t="shared" si="324"/>
        <v>9</v>
      </c>
      <c r="C3783" s="98">
        <f t="shared" si="325"/>
        <v>6</v>
      </c>
      <c r="D3783" s="98">
        <f>D3782</f>
        <v>114</v>
      </c>
      <c r="E3783" s="98">
        <f t="shared" si="326"/>
        <v>19</v>
      </c>
      <c r="F3783" s="397">
        <f>F3782+(E3783-E3782)*(F3785-F3782)/(E3785-E3782)</f>
        <v>3.0465</v>
      </c>
      <c r="G3783" s="98">
        <v>15</v>
      </c>
      <c r="H3783" s="491">
        <f>H3782+(E3783-E3782)*(H3785-H3782)/(E3785-E3782)</f>
        <v>0.35993000000000003</v>
      </c>
      <c r="I3783" s="492">
        <f>I3782+(E3783-E3782)*(I3785-I3782)/(E3785-E3782)</f>
        <v>8.4666666666666668</v>
      </c>
      <c r="J3783" s="397">
        <f>J3782+(E3783-E3782)*(J3785-J3782)/(E3785-E3782)</f>
        <v>0.30733333333333335</v>
      </c>
      <c r="K3783" s="469">
        <f t="shared" si="321"/>
        <v>8.4641458061289683</v>
      </c>
      <c r="L3783" s="469">
        <f t="shared" si="322"/>
        <v>-2.5208605376985105E-3</v>
      </c>
    </row>
    <row r="3784" spans="1:12">
      <c r="A3784" s="480" t="s">
        <v>121</v>
      </c>
      <c r="B3784" s="98">
        <f t="shared" si="324"/>
        <v>9</v>
      </c>
      <c r="C3784" s="98">
        <f t="shared" si="325"/>
        <v>6</v>
      </c>
      <c r="D3784" s="98">
        <f>D3782</f>
        <v>114</v>
      </c>
      <c r="E3784" s="98">
        <f t="shared" si="326"/>
        <v>20</v>
      </c>
      <c r="F3784" s="397">
        <f>F3782+(E3784-E3782)*(F3785-F3782)/(E3785-E3782)</f>
        <v>3.0627999999999997</v>
      </c>
      <c r="G3784" s="98">
        <v>15</v>
      </c>
      <c r="H3784" s="491">
        <f>H3782+(E3784-E3782)*(H3785-H3782)/(E3785-E3782)</f>
        <v>0.35913899999999999</v>
      </c>
      <c r="I3784" s="492">
        <f>I3782+(E3784-E3782)*(I3785-I3782)/(E3785-E3782)</f>
        <v>8.5333333333333332</v>
      </c>
      <c r="J3784" s="397">
        <f>J3782+(E3784-E3782)*(J3785-J3782)/(E3785-E3782)</f>
        <v>0.30376666666666668</v>
      </c>
      <c r="K3784" s="469">
        <f t="shared" si="321"/>
        <v>8.5281743280456865</v>
      </c>
      <c r="L3784" s="469">
        <f t="shared" si="322"/>
        <v>-5.1590052876466785E-3</v>
      </c>
    </row>
    <row r="3785" spans="1:12">
      <c r="A3785" s="98" t="s">
        <v>121</v>
      </c>
      <c r="B3785" s="480">
        <f t="shared" si="324"/>
        <v>9</v>
      </c>
      <c r="C3785" s="480">
        <f t="shared" si="325"/>
        <v>6</v>
      </c>
      <c r="D3785" s="480">
        <f>D3782</f>
        <v>114</v>
      </c>
      <c r="E3785" s="480">
        <f t="shared" si="326"/>
        <v>21</v>
      </c>
      <c r="F3785" s="484">
        <v>3.0790999999999999</v>
      </c>
      <c r="G3785" s="480">
        <v>15</v>
      </c>
      <c r="H3785" s="482">
        <v>0.358348</v>
      </c>
      <c r="I3785" s="483">
        <v>8.6</v>
      </c>
      <c r="J3785" s="484">
        <v>0.30020000000000002</v>
      </c>
      <c r="K3785" s="469">
        <f t="shared" si="321"/>
        <v>8.5924855168718679</v>
      </c>
      <c r="L3785" s="469">
        <f t="shared" si="322"/>
        <v>-7.5144831281317437E-3</v>
      </c>
    </row>
    <row r="3786" spans="1:12">
      <c r="A3786" s="98" t="s">
        <v>121</v>
      </c>
      <c r="B3786" s="98">
        <f t="shared" si="324"/>
        <v>9</v>
      </c>
      <c r="C3786" s="98">
        <f t="shared" si="325"/>
        <v>6</v>
      </c>
      <c r="D3786" s="98">
        <f>D3785</f>
        <v>114</v>
      </c>
      <c r="E3786" s="98">
        <f t="shared" si="326"/>
        <v>22</v>
      </c>
      <c r="F3786" s="397">
        <f>F3785+(E3786-E3785)*(F3788-F3785)/(E3788-E3785)</f>
        <v>3.0951333333333335</v>
      </c>
      <c r="G3786" s="98">
        <v>15</v>
      </c>
      <c r="H3786" s="491">
        <f>H3785+(E3786-E3785)*(H3788-H3785)/(E3788-E3785)</f>
        <v>0.35755833333333331</v>
      </c>
      <c r="I3786" s="492">
        <f>I3785+(E3786-E3785)*(I3788-I3785)/(E3788-E3785)</f>
        <v>8.6666666666666661</v>
      </c>
      <c r="J3786" s="397">
        <f>J3785+(E3786-E3785)*(J3788-J3785)/(E3788-E3785)</f>
        <v>0.29663333333333336</v>
      </c>
      <c r="K3786" s="469">
        <f t="shared" si="321"/>
        <v>8.6563031673153574</v>
      </c>
      <c r="L3786" s="469">
        <f t="shared" si="322"/>
        <v>-1.0363499351308647E-2</v>
      </c>
    </row>
    <row r="3787" spans="1:12">
      <c r="A3787" s="480" t="s">
        <v>121</v>
      </c>
      <c r="B3787" s="98">
        <f t="shared" si="324"/>
        <v>9</v>
      </c>
      <c r="C3787" s="98">
        <f t="shared" si="325"/>
        <v>6</v>
      </c>
      <c r="D3787" s="98">
        <f>D3785</f>
        <v>114</v>
      </c>
      <c r="E3787" s="98">
        <f t="shared" si="326"/>
        <v>23</v>
      </c>
      <c r="F3787" s="397">
        <f>F3785+(E3787-E3785)*(F3788-F3785)/(E3788-E3785)</f>
        <v>3.1111666666666666</v>
      </c>
      <c r="G3787" s="98">
        <v>15</v>
      </c>
      <c r="H3787" s="491">
        <f>H3785+(E3787-E3785)*(H3788-H3785)/(E3788-E3785)</f>
        <v>0.35676866666666668</v>
      </c>
      <c r="I3787" s="492">
        <f>I3785+(E3787-E3785)*(I3788-I3785)/(E3788-E3785)</f>
        <v>8.7333333333333343</v>
      </c>
      <c r="J3787" s="397">
        <f>J3785+(E3787-E3785)*(J3788-J3785)/(E3788-E3785)</f>
        <v>0.29306666666666664</v>
      </c>
      <c r="K3787" s="469">
        <f t="shared" ref="K3787:K3850" si="327">F3787/H3787</f>
        <v>8.7204033239092364</v>
      </c>
      <c r="L3787" s="469">
        <f t="shared" ref="L3787:L3850" si="328">K3787-I3787</f>
        <v>-1.2930009424097832E-2</v>
      </c>
    </row>
    <row r="3788" spans="1:12">
      <c r="A3788" s="98" t="s">
        <v>121</v>
      </c>
      <c r="B3788" s="480">
        <f t="shared" si="324"/>
        <v>9</v>
      </c>
      <c r="C3788" s="480">
        <f t="shared" si="325"/>
        <v>6</v>
      </c>
      <c r="D3788" s="480">
        <f>D3785</f>
        <v>114</v>
      </c>
      <c r="E3788" s="480">
        <f t="shared" si="326"/>
        <v>24</v>
      </c>
      <c r="F3788" s="484">
        <v>3.1272000000000002</v>
      </c>
      <c r="G3788" s="480">
        <v>15</v>
      </c>
      <c r="H3788" s="482">
        <v>0.35597899999999999</v>
      </c>
      <c r="I3788" s="483">
        <v>8.8000000000000007</v>
      </c>
      <c r="J3788" s="484">
        <v>0.28949999999999998</v>
      </c>
      <c r="K3788" s="469">
        <f t="shared" si="327"/>
        <v>8.7847878667000021</v>
      </c>
      <c r="L3788" s="469">
        <f t="shared" si="328"/>
        <v>-1.5212133299998598E-2</v>
      </c>
    </row>
    <row r="3789" spans="1:12">
      <c r="A3789" s="98" t="s">
        <v>121</v>
      </c>
      <c r="B3789" s="98">
        <f t="shared" si="324"/>
        <v>9</v>
      </c>
      <c r="C3789" s="98">
        <f t="shared" si="325"/>
        <v>6</v>
      </c>
      <c r="D3789" s="98">
        <f>D3788</f>
        <v>114</v>
      </c>
      <c r="E3789" s="98">
        <f t="shared" si="326"/>
        <v>25</v>
      </c>
      <c r="F3789" s="397">
        <f>F3788+(E3789-E3788)*(F3791-F3788)/(E3791-E3788)</f>
        <v>3.1429666666666667</v>
      </c>
      <c r="G3789" s="98">
        <v>15</v>
      </c>
      <c r="H3789" s="491">
        <f>H3788+(E3789-E3788)*(H3791-H3788)/(E3791-E3788)</f>
        <v>0.35518833333333333</v>
      </c>
      <c r="I3789" s="492">
        <f>I3788+(E3789-E3788)*(I3791-I3788)/(E3791-E3788)</f>
        <v>8.8666666666666671</v>
      </c>
      <c r="J3789" s="397">
        <f>J3788+(E3789-E3788)*(J3791-J3788)/(E3791-E3788)</f>
        <v>0.28593333333333332</v>
      </c>
      <c r="K3789" s="469">
        <f t="shared" si="327"/>
        <v>8.8487328318779248</v>
      </c>
      <c r="L3789" s="469">
        <f t="shared" si="328"/>
        <v>-1.7933834788742331E-2</v>
      </c>
    </row>
    <row r="3790" spans="1:12">
      <c r="A3790" s="480" t="s">
        <v>121</v>
      </c>
      <c r="B3790" s="98">
        <f t="shared" si="324"/>
        <v>9</v>
      </c>
      <c r="C3790" s="98">
        <f t="shared" si="325"/>
        <v>6</v>
      </c>
      <c r="D3790" s="98">
        <f>D3788</f>
        <v>114</v>
      </c>
      <c r="E3790" s="98">
        <f t="shared" si="326"/>
        <v>26</v>
      </c>
      <c r="F3790" s="397">
        <f>F3788+(E3790-E3788)*(F3791-F3788)/(E3791-E3788)</f>
        <v>3.1587333333333336</v>
      </c>
      <c r="G3790" s="98">
        <v>15</v>
      </c>
      <c r="H3790" s="491">
        <f>H3788+(E3790-E3788)*(H3791-H3788)/(E3791-E3788)</f>
        <v>0.35439766666666667</v>
      </c>
      <c r="I3790" s="492">
        <f>I3788+(E3790-E3788)*(I3791-I3788)/(E3791-E3788)</f>
        <v>8.9333333333333336</v>
      </c>
      <c r="J3790" s="397">
        <f>J3788+(E3790-E3788)*(J3791-J3788)/(E3791-E3788)</f>
        <v>0.28236666666666665</v>
      </c>
      <c r="K3790" s="469">
        <f t="shared" si="327"/>
        <v>8.9129631214652481</v>
      </c>
      <c r="L3790" s="469">
        <f t="shared" si="328"/>
        <v>-2.0370211868085519E-2</v>
      </c>
    </row>
    <row r="3791" spans="1:12">
      <c r="A3791" s="98" t="s">
        <v>121</v>
      </c>
      <c r="B3791" s="480">
        <f t="shared" si="324"/>
        <v>9</v>
      </c>
      <c r="C3791" s="480">
        <f t="shared" si="325"/>
        <v>6</v>
      </c>
      <c r="D3791" s="480">
        <f>D3788</f>
        <v>114</v>
      </c>
      <c r="E3791" s="480">
        <f t="shared" si="326"/>
        <v>27</v>
      </c>
      <c r="F3791" s="484">
        <v>3.1745000000000001</v>
      </c>
      <c r="G3791" s="480">
        <v>15</v>
      </c>
      <c r="H3791" s="482">
        <v>0.353607</v>
      </c>
      <c r="I3791" s="483">
        <v>9</v>
      </c>
      <c r="J3791" s="484">
        <v>0.27879999999999999</v>
      </c>
      <c r="K3791" s="469">
        <f t="shared" si="327"/>
        <v>8.9774806494215333</v>
      </c>
      <c r="L3791" s="469">
        <f t="shared" si="328"/>
        <v>-2.2519350578466657E-2</v>
      </c>
    </row>
    <row r="3792" spans="1:12">
      <c r="A3792" s="98" t="s">
        <v>121</v>
      </c>
      <c r="B3792" s="98">
        <f t="shared" si="324"/>
        <v>9</v>
      </c>
      <c r="C3792" s="98">
        <f t="shared" si="325"/>
        <v>6</v>
      </c>
      <c r="D3792" s="98">
        <f>D3791</f>
        <v>114</v>
      </c>
      <c r="E3792" s="98">
        <f t="shared" si="326"/>
        <v>28</v>
      </c>
      <c r="F3792" s="397">
        <f>F3791+(E3792-E3791)*(F3794-F3791)/(E3794-E3791)</f>
        <v>3.1900666666666666</v>
      </c>
      <c r="G3792" s="98">
        <v>15</v>
      </c>
      <c r="H3792" s="491">
        <f>H3791+(E3792-E3791)*(H3794-H3791)/(E3794-E3791)</f>
        <v>0.35281499999999999</v>
      </c>
      <c r="I3792" s="492">
        <f>I3791+(E3792-E3791)*(I3794-I3791)/(E3794-E3791)</f>
        <v>9.0666666666666664</v>
      </c>
      <c r="J3792" s="397">
        <f>J3791+(E3792-E3791)*(J3794-J3791)/(E3794-E3791)</f>
        <v>0.2752</v>
      </c>
      <c r="K3792" s="469">
        <f t="shared" si="327"/>
        <v>9.0417546495094214</v>
      </c>
      <c r="L3792" s="469">
        <f t="shared" si="328"/>
        <v>-2.4912017157245003E-2</v>
      </c>
    </row>
    <row r="3793" spans="1:12">
      <c r="A3793" s="480" t="s">
        <v>121</v>
      </c>
      <c r="B3793" s="98">
        <f t="shared" si="324"/>
        <v>9</v>
      </c>
      <c r="C3793" s="98">
        <f t="shared" si="325"/>
        <v>6</v>
      </c>
      <c r="D3793" s="98">
        <f>D3791</f>
        <v>114</v>
      </c>
      <c r="E3793" s="98">
        <f t="shared" si="326"/>
        <v>29</v>
      </c>
      <c r="F3793" s="397">
        <f>F3791+(E3793-E3791)*(F3794-F3791)/(E3794-E3791)</f>
        <v>3.2056333333333336</v>
      </c>
      <c r="G3793" s="98">
        <v>15</v>
      </c>
      <c r="H3793" s="491">
        <f>H3791+(E3793-E3791)*(H3794-H3791)/(E3794-E3791)</f>
        <v>0.35202300000000003</v>
      </c>
      <c r="I3793" s="492">
        <f>I3791+(E3793-E3791)*(I3794-I3791)/(E3794-E3791)</f>
        <v>9.1333333333333329</v>
      </c>
      <c r="J3793" s="397">
        <f>J3791+(E3793-E3791)*(J3794-J3791)/(E3794-E3791)</f>
        <v>0.27160000000000001</v>
      </c>
      <c r="K3793" s="469">
        <f t="shared" si="327"/>
        <v>9.1063178637001929</v>
      </c>
      <c r="L3793" s="469">
        <f t="shared" si="328"/>
        <v>-2.7015469633139944E-2</v>
      </c>
    </row>
    <row r="3794" spans="1:12">
      <c r="A3794" s="98" t="s">
        <v>121</v>
      </c>
      <c r="B3794" s="480">
        <f t="shared" si="324"/>
        <v>9</v>
      </c>
      <c r="C3794" s="480">
        <f t="shared" si="325"/>
        <v>6</v>
      </c>
      <c r="D3794" s="480">
        <f>D3791</f>
        <v>114</v>
      </c>
      <c r="E3794" s="480">
        <f t="shared" si="326"/>
        <v>30</v>
      </c>
      <c r="F3794" s="484">
        <v>3.2212000000000001</v>
      </c>
      <c r="G3794" s="480">
        <v>15</v>
      </c>
      <c r="H3794" s="482">
        <v>0.35123100000000002</v>
      </c>
      <c r="I3794" s="483">
        <v>9.1999999999999993</v>
      </c>
      <c r="J3794" s="484">
        <v>0.26800000000000002</v>
      </c>
      <c r="K3794" s="469">
        <f t="shared" si="327"/>
        <v>9.1711722484632627</v>
      </c>
      <c r="L3794" s="469">
        <f t="shared" si="328"/>
        <v>-2.8827751536736557E-2</v>
      </c>
    </row>
    <row r="3795" spans="1:12">
      <c r="A3795" s="98" t="s">
        <v>121</v>
      </c>
      <c r="B3795" s="98">
        <f t="shared" si="324"/>
        <v>9</v>
      </c>
      <c r="C3795" s="98">
        <f t="shared" si="325"/>
        <v>6</v>
      </c>
      <c r="D3795" s="98">
        <f>D3794</f>
        <v>114</v>
      </c>
      <c r="E3795" s="98">
        <f t="shared" si="326"/>
        <v>31</v>
      </c>
      <c r="F3795" s="397">
        <f>F3794+(E3795-E3794)*(F3797-F3794)/(E3797-E3794)</f>
        <v>3.2365333333333335</v>
      </c>
      <c r="G3795" s="98">
        <v>15</v>
      </c>
      <c r="H3795" s="491">
        <f>H3794+(E3795-E3794)*(H3797-H3794)/(E3797-E3794)</f>
        <v>0.35043633333333335</v>
      </c>
      <c r="I3795" s="492">
        <f>I3794+(E3795-E3794)*(I3797-I3794)/(E3797-E3794)</f>
        <v>9.2666666666666657</v>
      </c>
      <c r="J3795" s="397">
        <f>J3794+(E3795-E3794)*(J3797-J3794)/(E3797-E3794)</f>
        <v>0.26443333333333335</v>
      </c>
      <c r="K3795" s="469">
        <f t="shared" si="327"/>
        <v>9.2357242257033842</v>
      </c>
      <c r="L3795" s="469">
        <f t="shared" si="328"/>
        <v>-3.094244096328147E-2</v>
      </c>
    </row>
    <row r="3796" spans="1:12">
      <c r="A3796" s="480" t="s">
        <v>121</v>
      </c>
      <c r="B3796" s="98">
        <f t="shared" si="324"/>
        <v>9</v>
      </c>
      <c r="C3796" s="98">
        <f t="shared" si="325"/>
        <v>6</v>
      </c>
      <c r="D3796" s="98">
        <f>D3794</f>
        <v>114</v>
      </c>
      <c r="E3796" s="98">
        <f t="shared" si="326"/>
        <v>32</v>
      </c>
      <c r="F3796" s="397">
        <f>F3794+(E3796-E3794)*(F3797-F3794)/(E3797-E3794)</f>
        <v>3.2518666666666665</v>
      </c>
      <c r="G3796" s="98">
        <v>15</v>
      </c>
      <c r="H3796" s="491">
        <f>H3794+(E3796-E3794)*(H3797-H3794)/(E3797-E3794)</f>
        <v>0.34964166666666668</v>
      </c>
      <c r="I3796" s="492">
        <f>I3794+(E3796-E3794)*(I3797-I3794)/(E3797-E3794)</f>
        <v>9.3333333333333339</v>
      </c>
      <c r="J3796" s="397">
        <f>J3794+(E3796-E3794)*(J3797-J3794)/(E3797-E3794)</f>
        <v>0.26086666666666664</v>
      </c>
      <c r="K3796" s="469">
        <f t="shared" si="327"/>
        <v>9.3005696308124968</v>
      </c>
      <c r="L3796" s="469">
        <f t="shared" si="328"/>
        <v>-3.2763702520837157E-2</v>
      </c>
    </row>
    <row r="3797" spans="1:12">
      <c r="A3797" s="98" t="s">
        <v>121</v>
      </c>
      <c r="B3797" s="480">
        <f t="shared" si="324"/>
        <v>9</v>
      </c>
      <c r="C3797" s="480">
        <f t="shared" si="325"/>
        <v>6</v>
      </c>
      <c r="D3797" s="480">
        <f>D3794</f>
        <v>114</v>
      </c>
      <c r="E3797" s="480">
        <f t="shared" si="326"/>
        <v>33</v>
      </c>
      <c r="F3797" s="484">
        <v>3.2671999999999999</v>
      </c>
      <c r="G3797" s="480">
        <v>15</v>
      </c>
      <c r="H3797" s="482">
        <v>0.34884700000000002</v>
      </c>
      <c r="I3797" s="483">
        <v>9.4</v>
      </c>
      <c r="J3797" s="484">
        <v>0.25729999999999997</v>
      </c>
      <c r="K3797" s="469">
        <f t="shared" si="327"/>
        <v>9.3657104690595006</v>
      </c>
      <c r="L3797" s="469">
        <f t="shared" si="328"/>
        <v>-3.4289530940499802E-2</v>
      </c>
    </row>
    <row r="3798" spans="1:12">
      <c r="A3798" s="98" t="s">
        <v>121</v>
      </c>
      <c r="B3798" s="98">
        <f t="shared" si="324"/>
        <v>9</v>
      </c>
      <c r="C3798" s="98">
        <f t="shared" si="325"/>
        <v>6</v>
      </c>
      <c r="D3798" s="98">
        <f>D3797</f>
        <v>114</v>
      </c>
      <c r="E3798" s="98">
        <f t="shared" si="326"/>
        <v>34</v>
      </c>
      <c r="F3798" s="397">
        <f>F3797+(E3798-E3797)*(F3800-F3797)/(E3800-E3797)</f>
        <v>3.2822999999999998</v>
      </c>
      <c r="G3798" s="98">
        <v>15</v>
      </c>
      <c r="H3798" s="491">
        <f>H3797+(E3798-E3797)*(H3800-H3797)/(E3800-E3797)</f>
        <v>0.348049</v>
      </c>
      <c r="I3798" s="492">
        <f>I3797+(E3798-E3797)*(I3800-I3797)/(E3800-E3797)</f>
        <v>9.4666666666666668</v>
      </c>
      <c r="J3798" s="397">
        <f>J3797+(E3798-E3797)*(J3800-J3797)/(E3800-E3797)</f>
        <v>0.25966666666666666</v>
      </c>
      <c r="K3798" s="469">
        <f t="shared" si="327"/>
        <v>9.4305686842944514</v>
      </c>
      <c r="L3798" s="469">
        <f t="shared" si="328"/>
        <v>-3.6097982372215398E-2</v>
      </c>
    </row>
    <row r="3799" spans="1:12">
      <c r="A3799" s="480" t="s">
        <v>121</v>
      </c>
      <c r="B3799" s="98">
        <f t="shared" si="324"/>
        <v>9</v>
      </c>
      <c r="C3799" s="98">
        <f t="shared" si="325"/>
        <v>6</v>
      </c>
      <c r="D3799" s="98">
        <f>D3797</f>
        <v>114</v>
      </c>
      <c r="E3799" s="98">
        <f t="shared" si="326"/>
        <v>35</v>
      </c>
      <c r="F3799" s="397">
        <f>F3797+(E3799-E3797)*(F3800-F3797)/(E3800-E3797)</f>
        <v>3.2974000000000001</v>
      </c>
      <c r="G3799" s="98">
        <v>15</v>
      </c>
      <c r="H3799" s="491">
        <f>H3797+(E3799-E3797)*(H3800-H3797)/(E3800-E3797)</f>
        <v>0.34725100000000003</v>
      </c>
      <c r="I3799" s="492">
        <f>I3797+(E3799-E3797)*(I3800-I3797)/(E3800-E3797)</f>
        <v>9.5333333333333332</v>
      </c>
      <c r="J3799" s="397">
        <f>J3797+(E3799-E3797)*(J3800-J3797)/(E3800-E3797)</f>
        <v>0.26203333333333334</v>
      </c>
      <c r="K3799" s="469">
        <f t="shared" si="327"/>
        <v>9.4957249943124715</v>
      </c>
      <c r="L3799" s="469">
        <f t="shared" si="328"/>
        <v>-3.7608339020861692E-2</v>
      </c>
    </row>
    <row r="3800" spans="1:12">
      <c r="A3800" s="98" t="s">
        <v>121</v>
      </c>
      <c r="B3800" s="480">
        <f t="shared" si="324"/>
        <v>9</v>
      </c>
      <c r="C3800" s="480">
        <f t="shared" si="325"/>
        <v>6</v>
      </c>
      <c r="D3800" s="480">
        <f>D3797</f>
        <v>114</v>
      </c>
      <c r="E3800" s="480">
        <f t="shared" si="326"/>
        <v>36</v>
      </c>
      <c r="F3800" s="484">
        <v>3.3125</v>
      </c>
      <c r="G3800" s="480">
        <v>15</v>
      </c>
      <c r="H3800" s="482">
        <v>0.34645300000000001</v>
      </c>
      <c r="I3800" s="483">
        <v>9.6</v>
      </c>
      <c r="J3800" s="484">
        <v>0.26440000000000002</v>
      </c>
      <c r="K3800" s="469">
        <f t="shared" si="327"/>
        <v>9.5611814589569146</v>
      </c>
      <c r="L3800" s="469">
        <f t="shared" si="328"/>
        <v>-3.881854104308502E-2</v>
      </c>
    </row>
    <row r="3801" spans="1:12">
      <c r="A3801" s="98" t="s">
        <v>121</v>
      </c>
      <c r="B3801" s="98">
        <f t="shared" si="324"/>
        <v>9</v>
      </c>
      <c r="C3801" s="98">
        <f t="shared" si="325"/>
        <v>6</v>
      </c>
      <c r="D3801" s="98">
        <f>D3800</f>
        <v>114</v>
      </c>
      <c r="E3801" s="98">
        <f t="shared" si="326"/>
        <v>37</v>
      </c>
      <c r="F3801" s="397">
        <f>F3800+(E3801-E3800)*(F3803-F3800)/(E3803-E3800)</f>
        <v>3.3274333333333335</v>
      </c>
      <c r="G3801" s="98">
        <v>15</v>
      </c>
      <c r="H3801" s="491">
        <f>H3800+(E3801-E3800)*(H3803-H3800)/(E3803-E3800)</f>
        <v>0.34565066666666666</v>
      </c>
      <c r="I3801" s="492">
        <f>I3800+(E3801-E3800)*(I3803-I3800)/(E3803-E3800)</f>
        <v>9.6666666666666661</v>
      </c>
      <c r="J3801" s="397">
        <f>J3800+(E3801-E3800)*(J3803-J3800)/(E3803-E3800)</f>
        <v>0.25490000000000002</v>
      </c>
      <c r="K3801" s="469">
        <f t="shared" si="327"/>
        <v>9.6265786651648302</v>
      </c>
      <c r="L3801" s="469">
        <f t="shared" si="328"/>
        <v>-4.008800150183589E-2</v>
      </c>
    </row>
    <row r="3802" spans="1:12">
      <c r="A3802" s="480" t="s">
        <v>121</v>
      </c>
      <c r="B3802" s="98">
        <f t="shared" si="324"/>
        <v>9</v>
      </c>
      <c r="C3802" s="98">
        <f t="shared" si="325"/>
        <v>6</v>
      </c>
      <c r="D3802" s="98">
        <f>D3800</f>
        <v>114</v>
      </c>
      <c r="E3802" s="98">
        <f t="shared" si="326"/>
        <v>38</v>
      </c>
      <c r="F3802" s="397">
        <f>F3800+(E3802-E3800)*(F3803-F3800)/(E3803-E3800)</f>
        <v>3.3423666666666665</v>
      </c>
      <c r="G3802" s="98">
        <v>15</v>
      </c>
      <c r="H3802" s="491">
        <f>H3800+(E3802-E3800)*(H3803-H3800)/(E3803-E3800)</f>
        <v>0.34484833333333337</v>
      </c>
      <c r="I3802" s="492">
        <f>I3800+(E3802-E3800)*(I3803-I3800)/(E3803-E3800)</f>
        <v>9.7333333333333343</v>
      </c>
      <c r="J3802" s="397">
        <f>J3800+(E3802-E3800)*(J3803-J3800)/(E3803-E3800)</f>
        <v>0.24540000000000001</v>
      </c>
      <c r="K3802" s="469">
        <f t="shared" si="327"/>
        <v>9.6922801811424328</v>
      </c>
      <c r="L3802" s="469">
        <f t="shared" si="328"/>
        <v>-4.1053152190901443E-2</v>
      </c>
    </row>
    <row r="3803" spans="1:12">
      <c r="A3803" s="98" t="s">
        <v>121</v>
      </c>
      <c r="B3803" s="480">
        <f t="shared" si="324"/>
        <v>9</v>
      </c>
      <c r="C3803" s="480">
        <f t="shared" si="325"/>
        <v>6</v>
      </c>
      <c r="D3803" s="480">
        <f>D3800</f>
        <v>114</v>
      </c>
      <c r="E3803" s="480">
        <f t="shared" si="326"/>
        <v>39</v>
      </c>
      <c r="F3803" s="484">
        <v>3.3573</v>
      </c>
      <c r="G3803" s="480">
        <v>15</v>
      </c>
      <c r="H3803" s="482">
        <v>0.34404600000000002</v>
      </c>
      <c r="I3803" s="483">
        <v>9.8000000000000007</v>
      </c>
      <c r="J3803" s="484">
        <v>0.2359</v>
      </c>
      <c r="K3803" s="469">
        <f t="shared" si="327"/>
        <v>9.7582881358888045</v>
      </c>
      <c r="L3803" s="469">
        <f t="shared" si="328"/>
        <v>-4.1711864111196206E-2</v>
      </c>
    </row>
    <row r="3804" spans="1:12">
      <c r="A3804" s="98" t="s">
        <v>121</v>
      </c>
      <c r="B3804" s="98">
        <f t="shared" si="324"/>
        <v>9</v>
      </c>
      <c r="C3804" s="98">
        <f t="shared" si="325"/>
        <v>6</v>
      </c>
      <c r="D3804" s="98">
        <f>D3803</f>
        <v>114</v>
      </c>
      <c r="E3804" s="98">
        <f t="shared" si="326"/>
        <v>40</v>
      </c>
      <c r="F3804" s="397">
        <f>F3803+(E3804-E3803)*(F3806-F3803)/(E3806-E3803)</f>
        <v>3.3719999999999999</v>
      </c>
      <c r="G3804" s="98">
        <v>15</v>
      </c>
      <c r="H3804" s="491">
        <f>H3803+(E3804-E3803)*(H3806-H3803)/(E3806-E3803)</f>
        <v>0.34323833333333337</v>
      </c>
      <c r="I3804" s="492">
        <f>I3803+(E3804-E3803)*(I3806-I3803)/(E3806-E3803)</f>
        <v>9.8666666666666671</v>
      </c>
      <c r="J3804" s="397">
        <f>J3803+(E3804-E3803)*(J3806-J3803)/(E3806-E3803)</f>
        <v>0.23230000000000001</v>
      </c>
      <c r="K3804" s="469">
        <f t="shared" si="327"/>
        <v>9.8240775360172456</v>
      </c>
      <c r="L3804" s="469">
        <f t="shared" si="328"/>
        <v>-4.2589130649421492E-2</v>
      </c>
    </row>
    <row r="3805" spans="1:12">
      <c r="A3805" s="480" t="s">
        <v>121</v>
      </c>
      <c r="B3805" s="98">
        <f t="shared" si="324"/>
        <v>9</v>
      </c>
      <c r="C3805" s="98">
        <f t="shared" si="325"/>
        <v>6</v>
      </c>
      <c r="D3805" s="98">
        <f>D3803</f>
        <v>114</v>
      </c>
      <c r="E3805" s="98">
        <f t="shared" si="326"/>
        <v>41</v>
      </c>
      <c r="F3805" s="397">
        <f>F3803+(E3805-E3803)*(F3806-F3803)/(E3806-E3803)</f>
        <v>3.3867000000000003</v>
      </c>
      <c r="G3805" s="98">
        <v>15</v>
      </c>
      <c r="H3805" s="491">
        <f>H3803+(E3805-E3803)*(H3806-H3803)/(E3806-E3803)</f>
        <v>0.34243066666666666</v>
      </c>
      <c r="I3805" s="492">
        <f>I3803+(E3805-E3803)*(I3806-I3803)/(E3806-E3803)</f>
        <v>9.9333333333333336</v>
      </c>
      <c r="J3805" s="397">
        <f>J3803+(E3805-E3803)*(J3806-J3803)/(E3806-E3803)</f>
        <v>0.22869999999999999</v>
      </c>
      <c r="K3805" s="469">
        <f t="shared" si="327"/>
        <v>9.8901772816297608</v>
      </c>
      <c r="L3805" s="469">
        <f t="shared" si="328"/>
        <v>-4.3156051703572729E-2</v>
      </c>
    </row>
    <row r="3806" spans="1:12">
      <c r="A3806" s="98" t="s">
        <v>121</v>
      </c>
      <c r="B3806" s="480">
        <f t="shared" si="324"/>
        <v>9</v>
      </c>
      <c r="C3806" s="480">
        <f t="shared" si="325"/>
        <v>6</v>
      </c>
      <c r="D3806" s="480">
        <f>D3803</f>
        <v>114</v>
      </c>
      <c r="E3806" s="480">
        <f t="shared" si="326"/>
        <v>42</v>
      </c>
      <c r="F3806" s="484">
        <v>3.4014000000000002</v>
      </c>
      <c r="G3806" s="480">
        <v>15</v>
      </c>
      <c r="H3806" s="482">
        <v>0.34162300000000001</v>
      </c>
      <c r="I3806" s="483">
        <v>10</v>
      </c>
      <c r="J3806" s="484">
        <v>0.22509999999999999</v>
      </c>
      <c r="K3806" s="469">
        <f t="shared" si="327"/>
        <v>9.9565895738870047</v>
      </c>
      <c r="L3806" s="469">
        <f t="shared" si="328"/>
        <v>-4.3410426112995282E-2</v>
      </c>
    </row>
    <row r="3807" spans="1:12">
      <c r="A3807" s="98" t="s">
        <v>121</v>
      </c>
      <c r="B3807" s="98">
        <f t="shared" si="324"/>
        <v>9</v>
      </c>
      <c r="C3807" s="98">
        <f t="shared" si="325"/>
        <v>6</v>
      </c>
      <c r="D3807" s="98">
        <f>D3806</f>
        <v>114</v>
      </c>
      <c r="E3807" s="98">
        <f t="shared" si="326"/>
        <v>43</v>
      </c>
      <c r="F3807" s="397">
        <f>F3806+(E3807-E3806)*(F3809-F3806)/(E3809-E3806)</f>
        <v>3.4159333333333333</v>
      </c>
      <c r="G3807" s="98">
        <v>15</v>
      </c>
      <c r="H3807" s="491">
        <f>H3806+(E3807-E3806)*(H3809-H3806)/(E3809-E3806)</f>
        <v>0.34080900000000003</v>
      </c>
      <c r="I3807" s="492">
        <f>I3806+(E3807-E3806)*(I3809-I3806)/(E3809-E3806)</f>
        <v>10.066666666666666</v>
      </c>
      <c r="J3807" s="397">
        <f>J3806+(E3807-E3806)*(J3809-J3806)/(E3809-E3806)</f>
        <v>0.22153333333333333</v>
      </c>
      <c r="K3807" s="469">
        <f t="shared" si="327"/>
        <v>10.023013867982749</v>
      </c>
      <c r="L3807" s="469">
        <f t="shared" si="328"/>
        <v>-4.3652798683917027E-2</v>
      </c>
    </row>
    <row r="3808" spans="1:12">
      <c r="A3808" s="480" t="s">
        <v>121</v>
      </c>
      <c r="B3808" s="98">
        <f t="shared" si="324"/>
        <v>9</v>
      </c>
      <c r="C3808" s="98">
        <f t="shared" si="325"/>
        <v>6</v>
      </c>
      <c r="D3808" s="98">
        <f>D3806</f>
        <v>114</v>
      </c>
      <c r="E3808" s="98">
        <f t="shared" si="326"/>
        <v>44</v>
      </c>
      <c r="F3808" s="397">
        <f>F3806+(E3808-E3806)*(F3809-F3806)/(E3809-E3806)</f>
        <v>3.4304666666666668</v>
      </c>
      <c r="G3808" s="98">
        <v>15</v>
      </c>
      <c r="H3808" s="491">
        <f>H3806+(E3808-E3806)*(H3809-H3806)/(E3809-E3806)</f>
        <v>0.33999499999999999</v>
      </c>
      <c r="I3808" s="492">
        <f>I3806+(E3808-E3806)*(I3809-I3806)/(E3809-E3806)</f>
        <v>10.133333333333333</v>
      </c>
      <c r="J3808" s="397">
        <f>J3806+(E3808-E3806)*(J3809-J3806)/(E3809-E3806)</f>
        <v>0.21796666666666667</v>
      </c>
      <c r="K3808" s="469">
        <f t="shared" si="327"/>
        <v>10.089756221905224</v>
      </c>
      <c r="L3808" s="469">
        <f t="shared" si="328"/>
        <v>-4.3577111428108495E-2</v>
      </c>
    </row>
    <row r="3809" spans="1:12">
      <c r="A3809" s="98" t="s">
        <v>121</v>
      </c>
      <c r="B3809" s="480">
        <f t="shared" si="324"/>
        <v>9</v>
      </c>
      <c r="C3809" s="480">
        <f t="shared" si="325"/>
        <v>6</v>
      </c>
      <c r="D3809" s="480">
        <f>D3806</f>
        <v>114</v>
      </c>
      <c r="E3809" s="480">
        <f t="shared" si="326"/>
        <v>45</v>
      </c>
      <c r="F3809" s="484">
        <v>3.4449999999999998</v>
      </c>
      <c r="G3809" s="480">
        <v>15</v>
      </c>
      <c r="H3809" s="482">
        <v>0.33918100000000001</v>
      </c>
      <c r="I3809" s="483">
        <v>10.199999999999999</v>
      </c>
      <c r="J3809" s="484">
        <v>0.21440000000000001</v>
      </c>
      <c r="K3809" s="469">
        <f t="shared" si="327"/>
        <v>10.156818925588402</v>
      </c>
      <c r="L3809" s="469">
        <f t="shared" si="328"/>
        <v>-4.3181074411597464E-2</v>
      </c>
    </row>
    <row r="3810" spans="1:12">
      <c r="A3810" s="98" t="s">
        <v>121</v>
      </c>
      <c r="B3810" s="98">
        <f t="shared" si="324"/>
        <v>9</v>
      </c>
      <c r="C3810" s="98">
        <f t="shared" si="325"/>
        <v>6</v>
      </c>
      <c r="D3810" s="98">
        <f>D3809</f>
        <v>114</v>
      </c>
      <c r="E3810" s="98">
        <f t="shared" si="326"/>
        <v>46</v>
      </c>
      <c r="F3810" s="397">
        <f>F3809+(E3810-E3809)*(F3812-F3809)/(E3812-E3809)</f>
        <v>3.4593666666666665</v>
      </c>
      <c r="G3810" s="98">
        <v>15</v>
      </c>
      <c r="H3810" s="491">
        <f>H3809+(E3810-E3809)*(H3812-H3809)/(E3812-E3809)</f>
        <v>0.33835966666666667</v>
      </c>
      <c r="I3810" s="492">
        <f>I3809+(E3810-E3809)*(I3812-I3809)/(E3812-E3809)</f>
        <v>10.266666666666666</v>
      </c>
      <c r="J3810" s="397">
        <f>J3809+(E3810-E3809)*(J3812-J3809)/(E3812-E3809)</f>
        <v>0.21083333333333334</v>
      </c>
      <c r="K3810" s="469">
        <f t="shared" si="327"/>
        <v>10.223933309624176</v>
      </c>
      <c r="L3810" s="469">
        <f t="shared" si="328"/>
        <v>-4.2733357042489928E-2</v>
      </c>
    </row>
    <row r="3811" spans="1:12">
      <c r="A3811" s="480" t="s">
        <v>121</v>
      </c>
      <c r="B3811" s="98">
        <f t="shared" si="324"/>
        <v>9</v>
      </c>
      <c r="C3811" s="98">
        <f t="shared" si="325"/>
        <v>6</v>
      </c>
      <c r="D3811" s="98">
        <f>D3809</f>
        <v>114</v>
      </c>
      <c r="E3811" s="98">
        <f t="shared" si="326"/>
        <v>47</v>
      </c>
      <c r="F3811" s="397">
        <f>F3809+(E3811-E3809)*(F3812-F3809)/(E3812-E3809)</f>
        <v>3.4737333333333336</v>
      </c>
      <c r="G3811" s="98">
        <v>15</v>
      </c>
      <c r="H3811" s="491">
        <f>H3809+(E3811-E3809)*(H3812-H3809)/(E3812-E3809)</f>
        <v>0.33753833333333333</v>
      </c>
      <c r="I3811" s="492">
        <f>I3809+(E3811-E3809)*(I3812-I3809)/(E3812-E3809)</f>
        <v>10.333333333333334</v>
      </c>
      <c r="J3811" s="397">
        <f>J3809+(E3811-E3809)*(J3812-J3809)/(E3812-E3809)</f>
        <v>0.20726666666666665</v>
      </c>
      <c r="K3811" s="469">
        <f t="shared" si="327"/>
        <v>10.291374313040988</v>
      </c>
      <c r="L3811" s="469">
        <f t="shared" si="328"/>
        <v>-4.1959020292345883E-2</v>
      </c>
    </row>
    <row r="3812" spans="1:12">
      <c r="A3812" s="98" t="s">
        <v>121</v>
      </c>
      <c r="B3812" s="480">
        <f t="shared" si="324"/>
        <v>9</v>
      </c>
      <c r="C3812" s="480">
        <f t="shared" si="325"/>
        <v>6</v>
      </c>
      <c r="D3812" s="480">
        <f>D3809</f>
        <v>114</v>
      </c>
      <c r="E3812" s="480">
        <f t="shared" si="326"/>
        <v>48</v>
      </c>
      <c r="F3812" s="484">
        <v>3.4881000000000002</v>
      </c>
      <c r="G3812" s="480">
        <v>15</v>
      </c>
      <c r="H3812" s="482">
        <v>0.33671699999999999</v>
      </c>
      <c r="I3812" s="483">
        <v>10.4</v>
      </c>
      <c r="J3812" s="484">
        <v>0.20369999999999999</v>
      </c>
      <c r="K3812" s="469">
        <f t="shared" si="327"/>
        <v>10.359144325947311</v>
      </c>
      <c r="L3812" s="469">
        <f t="shared" si="328"/>
        <v>-4.085567405268975E-2</v>
      </c>
    </row>
    <row r="3813" spans="1:12">
      <c r="A3813" s="98" t="s">
        <v>121</v>
      </c>
      <c r="B3813" s="98">
        <f t="shared" si="324"/>
        <v>9</v>
      </c>
      <c r="C3813" s="98">
        <f t="shared" si="325"/>
        <v>6</v>
      </c>
      <c r="D3813" s="98">
        <f>D3812</f>
        <v>114</v>
      </c>
      <c r="E3813" s="98">
        <f t="shared" si="326"/>
        <v>49</v>
      </c>
      <c r="F3813" s="397">
        <f>F3812+(E3813-E3812)*(F3815-F3812)/(E3815-E3812)</f>
        <v>3.5022666666666669</v>
      </c>
      <c r="G3813" s="98">
        <v>15</v>
      </c>
      <c r="H3813" s="491">
        <f>H3812+(E3813-E3812)*(H3815-H3812)/(E3815-E3812)</f>
        <v>0.33588766666666664</v>
      </c>
      <c r="I3813" s="492">
        <f>I3812+(E3813-E3812)*(I3815-I3812)/(E3815-E3812)</f>
        <v>10.466666666666667</v>
      </c>
      <c r="J3813" s="397">
        <f>J3812+(E3813-E3812)*(J3815-J3812)/(E3815-E3812)</f>
        <v>0.20013333333333333</v>
      </c>
      <c r="K3813" s="469">
        <f t="shared" si="327"/>
        <v>10.426898675450028</v>
      </c>
      <c r="L3813" s="469">
        <f t="shared" si="328"/>
        <v>-3.9767991216638876E-2</v>
      </c>
    </row>
    <row r="3814" spans="1:12">
      <c r="A3814" s="480" t="s">
        <v>121</v>
      </c>
      <c r="B3814" s="98">
        <f t="shared" si="324"/>
        <v>9</v>
      </c>
      <c r="C3814" s="98">
        <f t="shared" si="325"/>
        <v>6</v>
      </c>
      <c r="D3814" s="98">
        <f>D3812</f>
        <v>114</v>
      </c>
      <c r="E3814" s="98">
        <f t="shared" si="326"/>
        <v>50</v>
      </c>
      <c r="F3814" s="397">
        <f>F3812+(E3814-E3812)*(F3815-F3812)/(E3815-E3812)</f>
        <v>3.5164333333333335</v>
      </c>
      <c r="G3814" s="98">
        <v>15</v>
      </c>
      <c r="H3814" s="491">
        <f>H3812+(E3814-E3812)*(H3815-H3812)/(E3815-E3812)</f>
        <v>0.33505833333333335</v>
      </c>
      <c r="I3814" s="492">
        <f>I3812+(E3814-E3812)*(I3815-I3812)/(E3815-E3812)</f>
        <v>10.533333333333333</v>
      </c>
      <c r="J3814" s="397">
        <f>J3812+(E3814-E3812)*(J3815-J3812)/(E3815-E3812)</f>
        <v>0.19656666666666667</v>
      </c>
      <c r="K3814" s="469">
        <f t="shared" si="327"/>
        <v>10.494988434849652</v>
      </c>
      <c r="L3814" s="469">
        <f t="shared" si="328"/>
        <v>-3.8344898483680723E-2</v>
      </c>
    </row>
    <row r="3815" spans="1:12">
      <c r="A3815" s="98" t="s">
        <v>121</v>
      </c>
      <c r="B3815" s="480">
        <f t="shared" si="324"/>
        <v>9</v>
      </c>
      <c r="C3815" s="480">
        <f t="shared" si="325"/>
        <v>6</v>
      </c>
      <c r="D3815" s="480">
        <f>D3812</f>
        <v>114</v>
      </c>
      <c r="E3815" s="480">
        <f t="shared" si="326"/>
        <v>51</v>
      </c>
      <c r="F3815" s="484">
        <v>3.5306000000000002</v>
      </c>
      <c r="G3815" s="480">
        <v>15</v>
      </c>
      <c r="H3815" s="482">
        <v>0.334229</v>
      </c>
      <c r="I3815" s="483">
        <v>10.6</v>
      </c>
      <c r="J3815" s="484">
        <v>0.193</v>
      </c>
      <c r="K3815" s="469">
        <f t="shared" si="327"/>
        <v>10.563416100936783</v>
      </c>
      <c r="L3815" s="469">
        <f t="shared" si="328"/>
        <v>-3.6583899063217018E-2</v>
      </c>
    </row>
    <row r="3816" spans="1:12">
      <c r="A3816" s="98" t="s">
        <v>121</v>
      </c>
      <c r="B3816" s="98">
        <f t="shared" si="324"/>
        <v>9</v>
      </c>
      <c r="C3816" s="98">
        <f t="shared" si="325"/>
        <v>6</v>
      </c>
      <c r="D3816" s="98">
        <f>D3815</f>
        <v>114</v>
      </c>
      <c r="E3816" s="98">
        <f t="shared" si="326"/>
        <v>52</v>
      </c>
      <c r="F3816" s="397">
        <f>F3815+(E3816-E3815)*(F3818-F3815)/(E3818-E3815)</f>
        <v>3.5446</v>
      </c>
      <c r="G3816" s="98">
        <v>15</v>
      </c>
      <c r="H3816" s="491">
        <f>H3815+(E3816-E3815)*(H3818-H3815)/(E3818-E3815)</f>
        <v>0.33339099999999999</v>
      </c>
      <c r="I3816" s="492">
        <f>I3815+(E3816-E3815)*(I3818-I3815)/(E3818-E3815)</f>
        <v>10.666666666666666</v>
      </c>
      <c r="J3816" s="397">
        <f>J3815+(E3816-E3815)*(J3818-J3815)/(E3818-E3815)</f>
        <v>0.18943333333333334</v>
      </c>
      <c r="K3816" s="469">
        <f t="shared" si="327"/>
        <v>10.63196067080395</v>
      </c>
      <c r="L3816" s="469">
        <f t="shared" si="328"/>
        <v>-3.4705995862715611E-2</v>
      </c>
    </row>
    <row r="3817" spans="1:12">
      <c r="A3817" s="480" t="s">
        <v>121</v>
      </c>
      <c r="B3817" s="98">
        <f t="shared" si="324"/>
        <v>9</v>
      </c>
      <c r="C3817" s="98">
        <f t="shared" si="325"/>
        <v>6</v>
      </c>
      <c r="D3817" s="98">
        <f>D3815</f>
        <v>114</v>
      </c>
      <c r="E3817" s="98">
        <f t="shared" si="326"/>
        <v>53</v>
      </c>
      <c r="F3817" s="397">
        <f>F3815+(E3817-E3815)*(F3818-F3815)/(E3818-E3815)</f>
        <v>3.5586000000000002</v>
      </c>
      <c r="G3817" s="98">
        <v>15</v>
      </c>
      <c r="H3817" s="491">
        <f>H3815+(E3817-E3815)*(H3818-H3815)/(E3818-E3815)</f>
        <v>0.33255299999999999</v>
      </c>
      <c r="I3817" s="492">
        <f>I3815+(E3817-E3815)*(I3818-I3815)/(E3818-E3815)</f>
        <v>10.733333333333334</v>
      </c>
      <c r="J3817" s="397">
        <f>J3815+(E3817-E3815)*(J3818-J3815)/(E3818-E3815)</f>
        <v>0.18586666666666665</v>
      </c>
      <c r="K3817" s="469">
        <f t="shared" si="327"/>
        <v>10.700850691468728</v>
      </c>
      <c r="L3817" s="469">
        <f t="shared" si="328"/>
        <v>-3.248264186460581E-2</v>
      </c>
    </row>
    <row r="3818" spans="1:12">
      <c r="A3818" s="98" t="s">
        <v>121</v>
      </c>
      <c r="B3818" s="480">
        <f t="shared" si="324"/>
        <v>9</v>
      </c>
      <c r="C3818" s="480">
        <f t="shared" si="325"/>
        <v>6</v>
      </c>
      <c r="D3818" s="480">
        <f>D3815</f>
        <v>114</v>
      </c>
      <c r="E3818" s="480">
        <f t="shared" si="326"/>
        <v>54</v>
      </c>
      <c r="F3818" s="484">
        <v>3.5726</v>
      </c>
      <c r="G3818" s="480">
        <v>15</v>
      </c>
      <c r="H3818" s="482">
        <v>0.33171499999999998</v>
      </c>
      <c r="I3818" s="483">
        <v>10.8</v>
      </c>
      <c r="J3818" s="484">
        <v>0.18229999999999999</v>
      </c>
      <c r="K3818" s="469">
        <f t="shared" si="327"/>
        <v>10.770088781031911</v>
      </c>
      <c r="L3818" s="469">
        <f t="shared" si="328"/>
        <v>-2.9911218968090125E-2</v>
      </c>
    </row>
    <row r="3819" spans="1:12">
      <c r="A3819" s="98" t="s">
        <v>121</v>
      </c>
      <c r="B3819" s="480">
        <f t="shared" si="324"/>
        <v>10</v>
      </c>
      <c r="C3819" s="480">
        <f t="shared" si="325"/>
        <v>0</v>
      </c>
      <c r="D3819" s="480">
        <f>D3818+6</f>
        <v>120</v>
      </c>
      <c r="E3819" s="480">
        <v>12</v>
      </c>
      <c r="F3819" s="484">
        <v>2.9300999999999999</v>
      </c>
      <c r="G3819" s="480">
        <v>15</v>
      </c>
      <c r="H3819" s="482">
        <v>0.350721</v>
      </c>
      <c r="I3819" s="483">
        <v>8.4</v>
      </c>
      <c r="J3819" s="484">
        <v>0.31929999999999997</v>
      </c>
      <c r="K3819" s="469">
        <f t="shared" si="327"/>
        <v>8.3545040074589192</v>
      </c>
      <c r="L3819" s="469">
        <f t="shared" si="328"/>
        <v>-4.5495992541081165E-2</v>
      </c>
    </row>
    <row r="3820" spans="1:12">
      <c r="A3820" s="480" t="s">
        <v>121</v>
      </c>
      <c r="B3820" s="98">
        <f t="shared" si="324"/>
        <v>10</v>
      </c>
      <c r="C3820" s="98">
        <f t="shared" si="325"/>
        <v>0</v>
      </c>
      <c r="D3820" s="98">
        <f>D3819</f>
        <v>120</v>
      </c>
      <c r="E3820" s="98">
        <f>E3819+1</f>
        <v>13</v>
      </c>
      <c r="F3820" s="397">
        <f>F3819+(E3820-E3819)*(F3822-F3819)/(E3822-E3819)</f>
        <v>2.9469333333333334</v>
      </c>
      <c r="G3820" s="98">
        <v>15</v>
      </c>
      <c r="H3820" s="491">
        <f>H3819+(E3820-E3819)*(H3822-H3819)/(E3822-E3819)</f>
        <v>0.35012599999999999</v>
      </c>
      <c r="I3820" s="492">
        <f>I3819+(E3820-E3819)*(I3822-I3819)/(E3822-E3819)</f>
        <v>8.4333333333333336</v>
      </c>
      <c r="J3820" s="397">
        <f>J3819+(E3820-E3819)*(J3822-J3819)/(E3822-E3819)</f>
        <v>0.31606666666666666</v>
      </c>
      <c r="K3820" s="469">
        <f t="shared" si="327"/>
        <v>8.4167794831955742</v>
      </c>
      <c r="L3820" s="469">
        <f t="shared" si="328"/>
        <v>-1.6553850137759341E-2</v>
      </c>
    </row>
    <row r="3821" spans="1:12">
      <c r="A3821" s="98" t="s">
        <v>121</v>
      </c>
      <c r="B3821" s="98">
        <f t="shared" si="324"/>
        <v>10</v>
      </c>
      <c r="C3821" s="98">
        <f t="shared" si="325"/>
        <v>0</v>
      </c>
      <c r="D3821" s="98">
        <f>D3819</f>
        <v>120</v>
      </c>
      <c r="E3821" s="98">
        <f t="shared" ref="E3821:E3861" si="329">E3820+1</f>
        <v>14</v>
      </c>
      <c r="F3821" s="397">
        <f>F3819+(E3821-E3819)*(F3822-F3819)/(E3822-E3819)</f>
        <v>2.9637666666666664</v>
      </c>
      <c r="G3821" s="98">
        <v>15</v>
      </c>
      <c r="H3821" s="491">
        <f>H3819+(E3821-E3819)*(H3822-H3819)/(E3822-E3819)</f>
        <v>0.34953100000000004</v>
      </c>
      <c r="I3821" s="492">
        <f>I3819+(E3821-E3819)*(I3822-I3819)/(E3822-E3819)</f>
        <v>8.4666666666666668</v>
      </c>
      <c r="J3821" s="397">
        <f>J3819+(E3821-E3819)*(J3822-J3819)/(E3822-E3819)</f>
        <v>0.3128333333333333</v>
      </c>
      <c r="K3821" s="469">
        <f t="shared" si="327"/>
        <v>8.4792669796575009</v>
      </c>
      <c r="L3821" s="469">
        <f t="shared" si="328"/>
        <v>1.2600312990834084E-2</v>
      </c>
    </row>
    <row r="3822" spans="1:12">
      <c r="A3822" s="98" t="s">
        <v>121</v>
      </c>
      <c r="B3822" s="480">
        <f t="shared" si="324"/>
        <v>10</v>
      </c>
      <c r="C3822" s="480">
        <f t="shared" si="325"/>
        <v>0</v>
      </c>
      <c r="D3822" s="480">
        <f>D3819</f>
        <v>120</v>
      </c>
      <c r="E3822" s="480">
        <f t="shared" si="329"/>
        <v>15</v>
      </c>
      <c r="F3822" s="484">
        <v>2.9805999999999999</v>
      </c>
      <c r="G3822" s="480">
        <v>15</v>
      </c>
      <c r="H3822" s="482">
        <v>0.34893600000000002</v>
      </c>
      <c r="I3822" s="483">
        <v>8.5</v>
      </c>
      <c r="J3822" s="484">
        <v>0.30959999999999999</v>
      </c>
      <c r="K3822" s="469">
        <f t="shared" si="327"/>
        <v>8.541967581447599</v>
      </c>
      <c r="L3822" s="469">
        <f t="shared" si="328"/>
        <v>4.1967581447599045E-2</v>
      </c>
    </row>
    <row r="3823" spans="1:12">
      <c r="A3823" s="480" t="s">
        <v>121</v>
      </c>
      <c r="B3823" s="98">
        <f t="shared" si="324"/>
        <v>10</v>
      </c>
      <c r="C3823" s="98">
        <f t="shared" si="325"/>
        <v>0</v>
      </c>
      <c r="D3823" s="98">
        <f>D3822</f>
        <v>120</v>
      </c>
      <c r="E3823" s="98">
        <f t="shared" si="329"/>
        <v>16</v>
      </c>
      <c r="F3823" s="397">
        <f>F3822+(E3823-E3822)*(F3825-F3822)/(E3825-E3822)</f>
        <v>2.9971333333333332</v>
      </c>
      <c r="G3823" s="98">
        <v>15</v>
      </c>
      <c r="H3823" s="491">
        <f>H3822+(E3823-E3822)*(H3825-H3822)/(E3825-E3822)</f>
        <v>0.34834300000000001</v>
      </c>
      <c r="I3823" s="492">
        <f>I3822+(E3823-E3822)*(I3825-I3822)/(E3825-E3822)</f>
        <v>8.5666666666666664</v>
      </c>
      <c r="J3823" s="397">
        <f>J3822+(E3823-E3822)*(J3825-J3822)/(E3825-E3822)</f>
        <v>0.30640000000000001</v>
      </c>
      <c r="K3823" s="469">
        <f t="shared" si="327"/>
        <v>8.6039717558077324</v>
      </c>
      <c r="L3823" s="469">
        <f t="shared" si="328"/>
        <v>3.7305089141066006E-2</v>
      </c>
    </row>
    <row r="3824" spans="1:12">
      <c r="A3824" s="98" t="s">
        <v>121</v>
      </c>
      <c r="B3824" s="98">
        <f t="shared" si="324"/>
        <v>10</v>
      </c>
      <c r="C3824" s="98">
        <f t="shared" si="325"/>
        <v>0</v>
      </c>
      <c r="D3824" s="98">
        <f>D3822</f>
        <v>120</v>
      </c>
      <c r="E3824" s="98">
        <f t="shared" si="329"/>
        <v>17</v>
      </c>
      <c r="F3824" s="397">
        <f>F3822+(E3824-E3822)*(F3825-F3822)/(E3825-E3822)</f>
        <v>3.0136666666666665</v>
      </c>
      <c r="G3824" s="98">
        <v>15</v>
      </c>
      <c r="H3824" s="491">
        <f>H3822+(E3824-E3822)*(H3825-H3822)/(E3825-E3822)</f>
        <v>0.34775</v>
      </c>
      <c r="I3824" s="492">
        <f>I3822+(E3824-E3822)*(I3825-I3822)/(E3825-E3822)</f>
        <v>8.6333333333333329</v>
      </c>
      <c r="J3824" s="397">
        <f>J3822+(E3824-E3822)*(J3825-J3822)/(E3825-E3822)</f>
        <v>0.30319999999999997</v>
      </c>
      <c r="K3824" s="469">
        <f t="shared" si="327"/>
        <v>8.6661873951593567</v>
      </c>
      <c r="L3824" s="469">
        <f t="shared" si="328"/>
        <v>3.2854061826023795E-2</v>
      </c>
    </row>
    <row r="3825" spans="1:12">
      <c r="A3825" s="98" t="s">
        <v>121</v>
      </c>
      <c r="B3825" s="480">
        <f t="shared" si="324"/>
        <v>10</v>
      </c>
      <c r="C3825" s="480">
        <f t="shared" si="325"/>
        <v>0</v>
      </c>
      <c r="D3825" s="480">
        <f>D3822</f>
        <v>120</v>
      </c>
      <c r="E3825" s="480">
        <f t="shared" si="329"/>
        <v>18</v>
      </c>
      <c r="F3825" s="484">
        <v>3.0301999999999998</v>
      </c>
      <c r="G3825" s="480">
        <v>15</v>
      </c>
      <c r="H3825" s="482">
        <v>0.34715699999999999</v>
      </c>
      <c r="I3825" s="483">
        <v>8.6999999999999993</v>
      </c>
      <c r="J3825" s="484">
        <v>0.3</v>
      </c>
      <c r="K3825" s="469">
        <f t="shared" si="327"/>
        <v>8.7286155831511394</v>
      </c>
      <c r="L3825" s="469">
        <f t="shared" si="328"/>
        <v>2.86155831511401E-2</v>
      </c>
    </row>
    <row r="3826" spans="1:12">
      <c r="A3826" s="480" t="s">
        <v>121</v>
      </c>
      <c r="B3826" s="98">
        <f t="shared" si="324"/>
        <v>10</v>
      </c>
      <c r="C3826" s="98">
        <f t="shared" si="325"/>
        <v>0</v>
      </c>
      <c r="D3826" s="98">
        <f>D3825</f>
        <v>120</v>
      </c>
      <c r="E3826" s="98">
        <f t="shared" si="329"/>
        <v>19</v>
      </c>
      <c r="F3826" s="397">
        <f>F3825+(E3826-E3825)*(F3828-F3825)/(E3828-E3825)</f>
        <v>3.0465</v>
      </c>
      <c r="G3826" s="98">
        <v>15</v>
      </c>
      <c r="H3826" s="491">
        <f>H3825+(E3826-E3825)*(H3828-H3825)/(E3828-E3825)</f>
        <v>0.34656533333333334</v>
      </c>
      <c r="I3826" s="492">
        <f>I3825+(E3826-E3825)*(I3828-I3825)/(E3828-E3825)</f>
        <v>8.7666666666666657</v>
      </c>
      <c r="J3826" s="397">
        <f>J3825+(E3826-E3825)*(J3828-J3825)/(E3828-E3825)</f>
        <v>0.29676666666666668</v>
      </c>
      <c r="K3826" s="469">
        <f t="shared" si="327"/>
        <v>8.7905503147073762</v>
      </c>
      <c r="L3826" s="469">
        <f t="shared" si="328"/>
        <v>2.3883648040710526E-2</v>
      </c>
    </row>
    <row r="3827" spans="1:12">
      <c r="A3827" s="98" t="s">
        <v>121</v>
      </c>
      <c r="B3827" s="98">
        <f t="shared" si="324"/>
        <v>10</v>
      </c>
      <c r="C3827" s="98">
        <f t="shared" si="325"/>
        <v>0</v>
      </c>
      <c r="D3827" s="98">
        <f>D3825</f>
        <v>120</v>
      </c>
      <c r="E3827" s="98">
        <f t="shared" si="329"/>
        <v>20</v>
      </c>
      <c r="F3827" s="397">
        <f>F3825+(E3827-E3825)*(F3828-F3825)/(E3828-E3825)</f>
        <v>3.0627999999999997</v>
      </c>
      <c r="G3827" s="98">
        <v>15</v>
      </c>
      <c r="H3827" s="491">
        <f>H3825+(E3827-E3825)*(H3828-H3825)/(E3828-E3825)</f>
        <v>0.34597366666666668</v>
      </c>
      <c r="I3827" s="492">
        <f>I3825+(E3827-E3825)*(I3828-I3825)/(E3828-E3825)</f>
        <v>8.8333333333333339</v>
      </c>
      <c r="J3827" s="397">
        <f>J3825+(E3827-E3825)*(J3828-J3825)/(E3828-E3825)</f>
        <v>0.29353333333333331</v>
      </c>
      <c r="K3827" s="469">
        <f t="shared" si="327"/>
        <v>8.8526968815545679</v>
      </c>
      <c r="L3827" s="469">
        <f t="shared" si="328"/>
        <v>1.9363548221233984E-2</v>
      </c>
    </row>
    <row r="3828" spans="1:12">
      <c r="A3828" s="98" t="s">
        <v>121</v>
      </c>
      <c r="B3828" s="480">
        <f t="shared" si="324"/>
        <v>10</v>
      </c>
      <c r="C3828" s="480">
        <f t="shared" si="325"/>
        <v>0</v>
      </c>
      <c r="D3828" s="480">
        <f>D3825</f>
        <v>120</v>
      </c>
      <c r="E3828" s="480">
        <f t="shared" si="329"/>
        <v>21</v>
      </c>
      <c r="F3828" s="484">
        <v>3.0790999999999999</v>
      </c>
      <c r="G3828" s="480">
        <v>15</v>
      </c>
      <c r="H3828" s="482">
        <v>0.34538200000000002</v>
      </c>
      <c r="I3828" s="483">
        <v>8.9</v>
      </c>
      <c r="J3828" s="484">
        <v>0.2903</v>
      </c>
      <c r="K3828" s="469">
        <f t="shared" si="327"/>
        <v>8.9150563723645124</v>
      </c>
      <c r="L3828" s="469">
        <f t="shared" si="328"/>
        <v>1.5056372364512072E-2</v>
      </c>
    </row>
    <row r="3829" spans="1:12">
      <c r="A3829" s="480" t="s">
        <v>121</v>
      </c>
      <c r="B3829" s="98">
        <f t="shared" si="324"/>
        <v>10</v>
      </c>
      <c r="C3829" s="98">
        <f t="shared" si="325"/>
        <v>0</v>
      </c>
      <c r="D3829" s="98">
        <f>D3828</f>
        <v>120</v>
      </c>
      <c r="E3829" s="98">
        <f t="shared" si="329"/>
        <v>22</v>
      </c>
      <c r="F3829" s="397">
        <f>F3828+(E3829-E3828)*(F3831-F3828)/(E3831-E3828)</f>
        <v>3.0951333333333335</v>
      </c>
      <c r="G3829" s="98">
        <v>15</v>
      </c>
      <c r="H3829" s="491">
        <f>H3828+(E3829-E3828)*(H3831-H3828)/(E3831-E3828)</f>
        <v>0.34479066666666669</v>
      </c>
      <c r="I3829" s="492">
        <f>I3828+(E3829-E3828)*(I3831-I3828)/(E3831-E3828)</f>
        <v>8.9666666666666668</v>
      </c>
      <c r="J3829" s="397">
        <f>J3828+(E3829-E3828)*(J3831-J3828)/(E3831-E3828)</f>
        <v>0.28706666666666669</v>
      </c>
      <c r="K3829" s="469">
        <f t="shared" si="327"/>
        <v>8.9768477878364834</v>
      </c>
      <c r="L3829" s="469">
        <f t="shared" si="328"/>
        <v>1.018112116981662E-2</v>
      </c>
    </row>
    <row r="3830" spans="1:12">
      <c r="A3830" s="98" t="s">
        <v>121</v>
      </c>
      <c r="B3830" s="98">
        <f t="shared" si="324"/>
        <v>10</v>
      </c>
      <c r="C3830" s="98">
        <f t="shared" si="325"/>
        <v>0</v>
      </c>
      <c r="D3830" s="98">
        <f>D3828</f>
        <v>120</v>
      </c>
      <c r="E3830" s="98">
        <f t="shared" si="329"/>
        <v>23</v>
      </c>
      <c r="F3830" s="397">
        <f>F3828+(E3830-E3828)*(F3831-F3828)/(E3831-E3828)</f>
        <v>3.1111666666666666</v>
      </c>
      <c r="G3830" s="98">
        <v>15</v>
      </c>
      <c r="H3830" s="491">
        <f>H3828+(E3830-E3828)*(H3831-H3828)/(E3831-E3828)</f>
        <v>0.34419933333333336</v>
      </c>
      <c r="I3830" s="492">
        <f>I3828+(E3830-E3828)*(I3831-I3828)/(E3831-E3828)</f>
        <v>9.0333333333333332</v>
      </c>
      <c r="J3830" s="397">
        <f>J3828+(E3830-E3828)*(J3831-J3828)/(E3831-E3828)</f>
        <v>0.28383333333333333</v>
      </c>
      <c r="K3830" s="469">
        <f t="shared" si="327"/>
        <v>9.0388515182094089</v>
      </c>
      <c r="L3830" s="469">
        <f t="shared" si="328"/>
        <v>5.5181848760756935E-3</v>
      </c>
    </row>
    <row r="3831" spans="1:12">
      <c r="A3831" s="98" t="s">
        <v>121</v>
      </c>
      <c r="B3831" s="480">
        <f t="shared" si="324"/>
        <v>10</v>
      </c>
      <c r="C3831" s="480">
        <f t="shared" si="325"/>
        <v>0</v>
      </c>
      <c r="D3831" s="480">
        <f>D3828</f>
        <v>120</v>
      </c>
      <c r="E3831" s="480">
        <f t="shared" si="329"/>
        <v>24</v>
      </c>
      <c r="F3831" s="484">
        <v>3.1272000000000002</v>
      </c>
      <c r="G3831" s="480">
        <v>15</v>
      </c>
      <c r="H3831" s="482">
        <v>0.34360800000000002</v>
      </c>
      <c r="I3831" s="483">
        <v>9.1</v>
      </c>
      <c r="J3831" s="484">
        <v>0.28060000000000002</v>
      </c>
      <c r="K3831" s="469">
        <f t="shared" si="327"/>
        <v>9.1010686596353985</v>
      </c>
      <c r="L3831" s="469">
        <f t="shared" si="328"/>
        <v>1.0686596353988165E-3</v>
      </c>
    </row>
    <row r="3832" spans="1:12">
      <c r="A3832" s="480" t="s">
        <v>121</v>
      </c>
      <c r="B3832" s="98">
        <f t="shared" si="324"/>
        <v>10</v>
      </c>
      <c r="C3832" s="98">
        <f t="shared" si="325"/>
        <v>0</v>
      </c>
      <c r="D3832" s="98">
        <f>D3831</f>
        <v>120</v>
      </c>
      <c r="E3832" s="98">
        <f t="shared" si="329"/>
        <v>25</v>
      </c>
      <c r="F3832" s="397">
        <f>F3831+(E3832-E3831)*(F3834-F3831)/(E3834-E3831)</f>
        <v>3.1429666666666667</v>
      </c>
      <c r="G3832" s="98">
        <v>15</v>
      </c>
      <c r="H3832" s="491">
        <f>H3831+(E3832-E3831)*(H3834-H3831)/(E3834-E3831)</f>
        <v>0.34301600000000004</v>
      </c>
      <c r="I3832" s="492">
        <f>I3831+(E3832-E3831)*(I3834-I3831)/(E3834-E3831)</f>
        <v>9.1666666666666661</v>
      </c>
      <c r="J3832" s="397">
        <f>J3831+(E3832-E3831)*(J3834-J3831)/(E3834-E3831)</f>
        <v>0.27736666666666665</v>
      </c>
      <c r="K3832" s="469">
        <f t="shared" si="327"/>
        <v>9.1627407079164414</v>
      </c>
      <c r="L3832" s="469">
        <f t="shared" si="328"/>
        <v>-3.9259587502247228E-3</v>
      </c>
    </row>
    <row r="3833" spans="1:12">
      <c r="A3833" s="98" t="s">
        <v>121</v>
      </c>
      <c r="B3833" s="98">
        <f t="shared" si="324"/>
        <v>10</v>
      </c>
      <c r="C3833" s="98">
        <f t="shared" si="325"/>
        <v>0</v>
      </c>
      <c r="D3833" s="98">
        <f>D3831</f>
        <v>120</v>
      </c>
      <c r="E3833" s="98">
        <f t="shared" si="329"/>
        <v>26</v>
      </c>
      <c r="F3833" s="397">
        <f>F3831+(E3833-E3831)*(F3834-F3831)/(E3834-E3831)</f>
        <v>3.1587333333333336</v>
      </c>
      <c r="G3833" s="98">
        <v>15</v>
      </c>
      <c r="H3833" s="491">
        <f>H3831+(E3833-E3831)*(H3834-H3831)/(E3834-E3831)</f>
        <v>0.34242400000000001</v>
      </c>
      <c r="I3833" s="492">
        <f>I3831+(E3833-E3831)*(I3834-I3831)/(E3834-E3831)</f>
        <v>9.2333333333333343</v>
      </c>
      <c r="J3833" s="397">
        <f>J3831+(E3833-E3831)*(J3834-J3831)/(E3834-E3831)</f>
        <v>0.27413333333333334</v>
      </c>
      <c r="K3833" s="469">
        <f t="shared" si="327"/>
        <v>9.2246259997352222</v>
      </c>
      <c r="L3833" s="469">
        <f t="shared" si="328"/>
        <v>-8.7073335981120437E-3</v>
      </c>
    </row>
    <row r="3834" spans="1:12">
      <c r="A3834" s="98" t="s">
        <v>121</v>
      </c>
      <c r="B3834" s="480">
        <f t="shared" si="324"/>
        <v>10</v>
      </c>
      <c r="C3834" s="480">
        <f t="shared" si="325"/>
        <v>0</v>
      </c>
      <c r="D3834" s="480">
        <f>D3831</f>
        <v>120</v>
      </c>
      <c r="E3834" s="480">
        <f t="shared" si="329"/>
        <v>27</v>
      </c>
      <c r="F3834" s="484">
        <v>3.1745000000000001</v>
      </c>
      <c r="G3834" s="480">
        <v>15</v>
      </c>
      <c r="H3834" s="482">
        <v>0.34183200000000002</v>
      </c>
      <c r="I3834" s="483">
        <v>9.3000000000000007</v>
      </c>
      <c r="J3834" s="484">
        <v>0.27089999999999997</v>
      </c>
      <c r="K3834" s="469">
        <f t="shared" si="327"/>
        <v>9.2867256430059211</v>
      </c>
      <c r="L3834" s="469">
        <f t="shared" si="328"/>
        <v>-1.3274356994079639E-2</v>
      </c>
    </row>
    <row r="3835" spans="1:12">
      <c r="A3835" s="480" t="s">
        <v>121</v>
      </c>
      <c r="B3835" s="98">
        <f t="shared" si="324"/>
        <v>10</v>
      </c>
      <c r="C3835" s="98">
        <f t="shared" si="325"/>
        <v>0</v>
      </c>
      <c r="D3835" s="98">
        <f>D3834</f>
        <v>120</v>
      </c>
      <c r="E3835" s="98">
        <f t="shared" si="329"/>
        <v>28</v>
      </c>
      <c r="F3835" s="397">
        <f>F3834+(E3835-E3834)*(F3837-F3834)/(E3837-E3834)</f>
        <v>3.1900666666666666</v>
      </c>
      <c r="G3835" s="98">
        <v>15</v>
      </c>
      <c r="H3835" s="491">
        <f>H3834+(E3835-E3834)*(H3837-H3834)/(E3837-E3834)</f>
        <v>0.34123866666666669</v>
      </c>
      <c r="I3835" s="492">
        <f>I3834+(E3835-E3834)*(I3837-I3834)/(E3837-E3834)</f>
        <v>9.3666666666666671</v>
      </c>
      <c r="J3835" s="397">
        <f>J3834+(E3835-E3834)*(J3837-J3834)/(E3837-E3834)</f>
        <v>0.26769999999999999</v>
      </c>
      <c r="K3835" s="469">
        <f t="shared" si="327"/>
        <v>9.3484911831015634</v>
      </c>
      <c r="L3835" s="469">
        <f t="shared" si="328"/>
        <v>-1.8175483565103789E-2</v>
      </c>
    </row>
    <row r="3836" spans="1:12">
      <c r="A3836" s="98" t="s">
        <v>121</v>
      </c>
      <c r="B3836" s="98">
        <f t="shared" si="324"/>
        <v>10</v>
      </c>
      <c r="C3836" s="98">
        <f t="shared" si="325"/>
        <v>0</v>
      </c>
      <c r="D3836" s="98">
        <f>D3834</f>
        <v>120</v>
      </c>
      <c r="E3836" s="98">
        <f t="shared" si="329"/>
        <v>29</v>
      </c>
      <c r="F3836" s="397">
        <f>F3834+(E3836-E3834)*(F3837-F3834)/(E3837-E3834)</f>
        <v>3.2056333333333336</v>
      </c>
      <c r="G3836" s="98">
        <v>15</v>
      </c>
      <c r="H3836" s="491">
        <f>H3834+(E3836-E3834)*(H3837-H3834)/(E3837-E3834)</f>
        <v>0.34064533333333336</v>
      </c>
      <c r="I3836" s="492">
        <f>I3834+(E3836-E3834)*(I3837-I3834)/(E3837-E3834)</f>
        <v>9.4333333333333336</v>
      </c>
      <c r="J3836" s="397">
        <f>J3834+(E3836-E3834)*(J3837-J3834)/(E3837-E3834)</f>
        <v>0.26449999999999996</v>
      </c>
      <c r="K3836" s="469">
        <f t="shared" si="327"/>
        <v>9.4104718886505605</v>
      </c>
      <c r="L3836" s="469">
        <f t="shared" si="328"/>
        <v>-2.2861444682773069E-2</v>
      </c>
    </row>
    <row r="3837" spans="1:12">
      <c r="A3837" s="98" t="s">
        <v>121</v>
      </c>
      <c r="B3837" s="480">
        <f t="shared" ref="B3837:B3900" si="330">INT(D3837/12)</f>
        <v>10</v>
      </c>
      <c r="C3837" s="480">
        <f t="shared" ref="C3837:C3900" si="331">D3837-B3837*12</f>
        <v>0</v>
      </c>
      <c r="D3837" s="480">
        <f>D3834</f>
        <v>120</v>
      </c>
      <c r="E3837" s="480">
        <f t="shared" si="329"/>
        <v>30</v>
      </c>
      <c r="F3837" s="484">
        <v>3.2212000000000001</v>
      </c>
      <c r="G3837" s="480">
        <v>15</v>
      </c>
      <c r="H3837" s="482">
        <v>0.34005200000000002</v>
      </c>
      <c r="I3837" s="483">
        <v>9.5</v>
      </c>
      <c r="J3837" s="484">
        <v>0.26129999999999998</v>
      </c>
      <c r="K3837" s="469">
        <f t="shared" si="327"/>
        <v>9.4726688859350912</v>
      </c>
      <c r="L3837" s="469">
        <f t="shared" si="328"/>
        <v>-2.7331114064908846E-2</v>
      </c>
    </row>
    <row r="3838" spans="1:12">
      <c r="A3838" s="480" t="s">
        <v>121</v>
      </c>
      <c r="B3838" s="98">
        <f t="shared" si="330"/>
        <v>10</v>
      </c>
      <c r="C3838" s="98">
        <f t="shared" si="331"/>
        <v>0</v>
      </c>
      <c r="D3838" s="98">
        <f>D3837</f>
        <v>120</v>
      </c>
      <c r="E3838" s="98">
        <f t="shared" si="329"/>
        <v>31</v>
      </c>
      <c r="F3838" s="397">
        <f>F3837+(E3838-E3837)*(F3840-F3837)/(E3840-E3837)</f>
        <v>3.2365333333333335</v>
      </c>
      <c r="G3838" s="98">
        <v>15</v>
      </c>
      <c r="H3838" s="491">
        <f>H3837+(E3838-E3837)*(H3840-H3837)/(E3840-E3837)</f>
        <v>0.33945700000000001</v>
      </c>
      <c r="I3838" s="492">
        <f>I3837+(E3838-E3837)*(I3840-I3837)/(E3840-E3837)</f>
        <v>9.5666666666666664</v>
      </c>
      <c r="J3838" s="397">
        <f>J3837+(E3838-E3837)*(J3840-J3837)/(E3840-E3837)</f>
        <v>0.25806666666666667</v>
      </c>
      <c r="K3838" s="469">
        <f t="shared" si="327"/>
        <v>9.5344427521993467</v>
      </c>
      <c r="L3838" s="469">
        <f t="shared" si="328"/>
        <v>-3.2223914467319759E-2</v>
      </c>
    </row>
    <row r="3839" spans="1:12">
      <c r="A3839" s="98" t="s">
        <v>121</v>
      </c>
      <c r="B3839" s="98">
        <f t="shared" si="330"/>
        <v>10</v>
      </c>
      <c r="C3839" s="98">
        <f t="shared" si="331"/>
        <v>0</v>
      </c>
      <c r="D3839" s="98">
        <f>D3837</f>
        <v>120</v>
      </c>
      <c r="E3839" s="98">
        <f t="shared" si="329"/>
        <v>32</v>
      </c>
      <c r="F3839" s="397">
        <f>F3837+(E3839-E3837)*(F3840-F3837)/(E3840-E3837)</f>
        <v>3.2518666666666665</v>
      </c>
      <c r="G3839" s="98">
        <v>15</v>
      </c>
      <c r="H3839" s="491">
        <f>H3837+(E3839-E3837)*(H3840-H3837)/(E3840-E3837)</f>
        <v>0.338862</v>
      </c>
      <c r="I3839" s="492">
        <f>I3837+(E3839-E3837)*(I3840-I3837)/(E3840-E3837)</f>
        <v>9.6333333333333329</v>
      </c>
      <c r="J3839" s="397">
        <f>J3837+(E3839-E3837)*(J3840-J3837)/(E3840-E3837)</f>
        <v>0.2548333333333333</v>
      </c>
      <c r="K3839" s="469">
        <f t="shared" si="327"/>
        <v>9.5964335530884739</v>
      </c>
      <c r="L3839" s="469">
        <f t="shared" si="328"/>
        <v>-3.689978024485896E-2</v>
      </c>
    </row>
    <row r="3840" spans="1:12">
      <c r="A3840" s="98" t="s">
        <v>121</v>
      </c>
      <c r="B3840" s="480">
        <f t="shared" si="330"/>
        <v>10</v>
      </c>
      <c r="C3840" s="480">
        <f t="shared" si="331"/>
        <v>0</v>
      </c>
      <c r="D3840" s="480">
        <f>D3837</f>
        <v>120</v>
      </c>
      <c r="E3840" s="480">
        <f t="shared" si="329"/>
        <v>33</v>
      </c>
      <c r="F3840" s="484">
        <v>3.2671999999999999</v>
      </c>
      <c r="G3840" s="480">
        <v>15</v>
      </c>
      <c r="H3840" s="482">
        <v>0.33826699999999998</v>
      </c>
      <c r="I3840" s="483">
        <v>9.6999999999999993</v>
      </c>
      <c r="J3840" s="484">
        <v>0.25159999999999999</v>
      </c>
      <c r="K3840" s="469">
        <f t="shared" si="327"/>
        <v>9.6586424333440739</v>
      </c>
      <c r="L3840" s="469">
        <f t="shared" si="328"/>
        <v>-4.1357566655925382E-2</v>
      </c>
    </row>
    <row r="3841" spans="1:12">
      <c r="A3841" s="480" t="s">
        <v>121</v>
      </c>
      <c r="B3841" s="98">
        <f t="shared" si="330"/>
        <v>10</v>
      </c>
      <c r="C3841" s="98">
        <f t="shared" si="331"/>
        <v>0</v>
      </c>
      <c r="D3841" s="98">
        <f>D3840</f>
        <v>120</v>
      </c>
      <c r="E3841" s="98">
        <f t="shared" si="329"/>
        <v>34</v>
      </c>
      <c r="F3841" s="397">
        <f>F3840+(E3841-E3840)*(F3843-F3840)/(E3843-E3840)</f>
        <v>3.2822999999999998</v>
      </c>
      <c r="G3841" s="98">
        <v>15</v>
      </c>
      <c r="H3841" s="491">
        <f>H3840+(E3841-E3840)*(H3843-H3840)/(E3843-E3840)</f>
        <v>0.337669</v>
      </c>
      <c r="I3841" s="492">
        <f>I3840+(E3841-E3840)*(I3843-I3840)/(E3843-E3840)</f>
        <v>9.7333333333333325</v>
      </c>
      <c r="J3841" s="397">
        <f>J3840+(E3841-E3840)*(J3843-J3840)/(E3843-E3840)</f>
        <v>0.24836666666666665</v>
      </c>
      <c r="K3841" s="469">
        <f t="shared" si="327"/>
        <v>9.720465900038203</v>
      </c>
      <c r="L3841" s="469">
        <f t="shared" si="328"/>
        <v>-1.2867433295129516E-2</v>
      </c>
    </row>
    <row r="3842" spans="1:12">
      <c r="A3842" s="98" t="s">
        <v>121</v>
      </c>
      <c r="B3842" s="98">
        <f t="shared" si="330"/>
        <v>10</v>
      </c>
      <c r="C3842" s="98">
        <f t="shared" si="331"/>
        <v>0</v>
      </c>
      <c r="D3842" s="98">
        <f>D3840</f>
        <v>120</v>
      </c>
      <c r="E3842" s="98">
        <f t="shared" si="329"/>
        <v>35</v>
      </c>
      <c r="F3842" s="397">
        <f>F3840+(E3842-E3840)*(F3843-F3840)/(E3843-E3840)</f>
        <v>3.2974000000000001</v>
      </c>
      <c r="G3842" s="98">
        <v>15</v>
      </c>
      <c r="H3842" s="491">
        <f>H3840+(E3842-E3840)*(H3843-H3840)/(E3843-E3840)</f>
        <v>0.33707100000000001</v>
      </c>
      <c r="I3842" s="492">
        <f>I3840+(E3842-E3840)*(I3843-I3840)/(E3843-E3840)</f>
        <v>9.7666666666666675</v>
      </c>
      <c r="J3842" s="397">
        <f>J3840+(E3842-E3840)*(J3843-J3840)/(E3843-E3840)</f>
        <v>0.24513333333333334</v>
      </c>
      <c r="K3842" s="469">
        <f t="shared" si="327"/>
        <v>9.782508729614829</v>
      </c>
      <c r="L3842" s="469">
        <f t="shared" si="328"/>
        <v>1.5842062948161484E-2</v>
      </c>
    </row>
    <row r="3843" spans="1:12">
      <c r="A3843" s="98" t="s">
        <v>121</v>
      </c>
      <c r="B3843" s="480">
        <f t="shared" si="330"/>
        <v>10</v>
      </c>
      <c r="C3843" s="480">
        <f t="shared" si="331"/>
        <v>0</v>
      </c>
      <c r="D3843" s="480">
        <f>D3840</f>
        <v>120</v>
      </c>
      <c r="E3843" s="480">
        <f t="shared" si="329"/>
        <v>36</v>
      </c>
      <c r="F3843" s="484">
        <v>3.3125</v>
      </c>
      <c r="G3843" s="480">
        <v>15</v>
      </c>
      <c r="H3843" s="482">
        <v>0.33647300000000002</v>
      </c>
      <c r="I3843" s="483">
        <v>9.8000000000000007</v>
      </c>
      <c r="J3843" s="484">
        <v>0.2419</v>
      </c>
      <c r="K3843" s="469">
        <f t="shared" si="327"/>
        <v>9.8447720916685739</v>
      </c>
      <c r="L3843" s="469">
        <f t="shared" si="328"/>
        <v>4.4772091668573211E-2</v>
      </c>
    </row>
    <row r="3844" spans="1:12">
      <c r="A3844" s="480" t="s">
        <v>121</v>
      </c>
      <c r="B3844" s="98">
        <f t="shared" si="330"/>
        <v>10</v>
      </c>
      <c r="C3844" s="98">
        <f t="shared" si="331"/>
        <v>0</v>
      </c>
      <c r="D3844" s="98">
        <f>D3843</f>
        <v>120</v>
      </c>
      <c r="E3844" s="98">
        <f t="shared" si="329"/>
        <v>37</v>
      </c>
      <c r="F3844" s="397">
        <f>F3843+(E3844-E3843)*(F3846-F3843)/(E3846-E3843)</f>
        <v>3.3274333333333335</v>
      </c>
      <c r="G3844" s="98">
        <v>15</v>
      </c>
      <c r="H3844" s="491">
        <f>H3843+(E3844-E3843)*(H3846-H3843)/(E3846-E3843)</f>
        <v>0.335872</v>
      </c>
      <c r="I3844" s="492">
        <f>I3843+(E3844-E3843)*(I3846-I3843)/(E3846-E3843)</f>
        <v>9.8666666666666671</v>
      </c>
      <c r="J3844" s="397">
        <f>J3843+(E3844-E3843)*(J3846-J3843)/(E3846-E3843)</f>
        <v>0.23866666666666667</v>
      </c>
      <c r="K3844" s="469">
        <f t="shared" si="327"/>
        <v>9.9068494347052845</v>
      </c>
      <c r="L3844" s="469">
        <f t="shared" si="328"/>
        <v>4.0182768038617311E-2</v>
      </c>
    </row>
    <row r="3845" spans="1:12">
      <c r="A3845" s="98" t="s">
        <v>121</v>
      </c>
      <c r="B3845" s="98">
        <f t="shared" si="330"/>
        <v>10</v>
      </c>
      <c r="C3845" s="98">
        <f t="shared" si="331"/>
        <v>0</v>
      </c>
      <c r="D3845" s="98">
        <f>D3843</f>
        <v>120</v>
      </c>
      <c r="E3845" s="98">
        <f t="shared" si="329"/>
        <v>38</v>
      </c>
      <c r="F3845" s="397">
        <f>F3843+(E3845-E3843)*(F3846-F3843)/(E3846-E3843)</f>
        <v>3.3423666666666665</v>
      </c>
      <c r="G3845" s="98">
        <v>15</v>
      </c>
      <c r="H3845" s="491">
        <f>H3843+(E3845-E3843)*(H3846-H3843)/(E3846-E3843)</f>
        <v>0.33527100000000004</v>
      </c>
      <c r="I3845" s="492">
        <f>I3843+(E3845-E3843)*(I3846-I3843)/(E3846-E3843)</f>
        <v>9.9333333333333336</v>
      </c>
      <c r="J3845" s="397">
        <f>J3843+(E3845-E3843)*(J3846-J3843)/(E3846-E3843)</f>
        <v>0.23543333333333333</v>
      </c>
      <c r="K3845" s="469">
        <f t="shared" si="327"/>
        <v>9.9691493349161302</v>
      </c>
      <c r="L3845" s="469">
        <f t="shared" si="328"/>
        <v>3.581600158279663E-2</v>
      </c>
    </row>
    <row r="3846" spans="1:12">
      <c r="A3846" s="98" t="s">
        <v>121</v>
      </c>
      <c r="B3846" s="480">
        <f t="shared" si="330"/>
        <v>10</v>
      </c>
      <c r="C3846" s="480">
        <f t="shared" si="331"/>
        <v>0</v>
      </c>
      <c r="D3846" s="480">
        <f>D3843</f>
        <v>120</v>
      </c>
      <c r="E3846" s="480">
        <f t="shared" si="329"/>
        <v>39</v>
      </c>
      <c r="F3846" s="484">
        <v>3.3573</v>
      </c>
      <c r="G3846" s="480">
        <v>15</v>
      </c>
      <c r="H3846" s="482">
        <v>0.33467000000000002</v>
      </c>
      <c r="I3846" s="483">
        <v>10</v>
      </c>
      <c r="J3846" s="484">
        <v>0.23219999999999999</v>
      </c>
      <c r="K3846" s="469">
        <f t="shared" si="327"/>
        <v>10.031672991304866</v>
      </c>
      <c r="L3846" s="469">
        <f t="shared" si="328"/>
        <v>3.1672991304866116E-2</v>
      </c>
    </row>
    <row r="3847" spans="1:12">
      <c r="A3847" s="480" t="s">
        <v>121</v>
      </c>
      <c r="B3847" s="98">
        <f t="shared" si="330"/>
        <v>10</v>
      </c>
      <c r="C3847" s="98">
        <f t="shared" si="331"/>
        <v>0</v>
      </c>
      <c r="D3847" s="98">
        <f>D3846</f>
        <v>120</v>
      </c>
      <c r="E3847" s="98">
        <f t="shared" si="329"/>
        <v>40</v>
      </c>
      <c r="F3847" s="397">
        <f>F3846+(E3847-E3846)*(F3849-F3846)/(E3849-E3846)</f>
        <v>3.3719999999999999</v>
      </c>
      <c r="G3847" s="98">
        <v>15</v>
      </c>
      <c r="H3847" s="491">
        <f>H3846+(E3847-E3846)*(H3849-H3846)/(E3849-E3846)</f>
        <v>0.334065</v>
      </c>
      <c r="I3847" s="492">
        <f>I3846+(E3847-E3846)*(I3849-I3846)/(E3849-E3846)</f>
        <v>10.066666666666666</v>
      </c>
      <c r="J3847" s="397">
        <f>J3846+(E3847-E3846)*(J3849-J3846)/(E3849-E3846)</f>
        <v>0.22896666666666665</v>
      </c>
      <c r="K3847" s="469">
        <f t="shared" si="327"/>
        <v>10.093844012392797</v>
      </c>
      <c r="L3847" s="469">
        <f t="shared" si="328"/>
        <v>2.7177345726130397E-2</v>
      </c>
    </row>
    <row r="3848" spans="1:12">
      <c r="A3848" s="98" t="s">
        <v>121</v>
      </c>
      <c r="B3848" s="98">
        <f t="shared" si="330"/>
        <v>10</v>
      </c>
      <c r="C3848" s="98">
        <f t="shared" si="331"/>
        <v>0</v>
      </c>
      <c r="D3848" s="98">
        <f>D3846</f>
        <v>120</v>
      </c>
      <c r="E3848" s="98">
        <f t="shared" si="329"/>
        <v>41</v>
      </c>
      <c r="F3848" s="397">
        <f>F3846+(E3848-E3846)*(F3849-F3846)/(E3849-E3846)</f>
        <v>3.3867000000000003</v>
      </c>
      <c r="G3848" s="98">
        <v>15</v>
      </c>
      <c r="H3848" s="491">
        <f>H3846+(E3848-E3846)*(H3849-H3846)/(E3849-E3846)</f>
        <v>0.33346000000000003</v>
      </c>
      <c r="I3848" s="492">
        <f>I3846+(E3848-E3846)*(I3849-I3846)/(E3849-E3846)</f>
        <v>10.133333333333333</v>
      </c>
      <c r="J3848" s="397">
        <f>J3846+(E3848-E3846)*(J3849-J3846)/(E3849-E3846)</f>
        <v>0.22573333333333334</v>
      </c>
      <c r="K3848" s="469">
        <f t="shared" si="327"/>
        <v>10.156240628561147</v>
      </c>
      <c r="L3848" s="469">
        <f t="shared" si="328"/>
        <v>2.2907295227813762E-2</v>
      </c>
    </row>
    <row r="3849" spans="1:12">
      <c r="A3849" s="98" t="s">
        <v>121</v>
      </c>
      <c r="B3849" s="480">
        <f t="shared" si="330"/>
        <v>10</v>
      </c>
      <c r="C3849" s="480">
        <f t="shared" si="331"/>
        <v>0</v>
      </c>
      <c r="D3849" s="480">
        <f>D3846</f>
        <v>120</v>
      </c>
      <c r="E3849" s="480">
        <f t="shared" si="329"/>
        <v>42</v>
      </c>
      <c r="F3849" s="484">
        <v>3.4014000000000002</v>
      </c>
      <c r="G3849" s="480">
        <v>15</v>
      </c>
      <c r="H3849" s="482">
        <v>0.33285500000000001</v>
      </c>
      <c r="I3849" s="483">
        <v>10.199999999999999</v>
      </c>
      <c r="J3849" s="484">
        <v>0.2225</v>
      </c>
      <c r="K3849" s="469">
        <f t="shared" si="327"/>
        <v>10.218864069940365</v>
      </c>
      <c r="L3849" s="469">
        <f t="shared" si="328"/>
        <v>1.8864069940365269E-2</v>
      </c>
    </row>
    <row r="3850" spans="1:12">
      <c r="A3850" s="480" t="s">
        <v>121</v>
      </c>
      <c r="B3850" s="98">
        <f t="shared" si="330"/>
        <v>10</v>
      </c>
      <c r="C3850" s="98">
        <f t="shared" si="331"/>
        <v>0</v>
      </c>
      <c r="D3850" s="98">
        <f>D3849</f>
        <v>120</v>
      </c>
      <c r="E3850" s="98">
        <f t="shared" si="329"/>
        <v>43</v>
      </c>
      <c r="F3850" s="397">
        <f>F3849+(E3850-E3849)*(F3852-F3849)/(E3852-E3849)</f>
        <v>3.4159333333333333</v>
      </c>
      <c r="G3850" s="98">
        <v>15</v>
      </c>
      <c r="H3850" s="491">
        <f>H3849+(E3850-E3849)*(H3852-H3849)/(E3852-E3849)</f>
        <v>0.33224533333333334</v>
      </c>
      <c r="I3850" s="492">
        <f>I3849+(E3850-E3849)*(I3852-I3849)/(E3852-E3849)</f>
        <v>10.266666666666666</v>
      </c>
      <c r="J3850" s="397">
        <f>J3849+(E3850-E3849)*(J3852-J3849)/(E3852-E3849)</f>
        <v>0.21929999999999999</v>
      </c>
      <c r="K3850" s="469">
        <f t="shared" si="327"/>
        <v>10.281358353666366</v>
      </c>
      <c r="L3850" s="469">
        <f t="shared" si="328"/>
        <v>1.4691686999700693E-2</v>
      </c>
    </row>
    <row r="3851" spans="1:12">
      <c r="A3851" s="98" t="s">
        <v>121</v>
      </c>
      <c r="B3851" s="98">
        <f t="shared" si="330"/>
        <v>10</v>
      </c>
      <c r="C3851" s="98">
        <f t="shared" si="331"/>
        <v>0</v>
      </c>
      <c r="D3851" s="98">
        <f>D3849</f>
        <v>120</v>
      </c>
      <c r="E3851" s="98">
        <f t="shared" si="329"/>
        <v>44</v>
      </c>
      <c r="F3851" s="397">
        <f>F3849+(E3851-E3849)*(F3852-F3849)/(E3852-E3849)</f>
        <v>3.4304666666666668</v>
      </c>
      <c r="G3851" s="98">
        <v>15</v>
      </c>
      <c r="H3851" s="491">
        <f>H3849+(E3851-E3849)*(H3852-H3849)/(E3852-E3849)</f>
        <v>0.33163566666666666</v>
      </c>
      <c r="I3851" s="492">
        <f>I3849+(E3851-E3849)*(I3852-I3849)/(E3852-E3849)</f>
        <v>10.333333333333334</v>
      </c>
      <c r="J3851" s="397">
        <f>J3849+(E3851-E3849)*(J3852-J3849)/(E3852-E3849)</f>
        <v>0.21610000000000001</v>
      </c>
      <c r="K3851" s="469">
        <f t="shared" ref="K3851:K3914" si="332">F3851/H3851</f>
        <v>10.344082411722905</v>
      </c>
      <c r="L3851" s="469">
        <f t="shared" ref="L3851:L3914" si="333">K3851-I3851</f>
        <v>1.0749078389570954E-2</v>
      </c>
    </row>
    <row r="3852" spans="1:12">
      <c r="A3852" s="98" t="s">
        <v>121</v>
      </c>
      <c r="B3852" s="480">
        <f t="shared" si="330"/>
        <v>10</v>
      </c>
      <c r="C3852" s="480">
        <f t="shared" si="331"/>
        <v>0</v>
      </c>
      <c r="D3852" s="480">
        <f>D3849</f>
        <v>120</v>
      </c>
      <c r="E3852" s="480">
        <f t="shared" si="329"/>
        <v>45</v>
      </c>
      <c r="F3852" s="484">
        <v>3.4449999999999998</v>
      </c>
      <c r="G3852" s="480">
        <v>15</v>
      </c>
      <c r="H3852" s="482">
        <v>0.33102599999999999</v>
      </c>
      <c r="I3852" s="483">
        <v>10.4</v>
      </c>
      <c r="J3852" s="484">
        <v>0.21290000000000001</v>
      </c>
      <c r="K3852" s="469">
        <f t="shared" si="332"/>
        <v>10.407037513669621</v>
      </c>
      <c r="L3852" s="469">
        <f t="shared" si="333"/>
        <v>7.0375136696210205E-3</v>
      </c>
    </row>
    <row r="3853" spans="1:12">
      <c r="A3853" s="480" t="s">
        <v>121</v>
      </c>
      <c r="B3853" s="98">
        <f t="shared" si="330"/>
        <v>10</v>
      </c>
      <c r="C3853" s="98">
        <f t="shared" si="331"/>
        <v>0</v>
      </c>
      <c r="D3853" s="98">
        <f>D3852</f>
        <v>120</v>
      </c>
      <c r="E3853" s="98">
        <f t="shared" si="329"/>
        <v>46</v>
      </c>
      <c r="F3853" s="397">
        <f>F3852+(E3853-E3852)*(F3855-F3852)/(E3855-E3852)</f>
        <v>3.4593666666666665</v>
      </c>
      <c r="G3853" s="98">
        <v>15</v>
      </c>
      <c r="H3853" s="491">
        <f>H3852+(E3853-E3852)*(H3855-H3852)/(E3855-E3852)</f>
        <v>0.33041133333333333</v>
      </c>
      <c r="I3853" s="492">
        <f>I3852+(E3853-E3852)*(I3855-I3852)/(E3855-E3852)</f>
        <v>10.466666666666667</v>
      </c>
      <c r="J3853" s="397">
        <f>J3852+(E3853-E3852)*(J3855-J3852)/(E3855-E3852)</f>
        <v>0.20966666666666667</v>
      </c>
      <c r="K3853" s="469">
        <f t="shared" si="332"/>
        <v>10.469878958954192</v>
      </c>
      <c r="L3853" s="469">
        <f t="shared" si="333"/>
        <v>3.2122922875252868E-3</v>
      </c>
    </row>
    <row r="3854" spans="1:12">
      <c r="A3854" s="98" t="s">
        <v>121</v>
      </c>
      <c r="B3854" s="98">
        <f t="shared" si="330"/>
        <v>10</v>
      </c>
      <c r="C3854" s="98">
        <f t="shared" si="331"/>
        <v>0</v>
      </c>
      <c r="D3854" s="98">
        <f>D3852</f>
        <v>120</v>
      </c>
      <c r="E3854" s="98">
        <f t="shared" si="329"/>
        <v>47</v>
      </c>
      <c r="F3854" s="397">
        <f>F3852+(E3854-E3852)*(F3855-F3852)/(E3855-E3852)</f>
        <v>3.4737333333333336</v>
      </c>
      <c r="G3854" s="98">
        <v>15</v>
      </c>
      <c r="H3854" s="491">
        <f>H3852+(E3854-E3852)*(H3855-H3852)/(E3855-E3852)</f>
        <v>0.32979666666666663</v>
      </c>
      <c r="I3854" s="492">
        <f>I3852+(E3854-E3852)*(I3855-I3852)/(E3855-E3852)</f>
        <v>10.533333333333333</v>
      </c>
      <c r="J3854" s="397">
        <f>J3852+(E3854-E3852)*(J3855-J3852)/(E3855-E3852)</f>
        <v>0.20643333333333333</v>
      </c>
      <c r="K3854" s="469">
        <f t="shared" si="332"/>
        <v>10.532954648824024</v>
      </c>
      <c r="L3854" s="469">
        <f t="shared" si="333"/>
        <v>-3.7868450930922393E-4</v>
      </c>
    </row>
    <row r="3855" spans="1:12">
      <c r="A3855" s="98" t="s">
        <v>121</v>
      </c>
      <c r="B3855" s="480">
        <f t="shared" si="330"/>
        <v>10</v>
      </c>
      <c r="C3855" s="480">
        <f t="shared" si="331"/>
        <v>0</v>
      </c>
      <c r="D3855" s="480">
        <f>D3852</f>
        <v>120</v>
      </c>
      <c r="E3855" s="480">
        <f t="shared" si="329"/>
        <v>48</v>
      </c>
      <c r="F3855" s="484">
        <v>3.4881000000000002</v>
      </c>
      <c r="G3855" s="480">
        <v>15</v>
      </c>
      <c r="H3855" s="482">
        <v>0.32918199999999997</v>
      </c>
      <c r="I3855" s="483">
        <v>10.6</v>
      </c>
      <c r="J3855" s="484">
        <v>0.20319999999999999</v>
      </c>
      <c r="K3855" s="469">
        <f t="shared" si="332"/>
        <v>10.596265895462086</v>
      </c>
      <c r="L3855" s="469">
        <f t="shared" si="333"/>
        <v>-3.734104537914007E-3</v>
      </c>
    </row>
    <row r="3856" spans="1:12">
      <c r="A3856" s="480" t="s">
        <v>121</v>
      </c>
      <c r="B3856" s="98">
        <f t="shared" si="330"/>
        <v>10</v>
      </c>
      <c r="C3856" s="98">
        <f t="shared" si="331"/>
        <v>0</v>
      </c>
      <c r="D3856" s="98">
        <f>D3855</f>
        <v>120</v>
      </c>
      <c r="E3856" s="98">
        <f t="shared" si="329"/>
        <v>49</v>
      </c>
      <c r="F3856" s="397">
        <f>F3855+(E3856-E3855)*(F3858-F3855)/(E3858-E3855)</f>
        <v>3.5022666666666669</v>
      </c>
      <c r="G3856" s="98">
        <v>15</v>
      </c>
      <c r="H3856" s="491">
        <f>H3855+(E3856-E3855)*(H3858-H3855)/(E3858-E3855)</f>
        <v>0.32856133333333332</v>
      </c>
      <c r="I3856" s="492">
        <f>I3855+(E3856-E3855)*(I3858-I3855)/(E3858-E3855)</f>
        <v>10.666666666666666</v>
      </c>
      <c r="J3856" s="397">
        <f>J3855+(E3856-E3855)*(J3858-J3855)/(E3858-E3855)</f>
        <v>0.19996666666666665</v>
      </c>
      <c r="K3856" s="469">
        <f t="shared" si="332"/>
        <v>10.659399969970092</v>
      </c>
      <c r="L3856" s="469">
        <f t="shared" si="333"/>
        <v>-7.2666966965737601E-3</v>
      </c>
    </row>
    <row r="3857" spans="1:12">
      <c r="A3857" s="98" t="s">
        <v>121</v>
      </c>
      <c r="B3857" s="98">
        <f t="shared" si="330"/>
        <v>10</v>
      </c>
      <c r="C3857" s="98">
        <f t="shared" si="331"/>
        <v>0</v>
      </c>
      <c r="D3857" s="98">
        <f>D3855</f>
        <v>120</v>
      </c>
      <c r="E3857" s="98">
        <f t="shared" si="329"/>
        <v>50</v>
      </c>
      <c r="F3857" s="397">
        <f>F3855+(E3857-E3855)*(F3858-F3855)/(E3858-E3855)</f>
        <v>3.5164333333333335</v>
      </c>
      <c r="G3857" s="98">
        <v>15</v>
      </c>
      <c r="H3857" s="491">
        <f>H3855+(E3857-E3855)*(H3858-H3855)/(E3858-E3855)</f>
        <v>0.32794066666666666</v>
      </c>
      <c r="I3857" s="492">
        <f>I3855+(E3857-E3855)*(I3858-I3855)/(E3858-E3855)</f>
        <v>10.733333333333334</v>
      </c>
      <c r="J3857" s="397">
        <f>J3855+(E3857-E3855)*(J3858-J3855)/(E3858-E3855)</f>
        <v>0.19673333333333334</v>
      </c>
      <c r="K3857" s="469">
        <f t="shared" si="332"/>
        <v>10.722773021949093</v>
      </c>
      <c r="L3857" s="469">
        <f t="shared" si="333"/>
        <v>-1.0560311384240961E-2</v>
      </c>
    </row>
    <row r="3858" spans="1:12">
      <c r="A3858" s="98" t="s">
        <v>121</v>
      </c>
      <c r="B3858" s="480">
        <f t="shared" si="330"/>
        <v>10</v>
      </c>
      <c r="C3858" s="480">
        <f t="shared" si="331"/>
        <v>0</v>
      </c>
      <c r="D3858" s="480">
        <f>D3855</f>
        <v>120</v>
      </c>
      <c r="E3858" s="480">
        <f t="shared" si="329"/>
        <v>51</v>
      </c>
      <c r="F3858" s="484">
        <v>3.5306000000000002</v>
      </c>
      <c r="G3858" s="480">
        <v>15</v>
      </c>
      <c r="H3858" s="482">
        <v>0.32732</v>
      </c>
      <c r="I3858" s="483">
        <v>10.8</v>
      </c>
      <c r="J3858" s="484">
        <v>0.19350000000000001</v>
      </c>
      <c r="K3858" s="469">
        <f t="shared" si="332"/>
        <v>10.786386410851767</v>
      </c>
      <c r="L3858" s="469">
        <f t="shared" si="333"/>
        <v>-1.3613589148233629E-2</v>
      </c>
    </row>
    <row r="3859" spans="1:12">
      <c r="A3859" s="480" t="s">
        <v>121</v>
      </c>
      <c r="B3859" s="98">
        <f t="shared" si="330"/>
        <v>10</v>
      </c>
      <c r="C3859" s="98">
        <f t="shared" si="331"/>
        <v>0</v>
      </c>
      <c r="D3859" s="98">
        <f>D3858</f>
        <v>120</v>
      </c>
      <c r="E3859" s="98">
        <f t="shared" si="329"/>
        <v>52</v>
      </c>
      <c r="F3859" s="397">
        <f>F3858+(E3859-E3858)*(F3861-F3858)/(E3861-E3858)</f>
        <v>3.5446</v>
      </c>
      <c r="G3859" s="98">
        <v>15</v>
      </c>
      <c r="H3859" s="491">
        <f>H3858+(E3859-E3858)*(H3861-H3858)/(E3861-E3858)</f>
        <v>0.32669300000000001</v>
      </c>
      <c r="I3859" s="492">
        <f>I3858+(E3859-E3858)*(I3861-I3858)/(E3861-E3858)</f>
        <v>10.866666666666667</v>
      </c>
      <c r="J3859" s="397">
        <f>J3858+(E3859-E3858)*(J3861-J3858)/(E3861-E3858)</f>
        <v>0.19026666666666667</v>
      </c>
      <c r="K3859" s="469">
        <f t="shared" si="332"/>
        <v>10.8499416883741</v>
      </c>
      <c r="L3859" s="469">
        <f t="shared" si="333"/>
        <v>-1.6724978292566917E-2</v>
      </c>
    </row>
    <row r="3860" spans="1:12">
      <c r="A3860" s="98" t="s">
        <v>121</v>
      </c>
      <c r="B3860" s="98">
        <f t="shared" si="330"/>
        <v>10</v>
      </c>
      <c r="C3860" s="98">
        <f t="shared" si="331"/>
        <v>0</v>
      </c>
      <c r="D3860" s="98">
        <f>D3858</f>
        <v>120</v>
      </c>
      <c r="E3860" s="98">
        <f t="shared" si="329"/>
        <v>53</v>
      </c>
      <c r="F3860" s="397">
        <f>F3858+(E3860-E3858)*(F3861-F3858)/(E3861-E3858)</f>
        <v>3.5586000000000002</v>
      </c>
      <c r="G3860" s="98">
        <v>15</v>
      </c>
      <c r="H3860" s="491">
        <f>H3858+(E3860-E3858)*(H3861-H3858)/(E3861-E3858)</f>
        <v>0.32606599999999997</v>
      </c>
      <c r="I3860" s="492">
        <f>I3858+(E3860-E3858)*(I3861-I3858)/(E3861-E3858)</f>
        <v>10.933333333333334</v>
      </c>
      <c r="J3860" s="397">
        <f>J3858+(E3860-E3858)*(J3861-J3858)/(E3861-E3858)</f>
        <v>0.18703333333333333</v>
      </c>
      <c r="K3860" s="469">
        <f t="shared" si="332"/>
        <v>10.913741389779984</v>
      </c>
      <c r="L3860" s="469">
        <f t="shared" si="333"/>
        <v>-1.9591943553349367E-2</v>
      </c>
    </row>
    <row r="3861" spans="1:12">
      <c r="A3861" s="98" t="s">
        <v>121</v>
      </c>
      <c r="B3861" s="480">
        <f t="shared" si="330"/>
        <v>10</v>
      </c>
      <c r="C3861" s="480">
        <f t="shared" si="331"/>
        <v>0</v>
      </c>
      <c r="D3861" s="480">
        <f>D3858</f>
        <v>120</v>
      </c>
      <c r="E3861" s="480">
        <f t="shared" si="329"/>
        <v>54</v>
      </c>
      <c r="F3861" s="484">
        <v>3.5726</v>
      </c>
      <c r="G3861" s="480">
        <v>15</v>
      </c>
      <c r="H3861" s="482">
        <v>0.32543899999999998</v>
      </c>
      <c r="I3861" s="483">
        <v>11</v>
      </c>
      <c r="J3861" s="484">
        <v>0.18379999999999999</v>
      </c>
      <c r="K3861" s="469">
        <f t="shared" si="332"/>
        <v>10.977786927811357</v>
      </c>
      <c r="L3861" s="469">
        <f t="shared" si="333"/>
        <v>-2.2213072188643324E-2</v>
      </c>
    </row>
    <row r="3862" spans="1:12">
      <c r="A3862" s="480" t="s">
        <v>121</v>
      </c>
      <c r="B3862" s="480">
        <f t="shared" si="330"/>
        <v>10</v>
      </c>
      <c r="C3862" s="480">
        <f t="shared" si="331"/>
        <v>6</v>
      </c>
      <c r="D3862" s="480">
        <f>D3861+6</f>
        <v>126</v>
      </c>
      <c r="E3862" s="480">
        <v>12</v>
      </c>
      <c r="F3862" s="484">
        <v>2.9300999999999999</v>
      </c>
      <c r="G3862" s="480">
        <v>15</v>
      </c>
      <c r="H3862" s="482">
        <v>0.33704200000000001</v>
      </c>
      <c r="I3862" s="483">
        <v>8.6999999999999993</v>
      </c>
      <c r="J3862" s="484">
        <v>0.30719999999999997</v>
      </c>
      <c r="K3862" s="469">
        <f t="shared" si="332"/>
        <v>8.6935752814189318</v>
      </c>
      <c r="L3862" s="469">
        <f t="shared" si="333"/>
        <v>-6.4247185810675234E-3</v>
      </c>
    </row>
    <row r="3863" spans="1:12">
      <c r="A3863" s="98" t="s">
        <v>121</v>
      </c>
      <c r="B3863" s="98">
        <f t="shared" si="330"/>
        <v>10</v>
      </c>
      <c r="C3863" s="98">
        <f t="shared" si="331"/>
        <v>6</v>
      </c>
      <c r="D3863" s="98">
        <f>D3862</f>
        <v>126</v>
      </c>
      <c r="E3863" s="98">
        <f>E3862+1</f>
        <v>13</v>
      </c>
      <c r="F3863" s="397">
        <f>F3862+(E3863-E3862)*(F3865-F3862)/(E3865-E3862)</f>
        <v>2.9469333333333334</v>
      </c>
      <c r="G3863" s="98">
        <v>15</v>
      </c>
      <c r="H3863" s="491">
        <f>H3862+(E3863-E3862)*(H3865-H3862)/(E3865-E3862)</f>
        <v>0.33661400000000002</v>
      </c>
      <c r="I3863" s="492">
        <f>I3862+(E3863-E3862)*(I3865-I3862)/(E3865-E3862)</f>
        <v>8.7666666666666657</v>
      </c>
      <c r="J3863" s="397">
        <f>J3862+(E3863-E3862)*(J3865-J3862)/(E3865-E3862)</f>
        <v>0.30426666666666663</v>
      </c>
      <c r="K3863" s="469">
        <f t="shared" si="332"/>
        <v>8.754636863984663</v>
      </c>
      <c r="L3863" s="469">
        <f t="shared" si="333"/>
        <v>-1.202980268200271E-2</v>
      </c>
    </row>
    <row r="3864" spans="1:12">
      <c r="A3864" s="98" t="s">
        <v>121</v>
      </c>
      <c r="B3864" s="98">
        <f t="shared" si="330"/>
        <v>10</v>
      </c>
      <c r="C3864" s="98">
        <f t="shared" si="331"/>
        <v>6</v>
      </c>
      <c r="D3864" s="98">
        <f>D3862</f>
        <v>126</v>
      </c>
      <c r="E3864" s="98">
        <f t="shared" ref="E3864:E3904" si="334">E3863+1</f>
        <v>14</v>
      </c>
      <c r="F3864" s="397">
        <f>F3862+(E3864-E3862)*(F3865-F3862)/(E3865-E3862)</f>
        <v>2.9637666666666664</v>
      </c>
      <c r="G3864" s="98">
        <v>15</v>
      </c>
      <c r="H3864" s="491">
        <f>H3862+(E3864-E3862)*(H3865-H3862)/(E3865-E3862)</f>
        <v>0.33618599999999998</v>
      </c>
      <c r="I3864" s="492">
        <f>I3862+(E3864-E3862)*(I3865-I3862)/(E3865-E3862)</f>
        <v>8.8333333333333339</v>
      </c>
      <c r="J3864" s="397">
        <f>J3862+(E3864-E3862)*(J3865-J3862)/(E3865-E3862)</f>
        <v>0.30133333333333334</v>
      </c>
      <c r="K3864" s="469">
        <f t="shared" si="332"/>
        <v>8.815853922134373</v>
      </c>
      <c r="L3864" s="469">
        <f t="shared" si="333"/>
        <v>-1.7479411198960904E-2</v>
      </c>
    </row>
    <row r="3865" spans="1:12">
      <c r="A3865" s="480" t="s">
        <v>121</v>
      </c>
      <c r="B3865" s="480">
        <f t="shared" si="330"/>
        <v>10</v>
      </c>
      <c r="C3865" s="480">
        <f t="shared" si="331"/>
        <v>6</v>
      </c>
      <c r="D3865" s="480">
        <f>D3862</f>
        <v>126</v>
      </c>
      <c r="E3865" s="480">
        <f t="shared" si="334"/>
        <v>15</v>
      </c>
      <c r="F3865" s="484">
        <v>2.9805999999999999</v>
      </c>
      <c r="G3865" s="480">
        <v>15</v>
      </c>
      <c r="H3865" s="482">
        <v>0.335758</v>
      </c>
      <c r="I3865" s="483">
        <v>8.9</v>
      </c>
      <c r="J3865" s="484">
        <v>0.2984</v>
      </c>
      <c r="K3865" s="469">
        <f t="shared" si="332"/>
        <v>8.8772270504351347</v>
      </c>
      <c r="L3865" s="469">
        <f t="shared" si="333"/>
        <v>-2.2772949564865641E-2</v>
      </c>
    </row>
    <row r="3866" spans="1:12">
      <c r="A3866" s="98" t="s">
        <v>121</v>
      </c>
      <c r="B3866" s="98">
        <f t="shared" si="330"/>
        <v>10</v>
      </c>
      <c r="C3866" s="98">
        <f t="shared" si="331"/>
        <v>6</v>
      </c>
      <c r="D3866" s="98">
        <f>D3865</f>
        <v>126</v>
      </c>
      <c r="E3866" s="98">
        <f t="shared" si="334"/>
        <v>16</v>
      </c>
      <c r="F3866" s="397">
        <f>F3865+(E3866-E3865)*(F3868-F3865)/(E3868-E3865)</f>
        <v>2.9971333333333332</v>
      </c>
      <c r="G3866" s="98">
        <v>15</v>
      </c>
      <c r="H3866" s="491">
        <f>H3865+(E3866-E3865)*(H3868-H3865)/(E3868-E3865)</f>
        <v>0.33533066666666667</v>
      </c>
      <c r="I3866" s="492">
        <f>I3865+(E3866-E3865)*(I3868-I3865)/(E3868-E3865)</f>
        <v>8.9666666666666668</v>
      </c>
      <c r="J3866" s="397">
        <f>J3865+(E3866-E3865)*(J3868-J3865)/(E3868-E3865)</f>
        <v>0.29546666666666666</v>
      </c>
      <c r="K3866" s="469">
        <f t="shared" si="332"/>
        <v>8.937844436138656</v>
      </c>
      <c r="L3866" s="469">
        <f t="shared" si="333"/>
        <v>-2.8822230528010806E-2</v>
      </c>
    </row>
    <row r="3867" spans="1:12">
      <c r="A3867" s="98" t="s">
        <v>121</v>
      </c>
      <c r="B3867" s="98">
        <f t="shared" si="330"/>
        <v>10</v>
      </c>
      <c r="C3867" s="98">
        <f t="shared" si="331"/>
        <v>6</v>
      </c>
      <c r="D3867" s="98">
        <f>D3865</f>
        <v>126</v>
      </c>
      <c r="E3867" s="98">
        <f t="shared" si="334"/>
        <v>17</v>
      </c>
      <c r="F3867" s="397">
        <f>F3865+(E3867-E3865)*(F3868-F3865)/(E3868-E3865)</f>
        <v>3.0136666666666665</v>
      </c>
      <c r="G3867" s="98">
        <v>15</v>
      </c>
      <c r="H3867" s="491">
        <f>H3865+(E3867-E3865)*(H3868-H3865)/(E3868-E3865)</f>
        <v>0.33490333333333333</v>
      </c>
      <c r="I3867" s="492">
        <f>I3865+(E3867-E3865)*(I3868-I3865)/(E3868-E3865)</f>
        <v>9.0333333333333332</v>
      </c>
      <c r="J3867" s="397">
        <f>J3865+(E3867-E3865)*(J3868-J3865)/(E3868-E3865)</f>
        <v>0.29253333333333337</v>
      </c>
      <c r="K3867" s="469">
        <f t="shared" si="332"/>
        <v>8.9986165162086564</v>
      </c>
      <c r="L3867" s="469">
        <f t="shared" si="333"/>
        <v>-3.471681712467678E-2</v>
      </c>
    </row>
    <row r="3868" spans="1:12">
      <c r="A3868" s="480" t="s">
        <v>121</v>
      </c>
      <c r="B3868" s="480">
        <f t="shared" si="330"/>
        <v>10</v>
      </c>
      <c r="C3868" s="480">
        <f t="shared" si="331"/>
        <v>6</v>
      </c>
      <c r="D3868" s="480">
        <f>D3865</f>
        <v>126</v>
      </c>
      <c r="E3868" s="480">
        <f t="shared" si="334"/>
        <v>18</v>
      </c>
      <c r="F3868" s="484">
        <v>3.0301999999999998</v>
      </c>
      <c r="G3868" s="480">
        <v>15</v>
      </c>
      <c r="H3868" s="482">
        <v>0.334476</v>
      </c>
      <c r="I3868" s="483">
        <v>9.1</v>
      </c>
      <c r="J3868" s="484">
        <v>0.28960000000000002</v>
      </c>
      <c r="K3868" s="469">
        <f t="shared" si="332"/>
        <v>9.059543883567132</v>
      </c>
      <c r="L3868" s="469">
        <f t="shared" si="333"/>
        <v>-4.0456116432867617E-2</v>
      </c>
    </row>
    <row r="3869" spans="1:12">
      <c r="A3869" s="98" t="s">
        <v>121</v>
      </c>
      <c r="B3869" s="98">
        <f t="shared" si="330"/>
        <v>10</v>
      </c>
      <c r="C3869" s="98">
        <f t="shared" si="331"/>
        <v>6</v>
      </c>
      <c r="D3869" s="98">
        <f>D3868</f>
        <v>126</v>
      </c>
      <c r="E3869" s="98">
        <f t="shared" si="334"/>
        <v>19</v>
      </c>
      <c r="F3869" s="397">
        <f>F3868+(E3869-E3868)*(F3871-F3868)/(E3871-E3868)</f>
        <v>3.0465</v>
      </c>
      <c r="G3869" s="98">
        <v>15</v>
      </c>
      <c r="H3869" s="491">
        <f>H3868+(E3869-E3868)*(H3871-H3868)/(E3871-E3868)</f>
        <v>0.33404933333333331</v>
      </c>
      <c r="I3869" s="492">
        <f>I3868+(E3869-E3868)*(I3871-I3868)/(E3871-E3868)</f>
        <v>9.1333333333333329</v>
      </c>
      <c r="J3869" s="397">
        <f>J3868+(E3869-E3868)*(J3871-J3868)/(E3871-E3868)</f>
        <v>0.28666666666666668</v>
      </c>
      <c r="K3869" s="469">
        <f t="shared" si="332"/>
        <v>9.1199104323912241</v>
      </c>
      <c r="L3869" s="469">
        <f t="shared" si="333"/>
        <v>-1.342290094210874E-2</v>
      </c>
    </row>
    <row r="3870" spans="1:12">
      <c r="A3870" s="98" t="s">
        <v>121</v>
      </c>
      <c r="B3870" s="98">
        <f t="shared" si="330"/>
        <v>10</v>
      </c>
      <c r="C3870" s="98">
        <f t="shared" si="331"/>
        <v>6</v>
      </c>
      <c r="D3870" s="98">
        <f>D3868</f>
        <v>126</v>
      </c>
      <c r="E3870" s="98">
        <f t="shared" si="334"/>
        <v>20</v>
      </c>
      <c r="F3870" s="397">
        <f>F3868+(E3870-E3868)*(F3871-F3868)/(E3871-E3868)</f>
        <v>3.0627999999999997</v>
      </c>
      <c r="G3870" s="98">
        <v>15</v>
      </c>
      <c r="H3870" s="491">
        <f>H3868+(E3870-E3868)*(H3871-H3868)/(E3871-E3868)</f>
        <v>0.33362266666666668</v>
      </c>
      <c r="I3870" s="492">
        <f>I3868+(E3870-E3868)*(I3871-I3868)/(E3871-E3868)</f>
        <v>9.1666666666666661</v>
      </c>
      <c r="J3870" s="397">
        <f>J3868+(E3870-E3868)*(J3871-J3868)/(E3871-E3868)</f>
        <v>0.28373333333333334</v>
      </c>
      <c r="K3870" s="469">
        <f t="shared" si="332"/>
        <v>9.1804313855573358</v>
      </c>
      <c r="L3870" s="469">
        <f t="shared" si="333"/>
        <v>1.3764718890669769E-2</v>
      </c>
    </row>
    <row r="3871" spans="1:12">
      <c r="A3871" s="480" t="s">
        <v>121</v>
      </c>
      <c r="B3871" s="480">
        <f t="shared" si="330"/>
        <v>10</v>
      </c>
      <c r="C3871" s="480">
        <f t="shared" si="331"/>
        <v>6</v>
      </c>
      <c r="D3871" s="480">
        <f>D3868</f>
        <v>126</v>
      </c>
      <c r="E3871" s="480">
        <f t="shared" si="334"/>
        <v>21</v>
      </c>
      <c r="F3871" s="484">
        <v>3.0790999999999999</v>
      </c>
      <c r="G3871" s="480">
        <v>15</v>
      </c>
      <c r="H3871" s="482">
        <v>0.33319599999999999</v>
      </c>
      <c r="I3871" s="483">
        <v>9.1999999999999993</v>
      </c>
      <c r="J3871" s="484">
        <v>0.28079999999999999</v>
      </c>
      <c r="K3871" s="469">
        <f t="shared" si="332"/>
        <v>9.2411073362225231</v>
      </c>
      <c r="L3871" s="469">
        <f t="shared" si="333"/>
        <v>4.1107336222523827E-2</v>
      </c>
    </row>
    <row r="3872" spans="1:12">
      <c r="A3872" s="98" t="s">
        <v>121</v>
      </c>
      <c r="B3872" s="98">
        <f t="shared" si="330"/>
        <v>10</v>
      </c>
      <c r="C3872" s="98">
        <f t="shared" si="331"/>
        <v>6</v>
      </c>
      <c r="D3872" s="98">
        <f>D3871</f>
        <v>126</v>
      </c>
      <c r="E3872" s="98">
        <f t="shared" si="334"/>
        <v>22</v>
      </c>
      <c r="F3872" s="397">
        <f>F3871+(E3872-E3871)*(F3874-F3871)/(E3874-E3871)</f>
        <v>3.0951333333333335</v>
      </c>
      <c r="G3872" s="98">
        <v>15</v>
      </c>
      <c r="H3872" s="491">
        <f>H3871+(E3872-E3871)*(H3874-H3871)/(E3874-E3871)</f>
        <v>0.33276933333333331</v>
      </c>
      <c r="I3872" s="492">
        <f>I3871+(E3872-E3871)*(I3874-I3871)/(E3874-E3871)</f>
        <v>9.2666666666666657</v>
      </c>
      <c r="J3872" s="397">
        <f>J3871+(E3872-E3871)*(J3874-J3871)/(E3874-E3871)</f>
        <v>0.27789999999999998</v>
      </c>
      <c r="K3872" s="469">
        <f t="shared" si="332"/>
        <v>9.3011375246917805</v>
      </c>
      <c r="L3872" s="469">
        <f t="shared" si="333"/>
        <v>3.4470858025114737E-2</v>
      </c>
    </row>
    <row r="3873" spans="1:12">
      <c r="A3873" s="98" t="s">
        <v>121</v>
      </c>
      <c r="B3873" s="98">
        <f t="shared" si="330"/>
        <v>10</v>
      </c>
      <c r="C3873" s="98">
        <f t="shared" si="331"/>
        <v>6</v>
      </c>
      <c r="D3873" s="98">
        <f>D3871</f>
        <v>126</v>
      </c>
      <c r="E3873" s="98">
        <f t="shared" si="334"/>
        <v>23</v>
      </c>
      <c r="F3873" s="397">
        <f>F3871+(E3873-E3871)*(F3874-F3871)/(E3874-E3871)</f>
        <v>3.1111666666666666</v>
      </c>
      <c r="G3873" s="98">
        <v>15</v>
      </c>
      <c r="H3873" s="491">
        <f>H3871+(E3873-E3871)*(H3874-H3871)/(E3874-E3871)</f>
        <v>0.33234266666666668</v>
      </c>
      <c r="I3873" s="492">
        <f>I3871+(E3873-E3871)*(I3874-I3871)/(E3874-E3871)</f>
        <v>9.3333333333333339</v>
      </c>
      <c r="J3873" s="397">
        <f>J3871+(E3873-E3871)*(J3874-J3871)/(E3874-E3871)</f>
        <v>0.27500000000000002</v>
      </c>
      <c r="K3873" s="469">
        <f t="shared" si="332"/>
        <v>9.3613218485338425</v>
      </c>
      <c r="L3873" s="469">
        <f t="shared" si="333"/>
        <v>2.7988515200508601E-2</v>
      </c>
    </row>
    <row r="3874" spans="1:12">
      <c r="A3874" s="480" t="s">
        <v>121</v>
      </c>
      <c r="B3874" s="480">
        <f t="shared" si="330"/>
        <v>10</v>
      </c>
      <c r="C3874" s="480">
        <f t="shared" si="331"/>
        <v>6</v>
      </c>
      <c r="D3874" s="480">
        <f>D3871</f>
        <v>126</v>
      </c>
      <c r="E3874" s="480">
        <f t="shared" si="334"/>
        <v>24</v>
      </c>
      <c r="F3874" s="484">
        <v>3.1272000000000002</v>
      </c>
      <c r="G3874" s="480">
        <v>15</v>
      </c>
      <c r="H3874" s="482">
        <v>0.33191599999999999</v>
      </c>
      <c r="I3874" s="483">
        <v>9.4</v>
      </c>
      <c r="J3874" s="484">
        <v>0.27210000000000001</v>
      </c>
      <c r="K3874" s="469">
        <f t="shared" si="332"/>
        <v>9.4216609021559687</v>
      </c>
      <c r="L3874" s="469">
        <f t="shared" si="333"/>
        <v>2.1660902155968387E-2</v>
      </c>
    </row>
    <row r="3875" spans="1:12">
      <c r="A3875" s="98" t="s">
        <v>121</v>
      </c>
      <c r="B3875" s="98">
        <f t="shared" si="330"/>
        <v>10</v>
      </c>
      <c r="C3875" s="98">
        <f t="shared" si="331"/>
        <v>6</v>
      </c>
      <c r="D3875" s="98">
        <f>D3874</f>
        <v>126</v>
      </c>
      <c r="E3875" s="98">
        <f t="shared" si="334"/>
        <v>25</v>
      </c>
      <c r="F3875" s="397">
        <f>F3874+(E3875-E3874)*(F3877-F3874)/(E3877-E3874)</f>
        <v>3.1429666666666667</v>
      </c>
      <c r="G3875" s="98">
        <v>15</v>
      </c>
      <c r="H3875" s="491">
        <f>H3874+(E3875-E3874)*(H3877-H3874)/(E3877-E3874)</f>
        <v>0.33148833333333333</v>
      </c>
      <c r="I3875" s="492">
        <f>I3874+(E3875-E3874)*(I3877-I3874)/(E3877-E3874)</f>
        <v>9.4666666666666668</v>
      </c>
      <c r="J3875" s="397">
        <f>J3874+(E3875-E3874)*(J3877-J3874)/(E3877-E3874)</f>
        <v>0.26916666666666667</v>
      </c>
      <c r="K3875" s="469">
        <f t="shared" si="332"/>
        <v>9.481379435173686</v>
      </c>
      <c r="L3875" s="469">
        <f t="shared" si="333"/>
        <v>1.4712768507019192E-2</v>
      </c>
    </row>
    <row r="3876" spans="1:12">
      <c r="A3876" s="98" t="s">
        <v>121</v>
      </c>
      <c r="B3876" s="98">
        <f t="shared" si="330"/>
        <v>10</v>
      </c>
      <c r="C3876" s="98">
        <f t="shared" si="331"/>
        <v>6</v>
      </c>
      <c r="D3876" s="98">
        <f>D3874</f>
        <v>126</v>
      </c>
      <c r="E3876" s="98">
        <f t="shared" si="334"/>
        <v>26</v>
      </c>
      <c r="F3876" s="397">
        <f>F3874+(E3876-E3874)*(F3877-F3874)/(E3877-E3874)</f>
        <v>3.1587333333333336</v>
      </c>
      <c r="G3876" s="98">
        <v>15</v>
      </c>
      <c r="H3876" s="491">
        <f>H3874+(E3876-E3874)*(H3877-H3874)/(E3877-E3874)</f>
        <v>0.33106066666666667</v>
      </c>
      <c r="I3876" s="492">
        <f>I3874+(E3876-E3874)*(I3877-I3874)/(E3877-E3874)</f>
        <v>9.5333333333333332</v>
      </c>
      <c r="J3876" s="397">
        <f>J3874+(E3876-E3874)*(J3877-J3874)/(E3877-E3874)</f>
        <v>0.26623333333333332</v>
      </c>
      <c r="K3876" s="469">
        <f t="shared" si="332"/>
        <v>9.5412522578943246</v>
      </c>
      <c r="L3876" s="469">
        <f t="shared" si="333"/>
        <v>7.9189245609914138E-3</v>
      </c>
    </row>
    <row r="3877" spans="1:12">
      <c r="A3877" s="480" t="s">
        <v>121</v>
      </c>
      <c r="B3877" s="480">
        <f t="shared" si="330"/>
        <v>10</v>
      </c>
      <c r="C3877" s="480">
        <f t="shared" si="331"/>
        <v>6</v>
      </c>
      <c r="D3877" s="480">
        <f>D3874</f>
        <v>126</v>
      </c>
      <c r="E3877" s="480">
        <f t="shared" si="334"/>
        <v>27</v>
      </c>
      <c r="F3877" s="484">
        <v>3.1745000000000001</v>
      </c>
      <c r="G3877" s="480">
        <v>15</v>
      </c>
      <c r="H3877" s="482">
        <v>0.33063300000000001</v>
      </c>
      <c r="I3877" s="483">
        <v>9.6</v>
      </c>
      <c r="J3877" s="484">
        <v>0.26329999999999998</v>
      </c>
      <c r="K3877" s="469">
        <f t="shared" si="332"/>
        <v>9.601279969029104</v>
      </c>
      <c r="L3877" s="469">
        <f t="shared" si="333"/>
        <v>1.279969029104322E-3</v>
      </c>
    </row>
    <row r="3878" spans="1:12">
      <c r="A3878" s="98" t="s">
        <v>121</v>
      </c>
      <c r="B3878" s="98">
        <f t="shared" si="330"/>
        <v>10</v>
      </c>
      <c r="C3878" s="98">
        <f t="shared" si="331"/>
        <v>6</v>
      </c>
      <c r="D3878" s="98">
        <f>D3877</f>
        <v>126</v>
      </c>
      <c r="E3878" s="98">
        <f t="shared" si="334"/>
        <v>28</v>
      </c>
      <c r="F3878" s="397">
        <f>F3877+(E3878-E3877)*(F3880-F3877)/(E3880-E3877)</f>
        <v>3.1900666666666666</v>
      </c>
      <c r="G3878" s="98">
        <v>15</v>
      </c>
      <c r="H3878" s="491">
        <f>H3877+(E3878-E3877)*(H3880-H3877)/(E3880-E3877)</f>
        <v>0.33020433333333332</v>
      </c>
      <c r="I3878" s="492">
        <f>I3877+(E3878-E3877)*(I3880-I3877)/(E3880-E3877)</f>
        <v>9.6666666666666661</v>
      </c>
      <c r="J3878" s="397">
        <f>J3877+(E3878-E3877)*(J3880-J3877)/(E3880-E3877)</f>
        <v>0.26036666666666664</v>
      </c>
      <c r="K3878" s="469">
        <f t="shared" si="332"/>
        <v>9.6608867438646584</v>
      </c>
      <c r="L3878" s="469">
        <f t="shared" si="333"/>
        <v>-5.7799228020076754E-3</v>
      </c>
    </row>
    <row r="3879" spans="1:12">
      <c r="A3879" s="98" t="s">
        <v>121</v>
      </c>
      <c r="B3879" s="98">
        <f t="shared" si="330"/>
        <v>10</v>
      </c>
      <c r="C3879" s="98">
        <f t="shared" si="331"/>
        <v>6</v>
      </c>
      <c r="D3879" s="98">
        <f>D3877</f>
        <v>126</v>
      </c>
      <c r="E3879" s="98">
        <f t="shared" si="334"/>
        <v>29</v>
      </c>
      <c r="F3879" s="397">
        <f>F3877+(E3879-E3877)*(F3880-F3877)/(E3880-E3877)</f>
        <v>3.2056333333333336</v>
      </c>
      <c r="G3879" s="98">
        <v>15</v>
      </c>
      <c r="H3879" s="491">
        <f>H3877+(E3879-E3877)*(H3880-H3877)/(E3880-E3877)</f>
        <v>0.32977566666666669</v>
      </c>
      <c r="I3879" s="492">
        <f>I3877+(E3879-E3877)*(I3880-I3877)/(E3880-E3877)</f>
        <v>9.7333333333333343</v>
      </c>
      <c r="J3879" s="397">
        <f>J3877+(E3879-E3877)*(J3880-J3877)/(E3880-E3877)</f>
        <v>0.25743333333333335</v>
      </c>
      <c r="K3879" s="469">
        <f t="shared" si="332"/>
        <v>9.7206484812402767</v>
      </c>
      <c r="L3879" s="469">
        <f t="shared" si="333"/>
        <v>-1.2684852093057586E-2</v>
      </c>
    </row>
    <row r="3880" spans="1:12">
      <c r="A3880" s="480" t="s">
        <v>121</v>
      </c>
      <c r="B3880" s="480">
        <f t="shared" si="330"/>
        <v>10</v>
      </c>
      <c r="C3880" s="480">
        <f t="shared" si="331"/>
        <v>6</v>
      </c>
      <c r="D3880" s="480">
        <f>D3877</f>
        <v>126</v>
      </c>
      <c r="E3880" s="480">
        <f t="shared" si="334"/>
        <v>30</v>
      </c>
      <c r="F3880" s="484">
        <v>3.2212000000000001</v>
      </c>
      <c r="G3880" s="480">
        <v>15</v>
      </c>
      <c r="H3880" s="482">
        <v>0.329347</v>
      </c>
      <c r="I3880" s="483">
        <v>9.8000000000000007</v>
      </c>
      <c r="J3880" s="484">
        <v>0.2545</v>
      </c>
      <c r="K3880" s="469">
        <f t="shared" si="332"/>
        <v>9.7805657862376165</v>
      </c>
      <c r="L3880" s="469">
        <f t="shared" si="333"/>
        <v>-1.9434213762384189E-2</v>
      </c>
    </row>
    <row r="3881" spans="1:12">
      <c r="A3881" s="98" t="s">
        <v>121</v>
      </c>
      <c r="B3881" s="98">
        <f t="shared" si="330"/>
        <v>10</v>
      </c>
      <c r="C3881" s="98">
        <f t="shared" si="331"/>
        <v>6</v>
      </c>
      <c r="D3881" s="98">
        <f>D3880</f>
        <v>126</v>
      </c>
      <c r="E3881" s="98">
        <f t="shared" si="334"/>
        <v>31</v>
      </c>
      <c r="F3881" s="397">
        <f>F3880+(E3881-E3880)*(F3883-F3880)/(E3883-E3880)</f>
        <v>3.2365333333333335</v>
      </c>
      <c r="G3881" s="98">
        <v>15</v>
      </c>
      <c r="H3881" s="491">
        <f>H3880+(E3881-E3880)*(H3883-H3880)/(E3883-E3880)</f>
        <v>0.32891666666666669</v>
      </c>
      <c r="I3881" s="492">
        <f>I3880+(E3881-E3880)*(I3883-I3880)/(E3883-E3880)</f>
        <v>9.8666666666666671</v>
      </c>
      <c r="J3881" s="397">
        <f>J3880+(E3881-E3880)*(J3883-J3880)/(E3883-E3880)</f>
        <v>0.25156666666666666</v>
      </c>
      <c r="K3881" s="469">
        <f t="shared" si="332"/>
        <v>9.8399797314416002</v>
      </c>
      <c r="L3881" s="469">
        <f t="shared" si="333"/>
        <v>-2.6686935225066932E-2</v>
      </c>
    </row>
    <row r="3882" spans="1:12">
      <c r="A3882" s="98" t="s">
        <v>121</v>
      </c>
      <c r="B3882" s="98">
        <f t="shared" si="330"/>
        <v>10</v>
      </c>
      <c r="C3882" s="98">
        <f t="shared" si="331"/>
        <v>6</v>
      </c>
      <c r="D3882" s="98">
        <f>D3880</f>
        <v>126</v>
      </c>
      <c r="E3882" s="98">
        <f t="shared" si="334"/>
        <v>32</v>
      </c>
      <c r="F3882" s="397">
        <f>F3880+(E3882-E3880)*(F3883-F3880)/(E3883-E3880)</f>
        <v>3.2518666666666665</v>
      </c>
      <c r="G3882" s="98">
        <v>15</v>
      </c>
      <c r="H3882" s="491">
        <f>H3880+(E3882-E3880)*(H3883-H3880)/(E3883-E3880)</f>
        <v>0.32848633333333332</v>
      </c>
      <c r="I3882" s="492">
        <f>I3880+(E3882-E3880)*(I3883-I3880)/(E3883-E3880)</f>
        <v>9.9333333333333336</v>
      </c>
      <c r="J3882" s="397">
        <f>J3880+(E3882-E3880)*(J3883-J3880)/(E3883-E3880)</f>
        <v>0.24863333333333335</v>
      </c>
      <c r="K3882" s="469">
        <f t="shared" si="332"/>
        <v>9.8995493470555349</v>
      </c>
      <c r="L3882" s="469">
        <f t="shared" si="333"/>
        <v>-3.3783986277798661E-2</v>
      </c>
    </row>
    <row r="3883" spans="1:12">
      <c r="A3883" s="480" t="s">
        <v>121</v>
      </c>
      <c r="B3883" s="480">
        <f t="shared" si="330"/>
        <v>10</v>
      </c>
      <c r="C3883" s="480">
        <f t="shared" si="331"/>
        <v>6</v>
      </c>
      <c r="D3883" s="480">
        <f>D3880</f>
        <v>126</v>
      </c>
      <c r="E3883" s="480">
        <f t="shared" si="334"/>
        <v>33</v>
      </c>
      <c r="F3883" s="484">
        <v>3.2671999999999999</v>
      </c>
      <c r="G3883" s="480">
        <v>15</v>
      </c>
      <c r="H3883" s="482">
        <v>0.32805600000000001</v>
      </c>
      <c r="I3883" s="483">
        <v>10</v>
      </c>
      <c r="J3883" s="484">
        <v>0.2457</v>
      </c>
      <c r="K3883" s="469">
        <f t="shared" si="332"/>
        <v>9.95927524568976</v>
      </c>
      <c r="L3883" s="469">
        <f t="shared" si="333"/>
        <v>-4.072475431024003E-2</v>
      </c>
    </row>
    <row r="3884" spans="1:12">
      <c r="A3884" s="98" t="s">
        <v>121</v>
      </c>
      <c r="B3884" s="98">
        <f t="shared" si="330"/>
        <v>10</v>
      </c>
      <c r="C3884" s="98">
        <f t="shared" si="331"/>
        <v>6</v>
      </c>
      <c r="D3884" s="98">
        <f>D3883</f>
        <v>126</v>
      </c>
      <c r="E3884" s="98">
        <f t="shared" si="334"/>
        <v>34</v>
      </c>
      <c r="F3884" s="397">
        <f>F3883+(E3884-E3883)*(F3886-F3883)/(E3886-E3883)</f>
        <v>3.2822999999999998</v>
      </c>
      <c r="G3884" s="98">
        <v>15</v>
      </c>
      <c r="H3884" s="491">
        <f>H3883+(E3884-E3883)*(H3886-H3883)/(E3886-E3883)</f>
        <v>0.32762333333333332</v>
      </c>
      <c r="I3884" s="492">
        <f>I3883+(E3884-E3883)*(I3886-I3883)/(E3886-E3883)</f>
        <v>10.033333333333333</v>
      </c>
      <c r="J3884" s="397">
        <f>J3883+(E3884-E3883)*(J3886-J3883)/(E3886-E3883)</f>
        <v>0.24279999999999999</v>
      </c>
      <c r="K3884" s="469">
        <f t="shared" si="332"/>
        <v>10.018517199629656</v>
      </c>
      <c r="L3884" s="469">
        <f t="shared" si="333"/>
        <v>-1.4816133703677181E-2</v>
      </c>
    </row>
    <row r="3885" spans="1:12">
      <c r="A3885" s="98" t="s">
        <v>121</v>
      </c>
      <c r="B3885" s="98">
        <f t="shared" si="330"/>
        <v>10</v>
      </c>
      <c r="C3885" s="98">
        <f t="shared" si="331"/>
        <v>6</v>
      </c>
      <c r="D3885" s="98">
        <f>D3883</f>
        <v>126</v>
      </c>
      <c r="E3885" s="98">
        <f t="shared" si="334"/>
        <v>35</v>
      </c>
      <c r="F3885" s="397">
        <f>F3883+(E3885-E3883)*(F3886-F3883)/(E3886-E3883)</f>
        <v>3.2974000000000001</v>
      </c>
      <c r="G3885" s="98">
        <v>15</v>
      </c>
      <c r="H3885" s="491">
        <f>H3883+(E3885-E3883)*(H3886-H3883)/(E3886-E3883)</f>
        <v>0.32719066666666669</v>
      </c>
      <c r="I3885" s="492">
        <f>I3883+(E3885-E3883)*(I3886-I3883)/(E3886-E3883)</f>
        <v>10.066666666666666</v>
      </c>
      <c r="J3885" s="397">
        <f>J3883+(E3885-E3883)*(J3886-J3883)/(E3886-E3883)</f>
        <v>0.2399</v>
      </c>
      <c r="K3885" s="469">
        <f t="shared" si="332"/>
        <v>10.077915832969971</v>
      </c>
      <c r="L3885" s="469">
        <f t="shared" si="333"/>
        <v>1.1249166303304747E-2</v>
      </c>
    </row>
    <row r="3886" spans="1:12">
      <c r="A3886" s="480" t="s">
        <v>121</v>
      </c>
      <c r="B3886" s="480">
        <f t="shared" si="330"/>
        <v>10</v>
      </c>
      <c r="C3886" s="480">
        <f t="shared" si="331"/>
        <v>6</v>
      </c>
      <c r="D3886" s="480">
        <f>D3883</f>
        <v>126</v>
      </c>
      <c r="E3886" s="480">
        <f t="shared" si="334"/>
        <v>36</v>
      </c>
      <c r="F3886" s="484">
        <v>3.3125</v>
      </c>
      <c r="G3886" s="480">
        <v>15</v>
      </c>
      <c r="H3886" s="482">
        <v>0.32675799999999999</v>
      </c>
      <c r="I3886" s="483">
        <v>10.1</v>
      </c>
      <c r="J3886" s="484">
        <v>0.23699999999999999</v>
      </c>
      <c r="K3886" s="469">
        <f t="shared" si="332"/>
        <v>10.137471768097491</v>
      </c>
      <c r="L3886" s="469">
        <f t="shared" si="333"/>
        <v>3.747176809749142E-2</v>
      </c>
    </row>
    <row r="3887" spans="1:12">
      <c r="A3887" s="98" t="s">
        <v>121</v>
      </c>
      <c r="B3887" s="98">
        <f t="shared" si="330"/>
        <v>10</v>
      </c>
      <c r="C3887" s="98">
        <f t="shared" si="331"/>
        <v>6</v>
      </c>
      <c r="D3887" s="98">
        <f>D3886</f>
        <v>126</v>
      </c>
      <c r="E3887" s="98">
        <f t="shared" si="334"/>
        <v>37</v>
      </c>
      <c r="F3887" s="397">
        <f>F3886+(E3887-E3886)*(F3889-F3886)/(E3889-E3886)</f>
        <v>3.3274333333333335</v>
      </c>
      <c r="G3887" s="98">
        <v>15</v>
      </c>
      <c r="H3887" s="491">
        <f>H3886+(E3887-E3886)*(H3889-H3886)/(E3889-E3886)</f>
        <v>0.32632299999999997</v>
      </c>
      <c r="I3887" s="492">
        <f>I3886+(E3887-E3886)*(I3889-I3886)/(E3889-E3886)</f>
        <v>10.166666666666666</v>
      </c>
      <c r="J3887" s="397">
        <f>J3886+(E3887-E3886)*(J3889-J3886)/(E3889-E3886)</f>
        <v>0.23406666666666665</v>
      </c>
      <c r="K3887" s="469">
        <f t="shared" si="332"/>
        <v>10.196747803045859</v>
      </c>
      <c r="L3887" s="469">
        <f t="shared" si="333"/>
        <v>3.0081136379193296E-2</v>
      </c>
    </row>
    <row r="3888" spans="1:12">
      <c r="A3888" s="98" t="s">
        <v>121</v>
      </c>
      <c r="B3888" s="98">
        <f t="shared" si="330"/>
        <v>10</v>
      </c>
      <c r="C3888" s="98">
        <f t="shared" si="331"/>
        <v>6</v>
      </c>
      <c r="D3888" s="98">
        <f>D3886</f>
        <v>126</v>
      </c>
      <c r="E3888" s="98">
        <f t="shared" si="334"/>
        <v>38</v>
      </c>
      <c r="F3888" s="397">
        <f>F3886+(E3888-E3886)*(F3889-F3886)/(E3889-E3886)</f>
        <v>3.3423666666666665</v>
      </c>
      <c r="G3888" s="98">
        <v>15</v>
      </c>
      <c r="H3888" s="491">
        <f>H3886+(E3888-E3886)*(H3889-H3886)/(E3889-E3886)</f>
        <v>0.32588800000000001</v>
      </c>
      <c r="I3888" s="492">
        <f>I3886+(E3888-E3886)*(I3889-I3886)/(E3889-E3886)</f>
        <v>10.233333333333334</v>
      </c>
      <c r="J3888" s="397">
        <f>J3886+(E3888-E3886)*(J3889-J3886)/(E3889-E3886)</f>
        <v>0.23113333333333333</v>
      </c>
      <c r="K3888" s="469">
        <f t="shared" si="332"/>
        <v>10.256182083006022</v>
      </c>
      <c r="L3888" s="469">
        <f t="shared" si="333"/>
        <v>2.2848749672688129E-2</v>
      </c>
    </row>
    <row r="3889" spans="1:12">
      <c r="A3889" s="480" t="s">
        <v>121</v>
      </c>
      <c r="B3889" s="480">
        <f t="shared" si="330"/>
        <v>10</v>
      </c>
      <c r="C3889" s="480">
        <f t="shared" si="331"/>
        <v>6</v>
      </c>
      <c r="D3889" s="480">
        <f>D3886</f>
        <v>126</v>
      </c>
      <c r="E3889" s="480">
        <f t="shared" si="334"/>
        <v>39</v>
      </c>
      <c r="F3889" s="484">
        <v>3.3573</v>
      </c>
      <c r="G3889" s="480">
        <v>15</v>
      </c>
      <c r="H3889" s="482">
        <v>0.32545299999999999</v>
      </c>
      <c r="I3889" s="483">
        <v>10.3</v>
      </c>
      <c r="J3889" s="484">
        <v>0.22819999999999999</v>
      </c>
      <c r="K3889" s="469">
        <f t="shared" si="332"/>
        <v>10.315775242508135</v>
      </c>
      <c r="L3889" s="469">
        <f t="shared" si="333"/>
        <v>1.5775242508134113E-2</v>
      </c>
    </row>
    <row r="3890" spans="1:12">
      <c r="A3890" s="98" t="s">
        <v>121</v>
      </c>
      <c r="B3890" s="98">
        <f t="shared" si="330"/>
        <v>10</v>
      </c>
      <c r="C3890" s="98">
        <f t="shared" si="331"/>
        <v>6</v>
      </c>
      <c r="D3890" s="98">
        <f>D3889</f>
        <v>126</v>
      </c>
      <c r="E3890" s="98">
        <f t="shared" si="334"/>
        <v>40</v>
      </c>
      <c r="F3890" s="397">
        <f>F3889+(E3890-E3889)*(F3892-F3889)/(E3892-E3889)</f>
        <v>3.3719999999999999</v>
      </c>
      <c r="G3890" s="98">
        <v>15</v>
      </c>
      <c r="H3890" s="491">
        <f>H3889+(E3890-E3889)*(H3892-H3889)/(E3892-E3889)</f>
        <v>0.325015</v>
      </c>
      <c r="I3890" s="492">
        <f>I3889+(E3890-E3889)*(I3892-I3889)/(E3892-E3889)</f>
        <v>10.366666666666667</v>
      </c>
      <c r="J3890" s="397">
        <f>J3889+(E3890-E3889)*(J3892-J3889)/(E3892-E3889)</f>
        <v>0.22526666666666667</v>
      </c>
      <c r="K3890" s="469">
        <f t="shared" si="332"/>
        <v>10.37490577357968</v>
      </c>
      <c r="L3890" s="469">
        <f t="shared" si="333"/>
        <v>8.2391069130132166E-3</v>
      </c>
    </row>
    <row r="3891" spans="1:12">
      <c r="A3891" s="98" t="s">
        <v>121</v>
      </c>
      <c r="B3891" s="98">
        <f t="shared" si="330"/>
        <v>10</v>
      </c>
      <c r="C3891" s="98">
        <f t="shared" si="331"/>
        <v>6</v>
      </c>
      <c r="D3891" s="98">
        <f>D3889</f>
        <v>126</v>
      </c>
      <c r="E3891" s="98">
        <f t="shared" si="334"/>
        <v>41</v>
      </c>
      <c r="F3891" s="397">
        <f>F3889+(E3891-E3889)*(F3892-F3889)/(E3892-E3889)</f>
        <v>3.3867000000000003</v>
      </c>
      <c r="G3891" s="98">
        <v>15</v>
      </c>
      <c r="H3891" s="491">
        <f>H3889+(E3891-E3889)*(H3892-H3889)/(E3892-E3889)</f>
        <v>0.324577</v>
      </c>
      <c r="I3891" s="492">
        <f>I3889+(E3891-E3889)*(I3892-I3889)/(E3892-E3889)</f>
        <v>10.433333333333334</v>
      </c>
      <c r="J3891" s="397">
        <f>J3889+(E3891-E3889)*(J3892-J3889)/(E3892-E3889)</f>
        <v>0.22233333333333333</v>
      </c>
      <c r="K3891" s="469">
        <f t="shared" si="332"/>
        <v>10.434195891883899</v>
      </c>
      <c r="L3891" s="469">
        <f t="shared" si="333"/>
        <v>8.6255855056549535E-4</v>
      </c>
    </row>
    <row r="3892" spans="1:12">
      <c r="A3892" s="480" t="s">
        <v>121</v>
      </c>
      <c r="B3892" s="480">
        <f t="shared" si="330"/>
        <v>10</v>
      </c>
      <c r="C3892" s="480">
        <f t="shared" si="331"/>
        <v>6</v>
      </c>
      <c r="D3892" s="480">
        <f>D3889</f>
        <v>126</v>
      </c>
      <c r="E3892" s="480">
        <f t="shared" si="334"/>
        <v>42</v>
      </c>
      <c r="F3892" s="484">
        <v>3.4014000000000002</v>
      </c>
      <c r="G3892" s="480">
        <v>15</v>
      </c>
      <c r="H3892" s="482">
        <v>0.32413900000000001</v>
      </c>
      <c r="I3892" s="483">
        <v>10.5</v>
      </c>
      <c r="J3892" s="484">
        <v>0.21940000000000001</v>
      </c>
      <c r="K3892" s="469">
        <f t="shared" si="332"/>
        <v>10.49364624435813</v>
      </c>
      <c r="L3892" s="469">
        <f t="shared" si="333"/>
        <v>-6.353755641869796E-3</v>
      </c>
    </row>
    <row r="3893" spans="1:12">
      <c r="A3893" s="98" t="s">
        <v>121</v>
      </c>
      <c r="B3893" s="98">
        <f t="shared" si="330"/>
        <v>10</v>
      </c>
      <c r="C3893" s="98">
        <f t="shared" si="331"/>
        <v>6</v>
      </c>
      <c r="D3893" s="98">
        <f>D3892</f>
        <v>126</v>
      </c>
      <c r="E3893" s="98">
        <f t="shared" si="334"/>
        <v>43</v>
      </c>
      <c r="F3893" s="397">
        <f>F3892+(E3893-E3892)*(F3895-F3892)/(E3895-E3892)</f>
        <v>3.4159333333333333</v>
      </c>
      <c r="G3893" s="98">
        <v>15</v>
      </c>
      <c r="H3893" s="491">
        <f>H3892+(E3893-E3892)*(H3895-H3892)/(E3895-E3892)</f>
        <v>0.32369733333333334</v>
      </c>
      <c r="I3893" s="492">
        <f>I3892+(E3893-E3892)*(I3895-I3892)/(E3895-E3892)</f>
        <v>10.566666666666666</v>
      </c>
      <c r="J3893" s="397">
        <f>J3892+(E3893-E3892)*(J3895-J3892)/(E3895-E3892)</f>
        <v>0.21646666666666667</v>
      </c>
      <c r="K3893" s="469">
        <f t="shared" si="332"/>
        <v>10.552862138705704</v>
      </c>
      <c r="L3893" s="469">
        <f t="shared" si="333"/>
        <v>-1.3804527960962432E-2</v>
      </c>
    </row>
    <row r="3894" spans="1:12">
      <c r="A3894" s="98" t="s">
        <v>121</v>
      </c>
      <c r="B3894" s="98">
        <f t="shared" si="330"/>
        <v>10</v>
      </c>
      <c r="C3894" s="98">
        <f t="shared" si="331"/>
        <v>6</v>
      </c>
      <c r="D3894" s="98">
        <f>D3892</f>
        <v>126</v>
      </c>
      <c r="E3894" s="98">
        <f t="shared" si="334"/>
        <v>44</v>
      </c>
      <c r="F3894" s="397">
        <f>F3892+(E3894-E3892)*(F3895-F3892)/(E3895-E3892)</f>
        <v>3.4304666666666668</v>
      </c>
      <c r="G3894" s="98">
        <v>15</v>
      </c>
      <c r="H3894" s="491">
        <f>H3892+(E3894-E3892)*(H3895-H3892)/(E3895-E3892)</f>
        <v>0.32325566666666666</v>
      </c>
      <c r="I3894" s="492">
        <f>I3892+(E3894-E3892)*(I3895-I3892)/(E3895-E3892)</f>
        <v>10.633333333333333</v>
      </c>
      <c r="J3894" s="397">
        <f>J3892+(E3894-E3892)*(J3895-J3892)/(E3895-E3892)</f>
        <v>0.21353333333333335</v>
      </c>
      <c r="K3894" s="469">
        <f t="shared" si="332"/>
        <v>10.612239847303528</v>
      </c>
      <c r="L3894" s="469">
        <f t="shared" si="333"/>
        <v>-2.109348602980532E-2</v>
      </c>
    </row>
    <row r="3895" spans="1:12">
      <c r="A3895" s="480" t="s">
        <v>121</v>
      </c>
      <c r="B3895" s="480">
        <f t="shared" si="330"/>
        <v>10</v>
      </c>
      <c r="C3895" s="480">
        <f t="shared" si="331"/>
        <v>6</v>
      </c>
      <c r="D3895" s="480">
        <f>D3892</f>
        <v>126</v>
      </c>
      <c r="E3895" s="480">
        <f t="shared" si="334"/>
        <v>45</v>
      </c>
      <c r="F3895" s="484">
        <v>3.4449999999999998</v>
      </c>
      <c r="G3895" s="480">
        <v>15</v>
      </c>
      <c r="H3895" s="482">
        <v>0.32281399999999999</v>
      </c>
      <c r="I3895" s="483">
        <v>10.7</v>
      </c>
      <c r="J3895" s="484">
        <v>0.21060000000000001</v>
      </c>
      <c r="K3895" s="469">
        <f t="shared" si="332"/>
        <v>10.67178003432317</v>
      </c>
      <c r="L3895" s="469">
        <f t="shared" si="333"/>
        <v>-2.8219965676829162E-2</v>
      </c>
    </row>
    <row r="3896" spans="1:12">
      <c r="A3896" s="98" t="s">
        <v>121</v>
      </c>
      <c r="B3896" s="98">
        <f t="shared" si="330"/>
        <v>10</v>
      </c>
      <c r="C3896" s="98">
        <f t="shared" si="331"/>
        <v>6</v>
      </c>
      <c r="D3896" s="98">
        <f>D3895</f>
        <v>126</v>
      </c>
      <c r="E3896" s="98">
        <f t="shared" si="334"/>
        <v>46</v>
      </c>
      <c r="F3896" s="397">
        <f>F3895+(E3896-E3895)*(F3898-F3895)/(E3898-E3895)</f>
        <v>3.4593666666666665</v>
      </c>
      <c r="G3896" s="98">
        <v>15</v>
      </c>
      <c r="H3896" s="491">
        <f>H3895+(E3896-E3895)*(H3898-H3895)/(E3898-E3895)</f>
        <v>0.32236900000000002</v>
      </c>
      <c r="I3896" s="492">
        <f>I3895+(E3896-E3895)*(I3898-I3895)/(E3898-E3895)</f>
        <v>10.766666666666666</v>
      </c>
      <c r="J3896" s="397">
        <f>J3895+(E3896-E3895)*(J3898-J3895)/(E3898-E3895)</f>
        <v>0.2077</v>
      </c>
      <c r="K3896" s="469">
        <f t="shared" si="332"/>
        <v>10.731077326500582</v>
      </c>
      <c r="L3896" s="469">
        <f t="shared" si="333"/>
        <v>-3.5589340166083616E-2</v>
      </c>
    </row>
    <row r="3897" spans="1:12">
      <c r="A3897" s="98" t="s">
        <v>121</v>
      </c>
      <c r="B3897" s="98">
        <f t="shared" si="330"/>
        <v>10</v>
      </c>
      <c r="C3897" s="98">
        <f t="shared" si="331"/>
        <v>6</v>
      </c>
      <c r="D3897" s="98">
        <f>D3895</f>
        <v>126</v>
      </c>
      <c r="E3897" s="98">
        <f t="shared" si="334"/>
        <v>47</v>
      </c>
      <c r="F3897" s="397">
        <f>F3895+(E3897-E3895)*(F3898-F3895)/(E3898-E3895)</f>
        <v>3.4737333333333336</v>
      </c>
      <c r="G3897" s="98">
        <v>15</v>
      </c>
      <c r="H3897" s="491">
        <f>H3895+(E3897-E3895)*(H3898-H3895)/(E3898-E3895)</f>
        <v>0.32192399999999999</v>
      </c>
      <c r="I3897" s="492">
        <f>I3895+(E3897-E3895)*(I3898-I3895)/(E3898-E3895)</f>
        <v>10.833333333333334</v>
      </c>
      <c r="J3897" s="397">
        <f>J3895+(E3897-E3895)*(J3898-J3895)/(E3898-E3895)</f>
        <v>0.20480000000000001</v>
      </c>
      <c r="K3897" s="469">
        <f t="shared" si="332"/>
        <v>10.79053855361307</v>
      </c>
      <c r="L3897" s="469">
        <f t="shared" si="333"/>
        <v>-4.2794779720264131E-2</v>
      </c>
    </row>
    <row r="3898" spans="1:12">
      <c r="A3898" s="480" t="s">
        <v>121</v>
      </c>
      <c r="B3898" s="480">
        <f t="shared" si="330"/>
        <v>10</v>
      </c>
      <c r="C3898" s="480">
        <f t="shared" si="331"/>
        <v>6</v>
      </c>
      <c r="D3898" s="480">
        <f>D3895</f>
        <v>126</v>
      </c>
      <c r="E3898" s="480">
        <f t="shared" si="334"/>
        <v>48</v>
      </c>
      <c r="F3898" s="484">
        <v>3.4881000000000002</v>
      </c>
      <c r="G3898" s="480">
        <v>15</v>
      </c>
      <c r="H3898" s="482">
        <v>0.32147900000000001</v>
      </c>
      <c r="I3898" s="483">
        <v>10.9</v>
      </c>
      <c r="J3898" s="484">
        <v>0.2019</v>
      </c>
      <c r="K3898" s="469">
        <f t="shared" si="332"/>
        <v>10.85016439643025</v>
      </c>
      <c r="L3898" s="469">
        <f t="shared" si="333"/>
        <v>-4.9835603569750475E-2</v>
      </c>
    </row>
    <row r="3899" spans="1:12">
      <c r="A3899" s="98" t="s">
        <v>121</v>
      </c>
      <c r="B3899" s="98">
        <f t="shared" si="330"/>
        <v>10</v>
      </c>
      <c r="C3899" s="98">
        <f t="shared" si="331"/>
        <v>6</v>
      </c>
      <c r="D3899" s="98">
        <f>D3898</f>
        <v>126</v>
      </c>
      <c r="E3899" s="98">
        <f t="shared" si="334"/>
        <v>49</v>
      </c>
      <c r="F3899" s="397">
        <f>F3898+(E3899-E3898)*(F3901-F3898)/(E3901-E3898)</f>
        <v>3.5022666666666669</v>
      </c>
      <c r="G3899" s="98">
        <v>15</v>
      </c>
      <c r="H3899" s="491">
        <f>H3898+(E3899-E3898)*(H3901-H3898)/(E3901-E3898)</f>
        <v>0.32102933333333333</v>
      </c>
      <c r="I3899" s="492">
        <f>I3898+(E3899-E3898)*(I3901-I3898)/(E3901-E3898)</f>
        <v>10.933333333333334</v>
      </c>
      <c r="J3899" s="397">
        <f>J3898+(E3899-E3898)*(J3901-J3898)/(E3901-E3898)</f>
        <v>0.19896666666666665</v>
      </c>
      <c r="K3899" s="469">
        <f t="shared" si="332"/>
        <v>10.909491136843155</v>
      </c>
      <c r="L3899" s="469">
        <f t="shared" si="333"/>
        <v>-2.3842196490178935E-2</v>
      </c>
    </row>
    <row r="3900" spans="1:12">
      <c r="A3900" s="98" t="s">
        <v>121</v>
      </c>
      <c r="B3900" s="98">
        <f t="shared" si="330"/>
        <v>10</v>
      </c>
      <c r="C3900" s="98">
        <f t="shared" si="331"/>
        <v>6</v>
      </c>
      <c r="D3900" s="98">
        <f>D3898</f>
        <v>126</v>
      </c>
      <c r="E3900" s="98">
        <f t="shared" si="334"/>
        <v>50</v>
      </c>
      <c r="F3900" s="397">
        <f>F3898+(E3900-E3898)*(F3901-F3898)/(E3901-E3898)</f>
        <v>3.5164333333333335</v>
      </c>
      <c r="G3900" s="98">
        <v>15</v>
      </c>
      <c r="H3900" s="491">
        <f>H3898+(E3900-E3898)*(H3901-H3898)/(E3901-E3898)</f>
        <v>0.32057966666666671</v>
      </c>
      <c r="I3900" s="492">
        <f>I3898+(E3900-E3898)*(I3901-I3898)/(E3901-E3898)</f>
        <v>10.966666666666667</v>
      </c>
      <c r="J3900" s="397">
        <f>J3898+(E3900-E3898)*(J3901-J3898)/(E3901-E3898)</f>
        <v>0.19603333333333334</v>
      </c>
      <c r="K3900" s="469">
        <f t="shared" si="332"/>
        <v>10.96898430863259</v>
      </c>
      <c r="L3900" s="469">
        <f t="shared" si="333"/>
        <v>2.3176419659236558E-3</v>
      </c>
    </row>
    <row r="3901" spans="1:12">
      <c r="A3901" s="480" t="s">
        <v>121</v>
      </c>
      <c r="B3901" s="480">
        <f t="shared" ref="B3901:B3964" si="335">INT(D3901/12)</f>
        <v>10</v>
      </c>
      <c r="C3901" s="480">
        <f t="shared" ref="C3901:C3964" si="336">D3901-B3901*12</f>
        <v>6</v>
      </c>
      <c r="D3901" s="480">
        <f>D3898</f>
        <v>126</v>
      </c>
      <c r="E3901" s="480">
        <f t="shared" si="334"/>
        <v>51</v>
      </c>
      <c r="F3901" s="484">
        <v>3.5306000000000002</v>
      </c>
      <c r="G3901" s="480">
        <v>15</v>
      </c>
      <c r="H3901" s="482">
        <v>0.32013000000000003</v>
      </c>
      <c r="I3901" s="483">
        <v>11</v>
      </c>
      <c r="J3901" s="484">
        <v>0.19309999999999999</v>
      </c>
      <c r="K3901" s="469">
        <f t="shared" si="332"/>
        <v>11.028644613125918</v>
      </c>
      <c r="L3901" s="469">
        <f t="shared" si="333"/>
        <v>2.8644613125917928E-2</v>
      </c>
    </row>
    <row r="3902" spans="1:12">
      <c r="A3902" s="98" t="s">
        <v>121</v>
      </c>
      <c r="B3902" s="98">
        <f t="shared" si="335"/>
        <v>10</v>
      </c>
      <c r="C3902" s="98">
        <f t="shared" si="336"/>
        <v>6</v>
      </c>
      <c r="D3902" s="98">
        <f>D3901</f>
        <v>126</v>
      </c>
      <c r="E3902" s="98">
        <f t="shared" si="334"/>
        <v>52</v>
      </c>
      <c r="F3902" s="397">
        <f>F3901+(E3902-E3901)*(F3904-F3901)/(E3904-E3901)</f>
        <v>3.5446</v>
      </c>
      <c r="G3902" s="98">
        <v>15</v>
      </c>
      <c r="H3902" s="491">
        <f>H3901+(E3902-E3901)*(H3904-H3901)/(E3904-E3901)</f>
        <v>0.31967566666666669</v>
      </c>
      <c r="I3902" s="492">
        <f>I3901+(E3902-E3901)*(I3904-I3901)/(E3904-E3901)</f>
        <v>11.066666666666666</v>
      </c>
      <c r="J3902" s="397">
        <f>J3901+(E3902-E3901)*(J3904-J3901)/(E3904-E3901)</f>
        <v>0.19016666666666665</v>
      </c>
      <c r="K3902" s="469">
        <f t="shared" si="332"/>
        <v>11.088113264798592</v>
      </c>
      <c r="L3902" s="469">
        <f t="shared" si="333"/>
        <v>2.1446598131925398E-2</v>
      </c>
    </row>
    <row r="3903" spans="1:12">
      <c r="A3903" s="98" t="s">
        <v>121</v>
      </c>
      <c r="B3903" s="98">
        <f t="shared" si="335"/>
        <v>10</v>
      </c>
      <c r="C3903" s="98">
        <f t="shared" si="336"/>
        <v>6</v>
      </c>
      <c r="D3903" s="98">
        <f>D3901</f>
        <v>126</v>
      </c>
      <c r="E3903" s="98">
        <f t="shared" si="334"/>
        <v>53</v>
      </c>
      <c r="F3903" s="397">
        <f>F3901+(E3903-E3901)*(F3904-F3901)/(E3904-E3901)</f>
        <v>3.5586000000000002</v>
      </c>
      <c r="G3903" s="98">
        <v>15</v>
      </c>
      <c r="H3903" s="491">
        <f>H3901+(E3903-E3901)*(H3904-H3901)/(E3904-E3901)</f>
        <v>0.31922133333333336</v>
      </c>
      <c r="I3903" s="492">
        <f>I3901+(E3903-E3901)*(I3904-I3901)/(E3904-E3901)</f>
        <v>11.133333333333333</v>
      </c>
      <c r="J3903" s="397">
        <f>J3901+(E3903-E3901)*(J3904-J3901)/(E3904-E3901)</f>
        <v>0.18723333333333333</v>
      </c>
      <c r="K3903" s="469">
        <f t="shared" si="332"/>
        <v>11.147751194573463</v>
      </c>
      <c r="L3903" s="469">
        <f t="shared" si="333"/>
        <v>1.4417861240129781E-2</v>
      </c>
    </row>
    <row r="3904" spans="1:12">
      <c r="A3904" s="480" t="s">
        <v>121</v>
      </c>
      <c r="B3904" s="480">
        <f t="shared" si="335"/>
        <v>10</v>
      </c>
      <c r="C3904" s="480">
        <f t="shared" si="336"/>
        <v>6</v>
      </c>
      <c r="D3904" s="480">
        <f>D3901</f>
        <v>126</v>
      </c>
      <c r="E3904" s="480">
        <f t="shared" si="334"/>
        <v>54</v>
      </c>
      <c r="F3904" s="484">
        <v>3.5726</v>
      </c>
      <c r="G3904" s="480">
        <v>15</v>
      </c>
      <c r="H3904" s="482">
        <v>0.31876700000000002</v>
      </c>
      <c r="I3904" s="483">
        <v>11.2</v>
      </c>
      <c r="J3904" s="484">
        <v>0.18429999999999999</v>
      </c>
      <c r="K3904" s="469">
        <f t="shared" si="332"/>
        <v>11.207559126258364</v>
      </c>
      <c r="L3904" s="469">
        <f t="shared" si="333"/>
        <v>7.5591262583643015E-3</v>
      </c>
    </row>
    <row r="3905" spans="1:12">
      <c r="A3905" s="98" t="s">
        <v>121</v>
      </c>
      <c r="B3905" s="480">
        <f t="shared" si="335"/>
        <v>11</v>
      </c>
      <c r="C3905" s="480">
        <f t="shared" si="336"/>
        <v>0</v>
      </c>
      <c r="D3905" s="480">
        <f>D3904+6</f>
        <v>132</v>
      </c>
      <c r="E3905" s="480">
        <v>12</v>
      </c>
      <c r="F3905" s="484">
        <v>2.9300999999999999</v>
      </c>
      <c r="G3905" s="480">
        <v>15</v>
      </c>
      <c r="H3905" s="482">
        <v>0.32434400000000002</v>
      </c>
      <c r="I3905" s="483">
        <v>9</v>
      </c>
      <c r="J3905" s="484">
        <v>0.2959</v>
      </c>
      <c r="K3905" s="469">
        <f t="shared" si="332"/>
        <v>9.0339269417655323</v>
      </c>
      <c r="L3905" s="469">
        <f t="shared" si="333"/>
        <v>3.3926941765532348E-2</v>
      </c>
    </row>
    <row r="3906" spans="1:12">
      <c r="A3906" s="98" t="s">
        <v>121</v>
      </c>
      <c r="B3906" s="98">
        <f t="shared" si="335"/>
        <v>11</v>
      </c>
      <c r="C3906" s="98">
        <f t="shared" si="336"/>
        <v>0</v>
      </c>
      <c r="D3906" s="98">
        <f>D3905</f>
        <v>132</v>
      </c>
      <c r="E3906" s="98">
        <f>E3905+1</f>
        <v>13</v>
      </c>
      <c r="F3906" s="397">
        <f>F3905+(E3906-E3905)*(F3908-F3905)/(E3908-E3905)</f>
        <v>2.9469333333333334</v>
      </c>
      <c r="G3906" s="98">
        <v>15</v>
      </c>
      <c r="H3906" s="491">
        <f>H3905+(E3906-E3905)*(H3908-H3905)/(E3908-E3905)</f>
        <v>0.32405533333333336</v>
      </c>
      <c r="I3906" s="492">
        <f>I3905+(E3906-E3905)*(I3908-I3905)/(E3908-E3905)</f>
        <v>9.0666666666666664</v>
      </c>
      <c r="J3906" s="397">
        <f>J3905+(E3906-E3905)*(J3908-J3905)/(E3908-E3905)</f>
        <v>0.29323333333333335</v>
      </c>
      <c r="K3906" s="469">
        <f t="shared" si="332"/>
        <v>9.0939201741266409</v>
      </c>
      <c r="L3906" s="469">
        <f t="shared" si="333"/>
        <v>2.7253507459974458E-2</v>
      </c>
    </row>
    <row r="3907" spans="1:12">
      <c r="A3907" s="480" t="s">
        <v>121</v>
      </c>
      <c r="B3907" s="98">
        <f t="shared" si="335"/>
        <v>11</v>
      </c>
      <c r="C3907" s="98">
        <f t="shared" si="336"/>
        <v>0</v>
      </c>
      <c r="D3907" s="98">
        <f>D3905</f>
        <v>132</v>
      </c>
      <c r="E3907" s="98">
        <f t="shared" ref="E3907:E3947" si="337">E3906+1</f>
        <v>14</v>
      </c>
      <c r="F3907" s="397">
        <f>F3905+(E3907-E3905)*(F3908-F3905)/(E3908-E3905)</f>
        <v>2.9637666666666664</v>
      </c>
      <c r="G3907" s="98">
        <v>15</v>
      </c>
      <c r="H3907" s="491">
        <f>H3905+(E3907-E3905)*(H3908-H3905)/(E3908-E3905)</f>
        <v>0.32376666666666665</v>
      </c>
      <c r="I3907" s="492">
        <f>I3905+(E3907-E3905)*(I3908-I3905)/(E3908-E3905)</f>
        <v>9.1333333333333329</v>
      </c>
      <c r="J3907" s="397">
        <f>J3905+(E3907-E3905)*(J3908-J3905)/(E3908-E3905)</f>
        <v>0.29056666666666664</v>
      </c>
      <c r="K3907" s="469">
        <f t="shared" si="332"/>
        <v>9.1540203850509627</v>
      </c>
      <c r="L3907" s="469">
        <f t="shared" si="333"/>
        <v>2.0687051717629856E-2</v>
      </c>
    </row>
    <row r="3908" spans="1:12">
      <c r="A3908" s="98" t="s">
        <v>121</v>
      </c>
      <c r="B3908" s="480">
        <f t="shared" si="335"/>
        <v>11</v>
      </c>
      <c r="C3908" s="480">
        <f t="shared" si="336"/>
        <v>0</v>
      </c>
      <c r="D3908" s="480">
        <f>D3905</f>
        <v>132</v>
      </c>
      <c r="E3908" s="480">
        <f t="shared" si="337"/>
        <v>15</v>
      </c>
      <c r="F3908" s="484">
        <v>2.9805999999999999</v>
      </c>
      <c r="G3908" s="480">
        <v>15</v>
      </c>
      <c r="H3908" s="482">
        <v>0.32347799999999999</v>
      </c>
      <c r="I3908" s="483">
        <v>9.1999999999999993</v>
      </c>
      <c r="J3908" s="484">
        <v>0.28789999999999999</v>
      </c>
      <c r="K3908" s="469">
        <f t="shared" si="332"/>
        <v>9.2142278609364467</v>
      </c>
      <c r="L3908" s="469">
        <f t="shared" si="333"/>
        <v>1.4227860936447456E-2</v>
      </c>
    </row>
    <row r="3909" spans="1:12">
      <c r="A3909" s="98" t="s">
        <v>121</v>
      </c>
      <c r="B3909" s="98">
        <f t="shared" si="335"/>
        <v>11</v>
      </c>
      <c r="C3909" s="98">
        <f t="shared" si="336"/>
        <v>0</v>
      </c>
      <c r="D3909" s="98">
        <f>D3908</f>
        <v>132</v>
      </c>
      <c r="E3909" s="98">
        <f t="shared" si="337"/>
        <v>16</v>
      </c>
      <c r="F3909" s="397">
        <f>F3908+(E3909-E3908)*(F3911-F3908)/(E3911-E3908)</f>
        <v>2.9971333333333332</v>
      </c>
      <c r="G3909" s="98">
        <v>15</v>
      </c>
      <c r="H3909" s="491">
        <f>H3908+(E3909-E3908)*(H3911-H3908)/(E3911-E3908)</f>
        <v>0.32318933333333333</v>
      </c>
      <c r="I3909" s="492">
        <f>I3908+(E3909-E3908)*(I3911-I3908)/(E3911-E3908)</f>
        <v>9.2666666666666657</v>
      </c>
      <c r="J3909" s="397">
        <f>J3908+(E3909-E3908)*(J3911-J3908)/(E3911-E3908)</f>
        <v>0.28523333333333334</v>
      </c>
      <c r="K3909" s="469">
        <f t="shared" si="332"/>
        <v>9.2736146407472191</v>
      </c>
      <c r="L3909" s="469">
        <f t="shared" si="333"/>
        <v>6.9479740805533652E-3</v>
      </c>
    </row>
    <row r="3910" spans="1:12">
      <c r="A3910" s="480" t="s">
        <v>121</v>
      </c>
      <c r="B3910" s="98">
        <f t="shared" si="335"/>
        <v>11</v>
      </c>
      <c r="C3910" s="98">
        <f t="shared" si="336"/>
        <v>0</v>
      </c>
      <c r="D3910" s="98">
        <f>D3908</f>
        <v>132</v>
      </c>
      <c r="E3910" s="98">
        <f t="shared" si="337"/>
        <v>17</v>
      </c>
      <c r="F3910" s="397">
        <f>F3908+(E3910-E3908)*(F3911-F3908)/(E3911-E3908)</f>
        <v>3.0136666666666665</v>
      </c>
      <c r="G3910" s="98">
        <v>15</v>
      </c>
      <c r="H3910" s="491">
        <f>H3908+(E3910-E3908)*(H3911-H3908)/(E3911-E3908)</f>
        <v>0.32290066666666667</v>
      </c>
      <c r="I3910" s="492">
        <f>I3908+(E3910-E3908)*(I3911-I3908)/(E3911-E3908)</f>
        <v>9.3333333333333339</v>
      </c>
      <c r="J3910" s="397">
        <f>J3908+(E3910-E3908)*(J3911-J3908)/(E3911-E3908)</f>
        <v>0.28256666666666663</v>
      </c>
      <c r="K3910" s="469">
        <f t="shared" si="332"/>
        <v>9.3331076017185879</v>
      </c>
      <c r="L3910" s="469">
        <f t="shared" si="333"/>
        <v>-2.2573161474603864E-4</v>
      </c>
    </row>
    <row r="3911" spans="1:12">
      <c r="A3911" s="98" t="s">
        <v>121</v>
      </c>
      <c r="B3911" s="480">
        <f t="shared" si="335"/>
        <v>11</v>
      </c>
      <c r="C3911" s="480">
        <f t="shared" si="336"/>
        <v>0</v>
      </c>
      <c r="D3911" s="480">
        <f>D3908</f>
        <v>132</v>
      </c>
      <c r="E3911" s="480">
        <f t="shared" si="337"/>
        <v>18</v>
      </c>
      <c r="F3911" s="484">
        <v>3.0301999999999998</v>
      </c>
      <c r="G3911" s="480">
        <v>15</v>
      </c>
      <c r="H3911" s="482">
        <v>0.32261200000000001</v>
      </c>
      <c r="I3911" s="483">
        <v>9.4</v>
      </c>
      <c r="J3911" s="484">
        <v>0.27989999999999998</v>
      </c>
      <c r="K3911" s="469">
        <f t="shared" si="332"/>
        <v>9.3927070288767922</v>
      </c>
      <c r="L3911" s="469">
        <f t="shared" si="333"/>
        <v>-7.2929711232081473E-3</v>
      </c>
    </row>
    <row r="3912" spans="1:12">
      <c r="A3912" s="98" t="s">
        <v>121</v>
      </c>
      <c r="B3912" s="98">
        <f t="shared" si="335"/>
        <v>11</v>
      </c>
      <c r="C3912" s="98">
        <f t="shared" si="336"/>
        <v>0</v>
      </c>
      <c r="D3912" s="98">
        <f>D3911</f>
        <v>132</v>
      </c>
      <c r="E3912" s="98">
        <f t="shared" si="337"/>
        <v>19</v>
      </c>
      <c r="F3912" s="397">
        <f>F3911+(E3912-E3911)*(F3914-F3911)/(E3914-E3911)</f>
        <v>3.0465</v>
      </c>
      <c r="G3912" s="98">
        <v>15</v>
      </c>
      <c r="H3912" s="491">
        <f>H3911+(E3912-E3911)*(H3914-H3911)/(E3914-E3911)</f>
        <v>0.32232300000000003</v>
      </c>
      <c r="I3912" s="492">
        <f>I3911+(E3912-E3911)*(I3914-I3911)/(E3914-E3911)</f>
        <v>9.4666666666666668</v>
      </c>
      <c r="J3912" s="397">
        <f>J3911+(E3912-E3911)*(J3914-J3911)/(E3914-E3911)</f>
        <v>0.27723333333333333</v>
      </c>
      <c r="K3912" s="469">
        <f t="shared" si="332"/>
        <v>9.4516990720488447</v>
      </c>
      <c r="L3912" s="469">
        <f t="shared" si="333"/>
        <v>-1.4967594617822044E-2</v>
      </c>
    </row>
    <row r="3913" spans="1:12">
      <c r="A3913" s="480" t="s">
        <v>121</v>
      </c>
      <c r="B3913" s="98">
        <f t="shared" si="335"/>
        <v>11</v>
      </c>
      <c r="C3913" s="98">
        <f t="shared" si="336"/>
        <v>0</v>
      </c>
      <c r="D3913" s="98">
        <f>D3911</f>
        <v>132</v>
      </c>
      <c r="E3913" s="98">
        <f t="shared" si="337"/>
        <v>20</v>
      </c>
      <c r="F3913" s="397">
        <f>F3911+(E3913-E3911)*(F3914-F3911)/(E3914-E3911)</f>
        <v>3.0627999999999997</v>
      </c>
      <c r="G3913" s="98">
        <v>15</v>
      </c>
      <c r="H3913" s="491">
        <f>H3911+(E3913-E3911)*(H3914-H3911)/(E3914-E3911)</f>
        <v>0.32203399999999999</v>
      </c>
      <c r="I3913" s="492">
        <f>I3911+(E3913-E3911)*(I3914-I3911)/(E3914-E3911)</f>
        <v>9.5333333333333332</v>
      </c>
      <c r="J3913" s="397">
        <f>J3911+(E3913-E3911)*(J3914-J3911)/(E3914-E3911)</f>
        <v>0.27456666666666663</v>
      </c>
      <c r="K3913" s="469">
        <f t="shared" si="332"/>
        <v>9.5107969965904218</v>
      </c>
      <c r="L3913" s="469">
        <f t="shared" si="333"/>
        <v>-2.2536336742911445E-2</v>
      </c>
    </row>
    <row r="3914" spans="1:12">
      <c r="A3914" s="98" t="s">
        <v>121</v>
      </c>
      <c r="B3914" s="480">
        <f t="shared" si="335"/>
        <v>11</v>
      </c>
      <c r="C3914" s="480">
        <f t="shared" si="336"/>
        <v>0</v>
      </c>
      <c r="D3914" s="480">
        <f>D3911</f>
        <v>132</v>
      </c>
      <c r="E3914" s="480">
        <f t="shared" si="337"/>
        <v>21</v>
      </c>
      <c r="F3914" s="484">
        <v>3.0790999999999999</v>
      </c>
      <c r="G3914" s="480">
        <v>15</v>
      </c>
      <c r="H3914" s="482">
        <v>0.321745</v>
      </c>
      <c r="I3914" s="483">
        <v>9.6</v>
      </c>
      <c r="J3914" s="484">
        <v>0.27189999999999998</v>
      </c>
      <c r="K3914" s="469">
        <f t="shared" si="332"/>
        <v>9.5700010878179924</v>
      </c>
      <c r="L3914" s="469">
        <f t="shared" si="333"/>
        <v>-2.9998912182007231E-2</v>
      </c>
    </row>
    <row r="3915" spans="1:12">
      <c r="A3915" s="98" t="s">
        <v>121</v>
      </c>
      <c r="B3915" s="98">
        <f t="shared" si="335"/>
        <v>11</v>
      </c>
      <c r="C3915" s="98">
        <f t="shared" si="336"/>
        <v>0</v>
      </c>
      <c r="D3915" s="98">
        <f>D3914</f>
        <v>132</v>
      </c>
      <c r="E3915" s="98">
        <f t="shared" si="337"/>
        <v>22</v>
      </c>
      <c r="F3915" s="397">
        <f>F3914+(E3915-E3914)*(F3917-F3914)/(E3917-E3914)</f>
        <v>3.0951333333333335</v>
      </c>
      <c r="G3915" s="98">
        <v>15</v>
      </c>
      <c r="H3915" s="491">
        <f>H3914+(E3915-E3914)*(H3917-H3914)/(E3917-E3914)</f>
        <v>0.32145533333333332</v>
      </c>
      <c r="I3915" s="492">
        <f>I3914+(E3915-E3914)*(I3917-I3914)/(E3917-E3914)</f>
        <v>9.6333333333333329</v>
      </c>
      <c r="J3915" s="397">
        <f>J3914+(E3915-E3914)*(J3917-J3914)/(E3917-E3914)</f>
        <v>0.26923333333333332</v>
      </c>
      <c r="K3915" s="469">
        <f t="shared" ref="K3915:K3978" si="338">F3915/H3915</f>
        <v>9.6285020417559313</v>
      </c>
      <c r="L3915" s="469">
        <f t="shared" ref="L3915:L3978" si="339">K3915-I3915</f>
        <v>-4.8312915774015863E-3</v>
      </c>
    </row>
    <row r="3916" spans="1:12">
      <c r="A3916" s="480" t="s">
        <v>121</v>
      </c>
      <c r="B3916" s="98">
        <f t="shared" si="335"/>
        <v>11</v>
      </c>
      <c r="C3916" s="98">
        <f t="shared" si="336"/>
        <v>0</v>
      </c>
      <c r="D3916" s="98">
        <f>D3914</f>
        <v>132</v>
      </c>
      <c r="E3916" s="98">
        <f t="shared" si="337"/>
        <v>23</v>
      </c>
      <c r="F3916" s="397">
        <f>F3914+(E3916-E3914)*(F3917-F3914)/(E3917-E3914)</f>
        <v>3.1111666666666666</v>
      </c>
      <c r="G3916" s="98">
        <v>15</v>
      </c>
      <c r="H3916" s="491">
        <f>H3914+(E3916-E3914)*(H3917-H3914)/(E3917-E3914)</f>
        <v>0.32116566666666668</v>
      </c>
      <c r="I3916" s="492">
        <f>I3914+(E3916-E3914)*(I3917-I3914)/(E3917-E3914)</f>
        <v>9.6666666666666661</v>
      </c>
      <c r="J3916" s="397">
        <f>J3914+(E3916-E3914)*(J3917-J3914)/(E3917-E3914)</f>
        <v>0.26656666666666667</v>
      </c>
      <c r="K3916" s="469">
        <f t="shared" si="338"/>
        <v>9.6871085223929079</v>
      </c>
      <c r="L3916" s="469">
        <f t="shared" si="339"/>
        <v>2.0441855726241798E-2</v>
      </c>
    </row>
    <row r="3917" spans="1:12">
      <c r="A3917" s="98" t="s">
        <v>121</v>
      </c>
      <c r="B3917" s="480">
        <f t="shared" si="335"/>
        <v>11</v>
      </c>
      <c r="C3917" s="480">
        <f t="shared" si="336"/>
        <v>0</v>
      </c>
      <c r="D3917" s="480">
        <f>D3914</f>
        <v>132</v>
      </c>
      <c r="E3917" s="480">
        <f t="shared" si="337"/>
        <v>24</v>
      </c>
      <c r="F3917" s="484">
        <v>3.1272000000000002</v>
      </c>
      <c r="G3917" s="480">
        <v>15</v>
      </c>
      <c r="H3917" s="482">
        <v>0.32087599999999999</v>
      </c>
      <c r="I3917" s="483">
        <v>9.6999999999999993</v>
      </c>
      <c r="J3917" s="484">
        <v>0.26390000000000002</v>
      </c>
      <c r="K3917" s="469">
        <f t="shared" si="338"/>
        <v>9.7458208155175221</v>
      </c>
      <c r="L3917" s="469">
        <f t="shared" si="339"/>
        <v>4.5820815517522817E-2</v>
      </c>
    </row>
    <row r="3918" spans="1:12">
      <c r="A3918" s="98" t="s">
        <v>121</v>
      </c>
      <c r="B3918" s="98">
        <f t="shared" si="335"/>
        <v>11</v>
      </c>
      <c r="C3918" s="98">
        <f t="shared" si="336"/>
        <v>0</v>
      </c>
      <c r="D3918" s="98">
        <f>D3917</f>
        <v>132</v>
      </c>
      <c r="E3918" s="98">
        <f t="shared" si="337"/>
        <v>25</v>
      </c>
      <c r="F3918" s="397">
        <f>F3917+(E3918-E3917)*(F3920-F3917)/(E3920-E3917)</f>
        <v>3.1429666666666667</v>
      </c>
      <c r="G3918" s="98">
        <v>15</v>
      </c>
      <c r="H3918" s="491">
        <f>H3917+(E3918-E3917)*(H3920-H3917)/(E3920-E3917)</f>
        <v>0.32058566666666666</v>
      </c>
      <c r="I3918" s="492">
        <f>I3917+(E3918-E3917)*(I3920-I3917)/(E3920-E3917)</f>
        <v>9.7666666666666657</v>
      </c>
      <c r="J3918" s="397">
        <f>J3917+(E3918-E3917)*(J3920-J3917)/(E3920-E3917)</f>
        <v>0.26123333333333337</v>
      </c>
      <c r="K3918" s="469">
        <f t="shared" si="338"/>
        <v>9.8038277860207934</v>
      </c>
      <c r="L3918" s="469">
        <f t="shared" si="339"/>
        <v>3.7161119354127692E-2</v>
      </c>
    </row>
    <row r="3919" spans="1:12">
      <c r="A3919" s="480" t="s">
        <v>121</v>
      </c>
      <c r="B3919" s="98">
        <f t="shared" si="335"/>
        <v>11</v>
      </c>
      <c r="C3919" s="98">
        <f t="shared" si="336"/>
        <v>0</v>
      </c>
      <c r="D3919" s="98">
        <f>D3917</f>
        <v>132</v>
      </c>
      <c r="E3919" s="98">
        <f t="shared" si="337"/>
        <v>26</v>
      </c>
      <c r="F3919" s="397">
        <f>F3917+(E3919-E3917)*(F3920-F3917)/(E3920-E3917)</f>
        <v>3.1587333333333336</v>
      </c>
      <c r="G3919" s="98">
        <v>15</v>
      </c>
      <c r="H3919" s="491">
        <f>H3917+(E3919-E3917)*(H3920-H3917)/(E3920-E3917)</f>
        <v>0.32029533333333332</v>
      </c>
      <c r="I3919" s="492">
        <f>I3917+(E3919-E3917)*(I3920-I3917)/(E3920-E3917)</f>
        <v>9.8333333333333339</v>
      </c>
      <c r="J3919" s="397">
        <f>J3917+(E3919-E3917)*(J3920-J3917)/(E3920-E3917)</f>
        <v>0.25856666666666667</v>
      </c>
      <c r="K3919" s="469">
        <f t="shared" si="338"/>
        <v>9.8619399179507266</v>
      </c>
      <c r="L3919" s="469">
        <f t="shared" si="339"/>
        <v>2.8606584617392627E-2</v>
      </c>
    </row>
    <row r="3920" spans="1:12">
      <c r="A3920" s="98" t="s">
        <v>121</v>
      </c>
      <c r="B3920" s="480">
        <f t="shared" si="335"/>
        <v>11</v>
      </c>
      <c r="C3920" s="480">
        <f t="shared" si="336"/>
        <v>0</v>
      </c>
      <c r="D3920" s="480">
        <f>D3917</f>
        <v>132</v>
      </c>
      <c r="E3920" s="480">
        <f t="shared" si="337"/>
        <v>27</v>
      </c>
      <c r="F3920" s="484">
        <v>3.1745000000000001</v>
      </c>
      <c r="G3920" s="480">
        <v>15</v>
      </c>
      <c r="H3920" s="482">
        <v>0.32000499999999998</v>
      </c>
      <c r="I3920" s="483">
        <v>9.9</v>
      </c>
      <c r="J3920" s="484">
        <v>0.25590000000000002</v>
      </c>
      <c r="K3920" s="469">
        <f t="shared" si="338"/>
        <v>9.9201574975391011</v>
      </c>
      <c r="L3920" s="469">
        <f t="shared" si="339"/>
        <v>2.0157497539100788E-2</v>
      </c>
    </row>
    <row r="3921" spans="1:12">
      <c r="A3921" s="98" t="s">
        <v>121</v>
      </c>
      <c r="B3921" s="98">
        <f t="shared" si="335"/>
        <v>11</v>
      </c>
      <c r="C3921" s="98">
        <f t="shared" si="336"/>
        <v>0</v>
      </c>
      <c r="D3921" s="98">
        <f>D3920</f>
        <v>132</v>
      </c>
      <c r="E3921" s="98">
        <f t="shared" si="337"/>
        <v>28</v>
      </c>
      <c r="F3921" s="397">
        <f>F3920+(E3921-E3920)*(F3923-F3920)/(E3923-E3920)</f>
        <v>3.1900666666666666</v>
      </c>
      <c r="G3921" s="98">
        <v>15</v>
      </c>
      <c r="H3921" s="491">
        <f>H3920+(E3921-E3920)*(H3923-H3920)/(E3923-E3920)</f>
        <v>0.31971299999999997</v>
      </c>
      <c r="I3921" s="492">
        <f>I3920+(E3921-E3920)*(I3923-I3920)/(E3923-E3920)</f>
        <v>9.9666666666666668</v>
      </c>
      <c r="J3921" s="397">
        <f>J3920+(E3921-E3920)*(J3923-J3920)/(E3923-E3920)</f>
        <v>0.25323333333333337</v>
      </c>
      <c r="K3921" s="469">
        <f t="shared" si="338"/>
        <v>9.9779072689151427</v>
      </c>
      <c r="L3921" s="469">
        <f t="shared" si="339"/>
        <v>1.1240602248475895E-2</v>
      </c>
    </row>
    <row r="3922" spans="1:12">
      <c r="A3922" s="480" t="s">
        <v>121</v>
      </c>
      <c r="B3922" s="98">
        <f t="shared" si="335"/>
        <v>11</v>
      </c>
      <c r="C3922" s="98">
        <f t="shared" si="336"/>
        <v>0</v>
      </c>
      <c r="D3922" s="98">
        <f>D3920</f>
        <v>132</v>
      </c>
      <c r="E3922" s="98">
        <f t="shared" si="337"/>
        <v>29</v>
      </c>
      <c r="F3922" s="397">
        <f>F3920+(E3922-E3920)*(F3923-F3920)/(E3923-E3920)</f>
        <v>3.2056333333333336</v>
      </c>
      <c r="G3922" s="98">
        <v>15</v>
      </c>
      <c r="H3922" s="491">
        <f>H3920+(E3922-E3920)*(H3923-H3920)/(E3923-E3920)</f>
        <v>0.31942100000000001</v>
      </c>
      <c r="I3922" s="492">
        <f>I3920+(E3922-E3920)*(I3923-I3920)/(E3923-E3920)</f>
        <v>10.033333333333333</v>
      </c>
      <c r="J3922" s="397">
        <f>J3920+(E3922-E3920)*(J3923-J3920)/(E3923-E3920)</f>
        <v>0.25056666666666666</v>
      </c>
      <c r="K3922" s="469">
        <f t="shared" si="338"/>
        <v>10.035762624665672</v>
      </c>
      <c r="L3922" s="469">
        <f t="shared" si="339"/>
        <v>2.4292913323389342E-3</v>
      </c>
    </row>
    <row r="3923" spans="1:12">
      <c r="A3923" s="98" t="s">
        <v>121</v>
      </c>
      <c r="B3923" s="480">
        <f t="shared" si="335"/>
        <v>11</v>
      </c>
      <c r="C3923" s="480">
        <f t="shared" si="336"/>
        <v>0</v>
      </c>
      <c r="D3923" s="480">
        <f>D3920</f>
        <v>132</v>
      </c>
      <c r="E3923" s="480">
        <f t="shared" si="337"/>
        <v>30</v>
      </c>
      <c r="F3923" s="484">
        <v>3.2212000000000001</v>
      </c>
      <c r="G3923" s="480">
        <v>15</v>
      </c>
      <c r="H3923" s="482">
        <v>0.319129</v>
      </c>
      <c r="I3923" s="483">
        <v>10.1</v>
      </c>
      <c r="J3923" s="484">
        <v>0.24790000000000001</v>
      </c>
      <c r="K3923" s="469">
        <f t="shared" si="338"/>
        <v>10.093723854616785</v>
      </c>
      <c r="L3923" s="469">
        <f t="shared" si="339"/>
        <v>-6.2761453832145264E-3</v>
      </c>
    </row>
    <row r="3924" spans="1:12">
      <c r="A3924" s="98" t="s">
        <v>121</v>
      </c>
      <c r="B3924" s="98">
        <f t="shared" si="335"/>
        <v>11</v>
      </c>
      <c r="C3924" s="98">
        <f t="shared" si="336"/>
        <v>0</v>
      </c>
      <c r="D3924" s="98">
        <f>D3923</f>
        <v>132</v>
      </c>
      <c r="E3924" s="98">
        <f t="shared" si="337"/>
        <v>31</v>
      </c>
      <c r="F3924" s="397">
        <f>F3923+(E3924-E3923)*(F3926-F3923)/(E3926-E3923)</f>
        <v>3.2365333333333335</v>
      </c>
      <c r="G3924" s="98">
        <v>15</v>
      </c>
      <c r="H3924" s="491">
        <f>H3923+(E3924-E3923)*(H3926-H3923)/(E3926-E3923)</f>
        <v>0.31883566666666668</v>
      </c>
      <c r="I3924" s="492">
        <f>I3923+(E3924-E3923)*(I3926-I3923)/(E3926-E3923)</f>
        <v>10.166666666666666</v>
      </c>
      <c r="J3924" s="397">
        <f>J3923+(E3924-E3923)*(J3926-J3923)/(E3926-E3923)</f>
        <v>0.24523333333333333</v>
      </c>
      <c r="K3924" s="469">
        <f t="shared" si="338"/>
        <v>10.151101873797055</v>
      </c>
      <c r="L3924" s="469">
        <f t="shared" si="339"/>
        <v>-1.556479286961121E-2</v>
      </c>
    </row>
    <row r="3925" spans="1:12">
      <c r="A3925" s="480" t="s">
        <v>121</v>
      </c>
      <c r="B3925" s="98">
        <f t="shared" si="335"/>
        <v>11</v>
      </c>
      <c r="C3925" s="98">
        <f t="shared" si="336"/>
        <v>0</v>
      </c>
      <c r="D3925" s="98">
        <f>D3923</f>
        <v>132</v>
      </c>
      <c r="E3925" s="98">
        <f t="shared" si="337"/>
        <v>32</v>
      </c>
      <c r="F3925" s="397">
        <f>F3923+(E3925-E3923)*(F3926-F3923)/(E3926-E3923)</f>
        <v>3.2518666666666665</v>
      </c>
      <c r="G3925" s="98">
        <v>15</v>
      </c>
      <c r="H3925" s="491">
        <f>H3923+(E3925-E3923)*(H3926-H3923)/(E3926-E3923)</f>
        <v>0.31854233333333332</v>
      </c>
      <c r="I3925" s="492">
        <f>I3923+(E3925-E3923)*(I3926-I3923)/(E3926-E3923)</f>
        <v>10.233333333333334</v>
      </c>
      <c r="J3925" s="397">
        <f>J3923+(E3925-E3923)*(J3926-J3923)/(E3926-E3923)</f>
        <v>0.24256666666666668</v>
      </c>
      <c r="K3925" s="469">
        <f t="shared" si="338"/>
        <v>10.208585567381416</v>
      </c>
      <c r="L3925" s="469">
        <f t="shared" si="339"/>
        <v>-2.474776595191841E-2</v>
      </c>
    </row>
    <row r="3926" spans="1:12">
      <c r="A3926" s="98" t="s">
        <v>121</v>
      </c>
      <c r="B3926" s="480">
        <f t="shared" si="335"/>
        <v>11</v>
      </c>
      <c r="C3926" s="480">
        <f t="shared" si="336"/>
        <v>0</v>
      </c>
      <c r="D3926" s="480">
        <f>D3923</f>
        <v>132</v>
      </c>
      <c r="E3926" s="480">
        <f t="shared" si="337"/>
        <v>33</v>
      </c>
      <c r="F3926" s="484">
        <v>3.2671999999999999</v>
      </c>
      <c r="G3926" s="480">
        <v>15</v>
      </c>
      <c r="H3926" s="482">
        <v>0.318249</v>
      </c>
      <c r="I3926" s="483">
        <v>10.3</v>
      </c>
      <c r="J3926" s="484">
        <v>0.2399</v>
      </c>
      <c r="K3926" s="469">
        <f t="shared" si="338"/>
        <v>10.266175227573378</v>
      </c>
      <c r="L3926" s="469">
        <f t="shared" si="339"/>
        <v>-3.3824772426623184E-2</v>
      </c>
    </row>
    <row r="3927" spans="1:12">
      <c r="A3927" s="98" t="s">
        <v>121</v>
      </c>
      <c r="B3927" s="98">
        <f t="shared" si="335"/>
        <v>11</v>
      </c>
      <c r="C3927" s="98">
        <f t="shared" si="336"/>
        <v>0</v>
      </c>
      <c r="D3927" s="98">
        <f>D3926</f>
        <v>132</v>
      </c>
      <c r="E3927" s="98">
        <f t="shared" si="337"/>
        <v>34</v>
      </c>
      <c r="F3927" s="397">
        <f>F3926+(E3927-E3926)*(F3929-F3926)/(E3929-E3926)</f>
        <v>3.2822999999999998</v>
      </c>
      <c r="G3927" s="98">
        <v>15</v>
      </c>
      <c r="H3927" s="491">
        <f>H3926+(E3927-E3926)*(H3929-H3926)/(E3929-E3926)</f>
        <v>0.31795400000000001</v>
      </c>
      <c r="I3927" s="492">
        <f>I3926+(E3927-E3926)*(I3929-I3926)/(E3929-E3926)</f>
        <v>10.333333333333334</v>
      </c>
      <c r="J3927" s="397">
        <f>J3926+(E3927-E3926)*(J3929-J3926)/(E3929-E3926)</f>
        <v>0.23723333333333332</v>
      </c>
      <c r="K3927" s="469">
        <f t="shared" si="338"/>
        <v>10.323191405046012</v>
      </c>
      <c r="L3927" s="469">
        <f t="shared" si="339"/>
        <v>-1.0141928287321633E-2</v>
      </c>
    </row>
    <row r="3928" spans="1:12">
      <c r="A3928" s="480" t="s">
        <v>121</v>
      </c>
      <c r="B3928" s="98">
        <f t="shared" si="335"/>
        <v>11</v>
      </c>
      <c r="C3928" s="98">
        <f t="shared" si="336"/>
        <v>0</v>
      </c>
      <c r="D3928" s="98">
        <f>D3926</f>
        <v>132</v>
      </c>
      <c r="E3928" s="98">
        <f t="shared" si="337"/>
        <v>35</v>
      </c>
      <c r="F3928" s="397">
        <f>F3926+(E3928-E3926)*(F3929-F3926)/(E3929-E3926)</f>
        <v>3.2974000000000001</v>
      </c>
      <c r="G3928" s="98">
        <v>15</v>
      </c>
      <c r="H3928" s="491">
        <f>H3926+(E3928-E3926)*(H3929-H3926)/(E3929-E3926)</f>
        <v>0.31765899999999997</v>
      </c>
      <c r="I3928" s="492">
        <f>I3926+(E3928-E3926)*(I3929-I3926)/(E3929-E3926)</f>
        <v>10.366666666666667</v>
      </c>
      <c r="J3928" s="397">
        <f>J3926+(E3928-E3926)*(J3929-J3926)/(E3929-E3926)</f>
        <v>0.23456666666666667</v>
      </c>
      <c r="K3928" s="469">
        <f t="shared" si="338"/>
        <v>10.380313480808038</v>
      </c>
      <c r="L3928" s="469">
        <f t="shared" si="339"/>
        <v>1.3646814141370811E-2</v>
      </c>
    </row>
    <row r="3929" spans="1:12">
      <c r="A3929" s="98" t="s">
        <v>121</v>
      </c>
      <c r="B3929" s="480">
        <f t="shared" si="335"/>
        <v>11</v>
      </c>
      <c r="C3929" s="480">
        <f t="shared" si="336"/>
        <v>0</v>
      </c>
      <c r="D3929" s="480">
        <f>D3926</f>
        <v>132</v>
      </c>
      <c r="E3929" s="480">
        <f t="shared" si="337"/>
        <v>36</v>
      </c>
      <c r="F3929" s="484">
        <v>3.3125</v>
      </c>
      <c r="G3929" s="480">
        <v>15</v>
      </c>
      <c r="H3929" s="482">
        <v>0.31736399999999998</v>
      </c>
      <c r="I3929" s="483">
        <v>10.4</v>
      </c>
      <c r="J3929" s="484">
        <v>0.2319</v>
      </c>
      <c r="K3929" s="469">
        <f t="shared" si="338"/>
        <v>10.437541750167002</v>
      </c>
      <c r="L3929" s="469">
        <f t="shared" si="339"/>
        <v>3.7541750167001453E-2</v>
      </c>
    </row>
    <row r="3930" spans="1:12">
      <c r="A3930" s="98" t="s">
        <v>121</v>
      </c>
      <c r="B3930" s="98">
        <f t="shared" si="335"/>
        <v>11</v>
      </c>
      <c r="C3930" s="98">
        <f t="shared" si="336"/>
        <v>0</v>
      </c>
      <c r="D3930" s="98">
        <f>D3929</f>
        <v>132</v>
      </c>
      <c r="E3930" s="98">
        <f t="shared" si="337"/>
        <v>37</v>
      </c>
      <c r="F3930" s="397">
        <f>F3929+(E3930-E3929)*(F3932-F3929)/(E3932-E3929)</f>
        <v>3.3274333333333335</v>
      </c>
      <c r="G3930" s="98">
        <v>15</v>
      </c>
      <c r="H3930" s="491">
        <f>H3929+(E3930-E3929)*(H3932-H3929)/(E3932-E3929)</f>
        <v>0.31706666666666666</v>
      </c>
      <c r="I3930" s="492">
        <f>I3929+(E3930-E3929)*(I3932-I3929)/(E3932-E3929)</f>
        <v>10.466666666666667</v>
      </c>
      <c r="J3930" s="397">
        <f>J3929+(E3930-E3929)*(J3932-J3929)/(E3932-E3929)</f>
        <v>0.22923333333333332</v>
      </c>
      <c r="K3930" s="469">
        <f t="shared" si="338"/>
        <v>10.494428090832633</v>
      </c>
      <c r="L3930" s="469">
        <f t="shared" si="339"/>
        <v>2.7761424165966275E-2</v>
      </c>
    </row>
    <row r="3931" spans="1:12">
      <c r="A3931" s="480" t="s">
        <v>121</v>
      </c>
      <c r="B3931" s="98">
        <f t="shared" si="335"/>
        <v>11</v>
      </c>
      <c r="C3931" s="98">
        <f t="shared" si="336"/>
        <v>0</v>
      </c>
      <c r="D3931" s="98">
        <f>D3929</f>
        <v>132</v>
      </c>
      <c r="E3931" s="98">
        <f t="shared" si="337"/>
        <v>38</v>
      </c>
      <c r="F3931" s="397">
        <f>F3929+(E3931-E3929)*(F3932-F3929)/(E3932-E3929)</f>
        <v>3.3423666666666665</v>
      </c>
      <c r="G3931" s="98">
        <v>15</v>
      </c>
      <c r="H3931" s="491">
        <f>H3929+(E3931-E3929)*(H3932-H3929)/(E3932-E3929)</f>
        <v>0.31676933333333329</v>
      </c>
      <c r="I3931" s="492">
        <f>I3929+(E3931-E3929)*(I3932-I3929)/(E3932-E3929)</f>
        <v>10.533333333333333</v>
      </c>
      <c r="J3931" s="397">
        <f>J3929+(E3931-E3929)*(J3932-J3929)/(E3932-E3929)</f>
        <v>0.22656666666666667</v>
      </c>
      <c r="K3931" s="469">
        <f t="shared" si="338"/>
        <v>10.551421223434929</v>
      </c>
      <c r="L3931" s="469">
        <f t="shared" si="339"/>
        <v>1.8087890101595505E-2</v>
      </c>
    </row>
    <row r="3932" spans="1:12">
      <c r="A3932" s="98" t="s">
        <v>121</v>
      </c>
      <c r="B3932" s="480">
        <f t="shared" si="335"/>
        <v>11</v>
      </c>
      <c r="C3932" s="480">
        <f t="shared" si="336"/>
        <v>0</v>
      </c>
      <c r="D3932" s="480">
        <f>D3929</f>
        <v>132</v>
      </c>
      <c r="E3932" s="480">
        <f t="shared" si="337"/>
        <v>39</v>
      </c>
      <c r="F3932" s="484">
        <v>3.3573</v>
      </c>
      <c r="G3932" s="480">
        <v>15</v>
      </c>
      <c r="H3932" s="482">
        <v>0.31647199999999998</v>
      </c>
      <c r="I3932" s="483">
        <v>10.6</v>
      </c>
      <c r="J3932" s="484">
        <v>0.22389999999999999</v>
      </c>
      <c r="K3932" s="469">
        <f t="shared" si="338"/>
        <v>10.608521448974949</v>
      </c>
      <c r="L3932" s="469">
        <f t="shared" si="339"/>
        <v>8.5214489749496636E-3</v>
      </c>
    </row>
    <row r="3933" spans="1:12">
      <c r="A3933" s="98" t="s">
        <v>121</v>
      </c>
      <c r="B3933" s="98">
        <f t="shared" si="335"/>
        <v>11</v>
      </c>
      <c r="C3933" s="98">
        <f t="shared" si="336"/>
        <v>0</v>
      </c>
      <c r="D3933" s="98">
        <f>D3932</f>
        <v>132</v>
      </c>
      <c r="E3933" s="98">
        <f t="shared" si="337"/>
        <v>40</v>
      </c>
      <c r="F3933" s="397">
        <f>F3932+(E3933-E3932)*(F3935-F3932)/(E3935-E3932)</f>
        <v>3.3719999999999999</v>
      </c>
      <c r="G3933" s="98">
        <v>15</v>
      </c>
      <c r="H3933" s="491">
        <f>H3932+(E3933-E3932)*(H3935-H3932)/(E3935-E3932)</f>
        <v>0.31617233333333333</v>
      </c>
      <c r="I3933" s="492">
        <f>I3932+(E3933-E3932)*(I3935-I3932)/(E3935-E3932)</f>
        <v>10.666666666666666</v>
      </c>
      <c r="J3933" s="397">
        <f>J3932+(E3933-E3932)*(J3935-J3932)/(E3935-E3932)</f>
        <v>0.22123333333333334</v>
      </c>
      <c r="K3933" s="469">
        <f t="shared" si="338"/>
        <v>10.665069787889937</v>
      </c>
      <c r="L3933" s="469">
        <f t="shared" si="339"/>
        <v>-1.5968787767288717E-3</v>
      </c>
    </row>
    <row r="3934" spans="1:12">
      <c r="A3934" s="480" t="s">
        <v>121</v>
      </c>
      <c r="B3934" s="98">
        <f t="shared" si="335"/>
        <v>11</v>
      </c>
      <c r="C3934" s="98">
        <f t="shared" si="336"/>
        <v>0</v>
      </c>
      <c r="D3934" s="98">
        <f>D3932</f>
        <v>132</v>
      </c>
      <c r="E3934" s="98">
        <f t="shared" si="337"/>
        <v>41</v>
      </c>
      <c r="F3934" s="397">
        <f>F3932+(E3934-E3932)*(F3935-F3932)/(E3935-E3932)</f>
        <v>3.3867000000000003</v>
      </c>
      <c r="G3934" s="98">
        <v>15</v>
      </c>
      <c r="H3934" s="491">
        <f>H3932+(E3934-E3932)*(H3935-H3932)/(E3935-E3932)</f>
        <v>0.31587266666666663</v>
      </c>
      <c r="I3934" s="492">
        <f>I3932+(E3934-E3932)*(I3935-I3932)/(E3935-E3932)</f>
        <v>10.733333333333334</v>
      </c>
      <c r="J3934" s="397">
        <f>J3932+(E3934-E3932)*(J3935-J3932)/(E3935-E3932)</f>
        <v>0.21856666666666666</v>
      </c>
      <c r="K3934" s="469">
        <f t="shared" si="338"/>
        <v>10.721725421002979</v>
      </c>
      <c r="L3934" s="469">
        <f t="shared" si="339"/>
        <v>-1.1607912330354964E-2</v>
      </c>
    </row>
    <row r="3935" spans="1:12">
      <c r="A3935" s="98" t="s">
        <v>121</v>
      </c>
      <c r="B3935" s="480">
        <f t="shared" si="335"/>
        <v>11</v>
      </c>
      <c r="C3935" s="480">
        <f t="shared" si="336"/>
        <v>0</v>
      </c>
      <c r="D3935" s="480">
        <f>D3932</f>
        <v>132</v>
      </c>
      <c r="E3935" s="480">
        <f t="shared" si="337"/>
        <v>42</v>
      </c>
      <c r="F3935" s="484">
        <v>3.4014000000000002</v>
      </c>
      <c r="G3935" s="480">
        <v>15</v>
      </c>
      <c r="H3935" s="482">
        <v>0.31557299999999999</v>
      </c>
      <c r="I3935" s="483">
        <v>10.8</v>
      </c>
      <c r="J3935" s="484">
        <v>0.21590000000000001</v>
      </c>
      <c r="K3935" s="469">
        <f t="shared" si="338"/>
        <v>10.7784886539723</v>
      </c>
      <c r="L3935" s="469">
        <f t="shared" si="339"/>
        <v>-2.1511346027700995E-2</v>
      </c>
    </row>
    <row r="3936" spans="1:12">
      <c r="A3936" s="98" t="s">
        <v>121</v>
      </c>
      <c r="B3936" s="98">
        <f t="shared" si="335"/>
        <v>11</v>
      </c>
      <c r="C3936" s="98">
        <f t="shared" si="336"/>
        <v>0</v>
      </c>
      <c r="D3936" s="98">
        <f>D3935</f>
        <v>132</v>
      </c>
      <c r="E3936" s="98">
        <f t="shared" si="337"/>
        <v>43</v>
      </c>
      <c r="F3936" s="397">
        <f>F3935+(E3936-E3935)*(F3938-F3935)/(E3938-E3935)</f>
        <v>3.4159333333333333</v>
      </c>
      <c r="G3936" s="98">
        <v>15</v>
      </c>
      <c r="H3936" s="491">
        <f>H3935+(E3936-E3935)*(H3938-H3935)/(E3938-E3935)</f>
        <v>0.31527099999999997</v>
      </c>
      <c r="I3936" s="492">
        <f>I3935+(E3936-E3935)*(I3938-I3935)/(E3938-E3935)</f>
        <v>10.866666666666667</v>
      </c>
      <c r="J3936" s="397">
        <f>J3935+(E3936-E3935)*(J3938-J3935)/(E3938-E3935)</f>
        <v>0.21323333333333333</v>
      </c>
      <c r="K3936" s="469">
        <f t="shared" si="338"/>
        <v>10.834911340825302</v>
      </c>
      <c r="L3936" s="469">
        <f t="shared" si="339"/>
        <v>-3.1755325841364979E-2</v>
      </c>
    </row>
    <row r="3937" spans="1:12">
      <c r="A3937" s="480" t="s">
        <v>121</v>
      </c>
      <c r="B3937" s="98">
        <f t="shared" si="335"/>
        <v>11</v>
      </c>
      <c r="C3937" s="98">
        <f t="shared" si="336"/>
        <v>0</v>
      </c>
      <c r="D3937" s="98">
        <f>D3935</f>
        <v>132</v>
      </c>
      <c r="E3937" s="98">
        <f t="shared" si="337"/>
        <v>44</v>
      </c>
      <c r="F3937" s="397">
        <f>F3935+(E3937-E3935)*(F3938-F3935)/(E3938-E3935)</f>
        <v>3.4304666666666668</v>
      </c>
      <c r="G3937" s="98">
        <v>15</v>
      </c>
      <c r="H3937" s="491">
        <f>H3935+(E3937-E3935)*(H3938-H3935)/(E3938-E3935)</f>
        <v>0.314969</v>
      </c>
      <c r="I3937" s="492">
        <f>I3935+(E3937-E3935)*(I3938-I3935)/(E3938-E3935)</f>
        <v>10.933333333333334</v>
      </c>
      <c r="J3937" s="397">
        <f>J3935+(E3937-E3935)*(J3938-J3935)/(E3938-E3935)</f>
        <v>0.21056666666666668</v>
      </c>
      <c r="K3937" s="469">
        <f t="shared" si="338"/>
        <v>10.891442226589495</v>
      </c>
      <c r="L3937" s="469">
        <f t="shared" si="339"/>
        <v>-4.1891106743838336E-2</v>
      </c>
    </row>
    <row r="3938" spans="1:12">
      <c r="A3938" s="98" t="s">
        <v>121</v>
      </c>
      <c r="B3938" s="480">
        <f t="shared" si="335"/>
        <v>11</v>
      </c>
      <c r="C3938" s="480">
        <f t="shared" si="336"/>
        <v>0</v>
      </c>
      <c r="D3938" s="480">
        <f>D3935</f>
        <v>132</v>
      </c>
      <c r="E3938" s="480">
        <f t="shared" si="337"/>
        <v>45</v>
      </c>
      <c r="F3938" s="484">
        <v>3.4449999999999998</v>
      </c>
      <c r="G3938" s="480">
        <v>15</v>
      </c>
      <c r="H3938" s="482">
        <v>0.31466699999999997</v>
      </c>
      <c r="I3938" s="483">
        <v>11</v>
      </c>
      <c r="J3938" s="484">
        <v>0.2079</v>
      </c>
      <c r="K3938" s="469">
        <f t="shared" si="338"/>
        <v>10.948081622794891</v>
      </c>
      <c r="L3938" s="469">
        <f t="shared" si="339"/>
        <v>-5.1918377205108612E-2</v>
      </c>
    </row>
    <row r="3939" spans="1:12">
      <c r="A3939" s="98" t="s">
        <v>121</v>
      </c>
      <c r="B3939" s="98">
        <f t="shared" si="335"/>
        <v>11</v>
      </c>
      <c r="C3939" s="98">
        <f t="shared" si="336"/>
        <v>0</v>
      </c>
      <c r="D3939" s="98">
        <f>D3938</f>
        <v>132</v>
      </c>
      <c r="E3939" s="98">
        <f t="shared" si="337"/>
        <v>46</v>
      </c>
      <c r="F3939" s="397">
        <f>F3938+(E3939-E3938)*(F3941-F3938)/(E3941-E3938)</f>
        <v>3.4593666666666665</v>
      </c>
      <c r="G3939" s="98">
        <v>15</v>
      </c>
      <c r="H3939" s="491">
        <f>H3938+(E3939-E3938)*(H3941-H3938)/(E3941-E3938)</f>
        <v>0.31436166666666665</v>
      </c>
      <c r="I3939" s="492">
        <f>I3938+(E3939-E3938)*(I3941-I3938)/(E3941-E3938)</f>
        <v>11.033333333333333</v>
      </c>
      <c r="J3939" s="397">
        <f>J3938+(E3939-E3938)*(J3941-J3938)/(E3941-E3938)</f>
        <v>0.20523333333333332</v>
      </c>
      <c r="K3939" s="469">
        <f t="shared" si="338"/>
        <v>11.00441635695616</v>
      </c>
      <c r="L3939" s="469">
        <f t="shared" si="339"/>
        <v>-2.8916976377173498E-2</v>
      </c>
    </row>
    <row r="3940" spans="1:12">
      <c r="A3940" s="480" t="s">
        <v>121</v>
      </c>
      <c r="B3940" s="98">
        <f t="shared" si="335"/>
        <v>11</v>
      </c>
      <c r="C3940" s="98">
        <f t="shared" si="336"/>
        <v>0</v>
      </c>
      <c r="D3940" s="98">
        <f>D3938</f>
        <v>132</v>
      </c>
      <c r="E3940" s="98">
        <f t="shared" si="337"/>
        <v>47</v>
      </c>
      <c r="F3940" s="397">
        <f>F3938+(E3940-E3938)*(F3941-F3938)/(E3941-E3938)</f>
        <v>3.4737333333333336</v>
      </c>
      <c r="G3940" s="98">
        <v>15</v>
      </c>
      <c r="H3940" s="491">
        <f>H3938+(E3940-E3938)*(H3941-H3938)/(E3941-E3938)</f>
        <v>0.31405633333333333</v>
      </c>
      <c r="I3940" s="492">
        <f>I3938+(E3940-E3938)*(I3941-I3938)/(E3941-E3938)</f>
        <v>11.066666666666666</v>
      </c>
      <c r="J3940" s="397">
        <f>J3938+(E3940-E3938)*(J3941-J3938)/(E3941-E3938)</f>
        <v>0.20256666666666667</v>
      </c>
      <c r="K3940" s="469">
        <f t="shared" si="338"/>
        <v>11.060860631160653</v>
      </c>
      <c r="L3940" s="469">
        <f t="shared" si="339"/>
        <v>-5.8060355060138846E-3</v>
      </c>
    </row>
    <row r="3941" spans="1:12">
      <c r="A3941" s="98" t="s">
        <v>121</v>
      </c>
      <c r="B3941" s="480">
        <f t="shared" si="335"/>
        <v>11</v>
      </c>
      <c r="C3941" s="480">
        <f t="shared" si="336"/>
        <v>0</v>
      </c>
      <c r="D3941" s="480">
        <f>D3938</f>
        <v>132</v>
      </c>
      <c r="E3941" s="480">
        <f t="shared" si="337"/>
        <v>48</v>
      </c>
      <c r="F3941" s="484">
        <v>3.4881000000000002</v>
      </c>
      <c r="G3941" s="480">
        <v>15</v>
      </c>
      <c r="H3941" s="482">
        <v>0.313751</v>
      </c>
      <c r="I3941" s="483">
        <v>11.1</v>
      </c>
      <c r="J3941" s="484">
        <v>0.19989999999999999</v>
      </c>
      <c r="K3941" s="469">
        <f t="shared" si="338"/>
        <v>11.117414765211905</v>
      </c>
      <c r="L3941" s="469">
        <f t="shared" si="339"/>
        <v>1.7414765211904992E-2</v>
      </c>
    </row>
    <row r="3942" spans="1:12">
      <c r="A3942" s="98" t="s">
        <v>121</v>
      </c>
      <c r="B3942" s="98">
        <f t="shared" si="335"/>
        <v>11</v>
      </c>
      <c r="C3942" s="98">
        <f t="shared" si="336"/>
        <v>0</v>
      </c>
      <c r="D3942" s="98">
        <f>D3941</f>
        <v>132</v>
      </c>
      <c r="E3942" s="98">
        <f t="shared" si="337"/>
        <v>49</v>
      </c>
      <c r="F3942" s="397">
        <f>F3941+(E3942-E3941)*(F3944-F3941)/(E3944-E3941)</f>
        <v>3.5022666666666669</v>
      </c>
      <c r="G3942" s="98">
        <v>15</v>
      </c>
      <c r="H3942" s="491">
        <f>H3941+(E3942-E3941)*(H3944-H3941)/(E3944-E3941)</f>
        <v>0.31344266666666665</v>
      </c>
      <c r="I3942" s="492">
        <f>I3941+(E3942-E3941)*(I3944-I3941)/(E3944-E3941)</f>
        <v>11.166666666666666</v>
      </c>
      <c r="J3942" s="397">
        <f>J3941+(E3942-E3941)*(J3944-J3941)/(E3944-E3941)</f>
        <v>0.19723333333333332</v>
      </c>
      <c r="K3942" s="469">
        <f t="shared" si="338"/>
        <v>11.173547953480064</v>
      </c>
      <c r="L3942" s="469">
        <f t="shared" si="339"/>
        <v>6.8812868133978355E-3</v>
      </c>
    </row>
    <row r="3943" spans="1:12">
      <c r="A3943" s="480" t="s">
        <v>121</v>
      </c>
      <c r="B3943" s="98">
        <f t="shared" si="335"/>
        <v>11</v>
      </c>
      <c r="C3943" s="98">
        <f t="shared" si="336"/>
        <v>0</v>
      </c>
      <c r="D3943" s="98">
        <f>D3941</f>
        <v>132</v>
      </c>
      <c r="E3943" s="98">
        <f t="shared" si="337"/>
        <v>50</v>
      </c>
      <c r="F3943" s="397">
        <f>F3941+(E3943-E3941)*(F3944-F3941)/(E3944-E3941)</f>
        <v>3.5164333333333335</v>
      </c>
      <c r="G3943" s="98">
        <v>15</v>
      </c>
      <c r="H3943" s="491">
        <f>H3941+(E3943-E3941)*(H3944-H3941)/(E3944-E3941)</f>
        <v>0.31313433333333335</v>
      </c>
      <c r="I3943" s="492">
        <f>I3941+(E3943-E3941)*(I3944-I3941)/(E3944-E3941)</f>
        <v>11.233333333333334</v>
      </c>
      <c r="J3943" s="397">
        <f>J3941+(E3943-E3941)*(J3944-J3941)/(E3944-E3941)</f>
        <v>0.19456666666666667</v>
      </c>
      <c r="K3943" s="469">
        <f t="shared" si="338"/>
        <v>11.229791686847923</v>
      </c>
      <c r="L3943" s="469">
        <f t="shared" si="339"/>
        <v>-3.5416464854112206E-3</v>
      </c>
    </row>
    <row r="3944" spans="1:12">
      <c r="A3944" s="98" t="s">
        <v>121</v>
      </c>
      <c r="B3944" s="480">
        <f t="shared" si="335"/>
        <v>11</v>
      </c>
      <c r="C3944" s="480">
        <f t="shared" si="336"/>
        <v>0</v>
      </c>
      <c r="D3944" s="480">
        <f>D3941</f>
        <v>132</v>
      </c>
      <c r="E3944" s="480">
        <f t="shared" si="337"/>
        <v>51</v>
      </c>
      <c r="F3944" s="484">
        <v>3.5306000000000002</v>
      </c>
      <c r="G3944" s="480">
        <v>15</v>
      </c>
      <c r="H3944" s="482">
        <v>0.31282599999999999</v>
      </c>
      <c r="I3944" s="483">
        <v>11.3</v>
      </c>
      <c r="J3944" s="484">
        <v>0.19189999999999999</v>
      </c>
      <c r="K3944" s="469">
        <f t="shared" si="338"/>
        <v>11.28614629218799</v>
      </c>
      <c r="L3944" s="469">
        <f t="shared" si="339"/>
        <v>-1.3853707812010896E-2</v>
      </c>
    </row>
    <row r="3945" spans="1:12">
      <c r="A3945" s="98" t="s">
        <v>121</v>
      </c>
      <c r="B3945" s="98">
        <f t="shared" si="335"/>
        <v>11</v>
      </c>
      <c r="C3945" s="98">
        <f t="shared" si="336"/>
        <v>0</v>
      </c>
      <c r="D3945" s="98">
        <f>D3944</f>
        <v>132</v>
      </c>
      <c r="E3945" s="98">
        <f t="shared" si="337"/>
        <v>52</v>
      </c>
      <c r="F3945" s="397">
        <f>F3944+(E3945-E3944)*(F3947-F3944)/(E3947-E3944)</f>
        <v>3.5446</v>
      </c>
      <c r="G3945" s="98">
        <v>15</v>
      </c>
      <c r="H3945" s="491">
        <f>H3944+(E3945-E3944)*(H3947-H3944)/(E3947-E3944)</f>
        <v>0.31251433333333334</v>
      </c>
      <c r="I3945" s="492">
        <f>I3944+(E3945-E3944)*(I3947-I3944)/(E3947-E3944)</f>
        <v>11.366666666666667</v>
      </c>
      <c r="J3945" s="397">
        <f>J3944+(E3945-E3944)*(J3947-J3944)/(E3947-E3944)</f>
        <v>0.18923333333333334</v>
      </c>
      <c r="K3945" s="469">
        <f t="shared" si="338"/>
        <v>11.342199771103832</v>
      </c>
      <c r="L3945" s="469">
        <f t="shared" si="339"/>
        <v>-2.4466895562834878E-2</v>
      </c>
    </row>
    <row r="3946" spans="1:12">
      <c r="A3946" s="480" t="s">
        <v>121</v>
      </c>
      <c r="B3946" s="98">
        <f t="shared" si="335"/>
        <v>11</v>
      </c>
      <c r="C3946" s="98">
        <f t="shared" si="336"/>
        <v>0</v>
      </c>
      <c r="D3946" s="98">
        <f>D3944</f>
        <v>132</v>
      </c>
      <c r="E3946" s="98">
        <f t="shared" si="337"/>
        <v>53</v>
      </c>
      <c r="F3946" s="397">
        <f>F3944+(E3946-E3944)*(F3947-F3944)/(E3947-E3944)</f>
        <v>3.5586000000000002</v>
      </c>
      <c r="G3946" s="98">
        <v>15</v>
      </c>
      <c r="H3946" s="491">
        <f>H3944+(E3946-E3944)*(H3947-H3944)/(E3947-E3944)</f>
        <v>0.31220266666666663</v>
      </c>
      <c r="I3946" s="492">
        <f>I3944+(E3946-E3944)*(I3947-I3944)/(E3947-E3944)</f>
        <v>11.433333333333334</v>
      </c>
      <c r="J3946" s="397">
        <f>J3944+(E3946-E3944)*(J3947-J3944)/(E3947-E3944)</f>
        <v>0.18656666666666666</v>
      </c>
      <c r="K3946" s="469">
        <f t="shared" si="338"/>
        <v>11.398365164508526</v>
      </c>
      <c r="L3946" s="469">
        <f t="shared" si="339"/>
        <v>-3.4968168824807577E-2</v>
      </c>
    </row>
    <row r="3947" spans="1:12">
      <c r="A3947" s="98" t="s">
        <v>121</v>
      </c>
      <c r="B3947" s="480">
        <f t="shared" si="335"/>
        <v>11</v>
      </c>
      <c r="C3947" s="480">
        <f t="shared" si="336"/>
        <v>0</v>
      </c>
      <c r="D3947" s="480">
        <f>D3944</f>
        <v>132</v>
      </c>
      <c r="E3947" s="480">
        <f t="shared" si="337"/>
        <v>54</v>
      </c>
      <c r="F3947" s="484">
        <v>3.5726</v>
      </c>
      <c r="G3947" s="480">
        <v>15</v>
      </c>
      <c r="H3947" s="482">
        <v>0.31189099999999997</v>
      </c>
      <c r="I3947" s="483">
        <v>11.5</v>
      </c>
      <c r="J3947" s="484">
        <v>0.18390000000000001</v>
      </c>
      <c r="K3947" s="469">
        <f t="shared" si="338"/>
        <v>11.454642807904044</v>
      </c>
      <c r="L3947" s="469">
        <f t="shared" si="339"/>
        <v>-4.5357192095956123E-2</v>
      </c>
    </row>
    <row r="3948" spans="1:12">
      <c r="A3948" s="98" t="s">
        <v>121</v>
      </c>
      <c r="B3948" s="480">
        <f t="shared" si="335"/>
        <v>11</v>
      </c>
      <c r="C3948" s="480">
        <f t="shared" si="336"/>
        <v>6</v>
      </c>
      <c r="D3948" s="480">
        <f>D3947+6</f>
        <v>138</v>
      </c>
      <c r="E3948" s="480">
        <v>12</v>
      </c>
      <c r="F3948" s="484">
        <v>2.9300999999999999</v>
      </c>
      <c r="G3948" s="480">
        <v>15</v>
      </c>
      <c r="H3948" s="482">
        <v>0.312531</v>
      </c>
      <c r="I3948" s="483">
        <v>9.4</v>
      </c>
      <c r="J3948" s="484">
        <v>0.2853</v>
      </c>
      <c r="K3948" s="469">
        <f t="shared" si="338"/>
        <v>9.3753899613158378</v>
      </c>
      <c r="L3948" s="469">
        <f t="shared" si="339"/>
        <v>-2.4610038684162561E-2</v>
      </c>
    </row>
    <row r="3949" spans="1:12">
      <c r="A3949" s="480" t="s">
        <v>121</v>
      </c>
      <c r="B3949" s="98">
        <f t="shared" si="335"/>
        <v>11</v>
      </c>
      <c r="C3949" s="98">
        <f t="shared" si="336"/>
        <v>6</v>
      </c>
      <c r="D3949" s="98">
        <f>D3948</f>
        <v>138</v>
      </c>
      <c r="E3949" s="98">
        <f>E3948+1</f>
        <v>13</v>
      </c>
      <c r="F3949" s="397">
        <f>F3948+(E3949-E3948)*(F3951-F3948)/(E3951-E3948)</f>
        <v>2.9469333333333334</v>
      </c>
      <c r="G3949" s="98">
        <v>15</v>
      </c>
      <c r="H3949" s="491">
        <f>H3948+(E3949-E3948)*(H3951-H3948)/(E3951-E3948)</f>
        <v>0.31235933333333332</v>
      </c>
      <c r="I3949" s="492">
        <f>I3948+(E3949-E3948)*(I3951-I3948)/(E3951-E3948)</f>
        <v>9.4666666666666668</v>
      </c>
      <c r="J3949" s="397">
        <f>J3948+(E3949-E3948)*(J3951-J3948)/(E3951-E3948)</f>
        <v>0.28286666666666666</v>
      </c>
      <c r="K3949" s="469">
        <f t="shared" si="338"/>
        <v>9.434433419629956</v>
      </c>
      <c r="L3949" s="469">
        <f t="shared" si="339"/>
        <v>-3.2233247036710821E-2</v>
      </c>
    </row>
    <row r="3950" spans="1:12">
      <c r="A3950" s="98" t="s">
        <v>121</v>
      </c>
      <c r="B3950" s="98">
        <f t="shared" si="335"/>
        <v>11</v>
      </c>
      <c r="C3950" s="98">
        <f t="shared" si="336"/>
        <v>6</v>
      </c>
      <c r="D3950" s="98">
        <f>D3948</f>
        <v>138</v>
      </c>
      <c r="E3950" s="98">
        <f t="shared" ref="E3950:E3990" si="340">E3949+1</f>
        <v>14</v>
      </c>
      <c r="F3950" s="397">
        <f>F3948+(E3950-E3948)*(F3951-F3948)/(E3951-E3948)</f>
        <v>2.9637666666666664</v>
      </c>
      <c r="G3950" s="98">
        <v>15</v>
      </c>
      <c r="H3950" s="491">
        <f>H3948+(E3950-E3948)*(H3951-H3948)/(E3951-E3948)</f>
        <v>0.3121876666666667</v>
      </c>
      <c r="I3950" s="492">
        <f>I3948+(E3950-E3948)*(I3951-I3948)/(E3951-E3948)</f>
        <v>9.5333333333333332</v>
      </c>
      <c r="J3950" s="397">
        <f>J3948+(E3950-E3948)*(J3951-J3948)/(E3951-E3948)</f>
        <v>0.28043333333333337</v>
      </c>
      <c r="K3950" s="469">
        <f t="shared" si="338"/>
        <v>9.4935418119229542</v>
      </c>
      <c r="L3950" s="469">
        <f t="shared" si="339"/>
        <v>-3.9791521410379005E-2</v>
      </c>
    </row>
    <row r="3951" spans="1:12">
      <c r="A3951" s="98" t="s">
        <v>121</v>
      </c>
      <c r="B3951" s="480">
        <f t="shared" si="335"/>
        <v>11</v>
      </c>
      <c r="C3951" s="480">
        <f t="shared" si="336"/>
        <v>6</v>
      </c>
      <c r="D3951" s="480">
        <f>D3948</f>
        <v>138</v>
      </c>
      <c r="E3951" s="480">
        <f t="shared" si="340"/>
        <v>15</v>
      </c>
      <c r="F3951" s="484">
        <v>2.9805999999999999</v>
      </c>
      <c r="G3951" s="480">
        <v>15</v>
      </c>
      <c r="H3951" s="482">
        <v>0.31201600000000002</v>
      </c>
      <c r="I3951" s="483">
        <v>9.6</v>
      </c>
      <c r="J3951" s="484">
        <v>0.27800000000000002</v>
      </c>
      <c r="K3951" s="469">
        <f t="shared" si="338"/>
        <v>9.5527152453720312</v>
      </c>
      <c r="L3951" s="469">
        <f t="shared" si="339"/>
        <v>-4.7284754627968439E-2</v>
      </c>
    </row>
    <row r="3952" spans="1:12">
      <c r="A3952" s="480" t="s">
        <v>121</v>
      </c>
      <c r="B3952" s="98">
        <f t="shared" si="335"/>
        <v>11</v>
      </c>
      <c r="C3952" s="98">
        <f t="shared" si="336"/>
        <v>6</v>
      </c>
      <c r="D3952" s="98">
        <f>D3951</f>
        <v>138</v>
      </c>
      <c r="E3952" s="98">
        <f t="shared" si="340"/>
        <v>16</v>
      </c>
      <c r="F3952" s="397">
        <f>F3951+(E3952-E3951)*(F3954-F3951)/(E3954-E3951)</f>
        <v>2.9971333333333332</v>
      </c>
      <c r="G3952" s="98">
        <v>15</v>
      </c>
      <c r="H3952" s="491">
        <f>H3951+(E3952-E3951)*(H3954-H3951)/(E3954-E3951)</f>
        <v>0.31184366666666669</v>
      </c>
      <c r="I3952" s="492">
        <f>I3951+(E3952-E3951)*(I3954-I3951)/(E3954-E3951)</f>
        <v>9.6333333333333329</v>
      </c>
      <c r="J3952" s="397">
        <f>J3951+(E3952-E3951)*(J3954-J3951)/(E3954-E3951)</f>
        <v>0.27556666666666668</v>
      </c>
      <c r="K3952" s="469">
        <f t="shared" si="338"/>
        <v>9.6110123555499491</v>
      </c>
      <c r="L3952" s="469">
        <f t="shared" si="339"/>
        <v>-2.2320977783383711E-2</v>
      </c>
    </row>
    <row r="3953" spans="1:12">
      <c r="A3953" s="98" t="s">
        <v>121</v>
      </c>
      <c r="B3953" s="98">
        <f t="shared" si="335"/>
        <v>11</v>
      </c>
      <c r="C3953" s="98">
        <f t="shared" si="336"/>
        <v>6</v>
      </c>
      <c r="D3953" s="98">
        <f>D3951</f>
        <v>138</v>
      </c>
      <c r="E3953" s="98">
        <f t="shared" si="340"/>
        <v>17</v>
      </c>
      <c r="F3953" s="397">
        <f>F3951+(E3953-E3951)*(F3954-F3951)/(E3954-E3951)</f>
        <v>3.0136666666666665</v>
      </c>
      <c r="G3953" s="98">
        <v>15</v>
      </c>
      <c r="H3953" s="491">
        <f>H3951+(E3953-E3951)*(H3954-H3951)/(E3954-E3951)</f>
        <v>0.31167133333333336</v>
      </c>
      <c r="I3953" s="492">
        <f>I3951+(E3953-E3951)*(I3954-I3951)/(E3954-E3951)</f>
        <v>9.6666666666666661</v>
      </c>
      <c r="J3953" s="397">
        <f>J3951+(E3953-E3951)*(J3954-J3951)/(E3954-E3951)</f>
        <v>0.27313333333333334</v>
      </c>
      <c r="K3953" s="469">
        <f t="shared" si="338"/>
        <v>9.6693739345079308</v>
      </c>
      <c r="L3953" s="469">
        <f t="shared" si="339"/>
        <v>2.7072678412647377E-3</v>
      </c>
    </row>
    <row r="3954" spans="1:12">
      <c r="A3954" s="98" t="s">
        <v>121</v>
      </c>
      <c r="B3954" s="480">
        <f t="shared" si="335"/>
        <v>11</v>
      </c>
      <c r="C3954" s="480">
        <f t="shared" si="336"/>
        <v>6</v>
      </c>
      <c r="D3954" s="480">
        <f>D3951</f>
        <v>138</v>
      </c>
      <c r="E3954" s="480">
        <f t="shared" si="340"/>
        <v>18</v>
      </c>
      <c r="F3954" s="484">
        <v>3.0301999999999998</v>
      </c>
      <c r="G3954" s="480">
        <v>15</v>
      </c>
      <c r="H3954" s="482">
        <v>0.31149900000000003</v>
      </c>
      <c r="I3954" s="483">
        <v>9.6999999999999993</v>
      </c>
      <c r="J3954" s="484">
        <v>0.2707</v>
      </c>
      <c r="K3954" s="469">
        <f t="shared" si="338"/>
        <v>9.7278000892458714</v>
      </c>
      <c r="L3954" s="469">
        <f t="shared" si="339"/>
        <v>2.7800089245872073E-2</v>
      </c>
    </row>
    <row r="3955" spans="1:12">
      <c r="A3955" s="480" t="s">
        <v>121</v>
      </c>
      <c r="B3955" s="98">
        <f t="shared" si="335"/>
        <v>11</v>
      </c>
      <c r="C3955" s="98">
        <f t="shared" si="336"/>
        <v>6</v>
      </c>
      <c r="D3955" s="98">
        <f>D3954</f>
        <v>138</v>
      </c>
      <c r="E3955" s="98">
        <f t="shared" si="340"/>
        <v>19</v>
      </c>
      <c r="F3955" s="397">
        <f>F3954+(E3955-E3954)*(F3957-F3954)/(E3957-E3954)</f>
        <v>3.0465</v>
      </c>
      <c r="G3955" s="98">
        <v>15</v>
      </c>
      <c r="H3955" s="491">
        <f>H3954+(E3955-E3954)*(H3957-H3954)/(E3957-E3954)</f>
        <v>0.31132566666666667</v>
      </c>
      <c r="I3955" s="492">
        <f>I3954+(E3955-E3954)*(I3957-I3954)/(E3957-E3954)</f>
        <v>9.7666666666666657</v>
      </c>
      <c r="J3955" s="397">
        <f>J3954+(E3955-E3954)*(J3957-J3954)/(E3957-E3954)</f>
        <v>0.26826666666666665</v>
      </c>
      <c r="K3955" s="469">
        <f t="shared" si="338"/>
        <v>9.7855728781329727</v>
      </c>
      <c r="L3955" s="469">
        <f t="shared" si="339"/>
        <v>1.8906211466306999E-2</v>
      </c>
    </row>
    <row r="3956" spans="1:12">
      <c r="A3956" s="98" t="s">
        <v>121</v>
      </c>
      <c r="B3956" s="98">
        <f t="shared" si="335"/>
        <v>11</v>
      </c>
      <c r="C3956" s="98">
        <f t="shared" si="336"/>
        <v>6</v>
      </c>
      <c r="D3956" s="98">
        <f>D3954</f>
        <v>138</v>
      </c>
      <c r="E3956" s="98">
        <f t="shared" si="340"/>
        <v>20</v>
      </c>
      <c r="F3956" s="397">
        <f>F3954+(E3956-E3954)*(F3957-F3954)/(E3957-E3954)</f>
        <v>3.0627999999999997</v>
      </c>
      <c r="G3956" s="98">
        <v>15</v>
      </c>
      <c r="H3956" s="491">
        <f>H3954+(E3956-E3954)*(H3957-H3954)/(E3957-E3954)</f>
        <v>0.31115233333333336</v>
      </c>
      <c r="I3956" s="492">
        <f>I3954+(E3956-E3954)*(I3957-I3954)/(E3957-E3954)</f>
        <v>9.8333333333333339</v>
      </c>
      <c r="J3956" s="397">
        <f>J3954+(E3956-E3954)*(J3957-J3954)/(E3957-E3954)</f>
        <v>0.26583333333333337</v>
      </c>
      <c r="K3956" s="469">
        <f t="shared" si="338"/>
        <v>9.8434100338847941</v>
      </c>
      <c r="L3956" s="469">
        <f t="shared" si="339"/>
        <v>1.0076700551460149E-2</v>
      </c>
    </row>
    <row r="3957" spans="1:12">
      <c r="A3957" s="98" t="s">
        <v>121</v>
      </c>
      <c r="B3957" s="480">
        <f t="shared" si="335"/>
        <v>11</v>
      </c>
      <c r="C3957" s="480">
        <f t="shared" si="336"/>
        <v>6</v>
      </c>
      <c r="D3957" s="480">
        <f>D3954</f>
        <v>138</v>
      </c>
      <c r="E3957" s="480">
        <f t="shared" si="340"/>
        <v>21</v>
      </c>
      <c r="F3957" s="484">
        <v>3.0790999999999999</v>
      </c>
      <c r="G3957" s="480">
        <v>15</v>
      </c>
      <c r="H3957" s="482">
        <v>0.31097900000000001</v>
      </c>
      <c r="I3957" s="483">
        <v>9.9</v>
      </c>
      <c r="J3957" s="484">
        <v>0.26340000000000002</v>
      </c>
      <c r="K3957" s="469">
        <f t="shared" si="338"/>
        <v>9.9013116641316614</v>
      </c>
      <c r="L3957" s="469">
        <f t="shared" si="339"/>
        <v>1.3116641316610611E-3</v>
      </c>
    </row>
    <row r="3958" spans="1:12">
      <c r="A3958" s="480" t="s">
        <v>121</v>
      </c>
      <c r="B3958" s="98">
        <f t="shared" si="335"/>
        <v>11</v>
      </c>
      <c r="C3958" s="98">
        <f t="shared" si="336"/>
        <v>6</v>
      </c>
      <c r="D3958" s="98">
        <f>D3957</f>
        <v>138</v>
      </c>
      <c r="E3958" s="98">
        <f t="shared" si="340"/>
        <v>22</v>
      </c>
      <c r="F3958" s="397">
        <f>F3957+(E3958-E3957)*(F3960-F3957)/(E3960-E3957)</f>
        <v>3.0951333333333335</v>
      </c>
      <c r="G3958" s="98">
        <v>15</v>
      </c>
      <c r="H3958" s="491">
        <f>H3957+(E3958-E3957)*(H3960-H3957)/(E3960-E3957)</f>
        <v>0.31080466666666667</v>
      </c>
      <c r="I3958" s="492">
        <f>I3957+(E3958-E3957)*(I3960-I3957)/(E3960-E3957)</f>
        <v>9.9666666666666668</v>
      </c>
      <c r="J3958" s="397">
        <f>J3957+(E3958-E3957)*(J3960-J3957)/(E3960-E3957)</f>
        <v>0.26096666666666668</v>
      </c>
      <c r="K3958" s="469">
        <f t="shared" si="338"/>
        <v>9.9584519322961693</v>
      </c>
      <c r="L3958" s="469">
        <f t="shared" si="339"/>
        <v>-8.2147343704974674E-3</v>
      </c>
    </row>
    <row r="3959" spans="1:12">
      <c r="A3959" s="98" t="s">
        <v>121</v>
      </c>
      <c r="B3959" s="98">
        <f t="shared" si="335"/>
        <v>11</v>
      </c>
      <c r="C3959" s="98">
        <f t="shared" si="336"/>
        <v>6</v>
      </c>
      <c r="D3959" s="98">
        <f>D3957</f>
        <v>138</v>
      </c>
      <c r="E3959" s="98">
        <f t="shared" si="340"/>
        <v>23</v>
      </c>
      <c r="F3959" s="397">
        <f>F3957+(E3959-E3957)*(F3960-F3957)/(E3960-E3957)</f>
        <v>3.1111666666666666</v>
      </c>
      <c r="G3959" s="98">
        <v>15</v>
      </c>
      <c r="H3959" s="491">
        <f>H3957+(E3959-E3957)*(H3960-H3957)/(E3960-E3957)</f>
        <v>0.31063033333333334</v>
      </c>
      <c r="I3959" s="492">
        <f>I3957+(E3959-E3957)*(I3960-I3957)/(E3960-E3957)</f>
        <v>10.033333333333333</v>
      </c>
      <c r="J3959" s="397">
        <f>J3957+(E3959-E3957)*(J3960-J3957)/(E3960-E3957)</f>
        <v>0.25853333333333334</v>
      </c>
      <c r="K3959" s="469">
        <f t="shared" si="338"/>
        <v>10.015656337490114</v>
      </c>
      <c r="L3959" s="469">
        <f t="shared" si="339"/>
        <v>-1.7676995843219245E-2</v>
      </c>
    </row>
    <row r="3960" spans="1:12">
      <c r="A3960" s="98" t="s">
        <v>121</v>
      </c>
      <c r="B3960" s="480">
        <f t="shared" si="335"/>
        <v>11</v>
      </c>
      <c r="C3960" s="480">
        <f t="shared" si="336"/>
        <v>6</v>
      </c>
      <c r="D3960" s="480">
        <f>D3957</f>
        <v>138</v>
      </c>
      <c r="E3960" s="480">
        <f t="shared" si="340"/>
        <v>24</v>
      </c>
      <c r="F3960" s="484">
        <v>3.1272000000000002</v>
      </c>
      <c r="G3960" s="480">
        <v>15</v>
      </c>
      <c r="H3960" s="482">
        <v>0.31045600000000001</v>
      </c>
      <c r="I3960" s="483">
        <v>10.1</v>
      </c>
      <c r="J3960" s="484">
        <v>0.25609999999999999</v>
      </c>
      <c r="K3960" s="469">
        <f t="shared" si="338"/>
        <v>10.07292498775994</v>
      </c>
      <c r="L3960" s="469">
        <f t="shared" si="339"/>
        <v>-2.7075012240059593E-2</v>
      </c>
    </row>
    <row r="3961" spans="1:12">
      <c r="A3961" s="480" t="s">
        <v>121</v>
      </c>
      <c r="B3961" s="98">
        <f t="shared" si="335"/>
        <v>11</v>
      </c>
      <c r="C3961" s="98">
        <f t="shared" si="336"/>
        <v>6</v>
      </c>
      <c r="D3961" s="98">
        <f>D3960</f>
        <v>138</v>
      </c>
      <c r="E3961" s="98">
        <f t="shared" si="340"/>
        <v>25</v>
      </c>
      <c r="F3961" s="397">
        <f>F3960+(E3961-E3960)*(F3963-F3960)/(E3963-E3960)</f>
        <v>3.1429666666666667</v>
      </c>
      <c r="G3961" s="98">
        <v>15</v>
      </c>
      <c r="H3961" s="491">
        <f>H3960+(E3961-E3960)*(H3963-H3960)/(E3963-E3960)</f>
        <v>0.31028033333333332</v>
      </c>
      <c r="I3961" s="492">
        <f>I3960+(E3961-E3960)*(I3963-I3960)/(E3963-E3960)</f>
        <v>10.133333333333333</v>
      </c>
      <c r="J3961" s="397">
        <f>J3960+(E3961-E3960)*(J3963-J3960)/(E3963-E3960)</f>
        <v>0.25366666666666665</v>
      </c>
      <c r="K3961" s="469">
        <f t="shared" si="338"/>
        <v>10.129442085168144</v>
      </c>
      <c r="L3961" s="469">
        <f t="shared" si="339"/>
        <v>-3.891248165189154E-3</v>
      </c>
    </row>
    <row r="3962" spans="1:12">
      <c r="A3962" s="98" t="s">
        <v>121</v>
      </c>
      <c r="B3962" s="98">
        <f t="shared" si="335"/>
        <v>11</v>
      </c>
      <c r="C3962" s="98">
        <f t="shared" si="336"/>
        <v>6</v>
      </c>
      <c r="D3962" s="98">
        <f>D3960</f>
        <v>138</v>
      </c>
      <c r="E3962" s="98">
        <f t="shared" si="340"/>
        <v>26</v>
      </c>
      <c r="F3962" s="397">
        <f>F3960+(E3962-E3960)*(F3963-F3960)/(E3963-E3960)</f>
        <v>3.1587333333333336</v>
      </c>
      <c r="G3962" s="98">
        <v>15</v>
      </c>
      <c r="H3962" s="491">
        <f>H3960+(E3962-E3960)*(H3963-H3960)/(E3963-E3960)</f>
        <v>0.3101046666666667</v>
      </c>
      <c r="I3962" s="492">
        <f>I3960+(E3962-E3960)*(I3963-I3960)/(E3963-E3960)</f>
        <v>10.166666666666666</v>
      </c>
      <c r="J3962" s="397">
        <f>J3960+(E3962-E3960)*(J3963-J3960)/(E3963-E3960)</f>
        <v>0.25123333333333331</v>
      </c>
      <c r="K3962" s="469">
        <f t="shared" si="338"/>
        <v>10.186023213667644</v>
      </c>
      <c r="L3962" s="469">
        <f t="shared" si="339"/>
        <v>1.9356547000977997E-2</v>
      </c>
    </row>
    <row r="3963" spans="1:12">
      <c r="A3963" s="98" t="s">
        <v>121</v>
      </c>
      <c r="B3963" s="480">
        <f t="shared" si="335"/>
        <v>11</v>
      </c>
      <c r="C3963" s="480">
        <f t="shared" si="336"/>
        <v>6</v>
      </c>
      <c r="D3963" s="480">
        <f>D3960</f>
        <v>138</v>
      </c>
      <c r="E3963" s="480">
        <f t="shared" si="340"/>
        <v>27</v>
      </c>
      <c r="F3963" s="484">
        <v>3.1745000000000001</v>
      </c>
      <c r="G3963" s="480">
        <v>15</v>
      </c>
      <c r="H3963" s="482">
        <v>0.30992900000000001</v>
      </c>
      <c r="I3963" s="483">
        <v>10.199999999999999</v>
      </c>
      <c r="J3963" s="484">
        <v>0.24879999999999999</v>
      </c>
      <c r="K3963" s="469">
        <f t="shared" si="338"/>
        <v>10.242668482136231</v>
      </c>
      <c r="L3963" s="469">
        <f t="shared" si="339"/>
        <v>4.26684821362322E-2</v>
      </c>
    </row>
    <row r="3964" spans="1:12">
      <c r="A3964" s="480" t="s">
        <v>121</v>
      </c>
      <c r="B3964" s="98">
        <f t="shared" si="335"/>
        <v>11</v>
      </c>
      <c r="C3964" s="98">
        <f t="shared" si="336"/>
        <v>6</v>
      </c>
      <c r="D3964" s="98">
        <f>D3963</f>
        <v>138</v>
      </c>
      <c r="E3964" s="98">
        <f t="shared" si="340"/>
        <v>28</v>
      </c>
      <c r="F3964" s="397">
        <f>F3963+(E3964-E3963)*(F3966-F3963)/(E3966-E3963)</f>
        <v>3.1900666666666666</v>
      </c>
      <c r="G3964" s="98">
        <v>15</v>
      </c>
      <c r="H3964" s="491">
        <f>H3963+(E3964-E3963)*(H3966-H3963)/(E3966-E3963)</f>
        <v>0.30975166666666665</v>
      </c>
      <c r="I3964" s="492">
        <f>I3963+(E3964-E3963)*(I3966-I3963)/(E3966-E3963)</f>
        <v>10.266666666666666</v>
      </c>
      <c r="J3964" s="397">
        <f>J3963+(E3964-E3963)*(J3966-J3963)/(E3966-E3963)</f>
        <v>0.24633333333333332</v>
      </c>
      <c r="K3964" s="469">
        <f t="shared" si="338"/>
        <v>10.298787738564764</v>
      </c>
      <c r="L3964" s="469">
        <f t="shared" si="339"/>
        <v>3.2121071898098208E-2</v>
      </c>
    </row>
    <row r="3965" spans="1:12">
      <c r="A3965" s="98" t="s">
        <v>121</v>
      </c>
      <c r="B3965" s="98">
        <f t="shared" ref="B3965:B4028" si="341">INT(D3965/12)</f>
        <v>11</v>
      </c>
      <c r="C3965" s="98">
        <f t="shared" ref="C3965:C4028" si="342">D3965-B3965*12</f>
        <v>6</v>
      </c>
      <c r="D3965" s="98">
        <f>D3963</f>
        <v>138</v>
      </c>
      <c r="E3965" s="98">
        <f t="shared" si="340"/>
        <v>29</v>
      </c>
      <c r="F3965" s="397">
        <f>F3963+(E3965-E3963)*(F3966-F3963)/(E3966-E3963)</f>
        <v>3.2056333333333336</v>
      </c>
      <c r="G3965" s="98">
        <v>15</v>
      </c>
      <c r="H3965" s="491">
        <f>H3963+(E3965-E3963)*(H3966-H3963)/(E3966-E3963)</f>
        <v>0.30957433333333334</v>
      </c>
      <c r="I3965" s="492">
        <f>I3963+(E3965-E3963)*(I3966-I3963)/(E3966-E3963)</f>
        <v>10.333333333333334</v>
      </c>
      <c r="J3965" s="397">
        <f>J3963+(E3965-E3963)*(J3966-J3963)/(E3966-E3963)</f>
        <v>0.24386666666666668</v>
      </c>
      <c r="K3965" s="469">
        <f t="shared" si="338"/>
        <v>10.354971288532749</v>
      </c>
      <c r="L3965" s="469">
        <f t="shared" si="339"/>
        <v>2.1637955199414804E-2</v>
      </c>
    </row>
    <row r="3966" spans="1:12">
      <c r="A3966" s="98" t="s">
        <v>121</v>
      </c>
      <c r="B3966" s="480">
        <f t="shared" si="341"/>
        <v>11</v>
      </c>
      <c r="C3966" s="480">
        <f t="shared" si="342"/>
        <v>6</v>
      </c>
      <c r="D3966" s="480">
        <f>D3963</f>
        <v>138</v>
      </c>
      <c r="E3966" s="480">
        <f t="shared" si="340"/>
        <v>30</v>
      </c>
      <c r="F3966" s="484">
        <v>3.2212000000000001</v>
      </c>
      <c r="G3966" s="480">
        <v>15</v>
      </c>
      <c r="H3966" s="482">
        <v>0.30939699999999998</v>
      </c>
      <c r="I3966" s="483">
        <v>10.4</v>
      </c>
      <c r="J3966" s="484">
        <v>0.2414</v>
      </c>
      <c r="K3966" s="469">
        <f t="shared" si="338"/>
        <v>10.411219242591235</v>
      </c>
      <c r="L3966" s="469">
        <f t="shared" si="339"/>
        <v>1.1219242591234746E-2</v>
      </c>
    </row>
    <row r="3967" spans="1:12">
      <c r="A3967" s="480" t="s">
        <v>121</v>
      </c>
      <c r="B3967" s="98">
        <f t="shared" si="341"/>
        <v>11</v>
      </c>
      <c r="C3967" s="98">
        <f t="shared" si="342"/>
        <v>6</v>
      </c>
      <c r="D3967" s="98">
        <f>D3966</f>
        <v>138</v>
      </c>
      <c r="E3967" s="98">
        <f t="shared" si="340"/>
        <v>31</v>
      </c>
      <c r="F3967" s="397">
        <f>F3966+(E3967-E3966)*(F3969-F3966)/(E3969-E3966)</f>
        <v>3.2365333333333335</v>
      </c>
      <c r="G3967" s="98">
        <v>15</v>
      </c>
      <c r="H3967" s="491">
        <f>H3966+(E3967-E3966)*(H3969-H3966)/(E3969-E3966)</f>
        <v>0.30921866666666664</v>
      </c>
      <c r="I3967" s="492">
        <f>I3966+(E3967-E3966)*(I3969-I3966)/(E3969-E3966)</f>
        <v>10.466666666666667</v>
      </c>
      <c r="J3967" s="397">
        <f>J3966+(E3967-E3966)*(J3969-J3966)/(E3969-E3966)</f>
        <v>0.23896666666666666</v>
      </c>
      <c r="K3967" s="469">
        <f t="shared" si="338"/>
        <v>10.466810973033109</v>
      </c>
      <c r="L3967" s="469">
        <f t="shared" si="339"/>
        <v>1.4430636644213735E-4</v>
      </c>
    </row>
    <row r="3968" spans="1:12">
      <c r="A3968" s="98" t="s">
        <v>121</v>
      </c>
      <c r="B3968" s="98">
        <f t="shared" si="341"/>
        <v>11</v>
      </c>
      <c r="C3968" s="98">
        <f t="shared" si="342"/>
        <v>6</v>
      </c>
      <c r="D3968" s="98">
        <f>D3966</f>
        <v>138</v>
      </c>
      <c r="E3968" s="98">
        <f t="shared" si="340"/>
        <v>32</v>
      </c>
      <c r="F3968" s="397">
        <f>F3966+(E3968-E3966)*(F3969-F3966)/(E3969-E3966)</f>
        <v>3.2518666666666665</v>
      </c>
      <c r="G3968" s="98">
        <v>15</v>
      </c>
      <c r="H3968" s="491">
        <f>H3966+(E3968-E3966)*(H3969-H3966)/(E3969-E3966)</f>
        <v>0.30904033333333336</v>
      </c>
      <c r="I3968" s="492">
        <f>I3966+(E3968-E3966)*(I3969-I3966)/(E3969-E3966)</f>
        <v>10.533333333333333</v>
      </c>
      <c r="J3968" s="397">
        <f>J3966+(E3968-E3966)*(J3969-J3966)/(E3969-E3966)</f>
        <v>0.23653333333333335</v>
      </c>
      <c r="K3968" s="469">
        <f t="shared" si="338"/>
        <v>10.522466862469946</v>
      </c>
      <c r="L3968" s="469">
        <f t="shared" si="339"/>
        <v>-1.0866470863387434E-2</v>
      </c>
    </row>
    <row r="3969" spans="1:12">
      <c r="A3969" s="98" t="s">
        <v>121</v>
      </c>
      <c r="B3969" s="480">
        <f t="shared" si="341"/>
        <v>11</v>
      </c>
      <c r="C3969" s="480">
        <f t="shared" si="342"/>
        <v>6</v>
      </c>
      <c r="D3969" s="480">
        <f>D3966</f>
        <v>138</v>
      </c>
      <c r="E3969" s="480">
        <f t="shared" si="340"/>
        <v>33</v>
      </c>
      <c r="F3969" s="484">
        <v>3.2671999999999999</v>
      </c>
      <c r="G3969" s="480">
        <v>15</v>
      </c>
      <c r="H3969" s="482">
        <v>0.30886200000000003</v>
      </c>
      <c r="I3969" s="483">
        <v>10.6</v>
      </c>
      <c r="J3969" s="484">
        <v>0.2341</v>
      </c>
      <c r="K3969" s="469">
        <f t="shared" si="338"/>
        <v>10.578187022035729</v>
      </c>
      <c r="L3969" s="469">
        <f t="shared" si="339"/>
        <v>-2.1812977964270175E-2</v>
      </c>
    </row>
    <row r="3970" spans="1:12">
      <c r="A3970" s="480" t="s">
        <v>121</v>
      </c>
      <c r="B3970" s="98">
        <f t="shared" si="341"/>
        <v>11</v>
      </c>
      <c r="C3970" s="98">
        <f t="shared" si="342"/>
        <v>6</v>
      </c>
      <c r="D3970" s="98">
        <f>D3969</f>
        <v>138</v>
      </c>
      <c r="E3970" s="98">
        <f t="shared" si="340"/>
        <v>34</v>
      </c>
      <c r="F3970" s="397">
        <f>F3969+(E3970-E3969)*(F3972-F3969)/(E3972-E3969)</f>
        <v>3.2822999999999998</v>
      </c>
      <c r="G3970" s="98">
        <v>15</v>
      </c>
      <c r="H3970" s="491">
        <f>H3969+(E3970-E3969)*(H3972-H3969)/(E3972-E3969)</f>
        <v>0.30868166666666669</v>
      </c>
      <c r="I3970" s="492">
        <f>I3969+(E3970-E3969)*(I3972-I3969)/(E3972-E3969)</f>
        <v>10.633333333333333</v>
      </c>
      <c r="J3970" s="397">
        <f>J3969+(E3970-E3969)*(J3972-J3969)/(E3972-E3969)</f>
        <v>0.23166666666666666</v>
      </c>
      <c r="K3970" s="469">
        <f t="shared" si="338"/>
        <v>10.633284559605633</v>
      </c>
      <c r="L3970" s="469">
        <f t="shared" si="339"/>
        <v>-4.8773727700179847E-5</v>
      </c>
    </row>
    <row r="3971" spans="1:12">
      <c r="A3971" s="98" t="s">
        <v>121</v>
      </c>
      <c r="B3971" s="98">
        <f t="shared" si="341"/>
        <v>11</v>
      </c>
      <c r="C3971" s="98">
        <f t="shared" si="342"/>
        <v>6</v>
      </c>
      <c r="D3971" s="98">
        <f>D3969</f>
        <v>138</v>
      </c>
      <c r="E3971" s="98">
        <f t="shared" si="340"/>
        <v>35</v>
      </c>
      <c r="F3971" s="397">
        <f>F3969+(E3971-E3969)*(F3972-F3969)/(E3972-E3969)</f>
        <v>3.2974000000000001</v>
      </c>
      <c r="G3971" s="98">
        <v>15</v>
      </c>
      <c r="H3971" s="491">
        <f>H3969+(E3971-E3969)*(H3972-H3969)/(E3972-E3969)</f>
        <v>0.30850133333333335</v>
      </c>
      <c r="I3971" s="492">
        <f>I3969+(E3971-E3969)*(I3972-I3969)/(E3972-E3969)</f>
        <v>10.666666666666666</v>
      </c>
      <c r="J3971" s="397">
        <f>J3969+(E3971-E3969)*(J3972-J3969)/(E3972-E3969)</f>
        <v>0.22923333333333334</v>
      </c>
      <c r="K3971" s="469">
        <f t="shared" si="338"/>
        <v>10.688446511306271</v>
      </c>
      <c r="L3971" s="469">
        <f t="shared" si="339"/>
        <v>2.1779844639604917E-2</v>
      </c>
    </row>
    <row r="3972" spans="1:12">
      <c r="A3972" s="98" t="s">
        <v>121</v>
      </c>
      <c r="B3972" s="480">
        <f t="shared" si="341"/>
        <v>11</v>
      </c>
      <c r="C3972" s="480">
        <f t="shared" si="342"/>
        <v>6</v>
      </c>
      <c r="D3972" s="480">
        <f>D3969</f>
        <v>138</v>
      </c>
      <c r="E3972" s="480">
        <f t="shared" si="340"/>
        <v>36</v>
      </c>
      <c r="F3972" s="484">
        <v>3.3125</v>
      </c>
      <c r="G3972" s="480">
        <v>15</v>
      </c>
      <c r="H3972" s="482">
        <v>0.30832100000000001</v>
      </c>
      <c r="I3972" s="483">
        <v>10.7</v>
      </c>
      <c r="J3972" s="484">
        <v>0.2268</v>
      </c>
      <c r="K3972" s="469">
        <f t="shared" si="338"/>
        <v>10.74367299016285</v>
      </c>
      <c r="L3972" s="469">
        <f t="shared" si="339"/>
        <v>4.3672990162850311E-2</v>
      </c>
    </row>
    <row r="3973" spans="1:12">
      <c r="A3973" s="480" t="s">
        <v>121</v>
      </c>
      <c r="B3973" s="98">
        <f t="shared" si="341"/>
        <v>11</v>
      </c>
      <c r="C3973" s="98">
        <f t="shared" si="342"/>
        <v>6</v>
      </c>
      <c r="D3973" s="98">
        <f>D3972</f>
        <v>138</v>
      </c>
      <c r="E3973" s="98">
        <f t="shared" si="340"/>
        <v>37</v>
      </c>
      <c r="F3973" s="397">
        <f>F3972+(E3973-E3972)*(F3975-F3972)/(E3975-E3972)</f>
        <v>3.3274333333333335</v>
      </c>
      <c r="G3973" s="98">
        <v>15</v>
      </c>
      <c r="H3973" s="491">
        <f>H3972+(E3973-E3972)*(H3975-H3972)/(E3975-E3972)</f>
        <v>0.30813866666666667</v>
      </c>
      <c r="I3973" s="492">
        <f>I3972+(E3973-E3972)*(I3975-I3972)/(E3975-E3972)</f>
        <v>10.766666666666666</v>
      </c>
      <c r="J3973" s="397">
        <f>J3972+(E3973-E3972)*(J3975-J3972)/(E3975-E3972)</f>
        <v>0.22436666666666666</v>
      </c>
      <c r="K3973" s="469">
        <f t="shared" si="338"/>
        <v>10.798493319025201</v>
      </c>
      <c r="L3973" s="469">
        <f t="shared" si="339"/>
        <v>3.1826652358535767E-2</v>
      </c>
    </row>
    <row r="3974" spans="1:12">
      <c r="A3974" s="98" t="s">
        <v>121</v>
      </c>
      <c r="B3974" s="98">
        <f t="shared" si="341"/>
        <v>11</v>
      </c>
      <c r="C3974" s="98">
        <f t="shared" si="342"/>
        <v>6</v>
      </c>
      <c r="D3974" s="98">
        <f>D3972</f>
        <v>138</v>
      </c>
      <c r="E3974" s="98">
        <f t="shared" si="340"/>
        <v>38</v>
      </c>
      <c r="F3974" s="397">
        <f>F3972+(E3974-E3972)*(F3975-F3972)/(E3975-E3972)</f>
        <v>3.3423666666666665</v>
      </c>
      <c r="G3974" s="98">
        <v>15</v>
      </c>
      <c r="H3974" s="491">
        <f>H3972+(E3974-E3972)*(H3975-H3972)/(E3975-E3972)</f>
        <v>0.30795633333333333</v>
      </c>
      <c r="I3974" s="492">
        <f>I3972+(E3974-E3972)*(I3975-I3972)/(E3975-E3972)</f>
        <v>10.833333333333334</v>
      </c>
      <c r="J3974" s="397">
        <f>J3972+(E3974-E3972)*(J3975-J3972)/(E3975-E3972)</f>
        <v>0.22193333333333334</v>
      </c>
      <c r="K3974" s="469">
        <f t="shared" si="338"/>
        <v>10.853378563411045</v>
      </c>
      <c r="L3974" s="469">
        <f t="shared" si="339"/>
        <v>2.0045230077711196E-2</v>
      </c>
    </row>
    <row r="3975" spans="1:12">
      <c r="A3975" s="98" t="s">
        <v>121</v>
      </c>
      <c r="B3975" s="480">
        <f t="shared" si="341"/>
        <v>11</v>
      </c>
      <c r="C3975" s="480">
        <f t="shared" si="342"/>
        <v>6</v>
      </c>
      <c r="D3975" s="480">
        <f>D3972</f>
        <v>138</v>
      </c>
      <c r="E3975" s="480">
        <f t="shared" si="340"/>
        <v>39</v>
      </c>
      <c r="F3975" s="484">
        <v>3.3573</v>
      </c>
      <c r="G3975" s="480">
        <v>15</v>
      </c>
      <c r="H3975" s="482">
        <v>0.30777399999999999</v>
      </c>
      <c r="I3975" s="483">
        <v>10.9</v>
      </c>
      <c r="J3975" s="484">
        <v>0.2195</v>
      </c>
      <c r="K3975" s="469">
        <f t="shared" si="338"/>
        <v>10.908328838693327</v>
      </c>
      <c r="L3975" s="469">
        <f t="shared" si="339"/>
        <v>8.328838693326901E-3</v>
      </c>
    </row>
    <row r="3976" spans="1:12">
      <c r="A3976" s="480" t="s">
        <v>121</v>
      </c>
      <c r="B3976" s="98">
        <f t="shared" si="341"/>
        <v>11</v>
      </c>
      <c r="C3976" s="98">
        <f t="shared" si="342"/>
        <v>6</v>
      </c>
      <c r="D3976" s="98">
        <f>D3975</f>
        <v>138</v>
      </c>
      <c r="E3976" s="98">
        <f t="shared" si="340"/>
        <v>40</v>
      </c>
      <c r="F3976" s="397">
        <f>F3975+(E3976-E3975)*(F3978-F3975)/(E3978-E3975)</f>
        <v>3.3719999999999999</v>
      </c>
      <c r="G3976" s="98">
        <v>15</v>
      </c>
      <c r="H3976" s="491">
        <f>H3975+(E3976-E3975)*(H3978-H3975)/(E3978-E3975)</f>
        <v>0.30758999999999997</v>
      </c>
      <c r="I3976" s="492">
        <f>I3975+(E3976-E3975)*(I3978-I3975)/(E3978-E3975)</f>
        <v>10.966666666666667</v>
      </c>
      <c r="J3976" s="397">
        <f>J3975+(E3976-E3975)*(J3978-J3975)/(E3978-E3975)</f>
        <v>0.21706666666666666</v>
      </c>
      <c r="K3976" s="469">
        <f t="shared" si="338"/>
        <v>10.962645079488931</v>
      </c>
      <c r="L3976" s="469">
        <f t="shared" si="339"/>
        <v>-4.0215871777355972E-3</v>
      </c>
    </row>
    <row r="3977" spans="1:12">
      <c r="A3977" s="98" t="s">
        <v>121</v>
      </c>
      <c r="B3977" s="98">
        <f t="shared" si="341"/>
        <v>11</v>
      </c>
      <c r="C3977" s="98">
        <f t="shared" si="342"/>
        <v>6</v>
      </c>
      <c r="D3977" s="98">
        <f>D3975</f>
        <v>138</v>
      </c>
      <c r="E3977" s="98">
        <f t="shared" si="340"/>
        <v>41</v>
      </c>
      <c r="F3977" s="397">
        <f>F3975+(E3977-E3975)*(F3978-F3975)/(E3978-E3975)</f>
        <v>3.3867000000000003</v>
      </c>
      <c r="G3977" s="98">
        <v>15</v>
      </c>
      <c r="H3977" s="491">
        <f>H3975+(E3977-E3975)*(H3978-H3975)/(E3978-E3975)</f>
        <v>0.30740600000000001</v>
      </c>
      <c r="I3977" s="492">
        <f>I3975+(E3977-E3975)*(I3978-I3975)/(E3978-E3975)</f>
        <v>11.033333333333333</v>
      </c>
      <c r="J3977" s="397">
        <f>J3975+(E3977-E3975)*(J3978-J3975)/(E3978-E3975)</f>
        <v>0.21463333333333334</v>
      </c>
      <c r="K3977" s="469">
        <f t="shared" si="338"/>
        <v>11.017026343012173</v>
      </c>
      <c r="L3977" s="469">
        <f t="shared" si="339"/>
        <v>-1.6306990321160342E-2</v>
      </c>
    </row>
    <row r="3978" spans="1:12">
      <c r="A3978" s="98" t="s">
        <v>121</v>
      </c>
      <c r="B3978" s="480">
        <f t="shared" si="341"/>
        <v>11</v>
      </c>
      <c r="C3978" s="480">
        <f t="shared" si="342"/>
        <v>6</v>
      </c>
      <c r="D3978" s="480">
        <f>D3975</f>
        <v>138</v>
      </c>
      <c r="E3978" s="480">
        <f t="shared" si="340"/>
        <v>42</v>
      </c>
      <c r="F3978" s="484">
        <v>3.4014000000000002</v>
      </c>
      <c r="G3978" s="480">
        <v>15</v>
      </c>
      <c r="H3978" s="482">
        <v>0.307222</v>
      </c>
      <c r="I3978" s="483">
        <v>11.1</v>
      </c>
      <c r="J3978" s="484">
        <v>0.2122</v>
      </c>
      <c r="K3978" s="469">
        <f t="shared" si="338"/>
        <v>11.071472746092404</v>
      </c>
      <c r="L3978" s="469">
        <f t="shared" si="339"/>
        <v>-2.8527253907595806E-2</v>
      </c>
    </row>
    <row r="3979" spans="1:12">
      <c r="A3979" s="480" t="s">
        <v>121</v>
      </c>
      <c r="B3979" s="98">
        <f t="shared" si="341"/>
        <v>11</v>
      </c>
      <c r="C3979" s="98">
        <f t="shared" si="342"/>
        <v>6</v>
      </c>
      <c r="D3979" s="98">
        <f>D3978</f>
        <v>138</v>
      </c>
      <c r="E3979" s="98">
        <f t="shared" si="340"/>
        <v>43</v>
      </c>
      <c r="F3979" s="397">
        <f>F3978+(E3979-E3978)*(F3981-F3978)/(E3981-E3978)</f>
        <v>3.4159333333333333</v>
      </c>
      <c r="G3979" s="98">
        <v>15</v>
      </c>
      <c r="H3979" s="491">
        <f>H3978+(E3979-E3978)*(H3981-H3978)/(E3981-E3978)</f>
        <v>0.30703566666666665</v>
      </c>
      <c r="I3979" s="492">
        <f>I3978+(E3979-E3978)*(I3981-I3978)/(E3981-E3978)</f>
        <v>11.133333333333333</v>
      </c>
      <c r="J3979" s="397">
        <f>J3978+(E3979-E3978)*(J3981-J3978)/(E3981-E3978)</f>
        <v>0.20976666666666666</v>
      </c>
      <c r="K3979" s="469">
        <f t="shared" ref="K3979:K4042" si="343">F3979/H3979</f>
        <v>11.125526133228822</v>
      </c>
      <c r="L3979" s="469">
        <f t="shared" ref="L3979:L4042" si="344">K3979-I3979</f>
        <v>-7.8072001045104145E-3</v>
      </c>
    </row>
    <row r="3980" spans="1:12">
      <c r="A3980" s="98" t="s">
        <v>121</v>
      </c>
      <c r="B3980" s="98">
        <f t="shared" si="341"/>
        <v>11</v>
      </c>
      <c r="C3980" s="98">
        <f t="shared" si="342"/>
        <v>6</v>
      </c>
      <c r="D3980" s="98">
        <f>D3978</f>
        <v>138</v>
      </c>
      <c r="E3980" s="98">
        <f t="shared" si="340"/>
        <v>44</v>
      </c>
      <c r="F3980" s="397">
        <f>F3978+(E3980-E3978)*(F3981-F3978)/(E3981-E3978)</f>
        <v>3.4304666666666668</v>
      </c>
      <c r="G3980" s="98">
        <v>15</v>
      </c>
      <c r="H3980" s="491">
        <f>H3978+(E3980-E3978)*(H3981-H3978)/(E3981-E3978)</f>
        <v>0.30684933333333336</v>
      </c>
      <c r="I3980" s="492">
        <f>I3978+(E3980-E3978)*(I3981-I3978)/(E3981-E3978)</f>
        <v>11.166666666666666</v>
      </c>
      <c r="J3980" s="397">
        <f>J3978+(E3980-E3978)*(J3981-J3978)/(E3981-E3978)</f>
        <v>0.20733333333333334</v>
      </c>
      <c r="K3980" s="469">
        <f t="shared" si="343"/>
        <v>11.179645167878263</v>
      </c>
      <c r="L3980" s="469">
        <f t="shared" si="344"/>
        <v>1.2978501211597049E-2</v>
      </c>
    </row>
    <row r="3981" spans="1:12">
      <c r="A3981" s="98" t="s">
        <v>121</v>
      </c>
      <c r="B3981" s="480">
        <f t="shared" si="341"/>
        <v>11</v>
      </c>
      <c r="C3981" s="480">
        <f t="shared" si="342"/>
        <v>6</v>
      </c>
      <c r="D3981" s="480">
        <f>D3978</f>
        <v>138</v>
      </c>
      <c r="E3981" s="480">
        <f t="shared" si="340"/>
        <v>45</v>
      </c>
      <c r="F3981" s="484">
        <v>3.4449999999999998</v>
      </c>
      <c r="G3981" s="480">
        <v>15</v>
      </c>
      <c r="H3981" s="482">
        <v>0.30666300000000002</v>
      </c>
      <c r="I3981" s="483">
        <v>11.2</v>
      </c>
      <c r="J3981" s="484">
        <v>0.2049</v>
      </c>
      <c r="K3981" s="469">
        <f t="shared" si="343"/>
        <v>11.233829969706159</v>
      </c>
      <c r="L3981" s="469">
        <f t="shared" si="344"/>
        <v>3.3829969706159702E-2</v>
      </c>
    </row>
    <row r="3982" spans="1:12">
      <c r="A3982" s="480" t="s">
        <v>121</v>
      </c>
      <c r="B3982" s="98">
        <f t="shared" si="341"/>
        <v>11</v>
      </c>
      <c r="C3982" s="98">
        <f t="shared" si="342"/>
        <v>6</v>
      </c>
      <c r="D3982" s="98">
        <f>D3981</f>
        <v>138</v>
      </c>
      <c r="E3982" s="98">
        <f t="shared" si="340"/>
        <v>46</v>
      </c>
      <c r="F3982" s="397">
        <f>F3981+(E3982-E3981)*(F3984-F3981)/(E3984-E3981)</f>
        <v>3.4593666666666665</v>
      </c>
      <c r="G3982" s="98">
        <v>15</v>
      </c>
      <c r="H3982" s="491">
        <f>H3981+(E3982-E3981)*(H3984-H3981)/(E3984-E3981)</f>
        <v>0.30647433333333335</v>
      </c>
      <c r="I3982" s="492">
        <f>I3981+(E3982-E3981)*(I3984-I3981)/(E3984-E3981)</f>
        <v>11.266666666666666</v>
      </c>
      <c r="J3982" s="397">
        <f>J3981+(E3982-E3981)*(J3984-J3981)/(E3984-E3981)</f>
        <v>0.20243333333333333</v>
      </c>
      <c r="K3982" s="469">
        <f t="shared" si="343"/>
        <v>11.287622780809267</v>
      </c>
      <c r="L3982" s="469">
        <f t="shared" si="344"/>
        <v>2.0956114142601123E-2</v>
      </c>
    </row>
    <row r="3983" spans="1:12">
      <c r="A3983" s="98" t="s">
        <v>121</v>
      </c>
      <c r="B3983" s="98">
        <f t="shared" si="341"/>
        <v>11</v>
      </c>
      <c r="C3983" s="98">
        <f t="shared" si="342"/>
        <v>6</v>
      </c>
      <c r="D3983" s="98">
        <f>D3981</f>
        <v>138</v>
      </c>
      <c r="E3983" s="98">
        <f t="shared" si="340"/>
        <v>47</v>
      </c>
      <c r="F3983" s="397">
        <f>F3981+(E3983-E3981)*(F3984-F3981)/(E3984-E3981)</f>
        <v>3.4737333333333336</v>
      </c>
      <c r="G3983" s="98">
        <v>15</v>
      </c>
      <c r="H3983" s="491">
        <f>H3981+(E3983-E3981)*(H3984-H3981)/(E3984-E3981)</f>
        <v>0.30628566666666668</v>
      </c>
      <c r="I3983" s="492">
        <f>I3981+(E3983-E3981)*(I3984-I3981)/(E3984-E3981)</f>
        <v>11.333333333333334</v>
      </c>
      <c r="J3983" s="397">
        <f>J3981+(E3983-E3981)*(J3984-J3981)/(E3984-E3981)</f>
        <v>0.19996666666666668</v>
      </c>
      <c r="K3983" s="469">
        <f t="shared" si="343"/>
        <v>11.341481862792579</v>
      </c>
      <c r="L3983" s="469">
        <f t="shared" si="344"/>
        <v>8.1485294592447133E-3</v>
      </c>
    </row>
    <row r="3984" spans="1:12">
      <c r="A3984" s="98" t="s">
        <v>121</v>
      </c>
      <c r="B3984" s="480">
        <f t="shared" si="341"/>
        <v>11</v>
      </c>
      <c r="C3984" s="480">
        <f t="shared" si="342"/>
        <v>6</v>
      </c>
      <c r="D3984" s="480">
        <f>D3981</f>
        <v>138</v>
      </c>
      <c r="E3984" s="480">
        <f t="shared" si="340"/>
        <v>48</v>
      </c>
      <c r="F3984" s="484">
        <v>3.4881000000000002</v>
      </c>
      <c r="G3984" s="480">
        <v>15</v>
      </c>
      <c r="H3984" s="482">
        <v>0.30609700000000001</v>
      </c>
      <c r="I3984" s="483">
        <v>11.4</v>
      </c>
      <c r="J3984" s="484">
        <v>0.19750000000000001</v>
      </c>
      <c r="K3984" s="469">
        <f t="shared" si="343"/>
        <v>11.395407338196716</v>
      </c>
      <c r="L3984" s="469">
        <f t="shared" si="344"/>
        <v>-4.5926618032847699E-3</v>
      </c>
    </row>
    <row r="3985" spans="1:12">
      <c r="A3985" s="480" t="s">
        <v>121</v>
      </c>
      <c r="B3985" s="98">
        <f t="shared" si="341"/>
        <v>11</v>
      </c>
      <c r="C3985" s="98">
        <f t="shared" si="342"/>
        <v>6</v>
      </c>
      <c r="D3985" s="98">
        <f>D3984</f>
        <v>138</v>
      </c>
      <c r="E3985" s="98">
        <f t="shared" si="340"/>
        <v>49</v>
      </c>
      <c r="F3985" s="397">
        <f>F3984+(E3985-E3984)*(F3987-F3984)/(E3987-E3984)</f>
        <v>3.5022666666666669</v>
      </c>
      <c r="G3985" s="98">
        <v>15</v>
      </c>
      <c r="H3985" s="491">
        <f>H3984+(E3985-E3984)*(H3987-H3984)/(E3987-E3984)</f>
        <v>0.30590600000000001</v>
      </c>
      <c r="I3985" s="492">
        <f>I3984+(E3985-E3984)*(I3987-I3984)/(E3987-E3984)</f>
        <v>11.466666666666667</v>
      </c>
      <c r="J3985" s="397">
        <f>J3984+(E3985-E3984)*(J3987-J3984)/(E3987-E3984)</f>
        <v>0.19506666666666667</v>
      </c>
      <c r="K3985" s="469">
        <f t="shared" si="343"/>
        <v>11.448832865869472</v>
      </c>
      <c r="L3985" s="469">
        <f t="shared" si="344"/>
        <v>-1.7833800797195209E-2</v>
      </c>
    </row>
    <row r="3986" spans="1:12">
      <c r="A3986" s="98" t="s">
        <v>121</v>
      </c>
      <c r="B3986" s="98">
        <f t="shared" si="341"/>
        <v>11</v>
      </c>
      <c r="C3986" s="98">
        <f t="shared" si="342"/>
        <v>6</v>
      </c>
      <c r="D3986" s="98">
        <f>D3984</f>
        <v>138</v>
      </c>
      <c r="E3986" s="98">
        <f t="shared" si="340"/>
        <v>50</v>
      </c>
      <c r="F3986" s="397">
        <f>F3984+(E3986-E3984)*(F3987-F3984)/(E3987-E3984)</f>
        <v>3.5164333333333335</v>
      </c>
      <c r="G3986" s="98">
        <v>15</v>
      </c>
      <c r="H3986" s="491">
        <f>H3984+(E3986-E3984)*(H3987-H3984)/(E3987-E3984)</f>
        <v>0.30571500000000001</v>
      </c>
      <c r="I3986" s="492">
        <f>I3984+(E3986-E3984)*(I3987-I3984)/(E3987-E3984)</f>
        <v>11.533333333333333</v>
      </c>
      <c r="J3986" s="397">
        <f>J3984+(E3986-E3984)*(J3987-J3984)/(E3987-E3984)</f>
        <v>0.19263333333333335</v>
      </c>
      <c r="K3986" s="469">
        <f t="shared" si="343"/>
        <v>11.502325150330647</v>
      </c>
      <c r="L3986" s="469">
        <f t="shared" si="344"/>
        <v>-3.1008183002686707E-2</v>
      </c>
    </row>
    <row r="3987" spans="1:12">
      <c r="A3987" s="98" t="s">
        <v>121</v>
      </c>
      <c r="B3987" s="480">
        <f t="shared" si="341"/>
        <v>11</v>
      </c>
      <c r="C3987" s="480">
        <f t="shared" si="342"/>
        <v>6</v>
      </c>
      <c r="D3987" s="480">
        <f>D3984</f>
        <v>138</v>
      </c>
      <c r="E3987" s="480">
        <f t="shared" si="340"/>
        <v>51</v>
      </c>
      <c r="F3987" s="484">
        <v>3.5306000000000002</v>
      </c>
      <c r="G3987" s="480">
        <v>15</v>
      </c>
      <c r="H3987" s="482">
        <v>0.30552400000000002</v>
      </c>
      <c r="I3987" s="483">
        <v>11.6</v>
      </c>
      <c r="J3987" s="484">
        <v>0.19020000000000001</v>
      </c>
      <c r="K3987" s="469">
        <f t="shared" si="343"/>
        <v>11.55588431678035</v>
      </c>
      <c r="L3987" s="469">
        <f t="shared" si="344"/>
        <v>-4.4115683219649426E-2</v>
      </c>
    </row>
    <row r="3988" spans="1:12">
      <c r="A3988" s="480" t="s">
        <v>121</v>
      </c>
      <c r="B3988" s="98">
        <f t="shared" si="341"/>
        <v>11</v>
      </c>
      <c r="C3988" s="98">
        <f t="shared" si="342"/>
        <v>6</v>
      </c>
      <c r="D3988" s="98">
        <f>D3987</f>
        <v>138</v>
      </c>
      <c r="E3988" s="98">
        <f t="shared" si="340"/>
        <v>52</v>
      </c>
      <c r="F3988" s="397">
        <f>F3987+(E3988-E3987)*(F3990-F3987)/(E3990-E3987)</f>
        <v>3.5446</v>
      </c>
      <c r="G3988" s="98">
        <v>15</v>
      </c>
      <c r="H3988" s="491">
        <f>H3987+(E3988-E3987)*(H3990-H3987)/(E3990-E3987)</f>
        <v>0.30533066666666669</v>
      </c>
      <c r="I3988" s="492">
        <f>I3987+(E3988-E3987)*(I3990-I3987)/(E3990-E3987)</f>
        <v>11.633333333333333</v>
      </c>
      <c r="J3988" s="397">
        <f>J3987+(E3988-E3987)*(J3990-J3987)/(E3990-E3987)</f>
        <v>0.18776666666666667</v>
      </c>
      <c r="K3988" s="469">
        <f t="shared" si="343"/>
        <v>11.609053354177764</v>
      </c>
      <c r="L3988" s="469">
        <f t="shared" si="344"/>
        <v>-2.4279979155569009E-2</v>
      </c>
    </row>
    <row r="3989" spans="1:12">
      <c r="A3989" s="98" t="s">
        <v>121</v>
      </c>
      <c r="B3989" s="98">
        <f t="shared" si="341"/>
        <v>11</v>
      </c>
      <c r="C3989" s="98">
        <f t="shared" si="342"/>
        <v>6</v>
      </c>
      <c r="D3989" s="98">
        <f>D3987</f>
        <v>138</v>
      </c>
      <c r="E3989" s="98">
        <f t="shared" si="340"/>
        <v>53</v>
      </c>
      <c r="F3989" s="397">
        <f>F3987+(E3989-E3987)*(F3990-F3987)/(E3990-E3987)</f>
        <v>3.5586000000000002</v>
      </c>
      <c r="G3989" s="98">
        <v>15</v>
      </c>
      <c r="H3989" s="491">
        <f>H3987+(E3989-E3987)*(H3990-H3987)/(E3990-E3987)</f>
        <v>0.30513733333333332</v>
      </c>
      <c r="I3989" s="492">
        <f>I3987+(E3989-E3987)*(I3990-I3987)/(E3990-E3987)</f>
        <v>11.666666666666666</v>
      </c>
      <c r="J3989" s="397">
        <f>J3987+(E3989-E3987)*(J3990-J3987)/(E3990-E3987)</f>
        <v>0.18533333333333335</v>
      </c>
      <c r="K3989" s="469">
        <f t="shared" si="343"/>
        <v>11.662289766793533</v>
      </c>
      <c r="L3989" s="469">
        <f t="shared" si="344"/>
        <v>-4.3768998731330555E-3</v>
      </c>
    </row>
    <row r="3990" spans="1:12">
      <c r="A3990" s="98" t="s">
        <v>121</v>
      </c>
      <c r="B3990" s="480">
        <f t="shared" si="341"/>
        <v>11</v>
      </c>
      <c r="C3990" s="480">
        <f t="shared" si="342"/>
        <v>6</v>
      </c>
      <c r="D3990" s="480">
        <f>D3987</f>
        <v>138</v>
      </c>
      <c r="E3990" s="480">
        <f t="shared" si="340"/>
        <v>54</v>
      </c>
      <c r="F3990" s="484">
        <v>3.5726</v>
      </c>
      <c r="G3990" s="480">
        <v>15</v>
      </c>
      <c r="H3990" s="482">
        <v>0.30494399999999999</v>
      </c>
      <c r="I3990" s="483">
        <v>11.7</v>
      </c>
      <c r="J3990" s="484">
        <v>0.18290000000000001</v>
      </c>
      <c r="K3990" s="469">
        <f t="shared" si="343"/>
        <v>11.715593682774543</v>
      </c>
      <c r="L3990" s="469">
        <f t="shared" si="344"/>
        <v>1.5593682774543538E-2</v>
      </c>
    </row>
    <row r="3991" spans="1:12">
      <c r="A3991" s="480" t="s">
        <v>121</v>
      </c>
      <c r="B3991" s="480">
        <f t="shared" si="341"/>
        <v>12</v>
      </c>
      <c r="C3991" s="480">
        <f t="shared" si="342"/>
        <v>0</v>
      </c>
      <c r="D3991" s="480">
        <f>D3990+6</f>
        <v>144</v>
      </c>
      <c r="E3991" s="480">
        <v>12</v>
      </c>
      <c r="F3991" s="484">
        <v>2.9300999999999999</v>
      </c>
      <c r="G3991" s="480">
        <v>15</v>
      </c>
      <c r="H3991" s="482">
        <v>0.30151899999999998</v>
      </c>
      <c r="I3991" s="483">
        <v>9.6999999999999993</v>
      </c>
      <c r="J3991" s="484">
        <v>0.27550000000000002</v>
      </c>
      <c r="K3991" s="469">
        <f t="shared" si="343"/>
        <v>9.7177955618053922</v>
      </c>
      <c r="L3991" s="469">
        <f t="shared" si="344"/>
        <v>1.7795561805392879E-2</v>
      </c>
    </row>
    <row r="3992" spans="1:12">
      <c r="A3992" s="98" t="s">
        <v>121</v>
      </c>
      <c r="B3992" s="98">
        <f t="shared" si="341"/>
        <v>12</v>
      </c>
      <c r="C3992" s="98">
        <f t="shared" si="342"/>
        <v>0</v>
      </c>
      <c r="D3992" s="98">
        <f>D3991</f>
        <v>144</v>
      </c>
      <c r="E3992" s="98">
        <f>E3991+1</f>
        <v>13</v>
      </c>
      <c r="F3992" s="397">
        <f>F3991+(E3992-E3991)*(F3994-F3991)/(E3994-E3991)</f>
        <v>2.9469333333333334</v>
      </c>
      <c r="G3992" s="98">
        <v>15</v>
      </c>
      <c r="H3992" s="491">
        <f>H3991+(E3992-E3991)*(H3994-H3991)/(E3994-E3991)</f>
        <v>0.30144633333333332</v>
      </c>
      <c r="I3992" s="492">
        <f>I3991+(E3992-E3991)*(I3994-I3991)/(E3994-E3991)</f>
        <v>9.7666666666666657</v>
      </c>
      <c r="J3992" s="397">
        <f>J3991+(E3992-E3991)*(J3994-J3991)/(E3994-E3991)</f>
        <v>0.27326666666666666</v>
      </c>
      <c r="K3992" s="469">
        <f t="shared" si="343"/>
        <v>9.7759800251896696</v>
      </c>
      <c r="L3992" s="469">
        <f t="shared" si="344"/>
        <v>9.3133585230038562E-3</v>
      </c>
    </row>
    <row r="3993" spans="1:12">
      <c r="A3993" s="98" t="s">
        <v>121</v>
      </c>
      <c r="B3993" s="98">
        <f t="shared" si="341"/>
        <v>12</v>
      </c>
      <c r="C3993" s="98">
        <f t="shared" si="342"/>
        <v>0</v>
      </c>
      <c r="D3993" s="98">
        <f>D3991</f>
        <v>144</v>
      </c>
      <c r="E3993" s="98">
        <f t="shared" ref="E3993:E4033" si="345">E3992+1</f>
        <v>14</v>
      </c>
      <c r="F3993" s="397">
        <f>F3991+(E3993-E3991)*(F3994-F3991)/(E3994-E3991)</f>
        <v>2.9637666666666664</v>
      </c>
      <c r="G3993" s="98">
        <v>15</v>
      </c>
      <c r="H3993" s="491">
        <f>H3991+(E3993-E3991)*(H3994-H3991)/(E3994-E3991)</f>
        <v>0.30137366666666665</v>
      </c>
      <c r="I3993" s="492">
        <f>I3991+(E3993-E3991)*(I3994-I3991)/(E3994-E3991)</f>
        <v>9.8333333333333339</v>
      </c>
      <c r="J3993" s="397">
        <f>J3991+(E3993-E3991)*(J3994-J3991)/(E3994-E3991)</f>
        <v>0.27103333333333335</v>
      </c>
      <c r="K3993" s="469">
        <f t="shared" si="343"/>
        <v>9.8341925472364871</v>
      </c>
      <c r="L3993" s="469">
        <f t="shared" si="344"/>
        <v>8.5921390315313317E-4</v>
      </c>
    </row>
    <row r="3994" spans="1:12">
      <c r="A3994" s="480" t="s">
        <v>121</v>
      </c>
      <c r="B3994" s="480">
        <f t="shared" si="341"/>
        <v>12</v>
      </c>
      <c r="C3994" s="480">
        <f t="shared" si="342"/>
        <v>0</v>
      </c>
      <c r="D3994" s="480">
        <f>D3991</f>
        <v>144</v>
      </c>
      <c r="E3994" s="480">
        <f t="shared" si="345"/>
        <v>15</v>
      </c>
      <c r="F3994" s="484">
        <v>2.9805999999999999</v>
      </c>
      <c r="G3994" s="480">
        <v>15</v>
      </c>
      <c r="H3994" s="482">
        <v>0.30130099999999999</v>
      </c>
      <c r="I3994" s="483">
        <v>9.9</v>
      </c>
      <c r="J3994" s="484">
        <v>0.26879999999999998</v>
      </c>
      <c r="K3994" s="469">
        <f t="shared" si="343"/>
        <v>9.8924331482471022</v>
      </c>
      <c r="L3994" s="469">
        <f t="shared" si="344"/>
        <v>-7.5668517528981738E-3</v>
      </c>
    </row>
    <row r="3995" spans="1:12">
      <c r="A3995" s="98" t="s">
        <v>121</v>
      </c>
      <c r="B3995" s="98">
        <f t="shared" si="341"/>
        <v>12</v>
      </c>
      <c r="C3995" s="98">
        <f t="shared" si="342"/>
        <v>0</v>
      </c>
      <c r="D3995" s="98">
        <f>D3994</f>
        <v>144</v>
      </c>
      <c r="E3995" s="98">
        <f t="shared" si="345"/>
        <v>16</v>
      </c>
      <c r="F3995" s="397">
        <f>F3994+(E3995-E3994)*(F3997-F3994)/(E3997-E3994)</f>
        <v>2.9971333333333332</v>
      </c>
      <c r="G3995" s="98">
        <v>15</v>
      </c>
      <c r="H3995" s="491">
        <f>H3994+(E3995-E3994)*(H3997-H3994)/(E3997-E3994)</f>
        <v>0.30122666666666664</v>
      </c>
      <c r="I3995" s="492">
        <f>I3994+(E3995-E3994)*(I3997-I3994)/(E3997-E3994)</f>
        <v>9.9666666666666668</v>
      </c>
      <c r="J3995" s="397">
        <f>J3994+(E3995-E3994)*(J3997-J3994)/(E3997-E3994)</f>
        <v>0.26656666666666667</v>
      </c>
      <c r="K3995" s="469">
        <f t="shared" si="343"/>
        <v>9.9497609773371103</v>
      </c>
      <c r="L3995" s="469">
        <f t="shared" si="344"/>
        <v>-1.6905689329556495E-2</v>
      </c>
    </row>
    <row r="3996" spans="1:12">
      <c r="A3996" s="98" t="s">
        <v>121</v>
      </c>
      <c r="B3996" s="98">
        <f t="shared" si="341"/>
        <v>12</v>
      </c>
      <c r="C3996" s="98">
        <f t="shared" si="342"/>
        <v>0</v>
      </c>
      <c r="D3996" s="98">
        <f>D3994</f>
        <v>144</v>
      </c>
      <c r="E3996" s="98">
        <f t="shared" si="345"/>
        <v>17</v>
      </c>
      <c r="F3996" s="397">
        <f>F3994+(E3996-E3994)*(F3997-F3994)/(E3997-E3994)</f>
        <v>3.0136666666666665</v>
      </c>
      <c r="G3996" s="98">
        <v>15</v>
      </c>
      <c r="H3996" s="491">
        <f>H3994+(E3996-E3994)*(H3997-H3994)/(E3997-E3994)</f>
        <v>0.30115233333333336</v>
      </c>
      <c r="I3996" s="492">
        <f>I3994+(E3996-E3994)*(I3997-I3994)/(E3997-E3994)</f>
        <v>10.033333333333333</v>
      </c>
      <c r="J3996" s="397">
        <f>J3994+(E3996-E3994)*(J3997-J3994)/(E3997-E3994)</f>
        <v>0.26433333333333331</v>
      </c>
      <c r="K3996" s="469">
        <f t="shared" si="343"/>
        <v>10.007117106846257</v>
      </c>
      <c r="L3996" s="469">
        <f t="shared" si="344"/>
        <v>-2.6216226487076E-2</v>
      </c>
    </row>
    <row r="3997" spans="1:12">
      <c r="A3997" s="480" t="s">
        <v>121</v>
      </c>
      <c r="B3997" s="480">
        <f t="shared" si="341"/>
        <v>12</v>
      </c>
      <c r="C3997" s="480">
        <f t="shared" si="342"/>
        <v>0</v>
      </c>
      <c r="D3997" s="480">
        <f>D3994</f>
        <v>144</v>
      </c>
      <c r="E3997" s="480">
        <f t="shared" si="345"/>
        <v>18</v>
      </c>
      <c r="F3997" s="484">
        <v>3.0301999999999998</v>
      </c>
      <c r="G3997" s="480">
        <v>15</v>
      </c>
      <c r="H3997" s="482">
        <v>0.30107800000000001</v>
      </c>
      <c r="I3997" s="483">
        <v>10.1</v>
      </c>
      <c r="J3997" s="484">
        <v>0.2621</v>
      </c>
      <c r="K3997" s="469">
        <f t="shared" si="343"/>
        <v>10.064501557735868</v>
      </c>
      <c r="L3997" s="469">
        <f t="shared" si="344"/>
        <v>-3.5498442264131569E-2</v>
      </c>
    </row>
    <row r="3998" spans="1:12">
      <c r="A3998" s="98" t="s">
        <v>121</v>
      </c>
      <c r="B3998" s="98">
        <f t="shared" si="341"/>
        <v>12</v>
      </c>
      <c r="C3998" s="98">
        <f t="shared" si="342"/>
        <v>0</v>
      </c>
      <c r="D3998" s="98">
        <f>D3997</f>
        <v>144</v>
      </c>
      <c r="E3998" s="98">
        <f t="shared" si="345"/>
        <v>19</v>
      </c>
      <c r="F3998" s="397">
        <f>F3997+(E3998-E3997)*(F4000-F3997)/(E4000-E3997)</f>
        <v>3.0465</v>
      </c>
      <c r="G3998" s="98">
        <v>15</v>
      </c>
      <c r="H3998" s="491">
        <f>H3997+(E3998-E3997)*(H4000-H3997)/(E4000-E3997)</f>
        <v>0.30100233333333332</v>
      </c>
      <c r="I3998" s="492">
        <f>I3997+(E3998-E3997)*(I4000-I3997)/(E4000-E3997)</f>
        <v>10.133333333333333</v>
      </c>
      <c r="J3998" s="397">
        <f>J3997+(E3998-E3997)*(J4000-J3997)/(E4000-E3997)</f>
        <v>0.25983333333333336</v>
      </c>
      <c r="K3998" s="469">
        <f t="shared" si="343"/>
        <v>10.121183999681065</v>
      </c>
      <c r="L3998" s="469">
        <f t="shared" si="344"/>
        <v>-1.2149333652267558E-2</v>
      </c>
    </row>
    <row r="3999" spans="1:12">
      <c r="A3999" s="98" t="s">
        <v>121</v>
      </c>
      <c r="B3999" s="98">
        <f t="shared" si="341"/>
        <v>12</v>
      </c>
      <c r="C3999" s="98">
        <f t="shared" si="342"/>
        <v>0</v>
      </c>
      <c r="D3999" s="98">
        <f>D3997</f>
        <v>144</v>
      </c>
      <c r="E3999" s="98">
        <f t="shared" si="345"/>
        <v>20</v>
      </c>
      <c r="F3999" s="397">
        <f>F3997+(E3999-E3997)*(F4000-F3997)/(E4000-E3997)</f>
        <v>3.0627999999999997</v>
      </c>
      <c r="G3999" s="98">
        <v>15</v>
      </c>
      <c r="H3999" s="491">
        <f>H3997+(E3999-E3997)*(H4000-H3997)/(E4000-E3997)</f>
        <v>0.30092666666666668</v>
      </c>
      <c r="I3999" s="492">
        <f>I3997+(E3999-E3997)*(I4000-I3997)/(E4000-E3997)</f>
        <v>10.166666666666666</v>
      </c>
      <c r="J3999" s="397">
        <f>J3997+(E3999-E3997)*(J4000-J3997)/(E4000-E3997)</f>
        <v>0.25756666666666667</v>
      </c>
      <c r="K3999" s="469">
        <f t="shared" si="343"/>
        <v>10.17789494672013</v>
      </c>
      <c r="L3999" s="469">
        <f t="shared" si="344"/>
        <v>1.122828005346399E-2</v>
      </c>
    </row>
    <row r="4000" spans="1:12">
      <c r="A4000" s="480" t="s">
        <v>121</v>
      </c>
      <c r="B4000" s="480">
        <f t="shared" si="341"/>
        <v>12</v>
      </c>
      <c r="C4000" s="480">
        <f t="shared" si="342"/>
        <v>0</v>
      </c>
      <c r="D4000" s="480">
        <f>D3997</f>
        <v>144</v>
      </c>
      <c r="E4000" s="480">
        <f t="shared" si="345"/>
        <v>21</v>
      </c>
      <c r="F4000" s="484">
        <v>3.0790999999999999</v>
      </c>
      <c r="G4000" s="480">
        <v>15</v>
      </c>
      <c r="H4000" s="482">
        <v>0.30085099999999998</v>
      </c>
      <c r="I4000" s="483">
        <v>10.199999999999999</v>
      </c>
      <c r="J4000" s="484">
        <v>0.25530000000000003</v>
      </c>
      <c r="K4000" s="469">
        <f t="shared" si="343"/>
        <v>10.23463442036091</v>
      </c>
      <c r="L4000" s="469">
        <f t="shared" si="344"/>
        <v>3.4634420360911022E-2</v>
      </c>
    </row>
    <row r="4001" spans="1:12">
      <c r="A4001" s="98" t="s">
        <v>121</v>
      </c>
      <c r="B4001" s="98">
        <f t="shared" si="341"/>
        <v>12</v>
      </c>
      <c r="C4001" s="98">
        <f t="shared" si="342"/>
        <v>0</v>
      </c>
      <c r="D4001" s="98">
        <f>D4000</f>
        <v>144</v>
      </c>
      <c r="E4001" s="98">
        <f t="shared" si="345"/>
        <v>22</v>
      </c>
      <c r="F4001" s="397">
        <f>F4000+(E4001-E4000)*(F4003-F4000)/(E4003-E4000)</f>
        <v>3.0951333333333335</v>
      </c>
      <c r="G4001" s="98">
        <v>15</v>
      </c>
      <c r="H4001" s="491">
        <f>H4000+(E4001-E4000)*(H4003-H4000)/(E4003-E4000)</f>
        <v>0.30077333333333334</v>
      </c>
      <c r="I4001" s="492">
        <f>I4000+(E4001-E4000)*(I4003-I4000)/(E4003-E4000)</f>
        <v>10.266666666666666</v>
      </c>
      <c r="J4001" s="397">
        <f>J4000+(E4001-E4000)*(J4003-J4000)/(E4003-E4000)</f>
        <v>0.25306666666666666</v>
      </c>
      <c r="K4001" s="469">
        <f t="shared" si="343"/>
        <v>10.290584271655289</v>
      </c>
      <c r="L4001" s="469">
        <f t="shared" si="344"/>
        <v>2.3917604988623609E-2</v>
      </c>
    </row>
    <row r="4002" spans="1:12">
      <c r="A4002" s="98" t="s">
        <v>121</v>
      </c>
      <c r="B4002" s="98">
        <f t="shared" si="341"/>
        <v>12</v>
      </c>
      <c r="C4002" s="98">
        <f t="shared" si="342"/>
        <v>0</v>
      </c>
      <c r="D4002" s="98">
        <f>D4000</f>
        <v>144</v>
      </c>
      <c r="E4002" s="98">
        <f t="shared" si="345"/>
        <v>23</v>
      </c>
      <c r="F4002" s="397">
        <f>F4000+(E4002-E4000)*(F4003-F4000)/(E4003-E4000)</f>
        <v>3.1111666666666666</v>
      </c>
      <c r="G4002" s="98">
        <v>15</v>
      </c>
      <c r="H4002" s="491">
        <f>H4000+(E4002-E4000)*(H4003-H4000)/(E4003-E4000)</f>
        <v>0.30069566666666664</v>
      </c>
      <c r="I4002" s="492">
        <f>I4000+(E4002-E4000)*(I4003-I4000)/(E4003-E4000)</f>
        <v>10.333333333333334</v>
      </c>
      <c r="J4002" s="397">
        <f>J4000+(E4002-E4000)*(J4003-J4000)/(E4003-E4000)</f>
        <v>0.25083333333333335</v>
      </c>
      <c r="K4002" s="469">
        <f t="shared" si="343"/>
        <v>10.346563025517495</v>
      </c>
      <c r="L4002" s="469">
        <f t="shared" si="344"/>
        <v>1.3229692184161479E-2</v>
      </c>
    </row>
    <row r="4003" spans="1:12">
      <c r="A4003" s="480" t="s">
        <v>121</v>
      </c>
      <c r="B4003" s="480">
        <f t="shared" si="341"/>
        <v>12</v>
      </c>
      <c r="C4003" s="480">
        <f t="shared" si="342"/>
        <v>0</v>
      </c>
      <c r="D4003" s="480">
        <f>D4000</f>
        <v>144</v>
      </c>
      <c r="E4003" s="480">
        <f t="shared" si="345"/>
        <v>24</v>
      </c>
      <c r="F4003" s="484">
        <v>3.1272000000000002</v>
      </c>
      <c r="G4003" s="480">
        <v>15</v>
      </c>
      <c r="H4003" s="482">
        <v>0.300618</v>
      </c>
      <c r="I4003" s="483">
        <v>10.4</v>
      </c>
      <c r="J4003" s="484">
        <v>0.24859999999999999</v>
      </c>
      <c r="K4003" s="469">
        <f t="shared" si="343"/>
        <v>10.402570704349042</v>
      </c>
      <c r="L4003" s="469">
        <f t="shared" si="344"/>
        <v>2.5707043490417192E-3</v>
      </c>
    </row>
    <row r="4004" spans="1:12">
      <c r="A4004" s="98" t="s">
        <v>121</v>
      </c>
      <c r="B4004" s="98">
        <f t="shared" si="341"/>
        <v>12</v>
      </c>
      <c r="C4004" s="98">
        <f t="shared" si="342"/>
        <v>0</v>
      </c>
      <c r="D4004" s="98">
        <f>D4003</f>
        <v>144</v>
      </c>
      <c r="E4004" s="98">
        <f t="shared" si="345"/>
        <v>25</v>
      </c>
      <c r="F4004" s="397">
        <f>F4003+(E4004-E4003)*(F4006-F4003)/(E4006-E4003)</f>
        <v>3.1429666666666667</v>
      </c>
      <c r="G4004" s="98">
        <v>15</v>
      </c>
      <c r="H4004" s="491">
        <f>H4003+(E4004-E4003)*(H4006-H4003)/(E4006-E4003)</f>
        <v>0.30053933333333333</v>
      </c>
      <c r="I4004" s="492">
        <f>I4003+(E4004-E4003)*(I4006-I4003)/(E4006-E4003)</f>
        <v>10.466666666666667</v>
      </c>
      <c r="J4004" s="397">
        <f>J4003+(E4004-E4003)*(J4006-J4003)/(E4006-E4003)</f>
        <v>0.24636666666666665</v>
      </c>
      <c r="K4004" s="469">
        <f t="shared" si="343"/>
        <v>10.457754836305398</v>
      </c>
      <c r="L4004" s="469">
        <f t="shared" si="344"/>
        <v>-8.9118303612689687E-3</v>
      </c>
    </row>
    <row r="4005" spans="1:12">
      <c r="A4005" s="98" t="s">
        <v>121</v>
      </c>
      <c r="B4005" s="98">
        <f t="shared" si="341"/>
        <v>12</v>
      </c>
      <c r="C4005" s="98">
        <f t="shared" si="342"/>
        <v>0</v>
      </c>
      <c r="D4005" s="98">
        <f>D4003</f>
        <v>144</v>
      </c>
      <c r="E4005" s="98">
        <f t="shared" si="345"/>
        <v>26</v>
      </c>
      <c r="F4005" s="397">
        <f>F4003+(E4005-E4003)*(F4006-F4003)/(E4006-E4003)</f>
        <v>3.1587333333333336</v>
      </c>
      <c r="G4005" s="98">
        <v>15</v>
      </c>
      <c r="H4005" s="491">
        <f>H4003+(E4005-E4003)*(H4006-H4003)/(E4006-E4003)</f>
        <v>0.30046066666666665</v>
      </c>
      <c r="I4005" s="492">
        <f>I4003+(E4005-E4003)*(I4006-I4003)/(E4006-E4003)</f>
        <v>10.533333333333333</v>
      </c>
      <c r="J4005" s="397">
        <f>J4003+(E4005-E4003)*(J4006-J4003)/(E4006-E4003)</f>
        <v>0.24413333333333334</v>
      </c>
      <c r="K4005" s="469">
        <f t="shared" si="343"/>
        <v>10.512967864900787</v>
      </c>
      <c r="L4005" s="469">
        <f t="shared" si="344"/>
        <v>-2.0365468432546052E-2</v>
      </c>
    </row>
    <row r="4006" spans="1:12">
      <c r="A4006" s="480" t="s">
        <v>121</v>
      </c>
      <c r="B4006" s="480">
        <f t="shared" si="341"/>
        <v>12</v>
      </c>
      <c r="C4006" s="480">
        <f t="shared" si="342"/>
        <v>0</v>
      </c>
      <c r="D4006" s="480">
        <f>D4003</f>
        <v>144</v>
      </c>
      <c r="E4006" s="480">
        <f t="shared" si="345"/>
        <v>27</v>
      </c>
      <c r="F4006" s="484">
        <v>3.1745000000000001</v>
      </c>
      <c r="G4006" s="480">
        <v>15</v>
      </c>
      <c r="H4006" s="482">
        <v>0.30038199999999998</v>
      </c>
      <c r="I4006" s="483">
        <v>10.6</v>
      </c>
      <c r="J4006" s="484">
        <v>0.2419</v>
      </c>
      <c r="K4006" s="469">
        <f t="shared" si="343"/>
        <v>10.568209812838321</v>
      </c>
      <c r="L4006" s="469">
        <f t="shared" si="344"/>
        <v>-3.1790187161679029E-2</v>
      </c>
    </row>
    <row r="4007" spans="1:12">
      <c r="A4007" s="98" t="s">
        <v>121</v>
      </c>
      <c r="B4007" s="98">
        <f t="shared" si="341"/>
        <v>12</v>
      </c>
      <c r="C4007" s="98">
        <f t="shared" si="342"/>
        <v>0</v>
      </c>
      <c r="D4007" s="98">
        <f>D4006</f>
        <v>144</v>
      </c>
      <c r="E4007" s="98">
        <f t="shared" si="345"/>
        <v>28</v>
      </c>
      <c r="F4007" s="397">
        <f>F4006+(E4007-E4006)*(F4009-F4006)/(E4009-E4006)</f>
        <v>3.1900666666666666</v>
      </c>
      <c r="G4007" s="98">
        <v>15</v>
      </c>
      <c r="H4007" s="491">
        <f>H4006+(E4007-E4006)*(H4009-H4006)/(E4009-E4006)</f>
        <v>0.30030133333333331</v>
      </c>
      <c r="I4007" s="492">
        <f>I4006+(E4007-E4006)*(I4009-I4006)/(E4009-E4006)</f>
        <v>10.633333333333333</v>
      </c>
      <c r="J4007" s="397">
        <f>J4006+(E4007-E4006)*(J4009-J4006)/(E4009-E4006)</f>
        <v>0.23966666666666667</v>
      </c>
      <c r="K4007" s="469">
        <f t="shared" si="343"/>
        <v>10.622885457274027</v>
      </c>
      <c r="L4007" s="469">
        <f t="shared" si="344"/>
        <v>-1.0447876059306083E-2</v>
      </c>
    </row>
    <row r="4008" spans="1:12">
      <c r="A4008" s="98" t="s">
        <v>121</v>
      </c>
      <c r="B4008" s="98">
        <f t="shared" si="341"/>
        <v>12</v>
      </c>
      <c r="C4008" s="98">
        <f t="shared" si="342"/>
        <v>0</v>
      </c>
      <c r="D4008" s="98">
        <f>D4006</f>
        <v>144</v>
      </c>
      <c r="E4008" s="98">
        <f t="shared" si="345"/>
        <v>29</v>
      </c>
      <c r="F4008" s="397">
        <f>F4006+(E4008-E4006)*(F4009-F4006)/(E4009-E4006)</f>
        <v>3.2056333333333336</v>
      </c>
      <c r="G4008" s="98">
        <v>15</v>
      </c>
      <c r="H4008" s="491">
        <f>H4006+(E4008-E4006)*(H4009-H4006)/(E4009-E4006)</f>
        <v>0.30022066666666669</v>
      </c>
      <c r="I4008" s="492">
        <f>I4006+(E4008-E4006)*(I4009-I4006)/(E4009-E4006)</f>
        <v>10.666666666666666</v>
      </c>
      <c r="J4008" s="397">
        <f>J4006+(E4008-E4006)*(J4009-J4006)/(E4009-E4006)</f>
        <v>0.23743333333333333</v>
      </c>
      <c r="K4008" s="469">
        <f t="shared" si="343"/>
        <v>10.6775904834444</v>
      </c>
      <c r="L4008" s="469">
        <f t="shared" si="344"/>
        <v>1.0923816777733464E-2</v>
      </c>
    </row>
    <row r="4009" spans="1:12">
      <c r="A4009" s="480" t="s">
        <v>121</v>
      </c>
      <c r="B4009" s="480">
        <f t="shared" si="341"/>
        <v>12</v>
      </c>
      <c r="C4009" s="480">
        <f t="shared" si="342"/>
        <v>0</v>
      </c>
      <c r="D4009" s="480">
        <f>D4006</f>
        <v>144</v>
      </c>
      <c r="E4009" s="480">
        <f t="shared" si="345"/>
        <v>30</v>
      </c>
      <c r="F4009" s="484">
        <v>3.2212000000000001</v>
      </c>
      <c r="G4009" s="480">
        <v>15</v>
      </c>
      <c r="H4009" s="482">
        <v>0.30014000000000002</v>
      </c>
      <c r="I4009" s="483">
        <v>10.7</v>
      </c>
      <c r="J4009" s="484">
        <v>0.23519999999999999</v>
      </c>
      <c r="K4009" s="469">
        <f t="shared" si="343"/>
        <v>10.732324915039648</v>
      </c>
      <c r="L4009" s="469">
        <f t="shared" si="344"/>
        <v>3.2324915039648516E-2</v>
      </c>
    </row>
    <row r="4010" spans="1:12">
      <c r="A4010" s="98" t="s">
        <v>121</v>
      </c>
      <c r="B4010" s="98">
        <f t="shared" si="341"/>
        <v>12</v>
      </c>
      <c r="C4010" s="98">
        <f t="shared" si="342"/>
        <v>0</v>
      </c>
      <c r="D4010" s="98">
        <f>D4009</f>
        <v>144</v>
      </c>
      <c r="E4010" s="98">
        <f t="shared" si="345"/>
        <v>31</v>
      </c>
      <c r="F4010" s="397">
        <f>F4009+(E4010-E4009)*(F4012-F4009)/(E4012-E4009)</f>
        <v>3.2365333333333335</v>
      </c>
      <c r="G4010" s="98">
        <v>15</v>
      </c>
      <c r="H4010" s="491">
        <f>H4009+(E4010-E4009)*(H4012-H4009)/(E4012-E4009)</f>
        <v>0.30005766666666667</v>
      </c>
      <c r="I4010" s="492">
        <f>I4009+(E4010-E4009)*(I4012-I4009)/(E4012-E4009)</f>
        <v>10.766666666666666</v>
      </c>
      <c r="J4010" s="397">
        <f>J4009+(E4010-E4009)*(J4012-J4009)/(E4012-E4009)</f>
        <v>0.23296666666666666</v>
      </c>
      <c r="K4010" s="469">
        <f t="shared" si="343"/>
        <v>10.786371064228765</v>
      </c>
      <c r="L4010" s="469">
        <f t="shared" si="344"/>
        <v>1.9704397562099629E-2</v>
      </c>
    </row>
    <row r="4011" spans="1:12">
      <c r="A4011" s="98" t="s">
        <v>121</v>
      </c>
      <c r="B4011" s="98">
        <f t="shared" si="341"/>
        <v>12</v>
      </c>
      <c r="C4011" s="98">
        <f t="shared" si="342"/>
        <v>0</v>
      </c>
      <c r="D4011" s="98">
        <f>D4009</f>
        <v>144</v>
      </c>
      <c r="E4011" s="98">
        <f t="shared" si="345"/>
        <v>32</v>
      </c>
      <c r="F4011" s="397">
        <f>F4009+(E4011-E4009)*(F4012-F4009)/(E4012-E4009)</f>
        <v>3.2518666666666665</v>
      </c>
      <c r="G4011" s="98">
        <v>15</v>
      </c>
      <c r="H4011" s="491">
        <f>H4009+(E4011-E4009)*(H4012-H4009)/(E4012-E4009)</f>
        <v>0.29997533333333337</v>
      </c>
      <c r="I4011" s="492">
        <f>I4009+(E4011-E4009)*(I4012-I4009)/(E4012-E4009)</f>
        <v>10.833333333333334</v>
      </c>
      <c r="J4011" s="397">
        <f>J4009+(E4011-E4009)*(J4012-J4009)/(E4012-E4009)</f>
        <v>0.23073333333333335</v>
      </c>
      <c r="K4011" s="469">
        <f t="shared" si="343"/>
        <v>10.840446881188006</v>
      </c>
      <c r="L4011" s="469">
        <f t="shared" si="344"/>
        <v>7.1135478546722197E-3</v>
      </c>
    </row>
    <row r="4012" spans="1:12">
      <c r="A4012" s="480" t="s">
        <v>121</v>
      </c>
      <c r="B4012" s="480">
        <f t="shared" si="341"/>
        <v>12</v>
      </c>
      <c r="C4012" s="480">
        <f t="shared" si="342"/>
        <v>0</v>
      </c>
      <c r="D4012" s="480">
        <f>D4009</f>
        <v>144</v>
      </c>
      <c r="E4012" s="480">
        <f t="shared" si="345"/>
        <v>33</v>
      </c>
      <c r="F4012" s="484">
        <v>3.2671999999999999</v>
      </c>
      <c r="G4012" s="480">
        <v>15</v>
      </c>
      <c r="H4012" s="482">
        <v>0.29989300000000002</v>
      </c>
      <c r="I4012" s="483">
        <v>10.9</v>
      </c>
      <c r="J4012" s="484">
        <v>0.22850000000000001</v>
      </c>
      <c r="K4012" s="469">
        <f t="shared" si="343"/>
        <v>10.894552390352558</v>
      </c>
      <c r="L4012" s="469">
        <f t="shared" si="344"/>
        <v>-5.4476096474420643E-3</v>
      </c>
    </row>
    <row r="4013" spans="1:12">
      <c r="A4013" s="98" t="s">
        <v>121</v>
      </c>
      <c r="B4013" s="98">
        <f t="shared" si="341"/>
        <v>12</v>
      </c>
      <c r="C4013" s="98">
        <f t="shared" si="342"/>
        <v>0</v>
      </c>
      <c r="D4013" s="98">
        <f>D4012</f>
        <v>144</v>
      </c>
      <c r="E4013" s="98">
        <f t="shared" si="345"/>
        <v>34</v>
      </c>
      <c r="F4013" s="397">
        <f>F4012+(E4013-E4012)*(F4015-F4012)/(E4015-E4012)</f>
        <v>3.2822999999999998</v>
      </c>
      <c r="G4013" s="98">
        <v>15</v>
      </c>
      <c r="H4013" s="491">
        <f>H4012+(E4013-E4012)*(H4015-H4012)/(E4015-E4012)</f>
        <v>0.29980899999999999</v>
      </c>
      <c r="I4013" s="492">
        <f>I4012+(E4013-E4012)*(I4015-I4012)/(E4015-E4012)</f>
        <v>10.966666666666667</v>
      </c>
      <c r="J4013" s="397">
        <f>J4012+(E4013-E4012)*(J4015-J4012)/(E4015-E4012)</f>
        <v>0.22623333333333334</v>
      </c>
      <c r="K4013" s="469">
        <f t="shared" si="343"/>
        <v>10.947970207698901</v>
      </c>
      <c r="L4013" s="469">
        <f t="shared" si="344"/>
        <v>-1.8696458967765395E-2</v>
      </c>
    </row>
    <row r="4014" spans="1:12">
      <c r="A4014" s="98" t="s">
        <v>121</v>
      </c>
      <c r="B4014" s="98">
        <f t="shared" si="341"/>
        <v>12</v>
      </c>
      <c r="C4014" s="98">
        <f t="shared" si="342"/>
        <v>0</v>
      </c>
      <c r="D4014" s="98">
        <f>D4012</f>
        <v>144</v>
      </c>
      <c r="E4014" s="98">
        <f t="shared" si="345"/>
        <v>35</v>
      </c>
      <c r="F4014" s="397">
        <f>F4012+(E4014-E4012)*(F4015-F4012)/(E4015-E4012)</f>
        <v>3.2974000000000001</v>
      </c>
      <c r="G4014" s="98">
        <v>15</v>
      </c>
      <c r="H4014" s="491">
        <f>H4012+(E4014-E4012)*(H4015-H4012)/(E4015-E4012)</f>
        <v>0.29972500000000002</v>
      </c>
      <c r="I4014" s="492">
        <f>I4012+(E4014-E4012)*(I4015-I4012)/(E4015-E4012)</f>
        <v>11.033333333333333</v>
      </c>
      <c r="J4014" s="397">
        <f>J4012+(E4014-E4012)*(J4015-J4012)/(E4015-E4012)</f>
        <v>0.22396666666666668</v>
      </c>
      <c r="K4014" s="469">
        <f t="shared" si="343"/>
        <v>11.001417966469264</v>
      </c>
      <c r="L4014" s="469">
        <f t="shared" si="344"/>
        <v>-3.1915366864069483E-2</v>
      </c>
    </row>
    <row r="4015" spans="1:12">
      <c r="A4015" s="480" t="s">
        <v>121</v>
      </c>
      <c r="B4015" s="480">
        <f t="shared" si="341"/>
        <v>12</v>
      </c>
      <c r="C4015" s="480">
        <f t="shared" si="342"/>
        <v>0</v>
      </c>
      <c r="D4015" s="480">
        <f>D4012</f>
        <v>144</v>
      </c>
      <c r="E4015" s="480">
        <f t="shared" si="345"/>
        <v>36</v>
      </c>
      <c r="F4015" s="484">
        <v>3.3125</v>
      </c>
      <c r="G4015" s="480">
        <v>15</v>
      </c>
      <c r="H4015" s="482">
        <v>0.29964099999999999</v>
      </c>
      <c r="I4015" s="483">
        <v>11.1</v>
      </c>
      <c r="J4015" s="484">
        <v>0.22170000000000001</v>
      </c>
      <c r="K4015" s="469">
        <f t="shared" si="343"/>
        <v>11.054895691844575</v>
      </c>
      <c r="L4015" s="469">
        <f t="shared" si="344"/>
        <v>-4.5104308155424988E-2</v>
      </c>
    </row>
    <row r="4016" spans="1:12">
      <c r="A4016" s="98" t="s">
        <v>121</v>
      </c>
      <c r="B4016" s="98">
        <f t="shared" si="341"/>
        <v>12</v>
      </c>
      <c r="C4016" s="98">
        <f t="shared" si="342"/>
        <v>0</v>
      </c>
      <c r="D4016" s="98">
        <f>D4015</f>
        <v>144</v>
      </c>
      <c r="E4016" s="98">
        <f t="shared" si="345"/>
        <v>37</v>
      </c>
      <c r="F4016" s="397">
        <f>F4015+(E4016-E4015)*(F4018-F4015)/(E4018-E4015)</f>
        <v>3.3274333333333335</v>
      </c>
      <c r="G4016" s="98">
        <v>15</v>
      </c>
      <c r="H4016" s="491">
        <f>H4015+(E4016-E4015)*(H4018-H4015)/(E4018-E4015)</f>
        <v>0.29955566666666666</v>
      </c>
      <c r="I4016" s="492">
        <f>I4015+(E4016-E4015)*(I4018-I4015)/(E4018-E4015)</f>
        <v>11.133333333333333</v>
      </c>
      <c r="J4016" s="397">
        <f>J4015+(E4016-E4015)*(J4018-J4015)/(E4018-E4015)</f>
        <v>0.21946666666666667</v>
      </c>
      <c r="K4016" s="469">
        <f t="shared" si="343"/>
        <v>11.107896473332168</v>
      </c>
      <c r="L4016" s="469">
        <f t="shared" si="344"/>
        <v>-2.5436860001164519E-2</v>
      </c>
    </row>
    <row r="4017" spans="1:12">
      <c r="A4017" s="98" t="s">
        <v>121</v>
      </c>
      <c r="B4017" s="98">
        <f t="shared" si="341"/>
        <v>12</v>
      </c>
      <c r="C4017" s="98">
        <f t="shared" si="342"/>
        <v>0</v>
      </c>
      <c r="D4017" s="98">
        <f>D4015</f>
        <v>144</v>
      </c>
      <c r="E4017" s="98">
        <f t="shared" si="345"/>
        <v>38</v>
      </c>
      <c r="F4017" s="397">
        <f>F4015+(E4017-E4015)*(F4018-F4015)/(E4018-E4015)</f>
        <v>3.3423666666666665</v>
      </c>
      <c r="G4017" s="98">
        <v>15</v>
      </c>
      <c r="H4017" s="491">
        <f>H4015+(E4017-E4015)*(H4018-H4015)/(E4018-E4015)</f>
        <v>0.29947033333333334</v>
      </c>
      <c r="I4017" s="492">
        <f>I4015+(E4017-E4015)*(I4018-I4015)/(E4018-E4015)</f>
        <v>11.166666666666666</v>
      </c>
      <c r="J4017" s="397">
        <f>J4015+(E4017-E4015)*(J4018-J4015)/(E4018-E4015)</f>
        <v>0.21723333333333333</v>
      </c>
      <c r="K4017" s="469">
        <f t="shared" si="343"/>
        <v>11.160927459703855</v>
      </c>
      <c r="L4017" s="469">
        <f t="shared" si="344"/>
        <v>-5.7392069628114939E-3</v>
      </c>
    </row>
    <row r="4018" spans="1:12">
      <c r="A4018" s="480" t="s">
        <v>121</v>
      </c>
      <c r="B4018" s="480">
        <f t="shared" si="341"/>
        <v>12</v>
      </c>
      <c r="C4018" s="480">
        <f t="shared" si="342"/>
        <v>0</v>
      </c>
      <c r="D4018" s="480">
        <f>D4015</f>
        <v>144</v>
      </c>
      <c r="E4018" s="480">
        <f t="shared" si="345"/>
        <v>39</v>
      </c>
      <c r="F4018" s="484">
        <v>3.3573</v>
      </c>
      <c r="G4018" s="480">
        <v>15</v>
      </c>
      <c r="H4018" s="482">
        <v>0.29938500000000001</v>
      </c>
      <c r="I4018" s="483">
        <v>11.2</v>
      </c>
      <c r="J4018" s="484">
        <v>0.215</v>
      </c>
      <c r="K4018" s="469">
        <f t="shared" si="343"/>
        <v>11.213988676787414</v>
      </c>
      <c r="L4018" s="469">
        <f t="shared" si="344"/>
        <v>1.3988676787414889E-2</v>
      </c>
    </row>
    <row r="4019" spans="1:12">
      <c r="A4019" s="98" t="s">
        <v>121</v>
      </c>
      <c r="B4019" s="98">
        <f t="shared" si="341"/>
        <v>12</v>
      </c>
      <c r="C4019" s="98">
        <f t="shared" si="342"/>
        <v>0</v>
      </c>
      <c r="D4019" s="98">
        <f>D4018</f>
        <v>144</v>
      </c>
      <c r="E4019" s="98">
        <f t="shared" si="345"/>
        <v>40</v>
      </c>
      <c r="F4019" s="397">
        <f>F4018+(E4019-E4018)*(F4021-F4018)/(E4021-E4018)</f>
        <v>3.3719999999999999</v>
      </c>
      <c r="G4019" s="98">
        <v>15</v>
      </c>
      <c r="H4019" s="491">
        <f>H4018+(E4019-E4018)*(H4021-H4018)/(E4021-E4018)</f>
        <v>0.29929733333333336</v>
      </c>
      <c r="I4019" s="492">
        <f>I4018+(E4019-E4018)*(I4021-I4018)/(E4021-E4018)</f>
        <v>11.266666666666666</v>
      </c>
      <c r="J4019" s="397">
        <f>J4018+(E4019-E4018)*(J4021-J4018)/(E4021-E4018)</f>
        <v>0.21276666666666666</v>
      </c>
      <c r="K4019" s="469">
        <f t="shared" si="343"/>
        <v>11.266388385240095</v>
      </c>
      <c r="L4019" s="469">
        <f t="shared" si="344"/>
        <v>-2.7828142657071453E-4</v>
      </c>
    </row>
    <row r="4020" spans="1:12">
      <c r="A4020" s="98" t="s">
        <v>121</v>
      </c>
      <c r="B4020" s="98">
        <f t="shared" si="341"/>
        <v>12</v>
      </c>
      <c r="C4020" s="98">
        <f t="shared" si="342"/>
        <v>0</v>
      </c>
      <c r="D4020" s="98">
        <f>D4018</f>
        <v>144</v>
      </c>
      <c r="E4020" s="98">
        <f t="shared" si="345"/>
        <v>41</v>
      </c>
      <c r="F4020" s="397">
        <f>F4018+(E4020-E4018)*(F4021-F4018)/(E4021-E4018)</f>
        <v>3.3867000000000003</v>
      </c>
      <c r="G4020" s="98">
        <v>15</v>
      </c>
      <c r="H4020" s="491">
        <f>H4018+(E4020-E4018)*(H4021-H4018)/(E4021-E4018)</f>
        <v>0.29920966666666665</v>
      </c>
      <c r="I4020" s="492">
        <f>I4018+(E4020-E4018)*(I4021-I4018)/(E4021-E4018)</f>
        <v>11.333333333333334</v>
      </c>
      <c r="J4020" s="397">
        <f>J4018+(E4020-E4018)*(J4021-J4018)/(E4021-E4018)</f>
        <v>0.21053333333333335</v>
      </c>
      <c r="K4020" s="469">
        <f t="shared" si="343"/>
        <v>11.3188187993035</v>
      </c>
      <c r="L4020" s="469">
        <f t="shared" si="344"/>
        <v>-1.4514534029833825E-2</v>
      </c>
    </row>
    <row r="4021" spans="1:12">
      <c r="A4021" s="480" t="s">
        <v>121</v>
      </c>
      <c r="B4021" s="480">
        <f t="shared" si="341"/>
        <v>12</v>
      </c>
      <c r="C4021" s="480">
        <f t="shared" si="342"/>
        <v>0</v>
      </c>
      <c r="D4021" s="480">
        <f>D4018</f>
        <v>144</v>
      </c>
      <c r="E4021" s="480">
        <f t="shared" si="345"/>
        <v>42</v>
      </c>
      <c r="F4021" s="484">
        <v>3.4014000000000002</v>
      </c>
      <c r="G4021" s="480">
        <v>15</v>
      </c>
      <c r="H4021" s="482">
        <v>0.299122</v>
      </c>
      <c r="I4021" s="483">
        <v>11.4</v>
      </c>
      <c r="J4021" s="484">
        <v>0.20830000000000001</v>
      </c>
      <c r="K4021" s="469">
        <f t="shared" si="343"/>
        <v>11.371279945975221</v>
      </c>
      <c r="L4021" s="469">
        <f t="shared" si="344"/>
        <v>-2.8720054024779174E-2</v>
      </c>
    </row>
    <row r="4022" spans="1:12">
      <c r="A4022" s="98" t="s">
        <v>121</v>
      </c>
      <c r="B4022" s="98">
        <f t="shared" si="341"/>
        <v>12</v>
      </c>
      <c r="C4022" s="98">
        <f t="shared" si="342"/>
        <v>0</v>
      </c>
      <c r="D4022" s="98">
        <f>D4021</f>
        <v>144</v>
      </c>
      <c r="E4022" s="98">
        <f t="shared" si="345"/>
        <v>43</v>
      </c>
      <c r="F4022" s="397">
        <f>F4021+(E4022-E4021)*(F4024-F4021)/(E4024-E4021)</f>
        <v>3.4159333333333333</v>
      </c>
      <c r="G4022" s="98">
        <v>15</v>
      </c>
      <c r="H4022" s="491">
        <f>H4021+(E4022-E4021)*(H4024-H4021)/(E4024-E4021)</f>
        <v>0.29903299999999999</v>
      </c>
      <c r="I4022" s="492">
        <f>I4021+(E4022-E4021)*(I4024-I4021)/(E4024-E4021)</f>
        <v>11.433333333333334</v>
      </c>
      <c r="J4022" s="397">
        <f>J4021+(E4022-E4021)*(J4024-J4021)/(E4024-E4021)</f>
        <v>0.20606666666666668</v>
      </c>
      <c r="K4022" s="469">
        <f t="shared" si="343"/>
        <v>11.423265436702081</v>
      </c>
      <c r="L4022" s="469">
        <f t="shared" si="344"/>
        <v>-1.0067896631252182E-2</v>
      </c>
    </row>
    <row r="4023" spans="1:12">
      <c r="A4023" s="98" t="s">
        <v>121</v>
      </c>
      <c r="B4023" s="98">
        <f t="shared" si="341"/>
        <v>12</v>
      </c>
      <c r="C4023" s="98">
        <f t="shared" si="342"/>
        <v>0</v>
      </c>
      <c r="D4023" s="98">
        <f>D4021</f>
        <v>144</v>
      </c>
      <c r="E4023" s="98">
        <f t="shared" si="345"/>
        <v>44</v>
      </c>
      <c r="F4023" s="397">
        <f>F4021+(E4023-E4021)*(F4024-F4021)/(E4024-E4021)</f>
        <v>3.4304666666666668</v>
      </c>
      <c r="G4023" s="98">
        <v>15</v>
      </c>
      <c r="H4023" s="491">
        <f>H4021+(E4023-E4021)*(H4024-H4021)/(E4024-E4021)</f>
        <v>0.29894399999999999</v>
      </c>
      <c r="I4023" s="492">
        <f>I4021+(E4023-E4021)*(I4024-I4021)/(E4024-E4021)</f>
        <v>11.466666666666667</v>
      </c>
      <c r="J4023" s="397">
        <f>J4021+(E4023-E4021)*(J4024-J4021)/(E4024-E4021)</f>
        <v>0.20383333333333334</v>
      </c>
      <c r="K4023" s="469">
        <f t="shared" si="343"/>
        <v>11.475281881110398</v>
      </c>
      <c r="L4023" s="469">
        <f t="shared" si="344"/>
        <v>8.6152144437310341E-3</v>
      </c>
    </row>
    <row r="4024" spans="1:12">
      <c r="A4024" s="480" t="s">
        <v>121</v>
      </c>
      <c r="B4024" s="480">
        <f t="shared" si="341"/>
        <v>12</v>
      </c>
      <c r="C4024" s="480">
        <f t="shared" si="342"/>
        <v>0</v>
      </c>
      <c r="D4024" s="480">
        <f>D4021</f>
        <v>144</v>
      </c>
      <c r="E4024" s="480">
        <f t="shared" si="345"/>
        <v>45</v>
      </c>
      <c r="F4024" s="484">
        <v>3.4449999999999998</v>
      </c>
      <c r="G4024" s="480">
        <v>15</v>
      </c>
      <c r="H4024" s="482">
        <v>0.29885499999999998</v>
      </c>
      <c r="I4024" s="483">
        <v>11.5</v>
      </c>
      <c r="J4024" s="484">
        <v>0.2016</v>
      </c>
      <c r="K4024" s="469">
        <f t="shared" si="343"/>
        <v>11.527329306854496</v>
      </c>
      <c r="L4024" s="469">
        <f t="shared" si="344"/>
        <v>2.7329306854495528E-2</v>
      </c>
    </row>
    <row r="4025" spans="1:12">
      <c r="A4025" s="98" t="s">
        <v>121</v>
      </c>
      <c r="B4025" s="98">
        <f t="shared" si="341"/>
        <v>12</v>
      </c>
      <c r="C4025" s="98">
        <f t="shared" si="342"/>
        <v>0</v>
      </c>
      <c r="D4025" s="98">
        <f>D4024</f>
        <v>144</v>
      </c>
      <c r="E4025" s="98">
        <f t="shared" si="345"/>
        <v>46</v>
      </c>
      <c r="F4025" s="397">
        <f>F4024+(E4025-E4024)*(F4027-F4024)/(E4027-E4024)</f>
        <v>3.4593666666666665</v>
      </c>
      <c r="G4025" s="98">
        <v>15</v>
      </c>
      <c r="H4025" s="491">
        <f>H4024+(E4025-E4024)*(H4027-H4024)/(E4027-E4024)</f>
        <v>0.29876399999999997</v>
      </c>
      <c r="I4025" s="492">
        <f>I4024+(E4025-E4024)*(I4027-I4024)/(E4027-E4024)</f>
        <v>11.566666666666666</v>
      </c>
      <c r="J4025" s="397">
        <f>J4024+(E4025-E4024)*(J4027-J4024)/(E4027-E4024)</f>
        <v>0.19936666666666666</v>
      </c>
      <c r="K4025" s="469">
        <f t="shared" si="343"/>
        <v>11.578927403123089</v>
      </c>
      <c r="L4025" s="469">
        <f t="shared" si="344"/>
        <v>1.226073645642245E-2</v>
      </c>
    </row>
    <row r="4026" spans="1:12">
      <c r="A4026" s="98" t="s">
        <v>121</v>
      </c>
      <c r="B4026" s="98">
        <f t="shared" si="341"/>
        <v>12</v>
      </c>
      <c r="C4026" s="98">
        <f t="shared" si="342"/>
        <v>0</v>
      </c>
      <c r="D4026" s="98">
        <f>D4024</f>
        <v>144</v>
      </c>
      <c r="E4026" s="98">
        <f t="shared" si="345"/>
        <v>47</v>
      </c>
      <c r="F4026" s="397">
        <f>F4024+(E4026-E4024)*(F4027-F4024)/(E4027-E4024)</f>
        <v>3.4737333333333336</v>
      </c>
      <c r="G4026" s="98">
        <v>15</v>
      </c>
      <c r="H4026" s="491">
        <f>H4024+(E4026-E4024)*(H4027-H4024)/(E4027-E4024)</f>
        <v>0.29867300000000002</v>
      </c>
      <c r="I4026" s="492">
        <f>I4024+(E4026-E4024)*(I4027-I4024)/(E4027-E4024)</f>
        <v>11.633333333333333</v>
      </c>
      <c r="J4026" s="397">
        <f>J4024+(E4026-E4024)*(J4027-J4024)/(E4027-E4024)</f>
        <v>0.19713333333333333</v>
      </c>
      <c r="K4026" s="469">
        <f t="shared" si="343"/>
        <v>11.630556941314861</v>
      </c>
      <c r="L4026" s="469">
        <f t="shared" si="344"/>
        <v>-2.7763920184717961E-3</v>
      </c>
    </row>
    <row r="4027" spans="1:12">
      <c r="A4027" s="480" t="s">
        <v>121</v>
      </c>
      <c r="B4027" s="480">
        <f t="shared" si="341"/>
        <v>12</v>
      </c>
      <c r="C4027" s="480">
        <f t="shared" si="342"/>
        <v>0</v>
      </c>
      <c r="D4027" s="480">
        <f>D4024</f>
        <v>144</v>
      </c>
      <c r="E4027" s="480">
        <f t="shared" si="345"/>
        <v>48</v>
      </c>
      <c r="F4027" s="484">
        <v>3.4881000000000002</v>
      </c>
      <c r="G4027" s="480">
        <v>15</v>
      </c>
      <c r="H4027" s="482">
        <v>0.29858200000000001</v>
      </c>
      <c r="I4027" s="483">
        <v>11.7</v>
      </c>
      <c r="J4027" s="484">
        <v>0.19489999999999999</v>
      </c>
      <c r="K4027" s="469">
        <f t="shared" si="343"/>
        <v>11.68221795017784</v>
      </c>
      <c r="L4027" s="469">
        <f t="shared" si="344"/>
        <v>-1.7782049822159252E-2</v>
      </c>
    </row>
    <row r="4028" spans="1:12">
      <c r="A4028" s="98" t="s">
        <v>121</v>
      </c>
      <c r="B4028" s="98">
        <f t="shared" si="341"/>
        <v>12</v>
      </c>
      <c r="C4028" s="98">
        <f t="shared" si="342"/>
        <v>0</v>
      </c>
      <c r="D4028" s="98">
        <f>D4027</f>
        <v>144</v>
      </c>
      <c r="E4028" s="98">
        <f t="shared" si="345"/>
        <v>49</v>
      </c>
      <c r="F4028" s="397">
        <f>F4027+(E4028-E4027)*(F4030-F4027)/(E4030-E4027)</f>
        <v>3.5022666666666669</v>
      </c>
      <c r="G4028" s="98">
        <v>15</v>
      </c>
      <c r="H4028" s="491">
        <f>H4027+(E4028-E4027)*(H4030-H4027)/(E4030-E4027)</f>
        <v>0.298489</v>
      </c>
      <c r="I4028" s="492">
        <f>I4027+(E4028-E4027)*(I4030-I4027)/(E4030-E4027)</f>
        <v>11.733333333333333</v>
      </c>
      <c r="J4028" s="397">
        <f>J4027+(E4028-E4027)*(J4030-J4027)/(E4030-E4027)</f>
        <v>0.19263333333333332</v>
      </c>
      <c r="K4028" s="469">
        <f t="shared" si="343"/>
        <v>11.733319039115903</v>
      </c>
      <c r="L4028" s="469">
        <f t="shared" si="344"/>
        <v>-1.4294217429267064E-5</v>
      </c>
    </row>
    <row r="4029" spans="1:12">
      <c r="A4029" s="98" t="s">
        <v>121</v>
      </c>
      <c r="B4029" s="98">
        <f t="shared" ref="B4029:B4092" si="346">INT(D4029/12)</f>
        <v>12</v>
      </c>
      <c r="C4029" s="98">
        <f t="shared" ref="C4029:C4092" si="347">D4029-B4029*12</f>
        <v>0</v>
      </c>
      <c r="D4029" s="98">
        <f>D4027</f>
        <v>144</v>
      </c>
      <c r="E4029" s="98">
        <f t="shared" si="345"/>
        <v>50</v>
      </c>
      <c r="F4029" s="397">
        <f>F4027+(E4029-E4027)*(F4030-F4027)/(E4030-E4027)</f>
        <v>3.5164333333333335</v>
      </c>
      <c r="G4029" s="98">
        <v>15</v>
      </c>
      <c r="H4029" s="491">
        <f>H4027+(E4029-E4027)*(H4030-H4027)/(E4030-E4027)</f>
        <v>0.29839599999999999</v>
      </c>
      <c r="I4029" s="492">
        <f>I4027+(E4029-E4027)*(I4030-I4027)/(E4030-E4027)</f>
        <v>11.766666666666667</v>
      </c>
      <c r="J4029" s="397">
        <f>J4027+(E4029-E4027)*(J4030-J4027)/(E4030-E4027)</f>
        <v>0.19036666666666666</v>
      </c>
      <c r="K4029" s="469">
        <f t="shared" si="343"/>
        <v>11.784451981036387</v>
      </c>
      <c r="L4029" s="469">
        <f t="shared" si="344"/>
        <v>1.7785314369719529E-2</v>
      </c>
    </row>
    <row r="4030" spans="1:12">
      <c r="A4030" s="480" t="s">
        <v>121</v>
      </c>
      <c r="B4030" s="480">
        <f t="shared" si="346"/>
        <v>12</v>
      </c>
      <c r="C4030" s="480">
        <f t="shared" si="347"/>
        <v>0</v>
      </c>
      <c r="D4030" s="480">
        <f>D4027</f>
        <v>144</v>
      </c>
      <c r="E4030" s="480">
        <f t="shared" si="345"/>
        <v>51</v>
      </c>
      <c r="F4030" s="484">
        <v>3.5306000000000002</v>
      </c>
      <c r="G4030" s="480">
        <v>15</v>
      </c>
      <c r="H4030" s="482">
        <v>0.29830299999999998</v>
      </c>
      <c r="I4030" s="483">
        <v>11.8</v>
      </c>
      <c r="J4030" s="484">
        <v>0.18809999999999999</v>
      </c>
      <c r="K4030" s="469">
        <f t="shared" si="343"/>
        <v>11.835616805731087</v>
      </c>
      <c r="L4030" s="469">
        <f t="shared" si="344"/>
        <v>3.5616805731086387E-2</v>
      </c>
    </row>
    <row r="4031" spans="1:12">
      <c r="A4031" s="98" t="s">
        <v>121</v>
      </c>
      <c r="B4031" s="98">
        <f t="shared" si="346"/>
        <v>12</v>
      </c>
      <c r="C4031" s="98">
        <f t="shared" si="347"/>
        <v>0</v>
      </c>
      <c r="D4031" s="98">
        <f>D4030</f>
        <v>144</v>
      </c>
      <c r="E4031" s="98">
        <f t="shared" si="345"/>
        <v>52</v>
      </c>
      <c r="F4031" s="397">
        <f>F4030+(E4031-E4030)*(F4033-F4030)/(E4033-E4030)</f>
        <v>3.5446</v>
      </c>
      <c r="G4031" s="98">
        <v>15</v>
      </c>
      <c r="H4031" s="491">
        <f>H4030+(E4031-E4030)*(H4033-H4030)/(E4033-E4030)</f>
        <v>0.2982083333333333</v>
      </c>
      <c r="I4031" s="492">
        <f>I4030+(E4031-E4030)*(I4033-I4030)/(E4033-E4030)</f>
        <v>11.866666666666667</v>
      </c>
      <c r="J4031" s="397">
        <f>J4030+(E4031-E4030)*(J4033-J4030)/(E4033-E4030)</f>
        <v>0.18586666666666665</v>
      </c>
      <c r="K4031" s="469">
        <f t="shared" si="343"/>
        <v>11.886321084253179</v>
      </c>
      <c r="L4031" s="469">
        <f t="shared" si="344"/>
        <v>1.9654417586512096E-2</v>
      </c>
    </row>
    <row r="4032" spans="1:12">
      <c r="A4032" s="98" t="s">
        <v>121</v>
      </c>
      <c r="B4032" s="98">
        <f t="shared" si="346"/>
        <v>12</v>
      </c>
      <c r="C4032" s="98">
        <f t="shared" si="347"/>
        <v>0</v>
      </c>
      <c r="D4032" s="98">
        <f>D4030</f>
        <v>144</v>
      </c>
      <c r="E4032" s="98">
        <f t="shared" si="345"/>
        <v>53</v>
      </c>
      <c r="F4032" s="397">
        <f>F4030+(E4032-E4030)*(F4033-F4030)/(E4033-E4030)</f>
        <v>3.5586000000000002</v>
      </c>
      <c r="G4032" s="98">
        <v>15</v>
      </c>
      <c r="H4032" s="491">
        <f>H4030+(E4032-E4030)*(H4033-H4030)/(E4033-E4030)</f>
        <v>0.29811366666666667</v>
      </c>
      <c r="I4032" s="492">
        <f>I4030+(E4032-E4030)*(I4033-I4030)/(E4033-E4030)</f>
        <v>11.933333333333334</v>
      </c>
      <c r="J4032" s="397">
        <f>J4030+(E4032-E4030)*(J4033-J4030)/(E4033-E4030)</f>
        <v>0.18363333333333334</v>
      </c>
      <c r="K4032" s="469">
        <f t="shared" si="343"/>
        <v>11.937057565291092</v>
      </c>
      <c r="L4032" s="469">
        <f t="shared" si="344"/>
        <v>3.7242319577579508E-3</v>
      </c>
    </row>
    <row r="4033" spans="1:12">
      <c r="A4033" s="480" t="s">
        <v>121</v>
      </c>
      <c r="B4033" s="480">
        <f t="shared" si="346"/>
        <v>12</v>
      </c>
      <c r="C4033" s="480">
        <f t="shared" si="347"/>
        <v>0</v>
      </c>
      <c r="D4033" s="480">
        <f>D4030</f>
        <v>144</v>
      </c>
      <c r="E4033" s="480">
        <f t="shared" si="345"/>
        <v>54</v>
      </c>
      <c r="F4033" s="484">
        <v>3.5726</v>
      </c>
      <c r="G4033" s="480">
        <v>15</v>
      </c>
      <c r="H4033" s="482">
        <v>0.29801899999999998</v>
      </c>
      <c r="I4033" s="483">
        <v>12</v>
      </c>
      <c r="J4033" s="484">
        <v>0.18140000000000001</v>
      </c>
      <c r="K4033" s="469">
        <f t="shared" si="343"/>
        <v>11.987826279532515</v>
      </c>
      <c r="L4033" s="469">
        <f t="shared" si="344"/>
        <v>-1.2173720467485438E-2</v>
      </c>
    </row>
    <row r="4034" spans="1:12">
      <c r="A4034" s="98" t="s">
        <v>121</v>
      </c>
      <c r="B4034" s="480">
        <f t="shared" si="346"/>
        <v>12</v>
      </c>
      <c r="C4034" s="480">
        <f t="shared" si="347"/>
        <v>6</v>
      </c>
      <c r="D4034" s="480">
        <f>D4033+6</f>
        <v>150</v>
      </c>
      <c r="E4034" s="480">
        <v>12</v>
      </c>
      <c r="F4034" s="484">
        <v>2.9300999999999999</v>
      </c>
      <c r="G4034" s="480">
        <v>15</v>
      </c>
      <c r="H4034" s="482">
        <v>0.29123300000000002</v>
      </c>
      <c r="I4034" s="483">
        <v>10.1</v>
      </c>
      <c r="J4034" s="484">
        <v>0.26629999999999998</v>
      </c>
      <c r="K4034" s="469">
        <f t="shared" si="343"/>
        <v>10.061016437010915</v>
      </c>
      <c r="L4034" s="469">
        <f t="shared" si="344"/>
        <v>-3.8983562989084675E-2</v>
      </c>
    </row>
    <row r="4035" spans="1:12">
      <c r="A4035" s="98" t="s">
        <v>121</v>
      </c>
      <c r="B4035" s="98">
        <f t="shared" si="346"/>
        <v>12</v>
      </c>
      <c r="C4035" s="98">
        <f t="shared" si="347"/>
        <v>6</v>
      </c>
      <c r="D4035" s="98">
        <f>D4034</f>
        <v>150</v>
      </c>
      <c r="E4035" s="98">
        <f>E4034+1</f>
        <v>13</v>
      </c>
      <c r="F4035" s="397">
        <f>F4034+(E4035-E4034)*(F4037-F4034)/(E4037-E4034)</f>
        <v>2.9469333333333334</v>
      </c>
      <c r="G4035" s="98">
        <v>15</v>
      </c>
      <c r="H4035" s="491">
        <f>H4034+(E4035-E4034)*(H4037-H4034)/(E4037-E4034)</f>
        <v>0.291244</v>
      </c>
      <c r="I4035" s="492">
        <f>I4034+(E4035-E4034)*(I4037-I4034)/(E4037-E4034)</f>
        <v>10.133333333333333</v>
      </c>
      <c r="J4035" s="397">
        <f>J4034+(E4035-E4034)*(J4037-J4034)/(E4037-E4034)</f>
        <v>0.26423333333333332</v>
      </c>
      <c r="K4035" s="469">
        <f t="shared" si="343"/>
        <v>10.118434485631751</v>
      </c>
      <c r="L4035" s="469">
        <f t="shared" si="344"/>
        <v>-1.4898847701582341E-2</v>
      </c>
    </row>
    <row r="4036" spans="1:12">
      <c r="A4036" s="480" t="s">
        <v>121</v>
      </c>
      <c r="B4036" s="98">
        <f t="shared" si="346"/>
        <v>12</v>
      </c>
      <c r="C4036" s="98">
        <f t="shared" si="347"/>
        <v>6</v>
      </c>
      <c r="D4036" s="98">
        <f>D4034</f>
        <v>150</v>
      </c>
      <c r="E4036" s="98">
        <f t="shared" ref="E4036:E4076" si="348">E4035+1</f>
        <v>14</v>
      </c>
      <c r="F4036" s="397">
        <f>F4034+(E4036-E4034)*(F4037-F4034)/(E4037-E4034)</f>
        <v>2.9637666666666664</v>
      </c>
      <c r="G4036" s="98">
        <v>15</v>
      </c>
      <c r="H4036" s="491">
        <f>H4034+(E4036-E4034)*(H4037-H4034)/(E4037-E4034)</f>
        <v>0.29125500000000004</v>
      </c>
      <c r="I4036" s="492">
        <f>I4034+(E4036-E4034)*(I4037-I4034)/(E4037-E4034)</f>
        <v>10.166666666666666</v>
      </c>
      <c r="J4036" s="397">
        <f>J4034+(E4036-E4034)*(J4037-J4034)/(E4037-E4034)</f>
        <v>0.26216666666666666</v>
      </c>
      <c r="K4036" s="469">
        <f t="shared" si="343"/>
        <v>10.175848197169717</v>
      </c>
      <c r="L4036" s="469">
        <f t="shared" si="344"/>
        <v>9.1815305030511496E-3</v>
      </c>
    </row>
    <row r="4037" spans="1:12">
      <c r="A4037" s="98" t="s">
        <v>121</v>
      </c>
      <c r="B4037" s="480">
        <f t="shared" si="346"/>
        <v>12</v>
      </c>
      <c r="C4037" s="480">
        <f t="shared" si="347"/>
        <v>6</v>
      </c>
      <c r="D4037" s="480">
        <f>D4034</f>
        <v>150</v>
      </c>
      <c r="E4037" s="480">
        <f t="shared" si="348"/>
        <v>15</v>
      </c>
      <c r="F4037" s="484">
        <v>2.9805999999999999</v>
      </c>
      <c r="G4037" s="480">
        <v>15</v>
      </c>
      <c r="H4037" s="482">
        <v>0.29126600000000002</v>
      </c>
      <c r="I4037" s="483">
        <v>10.199999999999999</v>
      </c>
      <c r="J4037" s="484">
        <v>0.2601</v>
      </c>
      <c r="K4037" s="469">
        <f t="shared" si="343"/>
        <v>10.233257572116209</v>
      </c>
      <c r="L4037" s="469">
        <f t="shared" si="344"/>
        <v>3.3257572116209388E-2</v>
      </c>
    </row>
    <row r="4038" spans="1:12">
      <c r="A4038" s="98" t="s">
        <v>121</v>
      </c>
      <c r="B4038" s="98">
        <f t="shared" si="346"/>
        <v>12</v>
      </c>
      <c r="C4038" s="98">
        <f t="shared" si="347"/>
        <v>6</v>
      </c>
      <c r="D4038" s="98">
        <f>D4037</f>
        <v>150</v>
      </c>
      <c r="E4038" s="98">
        <f t="shared" si="348"/>
        <v>16</v>
      </c>
      <c r="F4038" s="397">
        <f>F4037+(E4038-E4037)*(F4040-F4037)/(E4040-E4037)</f>
        <v>2.9971333333333332</v>
      </c>
      <c r="G4038" s="98">
        <v>15</v>
      </c>
      <c r="H4038" s="491">
        <f>H4037+(E4038-E4037)*(H4040-H4037)/(E4040-E4037)</f>
        <v>0.29127500000000001</v>
      </c>
      <c r="I4038" s="492">
        <f>I4037+(E4038-E4037)*(I4040-I4037)/(E4040-E4037)</f>
        <v>10.266666666666666</v>
      </c>
      <c r="J4038" s="397">
        <f>J4037+(E4038-E4037)*(J4040-J4037)/(E4040-E4037)</f>
        <v>0.25803333333333334</v>
      </c>
      <c r="K4038" s="469">
        <f t="shared" si="343"/>
        <v>10.289703315881326</v>
      </c>
      <c r="L4038" s="469">
        <f t="shared" si="344"/>
        <v>2.3036649214660088E-2</v>
      </c>
    </row>
    <row r="4039" spans="1:12">
      <c r="A4039" s="480" t="s">
        <v>121</v>
      </c>
      <c r="B4039" s="98">
        <f t="shared" si="346"/>
        <v>12</v>
      </c>
      <c r="C4039" s="98">
        <f t="shared" si="347"/>
        <v>6</v>
      </c>
      <c r="D4039" s="98">
        <f>D4037</f>
        <v>150</v>
      </c>
      <c r="E4039" s="98">
        <f t="shared" si="348"/>
        <v>17</v>
      </c>
      <c r="F4039" s="397">
        <f>F4037+(E4039-E4037)*(F4040-F4037)/(E4040-E4037)</f>
        <v>3.0136666666666665</v>
      </c>
      <c r="G4039" s="98">
        <v>15</v>
      </c>
      <c r="H4039" s="491">
        <f>H4037+(E4039-E4037)*(H4040-H4037)/(E4040-E4037)</f>
        <v>0.29128400000000004</v>
      </c>
      <c r="I4039" s="492">
        <f>I4037+(E4039-E4037)*(I4040-I4037)/(E4040-E4037)</f>
        <v>10.333333333333334</v>
      </c>
      <c r="J4039" s="397">
        <f>J4037+(E4039-E4037)*(J4040-J4037)/(E4040-E4037)</f>
        <v>0.25596666666666668</v>
      </c>
      <c r="K4039" s="469">
        <f t="shared" si="343"/>
        <v>10.346145571561316</v>
      </c>
      <c r="L4039" s="469">
        <f t="shared" si="344"/>
        <v>1.2812238227981609E-2</v>
      </c>
    </row>
    <row r="4040" spans="1:12">
      <c r="A4040" s="98" t="s">
        <v>121</v>
      </c>
      <c r="B4040" s="480">
        <f t="shared" si="346"/>
        <v>12</v>
      </c>
      <c r="C4040" s="480">
        <f t="shared" si="347"/>
        <v>6</v>
      </c>
      <c r="D4040" s="480">
        <f>D4037</f>
        <v>150</v>
      </c>
      <c r="E4040" s="480">
        <f t="shared" si="348"/>
        <v>18</v>
      </c>
      <c r="F4040" s="484">
        <v>3.0301999999999998</v>
      </c>
      <c r="G4040" s="480">
        <v>15</v>
      </c>
      <c r="H4040" s="482">
        <v>0.29129300000000002</v>
      </c>
      <c r="I4040" s="483">
        <v>10.4</v>
      </c>
      <c r="J4040" s="484">
        <v>0.25390000000000001</v>
      </c>
      <c r="K4040" s="469">
        <f t="shared" si="343"/>
        <v>10.402584339479491</v>
      </c>
      <c r="L4040" s="469">
        <f t="shared" si="344"/>
        <v>2.5843394794904384E-3</v>
      </c>
    </row>
    <row r="4041" spans="1:12">
      <c r="A4041" s="98" t="s">
        <v>121</v>
      </c>
      <c r="B4041" s="98">
        <f t="shared" si="346"/>
        <v>12</v>
      </c>
      <c r="C4041" s="98">
        <f t="shared" si="347"/>
        <v>6</v>
      </c>
      <c r="D4041" s="98">
        <f>D4040</f>
        <v>150</v>
      </c>
      <c r="E4041" s="98">
        <f t="shared" si="348"/>
        <v>19</v>
      </c>
      <c r="F4041" s="397">
        <f>F4040+(E4041-E4040)*(F4043-F4040)/(E4043-E4040)</f>
        <v>3.0465</v>
      </c>
      <c r="G4041" s="98">
        <v>15</v>
      </c>
      <c r="H4041" s="491">
        <f>H4040+(E4041-E4040)*(H4043-H4040)/(E4043-E4040)</f>
        <v>0.29129966666666668</v>
      </c>
      <c r="I4041" s="492">
        <f>I4040+(E4041-E4040)*(I4043-I4040)/(E4043-E4040)</f>
        <v>10.466666666666667</v>
      </c>
      <c r="J4041" s="397">
        <f>J4040+(E4041-E4040)*(J4043-J4040)/(E4043-E4040)</f>
        <v>0.25183333333333335</v>
      </c>
      <c r="K4041" s="469">
        <f t="shared" si="343"/>
        <v>10.458302389635415</v>
      </c>
      <c r="L4041" s="469">
        <f t="shared" si="344"/>
        <v>-8.3642770312515324E-3</v>
      </c>
    </row>
    <row r="4042" spans="1:12">
      <c r="A4042" s="480" t="s">
        <v>121</v>
      </c>
      <c r="B4042" s="98">
        <f t="shared" si="346"/>
        <v>12</v>
      </c>
      <c r="C4042" s="98">
        <f t="shared" si="347"/>
        <v>6</v>
      </c>
      <c r="D4042" s="98">
        <f>D4040</f>
        <v>150</v>
      </c>
      <c r="E4042" s="98">
        <f t="shared" si="348"/>
        <v>20</v>
      </c>
      <c r="F4042" s="397">
        <f>F4040+(E4042-E4040)*(F4043-F4040)/(E4043-E4040)</f>
        <v>3.0627999999999997</v>
      </c>
      <c r="G4042" s="98">
        <v>15</v>
      </c>
      <c r="H4042" s="491">
        <f>H4040+(E4042-E4040)*(H4043-H4040)/(E4043-E4040)</f>
        <v>0.29130633333333333</v>
      </c>
      <c r="I4042" s="492">
        <f>I4040+(E4042-E4040)*(I4043-I4040)/(E4043-E4040)</f>
        <v>10.533333333333333</v>
      </c>
      <c r="J4042" s="397">
        <f>J4040+(E4042-E4040)*(J4043-J4040)/(E4043-E4040)</f>
        <v>0.24976666666666666</v>
      </c>
      <c r="K4042" s="469">
        <f t="shared" si="343"/>
        <v>10.514017889529807</v>
      </c>
      <c r="L4042" s="469">
        <f t="shared" si="344"/>
        <v>-1.9315443803526122E-2</v>
      </c>
    </row>
    <row r="4043" spans="1:12">
      <c r="A4043" s="98" t="s">
        <v>121</v>
      </c>
      <c r="B4043" s="480">
        <f t="shared" si="346"/>
        <v>12</v>
      </c>
      <c r="C4043" s="480">
        <f t="shared" si="347"/>
        <v>6</v>
      </c>
      <c r="D4043" s="480">
        <f>D4040</f>
        <v>150</v>
      </c>
      <c r="E4043" s="480">
        <f t="shared" si="348"/>
        <v>21</v>
      </c>
      <c r="F4043" s="484">
        <v>3.0790999999999999</v>
      </c>
      <c r="G4043" s="480">
        <v>15</v>
      </c>
      <c r="H4043" s="482">
        <v>0.29131299999999999</v>
      </c>
      <c r="I4043" s="483">
        <v>10.6</v>
      </c>
      <c r="J4043" s="484">
        <v>0.2477</v>
      </c>
      <c r="K4043" s="469">
        <f t="shared" ref="K4043:K4106" si="349">F4043/H4043</f>
        <v>10.569730839337756</v>
      </c>
      <c r="L4043" s="469">
        <f t="shared" ref="L4043:L4106" si="350">K4043-I4043</f>
        <v>-3.0269160662243166E-2</v>
      </c>
    </row>
    <row r="4044" spans="1:12">
      <c r="A4044" s="98" t="s">
        <v>121</v>
      </c>
      <c r="B4044" s="98">
        <f t="shared" si="346"/>
        <v>12</v>
      </c>
      <c r="C4044" s="98">
        <f t="shared" si="347"/>
        <v>6</v>
      </c>
      <c r="D4044" s="98">
        <f>D4043</f>
        <v>150</v>
      </c>
      <c r="E4044" s="98">
        <f t="shared" si="348"/>
        <v>22</v>
      </c>
      <c r="F4044" s="397">
        <f>F4043+(E4044-E4043)*(F4046-F4043)/(E4046-E4043)</f>
        <v>3.0951333333333335</v>
      </c>
      <c r="G4044" s="98">
        <v>15</v>
      </c>
      <c r="H4044" s="491">
        <f>H4043+(E4044-E4043)*(H4046-H4043)/(E4046-E4043)</f>
        <v>0.29131766666666664</v>
      </c>
      <c r="I4044" s="492">
        <f>I4043+(E4044-E4043)*(I4046-I4043)/(E4046-E4043)</f>
        <v>10.633333333333333</v>
      </c>
      <c r="J4044" s="397">
        <f>J4043+(E4044-E4043)*(J4046-J4043)/(E4046-E4043)</f>
        <v>0.24563333333333334</v>
      </c>
      <c r="K4044" s="469">
        <f t="shared" si="349"/>
        <v>10.624598805656598</v>
      </c>
      <c r="L4044" s="469">
        <f t="shared" si="350"/>
        <v>-8.7345276767347713E-3</v>
      </c>
    </row>
    <row r="4045" spans="1:12">
      <c r="A4045" s="480" t="s">
        <v>121</v>
      </c>
      <c r="B4045" s="98">
        <f t="shared" si="346"/>
        <v>12</v>
      </c>
      <c r="C4045" s="98">
        <f t="shared" si="347"/>
        <v>6</v>
      </c>
      <c r="D4045" s="98">
        <f>D4043</f>
        <v>150</v>
      </c>
      <c r="E4045" s="98">
        <f t="shared" si="348"/>
        <v>23</v>
      </c>
      <c r="F4045" s="397">
        <f>F4043+(E4045-E4043)*(F4046-F4043)/(E4046-E4043)</f>
        <v>3.1111666666666666</v>
      </c>
      <c r="G4045" s="98">
        <v>15</v>
      </c>
      <c r="H4045" s="491">
        <f>H4043+(E4045-E4043)*(H4046-H4043)/(E4046-E4043)</f>
        <v>0.29132233333333335</v>
      </c>
      <c r="I4045" s="492">
        <f>I4043+(E4045-E4043)*(I4046-I4043)/(E4046-E4043)</f>
        <v>10.666666666666666</v>
      </c>
      <c r="J4045" s="397">
        <f>J4043+(E4045-E4043)*(J4046-J4043)/(E4046-E4043)</f>
        <v>0.24356666666666665</v>
      </c>
      <c r="K4045" s="469">
        <f t="shared" si="349"/>
        <v>10.679465014125247</v>
      </c>
      <c r="L4045" s="469">
        <f t="shared" si="350"/>
        <v>1.2798347458581105E-2</v>
      </c>
    </row>
    <row r="4046" spans="1:12">
      <c r="A4046" s="98" t="s">
        <v>121</v>
      </c>
      <c r="B4046" s="480">
        <f t="shared" si="346"/>
        <v>12</v>
      </c>
      <c r="C4046" s="480">
        <f t="shared" si="347"/>
        <v>6</v>
      </c>
      <c r="D4046" s="480">
        <f>D4043</f>
        <v>150</v>
      </c>
      <c r="E4046" s="480">
        <f t="shared" si="348"/>
        <v>24</v>
      </c>
      <c r="F4046" s="484">
        <v>3.1272000000000002</v>
      </c>
      <c r="G4046" s="480">
        <v>15</v>
      </c>
      <c r="H4046" s="482">
        <v>0.291327</v>
      </c>
      <c r="I4046" s="483">
        <v>10.7</v>
      </c>
      <c r="J4046" s="484">
        <v>0.24149999999999999</v>
      </c>
      <c r="K4046" s="469">
        <f t="shared" si="349"/>
        <v>10.734329464828184</v>
      </c>
      <c r="L4046" s="469">
        <f t="shared" si="350"/>
        <v>3.4329464828184442E-2</v>
      </c>
    </row>
    <row r="4047" spans="1:12">
      <c r="A4047" s="98" t="s">
        <v>121</v>
      </c>
      <c r="B4047" s="98">
        <f t="shared" si="346"/>
        <v>12</v>
      </c>
      <c r="C4047" s="98">
        <f t="shared" si="347"/>
        <v>6</v>
      </c>
      <c r="D4047" s="98">
        <f>D4046</f>
        <v>150</v>
      </c>
      <c r="E4047" s="98">
        <f t="shared" si="348"/>
        <v>25</v>
      </c>
      <c r="F4047" s="397">
        <f>F4046+(E4047-E4046)*(F4049-F4046)/(E4049-E4046)</f>
        <v>3.1429666666666667</v>
      </c>
      <c r="G4047" s="98">
        <v>15</v>
      </c>
      <c r="H4047" s="491">
        <f>H4046+(E4047-E4046)*(H4049-H4046)/(E4049-E4046)</f>
        <v>0.29132999999999998</v>
      </c>
      <c r="I4047" s="492">
        <f>I4046+(E4047-E4046)*(I4049-I4046)/(E4049-E4046)</f>
        <v>10.766666666666666</v>
      </c>
      <c r="J4047" s="397">
        <f>J4046+(E4047-E4046)*(J4049-J4046)/(E4049-E4046)</f>
        <v>0.23943333333333333</v>
      </c>
      <c r="K4047" s="469">
        <f t="shared" si="349"/>
        <v>10.788338539342556</v>
      </c>
      <c r="L4047" s="469">
        <f t="shared" si="350"/>
        <v>2.1671872675890214E-2</v>
      </c>
    </row>
    <row r="4048" spans="1:12">
      <c r="A4048" s="480" t="s">
        <v>121</v>
      </c>
      <c r="B4048" s="98">
        <f t="shared" si="346"/>
        <v>12</v>
      </c>
      <c r="C4048" s="98">
        <f t="shared" si="347"/>
        <v>6</v>
      </c>
      <c r="D4048" s="98">
        <f>D4046</f>
        <v>150</v>
      </c>
      <c r="E4048" s="98">
        <f t="shared" si="348"/>
        <v>26</v>
      </c>
      <c r="F4048" s="397">
        <f>F4046+(E4048-E4046)*(F4049-F4046)/(E4049-E4046)</f>
        <v>3.1587333333333336</v>
      </c>
      <c r="G4048" s="98">
        <v>15</v>
      </c>
      <c r="H4048" s="491">
        <f>H4046+(E4048-E4046)*(H4049-H4046)/(E4049-E4046)</f>
        <v>0.29133300000000001</v>
      </c>
      <c r="I4048" s="492">
        <f>I4046+(E4048-E4046)*(I4049-I4046)/(E4049-E4046)</f>
        <v>10.833333333333334</v>
      </c>
      <c r="J4048" s="397">
        <f>J4046+(E4048-E4046)*(J4049-J4046)/(E4049-E4046)</f>
        <v>0.23736666666666667</v>
      </c>
      <c r="K4048" s="469">
        <f t="shared" si="349"/>
        <v>10.84234650154062</v>
      </c>
      <c r="L4048" s="469">
        <f t="shared" si="350"/>
        <v>9.0131682072858155E-3</v>
      </c>
    </row>
    <row r="4049" spans="1:12">
      <c r="A4049" s="98" t="s">
        <v>121</v>
      </c>
      <c r="B4049" s="480">
        <f t="shared" si="346"/>
        <v>12</v>
      </c>
      <c r="C4049" s="480">
        <f t="shared" si="347"/>
        <v>6</v>
      </c>
      <c r="D4049" s="480">
        <f>D4046</f>
        <v>150</v>
      </c>
      <c r="E4049" s="480">
        <f t="shared" si="348"/>
        <v>27</v>
      </c>
      <c r="F4049" s="484">
        <v>3.1745000000000001</v>
      </c>
      <c r="G4049" s="480">
        <v>15</v>
      </c>
      <c r="H4049" s="482">
        <v>0.29133599999999998</v>
      </c>
      <c r="I4049" s="483">
        <v>10.9</v>
      </c>
      <c r="J4049" s="484">
        <v>0.23530000000000001</v>
      </c>
      <c r="K4049" s="469">
        <f t="shared" si="349"/>
        <v>10.896353351456739</v>
      </c>
      <c r="L4049" s="469">
        <f t="shared" si="350"/>
        <v>-3.6466485432615769E-3</v>
      </c>
    </row>
    <row r="4050" spans="1:12">
      <c r="A4050" s="98" t="s">
        <v>121</v>
      </c>
      <c r="B4050" s="98">
        <f t="shared" si="346"/>
        <v>12</v>
      </c>
      <c r="C4050" s="98">
        <f t="shared" si="347"/>
        <v>6</v>
      </c>
      <c r="D4050" s="98">
        <f>D4049</f>
        <v>150</v>
      </c>
      <c r="E4050" s="98">
        <f t="shared" si="348"/>
        <v>28</v>
      </c>
      <c r="F4050" s="397">
        <f>F4049+(E4050-E4049)*(F4052-F4049)/(E4052-E4049)</f>
        <v>3.1900666666666666</v>
      </c>
      <c r="G4050" s="98">
        <v>15</v>
      </c>
      <c r="H4050" s="491">
        <f>H4049+(E4050-E4049)*(H4052-H4049)/(E4052-E4049)</f>
        <v>0.29133700000000001</v>
      </c>
      <c r="I4050" s="492">
        <f>I4049+(E4050-E4049)*(I4052-I4049)/(E4052-E4049)</f>
        <v>10.966666666666667</v>
      </c>
      <c r="J4050" s="397">
        <f>J4049+(E4050-E4049)*(J4052-J4049)/(E4052-E4049)</f>
        <v>0.23323333333333335</v>
      </c>
      <c r="K4050" s="469">
        <f t="shared" si="349"/>
        <v>10.949747772053211</v>
      </c>
      <c r="L4050" s="469">
        <f t="shared" si="350"/>
        <v>-1.6918894613455748E-2</v>
      </c>
    </row>
    <row r="4051" spans="1:12">
      <c r="A4051" s="480" t="s">
        <v>121</v>
      </c>
      <c r="B4051" s="98">
        <f t="shared" si="346"/>
        <v>12</v>
      </c>
      <c r="C4051" s="98">
        <f t="shared" si="347"/>
        <v>6</v>
      </c>
      <c r="D4051" s="98">
        <f>D4049</f>
        <v>150</v>
      </c>
      <c r="E4051" s="98">
        <f t="shared" si="348"/>
        <v>29</v>
      </c>
      <c r="F4051" s="397">
        <f>F4049+(E4051-E4049)*(F4052-F4049)/(E4052-E4049)</f>
        <v>3.2056333333333336</v>
      </c>
      <c r="G4051" s="98">
        <v>15</v>
      </c>
      <c r="H4051" s="491">
        <f>H4049+(E4051-E4049)*(H4052-H4049)/(E4052-E4049)</f>
        <v>0.29133799999999999</v>
      </c>
      <c r="I4051" s="492">
        <f>I4049+(E4051-E4049)*(I4052-I4049)/(E4052-E4049)</f>
        <v>11.033333333333333</v>
      </c>
      <c r="J4051" s="397">
        <f>J4049+(E4051-E4049)*(J4052-J4049)/(E4052-E4049)</f>
        <v>0.23116666666666666</v>
      </c>
      <c r="K4051" s="469">
        <f t="shared" si="349"/>
        <v>11.003141826103473</v>
      </c>
      <c r="L4051" s="469">
        <f t="shared" si="350"/>
        <v>-3.0191507229860193E-2</v>
      </c>
    </row>
    <row r="4052" spans="1:12">
      <c r="A4052" s="98" t="s">
        <v>121</v>
      </c>
      <c r="B4052" s="480">
        <f t="shared" si="346"/>
        <v>12</v>
      </c>
      <c r="C4052" s="480">
        <f t="shared" si="347"/>
        <v>6</v>
      </c>
      <c r="D4052" s="480">
        <f>D4049</f>
        <v>150</v>
      </c>
      <c r="E4052" s="480">
        <f t="shared" si="348"/>
        <v>30</v>
      </c>
      <c r="F4052" s="484">
        <v>3.2212000000000001</v>
      </c>
      <c r="G4052" s="480">
        <v>15</v>
      </c>
      <c r="H4052" s="482">
        <v>0.29133900000000001</v>
      </c>
      <c r="I4052" s="483">
        <v>11.1</v>
      </c>
      <c r="J4052" s="484">
        <v>0.2291</v>
      </c>
      <c r="K4052" s="469">
        <f t="shared" si="349"/>
        <v>11.056535513611291</v>
      </c>
      <c r="L4052" s="469">
        <f t="shared" si="350"/>
        <v>-4.3464486388709034E-2</v>
      </c>
    </row>
    <row r="4053" spans="1:12">
      <c r="A4053" s="98" t="s">
        <v>121</v>
      </c>
      <c r="B4053" s="98">
        <f t="shared" si="346"/>
        <v>12</v>
      </c>
      <c r="C4053" s="98">
        <f t="shared" si="347"/>
        <v>6</v>
      </c>
      <c r="D4053" s="98">
        <f>D4052</f>
        <v>150</v>
      </c>
      <c r="E4053" s="98">
        <f t="shared" si="348"/>
        <v>31</v>
      </c>
      <c r="F4053" s="397">
        <f>F4052+(E4053-E4052)*(F4055-F4052)/(E4055-E4052)</f>
        <v>3.2365333333333335</v>
      </c>
      <c r="G4053" s="98">
        <v>15</v>
      </c>
      <c r="H4053" s="491">
        <f>H4052+(E4053-E4052)*(H4055-H4052)/(E4055-E4052)</f>
        <v>0.29133799999999999</v>
      </c>
      <c r="I4053" s="492">
        <f>I4052+(E4053-E4052)*(I4055-I4052)/(E4055-E4052)</f>
        <v>11.133333333333333</v>
      </c>
      <c r="J4053" s="397">
        <f>J4052+(E4053-E4052)*(J4055-J4052)/(E4055-E4052)</f>
        <v>0.22703333333333334</v>
      </c>
      <c r="K4053" s="469">
        <f t="shared" si="349"/>
        <v>11.109204200390383</v>
      </c>
      <c r="L4053" s="469">
        <f t="shared" si="350"/>
        <v>-2.4129132942949383E-2</v>
      </c>
    </row>
    <row r="4054" spans="1:12">
      <c r="A4054" s="480" t="s">
        <v>121</v>
      </c>
      <c r="B4054" s="98">
        <f t="shared" si="346"/>
        <v>12</v>
      </c>
      <c r="C4054" s="98">
        <f t="shared" si="347"/>
        <v>6</v>
      </c>
      <c r="D4054" s="98">
        <f>D4052</f>
        <v>150</v>
      </c>
      <c r="E4054" s="98">
        <f t="shared" si="348"/>
        <v>32</v>
      </c>
      <c r="F4054" s="397">
        <f>F4052+(E4054-E4052)*(F4055-F4052)/(E4055-E4052)</f>
        <v>3.2518666666666665</v>
      </c>
      <c r="G4054" s="98">
        <v>15</v>
      </c>
      <c r="H4054" s="491">
        <f>H4052+(E4054-E4052)*(H4055-H4052)/(E4055-E4052)</f>
        <v>0.29133700000000001</v>
      </c>
      <c r="I4054" s="492">
        <f>I4052+(E4054-E4052)*(I4055-I4052)/(E4055-E4052)</f>
        <v>11.166666666666666</v>
      </c>
      <c r="J4054" s="397">
        <f>J4052+(E4054-E4052)*(J4055-J4052)/(E4055-E4052)</f>
        <v>0.22496666666666665</v>
      </c>
      <c r="K4054" s="469">
        <f t="shared" si="349"/>
        <v>11.161873248734855</v>
      </c>
      <c r="L4054" s="469">
        <f t="shared" si="350"/>
        <v>-4.7934179318112058E-3</v>
      </c>
    </row>
    <row r="4055" spans="1:12">
      <c r="A4055" s="98" t="s">
        <v>121</v>
      </c>
      <c r="B4055" s="480">
        <f t="shared" si="346"/>
        <v>12</v>
      </c>
      <c r="C4055" s="480">
        <f t="shared" si="347"/>
        <v>6</v>
      </c>
      <c r="D4055" s="480">
        <f>D4052</f>
        <v>150</v>
      </c>
      <c r="E4055" s="480">
        <f t="shared" si="348"/>
        <v>33</v>
      </c>
      <c r="F4055" s="484">
        <v>3.2671999999999999</v>
      </c>
      <c r="G4055" s="480">
        <v>15</v>
      </c>
      <c r="H4055" s="482">
        <v>0.29133599999999998</v>
      </c>
      <c r="I4055" s="483">
        <v>11.2</v>
      </c>
      <c r="J4055" s="484">
        <v>0.22289999999999999</v>
      </c>
      <c r="K4055" s="469">
        <f t="shared" si="349"/>
        <v>11.214542658648433</v>
      </c>
      <c r="L4055" s="469">
        <f t="shared" si="350"/>
        <v>1.454265864843407E-2</v>
      </c>
    </row>
    <row r="4056" spans="1:12">
      <c r="A4056" s="98" t="s">
        <v>121</v>
      </c>
      <c r="B4056" s="98">
        <f t="shared" si="346"/>
        <v>12</v>
      </c>
      <c r="C4056" s="98">
        <f t="shared" si="347"/>
        <v>6</v>
      </c>
      <c r="D4056" s="98">
        <f>D4055</f>
        <v>150</v>
      </c>
      <c r="E4056" s="98">
        <f t="shared" si="348"/>
        <v>34</v>
      </c>
      <c r="F4056" s="397">
        <f>F4055+(E4056-E4055)*(F4058-F4055)/(E4058-E4055)</f>
        <v>3.2822999999999998</v>
      </c>
      <c r="G4056" s="98">
        <v>15</v>
      </c>
      <c r="H4056" s="491">
        <f>H4055+(E4056-E4055)*(H4058-H4055)/(E4058-E4055)</f>
        <v>0.29133366666666666</v>
      </c>
      <c r="I4056" s="492">
        <f>I4055+(E4056-E4055)*(I4058-I4055)/(E4058-E4055)</f>
        <v>11.266666666666666</v>
      </c>
      <c r="J4056" s="397">
        <f>J4055+(E4056-E4055)*(J4058-J4055)/(E4058-E4055)</f>
        <v>0.22083333333333333</v>
      </c>
      <c r="K4056" s="469">
        <f t="shared" si="349"/>
        <v>11.26646308185002</v>
      </c>
      <c r="L4056" s="469">
        <f t="shared" si="350"/>
        <v>-2.0358481664572992E-4</v>
      </c>
    </row>
    <row r="4057" spans="1:12">
      <c r="A4057" s="480" t="s">
        <v>121</v>
      </c>
      <c r="B4057" s="98">
        <f t="shared" si="346"/>
        <v>12</v>
      </c>
      <c r="C4057" s="98">
        <f t="shared" si="347"/>
        <v>6</v>
      </c>
      <c r="D4057" s="98">
        <f>D4055</f>
        <v>150</v>
      </c>
      <c r="E4057" s="98">
        <f t="shared" si="348"/>
        <v>35</v>
      </c>
      <c r="F4057" s="397">
        <f>F4055+(E4057-E4055)*(F4058-F4055)/(E4058-E4055)</f>
        <v>3.2974000000000001</v>
      </c>
      <c r="G4057" s="98">
        <v>15</v>
      </c>
      <c r="H4057" s="491">
        <f>H4055+(E4057-E4055)*(H4058-H4055)/(E4058-E4055)</f>
        <v>0.29133133333333333</v>
      </c>
      <c r="I4057" s="492">
        <f>I4055+(E4057-E4055)*(I4058-I4055)/(E4058-E4055)</f>
        <v>11.333333333333334</v>
      </c>
      <c r="J4057" s="397">
        <f>J4055+(E4057-E4055)*(J4058-J4055)/(E4058-E4055)</f>
        <v>0.21876666666666666</v>
      </c>
      <c r="K4057" s="469">
        <f t="shared" si="349"/>
        <v>11.318384336734578</v>
      </c>
      <c r="L4057" s="469">
        <f t="shared" si="350"/>
        <v>-1.4948996598755926E-2</v>
      </c>
    </row>
    <row r="4058" spans="1:12">
      <c r="A4058" s="98" t="s">
        <v>121</v>
      </c>
      <c r="B4058" s="480">
        <f t="shared" si="346"/>
        <v>12</v>
      </c>
      <c r="C4058" s="480">
        <f t="shared" si="347"/>
        <v>6</v>
      </c>
      <c r="D4058" s="480">
        <f>D4055</f>
        <v>150</v>
      </c>
      <c r="E4058" s="480">
        <f t="shared" si="348"/>
        <v>36</v>
      </c>
      <c r="F4058" s="484">
        <v>3.3125</v>
      </c>
      <c r="G4058" s="480">
        <v>15</v>
      </c>
      <c r="H4058" s="482">
        <v>0.291329</v>
      </c>
      <c r="I4058" s="483">
        <v>11.4</v>
      </c>
      <c r="J4058" s="484">
        <v>0.2167</v>
      </c>
      <c r="K4058" s="469">
        <f t="shared" si="349"/>
        <v>11.370306423322086</v>
      </c>
      <c r="L4058" s="469">
        <f t="shared" si="350"/>
        <v>-2.969357667791428E-2</v>
      </c>
    </row>
    <row r="4059" spans="1:12">
      <c r="A4059" s="98" t="s">
        <v>121</v>
      </c>
      <c r="B4059" s="98">
        <f t="shared" si="346"/>
        <v>12</v>
      </c>
      <c r="C4059" s="98">
        <f t="shared" si="347"/>
        <v>6</v>
      </c>
      <c r="D4059" s="98">
        <f>D4058</f>
        <v>150</v>
      </c>
      <c r="E4059" s="98">
        <f t="shared" si="348"/>
        <v>37</v>
      </c>
      <c r="F4059" s="397">
        <f>F4058+(E4059-E4058)*(F4061-F4058)/(E4061-E4058)</f>
        <v>3.3274333333333335</v>
      </c>
      <c r="G4059" s="98">
        <v>15</v>
      </c>
      <c r="H4059" s="491">
        <f>H4058+(E4059-E4058)*(H4061-H4058)/(E4061-E4058)</f>
        <v>0.29132466666666668</v>
      </c>
      <c r="I4059" s="492">
        <f>I4058+(E4059-E4058)*(I4061-I4058)/(E4061-E4058)</f>
        <v>11.433333333333334</v>
      </c>
      <c r="J4059" s="397">
        <f>J4058+(E4059-E4058)*(J4061-J4058)/(E4061-E4058)</f>
        <v>0.21463333333333334</v>
      </c>
      <c r="K4059" s="469">
        <f t="shared" si="349"/>
        <v>11.42173565804017</v>
      </c>
      <c r="L4059" s="469">
        <f t="shared" si="350"/>
        <v>-1.159767529316369E-2</v>
      </c>
    </row>
    <row r="4060" spans="1:12">
      <c r="A4060" s="480" t="s">
        <v>121</v>
      </c>
      <c r="B4060" s="98">
        <f t="shared" si="346"/>
        <v>12</v>
      </c>
      <c r="C4060" s="98">
        <f t="shared" si="347"/>
        <v>6</v>
      </c>
      <c r="D4060" s="98">
        <f>D4058</f>
        <v>150</v>
      </c>
      <c r="E4060" s="98">
        <f t="shared" si="348"/>
        <v>38</v>
      </c>
      <c r="F4060" s="397">
        <f>F4058+(E4060-E4058)*(F4061-F4058)/(E4061-E4058)</f>
        <v>3.3423666666666665</v>
      </c>
      <c r="G4060" s="98">
        <v>15</v>
      </c>
      <c r="H4060" s="491">
        <f>H4058+(E4060-E4058)*(H4061-H4058)/(E4061-E4058)</f>
        <v>0.29132033333333335</v>
      </c>
      <c r="I4060" s="492">
        <f>I4058+(E4060-E4058)*(I4061-I4058)/(E4061-E4058)</f>
        <v>11.466666666666667</v>
      </c>
      <c r="J4060" s="397">
        <f>J4058+(E4060-E4058)*(J4061-J4058)/(E4061-E4058)</f>
        <v>0.21256666666666665</v>
      </c>
      <c r="K4060" s="469">
        <f t="shared" si="349"/>
        <v>11.473166422757993</v>
      </c>
      <c r="L4060" s="469">
        <f t="shared" si="350"/>
        <v>6.4997560913262475E-3</v>
      </c>
    </row>
    <row r="4061" spans="1:12">
      <c r="A4061" s="98" t="s">
        <v>121</v>
      </c>
      <c r="B4061" s="480">
        <f t="shared" si="346"/>
        <v>12</v>
      </c>
      <c r="C4061" s="480">
        <f t="shared" si="347"/>
        <v>6</v>
      </c>
      <c r="D4061" s="480">
        <f>D4058</f>
        <v>150</v>
      </c>
      <c r="E4061" s="480">
        <f t="shared" si="348"/>
        <v>39</v>
      </c>
      <c r="F4061" s="484">
        <v>3.3573</v>
      </c>
      <c r="G4061" s="480">
        <v>15</v>
      </c>
      <c r="H4061" s="482">
        <v>0.29131600000000002</v>
      </c>
      <c r="I4061" s="483">
        <v>11.5</v>
      </c>
      <c r="J4061" s="484">
        <v>0.21049999999999999</v>
      </c>
      <c r="K4061" s="469">
        <f t="shared" si="349"/>
        <v>11.524598717543835</v>
      </c>
      <c r="L4061" s="469">
        <f t="shared" si="350"/>
        <v>2.4598717543835136E-2</v>
      </c>
    </row>
    <row r="4062" spans="1:12">
      <c r="A4062" s="98" t="s">
        <v>121</v>
      </c>
      <c r="B4062" s="98">
        <f t="shared" si="346"/>
        <v>12</v>
      </c>
      <c r="C4062" s="98">
        <f t="shared" si="347"/>
        <v>6</v>
      </c>
      <c r="D4062" s="98">
        <f>D4061</f>
        <v>150</v>
      </c>
      <c r="E4062" s="98">
        <f t="shared" si="348"/>
        <v>40</v>
      </c>
      <c r="F4062" s="397">
        <f>F4061+(E4062-E4061)*(F4064-F4061)/(E4064-E4061)</f>
        <v>3.3719999999999999</v>
      </c>
      <c r="G4062" s="98">
        <v>15</v>
      </c>
      <c r="H4062" s="491">
        <f>H4061+(E4062-E4061)*(H4064-H4061)/(E4064-E4061)</f>
        <v>0.29131033333333334</v>
      </c>
      <c r="I4062" s="492">
        <f>I4061+(E4062-E4061)*(I4064-I4061)/(E4064-E4061)</f>
        <v>11.566666666666666</v>
      </c>
      <c r="J4062" s="397">
        <f>J4061+(E4062-E4061)*(J4064-J4061)/(E4064-E4061)</f>
        <v>0.20846666666666666</v>
      </c>
      <c r="K4062" s="469">
        <f t="shared" si="349"/>
        <v>11.575284547635912</v>
      </c>
      <c r="L4062" s="469">
        <f t="shared" si="350"/>
        <v>8.6178809692452063E-3</v>
      </c>
    </row>
    <row r="4063" spans="1:12">
      <c r="A4063" s="480" t="s">
        <v>121</v>
      </c>
      <c r="B4063" s="98">
        <f t="shared" si="346"/>
        <v>12</v>
      </c>
      <c r="C4063" s="98">
        <f t="shared" si="347"/>
        <v>6</v>
      </c>
      <c r="D4063" s="98">
        <f>D4061</f>
        <v>150</v>
      </c>
      <c r="E4063" s="98">
        <f t="shared" si="348"/>
        <v>41</v>
      </c>
      <c r="F4063" s="397">
        <f>F4061+(E4063-E4061)*(F4064-F4061)/(E4064-E4061)</f>
        <v>3.3867000000000003</v>
      </c>
      <c r="G4063" s="98">
        <v>15</v>
      </c>
      <c r="H4063" s="491">
        <f>H4061+(E4063-E4061)*(H4064-H4061)/(E4064-E4061)</f>
        <v>0.29130466666666666</v>
      </c>
      <c r="I4063" s="492">
        <f>I4061+(E4063-E4061)*(I4064-I4061)/(E4064-E4061)</f>
        <v>11.633333333333333</v>
      </c>
      <c r="J4063" s="397">
        <f>J4061+(E4063-E4061)*(J4064-J4061)/(E4064-E4061)</f>
        <v>0.20643333333333333</v>
      </c>
      <c r="K4063" s="469">
        <f t="shared" si="349"/>
        <v>11.625972349682007</v>
      </c>
      <c r="L4063" s="469">
        <f t="shared" si="350"/>
        <v>-7.3609836513259808E-3</v>
      </c>
    </row>
    <row r="4064" spans="1:12">
      <c r="A4064" s="98" t="s">
        <v>121</v>
      </c>
      <c r="B4064" s="480">
        <f t="shared" si="346"/>
        <v>12</v>
      </c>
      <c r="C4064" s="480">
        <f t="shared" si="347"/>
        <v>6</v>
      </c>
      <c r="D4064" s="480">
        <f>D4061</f>
        <v>150</v>
      </c>
      <c r="E4064" s="480">
        <f t="shared" si="348"/>
        <v>42</v>
      </c>
      <c r="F4064" s="484">
        <v>3.4014000000000002</v>
      </c>
      <c r="G4064" s="480">
        <v>15</v>
      </c>
      <c r="H4064" s="482">
        <v>0.29129899999999997</v>
      </c>
      <c r="I4064" s="483">
        <v>11.7</v>
      </c>
      <c r="J4064" s="484">
        <v>0.2044</v>
      </c>
      <c r="K4064" s="469">
        <f t="shared" si="349"/>
        <v>11.6766621237972</v>
      </c>
      <c r="L4064" s="469">
        <f t="shared" si="350"/>
        <v>-2.3337876202798924E-2</v>
      </c>
    </row>
    <row r="4065" spans="1:12">
      <c r="A4065" s="98" t="s">
        <v>121</v>
      </c>
      <c r="B4065" s="98">
        <f t="shared" si="346"/>
        <v>12</v>
      </c>
      <c r="C4065" s="98">
        <f t="shared" si="347"/>
        <v>6</v>
      </c>
      <c r="D4065" s="98">
        <f>D4064</f>
        <v>150</v>
      </c>
      <c r="E4065" s="98">
        <f t="shared" si="348"/>
        <v>43</v>
      </c>
      <c r="F4065" s="397">
        <f>F4064+(E4065-E4064)*(F4067-F4064)/(E4067-E4064)</f>
        <v>3.4159333333333333</v>
      </c>
      <c r="G4065" s="98">
        <v>15</v>
      </c>
      <c r="H4065" s="491">
        <f>H4064+(E4065-E4064)*(H4067-H4064)/(E4067-E4064)</f>
        <v>0.29129133333333329</v>
      </c>
      <c r="I4065" s="492">
        <f>I4064+(E4065-E4064)*(I4067-I4064)/(E4067-E4064)</f>
        <v>11.733333333333333</v>
      </c>
      <c r="J4065" s="397">
        <f>J4064+(E4065-E4064)*(J4067-J4064)/(E4067-E4064)</f>
        <v>0.20233333333333334</v>
      </c>
      <c r="K4065" s="469">
        <f t="shared" si="349"/>
        <v>11.726862224988958</v>
      </c>
      <c r="L4065" s="469">
        <f t="shared" si="350"/>
        <v>-6.4711083443746986E-3</v>
      </c>
    </row>
    <row r="4066" spans="1:12">
      <c r="A4066" s="480" t="s">
        <v>121</v>
      </c>
      <c r="B4066" s="98">
        <f t="shared" si="346"/>
        <v>12</v>
      </c>
      <c r="C4066" s="98">
        <f t="shared" si="347"/>
        <v>6</v>
      </c>
      <c r="D4066" s="98">
        <f>D4064</f>
        <v>150</v>
      </c>
      <c r="E4066" s="98">
        <f t="shared" si="348"/>
        <v>44</v>
      </c>
      <c r="F4066" s="397">
        <f>F4064+(E4066-E4064)*(F4067-F4064)/(E4067-E4064)</f>
        <v>3.4304666666666668</v>
      </c>
      <c r="G4066" s="98">
        <v>15</v>
      </c>
      <c r="H4066" s="491">
        <f>H4064+(E4066-E4064)*(H4067-H4064)/(E4067-E4064)</f>
        <v>0.29128366666666666</v>
      </c>
      <c r="I4066" s="492">
        <f>I4064+(E4066-E4064)*(I4067-I4064)/(E4067-E4064)</f>
        <v>11.766666666666667</v>
      </c>
      <c r="J4066" s="397">
        <f>J4064+(E4066-E4064)*(J4067-J4064)/(E4067-E4064)</f>
        <v>0.20026666666666665</v>
      </c>
      <c r="K4066" s="469">
        <f t="shared" si="349"/>
        <v>11.777064968741811</v>
      </c>
      <c r="L4066" s="469">
        <f t="shared" si="350"/>
        <v>1.0398302075143917E-2</v>
      </c>
    </row>
    <row r="4067" spans="1:12">
      <c r="A4067" s="98" t="s">
        <v>121</v>
      </c>
      <c r="B4067" s="480">
        <f t="shared" si="346"/>
        <v>12</v>
      </c>
      <c r="C4067" s="480">
        <f t="shared" si="347"/>
        <v>6</v>
      </c>
      <c r="D4067" s="480">
        <f>D4064</f>
        <v>150</v>
      </c>
      <c r="E4067" s="480">
        <f t="shared" si="348"/>
        <v>45</v>
      </c>
      <c r="F4067" s="484">
        <v>3.4449999999999998</v>
      </c>
      <c r="G4067" s="480">
        <v>15</v>
      </c>
      <c r="H4067" s="482">
        <v>0.29127599999999998</v>
      </c>
      <c r="I4067" s="483">
        <v>11.8</v>
      </c>
      <c r="J4067" s="484">
        <v>0.19819999999999999</v>
      </c>
      <c r="K4067" s="469">
        <f t="shared" si="349"/>
        <v>11.827270355264423</v>
      </c>
      <c r="L4067" s="469">
        <f t="shared" si="350"/>
        <v>2.7270355264422008E-2</v>
      </c>
    </row>
    <row r="4068" spans="1:12">
      <c r="A4068" s="98" t="s">
        <v>121</v>
      </c>
      <c r="B4068" s="98">
        <f t="shared" si="346"/>
        <v>12</v>
      </c>
      <c r="C4068" s="98">
        <f t="shared" si="347"/>
        <v>6</v>
      </c>
      <c r="D4068" s="98">
        <f>D4067</f>
        <v>150</v>
      </c>
      <c r="E4068" s="98">
        <f t="shared" si="348"/>
        <v>46</v>
      </c>
      <c r="F4068" s="397">
        <f>F4067+(E4068-E4067)*(F4070-F4067)/(E4070-E4067)</f>
        <v>3.4593666666666665</v>
      </c>
      <c r="G4068" s="98">
        <v>15</v>
      </c>
      <c r="H4068" s="491">
        <f>H4067+(E4068-E4067)*(H4070-H4067)/(E4070-E4067)</f>
        <v>0.291267</v>
      </c>
      <c r="I4068" s="492">
        <f>I4067+(E4068-E4067)*(I4070-I4067)/(E4070-E4067)</f>
        <v>11.866666666666667</v>
      </c>
      <c r="J4068" s="397">
        <f>J4067+(E4068-E4067)*(J4070-J4067)/(E4070-E4067)</f>
        <v>0.19613333333333333</v>
      </c>
      <c r="K4068" s="469">
        <f t="shared" si="349"/>
        <v>11.87696054364781</v>
      </c>
      <c r="L4068" s="469">
        <f t="shared" si="350"/>
        <v>1.0293876981142702E-2</v>
      </c>
    </row>
    <row r="4069" spans="1:12">
      <c r="A4069" s="480" t="s">
        <v>121</v>
      </c>
      <c r="B4069" s="98">
        <f t="shared" si="346"/>
        <v>12</v>
      </c>
      <c r="C4069" s="98">
        <f t="shared" si="347"/>
        <v>6</v>
      </c>
      <c r="D4069" s="98">
        <f>D4067</f>
        <v>150</v>
      </c>
      <c r="E4069" s="98">
        <f t="shared" si="348"/>
        <v>47</v>
      </c>
      <c r="F4069" s="397">
        <f>F4067+(E4069-E4067)*(F4070-F4067)/(E4070-E4067)</f>
        <v>3.4737333333333336</v>
      </c>
      <c r="G4069" s="98">
        <v>15</v>
      </c>
      <c r="H4069" s="491">
        <f>H4067+(E4069-E4067)*(H4070-H4067)/(E4070-E4067)</f>
        <v>0.29125799999999996</v>
      </c>
      <c r="I4069" s="492">
        <f>I4067+(E4069-E4067)*(I4070-I4067)/(E4070-E4067)</f>
        <v>11.933333333333334</v>
      </c>
      <c r="J4069" s="397">
        <f>J4067+(E4069-E4067)*(J4070-J4067)/(E4070-E4067)</f>
        <v>0.19406666666666667</v>
      </c>
      <c r="K4069" s="469">
        <f t="shared" si="349"/>
        <v>11.926653802928449</v>
      </c>
      <c r="L4069" s="469">
        <f t="shared" si="350"/>
        <v>-6.6795304048845594E-3</v>
      </c>
    </row>
    <row r="4070" spans="1:12">
      <c r="A4070" s="98" t="s">
        <v>121</v>
      </c>
      <c r="B4070" s="480">
        <f t="shared" si="346"/>
        <v>12</v>
      </c>
      <c r="C4070" s="480">
        <f t="shared" si="347"/>
        <v>6</v>
      </c>
      <c r="D4070" s="480">
        <f>D4067</f>
        <v>150</v>
      </c>
      <c r="E4070" s="480">
        <f t="shared" si="348"/>
        <v>48</v>
      </c>
      <c r="F4070" s="484">
        <v>3.4881000000000002</v>
      </c>
      <c r="G4070" s="480">
        <v>15</v>
      </c>
      <c r="H4070" s="482">
        <v>0.29124899999999998</v>
      </c>
      <c r="I4070" s="483">
        <v>12</v>
      </c>
      <c r="J4070" s="484">
        <v>0.192</v>
      </c>
      <c r="K4070" s="469">
        <f t="shared" si="349"/>
        <v>11.976350133391017</v>
      </c>
      <c r="L4070" s="469">
        <f t="shared" si="350"/>
        <v>-2.3649866608982606E-2</v>
      </c>
    </row>
    <row r="4071" spans="1:12">
      <c r="A4071" s="98" t="s">
        <v>121</v>
      </c>
      <c r="B4071" s="98">
        <f t="shared" si="346"/>
        <v>12</v>
      </c>
      <c r="C4071" s="98">
        <f t="shared" si="347"/>
        <v>6</v>
      </c>
      <c r="D4071" s="98">
        <f>D4070</f>
        <v>150</v>
      </c>
      <c r="E4071" s="98">
        <f t="shared" si="348"/>
        <v>49</v>
      </c>
      <c r="F4071" s="397">
        <f>F4070+(E4071-E4070)*(F4073-F4070)/(E4073-E4070)</f>
        <v>3.5022666666666669</v>
      </c>
      <c r="G4071" s="98">
        <v>15</v>
      </c>
      <c r="H4071" s="491">
        <f>H4070+(E4071-E4070)*(H4073-H4070)/(E4073-E4070)</f>
        <v>0.29123833333333332</v>
      </c>
      <c r="I4071" s="492">
        <f>I4070+(E4071-E4070)*(I4073-I4070)/(E4073-E4070)</f>
        <v>12.033333333333333</v>
      </c>
      <c r="J4071" s="397">
        <f>J4070+(E4071-E4070)*(J4073-J4070)/(E4073-E4070)</f>
        <v>0.18993333333333334</v>
      </c>
      <c r="K4071" s="469">
        <f t="shared" si="349"/>
        <v>12.025431633885193</v>
      </c>
      <c r="L4071" s="469">
        <f t="shared" si="350"/>
        <v>-7.9016994481406755E-3</v>
      </c>
    </row>
    <row r="4072" spans="1:12">
      <c r="A4072" s="480" t="s">
        <v>121</v>
      </c>
      <c r="B4072" s="98">
        <f t="shared" si="346"/>
        <v>12</v>
      </c>
      <c r="C4072" s="98">
        <f t="shared" si="347"/>
        <v>6</v>
      </c>
      <c r="D4072" s="98">
        <f>D4070</f>
        <v>150</v>
      </c>
      <c r="E4072" s="98">
        <f t="shared" si="348"/>
        <v>50</v>
      </c>
      <c r="F4072" s="397">
        <f>F4070+(E4072-E4070)*(F4073-F4070)/(E4073-E4070)</f>
        <v>3.5164333333333335</v>
      </c>
      <c r="G4072" s="98">
        <v>15</v>
      </c>
      <c r="H4072" s="491">
        <f>H4070+(E4072-E4070)*(H4073-H4070)/(E4073-E4070)</f>
        <v>0.29122766666666666</v>
      </c>
      <c r="I4072" s="492">
        <f>I4070+(E4072-E4070)*(I4073-I4070)/(E4073-E4070)</f>
        <v>12.066666666666666</v>
      </c>
      <c r="J4072" s="397">
        <f>J4070+(E4072-E4070)*(J4073-J4070)/(E4073-E4070)</f>
        <v>0.18786666666666665</v>
      </c>
      <c r="K4072" s="469">
        <f t="shared" si="349"/>
        <v>12.074516729752096</v>
      </c>
      <c r="L4072" s="469">
        <f t="shared" si="350"/>
        <v>7.8500630854296816E-3</v>
      </c>
    </row>
    <row r="4073" spans="1:12">
      <c r="A4073" s="98" t="s">
        <v>121</v>
      </c>
      <c r="B4073" s="480">
        <f t="shared" si="346"/>
        <v>12</v>
      </c>
      <c r="C4073" s="480">
        <f t="shared" si="347"/>
        <v>6</v>
      </c>
      <c r="D4073" s="480">
        <f>D4070</f>
        <v>150</v>
      </c>
      <c r="E4073" s="480">
        <f t="shared" si="348"/>
        <v>51</v>
      </c>
      <c r="F4073" s="484">
        <v>3.5306000000000002</v>
      </c>
      <c r="G4073" s="480">
        <v>15</v>
      </c>
      <c r="H4073" s="482">
        <v>0.291217</v>
      </c>
      <c r="I4073" s="483">
        <v>12.1</v>
      </c>
      <c r="J4073" s="484">
        <v>0.18579999999999999</v>
      </c>
      <c r="K4073" s="469">
        <f t="shared" si="349"/>
        <v>12.123605421386801</v>
      </c>
      <c r="L4073" s="469">
        <f t="shared" si="350"/>
        <v>2.3605421386800884E-2</v>
      </c>
    </row>
    <row r="4074" spans="1:12">
      <c r="A4074" s="98" t="s">
        <v>121</v>
      </c>
      <c r="B4074" s="98">
        <f t="shared" si="346"/>
        <v>12</v>
      </c>
      <c r="C4074" s="98">
        <f t="shared" si="347"/>
        <v>6</v>
      </c>
      <c r="D4074" s="98">
        <f>D4073</f>
        <v>150</v>
      </c>
      <c r="E4074" s="98">
        <f t="shared" si="348"/>
        <v>52</v>
      </c>
      <c r="F4074" s="397">
        <f>F4073+(E4074-E4073)*(F4076-F4073)/(E4076-E4073)</f>
        <v>3.5446</v>
      </c>
      <c r="G4074" s="98">
        <v>15</v>
      </c>
      <c r="H4074" s="491">
        <f>H4073+(E4074-E4073)*(H4076-H4073)/(E4076-E4073)</f>
        <v>0.29120499999999999</v>
      </c>
      <c r="I4074" s="492">
        <f>I4073+(E4074-E4073)*(I4076-I4073)/(E4076-E4073)</f>
        <v>12.166666666666666</v>
      </c>
      <c r="J4074" s="397">
        <f>J4073+(E4074-E4073)*(J4076-J4073)/(E4076-E4073)</f>
        <v>0.18373333333333333</v>
      </c>
      <c r="K4074" s="469">
        <f t="shared" si="349"/>
        <v>12.172181109527653</v>
      </c>
      <c r="L4074" s="469">
        <f t="shared" si="350"/>
        <v>5.5144428609867902E-3</v>
      </c>
    </row>
    <row r="4075" spans="1:12">
      <c r="A4075" s="480" t="s">
        <v>121</v>
      </c>
      <c r="B4075" s="98">
        <f t="shared" si="346"/>
        <v>12</v>
      </c>
      <c r="C4075" s="98">
        <f t="shared" si="347"/>
        <v>6</v>
      </c>
      <c r="D4075" s="98">
        <f>D4073</f>
        <v>150</v>
      </c>
      <c r="E4075" s="98">
        <f t="shared" si="348"/>
        <v>53</v>
      </c>
      <c r="F4075" s="397">
        <f>F4073+(E4075-E4073)*(F4076-F4073)/(E4076-E4073)</f>
        <v>3.5586000000000002</v>
      </c>
      <c r="G4075" s="98">
        <v>15</v>
      </c>
      <c r="H4075" s="491">
        <f>H4073+(E4075-E4073)*(H4076-H4073)/(E4076-E4073)</f>
        <v>0.29119300000000004</v>
      </c>
      <c r="I4075" s="492">
        <f>I4073+(E4075-E4073)*(I4076-I4073)/(E4076-E4073)</f>
        <v>12.233333333333334</v>
      </c>
      <c r="J4075" s="397">
        <f>J4073+(E4075-E4073)*(J4076-J4073)/(E4076-E4073)</f>
        <v>0.18166666666666667</v>
      </c>
      <c r="K4075" s="469">
        <f t="shared" si="349"/>
        <v>12.220760801255524</v>
      </c>
      <c r="L4075" s="469">
        <f t="shared" si="350"/>
        <v>-1.2572532077809839E-2</v>
      </c>
    </row>
    <row r="4076" spans="1:12">
      <c r="A4076" s="98" t="s">
        <v>121</v>
      </c>
      <c r="B4076" s="480">
        <f t="shared" si="346"/>
        <v>12</v>
      </c>
      <c r="C4076" s="480">
        <f t="shared" si="347"/>
        <v>6</v>
      </c>
      <c r="D4076" s="480">
        <f>D4073</f>
        <v>150</v>
      </c>
      <c r="E4076" s="480">
        <f t="shared" si="348"/>
        <v>54</v>
      </c>
      <c r="F4076" s="484">
        <v>3.5726</v>
      </c>
      <c r="G4076" s="480">
        <v>15</v>
      </c>
      <c r="H4076" s="482">
        <v>0.29118100000000002</v>
      </c>
      <c r="I4076" s="483">
        <v>12.3</v>
      </c>
      <c r="J4076" s="484">
        <v>0.17960000000000001</v>
      </c>
      <c r="K4076" s="469">
        <f t="shared" si="349"/>
        <v>12.269344497065399</v>
      </c>
      <c r="L4076" s="469">
        <f t="shared" si="350"/>
        <v>-3.0655502934601842E-2</v>
      </c>
    </row>
    <row r="4077" spans="1:12">
      <c r="A4077" s="98" t="s">
        <v>121</v>
      </c>
      <c r="B4077" s="480">
        <f t="shared" si="346"/>
        <v>13</v>
      </c>
      <c r="C4077" s="480">
        <f t="shared" si="347"/>
        <v>0</v>
      </c>
      <c r="D4077" s="480">
        <f>D4076+6</f>
        <v>156</v>
      </c>
      <c r="E4077" s="480">
        <v>12</v>
      </c>
      <c r="F4077" s="484">
        <v>2.9300999999999999</v>
      </c>
      <c r="G4077" s="480">
        <v>15</v>
      </c>
      <c r="H4077" s="482">
        <v>0.281607</v>
      </c>
      <c r="I4077" s="483">
        <v>10.4</v>
      </c>
      <c r="J4077" s="484">
        <v>0.2576</v>
      </c>
      <c r="K4077" s="469">
        <f t="shared" si="349"/>
        <v>10.404926013913006</v>
      </c>
      <c r="L4077" s="469">
        <f t="shared" si="350"/>
        <v>4.9260139130051783E-3</v>
      </c>
    </row>
    <row r="4078" spans="1:12">
      <c r="A4078" s="480" t="s">
        <v>121</v>
      </c>
      <c r="B4078" s="98">
        <f t="shared" si="346"/>
        <v>13</v>
      </c>
      <c r="C4078" s="98">
        <f t="shared" si="347"/>
        <v>0</v>
      </c>
      <c r="D4078" s="98">
        <f>D4077</f>
        <v>156</v>
      </c>
      <c r="E4078" s="98">
        <f>E4077+1</f>
        <v>13</v>
      </c>
      <c r="F4078" s="397">
        <f>F4077+(E4078-E4077)*(F4080-F4077)/(E4080-E4077)</f>
        <v>2.9469333333333334</v>
      </c>
      <c r="G4078" s="98">
        <v>15</v>
      </c>
      <c r="H4078" s="491">
        <f>H4077+(E4078-E4077)*(H4080-H4077)/(E4080-E4077)</f>
        <v>0.28168933333333335</v>
      </c>
      <c r="I4078" s="492">
        <f>I4077+(E4078-E4077)*(I4080-I4077)/(E4080-E4077)</f>
        <v>10.466666666666667</v>
      </c>
      <c r="J4078" s="397">
        <f>J4077+(E4078-E4077)*(J4080-J4077)/(E4080-E4077)</f>
        <v>0.25569999999999998</v>
      </c>
      <c r="K4078" s="469">
        <f t="shared" si="349"/>
        <v>10.461643323377526</v>
      </c>
      <c r="L4078" s="469">
        <f t="shared" si="350"/>
        <v>-5.0233432891406693E-3</v>
      </c>
    </row>
    <row r="4079" spans="1:12">
      <c r="A4079" s="98" t="s">
        <v>121</v>
      </c>
      <c r="B4079" s="98">
        <f t="shared" si="346"/>
        <v>13</v>
      </c>
      <c r="C4079" s="98">
        <f t="shared" si="347"/>
        <v>0</v>
      </c>
      <c r="D4079" s="98">
        <f>D4077</f>
        <v>156</v>
      </c>
      <c r="E4079" s="98">
        <f t="shared" ref="E4079:E4119" si="351">E4078+1</f>
        <v>14</v>
      </c>
      <c r="F4079" s="397">
        <f>F4077+(E4079-E4077)*(F4080-F4077)/(E4080-E4077)</f>
        <v>2.9637666666666664</v>
      </c>
      <c r="G4079" s="98">
        <v>15</v>
      </c>
      <c r="H4079" s="491">
        <f>H4077+(E4079-E4077)*(H4080-H4077)/(E4080-E4077)</f>
        <v>0.28177166666666664</v>
      </c>
      <c r="I4079" s="492">
        <f>I4077+(E4079-E4077)*(I4080-I4077)/(E4080-E4077)</f>
        <v>10.533333333333333</v>
      </c>
      <c r="J4079" s="397">
        <f>J4077+(E4079-E4077)*(J4080-J4077)/(E4080-E4077)</f>
        <v>0.25380000000000003</v>
      </c>
      <c r="K4079" s="469">
        <f t="shared" si="349"/>
        <v>10.518327487386358</v>
      </c>
      <c r="L4079" s="469">
        <f t="shared" si="350"/>
        <v>-1.5005845946975072E-2</v>
      </c>
    </row>
    <row r="4080" spans="1:12">
      <c r="A4080" s="98" t="s">
        <v>121</v>
      </c>
      <c r="B4080" s="480">
        <f t="shared" si="346"/>
        <v>13</v>
      </c>
      <c r="C4080" s="480">
        <f t="shared" si="347"/>
        <v>0</v>
      </c>
      <c r="D4080" s="480">
        <f>D4077</f>
        <v>156</v>
      </c>
      <c r="E4080" s="480">
        <f t="shared" si="351"/>
        <v>15</v>
      </c>
      <c r="F4080" s="484">
        <v>2.9805999999999999</v>
      </c>
      <c r="G4080" s="480">
        <v>15</v>
      </c>
      <c r="H4080" s="482">
        <v>0.28185399999999999</v>
      </c>
      <c r="I4080" s="483">
        <v>10.6</v>
      </c>
      <c r="J4080" s="484">
        <v>0.25190000000000001</v>
      </c>
      <c r="K4080" s="469">
        <f t="shared" si="349"/>
        <v>10.574978534986199</v>
      </c>
      <c r="L4080" s="469">
        <f t="shared" si="350"/>
        <v>-2.5021465013800537E-2</v>
      </c>
    </row>
    <row r="4081" spans="1:12">
      <c r="A4081" s="480" t="s">
        <v>121</v>
      </c>
      <c r="B4081" s="98">
        <f t="shared" si="346"/>
        <v>13</v>
      </c>
      <c r="C4081" s="98">
        <f t="shared" si="347"/>
        <v>0</v>
      </c>
      <c r="D4081" s="98">
        <f>D4080</f>
        <v>156</v>
      </c>
      <c r="E4081" s="98">
        <f t="shared" si="351"/>
        <v>16</v>
      </c>
      <c r="F4081" s="397">
        <f>F4080+(E4081-E4080)*(F4083-F4080)/(E4083-E4080)</f>
        <v>2.9971333333333332</v>
      </c>
      <c r="G4081" s="98">
        <v>15</v>
      </c>
      <c r="H4081" s="491">
        <f>H4080+(E4081-E4080)*(H4083-H4080)/(E4083-E4080)</f>
        <v>0.28193366666666664</v>
      </c>
      <c r="I4081" s="492">
        <f>I4080+(E4081-E4080)*(I4083-I4080)/(E4083-E4080)</f>
        <v>10.633333333333333</v>
      </c>
      <c r="J4081" s="397">
        <f>J4080+(E4081-E4080)*(J4083-J4080)/(E4083-E4080)</f>
        <v>0.25</v>
      </c>
      <c r="K4081" s="469">
        <f t="shared" si="349"/>
        <v>10.630632973950139</v>
      </c>
      <c r="L4081" s="469">
        <f t="shared" si="350"/>
        <v>-2.7003593831942396E-3</v>
      </c>
    </row>
    <row r="4082" spans="1:12">
      <c r="A4082" s="98" t="s">
        <v>121</v>
      </c>
      <c r="B4082" s="98">
        <f t="shared" si="346"/>
        <v>13</v>
      </c>
      <c r="C4082" s="98">
        <f t="shared" si="347"/>
        <v>0</v>
      </c>
      <c r="D4082" s="98">
        <f>D4080</f>
        <v>156</v>
      </c>
      <c r="E4082" s="98">
        <f t="shared" si="351"/>
        <v>17</v>
      </c>
      <c r="F4082" s="397">
        <f>F4080+(E4082-E4080)*(F4083-F4080)/(E4083-E4080)</f>
        <v>3.0136666666666665</v>
      </c>
      <c r="G4082" s="98">
        <v>15</v>
      </c>
      <c r="H4082" s="491">
        <f>H4080+(E4082-E4080)*(H4083-H4080)/(E4083-E4080)</f>
        <v>0.28201333333333334</v>
      </c>
      <c r="I4082" s="492">
        <f>I4080+(E4082-E4080)*(I4083-I4080)/(E4083-E4080)</f>
        <v>10.666666666666666</v>
      </c>
      <c r="J4082" s="397">
        <f>J4080+(E4082-E4080)*(J4083-J4080)/(E4083-E4080)</f>
        <v>0.24810000000000001</v>
      </c>
      <c r="K4082" s="469">
        <f t="shared" si="349"/>
        <v>10.686255968984916</v>
      </c>
      <c r="L4082" s="469">
        <f t="shared" si="350"/>
        <v>1.958930231825029E-2</v>
      </c>
    </row>
    <row r="4083" spans="1:12">
      <c r="A4083" s="98" t="s">
        <v>121</v>
      </c>
      <c r="B4083" s="480">
        <f t="shared" si="346"/>
        <v>13</v>
      </c>
      <c r="C4083" s="480">
        <f t="shared" si="347"/>
        <v>0</v>
      </c>
      <c r="D4083" s="480">
        <f>D4080</f>
        <v>156</v>
      </c>
      <c r="E4083" s="480">
        <f t="shared" si="351"/>
        <v>18</v>
      </c>
      <c r="F4083" s="484">
        <v>3.0301999999999998</v>
      </c>
      <c r="G4083" s="480">
        <v>15</v>
      </c>
      <c r="H4083" s="482">
        <v>0.28209299999999998</v>
      </c>
      <c r="I4083" s="483">
        <v>10.7</v>
      </c>
      <c r="J4083" s="484">
        <v>0.2462</v>
      </c>
      <c r="K4083" s="469">
        <f t="shared" si="349"/>
        <v>10.741847546731043</v>
      </c>
      <c r="L4083" s="469">
        <f t="shared" si="350"/>
        <v>4.1847546731043295E-2</v>
      </c>
    </row>
    <row r="4084" spans="1:12">
      <c r="A4084" s="480" t="s">
        <v>121</v>
      </c>
      <c r="B4084" s="98">
        <f t="shared" si="346"/>
        <v>13</v>
      </c>
      <c r="C4084" s="98">
        <f t="shared" si="347"/>
        <v>0</v>
      </c>
      <c r="D4084" s="98">
        <f>D4083</f>
        <v>156</v>
      </c>
      <c r="E4084" s="98">
        <f t="shared" si="351"/>
        <v>19</v>
      </c>
      <c r="F4084" s="397">
        <f>F4083+(E4084-E4083)*(F4086-F4083)/(E4086-E4083)</f>
        <v>3.0465</v>
      </c>
      <c r="G4084" s="98">
        <v>15</v>
      </c>
      <c r="H4084" s="491">
        <f>H4083+(E4084-E4083)*(H4086-H4083)/(E4086-E4083)</f>
        <v>0.28216966666666665</v>
      </c>
      <c r="I4084" s="492">
        <f>I4083+(E4084-E4083)*(I4086-I4083)/(E4086-E4083)</f>
        <v>10.766666666666666</v>
      </c>
      <c r="J4084" s="397">
        <f>J4083+(E4084-E4083)*(J4086-J4083)/(E4086-E4083)</f>
        <v>0.24429999999999999</v>
      </c>
      <c r="K4084" s="469">
        <f t="shared" si="349"/>
        <v>10.796695605126468</v>
      </c>
      <c r="L4084" s="469">
        <f t="shared" si="350"/>
        <v>3.0028938459802035E-2</v>
      </c>
    </row>
    <row r="4085" spans="1:12">
      <c r="A4085" s="98" t="s">
        <v>121</v>
      </c>
      <c r="B4085" s="98">
        <f t="shared" si="346"/>
        <v>13</v>
      </c>
      <c r="C4085" s="98">
        <f t="shared" si="347"/>
        <v>0</v>
      </c>
      <c r="D4085" s="98">
        <f>D4083</f>
        <v>156</v>
      </c>
      <c r="E4085" s="98">
        <f t="shared" si="351"/>
        <v>20</v>
      </c>
      <c r="F4085" s="397">
        <f>F4083+(E4085-E4083)*(F4086-F4083)/(E4086-E4083)</f>
        <v>3.0627999999999997</v>
      </c>
      <c r="G4085" s="98">
        <v>15</v>
      </c>
      <c r="H4085" s="491">
        <f>H4083+(E4085-E4083)*(H4086-H4083)/(E4086-E4083)</f>
        <v>0.28224633333333332</v>
      </c>
      <c r="I4085" s="492">
        <f>I4083+(E4085-E4083)*(I4086-I4083)/(E4086-E4083)</f>
        <v>10.833333333333334</v>
      </c>
      <c r="J4085" s="397">
        <f>J4083+(E4085-E4083)*(J4086-J4083)/(E4086-E4083)</f>
        <v>0.2424</v>
      </c>
      <c r="K4085" s="469">
        <f t="shared" si="349"/>
        <v>10.851513866728709</v>
      </c>
      <c r="L4085" s="469">
        <f t="shared" si="350"/>
        <v>1.8180533395375065E-2</v>
      </c>
    </row>
    <row r="4086" spans="1:12">
      <c r="A4086" s="98" t="s">
        <v>121</v>
      </c>
      <c r="B4086" s="480">
        <f t="shared" si="346"/>
        <v>13</v>
      </c>
      <c r="C4086" s="480">
        <f t="shared" si="347"/>
        <v>0</v>
      </c>
      <c r="D4086" s="480">
        <f>D4083</f>
        <v>156</v>
      </c>
      <c r="E4086" s="480">
        <f t="shared" si="351"/>
        <v>21</v>
      </c>
      <c r="F4086" s="484">
        <v>3.0790999999999999</v>
      </c>
      <c r="G4086" s="480">
        <v>15</v>
      </c>
      <c r="H4086" s="482">
        <v>0.28232299999999999</v>
      </c>
      <c r="I4086" s="483">
        <v>10.9</v>
      </c>
      <c r="J4086" s="484">
        <v>0.24049999999999999</v>
      </c>
      <c r="K4086" s="469">
        <f t="shared" si="349"/>
        <v>10.906302355812315</v>
      </c>
      <c r="L4086" s="469">
        <f t="shared" si="350"/>
        <v>6.3023558123145307E-3</v>
      </c>
    </row>
    <row r="4087" spans="1:12">
      <c r="A4087" s="480" t="s">
        <v>121</v>
      </c>
      <c r="B4087" s="98">
        <f t="shared" si="346"/>
        <v>13</v>
      </c>
      <c r="C4087" s="98">
        <f t="shared" si="347"/>
        <v>0</v>
      </c>
      <c r="D4087" s="98">
        <f>D4086</f>
        <v>156</v>
      </c>
      <c r="E4087" s="98">
        <f t="shared" si="351"/>
        <v>22</v>
      </c>
      <c r="F4087" s="397">
        <f>F4086+(E4087-E4086)*(F4089-F4086)/(E4089-E4086)</f>
        <v>3.0951333333333335</v>
      </c>
      <c r="G4087" s="98">
        <v>15</v>
      </c>
      <c r="H4087" s="491">
        <f>H4086+(E4087-E4086)*(H4089-H4086)/(E4089-E4086)</f>
        <v>0.28239766666666666</v>
      </c>
      <c r="I4087" s="492">
        <f>I4086+(E4087-E4086)*(I4089-I4086)/(E4089-E4086)</f>
        <v>10.966666666666667</v>
      </c>
      <c r="J4087" s="397">
        <f>J4086+(E4087-E4086)*(J4089-J4086)/(E4089-E4086)</f>
        <v>0.23856666666666665</v>
      </c>
      <c r="K4087" s="469">
        <f t="shared" si="349"/>
        <v>10.960194430312811</v>
      </c>
      <c r="L4087" s="469">
        <f t="shared" si="350"/>
        <v>-6.4722363538560757E-3</v>
      </c>
    </row>
    <row r="4088" spans="1:12">
      <c r="A4088" s="98" t="s">
        <v>121</v>
      </c>
      <c r="B4088" s="98">
        <f t="shared" si="346"/>
        <v>13</v>
      </c>
      <c r="C4088" s="98">
        <f t="shared" si="347"/>
        <v>0</v>
      </c>
      <c r="D4088" s="98">
        <f>D4086</f>
        <v>156</v>
      </c>
      <c r="E4088" s="98">
        <f t="shared" si="351"/>
        <v>23</v>
      </c>
      <c r="F4088" s="397">
        <f>F4086+(E4088-E4086)*(F4089-F4086)/(E4089-E4086)</f>
        <v>3.1111666666666666</v>
      </c>
      <c r="G4088" s="98">
        <v>15</v>
      </c>
      <c r="H4088" s="491">
        <f>H4086+(E4088-E4086)*(H4089-H4086)/(E4089-E4086)</f>
        <v>0.28247233333333333</v>
      </c>
      <c r="I4088" s="492">
        <f>I4086+(E4088-E4086)*(I4089-I4086)/(E4089-E4086)</f>
        <v>11.033333333333333</v>
      </c>
      <c r="J4088" s="397">
        <f>J4086+(E4088-E4086)*(J4089-J4086)/(E4089-E4086)</f>
        <v>0.23663333333333333</v>
      </c>
      <c r="K4088" s="469">
        <f t="shared" si="349"/>
        <v>11.014058013941188</v>
      </c>
      <c r="L4088" s="469">
        <f t="shared" si="350"/>
        <v>-1.9275319392145107E-2</v>
      </c>
    </row>
    <row r="4089" spans="1:12">
      <c r="A4089" s="98" t="s">
        <v>121</v>
      </c>
      <c r="B4089" s="480">
        <f t="shared" si="346"/>
        <v>13</v>
      </c>
      <c r="C4089" s="480">
        <f t="shared" si="347"/>
        <v>0</v>
      </c>
      <c r="D4089" s="480">
        <f>D4086</f>
        <v>156</v>
      </c>
      <c r="E4089" s="480">
        <f t="shared" si="351"/>
        <v>24</v>
      </c>
      <c r="F4089" s="484">
        <v>3.1272000000000002</v>
      </c>
      <c r="G4089" s="480">
        <v>15</v>
      </c>
      <c r="H4089" s="482">
        <v>0.28254699999999999</v>
      </c>
      <c r="I4089" s="483">
        <v>11.1</v>
      </c>
      <c r="J4089" s="484">
        <v>0.23469999999999999</v>
      </c>
      <c r="K4089" s="469">
        <f t="shared" si="349"/>
        <v>11.067893129284686</v>
      </c>
      <c r="L4089" s="469">
        <f t="shared" si="350"/>
        <v>-3.2106870715313818E-2</v>
      </c>
    </row>
    <row r="4090" spans="1:12">
      <c r="A4090" s="480" t="s">
        <v>121</v>
      </c>
      <c r="B4090" s="98">
        <f t="shared" si="346"/>
        <v>13</v>
      </c>
      <c r="C4090" s="98">
        <f t="shared" si="347"/>
        <v>0</v>
      </c>
      <c r="D4090" s="98">
        <f>D4089</f>
        <v>156</v>
      </c>
      <c r="E4090" s="98">
        <f t="shared" si="351"/>
        <v>25</v>
      </c>
      <c r="F4090" s="397">
        <f>F4089+(E4090-E4089)*(F4092-F4089)/(E4092-E4089)</f>
        <v>3.1429666666666667</v>
      </c>
      <c r="G4090" s="98">
        <v>15</v>
      </c>
      <c r="H4090" s="491">
        <f>H4089+(E4090-E4089)*(H4092-H4089)/(E4092-E4089)</f>
        <v>0.28261900000000001</v>
      </c>
      <c r="I4090" s="492">
        <f>I4089+(E4090-E4089)*(I4092-I4089)/(E4092-E4089)</f>
        <v>11.133333333333333</v>
      </c>
      <c r="J4090" s="397">
        <f>J4089+(E4090-E4089)*(J4092-J4089)/(E4092-E4089)</f>
        <v>0.23280000000000001</v>
      </c>
      <c r="K4090" s="469">
        <f t="shared" si="349"/>
        <v>11.120861182958919</v>
      </c>
      <c r="L4090" s="469">
        <f t="shared" si="350"/>
        <v>-1.247215037441407E-2</v>
      </c>
    </row>
    <row r="4091" spans="1:12">
      <c r="A4091" s="98" t="s">
        <v>121</v>
      </c>
      <c r="B4091" s="98">
        <f t="shared" si="346"/>
        <v>13</v>
      </c>
      <c r="C4091" s="98">
        <f t="shared" si="347"/>
        <v>0</v>
      </c>
      <c r="D4091" s="98">
        <f>D4089</f>
        <v>156</v>
      </c>
      <c r="E4091" s="98">
        <f t="shared" si="351"/>
        <v>26</v>
      </c>
      <c r="F4091" s="397">
        <f>F4089+(E4091-E4089)*(F4092-F4089)/(E4092-E4089)</f>
        <v>3.1587333333333336</v>
      </c>
      <c r="G4091" s="98">
        <v>15</v>
      </c>
      <c r="H4091" s="491">
        <f>H4089+(E4091-E4089)*(H4092-H4089)/(E4092-E4089)</f>
        <v>0.28269099999999997</v>
      </c>
      <c r="I4091" s="492">
        <f>I4089+(E4091-E4089)*(I4092-I4089)/(E4092-E4089)</f>
        <v>11.166666666666666</v>
      </c>
      <c r="J4091" s="397">
        <f>J4089+(E4091-E4089)*(J4092-J4089)/(E4092-E4089)</f>
        <v>0.23089999999999999</v>
      </c>
      <c r="K4091" s="469">
        <f t="shared" si="349"/>
        <v>11.17380225523039</v>
      </c>
      <c r="L4091" s="469">
        <f t="shared" si="350"/>
        <v>7.1355885637238714E-3</v>
      </c>
    </row>
    <row r="4092" spans="1:12">
      <c r="A4092" s="98" t="s">
        <v>121</v>
      </c>
      <c r="B4092" s="480">
        <f t="shared" si="346"/>
        <v>13</v>
      </c>
      <c r="C4092" s="480">
        <f t="shared" si="347"/>
        <v>0</v>
      </c>
      <c r="D4092" s="480">
        <f>D4089</f>
        <v>156</v>
      </c>
      <c r="E4092" s="480">
        <f t="shared" si="351"/>
        <v>27</v>
      </c>
      <c r="F4092" s="484">
        <v>3.1745000000000001</v>
      </c>
      <c r="G4092" s="480">
        <v>15</v>
      </c>
      <c r="H4092" s="482">
        <v>0.28276299999999999</v>
      </c>
      <c r="I4092" s="483">
        <v>11.2</v>
      </c>
      <c r="J4092" s="484">
        <v>0.22900000000000001</v>
      </c>
      <c r="K4092" s="469">
        <f t="shared" si="349"/>
        <v>11.226716366709931</v>
      </c>
      <c r="L4092" s="469">
        <f t="shared" si="350"/>
        <v>2.671636670993216E-2</v>
      </c>
    </row>
    <row r="4093" spans="1:12">
      <c r="A4093" s="480" t="s">
        <v>121</v>
      </c>
      <c r="B4093" s="98">
        <f t="shared" ref="B4093:B4156" si="352">INT(D4093/12)</f>
        <v>13</v>
      </c>
      <c r="C4093" s="98">
        <f t="shared" ref="C4093:C4156" si="353">D4093-B4093*12</f>
        <v>0</v>
      </c>
      <c r="D4093" s="98">
        <f>D4092</f>
        <v>156</v>
      </c>
      <c r="E4093" s="98">
        <f t="shared" si="351"/>
        <v>28</v>
      </c>
      <c r="F4093" s="397">
        <f>F4092+(E4093-E4092)*(F4095-F4092)/(E4095-E4092)</f>
        <v>3.1900666666666666</v>
      </c>
      <c r="G4093" s="98">
        <v>15</v>
      </c>
      <c r="H4093" s="491">
        <f>H4092+(E4093-E4092)*(H4095-H4092)/(E4095-E4092)</f>
        <v>0.28283333333333333</v>
      </c>
      <c r="I4093" s="492">
        <f>I4092+(E4093-E4092)*(I4095-I4092)/(E4095-E4092)</f>
        <v>11.266666666666666</v>
      </c>
      <c r="J4093" s="397">
        <f>J4092+(E4093-E4092)*(J4095-J4092)/(E4095-E4092)</f>
        <v>0.2271</v>
      </c>
      <c r="K4093" s="469">
        <f t="shared" si="349"/>
        <v>11.278962875662934</v>
      </c>
      <c r="L4093" s="469">
        <f t="shared" si="350"/>
        <v>1.2296208996268376E-2</v>
      </c>
    </row>
    <row r="4094" spans="1:12">
      <c r="A4094" s="98" t="s">
        <v>121</v>
      </c>
      <c r="B4094" s="98">
        <f t="shared" si="352"/>
        <v>13</v>
      </c>
      <c r="C4094" s="98">
        <f t="shared" si="353"/>
        <v>0</v>
      </c>
      <c r="D4094" s="98">
        <f>D4092</f>
        <v>156</v>
      </c>
      <c r="E4094" s="98">
        <f t="shared" si="351"/>
        <v>29</v>
      </c>
      <c r="F4094" s="397">
        <f>F4092+(E4094-E4092)*(F4095-F4092)/(E4095-E4092)</f>
        <v>3.2056333333333336</v>
      </c>
      <c r="G4094" s="98">
        <v>15</v>
      </c>
      <c r="H4094" s="491">
        <f>H4092+(E4094-E4092)*(H4095-H4092)/(E4095-E4092)</f>
        <v>0.28290366666666666</v>
      </c>
      <c r="I4094" s="492">
        <f>I4092+(E4094-E4092)*(I4095-I4092)/(E4095-E4092)</f>
        <v>11.333333333333334</v>
      </c>
      <c r="J4094" s="397">
        <f>J4092+(E4094-E4092)*(J4095-J4092)/(E4095-E4092)</f>
        <v>0.22520000000000001</v>
      </c>
      <c r="K4094" s="469">
        <f t="shared" si="349"/>
        <v>11.331183406365653</v>
      </c>
      <c r="L4094" s="469">
        <f t="shared" si="350"/>
        <v>-2.149926967680571E-3</v>
      </c>
    </row>
    <row r="4095" spans="1:12">
      <c r="A4095" s="98" t="s">
        <v>121</v>
      </c>
      <c r="B4095" s="480">
        <f t="shared" si="352"/>
        <v>13</v>
      </c>
      <c r="C4095" s="480">
        <f t="shared" si="353"/>
        <v>0</v>
      </c>
      <c r="D4095" s="480">
        <f>D4092</f>
        <v>156</v>
      </c>
      <c r="E4095" s="480">
        <f t="shared" si="351"/>
        <v>30</v>
      </c>
      <c r="F4095" s="484">
        <v>3.2212000000000001</v>
      </c>
      <c r="G4095" s="480">
        <v>15</v>
      </c>
      <c r="H4095" s="482">
        <v>0.282974</v>
      </c>
      <c r="I4095" s="483">
        <v>11.4</v>
      </c>
      <c r="J4095" s="484">
        <v>0.2233</v>
      </c>
      <c r="K4095" s="469">
        <f t="shared" si="349"/>
        <v>11.383377978188809</v>
      </c>
      <c r="L4095" s="469">
        <f t="shared" si="350"/>
        <v>-1.662202181119099E-2</v>
      </c>
    </row>
    <row r="4096" spans="1:12">
      <c r="A4096" s="480" t="s">
        <v>121</v>
      </c>
      <c r="B4096" s="98">
        <f t="shared" si="352"/>
        <v>13</v>
      </c>
      <c r="C4096" s="98">
        <f t="shared" si="353"/>
        <v>0</v>
      </c>
      <c r="D4096" s="98">
        <f>D4095</f>
        <v>156</v>
      </c>
      <c r="E4096" s="98">
        <f t="shared" si="351"/>
        <v>31</v>
      </c>
      <c r="F4096" s="397">
        <f>F4095+(E4096-E4095)*(F4098-F4095)/(E4098-E4095)</f>
        <v>3.2365333333333335</v>
      </c>
      <c r="G4096" s="98">
        <v>15</v>
      </c>
      <c r="H4096" s="491">
        <f>H4095+(E4096-E4095)*(H4098-H4095)/(E4098-E4095)</f>
        <v>0.28304200000000002</v>
      </c>
      <c r="I4096" s="492">
        <f>I4095+(E4096-E4095)*(I4098-I4095)/(E4098-E4095)</f>
        <v>11.433333333333334</v>
      </c>
      <c r="J4096" s="397">
        <f>J4095+(E4096-E4095)*(J4098-J4095)/(E4098-E4095)</f>
        <v>0.22139999999999999</v>
      </c>
      <c r="K4096" s="469">
        <f t="shared" si="349"/>
        <v>11.434816505442067</v>
      </c>
      <c r="L4096" s="469">
        <f t="shared" si="350"/>
        <v>1.4831721087329441E-3</v>
      </c>
    </row>
    <row r="4097" spans="1:12">
      <c r="A4097" s="98" t="s">
        <v>121</v>
      </c>
      <c r="B4097" s="98">
        <f t="shared" si="352"/>
        <v>13</v>
      </c>
      <c r="C4097" s="98">
        <f t="shared" si="353"/>
        <v>0</v>
      </c>
      <c r="D4097" s="98">
        <f>D4095</f>
        <v>156</v>
      </c>
      <c r="E4097" s="98">
        <f t="shared" si="351"/>
        <v>32</v>
      </c>
      <c r="F4097" s="397">
        <f>F4095+(E4097-E4095)*(F4098-F4095)/(E4098-E4095)</f>
        <v>3.2518666666666665</v>
      </c>
      <c r="G4097" s="98">
        <v>15</v>
      </c>
      <c r="H4097" s="491">
        <f>H4095+(E4097-E4095)*(H4098-H4095)/(E4098-E4095)</f>
        <v>0.28310999999999997</v>
      </c>
      <c r="I4097" s="492">
        <f>I4095+(E4097-E4095)*(I4098-I4095)/(E4098-E4095)</f>
        <v>11.466666666666667</v>
      </c>
      <c r="J4097" s="397">
        <f>J4095+(E4097-E4095)*(J4098-J4095)/(E4098-E4095)</f>
        <v>0.2195</v>
      </c>
      <c r="K4097" s="469">
        <f t="shared" si="349"/>
        <v>11.486230322724971</v>
      </c>
      <c r="L4097" s="469">
        <f t="shared" si="350"/>
        <v>1.9563656058304346E-2</v>
      </c>
    </row>
    <row r="4098" spans="1:12">
      <c r="A4098" s="98" t="s">
        <v>121</v>
      </c>
      <c r="B4098" s="480">
        <f t="shared" si="352"/>
        <v>13</v>
      </c>
      <c r="C4098" s="480">
        <f t="shared" si="353"/>
        <v>0</v>
      </c>
      <c r="D4098" s="480">
        <f>D4095</f>
        <v>156</v>
      </c>
      <c r="E4098" s="480">
        <f t="shared" si="351"/>
        <v>33</v>
      </c>
      <c r="F4098" s="484">
        <v>3.2671999999999999</v>
      </c>
      <c r="G4098" s="480">
        <v>15</v>
      </c>
      <c r="H4098" s="482">
        <v>0.28317799999999999</v>
      </c>
      <c r="I4098" s="483">
        <v>11.5</v>
      </c>
      <c r="J4098" s="484">
        <v>0.21759999999999999</v>
      </c>
      <c r="K4098" s="469">
        <f t="shared" si="349"/>
        <v>11.537619447838463</v>
      </c>
      <c r="L4098" s="469">
        <f t="shared" si="350"/>
        <v>3.7619447838462605E-2</v>
      </c>
    </row>
    <row r="4099" spans="1:12">
      <c r="A4099" s="480" t="s">
        <v>121</v>
      </c>
      <c r="B4099" s="98">
        <f t="shared" si="352"/>
        <v>13</v>
      </c>
      <c r="C4099" s="98">
        <f t="shared" si="353"/>
        <v>0</v>
      </c>
      <c r="D4099" s="98">
        <f>D4098</f>
        <v>156</v>
      </c>
      <c r="E4099" s="98">
        <f t="shared" si="351"/>
        <v>34</v>
      </c>
      <c r="F4099" s="397">
        <f>F4098+(E4099-E4098)*(F4101-F4098)/(E4101-E4098)</f>
        <v>3.2822999999999998</v>
      </c>
      <c r="G4099" s="98">
        <v>15</v>
      </c>
      <c r="H4099" s="491">
        <f>H4098+(E4099-E4098)*(H4101-H4098)/(E4101-E4098)</f>
        <v>0.28324433333333332</v>
      </c>
      <c r="I4099" s="492">
        <f>I4098+(E4099-E4098)*(I4101-I4098)/(E4101-E4098)</f>
        <v>11.566666666666666</v>
      </c>
      <c r="J4099" s="397">
        <f>J4098+(E4099-E4098)*(J4101-J4098)/(E4101-E4098)</f>
        <v>0.21566666666666665</v>
      </c>
      <c r="K4099" s="469">
        <f t="shared" si="349"/>
        <v>11.588228302302017</v>
      </c>
      <c r="L4099" s="469">
        <f t="shared" si="350"/>
        <v>2.156163563535074E-2</v>
      </c>
    </row>
    <row r="4100" spans="1:12">
      <c r="A4100" s="98" t="s">
        <v>121</v>
      </c>
      <c r="B4100" s="98">
        <f t="shared" si="352"/>
        <v>13</v>
      </c>
      <c r="C4100" s="98">
        <f t="shared" si="353"/>
        <v>0</v>
      </c>
      <c r="D4100" s="98">
        <f>D4098</f>
        <v>156</v>
      </c>
      <c r="E4100" s="98">
        <f t="shared" si="351"/>
        <v>35</v>
      </c>
      <c r="F4100" s="397">
        <f>F4098+(E4100-E4098)*(F4101-F4098)/(E4101-E4098)</f>
        <v>3.2974000000000001</v>
      </c>
      <c r="G4100" s="98">
        <v>15</v>
      </c>
      <c r="H4100" s="491">
        <f>H4098+(E4100-E4098)*(H4101-H4098)/(E4101-E4098)</f>
        <v>0.28331066666666666</v>
      </c>
      <c r="I4100" s="492">
        <f>I4098+(E4100-E4098)*(I4101-I4098)/(E4101-E4098)</f>
        <v>11.633333333333333</v>
      </c>
      <c r="J4100" s="397">
        <f>J4098+(E4100-E4098)*(J4101-J4098)/(E4101-E4098)</f>
        <v>0.21373333333333333</v>
      </c>
      <c r="K4100" s="469">
        <f t="shared" si="349"/>
        <v>11.638813458017818</v>
      </c>
      <c r="L4100" s="469">
        <f t="shared" si="350"/>
        <v>5.4801246844853324E-3</v>
      </c>
    </row>
    <row r="4101" spans="1:12">
      <c r="A4101" s="98" t="s">
        <v>121</v>
      </c>
      <c r="B4101" s="480">
        <f t="shared" si="352"/>
        <v>13</v>
      </c>
      <c r="C4101" s="480">
        <f t="shared" si="353"/>
        <v>0</v>
      </c>
      <c r="D4101" s="480">
        <f>D4098</f>
        <v>156</v>
      </c>
      <c r="E4101" s="480">
        <f t="shared" si="351"/>
        <v>36</v>
      </c>
      <c r="F4101" s="484">
        <v>3.3125</v>
      </c>
      <c r="G4101" s="480">
        <v>15</v>
      </c>
      <c r="H4101" s="482">
        <v>0.28337699999999999</v>
      </c>
      <c r="I4101" s="483">
        <v>11.7</v>
      </c>
      <c r="J4101" s="484">
        <v>0.21179999999999999</v>
      </c>
      <c r="K4101" s="469">
        <f t="shared" si="349"/>
        <v>11.689374931628185</v>
      </c>
      <c r="L4101" s="469">
        <f t="shared" si="350"/>
        <v>-1.0625068371814095E-2</v>
      </c>
    </row>
    <row r="4102" spans="1:12">
      <c r="A4102" s="480" t="s">
        <v>121</v>
      </c>
      <c r="B4102" s="98">
        <f t="shared" si="352"/>
        <v>13</v>
      </c>
      <c r="C4102" s="98">
        <f t="shared" si="353"/>
        <v>0</v>
      </c>
      <c r="D4102" s="98">
        <f>D4101</f>
        <v>156</v>
      </c>
      <c r="E4102" s="98">
        <f t="shared" si="351"/>
        <v>37</v>
      </c>
      <c r="F4102" s="397">
        <f>F4101+(E4102-E4101)*(F4104-F4101)/(E4104-E4101)</f>
        <v>3.3274333333333335</v>
      </c>
      <c r="G4102" s="98">
        <v>15</v>
      </c>
      <c r="H4102" s="491">
        <f>H4101+(E4102-E4101)*(H4104-H4101)/(E4104-E4101)</f>
        <v>0.28344166666666665</v>
      </c>
      <c r="I4102" s="492">
        <f>I4101+(E4102-E4101)*(I4104-I4101)/(E4104-E4101)</f>
        <v>11.733333333333333</v>
      </c>
      <c r="J4102" s="397">
        <f>J4101+(E4102-E4101)*(J4104-J4101)/(E4104-E4101)</f>
        <v>0.2099</v>
      </c>
      <c r="K4102" s="469">
        <f t="shared" si="349"/>
        <v>11.739393761208952</v>
      </c>
      <c r="L4102" s="469">
        <f t="shared" si="350"/>
        <v>6.0604278756191121E-3</v>
      </c>
    </row>
    <row r="4103" spans="1:12">
      <c r="A4103" s="98" t="s">
        <v>121</v>
      </c>
      <c r="B4103" s="98">
        <f t="shared" si="352"/>
        <v>13</v>
      </c>
      <c r="C4103" s="98">
        <f t="shared" si="353"/>
        <v>0</v>
      </c>
      <c r="D4103" s="98">
        <f>D4101</f>
        <v>156</v>
      </c>
      <c r="E4103" s="98">
        <f t="shared" si="351"/>
        <v>38</v>
      </c>
      <c r="F4103" s="397">
        <f>F4101+(E4103-E4101)*(F4104-F4101)/(E4104-E4101)</f>
        <v>3.3423666666666665</v>
      </c>
      <c r="G4103" s="98">
        <v>15</v>
      </c>
      <c r="H4103" s="491">
        <f>H4101+(E4103-E4101)*(H4104-H4101)/(E4104-E4101)</f>
        <v>0.28350633333333336</v>
      </c>
      <c r="I4103" s="492">
        <f>I4101+(E4103-E4101)*(I4104-I4101)/(E4104-E4101)</f>
        <v>11.766666666666667</v>
      </c>
      <c r="J4103" s="397">
        <f>J4101+(E4103-E4101)*(J4104-J4101)/(E4104-E4101)</f>
        <v>0.20799999999999999</v>
      </c>
      <c r="K4103" s="469">
        <f t="shared" si="349"/>
        <v>11.789389772597671</v>
      </c>
      <c r="L4103" s="469">
        <f t="shared" si="350"/>
        <v>2.2723105931003573E-2</v>
      </c>
    </row>
    <row r="4104" spans="1:12">
      <c r="A4104" s="98" t="s">
        <v>121</v>
      </c>
      <c r="B4104" s="480">
        <f t="shared" si="352"/>
        <v>13</v>
      </c>
      <c r="C4104" s="480">
        <f t="shared" si="353"/>
        <v>0</v>
      </c>
      <c r="D4104" s="480">
        <f>D4101</f>
        <v>156</v>
      </c>
      <c r="E4104" s="480">
        <f t="shared" si="351"/>
        <v>39</v>
      </c>
      <c r="F4104" s="484">
        <v>3.3573</v>
      </c>
      <c r="G4104" s="480">
        <v>15</v>
      </c>
      <c r="H4104" s="482">
        <v>0.28357100000000002</v>
      </c>
      <c r="I4104" s="483">
        <v>11.8</v>
      </c>
      <c r="J4104" s="484">
        <v>0.20610000000000001</v>
      </c>
      <c r="K4104" s="469">
        <f t="shared" si="349"/>
        <v>11.839362981405008</v>
      </c>
      <c r="L4104" s="469">
        <f t="shared" si="350"/>
        <v>3.9362981405007602E-2</v>
      </c>
    </row>
    <row r="4105" spans="1:12">
      <c r="A4105" s="480" t="s">
        <v>121</v>
      </c>
      <c r="B4105" s="98">
        <f t="shared" si="352"/>
        <v>13</v>
      </c>
      <c r="C4105" s="98">
        <f t="shared" si="353"/>
        <v>0</v>
      </c>
      <c r="D4105" s="98">
        <f>D4104</f>
        <v>156</v>
      </c>
      <c r="E4105" s="98">
        <f t="shared" si="351"/>
        <v>40</v>
      </c>
      <c r="F4105" s="397">
        <f>F4104+(E4105-E4104)*(F4107-F4104)/(E4107-E4104)</f>
        <v>3.3719999999999999</v>
      </c>
      <c r="G4105" s="98">
        <v>15</v>
      </c>
      <c r="H4105" s="491">
        <f>H4104+(E4105-E4104)*(H4107-H4104)/(E4107-E4104)</f>
        <v>0.28363433333333332</v>
      </c>
      <c r="I4105" s="492">
        <f>I4104+(E4105-E4104)*(I4107-I4104)/(E4107-E4104)</f>
        <v>11.866666666666667</v>
      </c>
      <c r="J4105" s="397">
        <f>J4104+(E4105-E4104)*(J4107-J4104)/(E4107-E4104)</f>
        <v>0.20419999999999999</v>
      </c>
      <c r="K4105" s="469">
        <f t="shared" si="349"/>
        <v>11.888546638100935</v>
      </c>
      <c r="L4105" s="469">
        <f t="shared" si="350"/>
        <v>2.1879971434268342E-2</v>
      </c>
    </row>
    <row r="4106" spans="1:12">
      <c r="A4106" s="98" t="s">
        <v>121</v>
      </c>
      <c r="B4106" s="98">
        <f t="shared" si="352"/>
        <v>13</v>
      </c>
      <c r="C4106" s="98">
        <f t="shared" si="353"/>
        <v>0</v>
      </c>
      <c r="D4106" s="98">
        <f>D4104</f>
        <v>156</v>
      </c>
      <c r="E4106" s="98">
        <f t="shared" si="351"/>
        <v>41</v>
      </c>
      <c r="F4106" s="397">
        <f>F4104+(E4106-E4104)*(F4107-F4104)/(E4107-E4104)</f>
        <v>3.3867000000000003</v>
      </c>
      <c r="G4106" s="98">
        <v>15</v>
      </c>
      <c r="H4106" s="491">
        <f>H4104+(E4106-E4104)*(H4107-H4104)/(E4107-E4104)</f>
        <v>0.28369766666666668</v>
      </c>
      <c r="I4106" s="492">
        <f>I4104+(E4106-E4104)*(I4107-I4104)/(E4107-E4104)</f>
        <v>11.933333333333334</v>
      </c>
      <c r="J4106" s="397">
        <f>J4104+(E4106-E4104)*(J4107-J4104)/(E4107-E4104)</f>
        <v>0.20230000000000001</v>
      </c>
      <c r="K4106" s="469">
        <f t="shared" si="349"/>
        <v>11.937708335046816</v>
      </c>
      <c r="L4106" s="469">
        <f t="shared" si="350"/>
        <v>4.3750017134822627E-3</v>
      </c>
    </row>
    <row r="4107" spans="1:12">
      <c r="A4107" s="98" t="s">
        <v>121</v>
      </c>
      <c r="B4107" s="480">
        <f t="shared" si="352"/>
        <v>13</v>
      </c>
      <c r="C4107" s="480">
        <f t="shared" si="353"/>
        <v>0</v>
      </c>
      <c r="D4107" s="480">
        <f>D4104</f>
        <v>156</v>
      </c>
      <c r="E4107" s="480">
        <f t="shared" si="351"/>
        <v>42</v>
      </c>
      <c r="F4107" s="484">
        <v>3.4014000000000002</v>
      </c>
      <c r="G4107" s="480">
        <v>15</v>
      </c>
      <c r="H4107" s="482">
        <v>0.28376099999999999</v>
      </c>
      <c r="I4107" s="483">
        <v>12</v>
      </c>
      <c r="J4107" s="484">
        <v>0.20039999999999999</v>
      </c>
      <c r="K4107" s="469">
        <f t="shared" ref="K4107:K4170" si="354">F4107/H4107</f>
        <v>11.986848086946411</v>
      </c>
      <c r="L4107" s="469">
        <f t="shared" ref="L4107:L4170" si="355">K4107-I4107</f>
        <v>-1.3151913053588871E-2</v>
      </c>
    </row>
    <row r="4108" spans="1:12">
      <c r="A4108" s="480" t="s">
        <v>121</v>
      </c>
      <c r="B4108" s="98">
        <f t="shared" si="352"/>
        <v>13</v>
      </c>
      <c r="C4108" s="98">
        <f t="shared" si="353"/>
        <v>0</v>
      </c>
      <c r="D4108" s="98">
        <f>D4107</f>
        <v>156</v>
      </c>
      <c r="E4108" s="98">
        <f t="shared" si="351"/>
        <v>43</v>
      </c>
      <c r="F4108" s="397">
        <f>F4107+(E4108-E4107)*(F4110-F4107)/(E4110-E4107)</f>
        <v>3.4159333333333333</v>
      </c>
      <c r="G4108" s="98">
        <v>15</v>
      </c>
      <c r="H4108" s="491">
        <f>H4107+(E4108-E4107)*(H4110-H4107)/(E4110-E4107)</f>
        <v>0.28382233333333334</v>
      </c>
      <c r="I4108" s="492">
        <f>I4107+(E4108-E4107)*(I4110-I4107)/(E4110-E4107)</f>
        <v>12.033333333333333</v>
      </c>
      <c r="J4108" s="397">
        <f>J4107+(E4108-E4107)*(J4110-J4107)/(E4110-E4107)</f>
        <v>0.19850000000000001</v>
      </c>
      <c r="K4108" s="469">
        <f t="shared" si="354"/>
        <v>12.035463500053437</v>
      </c>
      <c r="L4108" s="469">
        <f t="shared" si="355"/>
        <v>2.1301667201036878E-3</v>
      </c>
    </row>
    <row r="4109" spans="1:12">
      <c r="A4109" s="98" t="s">
        <v>121</v>
      </c>
      <c r="B4109" s="98">
        <f t="shared" si="352"/>
        <v>13</v>
      </c>
      <c r="C4109" s="98">
        <f t="shared" si="353"/>
        <v>0</v>
      </c>
      <c r="D4109" s="98">
        <f>D4107</f>
        <v>156</v>
      </c>
      <c r="E4109" s="98">
        <f t="shared" si="351"/>
        <v>44</v>
      </c>
      <c r="F4109" s="397">
        <f>F4107+(E4109-E4107)*(F4110-F4107)/(E4110-E4107)</f>
        <v>3.4304666666666668</v>
      </c>
      <c r="G4109" s="98">
        <v>15</v>
      </c>
      <c r="H4109" s="491">
        <f>H4107+(E4109-E4107)*(H4110-H4107)/(E4110-E4107)</f>
        <v>0.28388366666666665</v>
      </c>
      <c r="I4109" s="492">
        <f>I4107+(E4109-E4107)*(I4110-I4107)/(E4110-E4107)</f>
        <v>12.066666666666666</v>
      </c>
      <c r="J4109" s="397">
        <f>J4107+(E4109-E4107)*(J4110-J4107)/(E4110-E4107)</f>
        <v>0.1966</v>
      </c>
      <c r="K4109" s="469">
        <f t="shared" si="354"/>
        <v>12.084057906348963</v>
      </c>
      <c r="L4109" s="469">
        <f t="shared" si="355"/>
        <v>1.7391239682297055E-2</v>
      </c>
    </row>
    <row r="4110" spans="1:12">
      <c r="A4110" s="98" t="s">
        <v>121</v>
      </c>
      <c r="B4110" s="480">
        <f t="shared" si="352"/>
        <v>13</v>
      </c>
      <c r="C4110" s="480">
        <f t="shared" si="353"/>
        <v>0</v>
      </c>
      <c r="D4110" s="480">
        <f>D4107</f>
        <v>156</v>
      </c>
      <c r="E4110" s="480">
        <f t="shared" si="351"/>
        <v>45</v>
      </c>
      <c r="F4110" s="484">
        <v>3.4449999999999998</v>
      </c>
      <c r="G4110" s="480">
        <v>15</v>
      </c>
      <c r="H4110" s="482">
        <v>0.283945</v>
      </c>
      <c r="I4110" s="483">
        <v>12.1</v>
      </c>
      <c r="J4110" s="484">
        <v>0.19470000000000001</v>
      </c>
      <c r="K4110" s="469">
        <f t="shared" si="354"/>
        <v>12.132631319445666</v>
      </c>
      <c r="L4110" s="469">
        <f t="shared" si="355"/>
        <v>3.2631319445666662E-2</v>
      </c>
    </row>
    <row r="4111" spans="1:12">
      <c r="A4111" s="480" t="s">
        <v>121</v>
      </c>
      <c r="B4111" s="98">
        <f t="shared" si="352"/>
        <v>13</v>
      </c>
      <c r="C4111" s="98">
        <f t="shared" si="353"/>
        <v>0</v>
      </c>
      <c r="D4111" s="98">
        <f>D4110</f>
        <v>156</v>
      </c>
      <c r="E4111" s="98">
        <f t="shared" si="351"/>
        <v>46</v>
      </c>
      <c r="F4111" s="397">
        <f>F4110+(E4111-E4110)*(F4113-F4110)/(E4113-E4110)</f>
        <v>3.4593666666666665</v>
      </c>
      <c r="G4111" s="98">
        <v>15</v>
      </c>
      <c r="H4111" s="491">
        <f>H4110+(E4111-E4110)*(H4113-H4110)/(E4113-E4110)</f>
        <v>0.28400533333333333</v>
      </c>
      <c r="I4111" s="492">
        <f>I4110+(E4111-E4110)*(I4113-I4110)/(E4113-E4110)</f>
        <v>12.166666666666666</v>
      </c>
      <c r="J4111" s="397">
        <f>J4110+(E4111-E4110)*(J4113-J4110)/(E4113-E4110)</f>
        <v>0.19276666666666667</v>
      </c>
      <c r="K4111" s="469">
        <f t="shared" si="354"/>
        <v>12.180639800191544</v>
      </c>
      <c r="L4111" s="469">
        <f t="shared" si="355"/>
        <v>1.3973133524878278E-2</v>
      </c>
    </row>
    <row r="4112" spans="1:12">
      <c r="A4112" s="98" t="s">
        <v>121</v>
      </c>
      <c r="B4112" s="98">
        <f t="shared" si="352"/>
        <v>13</v>
      </c>
      <c r="C4112" s="98">
        <f t="shared" si="353"/>
        <v>0</v>
      </c>
      <c r="D4112" s="98">
        <f>D4110</f>
        <v>156</v>
      </c>
      <c r="E4112" s="98">
        <f t="shared" si="351"/>
        <v>47</v>
      </c>
      <c r="F4112" s="397">
        <f>F4110+(E4112-E4110)*(F4113-F4110)/(E4113-E4110)</f>
        <v>3.4737333333333336</v>
      </c>
      <c r="G4112" s="98">
        <v>15</v>
      </c>
      <c r="H4112" s="491">
        <f>H4110+(E4112-E4110)*(H4113-H4110)/(E4113-E4110)</f>
        <v>0.28406566666666666</v>
      </c>
      <c r="I4112" s="492">
        <f>I4110+(E4112-E4110)*(I4113-I4110)/(E4113-E4110)</f>
        <v>12.233333333333334</v>
      </c>
      <c r="J4112" s="397">
        <f>J4110+(E4112-E4110)*(J4113-J4110)/(E4113-E4110)</f>
        <v>0.19083333333333335</v>
      </c>
      <c r="K4112" s="469">
        <f t="shared" si="354"/>
        <v>12.228627887683247</v>
      </c>
      <c r="L4112" s="469">
        <f t="shared" si="355"/>
        <v>-4.7054456500870145E-3</v>
      </c>
    </row>
    <row r="4113" spans="1:12">
      <c r="A4113" s="98" t="s">
        <v>121</v>
      </c>
      <c r="B4113" s="480">
        <f t="shared" si="352"/>
        <v>13</v>
      </c>
      <c r="C4113" s="480">
        <f t="shared" si="353"/>
        <v>0</v>
      </c>
      <c r="D4113" s="480">
        <f>D4110</f>
        <v>156</v>
      </c>
      <c r="E4113" s="480">
        <f t="shared" si="351"/>
        <v>48</v>
      </c>
      <c r="F4113" s="484">
        <v>3.4881000000000002</v>
      </c>
      <c r="G4113" s="480">
        <v>15</v>
      </c>
      <c r="H4113" s="482">
        <v>0.28412599999999999</v>
      </c>
      <c r="I4113" s="483">
        <v>12.3</v>
      </c>
      <c r="J4113" s="484">
        <v>0.18890000000000001</v>
      </c>
      <c r="K4113" s="469">
        <f t="shared" si="354"/>
        <v>12.276595594912118</v>
      </c>
      <c r="L4113" s="469">
        <f t="shared" si="355"/>
        <v>-2.3404405087882552E-2</v>
      </c>
    </row>
    <row r="4114" spans="1:12">
      <c r="A4114" s="480" t="s">
        <v>121</v>
      </c>
      <c r="B4114" s="98">
        <f t="shared" si="352"/>
        <v>13</v>
      </c>
      <c r="C4114" s="98">
        <f t="shared" si="353"/>
        <v>0</v>
      </c>
      <c r="D4114" s="98">
        <f>D4113</f>
        <v>156</v>
      </c>
      <c r="E4114" s="98">
        <f t="shared" si="351"/>
        <v>49</v>
      </c>
      <c r="F4114" s="397">
        <f>F4113+(E4114-E4113)*(F4116-F4113)/(E4116-E4113)</f>
        <v>3.5022666666666669</v>
      </c>
      <c r="G4114" s="98">
        <v>15</v>
      </c>
      <c r="H4114" s="491">
        <f>H4113+(E4114-E4113)*(H4116-H4113)/(E4116-E4113)</f>
        <v>0.28418466666666664</v>
      </c>
      <c r="I4114" s="492">
        <f>I4113+(E4114-E4113)*(I4116-I4113)/(E4116-E4113)</f>
        <v>12.333333333333334</v>
      </c>
      <c r="J4114" s="397">
        <f>J4113+(E4114-E4113)*(J4116-J4113)/(E4116-E4113)</f>
        <v>0.187</v>
      </c>
      <c r="K4114" s="469">
        <f t="shared" si="354"/>
        <v>12.323911447251437</v>
      </c>
      <c r="L4114" s="469">
        <f t="shared" si="355"/>
        <v>-9.4218860818973127E-3</v>
      </c>
    </row>
    <row r="4115" spans="1:12">
      <c r="A4115" s="98" t="s">
        <v>121</v>
      </c>
      <c r="B4115" s="98">
        <f t="shared" si="352"/>
        <v>13</v>
      </c>
      <c r="C4115" s="98">
        <f t="shared" si="353"/>
        <v>0</v>
      </c>
      <c r="D4115" s="98">
        <f>D4113</f>
        <v>156</v>
      </c>
      <c r="E4115" s="98">
        <f t="shared" si="351"/>
        <v>50</v>
      </c>
      <c r="F4115" s="397">
        <f>F4113+(E4115-E4113)*(F4116-F4113)/(E4116-E4113)</f>
        <v>3.5164333333333335</v>
      </c>
      <c r="G4115" s="98">
        <v>15</v>
      </c>
      <c r="H4115" s="491">
        <f>H4113+(E4115-E4113)*(H4116-H4113)/(E4116-E4113)</f>
        <v>0.28424333333333335</v>
      </c>
      <c r="I4115" s="492">
        <f>I4113+(E4115-E4113)*(I4116-I4113)/(E4116-E4113)</f>
        <v>12.366666666666667</v>
      </c>
      <c r="J4115" s="397">
        <f>J4113+(E4115-E4113)*(J4116-J4113)/(E4116-E4113)</f>
        <v>0.18510000000000001</v>
      </c>
      <c r="K4115" s="469">
        <f t="shared" si="354"/>
        <v>12.371207767992214</v>
      </c>
      <c r="L4115" s="469">
        <f t="shared" si="355"/>
        <v>4.5411013255467481E-3</v>
      </c>
    </row>
    <row r="4116" spans="1:12">
      <c r="A4116" s="98" t="s">
        <v>121</v>
      </c>
      <c r="B4116" s="480">
        <f t="shared" si="352"/>
        <v>13</v>
      </c>
      <c r="C4116" s="480">
        <f t="shared" si="353"/>
        <v>0</v>
      </c>
      <c r="D4116" s="480">
        <f>D4113</f>
        <v>156</v>
      </c>
      <c r="E4116" s="480">
        <f t="shared" si="351"/>
        <v>51</v>
      </c>
      <c r="F4116" s="484">
        <v>3.5306000000000002</v>
      </c>
      <c r="G4116" s="480">
        <v>15</v>
      </c>
      <c r="H4116" s="482">
        <v>0.284302</v>
      </c>
      <c r="I4116" s="483">
        <v>12.4</v>
      </c>
      <c r="J4116" s="484">
        <v>0.1832</v>
      </c>
      <c r="K4116" s="469">
        <f t="shared" si="354"/>
        <v>12.418484569225683</v>
      </c>
      <c r="L4116" s="469">
        <f t="shared" si="355"/>
        <v>1.8484569225682534E-2</v>
      </c>
    </row>
    <row r="4117" spans="1:12">
      <c r="A4117" s="480" t="s">
        <v>121</v>
      </c>
      <c r="B4117" s="98">
        <f t="shared" si="352"/>
        <v>13</v>
      </c>
      <c r="C4117" s="98">
        <f t="shared" si="353"/>
        <v>0</v>
      </c>
      <c r="D4117" s="98">
        <f>D4116</f>
        <v>156</v>
      </c>
      <c r="E4117" s="98">
        <f t="shared" si="351"/>
        <v>52</v>
      </c>
      <c r="F4117" s="397">
        <f>F4116+(E4117-E4116)*(F4119-F4116)/(E4119-E4116)</f>
        <v>3.5446</v>
      </c>
      <c r="G4117" s="98">
        <v>15</v>
      </c>
      <c r="H4117" s="491">
        <f>H4116+(E4117-E4116)*(H4119-H4116)/(E4119-E4116)</f>
        <v>0.28435966666666668</v>
      </c>
      <c r="I4117" s="492">
        <f>I4116+(E4117-E4116)*(I4119-I4116)/(E4119-E4116)</f>
        <v>12.466666666666667</v>
      </c>
      <c r="J4117" s="397">
        <f>J4116+(E4117-E4116)*(J4119-J4116)/(E4119-E4116)</f>
        <v>0.18129999999999999</v>
      </c>
      <c r="K4117" s="469">
        <f t="shared" si="354"/>
        <v>12.465199588783687</v>
      </c>
      <c r="L4117" s="469">
        <f t="shared" si="355"/>
        <v>-1.4670778829799502E-3</v>
      </c>
    </row>
    <row r="4118" spans="1:12">
      <c r="A4118" s="98" t="s">
        <v>121</v>
      </c>
      <c r="B4118" s="98">
        <f t="shared" si="352"/>
        <v>13</v>
      </c>
      <c r="C4118" s="98">
        <f t="shared" si="353"/>
        <v>0</v>
      </c>
      <c r="D4118" s="98">
        <f>D4116</f>
        <v>156</v>
      </c>
      <c r="E4118" s="98">
        <f t="shared" si="351"/>
        <v>53</v>
      </c>
      <c r="F4118" s="397">
        <f>F4116+(E4118-E4116)*(F4119-F4116)/(E4119-E4116)</f>
        <v>3.5586000000000002</v>
      </c>
      <c r="G4118" s="98">
        <v>15</v>
      </c>
      <c r="H4118" s="491">
        <f>H4116+(E4118-E4116)*(H4119-H4116)/(E4119-E4116)</f>
        <v>0.2844173333333333</v>
      </c>
      <c r="I4118" s="492">
        <f>I4116+(E4118-E4116)*(I4119-I4116)/(E4119-E4116)</f>
        <v>12.533333333333333</v>
      </c>
      <c r="J4118" s="397">
        <f>J4116+(E4118-E4116)*(J4119-J4116)/(E4119-E4116)</f>
        <v>0.1794</v>
      </c>
      <c r="K4118" s="469">
        <f t="shared" si="354"/>
        <v>12.511895665055578</v>
      </c>
      <c r="L4118" s="469">
        <f t="shared" si="355"/>
        <v>-2.1437668277755506E-2</v>
      </c>
    </row>
    <row r="4119" spans="1:12">
      <c r="A4119" s="98" t="s">
        <v>121</v>
      </c>
      <c r="B4119" s="480">
        <f t="shared" si="352"/>
        <v>13</v>
      </c>
      <c r="C4119" s="480">
        <f t="shared" si="353"/>
        <v>0</v>
      </c>
      <c r="D4119" s="480">
        <f>D4116</f>
        <v>156</v>
      </c>
      <c r="E4119" s="480">
        <f t="shared" si="351"/>
        <v>54</v>
      </c>
      <c r="F4119" s="484">
        <v>3.5726</v>
      </c>
      <c r="G4119" s="480">
        <v>15</v>
      </c>
      <c r="H4119" s="482">
        <v>0.28447499999999998</v>
      </c>
      <c r="I4119" s="483">
        <v>12.6</v>
      </c>
      <c r="J4119" s="484">
        <v>0.17749999999999999</v>
      </c>
      <c r="K4119" s="469">
        <f t="shared" si="354"/>
        <v>12.558572809561474</v>
      </c>
      <c r="L4119" s="469">
        <f t="shared" si="355"/>
        <v>-4.142719043852594E-2</v>
      </c>
    </row>
    <row r="4120" spans="1:12">
      <c r="A4120" s="480" t="s">
        <v>121</v>
      </c>
      <c r="B4120" s="480">
        <f t="shared" si="352"/>
        <v>13</v>
      </c>
      <c r="C4120" s="480">
        <f t="shared" si="353"/>
        <v>6</v>
      </c>
      <c r="D4120" s="480">
        <f>D4119+6</f>
        <v>162</v>
      </c>
      <c r="E4120" s="480">
        <v>12</v>
      </c>
      <c r="F4120" s="484">
        <v>2.9300999999999999</v>
      </c>
      <c r="G4120" s="480">
        <v>15</v>
      </c>
      <c r="H4120" s="482">
        <v>0.27258100000000002</v>
      </c>
      <c r="I4120" s="483">
        <v>10.8</v>
      </c>
      <c r="J4120" s="484">
        <v>0.2495</v>
      </c>
      <c r="K4120" s="469">
        <f t="shared" si="354"/>
        <v>10.749465296554051</v>
      </c>
      <c r="L4120" s="469">
        <f t="shared" si="355"/>
        <v>-5.0534703445949347E-2</v>
      </c>
    </row>
    <row r="4121" spans="1:12">
      <c r="A4121" s="98" t="s">
        <v>121</v>
      </c>
      <c r="B4121" s="98">
        <f t="shared" si="352"/>
        <v>13</v>
      </c>
      <c r="C4121" s="98">
        <f t="shared" si="353"/>
        <v>6</v>
      </c>
      <c r="D4121" s="98">
        <f>D4120</f>
        <v>162</v>
      </c>
      <c r="E4121" s="98">
        <f>E4120+1</f>
        <v>13</v>
      </c>
      <c r="F4121" s="397">
        <f>F4120+(E4121-E4120)*(F4123-F4120)/(E4123-E4120)</f>
        <v>2.9469333333333334</v>
      </c>
      <c r="G4121" s="98">
        <v>15</v>
      </c>
      <c r="H4121" s="491">
        <f>H4120+(E4121-E4120)*(H4123-H4120)/(E4123-E4120)</f>
        <v>0.27272433333333335</v>
      </c>
      <c r="I4121" s="492">
        <f>I4120+(E4121-E4120)*(I4123-I4120)/(E4123-E4120)</f>
        <v>10.833333333333334</v>
      </c>
      <c r="J4121" s="397">
        <f>J4120+(E4121-E4120)*(J4123-J4120)/(E4123-E4120)</f>
        <v>0.24773333333333333</v>
      </c>
      <c r="K4121" s="469">
        <f t="shared" si="354"/>
        <v>10.805538681916905</v>
      </c>
      <c r="L4121" s="469">
        <f t="shared" si="355"/>
        <v>-2.7794651416428451E-2</v>
      </c>
    </row>
    <row r="4122" spans="1:12">
      <c r="A4122" s="98" t="s">
        <v>121</v>
      </c>
      <c r="B4122" s="98">
        <f t="shared" si="352"/>
        <v>13</v>
      </c>
      <c r="C4122" s="98">
        <f t="shared" si="353"/>
        <v>6</v>
      </c>
      <c r="D4122" s="98">
        <f>D4120</f>
        <v>162</v>
      </c>
      <c r="E4122" s="98">
        <f t="shared" ref="E4122:E4162" si="356">E4121+1</f>
        <v>14</v>
      </c>
      <c r="F4122" s="397">
        <f>F4120+(E4122-E4120)*(F4123-F4120)/(E4123-E4120)</f>
        <v>2.9637666666666664</v>
      </c>
      <c r="G4122" s="98">
        <v>15</v>
      </c>
      <c r="H4122" s="491">
        <f>H4120+(E4122-E4120)*(H4123-H4120)/(E4123-E4120)</f>
        <v>0.27286766666666668</v>
      </c>
      <c r="I4122" s="492">
        <f>I4120+(E4122-E4120)*(I4123-I4120)/(E4123-E4120)</f>
        <v>10.866666666666667</v>
      </c>
      <c r="J4122" s="397">
        <f>J4120+(E4122-E4120)*(J4123-J4120)/(E4123-E4120)</f>
        <v>0.24596666666666667</v>
      </c>
      <c r="K4122" s="469">
        <f t="shared" si="354"/>
        <v>10.861553158246426</v>
      </c>
      <c r="L4122" s="469">
        <f t="shared" si="355"/>
        <v>-5.1135084202407199E-3</v>
      </c>
    </row>
    <row r="4123" spans="1:12">
      <c r="A4123" s="480" t="s">
        <v>121</v>
      </c>
      <c r="B4123" s="480">
        <f t="shared" si="352"/>
        <v>13</v>
      </c>
      <c r="C4123" s="480">
        <f t="shared" si="353"/>
        <v>6</v>
      </c>
      <c r="D4123" s="480">
        <f>D4120</f>
        <v>162</v>
      </c>
      <c r="E4123" s="480">
        <f t="shared" si="356"/>
        <v>15</v>
      </c>
      <c r="F4123" s="484">
        <v>2.9805999999999999</v>
      </c>
      <c r="G4123" s="480">
        <v>15</v>
      </c>
      <c r="H4123" s="482">
        <v>0.273011</v>
      </c>
      <c r="I4123" s="483">
        <v>10.9</v>
      </c>
      <c r="J4123" s="484">
        <v>0.2442</v>
      </c>
      <c r="K4123" s="469">
        <f t="shared" si="354"/>
        <v>10.917508818326001</v>
      </c>
      <c r="L4123" s="469">
        <f t="shared" si="355"/>
        <v>1.7508818326000153E-2</v>
      </c>
    </row>
    <row r="4124" spans="1:12">
      <c r="A4124" s="98" t="s">
        <v>121</v>
      </c>
      <c r="B4124" s="98">
        <f t="shared" si="352"/>
        <v>13</v>
      </c>
      <c r="C4124" s="98">
        <f t="shared" si="353"/>
        <v>6</v>
      </c>
      <c r="D4124" s="98">
        <f>D4123</f>
        <v>162</v>
      </c>
      <c r="E4124" s="98">
        <f t="shared" si="356"/>
        <v>16</v>
      </c>
      <c r="F4124" s="397">
        <f>F4123+(E4124-E4123)*(F4126-F4123)/(E4126-E4123)</f>
        <v>2.9971333333333332</v>
      </c>
      <c r="G4124" s="98">
        <v>15</v>
      </c>
      <c r="H4124" s="491">
        <f>H4123+(E4124-E4123)*(H4126-H4123)/(E4126-E4123)</f>
        <v>0.27315066666666665</v>
      </c>
      <c r="I4124" s="492">
        <f>I4123+(E4124-E4123)*(I4126-I4123)/(E4126-E4123)</f>
        <v>10.966666666666667</v>
      </c>
      <c r="J4124" s="397">
        <f>J4123+(E4124-E4123)*(J4126-J4123)/(E4126-E4123)</f>
        <v>0.24243333333333333</v>
      </c>
      <c r="K4124" s="469">
        <f t="shared" si="354"/>
        <v>10.972454762451004</v>
      </c>
      <c r="L4124" s="469">
        <f t="shared" si="355"/>
        <v>5.788095784337699E-3</v>
      </c>
    </row>
    <row r="4125" spans="1:12">
      <c r="A4125" s="98" t="s">
        <v>121</v>
      </c>
      <c r="B4125" s="98">
        <f t="shared" si="352"/>
        <v>13</v>
      </c>
      <c r="C4125" s="98">
        <f t="shared" si="353"/>
        <v>6</v>
      </c>
      <c r="D4125" s="98">
        <f>D4123</f>
        <v>162</v>
      </c>
      <c r="E4125" s="98">
        <f t="shared" si="356"/>
        <v>17</v>
      </c>
      <c r="F4125" s="397">
        <f>F4123+(E4125-E4123)*(F4126-F4123)/(E4126-E4123)</f>
        <v>3.0136666666666665</v>
      </c>
      <c r="G4125" s="98">
        <v>15</v>
      </c>
      <c r="H4125" s="491">
        <f>H4123+(E4125-E4123)*(H4126-H4123)/(E4126-E4123)</f>
        <v>0.27329033333333336</v>
      </c>
      <c r="I4125" s="492">
        <f>I4123+(E4125-E4123)*(I4126-I4123)/(E4126-E4123)</f>
        <v>11.033333333333333</v>
      </c>
      <c r="J4125" s="397">
        <f>J4123+(E4125-E4123)*(J4126-J4123)/(E4126-E4123)</f>
        <v>0.24066666666666667</v>
      </c>
      <c r="K4125" s="469">
        <f t="shared" si="354"/>
        <v>11.027344545666329</v>
      </c>
      <c r="L4125" s="469">
        <f t="shared" si="355"/>
        <v>-5.9887876670039475E-3</v>
      </c>
    </row>
    <row r="4126" spans="1:12">
      <c r="A4126" s="480" t="s">
        <v>121</v>
      </c>
      <c r="B4126" s="480">
        <f t="shared" si="352"/>
        <v>13</v>
      </c>
      <c r="C4126" s="480">
        <f t="shared" si="353"/>
        <v>6</v>
      </c>
      <c r="D4126" s="480">
        <f>D4123</f>
        <v>162</v>
      </c>
      <c r="E4126" s="480">
        <f t="shared" si="356"/>
        <v>18</v>
      </c>
      <c r="F4126" s="484">
        <v>3.0301999999999998</v>
      </c>
      <c r="G4126" s="480">
        <v>15</v>
      </c>
      <c r="H4126" s="482">
        <v>0.27343000000000001</v>
      </c>
      <c r="I4126" s="483">
        <v>11.1</v>
      </c>
      <c r="J4126" s="484">
        <v>0.2389</v>
      </c>
      <c r="K4126" s="469">
        <f t="shared" si="354"/>
        <v>11.08217825403211</v>
      </c>
      <c r="L4126" s="469">
        <f t="shared" si="355"/>
        <v>-1.7821745967889768E-2</v>
      </c>
    </row>
    <row r="4127" spans="1:12">
      <c r="A4127" s="98" t="s">
        <v>121</v>
      </c>
      <c r="B4127" s="98">
        <f t="shared" si="352"/>
        <v>13</v>
      </c>
      <c r="C4127" s="98">
        <f t="shared" si="353"/>
        <v>6</v>
      </c>
      <c r="D4127" s="98">
        <f>D4126</f>
        <v>162</v>
      </c>
      <c r="E4127" s="98">
        <f t="shared" si="356"/>
        <v>19</v>
      </c>
      <c r="F4127" s="397">
        <f>F4126+(E4127-E4126)*(F4129-F4126)/(E4129-E4126)</f>
        <v>3.0465</v>
      </c>
      <c r="G4127" s="98">
        <v>15</v>
      </c>
      <c r="H4127" s="491">
        <f>H4126+(E4127-E4126)*(H4129-H4126)/(E4129-E4126)</f>
        <v>0.27356666666666668</v>
      </c>
      <c r="I4127" s="492">
        <f>I4126+(E4127-E4126)*(I4129-I4126)/(E4129-E4126)</f>
        <v>11.133333333333333</v>
      </c>
      <c r="J4127" s="397">
        <f>J4126+(E4127-E4126)*(J4129-J4126)/(E4129-E4126)</f>
        <v>0.23713333333333333</v>
      </c>
      <c r="K4127" s="469">
        <f t="shared" si="354"/>
        <v>11.136225173632264</v>
      </c>
      <c r="L4127" s="469">
        <f t="shared" si="355"/>
        <v>2.8918402989308589E-3</v>
      </c>
    </row>
    <row r="4128" spans="1:12">
      <c r="A4128" s="98" t="s">
        <v>121</v>
      </c>
      <c r="B4128" s="98">
        <f t="shared" si="352"/>
        <v>13</v>
      </c>
      <c r="C4128" s="98">
        <f t="shared" si="353"/>
        <v>6</v>
      </c>
      <c r="D4128" s="98">
        <f>D4126</f>
        <v>162</v>
      </c>
      <c r="E4128" s="98">
        <f t="shared" si="356"/>
        <v>20</v>
      </c>
      <c r="F4128" s="397">
        <f>F4126+(E4128-E4126)*(F4129-F4126)/(E4129-E4126)</f>
        <v>3.0627999999999997</v>
      </c>
      <c r="G4128" s="98">
        <v>15</v>
      </c>
      <c r="H4128" s="491">
        <f>H4126+(E4128-E4126)*(H4129-H4126)/(E4129-E4126)</f>
        <v>0.2737033333333333</v>
      </c>
      <c r="I4128" s="492">
        <f>I4126+(E4128-E4126)*(I4129-I4126)/(E4129-E4126)</f>
        <v>11.166666666666666</v>
      </c>
      <c r="J4128" s="397">
        <f>J4126+(E4128-E4126)*(J4129-J4126)/(E4129-E4126)</f>
        <v>0.23536666666666667</v>
      </c>
      <c r="K4128" s="469">
        <f t="shared" si="354"/>
        <v>11.190218119374993</v>
      </c>
      <c r="L4128" s="469">
        <f t="shared" si="355"/>
        <v>2.3551452708327147E-2</v>
      </c>
    </row>
    <row r="4129" spans="1:12">
      <c r="A4129" s="480" t="s">
        <v>121</v>
      </c>
      <c r="B4129" s="480">
        <f t="shared" si="352"/>
        <v>13</v>
      </c>
      <c r="C4129" s="480">
        <f t="shared" si="353"/>
        <v>6</v>
      </c>
      <c r="D4129" s="480">
        <f>D4126</f>
        <v>162</v>
      </c>
      <c r="E4129" s="480">
        <f t="shared" si="356"/>
        <v>21</v>
      </c>
      <c r="F4129" s="484">
        <v>3.0790999999999999</v>
      </c>
      <c r="G4129" s="480">
        <v>15</v>
      </c>
      <c r="H4129" s="482">
        <v>0.27383999999999997</v>
      </c>
      <c r="I4129" s="483">
        <v>11.2</v>
      </c>
      <c r="J4129" s="484">
        <v>0.2336</v>
      </c>
      <c r="K4129" s="469">
        <f t="shared" si="354"/>
        <v>11.244157172071283</v>
      </c>
      <c r="L4129" s="469">
        <f t="shared" si="355"/>
        <v>4.4157172071283668E-2</v>
      </c>
    </row>
    <row r="4130" spans="1:12">
      <c r="A4130" s="98" t="s">
        <v>121</v>
      </c>
      <c r="B4130" s="98">
        <f t="shared" si="352"/>
        <v>13</v>
      </c>
      <c r="C4130" s="98">
        <f t="shared" si="353"/>
        <v>6</v>
      </c>
      <c r="D4130" s="98">
        <f>D4129</f>
        <v>162</v>
      </c>
      <c r="E4130" s="98">
        <f t="shared" si="356"/>
        <v>22</v>
      </c>
      <c r="F4130" s="397">
        <f>F4129+(E4130-E4129)*(F4132-F4129)/(E4132-E4129)</f>
        <v>3.0951333333333335</v>
      </c>
      <c r="G4130" s="98">
        <v>15</v>
      </c>
      <c r="H4130" s="491">
        <f>H4129+(E4130-E4129)*(H4132-H4129)/(E4132-E4129)</f>
        <v>0.273974</v>
      </c>
      <c r="I4130" s="492">
        <f>I4129+(E4130-E4129)*(I4132-I4129)/(E4132-E4129)</f>
        <v>11.266666666666666</v>
      </c>
      <c r="J4130" s="397">
        <f>J4129+(E4130-E4129)*(J4132-J4129)/(E4132-E4129)</f>
        <v>0.23183333333333334</v>
      </c>
      <c r="K4130" s="469">
        <f t="shared" si="354"/>
        <v>11.297179051053508</v>
      </c>
      <c r="L4130" s="469">
        <f t="shared" si="355"/>
        <v>3.0512384386842228E-2</v>
      </c>
    </row>
    <row r="4131" spans="1:12">
      <c r="A4131" s="98" t="s">
        <v>121</v>
      </c>
      <c r="B4131" s="98">
        <f t="shared" si="352"/>
        <v>13</v>
      </c>
      <c r="C4131" s="98">
        <f t="shared" si="353"/>
        <v>6</v>
      </c>
      <c r="D4131" s="98">
        <f>D4129</f>
        <v>162</v>
      </c>
      <c r="E4131" s="98">
        <f t="shared" si="356"/>
        <v>23</v>
      </c>
      <c r="F4131" s="397">
        <f>F4129+(E4131-E4129)*(F4132-F4129)/(E4132-E4129)</f>
        <v>3.1111666666666666</v>
      </c>
      <c r="G4131" s="98">
        <v>15</v>
      </c>
      <c r="H4131" s="491">
        <f>H4129+(E4131-E4129)*(H4132-H4129)/(E4132-E4129)</f>
        <v>0.27410799999999996</v>
      </c>
      <c r="I4131" s="492">
        <f>I4129+(E4131-E4129)*(I4132-I4129)/(E4132-E4129)</f>
        <v>11.333333333333334</v>
      </c>
      <c r="J4131" s="397">
        <f>J4129+(E4131-E4129)*(J4132-J4129)/(E4132-E4129)</f>
        <v>0.23006666666666667</v>
      </c>
      <c r="K4131" s="469">
        <f t="shared" si="354"/>
        <v>11.350149089653229</v>
      </c>
      <c r="L4131" s="469">
        <f t="shared" si="355"/>
        <v>1.6815756319894959E-2</v>
      </c>
    </row>
    <row r="4132" spans="1:12">
      <c r="A4132" s="480" t="s">
        <v>121</v>
      </c>
      <c r="B4132" s="480">
        <f t="shared" si="352"/>
        <v>13</v>
      </c>
      <c r="C4132" s="480">
        <f t="shared" si="353"/>
        <v>6</v>
      </c>
      <c r="D4132" s="480">
        <f>D4129</f>
        <v>162</v>
      </c>
      <c r="E4132" s="480">
        <f t="shared" si="356"/>
        <v>24</v>
      </c>
      <c r="F4132" s="484">
        <v>3.1272000000000002</v>
      </c>
      <c r="G4132" s="480">
        <v>15</v>
      </c>
      <c r="H4132" s="482">
        <v>0.27424199999999999</v>
      </c>
      <c r="I4132" s="483">
        <v>11.4</v>
      </c>
      <c r="J4132" s="484">
        <v>0.2283</v>
      </c>
      <c r="K4132" s="469">
        <f t="shared" si="354"/>
        <v>11.403067363861117</v>
      </c>
      <c r="L4132" s="469">
        <f t="shared" si="355"/>
        <v>3.0673638611169451E-3</v>
      </c>
    </row>
    <row r="4133" spans="1:12">
      <c r="A4133" s="98" t="s">
        <v>121</v>
      </c>
      <c r="B4133" s="98">
        <f t="shared" si="352"/>
        <v>13</v>
      </c>
      <c r="C4133" s="98">
        <f t="shared" si="353"/>
        <v>6</v>
      </c>
      <c r="D4133" s="98">
        <f>D4132</f>
        <v>162</v>
      </c>
      <c r="E4133" s="98">
        <f t="shared" si="356"/>
        <v>25</v>
      </c>
      <c r="F4133" s="397">
        <f>F4132+(E4133-E4132)*(F4135-F4132)/(E4135-E4132)</f>
        <v>3.1429666666666667</v>
      </c>
      <c r="G4133" s="98">
        <v>15</v>
      </c>
      <c r="H4133" s="491">
        <f>H4132+(E4133-E4132)*(H4135-H4132)/(E4135-E4132)</f>
        <v>0.2743733333333333</v>
      </c>
      <c r="I4133" s="492">
        <f>I4132+(E4133-E4132)*(I4135-I4132)/(E4135-E4132)</f>
        <v>11.466666666666667</v>
      </c>
      <c r="J4133" s="397">
        <f>J4132+(E4133-E4132)*(J4135-J4132)/(E4135-E4132)</f>
        <v>0.22653333333333334</v>
      </c>
      <c r="K4133" s="469">
        <f t="shared" si="354"/>
        <v>11.455073379337158</v>
      </c>
      <c r="L4133" s="469">
        <f t="shared" si="355"/>
        <v>-1.1593287329509039E-2</v>
      </c>
    </row>
    <row r="4134" spans="1:12">
      <c r="A4134" s="98" t="s">
        <v>121</v>
      </c>
      <c r="B4134" s="98">
        <f t="shared" si="352"/>
        <v>13</v>
      </c>
      <c r="C4134" s="98">
        <f t="shared" si="353"/>
        <v>6</v>
      </c>
      <c r="D4134" s="98">
        <f>D4132</f>
        <v>162</v>
      </c>
      <c r="E4134" s="98">
        <f t="shared" si="356"/>
        <v>26</v>
      </c>
      <c r="F4134" s="397">
        <f>F4132+(E4134-E4132)*(F4135-F4132)/(E4135-E4132)</f>
        <v>3.1587333333333336</v>
      </c>
      <c r="G4134" s="98">
        <v>15</v>
      </c>
      <c r="H4134" s="491">
        <f>H4132+(E4134-E4132)*(H4135-H4132)/(E4135-E4132)</f>
        <v>0.27450466666666667</v>
      </c>
      <c r="I4134" s="492">
        <f>I4132+(E4134-E4132)*(I4135-I4132)/(E4135-E4132)</f>
        <v>11.533333333333333</v>
      </c>
      <c r="J4134" s="397">
        <f>J4132+(E4134-E4132)*(J4135-J4132)/(E4135-E4132)</f>
        <v>0.22476666666666667</v>
      </c>
      <c r="K4134" s="469">
        <f t="shared" si="354"/>
        <v>11.507029631554534</v>
      </c>
      <c r="L4134" s="469">
        <f t="shared" si="355"/>
        <v>-2.6303701778799038E-2</v>
      </c>
    </row>
    <row r="4135" spans="1:12">
      <c r="A4135" s="480" t="s">
        <v>121</v>
      </c>
      <c r="B4135" s="480">
        <f t="shared" si="352"/>
        <v>13</v>
      </c>
      <c r="C4135" s="480">
        <f t="shared" si="353"/>
        <v>6</v>
      </c>
      <c r="D4135" s="480">
        <f>D4132</f>
        <v>162</v>
      </c>
      <c r="E4135" s="480">
        <f t="shared" si="356"/>
        <v>27</v>
      </c>
      <c r="F4135" s="484">
        <v>3.1745000000000001</v>
      </c>
      <c r="G4135" s="480">
        <v>15</v>
      </c>
      <c r="H4135" s="482">
        <v>0.27463599999999999</v>
      </c>
      <c r="I4135" s="483">
        <v>11.6</v>
      </c>
      <c r="J4135" s="484">
        <v>0.223</v>
      </c>
      <c r="K4135" s="469">
        <f t="shared" si="354"/>
        <v>11.558936191904921</v>
      </c>
      <c r="L4135" s="469">
        <f t="shared" si="355"/>
        <v>-4.1063808095078258E-2</v>
      </c>
    </row>
    <row r="4136" spans="1:12">
      <c r="A4136" s="98" t="s">
        <v>121</v>
      </c>
      <c r="B4136" s="98">
        <f t="shared" si="352"/>
        <v>13</v>
      </c>
      <c r="C4136" s="98">
        <f t="shared" si="353"/>
        <v>6</v>
      </c>
      <c r="D4136" s="98">
        <f>D4135</f>
        <v>162</v>
      </c>
      <c r="E4136" s="98">
        <f t="shared" si="356"/>
        <v>28</v>
      </c>
      <c r="F4136" s="397">
        <f>F4135+(E4136-E4135)*(F4138-F4135)/(E4138-E4135)</f>
        <v>3.1900666666666666</v>
      </c>
      <c r="G4136" s="98">
        <v>15</v>
      </c>
      <c r="H4136" s="491">
        <f>H4135+(E4136-E4135)*(H4138-H4135)/(E4138-E4135)</f>
        <v>0.27476499999999998</v>
      </c>
      <c r="I4136" s="492">
        <f>I4135+(E4136-E4135)*(I4138-I4135)/(E4138-E4135)</f>
        <v>11.633333333333333</v>
      </c>
      <c r="J4136" s="397">
        <f>J4135+(E4136-E4135)*(J4138-J4135)/(E4138-E4135)</f>
        <v>0.22123333333333334</v>
      </c>
      <c r="K4136" s="469">
        <f t="shared" si="354"/>
        <v>11.61016383697584</v>
      </c>
      <c r="L4136" s="469">
        <f t="shared" si="355"/>
        <v>-2.3169496357493102E-2</v>
      </c>
    </row>
    <row r="4137" spans="1:12">
      <c r="A4137" s="98" t="s">
        <v>121</v>
      </c>
      <c r="B4137" s="98">
        <f t="shared" si="352"/>
        <v>13</v>
      </c>
      <c r="C4137" s="98">
        <f t="shared" si="353"/>
        <v>6</v>
      </c>
      <c r="D4137" s="98">
        <f>D4135</f>
        <v>162</v>
      </c>
      <c r="E4137" s="98">
        <f t="shared" si="356"/>
        <v>29</v>
      </c>
      <c r="F4137" s="397">
        <f>F4135+(E4137-E4135)*(F4138-F4135)/(E4138-E4135)</f>
        <v>3.2056333333333336</v>
      </c>
      <c r="G4137" s="98">
        <v>15</v>
      </c>
      <c r="H4137" s="491">
        <f>H4135+(E4137-E4135)*(H4138-H4135)/(E4138-E4135)</f>
        <v>0.27489400000000003</v>
      </c>
      <c r="I4137" s="492">
        <f>I4135+(E4137-E4135)*(I4138-I4135)/(E4138-E4135)</f>
        <v>11.666666666666666</v>
      </c>
      <c r="J4137" s="397">
        <f>J4135+(E4137-E4135)*(J4138-J4135)/(E4138-E4135)</f>
        <v>0.21946666666666667</v>
      </c>
      <c r="K4137" s="469">
        <f t="shared" si="354"/>
        <v>11.66134340266915</v>
      </c>
      <c r="L4137" s="469">
        <f t="shared" si="355"/>
        <v>-5.3232639975160367E-3</v>
      </c>
    </row>
    <row r="4138" spans="1:12">
      <c r="A4138" s="480" t="s">
        <v>121</v>
      </c>
      <c r="B4138" s="480">
        <f t="shared" si="352"/>
        <v>13</v>
      </c>
      <c r="C4138" s="480">
        <f t="shared" si="353"/>
        <v>6</v>
      </c>
      <c r="D4138" s="480">
        <f>D4135</f>
        <v>162</v>
      </c>
      <c r="E4138" s="480">
        <f t="shared" si="356"/>
        <v>30</v>
      </c>
      <c r="F4138" s="484">
        <v>3.2212000000000001</v>
      </c>
      <c r="G4138" s="480">
        <v>15</v>
      </c>
      <c r="H4138" s="482">
        <v>0.27502300000000002</v>
      </c>
      <c r="I4138" s="483">
        <v>11.7</v>
      </c>
      <c r="J4138" s="484">
        <v>0.2177</v>
      </c>
      <c r="K4138" s="469">
        <f t="shared" si="354"/>
        <v>11.712474956639989</v>
      </c>
      <c r="L4138" s="469">
        <f t="shared" si="355"/>
        <v>1.2474956639989543E-2</v>
      </c>
    </row>
    <row r="4139" spans="1:12">
      <c r="A4139" s="98" t="s">
        <v>121</v>
      </c>
      <c r="B4139" s="98">
        <f t="shared" si="352"/>
        <v>13</v>
      </c>
      <c r="C4139" s="98">
        <f t="shared" si="353"/>
        <v>6</v>
      </c>
      <c r="D4139" s="98">
        <f>D4138</f>
        <v>162</v>
      </c>
      <c r="E4139" s="98">
        <f t="shared" si="356"/>
        <v>31</v>
      </c>
      <c r="F4139" s="397">
        <f>F4138+(E4139-E4138)*(F4141-F4138)/(E4141-E4138)</f>
        <v>3.2365333333333335</v>
      </c>
      <c r="G4139" s="98">
        <v>15</v>
      </c>
      <c r="H4139" s="491">
        <f>H4138+(E4139-E4138)*(H4141-H4138)/(E4141-E4138)</f>
        <v>0.27514966666666668</v>
      </c>
      <c r="I4139" s="492">
        <f>I4138+(E4139-E4138)*(I4141-I4138)/(E4141-E4138)</f>
        <v>11.766666666666666</v>
      </c>
      <c r="J4139" s="397">
        <f>J4138+(E4139-E4138)*(J4141-J4138)/(E4141-E4138)</f>
        <v>0.21593333333333334</v>
      </c>
      <c r="K4139" s="469">
        <f t="shared" si="354"/>
        <v>11.762810300818099</v>
      </c>
      <c r="L4139" s="469">
        <f t="shared" si="355"/>
        <v>-3.8563658485664121E-3</v>
      </c>
    </row>
    <row r="4140" spans="1:12">
      <c r="A4140" s="98" t="s">
        <v>121</v>
      </c>
      <c r="B4140" s="98">
        <f t="shared" si="352"/>
        <v>13</v>
      </c>
      <c r="C4140" s="98">
        <f t="shared" si="353"/>
        <v>6</v>
      </c>
      <c r="D4140" s="98">
        <f>D4138</f>
        <v>162</v>
      </c>
      <c r="E4140" s="98">
        <f t="shared" si="356"/>
        <v>32</v>
      </c>
      <c r="F4140" s="397">
        <f>F4138+(E4140-E4138)*(F4141-F4138)/(E4141-E4138)</f>
        <v>3.2518666666666665</v>
      </c>
      <c r="G4140" s="98">
        <v>15</v>
      </c>
      <c r="H4140" s="491">
        <f>H4138+(E4140-E4138)*(H4141-H4138)/(E4141-E4138)</f>
        <v>0.27527633333333335</v>
      </c>
      <c r="I4140" s="492">
        <f>I4138+(E4140-E4138)*(I4141-I4138)/(E4141-E4138)</f>
        <v>11.833333333333334</v>
      </c>
      <c r="J4140" s="397">
        <f>J4138+(E4140-E4138)*(J4141-J4138)/(E4141-E4138)</f>
        <v>0.21416666666666667</v>
      </c>
      <c r="K4140" s="469">
        <f t="shared" si="354"/>
        <v>11.813099322014605</v>
      </c>
      <c r="L4140" s="469">
        <f t="shared" si="355"/>
        <v>-2.0234011318729372E-2</v>
      </c>
    </row>
    <row r="4141" spans="1:12">
      <c r="A4141" s="480" t="s">
        <v>121</v>
      </c>
      <c r="B4141" s="480">
        <f t="shared" si="352"/>
        <v>13</v>
      </c>
      <c r="C4141" s="480">
        <f t="shared" si="353"/>
        <v>6</v>
      </c>
      <c r="D4141" s="480">
        <f>D4138</f>
        <v>162</v>
      </c>
      <c r="E4141" s="480">
        <f t="shared" si="356"/>
        <v>33</v>
      </c>
      <c r="F4141" s="484">
        <v>3.2671999999999999</v>
      </c>
      <c r="G4141" s="480">
        <v>15</v>
      </c>
      <c r="H4141" s="482">
        <v>0.27540300000000001</v>
      </c>
      <c r="I4141" s="483">
        <v>11.9</v>
      </c>
      <c r="J4141" s="484">
        <v>0.21240000000000001</v>
      </c>
      <c r="K4141" s="469">
        <f t="shared" si="354"/>
        <v>11.863342084145778</v>
      </c>
      <c r="L4141" s="469">
        <f t="shared" si="355"/>
        <v>-3.6657915854222622E-2</v>
      </c>
    </row>
    <row r="4142" spans="1:12">
      <c r="A4142" s="98" t="s">
        <v>121</v>
      </c>
      <c r="B4142" s="98">
        <f t="shared" si="352"/>
        <v>13</v>
      </c>
      <c r="C4142" s="98">
        <f t="shared" si="353"/>
        <v>6</v>
      </c>
      <c r="D4142" s="98">
        <f>D4141</f>
        <v>162</v>
      </c>
      <c r="E4142" s="98">
        <f t="shared" si="356"/>
        <v>34</v>
      </c>
      <c r="F4142" s="397">
        <f>F4141+(E4142-E4141)*(F4144-F4141)/(E4144-E4141)</f>
        <v>3.2822999999999998</v>
      </c>
      <c r="G4142" s="98">
        <v>15</v>
      </c>
      <c r="H4142" s="491">
        <f>H4141+(E4142-E4141)*(H4144-H4141)/(E4144-E4141)</f>
        <v>0.275528</v>
      </c>
      <c r="I4142" s="492">
        <f>I4141+(E4142-E4141)*(I4144-I4141)/(E4144-E4141)</f>
        <v>11.933333333333334</v>
      </c>
      <c r="J4142" s="397">
        <f>J4141+(E4142-E4141)*(J4144-J4141)/(E4144-E4141)</f>
        <v>0.21063333333333334</v>
      </c>
      <c r="K4142" s="469">
        <f t="shared" si="354"/>
        <v>11.912763857030864</v>
      </c>
      <c r="L4142" s="469">
        <f t="shared" si="355"/>
        <v>-2.0569476302469525E-2</v>
      </c>
    </row>
    <row r="4143" spans="1:12">
      <c r="A4143" s="98" t="s">
        <v>121</v>
      </c>
      <c r="B4143" s="98">
        <f t="shared" si="352"/>
        <v>13</v>
      </c>
      <c r="C4143" s="98">
        <f t="shared" si="353"/>
        <v>6</v>
      </c>
      <c r="D4143" s="98">
        <f>D4141</f>
        <v>162</v>
      </c>
      <c r="E4143" s="98">
        <f t="shared" si="356"/>
        <v>35</v>
      </c>
      <c r="F4143" s="397">
        <f>F4141+(E4143-E4141)*(F4144-F4141)/(E4144-E4141)</f>
        <v>3.2974000000000001</v>
      </c>
      <c r="G4143" s="98">
        <v>15</v>
      </c>
      <c r="H4143" s="491">
        <f>H4141+(E4143-E4141)*(H4144-H4141)/(E4144-E4141)</f>
        <v>0.27565300000000004</v>
      </c>
      <c r="I4143" s="492">
        <f>I4141+(E4143-E4141)*(I4144-I4141)/(E4144-E4141)</f>
        <v>11.966666666666667</v>
      </c>
      <c r="J4143" s="397">
        <f>J4141+(E4143-E4141)*(J4144-J4141)/(E4144-E4141)</f>
        <v>0.20886666666666667</v>
      </c>
      <c r="K4143" s="469">
        <f t="shared" si="354"/>
        <v>11.962140807464456</v>
      </c>
      <c r="L4143" s="469">
        <f t="shared" si="355"/>
        <v>-4.5258592022108246E-3</v>
      </c>
    </row>
    <row r="4144" spans="1:12">
      <c r="A4144" s="480" t="s">
        <v>121</v>
      </c>
      <c r="B4144" s="480">
        <f t="shared" si="352"/>
        <v>13</v>
      </c>
      <c r="C4144" s="480">
        <f t="shared" si="353"/>
        <v>6</v>
      </c>
      <c r="D4144" s="480">
        <f>D4141</f>
        <v>162</v>
      </c>
      <c r="E4144" s="480">
        <f t="shared" si="356"/>
        <v>36</v>
      </c>
      <c r="F4144" s="484">
        <v>3.3125</v>
      </c>
      <c r="G4144" s="480">
        <v>15</v>
      </c>
      <c r="H4144" s="482">
        <v>0.27577800000000002</v>
      </c>
      <c r="I4144" s="483">
        <v>12</v>
      </c>
      <c r="J4144" s="484">
        <v>0.20710000000000001</v>
      </c>
      <c r="K4144" s="469">
        <f t="shared" si="354"/>
        <v>12.01147299639565</v>
      </c>
      <c r="L4144" s="469">
        <f t="shared" si="355"/>
        <v>1.1472996395649915E-2</v>
      </c>
    </row>
    <row r="4145" spans="1:12">
      <c r="A4145" s="98" t="s">
        <v>121</v>
      </c>
      <c r="B4145" s="98">
        <f t="shared" si="352"/>
        <v>13</v>
      </c>
      <c r="C4145" s="98">
        <f t="shared" si="353"/>
        <v>6</v>
      </c>
      <c r="D4145" s="98">
        <f>D4144</f>
        <v>162</v>
      </c>
      <c r="E4145" s="98">
        <f t="shared" si="356"/>
        <v>37</v>
      </c>
      <c r="F4145" s="397">
        <f>F4144+(E4145-E4144)*(F4147-F4144)/(E4147-E4144)</f>
        <v>3.3274333333333335</v>
      </c>
      <c r="G4145" s="98">
        <v>15</v>
      </c>
      <c r="H4145" s="491">
        <f>H4144+(E4145-E4144)*(H4147-H4144)/(E4147-E4144)</f>
        <v>0.27590100000000001</v>
      </c>
      <c r="I4145" s="492">
        <f>I4144+(E4145-E4144)*(I4147-I4144)/(E4147-E4144)</f>
        <v>12.066666666666666</v>
      </c>
      <c r="J4145" s="397">
        <f>J4144+(E4145-E4144)*(J4147-J4144)/(E4147-E4144)</f>
        <v>0.20530000000000001</v>
      </c>
      <c r="K4145" s="469">
        <f t="shared" si="354"/>
        <v>12.060243831422625</v>
      </c>
      <c r="L4145" s="469">
        <f t="shared" si="355"/>
        <v>-6.4228352440416359E-3</v>
      </c>
    </row>
    <row r="4146" spans="1:12">
      <c r="A4146" s="98" t="s">
        <v>121</v>
      </c>
      <c r="B4146" s="98">
        <f t="shared" si="352"/>
        <v>13</v>
      </c>
      <c r="C4146" s="98">
        <f t="shared" si="353"/>
        <v>6</v>
      </c>
      <c r="D4146" s="98">
        <f>D4144</f>
        <v>162</v>
      </c>
      <c r="E4146" s="98">
        <f t="shared" si="356"/>
        <v>38</v>
      </c>
      <c r="F4146" s="397">
        <f>F4144+(E4146-E4144)*(F4147-F4144)/(E4147-E4144)</f>
        <v>3.3423666666666665</v>
      </c>
      <c r="G4146" s="98">
        <v>15</v>
      </c>
      <c r="H4146" s="491">
        <f>H4144+(E4146-E4144)*(H4147-H4144)/(E4147-E4144)</f>
        <v>0.27602399999999999</v>
      </c>
      <c r="I4146" s="492">
        <f>I4144+(E4146-E4144)*(I4147-I4144)/(E4147-E4144)</f>
        <v>12.133333333333333</v>
      </c>
      <c r="J4146" s="397">
        <f>J4144+(E4146-E4144)*(J4147-J4144)/(E4147-E4144)</f>
        <v>0.20349999999999999</v>
      </c>
      <c r="K4146" s="469">
        <f t="shared" si="354"/>
        <v>12.108971200571931</v>
      </c>
      <c r="L4146" s="469">
        <f t="shared" si="355"/>
        <v>-2.4362132761401867E-2</v>
      </c>
    </row>
    <row r="4147" spans="1:12">
      <c r="A4147" s="480" t="s">
        <v>121</v>
      </c>
      <c r="B4147" s="480">
        <f t="shared" si="352"/>
        <v>13</v>
      </c>
      <c r="C4147" s="480">
        <f t="shared" si="353"/>
        <v>6</v>
      </c>
      <c r="D4147" s="480">
        <f>D4144</f>
        <v>162</v>
      </c>
      <c r="E4147" s="480">
        <f t="shared" si="356"/>
        <v>39</v>
      </c>
      <c r="F4147" s="484">
        <v>3.3573</v>
      </c>
      <c r="G4147" s="480">
        <v>15</v>
      </c>
      <c r="H4147" s="482">
        <v>0.27614699999999998</v>
      </c>
      <c r="I4147" s="483">
        <v>12.2</v>
      </c>
      <c r="J4147" s="484">
        <v>0.20169999999999999</v>
      </c>
      <c r="K4147" s="469">
        <f t="shared" si="354"/>
        <v>12.157655161924628</v>
      </c>
      <c r="L4147" s="469">
        <f t="shared" si="355"/>
        <v>-4.2344838075370816E-2</v>
      </c>
    </row>
    <row r="4148" spans="1:12">
      <c r="A4148" s="98" t="s">
        <v>121</v>
      </c>
      <c r="B4148" s="98">
        <f t="shared" si="352"/>
        <v>13</v>
      </c>
      <c r="C4148" s="98">
        <f t="shared" si="353"/>
        <v>6</v>
      </c>
      <c r="D4148" s="98">
        <f>D4147</f>
        <v>162</v>
      </c>
      <c r="E4148" s="98">
        <f t="shared" si="356"/>
        <v>40</v>
      </c>
      <c r="F4148" s="397">
        <f>F4147+(E4148-E4147)*(F4150-F4147)/(E4150-E4147)</f>
        <v>3.3719999999999999</v>
      </c>
      <c r="G4148" s="98">
        <v>15</v>
      </c>
      <c r="H4148" s="491">
        <f>H4147+(E4148-E4147)*(H4150-H4147)/(E4150-E4147)</f>
        <v>0.27626866666666666</v>
      </c>
      <c r="I4148" s="492">
        <f>I4147+(E4148-E4147)*(I4150-I4147)/(E4150-E4147)</f>
        <v>12.233333333333333</v>
      </c>
      <c r="J4148" s="397">
        <f>J4147+(E4148-E4147)*(J4150-J4147)/(E4150-E4147)</f>
        <v>0.19993333333333332</v>
      </c>
      <c r="K4148" s="469">
        <f t="shared" si="354"/>
        <v>12.205510095245449</v>
      </c>
      <c r="L4148" s="469">
        <f t="shared" si="355"/>
        <v>-2.782323808788334E-2</v>
      </c>
    </row>
    <row r="4149" spans="1:12">
      <c r="A4149" s="98" t="s">
        <v>121</v>
      </c>
      <c r="B4149" s="98">
        <f t="shared" si="352"/>
        <v>13</v>
      </c>
      <c r="C4149" s="98">
        <f t="shared" si="353"/>
        <v>6</v>
      </c>
      <c r="D4149" s="98">
        <f>D4147</f>
        <v>162</v>
      </c>
      <c r="E4149" s="98">
        <f t="shared" si="356"/>
        <v>41</v>
      </c>
      <c r="F4149" s="397">
        <f>F4147+(E4149-E4147)*(F4150-F4147)/(E4150-E4147)</f>
        <v>3.3867000000000003</v>
      </c>
      <c r="G4149" s="98">
        <v>15</v>
      </c>
      <c r="H4149" s="491">
        <f>H4147+(E4149-E4147)*(H4150-H4147)/(E4150-E4147)</f>
        <v>0.27639033333333329</v>
      </c>
      <c r="I4149" s="492">
        <f>I4147+(E4149-E4147)*(I4150-I4147)/(E4150-E4147)</f>
        <v>12.266666666666667</v>
      </c>
      <c r="J4149" s="397">
        <f>J4147+(E4149-E4147)*(J4150-J4147)/(E4150-E4147)</f>
        <v>0.19816666666666666</v>
      </c>
      <c r="K4149" s="469">
        <f t="shared" si="354"/>
        <v>12.253322897206973</v>
      </c>
      <c r="L4149" s="469">
        <f t="shared" si="355"/>
        <v>-1.3343769459694954E-2</v>
      </c>
    </row>
    <row r="4150" spans="1:12">
      <c r="A4150" s="480" t="s">
        <v>121</v>
      </c>
      <c r="B4150" s="480">
        <f t="shared" si="352"/>
        <v>13</v>
      </c>
      <c r="C4150" s="480">
        <f t="shared" si="353"/>
        <v>6</v>
      </c>
      <c r="D4150" s="480">
        <f>D4147</f>
        <v>162</v>
      </c>
      <c r="E4150" s="480">
        <f t="shared" si="356"/>
        <v>42</v>
      </c>
      <c r="F4150" s="484">
        <v>3.4014000000000002</v>
      </c>
      <c r="G4150" s="480">
        <v>15</v>
      </c>
      <c r="H4150" s="482">
        <v>0.27651199999999998</v>
      </c>
      <c r="I4150" s="483">
        <v>12.3</v>
      </c>
      <c r="J4150" s="484">
        <v>0.19639999999999999</v>
      </c>
      <c r="K4150" s="469">
        <f t="shared" si="354"/>
        <v>12.301093623423217</v>
      </c>
      <c r="L4150" s="469">
        <f t="shared" si="355"/>
        <v>1.0936234232161723E-3</v>
      </c>
    </row>
    <row r="4151" spans="1:12">
      <c r="A4151" s="98" t="s">
        <v>121</v>
      </c>
      <c r="B4151" s="98">
        <f t="shared" si="352"/>
        <v>13</v>
      </c>
      <c r="C4151" s="98">
        <f t="shared" si="353"/>
        <v>6</v>
      </c>
      <c r="D4151" s="98">
        <f>D4150</f>
        <v>162</v>
      </c>
      <c r="E4151" s="98">
        <f t="shared" si="356"/>
        <v>43</v>
      </c>
      <c r="F4151" s="397">
        <f>F4150+(E4151-E4150)*(F4153-F4150)/(E4153-E4150)</f>
        <v>3.4159333333333333</v>
      </c>
      <c r="G4151" s="98">
        <v>15</v>
      </c>
      <c r="H4151" s="491">
        <f>H4150+(E4151-E4150)*(H4153-H4150)/(E4153-E4150)</f>
        <v>0.27663199999999999</v>
      </c>
      <c r="I4151" s="492">
        <f>I4150+(E4151-E4150)*(I4153-I4150)/(E4153-E4150)</f>
        <v>12.333333333333334</v>
      </c>
      <c r="J4151" s="397">
        <f>J4150+(E4151-E4150)*(J4153-J4150)/(E4153-E4150)</f>
        <v>0.19463333333333332</v>
      </c>
      <c r="K4151" s="469">
        <f t="shared" si="354"/>
        <v>12.348294244098057</v>
      </c>
      <c r="L4151" s="469">
        <f t="shared" si="355"/>
        <v>1.4960910764722612E-2</v>
      </c>
    </row>
    <row r="4152" spans="1:12">
      <c r="A4152" s="98" t="s">
        <v>121</v>
      </c>
      <c r="B4152" s="98">
        <f t="shared" si="352"/>
        <v>13</v>
      </c>
      <c r="C4152" s="98">
        <f t="shared" si="353"/>
        <v>6</v>
      </c>
      <c r="D4152" s="98">
        <f>D4150</f>
        <v>162</v>
      </c>
      <c r="E4152" s="98">
        <f t="shared" si="356"/>
        <v>44</v>
      </c>
      <c r="F4152" s="397">
        <f>F4150+(E4152-E4150)*(F4153-F4150)/(E4153-E4150)</f>
        <v>3.4304666666666668</v>
      </c>
      <c r="G4152" s="98">
        <v>15</v>
      </c>
      <c r="H4152" s="491">
        <f>H4150+(E4152-E4150)*(H4153-H4150)/(E4153-E4150)</f>
        <v>0.276752</v>
      </c>
      <c r="I4152" s="492">
        <f>I4150+(E4152-E4150)*(I4153-I4150)/(E4153-E4150)</f>
        <v>12.366666666666667</v>
      </c>
      <c r="J4152" s="397">
        <f>J4150+(E4152-E4150)*(J4153-J4150)/(E4153-E4150)</f>
        <v>0.19286666666666666</v>
      </c>
      <c r="K4152" s="469">
        <f t="shared" si="354"/>
        <v>12.395453932281129</v>
      </c>
      <c r="L4152" s="469">
        <f t="shared" si="355"/>
        <v>2.8787265614461433E-2</v>
      </c>
    </row>
    <row r="4153" spans="1:12">
      <c r="A4153" s="480" t="s">
        <v>121</v>
      </c>
      <c r="B4153" s="480">
        <f t="shared" si="352"/>
        <v>13</v>
      </c>
      <c r="C4153" s="480">
        <f t="shared" si="353"/>
        <v>6</v>
      </c>
      <c r="D4153" s="480">
        <f>D4150</f>
        <v>162</v>
      </c>
      <c r="E4153" s="480">
        <f t="shared" si="356"/>
        <v>45</v>
      </c>
      <c r="F4153" s="484">
        <v>3.4449999999999998</v>
      </c>
      <c r="G4153" s="480">
        <v>15</v>
      </c>
      <c r="H4153" s="482">
        <v>0.27687200000000001</v>
      </c>
      <c r="I4153" s="483">
        <v>12.4</v>
      </c>
      <c r="J4153" s="484">
        <v>0.19109999999999999</v>
      </c>
      <c r="K4153" s="469">
        <f t="shared" si="354"/>
        <v>12.442572741194486</v>
      </c>
      <c r="L4153" s="469">
        <f t="shared" si="355"/>
        <v>4.2572741194485175E-2</v>
      </c>
    </row>
    <row r="4154" spans="1:12">
      <c r="A4154" s="98" t="s">
        <v>121</v>
      </c>
      <c r="B4154" s="98">
        <f t="shared" si="352"/>
        <v>13</v>
      </c>
      <c r="C4154" s="98">
        <f t="shared" si="353"/>
        <v>6</v>
      </c>
      <c r="D4154" s="98">
        <f>D4153</f>
        <v>162</v>
      </c>
      <c r="E4154" s="98">
        <f t="shared" si="356"/>
        <v>46</v>
      </c>
      <c r="F4154" s="397">
        <f>F4153+(E4154-E4153)*(F4156-F4153)/(E4156-E4153)</f>
        <v>3.4593666666666665</v>
      </c>
      <c r="G4154" s="98">
        <v>15</v>
      </c>
      <c r="H4154" s="491">
        <f>H4153+(E4154-E4153)*(H4156-H4153)/(E4156-E4153)</f>
        <v>0.27699066666666666</v>
      </c>
      <c r="I4154" s="492">
        <f>I4153+(E4154-E4153)*(I4156-I4153)/(E4156-E4153)</f>
        <v>12.466666666666667</v>
      </c>
      <c r="J4154" s="397">
        <f>J4153+(E4154-E4153)*(J4156-J4153)/(E4156-E4153)</f>
        <v>0.18933333333333333</v>
      </c>
      <c r="K4154" s="469">
        <f t="shared" si="354"/>
        <v>12.489109139658135</v>
      </c>
      <c r="L4154" s="469">
        <f t="shared" si="355"/>
        <v>2.2442472991468065E-2</v>
      </c>
    </row>
    <row r="4155" spans="1:12">
      <c r="A4155" s="98" t="s">
        <v>121</v>
      </c>
      <c r="B4155" s="98">
        <f t="shared" si="352"/>
        <v>13</v>
      </c>
      <c r="C4155" s="98">
        <f t="shared" si="353"/>
        <v>6</v>
      </c>
      <c r="D4155" s="98">
        <f>D4153</f>
        <v>162</v>
      </c>
      <c r="E4155" s="98">
        <f t="shared" si="356"/>
        <v>47</v>
      </c>
      <c r="F4155" s="397">
        <f>F4153+(E4155-E4153)*(F4156-F4153)/(E4156-E4153)</f>
        <v>3.4737333333333336</v>
      </c>
      <c r="G4155" s="98">
        <v>15</v>
      </c>
      <c r="H4155" s="491">
        <f>H4153+(E4155-E4153)*(H4156-H4153)/(E4156-E4153)</f>
        <v>0.27710933333333332</v>
      </c>
      <c r="I4155" s="492">
        <f>I4153+(E4155-E4153)*(I4156-I4153)/(E4156-E4153)</f>
        <v>12.533333333333333</v>
      </c>
      <c r="J4155" s="397">
        <f>J4153+(E4155-E4153)*(J4156-J4153)/(E4156-E4153)</f>
        <v>0.18756666666666666</v>
      </c>
      <c r="K4155" s="469">
        <f t="shared" si="354"/>
        <v>12.535605681511992</v>
      </c>
      <c r="L4155" s="469">
        <f t="shared" si="355"/>
        <v>2.2723481786588451E-3</v>
      </c>
    </row>
    <row r="4156" spans="1:12">
      <c r="A4156" s="480" t="s">
        <v>121</v>
      </c>
      <c r="B4156" s="480">
        <f t="shared" si="352"/>
        <v>13</v>
      </c>
      <c r="C4156" s="480">
        <f t="shared" si="353"/>
        <v>6</v>
      </c>
      <c r="D4156" s="480">
        <f>D4153</f>
        <v>162</v>
      </c>
      <c r="E4156" s="480">
        <f t="shared" si="356"/>
        <v>48</v>
      </c>
      <c r="F4156" s="484">
        <v>3.4881000000000002</v>
      </c>
      <c r="G4156" s="480">
        <v>15</v>
      </c>
      <c r="H4156" s="482">
        <v>0.27722799999999997</v>
      </c>
      <c r="I4156" s="483">
        <v>12.6</v>
      </c>
      <c r="J4156" s="484">
        <v>0.18579999999999999</v>
      </c>
      <c r="K4156" s="469">
        <f t="shared" si="354"/>
        <v>12.582062417937584</v>
      </c>
      <c r="L4156" s="469">
        <f t="shared" si="355"/>
        <v>-1.7937582062415913E-2</v>
      </c>
    </row>
    <row r="4157" spans="1:12">
      <c r="A4157" s="98" t="s">
        <v>121</v>
      </c>
      <c r="B4157" s="98">
        <f t="shared" ref="B4157:B4220" si="357">INT(D4157/12)</f>
        <v>13</v>
      </c>
      <c r="C4157" s="98">
        <f t="shared" ref="C4157:C4220" si="358">D4157-B4157*12</f>
        <v>6</v>
      </c>
      <c r="D4157" s="98">
        <f>D4156</f>
        <v>162</v>
      </c>
      <c r="E4157" s="98">
        <f t="shared" si="356"/>
        <v>49</v>
      </c>
      <c r="F4157" s="397">
        <f>F4156+(E4157-E4156)*(F4159-F4156)/(E4159-E4156)</f>
        <v>3.5022666666666669</v>
      </c>
      <c r="G4157" s="98">
        <v>15</v>
      </c>
      <c r="H4157" s="491">
        <f>H4156+(E4157-E4156)*(H4159-H4156)/(E4159-E4156)</f>
        <v>0.27734566666666666</v>
      </c>
      <c r="I4157" s="492">
        <f>I4156+(E4157-E4156)*(I4159-I4156)/(E4159-E4156)</f>
        <v>12.633333333333333</v>
      </c>
      <c r="J4157" s="397">
        <f>J4156+(E4157-E4156)*(J4159-J4156)/(E4159-E4156)</f>
        <v>0.18403333333333333</v>
      </c>
      <c r="K4157" s="469">
        <f t="shared" si="354"/>
        <v>12.62780381160934</v>
      </c>
      <c r="L4157" s="469">
        <f t="shared" si="355"/>
        <v>-5.5295217239930139E-3</v>
      </c>
    </row>
    <row r="4158" spans="1:12">
      <c r="A4158" s="98" t="s">
        <v>121</v>
      </c>
      <c r="B4158" s="98">
        <f t="shared" si="357"/>
        <v>13</v>
      </c>
      <c r="C4158" s="98">
        <f t="shared" si="358"/>
        <v>6</v>
      </c>
      <c r="D4158" s="98">
        <f>D4156</f>
        <v>162</v>
      </c>
      <c r="E4158" s="98">
        <f t="shared" si="356"/>
        <v>50</v>
      </c>
      <c r="F4158" s="397">
        <f>F4156+(E4158-E4156)*(F4159-F4156)/(E4159-E4156)</f>
        <v>3.5164333333333335</v>
      </c>
      <c r="G4158" s="98">
        <v>15</v>
      </c>
      <c r="H4158" s="491">
        <f>H4156+(E4158-E4156)*(H4159-H4156)/(E4159-E4156)</f>
        <v>0.27746333333333334</v>
      </c>
      <c r="I4158" s="492">
        <f>I4156+(E4158-E4156)*(I4159-I4156)/(E4159-E4156)</f>
        <v>12.666666666666666</v>
      </c>
      <c r="J4158" s="397">
        <f>J4156+(E4158-E4156)*(J4159-J4156)/(E4159-E4156)</f>
        <v>0.18226666666666666</v>
      </c>
      <c r="K4158" s="469">
        <f t="shared" si="354"/>
        <v>12.673506409255276</v>
      </c>
      <c r="L4158" s="469">
        <f t="shared" si="355"/>
        <v>6.8397425886104202E-3</v>
      </c>
    </row>
    <row r="4159" spans="1:12">
      <c r="A4159" s="480" t="s">
        <v>121</v>
      </c>
      <c r="B4159" s="480">
        <f t="shared" si="357"/>
        <v>13</v>
      </c>
      <c r="C4159" s="480">
        <f t="shared" si="358"/>
        <v>6</v>
      </c>
      <c r="D4159" s="480">
        <f>D4156</f>
        <v>162</v>
      </c>
      <c r="E4159" s="480">
        <f t="shared" si="356"/>
        <v>51</v>
      </c>
      <c r="F4159" s="484">
        <v>3.5306000000000002</v>
      </c>
      <c r="G4159" s="480">
        <v>15</v>
      </c>
      <c r="H4159" s="482">
        <v>0.27758100000000002</v>
      </c>
      <c r="I4159" s="483">
        <v>12.7</v>
      </c>
      <c r="J4159" s="484">
        <v>0.18049999999999999</v>
      </c>
      <c r="K4159" s="469">
        <f t="shared" si="354"/>
        <v>12.719170260212334</v>
      </c>
      <c r="L4159" s="469">
        <f t="shared" si="355"/>
        <v>1.9170260212334256E-2</v>
      </c>
    </row>
    <row r="4160" spans="1:12">
      <c r="A4160" s="98" t="s">
        <v>121</v>
      </c>
      <c r="B4160" s="98">
        <f t="shared" si="357"/>
        <v>13</v>
      </c>
      <c r="C4160" s="98">
        <f t="shared" si="358"/>
        <v>6</v>
      </c>
      <c r="D4160" s="98">
        <f>D4159</f>
        <v>162</v>
      </c>
      <c r="E4160" s="98">
        <f t="shared" si="356"/>
        <v>52</v>
      </c>
      <c r="F4160" s="397">
        <f>F4159+(E4160-E4159)*(F4162-F4159)/(E4162-E4159)</f>
        <v>3.5446</v>
      </c>
      <c r="G4160" s="98">
        <v>15</v>
      </c>
      <c r="H4160" s="491">
        <f>H4159+(E4160-E4159)*(H4162-H4159)/(E4162-E4159)</f>
        <v>0.27769733333333335</v>
      </c>
      <c r="I4160" s="492">
        <f>I4159+(E4160-E4159)*(I4162-I4159)/(E4162-E4159)</f>
        <v>12.766666666666666</v>
      </c>
      <c r="J4160" s="397">
        <f>J4159+(E4160-E4159)*(J4162-J4159)/(E4162-E4159)</f>
        <v>0.17873333333333333</v>
      </c>
      <c r="K4160" s="469">
        <f t="shared" si="354"/>
        <v>12.764256528690709</v>
      </c>
      <c r="L4160" s="469">
        <f t="shared" si="355"/>
        <v>-2.4101379759571273E-3</v>
      </c>
    </row>
    <row r="4161" spans="1:12">
      <c r="A4161" s="98" t="s">
        <v>121</v>
      </c>
      <c r="B4161" s="98">
        <f t="shared" si="357"/>
        <v>13</v>
      </c>
      <c r="C4161" s="98">
        <f t="shared" si="358"/>
        <v>6</v>
      </c>
      <c r="D4161" s="98">
        <f>D4159</f>
        <v>162</v>
      </c>
      <c r="E4161" s="98">
        <f t="shared" si="356"/>
        <v>53</v>
      </c>
      <c r="F4161" s="397">
        <f>F4159+(E4161-E4159)*(F4162-F4159)/(E4162-E4159)</f>
        <v>3.5586000000000002</v>
      </c>
      <c r="G4161" s="98">
        <v>15</v>
      </c>
      <c r="H4161" s="491">
        <f>H4159+(E4161-E4159)*(H4162-H4159)/(E4162-E4159)</f>
        <v>0.27781366666666668</v>
      </c>
      <c r="I4161" s="492">
        <f>I4159+(E4161-E4159)*(I4162-I4159)/(E4162-E4159)</f>
        <v>12.833333333333334</v>
      </c>
      <c r="J4161" s="397">
        <f>J4159+(E4161-E4159)*(J4162-J4159)/(E4162-E4159)</f>
        <v>0.17696666666666666</v>
      </c>
      <c r="K4161" s="469">
        <f t="shared" si="354"/>
        <v>12.809305037789118</v>
      </c>
      <c r="L4161" s="469">
        <f t="shared" si="355"/>
        <v>-2.4028295544216149E-2</v>
      </c>
    </row>
    <row r="4162" spans="1:12">
      <c r="A4162" s="480" t="s">
        <v>121</v>
      </c>
      <c r="B4162" s="480">
        <f t="shared" si="357"/>
        <v>13</v>
      </c>
      <c r="C4162" s="480">
        <f t="shared" si="358"/>
        <v>6</v>
      </c>
      <c r="D4162" s="480">
        <f>D4159</f>
        <v>162</v>
      </c>
      <c r="E4162" s="480">
        <f t="shared" si="356"/>
        <v>54</v>
      </c>
      <c r="F4162" s="484">
        <v>3.5726</v>
      </c>
      <c r="G4162" s="480">
        <v>15</v>
      </c>
      <c r="H4162" s="482">
        <v>0.27793000000000001</v>
      </c>
      <c r="I4162" s="483">
        <v>12.9</v>
      </c>
      <c r="J4162" s="484">
        <v>0.17519999999999999</v>
      </c>
      <c r="K4162" s="469">
        <f t="shared" si="354"/>
        <v>12.854315834922462</v>
      </c>
      <c r="L4162" s="469">
        <f t="shared" si="355"/>
        <v>-4.5684165077538808E-2</v>
      </c>
    </row>
    <row r="4163" spans="1:12">
      <c r="A4163" s="98" t="s">
        <v>121</v>
      </c>
      <c r="B4163" s="480">
        <f t="shared" si="357"/>
        <v>14</v>
      </c>
      <c r="C4163" s="480">
        <f t="shared" si="358"/>
        <v>0</v>
      </c>
      <c r="D4163" s="480">
        <f>D4162+6</f>
        <v>168</v>
      </c>
      <c r="E4163" s="480">
        <v>12</v>
      </c>
      <c r="F4163" s="484">
        <v>2.9300999999999999</v>
      </c>
      <c r="G4163" s="480">
        <v>15</v>
      </c>
      <c r="H4163" s="482">
        <v>0.26410299999999998</v>
      </c>
      <c r="I4163" s="483">
        <v>11.1</v>
      </c>
      <c r="J4163" s="484">
        <v>0.2419</v>
      </c>
      <c r="K4163" s="469">
        <f t="shared" si="354"/>
        <v>11.094535086689664</v>
      </c>
      <c r="L4163" s="469">
        <f t="shared" si="355"/>
        <v>-5.4649133103357173E-3</v>
      </c>
    </row>
    <row r="4164" spans="1:12">
      <c r="A4164" s="98" t="s">
        <v>121</v>
      </c>
      <c r="B4164" s="98">
        <f t="shared" si="357"/>
        <v>14</v>
      </c>
      <c r="C4164" s="98">
        <f t="shared" si="358"/>
        <v>0</v>
      </c>
      <c r="D4164" s="98">
        <f>D4163</f>
        <v>168</v>
      </c>
      <c r="E4164" s="98">
        <f>E4163+1</f>
        <v>13</v>
      </c>
      <c r="F4164" s="397">
        <f>F4163+(E4164-E4163)*(F4166-F4163)/(E4166-E4163)</f>
        <v>2.9469333333333334</v>
      </c>
      <c r="G4164" s="98">
        <v>15</v>
      </c>
      <c r="H4164" s="491">
        <f>H4163+(E4164-E4163)*(H4166-H4163)/(E4166-E4163)</f>
        <v>0.26429799999999998</v>
      </c>
      <c r="I4164" s="492">
        <f>I4163+(E4164-E4163)*(I4166-I4163)/(E4166-E4163)</f>
        <v>11.166666666666666</v>
      </c>
      <c r="J4164" s="397">
        <f>J4163+(E4164-E4163)*(J4166-J4163)/(E4166-E4163)</f>
        <v>0.24026666666666666</v>
      </c>
      <c r="K4164" s="469">
        <f t="shared" si="354"/>
        <v>11.150040232363974</v>
      </c>
      <c r="L4164" s="469">
        <f t="shared" si="355"/>
        <v>-1.6626434302692061E-2</v>
      </c>
    </row>
    <row r="4165" spans="1:12">
      <c r="A4165" s="480" t="s">
        <v>121</v>
      </c>
      <c r="B4165" s="98">
        <f t="shared" si="357"/>
        <v>14</v>
      </c>
      <c r="C4165" s="98">
        <f t="shared" si="358"/>
        <v>0</v>
      </c>
      <c r="D4165" s="98">
        <f>D4163</f>
        <v>168</v>
      </c>
      <c r="E4165" s="98">
        <f t="shared" ref="E4165:E4205" si="359">E4164+1</f>
        <v>14</v>
      </c>
      <c r="F4165" s="397">
        <f>F4163+(E4165-E4163)*(F4166-F4163)/(E4166-E4163)</f>
        <v>2.9637666666666664</v>
      </c>
      <c r="G4165" s="98">
        <v>15</v>
      </c>
      <c r="H4165" s="491">
        <f>H4163+(E4165-E4163)*(H4166-H4163)/(E4166-E4163)</f>
        <v>0.26449299999999998</v>
      </c>
      <c r="I4165" s="492">
        <f>I4163+(E4165-E4163)*(I4166-I4163)/(E4166-E4163)</f>
        <v>11.233333333333334</v>
      </c>
      <c r="J4165" s="397">
        <f>J4163+(E4165-E4163)*(J4166-J4163)/(E4166-E4163)</f>
        <v>0.23863333333333334</v>
      </c>
      <c r="K4165" s="469">
        <f t="shared" si="354"/>
        <v>11.205463534636708</v>
      </c>
      <c r="L4165" s="469">
        <f t="shared" si="355"/>
        <v>-2.7869798696626091E-2</v>
      </c>
    </row>
    <row r="4166" spans="1:12">
      <c r="A4166" s="98" t="s">
        <v>121</v>
      </c>
      <c r="B4166" s="480">
        <f t="shared" si="357"/>
        <v>14</v>
      </c>
      <c r="C4166" s="480">
        <f t="shared" si="358"/>
        <v>0</v>
      </c>
      <c r="D4166" s="480">
        <f>D4163</f>
        <v>168</v>
      </c>
      <c r="E4166" s="480">
        <f t="shared" si="359"/>
        <v>15</v>
      </c>
      <c r="F4166" s="484">
        <v>2.9805999999999999</v>
      </c>
      <c r="G4166" s="480">
        <v>15</v>
      </c>
      <c r="H4166" s="482">
        <v>0.26468799999999998</v>
      </c>
      <c r="I4166" s="483">
        <v>11.3</v>
      </c>
      <c r="J4166" s="484">
        <v>0.23699999999999999</v>
      </c>
      <c r="K4166" s="469">
        <f t="shared" si="354"/>
        <v>11.260805174394005</v>
      </c>
      <c r="L4166" s="469">
        <f t="shared" si="355"/>
        <v>-3.9194825605996186E-2</v>
      </c>
    </row>
    <row r="4167" spans="1:12">
      <c r="A4167" s="98" t="s">
        <v>121</v>
      </c>
      <c r="B4167" s="98">
        <f t="shared" si="357"/>
        <v>14</v>
      </c>
      <c r="C4167" s="98">
        <f t="shared" si="358"/>
        <v>0</v>
      </c>
      <c r="D4167" s="98">
        <f>D4166</f>
        <v>168</v>
      </c>
      <c r="E4167" s="98">
        <f t="shared" si="359"/>
        <v>16</v>
      </c>
      <c r="F4167" s="397">
        <f>F4166+(E4167-E4166)*(F4169-F4166)/(E4169-E4166)</f>
        <v>2.9971333333333332</v>
      </c>
      <c r="G4167" s="98">
        <v>15</v>
      </c>
      <c r="H4167" s="491">
        <f>H4166+(E4167-E4166)*(H4169-H4166)/(E4169-E4166)</f>
        <v>0.2648793333333333</v>
      </c>
      <c r="I4167" s="492">
        <f>I4166+(E4167-E4166)*(I4169-I4166)/(E4169-E4166)</f>
        <v>11.333333333333334</v>
      </c>
      <c r="J4167" s="397">
        <f>J4166+(E4167-E4166)*(J4169-J4166)/(E4169-E4166)</f>
        <v>0.23533333333333334</v>
      </c>
      <c r="K4167" s="469">
        <f t="shared" si="354"/>
        <v>11.31508938661378</v>
      </c>
      <c r="L4167" s="469">
        <f t="shared" si="355"/>
        <v>-1.8243946719554316E-2</v>
      </c>
    </row>
    <row r="4168" spans="1:12">
      <c r="A4168" s="480" t="s">
        <v>121</v>
      </c>
      <c r="B4168" s="98">
        <f t="shared" si="357"/>
        <v>14</v>
      </c>
      <c r="C4168" s="98">
        <f t="shared" si="358"/>
        <v>0</v>
      </c>
      <c r="D4168" s="98">
        <f>D4166</f>
        <v>168</v>
      </c>
      <c r="E4168" s="98">
        <f t="shared" si="359"/>
        <v>17</v>
      </c>
      <c r="F4168" s="397">
        <f>F4166+(E4168-E4166)*(F4169-F4166)/(E4169-E4166)</f>
        <v>3.0136666666666665</v>
      </c>
      <c r="G4168" s="98">
        <v>15</v>
      </c>
      <c r="H4168" s="491">
        <f>H4166+(E4168-E4166)*(H4169-H4166)/(E4169-E4166)</f>
        <v>0.26507066666666668</v>
      </c>
      <c r="I4168" s="492">
        <f>I4166+(E4168-E4166)*(I4169-I4166)/(E4169-E4166)</f>
        <v>11.366666666666667</v>
      </c>
      <c r="J4168" s="397">
        <f>J4166+(E4168-E4166)*(J4169-J4166)/(E4169-E4166)</f>
        <v>0.23366666666666666</v>
      </c>
      <c r="K4168" s="469">
        <f t="shared" si="354"/>
        <v>11.369295231963299</v>
      </c>
      <c r="L4168" s="469">
        <f t="shared" si="355"/>
        <v>2.6285652966322459E-3</v>
      </c>
    </row>
    <row r="4169" spans="1:12">
      <c r="A4169" s="98" t="s">
        <v>121</v>
      </c>
      <c r="B4169" s="480">
        <f t="shared" si="357"/>
        <v>14</v>
      </c>
      <c r="C4169" s="480">
        <f t="shared" si="358"/>
        <v>0</v>
      </c>
      <c r="D4169" s="480">
        <f>D4166</f>
        <v>168</v>
      </c>
      <c r="E4169" s="480">
        <f t="shared" si="359"/>
        <v>18</v>
      </c>
      <c r="F4169" s="484">
        <v>3.0301999999999998</v>
      </c>
      <c r="G4169" s="480">
        <v>15</v>
      </c>
      <c r="H4169" s="482">
        <v>0.265262</v>
      </c>
      <c r="I4169" s="483">
        <v>11.4</v>
      </c>
      <c r="J4169" s="484">
        <v>0.23200000000000001</v>
      </c>
      <c r="K4169" s="469">
        <f t="shared" si="354"/>
        <v>11.423422880020507</v>
      </c>
      <c r="L4169" s="469">
        <f t="shared" si="355"/>
        <v>2.3422880020506298E-2</v>
      </c>
    </row>
    <row r="4170" spans="1:12">
      <c r="A4170" s="98" t="s">
        <v>121</v>
      </c>
      <c r="B4170" s="98">
        <f t="shared" si="357"/>
        <v>14</v>
      </c>
      <c r="C4170" s="98">
        <f t="shared" si="358"/>
        <v>0</v>
      </c>
      <c r="D4170" s="98">
        <f>D4169</f>
        <v>168</v>
      </c>
      <c r="E4170" s="98">
        <f t="shared" si="359"/>
        <v>19</v>
      </c>
      <c r="F4170" s="397">
        <f>F4169+(E4170-E4169)*(F4172-F4169)/(E4172-E4169)</f>
        <v>3.0465</v>
      </c>
      <c r="G4170" s="98">
        <v>15</v>
      </c>
      <c r="H4170" s="491">
        <f>H4169+(E4170-E4169)*(H4172-H4169)/(E4172-E4169)</f>
        <v>0.26545000000000002</v>
      </c>
      <c r="I4170" s="492">
        <f>I4169+(E4170-E4169)*(I4172-I4169)/(E4172-E4169)</f>
        <v>11.466666666666667</v>
      </c>
      <c r="J4170" s="397">
        <f>J4169+(E4170-E4169)*(J4172-J4169)/(E4172-E4169)</f>
        <v>0.23036666666666666</v>
      </c>
      <c r="K4170" s="469">
        <f t="shared" si="354"/>
        <v>11.476737615370125</v>
      </c>
      <c r="L4170" s="469">
        <f t="shared" si="355"/>
        <v>1.0070948703457816E-2</v>
      </c>
    </row>
    <row r="4171" spans="1:12">
      <c r="A4171" s="480" t="s">
        <v>121</v>
      </c>
      <c r="B4171" s="98">
        <f t="shared" si="357"/>
        <v>14</v>
      </c>
      <c r="C4171" s="98">
        <f t="shared" si="358"/>
        <v>0</v>
      </c>
      <c r="D4171" s="98">
        <f>D4169</f>
        <v>168</v>
      </c>
      <c r="E4171" s="98">
        <f t="shared" si="359"/>
        <v>20</v>
      </c>
      <c r="F4171" s="397">
        <f>F4169+(E4171-E4169)*(F4172-F4169)/(E4172-E4169)</f>
        <v>3.0627999999999997</v>
      </c>
      <c r="G4171" s="98">
        <v>15</v>
      </c>
      <c r="H4171" s="491">
        <f>H4169+(E4171-E4169)*(H4172-H4169)/(E4172-E4169)</f>
        <v>0.26563799999999999</v>
      </c>
      <c r="I4171" s="492">
        <f>I4169+(E4171-E4169)*(I4172-I4169)/(E4172-E4169)</f>
        <v>11.533333333333333</v>
      </c>
      <c r="J4171" s="397">
        <f>J4169+(E4171-E4169)*(J4172-J4169)/(E4172-E4169)</f>
        <v>0.22873333333333334</v>
      </c>
      <c r="K4171" s="469">
        <f t="shared" ref="K4171:K4234" si="360">F4171/H4171</f>
        <v>11.529976885837117</v>
      </c>
      <c r="L4171" s="469">
        <f t="shared" ref="L4171:L4234" si="361">K4171-I4171</f>
        <v>-3.3564474962162194E-3</v>
      </c>
    </row>
    <row r="4172" spans="1:12">
      <c r="A4172" s="98" t="s">
        <v>121</v>
      </c>
      <c r="B4172" s="480">
        <f t="shared" si="357"/>
        <v>14</v>
      </c>
      <c r="C4172" s="480">
        <f t="shared" si="358"/>
        <v>0</v>
      </c>
      <c r="D4172" s="480">
        <f>D4169</f>
        <v>168</v>
      </c>
      <c r="E4172" s="480">
        <f t="shared" si="359"/>
        <v>21</v>
      </c>
      <c r="F4172" s="484">
        <v>3.0790999999999999</v>
      </c>
      <c r="G4172" s="480">
        <v>15</v>
      </c>
      <c r="H4172" s="482">
        <v>0.26582600000000001</v>
      </c>
      <c r="I4172" s="483">
        <v>11.6</v>
      </c>
      <c r="J4172" s="484">
        <v>0.2271</v>
      </c>
      <c r="K4172" s="469">
        <f t="shared" si="360"/>
        <v>11.583140851534463</v>
      </c>
      <c r="L4172" s="469">
        <f t="shared" si="361"/>
        <v>-1.6859148465536933E-2</v>
      </c>
    </row>
    <row r="4173" spans="1:12">
      <c r="A4173" s="98" t="s">
        <v>121</v>
      </c>
      <c r="B4173" s="98">
        <f t="shared" si="357"/>
        <v>14</v>
      </c>
      <c r="C4173" s="98">
        <f t="shared" si="358"/>
        <v>0</v>
      </c>
      <c r="D4173" s="98">
        <f>D4172</f>
        <v>168</v>
      </c>
      <c r="E4173" s="98">
        <f t="shared" si="359"/>
        <v>22</v>
      </c>
      <c r="F4173" s="397">
        <f>F4172+(E4173-E4172)*(F4175-F4172)/(E4175-E4172)</f>
        <v>3.0951333333333335</v>
      </c>
      <c r="G4173" s="98">
        <v>15</v>
      </c>
      <c r="H4173" s="491">
        <f>H4172+(E4173-E4172)*(H4175-H4172)/(E4175-E4172)</f>
        <v>0.26601066666666667</v>
      </c>
      <c r="I4173" s="492">
        <f>I4172+(E4173-E4172)*(I4175-I4172)/(E4175-E4172)</f>
        <v>11.633333333333333</v>
      </c>
      <c r="J4173" s="397">
        <f>J4172+(E4173-E4172)*(J4175-J4172)/(E4175-E4172)</f>
        <v>0.22546666666666668</v>
      </c>
      <c r="K4173" s="469">
        <f t="shared" si="360"/>
        <v>11.635373017623353</v>
      </c>
      <c r="L4173" s="469">
        <f t="shared" si="361"/>
        <v>2.0396842900201051E-3</v>
      </c>
    </row>
    <row r="4174" spans="1:12">
      <c r="A4174" s="480" t="s">
        <v>121</v>
      </c>
      <c r="B4174" s="98">
        <f t="shared" si="357"/>
        <v>14</v>
      </c>
      <c r="C4174" s="98">
        <f t="shared" si="358"/>
        <v>0</v>
      </c>
      <c r="D4174" s="98">
        <f>D4172</f>
        <v>168</v>
      </c>
      <c r="E4174" s="98">
        <f t="shared" si="359"/>
        <v>23</v>
      </c>
      <c r="F4174" s="397">
        <f>F4172+(E4174-E4172)*(F4175-F4172)/(E4175-E4172)</f>
        <v>3.1111666666666666</v>
      </c>
      <c r="G4174" s="98">
        <v>15</v>
      </c>
      <c r="H4174" s="491">
        <f>H4172+(E4174-E4172)*(H4175-H4172)/(E4175-E4172)</f>
        <v>0.26619533333333334</v>
      </c>
      <c r="I4174" s="492">
        <f>I4172+(E4174-E4172)*(I4175-I4172)/(E4175-E4172)</f>
        <v>11.666666666666666</v>
      </c>
      <c r="J4174" s="397">
        <f>J4172+(E4174-E4172)*(J4175-J4172)/(E4175-E4172)</f>
        <v>0.22383333333333333</v>
      </c>
      <c r="K4174" s="469">
        <f t="shared" si="360"/>
        <v>11.687532714072121</v>
      </c>
      <c r="L4174" s="469">
        <f t="shared" si="361"/>
        <v>2.086604740545539E-2</v>
      </c>
    </row>
    <row r="4175" spans="1:12">
      <c r="A4175" s="98" t="s">
        <v>121</v>
      </c>
      <c r="B4175" s="480">
        <f t="shared" si="357"/>
        <v>14</v>
      </c>
      <c r="C4175" s="480">
        <f t="shared" si="358"/>
        <v>0</v>
      </c>
      <c r="D4175" s="480">
        <f>D4172</f>
        <v>168</v>
      </c>
      <c r="E4175" s="480">
        <f t="shared" si="359"/>
        <v>24</v>
      </c>
      <c r="F4175" s="484">
        <v>3.1272000000000002</v>
      </c>
      <c r="G4175" s="480">
        <v>15</v>
      </c>
      <c r="H4175" s="482">
        <v>0.26638000000000001</v>
      </c>
      <c r="I4175" s="483">
        <v>11.7</v>
      </c>
      <c r="J4175" s="484">
        <v>0.22220000000000001</v>
      </c>
      <c r="K4175" s="469">
        <f t="shared" si="360"/>
        <v>11.73962009159847</v>
      </c>
      <c r="L4175" s="469">
        <f t="shared" si="361"/>
        <v>3.9620091598470353E-2</v>
      </c>
    </row>
    <row r="4176" spans="1:12">
      <c r="A4176" s="98" t="s">
        <v>121</v>
      </c>
      <c r="B4176" s="98">
        <f t="shared" si="357"/>
        <v>14</v>
      </c>
      <c r="C4176" s="98">
        <f t="shared" si="358"/>
        <v>0</v>
      </c>
      <c r="D4176" s="98">
        <f>D4175</f>
        <v>168</v>
      </c>
      <c r="E4176" s="98">
        <f t="shared" si="359"/>
        <v>25</v>
      </c>
      <c r="F4176" s="397">
        <f>F4175+(E4176-E4175)*(F4178-F4175)/(E4178-E4175)</f>
        <v>3.1429666666666667</v>
      </c>
      <c r="G4176" s="98">
        <v>15</v>
      </c>
      <c r="H4176" s="491">
        <f>H4175+(E4176-E4175)*(H4178-H4175)/(E4178-E4175)</f>
        <v>0.2665616666666667</v>
      </c>
      <c r="I4176" s="492">
        <f>I4175+(E4176-E4175)*(I4178-I4175)/(E4178-E4175)</f>
        <v>11.766666666666666</v>
      </c>
      <c r="J4176" s="397">
        <f>J4175+(E4176-E4175)*(J4178-J4175)/(E4178-E4175)</f>
        <v>0.22053333333333333</v>
      </c>
      <c r="K4176" s="469">
        <f t="shared" si="360"/>
        <v>11.790767614748306</v>
      </c>
      <c r="L4176" s="469">
        <f t="shared" si="361"/>
        <v>2.4100948081640539E-2</v>
      </c>
    </row>
    <row r="4177" spans="1:12">
      <c r="A4177" s="480" t="s">
        <v>121</v>
      </c>
      <c r="B4177" s="98">
        <f t="shared" si="357"/>
        <v>14</v>
      </c>
      <c r="C4177" s="98">
        <f t="shared" si="358"/>
        <v>0</v>
      </c>
      <c r="D4177" s="98">
        <f>D4175</f>
        <v>168</v>
      </c>
      <c r="E4177" s="98">
        <f t="shared" si="359"/>
        <v>26</v>
      </c>
      <c r="F4177" s="397">
        <f>F4175+(E4177-E4175)*(F4178-F4175)/(E4178-E4175)</f>
        <v>3.1587333333333336</v>
      </c>
      <c r="G4177" s="98">
        <v>15</v>
      </c>
      <c r="H4177" s="491">
        <f>H4175+(E4177-E4175)*(H4178-H4175)/(E4178-E4175)</f>
        <v>0.26674333333333333</v>
      </c>
      <c r="I4177" s="492">
        <f>I4175+(E4177-E4175)*(I4178-I4175)/(E4178-E4175)</f>
        <v>11.833333333333334</v>
      </c>
      <c r="J4177" s="397">
        <f>J4175+(E4177-E4175)*(J4178-J4175)/(E4178-E4175)</f>
        <v>0.21886666666666668</v>
      </c>
      <c r="K4177" s="469">
        <f t="shared" si="360"/>
        <v>11.841845469427541</v>
      </c>
      <c r="L4177" s="469">
        <f t="shared" si="361"/>
        <v>8.5121360942075341E-3</v>
      </c>
    </row>
    <row r="4178" spans="1:12">
      <c r="A4178" s="98" t="s">
        <v>121</v>
      </c>
      <c r="B4178" s="480">
        <f t="shared" si="357"/>
        <v>14</v>
      </c>
      <c r="C4178" s="480">
        <f t="shared" si="358"/>
        <v>0</v>
      </c>
      <c r="D4178" s="480">
        <f>D4175</f>
        <v>168</v>
      </c>
      <c r="E4178" s="480">
        <f t="shared" si="359"/>
        <v>27</v>
      </c>
      <c r="F4178" s="484">
        <v>3.1745000000000001</v>
      </c>
      <c r="G4178" s="480">
        <v>15</v>
      </c>
      <c r="H4178" s="482">
        <v>0.26692500000000002</v>
      </c>
      <c r="I4178" s="483">
        <v>11.9</v>
      </c>
      <c r="J4178" s="484">
        <v>0.2172</v>
      </c>
      <c r="K4178" s="469">
        <f t="shared" si="360"/>
        <v>11.8928537978833</v>
      </c>
      <c r="L4178" s="469">
        <f t="shared" si="361"/>
        <v>-7.1462021167008061E-3</v>
      </c>
    </row>
    <row r="4179" spans="1:12">
      <c r="A4179" s="98" t="s">
        <v>121</v>
      </c>
      <c r="B4179" s="98">
        <f t="shared" si="357"/>
        <v>14</v>
      </c>
      <c r="C4179" s="98">
        <f t="shared" si="358"/>
        <v>0</v>
      </c>
      <c r="D4179" s="98">
        <f>D4178</f>
        <v>168</v>
      </c>
      <c r="E4179" s="98">
        <f t="shared" si="359"/>
        <v>28</v>
      </c>
      <c r="F4179" s="397">
        <f>F4178+(E4179-E4178)*(F4181-F4178)/(E4181-E4178)</f>
        <v>3.1900666666666666</v>
      </c>
      <c r="G4179" s="98">
        <v>15</v>
      </c>
      <c r="H4179" s="491">
        <f>H4178+(E4179-E4178)*(H4181-H4178)/(E4181-E4178)</f>
        <v>0.26710433333333333</v>
      </c>
      <c r="I4179" s="492">
        <f>I4178+(E4179-E4178)*(I4181-I4178)/(E4181-E4178)</f>
        <v>11.933333333333334</v>
      </c>
      <c r="J4179" s="397">
        <f>J4178+(E4179-E4178)*(J4181-J4178)/(E4181-E4178)</f>
        <v>0.21556666666666666</v>
      </c>
      <c r="K4179" s="469">
        <f t="shared" si="360"/>
        <v>11.943148307839758</v>
      </c>
      <c r="L4179" s="469">
        <f t="shared" si="361"/>
        <v>9.8149745064244343E-3</v>
      </c>
    </row>
    <row r="4180" spans="1:12">
      <c r="A4180" s="480" t="s">
        <v>121</v>
      </c>
      <c r="B4180" s="98">
        <f t="shared" si="357"/>
        <v>14</v>
      </c>
      <c r="C4180" s="98">
        <f t="shared" si="358"/>
        <v>0</v>
      </c>
      <c r="D4180" s="98">
        <f>D4178</f>
        <v>168</v>
      </c>
      <c r="E4180" s="98">
        <f t="shared" si="359"/>
        <v>29</v>
      </c>
      <c r="F4180" s="397">
        <f>F4178+(E4180-E4178)*(F4181-F4178)/(E4181-E4178)</f>
        <v>3.2056333333333336</v>
      </c>
      <c r="G4180" s="98">
        <v>15</v>
      </c>
      <c r="H4180" s="491">
        <f>H4178+(E4180-E4178)*(H4181-H4178)/(E4181-E4178)</f>
        <v>0.2672836666666667</v>
      </c>
      <c r="I4180" s="492">
        <f>I4178+(E4180-E4178)*(I4181-I4178)/(E4181-E4178)</f>
        <v>11.966666666666667</v>
      </c>
      <c r="J4180" s="397">
        <f>J4178+(E4180-E4178)*(J4181-J4178)/(E4181-E4178)</f>
        <v>0.21393333333333334</v>
      </c>
      <c r="K4180" s="469">
        <f t="shared" si="360"/>
        <v>11.993375327835221</v>
      </c>
      <c r="L4180" s="469">
        <f t="shared" si="361"/>
        <v>2.670866116855386E-2</v>
      </c>
    </row>
    <row r="4181" spans="1:12">
      <c r="A4181" s="98" t="s">
        <v>121</v>
      </c>
      <c r="B4181" s="480">
        <f t="shared" si="357"/>
        <v>14</v>
      </c>
      <c r="C4181" s="480">
        <f t="shared" si="358"/>
        <v>0</v>
      </c>
      <c r="D4181" s="480">
        <f>D4178</f>
        <v>168</v>
      </c>
      <c r="E4181" s="480">
        <f t="shared" si="359"/>
        <v>30</v>
      </c>
      <c r="F4181" s="484">
        <v>3.2212000000000001</v>
      </c>
      <c r="G4181" s="480">
        <v>15</v>
      </c>
      <c r="H4181" s="482">
        <v>0.26746300000000001</v>
      </c>
      <c r="I4181" s="483">
        <v>12</v>
      </c>
      <c r="J4181" s="484">
        <v>0.21229999999999999</v>
      </c>
      <c r="K4181" s="469">
        <f t="shared" si="360"/>
        <v>12.043534993625286</v>
      </c>
      <c r="L4181" s="469">
        <f t="shared" si="361"/>
        <v>4.3534993625286234E-2</v>
      </c>
    </row>
    <row r="4182" spans="1:12">
      <c r="A4182" s="98" t="s">
        <v>121</v>
      </c>
      <c r="B4182" s="98">
        <f t="shared" si="357"/>
        <v>14</v>
      </c>
      <c r="C4182" s="98">
        <f t="shared" si="358"/>
        <v>0</v>
      </c>
      <c r="D4182" s="98">
        <f>D4181</f>
        <v>168</v>
      </c>
      <c r="E4182" s="98">
        <f t="shared" si="359"/>
        <v>31</v>
      </c>
      <c r="F4182" s="397">
        <f>F4181+(E4182-E4181)*(F4184-F4181)/(E4184-E4181)</f>
        <v>3.2365333333333335</v>
      </c>
      <c r="G4182" s="98">
        <v>15</v>
      </c>
      <c r="H4182" s="491">
        <f>H4181+(E4182-E4181)*(H4184-H4181)/(E4184-E4181)</f>
        <v>0.26763966666666666</v>
      </c>
      <c r="I4182" s="492">
        <f>I4181+(E4182-E4181)*(I4184-I4181)/(E4184-E4181)</f>
        <v>12.066666666666666</v>
      </c>
      <c r="J4182" s="397">
        <f>J4181+(E4182-E4181)*(J4184-J4181)/(E4184-E4181)</f>
        <v>0.21063333333333334</v>
      </c>
      <c r="K4182" s="469">
        <f t="shared" si="360"/>
        <v>12.092876118263487</v>
      </c>
      <c r="L4182" s="469">
        <f t="shared" si="361"/>
        <v>2.6209451596820088E-2</v>
      </c>
    </row>
    <row r="4183" spans="1:12">
      <c r="A4183" s="480" t="s">
        <v>121</v>
      </c>
      <c r="B4183" s="98">
        <f t="shared" si="357"/>
        <v>14</v>
      </c>
      <c r="C4183" s="98">
        <f t="shared" si="358"/>
        <v>0</v>
      </c>
      <c r="D4183" s="98">
        <f>D4181</f>
        <v>168</v>
      </c>
      <c r="E4183" s="98">
        <f t="shared" si="359"/>
        <v>32</v>
      </c>
      <c r="F4183" s="397">
        <f>F4181+(E4183-E4181)*(F4184-F4181)/(E4184-E4181)</f>
        <v>3.2518666666666665</v>
      </c>
      <c r="G4183" s="98">
        <v>15</v>
      </c>
      <c r="H4183" s="491">
        <f>H4181+(E4183-E4181)*(H4184-H4181)/(E4184-E4181)</f>
        <v>0.26781633333333332</v>
      </c>
      <c r="I4183" s="492">
        <f>I4181+(E4183-E4181)*(I4184-I4181)/(E4184-E4181)</f>
        <v>12.133333333333333</v>
      </c>
      <c r="J4183" s="397">
        <f>J4181+(E4183-E4181)*(J4184-J4181)/(E4184-E4181)</f>
        <v>0.20896666666666666</v>
      </c>
      <c r="K4183" s="469">
        <f t="shared" si="360"/>
        <v>12.142152146558152</v>
      </c>
      <c r="L4183" s="469">
        <f t="shared" si="361"/>
        <v>8.8188132248188111E-3</v>
      </c>
    </row>
    <row r="4184" spans="1:12">
      <c r="A4184" s="98" t="s">
        <v>121</v>
      </c>
      <c r="B4184" s="480">
        <f t="shared" si="357"/>
        <v>14</v>
      </c>
      <c r="C4184" s="480">
        <f t="shared" si="358"/>
        <v>0</v>
      </c>
      <c r="D4184" s="480">
        <f>D4181</f>
        <v>168</v>
      </c>
      <c r="E4184" s="480">
        <f t="shared" si="359"/>
        <v>33</v>
      </c>
      <c r="F4184" s="484">
        <v>3.2671999999999999</v>
      </c>
      <c r="G4184" s="480">
        <v>15</v>
      </c>
      <c r="H4184" s="482">
        <v>0.26799299999999998</v>
      </c>
      <c r="I4184" s="483">
        <v>12.2</v>
      </c>
      <c r="J4184" s="484">
        <v>0.20730000000000001</v>
      </c>
      <c r="K4184" s="469">
        <f t="shared" si="360"/>
        <v>12.191363207247951</v>
      </c>
      <c r="L4184" s="469">
        <f t="shared" si="361"/>
        <v>-8.6367927520480947E-3</v>
      </c>
    </row>
    <row r="4185" spans="1:12">
      <c r="A4185" s="98" t="s">
        <v>121</v>
      </c>
      <c r="B4185" s="98">
        <f t="shared" si="357"/>
        <v>14</v>
      </c>
      <c r="C4185" s="98">
        <f t="shared" si="358"/>
        <v>0</v>
      </c>
      <c r="D4185" s="98">
        <f>D4184</f>
        <v>168</v>
      </c>
      <c r="E4185" s="98">
        <f t="shared" si="359"/>
        <v>34</v>
      </c>
      <c r="F4185" s="397">
        <f>F4184+(E4185-E4184)*(F4187-F4184)/(E4187-E4184)</f>
        <v>3.2822999999999998</v>
      </c>
      <c r="G4185" s="98">
        <v>15</v>
      </c>
      <c r="H4185" s="491">
        <f>H4184+(E4185-E4184)*(H4187-H4184)/(E4187-E4184)</f>
        <v>0.26816766666666664</v>
      </c>
      <c r="I4185" s="492">
        <f>I4184+(E4185-E4184)*(I4187-I4184)/(E4187-E4184)</f>
        <v>12.233333333333333</v>
      </c>
      <c r="J4185" s="397">
        <f>J4184+(E4185-E4184)*(J4187-J4184)/(E4187-E4184)</f>
        <v>0.20566666666666666</v>
      </c>
      <c r="K4185" s="469">
        <f t="shared" si="360"/>
        <v>12.239730616293539</v>
      </c>
      <c r="L4185" s="469">
        <f t="shared" si="361"/>
        <v>6.397282960206141E-3</v>
      </c>
    </row>
    <row r="4186" spans="1:12">
      <c r="A4186" s="480" t="s">
        <v>121</v>
      </c>
      <c r="B4186" s="98">
        <f t="shared" si="357"/>
        <v>14</v>
      </c>
      <c r="C4186" s="98">
        <f t="shared" si="358"/>
        <v>0</v>
      </c>
      <c r="D4186" s="98">
        <f>D4184</f>
        <v>168</v>
      </c>
      <c r="E4186" s="98">
        <f t="shared" si="359"/>
        <v>35</v>
      </c>
      <c r="F4186" s="397">
        <f>F4184+(E4186-E4184)*(F4187-F4184)/(E4187-E4184)</f>
        <v>3.2974000000000001</v>
      </c>
      <c r="G4186" s="98">
        <v>15</v>
      </c>
      <c r="H4186" s="491">
        <f>H4184+(E4186-E4184)*(H4187-H4184)/(E4187-E4184)</f>
        <v>0.26834233333333335</v>
      </c>
      <c r="I4186" s="492">
        <f>I4184+(E4186-E4184)*(I4187-I4184)/(E4187-E4184)</f>
        <v>12.266666666666667</v>
      </c>
      <c r="J4186" s="397">
        <f>J4184+(E4186-E4184)*(J4187-J4184)/(E4187-E4184)</f>
        <v>0.20403333333333334</v>
      </c>
      <c r="K4186" s="469">
        <f t="shared" si="360"/>
        <v>12.28803505969365</v>
      </c>
      <c r="L4186" s="469">
        <f t="shared" si="361"/>
        <v>2.1368393026982346E-2</v>
      </c>
    </row>
    <row r="4187" spans="1:12">
      <c r="A4187" s="98" t="s">
        <v>121</v>
      </c>
      <c r="B4187" s="480">
        <f t="shared" si="357"/>
        <v>14</v>
      </c>
      <c r="C4187" s="480">
        <f t="shared" si="358"/>
        <v>0</v>
      </c>
      <c r="D4187" s="480">
        <f>D4184</f>
        <v>168</v>
      </c>
      <c r="E4187" s="480">
        <f t="shared" si="359"/>
        <v>36</v>
      </c>
      <c r="F4187" s="484">
        <v>3.3125</v>
      </c>
      <c r="G4187" s="480">
        <v>15</v>
      </c>
      <c r="H4187" s="482">
        <v>0.26851700000000001</v>
      </c>
      <c r="I4187" s="483">
        <v>12.3</v>
      </c>
      <c r="J4187" s="484">
        <v>0.2024</v>
      </c>
      <c r="K4187" s="469">
        <f t="shared" si="360"/>
        <v>12.336276660323183</v>
      </c>
      <c r="L4187" s="469">
        <f t="shared" si="361"/>
        <v>3.6276660323181886E-2</v>
      </c>
    </row>
    <row r="4188" spans="1:12">
      <c r="A4188" s="98" t="s">
        <v>121</v>
      </c>
      <c r="B4188" s="98">
        <f t="shared" si="357"/>
        <v>14</v>
      </c>
      <c r="C4188" s="98">
        <f t="shared" si="358"/>
        <v>0</v>
      </c>
      <c r="D4188" s="98">
        <f>D4187</f>
        <v>168</v>
      </c>
      <c r="E4188" s="98">
        <f t="shared" si="359"/>
        <v>37</v>
      </c>
      <c r="F4188" s="397">
        <f>F4187+(E4188-E4187)*(F4190-F4187)/(E4190-E4187)</f>
        <v>3.3274333333333335</v>
      </c>
      <c r="G4188" s="98">
        <v>15</v>
      </c>
      <c r="H4188" s="491">
        <f>H4187+(E4188-E4187)*(H4190-H4187)/(E4190-E4187)</f>
        <v>0.26868999999999998</v>
      </c>
      <c r="I4188" s="492">
        <f>I4187+(E4188-E4187)*(I4190-I4187)/(E4190-E4187)</f>
        <v>12.366666666666667</v>
      </c>
      <c r="J4188" s="397">
        <f>J4187+(E4188-E4187)*(J4190-J4187)/(E4190-E4187)</f>
        <v>0.20076666666666668</v>
      </c>
      <c r="K4188" s="469">
        <f t="shared" si="360"/>
        <v>12.383912067190195</v>
      </c>
      <c r="L4188" s="469">
        <f t="shared" si="361"/>
        <v>1.7245400523528076E-2</v>
      </c>
    </row>
    <row r="4189" spans="1:12">
      <c r="A4189" s="480" t="s">
        <v>121</v>
      </c>
      <c r="B4189" s="98">
        <f t="shared" si="357"/>
        <v>14</v>
      </c>
      <c r="C4189" s="98">
        <f t="shared" si="358"/>
        <v>0</v>
      </c>
      <c r="D4189" s="98">
        <f>D4187</f>
        <v>168</v>
      </c>
      <c r="E4189" s="98">
        <f t="shared" si="359"/>
        <v>38</v>
      </c>
      <c r="F4189" s="397">
        <f>F4187+(E4189-E4187)*(F4190-F4187)/(E4190-E4187)</f>
        <v>3.3423666666666665</v>
      </c>
      <c r="G4189" s="98">
        <v>15</v>
      </c>
      <c r="H4189" s="491">
        <f>H4187+(E4189-E4187)*(H4190-H4187)/(E4190-E4187)</f>
        <v>0.26886300000000002</v>
      </c>
      <c r="I4189" s="492">
        <f>I4187+(E4189-E4187)*(I4190-I4187)/(E4190-E4187)</f>
        <v>12.433333333333334</v>
      </c>
      <c r="J4189" s="397">
        <f>J4187+(E4189-E4187)*(J4190-J4187)/(E4190-E4187)</f>
        <v>0.19913333333333333</v>
      </c>
      <c r="K4189" s="469">
        <f t="shared" si="360"/>
        <v>12.431486172015735</v>
      </c>
      <c r="L4189" s="469">
        <f t="shared" si="361"/>
        <v>-1.8471613175989887E-3</v>
      </c>
    </row>
    <row r="4190" spans="1:12">
      <c r="A4190" s="98" t="s">
        <v>121</v>
      </c>
      <c r="B4190" s="480">
        <f t="shared" si="357"/>
        <v>14</v>
      </c>
      <c r="C4190" s="480">
        <f t="shared" si="358"/>
        <v>0</v>
      </c>
      <c r="D4190" s="480">
        <f>D4187</f>
        <v>168</v>
      </c>
      <c r="E4190" s="480">
        <f t="shared" si="359"/>
        <v>39</v>
      </c>
      <c r="F4190" s="484">
        <v>3.3573</v>
      </c>
      <c r="G4190" s="480">
        <v>15</v>
      </c>
      <c r="H4190" s="482">
        <v>0.269036</v>
      </c>
      <c r="I4190" s="483">
        <v>12.5</v>
      </c>
      <c r="J4190" s="484">
        <v>0.19750000000000001</v>
      </c>
      <c r="K4190" s="469">
        <f t="shared" si="360"/>
        <v>12.478999093058178</v>
      </c>
      <c r="L4190" s="469">
        <f t="shared" si="361"/>
        <v>-2.1000906941821995E-2</v>
      </c>
    </row>
    <row r="4191" spans="1:12">
      <c r="A4191" s="98" t="s">
        <v>121</v>
      </c>
      <c r="B4191" s="98">
        <f t="shared" si="357"/>
        <v>14</v>
      </c>
      <c r="C4191" s="98">
        <f t="shared" si="358"/>
        <v>0</v>
      </c>
      <c r="D4191" s="98">
        <f>D4190</f>
        <v>168</v>
      </c>
      <c r="E4191" s="98">
        <f t="shared" si="359"/>
        <v>40</v>
      </c>
      <c r="F4191" s="397">
        <f>F4190+(E4191-E4190)*(F4193-F4190)/(E4193-E4190)</f>
        <v>3.3719999999999999</v>
      </c>
      <c r="G4191" s="98">
        <v>15</v>
      </c>
      <c r="H4191" s="491">
        <f>H4190+(E4191-E4190)*(H4193-H4190)/(E4193-E4190)</f>
        <v>0.26920733333333335</v>
      </c>
      <c r="I4191" s="492">
        <f>I4190+(E4191-E4190)*(I4193-I4190)/(E4193-E4190)</f>
        <v>12.533333333333333</v>
      </c>
      <c r="J4191" s="397">
        <f>J4190+(E4191-E4190)*(J4193-J4190)/(E4193-E4190)</f>
        <v>0.19583333333333333</v>
      </c>
      <c r="K4191" s="469">
        <f t="shared" si="360"/>
        <v>12.525661757604423</v>
      </c>
      <c r="L4191" s="469">
        <f t="shared" si="361"/>
        <v>-7.671575728910085E-3</v>
      </c>
    </row>
    <row r="4192" spans="1:12">
      <c r="A4192" s="480" t="s">
        <v>121</v>
      </c>
      <c r="B4192" s="98">
        <f t="shared" si="357"/>
        <v>14</v>
      </c>
      <c r="C4192" s="98">
        <f t="shared" si="358"/>
        <v>0</v>
      </c>
      <c r="D4192" s="98">
        <f>D4190</f>
        <v>168</v>
      </c>
      <c r="E4192" s="98">
        <f t="shared" si="359"/>
        <v>41</v>
      </c>
      <c r="F4192" s="397">
        <f>F4190+(E4192-E4190)*(F4193-F4190)/(E4193-E4190)</f>
        <v>3.3867000000000003</v>
      </c>
      <c r="G4192" s="98">
        <v>15</v>
      </c>
      <c r="H4192" s="491">
        <f>H4190+(E4192-E4190)*(H4193-H4190)/(E4193-E4190)</f>
        <v>0.26937866666666666</v>
      </c>
      <c r="I4192" s="492">
        <f>I4190+(E4192-E4190)*(I4193-I4190)/(E4193-E4190)</f>
        <v>12.566666666666666</v>
      </c>
      <c r="J4192" s="397">
        <f>J4190+(E4192-E4190)*(J4193-J4190)/(E4193-E4190)</f>
        <v>0.19416666666666668</v>
      </c>
      <c r="K4192" s="469">
        <f t="shared" si="360"/>
        <v>12.57226506429611</v>
      </c>
      <c r="L4192" s="469">
        <f t="shared" si="361"/>
        <v>5.5983976294431415E-3</v>
      </c>
    </row>
    <row r="4193" spans="1:12">
      <c r="A4193" s="98" t="s">
        <v>121</v>
      </c>
      <c r="B4193" s="480">
        <f t="shared" si="357"/>
        <v>14</v>
      </c>
      <c r="C4193" s="480">
        <f t="shared" si="358"/>
        <v>0</v>
      </c>
      <c r="D4193" s="480">
        <f>D4190</f>
        <v>168</v>
      </c>
      <c r="E4193" s="480">
        <f t="shared" si="359"/>
        <v>42</v>
      </c>
      <c r="F4193" s="484">
        <v>3.4014000000000002</v>
      </c>
      <c r="G4193" s="480">
        <v>15</v>
      </c>
      <c r="H4193" s="482">
        <v>0.26955000000000001</v>
      </c>
      <c r="I4193" s="483">
        <v>12.6</v>
      </c>
      <c r="J4193" s="484">
        <v>0.1925</v>
      </c>
      <c r="K4193" s="469">
        <f t="shared" si="360"/>
        <v>12.618809126321647</v>
      </c>
      <c r="L4193" s="469">
        <f t="shared" si="361"/>
        <v>1.880912632164744E-2</v>
      </c>
    </row>
    <row r="4194" spans="1:12">
      <c r="A4194" s="98" t="s">
        <v>121</v>
      </c>
      <c r="B4194" s="98">
        <f t="shared" si="357"/>
        <v>14</v>
      </c>
      <c r="C4194" s="98">
        <f t="shared" si="358"/>
        <v>0</v>
      </c>
      <c r="D4194" s="98">
        <f>D4193</f>
        <v>168</v>
      </c>
      <c r="E4194" s="98">
        <f t="shared" si="359"/>
        <v>43</v>
      </c>
      <c r="F4194" s="397">
        <f>F4193+(E4194-E4193)*(F4196-F4193)/(E4196-E4193)</f>
        <v>3.4159333333333333</v>
      </c>
      <c r="G4194" s="98">
        <v>15</v>
      </c>
      <c r="H4194" s="491">
        <f>H4193+(E4194-E4193)*(H4196-H4193)/(E4196-E4193)</f>
        <v>0.26971966666666669</v>
      </c>
      <c r="I4194" s="492">
        <f>I4193+(E4194-E4193)*(I4196-I4193)/(E4196-E4193)</f>
        <v>12.666666666666666</v>
      </c>
      <c r="J4194" s="397">
        <f>J4193+(E4194-E4193)*(J4196-J4193)/(E4196-E4193)</f>
        <v>0.19086666666666666</v>
      </c>
      <c r="K4194" s="469">
        <f t="shared" si="360"/>
        <v>12.66475439314152</v>
      </c>
      <c r="L4194" s="469">
        <f t="shared" si="361"/>
        <v>-1.9122735251464462E-3</v>
      </c>
    </row>
    <row r="4195" spans="1:12">
      <c r="A4195" s="480" t="s">
        <v>121</v>
      </c>
      <c r="B4195" s="98">
        <f t="shared" si="357"/>
        <v>14</v>
      </c>
      <c r="C4195" s="98">
        <f t="shared" si="358"/>
        <v>0</v>
      </c>
      <c r="D4195" s="98">
        <f>D4193</f>
        <v>168</v>
      </c>
      <c r="E4195" s="98">
        <f t="shared" si="359"/>
        <v>44</v>
      </c>
      <c r="F4195" s="397">
        <f>F4193+(E4195-E4193)*(F4196-F4193)/(E4196-E4193)</f>
        <v>3.4304666666666668</v>
      </c>
      <c r="G4195" s="98">
        <v>15</v>
      </c>
      <c r="H4195" s="491">
        <f>H4193+(E4195-E4193)*(H4196-H4193)/(E4196-E4193)</f>
        <v>0.26988933333333331</v>
      </c>
      <c r="I4195" s="492">
        <f>I4193+(E4195-E4193)*(I4196-I4193)/(E4196-E4193)</f>
        <v>12.733333333333334</v>
      </c>
      <c r="J4195" s="397">
        <f>J4193+(E4195-E4193)*(J4196-J4193)/(E4196-E4193)</f>
        <v>0.18923333333333334</v>
      </c>
      <c r="K4195" s="469">
        <f t="shared" si="360"/>
        <v>12.710641892726402</v>
      </c>
      <c r="L4195" s="469">
        <f t="shared" si="361"/>
        <v>-2.2691440606932289E-2</v>
      </c>
    </row>
    <row r="4196" spans="1:12">
      <c r="A4196" s="98" t="s">
        <v>121</v>
      </c>
      <c r="B4196" s="480">
        <f t="shared" si="357"/>
        <v>14</v>
      </c>
      <c r="C4196" s="480">
        <f t="shared" si="358"/>
        <v>0</v>
      </c>
      <c r="D4196" s="480">
        <f>D4193</f>
        <v>168</v>
      </c>
      <c r="E4196" s="480">
        <f t="shared" si="359"/>
        <v>45</v>
      </c>
      <c r="F4196" s="484">
        <v>3.4449999999999998</v>
      </c>
      <c r="G4196" s="480">
        <v>15</v>
      </c>
      <c r="H4196" s="482">
        <v>0.27005899999999999</v>
      </c>
      <c r="I4196" s="483">
        <v>12.8</v>
      </c>
      <c r="J4196" s="484">
        <v>0.18759999999999999</v>
      </c>
      <c r="K4196" s="469">
        <f t="shared" si="360"/>
        <v>12.756471733954433</v>
      </c>
      <c r="L4196" s="469">
        <f t="shared" si="361"/>
        <v>-4.3528266045568031E-2</v>
      </c>
    </row>
    <row r="4197" spans="1:12">
      <c r="A4197" s="98" t="s">
        <v>121</v>
      </c>
      <c r="B4197" s="98">
        <f t="shared" si="357"/>
        <v>14</v>
      </c>
      <c r="C4197" s="98">
        <f t="shared" si="358"/>
        <v>0</v>
      </c>
      <c r="D4197" s="98">
        <f>D4196</f>
        <v>168</v>
      </c>
      <c r="E4197" s="98">
        <f t="shared" si="359"/>
        <v>46</v>
      </c>
      <c r="F4197" s="397">
        <f>F4196+(E4197-E4196)*(F4199-F4196)/(E4199-E4196)</f>
        <v>3.4593666666666665</v>
      </c>
      <c r="G4197" s="98">
        <v>15</v>
      </c>
      <c r="H4197" s="491">
        <f>H4196+(E4197-E4196)*(H4199-H4196)/(E4199-E4196)</f>
        <v>0.27022733333333332</v>
      </c>
      <c r="I4197" s="492">
        <f>I4196+(E4197-E4196)*(I4199-I4196)/(E4199-E4196)</f>
        <v>12.833333333333334</v>
      </c>
      <c r="J4197" s="397">
        <f>J4196+(E4197-E4196)*(J4199-J4196)/(E4199-E4196)</f>
        <v>0.18596666666666667</v>
      </c>
      <c r="K4197" s="469">
        <f t="shared" si="360"/>
        <v>12.80169042855275</v>
      </c>
      <c r="L4197" s="469">
        <f t="shared" si="361"/>
        <v>-3.1642904780584402E-2</v>
      </c>
    </row>
    <row r="4198" spans="1:12">
      <c r="A4198" s="480" t="s">
        <v>121</v>
      </c>
      <c r="B4198" s="98">
        <f t="shared" si="357"/>
        <v>14</v>
      </c>
      <c r="C4198" s="98">
        <f t="shared" si="358"/>
        <v>0</v>
      </c>
      <c r="D4198" s="98">
        <f>D4196</f>
        <v>168</v>
      </c>
      <c r="E4198" s="98">
        <f t="shared" si="359"/>
        <v>47</v>
      </c>
      <c r="F4198" s="397">
        <f>F4196+(E4198-E4196)*(F4199-F4196)/(E4199-E4196)</f>
        <v>3.4737333333333336</v>
      </c>
      <c r="G4198" s="98">
        <v>15</v>
      </c>
      <c r="H4198" s="491">
        <f>H4196+(E4198-E4196)*(H4199-H4196)/(E4199-E4196)</f>
        <v>0.2703956666666667</v>
      </c>
      <c r="I4198" s="492">
        <f>I4196+(E4198-E4196)*(I4199-I4196)/(E4199-E4196)</f>
        <v>12.866666666666667</v>
      </c>
      <c r="J4198" s="397">
        <f>J4196+(E4198-E4196)*(J4199-J4196)/(E4199-E4196)</f>
        <v>0.18433333333333332</v>
      </c>
      <c r="K4198" s="469">
        <f t="shared" si="360"/>
        <v>12.846852821852421</v>
      </c>
      <c r="L4198" s="469">
        <f t="shared" si="361"/>
        <v>-1.9813844814246195E-2</v>
      </c>
    </row>
    <row r="4199" spans="1:12">
      <c r="A4199" s="98" t="s">
        <v>121</v>
      </c>
      <c r="B4199" s="480">
        <f t="shared" si="357"/>
        <v>14</v>
      </c>
      <c r="C4199" s="480">
        <f t="shared" si="358"/>
        <v>0</v>
      </c>
      <c r="D4199" s="480">
        <f>D4196</f>
        <v>168</v>
      </c>
      <c r="E4199" s="480">
        <f t="shared" si="359"/>
        <v>48</v>
      </c>
      <c r="F4199" s="484">
        <v>3.4881000000000002</v>
      </c>
      <c r="G4199" s="480">
        <v>15</v>
      </c>
      <c r="H4199" s="482">
        <v>0.27056400000000003</v>
      </c>
      <c r="I4199" s="483">
        <v>12.9</v>
      </c>
      <c r="J4199" s="484">
        <v>0.1827</v>
      </c>
      <c r="K4199" s="469">
        <f t="shared" si="360"/>
        <v>12.891959018938218</v>
      </c>
      <c r="L4199" s="469">
        <f t="shared" si="361"/>
        <v>-8.0409810617823041E-3</v>
      </c>
    </row>
    <row r="4200" spans="1:12">
      <c r="A4200" s="98" t="s">
        <v>121</v>
      </c>
      <c r="B4200" s="98">
        <f t="shared" si="357"/>
        <v>14</v>
      </c>
      <c r="C4200" s="98">
        <f t="shared" si="358"/>
        <v>0</v>
      </c>
      <c r="D4200" s="98">
        <f>D4199</f>
        <v>168</v>
      </c>
      <c r="E4200" s="98">
        <f t="shared" si="359"/>
        <v>49</v>
      </c>
      <c r="F4200" s="397">
        <f>F4199+(E4200-E4199)*(F4202-F4199)/(E4202-E4199)</f>
        <v>3.5022666666666669</v>
      </c>
      <c r="G4200" s="98">
        <v>15</v>
      </c>
      <c r="H4200" s="491">
        <f>H4199+(E4200-E4199)*(H4202-H4199)/(E4202-E4199)</f>
        <v>0.27073133333333332</v>
      </c>
      <c r="I4200" s="492">
        <f>I4199+(E4200-E4199)*(I4202-I4199)/(E4202-E4199)</f>
        <v>12.933333333333334</v>
      </c>
      <c r="J4200" s="397">
        <f>J4199+(E4200-E4199)*(J4202-J4199)/(E4202-E4199)</f>
        <v>0.18103333333333332</v>
      </c>
      <c r="K4200" s="469">
        <f t="shared" si="360"/>
        <v>12.936318170289365</v>
      </c>
      <c r="L4200" s="469">
        <f t="shared" si="361"/>
        <v>2.9848369560312449E-3</v>
      </c>
    </row>
    <row r="4201" spans="1:12">
      <c r="A4201" s="480" t="s">
        <v>121</v>
      </c>
      <c r="B4201" s="98">
        <f t="shared" si="357"/>
        <v>14</v>
      </c>
      <c r="C4201" s="98">
        <f t="shared" si="358"/>
        <v>0</v>
      </c>
      <c r="D4201" s="98">
        <f>D4199</f>
        <v>168</v>
      </c>
      <c r="E4201" s="98">
        <f t="shared" si="359"/>
        <v>50</v>
      </c>
      <c r="F4201" s="397">
        <f>F4199+(E4201-E4199)*(F4202-F4199)/(E4202-E4199)</f>
        <v>3.5164333333333335</v>
      </c>
      <c r="G4201" s="98">
        <v>15</v>
      </c>
      <c r="H4201" s="491">
        <f>H4199+(E4201-E4199)*(H4202-H4199)/(E4202-E4199)</f>
        <v>0.27089866666666668</v>
      </c>
      <c r="I4201" s="492">
        <f>I4199+(E4201-E4199)*(I4202-I4199)/(E4202-E4199)</f>
        <v>12.966666666666667</v>
      </c>
      <c r="J4201" s="397">
        <f>J4199+(E4201-E4199)*(J4202-J4199)/(E4202-E4199)</f>
        <v>0.17936666666666667</v>
      </c>
      <c r="K4201" s="469">
        <f t="shared" si="360"/>
        <v>12.980622520598109</v>
      </c>
      <c r="L4201" s="469">
        <f t="shared" si="361"/>
        <v>1.3955853931442164E-2</v>
      </c>
    </row>
    <row r="4202" spans="1:12">
      <c r="A4202" s="98" t="s">
        <v>121</v>
      </c>
      <c r="B4202" s="480">
        <f t="shared" si="357"/>
        <v>14</v>
      </c>
      <c r="C4202" s="480">
        <f t="shared" si="358"/>
        <v>0</v>
      </c>
      <c r="D4202" s="480">
        <f>D4199</f>
        <v>168</v>
      </c>
      <c r="E4202" s="480">
        <f t="shared" si="359"/>
        <v>51</v>
      </c>
      <c r="F4202" s="484">
        <v>3.5306000000000002</v>
      </c>
      <c r="G4202" s="480">
        <v>15</v>
      </c>
      <c r="H4202" s="482">
        <v>0.27106599999999997</v>
      </c>
      <c r="I4202" s="483">
        <v>13</v>
      </c>
      <c r="J4202" s="484">
        <v>0.1777</v>
      </c>
      <c r="K4202" s="469">
        <f t="shared" si="360"/>
        <v>13.024872171353104</v>
      </c>
      <c r="L4202" s="469">
        <f t="shared" si="361"/>
        <v>2.4872171353104378E-2</v>
      </c>
    </row>
    <row r="4203" spans="1:12">
      <c r="A4203" s="98" t="s">
        <v>121</v>
      </c>
      <c r="B4203" s="98">
        <f t="shared" si="357"/>
        <v>14</v>
      </c>
      <c r="C4203" s="98">
        <f t="shared" si="358"/>
        <v>0</v>
      </c>
      <c r="D4203" s="98">
        <f>D4202</f>
        <v>168</v>
      </c>
      <c r="E4203" s="98">
        <f t="shared" si="359"/>
        <v>52</v>
      </c>
      <c r="F4203" s="397">
        <f>F4202+(E4203-E4202)*(F4205-F4202)/(E4205-E4202)</f>
        <v>3.5446</v>
      </c>
      <c r="G4203" s="98">
        <v>15</v>
      </c>
      <c r="H4203" s="491">
        <f>H4202+(E4203-E4202)*(H4205-H4202)/(E4205-E4202)</f>
        <v>0.2712323333333333</v>
      </c>
      <c r="I4203" s="492">
        <f>I4202+(E4203-E4202)*(I4205-I4202)/(E4205-E4202)</f>
        <v>13.066666666666666</v>
      </c>
      <c r="J4203" s="397">
        <f>J4202+(E4203-E4202)*(J4205-J4202)/(E4205-E4202)</f>
        <v>0.17606666666666668</v>
      </c>
      <c r="K4203" s="469">
        <f t="shared" si="360"/>
        <v>13.068500928478292</v>
      </c>
      <c r="L4203" s="469">
        <f t="shared" si="361"/>
        <v>1.8342618116253817E-3</v>
      </c>
    </row>
    <row r="4204" spans="1:12">
      <c r="A4204" s="480" t="s">
        <v>121</v>
      </c>
      <c r="B4204" s="98">
        <f t="shared" si="357"/>
        <v>14</v>
      </c>
      <c r="C4204" s="98">
        <f t="shared" si="358"/>
        <v>0</v>
      </c>
      <c r="D4204" s="98">
        <f>D4202</f>
        <v>168</v>
      </c>
      <c r="E4204" s="98">
        <f t="shared" si="359"/>
        <v>53</v>
      </c>
      <c r="F4204" s="397">
        <f>F4202+(E4204-E4202)*(F4205-F4202)/(E4205-E4202)</f>
        <v>3.5586000000000002</v>
      </c>
      <c r="G4204" s="98">
        <v>15</v>
      </c>
      <c r="H4204" s="491">
        <f>H4202+(E4204-E4202)*(H4205-H4202)/(E4205-E4202)</f>
        <v>0.27139866666666668</v>
      </c>
      <c r="I4204" s="492">
        <f>I4202+(E4204-E4202)*(I4205-I4202)/(E4205-E4202)</f>
        <v>13.133333333333333</v>
      </c>
      <c r="J4204" s="397">
        <f>J4202+(E4204-E4202)*(J4205-J4202)/(E4205-E4202)</f>
        <v>0.17443333333333333</v>
      </c>
      <c r="K4204" s="469">
        <f t="shared" si="360"/>
        <v>13.112076207694463</v>
      </c>
      <c r="L4204" s="469">
        <f t="shared" si="361"/>
        <v>-2.1257125638870278E-2</v>
      </c>
    </row>
    <row r="4205" spans="1:12">
      <c r="A4205" s="98" t="s">
        <v>121</v>
      </c>
      <c r="B4205" s="480">
        <f t="shared" si="357"/>
        <v>14</v>
      </c>
      <c r="C4205" s="480">
        <f t="shared" si="358"/>
        <v>0</v>
      </c>
      <c r="D4205" s="480">
        <f>D4202</f>
        <v>168</v>
      </c>
      <c r="E4205" s="480">
        <f t="shared" si="359"/>
        <v>54</v>
      </c>
      <c r="F4205" s="484">
        <v>3.5726</v>
      </c>
      <c r="G4205" s="480">
        <v>15</v>
      </c>
      <c r="H4205" s="482">
        <v>0.271565</v>
      </c>
      <c r="I4205" s="483">
        <v>13.2</v>
      </c>
      <c r="J4205" s="484">
        <v>0.17280000000000001</v>
      </c>
      <c r="K4205" s="469">
        <f t="shared" si="360"/>
        <v>13.155598107267137</v>
      </c>
      <c r="L4205" s="469">
        <f t="shared" si="361"/>
        <v>-4.4401892732862436E-2</v>
      </c>
    </row>
    <row r="4206" spans="1:12">
      <c r="A4206" s="98" t="s">
        <v>121</v>
      </c>
      <c r="B4206" s="480">
        <f t="shared" si="357"/>
        <v>14</v>
      </c>
      <c r="C4206" s="480">
        <f t="shared" si="358"/>
        <v>6</v>
      </c>
      <c r="D4206" s="480">
        <f>D4205+6</f>
        <v>174</v>
      </c>
      <c r="E4206" s="480">
        <v>12</v>
      </c>
      <c r="F4206" s="484">
        <v>2.9300999999999999</v>
      </c>
      <c r="G4206" s="480">
        <v>15</v>
      </c>
      <c r="H4206" s="482">
        <v>0.25612600000000002</v>
      </c>
      <c r="I4206" s="483">
        <v>11.4</v>
      </c>
      <c r="J4206" s="484">
        <v>0.23469999999999999</v>
      </c>
      <c r="K4206" s="469">
        <f t="shared" si="360"/>
        <v>11.440072464333959</v>
      </c>
      <c r="L4206" s="469">
        <f t="shared" si="361"/>
        <v>4.007246433395828E-2</v>
      </c>
    </row>
    <row r="4207" spans="1:12">
      <c r="A4207" s="480" t="s">
        <v>121</v>
      </c>
      <c r="B4207" s="98">
        <f t="shared" si="357"/>
        <v>14</v>
      </c>
      <c r="C4207" s="98">
        <f t="shared" si="358"/>
        <v>6</v>
      </c>
      <c r="D4207" s="98">
        <f>D4206</f>
        <v>174</v>
      </c>
      <c r="E4207" s="98">
        <f>E4206+1</f>
        <v>13</v>
      </c>
      <c r="F4207" s="397">
        <f>F4206+(E4207-E4206)*(F4209-F4206)/(E4209-E4206)</f>
        <v>2.9469333333333334</v>
      </c>
      <c r="G4207" s="98">
        <v>15</v>
      </c>
      <c r="H4207" s="491">
        <f>H4206+(E4207-E4206)*(H4209-H4206)/(E4209-E4206)</f>
        <v>0.25636566666666666</v>
      </c>
      <c r="I4207" s="492">
        <f>I4206+(E4207-E4206)*(I4209-I4206)/(E4209-E4206)</f>
        <v>11.466666666666667</v>
      </c>
      <c r="J4207" s="397">
        <f>J4206+(E4207-E4206)*(J4209-J4206)/(E4209-E4206)</f>
        <v>0.23316666666666666</v>
      </c>
      <c r="K4207" s="469">
        <f t="shared" si="360"/>
        <v>11.495038987279889</v>
      </c>
      <c r="L4207" s="469">
        <f t="shared" si="361"/>
        <v>2.8372320613222257E-2</v>
      </c>
    </row>
    <row r="4208" spans="1:12">
      <c r="A4208" s="98" t="s">
        <v>121</v>
      </c>
      <c r="B4208" s="98">
        <f t="shared" si="357"/>
        <v>14</v>
      </c>
      <c r="C4208" s="98">
        <f t="shared" si="358"/>
        <v>6</v>
      </c>
      <c r="D4208" s="98">
        <f>D4206</f>
        <v>174</v>
      </c>
      <c r="E4208" s="98">
        <f t="shared" ref="E4208:E4248" si="362">E4207+1</f>
        <v>14</v>
      </c>
      <c r="F4208" s="397">
        <f>F4206+(E4208-E4206)*(F4209-F4206)/(E4209-E4206)</f>
        <v>2.9637666666666664</v>
      </c>
      <c r="G4208" s="98">
        <v>15</v>
      </c>
      <c r="H4208" s="491">
        <f>H4206+(E4208-E4206)*(H4209-H4206)/(E4209-E4206)</f>
        <v>0.25660533333333335</v>
      </c>
      <c r="I4208" s="492">
        <f>I4206+(E4208-E4206)*(I4209-I4206)/(E4209-E4206)</f>
        <v>11.533333333333333</v>
      </c>
      <c r="J4208" s="397">
        <f>J4206+(E4208-E4206)*(J4209-J4206)/(E4209-E4206)</f>
        <v>0.23163333333333333</v>
      </c>
      <c r="K4208" s="469">
        <f t="shared" si="360"/>
        <v>11.54990283392395</v>
      </c>
      <c r="L4208" s="469">
        <f t="shared" si="361"/>
        <v>1.656950059061657E-2</v>
      </c>
    </row>
    <row r="4209" spans="1:12">
      <c r="A4209" s="98" t="s">
        <v>121</v>
      </c>
      <c r="B4209" s="480">
        <f t="shared" si="357"/>
        <v>14</v>
      </c>
      <c r="C4209" s="480">
        <f t="shared" si="358"/>
        <v>6</v>
      </c>
      <c r="D4209" s="480">
        <f>D4206</f>
        <v>174</v>
      </c>
      <c r="E4209" s="480">
        <f t="shared" si="362"/>
        <v>15</v>
      </c>
      <c r="F4209" s="484">
        <v>2.9805999999999999</v>
      </c>
      <c r="G4209" s="480">
        <v>15</v>
      </c>
      <c r="H4209" s="482">
        <v>0.25684499999999999</v>
      </c>
      <c r="I4209" s="483">
        <v>11.6</v>
      </c>
      <c r="J4209" s="484">
        <v>0.2301</v>
      </c>
      <c r="K4209" s="469">
        <f t="shared" si="360"/>
        <v>11.604664291693433</v>
      </c>
      <c r="L4209" s="469">
        <f t="shared" si="361"/>
        <v>4.664291693433853E-3</v>
      </c>
    </row>
    <row r="4210" spans="1:12">
      <c r="A4210" s="480" t="s">
        <v>121</v>
      </c>
      <c r="B4210" s="98">
        <f t="shared" si="357"/>
        <v>14</v>
      </c>
      <c r="C4210" s="98">
        <f t="shared" si="358"/>
        <v>6</v>
      </c>
      <c r="D4210" s="98">
        <f>D4209</f>
        <v>174</v>
      </c>
      <c r="E4210" s="98">
        <f t="shared" si="362"/>
        <v>16</v>
      </c>
      <c r="F4210" s="397">
        <f>F4209+(E4210-E4209)*(F4212-F4209)/(E4212-E4209)</f>
        <v>2.9971333333333332</v>
      </c>
      <c r="G4210" s="98">
        <v>15</v>
      </c>
      <c r="H4210" s="491">
        <f>H4209+(E4210-E4209)*(H4212-H4209)/(E4212-E4209)</f>
        <v>0.2570803333333333</v>
      </c>
      <c r="I4210" s="492">
        <f>I4209+(E4210-E4209)*(I4212-I4209)/(E4212-E4209)</f>
        <v>11.666666666666666</v>
      </c>
      <c r="J4210" s="397">
        <f>J4209+(E4210-E4209)*(J4212-J4209)/(E4212-E4209)</f>
        <v>0.22856666666666667</v>
      </c>
      <c r="K4210" s="469">
        <f t="shared" si="360"/>
        <v>11.658353225515761</v>
      </c>
      <c r="L4210" s="469">
        <f t="shared" si="361"/>
        <v>-8.3134411509053763E-3</v>
      </c>
    </row>
    <row r="4211" spans="1:12">
      <c r="A4211" s="98" t="s">
        <v>121</v>
      </c>
      <c r="B4211" s="98">
        <f t="shared" si="357"/>
        <v>14</v>
      </c>
      <c r="C4211" s="98">
        <f t="shared" si="358"/>
        <v>6</v>
      </c>
      <c r="D4211" s="98">
        <f>D4209</f>
        <v>174</v>
      </c>
      <c r="E4211" s="98">
        <f t="shared" si="362"/>
        <v>17</v>
      </c>
      <c r="F4211" s="397">
        <f>F4209+(E4211-E4209)*(F4212-F4209)/(E4212-E4209)</f>
        <v>3.0136666666666665</v>
      </c>
      <c r="G4211" s="98">
        <v>15</v>
      </c>
      <c r="H4211" s="491">
        <f>H4209+(E4211-E4209)*(H4212-H4209)/(E4212-E4209)</f>
        <v>0.25731566666666666</v>
      </c>
      <c r="I4211" s="492">
        <f>I4209+(E4211-E4209)*(I4212-I4209)/(E4212-E4209)</f>
        <v>11.733333333333334</v>
      </c>
      <c r="J4211" s="397">
        <f>J4209+(E4211-E4209)*(J4212-J4209)/(E4212-E4209)</f>
        <v>0.22703333333333334</v>
      </c>
      <c r="K4211" s="469">
        <f t="shared" si="360"/>
        <v>11.711943954701553</v>
      </c>
      <c r="L4211" s="469">
        <f t="shared" si="361"/>
        <v>-2.1389378631781142E-2</v>
      </c>
    </row>
    <row r="4212" spans="1:12">
      <c r="A4212" s="98" t="s">
        <v>121</v>
      </c>
      <c r="B4212" s="480">
        <f t="shared" si="357"/>
        <v>14</v>
      </c>
      <c r="C4212" s="480">
        <f t="shared" si="358"/>
        <v>6</v>
      </c>
      <c r="D4212" s="480">
        <f>D4209</f>
        <v>174</v>
      </c>
      <c r="E4212" s="480">
        <f t="shared" si="362"/>
        <v>18</v>
      </c>
      <c r="F4212" s="484">
        <v>3.0301999999999998</v>
      </c>
      <c r="G4212" s="480">
        <v>15</v>
      </c>
      <c r="H4212" s="482">
        <v>0.25755099999999997</v>
      </c>
      <c r="I4212" s="483">
        <v>11.8</v>
      </c>
      <c r="J4212" s="484">
        <v>0.22550000000000001</v>
      </c>
      <c r="K4212" s="469">
        <f t="shared" si="360"/>
        <v>11.765436748449822</v>
      </c>
      <c r="L4212" s="469">
        <f t="shared" si="361"/>
        <v>-3.4563251550178364E-2</v>
      </c>
    </row>
    <row r="4213" spans="1:12">
      <c r="A4213" s="480" t="s">
        <v>121</v>
      </c>
      <c r="B4213" s="98">
        <f t="shared" si="357"/>
        <v>14</v>
      </c>
      <c r="C4213" s="98">
        <f t="shared" si="358"/>
        <v>6</v>
      </c>
      <c r="D4213" s="98">
        <f>D4212</f>
        <v>174</v>
      </c>
      <c r="E4213" s="98">
        <f t="shared" si="362"/>
        <v>19</v>
      </c>
      <c r="F4213" s="397">
        <f>F4212+(E4213-E4212)*(F4215-F4212)/(E4215-E4212)</f>
        <v>3.0465</v>
      </c>
      <c r="G4213" s="98">
        <v>15</v>
      </c>
      <c r="H4213" s="491">
        <f>H4212+(E4213-E4212)*(H4215-H4212)/(E4215-E4212)</f>
        <v>0.25778266666666666</v>
      </c>
      <c r="I4213" s="492">
        <f>I4212+(E4213-E4212)*(I4215-I4212)/(E4215-E4212)</f>
        <v>11.833333333333334</v>
      </c>
      <c r="J4213" s="397">
        <f>J4212+(E4213-E4212)*(J4215-J4212)/(E4215-E4212)</f>
        <v>0.22396666666666668</v>
      </c>
      <c r="K4213" s="469">
        <f t="shared" si="360"/>
        <v>11.818094829235998</v>
      </c>
      <c r="L4213" s="469">
        <f t="shared" si="361"/>
        <v>-1.5238504097336403E-2</v>
      </c>
    </row>
    <row r="4214" spans="1:12">
      <c r="A4214" s="98" t="s">
        <v>121</v>
      </c>
      <c r="B4214" s="98">
        <f t="shared" si="357"/>
        <v>14</v>
      </c>
      <c r="C4214" s="98">
        <f t="shared" si="358"/>
        <v>6</v>
      </c>
      <c r="D4214" s="98">
        <f>D4212</f>
        <v>174</v>
      </c>
      <c r="E4214" s="98">
        <f t="shared" si="362"/>
        <v>20</v>
      </c>
      <c r="F4214" s="397">
        <f>F4212+(E4214-E4212)*(F4215-F4212)/(E4215-E4212)</f>
        <v>3.0627999999999997</v>
      </c>
      <c r="G4214" s="98">
        <v>15</v>
      </c>
      <c r="H4214" s="491">
        <f>H4212+(E4214-E4212)*(H4215-H4212)/(E4215-E4212)</f>
        <v>0.25801433333333329</v>
      </c>
      <c r="I4214" s="492">
        <f>I4212+(E4214-E4212)*(I4215-I4212)/(E4215-E4212)</f>
        <v>11.866666666666667</v>
      </c>
      <c r="J4214" s="397">
        <f>J4212+(E4214-E4212)*(J4215-J4212)/(E4215-E4212)</f>
        <v>0.22243333333333334</v>
      </c>
      <c r="K4214" s="469">
        <f t="shared" si="360"/>
        <v>11.870658348438008</v>
      </c>
      <c r="L4214" s="469">
        <f t="shared" si="361"/>
        <v>3.9916817713407937E-3</v>
      </c>
    </row>
    <row r="4215" spans="1:12">
      <c r="A4215" s="98" t="s">
        <v>121</v>
      </c>
      <c r="B4215" s="480">
        <f t="shared" si="357"/>
        <v>14</v>
      </c>
      <c r="C4215" s="480">
        <f t="shared" si="358"/>
        <v>6</v>
      </c>
      <c r="D4215" s="480">
        <f>D4212</f>
        <v>174</v>
      </c>
      <c r="E4215" s="480">
        <f t="shared" si="362"/>
        <v>21</v>
      </c>
      <c r="F4215" s="484">
        <v>3.0790999999999999</v>
      </c>
      <c r="G4215" s="480">
        <v>15</v>
      </c>
      <c r="H4215" s="482">
        <v>0.25824599999999998</v>
      </c>
      <c r="I4215" s="483">
        <v>11.9</v>
      </c>
      <c r="J4215" s="484">
        <v>0.22090000000000001</v>
      </c>
      <c r="K4215" s="469">
        <f t="shared" si="360"/>
        <v>11.923127560543049</v>
      </c>
      <c r="L4215" s="469">
        <f t="shared" si="361"/>
        <v>2.3127560543048986E-2</v>
      </c>
    </row>
    <row r="4216" spans="1:12">
      <c r="A4216" s="480" t="s">
        <v>121</v>
      </c>
      <c r="B4216" s="98">
        <f t="shared" si="357"/>
        <v>14</v>
      </c>
      <c r="C4216" s="98">
        <f t="shared" si="358"/>
        <v>6</v>
      </c>
      <c r="D4216" s="98">
        <f>D4215</f>
        <v>174</v>
      </c>
      <c r="E4216" s="98">
        <f t="shared" si="362"/>
        <v>22</v>
      </c>
      <c r="F4216" s="397">
        <f>F4215+(E4216-E4215)*(F4218-F4215)/(E4218-E4215)</f>
        <v>3.0951333333333335</v>
      </c>
      <c r="G4216" s="98">
        <v>15</v>
      </c>
      <c r="H4216" s="491">
        <f>H4215+(E4216-E4215)*(H4218-H4215)/(E4218-E4215)</f>
        <v>0.25847399999999998</v>
      </c>
      <c r="I4216" s="492">
        <f>I4215+(E4216-E4215)*(I4218-I4215)/(E4218-E4215)</f>
        <v>11.966666666666667</v>
      </c>
      <c r="J4216" s="397">
        <f>J4215+(E4216-E4215)*(J4218-J4215)/(E4218-E4215)</f>
        <v>0.21936666666666668</v>
      </c>
      <c r="K4216" s="469">
        <f t="shared" si="360"/>
        <v>11.974640905210325</v>
      </c>
      <c r="L4216" s="469">
        <f t="shared" si="361"/>
        <v>7.9742385436585295E-3</v>
      </c>
    </row>
    <row r="4217" spans="1:12">
      <c r="A4217" s="98" t="s">
        <v>121</v>
      </c>
      <c r="B4217" s="98">
        <f t="shared" si="357"/>
        <v>14</v>
      </c>
      <c r="C4217" s="98">
        <f t="shared" si="358"/>
        <v>6</v>
      </c>
      <c r="D4217" s="98">
        <f>D4215</f>
        <v>174</v>
      </c>
      <c r="E4217" s="98">
        <f t="shared" si="362"/>
        <v>23</v>
      </c>
      <c r="F4217" s="397">
        <f>F4215+(E4217-E4215)*(F4218-F4215)/(E4218-E4215)</f>
        <v>3.1111666666666666</v>
      </c>
      <c r="G4217" s="98">
        <v>15</v>
      </c>
      <c r="H4217" s="491">
        <f>H4215+(E4217-E4215)*(H4218-H4215)/(E4218-E4215)</f>
        <v>0.25870199999999999</v>
      </c>
      <c r="I4217" s="492">
        <f>I4215+(E4217-E4215)*(I4218-I4215)/(E4218-E4215)</f>
        <v>12.033333333333333</v>
      </c>
      <c r="J4217" s="397">
        <f>J4215+(E4217-E4215)*(J4218-J4215)/(E4218-E4215)</f>
        <v>0.21783333333333332</v>
      </c>
      <c r="K4217" s="469">
        <f t="shared" si="360"/>
        <v>12.026063450095736</v>
      </c>
      <c r="L4217" s="469">
        <f t="shared" si="361"/>
        <v>-7.2698832375976963E-3</v>
      </c>
    </row>
    <row r="4218" spans="1:12">
      <c r="A4218" s="98" t="s">
        <v>121</v>
      </c>
      <c r="B4218" s="480">
        <f t="shared" si="357"/>
        <v>14</v>
      </c>
      <c r="C4218" s="480">
        <f t="shared" si="358"/>
        <v>6</v>
      </c>
      <c r="D4218" s="480">
        <f>D4215</f>
        <v>174</v>
      </c>
      <c r="E4218" s="480">
        <f t="shared" si="362"/>
        <v>24</v>
      </c>
      <c r="F4218" s="484">
        <v>3.1272000000000002</v>
      </c>
      <c r="G4218" s="480">
        <v>15</v>
      </c>
      <c r="H4218" s="482">
        <v>0.25892999999999999</v>
      </c>
      <c r="I4218" s="483">
        <v>12.1</v>
      </c>
      <c r="J4218" s="484">
        <v>0.21629999999999999</v>
      </c>
      <c r="K4218" s="469">
        <f t="shared" si="360"/>
        <v>12.077395435059669</v>
      </c>
      <c r="L4218" s="469">
        <f t="shared" si="361"/>
        <v>-2.2604564940330363E-2</v>
      </c>
    </row>
    <row r="4219" spans="1:12">
      <c r="A4219" s="480" t="s">
        <v>121</v>
      </c>
      <c r="B4219" s="98">
        <f t="shared" si="357"/>
        <v>14</v>
      </c>
      <c r="C4219" s="98">
        <f t="shared" si="358"/>
        <v>6</v>
      </c>
      <c r="D4219" s="98">
        <f>D4218</f>
        <v>174</v>
      </c>
      <c r="E4219" s="98">
        <f t="shared" si="362"/>
        <v>25</v>
      </c>
      <c r="F4219" s="397">
        <f>F4218+(E4219-E4218)*(F4221-F4218)/(E4221-E4218)</f>
        <v>3.1429666666666667</v>
      </c>
      <c r="G4219" s="98">
        <v>15</v>
      </c>
      <c r="H4219" s="491">
        <f>H4218+(E4219-E4218)*(H4221-H4218)/(E4221-E4218)</f>
        <v>0.25915499999999997</v>
      </c>
      <c r="I4219" s="492">
        <f>I4218+(E4219-E4218)*(I4221-I4218)/(E4221-E4218)</f>
        <v>12.133333333333333</v>
      </c>
      <c r="J4219" s="397">
        <f>J4218+(E4219-E4218)*(J4221-J4218)/(E4221-E4218)</f>
        <v>0.21476666666666666</v>
      </c>
      <c r="K4219" s="469">
        <f t="shared" si="360"/>
        <v>12.127748516010369</v>
      </c>
      <c r="L4219" s="469">
        <f t="shared" si="361"/>
        <v>-5.5848173229637865E-3</v>
      </c>
    </row>
    <row r="4220" spans="1:12">
      <c r="A4220" s="98" t="s">
        <v>121</v>
      </c>
      <c r="B4220" s="98">
        <f t="shared" si="357"/>
        <v>14</v>
      </c>
      <c r="C4220" s="98">
        <f t="shared" si="358"/>
        <v>6</v>
      </c>
      <c r="D4220" s="98">
        <f>D4218</f>
        <v>174</v>
      </c>
      <c r="E4220" s="98">
        <f t="shared" si="362"/>
        <v>26</v>
      </c>
      <c r="F4220" s="397">
        <f>F4218+(E4220-E4218)*(F4221-F4218)/(E4221-E4218)</f>
        <v>3.1587333333333336</v>
      </c>
      <c r="G4220" s="98">
        <v>15</v>
      </c>
      <c r="H4220" s="491">
        <f>H4218+(E4220-E4218)*(H4221-H4218)/(E4221-E4218)</f>
        <v>0.25938</v>
      </c>
      <c r="I4220" s="492">
        <f>I4218+(E4220-E4218)*(I4221-I4218)/(E4221-E4218)</f>
        <v>12.166666666666666</v>
      </c>
      <c r="J4220" s="397">
        <f>J4218+(E4220-E4218)*(J4221-J4218)/(E4221-E4218)</f>
        <v>0.21323333333333333</v>
      </c>
      <c r="K4220" s="469">
        <f t="shared" si="360"/>
        <v>12.178014239082943</v>
      </c>
      <c r="L4220" s="469">
        <f t="shared" si="361"/>
        <v>1.1347572416276819E-2</v>
      </c>
    </row>
    <row r="4221" spans="1:12">
      <c r="A4221" s="98" t="s">
        <v>121</v>
      </c>
      <c r="B4221" s="480">
        <f t="shared" ref="B4221:B4284" si="363">INT(D4221/12)</f>
        <v>14</v>
      </c>
      <c r="C4221" s="480">
        <f t="shared" ref="C4221:C4284" si="364">D4221-B4221*12</f>
        <v>6</v>
      </c>
      <c r="D4221" s="480">
        <f>D4218</f>
        <v>174</v>
      </c>
      <c r="E4221" s="480">
        <f t="shared" si="362"/>
        <v>27</v>
      </c>
      <c r="F4221" s="484">
        <v>3.1745000000000001</v>
      </c>
      <c r="G4221" s="480">
        <v>15</v>
      </c>
      <c r="H4221" s="482">
        <v>0.25960499999999997</v>
      </c>
      <c r="I4221" s="483">
        <v>12.2</v>
      </c>
      <c r="J4221" s="484">
        <v>0.2117</v>
      </c>
      <c r="K4221" s="469">
        <f t="shared" si="360"/>
        <v>12.228192831416962</v>
      </c>
      <c r="L4221" s="469">
        <f t="shared" si="361"/>
        <v>2.8192831416962605E-2</v>
      </c>
    </row>
    <row r="4222" spans="1:12">
      <c r="A4222" s="480" t="s">
        <v>121</v>
      </c>
      <c r="B4222" s="98">
        <f t="shared" si="363"/>
        <v>14</v>
      </c>
      <c r="C4222" s="98">
        <f t="shared" si="364"/>
        <v>6</v>
      </c>
      <c r="D4222" s="98">
        <f>D4221</f>
        <v>174</v>
      </c>
      <c r="E4222" s="98">
        <f t="shared" si="362"/>
        <v>28</v>
      </c>
      <c r="F4222" s="397">
        <f>F4221+(E4222-E4221)*(F4224-F4221)/(E4224-E4221)</f>
        <v>3.1900666666666666</v>
      </c>
      <c r="G4222" s="98">
        <v>15</v>
      </c>
      <c r="H4222" s="491">
        <f>H4221+(E4222-E4221)*(H4224-H4221)/(E4224-E4221)</f>
        <v>0.25982699999999997</v>
      </c>
      <c r="I4222" s="492">
        <f>I4221+(E4222-E4221)*(I4224-I4221)/(E4224-E4221)</f>
        <v>12.266666666666666</v>
      </c>
      <c r="J4222" s="397">
        <f>J4221+(E4222-E4221)*(J4224-J4221)/(E4224-E4221)</f>
        <v>0.21016666666666667</v>
      </c>
      <c r="K4222" s="469">
        <f t="shared" si="360"/>
        <v>12.277656543264044</v>
      </c>
      <c r="L4222" s="469">
        <f t="shared" si="361"/>
        <v>1.0989876597378156E-2</v>
      </c>
    </row>
    <row r="4223" spans="1:12">
      <c r="A4223" s="98" t="s">
        <v>121</v>
      </c>
      <c r="B4223" s="98">
        <f t="shared" si="363"/>
        <v>14</v>
      </c>
      <c r="C4223" s="98">
        <f t="shared" si="364"/>
        <v>6</v>
      </c>
      <c r="D4223" s="98">
        <f>D4221</f>
        <v>174</v>
      </c>
      <c r="E4223" s="98">
        <f t="shared" si="362"/>
        <v>29</v>
      </c>
      <c r="F4223" s="397">
        <f>F4221+(E4223-E4221)*(F4224-F4221)/(E4224-E4221)</f>
        <v>3.2056333333333336</v>
      </c>
      <c r="G4223" s="98">
        <v>15</v>
      </c>
      <c r="H4223" s="491">
        <f>H4221+(E4223-E4221)*(H4224-H4221)/(E4224-E4221)</f>
        <v>0.26004899999999997</v>
      </c>
      <c r="I4223" s="492">
        <f>I4221+(E4223-E4221)*(I4224-I4221)/(E4224-E4221)</f>
        <v>12.333333333333334</v>
      </c>
      <c r="J4223" s="397">
        <f>J4221+(E4223-E4221)*(J4224-J4221)/(E4224-E4221)</f>
        <v>0.20863333333333334</v>
      </c>
      <c r="K4223" s="469">
        <f t="shared" si="360"/>
        <v>12.327035802227018</v>
      </c>
      <c r="L4223" s="469">
        <f t="shared" si="361"/>
        <v>-6.2975311063162565E-3</v>
      </c>
    </row>
    <row r="4224" spans="1:12">
      <c r="A4224" s="98" t="s">
        <v>121</v>
      </c>
      <c r="B4224" s="480">
        <f t="shared" si="363"/>
        <v>14</v>
      </c>
      <c r="C4224" s="480">
        <f t="shared" si="364"/>
        <v>6</v>
      </c>
      <c r="D4224" s="480">
        <f>D4221</f>
        <v>174</v>
      </c>
      <c r="E4224" s="480">
        <f t="shared" si="362"/>
        <v>30</v>
      </c>
      <c r="F4224" s="484">
        <v>3.2212000000000001</v>
      </c>
      <c r="G4224" s="480">
        <v>15</v>
      </c>
      <c r="H4224" s="482">
        <v>0.26027099999999997</v>
      </c>
      <c r="I4224" s="483">
        <v>12.4</v>
      </c>
      <c r="J4224" s="484">
        <v>0.20710000000000001</v>
      </c>
      <c r="K4224" s="469">
        <f t="shared" si="360"/>
        <v>12.376330824409944</v>
      </c>
      <c r="L4224" s="469">
        <f t="shared" si="361"/>
        <v>-2.3669175590056213E-2</v>
      </c>
    </row>
    <row r="4225" spans="1:12">
      <c r="A4225" s="480" t="s">
        <v>121</v>
      </c>
      <c r="B4225" s="98">
        <f t="shared" si="363"/>
        <v>14</v>
      </c>
      <c r="C4225" s="98">
        <f t="shared" si="364"/>
        <v>6</v>
      </c>
      <c r="D4225" s="98">
        <f>D4224</f>
        <v>174</v>
      </c>
      <c r="E4225" s="98">
        <f t="shared" si="362"/>
        <v>31</v>
      </c>
      <c r="F4225" s="397">
        <f>F4224+(E4225-E4224)*(F4227-F4224)/(E4227-E4224)</f>
        <v>3.2365333333333335</v>
      </c>
      <c r="G4225" s="98">
        <v>15</v>
      </c>
      <c r="H4225" s="491">
        <f>H4224+(E4225-E4224)*(H4227-H4224)/(E4227-E4224)</f>
        <v>0.26049066666666665</v>
      </c>
      <c r="I4225" s="492">
        <f>I4224+(E4225-E4224)*(I4227-I4224)/(E4227-E4224)</f>
        <v>12.433333333333334</v>
      </c>
      <c r="J4225" s="397">
        <f>J4224+(E4225-E4224)*(J4227-J4224)/(E4227-E4224)</f>
        <v>0.20556666666666668</v>
      </c>
      <c r="K4225" s="469">
        <f t="shared" si="360"/>
        <v>12.424757380942633</v>
      </c>
      <c r="L4225" s="469">
        <f t="shared" si="361"/>
        <v>-8.5759523907000812E-3</v>
      </c>
    </row>
    <row r="4226" spans="1:12">
      <c r="A4226" s="98" t="s">
        <v>121</v>
      </c>
      <c r="B4226" s="98">
        <f t="shared" si="363"/>
        <v>14</v>
      </c>
      <c r="C4226" s="98">
        <f t="shared" si="364"/>
        <v>6</v>
      </c>
      <c r="D4226" s="98">
        <f>D4224</f>
        <v>174</v>
      </c>
      <c r="E4226" s="98">
        <f t="shared" si="362"/>
        <v>32</v>
      </c>
      <c r="F4226" s="397">
        <f>F4224+(E4226-E4224)*(F4227-F4224)/(E4227-E4224)</f>
        <v>3.2518666666666665</v>
      </c>
      <c r="G4226" s="98">
        <v>15</v>
      </c>
      <c r="H4226" s="491">
        <f>H4224+(E4226-E4224)*(H4227-H4224)/(E4227-E4224)</f>
        <v>0.26071033333333332</v>
      </c>
      <c r="I4226" s="492">
        <f>I4224+(E4226-E4224)*(I4227-I4224)/(E4227-E4224)</f>
        <v>12.466666666666667</v>
      </c>
      <c r="J4226" s="397">
        <f>J4224+(E4226-E4224)*(J4227-J4224)/(E4227-E4224)</f>
        <v>0.20403333333333334</v>
      </c>
      <c r="K4226" s="469">
        <f t="shared" si="360"/>
        <v>12.473102331962293</v>
      </c>
      <c r="L4226" s="469">
        <f t="shared" si="361"/>
        <v>6.435665295626336E-3</v>
      </c>
    </row>
    <row r="4227" spans="1:12">
      <c r="A4227" s="98" t="s">
        <v>121</v>
      </c>
      <c r="B4227" s="480">
        <f t="shared" si="363"/>
        <v>14</v>
      </c>
      <c r="C4227" s="480">
        <f t="shared" si="364"/>
        <v>6</v>
      </c>
      <c r="D4227" s="480">
        <f>D4224</f>
        <v>174</v>
      </c>
      <c r="E4227" s="480">
        <f t="shared" si="362"/>
        <v>33</v>
      </c>
      <c r="F4227" s="484">
        <v>3.2671999999999999</v>
      </c>
      <c r="G4227" s="480">
        <v>15</v>
      </c>
      <c r="H4227" s="482">
        <v>0.26093</v>
      </c>
      <c r="I4227" s="483">
        <v>12.5</v>
      </c>
      <c r="J4227" s="484">
        <v>0.20250000000000001</v>
      </c>
      <c r="K4227" s="469">
        <f t="shared" si="360"/>
        <v>12.521365883570306</v>
      </c>
      <c r="L4227" s="469">
        <f t="shared" si="361"/>
        <v>2.136588357030611E-2</v>
      </c>
    </row>
    <row r="4228" spans="1:12">
      <c r="A4228" s="480" t="s">
        <v>121</v>
      </c>
      <c r="B4228" s="98">
        <f t="shared" si="363"/>
        <v>14</v>
      </c>
      <c r="C4228" s="98">
        <f t="shared" si="364"/>
        <v>6</v>
      </c>
      <c r="D4228" s="98">
        <f>D4227</f>
        <v>174</v>
      </c>
      <c r="E4228" s="98">
        <f t="shared" si="362"/>
        <v>34</v>
      </c>
      <c r="F4228" s="397">
        <f>F4227+(E4228-E4227)*(F4230-F4227)/(E4230-E4227)</f>
        <v>3.2822999999999998</v>
      </c>
      <c r="G4228" s="98">
        <v>15</v>
      </c>
      <c r="H4228" s="491">
        <f>H4227+(E4228-E4227)*(H4230-H4227)/(E4230-E4227)</f>
        <v>0.26114733333333334</v>
      </c>
      <c r="I4228" s="492">
        <f>I4227+(E4228-E4227)*(I4230-I4227)/(E4230-E4227)</f>
        <v>12.566666666666666</v>
      </c>
      <c r="J4228" s="397">
        <f>J4227+(E4228-E4227)*(J4230-J4227)/(E4230-E4227)</f>
        <v>0.20096666666666668</v>
      </c>
      <c r="K4228" s="469">
        <f t="shared" si="360"/>
        <v>12.56876705614455</v>
      </c>
      <c r="L4228" s="469">
        <f t="shared" si="361"/>
        <v>2.1003894778832688E-3</v>
      </c>
    </row>
    <row r="4229" spans="1:12">
      <c r="A4229" s="98" t="s">
        <v>121</v>
      </c>
      <c r="B4229" s="98">
        <f t="shared" si="363"/>
        <v>14</v>
      </c>
      <c r="C4229" s="98">
        <f t="shared" si="364"/>
        <v>6</v>
      </c>
      <c r="D4229" s="98">
        <f>D4227</f>
        <v>174</v>
      </c>
      <c r="E4229" s="98">
        <f t="shared" si="362"/>
        <v>35</v>
      </c>
      <c r="F4229" s="397">
        <f>F4227+(E4229-E4227)*(F4230-F4227)/(E4230-E4227)</f>
        <v>3.2974000000000001</v>
      </c>
      <c r="G4229" s="98">
        <v>15</v>
      </c>
      <c r="H4229" s="491">
        <f>H4227+(E4229-E4227)*(H4230-H4227)/(E4230-E4227)</f>
        <v>0.26136466666666663</v>
      </c>
      <c r="I4229" s="492">
        <f>I4227+(E4229-E4227)*(I4230-I4227)/(E4230-E4227)</f>
        <v>12.633333333333333</v>
      </c>
      <c r="J4229" s="397">
        <f>J4227+(E4229-E4227)*(J4230-J4227)/(E4230-E4227)</f>
        <v>0.19943333333333332</v>
      </c>
      <c r="K4229" s="469">
        <f t="shared" si="360"/>
        <v>12.616089397444696</v>
      </c>
      <c r="L4229" s="469">
        <f t="shared" si="361"/>
        <v>-1.7243935888636486E-2</v>
      </c>
    </row>
    <row r="4230" spans="1:12">
      <c r="A4230" s="98" t="s">
        <v>121</v>
      </c>
      <c r="B4230" s="480">
        <f t="shared" si="363"/>
        <v>14</v>
      </c>
      <c r="C4230" s="480">
        <f t="shared" si="364"/>
        <v>6</v>
      </c>
      <c r="D4230" s="480">
        <f>D4227</f>
        <v>174</v>
      </c>
      <c r="E4230" s="480">
        <f t="shared" si="362"/>
        <v>36</v>
      </c>
      <c r="F4230" s="484">
        <v>3.3125</v>
      </c>
      <c r="G4230" s="480">
        <v>15</v>
      </c>
      <c r="H4230" s="482">
        <v>0.26158199999999998</v>
      </c>
      <c r="I4230" s="483">
        <v>12.7</v>
      </c>
      <c r="J4230" s="484">
        <v>0.19789999999999999</v>
      </c>
      <c r="K4230" s="469">
        <f t="shared" si="360"/>
        <v>12.663333103959754</v>
      </c>
      <c r="L4230" s="469">
        <f t="shared" si="361"/>
        <v>-3.6666896040244978E-2</v>
      </c>
    </row>
    <row r="4231" spans="1:12">
      <c r="A4231" s="480" t="s">
        <v>121</v>
      </c>
      <c r="B4231" s="98">
        <f t="shared" si="363"/>
        <v>14</v>
      </c>
      <c r="C4231" s="98">
        <f t="shared" si="364"/>
        <v>6</v>
      </c>
      <c r="D4231" s="98">
        <f>D4230</f>
        <v>174</v>
      </c>
      <c r="E4231" s="98">
        <f t="shared" si="362"/>
        <v>37</v>
      </c>
      <c r="F4231" s="397">
        <f>F4230+(E4231-E4230)*(F4233-F4230)/(E4233-E4230)</f>
        <v>3.3274333333333335</v>
      </c>
      <c r="G4231" s="98">
        <v>15</v>
      </c>
      <c r="H4231" s="491">
        <f>H4230+(E4231-E4230)*(H4233-H4230)/(E4233-E4230)</f>
        <v>0.26179736666666664</v>
      </c>
      <c r="I4231" s="492">
        <f>I4230+(E4231-E4230)*(I4233-I4230)/(E4233-E4230)</f>
        <v>12.733333333333333</v>
      </c>
      <c r="J4231" s="397">
        <f>J4230+(E4231-E4230)*(J4233-J4230)/(E4233-E4230)</f>
        <v>0.19636666666666666</v>
      </c>
      <c r="K4231" s="469">
        <f t="shared" si="360"/>
        <v>12.709957230280265</v>
      </c>
      <c r="L4231" s="469">
        <f t="shared" si="361"/>
        <v>-2.3376103053067254E-2</v>
      </c>
    </row>
    <row r="4232" spans="1:12">
      <c r="A4232" s="98" t="s">
        <v>121</v>
      </c>
      <c r="B4232" s="98">
        <f t="shared" si="363"/>
        <v>14</v>
      </c>
      <c r="C4232" s="98">
        <f t="shared" si="364"/>
        <v>6</v>
      </c>
      <c r="D4232" s="98">
        <f>D4230</f>
        <v>174</v>
      </c>
      <c r="E4232" s="98">
        <f t="shared" si="362"/>
        <v>38</v>
      </c>
      <c r="F4232" s="397">
        <f>F4230+(E4232-E4230)*(F4233-F4230)/(E4233-E4230)</f>
        <v>3.3423666666666665</v>
      </c>
      <c r="G4232" s="98">
        <v>15</v>
      </c>
      <c r="H4232" s="491">
        <f>H4230+(E4232-E4230)*(H4233-H4230)/(E4233-E4230)</f>
        <v>0.26201273333333336</v>
      </c>
      <c r="I4232" s="492">
        <f>I4230+(E4232-E4230)*(I4233-I4230)/(E4233-E4230)</f>
        <v>12.766666666666667</v>
      </c>
      <c r="J4232" s="397">
        <f>J4230+(E4232-E4230)*(J4233-J4230)/(E4233-E4230)</f>
        <v>0.19483333333333333</v>
      </c>
      <c r="K4232" s="469">
        <f t="shared" si="360"/>
        <v>12.756504709313107</v>
      </c>
      <c r="L4232" s="469">
        <f t="shared" si="361"/>
        <v>-1.0161957353560069E-2</v>
      </c>
    </row>
    <row r="4233" spans="1:12">
      <c r="A4233" s="98" t="s">
        <v>121</v>
      </c>
      <c r="B4233" s="480">
        <f t="shared" si="363"/>
        <v>14</v>
      </c>
      <c r="C4233" s="480">
        <f t="shared" si="364"/>
        <v>6</v>
      </c>
      <c r="D4233" s="480">
        <f>D4230</f>
        <v>174</v>
      </c>
      <c r="E4233" s="480">
        <f t="shared" si="362"/>
        <v>39</v>
      </c>
      <c r="F4233" s="484">
        <v>3.3573</v>
      </c>
      <c r="G4233" s="480">
        <v>15</v>
      </c>
      <c r="H4233" s="482">
        <v>0.26222810000000002</v>
      </c>
      <c r="I4233" s="483">
        <v>12.8</v>
      </c>
      <c r="J4233" s="484">
        <v>0.1933</v>
      </c>
      <c r="K4233" s="469">
        <f t="shared" si="360"/>
        <v>12.802975729908425</v>
      </c>
      <c r="L4233" s="469">
        <f t="shared" si="361"/>
        <v>2.9757299084245403E-3</v>
      </c>
    </row>
    <row r="4234" spans="1:12">
      <c r="A4234" s="480" t="s">
        <v>121</v>
      </c>
      <c r="B4234" s="98">
        <f t="shared" si="363"/>
        <v>14</v>
      </c>
      <c r="C4234" s="98">
        <f t="shared" si="364"/>
        <v>6</v>
      </c>
      <c r="D4234" s="98">
        <f>D4233</f>
        <v>174</v>
      </c>
      <c r="E4234" s="98">
        <f t="shared" si="362"/>
        <v>40</v>
      </c>
      <c r="F4234" s="397">
        <f>F4233+(E4234-E4233)*(F4236-F4233)/(E4236-E4233)</f>
        <v>3.3719999999999999</v>
      </c>
      <c r="G4234" s="98">
        <v>15</v>
      </c>
      <c r="H4234" s="491">
        <f>H4233+(E4234-E4233)*(H4236-H4233)/(E4236-E4233)</f>
        <v>0.26244139999999999</v>
      </c>
      <c r="I4234" s="492">
        <f>I4233+(E4234-E4233)*(I4236-I4233)/(E4236-E4233)</f>
        <v>12.833333333333334</v>
      </c>
      <c r="J4234" s="397">
        <f>J4233+(E4234-E4233)*(J4236-J4233)/(E4236-E4233)</f>
        <v>0.19176666666666667</v>
      </c>
      <c r="K4234" s="469">
        <f t="shared" si="360"/>
        <v>12.848582578815689</v>
      </c>
      <c r="L4234" s="469">
        <f t="shared" si="361"/>
        <v>1.5249245482355178E-2</v>
      </c>
    </row>
    <row r="4235" spans="1:12">
      <c r="A4235" s="98" t="s">
        <v>121</v>
      </c>
      <c r="B4235" s="98">
        <f t="shared" si="363"/>
        <v>14</v>
      </c>
      <c r="C4235" s="98">
        <f t="shared" si="364"/>
        <v>6</v>
      </c>
      <c r="D4235" s="98">
        <f>D4233</f>
        <v>174</v>
      </c>
      <c r="E4235" s="98">
        <f t="shared" si="362"/>
        <v>41</v>
      </c>
      <c r="F4235" s="397">
        <f>F4233+(E4235-E4233)*(F4236-F4233)/(E4236-E4233)</f>
        <v>3.3867000000000003</v>
      </c>
      <c r="G4235" s="98">
        <v>15</v>
      </c>
      <c r="H4235" s="491">
        <f>H4233+(E4235-E4233)*(H4236-H4233)/(E4236-E4233)</f>
        <v>0.26265470000000002</v>
      </c>
      <c r="I4235" s="492">
        <f>I4233+(E4235-E4233)*(I4236-I4233)/(E4236-E4233)</f>
        <v>12.866666666666667</v>
      </c>
      <c r="J4235" s="397">
        <f>J4233+(E4235-E4233)*(J4236-J4233)/(E4236-E4233)</f>
        <v>0.19023333333333334</v>
      </c>
      <c r="K4235" s="469">
        <f t="shared" ref="K4235:K4298" si="365">F4235/H4235</f>
        <v>12.894115353732486</v>
      </c>
      <c r="L4235" s="469">
        <f t="shared" ref="L4235:L4298" si="366">K4235-I4235</f>
        <v>2.7448687065819044E-2</v>
      </c>
    </row>
    <row r="4236" spans="1:12">
      <c r="A4236" s="98" t="s">
        <v>121</v>
      </c>
      <c r="B4236" s="480">
        <f t="shared" si="363"/>
        <v>14</v>
      </c>
      <c r="C4236" s="480">
        <f t="shared" si="364"/>
        <v>6</v>
      </c>
      <c r="D4236" s="480">
        <f>D4233</f>
        <v>174</v>
      </c>
      <c r="E4236" s="480">
        <f t="shared" si="362"/>
        <v>42</v>
      </c>
      <c r="F4236" s="484">
        <v>3.4014000000000002</v>
      </c>
      <c r="G4236" s="480">
        <v>15</v>
      </c>
      <c r="H4236" s="482">
        <v>0.26286799999999999</v>
      </c>
      <c r="I4236" s="483">
        <v>12.9</v>
      </c>
      <c r="J4236" s="484">
        <v>0.18870000000000001</v>
      </c>
      <c r="K4236" s="469">
        <f t="shared" si="365"/>
        <v>12.939574234977252</v>
      </c>
      <c r="L4236" s="469">
        <f t="shared" si="366"/>
        <v>3.9574234977251876E-2</v>
      </c>
    </row>
    <row r="4237" spans="1:12">
      <c r="A4237" s="480" t="s">
        <v>121</v>
      </c>
      <c r="B4237" s="98">
        <f t="shared" si="363"/>
        <v>14</v>
      </c>
      <c r="C4237" s="98">
        <f t="shared" si="364"/>
        <v>6</v>
      </c>
      <c r="D4237" s="98">
        <f>D4236</f>
        <v>174</v>
      </c>
      <c r="E4237" s="98">
        <f t="shared" si="362"/>
        <v>43</v>
      </c>
      <c r="F4237" s="397">
        <f>F4236+(E4237-E4236)*(F4239-F4236)/(E4239-E4236)</f>
        <v>3.4159333333333333</v>
      </c>
      <c r="G4237" s="98">
        <v>15</v>
      </c>
      <c r="H4237" s="491">
        <f>H4236+(E4237-E4236)*(H4239-H4236)/(E4239-E4236)</f>
        <v>0.26307999999999998</v>
      </c>
      <c r="I4237" s="492">
        <f>I4236+(E4237-E4236)*(I4239-I4236)/(E4239-E4236)</f>
        <v>12.966666666666667</v>
      </c>
      <c r="J4237" s="397">
        <f>J4236+(E4237-E4236)*(J4239-J4236)/(E4239-E4236)</f>
        <v>0.18716666666666668</v>
      </c>
      <c r="K4237" s="469">
        <f t="shared" si="365"/>
        <v>12.984390046120319</v>
      </c>
      <c r="L4237" s="469">
        <f t="shared" si="366"/>
        <v>1.7723379453652655E-2</v>
      </c>
    </row>
    <row r="4238" spans="1:12">
      <c r="A4238" s="98" t="s">
        <v>121</v>
      </c>
      <c r="B4238" s="98">
        <f t="shared" si="363"/>
        <v>14</v>
      </c>
      <c r="C4238" s="98">
        <f t="shared" si="364"/>
        <v>6</v>
      </c>
      <c r="D4238" s="98">
        <f>D4236</f>
        <v>174</v>
      </c>
      <c r="E4238" s="98">
        <f t="shared" si="362"/>
        <v>44</v>
      </c>
      <c r="F4238" s="397">
        <f>F4236+(E4238-E4236)*(F4239-F4236)/(E4239-E4236)</f>
        <v>3.4304666666666668</v>
      </c>
      <c r="G4238" s="98">
        <v>15</v>
      </c>
      <c r="H4238" s="491">
        <f>H4236+(E4238-E4236)*(H4239-H4236)/(E4239-E4236)</f>
        <v>0.26329200000000003</v>
      </c>
      <c r="I4238" s="492">
        <f>I4236+(E4238-E4236)*(I4239-I4236)/(E4239-E4236)</f>
        <v>13.033333333333333</v>
      </c>
      <c r="J4238" s="397">
        <f>J4236+(E4238-E4236)*(J4239-J4236)/(E4239-E4236)</f>
        <v>0.18563333333333334</v>
      </c>
      <c r="K4238" s="469">
        <f t="shared" si="365"/>
        <v>13.029133686806535</v>
      </c>
      <c r="L4238" s="469">
        <f t="shared" si="366"/>
        <v>-4.199646526798162E-3</v>
      </c>
    </row>
    <row r="4239" spans="1:12">
      <c r="A4239" s="98" t="s">
        <v>121</v>
      </c>
      <c r="B4239" s="480">
        <f t="shared" si="363"/>
        <v>14</v>
      </c>
      <c r="C4239" s="480">
        <f t="shared" si="364"/>
        <v>6</v>
      </c>
      <c r="D4239" s="480">
        <f>D4236</f>
        <v>174</v>
      </c>
      <c r="E4239" s="480">
        <f t="shared" si="362"/>
        <v>45</v>
      </c>
      <c r="F4239" s="484">
        <v>3.4449999999999998</v>
      </c>
      <c r="G4239" s="480">
        <v>15</v>
      </c>
      <c r="H4239" s="482">
        <v>0.26350400000000002</v>
      </c>
      <c r="I4239" s="483">
        <v>13.1</v>
      </c>
      <c r="J4239" s="484">
        <v>0.18410000000000001</v>
      </c>
      <c r="K4239" s="469">
        <f t="shared" si="365"/>
        <v>13.073805331228368</v>
      </c>
      <c r="L4239" s="469">
        <f t="shared" si="366"/>
        <v>-2.6194668771632124E-2</v>
      </c>
    </row>
    <row r="4240" spans="1:12">
      <c r="A4240" s="480" t="s">
        <v>121</v>
      </c>
      <c r="B4240" s="98">
        <f t="shared" si="363"/>
        <v>14</v>
      </c>
      <c r="C4240" s="98">
        <f t="shared" si="364"/>
        <v>6</v>
      </c>
      <c r="D4240" s="98">
        <f>D4239</f>
        <v>174</v>
      </c>
      <c r="E4240" s="98">
        <f t="shared" si="362"/>
        <v>46</v>
      </c>
      <c r="F4240" s="397">
        <f>F4239+(E4240-E4239)*(F4242-F4239)/(E4242-E4239)</f>
        <v>3.4593666666666665</v>
      </c>
      <c r="G4240" s="98">
        <v>15</v>
      </c>
      <c r="H4240" s="491">
        <f>H4239+(E4240-E4239)*(H4242-H4239)/(E4242-E4239)</f>
        <v>0.26371500000000003</v>
      </c>
      <c r="I4240" s="492">
        <f>I4239+(E4240-E4239)*(I4242-I4239)/(E4242-E4239)</f>
        <v>13.133333333333333</v>
      </c>
      <c r="J4240" s="397">
        <f>J4239+(E4240-E4239)*(J4242-J4239)/(E4242-E4239)</f>
        <v>0.18256666666666668</v>
      </c>
      <c r="K4240" s="469">
        <f t="shared" si="365"/>
        <v>13.117822902249269</v>
      </c>
      <c r="L4240" s="469">
        <f t="shared" si="366"/>
        <v>-1.551043108406347E-2</v>
      </c>
    </row>
    <row r="4241" spans="1:12">
      <c r="A4241" s="98" t="s">
        <v>121</v>
      </c>
      <c r="B4241" s="98">
        <f t="shared" si="363"/>
        <v>14</v>
      </c>
      <c r="C4241" s="98">
        <f t="shared" si="364"/>
        <v>6</v>
      </c>
      <c r="D4241" s="98">
        <f>D4239</f>
        <v>174</v>
      </c>
      <c r="E4241" s="98">
        <f t="shared" si="362"/>
        <v>47</v>
      </c>
      <c r="F4241" s="397">
        <f>F4239+(E4241-E4239)*(F4242-F4239)/(E4242-E4239)</f>
        <v>3.4737333333333336</v>
      </c>
      <c r="G4241" s="98">
        <v>15</v>
      </c>
      <c r="H4241" s="491">
        <f>H4239+(E4241-E4239)*(H4242-H4239)/(E4242-E4239)</f>
        <v>0.26392599999999999</v>
      </c>
      <c r="I4241" s="492">
        <f>I4239+(E4241-E4239)*(I4242-I4239)/(E4242-E4239)</f>
        <v>13.166666666666666</v>
      </c>
      <c r="J4241" s="397">
        <f>J4239+(E4241-E4239)*(J4242-J4239)/(E4242-E4239)</f>
        <v>0.18103333333333332</v>
      </c>
      <c r="K4241" s="469">
        <f t="shared" si="365"/>
        <v>13.161770092121783</v>
      </c>
      <c r="L4241" s="469">
        <f t="shared" si="366"/>
        <v>-4.8965745448832365E-3</v>
      </c>
    </row>
    <row r="4242" spans="1:12">
      <c r="A4242" s="98" t="s">
        <v>121</v>
      </c>
      <c r="B4242" s="480">
        <f t="shared" si="363"/>
        <v>14</v>
      </c>
      <c r="C4242" s="480">
        <f t="shared" si="364"/>
        <v>6</v>
      </c>
      <c r="D4242" s="480">
        <f>D4239</f>
        <v>174</v>
      </c>
      <c r="E4242" s="480">
        <f t="shared" si="362"/>
        <v>48</v>
      </c>
      <c r="F4242" s="484">
        <v>3.4881000000000002</v>
      </c>
      <c r="G4242" s="480">
        <v>15</v>
      </c>
      <c r="H4242" s="482">
        <v>0.26413700000000001</v>
      </c>
      <c r="I4242" s="483">
        <v>13.2</v>
      </c>
      <c r="J4242" s="484">
        <v>0.17949999999999999</v>
      </c>
      <c r="K4242" s="469">
        <f t="shared" si="365"/>
        <v>13.205647069513169</v>
      </c>
      <c r="L4242" s="469">
        <f t="shared" si="366"/>
        <v>5.6470695131700666E-3</v>
      </c>
    </row>
    <row r="4243" spans="1:12">
      <c r="A4243" s="480" t="s">
        <v>121</v>
      </c>
      <c r="B4243" s="98">
        <f t="shared" si="363"/>
        <v>14</v>
      </c>
      <c r="C4243" s="98">
        <f t="shared" si="364"/>
        <v>6</v>
      </c>
      <c r="D4243" s="98">
        <f>D4242</f>
        <v>174</v>
      </c>
      <c r="E4243" s="98">
        <f t="shared" si="362"/>
        <v>49</v>
      </c>
      <c r="F4243" s="397">
        <f>F4242+(E4243-E4242)*(F4245-F4242)/(E4245-E4242)</f>
        <v>3.5022666666666669</v>
      </c>
      <c r="G4243" s="98">
        <v>15</v>
      </c>
      <c r="H4243" s="491">
        <f>H4242+(E4243-E4242)*(H4245-H4242)/(E4245-E4242)</f>
        <v>0.26434633333333335</v>
      </c>
      <c r="I4243" s="492">
        <f>I4242+(E4243-E4242)*(I4245-I4242)/(E4245-E4242)</f>
        <v>13.233333333333333</v>
      </c>
      <c r="J4243" s="397">
        <f>J4242+(E4243-E4242)*(J4245-J4242)/(E4245-E4242)</f>
        <v>0.17796666666666666</v>
      </c>
      <c r="K4243" s="469">
        <f t="shared" si="365"/>
        <v>13.248780955287193</v>
      </c>
      <c r="L4243" s="469">
        <f t="shared" si="366"/>
        <v>1.5447621953860846E-2</v>
      </c>
    </row>
    <row r="4244" spans="1:12">
      <c r="A4244" s="98" t="s">
        <v>121</v>
      </c>
      <c r="B4244" s="98">
        <f t="shared" si="363"/>
        <v>14</v>
      </c>
      <c r="C4244" s="98">
        <f t="shared" si="364"/>
        <v>6</v>
      </c>
      <c r="D4244" s="98">
        <f>D4242</f>
        <v>174</v>
      </c>
      <c r="E4244" s="98">
        <f t="shared" si="362"/>
        <v>50</v>
      </c>
      <c r="F4244" s="397">
        <f>F4242+(E4244-E4242)*(F4245-F4242)/(E4245-E4242)</f>
        <v>3.5164333333333335</v>
      </c>
      <c r="G4244" s="98">
        <v>15</v>
      </c>
      <c r="H4244" s="491">
        <f>H4242+(E4244-E4242)*(H4245-H4242)/(E4245-E4242)</f>
        <v>0.26455566666666663</v>
      </c>
      <c r="I4244" s="492">
        <f>I4242+(E4244-E4242)*(I4245-I4242)/(E4245-E4242)</f>
        <v>13.266666666666667</v>
      </c>
      <c r="J4244" s="397">
        <f>J4242+(E4244-E4242)*(J4245-J4242)/(E4245-E4242)</f>
        <v>0.17643333333333333</v>
      </c>
      <c r="K4244" s="469">
        <f t="shared" si="365"/>
        <v>13.291846580492829</v>
      </c>
      <c r="L4244" s="469">
        <f t="shared" si="366"/>
        <v>2.5179913826161027E-2</v>
      </c>
    </row>
    <row r="4245" spans="1:12">
      <c r="A4245" s="98" t="s">
        <v>121</v>
      </c>
      <c r="B4245" s="480">
        <f t="shared" si="363"/>
        <v>14</v>
      </c>
      <c r="C4245" s="480">
        <f t="shared" si="364"/>
        <v>6</v>
      </c>
      <c r="D4245" s="480">
        <f>D4242</f>
        <v>174</v>
      </c>
      <c r="E4245" s="480">
        <f t="shared" si="362"/>
        <v>51</v>
      </c>
      <c r="F4245" s="484">
        <v>3.5306000000000002</v>
      </c>
      <c r="G4245" s="480">
        <v>15</v>
      </c>
      <c r="H4245" s="482">
        <v>0.26476499999999997</v>
      </c>
      <c r="I4245" s="483">
        <v>13.3</v>
      </c>
      <c r="J4245" s="484">
        <v>0.1749</v>
      </c>
      <c r="K4245" s="469">
        <f t="shared" si="365"/>
        <v>13.33484410703832</v>
      </c>
      <c r="L4245" s="469">
        <f t="shared" si="366"/>
        <v>3.4844107038319194E-2</v>
      </c>
    </row>
    <row r="4246" spans="1:12">
      <c r="A4246" s="480" t="s">
        <v>121</v>
      </c>
      <c r="B4246" s="98">
        <f t="shared" si="363"/>
        <v>14</v>
      </c>
      <c r="C4246" s="98">
        <f t="shared" si="364"/>
        <v>6</v>
      </c>
      <c r="D4246" s="98">
        <f>D4245</f>
        <v>174</v>
      </c>
      <c r="E4246" s="98">
        <f t="shared" si="362"/>
        <v>52</v>
      </c>
      <c r="F4246" s="397">
        <f>F4245+(E4246-E4245)*(F4248-F4245)/(E4248-E4245)</f>
        <v>3.5446</v>
      </c>
      <c r="G4246" s="98">
        <v>15</v>
      </c>
      <c r="H4246" s="491">
        <f>H4245+(E4246-E4245)*(H4248-H4245)/(E4248-E4245)</f>
        <v>0.26497366666666666</v>
      </c>
      <c r="I4246" s="492">
        <f>I4245+(E4246-E4245)*(I4248-I4245)/(E4248-E4245)</f>
        <v>13.366666666666667</v>
      </c>
      <c r="J4246" s="397">
        <f>J4245+(E4246-E4245)*(J4248-J4245)/(E4248-E4245)</f>
        <v>0.17336666666666667</v>
      </c>
      <c r="K4246" s="469">
        <f t="shared" si="365"/>
        <v>13.377178361120162</v>
      </c>
      <c r="L4246" s="469">
        <f t="shared" si="366"/>
        <v>1.0511694453494869E-2</v>
      </c>
    </row>
    <row r="4247" spans="1:12">
      <c r="A4247" s="98" t="s">
        <v>121</v>
      </c>
      <c r="B4247" s="98">
        <f t="shared" si="363"/>
        <v>14</v>
      </c>
      <c r="C4247" s="98">
        <f t="shared" si="364"/>
        <v>6</v>
      </c>
      <c r="D4247" s="98">
        <f>D4245</f>
        <v>174</v>
      </c>
      <c r="E4247" s="98">
        <f t="shared" si="362"/>
        <v>53</v>
      </c>
      <c r="F4247" s="397">
        <f>F4245+(E4247-E4245)*(F4248-F4245)/(E4248-E4245)</f>
        <v>3.5586000000000002</v>
      </c>
      <c r="G4247" s="98">
        <v>15</v>
      </c>
      <c r="H4247" s="491">
        <f>H4245+(E4247-E4245)*(H4248-H4245)/(E4248-E4245)</f>
        <v>0.2651823333333333</v>
      </c>
      <c r="I4247" s="492">
        <f>I4245+(E4247-E4245)*(I4248-I4245)/(E4248-E4245)</f>
        <v>13.433333333333334</v>
      </c>
      <c r="J4247" s="397">
        <f>J4245+(E4247-E4245)*(J4248-J4245)/(E4248-E4245)</f>
        <v>0.17183333333333334</v>
      </c>
      <c r="K4247" s="469">
        <f t="shared" si="365"/>
        <v>13.419445991248791</v>
      </c>
      <c r="L4247" s="469">
        <f t="shared" si="366"/>
        <v>-1.3887342084542453E-2</v>
      </c>
    </row>
    <row r="4248" spans="1:12">
      <c r="A4248" s="98" t="s">
        <v>121</v>
      </c>
      <c r="B4248" s="480">
        <f t="shared" si="363"/>
        <v>14</v>
      </c>
      <c r="C4248" s="480">
        <f t="shared" si="364"/>
        <v>6</v>
      </c>
      <c r="D4248" s="480">
        <f>D4245</f>
        <v>174</v>
      </c>
      <c r="E4248" s="480">
        <f t="shared" si="362"/>
        <v>54</v>
      </c>
      <c r="F4248" s="484">
        <v>3.5726</v>
      </c>
      <c r="G4248" s="480">
        <v>15</v>
      </c>
      <c r="H4248" s="482">
        <v>0.26539099999999999</v>
      </c>
      <c r="I4248" s="483">
        <v>13.5</v>
      </c>
      <c r="J4248" s="484">
        <v>0.17030000000000001</v>
      </c>
      <c r="K4248" s="469">
        <f t="shared" si="365"/>
        <v>13.461647154575703</v>
      </c>
      <c r="L4248" s="469">
        <f t="shared" si="366"/>
        <v>-3.8352845424297399E-2</v>
      </c>
    </row>
    <row r="4249" spans="1:12">
      <c r="A4249" s="480" t="s">
        <v>121</v>
      </c>
      <c r="B4249" s="480">
        <f t="shared" si="363"/>
        <v>15</v>
      </c>
      <c r="C4249" s="480">
        <f t="shared" si="364"/>
        <v>0</v>
      </c>
      <c r="D4249" s="480">
        <f>D4248+6</f>
        <v>180</v>
      </c>
      <c r="E4249" s="480">
        <v>12</v>
      </c>
      <c r="F4249" s="484">
        <v>2.9300999999999999</v>
      </c>
      <c r="G4249" s="480">
        <v>15</v>
      </c>
      <c r="H4249" s="482">
        <v>0.24860699999999999</v>
      </c>
      <c r="I4249" s="483">
        <v>11.8</v>
      </c>
      <c r="J4249" s="484">
        <v>0.22789999999999999</v>
      </c>
      <c r="K4249" s="469">
        <f t="shared" si="365"/>
        <v>11.786071993145809</v>
      </c>
      <c r="L4249" s="469">
        <f t="shared" si="366"/>
        <v>-1.3928006854191821E-2</v>
      </c>
    </row>
    <row r="4250" spans="1:12">
      <c r="A4250" s="98" t="s">
        <v>121</v>
      </c>
      <c r="B4250" s="98">
        <f t="shared" si="363"/>
        <v>15</v>
      </c>
      <c r="C4250" s="98">
        <f t="shared" si="364"/>
        <v>0</v>
      </c>
      <c r="D4250" s="98">
        <f>D4249</f>
        <v>180</v>
      </c>
      <c r="E4250" s="98">
        <f>E4249+1</f>
        <v>13</v>
      </c>
      <c r="F4250" s="397">
        <f>F4249+(E4250-E4249)*(F4252-F4249)/(E4252-E4249)</f>
        <v>2.9469333333333334</v>
      </c>
      <c r="G4250" s="98">
        <v>15</v>
      </c>
      <c r="H4250" s="491">
        <f>H4249+(E4250-E4249)*(H4252-H4249)/(E4252-E4249)</f>
        <v>0.24887499999999999</v>
      </c>
      <c r="I4250" s="492">
        <f>I4249+(E4250-E4249)*(I4252-I4249)/(E4252-E4249)</f>
        <v>11.866666666666667</v>
      </c>
      <c r="J4250" s="397">
        <f>J4249+(E4250-E4249)*(J4252-J4249)/(E4252-E4249)</f>
        <v>0.22646666666666665</v>
      </c>
      <c r="K4250" s="469">
        <f t="shared" si="365"/>
        <v>11.841017913946091</v>
      </c>
      <c r="L4250" s="469">
        <f t="shared" si="366"/>
        <v>-2.5648752720575985E-2</v>
      </c>
    </row>
    <row r="4251" spans="1:12">
      <c r="A4251" s="98" t="s">
        <v>121</v>
      </c>
      <c r="B4251" s="98">
        <f t="shared" si="363"/>
        <v>15</v>
      </c>
      <c r="C4251" s="98">
        <f t="shared" si="364"/>
        <v>0</v>
      </c>
      <c r="D4251" s="98">
        <f>D4249</f>
        <v>180</v>
      </c>
      <c r="E4251" s="98">
        <f t="shared" ref="E4251:E4291" si="367">E4250+1</f>
        <v>14</v>
      </c>
      <c r="F4251" s="397">
        <f>F4249+(E4251-E4249)*(F4252-F4249)/(E4252-E4249)</f>
        <v>2.9637666666666664</v>
      </c>
      <c r="G4251" s="98">
        <v>15</v>
      </c>
      <c r="H4251" s="491">
        <f>H4249+(E4251-E4249)*(H4252-H4249)/(E4252-E4249)</f>
        <v>0.249143</v>
      </c>
      <c r="I4251" s="492">
        <f>I4249+(E4251-E4249)*(I4252-I4249)/(E4252-E4249)</f>
        <v>11.933333333333334</v>
      </c>
      <c r="J4251" s="397">
        <f>J4249+(E4251-E4249)*(J4252-J4249)/(E4252-E4249)</f>
        <v>0.22503333333333334</v>
      </c>
      <c r="K4251" s="469">
        <f t="shared" si="365"/>
        <v>11.895845625470779</v>
      </c>
      <c r="L4251" s="469">
        <f t="shared" si="366"/>
        <v>-3.7487707862554842E-2</v>
      </c>
    </row>
    <row r="4252" spans="1:12">
      <c r="A4252" s="480" t="s">
        <v>121</v>
      </c>
      <c r="B4252" s="480">
        <f t="shared" si="363"/>
        <v>15</v>
      </c>
      <c r="C4252" s="480">
        <f t="shared" si="364"/>
        <v>0</v>
      </c>
      <c r="D4252" s="480">
        <f>D4249</f>
        <v>180</v>
      </c>
      <c r="E4252" s="480">
        <f t="shared" si="367"/>
        <v>15</v>
      </c>
      <c r="F4252" s="484">
        <v>2.9805999999999999</v>
      </c>
      <c r="G4252" s="480">
        <v>15</v>
      </c>
      <c r="H4252" s="482">
        <v>0.24941099999999999</v>
      </c>
      <c r="I4252" s="483">
        <v>12</v>
      </c>
      <c r="J4252" s="484">
        <v>0.22359999999999999</v>
      </c>
      <c r="K4252" s="469">
        <f t="shared" si="365"/>
        <v>11.950555508778683</v>
      </c>
      <c r="L4252" s="469">
        <f t="shared" si="366"/>
        <v>-4.9444491221317222E-2</v>
      </c>
    </row>
    <row r="4253" spans="1:12">
      <c r="A4253" s="98" t="s">
        <v>121</v>
      </c>
      <c r="B4253" s="98">
        <f t="shared" si="363"/>
        <v>15</v>
      </c>
      <c r="C4253" s="98">
        <f t="shared" si="364"/>
        <v>0</v>
      </c>
      <c r="D4253" s="98">
        <f>D4252</f>
        <v>180</v>
      </c>
      <c r="E4253" s="98">
        <f t="shared" si="367"/>
        <v>16</v>
      </c>
      <c r="F4253" s="397">
        <f>F4252+(E4253-E4252)*(F4255-F4252)/(E4255-E4252)</f>
        <v>2.9971333333333332</v>
      </c>
      <c r="G4253" s="98">
        <v>15</v>
      </c>
      <c r="H4253" s="491">
        <f>H4252+(E4253-E4252)*(H4255-H4252)/(E4255-E4252)</f>
        <v>0.24969433333333332</v>
      </c>
      <c r="I4253" s="492">
        <f>I4252+(E4253-E4252)*(I4255-I4252)/(E4255-E4252)</f>
        <v>12.033333333333333</v>
      </c>
      <c r="J4253" s="397">
        <f>J4252+(E4253-E4252)*(J4255-J4252)/(E4255-E4252)</f>
        <v>0.22216666666666665</v>
      </c>
      <c r="K4253" s="469">
        <f t="shared" si="365"/>
        <v>12.003209257185118</v>
      </c>
      <c r="L4253" s="469">
        <f t="shared" si="366"/>
        <v>-3.0124076148215551E-2</v>
      </c>
    </row>
    <row r="4254" spans="1:12">
      <c r="A4254" s="98" t="s">
        <v>121</v>
      </c>
      <c r="B4254" s="98">
        <f t="shared" si="363"/>
        <v>15</v>
      </c>
      <c r="C4254" s="98">
        <f t="shared" si="364"/>
        <v>0</v>
      </c>
      <c r="D4254" s="98">
        <f>D4252</f>
        <v>180</v>
      </c>
      <c r="E4254" s="98">
        <f t="shared" si="367"/>
        <v>17</v>
      </c>
      <c r="F4254" s="397">
        <f>F4252+(E4254-E4252)*(F4255-F4252)/(E4255-E4252)</f>
        <v>3.0136666666666665</v>
      </c>
      <c r="G4254" s="98">
        <v>15</v>
      </c>
      <c r="H4254" s="491">
        <f>H4252+(E4254-E4252)*(H4255-H4252)/(E4255-E4252)</f>
        <v>0.24997766666666668</v>
      </c>
      <c r="I4254" s="492">
        <f>I4252+(E4254-E4252)*(I4255-I4252)/(E4255-E4252)</f>
        <v>12.066666666666666</v>
      </c>
      <c r="J4254" s="397">
        <f>J4252+(E4254-E4252)*(J4255-J4252)/(E4255-E4252)</f>
        <v>0.22073333333333334</v>
      </c>
      <c r="K4254" s="469">
        <f t="shared" si="365"/>
        <v>12.055743646432413</v>
      </c>
      <c r="L4254" s="469">
        <f t="shared" si="366"/>
        <v>-1.09230202342534E-2</v>
      </c>
    </row>
    <row r="4255" spans="1:12">
      <c r="A4255" s="480" t="s">
        <v>121</v>
      </c>
      <c r="B4255" s="480">
        <f t="shared" si="363"/>
        <v>15</v>
      </c>
      <c r="C4255" s="480">
        <f t="shared" si="364"/>
        <v>0</v>
      </c>
      <c r="D4255" s="480">
        <f>D4252</f>
        <v>180</v>
      </c>
      <c r="E4255" s="480">
        <f t="shared" si="367"/>
        <v>18</v>
      </c>
      <c r="F4255" s="484">
        <v>3.0301999999999998</v>
      </c>
      <c r="G4255" s="480">
        <v>15</v>
      </c>
      <c r="H4255" s="482">
        <v>0.25026100000000001</v>
      </c>
      <c r="I4255" s="483">
        <v>12.1</v>
      </c>
      <c r="J4255" s="484">
        <v>0.21929999999999999</v>
      </c>
      <c r="K4255" s="469">
        <f t="shared" si="365"/>
        <v>12.108159081918476</v>
      </c>
      <c r="L4255" s="469">
        <f t="shared" si="366"/>
        <v>8.159081918476474E-3</v>
      </c>
    </row>
    <row r="4256" spans="1:12">
      <c r="A4256" s="98" t="s">
        <v>121</v>
      </c>
      <c r="B4256" s="98">
        <f t="shared" si="363"/>
        <v>15</v>
      </c>
      <c r="C4256" s="98">
        <f t="shared" si="364"/>
        <v>0</v>
      </c>
      <c r="D4256" s="98">
        <f>D4255</f>
        <v>180</v>
      </c>
      <c r="E4256" s="98">
        <f t="shared" si="367"/>
        <v>19</v>
      </c>
      <c r="F4256" s="397">
        <f>F4255+(E4256-E4255)*(F4258-F4255)/(E4258-E4255)</f>
        <v>3.0465</v>
      </c>
      <c r="G4256" s="98">
        <v>15</v>
      </c>
      <c r="H4256" s="491">
        <f>H4255+(E4256-E4255)*(H4258-H4255)/(E4258-E4255)</f>
        <v>0.25053000000000003</v>
      </c>
      <c r="I4256" s="492">
        <f>I4255+(E4256-E4255)*(I4258-I4255)/(E4258-E4255)</f>
        <v>12.166666666666666</v>
      </c>
      <c r="J4256" s="397">
        <f>J4255+(E4256-E4255)*(J4258-J4255)/(E4258-E4255)</f>
        <v>0.21786666666666665</v>
      </c>
      <c r="K4256" s="469">
        <f t="shared" si="365"/>
        <v>12.160220332894262</v>
      </c>
      <c r="L4256" s="469">
        <f t="shared" si="366"/>
        <v>-6.4463337724038894E-3</v>
      </c>
    </row>
    <row r="4257" spans="1:12">
      <c r="A4257" s="98" t="s">
        <v>121</v>
      </c>
      <c r="B4257" s="98">
        <f t="shared" si="363"/>
        <v>15</v>
      </c>
      <c r="C4257" s="98">
        <f t="shared" si="364"/>
        <v>0</v>
      </c>
      <c r="D4257" s="98">
        <f>D4255</f>
        <v>180</v>
      </c>
      <c r="E4257" s="98">
        <f t="shared" si="367"/>
        <v>20</v>
      </c>
      <c r="F4257" s="397">
        <f>F4255+(E4257-E4255)*(F4258-F4255)/(E4258-E4255)</f>
        <v>3.0627999999999997</v>
      </c>
      <c r="G4257" s="98">
        <v>15</v>
      </c>
      <c r="H4257" s="491">
        <f>H4255+(E4257-E4255)*(H4258-H4255)/(E4258-E4255)</f>
        <v>0.25079899999999999</v>
      </c>
      <c r="I4257" s="492">
        <f>I4255+(E4257-E4255)*(I4258-I4255)/(E4258-E4255)</f>
        <v>12.233333333333334</v>
      </c>
      <c r="J4257" s="397">
        <f>J4255+(E4257-E4255)*(J4258-J4255)/(E4258-E4255)</f>
        <v>0.21643333333333334</v>
      </c>
      <c r="K4257" s="469">
        <f t="shared" si="365"/>
        <v>12.212169904983671</v>
      </c>
      <c r="L4257" s="469">
        <f t="shared" si="366"/>
        <v>-2.1163428349662894E-2</v>
      </c>
    </row>
    <row r="4258" spans="1:12">
      <c r="A4258" s="480" t="s">
        <v>121</v>
      </c>
      <c r="B4258" s="480">
        <f t="shared" si="363"/>
        <v>15</v>
      </c>
      <c r="C4258" s="480">
        <f t="shared" si="364"/>
        <v>0</v>
      </c>
      <c r="D4258" s="480">
        <f>D4255</f>
        <v>180</v>
      </c>
      <c r="E4258" s="480">
        <f t="shared" si="367"/>
        <v>21</v>
      </c>
      <c r="F4258" s="484">
        <v>3.0790999999999999</v>
      </c>
      <c r="G4258" s="480">
        <v>15</v>
      </c>
      <c r="H4258" s="482">
        <v>0.25106800000000001</v>
      </c>
      <c r="I4258" s="483">
        <v>12.3</v>
      </c>
      <c r="J4258" s="484">
        <v>0.215</v>
      </c>
      <c r="K4258" s="469">
        <f t="shared" si="365"/>
        <v>12.264008157152643</v>
      </c>
      <c r="L4258" s="469">
        <f t="shared" si="366"/>
        <v>-3.5991842847357347E-2</v>
      </c>
    </row>
    <row r="4259" spans="1:12">
      <c r="A4259" s="98" t="s">
        <v>121</v>
      </c>
      <c r="B4259" s="98">
        <f t="shared" si="363"/>
        <v>15</v>
      </c>
      <c r="C4259" s="98">
        <f t="shared" si="364"/>
        <v>0</v>
      </c>
      <c r="D4259" s="98">
        <f>D4258</f>
        <v>180</v>
      </c>
      <c r="E4259" s="98">
        <f t="shared" si="367"/>
        <v>22</v>
      </c>
      <c r="F4259" s="397">
        <f>F4258+(E4259-E4258)*(F4261-F4258)/(E4261-E4258)</f>
        <v>3.0951333333333335</v>
      </c>
      <c r="G4259" s="98">
        <v>15</v>
      </c>
      <c r="H4259" s="491">
        <f>H4258+(E4259-E4258)*(H4261-H4258)/(E4261-E4258)</f>
        <v>0.25133333333333335</v>
      </c>
      <c r="I4259" s="492">
        <f>I4258+(E4259-E4258)*(I4261-I4258)/(E4261-E4258)</f>
        <v>12.333333333333334</v>
      </c>
      <c r="J4259" s="397">
        <f>J4258+(E4259-E4258)*(J4261-J4258)/(E4261-E4258)</f>
        <v>0.21356666666666665</v>
      </c>
      <c r="K4259" s="469">
        <f t="shared" si="365"/>
        <v>12.314854111405836</v>
      </c>
      <c r="L4259" s="469">
        <f t="shared" si="366"/>
        <v>-1.8479221927497846E-2</v>
      </c>
    </row>
    <row r="4260" spans="1:12">
      <c r="A4260" s="98" t="s">
        <v>121</v>
      </c>
      <c r="B4260" s="98">
        <f t="shared" si="363"/>
        <v>15</v>
      </c>
      <c r="C4260" s="98">
        <f t="shared" si="364"/>
        <v>0</v>
      </c>
      <c r="D4260" s="98">
        <f>D4258</f>
        <v>180</v>
      </c>
      <c r="E4260" s="98">
        <f t="shared" si="367"/>
        <v>23</v>
      </c>
      <c r="F4260" s="397">
        <f>F4258+(E4260-E4258)*(F4261-F4258)/(E4261-E4258)</f>
        <v>3.1111666666666666</v>
      </c>
      <c r="G4260" s="98">
        <v>15</v>
      </c>
      <c r="H4260" s="491">
        <f>H4258+(E4260-E4258)*(H4261-H4258)/(E4261-E4258)</f>
        <v>0.25159866666666664</v>
      </c>
      <c r="I4260" s="492">
        <f>I4258+(E4260-E4258)*(I4261-I4258)/(E4261-E4258)</f>
        <v>12.366666666666667</v>
      </c>
      <c r="J4260" s="397">
        <f>J4258+(E4260-E4258)*(J4261-J4258)/(E4261-E4258)</f>
        <v>0.21213333333333334</v>
      </c>
      <c r="K4260" s="469">
        <f t="shared" si="365"/>
        <v>12.365592822431493</v>
      </c>
      <c r="L4260" s="469">
        <f t="shared" si="366"/>
        <v>-1.0738442351740929E-3</v>
      </c>
    </row>
    <row r="4261" spans="1:12">
      <c r="A4261" s="480" t="s">
        <v>121</v>
      </c>
      <c r="B4261" s="480">
        <f t="shared" si="363"/>
        <v>15</v>
      </c>
      <c r="C4261" s="480">
        <f t="shared" si="364"/>
        <v>0</v>
      </c>
      <c r="D4261" s="480">
        <f>D4258</f>
        <v>180</v>
      </c>
      <c r="E4261" s="480">
        <f t="shared" si="367"/>
        <v>24</v>
      </c>
      <c r="F4261" s="484">
        <v>3.1272000000000002</v>
      </c>
      <c r="G4261" s="480">
        <v>15</v>
      </c>
      <c r="H4261" s="482">
        <v>0.25186399999999998</v>
      </c>
      <c r="I4261" s="483">
        <v>12.4</v>
      </c>
      <c r="J4261" s="484">
        <v>0.2107</v>
      </c>
      <c r="K4261" s="469">
        <f t="shared" si="365"/>
        <v>12.416224629164947</v>
      </c>
      <c r="L4261" s="469">
        <f t="shared" si="366"/>
        <v>1.6224629164947046E-2</v>
      </c>
    </row>
    <row r="4262" spans="1:12">
      <c r="A4262" s="98" t="s">
        <v>121</v>
      </c>
      <c r="B4262" s="98">
        <f t="shared" si="363"/>
        <v>15</v>
      </c>
      <c r="C4262" s="98">
        <f t="shared" si="364"/>
        <v>0</v>
      </c>
      <c r="D4262" s="98">
        <f>D4261</f>
        <v>180</v>
      </c>
      <c r="E4262" s="98">
        <f t="shared" si="367"/>
        <v>25</v>
      </c>
      <c r="F4262" s="397">
        <f>F4261+(E4262-E4261)*(F4264-F4261)/(E4264-E4261)</f>
        <v>3.1429666666666667</v>
      </c>
      <c r="G4262" s="98">
        <v>15</v>
      </c>
      <c r="H4262" s="491">
        <f>H4261+(E4262-E4261)*(H4264-H4261)/(E4264-E4261)</f>
        <v>0.25212566666666664</v>
      </c>
      <c r="I4262" s="492">
        <f>I4261+(E4262-E4261)*(I4264-I4261)/(E4264-E4261)</f>
        <v>12.466666666666667</v>
      </c>
      <c r="J4262" s="397">
        <f>J4261+(E4262-E4261)*(J4264-J4261)/(E4264-E4261)</f>
        <v>0.20926666666666666</v>
      </c>
      <c r="K4262" s="469">
        <f t="shared" si="365"/>
        <v>12.465873499590813</v>
      </c>
      <c r="L4262" s="469">
        <f t="shared" si="366"/>
        <v>-7.9316707585341817E-4</v>
      </c>
    </row>
    <row r="4263" spans="1:12">
      <c r="A4263" s="98" t="s">
        <v>121</v>
      </c>
      <c r="B4263" s="98">
        <f t="shared" si="363"/>
        <v>15</v>
      </c>
      <c r="C4263" s="98">
        <f t="shared" si="364"/>
        <v>0</v>
      </c>
      <c r="D4263" s="98">
        <f>D4261</f>
        <v>180</v>
      </c>
      <c r="E4263" s="98">
        <f t="shared" si="367"/>
        <v>26</v>
      </c>
      <c r="F4263" s="397">
        <f>F4261+(E4263-E4261)*(F4264-F4261)/(E4264-E4261)</f>
        <v>3.1587333333333336</v>
      </c>
      <c r="G4263" s="98">
        <v>15</v>
      </c>
      <c r="H4263" s="491">
        <f>H4261+(E4263-E4261)*(H4264-H4261)/(E4264-E4261)</f>
        <v>0.25238733333333335</v>
      </c>
      <c r="I4263" s="492">
        <f>I4261+(E4263-E4261)*(I4264-I4261)/(E4264-E4261)</f>
        <v>12.533333333333333</v>
      </c>
      <c r="J4263" s="397">
        <f>J4261+(E4263-E4261)*(J4264-J4261)/(E4264-E4261)</f>
        <v>0.20783333333333334</v>
      </c>
      <c r="K4263" s="469">
        <f t="shared" si="365"/>
        <v>12.515419421471231</v>
      </c>
      <c r="L4263" s="469">
        <f t="shared" si="366"/>
        <v>-1.7913911862102339E-2</v>
      </c>
    </row>
    <row r="4264" spans="1:12">
      <c r="A4264" s="480" t="s">
        <v>121</v>
      </c>
      <c r="B4264" s="480">
        <f t="shared" si="363"/>
        <v>15</v>
      </c>
      <c r="C4264" s="480">
        <f t="shared" si="364"/>
        <v>0</v>
      </c>
      <c r="D4264" s="480">
        <f>D4261</f>
        <v>180</v>
      </c>
      <c r="E4264" s="480">
        <f t="shared" si="367"/>
        <v>27</v>
      </c>
      <c r="F4264" s="484">
        <v>3.1745000000000001</v>
      </c>
      <c r="G4264" s="480">
        <v>15</v>
      </c>
      <c r="H4264" s="482">
        <v>0.25264900000000001</v>
      </c>
      <c r="I4264" s="483">
        <v>12.6</v>
      </c>
      <c r="J4264" s="484">
        <v>0.2064</v>
      </c>
      <c r="K4264" s="469">
        <f t="shared" si="365"/>
        <v>12.5648627146753</v>
      </c>
      <c r="L4264" s="469">
        <f t="shared" si="366"/>
        <v>-3.5137285324699619E-2</v>
      </c>
    </row>
    <row r="4265" spans="1:12">
      <c r="A4265" s="98" t="s">
        <v>121</v>
      </c>
      <c r="B4265" s="98">
        <f t="shared" si="363"/>
        <v>15</v>
      </c>
      <c r="C4265" s="98">
        <f t="shared" si="364"/>
        <v>0</v>
      </c>
      <c r="D4265" s="98">
        <f>D4264</f>
        <v>180</v>
      </c>
      <c r="E4265" s="98">
        <f t="shared" si="367"/>
        <v>28</v>
      </c>
      <c r="F4265" s="397">
        <f>F4264+(E4265-E4264)*(F4267-F4264)/(E4267-E4264)</f>
        <v>3.1900666666666666</v>
      </c>
      <c r="G4265" s="98">
        <v>15</v>
      </c>
      <c r="H4265" s="491">
        <f>H4264+(E4265-E4264)*(H4267-H4264)/(E4267-E4264)</f>
        <v>0.25290800000000002</v>
      </c>
      <c r="I4265" s="492">
        <f>I4264+(E4265-E4264)*(I4267-I4264)/(E4267-E4264)</f>
        <v>12.633333333333333</v>
      </c>
      <c r="J4265" s="397">
        <f>J4264+(E4265-E4264)*(J4267-J4264)/(E4267-E4264)</f>
        <v>0.20496666666666666</v>
      </c>
      <c r="K4265" s="469">
        <f t="shared" si="365"/>
        <v>12.613545900749152</v>
      </c>
      <c r="L4265" s="469">
        <f t="shared" si="366"/>
        <v>-1.978743258418092E-2</v>
      </c>
    </row>
    <row r="4266" spans="1:12">
      <c r="A4266" s="98" t="s">
        <v>121</v>
      </c>
      <c r="B4266" s="98">
        <f t="shared" si="363"/>
        <v>15</v>
      </c>
      <c r="C4266" s="98">
        <f t="shared" si="364"/>
        <v>0</v>
      </c>
      <c r="D4266" s="98">
        <f>D4264</f>
        <v>180</v>
      </c>
      <c r="E4266" s="98">
        <f t="shared" si="367"/>
        <v>29</v>
      </c>
      <c r="F4266" s="397">
        <f>F4264+(E4266-E4264)*(F4267-F4264)/(E4267-E4264)</f>
        <v>3.2056333333333336</v>
      </c>
      <c r="G4266" s="98">
        <v>15</v>
      </c>
      <c r="H4266" s="491">
        <f>H4264+(E4266-E4264)*(H4267-H4264)/(E4267-E4264)</f>
        <v>0.25316699999999998</v>
      </c>
      <c r="I4266" s="492">
        <f>I4264+(E4266-E4264)*(I4267-I4264)/(E4267-E4264)</f>
        <v>12.666666666666666</v>
      </c>
      <c r="J4266" s="397">
        <f>J4264+(E4266-E4264)*(J4267-J4264)/(E4267-E4264)</f>
        <v>0.20353333333333334</v>
      </c>
      <c r="K4266" s="469">
        <f t="shared" si="365"/>
        <v>12.662129477117215</v>
      </c>
      <c r="L4266" s="469">
        <f t="shared" si="366"/>
        <v>-4.5371895494508152E-3</v>
      </c>
    </row>
    <row r="4267" spans="1:12">
      <c r="A4267" s="480" t="s">
        <v>121</v>
      </c>
      <c r="B4267" s="480">
        <f t="shared" si="363"/>
        <v>15</v>
      </c>
      <c r="C4267" s="480">
        <f t="shared" si="364"/>
        <v>0</v>
      </c>
      <c r="D4267" s="480">
        <f>D4264</f>
        <v>180</v>
      </c>
      <c r="E4267" s="480">
        <f t="shared" si="367"/>
        <v>30</v>
      </c>
      <c r="F4267" s="484">
        <v>3.2212000000000001</v>
      </c>
      <c r="G4267" s="480">
        <v>15</v>
      </c>
      <c r="H4267" s="482">
        <v>0.25342599999999998</v>
      </c>
      <c r="I4267" s="483">
        <v>12.7</v>
      </c>
      <c r="J4267" s="484">
        <v>0.2021</v>
      </c>
      <c r="K4267" s="469">
        <f t="shared" si="365"/>
        <v>12.710613749181222</v>
      </c>
      <c r="L4267" s="469">
        <f t="shared" si="366"/>
        <v>1.0613749181223042E-2</v>
      </c>
    </row>
    <row r="4268" spans="1:12">
      <c r="A4268" s="98" t="s">
        <v>121</v>
      </c>
      <c r="B4268" s="98">
        <f t="shared" si="363"/>
        <v>15</v>
      </c>
      <c r="C4268" s="98">
        <f t="shared" si="364"/>
        <v>0</v>
      </c>
      <c r="D4268" s="98">
        <f>D4267</f>
        <v>180</v>
      </c>
      <c r="E4268" s="98">
        <f t="shared" si="367"/>
        <v>31</v>
      </c>
      <c r="F4268" s="397">
        <f>F4267+(E4268-E4267)*(F4270-F4267)/(E4270-E4267)</f>
        <v>3.2365333333333335</v>
      </c>
      <c r="G4268" s="98">
        <v>15</v>
      </c>
      <c r="H4268" s="491">
        <f>H4267+(E4268-E4267)*(H4270-H4267)/(E4270-E4267)</f>
        <v>0.25368199999999996</v>
      </c>
      <c r="I4268" s="492">
        <f>I4267+(E4268-E4267)*(I4270-I4267)/(E4270-E4267)</f>
        <v>12.766666666666666</v>
      </c>
      <c r="J4268" s="397">
        <f>J4267+(E4268-E4267)*(J4270-J4267)/(E4270-E4267)</f>
        <v>0.20066666666666666</v>
      </c>
      <c r="K4268" s="469">
        <f t="shared" si="365"/>
        <v>12.758230120124148</v>
      </c>
      <c r="L4268" s="469">
        <f t="shared" si="366"/>
        <v>-8.4365465425175756E-3</v>
      </c>
    </row>
    <row r="4269" spans="1:12">
      <c r="A4269" s="98" t="s">
        <v>121</v>
      </c>
      <c r="B4269" s="98">
        <f t="shared" si="363"/>
        <v>15</v>
      </c>
      <c r="C4269" s="98">
        <f t="shared" si="364"/>
        <v>0</v>
      </c>
      <c r="D4269" s="98">
        <f>D4267</f>
        <v>180</v>
      </c>
      <c r="E4269" s="98">
        <f t="shared" si="367"/>
        <v>32</v>
      </c>
      <c r="F4269" s="397">
        <f>F4267+(E4269-E4267)*(F4270-F4267)/(E4270-E4267)</f>
        <v>3.2518666666666665</v>
      </c>
      <c r="G4269" s="98">
        <v>15</v>
      </c>
      <c r="H4269" s="491">
        <f>H4267+(E4269-E4267)*(H4270-H4267)/(E4270-E4267)</f>
        <v>0.253938</v>
      </c>
      <c r="I4269" s="492">
        <f>I4267+(E4269-E4267)*(I4270-I4267)/(E4270-E4267)</f>
        <v>12.833333333333334</v>
      </c>
      <c r="J4269" s="397">
        <f>J4267+(E4269-E4267)*(J4270-J4267)/(E4270-E4267)</f>
        <v>0.19923333333333335</v>
      </c>
      <c r="K4269" s="469">
        <f t="shared" si="365"/>
        <v>12.805750485026529</v>
      </c>
      <c r="L4269" s="469">
        <f t="shared" si="366"/>
        <v>-2.7582848306805019E-2</v>
      </c>
    </row>
    <row r="4270" spans="1:12">
      <c r="A4270" s="480" t="s">
        <v>121</v>
      </c>
      <c r="B4270" s="480">
        <f t="shared" si="363"/>
        <v>15</v>
      </c>
      <c r="C4270" s="480">
        <f t="shared" si="364"/>
        <v>0</v>
      </c>
      <c r="D4270" s="480">
        <f>D4267</f>
        <v>180</v>
      </c>
      <c r="E4270" s="480">
        <f t="shared" si="367"/>
        <v>33</v>
      </c>
      <c r="F4270" s="484">
        <v>3.2671999999999999</v>
      </c>
      <c r="G4270" s="480">
        <v>15</v>
      </c>
      <c r="H4270" s="482">
        <v>0.25419399999999998</v>
      </c>
      <c r="I4270" s="483">
        <v>12.9</v>
      </c>
      <c r="J4270" s="484">
        <v>0.1978</v>
      </c>
      <c r="K4270" s="469">
        <f t="shared" si="365"/>
        <v>12.853175133952808</v>
      </c>
      <c r="L4270" s="469">
        <f t="shared" si="366"/>
        <v>-4.682486604719216E-2</v>
      </c>
    </row>
    <row r="4271" spans="1:12">
      <c r="A4271" s="98" t="s">
        <v>121</v>
      </c>
      <c r="B4271" s="98">
        <f t="shared" si="363"/>
        <v>15</v>
      </c>
      <c r="C4271" s="98">
        <f t="shared" si="364"/>
        <v>0</v>
      </c>
      <c r="D4271" s="98">
        <f>D4270</f>
        <v>180</v>
      </c>
      <c r="E4271" s="98">
        <f t="shared" si="367"/>
        <v>34</v>
      </c>
      <c r="F4271" s="397">
        <f>F4270+(E4271-E4270)*(F4273-F4270)/(E4273-E4270)</f>
        <v>3.2822999999999998</v>
      </c>
      <c r="G4271" s="98">
        <v>15</v>
      </c>
      <c r="H4271" s="491">
        <f>H4270+(E4271-E4270)*(H4273-H4270)/(E4273-E4270)</f>
        <v>0.25444800000000001</v>
      </c>
      <c r="I4271" s="492">
        <f>I4270+(E4271-E4270)*(I4273-I4270)/(E4273-E4270)</f>
        <v>12.933333333333334</v>
      </c>
      <c r="J4271" s="397">
        <f>J4270+(E4271-E4270)*(J4273-J4270)/(E4273-E4270)</f>
        <v>0.19636666666666666</v>
      </c>
      <c r="K4271" s="469">
        <f t="shared" si="365"/>
        <v>12.899688737973966</v>
      </c>
      <c r="L4271" s="469">
        <f t="shared" si="366"/>
        <v>-3.3644595359367813E-2</v>
      </c>
    </row>
    <row r="4272" spans="1:12">
      <c r="A4272" s="98" t="s">
        <v>121</v>
      </c>
      <c r="B4272" s="98">
        <f t="shared" si="363"/>
        <v>15</v>
      </c>
      <c r="C4272" s="98">
        <f t="shared" si="364"/>
        <v>0</v>
      </c>
      <c r="D4272" s="98">
        <f>D4270</f>
        <v>180</v>
      </c>
      <c r="E4272" s="98">
        <f t="shared" si="367"/>
        <v>35</v>
      </c>
      <c r="F4272" s="397">
        <f>F4270+(E4272-E4270)*(F4273-F4270)/(E4273-E4270)</f>
        <v>3.2974000000000001</v>
      </c>
      <c r="G4272" s="98">
        <v>15</v>
      </c>
      <c r="H4272" s="491">
        <f>H4270+(E4272-E4270)*(H4273-H4270)/(E4273-E4270)</f>
        <v>0.25470199999999998</v>
      </c>
      <c r="I4272" s="492">
        <f>I4270+(E4272-E4270)*(I4273-I4270)/(E4273-E4270)</f>
        <v>12.966666666666667</v>
      </c>
      <c r="J4272" s="397">
        <f>J4270+(E4272-E4270)*(J4273-J4270)/(E4273-E4270)</f>
        <v>0.19493333333333335</v>
      </c>
      <c r="K4272" s="469">
        <f t="shared" si="365"/>
        <v>12.946109571185151</v>
      </c>
      <c r="L4272" s="469">
        <f t="shared" si="366"/>
        <v>-2.0557095481516185E-2</v>
      </c>
    </row>
    <row r="4273" spans="1:12">
      <c r="A4273" s="480" t="s">
        <v>121</v>
      </c>
      <c r="B4273" s="480">
        <f t="shared" si="363"/>
        <v>15</v>
      </c>
      <c r="C4273" s="480">
        <f t="shared" si="364"/>
        <v>0</v>
      </c>
      <c r="D4273" s="480">
        <f>D4270</f>
        <v>180</v>
      </c>
      <c r="E4273" s="480">
        <f t="shared" si="367"/>
        <v>36</v>
      </c>
      <c r="F4273" s="484">
        <v>3.3125</v>
      </c>
      <c r="G4273" s="480">
        <v>15</v>
      </c>
      <c r="H4273" s="482">
        <v>0.25495600000000002</v>
      </c>
      <c r="I4273" s="483">
        <v>13</v>
      </c>
      <c r="J4273" s="484">
        <v>0.19350000000000001</v>
      </c>
      <c r="K4273" s="469">
        <f t="shared" si="365"/>
        <v>12.992437910855205</v>
      </c>
      <c r="L4273" s="469">
        <f t="shared" si="366"/>
        <v>-7.5620891447947258E-3</v>
      </c>
    </row>
    <row r="4274" spans="1:12">
      <c r="A4274" s="98" t="s">
        <v>121</v>
      </c>
      <c r="B4274" s="98">
        <f t="shared" si="363"/>
        <v>15</v>
      </c>
      <c r="C4274" s="98">
        <f t="shared" si="364"/>
        <v>0</v>
      </c>
      <c r="D4274" s="98">
        <f>D4273</f>
        <v>180</v>
      </c>
      <c r="E4274" s="98">
        <f t="shared" si="367"/>
        <v>37</v>
      </c>
      <c r="F4274" s="397">
        <f>F4273+(E4274-E4273)*(F4276-F4273)/(E4276-E4273)</f>
        <v>3.3274333333333335</v>
      </c>
      <c r="G4274" s="98">
        <v>15</v>
      </c>
      <c r="H4274" s="491">
        <f>H4273+(E4274-E4273)*(H4276-H4273)/(E4276-E4273)</f>
        <v>0.25520733333333334</v>
      </c>
      <c r="I4274" s="492">
        <f>I4273+(E4274-E4273)*(I4276-I4273)/(E4276-E4273)</f>
        <v>13.033333333333333</v>
      </c>
      <c r="J4274" s="397">
        <f>J4273+(E4274-E4273)*(J4276-J4273)/(E4276-E4273)</f>
        <v>0.19206666666666666</v>
      </c>
      <c r="K4274" s="469">
        <f t="shared" si="365"/>
        <v>13.038157210738458</v>
      </c>
      <c r="L4274" s="469">
        <f t="shared" si="366"/>
        <v>4.823877405124577E-3</v>
      </c>
    </row>
    <row r="4275" spans="1:12">
      <c r="A4275" s="98" t="s">
        <v>121</v>
      </c>
      <c r="B4275" s="98">
        <f t="shared" si="363"/>
        <v>15</v>
      </c>
      <c r="C4275" s="98">
        <f t="shared" si="364"/>
        <v>0</v>
      </c>
      <c r="D4275" s="98">
        <f>D4273</f>
        <v>180</v>
      </c>
      <c r="E4275" s="98">
        <f t="shared" si="367"/>
        <v>38</v>
      </c>
      <c r="F4275" s="397">
        <f>F4273+(E4275-E4273)*(F4276-F4273)/(E4276-E4273)</f>
        <v>3.3423666666666665</v>
      </c>
      <c r="G4275" s="98">
        <v>15</v>
      </c>
      <c r="H4275" s="491">
        <f>H4273+(E4275-E4273)*(H4276-H4273)/(E4276-E4273)</f>
        <v>0.25545866666666667</v>
      </c>
      <c r="I4275" s="492">
        <f>I4273+(E4275-E4273)*(I4276-I4273)/(E4276-E4273)</f>
        <v>13.066666666666666</v>
      </c>
      <c r="J4275" s="397">
        <f>J4273+(E4275-E4273)*(J4276-J4273)/(E4276-E4273)</f>
        <v>0.19063333333333335</v>
      </c>
      <c r="K4275" s="469">
        <f t="shared" si="365"/>
        <v>13.08378654863931</v>
      </c>
      <c r="L4275" s="469">
        <f t="shared" si="366"/>
        <v>1.7119881972643469E-2</v>
      </c>
    </row>
    <row r="4276" spans="1:12">
      <c r="A4276" s="480" t="s">
        <v>121</v>
      </c>
      <c r="B4276" s="480">
        <f t="shared" si="363"/>
        <v>15</v>
      </c>
      <c r="C4276" s="480">
        <f t="shared" si="364"/>
        <v>0</v>
      </c>
      <c r="D4276" s="480">
        <f>D4273</f>
        <v>180</v>
      </c>
      <c r="E4276" s="480">
        <f t="shared" si="367"/>
        <v>39</v>
      </c>
      <c r="F4276" s="484">
        <v>3.3573</v>
      </c>
      <c r="G4276" s="480">
        <v>15</v>
      </c>
      <c r="H4276" s="482">
        <v>0.25570999999999999</v>
      </c>
      <c r="I4276" s="483">
        <v>13.1</v>
      </c>
      <c r="J4276" s="484">
        <v>0.18920000000000001</v>
      </c>
      <c r="K4276" s="469">
        <f t="shared" si="365"/>
        <v>13.129326189824411</v>
      </c>
      <c r="L4276" s="469">
        <f t="shared" si="366"/>
        <v>2.9326189824411486E-2</v>
      </c>
    </row>
    <row r="4277" spans="1:12">
      <c r="A4277" s="98" t="s">
        <v>121</v>
      </c>
      <c r="B4277" s="98">
        <f t="shared" si="363"/>
        <v>15</v>
      </c>
      <c r="C4277" s="98">
        <f t="shared" si="364"/>
        <v>0</v>
      </c>
      <c r="D4277" s="98">
        <f>D4276</f>
        <v>180</v>
      </c>
      <c r="E4277" s="98">
        <f t="shared" si="367"/>
        <v>40</v>
      </c>
      <c r="F4277" s="397">
        <f>F4276+(E4277-E4276)*(F4279-F4276)/(E4279-E4276)</f>
        <v>3.3719999999999999</v>
      </c>
      <c r="G4277" s="98">
        <v>15</v>
      </c>
      <c r="H4277" s="491">
        <f>H4276+(E4277-E4276)*(H4279-H4276)/(E4279-E4276)</f>
        <v>0.25595966666666664</v>
      </c>
      <c r="I4277" s="492">
        <f>I4276+(E4277-E4276)*(I4279-I4276)/(E4279-E4276)</f>
        <v>13.166666666666666</v>
      </c>
      <c r="J4277" s="397">
        <f>J4276+(E4277-E4276)*(J4279-J4276)/(E4279-E4276)</f>
        <v>0.18776666666666667</v>
      </c>
      <c r="K4277" s="469">
        <f t="shared" si="365"/>
        <v>13.17395058336014</v>
      </c>
      <c r="L4277" s="469">
        <f t="shared" si="366"/>
        <v>7.2839166934741684E-3</v>
      </c>
    </row>
    <row r="4278" spans="1:12">
      <c r="A4278" s="98" t="s">
        <v>121</v>
      </c>
      <c r="B4278" s="98">
        <f t="shared" si="363"/>
        <v>15</v>
      </c>
      <c r="C4278" s="98">
        <f t="shared" si="364"/>
        <v>0</v>
      </c>
      <c r="D4278" s="98">
        <f>D4276</f>
        <v>180</v>
      </c>
      <c r="E4278" s="98">
        <f t="shared" si="367"/>
        <v>41</v>
      </c>
      <c r="F4278" s="397">
        <f>F4276+(E4278-E4276)*(F4279-F4276)/(E4279-E4276)</f>
        <v>3.3867000000000003</v>
      </c>
      <c r="G4278" s="98">
        <v>15</v>
      </c>
      <c r="H4278" s="491">
        <f>H4276+(E4278-E4276)*(H4279-H4276)/(E4279-E4276)</f>
        <v>0.25620933333333334</v>
      </c>
      <c r="I4278" s="492">
        <f>I4276+(E4278-E4276)*(I4279-I4276)/(E4279-E4276)</f>
        <v>13.233333333333334</v>
      </c>
      <c r="J4278" s="397">
        <f>J4276+(E4278-E4276)*(J4279-J4276)/(E4279-E4276)</f>
        <v>0.18633333333333335</v>
      </c>
      <c r="K4278" s="469">
        <f t="shared" si="365"/>
        <v>13.218488007202444</v>
      </c>
      <c r="L4278" s="469">
        <f t="shared" si="366"/>
        <v>-1.4845326130890513E-2</v>
      </c>
    </row>
    <row r="4279" spans="1:12">
      <c r="A4279" s="480" t="s">
        <v>121</v>
      </c>
      <c r="B4279" s="480">
        <f t="shared" si="363"/>
        <v>15</v>
      </c>
      <c r="C4279" s="480">
        <f t="shared" si="364"/>
        <v>0</v>
      </c>
      <c r="D4279" s="480">
        <f>D4276</f>
        <v>180</v>
      </c>
      <c r="E4279" s="480">
        <f t="shared" si="367"/>
        <v>42</v>
      </c>
      <c r="F4279" s="484">
        <v>3.4014000000000002</v>
      </c>
      <c r="G4279" s="480">
        <v>15</v>
      </c>
      <c r="H4279" s="482">
        <v>0.25645899999999999</v>
      </c>
      <c r="I4279" s="483">
        <v>13.3</v>
      </c>
      <c r="J4279" s="484">
        <v>0.18490000000000001</v>
      </c>
      <c r="K4279" s="469">
        <f t="shared" si="365"/>
        <v>13.262938715350213</v>
      </c>
      <c r="L4279" s="469">
        <f t="shared" si="366"/>
        <v>-3.7061284649787751E-2</v>
      </c>
    </row>
    <row r="4280" spans="1:12">
      <c r="A4280" s="98" t="s">
        <v>121</v>
      </c>
      <c r="B4280" s="98">
        <f t="shared" si="363"/>
        <v>15</v>
      </c>
      <c r="C4280" s="98">
        <f t="shared" si="364"/>
        <v>0</v>
      </c>
      <c r="D4280" s="98">
        <f>D4279</f>
        <v>180</v>
      </c>
      <c r="E4280" s="98">
        <f t="shared" si="367"/>
        <v>43</v>
      </c>
      <c r="F4280" s="397">
        <f>F4279+(E4280-E4279)*(F4282-F4279)/(E4282-E4279)</f>
        <v>3.4159333333333333</v>
      </c>
      <c r="G4280" s="98">
        <v>15</v>
      </c>
      <c r="H4280" s="491">
        <f>H4279+(E4280-E4279)*(H4282-H4279)/(E4282-E4279)</f>
        <v>0.25670733333333334</v>
      </c>
      <c r="I4280" s="492">
        <f>I4279+(E4280-E4279)*(I4282-I4279)/(E4282-E4279)</f>
        <v>13.333333333333334</v>
      </c>
      <c r="J4280" s="397">
        <f>J4279+(E4280-E4279)*(J4282-J4279)/(E4282-E4279)</f>
        <v>0.18346666666666667</v>
      </c>
      <c r="K4280" s="469">
        <f t="shared" si="365"/>
        <v>13.306722830928086</v>
      </c>
      <c r="L4280" s="469">
        <f t="shared" si="366"/>
        <v>-2.6610502405247871E-2</v>
      </c>
    </row>
    <row r="4281" spans="1:12">
      <c r="A4281" s="98" t="s">
        <v>121</v>
      </c>
      <c r="B4281" s="98">
        <f t="shared" si="363"/>
        <v>15</v>
      </c>
      <c r="C4281" s="98">
        <f t="shared" si="364"/>
        <v>0</v>
      </c>
      <c r="D4281" s="98">
        <f>D4279</f>
        <v>180</v>
      </c>
      <c r="E4281" s="98">
        <f t="shared" si="367"/>
        <v>44</v>
      </c>
      <c r="F4281" s="397">
        <f>F4279+(E4281-E4279)*(F4282-F4279)/(E4282-E4279)</f>
        <v>3.4304666666666668</v>
      </c>
      <c r="G4281" s="98">
        <v>15</v>
      </c>
      <c r="H4281" s="491">
        <f>H4279+(E4281-E4279)*(H4282-H4279)/(E4282-E4279)</f>
        <v>0.25695566666666664</v>
      </c>
      <c r="I4281" s="492">
        <f>I4279+(E4281-E4279)*(I4282-I4279)/(E4282-E4279)</f>
        <v>13.366666666666667</v>
      </c>
      <c r="J4281" s="397">
        <f>J4279+(E4281-E4279)*(J4282-J4279)/(E4282-E4279)</f>
        <v>0.18203333333333335</v>
      </c>
      <c r="K4281" s="469">
        <f t="shared" si="365"/>
        <v>13.350422316690171</v>
      </c>
      <c r="L4281" s="469">
        <f t="shared" si="366"/>
        <v>-1.6244349976496153E-2</v>
      </c>
    </row>
    <row r="4282" spans="1:12">
      <c r="A4282" s="480" t="s">
        <v>121</v>
      </c>
      <c r="B4282" s="480">
        <f t="shared" si="363"/>
        <v>15</v>
      </c>
      <c r="C4282" s="480">
        <f t="shared" si="364"/>
        <v>0</v>
      </c>
      <c r="D4282" s="480">
        <f>D4279</f>
        <v>180</v>
      </c>
      <c r="E4282" s="480">
        <f t="shared" si="367"/>
        <v>45</v>
      </c>
      <c r="F4282" s="484">
        <v>3.4449999999999998</v>
      </c>
      <c r="G4282" s="480">
        <v>15</v>
      </c>
      <c r="H4282" s="482">
        <v>0.25720399999999999</v>
      </c>
      <c r="I4282" s="483">
        <v>13.4</v>
      </c>
      <c r="J4282" s="484">
        <v>0.18060000000000001</v>
      </c>
      <c r="K4282" s="469">
        <f t="shared" si="365"/>
        <v>13.394037417769553</v>
      </c>
      <c r="L4282" s="469">
        <f t="shared" si="366"/>
        <v>-5.9625822304472109E-3</v>
      </c>
    </row>
    <row r="4283" spans="1:12">
      <c r="A4283" s="98" t="s">
        <v>121</v>
      </c>
      <c r="B4283" s="98">
        <f t="shared" si="363"/>
        <v>15</v>
      </c>
      <c r="C4283" s="98">
        <f t="shared" si="364"/>
        <v>0</v>
      </c>
      <c r="D4283" s="98">
        <f>D4282</f>
        <v>180</v>
      </c>
      <c r="E4283" s="98">
        <f t="shared" si="367"/>
        <v>46</v>
      </c>
      <c r="F4283" s="397">
        <f>F4282+(E4283-E4282)*(F4285-F4282)/(E4285-E4282)</f>
        <v>3.4593666666666665</v>
      </c>
      <c r="G4283" s="98">
        <v>15</v>
      </c>
      <c r="H4283" s="491">
        <f>H4282+(E4283-E4282)*(H4285-H4282)/(E4285-E4282)</f>
        <v>0.25745066666666666</v>
      </c>
      <c r="I4283" s="492">
        <f>I4282+(E4283-E4282)*(I4285-I4282)/(E4285-E4282)</f>
        <v>13.433333333333334</v>
      </c>
      <c r="J4283" s="397">
        <f>J4282+(E4283-E4282)*(J4285-J4282)/(E4285-E4282)</f>
        <v>0.17916666666666667</v>
      </c>
      <c r="K4283" s="469">
        <f t="shared" si="365"/>
        <v>13.437007996353994</v>
      </c>
      <c r="L4283" s="469">
        <f t="shared" si="366"/>
        <v>3.6746630206607733E-3</v>
      </c>
    </row>
    <row r="4284" spans="1:12">
      <c r="A4284" s="98" t="s">
        <v>121</v>
      </c>
      <c r="B4284" s="98">
        <f t="shared" si="363"/>
        <v>15</v>
      </c>
      <c r="C4284" s="98">
        <f t="shared" si="364"/>
        <v>0</v>
      </c>
      <c r="D4284" s="98">
        <f>D4282</f>
        <v>180</v>
      </c>
      <c r="E4284" s="98">
        <f t="shared" si="367"/>
        <v>47</v>
      </c>
      <c r="F4284" s="397">
        <f>F4282+(E4284-E4282)*(F4285-F4282)/(E4285-E4282)</f>
        <v>3.4737333333333336</v>
      </c>
      <c r="G4284" s="98">
        <v>15</v>
      </c>
      <c r="H4284" s="491">
        <f>H4282+(E4284-E4282)*(H4285-H4282)/(E4285-E4282)</f>
        <v>0.25769733333333333</v>
      </c>
      <c r="I4284" s="492">
        <f>I4282+(E4284-E4282)*(I4285-I4282)/(E4285-E4282)</f>
        <v>13.466666666666667</v>
      </c>
      <c r="J4284" s="397">
        <f>J4282+(E4284-E4282)*(J4285-J4282)/(E4285-E4282)</f>
        <v>0.17773333333333335</v>
      </c>
      <c r="K4284" s="469">
        <f t="shared" si="365"/>
        <v>13.479896312469927</v>
      </c>
      <c r="L4284" s="469">
        <f t="shared" si="366"/>
        <v>1.3229645803260581E-2</v>
      </c>
    </row>
    <row r="4285" spans="1:12">
      <c r="A4285" s="480" t="s">
        <v>121</v>
      </c>
      <c r="B4285" s="480">
        <f t="shared" ref="B4285:B4348" si="368">INT(D4285/12)</f>
        <v>15</v>
      </c>
      <c r="C4285" s="480">
        <f t="shared" ref="C4285:C4348" si="369">D4285-B4285*12</f>
        <v>0</v>
      </c>
      <c r="D4285" s="480">
        <f>D4282</f>
        <v>180</v>
      </c>
      <c r="E4285" s="480">
        <f t="shared" si="367"/>
        <v>48</v>
      </c>
      <c r="F4285" s="484">
        <v>3.4881000000000002</v>
      </c>
      <c r="G4285" s="480">
        <v>15</v>
      </c>
      <c r="H4285" s="482">
        <v>0.25794400000000001</v>
      </c>
      <c r="I4285" s="483">
        <v>13.5</v>
      </c>
      <c r="J4285" s="484">
        <v>0.17630000000000001</v>
      </c>
      <c r="K4285" s="469">
        <f t="shared" si="365"/>
        <v>13.522702602115189</v>
      </c>
      <c r="L4285" s="469">
        <f t="shared" si="366"/>
        <v>2.2702602115188597E-2</v>
      </c>
    </row>
    <row r="4286" spans="1:12">
      <c r="A4286" s="98" t="s">
        <v>121</v>
      </c>
      <c r="B4286" s="98">
        <f t="shared" si="368"/>
        <v>15</v>
      </c>
      <c r="C4286" s="98">
        <f t="shared" si="369"/>
        <v>0</v>
      </c>
      <c r="D4286" s="98">
        <f>D4285</f>
        <v>180</v>
      </c>
      <c r="E4286" s="98">
        <f t="shared" si="367"/>
        <v>49</v>
      </c>
      <c r="F4286" s="397">
        <f>F4285+(E4286-E4285)*(F4288-F4285)/(E4288-E4285)</f>
        <v>3.5022666666666669</v>
      </c>
      <c r="G4286" s="98">
        <v>15</v>
      </c>
      <c r="H4286" s="491">
        <f>H4285+(E4286-E4285)*(H4288-H4285)/(E4288-E4285)</f>
        <v>0.25818966666666665</v>
      </c>
      <c r="I4286" s="492">
        <f>I4285+(E4286-E4285)*(I4288-I4285)/(E4288-E4285)</f>
        <v>13.566666666666666</v>
      </c>
      <c r="J4286" s="397">
        <f>J4285+(E4286-E4285)*(J4288-J4285)/(E4288-E4285)</f>
        <v>0.17486666666666667</v>
      </c>
      <c r="K4286" s="469">
        <f t="shared" si="365"/>
        <v>13.564705016596328</v>
      </c>
      <c r="L4286" s="469">
        <f t="shared" si="366"/>
        <v>-1.9616500703385498E-3</v>
      </c>
    </row>
    <row r="4287" spans="1:12">
      <c r="A4287" s="98" t="s">
        <v>121</v>
      </c>
      <c r="B4287" s="98">
        <f t="shared" si="368"/>
        <v>15</v>
      </c>
      <c r="C4287" s="98">
        <f t="shared" si="369"/>
        <v>0</v>
      </c>
      <c r="D4287" s="98">
        <f>D4285</f>
        <v>180</v>
      </c>
      <c r="E4287" s="98">
        <f t="shared" si="367"/>
        <v>50</v>
      </c>
      <c r="F4287" s="397">
        <f>F4285+(E4287-E4285)*(F4288-F4285)/(E4288-E4285)</f>
        <v>3.5164333333333335</v>
      </c>
      <c r="G4287" s="98">
        <v>15</v>
      </c>
      <c r="H4287" s="491">
        <f>H4285+(E4287-E4285)*(H4288-H4285)/(E4288-E4285)</f>
        <v>0.25843533333333335</v>
      </c>
      <c r="I4287" s="492">
        <f>I4285+(E4287-E4285)*(I4288-I4285)/(E4288-E4285)</f>
        <v>13.633333333333333</v>
      </c>
      <c r="J4287" s="397">
        <f>J4285+(E4287-E4285)*(J4288-J4285)/(E4288-E4285)</f>
        <v>0.17343333333333333</v>
      </c>
      <c r="K4287" s="469">
        <f t="shared" si="365"/>
        <v>13.606627576724545</v>
      </c>
      <c r="L4287" s="469">
        <f t="shared" si="366"/>
        <v>-2.6705756608787823E-2</v>
      </c>
    </row>
    <row r="4288" spans="1:12">
      <c r="A4288" s="480" t="s">
        <v>121</v>
      </c>
      <c r="B4288" s="480">
        <f t="shared" si="368"/>
        <v>15</v>
      </c>
      <c r="C4288" s="480">
        <f t="shared" si="369"/>
        <v>0</v>
      </c>
      <c r="D4288" s="480">
        <f>D4285</f>
        <v>180</v>
      </c>
      <c r="E4288" s="480">
        <f t="shared" si="367"/>
        <v>51</v>
      </c>
      <c r="F4288" s="484">
        <v>3.5306000000000002</v>
      </c>
      <c r="G4288" s="480">
        <v>15</v>
      </c>
      <c r="H4288" s="482">
        <v>0.25868099999999999</v>
      </c>
      <c r="I4288" s="483">
        <v>13.7</v>
      </c>
      <c r="J4288" s="484">
        <v>0.17199999999999999</v>
      </c>
      <c r="K4288" s="469">
        <f t="shared" si="365"/>
        <v>13.6484705100104</v>
      </c>
      <c r="L4288" s="469">
        <f t="shared" si="366"/>
        <v>-5.1529489989599497E-2</v>
      </c>
    </row>
    <row r="4289" spans="1:12">
      <c r="A4289" s="98" t="s">
        <v>121</v>
      </c>
      <c r="B4289" s="98">
        <f t="shared" si="368"/>
        <v>15</v>
      </c>
      <c r="C4289" s="98">
        <f t="shared" si="369"/>
        <v>0</v>
      </c>
      <c r="D4289" s="98">
        <f>D4288</f>
        <v>180</v>
      </c>
      <c r="E4289" s="98">
        <f t="shared" si="367"/>
        <v>52</v>
      </c>
      <c r="F4289" s="397">
        <f>F4288+(E4289-E4288)*(F4291-F4288)/(E4291-E4288)</f>
        <v>3.5446</v>
      </c>
      <c r="G4289" s="98">
        <v>15</v>
      </c>
      <c r="H4289" s="491">
        <f>H4288+(E4289-E4288)*(H4291-H4288)/(E4291-E4288)</f>
        <v>0.25892566666666667</v>
      </c>
      <c r="I4289" s="492">
        <f>I4288+(E4289-E4288)*(I4291-I4288)/(E4291-E4288)</f>
        <v>13.733333333333333</v>
      </c>
      <c r="J4289" s="397">
        <f>J4288+(E4289-E4288)*(J4291-J4288)/(E4291-E4288)</f>
        <v>0.17056666666666664</v>
      </c>
      <c r="K4289" s="469">
        <f t="shared" si="365"/>
        <v>13.689643230940154</v>
      </c>
      <c r="L4289" s="469">
        <f t="shared" si="366"/>
        <v>-4.3690102393178165E-2</v>
      </c>
    </row>
    <row r="4290" spans="1:12">
      <c r="A4290" s="98" t="s">
        <v>121</v>
      </c>
      <c r="B4290" s="98">
        <f t="shared" si="368"/>
        <v>15</v>
      </c>
      <c r="C4290" s="98">
        <f t="shared" si="369"/>
        <v>0</v>
      </c>
      <c r="D4290" s="98">
        <f>D4288</f>
        <v>180</v>
      </c>
      <c r="E4290" s="98">
        <f t="shared" si="367"/>
        <v>53</v>
      </c>
      <c r="F4290" s="397">
        <f>F4288+(E4290-E4288)*(F4291-F4288)/(E4291-E4288)</f>
        <v>3.5586000000000002</v>
      </c>
      <c r="G4290" s="98">
        <v>15</v>
      </c>
      <c r="H4290" s="491">
        <f>H4288+(E4290-E4288)*(H4291-H4288)/(E4291-E4288)</f>
        <v>0.25917033333333334</v>
      </c>
      <c r="I4290" s="492">
        <f>I4288+(E4290-E4288)*(I4291-I4288)/(E4291-E4288)</f>
        <v>13.766666666666667</v>
      </c>
      <c r="J4290" s="397">
        <f>J4288+(E4290-E4288)*(J4291-J4288)/(E4291-E4288)</f>
        <v>0.16913333333333333</v>
      </c>
      <c r="K4290" s="469">
        <f t="shared" si="365"/>
        <v>13.730738214636192</v>
      </c>
      <c r="L4290" s="469">
        <f t="shared" si="366"/>
        <v>-3.5928452030475455E-2</v>
      </c>
    </row>
    <row r="4291" spans="1:12">
      <c r="A4291" s="480" t="s">
        <v>121</v>
      </c>
      <c r="B4291" s="480">
        <f t="shared" si="368"/>
        <v>15</v>
      </c>
      <c r="C4291" s="480">
        <f t="shared" si="369"/>
        <v>0</v>
      </c>
      <c r="D4291" s="480">
        <f>D4288</f>
        <v>180</v>
      </c>
      <c r="E4291" s="480">
        <f t="shared" si="367"/>
        <v>54</v>
      </c>
      <c r="F4291" s="484">
        <v>3.5726</v>
      </c>
      <c r="G4291" s="480">
        <v>15</v>
      </c>
      <c r="H4291" s="482">
        <v>0.25941500000000001</v>
      </c>
      <c r="I4291" s="483">
        <v>13.8</v>
      </c>
      <c r="J4291" s="484">
        <v>0.16769999999999999</v>
      </c>
      <c r="K4291" s="469">
        <f t="shared" si="365"/>
        <v>13.771755681051596</v>
      </c>
      <c r="L4291" s="469">
        <f t="shared" si="366"/>
        <v>-2.8244318948404512E-2</v>
      </c>
    </row>
    <row r="4292" spans="1:12">
      <c r="A4292" s="98" t="s">
        <v>121</v>
      </c>
      <c r="B4292" s="480">
        <f t="shared" si="368"/>
        <v>15</v>
      </c>
      <c r="C4292" s="480">
        <f t="shared" si="369"/>
        <v>6</v>
      </c>
      <c r="D4292" s="480">
        <f>D4291+6</f>
        <v>186</v>
      </c>
      <c r="E4292" s="480">
        <v>12</v>
      </c>
      <c r="F4292" s="484">
        <v>2.9300999999999999</v>
      </c>
      <c r="G4292" s="480">
        <v>15</v>
      </c>
      <c r="H4292" s="482">
        <v>0.24151</v>
      </c>
      <c r="I4292" s="483">
        <v>12.1</v>
      </c>
      <c r="J4292" s="484">
        <v>0.2215</v>
      </c>
      <c r="K4292" s="469">
        <f t="shared" si="365"/>
        <v>12.132416877147945</v>
      </c>
      <c r="L4292" s="469">
        <f t="shared" si="366"/>
        <v>3.2416877147944945E-2</v>
      </c>
    </row>
    <row r="4293" spans="1:12">
      <c r="A4293" s="98" t="s">
        <v>121</v>
      </c>
      <c r="B4293" s="98">
        <f t="shared" si="368"/>
        <v>15</v>
      </c>
      <c r="C4293" s="98">
        <f t="shared" si="369"/>
        <v>6</v>
      </c>
      <c r="D4293" s="98">
        <f>D4292</f>
        <v>186</v>
      </c>
      <c r="E4293" s="98">
        <f>E4292+1</f>
        <v>13</v>
      </c>
      <c r="F4293" s="397">
        <f>F4292+(E4293-E4292)*(F4295-F4292)/(E4295-E4292)</f>
        <v>2.9469333333333334</v>
      </c>
      <c r="G4293" s="98">
        <v>15</v>
      </c>
      <c r="H4293" s="491">
        <f>H4292+(E4293-E4292)*(H4295-H4292)/(E4295-E4292)</f>
        <v>0.24182066666666666</v>
      </c>
      <c r="I4293" s="492">
        <f>I4292+(E4293-E4292)*(I4295-I4292)/(E4295-E4292)</f>
        <v>12.166666666666666</v>
      </c>
      <c r="J4293" s="397">
        <f>J4292+(E4293-E4292)*(J4295-J4292)/(E4295-E4292)</f>
        <v>0.22016666666666668</v>
      </c>
      <c r="K4293" s="469">
        <f t="shared" si="365"/>
        <v>12.186441191957677</v>
      </c>
      <c r="L4293" s="469">
        <f t="shared" si="366"/>
        <v>1.9774525291010647E-2</v>
      </c>
    </row>
    <row r="4294" spans="1:12">
      <c r="A4294" s="480" t="s">
        <v>121</v>
      </c>
      <c r="B4294" s="98">
        <f t="shared" si="368"/>
        <v>15</v>
      </c>
      <c r="C4294" s="98">
        <f t="shared" si="369"/>
        <v>6</v>
      </c>
      <c r="D4294" s="98">
        <f>D4292</f>
        <v>186</v>
      </c>
      <c r="E4294" s="98">
        <f t="shared" ref="E4294:E4334" si="370">E4293+1</f>
        <v>14</v>
      </c>
      <c r="F4294" s="397">
        <f>F4292+(E4294-E4292)*(F4295-F4292)/(E4295-E4292)</f>
        <v>2.9637666666666664</v>
      </c>
      <c r="G4294" s="98">
        <v>15</v>
      </c>
      <c r="H4294" s="491">
        <f>H4292+(E4294-E4292)*(H4295-H4292)/(E4295-E4292)</f>
        <v>0.24213133333333334</v>
      </c>
      <c r="I4294" s="492">
        <f>I4292+(E4294-E4292)*(I4295-I4292)/(E4295-E4292)</f>
        <v>12.233333333333334</v>
      </c>
      <c r="J4294" s="397">
        <f>J4292+(E4294-E4292)*(J4295-J4292)/(E4295-E4292)</f>
        <v>0.21883333333333332</v>
      </c>
      <c r="K4294" s="469">
        <f t="shared" si="365"/>
        <v>12.240326874946653</v>
      </c>
      <c r="L4294" s="469">
        <f t="shared" si="366"/>
        <v>6.9935416133191097E-3</v>
      </c>
    </row>
    <row r="4295" spans="1:12">
      <c r="A4295" s="98" t="s">
        <v>121</v>
      </c>
      <c r="B4295" s="480">
        <f t="shared" si="368"/>
        <v>15</v>
      </c>
      <c r="C4295" s="480">
        <f t="shared" si="369"/>
        <v>6</v>
      </c>
      <c r="D4295" s="480">
        <f>D4292</f>
        <v>186</v>
      </c>
      <c r="E4295" s="480">
        <f t="shared" si="370"/>
        <v>15</v>
      </c>
      <c r="F4295" s="484">
        <v>2.9805999999999999</v>
      </c>
      <c r="G4295" s="480">
        <v>15</v>
      </c>
      <c r="H4295" s="482">
        <v>0.24244199999999999</v>
      </c>
      <c r="I4295" s="483">
        <v>12.3</v>
      </c>
      <c r="J4295" s="484">
        <v>0.2175</v>
      </c>
      <c r="K4295" s="469">
        <f t="shared" si="365"/>
        <v>12.294074459045875</v>
      </c>
      <c r="L4295" s="469">
        <f t="shared" si="366"/>
        <v>-5.9255409541254522E-3</v>
      </c>
    </row>
    <row r="4296" spans="1:12">
      <c r="A4296" s="98" t="s">
        <v>121</v>
      </c>
      <c r="B4296" s="98">
        <f t="shared" si="368"/>
        <v>15</v>
      </c>
      <c r="C4296" s="98">
        <f t="shared" si="369"/>
        <v>6</v>
      </c>
      <c r="D4296" s="98">
        <f>D4295</f>
        <v>186</v>
      </c>
      <c r="E4296" s="98">
        <f t="shared" si="370"/>
        <v>16</v>
      </c>
      <c r="F4296" s="397">
        <f>F4295+(E4296-E4295)*(F4298-F4295)/(E4298-E4295)</f>
        <v>2.9971333333333332</v>
      </c>
      <c r="G4296" s="98">
        <v>15</v>
      </c>
      <c r="H4296" s="491">
        <f>H4295+(E4296-E4295)*(H4298-H4295)/(E4298-E4295)</f>
        <v>0.24274799999999999</v>
      </c>
      <c r="I4296" s="492">
        <f>I4295+(E4296-E4295)*(I4298-I4295)/(E4298-E4295)</f>
        <v>12.366666666666667</v>
      </c>
      <c r="J4296" s="397">
        <f>J4295+(E4296-E4295)*(J4298-J4295)/(E4298-E4295)</f>
        <v>0.21616666666666667</v>
      </c>
      <c r="K4296" s="469">
        <f t="shared" si="365"/>
        <v>12.346686000845871</v>
      </c>
      <c r="L4296" s="469">
        <f t="shared" si="366"/>
        <v>-1.9980665820796162E-2</v>
      </c>
    </row>
    <row r="4297" spans="1:12">
      <c r="A4297" s="480" t="s">
        <v>121</v>
      </c>
      <c r="B4297" s="98">
        <f t="shared" si="368"/>
        <v>15</v>
      </c>
      <c r="C4297" s="98">
        <f t="shared" si="369"/>
        <v>6</v>
      </c>
      <c r="D4297" s="98">
        <f>D4295</f>
        <v>186</v>
      </c>
      <c r="E4297" s="98">
        <f t="shared" si="370"/>
        <v>17</v>
      </c>
      <c r="F4297" s="397">
        <f>F4295+(E4297-E4295)*(F4298-F4295)/(E4298-E4295)</f>
        <v>3.0136666666666665</v>
      </c>
      <c r="G4297" s="98">
        <v>15</v>
      </c>
      <c r="H4297" s="491">
        <f>H4295+(E4297-E4295)*(H4298-H4295)/(E4298-E4295)</f>
        <v>0.24305399999999999</v>
      </c>
      <c r="I4297" s="492">
        <f>I4295+(E4297-E4295)*(I4298-I4295)/(E4298-E4295)</f>
        <v>12.433333333333334</v>
      </c>
      <c r="J4297" s="397">
        <f>J4295+(E4297-E4295)*(J4298-J4295)/(E4298-E4295)</f>
        <v>0.21483333333333332</v>
      </c>
      <c r="K4297" s="469">
        <f t="shared" si="365"/>
        <v>12.399165068942155</v>
      </c>
      <c r="L4297" s="469">
        <f t="shared" si="366"/>
        <v>-3.4168264391178482E-2</v>
      </c>
    </row>
    <row r="4298" spans="1:12">
      <c r="A4298" s="98" t="s">
        <v>121</v>
      </c>
      <c r="B4298" s="480">
        <f t="shared" si="368"/>
        <v>15</v>
      </c>
      <c r="C4298" s="480">
        <f t="shared" si="369"/>
        <v>6</v>
      </c>
      <c r="D4298" s="480">
        <f>D4295</f>
        <v>186</v>
      </c>
      <c r="E4298" s="480">
        <f t="shared" si="370"/>
        <v>18</v>
      </c>
      <c r="F4298" s="484">
        <v>3.0301999999999998</v>
      </c>
      <c r="G4298" s="480">
        <v>15</v>
      </c>
      <c r="H4298" s="482">
        <v>0.24335999999999999</v>
      </c>
      <c r="I4298" s="483">
        <v>12.5</v>
      </c>
      <c r="J4298" s="484">
        <v>0.2135</v>
      </c>
      <c r="K4298" s="469">
        <f t="shared" si="365"/>
        <v>12.451512163050625</v>
      </c>
      <c r="L4298" s="469">
        <f t="shared" si="366"/>
        <v>-4.8487836949375307E-2</v>
      </c>
    </row>
    <row r="4299" spans="1:12">
      <c r="A4299" s="98" t="s">
        <v>121</v>
      </c>
      <c r="B4299" s="98">
        <f t="shared" si="368"/>
        <v>15</v>
      </c>
      <c r="C4299" s="98">
        <f t="shared" si="369"/>
        <v>6</v>
      </c>
      <c r="D4299" s="98">
        <f>D4298</f>
        <v>186</v>
      </c>
      <c r="E4299" s="98">
        <f t="shared" si="370"/>
        <v>19</v>
      </c>
      <c r="F4299" s="397">
        <f>F4298+(E4299-E4298)*(F4301-F4298)/(E4301-E4298)</f>
        <v>3.0465</v>
      </c>
      <c r="G4299" s="98">
        <v>15</v>
      </c>
      <c r="H4299" s="491">
        <f>H4298+(E4299-E4298)*(H4301-H4298)/(E4301-E4298)</f>
        <v>0.24366099999999999</v>
      </c>
      <c r="I4299" s="492">
        <f>I4298+(E4299-E4298)*(I4301-I4298)/(E4301-E4298)</f>
        <v>12.533333333333333</v>
      </c>
      <c r="J4299" s="397">
        <f>J4298+(E4299-E4298)*(J4301-J4298)/(E4301-E4298)</f>
        <v>0.21213333333333334</v>
      </c>
      <c r="K4299" s="469">
        <f t="shared" ref="K4299:K4362" si="371">F4299/H4299</f>
        <v>12.50302674617604</v>
      </c>
      <c r="L4299" s="469">
        <f t="shared" ref="L4299:L4362" si="372">K4299-I4299</f>
        <v>-3.0306587157292952E-2</v>
      </c>
    </row>
    <row r="4300" spans="1:12">
      <c r="A4300" s="480" t="s">
        <v>121</v>
      </c>
      <c r="B4300" s="98">
        <f t="shared" si="368"/>
        <v>15</v>
      </c>
      <c r="C4300" s="98">
        <f t="shared" si="369"/>
        <v>6</v>
      </c>
      <c r="D4300" s="98">
        <f>D4298</f>
        <v>186</v>
      </c>
      <c r="E4300" s="98">
        <f t="shared" si="370"/>
        <v>20</v>
      </c>
      <c r="F4300" s="397">
        <f>F4298+(E4300-E4298)*(F4301-F4298)/(E4301-E4298)</f>
        <v>3.0627999999999997</v>
      </c>
      <c r="G4300" s="98">
        <v>15</v>
      </c>
      <c r="H4300" s="491">
        <f>H4298+(E4300-E4298)*(H4301-H4298)/(E4301-E4298)</f>
        <v>0.24396200000000001</v>
      </c>
      <c r="I4300" s="492">
        <f>I4298+(E4300-E4298)*(I4301-I4298)/(E4301-E4298)</f>
        <v>12.566666666666666</v>
      </c>
      <c r="J4300" s="397">
        <f>J4298+(E4300-E4298)*(J4301-J4298)/(E4301-E4298)</f>
        <v>0.21076666666666666</v>
      </c>
      <c r="K4300" s="469">
        <f t="shared" si="371"/>
        <v>12.554414212049416</v>
      </c>
      <c r="L4300" s="469">
        <f t="shared" si="372"/>
        <v>-1.2252454617250663E-2</v>
      </c>
    </row>
    <row r="4301" spans="1:12">
      <c r="A4301" s="98" t="s">
        <v>121</v>
      </c>
      <c r="B4301" s="480">
        <f t="shared" si="368"/>
        <v>15</v>
      </c>
      <c r="C4301" s="480">
        <f t="shared" si="369"/>
        <v>6</v>
      </c>
      <c r="D4301" s="480">
        <f>D4298</f>
        <v>186</v>
      </c>
      <c r="E4301" s="480">
        <f t="shared" si="370"/>
        <v>21</v>
      </c>
      <c r="F4301" s="484">
        <v>3.0790999999999999</v>
      </c>
      <c r="G4301" s="480">
        <v>15</v>
      </c>
      <c r="H4301" s="482">
        <v>0.24426300000000001</v>
      </c>
      <c r="I4301" s="483">
        <v>12.6</v>
      </c>
      <c r="J4301" s="484">
        <v>0.2094</v>
      </c>
      <c r="K4301" s="469">
        <f t="shared" si="371"/>
        <v>12.60567503060226</v>
      </c>
      <c r="L4301" s="469">
        <f t="shared" si="372"/>
        <v>5.675030602260378E-3</v>
      </c>
    </row>
    <row r="4302" spans="1:12">
      <c r="A4302" s="98" t="s">
        <v>121</v>
      </c>
      <c r="B4302" s="98">
        <f t="shared" si="368"/>
        <v>15</v>
      </c>
      <c r="C4302" s="98">
        <f t="shared" si="369"/>
        <v>6</v>
      </c>
      <c r="D4302" s="98">
        <f>D4301</f>
        <v>186</v>
      </c>
      <c r="E4302" s="98">
        <f t="shared" si="370"/>
        <v>22</v>
      </c>
      <c r="F4302" s="397">
        <f>F4301+(E4302-E4301)*(F4304-F4301)/(E4304-E4301)</f>
        <v>3.0951333333333335</v>
      </c>
      <c r="G4302" s="98">
        <v>15</v>
      </c>
      <c r="H4302" s="491">
        <f>H4301+(E4302-E4301)*(H4304-H4301)/(E4304-E4301)</f>
        <v>0.24456033333333335</v>
      </c>
      <c r="I4302" s="492">
        <f>I4301+(E4302-E4301)*(I4304-I4301)/(E4304-E4301)</f>
        <v>12.666666666666666</v>
      </c>
      <c r="J4302" s="397">
        <f>J4301+(E4302-E4301)*(J4304-J4301)/(E4304-E4301)</f>
        <v>0.20806666666666668</v>
      </c>
      <c r="K4302" s="469">
        <f t="shared" si="371"/>
        <v>12.655909039487188</v>
      </c>
      <c r="L4302" s="469">
        <f t="shared" si="372"/>
        <v>-1.0757627179478035E-2</v>
      </c>
    </row>
    <row r="4303" spans="1:12">
      <c r="A4303" s="480" t="s">
        <v>121</v>
      </c>
      <c r="B4303" s="98">
        <f t="shared" si="368"/>
        <v>15</v>
      </c>
      <c r="C4303" s="98">
        <f t="shared" si="369"/>
        <v>6</v>
      </c>
      <c r="D4303" s="98">
        <f>D4301</f>
        <v>186</v>
      </c>
      <c r="E4303" s="98">
        <f t="shared" si="370"/>
        <v>23</v>
      </c>
      <c r="F4303" s="397">
        <f>F4301+(E4303-E4301)*(F4304-F4301)/(E4304-E4301)</f>
        <v>3.1111666666666666</v>
      </c>
      <c r="G4303" s="98">
        <v>15</v>
      </c>
      <c r="H4303" s="491">
        <f>H4301+(E4303-E4301)*(H4304-H4301)/(E4304-E4301)</f>
        <v>0.24485766666666667</v>
      </c>
      <c r="I4303" s="492">
        <f>I4301+(E4303-E4301)*(I4304-I4301)/(E4304-E4301)</f>
        <v>12.733333333333334</v>
      </c>
      <c r="J4303" s="397">
        <f>J4301+(E4303-E4301)*(J4304-J4301)/(E4304-E4301)</f>
        <v>0.20673333333333332</v>
      </c>
      <c r="K4303" s="469">
        <f t="shared" si="371"/>
        <v>12.706021048963139</v>
      </c>
      <c r="L4303" s="469">
        <f t="shared" si="372"/>
        <v>-2.7312284370195172E-2</v>
      </c>
    </row>
    <row r="4304" spans="1:12">
      <c r="A4304" s="98" t="s">
        <v>121</v>
      </c>
      <c r="B4304" s="480">
        <f t="shared" si="368"/>
        <v>15</v>
      </c>
      <c r="C4304" s="480">
        <f t="shared" si="369"/>
        <v>6</v>
      </c>
      <c r="D4304" s="480">
        <f>D4301</f>
        <v>186</v>
      </c>
      <c r="E4304" s="480">
        <f t="shared" si="370"/>
        <v>24</v>
      </c>
      <c r="F4304" s="484">
        <v>3.1272000000000002</v>
      </c>
      <c r="G4304" s="480">
        <v>15</v>
      </c>
      <c r="H4304" s="482">
        <v>0.24515500000000001</v>
      </c>
      <c r="I4304" s="483">
        <v>12.8</v>
      </c>
      <c r="J4304" s="484">
        <v>0.2054</v>
      </c>
      <c r="K4304" s="469">
        <f t="shared" si="371"/>
        <v>12.75601150292672</v>
      </c>
      <c r="L4304" s="469">
        <f t="shared" si="372"/>
        <v>-4.3988497073280897E-2</v>
      </c>
    </row>
    <row r="4305" spans="1:12">
      <c r="A4305" s="98" t="s">
        <v>121</v>
      </c>
      <c r="B4305" s="98">
        <f t="shared" si="368"/>
        <v>15</v>
      </c>
      <c r="C4305" s="98">
        <f t="shared" si="369"/>
        <v>6</v>
      </c>
      <c r="D4305" s="98">
        <f>D4304</f>
        <v>186</v>
      </c>
      <c r="E4305" s="98">
        <f t="shared" si="370"/>
        <v>25</v>
      </c>
      <c r="F4305" s="397">
        <f>F4304+(E4305-E4304)*(F4307-F4304)/(E4307-E4304)</f>
        <v>3.1429666666666667</v>
      </c>
      <c r="G4305" s="98">
        <v>15</v>
      </c>
      <c r="H4305" s="491">
        <f>H4304+(E4305-E4304)*(H4307-H4304)/(E4307-E4304)</f>
        <v>0.24544866666666668</v>
      </c>
      <c r="I4305" s="492">
        <f>I4304+(E4305-E4304)*(I4307-I4304)/(E4307-E4304)</f>
        <v>12.833333333333334</v>
      </c>
      <c r="J4305" s="397">
        <f>J4304+(E4305-E4304)*(J4307-J4304)/(E4307-E4304)</f>
        <v>0.20406666666666667</v>
      </c>
      <c r="K4305" s="469">
        <f t="shared" si="371"/>
        <v>12.804985699657498</v>
      </c>
      <c r="L4305" s="469">
        <f t="shared" si="372"/>
        <v>-2.8347633675835482E-2</v>
      </c>
    </row>
    <row r="4306" spans="1:12">
      <c r="A4306" s="480" t="s">
        <v>121</v>
      </c>
      <c r="B4306" s="98">
        <f t="shared" si="368"/>
        <v>15</v>
      </c>
      <c r="C4306" s="98">
        <f t="shared" si="369"/>
        <v>6</v>
      </c>
      <c r="D4306" s="98">
        <f>D4304</f>
        <v>186</v>
      </c>
      <c r="E4306" s="98">
        <f t="shared" si="370"/>
        <v>26</v>
      </c>
      <c r="F4306" s="397">
        <f>F4304+(E4306-E4304)*(F4307-F4304)/(E4307-E4304)</f>
        <v>3.1587333333333336</v>
      </c>
      <c r="G4306" s="98">
        <v>15</v>
      </c>
      <c r="H4306" s="491">
        <f>H4304+(E4306-E4304)*(H4307-H4304)/(E4307-E4304)</f>
        <v>0.24574233333333334</v>
      </c>
      <c r="I4306" s="492">
        <f>I4304+(E4306-E4304)*(I4307-I4304)/(E4307-E4304)</f>
        <v>12.866666666666667</v>
      </c>
      <c r="J4306" s="397">
        <f>J4304+(E4306-E4304)*(J4307-J4304)/(E4307-E4304)</f>
        <v>0.20273333333333332</v>
      </c>
      <c r="K4306" s="469">
        <f t="shared" si="371"/>
        <v>12.853842846233251</v>
      </c>
      <c r="L4306" s="469">
        <f t="shared" si="372"/>
        <v>-1.2823820433416344E-2</v>
      </c>
    </row>
    <row r="4307" spans="1:12">
      <c r="A4307" s="98" t="s">
        <v>121</v>
      </c>
      <c r="B4307" s="480">
        <f t="shared" si="368"/>
        <v>15</v>
      </c>
      <c r="C4307" s="480">
        <f t="shared" si="369"/>
        <v>6</v>
      </c>
      <c r="D4307" s="480">
        <f>D4304</f>
        <v>186</v>
      </c>
      <c r="E4307" s="480">
        <f t="shared" si="370"/>
        <v>27</v>
      </c>
      <c r="F4307" s="484">
        <v>3.1745000000000001</v>
      </c>
      <c r="G4307" s="480">
        <v>15</v>
      </c>
      <c r="H4307" s="482">
        <v>0.246036</v>
      </c>
      <c r="I4307" s="483">
        <v>12.9</v>
      </c>
      <c r="J4307" s="484">
        <v>0.2014</v>
      </c>
      <c r="K4307" s="469">
        <f t="shared" si="371"/>
        <v>12.902583361784455</v>
      </c>
      <c r="L4307" s="469">
        <f t="shared" si="372"/>
        <v>2.5833617844543966E-3</v>
      </c>
    </row>
    <row r="4308" spans="1:12">
      <c r="A4308" s="98" t="s">
        <v>121</v>
      </c>
      <c r="B4308" s="98">
        <f t="shared" si="368"/>
        <v>15</v>
      </c>
      <c r="C4308" s="98">
        <f t="shared" si="369"/>
        <v>6</v>
      </c>
      <c r="D4308" s="98">
        <f>D4307</f>
        <v>186</v>
      </c>
      <c r="E4308" s="98">
        <f t="shared" si="370"/>
        <v>28</v>
      </c>
      <c r="F4308" s="397">
        <f>F4307+(E4308-E4307)*(F4310-F4307)/(E4310-E4307)</f>
        <v>3.1900666666666666</v>
      </c>
      <c r="G4308" s="98">
        <v>15</v>
      </c>
      <c r="H4308" s="491">
        <f>H4307+(E4308-E4307)*(H4310-H4307)/(E4310-E4307)</f>
        <v>0.24632633333333334</v>
      </c>
      <c r="I4308" s="492">
        <f>I4307+(E4308-E4307)*(I4310-I4307)/(E4310-E4307)</f>
        <v>12.933333333333334</v>
      </c>
      <c r="J4308" s="397">
        <f>J4307+(E4308-E4307)*(J4310-J4307)/(E4310-E4307)</f>
        <v>0.20003333333333334</v>
      </c>
      <c r="K4308" s="469">
        <f t="shared" si="371"/>
        <v>12.950570990515292</v>
      </c>
      <c r="L4308" s="469">
        <f t="shared" si="372"/>
        <v>1.7237657181958355E-2</v>
      </c>
    </row>
    <row r="4309" spans="1:12">
      <c r="A4309" s="480" t="s">
        <v>121</v>
      </c>
      <c r="B4309" s="98">
        <f t="shared" si="368"/>
        <v>15</v>
      </c>
      <c r="C4309" s="98">
        <f t="shared" si="369"/>
        <v>6</v>
      </c>
      <c r="D4309" s="98">
        <f>D4307</f>
        <v>186</v>
      </c>
      <c r="E4309" s="98">
        <f t="shared" si="370"/>
        <v>29</v>
      </c>
      <c r="F4309" s="397">
        <f>F4307+(E4309-E4307)*(F4310-F4307)/(E4310-E4307)</f>
        <v>3.2056333333333336</v>
      </c>
      <c r="G4309" s="98">
        <v>15</v>
      </c>
      <c r="H4309" s="491">
        <f>H4307+(E4309-E4307)*(H4310-H4307)/(E4310-E4307)</f>
        <v>0.24661666666666665</v>
      </c>
      <c r="I4309" s="492">
        <f>I4307+(E4309-E4307)*(I4310-I4307)/(E4310-E4307)</f>
        <v>12.966666666666667</v>
      </c>
      <c r="J4309" s="397">
        <f>J4307+(E4309-E4307)*(J4310-J4307)/(E4310-E4307)</f>
        <v>0.19866666666666666</v>
      </c>
      <c r="K4309" s="469">
        <f t="shared" si="371"/>
        <v>12.998445630871124</v>
      </c>
      <c r="L4309" s="469">
        <f t="shared" si="372"/>
        <v>3.1778964204457694E-2</v>
      </c>
    </row>
    <row r="4310" spans="1:12">
      <c r="A4310" s="98" t="s">
        <v>121</v>
      </c>
      <c r="B4310" s="480">
        <f t="shared" si="368"/>
        <v>15</v>
      </c>
      <c r="C4310" s="480">
        <f t="shared" si="369"/>
        <v>6</v>
      </c>
      <c r="D4310" s="480">
        <f>D4307</f>
        <v>186</v>
      </c>
      <c r="E4310" s="480">
        <f t="shared" si="370"/>
        <v>30</v>
      </c>
      <c r="F4310" s="484">
        <v>3.2212000000000001</v>
      </c>
      <c r="G4310" s="480">
        <v>15</v>
      </c>
      <c r="H4310" s="482">
        <v>0.24690699999999999</v>
      </c>
      <c r="I4310" s="483">
        <v>13</v>
      </c>
      <c r="J4310" s="484">
        <v>0.1973</v>
      </c>
      <c r="K4310" s="469">
        <f t="shared" si="371"/>
        <v>13.04620768143471</v>
      </c>
      <c r="L4310" s="469">
        <f t="shared" si="372"/>
        <v>4.6207681434710324E-2</v>
      </c>
    </row>
    <row r="4311" spans="1:12">
      <c r="A4311" s="98" t="s">
        <v>121</v>
      </c>
      <c r="B4311" s="98">
        <f t="shared" si="368"/>
        <v>15</v>
      </c>
      <c r="C4311" s="98">
        <f t="shared" si="369"/>
        <v>6</v>
      </c>
      <c r="D4311" s="98">
        <f>D4310</f>
        <v>186</v>
      </c>
      <c r="E4311" s="98">
        <f t="shared" si="370"/>
        <v>31</v>
      </c>
      <c r="F4311" s="397">
        <f>F4310+(E4311-E4310)*(F4313-F4310)/(E4313-E4310)</f>
        <v>3.2365333333333335</v>
      </c>
      <c r="G4311" s="98">
        <v>15</v>
      </c>
      <c r="H4311" s="491">
        <f>H4310+(E4311-E4310)*(H4313-H4310)/(E4313-E4310)</f>
        <v>0.24719433333333332</v>
      </c>
      <c r="I4311" s="492">
        <f>I4310+(E4311-E4310)*(I4313-I4310)/(E4313-E4310)</f>
        <v>13.066666666666666</v>
      </c>
      <c r="J4311" s="397">
        <f>J4310+(E4311-E4310)*(J4313-J4310)/(E4313-E4310)</f>
        <v>0.19596666666666668</v>
      </c>
      <c r="K4311" s="469">
        <f t="shared" si="371"/>
        <v>13.093072521888987</v>
      </c>
      <c r="L4311" s="469">
        <f t="shared" si="372"/>
        <v>2.6405855222320085E-2</v>
      </c>
    </row>
    <row r="4312" spans="1:12">
      <c r="A4312" s="480" t="s">
        <v>121</v>
      </c>
      <c r="B4312" s="98">
        <f t="shared" si="368"/>
        <v>15</v>
      </c>
      <c r="C4312" s="98">
        <f t="shared" si="369"/>
        <v>6</v>
      </c>
      <c r="D4312" s="98">
        <f>D4310</f>
        <v>186</v>
      </c>
      <c r="E4312" s="98">
        <f t="shared" si="370"/>
        <v>32</v>
      </c>
      <c r="F4312" s="397">
        <f>F4310+(E4312-E4310)*(F4313-F4310)/(E4313-E4310)</f>
        <v>3.2518666666666665</v>
      </c>
      <c r="G4312" s="98">
        <v>15</v>
      </c>
      <c r="H4312" s="491">
        <f>H4310+(E4312-E4310)*(H4313-H4310)/(E4313-E4310)</f>
        <v>0.24748166666666666</v>
      </c>
      <c r="I4312" s="492">
        <f>I4310+(E4312-E4310)*(I4313-I4310)/(E4313-E4310)</f>
        <v>13.133333333333333</v>
      </c>
      <c r="J4312" s="397">
        <f>J4310+(E4312-E4310)*(J4313-J4310)/(E4313-E4310)</f>
        <v>0.19463333333333332</v>
      </c>
      <c r="K4312" s="469">
        <f t="shared" si="371"/>
        <v>13.139828539487773</v>
      </c>
      <c r="L4312" s="469">
        <f t="shared" si="372"/>
        <v>6.495206154440325E-3</v>
      </c>
    </row>
    <row r="4313" spans="1:12">
      <c r="A4313" s="98" t="s">
        <v>121</v>
      </c>
      <c r="B4313" s="480">
        <f t="shared" si="368"/>
        <v>15</v>
      </c>
      <c r="C4313" s="480">
        <f t="shared" si="369"/>
        <v>6</v>
      </c>
      <c r="D4313" s="480">
        <f>D4310</f>
        <v>186</v>
      </c>
      <c r="E4313" s="480">
        <f t="shared" si="370"/>
        <v>33</v>
      </c>
      <c r="F4313" s="484">
        <v>3.2671999999999999</v>
      </c>
      <c r="G4313" s="480">
        <v>15</v>
      </c>
      <c r="H4313" s="482">
        <v>0.24776899999999999</v>
      </c>
      <c r="I4313" s="483">
        <v>13.2</v>
      </c>
      <c r="J4313" s="484">
        <v>0.1933</v>
      </c>
      <c r="K4313" s="469">
        <f t="shared" si="371"/>
        <v>13.186476112830903</v>
      </c>
      <c r="L4313" s="469">
        <f t="shared" si="372"/>
        <v>-1.3523887169096582E-2</v>
      </c>
    </row>
    <row r="4314" spans="1:12">
      <c r="A4314" s="98" t="s">
        <v>121</v>
      </c>
      <c r="B4314" s="98">
        <f t="shared" si="368"/>
        <v>15</v>
      </c>
      <c r="C4314" s="98">
        <f t="shared" si="369"/>
        <v>6</v>
      </c>
      <c r="D4314" s="98">
        <f>D4313</f>
        <v>186</v>
      </c>
      <c r="E4314" s="98">
        <f t="shared" si="370"/>
        <v>34</v>
      </c>
      <c r="F4314" s="397">
        <f>F4313+(E4314-E4313)*(F4316-F4313)/(E4316-E4313)</f>
        <v>3.2822999999999998</v>
      </c>
      <c r="G4314" s="98">
        <v>15</v>
      </c>
      <c r="H4314" s="491">
        <f>H4313+(E4314-E4313)*(H4316-H4313)/(E4316-E4313)</f>
        <v>0.248054</v>
      </c>
      <c r="I4314" s="492">
        <f>I4313+(E4314-E4313)*(I4316-I4313)/(E4316-E4313)</f>
        <v>13.233333333333333</v>
      </c>
      <c r="J4314" s="397">
        <f>J4313+(E4314-E4313)*(J4316-J4313)/(E4316-E4313)</f>
        <v>0.19196666666666667</v>
      </c>
      <c r="K4314" s="469">
        <f t="shared" si="371"/>
        <v>13.232199440444418</v>
      </c>
      <c r="L4314" s="469">
        <f t="shared" si="372"/>
        <v>-1.1338928889141897E-3</v>
      </c>
    </row>
    <row r="4315" spans="1:12">
      <c r="A4315" s="480" t="s">
        <v>121</v>
      </c>
      <c r="B4315" s="98">
        <f t="shared" si="368"/>
        <v>15</v>
      </c>
      <c r="C4315" s="98">
        <f t="shared" si="369"/>
        <v>6</v>
      </c>
      <c r="D4315" s="98">
        <f>D4313</f>
        <v>186</v>
      </c>
      <c r="E4315" s="98">
        <f t="shared" si="370"/>
        <v>35</v>
      </c>
      <c r="F4315" s="397">
        <f>F4313+(E4315-E4313)*(F4316-F4313)/(E4316-E4313)</f>
        <v>3.2974000000000001</v>
      </c>
      <c r="G4315" s="98">
        <v>15</v>
      </c>
      <c r="H4315" s="491">
        <f>H4313+(E4315-E4313)*(H4316-H4313)/(E4316-E4313)</f>
        <v>0.248339</v>
      </c>
      <c r="I4315" s="492">
        <f>I4313+(E4315-E4313)*(I4316-I4313)/(E4316-E4313)</f>
        <v>13.266666666666667</v>
      </c>
      <c r="J4315" s="397">
        <f>J4313+(E4315-E4313)*(J4316-J4313)/(E4316-E4313)</f>
        <v>0.19063333333333332</v>
      </c>
      <c r="K4315" s="469">
        <f t="shared" si="371"/>
        <v>13.277817821606755</v>
      </c>
      <c r="L4315" s="469">
        <f t="shared" si="372"/>
        <v>1.1151154940087338E-2</v>
      </c>
    </row>
    <row r="4316" spans="1:12">
      <c r="A4316" s="98" t="s">
        <v>121</v>
      </c>
      <c r="B4316" s="480">
        <f t="shared" si="368"/>
        <v>15</v>
      </c>
      <c r="C4316" s="480">
        <f t="shared" si="369"/>
        <v>6</v>
      </c>
      <c r="D4316" s="480">
        <f>D4313</f>
        <v>186</v>
      </c>
      <c r="E4316" s="480">
        <f t="shared" si="370"/>
        <v>36</v>
      </c>
      <c r="F4316" s="484">
        <v>3.3125</v>
      </c>
      <c r="G4316" s="480">
        <v>15</v>
      </c>
      <c r="H4316" s="482">
        <v>0.24862400000000001</v>
      </c>
      <c r="I4316" s="483">
        <v>13.3</v>
      </c>
      <c r="J4316" s="484">
        <v>0.1893</v>
      </c>
      <c r="K4316" s="469">
        <f t="shared" si="371"/>
        <v>13.323331617221184</v>
      </c>
      <c r="L4316" s="469">
        <f t="shared" si="372"/>
        <v>2.3331617221183265E-2</v>
      </c>
    </row>
    <row r="4317" spans="1:12">
      <c r="A4317" s="98" t="s">
        <v>121</v>
      </c>
      <c r="B4317" s="98">
        <f t="shared" si="368"/>
        <v>15</v>
      </c>
      <c r="C4317" s="98">
        <f t="shared" si="369"/>
        <v>6</v>
      </c>
      <c r="D4317" s="98">
        <f>D4316</f>
        <v>186</v>
      </c>
      <c r="E4317" s="98">
        <f t="shared" si="370"/>
        <v>37</v>
      </c>
      <c r="F4317" s="397">
        <f>F4316+(E4317-E4316)*(F4319-F4316)/(E4319-E4316)</f>
        <v>3.3274333333333335</v>
      </c>
      <c r="G4317" s="98">
        <v>15</v>
      </c>
      <c r="H4317" s="491">
        <f>H4316+(E4317-E4316)*(H4319-H4316)/(E4319-E4316)</f>
        <v>0.24890666666666666</v>
      </c>
      <c r="I4317" s="492">
        <f>I4316+(E4317-E4316)*(I4319-I4316)/(E4319-E4316)</f>
        <v>13.366666666666667</v>
      </c>
      <c r="J4317" s="397">
        <f>J4316+(E4317-E4316)*(J4319-J4316)/(E4319-E4316)</f>
        <v>0.18796666666666667</v>
      </c>
      <c r="K4317" s="469">
        <f t="shared" si="371"/>
        <v>13.368196914506107</v>
      </c>
      <c r="L4317" s="469">
        <f t="shared" si="372"/>
        <v>1.5302478394403352E-3</v>
      </c>
    </row>
    <row r="4318" spans="1:12">
      <c r="A4318" s="480" t="s">
        <v>121</v>
      </c>
      <c r="B4318" s="98">
        <f t="shared" si="368"/>
        <v>15</v>
      </c>
      <c r="C4318" s="98">
        <f t="shared" si="369"/>
        <v>6</v>
      </c>
      <c r="D4318" s="98">
        <f>D4316</f>
        <v>186</v>
      </c>
      <c r="E4318" s="98">
        <f t="shared" si="370"/>
        <v>38</v>
      </c>
      <c r="F4318" s="397">
        <f>F4316+(E4318-E4316)*(F4319-F4316)/(E4319-E4316)</f>
        <v>3.3423666666666665</v>
      </c>
      <c r="G4318" s="98">
        <v>15</v>
      </c>
      <c r="H4318" s="491">
        <f>H4316+(E4318-E4316)*(H4319-H4316)/(E4319-E4316)</f>
        <v>0.24918933333333335</v>
      </c>
      <c r="I4318" s="492">
        <f>I4316+(E4318-E4316)*(I4319-I4316)/(E4319-E4316)</f>
        <v>13.433333333333334</v>
      </c>
      <c r="J4318" s="397">
        <f>J4316+(E4318-E4316)*(J4319-J4316)/(E4319-E4316)</f>
        <v>0.18663333333333332</v>
      </c>
      <c r="K4318" s="469">
        <f t="shared" si="371"/>
        <v>13.412960426342485</v>
      </c>
      <c r="L4318" s="469">
        <f t="shared" si="372"/>
        <v>-2.0372906990848705E-2</v>
      </c>
    </row>
    <row r="4319" spans="1:12">
      <c r="A4319" s="98" t="s">
        <v>121</v>
      </c>
      <c r="B4319" s="480">
        <f t="shared" si="368"/>
        <v>15</v>
      </c>
      <c r="C4319" s="480">
        <f t="shared" si="369"/>
        <v>6</v>
      </c>
      <c r="D4319" s="480">
        <f>D4316</f>
        <v>186</v>
      </c>
      <c r="E4319" s="480">
        <f t="shared" si="370"/>
        <v>39</v>
      </c>
      <c r="F4319" s="484">
        <v>3.3573</v>
      </c>
      <c r="G4319" s="480">
        <v>15</v>
      </c>
      <c r="H4319" s="482">
        <v>0.249472</v>
      </c>
      <c r="I4319" s="483">
        <v>13.5</v>
      </c>
      <c r="J4319" s="484">
        <v>0.18529999999999999</v>
      </c>
      <c r="K4319" s="469">
        <f t="shared" si="371"/>
        <v>13.45762249871729</v>
      </c>
      <c r="L4319" s="469">
        <f t="shared" si="372"/>
        <v>-4.2377501282709673E-2</v>
      </c>
    </row>
    <row r="4320" spans="1:12">
      <c r="A4320" s="98" t="s">
        <v>121</v>
      </c>
      <c r="B4320" s="98">
        <f t="shared" si="368"/>
        <v>15</v>
      </c>
      <c r="C4320" s="98">
        <f t="shared" si="369"/>
        <v>6</v>
      </c>
      <c r="D4320" s="98">
        <f>D4319</f>
        <v>186</v>
      </c>
      <c r="E4320" s="98">
        <f t="shared" si="370"/>
        <v>40</v>
      </c>
      <c r="F4320" s="397">
        <f>F4319+(E4320-E4319)*(F4322-F4319)/(E4322-E4319)</f>
        <v>3.3719999999999999</v>
      </c>
      <c r="G4320" s="98">
        <v>15</v>
      </c>
      <c r="H4320" s="491">
        <f>H4319+(E4320-E4319)*(H4322-H4319)/(E4322-E4319)</f>
        <v>0.24975233333333333</v>
      </c>
      <c r="I4320" s="492">
        <f>I4319+(E4320-E4319)*(I4322-I4319)/(E4322-E4319)</f>
        <v>13.533333333333333</v>
      </c>
      <c r="J4320" s="397">
        <f>J4319+(E4320-E4319)*(J4322-J4319)/(E4322-E4319)</f>
        <v>0.18393333333333334</v>
      </c>
      <c r="K4320" s="469">
        <f t="shared" si="371"/>
        <v>13.50137536252581</v>
      </c>
      <c r="L4320" s="469">
        <f t="shared" si="372"/>
        <v>-3.1957970807523495E-2</v>
      </c>
    </row>
    <row r="4321" spans="1:12">
      <c r="A4321" s="480" t="s">
        <v>121</v>
      </c>
      <c r="B4321" s="98">
        <f t="shared" si="368"/>
        <v>15</v>
      </c>
      <c r="C4321" s="98">
        <f t="shared" si="369"/>
        <v>6</v>
      </c>
      <c r="D4321" s="98">
        <f>D4319</f>
        <v>186</v>
      </c>
      <c r="E4321" s="98">
        <f t="shared" si="370"/>
        <v>41</v>
      </c>
      <c r="F4321" s="397">
        <f>F4319+(E4321-E4319)*(F4322-F4319)/(E4322-E4319)</f>
        <v>3.3867000000000003</v>
      </c>
      <c r="G4321" s="98">
        <v>15</v>
      </c>
      <c r="H4321" s="491">
        <f>H4319+(E4321-E4319)*(H4322-H4319)/(E4322-E4319)</f>
        <v>0.25003266666666668</v>
      </c>
      <c r="I4321" s="492">
        <f>I4319+(E4321-E4319)*(I4322-I4319)/(E4322-E4319)</f>
        <v>13.566666666666666</v>
      </c>
      <c r="J4321" s="397">
        <f>J4319+(E4321-E4319)*(J4322-J4319)/(E4322-E4319)</f>
        <v>0.18256666666666665</v>
      </c>
      <c r="K4321" s="469">
        <f t="shared" si="371"/>
        <v>13.545030116064835</v>
      </c>
      <c r="L4321" s="469">
        <f t="shared" si="372"/>
        <v>-2.1636550601831672E-2</v>
      </c>
    </row>
    <row r="4322" spans="1:12">
      <c r="A4322" s="98" t="s">
        <v>121</v>
      </c>
      <c r="B4322" s="480">
        <f t="shared" si="368"/>
        <v>15</v>
      </c>
      <c r="C4322" s="480">
        <f t="shared" si="369"/>
        <v>6</v>
      </c>
      <c r="D4322" s="480">
        <f>D4319</f>
        <v>186</v>
      </c>
      <c r="E4322" s="480">
        <f t="shared" si="370"/>
        <v>42</v>
      </c>
      <c r="F4322" s="484">
        <v>3.4014000000000002</v>
      </c>
      <c r="G4322" s="480">
        <v>15</v>
      </c>
      <c r="H4322" s="482">
        <v>0.25031300000000001</v>
      </c>
      <c r="I4322" s="483">
        <v>13.6</v>
      </c>
      <c r="J4322" s="484">
        <v>0.1812</v>
      </c>
      <c r="K4322" s="469">
        <f t="shared" si="371"/>
        <v>13.588587088964617</v>
      </c>
      <c r="L4322" s="469">
        <f t="shared" si="372"/>
        <v>-1.1412911035382223E-2</v>
      </c>
    </row>
    <row r="4323" spans="1:12">
      <c r="A4323" s="98" t="s">
        <v>121</v>
      </c>
      <c r="B4323" s="98">
        <f t="shared" si="368"/>
        <v>15</v>
      </c>
      <c r="C4323" s="98">
        <f t="shared" si="369"/>
        <v>6</v>
      </c>
      <c r="D4323" s="98">
        <f>D4322</f>
        <v>186</v>
      </c>
      <c r="E4323" s="98">
        <f t="shared" si="370"/>
        <v>43</v>
      </c>
      <c r="F4323" s="397">
        <f>F4322+(E4323-E4322)*(F4325-F4322)/(E4325-E4322)</f>
        <v>3.4159333333333333</v>
      </c>
      <c r="G4323" s="98">
        <v>15</v>
      </c>
      <c r="H4323" s="491">
        <f>H4322+(E4323-E4322)*(H4325-H4322)/(E4325-E4322)</f>
        <v>0.25059199999999998</v>
      </c>
      <c r="I4323" s="492">
        <f>I4322+(E4323-E4322)*(I4325-I4322)/(E4325-E4322)</f>
        <v>13.633333333333333</v>
      </c>
      <c r="J4323" s="397">
        <f>J4322+(E4323-E4322)*(J4325-J4322)/(E4325-E4322)</f>
        <v>0.17986666666666667</v>
      </c>
      <c r="K4323" s="469">
        <f t="shared" si="371"/>
        <v>13.631454050142596</v>
      </c>
      <c r="L4323" s="469">
        <f t="shared" si="372"/>
        <v>-1.8792831907372687E-3</v>
      </c>
    </row>
    <row r="4324" spans="1:12">
      <c r="A4324" s="480" t="s">
        <v>121</v>
      </c>
      <c r="B4324" s="98">
        <f t="shared" si="368"/>
        <v>15</v>
      </c>
      <c r="C4324" s="98">
        <f t="shared" si="369"/>
        <v>6</v>
      </c>
      <c r="D4324" s="98">
        <f>D4322</f>
        <v>186</v>
      </c>
      <c r="E4324" s="98">
        <f t="shared" si="370"/>
        <v>44</v>
      </c>
      <c r="F4324" s="397">
        <f>F4322+(E4324-E4322)*(F4325-F4322)/(E4325-E4322)</f>
        <v>3.4304666666666668</v>
      </c>
      <c r="G4324" s="98">
        <v>15</v>
      </c>
      <c r="H4324" s="491">
        <f>H4322+(E4324-E4322)*(H4325-H4322)/(E4325-E4322)</f>
        <v>0.25087100000000001</v>
      </c>
      <c r="I4324" s="492">
        <f>I4322+(E4324-E4322)*(I4325-I4322)/(E4325-E4322)</f>
        <v>13.666666666666666</v>
      </c>
      <c r="J4324" s="397">
        <f>J4322+(E4324-E4322)*(J4325-J4322)/(E4325-E4322)</f>
        <v>0.17853333333333332</v>
      </c>
      <c r="K4324" s="469">
        <f t="shared" si="371"/>
        <v>13.674225664451717</v>
      </c>
      <c r="L4324" s="469">
        <f t="shared" si="372"/>
        <v>7.5589977850505363E-3</v>
      </c>
    </row>
    <row r="4325" spans="1:12">
      <c r="A4325" s="98" t="s">
        <v>121</v>
      </c>
      <c r="B4325" s="480">
        <f t="shared" si="368"/>
        <v>15</v>
      </c>
      <c r="C4325" s="480">
        <f t="shared" si="369"/>
        <v>6</v>
      </c>
      <c r="D4325" s="480">
        <f>D4322</f>
        <v>186</v>
      </c>
      <c r="E4325" s="480">
        <f t="shared" si="370"/>
        <v>45</v>
      </c>
      <c r="F4325" s="484">
        <v>3.4449999999999998</v>
      </c>
      <c r="G4325" s="480">
        <v>15</v>
      </c>
      <c r="H4325" s="482">
        <v>0.25114999999999998</v>
      </c>
      <c r="I4325" s="483">
        <v>13.7</v>
      </c>
      <c r="J4325" s="484">
        <v>0.1772</v>
      </c>
      <c r="K4325" s="469">
        <f t="shared" si="371"/>
        <v>13.716902249651604</v>
      </c>
      <c r="L4325" s="469">
        <f t="shared" si="372"/>
        <v>1.6902249651604251E-2</v>
      </c>
    </row>
    <row r="4326" spans="1:12">
      <c r="A4326" s="98" t="s">
        <v>121</v>
      </c>
      <c r="B4326" s="98">
        <f t="shared" si="368"/>
        <v>15</v>
      </c>
      <c r="C4326" s="98">
        <f t="shared" si="369"/>
        <v>6</v>
      </c>
      <c r="D4326" s="98">
        <f>D4325</f>
        <v>186</v>
      </c>
      <c r="E4326" s="98">
        <f t="shared" si="370"/>
        <v>46</v>
      </c>
      <c r="F4326" s="397">
        <f>F4325+(E4326-E4325)*(F4328-F4325)/(E4328-E4325)</f>
        <v>3.4593666666666665</v>
      </c>
      <c r="G4326" s="98">
        <v>15</v>
      </c>
      <c r="H4326" s="491">
        <f>H4325+(E4326-E4325)*(H4328-H4325)/(E4328-E4325)</f>
        <v>0.25142766666666666</v>
      </c>
      <c r="I4326" s="492">
        <f>I4325+(E4326-E4325)*(I4328-I4325)/(E4328-E4325)</f>
        <v>13.733333333333333</v>
      </c>
      <c r="J4326" s="397">
        <f>J4325+(E4326-E4325)*(J4328-J4325)/(E4328-E4325)</f>
        <v>0.17586666666666667</v>
      </c>
      <c r="K4326" s="469">
        <f t="shared" si="371"/>
        <v>13.758894208142037</v>
      </c>
      <c r="L4326" s="469">
        <f t="shared" si="372"/>
        <v>2.556087480870417E-2</v>
      </c>
    </row>
    <row r="4327" spans="1:12">
      <c r="A4327" s="480" t="s">
        <v>121</v>
      </c>
      <c r="B4327" s="98">
        <f t="shared" si="368"/>
        <v>15</v>
      </c>
      <c r="C4327" s="98">
        <f t="shared" si="369"/>
        <v>6</v>
      </c>
      <c r="D4327" s="98">
        <f>D4325</f>
        <v>186</v>
      </c>
      <c r="E4327" s="98">
        <f t="shared" si="370"/>
        <v>47</v>
      </c>
      <c r="F4327" s="397">
        <f>F4325+(E4327-E4325)*(F4328-F4325)/(E4328-E4325)</f>
        <v>3.4737333333333336</v>
      </c>
      <c r="G4327" s="98">
        <v>15</v>
      </c>
      <c r="H4327" s="491">
        <f>H4325+(E4327-E4325)*(H4328-H4325)/(E4328-E4325)</f>
        <v>0.25170533333333334</v>
      </c>
      <c r="I4327" s="492">
        <f>I4325+(E4327-E4325)*(I4328-I4325)/(E4328-E4325)</f>
        <v>13.766666666666667</v>
      </c>
      <c r="J4327" s="397">
        <f>J4325+(E4327-E4325)*(J4328-J4325)/(E4328-E4325)</f>
        <v>0.17453333333333332</v>
      </c>
      <c r="K4327" s="469">
        <f t="shared" si="371"/>
        <v>13.80079352046573</v>
      </c>
      <c r="L4327" s="469">
        <f t="shared" si="372"/>
        <v>3.4126853799062218E-2</v>
      </c>
    </row>
    <row r="4328" spans="1:12">
      <c r="A4328" s="98" t="s">
        <v>121</v>
      </c>
      <c r="B4328" s="480">
        <f t="shared" si="368"/>
        <v>15</v>
      </c>
      <c r="C4328" s="480">
        <f t="shared" si="369"/>
        <v>6</v>
      </c>
      <c r="D4328" s="480">
        <f>D4325</f>
        <v>186</v>
      </c>
      <c r="E4328" s="480">
        <f t="shared" si="370"/>
        <v>48</v>
      </c>
      <c r="F4328" s="484">
        <v>3.4881000000000002</v>
      </c>
      <c r="G4328" s="480">
        <v>15</v>
      </c>
      <c r="H4328" s="482">
        <v>0.25198300000000001</v>
      </c>
      <c r="I4328" s="483">
        <v>13.8</v>
      </c>
      <c r="J4328" s="484">
        <v>0.17319999999999999</v>
      </c>
      <c r="K4328" s="469">
        <f t="shared" si="371"/>
        <v>13.842600492890394</v>
      </c>
      <c r="L4328" s="469">
        <f t="shared" si="372"/>
        <v>4.2600492890393582E-2</v>
      </c>
    </row>
    <row r="4329" spans="1:12">
      <c r="A4329" s="98" t="s">
        <v>121</v>
      </c>
      <c r="B4329" s="98">
        <f t="shared" si="368"/>
        <v>15</v>
      </c>
      <c r="C4329" s="98">
        <f t="shared" si="369"/>
        <v>6</v>
      </c>
      <c r="D4329" s="98">
        <f>D4328</f>
        <v>186</v>
      </c>
      <c r="E4329" s="98">
        <f t="shared" si="370"/>
        <v>49</v>
      </c>
      <c r="F4329" s="397">
        <f>F4328+(E4329-E4328)*(F4331-F4328)/(E4331-E4328)</f>
        <v>3.5022666666666669</v>
      </c>
      <c r="G4329" s="98">
        <v>15</v>
      </c>
      <c r="H4329" s="491">
        <f>H4328+(E4329-E4328)*(H4331-H4328)/(E4331-E4328)</f>
        <v>0.25225900000000001</v>
      </c>
      <c r="I4329" s="492">
        <f>I4328+(E4329-E4328)*(I4331-I4328)/(E4331-E4328)</f>
        <v>13.866666666666667</v>
      </c>
      <c r="J4329" s="397">
        <f>J4328+(E4329-E4328)*(J4331-J4328)/(E4331-E4328)</f>
        <v>0.17186666666666667</v>
      </c>
      <c r="K4329" s="469">
        <f t="shared" si="371"/>
        <v>13.883614327602452</v>
      </c>
      <c r="L4329" s="469">
        <f t="shared" si="372"/>
        <v>1.694766093578437E-2</v>
      </c>
    </row>
    <row r="4330" spans="1:12">
      <c r="A4330" s="480" t="s">
        <v>121</v>
      </c>
      <c r="B4330" s="98">
        <f t="shared" si="368"/>
        <v>15</v>
      </c>
      <c r="C4330" s="98">
        <f t="shared" si="369"/>
        <v>6</v>
      </c>
      <c r="D4330" s="98">
        <f>D4328</f>
        <v>186</v>
      </c>
      <c r="E4330" s="98">
        <f t="shared" si="370"/>
        <v>50</v>
      </c>
      <c r="F4330" s="397">
        <f>F4328+(E4330-E4328)*(F4331-F4328)/(E4331-E4328)</f>
        <v>3.5164333333333335</v>
      </c>
      <c r="G4330" s="98">
        <v>15</v>
      </c>
      <c r="H4330" s="491">
        <f>H4328+(E4330-E4328)*(H4331-H4328)/(E4331-E4328)</f>
        <v>0.25253500000000001</v>
      </c>
      <c r="I4330" s="492">
        <f>I4328+(E4330-E4328)*(I4331-I4328)/(E4331-E4328)</f>
        <v>13.933333333333334</v>
      </c>
      <c r="J4330" s="397">
        <f>J4328+(E4330-E4328)*(J4331-J4328)/(E4331-E4328)</f>
        <v>0.17053333333333331</v>
      </c>
      <c r="K4330" s="469">
        <f t="shared" si="371"/>
        <v>13.924538512813406</v>
      </c>
      <c r="L4330" s="469">
        <f t="shared" si="372"/>
        <v>-8.7948205199275264E-3</v>
      </c>
    </row>
    <row r="4331" spans="1:12">
      <c r="A4331" s="98" t="s">
        <v>121</v>
      </c>
      <c r="B4331" s="480">
        <f t="shared" si="368"/>
        <v>15</v>
      </c>
      <c r="C4331" s="480">
        <f t="shared" si="369"/>
        <v>6</v>
      </c>
      <c r="D4331" s="480">
        <f>D4328</f>
        <v>186</v>
      </c>
      <c r="E4331" s="480">
        <f t="shared" si="370"/>
        <v>51</v>
      </c>
      <c r="F4331" s="484">
        <v>3.5306000000000002</v>
      </c>
      <c r="G4331" s="480">
        <v>15</v>
      </c>
      <c r="H4331" s="482">
        <v>0.25281100000000001</v>
      </c>
      <c r="I4331" s="483">
        <v>14</v>
      </c>
      <c r="J4331" s="484">
        <v>0.16919999999999999</v>
      </c>
      <c r="K4331" s="469">
        <f t="shared" si="371"/>
        <v>13.965373342140968</v>
      </c>
      <c r="L4331" s="469">
        <f t="shared" si="372"/>
        <v>-3.4626657859032406E-2</v>
      </c>
    </row>
    <row r="4332" spans="1:12">
      <c r="A4332" s="98" t="s">
        <v>121</v>
      </c>
      <c r="B4332" s="98">
        <f t="shared" si="368"/>
        <v>15</v>
      </c>
      <c r="C4332" s="98">
        <f t="shared" si="369"/>
        <v>6</v>
      </c>
      <c r="D4332" s="98">
        <f>D4331</f>
        <v>186</v>
      </c>
      <c r="E4332" s="98">
        <f t="shared" si="370"/>
        <v>52</v>
      </c>
      <c r="F4332" s="397">
        <f>F4331+(E4332-E4331)*(F4334-F4331)/(E4334-E4331)</f>
        <v>3.5446</v>
      </c>
      <c r="G4332" s="98">
        <v>15</v>
      </c>
      <c r="H4332" s="491">
        <f>H4331+(E4332-E4331)*(H4334-H4331)/(E4334-E4331)</f>
        <v>0.25308633333333336</v>
      </c>
      <c r="I4332" s="492">
        <f>I4331+(E4332-E4331)*(I4334-I4331)/(E4334-E4331)</f>
        <v>14.033333333333333</v>
      </c>
      <c r="J4332" s="397">
        <f>J4331+(E4332-E4331)*(J4334-J4331)/(E4334-E4331)</f>
        <v>0.16783333333333333</v>
      </c>
      <c r="K4332" s="469">
        <f t="shared" si="371"/>
        <v>14.005497465291816</v>
      </c>
      <c r="L4332" s="469">
        <f t="shared" si="372"/>
        <v>-2.7835868041517386E-2</v>
      </c>
    </row>
    <row r="4333" spans="1:12">
      <c r="A4333" s="480" t="s">
        <v>121</v>
      </c>
      <c r="B4333" s="98">
        <f t="shared" si="368"/>
        <v>15</v>
      </c>
      <c r="C4333" s="98">
        <f t="shared" si="369"/>
        <v>6</v>
      </c>
      <c r="D4333" s="98">
        <f>D4331</f>
        <v>186</v>
      </c>
      <c r="E4333" s="98">
        <f t="shared" si="370"/>
        <v>53</v>
      </c>
      <c r="F4333" s="397">
        <f>F4331+(E4333-E4331)*(F4334-F4331)/(E4334-E4331)</f>
        <v>3.5586000000000002</v>
      </c>
      <c r="G4333" s="98">
        <v>15</v>
      </c>
      <c r="H4333" s="491">
        <f>H4331+(E4333-E4331)*(H4334-H4331)/(E4334-E4331)</f>
        <v>0.25336166666666665</v>
      </c>
      <c r="I4333" s="492">
        <f>I4331+(E4333-E4331)*(I4334-I4331)/(E4334-E4331)</f>
        <v>14.066666666666666</v>
      </c>
      <c r="J4333" s="397">
        <f>J4331+(E4333-E4331)*(J4334-J4331)/(E4334-E4331)</f>
        <v>0.16646666666666665</v>
      </c>
      <c r="K4333" s="469">
        <f t="shared" si="371"/>
        <v>14.045534381023177</v>
      </c>
      <c r="L4333" s="469">
        <f t="shared" si="372"/>
        <v>-2.1132285643489013E-2</v>
      </c>
    </row>
    <row r="4334" spans="1:12">
      <c r="A4334" s="98" t="s">
        <v>121</v>
      </c>
      <c r="B4334" s="480">
        <f t="shared" si="368"/>
        <v>15</v>
      </c>
      <c r="C4334" s="480">
        <f t="shared" si="369"/>
        <v>6</v>
      </c>
      <c r="D4334" s="480">
        <f>D4331</f>
        <v>186</v>
      </c>
      <c r="E4334" s="480">
        <f t="shared" si="370"/>
        <v>54</v>
      </c>
      <c r="F4334" s="484">
        <v>3.5726</v>
      </c>
      <c r="G4334" s="480">
        <v>15</v>
      </c>
      <c r="H4334" s="482">
        <v>0.253637</v>
      </c>
      <c r="I4334" s="483">
        <v>14.1</v>
      </c>
      <c r="J4334" s="484">
        <v>0.1651</v>
      </c>
      <c r="K4334" s="469">
        <f t="shared" si="371"/>
        <v>14.085484373336698</v>
      </c>
      <c r="L4334" s="469">
        <f t="shared" si="372"/>
        <v>-1.4515626663301973E-2</v>
      </c>
    </row>
    <row r="4335" spans="1:12">
      <c r="A4335" s="98" t="s">
        <v>121</v>
      </c>
      <c r="B4335" s="480">
        <f t="shared" si="368"/>
        <v>16</v>
      </c>
      <c r="C4335" s="480">
        <f t="shared" si="369"/>
        <v>0</v>
      </c>
      <c r="D4335" s="480">
        <f>D4334+6</f>
        <v>192</v>
      </c>
      <c r="E4335" s="480">
        <v>12</v>
      </c>
      <c r="F4335" s="484">
        <v>2.9300999999999999</v>
      </c>
      <c r="G4335" s="480">
        <v>15</v>
      </c>
      <c r="H4335" s="482">
        <v>0.23480100000000001</v>
      </c>
      <c r="I4335" s="483">
        <v>12.5</v>
      </c>
      <c r="J4335" s="484">
        <v>0.21540000000000001</v>
      </c>
      <c r="K4335" s="469">
        <f t="shared" si="371"/>
        <v>12.479078027776712</v>
      </c>
      <c r="L4335" s="469">
        <f t="shared" si="372"/>
        <v>-2.0921972223288066E-2</v>
      </c>
    </row>
    <row r="4336" spans="1:12">
      <c r="A4336" s="480" t="s">
        <v>121</v>
      </c>
      <c r="B4336" s="98">
        <f t="shared" si="368"/>
        <v>16</v>
      </c>
      <c r="C4336" s="98">
        <f t="shared" si="369"/>
        <v>0</v>
      </c>
      <c r="D4336" s="98">
        <f>D4335</f>
        <v>192</v>
      </c>
      <c r="E4336" s="98">
        <f>E4335+1</f>
        <v>13</v>
      </c>
      <c r="F4336" s="397">
        <f>F4335+(E4336-E4335)*(F4338-F4335)/(E4338-E4335)</f>
        <v>2.9469333333333334</v>
      </c>
      <c r="G4336" s="98">
        <v>15</v>
      </c>
      <c r="H4336" s="491">
        <f>H4335+(E4336-E4335)*(H4338-H4335)/(E4338-E4335)</f>
        <v>0.23513966666666666</v>
      </c>
      <c r="I4336" s="492">
        <f>I4335+(E4336-E4335)*(I4338-I4335)/(E4338-E4335)</f>
        <v>12.533333333333333</v>
      </c>
      <c r="J4336" s="397">
        <f>J4335+(E4336-E4335)*(J4338-J4335)/(E4338-E4335)</f>
        <v>0.21416666666666667</v>
      </c>
      <c r="K4336" s="469">
        <f t="shared" si="371"/>
        <v>12.532693335450279</v>
      </c>
      <c r="L4336" s="469">
        <f t="shared" si="372"/>
        <v>-6.3999788305402205E-4</v>
      </c>
    </row>
    <row r="4337" spans="1:12">
      <c r="A4337" s="98" t="s">
        <v>121</v>
      </c>
      <c r="B4337" s="98">
        <f t="shared" si="368"/>
        <v>16</v>
      </c>
      <c r="C4337" s="98">
        <f t="shared" si="369"/>
        <v>0</v>
      </c>
      <c r="D4337" s="98">
        <f>D4335</f>
        <v>192</v>
      </c>
      <c r="E4337" s="98">
        <f t="shared" ref="E4337:E4377" si="373">E4336+1</f>
        <v>14</v>
      </c>
      <c r="F4337" s="397">
        <f>F4335+(E4337-E4335)*(F4338-F4335)/(E4338-E4335)</f>
        <v>2.9637666666666664</v>
      </c>
      <c r="G4337" s="98">
        <v>15</v>
      </c>
      <c r="H4337" s="491">
        <f>H4335+(E4337-E4335)*(H4338-H4335)/(E4338-E4335)</f>
        <v>0.23547833333333335</v>
      </c>
      <c r="I4337" s="492">
        <f>I4335+(E4337-E4335)*(I4338-I4335)/(E4338-E4335)</f>
        <v>12.566666666666666</v>
      </c>
      <c r="J4337" s="397">
        <f>J4335+(E4337-E4335)*(J4338-J4335)/(E4338-E4335)</f>
        <v>0.21293333333333334</v>
      </c>
      <c r="K4337" s="469">
        <f t="shared" si="371"/>
        <v>12.586154423266116</v>
      </c>
      <c r="L4337" s="469">
        <f t="shared" si="372"/>
        <v>1.9487756599449568E-2</v>
      </c>
    </row>
    <row r="4338" spans="1:12">
      <c r="A4338" s="98" t="s">
        <v>121</v>
      </c>
      <c r="B4338" s="480">
        <f t="shared" si="368"/>
        <v>16</v>
      </c>
      <c r="C4338" s="480">
        <f t="shared" si="369"/>
        <v>0</v>
      </c>
      <c r="D4338" s="480">
        <f>D4335</f>
        <v>192</v>
      </c>
      <c r="E4338" s="480">
        <f t="shared" si="373"/>
        <v>15</v>
      </c>
      <c r="F4338" s="484">
        <v>2.9805999999999999</v>
      </c>
      <c r="G4338" s="480">
        <v>15</v>
      </c>
      <c r="H4338" s="482">
        <v>0.235817</v>
      </c>
      <c r="I4338" s="483">
        <v>12.6</v>
      </c>
      <c r="J4338" s="484">
        <v>0.2117</v>
      </c>
      <c r="K4338" s="469">
        <f t="shared" si="371"/>
        <v>12.639461955669015</v>
      </c>
      <c r="L4338" s="469">
        <f t="shared" si="372"/>
        <v>3.9461955669015225E-2</v>
      </c>
    </row>
    <row r="4339" spans="1:12">
      <c r="A4339" s="480" t="s">
        <v>121</v>
      </c>
      <c r="B4339" s="98">
        <f t="shared" si="368"/>
        <v>16</v>
      </c>
      <c r="C4339" s="98">
        <f t="shared" si="369"/>
        <v>0</v>
      </c>
      <c r="D4339" s="98">
        <f>D4338</f>
        <v>192</v>
      </c>
      <c r="E4339" s="98">
        <f t="shared" si="373"/>
        <v>16</v>
      </c>
      <c r="F4339" s="397">
        <f>F4338+(E4339-E4338)*(F4341-F4338)/(E4341-E4338)</f>
        <v>2.9971333333333332</v>
      </c>
      <c r="G4339" s="98">
        <v>15</v>
      </c>
      <c r="H4339" s="491">
        <f>H4338+(E4339-E4338)*(H4341-H4338)/(E4341-E4338)</f>
        <v>0.23615066666666668</v>
      </c>
      <c r="I4339" s="492">
        <f>I4338+(E4339-E4338)*(I4341-I4338)/(E4341-E4338)</f>
        <v>12.666666666666666</v>
      </c>
      <c r="J4339" s="397">
        <f>J4338+(E4339-E4338)*(J4341-J4338)/(E4341-E4338)</f>
        <v>0.21043333333333333</v>
      </c>
      <c r="K4339" s="469">
        <f t="shared" si="371"/>
        <v>12.691614957682383</v>
      </c>
      <c r="L4339" s="469">
        <f t="shared" si="372"/>
        <v>2.4948291015716606E-2</v>
      </c>
    </row>
    <row r="4340" spans="1:12">
      <c r="A4340" s="98" t="s">
        <v>121</v>
      </c>
      <c r="B4340" s="98">
        <f t="shared" si="368"/>
        <v>16</v>
      </c>
      <c r="C4340" s="98">
        <f t="shared" si="369"/>
        <v>0</v>
      </c>
      <c r="D4340" s="98">
        <f>D4338</f>
        <v>192</v>
      </c>
      <c r="E4340" s="98">
        <f t="shared" si="373"/>
        <v>17</v>
      </c>
      <c r="F4340" s="397">
        <f>F4338+(E4340-E4338)*(F4341-F4338)/(E4341-E4338)</f>
        <v>3.0136666666666665</v>
      </c>
      <c r="G4340" s="98">
        <v>15</v>
      </c>
      <c r="H4340" s="491">
        <f>H4338+(E4340-E4338)*(H4341-H4338)/(E4341-E4338)</f>
        <v>0.23648433333333332</v>
      </c>
      <c r="I4340" s="492">
        <f>I4338+(E4340-E4338)*(I4341-I4338)/(E4341-E4338)</f>
        <v>12.733333333333334</v>
      </c>
      <c r="J4340" s="397">
        <f>J4338+(E4340-E4338)*(J4341-J4338)/(E4341-E4338)</f>
        <v>0.20916666666666667</v>
      </c>
      <c r="K4340" s="469">
        <f t="shared" si="371"/>
        <v>12.743620789537855</v>
      </c>
      <c r="L4340" s="469">
        <f t="shared" si="372"/>
        <v>1.0287456204521206E-2</v>
      </c>
    </row>
    <row r="4341" spans="1:12">
      <c r="A4341" s="98" t="s">
        <v>121</v>
      </c>
      <c r="B4341" s="480">
        <f t="shared" si="368"/>
        <v>16</v>
      </c>
      <c r="C4341" s="480">
        <f t="shared" si="369"/>
        <v>0</v>
      </c>
      <c r="D4341" s="480">
        <f>D4338</f>
        <v>192</v>
      </c>
      <c r="E4341" s="480">
        <f t="shared" si="373"/>
        <v>18</v>
      </c>
      <c r="F4341" s="484">
        <v>3.0301999999999998</v>
      </c>
      <c r="G4341" s="480">
        <v>15</v>
      </c>
      <c r="H4341" s="482">
        <v>0.236818</v>
      </c>
      <c r="I4341" s="483">
        <v>12.8</v>
      </c>
      <c r="J4341" s="484">
        <v>0.2079</v>
      </c>
      <c r="K4341" s="469">
        <f t="shared" si="371"/>
        <v>12.795480073305237</v>
      </c>
      <c r="L4341" s="469">
        <f t="shared" si="372"/>
        <v>-4.519926694763754E-3</v>
      </c>
    </row>
    <row r="4342" spans="1:12">
      <c r="A4342" s="480" t="s">
        <v>121</v>
      </c>
      <c r="B4342" s="98">
        <f t="shared" si="368"/>
        <v>16</v>
      </c>
      <c r="C4342" s="98">
        <f t="shared" si="369"/>
        <v>0</v>
      </c>
      <c r="D4342" s="98">
        <f>D4341</f>
        <v>192</v>
      </c>
      <c r="E4342" s="98">
        <f t="shared" si="373"/>
        <v>19</v>
      </c>
      <c r="F4342" s="397">
        <f>F4341+(E4342-E4341)*(F4344-F4341)/(E4344-E4341)</f>
        <v>3.0465</v>
      </c>
      <c r="G4342" s="98">
        <v>15</v>
      </c>
      <c r="H4342" s="491">
        <f>H4341+(E4342-E4341)*(H4344-H4341)/(E4344-E4341)</f>
        <v>0.237147</v>
      </c>
      <c r="I4342" s="492">
        <f>I4341+(E4342-E4341)*(I4344-I4341)/(E4344-E4341)</f>
        <v>12.866666666666667</v>
      </c>
      <c r="J4342" s="397">
        <f>J4341+(E4342-E4341)*(J4344-J4341)/(E4344-E4341)</f>
        <v>0.20663333333333334</v>
      </c>
      <c r="K4342" s="469">
        <f t="shared" si="371"/>
        <v>12.846462320838974</v>
      </c>
      <c r="L4342" s="469">
        <f t="shared" si="372"/>
        <v>-2.020434582769326E-2</v>
      </c>
    </row>
    <row r="4343" spans="1:12">
      <c r="A4343" s="98" t="s">
        <v>121</v>
      </c>
      <c r="B4343" s="98">
        <f t="shared" si="368"/>
        <v>16</v>
      </c>
      <c r="C4343" s="98">
        <f t="shared" si="369"/>
        <v>0</v>
      </c>
      <c r="D4343" s="98">
        <f>D4341</f>
        <v>192</v>
      </c>
      <c r="E4343" s="98">
        <f t="shared" si="373"/>
        <v>20</v>
      </c>
      <c r="F4343" s="397">
        <f>F4341+(E4343-E4341)*(F4344-F4341)/(E4344-E4341)</f>
        <v>3.0627999999999997</v>
      </c>
      <c r="G4343" s="98">
        <v>15</v>
      </c>
      <c r="H4343" s="491">
        <f>H4341+(E4343-E4341)*(H4344-H4341)/(E4344-E4341)</f>
        <v>0.23747599999999999</v>
      </c>
      <c r="I4343" s="492">
        <f>I4341+(E4343-E4341)*(I4344-I4341)/(E4344-E4341)</f>
        <v>12.933333333333334</v>
      </c>
      <c r="J4343" s="397">
        <f>J4341+(E4343-E4341)*(J4344-J4341)/(E4344-E4341)</f>
        <v>0.20536666666666667</v>
      </c>
      <c r="K4343" s="469">
        <f t="shared" si="371"/>
        <v>12.897303306439387</v>
      </c>
      <c r="L4343" s="469">
        <f t="shared" si="372"/>
        <v>-3.6030026893946854E-2</v>
      </c>
    </row>
    <row r="4344" spans="1:12">
      <c r="A4344" s="98" t="s">
        <v>121</v>
      </c>
      <c r="B4344" s="480">
        <f t="shared" si="368"/>
        <v>16</v>
      </c>
      <c r="C4344" s="480">
        <f t="shared" si="369"/>
        <v>0</v>
      </c>
      <c r="D4344" s="480">
        <f>D4341</f>
        <v>192</v>
      </c>
      <c r="E4344" s="480">
        <f t="shared" si="373"/>
        <v>21</v>
      </c>
      <c r="F4344" s="484">
        <v>3.0790999999999999</v>
      </c>
      <c r="G4344" s="480">
        <v>15</v>
      </c>
      <c r="H4344" s="482">
        <v>0.23780499999999999</v>
      </c>
      <c r="I4344" s="483">
        <v>13</v>
      </c>
      <c r="J4344" s="484">
        <v>0.2041</v>
      </c>
      <c r="K4344" s="469">
        <f t="shared" si="371"/>
        <v>12.948003616408402</v>
      </c>
      <c r="L4344" s="469">
        <f t="shared" si="372"/>
        <v>-5.1996383591598416E-2</v>
      </c>
    </row>
    <row r="4345" spans="1:12">
      <c r="A4345" s="480" t="s">
        <v>121</v>
      </c>
      <c r="B4345" s="98">
        <f t="shared" si="368"/>
        <v>16</v>
      </c>
      <c r="C4345" s="98">
        <f t="shared" si="369"/>
        <v>0</v>
      </c>
      <c r="D4345" s="98">
        <f>D4344</f>
        <v>192</v>
      </c>
      <c r="E4345" s="98">
        <f t="shared" si="373"/>
        <v>22</v>
      </c>
      <c r="F4345" s="397">
        <f>F4344+(E4345-E4344)*(F4347-F4344)/(E4347-E4344)</f>
        <v>3.0951333333333335</v>
      </c>
      <c r="G4345" s="98">
        <v>15</v>
      </c>
      <c r="H4345" s="491">
        <f>H4344+(E4345-E4344)*(H4347-H4344)/(E4347-E4344)</f>
        <v>0.23812966666666666</v>
      </c>
      <c r="I4345" s="492">
        <f>I4344+(E4345-E4344)*(I4347-I4344)/(E4347-E4344)</f>
        <v>13.033333333333333</v>
      </c>
      <c r="J4345" s="397">
        <f>J4344+(E4345-E4344)*(J4347-J4344)/(E4347-E4344)</f>
        <v>0.20283333333333334</v>
      </c>
      <c r="K4345" s="469">
        <f t="shared" si="371"/>
        <v>12.997680535394583</v>
      </c>
      <c r="L4345" s="469">
        <f t="shared" si="372"/>
        <v>-3.5652797938750425E-2</v>
      </c>
    </row>
    <row r="4346" spans="1:12">
      <c r="A4346" s="98" t="s">
        <v>121</v>
      </c>
      <c r="B4346" s="98">
        <f t="shared" si="368"/>
        <v>16</v>
      </c>
      <c r="C4346" s="98">
        <f t="shared" si="369"/>
        <v>0</v>
      </c>
      <c r="D4346" s="98">
        <f>D4344</f>
        <v>192</v>
      </c>
      <c r="E4346" s="98">
        <f t="shared" si="373"/>
        <v>23</v>
      </c>
      <c r="F4346" s="397">
        <f>F4344+(E4346-E4344)*(F4347-F4344)/(E4347-E4344)</f>
        <v>3.1111666666666666</v>
      </c>
      <c r="G4346" s="98">
        <v>15</v>
      </c>
      <c r="H4346" s="491">
        <f>H4344+(E4346-E4344)*(H4347-H4344)/(E4347-E4344)</f>
        <v>0.23845433333333332</v>
      </c>
      <c r="I4346" s="492">
        <f>I4344+(E4346-E4344)*(I4347-I4344)/(E4347-E4344)</f>
        <v>13.066666666666666</v>
      </c>
      <c r="J4346" s="397">
        <f>J4344+(E4346-E4344)*(J4347-J4344)/(E4347-E4344)</f>
        <v>0.20156666666666667</v>
      </c>
      <c r="K4346" s="469">
        <f t="shared" si="371"/>
        <v>13.047222179508864</v>
      </c>
      <c r="L4346" s="469">
        <f t="shared" si="372"/>
        <v>-1.9444487157802115E-2</v>
      </c>
    </row>
    <row r="4347" spans="1:12">
      <c r="A4347" s="98" t="s">
        <v>121</v>
      </c>
      <c r="B4347" s="480">
        <f t="shared" si="368"/>
        <v>16</v>
      </c>
      <c r="C4347" s="480">
        <f t="shared" si="369"/>
        <v>0</v>
      </c>
      <c r="D4347" s="480">
        <f>D4344</f>
        <v>192</v>
      </c>
      <c r="E4347" s="480">
        <f t="shared" si="373"/>
        <v>24</v>
      </c>
      <c r="F4347" s="484">
        <v>3.1272000000000002</v>
      </c>
      <c r="G4347" s="480">
        <v>15</v>
      </c>
      <c r="H4347" s="482">
        <v>0.23877899999999999</v>
      </c>
      <c r="I4347" s="483">
        <v>13.1</v>
      </c>
      <c r="J4347" s="484">
        <v>0.20030000000000001</v>
      </c>
      <c r="K4347" s="469">
        <f t="shared" si="371"/>
        <v>13.096629100549045</v>
      </c>
      <c r="L4347" s="469">
        <f t="shared" si="372"/>
        <v>-3.3708994509549228E-3</v>
      </c>
    </row>
    <row r="4348" spans="1:12">
      <c r="A4348" s="480" t="s">
        <v>121</v>
      </c>
      <c r="B4348" s="98">
        <f t="shared" si="368"/>
        <v>16</v>
      </c>
      <c r="C4348" s="98">
        <f t="shared" si="369"/>
        <v>0</v>
      </c>
      <c r="D4348" s="98">
        <f>D4347</f>
        <v>192</v>
      </c>
      <c r="E4348" s="98">
        <f t="shared" si="373"/>
        <v>25</v>
      </c>
      <c r="F4348" s="397">
        <f>F4347+(E4348-E4347)*(F4350-F4347)/(E4350-E4347)</f>
        <v>3.1429666666666667</v>
      </c>
      <c r="G4348" s="98">
        <v>15</v>
      </c>
      <c r="H4348" s="491">
        <f>H4347+(E4348-E4347)*(H4350-H4347)/(E4350-E4347)</f>
        <v>0.23909966666666665</v>
      </c>
      <c r="I4348" s="492">
        <f>I4347+(E4348-E4347)*(I4350-I4347)/(E4350-E4347)</f>
        <v>13.133333333333333</v>
      </c>
      <c r="J4348" s="397">
        <f>J4347+(E4348-E4347)*(J4350-J4347)/(E4350-E4347)</f>
        <v>0.19903333333333334</v>
      </c>
      <c r="K4348" s="469">
        <f t="shared" si="371"/>
        <v>13.14500647568169</v>
      </c>
      <c r="L4348" s="469">
        <f t="shared" si="372"/>
        <v>1.1673142348357146E-2</v>
      </c>
    </row>
    <row r="4349" spans="1:12">
      <c r="A4349" s="98" t="s">
        <v>121</v>
      </c>
      <c r="B4349" s="98">
        <f t="shared" ref="B4349:B4412" si="374">INT(D4349/12)</f>
        <v>16</v>
      </c>
      <c r="C4349" s="98">
        <f t="shared" ref="C4349:C4412" si="375">D4349-B4349*12</f>
        <v>0</v>
      </c>
      <c r="D4349" s="98">
        <f>D4347</f>
        <v>192</v>
      </c>
      <c r="E4349" s="98">
        <f t="shared" si="373"/>
        <v>26</v>
      </c>
      <c r="F4349" s="397">
        <f>F4347+(E4349-E4347)*(F4350-F4347)/(E4350-E4347)</f>
        <v>3.1587333333333336</v>
      </c>
      <c r="G4349" s="98">
        <v>15</v>
      </c>
      <c r="H4349" s="491">
        <f>H4347+(E4349-E4347)*(H4350-H4347)/(E4350-E4347)</f>
        <v>0.23942033333333335</v>
      </c>
      <c r="I4349" s="492">
        <f>I4347+(E4349-E4347)*(I4350-I4347)/(E4350-E4347)</f>
        <v>13.166666666666666</v>
      </c>
      <c r="J4349" s="397">
        <f>J4347+(E4349-E4347)*(J4350-J4347)/(E4350-E4347)</f>
        <v>0.19776666666666667</v>
      </c>
      <c r="K4349" s="469">
        <f t="shared" si="371"/>
        <v>13.193254262726224</v>
      </c>
      <c r="L4349" s="469">
        <f t="shared" si="372"/>
        <v>2.6587596059558294E-2</v>
      </c>
    </row>
    <row r="4350" spans="1:12">
      <c r="A4350" s="98" t="s">
        <v>121</v>
      </c>
      <c r="B4350" s="480">
        <f t="shared" si="374"/>
        <v>16</v>
      </c>
      <c r="C4350" s="480">
        <f t="shared" si="375"/>
        <v>0</v>
      </c>
      <c r="D4350" s="480">
        <f>D4347</f>
        <v>192</v>
      </c>
      <c r="E4350" s="480">
        <f t="shared" si="373"/>
        <v>27</v>
      </c>
      <c r="F4350" s="484">
        <v>3.1745000000000001</v>
      </c>
      <c r="G4350" s="480">
        <v>15</v>
      </c>
      <c r="H4350" s="482">
        <v>0.23974100000000001</v>
      </c>
      <c r="I4350" s="483">
        <v>13.2</v>
      </c>
      <c r="J4350" s="484">
        <v>0.19650000000000001</v>
      </c>
      <c r="K4350" s="469">
        <f t="shared" si="371"/>
        <v>13.241372981676058</v>
      </c>
      <c r="L4350" s="469">
        <f t="shared" si="372"/>
        <v>4.1372981676058629E-2</v>
      </c>
    </row>
    <row r="4351" spans="1:12">
      <c r="A4351" s="480" t="s">
        <v>121</v>
      </c>
      <c r="B4351" s="98">
        <f t="shared" si="374"/>
        <v>16</v>
      </c>
      <c r="C4351" s="98">
        <f t="shared" si="375"/>
        <v>0</v>
      </c>
      <c r="D4351" s="98">
        <f>D4350</f>
        <v>192</v>
      </c>
      <c r="E4351" s="98">
        <f t="shared" si="373"/>
        <v>28</v>
      </c>
      <c r="F4351" s="397">
        <f>F4350+(E4351-E4350)*(F4353-F4350)/(E4353-E4350)</f>
        <v>3.1900666666666666</v>
      </c>
      <c r="G4351" s="98">
        <v>15</v>
      </c>
      <c r="H4351" s="491">
        <f>H4350+(E4351-E4350)*(H4353-H4350)/(E4353-E4350)</f>
        <v>0.24005833333333335</v>
      </c>
      <c r="I4351" s="492">
        <f>I4350+(E4351-E4350)*(I4353-I4350)/(E4353-E4350)</f>
        <v>13.266666666666666</v>
      </c>
      <c r="J4351" s="397">
        <f>J4350+(E4351-E4350)*(J4353-J4350)/(E4353-E4350)</f>
        <v>0.19526666666666667</v>
      </c>
      <c r="K4351" s="469">
        <f t="shared" si="371"/>
        <v>13.288714548547228</v>
      </c>
      <c r="L4351" s="469">
        <f t="shared" si="372"/>
        <v>2.2047881880562059E-2</v>
      </c>
    </row>
    <row r="4352" spans="1:12">
      <c r="A4352" s="98" t="s">
        <v>121</v>
      </c>
      <c r="B4352" s="98">
        <f t="shared" si="374"/>
        <v>16</v>
      </c>
      <c r="C4352" s="98">
        <f t="shared" si="375"/>
        <v>0</v>
      </c>
      <c r="D4352" s="98">
        <f>D4350</f>
        <v>192</v>
      </c>
      <c r="E4352" s="98">
        <f t="shared" si="373"/>
        <v>29</v>
      </c>
      <c r="F4352" s="397">
        <f>F4350+(E4352-E4350)*(F4353-F4350)/(E4353-E4350)</f>
        <v>3.2056333333333336</v>
      </c>
      <c r="G4352" s="98">
        <v>15</v>
      </c>
      <c r="H4352" s="491">
        <f>H4350+(E4352-E4350)*(H4353-H4350)/(E4353-E4350)</f>
        <v>0.24037566666666665</v>
      </c>
      <c r="I4352" s="492">
        <f>I4350+(E4352-E4350)*(I4353-I4350)/(E4353-E4350)</f>
        <v>13.333333333333334</v>
      </c>
      <c r="J4352" s="397">
        <f>J4350+(E4352-E4350)*(J4353-J4350)/(E4353-E4350)</f>
        <v>0.19403333333333334</v>
      </c>
      <c r="K4352" s="469">
        <f t="shared" si="371"/>
        <v>13.335931118929123</v>
      </c>
      <c r="L4352" s="469">
        <f t="shared" si="372"/>
        <v>2.5977855957890483E-3</v>
      </c>
    </row>
    <row r="4353" spans="1:12">
      <c r="A4353" s="98" t="s">
        <v>121</v>
      </c>
      <c r="B4353" s="480">
        <f t="shared" si="374"/>
        <v>16</v>
      </c>
      <c r="C4353" s="480">
        <f t="shared" si="375"/>
        <v>0</v>
      </c>
      <c r="D4353" s="480">
        <f>D4350</f>
        <v>192</v>
      </c>
      <c r="E4353" s="480">
        <f t="shared" si="373"/>
        <v>30</v>
      </c>
      <c r="F4353" s="484">
        <v>3.2212000000000001</v>
      </c>
      <c r="G4353" s="480">
        <v>15</v>
      </c>
      <c r="H4353" s="482">
        <v>0.24069299999999999</v>
      </c>
      <c r="I4353" s="483">
        <v>13.4</v>
      </c>
      <c r="J4353" s="484">
        <v>0.1928</v>
      </c>
      <c r="K4353" s="469">
        <f t="shared" si="371"/>
        <v>13.383023187213588</v>
      </c>
      <c r="L4353" s="469">
        <f t="shared" si="372"/>
        <v>-1.6976812786412054E-2</v>
      </c>
    </row>
    <row r="4354" spans="1:12">
      <c r="A4354" s="480" t="s">
        <v>121</v>
      </c>
      <c r="B4354" s="98">
        <f t="shared" si="374"/>
        <v>16</v>
      </c>
      <c r="C4354" s="98">
        <f t="shared" si="375"/>
        <v>0</v>
      </c>
      <c r="D4354" s="98">
        <f>D4353</f>
        <v>192</v>
      </c>
      <c r="E4354" s="98">
        <f t="shared" si="373"/>
        <v>31</v>
      </c>
      <c r="F4354" s="397">
        <f>F4353+(E4354-E4353)*(F4356-F4353)/(E4356-E4353)</f>
        <v>3.2365333333333335</v>
      </c>
      <c r="G4354" s="98">
        <v>15</v>
      </c>
      <c r="H4354" s="491">
        <f>H4353+(E4354-E4353)*(H4356-H4353)/(E4356-E4353)</f>
        <v>0.24100733333333332</v>
      </c>
      <c r="I4354" s="492">
        <f>I4353+(E4354-E4353)*(I4356-I4353)/(E4356-E4353)</f>
        <v>13.433333333333334</v>
      </c>
      <c r="J4354" s="397">
        <f>J4353+(E4354-E4353)*(J4356-J4353)/(E4356-E4353)</f>
        <v>0.19153333333333333</v>
      </c>
      <c r="K4354" s="469">
        <f t="shared" si="371"/>
        <v>13.429190259770797</v>
      </c>
      <c r="L4354" s="469">
        <f t="shared" si="372"/>
        <v>-4.1430735625365145E-3</v>
      </c>
    </row>
    <row r="4355" spans="1:12">
      <c r="A4355" s="98" t="s">
        <v>121</v>
      </c>
      <c r="B4355" s="98">
        <f t="shared" si="374"/>
        <v>16</v>
      </c>
      <c r="C4355" s="98">
        <f t="shared" si="375"/>
        <v>0</v>
      </c>
      <c r="D4355" s="98">
        <f>D4353</f>
        <v>192</v>
      </c>
      <c r="E4355" s="98">
        <f t="shared" si="373"/>
        <v>32</v>
      </c>
      <c r="F4355" s="397">
        <f>F4353+(E4355-E4353)*(F4356-F4353)/(E4356-E4353)</f>
        <v>3.2518666666666665</v>
      </c>
      <c r="G4355" s="98">
        <v>15</v>
      </c>
      <c r="H4355" s="491">
        <f>H4353+(E4355-E4353)*(H4356-H4353)/(E4356-E4353)</f>
        <v>0.24132166666666666</v>
      </c>
      <c r="I4355" s="492">
        <f>I4353+(E4355-E4353)*(I4356-I4353)/(E4356-E4353)</f>
        <v>13.466666666666667</v>
      </c>
      <c r="J4355" s="397">
        <f>J4353+(E4355-E4353)*(J4356-J4353)/(E4356-E4353)</f>
        <v>0.19026666666666667</v>
      </c>
      <c r="K4355" s="469">
        <f t="shared" si="371"/>
        <v>13.47523706256518</v>
      </c>
      <c r="L4355" s="469">
        <f t="shared" si="372"/>
        <v>8.5703958985128281E-3</v>
      </c>
    </row>
    <row r="4356" spans="1:12">
      <c r="A4356" s="98" t="s">
        <v>121</v>
      </c>
      <c r="B4356" s="480">
        <f t="shared" si="374"/>
        <v>16</v>
      </c>
      <c r="C4356" s="480">
        <f t="shared" si="375"/>
        <v>0</v>
      </c>
      <c r="D4356" s="480">
        <f>D4353</f>
        <v>192</v>
      </c>
      <c r="E4356" s="480">
        <f t="shared" si="373"/>
        <v>33</v>
      </c>
      <c r="F4356" s="484">
        <v>3.2671999999999999</v>
      </c>
      <c r="G4356" s="480">
        <v>15</v>
      </c>
      <c r="H4356" s="482">
        <v>0.24163599999999999</v>
      </c>
      <c r="I4356" s="483">
        <v>13.5</v>
      </c>
      <c r="J4356" s="484">
        <v>0.189</v>
      </c>
      <c r="K4356" s="469">
        <f t="shared" si="371"/>
        <v>13.521164064957208</v>
      </c>
      <c r="L4356" s="469">
        <f t="shared" si="372"/>
        <v>2.116406495720824E-2</v>
      </c>
    </row>
    <row r="4357" spans="1:12">
      <c r="A4357" s="480" t="s">
        <v>121</v>
      </c>
      <c r="B4357" s="98">
        <f t="shared" si="374"/>
        <v>16</v>
      </c>
      <c r="C4357" s="98">
        <f t="shared" si="375"/>
        <v>0</v>
      </c>
      <c r="D4357" s="98">
        <f>D4356</f>
        <v>192</v>
      </c>
      <c r="E4357" s="98">
        <f t="shared" si="373"/>
        <v>34</v>
      </c>
      <c r="F4357" s="397">
        <f>F4356+(E4357-E4356)*(F4359-F4356)/(E4359-E4356)</f>
        <v>3.2822999999999998</v>
      </c>
      <c r="G4357" s="98">
        <v>15</v>
      </c>
      <c r="H4357" s="491">
        <f>H4356+(E4357-E4356)*(H4359-H4356)/(E4359-E4356)</f>
        <v>0.24194766666666667</v>
      </c>
      <c r="I4357" s="492">
        <f>I4356+(E4357-E4356)*(I4359-I4356)/(E4359-E4356)</f>
        <v>13.566666666666666</v>
      </c>
      <c r="J4357" s="397">
        <f>J4356+(E4357-E4356)*(J4359-J4356)/(E4359-E4356)</f>
        <v>0.18773333333333334</v>
      </c>
      <c r="K4357" s="469">
        <f t="shared" si="371"/>
        <v>13.566156868634124</v>
      </c>
      <c r="L4357" s="469">
        <f t="shared" si="372"/>
        <v>-5.0979803254236344E-4</v>
      </c>
    </row>
    <row r="4358" spans="1:12">
      <c r="A4358" s="98" t="s">
        <v>121</v>
      </c>
      <c r="B4358" s="98">
        <f t="shared" si="374"/>
        <v>16</v>
      </c>
      <c r="C4358" s="98">
        <f t="shared" si="375"/>
        <v>0</v>
      </c>
      <c r="D4358" s="98">
        <f>D4356</f>
        <v>192</v>
      </c>
      <c r="E4358" s="98">
        <f t="shared" si="373"/>
        <v>35</v>
      </c>
      <c r="F4358" s="397">
        <f>F4356+(E4358-E4356)*(F4359-F4356)/(E4359-E4356)</f>
        <v>3.2974000000000001</v>
      </c>
      <c r="G4358" s="98">
        <v>15</v>
      </c>
      <c r="H4358" s="491">
        <f>H4356+(E4358-E4356)*(H4359-H4356)/(E4359-E4356)</f>
        <v>0.24225933333333333</v>
      </c>
      <c r="I4358" s="492">
        <f>I4356+(E4358-E4356)*(I4359-I4356)/(E4359-E4356)</f>
        <v>13.633333333333333</v>
      </c>
      <c r="J4358" s="397">
        <f>J4356+(E4358-E4356)*(J4359-J4356)/(E4359-E4356)</f>
        <v>0.18646666666666667</v>
      </c>
      <c r="K4358" s="469">
        <f t="shared" si="371"/>
        <v>13.611033905814431</v>
      </c>
      <c r="L4358" s="469">
        <f t="shared" si="372"/>
        <v>-2.2299427518902348E-2</v>
      </c>
    </row>
    <row r="4359" spans="1:12">
      <c r="A4359" s="98" t="s">
        <v>121</v>
      </c>
      <c r="B4359" s="480">
        <f t="shared" si="374"/>
        <v>16</v>
      </c>
      <c r="C4359" s="480">
        <f t="shared" si="375"/>
        <v>0</v>
      </c>
      <c r="D4359" s="480">
        <f>D4356</f>
        <v>192</v>
      </c>
      <c r="E4359" s="480">
        <f t="shared" si="373"/>
        <v>36</v>
      </c>
      <c r="F4359" s="484">
        <v>3.3125</v>
      </c>
      <c r="G4359" s="480">
        <v>15</v>
      </c>
      <c r="H4359" s="482">
        <v>0.24257100000000001</v>
      </c>
      <c r="I4359" s="483">
        <v>13.7</v>
      </c>
      <c r="J4359" s="484">
        <v>0.1852</v>
      </c>
      <c r="K4359" s="469">
        <f t="shared" si="371"/>
        <v>13.655795622724892</v>
      </c>
      <c r="L4359" s="469">
        <f t="shared" si="372"/>
        <v>-4.4204377275107731E-2</v>
      </c>
    </row>
    <row r="4360" spans="1:12">
      <c r="A4360" s="480" t="s">
        <v>121</v>
      </c>
      <c r="B4360" s="98">
        <f t="shared" si="374"/>
        <v>16</v>
      </c>
      <c r="C4360" s="98">
        <f t="shared" si="375"/>
        <v>0</v>
      </c>
      <c r="D4360" s="98">
        <f>D4359</f>
        <v>192</v>
      </c>
      <c r="E4360" s="98">
        <f t="shared" si="373"/>
        <v>37</v>
      </c>
      <c r="F4360" s="397">
        <f>F4359+(E4360-E4359)*(F4362-F4359)/(E4362-E4359)</f>
        <v>3.3274333333333335</v>
      </c>
      <c r="G4360" s="98">
        <v>15</v>
      </c>
      <c r="H4360" s="491">
        <f>H4359+(E4360-E4359)*(H4362-H4359)/(E4362-E4359)</f>
        <v>0.24288000000000001</v>
      </c>
      <c r="I4360" s="492">
        <f>I4359+(E4360-E4359)*(I4362-I4359)/(E4362-E4359)</f>
        <v>13.733333333333333</v>
      </c>
      <c r="J4360" s="397">
        <f>J4359+(E4360-E4359)*(J4362-J4359)/(E4362-E4359)</f>
        <v>0.18393333333333334</v>
      </c>
      <c r="K4360" s="469">
        <f t="shared" si="371"/>
        <v>13.699906675450153</v>
      </c>
      <c r="L4360" s="469">
        <f t="shared" si="372"/>
        <v>-3.3426657883179445E-2</v>
      </c>
    </row>
    <row r="4361" spans="1:12">
      <c r="A4361" s="98" t="s">
        <v>121</v>
      </c>
      <c r="B4361" s="98">
        <f t="shared" si="374"/>
        <v>16</v>
      </c>
      <c r="C4361" s="98">
        <f t="shared" si="375"/>
        <v>0</v>
      </c>
      <c r="D4361" s="98">
        <f>D4359</f>
        <v>192</v>
      </c>
      <c r="E4361" s="98">
        <f t="shared" si="373"/>
        <v>38</v>
      </c>
      <c r="F4361" s="397">
        <f>F4359+(E4361-E4359)*(F4362-F4359)/(E4362-E4359)</f>
        <v>3.3423666666666665</v>
      </c>
      <c r="G4361" s="98">
        <v>15</v>
      </c>
      <c r="H4361" s="491">
        <f>H4359+(E4361-E4359)*(H4362-H4359)/(E4362-E4359)</f>
        <v>0.24318899999999999</v>
      </c>
      <c r="I4361" s="492">
        <f>I4359+(E4361-E4359)*(I4362-I4359)/(E4362-E4359)</f>
        <v>13.766666666666667</v>
      </c>
      <c r="J4361" s="397">
        <f>J4359+(E4361-E4359)*(J4362-J4359)/(E4362-E4359)</f>
        <v>0.18266666666666667</v>
      </c>
      <c r="K4361" s="469">
        <f t="shared" si="371"/>
        <v>13.74390563169661</v>
      </c>
      <c r="L4361" s="469">
        <f t="shared" si="372"/>
        <v>-2.2761034970057992E-2</v>
      </c>
    </row>
    <row r="4362" spans="1:12">
      <c r="A4362" s="98" t="s">
        <v>121</v>
      </c>
      <c r="B4362" s="480">
        <f t="shared" si="374"/>
        <v>16</v>
      </c>
      <c r="C4362" s="480">
        <f t="shared" si="375"/>
        <v>0</v>
      </c>
      <c r="D4362" s="480">
        <f>D4359</f>
        <v>192</v>
      </c>
      <c r="E4362" s="480">
        <f t="shared" si="373"/>
        <v>39</v>
      </c>
      <c r="F4362" s="484">
        <v>3.3573</v>
      </c>
      <c r="G4362" s="480">
        <v>15</v>
      </c>
      <c r="H4362" s="482">
        <v>0.24349799999999999</v>
      </c>
      <c r="I4362" s="483">
        <v>13.8</v>
      </c>
      <c r="J4362" s="484">
        <v>0.18140000000000001</v>
      </c>
      <c r="K4362" s="469">
        <f t="shared" si="371"/>
        <v>13.787792918216988</v>
      </c>
      <c r="L4362" s="469">
        <f t="shared" si="372"/>
        <v>-1.2207081783012441E-2</v>
      </c>
    </row>
    <row r="4363" spans="1:12">
      <c r="A4363" s="480" t="s">
        <v>121</v>
      </c>
      <c r="B4363" s="98">
        <f t="shared" si="374"/>
        <v>16</v>
      </c>
      <c r="C4363" s="98">
        <f t="shared" si="375"/>
        <v>0</v>
      </c>
      <c r="D4363" s="98">
        <f>D4362</f>
        <v>192</v>
      </c>
      <c r="E4363" s="98">
        <f t="shared" si="373"/>
        <v>40</v>
      </c>
      <c r="F4363" s="397">
        <f>F4362+(E4363-E4362)*(F4365-F4362)/(E4365-E4362)</f>
        <v>3.3719999999999999</v>
      </c>
      <c r="G4363" s="98">
        <v>15</v>
      </c>
      <c r="H4363" s="491">
        <f>H4362+(E4363-E4362)*(H4365-H4362)/(E4365-E4362)</f>
        <v>0.24380499999999999</v>
      </c>
      <c r="I4363" s="492">
        <f>I4362+(E4363-E4362)*(I4365-I4362)/(E4365-E4362)</f>
        <v>13.833333333333334</v>
      </c>
      <c r="J4363" s="397">
        <f>J4362+(E4363-E4362)*(J4365-J4362)/(E4365-E4362)</f>
        <v>0.18013333333333334</v>
      </c>
      <c r="K4363" s="469">
        <f t="shared" ref="K4363:K4426" si="376">F4363/H4363</f>
        <v>13.830725374787228</v>
      </c>
      <c r="L4363" s="469">
        <f t="shared" ref="L4363:L4426" si="377">K4363-I4363</f>
        <v>-2.6079585461058485E-3</v>
      </c>
    </row>
    <row r="4364" spans="1:12">
      <c r="A4364" s="98" t="s">
        <v>121</v>
      </c>
      <c r="B4364" s="98">
        <f t="shared" si="374"/>
        <v>16</v>
      </c>
      <c r="C4364" s="98">
        <f t="shared" si="375"/>
        <v>0</v>
      </c>
      <c r="D4364" s="98">
        <f>D4362</f>
        <v>192</v>
      </c>
      <c r="E4364" s="98">
        <f t="shared" si="373"/>
        <v>41</v>
      </c>
      <c r="F4364" s="397">
        <f>F4362+(E4364-E4362)*(F4365-F4362)/(E4365-E4362)</f>
        <v>3.3867000000000003</v>
      </c>
      <c r="G4364" s="98">
        <v>15</v>
      </c>
      <c r="H4364" s="491">
        <f>H4362+(E4364-E4362)*(H4365-H4362)/(E4365-E4362)</f>
        <v>0.244112</v>
      </c>
      <c r="I4364" s="492">
        <f>I4362+(E4364-E4362)*(I4365-I4362)/(E4365-E4362)</f>
        <v>13.866666666666667</v>
      </c>
      <c r="J4364" s="397">
        <f>J4362+(E4364-E4362)*(J4365-J4362)/(E4365-E4362)</f>
        <v>0.17886666666666667</v>
      </c>
      <c r="K4364" s="469">
        <f t="shared" si="376"/>
        <v>13.873549845972342</v>
      </c>
      <c r="L4364" s="469">
        <f t="shared" si="377"/>
        <v>6.8831793056745028E-3</v>
      </c>
    </row>
    <row r="4365" spans="1:12">
      <c r="A4365" s="98" t="s">
        <v>121</v>
      </c>
      <c r="B4365" s="480">
        <f t="shared" si="374"/>
        <v>16</v>
      </c>
      <c r="C4365" s="480">
        <f t="shared" si="375"/>
        <v>0</v>
      </c>
      <c r="D4365" s="480">
        <f>D4362</f>
        <v>192</v>
      </c>
      <c r="E4365" s="480">
        <f t="shared" si="373"/>
        <v>42</v>
      </c>
      <c r="F4365" s="484">
        <v>3.4014000000000002</v>
      </c>
      <c r="G4365" s="480">
        <v>15</v>
      </c>
      <c r="H4365" s="482">
        <v>0.244419</v>
      </c>
      <c r="I4365" s="483">
        <v>13.9</v>
      </c>
      <c r="J4365" s="484">
        <v>0.17760000000000001</v>
      </c>
      <c r="K4365" s="469">
        <f t="shared" si="376"/>
        <v>13.916266738674162</v>
      </c>
      <c r="L4365" s="469">
        <f t="shared" si="377"/>
        <v>1.6266738674161729E-2</v>
      </c>
    </row>
    <row r="4366" spans="1:12">
      <c r="A4366" s="480" t="s">
        <v>121</v>
      </c>
      <c r="B4366" s="98">
        <f t="shared" si="374"/>
        <v>16</v>
      </c>
      <c r="C4366" s="98">
        <f t="shared" si="375"/>
        <v>0</v>
      </c>
      <c r="D4366" s="98">
        <f>D4365</f>
        <v>192</v>
      </c>
      <c r="E4366" s="98">
        <f t="shared" si="373"/>
        <v>43</v>
      </c>
      <c r="F4366" s="397">
        <f>F4365+(E4366-E4365)*(F4368-F4365)/(E4368-E4365)</f>
        <v>3.4159333333333333</v>
      </c>
      <c r="G4366" s="98">
        <v>15</v>
      </c>
      <c r="H4366" s="491">
        <f>H4365+(E4366-E4365)*(H4368-H4365)/(E4368-E4365)</f>
        <v>0.24472433333333332</v>
      </c>
      <c r="I4366" s="492">
        <f>I4365+(E4366-E4365)*(I4368-I4365)/(E4368-E4365)</f>
        <v>13.933333333333334</v>
      </c>
      <c r="J4366" s="397">
        <f>J4365+(E4366-E4365)*(J4368-J4365)/(E4368-E4365)</f>
        <v>0.17636666666666667</v>
      </c>
      <c r="K4366" s="469">
        <f t="shared" si="376"/>
        <v>13.958290484667783</v>
      </c>
      <c r="L4366" s="469">
        <f t="shared" si="377"/>
        <v>2.4957151334449534E-2</v>
      </c>
    </row>
    <row r="4367" spans="1:12">
      <c r="A4367" s="98" t="s">
        <v>121</v>
      </c>
      <c r="B4367" s="98">
        <f t="shared" si="374"/>
        <v>16</v>
      </c>
      <c r="C4367" s="98">
        <f t="shared" si="375"/>
        <v>0</v>
      </c>
      <c r="D4367" s="98">
        <f>D4365</f>
        <v>192</v>
      </c>
      <c r="E4367" s="98">
        <f t="shared" si="373"/>
        <v>44</v>
      </c>
      <c r="F4367" s="397">
        <f>F4365+(E4367-E4365)*(F4368-F4365)/(E4368-E4365)</f>
        <v>3.4304666666666668</v>
      </c>
      <c r="G4367" s="98">
        <v>15</v>
      </c>
      <c r="H4367" s="491">
        <f>H4365+(E4367-E4365)*(H4368-H4365)/(E4368-E4365)</f>
        <v>0.24502966666666667</v>
      </c>
      <c r="I4367" s="492">
        <f>I4365+(E4367-E4365)*(I4368-I4365)/(E4368-E4365)</f>
        <v>13.966666666666667</v>
      </c>
      <c r="J4367" s="397">
        <f>J4365+(E4367-E4365)*(J4368-J4365)/(E4368-E4365)</f>
        <v>0.17513333333333334</v>
      </c>
      <c r="K4367" s="469">
        <f t="shared" si="376"/>
        <v>14.000209498441686</v>
      </c>
      <c r="L4367" s="469">
        <f t="shared" si="377"/>
        <v>3.3542831775019266E-2</v>
      </c>
    </row>
    <row r="4368" spans="1:12">
      <c r="A4368" s="98" t="s">
        <v>121</v>
      </c>
      <c r="B4368" s="480">
        <f t="shared" si="374"/>
        <v>16</v>
      </c>
      <c r="C4368" s="480">
        <f t="shared" si="375"/>
        <v>0</v>
      </c>
      <c r="D4368" s="480">
        <f>D4365</f>
        <v>192</v>
      </c>
      <c r="E4368" s="480">
        <f t="shared" si="373"/>
        <v>45</v>
      </c>
      <c r="F4368" s="484">
        <v>3.4449999999999998</v>
      </c>
      <c r="G4368" s="480">
        <v>15</v>
      </c>
      <c r="H4368" s="482">
        <v>0.245335</v>
      </c>
      <c r="I4368" s="483">
        <v>14</v>
      </c>
      <c r="J4368" s="484">
        <v>0.1739</v>
      </c>
      <c r="K4368" s="469">
        <f t="shared" si="376"/>
        <v>14.042024171031446</v>
      </c>
      <c r="L4368" s="469">
        <f t="shared" si="377"/>
        <v>4.20241710314464E-2</v>
      </c>
    </row>
    <row r="4369" spans="1:12">
      <c r="A4369" s="480" t="s">
        <v>121</v>
      </c>
      <c r="B4369" s="98">
        <f t="shared" si="374"/>
        <v>16</v>
      </c>
      <c r="C4369" s="98">
        <f t="shared" si="375"/>
        <v>0</v>
      </c>
      <c r="D4369" s="98">
        <f>D4368</f>
        <v>192</v>
      </c>
      <c r="E4369" s="98">
        <f t="shared" si="373"/>
        <v>46</v>
      </c>
      <c r="F4369" s="397">
        <f>F4368+(E4369-E4368)*(F4371-F4368)/(E4371-E4368)</f>
        <v>3.4593666666666665</v>
      </c>
      <c r="G4369" s="98">
        <v>15</v>
      </c>
      <c r="H4369" s="491">
        <f>H4368+(E4369-E4368)*(H4371-H4368)/(E4371-E4368)</f>
        <v>0.24563866666666667</v>
      </c>
      <c r="I4369" s="492">
        <f>I4368+(E4369-E4368)*(I4371-I4368)/(E4371-E4368)</f>
        <v>14.066666666666666</v>
      </c>
      <c r="J4369" s="397">
        <f>J4368+(E4369-E4368)*(J4371-J4368)/(E4371-E4368)</f>
        <v>0.17263333333333333</v>
      </c>
      <c r="K4369" s="469">
        <f t="shared" si="376"/>
        <v>14.083151946761909</v>
      </c>
      <c r="L4369" s="469">
        <f t="shared" si="377"/>
        <v>1.6485280095242416E-2</v>
      </c>
    </row>
    <row r="4370" spans="1:12">
      <c r="A4370" s="98" t="s">
        <v>121</v>
      </c>
      <c r="B4370" s="98">
        <f t="shared" si="374"/>
        <v>16</v>
      </c>
      <c r="C4370" s="98">
        <f t="shared" si="375"/>
        <v>0</v>
      </c>
      <c r="D4370" s="98">
        <f>D4368</f>
        <v>192</v>
      </c>
      <c r="E4370" s="98">
        <f t="shared" si="373"/>
        <v>47</v>
      </c>
      <c r="F4370" s="397">
        <f>F4368+(E4370-E4368)*(F4371-F4368)/(E4371-E4368)</f>
        <v>3.4737333333333336</v>
      </c>
      <c r="G4370" s="98">
        <v>15</v>
      </c>
      <c r="H4370" s="491">
        <f>H4368+(E4370-E4368)*(H4371-H4368)/(E4371-E4368)</f>
        <v>0.24594233333333332</v>
      </c>
      <c r="I4370" s="492">
        <f>I4368+(E4370-E4368)*(I4371-I4368)/(E4371-E4368)</f>
        <v>14.133333333333333</v>
      </c>
      <c r="J4370" s="397">
        <f>J4368+(E4370-E4368)*(J4371-J4368)/(E4371-E4368)</f>
        <v>0.17136666666666667</v>
      </c>
      <c r="K4370" s="469">
        <f t="shared" si="376"/>
        <v>14.124178161005224</v>
      </c>
      <c r="L4370" s="469">
        <f t="shared" si="377"/>
        <v>-9.1551723281089181E-3</v>
      </c>
    </row>
    <row r="4371" spans="1:12">
      <c r="A4371" s="98" t="s">
        <v>121</v>
      </c>
      <c r="B4371" s="480">
        <f t="shared" si="374"/>
        <v>16</v>
      </c>
      <c r="C4371" s="480">
        <f t="shared" si="375"/>
        <v>0</v>
      </c>
      <c r="D4371" s="480">
        <f>D4368</f>
        <v>192</v>
      </c>
      <c r="E4371" s="480">
        <f t="shared" si="373"/>
        <v>48</v>
      </c>
      <c r="F4371" s="484">
        <v>3.4881000000000002</v>
      </c>
      <c r="G4371" s="480">
        <v>15</v>
      </c>
      <c r="H4371" s="482">
        <v>0.24624599999999999</v>
      </c>
      <c r="I4371" s="483">
        <v>14.2</v>
      </c>
      <c r="J4371" s="484">
        <v>0.1701</v>
      </c>
      <c r="K4371" s="469">
        <f t="shared" si="376"/>
        <v>14.165103189493434</v>
      </c>
      <c r="L4371" s="469">
        <f t="shared" si="377"/>
        <v>-3.489681050656479E-2</v>
      </c>
    </row>
    <row r="4372" spans="1:12">
      <c r="A4372" s="480" t="s">
        <v>121</v>
      </c>
      <c r="B4372" s="98">
        <f t="shared" si="374"/>
        <v>16</v>
      </c>
      <c r="C4372" s="98">
        <f t="shared" si="375"/>
        <v>0</v>
      </c>
      <c r="D4372" s="98">
        <f>D4371</f>
        <v>192</v>
      </c>
      <c r="E4372" s="98">
        <f t="shared" si="373"/>
        <v>49</v>
      </c>
      <c r="F4372" s="397">
        <f>F4371+(E4372-E4371)*(F4374-F4371)/(E4374-E4371)</f>
        <v>3.5022666666666669</v>
      </c>
      <c r="G4372" s="98">
        <v>15</v>
      </c>
      <c r="H4372" s="491">
        <f>H4371+(E4372-E4371)*(H4374-H4371)/(E4374-E4371)</f>
        <v>0.24654866666666667</v>
      </c>
      <c r="I4372" s="492">
        <f>I4371+(E4372-E4371)*(I4374-I4371)/(E4374-E4371)</f>
        <v>14.233333333333333</v>
      </c>
      <c r="J4372" s="397">
        <f>J4371+(E4372-E4371)*(J4374-J4371)/(E4374-E4371)</f>
        <v>0.16883333333333334</v>
      </c>
      <c r="K4372" s="469">
        <f t="shared" si="376"/>
        <v>14.205173826398035</v>
      </c>
      <c r="L4372" s="469">
        <f t="shared" si="377"/>
        <v>-2.8159506935297784E-2</v>
      </c>
    </row>
    <row r="4373" spans="1:12">
      <c r="A4373" s="98" t="s">
        <v>121</v>
      </c>
      <c r="B4373" s="98">
        <f t="shared" si="374"/>
        <v>16</v>
      </c>
      <c r="C4373" s="98">
        <f t="shared" si="375"/>
        <v>0</v>
      </c>
      <c r="D4373" s="98">
        <f>D4371</f>
        <v>192</v>
      </c>
      <c r="E4373" s="98">
        <f t="shared" si="373"/>
        <v>50</v>
      </c>
      <c r="F4373" s="397">
        <f>F4371+(E4373-E4371)*(F4374-F4371)/(E4374-E4371)</f>
        <v>3.5164333333333335</v>
      </c>
      <c r="G4373" s="98">
        <v>15</v>
      </c>
      <c r="H4373" s="491">
        <f>H4371+(E4373-E4371)*(H4374-H4371)/(E4374-E4371)</f>
        <v>0.24685133333333334</v>
      </c>
      <c r="I4373" s="492">
        <f>I4371+(E4373-E4371)*(I4374-I4371)/(E4374-E4371)</f>
        <v>14.266666666666667</v>
      </c>
      <c r="J4373" s="397">
        <f>J4371+(E4373-E4371)*(J4374-J4371)/(E4374-E4371)</f>
        <v>0.16756666666666667</v>
      </c>
      <c r="K4373" s="469">
        <f t="shared" si="376"/>
        <v>14.245146201357363</v>
      </c>
      <c r="L4373" s="469">
        <f t="shared" si="377"/>
        <v>-2.1520465309304626E-2</v>
      </c>
    </row>
    <row r="4374" spans="1:12">
      <c r="A4374" s="98" t="s">
        <v>121</v>
      </c>
      <c r="B4374" s="480">
        <f t="shared" si="374"/>
        <v>16</v>
      </c>
      <c r="C4374" s="480">
        <f t="shared" si="375"/>
        <v>0</v>
      </c>
      <c r="D4374" s="480">
        <f>D4371</f>
        <v>192</v>
      </c>
      <c r="E4374" s="480">
        <f t="shared" si="373"/>
        <v>51</v>
      </c>
      <c r="F4374" s="484">
        <v>3.5306000000000002</v>
      </c>
      <c r="G4374" s="480">
        <v>15</v>
      </c>
      <c r="H4374" s="482">
        <v>0.24715400000000001</v>
      </c>
      <c r="I4374" s="483">
        <v>14.3</v>
      </c>
      <c r="J4374" s="484">
        <v>0.1663</v>
      </c>
      <c r="K4374" s="469">
        <f t="shared" si="376"/>
        <v>14.285020675368393</v>
      </c>
      <c r="L4374" s="469">
        <f t="shared" si="377"/>
        <v>-1.4979324631607227E-2</v>
      </c>
    </row>
    <row r="4375" spans="1:12">
      <c r="A4375" s="480" t="s">
        <v>121</v>
      </c>
      <c r="B4375" s="98">
        <f t="shared" si="374"/>
        <v>16</v>
      </c>
      <c r="C4375" s="98">
        <f t="shared" si="375"/>
        <v>0</v>
      </c>
      <c r="D4375" s="98">
        <f>D4374</f>
        <v>192</v>
      </c>
      <c r="E4375" s="98">
        <f t="shared" si="373"/>
        <v>52</v>
      </c>
      <c r="F4375" s="397">
        <f>F4374+(E4375-E4374)*(F4377-F4374)/(E4377-E4374)</f>
        <v>3.5446</v>
      </c>
      <c r="G4375" s="98">
        <v>15</v>
      </c>
      <c r="H4375" s="491">
        <f>H4374+(E4375-E4374)*(H4377-H4374)/(E4377-E4374)</f>
        <v>0.24745533333333333</v>
      </c>
      <c r="I4375" s="492">
        <f>I4374+(E4375-E4374)*(I4377-I4374)/(E4377-E4374)</f>
        <v>14.333333333333334</v>
      </c>
      <c r="J4375" s="397">
        <f>J4374+(E4375-E4374)*(J4377-J4374)/(E4377-E4374)</f>
        <v>0.16503333333333334</v>
      </c>
      <c r="K4375" s="469">
        <f t="shared" si="376"/>
        <v>14.324201269993507</v>
      </c>
      <c r="L4375" s="469">
        <f t="shared" si="377"/>
        <v>-9.1320633398268569E-3</v>
      </c>
    </row>
    <row r="4376" spans="1:12">
      <c r="A4376" s="98" t="s">
        <v>121</v>
      </c>
      <c r="B4376" s="98">
        <f t="shared" si="374"/>
        <v>16</v>
      </c>
      <c r="C4376" s="98">
        <f t="shared" si="375"/>
        <v>0</v>
      </c>
      <c r="D4376" s="98">
        <f>D4374</f>
        <v>192</v>
      </c>
      <c r="E4376" s="98">
        <f t="shared" si="373"/>
        <v>53</v>
      </c>
      <c r="F4376" s="397">
        <f>F4374+(E4376-E4374)*(F4377-F4374)/(E4377-E4374)</f>
        <v>3.5586000000000002</v>
      </c>
      <c r="G4376" s="98">
        <v>15</v>
      </c>
      <c r="H4376" s="491">
        <f>H4374+(E4376-E4374)*(H4377-H4374)/(E4377-E4374)</f>
        <v>0.24775666666666668</v>
      </c>
      <c r="I4376" s="492">
        <f>I4374+(E4376-E4374)*(I4377-I4374)/(E4377-E4374)</f>
        <v>14.366666666666667</v>
      </c>
      <c r="J4376" s="397">
        <f>J4374+(E4376-E4374)*(J4377-J4374)/(E4377-E4374)</f>
        <v>0.16376666666666667</v>
      </c>
      <c r="K4376" s="469">
        <f t="shared" si="376"/>
        <v>14.363286558047546</v>
      </c>
      <c r="L4376" s="469">
        <f t="shared" si="377"/>
        <v>-3.3801086191207474E-3</v>
      </c>
    </row>
    <row r="4377" spans="1:12">
      <c r="A4377" s="98" t="s">
        <v>121</v>
      </c>
      <c r="B4377" s="480">
        <f t="shared" si="374"/>
        <v>16</v>
      </c>
      <c r="C4377" s="480">
        <f t="shared" si="375"/>
        <v>0</v>
      </c>
      <c r="D4377" s="480">
        <f>D4374</f>
        <v>192</v>
      </c>
      <c r="E4377" s="480">
        <f t="shared" si="373"/>
        <v>54</v>
      </c>
      <c r="F4377" s="484">
        <v>3.5726</v>
      </c>
      <c r="G4377" s="480">
        <v>15</v>
      </c>
      <c r="H4377" s="482">
        <v>0.248058</v>
      </c>
      <c r="I4377" s="483">
        <v>14.4</v>
      </c>
      <c r="J4377" s="484">
        <v>0.16250000000000001</v>
      </c>
      <c r="K4377" s="469">
        <f t="shared" si="376"/>
        <v>14.402276886857106</v>
      </c>
      <c r="L4377" s="469">
        <f t="shared" si="377"/>
        <v>2.2768868571052536E-3</v>
      </c>
    </row>
    <row r="4378" spans="1:12">
      <c r="A4378" s="480" t="s">
        <v>121</v>
      </c>
      <c r="B4378" s="480">
        <f t="shared" si="374"/>
        <v>16</v>
      </c>
      <c r="C4378" s="480">
        <f t="shared" si="375"/>
        <v>6</v>
      </c>
      <c r="D4378" s="480">
        <v>198</v>
      </c>
      <c r="E4378" s="480">
        <v>18</v>
      </c>
      <c r="F4378" s="484">
        <v>3.0301999999999998</v>
      </c>
      <c r="G4378" s="480">
        <v>15</v>
      </c>
      <c r="H4378" s="482">
        <v>0.23061100000000001</v>
      </c>
      <c r="I4378" s="483">
        <v>13.1</v>
      </c>
      <c r="J4378" s="484">
        <v>0.2026</v>
      </c>
      <c r="K4378" s="469">
        <f t="shared" si="376"/>
        <v>13.1398762418098</v>
      </c>
      <c r="L4378" s="469">
        <f t="shared" si="377"/>
        <v>3.9876241809800206E-2</v>
      </c>
    </row>
    <row r="4379" spans="1:12">
      <c r="A4379" s="98" t="s">
        <v>121</v>
      </c>
      <c r="B4379" s="98">
        <f t="shared" si="374"/>
        <v>16</v>
      </c>
      <c r="C4379" s="98">
        <f t="shared" si="375"/>
        <v>6</v>
      </c>
      <c r="D4379" s="98">
        <f>D4378</f>
        <v>198</v>
      </c>
      <c r="E4379" s="98">
        <f t="shared" ref="E4379:E4414" si="378">E4378+1</f>
        <v>19</v>
      </c>
      <c r="F4379" s="397">
        <f>F4378+(E4379-E4378)*(F4381-F4378)/(E4381-E4378)</f>
        <v>3.0465</v>
      </c>
      <c r="G4379" s="98">
        <v>15</v>
      </c>
      <c r="H4379" s="491">
        <f>H4378+(E4379-E4378)*(H4381-H4378)/(E4381-E4378)</f>
        <v>0.23096366666666668</v>
      </c>
      <c r="I4379" s="492">
        <f>I4378+(E4379-E4378)*(I4381-I4378)/(E4381-E4378)</f>
        <v>13.166666666666666</v>
      </c>
      <c r="J4379" s="397">
        <f>J4378+(E4379-E4378)*(J4381-J4378)/(E4381-E4378)</f>
        <v>0.2014</v>
      </c>
      <c r="K4379" s="469">
        <f t="shared" si="376"/>
        <v>13.190386366686823</v>
      </c>
      <c r="L4379" s="469">
        <f t="shared" si="377"/>
        <v>2.3719700020157219E-2</v>
      </c>
    </row>
    <row r="4380" spans="1:12">
      <c r="A4380" s="98" t="s">
        <v>121</v>
      </c>
      <c r="B4380" s="98">
        <f t="shared" si="374"/>
        <v>16</v>
      </c>
      <c r="C4380" s="98">
        <f t="shared" si="375"/>
        <v>6</v>
      </c>
      <c r="D4380" s="98">
        <f>D4378</f>
        <v>198</v>
      </c>
      <c r="E4380" s="98">
        <f t="shared" si="378"/>
        <v>20</v>
      </c>
      <c r="F4380" s="397">
        <f>F4378+(E4380-E4378)*(F4381-F4378)/(E4381-E4378)</f>
        <v>3.0627999999999997</v>
      </c>
      <c r="G4380" s="98">
        <v>15</v>
      </c>
      <c r="H4380" s="491">
        <f>H4378+(E4380-E4378)*(H4381-H4378)/(E4381-E4378)</f>
        <v>0.23131633333333335</v>
      </c>
      <c r="I4380" s="492">
        <f>I4378+(E4380-E4378)*(I4381-I4378)/(E4381-E4378)</f>
        <v>13.233333333333334</v>
      </c>
      <c r="J4380" s="397">
        <f>J4378+(E4380-E4378)*(J4381-J4378)/(E4381-E4378)</f>
        <v>0.20020000000000002</v>
      </c>
      <c r="K4380" s="469">
        <f t="shared" si="376"/>
        <v>13.240742475311585</v>
      </c>
      <c r="L4380" s="469">
        <f t="shared" si="377"/>
        <v>7.4091419782504886E-3</v>
      </c>
    </row>
    <row r="4381" spans="1:12">
      <c r="A4381" s="480" t="s">
        <v>121</v>
      </c>
      <c r="B4381" s="480">
        <f t="shared" si="374"/>
        <v>16</v>
      </c>
      <c r="C4381" s="480">
        <f t="shared" si="375"/>
        <v>6</v>
      </c>
      <c r="D4381" s="480">
        <f>D4378</f>
        <v>198</v>
      </c>
      <c r="E4381" s="480">
        <f t="shared" si="378"/>
        <v>21</v>
      </c>
      <c r="F4381" s="484">
        <v>3.0790999999999999</v>
      </c>
      <c r="G4381" s="480">
        <v>15</v>
      </c>
      <c r="H4381" s="482">
        <v>0.23166900000000001</v>
      </c>
      <c r="I4381" s="483">
        <v>13.3</v>
      </c>
      <c r="J4381" s="484">
        <v>0.19900000000000001</v>
      </c>
      <c r="K4381" s="469">
        <f t="shared" si="376"/>
        <v>13.290945271054824</v>
      </c>
      <c r="L4381" s="469">
        <f t="shared" si="377"/>
        <v>-9.0547289451770041E-3</v>
      </c>
    </row>
    <row r="4382" spans="1:12">
      <c r="A4382" s="98" t="s">
        <v>121</v>
      </c>
      <c r="B4382" s="98">
        <f t="shared" si="374"/>
        <v>16</v>
      </c>
      <c r="C4382" s="98">
        <f t="shared" si="375"/>
        <v>6</v>
      </c>
      <c r="D4382" s="98">
        <f>D4381</f>
        <v>198</v>
      </c>
      <c r="E4382" s="98">
        <f t="shared" si="378"/>
        <v>22</v>
      </c>
      <c r="F4382" s="397">
        <f>F4381+(E4382-E4381)*(F4384-F4381)/(E4384-E4381)</f>
        <v>3.0951333333333335</v>
      </c>
      <c r="G4382" s="98">
        <v>15</v>
      </c>
      <c r="H4382" s="491">
        <f>H4381+(E4382-E4381)*(H4384-H4381)/(E4384-E4381)</f>
        <v>0.232017</v>
      </c>
      <c r="I4382" s="492">
        <f>I4381+(E4382-E4381)*(I4384-I4381)/(E4384-E4381)</f>
        <v>13.333333333333334</v>
      </c>
      <c r="J4382" s="397">
        <f>J4381+(E4382-E4381)*(J4384-J4381)/(E4384-E4381)</f>
        <v>0.19783333333333333</v>
      </c>
      <c r="K4382" s="469">
        <f t="shared" si="376"/>
        <v>13.340114445636887</v>
      </c>
      <c r="L4382" s="469">
        <f t="shared" si="377"/>
        <v>6.7811123035532717E-3</v>
      </c>
    </row>
    <row r="4383" spans="1:12">
      <c r="A4383" s="98" t="s">
        <v>121</v>
      </c>
      <c r="B4383" s="98">
        <f t="shared" si="374"/>
        <v>16</v>
      </c>
      <c r="C4383" s="98">
        <f t="shared" si="375"/>
        <v>6</v>
      </c>
      <c r="D4383" s="98">
        <f>D4381</f>
        <v>198</v>
      </c>
      <c r="E4383" s="98">
        <f t="shared" si="378"/>
        <v>23</v>
      </c>
      <c r="F4383" s="397">
        <f>F4381+(E4383-E4381)*(F4384-F4381)/(E4384-E4381)</f>
        <v>3.1111666666666666</v>
      </c>
      <c r="G4383" s="98">
        <v>15</v>
      </c>
      <c r="H4383" s="491">
        <f>H4381+(E4383-E4381)*(H4384-H4381)/(E4384-E4381)</f>
        <v>0.23236500000000002</v>
      </c>
      <c r="I4383" s="492">
        <f>I4381+(E4383-E4381)*(I4384-I4381)/(E4384-E4381)</f>
        <v>13.366666666666667</v>
      </c>
      <c r="J4383" s="397">
        <f>J4381+(E4383-E4381)*(J4384-J4381)/(E4384-E4381)</f>
        <v>0.19666666666666668</v>
      </c>
      <c r="K4383" s="469">
        <f t="shared" si="376"/>
        <v>13.38913634440069</v>
      </c>
      <c r="L4383" s="469">
        <f t="shared" si="377"/>
        <v>2.2469677734022753E-2</v>
      </c>
    </row>
    <row r="4384" spans="1:12">
      <c r="A4384" s="480" t="s">
        <v>121</v>
      </c>
      <c r="B4384" s="480">
        <f t="shared" si="374"/>
        <v>16</v>
      </c>
      <c r="C4384" s="480">
        <f t="shared" si="375"/>
        <v>6</v>
      </c>
      <c r="D4384" s="480">
        <f>D4381</f>
        <v>198</v>
      </c>
      <c r="E4384" s="480">
        <f t="shared" si="378"/>
        <v>24</v>
      </c>
      <c r="F4384" s="484">
        <v>3.1272000000000002</v>
      </c>
      <c r="G4384" s="480">
        <v>15</v>
      </c>
      <c r="H4384" s="482">
        <v>0.232713</v>
      </c>
      <c r="I4384" s="483">
        <v>13.4</v>
      </c>
      <c r="J4384" s="484">
        <v>0.19550000000000001</v>
      </c>
      <c r="K4384" s="469">
        <f t="shared" si="376"/>
        <v>13.438011628056877</v>
      </c>
      <c r="L4384" s="469">
        <f t="shared" si="377"/>
        <v>3.8011628056876745E-2</v>
      </c>
    </row>
    <row r="4385" spans="1:12">
      <c r="A4385" s="98" t="s">
        <v>121</v>
      </c>
      <c r="B4385" s="98">
        <f t="shared" si="374"/>
        <v>16</v>
      </c>
      <c r="C4385" s="98">
        <f t="shared" si="375"/>
        <v>6</v>
      </c>
      <c r="D4385" s="98">
        <f>D4384</f>
        <v>198</v>
      </c>
      <c r="E4385" s="98">
        <f t="shared" si="378"/>
        <v>25</v>
      </c>
      <c r="F4385" s="397">
        <f>F4384+(E4385-E4384)*(F4387-F4384)/(E4387-E4384)</f>
        <v>3.1429666666666667</v>
      </c>
      <c r="G4385" s="98">
        <v>15</v>
      </c>
      <c r="H4385" s="491">
        <f>H4384+(E4385-E4384)*(H4387-H4384)/(E4387-E4384)</f>
        <v>0.23305733333333334</v>
      </c>
      <c r="I4385" s="492">
        <f>I4384+(E4385-E4384)*(I4387-I4384)/(E4387-E4384)</f>
        <v>13.466666666666667</v>
      </c>
      <c r="J4385" s="397">
        <f>J4384+(E4385-E4384)*(J4387-J4384)/(E4387-E4384)</f>
        <v>0.1943</v>
      </c>
      <c r="K4385" s="469">
        <f t="shared" si="376"/>
        <v>13.48580892827516</v>
      </c>
      <c r="L4385" s="469">
        <f t="shared" si="377"/>
        <v>1.9142261608493527E-2</v>
      </c>
    </row>
    <row r="4386" spans="1:12">
      <c r="A4386" s="98" t="s">
        <v>121</v>
      </c>
      <c r="B4386" s="98">
        <f t="shared" si="374"/>
        <v>16</v>
      </c>
      <c r="C4386" s="98">
        <f t="shared" si="375"/>
        <v>6</v>
      </c>
      <c r="D4386" s="98">
        <f>D4384</f>
        <v>198</v>
      </c>
      <c r="E4386" s="98">
        <f t="shared" si="378"/>
        <v>26</v>
      </c>
      <c r="F4386" s="397">
        <f>F4384+(E4386-E4384)*(F4387-F4384)/(E4387-E4384)</f>
        <v>3.1587333333333336</v>
      </c>
      <c r="G4386" s="98">
        <v>15</v>
      </c>
      <c r="H4386" s="491">
        <f>H4384+(E4386-E4384)*(H4387-H4384)/(E4387-E4384)</f>
        <v>0.23340166666666667</v>
      </c>
      <c r="I4386" s="492">
        <f>I4384+(E4386-E4384)*(I4387-I4384)/(E4387-E4384)</f>
        <v>13.533333333333333</v>
      </c>
      <c r="J4386" s="397">
        <f>J4384+(E4386-E4384)*(J4387-J4384)/(E4387-E4384)</f>
        <v>0.19309999999999999</v>
      </c>
      <c r="K4386" s="469">
        <f t="shared" si="376"/>
        <v>13.533465199477297</v>
      </c>
      <c r="L4386" s="469">
        <f t="shared" si="377"/>
        <v>1.3186614396332175E-4</v>
      </c>
    </row>
    <row r="4387" spans="1:12">
      <c r="A4387" s="480" t="s">
        <v>121</v>
      </c>
      <c r="B4387" s="480">
        <f t="shared" si="374"/>
        <v>16</v>
      </c>
      <c r="C4387" s="480">
        <f t="shared" si="375"/>
        <v>6</v>
      </c>
      <c r="D4387" s="480">
        <f>D4384</f>
        <v>198</v>
      </c>
      <c r="E4387" s="480">
        <f t="shared" si="378"/>
        <v>27</v>
      </c>
      <c r="F4387" s="484">
        <v>3.1745000000000001</v>
      </c>
      <c r="G4387" s="480">
        <v>15</v>
      </c>
      <c r="H4387" s="482">
        <v>0.23374600000000001</v>
      </c>
      <c r="I4387" s="483">
        <v>13.6</v>
      </c>
      <c r="J4387" s="484">
        <v>0.19189999999999999</v>
      </c>
      <c r="K4387" s="469">
        <f t="shared" si="376"/>
        <v>13.580981064916619</v>
      </c>
      <c r="L4387" s="469">
        <f t="shared" si="377"/>
        <v>-1.9018935083380484E-2</v>
      </c>
    </row>
    <row r="4388" spans="1:12">
      <c r="A4388" s="98" t="s">
        <v>121</v>
      </c>
      <c r="B4388" s="98">
        <f t="shared" si="374"/>
        <v>16</v>
      </c>
      <c r="C4388" s="98">
        <f t="shared" si="375"/>
        <v>6</v>
      </c>
      <c r="D4388" s="98">
        <f>D4387</f>
        <v>198</v>
      </c>
      <c r="E4388" s="98">
        <f t="shared" si="378"/>
        <v>28</v>
      </c>
      <c r="F4388" s="397">
        <f>F4387+(E4388-E4387)*(F4390-F4387)/(E4390-E4387)</f>
        <v>3.1900666666666666</v>
      </c>
      <c r="G4388" s="98">
        <v>15</v>
      </c>
      <c r="H4388" s="491">
        <f>H4387+(E4388-E4387)*(H4390-H4387)/(E4390-E4387)</f>
        <v>0.23408633333333334</v>
      </c>
      <c r="I4388" s="492">
        <f>I4387+(E4388-E4387)*(I4390-I4387)/(E4390-E4387)</f>
        <v>13.633333333333333</v>
      </c>
      <c r="J4388" s="397">
        <f>J4387+(E4388-E4387)*(J4390-J4387)/(E4390-E4387)</f>
        <v>0.19073333333333334</v>
      </c>
      <c r="K4388" s="469">
        <f t="shared" si="376"/>
        <v>13.627735635997544</v>
      </c>
      <c r="L4388" s="469">
        <f t="shared" si="377"/>
        <v>-5.5976973357889648E-3</v>
      </c>
    </row>
    <row r="4389" spans="1:12">
      <c r="A4389" s="98" t="s">
        <v>121</v>
      </c>
      <c r="B4389" s="98">
        <f t="shared" si="374"/>
        <v>16</v>
      </c>
      <c r="C4389" s="98">
        <f t="shared" si="375"/>
        <v>6</v>
      </c>
      <c r="D4389" s="98">
        <f>D4387</f>
        <v>198</v>
      </c>
      <c r="E4389" s="98">
        <f t="shared" si="378"/>
        <v>29</v>
      </c>
      <c r="F4389" s="397">
        <f>F4387+(E4389-E4387)*(F4390-F4387)/(E4390-E4387)</f>
        <v>3.2056333333333336</v>
      </c>
      <c r="G4389" s="98">
        <v>15</v>
      </c>
      <c r="H4389" s="491">
        <f>H4387+(E4389-E4387)*(H4390-H4387)/(E4390-E4387)</f>
        <v>0.23442666666666667</v>
      </c>
      <c r="I4389" s="492">
        <f>I4387+(E4389-E4387)*(I4390-I4387)/(E4390-E4387)</f>
        <v>13.666666666666666</v>
      </c>
      <c r="J4389" s="397">
        <f>J4387+(E4389-E4387)*(J4390-J4387)/(E4390-E4387)</f>
        <v>0.18956666666666666</v>
      </c>
      <c r="K4389" s="469">
        <f t="shared" si="376"/>
        <v>13.674354453418269</v>
      </c>
      <c r="L4389" s="469">
        <f t="shared" si="377"/>
        <v>7.6877867516031984E-3</v>
      </c>
    </row>
    <row r="4390" spans="1:12">
      <c r="A4390" s="480" t="s">
        <v>121</v>
      </c>
      <c r="B4390" s="480">
        <f t="shared" si="374"/>
        <v>16</v>
      </c>
      <c r="C4390" s="480">
        <f t="shared" si="375"/>
        <v>6</v>
      </c>
      <c r="D4390" s="480">
        <f>D4387</f>
        <v>198</v>
      </c>
      <c r="E4390" s="480">
        <f t="shared" si="378"/>
        <v>30</v>
      </c>
      <c r="F4390" s="484">
        <v>3.2212000000000001</v>
      </c>
      <c r="G4390" s="480">
        <v>15</v>
      </c>
      <c r="H4390" s="482">
        <v>0.234767</v>
      </c>
      <c r="I4390" s="483">
        <v>13.7</v>
      </c>
      <c r="J4390" s="484">
        <v>0.18840000000000001</v>
      </c>
      <c r="K4390" s="469">
        <f t="shared" si="376"/>
        <v>13.720838107570485</v>
      </c>
      <c r="L4390" s="469">
        <f t="shared" si="377"/>
        <v>2.083810757048532E-2</v>
      </c>
    </row>
    <row r="4391" spans="1:12">
      <c r="A4391" s="98" t="s">
        <v>121</v>
      </c>
      <c r="B4391" s="98">
        <f t="shared" si="374"/>
        <v>16</v>
      </c>
      <c r="C4391" s="98">
        <f t="shared" si="375"/>
        <v>6</v>
      </c>
      <c r="D4391" s="98">
        <f>D4390</f>
        <v>198</v>
      </c>
      <c r="E4391" s="98">
        <f t="shared" si="378"/>
        <v>31</v>
      </c>
      <c r="F4391" s="397">
        <f>F4390+(E4391-E4390)*(F4393-F4390)/(E4393-E4390)</f>
        <v>3.2365333333333335</v>
      </c>
      <c r="G4391" s="98">
        <v>15</v>
      </c>
      <c r="H4391" s="491">
        <f>H4390+(E4391-E4390)*(H4393-H4390)/(E4393-E4390)</f>
        <v>0.23510433333333333</v>
      </c>
      <c r="I4391" s="492">
        <f>I4390+(E4391-E4390)*(I4393-I4390)/(E4393-E4390)</f>
        <v>13.766666666666666</v>
      </c>
      <c r="J4391" s="397">
        <f>J4390+(E4391-E4390)*(J4393-J4390)/(E4393-E4390)</f>
        <v>0.18720000000000001</v>
      </c>
      <c r="K4391" s="469">
        <f t="shared" si="376"/>
        <v>13.766370391585014</v>
      </c>
      <c r="L4391" s="469">
        <f t="shared" si="377"/>
        <v>-2.9627508165219751E-4</v>
      </c>
    </row>
    <row r="4392" spans="1:12">
      <c r="A4392" s="98" t="s">
        <v>121</v>
      </c>
      <c r="B4392" s="98">
        <f t="shared" si="374"/>
        <v>16</v>
      </c>
      <c r="C4392" s="98">
        <f t="shared" si="375"/>
        <v>6</v>
      </c>
      <c r="D4392" s="98">
        <f>D4390</f>
        <v>198</v>
      </c>
      <c r="E4392" s="98">
        <f t="shared" si="378"/>
        <v>32</v>
      </c>
      <c r="F4392" s="397">
        <f>F4390+(E4392-E4390)*(F4393-F4390)/(E4393-E4390)</f>
        <v>3.2518666666666665</v>
      </c>
      <c r="G4392" s="98">
        <v>15</v>
      </c>
      <c r="H4392" s="491">
        <f>H4390+(E4392-E4390)*(H4393-H4390)/(E4393-E4390)</f>
        <v>0.23544166666666666</v>
      </c>
      <c r="I4392" s="492">
        <f>I4390+(E4392-E4390)*(I4393-I4390)/(E4393-E4390)</f>
        <v>13.833333333333334</v>
      </c>
      <c r="J4392" s="397">
        <f>J4390+(E4392-E4390)*(J4393-J4390)/(E4393-E4390)</f>
        <v>0.186</v>
      </c>
      <c r="K4392" s="469">
        <f t="shared" si="376"/>
        <v>13.811772201182174</v>
      </c>
      <c r="L4392" s="469">
        <f t="shared" si="377"/>
        <v>-2.1561132151159512E-2</v>
      </c>
    </row>
    <row r="4393" spans="1:12">
      <c r="A4393" s="480" t="s">
        <v>121</v>
      </c>
      <c r="B4393" s="480">
        <f t="shared" si="374"/>
        <v>16</v>
      </c>
      <c r="C4393" s="480">
        <f t="shared" si="375"/>
        <v>6</v>
      </c>
      <c r="D4393" s="480">
        <f>D4390</f>
        <v>198</v>
      </c>
      <c r="E4393" s="480">
        <f t="shared" si="378"/>
        <v>33</v>
      </c>
      <c r="F4393" s="484">
        <v>3.2671999999999999</v>
      </c>
      <c r="G4393" s="480">
        <v>15</v>
      </c>
      <c r="H4393" s="482">
        <v>0.23577899999999999</v>
      </c>
      <c r="I4393" s="483">
        <v>13.9</v>
      </c>
      <c r="J4393" s="484">
        <v>0.18479999999999999</v>
      </c>
      <c r="K4393" s="469">
        <f t="shared" si="376"/>
        <v>13.857044096378388</v>
      </c>
      <c r="L4393" s="469">
        <f t="shared" si="377"/>
        <v>-4.2955903621612279E-2</v>
      </c>
    </row>
    <row r="4394" spans="1:12">
      <c r="A4394" s="98" t="s">
        <v>121</v>
      </c>
      <c r="B4394" s="98">
        <f t="shared" si="374"/>
        <v>16</v>
      </c>
      <c r="C4394" s="98">
        <f t="shared" si="375"/>
        <v>6</v>
      </c>
      <c r="D4394" s="98">
        <f>D4393</f>
        <v>198</v>
      </c>
      <c r="E4394" s="98">
        <f t="shared" si="378"/>
        <v>34</v>
      </c>
      <c r="F4394" s="397">
        <f>F4393+(E4394-E4393)*(F4396-F4393)/(E4396-E4393)</f>
        <v>3.2822999999999998</v>
      </c>
      <c r="G4394" s="98">
        <v>15</v>
      </c>
      <c r="H4394" s="491">
        <f>H4393+(E4394-E4393)*(H4396-H4393)/(E4396-E4393)</f>
        <v>0.23611333333333331</v>
      </c>
      <c r="I4394" s="492">
        <f>I4393+(E4394-E4393)*(I4396-I4393)/(E4396-E4393)</f>
        <v>13.933333333333334</v>
      </c>
      <c r="J4394" s="397">
        <f>J4393+(E4394-E4393)*(J4396-J4393)/(E4396-E4393)</f>
        <v>0.18363333333333332</v>
      </c>
      <c r="K4394" s="469">
        <f t="shared" si="376"/>
        <v>13.901375045881922</v>
      </c>
      <c r="L4394" s="469">
        <f t="shared" si="377"/>
        <v>-3.1958287451411493E-2</v>
      </c>
    </row>
    <row r="4395" spans="1:12">
      <c r="A4395" s="98" t="s">
        <v>121</v>
      </c>
      <c r="B4395" s="98">
        <f t="shared" si="374"/>
        <v>16</v>
      </c>
      <c r="C4395" s="98">
        <f t="shared" si="375"/>
        <v>6</v>
      </c>
      <c r="D4395" s="98">
        <f>D4393</f>
        <v>198</v>
      </c>
      <c r="E4395" s="98">
        <f t="shared" si="378"/>
        <v>35</v>
      </c>
      <c r="F4395" s="397">
        <f>F4393+(E4395-E4393)*(F4396-F4393)/(E4396-E4393)</f>
        <v>3.2974000000000001</v>
      </c>
      <c r="G4395" s="98">
        <v>15</v>
      </c>
      <c r="H4395" s="491">
        <f>H4393+(E4395-E4393)*(H4396-H4393)/(E4396-E4393)</f>
        <v>0.23644766666666667</v>
      </c>
      <c r="I4395" s="492">
        <f>I4393+(E4395-E4393)*(I4396-I4393)/(E4396-E4393)</f>
        <v>13.966666666666667</v>
      </c>
      <c r="J4395" s="397">
        <f>J4393+(E4395-E4393)*(J4396-J4393)/(E4396-E4393)</f>
        <v>0.18246666666666667</v>
      </c>
      <c r="K4395" s="469">
        <f t="shared" si="376"/>
        <v>13.945580628835415</v>
      </c>
      <c r="L4395" s="469">
        <f t="shared" si="377"/>
        <v>-2.1086037831251403E-2</v>
      </c>
    </row>
    <row r="4396" spans="1:12">
      <c r="A4396" s="480" t="s">
        <v>121</v>
      </c>
      <c r="B4396" s="480">
        <f t="shared" si="374"/>
        <v>16</v>
      </c>
      <c r="C4396" s="480">
        <f t="shared" si="375"/>
        <v>6</v>
      </c>
      <c r="D4396" s="480">
        <f>D4393</f>
        <v>198</v>
      </c>
      <c r="E4396" s="480">
        <f t="shared" si="378"/>
        <v>36</v>
      </c>
      <c r="F4396" s="484">
        <v>3.3125</v>
      </c>
      <c r="G4396" s="480">
        <v>15</v>
      </c>
      <c r="H4396" s="482">
        <v>0.23678199999999999</v>
      </c>
      <c r="I4396" s="483">
        <v>14</v>
      </c>
      <c r="J4396" s="484">
        <v>0.18129999999999999</v>
      </c>
      <c r="K4396" s="469">
        <f t="shared" si="376"/>
        <v>13.989661376287049</v>
      </c>
      <c r="L4396" s="469">
        <f t="shared" si="377"/>
        <v>-1.0338623712950579E-2</v>
      </c>
    </row>
    <row r="4397" spans="1:12">
      <c r="A4397" s="98" t="s">
        <v>121</v>
      </c>
      <c r="B4397" s="98">
        <f t="shared" si="374"/>
        <v>16</v>
      </c>
      <c r="C4397" s="98">
        <f t="shared" si="375"/>
        <v>6</v>
      </c>
      <c r="D4397" s="98">
        <f>D4396</f>
        <v>198</v>
      </c>
      <c r="E4397" s="98">
        <f t="shared" si="378"/>
        <v>37</v>
      </c>
      <c r="F4397" s="397">
        <f>F4396+(E4397-E4396)*(F4399-F4396)/(E4399-E4396)</f>
        <v>3.3274333333333335</v>
      </c>
      <c r="G4397" s="98">
        <v>15</v>
      </c>
      <c r="H4397" s="491">
        <f>H4396+(E4397-E4396)*(H4399-H4396)/(E4399-E4396)</f>
        <v>0.23711399999999999</v>
      </c>
      <c r="I4397" s="492">
        <f>I4396+(E4397-E4396)*(I4399-I4396)/(E4399-E4396)</f>
        <v>14.033333333333333</v>
      </c>
      <c r="J4397" s="397">
        <f>J4396+(E4397-E4396)*(J4399-J4396)/(E4399-E4396)</f>
        <v>0.18009999999999998</v>
      </c>
      <c r="K4397" s="469">
        <f t="shared" si="376"/>
        <v>14.033053018098187</v>
      </c>
      <c r="L4397" s="469">
        <f t="shared" si="377"/>
        <v>-2.8031523514648882E-4</v>
      </c>
    </row>
    <row r="4398" spans="1:12">
      <c r="A4398" s="98" t="s">
        <v>121</v>
      </c>
      <c r="B4398" s="98">
        <f t="shared" si="374"/>
        <v>16</v>
      </c>
      <c r="C4398" s="98">
        <f t="shared" si="375"/>
        <v>6</v>
      </c>
      <c r="D4398" s="98">
        <f>D4396</f>
        <v>198</v>
      </c>
      <c r="E4398" s="98">
        <f t="shared" si="378"/>
        <v>38</v>
      </c>
      <c r="F4398" s="397">
        <f>F4396+(E4398-E4396)*(F4399-F4396)/(E4399-E4396)</f>
        <v>3.3423666666666665</v>
      </c>
      <c r="G4398" s="98">
        <v>15</v>
      </c>
      <c r="H4398" s="491">
        <f>H4396+(E4398-E4396)*(H4399-H4396)/(E4399-E4396)</f>
        <v>0.23744599999999999</v>
      </c>
      <c r="I4398" s="492">
        <f>I4396+(E4398-E4396)*(I4399-I4396)/(E4399-E4396)</f>
        <v>14.066666666666666</v>
      </c>
      <c r="J4398" s="397">
        <f>J4396+(E4398-E4396)*(J4399-J4396)/(E4399-E4396)</f>
        <v>0.1789</v>
      </c>
      <c r="K4398" s="469">
        <f t="shared" si="376"/>
        <v>14.076323318424681</v>
      </c>
      <c r="L4398" s="469">
        <f t="shared" si="377"/>
        <v>9.6566517580143341E-3</v>
      </c>
    </row>
    <row r="4399" spans="1:12">
      <c r="A4399" s="480" t="s">
        <v>121</v>
      </c>
      <c r="B4399" s="480">
        <f t="shared" si="374"/>
        <v>16</v>
      </c>
      <c r="C4399" s="480">
        <f t="shared" si="375"/>
        <v>6</v>
      </c>
      <c r="D4399" s="480">
        <f>D4396</f>
        <v>198</v>
      </c>
      <c r="E4399" s="480">
        <f t="shared" si="378"/>
        <v>39</v>
      </c>
      <c r="F4399" s="484">
        <v>3.3573</v>
      </c>
      <c r="G4399" s="480">
        <v>15</v>
      </c>
      <c r="H4399" s="482">
        <v>0.23777799999999999</v>
      </c>
      <c r="I4399" s="483">
        <v>14.1</v>
      </c>
      <c r="J4399" s="484">
        <v>0.1777</v>
      </c>
      <c r="K4399" s="469">
        <f t="shared" si="376"/>
        <v>14.119472785539454</v>
      </c>
      <c r="L4399" s="469">
        <f t="shared" si="377"/>
        <v>1.9472785539454307E-2</v>
      </c>
    </row>
    <row r="4400" spans="1:12">
      <c r="A4400" s="98" t="s">
        <v>121</v>
      </c>
      <c r="B4400" s="98">
        <f t="shared" si="374"/>
        <v>16</v>
      </c>
      <c r="C4400" s="98">
        <f t="shared" si="375"/>
        <v>6</v>
      </c>
      <c r="D4400" s="98">
        <f>D4399</f>
        <v>198</v>
      </c>
      <c r="E4400" s="98">
        <f t="shared" si="378"/>
        <v>40</v>
      </c>
      <c r="F4400" s="397">
        <f>F4399+(E4400-E4399)*(F4402-F4399)/(E4402-E4399)</f>
        <v>3.3719999999999999</v>
      </c>
      <c r="G4400" s="98">
        <v>15</v>
      </c>
      <c r="H4400" s="491">
        <f>H4399+(E4400-E4399)*(H4402-H4399)/(E4402-E4399)</f>
        <v>0.23810766666666666</v>
      </c>
      <c r="I4400" s="492">
        <f>I4399+(E4400-E4399)*(I4402-I4399)/(E4402-E4399)</f>
        <v>14.166666666666666</v>
      </c>
      <c r="J4400" s="397">
        <f>J4399+(E4400-E4399)*(J4402-J4399)/(E4402-E4399)</f>
        <v>0.17649999999999999</v>
      </c>
      <c r="K4400" s="469">
        <f t="shared" si="376"/>
        <v>14.16166076130826</v>
      </c>
      <c r="L4400" s="469">
        <f t="shared" si="377"/>
        <v>-5.0059053584057267E-3</v>
      </c>
    </row>
    <row r="4401" spans="1:12">
      <c r="A4401" s="98" t="s">
        <v>121</v>
      </c>
      <c r="B4401" s="98">
        <f t="shared" si="374"/>
        <v>16</v>
      </c>
      <c r="C4401" s="98">
        <f t="shared" si="375"/>
        <v>6</v>
      </c>
      <c r="D4401" s="98">
        <f>D4399</f>
        <v>198</v>
      </c>
      <c r="E4401" s="98">
        <f t="shared" si="378"/>
        <v>41</v>
      </c>
      <c r="F4401" s="397">
        <f>F4399+(E4401-E4399)*(F4402-F4399)/(E4402-E4399)</f>
        <v>3.3867000000000003</v>
      </c>
      <c r="G4401" s="98">
        <v>15</v>
      </c>
      <c r="H4401" s="491">
        <f>H4399+(E4401-E4399)*(H4402-H4399)/(E4402-E4399)</f>
        <v>0.23843733333333333</v>
      </c>
      <c r="I4401" s="492">
        <f>I4399+(E4401-E4399)*(I4402-I4399)/(E4402-E4399)</f>
        <v>14.233333333333334</v>
      </c>
      <c r="J4401" s="397">
        <f>J4399+(E4401-E4399)*(J4402-J4399)/(E4402-E4399)</f>
        <v>0.17530000000000001</v>
      </c>
      <c r="K4401" s="469">
        <f t="shared" si="376"/>
        <v>14.203732077750688</v>
      </c>
      <c r="L4401" s="469">
        <f t="shared" si="377"/>
        <v>-2.9601255582646147E-2</v>
      </c>
    </row>
    <row r="4402" spans="1:12">
      <c r="A4402" s="480" t="s">
        <v>121</v>
      </c>
      <c r="B4402" s="480">
        <f t="shared" si="374"/>
        <v>16</v>
      </c>
      <c r="C4402" s="480">
        <f t="shared" si="375"/>
        <v>6</v>
      </c>
      <c r="D4402" s="480">
        <f>D4399</f>
        <v>198</v>
      </c>
      <c r="E4402" s="480">
        <f t="shared" si="378"/>
        <v>42</v>
      </c>
      <c r="F4402" s="484">
        <v>3.4014000000000002</v>
      </c>
      <c r="G4402" s="480">
        <v>15</v>
      </c>
      <c r="H4402" s="482">
        <v>0.23876700000000001</v>
      </c>
      <c r="I4402" s="483">
        <v>14.3</v>
      </c>
      <c r="J4402" s="484">
        <v>0.1741</v>
      </c>
      <c r="K4402" s="469">
        <f t="shared" si="376"/>
        <v>14.245687218082901</v>
      </c>
      <c r="L4402" s="469">
        <f t="shared" si="377"/>
        <v>-5.4312781917099429E-2</v>
      </c>
    </row>
    <row r="4403" spans="1:12">
      <c r="A4403" s="98" t="s">
        <v>121</v>
      </c>
      <c r="B4403" s="98">
        <f t="shared" si="374"/>
        <v>16</v>
      </c>
      <c r="C4403" s="98">
        <f t="shared" si="375"/>
        <v>6</v>
      </c>
      <c r="D4403" s="98">
        <f>D4402</f>
        <v>198</v>
      </c>
      <c r="E4403" s="98">
        <f t="shared" si="378"/>
        <v>43</v>
      </c>
      <c r="F4403" s="397">
        <f>F4402+(E4403-E4402)*(F4405-F4402)/(E4405-E4402)</f>
        <v>3.4159333333333333</v>
      </c>
      <c r="G4403" s="98">
        <v>15</v>
      </c>
      <c r="H4403" s="491">
        <f>H4402+(E4403-E4402)*(H4405-H4402)/(E4405-E4402)</f>
        <v>0.23909466666666668</v>
      </c>
      <c r="I4403" s="492">
        <f>I4402+(E4403-E4402)*(I4405-I4402)/(E4405-E4402)</f>
        <v>14.333333333333334</v>
      </c>
      <c r="J4403" s="397">
        <f>J4402+(E4403-E4402)*(J4405-J4402)/(E4405-E4402)</f>
        <v>0.17293333333333333</v>
      </c>
      <c r="K4403" s="469">
        <f t="shared" si="376"/>
        <v>14.286949102447565</v>
      </c>
      <c r="L4403" s="469">
        <f t="shared" si="377"/>
        <v>-4.6384230885768929E-2</v>
      </c>
    </row>
    <row r="4404" spans="1:12">
      <c r="A4404" s="98" t="s">
        <v>121</v>
      </c>
      <c r="B4404" s="98">
        <f t="shared" si="374"/>
        <v>16</v>
      </c>
      <c r="C4404" s="98">
        <f t="shared" si="375"/>
        <v>6</v>
      </c>
      <c r="D4404" s="98">
        <f>D4402</f>
        <v>198</v>
      </c>
      <c r="E4404" s="98">
        <f t="shared" si="378"/>
        <v>44</v>
      </c>
      <c r="F4404" s="397">
        <f>F4402+(E4404-E4402)*(F4405-F4402)/(E4405-E4402)</f>
        <v>3.4304666666666668</v>
      </c>
      <c r="G4404" s="98">
        <v>15</v>
      </c>
      <c r="H4404" s="491">
        <f>H4402+(E4404-E4402)*(H4405-H4402)/(E4405-E4402)</f>
        <v>0.23942233333333332</v>
      </c>
      <c r="I4404" s="492">
        <f>I4402+(E4404-E4402)*(I4405-I4402)/(E4405-E4402)</f>
        <v>14.366666666666667</v>
      </c>
      <c r="J4404" s="397">
        <f>J4402+(E4404-E4402)*(J4405-J4402)/(E4405-E4402)</f>
        <v>0.17176666666666668</v>
      </c>
      <c r="K4404" s="469">
        <f t="shared" si="376"/>
        <v>14.328098047105048</v>
      </c>
      <c r="L4404" s="469">
        <f t="shared" si="377"/>
        <v>-3.8568619561619499E-2</v>
      </c>
    </row>
    <row r="4405" spans="1:12">
      <c r="A4405" s="480" t="s">
        <v>121</v>
      </c>
      <c r="B4405" s="480">
        <f t="shared" si="374"/>
        <v>16</v>
      </c>
      <c r="C4405" s="480">
        <f t="shared" si="375"/>
        <v>6</v>
      </c>
      <c r="D4405" s="480">
        <f>D4402</f>
        <v>198</v>
      </c>
      <c r="E4405" s="480">
        <f t="shared" si="378"/>
        <v>45</v>
      </c>
      <c r="F4405" s="484">
        <v>3.4449999999999998</v>
      </c>
      <c r="G4405" s="480">
        <v>15</v>
      </c>
      <c r="H4405" s="482">
        <v>0.23974999999999999</v>
      </c>
      <c r="I4405" s="483">
        <v>14.4</v>
      </c>
      <c r="J4405" s="484">
        <v>0.1706</v>
      </c>
      <c r="K4405" s="469">
        <f t="shared" si="376"/>
        <v>14.369134515119917</v>
      </c>
      <c r="L4405" s="469">
        <f t="shared" si="377"/>
        <v>-3.0865484880083116E-2</v>
      </c>
    </row>
    <row r="4406" spans="1:12">
      <c r="A4406" s="98" t="s">
        <v>121</v>
      </c>
      <c r="B4406" s="98">
        <f t="shared" si="374"/>
        <v>16</v>
      </c>
      <c r="C4406" s="98">
        <f t="shared" si="375"/>
        <v>6</v>
      </c>
      <c r="D4406" s="98">
        <f>D4405</f>
        <v>198</v>
      </c>
      <c r="E4406" s="98">
        <f t="shared" si="378"/>
        <v>46</v>
      </c>
      <c r="F4406" s="397">
        <f>F4405+(E4406-E4405)*(F4408-F4405)/(E4408-E4405)</f>
        <v>3.4593666666666665</v>
      </c>
      <c r="G4406" s="98">
        <v>15</v>
      </c>
      <c r="H4406" s="491">
        <f>H4405+(E4406-E4405)*(H4408-H4405)/(E4408-E4405)</f>
        <v>0.24007599999999998</v>
      </c>
      <c r="I4406" s="492">
        <f>I4405+(E4406-E4405)*(I4408-I4405)/(E4408-E4405)</f>
        <v>14.433333333333334</v>
      </c>
      <c r="J4406" s="397">
        <f>J4405+(E4406-E4405)*(J4408-J4405)/(E4408-E4405)</f>
        <v>0.1694</v>
      </c>
      <c r="K4406" s="469">
        <f t="shared" si="376"/>
        <v>14.409464780597256</v>
      </c>
      <c r="L4406" s="469">
        <f t="shared" si="377"/>
        <v>-2.3868552736077575E-2</v>
      </c>
    </row>
    <row r="4407" spans="1:12">
      <c r="A4407" s="98" t="s">
        <v>121</v>
      </c>
      <c r="B4407" s="98">
        <f t="shared" si="374"/>
        <v>16</v>
      </c>
      <c r="C4407" s="98">
        <f t="shared" si="375"/>
        <v>6</v>
      </c>
      <c r="D4407" s="98">
        <f>D4405</f>
        <v>198</v>
      </c>
      <c r="E4407" s="98">
        <f t="shared" si="378"/>
        <v>47</v>
      </c>
      <c r="F4407" s="397">
        <f>F4405+(E4407-E4405)*(F4408-F4405)/(E4408-E4405)</f>
        <v>3.4737333333333336</v>
      </c>
      <c r="G4407" s="98">
        <v>15</v>
      </c>
      <c r="H4407" s="491">
        <f>H4405+(E4407-E4405)*(H4408-H4405)/(E4408-E4405)</f>
        <v>0.240402</v>
      </c>
      <c r="I4407" s="492">
        <f>I4405+(E4407-E4405)*(I4408-I4405)/(E4408-E4405)</f>
        <v>14.466666666666667</v>
      </c>
      <c r="J4407" s="397">
        <f>J4405+(E4407-E4405)*(J4408-J4405)/(E4408-E4405)</f>
        <v>0.16820000000000002</v>
      </c>
      <c r="K4407" s="469">
        <f t="shared" si="376"/>
        <v>14.449685665399345</v>
      </c>
      <c r="L4407" s="469">
        <f t="shared" si="377"/>
        <v>-1.6981001267321716E-2</v>
      </c>
    </row>
    <row r="4408" spans="1:12">
      <c r="A4408" s="480" t="s">
        <v>121</v>
      </c>
      <c r="B4408" s="480">
        <f t="shared" si="374"/>
        <v>16</v>
      </c>
      <c r="C4408" s="480">
        <f t="shared" si="375"/>
        <v>6</v>
      </c>
      <c r="D4408" s="480">
        <f>D4405</f>
        <v>198</v>
      </c>
      <c r="E4408" s="480">
        <f t="shared" si="378"/>
        <v>48</v>
      </c>
      <c r="F4408" s="484">
        <v>3.4881000000000002</v>
      </c>
      <c r="G4408" s="480">
        <v>15</v>
      </c>
      <c r="H4408" s="482">
        <v>0.240728</v>
      </c>
      <c r="I4408" s="483">
        <v>14.5</v>
      </c>
      <c r="J4408" s="484">
        <v>0.16700000000000001</v>
      </c>
      <c r="K4408" s="469">
        <f t="shared" si="376"/>
        <v>14.489797613904491</v>
      </c>
      <c r="L4408" s="469">
        <f t="shared" si="377"/>
        <v>-1.0202386095508942E-2</v>
      </c>
    </row>
    <row r="4409" spans="1:12">
      <c r="A4409" s="98" t="s">
        <v>121</v>
      </c>
      <c r="B4409" s="98">
        <f t="shared" si="374"/>
        <v>16</v>
      </c>
      <c r="C4409" s="98">
        <f t="shared" si="375"/>
        <v>6</v>
      </c>
      <c r="D4409" s="98">
        <f>D4408</f>
        <v>198</v>
      </c>
      <c r="E4409" s="98">
        <f t="shared" si="378"/>
        <v>49</v>
      </c>
      <c r="F4409" s="397">
        <f>F4408+(E4409-E4408)*(F4411-F4408)/(E4411-E4408)</f>
        <v>3.5022666666666669</v>
      </c>
      <c r="G4409" s="98">
        <v>15</v>
      </c>
      <c r="H4409" s="491">
        <f>H4408+(E4409-E4408)*(H4411-H4408)/(E4411-E4408)</f>
        <v>0.24105266666666667</v>
      </c>
      <c r="I4409" s="492">
        <f>I4408+(E4409-E4408)*(I4411-I4408)/(E4411-E4408)</f>
        <v>14.533333333333333</v>
      </c>
      <c r="J4409" s="397">
        <f>J4408+(E4409-E4408)*(J4411-J4408)/(E4411-E4408)</f>
        <v>0.16583333333333333</v>
      </c>
      <c r="K4409" s="469">
        <f t="shared" si="376"/>
        <v>14.529051742496108</v>
      </c>
      <c r="L4409" s="469">
        <f t="shared" si="377"/>
        <v>-4.2815908372251243E-3</v>
      </c>
    </row>
    <row r="4410" spans="1:12">
      <c r="A4410" s="98" t="s">
        <v>121</v>
      </c>
      <c r="B4410" s="98">
        <f t="shared" si="374"/>
        <v>16</v>
      </c>
      <c r="C4410" s="98">
        <f t="shared" si="375"/>
        <v>6</v>
      </c>
      <c r="D4410" s="98">
        <f>D4408</f>
        <v>198</v>
      </c>
      <c r="E4410" s="98">
        <f t="shared" si="378"/>
        <v>50</v>
      </c>
      <c r="F4410" s="397">
        <f>F4408+(E4410-E4408)*(F4411-F4408)/(E4411-E4408)</f>
        <v>3.5164333333333335</v>
      </c>
      <c r="G4410" s="98">
        <v>15</v>
      </c>
      <c r="H4410" s="491">
        <f>H4408+(E4410-E4408)*(H4411-H4408)/(E4411-E4408)</f>
        <v>0.24137733333333333</v>
      </c>
      <c r="I4410" s="492">
        <f>I4408+(E4410-E4408)*(I4411-I4408)/(E4411-E4408)</f>
        <v>14.566666666666666</v>
      </c>
      <c r="J4410" s="397">
        <f>J4408+(E4410-E4408)*(J4411-J4408)/(E4411-E4408)</f>
        <v>0.16466666666666668</v>
      </c>
      <c r="K4410" s="469">
        <f t="shared" si="376"/>
        <v>14.568200272878427</v>
      </c>
      <c r="L4410" s="469">
        <f t="shared" si="377"/>
        <v>1.5336062117601301E-3</v>
      </c>
    </row>
    <row r="4411" spans="1:12">
      <c r="A4411" s="480" t="s">
        <v>121</v>
      </c>
      <c r="B4411" s="480">
        <f t="shared" si="374"/>
        <v>16</v>
      </c>
      <c r="C4411" s="480">
        <f t="shared" si="375"/>
        <v>6</v>
      </c>
      <c r="D4411" s="480">
        <f>D4408</f>
        <v>198</v>
      </c>
      <c r="E4411" s="480">
        <f t="shared" si="378"/>
        <v>51</v>
      </c>
      <c r="F4411" s="484">
        <v>3.5306000000000002</v>
      </c>
      <c r="G4411" s="480">
        <v>15</v>
      </c>
      <c r="H4411" s="482">
        <v>0.241702</v>
      </c>
      <c r="I4411" s="483">
        <v>14.6</v>
      </c>
      <c r="J4411" s="484">
        <v>0.16350000000000001</v>
      </c>
      <c r="K4411" s="469">
        <f t="shared" si="376"/>
        <v>14.607243630586426</v>
      </c>
      <c r="L4411" s="469">
        <f t="shared" si="377"/>
        <v>7.2436305864265194E-3</v>
      </c>
    </row>
    <row r="4412" spans="1:12">
      <c r="A4412" s="98" t="s">
        <v>121</v>
      </c>
      <c r="B4412" s="98">
        <f t="shared" si="374"/>
        <v>16</v>
      </c>
      <c r="C4412" s="98">
        <f t="shared" si="375"/>
        <v>6</v>
      </c>
      <c r="D4412" s="98">
        <f>D4411</f>
        <v>198</v>
      </c>
      <c r="E4412" s="98">
        <f t="shared" si="378"/>
        <v>52</v>
      </c>
      <c r="F4412" s="397">
        <f>F4411+(E4412-E4411)*(F4414-F4411)/(E4414-E4411)</f>
        <v>3.5446</v>
      </c>
      <c r="G4412" s="98">
        <v>15</v>
      </c>
      <c r="H4412" s="491">
        <f>H4411+(E4412-E4411)*(H4414-H4411)/(E4414-E4411)</f>
        <v>0.24202566666666667</v>
      </c>
      <c r="I4412" s="492">
        <f>I4411+(E4412-E4411)*(I4414-I4411)/(E4414-E4411)</f>
        <v>14.633333333333333</v>
      </c>
      <c r="J4412" s="397">
        <f>J4411+(E4412-E4411)*(J4414-J4411)/(E4414-E4411)</f>
        <v>0.1623</v>
      </c>
      <c r="K4412" s="469">
        <f t="shared" si="376"/>
        <v>14.64555412167029</v>
      </c>
      <c r="L4412" s="469">
        <f t="shared" si="377"/>
        <v>1.2220788336957611E-2</v>
      </c>
    </row>
    <row r="4413" spans="1:12">
      <c r="A4413" s="98" t="s">
        <v>121</v>
      </c>
      <c r="B4413" s="98">
        <f t="shared" ref="B4413:B4476" si="379">INT(D4413/12)</f>
        <v>16</v>
      </c>
      <c r="C4413" s="98">
        <f t="shared" ref="C4413:C4476" si="380">D4413-B4413*12</f>
        <v>6</v>
      </c>
      <c r="D4413" s="98">
        <f>D4411</f>
        <v>198</v>
      </c>
      <c r="E4413" s="98">
        <f t="shared" si="378"/>
        <v>53</v>
      </c>
      <c r="F4413" s="397">
        <f>F4411+(E4413-E4411)*(F4414-F4411)/(E4414-E4411)</f>
        <v>3.5586000000000002</v>
      </c>
      <c r="G4413" s="98">
        <v>15</v>
      </c>
      <c r="H4413" s="491">
        <f>H4411+(E4413-E4411)*(H4414-H4411)/(E4414-E4411)</f>
        <v>0.24234933333333333</v>
      </c>
      <c r="I4413" s="492">
        <f>I4411+(E4413-E4411)*(I4414-I4411)/(E4414-E4411)</f>
        <v>14.666666666666666</v>
      </c>
      <c r="J4413" s="397">
        <f>J4411+(E4413-E4411)*(J4414-J4411)/(E4414-E4411)</f>
        <v>0.16109999999999999</v>
      </c>
      <c r="K4413" s="469">
        <f t="shared" si="376"/>
        <v>14.683762282545308</v>
      </c>
      <c r="L4413" s="469">
        <f t="shared" si="377"/>
        <v>1.7095615878641723E-2</v>
      </c>
    </row>
    <row r="4414" spans="1:12">
      <c r="A4414" s="480" t="s">
        <v>121</v>
      </c>
      <c r="B4414" s="480">
        <f t="shared" si="379"/>
        <v>16</v>
      </c>
      <c r="C4414" s="480">
        <f t="shared" si="380"/>
        <v>6</v>
      </c>
      <c r="D4414" s="480">
        <f>D4411</f>
        <v>198</v>
      </c>
      <c r="E4414" s="480">
        <f t="shared" si="378"/>
        <v>54</v>
      </c>
      <c r="F4414" s="484">
        <v>3.5726</v>
      </c>
      <c r="G4414" s="480">
        <v>15</v>
      </c>
      <c r="H4414" s="482">
        <v>0.242673</v>
      </c>
      <c r="I4414" s="483">
        <v>14.7</v>
      </c>
      <c r="J4414" s="484">
        <v>0.15989999999999999</v>
      </c>
      <c r="K4414" s="469">
        <f t="shared" si="376"/>
        <v>14.721868522662183</v>
      </c>
      <c r="L4414" s="469">
        <f t="shared" si="377"/>
        <v>2.186852266218331E-2</v>
      </c>
    </row>
    <row r="4415" spans="1:12">
      <c r="A4415" s="98" t="s">
        <v>121</v>
      </c>
      <c r="B4415" s="480">
        <f t="shared" si="379"/>
        <v>17</v>
      </c>
      <c r="C4415" s="480">
        <f t="shared" si="380"/>
        <v>0</v>
      </c>
      <c r="D4415" s="480">
        <v>204</v>
      </c>
      <c r="E4415" s="480">
        <v>24</v>
      </c>
      <c r="F4415" s="484">
        <v>3.1272000000000002</v>
      </c>
      <c r="G4415" s="480">
        <v>15</v>
      </c>
      <c r="H4415" s="482">
        <v>0.226937</v>
      </c>
      <c r="I4415" s="483">
        <v>13.8</v>
      </c>
      <c r="J4415" s="484">
        <v>0.1908</v>
      </c>
      <c r="K4415" s="469">
        <f t="shared" si="376"/>
        <v>13.780035868985667</v>
      </c>
      <c r="L4415" s="469">
        <f t="shared" si="377"/>
        <v>-1.9964131014333475E-2</v>
      </c>
    </row>
    <row r="4416" spans="1:12">
      <c r="A4416" s="98" t="s">
        <v>121</v>
      </c>
      <c r="B4416" s="98">
        <f t="shared" si="379"/>
        <v>17</v>
      </c>
      <c r="C4416" s="98">
        <f t="shared" si="380"/>
        <v>0</v>
      </c>
      <c r="D4416" s="98">
        <f>D4415</f>
        <v>204</v>
      </c>
      <c r="E4416" s="98">
        <f t="shared" ref="E4416:E4445" si="381">E4415+1</f>
        <v>25</v>
      </c>
      <c r="F4416" s="397">
        <f>F4415+(E4416-E4415)*(F4418-F4415)/(E4418-E4415)</f>
        <v>3.1429666666666667</v>
      </c>
      <c r="G4416" s="98">
        <v>15</v>
      </c>
      <c r="H4416" s="491">
        <f>H4415+(E4416-E4415)*(H4418-H4415)/(E4418-E4415)</f>
        <v>0.227301</v>
      </c>
      <c r="I4416" s="492">
        <f>I4415+(E4416-E4415)*(I4418-I4415)/(E4418-E4415)</f>
        <v>13.833333333333334</v>
      </c>
      <c r="J4416" s="397">
        <f>J4415+(E4416-E4415)*(J4418-J4415)/(E4418-E4415)</f>
        <v>0.18970000000000001</v>
      </c>
      <c r="K4416" s="469">
        <f t="shared" si="376"/>
        <v>13.827333213081626</v>
      </c>
      <c r="L4416" s="469">
        <f t="shared" si="377"/>
        <v>-6.0001202517074859E-3</v>
      </c>
    </row>
    <row r="4417" spans="1:12">
      <c r="A4417" s="480" t="s">
        <v>121</v>
      </c>
      <c r="B4417" s="98">
        <f t="shared" si="379"/>
        <v>17</v>
      </c>
      <c r="C4417" s="98">
        <f t="shared" si="380"/>
        <v>0</v>
      </c>
      <c r="D4417" s="98">
        <f>D4415</f>
        <v>204</v>
      </c>
      <c r="E4417" s="98">
        <f t="shared" si="381"/>
        <v>26</v>
      </c>
      <c r="F4417" s="397">
        <f>F4415+(E4417-E4415)*(F4418-F4415)/(E4418-E4415)</f>
        <v>3.1587333333333336</v>
      </c>
      <c r="G4417" s="98">
        <v>15</v>
      </c>
      <c r="H4417" s="491">
        <f>H4415+(E4417-E4415)*(H4418-H4415)/(E4418-E4415)</f>
        <v>0.22766500000000001</v>
      </c>
      <c r="I4417" s="492">
        <f>I4415+(E4417-E4415)*(I4418-I4415)/(E4418-E4415)</f>
        <v>13.866666666666667</v>
      </c>
      <c r="J4417" s="397">
        <f>J4415+(E4417-E4415)*(J4418-J4415)/(E4418-E4415)</f>
        <v>0.18859999999999999</v>
      </c>
      <c r="K4417" s="469">
        <f t="shared" si="376"/>
        <v>13.874479315368342</v>
      </c>
      <c r="L4417" s="469">
        <f t="shared" si="377"/>
        <v>7.8126487016749735E-3</v>
      </c>
    </row>
    <row r="4418" spans="1:12">
      <c r="A4418" s="98" t="s">
        <v>121</v>
      </c>
      <c r="B4418" s="480">
        <f t="shared" si="379"/>
        <v>17</v>
      </c>
      <c r="C4418" s="480">
        <f t="shared" si="380"/>
        <v>0</v>
      </c>
      <c r="D4418" s="480">
        <f>D4415</f>
        <v>204</v>
      </c>
      <c r="E4418" s="480">
        <f t="shared" si="381"/>
        <v>27</v>
      </c>
      <c r="F4418" s="484">
        <v>3.1745000000000001</v>
      </c>
      <c r="G4418" s="480">
        <v>15</v>
      </c>
      <c r="H4418" s="482">
        <v>0.22802900000000001</v>
      </c>
      <c r="I4418" s="483">
        <v>13.9</v>
      </c>
      <c r="J4418" s="484">
        <v>0.1875</v>
      </c>
      <c r="K4418" s="469">
        <f t="shared" si="376"/>
        <v>13.921474900122353</v>
      </c>
      <c r="L4418" s="469">
        <f t="shared" si="377"/>
        <v>2.1474900122353091E-2</v>
      </c>
    </row>
    <row r="4419" spans="1:12">
      <c r="A4419" s="98" t="s">
        <v>121</v>
      </c>
      <c r="B4419" s="98">
        <f t="shared" si="379"/>
        <v>17</v>
      </c>
      <c r="C4419" s="98">
        <f t="shared" si="380"/>
        <v>0</v>
      </c>
      <c r="D4419" s="98">
        <f>D4418</f>
        <v>204</v>
      </c>
      <c r="E4419" s="98">
        <f t="shared" si="381"/>
        <v>28</v>
      </c>
      <c r="F4419" s="397">
        <f>F4418+(E4419-E4418)*(F4421-F4418)/(E4421-E4418)</f>
        <v>3.1900666666666666</v>
      </c>
      <c r="G4419" s="98">
        <v>15</v>
      </c>
      <c r="H4419" s="491">
        <f>H4418+(E4419-E4418)*(H4421-H4418)/(E4421-E4418)</f>
        <v>0.22838933333333333</v>
      </c>
      <c r="I4419" s="492">
        <f>I4418+(E4419-E4418)*(I4421-I4418)/(E4421-E4418)</f>
        <v>13.966666666666667</v>
      </c>
      <c r="J4419" s="397">
        <f>J4418+(E4419-E4418)*(J4421-J4418)/(E4421-E4418)</f>
        <v>0.18636666666666668</v>
      </c>
      <c r="K4419" s="469">
        <f t="shared" si="376"/>
        <v>13.967669243163721</v>
      </c>
      <c r="L4419" s="469">
        <f t="shared" si="377"/>
        <v>1.0025764970542639E-3</v>
      </c>
    </row>
    <row r="4420" spans="1:12">
      <c r="A4420" s="480" t="s">
        <v>121</v>
      </c>
      <c r="B4420" s="98">
        <f t="shared" si="379"/>
        <v>17</v>
      </c>
      <c r="C4420" s="98">
        <f t="shared" si="380"/>
        <v>0</v>
      </c>
      <c r="D4420" s="98">
        <f>D4418</f>
        <v>204</v>
      </c>
      <c r="E4420" s="98">
        <f t="shared" si="381"/>
        <v>29</v>
      </c>
      <c r="F4420" s="397">
        <f>F4418+(E4420-E4418)*(F4421-F4418)/(E4421-E4418)</f>
        <v>3.2056333333333336</v>
      </c>
      <c r="G4420" s="98">
        <v>15</v>
      </c>
      <c r="H4420" s="491">
        <f>H4418+(E4420-E4418)*(H4421-H4418)/(E4421-E4418)</f>
        <v>0.22874966666666668</v>
      </c>
      <c r="I4420" s="492">
        <f>I4418+(E4420-E4418)*(I4421-I4418)/(E4421-E4418)</f>
        <v>14.033333333333333</v>
      </c>
      <c r="J4420" s="397">
        <f>J4418+(E4420-E4418)*(J4421-J4418)/(E4421-E4418)</f>
        <v>0.18523333333333333</v>
      </c>
      <c r="K4420" s="469">
        <f t="shared" si="376"/>
        <v>14.013718052776762</v>
      </c>
      <c r="L4420" s="469">
        <f t="shared" si="377"/>
        <v>-1.961528055657169E-2</v>
      </c>
    </row>
    <row r="4421" spans="1:12">
      <c r="A4421" s="98" t="s">
        <v>121</v>
      </c>
      <c r="B4421" s="480">
        <f t="shared" si="379"/>
        <v>17</v>
      </c>
      <c r="C4421" s="480">
        <f t="shared" si="380"/>
        <v>0</v>
      </c>
      <c r="D4421" s="480">
        <f>D4418</f>
        <v>204</v>
      </c>
      <c r="E4421" s="480">
        <f t="shared" si="381"/>
        <v>30</v>
      </c>
      <c r="F4421" s="484">
        <v>3.2212000000000001</v>
      </c>
      <c r="G4421" s="480">
        <v>15</v>
      </c>
      <c r="H4421" s="482">
        <v>0.22911000000000001</v>
      </c>
      <c r="I4421" s="483">
        <v>14.1</v>
      </c>
      <c r="J4421" s="484">
        <v>0.18410000000000001</v>
      </c>
      <c r="K4421" s="469">
        <f t="shared" si="376"/>
        <v>14.059622015625681</v>
      </c>
      <c r="L4421" s="469">
        <f t="shared" si="377"/>
        <v>-4.0377984374318387E-2</v>
      </c>
    </row>
    <row r="4422" spans="1:12">
      <c r="A4422" s="98" t="s">
        <v>121</v>
      </c>
      <c r="B4422" s="98">
        <f t="shared" si="379"/>
        <v>17</v>
      </c>
      <c r="C4422" s="98">
        <f t="shared" si="380"/>
        <v>0</v>
      </c>
      <c r="D4422" s="98">
        <f>D4421</f>
        <v>204</v>
      </c>
      <c r="E4422" s="98">
        <f t="shared" si="381"/>
        <v>31</v>
      </c>
      <c r="F4422" s="397">
        <f>F4421+(E4422-E4421)*(F4424-F4421)/(E4424-E4421)</f>
        <v>3.2365333333333335</v>
      </c>
      <c r="G4422" s="98">
        <v>15</v>
      </c>
      <c r="H4422" s="491">
        <f>H4421+(E4422-E4421)*(H4424-H4421)/(E4424-E4421)</f>
        <v>0.229467</v>
      </c>
      <c r="I4422" s="492">
        <f>I4421+(E4422-E4421)*(I4424-I4421)/(E4424-E4421)</f>
        <v>14.133333333333333</v>
      </c>
      <c r="J4422" s="397">
        <f>J4421+(E4422-E4421)*(J4424-J4421)/(E4424-E4421)</f>
        <v>0.183</v>
      </c>
      <c r="K4422" s="469">
        <f t="shared" si="376"/>
        <v>14.104569865528958</v>
      </c>
      <c r="L4422" s="469">
        <f t="shared" si="377"/>
        <v>-2.8763467804374443E-2</v>
      </c>
    </row>
    <row r="4423" spans="1:12">
      <c r="A4423" s="480" t="s">
        <v>121</v>
      </c>
      <c r="B4423" s="98">
        <f t="shared" si="379"/>
        <v>17</v>
      </c>
      <c r="C4423" s="98">
        <f t="shared" si="380"/>
        <v>0</v>
      </c>
      <c r="D4423" s="98">
        <f>D4421</f>
        <v>204</v>
      </c>
      <c r="E4423" s="98">
        <f t="shared" si="381"/>
        <v>32</v>
      </c>
      <c r="F4423" s="397">
        <f>F4421+(E4423-E4421)*(F4424-F4421)/(E4424-E4421)</f>
        <v>3.2518666666666665</v>
      </c>
      <c r="G4423" s="98">
        <v>15</v>
      </c>
      <c r="H4423" s="491">
        <f>H4421+(E4423-E4421)*(H4424-H4421)/(E4424-E4421)</f>
        <v>0.229824</v>
      </c>
      <c r="I4423" s="492">
        <f>I4421+(E4423-E4421)*(I4424-I4421)/(E4424-E4421)</f>
        <v>14.166666666666666</v>
      </c>
      <c r="J4423" s="397">
        <f>J4421+(E4423-E4421)*(J4424-J4421)/(E4424-E4421)</f>
        <v>0.18190000000000001</v>
      </c>
      <c r="K4423" s="469">
        <f t="shared" si="376"/>
        <v>14.149378074816671</v>
      </c>
      <c r="L4423" s="469">
        <f t="shared" si="377"/>
        <v>-1.7288591849995427E-2</v>
      </c>
    </row>
    <row r="4424" spans="1:12">
      <c r="A4424" s="98" t="s">
        <v>121</v>
      </c>
      <c r="B4424" s="480">
        <f t="shared" si="379"/>
        <v>17</v>
      </c>
      <c r="C4424" s="480">
        <f t="shared" si="380"/>
        <v>0</v>
      </c>
      <c r="D4424" s="480">
        <f>D4421</f>
        <v>204</v>
      </c>
      <c r="E4424" s="480">
        <f t="shared" si="381"/>
        <v>33</v>
      </c>
      <c r="F4424" s="484">
        <v>3.2671999999999999</v>
      </c>
      <c r="G4424" s="480">
        <v>15</v>
      </c>
      <c r="H4424" s="482">
        <v>0.230181</v>
      </c>
      <c r="I4424" s="483">
        <v>14.2</v>
      </c>
      <c r="J4424" s="484">
        <v>0.18079999999999999</v>
      </c>
      <c r="K4424" s="469">
        <f t="shared" si="376"/>
        <v>14.194047293217077</v>
      </c>
      <c r="L4424" s="469">
        <f t="shared" si="377"/>
        <v>-5.9527067829225899E-3</v>
      </c>
    </row>
    <row r="4425" spans="1:12">
      <c r="A4425" s="98" t="s">
        <v>121</v>
      </c>
      <c r="B4425" s="98">
        <f t="shared" si="379"/>
        <v>17</v>
      </c>
      <c r="C4425" s="98">
        <f t="shared" si="380"/>
        <v>0</v>
      </c>
      <c r="D4425" s="98">
        <f>D4424</f>
        <v>204</v>
      </c>
      <c r="E4425" s="98">
        <f t="shared" si="381"/>
        <v>34</v>
      </c>
      <c r="F4425" s="397">
        <f>F4424+(E4425-E4424)*(F4427-F4424)/(E4427-E4424)</f>
        <v>3.2822999999999998</v>
      </c>
      <c r="G4425" s="98">
        <v>15</v>
      </c>
      <c r="H4425" s="491">
        <f>H4424+(E4425-E4424)*(H4427-H4424)/(E4427-E4424)</f>
        <v>0.23053499999999999</v>
      </c>
      <c r="I4425" s="492">
        <f>I4424+(E4425-E4424)*(I4427-I4424)/(E4427-E4424)</f>
        <v>14.233333333333333</v>
      </c>
      <c r="J4425" s="397">
        <f>J4424+(E4425-E4424)*(J4427-J4424)/(E4427-E4424)</f>
        <v>0.17966666666666667</v>
      </c>
      <c r="K4425" s="469">
        <f t="shared" si="376"/>
        <v>14.237751317587351</v>
      </c>
      <c r="L4425" s="469">
        <f t="shared" si="377"/>
        <v>4.4179842540188474E-3</v>
      </c>
    </row>
    <row r="4426" spans="1:12">
      <c r="A4426" s="480" t="s">
        <v>121</v>
      </c>
      <c r="B4426" s="98">
        <f t="shared" si="379"/>
        <v>17</v>
      </c>
      <c r="C4426" s="98">
        <f t="shared" si="380"/>
        <v>0</v>
      </c>
      <c r="D4426" s="98">
        <f>D4424</f>
        <v>204</v>
      </c>
      <c r="E4426" s="98">
        <f t="shared" si="381"/>
        <v>35</v>
      </c>
      <c r="F4426" s="397">
        <f>F4424+(E4426-E4424)*(F4427-F4424)/(E4427-E4424)</f>
        <v>3.2974000000000001</v>
      </c>
      <c r="G4426" s="98">
        <v>15</v>
      </c>
      <c r="H4426" s="491">
        <f>H4424+(E4426-E4424)*(H4427-H4424)/(E4427-E4424)</f>
        <v>0.23088900000000001</v>
      </c>
      <c r="I4426" s="492">
        <f>I4424+(E4426-E4424)*(I4427-I4424)/(E4427-E4424)</f>
        <v>14.266666666666667</v>
      </c>
      <c r="J4426" s="397">
        <f>J4424+(E4426-E4424)*(J4427-J4424)/(E4427-E4424)</f>
        <v>0.17853333333333332</v>
      </c>
      <c r="K4426" s="469">
        <f t="shared" si="376"/>
        <v>14.281321327564328</v>
      </c>
      <c r="L4426" s="469">
        <f t="shared" si="377"/>
        <v>1.4654660897660321E-2</v>
      </c>
    </row>
    <row r="4427" spans="1:12">
      <c r="A4427" s="98" t="s">
        <v>121</v>
      </c>
      <c r="B4427" s="480">
        <f t="shared" si="379"/>
        <v>17</v>
      </c>
      <c r="C4427" s="480">
        <f t="shared" si="380"/>
        <v>0</v>
      </c>
      <c r="D4427" s="480">
        <f>D4424</f>
        <v>204</v>
      </c>
      <c r="E4427" s="480">
        <f t="shared" si="381"/>
        <v>36</v>
      </c>
      <c r="F4427" s="484">
        <v>3.3125</v>
      </c>
      <c r="G4427" s="480">
        <v>15</v>
      </c>
      <c r="H4427" s="482">
        <v>0.231243</v>
      </c>
      <c r="I4427" s="483">
        <v>14.3</v>
      </c>
      <c r="J4427" s="484">
        <v>0.1774</v>
      </c>
      <c r="K4427" s="469">
        <f t="shared" ref="K4427:K4490" si="382">F4427/H4427</f>
        <v>14.324757938618681</v>
      </c>
      <c r="L4427" s="469">
        <f t="shared" ref="L4427:L4490" si="383">K4427-I4427</f>
        <v>2.4757938618680697E-2</v>
      </c>
    </row>
    <row r="4428" spans="1:12">
      <c r="A4428" s="98" t="s">
        <v>121</v>
      </c>
      <c r="B4428" s="98">
        <f t="shared" si="379"/>
        <v>17</v>
      </c>
      <c r="C4428" s="98">
        <f t="shared" si="380"/>
        <v>0</v>
      </c>
      <c r="D4428" s="98">
        <f>D4427</f>
        <v>204</v>
      </c>
      <c r="E4428" s="98">
        <f t="shared" si="381"/>
        <v>37</v>
      </c>
      <c r="F4428" s="397">
        <f>F4427+(E4428-E4427)*(F4430-F4427)/(E4430-E4427)</f>
        <v>3.3274333333333335</v>
      </c>
      <c r="G4428" s="98">
        <v>15</v>
      </c>
      <c r="H4428" s="491">
        <f>H4427+(E4428-E4427)*(H4430-H4427)/(E4430-E4427)</f>
        <v>0.23159433333333335</v>
      </c>
      <c r="I4428" s="492">
        <f>I4427+(E4428-E4427)*(I4430-I4427)/(E4430-E4427)</f>
        <v>14.366666666666667</v>
      </c>
      <c r="J4428" s="397">
        <f>J4427+(E4428-E4427)*(J4430-J4427)/(E4430-E4427)</f>
        <v>0.17630000000000001</v>
      </c>
      <c r="K4428" s="469">
        <f t="shared" si="382"/>
        <v>14.367507552717898</v>
      </c>
      <c r="L4428" s="469">
        <f t="shared" si="383"/>
        <v>8.4088605123078253E-4</v>
      </c>
    </row>
    <row r="4429" spans="1:12">
      <c r="A4429" s="480" t="s">
        <v>121</v>
      </c>
      <c r="B4429" s="98">
        <f t="shared" si="379"/>
        <v>17</v>
      </c>
      <c r="C4429" s="98">
        <f t="shared" si="380"/>
        <v>0</v>
      </c>
      <c r="D4429" s="98">
        <f>D4427</f>
        <v>204</v>
      </c>
      <c r="E4429" s="98">
        <f t="shared" si="381"/>
        <v>38</v>
      </c>
      <c r="F4429" s="397">
        <f>F4427+(E4429-E4427)*(F4430-F4427)/(E4430-E4427)</f>
        <v>3.3423666666666665</v>
      </c>
      <c r="G4429" s="98">
        <v>15</v>
      </c>
      <c r="H4429" s="491">
        <f>H4427+(E4429-E4427)*(H4430-H4427)/(E4430-E4427)</f>
        <v>0.23194566666666666</v>
      </c>
      <c r="I4429" s="492">
        <f>I4427+(E4429-E4427)*(I4430-I4427)/(E4430-E4427)</f>
        <v>14.433333333333334</v>
      </c>
      <c r="J4429" s="397">
        <f>J4427+(E4429-E4427)*(J4430-J4427)/(E4430-E4427)</f>
        <v>0.17519999999999999</v>
      </c>
      <c r="K4429" s="469">
        <f t="shared" si="382"/>
        <v>14.410127659207545</v>
      </c>
      <c r="L4429" s="469">
        <f t="shared" si="383"/>
        <v>-2.3205674125788889E-2</v>
      </c>
    </row>
    <row r="4430" spans="1:12">
      <c r="A4430" s="98" t="s">
        <v>121</v>
      </c>
      <c r="B4430" s="480">
        <f t="shared" si="379"/>
        <v>17</v>
      </c>
      <c r="C4430" s="480">
        <f t="shared" si="380"/>
        <v>0</v>
      </c>
      <c r="D4430" s="480">
        <f>D4427</f>
        <v>204</v>
      </c>
      <c r="E4430" s="480">
        <f t="shared" si="381"/>
        <v>39</v>
      </c>
      <c r="F4430" s="484">
        <v>3.3573</v>
      </c>
      <c r="G4430" s="480">
        <v>15</v>
      </c>
      <c r="H4430" s="482">
        <v>0.232297</v>
      </c>
      <c r="I4430" s="483">
        <v>14.5</v>
      </c>
      <c r="J4430" s="484">
        <v>0.1741</v>
      </c>
      <c r="K4430" s="469">
        <f t="shared" si="382"/>
        <v>14.452618845701839</v>
      </c>
      <c r="L4430" s="469">
        <f t="shared" si="383"/>
        <v>-4.7381154298161476E-2</v>
      </c>
    </row>
    <row r="4431" spans="1:12">
      <c r="A4431" s="98" t="s">
        <v>121</v>
      </c>
      <c r="B4431" s="98">
        <f t="shared" si="379"/>
        <v>17</v>
      </c>
      <c r="C4431" s="98">
        <f t="shared" si="380"/>
        <v>0</v>
      </c>
      <c r="D4431" s="98">
        <f>D4430</f>
        <v>204</v>
      </c>
      <c r="E4431" s="98">
        <f t="shared" si="381"/>
        <v>40</v>
      </c>
      <c r="F4431" s="397">
        <f>F4430+(E4431-E4430)*(F4433-F4430)/(E4433-E4430)</f>
        <v>3.3719999999999999</v>
      </c>
      <c r="G4431" s="98">
        <v>15</v>
      </c>
      <c r="H4431" s="491">
        <f>H4430+(E4431-E4430)*(H4433-H4430)/(E4433-E4430)</f>
        <v>0.23264599999999999</v>
      </c>
      <c r="I4431" s="492">
        <f>I4430+(E4431-E4430)*(I4433-I4430)/(E4433-E4430)</f>
        <v>14.533333333333333</v>
      </c>
      <c r="J4431" s="397">
        <f>J4430+(E4431-E4430)*(J4433-J4430)/(E4433-E4430)</f>
        <v>0.17300000000000001</v>
      </c>
      <c r="K4431" s="469">
        <f t="shared" si="382"/>
        <v>14.494124119907498</v>
      </c>
      <c r="L4431" s="469">
        <f t="shared" si="383"/>
        <v>-3.9209213425834832E-2</v>
      </c>
    </row>
    <row r="4432" spans="1:12">
      <c r="A4432" s="480" t="s">
        <v>121</v>
      </c>
      <c r="B4432" s="98">
        <f t="shared" si="379"/>
        <v>17</v>
      </c>
      <c r="C4432" s="98">
        <f t="shared" si="380"/>
        <v>0</v>
      </c>
      <c r="D4432" s="98">
        <f>D4430</f>
        <v>204</v>
      </c>
      <c r="E4432" s="98">
        <f t="shared" si="381"/>
        <v>41</v>
      </c>
      <c r="F4432" s="397">
        <f>F4430+(E4432-E4430)*(F4433-F4430)/(E4433-E4430)</f>
        <v>3.3867000000000003</v>
      </c>
      <c r="G4432" s="98">
        <v>15</v>
      </c>
      <c r="H4432" s="491">
        <f>H4430+(E4432-E4430)*(H4433-H4430)/(E4433-E4430)</f>
        <v>0.23299500000000001</v>
      </c>
      <c r="I4432" s="492">
        <f>I4430+(E4432-E4430)*(I4433-I4430)/(E4433-E4430)</f>
        <v>14.566666666666666</v>
      </c>
      <c r="J4432" s="397">
        <f>J4430+(E4432-E4430)*(J4433-J4430)/(E4433-E4430)</f>
        <v>0.1719</v>
      </c>
      <c r="K4432" s="469">
        <f t="shared" si="382"/>
        <v>14.53550505375652</v>
      </c>
      <c r="L4432" s="469">
        <f t="shared" si="383"/>
        <v>-3.116161291014663E-2</v>
      </c>
    </row>
    <row r="4433" spans="1:12">
      <c r="A4433" s="98" t="s">
        <v>121</v>
      </c>
      <c r="B4433" s="480">
        <f t="shared" si="379"/>
        <v>17</v>
      </c>
      <c r="C4433" s="480">
        <f t="shared" si="380"/>
        <v>0</v>
      </c>
      <c r="D4433" s="480">
        <f>D4430</f>
        <v>204</v>
      </c>
      <c r="E4433" s="480">
        <f t="shared" si="381"/>
        <v>42</v>
      </c>
      <c r="F4433" s="484">
        <v>3.4014000000000002</v>
      </c>
      <c r="G4433" s="480">
        <v>15</v>
      </c>
      <c r="H4433" s="482">
        <v>0.233344</v>
      </c>
      <c r="I4433" s="483">
        <v>14.6</v>
      </c>
      <c r="J4433" s="484">
        <v>0.17080000000000001</v>
      </c>
      <c r="K4433" s="469">
        <f t="shared" si="382"/>
        <v>14.576762205156337</v>
      </c>
      <c r="L4433" s="469">
        <f t="shared" si="383"/>
        <v>-2.323779484366284E-2</v>
      </c>
    </row>
    <row r="4434" spans="1:12">
      <c r="A4434" s="98" t="s">
        <v>121</v>
      </c>
      <c r="B4434" s="98">
        <f t="shared" si="379"/>
        <v>17</v>
      </c>
      <c r="C4434" s="98">
        <f t="shared" si="380"/>
        <v>0</v>
      </c>
      <c r="D4434" s="98">
        <f>D4433</f>
        <v>204</v>
      </c>
      <c r="E4434" s="98">
        <f t="shared" si="381"/>
        <v>43</v>
      </c>
      <c r="F4434" s="397">
        <f>F4433+(E4434-E4433)*(F4436-F4433)/(E4436-E4433)</f>
        <v>3.4159333333333333</v>
      </c>
      <c r="G4434" s="98">
        <v>15</v>
      </c>
      <c r="H4434" s="491">
        <f>H4433+(E4434-E4433)*(H4436-H4433)/(E4436-E4433)</f>
        <v>0.23369066666666666</v>
      </c>
      <c r="I4434" s="492">
        <f>I4433+(E4434-E4433)*(I4436-I4433)/(E4436-E4433)</f>
        <v>14.633333333333333</v>
      </c>
      <c r="J4434" s="397">
        <f>J4433+(E4434-E4433)*(J4436-J4433)/(E4436-E4433)</f>
        <v>0.16966666666666666</v>
      </c>
      <c r="K4434" s="469">
        <f t="shared" si="382"/>
        <v>14.617328890613232</v>
      </c>
      <c r="L4434" s="469">
        <f t="shared" si="383"/>
        <v>-1.6004442720101153E-2</v>
      </c>
    </row>
    <row r="4435" spans="1:12">
      <c r="A4435" s="480" t="s">
        <v>121</v>
      </c>
      <c r="B4435" s="98">
        <f t="shared" si="379"/>
        <v>17</v>
      </c>
      <c r="C4435" s="98">
        <f t="shared" si="380"/>
        <v>0</v>
      </c>
      <c r="D4435" s="98">
        <f>D4433</f>
        <v>204</v>
      </c>
      <c r="E4435" s="98">
        <f t="shared" si="381"/>
        <v>44</v>
      </c>
      <c r="F4435" s="397">
        <f>F4433+(E4435-E4433)*(F4436-F4433)/(E4436-E4433)</f>
        <v>3.4304666666666668</v>
      </c>
      <c r="G4435" s="98">
        <v>15</v>
      </c>
      <c r="H4435" s="491">
        <f>H4433+(E4435-E4433)*(H4436-H4433)/(E4436-E4433)</f>
        <v>0.23403733333333335</v>
      </c>
      <c r="I4435" s="492">
        <f>I4433+(E4435-E4433)*(I4436-I4433)/(E4436-E4433)</f>
        <v>14.666666666666666</v>
      </c>
      <c r="J4435" s="397">
        <f>J4433+(E4435-E4433)*(J4436-J4433)/(E4436-E4433)</f>
        <v>0.16853333333333334</v>
      </c>
      <c r="K4435" s="469">
        <f t="shared" si="382"/>
        <v>14.657775397657353</v>
      </c>
      <c r="L4435" s="469">
        <f t="shared" si="383"/>
        <v>-8.8912690093128077E-3</v>
      </c>
    </row>
    <row r="4436" spans="1:12">
      <c r="A4436" s="98" t="s">
        <v>121</v>
      </c>
      <c r="B4436" s="480">
        <f t="shared" si="379"/>
        <v>17</v>
      </c>
      <c r="C4436" s="480">
        <f t="shared" si="380"/>
        <v>0</v>
      </c>
      <c r="D4436" s="480">
        <f>D4433</f>
        <v>204</v>
      </c>
      <c r="E4436" s="480">
        <f t="shared" si="381"/>
        <v>45</v>
      </c>
      <c r="F4436" s="484">
        <v>3.4449999999999998</v>
      </c>
      <c r="G4436" s="480">
        <v>15</v>
      </c>
      <c r="H4436" s="482">
        <v>0.23438400000000001</v>
      </c>
      <c r="I4436" s="483">
        <v>14.7</v>
      </c>
      <c r="J4436" s="484">
        <v>0.16739999999999999</v>
      </c>
      <c r="K4436" s="469">
        <f t="shared" si="382"/>
        <v>14.698102259539899</v>
      </c>
      <c r="L4436" s="469">
        <f t="shared" si="383"/>
        <v>-1.8977404600999392E-3</v>
      </c>
    </row>
    <row r="4437" spans="1:12">
      <c r="A4437" s="98" t="s">
        <v>121</v>
      </c>
      <c r="B4437" s="98">
        <f t="shared" si="379"/>
        <v>17</v>
      </c>
      <c r="C4437" s="98">
        <f t="shared" si="380"/>
        <v>0</v>
      </c>
      <c r="D4437" s="98">
        <f>D4436</f>
        <v>204</v>
      </c>
      <c r="E4437" s="98">
        <f t="shared" si="381"/>
        <v>46</v>
      </c>
      <c r="F4437" s="397">
        <f>F4436+(E4437-E4436)*(F4439-F4436)/(E4439-E4436)</f>
        <v>3.4593666666666665</v>
      </c>
      <c r="G4437" s="98">
        <v>15</v>
      </c>
      <c r="H4437" s="491">
        <f>H4436+(E4437-E4436)*(H4439-H4436)/(E4439-E4436)</f>
        <v>0.23472933333333335</v>
      </c>
      <c r="I4437" s="492">
        <f>I4436+(E4437-E4436)*(I4439-I4436)/(E4439-E4436)</f>
        <v>14.733333333333333</v>
      </c>
      <c r="J4437" s="397">
        <f>J4436+(E4437-E4436)*(J4439-J4436)/(E4439-E4436)</f>
        <v>0.1663</v>
      </c>
      <c r="K4437" s="469">
        <f t="shared" si="382"/>
        <v>14.737683686742743</v>
      </c>
      <c r="L4437" s="469">
        <f t="shared" si="383"/>
        <v>4.350353409410701E-3</v>
      </c>
    </row>
    <row r="4438" spans="1:12">
      <c r="A4438" s="480" t="s">
        <v>121</v>
      </c>
      <c r="B4438" s="98">
        <f t="shared" si="379"/>
        <v>17</v>
      </c>
      <c r="C4438" s="98">
        <f t="shared" si="380"/>
        <v>0</v>
      </c>
      <c r="D4438" s="98">
        <f>D4436</f>
        <v>204</v>
      </c>
      <c r="E4438" s="98">
        <f t="shared" si="381"/>
        <v>47</v>
      </c>
      <c r="F4438" s="397">
        <f>F4436+(E4438-E4436)*(F4439-F4436)/(E4439-E4436)</f>
        <v>3.4737333333333336</v>
      </c>
      <c r="G4438" s="98">
        <v>15</v>
      </c>
      <c r="H4438" s="491">
        <f>H4436+(E4438-E4436)*(H4439-H4436)/(E4439-E4436)</f>
        <v>0.23507466666666665</v>
      </c>
      <c r="I4438" s="492">
        <f>I4436+(E4438-E4436)*(I4439-I4436)/(E4439-E4436)</f>
        <v>14.766666666666667</v>
      </c>
      <c r="J4438" s="397">
        <f>J4436+(E4438-E4436)*(J4439-J4436)/(E4439-E4436)</f>
        <v>0.16519999999999999</v>
      </c>
      <c r="K4438" s="469">
        <f t="shared" si="382"/>
        <v>14.777148820800202</v>
      </c>
      <c r="L4438" s="469">
        <f t="shared" si="383"/>
        <v>1.0482154133534038E-2</v>
      </c>
    </row>
    <row r="4439" spans="1:12">
      <c r="A4439" s="98" t="s">
        <v>121</v>
      </c>
      <c r="B4439" s="480">
        <f t="shared" si="379"/>
        <v>17</v>
      </c>
      <c r="C4439" s="480">
        <f t="shared" si="380"/>
        <v>0</v>
      </c>
      <c r="D4439" s="480">
        <f>D4436</f>
        <v>204</v>
      </c>
      <c r="E4439" s="480">
        <f t="shared" si="381"/>
        <v>48</v>
      </c>
      <c r="F4439" s="484">
        <v>3.4881000000000002</v>
      </c>
      <c r="G4439" s="480">
        <v>15</v>
      </c>
      <c r="H4439" s="482">
        <v>0.23541999999999999</v>
      </c>
      <c r="I4439" s="483">
        <v>14.8</v>
      </c>
      <c r="J4439" s="484">
        <v>0.1641</v>
      </c>
      <c r="K4439" s="469">
        <f t="shared" si="382"/>
        <v>14.816498173477191</v>
      </c>
      <c r="L4439" s="469">
        <f t="shared" si="383"/>
        <v>1.6498173477190292E-2</v>
      </c>
    </row>
    <row r="4440" spans="1:12">
      <c r="A4440" s="98" t="s">
        <v>121</v>
      </c>
      <c r="B4440" s="98">
        <f t="shared" si="379"/>
        <v>17</v>
      </c>
      <c r="C4440" s="98">
        <f t="shared" si="380"/>
        <v>0</v>
      </c>
      <c r="D4440" s="98">
        <f>D4439</f>
        <v>204</v>
      </c>
      <c r="E4440" s="98">
        <f t="shared" si="381"/>
        <v>49</v>
      </c>
      <c r="F4440" s="397">
        <f>F4439+(E4440-E4439)*(F4442-F4439)/(E4442-E4439)</f>
        <v>3.5022666666666669</v>
      </c>
      <c r="G4440" s="98">
        <v>15</v>
      </c>
      <c r="H4440" s="491">
        <f>H4439+(E4440-E4439)*(H4442-H4439)/(E4442-E4439)</f>
        <v>0.23576366666666665</v>
      </c>
      <c r="I4440" s="492">
        <f>I4439+(E4440-E4439)*(I4442-I4439)/(E4442-E4439)</f>
        <v>14.833333333333334</v>
      </c>
      <c r="J4440" s="397">
        <f>J4439+(E4440-E4439)*(J4442-J4439)/(E4442-E4439)</f>
        <v>0.16296666666666668</v>
      </c>
      <c r="K4440" s="469">
        <f t="shared" si="382"/>
        <v>14.854988964938054</v>
      </c>
      <c r="L4440" s="469">
        <f t="shared" si="383"/>
        <v>2.1655631604719616E-2</v>
      </c>
    </row>
    <row r="4441" spans="1:12">
      <c r="A4441" s="480" t="s">
        <v>121</v>
      </c>
      <c r="B4441" s="98">
        <f t="shared" si="379"/>
        <v>17</v>
      </c>
      <c r="C4441" s="98">
        <f t="shared" si="380"/>
        <v>0</v>
      </c>
      <c r="D4441" s="98">
        <f>D4439</f>
        <v>204</v>
      </c>
      <c r="E4441" s="98">
        <f t="shared" si="381"/>
        <v>50</v>
      </c>
      <c r="F4441" s="397">
        <f>F4439+(E4441-E4439)*(F4442-F4439)/(E4442-E4439)</f>
        <v>3.5164333333333335</v>
      </c>
      <c r="G4441" s="98">
        <v>15</v>
      </c>
      <c r="H4441" s="491">
        <f>H4439+(E4441-E4439)*(H4442-H4439)/(E4442-E4439)</f>
        <v>0.23610733333333334</v>
      </c>
      <c r="I4441" s="492">
        <f>I4439+(E4441-E4439)*(I4442-I4439)/(E4442-E4439)</f>
        <v>14.866666666666667</v>
      </c>
      <c r="J4441" s="397">
        <f>J4439+(E4441-E4439)*(J4442-J4439)/(E4442-E4439)</f>
        <v>0.16183333333333333</v>
      </c>
      <c r="K4441" s="469">
        <f t="shared" si="382"/>
        <v>14.893367705647997</v>
      </c>
      <c r="L4441" s="469">
        <f t="shared" si="383"/>
        <v>2.6701038981329361E-2</v>
      </c>
    </row>
    <row r="4442" spans="1:12">
      <c r="A4442" s="98" t="s">
        <v>121</v>
      </c>
      <c r="B4442" s="480">
        <f t="shared" si="379"/>
        <v>17</v>
      </c>
      <c r="C4442" s="480">
        <f t="shared" si="380"/>
        <v>0</v>
      </c>
      <c r="D4442" s="480">
        <f>D4439</f>
        <v>204</v>
      </c>
      <c r="E4442" s="480">
        <f t="shared" si="381"/>
        <v>51</v>
      </c>
      <c r="F4442" s="484">
        <v>3.5306000000000002</v>
      </c>
      <c r="G4442" s="480">
        <v>15</v>
      </c>
      <c r="H4442" s="482">
        <v>0.23645099999999999</v>
      </c>
      <c r="I4442" s="483">
        <v>14.9</v>
      </c>
      <c r="J4442" s="484">
        <v>0.16070000000000001</v>
      </c>
      <c r="K4442" s="469">
        <f t="shared" si="382"/>
        <v>14.931634884183193</v>
      </c>
      <c r="L4442" s="469">
        <f t="shared" si="383"/>
        <v>3.1634884183192824E-2</v>
      </c>
    </row>
    <row r="4443" spans="1:12">
      <c r="A4443" s="98" t="s">
        <v>121</v>
      </c>
      <c r="B4443" s="98">
        <f t="shared" si="379"/>
        <v>17</v>
      </c>
      <c r="C4443" s="98">
        <f t="shared" si="380"/>
        <v>0</v>
      </c>
      <c r="D4443" s="98">
        <f>D4442</f>
        <v>204</v>
      </c>
      <c r="E4443" s="98">
        <f t="shared" si="381"/>
        <v>52</v>
      </c>
      <c r="F4443" s="397">
        <f>F4442+(E4443-E4442)*(F4445-F4442)/(E4445-E4442)</f>
        <v>3.5446</v>
      </c>
      <c r="G4443" s="98">
        <v>15</v>
      </c>
      <c r="H4443" s="491">
        <f>H4442+(E4443-E4442)*(H4445-H4442)/(E4445-E4442)</f>
        <v>0.23679366666666665</v>
      </c>
      <c r="I4443" s="492">
        <f>I4442+(E4443-E4442)*(I4445-I4442)/(E4445-E4442)</f>
        <v>14.933333333333334</v>
      </c>
      <c r="J4443" s="397">
        <f>J4442+(E4443-E4442)*(J4445-J4442)/(E4445-E4442)</f>
        <v>0.15960000000000002</v>
      </c>
      <c r="K4443" s="469">
        <f t="shared" si="382"/>
        <v>14.969150357343455</v>
      </c>
      <c r="L4443" s="469">
        <f t="shared" si="383"/>
        <v>3.5817024010121656E-2</v>
      </c>
    </row>
    <row r="4444" spans="1:12">
      <c r="A4444" s="480" t="s">
        <v>121</v>
      </c>
      <c r="B4444" s="98">
        <f t="shared" si="379"/>
        <v>17</v>
      </c>
      <c r="C4444" s="98">
        <f t="shared" si="380"/>
        <v>0</v>
      </c>
      <c r="D4444" s="98">
        <f>D4442</f>
        <v>204</v>
      </c>
      <c r="E4444" s="98">
        <f t="shared" si="381"/>
        <v>53</v>
      </c>
      <c r="F4444" s="397">
        <f>F4442+(E4444-E4442)*(F4445-F4442)/(E4445-E4442)</f>
        <v>3.5586000000000002</v>
      </c>
      <c r="G4444" s="98">
        <v>15</v>
      </c>
      <c r="H4444" s="491">
        <f>H4442+(E4444-E4442)*(H4445-H4442)/(E4445-E4442)</f>
        <v>0.23713633333333334</v>
      </c>
      <c r="I4444" s="492">
        <f>I4442+(E4444-E4442)*(I4445-I4442)/(E4445-E4442)</f>
        <v>14.966666666666667</v>
      </c>
      <c r="J4444" s="397">
        <f>J4442+(E4444-E4442)*(J4445-J4442)/(E4445-E4442)</f>
        <v>0.1585</v>
      </c>
      <c r="K4444" s="469">
        <f t="shared" si="382"/>
        <v>15.006557409310256</v>
      </c>
      <c r="L4444" s="469">
        <f t="shared" si="383"/>
        <v>3.989074264358905E-2</v>
      </c>
    </row>
    <row r="4445" spans="1:12">
      <c r="A4445" s="98" t="s">
        <v>121</v>
      </c>
      <c r="B4445" s="480">
        <f t="shared" si="379"/>
        <v>17</v>
      </c>
      <c r="C4445" s="480">
        <f t="shared" si="380"/>
        <v>0</v>
      </c>
      <c r="D4445" s="480">
        <f>D4442</f>
        <v>204</v>
      </c>
      <c r="E4445" s="480">
        <f t="shared" si="381"/>
        <v>54</v>
      </c>
      <c r="F4445" s="484">
        <v>3.5726</v>
      </c>
      <c r="G4445" s="480">
        <v>15</v>
      </c>
      <c r="H4445" s="482">
        <v>0.237479</v>
      </c>
      <c r="I4445" s="483">
        <v>15</v>
      </c>
      <c r="J4445" s="484">
        <v>0.15740000000000001</v>
      </c>
      <c r="K4445" s="469">
        <f t="shared" si="382"/>
        <v>15.043856509417676</v>
      </c>
      <c r="L4445" s="469">
        <f t="shared" si="383"/>
        <v>4.3856509417675937E-2</v>
      </c>
    </row>
    <row r="4446" spans="1:12">
      <c r="A4446" s="98" t="s">
        <v>121</v>
      </c>
      <c r="B4446" s="480">
        <f t="shared" si="379"/>
        <v>17</v>
      </c>
      <c r="C4446" s="480">
        <f t="shared" si="380"/>
        <v>6</v>
      </c>
      <c r="D4446" s="480">
        <v>210</v>
      </c>
      <c r="E4446" s="480">
        <v>30</v>
      </c>
      <c r="F4446" s="484">
        <v>3.2212000000000001</v>
      </c>
      <c r="G4446" s="480">
        <v>15</v>
      </c>
      <c r="H4446" s="482">
        <v>0.22370699999999999</v>
      </c>
      <c r="I4446" s="483">
        <v>14.4</v>
      </c>
      <c r="J4446" s="484">
        <v>0.18010000000000001</v>
      </c>
      <c r="K4446" s="469">
        <f t="shared" si="382"/>
        <v>14.399191799988378</v>
      </c>
      <c r="L4446" s="469">
        <f t="shared" si="383"/>
        <v>-8.0820001162251742E-4</v>
      </c>
    </row>
    <row r="4447" spans="1:12">
      <c r="A4447" s="480" t="s">
        <v>121</v>
      </c>
      <c r="B4447" s="98">
        <f t="shared" si="379"/>
        <v>17</v>
      </c>
      <c r="C4447" s="98">
        <f t="shared" si="380"/>
        <v>6</v>
      </c>
      <c r="D4447" s="98">
        <f>D4446</f>
        <v>210</v>
      </c>
      <c r="E4447" s="98">
        <f t="shared" ref="E4447:E4470" si="384">E4446+1</f>
        <v>31</v>
      </c>
      <c r="F4447" s="397">
        <f>F4446+(E4447-E4446)*(F4449-F4446)/(E4449-E4446)</f>
        <v>3.2365333333333335</v>
      </c>
      <c r="G4447" s="98">
        <v>15</v>
      </c>
      <c r="H4447" s="491">
        <f>H4446+(E4447-E4446)*(H4449-H4446)/(E4449-E4446)</f>
        <v>0.22408066666666665</v>
      </c>
      <c r="I4447" s="492">
        <f>I4446+(E4447-E4446)*(I4449-I4446)/(E4449-E4446)</f>
        <v>14.433333333333334</v>
      </c>
      <c r="J4447" s="397">
        <f>J4446+(E4447-E4446)*(J4449-J4446)/(E4449-E4446)</f>
        <v>0.17903333333333335</v>
      </c>
      <c r="K4447" s="469">
        <f t="shared" si="382"/>
        <v>14.443608105414421</v>
      </c>
      <c r="L4447" s="469">
        <f t="shared" si="383"/>
        <v>1.0274772081087846E-2</v>
      </c>
    </row>
    <row r="4448" spans="1:12">
      <c r="A4448" s="98" t="s">
        <v>121</v>
      </c>
      <c r="B4448" s="98">
        <f t="shared" si="379"/>
        <v>17</v>
      </c>
      <c r="C4448" s="98">
        <f t="shared" si="380"/>
        <v>6</v>
      </c>
      <c r="D4448" s="98">
        <f>D4446</f>
        <v>210</v>
      </c>
      <c r="E4448" s="98">
        <f t="shared" si="384"/>
        <v>32</v>
      </c>
      <c r="F4448" s="397">
        <f>F4446+(E4448-E4446)*(F4449-F4446)/(E4449-E4446)</f>
        <v>3.2518666666666665</v>
      </c>
      <c r="G4448" s="98">
        <v>15</v>
      </c>
      <c r="H4448" s="491">
        <f>H4446+(E4448-E4446)*(H4449-H4446)/(E4449-E4446)</f>
        <v>0.22445433333333334</v>
      </c>
      <c r="I4448" s="492">
        <f>I4446+(E4448-E4446)*(I4449-I4446)/(E4449-E4446)</f>
        <v>14.466666666666667</v>
      </c>
      <c r="J4448" s="397">
        <f>J4446+(E4448-E4446)*(J4449-J4446)/(E4449-E4446)</f>
        <v>0.17796666666666666</v>
      </c>
      <c r="K4448" s="469">
        <f t="shared" si="382"/>
        <v>14.487876524252147</v>
      </c>
      <c r="L4448" s="469">
        <f t="shared" si="383"/>
        <v>2.1209857585480663E-2</v>
      </c>
    </row>
    <row r="4449" spans="1:12">
      <c r="A4449" s="98" t="s">
        <v>121</v>
      </c>
      <c r="B4449" s="480">
        <f t="shared" si="379"/>
        <v>17</v>
      </c>
      <c r="C4449" s="480">
        <f t="shared" si="380"/>
        <v>6</v>
      </c>
      <c r="D4449" s="480">
        <f>D4446</f>
        <v>210</v>
      </c>
      <c r="E4449" s="480">
        <f t="shared" si="384"/>
        <v>33</v>
      </c>
      <c r="F4449" s="484">
        <v>3.2671999999999999</v>
      </c>
      <c r="G4449" s="480">
        <v>15</v>
      </c>
      <c r="H4449" s="482">
        <v>0.224828</v>
      </c>
      <c r="I4449" s="483">
        <v>14.5</v>
      </c>
      <c r="J4449" s="484">
        <v>0.1769</v>
      </c>
      <c r="K4449" s="469">
        <f t="shared" si="382"/>
        <v>14.53199779386909</v>
      </c>
      <c r="L4449" s="469">
        <f t="shared" si="383"/>
        <v>3.1997793869090074E-2</v>
      </c>
    </row>
    <row r="4450" spans="1:12">
      <c r="A4450" s="480" t="s">
        <v>121</v>
      </c>
      <c r="B4450" s="98">
        <f t="shared" si="379"/>
        <v>17</v>
      </c>
      <c r="C4450" s="98">
        <f t="shared" si="380"/>
        <v>6</v>
      </c>
      <c r="D4450" s="98">
        <f>D4449</f>
        <v>210</v>
      </c>
      <c r="E4450" s="98">
        <f t="shared" si="384"/>
        <v>34</v>
      </c>
      <c r="F4450" s="397">
        <f>F4449+(E4450-E4449)*(F4452-F4449)/(E4452-E4449)</f>
        <v>3.2822999999999998</v>
      </c>
      <c r="G4450" s="98">
        <v>15</v>
      </c>
      <c r="H4450" s="491">
        <f>H4449+(E4450-E4449)*(H4452-H4449)/(E4452-E4449)</f>
        <v>0.22519866666666666</v>
      </c>
      <c r="I4450" s="492">
        <f>I4449+(E4450-E4449)*(I4452-I4449)/(E4452-E4449)</f>
        <v>14.566666666666666</v>
      </c>
      <c r="J4450" s="397">
        <f>J4449+(E4450-E4449)*(J4452-J4449)/(E4452-E4449)</f>
        <v>0.17586666666666667</v>
      </c>
      <c r="K4450" s="469">
        <f t="shared" si="382"/>
        <v>14.575130699412075</v>
      </c>
      <c r="L4450" s="469">
        <f t="shared" si="383"/>
        <v>8.4640327454081898E-3</v>
      </c>
    </row>
    <row r="4451" spans="1:12">
      <c r="A4451" s="98" t="s">
        <v>121</v>
      </c>
      <c r="B4451" s="98">
        <f t="shared" si="379"/>
        <v>17</v>
      </c>
      <c r="C4451" s="98">
        <f t="shared" si="380"/>
        <v>6</v>
      </c>
      <c r="D4451" s="98">
        <f>D4449</f>
        <v>210</v>
      </c>
      <c r="E4451" s="98">
        <f t="shared" si="384"/>
        <v>35</v>
      </c>
      <c r="F4451" s="397">
        <f>F4449+(E4451-E4449)*(F4452-F4449)/(E4452-E4449)</f>
        <v>3.2974000000000001</v>
      </c>
      <c r="G4451" s="98">
        <v>15</v>
      </c>
      <c r="H4451" s="491">
        <f>H4449+(E4451-E4449)*(H4452-H4449)/(E4452-E4449)</f>
        <v>0.22556933333333334</v>
      </c>
      <c r="I4451" s="492">
        <f>I4449+(E4451-E4449)*(I4452-I4449)/(E4452-E4449)</f>
        <v>14.633333333333333</v>
      </c>
      <c r="J4451" s="397">
        <f>J4449+(E4451-E4449)*(J4452-J4449)/(E4452-E4449)</f>
        <v>0.17483333333333334</v>
      </c>
      <c r="K4451" s="469">
        <f t="shared" si="382"/>
        <v>14.61812184871466</v>
      </c>
      <c r="L4451" s="469">
        <f t="shared" si="383"/>
        <v>-1.5211484618673055E-2</v>
      </c>
    </row>
    <row r="4452" spans="1:12">
      <c r="A4452" s="98" t="s">
        <v>121</v>
      </c>
      <c r="B4452" s="480">
        <f t="shared" si="379"/>
        <v>17</v>
      </c>
      <c r="C4452" s="480">
        <f t="shared" si="380"/>
        <v>6</v>
      </c>
      <c r="D4452" s="480">
        <f>D4449</f>
        <v>210</v>
      </c>
      <c r="E4452" s="480">
        <f t="shared" si="384"/>
        <v>36</v>
      </c>
      <c r="F4452" s="484">
        <v>3.3125</v>
      </c>
      <c r="G4452" s="480">
        <v>15</v>
      </c>
      <c r="H4452" s="482">
        <v>0.22594</v>
      </c>
      <c r="I4452" s="483">
        <v>14.7</v>
      </c>
      <c r="J4452" s="484">
        <v>0.17380000000000001</v>
      </c>
      <c r="K4452" s="469">
        <f t="shared" si="382"/>
        <v>14.660971939452953</v>
      </c>
      <c r="L4452" s="469">
        <f t="shared" si="383"/>
        <v>-3.902806054704655E-2</v>
      </c>
    </row>
    <row r="4453" spans="1:12">
      <c r="A4453" s="480" t="s">
        <v>121</v>
      </c>
      <c r="B4453" s="98">
        <f t="shared" si="379"/>
        <v>17</v>
      </c>
      <c r="C4453" s="98">
        <f t="shared" si="380"/>
        <v>6</v>
      </c>
      <c r="D4453" s="98">
        <f>D4452</f>
        <v>210</v>
      </c>
      <c r="E4453" s="98">
        <f t="shared" si="384"/>
        <v>37</v>
      </c>
      <c r="F4453" s="397">
        <f>F4452+(E4453-E4452)*(F4455-F4452)/(E4455-E4452)</f>
        <v>3.3274333333333335</v>
      </c>
      <c r="G4453" s="98">
        <v>15</v>
      </c>
      <c r="H4453" s="491">
        <f>H4452+(E4453-E4452)*(H4455-H4452)/(E4455-E4452)</f>
        <v>0.22630800000000001</v>
      </c>
      <c r="I4453" s="492">
        <f>I4452+(E4453-E4452)*(I4455-I4452)/(E4455-E4452)</f>
        <v>14.733333333333333</v>
      </c>
      <c r="J4453" s="397">
        <f>J4452+(E4453-E4452)*(J4455-J4452)/(E4455-E4452)</f>
        <v>0.17273333333333335</v>
      </c>
      <c r="K4453" s="469">
        <f t="shared" si="382"/>
        <v>14.703118463922324</v>
      </c>
      <c r="L4453" s="469">
        <f t="shared" si="383"/>
        <v>-3.0214869411008038E-2</v>
      </c>
    </row>
    <row r="4454" spans="1:12">
      <c r="A4454" s="98" t="s">
        <v>121</v>
      </c>
      <c r="B4454" s="98">
        <f t="shared" si="379"/>
        <v>17</v>
      </c>
      <c r="C4454" s="98">
        <f t="shared" si="380"/>
        <v>6</v>
      </c>
      <c r="D4454" s="98">
        <f>D4452</f>
        <v>210</v>
      </c>
      <c r="E4454" s="98">
        <f t="shared" si="384"/>
        <v>38</v>
      </c>
      <c r="F4454" s="397">
        <f>F4452+(E4454-E4452)*(F4455-F4452)/(E4455-E4452)</f>
        <v>3.3423666666666665</v>
      </c>
      <c r="G4454" s="98">
        <v>15</v>
      </c>
      <c r="H4454" s="491">
        <f>H4452+(E4454-E4452)*(H4455-H4452)/(E4455-E4452)</f>
        <v>0.22667599999999999</v>
      </c>
      <c r="I4454" s="492">
        <f>I4452+(E4454-E4452)*(I4455-I4452)/(E4455-E4452)</f>
        <v>14.766666666666667</v>
      </c>
      <c r="J4454" s="397">
        <f>J4452+(E4454-E4452)*(J4455-J4452)/(E4455-E4452)</f>
        <v>0.17166666666666666</v>
      </c>
      <c r="K4454" s="469">
        <f t="shared" si="382"/>
        <v>14.745128141782397</v>
      </c>
      <c r="L4454" s="469">
        <f t="shared" si="383"/>
        <v>-2.1538524884270771E-2</v>
      </c>
    </row>
    <row r="4455" spans="1:12">
      <c r="A4455" s="98" t="s">
        <v>121</v>
      </c>
      <c r="B4455" s="480">
        <f t="shared" si="379"/>
        <v>17</v>
      </c>
      <c r="C4455" s="480">
        <f t="shared" si="380"/>
        <v>6</v>
      </c>
      <c r="D4455" s="480">
        <f>D4452</f>
        <v>210</v>
      </c>
      <c r="E4455" s="480">
        <f t="shared" si="384"/>
        <v>39</v>
      </c>
      <c r="F4455" s="484">
        <v>3.3573</v>
      </c>
      <c r="G4455" s="480">
        <v>15</v>
      </c>
      <c r="H4455" s="482">
        <v>0.227044</v>
      </c>
      <c r="I4455" s="483">
        <v>14.8</v>
      </c>
      <c r="J4455" s="484">
        <v>0.1706</v>
      </c>
      <c r="K4455" s="469">
        <f t="shared" si="382"/>
        <v>14.787001638448935</v>
      </c>
      <c r="L4455" s="469">
        <f t="shared" si="383"/>
        <v>-1.299836155106604E-2</v>
      </c>
    </row>
    <row r="4456" spans="1:12">
      <c r="A4456" s="480" t="s">
        <v>121</v>
      </c>
      <c r="B4456" s="98">
        <f t="shared" si="379"/>
        <v>17</v>
      </c>
      <c r="C4456" s="98">
        <f t="shared" si="380"/>
        <v>6</v>
      </c>
      <c r="D4456" s="98">
        <f>D4455</f>
        <v>210</v>
      </c>
      <c r="E4456" s="98">
        <f t="shared" si="384"/>
        <v>40</v>
      </c>
      <c r="F4456" s="397">
        <f>F4455+(E4456-E4455)*(F4458-F4455)/(E4458-E4455)</f>
        <v>3.3719999999999999</v>
      </c>
      <c r="G4456" s="98">
        <v>15</v>
      </c>
      <c r="H4456" s="491">
        <f>H4455+(E4456-E4455)*(H4458-H4455)/(E4458-E4455)</f>
        <v>0.22740933333333332</v>
      </c>
      <c r="I4456" s="492">
        <f>I4455+(E4456-E4455)*(I4458-I4455)/(E4458-E4455)</f>
        <v>14.833333333333334</v>
      </c>
      <c r="J4456" s="397">
        <f>J4455+(E4456-E4455)*(J4458-J4455)/(E4458-E4455)</f>
        <v>0.16956666666666667</v>
      </c>
      <c r="K4456" s="469">
        <f t="shared" si="382"/>
        <v>14.82788745111605</v>
      </c>
      <c r="L4456" s="469">
        <f t="shared" si="383"/>
        <v>-5.4458822172840371E-3</v>
      </c>
    </row>
    <row r="4457" spans="1:12">
      <c r="A4457" s="98" t="s">
        <v>121</v>
      </c>
      <c r="B4457" s="98">
        <f t="shared" si="379"/>
        <v>17</v>
      </c>
      <c r="C4457" s="98">
        <f t="shared" si="380"/>
        <v>6</v>
      </c>
      <c r="D4457" s="98">
        <f>D4455</f>
        <v>210</v>
      </c>
      <c r="E4457" s="98">
        <f t="shared" si="384"/>
        <v>41</v>
      </c>
      <c r="F4457" s="397">
        <f>F4455+(E4457-E4455)*(F4458-F4455)/(E4458-E4455)</f>
        <v>3.3867000000000003</v>
      </c>
      <c r="G4457" s="98">
        <v>15</v>
      </c>
      <c r="H4457" s="491">
        <f>H4455+(E4457-E4455)*(H4458-H4455)/(E4458-E4455)</f>
        <v>0.22777466666666668</v>
      </c>
      <c r="I4457" s="492">
        <f>I4455+(E4457-E4455)*(I4458-I4455)/(E4458-E4455)</f>
        <v>14.866666666666667</v>
      </c>
      <c r="J4457" s="397">
        <f>J4455+(E4457-E4455)*(J4458-J4455)/(E4458-E4455)</f>
        <v>0.16853333333333334</v>
      </c>
      <c r="K4457" s="469">
        <f t="shared" si="382"/>
        <v>14.868642108282454</v>
      </c>
      <c r="L4457" s="469">
        <f t="shared" si="383"/>
        <v>1.9754416157873322E-3</v>
      </c>
    </row>
    <row r="4458" spans="1:12">
      <c r="A4458" s="98" t="s">
        <v>121</v>
      </c>
      <c r="B4458" s="480">
        <f t="shared" si="379"/>
        <v>17</v>
      </c>
      <c r="C4458" s="480">
        <f t="shared" si="380"/>
        <v>6</v>
      </c>
      <c r="D4458" s="480">
        <f>D4455</f>
        <v>210</v>
      </c>
      <c r="E4458" s="480">
        <f t="shared" si="384"/>
        <v>42</v>
      </c>
      <c r="F4458" s="484">
        <v>3.4014000000000002</v>
      </c>
      <c r="G4458" s="480">
        <v>15</v>
      </c>
      <c r="H4458" s="482">
        <v>0.22814000000000001</v>
      </c>
      <c r="I4458" s="483">
        <v>14.9</v>
      </c>
      <c r="J4458" s="484">
        <v>0.16750000000000001</v>
      </c>
      <c r="K4458" s="469">
        <f t="shared" si="382"/>
        <v>14.909266240028053</v>
      </c>
      <c r="L4458" s="469">
        <f t="shared" si="383"/>
        <v>9.2662400280527635E-3</v>
      </c>
    </row>
    <row r="4459" spans="1:12">
      <c r="A4459" s="480" t="s">
        <v>121</v>
      </c>
      <c r="B4459" s="98">
        <f t="shared" si="379"/>
        <v>17</v>
      </c>
      <c r="C4459" s="98">
        <f t="shared" si="380"/>
        <v>6</v>
      </c>
      <c r="D4459" s="98">
        <f>D4458</f>
        <v>210</v>
      </c>
      <c r="E4459" s="98">
        <f t="shared" si="384"/>
        <v>43</v>
      </c>
      <c r="F4459" s="397">
        <f>F4458+(E4459-E4458)*(F4461-F4458)/(E4461-E4458)</f>
        <v>3.4159333333333333</v>
      </c>
      <c r="G4459" s="98">
        <v>15</v>
      </c>
      <c r="H4459" s="491">
        <f>H4458+(E4459-E4458)*(H4461-H4458)/(E4461-E4458)</f>
        <v>0.22850333333333334</v>
      </c>
      <c r="I4459" s="492">
        <f>I4458+(E4459-E4458)*(I4461-I4458)/(E4461-E4458)</f>
        <v>14.933333333333334</v>
      </c>
      <c r="J4459" s="397">
        <f>J4458+(E4459-E4458)*(J4461-J4458)/(E4461-E4458)</f>
        <v>0.16643333333333335</v>
      </c>
      <c r="K4459" s="469">
        <f t="shared" si="382"/>
        <v>14.949161937827311</v>
      </c>
      <c r="L4459" s="469">
        <f t="shared" si="383"/>
        <v>1.5828604493977494E-2</v>
      </c>
    </row>
    <row r="4460" spans="1:12">
      <c r="A4460" s="98" t="s">
        <v>121</v>
      </c>
      <c r="B4460" s="98">
        <f t="shared" si="379"/>
        <v>17</v>
      </c>
      <c r="C4460" s="98">
        <f t="shared" si="380"/>
        <v>6</v>
      </c>
      <c r="D4460" s="98">
        <f>D4458</f>
        <v>210</v>
      </c>
      <c r="E4460" s="98">
        <f t="shared" si="384"/>
        <v>44</v>
      </c>
      <c r="F4460" s="397">
        <f>F4458+(E4460-E4458)*(F4461-F4458)/(E4461-E4458)</f>
        <v>3.4304666666666668</v>
      </c>
      <c r="G4460" s="98">
        <v>15</v>
      </c>
      <c r="H4460" s="491">
        <f>H4458+(E4460-E4458)*(H4461-H4458)/(E4461-E4458)</f>
        <v>0.22886666666666666</v>
      </c>
      <c r="I4460" s="492">
        <f>I4458+(E4460-E4458)*(I4461-I4458)/(E4461-E4458)</f>
        <v>14.966666666666667</v>
      </c>
      <c r="J4460" s="397">
        <f>J4458+(E4460-E4458)*(J4461-J4458)/(E4461-E4458)</f>
        <v>0.16536666666666666</v>
      </c>
      <c r="K4460" s="469">
        <f t="shared" si="382"/>
        <v>14.98893096417128</v>
      </c>
      <c r="L4460" s="469">
        <f t="shared" si="383"/>
        <v>2.2264297504612784E-2</v>
      </c>
    </row>
    <row r="4461" spans="1:12">
      <c r="A4461" s="98" t="s">
        <v>121</v>
      </c>
      <c r="B4461" s="480">
        <f t="shared" si="379"/>
        <v>17</v>
      </c>
      <c r="C4461" s="480">
        <f t="shared" si="380"/>
        <v>6</v>
      </c>
      <c r="D4461" s="480">
        <f>D4458</f>
        <v>210</v>
      </c>
      <c r="E4461" s="480">
        <f t="shared" si="384"/>
        <v>45</v>
      </c>
      <c r="F4461" s="484">
        <v>3.4449999999999998</v>
      </c>
      <c r="G4461" s="480">
        <v>15</v>
      </c>
      <c r="H4461" s="482">
        <v>0.22922999999999999</v>
      </c>
      <c r="I4461" s="483">
        <v>15</v>
      </c>
      <c r="J4461" s="484">
        <v>0.1643</v>
      </c>
      <c r="K4461" s="469">
        <f t="shared" si="382"/>
        <v>15.028573921388999</v>
      </c>
      <c r="L4461" s="469">
        <f t="shared" si="383"/>
        <v>2.8573921388998613E-2</v>
      </c>
    </row>
    <row r="4462" spans="1:12">
      <c r="A4462" s="480" t="s">
        <v>121</v>
      </c>
      <c r="B4462" s="98">
        <f t="shared" si="379"/>
        <v>17</v>
      </c>
      <c r="C4462" s="98">
        <f t="shared" si="380"/>
        <v>6</v>
      </c>
      <c r="D4462" s="98">
        <f>D4461</f>
        <v>210</v>
      </c>
      <c r="E4462" s="98">
        <f t="shared" si="384"/>
        <v>46</v>
      </c>
      <c r="F4462" s="397">
        <f>F4461+(E4462-E4461)*(F4464-F4461)/(E4464-E4461)</f>
        <v>3.4593666666666665</v>
      </c>
      <c r="G4462" s="98">
        <v>15</v>
      </c>
      <c r="H4462" s="491">
        <f>H4461+(E4462-E4461)*(H4464-H4461)/(E4464-E4461)</f>
        <v>0.22959133333333331</v>
      </c>
      <c r="I4462" s="492">
        <f>I4461+(E4462-E4461)*(I4464-I4461)/(E4464-E4461)</f>
        <v>15.066666666666666</v>
      </c>
      <c r="J4462" s="397">
        <f>J4461+(E4462-E4461)*(J4464-J4461)/(E4464-E4461)</f>
        <v>0.16323333333333334</v>
      </c>
      <c r="K4462" s="469">
        <f t="shared" si="382"/>
        <v>15.067496740585446</v>
      </c>
      <c r="L4462" s="469">
        <f t="shared" si="383"/>
        <v>8.3007391877920611E-4</v>
      </c>
    </row>
    <row r="4463" spans="1:12">
      <c r="A4463" s="98" t="s">
        <v>121</v>
      </c>
      <c r="B4463" s="98">
        <f t="shared" si="379"/>
        <v>17</v>
      </c>
      <c r="C4463" s="98">
        <f t="shared" si="380"/>
        <v>6</v>
      </c>
      <c r="D4463" s="98">
        <f>D4461</f>
        <v>210</v>
      </c>
      <c r="E4463" s="98">
        <f t="shared" si="384"/>
        <v>47</v>
      </c>
      <c r="F4463" s="397">
        <f>F4461+(E4463-E4461)*(F4464-F4461)/(E4464-E4461)</f>
        <v>3.4737333333333336</v>
      </c>
      <c r="G4463" s="98">
        <v>15</v>
      </c>
      <c r="H4463" s="491">
        <f>H4461+(E4463-E4461)*(H4464-H4461)/(E4464-E4461)</f>
        <v>0.22995266666666667</v>
      </c>
      <c r="I4463" s="492">
        <f>I4461+(E4463-E4461)*(I4464-I4461)/(E4464-E4461)</f>
        <v>15.133333333333333</v>
      </c>
      <c r="J4463" s="397">
        <f>J4461+(E4463-E4461)*(J4464-J4461)/(E4464-E4461)</f>
        <v>0.16216666666666665</v>
      </c>
      <c r="K4463" s="469">
        <f t="shared" si="382"/>
        <v>15.106297237982311</v>
      </c>
      <c r="L4463" s="469">
        <f t="shared" si="383"/>
        <v>-2.7036095351022027E-2</v>
      </c>
    </row>
    <row r="4464" spans="1:12">
      <c r="A4464" s="98" t="s">
        <v>121</v>
      </c>
      <c r="B4464" s="480">
        <f t="shared" si="379"/>
        <v>17</v>
      </c>
      <c r="C4464" s="480">
        <f t="shared" si="380"/>
        <v>6</v>
      </c>
      <c r="D4464" s="480">
        <f>D4461</f>
        <v>210</v>
      </c>
      <c r="E4464" s="480">
        <f t="shared" si="384"/>
        <v>48</v>
      </c>
      <c r="F4464" s="484">
        <v>3.4881000000000002</v>
      </c>
      <c r="G4464" s="480">
        <v>15</v>
      </c>
      <c r="H4464" s="482">
        <v>0.23031399999999999</v>
      </c>
      <c r="I4464" s="483">
        <v>15.2</v>
      </c>
      <c r="J4464" s="484">
        <v>0.16109999999999999</v>
      </c>
      <c r="K4464" s="469">
        <f t="shared" si="382"/>
        <v>15.144975989301564</v>
      </c>
      <c r="L4464" s="469">
        <f t="shared" si="383"/>
        <v>-5.5024010698435433E-2</v>
      </c>
    </row>
    <row r="4465" spans="1:12">
      <c r="A4465" s="480" t="s">
        <v>121</v>
      </c>
      <c r="B4465" s="98">
        <f t="shared" si="379"/>
        <v>17</v>
      </c>
      <c r="C4465" s="98">
        <f t="shared" si="380"/>
        <v>6</v>
      </c>
      <c r="D4465" s="98">
        <f>D4464</f>
        <v>210</v>
      </c>
      <c r="E4465" s="98">
        <f t="shared" si="384"/>
        <v>49</v>
      </c>
      <c r="F4465" s="397">
        <f>F4464+(E4465-E4464)*(F4467-F4464)/(E4467-E4464)</f>
        <v>3.5022666666666669</v>
      </c>
      <c r="G4465" s="98">
        <v>15</v>
      </c>
      <c r="H4465" s="491">
        <f>H4464+(E4465-E4464)*(H4467-H4464)/(E4467-E4464)</f>
        <v>0.23067399999999999</v>
      </c>
      <c r="I4465" s="492">
        <f>I4464+(E4465-E4464)*(I4467-I4464)/(E4467-E4464)</f>
        <v>15.233333333333333</v>
      </c>
      <c r="J4465" s="397">
        <f>J4464+(E4465-E4464)*(J4467-J4464)/(E4467-E4464)</f>
        <v>0.16006666666666666</v>
      </c>
      <c r="K4465" s="469">
        <f t="shared" si="382"/>
        <v>15.18275430549896</v>
      </c>
      <c r="L4465" s="469">
        <f t="shared" si="383"/>
        <v>-5.057902783437207E-2</v>
      </c>
    </row>
    <row r="4466" spans="1:12">
      <c r="A4466" s="98" t="s">
        <v>121</v>
      </c>
      <c r="B4466" s="98">
        <f t="shared" si="379"/>
        <v>17</v>
      </c>
      <c r="C4466" s="98">
        <f t="shared" si="380"/>
        <v>6</v>
      </c>
      <c r="D4466" s="98">
        <f>D4464</f>
        <v>210</v>
      </c>
      <c r="E4466" s="98">
        <f t="shared" si="384"/>
        <v>50</v>
      </c>
      <c r="F4466" s="397">
        <f>F4464+(E4466-E4464)*(F4467-F4464)/(E4467-E4464)</f>
        <v>3.5164333333333335</v>
      </c>
      <c r="G4466" s="98">
        <v>15</v>
      </c>
      <c r="H4466" s="491">
        <f>H4464+(E4466-E4464)*(H4467-H4464)/(E4467-E4464)</f>
        <v>0.23103399999999999</v>
      </c>
      <c r="I4466" s="492">
        <f>I4464+(E4466-E4464)*(I4467-I4464)/(E4467-E4464)</f>
        <v>15.266666666666667</v>
      </c>
      <c r="J4466" s="397">
        <f>J4464+(E4466-E4464)*(J4467-J4464)/(E4467-E4464)</f>
        <v>0.15903333333333333</v>
      </c>
      <c r="K4466" s="469">
        <f t="shared" si="382"/>
        <v>15.220414888429122</v>
      </c>
      <c r="L4466" s="469">
        <f t="shared" si="383"/>
        <v>-4.6251778237545338E-2</v>
      </c>
    </row>
    <row r="4467" spans="1:12">
      <c r="A4467" s="98" t="s">
        <v>121</v>
      </c>
      <c r="B4467" s="480">
        <f t="shared" si="379"/>
        <v>17</v>
      </c>
      <c r="C4467" s="480">
        <f t="shared" si="380"/>
        <v>6</v>
      </c>
      <c r="D4467" s="480">
        <f>D4464</f>
        <v>210</v>
      </c>
      <c r="E4467" s="480">
        <f t="shared" si="384"/>
        <v>51</v>
      </c>
      <c r="F4467" s="484">
        <v>3.5306000000000002</v>
      </c>
      <c r="G4467" s="480">
        <v>15</v>
      </c>
      <c r="H4467" s="482">
        <v>0.23139399999999999</v>
      </c>
      <c r="I4467" s="483">
        <v>15.3</v>
      </c>
      <c r="J4467" s="484">
        <v>0.158</v>
      </c>
      <c r="K4467" s="469">
        <f t="shared" si="382"/>
        <v>15.25795828759605</v>
      </c>
      <c r="L4467" s="469">
        <f t="shared" si="383"/>
        <v>-4.2041712403950271E-2</v>
      </c>
    </row>
    <row r="4468" spans="1:12">
      <c r="A4468" s="480" t="s">
        <v>121</v>
      </c>
      <c r="B4468" s="98">
        <f t="shared" si="379"/>
        <v>17</v>
      </c>
      <c r="C4468" s="98">
        <f t="shared" si="380"/>
        <v>6</v>
      </c>
      <c r="D4468" s="98">
        <f>D4467</f>
        <v>210</v>
      </c>
      <c r="E4468" s="98">
        <f t="shared" si="384"/>
        <v>52</v>
      </c>
      <c r="F4468" s="397">
        <f>F4467+(E4468-E4467)*(F4470-F4467)/(E4470-E4467)</f>
        <v>3.5446</v>
      </c>
      <c r="G4468" s="98">
        <v>15</v>
      </c>
      <c r="H4468" s="491">
        <f>H4467+(E4468-E4467)*(H4470-H4467)/(E4470-E4467)</f>
        <v>0.23175266666666666</v>
      </c>
      <c r="I4468" s="492">
        <f>I4467+(E4468-E4467)*(I4470-I4467)/(E4470-E4467)</f>
        <v>15.333333333333334</v>
      </c>
      <c r="J4468" s="397">
        <f>J4467+(E4468-E4467)*(J4470-J4467)/(E4470-E4467)</f>
        <v>0.15693333333333334</v>
      </c>
      <c r="K4468" s="469">
        <f t="shared" si="382"/>
        <v>15.294753889922879</v>
      </c>
      <c r="L4468" s="469">
        <f t="shared" si="383"/>
        <v>-3.8579443410455383E-2</v>
      </c>
    </row>
    <row r="4469" spans="1:12">
      <c r="A4469" s="98" t="s">
        <v>121</v>
      </c>
      <c r="B4469" s="98">
        <f t="shared" si="379"/>
        <v>17</v>
      </c>
      <c r="C4469" s="98">
        <f t="shared" si="380"/>
        <v>6</v>
      </c>
      <c r="D4469" s="98">
        <f>D4467</f>
        <v>210</v>
      </c>
      <c r="E4469" s="98">
        <f t="shared" si="384"/>
        <v>53</v>
      </c>
      <c r="F4469" s="397">
        <f>F4467+(E4469-E4467)*(F4470-F4467)/(E4470-E4467)</f>
        <v>3.5586000000000002</v>
      </c>
      <c r="G4469" s="98">
        <v>15</v>
      </c>
      <c r="H4469" s="491">
        <f>H4467+(E4469-E4467)*(H4470-H4467)/(E4470-E4467)</f>
        <v>0.23211133333333334</v>
      </c>
      <c r="I4469" s="492">
        <f>I4467+(E4469-E4467)*(I4470-I4467)/(E4470-E4467)</f>
        <v>15.366666666666667</v>
      </c>
      <c r="J4469" s="397">
        <f>J4467+(E4469-E4467)*(J4470-J4467)/(E4470-E4467)</f>
        <v>0.15586666666666665</v>
      </c>
      <c r="K4469" s="469">
        <f t="shared" si="382"/>
        <v>15.331435776509549</v>
      </c>
      <c r="L4469" s="469">
        <f t="shared" si="383"/>
        <v>-3.5230890157118111E-2</v>
      </c>
    </row>
    <row r="4470" spans="1:12">
      <c r="A4470" s="98" t="s">
        <v>121</v>
      </c>
      <c r="B4470" s="480">
        <f t="shared" si="379"/>
        <v>17</v>
      </c>
      <c r="C4470" s="480">
        <f t="shared" si="380"/>
        <v>6</v>
      </c>
      <c r="D4470" s="480">
        <f>D4467</f>
        <v>210</v>
      </c>
      <c r="E4470" s="480">
        <f t="shared" si="384"/>
        <v>54</v>
      </c>
      <c r="F4470" s="484">
        <v>3.5726</v>
      </c>
      <c r="G4470" s="480">
        <v>15</v>
      </c>
      <c r="H4470" s="482">
        <v>0.23247000000000001</v>
      </c>
      <c r="I4470" s="483">
        <v>15.4</v>
      </c>
      <c r="J4470" s="484">
        <v>0.15479999999999999</v>
      </c>
      <c r="K4470" s="469">
        <f t="shared" si="382"/>
        <v>15.36800447369553</v>
      </c>
      <c r="L4470" s="469">
        <f t="shared" si="383"/>
        <v>-3.1995526304470445E-2</v>
      </c>
    </row>
    <row r="4471" spans="1:12">
      <c r="A4471" s="480" t="s">
        <v>121</v>
      </c>
      <c r="B4471" s="480">
        <f t="shared" si="379"/>
        <v>18</v>
      </c>
      <c r="C4471" s="480">
        <f t="shared" si="380"/>
        <v>0</v>
      </c>
      <c r="D4471" s="480">
        <v>216</v>
      </c>
      <c r="E4471" s="480">
        <v>36</v>
      </c>
      <c r="F4471" s="484">
        <v>3.3125</v>
      </c>
      <c r="G4471" s="480">
        <v>15</v>
      </c>
      <c r="H4471" s="482">
        <v>0.22086</v>
      </c>
      <c r="I4471" s="483">
        <v>15</v>
      </c>
      <c r="J4471" s="484">
        <v>0.17019999999999999</v>
      </c>
      <c r="K4471" s="469">
        <f t="shared" si="382"/>
        <v>14.998188897944399</v>
      </c>
      <c r="L4471" s="469">
        <f t="shared" si="383"/>
        <v>-1.8111020556013102E-3</v>
      </c>
    </row>
    <row r="4472" spans="1:12">
      <c r="A4472" s="98" t="s">
        <v>121</v>
      </c>
      <c r="B4472" s="98">
        <f t="shared" si="379"/>
        <v>18</v>
      </c>
      <c r="C4472" s="98">
        <f t="shared" si="380"/>
        <v>0</v>
      </c>
      <c r="D4472" s="98">
        <f>D4471</f>
        <v>216</v>
      </c>
      <c r="E4472" s="98">
        <f t="shared" ref="E4472:E4489" si="385">E4471+1</f>
        <v>37</v>
      </c>
      <c r="F4472" s="397">
        <f>F4471+(E4472-E4471)*(F4474-F4471)/(E4474-E4471)</f>
        <v>3.3274333333333335</v>
      </c>
      <c r="G4472" s="98">
        <v>15</v>
      </c>
      <c r="H4472" s="491">
        <f>H4471+(E4472-E4471)*(H4474-H4471)/(E4474-E4471)</f>
        <v>0.22124199999999999</v>
      </c>
      <c r="I4472" s="492">
        <f>I4471+(E4472-E4471)*(I4474-I4471)/(E4474-E4471)</f>
        <v>15.033333333333333</v>
      </c>
      <c r="J4472" s="397">
        <f>J4471+(E4472-E4471)*(J4474-J4471)/(E4474-E4471)</f>
        <v>0.16919999999999999</v>
      </c>
      <c r="K4472" s="469">
        <f t="shared" si="382"/>
        <v>15.039790515965926</v>
      </c>
      <c r="L4472" s="469">
        <f t="shared" si="383"/>
        <v>6.4571826325927617E-3</v>
      </c>
    </row>
    <row r="4473" spans="1:12">
      <c r="A4473" s="98" t="s">
        <v>121</v>
      </c>
      <c r="B4473" s="98">
        <f t="shared" si="379"/>
        <v>18</v>
      </c>
      <c r="C4473" s="98">
        <f t="shared" si="380"/>
        <v>0</v>
      </c>
      <c r="D4473" s="98">
        <f>D4471</f>
        <v>216</v>
      </c>
      <c r="E4473" s="98">
        <f t="shared" si="385"/>
        <v>38</v>
      </c>
      <c r="F4473" s="397">
        <f>F4471+(E4473-E4471)*(F4474-F4471)/(E4474-E4471)</f>
        <v>3.3423666666666665</v>
      </c>
      <c r="G4473" s="98">
        <v>15</v>
      </c>
      <c r="H4473" s="491">
        <f>H4471+(E4473-E4471)*(H4474-H4471)/(E4474-E4471)</f>
        <v>0.22162400000000002</v>
      </c>
      <c r="I4473" s="492">
        <f>I4471+(E4473-E4471)*(I4474-I4471)/(E4474-E4471)</f>
        <v>15.066666666666666</v>
      </c>
      <c r="J4473" s="397">
        <f>J4471+(E4473-E4471)*(J4474-J4471)/(E4474-E4471)</f>
        <v>0.16819999999999999</v>
      </c>
      <c r="K4473" s="469">
        <f t="shared" si="382"/>
        <v>15.081248721558433</v>
      </c>
      <c r="L4473" s="469">
        <f t="shared" si="383"/>
        <v>1.458205489176656E-2</v>
      </c>
    </row>
    <row r="4474" spans="1:12">
      <c r="A4474" s="480" t="s">
        <v>121</v>
      </c>
      <c r="B4474" s="480">
        <f t="shared" si="379"/>
        <v>18</v>
      </c>
      <c r="C4474" s="480">
        <f t="shared" si="380"/>
        <v>0</v>
      </c>
      <c r="D4474" s="480">
        <f>D4471</f>
        <v>216</v>
      </c>
      <c r="E4474" s="480">
        <f t="shared" si="385"/>
        <v>39</v>
      </c>
      <c r="F4474" s="484">
        <v>3.3573</v>
      </c>
      <c r="G4474" s="480">
        <v>15</v>
      </c>
      <c r="H4474" s="482">
        <v>0.22200600000000001</v>
      </c>
      <c r="I4474" s="483">
        <v>15.1</v>
      </c>
      <c r="J4474" s="484">
        <v>0.16719999999999999</v>
      </c>
      <c r="K4474" s="469">
        <f t="shared" si="382"/>
        <v>15.122564255020134</v>
      </c>
      <c r="L4474" s="469">
        <f t="shared" si="383"/>
        <v>2.2564255020133928E-2</v>
      </c>
    </row>
    <row r="4475" spans="1:12">
      <c r="A4475" s="98" t="s">
        <v>121</v>
      </c>
      <c r="B4475" s="98">
        <f t="shared" si="379"/>
        <v>18</v>
      </c>
      <c r="C4475" s="98">
        <f t="shared" si="380"/>
        <v>0</v>
      </c>
      <c r="D4475" s="98">
        <f>D4474</f>
        <v>216</v>
      </c>
      <c r="E4475" s="98">
        <f t="shared" si="385"/>
        <v>40</v>
      </c>
      <c r="F4475" s="397">
        <f>F4474+(E4475-E4474)*(F4477-F4474)/(E4477-E4474)</f>
        <v>3.3719999999999999</v>
      </c>
      <c r="G4475" s="98">
        <v>15</v>
      </c>
      <c r="H4475" s="491">
        <f>H4474+(E4475-E4474)*(H4477-H4474)/(E4477-E4474)</f>
        <v>0.22238533333333335</v>
      </c>
      <c r="I4475" s="492">
        <f>I4474+(E4475-E4474)*(I4477-I4474)/(E4477-E4474)</f>
        <v>15.133333333333333</v>
      </c>
      <c r="J4475" s="397">
        <f>J4474+(E4475-E4474)*(J4477-J4474)/(E4477-E4474)</f>
        <v>0.16623333333333332</v>
      </c>
      <c r="K4475" s="469">
        <f t="shared" si="382"/>
        <v>15.162870453087432</v>
      </c>
      <c r="L4475" s="469">
        <f t="shared" si="383"/>
        <v>2.953711975409945E-2</v>
      </c>
    </row>
    <row r="4476" spans="1:12">
      <c r="A4476" s="98" t="s">
        <v>121</v>
      </c>
      <c r="B4476" s="98">
        <f t="shared" si="379"/>
        <v>18</v>
      </c>
      <c r="C4476" s="98">
        <f t="shared" si="380"/>
        <v>0</v>
      </c>
      <c r="D4476" s="98">
        <f>D4474</f>
        <v>216</v>
      </c>
      <c r="E4476" s="98">
        <f t="shared" si="385"/>
        <v>41</v>
      </c>
      <c r="F4476" s="397">
        <f>F4474+(E4476-E4474)*(F4477-F4474)/(E4477-E4474)</f>
        <v>3.3867000000000003</v>
      </c>
      <c r="G4476" s="98">
        <v>15</v>
      </c>
      <c r="H4476" s="491">
        <f>H4474+(E4476-E4474)*(H4477-H4474)/(E4477-E4474)</f>
        <v>0.22276466666666667</v>
      </c>
      <c r="I4476" s="492">
        <f>I4474+(E4476-E4474)*(I4477-I4474)/(E4477-E4474)</f>
        <v>15.166666666666666</v>
      </c>
      <c r="J4476" s="397">
        <f>J4474+(E4476-E4474)*(J4477-J4474)/(E4477-E4474)</f>
        <v>0.16526666666666667</v>
      </c>
      <c r="K4476" s="469">
        <f t="shared" si="382"/>
        <v>15.203039380871294</v>
      </c>
      <c r="L4476" s="469">
        <f t="shared" si="383"/>
        <v>3.6372714204627954E-2</v>
      </c>
    </row>
    <row r="4477" spans="1:12">
      <c r="A4477" s="480" t="s">
        <v>121</v>
      </c>
      <c r="B4477" s="480">
        <f t="shared" ref="B4477:B4540" si="386">INT(D4477/12)</f>
        <v>18</v>
      </c>
      <c r="C4477" s="480">
        <f t="shared" ref="C4477:C4540" si="387">D4477-B4477*12</f>
        <v>0</v>
      </c>
      <c r="D4477" s="480">
        <f>D4474</f>
        <v>216</v>
      </c>
      <c r="E4477" s="480">
        <f t="shared" si="385"/>
        <v>42</v>
      </c>
      <c r="F4477" s="484">
        <v>3.4014000000000002</v>
      </c>
      <c r="G4477" s="480">
        <v>15</v>
      </c>
      <c r="H4477" s="482">
        <v>0.22314400000000001</v>
      </c>
      <c r="I4477" s="483">
        <v>15.2</v>
      </c>
      <c r="J4477" s="484">
        <v>0.1643</v>
      </c>
      <c r="K4477" s="469">
        <f t="shared" si="382"/>
        <v>15.243071738428997</v>
      </c>
      <c r="L4477" s="469">
        <f t="shared" si="383"/>
        <v>4.3071738428997364E-2</v>
      </c>
    </row>
    <row r="4478" spans="1:12">
      <c r="A4478" s="98" t="s">
        <v>121</v>
      </c>
      <c r="B4478" s="98">
        <f t="shared" si="386"/>
        <v>18</v>
      </c>
      <c r="C4478" s="98">
        <f t="shared" si="387"/>
        <v>0</v>
      </c>
      <c r="D4478" s="98">
        <f>D4477</f>
        <v>216</v>
      </c>
      <c r="E4478" s="98">
        <f t="shared" si="385"/>
        <v>43</v>
      </c>
      <c r="F4478" s="397">
        <f>F4477+(E4478-E4477)*(F4480-F4477)/(E4480-E4477)</f>
        <v>3.4159333333333333</v>
      </c>
      <c r="G4478" s="98">
        <v>15</v>
      </c>
      <c r="H4478" s="491">
        <f>H4477+(E4478-E4477)*(H4480-H4477)/(E4480-E4477)</f>
        <v>0.22352133333333335</v>
      </c>
      <c r="I4478" s="492">
        <f>I4477+(E4478-E4477)*(I4480-I4477)/(E4480-E4477)</f>
        <v>15.266666666666666</v>
      </c>
      <c r="J4478" s="397">
        <f>J4477+(E4478-E4477)*(J4480-J4477)/(E4480-E4477)</f>
        <v>0.1633</v>
      </c>
      <c r="K4478" s="469">
        <f t="shared" si="382"/>
        <v>15.282359327372181</v>
      </c>
      <c r="L4478" s="469">
        <f t="shared" si="383"/>
        <v>1.5692660705514783E-2</v>
      </c>
    </row>
    <row r="4479" spans="1:12">
      <c r="A4479" s="98" t="s">
        <v>121</v>
      </c>
      <c r="B4479" s="98">
        <f t="shared" si="386"/>
        <v>18</v>
      </c>
      <c r="C4479" s="98">
        <f t="shared" si="387"/>
        <v>0</v>
      </c>
      <c r="D4479" s="98">
        <f>D4477</f>
        <v>216</v>
      </c>
      <c r="E4479" s="98">
        <f t="shared" si="385"/>
        <v>44</v>
      </c>
      <c r="F4479" s="397">
        <f>F4477+(E4479-E4477)*(F4480-F4477)/(E4480-E4477)</f>
        <v>3.4304666666666668</v>
      </c>
      <c r="G4479" s="98">
        <v>15</v>
      </c>
      <c r="H4479" s="491">
        <f>H4477+(E4479-E4477)*(H4480-H4477)/(E4480-E4477)</f>
        <v>0.22389866666666666</v>
      </c>
      <c r="I4479" s="492">
        <f>I4477+(E4479-E4477)*(I4480-I4477)/(E4480-E4477)</f>
        <v>15.333333333333334</v>
      </c>
      <c r="J4479" s="397">
        <f>J4477+(E4479-E4477)*(J4480-J4477)/(E4480-E4477)</f>
        <v>0.1623</v>
      </c>
      <c r="K4479" s="469">
        <f t="shared" si="382"/>
        <v>15.321514494652343</v>
      </c>
      <c r="L4479" s="469">
        <f t="shared" si="383"/>
        <v>-1.1818838680991206E-2</v>
      </c>
    </row>
    <row r="4480" spans="1:12">
      <c r="A4480" s="480" t="s">
        <v>121</v>
      </c>
      <c r="B4480" s="480">
        <f t="shared" si="386"/>
        <v>18</v>
      </c>
      <c r="C4480" s="480">
        <f t="shared" si="387"/>
        <v>0</v>
      </c>
      <c r="D4480" s="480">
        <f>D4477</f>
        <v>216</v>
      </c>
      <c r="E4480" s="480">
        <f t="shared" si="385"/>
        <v>45</v>
      </c>
      <c r="F4480" s="484">
        <v>3.4449999999999998</v>
      </c>
      <c r="G4480" s="480">
        <v>15</v>
      </c>
      <c r="H4480" s="482">
        <v>0.224276</v>
      </c>
      <c r="I4480" s="483">
        <v>15.4</v>
      </c>
      <c r="J4480" s="484">
        <v>0.1613</v>
      </c>
      <c r="K4480" s="469">
        <f t="shared" si="382"/>
        <v>15.360537908648272</v>
      </c>
      <c r="L4480" s="469">
        <f t="shared" si="383"/>
        <v>-3.946209135172829E-2</v>
      </c>
    </row>
    <row r="4481" spans="1:12">
      <c r="A4481" s="98" t="s">
        <v>121</v>
      </c>
      <c r="B4481" s="98">
        <f t="shared" si="386"/>
        <v>18</v>
      </c>
      <c r="C4481" s="98">
        <f t="shared" si="387"/>
        <v>0</v>
      </c>
      <c r="D4481" s="98">
        <f>D4480</f>
        <v>216</v>
      </c>
      <c r="E4481" s="98">
        <f t="shared" si="385"/>
        <v>46</v>
      </c>
      <c r="F4481" s="397">
        <f>F4480+(E4481-E4480)*(F4483-F4480)/(E4483-E4480)</f>
        <v>3.4593666666666665</v>
      </c>
      <c r="G4481" s="98">
        <v>15</v>
      </c>
      <c r="H4481" s="491">
        <f>H4480+(E4481-E4480)*(H4483-H4480)/(E4483-E4480)</f>
        <v>0.22465133333333334</v>
      </c>
      <c r="I4481" s="492">
        <f>I4480+(E4481-E4480)*(I4483-I4480)/(E4483-E4480)</f>
        <v>15.433333333333334</v>
      </c>
      <c r="J4481" s="397">
        <f>J4480+(E4481-E4480)*(J4483-J4480)/(E4483-E4480)</f>
        <v>0.1603</v>
      </c>
      <c r="K4481" s="469">
        <f t="shared" si="382"/>
        <v>15.398825439124924</v>
      </c>
      <c r="L4481" s="469">
        <f t="shared" si="383"/>
        <v>-3.450789420841005E-2</v>
      </c>
    </row>
    <row r="4482" spans="1:12">
      <c r="A4482" s="98" t="s">
        <v>121</v>
      </c>
      <c r="B4482" s="98">
        <f t="shared" si="386"/>
        <v>18</v>
      </c>
      <c r="C4482" s="98">
        <f t="shared" si="387"/>
        <v>0</v>
      </c>
      <c r="D4482" s="98">
        <f>D4480</f>
        <v>216</v>
      </c>
      <c r="E4482" s="98">
        <f t="shared" si="385"/>
        <v>47</v>
      </c>
      <c r="F4482" s="397">
        <f>F4480+(E4482-E4480)*(F4483-F4480)/(E4483-E4480)</f>
        <v>3.4737333333333336</v>
      </c>
      <c r="G4482" s="98">
        <v>15</v>
      </c>
      <c r="H4482" s="491">
        <f>H4480+(E4482-E4480)*(H4483-H4480)/(E4483-E4480)</f>
        <v>0.22502666666666665</v>
      </c>
      <c r="I4482" s="492">
        <f>I4480+(E4482-E4480)*(I4483-I4480)/(E4483-E4480)</f>
        <v>15.466666666666667</v>
      </c>
      <c r="J4482" s="397">
        <f>J4480+(E4482-E4480)*(J4483-J4480)/(E4483-E4480)</f>
        <v>0.1593</v>
      </c>
      <c r="K4482" s="469">
        <f t="shared" si="382"/>
        <v>15.436985246193046</v>
      </c>
      <c r="L4482" s="469">
        <f t="shared" si="383"/>
        <v>-2.9681420473620435E-2</v>
      </c>
    </row>
    <row r="4483" spans="1:12">
      <c r="A4483" s="480" t="s">
        <v>121</v>
      </c>
      <c r="B4483" s="480">
        <f t="shared" si="386"/>
        <v>18</v>
      </c>
      <c r="C4483" s="480">
        <f t="shared" si="387"/>
        <v>0</v>
      </c>
      <c r="D4483" s="480">
        <f>D4480</f>
        <v>216</v>
      </c>
      <c r="E4483" s="480">
        <f t="shared" si="385"/>
        <v>48</v>
      </c>
      <c r="F4483" s="484">
        <v>3.4881000000000002</v>
      </c>
      <c r="G4483" s="480">
        <v>15</v>
      </c>
      <c r="H4483" s="482">
        <v>0.22540199999999999</v>
      </c>
      <c r="I4483" s="483">
        <v>15.5</v>
      </c>
      <c r="J4483" s="484">
        <v>0.1583</v>
      </c>
      <c r="K4483" s="469">
        <f t="shared" si="382"/>
        <v>15.475017967897358</v>
      </c>
      <c r="L4483" s="469">
        <f t="shared" si="383"/>
        <v>-2.4982032102641938E-2</v>
      </c>
    </row>
    <row r="4484" spans="1:12">
      <c r="A4484" s="98" t="s">
        <v>121</v>
      </c>
      <c r="B4484" s="98">
        <f t="shared" si="386"/>
        <v>18</v>
      </c>
      <c r="C4484" s="98">
        <f t="shared" si="387"/>
        <v>0</v>
      </c>
      <c r="D4484" s="98">
        <f>D4483</f>
        <v>216</v>
      </c>
      <c r="E4484" s="98">
        <f t="shared" si="385"/>
        <v>49</v>
      </c>
      <c r="F4484" s="397">
        <f>F4483+(E4484-E4483)*(F4486-F4483)/(E4486-E4483)</f>
        <v>3.5022666666666669</v>
      </c>
      <c r="G4484" s="98">
        <v>15</v>
      </c>
      <c r="H4484" s="491">
        <f>H4483+(E4484-E4483)*(H4486-H4483)/(E4486-E4483)</f>
        <v>0.22577566666666665</v>
      </c>
      <c r="I4484" s="492">
        <f>I4483+(E4484-E4483)*(I4486-I4483)/(E4486-E4483)</f>
        <v>15.533333333333333</v>
      </c>
      <c r="J4484" s="397">
        <f>J4483+(E4484-E4483)*(J4486-J4483)/(E4486-E4483)</f>
        <v>0.1573</v>
      </c>
      <c r="K4484" s="469">
        <f t="shared" si="382"/>
        <v>15.512152918752687</v>
      </c>
      <c r="L4484" s="469">
        <f t="shared" si="383"/>
        <v>-2.1180414580646456E-2</v>
      </c>
    </row>
    <row r="4485" spans="1:12">
      <c r="A4485" s="98" t="s">
        <v>121</v>
      </c>
      <c r="B4485" s="98">
        <f t="shared" si="386"/>
        <v>18</v>
      </c>
      <c r="C4485" s="98">
        <f t="shared" si="387"/>
        <v>0</v>
      </c>
      <c r="D4485" s="98">
        <f>D4483</f>
        <v>216</v>
      </c>
      <c r="E4485" s="98">
        <f t="shared" si="385"/>
        <v>50</v>
      </c>
      <c r="F4485" s="397">
        <f>F4483+(E4485-E4483)*(F4486-F4483)/(E4486-E4483)</f>
        <v>3.5164333333333335</v>
      </c>
      <c r="G4485" s="98">
        <v>15</v>
      </c>
      <c r="H4485" s="491">
        <f>H4483+(E4485-E4483)*(H4486-H4483)/(E4486-E4483)</f>
        <v>0.22614933333333334</v>
      </c>
      <c r="I4485" s="492">
        <f>I4483+(E4485-E4483)*(I4486-I4483)/(E4486-E4483)</f>
        <v>15.566666666666666</v>
      </c>
      <c r="J4485" s="397">
        <f>J4483+(E4485-E4483)*(J4486-J4483)/(E4486-E4483)</f>
        <v>0.15629999999999999</v>
      </c>
      <c r="K4485" s="469">
        <f t="shared" si="382"/>
        <v>15.549165153408957</v>
      </c>
      <c r="L4485" s="469">
        <f t="shared" si="383"/>
        <v>-1.7501513257709433E-2</v>
      </c>
    </row>
    <row r="4486" spans="1:12">
      <c r="A4486" s="480" t="s">
        <v>121</v>
      </c>
      <c r="B4486" s="480">
        <f t="shared" si="386"/>
        <v>18</v>
      </c>
      <c r="C4486" s="480">
        <f t="shared" si="387"/>
        <v>0</v>
      </c>
      <c r="D4486" s="480">
        <f>D4483</f>
        <v>216</v>
      </c>
      <c r="E4486" s="480">
        <f t="shared" si="385"/>
        <v>51</v>
      </c>
      <c r="F4486" s="484">
        <v>3.5306000000000002</v>
      </c>
      <c r="G4486" s="480">
        <v>15</v>
      </c>
      <c r="H4486" s="482">
        <v>0.226523</v>
      </c>
      <c r="I4486" s="483">
        <v>15.6</v>
      </c>
      <c r="J4486" s="484">
        <v>0.15529999999999999</v>
      </c>
      <c r="K4486" s="469">
        <f t="shared" si="382"/>
        <v>15.586055279154877</v>
      </c>
      <c r="L4486" s="469">
        <f t="shared" si="383"/>
        <v>-1.394472084512266E-2</v>
      </c>
    </row>
    <row r="4487" spans="1:12">
      <c r="A4487" s="98" t="s">
        <v>121</v>
      </c>
      <c r="B4487" s="98">
        <f t="shared" si="386"/>
        <v>18</v>
      </c>
      <c r="C4487" s="98">
        <f t="shared" si="387"/>
        <v>0</v>
      </c>
      <c r="D4487" s="98">
        <f>D4486</f>
        <v>216</v>
      </c>
      <c r="E4487" s="98">
        <f t="shared" si="385"/>
        <v>52</v>
      </c>
      <c r="F4487" s="397">
        <f>F4486+(E4487-E4486)*(F4489-F4486)/(E4489-E4486)</f>
        <v>3.5446</v>
      </c>
      <c r="G4487" s="98">
        <v>15</v>
      </c>
      <c r="H4487" s="491">
        <f>H4486+(E4487-E4486)*(H4489-H4486)/(E4489-E4486)</f>
        <v>0.22689533333333334</v>
      </c>
      <c r="I4487" s="492">
        <f>I4486+(E4487-E4486)*(I4489-I4486)/(E4489-E4486)</f>
        <v>15.633333333333333</v>
      </c>
      <c r="J4487" s="397">
        <f>J4486+(E4487-E4486)*(J4489-J4486)/(E4489-E4486)</f>
        <v>0.15429999999999999</v>
      </c>
      <c r="K4487" s="469">
        <f t="shared" si="382"/>
        <v>15.622181152543169</v>
      </c>
      <c r="L4487" s="469">
        <f t="shared" si="383"/>
        <v>-1.1152180790164223E-2</v>
      </c>
    </row>
    <row r="4488" spans="1:12">
      <c r="A4488" s="98" t="s">
        <v>121</v>
      </c>
      <c r="B4488" s="98">
        <f t="shared" si="386"/>
        <v>18</v>
      </c>
      <c r="C4488" s="98">
        <f t="shared" si="387"/>
        <v>0</v>
      </c>
      <c r="D4488" s="98">
        <f>D4486</f>
        <v>216</v>
      </c>
      <c r="E4488" s="98">
        <f t="shared" si="385"/>
        <v>53</v>
      </c>
      <c r="F4488" s="397">
        <f>F4486+(E4488-E4486)*(F4489-F4486)/(E4489-E4486)</f>
        <v>3.5586000000000002</v>
      </c>
      <c r="G4488" s="98">
        <v>15</v>
      </c>
      <c r="H4488" s="491">
        <f>H4486+(E4488-E4486)*(H4489-H4486)/(E4489-E4486)</f>
        <v>0.22726766666666667</v>
      </c>
      <c r="I4488" s="492">
        <f>I4486+(E4488-E4486)*(I4489-I4486)/(E4489-E4486)</f>
        <v>15.666666666666666</v>
      </c>
      <c r="J4488" s="397">
        <f>J4486+(E4488-E4486)*(J4489-J4486)/(E4489-E4486)</f>
        <v>0.15329999999999999</v>
      </c>
      <c r="K4488" s="469">
        <f t="shared" si="382"/>
        <v>15.6581886556674</v>
      </c>
      <c r="L4488" s="469">
        <f t="shared" si="383"/>
        <v>-8.478010999265706E-3</v>
      </c>
    </row>
    <row r="4489" spans="1:12">
      <c r="A4489" s="480" t="s">
        <v>121</v>
      </c>
      <c r="B4489" s="480">
        <f t="shared" si="386"/>
        <v>18</v>
      </c>
      <c r="C4489" s="480">
        <f t="shared" si="387"/>
        <v>0</v>
      </c>
      <c r="D4489" s="480">
        <f>D4486</f>
        <v>216</v>
      </c>
      <c r="E4489" s="480">
        <f t="shared" si="385"/>
        <v>54</v>
      </c>
      <c r="F4489" s="484">
        <v>3.5726</v>
      </c>
      <c r="G4489" s="480">
        <v>15</v>
      </c>
      <c r="H4489" s="482">
        <v>0.22764000000000001</v>
      </c>
      <c r="I4489" s="483">
        <v>15.7</v>
      </c>
      <c r="J4489" s="484">
        <v>0.15229999999999999</v>
      </c>
      <c r="K4489" s="469">
        <f t="shared" si="382"/>
        <v>15.694078369355122</v>
      </c>
      <c r="L4489" s="469">
        <f t="shared" si="383"/>
        <v>-5.9216306448774958E-3</v>
      </c>
    </row>
    <row r="4490" spans="1:12">
      <c r="A4490" s="98" t="s">
        <v>121</v>
      </c>
      <c r="B4490" s="480">
        <f t="shared" si="386"/>
        <v>18</v>
      </c>
      <c r="C4490" s="480">
        <f t="shared" si="387"/>
        <v>6</v>
      </c>
      <c r="D4490" s="480">
        <v>222</v>
      </c>
      <c r="E4490" s="480">
        <v>42</v>
      </c>
      <c r="F4490" s="484">
        <v>3.4014000000000002</v>
      </c>
      <c r="G4490" s="480">
        <v>15</v>
      </c>
      <c r="H4490" s="482">
        <v>0.25645899999999999</v>
      </c>
      <c r="I4490" s="483">
        <v>13.3</v>
      </c>
      <c r="J4490" s="484">
        <v>0.16109999999999999</v>
      </c>
      <c r="K4490" s="469">
        <f t="shared" si="382"/>
        <v>13.262938715350213</v>
      </c>
      <c r="L4490" s="469">
        <f t="shared" si="383"/>
        <v>-3.7061284649787751E-2</v>
      </c>
    </row>
    <row r="4491" spans="1:12">
      <c r="A4491" s="98" t="s">
        <v>121</v>
      </c>
      <c r="B4491" s="98">
        <f t="shared" si="386"/>
        <v>18</v>
      </c>
      <c r="C4491" s="98">
        <f t="shared" si="387"/>
        <v>6</v>
      </c>
      <c r="D4491" s="98">
        <f>D4490</f>
        <v>222</v>
      </c>
      <c r="E4491" s="98">
        <f t="shared" ref="E4491:E4502" si="388">E4490+1</f>
        <v>43</v>
      </c>
      <c r="F4491" s="397">
        <f>F4490+(E4491-E4490)*(F4493-F4490)/(E4493-E4490)</f>
        <v>3.4159333333333333</v>
      </c>
      <c r="G4491" s="98">
        <v>15</v>
      </c>
      <c r="H4491" s="491">
        <f>H4490+(E4491-E4490)*(H4493-H4490)/(E4493-E4490)</f>
        <v>0.244144</v>
      </c>
      <c r="I4491" s="492">
        <f>I4490+(E4491-E4490)*(I4493-I4490)/(E4493-E4490)</f>
        <v>14.1</v>
      </c>
      <c r="J4491" s="397">
        <f>J4490+(E4491-E4490)*(J4493-J4490)/(E4493-E4490)</f>
        <v>0.16016666666666665</v>
      </c>
      <c r="K4491" s="469">
        <f t="shared" ref="K4491:K4554" si="389">F4491/H4491</f>
        <v>13.991469515258753</v>
      </c>
      <c r="L4491" s="469">
        <f t="shared" ref="L4491:L4554" si="390">K4491-I4491</f>
        <v>-0.10853048474124627</v>
      </c>
    </row>
    <row r="4492" spans="1:12">
      <c r="A4492" s="480" t="s">
        <v>121</v>
      </c>
      <c r="B4492" s="98">
        <f t="shared" si="386"/>
        <v>18</v>
      </c>
      <c r="C4492" s="98">
        <f t="shared" si="387"/>
        <v>6</v>
      </c>
      <c r="D4492" s="98">
        <f>D4490</f>
        <v>222</v>
      </c>
      <c r="E4492" s="98">
        <f t="shared" si="388"/>
        <v>44</v>
      </c>
      <c r="F4492" s="397">
        <f>F4490+(E4492-E4490)*(F4493-F4490)/(E4493-E4490)</f>
        <v>3.4304666666666668</v>
      </c>
      <c r="G4492" s="98">
        <v>15</v>
      </c>
      <c r="H4492" s="491">
        <f>H4490+(E4492-E4490)*(H4493-H4490)/(E4493-E4490)</f>
        <v>0.23182899999999998</v>
      </c>
      <c r="I4492" s="492">
        <f>I4490+(E4492-E4490)*(I4493-I4490)/(E4493-E4490)</f>
        <v>14.9</v>
      </c>
      <c r="J4492" s="397">
        <f>J4490+(E4492-E4490)*(J4493-J4490)/(E4493-E4490)</f>
        <v>0.15923333333333334</v>
      </c>
      <c r="K4492" s="469">
        <f t="shared" si="389"/>
        <v>14.797400957889941</v>
      </c>
      <c r="L4492" s="469">
        <f t="shared" si="390"/>
        <v>-0.1025990421100591</v>
      </c>
    </row>
    <row r="4493" spans="1:12">
      <c r="A4493" s="98" t="s">
        <v>121</v>
      </c>
      <c r="B4493" s="480">
        <f t="shared" si="386"/>
        <v>18</v>
      </c>
      <c r="C4493" s="480">
        <f t="shared" si="387"/>
        <v>6</v>
      </c>
      <c r="D4493" s="480">
        <f>D4490</f>
        <v>222</v>
      </c>
      <c r="E4493" s="480">
        <f t="shared" si="388"/>
        <v>45</v>
      </c>
      <c r="F4493" s="484">
        <v>3.4449999999999998</v>
      </c>
      <c r="G4493" s="480">
        <v>15</v>
      </c>
      <c r="H4493" s="482">
        <v>0.21951399999999999</v>
      </c>
      <c r="I4493" s="483">
        <v>15.7</v>
      </c>
      <c r="J4493" s="484">
        <v>0.1583</v>
      </c>
      <c r="K4493" s="469">
        <f t="shared" si="389"/>
        <v>15.69375985130789</v>
      </c>
      <c r="L4493" s="469">
        <f t="shared" si="390"/>
        <v>-6.2401486921093152E-3</v>
      </c>
    </row>
    <row r="4494" spans="1:12">
      <c r="A4494" s="98" t="s">
        <v>121</v>
      </c>
      <c r="B4494" s="98">
        <f t="shared" si="386"/>
        <v>18</v>
      </c>
      <c r="C4494" s="98">
        <f t="shared" si="387"/>
        <v>6</v>
      </c>
      <c r="D4494" s="98">
        <f>D4493</f>
        <v>222</v>
      </c>
      <c r="E4494" s="98">
        <f t="shared" si="388"/>
        <v>46</v>
      </c>
      <c r="F4494" s="397">
        <f>F4493+(E4494-E4493)*(F4496-F4493)/(E4496-E4493)</f>
        <v>3.4593666666666665</v>
      </c>
      <c r="G4494" s="98">
        <v>15</v>
      </c>
      <c r="H4494" s="491">
        <f>H4493+(E4494-E4493)*(H4496-H4493)/(E4496-E4493)</f>
        <v>0.21990099999999999</v>
      </c>
      <c r="I4494" s="492">
        <f>I4493+(E4494-E4493)*(I4496-I4493)/(E4496-E4493)</f>
        <v>15.733333333333333</v>
      </c>
      <c r="J4494" s="397">
        <f>J4493+(E4494-E4493)*(J4496-J4493)/(E4496-E4493)</f>
        <v>0.15736666666666665</v>
      </c>
      <c r="K4494" s="469">
        <f t="shared" si="389"/>
        <v>15.73147310228997</v>
      </c>
      <c r="L4494" s="469">
        <f t="shared" si="390"/>
        <v>-1.8602310433628588E-3</v>
      </c>
    </row>
    <row r="4495" spans="1:12">
      <c r="A4495" s="480" t="s">
        <v>121</v>
      </c>
      <c r="B4495" s="98">
        <f t="shared" si="386"/>
        <v>18</v>
      </c>
      <c r="C4495" s="98">
        <f t="shared" si="387"/>
        <v>6</v>
      </c>
      <c r="D4495" s="98">
        <f>D4493</f>
        <v>222</v>
      </c>
      <c r="E4495" s="98">
        <f t="shared" si="388"/>
        <v>47</v>
      </c>
      <c r="F4495" s="397">
        <f>F4493+(E4495-E4493)*(F4496-F4493)/(E4496-E4493)</f>
        <v>3.4737333333333336</v>
      </c>
      <c r="G4495" s="98">
        <v>15</v>
      </c>
      <c r="H4495" s="491">
        <f>H4493+(E4495-E4493)*(H4496-H4493)/(E4496-E4493)</f>
        <v>0.22028800000000001</v>
      </c>
      <c r="I4495" s="492">
        <f>I4493+(E4495-E4493)*(I4496-I4493)/(E4496-E4493)</f>
        <v>15.766666666666667</v>
      </c>
      <c r="J4495" s="397">
        <f>J4493+(E4495-E4493)*(J4496-J4493)/(E4496-E4493)</f>
        <v>0.15643333333333334</v>
      </c>
      <c r="K4495" s="469">
        <f t="shared" si="389"/>
        <v>15.769053844663956</v>
      </c>
      <c r="L4495" s="469">
        <f t="shared" si="390"/>
        <v>2.3871779972886031E-3</v>
      </c>
    </row>
    <row r="4496" spans="1:12">
      <c r="A4496" s="98" t="s">
        <v>121</v>
      </c>
      <c r="B4496" s="480">
        <f t="shared" si="386"/>
        <v>18</v>
      </c>
      <c r="C4496" s="480">
        <f t="shared" si="387"/>
        <v>6</v>
      </c>
      <c r="D4496" s="480">
        <f>D4493</f>
        <v>222</v>
      </c>
      <c r="E4496" s="480">
        <f t="shared" si="388"/>
        <v>48</v>
      </c>
      <c r="F4496" s="484">
        <v>3.4881000000000002</v>
      </c>
      <c r="G4496" s="480">
        <v>15</v>
      </c>
      <c r="H4496" s="482">
        <v>0.22067500000000001</v>
      </c>
      <c r="I4496" s="483">
        <v>15.8</v>
      </c>
      <c r="J4496" s="484">
        <v>0.1555</v>
      </c>
      <c r="K4496" s="469">
        <f t="shared" si="389"/>
        <v>15.806502775574941</v>
      </c>
      <c r="L4496" s="469">
        <f t="shared" si="390"/>
        <v>6.5027755749405003E-3</v>
      </c>
    </row>
    <row r="4497" spans="1:12">
      <c r="A4497" s="98" t="s">
        <v>121</v>
      </c>
      <c r="B4497" s="98">
        <f t="shared" si="386"/>
        <v>18</v>
      </c>
      <c r="C4497" s="98">
        <f t="shared" si="387"/>
        <v>6</v>
      </c>
      <c r="D4497" s="98">
        <f>D4496</f>
        <v>222</v>
      </c>
      <c r="E4497" s="98">
        <f t="shared" si="388"/>
        <v>49</v>
      </c>
      <c r="F4497" s="397">
        <f>F4496+(E4497-E4496)*(F4499-F4496)/(E4499-E4496)</f>
        <v>3.5022666666666669</v>
      </c>
      <c r="G4497" s="98">
        <v>15</v>
      </c>
      <c r="H4497" s="491">
        <f>H4496+(E4497-E4496)*(H4499-H4496)/(E4499-E4496)</f>
        <v>0.22106033333333333</v>
      </c>
      <c r="I4497" s="492">
        <f>I4496+(E4497-E4496)*(I4499-I4496)/(E4499-E4496)</f>
        <v>15.833333333333334</v>
      </c>
      <c r="J4497" s="397">
        <f>J4496+(E4497-E4496)*(J4499-J4496)/(E4499-E4496)</f>
        <v>0.15456666666666666</v>
      </c>
      <c r="K4497" s="469">
        <f t="shared" si="389"/>
        <v>15.843035310118958</v>
      </c>
      <c r="L4497" s="469">
        <f t="shared" si="390"/>
        <v>9.7019767856245664E-3</v>
      </c>
    </row>
    <row r="4498" spans="1:12">
      <c r="A4498" s="480" t="s">
        <v>121</v>
      </c>
      <c r="B4498" s="98">
        <f t="shared" si="386"/>
        <v>18</v>
      </c>
      <c r="C4498" s="98">
        <f t="shared" si="387"/>
        <v>6</v>
      </c>
      <c r="D4498" s="98">
        <f>D4496</f>
        <v>222</v>
      </c>
      <c r="E4498" s="98">
        <f t="shared" si="388"/>
        <v>50</v>
      </c>
      <c r="F4498" s="397">
        <f>F4496+(E4498-E4496)*(F4499-F4496)/(E4499-E4496)</f>
        <v>3.5164333333333335</v>
      </c>
      <c r="G4498" s="98">
        <v>15</v>
      </c>
      <c r="H4498" s="491">
        <f>H4496+(E4498-E4496)*(H4499-H4496)/(E4499-E4496)</f>
        <v>0.22144566666666668</v>
      </c>
      <c r="I4498" s="492">
        <f>I4496+(E4498-E4496)*(I4499-I4496)/(E4499-E4496)</f>
        <v>15.866666666666667</v>
      </c>
      <c r="J4498" s="397">
        <f>J4496+(E4498-E4496)*(J4499-J4496)/(E4499-E4496)</f>
        <v>0.15363333333333334</v>
      </c>
      <c r="K4498" s="469">
        <f t="shared" si="389"/>
        <v>15.879440705545528</v>
      </c>
      <c r="L4498" s="469">
        <f t="shared" si="390"/>
        <v>1.2774038878861305E-2</v>
      </c>
    </row>
    <row r="4499" spans="1:12">
      <c r="A4499" s="98" t="s">
        <v>121</v>
      </c>
      <c r="B4499" s="480">
        <f t="shared" si="386"/>
        <v>18</v>
      </c>
      <c r="C4499" s="480">
        <f t="shared" si="387"/>
        <v>6</v>
      </c>
      <c r="D4499" s="480">
        <f>D4496</f>
        <v>222</v>
      </c>
      <c r="E4499" s="480">
        <f t="shared" si="388"/>
        <v>51</v>
      </c>
      <c r="F4499" s="484">
        <v>3.5306000000000002</v>
      </c>
      <c r="G4499" s="480">
        <v>15</v>
      </c>
      <c r="H4499" s="482">
        <v>0.221831</v>
      </c>
      <c r="I4499" s="483">
        <v>15.9</v>
      </c>
      <c r="J4499" s="484">
        <v>0.1527</v>
      </c>
      <c r="K4499" s="469">
        <f t="shared" si="389"/>
        <v>15.915719624398754</v>
      </c>
      <c r="L4499" s="469">
        <f t="shared" si="390"/>
        <v>1.5719624398753851E-2</v>
      </c>
    </row>
    <row r="4500" spans="1:12">
      <c r="A4500" s="98" t="s">
        <v>121</v>
      </c>
      <c r="B4500" s="98">
        <f t="shared" si="386"/>
        <v>18</v>
      </c>
      <c r="C4500" s="98">
        <f t="shared" si="387"/>
        <v>6</v>
      </c>
      <c r="D4500" s="98">
        <f>D4499</f>
        <v>222</v>
      </c>
      <c r="E4500" s="98">
        <f t="shared" si="388"/>
        <v>52</v>
      </c>
      <c r="F4500" s="397">
        <f>F4499+(E4500-E4499)*(F4502-F4499)/(E4502-E4499)</f>
        <v>3.5446</v>
      </c>
      <c r="G4500" s="98">
        <v>15</v>
      </c>
      <c r="H4500" s="491">
        <f>H4499+(E4500-E4499)*(H4502-H4499)/(E4502-E4499)</f>
        <v>0.22221466666666667</v>
      </c>
      <c r="I4500" s="492">
        <f>I4499+(E4500-E4499)*(I4502-I4499)/(E4502-E4499)</f>
        <v>15.933333333333334</v>
      </c>
      <c r="J4500" s="397">
        <f>J4499+(E4500-E4499)*(J4502-J4499)/(E4502-E4499)</f>
        <v>0.1678</v>
      </c>
      <c r="K4500" s="469">
        <f t="shared" si="389"/>
        <v>15.951242342239636</v>
      </c>
      <c r="L4500" s="469">
        <f t="shared" si="390"/>
        <v>1.7909008906302759E-2</v>
      </c>
    </row>
    <row r="4501" spans="1:12">
      <c r="A4501" s="480" t="s">
        <v>121</v>
      </c>
      <c r="B4501" s="98">
        <f t="shared" si="386"/>
        <v>18</v>
      </c>
      <c r="C4501" s="98">
        <f t="shared" si="387"/>
        <v>6</v>
      </c>
      <c r="D4501" s="98">
        <f>D4499</f>
        <v>222</v>
      </c>
      <c r="E4501" s="98">
        <f t="shared" si="388"/>
        <v>53</v>
      </c>
      <c r="F4501" s="397">
        <f>F4499+(E4501-E4499)*(F4502-F4499)/(E4502-E4499)</f>
        <v>3.5586000000000002</v>
      </c>
      <c r="G4501" s="98">
        <v>15</v>
      </c>
      <c r="H4501" s="491">
        <f>H4499+(E4501-E4499)*(H4502-H4499)/(E4502-E4499)</f>
        <v>0.22259833333333334</v>
      </c>
      <c r="I4501" s="492">
        <f>I4499+(E4501-E4499)*(I4502-I4499)/(E4502-E4499)</f>
        <v>15.966666666666667</v>
      </c>
      <c r="J4501" s="397">
        <f>J4499+(E4501-E4499)*(J4502-J4499)/(E4502-E4499)</f>
        <v>0.18290000000000001</v>
      </c>
      <c r="K4501" s="469">
        <f t="shared" si="389"/>
        <v>15.986642607386997</v>
      </c>
      <c r="L4501" s="469">
        <f t="shared" si="390"/>
        <v>1.9975940720330598E-2</v>
      </c>
    </row>
    <row r="4502" spans="1:12">
      <c r="A4502" s="98" t="s">
        <v>121</v>
      </c>
      <c r="B4502" s="480">
        <f t="shared" si="386"/>
        <v>18</v>
      </c>
      <c r="C4502" s="480">
        <f t="shared" si="387"/>
        <v>6</v>
      </c>
      <c r="D4502" s="480">
        <f>D4499</f>
        <v>222</v>
      </c>
      <c r="E4502" s="480">
        <f t="shared" si="388"/>
        <v>54</v>
      </c>
      <c r="F4502" s="484">
        <v>3.5726</v>
      </c>
      <c r="G4502" s="480">
        <v>15</v>
      </c>
      <c r="H4502" s="482">
        <v>0.22298200000000001</v>
      </c>
      <c r="I4502" s="483">
        <v>16</v>
      </c>
      <c r="J4502" s="484">
        <v>0.19800000000000001</v>
      </c>
      <c r="K4502" s="469">
        <f t="shared" si="389"/>
        <v>16.021921051923474</v>
      </c>
      <c r="L4502" s="469">
        <f t="shared" si="390"/>
        <v>2.1921051923474266E-2</v>
      </c>
    </row>
    <row r="4503" spans="1:12">
      <c r="A4503" s="98" t="s">
        <v>121</v>
      </c>
      <c r="B4503" s="480">
        <f t="shared" si="386"/>
        <v>19</v>
      </c>
      <c r="C4503" s="480">
        <f t="shared" si="387"/>
        <v>0</v>
      </c>
      <c r="D4503" s="480">
        <v>228</v>
      </c>
      <c r="E4503" s="480">
        <v>48</v>
      </c>
      <c r="F4503" s="484">
        <v>3.4881000000000002</v>
      </c>
      <c r="G4503" s="480">
        <v>15</v>
      </c>
      <c r="H4503" s="482">
        <v>0.21612500000000001</v>
      </c>
      <c r="I4503" s="483">
        <v>16.100000000000001</v>
      </c>
      <c r="J4503" s="484">
        <v>0.15279999999999999</v>
      </c>
      <c r="K4503" s="469">
        <f t="shared" si="389"/>
        <v>16.139271255060727</v>
      </c>
      <c r="L4503" s="469">
        <f t="shared" si="390"/>
        <v>3.9271255060725707E-2</v>
      </c>
    </row>
    <row r="4504" spans="1:12">
      <c r="A4504" s="480" t="s">
        <v>121</v>
      </c>
      <c r="B4504" s="98">
        <f t="shared" si="386"/>
        <v>19</v>
      </c>
      <c r="C4504" s="98">
        <f t="shared" si="387"/>
        <v>0</v>
      </c>
      <c r="D4504" s="98">
        <f>D4503</f>
        <v>228</v>
      </c>
      <c r="E4504" s="98">
        <f t="shared" ref="E4504:E4509" si="391">E4503+1</f>
        <v>49</v>
      </c>
      <c r="F4504" s="397">
        <f>F4503+(E4504-E4503)*(F4506-F4503)/(E4506-E4503)</f>
        <v>3.5022666666666669</v>
      </c>
      <c r="G4504" s="98">
        <v>15</v>
      </c>
      <c r="H4504" s="491">
        <f>H4503+(E4504-E4503)*(H4506-H4503)/(E4506-E4503)</f>
        <v>0.21652000000000002</v>
      </c>
      <c r="I4504" s="492">
        <f>I4503+(E4504-E4503)*(I4506-I4503)/(E4506-E4503)</f>
        <v>16.166666666666668</v>
      </c>
      <c r="J4504" s="397">
        <f>J4503+(E4504-E4503)*(J4506-J4503)/(E4506-E4503)</f>
        <v>0.15190000000000001</v>
      </c>
      <c r="K4504" s="469">
        <f t="shared" si="389"/>
        <v>16.175257097111892</v>
      </c>
      <c r="L4504" s="469">
        <f t="shared" si="390"/>
        <v>8.5904304452242286E-3</v>
      </c>
    </row>
    <row r="4505" spans="1:12">
      <c r="A4505" s="98" t="s">
        <v>121</v>
      </c>
      <c r="B4505" s="98">
        <f t="shared" si="386"/>
        <v>19</v>
      </c>
      <c r="C4505" s="98">
        <f t="shared" si="387"/>
        <v>0</v>
      </c>
      <c r="D4505" s="98">
        <f>D4503</f>
        <v>228</v>
      </c>
      <c r="E4505" s="98">
        <f t="shared" si="391"/>
        <v>50</v>
      </c>
      <c r="F4505" s="397">
        <f>F4503+(E4505-E4503)*(F4506-F4503)/(E4506-E4503)</f>
        <v>3.5164333333333335</v>
      </c>
      <c r="G4505" s="98">
        <v>15</v>
      </c>
      <c r="H4505" s="491">
        <f>H4503+(E4505-E4503)*(H4506-H4503)/(E4506-E4503)</f>
        <v>0.216915</v>
      </c>
      <c r="I4505" s="492">
        <f>I4503+(E4505-E4503)*(I4506-I4503)/(E4506-E4503)</f>
        <v>16.233333333333334</v>
      </c>
      <c r="J4505" s="397">
        <f>J4503+(E4505-E4503)*(J4506-J4503)/(E4506-E4503)</f>
        <v>0.151</v>
      </c>
      <c r="K4505" s="469">
        <f t="shared" si="389"/>
        <v>16.211111879461235</v>
      </c>
      <c r="L4505" s="469">
        <f t="shared" si="390"/>
        <v>-2.2221453872099062E-2</v>
      </c>
    </row>
    <row r="4506" spans="1:12">
      <c r="A4506" s="98" t="s">
        <v>121</v>
      </c>
      <c r="B4506" s="480">
        <f t="shared" si="386"/>
        <v>19</v>
      </c>
      <c r="C4506" s="480">
        <f t="shared" si="387"/>
        <v>0</v>
      </c>
      <c r="D4506" s="480">
        <f>D4503</f>
        <v>228</v>
      </c>
      <c r="E4506" s="480">
        <f t="shared" si="391"/>
        <v>51</v>
      </c>
      <c r="F4506" s="484">
        <v>3.5306000000000002</v>
      </c>
      <c r="G4506" s="480">
        <v>15</v>
      </c>
      <c r="H4506" s="482">
        <v>0.21731</v>
      </c>
      <c r="I4506" s="483">
        <v>16.3</v>
      </c>
      <c r="J4506" s="484">
        <v>0.15010000000000001</v>
      </c>
      <c r="K4506" s="469">
        <f t="shared" si="389"/>
        <v>16.246836316782478</v>
      </c>
      <c r="L4506" s="469">
        <f t="shared" si="390"/>
        <v>-5.3163683217523072E-2</v>
      </c>
    </row>
    <row r="4507" spans="1:12">
      <c r="A4507" s="480" t="s">
        <v>121</v>
      </c>
      <c r="B4507" s="98">
        <f t="shared" si="386"/>
        <v>19</v>
      </c>
      <c r="C4507" s="98">
        <f t="shared" si="387"/>
        <v>0</v>
      </c>
      <c r="D4507" s="98">
        <f>D4506</f>
        <v>228</v>
      </c>
      <c r="E4507" s="98">
        <f t="shared" si="391"/>
        <v>52</v>
      </c>
      <c r="F4507" s="397">
        <f>F4506+(E4507-E4506)*(F4509-F4506)/(E4509-E4506)</f>
        <v>3.5446</v>
      </c>
      <c r="G4507" s="98">
        <v>15</v>
      </c>
      <c r="H4507" s="491">
        <f>H4506+(E4507-E4506)*(H4509-H4506)/(E4509-E4506)</f>
        <v>0.21770366666666666</v>
      </c>
      <c r="I4507" s="492">
        <f>I4506+(E4507-E4506)*(I4509-I4506)/(E4509-E4506)</f>
        <v>16.333333333333332</v>
      </c>
      <c r="J4507" s="397">
        <f>J4506+(E4507-E4506)*(J4509-J4506)/(E4509-E4506)</f>
        <v>0.1492</v>
      </c>
      <c r="K4507" s="469">
        <f t="shared" si="389"/>
        <v>16.281765274203007</v>
      </c>
      <c r="L4507" s="469">
        <f t="shared" si="390"/>
        <v>-5.1568059130325139E-2</v>
      </c>
    </row>
    <row r="4508" spans="1:12">
      <c r="A4508" s="98" t="s">
        <v>121</v>
      </c>
      <c r="B4508" s="98">
        <f t="shared" si="386"/>
        <v>19</v>
      </c>
      <c r="C4508" s="98">
        <f t="shared" si="387"/>
        <v>0</v>
      </c>
      <c r="D4508" s="98">
        <f>D4506</f>
        <v>228</v>
      </c>
      <c r="E4508" s="98">
        <f t="shared" si="391"/>
        <v>53</v>
      </c>
      <c r="F4508" s="397">
        <f>F4506+(E4508-E4506)*(F4509-F4506)/(E4509-E4506)</f>
        <v>3.5586000000000002</v>
      </c>
      <c r="G4508" s="98">
        <v>15</v>
      </c>
      <c r="H4508" s="491">
        <f>H4506+(E4508-E4506)*(H4509-H4506)/(E4509-E4506)</f>
        <v>0.21809733333333334</v>
      </c>
      <c r="I4508" s="492">
        <f>I4506+(E4508-E4506)*(I4509-I4506)/(E4509-E4506)</f>
        <v>16.366666666666667</v>
      </c>
      <c r="J4508" s="397">
        <f>J4506+(E4508-E4506)*(J4509-J4506)/(E4509-E4506)</f>
        <v>0.14830000000000002</v>
      </c>
      <c r="K4508" s="469">
        <f t="shared" si="389"/>
        <v>16.316568137773348</v>
      </c>
      <c r="L4508" s="469">
        <f t="shared" si="390"/>
        <v>-5.0098528893318672E-2</v>
      </c>
    </row>
    <row r="4509" spans="1:12">
      <c r="A4509" s="98" t="s">
        <v>121</v>
      </c>
      <c r="B4509" s="480">
        <f t="shared" si="386"/>
        <v>19</v>
      </c>
      <c r="C4509" s="480">
        <f t="shared" si="387"/>
        <v>0</v>
      </c>
      <c r="D4509" s="480">
        <f>D4506</f>
        <v>228</v>
      </c>
      <c r="E4509" s="480">
        <f t="shared" si="391"/>
        <v>54</v>
      </c>
      <c r="F4509" s="484">
        <v>3.5726</v>
      </c>
      <c r="G4509" s="480">
        <v>15</v>
      </c>
      <c r="H4509" s="482">
        <v>0.21849099999999999</v>
      </c>
      <c r="I4509" s="483">
        <v>16.399999999999999</v>
      </c>
      <c r="J4509" s="484">
        <v>0.1474</v>
      </c>
      <c r="K4509" s="469">
        <f t="shared" si="389"/>
        <v>16.351245589063165</v>
      </c>
      <c r="L4509" s="469">
        <f t="shared" si="390"/>
        <v>-4.8754410936833636E-2</v>
      </c>
    </row>
    <row r="4510" spans="1:12">
      <c r="A4510" s="480" t="s">
        <v>121</v>
      </c>
      <c r="B4510" s="480">
        <f t="shared" si="386"/>
        <v>19</v>
      </c>
      <c r="C4510" s="480">
        <f t="shared" si="387"/>
        <v>6</v>
      </c>
      <c r="D4510" s="480">
        <v>234</v>
      </c>
      <c r="E4510" s="480">
        <v>54</v>
      </c>
      <c r="F4510" s="484">
        <v>3.5726</v>
      </c>
      <c r="G4510" s="480">
        <v>15</v>
      </c>
      <c r="H4510" s="482">
        <v>0.21415899999999999</v>
      </c>
      <c r="I4510" s="483">
        <v>16.7</v>
      </c>
      <c r="J4510" s="484">
        <v>0.14499999999999999</v>
      </c>
      <c r="K4510" s="469">
        <f t="shared" si="389"/>
        <v>16.681997954790599</v>
      </c>
      <c r="L4510" s="469">
        <f t="shared" si="390"/>
        <v>-1.8002045209399853E-2</v>
      </c>
    </row>
    <row r="4511" spans="1:12">
      <c r="A4511" s="480" t="s">
        <v>123</v>
      </c>
      <c r="B4511" s="480">
        <f t="shared" si="386"/>
        <v>6</v>
      </c>
      <c r="C4511" s="480">
        <f t="shared" si="387"/>
        <v>0</v>
      </c>
      <c r="D4511" s="480">
        <v>72</v>
      </c>
      <c r="E4511" s="480">
        <v>12</v>
      </c>
      <c r="F4511" s="484">
        <v>3.1636000000000002</v>
      </c>
      <c r="G4511" s="480">
        <v>15</v>
      </c>
      <c r="H4511" s="482">
        <v>0.598437</v>
      </c>
      <c r="I4511" s="483">
        <v>5.3</v>
      </c>
      <c r="J4511" s="484">
        <v>0.54490000000000005</v>
      </c>
      <c r="K4511" s="469">
        <f t="shared" si="389"/>
        <v>5.2864378372326577</v>
      </c>
      <c r="L4511" s="469">
        <f t="shared" si="390"/>
        <v>-1.3562162767342123E-2</v>
      </c>
    </row>
    <row r="4512" spans="1:12">
      <c r="A4512" s="98" t="s">
        <v>123</v>
      </c>
      <c r="B4512" s="98">
        <f t="shared" si="386"/>
        <v>6</v>
      </c>
      <c r="C4512" s="98">
        <f t="shared" si="387"/>
        <v>0</v>
      </c>
      <c r="D4512" s="98">
        <f>D4511</f>
        <v>72</v>
      </c>
      <c r="E4512" s="98">
        <f>E4511+1</f>
        <v>13</v>
      </c>
      <c r="F4512" s="397">
        <f>F4511+(E4512-E4511)*(F4514-F4511)/(E4514-E4511)</f>
        <v>3.1792333333333334</v>
      </c>
      <c r="G4512" s="98">
        <v>15</v>
      </c>
      <c r="H4512" s="491">
        <f>H4511+(E4512-E4511)*(H4514-H4511)/(E4514-E4511)</f>
        <v>0.59232533333333337</v>
      </c>
      <c r="I4512" s="492">
        <f>I4511+(E4512-E4511)*(I4514-I4511)/(E4514-E4511)</f>
        <v>5.3666666666666663</v>
      </c>
      <c r="J4512" s="397">
        <f>J4511+(E4512-E4511)*(J4514-J4511)/(E4514-E4511)</f>
        <v>0.53423333333333334</v>
      </c>
      <c r="K4512" s="469">
        <f t="shared" si="389"/>
        <v>5.3673769369985864</v>
      </c>
      <c r="L4512" s="469">
        <f t="shared" si="390"/>
        <v>7.1027033192017086E-4</v>
      </c>
    </row>
    <row r="4513" spans="1:12">
      <c r="A4513" s="98" t="s">
        <v>123</v>
      </c>
      <c r="B4513" s="98">
        <f t="shared" si="386"/>
        <v>6</v>
      </c>
      <c r="C4513" s="98">
        <f t="shared" si="387"/>
        <v>0</v>
      </c>
      <c r="D4513" s="98">
        <f>D4511</f>
        <v>72</v>
      </c>
      <c r="E4513" s="98">
        <f t="shared" ref="E4513:E4571" si="392">E4512+1</f>
        <v>14</v>
      </c>
      <c r="F4513" s="397">
        <f>F4511+(E4513-E4511)*(F4514-F4511)/(E4514-E4511)</f>
        <v>3.194866666666667</v>
      </c>
      <c r="G4513" s="98">
        <v>15</v>
      </c>
      <c r="H4513" s="491">
        <f>H4511+(E4513-E4511)*(H4514-H4511)/(E4514-E4511)</f>
        <v>0.58621366666666663</v>
      </c>
      <c r="I4513" s="492">
        <f>I4511+(E4513-E4511)*(I4514-I4511)/(E4514-E4511)</f>
        <v>5.4333333333333336</v>
      </c>
      <c r="J4513" s="397">
        <f>J4511+(E4513-E4511)*(J4514-J4511)/(E4514-E4511)</f>
        <v>0.52356666666666674</v>
      </c>
      <c r="K4513" s="469">
        <f t="shared" si="389"/>
        <v>5.4500037244667912</v>
      </c>
      <c r="L4513" s="469">
        <f t="shared" si="390"/>
        <v>1.6670391133457585E-2</v>
      </c>
    </row>
    <row r="4514" spans="1:12">
      <c r="A4514" s="480" t="s">
        <v>123</v>
      </c>
      <c r="B4514" s="480">
        <f t="shared" si="386"/>
        <v>6</v>
      </c>
      <c r="C4514" s="480">
        <f t="shared" si="387"/>
        <v>0</v>
      </c>
      <c r="D4514" s="480">
        <f>D4511</f>
        <v>72</v>
      </c>
      <c r="E4514" s="480">
        <f t="shared" si="392"/>
        <v>15</v>
      </c>
      <c r="F4514" s="484">
        <v>3.2105000000000001</v>
      </c>
      <c r="G4514" s="480">
        <v>15</v>
      </c>
      <c r="H4514" s="482">
        <v>0.58010200000000001</v>
      </c>
      <c r="I4514" s="483">
        <v>5.5</v>
      </c>
      <c r="J4514" s="484">
        <v>0.51290000000000002</v>
      </c>
      <c r="K4514" s="469">
        <f t="shared" si="389"/>
        <v>5.5343715415564851</v>
      </c>
      <c r="L4514" s="469">
        <f t="shared" si="390"/>
        <v>3.4371541556485141E-2</v>
      </c>
    </row>
    <row r="4515" spans="1:12">
      <c r="A4515" s="98" t="s">
        <v>123</v>
      </c>
      <c r="B4515" s="98">
        <f t="shared" si="386"/>
        <v>6</v>
      </c>
      <c r="C4515" s="98">
        <f t="shared" si="387"/>
        <v>0</v>
      </c>
      <c r="D4515" s="98">
        <f>D4514</f>
        <v>72</v>
      </c>
      <c r="E4515" s="98">
        <f t="shared" si="392"/>
        <v>16</v>
      </c>
      <c r="F4515" s="397">
        <f>F4514+(E4515-E4514)*(F4517-F4514)/(E4517-E4514)</f>
        <v>3.2258666666666667</v>
      </c>
      <c r="G4515" s="98">
        <v>15</v>
      </c>
      <c r="H4515" s="491">
        <f>H4514+(E4515-E4514)*(H4517-H4514)/(E4517-E4514)</f>
        <v>0.57400166666666663</v>
      </c>
      <c r="I4515" s="492">
        <f>I4514+(E4515-E4514)*(I4517-I4514)/(E4517-E4514)</f>
        <v>5.6</v>
      </c>
      <c r="J4515" s="397">
        <f>J4514+(E4515-E4514)*(J4517-J4514)/(E4517-E4514)</f>
        <v>0.50219999999999998</v>
      </c>
      <c r="K4515" s="469">
        <f t="shared" si="389"/>
        <v>5.6199604530765015</v>
      </c>
      <c r="L4515" s="469">
        <f t="shared" si="390"/>
        <v>1.996045307650185E-2</v>
      </c>
    </row>
    <row r="4516" spans="1:12">
      <c r="A4516" s="98" t="s">
        <v>123</v>
      </c>
      <c r="B4516" s="98">
        <f t="shared" si="386"/>
        <v>6</v>
      </c>
      <c r="C4516" s="98">
        <f t="shared" si="387"/>
        <v>0</v>
      </c>
      <c r="D4516" s="98">
        <f>D4514</f>
        <v>72</v>
      </c>
      <c r="E4516" s="98">
        <f t="shared" si="392"/>
        <v>17</v>
      </c>
      <c r="F4516" s="397">
        <f>F4514+(E4516-E4514)*(F4517-F4514)/(E4517-E4514)</f>
        <v>3.2412333333333336</v>
      </c>
      <c r="G4516" s="98">
        <v>15</v>
      </c>
      <c r="H4516" s="491">
        <f>H4514+(E4516-E4514)*(H4517-H4514)/(E4517-E4514)</f>
        <v>0.56790133333333337</v>
      </c>
      <c r="I4516" s="492">
        <f>I4514+(E4516-E4514)*(I4517-I4514)/(E4517-E4514)</f>
        <v>5.7</v>
      </c>
      <c r="J4516" s="397">
        <f>J4514+(E4516-E4514)*(J4517-J4514)/(E4517-E4514)</f>
        <v>0.49149999999999999</v>
      </c>
      <c r="K4516" s="469">
        <f t="shared" si="389"/>
        <v>5.7073881378455411</v>
      </c>
      <c r="L4516" s="469">
        <f t="shared" si="390"/>
        <v>7.3881378455409319E-3</v>
      </c>
    </row>
    <row r="4517" spans="1:12">
      <c r="A4517" s="480" t="s">
        <v>123</v>
      </c>
      <c r="B4517" s="480">
        <f t="shared" si="386"/>
        <v>6</v>
      </c>
      <c r="C4517" s="480">
        <f t="shared" si="387"/>
        <v>0</v>
      </c>
      <c r="D4517" s="480">
        <f>D4514</f>
        <v>72</v>
      </c>
      <c r="E4517" s="480">
        <f t="shared" si="392"/>
        <v>18</v>
      </c>
      <c r="F4517" s="484">
        <v>3.2566000000000002</v>
      </c>
      <c r="G4517" s="480">
        <v>15</v>
      </c>
      <c r="H4517" s="482">
        <v>0.56180099999999999</v>
      </c>
      <c r="I4517" s="483">
        <v>5.8</v>
      </c>
      <c r="J4517" s="484">
        <v>0.48080000000000001</v>
      </c>
      <c r="K4517" s="469">
        <f t="shared" si="389"/>
        <v>5.7967144949902192</v>
      </c>
      <c r="L4517" s="469">
        <f t="shared" si="390"/>
        <v>-3.2855050097806426E-3</v>
      </c>
    </row>
    <row r="4518" spans="1:12">
      <c r="A4518" s="98" t="s">
        <v>123</v>
      </c>
      <c r="B4518" s="98">
        <f t="shared" si="386"/>
        <v>6</v>
      </c>
      <c r="C4518" s="98">
        <f t="shared" si="387"/>
        <v>0</v>
      </c>
      <c r="D4518" s="98">
        <f>D4517</f>
        <v>72</v>
      </c>
      <c r="E4518" s="98">
        <f t="shared" si="392"/>
        <v>19</v>
      </c>
      <c r="F4518" s="397">
        <f>F4517+(E4518-E4517)*(F4520-F4517)/(E4520-E4517)</f>
        <v>3.2717666666666667</v>
      </c>
      <c r="G4518" s="98">
        <v>15</v>
      </c>
      <c r="H4518" s="491">
        <f>H4517+(E4518-E4517)*(H4520-H4517)/(E4520-E4517)</f>
        <v>0.55570033333333335</v>
      </c>
      <c r="I4518" s="492">
        <f>I4517+(E4518-E4517)*(I4520-I4517)/(E4520-E4517)</f>
        <v>5.8999999999999995</v>
      </c>
      <c r="J4518" s="397">
        <f>J4517+(E4518-E4517)*(J4520-J4517)/(E4520-E4517)</f>
        <v>0.47010000000000002</v>
      </c>
      <c r="K4518" s="469">
        <f t="shared" si="389"/>
        <v>5.8876456795359129</v>
      </c>
      <c r="L4518" s="469">
        <f t="shared" si="390"/>
        <v>-1.2354320464086577E-2</v>
      </c>
    </row>
    <row r="4519" spans="1:12">
      <c r="A4519" s="98" t="s">
        <v>123</v>
      </c>
      <c r="B4519" s="98">
        <f t="shared" si="386"/>
        <v>6</v>
      </c>
      <c r="C4519" s="98">
        <f t="shared" si="387"/>
        <v>0</v>
      </c>
      <c r="D4519" s="98">
        <f>D4517</f>
        <v>72</v>
      </c>
      <c r="E4519" s="98">
        <f t="shared" si="392"/>
        <v>20</v>
      </c>
      <c r="F4519" s="397">
        <f>F4517+(E4519-E4517)*(F4520-F4517)/(E4520-E4517)</f>
        <v>3.2869333333333333</v>
      </c>
      <c r="G4519" s="98">
        <v>15</v>
      </c>
      <c r="H4519" s="491">
        <f>H4517+(E4519-E4517)*(H4520-H4517)/(E4520-E4517)</f>
        <v>0.5495996666666666</v>
      </c>
      <c r="I4519" s="492">
        <f>I4517+(E4519-E4517)*(I4520-I4517)/(E4520-E4517)</f>
        <v>6</v>
      </c>
      <c r="J4519" s="397">
        <f>J4517+(E4519-E4517)*(J4520-J4517)/(E4520-E4517)</f>
        <v>0.45939999999999998</v>
      </c>
      <c r="K4519" s="469">
        <f t="shared" si="389"/>
        <v>5.98059557289882</v>
      </c>
      <c r="L4519" s="469">
        <f t="shared" si="390"/>
        <v>-1.9404427101179955E-2</v>
      </c>
    </row>
    <row r="4520" spans="1:12">
      <c r="A4520" s="480" t="s">
        <v>123</v>
      </c>
      <c r="B4520" s="480">
        <f t="shared" si="386"/>
        <v>6</v>
      </c>
      <c r="C4520" s="480">
        <f t="shared" si="387"/>
        <v>0</v>
      </c>
      <c r="D4520" s="480">
        <f>D4517</f>
        <v>72</v>
      </c>
      <c r="E4520" s="480">
        <f t="shared" si="392"/>
        <v>21</v>
      </c>
      <c r="F4520" s="484">
        <v>3.3020999999999998</v>
      </c>
      <c r="G4520" s="480">
        <v>15</v>
      </c>
      <c r="H4520" s="482">
        <v>0.54349899999999995</v>
      </c>
      <c r="I4520" s="483">
        <v>6.1</v>
      </c>
      <c r="J4520" s="484">
        <v>0.44869999999999999</v>
      </c>
      <c r="K4520" s="469">
        <f t="shared" si="389"/>
        <v>6.0756321538770086</v>
      </c>
      <c r="L4520" s="469">
        <f t="shared" si="390"/>
        <v>-2.4367846122991033E-2</v>
      </c>
    </row>
    <row r="4521" spans="1:12">
      <c r="A4521" s="98" t="s">
        <v>123</v>
      </c>
      <c r="B4521" s="98">
        <f t="shared" si="386"/>
        <v>6</v>
      </c>
      <c r="C4521" s="98">
        <f t="shared" si="387"/>
        <v>0</v>
      </c>
      <c r="D4521" s="98">
        <f>D4520</f>
        <v>72</v>
      </c>
      <c r="E4521" s="98">
        <f t="shared" si="392"/>
        <v>22</v>
      </c>
      <c r="F4521" s="397">
        <f>F4520+(E4521-E4520)*(F4523-F4520)/(E4523-E4520)</f>
        <v>3.3170666666666664</v>
      </c>
      <c r="G4521" s="98">
        <v>15</v>
      </c>
      <c r="H4521" s="491">
        <f>H4520+(E4521-E4520)*(H4523-H4520)/(E4523-E4520)</f>
        <v>0.53738566666666665</v>
      </c>
      <c r="I4521" s="492">
        <f>I4520+(E4521-E4520)*(I4523-I4520)/(E4523-E4520)</f>
        <v>6.2</v>
      </c>
      <c r="J4521" s="397">
        <f>J4520+(E4521-E4520)*(J4523-J4520)/(E4523-E4520)</f>
        <v>0.43803333333333333</v>
      </c>
      <c r="K4521" s="469">
        <f t="shared" si="389"/>
        <v>6.1725998150304218</v>
      </c>
      <c r="L4521" s="469">
        <f t="shared" si="390"/>
        <v>-2.7400184969578412E-2</v>
      </c>
    </row>
    <row r="4522" spans="1:12">
      <c r="A4522" s="98" t="s">
        <v>123</v>
      </c>
      <c r="B4522" s="98">
        <f t="shared" si="386"/>
        <v>6</v>
      </c>
      <c r="C4522" s="98">
        <f t="shared" si="387"/>
        <v>0</v>
      </c>
      <c r="D4522" s="98">
        <f>D4520</f>
        <v>72</v>
      </c>
      <c r="E4522" s="98">
        <f t="shared" si="392"/>
        <v>23</v>
      </c>
      <c r="F4522" s="397">
        <f>F4520+(E4522-E4520)*(F4523-F4520)/(E4523-E4520)</f>
        <v>3.3320333333333334</v>
      </c>
      <c r="G4522" s="98">
        <v>15</v>
      </c>
      <c r="H4522" s="491">
        <f>H4520+(E4522-E4520)*(H4523-H4520)/(E4523-E4520)</f>
        <v>0.53127233333333335</v>
      </c>
      <c r="I4522" s="492">
        <f>I4520+(E4522-E4520)*(I4523-I4520)/(E4523-E4520)</f>
        <v>6.3</v>
      </c>
      <c r="J4522" s="397">
        <f>J4520+(E4522-E4520)*(J4523-J4520)/(E4523-E4520)</f>
        <v>0.42736666666666667</v>
      </c>
      <c r="K4522" s="469">
        <f t="shared" si="389"/>
        <v>6.2717990835836233</v>
      </c>
      <c r="L4522" s="469">
        <f t="shared" si="390"/>
        <v>-2.8200916416376565E-2</v>
      </c>
    </row>
    <row r="4523" spans="1:12">
      <c r="A4523" s="480" t="s">
        <v>123</v>
      </c>
      <c r="B4523" s="480">
        <f t="shared" si="386"/>
        <v>6</v>
      </c>
      <c r="C4523" s="480">
        <f t="shared" si="387"/>
        <v>0</v>
      </c>
      <c r="D4523" s="480">
        <f>D4520</f>
        <v>72</v>
      </c>
      <c r="E4523" s="480">
        <f t="shared" si="392"/>
        <v>24</v>
      </c>
      <c r="F4523" s="484">
        <v>3.347</v>
      </c>
      <c r="G4523" s="480">
        <v>15</v>
      </c>
      <c r="H4523" s="482">
        <v>0.52515900000000004</v>
      </c>
      <c r="I4523" s="483">
        <v>6.4</v>
      </c>
      <c r="J4523" s="484">
        <v>0.41670000000000001</v>
      </c>
      <c r="K4523" s="469">
        <f t="shared" si="389"/>
        <v>6.3733078934189447</v>
      </c>
      <c r="L4523" s="469">
        <f t="shared" si="390"/>
        <v>-2.6692106581055697E-2</v>
      </c>
    </row>
    <row r="4524" spans="1:12">
      <c r="A4524" s="98" t="s">
        <v>123</v>
      </c>
      <c r="B4524" s="98">
        <f t="shared" si="386"/>
        <v>6</v>
      </c>
      <c r="C4524" s="98">
        <f t="shared" si="387"/>
        <v>0</v>
      </c>
      <c r="D4524" s="98">
        <f>D4523</f>
        <v>72</v>
      </c>
      <c r="E4524" s="98">
        <f t="shared" si="392"/>
        <v>25</v>
      </c>
      <c r="F4524" s="397">
        <f>F4523+(E4524-E4523)*(F4526-F4523)/(E4526-E4523)</f>
        <v>3.3617666666666666</v>
      </c>
      <c r="G4524" s="98">
        <v>15</v>
      </c>
      <c r="H4524" s="491">
        <f>H4523+(E4524-E4523)*(H4526-H4523)/(E4526-E4523)</f>
        <v>0.51902266666666674</v>
      </c>
      <c r="I4524" s="492">
        <f>I4523+(E4524-E4523)*(I4526-I4523)/(E4526-E4523)</f>
        <v>6.5</v>
      </c>
      <c r="J4524" s="397">
        <f>J4523+(E4524-E4523)*(J4526-J4523)/(E4526-E4523)</f>
        <v>0.40600000000000003</v>
      </c>
      <c r="K4524" s="469">
        <f t="shared" si="389"/>
        <v>6.4771095417798055</v>
      </c>
      <c r="L4524" s="469">
        <f t="shared" si="390"/>
        <v>-2.2890458220194532E-2</v>
      </c>
    </row>
    <row r="4525" spans="1:12">
      <c r="A4525" s="98" t="s">
        <v>123</v>
      </c>
      <c r="B4525" s="98">
        <f t="shared" si="386"/>
        <v>6</v>
      </c>
      <c r="C4525" s="98">
        <f t="shared" si="387"/>
        <v>0</v>
      </c>
      <c r="D4525" s="98">
        <f>D4523</f>
        <v>72</v>
      </c>
      <c r="E4525" s="98">
        <f t="shared" si="392"/>
        <v>26</v>
      </c>
      <c r="F4525" s="397">
        <f>F4523+(E4525-E4523)*(F4526-F4523)/(E4526-E4523)</f>
        <v>3.3765333333333336</v>
      </c>
      <c r="G4525" s="98">
        <v>15</v>
      </c>
      <c r="H4525" s="491">
        <f>H4523+(E4525-E4523)*(H4526-H4523)/(E4526-E4523)</f>
        <v>0.51288633333333333</v>
      </c>
      <c r="I4525" s="492">
        <f>I4523+(E4525-E4523)*(I4526-I4523)/(E4526-E4523)</f>
        <v>6.6000000000000005</v>
      </c>
      <c r="J4525" s="397">
        <f>J4523+(E4525-E4523)*(J4526-J4523)/(E4526-E4523)</f>
        <v>0.39529999999999998</v>
      </c>
      <c r="K4525" s="469">
        <f t="shared" si="389"/>
        <v>6.5833950212490233</v>
      </c>
      <c r="L4525" s="469">
        <f t="shared" si="390"/>
        <v>-1.6604978750977217E-2</v>
      </c>
    </row>
    <row r="4526" spans="1:12">
      <c r="A4526" s="480" t="s">
        <v>123</v>
      </c>
      <c r="B4526" s="480">
        <f t="shared" si="386"/>
        <v>6</v>
      </c>
      <c r="C4526" s="480">
        <f t="shared" si="387"/>
        <v>0</v>
      </c>
      <c r="D4526" s="480">
        <f>D4523</f>
        <v>72</v>
      </c>
      <c r="E4526" s="480">
        <f t="shared" si="392"/>
        <v>27</v>
      </c>
      <c r="F4526" s="484">
        <v>3.3913000000000002</v>
      </c>
      <c r="G4526" s="480">
        <v>15</v>
      </c>
      <c r="H4526" s="482">
        <v>0.50675000000000003</v>
      </c>
      <c r="I4526" s="483">
        <v>6.7</v>
      </c>
      <c r="J4526" s="484">
        <v>0.3846</v>
      </c>
      <c r="K4526" s="469">
        <f t="shared" si="389"/>
        <v>6.6922545633941786</v>
      </c>
      <c r="L4526" s="469">
        <f t="shared" si="390"/>
        <v>-7.7454366058216095E-3</v>
      </c>
    </row>
    <row r="4527" spans="1:12">
      <c r="A4527" s="98" t="s">
        <v>123</v>
      </c>
      <c r="B4527" s="98">
        <f t="shared" si="386"/>
        <v>6</v>
      </c>
      <c r="C4527" s="98">
        <f t="shared" si="387"/>
        <v>0</v>
      </c>
      <c r="D4527" s="98">
        <f>D4526</f>
        <v>72</v>
      </c>
      <c r="E4527" s="98">
        <f t="shared" si="392"/>
        <v>28</v>
      </c>
      <c r="F4527" s="397">
        <f>F4526+(E4527-E4526)*(F4529-F4526)/(E4529-E4526)</f>
        <v>3.4058666666666668</v>
      </c>
      <c r="G4527" s="98">
        <v>15</v>
      </c>
      <c r="H4527" s="491">
        <f>H4526+(E4527-E4526)*(H4529-H4526)/(E4529-E4526)</f>
        <v>0.500579</v>
      </c>
      <c r="I4527" s="492">
        <f>I4526+(E4527-E4526)*(I4529-I4526)/(E4529-E4526)</f>
        <v>6.8</v>
      </c>
      <c r="J4527" s="397">
        <f>J4526+(E4527-E4526)*(J4529-J4526)/(E4529-E4526)</f>
        <v>0.37393333333333334</v>
      </c>
      <c r="K4527" s="469">
        <f t="shared" si="389"/>
        <v>6.8038544698572387</v>
      </c>
      <c r="L4527" s="469">
        <f t="shared" si="390"/>
        <v>3.854469857238918E-3</v>
      </c>
    </row>
    <row r="4528" spans="1:12">
      <c r="A4528" s="98" t="s">
        <v>123</v>
      </c>
      <c r="B4528" s="98">
        <f t="shared" si="386"/>
        <v>6</v>
      </c>
      <c r="C4528" s="98">
        <f t="shared" si="387"/>
        <v>0</v>
      </c>
      <c r="D4528" s="98">
        <f>D4526</f>
        <v>72</v>
      </c>
      <c r="E4528" s="98">
        <f t="shared" si="392"/>
        <v>29</v>
      </c>
      <c r="F4528" s="397">
        <f>F4526+(E4528-E4526)*(F4529-F4526)/(E4529-E4526)</f>
        <v>3.4204333333333334</v>
      </c>
      <c r="G4528" s="98">
        <v>15</v>
      </c>
      <c r="H4528" s="491">
        <f>H4526+(E4528-E4526)*(H4529-H4526)/(E4529-E4526)</f>
        <v>0.49440800000000001</v>
      </c>
      <c r="I4528" s="492">
        <f>I4526+(E4528-E4526)*(I4529-I4526)/(E4529-E4526)</f>
        <v>6.9</v>
      </c>
      <c r="J4528" s="397">
        <f>J4526+(E4528-E4526)*(J4529-J4526)/(E4529-E4526)</f>
        <v>0.36326666666666668</v>
      </c>
      <c r="K4528" s="469">
        <f t="shared" si="389"/>
        <v>6.9182402657993665</v>
      </c>
      <c r="L4528" s="469">
        <f t="shared" si="390"/>
        <v>1.8240265799366107E-2</v>
      </c>
    </row>
    <row r="4529" spans="1:12">
      <c r="A4529" s="480" t="s">
        <v>123</v>
      </c>
      <c r="B4529" s="480">
        <f t="shared" si="386"/>
        <v>6</v>
      </c>
      <c r="C4529" s="480">
        <f t="shared" si="387"/>
        <v>0</v>
      </c>
      <c r="D4529" s="480">
        <f>D4526</f>
        <v>72</v>
      </c>
      <c r="E4529" s="480">
        <f t="shared" si="392"/>
        <v>30</v>
      </c>
      <c r="F4529" s="484">
        <v>3.4350000000000001</v>
      </c>
      <c r="G4529" s="480">
        <v>15</v>
      </c>
      <c r="H4529" s="482">
        <v>0.48823699999999998</v>
      </c>
      <c r="I4529" s="483">
        <v>7</v>
      </c>
      <c r="J4529" s="484">
        <v>0.35260000000000002</v>
      </c>
      <c r="K4529" s="469">
        <f t="shared" si="389"/>
        <v>7.0355175867457813</v>
      </c>
      <c r="L4529" s="469">
        <f t="shared" si="390"/>
        <v>3.5517586745781315E-2</v>
      </c>
    </row>
    <row r="4530" spans="1:12">
      <c r="A4530" s="98" t="s">
        <v>123</v>
      </c>
      <c r="B4530" s="98">
        <f t="shared" si="386"/>
        <v>6</v>
      </c>
      <c r="C4530" s="98">
        <f t="shared" si="387"/>
        <v>0</v>
      </c>
      <c r="D4530" s="98">
        <f>D4529</f>
        <v>72</v>
      </c>
      <c r="E4530" s="98">
        <f t="shared" si="392"/>
        <v>31</v>
      </c>
      <c r="F4530" s="397">
        <f>F4529+(E4530-E4529)*(F4532-F4529)/(E4532-E4529)</f>
        <v>3.4494000000000002</v>
      </c>
      <c r="G4530" s="98">
        <v>15</v>
      </c>
      <c r="H4530" s="491">
        <f>H4529+(E4530-E4529)*(H4532-H4529)/(E4532-E4529)</f>
        <v>0.4820213333333333</v>
      </c>
      <c r="I4530" s="492">
        <f>I4529+(E4530-E4529)*(I4532-I4529)/(E4532-E4529)</f>
        <v>7.1333333333333337</v>
      </c>
      <c r="J4530" s="397">
        <f>J4529+(E4530-E4529)*(J4532-J4529)/(E4532-E4529)</f>
        <v>0.34190000000000004</v>
      </c>
      <c r="K4530" s="469">
        <f t="shared" si="389"/>
        <v>7.156114805430466</v>
      </c>
      <c r="L4530" s="469">
        <f t="shared" si="390"/>
        <v>2.2781472097132216E-2</v>
      </c>
    </row>
    <row r="4531" spans="1:12">
      <c r="A4531" s="98" t="s">
        <v>123</v>
      </c>
      <c r="B4531" s="98">
        <f t="shared" si="386"/>
        <v>6</v>
      </c>
      <c r="C4531" s="98">
        <f t="shared" si="387"/>
        <v>0</v>
      </c>
      <c r="D4531" s="98">
        <f>D4529</f>
        <v>72</v>
      </c>
      <c r="E4531" s="98">
        <f t="shared" si="392"/>
        <v>32</v>
      </c>
      <c r="F4531" s="397">
        <f>F4529+(E4531-E4529)*(F4532-F4529)/(E4532-E4529)</f>
        <v>3.4638</v>
      </c>
      <c r="G4531" s="98">
        <v>15</v>
      </c>
      <c r="H4531" s="491">
        <f>H4529+(E4531-E4529)*(H4532-H4529)/(E4532-E4529)</f>
        <v>0.47580566666666668</v>
      </c>
      <c r="I4531" s="492">
        <f>I4529+(E4531-E4529)*(I4532-I4529)/(E4532-E4529)</f>
        <v>7.2666666666666666</v>
      </c>
      <c r="J4531" s="397">
        <f>J4529+(E4531-E4529)*(J4532-J4529)/(E4532-E4529)</f>
        <v>0.33119999999999999</v>
      </c>
      <c r="K4531" s="469">
        <f t="shared" si="389"/>
        <v>7.2798628571748827</v>
      </c>
      <c r="L4531" s="469">
        <f t="shared" si="390"/>
        <v>1.3196190508216077E-2</v>
      </c>
    </row>
    <row r="4532" spans="1:12">
      <c r="A4532" s="480" t="s">
        <v>123</v>
      </c>
      <c r="B4532" s="480">
        <f t="shared" si="386"/>
        <v>6</v>
      </c>
      <c r="C4532" s="480">
        <f t="shared" si="387"/>
        <v>0</v>
      </c>
      <c r="D4532" s="480">
        <f>D4529</f>
        <v>72</v>
      </c>
      <c r="E4532" s="480">
        <f t="shared" si="392"/>
        <v>33</v>
      </c>
      <c r="F4532" s="484">
        <v>3.4782000000000002</v>
      </c>
      <c r="G4532" s="480">
        <v>15</v>
      </c>
      <c r="H4532" s="482">
        <v>0.46959000000000001</v>
      </c>
      <c r="I4532" s="483">
        <v>7.4</v>
      </c>
      <c r="J4532" s="484">
        <v>0.32050000000000001</v>
      </c>
      <c r="K4532" s="469">
        <f t="shared" si="389"/>
        <v>7.4068868587491217</v>
      </c>
      <c r="L4532" s="469">
        <f t="shared" si="390"/>
        <v>6.8868587491213162E-3</v>
      </c>
    </row>
    <row r="4533" spans="1:12">
      <c r="A4533" s="98" t="s">
        <v>123</v>
      </c>
      <c r="B4533" s="98">
        <f t="shared" si="386"/>
        <v>6</v>
      </c>
      <c r="C4533" s="98">
        <f t="shared" si="387"/>
        <v>0</v>
      </c>
      <c r="D4533" s="98">
        <f>D4532</f>
        <v>72</v>
      </c>
      <c r="E4533" s="98">
        <f t="shared" si="392"/>
        <v>34</v>
      </c>
      <c r="F4533" s="397">
        <f>F4532+(E4533-E4532)*(F4535-F4532)/(E4535-E4532)</f>
        <v>3.4923999999999999</v>
      </c>
      <c r="G4533" s="98">
        <v>15</v>
      </c>
      <c r="H4533" s="491">
        <f>H4532+(E4533-E4532)*(H4535-H4532)/(E4535-E4532)</f>
        <v>0.46331866666666666</v>
      </c>
      <c r="I4533" s="492">
        <f>I4532+(E4533-E4532)*(I4535-I4532)/(E4535-E4532)</f>
        <v>7.5333333333333332</v>
      </c>
      <c r="J4533" s="397">
        <f>J4532+(E4533-E4532)*(J4535-J4532)/(E4535-E4532)</f>
        <v>0.30983333333333335</v>
      </c>
      <c r="K4533" s="469">
        <f t="shared" si="389"/>
        <v>7.5377925632178284</v>
      </c>
      <c r="L4533" s="469">
        <f t="shared" si="390"/>
        <v>4.4592298844952083E-3</v>
      </c>
    </row>
    <row r="4534" spans="1:12">
      <c r="A4534" s="98" t="s">
        <v>123</v>
      </c>
      <c r="B4534" s="98">
        <f t="shared" si="386"/>
        <v>6</v>
      </c>
      <c r="C4534" s="98">
        <f t="shared" si="387"/>
        <v>0</v>
      </c>
      <c r="D4534" s="98">
        <f>D4532</f>
        <v>72</v>
      </c>
      <c r="E4534" s="98">
        <f t="shared" si="392"/>
        <v>35</v>
      </c>
      <c r="F4534" s="397">
        <f>F4532+(E4534-E4532)*(F4535-F4532)/(E4535-E4532)</f>
        <v>3.5066000000000002</v>
      </c>
      <c r="G4534" s="98">
        <v>15</v>
      </c>
      <c r="H4534" s="491">
        <f>H4532+(E4534-E4532)*(H4535-H4532)/(E4535-E4532)</f>
        <v>0.45704733333333336</v>
      </c>
      <c r="I4534" s="492">
        <f>I4532+(E4534-E4532)*(I4535-I4532)/(E4535-E4532)</f>
        <v>7.666666666666667</v>
      </c>
      <c r="J4534" s="397">
        <f>J4532+(E4534-E4532)*(J4535-J4532)/(E4535-E4532)</f>
        <v>0.29916666666666664</v>
      </c>
      <c r="K4534" s="469">
        <f t="shared" si="389"/>
        <v>7.672290689075238</v>
      </c>
      <c r="L4534" s="469">
        <f t="shared" si="390"/>
        <v>5.6240224085710722E-3</v>
      </c>
    </row>
    <row r="4535" spans="1:12">
      <c r="A4535" s="480" t="s">
        <v>123</v>
      </c>
      <c r="B4535" s="480">
        <f t="shared" si="386"/>
        <v>6</v>
      </c>
      <c r="C4535" s="480">
        <f t="shared" si="387"/>
        <v>0</v>
      </c>
      <c r="D4535" s="480">
        <f>D4532</f>
        <v>72</v>
      </c>
      <c r="E4535" s="480">
        <f t="shared" si="392"/>
        <v>36</v>
      </c>
      <c r="F4535" s="484">
        <v>3.5207999999999999</v>
      </c>
      <c r="G4535" s="480">
        <v>15</v>
      </c>
      <c r="H4535" s="482">
        <v>0.45077600000000001</v>
      </c>
      <c r="I4535" s="483">
        <v>7.8</v>
      </c>
      <c r="J4535" s="484">
        <v>0.28849999999999998</v>
      </c>
      <c r="K4535" s="469">
        <f t="shared" si="389"/>
        <v>7.8105311729107134</v>
      </c>
      <c r="L4535" s="469">
        <f t="shared" si="390"/>
        <v>1.0531172910713593E-2</v>
      </c>
    </row>
    <row r="4536" spans="1:12">
      <c r="A4536" s="98" t="s">
        <v>123</v>
      </c>
      <c r="B4536" s="98">
        <f t="shared" si="386"/>
        <v>6</v>
      </c>
      <c r="C4536" s="98">
        <f t="shared" si="387"/>
        <v>0</v>
      </c>
      <c r="D4536" s="98">
        <f>D4535</f>
        <v>72</v>
      </c>
      <c r="E4536" s="98">
        <f t="shared" si="392"/>
        <v>37</v>
      </c>
      <c r="F4536" s="397">
        <f>F4535+(E4536-E4535)*(F4538-F4535)/(E4538-E4535)</f>
        <v>3.5348333333333333</v>
      </c>
      <c r="G4536" s="98">
        <v>15</v>
      </c>
      <c r="H4536" s="491">
        <f>H4535+(E4536-E4535)*(H4538-H4535)/(E4538-E4535)</f>
        <v>0.44443900000000003</v>
      </c>
      <c r="I4536" s="492">
        <f>I4535+(E4536-E4535)*(I4538-I4535)/(E4538-E4535)</f>
        <v>7.9666666666666668</v>
      </c>
      <c r="J4536" s="397">
        <f>J4535+(E4536-E4535)*(J4538-J4535)/(E4538-E4535)</f>
        <v>0.27779999999999999</v>
      </c>
      <c r="K4536" s="469">
        <f t="shared" si="389"/>
        <v>7.9534724300372677</v>
      </c>
      <c r="L4536" s="469">
        <f t="shared" si="390"/>
        <v>-1.3194236629399114E-2</v>
      </c>
    </row>
    <row r="4537" spans="1:12">
      <c r="A4537" s="98" t="s">
        <v>123</v>
      </c>
      <c r="B4537" s="98">
        <f t="shared" si="386"/>
        <v>6</v>
      </c>
      <c r="C4537" s="98">
        <f t="shared" si="387"/>
        <v>0</v>
      </c>
      <c r="D4537" s="98">
        <f>D4535</f>
        <v>72</v>
      </c>
      <c r="E4537" s="98">
        <f t="shared" si="392"/>
        <v>38</v>
      </c>
      <c r="F4537" s="397">
        <f>F4535+(E4537-E4535)*(F4538-F4535)/(E4538-E4535)</f>
        <v>3.5488666666666666</v>
      </c>
      <c r="G4537" s="98">
        <v>15</v>
      </c>
      <c r="H4537" s="491">
        <f>H4535+(E4537-E4535)*(H4538-H4535)/(E4538-E4535)</f>
        <v>0.43810199999999999</v>
      </c>
      <c r="I4537" s="492">
        <f>I4535+(E4537-E4535)*(I4538-I4535)/(E4538-E4535)</f>
        <v>8.1333333333333329</v>
      </c>
      <c r="J4537" s="397">
        <f>J4535+(E4537-E4535)*(J4538-J4535)/(E4538-E4535)</f>
        <v>0.2671</v>
      </c>
      <c r="K4537" s="469">
        <f t="shared" si="389"/>
        <v>8.1005488828324612</v>
      </c>
      <c r="L4537" s="469">
        <f t="shared" si="390"/>
        <v>-3.2784450500871642E-2</v>
      </c>
    </row>
    <row r="4538" spans="1:12">
      <c r="A4538" s="480" t="s">
        <v>123</v>
      </c>
      <c r="B4538" s="480">
        <f t="shared" si="386"/>
        <v>6</v>
      </c>
      <c r="C4538" s="480">
        <f t="shared" si="387"/>
        <v>0</v>
      </c>
      <c r="D4538" s="480">
        <f>D4535</f>
        <v>72</v>
      </c>
      <c r="E4538" s="480">
        <f t="shared" si="392"/>
        <v>39</v>
      </c>
      <c r="F4538" s="484">
        <v>3.5629</v>
      </c>
      <c r="G4538" s="480">
        <v>15</v>
      </c>
      <c r="H4538" s="482">
        <v>0.43176500000000001</v>
      </c>
      <c r="I4538" s="483">
        <v>8.3000000000000007</v>
      </c>
      <c r="J4538" s="484">
        <v>0.25640000000000002</v>
      </c>
      <c r="K4538" s="469">
        <f t="shared" si="389"/>
        <v>8.2519426076685232</v>
      </c>
      <c r="L4538" s="469">
        <f t="shared" si="390"/>
        <v>-4.8057392331477544E-2</v>
      </c>
    </row>
    <row r="4539" spans="1:12">
      <c r="A4539" s="98" t="s">
        <v>123</v>
      </c>
      <c r="B4539" s="98">
        <f t="shared" si="386"/>
        <v>6</v>
      </c>
      <c r="C4539" s="98">
        <f t="shared" si="387"/>
        <v>0</v>
      </c>
      <c r="D4539" s="98">
        <f>D4538</f>
        <v>72</v>
      </c>
      <c r="E4539" s="98">
        <f t="shared" si="392"/>
        <v>40</v>
      </c>
      <c r="F4539" s="397">
        <f>F4538+(E4539-E4538)*(F4541-F4538)/(E4541-E4538)</f>
        <v>3.5768</v>
      </c>
      <c r="G4539" s="98">
        <v>15</v>
      </c>
      <c r="H4539" s="491">
        <f>H4538+(E4539-E4538)*(H4541-H4538)/(E4541-E4538)</f>
        <v>0.42535133333333336</v>
      </c>
      <c r="I4539" s="492">
        <f>I4538+(E4539-E4538)*(I4541-I4538)/(E4541-E4538)</f>
        <v>8.4333333333333336</v>
      </c>
      <c r="J4539" s="397">
        <f>J4538+(E4539-E4538)*(J4541-J4538)/(E4541-E4538)</f>
        <v>0.24573333333333333</v>
      </c>
      <c r="K4539" s="469">
        <f t="shared" si="389"/>
        <v>8.4090485198902236</v>
      </c>
      <c r="L4539" s="469">
        <f t="shared" si="390"/>
        <v>-2.4284813443109954E-2</v>
      </c>
    </row>
    <row r="4540" spans="1:12">
      <c r="A4540" s="98" t="s">
        <v>123</v>
      </c>
      <c r="B4540" s="98">
        <f t="shared" si="386"/>
        <v>6</v>
      </c>
      <c r="C4540" s="98">
        <f t="shared" si="387"/>
        <v>0</v>
      </c>
      <c r="D4540" s="98">
        <f>D4538</f>
        <v>72</v>
      </c>
      <c r="E4540" s="98">
        <f t="shared" si="392"/>
        <v>41</v>
      </c>
      <c r="F4540" s="397">
        <f>F4538+(E4540-E4538)*(F4541-F4538)/(E4541-E4538)</f>
        <v>3.5907</v>
      </c>
      <c r="G4540" s="98">
        <v>15</v>
      </c>
      <c r="H4540" s="491">
        <f>H4538+(E4540-E4538)*(H4541-H4538)/(E4541-E4538)</f>
        <v>0.41893766666666665</v>
      </c>
      <c r="I4540" s="492">
        <f>I4538+(E4540-E4538)*(I4541-I4538)/(E4541-E4538)</f>
        <v>8.5666666666666664</v>
      </c>
      <c r="J4540" s="397">
        <f>J4538+(E4540-E4538)*(J4541-J4538)/(E4541-E4538)</f>
        <v>0.23506666666666667</v>
      </c>
      <c r="K4540" s="469">
        <f t="shared" si="389"/>
        <v>8.5709648133811474</v>
      </c>
      <c r="L4540" s="469">
        <f t="shared" si="390"/>
        <v>4.2981467144809216E-3</v>
      </c>
    </row>
    <row r="4541" spans="1:12">
      <c r="A4541" s="480" t="s">
        <v>123</v>
      </c>
      <c r="B4541" s="480">
        <f t="shared" ref="B4541:B4604" si="393">INT(D4541/12)</f>
        <v>6</v>
      </c>
      <c r="C4541" s="480">
        <f t="shared" ref="C4541:C4604" si="394">D4541-B4541*12</f>
        <v>0</v>
      </c>
      <c r="D4541" s="480">
        <f>D4538</f>
        <v>72</v>
      </c>
      <c r="E4541" s="480">
        <f t="shared" si="392"/>
        <v>42</v>
      </c>
      <c r="F4541" s="484">
        <v>3.6046</v>
      </c>
      <c r="G4541" s="480">
        <v>15</v>
      </c>
      <c r="H4541" s="482">
        <v>0.412524</v>
      </c>
      <c r="I4541" s="483">
        <v>8.6999999999999993</v>
      </c>
      <c r="J4541" s="484">
        <v>0.22439999999999999</v>
      </c>
      <c r="K4541" s="469">
        <f t="shared" si="389"/>
        <v>8.7379158545927034</v>
      </c>
      <c r="L4541" s="469">
        <f t="shared" si="390"/>
        <v>3.7915854592704079E-2</v>
      </c>
    </row>
    <row r="4542" spans="1:12">
      <c r="A4542" s="98" t="s">
        <v>123</v>
      </c>
      <c r="B4542" s="98">
        <f t="shared" si="393"/>
        <v>6</v>
      </c>
      <c r="C4542" s="98">
        <f t="shared" si="394"/>
        <v>0</v>
      </c>
      <c r="D4542" s="98">
        <f>D4541</f>
        <v>72</v>
      </c>
      <c r="E4542" s="98">
        <f t="shared" si="392"/>
        <v>43</v>
      </c>
      <c r="F4542" s="397">
        <f>F4541+(E4542-E4541)*(F4544-F4541)/(E4544-E4541)</f>
        <v>3.6183000000000001</v>
      </c>
      <c r="G4542" s="98">
        <v>15</v>
      </c>
      <c r="H4542" s="491">
        <f>H4541+(E4542-E4541)*(H4544-H4541)/(E4544-E4541)</f>
        <v>0.40602366666666667</v>
      </c>
      <c r="I4542" s="492">
        <f>I4541+(E4542-E4541)*(I4544-I4541)/(E4544-E4541)</f>
        <v>8.9</v>
      </c>
      <c r="J4542" s="397">
        <f>J4541+(E4542-E4541)*(J4544-J4541)/(E4544-E4541)</f>
        <v>0.2137</v>
      </c>
      <c r="K4542" s="469">
        <f t="shared" si="389"/>
        <v>8.9115494909574231</v>
      </c>
      <c r="L4542" s="469">
        <f t="shared" si="390"/>
        <v>1.1549490957422748E-2</v>
      </c>
    </row>
    <row r="4543" spans="1:12">
      <c r="A4543" s="98" t="s">
        <v>123</v>
      </c>
      <c r="B4543" s="98">
        <f t="shared" si="393"/>
        <v>6</v>
      </c>
      <c r="C4543" s="98">
        <f t="shared" si="394"/>
        <v>0</v>
      </c>
      <c r="D4543" s="98">
        <f>D4541</f>
        <v>72</v>
      </c>
      <c r="E4543" s="98">
        <f t="shared" si="392"/>
        <v>44</v>
      </c>
      <c r="F4543" s="397">
        <f>F4541+(E4543-E4541)*(F4544-F4541)/(E4544-E4541)</f>
        <v>3.6320000000000001</v>
      </c>
      <c r="G4543" s="98">
        <v>15</v>
      </c>
      <c r="H4543" s="491">
        <f>H4541+(E4543-E4541)*(H4544-H4541)/(E4544-E4541)</f>
        <v>0.39952333333333334</v>
      </c>
      <c r="I4543" s="492">
        <f>I4541+(E4543-E4541)*(I4544-I4541)/(E4544-E4541)</f>
        <v>9.1</v>
      </c>
      <c r="J4543" s="397">
        <f>J4541+(E4543-E4541)*(J4544-J4541)/(E4544-E4541)</f>
        <v>0.20299999999999999</v>
      </c>
      <c r="K4543" s="469">
        <f t="shared" si="389"/>
        <v>9.0908332429478467</v>
      </c>
      <c r="L4543" s="469">
        <f t="shared" si="390"/>
        <v>-9.166757052152974E-3</v>
      </c>
    </row>
    <row r="4544" spans="1:12">
      <c r="A4544" s="480" t="s">
        <v>123</v>
      </c>
      <c r="B4544" s="480">
        <f t="shared" si="393"/>
        <v>6</v>
      </c>
      <c r="C4544" s="480">
        <f t="shared" si="394"/>
        <v>0</v>
      </c>
      <c r="D4544" s="480">
        <f>D4541</f>
        <v>72</v>
      </c>
      <c r="E4544" s="480">
        <f t="shared" si="392"/>
        <v>45</v>
      </c>
      <c r="F4544" s="484">
        <v>3.6457000000000002</v>
      </c>
      <c r="G4544" s="480">
        <v>15</v>
      </c>
      <c r="H4544" s="482">
        <v>0.39302300000000001</v>
      </c>
      <c r="I4544" s="483">
        <v>9.3000000000000007</v>
      </c>
      <c r="J4544" s="484">
        <v>0.1923</v>
      </c>
      <c r="K4544" s="469">
        <f t="shared" si="389"/>
        <v>9.2760474577823686</v>
      </c>
      <c r="L4544" s="469">
        <f t="shared" si="390"/>
        <v>-2.39525422176321E-2</v>
      </c>
    </row>
    <row r="4545" spans="1:12">
      <c r="A4545" s="98" t="s">
        <v>123</v>
      </c>
      <c r="B4545" s="98">
        <f t="shared" si="393"/>
        <v>6</v>
      </c>
      <c r="C4545" s="98">
        <f t="shared" si="394"/>
        <v>0</v>
      </c>
      <c r="D4545" s="98">
        <f>D4544</f>
        <v>72</v>
      </c>
      <c r="E4545" s="98">
        <f t="shared" si="392"/>
        <v>46</v>
      </c>
      <c r="F4545" s="397">
        <f>F4544+(E4545-E4544)*(F4547-F4544)/(E4547-E4544)</f>
        <v>3.6592666666666669</v>
      </c>
      <c r="G4545" s="98">
        <v>15</v>
      </c>
      <c r="H4545" s="491">
        <f>H4544+(E4545-E4544)*(H4547-H4544)/(E4547-E4544)</f>
        <v>0.38642500000000002</v>
      </c>
      <c r="I4545" s="492">
        <f>I4544+(E4545-E4544)*(I4547-I4544)/(E4547-E4544)</f>
        <v>9.5</v>
      </c>
      <c r="J4545" s="397">
        <f>J4544+(E4545-E4544)*(J4547-J4544)/(E4547-E4544)</f>
        <v>0.18163333333333334</v>
      </c>
      <c r="K4545" s="469">
        <f t="shared" si="389"/>
        <v>9.4695391516249376</v>
      </c>
      <c r="L4545" s="469">
        <f t="shared" si="390"/>
        <v>-3.0460848375062355E-2</v>
      </c>
    </row>
    <row r="4546" spans="1:12">
      <c r="A4546" s="98" t="s">
        <v>123</v>
      </c>
      <c r="B4546" s="98">
        <f t="shared" si="393"/>
        <v>6</v>
      </c>
      <c r="C4546" s="98">
        <f t="shared" si="394"/>
        <v>0</v>
      </c>
      <c r="D4546" s="98">
        <f>D4544</f>
        <v>72</v>
      </c>
      <c r="E4546" s="98">
        <f t="shared" si="392"/>
        <v>47</v>
      </c>
      <c r="F4546" s="397">
        <f>F4544+(E4546-E4544)*(F4547-F4544)/(E4547-E4544)</f>
        <v>3.6728333333333332</v>
      </c>
      <c r="G4546" s="98">
        <v>15</v>
      </c>
      <c r="H4546" s="491">
        <f>H4544+(E4546-E4544)*(H4547-H4544)/(E4547-E4544)</f>
        <v>0.37982699999999997</v>
      </c>
      <c r="I4546" s="492">
        <f>I4544+(E4546-E4544)*(I4547-I4544)/(E4547-E4544)</f>
        <v>9.7000000000000011</v>
      </c>
      <c r="J4546" s="397">
        <f>J4544+(E4546-E4544)*(J4547-J4544)/(E4547-E4544)</f>
        <v>0.17096666666666666</v>
      </c>
      <c r="K4546" s="469">
        <f t="shared" si="389"/>
        <v>9.6697531595524637</v>
      </c>
      <c r="L4546" s="469">
        <f t="shared" si="390"/>
        <v>-3.0246840447537338E-2</v>
      </c>
    </row>
    <row r="4547" spans="1:12">
      <c r="A4547" s="480" t="s">
        <v>123</v>
      </c>
      <c r="B4547" s="480">
        <f t="shared" si="393"/>
        <v>6</v>
      </c>
      <c r="C4547" s="480">
        <f t="shared" si="394"/>
        <v>0</v>
      </c>
      <c r="D4547" s="480">
        <f>D4544</f>
        <v>72</v>
      </c>
      <c r="E4547" s="480">
        <f t="shared" si="392"/>
        <v>48</v>
      </c>
      <c r="F4547" s="484">
        <v>3.6863999999999999</v>
      </c>
      <c r="G4547" s="480">
        <v>15</v>
      </c>
      <c r="H4547" s="482">
        <v>0.37322899999999998</v>
      </c>
      <c r="I4547" s="483">
        <v>9.9</v>
      </c>
      <c r="J4547" s="484">
        <v>0.1603</v>
      </c>
      <c r="K4547" s="469">
        <f t="shared" si="389"/>
        <v>9.8770459958899224</v>
      </c>
      <c r="L4547" s="469">
        <f t="shared" si="390"/>
        <v>-2.2954004110077975E-2</v>
      </c>
    </row>
    <row r="4548" spans="1:12">
      <c r="A4548" s="98" t="s">
        <v>123</v>
      </c>
      <c r="B4548" s="98">
        <f t="shared" si="393"/>
        <v>6</v>
      </c>
      <c r="C4548" s="98">
        <f t="shared" si="394"/>
        <v>0</v>
      </c>
      <c r="D4548" s="98">
        <f>D4547</f>
        <v>72</v>
      </c>
      <c r="E4548" s="98">
        <f t="shared" si="392"/>
        <v>49</v>
      </c>
      <c r="F4548" s="397">
        <f>F4547+(E4548-E4547)*(F4550-F4547)/(E4550-E4547)</f>
        <v>3.6998333333333333</v>
      </c>
      <c r="G4548" s="98">
        <v>15</v>
      </c>
      <c r="H4548" s="491">
        <f>H4547+(E4548-E4547)*(H4550-H4547)/(E4550-E4547)</f>
        <v>0.36652233333333334</v>
      </c>
      <c r="I4548" s="492">
        <f>I4547+(E4548-E4547)*(I4550-I4547)/(E4550-E4547)</f>
        <v>10.133333333333333</v>
      </c>
      <c r="J4548" s="397">
        <f>J4547+(E4548-E4547)*(J4550-J4547)/(E4550-E4547)</f>
        <v>0.14960000000000001</v>
      </c>
      <c r="K4548" s="469">
        <f t="shared" si="389"/>
        <v>10.094428079416716</v>
      </c>
      <c r="L4548" s="469">
        <f t="shared" si="390"/>
        <v>-3.8905253916617255E-2</v>
      </c>
    </row>
    <row r="4549" spans="1:12">
      <c r="A4549" s="98" t="s">
        <v>123</v>
      </c>
      <c r="B4549" s="98">
        <f t="shared" si="393"/>
        <v>6</v>
      </c>
      <c r="C4549" s="98">
        <f t="shared" si="394"/>
        <v>0</v>
      </c>
      <c r="D4549" s="98">
        <f>D4547</f>
        <v>72</v>
      </c>
      <c r="E4549" s="98">
        <f t="shared" si="392"/>
        <v>50</v>
      </c>
      <c r="F4549" s="397">
        <f>F4547+(E4549-E4547)*(F4550-F4547)/(E4550-E4547)</f>
        <v>3.7132666666666667</v>
      </c>
      <c r="G4549" s="98">
        <v>15</v>
      </c>
      <c r="H4549" s="491">
        <f>H4547+(E4549-E4547)*(H4550-H4547)/(E4550-E4547)</f>
        <v>0.35981566666666664</v>
      </c>
      <c r="I4549" s="492">
        <f>I4547+(E4549-E4547)*(I4550-I4547)/(E4550-E4547)</f>
        <v>10.366666666666667</v>
      </c>
      <c r="J4549" s="397">
        <f>J4547+(E4549-E4547)*(J4550-J4547)/(E4550-E4547)</f>
        <v>0.1389</v>
      </c>
      <c r="K4549" s="469">
        <f t="shared" si="389"/>
        <v>10.319913807718212</v>
      </c>
      <c r="L4549" s="469">
        <f t="shared" si="390"/>
        <v>-4.6752858948455156E-2</v>
      </c>
    </row>
    <row r="4550" spans="1:12">
      <c r="A4550" s="480" t="s">
        <v>123</v>
      </c>
      <c r="B4550" s="480">
        <f t="shared" si="393"/>
        <v>6</v>
      </c>
      <c r="C4550" s="480">
        <f t="shared" si="394"/>
        <v>0</v>
      </c>
      <c r="D4550" s="480">
        <f>D4547</f>
        <v>72</v>
      </c>
      <c r="E4550" s="480">
        <f t="shared" si="392"/>
        <v>51</v>
      </c>
      <c r="F4550" s="484">
        <v>3.7267000000000001</v>
      </c>
      <c r="G4550" s="480">
        <v>15</v>
      </c>
      <c r="H4550" s="482">
        <v>0.35310900000000001</v>
      </c>
      <c r="I4550" s="483">
        <v>10.6</v>
      </c>
      <c r="J4550" s="484">
        <v>0.12820000000000001</v>
      </c>
      <c r="K4550" s="469">
        <f t="shared" si="389"/>
        <v>10.55396492301244</v>
      </c>
      <c r="L4550" s="469">
        <f t="shared" si="390"/>
        <v>-4.6035076987559265E-2</v>
      </c>
    </row>
    <row r="4551" spans="1:12">
      <c r="A4551" s="98" t="s">
        <v>123</v>
      </c>
      <c r="B4551" s="98">
        <f t="shared" si="393"/>
        <v>6</v>
      </c>
      <c r="C4551" s="98">
        <f t="shared" si="394"/>
        <v>0</v>
      </c>
      <c r="D4551" s="98">
        <f>D4550</f>
        <v>72</v>
      </c>
      <c r="E4551" s="98">
        <f t="shared" si="392"/>
        <v>52</v>
      </c>
      <c r="F4551" s="397">
        <f>F4550+(E4551-E4550)*(F4553-F4550)/(E4553-E4550)</f>
        <v>3.7399666666666667</v>
      </c>
      <c r="G4551" s="98">
        <v>15</v>
      </c>
      <c r="H4551" s="491">
        <f>H4550+(E4551-E4550)*(H4553-H4550)/(E4553-E4550)</f>
        <v>0.34628266666666668</v>
      </c>
      <c r="I4551" s="492">
        <f>I4550+(E4551-E4550)*(I4553-I4550)/(E4553-E4550)</f>
        <v>10.833333333333334</v>
      </c>
      <c r="J4551" s="397">
        <f>J4550+(E4551-E4550)*(J4553-J4550)/(E4553-E4550)</f>
        <v>0.11753333333333334</v>
      </c>
      <c r="K4551" s="469">
        <f t="shared" si="389"/>
        <v>10.800328825776244</v>
      </c>
      <c r="L4551" s="469">
        <f t="shared" si="390"/>
        <v>-3.3004507557089724E-2</v>
      </c>
    </row>
    <row r="4552" spans="1:12">
      <c r="A4552" s="98" t="s">
        <v>123</v>
      </c>
      <c r="B4552" s="98">
        <f t="shared" si="393"/>
        <v>6</v>
      </c>
      <c r="C4552" s="98">
        <f t="shared" si="394"/>
        <v>0</v>
      </c>
      <c r="D4552" s="98">
        <f>D4550</f>
        <v>72</v>
      </c>
      <c r="E4552" s="98">
        <f t="shared" si="392"/>
        <v>53</v>
      </c>
      <c r="F4552" s="397">
        <f>F4550+(E4552-E4550)*(F4553-F4550)/(E4553-E4550)</f>
        <v>3.7532333333333336</v>
      </c>
      <c r="G4552" s="98">
        <v>15</v>
      </c>
      <c r="H4552" s="491">
        <f>H4550+(E4552-E4550)*(H4553-H4550)/(E4553-E4550)</f>
        <v>0.3394563333333333</v>
      </c>
      <c r="I4552" s="492">
        <f>I4550+(E4552-E4550)*(I4553-I4550)/(E4553-E4550)</f>
        <v>11.066666666666666</v>
      </c>
      <c r="J4552" s="397">
        <f>J4550+(E4552-E4550)*(J4553-J4550)/(E4553-E4550)</f>
        <v>0.10686666666666667</v>
      </c>
      <c r="K4552" s="469">
        <f t="shared" si="389"/>
        <v>11.056601290887686</v>
      </c>
      <c r="L4552" s="469">
        <f t="shared" si="390"/>
        <v>-1.0065375778980368E-2</v>
      </c>
    </row>
    <row r="4553" spans="1:12">
      <c r="A4553" s="480" t="s">
        <v>123</v>
      </c>
      <c r="B4553" s="480">
        <f t="shared" si="393"/>
        <v>6</v>
      </c>
      <c r="C4553" s="480">
        <f t="shared" si="394"/>
        <v>0</v>
      </c>
      <c r="D4553" s="480">
        <f>D4550</f>
        <v>72</v>
      </c>
      <c r="E4553" s="480">
        <f t="shared" si="392"/>
        <v>54</v>
      </c>
      <c r="F4553" s="484">
        <v>3.7665000000000002</v>
      </c>
      <c r="G4553" s="480">
        <v>15</v>
      </c>
      <c r="H4553" s="482">
        <v>0.33262999999999998</v>
      </c>
      <c r="I4553" s="483">
        <v>11.3</v>
      </c>
      <c r="J4553" s="484">
        <v>9.6199999999999994E-2</v>
      </c>
      <c r="K4553" s="469">
        <f t="shared" si="389"/>
        <v>11.323392357875118</v>
      </c>
      <c r="L4553" s="469">
        <f t="shared" si="390"/>
        <v>2.3392357875117398E-2</v>
      </c>
    </row>
    <row r="4554" spans="1:12">
      <c r="A4554" s="98" t="s">
        <v>123</v>
      </c>
      <c r="B4554" s="98">
        <f t="shared" si="393"/>
        <v>6</v>
      </c>
      <c r="C4554" s="98">
        <f t="shared" si="394"/>
        <v>0</v>
      </c>
      <c r="D4554" s="98">
        <f>D4553</f>
        <v>72</v>
      </c>
      <c r="E4554" s="98">
        <f t="shared" si="392"/>
        <v>55</v>
      </c>
      <c r="F4554" s="397">
        <f>F4553+(E4554-E4553)*(F4556-F4553)/(E4556-E4553)</f>
        <v>3.7796333333333334</v>
      </c>
      <c r="G4554" s="98">
        <v>15</v>
      </c>
      <c r="H4554" s="491">
        <f>H4553+(E4554-E4553)*(H4556-H4553)/(E4556-E4553)</f>
        <v>0.32561333333333331</v>
      </c>
      <c r="I4554" s="492">
        <f>I4553+(E4554-E4553)*(I4556-I4553)/(E4556-E4553)</f>
        <v>11.6</v>
      </c>
      <c r="J4554" s="397">
        <f>J4553+(E4554-E4553)*(J4556-J4553)/(E4556-E4553)</f>
        <v>8.5499999999999993E-2</v>
      </c>
      <c r="K4554" s="469">
        <f t="shared" si="389"/>
        <v>11.60773514598092</v>
      </c>
      <c r="L4554" s="469">
        <f t="shared" si="390"/>
        <v>7.7351459809200662E-3</v>
      </c>
    </row>
    <row r="4555" spans="1:12">
      <c r="A4555" s="98" t="s">
        <v>123</v>
      </c>
      <c r="B4555" s="98">
        <f t="shared" si="393"/>
        <v>6</v>
      </c>
      <c r="C4555" s="98">
        <f t="shared" si="394"/>
        <v>0</v>
      </c>
      <c r="D4555" s="98">
        <f>D4553</f>
        <v>72</v>
      </c>
      <c r="E4555" s="98">
        <f t="shared" si="392"/>
        <v>56</v>
      </c>
      <c r="F4555" s="397">
        <f>F4553+(E4555-E4553)*(F4556-F4553)/(E4556-E4553)</f>
        <v>3.7927666666666666</v>
      </c>
      <c r="G4555" s="98">
        <v>15</v>
      </c>
      <c r="H4555" s="491">
        <f>H4553+(E4555-E4553)*(H4556-H4553)/(E4556-E4553)</f>
        <v>0.31859666666666669</v>
      </c>
      <c r="I4555" s="492">
        <f>I4553+(E4555-E4553)*(I4556-I4553)/(E4556-E4553)</f>
        <v>11.9</v>
      </c>
      <c r="J4555" s="397">
        <f>J4553+(E4555-E4553)*(J4556-J4553)/(E4556-E4553)</f>
        <v>7.4800000000000005E-2</v>
      </c>
      <c r="K4555" s="469">
        <f t="shared" ref="K4555:K4618" si="395">F4555/H4555</f>
        <v>11.904602475439164</v>
      </c>
      <c r="L4555" s="469">
        <f t="shared" ref="L4555:L4618" si="396">K4555-I4555</f>
        <v>4.6024754391638112E-3</v>
      </c>
    </row>
    <row r="4556" spans="1:12">
      <c r="A4556" s="480" t="s">
        <v>123</v>
      </c>
      <c r="B4556" s="480">
        <f t="shared" si="393"/>
        <v>6</v>
      </c>
      <c r="C4556" s="480">
        <f t="shared" si="394"/>
        <v>0</v>
      </c>
      <c r="D4556" s="480">
        <f>D4553</f>
        <v>72</v>
      </c>
      <c r="E4556" s="480">
        <f t="shared" si="392"/>
        <v>57</v>
      </c>
      <c r="F4556" s="484">
        <v>3.8058999999999998</v>
      </c>
      <c r="G4556" s="480">
        <v>15</v>
      </c>
      <c r="H4556" s="482">
        <v>0.31158000000000002</v>
      </c>
      <c r="I4556" s="483">
        <v>12.2</v>
      </c>
      <c r="J4556" s="484">
        <v>6.4100000000000004E-2</v>
      </c>
      <c r="K4556" s="469">
        <f t="shared" si="395"/>
        <v>12.214840490403747</v>
      </c>
      <c r="L4556" s="469">
        <f t="shared" si="396"/>
        <v>1.4840490403747353E-2</v>
      </c>
    </row>
    <row r="4557" spans="1:12">
      <c r="A4557" s="98" t="s">
        <v>123</v>
      </c>
      <c r="B4557" s="98">
        <f t="shared" si="393"/>
        <v>6</v>
      </c>
      <c r="C4557" s="98">
        <f t="shared" si="394"/>
        <v>0</v>
      </c>
      <c r="D4557" s="98">
        <f>D4556</f>
        <v>72</v>
      </c>
      <c r="E4557" s="98">
        <f t="shared" si="392"/>
        <v>58</v>
      </c>
      <c r="F4557" s="397">
        <f>F4556+(E4557-E4556)*(F4559-F4556)/(E4559-E4556)</f>
        <v>3.8188999999999997</v>
      </c>
      <c r="G4557" s="98">
        <v>15</v>
      </c>
      <c r="H4557" s="491">
        <f>H4556+(E4557-E4556)*(H4559-H4556)/(E4559-E4556)</f>
        <v>0.30453833333333336</v>
      </c>
      <c r="I4557" s="492">
        <f>I4556+(E4557-E4556)*(I4559-I4556)/(E4559-E4556)</f>
        <v>12.533333333333333</v>
      </c>
      <c r="J4557" s="397">
        <f>J4556+(E4557-E4556)*(J4559-J4556)/(E4559-E4556)</f>
        <v>5.3433333333333333E-2</v>
      </c>
      <c r="K4557" s="469">
        <f t="shared" si="395"/>
        <v>12.539964864850072</v>
      </c>
      <c r="L4557" s="469">
        <f t="shared" si="396"/>
        <v>6.6315315167386757E-3</v>
      </c>
    </row>
    <row r="4558" spans="1:12">
      <c r="A4558" s="98" t="s">
        <v>123</v>
      </c>
      <c r="B4558" s="98">
        <f t="shared" si="393"/>
        <v>6</v>
      </c>
      <c r="C4558" s="98">
        <f t="shared" si="394"/>
        <v>0</v>
      </c>
      <c r="D4558" s="98">
        <f>D4556</f>
        <v>72</v>
      </c>
      <c r="E4558" s="98">
        <f t="shared" si="392"/>
        <v>59</v>
      </c>
      <c r="F4558" s="397">
        <f>F4556+(E4558-E4556)*(F4559-F4556)/(E4559-E4556)</f>
        <v>3.8319000000000001</v>
      </c>
      <c r="G4558" s="98">
        <v>15</v>
      </c>
      <c r="H4558" s="491">
        <f>H4556+(E4558-E4556)*(H4559-H4556)/(E4559-E4556)</f>
        <v>0.29749666666666669</v>
      </c>
      <c r="I4558" s="492">
        <f>I4556+(E4558-E4556)*(I4559-I4556)/(E4559-E4556)</f>
        <v>12.866666666666665</v>
      </c>
      <c r="J4558" s="397">
        <f>J4556+(E4558-E4556)*(J4559-J4556)/(E4559-E4556)</f>
        <v>4.2766666666666661E-2</v>
      </c>
      <c r="K4558" s="469">
        <f t="shared" si="395"/>
        <v>12.880480453562503</v>
      </c>
      <c r="L4558" s="469">
        <f t="shared" si="396"/>
        <v>1.381378689583812E-2</v>
      </c>
    </row>
    <row r="4559" spans="1:12">
      <c r="A4559" s="480" t="s">
        <v>123</v>
      </c>
      <c r="B4559" s="480">
        <f t="shared" si="393"/>
        <v>6</v>
      </c>
      <c r="C4559" s="480">
        <f t="shared" si="394"/>
        <v>0</v>
      </c>
      <c r="D4559" s="480">
        <f>D4556</f>
        <v>72</v>
      </c>
      <c r="E4559" s="480">
        <f t="shared" si="392"/>
        <v>60</v>
      </c>
      <c r="F4559" s="484">
        <v>3.8449</v>
      </c>
      <c r="G4559" s="480">
        <v>15</v>
      </c>
      <c r="H4559" s="482">
        <v>0.29045500000000002</v>
      </c>
      <c r="I4559" s="483">
        <v>13.2</v>
      </c>
      <c r="J4559" s="484">
        <v>3.2099999999999997E-2</v>
      </c>
      <c r="K4559" s="469">
        <f t="shared" si="395"/>
        <v>13.237506670568589</v>
      </c>
      <c r="L4559" s="469">
        <f t="shared" si="396"/>
        <v>3.7506670568589584E-2</v>
      </c>
    </row>
    <row r="4560" spans="1:12">
      <c r="A4560" s="98" t="s">
        <v>123</v>
      </c>
      <c r="B4560" s="98">
        <f t="shared" si="393"/>
        <v>6</v>
      </c>
      <c r="C4560" s="98">
        <f t="shared" si="394"/>
        <v>0</v>
      </c>
      <c r="D4560" s="98">
        <f>D4559</f>
        <v>72</v>
      </c>
      <c r="E4560" s="98">
        <f t="shared" si="392"/>
        <v>61</v>
      </c>
      <c r="F4560" s="397">
        <f>F4559+(E4560-E4559)*(F4562-F4559)/(E4562-E4559)</f>
        <v>3.8577666666666666</v>
      </c>
      <c r="G4560" s="98">
        <v>15</v>
      </c>
      <c r="H4560" s="491">
        <f>H4559+(E4560-E4559)*(H4562-H4559)/(E4562-E4559)</f>
        <v>0.28319833333333333</v>
      </c>
      <c r="I4560" s="492">
        <f>I4559+(E4560-E4559)*(I4562-I4559)/(E4562-E4559)</f>
        <v>13.633333333333333</v>
      </c>
      <c r="J4560" s="397">
        <f>J4559+(E4560-E4559)*(J4562-J4559)/(E4562-E4559)</f>
        <v>2.1399999999999995E-2</v>
      </c>
      <c r="K4560" s="469">
        <f t="shared" si="395"/>
        <v>13.622137606742037</v>
      </c>
      <c r="L4560" s="469">
        <f t="shared" si="396"/>
        <v>-1.1195726591296307E-2</v>
      </c>
    </row>
    <row r="4561" spans="1:12">
      <c r="A4561" s="98" t="s">
        <v>123</v>
      </c>
      <c r="B4561" s="98">
        <f t="shared" si="393"/>
        <v>6</v>
      </c>
      <c r="C4561" s="98">
        <f t="shared" si="394"/>
        <v>0</v>
      </c>
      <c r="D4561" s="98">
        <f>D4559</f>
        <v>72</v>
      </c>
      <c r="E4561" s="98">
        <f t="shared" si="392"/>
        <v>62</v>
      </c>
      <c r="F4561" s="397">
        <f>F4559+(E4561-E4559)*(F4562-F4559)/(E4562-E4559)</f>
        <v>3.8706333333333336</v>
      </c>
      <c r="G4561" s="98">
        <v>15</v>
      </c>
      <c r="H4561" s="491">
        <f>H4559+(E4561-E4559)*(H4562-H4559)/(E4562-E4559)</f>
        <v>0.2759416666666667</v>
      </c>
      <c r="I4561" s="492">
        <f>I4559+(E4561-E4559)*(I4562-I4559)/(E4562-E4559)</f>
        <v>14.066666666666666</v>
      </c>
      <c r="J4561" s="397">
        <f>J4559+(E4561-E4559)*(J4562-J4559)/(E4562-E4559)</f>
        <v>1.0699999999999998E-2</v>
      </c>
      <c r="K4561" s="469">
        <f t="shared" si="395"/>
        <v>14.026998459819406</v>
      </c>
      <c r="L4561" s="469">
        <f t="shared" si="396"/>
        <v>-3.9668206847260024E-2</v>
      </c>
    </row>
    <row r="4562" spans="1:12">
      <c r="A4562" s="480" t="s">
        <v>123</v>
      </c>
      <c r="B4562" s="480">
        <f t="shared" si="393"/>
        <v>6</v>
      </c>
      <c r="C4562" s="480">
        <f t="shared" si="394"/>
        <v>0</v>
      </c>
      <c r="D4562" s="480">
        <f>D4559</f>
        <v>72</v>
      </c>
      <c r="E4562" s="480">
        <f t="shared" si="392"/>
        <v>63</v>
      </c>
      <c r="F4562" s="484">
        <v>3.8835000000000002</v>
      </c>
      <c r="G4562" s="480">
        <v>15</v>
      </c>
      <c r="H4562" s="482">
        <v>0.26868500000000001</v>
      </c>
      <c r="I4562" s="483">
        <v>14.5</v>
      </c>
      <c r="J4562" s="484">
        <v>0</v>
      </c>
      <c r="K4562" s="469">
        <f t="shared" si="395"/>
        <v>14.453728343599382</v>
      </c>
      <c r="L4562" s="469">
        <f t="shared" si="396"/>
        <v>-4.6271656400618255E-2</v>
      </c>
    </row>
    <row r="4563" spans="1:12">
      <c r="A4563" s="98" t="s">
        <v>123</v>
      </c>
      <c r="B4563" s="98">
        <f t="shared" si="393"/>
        <v>6</v>
      </c>
      <c r="C4563" s="98">
        <f t="shared" si="394"/>
        <v>0</v>
      </c>
      <c r="D4563" s="98">
        <f>D4562</f>
        <v>72</v>
      </c>
      <c r="E4563" s="98">
        <f t="shared" si="392"/>
        <v>64</v>
      </c>
      <c r="F4563" s="397">
        <f>F4562+(E4563-E4562)*(F4565-F4562)/(E4565-E4562)</f>
        <v>3.8962333333333334</v>
      </c>
      <c r="G4563" s="98">
        <v>15</v>
      </c>
      <c r="H4563" s="491">
        <f>H4562+(E4563-E4562)*(H4565-H4562)/(E4565-E4562)</f>
        <v>0.26125966666666667</v>
      </c>
      <c r="I4563" s="492">
        <f>I4562+(E4563-E4562)*(I4565-I4562)/(E4565-E4562)</f>
        <v>14.966666666666667</v>
      </c>
      <c r="J4563" s="397">
        <f>J4562+(E4563-E4562)*(J4565-J4562)/(E4565-E4562)</f>
        <v>0</v>
      </c>
      <c r="K4563" s="469">
        <f t="shared" si="395"/>
        <v>14.913259987828202</v>
      </c>
      <c r="L4563" s="469">
        <f t="shared" si="396"/>
        <v>-5.3406678838465282E-2</v>
      </c>
    </row>
    <row r="4564" spans="1:12">
      <c r="A4564" s="98" t="s">
        <v>123</v>
      </c>
      <c r="B4564" s="98">
        <f t="shared" si="393"/>
        <v>6</v>
      </c>
      <c r="C4564" s="98">
        <f t="shared" si="394"/>
        <v>0</v>
      </c>
      <c r="D4564" s="98">
        <f>D4562</f>
        <v>72</v>
      </c>
      <c r="E4564" s="98">
        <f t="shared" si="392"/>
        <v>65</v>
      </c>
      <c r="F4564" s="397">
        <f>F4562+(E4564-E4562)*(F4565-F4562)/(E4565-E4562)</f>
        <v>3.9089666666666667</v>
      </c>
      <c r="G4564" s="98">
        <v>15</v>
      </c>
      <c r="H4564" s="491">
        <f>H4562+(E4564-E4562)*(H4565-H4562)/(E4565-E4562)</f>
        <v>0.25383433333333333</v>
      </c>
      <c r="I4564" s="492">
        <f>I4562+(E4564-E4562)*(I4565-I4562)/(E4565-E4562)</f>
        <v>15.433333333333334</v>
      </c>
      <c r="J4564" s="397">
        <f>J4562+(E4564-E4562)*(J4565-J4562)/(E4565-E4562)</f>
        <v>0</v>
      </c>
      <c r="K4564" s="469">
        <f t="shared" si="395"/>
        <v>15.399676692015658</v>
      </c>
      <c r="L4564" s="469">
        <f t="shared" si="396"/>
        <v>-3.3656641317675096E-2</v>
      </c>
    </row>
    <row r="4565" spans="1:12">
      <c r="A4565" s="480" t="s">
        <v>123</v>
      </c>
      <c r="B4565" s="480">
        <f t="shared" si="393"/>
        <v>6</v>
      </c>
      <c r="C4565" s="480">
        <f t="shared" si="394"/>
        <v>0</v>
      </c>
      <c r="D4565" s="480">
        <f>D4562</f>
        <v>72</v>
      </c>
      <c r="E4565" s="480">
        <f t="shared" si="392"/>
        <v>66</v>
      </c>
      <c r="F4565" s="484">
        <v>3.9217</v>
      </c>
      <c r="G4565" s="480">
        <v>15</v>
      </c>
      <c r="H4565" s="482">
        <v>0.24640899999999999</v>
      </c>
      <c r="I4565" s="483">
        <v>15.9</v>
      </c>
      <c r="J4565" s="493">
        <v>0</v>
      </c>
      <c r="K4565" s="469">
        <f t="shared" si="395"/>
        <v>15.915408933926926</v>
      </c>
      <c r="L4565" s="469">
        <f t="shared" si="396"/>
        <v>1.5408933926925883E-2</v>
      </c>
    </row>
    <row r="4566" spans="1:12">
      <c r="A4566" s="98" t="s">
        <v>123</v>
      </c>
      <c r="B4566" s="98">
        <f t="shared" si="393"/>
        <v>6</v>
      </c>
      <c r="C4566" s="98">
        <f t="shared" si="394"/>
        <v>0</v>
      </c>
      <c r="D4566" s="98">
        <f>D4565</f>
        <v>72</v>
      </c>
      <c r="E4566" s="98">
        <f t="shared" si="392"/>
        <v>67</v>
      </c>
      <c r="F4566" s="397">
        <f>F4565+(E4566-E4565)*(F4568-F4565)/(E4568-E4565)</f>
        <v>3.9343333333333335</v>
      </c>
      <c r="G4566" s="98">
        <v>15</v>
      </c>
      <c r="H4566" s="491">
        <f>H4565+(E4566-E4565)*(H4568-H4565)/(E4568-E4565)</f>
        <v>0.23880133333333334</v>
      </c>
      <c r="I4566" s="492">
        <f>I4565+(E4566-E4565)*(I4568-I4565)/(E4568-E4565)</f>
        <v>16.5</v>
      </c>
      <c r="J4566" s="493">
        <f>J4565+(E4566-E4565)*(J4568-J4565)/(E4568-E4565)</f>
        <v>0</v>
      </c>
      <c r="K4566" s="469">
        <f t="shared" si="395"/>
        <v>16.475340729532498</v>
      </c>
      <c r="L4566" s="469">
        <f t="shared" si="396"/>
        <v>-2.4659270467502381E-2</v>
      </c>
    </row>
    <row r="4567" spans="1:12">
      <c r="A4567" s="98" t="s">
        <v>123</v>
      </c>
      <c r="B4567" s="98">
        <f t="shared" si="393"/>
        <v>6</v>
      </c>
      <c r="C4567" s="98">
        <f t="shared" si="394"/>
        <v>0</v>
      </c>
      <c r="D4567" s="98">
        <f>D4565</f>
        <v>72</v>
      </c>
      <c r="E4567" s="98">
        <f t="shared" si="392"/>
        <v>68</v>
      </c>
      <c r="F4567" s="397">
        <f>F4565+(E4567-E4565)*(F4568-F4565)/(E4568-E4565)</f>
        <v>3.9469666666666665</v>
      </c>
      <c r="G4567" s="98">
        <v>15</v>
      </c>
      <c r="H4567" s="491">
        <f>H4565+(E4567-E4565)*(H4568-H4565)/(E4568-E4565)</f>
        <v>0.23119366666666666</v>
      </c>
      <c r="I4567" s="492">
        <f>I4565+(E4567-E4565)*(I4568-I4565)/(E4568-E4565)</f>
        <v>17.100000000000001</v>
      </c>
      <c r="J4567" s="493">
        <f>J4565+(E4567-E4565)*(J4568-J4565)/(E4568-E4565)</f>
        <v>0</v>
      </c>
      <c r="K4567" s="469">
        <f t="shared" si="395"/>
        <v>17.072122794597892</v>
      </c>
      <c r="L4567" s="469">
        <f t="shared" si="396"/>
        <v>-2.7877205402109695E-2</v>
      </c>
    </row>
    <row r="4568" spans="1:12">
      <c r="A4568" s="480" t="s">
        <v>123</v>
      </c>
      <c r="B4568" s="480">
        <f t="shared" si="393"/>
        <v>6</v>
      </c>
      <c r="C4568" s="480">
        <f t="shared" si="394"/>
        <v>0</v>
      </c>
      <c r="D4568" s="480">
        <f>D4565</f>
        <v>72</v>
      </c>
      <c r="E4568" s="480">
        <f t="shared" si="392"/>
        <v>69</v>
      </c>
      <c r="F4568" s="484">
        <v>3.9596</v>
      </c>
      <c r="G4568" s="480">
        <v>15</v>
      </c>
      <c r="H4568" s="482">
        <v>0.22358600000000001</v>
      </c>
      <c r="I4568" s="483">
        <v>17.7</v>
      </c>
      <c r="J4568" s="493">
        <v>0</v>
      </c>
      <c r="K4568" s="469">
        <f t="shared" si="395"/>
        <v>17.709516696036424</v>
      </c>
      <c r="L4568" s="469">
        <f t="shared" si="396"/>
        <v>9.5166960364245767E-3</v>
      </c>
    </row>
    <row r="4569" spans="1:12">
      <c r="A4569" s="98" t="s">
        <v>123</v>
      </c>
      <c r="B4569" s="98">
        <f t="shared" si="393"/>
        <v>6</v>
      </c>
      <c r="C4569" s="98">
        <f t="shared" si="394"/>
        <v>0</v>
      </c>
      <c r="D4569" s="98">
        <f>D4568</f>
        <v>72</v>
      </c>
      <c r="E4569" s="98">
        <f t="shared" si="392"/>
        <v>70</v>
      </c>
      <c r="F4569" s="397">
        <f>F4568+(E4569-E4568)*(F4571-F4568)/(E4571-E4568)</f>
        <v>3.9721000000000002</v>
      </c>
      <c r="G4569" s="98">
        <v>15</v>
      </c>
      <c r="H4569" s="491">
        <f>H4568+(E4569-E4568)*(H4571-H4568)/(E4571-E4568)</f>
        <v>0.21578133333333332</v>
      </c>
      <c r="I4569" s="492">
        <f>I4568+(E4569-E4568)*(I4571-I4568)/(E4571-E4568)</f>
        <v>18.466666666666665</v>
      </c>
      <c r="J4569" s="493">
        <f>J4568+(E4569-E4568)*(J4571-J4568)/(E4571-E4568)</f>
        <v>0</v>
      </c>
      <c r="K4569" s="469">
        <f t="shared" si="395"/>
        <v>18.40798709804988</v>
      </c>
      <c r="L4569" s="469">
        <f t="shared" si="396"/>
        <v>-5.867956861678536E-2</v>
      </c>
    </row>
    <row r="4570" spans="1:12">
      <c r="A4570" s="98" t="s">
        <v>123</v>
      </c>
      <c r="B4570" s="98">
        <f t="shared" si="393"/>
        <v>6</v>
      </c>
      <c r="C4570" s="98">
        <f t="shared" si="394"/>
        <v>0</v>
      </c>
      <c r="D4570" s="98">
        <f>D4568</f>
        <v>72</v>
      </c>
      <c r="E4570" s="98">
        <f t="shared" si="392"/>
        <v>71</v>
      </c>
      <c r="F4570" s="397">
        <f>F4568+(E4570-E4568)*(F4571-F4568)/(E4571-E4568)</f>
        <v>3.9845999999999999</v>
      </c>
      <c r="G4570" s="98">
        <v>15</v>
      </c>
      <c r="H4570" s="491">
        <f>H4568+(E4570-E4568)*(H4571-H4568)/(E4571-E4568)</f>
        <v>0.20797666666666667</v>
      </c>
      <c r="I4570" s="492">
        <f>I4568+(E4570-E4568)*(I4571-I4568)/(E4571-E4568)</f>
        <v>19.233333333333334</v>
      </c>
      <c r="J4570" s="493">
        <f>J4568+(E4570-E4568)*(J4571-J4568)/(E4571-E4568)</f>
        <v>0</v>
      </c>
      <c r="K4570" s="469">
        <f t="shared" si="395"/>
        <v>19.158880002564388</v>
      </c>
      <c r="L4570" s="469">
        <f t="shared" si="396"/>
        <v>-7.4453330768946557E-2</v>
      </c>
    </row>
    <row r="4571" spans="1:12">
      <c r="A4571" s="480" t="s">
        <v>123</v>
      </c>
      <c r="B4571" s="480">
        <f t="shared" si="393"/>
        <v>6</v>
      </c>
      <c r="C4571" s="480">
        <f t="shared" si="394"/>
        <v>0</v>
      </c>
      <c r="D4571" s="480">
        <f>D4568</f>
        <v>72</v>
      </c>
      <c r="E4571" s="480">
        <f t="shared" si="392"/>
        <v>72</v>
      </c>
      <c r="F4571" s="484">
        <v>3.9971000000000001</v>
      </c>
      <c r="G4571" s="480">
        <v>15</v>
      </c>
      <c r="H4571" s="482">
        <v>0.20017199999999999</v>
      </c>
      <c r="I4571" s="483">
        <v>20</v>
      </c>
      <c r="J4571" s="493">
        <v>0</v>
      </c>
      <c r="K4571" s="469">
        <f t="shared" si="395"/>
        <v>19.968327238574826</v>
      </c>
      <c r="L4571" s="469">
        <f t="shared" si="396"/>
        <v>-3.1672761425173945E-2</v>
      </c>
    </row>
    <row r="4572" spans="1:12">
      <c r="A4572" s="480" t="s">
        <v>123</v>
      </c>
      <c r="B4572" s="480">
        <f t="shared" si="393"/>
        <v>6</v>
      </c>
      <c r="C4572" s="480">
        <f t="shared" si="394"/>
        <v>6</v>
      </c>
      <c r="D4572" s="480">
        <v>78</v>
      </c>
      <c r="E4572" s="480">
        <v>12</v>
      </c>
      <c r="F4572" s="484">
        <v>3.1636000000000002</v>
      </c>
      <c r="G4572" s="480">
        <v>15</v>
      </c>
      <c r="H4572" s="482">
        <v>0.56818100000000005</v>
      </c>
      <c r="I4572" s="483">
        <v>5.6</v>
      </c>
      <c r="J4572" s="484">
        <v>0.51890000000000003</v>
      </c>
      <c r="K4572" s="469">
        <f t="shared" si="395"/>
        <v>5.5679440178393858</v>
      </c>
      <c r="L4572" s="469">
        <f t="shared" si="396"/>
        <v>-3.2055982160613894E-2</v>
      </c>
    </row>
    <row r="4573" spans="1:12">
      <c r="A4573" s="98" t="s">
        <v>123</v>
      </c>
      <c r="B4573" s="98">
        <f t="shared" si="393"/>
        <v>6</v>
      </c>
      <c r="C4573" s="98">
        <f t="shared" si="394"/>
        <v>6</v>
      </c>
      <c r="D4573" s="98">
        <f>D4572</f>
        <v>78</v>
      </c>
      <c r="E4573" s="98">
        <f>E4572+1</f>
        <v>13</v>
      </c>
      <c r="F4573" s="397">
        <f>F4572+(E4573-E4572)*(F4575-F4572)/(E4575-E4572)</f>
        <v>3.1792333333333334</v>
      </c>
      <c r="G4573" s="98">
        <v>15</v>
      </c>
      <c r="H4573" s="491">
        <f>H4572+(E4573-E4572)*(H4575-H4572)/(E4575-E4572)</f>
        <v>0.56328066666666665</v>
      </c>
      <c r="I4573" s="492">
        <f>I4572+(E4573-E4572)*(I4575-I4572)/(E4575-E4572)</f>
        <v>5.6666666666666661</v>
      </c>
      <c r="J4573" s="397">
        <f>J4572+(E4573-E4572)*(J4575-J4572)/(E4575-E4572)</f>
        <v>0.50980000000000003</v>
      </c>
      <c r="K4573" s="469">
        <f t="shared" si="395"/>
        <v>5.6441371441827108</v>
      </c>
      <c r="L4573" s="469">
        <f t="shared" si="396"/>
        <v>-2.2529522483955233E-2</v>
      </c>
    </row>
    <row r="4574" spans="1:12">
      <c r="A4574" s="98" t="s">
        <v>123</v>
      </c>
      <c r="B4574" s="98">
        <f t="shared" si="393"/>
        <v>6</v>
      </c>
      <c r="C4574" s="98">
        <f t="shared" si="394"/>
        <v>6</v>
      </c>
      <c r="D4574" s="98">
        <f>D4572</f>
        <v>78</v>
      </c>
      <c r="E4574" s="98">
        <f t="shared" ref="E4574:E4637" si="397">E4573+1</f>
        <v>14</v>
      </c>
      <c r="F4574" s="397">
        <f>F4572+(E4574-E4572)*(F4575-F4572)/(E4575-E4572)</f>
        <v>3.194866666666667</v>
      </c>
      <c r="G4574" s="98">
        <v>15</v>
      </c>
      <c r="H4574" s="491">
        <f>H4572+(E4574-E4572)*(H4575-H4572)/(E4575-E4572)</f>
        <v>0.55838033333333337</v>
      </c>
      <c r="I4574" s="492">
        <f>I4572+(E4574-E4572)*(I4575-I4572)/(E4575-E4572)</f>
        <v>5.7333333333333334</v>
      </c>
      <c r="J4574" s="397">
        <f>J4572+(E4574-E4572)*(J4575-J4572)/(E4575-E4572)</f>
        <v>0.50070000000000003</v>
      </c>
      <c r="K4574" s="469">
        <f t="shared" si="395"/>
        <v>5.7216676088759097</v>
      </c>
      <c r="L4574" s="469">
        <f t="shared" si="396"/>
        <v>-1.1665724457423643E-2</v>
      </c>
    </row>
    <row r="4575" spans="1:12">
      <c r="A4575" s="480" t="s">
        <v>123</v>
      </c>
      <c r="B4575" s="480">
        <f t="shared" si="393"/>
        <v>6</v>
      </c>
      <c r="C4575" s="480">
        <f t="shared" si="394"/>
        <v>6</v>
      </c>
      <c r="D4575" s="480">
        <f>D4572</f>
        <v>78</v>
      </c>
      <c r="E4575" s="480">
        <f t="shared" si="397"/>
        <v>15</v>
      </c>
      <c r="F4575" s="484">
        <v>3.2105000000000001</v>
      </c>
      <c r="G4575" s="480">
        <v>15</v>
      </c>
      <c r="H4575" s="482">
        <v>0.55347999999999997</v>
      </c>
      <c r="I4575" s="483">
        <v>5.8</v>
      </c>
      <c r="J4575" s="484">
        <v>0.49159999999999998</v>
      </c>
      <c r="K4575" s="469">
        <f t="shared" si="395"/>
        <v>5.8005709330057096</v>
      </c>
      <c r="L4575" s="469">
        <f t="shared" si="396"/>
        <v>5.7093300570976169E-4</v>
      </c>
    </row>
    <row r="4576" spans="1:12">
      <c r="A4576" s="98" t="s">
        <v>123</v>
      </c>
      <c r="B4576" s="98">
        <f t="shared" si="393"/>
        <v>6</v>
      </c>
      <c r="C4576" s="98">
        <f t="shared" si="394"/>
        <v>6</v>
      </c>
      <c r="D4576" s="98">
        <f>D4575</f>
        <v>78</v>
      </c>
      <c r="E4576" s="98">
        <f t="shared" si="397"/>
        <v>16</v>
      </c>
      <c r="F4576" s="397">
        <f>F4575+(E4576-E4575)*(F4578-F4575)/(E4578-E4575)</f>
        <v>3.2258666666666667</v>
      </c>
      <c r="G4576" s="98">
        <v>15</v>
      </c>
      <c r="H4576" s="491">
        <f>H4575+(E4576-E4575)*(H4578-H4575)/(E4578-E4575)</f>
        <v>0.54859233333333335</v>
      </c>
      <c r="I4576" s="492">
        <f>I4575+(E4576-E4575)*(I4578-I4575)/(E4578-E4575)</f>
        <v>5.8666666666666663</v>
      </c>
      <c r="J4576" s="397">
        <f>J4575+(E4576-E4575)*(J4578-J4575)/(E4578-E4575)</f>
        <v>0.48249999999999998</v>
      </c>
      <c r="K4576" s="469">
        <f t="shared" si="395"/>
        <v>5.8802620282091675</v>
      </c>
      <c r="L4576" s="469">
        <f t="shared" si="396"/>
        <v>1.3595361542501294E-2</v>
      </c>
    </row>
    <row r="4577" spans="1:12">
      <c r="A4577" s="98" t="s">
        <v>123</v>
      </c>
      <c r="B4577" s="98">
        <f t="shared" si="393"/>
        <v>6</v>
      </c>
      <c r="C4577" s="98">
        <f t="shared" si="394"/>
        <v>6</v>
      </c>
      <c r="D4577" s="98">
        <f>D4575</f>
        <v>78</v>
      </c>
      <c r="E4577" s="98">
        <f t="shared" si="397"/>
        <v>17</v>
      </c>
      <c r="F4577" s="397">
        <f>F4575+(E4577-E4575)*(F4578-F4575)/(E4578-E4575)</f>
        <v>3.2412333333333336</v>
      </c>
      <c r="G4577" s="98">
        <v>15</v>
      </c>
      <c r="H4577" s="491">
        <f>H4575+(E4577-E4575)*(H4578-H4575)/(E4578-E4575)</f>
        <v>0.54370466666666661</v>
      </c>
      <c r="I4577" s="492">
        <f>I4575+(E4577-E4575)*(I4578-I4575)/(E4578-E4575)</f>
        <v>5.9333333333333336</v>
      </c>
      <c r="J4577" s="397">
        <f>J4575+(E4577-E4575)*(J4578-J4575)/(E4578-E4575)</f>
        <v>0.47339999999999999</v>
      </c>
      <c r="K4577" s="469">
        <f t="shared" si="395"/>
        <v>5.9613858994527682</v>
      </c>
      <c r="L4577" s="469">
        <f t="shared" si="396"/>
        <v>2.805256611943463E-2</v>
      </c>
    </row>
    <row r="4578" spans="1:12">
      <c r="A4578" s="480" t="s">
        <v>123</v>
      </c>
      <c r="B4578" s="480">
        <f t="shared" si="393"/>
        <v>6</v>
      </c>
      <c r="C4578" s="480">
        <f t="shared" si="394"/>
        <v>6</v>
      </c>
      <c r="D4578" s="480">
        <f>D4575</f>
        <v>78</v>
      </c>
      <c r="E4578" s="480">
        <f t="shared" si="397"/>
        <v>18</v>
      </c>
      <c r="F4578" s="484">
        <v>3.2566000000000002</v>
      </c>
      <c r="G4578" s="480">
        <v>15</v>
      </c>
      <c r="H4578" s="482">
        <v>0.53881699999999999</v>
      </c>
      <c r="I4578" s="483">
        <v>6</v>
      </c>
      <c r="J4578" s="484">
        <v>0.46429999999999999</v>
      </c>
      <c r="K4578" s="469">
        <f t="shared" si="395"/>
        <v>6.0439815373308567</v>
      </c>
      <c r="L4578" s="469">
        <f t="shared" si="396"/>
        <v>4.3981537330856746E-2</v>
      </c>
    </row>
    <row r="4579" spans="1:12">
      <c r="A4579" s="98" t="s">
        <v>123</v>
      </c>
      <c r="B4579" s="98">
        <f t="shared" si="393"/>
        <v>6</v>
      </c>
      <c r="C4579" s="98">
        <f t="shared" si="394"/>
        <v>6</v>
      </c>
      <c r="D4579" s="98">
        <f>D4578</f>
        <v>78</v>
      </c>
      <c r="E4579" s="98">
        <f t="shared" si="397"/>
        <v>19</v>
      </c>
      <c r="F4579" s="397">
        <f>F4578+(E4579-E4578)*(F4581-F4578)/(E4581-E4578)</f>
        <v>3.2717666666666667</v>
      </c>
      <c r="G4579" s="98">
        <v>15</v>
      </c>
      <c r="H4579" s="491">
        <f>H4578+(E4579-E4578)*(H4581-H4578)/(E4581-E4578)</f>
        <v>0.53393333333333337</v>
      </c>
      <c r="I4579" s="492">
        <f>I4578+(E4579-E4578)*(I4581-I4578)/(E4581-E4578)</f>
        <v>6.1</v>
      </c>
      <c r="J4579" s="397">
        <f>J4578+(E4579-E4578)*(J4581-J4578)/(E4581-E4578)</f>
        <v>0.45519999999999999</v>
      </c>
      <c r="K4579" s="469">
        <f t="shared" si="395"/>
        <v>6.1276688725184165</v>
      </c>
      <c r="L4579" s="469">
        <f t="shared" si="396"/>
        <v>2.7668872518416876E-2</v>
      </c>
    </row>
    <row r="4580" spans="1:12">
      <c r="A4580" s="98" t="s">
        <v>123</v>
      </c>
      <c r="B4580" s="98">
        <f t="shared" si="393"/>
        <v>6</v>
      </c>
      <c r="C4580" s="98">
        <f t="shared" si="394"/>
        <v>6</v>
      </c>
      <c r="D4580" s="98">
        <f>D4578</f>
        <v>78</v>
      </c>
      <c r="E4580" s="98">
        <f t="shared" si="397"/>
        <v>20</v>
      </c>
      <c r="F4580" s="397">
        <f>F4578+(E4580-E4578)*(F4581-F4578)/(E4581-E4578)</f>
        <v>3.2869333333333333</v>
      </c>
      <c r="G4580" s="98">
        <v>15</v>
      </c>
      <c r="H4580" s="491">
        <f>H4578+(E4580-E4578)*(H4581-H4578)/(E4581-E4578)</f>
        <v>0.52904966666666664</v>
      </c>
      <c r="I4580" s="492">
        <f>I4578+(E4580-E4578)*(I4581-I4578)/(E4581-E4578)</f>
        <v>6.2</v>
      </c>
      <c r="J4580" s="397">
        <f>J4578+(E4580-E4578)*(J4581-J4578)/(E4581-E4578)</f>
        <v>0.4461</v>
      </c>
      <c r="K4580" s="469">
        <f t="shared" si="395"/>
        <v>6.2129012461967967</v>
      </c>
      <c r="L4580" s="469">
        <f t="shared" si="396"/>
        <v>1.2901246196796556E-2</v>
      </c>
    </row>
    <row r="4581" spans="1:12">
      <c r="A4581" s="480" t="s">
        <v>123</v>
      </c>
      <c r="B4581" s="480">
        <f t="shared" si="393"/>
        <v>6</v>
      </c>
      <c r="C4581" s="480">
        <f t="shared" si="394"/>
        <v>6</v>
      </c>
      <c r="D4581" s="480">
        <f>D4578</f>
        <v>78</v>
      </c>
      <c r="E4581" s="480">
        <f t="shared" si="397"/>
        <v>21</v>
      </c>
      <c r="F4581" s="484">
        <v>3.3020999999999998</v>
      </c>
      <c r="G4581" s="480">
        <v>15</v>
      </c>
      <c r="H4581" s="482">
        <v>0.52416600000000002</v>
      </c>
      <c r="I4581" s="483">
        <v>6.3</v>
      </c>
      <c r="J4581" s="484">
        <v>0.437</v>
      </c>
      <c r="K4581" s="469">
        <f t="shared" si="395"/>
        <v>6.2997218438433622</v>
      </c>
      <c r="L4581" s="469">
        <f t="shared" si="396"/>
        <v>-2.7815615663762117E-4</v>
      </c>
    </row>
    <row r="4582" spans="1:12">
      <c r="A4582" s="98" t="s">
        <v>123</v>
      </c>
      <c r="B4582" s="98">
        <f t="shared" si="393"/>
        <v>6</v>
      </c>
      <c r="C4582" s="98">
        <f t="shared" si="394"/>
        <v>6</v>
      </c>
      <c r="D4582" s="98">
        <f>D4581</f>
        <v>78</v>
      </c>
      <c r="E4582" s="98">
        <f t="shared" si="397"/>
        <v>22</v>
      </c>
      <c r="F4582" s="397">
        <f>F4581+(E4582-E4581)*(F4584-F4581)/(E4584-E4581)</f>
        <v>3.3170666666666664</v>
      </c>
      <c r="G4582" s="98">
        <v>15</v>
      </c>
      <c r="H4582" s="491">
        <f>H4581+(E4582-E4581)*(H4584-H4581)/(E4584-E4581)</f>
        <v>0.51927766666666664</v>
      </c>
      <c r="I4582" s="492">
        <f>I4581+(E4582-E4581)*(I4584-I4581)/(E4584-E4581)</f>
        <v>6.3999999999999995</v>
      </c>
      <c r="J4582" s="397">
        <f>J4581+(E4582-E4581)*(J4584-J4581)/(E4584-E4581)</f>
        <v>0.4279</v>
      </c>
      <c r="K4582" s="469">
        <f t="shared" si="395"/>
        <v>6.387847734641646</v>
      </c>
      <c r="L4582" s="469">
        <f t="shared" si="396"/>
        <v>-1.2152265358353453E-2</v>
      </c>
    </row>
    <row r="4583" spans="1:12">
      <c r="A4583" s="98" t="s">
        <v>123</v>
      </c>
      <c r="B4583" s="98">
        <f t="shared" si="393"/>
        <v>6</v>
      </c>
      <c r="C4583" s="98">
        <f t="shared" si="394"/>
        <v>6</v>
      </c>
      <c r="D4583" s="98">
        <f>D4581</f>
        <v>78</v>
      </c>
      <c r="E4583" s="98">
        <f t="shared" si="397"/>
        <v>23</v>
      </c>
      <c r="F4583" s="397">
        <f>F4581+(E4583-E4581)*(F4584-F4581)/(E4584-E4581)</f>
        <v>3.3320333333333334</v>
      </c>
      <c r="G4583" s="98">
        <v>15</v>
      </c>
      <c r="H4583" s="491">
        <f>H4581+(E4583-E4581)*(H4584-H4581)/(E4584-E4581)</f>
        <v>0.51438933333333337</v>
      </c>
      <c r="I4583" s="492">
        <f>I4581+(E4583-E4581)*(I4584-I4581)/(E4584-E4581)</f>
        <v>6.5</v>
      </c>
      <c r="J4583" s="397">
        <f>J4581+(E4583-E4581)*(J4584-J4581)/(E4584-E4581)</f>
        <v>0.41880000000000001</v>
      </c>
      <c r="K4583" s="469">
        <f t="shared" si="395"/>
        <v>6.4776485774717978</v>
      </c>
      <c r="L4583" s="469">
        <f t="shared" si="396"/>
        <v>-2.2351422528202214E-2</v>
      </c>
    </row>
    <row r="4584" spans="1:12">
      <c r="A4584" s="480" t="s">
        <v>123</v>
      </c>
      <c r="B4584" s="480">
        <f t="shared" si="393"/>
        <v>6</v>
      </c>
      <c r="C4584" s="480">
        <f t="shared" si="394"/>
        <v>6</v>
      </c>
      <c r="D4584" s="480">
        <f>D4581</f>
        <v>78</v>
      </c>
      <c r="E4584" s="480">
        <f t="shared" si="397"/>
        <v>24</v>
      </c>
      <c r="F4584" s="484">
        <v>3.347</v>
      </c>
      <c r="G4584" s="480">
        <v>15</v>
      </c>
      <c r="H4584" s="482">
        <v>0.50950099999999998</v>
      </c>
      <c r="I4584" s="483">
        <v>6.6</v>
      </c>
      <c r="J4584" s="484">
        <v>0.40970000000000001</v>
      </c>
      <c r="K4584" s="469">
        <f t="shared" si="395"/>
        <v>6.5691725825857068</v>
      </c>
      <c r="L4584" s="469">
        <f t="shared" si="396"/>
        <v>-3.0827417414292846E-2</v>
      </c>
    </row>
    <row r="4585" spans="1:12">
      <c r="A4585" s="98" t="s">
        <v>123</v>
      </c>
      <c r="B4585" s="98">
        <f t="shared" si="393"/>
        <v>6</v>
      </c>
      <c r="C4585" s="98">
        <f t="shared" si="394"/>
        <v>6</v>
      </c>
      <c r="D4585" s="98">
        <f>D4584</f>
        <v>78</v>
      </c>
      <c r="E4585" s="98">
        <f t="shared" si="397"/>
        <v>25</v>
      </c>
      <c r="F4585" s="397">
        <f>F4584+(E4585-E4584)*(F4587-F4584)/(E4587-E4584)</f>
        <v>3.3617666666666666</v>
      </c>
      <c r="G4585" s="98">
        <v>15</v>
      </c>
      <c r="H4585" s="491">
        <f>H4584+(E4585-E4584)*(H4587-H4584)/(E4587-E4584)</f>
        <v>0.50459933333333329</v>
      </c>
      <c r="I4585" s="492">
        <f>I4584+(E4585-E4584)*(I4587-I4584)/(E4587-E4584)</f>
        <v>6.7</v>
      </c>
      <c r="J4585" s="397">
        <f>J4584+(E4585-E4584)*(J4587-J4584)/(E4587-E4584)</f>
        <v>0.40056666666666668</v>
      </c>
      <c r="K4585" s="469">
        <f t="shared" si="395"/>
        <v>6.6622495207418693</v>
      </c>
      <c r="L4585" s="469">
        <f t="shared" si="396"/>
        <v>-3.7750479258130909E-2</v>
      </c>
    </row>
    <row r="4586" spans="1:12">
      <c r="A4586" s="98" t="s">
        <v>123</v>
      </c>
      <c r="B4586" s="98">
        <f t="shared" si="393"/>
        <v>6</v>
      </c>
      <c r="C4586" s="98">
        <f t="shared" si="394"/>
        <v>6</v>
      </c>
      <c r="D4586" s="98">
        <f>D4584</f>
        <v>78</v>
      </c>
      <c r="E4586" s="98">
        <f t="shared" si="397"/>
        <v>26</v>
      </c>
      <c r="F4586" s="397">
        <f>F4584+(E4586-E4584)*(F4587-F4584)/(E4587-E4584)</f>
        <v>3.3765333333333336</v>
      </c>
      <c r="G4586" s="98">
        <v>15</v>
      </c>
      <c r="H4586" s="491">
        <f>H4584+(E4586-E4584)*(H4587-H4584)/(E4587-E4584)</f>
        <v>0.49969766666666665</v>
      </c>
      <c r="I4586" s="492">
        <f>I4584+(E4586-E4584)*(I4587-I4584)/(E4587-E4584)</f>
        <v>6.8</v>
      </c>
      <c r="J4586" s="397">
        <f>J4584+(E4586-E4584)*(J4587-J4584)/(E4587-E4584)</f>
        <v>0.3914333333333333</v>
      </c>
      <c r="K4586" s="469">
        <f t="shared" si="395"/>
        <v>6.7571524915398848</v>
      </c>
      <c r="L4586" s="469">
        <f t="shared" si="396"/>
        <v>-4.284750846011498E-2</v>
      </c>
    </row>
    <row r="4587" spans="1:12">
      <c r="A4587" s="480" t="s">
        <v>123</v>
      </c>
      <c r="B4587" s="480">
        <f t="shared" si="393"/>
        <v>6</v>
      </c>
      <c r="C4587" s="480">
        <f t="shared" si="394"/>
        <v>6</v>
      </c>
      <c r="D4587" s="480">
        <f>D4584</f>
        <v>78</v>
      </c>
      <c r="E4587" s="480">
        <f t="shared" si="397"/>
        <v>27</v>
      </c>
      <c r="F4587" s="484">
        <v>3.3913000000000002</v>
      </c>
      <c r="G4587" s="480">
        <v>15</v>
      </c>
      <c r="H4587" s="482">
        <v>0.49479600000000001</v>
      </c>
      <c r="I4587" s="483">
        <v>6.9</v>
      </c>
      <c r="J4587" s="484">
        <v>0.38229999999999997</v>
      </c>
      <c r="K4587" s="469">
        <f t="shared" si="395"/>
        <v>6.853935763425735</v>
      </c>
      <c r="L4587" s="469">
        <f t="shared" si="396"/>
        <v>-4.6064236574265394E-2</v>
      </c>
    </row>
    <row r="4588" spans="1:12">
      <c r="A4588" s="98" t="s">
        <v>123</v>
      </c>
      <c r="B4588" s="98">
        <f t="shared" si="393"/>
        <v>6</v>
      </c>
      <c r="C4588" s="98">
        <f t="shared" si="394"/>
        <v>6</v>
      </c>
      <c r="D4588" s="98">
        <f>D4587</f>
        <v>78</v>
      </c>
      <c r="E4588" s="98">
        <f t="shared" si="397"/>
        <v>28</v>
      </c>
      <c r="F4588" s="397">
        <f>F4587+(E4588-E4587)*(F4590-F4587)/(E4590-E4587)</f>
        <v>3.4058666666666668</v>
      </c>
      <c r="G4588" s="98">
        <v>15</v>
      </c>
      <c r="H4588" s="491">
        <f>H4587+(E4588-E4587)*(H4590-H4587)/(E4590-E4587)</f>
        <v>0.48987366666666665</v>
      </c>
      <c r="I4588" s="492">
        <f>I4587+(E4588-E4587)*(I4590-I4587)/(E4590-E4587)</f>
        <v>7</v>
      </c>
      <c r="J4588" s="397">
        <f>J4587+(E4588-E4587)*(J4590-J4587)/(E4590-E4587)</f>
        <v>0.37319999999999998</v>
      </c>
      <c r="K4588" s="469">
        <f t="shared" si="395"/>
        <v>6.9525408251515195</v>
      </c>
      <c r="L4588" s="469">
        <f t="shared" si="396"/>
        <v>-4.7459174848480501E-2</v>
      </c>
    </row>
    <row r="4589" spans="1:12">
      <c r="A4589" s="98" t="s">
        <v>123</v>
      </c>
      <c r="B4589" s="98">
        <f t="shared" si="393"/>
        <v>6</v>
      </c>
      <c r="C4589" s="98">
        <f t="shared" si="394"/>
        <v>6</v>
      </c>
      <c r="D4589" s="98">
        <f>D4587</f>
        <v>78</v>
      </c>
      <c r="E4589" s="98">
        <f t="shared" si="397"/>
        <v>29</v>
      </c>
      <c r="F4589" s="397">
        <f>F4587+(E4589-E4587)*(F4590-F4587)/(E4590-E4587)</f>
        <v>3.4204333333333334</v>
      </c>
      <c r="G4589" s="98">
        <v>15</v>
      </c>
      <c r="H4589" s="491">
        <f>H4587+(E4589-E4587)*(H4590-H4587)/(E4590-E4587)</f>
        <v>0.48495133333333335</v>
      </c>
      <c r="I4589" s="492">
        <f>I4587+(E4589-E4587)*(I4590-I4587)/(E4590-E4587)</f>
        <v>7.1000000000000005</v>
      </c>
      <c r="J4589" s="397">
        <f>J4587+(E4589-E4587)*(J4590-J4587)/(E4590-E4587)</f>
        <v>0.36409999999999998</v>
      </c>
      <c r="K4589" s="469">
        <f t="shared" si="395"/>
        <v>7.053147601065124</v>
      </c>
      <c r="L4589" s="469">
        <f t="shared" si="396"/>
        <v>-4.6852398934876582E-2</v>
      </c>
    </row>
    <row r="4590" spans="1:12">
      <c r="A4590" s="480" t="s">
        <v>123</v>
      </c>
      <c r="B4590" s="480">
        <f t="shared" si="393"/>
        <v>6</v>
      </c>
      <c r="C4590" s="480">
        <f t="shared" si="394"/>
        <v>6</v>
      </c>
      <c r="D4590" s="480">
        <f>D4587</f>
        <v>78</v>
      </c>
      <c r="E4590" s="480">
        <f t="shared" si="397"/>
        <v>30</v>
      </c>
      <c r="F4590" s="484">
        <v>3.4350000000000001</v>
      </c>
      <c r="G4590" s="480">
        <v>15</v>
      </c>
      <c r="H4590" s="482">
        <v>0.48002899999999998</v>
      </c>
      <c r="I4590" s="483">
        <v>7.2</v>
      </c>
      <c r="J4590" s="484">
        <v>0.35499999999999998</v>
      </c>
      <c r="K4590" s="469">
        <f t="shared" si="395"/>
        <v>7.155817669349144</v>
      </c>
      <c r="L4590" s="469">
        <f t="shared" si="396"/>
        <v>-4.4182330650856194E-2</v>
      </c>
    </row>
    <row r="4591" spans="1:12">
      <c r="A4591" s="98" t="s">
        <v>123</v>
      </c>
      <c r="B4591" s="98">
        <f t="shared" si="393"/>
        <v>6</v>
      </c>
      <c r="C4591" s="98">
        <f t="shared" si="394"/>
        <v>6</v>
      </c>
      <c r="D4591" s="98">
        <f>D4590</f>
        <v>78</v>
      </c>
      <c r="E4591" s="98">
        <f t="shared" si="397"/>
        <v>31</v>
      </c>
      <c r="F4591" s="397">
        <f>F4590+(E4591-E4590)*(F4593-F4590)/(E4593-E4590)</f>
        <v>3.4494000000000002</v>
      </c>
      <c r="G4591" s="98">
        <v>15</v>
      </c>
      <c r="H4591" s="491">
        <f>H4590+(E4591-E4590)*(H4593-H4590)/(E4593-E4590)</f>
        <v>0.4750773333333333</v>
      </c>
      <c r="I4591" s="492">
        <f>I4590+(E4591-E4590)*(I4593-I4590)/(E4593-E4590)</f>
        <v>7.3</v>
      </c>
      <c r="J4591" s="397">
        <f>J4590+(E4591-E4590)*(J4593-J4590)/(E4593-E4590)</f>
        <v>0.34589999999999999</v>
      </c>
      <c r="K4591" s="469">
        <f t="shared" si="395"/>
        <v>7.2607126418716401</v>
      </c>
      <c r="L4591" s="469">
        <f t="shared" si="396"/>
        <v>-3.9287358128359706E-2</v>
      </c>
    </row>
    <row r="4592" spans="1:12">
      <c r="A4592" s="98" t="s">
        <v>123</v>
      </c>
      <c r="B4592" s="98">
        <f t="shared" si="393"/>
        <v>6</v>
      </c>
      <c r="C4592" s="98">
        <f t="shared" si="394"/>
        <v>6</v>
      </c>
      <c r="D4592" s="98">
        <f>D4590</f>
        <v>78</v>
      </c>
      <c r="E4592" s="98">
        <f t="shared" si="397"/>
        <v>32</v>
      </c>
      <c r="F4592" s="397">
        <f>F4590+(E4592-E4590)*(F4593-F4590)/(E4593-E4590)</f>
        <v>3.4638</v>
      </c>
      <c r="G4592" s="98">
        <v>15</v>
      </c>
      <c r="H4592" s="491">
        <f>H4590+(E4592-E4590)*(H4593-H4590)/(E4593-E4590)</f>
        <v>0.47012566666666666</v>
      </c>
      <c r="I4592" s="492">
        <f>I4590+(E4592-E4590)*(I4593-I4590)/(E4593-E4590)</f>
        <v>7.4</v>
      </c>
      <c r="J4592" s="397">
        <f>J4590+(E4592-E4590)*(J4593-J4590)/(E4593-E4590)</f>
        <v>0.33679999999999999</v>
      </c>
      <c r="K4592" s="469">
        <f t="shared" si="395"/>
        <v>7.3678172573716108</v>
      </c>
      <c r="L4592" s="469">
        <f t="shared" si="396"/>
        <v>-3.2182742628389605E-2</v>
      </c>
    </row>
    <row r="4593" spans="1:12">
      <c r="A4593" s="480" t="s">
        <v>123</v>
      </c>
      <c r="B4593" s="480">
        <f t="shared" si="393"/>
        <v>6</v>
      </c>
      <c r="C4593" s="480">
        <f t="shared" si="394"/>
        <v>6</v>
      </c>
      <c r="D4593" s="480">
        <f>D4590</f>
        <v>78</v>
      </c>
      <c r="E4593" s="480">
        <f t="shared" si="397"/>
        <v>33</v>
      </c>
      <c r="F4593" s="484">
        <v>3.4782000000000002</v>
      </c>
      <c r="G4593" s="480">
        <v>15</v>
      </c>
      <c r="H4593" s="482">
        <v>0.46517399999999998</v>
      </c>
      <c r="I4593" s="483">
        <v>7.5</v>
      </c>
      <c r="J4593" s="484">
        <v>0.32769999999999999</v>
      </c>
      <c r="K4593" s="469">
        <f t="shared" si="395"/>
        <v>7.4772020792219696</v>
      </c>
      <c r="L4593" s="469">
        <f t="shared" si="396"/>
        <v>-2.2797920778030445E-2</v>
      </c>
    </row>
    <row r="4594" spans="1:12">
      <c r="A4594" s="98" t="s">
        <v>123</v>
      </c>
      <c r="B4594" s="98">
        <f t="shared" si="393"/>
        <v>6</v>
      </c>
      <c r="C4594" s="98">
        <f t="shared" si="394"/>
        <v>6</v>
      </c>
      <c r="D4594" s="98">
        <f>D4593</f>
        <v>78</v>
      </c>
      <c r="E4594" s="98">
        <f t="shared" si="397"/>
        <v>34</v>
      </c>
      <c r="F4594" s="397">
        <f>F4593+(E4594-E4593)*(F4596-F4593)/(E4596-E4593)</f>
        <v>3.4923999999999999</v>
      </c>
      <c r="G4594" s="98">
        <v>15</v>
      </c>
      <c r="H4594" s="491">
        <f>H4593+(E4594-E4593)*(H4596-H4593)/(E4596-E4593)</f>
        <v>0.46018533333333334</v>
      </c>
      <c r="I4594" s="492">
        <f>I4593+(E4594-E4593)*(I4596-I4593)/(E4596-E4593)</f>
        <v>7.6</v>
      </c>
      <c r="J4594" s="397">
        <f>J4593+(E4594-E4593)*(J4596-J4593)/(E4596-E4593)</f>
        <v>0.31859999999999999</v>
      </c>
      <c r="K4594" s="469">
        <f t="shared" si="395"/>
        <v>7.5891162690973779</v>
      </c>
      <c r="L4594" s="469">
        <f t="shared" si="396"/>
        <v>-1.0883730902621735E-2</v>
      </c>
    </row>
    <row r="4595" spans="1:12">
      <c r="A4595" s="98" t="s">
        <v>123</v>
      </c>
      <c r="B4595" s="98">
        <f t="shared" si="393"/>
        <v>6</v>
      </c>
      <c r="C4595" s="98">
        <f t="shared" si="394"/>
        <v>6</v>
      </c>
      <c r="D4595" s="98">
        <f>D4593</f>
        <v>78</v>
      </c>
      <c r="E4595" s="98">
        <f t="shared" si="397"/>
        <v>35</v>
      </c>
      <c r="F4595" s="397">
        <f>F4593+(E4595-E4593)*(F4596-F4593)/(E4596-E4593)</f>
        <v>3.5066000000000002</v>
      </c>
      <c r="G4595" s="98">
        <v>15</v>
      </c>
      <c r="H4595" s="491">
        <f>H4593+(E4595-E4593)*(H4596-H4593)/(E4596-E4593)</f>
        <v>0.45519666666666664</v>
      </c>
      <c r="I4595" s="492">
        <f>I4593+(E4595-E4593)*(I4596-I4593)/(E4596-E4593)</f>
        <v>7.7</v>
      </c>
      <c r="J4595" s="397">
        <f>J4593+(E4595-E4593)*(J4596-J4593)/(E4596-E4593)</f>
        <v>0.3095</v>
      </c>
      <c r="K4595" s="469">
        <f t="shared" si="395"/>
        <v>7.7034834760067081</v>
      </c>
      <c r="L4595" s="469">
        <f t="shared" si="396"/>
        <v>3.4834760067079529E-3</v>
      </c>
    </row>
    <row r="4596" spans="1:12">
      <c r="A4596" s="480" t="s">
        <v>123</v>
      </c>
      <c r="B4596" s="480">
        <f t="shared" si="393"/>
        <v>6</v>
      </c>
      <c r="C4596" s="480">
        <f t="shared" si="394"/>
        <v>6</v>
      </c>
      <c r="D4596" s="480">
        <f>D4593</f>
        <v>78</v>
      </c>
      <c r="E4596" s="480">
        <f t="shared" si="397"/>
        <v>36</v>
      </c>
      <c r="F4596" s="484">
        <v>3.5207999999999999</v>
      </c>
      <c r="G4596" s="480">
        <v>15</v>
      </c>
      <c r="H4596" s="482">
        <v>0.450208</v>
      </c>
      <c r="I4596" s="483">
        <v>7.8</v>
      </c>
      <c r="J4596" s="484">
        <v>0.3004</v>
      </c>
      <c r="K4596" s="469">
        <f t="shared" si="395"/>
        <v>7.8203852441538135</v>
      </c>
      <c r="L4596" s="469">
        <f t="shared" si="396"/>
        <v>2.0385244153813709E-2</v>
      </c>
    </row>
    <row r="4597" spans="1:12">
      <c r="A4597" s="98" t="s">
        <v>123</v>
      </c>
      <c r="B4597" s="98">
        <f t="shared" si="393"/>
        <v>6</v>
      </c>
      <c r="C4597" s="98">
        <f t="shared" si="394"/>
        <v>6</v>
      </c>
      <c r="D4597" s="98">
        <f>D4596</f>
        <v>78</v>
      </c>
      <c r="E4597" s="98">
        <f t="shared" si="397"/>
        <v>37</v>
      </c>
      <c r="F4597" s="397">
        <f>F4596+(E4597-E4596)*(F4599-F4596)/(E4599-E4596)</f>
        <v>3.5348333333333333</v>
      </c>
      <c r="G4597" s="98">
        <v>15</v>
      </c>
      <c r="H4597" s="491">
        <f>H4596+(E4597-E4596)*(H4599-H4596)/(E4599-E4596)</f>
        <v>0.44517533333333331</v>
      </c>
      <c r="I4597" s="492">
        <f>I4596+(E4597-E4596)*(I4599-I4596)/(E4599-E4596)</f>
        <v>7.9333333333333327</v>
      </c>
      <c r="J4597" s="397">
        <f>J4596+(E4597-E4596)*(J4599-J4596)/(E4599-E4596)</f>
        <v>0.2913</v>
      </c>
      <c r="K4597" s="469">
        <f t="shared" si="395"/>
        <v>7.9403171484493749</v>
      </c>
      <c r="L4597" s="469">
        <f t="shared" si="396"/>
        <v>6.9838151160421802E-3</v>
      </c>
    </row>
    <row r="4598" spans="1:12">
      <c r="A4598" s="98" t="s">
        <v>123</v>
      </c>
      <c r="B4598" s="98">
        <f t="shared" si="393"/>
        <v>6</v>
      </c>
      <c r="C4598" s="98">
        <f t="shared" si="394"/>
        <v>6</v>
      </c>
      <c r="D4598" s="98">
        <f>D4596</f>
        <v>78</v>
      </c>
      <c r="E4598" s="98">
        <f t="shared" si="397"/>
        <v>38</v>
      </c>
      <c r="F4598" s="397">
        <f>F4596+(E4598-E4596)*(F4599-F4596)/(E4599-E4596)</f>
        <v>3.5488666666666666</v>
      </c>
      <c r="G4598" s="98">
        <v>15</v>
      </c>
      <c r="H4598" s="491">
        <f>H4596+(E4598-E4596)*(H4599-H4596)/(E4599-E4596)</f>
        <v>0.44014266666666668</v>
      </c>
      <c r="I4598" s="492">
        <f>I4596+(E4598-E4596)*(I4599-I4596)/(E4599-E4596)</f>
        <v>8.0666666666666664</v>
      </c>
      <c r="J4598" s="397">
        <f>J4596+(E4598-E4596)*(J4599-J4596)/(E4599-E4596)</f>
        <v>0.28220000000000001</v>
      </c>
      <c r="K4598" s="469">
        <f t="shared" si="395"/>
        <v>8.0629916966316983</v>
      </c>
      <c r="L4598" s="469">
        <f t="shared" si="396"/>
        <v>-3.6749700349680836E-3</v>
      </c>
    </row>
    <row r="4599" spans="1:12">
      <c r="A4599" s="480" t="s">
        <v>123</v>
      </c>
      <c r="B4599" s="480">
        <f t="shared" si="393"/>
        <v>6</v>
      </c>
      <c r="C4599" s="480">
        <f t="shared" si="394"/>
        <v>6</v>
      </c>
      <c r="D4599" s="480">
        <f>D4596</f>
        <v>78</v>
      </c>
      <c r="E4599" s="480">
        <f t="shared" si="397"/>
        <v>39</v>
      </c>
      <c r="F4599" s="484">
        <v>3.5629</v>
      </c>
      <c r="G4599" s="480">
        <v>15</v>
      </c>
      <c r="H4599" s="482">
        <v>0.43511</v>
      </c>
      <c r="I4599" s="483">
        <v>8.1999999999999993</v>
      </c>
      <c r="J4599" s="484">
        <v>0.27310000000000001</v>
      </c>
      <c r="K4599" s="469">
        <f t="shared" si="395"/>
        <v>8.1885040564454972</v>
      </c>
      <c r="L4599" s="469">
        <f t="shared" si="396"/>
        <v>-1.1495943554502119E-2</v>
      </c>
    </row>
    <row r="4600" spans="1:12">
      <c r="A4600" s="98" t="s">
        <v>123</v>
      </c>
      <c r="B4600" s="98">
        <f t="shared" si="393"/>
        <v>6</v>
      </c>
      <c r="C4600" s="98">
        <f t="shared" si="394"/>
        <v>6</v>
      </c>
      <c r="D4600" s="98">
        <f>D4599</f>
        <v>78</v>
      </c>
      <c r="E4600" s="98">
        <f t="shared" si="397"/>
        <v>40</v>
      </c>
      <c r="F4600" s="397">
        <f>F4599+(E4600-E4599)*(F4602-F4599)/(E4602-E4599)</f>
        <v>3.5768</v>
      </c>
      <c r="G4600" s="98">
        <v>15</v>
      </c>
      <c r="H4600" s="491">
        <f>H4599+(E4600-E4599)*(H4602-H4599)/(E4602-E4599)</f>
        <v>0.43002499999999999</v>
      </c>
      <c r="I4600" s="492">
        <f>I4599+(E4600-E4599)*(I4602-I4599)/(E4602-E4599)</f>
        <v>8.3333333333333321</v>
      </c>
      <c r="J4600" s="397">
        <f>J4599+(E4600-E4599)*(J4602-J4599)/(E4602-E4599)</f>
        <v>0.26400000000000001</v>
      </c>
      <c r="K4600" s="469">
        <f t="shared" si="395"/>
        <v>8.3176559502354515</v>
      </c>
      <c r="L4600" s="469">
        <f t="shared" si="396"/>
        <v>-1.5677383097880693E-2</v>
      </c>
    </row>
    <row r="4601" spans="1:12">
      <c r="A4601" s="98" t="s">
        <v>123</v>
      </c>
      <c r="B4601" s="98">
        <f t="shared" si="393"/>
        <v>6</v>
      </c>
      <c r="C4601" s="98">
        <f t="shared" si="394"/>
        <v>6</v>
      </c>
      <c r="D4601" s="98">
        <f>D4599</f>
        <v>78</v>
      </c>
      <c r="E4601" s="98">
        <f t="shared" si="397"/>
        <v>41</v>
      </c>
      <c r="F4601" s="397">
        <f>F4599+(E4601-E4599)*(F4602-F4599)/(E4602-E4599)</f>
        <v>3.5907</v>
      </c>
      <c r="G4601" s="98">
        <v>15</v>
      </c>
      <c r="H4601" s="491">
        <f>H4599+(E4601-E4599)*(H4602-H4599)/(E4602-E4599)</f>
        <v>0.42493999999999998</v>
      </c>
      <c r="I4601" s="492">
        <f>I4599+(E4601-E4599)*(I4602-I4599)/(E4602-E4599)</f>
        <v>8.4666666666666668</v>
      </c>
      <c r="J4601" s="397">
        <f>J4599+(E4601-E4599)*(J4602-J4599)/(E4602-E4599)</f>
        <v>0.25490000000000002</v>
      </c>
      <c r="K4601" s="469">
        <f t="shared" si="395"/>
        <v>8.449898809243658</v>
      </c>
      <c r="L4601" s="469">
        <f t="shared" si="396"/>
        <v>-1.6767857423008792E-2</v>
      </c>
    </row>
    <row r="4602" spans="1:12">
      <c r="A4602" s="480" t="s">
        <v>123</v>
      </c>
      <c r="B4602" s="480">
        <f t="shared" si="393"/>
        <v>6</v>
      </c>
      <c r="C4602" s="480">
        <f t="shared" si="394"/>
        <v>6</v>
      </c>
      <c r="D4602" s="480">
        <f>D4599</f>
        <v>78</v>
      </c>
      <c r="E4602" s="480">
        <f t="shared" si="397"/>
        <v>42</v>
      </c>
      <c r="F4602" s="484">
        <v>3.6046</v>
      </c>
      <c r="G4602" s="480">
        <v>15</v>
      </c>
      <c r="H4602" s="482">
        <v>0.41985499999999998</v>
      </c>
      <c r="I4602" s="483">
        <v>8.6</v>
      </c>
      <c r="J4602" s="484">
        <v>0.24579999999999999</v>
      </c>
      <c r="K4602" s="469">
        <f t="shared" si="395"/>
        <v>8.5853449405151778</v>
      </c>
      <c r="L4602" s="469">
        <f t="shared" si="396"/>
        <v>-1.465505948482182E-2</v>
      </c>
    </row>
    <row r="4603" spans="1:12">
      <c r="A4603" s="98" t="s">
        <v>123</v>
      </c>
      <c r="B4603" s="98">
        <f t="shared" si="393"/>
        <v>6</v>
      </c>
      <c r="C4603" s="98">
        <f t="shared" si="394"/>
        <v>6</v>
      </c>
      <c r="D4603" s="98">
        <f>D4602</f>
        <v>78</v>
      </c>
      <c r="E4603" s="98">
        <f t="shared" si="397"/>
        <v>43</v>
      </c>
      <c r="F4603" s="397">
        <f>F4602+(E4603-E4602)*(F4605-F4602)/(E4605-E4602)</f>
        <v>3.6183000000000001</v>
      </c>
      <c r="G4603" s="98">
        <v>15</v>
      </c>
      <c r="H4603" s="491">
        <f>H4602+(E4603-E4602)*(H4605-H4602)/(E4605-E4602)</f>
        <v>0.41471033333333329</v>
      </c>
      <c r="I4603" s="492">
        <f>I4602+(E4603-E4602)*(I4605-I4602)/(E4605-E4602)</f>
        <v>8.7333333333333325</v>
      </c>
      <c r="J4603" s="397">
        <f>J4602+(E4603-E4602)*(J4605-J4602)/(E4605-E4602)</f>
        <v>0.23669999999999999</v>
      </c>
      <c r="K4603" s="469">
        <f t="shared" si="395"/>
        <v>8.724885080429635</v>
      </c>
      <c r="L4603" s="469">
        <f t="shared" si="396"/>
        <v>-8.4482529036975507E-3</v>
      </c>
    </row>
    <row r="4604" spans="1:12">
      <c r="A4604" s="98" t="s">
        <v>123</v>
      </c>
      <c r="B4604" s="98">
        <f t="shared" si="393"/>
        <v>6</v>
      </c>
      <c r="C4604" s="98">
        <f t="shared" si="394"/>
        <v>6</v>
      </c>
      <c r="D4604" s="98">
        <f>D4602</f>
        <v>78</v>
      </c>
      <c r="E4604" s="98">
        <f t="shared" si="397"/>
        <v>44</v>
      </c>
      <c r="F4604" s="397">
        <f>F4602+(E4604-E4602)*(F4605-F4602)/(E4605-E4602)</f>
        <v>3.6320000000000001</v>
      </c>
      <c r="G4604" s="98">
        <v>15</v>
      </c>
      <c r="H4604" s="491">
        <f>H4602+(E4604-E4602)*(H4605-H4602)/(E4605-E4602)</f>
        <v>0.40956566666666666</v>
      </c>
      <c r="I4604" s="492">
        <f>I4602+(E4604-E4602)*(I4605-I4602)/(E4605-E4602)</f>
        <v>8.8666666666666671</v>
      </c>
      <c r="J4604" s="397">
        <f>J4602+(E4604-E4602)*(J4605-J4602)/(E4605-E4602)</f>
        <v>0.2276</v>
      </c>
      <c r="K4604" s="469">
        <f t="shared" si="395"/>
        <v>8.8679308242797052</v>
      </c>
      <c r="L4604" s="469">
        <f t="shared" si="396"/>
        <v>1.2641576130381083E-3</v>
      </c>
    </row>
    <row r="4605" spans="1:12">
      <c r="A4605" s="480" t="s">
        <v>123</v>
      </c>
      <c r="B4605" s="480">
        <f t="shared" ref="B4605:B4668" si="398">INT(D4605/12)</f>
        <v>6</v>
      </c>
      <c r="C4605" s="480">
        <f t="shared" ref="C4605:C4668" si="399">D4605-B4605*12</f>
        <v>6</v>
      </c>
      <c r="D4605" s="480">
        <f>D4602</f>
        <v>78</v>
      </c>
      <c r="E4605" s="480">
        <f t="shared" si="397"/>
        <v>45</v>
      </c>
      <c r="F4605" s="484">
        <v>3.6457000000000002</v>
      </c>
      <c r="G4605" s="480">
        <v>15</v>
      </c>
      <c r="H4605" s="482">
        <v>0.40442099999999997</v>
      </c>
      <c r="I4605" s="483">
        <v>9</v>
      </c>
      <c r="J4605" s="484">
        <v>0.2185</v>
      </c>
      <c r="K4605" s="469">
        <f t="shared" si="395"/>
        <v>9.0146159571337794</v>
      </c>
      <c r="L4605" s="469">
        <f t="shared" si="396"/>
        <v>1.4615957133779389E-2</v>
      </c>
    </row>
    <row r="4606" spans="1:12">
      <c r="A4606" s="98" t="s">
        <v>123</v>
      </c>
      <c r="B4606" s="98">
        <f t="shared" si="398"/>
        <v>6</v>
      </c>
      <c r="C4606" s="98">
        <f t="shared" si="399"/>
        <v>6</v>
      </c>
      <c r="D4606" s="98">
        <f>D4605</f>
        <v>78</v>
      </c>
      <c r="E4606" s="98">
        <f t="shared" si="397"/>
        <v>46</v>
      </c>
      <c r="F4606" s="397">
        <f>F4605+(E4606-E4605)*(F4608-F4605)/(E4608-E4605)</f>
        <v>3.6592666666666669</v>
      </c>
      <c r="G4606" s="98">
        <v>15</v>
      </c>
      <c r="H4606" s="491">
        <f>H4605+(E4606-E4605)*(H4608-H4605)/(E4608-E4605)</f>
        <v>0.39920899999999998</v>
      </c>
      <c r="I4606" s="492">
        <f>I4605+(E4606-E4605)*(I4608-I4605)/(E4608-E4605)</f>
        <v>9.1666666666666661</v>
      </c>
      <c r="J4606" s="397">
        <f>J4605+(E4606-E4605)*(J4608-J4605)/(E4608-E4605)</f>
        <v>0.2094</v>
      </c>
      <c r="K4606" s="469">
        <f t="shared" si="395"/>
        <v>9.1662930110961103</v>
      </c>
      <c r="L4606" s="469">
        <f t="shared" si="396"/>
        <v>-3.7365557055579757E-4</v>
      </c>
    </row>
    <row r="4607" spans="1:12">
      <c r="A4607" s="98" t="s">
        <v>123</v>
      </c>
      <c r="B4607" s="98">
        <f t="shared" si="398"/>
        <v>6</v>
      </c>
      <c r="C4607" s="98">
        <f t="shared" si="399"/>
        <v>6</v>
      </c>
      <c r="D4607" s="98">
        <f>D4605</f>
        <v>78</v>
      </c>
      <c r="E4607" s="98">
        <f t="shared" si="397"/>
        <v>47</v>
      </c>
      <c r="F4607" s="397">
        <f>F4605+(E4607-E4605)*(F4608-F4605)/(E4608-E4605)</f>
        <v>3.6728333333333332</v>
      </c>
      <c r="G4607" s="98">
        <v>15</v>
      </c>
      <c r="H4607" s="491">
        <f>H4605+(E4607-E4605)*(H4608-H4605)/(E4608-E4605)</f>
        <v>0.39399699999999999</v>
      </c>
      <c r="I4607" s="492">
        <f>I4605+(E4607-E4605)*(I4608-I4605)/(E4608-E4605)</f>
        <v>9.3333333333333339</v>
      </c>
      <c r="J4607" s="397">
        <f>J4605+(E4607-E4605)*(J4608-J4605)/(E4608-E4605)</f>
        <v>0.20030000000000001</v>
      </c>
      <c r="K4607" s="469">
        <f t="shared" si="395"/>
        <v>9.321982993102317</v>
      </c>
      <c r="L4607" s="469">
        <f t="shared" si="396"/>
        <v>-1.1350340231016887E-2</v>
      </c>
    </row>
    <row r="4608" spans="1:12">
      <c r="A4608" s="480" t="s">
        <v>123</v>
      </c>
      <c r="B4608" s="480">
        <f t="shared" si="398"/>
        <v>6</v>
      </c>
      <c r="C4608" s="480">
        <f t="shared" si="399"/>
        <v>6</v>
      </c>
      <c r="D4608" s="480">
        <f>D4605</f>
        <v>78</v>
      </c>
      <c r="E4608" s="480">
        <f t="shared" si="397"/>
        <v>48</v>
      </c>
      <c r="F4608" s="484">
        <v>3.6863999999999999</v>
      </c>
      <c r="G4608" s="480">
        <v>15</v>
      </c>
      <c r="H4608" s="482">
        <v>0.38878499999999999</v>
      </c>
      <c r="I4608" s="483">
        <v>9.5</v>
      </c>
      <c r="J4608" s="484">
        <v>0.19120000000000001</v>
      </c>
      <c r="K4608" s="469">
        <f t="shared" si="395"/>
        <v>9.4818472934912617</v>
      </c>
      <c r="L4608" s="469">
        <f t="shared" si="396"/>
        <v>-1.8152706508738348E-2</v>
      </c>
    </row>
    <row r="4609" spans="1:12">
      <c r="A4609" s="98" t="s">
        <v>123</v>
      </c>
      <c r="B4609" s="98">
        <f t="shared" si="398"/>
        <v>6</v>
      </c>
      <c r="C4609" s="98">
        <f t="shared" si="399"/>
        <v>6</v>
      </c>
      <c r="D4609" s="98">
        <f>D4608</f>
        <v>78</v>
      </c>
      <c r="E4609" s="98">
        <f t="shared" si="397"/>
        <v>49</v>
      </c>
      <c r="F4609" s="397">
        <f>F4608+(E4609-E4608)*(F4611-F4608)/(E4611-E4608)</f>
        <v>3.6998333333333333</v>
      </c>
      <c r="G4609" s="98">
        <v>15</v>
      </c>
      <c r="H4609" s="491">
        <f>H4608+(E4609-E4608)*(H4611-H4608)/(E4611-E4608)</f>
        <v>0.38349800000000001</v>
      </c>
      <c r="I4609" s="492">
        <f>I4608+(E4609-E4608)*(I4611-I4608)/(E4611-E4608)</f>
        <v>9.6666666666666661</v>
      </c>
      <c r="J4609" s="397">
        <f>J4608+(E4609-E4608)*(J4611-J4608)/(E4611-E4608)</f>
        <v>0.18210000000000001</v>
      </c>
      <c r="K4609" s="469">
        <f t="shared" si="395"/>
        <v>9.6475948592517646</v>
      </c>
      <c r="L4609" s="469">
        <f t="shared" si="396"/>
        <v>-1.9071807414901443E-2</v>
      </c>
    </row>
    <row r="4610" spans="1:12">
      <c r="A4610" s="98" t="s">
        <v>123</v>
      </c>
      <c r="B4610" s="98">
        <f t="shared" si="398"/>
        <v>6</v>
      </c>
      <c r="C4610" s="98">
        <f t="shared" si="399"/>
        <v>6</v>
      </c>
      <c r="D4610" s="98">
        <f>D4608</f>
        <v>78</v>
      </c>
      <c r="E4610" s="98">
        <f t="shared" si="397"/>
        <v>50</v>
      </c>
      <c r="F4610" s="397">
        <f>F4608+(E4610-E4608)*(F4611-F4608)/(E4611-E4608)</f>
        <v>3.7132666666666667</v>
      </c>
      <c r="G4610" s="98">
        <v>15</v>
      </c>
      <c r="H4610" s="491">
        <f>H4608+(E4610-E4608)*(H4611-H4608)/(E4611-E4608)</f>
        <v>0.37821099999999996</v>
      </c>
      <c r="I4610" s="492">
        <f>I4608+(E4610-E4608)*(I4611-I4608)/(E4611-E4608)</f>
        <v>9.8333333333333339</v>
      </c>
      <c r="J4610" s="397">
        <f>J4608+(E4610-E4608)*(J4611-J4608)/(E4611-E4608)</f>
        <v>0.17299999999999999</v>
      </c>
      <c r="K4610" s="469">
        <f t="shared" si="395"/>
        <v>9.8179763853157809</v>
      </c>
      <c r="L4610" s="469">
        <f t="shared" si="396"/>
        <v>-1.5356948017553051E-2</v>
      </c>
    </row>
    <row r="4611" spans="1:12">
      <c r="A4611" s="480" t="s">
        <v>123</v>
      </c>
      <c r="B4611" s="480">
        <f t="shared" si="398"/>
        <v>6</v>
      </c>
      <c r="C4611" s="480">
        <f t="shared" si="399"/>
        <v>6</v>
      </c>
      <c r="D4611" s="480">
        <f>D4608</f>
        <v>78</v>
      </c>
      <c r="E4611" s="480">
        <f t="shared" si="397"/>
        <v>51</v>
      </c>
      <c r="F4611" s="484">
        <v>3.7267000000000001</v>
      </c>
      <c r="G4611" s="480">
        <v>15</v>
      </c>
      <c r="H4611" s="482">
        <v>0.37292399999999998</v>
      </c>
      <c r="I4611" s="483">
        <v>10</v>
      </c>
      <c r="J4611" s="484">
        <v>0.16389999999999999</v>
      </c>
      <c r="K4611" s="469">
        <f t="shared" si="395"/>
        <v>9.9931889607533986</v>
      </c>
      <c r="L4611" s="469">
        <f t="shared" si="396"/>
        <v>-6.8110392466014247E-3</v>
      </c>
    </row>
    <row r="4612" spans="1:12">
      <c r="A4612" s="98" t="s">
        <v>123</v>
      </c>
      <c r="B4612" s="98">
        <f t="shared" si="398"/>
        <v>6</v>
      </c>
      <c r="C4612" s="98">
        <f t="shared" si="399"/>
        <v>6</v>
      </c>
      <c r="D4612" s="98">
        <f>D4611</f>
        <v>78</v>
      </c>
      <c r="E4612" s="98">
        <f t="shared" si="397"/>
        <v>52</v>
      </c>
      <c r="F4612" s="397">
        <f>F4611+(E4612-E4611)*(F4614-F4611)/(E4614-E4611)</f>
        <v>3.7399666666666667</v>
      </c>
      <c r="G4612" s="98">
        <v>15</v>
      </c>
      <c r="H4612" s="491">
        <f>H4611+(E4612-E4611)*(H4614-H4611)/(E4614-E4611)</f>
        <v>0.36755366666666667</v>
      </c>
      <c r="I4612" s="492">
        <f>I4611+(E4612-E4611)*(I4614-I4611)/(E4614-E4611)</f>
        <v>10.199999999999999</v>
      </c>
      <c r="J4612" s="397">
        <f>J4611+(E4612-E4611)*(J4614-J4611)/(E4614-E4611)</f>
        <v>0.15479999999999999</v>
      </c>
      <c r="K4612" s="469">
        <f t="shared" si="395"/>
        <v>10.175294129383374</v>
      </c>
      <c r="L4612" s="469">
        <f t="shared" si="396"/>
        <v>-2.4705870616624992E-2</v>
      </c>
    </row>
    <row r="4613" spans="1:12">
      <c r="A4613" s="98" t="s">
        <v>123</v>
      </c>
      <c r="B4613" s="98">
        <f t="shared" si="398"/>
        <v>6</v>
      </c>
      <c r="C4613" s="98">
        <f t="shared" si="399"/>
        <v>6</v>
      </c>
      <c r="D4613" s="98">
        <f>D4611</f>
        <v>78</v>
      </c>
      <c r="E4613" s="98">
        <f t="shared" si="397"/>
        <v>53</v>
      </c>
      <c r="F4613" s="397">
        <f>F4611+(E4613-E4611)*(F4614-F4611)/(E4614-E4611)</f>
        <v>3.7532333333333336</v>
      </c>
      <c r="G4613" s="98">
        <v>15</v>
      </c>
      <c r="H4613" s="491">
        <f>H4611+(E4613-E4611)*(H4614-H4611)/(E4614-E4611)</f>
        <v>0.3621833333333333</v>
      </c>
      <c r="I4613" s="492">
        <f>I4611+(E4613-E4611)*(I4614-I4611)/(E4614-E4611)</f>
        <v>10.4</v>
      </c>
      <c r="J4613" s="397">
        <f>J4611+(E4613-E4611)*(J4614-J4611)/(E4614-E4611)</f>
        <v>0.1457</v>
      </c>
      <c r="K4613" s="469">
        <f t="shared" si="395"/>
        <v>10.362799687082971</v>
      </c>
      <c r="L4613" s="469">
        <f t="shared" si="396"/>
        <v>-3.7200312917029521E-2</v>
      </c>
    </row>
    <row r="4614" spans="1:12">
      <c r="A4614" s="480" t="s">
        <v>123</v>
      </c>
      <c r="B4614" s="480">
        <f t="shared" si="398"/>
        <v>6</v>
      </c>
      <c r="C4614" s="480">
        <f t="shared" si="399"/>
        <v>6</v>
      </c>
      <c r="D4614" s="480">
        <f>D4611</f>
        <v>78</v>
      </c>
      <c r="E4614" s="480">
        <f t="shared" si="397"/>
        <v>54</v>
      </c>
      <c r="F4614" s="484">
        <v>3.7665000000000002</v>
      </c>
      <c r="G4614" s="480">
        <v>15</v>
      </c>
      <c r="H4614" s="482">
        <v>0.35681299999999999</v>
      </c>
      <c r="I4614" s="483">
        <v>10.6</v>
      </c>
      <c r="J4614" s="484">
        <v>0.1366</v>
      </c>
      <c r="K4614" s="469">
        <f t="shared" si="395"/>
        <v>10.555949474935051</v>
      </c>
      <c r="L4614" s="469">
        <f t="shared" si="396"/>
        <v>-4.4050525064948332E-2</v>
      </c>
    </row>
    <row r="4615" spans="1:12">
      <c r="A4615" s="98" t="s">
        <v>123</v>
      </c>
      <c r="B4615" s="98">
        <f t="shared" si="398"/>
        <v>6</v>
      </c>
      <c r="C4615" s="98">
        <f t="shared" si="399"/>
        <v>6</v>
      </c>
      <c r="D4615" s="98">
        <f>D4614</f>
        <v>78</v>
      </c>
      <c r="E4615" s="98">
        <f t="shared" si="397"/>
        <v>55</v>
      </c>
      <c r="F4615" s="397">
        <f>F4614+(E4615-E4614)*(F4617-F4614)/(E4617-E4614)</f>
        <v>3.7796333333333334</v>
      </c>
      <c r="G4615" s="98">
        <v>15</v>
      </c>
      <c r="H4615" s="491">
        <f>H4614+(E4615-E4614)*(H4617-H4614)/(E4617-E4614)</f>
        <v>0.35135166666666667</v>
      </c>
      <c r="I4615" s="492">
        <f>I4614+(E4615-E4614)*(I4617-I4614)/(E4617-E4614)</f>
        <v>10.799999999999999</v>
      </c>
      <c r="J4615" s="397">
        <f>J4614+(E4615-E4614)*(J4617-J4614)/(E4617-E4614)</f>
        <v>0.12746666666666667</v>
      </c>
      <c r="K4615" s="469">
        <f t="shared" si="395"/>
        <v>10.757408294633581</v>
      </c>
      <c r="L4615" s="469">
        <f t="shared" si="396"/>
        <v>-4.2591705366417543E-2</v>
      </c>
    </row>
    <row r="4616" spans="1:12">
      <c r="A4616" s="98" t="s">
        <v>123</v>
      </c>
      <c r="B4616" s="98">
        <f t="shared" si="398"/>
        <v>6</v>
      </c>
      <c r="C4616" s="98">
        <f t="shared" si="399"/>
        <v>6</v>
      </c>
      <c r="D4616" s="98">
        <f>D4614</f>
        <v>78</v>
      </c>
      <c r="E4616" s="98">
        <f t="shared" si="397"/>
        <v>56</v>
      </c>
      <c r="F4616" s="397">
        <f>F4614+(E4616-E4614)*(F4617-F4614)/(E4617-E4614)</f>
        <v>3.7927666666666666</v>
      </c>
      <c r="G4616" s="98">
        <v>15</v>
      </c>
      <c r="H4616" s="491">
        <f>H4614+(E4616-E4614)*(H4617-H4614)/(E4617-E4614)</f>
        <v>0.3458903333333333</v>
      </c>
      <c r="I4616" s="492">
        <f>I4614+(E4616-E4614)*(I4617-I4614)/(E4617-E4614)</f>
        <v>11</v>
      </c>
      <c r="J4616" s="397">
        <f>J4614+(E4616-E4614)*(J4617-J4614)/(E4617-E4614)</f>
        <v>0.11833333333333333</v>
      </c>
      <c r="K4616" s="469">
        <f t="shared" si="395"/>
        <v>10.965228863483706</v>
      </c>
      <c r="L4616" s="469">
        <f t="shared" si="396"/>
        <v>-3.4771136516294376E-2</v>
      </c>
    </row>
    <row r="4617" spans="1:12">
      <c r="A4617" s="480" t="s">
        <v>123</v>
      </c>
      <c r="B4617" s="480">
        <f t="shared" si="398"/>
        <v>6</v>
      </c>
      <c r="C4617" s="480">
        <f t="shared" si="399"/>
        <v>6</v>
      </c>
      <c r="D4617" s="480">
        <f>D4614</f>
        <v>78</v>
      </c>
      <c r="E4617" s="480">
        <f t="shared" si="397"/>
        <v>57</v>
      </c>
      <c r="F4617" s="484">
        <v>3.8058999999999998</v>
      </c>
      <c r="G4617" s="480">
        <v>15</v>
      </c>
      <c r="H4617" s="482">
        <v>0.34042899999999998</v>
      </c>
      <c r="I4617" s="483">
        <v>11.2</v>
      </c>
      <c r="J4617" s="484">
        <v>0.10920000000000001</v>
      </c>
      <c r="K4617" s="469">
        <f t="shared" si="395"/>
        <v>11.17971735662943</v>
      </c>
      <c r="L4617" s="469">
        <f t="shared" si="396"/>
        <v>-2.0282643370569176E-2</v>
      </c>
    </row>
    <row r="4618" spans="1:12">
      <c r="A4618" s="98" t="s">
        <v>123</v>
      </c>
      <c r="B4618" s="98">
        <f t="shared" si="398"/>
        <v>6</v>
      </c>
      <c r="C4618" s="98">
        <f t="shared" si="399"/>
        <v>6</v>
      </c>
      <c r="D4618" s="98">
        <f>D4617</f>
        <v>78</v>
      </c>
      <c r="E4618" s="98">
        <f t="shared" si="397"/>
        <v>58</v>
      </c>
      <c r="F4618" s="397">
        <f>F4617+(E4618-E4617)*(F4620-F4617)/(E4620-E4617)</f>
        <v>3.8188999999999997</v>
      </c>
      <c r="G4618" s="98">
        <v>15</v>
      </c>
      <c r="H4618" s="491">
        <f>H4617+(E4618-E4617)*(H4620-H4617)/(E4620-E4617)</f>
        <v>0.334868</v>
      </c>
      <c r="I4618" s="492">
        <f>I4617+(E4618-E4617)*(I4620-I4617)/(E4620-E4617)</f>
        <v>11.433333333333334</v>
      </c>
      <c r="J4618" s="397">
        <f>J4617+(E4618-E4617)*(J4620-J4617)/(E4620-E4617)</f>
        <v>0.10010000000000001</v>
      </c>
      <c r="K4618" s="469">
        <f t="shared" si="395"/>
        <v>11.404195085824862</v>
      </c>
      <c r="L4618" s="469">
        <f t="shared" si="396"/>
        <v>-2.9138247508472048E-2</v>
      </c>
    </row>
    <row r="4619" spans="1:12">
      <c r="A4619" s="98" t="s">
        <v>123</v>
      </c>
      <c r="B4619" s="98">
        <f t="shared" si="398"/>
        <v>6</v>
      </c>
      <c r="C4619" s="98">
        <f t="shared" si="399"/>
        <v>6</v>
      </c>
      <c r="D4619" s="98">
        <f>D4617</f>
        <v>78</v>
      </c>
      <c r="E4619" s="98">
        <f t="shared" si="397"/>
        <v>59</v>
      </c>
      <c r="F4619" s="397">
        <f>F4617+(E4619-E4617)*(F4620-F4617)/(E4620-E4617)</f>
        <v>3.8319000000000001</v>
      </c>
      <c r="G4619" s="98">
        <v>15</v>
      </c>
      <c r="H4619" s="491">
        <f>H4617+(E4619-E4617)*(H4620-H4617)/(E4620-E4617)</f>
        <v>0.32930699999999996</v>
      </c>
      <c r="I4619" s="492">
        <f>I4617+(E4619-E4617)*(I4620-I4617)/(E4620-E4617)</f>
        <v>11.666666666666666</v>
      </c>
      <c r="J4619" s="397">
        <f>J4617+(E4619-E4617)*(J4620-J4617)/(E4620-E4617)</f>
        <v>9.0999999999999998E-2</v>
      </c>
      <c r="K4619" s="469">
        <f t="shared" ref="K4619:K4682" si="400">F4619/H4619</f>
        <v>11.636254315881535</v>
      </c>
      <c r="L4619" s="469">
        <f t="shared" ref="L4619:L4682" si="401">K4619-I4619</f>
        <v>-3.0412350785130826E-2</v>
      </c>
    </row>
    <row r="4620" spans="1:12">
      <c r="A4620" s="480" t="s">
        <v>123</v>
      </c>
      <c r="B4620" s="480">
        <f t="shared" si="398"/>
        <v>6</v>
      </c>
      <c r="C4620" s="480">
        <f t="shared" si="399"/>
        <v>6</v>
      </c>
      <c r="D4620" s="480">
        <f>D4617</f>
        <v>78</v>
      </c>
      <c r="E4620" s="480">
        <f t="shared" si="397"/>
        <v>60</v>
      </c>
      <c r="F4620" s="484">
        <v>3.8449</v>
      </c>
      <c r="G4620" s="480">
        <v>15</v>
      </c>
      <c r="H4620" s="482">
        <v>0.32374599999999998</v>
      </c>
      <c r="I4620" s="483">
        <v>11.9</v>
      </c>
      <c r="J4620" s="484">
        <v>8.1900000000000001E-2</v>
      </c>
      <c r="K4620" s="469">
        <f t="shared" si="400"/>
        <v>11.876285730171185</v>
      </c>
      <c r="L4620" s="469">
        <f t="shared" si="401"/>
        <v>-2.3714269828815304E-2</v>
      </c>
    </row>
    <row r="4621" spans="1:12">
      <c r="A4621" s="98" t="s">
        <v>123</v>
      </c>
      <c r="B4621" s="98">
        <f t="shared" si="398"/>
        <v>6</v>
      </c>
      <c r="C4621" s="98">
        <f t="shared" si="399"/>
        <v>6</v>
      </c>
      <c r="D4621" s="98">
        <f>D4620</f>
        <v>78</v>
      </c>
      <c r="E4621" s="98">
        <f t="shared" si="397"/>
        <v>61</v>
      </c>
      <c r="F4621" s="397">
        <f>F4620+(E4621-E4620)*(F4623-F4620)/(E4623-E4620)</f>
        <v>3.8577666666666666</v>
      </c>
      <c r="G4621" s="98">
        <v>15</v>
      </c>
      <c r="H4621" s="491">
        <f>H4620+(E4621-E4620)*(H4623-H4620)/(E4623-E4620)</f>
        <v>0.31807666666666667</v>
      </c>
      <c r="I4621" s="492">
        <f>I4620+(E4621-E4620)*(I4623-I4620)/(E4623-E4620)</f>
        <v>12.166666666666666</v>
      </c>
      <c r="J4621" s="397">
        <f>J4620+(E4621-E4620)*(J4623-J4620)/(E4623-E4620)</f>
        <v>7.2800000000000004E-2</v>
      </c>
      <c r="K4621" s="469">
        <f t="shared" si="400"/>
        <v>12.128417677079948</v>
      </c>
      <c r="L4621" s="469">
        <f t="shared" si="401"/>
        <v>-3.8248989586717741E-2</v>
      </c>
    </row>
    <row r="4622" spans="1:12">
      <c r="A4622" s="98" t="s">
        <v>123</v>
      </c>
      <c r="B4622" s="98">
        <f t="shared" si="398"/>
        <v>6</v>
      </c>
      <c r="C4622" s="98">
        <f t="shared" si="399"/>
        <v>6</v>
      </c>
      <c r="D4622" s="98">
        <f>D4620</f>
        <v>78</v>
      </c>
      <c r="E4622" s="98">
        <f t="shared" si="397"/>
        <v>62</v>
      </c>
      <c r="F4622" s="397">
        <f>F4620+(E4622-E4620)*(F4623-F4620)/(E4623-E4620)</f>
        <v>3.8706333333333336</v>
      </c>
      <c r="G4622" s="98">
        <v>15</v>
      </c>
      <c r="H4622" s="491">
        <f>H4620+(E4622-E4620)*(H4623-H4620)/(E4623-E4620)</f>
        <v>0.31240733333333331</v>
      </c>
      <c r="I4622" s="492">
        <f>I4620+(E4622-E4620)*(I4623-I4620)/(E4623-E4620)</f>
        <v>12.433333333333334</v>
      </c>
      <c r="J4622" s="397">
        <f>J4620+(E4622-E4620)*(J4623-J4620)/(E4623-E4620)</f>
        <v>6.3700000000000007E-2</v>
      </c>
      <c r="K4622" s="469">
        <f t="shared" si="400"/>
        <v>12.389700625892266</v>
      </c>
      <c r="L4622" s="469">
        <f t="shared" si="401"/>
        <v>-4.3632707441068064E-2</v>
      </c>
    </row>
    <row r="4623" spans="1:12">
      <c r="A4623" s="480" t="s">
        <v>123</v>
      </c>
      <c r="B4623" s="480">
        <f t="shared" si="398"/>
        <v>6</v>
      </c>
      <c r="C4623" s="480">
        <f t="shared" si="399"/>
        <v>6</v>
      </c>
      <c r="D4623" s="480">
        <f>D4620</f>
        <v>78</v>
      </c>
      <c r="E4623" s="480">
        <f t="shared" si="397"/>
        <v>63</v>
      </c>
      <c r="F4623" s="484">
        <v>3.8835000000000002</v>
      </c>
      <c r="G4623" s="480">
        <v>15</v>
      </c>
      <c r="H4623" s="482">
        <v>0.30673800000000001</v>
      </c>
      <c r="I4623" s="483">
        <v>12.7</v>
      </c>
      <c r="J4623" s="484">
        <v>5.4600000000000003E-2</v>
      </c>
      <c r="K4623" s="469">
        <f t="shared" si="400"/>
        <v>12.660641981104396</v>
      </c>
      <c r="L4623" s="469">
        <f t="shared" si="401"/>
        <v>-3.9358018895603308E-2</v>
      </c>
    </row>
    <row r="4624" spans="1:12">
      <c r="A4624" s="98" t="s">
        <v>123</v>
      </c>
      <c r="B4624" s="98">
        <f t="shared" si="398"/>
        <v>6</v>
      </c>
      <c r="C4624" s="98">
        <f t="shared" si="399"/>
        <v>6</v>
      </c>
      <c r="D4624" s="98">
        <f>D4623</f>
        <v>78</v>
      </c>
      <c r="E4624" s="98">
        <f t="shared" si="397"/>
        <v>64</v>
      </c>
      <c r="F4624" s="397">
        <f>F4623+(E4624-E4623)*(F4626-F4623)/(E4626-E4623)</f>
        <v>3.8962333333333334</v>
      </c>
      <c r="G4624" s="98">
        <v>15</v>
      </c>
      <c r="H4624" s="491">
        <f>H4623+(E4624-E4623)*(H4626-H4623)/(E4626-E4623)</f>
        <v>0.30095166666666667</v>
      </c>
      <c r="I4624" s="492">
        <f>I4623+(E4624-E4623)*(I4626-I4623)/(E4626-E4623)</f>
        <v>13</v>
      </c>
      <c r="J4624" s="397">
        <f>J4623+(E4624-E4623)*(J4626-J4623)/(E4626-E4623)</f>
        <v>4.5499999999999999E-2</v>
      </c>
      <c r="K4624" s="469">
        <f t="shared" si="400"/>
        <v>12.946375663866291</v>
      </c>
      <c r="L4624" s="469">
        <f t="shared" si="401"/>
        <v>-5.3624336133708539E-2</v>
      </c>
    </row>
    <row r="4625" spans="1:12">
      <c r="A4625" s="98" t="s">
        <v>123</v>
      </c>
      <c r="B4625" s="98">
        <f t="shared" si="398"/>
        <v>6</v>
      </c>
      <c r="C4625" s="98">
        <f t="shared" si="399"/>
        <v>6</v>
      </c>
      <c r="D4625" s="98">
        <f>D4623</f>
        <v>78</v>
      </c>
      <c r="E4625" s="98">
        <f t="shared" si="397"/>
        <v>65</v>
      </c>
      <c r="F4625" s="397">
        <f>F4623+(E4625-E4623)*(F4626-F4623)/(E4626-E4623)</f>
        <v>3.9089666666666667</v>
      </c>
      <c r="G4625" s="98">
        <v>15</v>
      </c>
      <c r="H4625" s="491">
        <f>H4623+(E4625-E4623)*(H4626-H4623)/(E4626-E4623)</f>
        <v>0.29516533333333334</v>
      </c>
      <c r="I4625" s="492">
        <f>I4623+(E4625-E4623)*(I4626-I4623)/(E4626-E4623)</f>
        <v>13.299999999999999</v>
      </c>
      <c r="J4625" s="397">
        <f>J4623+(E4625-E4623)*(J4626-J4623)/(E4626-E4623)</f>
        <v>3.6400000000000002E-2</v>
      </c>
      <c r="K4625" s="469">
        <f t="shared" si="400"/>
        <v>13.243312222754254</v>
      </c>
      <c r="L4625" s="469">
        <f t="shared" si="401"/>
        <v>-5.6687777245745252E-2</v>
      </c>
    </row>
    <row r="4626" spans="1:12">
      <c r="A4626" s="480" t="s">
        <v>123</v>
      </c>
      <c r="B4626" s="480">
        <f t="shared" si="398"/>
        <v>6</v>
      </c>
      <c r="C4626" s="480">
        <f t="shared" si="399"/>
        <v>6</v>
      </c>
      <c r="D4626" s="480">
        <f>D4623</f>
        <v>78</v>
      </c>
      <c r="E4626" s="480">
        <f t="shared" si="397"/>
        <v>66</v>
      </c>
      <c r="F4626" s="484">
        <v>3.9217</v>
      </c>
      <c r="G4626" s="480">
        <v>15</v>
      </c>
      <c r="H4626" s="482">
        <v>0.289379</v>
      </c>
      <c r="I4626" s="483">
        <v>13.6</v>
      </c>
      <c r="J4626" s="484">
        <v>2.7300000000000001E-2</v>
      </c>
      <c r="K4626" s="469">
        <f t="shared" si="400"/>
        <v>13.552123685547327</v>
      </c>
      <c r="L4626" s="469">
        <f t="shared" si="401"/>
        <v>-4.7876314452672375E-2</v>
      </c>
    </row>
    <row r="4627" spans="1:12">
      <c r="A4627" s="98" t="s">
        <v>123</v>
      </c>
      <c r="B4627" s="98">
        <f t="shared" si="398"/>
        <v>6</v>
      </c>
      <c r="C4627" s="98">
        <f t="shared" si="399"/>
        <v>6</v>
      </c>
      <c r="D4627" s="98">
        <f>D4626</f>
        <v>78</v>
      </c>
      <c r="E4627" s="98">
        <f t="shared" si="397"/>
        <v>67</v>
      </c>
      <c r="F4627" s="397">
        <f>F4626+(E4627-E4626)*(F4629-F4626)/(E4629-E4626)</f>
        <v>3.9343333333333335</v>
      </c>
      <c r="G4627" s="98">
        <v>15</v>
      </c>
      <c r="H4627" s="491">
        <f>H4626+(E4627-E4626)*(H4629-H4626)/(E4629-E4626)</f>
        <v>0.28346566666666667</v>
      </c>
      <c r="I4627" s="492">
        <f>I4626+(E4627-E4626)*(I4629-I4626)/(E4629-E4626)</f>
        <v>13.933333333333334</v>
      </c>
      <c r="J4627" s="397">
        <f>J4626+(E4627-E4626)*(J4629-J4626)/(E4629-E4626)</f>
        <v>1.8200000000000001E-2</v>
      </c>
      <c r="K4627" s="469">
        <f t="shared" si="400"/>
        <v>13.879399856772778</v>
      </c>
      <c r="L4627" s="469">
        <f t="shared" si="401"/>
        <v>-5.3933476560555249E-2</v>
      </c>
    </row>
    <row r="4628" spans="1:12">
      <c r="A4628" s="98" t="s">
        <v>123</v>
      </c>
      <c r="B4628" s="98">
        <f t="shared" si="398"/>
        <v>6</v>
      </c>
      <c r="C4628" s="98">
        <f t="shared" si="399"/>
        <v>6</v>
      </c>
      <c r="D4628" s="98">
        <f>D4626</f>
        <v>78</v>
      </c>
      <c r="E4628" s="98">
        <f t="shared" si="397"/>
        <v>68</v>
      </c>
      <c r="F4628" s="397">
        <f>F4626+(E4628-E4626)*(F4629-F4626)/(E4629-E4626)</f>
        <v>3.9469666666666665</v>
      </c>
      <c r="G4628" s="98">
        <v>15</v>
      </c>
      <c r="H4628" s="491">
        <f>H4626+(E4628-E4626)*(H4629-H4626)/(E4629-E4626)</f>
        <v>0.27755233333333335</v>
      </c>
      <c r="I4628" s="492">
        <f>I4626+(E4628-E4626)*(I4629-I4626)/(E4629-E4626)</f>
        <v>14.266666666666666</v>
      </c>
      <c r="J4628" s="397">
        <f>J4626+(E4628-E4626)*(J4629-J4626)/(E4629-E4626)</f>
        <v>9.1000000000000004E-3</v>
      </c>
      <c r="K4628" s="469">
        <f t="shared" si="400"/>
        <v>14.220621456373992</v>
      </c>
      <c r="L4628" s="469">
        <f t="shared" si="401"/>
        <v>-4.6045210292673389E-2</v>
      </c>
    </row>
    <row r="4629" spans="1:12">
      <c r="A4629" s="480" t="s">
        <v>123</v>
      </c>
      <c r="B4629" s="480">
        <f t="shared" si="398"/>
        <v>6</v>
      </c>
      <c r="C4629" s="480">
        <f t="shared" si="399"/>
        <v>6</v>
      </c>
      <c r="D4629" s="480">
        <f>D4626</f>
        <v>78</v>
      </c>
      <c r="E4629" s="480">
        <f t="shared" si="397"/>
        <v>69</v>
      </c>
      <c r="F4629" s="484">
        <v>3.9596</v>
      </c>
      <c r="G4629" s="480">
        <v>15</v>
      </c>
      <c r="H4629" s="482">
        <v>0.27163900000000002</v>
      </c>
      <c r="I4629" s="483">
        <v>14.6</v>
      </c>
      <c r="J4629" s="484">
        <v>0</v>
      </c>
      <c r="K4629" s="469">
        <f t="shared" si="400"/>
        <v>14.576699222129369</v>
      </c>
      <c r="L4629" s="469">
        <f t="shared" si="401"/>
        <v>-2.3300777870630895E-2</v>
      </c>
    </row>
    <row r="4630" spans="1:12">
      <c r="A4630" s="98" t="s">
        <v>123</v>
      </c>
      <c r="B4630" s="98">
        <f t="shared" si="398"/>
        <v>6</v>
      </c>
      <c r="C4630" s="98">
        <f t="shared" si="399"/>
        <v>6</v>
      </c>
      <c r="D4630" s="98">
        <f>D4629</f>
        <v>78</v>
      </c>
      <c r="E4630" s="98">
        <f t="shared" si="397"/>
        <v>70</v>
      </c>
      <c r="F4630" s="397">
        <f>F4629+(E4630-E4629)*(F4632-F4629)/(E4632-E4629)</f>
        <v>3.9721000000000002</v>
      </c>
      <c r="G4630" s="98">
        <v>15</v>
      </c>
      <c r="H4630" s="491">
        <f>H4629+(E4630-E4629)*(H4632-H4629)/(E4632-E4629)</f>
        <v>0.26558933333333334</v>
      </c>
      <c r="I4630" s="492">
        <f>I4629+(E4630-E4629)*(I4632-I4629)/(E4632-E4629)</f>
        <v>15</v>
      </c>
      <c r="J4630" s="493">
        <f>J4629+(E4630-E4629)*(J4632-J4629)/(E4632-E4629)</f>
        <v>0</v>
      </c>
      <c r="K4630" s="469">
        <f t="shared" si="400"/>
        <v>14.955796417526809</v>
      </c>
      <c r="L4630" s="469">
        <f t="shared" si="401"/>
        <v>-4.4203582473191005E-2</v>
      </c>
    </row>
    <row r="4631" spans="1:12">
      <c r="A4631" s="98" t="s">
        <v>123</v>
      </c>
      <c r="B4631" s="98">
        <f t="shared" si="398"/>
        <v>6</v>
      </c>
      <c r="C4631" s="98">
        <f t="shared" si="399"/>
        <v>6</v>
      </c>
      <c r="D4631" s="98">
        <f>D4629</f>
        <v>78</v>
      </c>
      <c r="E4631" s="98">
        <f t="shared" si="397"/>
        <v>71</v>
      </c>
      <c r="F4631" s="397">
        <f>F4629+(E4631-E4629)*(F4632-F4629)/(E4632-E4629)</f>
        <v>3.9845999999999999</v>
      </c>
      <c r="G4631" s="98">
        <v>15</v>
      </c>
      <c r="H4631" s="491">
        <f>H4629+(E4631-E4629)*(H4632-H4629)/(E4632-E4629)</f>
        <v>0.25953966666666667</v>
      </c>
      <c r="I4631" s="492">
        <f>I4629+(E4631-E4629)*(I4632-I4629)/(E4632-E4629)</f>
        <v>15.4</v>
      </c>
      <c r="J4631" s="493">
        <f>J4629+(E4631-E4629)*(J4632-J4629)/(E4632-E4629)</f>
        <v>0</v>
      </c>
      <c r="K4631" s="469">
        <f t="shared" si="400"/>
        <v>15.352566531255979</v>
      </c>
      <c r="L4631" s="469">
        <f t="shared" si="401"/>
        <v>-4.7433468744021212E-2</v>
      </c>
    </row>
    <row r="4632" spans="1:12">
      <c r="A4632" s="480" t="s">
        <v>123</v>
      </c>
      <c r="B4632" s="480">
        <f t="shared" si="398"/>
        <v>6</v>
      </c>
      <c r="C4632" s="480">
        <f t="shared" si="399"/>
        <v>6</v>
      </c>
      <c r="D4632" s="480">
        <f>D4629</f>
        <v>78</v>
      </c>
      <c r="E4632" s="480">
        <f t="shared" si="397"/>
        <v>72</v>
      </c>
      <c r="F4632" s="484">
        <v>3.9971000000000001</v>
      </c>
      <c r="G4632" s="480">
        <v>15</v>
      </c>
      <c r="H4632" s="482">
        <v>0.25348999999999999</v>
      </c>
      <c r="I4632" s="483">
        <v>15.8</v>
      </c>
      <c r="J4632" s="493">
        <v>0</v>
      </c>
      <c r="K4632" s="469">
        <f t="shared" si="400"/>
        <v>15.768274882638369</v>
      </c>
      <c r="L4632" s="469">
        <f t="shared" si="401"/>
        <v>-3.1725117361631305E-2</v>
      </c>
    </row>
    <row r="4633" spans="1:12">
      <c r="A4633" s="98" t="s">
        <v>123</v>
      </c>
      <c r="B4633" s="98">
        <f t="shared" si="398"/>
        <v>6</v>
      </c>
      <c r="C4633" s="98">
        <f t="shared" si="399"/>
        <v>6</v>
      </c>
      <c r="D4633" s="98">
        <f>D4632</f>
        <v>78</v>
      </c>
      <c r="E4633" s="98">
        <f t="shared" si="397"/>
        <v>73</v>
      </c>
      <c r="F4633" s="397">
        <f>F4632+(E4633-E4632)*(F4635-F4632)/(E4635-E4632)</f>
        <v>4.0095000000000001</v>
      </c>
      <c r="G4633" s="98">
        <v>15</v>
      </c>
      <c r="H4633" s="491">
        <f>H4632+(E4633-E4632)*(H4635-H4632)/(E4635-E4632)</f>
        <v>0.24729399999999999</v>
      </c>
      <c r="I4633" s="492">
        <f>I4632+(E4633-E4632)*(I4635-I4632)/(E4635-E4632)</f>
        <v>16.266666666666666</v>
      </c>
      <c r="J4633" s="493">
        <f>J4632+(E4633-E4632)*(J4635-J4632)/(E4635-E4632)</f>
        <v>0</v>
      </c>
      <c r="K4633" s="469">
        <f t="shared" si="400"/>
        <v>16.21349486845617</v>
      </c>
      <c r="L4633" s="469">
        <f t="shared" si="401"/>
        <v>-5.317179821049578E-2</v>
      </c>
    </row>
    <row r="4634" spans="1:12">
      <c r="A4634" s="98" t="s">
        <v>123</v>
      </c>
      <c r="B4634" s="98">
        <f t="shared" si="398"/>
        <v>6</v>
      </c>
      <c r="C4634" s="98">
        <f t="shared" si="399"/>
        <v>6</v>
      </c>
      <c r="D4634" s="98">
        <f>D4632</f>
        <v>78</v>
      </c>
      <c r="E4634" s="98">
        <f t="shared" si="397"/>
        <v>74</v>
      </c>
      <c r="F4634" s="397">
        <f>F4632+(E4634-E4632)*(F4635-F4632)/(E4635-E4632)</f>
        <v>4.0219000000000005</v>
      </c>
      <c r="G4634" s="98">
        <v>15</v>
      </c>
      <c r="H4634" s="491">
        <f>H4632+(E4634-E4632)*(H4635-H4632)/(E4635-E4632)</f>
        <v>0.24109800000000001</v>
      </c>
      <c r="I4634" s="492">
        <f>I4632+(E4634-E4632)*(I4635-I4632)/(E4635-E4632)</f>
        <v>16.733333333333334</v>
      </c>
      <c r="J4634" s="493">
        <f>J4632+(E4634-E4632)*(J4635-J4632)/(E4635-E4632)</f>
        <v>0</v>
      </c>
      <c r="K4634" s="469">
        <f t="shared" si="400"/>
        <v>16.681598354196222</v>
      </c>
      <c r="L4634" s="469">
        <f t="shared" si="401"/>
        <v>-5.1734979137112447E-2</v>
      </c>
    </row>
    <row r="4635" spans="1:12">
      <c r="A4635" s="480" t="s">
        <v>123</v>
      </c>
      <c r="B4635" s="480">
        <f t="shared" si="398"/>
        <v>6</v>
      </c>
      <c r="C4635" s="480">
        <f t="shared" si="399"/>
        <v>6</v>
      </c>
      <c r="D4635" s="480">
        <f>D4632</f>
        <v>78</v>
      </c>
      <c r="E4635" s="480">
        <f t="shared" si="397"/>
        <v>75</v>
      </c>
      <c r="F4635" s="484">
        <v>4.0343</v>
      </c>
      <c r="G4635" s="480">
        <v>15</v>
      </c>
      <c r="H4635" s="482">
        <v>0.234902</v>
      </c>
      <c r="I4635" s="483">
        <v>17.2</v>
      </c>
      <c r="J4635" s="493">
        <v>0</v>
      </c>
      <c r="K4635" s="469">
        <f t="shared" si="400"/>
        <v>17.174396131152566</v>
      </c>
      <c r="L4635" s="469">
        <f t="shared" si="401"/>
        <v>-2.5603868847433375E-2</v>
      </c>
    </row>
    <row r="4636" spans="1:12">
      <c r="A4636" s="98" t="s">
        <v>123</v>
      </c>
      <c r="B4636" s="98">
        <f t="shared" si="398"/>
        <v>6</v>
      </c>
      <c r="C4636" s="98">
        <f t="shared" si="399"/>
        <v>6</v>
      </c>
      <c r="D4636" s="98">
        <f>D4635</f>
        <v>78</v>
      </c>
      <c r="E4636" s="98">
        <f t="shared" si="397"/>
        <v>76</v>
      </c>
      <c r="F4636" s="397">
        <f>F4635+(E4636-E4635)*(F4638-F4635)/(E4638-E4635)</f>
        <v>4.0465666666666671</v>
      </c>
      <c r="G4636" s="98">
        <v>15</v>
      </c>
      <c r="H4636" s="491">
        <f>H4635+(E4636-E4635)*(H4638-H4635)/(E4638-E4635)</f>
        <v>0.228548</v>
      </c>
      <c r="I4636" s="492">
        <f>I4635+(E4636-E4635)*(I4638-I4635)/(E4638-E4635)</f>
        <v>17.766666666666666</v>
      </c>
      <c r="J4636" s="493">
        <f>J4635+(E4636-E4635)*(J4638-J4635)/(E4638-E4635)</f>
        <v>0</v>
      </c>
      <c r="K4636" s="469">
        <f t="shared" si="400"/>
        <v>17.705543984925121</v>
      </c>
      <c r="L4636" s="469">
        <f t="shared" si="401"/>
        <v>-6.1122681741544227E-2</v>
      </c>
    </row>
    <row r="4637" spans="1:12">
      <c r="A4637" s="98" t="s">
        <v>123</v>
      </c>
      <c r="B4637" s="98">
        <f t="shared" si="398"/>
        <v>6</v>
      </c>
      <c r="C4637" s="98">
        <f t="shared" si="399"/>
        <v>6</v>
      </c>
      <c r="D4637" s="98">
        <f>D4635</f>
        <v>78</v>
      </c>
      <c r="E4637" s="98">
        <f t="shared" si="397"/>
        <v>77</v>
      </c>
      <c r="F4637" s="397">
        <f>F4635+(E4637-E4635)*(F4638-F4635)/(E4638-E4635)</f>
        <v>4.0588333333333333</v>
      </c>
      <c r="G4637" s="98">
        <v>15</v>
      </c>
      <c r="H4637" s="491">
        <f>H4635+(E4637-E4635)*(H4638-H4635)/(E4638-E4635)</f>
        <v>0.222194</v>
      </c>
      <c r="I4637" s="492">
        <f>I4635+(E4637-E4635)*(I4638-I4635)/(E4638-E4635)</f>
        <v>18.333333333333332</v>
      </c>
      <c r="J4637" s="493">
        <f>J4635+(E4637-E4635)*(J4638-J4635)/(E4638-E4635)</f>
        <v>0</v>
      </c>
      <c r="K4637" s="469">
        <f t="shared" si="400"/>
        <v>18.267069917879571</v>
      </c>
      <c r="L4637" s="469">
        <f t="shared" si="401"/>
        <v>-6.6263415453761354E-2</v>
      </c>
    </row>
    <row r="4638" spans="1:12">
      <c r="A4638" s="480" t="s">
        <v>123</v>
      </c>
      <c r="B4638" s="480">
        <f t="shared" si="398"/>
        <v>6</v>
      </c>
      <c r="C4638" s="480">
        <f t="shared" si="399"/>
        <v>6</v>
      </c>
      <c r="D4638" s="480">
        <f>D4635</f>
        <v>78</v>
      </c>
      <c r="E4638" s="480">
        <f>E4637+1</f>
        <v>78</v>
      </c>
      <c r="F4638" s="484">
        <v>4.0711000000000004</v>
      </c>
      <c r="G4638" s="480">
        <v>15</v>
      </c>
      <c r="H4638" s="482">
        <v>0.21584</v>
      </c>
      <c r="I4638" s="483">
        <v>18.899999999999999</v>
      </c>
      <c r="J4638" s="493">
        <v>0</v>
      </c>
      <c r="K4638" s="469">
        <f t="shared" si="400"/>
        <v>18.861656782802076</v>
      </c>
      <c r="L4638" s="469">
        <f t="shared" si="401"/>
        <v>-3.8343217197922996E-2</v>
      </c>
    </row>
    <row r="4639" spans="1:12">
      <c r="A4639" s="480" t="s">
        <v>123</v>
      </c>
      <c r="B4639" s="480">
        <f t="shared" si="398"/>
        <v>7</v>
      </c>
      <c r="C4639" s="480">
        <f t="shared" si="399"/>
        <v>0</v>
      </c>
      <c r="D4639" s="480">
        <v>84</v>
      </c>
      <c r="E4639" s="480">
        <v>12</v>
      </c>
      <c r="F4639" s="484">
        <v>3.1636000000000002</v>
      </c>
      <c r="G4639" s="480">
        <v>15</v>
      </c>
      <c r="H4639" s="482">
        <v>0.54014499999999999</v>
      </c>
      <c r="I4639" s="483">
        <v>5.9</v>
      </c>
      <c r="J4639" s="484">
        <v>0.4945</v>
      </c>
      <c r="K4639" s="469">
        <f t="shared" si="400"/>
        <v>5.8569458201038618</v>
      </c>
      <c r="L4639" s="469">
        <f t="shared" si="401"/>
        <v>-4.3054179896138578E-2</v>
      </c>
    </row>
    <row r="4640" spans="1:12">
      <c r="A4640" s="98" t="s">
        <v>123</v>
      </c>
      <c r="B4640" s="98">
        <f t="shared" si="398"/>
        <v>7</v>
      </c>
      <c r="C4640" s="98">
        <f t="shared" si="399"/>
        <v>0</v>
      </c>
      <c r="D4640" s="98">
        <f>D4639</f>
        <v>84</v>
      </c>
      <c r="E4640" s="98">
        <f>E4639+1</f>
        <v>13</v>
      </c>
      <c r="F4640" s="397">
        <f>F4639+(E4640-E4639)*(F4642-F4639)/(E4642-E4639)</f>
        <v>3.1792333333333334</v>
      </c>
      <c r="G4640" s="98">
        <v>15</v>
      </c>
      <c r="H4640" s="491">
        <f>H4639+(E4640-E4639)*(H4642-H4639)/(E4642-E4639)</f>
        <v>0.53618199999999994</v>
      </c>
      <c r="I4640" s="492">
        <f>I4639+(E4640-E4639)*(I4642-I4639)/(E4642-E4639)</f>
        <v>5.9666666666666668</v>
      </c>
      <c r="J4640" s="397">
        <f>J4639+(E4640-E4639)*(J4642-J4639)/(E4642-E4639)</f>
        <v>0.48666666666666664</v>
      </c>
      <c r="K4640" s="469">
        <f t="shared" si="400"/>
        <v>5.9293921342628693</v>
      </c>
      <c r="L4640" s="469">
        <f t="shared" si="401"/>
        <v>-3.7274532403797522E-2</v>
      </c>
    </row>
    <row r="4641" spans="1:12">
      <c r="A4641" s="98" t="s">
        <v>123</v>
      </c>
      <c r="B4641" s="98">
        <f t="shared" si="398"/>
        <v>7</v>
      </c>
      <c r="C4641" s="98">
        <f t="shared" si="399"/>
        <v>0</v>
      </c>
      <c r="D4641" s="98">
        <f>D4639</f>
        <v>84</v>
      </c>
      <c r="E4641" s="98">
        <f t="shared" ref="E4641:E4704" si="402">E4640+1</f>
        <v>14</v>
      </c>
      <c r="F4641" s="397">
        <f>F4639+(E4641-E4639)*(F4642-F4639)/(E4642-E4639)</f>
        <v>3.194866666666667</v>
      </c>
      <c r="G4641" s="98">
        <v>15</v>
      </c>
      <c r="H4641" s="491">
        <f>H4639+(E4641-E4639)*(H4642-H4639)/(E4642-E4639)</f>
        <v>0.532219</v>
      </c>
      <c r="I4641" s="492">
        <f>I4639+(E4641-E4639)*(I4642-I4639)/(E4642-E4639)</f>
        <v>6.0333333333333332</v>
      </c>
      <c r="J4641" s="397">
        <f>J4639+(E4641-E4639)*(J4642-J4639)/(E4642-E4639)</f>
        <v>0.47883333333333333</v>
      </c>
      <c r="K4641" s="469">
        <f t="shared" si="400"/>
        <v>6.0029173454286058</v>
      </c>
      <c r="L4641" s="469">
        <f t="shared" si="401"/>
        <v>-3.0415987904727437E-2</v>
      </c>
    </row>
    <row r="4642" spans="1:12">
      <c r="A4642" s="480" t="s">
        <v>123</v>
      </c>
      <c r="B4642" s="480">
        <f t="shared" si="398"/>
        <v>7</v>
      </c>
      <c r="C4642" s="480">
        <f t="shared" si="399"/>
        <v>0</v>
      </c>
      <c r="D4642" s="480">
        <f>D4639</f>
        <v>84</v>
      </c>
      <c r="E4642" s="480">
        <f t="shared" si="402"/>
        <v>15</v>
      </c>
      <c r="F4642" s="484">
        <v>3.2105000000000001</v>
      </c>
      <c r="G4642" s="480">
        <v>15</v>
      </c>
      <c r="H4642" s="482">
        <v>0.52825599999999995</v>
      </c>
      <c r="I4642" s="483">
        <v>6.1</v>
      </c>
      <c r="J4642" s="484">
        <v>0.47099999999999997</v>
      </c>
      <c r="K4642" s="469">
        <f t="shared" si="400"/>
        <v>6.0775457354010189</v>
      </c>
      <c r="L4642" s="469">
        <f t="shared" si="401"/>
        <v>-2.24542645989807E-2</v>
      </c>
    </row>
    <row r="4643" spans="1:12">
      <c r="A4643" s="98" t="s">
        <v>123</v>
      </c>
      <c r="B4643" s="98">
        <f t="shared" si="398"/>
        <v>7</v>
      </c>
      <c r="C4643" s="98">
        <f t="shared" si="399"/>
        <v>0</v>
      </c>
      <c r="D4643" s="98">
        <f>D4642</f>
        <v>84</v>
      </c>
      <c r="E4643" s="98">
        <f t="shared" si="402"/>
        <v>16</v>
      </c>
      <c r="F4643" s="397">
        <f>F4642+(E4643-E4642)*(F4645-F4642)/(E4645-E4642)</f>
        <v>3.2258666666666667</v>
      </c>
      <c r="G4643" s="98">
        <v>15</v>
      </c>
      <c r="H4643" s="491">
        <f>H4642+(E4643-E4642)*(H4645-H4642)/(E4645-E4642)</f>
        <v>0.52430566666666667</v>
      </c>
      <c r="I4643" s="492">
        <f>I4642+(E4643-E4642)*(I4645-I4642)/(E4645-E4642)</f>
        <v>6.1666666666666661</v>
      </c>
      <c r="J4643" s="397">
        <f>J4642+(E4643-E4642)*(J4645-J4642)/(E4645-E4642)</f>
        <v>0.46313333333333334</v>
      </c>
      <c r="K4643" s="469">
        <f t="shared" si="400"/>
        <v>6.1526450537440942</v>
      </c>
      <c r="L4643" s="469">
        <f t="shared" si="401"/>
        <v>-1.4021612922571869E-2</v>
      </c>
    </row>
    <row r="4644" spans="1:12">
      <c r="A4644" s="98" t="s">
        <v>123</v>
      </c>
      <c r="B4644" s="98">
        <f t="shared" si="398"/>
        <v>7</v>
      </c>
      <c r="C4644" s="98">
        <f t="shared" si="399"/>
        <v>0</v>
      </c>
      <c r="D4644" s="98">
        <f>D4642</f>
        <v>84</v>
      </c>
      <c r="E4644" s="98">
        <f t="shared" si="402"/>
        <v>17</v>
      </c>
      <c r="F4644" s="397">
        <f>F4642+(E4644-E4642)*(F4645-F4642)/(E4645-E4642)</f>
        <v>3.2412333333333336</v>
      </c>
      <c r="G4644" s="98">
        <v>15</v>
      </c>
      <c r="H4644" s="491">
        <f>H4642+(E4644-E4642)*(H4645-H4642)/(E4645-E4642)</f>
        <v>0.52035533333333328</v>
      </c>
      <c r="I4644" s="492">
        <f>I4642+(E4644-E4642)*(I4645-I4642)/(E4645-E4642)</f>
        <v>6.2333333333333334</v>
      </c>
      <c r="J4644" s="397">
        <f>J4642+(E4644-E4642)*(J4645-J4642)/(E4645-E4642)</f>
        <v>0.45526666666666665</v>
      </c>
      <c r="K4644" s="469">
        <f t="shared" si="400"/>
        <v>6.2288846211499074</v>
      </c>
      <c r="L4644" s="469">
        <f t="shared" si="401"/>
        <v>-4.4487121834260179E-3</v>
      </c>
    </row>
    <row r="4645" spans="1:12">
      <c r="A4645" s="480" t="s">
        <v>123</v>
      </c>
      <c r="B4645" s="480">
        <f t="shared" si="398"/>
        <v>7</v>
      </c>
      <c r="C4645" s="480">
        <f t="shared" si="399"/>
        <v>0</v>
      </c>
      <c r="D4645" s="480">
        <f>D4642</f>
        <v>84</v>
      </c>
      <c r="E4645" s="480">
        <f t="shared" si="402"/>
        <v>18</v>
      </c>
      <c r="F4645" s="484">
        <v>3.2566000000000002</v>
      </c>
      <c r="G4645" s="480">
        <v>15</v>
      </c>
      <c r="H4645" s="482">
        <v>0.516405</v>
      </c>
      <c r="I4645" s="483">
        <v>6.3</v>
      </c>
      <c r="J4645" s="484">
        <v>0.44740000000000002</v>
      </c>
      <c r="K4645" s="469">
        <f t="shared" si="400"/>
        <v>6.30629060524201</v>
      </c>
      <c r="L4645" s="469">
        <f t="shared" si="401"/>
        <v>6.2906052420101943E-3</v>
      </c>
    </row>
    <row r="4646" spans="1:12">
      <c r="A4646" s="98" t="s">
        <v>123</v>
      </c>
      <c r="B4646" s="98">
        <f t="shared" si="398"/>
        <v>7</v>
      </c>
      <c r="C4646" s="98">
        <f t="shared" si="399"/>
        <v>0</v>
      </c>
      <c r="D4646" s="98">
        <f>D4645</f>
        <v>84</v>
      </c>
      <c r="E4646" s="98">
        <f t="shared" si="402"/>
        <v>19</v>
      </c>
      <c r="F4646" s="397">
        <f>F4645+(E4646-E4645)*(F4648-F4645)/(E4648-E4645)</f>
        <v>3.2717666666666667</v>
      </c>
      <c r="G4646" s="98">
        <v>15</v>
      </c>
      <c r="H4646" s="491">
        <f>H4645+(E4646-E4645)*(H4648-H4645)/(E4648-E4645)</f>
        <v>0.51246100000000006</v>
      </c>
      <c r="I4646" s="492">
        <f>I4645+(E4646-E4645)*(I4648-I4645)/(E4648-E4645)</f>
        <v>6.3666666666666663</v>
      </c>
      <c r="J4646" s="397">
        <f>J4645+(E4646-E4645)*(J4648-J4645)/(E4648-E4645)</f>
        <v>0.43956666666666666</v>
      </c>
      <c r="K4646" s="469">
        <f t="shared" si="400"/>
        <v>6.3844207982005781</v>
      </c>
      <c r="L4646" s="469">
        <f t="shared" si="401"/>
        <v>1.775413153391181E-2</v>
      </c>
    </row>
    <row r="4647" spans="1:12">
      <c r="A4647" s="98" t="s">
        <v>123</v>
      </c>
      <c r="B4647" s="98">
        <f t="shared" si="398"/>
        <v>7</v>
      </c>
      <c r="C4647" s="98">
        <f t="shared" si="399"/>
        <v>0</v>
      </c>
      <c r="D4647" s="98">
        <f>D4645</f>
        <v>84</v>
      </c>
      <c r="E4647" s="98">
        <f t="shared" si="402"/>
        <v>20</v>
      </c>
      <c r="F4647" s="397">
        <f>F4645+(E4647-E4645)*(F4648-F4645)/(E4648-E4645)</f>
        <v>3.2869333333333333</v>
      </c>
      <c r="G4647" s="98">
        <v>15</v>
      </c>
      <c r="H4647" s="491">
        <f>H4645+(E4647-E4645)*(H4648-H4645)/(E4648-E4645)</f>
        <v>0.508517</v>
      </c>
      <c r="I4647" s="492">
        <f>I4645+(E4647-E4645)*(I4648-I4645)/(E4648-E4645)</f>
        <v>6.4333333333333336</v>
      </c>
      <c r="J4647" s="397">
        <f>J4645+(E4647-E4645)*(J4648-J4645)/(E4648-E4645)</f>
        <v>0.43173333333333336</v>
      </c>
      <c r="K4647" s="469">
        <f t="shared" si="400"/>
        <v>6.4637629289351848</v>
      </c>
      <c r="L4647" s="469">
        <f t="shared" si="401"/>
        <v>3.0429595601851211E-2</v>
      </c>
    </row>
    <row r="4648" spans="1:12">
      <c r="A4648" s="480" t="s">
        <v>123</v>
      </c>
      <c r="B4648" s="480">
        <f t="shared" si="398"/>
        <v>7</v>
      </c>
      <c r="C4648" s="480">
        <f t="shared" si="399"/>
        <v>0</v>
      </c>
      <c r="D4648" s="480">
        <f>D4645</f>
        <v>84</v>
      </c>
      <c r="E4648" s="480">
        <f t="shared" si="402"/>
        <v>21</v>
      </c>
      <c r="F4648" s="484">
        <v>3.3020999999999998</v>
      </c>
      <c r="G4648" s="480">
        <v>15</v>
      </c>
      <c r="H4648" s="482">
        <v>0.50457300000000005</v>
      </c>
      <c r="I4648" s="483">
        <v>6.5</v>
      </c>
      <c r="J4648" s="484">
        <v>0.4239</v>
      </c>
      <c r="K4648" s="469">
        <f t="shared" si="400"/>
        <v>6.5443454168177837</v>
      </c>
      <c r="L4648" s="469">
        <f t="shared" si="401"/>
        <v>4.43454168177837E-2</v>
      </c>
    </row>
    <row r="4649" spans="1:12">
      <c r="A4649" s="98" t="s">
        <v>123</v>
      </c>
      <c r="B4649" s="98">
        <f t="shared" si="398"/>
        <v>7</v>
      </c>
      <c r="C4649" s="98">
        <f t="shared" si="399"/>
        <v>0</v>
      </c>
      <c r="D4649" s="98">
        <f>D4648</f>
        <v>84</v>
      </c>
      <c r="E4649" s="98">
        <f t="shared" si="402"/>
        <v>22</v>
      </c>
      <c r="F4649" s="397">
        <f>F4648+(E4649-E4648)*(F4651-F4648)/(E4651-E4648)</f>
        <v>3.3170666666666664</v>
      </c>
      <c r="G4649" s="98">
        <v>15</v>
      </c>
      <c r="H4649" s="491">
        <f>H4648+(E4649-E4648)*(H4651-H4648)/(E4651-E4648)</f>
        <v>0.50062866666666672</v>
      </c>
      <c r="I4649" s="492">
        <f>I4648+(E4649-E4648)*(I4651-I4648)/(E4651-E4648)</f>
        <v>6.6</v>
      </c>
      <c r="J4649" s="397">
        <f>J4648+(E4649-E4648)*(J4651-J4648)/(E4651-E4648)</f>
        <v>0.41603333333333331</v>
      </c>
      <c r="K4649" s="469">
        <f t="shared" si="400"/>
        <v>6.6258024910013127</v>
      </c>
      <c r="L4649" s="469">
        <f t="shared" si="401"/>
        <v>2.5802491001313044E-2</v>
      </c>
    </row>
    <row r="4650" spans="1:12">
      <c r="A4650" s="98" t="s">
        <v>123</v>
      </c>
      <c r="B4650" s="98">
        <f t="shared" si="398"/>
        <v>7</v>
      </c>
      <c r="C4650" s="98">
        <f t="shared" si="399"/>
        <v>0</v>
      </c>
      <c r="D4650" s="98">
        <f>D4648</f>
        <v>84</v>
      </c>
      <c r="E4650" s="98">
        <f t="shared" si="402"/>
        <v>23</v>
      </c>
      <c r="F4650" s="397">
        <f>F4648+(E4650-E4648)*(F4651-F4648)/(E4651-E4648)</f>
        <v>3.3320333333333334</v>
      </c>
      <c r="G4650" s="98">
        <v>15</v>
      </c>
      <c r="H4650" s="491">
        <f>H4648+(E4650-E4648)*(H4651-H4648)/(E4651-E4648)</f>
        <v>0.49668433333333334</v>
      </c>
      <c r="I4650" s="492">
        <f>I4648+(E4650-E4648)*(I4651-I4648)/(E4651-E4648)</f>
        <v>6.7</v>
      </c>
      <c r="J4650" s="397">
        <f>J4648+(E4650-E4648)*(J4651-J4648)/(E4651-E4648)</f>
        <v>0.40816666666666668</v>
      </c>
      <c r="K4650" s="469">
        <f t="shared" si="400"/>
        <v>6.7085533199154659</v>
      </c>
      <c r="L4650" s="469">
        <f t="shared" si="401"/>
        <v>8.5533199154657069E-3</v>
      </c>
    </row>
    <row r="4651" spans="1:12">
      <c r="A4651" s="480" t="s">
        <v>123</v>
      </c>
      <c r="B4651" s="480">
        <f t="shared" si="398"/>
        <v>7</v>
      </c>
      <c r="C4651" s="480">
        <f t="shared" si="399"/>
        <v>0</v>
      </c>
      <c r="D4651" s="480">
        <f>D4648</f>
        <v>84</v>
      </c>
      <c r="E4651" s="480">
        <f t="shared" si="402"/>
        <v>24</v>
      </c>
      <c r="F4651" s="484">
        <v>3.347</v>
      </c>
      <c r="G4651" s="480">
        <v>15</v>
      </c>
      <c r="H4651" s="482">
        <v>0.49274000000000001</v>
      </c>
      <c r="I4651" s="483">
        <v>6.8</v>
      </c>
      <c r="J4651" s="484">
        <v>0.40029999999999999</v>
      </c>
      <c r="K4651" s="469">
        <f t="shared" si="400"/>
        <v>6.792628972683362</v>
      </c>
      <c r="L4651" s="469">
        <f t="shared" si="401"/>
        <v>-7.371027316637857E-3</v>
      </c>
    </row>
    <row r="4652" spans="1:12">
      <c r="A4652" s="98" t="s">
        <v>123</v>
      </c>
      <c r="B4652" s="98">
        <f t="shared" si="398"/>
        <v>7</v>
      </c>
      <c r="C4652" s="98">
        <f t="shared" si="399"/>
        <v>0</v>
      </c>
      <c r="D4652" s="98">
        <f>D4651</f>
        <v>84</v>
      </c>
      <c r="E4652" s="98">
        <f t="shared" si="402"/>
        <v>25</v>
      </c>
      <c r="F4652" s="397">
        <f>F4651+(E4652-E4651)*(F4654-F4651)/(E4654-E4651)</f>
        <v>3.3617666666666666</v>
      </c>
      <c r="G4652" s="98">
        <v>15</v>
      </c>
      <c r="H4652" s="491">
        <f>H4651+(E4652-E4651)*(H4654-H4651)/(E4654-E4651)</f>
        <v>0.48878900000000003</v>
      </c>
      <c r="I4652" s="492">
        <f>I4651+(E4652-E4651)*(I4654-I4651)/(E4654-E4651)</f>
        <v>6.8999999999999995</v>
      </c>
      <c r="J4652" s="397">
        <f>J4651+(E4652-E4651)*(J4654-J4651)/(E4654-E4651)</f>
        <v>0.39246666666666669</v>
      </c>
      <c r="K4652" s="469">
        <f t="shared" si="400"/>
        <v>6.8777461576808525</v>
      </c>
      <c r="L4652" s="469">
        <f t="shared" si="401"/>
        <v>-2.2253842319146955E-2</v>
      </c>
    </row>
    <row r="4653" spans="1:12">
      <c r="A4653" s="98" t="s">
        <v>123</v>
      </c>
      <c r="B4653" s="98">
        <f t="shared" si="398"/>
        <v>7</v>
      </c>
      <c r="C4653" s="98">
        <f t="shared" si="399"/>
        <v>0</v>
      </c>
      <c r="D4653" s="98">
        <f>D4651</f>
        <v>84</v>
      </c>
      <c r="E4653" s="98">
        <f t="shared" si="402"/>
        <v>26</v>
      </c>
      <c r="F4653" s="397">
        <f>F4651+(E4653-E4651)*(F4654-F4651)/(E4654-E4651)</f>
        <v>3.3765333333333336</v>
      </c>
      <c r="G4653" s="98">
        <v>15</v>
      </c>
      <c r="H4653" s="491">
        <f>H4651+(E4653-E4651)*(H4654-H4651)/(E4654-E4651)</f>
        <v>0.48483799999999999</v>
      </c>
      <c r="I4653" s="492">
        <f>I4651+(E4653-E4651)*(I4654-I4651)/(E4654-E4651)</f>
        <v>7</v>
      </c>
      <c r="J4653" s="397">
        <f>J4651+(E4653-E4651)*(J4654-J4651)/(E4654-E4651)</f>
        <v>0.38463333333333333</v>
      </c>
      <c r="K4653" s="469">
        <f t="shared" si="400"/>
        <v>6.9642506019192671</v>
      </c>
      <c r="L4653" s="469">
        <f t="shared" si="401"/>
        <v>-3.5749398080732853E-2</v>
      </c>
    </row>
    <row r="4654" spans="1:12">
      <c r="A4654" s="480" t="s">
        <v>123</v>
      </c>
      <c r="B4654" s="480">
        <f t="shared" si="398"/>
        <v>7</v>
      </c>
      <c r="C4654" s="480">
        <f t="shared" si="399"/>
        <v>0</v>
      </c>
      <c r="D4654" s="480">
        <f>D4651</f>
        <v>84</v>
      </c>
      <c r="E4654" s="480">
        <f t="shared" si="402"/>
        <v>27</v>
      </c>
      <c r="F4654" s="484">
        <v>3.3913000000000002</v>
      </c>
      <c r="G4654" s="480">
        <v>15</v>
      </c>
      <c r="H4654" s="482">
        <v>0.48088700000000001</v>
      </c>
      <c r="I4654" s="483">
        <v>7.1</v>
      </c>
      <c r="J4654" s="484">
        <v>0.37680000000000002</v>
      </c>
      <c r="K4654" s="469">
        <f t="shared" si="400"/>
        <v>7.052176498844843</v>
      </c>
      <c r="L4654" s="469">
        <f t="shared" si="401"/>
        <v>-4.7823501155156656E-2</v>
      </c>
    </row>
    <row r="4655" spans="1:12">
      <c r="A4655" s="98" t="s">
        <v>123</v>
      </c>
      <c r="B4655" s="98">
        <f t="shared" si="398"/>
        <v>7</v>
      </c>
      <c r="C4655" s="98">
        <f t="shared" si="399"/>
        <v>0</v>
      </c>
      <c r="D4655" s="98">
        <f>D4654</f>
        <v>84</v>
      </c>
      <c r="E4655" s="98">
        <f t="shared" si="402"/>
        <v>28</v>
      </c>
      <c r="F4655" s="397">
        <f>F4654+(E4655-E4654)*(F4657-F4654)/(E4657-E4654)</f>
        <v>3.4058666666666668</v>
      </c>
      <c r="G4655" s="98">
        <v>15</v>
      </c>
      <c r="H4655" s="491">
        <f>H4654+(E4655-E4654)*(H4657-H4654)/(E4657-E4654)</f>
        <v>0.47692299999999999</v>
      </c>
      <c r="I4655" s="492">
        <f>I4654+(E4655-E4654)*(I4657-I4654)/(E4657-E4654)</f>
        <v>7.1666666666666661</v>
      </c>
      <c r="J4655" s="397">
        <f>J4654+(E4655-E4654)*(J4657-J4654)/(E4657-E4654)</f>
        <v>0.36893333333333334</v>
      </c>
      <c r="K4655" s="469">
        <f t="shared" si="400"/>
        <v>7.1413344851614768</v>
      </c>
      <c r="L4655" s="469">
        <f t="shared" si="401"/>
        <v>-2.5332181505189233E-2</v>
      </c>
    </row>
    <row r="4656" spans="1:12">
      <c r="A4656" s="98" t="s">
        <v>123</v>
      </c>
      <c r="B4656" s="98">
        <f t="shared" si="398"/>
        <v>7</v>
      </c>
      <c r="C4656" s="98">
        <f t="shared" si="399"/>
        <v>0</v>
      </c>
      <c r="D4656" s="98">
        <f>D4654</f>
        <v>84</v>
      </c>
      <c r="E4656" s="98">
        <f t="shared" si="402"/>
        <v>29</v>
      </c>
      <c r="F4656" s="397">
        <f>F4654+(E4656-E4654)*(F4657-F4654)/(E4657-E4654)</f>
        <v>3.4204333333333334</v>
      </c>
      <c r="G4656" s="98">
        <v>15</v>
      </c>
      <c r="H4656" s="491">
        <f>H4654+(E4656-E4654)*(H4657-H4654)/(E4657-E4654)</f>
        <v>0.47295900000000002</v>
      </c>
      <c r="I4656" s="492">
        <f>I4654+(E4656-E4654)*(I4657-I4654)/(E4657-E4654)</f>
        <v>7.2333333333333334</v>
      </c>
      <c r="J4656" s="397">
        <f>J4654+(E4656-E4654)*(J4657-J4654)/(E4657-E4654)</f>
        <v>0.3610666666666667</v>
      </c>
      <c r="K4656" s="469">
        <f t="shared" si="400"/>
        <v>7.2319869868917461</v>
      </c>
      <c r="L4656" s="469">
        <f t="shared" si="401"/>
        <v>-1.346346441587265E-3</v>
      </c>
    </row>
    <row r="4657" spans="1:12">
      <c r="A4657" s="480" t="s">
        <v>123</v>
      </c>
      <c r="B4657" s="480">
        <f t="shared" si="398"/>
        <v>7</v>
      </c>
      <c r="C4657" s="480">
        <f t="shared" si="399"/>
        <v>0</v>
      </c>
      <c r="D4657" s="480">
        <f>D4654</f>
        <v>84</v>
      </c>
      <c r="E4657" s="480">
        <f t="shared" si="402"/>
        <v>30</v>
      </c>
      <c r="F4657" s="484">
        <v>3.4350000000000001</v>
      </c>
      <c r="G4657" s="480">
        <v>15</v>
      </c>
      <c r="H4657" s="482">
        <v>0.468995</v>
      </c>
      <c r="I4657" s="483">
        <v>7.3</v>
      </c>
      <c r="J4657" s="484">
        <v>0.35320000000000001</v>
      </c>
      <c r="K4657" s="469">
        <f t="shared" si="400"/>
        <v>7.3241718994872018</v>
      </c>
      <c r="L4657" s="469">
        <f t="shared" si="401"/>
        <v>2.4171899487201998E-2</v>
      </c>
    </row>
    <row r="4658" spans="1:12">
      <c r="A4658" s="98" t="s">
        <v>123</v>
      </c>
      <c r="B4658" s="98">
        <f t="shared" si="398"/>
        <v>7</v>
      </c>
      <c r="C4658" s="98">
        <f t="shared" si="399"/>
        <v>0</v>
      </c>
      <c r="D4658" s="98">
        <f>D4657</f>
        <v>84</v>
      </c>
      <c r="E4658" s="98">
        <f t="shared" si="402"/>
        <v>31</v>
      </c>
      <c r="F4658" s="397">
        <f>F4657+(E4658-E4657)*(F4660-F4657)/(E4660-E4657)</f>
        <v>3.4494000000000002</v>
      </c>
      <c r="G4658" s="98">
        <v>15</v>
      </c>
      <c r="H4658" s="491">
        <f>H4657+(E4658-E4657)*(H4660-H4657)/(E4660-E4657)</f>
        <v>0.46501233333333331</v>
      </c>
      <c r="I4658" s="492">
        <f>I4657+(E4658-E4657)*(I4660-I4657)/(E4660-E4657)</f>
        <v>7.3999999999999995</v>
      </c>
      <c r="J4658" s="397">
        <f>J4657+(E4658-E4657)*(J4660-J4657)/(E4660-E4657)</f>
        <v>0.34536666666666666</v>
      </c>
      <c r="K4658" s="469">
        <f t="shared" si="400"/>
        <v>7.4178677698154249</v>
      </c>
      <c r="L4658" s="469">
        <f t="shared" si="401"/>
        <v>1.7867769815425483E-2</v>
      </c>
    </row>
    <row r="4659" spans="1:12">
      <c r="A4659" s="98" t="s">
        <v>123</v>
      </c>
      <c r="B4659" s="98">
        <f t="shared" si="398"/>
        <v>7</v>
      </c>
      <c r="C4659" s="98">
        <f t="shared" si="399"/>
        <v>0</v>
      </c>
      <c r="D4659" s="98">
        <f>D4657</f>
        <v>84</v>
      </c>
      <c r="E4659" s="98">
        <f t="shared" si="402"/>
        <v>32</v>
      </c>
      <c r="F4659" s="397">
        <f>F4657+(E4659-E4657)*(F4660-F4657)/(E4660-E4657)</f>
        <v>3.4638</v>
      </c>
      <c r="G4659" s="98">
        <v>15</v>
      </c>
      <c r="H4659" s="491">
        <f>H4657+(E4659-E4657)*(H4660-H4657)/(E4660-E4657)</f>
        <v>0.46102966666666667</v>
      </c>
      <c r="I4659" s="492">
        <f>I4657+(E4659-E4657)*(I4660-I4657)/(E4660-E4657)</f>
        <v>7.5</v>
      </c>
      <c r="J4659" s="397">
        <f>J4657+(E4659-E4657)*(J4660-J4657)/(E4660-E4657)</f>
        <v>0.33753333333333335</v>
      </c>
      <c r="K4659" s="469">
        <f t="shared" si="400"/>
        <v>7.5131824488518095</v>
      </c>
      <c r="L4659" s="469">
        <f t="shared" si="401"/>
        <v>1.3182448851809525E-2</v>
      </c>
    </row>
    <row r="4660" spans="1:12">
      <c r="A4660" s="480" t="s">
        <v>123</v>
      </c>
      <c r="B4660" s="480">
        <f t="shared" si="398"/>
        <v>7</v>
      </c>
      <c r="C4660" s="480">
        <f t="shared" si="399"/>
        <v>0</v>
      </c>
      <c r="D4660" s="480">
        <f>D4657</f>
        <v>84</v>
      </c>
      <c r="E4660" s="480">
        <f t="shared" si="402"/>
        <v>33</v>
      </c>
      <c r="F4660" s="484">
        <v>3.4782000000000002</v>
      </c>
      <c r="G4660" s="480">
        <v>15</v>
      </c>
      <c r="H4660" s="482">
        <v>0.45704699999999998</v>
      </c>
      <c r="I4660" s="483">
        <v>7.6</v>
      </c>
      <c r="J4660" s="484">
        <v>0.32969999999999999</v>
      </c>
      <c r="K4660" s="469">
        <f t="shared" si="400"/>
        <v>7.6101582550591083</v>
      </c>
      <c r="L4660" s="469">
        <f t="shared" si="401"/>
        <v>1.0158255059108612E-2</v>
      </c>
    </row>
    <row r="4661" spans="1:12">
      <c r="A4661" s="98" t="s">
        <v>123</v>
      </c>
      <c r="B4661" s="98">
        <f t="shared" si="398"/>
        <v>7</v>
      </c>
      <c r="C4661" s="98">
        <f t="shared" si="399"/>
        <v>0</v>
      </c>
      <c r="D4661" s="98">
        <f>D4660</f>
        <v>84</v>
      </c>
      <c r="E4661" s="98">
        <f t="shared" si="402"/>
        <v>34</v>
      </c>
      <c r="F4661" s="397">
        <f>F4660+(E4661-E4660)*(F4663-F4660)/(E4663-E4660)</f>
        <v>3.4923999999999999</v>
      </c>
      <c r="G4661" s="98">
        <v>15</v>
      </c>
      <c r="H4661" s="491">
        <f>H4660+(E4661-E4660)*(H4663-H4660)/(E4663-E4660)</f>
        <v>0.45303966666666667</v>
      </c>
      <c r="I4661" s="492">
        <f>I4660+(E4661-E4660)*(I4663-I4660)/(E4663-E4660)</f>
        <v>7.7</v>
      </c>
      <c r="J4661" s="397">
        <f>J4660+(E4661-E4660)*(J4663-J4660)/(E4663-E4660)</f>
        <v>0.314</v>
      </c>
      <c r="K4661" s="469">
        <f t="shared" si="400"/>
        <v>7.7088172558841421</v>
      </c>
      <c r="L4661" s="469">
        <f t="shared" si="401"/>
        <v>8.8172558841419502E-3</v>
      </c>
    </row>
    <row r="4662" spans="1:12">
      <c r="A4662" s="98" t="s">
        <v>123</v>
      </c>
      <c r="B4662" s="98">
        <f t="shared" si="398"/>
        <v>7</v>
      </c>
      <c r="C4662" s="98">
        <f t="shared" si="399"/>
        <v>0</v>
      </c>
      <c r="D4662" s="98">
        <f>D4660</f>
        <v>84</v>
      </c>
      <c r="E4662" s="98">
        <f t="shared" si="402"/>
        <v>35</v>
      </c>
      <c r="F4662" s="397">
        <f>F4660+(E4662-E4660)*(F4663-F4660)/(E4663-E4660)</f>
        <v>3.5066000000000002</v>
      </c>
      <c r="G4662" s="98">
        <v>15</v>
      </c>
      <c r="H4662" s="491">
        <f>H4660+(E4662-E4660)*(H4663-H4660)/(E4663-E4660)</f>
        <v>0.44903233333333331</v>
      </c>
      <c r="I4662" s="492">
        <f>I4660+(E4662-E4660)*(I4663-I4660)/(E4663-E4660)</f>
        <v>7.8</v>
      </c>
      <c r="J4662" s="397">
        <f>J4660+(E4662-E4660)*(J4663-J4660)/(E4663-E4660)</f>
        <v>0.29830000000000001</v>
      </c>
      <c r="K4662" s="469">
        <f t="shared" si="400"/>
        <v>7.8092371967274818</v>
      </c>
      <c r="L4662" s="469">
        <f t="shared" si="401"/>
        <v>9.2371967274820221E-3</v>
      </c>
    </row>
    <row r="4663" spans="1:12">
      <c r="A4663" s="480" t="s">
        <v>123</v>
      </c>
      <c r="B4663" s="480">
        <f t="shared" si="398"/>
        <v>7</v>
      </c>
      <c r="C4663" s="480">
        <f t="shared" si="399"/>
        <v>0</v>
      </c>
      <c r="D4663" s="480">
        <f>D4660</f>
        <v>84</v>
      </c>
      <c r="E4663" s="480">
        <f t="shared" si="402"/>
        <v>36</v>
      </c>
      <c r="F4663" s="484">
        <v>3.5207999999999999</v>
      </c>
      <c r="G4663" s="480">
        <v>15</v>
      </c>
      <c r="H4663" s="482">
        <v>0.445025</v>
      </c>
      <c r="I4663" s="483">
        <v>7.9</v>
      </c>
      <c r="J4663" s="484">
        <v>0.28260000000000002</v>
      </c>
      <c r="K4663" s="469">
        <f t="shared" si="400"/>
        <v>7.9114656479973036</v>
      </c>
      <c r="L4663" s="469">
        <f t="shared" si="401"/>
        <v>1.1465647997303208E-2</v>
      </c>
    </row>
    <row r="4664" spans="1:12">
      <c r="A4664" s="98" t="s">
        <v>123</v>
      </c>
      <c r="B4664" s="98">
        <f t="shared" si="398"/>
        <v>7</v>
      </c>
      <c r="C4664" s="98">
        <f t="shared" si="399"/>
        <v>0</v>
      </c>
      <c r="D4664" s="98">
        <f>D4663</f>
        <v>84</v>
      </c>
      <c r="E4664" s="98">
        <f t="shared" si="402"/>
        <v>37</v>
      </c>
      <c r="F4664" s="397">
        <f>F4663+(E4664-E4663)*(F4666-F4663)/(E4666-E4663)</f>
        <v>3.5348333333333333</v>
      </c>
      <c r="G4664" s="98">
        <v>15</v>
      </c>
      <c r="H4664" s="491">
        <f>H4663+(E4664-E4663)*(H4666-H4663)/(E4666-E4663)</f>
        <v>0.44098766666666667</v>
      </c>
      <c r="I4664" s="492">
        <f>I4663+(E4664-E4663)*(I4666-I4663)/(E4666-E4663)</f>
        <v>8</v>
      </c>
      <c r="J4664" s="397">
        <f>J4663+(E4664-E4663)*(J4666-J4663)/(E4666-E4663)</f>
        <v>0.27473333333333333</v>
      </c>
      <c r="K4664" s="469">
        <f t="shared" si="400"/>
        <v>8.0157192604781837</v>
      </c>
      <c r="L4664" s="469">
        <f t="shared" si="401"/>
        <v>1.5719260478183728E-2</v>
      </c>
    </row>
    <row r="4665" spans="1:12">
      <c r="A4665" s="98" t="s">
        <v>123</v>
      </c>
      <c r="B4665" s="98">
        <f t="shared" si="398"/>
        <v>7</v>
      </c>
      <c r="C4665" s="98">
        <f t="shared" si="399"/>
        <v>0</v>
      </c>
      <c r="D4665" s="98">
        <f>D4663</f>
        <v>84</v>
      </c>
      <c r="E4665" s="98">
        <f t="shared" si="402"/>
        <v>38</v>
      </c>
      <c r="F4665" s="397">
        <f>F4663+(E4665-E4663)*(F4666-F4663)/(E4666-E4663)</f>
        <v>3.5488666666666666</v>
      </c>
      <c r="G4665" s="98">
        <v>15</v>
      </c>
      <c r="H4665" s="491">
        <f>H4663+(E4665-E4663)*(H4666-H4663)/(E4666-E4663)</f>
        <v>0.43695033333333333</v>
      </c>
      <c r="I4665" s="492">
        <f>I4663+(E4665-E4663)*(I4666-I4663)/(E4666-E4663)</f>
        <v>8.1</v>
      </c>
      <c r="J4665" s="397">
        <f>J4663+(E4665-E4663)*(J4666-J4663)/(E4666-E4663)</f>
        <v>0.2668666666666667</v>
      </c>
      <c r="K4665" s="469">
        <f t="shared" si="400"/>
        <v>8.1218994378461016</v>
      </c>
      <c r="L4665" s="469">
        <f t="shared" si="401"/>
        <v>2.1899437846101932E-2</v>
      </c>
    </row>
    <row r="4666" spans="1:12">
      <c r="A4666" s="480" t="s">
        <v>123</v>
      </c>
      <c r="B4666" s="480">
        <f t="shared" si="398"/>
        <v>7</v>
      </c>
      <c r="C4666" s="480">
        <f t="shared" si="399"/>
        <v>0</v>
      </c>
      <c r="D4666" s="480">
        <f>D4663</f>
        <v>84</v>
      </c>
      <c r="E4666" s="480">
        <f t="shared" si="402"/>
        <v>39</v>
      </c>
      <c r="F4666" s="484">
        <v>3.5629</v>
      </c>
      <c r="G4666" s="480">
        <v>15</v>
      </c>
      <c r="H4666" s="482">
        <v>0.43291299999999999</v>
      </c>
      <c r="I4666" s="483">
        <v>8.1999999999999993</v>
      </c>
      <c r="J4666" s="484">
        <v>0.25900000000000001</v>
      </c>
      <c r="K4666" s="469">
        <f t="shared" si="400"/>
        <v>8.2300600813558376</v>
      </c>
      <c r="L4666" s="469">
        <f t="shared" si="401"/>
        <v>3.0060081355838264E-2</v>
      </c>
    </row>
    <row r="4667" spans="1:12">
      <c r="A4667" s="98" t="s">
        <v>123</v>
      </c>
      <c r="B4667" s="98">
        <f t="shared" si="398"/>
        <v>7</v>
      </c>
      <c r="C4667" s="98">
        <f t="shared" si="399"/>
        <v>0</v>
      </c>
      <c r="D4667" s="98">
        <f>D4666</f>
        <v>84</v>
      </c>
      <c r="E4667" s="98">
        <f t="shared" si="402"/>
        <v>40</v>
      </c>
      <c r="F4667" s="397">
        <f>F4666+(E4667-E4666)*(F4669-F4666)/(E4669-E4666)</f>
        <v>3.5768</v>
      </c>
      <c r="G4667" s="98">
        <v>15</v>
      </c>
      <c r="H4667" s="491">
        <f>H4666+(E4667-E4666)*(H4669-H4666)/(E4669-E4666)</f>
        <v>0.42883933333333335</v>
      </c>
      <c r="I4667" s="492">
        <f>I4666+(E4667-E4666)*(I4669-I4666)/(E4669-E4666)</f>
        <v>8.3333333333333321</v>
      </c>
      <c r="J4667" s="397">
        <f>J4666+(E4667-E4666)*(J4669-J4666)/(E4669-E4666)</f>
        <v>0.25116666666666665</v>
      </c>
      <c r="K4667" s="469">
        <f t="shared" si="400"/>
        <v>8.340652831907521</v>
      </c>
      <c r="L4667" s="469">
        <f t="shared" si="401"/>
        <v>7.3194985741888985E-3</v>
      </c>
    </row>
    <row r="4668" spans="1:12">
      <c r="A4668" s="98" t="s">
        <v>123</v>
      </c>
      <c r="B4668" s="98">
        <f t="shared" si="398"/>
        <v>7</v>
      </c>
      <c r="C4668" s="98">
        <f t="shared" si="399"/>
        <v>0</v>
      </c>
      <c r="D4668" s="98">
        <f>D4666</f>
        <v>84</v>
      </c>
      <c r="E4668" s="98">
        <f t="shared" si="402"/>
        <v>41</v>
      </c>
      <c r="F4668" s="397">
        <f>F4666+(E4668-E4666)*(F4669-F4666)/(E4669-E4666)</f>
        <v>3.5907</v>
      </c>
      <c r="G4668" s="98">
        <v>15</v>
      </c>
      <c r="H4668" s="491">
        <f>H4666+(E4668-E4666)*(H4669-H4666)/(E4669-E4666)</f>
        <v>0.42476566666666665</v>
      </c>
      <c r="I4668" s="492">
        <f>I4666+(E4668-E4666)*(I4669-I4666)/(E4669-E4666)</f>
        <v>8.4666666666666668</v>
      </c>
      <c r="J4668" s="397">
        <f>J4666+(E4668-E4666)*(J4669-J4666)/(E4669-E4666)</f>
        <v>0.24333333333333332</v>
      </c>
      <c r="K4668" s="469">
        <f t="shared" si="400"/>
        <v>8.4533668367735313</v>
      </c>
      <c r="L4668" s="469">
        <f t="shared" si="401"/>
        <v>-1.3299829893135495E-2</v>
      </c>
    </row>
    <row r="4669" spans="1:12">
      <c r="A4669" s="480" t="s">
        <v>123</v>
      </c>
      <c r="B4669" s="480">
        <f t="shared" ref="B4669:B4732" si="403">INT(D4669/12)</f>
        <v>7</v>
      </c>
      <c r="C4669" s="480">
        <f t="shared" ref="C4669:C4732" si="404">D4669-B4669*12</f>
        <v>0</v>
      </c>
      <c r="D4669" s="480">
        <f>D4666</f>
        <v>84</v>
      </c>
      <c r="E4669" s="480">
        <f t="shared" si="402"/>
        <v>42</v>
      </c>
      <c r="F4669" s="484">
        <v>3.6046</v>
      </c>
      <c r="G4669" s="480">
        <v>15</v>
      </c>
      <c r="H4669" s="482">
        <v>0.42069200000000001</v>
      </c>
      <c r="I4669" s="483">
        <v>8.6</v>
      </c>
      <c r="J4669" s="484">
        <v>0.23549999999999999</v>
      </c>
      <c r="K4669" s="469">
        <f t="shared" si="400"/>
        <v>8.568263717874359</v>
      </c>
      <c r="L4669" s="469">
        <f t="shared" si="401"/>
        <v>-3.1736282125640614E-2</v>
      </c>
    </row>
    <row r="4670" spans="1:12">
      <c r="A4670" s="98" t="s">
        <v>123</v>
      </c>
      <c r="B4670" s="98">
        <f t="shared" si="403"/>
        <v>7</v>
      </c>
      <c r="C4670" s="98">
        <f t="shared" si="404"/>
        <v>0</v>
      </c>
      <c r="D4670" s="98">
        <f>D4669</f>
        <v>84</v>
      </c>
      <c r="E4670" s="98">
        <f t="shared" si="402"/>
        <v>43</v>
      </c>
      <c r="F4670" s="397">
        <f>F4669+(E4670-E4669)*(F4672-F4669)/(E4672-E4669)</f>
        <v>3.6183000000000001</v>
      </c>
      <c r="G4670" s="98">
        <v>15</v>
      </c>
      <c r="H4670" s="491">
        <f>H4669+(E4670-E4669)*(H4672-H4669)/(E4672-E4669)</f>
        <v>0.41657700000000003</v>
      </c>
      <c r="I4670" s="492">
        <f>I4669+(E4670-E4669)*(I4672-I4669)/(E4672-E4669)</f>
        <v>8.6999999999999993</v>
      </c>
      <c r="J4670" s="397">
        <f>J4669+(E4670-E4669)*(J4672-J4669)/(E4672-E4669)</f>
        <v>0.22763333333333333</v>
      </c>
      <c r="K4670" s="469">
        <f t="shared" si="400"/>
        <v>8.6857891818319306</v>
      </c>
      <c r="L4670" s="469">
        <f t="shared" si="401"/>
        <v>-1.4210818168068684E-2</v>
      </c>
    </row>
    <row r="4671" spans="1:12">
      <c r="A4671" s="98" t="s">
        <v>123</v>
      </c>
      <c r="B4671" s="98">
        <f t="shared" si="403"/>
        <v>7</v>
      </c>
      <c r="C4671" s="98">
        <f t="shared" si="404"/>
        <v>0</v>
      </c>
      <c r="D4671" s="98">
        <f>D4669</f>
        <v>84</v>
      </c>
      <c r="E4671" s="98">
        <f t="shared" si="402"/>
        <v>44</v>
      </c>
      <c r="F4671" s="397">
        <f>F4669+(E4671-E4669)*(F4672-F4669)/(E4672-E4669)</f>
        <v>3.6320000000000001</v>
      </c>
      <c r="G4671" s="98">
        <v>15</v>
      </c>
      <c r="H4671" s="491">
        <f>H4669+(E4671-E4669)*(H4672-H4669)/(E4672-E4669)</f>
        <v>0.412462</v>
      </c>
      <c r="I4671" s="492">
        <f>I4669+(E4671-E4669)*(I4672-I4669)/(E4672-E4669)</f>
        <v>8.8000000000000007</v>
      </c>
      <c r="J4671" s="397">
        <f>J4669+(E4671-E4669)*(J4672-J4669)/(E4672-E4669)</f>
        <v>0.21976666666666667</v>
      </c>
      <c r="K4671" s="469">
        <f t="shared" si="400"/>
        <v>8.8056596728910783</v>
      </c>
      <c r="L4671" s="469">
        <f t="shared" si="401"/>
        <v>5.6596728910776051E-3</v>
      </c>
    </row>
    <row r="4672" spans="1:12">
      <c r="A4672" s="480" t="s">
        <v>123</v>
      </c>
      <c r="B4672" s="480">
        <f t="shared" si="403"/>
        <v>7</v>
      </c>
      <c r="C4672" s="480">
        <f t="shared" si="404"/>
        <v>0</v>
      </c>
      <c r="D4672" s="480">
        <f>D4669</f>
        <v>84</v>
      </c>
      <c r="E4672" s="480">
        <f t="shared" si="402"/>
        <v>45</v>
      </c>
      <c r="F4672" s="484">
        <v>3.6457000000000002</v>
      </c>
      <c r="G4672" s="480">
        <v>15</v>
      </c>
      <c r="H4672" s="482">
        <v>0.40834700000000002</v>
      </c>
      <c r="I4672" s="483">
        <v>8.9</v>
      </c>
      <c r="J4672" s="484">
        <v>0.21190000000000001</v>
      </c>
      <c r="K4672" s="469">
        <f t="shared" si="400"/>
        <v>8.9279460850698058</v>
      </c>
      <c r="L4672" s="469">
        <f t="shared" si="401"/>
        <v>2.7946085069805449E-2</v>
      </c>
    </row>
    <row r="4673" spans="1:12">
      <c r="A4673" s="98" t="s">
        <v>123</v>
      </c>
      <c r="B4673" s="98">
        <f t="shared" si="403"/>
        <v>7</v>
      </c>
      <c r="C4673" s="98">
        <f t="shared" si="404"/>
        <v>0</v>
      </c>
      <c r="D4673" s="98">
        <f>D4672</f>
        <v>84</v>
      </c>
      <c r="E4673" s="98">
        <f t="shared" si="402"/>
        <v>46</v>
      </c>
      <c r="F4673" s="397">
        <f>F4672+(E4673-E4672)*(F4675-F4672)/(E4675-E4672)</f>
        <v>3.6592666666666669</v>
      </c>
      <c r="G4673" s="98">
        <v>15</v>
      </c>
      <c r="H4673" s="491">
        <f>H4672+(E4673-E4672)*(H4675-H4672)/(E4675-E4672)</f>
        <v>0.40418500000000002</v>
      </c>
      <c r="I4673" s="492">
        <f>I4672+(E4673-E4672)*(I4675-I4672)/(E4675-E4672)</f>
        <v>9.0333333333333332</v>
      </c>
      <c r="J4673" s="397">
        <f>J4672+(E4673-E4672)*(J4675-J4672)/(E4675-E4672)</f>
        <v>0.20406666666666667</v>
      </c>
      <c r="K4673" s="469">
        <f t="shared" si="400"/>
        <v>9.0534449983712086</v>
      </c>
      <c r="L4673" s="469">
        <f t="shared" si="401"/>
        <v>2.0111665037875426E-2</v>
      </c>
    </row>
    <row r="4674" spans="1:12">
      <c r="A4674" s="98" t="s">
        <v>123</v>
      </c>
      <c r="B4674" s="98">
        <f t="shared" si="403"/>
        <v>7</v>
      </c>
      <c r="C4674" s="98">
        <f t="shared" si="404"/>
        <v>0</v>
      </c>
      <c r="D4674" s="98">
        <f>D4672</f>
        <v>84</v>
      </c>
      <c r="E4674" s="98">
        <f t="shared" si="402"/>
        <v>47</v>
      </c>
      <c r="F4674" s="397">
        <f>F4672+(E4674-E4672)*(F4675-F4672)/(E4675-E4672)</f>
        <v>3.6728333333333332</v>
      </c>
      <c r="G4674" s="98">
        <v>15</v>
      </c>
      <c r="H4674" s="491">
        <f>H4672+(E4674-E4672)*(H4675-H4672)/(E4675-E4672)</f>
        <v>0.40002300000000002</v>
      </c>
      <c r="I4674" s="492">
        <f>I4672+(E4674-E4672)*(I4675-I4672)/(E4675-E4672)</f>
        <v>9.1666666666666679</v>
      </c>
      <c r="J4674" s="397">
        <f>J4672+(E4674-E4672)*(J4675-J4672)/(E4675-E4672)</f>
        <v>0.19623333333333334</v>
      </c>
      <c r="K4674" s="469">
        <f t="shared" si="400"/>
        <v>9.1815553938981829</v>
      </c>
      <c r="L4674" s="469">
        <f t="shared" si="401"/>
        <v>1.488872723151502E-2</v>
      </c>
    </row>
    <row r="4675" spans="1:12">
      <c r="A4675" s="480" t="s">
        <v>123</v>
      </c>
      <c r="B4675" s="480">
        <f t="shared" si="403"/>
        <v>7</v>
      </c>
      <c r="C4675" s="480">
        <f t="shared" si="404"/>
        <v>0</v>
      </c>
      <c r="D4675" s="480">
        <f>D4672</f>
        <v>84</v>
      </c>
      <c r="E4675" s="480">
        <f t="shared" si="402"/>
        <v>48</v>
      </c>
      <c r="F4675" s="484">
        <v>3.6863999999999999</v>
      </c>
      <c r="G4675" s="480">
        <v>15</v>
      </c>
      <c r="H4675" s="482">
        <v>0.39586100000000002</v>
      </c>
      <c r="I4675" s="483">
        <v>9.3000000000000007</v>
      </c>
      <c r="J4675" s="484">
        <v>0.18840000000000001</v>
      </c>
      <c r="K4675" s="469">
        <f t="shared" si="400"/>
        <v>9.3123596413892749</v>
      </c>
      <c r="L4675" s="469">
        <f t="shared" si="401"/>
        <v>1.2359641389274145E-2</v>
      </c>
    </row>
    <row r="4676" spans="1:12">
      <c r="A4676" s="98" t="s">
        <v>123</v>
      </c>
      <c r="B4676" s="98">
        <f t="shared" si="403"/>
        <v>7</v>
      </c>
      <c r="C4676" s="98">
        <f t="shared" si="404"/>
        <v>0</v>
      </c>
      <c r="D4676" s="98">
        <f>D4675</f>
        <v>84</v>
      </c>
      <c r="E4676" s="98">
        <f t="shared" si="402"/>
        <v>49</v>
      </c>
      <c r="F4676" s="397">
        <f>F4675+(E4676-E4675)*(F4678-F4675)/(E4678-E4675)</f>
        <v>3.6998333333333333</v>
      </c>
      <c r="G4676" s="98">
        <v>15</v>
      </c>
      <c r="H4676" s="491">
        <f>H4675+(E4676-E4675)*(H4678-H4675)/(E4678-E4675)</f>
        <v>0.39164566666666667</v>
      </c>
      <c r="I4676" s="492">
        <f>I4675+(E4676-E4675)*(I4678-I4675)/(E4678-E4675)</f>
        <v>9.4333333333333336</v>
      </c>
      <c r="J4676" s="397">
        <f>J4675+(E4676-E4675)*(J4678-J4675)/(E4678-E4675)</f>
        <v>0.18053333333333335</v>
      </c>
      <c r="K4676" s="469">
        <f t="shared" si="400"/>
        <v>9.4468894927983378</v>
      </c>
      <c r="L4676" s="469">
        <f t="shared" si="401"/>
        <v>1.3556159465004214E-2</v>
      </c>
    </row>
    <row r="4677" spans="1:12">
      <c r="A4677" s="98" t="s">
        <v>123</v>
      </c>
      <c r="B4677" s="98">
        <f t="shared" si="403"/>
        <v>7</v>
      </c>
      <c r="C4677" s="98">
        <f t="shared" si="404"/>
        <v>0</v>
      </c>
      <c r="D4677" s="98">
        <f>D4675</f>
        <v>84</v>
      </c>
      <c r="E4677" s="98">
        <f t="shared" si="402"/>
        <v>50</v>
      </c>
      <c r="F4677" s="397">
        <f>F4675+(E4677-E4675)*(F4678-F4675)/(E4678-E4675)</f>
        <v>3.7132666666666667</v>
      </c>
      <c r="G4677" s="98">
        <v>15</v>
      </c>
      <c r="H4677" s="491">
        <f>H4675+(E4677-E4675)*(H4678-H4675)/(E4678-E4675)</f>
        <v>0.38743033333333332</v>
      </c>
      <c r="I4677" s="492">
        <f>I4675+(E4677-E4675)*(I4678-I4675)/(E4678-E4675)</f>
        <v>9.5666666666666664</v>
      </c>
      <c r="J4677" s="397">
        <f>J4675+(E4677-E4675)*(J4678-J4675)/(E4678-E4675)</f>
        <v>0.17266666666666666</v>
      </c>
      <c r="K4677" s="469">
        <f t="shared" si="400"/>
        <v>9.5843467771840274</v>
      </c>
      <c r="L4677" s="469">
        <f t="shared" si="401"/>
        <v>1.7680110517360959E-2</v>
      </c>
    </row>
    <row r="4678" spans="1:12">
      <c r="A4678" s="480" t="s">
        <v>123</v>
      </c>
      <c r="B4678" s="480">
        <f t="shared" si="403"/>
        <v>7</v>
      </c>
      <c r="C4678" s="480">
        <f t="shared" si="404"/>
        <v>0</v>
      </c>
      <c r="D4678" s="480">
        <f>D4675</f>
        <v>84</v>
      </c>
      <c r="E4678" s="480">
        <f t="shared" si="402"/>
        <v>51</v>
      </c>
      <c r="F4678" s="484">
        <v>3.7267000000000001</v>
      </c>
      <c r="G4678" s="480">
        <v>15</v>
      </c>
      <c r="H4678" s="482">
        <v>0.38321499999999997</v>
      </c>
      <c r="I4678" s="483">
        <v>9.6999999999999993</v>
      </c>
      <c r="J4678" s="484">
        <v>0.1648</v>
      </c>
      <c r="K4678" s="469">
        <f t="shared" si="400"/>
        <v>9.7248280991088567</v>
      </c>
      <c r="L4678" s="469">
        <f t="shared" si="401"/>
        <v>2.4828099108857415E-2</v>
      </c>
    </row>
    <row r="4679" spans="1:12">
      <c r="A4679" s="98" t="s">
        <v>123</v>
      </c>
      <c r="B4679" s="98">
        <f t="shared" si="403"/>
        <v>7</v>
      </c>
      <c r="C4679" s="98">
        <f t="shared" si="404"/>
        <v>0</v>
      </c>
      <c r="D4679" s="98">
        <f>D4678</f>
        <v>84</v>
      </c>
      <c r="E4679" s="98">
        <f t="shared" si="402"/>
        <v>52</v>
      </c>
      <c r="F4679" s="397">
        <f>F4678+(E4679-E4678)*(F4681-F4678)/(E4681-E4678)</f>
        <v>3.7399666666666667</v>
      </c>
      <c r="G4679" s="98">
        <v>15</v>
      </c>
      <c r="H4679" s="491">
        <f>H4678+(E4679-E4678)*(H4681-H4678)/(E4681-E4678)</f>
        <v>0.3789413333333333</v>
      </c>
      <c r="I4679" s="492">
        <f>I4678+(E4679-E4678)*(I4681-I4678)/(E4681-E4678)</f>
        <v>9.8666666666666654</v>
      </c>
      <c r="J4679" s="397">
        <f>J4678+(E4679-E4678)*(J4681-J4678)/(E4681-E4678)</f>
        <v>0.15696666666666667</v>
      </c>
      <c r="K4679" s="469">
        <f t="shared" si="400"/>
        <v>9.869513662624998</v>
      </c>
      <c r="L4679" s="469">
        <f t="shared" si="401"/>
        <v>2.8469959583325988E-3</v>
      </c>
    </row>
    <row r="4680" spans="1:12">
      <c r="A4680" s="98" t="s">
        <v>123</v>
      </c>
      <c r="B4680" s="98">
        <f t="shared" si="403"/>
        <v>7</v>
      </c>
      <c r="C4680" s="98">
        <f t="shared" si="404"/>
        <v>0</v>
      </c>
      <c r="D4680" s="98">
        <f>D4678</f>
        <v>84</v>
      </c>
      <c r="E4680" s="98">
        <f t="shared" si="402"/>
        <v>53</v>
      </c>
      <c r="F4680" s="397">
        <f>F4678+(E4680-E4678)*(F4681-F4678)/(E4681-E4678)</f>
        <v>3.7532333333333336</v>
      </c>
      <c r="G4680" s="98">
        <v>15</v>
      </c>
      <c r="H4680" s="491">
        <f>H4678+(E4680-E4678)*(H4681-H4678)/(E4681-E4678)</f>
        <v>0.37466766666666668</v>
      </c>
      <c r="I4680" s="492">
        <f>I4678+(E4680-E4678)*(I4681-I4678)/(E4681-E4678)</f>
        <v>10.033333333333333</v>
      </c>
      <c r="J4680" s="397">
        <f>J4678+(E4680-E4678)*(J4681-J4678)/(E4681-E4678)</f>
        <v>0.14913333333333334</v>
      </c>
      <c r="K4680" s="469">
        <f t="shared" si="400"/>
        <v>10.01749995329194</v>
      </c>
      <c r="L4680" s="469">
        <f t="shared" si="401"/>
        <v>-1.5833380041392786E-2</v>
      </c>
    </row>
    <row r="4681" spans="1:12">
      <c r="A4681" s="480" t="s">
        <v>123</v>
      </c>
      <c r="B4681" s="480">
        <f t="shared" si="403"/>
        <v>7</v>
      </c>
      <c r="C4681" s="480">
        <f t="shared" si="404"/>
        <v>0</v>
      </c>
      <c r="D4681" s="480">
        <f>D4678</f>
        <v>84</v>
      </c>
      <c r="E4681" s="480">
        <f t="shared" si="402"/>
        <v>54</v>
      </c>
      <c r="F4681" s="484">
        <v>3.7665000000000002</v>
      </c>
      <c r="G4681" s="480">
        <v>15</v>
      </c>
      <c r="H4681" s="482">
        <v>0.370394</v>
      </c>
      <c r="I4681" s="483">
        <v>10.199999999999999</v>
      </c>
      <c r="J4681" s="484">
        <v>0.14130000000000001</v>
      </c>
      <c r="K4681" s="469">
        <f t="shared" si="400"/>
        <v>10.168901224101903</v>
      </c>
      <c r="L4681" s="469">
        <f t="shared" si="401"/>
        <v>-3.1098775898096065E-2</v>
      </c>
    </row>
    <row r="4682" spans="1:12">
      <c r="A4682" s="98" t="s">
        <v>123</v>
      </c>
      <c r="B4682" s="98">
        <f t="shared" si="403"/>
        <v>7</v>
      </c>
      <c r="C4682" s="98">
        <f t="shared" si="404"/>
        <v>0</v>
      </c>
      <c r="D4682" s="98">
        <f>D4681</f>
        <v>84</v>
      </c>
      <c r="E4682" s="98">
        <f t="shared" si="402"/>
        <v>55</v>
      </c>
      <c r="F4682" s="397">
        <f>F4681+(E4682-E4681)*(F4684-F4681)/(E4684-E4681)</f>
        <v>3.7796333333333334</v>
      </c>
      <c r="G4682" s="98">
        <v>15</v>
      </c>
      <c r="H4682" s="491">
        <f>H4681+(E4682-E4681)*(H4684-H4681)/(E4684-E4681)</f>
        <v>0.36605566666666667</v>
      </c>
      <c r="I4682" s="492">
        <f>I4681+(E4682-E4681)*(I4684-I4681)/(E4684-E4681)</f>
        <v>10.366666666666665</v>
      </c>
      <c r="J4682" s="397">
        <f>J4681+(E4682-E4681)*(J4684-J4681)/(E4684-E4681)</f>
        <v>0.13343333333333335</v>
      </c>
      <c r="K4682" s="469">
        <f t="shared" si="400"/>
        <v>10.325296607892971</v>
      </c>
      <c r="L4682" s="469">
        <f t="shared" si="401"/>
        <v>-4.1370058773694041E-2</v>
      </c>
    </row>
    <row r="4683" spans="1:12">
      <c r="A4683" s="98" t="s">
        <v>123</v>
      </c>
      <c r="B4683" s="98">
        <f t="shared" si="403"/>
        <v>7</v>
      </c>
      <c r="C4683" s="98">
        <f t="shared" si="404"/>
        <v>0</v>
      </c>
      <c r="D4683" s="98">
        <f>D4681</f>
        <v>84</v>
      </c>
      <c r="E4683" s="98">
        <f t="shared" si="402"/>
        <v>56</v>
      </c>
      <c r="F4683" s="397">
        <f>F4681+(E4683-E4681)*(F4684-F4681)/(E4684-E4681)</f>
        <v>3.7927666666666666</v>
      </c>
      <c r="G4683" s="98">
        <v>15</v>
      </c>
      <c r="H4683" s="491">
        <f>H4681+(E4683-E4681)*(H4684-H4681)/(E4684-E4681)</f>
        <v>0.36171733333333334</v>
      </c>
      <c r="I4683" s="492">
        <f>I4681+(E4683-E4681)*(I4684-I4681)/(E4684-E4681)</f>
        <v>10.533333333333333</v>
      </c>
      <c r="J4683" s="397">
        <f>J4681+(E4683-E4681)*(J4684-J4681)/(E4684-E4681)</f>
        <v>0.12556666666666666</v>
      </c>
      <c r="K4683" s="469">
        <f t="shared" ref="K4683:K4746" si="405">F4683/H4683</f>
        <v>10.485443513904043</v>
      </c>
      <c r="L4683" s="469">
        <f t="shared" ref="L4683:L4746" si="406">K4683-I4683</f>
        <v>-4.788981942929027E-2</v>
      </c>
    </row>
    <row r="4684" spans="1:12">
      <c r="A4684" s="480" t="s">
        <v>123</v>
      </c>
      <c r="B4684" s="480">
        <f t="shared" si="403"/>
        <v>7</v>
      </c>
      <c r="C4684" s="480">
        <f t="shared" si="404"/>
        <v>0</v>
      </c>
      <c r="D4684" s="480">
        <f>D4681</f>
        <v>84</v>
      </c>
      <c r="E4684" s="480">
        <f t="shared" si="402"/>
        <v>57</v>
      </c>
      <c r="F4684" s="484">
        <v>3.8058999999999998</v>
      </c>
      <c r="G4684" s="480">
        <v>15</v>
      </c>
      <c r="H4684" s="482">
        <v>0.357379</v>
      </c>
      <c r="I4684" s="483">
        <v>10.7</v>
      </c>
      <c r="J4684" s="484">
        <v>0.1177</v>
      </c>
      <c r="K4684" s="469">
        <f t="shared" si="405"/>
        <v>10.649478564772972</v>
      </c>
      <c r="L4684" s="469">
        <f t="shared" si="406"/>
        <v>-5.0521435227027567E-2</v>
      </c>
    </row>
    <row r="4685" spans="1:12">
      <c r="A4685" s="98" t="s">
        <v>123</v>
      </c>
      <c r="B4685" s="98">
        <f t="shared" si="403"/>
        <v>7</v>
      </c>
      <c r="C4685" s="98">
        <f t="shared" si="404"/>
        <v>0</v>
      </c>
      <c r="D4685" s="98">
        <f>D4684</f>
        <v>84</v>
      </c>
      <c r="E4685" s="98">
        <f t="shared" si="402"/>
        <v>58</v>
      </c>
      <c r="F4685" s="397">
        <f>F4684+(E4685-E4684)*(F4687-F4684)/(E4687-E4684)</f>
        <v>3.8188999999999997</v>
      </c>
      <c r="G4685" s="98">
        <v>15</v>
      </c>
      <c r="H4685" s="491">
        <f>H4684+(E4685-E4684)*(H4687-H4684)/(E4687-E4684)</f>
        <v>0.35297033333333333</v>
      </c>
      <c r="I4685" s="492">
        <f>I4684+(E4685-E4684)*(I4687-I4684)/(E4687-E4684)</f>
        <v>10.866666666666665</v>
      </c>
      <c r="J4685" s="397">
        <f>J4684+(E4685-E4684)*(J4687-J4684)/(E4687-E4684)</f>
        <v>0.10986666666666667</v>
      </c>
      <c r="K4685" s="469">
        <f t="shared" si="405"/>
        <v>10.819322870382873</v>
      </c>
      <c r="L4685" s="469">
        <f t="shared" si="406"/>
        <v>-4.7343796283792372E-2</v>
      </c>
    </row>
    <row r="4686" spans="1:12">
      <c r="A4686" s="98" t="s">
        <v>123</v>
      </c>
      <c r="B4686" s="98">
        <f t="shared" si="403"/>
        <v>7</v>
      </c>
      <c r="C4686" s="98">
        <f t="shared" si="404"/>
        <v>0</v>
      </c>
      <c r="D4686" s="98">
        <f>D4684</f>
        <v>84</v>
      </c>
      <c r="E4686" s="98">
        <f t="shared" si="402"/>
        <v>59</v>
      </c>
      <c r="F4686" s="397">
        <f>F4684+(E4686-E4684)*(F4687-F4684)/(E4687-E4684)</f>
        <v>3.8319000000000001</v>
      </c>
      <c r="G4686" s="98">
        <v>15</v>
      </c>
      <c r="H4686" s="491">
        <f>H4684+(E4686-E4684)*(H4687-H4684)/(E4687-E4684)</f>
        <v>0.34856166666666666</v>
      </c>
      <c r="I4686" s="492">
        <f>I4684+(E4686-E4684)*(I4687-I4684)/(E4687-E4684)</f>
        <v>11.033333333333333</v>
      </c>
      <c r="J4686" s="397">
        <f>J4684+(E4686-E4684)*(J4687-J4684)/(E4687-E4684)</f>
        <v>0.10203333333333334</v>
      </c>
      <c r="K4686" s="469">
        <f t="shared" si="405"/>
        <v>10.993463614759703</v>
      </c>
      <c r="L4686" s="469">
        <f t="shared" si="406"/>
        <v>-3.9869718573630308E-2</v>
      </c>
    </row>
    <row r="4687" spans="1:12">
      <c r="A4687" s="480" t="s">
        <v>123</v>
      </c>
      <c r="B4687" s="480">
        <f t="shared" si="403"/>
        <v>7</v>
      </c>
      <c r="C4687" s="480">
        <f t="shared" si="404"/>
        <v>0</v>
      </c>
      <c r="D4687" s="480">
        <f>D4684</f>
        <v>84</v>
      </c>
      <c r="E4687" s="480">
        <f t="shared" si="402"/>
        <v>60</v>
      </c>
      <c r="F4687" s="484">
        <v>3.8449</v>
      </c>
      <c r="G4687" s="480">
        <v>15</v>
      </c>
      <c r="H4687" s="482">
        <v>0.34415299999999999</v>
      </c>
      <c r="I4687" s="483">
        <v>11.2</v>
      </c>
      <c r="J4687" s="484">
        <v>9.4200000000000006E-2</v>
      </c>
      <c r="K4687" s="469">
        <f t="shared" si="405"/>
        <v>11.172065912544712</v>
      </c>
      <c r="L4687" s="469">
        <f t="shared" si="406"/>
        <v>-2.7934087455287582E-2</v>
      </c>
    </row>
    <row r="4688" spans="1:12">
      <c r="A4688" s="98" t="s">
        <v>123</v>
      </c>
      <c r="B4688" s="98">
        <f t="shared" si="403"/>
        <v>7</v>
      </c>
      <c r="C4688" s="98">
        <f t="shared" si="404"/>
        <v>0</v>
      </c>
      <c r="D4688" s="98">
        <f>D4687</f>
        <v>84</v>
      </c>
      <c r="E4688" s="98">
        <f t="shared" si="402"/>
        <v>61</v>
      </c>
      <c r="F4688" s="397">
        <f>F4687+(E4688-E4687)*(F4690-F4687)/(E4690-E4687)</f>
        <v>3.8577666666666666</v>
      </c>
      <c r="G4688" s="98">
        <v>15</v>
      </c>
      <c r="H4688" s="491">
        <f>H4687+(E4688-E4687)*(H4690-H4687)/(E4690-E4687)</f>
        <v>0.33966733333333332</v>
      </c>
      <c r="I4688" s="492">
        <f>I4687+(E4688-E4687)*(I4690-I4687)/(E4690-E4687)</f>
        <v>11.366666666666665</v>
      </c>
      <c r="J4688" s="397">
        <f>J4687+(E4688-E4687)*(J4690-J4687)/(E4690-E4687)</f>
        <v>8.6333333333333331E-2</v>
      </c>
      <c r="K4688" s="469">
        <f t="shared" si="405"/>
        <v>11.357485068724104</v>
      </c>
      <c r="L4688" s="469">
        <f t="shared" si="406"/>
        <v>-9.181597942561126E-3</v>
      </c>
    </row>
    <row r="4689" spans="1:12">
      <c r="A4689" s="98" t="s">
        <v>123</v>
      </c>
      <c r="B4689" s="98">
        <f t="shared" si="403"/>
        <v>7</v>
      </c>
      <c r="C4689" s="98">
        <f t="shared" si="404"/>
        <v>0</v>
      </c>
      <c r="D4689" s="98">
        <f>D4687</f>
        <v>84</v>
      </c>
      <c r="E4689" s="98">
        <f t="shared" si="402"/>
        <v>62</v>
      </c>
      <c r="F4689" s="397">
        <f>F4687+(E4689-E4687)*(F4690-F4687)/(E4690-E4687)</f>
        <v>3.8706333333333336</v>
      </c>
      <c r="G4689" s="98">
        <v>15</v>
      </c>
      <c r="H4689" s="491">
        <f>H4687+(E4689-E4687)*(H4690-H4687)/(E4690-E4687)</f>
        <v>0.33518166666666666</v>
      </c>
      <c r="I4689" s="492">
        <f>I4687+(E4689-E4687)*(I4690-I4687)/(E4690-E4687)</f>
        <v>11.533333333333333</v>
      </c>
      <c r="J4689" s="397">
        <f>J4687+(E4689-E4687)*(J4690-J4687)/(E4690-E4687)</f>
        <v>7.8466666666666671E-2</v>
      </c>
      <c r="K4689" s="469">
        <f t="shared" si="405"/>
        <v>11.547867077057717</v>
      </c>
      <c r="L4689" s="469">
        <f t="shared" si="406"/>
        <v>1.4533743724383541E-2</v>
      </c>
    </row>
    <row r="4690" spans="1:12">
      <c r="A4690" s="480" t="s">
        <v>123</v>
      </c>
      <c r="B4690" s="480">
        <f t="shared" si="403"/>
        <v>7</v>
      </c>
      <c r="C4690" s="480">
        <f t="shared" si="404"/>
        <v>0</v>
      </c>
      <c r="D4690" s="480">
        <f>D4687</f>
        <v>84</v>
      </c>
      <c r="E4690" s="480">
        <f t="shared" si="402"/>
        <v>63</v>
      </c>
      <c r="F4690" s="484">
        <v>3.8835000000000002</v>
      </c>
      <c r="G4690" s="480">
        <v>15</v>
      </c>
      <c r="H4690" s="482">
        <v>0.33069599999999999</v>
      </c>
      <c r="I4690" s="483">
        <v>11.7</v>
      </c>
      <c r="J4690" s="484">
        <v>7.0599999999999996E-2</v>
      </c>
      <c r="K4690" s="469">
        <f t="shared" si="405"/>
        <v>11.743413890703245</v>
      </c>
      <c r="L4690" s="469">
        <f t="shared" si="406"/>
        <v>4.3413890703245528E-2</v>
      </c>
    </row>
    <row r="4691" spans="1:12">
      <c r="A4691" s="98" t="s">
        <v>123</v>
      </c>
      <c r="B4691" s="98">
        <f t="shared" si="403"/>
        <v>7</v>
      </c>
      <c r="C4691" s="98">
        <f t="shared" si="404"/>
        <v>0</v>
      </c>
      <c r="D4691" s="98">
        <f>D4690</f>
        <v>84</v>
      </c>
      <c r="E4691" s="98">
        <f t="shared" si="402"/>
        <v>64</v>
      </c>
      <c r="F4691" s="397">
        <f>F4690+(E4691-E4690)*(F4693-F4690)/(E4693-E4690)</f>
        <v>3.8962333333333334</v>
      </c>
      <c r="G4691" s="98">
        <v>15</v>
      </c>
      <c r="H4691" s="491">
        <f>H4690+(E4691-E4690)*(H4693-H4690)/(E4693-E4690)</f>
        <v>0.32612766666666665</v>
      </c>
      <c r="I4691" s="492">
        <f>I4690+(E4691-E4690)*(I4693-I4690)/(E4693-E4690)</f>
        <v>11.933333333333334</v>
      </c>
      <c r="J4691" s="397">
        <f>J4690+(E4691-E4690)*(J4693-J4690)/(E4693-E4690)</f>
        <v>6.2766666666666665E-2</v>
      </c>
      <c r="K4691" s="469">
        <f t="shared" si="405"/>
        <v>11.946957377632279</v>
      </c>
      <c r="L4691" s="469">
        <f t="shared" si="406"/>
        <v>1.3624044298945037E-2</v>
      </c>
    </row>
    <row r="4692" spans="1:12">
      <c r="A4692" s="98" t="s">
        <v>123</v>
      </c>
      <c r="B4692" s="98">
        <f t="shared" si="403"/>
        <v>7</v>
      </c>
      <c r="C4692" s="98">
        <f t="shared" si="404"/>
        <v>0</v>
      </c>
      <c r="D4692" s="98">
        <f>D4690</f>
        <v>84</v>
      </c>
      <c r="E4692" s="98">
        <f t="shared" si="402"/>
        <v>65</v>
      </c>
      <c r="F4692" s="397">
        <f>F4690+(E4692-E4690)*(F4693-F4690)/(E4693-E4690)</f>
        <v>3.9089666666666667</v>
      </c>
      <c r="G4692" s="98">
        <v>15</v>
      </c>
      <c r="H4692" s="491">
        <f>H4690+(E4692-E4690)*(H4693-H4690)/(E4693-E4690)</f>
        <v>0.32155933333333336</v>
      </c>
      <c r="I4692" s="492">
        <f>I4690+(E4692-E4690)*(I4693-I4690)/(E4693-E4690)</f>
        <v>12.166666666666666</v>
      </c>
      <c r="J4692" s="397">
        <f>J4690+(E4692-E4690)*(J4693-J4690)/(E4693-E4690)</f>
        <v>5.4933333333333334E-2</v>
      </c>
      <c r="K4692" s="469">
        <f t="shared" si="405"/>
        <v>12.156284273094233</v>
      </c>
      <c r="L4692" s="469">
        <f t="shared" si="406"/>
        <v>-1.0382393572433202E-2</v>
      </c>
    </row>
    <row r="4693" spans="1:12">
      <c r="A4693" s="480" t="s">
        <v>123</v>
      </c>
      <c r="B4693" s="480">
        <f t="shared" si="403"/>
        <v>7</v>
      </c>
      <c r="C4693" s="480">
        <f t="shared" si="404"/>
        <v>0</v>
      </c>
      <c r="D4693" s="480">
        <f>D4690</f>
        <v>84</v>
      </c>
      <c r="E4693" s="480">
        <f t="shared" si="402"/>
        <v>66</v>
      </c>
      <c r="F4693" s="484">
        <v>3.9217</v>
      </c>
      <c r="G4693" s="480">
        <v>15</v>
      </c>
      <c r="H4693" s="482">
        <v>0.31699100000000002</v>
      </c>
      <c r="I4693" s="483">
        <v>12.4</v>
      </c>
      <c r="J4693" s="484">
        <v>4.7100000000000003E-2</v>
      </c>
      <c r="K4693" s="469">
        <f t="shared" si="405"/>
        <v>12.371644620825196</v>
      </c>
      <c r="L4693" s="469">
        <f t="shared" si="406"/>
        <v>-2.8355379174804796E-2</v>
      </c>
    </row>
    <row r="4694" spans="1:12">
      <c r="A4694" s="98" t="s">
        <v>123</v>
      </c>
      <c r="B4694" s="98">
        <f t="shared" si="403"/>
        <v>7</v>
      </c>
      <c r="C4694" s="98">
        <f t="shared" si="404"/>
        <v>0</v>
      </c>
      <c r="D4694" s="98">
        <f>D4693</f>
        <v>84</v>
      </c>
      <c r="E4694" s="98">
        <f t="shared" si="402"/>
        <v>67</v>
      </c>
      <c r="F4694" s="397">
        <f>F4693+(E4694-E4693)*(F4696-F4693)/(E4696-E4693)</f>
        <v>3.9343333333333335</v>
      </c>
      <c r="G4694" s="98">
        <v>15</v>
      </c>
      <c r="H4694" s="491">
        <f>H4693+(E4694-E4693)*(H4696-H4693)/(E4696-E4693)</f>
        <v>0.3123326666666667</v>
      </c>
      <c r="I4694" s="492">
        <f>I4693+(E4694-E4693)*(I4696-I4693)/(E4696-E4693)</f>
        <v>12.633333333333333</v>
      </c>
      <c r="J4694" s="397">
        <f>J4693+(E4694-E4693)*(J4696-J4693)/(E4696-E4693)</f>
        <v>3.9233333333333335E-2</v>
      </c>
      <c r="K4694" s="469">
        <f t="shared" si="405"/>
        <v>12.596611732362287</v>
      </c>
      <c r="L4694" s="469">
        <f t="shared" si="406"/>
        <v>-3.6721600971045376E-2</v>
      </c>
    </row>
    <row r="4695" spans="1:12">
      <c r="A4695" s="98" t="s">
        <v>123</v>
      </c>
      <c r="B4695" s="98">
        <f t="shared" si="403"/>
        <v>7</v>
      </c>
      <c r="C4695" s="98">
        <f t="shared" si="404"/>
        <v>0</v>
      </c>
      <c r="D4695" s="98">
        <f>D4693</f>
        <v>84</v>
      </c>
      <c r="E4695" s="98">
        <f t="shared" si="402"/>
        <v>68</v>
      </c>
      <c r="F4695" s="397">
        <f>F4693+(E4695-E4693)*(F4696-F4693)/(E4696-E4693)</f>
        <v>3.9469666666666665</v>
      </c>
      <c r="G4695" s="98">
        <v>15</v>
      </c>
      <c r="H4695" s="491">
        <f>H4693+(E4695-E4693)*(H4696-H4693)/(E4696-E4693)</f>
        <v>0.30767433333333333</v>
      </c>
      <c r="I4695" s="492">
        <f>I4693+(E4695-E4693)*(I4696-I4693)/(E4696-E4693)</f>
        <v>12.866666666666667</v>
      </c>
      <c r="J4695" s="397">
        <f>J4693+(E4695-E4693)*(J4696-J4693)/(E4696-E4693)</f>
        <v>3.1366666666666668E-2</v>
      </c>
      <c r="K4695" s="469">
        <f t="shared" si="405"/>
        <v>12.828391058511</v>
      </c>
      <c r="L4695" s="469">
        <f t="shared" si="406"/>
        <v>-3.8275608155666774E-2</v>
      </c>
    </row>
    <row r="4696" spans="1:12">
      <c r="A4696" s="480" t="s">
        <v>123</v>
      </c>
      <c r="B4696" s="480">
        <f t="shared" si="403"/>
        <v>7</v>
      </c>
      <c r="C4696" s="480">
        <f t="shared" si="404"/>
        <v>0</v>
      </c>
      <c r="D4696" s="480">
        <f>D4693</f>
        <v>84</v>
      </c>
      <c r="E4696" s="480">
        <f t="shared" si="402"/>
        <v>69</v>
      </c>
      <c r="F4696" s="484">
        <v>3.9596</v>
      </c>
      <c r="G4696" s="480">
        <v>15</v>
      </c>
      <c r="H4696" s="482">
        <v>0.30301600000000001</v>
      </c>
      <c r="I4696" s="483">
        <v>13.1</v>
      </c>
      <c r="J4696" s="484">
        <v>2.35E-2</v>
      </c>
      <c r="K4696" s="469">
        <f t="shared" si="405"/>
        <v>13.067296776407845</v>
      </c>
      <c r="L4696" s="469">
        <f t="shared" si="406"/>
        <v>-3.2703223592154274E-2</v>
      </c>
    </row>
    <row r="4697" spans="1:12">
      <c r="A4697" s="98" t="s">
        <v>123</v>
      </c>
      <c r="B4697" s="98">
        <f t="shared" si="403"/>
        <v>7</v>
      </c>
      <c r="C4697" s="98">
        <f t="shared" si="404"/>
        <v>0</v>
      </c>
      <c r="D4697" s="98">
        <f>D4696</f>
        <v>84</v>
      </c>
      <c r="E4697" s="98">
        <f t="shared" si="402"/>
        <v>70</v>
      </c>
      <c r="F4697" s="397">
        <f>F4696+(E4697-E4696)*(F4699-F4696)/(E4699-E4696)</f>
        <v>3.9721000000000002</v>
      </c>
      <c r="G4697" s="98">
        <v>15</v>
      </c>
      <c r="H4697" s="491">
        <f>H4696+(E4697-E4696)*(H4699-H4696)/(E4699-E4696)</f>
        <v>0.29826166666666665</v>
      </c>
      <c r="I4697" s="492">
        <f>I4696+(E4697-E4696)*(I4699-I4696)/(E4699-E4696)</f>
        <v>13.333333333333334</v>
      </c>
      <c r="J4697" s="397">
        <f>J4696+(E4697-E4696)*(J4699-J4696)/(E4699-E4696)</f>
        <v>1.5666666666666669E-2</v>
      </c>
      <c r="K4697" s="469">
        <f t="shared" si="405"/>
        <v>13.317500852160018</v>
      </c>
      <c r="L4697" s="469">
        <f t="shared" si="406"/>
        <v>-1.5832481173315927E-2</v>
      </c>
    </row>
    <row r="4698" spans="1:12">
      <c r="A4698" s="98" t="s">
        <v>123</v>
      </c>
      <c r="B4698" s="98">
        <f t="shared" si="403"/>
        <v>7</v>
      </c>
      <c r="C4698" s="98">
        <f t="shared" si="404"/>
        <v>0</v>
      </c>
      <c r="D4698" s="98">
        <f>D4696</f>
        <v>84</v>
      </c>
      <c r="E4698" s="98">
        <f t="shared" si="402"/>
        <v>71</v>
      </c>
      <c r="F4698" s="397">
        <f>F4696+(E4698-E4696)*(F4699-F4696)/(E4699-E4696)</f>
        <v>3.9845999999999999</v>
      </c>
      <c r="G4698" s="98">
        <v>15</v>
      </c>
      <c r="H4698" s="491">
        <f>H4696+(E4698-E4696)*(H4699-H4696)/(E4699-E4696)</f>
        <v>0.29350733333333334</v>
      </c>
      <c r="I4698" s="492">
        <f>I4696+(E4698-E4696)*(I4699-I4696)/(E4699-E4696)</f>
        <v>13.566666666666666</v>
      </c>
      <c r="J4698" s="397">
        <f>J4696+(E4698-E4696)*(J4699-J4696)/(E4699-E4696)</f>
        <v>7.8333333333333345E-3</v>
      </c>
      <c r="K4698" s="469">
        <f t="shared" si="405"/>
        <v>13.575810712282031</v>
      </c>
      <c r="L4698" s="469">
        <f t="shared" si="406"/>
        <v>9.1440456153648597E-3</v>
      </c>
    </row>
    <row r="4699" spans="1:12">
      <c r="A4699" s="480" t="s">
        <v>123</v>
      </c>
      <c r="B4699" s="480">
        <f t="shared" si="403"/>
        <v>7</v>
      </c>
      <c r="C4699" s="480">
        <f t="shared" si="404"/>
        <v>0</v>
      </c>
      <c r="D4699" s="480">
        <f>D4696</f>
        <v>84</v>
      </c>
      <c r="E4699" s="480">
        <f t="shared" si="402"/>
        <v>72</v>
      </c>
      <c r="F4699" s="484">
        <v>3.9971000000000001</v>
      </c>
      <c r="G4699" s="480">
        <v>15</v>
      </c>
      <c r="H4699" s="482">
        <v>0.28875299999999998</v>
      </c>
      <c r="I4699" s="483">
        <v>13.8</v>
      </c>
      <c r="J4699" s="484">
        <v>0</v>
      </c>
      <c r="K4699" s="469">
        <f t="shared" si="405"/>
        <v>13.842626743271932</v>
      </c>
      <c r="L4699" s="469">
        <f t="shared" si="406"/>
        <v>4.2626743271931389E-2</v>
      </c>
    </row>
    <row r="4700" spans="1:12">
      <c r="A4700" s="98" t="s">
        <v>123</v>
      </c>
      <c r="B4700" s="98">
        <f t="shared" si="403"/>
        <v>7</v>
      </c>
      <c r="C4700" s="98">
        <f t="shared" si="404"/>
        <v>0</v>
      </c>
      <c r="D4700" s="98">
        <f>D4699</f>
        <v>84</v>
      </c>
      <c r="E4700" s="98">
        <f t="shared" si="402"/>
        <v>73</v>
      </c>
      <c r="F4700" s="397">
        <f>F4699+(E4700-E4699)*(F4702-F4699)/(E4702-E4699)</f>
        <v>4.0095000000000001</v>
      </c>
      <c r="G4700" s="98">
        <v>15</v>
      </c>
      <c r="H4700" s="491">
        <f>H4699+(E4700-E4699)*(H4702-H4699)/(E4702-E4699)</f>
        <v>0.28389466666666663</v>
      </c>
      <c r="I4700" s="492">
        <f>I4699+(E4700-E4699)*(I4702-I4699)/(E4702-E4699)</f>
        <v>14.1</v>
      </c>
      <c r="J4700" s="397">
        <f>J4699+(E4700-E4699)*(J4702-J4699)/(E4702-E4699)</f>
        <v>0</v>
      </c>
      <c r="K4700" s="469">
        <f t="shared" si="405"/>
        <v>14.123195927127904</v>
      </c>
      <c r="L4700" s="469">
        <f t="shared" si="406"/>
        <v>2.3195927127904525E-2</v>
      </c>
    </row>
    <row r="4701" spans="1:12">
      <c r="A4701" s="98" t="s">
        <v>123</v>
      </c>
      <c r="B4701" s="98">
        <f t="shared" si="403"/>
        <v>7</v>
      </c>
      <c r="C4701" s="98">
        <f t="shared" si="404"/>
        <v>0</v>
      </c>
      <c r="D4701" s="98">
        <f>D4699</f>
        <v>84</v>
      </c>
      <c r="E4701" s="98">
        <f t="shared" si="402"/>
        <v>74</v>
      </c>
      <c r="F4701" s="397">
        <f>F4699+(E4701-E4699)*(F4702-F4699)/(E4702-E4699)</f>
        <v>4.0219000000000005</v>
      </c>
      <c r="G4701" s="98">
        <v>15</v>
      </c>
      <c r="H4701" s="491">
        <f>H4699+(E4701-E4699)*(H4702-H4699)/(E4702-E4699)</f>
        <v>0.27903633333333333</v>
      </c>
      <c r="I4701" s="492">
        <f>I4699+(E4701-E4699)*(I4702-I4699)/(E4702-E4699)</f>
        <v>14.4</v>
      </c>
      <c r="J4701" s="397">
        <f>J4699+(E4701-E4699)*(J4702-J4699)/(E4702-E4699)</f>
        <v>0</v>
      </c>
      <c r="K4701" s="469">
        <f t="shared" si="405"/>
        <v>14.413535154920091</v>
      </c>
      <c r="L4701" s="469">
        <f t="shared" si="406"/>
        <v>1.3535154920090164E-2</v>
      </c>
    </row>
    <row r="4702" spans="1:12">
      <c r="A4702" s="480" t="s">
        <v>123</v>
      </c>
      <c r="B4702" s="480">
        <f t="shared" si="403"/>
        <v>7</v>
      </c>
      <c r="C4702" s="480">
        <f t="shared" si="404"/>
        <v>0</v>
      </c>
      <c r="D4702" s="480">
        <f>D4699</f>
        <v>84</v>
      </c>
      <c r="E4702" s="480">
        <f t="shared" si="402"/>
        <v>75</v>
      </c>
      <c r="F4702" s="484">
        <v>4.0343</v>
      </c>
      <c r="G4702" s="480">
        <v>15</v>
      </c>
      <c r="H4702" s="482">
        <v>0.27417799999999998</v>
      </c>
      <c r="I4702" s="483">
        <v>14.7</v>
      </c>
      <c r="J4702" s="484">
        <v>0</v>
      </c>
      <c r="K4702" s="469">
        <f t="shared" si="405"/>
        <v>14.714163791405584</v>
      </c>
      <c r="L4702" s="469">
        <f t="shared" si="406"/>
        <v>1.4163791405584547E-2</v>
      </c>
    </row>
    <row r="4703" spans="1:12">
      <c r="A4703" s="98" t="s">
        <v>123</v>
      </c>
      <c r="B4703" s="98">
        <f t="shared" si="403"/>
        <v>7</v>
      </c>
      <c r="C4703" s="98">
        <f t="shared" si="404"/>
        <v>0</v>
      </c>
      <c r="D4703" s="98">
        <f>D4702</f>
        <v>84</v>
      </c>
      <c r="E4703" s="98">
        <f t="shared" si="402"/>
        <v>76</v>
      </c>
      <c r="F4703" s="397">
        <f>F4702+(E4703-E4702)*(F4705-F4702)/(E4705-E4702)</f>
        <v>4.0465666666666671</v>
      </c>
      <c r="G4703" s="98">
        <v>15</v>
      </c>
      <c r="H4703" s="491">
        <f>H4702+(E4703-E4702)*(H4705-H4702)/(E4705-E4702)</f>
        <v>0.26920866666666665</v>
      </c>
      <c r="I4703" s="492">
        <f>I4702+(E4703-E4702)*(I4705-I4702)/(E4705-E4702)</f>
        <v>15.033333333333333</v>
      </c>
      <c r="J4703" s="493">
        <f>J4702+(E4703-E4702)*(J4705-J4702)/(E4705-E4702)</f>
        <v>0</v>
      </c>
      <c r="K4703" s="469">
        <f t="shared" si="405"/>
        <v>15.031338763239422</v>
      </c>
      <c r="L4703" s="469">
        <f t="shared" si="406"/>
        <v>-1.994570093911463E-3</v>
      </c>
    </row>
    <row r="4704" spans="1:12">
      <c r="A4704" s="98" t="s">
        <v>123</v>
      </c>
      <c r="B4704" s="98">
        <f t="shared" si="403"/>
        <v>7</v>
      </c>
      <c r="C4704" s="98">
        <f t="shared" si="404"/>
        <v>0</v>
      </c>
      <c r="D4704" s="98">
        <f>D4702</f>
        <v>84</v>
      </c>
      <c r="E4704" s="98">
        <f t="shared" si="402"/>
        <v>77</v>
      </c>
      <c r="F4704" s="397">
        <f>F4702+(E4704-E4702)*(F4705-F4702)/(E4705-E4702)</f>
        <v>4.0588333333333333</v>
      </c>
      <c r="G4704" s="98">
        <v>15</v>
      </c>
      <c r="H4704" s="491">
        <f>H4702+(E4704-E4702)*(H4705-H4702)/(E4705-E4702)</f>
        <v>0.26423933333333333</v>
      </c>
      <c r="I4704" s="492">
        <f>I4702+(E4704-E4702)*(I4705-I4702)/(E4705-E4702)</f>
        <v>15.366666666666665</v>
      </c>
      <c r="J4704" s="493">
        <f>J4702+(E4704-E4702)*(J4705-J4702)/(E4705-E4702)</f>
        <v>0</v>
      </c>
      <c r="K4704" s="469">
        <f t="shared" si="405"/>
        <v>15.360443436379645</v>
      </c>
      <c r="L4704" s="469">
        <f t="shared" si="406"/>
        <v>-6.2232302870199874E-3</v>
      </c>
    </row>
    <row r="4705" spans="1:12">
      <c r="A4705" s="480" t="s">
        <v>123</v>
      </c>
      <c r="B4705" s="480">
        <f t="shared" si="403"/>
        <v>7</v>
      </c>
      <c r="C4705" s="480">
        <f t="shared" si="404"/>
        <v>0</v>
      </c>
      <c r="D4705" s="480">
        <f>D4702</f>
        <v>84</v>
      </c>
      <c r="E4705" s="480">
        <f t="shared" ref="E4705:E4711" si="407">E4704+1</f>
        <v>78</v>
      </c>
      <c r="F4705" s="484">
        <v>4.0711000000000004</v>
      </c>
      <c r="G4705" s="480">
        <v>15</v>
      </c>
      <c r="H4705" s="482">
        <v>0.25927</v>
      </c>
      <c r="I4705" s="483">
        <v>15.7</v>
      </c>
      <c r="J4705" s="493">
        <v>0</v>
      </c>
      <c r="K4705" s="469">
        <f t="shared" si="405"/>
        <v>15.702163767501062</v>
      </c>
      <c r="L4705" s="469">
        <f t="shared" si="406"/>
        <v>2.163767501063063E-3</v>
      </c>
    </row>
    <row r="4706" spans="1:12">
      <c r="A4706" s="98" t="s">
        <v>123</v>
      </c>
      <c r="B4706" s="98">
        <f t="shared" si="403"/>
        <v>7</v>
      </c>
      <c r="C4706" s="98">
        <f t="shared" si="404"/>
        <v>0</v>
      </c>
      <c r="D4706" s="98">
        <f>D4705</f>
        <v>84</v>
      </c>
      <c r="E4706" s="98">
        <f t="shared" si="407"/>
        <v>79</v>
      </c>
      <c r="F4706" s="397">
        <f>F4705+(E4706-E4705)*(F4708-F4705)/(E4708-E4705)</f>
        <v>4.0832666666666668</v>
      </c>
      <c r="G4706" s="98">
        <v>15</v>
      </c>
      <c r="H4706" s="491">
        <f>H4705+(E4706-E4705)*(H4708-H4705)/(E4708-E4705)</f>
        <v>0.25418200000000002</v>
      </c>
      <c r="I4706" s="492">
        <f>I4705+(E4706-E4705)*(I4708-I4705)/(E4708-E4705)</f>
        <v>16.066666666666666</v>
      </c>
      <c r="J4706" s="493">
        <f>J4705+(E4706-E4705)*(J4708-J4705)/(E4708-E4705)</f>
        <v>0</v>
      </c>
      <c r="K4706" s="469">
        <f t="shared" si="405"/>
        <v>16.064342347871474</v>
      </c>
      <c r="L4706" s="469">
        <f t="shared" si="406"/>
        <v>-2.3243187951926814E-3</v>
      </c>
    </row>
    <row r="4707" spans="1:12">
      <c r="A4707" s="98" t="s">
        <v>123</v>
      </c>
      <c r="B4707" s="98">
        <f t="shared" si="403"/>
        <v>7</v>
      </c>
      <c r="C4707" s="98">
        <f t="shared" si="404"/>
        <v>0</v>
      </c>
      <c r="D4707" s="98">
        <f>D4705</f>
        <v>84</v>
      </c>
      <c r="E4707" s="98">
        <f t="shared" si="407"/>
        <v>80</v>
      </c>
      <c r="F4707" s="397">
        <f>F4705+(E4707-E4705)*(F4708-F4705)/(E4708-E4705)</f>
        <v>4.0954333333333333</v>
      </c>
      <c r="G4707" s="98">
        <v>15</v>
      </c>
      <c r="H4707" s="491">
        <f>H4705+(E4707-E4705)*(H4708-H4705)/(E4708-E4705)</f>
        <v>0.24909400000000001</v>
      </c>
      <c r="I4707" s="492">
        <f>I4705+(E4707-E4705)*(I4708-I4705)/(E4708-E4705)</f>
        <v>16.433333333333334</v>
      </c>
      <c r="J4707" s="493">
        <f>J4705+(E4707-E4705)*(J4708-J4705)/(E4708-E4705)</f>
        <v>0</v>
      </c>
      <c r="K4707" s="469">
        <f t="shared" si="405"/>
        <v>16.441316664927029</v>
      </c>
      <c r="L4707" s="469">
        <f t="shared" si="406"/>
        <v>7.9833315936959082E-3</v>
      </c>
    </row>
    <row r="4708" spans="1:12">
      <c r="A4708" s="480" t="s">
        <v>123</v>
      </c>
      <c r="B4708" s="480">
        <f t="shared" si="403"/>
        <v>7</v>
      </c>
      <c r="C4708" s="480">
        <f t="shared" si="404"/>
        <v>0</v>
      </c>
      <c r="D4708" s="480">
        <f>D4705</f>
        <v>84</v>
      </c>
      <c r="E4708" s="480">
        <f t="shared" si="407"/>
        <v>81</v>
      </c>
      <c r="F4708" s="484">
        <v>4.1075999999999997</v>
      </c>
      <c r="G4708" s="480">
        <v>15</v>
      </c>
      <c r="H4708" s="482">
        <v>0.244006</v>
      </c>
      <c r="I4708" s="483">
        <v>16.8</v>
      </c>
      <c r="J4708" s="493">
        <v>0</v>
      </c>
      <c r="K4708" s="469">
        <f t="shared" si="405"/>
        <v>16.834012278386595</v>
      </c>
      <c r="L4708" s="469">
        <f t="shared" si="406"/>
        <v>3.4012278386594375E-2</v>
      </c>
    </row>
    <row r="4709" spans="1:12">
      <c r="A4709" s="98" t="s">
        <v>123</v>
      </c>
      <c r="B4709" s="98">
        <f t="shared" si="403"/>
        <v>7</v>
      </c>
      <c r="C4709" s="98">
        <f t="shared" si="404"/>
        <v>0</v>
      </c>
      <c r="D4709" s="98">
        <f>D4708</f>
        <v>84</v>
      </c>
      <c r="E4709" s="98">
        <f t="shared" si="407"/>
        <v>82</v>
      </c>
      <c r="F4709" s="397">
        <f>F4708+(E4709-E4708)*(F4711-F4708)/(E4711-E4708)</f>
        <v>4.1196333333333328</v>
      </c>
      <c r="G4709" s="98">
        <v>15</v>
      </c>
      <c r="H4709" s="491">
        <f>H4708+(E4709-E4708)*(H4711-H4708)/(E4711-E4708)</f>
        <v>0.23879033333333333</v>
      </c>
      <c r="I4709" s="492">
        <f>I4708+(E4709-E4708)*(I4711-I4708)/(E4711-E4708)</f>
        <v>17.266666666666666</v>
      </c>
      <c r="J4709" s="493">
        <f>J4708+(E4709-E4708)*(J4711-J4708)/(E4711-E4708)</f>
        <v>0</v>
      </c>
      <c r="K4709" s="469">
        <f t="shared" si="405"/>
        <v>17.252094236087167</v>
      </c>
      <c r="L4709" s="469">
        <f t="shared" si="406"/>
        <v>-1.457243057949853E-2</v>
      </c>
    </row>
    <row r="4710" spans="1:12">
      <c r="A4710" s="98" t="s">
        <v>123</v>
      </c>
      <c r="B4710" s="98">
        <f t="shared" si="403"/>
        <v>7</v>
      </c>
      <c r="C4710" s="98">
        <f t="shared" si="404"/>
        <v>0</v>
      </c>
      <c r="D4710" s="98">
        <f>D4708</f>
        <v>84</v>
      </c>
      <c r="E4710" s="98">
        <f t="shared" si="407"/>
        <v>83</v>
      </c>
      <c r="F4710" s="397">
        <f>F4708+(E4710-E4708)*(F4711-F4708)/(E4711-E4708)</f>
        <v>4.1316666666666668</v>
      </c>
      <c r="G4710" s="98">
        <v>15</v>
      </c>
      <c r="H4710" s="491">
        <f>H4708+(E4710-E4708)*(H4711-H4708)/(E4711-E4708)</f>
        <v>0.23357466666666668</v>
      </c>
      <c r="I4710" s="492">
        <f>I4708+(E4710-E4708)*(I4711-I4708)/(E4711-E4708)</f>
        <v>17.733333333333334</v>
      </c>
      <c r="J4710" s="493">
        <f>J4708+(E4710-E4708)*(J4711-J4708)/(E4711-E4708)</f>
        <v>0</v>
      </c>
      <c r="K4710" s="469">
        <f t="shared" si="405"/>
        <v>17.6888475348354</v>
      </c>
      <c r="L4710" s="469">
        <f t="shared" si="406"/>
        <v>-4.4485798497934326E-2</v>
      </c>
    </row>
    <row r="4711" spans="1:12">
      <c r="A4711" s="480" t="s">
        <v>123</v>
      </c>
      <c r="B4711" s="480">
        <f t="shared" si="403"/>
        <v>7</v>
      </c>
      <c r="C4711" s="480">
        <f t="shared" si="404"/>
        <v>0</v>
      </c>
      <c r="D4711" s="480">
        <f>D4708</f>
        <v>84</v>
      </c>
      <c r="E4711" s="480">
        <f t="shared" si="407"/>
        <v>84</v>
      </c>
      <c r="F4711" s="484">
        <v>4.1436999999999999</v>
      </c>
      <c r="G4711" s="480">
        <v>15</v>
      </c>
      <c r="H4711" s="482">
        <v>0.22835900000000001</v>
      </c>
      <c r="I4711" s="483">
        <v>18.2</v>
      </c>
      <c r="J4711" s="493">
        <v>0</v>
      </c>
      <c r="K4711" s="469">
        <f t="shared" si="405"/>
        <v>18.145551521945709</v>
      </c>
      <c r="L4711" s="469">
        <f t="shared" si="406"/>
        <v>-5.4448478054290206E-2</v>
      </c>
    </row>
    <row r="4712" spans="1:12">
      <c r="A4712" s="480" t="s">
        <v>123</v>
      </c>
      <c r="B4712" s="480">
        <f t="shared" si="403"/>
        <v>7</v>
      </c>
      <c r="C4712" s="480">
        <f t="shared" si="404"/>
        <v>6</v>
      </c>
      <c r="D4712" s="480">
        <v>90</v>
      </c>
      <c r="E4712" s="480">
        <v>12</v>
      </c>
      <c r="F4712" s="484">
        <v>3.1636000000000002</v>
      </c>
      <c r="G4712" s="480">
        <v>15</v>
      </c>
      <c r="H4712" s="482">
        <v>0.51427900000000004</v>
      </c>
      <c r="I4712" s="483">
        <v>6.2</v>
      </c>
      <c r="J4712" s="484">
        <v>0.4718</v>
      </c>
      <c r="K4712" s="469">
        <f t="shared" si="405"/>
        <v>6.1515247560176478</v>
      </c>
      <c r="L4712" s="469">
        <f t="shared" si="406"/>
        <v>-4.8475243982352367E-2</v>
      </c>
    </row>
    <row r="4713" spans="1:12">
      <c r="A4713" s="98" t="s">
        <v>123</v>
      </c>
      <c r="B4713" s="98">
        <f t="shared" si="403"/>
        <v>7</v>
      </c>
      <c r="C4713" s="98">
        <f t="shared" si="404"/>
        <v>6</v>
      </c>
      <c r="D4713" s="98">
        <f>D4712</f>
        <v>90</v>
      </c>
      <c r="E4713" s="98">
        <f>E4712+1</f>
        <v>13</v>
      </c>
      <c r="F4713" s="397">
        <f>F4712+(E4713-E4712)*(F4715-F4712)/(E4715-E4712)</f>
        <v>3.1792333333333334</v>
      </c>
      <c r="G4713" s="98">
        <v>15</v>
      </c>
      <c r="H4713" s="491">
        <f>H4712+(E4713-E4712)*(H4715-H4712)/(E4715-E4712)</f>
        <v>0.51105333333333336</v>
      </c>
      <c r="I4713" s="492">
        <f>I4712+(E4713-E4712)*(I4715-I4712)/(E4715-E4712)</f>
        <v>6.2666666666666666</v>
      </c>
      <c r="J4713" s="397">
        <f>J4712+(E4713-E4712)*(J4715-J4712)/(E4715-E4712)</f>
        <v>0.46496666666666664</v>
      </c>
      <c r="K4713" s="469">
        <f t="shared" si="405"/>
        <v>6.2209423673980533</v>
      </c>
      <c r="L4713" s="469">
        <f t="shared" si="406"/>
        <v>-4.5724299268613322E-2</v>
      </c>
    </row>
    <row r="4714" spans="1:12">
      <c r="A4714" s="98" t="s">
        <v>123</v>
      </c>
      <c r="B4714" s="98">
        <f t="shared" si="403"/>
        <v>7</v>
      </c>
      <c r="C4714" s="98">
        <f t="shared" si="404"/>
        <v>6</v>
      </c>
      <c r="D4714" s="98">
        <f>D4712</f>
        <v>90</v>
      </c>
      <c r="E4714" s="98">
        <f t="shared" ref="E4714:E4777" si="408">E4713+1</f>
        <v>14</v>
      </c>
      <c r="F4714" s="397">
        <f>F4712+(E4714-E4712)*(F4715-F4712)/(E4715-E4712)</f>
        <v>3.194866666666667</v>
      </c>
      <c r="G4714" s="98">
        <v>15</v>
      </c>
      <c r="H4714" s="491">
        <f>H4712+(E4714-E4712)*(H4715-H4712)/(E4715-E4712)</f>
        <v>0.50782766666666668</v>
      </c>
      <c r="I4714" s="492">
        <f>I4712+(E4714-E4712)*(I4715-I4712)/(E4715-E4712)</f>
        <v>6.3333333333333339</v>
      </c>
      <c r="J4714" s="397">
        <f>J4712+(E4714-E4712)*(J4715-J4712)/(E4715-E4712)</f>
        <v>0.45813333333333334</v>
      </c>
      <c r="K4714" s="469">
        <f t="shared" si="405"/>
        <v>6.2912418451666348</v>
      </c>
      <c r="L4714" s="469">
        <f t="shared" si="406"/>
        <v>-4.2091488166699165E-2</v>
      </c>
    </row>
    <row r="4715" spans="1:12">
      <c r="A4715" s="480" t="s">
        <v>123</v>
      </c>
      <c r="B4715" s="480">
        <f t="shared" si="403"/>
        <v>7</v>
      </c>
      <c r="C4715" s="480">
        <f t="shared" si="404"/>
        <v>6</v>
      </c>
      <c r="D4715" s="480">
        <f>D4712</f>
        <v>90</v>
      </c>
      <c r="E4715" s="480">
        <f t="shared" si="408"/>
        <v>15</v>
      </c>
      <c r="F4715" s="484">
        <v>3.2105000000000001</v>
      </c>
      <c r="G4715" s="480">
        <v>15</v>
      </c>
      <c r="H4715" s="482">
        <v>0.50460199999999999</v>
      </c>
      <c r="I4715" s="483">
        <v>6.4</v>
      </c>
      <c r="J4715" s="484">
        <v>0.45129999999999998</v>
      </c>
      <c r="K4715" s="469">
        <f t="shared" si="405"/>
        <v>6.3624401013075653</v>
      </c>
      <c r="L4715" s="469">
        <f t="shared" si="406"/>
        <v>-3.7559898692435034E-2</v>
      </c>
    </row>
    <row r="4716" spans="1:12">
      <c r="A4716" s="98" t="s">
        <v>123</v>
      </c>
      <c r="B4716" s="98">
        <f t="shared" si="403"/>
        <v>7</v>
      </c>
      <c r="C4716" s="98">
        <f t="shared" si="404"/>
        <v>6</v>
      </c>
      <c r="D4716" s="98">
        <f>D4715</f>
        <v>90</v>
      </c>
      <c r="E4716" s="98">
        <f t="shared" si="408"/>
        <v>16</v>
      </c>
      <c r="F4716" s="397">
        <f>F4715+(E4716-E4715)*(F4718-F4715)/(E4718-E4715)</f>
        <v>3.2258666666666667</v>
      </c>
      <c r="G4716" s="98">
        <v>15</v>
      </c>
      <c r="H4716" s="491">
        <f>H4715+(E4716-E4715)*(H4718-H4715)/(E4718-E4715)</f>
        <v>0.5013886666666667</v>
      </c>
      <c r="I4716" s="492">
        <f>I4715+(E4716-E4715)*(I4718-I4715)/(E4718-E4715)</f>
        <v>6.4666666666666668</v>
      </c>
      <c r="J4716" s="397">
        <f>J4715+(E4716-E4715)*(J4718-J4715)/(E4718-E4715)</f>
        <v>0.44446666666666668</v>
      </c>
      <c r="K4716" s="469">
        <f t="shared" si="405"/>
        <v>6.4338643474191004</v>
      </c>
      <c r="L4716" s="469">
        <f t="shared" si="406"/>
        <v>-3.2802319247566381E-2</v>
      </c>
    </row>
    <row r="4717" spans="1:12">
      <c r="A4717" s="98" t="s">
        <v>123</v>
      </c>
      <c r="B4717" s="98">
        <f t="shared" si="403"/>
        <v>7</v>
      </c>
      <c r="C4717" s="98">
        <f t="shared" si="404"/>
        <v>6</v>
      </c>
      <c r="D4717" s="98">
        <f>D4715</f>
        <v>90</v>
      </c>
      <c r="E4717" s="98">
        <f t="shared" si="408"/>
        <v>17</v>
      </c>
      <c r="F4717" s="397">
        <f>F4715+(E4717-E4715)*(F4718-F4715)/(E4718-E4715)</f>
        <v>3.2412333333333336</v>
      </c>
      <c r="G4717" s="98">
        <v>15</v>
      </c>
      <c r="H4717" s="491">
        <f>H4715+(E4717-E4715)*(H4718-H4715)/(E4718-E4715)</f>
        <v>0.49817533333333336</v>
      </c>
      <c r="I4717" s="492">
        <f>I4715+(E4717-E4715)*(I4718-I4715)/(E4718-E4715)</f>
        <v>6.5333333333333332</v>
      </c>
      <c r="J4717" s="397">
        <f>J4715+(E4717-E4715)*(J4718-J4715)/(E4718-E4715)</f>
        <v>0.43763333333333332</v>
      </c>
      <c r="K4717" s="469">
        <f t="shared" si="405"/>
        <v>6.5062099956775592</v>
      </c>
      <c r="L4717" s="469">
        <f t="shared" si="406"/>
        <v>-2.7123337655774016E-2</v>
      </c>
    </row>
    <row r="4718" spans="1:12">
      <c r="A4718" s="480" t="s">
        <v>123</v>
      </c>
      <c r="B4718" s="480">
        <f t="shared" si="403"/>
        <v>7</v>
      </c>
      <c r="C4718" s="480">
        <f t="shared" si="404"/>
        <v>6</v>
      </c>
      <c r="D4718" s="480">
        <f>D4715</f>
        <v>90</v>
      </c>
      <c r="E4718" s="480">
        <f t="shared" si="408"/>
        <v>18</v>
      </c>
      <c r="F4718" s="484">
        <v>3.2566000000000002</v>
      </c>
      <c r="G4718" s="480">
        <v>15</v>
      </c>
      <c r="H4718" s="482">
        <v>0.49496200000000001</v>
      </c>
      <c r="I4718" s="483">
        <v>6.6</v>
      </c>
      <c r="J4718" s="484">
        <v>0.43080000000000002</v>
      </c>
      <c r="K4718" s="469">
        <f t="shared" si="405"/>
        <v>6.5794949915347036</v>
      </c>
      <c r="L4718" s="469">
        <f t="shared" si="406"/>
        <v>-2.0505008465296015E-2</v>
      </c>
    </row>
    <row r="4719" spans="1:12">
      <c r="A4719" s="98" t="s">
        <v>123</v>
      </c>
      <c r="B4719" s="98">
        <f t="shared" si="403"/>
        <v>7</v>
      </c>
      <c r="C4719" s="98">
        <f t="shared" si="404"/>
        <v>6</v>
      </c>
      <c r="D4719" s="98">
        <f>D4718</f>
        <v>90</v>
      </c>
      <c r="E4719" s="98">
        <f t="shared" si="408"/>
        <v>19</v>
      </c>
      <c r="F4719" s="397">
        <f>F4718+(E4719-E4718)*(F4721-F4718)/(E4721-E4718)</f>
        <v>3.2717666666666667</v>
      </c>
      <c r="G4719" s="98">
        <v>15</v>
      </c>
      <c r="H4719" s="491">
        <f>H4718+(E4719-E4718)*(H4721-H4718)/(E4721-E4718)</f>
        <v>0.49175600000000003</v>
      </c>
      <c r="I4719" s="492">
        <f>I4718+(E4719-E4718)*(I4721-I4718)/(E4721-E4718)</f>
        <v>6.6666666666666661</v>
      </c>
      <c r="J4719" s="397">
        <f>J4718+(E4719-E4718)*(J4721-J4718)/(E4721-E4718)</f>
        <v>0.42396666666666666</v>
      </c>
      <c r="K4719" s="469">
        <f t="shared" si="405"/>
        <v>6.6532318195744766</v>
      </c>
      <c r="L4719" s="469">
        <f t="shared" si="406"/>
        <v>-1.343484709218945E-2</v>
      </c>
    </row>
    <row r="4720" spans="1:12">
      <c r="A4720" s="98" t="s">
        <v>123</v>
      </c>
      <c r="B4720" s="98">
        <f t="shared" si="403"/>
        <v>7</v>
      </c>
      <c r="C4720" s="98">
        <f t="shared" si="404"/>
        <v>6</v>
      </c>
      <c r="D4720" s="98">
        <f>D4718</f>
        <v>90</v>
      </c>
      <c r="E4720" s="98">
        <f t="shared" si="408"/>
        <v>20</v>
      </c>
      <c r="F4720" s="397">
        <f>F4718+(E4720-E4718)*(F4721-F4718)/(E4721-E4718)</f>
        <v>3.2869333333333333</v>
      </c>
      <c r="G4720" s="98">
        <v>15</v>
      </c>
      <c r="H4720" s="491">
        <f>H4718+(E4720-E4718)*(H4721-H4718)/(E4721-E4718)</f>
        <v>0.48854999999999998</v>
      </c>
      <c r="I4720" s="492">
        <f>I4718+(E4720-E4718)*(I4721-I4718)/(E4721-E4718)</f>
        <v>6.7333333333333334</v>
      </c>
      <c r="J4720" s="397">
        <f>J4718+(E4720-E4718)*(J4721-J4718)/(E4721-E4718)</f>
        <v>0.41713333333333336</v>
      </c>
      <c r="K4720" s="469">
        <f t="shared" si="405"/>
        <v>6.7279364104663459</v>
      </c>
      <c r="L4720" s="469">
        <f t="shared" si="406"/>
        <v>-5.3969228669874525E-3</v>
      </c>
    </row>
    <row r="4721" spans="1:12">
      <c r="A4721" s="480" t="s">
        <v>123</v>
      </c>
      <c r="B4721" s="480">
        <f t="shared" si="403"/>
        <v>7</v>
      </c>
      <c r="C4721" s="480">
        <f t="shared" si="404"/>
        <v>6</v>
      </c>
      <c r="D4721" s="480">
        <f>D4718</f>
        <v>90</v>
      </c>
      <c r="E4721" s="480">
        <f t="shared" si="408"/>
        <v>21</v>
      </c>
      <c r="F4721" s="484">
        <v>3.3020999999999998</v>
      </c>
      <c r="G4721" s="480">
        <v>15</v>
      </c>
      <c r="H4721" s="482">
        <v>0.485344</v>
      </c>
      <c r="I4721" s="483">
        <v>6.8</v>
      </c>
      <c r="J4721" s="484">
        <v>0.4103</v>
      </c>
      <c r="K4721" s="469">
        <f t="shared" si="405"/>
        <v>6.8036279422430272</v>
      </c>
      <c r="L4721" s="469">
        <f t="shared" si="406"/>
        <v>3.6279422430274266E-3</v>
      </c>
    </row>
    <row r="4722" spans="1:12">
      <c r="A4722" s="98" t="s">
        <v>123</v>
      </c>
      <c r="B4722" s="98">
        <f t="shared" si="403"/>
        <v>7</v>
      </c>
      <c r="C4722" s="98">
        <f t="shared" si="404"/>
        <v>6</v>
      </c>
      <c r="D4722" s="98">
        <f>D4721</f>
        <v>90</v>
      </c>
      <c r="E4722" s="98">
        <f t="shared" si="408"/>
        <v>22</v>
      </c>
      <c r="F4722" s="397">
        <f>F4721+(E4722-E4721)*(F4724-F4721)/(E4724-E4721)</f>
        <v>3.3170666666666664</v>
      </c>
      <c r="G4722" s="98">
        <v>15</v>
      </c>
      <c r="H4722" s="491">
        <f>H4721+(E4722-E4721)*(H4724-H4721)/(E4724-E4721)</f>
        <v>0.48214000000000001</v>
      </c>
      <c r="I4722" s="492">
        <f>I4721+(E4722-E4721)*(I4724-I4721)/(E4724-E4721)</f>
        <v>6.8666666666666663</v>
      </c>
      <c r="J4722" s="397">
        <f>J4721+(E4722-E4721)*(J4724-J4721)/(E4724-E4721)</f>
        <v>0.40346666666666664</v>
      </c>
      <c r="K4722" s="469">
        <f t="shared" si="405"/>
        <v>6.8798827449841671</v>
      </c>
      <c r="L4722" s="469">
        <f t="shared" si="406"/>
        <v>1.3216078317500823E-2</v>
      </c>
    </row>
    <row r="4723" spans="1:12">
      <c r="A4723" s="98" t="s">
        <v>123</v>
      </c>
      <c r="B4723" s="98">
        <f t="shared" si="403"/>
        <v>7</v>
      </c>
      <c r="C4723" s="98">
        <f t="shared" si="404"/>
        <v>6</v>
      </c>
      <c r="D4723" s="98">
        <f>D4721</f>
        <v>90</v>
      </c>
      <c r="E4723" s="98">
        <f t="shared" si="408"/>
        <v>23</v>
      </c>
      <c r="F4723" s="397">
        <f>F4721+(E4723-E4721)*(F4724-F4721)/(E4724-E4721)</f>
        <v>3.3320333333333334</v>
      </c>
      <c r="G4723" s="98">
        <v>15</v>
      </c>
      <c r="H4723" s="491">
        <f>H4721+(E4723-E4721)*(H4724-H4721)/(E4724-E4721)</f>
        <v>0.47893599999999997</v>
      </c>
      <c r="I4723" s="492">
        <f>I4721+(E4723-E4721)*(I4724-I4721)/(E4724-E4721)</f>
        <v>6.9333333333333336</v>
      </c>
      <c r="J4723" s="397">
        <f>J4721+(E4723-E4721)*(J4724-J4721)/(E4724-E4721)</f>
        <v>0.39663333333333334</v>
      </c>
      <c r="K4723" s="469">
        <f t="shared" si="405"/>
        <v>6.9571578109253291</v>
      </c>
      <c r="L4723" s="469">
        <f t="shared" si="406"/>
        <v>2.3824477591995574E-2</v>
      </c>
    </row>
    <row r="4724" spans="1:12">
      <c r="A4724" s="480" t="s">
        <v>123</v>
      </c>
      <c r="B4724" s="480">
        <f t="shared" si="403"/>
        <v>7</v>
      </c>
      <c r="C4724" s="480">
        <f t="shared" si="404"/>
        <v>6</v>
      </c>
      <c r="D4724" s="480">
        <f>D4721</f>
        <v>90</v>
      </c>
      <c r="E4724" s="480">
        <f t="shared" si="408"/>
        <v>24</v>
      </c>
      <c r="F4724" s="484">
        <v>3.347</v>
      </c>
      <c r="G4724" s="480">
        <v>15</v>
      </c>
      <c r="H4724" s="482">
        <v>0.47573199999999999</v>
      </c>
      <c r="I4724" s="483">
        <v>7</v>
      </c>
      <c r="J4724" s="484">
        <v>0.38979999999999998</v>
      </c>
      <c r="K4724" s="469">
        <f t="shared" si="405"/>
        <v>7.0354737541304768</v>
      </c>
      <c r="L4724" s="469">
        <f t="shared" si="406"/>
        <v>3.547375413047682E-2</v>
      </c>
    </row>
    <row r="4725" spans="1:12">
      <c r="A4725" s="98" t="s">
        <v>123</v>
      </c>
      <c r="B4725" s="98">
        <f t="shared" si="403"/>
        <v>7</v>
      </c>
      <c r="C4725" s="98">
        <f t="shared" si="404"/>
        <v>6</v>
      </c>
      <c r="D4725" s="98">
        <f>D4724</f>
        <v>90</v>
      </c>
      <c r="E4725" s="98">
        <f t="shared" si="408"/>
        <v>25</v>
      </c>
      <c r="F4725" s="397">
        <f>F4724+(E4725-E4724)*(F4727-F4724)/(E4727-E4724)</f>
        <v>3.3617666666666666</v>
      </c>
      <c r="G4725" s="98">
        <v>15</v>
      </c>
      <c r="H4725" s="491">
        <f>H4724+(E4725-E4724)*(H4727-H4724)/(E4727-E4724)</f>
        <v>0.47252466666666665</v>
      </c>
      <c r="I4725" s="492">
        <f>I4724+(E4725-E4724)*(I4727-I4724)/(E4727-E4724)</f>
        <v>7.1</v>
      </c>
      <c r="J4725" s="397">
        <f>J4724+(E4725-E4724)*(J4727-J4724)/(E4727-E4724)</f>
        <v>0.38293333333333329</v>
      </c>
      <c r="K4725" s="469">
        <f t="shared" si="405"/>
        <v>7.1144786797726258</v>
      </c>
      <c r="L4725" s="469">
        <f t="shared" si="406"/>
        <v>1.447867977262618E-2</v>
      </c>
    </row>
    <row r="4726" spans="1:12">
      <c r="A4726" s="98" t="s">
        <v>123</v>
      </c>
      <c r="B4726" s="98">
        <f t="shared" si="403"/>
        <v>7</v>
      </c>
      <c r="C4726" s="98">
        <f t="shared" si="404"/>
        <v>6</v>
      </c>
      <c r="D4726" s="98">
        <f>D4724</f>
        <v>90</v>
      </c>
      <c r="E4726" s="98">
        <f t="shared" si="408"/>
        <v>26</v>
      </c>
      <c r="F4726" s="397">
        <f>F4724+(E4726-E4724)*(F4727-F4724)/(E4727-E4724)</f>
        <v>3.3765333333333336</v>
      </c>
      <c r="G4726" s="98">
        <v>15</v>
      </c>
      <c r="H4726" s="491">
        <f>H4724+(E4726-E4724)*(H4727-H4724)/(E4727-E4724)</f>
        <v>0.46931733333333336</v>
      </c>
      <c r="I4726" s="492">
        <f>I4724+(E4726-E4724)*(I4727-I4724)/(E4727-E4724)</f>
        <v>7.2</v>
      </c>
      <c r="J4726" s="397">
        <f>J4724+(E4726-E4724)*(J4727-J4724)/(E4727-E4724)</f>
        <v>0.37606666666666666</v>
      </c>
      <c r="K4726" s="469">
        <f t="shared" si="405"/>
        <v>7.19456345102674</v>
      </c>
      <c r="L4726" s="469">
        <f t="shared" si="406"/>
        <v>-5.4365489732601802E-3</v>
      </c>
    </row>
    <row r="4727" spans="1:12">
      <c r="A4727" s="480" t="s">
        <v>123</v>
      </c>
      <c r="B4727" s="480">
        <f t="shared" si="403"/>
        <v>7</v>
      </c>
      <c r="C4727" s="480">
        <f t="shared" si="404"/>
        <v>6</v>
      </c>
      <c r="D4727" s="480">
        <f>D4724</f>
        <v>90</v>
      </c>
      <c r="E4727" s="480">
        <f t="shared" si="408"/>
        <v>27</v>
      </c>
      <c r="F4727" s="484">
        <v>3.3913000000000002</v>
      </c>
      <c r="G4727" s="480">
        <v>15</v>
      </c>
      <c r="H4727" s="482">
        <v>0.46611000000000002</v>
      </c>
      <c r="I4727" s="483">
        <v>7.3</v>
      </c>
      <c r="J4727" s="484">
        <v>0.36919999999999997</v>
      </c>
      <c r="K4727" s="469">
        <f t="shared" si="405"/>
        <v>7.2757503593572332</v>
      </c>
      <c r="L4727" s="469">
        <f t="shared" si="406"/>
        <v>-2.4249640642766579E-2</v>
      </c>
    </row>
    <row r="4728" spans="1:12">
      <c r="A4728" s="98" t="s">
        <v>123</v>
      </c>
      <c r="B4728" s="98">
        <f t="shared" si="403"/>
        <v>7</v>
      </c>
      <c r="C4728" s="98">
        <f t="shared" si="404"/>
        <v>6</v>
      </c>
      <c r="D4728" s="98">
        <f>D4727</f>
        <v>90</v>
      </c>
      <c r="E4728" s="98">
        <f t="shared" si="408"/>
        <v>28</v>
      </c>
      <c r="F4728" s="397">
        <f>F4727+(E4728-E4727)*(F4730-F4727)/(E4730-E4727)</f>
        <v>3.4058666666666668</v>
      </c>
      <c r="G4728" s="98">
        <v>15</v>
      </c>
      <c r="H4728" s="491">
        <f>H4727+(E4728-E4727)*(H4730-H4727)/(E4730-E4727)</f>
        <v>0.46289566666666671</v>
      </c>
      <c r="I4728" s="492">
        <f>I4727+(E4728-E4727)*(I4730-I4727)/(E4730-E4727)</f>
        <v>7.3666666666666663</v>
      </c>
      <c r="J4728" s="397">
        <f>J4727+(E4728-E4727)*(J4730-J4727)/(E4730-E4727)</f>
        <v>0.36236666666666667</v>
      </c>
      <c r="K4728" s="469">
        <f t="shared" si="405"/>
        <v>7.3577415213075366</v>
      </c>
      <c r="L4728" s="469">
        <f t="shared" si="406"/>
        <v>-8.9251453591296936E-3</v>
      </c>
    </row>
    <row r="4729" spans="1:12">
      <c r="A4729" s="98" t="s">
        <v>123</v>
      </c>
      <c r="B4729" s="98">
        <f t="shared" si="403"/>
        <v>7</v>
      </c>
      <c r="C4729" s="98">
        <f t="shared" si="404"/>
        <v>6</v>
      </c>
      <c r="D4729" s="98">
        <f>D4727</f>
        <v>90</v>
      </c>
      <c r="E4729" s="98">
        <f t="shared" si="408"/>
        <v>29</v>
      </c>
      <c r="F4729" s="397">
        <f>F4727+(E4729-E4727)*(F4730-F4727)/(E4730-E4727)</f>
        <v>3.4204333333333334</v>
      </c>
      <c r="G4729" s="98">
        <v>15</v>
      </c>
      <c r="H4729" s="491">
        <f>H4727+(E4729-E4727)*(H4730-H4727)/(E4730-E4727)</f>
        <v>0.45968133333333333</v>
      </c>
      <c r="I4729" s="492">
        <f>I4727+(E4729-E4727)*(I4730-I4727)/(E4730-E4727)</f>
        <v>7.4333333333333336</v>
      </c>
      <c r="J4729" s="397">
        <f>J4727+(E4729-E4727)*(J4730-J4727)/(E4730-E4727)</f>
        <v>0.35553333333333331</v>
      </c>
      <c r="K4729" s="469">
        <f t="shared" si="405"/>
        <v>7.4408793337993568</v>
      </c>
      <c r="L4729" s="469">
        <f t="shared" si="406"/>
        <v>7.5460004660232727E-3</v>
      </c>
    </row>
    <row r="4730" spans="1:12">
      <c r="A4730" s="480" t="s">
        <v>123</v>
      </c>
      <c r="B4730" s="480">
        <f t="shared" si="403"/>
        <v>7</v>
      </c>
      <c r="C4730" s="480">
        <f t="shared" si="404"/>
        <v>6</v>
      </c>
      <c r="D4730" s="480">
        <f>D4727</f>
        <v>90</v>
      </c>
      <c r="E4730" s="480">
        <f t="shared" si="408"/>
        <v>30</v>
      </c>
      <c r="F4730" s="484">
        <v>3.4350000000000001</v>
      </c>
      <c r="G4730" s="480">
        <v>15</v>
      </c>
      <c r="H4730" s="482">
        <v>0.45646700000000001</v>
      </c>
      <c r="I4730" s="483">
        <v>7.5</v>
      </c>
      <c r="J4730" s="484">
        <v>0.34870000000000001</v>
      </c>
      <c r="K4730" s="469">
        <f t="shared" si="405"/>
        <v>7.5251880201635606</v>
      </c>
      <c r="L4730" s="469">
        <f t="shared" si="406"/>
        <v>2.5188020163560587E-2</v>
      </c>
    </row>
    <row r="4731" spans="1:12">
      <c r="A4731" s="98" t="s">
        <v>123</v>
      </c>
      <c r="B4731" s="98">
        <f t="shared" si="403"/>
        <v>7</v>
      </c>
      <c r="C4731" s="98">
        <f t="shared" si="404"/>
        <v>6</v>
      </c>
      <c r="D4731" s="98">
        <f>D4730</f>
        <v>90</v>
      </c>
      <c r="E4731" s="98">
        <f t="shared" si="408"/>
        <v>31</v>
      </c>
      <c r="F4731" s="397">
        <f>F4730+(E4731-E4730)*(F4733-F4730)/(E4733-E4730)</f>
        <v>3.4494000000000002</v>
      </c>
      <c r="G4731" s="98">
        <v>15</v>
      </c>
      <c r="H4731" s="491">
        <f>H4730+(E4731-E4730)*(H4733-H4730)/(E4733-E4730)</f>
        <v>0.45324033333333336</v>
      </c>
      <c r="I4731" s="492">
        <f>I4730+(E4731-E4730)*(I4733-I4730)/(E4733-E4730)</f>
        <v>7.6</v>
      </c>
      <c r="J4731" s="397">
        <f>J4730+(E4731-E4730)*(J4733-J4730)/(E4733-E4730)</f>
        <v>0.34186666666666665</v>
      </c>
      <c r="K4731" s="469">
        <f t="shared" si="405"/>
        <v>7.6105318664637824</v>
      </c>
      <c r="L4731" s="469">
        <f t="shared" si="406"/>
        <v>1.0531866463782791E-2</v>
      </c>
    </row>
    <row r="4732" spans="1:12">
      <c r="A4732" s="98" t="s">
        <v>123</v>
      </c>
      <c r="B4732" s="98">
        <f t="shared" si="403"/>
        <v>7</v>
      </c>
      <c r="C4732" s="98">
        <f t="shared" si="404"/>
        <v>6</v>
      </c>
      <c r="D4732" s="98">
        <f>D4730</f>
        <v>90</v>
      </c>
      <c r="E4732" s="98">
        <f t="shared" si="408"/>
        <v>32</v>
      </c>
      <c r="F4732" s="397">
        <f>F4730+(E4732-E4730)*(F4733-F4730)/(E4733-E4730)</f>
        <v>3.4638</v>
      </c>
      <c r="G4732" s="98">
        <v>15</v>
      </c>
      <c r="H4732" s="491">
        <f>H4730+(E4732-E4730)*(H4733-H4730)/(E4733-E4730)</f>
        <v>0.45001366666666665</v>
      </c>
      <c r="I4732" s="492">
        <f>I4730+(E4732-E4730)*(I4733-I4730)/(E4733-E4730)</f>
        <v>7.7</v>
      </c>
      <c r="J4732" s="397">
        <f>J4730+(E4732-E4730)*(J4733-J4730)/(E4733-E4730)</f>
        <v>0.33503333333333335</v>
      </c>
      <c r="K4732" s="469">
        <f t="shared" si="405"/>
        <v>7.6970995695686284</v>
      </c>
      <c r="L4732" s="469">
        <f t="shared" si="406"/>
        <v>-2.900430431371781E-3</v>
      </c>
    </row>
    <row r="4733" spans="1:12">
      <c r="A4733" s="480" t="s">
        <v>123</v>
      </c>
      <c r="B4733" s="480">
        <f t="shared" ref="B4733:B4796" si="409">INT(D4733/12)</f>
        <v>7</v>
      </c>
      <c r="C4733" s="480">
        <f t="shared" ref="C4733:C4796" si="410">D4733-B4733*12</f>
        <v>6</v>
      </c>
      <c r="D4733" s="480">
        <f>D4730</f>
        <v>90</v>
      </c>
      <c r="E4733" s="480">
        <f t="shared" si="408"/>
        <v>33</v>
      </c>
      <c r="F4733" s="484">
        <v>3.4782000000000002</v>
      </c>
      <c r="G4733" s="480">
        <v>15</v>
      </c>
      <c r="H4733" s="482">
        <v>0.44678699999999999</v>
      </c>
      <c r="I4733" s="483">
        <v>7.8</v>
      </c>
      <c r="J4733" s="484">
        <v>0.32819999999999999</v>
      </c>
      <c r="K4733" s="469">
        <f t="shared" si="405"/>
        <v>7.7849176453209257</v>
      </c>
      <c r="L4733" s="469">
        <f t="shared" si="406"/>
        <v>-1.508235467907415E-2</v>
      </c>
    </row>
    <row r="4734" spans="1:12">
      <c r="A4734" s="98" t="s">
        <v>123</v>
      </c>
      <c r="B4734" s="98">
        <f t="shared" si="409"/>
        <v>7</v>
      </c>
      <c r="C4734" s="98">
        <f t="shared" si="410"/>
        <v>6</v>
      </c>
      <c r="D4734" s="98">
        <f>D4733</f>
        <v>90</v>
      </c>
      <c r="E4734" s="98">
        <f t="shared" si="408"/>
        <v>34</v>
      </c>
      <c r="F4734" s="397">
        <f>F4733+(E4734-E4733)*(F4736-F4733)/(E4736-E4733)</f>
        <v>3.4923999999999999</v>
      </c>
      <c r="G4734" s="98">
        <v>15</v>
      </c>
      <c r="H4734" s="491">
        <f>H4733+(E4734-E4733)*(H4736-H4733)/(E4736-E4733)</f>
        <v>0.44354399999999999</v>
      </c>
      <c r="I4734" s="492">
        <f>I4733+(E4734-E4733)*(I4736-I4733)/(E4736-E4733)</f>
        <v>7.8999999999999995</v>
      </c>
      <c r="J4734" s="397">
        <f>J4733+(E4734-E4733)*(J4736-J4733)/(E4736-E4733)</f>
        <v>0.32136666666666663</v>
      </c>
      <c r="K4734" s="469">
        <f t="shared" si="405"/>
        <v>7.8738524250130766</v>
      </c>
      <c r="L4734" s="469">
        <f t="shared" si="406"/>
        <v>-2.6147574986922884E-2</v>
      </c>
    </row>
    <row r="4735" spans="1:12">
      <c r="A4735" s="98" t="s">
        <v>123</v>
      </c>
      <c r="B4735" s="98">
        <f t="shared" si="409"/>
        <v>7</v>
      </c>
      <c r="C4735" s="98">
        <f t="shared" si="410"/>
        <v>6</v>
      </c>
      <c r="D4735" s="98">
        <f>D4733</f>
        <v>90</v>
      </c>
      <c r="E4735" s="98">
        <f t="shared" si="408"/>
        <v>35</v>
      </c>
      <c r="F4735" s="397">
        <f>F4733+(E4735-E4733)*(F4736-F4733)/(E4736-E4733)</f>
        <v>3.5066000000000002</v>
      </c>
      <c r="G4735" s="98">
        <v>15</v>
      </c>
      <c r="H4735" s="491">
        <f>H4733+(E4735-E4733)*(H4736-H4733)/(E4736-E4733)</f>
        <v>0.440301</v>
      </c>
      <c r="I4735" s="492">
        <f>I4733+(E4735-E4733)*(I4736-I4733)/(E4736-E4733)</f>
        <v>8</v>
      </c>
      <c r="J4735" s="397">
        <f>J4733+(E4735-E4733)*(J4736-J4733)/(E4736-E4733)</f>
        <v>0.31453333333333333</v>
      </c>
      <c r="K4735" s="469">
        <f t="shared" si="405"/>
        <v>7.9640972879916241</v>
      </c>
      <c r="L4735" s="469">
        <f t="shared" si="406"/>
        <v>-3.5902712008375914E-2</v>
      </c>
    </row>
    <row r="4736" spans="1:12">
      <c r="A4736" s="480" t="s">
        <v>123</v>
      </c>
      <c r="B4736" s="480">
        <f t="shared" si="409"/>
        <v>7</v>
      </c>
      <c r="C4736" s="480">
        <f t="shared" si="410"/>
        <v>6</v>
      </c>
      <c r="D4736" s="480">
        <f>D4733</f>
        <v>90</v>
      </c>
      <c r="E4736" s="480">
        <f t="shared" si="408"/>
        <v>36</v>
      </c>
      <c r="F4736" s="484">
        <v>3.5207999999999999</v>
      </c>
      <c r="G4736" s="480">
        <v>15</v>
      </c>
      <c r="H4736" s="482">
        <v>0.437058</v>
      </c>
      <c r="I4736" s="483">
        <v>8.1</v>
      </c>
      <c r="J4736" s="484">
        <v>0.30769999999999997</v>
      </c>
      <c r="K4736" s="469">
        <f t="shared" si="405"/>
        <v>8.0556813969770609</v>
      </c>
      <c r="L4736" s="469">
        <f t="shared" si="406"/>
        <v>-4.4318603022938774E-2</v>
      </c>
    </row>
    <row r="4737" spans="1:12">
      <c r="A4737" s="98" t="s">
        <v>123</v>
      </c>
      <c r="B4737" s="98">
        <f t="shared" si="409"/>
        <v>7</v>
      </c>
      <c r="C4737" s="98">
        <f t="shared" si="410"/>
        <v>6</v>
      </c>
      <c r="D4737" s="98">
        <f>D4736</f>
        <v>90</v>
      </c>
      <c r="E4737" s="98">
        <f t="shared" si="408"/>
        <v>37</v>
      </c>
      <c r="F4737" s="397">
        <f>F4736+(E4737-E4736)*(F4739-F4736)/(E4739-E4736)</f>
        <v>3.5348333333333333</v>
      </c>
      <c r="G4737" s="98">
        <v>15</v>
      </c>
      <c r="H4737" s="491">
        <f>H4736+(E4737-E4736)*(H4739-H4736)/(E4739-E4736)</f>
        <v>0.43379400000000001</v>
      </c>
      <c r="I4737" s="492">
        <f>I4736+(E4737-E4736)*(I4739-I4736)/(E4739-E4736)</f>
        <v>8.1666666666666661</v>
      </c>
      <c r="J4737" s="397">
        <f>J4736+(E4737-E4736)*(J4739-J4736)/(E4739-E4736)</f>
        <v>0.30086666666666667</v>
      </c>
      <c r="K4737" s="469">
        <f t="shared" si="405"/>
        <v>8.1486450557945318</v>
      </c>
      <c r="L4737" s="469">
        <f t="shared" si="406"/>
        <v>-1.8021610872134275E-2</v>
      </c>
    </row>
    <row r="4738" spans="1:12">
      <c r="A4738" s="98" t="s">
        <v>123</v>
      </c>
      <c r="B4738" s="98">
        <f t="shared" si="409"/>
        <v>7</v>
      </c>
      <c r="C4738" s="98">
        <f t="shared" si="410"/>
        <v>6</v>
      </c>
      <c r="D4738" s="98">
        <f>D4736</f>
        <v>90</v>
      </c>
      <c r="E4738" s="98">
        <f t="shared" si="408"/>
        <v>38</v>
      </c>
      <c r="F4738" s="397">
        <f>F4736+(E4738-E4736)*(F4739-F4736)/(E4739-E4736)</f>
        <v>3.5488666666666666</v>
      </c>
      <c r="G4738" s="98">
        <v>15</v>
      </c>
      <c r="H4738" s="491">
        <f>H4736+(E4738-E4736)*(H4739-H4736)/(E4739-E4736)</f>
        <v>0.43052999999999997</v>
      </c>
      <c r="I4738" s="492">
        <f>I4736+(E4738-E4736)*(I4739-I4736)/(E4739-E4736)</f>
        <v>8.2333333333333343</v>
      </c>
      <c r="J4738" s="397">
        <f>J4736+(E4738-E4736)*(J4739-J4736)/(E4739-E4736)</f>
        <v>0.29403333333333331</v>
      </c>
      <c r="K4738" s="469">
        <f t="shared" si="405"/>
        <v>8.2430182952794624</v>
      </c>
      <c r="L4738" s="469">
        <f t="shared" si="406"/>
        <v>9.6849619461281122E-3</v>
      </c>
    </row>
    <row r="4739" spans="1:12">
      <c r="A4739" s="480" t="s">
        <v>123</v>
      </c>
      <c r="B4739" s="480">
        <f t="shared" si="409"/>
        <v>7</v>
      </c>
      <c r="C4739" s="480">
        <f t="shared" si="410"/>
        <v>6</v>
      </c>
      <c r="D4739" s="480">
        <f>D4736</f>
        <v>90</v>
      </c>
      <c r="E4739" s="480">
        <f t="shared" si="408"/>
        <v>39</v>
      </c>
      <c r="F4739" s="484">
        <v>3.5629</v>
      </c>
      <c r="G4739" s="480">
        <v>15</v>
      </c>
      <c r="H4739" s="482">
        <v>0.42726599999999998</v>
      </c>
      <c r="I4739" s="483">
        <v>8.3000000000000007</v>
      </c>
      <c r="J4739" s="484">
        <v>0.28720000000000001</v>
      </c>
      <c r="K4739" s="469">
        <f t="shared" si="405"/>
        <v>8.3388334199304417</v>
      </c>
      <c r="L4739" s="469">
        <f t="shared" si="406"/>
        <v>3.8833419930440982E-2</v>
      </c>
    </row>
    <row r="4740" spans="1:12">
      <c r="A4740" s="98" t="s">
        <v>123</v>
      </c>
      <c r="B4740" s="98">
        <f t="shared" si="409"/>
        <v>7</v>
      </c>
      <c r="C4740" s="98">
        <f t="shared" si="410"/>
        <v>6</v>
      </c>
      <c r="D4740" s="98">
        <f>D4739</f>
        <v>90</v>
      </c>
      <c r="E4740" s="98">
        <f t="shared" si="408"/>
        <v>40</v>
      </c>
      <c r="F4740" s="397">
        <f>F4739+(E4740-E4739)*(F4742-F4739)/(E4742-E4739)</f>
        <v>3.5768</v>
      </c>
      <c r="G4740" s="98">
        <v>15</v>
      </c>
      <c r="H4740" s="491">
        <f>H4739+(E4740-E4739)*(H4742-H4739)/(E4742-E4739)</f>
        <v>0.42397733333333332</v>
      </c>
      <c r="I4740" s="492">
        <f>I4739+(E4740-E4739)*(I4742-I4739)/(E4742-E4739)</f>
        <v>8.4</v>
      </c>
      <c r="J4740" s="397">
        <f>J4739+(E4740-E4739)*(J4742-J4739)/(E4742-E4739)</f>
        <v>0.28036666666666665</v>
      </c>
      <c r="K4740" s="469">
        <f t="shared" si="405"/>
        <v>8.4363000537764599</v>
      </c>
      <c r="L4740" s="469">
        <f t="shared" si="406"/>
        <v>3.6300053776459507E-2</v>
      </c>
    </row>
    <row r="4741" spans="1:12">
      <c r="A4741" s="98" t="s">
        <v>123</v>
      </c>
      <c r="B4741" s="98">
        <f t="shared" si="409"/>
        <v>7</v>
      </c>
      <c r="C4741" s="98">
        <f t="shared" si="410"/>
        <v>6</v>
      </c>
      <c r="D4741" s="98">
        <f>D4739</f>
        <v>90</v>
      </c>
      <c r="E4741" s="98">
        <f t="shared" si="408"/>
        <v>41</v>
      </c>
      <c r="F4741" s="397">
        <f>F4739+(E4741-E4739)*(F4742-F4739)/(E4742-E4739)</f>
        <v>3.5907</v>
      </c>
      <c r="G4741" s="98">
        <v>15</v>
      </c>
      <c r="H4741" s="491">
        <f>H4739+(E4741-E4739)*(H4742-H4739)/(E4742-E4739)</f>
        <v>0.42068866666666666</v>
      </c>
      <c r="I4741" s="492">
        <f>I4739+(E4741-E4739)*(I4742-I4739)/(E4742-E4739)</f>
        <v>8.5</v>
      </c>
      <c r="J4741" s="397">
        <f>J4739+(E4741-E4739)*(J4742-J4739)/(E4742-E4739)</f>
        <v>0.27353333333333335</v>
      </c>
      <c r="K4741" s="469">
        <f t="shared" si="405"/>
        <v>8.5352905474040188</v>
      </c>
      <c r="L4741" s="469">
        <f t="shared" si="406"/>
        <v>3.5290547404018824E-2</v>
      </c>
    </row>
    <row r="4742" spans="1:12">
      <c r="A4742" s="480" t="s">
        <v>123</v>
      </c>
      <c r="B4742" s="480">
        <f t="shared" si="409"/>
        <v>7</v>
      </c>
      <c r="C4742" s="480">
        <f t="shared" si="410"/>
        <v>6</v>
      </c>
      <c r="D4742" s="480">
        <f>D4739</f>
        <v>90</v>
      </c>
      <c r="E4742" s="480">
        <f t="shared" si="408"/>
        <v>42</v>
      </c>
      <c r="F4742" s="484">
        <v>3.6046</v>
      </c>
      <c r="G4742" s="480">
        <v>15</v>
      </c>
      <c r="H4742" s="482">
        <v>0.41739999999999999</v>
      </c>
      <c r="I4742" s="483">
        <v>8.6</v>
      </c>
      <c r="J4742" s="484">
        <v>0.26669999999999999</v>
      </c>
      <c r="K4742" s="469">
        <f t="shared" si="405"/>
        <v>8.6358409199808346</v>
      </c>
      <c r="L4742" s="469">
        <f t="shared" si="406"/>
        <v>3.584091998083494E-2</v>
      </c>
    </row>
    <row r="4743" spans="1:12">
      <c r="A4743" s="98" t="s">
        <v>123</v>
      </c>
      <c r="B4743" s="98">
        <f t="shared" si="409"/>
        <v>7</v>
      </c>
      <c r="C4743" s="98">
        <f t="shared" si="410"/>
        <v>6</v>
      </c>
      <c r="D4743" s="98">
        <f>D4742</f>
        <v>90</v>
      </c>
      <c r="E4743" s="98">
        <f t="shared" si="408"/>
        <v>43</v>
      </c>
      <c r="F4743" s="397">
        <f>F4742+(E4743-E4742)*(F4745-F4742)/(E4745-E4742)</f>
        <v>3.6183000000000001</v>
      </c>
      <c r="G4743" s="98">
        <v>15</v>
      </c>
      <c r="H4743" s="491">
        <f>H4742+(E4743-E4742)*(H4745-H4742)/(E4745-E4742)</f>
        <v>0.41408166666666668</v>
      </c>
      <c r="I4743" s="492">
        <f>I4742+(E4743-E4742)*(I4745-I4742)/(E4745-E4742)</f>
        <v>8.7333333333333325</v>
      </c>
      <c r="J4743" s="397">
        <f>J4742+(E4743-E4742)*(J4745-J4742)/(E4745-E4742)</f>
        <v>0.25986666666666669</v>
      </c>
      <c r="K4743" s="469">
        <f t="shared" si="405"/>
        <v>8.7381313670008733</v>
      </c>
      <c r="L4743" s="469">
        <f t="shared" si="406"/>
        <v>4.7980336675408353E-3</v>
      </c>
    </row>
    <row r="4744" spans="1:12">
      <c r="A4744" s="98" t="s">
        <v>123</v>
      </c>
      <c r="B4744" s="98">
        <f t="shared" si="409"/>
        <v>7</v>
      </c>
      <c r="C4744" s="98">
        <f t="shared" si="410"/>
        <v>6</v>
      </c>
      <c r="D4744" s="98">
        <f>D4742</f>
        <v>90</v>
      </c>
      <c r="E4744" s="98">
        <f t="shared" si="408"/>
        <v>44</v>
      </c>
      <c r="F4744" s="397">
        <f>F4742+(E4744-E4742)*(F4745-F4742)/(E4745-E4742)</f>
        <v>3.6320000000000001</v>
      </c>
      <c r="G4744" s="98">
        <v>15</v>
      </c>
      <c r="H4744" s="491">
        <f>H4742+(E4744-E4742)*(H4745-H4742)/(E4745-E4742)</f>
        <v>0.41076333333333331</v>
      </c>
      <c r="I4744" s="492">
        <f>I4742+(E4744-E4742)*(I4745-I4742)/(E4745-E4742)</f>
        <v>8.8666666666666671</v>
      </c>
      <c r="J4744" s="397">
        <f>J4742+(E4744-E4742)*(J4745-J4742)/(E4745-E4742)</f>
        <v>0.25303333333333333</v>
      </c>
      <c r="K4744" s="469">
        <f t="shared" si="405"/>
        <v>8.8420745116815045</v>
      </c>
      <c r="L4744" s="469">
        <f t="shared" si="406"/>
        <v>-2.4592154985162651E-2</v>
      </c>
    </row>
    <row r="4745" spans="1:12">
      <c r="A4745" s="480" t="s">
        <v>123</v>
      </c>
      <c r="B4745" s="480">
        <f t="shared" si="409"/>
        <v>7</v>
      </c>
      <c r="C4745" s="480">
        <f t="shared" si="410"/>
        <v>6</v>
      </c>
      <c r="D4745" s="480">
        <f>D4742</f>
        <v>90</v>
      </c>
      <c r="E4745" s="480">
        <f t="shared" si="408"/>
        <v>45</v>
      </c>
      <c r="F4745" s="484">
        <v>3.6457000000000002</v>
      </c>
      <c r="G4745" s="480">
        <v>15</v>
      </c>
      <c r="H4745" s="482">
        <v>0.407445</v>
      </c>
      <c r="I4745" s="483">
        <v>9</v>
      </c>
      <c r="J4745" s="484">
        <v>0.2462</v>
      </c>
      <c r="K4745" s="469">
        <f t="shared" si="405"/>
        <v>8.9477107339640938</v>
      </c>
      <c r="L4745" s="469">
        <f t="shared" si="406"/>
        <v>-5.2289266035906223E-2</v>
      </c>
    </row>
    <row r="4746" spans="1:12">
      <c r="A4746" s="98" t="s">
        <v>123</v>
      </c>
      <c r="B4746" s="98">
        <f t="shared" si="409"/>
        <v>7</v>
      </c>
      <c r="C4746" s="98">
        <f t="shared" si="410"/>
        <v>6</v>
      </c>
      <c r="D4746" s="98">
        <f>D4745</f>
        <v>90</v>
      </c>
      <c r="E4746" s="98">
        <f t="shared" si="408"/>
        <v>46</v>
      </c>
      <c r="F4746" s="397">
        <f>F4745+(E4746-E4745)*(F4748-F4745)/(E4748-E4745)</f>
        <v>3.6592666666666669</v>
      </c>
      <c r="G4746" s="98">
        <v>15</v>
      </c>
      <c r="H4746" s="491">
        <f>H4745+(E4746-E4745)*(H4748-H4745)/(E4748-E4745)</f>
        <v>0.40409333333333336</v>
      </c>
      <c r="I4746" s="492">
        <f>I4745+(E4746-E4745)*(I4748-I4745)/(E4748-E4745)</f>
        <v>9.1</v>
      </c>
      <c r="J4746" s="397">
        <f>J4745+(E4746-E4745)*(J4748-J4745)/(E4748-E4745)</f>
        <v>0.23933333333333334</v>
      </c>
      <c r="K4746" s="469">
        <f t="shared" si="405"/>
        <v>9.0554987296664144</v>
      </c>
      <c r="L4746" s="469">
        <f t="shared" si="406"/>
        <v>-4.4501270333585197E-2</v>
      </c>
    </row>
    <row r="4747" spans="1:12">
      <c r="A4747" s="98" t="s">
        <v>123</v>
      </c>
      <c r="B4747" s="98">
        <f t="shared" si="409"/>
        <v>7</v>
      </c>
      <c r="C4747" s="98">
        <f t="shared" si="410"/>
        <v>6</v>
      </c>
      <c r="D4747" s="98">
        <f>D4745</f>
        <v>90</v>
      </c>
      <c r="E4747" s="98">
        <f t="shared" si="408"/>
        <v>47</v>
      </c>
      <c r="F4747" s="397">
        <f>F4745+(E4747-E4745)*(F4748-F4745)/(E4748-E4745)</f>
        <v>3.6728333333333332</v>
      </c>
      <c r="G4747" s="98">
        <v>15</v>
      </c>
      <c r="H4747" s="491">
        <f>H4745+(E4747-E4745)*(H4748-H4745)/(E4748-E4745)</f>
        <v>0.40074166666666666</v>
      </c>
      <c r="I4747" s="492">
        <f>I4745+(E4747-E4745)*(I4748-I4745)/(E4748-E4745)</f>
        <v>9.2000000000000011</v>
      </c>
      <c r="J4747" s="397">
        <f>J4745+(E4747-E4745)*(J4748-J4745)/(E4748-E4745)</f>
        <v>0.23246666666666665</v>
      </c>
      <c r="K4747" s="469">
        <f t="shared" ref="K4747:K4810" si="411">F4747/H4747</f>
        <v>9.1650897294599591</v>
      </c>
      <c r="L4747" s="469">
        <f t="shared" ref="L4747:L4810" si="412">K4747-I4747</f>
        <v>-3.4910270540041921E-2</v>
      </c>
    </row>
    <row r="4748" spans="1:12">
      <c r="A4748" s="480" t="s">
        <v>123</v>
      </c>
      <c r="B4748" s="480">
        <f t="shared" si="409"/>
        <v>7</v>
      </c>
      <c r="C4748" s="480">
        <f t="shared" si="410"/>
        <v>6</v>
      </c>
      <c r="D4748" s="480">
        <f>D4745</f>
        <v>90</v>
      </c>
      <c r="E4748" s="480">
        <f t="shared" si="408"/>
        <v>48</v>
      </c>
      <c r="F4748" s="484">
        <v>3.6863999999999999</v>
      </c>
      <c r="G4748" s="480">
        <v>15</v>
      </c>
      <c r="H4748" s="482">
        <v>0.39739000000000002</v>
      </c>
      <c r="I4748" s="483">
        <v>9.3000000000000007</v>
      </c>
      <c r="J4748" s="484">
        <v>0.22559999999999999</v>
      </c>
      <c r="K4748" s="469">
        <f t="shared" si="411"/>
        <v>9.2765293540350786</v>
      </c>
      <c r="L4748" s="469">
        <f t="shared" si="412"/>
        <v>-2.3470645964922099E-2</v>
      </c>
    </row>
    <row r="4749" spans="1:12">
      <c r="A4749" s="98" t="s">
        <v>123</v>
      </c>
      <c r="B4749" s="98">
        <f t="shared" si="409"/>
        <v>7</v>
      </c>
      <c r="C4749" s="98">
        <f t="shared" si="410"/>
        <v>6</v>
      </c>
      <c r="D4749" s="98">
        <f>D4748</f>
        <v>90</v>
      </c>
      <c r="E4749" s="98">
        <f t="shared" si="408"/>
        <v>49</v>
      </c>
      <c r="F4749" s="397">
        <f>F4748+(E4749-E4748)*(F4751-F4748)/(E4751-E4748)</f>
        <v>3.6998333333333333</v>
      </c>
      <c r="G4749" s="98">
        <v>15</v>
      </c>
      <c r="H4749" s="491">
        <f>H4748+(E4749-E4748)*(H4751-H4748)/(E4751-E4748)</f>
        <v>0.39400099999999999</v>
      </c>
      <c r="I4749" s="492">
        <f>I4748+(E4749-E4748)*(I4751-I4748)/(E4751-E4748)</f>
        <v>9.4</v>
      </c>
      <c r="J4749" s="397">
        <f>J4748+(E4749-E4748)*(J4751-J4748)/(E4751-E4748)</f>
        <v>0.21876666666666666</v>
      </c>
      <c r="K4749" s="469">
        <f t="shared" si="411"/>
        <v>9.3904160987747076</v>
      </c>
      <c r="L4749" s="469">
        <f t="shared" si="412"/>
        <v>-9.5839012252927347E-3</v>
      </c>
    </row>
    <row r="4750" spans="1:12">
      <c r="A4750" s="98" t="s">
        <v>123</v>
      </c>
      <c r="B4750" s="98">
        <f t="shared" si="409"/>
        <v>7</v>
      </c>
      <c r="C4750" s="98">
        <f t="shared" si="410"/>
        <v>6</v>
      </c>
      <c r="D4750" s="98">
        <f>D4748</f>
        <v>90</v>
      </c>
      <c r="E4750" s="98">
        <f t="shared" si="408"/>
        <v>50</v>
      </c>
      <c r="F4750" s="397">
        <f>F4748+(E4750-E4748)*(F4751-F4748)/(E4751-E4748)</f>
        <v>3.7132666666666667</v>
      </c>
      <c r="G4750" s="98">
        <v>15</v>
      </c>
      <c r="H4750" s="491">
        <f>H4748+(E4750-E4748)*(H4751-H4748)/(E4751-E4748)</f>
        <v>0.39061200000000001</v>
      </c>
      <c r="I4750" s="492">
        <f>I4748+(E4750-E4748)*(I4751-I4748)/(E4751-E4748)</f>
        <v>9.5</v>
      </c>
      <c r="J4750" s="397">
        <f>J4748+(E4750-E4748)*(J4751-J4748)/(E4751-E4748)</f>
        <v>0.21193333333333333</v>
      </c>
      <c r="K4750" s="469">
        <f t="shared" si="411"/>
        <v>9.5062790356329732</v>
      </c>
      <c r="L4750" s="469">
        <f t="shared" si="412"/>
        <v>6.2790356329731623E-3</v>
      </c>
    </row>
    <row r="4751" spans="1:12">
      <c r="A4751" s="480" t="s">
        <v>123</v>
      </c>
      <c r="B4751" s="480">
        <f t="shared" si="409"/>
        <v>7</v>
      </c>
      <c r="C4751" s="480">
        <f t="shared" si="410"/>
        <v>6</v>
      </c>
      <c r="D4751" s="480">
        <f>D4748</f>
        <v>90</v>
      </c>
      <c r="E4751" s="480">
        <f t="shared" si="408"/>
        <v>51</v>
      </c>
      <c r="F4751" s="484">
        <v>3.7267000000000001</v>
      </c>
      <c r="G4751" s="480">
        <v>15</v>
      </c>
      <c r="H4751" s="482">
        <v>0.38722299999999998</v>
      </c>
      <c r="I4751" s="483">
        <v>9.6</v>
      </c>
      <c r="J4751" s="484">
        <v>0.2051</v>
      </c>
      <c r="K4751" s="469">
        <f t="shared" si="411"/>
        <v>9.6241700518822491</v>
      </c>
      <c r="L4751" s="469">
        <f t="shared" si="412"/>
        <v>2.417005188224941E-2</v>
      </c>
    </row>
    <row r="4752" spans="1:12">
      <c r="A4752" s="98" t="s">
        <v>123</v>
      </c>
      <c r="B4752" s="98">
        <f t="shared" si="409"/>
        <v>7</v>
      </c>
      <c r="C4752" s="98">
        <f t="shared" si="410"/>
        <v>6</v>
      </c>
      <c r="D4752" s="98">
        <f>D4751</f>
        <v>90</v>
      </c>
      <c r="E4752" s="98">
        <f t="shared" si="408"/>
        <v>52</v>
      </c>
      <c r="F4752" s="397">
        <f>F4751+(E4752-E4751)*(F4754-F4751)/(E4754-E4751)</f>
        <v>3.7399666666666667</v>
      </c>
      <c r="G4752" s="98">
        <v>15</v>
      </c>
      <c r="H4752" s="491">
        <f>H4751+(E4752-E4751)*(H4754-H4751)/(E4754-E4751)</f>
        <v>0.38379166666666664</v>
      </c>
      <c r="I4752" s="492">
        <f>I4751+(E4752-E4751)*(I4754-I4751)/(E4754-E4751)</f>
        <v>9.7333333333333325</v>
      </c>
      <c r="J4752" s="397">
        <f>J4751+(E4752-E4751)*(J4754-J4751)/(E4754-E4751)</f>
        <v>0.19826666666666667</v>
      </c>
      <c r="K4752" s="469">
        <f t="shared" si="411"/>
        <v>9.7447834111388563</v>
      </c>
      <c r="L4752" s="469">
        <f t="shared" si="412"/>
        <v>1.1450077805523762E-2</v>
      </c>
    </row>
    <row r="4753" spans="1:12">
      <c r="A4753" s="98" t="s">
        <v>123</v>
      </c>
      <c r="B4753" s="98">
        <f t="shared" si="409"/>
        <v>7</v>
      </c>
      <c r="C4753" s="98">
        <f t="shared" si="410"/>
        <v>6</v>
      </c>
      <c r="D4753" s="98">
        <f>D4751</f>
        <v>90</v>
      </c>
      <c r="E4753" s="98">
        <f t="shared" si="408"/>
        <v>53</v>
      </c>
      <c r="F4753" s="397">
        <f>F4751+(E4753-E4751)*(F4754-F4751)/(E4754-E4751)</f>
        <v>3.7532333333333336</v>
      </c>
      <c r="G4753" s="98">
        <v>15</v>
      </c>
      <c r="H4753" s="491">
        <f>H4751+(E4753-E4751)*(H4754-H4751)/(E4754-E4751)</f>
        <v>0.38036033333333336</v>
      </c>
      <c r="I4753" s="492">
        <f>I4751+(E4753-E4751)*(I4754-I4751)/(E4754-E4751)</f>
        <v>9.8666666666666671</v>
      </c>
      <c r="J4753" s="397">
        <f>J4751+(E4753-E4751)*(J4754-J4751)/(E4754-E4751)</f>
        <v>0.19143333333333332</v>
      </c>
      <c r="K4753" s="469">
        <f t="shared" si="411"/>
        <v>9.8675729417981728</v>
      </c>
      <c r="L4753" s="469">
        <f t="shared" si="412"/>
        <v>9.0627513150565164E-4</v>
      </c>
    </row>
    <row r="4754" spans="1:12">
      <c r="A4754" s="480" t="s">
        <v>123</v>
      </c>
      <c r="B4754" s="480">
        <f t="shared" si="409"/>
        <v>7</v>
      </c>
      <c r="C4754" s="480">
        <f t="shared" si="410"/>
        <v>6</v>
      </c>
      <c r="D4754" s="480">
        <f>D4751</f>
        <v>90</v>
      </c>
      <c r="E4754" s="480">
        <f t="shared" si="408"/>
        <v>54</v>
      </c>
      <c r="F4754" s="484">
        <v>3.7665000000000002</v>
      </c>
      <c r="G4754" s="480">
        <v>15</v>
      </c>
      <c r="H4754" s="482">
        <v>0.37692900000000001</v>
      </c>
      <c r="I4754" s="483">
        <v>10</v>
      </c>
      <c r="J4754" s="484">
        <v>0.18459999999999999</v>
      </c>
      <c r="K4754" s="469">
        <f t="shared" si="411"/>
        <v>9.9925980754996306</v>
      </c>
      <c r="L4754" s="469">
        <f t="shared" si="412"/>
        <v>-7.4019245003693612E-3</v>
      </c>
    </row>
    <row r="4755" spans="1:12">
      <c r="A4755" s="98" t="s">
        <v>123</v>
      </c>
      <c r="B4755" s="98">
        <f t="shared" si="409"/>
        <v>7</v>
      </c>
      <c r="C4755" s="98">
        <f t="shared" si="410"/>
        <v>6</v>
      </c>
      <c r="D4755" s="98">
        <f>D4754</f>
        <v>90</v>
      </c>
      <c r="E4755" s="98">
        <f t="shared" si="408"/>
        <v>55</v>
      </c>
      <c r="F4755" s="397">
        <f>F4754+(E4755-E4754)*(F4757-F4754)/(E4757-E4754)</f>
        <v>3.7796333333333334</v>
      </c>
      <c r="G4755" s="98">
        <v>15</v>
      </c>
      <c r="H4755" s="491">
        <f>H4754+(E4755-E4754)*(H4757-H4754)/(E4757-E4754)</f>
        <v>0.37345133333333336</v>
      </c>
      <c r="I4755" s="492">
        <f>I4754+(E4755-E4754)*(I4757-I4754)/(E4757-E4754)</f>
        <v>10.133333333333333</v>
      </c>
      <c r="J4755" s="397">
        <f>J4754+(E4755-E4754)*(J4757-J4754)/(E4757-E4754)</f>
        <v>0.17776666666666666</v>
      </c>
      <c r="K4755" s="469">
        <f t="shared" si="411"/>
        <v>10.120818955437299</v>
      </c>
      <c r="L4755" s="469">
        <f t="shared" si="412"/>
        <v>-1.2514377896033935E-2</v>
      </c>
    </row>
    <row r="4756" spans="1:12">
      <c r="A4756" s="98" t="s">
        <v>123</v>
      </c>
      <c r="B4756" s="98">
        <f t="shared" si="409"/>
        <v>7</v>
      </c>
      <c r="C4756" s="98">
        <f t="shared" si="410"/>
        <v>6</v>
      </c>
      <c r="D4756" s="98">
        <f>D4754</f>
        <v>90</v>
      </c>
      <c r="E4756" s="98">
        <f t="shared" si="408"/>
        <v>56</v>
      </c>
      <c r="F4756" s="397">
        <f>F4754+(E4756-E4754)*(F4757-F4754)/(E4757-E4754)</f>
        <v>3.7927666666666666</v>
      </c>
      <c r="G4756" s="98">
        <v>15</v>
      </c>
      <c r="H4756" s="491">
        <f>H4754+(E4756-E4754)*(H4757-H4754)/(E4757-E4754)</f>
        <v>0.36997366666666665</v>
      </c>
      <c r="I4756" s="492">
        <f>I4754+(E4756-E4754)*(I4757-I4754)/(E4757-E4754)</f>
        <v>10.266666666666667</v>
      </c>
      <c r="J4756" s="397">
        <f>J4754+(E4756-E4754)*(J4757-J4754)/(E4757-E4754)</f>
        <v>0.17093333333333333</v>
      </c>
      <c r="K4756" s="469">
        <f t="shared" si="411"/>
        <v>10.251450328446801</v>
      </c>
      <c r="L4756" s="469">
        <f t="shared" si="412"/>
        <v>-1.5216338219866898E-2</v>
      </c>
    </row>
    <row r="4757" spans="1:12">
      <c r="A4757" s="480" t="s">
        <v>123</v>
      </c>
      <c r="B4757" s="480">
        <f t="shared" si="409"/>
        <v>7</v>
      </c>
      <c r="C4757" s="480">
        <f t="shared" si="410"/>
        <v>6</v>
      </c>
      <c r="D4757" s="480">
        <f>D4754</f>
        <v>90</v>
      </c>
      <c r="E4757" s="480">
        <f t="shared" si="408"/>
        <v>57</v>
      </c>
      <c r="F4757" s="484">
        <v>3.8058999999999998</v>
      </c>
      <c r="G4757" s="480">
        <v>15</v>
      </c>
      <c r="H4757" s="482">
        <v>0.36649599999999999</v>
      </c>
      <c r="I4757" s="483">
        <v>10.4</v>
      </c>
      <c r="J4757" s="484">
        <v>0.1641</v>
      </c>
      <c r="K4757" s="469">
        <f t="shared" si="411"/>
        <v>10.384560813760586</v>
      </c>
      <c r="L4757" s="469">
        <f t="shared" si="412"/>
        <v>-1.5439186239413871E-2</v>
      </c>
    </row>
    <row r="4758" spans="1:12">
      <c r="A4758" s="98" t="s">
        <v>123</v>
      </c>
      <c r="B4758" s="98">
        <f t="shared" si="409"/>
        <v>7</v>
      </c>
      <c r="C4758" s="98">
        <f t="shared" si="410"/>
        <v>6</v>
      </c>
      <c r="D4758" s="98">
        <f>D4757</f>
        <v>90</v>
      </c>
      <c r="E4758" s="98">
        <f t="shared" si="408"/>
        <v>58</v>
      </c>
      <c r="F4758" s="397">
        <f>F4757+(E4758-E4757)*(F4760-F4757)/(E4760-E4757)</f>
        <v>3.8188999999999997</v>
      </c>
      <c r="G4758" s="98">
        <v>15</v>
      </c>
      <c r="H4758" s="491">
        <f>H4757+(E4758-E4757)*(H4760-H4757)/(E4760-E4757)</f>
        <v>0.36296800000000001</v>
      </c>
      <c r="I4758" s="492">
        <f>I4757+(E4758-E4757)*(I4760-I4757)/(E4760-E4757)</f>
        <v>10.533333333333333</v>
      </c>
      <c r="J4758" s="397">
        <f>J4757+(E4758-E4757)*(J4760-J4757)/(E4760-E4757)</f>
        <v>0.15726666666666667</v>
      </c>
      <c r="K4758" s="469">
        <f t="shared" si="411"/>
        <v>10.5213131736131</v>
      </c>
      <c r="L4758" s="469">
        <f t="shared" si="412"/>
        <v>-1.2020159720233181E-2</v>
      </c>
    </row>
    <row r="4759" spans="1:12">
      <c r="A4759" s="98" t="s">
        <v>123</v>
      </c>
      <c r="B4759" s="98">
        <f t="shared" si="409"/>
        <v>7</v>
      </c>
      <c r="C4759" s="98">
        <f t="shared" si="410"/>
        <v>6</v>
      </c>
      <c r="D4759" s="98">
        <f>D4757</f>
        <v>90</v>
      </c>
      <c r="E4759" s="98">
        <f t="shared" si="408"/>
        <v>59</v>
      </c>
      <c r="F4759" s="397">
        <f>F4757+(E4759-E4757)*(F4760-F4757)/(E4760-E4757)</f>
        <v>3.8319000000000001</v>
      </c>
      <c r="G4759" s="98">
        <v>15</v>
      </c>
      <c r="H4759" s="491">
        <f>H4757+(E4759-E4757)*(H4760-H4757)/(E4760-E4757)</f>
        <v>0.35943999999999998</v>
      </c>
      <c r="I4759" s="492">
        <f>I4757+(E4759-E4757)*(I4760-I4757)/(E4760-E4757)</f>
        <v>10.666666666666668</v>
      </c>
      <c r="J4759" s="397">
        <f>J4757+(E4759-E4757)*(J4760-J4757)/(E4760-E4757)</f>
        <v>0.15043333333333334</v>
      </c>
      <c r="K4759" s="469">
        <f t="shared" si="411"/>
        <v>10.660750055642112</v>
      </c>
      <c r="L4759" s="469">
        <f t="shared" si="412"/>
        <v>-5.9166110245563175E-3</v>
      </c>
    </row>
    <row r="4760" spans="1:12">
      <c r="A4760" s="480" t="s">
        <v>123</v>
      </c>
      <c r="B4760" s="480">
        <f t="shared" si="409"/>
        <v>7</v>
      </c>
      <c r="C4760" s="480">
        <f t="shared" si="410"/>
        <v>6</v>
      </c>
      <c r="D4760" s="480">
        <f>D4757</f>
        <v>90</v>
      </c>
      <c r="E4760" s="480">
        <f t="shared" si="408"/>
        <v>60</v>
      </c>
      <c r="F4760" s="484">
        <v>3.8449</v>
      </c>
      <c r="G4760" s="480">
        <v>15</v>
      </c>
      <c r="H4760" s="482">
        <v>0.35591200000000001</v>
      </c>
      <c r="I4760" s="483">
        <v>10.8</v>
      </c>
      <c r="J4760" s="484">
        <v>0.14360000000000001</v>
      </c>
      <c r="K4760" s="469">
        <f t="shared" si="411"/>
        <v>10.802951291330441</v>
      </c>
      <c r="L4760" s="469">
        <f t="shared" si="412"/>
        <v>2.9512913304401422E-3</v>
      </c>
    </row>
    <row r="4761" spans="1:12">
      <c r="A4761" s="98" t="s">
        <v>123</v>
      </c>
      <c r="B4761" s="98">
        <f t="shared" si="409"/>
        <v>7</v>
      </c>
      <c r="C4761" s="98">
        <f t="shared" si="410"/>
        <v>6</v>
      </c>
      <c r="D4761" s="98">
        <f>D4760</f>
        <v>90</v>
      </c>
      <c r="E4761" s="98">
        <f t="shared" si="408"/>
        <v>61</v>
      </c>
      <c r="F4761" s="397">
        <f>F4760+(E4761-E4760)*(F4763-F4760)/(E4763-E4760)</f>
        <v>3.8577666666666666</v>
      </c>
      <c r="G4761" s="98">
        <v>15</v>
      </c>
      <c r="H4761" s="491">
        <f>H4760+(E4761-E4760)*(H4763-H4760)/(E4763-E4760)</f>
        <v>0.35232866666666668</v>
      </c>
      <c r="I4761" s="492">
        <f>I4760+(E4761-E4760)*(I4763-I4760)/(E4763-E4760)</f>
        <v>10.966666666666667</v>
      </c>
      <c r="J4761" s="397">
        <f>J4760+(E4761-E4760)*(J4763-J4760)/(E4763-E4760)</f>
        <v>0.13676666666666668</v>
      </c>
      <c r="K4761" s="469">
        <f t="shared" si="411"/>
        <v>10.94934086165758</v>
      </c>
      <c r="L4761" s="469">
        <f t="shared" si="412"/>
        <v>-1.7325805009086537E-2</v>
      </c>
    </row>
    <row r="4762" spans="1:12">
      <c r="A4762" s="98" t="s">
        <v>123</v>
      </c>
      <c r="B4762" s="98">
        <f t="shared" si="409"/>
        <v>7</v>
      </c>
      <c r="C4762" s="98">
        <f t="shared" si="410"/>
        <v>6</v>
      </c>
      <c r="D4762" s="98">
        <f>D4760</f>
        <v>90</v>
      </c>
      <c r="E4762" s="98">
        <f t="shared" si="408"/>
        <v>62</v>
      </c>
      <c r="F4762" s="397">
        <f>F4760+(E4762-E4760)*(F4763-F4760)/(E4763-E4760)</f>
        <v>3.8706333333333336</v>
      </c>
      <c r="G4762" s="98">
        <v>15</v>
      </c>
      <c r="H4762" s="491">
        <f>H4760+(E4762-E4760)*(H4763-H4760)/(E4763-E4760)</f>
        <v>0.34874533333333335</v>
      </c>
      <c r="I4762" s="492">
        <f>I4760+(E4762-E4760)*(I4763-I4760)/(E4763-E4760)</f>
        <v>11.133333333333335</v>
      </c>
      <c r="J4762" s="397">
        <f>J4760+(E4762-E4760)*(J4763-J4760)/(E4763-E4760)</f>
        <v>0.12993333333333335</v>
      </c>
      <c r="K4762" s="469">
        <f t="shared" si="411"/>
        <v>11.098738716694895</v>
      </c>
      <c r="L4762" s="469">
        <f t="shared" si="412"/>
        <v>-3.4594616638440101E-2</v>
      </c>
    </row>
    <row r="4763" spans="1:12">
      <c r="A4763" s="480" t="s">
        <v>123</v>
      </c>
      <c r="B4763" s="480">
        <f t="shared" si="409"/>
        <v>7</v>
      </c>
      <c r="C4763" s="480">
        <f t="shared" si="410"/>
        <v>6</v>
      </c>
      <c r="D4763" s="480">
        <f>D4760</f>
        <v>90</v>
      </c>
      <c r="E4763" s="480">
        <f t="shared" si="408"/>
        <v>63</v>
      </c>
      <c r="F4763" s="484">
        <v>3.8835000000000002</v>
      </c>
      <c r="G4763" s="480">
        <v>15</v>
      </c>
      <c r="H4763" s="482">
        <v>0.34516200000000002</v>
      </c>
      <c r="I4763" s="483">
        <v>11.3</v>
      </c>
      <c r="J4763" s="484">
        <v>0.1231</v>
      </c>
      <c r="K4763" s="469">
        <f t="shared" si="411"/>
        <v>11.251238548855319</v>
      </c>
      <c r="L4763" s="469">
        <f t="shared" si="412"/>
        <v>-4.8761451144681445E-2</v>
      </c>
    </row>
    <row r="4764" spans="1:12">
      <c r="A4764" s="98" t="s">
        <v>123</v>
      </c>
      <c r="B4764" s="98">
        <f t="shared" si="409"/>
        <v>7</v>
      </c>
      <c r="C4764" s="98">
        <f t="shared" si="410"/>
        <v>6</v>
      </c>
      <c r="D4764" s="98">
        <f>D4763</f>
        <v>90</v>
      </c>
      <c r="E4764" s="98">
        <f t="shared" si="408"/>
        <v>64</v>
      </c>
      <c r="F4764" s="397">
        <f>F4763+(E4764-E4763)*(F4766-F4763)/(E4766-E4763)</f>
        <v>3.8962333333333334</v>
      </c>
      <c r="G4764" s="98">
        <v>15</v>
      </c>
      <c r="H4764" s="491">
        <f>H4763+(E4764-E4763)*(H4766-H4763)/(E4766-E4763)</f>
        <v>0.34151900000000002</v>
      </c>
      <c r="I4764" s="492">
        <f>I4763+(E4764-E4763)*(I4766-I4763)/(E4766-E4763)</f>
        <v>11.433333333333334</v>
      </c>
      <c r="J4764" s="397">
        <f>J4763+(E4764-E4763)*(J4766-J4763)/(E4766-E4763)</f>
        <v>0.11626666666666667</v>
      </c>
      <c r="K4764" s="469">
        <f t="shared" si="411"/>
        <v>11.408540471637986</v>
      </c>
      <c r="L4764" s="469">
        <f t="shared" si="412"/>
        <v>-2.4792861695347668E-2</v>
      </c>
    </row>
    <row r="4765" spans="1:12">
      <c r="A4765" s="98" t="s">
        <v>123</v>
      </c>
      <c r="B4765" s="98">
        <f t="shared" si="409"/>
        <v>7</v>
      </c>
      <c r="C4765" s="98">
        <f t="shared" si="410"/>
        <v>6</v>
      </c>
      <c r="D4765" s="98">
        <f>D4763</f>
        <v>90</v>
      </c>
      <c r="E4765" s="98">
        <f t="shared" si="408"/>
        <v>65</v>
      </c>
      <c r="F4765" s="397">
        <f>F4763+(E4765-E4763)*(F4766-F4763)/(E4766-E4763)</f>
        <v>3.9089666666666667</v>
      </c>
      <c r="G4765" s="98">
        <v>15</v>
      </c>
      <c r="H4765" s="491">
        <f>H4763+(E4765-E4763)*(H4766-H4763)/(E4766-E4763)</f>
        <v>0.33787600000000001</v>
      </c>
      <c r="I4765" s="492">
        <f>I4763+(E4765-E4763)*(I4766-I4763)/(E4766-E4763)</f>
        <v>11.566666666666666</v>
      </c>
      <c r="J4765" s="397">
        <f>J4763+(E4765-E4763)*(J4766-J4763)/(E4766-E4763)</f>
        <v>0.10943333333333333</v>
      </c>
      <c r="K4765" s="469">
        <f t="shared" si="411"/>
        <v>11.569234472607308</v>
      </c>
      <c r="L4765" s="469">
        <f t="shared" si="412"/>
        <v>2.5678059406413212E-3</v>
      </c>
    </row>
    <row r="4766" spans="1:12">
      <c r="A4766" s="480" t="s">
        <v>123</v>
      </c>
      <c r="B4766" s="480">
        <f t="shared" si="409"/>
        <v>7</v>
      </c>
      <c r="C4766" s="480">
        <f t="shared" si="410"/>
        <v>6</v>
      </c>
      <c r="D4766" s="480">
        <f>D4763</f>
        <v>90</v>
      </c>
      <c r="E4766" s="480">
        <f t="shared" si="408"/>
        <v>66</v>
      </c>
      <c r="F4766" s="484">
        <v>3.9217</v>
      </c>
      <c r="G4766" s="480">
        <v>15</v>
      </c>
      <c r="H4766" s="482">
        <v>0.334233</v>
      </c>
      <c r="I4766" s="483">
        <v>11.7</v>
      </c>
      <c r="J4766" s="484">
        <v>0.1026</v>
      </c>
      <c r="K4766" s="469">
        <f t="shared" si="411"/>
        <v>11.733431468466609</v>
      </c>
      <c r="L4766" s="469">
        <f t="shared" si="412"/>
        <v>3.3431468466609715E-2</v>
      </c>
    </row>
    <row r="4767" spans="1:12">
      <c r="A4767" s="98" t="s">
        <v>123</v>
      </c>
      <c r="B4767" s="98">
        <f t="shared" si="409"/>
        <v>7</v>
      </c>
      <c r="C4767" s="98">
        <f t="shared" si="410"/>
        <v>6</v>
      </c>
      <c r="D4767" s="98">
        <f>D4766</f>
        <v>90</v>
      </c>
      <c r="E4767" s="98">
        <f t="shared" si="408"/>
        <v>67</v>
      </c>
      <c r="F4767" s="397">
        <f>F4766+(E4767-E4766)*(F4769-F4766)/(E4769-E4766)</f>
        <v>3.9343333333333335</v>
      </c>
      <c r="G4767" s="98">
        <v>15</v>
      </c>
      <c r="H4767" s="491">
        <f>H4766+(E4767-E4766)*(H4769-H4766)/(E4769-E4766)</f>
        <v>0.33052533333333334</v>
      </c>
      <c r="I4767" s="492">
        <f>I4766+(E4767-E4766)*(I4769-I4766)/(E4769-E4766)</f>
        <v>11.9</v>
      </c>
      <c r="J4767" s="397">
        <f>J4766+(E4767-E4766)*(J4769-J4766)/(E4769-E4766)</f>
        <v>9.5766666666666667E-2</v>
      </c>
      <c r="K4767" s="469">
        <f t="shared" si="411"/>
        <v>11.903273173211131</v>
      </c>
      <c r="L4767" s="469">
        <f t="shared" si="412"/>
        <v>3.2731732111308531E-3</v>
      </c>
    </row>
    <row r="4768" spans="1:12">
      <c r="A4768" s="98" t="s">
        <v>123</v>
      </c>
      <c r="B4768" s="98">
        <f t="shared" si="409"/>
        <v>7</v>
      </c>
      <c r="C4768" s="98">
        <f t="shared" si="410"/>
        <v>6</v>
      </c>
      <c r="D4768" s="98">
        <f>D4766</f>
        <v>90</v>
      </c>
      <c r="E4768" s="98">
        <f t="shared" si="408"/>
        <v>68</v>
      </c>
      <c r="F4768" s="397">
        <f>F4766+(E4768-E4766)*(F4769-F4766)/(E4769-E4766)</f>
        <v>3.9469666666666665</v>
      </c>
      <c r="G4768" s="98">
        <v>15</v>
      </c>
      <c r="H4768" s="491">
        <f>H4766+(E4768-E4766)*(H4769-H4766)/(E4769-E4766)</f>
        <v>0.32681766666666667</v>
      </c>
      <c r="I4768" s="492">
        <f>I4766+(E4768-E4766)*(I4769-I4766)/(E4769-E4766)</f>
        <v>12.1</v>
      </c>
      <c r="J4768" s="397">
        <f>J4766+(E4768-E4766)*(J4769-J4766)/(E4769-E4766)</f>
        <v>8.8933333333333336E-2</v>
      </c>
      <c r="K4768" s="469">
        <f t="shared" si="411"/>
        <v>12.076968503334683</v>
      </c>
      <c r="L4768" s="469">
        <f t="shared" si="412"/>
        <v>-2.3031496665316453E-2</v>
      </c>
    </row>
    <row r="4769" spans="1:12">
      <c r="A4769" s="480" t="s">
        <v>123</v>
      </c>
      <c r="B4769" s="480">
        <f t="shared" si="409"/>
        <v>7</v>
      </c>
      <c r="C4769" s="480">
        <f t="shared" si="410"/>
        <v>6</v>
      </c>
      <c r="D4769" s="480">
        <f>D4766</f>
        <v>90</v>
      </c>
      <c r="E4769" s="480">
        <f t="shared" si="408"/>
        <v>69</v>
      </c>
      <c r="F4769" s="484">
        <v>3.9596</v>
      </c>
      <c r="G4769" s="480">
        <v>15</v>
      </c>
      <c r="H4769" s="482">
        <v>0.32311000000000001</v>
      </c>
      <c r="I4769" s="483">
        <v>12.3</v>
      </c>
      <c r="J4769" s="484">
        <v>8.2100000000000006E-2</v>
      </c>
      <c r="K4769" s="469">
        <f t="shared" si="411"/>
        <v>12.254650119154467</v>
      </c>
      <c r="L4769" s="469">
        <f t="shared" si="412"/>
        <v>-4.5349880845533264E-2</v>
      </c>
    </row>
    <row r="4770" spans="1:12">
      <c r="A4770" s="98" t="s">
        <v>123</v>
      </c>
      <c r="B4770" s="98">
        <f t="shared" si="409"/>
        <v>7</v>
      </c>
      <c r="C4770" s="98">
        <f t="shared" si="410"/>
        <v>6</v>
      </c>
      <c r="D4770" s="98">
        <f>D4769</f>
        <v>90</v>
      </c>
      <c r="E4770" s="98">
        <f t="shared" si="408"/>
        <v>70</v>
      </c>
      <c r="F4770" s="397">
        <f>F4769+(E4770-E4769)*(F4772-F4769)/(E4772-E4769)</f>
        <v>3.9721000000000002</v>
      </c>
      <c r="G4770" s="98">
        <v>15</v>
      </c>
      <c r="H4770" s="491">
        <f>H4769+(E4770-E4769)*(H4772-H4769)/(E4772-E4769)</f>
        <v>0.31933333333333336</v>
      </c>
      <c r="I4770" s="492">
        <f>I4769+(E4770-E4769)*(I4772-I4769)/(E4772-E4769)</f>
        <v>12.466666666666667</v>
      </c>
      <c r="J4770" s="397">
        <f>J4769+(E4770-E4769)*(J4772-J4769)/(E4772-E4769)</f>
        <v>7.5233333333333333E-2</v>
      </c>
      <c r="K4770" s="469">
        <f t="shared" si="411"/>
        <v>12.438726513569938</v>
      </c>
      <c r="L4770" s="469">
        <f t="shared" si="412"/>
        <v>-2.7940153096729148E-2</v>
      </c>
    </row>
    <row r="4771" spans="1:12">
      <c r="A4771" s="98" t="s">
        <v>123</v>
      </c>
      <c r="B4771" s="98">
        <f t="shared" si="409"/>
        <v>7</v>
      </c>
      <c r="C4771" s="98">
        <f t="shared" si="410"/>
        <v>6</v>
      </c>
      <c r="D4771" s="98">
        <f>D4769</f>
        <v>90</v>
      </c>
      <c r="E4771" s="98">
        <f t="shared" si="408"/>
        <v>71</v>
      </c>
      <c r="F4771" s="397">
        <f>F4769+(E4771-E4769)*(F4772-F4769)/(E4772-E4769)</f>
        <v>3.9845999999999999</v>
      </c>
      <c r="G4771" s="98">
        <v>15</v>
      </c>
      <c r="H4771" s="491">
        <f>H4769+(E4771-E4769)*(H4772-H4769)/(E4772-E4769)</f>
        <v>0.31555666666666665</v>
      </c>
      <c r="I4771" s="492">
        <f>I4769+(E4771-E4769)*(I4772-I4769)/(E4772-E4769)</f>
        <v>12.633333333333335</v>
      </c>
      <c r="J4771" s="397">
        <f>J4769+(E4771-E4769)*(J4772-J4769)/(E4772-E4769)</f>
        <v>6.8366666666666673E-2</v>
      </c>
      <c r="K4771" s="469">
        <f t="shared" si="411"/>
        <v>12.627209059123032</v>
      </c>
      <c r="L4771" s="469">
        <f t="shared" si="412"/>
        <v>-6.1242742103022607E-3</v>
      </c>
    </row>
    <row r="4772" spans="1:12">
      <c r="A4772" s="480" t="s">
        <v>123</v>
      </c>
      <c r="B4772" s="480">
        <f t="shared" si="409"/>
        <v>7</v>
      </c>
      <c r="C4772" s="480">
        <f t="shared" si="410"/>
        <v>6</v>
      </c>
      <c r="D4772" s="480">
        <f>D4769</f>
        <v>90</v>
      </c>
      <c r="E4772" s="480">
        <f t="shared" si="408"/>
        <v>72</v>
      </c>
      <c r="F4772" s="484">
        <v>3.9971000000000001</v>
      </c>
      <c r="G4772" s="480">
        <v>15</v>
      </c>
      <c r="H4772" s="482">
        <v>0.31178</v>
      </c>
      <c r="I4772" s="483">
        <v>12.8</v>
      </c>
      <c r="J4772" s="484">
        <v>6.1499999999999999E-2</v>
      </c>
      <c r="K4772" s="469">
        <f t="shared" si="411"/>
        <v>12.820257874142024</v>
      </c>
      <c r="L4772" s="469">
        <f t="shared" si="412"/>
        <v>2.0257874142023624E-2</v>
      </c>
    </row>
    <row r="4773" spans="1:12">
      <c r="A4773" s="98" t="s">
        <v>123</v>
      </c>
      <c r="B4773" s="98">
        <f t="shared" si="409"/>
        <v>7</v>
      </c>
      <c r="C4773" s="98">
        <f t="shared" si="410"/>
        <v>6</v>
      </c>
      <c r="D4773" s="98">
        <f>D4772</f>
        <v>90</v>
      </c>
      <c r="E4773" s="98">
        <f t="shared" si="408"/>
        <v>73</v>
      </c>
      <c r="F4773" s="397">
        <f>F4772+(E4773-E4772)*(F4775-F4772)/(E4775-E4772)</f>
        <v>4.0095000000000001</v>
      </c>
      <c r="G4773" s="98">
        <v>15</v>
      </c>
      <c r="H4773" s="491">
        <f>H4772+(E4773-E4772)*(H4775-H4772)/(E4775-E4772)</f>
        <v>0.30792866666666668</v>
      </c>
      <c r="I4773" s="492">
        <f>I4772+(E4773-E4772)*(I4775-I4772)/(E4775-E4772)</f>
        <v>13</v>
      </c>
      <c r="J4773" s="397">
        <f>J4772+(E4773-E4772)*(J4775-J4772)/(E4775-E4772)</f>
        <v>5.4666666666666669E-2</v>
      </c>
      <c r="K4773" s="469">
        <f t="shared" si="411"/>
        <v>13.020872799544483</v>
      </c>
      <c r="L4773" s="469">
        <f t="shared" si="412"/>
        <v>2.0872799544482845E-2</v>
      </c>
    </row>
    <row r="4774" spans="1:12">
      <c r="A4774" s="98" t="s">
        <v>123</v>
      </c>
      <c r="B4774" s="98">
        <f t="shared" si="409"/>
        <v>7</v>
      </c>
      <c r="C4774" s="98">
        <f t="shared" si="410"/>
        <v>6</v>
      </c>
      <c r="D4774" s="98">
        <f>D4772</f>
        <v>90</v>
      </c>
      <c r="E4774" s="98">
        <f t="shared" si="408"/>
        <v>74</v>
      </c>
      <c r="F4774" s="397">
        <f>F4772+(E4774-E4772)*(F4775-F4772)/(E4775-E4772)</f>
        <v>4.0219000000000005</v>
      </c>
      <c r="G4774" s="98">
        <v>15</v>
      </c>
      <c r="H4774" s="491">
        <f>H4772+(E4774-E4772)*(H4775-H4772)/(E4775-E4772)</f>
        <v>0.30407733333333331</v>
      </c>
      <c r="I4774" s="492">
        <f>I4772+(E4774-E4772)*(I4775-I4772)/(E4775-E4772)</f>
        <v>13.200000000000001</v>
      </c>
      <c r="J4774" s="397">
        <f>J4772+(E4774-E4772)*(J4775-J4772)/(E4775-E4772)</f>
        <v>4.7833333333333332E-2</v>
      </c>
      <c r="K4774" s="469">
        <f t="shared" si="411"/>
        <v>13.226569556867116</v>
      </c>
      <c r="L4774" s="469">
        <f t="shared" si="412"/>
        <v>2.6569556867114485E-2</v>
      </c>
    </row>
    <row r="4775" spans="1:12">
      <c r="A4775" s="480" t="s">
        <v>123</v>
      </c>
      <c r="B4775" s="480">
        <f t="shared" si="409"/>
        <v>7</v>
      </c>
      <c r="C4775" s="480">
        <f t="shared" si="410"/>
        <v>6</v>
      </c>
      <c r="D4775" s="480">
        <f>D4772</f>
        <v>90</v>
      </c>
      <c r="E4775" s="480">
        <f t="shared" si="408"/>
        <v>75</v>
      </c>
      <c r="F4775" s="484">
        <v>4.0343</v>
      </c>
      <c r="G4775" s="480">
        <v>15</v>
      </c>
      <c r="H4775" s="482">
        <v>0.30022599999999999</v>
      </c>
      <c r="I4775" s="483">
        <v>13.4</v>
      </c>
      <c r="J4775" s="484">
        <v>4.1000000000000002E-2</v>
      </c>
      <c r="K4775" s="469">
        <f t="shared" si="411"/>
        <v>13.437543717066477</v>
      </c>
      <c r="L4775" s="469">
        <f t="shared" si="412"/>
        <v>3.7543717066476745E-2</v>
      </c>
    </row>
    <row r="4776" spans="1:12">
      <c r="A4776" s="98" t="s">
        <v>123</v>
      </c>
      <c r="B4776" s="98">
        <f t="shared" si="409"/>
        <v>7</v>
      </c>
      <c r="C4776" s="98">
        <f t="shared" si="410"/>
        <v>6</v>
      </c>
      <c r="D4776" s="98">
        <f>D4775</f>
        <v>90</v>
      </c>
      <c r="E4776" s="98">
        <f t="shared" si="408"/>
        <v>76</v>
      </c>
      <c r="F4776" s="397">
        <f>F4775+(E4776-E4775)*(F4778-F4775)/(E4778-E4775)</f>
        <v>4.0465666666666671</v>
      </c>
      <c r="G4776" s="98">
        <v>15</v>
      </c>
      <c r="H4776" s="491">
        <f>H4775+(E4776-E4775)*(H4778-H4775)/(E4778-E4775)</f>
        <v>0.29629499999999998</v>
      </c>
      <c r="I4776" s="492">
        <f>I4775+(E4776-E4775)*(I4778-I4775)/(E4778-E4775)</f>
        <v>13.633333333333333</v>
      </c>
      <c r="J4776" s="397">
        <f>J4775+(E4776-E4775)*(J4778-J4775)/(E4778-E4775)</f>
        <v>3.4166666666666665E-2</v>
      </c>
      <c r="K4776" s="469">
        <f t="shared" si="411"/>
        <v>13.657222250347347</v>
      </c>
      <c r="L4776" s="469">
        <f t="shared" si="412"/>
        <v>2.388891701401441E-2</v>
      </c>
    </row>
    <row r="4777" spans="1:12">
      <c r="A4777" s="98" t="s">
        <v>123</v>
      </c>
      <c r="B4777" s="98">
        <f t="shared" si="409"/>
        <v>7</v>
      </c>
      <c r="C4777" s="98">
        <f t="shared" si="410"/>
        <v>6</v>
      </c>
      <c r="D4777" s="98">
        <f>D4775</f>
        <v>90</v>
      </c>
      <c r="E4777" s="98">
        <f t="shared" si="408"/>
        <v>77</v>
      </c>
      <c r="F4777" s="397">
        <f>F4775+(E4777-E4775)*(F4778-F4775)/(E4778-E4775)</f>
        <v>4.0588333333333333</v>
      </c>
      <c r="G4777" s="98">
        <v>15</v>
      </c>
      <c r="H4777" s="491">
        <f>H4775+(E4777-E4775)*(H4778-H4775)/(E4778-E4775)</f>
        <v>0.29236400000000001</v>
      </c>
      <c r="I4777" s="492">
        <f>I4775+(E4777-E4775)*(I4778-I4775)/(E4778-E4775)</f>
        <v>13.866666666666667</v>
      </c>
      <c r="J4777" s="397">
        <f>J4775+(E4777-E4775)*(J4778-J4775)/(E4778-E4775)</f>
        <v>2.7333333333333334E-2</v>
      </c>
      <c r="K4777" s="469">
        <f t="shared" si="411"/>
        <v>13.882808188878704</v>
      </c>
      <c r="L4777" s="469">
        <f t="shared" si="412"/>
        <v>1.6141522212036463E-2</v>
      </c>
    </row>
    <row r="4778" spans="1:12">
      <c r="A4778" s="480" t="s">
        <v>123</v>
      </c>
      <c r="B4778" s="480">
        <f t="shared" si="409"/>
        <v>7</v>
      </c>
      <c r="C4778" s="480">
        <f t="shared" si="410"/>
        <v>6</v>
      </c>
      <c r="D4778" s="480">
        <f>D4775</f>
        <v>90</v>
      </c>
      <c r="E4778" s="480">
        <f t="shared" ref="E4778:E4790" si="413">E4777+1</f>
        <v>78</v>
      </c>
      <c r="F4778" s="484">
        <v>4.0711000000000004</v>
      </c>
      <c r="G4778" s="480">
        <v>15</v>
      </c>
      <c r="H4778" s="482">
        <v>0.28843299999999999</v>
      </c>
      <c r="I4778" s="483">
        <v>14.1</v>
      </c>
      <c r="J4778" s="484">
        <v>2.0500000000000001E-2</v>
      </c>
      <c r="K4778" s="469">
        <f t="shared" si="411"/>
        <v>14.114543065460611</v>
      </c>
      <c r="L4778" s="469">
        <f t="shared" si="412"/>
        <v>1.4543065460610904E-2</v>
      </c>
    </row>
    <row r="4779" spans="1:12">
      <c r="A4779" s="98" t="s">
        <v>123</v>
      </c>
      <c r="B4779" s="98">
        <f t="shared" si="409"/>
        <v>7</v>
      </c>
      <c r="C4779" s="98">
        <f t="shared" si="410"/>
        <v>6</v>
      </c>
      <c r="D4779" s="98">
        <f>D4778</f>
        <v>90</v>
      </c>
      <c r="E4779" s="98">
        <f t="shared" si="413"/>
        <v>79</v>
      </c>
      <c r="F4779" s="397">
        <f>F4778+(E4779-E4778)*(F4781-F4778)/(E4781-E4778)</f>
        <v>4.0832666666666668</v>
      </c>
      <c r="G4779" s="98">
        <v>15</v>
      </c>
      <c r="H4779" s="491">
        <f>H4778+(E4779-E4778)*(H4781-H4778)/(E4781-E4778)</f>
        <v>0.28441699999999998</v>
      </c>
      <c r="I4779" s="492">
        <f>I4778+(E4779-E4778)*(I4781-I4778)/(E4781-E4778)</f>
        <v>14.366666666666667</v>
      </c>
      <c r="J4779" s="397">
        <f>J4778+(E4779-E4778)*(J4781-J4778)/(E4781-E4778)</f>
        <v>1.3666666666666667E-2</v>
      </c>
      <c r="K4779" s="469">
        <f t="shared" si="411"/>
        <v>14.356619564465792</v>
      </c>
      <c r="L4779" s="469">
        <f t="shared" si="412"/>
        <v>-1.0047102200875457E-2</v>
      </c>
    </row>
    <row r="4780" spans="1:12">
      <c r="A4780" s="98" t="s">
        <v>123</v>
      </c>
      <c r="B4780" s="98">
        <f t="shared" si="409"/>
        <v>7</v>
      </c>
      <c r="C4780" s="98">
        <f t="shared" si="410"/>
        <v>6</v>
      </c>
      <c r="D4780" s="98">
        <f>D4778</f>
        <v>90</v>
      </c>
      <c r="E4780" s="98">
        <f t="shared" si="413"/>
        <v>80</v>
      </c>
      <c r="F4780" s="397">
        <f>F4778+(E4780-E4778)*(F4781-F4778)/(E4781-E4778)</f>
        <v>4.0954333333333333</v>
      </c>
      <c r="G4780" s="98">
        <v>15</v>
      </c>
      <c r="H4780" s="491">
        <f>H4778+(E4780-E4778)*(H4781-H4778)/(E4781-E4778)</f>
        <v>0.28040100000000001</v>
      </c>
      <c r="I4780" s="492">
        <f>I4778+(E4780-E4778)*(I4781-I4778)/(E4781-E4778)</f>
        <v>14.633333333333333</v>
      </c>
      <c r="J4780" s="397">
        <f>J4778+(E4780-E4778)*(J4781-J4778)/(E4781-E4778)</f>
        <v>6.8333333333333336E-3</v>
      </c>
      <c r="K4780" s="469">
        <f t="shared" si="411"/>
        <v>14.605630269982393</v>
      </c>
      <c r="L4780" s="469">
        <f t="shared" si="412"/>
        <v>-2.7703063350939416E-2</v>
      </c>
    </row>
    <row r="4781" spans="1:12">
      <c r="A4781" s="480" t="s">
        <v>123</v>
      </c>
      <c r="B4781" s="480">
        <f t="shared" si="409"/>
        <v>7</v>
      </c>
      <c r="C4781" s="480">
        <f t="shared" si="410"/>
        <v>6</v>
      </c>
      <c r="D4781" s="480">
        <f>D4778</f>
        <v>90</v>
      </c>
      <c r="E4781" s="480">
        <f t="shared" si="413"/>
        <v>81</v>
      </c>
      <c r="F4781" s="484">
        <v>4.1075999999999997</v>
      </c>
      <c r="G4781" s="480">
        <v>15</v>
      </c>
      <c r="H4781" s="482">
        <v>0.27638499999999999</v>
      </c>
      <c r="I4781" s="483">
        <v>14.9</v>
      </c>
      <c r="J4781" s="484">
        <v>0</v>
      </c>
      <c r="K4781" s="469">
        <f t="shared" si="411"/>
        <v>14.861877453552109</v>
      </c>
      <c r="L4781" s="469">
        <f t="shared" si="412"/>
        <v>-3.8122546447890926E-2</v>
      </c>
    </row>
    <row r="4782" spans="1:12">
      <c r="A4782" s="98" t="s">
        <v>123</v>
      </c>
      <c r="B4782" s="98">
        <f t="shared" si="409"/>
        <v>7</v>
      </c>
      <c r="C4782" s="98">
        <f t="shared" si="410"/>
        <v>6</v>
      </c>
      <c r="D4782" s="98">
        <f>D4781</f>
        <v>90</v>
      </c>
      <c r="E4782" s="98">
        <f t="shared" si="413"/>
        <v>82</v>
      </c>
      <c r="F4782" s="397">
        <f>F4781+(E4782-E4781)*(F4784-F4781)/(E4784-E4781)</f>
        <v>4.1196333333333328</v>
      </c>
      <c r="G4782" s="98">
        <v>15</v>
      </c>
      <c r="H4782" s="491">
        <f>H4781+(E4782-E4781)*(H4784-H4781)/(E4784-E4781)</f>
        <v>0.27227766666666664</v>
      </c>
      <c r="I4782" s="492">
        <f>I4781+(E4782-E4781)*(I4784-I4781)/(E4784-E4781)</f>
        <v>15.166666666666666</v>
      </c>
      <c r="J4782" s="493">
        <f>J4781+(E4782-E4781)*(J4784-J4781)/(E4784-E4781)</f>
        <v>0</v>
      </c>
      <c r="K4782" s="469">
        <f t="shared" si="411"/>
        <v>15.130265305148052</v>
      </c>
      <c r="L4782" s="469">
        <f t="shared" si="412"/>
        <v>-3.640136151861384E-2</v>
      </c>
    </row>
    <row r="4783" spans="1:12">
      <c r="A4783" s="98" t="s">
        <v>123</v>
      </c>
      <c r="B4783" s="98">
        <f t="shared" si="409"/>
        <v>7</v>
      </c>
      <c r="C4783" s="98">
        <f t="shared" si="410"/>
        <v>6</v>
      </c>
      <c r="D4783" s="98">
        <f>D4781</f>
        <v>90</v>
      </c>
      <c r="E4783" s="98">
        <f t="shared" si="413"/>
        <v>83</v>
      </c>
      <c r="F4783" s="397">
        <f>F4781+(E4783-E4781)*(F4784-F4781)/(E4784-E4781)</f>
        <v>4.1316666666666668</v>
      </c>
      <c r="G4783" s="98">
        <v>15</v>
      </c>
      <c r="H4783" s="491">
        <f>H4781+(E4783-E4781)*(H4784-H4781)/(E4784-E4781)</f>
        <v>0.26817033333333334</v>
      </c>
      <c r="I4783" s="492">
        <f>I4781+(E4783-E4781)*(I4784-I4781)/(E4784-E4781)</f>
        <v>15.433333333333334</v>
      </c>
      <c r="J4783" s="493">
        <f>J4781+(E4783-E4781)*(J4784-J4781)/(E4784-E4781)</f>
        <v>0</v>
      </c>
      <c r="K4783" s="469">
        <f t="shared" si="411"/>
        <v>15.406874486489308</v>
      </c>
      <c r="L4783" s="469">
        <f t="shared" si="412"/>
        <v>-2.6458846844025885E-2</v>
      </c>
    </row>
    <row r="4784" spans="1:12">
      <c r="A4784" s="480" t="s">
        <v>123</v>
      </c>
      <c r="B4784" s="480">
        <f t="shared" si="409"/>
        <v>7</v>
      </c>
      <c r="C4784" s="480">
        <f t="shared" si="410"/>
        <v>6</v>
      </c>
      <c r="D4784" s="480">
        <f>D4781</f>
        <v>90</v>
      </c>
      <c r="E4784" s="480">
        <f t="shared" si="413"/>
        <v>84</v>
      </c>
      <c r="F4784" s="484">
        <v>4.1436999999999999</v>
      </c>
      <c r="G4784" s="480">
        <v>15</v>
      </c>
      <c r="H4784" s="482">
        <v>0.26406299999999999</v>
      </c>
      <c r="I4784" s="483">
        <v>15.7</v>
      </c>
      <c r="J4784" s="493">
        <v>0</v>
      </c>
      <c r="K4784" s="469">
        <f t="shared" si="411"/>
        <v>15.692088630364724</v>
      </c>
      <c r="L4784" s="469">
        <f t="shared" si="412"/>
        <v>-7.9113696352752783E-3</v>
      </c>
    </row>
    <row r="4785" spans="1:12">
      <c r="A4785" s="98" t="s">
        <v>123</v>
      </c>
      <c r="B4785" s="98">
        <f t="shared" si="409"/>
        <v>7</v>
      </c>
      <c r="C4785" s="98">
        <f t="shared" si="410"/>
        <v>6</v>
      </c>
      <c r="D4785" s="98">
        <f>D4784</f>
        <v>90</v>
      </c>
      <c r="E4785" s="98">
        <f t="shared" si="413"/>
        <v>85</v>
      </c>
      <c r="F4785" s="397">
        <f>F4784+(E4785-E4784)*(F4787-F4784)/(E4787-E4784)</f>
        <v>4.1556666666666668</v>
      </c>
      <c r="G4785" s="98">
        <v>15</v>
      </c>
      <c r="H4785" s="491">
        <f>H4784+(E4785-E4784)*(H4787-H4784)/(E4787-E4784)</f>
        <v>0.25985900000000001</v>
      </c>
      <c r="I4785" s="492">
        <f>I4784+(E4785-E4784)*(I4787-I4784)/(E4787-E4784)</f>
        <v>16</v>
      </c>
      <c r="J4785" s="493">
        <f>J4784+(E4785-E4784)*(J4787-J4784)/(E4787-E4784)</f>
        <v>0</v>
      </c>
      <c r="K4785" s="469">
        <f t="shared" si="411"/>
        <v>15.992005921159809</v>
      </c>
      <c r="L4785" s="469">
        <f t="shared" si="412"/>
        <v>-7.994078840191321E-3</v>
      </c>
    </row>
    <row r="4786" spans="1:12">
      <c r="A4786" s="98" t="s">
        <v>123</v>
      </c>
      <c r="B4786" s="98">
        <f t="shared" si="409"/>
        <v>7</v>
      </c>
      <c r="C4786" s="98">
        <f t="shared" si="410"/>
        <v>6</v>
      </c>
      <c r="D4786" s="98">
        <f>D4784</f>
        <v>90</v>
      </c>
      <c r="E4786" s="98">
        <f t="shared" si="413"/>
        <v>86</v>
      </c>
      <c r="F4786" s="397">
        <f>F4784+(E4786-E4784)*(F4787-F4784)/(E4787-E4784)</f>
        <v>4.1676333333333329</v>
      </c>
      <c r="G4786" s="98">
        <v>15</v>
      </c>
      <c r="H4786" s="491">
        <f>H4784+(E4786-E4784)*(H4787-H4784)/(E4787-E4784)</f>
        <v>0.25565499999999997</v>
      </c>
      <c r="I4786" s="492">
        <f>I4784+(E4786-E4784)*(I4787-I4784)/(E4787-E4784)</f>
        <v>16.3</v>
      </c>
      <c r="J4786" s="493">
        <f>J4784+(E4786-E4784)*(J4787-J4784)/(E4787-E4784)</f>
        <v>0</v>
      </c>
      <c r="K4786" s="469">
        <f t="shared" si="411"/>
        <v>16.301786913353283</v>
      </c>
      <c r="L4786" s="469">
        <f t="shared" si="412"/>
        <v>1.7869133532819603E-3</v>
      </c>
    </row>
    <row r="4787" spans="1:12">
      <c r="A4787" s="480" t="s">
        <v>123</v>
      </c>
      <c r="B4787" s="480">
        <f t="shared" si="409"/>
        <v>7</v>
      </c>
      <c r="C4787" s="480">
        <f t="shared" si="410"/>
        <v>6</v>
      </c>
      <c r="D4787" s="480">
        <f>D4784</f>
        <v>90</v>
      </c>
      <c r="E4787" s="480">
        <f t="shared" si="413"/>
        <v>87</v>
      </c>
      <c r="F4787" s="484">
        <v>4.1795999999999998</v>
      </c>
      <c r="G4787" s="480">
        <v>15</v>
      </c>
      <c r="H4787" s="482">
        <v>0.25145099999999998</v>
      </c>
      <c r="I4787" s="483">
        <v>16.600000000000001</v>
      </c>
      <c r="J4787" s="493">
        <v>0</v>
      </c>
      <c r="K4787" s="469">
        <f t="shared" si="411"/>
        <v>16.621926339525395</v>
      </c>
      <c r="L4787" s="469">
        <f t="shared" si="412"/>
        <v>2.1926339525393246E-2</v>
      </c>
    </row>
    <row r="4788" spans="1:12">
      <c r="A4788" s="98" t="s">
        <v>123</v>
      </c>
      <c r="B4788" s="98">
        <f t="shared" si="409"/>
        <v>7</v>
      </c>
      <c r="C4788" s="98">
        <f t="shared" si="410"/>
        <v>6</v>
      </c>
      <c r="D4788" s="98">
        <f>D4787</f>
        <v>90</v>
      </c>
      <c r="E4788" s="98">
        <f t="shared" si="413"/>
        <v>88</v>
      </c>
      <c r="F4788" s="397">
        <f>F4787+(E4788-E4787)*(F4790-F4787)/(E4790-E4787)</f>
        <v>4.1914333333333333</v>
      </c>
      <c r="G4788" s="98">
        <v>15</v>
      </c>
      <c r="H4788" s="491">
        <f>H4787+(E4788-E4787)*(H4790-H4787)/(E4790-E4787)</f>
        <v>0.24714333333333333</v>
      </c>
      <c r="I4788" s="492">
        <f>I4787+(E4788-E4787)*(I4790-I4787)/(E4790-E4787)</f>
        <v>16.966666666666669</v>
      </c>
      <c r="J4788" s="493">
        <f>J4787+(E4788-E4787)*(J4790-J4787)/(E4790-E4787)</f>
        <v>0</v>
      </c>
      <c r="K4788" s="469">
        <f t="shared" si="411"/>
        <v>16.959524162766545</v>
      </c>
      <c r="L4788" s="469">
        <f t="shared" si="412"/>
        <v>-7.142503900123387E-3</v>
      </c>
    </row>
    <row r="4789" spans="1:12">
      <c r="A4789" s="98" t="s">
        <v>123</v>
      </c>
      <c r="B4789" s="98">
        <f t="shared" si="409"/>
        <v>7</v>
      </c>
      <c r="C4789" s="98">
        <f t="shared" si="410"/>
        <v>6</v>
      </c>
      <c r="D4789" s="98">
        <f>D4787</f>
        <v>90</v>
      </c>
      <c r="E4789" s="98">
        <f t="shared" si="413"/>
        <v>89</v>
      </c>
      <c r="F4789" s="397">
        <f>F4787+(E4789-E4787)*(F4790-F4787)/(E4790-E4787)</f>
        <v>4.203266666666666</v>
      </c>
      <c r="G4789" s="98">
        <v>15</v>
      </c>
      <c r="H4789" s="491">
        <f>H4787+(E4789-E4787)*(H4790-H4787)/(E4790-E4787)</f>
        <v>0.24283566666666664</v>
      </c>
      <c r="I4789" s="492">
        <f>I4787+(E4789-E4787)*(I4790-I4787)/(E4790-E4787)</f>
        <v>17.333333333333332</v>
      </c>
      <c r="J4789" s="493">
        <f>J4787+(E4789-E4787)*(J4790-J4787)/(E4790-E4787)</f>
        <v>0</v>
      </c>
      <c r="K4789" s="469">
        <f t="shared" si="411"/>
        <v>17.309099294859212</v>
      </c>
      <c r="L4789" s="469">
        <f t="shared" si="412"/>
        <v>-2.4234038474119757E-2</v>
      </c>
    </row>
    <row r="4790" spans="1:12">
      <c r="A4790" s="480" t="s">
        <v>123</v>
      </c>
      <c r="B4790" s="480">
        <f t="shared" si="409"/>
        <v>7</v>
      </c>
      <c r="C4790" s="480">
        <f t="shared" si="410"/>
        <v>6</v>
      </c>
      <c r="D4790" s="480">
        <f>D4787</f>
        <v>90</v>
      </c>
      <c r="E4790" s="480">
        <f t="shared" si="413"/>
        <v>90</v>
      </c>
      <c r="F4790" s="484">
        <v>4.2150999999999996</v>
      </c>
      <c r="G4790" s="480">
        <v>15</v>
      </c>
      <c r="H4790" s="482">
        <v>0.23852799999999999</v>
      </c>
      <c r="I4790" s="483">
        <v>17.7</v>
      </c>
      <c r="J4790" s="493">
        <v>0</v>
      </c>
      <c r="K4790" s="469">
        <f t="shared" si="411"/>
        <v>17.671300643949557</v>
      </c>
      <c r="L4790" s="469">
        <f t="shared" si="412"/>
        <v>-2.8699356050442049E-2</v>
      </c>
    </row>
    <row r="4791" spans="1:12">
      <c r="A4791" s="480" t="s">
        <v>123</v>
      </c>
      <c r="B4791" s="480">
        <f t="shared" si="409"/>
        <v>8</v>
      </c>
      <c r="C4791" s="480">
        <f t="shared" si="410"/>
        <v>0</v>
      </c>
      <c r="D4791" s="480">
        <v>96</v>
      </c>
      <c r="E4791" s="480">
        <v>12</v>
      </c>
      <c r="F4791" s="484">
        <v>3.1636000000000002</v>
      </c>
      <c r="G4791" s="480">
        <v>15</v>
      </c>
      <c r="H4791" s="482">
        <v>0.49045299999999997</v>
      </c>
      <c r="I4791" s="483">
        <v>6.5</v>
      </c>
      <c r="J4791" s="484">
        <v>0.45069999999999999</v>
      </c>
      <c r="K4791" s="469">
        <f t="shared" si="411"/>
        <v>6.450363235620947</v>
      </c>
      <c r="L4791" s="469">
        <f t="shared" si="412"/>
        <v>-4.9636764379052956E-2</v>
      </c>
    </row>
    <row r="4792" spans="1:12">
      <c r="A4792" s="98" t="s">
        <v>123</v>
      </c>
      <c r="B4792" s="98">
        <f t="shared" si="409"/>
        <v>8</v>
      </c>
      <c r="C4792" s="98">
        <f t="shared" si="410"/>
        <v>0</v>
      </c>
      <c r="D4792" s="98">
        <f>D4791</f>
        <v>96</v>
      </c>
      <c r="E4792" s="98">
        <f>E4791+1</f>
        <v>13</v>
      </c>
      <c r="F4792" s="397">
        <f>F4791+(E4792-E4791)*(F4794-F4791)/(E4794-E4791)</f>
        <v>3.1792333333333334</v>
      </c>
      <c r="G4792" s="98">
        <v>15</v>
      </c>
      <c r="H4792" s="491">
        <f>H4791+(E4792-E4791)*(H4794-H4791)/(E4794-E4791)</f>
        <v>0.48781599999999997</v>
      </c>
      <c r="I4792" s="492">
        <f>I4791+(E4792-E4791)*(I4794-I4791)/(E4794-E4791)</f>
        <v>6.5666666666666664</v>
      </c>
      <c r="J4792" s="397">
        <f>J4791+(E4792-E4791)*(J4794-J4791)/(E4794-E4791)</f>
        <v>0.44469999999999998</v>
      </c>
      <c r="K4792" s="469">
        <f t="shared" si="411"/>
        <v>6.5172797393552768</v>
      </c>
      <c r="L4792" s="469">
        <f t="shared" si="412"/>
        <v>-4.9386927311389606E-2</v>
      </c>
    </row>
    <row r="4793" spans="1:12">
      <c r="A4793" s="98" t="s">
        <v>123</v>
      </c>
      <c r="B4793" s="98">
        <f t="shared" si="409"/>
        <v>8</v>
      </c>
      <c r="C4793" s="98">
        <f t="shared" si="410"/>
        <v>0</v>
      </c>
      <c r="D4793" s="98">
        <f>D4791</f>
        <v>96</v>
      </c>
      <c r="E4793" s="98">
        <f t="shared" ref="E4793:E4856" si="414">E4792+1</f>
        <v>14</v>
      </c>
      <c r="F4793" s="397">
        <f>F4791+(E4793-E4791)*(F4794-F4791)/(E4794-E4791)</f>
        <v>3.194866666666667</v>
      </c>
      <c r="G4793" s="98">
        <v>15</v>
      </c>
      <c r="H4793" s="491">
        <f>H4791+(E4793-E4791)*(H4794-H4791)/(E4794-E4791)</f>
        <v>0.48517900000000003</v>
      </c>
      <c r="I4793" s="492">
        <f>I4791+(E4793-E4791)*(I4794-I4791)/(E4794-E4791)</f>
        <v>6.6333333333333337</v>
      </c>
      <c r="J4793" s="397">
        <f>J4791+(E4793-E4791)*(J4794-J4791)/(E4794-E4791)</f>
        <v>0.43869999999999998</v>
      </c>
      <c r="K4793" s="469">
        <f t="shared" si="411"/>
        <v>6.5849236398662487</v>
      </c>
      <c r="L4793" s="469">
        <f t="shared" si="412"/>
        <v>-4.8409693467085013E-2</v>
      </c>
    </row>
    <row r="4794" spans="1:12">
      <c r="A4794" s="480" t="s">
        <v>123</v>
      </c>
      <c r="B4794" s="480">
        <f t="shared" si="409"/>
        <v>8</v>
      </c>
      <c r="C4794" s="480">
        <f t="shared" si="410"/>
        <v>0</v>
      </c>
      <c r="D4794" s="480">
        <f>D4791</f>
        <v>96</v>
      </c>
      <c r="E4794" s="480">
        <f t="shared" si="414"/>
        <v>15</v>
      </c>
      <c r="F4794" s="484">
        <v>3.2105000000000001</v>
      </c>
      <c r="G4794" s="480">
        <v>15</v>
      </c>
      <c r="H4794" s="482">
        <v>0.48254200000000003</v>
      </c>
      <c r="I4794" s="483">
        <v>6.7</v>
      </c>
      <c r="J4794" s="484">
        <v>0.43269999999999997</v>
      </c>
      <c r="K4794" s="469">
        <f t="shared" si="411"/>
        <v>6.653306862407832</v>
      </c>
      <c r="L4794" s="469">
        <f t="shared" si="412"/>
        <v>-4.6693137592168199E-2</v>
      </c>
    </row>
    <row r="4795" spans="1:12">
      <c r="A4795" s="98" t="s">
        <v>123</v>
      </c>
      <c r="B4795" s="98">
        <f t="shared" si="409"/>
        <v>8</v>
      </c>
      <c r="C4795" s="98">
        <f t="shared" si="410"/>
        <v>0</v>
      </c>
      <c r="D4795" s="98">
        <f>D4794</f>
        <v>96</v>
      </c>
      <c r="E4795" s="98">
        <f t="shared" si="414"/>
        <v>16</v>
      </c>
      <c r="F4795" s="397">
        <f>F4794+(E4795-E4794)*(F4797-F4794)/(E4797-E4794)</f>
        <v>3.2258666666666667</v>
      </c>
      <c r="G4795" s="98">
        <v>15</v>
      </c>
      <c r="H4795" s="491">
        <f>H4794+(E4795-E4794)*(H4797-H4794)/(E4797-E4794)</f>
        <v>0.47991633333333333</v>
      </c>
      <c r="I4795" s="492">
        <f>I4794+(E4795-E4794)*(I4797-I4794)/(E4797-E4794)</f>
        <v>6.7666666666666666</v>
      </c>
      <c r="J4795" s="397">
        <f>J4794+(E4795-E4794)*(J4797-J4794)/(E4797-E4794)</f>
        <v>0.42669999999999997</v>
      </c>
      <c r="K4795" s="469">
        <f t="shared" si="411"/>
        <v>6.7217271899476927</v>
      </c>
      <c r="L4795" s="469">
        <f t="shared" si="412"/>
        <v>-4.4939476718973914E-2</v>
      </c>
    </row>
    <row r="4796" spans="1:12">
      <c r="A4796" s="98" t="s">
        <v>123</v>
      </c>
      <c r="B4796" s="98">
        <f t="shared" si="409"/>
        <v>8</v>
      </c>
      <c r="C4796" s="98">
        <f t="shared" si="410"/>
        <v>0</v>
      </c>
      <c r="D4796" s="98">
        <f>D4794</f>
        <v>96</v>
      </c>
      <c r="E4796" s="98">
        <f t="shared" si="414"/>
        <v>17</v>
      </c>
      <c r="F4796" s="397">
        <f>F4794+(E4796-E4794)*(F4797-F4794)/(E4797-E4794)</f>
        <v>3.2412333333333336</v>
      </c>
      <c r="G4796" s="98">
        <v>15</v>
      </c>
      <c r="H4796" s="491">
        <f>H4794+(E4796-E4794)*(H4797-H4794)/(E4797-E4794)</f>
        <v>0.4772906666666667</v>
      </c>
      <c r="I4796" s="492">
        <f>I4794+(E4796-E4794)*(I4797-I4794)/(E4797-E4794)</f>
        <v>6.8333333333333339</v>
      </c>
      <c r="J4796" s="397">
        <f>J4794+(E4796-E4794)*(J4797-J4794)/(E4797-E4794)</f>
        <v>0.42070000000000002</v>
      </c>
      <c r="K4796" s="469">
        <f t="shared" si="411"/>
        <v>6.7909003039377822</v>
      </c>
      <c r="L4796" s="469">
        <f t="shared" si="412"/>
        <v>-4.2433029395551713E-2</v>
      </c>
    </row>
    <row r="4797" spans="1:12">
      <c r="A4797" s="480" t="s">
        <v>123</v>
      </c>
      <c r="B4797" s="480">
        <f t="shared" ref="B4797:B4860" si="415">INT(D4797/12)</f>
        <v>8</v>
      </c>
      <c r="C4797" s="480">
        <f t="shared" ref="C4797:C4860" si="416">D4797-B4797*12</f>
        <v>0</v>
      </c>
      <c r="D4797" s="480">
        <f>D4794</f>
        <v>96</v>
      </c>
      <c r="E4797" s="480">
        <f t="shared" si="414"/>
        <v>18</v>
      </c>
      <c r="F4797" s="484">
        <v>3.2566000000000002</v>
      </c>
      <c r="G4797" s="480">
        <v>15</v>
      </c>
      <c r="H4797" s="482">
        <v>0.474665</v>
      </c>
      <c r="I4797" s="483">
        <v>6.9</v>
      </c>
      <c r="J4797" s="484">
        <v>0.41470000000000001</v>
      </c>
      <c r="K4797" s="469">
        <f t="shared" si="411"/>
        <v>6.8608386967650876</v>
      </c>
      <c r="L4797" s="469">
        <f t="shared" si="412"/>
        <v>-3.9161303234912737E-2</v>
      </c>
    </row>
    <row r="4798" spans="1:12">
      <c r="A4798" s="98" t="s">
        <v>123</v>
      </c>
      <c r="B4798" s="98">
        <f t="shared" si="415"/>
        <v>8</v>
      </c>
      <c r="C4798" s="98">
        <f t="shared" si="416"/>
        <v>0</v>
      </c>
      <c r="D4798" s="98">
        <f>D4797</f>
        <v>96</v>
      </c>
      <c r="E4798" s="98">
        <f t="shared" si="414"/>
        <v>19</v>
      </c>
      <c r="F4798" s="397">
        <f>F4797+(E4798-E4797)*(F4800-F4797)/(E4800-E4797)</f>
        <v>3.2717666666666667</v>
      </c>
      <c r="G4798" s="98">
        <v>15</v>
      </c>
      <c r="H4798" s="491">
        <f>H4797+(E4798-E4797)*(H4800-H4797)/(E4800-E4797)</f>
        <v>0.47204666666666667</v>
      </c>
      <c r="I4798" s="492">
        <f>I4797+(E4798-E4797)*(I4800-I4797)/(E4800-E4797)</f>
        <v>6.9666666666666668</v>
      </c>
      <c r="J4798" s="397">
        <f>J4797+(E4798-E4797)*(J4800-J4797)/(E4800-E4797)</f>
        <v>0.40866666666666668</v>
      </c>
      <c r="K4798" s="469">
        <f t="shared" si="411"/>
        <v>6.9310237688364147</v>
      </c>
      <c r="L4798" s="469">
        <f t="shared" si="412"/>
        <v>-3.5642897830252096E-2</v>
      </c>
    </row>
    <row r="4799" spans="1:12">
      <c r="A4799" s="98" t="s">
        <v>123</v>
      </c>
      <c r="B4799" s="98">
        <f t="shared" si="415"/>
        <v>8</v>
      </c>
      <c r="C4799" s="98">
        <f t="shared" si="416"/>
        <v>0</v>
      </c>
      <c r="D4799" s="98">
        <f>D4797</f>
        <v>96</v>
      </c>
      <c r="E4799" s="98">
        <f t="shared" si="414"/>
        <v>20</v>
      </c>
      <c r="F4799" s="397">
        <f>F4797+(E4799-E4797)*(F4800-F4797)/(E4800-E4797)</f>
        <v>3.2869333333333333</v>
      </c>
      <c r="G4799" s="98">
        <v>15</v>
      </c>
      <c r="H4799" s="491">
        <f>H4797+(E4799-E4797)*(H4800-H4797)/(E4800-E4797)</f>
        <v>0.46942833333333334</v>
      </c>
      <c r="I4799" s="492">
        <f>I4797+(E4799-E4797)*(I4800-I4797)/(E4800-E4797)</f>
        <v>7.0333333333333332</v>
      </c>
      <c r="J4799" s="397">
        <f>J4797+(E4799-E4797)*(J4800-J4797)/(E4800-E4797)</f>
        <v>0.40263333333333334</v>
      </c>
      <c r="K4799" s="469">
        <f t="shared" si="411"/>
        <v>7.0019917843334269</v>
      </c>
      <c r="L4799" s="469">
        <f t="shared" si="412"/>
        <v>-3.1341548999906266E-2</v>
      </c>
    </row>
    <row r="4800" spans="1:12">
      <c r="A4800" s="480" t="s">
        <v>123</v>
      </c>
      <c r="B4800" s="480">
        <f t="shared" si="415"/>
        <v>8</v>
      </c>
      <c r="C4800" s="480">
        <f t="shared" si="416"/>
        <v>0</v>
      </c>
      <c r="D4800" s="480">
        <f>D4797</f>
        <v>96</v>
      </c>
      <c r="E4800" s="480">
        <f t="shared" si="414"/>
        <v>21</v>
      </c>
      <c r="F4800" s="484">
        <v>3.3020999999999998</v>
      </c>
      <c r="G4800" s="480">
        <v>15</v>
      </c>
      <c r="H4800" s="482">
        <v>0.46681</v>
      </c>
      <c r="I4800" s="483">
        <v>7.1</v>
      </c>
      <c r="J4800" s="484">
        <v>0.39660000000000001</v>
      </c>
      <c r="K4800" s="469">
        <f t="shared" si="411"/>
        <v>7.0737559178252392</v>
      </c>
      <c r="L4800" s="469">
        <f t="shared" si="412"/>
        <v>-2.6244082174760486E-2</v>
      </c>
    </row>
    <row r="4801" spans="1:12">
      <c r="A4801" s="98" t="s">
        <v>123</v>
      </c>
      <c r="B4801" s="98">
        <f t="shared" si="415"/>
        <v>8</v>
      </c>
      <c r="C4801" s="98">
        <f t="shared" si="416"/>
        <v>0</v>
      </c>
      <c r="D4801" s="98">
        <f>D4800</f>
        <v>96</v>
      </c>
      <c r="E4801" s="98">
        <f t="shared" si="414"/>
        <v>22</v>
      </c>
      <c r="F4801" s="397">
        <f>F4800+(E4801-E4800)*(F4803-F4800)/(E4803-E4800)</f>
        <v>3.3170666666666664</v>
      </c>
      <c r="G4801" s="98">
        <v>15</v>
      </c>
      <c r="H4801" s="491">
        <f>H4800+(E4801-E4800)*(H4803-H4800)/(E4803-E4800)</f>
        <v>0.46419466666666664</v>
      </c>
      <c r="I4801" s="492">
        <f>I4800+(E4801-E4800)*(I4803-I4800)/(E4803-E4800)</f>
        <v>7.1666666666666661</v>
      </c>
      <c r="J4801" s="397">
        <f>J4800+(E4801-E4800)*(J4803-J4800)/(E4803-E4800)</f>
        <v>0.3906</v>
      </c>
      <c r="K4801" s="469">
        <f t="shared" si="411"/>
        <v>7.1458526020692466</v>
      </c>
      <c r="L4801" s="469">
        <f t="shared" si="412"/>
        <v>-2.0814064597419524E-2</v>
      </c>
    </row>
    <row r="4802" spans="1:12">
      <c r="A4802" s="98" t="s">
        <v>123</v>
      </c>
      <c r="B4802" s="98">
        <f t="shared" si="415"/>
        <v>8</v>
      </c>
      <c r="C4802" s="98">
        <f t="shared" si="416"/>
        <v>0</v>
      </c>
      <c r="D4802" s="98">
        <f>D4800</f>
        <v>96</v>
      </c>
      <c r="E4802" s="98">
        <f t="shared" si="414"/>
        <v>23</v>
      </c>
      <c r="F4802" s="397">
        <f>F4800+(E4802-E4800)*(F4803-F4800)/(E4803-E4800)</f>
        <v>3.3320333333333334</v>
      </c>
      <c r="G4802" s="98">
        <v>15</v>
      </c>
      <c r="H4802" s="491">
        <f>H4800+(E4802-E4800)*(H4803-H4800)/(E4803-E4800)</f>
        <v>0.46157933333333334</v>
      </c>
      <c r="I4802" s="492">
        <f>I4800+(E4802-E4800)*(I4803-I4800)/(E4803-E4800)</f>
        <v>7.2333333333333334</v>
      </c>
      <c r="J4802" s="397">
        <f>J4800+(E4802-E4800)*(J4803-J4800)/(E4803-E4800)</f>
        <v>0.3846</v>
      </c>
      <c r="K4802" s="469">
        <f t="shared" si="411"/>
        <v>7.2187662936959915</v>
      </c>
      <c r="L4802" s="469">
        <f t="shared" si="412"/>
        <v>-1.456703963734185E-2</v>
      </c>
    </row>
    <row r="4803" spans="1:12">
      <c r="A4803" s="480" t="s">
        <v>123</v>
      </c>
      <c r="B4803" s="480">
        <f t="shared" si="415"/>
        <v>8</v>
      </c>
      <c r="C4803" s="480">
        <f t="shared" si="416"/>
        <v>0</v>
      </c>
      <c r="D4803" s="480">
        <f>D4800</f>
        <v>96</v>
      </c>
      <c r="E4803" s="480">
        <f t="shared" si="414"/>
        <v>24</v>
      </c>
      <c r="F4803" s="484">
        <v>3.347</v>
      </c>
      <c r="G4803" s="480">
        <v>15</v>
      </c>
      <c r="H4803" s="482">
        <v>0.45896399999999998</v>
      </c>
      <c r="I4803" s="483">
        <v>7.3</v>
      </c>
      <c r="J4803" s="484">
        <v>0.37859999999999999</v>
      </c>
      <c r="K4803" s="469">
        <f t="shared" si="411"/>
        <v>7.2925109594652309</v>
      </c>
      <c r="L4803" s="469">
        <f t="shared" si="412"/>
        <v>-7.4890405347689537E-3</v>
      </c>
    </row>
    <row r="4804" spans="1:12">
      <c r="A4804" s="98" t="s">
        <v>123</v>
      </c>
      <c r="B4804" s="98">
        <f t="shared" si="415"/>
        <v>8</v>
      </c>
      <c r="C4804" s="98">
        <f t="shared" si="416"/>
        <v>0</v>
      </c>
      <c r="D4804" s="98">
        <f>D4803</f>
        <v>96</v>
      </c>
      <c r="E4804" s="98">
        <f t="shared" si="414"/>
        <v>25</v>
      </c>
      <c r="F4804" s="397">
        <f>F4803+(E4804-E4803)*(F4806-F4803)/(E4806-E4803)</f>
        <v>3.3617666666666666</v>
      </c>
      <c r="G4804" s="98">
        <v>15</v>
      </c>
      <c r="H4804" s="491">
        <f>H4803+(E4804-E4803)*(H4806-H4803)/(E4806-E4803)</f>
        <v>0.4563483333333333</v>
      </c>
      <c r="I4804" s="492">
        <f>I4803+(E4804-E4803)*(I4806-I4803)/(E4806-E4803)</f>
        <v>7.3666666666666663</v>
      </c>
      <c r="J4804" s="397">
        <f>J4803+(E4804-E4803)*(J4806-J4803)/(E4806-E4803)</f>
        <v>0.37259999999999999</v>
      </c>
      <c r="K4804" s="469">
        <f t="shared" si="411"/>
        <v>7.3666680057996636</v>
      </c>
      <c r="L4804" s="469">
        <f t="shared" si="412"/>
        <v>1.339132997379977E-6</v>
      </c>
    </row>
    <row r="4805" spans="1:12">
      <c r="A4805" s="98" t="s">
        <v>123</v>
      </c>
      <c r="B4805" s="98">
        <f t="shared" si="415"/>
        <v>8</v>
      </c>
      <c r="C4805" s="98">
        <f t="shared" si="416"/>
        <v>0</v>
      </c>
      <c r="D4805" s="98">
        <f>D4803</f>
        <v>96</v>
      </c>
      <c r="E4805" s="98">
        <f t="shared" si="414"/>
        <v>26</v>
      </c>
      <c r="F4805" s="397">
        <f>F4803+(E4805-E4803)*(F4806-F4803)/(E4806-E4803)</f>
        <v>3.3765333333333336</v>
      </c>
      <c r="G4805" s="98">
        <v>15</v>
      </c>
      <c r="H4805" s="491">
        <f>H4803+(E4805-E4803)*(H4806-H4803)/(E4806-E4803)</f>
        <v>0.45373266666666667</v>
      </c>
      <c r="I4805" s="492">
        <f>I4803+(E4805-E4803)*(I4806-I4803)/(E4806-E4803)</f>
        <v>7.4333333333333336</v>
      </c>
      <c r="J4805" s="397">
        <f>J4803+(E4805-E4803)*(J4806-J4803)/(E4806-E4803)</f>
        <v>0.36659999999999998</v>
      </c>
      <c r="K4805" s="469">
        <f t="shared" si="411"/>
        <v>7.4416800494858215</v>
      </c>
      <c r="L4805" s="469">
        <f t="shared" si="412"/>
        <v>8.346716152487943E-3</v>
      </c>
    </row>
    <row r="4806" spans="1:12">
      <c r="A4806" s="480" t="s">
        <v>123</v>
      </c>
      <c r="B4806" s="480">
        <f t="shared" si="415"/>
        <v>8</v>
      </c>
      <c r="C4806" s="480">
        <f t="shared" si="416"/>
        <v>0</v>
      </c>
      <c r="D4806" s="480">
        <f>D4803</f>
        <v>96</v>
      </c>
      <c r="E4806" s="480">
        <f t="shared" si="414"/>
        <v>27</v>
      </c>
      <c r="F4806" s="484">
        <v>3.3913000000000002</v>
      </c>
      <c r="G4806" s="480">
        <v>15</v>
      </c>
      <c r="H4806" s="482">
        <v>0.45111699999999999</v>
      </c>
      <c r="I4806" s="483">
        <v>7.5</v>
      </c>
      <c r="J4806" s="484">
        <v>0.36059999999999998</v>
      </c>
      <c r="K4806" s="469">
        <f t="shared" si="411"/>
        <v>7.5175619628610768</v>
      </c>
      <c r="L4806" s="469">
        <f t="shared" si="412"/>
        <v>1.7561962861076807E-2</v>
      </c>
    </row>
    <row r="4807" spans="1:12">
      <c r="A4807" s="98" t="s">
        <v>123</v>
      </c>
      <c r="B4807" s="98">
        <f t="shared" si="415"/>
        <v>8</v>
      </c>
      <c r="C4807" s="98">
        <f t="shared" si="416"/>
        <v>0</v>
      </c>
      <c r="D4807" s="98">
        <f>D4806</f>
        <v>96</v>
      </c>
      <c r="E4807" s="98">
        <f t="shared" si="414"/>
        <v>28</v>
      </c>
      <c r="F4807" s="397">
        <f>F4806+(E4807-E4806)*(F4809-F4806)/(E4809-E4806)</f>
        <v>3.4058666666666668</v>
      </c>
      <c r="G4807" s="98">
        <v>15</v>
      </c>
      <c r="H4807" s="491">
        <f>H4806+(E4807-E4806)*(H4809-H4806)/(E4809-E4806)</f>
        <v>0.44849699999999998</v>
      </c>
      <c r="I4807" s="492">
        <f>I4806+(E4807-E4806)*(I4809-I4806)/(E4809-E4806)</f>
        <v>7.6</v>
      </c>
      <c r="J4807" s="397">
        <f>J4806+(E4807-E4806)*(J4809-J4806)/(E4809-E4806)</f>
        <v>0.35459999999999997</v>
      </c>
      <c r="K4807" s="469">
        <f t="shared" si="411"/>
        <v>7.5939564069919463</v>
      </c>
      <c r="L4807" s="469">
        <f t="shared" si="412"/>
        <v>-6.0435930080533495E-3</v>
      </c>
    </row>
    <row r="4808" spans="1:12">
      <c r="A4808" s="98" t="s">
        <v>123</v>
      </c>
      <c r="B4808" s="98">
        <f t="shared" si="415"/>
        <v>8</v>
      </c>
      <c r="C4808" s="98">
        <f t="shared" si="416"/>
        <v>0</v>
      </c>
      <c r="D4808" s="98">
        <f>D4806</f>
        <v>96</v>
      </c>
      <c r="E4808" s="98">
        <f t="shared" si="414"/>
        <v>29</v>
      </c>
      <c r="F4808" s="397">
        <f>F4806+(E4808-E4806)*(F4809-F4806)/(E4809-E4806)</f>
        <v>3.4204333333333334</v>
      </c>
      <c r="G4808" s="98">
        <v>15</v>
      </c>
      <c r="H4808" s="491">
        <f>H4806+(E4808-E4806)*(H4809-H4806)/(E4809-E4806)</f>
        <v>0.44587700000000002</v>
      </c>
      <c r="I4808" s="492">
        <f>I4806+(E4808-E4806)*(I4809-I4806)/(E4809-E4806)</f>
        <v>7.7</v>
      </c>
      <c r="J4808" s="397">
        <f>J4806+(E4808-E4806)*(J4809-J4806)/(E4809-E4806)</f>
        <v>0.34860000000000002</v>
      </c>
      <c r="K4808" s="469">
        <f t="shared" si="411"/>
        <v>7.6712486477959914</v>
      </c>
      <c r="L4808" s="469">
        <f t="shared" si="412"/>
        <v>-2.8751352204008818E-2</v>
      </c>
    </row>
    <row r="4809" spans="1:12">
      <c r="A4809" s="480" t="s">
        <v>123</v>
      </c>
      <c r="B4809" s="480">
        <f t="shared" si="415"/>
        <v>8</v>
      </c>
      <c r="C4809" s="480">
        <f t="shared" si="416"/>
        <v>0</v>
      </c>
      <c r="D4809" s="480">
        <f>D4806</f>
        <v>96</v>
      </c>
      <c r="E4809" s="480">
        <f t="shared" si="414"/>
        <v>30</v>
      </c>
      <c r="F4809" s="484">
        <v>3.4350000000000001</v>
      </c>
      <c r="G4809" s="480">
        <v>15</v>
      </c>
      <c r="H4809" s="482">
        <v>0.44325700000000001</v>
      </c>
      <c r="I4809" s="483">
        <v>7.8</v>
      </c>
      <c r="J4809" s="484">
        <v>0.34260000000000002</v>
      </c>
      <c r="K4809" s="469">
        <f t="shared" si="411"/>
        <v>7.7494546053418221</v>
      </c>
      <c r="L4809" s="469">
        <f t="shared" si="412"/>
        <v>-5.0545394658177756E-2</v>
      </c>
    </row>
    <row r="4810" spans="1:12">
      <c r="A4810" s="98" t="s">
        <v>123</v>
      </c>
      <c r="B4810" s="98">
        <f t="shared" si="415"/>
        <v>8</v>
      </c>
      <c r="C4810" s="98">
        <f t="shared" si="416"/>
        <v>0</v>
      </c>
      <c r="D4810" s="98">
        <f>D4809</f>
        <v>96</v>
      </c>
      <c r="E4810" s="98">
        <f t="shared" si="414"/>
        <v>31</v>
      </c>
      <c r="F4810" s="397">
        <f>F4809+(E4810-E4809)*(F4812-F4809)/(E4812-E4809)</f>
        <v>3.4494000000000002</v>
      </c>
      <c r="G4810" s="98">
        <v>15</v>
      </c>
      <c r="H4810" s="491">
        <f>H4809+(E4810-E4809)*(H4812-H4809)/(E4812-E4809)</f>
        <v>0.4406296666666667</v>
      </c>
      <c r="I4810" s="492">
        <f>I4809+(E4810-E4809)*(I4812-I4809)/(E4812-E4809)</f>
        <v>7.8666666666666663</v>
      </c>
      <c r="J4810" s="397">
        <f>J4809+(E4810-E4809)*(J4812-J4809)/(E4812-E4809)</f>
        <v>0.33656666666666668</v>
      </c>
      <c r="K4810" s="469">
        <f t="shared" si="411"/>
        <v>7.8283426218086394</v>
      </c>
      <c r="L4810" s="469">
        <f t="shared" si="412"/>
        <v>-3.8324044858026873E-2</v>
      </c>
    </row>
    <row r="4811" spans="1:12">
      <c r="A4811" s="98" t="s">
        <v>123</v>
      </c>
      <c r="B4811" s="98">
        <f t="shared" si="415"/>
        <v>8</v>
      </c>
      <c r="C4811" s="98">
        <f t="shared" si="416"/>
        <v>0</v>
      </c>
      <c r="D4811" s="98">
        <f>D4809</f>
        <v>96</v>
      </c>
      <c r="E4811" s="98">
        <f t="shared" si="414"/>
        <v>32</v>
      </c>
      <c r="F4811" s="397">
        <f>F4809+(E4811-E4809)*(F4812-F4809)/(E4812-E4809)</f>
        <v>3.4638</v>
      </c>
      <c r="G4811" s="98">
        <v>15</v>
      </c>
      <c r="H4811" s="491">
        <f>H4809+(E4811-E4809)*(H4812-H4809)/(E4812-E4809)</f>
        <v>0.43800233333333333</v>
      </c>
      <c r="I4811" s="492">
        <f>I4809+(E4811-E4809)*(I4812-I4809)/(E4812-E4809)</f>
        <v>7.9333333333333336</v>
      </c>
      <c r="J4811" s="397">
        <f>J4809+(E4811-E4809)*(J4812-J4809)/(E4812-E4809)</f>
        <v>0.33053333333333335</v>
      </c>
      <c r="K4811" s="469">
        <f t="shared" ref="K4811:K4874" si="417">F4811/H4811</f>
        <v>7.9081770492851255</v>
      </c>
      <c r="L4811" s="469">
        <f t="shared" ref="L4811:L4874" si="418">K4811-I4811</f>
        <v>-2.5156284048208022E-2</v>
      </c>
    </row>
    <row r="4812" spans="1:12">
      <c r="A4812" s="480" t="s">
        <v>123</v>
      </c>
      <c r="B4812" s="480">
        <f t="shared" si="415"/>
        <v>8</v>
      </c>
      <c r="C4812" s="480">
        <f t="shared" si="416"/>
        <v>0</v>
      </c>
      <c r="D4812" s="480">
        <f>D4809</f>
        <v>96</v>
      </c>
      <c r="E4812" s="480">
        <f t="shared" si="414"/>
        <v>33</v>
      </c>
      <c r="F4812" s="484">
        <v>3.4782000000000002</v>
      </c>
      <c r="G4812" s="480">
        <v>15</v>
      </c>
      <c r="H4812" s="482">
        <v>0.43537500000000001</v>
      </c>
      <c r="I4812" s="483">
        <v>8</v>
      </c>
      <c r="J4812" s="484">
        <v>0.32450000000000001</v>
      </c>
      <c r="K4812" s="469">
        <f t="shared" si="417"/>
        <v>7.988975021533161</v>
      </c>
      <c r="L4812" s="469">
        <f t="shared" si="418"/>
        <v>-1.102497846683903E-2</v>
      </c>
    </row>
    <row r="4813" spans="1:12">
      <c r="A4813" s="98" t="s">
        <v>123</v>
      </c>
      <c r="B4813" s="98">
        <f t="shared" si="415"/>
        <v>8</v>
      </c>
      <c r="C4813" s="98">
        <f t="shared" si="416"/>
        <v>0</v>
      </c>
      <c r="D4813" s="98">
        <f>D4812</f>
        <v>96</v>
      </c>
      <c r="E4813" s="98">
        <f t="shared" si="414"/>
        <v>34</v>
      </c>
      <c r="F4813" s="397">
        <f>F4812+(E4813-E4812)*(F4815-F4812)/(E4815-E4812)</f>
        <v>3.4923999999999999</v>
      </c>
      <c r="G4813" s="98">
        <v>15</v>
      </c>
      <c r="H4813" s="491">
        <f>H4812+(E4813-E4812)*(H4815-H4812)/(E4815-E4812)</f>
        <v>0.43273633333333333</v>
      </c>
      <c r="I4813" s="492">
        <f>I4812+(E4813-E4812)*(I4815-I4812)/(E4815-E4812)</f>
        <v>8.0666666666666664</v>
      </c>
      <c r="J4813" s="397">
        <f>J4812+(E4813-E4812)*(J4815-J4812)/(E4815-E4812)</f>
        <v>0.31850000000000001</v>
      </c>
      <c r="K4813" s="469">
        <f t="shared" si="417"/>
        <v>8.0705032856805019</v>
      </c>
      <c r="L4813" s="469">
        <f t="shared" si="418"/>
        <v>3.8366190138354739E-3</v>
      </c>
    </row>
    <row r="4814" spans="1:12">
      <c r="A4814" s="98" t="s">
        <v>123</v>
      </c>
      <c r="B4814" s="98">
        <f t="shared" si="415"/>
        <v>8</v>
      </c>
      <c r="C4814" s="98">
        <f t="shared" si="416"/>
        <v>0</v>
      </c>
      <c r="D4814" s="98">
        <f>D4812</f>
        <v>96</v>
      </c>
      <c r="E4814" s="98">
        <f t="shared" si="414"/>
        <v>35</v>
      </c>
      <c r="F4814" s="397">
        <f>F4812+(E4814-E4812)*(F4815-F4812)/(E4815-E4812)</f>
        <v>3.5066000000000002</v>
      </c>
      <c r="G4814" s="98">
        <v>15</v>
      </c>
      <c r="H4814" s="491">
        <f>H4812+(E4814-E4812)*(H4815-H4812)/(E4815-E4812)</f>
        <v>0.43009766666666666</v>
      </c>
      <c r="I4814" s="492">
        <f>I4812+(E4814-E4812)*(I4815-I4812)/(E4815-E4812)</f>
        <v>8.1333333333333329</v>
      </c>
      <c r="J4814" s="397">
        <f>J4812+(E4814-E4812)*(J4815-J4812)/(E4815-E4812)</f>
        <v>0.3125</v>
      </c>
      <c r="K4814" s="469">
        <f t="shared" si="417"/>
        <v>8.1530319082564979</v>
      </c>
      <c r="L4814" s="469">
        <f t="shared" si="418"/>
        <v>1.9698574923165069E-2</v>
      </c>
    </row>
    <row r="4815" spans="1:12">
      <c r="A4815" s="480" t="s">
        <v>123</v>
      </c>
      <c r="B4815" s="480">
        <f t="shared" si="415"/>
        <v>8</v>
      </c>
      <c r="C4815" s="480">
        <f t="shared" si="416"/>
        <v>0</v>
      </c>
      <c r="D4815" s="480">
        <f>D4812</f>
        <v>96</v>
      </c>
      <c r="E4815" s="480">
        <f t="shared" si="414"/>
        <v>36</v>
      </c>
      <c r="F4815" s="484">
        <v>3.5207999999999999</v>
      </c>
      <c r="G4815" s="480">
        <v>15</v>
      </c>
      <c r="H4815" s="482">
        <v>0.42745899999999998</v>
      </c>
      <c r="I4815" s="483">
        <v>8.1999999999999993</v>
      </c>
      <c r="J4815" s="484">
        <v>0.30649999999999999</v>
      </c>
      <c r="K4815" s="469">
        <f t="shared" si="417"/>
        <v>8.2365794146339191</v>
      </c>
      <c r="L4815" s="469">
        <f t="shared" si="418"/>
        <v>3.6579414633919782E-2</v>
      </c>
    </row>
    <row r="4816" spans="1:12">
      <c r="A4816" s="98" t="s">
        <v>123</v>
      </c>
      <c r="B4816" s="98">
        <f t="shared" si="415"/>
        <v>8</v>
      </c>
      <c r="C4816" s="98">
        <f t="shared" si="416"/>
        <v>0</v>
      </c>
      <c r="D4816" s="98">
        <f>D4815</f>
        <v>96</v>
      </c>
      <c r="E4816" s="98">
        <f t="shared" si="414"/>
        <v>37</v>
      </c>
      <c r="F4816" s="397">
        <f>F4815+(E4816-E4815)*(F4818-F4815)/(E4818-E4815)</f>
        <v>3.5348333333333333</v>
      </c>
      <c r="G4816" s="98">
        <v>15</v>
      </c>
      <c r="H4816" s="491">
        <f>H4815+(E4816-E4815)*(H4818-H4815)/(E4818-E4815)</f>
        <v>0.42480633333333334</v>
      </c>
      <c r="I4816" s="492">
        <f>I4815+(E4816-E4815)*(I4818-I4815)/(E4818-E4815)</f>
        <v>8.2999999999999989</v>
      </c>
      <c r="J4816" s="397">
        <f>J4815+(E4816-E4815)*(J4818-J4815)/(E4818-E4815)</f>
        <v>0.30049999999999999</v>
      </c>
      <c r="K4816" s="469">
        <f t="shared" si="417"/>
        <v>8.3210466887263923</v>
      </c>
      <c r="L4816" s="469">
        <f t="shared" si="418"/>
        <v>2.104668872639337E-2</v>
      </c>
    </row>
    <row r="4817" spans="1:12">
      <c r="A4817" s="98" t="s">
        <v>123</v>
      </c>
      <c r="B4817" s="98">
        <f t="shared" si="415"/>
        <v>8</v>
      </c>
      <c r="C4817" s="98">
        <f t="shared" si="416"/>
        <v>0</v>
      </c>
      <c r="D4817" s="98">
        <f>D4815</f>
        <v>96</v>
      </c>
      <c r="E4817" s="98">
        <f t="shared" si="414"/>
        <v>38</v>
      </c>
      <c r="F4817" s="397">
        <f>F4815+(E4817-E4815)*(F4818-F4815)/(E4818-E4815)</f>
        <v>3.5488666666666666</v>
      </c>
      <c r="G4817" s="98">
        <v>15</v>
      </c>
      <c r="H4817" s="491">
        <f>H4815+(E4817-E4815)*(H4818-H4815)/(E4818-E4815)</f>
        <v>0.42215366666666665</v>
      </c>
      <c r="I4817" s="492">
        <f>I4815+(E4817-E4815)*(I4818-I4815)/(E4818-E4815)</f>
        <v>8.4</v>
      </c>
      <c r="J4817" s="397">
        <f>J4815+(E4817-E4815)*(J4818-J4815)/(E4818-E4815)</f>
        <v>0.29449999999999998</v>
      </c>
      <c r="K4817" s="469">
        <f t="shared" si="417"/>
        <v>8.40657548870435</v>
      </c>
      <c r="L4817" s="469">
        <f t="shared" si="418"/>
        <v>6.5754887043496524E-3</v>
      </c>
    </row>
    <row r="4818" spans="1:12">
      <c r="A4818" s="480" t="s">
        <v>123</v>
      </c>
      <c r="B4818" s="480">
        <f t="shared" si="415"/>
        <v>8</v>
      </c>
      <c r="C4818" s="480">
        <f t="shared" si="416"/>
        <v>0</v>
      </c>
      <c r="D4818" s="480">
        <f>D4815</f>
        <v>96</v>
      </c>
      <c r="E4818" s="480">
        <f t="shared" si="414"/>
        <v>39</v>
      </c>
      <c r="F4818" s="484">
        <v>3.5629</v>
      </c>
      <c r="G4818" s="480">
        <v>15</v>
      </c>
      <c r="H4818" s="482">
        <v>0.41950100000000001</v>
      </c>
      <c r="I4818" s="483">
        <v>8.5</v>
      </c>
      <c r="J4818" s="484">
        <v>0.28849999999999998</v>
      </c>
      <c r="K4818" s="469">
        <f t="shared" si="417"/>
        <v>8.4931859518809247</v>
      </c>
      <c r="L4818" s="469">
        <f t="shared" si="418"/>
        <v>-6.8140481190752666E-3</v>
      </c>
    </row>
    <row r="4819" spans="1:12">
      <c r="A4819" s="98" t="s">
        <v>123</v>
      </c>
      <c r="B4819" s="98">
        <f t="shared" si="415"/>
        <v>8</v>
      </c>
      <c r="C4819" s="98">
        <f t="shared" si="416"/>
        <v>0</v>
      </c>
      <c r="D4819" s="98">
        <f>D4818</f>
        <v>96</v>
      </c>
      <c r="E4819" s="98">
        <f t="shared" si="414"/>
        <v>40</v>
      </c>
      <c r="F4819" s="397">
        <f>F4818+(E4819-E4818)*(F4821-F4818)/(E4821-E4818)</f>
        <v>3.5768</v>
      </c>
      <c r="G4819" s="98">
        <v>15</v>
      </c>
      <c r="H4819" s="491">
        <f>H4818+(E4819-E4818)*(H4821-H4818)/(E4821-E4818)</f>
        <v>0.41683033333333336</v>
      </c>
      <c r="I4819" s="492">
        <f>I4818+(E4819-E4818)*(I4821-I4818)/(E4821-E4818)</f>
        <v>8.6</v>
      </c>
      <c r="J4819" s="397">
        <f>J4818+(E4819-E4818)*(J4821-J4818)/(E4821-E4818)</f>
        <v>0.28246666666666664</v>
      </c>
      <c r="K4819" s="469">
        <f t="shared" si="417"/>
        <v>8.580949403074472</v>
      </c>
      <c r="L4819" s="469">
        <f t="shared" si="418"/>
        <v>-1.9050596925527685E-2</v>
      </c>
    </row>
    <row r="4820" spans="1:12">
      <c r="A4820" s="98" t="s">
        <v>123</v>
      </c>
      <c r="B4820" s="98">
        <f t="shared" si="415"/>
        <v>8</v>
      </c>
      <c r="C4820" s="98">
        <f t="shared" si="416"/>
        <v>0</v>
      </c>
      <c r="D4820" s="98">
        <f>D4818</f>
        <v>96</v>
      </c>
      <c r="E4820" s="98">
        <f t="shared" si="414"/>
        <v>41</v>
      </c>
      <c r="F4820" s="397">
        <f>F4818+(E4820-E4818)*(F4821-F4818)/(E4821-E4818)</f>
        <v>3.5907</v>
      </c>
      <c r="G4820" s="98">
        <v>15</v>
      </c>
      <c r="H4820" s="491">
        <f>H4818+(E4820-E4818)*(H4821-H4818)/(E4821-E4818)</f>
        <v>0.41415966666666665</v>
      </c>
      <c r="I4820" s="492">
        <f>I4818+(E4820-E4818)*(I4821-I4818)/(E4821-E4818)</f>
        <v>8.7000000000000011</v>
      </c>
      <c r="J4820" s="397">
        <f>J4818+(E4820-E4818)*(J4821-J4818)/(E4821-E4818)</f>
        <v>0.27643333333333331</v>
      </c>
      <c r="K4820" s="469">
        <f t="shared" si="417"/>
        <v>8.6698447217216561</v>
      </c>
      <c r="L4820" s="469">
        <f t="shared" si="418"/>
        <v>-3.0155278278344966E-2</v>
      </c>
    </row>
    <row r="4821" spans="1:12">
      <c r="A4821" s="480" t="s">
        <v>123</v>
      </c>
      <c r="B4821" s="480">
        <f t="shared" si="415"/>
        <v>8</v>
      </c>
      <c r="C4821" s="480">
        <f t="shared" si="416"/>
        <v>0</v>
      </c>
      <c r="D4821" s="480">
        <f>D4818</f>
        <v>96</v>
      </c>
      <c r="E4821" s="480">
        <f t="shared" si="414"/>
        <v>42</v>
      </c>
      <c r="F4821" s="484">
        <v>3.6046</v>
      </c>
      <c r="G4821" s="480">
        <v>15</v>
      </c>
      <c r="H4821" s="482">
        <v>0.41148899999999999</v>
      </c>
      <c r="I4821" s="483">
        <v>8.8000000000000007</v>
      </c>
      <c r="J4821" s="484">
        <v>0.27039999999999997</v>
      </c>
      <c r="K4821" s="469">
        <f t="shared" si="417"/>
        <v>8.7598939461322178</v>
      </c>
      <c r="L4821" s="469">
        <f t="shared" si="418"/>
        <v>-4.0106053867782876E-2</v>
      </c>
    </row>
    <row r="4822" spans="1:12">
      <c r="A4822" s="98" t="s">
        <v>123</v>
      </c>
      <c r="B4822" s="98">
        <f t="shared" si="415"/>
        <v>8</v>
      </c>
      <c r="C4822" s="98">
        <f t="shared" si="416"/>
        <v>0</v>
      </c>
      <c r="D4822" s="98">
        <f>D4821</f>
        <v>96</v>
      </c>
      <c r="E4822" s="98">
        <f t="shared" si="414"/>
        <v>43</v>
      </c>
      <c r="F4822" s="397">
        <f>F4821+(E4822-E4821)*(F4824-F4821)/(E4824-E4821)</f>
        <v>3.6183000000000001</v>
      </c>
      <c r="G4822" s="98">
        <v>15</v>
      </c>
      <c r="H4822" s="491">
        <f>H4821+(E4822-E4821)*(H4824-H4821)/(E4824-E4821)</f>
        <v>0.40879799999999999</v>
      </c>
      <c r="I4822" s="492">
        <f>I4821+(E4822-E4821)*(I4824-I4821)/(E4824-E4821)</f>
        <v>8.8666666666666671</v>
      </c>
      <c r="J4822" s="397">
        <f>J4821+(E4822-E4821)*(J4824-J4821)/(E4824-E4821)</f>
        <v>0.26439999999999997</v>
      </c>
      <c r="K4822" s="469">
        <f t="shared" si="417"/>
        <v>8.8510706999545015</v>
      </c>
      <c r="L4822" s="469">
        <f t="shared" si="418"/>
        <v>-1.5595966712165676E-2</v>
      </c>
    </row>
    <row r="4823" spans="1:12">
      <c r="A4823" s="98" t="s">
        <v>123</v>
      </c>
      <c r="B4823" s="98">
        <f t="shared" si="415"/>
        <v>8</v>
      </c>
      <c r="C4823" s="98">
        <f t="shared" si="416"/>
        <v>0</v>
      </c>
      <c r="D4823" s="98">
        <f>D4821</f>
        <v>96</v>
      </c>
      <c r="E4823" s="98">
        <f t="shared" si="414"/>
        <v>44</v>
      </c>
      <c r="F4823" s="397">
        <f>F4821+(E4823-E4821)*(F4824-F4821)/(E4824-E4821)</f>
        <v>3.6320000000000001</v>
      </c>
      <c r="G4823" s="98">
        <v>15</v>
      </c>
      <c r="H4823" s="491">
        <f>H4821+(E4823-E4821)*(H4824-H4821)/(E4824-E4821)</f>
        <v>0.406107</v>
      </c>
      <c r="I4823" s="492">
        <f>I4821+(E4823-E4821)*(I4824-I4821)/(E4824-E4821)</f>
        <v>8.9333333333333336</v>
      </c>
      <c r="J4823" s="397">
        <f>J4821+(E4823-E4821)*(J4824-J4821)/(E4824-E4821)</f>
        <v>0.25840000000000002</v>
      </c>
      <c r="K4823" s="469">
        <f t="shared" si="417"/>
        <v>8.9434557887453305</v>
      </c>
      <c r="L4823" s="469">
        <f t="shared" si="418"/>
        <v>1.0122455411996967E-2</v>
      </c>
    </row>
    <row r="4824" spans="1:12">
      <c r="A4824" s="480" t="s">
        <v>123</v>
      </c>
      <c r="B4824" s="480">
        <f t="shared" si="415"/>
        <v>8</v>
      </c>
      <c r="C4824" s="480">
        <f t="shared" si="416"/>
        <v>0</v>
      </c>
      <c r="D4824" s="480">
        <f>D4821</f>
        <v>96</v>
      </c>
      <c r="E4824" s="480">
        <f t="shared" si="414"/>
        <v>45</v>
      </c>
      <c r="F4824" s="484">
        <v>3.6457000000000002</v>
      </c>
      <c r="G4824" s="480">
        <v>15</v>
      </c>
      <c r="H4824" s="482">
        <v>0.403416</v>
      </c>
      <c r="I4824" s="483">
        <v>9</v>
      </c>
      <c r="J4824" s="484">
        <v>0.25240000000000001</v>
      </c>
      <c r="K4824" s="469">
        <f t="shared" si="417"/>
        <v>9.0370733932218847</v>
      </c>
      <c r="L4824" s="469">
        <f t="shared" si="418"/>
        <v>3.7073393221884743E-2</v>
      </c>
    </row>
    <row r="4825" spans="1:12">
      <c r="A4825" s="98" t="s">
        <v>123</v>
      </c>
      <c r="B4825" s="98">
        <f t="shared" si="415"/>
        <v>8</v>
      </c>
      <c r="C4825" s="98">
        <f t="shared" si="416"/>
        <v>0</v>
      </c>
      <c r="D4825" s="98">
        <f>D4824</f>
        <v>96</v>
      </c>
      <c r="E4825" s="98">
        <f t="shared" si="414"/>
        <v>46</v>
      </c>
      <c r="F4825" s="397">
        <f>F4824+(E4825-E4824)*(F4827-F4824)/(E4827-E4824)</f>
        <v>3.6592666666666669</v>
      </c>
      <c r="G4825" s="98">
        <v>15</v>
      </c>
      <c r="H4825" s="491">
        <f>H4824+(E4825-E4824)*(H4827-H4824)/(E4827-E4824)</f>
        <v>0.40070066666666665</v>
      </c>
      <c r="I4825" s="492">
        <f>I4824+(E4825-E4824)*(I4827-I4824)/(E4827-E4824)</f>
        <v>9.1</v>
      </c>
      <c r="J4825" s="397">
        <f>J4824+(E4825-E4824)*(J4827-J4824)/(E4827-E4824)</f>
        <v>0.24640000000000001</v>
      </c>
      <c r="K4825" s="469">
        <f t="shared" si="417"/>
        <v>9.1321701486229969</v>
      </c>
      <c r="L4825" s="469">
        <f t="shared" si="418"/>
        <v>3.2170148622997274E-2</v>
      </c>
    </row>
    <row r="4826" spans="1:12">
      <c r="A4826" s="98" t="s">
        <v>123</v>
      </c>
      <c r="B4826" s="98">
        <f t="shared" si="415"/>
        <v>8</v>
      </c>
      <c r="C4826" s="98">
        <f t="shared" si="416"/>
        <v>0</v>
      </c>
      <c r="D4826" s="98">
        <f>D4824</f>
        <v>96</v>
      </c>
      <c r="E4826" s="98">
        <f t="shared" si="414"/>
        <v>47</v>
      </c>
      <c r="F4826" s="397">
        <f>F4824+(E4826-E4824)*(F4827-F4824)/(E4827-E4824)</f>
        <v>3.6728333333333332</v>
      </c>
      <c r="G4826" s="98">
        <v>15</v>
      </c>
      <c r="H4826" s="491">
        <f>H4824+(E4826-E4824)*(H4827-H4824)/(E4827-E4824)</f>
        <v>0.39798533333333336</v>
      </c>
      <c r="I4826" s="492">
        <f>I4824+(E4826-E4824)*(I4827-I4824)/(E4827-E4824)</f>
        <v>9.2000000000000011</v>
      </c>
      <c r="J4826" s="397">
        <f>J4824+(E4826-E4824)*(J4827-J4824)/(E4827-E4824)</f>
        <v>0.2404</v>
      </c>
      <c r="K4826" s="469">
        <f t="shared" si="417"/>
        <v>9.2285645367165952</v>
      </c>
      <c r="L4826" s="469">
        <f t="shared" si="418"/>
        <v>2.8564536716594091E-2</v>
      </c>
    </row>
    <row r="4827" spans="1:12">
      <c r="A4827" s="480" t="s">
        <v>123</v>
      </c>
      <c r="B4827" s="480">
        <f t="shared" si="415"/>
        <v>8</v>
      </c>
      <c r="C4827" s="480">
        <f t="shared" si="416"/>
        <v>0</v>
      </c>
      <c r="D4827" s="480">
        <f>D4824</f>
        <v>96</v>
      </c>
      <c r="E4827" s="480">
        <f t="shared" si="414"/>
        <v>48</v>
      </c>
      <c r="F4827" s="484">
        <v>3.6863999999999999</v>
      </c>
      <c r="G4827" s="480">
        <v>15</v>
      </c>
      <c r="H4827" s="482">
        <v>0.39527000000000001</v>
      </c>
      <c r="I4827" s="483">
        <v>9.3000000000000007</v>
      </c>
      <c r="J4827" s="484">
        <v>0.2344</v>
      </c>
      <c r="K4827" s="469">
        <f t="shared" si="417"/>
        <v>9.3262833000227694</v>
      </c>
      <c r="L4827" s="469">
        <f t="shared" si="418"/>
        <v>2.6283300022768685E-2</v>
      </c>
    </row>
    <row r="4828" spans="1:12">
      <c r="A4828" s="98" t="s">
        <v>123</v>
      </c>
      <c r="B4828" s="98">
        <f t="shared" si="415"/>
        <v>8</v>
      </c>
      <c r="C4828" s="98">
        <f t="shared" si="416"/>
        <v>0</v>
      </c>
      <c r="D4828" s="98">
        <f>D4827</f>
        <v>96</v>
      </c>
      <c r="E4828" s="98">
        <f t="shared" si="414"/>
        <v>49</v>
      </c>
      <c r="F4828" s="397">
        <f>F4827+(E4828-E4827)*(F4830-F4827)/(E4830-E4827)</f>
        <v>3.6998333333333333</v>
      </c>
      <c r="G4828" s="98">
        <v>15</v>
      </c>
      <c r="H4828" s="491">
        <f>H4827+(E4828-E4827)*(H4830-H4827)/(E4830-E4827)</f>
        <v>0.39252766666666666</v>
      </c>
      <c r="I4828" s="492">
        <f>I4827+(E4828-E4827)*(I4830-I4827)/(E4830-E4827)</f>
        <v>9.4</v>
      </c>
      <c r="J4828" s="397">
        <f>J4827+(E4828-E4827)*(J4830-J4827)/(E4830-E4827)</f>
        <v>0.22839999999999999</v>
      </c>
      <c r="K4828" s="469">
        <f t="shared" si="417"/>
        <v>9.4256625647618897</v>
      </c>
      <c r="L4828" s="469">
        <f t="shared" si="418"/>
        <v>2.5662564761889328E-2</v>
      </c>
    </row>
    <row r="4829" spans="1:12">
      <c r="A4829" s="98" t="s">
        <v>123</v>
      </c>
      <c r="B4829" s="98">
        <f t="shared" si="415"/>
        <v>8</v>
      </c>
      <c r="C4829" s="98">
        <f t="shared" si="416"/>
        <v>0</v>
      </c>
      <c r="D4829" s="98">
        <f>D4827</f>
        <v>96</v>
      </c>
      <c r="E4829" s="98">
        <f t="shared" si="414"/>
        <v>50</v>
      </c>
      <c r="F4829" s="397">
        <f>F4827+(E4829-E4827)*(F4830-F4827)/(E4830-E4827)</f>
        <v>3.7132666666666667</v>
      </c>
      <c r="G4829" s="98">
        <v>15</v>
      </c>
      <c r="H4829" s="491">
        <f>H4827+(E4829-E4827)*(H4830-H4827)/(E4830-E4827)</f>
        <v>0.38978533333333337</v>
      </c>
      <c r="I4829" s="492">
        <f>I4827+(E4829-E4827)*(I4830-I4827)/(E4830-E4827)</f>
        <v>9.5</v>
      </c>
      <c r="J4829" s="397">
        <f>J4827+(E4829-E4827)*(J4830-J4827)/(E4830-E4827)</f>
        <v>0.22240000000000001</v>
      </c>
      <c r="K4829" s="469">
        <f t="shared" si="417"/>
        <v>9.5264401944318067</v>
      </c>
      <c r="L4829" s="469">
        <f t="shared" si="418"/>
        <v>2.6440194431806674E-2</v>
      </c>
    </row>
    <row r="4830" spans="1:12">
      <c r="A4830" s="480" t="s">
        <v>123</v>
      </c>
      <c r="B4830" s="480">
        <f t="shared" si="415"/>
        <v>8</v>
      </c>
      <c r="C4830" s="480">
        <f t="shared" si="416"/>
        <v>0</v>
      </c>
      <c r="D4830" s="480">
        <f>D4827</f>
        <v>96</v>
      </c>
      <c r="E4830" s="480">
        <f t="shared" si="414"/>
        <v>51</v>
      </c>
      <c r="F4830" s="484">
        <v>3.7267000000000001</v>
      </c>
      <c r="G4830" s="480">
        <v>15</v>
      </c>
      <c r="H4830" s="482">
        <v>0.38704300000000003</v>
      </c>
      <c r="I4830" s="483">
        <v>9.6</v>
      </c>
      <c r="J4830" s="484">
        <v>0.21640000000000001</v>
      </c>
      <c r="K4830" s="469">
        <f t="shared" si="417"/>
        <v>9.628645912728043</v>
      </c>
      <c r="L4830" s="469">
        <f t="shared" si="418"/>
        <v>2.8645912728043399E-2</v>
      </c>
    </row>
    <row r="4831" spans="1:12">
      <c r="A4831" s="98" t="s">
        <v>123</v>
      </c>
      <c r="B4831" s="98">
        <f t="shared" si="415"/>
        <v>8</v>
      </c>
      <c r="C4831" s="98">
        <f t="shared" si="416"/>
        <v>0</v>
      </c>
      <c r="D4831" s="98">
        <f>D4830</f>
        <v>96</v>
      </c>
      <c r="E4831" s="98">
        <f t="shared" si="414"/>
        <v>52</v>
      </c>
      <c r="F4831" s="397">
        <f>F4830+(E4831-E4830)*(F4833-F4830)/(E4833-E4830)</f>
        <v>3.7399666666666667</v>
      </c>
      <c r="G4831" s="98">
        <v>15</v>
      </c>
      <c r="H4831" s="491">
        <f>H4830+(E4831-E4830)*(H4833-H4830)/(E4833-E4830)</f>
        <v>0.38427033333333332</v>
      </c>
      <c r="I4831" s="492">
        <f>I4830+(E4831-E4830)*(I4833-I4830)/(E4833-E4830)</f>
        <v>9.6999999999999993</v>
      </c>
      <c r="J4831" s="397">
        <f>J4830+(E4831-E4830)*(J4833-J4830)/(E4833-E4830)</f>
        <v>0.21036666666666667</v>
      </c>
      <c r="K4831" s="469">
        <f t="shared" si="417"/>
        <v>9.7326448134169432</v>
      </c>
      <c r="L4831" s="469">
        <f t="shared" si="418"/>
        <v>3.2644813416943919E-2</v>
      </c>
    </row>
    <row r="4832" spans="1:12">
      <c r="A4832" s="98" t="s">
        <v>123</v>
      </c>
      <c r="B4832" s="98">
        <f t="shared" si="415"/>
        <v>8</v>
      </c>
      <c r="C4832" s="98">
        <f t="shared" si="416"/>
        <v>0</v>
      </c>
      <c r="D4832" s="98">
        <f>D4830</f>
        <v>96</v>
      </c>
      <c r="E4832" s="98">
        <f t="shared" si="414"/>
        <v>53</v>
      </c>
      <c r="F4832" s="397">
        <f>F4830+(E4832-E4830)*(F4833-F4830)/(E4833-E4830)</f>
        <v>3.7532333333333336</v>
      </c>
      <c r="G4832" s="98">
        <v>15</v>
      </c>
      <c r="H4832" s="491">
        <f>H4830+(E4832-E4830)*(H4833-H4830)/(E4833-E4830)</f>
        <v>0.38149766666666668</v>
      </c>
      <c r="I4832" s="492">
        <f>I4830+(E4832-E4830)*(I4833-I4830)/(E4833-E4830)</f>
        <v>9.8000000000000007</v>
      </c>
      <c r="J4832" s="397">
        <f>J4830+(E4832-E4830)*(J4833-J4830)/(E4833-E4830)</f>
        <v>0.20433333333333334</v>
      </c>
      <c r="K4832" s="469">
        <f t="shared" si="417"/>
        <v>9.8381554102995832</v>
      </c>
      <c r="L4832" s="469">
        <f t="shared" si="418"/>
        <v>3.8155410299582471E-2</v>
      </c>
    </row>
    <row r="4833" spans="1:12">
      <c r="A4833" s="480" t="s">
        <v>123</v>
      </c>
      <c r="B4833" s="480">
        <f t="shared" si="415"/>
        <v>8</v>
      </c>
      <c r="C4833" s="480">
        <f t="shared" si="416"/>
        <v>0</v>
      </c>
      <c r="D4833" s="480">
        <f>D4830</f>
        <v>96</v>
      </c>
      <c r="E4833" s="480">
        <f t="shared" si="414"/>
        <v>54</v>
      </c>
      <c r="F4833" s="484">
        <v>3.7665000000000002</v>
      </c>
      <c r="G4833" s="480">
        <v>15</v>
      </c>
      <c r="H4833" s="482">
        <v>0.37872499999999998</v>
      </c>
      <c r="I4833" s="483">
        <v>9.9</v>
      </c>
      <c r="J4833" s="484">
        <v>0.1983</v>
      </c>
      <c r="K4833" s="469">
        <f t="shared" si="417"/>
        <v>9.9452109050102333</v>
      </c>
      <c r="L4833" s="469">
        <f t="shared" si="418"/>
        <v>4.5210905010232949E-2</v>
      </c>
    </row>
    <row r="4834" spans="1:12">
      <c r="A4834" s="98" t="s">
        <v>123</v>
      </c>
      <c r="B4834" s="98">
        <f t="shared" si="415"/>
        <v>8</v>
      </c>
      <c r="C4834" s="98">
        <f t="shared" si="416"/>
        <v>0</v>
      </c>
      <c r="D4834" s="98">
        <f>D4833</f>
        <v>96</v>
      </c>
      <c r="E4834" s="98">
        <f t="shared" si="414"/>
        <v>55</v>
      </c>
      <c r="F4834" s="397">
        <f>F4833+(E4834-E4833)*(F4836-F4833)/(E4836-E4833)</f>
        <v>3.7796333333333334</v>
      </c>
      <c r="G4834" s="98">
        <v>15</v>
      </c>
      <c r="H4834" s="491">
        <f>H4833+(E4834-E4833)*(H4836-H4833)/(E4836-E4833)</f>
        <v>0.375919</v>
      </c>
      <c r="I4834" s="492">
        <f>I4833+(E4834-E4833)*(I4836-I4833)/(E4836-E4833)</f>
        <v>10.033333333333333</v>
      </c>
      <c r="J4834" s="397">
        <f>J4833+(E4834-E4833)*(J4836-J4833)/(E4836-E4833)</f>
        <v>0.1923</v>
      </c>
      <c r="K4834" s="469">
        <f t="shared" si="417"/>
        <v>10.054382282708065</v>
      </c>
      <c r="L4834" s="469">
        <f t="shared" si="418"/>
        <v>2.1048949374732118E-2</v>
      </c>
    </row>
    <row r="4835" spans="1:12">
      <c r="A4835" s="98" t="s">
        <v>123</v>
      </c>
      <c r="B4835" s="98">
        <f t="shared" si="415"/>
        <v>8</v>
      </c>
      <c r="C4835" s="98">
        <f t="shared" si="416"/>
        <v>0</v>
      </c>
      <c r="D4835" s="98">
        <f>D4833</f>
        <v>96</v>
      </c>
      <c r="E4835" s="98">
        <f t="shared" si="414"/>
        <v>56</v>
      </c>
      <c r="F4835" s="397">
        <f>F4833+(E4835-E4833)*(F4836-F4833)/(E4836-E4833)</f>
        <v>3.7927666666666666</v>
      </c>
      <c r="G4835" s="98">
        <v>15</v>
      </c>
      <c r="H4835" s="491">
        <f>H4833+(E4835-E4833)*(H4836-H4833)/(E4836-E4833)</f>
        <v>0.37311299999999997</v>
      </c>
      <c r="I4835" s="492">
        <f>I4833+(E4835-E4833)*(I4836-I4833)/(E4836-E4833)</f>
        <v>10.166666666666668</v>
      </c>
      <c r="J4835" s="397">
        <f>J4833+(E4835-E4833)*(J4836-J4833)/(E4836-E4833)</f>
        <v>0.18629999999999999</v>
      </c>
      <c r="K4835" s="469">
        <f t="shared" si="417"/>
        <v>10.165195709253409</v>
      </c>
      <c r="L4835" s="469">
        <f t="shared" si="418"/>
        <v>-1.4709574132591996E-3</v>
      </c>
    </row>
    <row r="4836" spans="1:12">
      <c r="A4836" s="480" t="s">
        <v>123</v>
      </c>
      <c r="B4836" s="480">
        <f t="shared" si="415"/>
        <v>8</v>
      </c>
      <c r="C4836" s="480">
        <f t="shared" si="416"/>
        <v>0</v>
      </c>
      <c r="D4836" s="480">
        <f>D4833</f>
        <v>96</v>
      </c>
      <c r="E4836" s="480">
        <f t="shared" si="414"/>
        <v>57</v>
      </c>
      <c r="F4836" s="484">
        <v>3.8058999999999998</v>
      </c>
      <c r="G4836" s="480">
        <v>15</v>
      </c>
      <c r="H4836" s="482">
        <v>0.370307</v>
      </c>
      <c r="I4836" s="483">
        <v>10.3</v>
      </c>
      <c r="J4836" s="484">
        <v>0.18029999999999999</v>
      </c>
      <c r="K4836" s="469">
        <f t="shared" si="417"/>
        <v>10.27768851250449</v>
      </c>
      <c r="L4836" s="469">
        <f t="shared" si="418"/>
        <v>-2.2311487495510818E-2</v>
      </c>
    </row>
    <row r="4837" spans="1:12">
      <c r="A4837" s="98" t="s">
        <v>123</v>
      </c>
      <c r="B4837" s="98">
        <f t="shared" si="415"/>
        <v>8</v>
      </c>
      <c r="C4837" s="98">
        <f t="shared" si="416"/>
        <v>0</v>
      </c>
      <c r="D4837" s="98">
        <f>D4836</f>
        <v>96</v>
      </c>
      <c r="E4837" s="98">
        <f t="shared" si="414"/>
        <v>58</v>
      </c>
      <c r="F4837" s="397">
        <f>F4836+(E4837-E4836)*(F4839-F4836)/(E4839-E4836)</f>
        <v>3.8188999999999997</v>
      </c>
      <c r="G4837" s="98">
        <v>15</v>
      </c>
      <c r="H4837" s="491">
        <f>H4836+(E4837-E4836)*(H4839-H4836)/(E4839-E4836)</f>
        <v>0.36746400000000001</v>
      </c>
      <c r="I4837" s="492">
        <f>I4836+(E4837-E4836)*(I4839-I4836)/(E4839-E4836)</f>
        <v>10.4</v>
      </c>
      <c r="J4837" s="397">
        <f>J4836+(E4837-E4836)*(J4839-J4836)/(E4839-E4836)</f>
        <v>0.17429999999999998</v>
      </c>
      <c r="K4837" s="469">
        <f t="shared" si="417"/>
        <v>10.392582674765418</v>
      </c>
      <c r="L4837" s="469">
        <f t="shared" si="418"/>
        <v>-7.4173252345826057E-3</v>
      </c>
    </row>
    <row r="4838" spans="1:12">
      <c r="A4838" s="98" t="s">
        <v>123</v>
      </c>
      <c r="B4838" s="98">
        <f t="shared" si="415"/>
        <v>8</v>
      </c>
      <c r="C4838" s="98">
        <f t="shared" si="416"/>
        <v>0</v>
      </c>
      <c r="D4838" s="98">
        <f>D4836</f>
        <v>96</v>
      </c>
      <c r="E4838" s="98">
        <f t="shared" si="414"/>
        <v>59</v>
      </c>
      <c r="F4838" s="397">
        <f>F4836+(E4838-E4836)*(F4839-F4836)/(E4839-E4836)</f>
        <v>3.8319000000000001</v>
      </c>
      <c r="G4838" s="98">
        <v>15</v>
      </c>
      <c r="H4838" s="491">
        <f>H4836+(E4838-E4836)*(H4839-H4836)/(E4839-E4836)</f>
        <v>0.36462099999999997</v>
      </c>
      <c r="I4838" s="492">
        <f>I4836+(E4838-E4836)*(I4839-I4836)/(E4839-E4836)</f>
        <v>10.5</v>
      </c>
      <c r="J4838" s="397">
        <f>J4836+(E4838-E4836)*(J4839-J4836)/(E4839-E4836)</f>
        <v>0.16830000000000001</v>
      </c>
      <c r="K4838" s="469">
        <f t="shared" si="417"/>
        <v>10.509268528142922</v>
      </c>
      <c r="L4838" s="469">
        <f t="shared" si="418"/>
        <v>9.2685281429218946E-3</v>
      </c>
    </row>
    <row r="4839" spans="1:12">
      <c r="A4839" s="480" t="s">
        <v>123</v>
      </c>
      <c r="B4839" s="480">
        <f t="shared" si="415"/>
        <v>8</v>
      </c>
      <c r="C4839" s="480">
        <f t="shared" si="416"/>
        <v>0</v>
      </c>
      <c r="D4839" s="480">
        <f>D4836</f>
        <v>96</v>
      </c>
      <c r="E4839" s="480">
        <f t="shared" si="414"/>
        <v>60</v>
      </c>
      <c r="F4839" s="484">
        <v>3.8449</v>
      </c>
      <c r="G4839" s="480">
        <v>15</v>
      </c>
      <c r="H4839" s="482">
        <v>0.36177799999999999</v>
      </c>
      <c r="I4839" s="483">
        <v>10.6</v>
      </c>
      <c r="J4839" s="484">
        <v>0.1623</v>
      </c>
      <c r="K4839" s="469">
        <f t="shared" si="417"/>
        <v>10.627788312169342</v>
      </c>
      <c r="L4839" s="469">
        <f t="shared" si="418"/>
        <v>2.7788312169342078E-2</v>
      </c>
    </row>
    <row r="4840" spans="1:12">
      <c r="A4840" s="98" t="s">
        <v>123</v>
      </c>
      <c r="B4840" s="98">
        <f t="shared" si="415"/>
        <v>8</v>
      </c>
      <c r="C4840" s="98">
        <f t="shared" si="416"/>
        <v>0</v>
      </c>
      <c r="D4840" s="98">
        <f>D4839</f>
        <v>96</v>
      </c>
      <c r="E4840" s="98">
        <f t="shared" si="414"/>
        <v>61</v>
      </c>
      <c r="F4840" s="397">
        <f>F4839+(E4840-E4839)*(F4842-F4839)/(E4842-E4839)</f>
        <v>3.8577666666666666</v>
      </c>
      <c r="G4840" s="98">
        <v>15</v>
      </c>
      <c r="H4840" s="491">
        <f>H4839+(E4840-E4839)*(H4842-H4839)/(E4842-E4839)</f>
        <v>0.35889466666666664</v>
      </c>
      <c r="I4840" s="492">
        <f>I4839+(E4840-E4839)*(I4842-I4839)/(E4842-E4839)</f>
        <v>10.733333333333333</v>
      </c>
      <c r="J4840" s="397">
        <f>J4839+(E4840-E4839)*(J4842-J4839)/(E4842-E4839)</f>
        <v>0.15626666666666666</v>
      </c>
      <c r="K4840" s="469">
        <f t="shared" si="417"/>
        <v>10.749021997169086</v>
      </c>
      <c r="L4840" s="469">
        <f t="shared" si="418"/>
        <v>1.5688663835753403E-2</v>
      </c>
    </row>
    <row r="4841" spans="1:12">
      <c r="A4841" s="98" t="s">
        <v>123</v>
      </c>
      <c r="B4841" s="98">
        <f t="shared" si="415"/>
        <v>8</v>
      </c>
      <c r="C4841" s="98">
        <f t="shared" si="416"/>
        <v>0</v>
      </c>
      <c r="D4841" s="98">
        <f>D4839</f>
        <v>96</v>
      </c>
      <c r="E4841" s="98">
        <f t="shared" si="414"/>
        <v>62</v>
      </c>
      <c r="F4841" s="397">
        <f>F4839+(E4841-E4839)*(F4842-F4839)/(E4842-E4839)</f>
        <v>3.8706333333333336</v>
      </c>
      <c r="G4841" s="98">
        <v>15</v>
      </c>
      <c r="H4841" s="491">
        <f>H4839+(E4841-E4839)*(H4842-H4839)/(E4842-E4839)</f>
        <v>0.35601133333333335</v>
      </c>
      <c r="I4841" s="492">
        <f>I4839+(E4841-E4839)*(I4842-I4839)/(E4842-E4839)</f>
        <v>10.866666666666667</v>
      </c>
      <c r="J4841" s="397">
        <f>J4839+(E4841-E4839)*(J4842-J4839)/(E4842-E4839)</f>
        <v>0.15023333333333333</v>
      </c>
      <c r="K4841" s="469">
        <f t="shared" si="417"/>
        <v>10.872219423726211</v>
      </c>
      <c r="L4841" s="469">
        <f t="shared" si="418"/>
        <v>5.5527570595437226E-3</v>
      </c>
    </row>
    <row r="4842" spans="1:12">
      <c r="A4842" s="480" t="s">
        <v>123</v>
      </c>
      <c r="B4842" s="480">
        <f t="shared" si="415"/>
        <v>8</v>
      </c>
      <c r="C4842" s="480">
        <f t="shared" si="416"/>
        <v>0</v>
      </c>
      <c r="D4842" s="480">
        <f>D4839</f>
        <v>96</v>
      </c>
      <c r="E4842" s="480">
        <f t="shared" si="414"/>
        <v>63</v>
      </c>
      <c r="F4842" s="484">
        <v>3.8835000000000002</v>
      </c>
      <c r="G4842" s="480">
        <v>15</v>
      </c>
      <c r="H4842" s="482">
        <v>0.353128</v>
      </c>
      <c r="I4842" s="483">
        <v>11</v>
      </c>
      <c r="J4842" s="484">
        <v>0.14419999999999999</v>
      </c>
      <c r="K4842" s="469">
        <f t="shared" si="417"/>
        <v>10.997428694411091</v>
      </c>
      <c r="L4842" s="469">
        <f t="shared" si="418"/>
        <v>-2.5713055889085012E-3</v>
      </c>
    </row>
    <row r="4843" spans="1:12">
      <c r="A4843" s="98" t="s">
        <v>123</v>
      </c>
      <c r="B4843" s="98">
        <f t="shared" si="415"/>
        <v>8</v>
      </c>
      <c r="C4843" s="98">
        <f t="shared" si="416"/>
        <v>0</v>
      </c>
      <c r="D4843" s="98">
        <f>D4842</f>
        <v>96</v>
      </c>
      <c r="E4843" s="98">
        <f t="shared" si="414"/>
        <v>64</v>
      </c>
      <c r="F4843" s="397">
        <f>F4842+(E4843-E4842)*(F4845-F4842)/(E4845-E4842)</f>
        <v>3.8962333333333334</v>
      </c>
      <c r="G4843" s="98">
        <v>15</v>
      </c>
      <c r="H4843" s="491">
        <f>H4842+(E4843-E4842)*(H4845-H4842)/(E4845-E4842)</f>
        <v>0.35020166666666669</v>
      </c>
      <c r="I4843" s="492">
        <f>I4842+(E4843-E4842)*(I4845-I4842)/(E4845-E4842)</f>
        <v>11.133333333333333</v>
      </c>
      <c r="J4843" s="397">
        <f>J4842+(E4843-E4842)*(J4845-J4842)/(E4845-E4842)</f>
        <v>0.13819999999999999</v>
      </c>
      <c r="K4843" s="469">
        <f t="shared" si="417"/>
        <v>11.125684724515875</v>
      </c>
      <c r="L4843" s="469">
        <f t="shared" si="418"/>
        <v>-7.6486088174583244E-3</v>
      </c>
    </row>
    <row r="4844" spans="1:12">
      <c r="A4844" s="98" t="s">
        <v>123</v>
      </c>
      <c r="B4844" s="98">
        <f t="shared" si="415"/>
        <v>8</v>
      </c>
      <c r="C4844" s="98">
        <f t="shared" si="416"/>
        <v>0</v>
      </c>
      <c r="D4844" s="98">
        <f>D4842</f>
        <v>96</v>
      </c>
      <c r="E4844" s="98">
        <f t="shared" si="414"/>
        <v>65</v>
      </c>
      <c r="F4844" s="397">
        <f>F4842+(E4844-E4842)*(F4845-F4842)/(E4845-E4842)</f>
        <v>3.9089666666666667</v>
      </c>
      <c r="G4844" s="98">
        <v>15</v>
      </c>
      <c r="H4844" s="491">
        <f>H4842+(E4844-E4842)*(H4845-H4842)/(E4845-E4842)</f>
        <v>0.34727533333333332</v>
      </c>
      <c r="I4844" s="492">
        <f>I4842+(E4844-E4842)*(I4845-I4842)/(E4845-E4842)</f>
        <v>11.266666666666667</v>
      </c>
      <c r="J4844" s="397">
        <f>J4842+(E4844-E4842)*(J4845-J4842)/(E4845-E4842)</f>
        <v>0.13220000000000001</v>
      </c>
      <c r="K4844" s="469">
        <f t="shared" si="417"/>
        <v>11.256102266597301</v>
      </c>
      <c r="L4844" s="469">
        <f t="shared" si="418"/>
        <v>-1.0564400069366542E-2</v>
      </c>
    </row>
    <row r="4845" spans="1:12">
      <c r="A4845" s="480" t="s">
        <v>123</v>
      </c>
      <c r="B4845" s="480">
        <f t="shared" si="415"/>
        <v>8</v>
      </c>
      <c r="C4845" s="480">
        <f t="shared" si="416"/>
        <v>0</v>
      </c>
      <c r="D4845" s="480">
        <f>D4842</f>
        <v>96</v>
      </c>
      <c r="E4845" s="480">
        <f t="shared" si="414"/>
        <v>66</v>
      </c>
      <c r="F4845" s="484">
        <v>3.9217</v>
      </c>
      <c r="G4845" s="480">
        <v>15</v>
      </c>
      <c r="H4845" s="482">
        <v>0.34434900000000002</v>
      </c>
      <c r="I4845" s="483">
        <v>11.4</v>
      </c>
      <c r="J4845" s="484">
        <v>0.12620000000000001</v>
      </c>
      <c r="K4845" s="469">
        <f t="shared" si="417"/>
        <v>11.388736427287432</v>
      </c>
      <c r="L4845" s="469">
        <f t="shared" si="418"/>
        <v>-1.1263572712568504E-2</v>
      </c>
    </row>
    <row r="4846" spans="1:12">
      <c r="A4846" s="98" t="s">
        <v>123</v>
      </c>
      <c r="B4846" s="98">
        <f t="shared" si="415"/>
        <v>8</v>
      </c>
      <c r="C4846" s="98">
        <f t="shared" si="416"/>
        <v>0</v>
      </c>
      <c r="D4846" s="98">
        <f>D4845</f>
        <v>96</v>
      </c>
      <c r="E4846" s="98">
        <f t="shared" si="414"/>
        <v>67</v>
      </c>
      <c r="F4846" s="397">
        <f>F4845+(E4846-E4845)*(F4848-F4845)/(E4848-E4845)</f>
        <v>3.9343333333333335</v>
      </c>
      <c r="G4846" s="98">
        <v>15</v>
      </c>
      <c r="H4846" s="491">
        <f>H4845+(E4846-E4845)*(H4848-H4845)/(E4848-E4845)</f>
        <v>0.34137533333333336</v>
      </c>
      <c r="I4846" s="492">
        <f>I4845+(E4846-E4845)*(I4848-I4845)/(E4848-E4845)</f>
        <v>11.533333333333333</v>
      </c>
      <c r="J4846" s="397">
        <f>J4845+(E4846-E4845)*(J4848-J4845)/(E4848-E4845)</f>
        <v>0.1202</v>
      </c>
      <c r="K4846" s="469">
        <f t="shared" si="417"/>
        <v>11.524949078531352</v>
      </c>
      <c r="L4846" s="469">
        <f t="shared" si="418"/>
        <v>-8.3842548019816832E-3</v>
      </c>
    </row>
    <row r="4847" spans="1:12">
      <c r="A4847" s="98" t="s">
        <v>123</v>
      </c>
      <c r="B4847" s="98">
        <f t="shared" si="415"/>
        <v>8</v>
      </c>
      <c r="C4847" s="98">
        <f t="shared" si="416"/>
        <v>0</v>
      </c>
      <c r="D4847" s="98">
        <f>D4845</f>
        <v>96</v>
      </c>
      <c r="E4847" s="98">
        <f t="shared" si="414"/>
        <v>68</v>
      </c>
      <c r="F4847" s="397">
        <f>F4845+(E4847-E4845)*(F4848-F4845)/(E4848-E4845)</f>
        <v>3.9469666666666665</v>
      </c>
      <c r="G4847" s="98">
        <v>15</v>
      </c>
      <c r="H4847" s="491">
        <f>H4845+(E4847-E4845)*(H4848-H4845)/(E4848-E4845)</f>
        <v>0.33840166666666666</v>
      </c>
      <c r="I4847" s="492">
        <f>I4845+(E4847-E4845)*(I4848-I4845)/(E4848-E4845)</f>
        <v>11.666666666666668</v>
      </c>
      <c r="J4847" s="397">
        <f>J4845+(E4847-E4845)*(J4848-J4845)/(E4848-E4845)</f>
        <v>0.11420000000000001</v>
      </c>
      <c r="K4847" s="469">
        <f t="shared" si="417"/>
        <v>11.663555636546313</v>
      </c>
      <c r="L4847" s="469">
        <f t="shared" si="418"/>
        <v>-3.1110301203547408E-3</v>
      </c>
    </row>
    <row r="4848" spans="1:12">
      <c r="A4848" s="480" t="s">
        <v>123</v>
      </c>
      <c r="B4848" s="480">
        <f t="shared" si="415"/>
        <v>8</v>
      </c>
      <c r="C4848" s="480">
        <f t="shared" si="416"/>
        <v>0</v>
      </c>
      <c r="D4848" s="480">
        <f>D4845</f>
        <v>96</v>
      </c>
      <c r="E4848" s="480">
        <f t="shared" si="414"/>
        <v>69</v>
      </c>
      <c r="F4848" s="484">
        <v>3.9596</v>
      </c>
      <c r="G4848" s="480">
        <v>15</v>
      </c>
      <c r="H4848" s="482">
        <v>0.335428</v>
      </c>
      <c r="I4848" s="483">
        <v>11.8</v>
      </c>
      <c r="J4848" s="484">
        <v>0.1082</v>
      </c>
      <c r="K4848" s="469">
        <f t="shared" si="417"/>
        <v>11.804619769369284</v>
      </c>
      <c r="L4848" s="469">
        <f t="shared" si="418"/>
        <v>4.6197693692828778E-3</v>
      </c>
    </row>
    <row r="4849" spans="1:12">
      <c r="A4849" s="98" t="s">
        <v>123</v>
      </c>
      <c r="B4849" s="98">
        <f t="shared" si="415"/>
        <v>8</v>
      </c>
      <c r="C4849" s="98">
        <f t="shared" si="416"/>
        <v>0</v>
      </c>
      <c r="D4849" s="98">
        <f>D4848</f>
        <v>96</v>
      </c>
      <c r="E4849" s="98">
        <f t="shared" si="414"/>
        <v>70</v>
      </c>
      <c r="F4849" s="397">
        <f>F4848+(E4849-E4848)*(F4851-F4848)/(E4851-E4848)</f>
        <v>3.9721000000000002</v>
      </c>
      <c r="G4849" s="98">
        <v>15</v>
      </c>
      <c r="H4849" s="491">
        <f>H4848+(E4849-E4848)*(H4851-H4848)/(E4851-E4848)</f>
        <v>0.33240399999999998</v>
      </c>
      <c r="I4849" s="492">
        <f>I4848+(E4849-E4848)*(I4851-I4848)/(E4851-E4848)</f>
        <v>11.966666666666667</v>
      </c>
      <c r="J4849" s="397">
        <f>J4848+(E4849-E4848)*(J4851-J4848)/(E4851-E4848)</f>
        <v>0.10216666666666667</v>
      </c>
      <c r="K4849" s="469">
        <f t="shared" si="417"/>
        <v>11.949615528092323</v>
      </c>
      <c r="L4849" s="469">
        <f t="shared" si="418"/>
        <v>-1.7051138574343483E-2</v>
      </c>
    </row>
    <row r="4850" spans="1:12">
      <c r="A4850" s="98" t="s">
        <v>123</v>
      </c>
      <c r="B4850" s="98">
        <f t="shared" si="415"/>
        <v>8</v>
      </c>
      <c r="C4850" s="98">
        <f t="shared" si="416"/>
        <v>0</v>
      </c>
      <c r="D4850" s="98">
        <f>D4848</f>
        <v>96</v>
      </c>
      <c r="E4850" s="98">
        <f t="shared" si="414"/>
        <v>71</v>
      </c>
      <c r="F4850" s="397">
        <f>F4848+(E4850-E4848)*(F4851-F4848)/(E4851-E4848)</f>
        <v>3.9845999999999999</v>
      </c>
      <c r="G4850" s="98">
        <v>15</v>
      </c>
      <c r="H4850" s="491">
        <f>H4848+(E4850-E4848)*(H4851-H4848)/(E4851-E4848)</f>
        <v>0.32938000000000001</v>
      </c>
      <c r="I4850" s="492">
        <f>I4848+(E4850-E4848)*(I4851-I4848)/(E4851-E4848)</f>
        <v>12.133333333333335</v>
      </c>
      <c r="J4850" s="397">
        <f>J4848+(E4850-E4848)*(J4851-J4848)/(E4851-E4848)</f>
        <v>9.6133333333333335E-2</v>
      </c>
      <c r="K4850" s="469">
        <f t="shared" si="417"/>
        <v>12.097273665674903</v>
      </c>
      <c r="L4850" s="469">
        <f t="shared" si="418"/>
        <v>-3.6059667658431493E-2</v>
      </c>
    </row>
    <row r="4851" spans="1:12">
      <c r="A4851" s="480" t="s">
        <v>123</v>
      </c>
      <c r="B4851" s="480">
        <f t="shared" si="415"/>
        <v>8</v>
      </c>
      <c r="C4851" s="480">
        <f t="shared" si="416"/>
        <v>0</v>
      </c>
      <c r="D4851" s="480">
        <f>D4848</f>
        <v>96</v>
      </c>
      <c r="E4851" s="480">
        <f t="shared" si="414"/>
        <v>72</v>
      </c>
      <c r="F4851" s="484">
        <v>3.9971000000000001</v>
      </c>
      <c r="G4851" s="480">
        <v>15</v>
      </c>
      <c r="H4851" s="482">
        <v>0.32635599999999998</v>
      </c>
      <c r="I4851" s="483">
        <v>12.3</v>
      </c>
      <c r="J4851" s="484">
        <v>9.01E-2</v>
      </c>
      <c r="K4851" s="469">
        <f t="shared" si="417"/>
        <v>12.247668190564905</v>
      </c>
      <c r="L4851" s="469">
        <f t="shared" si="418"/>
        <v>-5.2331809435095522E-2</v>
      </c>
    </row>
    <row r="4852" spans="1:12">
      <c r="A4852" s="98" t="s">
        <v>123</v>
      </c>
      <c r="B4852" s="98">
        <f t="shared" si="415"/>
        <v>8</v>
      </c>
      <c r="C4852" s="98">
        <f t="shared" si="416"/>
        <v>0</v>
      </c>
      <c r="D4852" s="98">
        <f>D4851</f>
        <v>96</v>
      </c>
      <c r="E4852" s="98">
        <f t="shared" si="414"/>
        <v>73</v>
      </c>
      <c r="F4852" s="397">
        <f>F4851+(E4852-E4851)*(F4854-F4851)/(E4854-E4851)</f>
        <v>4.0095000000000001</v>
      </c>
      <c r="G4852" s="98">
        <v>15</v>
      </c>
      <c r="H4852" s="491">
        <f>H4851+(E4852-E4851)*(H4854-H4851)/(E4854-E4851)</f>
        <v>0.32327766666666663</v>
      </c>
      <c r="I4852" s="492">
        <f>I4851+(E4852-E4851)*(I4854-I4851)/(E4854-E4851)</f>
        <v>12.433333333333334</v>
      </c>
      <c r="J4852" s="397">
        <f>J4851+(E4852-E4851)*(J4854-J4851)/(E4854-E4851)</f>
        <v>8.4099999999999994E-2</v>
      </c>
      <c r="K4852" s="469">
        <f t="shared" si="417"/>
        <v>12.402650765647284</v>
      </c>
      <c r="L4852" s="469">
        <f t="shared" si="418"/>
        <v>-3.0682567686049822E-2</v>
      </c>
    </row>
    <row r="4853" spans="1:12">
      <c r="A4853" s="98" t="s">
        <v>123</v>
      </c>
      <c r="B4853" s="98">
        <f t="shared" si="415"/>
        <v>8</v>
      </c>
      <c r="C4853" s="98">
        <f t="shared" si="416"/>
        <v>0</v>
      </c>
      <c r="D4853" s="98">
        <f>D4851</f>
        <v>96</v>
      </c>
      <c r="E4853" s="98">
        <f t="shared" si="414"/>
        <v>74</v>
      </c>
      <c r="F4853" s="397">
        <f>F4851+(E4853-E4851)*(F4854-F4851)/(E4854-E4851)</f>
        <v>4.0219000000000005</v>
      </c>
      <c r="G4853" s="98">
        <v>15</v>
      </c>
      <c r="H4853" s="491">
        <f>H4851+(E4853-E4851)*(H4854-H4851)/(E4854-E4851)</f>
        <v>0.32019933333333334</v>
      </c>
      <c r="I4853" s="492">
        <f>I4851+(E4853-E4851)*(I4854-I4851)/(E4854-E4851)</f>
        <v>12.566666666666666</v>
      </c>
      <c r="J4853" s="397">
        <f>J4851+(E4853-E4851)*(J4854-J4851)/(E4854-E4851)</f>
        <v>7.8100000000000003E-2</v>
      </c>
      <c r="K4853" s="469">
        <f t="shared" si="417"/>
        <v>12.560613284641443</v>
      </c>
      <c r="L4853" s="469">
        <f t="shared" si="418"/>
        <v>-6.0533820252235415E-3</v>
      </c>
    </row>
    <row r="4854" spans="1:12">
      <c r="A4854" s="480" t="s">
        <v>123</v>
      </c>
      <c r="B4854" s="480">
        <f t="shared" si="415"/>
        <v>8</v>
      </c>
      <c r="C4854" s="480">
        <f t="shared" si="416"/>
        <v>0</v>
      </c>
      <c r="D4854" s="480">
        <f>D4851</f>
        <v>96</v>
      </c>
      <c r="E4854" s="480">
        <f t="shared" si="414"/>
        <v>75</v>
      </c>
      <c r="F4854" s="484">
        <v>4.0343</v>
      </c>
      <c r="G4854" s="480">
        <v>15</v>
      </c>
      <c r="H4854" s="482">
        <v>0.31712099999999999</v>
      </c>
      <c r="I4854" s="483">
        <v>12.7</v>
      </c>
      <c r="J4854" s="484">
        <v>7.2099999999999997E-2</v>
      </c>
      <c r="K4854" s="469">
        <f t="shared" si="417"/>
        <v>12.721642527615643</v>
      </c>
      <c r="L4854" s="469">
        <f t="shared" si="418"/>
        <v>2.1642527615643559E-2</v>
      </c>
    </row>
    <row r="4855" spans="1:12">
      <c r="A4855" s="98" t="s">
        <v>123</v>
      </c>
      <c r="B4855" s="98">
        <f t="shared" si="415"/>
        <v>8</v>
      </c>
      <c r="C4855" s="98">
        <f t="shared" si="416"/>
        <v>0</v>
      </c>
      <c r="D4855" s="98">
        <f>D4854</f>
        <v>96</v>
      </c>
      <c r="E4855" s="98">
        <f t="shared" si="414"/>
        <v>76</v>
      </c>
      <c r="F4855" s="397">
        <f>F4854+(E4855-E4854)*(F4857-F4854)/(E4857-E4854)</f>
        <v>4.0465666666666671</v>
      </c>
      <c r="G4855" s="98">
        <v>15</v>
      </c>
      <c r="H4855" s="491">
        <f>H4854+(E4855-E4854)*(H4857-H4854)/(E4857-E4854)</f>
        <v>0.31398466666666663</v>
      </c>
      <c r="I4855" s="492">
        <f>I4854+(E4855-E4854)*(I4857-I4854)/(E4857-E4854)</f>
        <v>12.866666666666665</v>
      </c>
      <c r="J4855" s="397">
        <f>J4854+(E4855-E4854)*(J4857-J4854)/(E4857-E4854)</f>
        <v>6.6099999999999992E-2</v>
      </c>
      <c r="K4855" s="469">
        <f t="shared" si="417"/>
        <v>12.887784329171065</v>
      </c>
      <c r="L4855" s="469">
        <f t="shared" si="418"/>
        <v>2.1117662504400059E-2</v>
      </c>
    </row>
    <row r="4856" spans="1:12">
      <c r="A4856" s="98" t="s">
        <v>123</v>
      </c>
      <c r="B4856" s="98">
        <f t="shared" si="415"/>
        <v>8</v>
      </c>
      <c r="C4856" s="98">
        <f t="shared" si="416"/>
        <v>0</v>
      </c>
      <c r="D4856" s="98">
        <f>D4854</f>
        <v>96</v>
      </c>
      <c r="E4856" s="98">
        <f t="shared" si="414"/>
        <v>77</v>
      </c>
      <c r="F4856" s="397">
        <f>F4854+(E4856-E4854)*(F4857-F4854)/(E4857-E4854)</f>
        <v>4.0588333333333333</v>
      </c>
      <c r="G4856" s="98">
        <v>15</v>
      </c>
      <c r="H4856" s="491">
        <f>H4854+(E4856-E4854)*(H4857-H4854)/(E4857-E4854)</f>
        <v>0.31084833333333334</v>
      </c>
      <c r="I4856" s="492">
        <f>I4854+(E4856-E4854)*(I4857-I4854)/(E4857-E4854)</f>
        <v>13.033333333333333</v>
      </c>
      <c r="J4856" s="397">
        <f>J4854+(E4856-E4854)*(J4857-J4854)/(E4857-E4854)</f>
        <v>6.0100000000000001E-2</v>
      </c>
      <c r="K4856" s="469">
        <f t="shared" si="417"/>
        <v>13.057278737219114</v>
      </c>
      <c r="L4856" s="469">
        <f t="shared" si="418"/>
        <v>2.3945403885781147E-2</v>
      </c>
    </row>
    <row r="4857" spans="1:12">
      <c r="A4857" s="480" t="s">
        <v>123</v>
      </c>
      <c r="B4857" s="480">
        <f t="shared" si="415"/>
        <v>8</v>
      </c>
      <c r="C4857" s="480">
        <f t="shared" si="416"/>
        <v>0</v>
      </c>
      <c r="D4857" s="480">
        <f>D4854</f>
        <v>96</v>
      </c>
      <c r="E4857" s="480">
        <f t="shared" ref="E4857:E4875" si="419">E4856+1</f>
        <v>78</v>
      </c>
      <c r="F4857" s="484">
        <v>4.0711000000000004</v>
      </c>
      <c r="G4857" s="480">
        <v>15</v>
      </c>
      <c r="H4857" s="482">
        <v>0.30771199999999999</v>
      </c>
      <c r="I4857" s="483">
        <v>13.2</v>
      </c>
      <c r="J4857" s="484">
        <v>5.4100000000000002E-2</v>
      </c>
      <c r="K4857" s="469">
        <f t="shared" si="417"/>
        <v>13.230228265391016</v>
      </c>
      <c r="L4857" s="469">
        <f t="shared" si="418"/>
        <v>3.0228265391016862E-2</v>
      </c>
    </row>
    <row r="4858" spans="1:12">
      <c r="A4858" s="98" t="s">
        <v>123</v>
      </c>
      <c r="B4858" s="98">
        <f t="shared" si="415"/>
        <v>8</v>
      </c>
      <c r="C4858" s="98">
        <f t="shared" si="416"/>
        <v>0</v>
      </c>
      <c r="D4858" s="98">
        <f>D4857</f>
        <v>96</v>
      </c>
      <c r="E4858" s="98">
        <f t="shared" si="419"/>
        <v>79</v>
      </c>
      <c r="F4858" s="397">
        <f>F4857+(E4858-E4857)*(F4860-F4857)/(E4860-E4857)</f>
        <v>4.0832666666666668</v>
      </c>
      <c r="G4858" s="98">
        <v>15</v>
      </c>
      <c r="H4858" s="491">
        <f>H4857+(E4858-E4857)*(H4860-H4857)/(E4860-E4857)</f>
        <v>0.30451400000000001</v>
      </c>
      <c r="I4858" s="492">
        <f>I4857+(E4858-E4857)*(I4860-I4857)/(E4860-E4857)</f>
        <v>13.4</v>
      </c>
      <c r="J4858" s="397">
        <f>J4857+(E4858-E4857)*(J4860-J4857)/(E4860-E4857)</f>
        <v>4.8100000000000004E-2</v>
      </c>
      <c r="K4858" s="469">
        <f t="shared" si="417"/>
        <v>13.409126236122697</v>
      </c>
      <c r="L4858" s="469">
        <f t="shared" si="418"/>
        <v>9.1262361226966959E-3</v>
      </c>
    </row>
    <row r="4859" spans="1:12">
      <c r="A4859" s="98" t="s">
        <v>123</v>
      </c>
      <c r="B4859" s="98">
        <f t="shared" si="415"/>
        <v>8</v>
      </c>
      <c r="C4859" s="98">
        <f t="shared" si="416"/>
        <v>0</v>
      </c>
      <c r="D4859" s="98">
        <f>D4857</f>
        <v>96</v>
      </c>
      <c r="E4859" s="98">
        <f t="shared" si="419"/>
        <v>80</v>
      </c>
      <c r="F4859" s="397">
        <f>F4857+(E4859-E4857)*(F4860-F4857)/(E4860-E4857)</f>
        <v>4.0954333333333333</v>
      </c>
      <c r="G4859" s="98">
        <v>15</v>
      </c>
      <c r="H4859" s="491">
        <f>H4857+(E4859-E4857)*(H4860-H4857)/(E4860-E4857)</f>
        <v>0.30131599999999997</v>
      </c>
      <c r="I4859" s="492">
        <f>I4857+(E4859-E4857)*(I4860-I4857)/(E4860-E4857)</f>
        <v>13.6</v>
      </c>
      <c r="J4859" s="397">
        <f>J4857+(E4859-E4857)*(J4860-J4857)/(E4860-E4857)</f>
        <v>4.2099999999999999E-2</v>
      </c>
      <c r="K4859" s="469">
        <f t="shared" si="417"/>
        <v>13.591821653457943</v>
      </c>
      <c r="L4859" s="469">
        <f t="shared" si="418"/>
        <v>-8.1783465420564028E-3</v>
      </c>
    </row>
    <row r="4860" spans="1:12">
      <c r="A4860" s="480" t="s">
        <v>123</v>
      </c>
      <c r="B4860" s="480">
        <f t="shared" si="415"/>
        <v>8</v>
      </c>
      <c r="C4860" s="480">
        <f t="shared" si="416"/>
        <v>0</v>
      </c>
      <c r="D4860" s="480">
        <f>D4857</f>
        <v>96</v>
      </c>
      <c r="E4860" s="480">
        <f t="shared" si="419"/>
        <v>81</v>
      </c>
      <c r="F4860" s="484">
        <v>4.1075999999999997</v>
      </c>
      <c r="G4860" s="480">
        <v>15</v>
      </c>
      <c r="H4860" s="482">
        <v>0.29811799999999999</v>
      </c>
      <c r="I4860" s="483">
        <v>13.8</v>
      </c>
      <c r="J4860" s="484">
        <v>3.61E-2</v>
      </c>
      <c r="K4860" s="469">
        <f t="shared" si="417"/>
        <v>13.778436726396929</v>
      </c>
      <c r="L4860" s="469">
        <f t="shared" si="418"/>
        <v>-2.1563273603071309E-2</v>
      </c>
    </row>
    <row r="4861" spans="1:12">
      <c r="A4861" s="98" t="s">
        <v>123</v>
      </c>
      <c r="B4861" s="98">
        <f t="shared" ref="B4861:B4924" si="420">INT(D4861/12)</f>
        <v>8</v>
      </c>
      <c r="C4861" s="98">
        <f t="shared" ref="C4861:C4924" si="421">D4861-B4861*12</f>
        <v>0</v>
      </c>
      <c r="D4861" s="98">
        <f>D4860</f>
        <v>96</v>
      </c>
      <c r="E4861" s="98">
        <f t="shared" si="419"/>
        <v>82</v>
      </c>
      <c r="F4861" s="397">
        <f>F4860+(E4861-E4860)*(F4863-F4860)/(E4863-E4860)</f>
        <v>4.1196333333333328</v>
      </c>
      <c r="G4861" s="98">
        <v>15</v>
      </c>
      <c r="H4861" s="491">
        <f>H4860+(E4861-E4860)*(H4863-H4860)/(E4863-E4860)</f>
        <v>0.29485366666666668</v>
      </c>
      <c r="I4861" s="492">
        <f>I4860+(E4861-E4860)*(I4863-I4860)/(E4863-E4860)</f>
        <v>14</v>
      </c>
      <c r="J4861" s="397">
        <f>J4860+(E4861-E4860)*(J4863-J4860)/(E4863-E4860)</f>
        <v>3.0066666666666665E-2</v>
      </c>
      <c r="K4861" s="469">
        <f t="shared" si="417"/>
        <v>13.971789396095915</v>
      </c>
      <c r="L4861" s="469">
        <f t="shared" si="418"/>
        <v>-2.8210603904085474E-2</v>
      </c>
    </row>
    <row r="4862" spans="1:12">
      <c r="A4862" s="98" t="s">
        <v>123</v>
      </c>
      <c r="B4862" s="98">
        <f t="shared" si="420"/>
        <v>8</v>
      </c>
      <c r="C4862" s="98">
        <f t="shared" si="421"/>
        <v>0</v>
      </c>
      <c r="D4862" s="98">
        <f>D4860</f>
        <v>96</v>
      </c>
      <c r="E4862" s="98">
        <f t="shared" si="419"/>
        <v>83</v>
      </c>
      <c r="F4862" s="397">
        <f>F4860+(E4862-E4860)*(F4863-F4860)/(E4863-E4860)</f>
        <v>4.1316666666666668</v>
      </c>
      <c r="G4862" s="98">
        <v>15</v>
      </c>
      <c r="H4862" s="491">
        <f>H4860+(E4862-E4860)*(H4863-H4860)/(E4863-E4860)</f>
        <v>0.29158933333333331</v>
      </c>
      <c r="I4862" s="492">
        <f>I4860+(E4862-E4860)*(I4863-I4860)/(E4863-E4860)</f>
        <v>14.200000000000001</v>
      </c>
      <c r="J4862" s="397">
        <f>J4860+(E4862-E4860)*(J4863-J4860)/(E4863-E4860)</f>
        <v>2.403333333333333E-2</v>
      </c>
      <c r="K4862" s="469">
        <f t="shared" si="417"/>
        <v>14.169471219797709</v>
      </c>
      <c r="L4862" s="469">
        <f t="shared" si="418"/>
        <v>-3.0528780202292438E-2</v>
      </c>
    </row>
    <row r="4863" spans="1:12">
      <c r="A4863" s="480" t="s">
        <v>123</v>
      </c>
      <c r="B4863" s="480">
        <f t="shared" si="420"/>
        <v>8</v>
      </c>
      <c r="C4863" s="480">
        <f t="shared" si="421"/>
        <v>0</v>
      </c>
      <c r="D4863" s="480">
        <f>D4860</f>
        <v>96</v>
      </c>
      <c r="E4863" s="480">
        <f t="shared" si="419"/>
        <v>84</v>
      </c>
      <c r="F4863" s="484">
        <v>4.1436999999999999</v>
      </c>
      <c r="G4863" s="480">
        <v>15</v>
      </c>
      <c r="H4863" s="482">
        <v>0.288325</v>
      </c>
      <c r="I4863" s="483">
        <v>14.4</v>
      </c>
      <c r="J4863" s="484">
        <v>1.7999999999999999E-2</v>
      </c>
      <c r="K4863" s="469">
        <f t="shared" si="417"/>
        <v>14.371629237839244</v>
      </c>
      <c r="L4863" s="469">
        <f t="shared" si="418"/>
        <v>-2.8370762160756513E-2</v>
      </c>
    </row>
    <row r="4864" spans="1:12">
      <c r="A4864" s="98" t="s">
        <v>123</v>
      </c>
      <c r="B4864" s="98">
        <f t="shared" si="420"/>
        <v>8</v>
      </c>
      <c r="C4864" s="98">
        <f t="shared" si="421"/>
        <v>0</v>
      </c>
      <c r="D4864" s="98">
        <f>D4863</f>
        <v>96</v>
      </c>
      <c r="E4864" s="98">
        <f t="shared" si="419"/>
        <v>85</v>
      </c>
      <c r="F4864" s="397">
        <f>F4863+(E4864-E4863)*(F4866-F4863)/(E4866-E4863)</f>
        <v>4.1556666666666668</v>
      </c>
      <c r="G4864" s="98">
        <v>15</v>
      </c>
      <c r="H4864" s="491">
        <f>H4863+(E4864-E4863)*(H4866-H4863)/(E4866-E4863)</f>
        <v>0.28499033333333335</v>
      </c>
      <c r="I4864" s="492">
        <f>I4863+(E4864-E4863)*(I4866-I4863)/(E4866-E4863)</f>
        <v>14.6</v>
      </c>
      <c r="J4864" s="397">
        <f>J4863+(E4864-E4863)*(J4866-J4863)/(E4866-E4863)</f>
        <v>1.2E-2</v>
      </c>
      <c r="K4864" s="469">
        <f t="shared" si="417"/>
        <v>14.581781136436206</v>
      </c>
      <c r="L4864" s="469">
        <f t="shared" si="418"/>
        <v>-1.8218863563793875E-2</v>
      </c>
    </row>
    <row r="4865" spans="1:12">
      <c r="A4865" s="98" t="s">
        <v>123</v>
      </c>
      <c r="B4865" s="98">
        <f t="shared" si="420"/>
        <v>8</v>
      </c>
      <c r="C4865" s="98">
        <f t="shared" si="421"/>
        <v>0</v>
      </c>
      <c r="D4865" s="98">
        <f>D4863</f>
        <v>96</v>
      </c>
      <c r="E4865" s="98">
        <f t="shared" si="419"/>
        <v>86</v>
      </c>
      <c r="F4865" s="397">
        <f>F4863+(E4865-E4863)*(F4866-F4863)/(E4866-E4863)</f>
        <v>4.1676333333333329</v>
      </c>
      <c r="G4865" s="98">
        <v>15</v>
      </c>
      <c r="H4865" s="491">
        <f>H4863+(E4865-E4863)*(H4866-H4863)/(E4866-E4863)</f>
        <v>0.28165566666666664</v>
      </c>
      <c r="I4865" s="492">
        <f>I4863+(E4865-E4863)*(I4866-I4863)/(E4866-E4863)</f>
        <v>14.8</v>
      </c>
      <c r="J4865" s="397">
        <f>J4863+(E4865-E4863)*(J4866-J4863)/(E4866-E4863)</f>
        <v>6.0000000000000001E-3</v>
      </c>
      <c r="K4865" s="469">
        <f t="shared" si="417"/>
        <v>14.796909228407737</v>
      </c>
      <c r="L4865" s="469">
        <f t="shared" si="418"/>
        <v>-3.0907715922641188E-3</v>
      </c>
    </row>
    <row r="4866" spans="1:12">
      <c r="A4866" s="480" t="s">
        <v>123</v>
      </c>
      <c r="B4866" s="480">
        <f t="shared" si="420"/>
        <v>8</v>
      </c>
      <c r="C4866" s="480">
        <f t="shared" si="421"/>
        <v>0</v>
      </c>
      <c r="D4866" s="480">
        <f>D4863</f>
        <v>96</v>
      </c>
      <c r="E4866" s="480">
        <f t="shared" si="419"/>
        <v>87</v>
      </c>
      <c r="F4866" s="484">
        <v>4.1795999999999998</v>
      </c>
      <c r="G4866" s="480">
        <v>15</v>
      </c>
      <c r="H4866" s="482">
        <v>0.27832099999999999</v>
      </c>
      <c r="I4866" s="483">
        <v>15</v>
      </c>
      <c r="J4866" s="484">
        <v>0</v>
      </c>
      <c r="K4866" s="469">
        <f t="shared" si="417"/>
        <v>15.01719237858444</v>
      </c>
      <c r="L4866" s="469">
        <f t="shared" si="418"/>
        <v>1.7192378584439894E-2</v>
      </c>
    </row>
    <row r="4867" spans="1:12">
      <c r="A4867" s="98" t="s">
        <v>123</v>
      </c>
      <c r="B4867" s="98">
        <f t="shared" si="420"/>
        <v>8</v>
      </c>
      <c r="C4867" s="98">
        <f t="shared" si="421"/>
        <v>0</v>
      </c>
      <c r="D4867" s="98">
        <f>D4866</f>
        <v>96</v>
      </c>
      <c r="E4867" s="98">
        <f t="shared" si="419"/>
        <v>88</v>
      </c>
      <c r="F4867" s="397">
        <f>F4866+(E4867-E4866)*(F4869-F4866)/(E4869-E4866)</f>
        <v>4.1914333333333333</v>
      </c>
      <c r="G4867" s="98">
        <v>15</v>
      </c>
      <c r="H4867" s="491">
        <f>H4866+(E4867-E4866)*(H4869-H4866)/(E4869-E4866)</f>
        <v>0.27491166666666667</v>
      </c>
      <c r="I4867" s="492">
        <f>I4866+(E4867-E4866)*(I4869-I4866)/(E4869-E4866)</f>
        <v>15.233333333333333</v>
      </c>
      <c r="J4867" s="493">
        <f>J4866+(E4867-E4866)*(J4869-J4866)/(E4869-E4866)</f>
        <v>0</v>
      </c>
      <c r="K4867" s="469">
        <f t="shared" si="417"/>
        <v>15.246473109544278</v>
      </c>
      <c r="L4867" s="469">
        <f t="shared" si="418"/>
        <v>1.3139776210945087E-2</v>
      </c>
    </row>
    <row r="4868" spans="1:12">
      <c r="A4868" s="98" t="s">
        <v>123</v>
      </c>
      <c r="B4868" s="98">
        <f t="shared" si="420"/>
        <v>8</v>
      </c>
      <c r="C4868" s="98">
        <f t="shared" si="421"/>
        <v>0</v>
      </c>
      <c r="D4868" s="98">
        <f>D4866</f>
        <v>96</v>
      </c>
      <c r="E4868" s="98">
        <f t="shared" si="419"/>
        <v>89</v>
      </c>
      <c r="F4868" s="397">
        <f>F4866+(E4868-E4866)*(F4869-F4866)/(E4869-E4866)</f>
        <v>4.203266666666666</v>
      </c>
      <c r="G4868" s="98">
        <v>15</v>
      </c>
      <c r="H4868" s="491">
        <f>H4866+(E4868-E4866)*(H4869-H4866)/(E4869-E4866)</f>
        <v>0.27150233333333335</v>
      </c>
      <c r="I4868" s="492">
        <f>I4866+(E4868-E4866)*(I4869-I4866)/(E4869-E4866)</f>
        <v>15.466666666666667</v>
      </c>
      <c r="J4868" s="493">
        <f>J4866+(E4868-E4866)*(J4869-J4866)/(E4869-E4866)</f>
        <v>0</v>
      </c>
      <c r="K4868" s="469">
        <f t="shared" si="417"/>
        <v>15.481512129423072</v>
      </c>
      <c r="L4868" s="469">
        <f t="shared" si="418"/>
        <v>1.484546275640497E-2</v>
      </c>
    </row>
    <row r="4869" spans="1:12">
      <c r="A4869" s="480" t="s">
        <v>123</v>
      </c>
      <c r="B4869" s="480">
        <f t="shared" si="420"/>
        <v>8</v>
      </c>
      <c r="C4869" s="480">
        <f t="shared" si="421"/>
        <v>0</v>
      </c>
      <c r="D4869" s="480">
        <f>D4866</f>
        <v>96</v>
      </c>
      <c r="E4869" s="480">
        <f t="shared" si="419"/>
        <v>90</v>
      </c>
      <c r="F4869" s="484">
        <v>4.2150999999999996</v>
      </c>
      <c r="G4869" s="480">
        <v>15</v>
      </c>
      <c r="H4869" s="482">
        <v>0.26809300000000003</v>
      </c>
      <c r="I4869" s="483">
        <v>15.7</v>
      </c>
      <c r="J4869" s="493">
        <v>0</v>
      </c>
      <c r="K4869" s="469">
        <f t="shared" si="417"/>
        <v>15.722529122356791</v>
      </c>
      <c r="L4869" s="469">
        <f t="shared" si="418"/>
        <v>2.2529122356791831E-2</v>
      </c>
    </row>
    <row r="4870" spans="1:12">
      <c r="A4870" s="98" t="s">
        <v>123</v>
      </c>
      <c r="B4870" s="98">
        <f t="shared" si="420"/>
        <v>8</v>
      </c>
      <c r="C4870" s="98">
        <f t="shared" si="421"/>
        <v>0</v>
      </c>
      <c r="D4870" s="98">
        <f>D4869</f>
        <v>96</v>
      </c>
      <c r="E4870" s="98">
        <f t="shared" si="419"/>
        <v>91</v>
      </c>
      <c r="F4870" s="397">
        <f>F4869+(E4870-E4869)*(F4872-F4869)/(E4872-E4869)</f>
        <v>4.2268666666666661</v>
      </c>
      <c r="G4870" s="98">
        <v>15</v>
      </c>
      <c r="H4870" s="491">
        <f>H4869+(E4870-E4869)*(H4872-H4869)/(E4872-E4869)</f>
        <v>0.26460400000000001</v>
      </c>
      <c r="I4870" s="492">
        <f>I4869+(E4870-E4869)*(I4872-I4869)/(E4872-E4869)</f>
        <v>15.966666666666667</v>
      </c>
      <c r="J4870" s="493">
        <f>J4869+(E4870-E4869)*(J4872-J4869)/(E4872-E4869)</f>
        <v>0</v>
      </c>
      <c r="K4870" s="469">
        <f t="shared" si="417"/>
        <v>15.974311297889169</v>
      </c>
      <c r="L4870" s="469">
        <f t="shared" si="418"/>
        <v>7.6446312225026958E-3</v>
      </c>
    </row>
    <row r="4871" spans="1:12">
      <c r="A4871" s="98" t="s">
        <v>123</v>
      </c>
      <c r="B4871" s="98">
        <f t="shared" si="420"/>
        <v>8</v>
      </c>
      <c r="C4871" s="98">
        <f t="shared" si="421"/>
        <v>0</v>
      </c>
      <c r="D4871" s="98">
        <f>D4869</f>
        <v>96</v>
      </c>
      <c r="E4871" s="98">
        <f t="shared" si="419"/>
        <v>92</v>
      </c>
      <c r="F4871" s="397">
        <f>F4869+(E4871-E4869)*(F4872-F4869)/(E4872-E4869)</f>
        <v>4.2386333333333335</v>
      </c>
      <c r="G4871" s="98">
        <v>15</v>
      </c>
      <c r="H4871" s="491">
        <f>H4869+(E4871-E4869)*(H4872-H4869)/(E4872-E4869)</f>
        <v>0.26111500000000004</v>
      </c>
      <c r="I4871" s="492">
        <f>I4869+(E4871-E4869)*(I4872-I4869)/(E4872-E4869)</f>
        <v>16.233333333333334</v>
      </c>
      <c r="J4871" s="493">
        <f>J4869+(E4871-E4869)*(J4872-J4869)/(E4872-E4869)</f>
        <v>0</v>
      </c>
      <c r="K4871" s="469">
        <f t="shared" si="417"/>
        <v>16.232822064352231</v>
      </c>
      <c r="L4871" s="469">
        <f t="shared" si="418"/>
        <v>-5.1126898110354091E-4</v>
      </c>
    </row>
    <row r="4872" spans="1:12">
      <c r="A4872" s="480" t="s">
        <v>123</v>
      </c>
      <c r="B4872" s="480">
        <f t="shared" si="420"/>
        <v>8</v>
      </c>
      <c r="C4872" s="480">
        <f t="shared" si="421"/>
        <v>0</v>
      </c>
      <c r="D4872" s="480">
        <f>D4869</f>
        <v>96</v>
      </c>
      <c r="E4872" s="480">
        <f t="shared" si="419"/>
        <v>93</v>
      </c>
      <c r="F4872" s="484">
        <v>4.2504</v>
      </c>
      <c r="G4872" s="480">
        <v>15</v>
      </c>
      <c r="H4872" s="482">
        <v>0.25762600000000002</v>
      </c>
      <c r="I4872" s="483">
        <v>16.5</v>
      </c>
      <c r="J4872" s="493">
        <v>0</v>
      </c>
      <c r="K4872" s="469">
        <f t="shared" si="417"/>
        <v>16.498334795401085</v>
      </c>
      <c r="L4872" s="469">
        <f t="shared" si="418"/>
        <v>-1.6652045989147268E-3</v>
      </c>
    </row>
    <row r="4873" spans="1:12">
      <c r="A4873" s="98" t="s">
        <v>123</v>
      </c>
      <c r="B4873" s="98">
        <f t="shared" si="420"/>
        <v>8</v>
      </c>
      <c r="C4873" s="98">
        <f t="shared" si="421"/>
        <v>0</v>
      </c>
      <c r="D4873" s="98">
        <f>D4872</f>
        <v>96</v>
      </c>
      <c r="E4873" s="98">
        <f t="shared" si="419"/>
        <v>94</v>
      </c>
      <c r="F4873" s="397">
        <f>F4872+(E4873-E4872)*(F4875-F4872)/(E4875-E4872)</f>
        <v>4.2620666666666667</v>
      </c>
      <c r="G4873" s="98">
        <v>15</v>
      </c>
      <c r="H4873" s="491">
        <f>H4872+(E4873-E4872)*(H4875-H4872)/(E4875-E4872)</f>
        <v>0.25405233333333332</v>
      </c>
      <c r="I4873" s="492">
        <f>I4872+(E4873-E4872)*(I4875-I4872)/(E4875-E4872)</f>
        <v>16.8</v>
      </c>
      <c r="J4873" s="493">
        <f>J4872+(E4873-E4872)*(J4875-J4872)/(E4875-E4872)</f>
        <v>0</v>
      </c>
      <c r="K4873" s="469">
        <f t="shared" si="417"/>
        <v>16.776333485095591</v>
      </c>
      <c r="L4873" s="469">
        <f t="shared" si="418"/>
        <v>-2.3666514904409297E-2</v>
      </c>
    </row>
    <row r="4874" spans="1:12">
      <c r="A4874" s="98" t="s">
        <v>123</v>
      </c>
      <c r="B4874" s="98">
        <f t="shared" si="420"/>
        <v>8</v>
      </c>
      <c r="C4874" s="98">
        <f t="shared" si="421"/>
        <v>0</v>
      </c>
      <c r="D4874" s="98">
        <f>D4872</f>
        <v>96</v>
      </c>
      <c r="E4874" s="98">
        <f t="shared" si="419"/>
        <v>95</v>
      </c>
      <c r="F4874" s="397">
        <f>F4872+(E4874-E4872)*(F4875-F4872)/(E4875-E4872)</f>
        <v>4.2737333333333334</v>
      </c>
      <c r="G4874" s="98">
        <v>15</v>
      </c>
      <c r="H4874" s="491">
        <f>H4872+(E4874-E4872)*(H4875-H4872)/(E4875-E4872)</f>
        <v>0.25047866666666668</v>
      </c>
      <c r="I4874" s="492">
        <f>I4872+(E4874-E4872)*(I4875-I4872)/(E4875-E4872)</f>
        <v>17.099999999999998</v>
      </c>
      <c r="J4874" s="493">
        <f>J4872+(E4874-E4872)*(J4875-J4872)/(E4875-E4872)</f>
        <v>0</v>
      </c>
      <c r="K4874" s="469">
        <f t="shared" si="417"/>
        <v>17.062264783694154</v>
      </c>
      <c r="L4874" s="469">
        <f t="shared" si="418"/>
        <v>-3.7735216305843977E-2</v>
      </c>
    </row>
    <row r="4875" spans="1:12">
      <c r="A4875" s="480" t="s">
        <v>123</v>
      </c>
      <c r="B4875" s="480">
        <f t="shared" si="420"/>
        <v>8</v>
      </c>
      <c r="C4875" s="480">
        <f t="shared" si="421"/>
        <v>0</v>
      </c>
      <c r="D4875" s="480">
        <f>D4872</f>
        <v>96</v>
      </c>
      <c r="E4875" s="480">
        <f t="shared" si="419"/>
        <v>96</v>
      </c>
      <c r="F4875" s="484">
        <v>4.2854000000000001</v>
      </c>
      <c r="G4875" s="480">
        <v>15</v>
      </c>
      <c r="H4875" s="482">
        <v>0.24690500000000001</v>
      </c>
      <c r="I4875" s="483">
        <v>17.399999999999999</v>
      </c>
      <c r="J4875" s="493">
        <v>0</v>
      </c>
      <c r="K4875" s="469">
        <f t="shared" ref="K4875:K4938" si="422">F4875/H4875</f>
        <v>17.356473137441526</v>
      </c>
      <c r="L4875" s="469">
        <f t="shared" ref="L4875:L4938" si="423">K4875-I4875</f>
        <v>-4.3526862558472601E-2</v>
      </c>
    </row>
    <row r="4876" spans="1:12">
      <c r="A4876" s="480" t="s">
        <v>123</v>
      </c>
      <c r="B4876" s="480">
        <f t="shared" si="420"/>
        <v>8</v>
      </c>
      <c r="C4876" s="480">
        <f t="shared" si="421"/>
        <v>6</v>
      </c>
      <c r="D4876" s="480">
        <v>102</v>
      </c>
      <c r="E4876" s="480">
        <v>12</v>
      </c>
      <c r="F4876" s="484">
        <v>3.1636000000000002</v>
      </c>
      <c r="G4876" s="480">
        <v>15</v>
      </c>
      <c r="H4876" s="482">
        <v>0.468505</v>
      </c>
      <c r="I4876" s="483">
        <v>6.8</v>
      </c>
      <c r="J4876" s="484">
        <v>0.43120000000000003</v>
      </c>
      <c r="K4876" s="469">
        <f t="shared" si="422"/>
        <v>6.7525426622981612</v>
      </c>
      <c r="L4876" s="469">
        <f t="shared" si="423"/>
        <v>-4.7457337701838576E-2</v>
      </c>
    </row>
    <row r="4877" spans="1:12">
      <c r="A4877" s="98" t="s">
        <v>123</v>
      </c>
      <c r="B4877" s="98">
        <f t="shared" si="420"/>
        <v>8</v>
      </c>
      <c r="C4877" s="98">
        <f t="shared" si="421"/>
        <v>6</v>
      </c>
      <c r="D4877" s="98">
        <f>D4876</f>
        <v>102</v>
      </c>
      <c r="E4877" s="98">
        <f>E4876+1</f>
        <v>13</v>
      </c>
      <c r="F4877" s="397">
        <f>F4876+(E4877-E4876)*(F4879-F4876)/(E4879-E4876)</f>
        <v>3.1792333333333334</v>
      </c>
      <c r="G4877" s="98">
        <v>15</v>
      </c>
      <c r="H4877" s="491">
        <f>H4876+(E4877-E4876)*(H4879-H4876)/(E4879-E4876)</f>
        <v>0.46634399999999998</v>
      </c>
      <c r="I4877" s="492">
        <f>I4876+(E4877-E4876)*(I4879-I4876)/(E4879-E4876)</f>
        <v>6.833333333333333</v>
      </c>
      <c r="J4877" s="397">
        <f>J4876+(E4877-E4876)*(J4879-J4876)/(E4879-E4876)</f>
        <v>0.42586666666666667</v>
      </c>
      <c r="K4877" s="469">
        <f t="shared" si="422"/>
        <v>6.8173565722585332</v>
      </c>
      <c r="L4877" s="469">
        <f t="shared" si="423"/>
        <v>-1.5976761074799839E-2</v>
      </c>
    </row>
    <row r="4878" spans="1:12">
      <c r="A4878" s="98" t="s">
        <v>123</v>
      </c>
      <c r="B4878" s="98">
        <f t="shared" si="420"/>
        <v>8</v>
      </c>
      <c r="C4878" s="98">
        <f t="shared" si="421"/>
        <v>6</v>
      </c>
      <c r="D4878" s="98">
        <f>D4876</f>
        <v>102</v>
      </c>
      <c r="E4878" s="98">
        <f t="shared" ref="E4878:E4941" si="424">E4877+1</f>
        <v>14</v>
      </c>
      <c r="F4878" s="397">
        <f>F4876+(E4878-E4876)*(F4879-F4876)/(E4879-E4876)</f>
        <v>3.194866666666667</v>
      </c>
      <c r="G4878" s="98">
        <v>15</v>
      </c>
      <c r="H4878" s="491">
        <f>H4876+(E4878-E4876)*(H4879-H4876)/(E4879-E4876)</f>
        <v>0.46418300000000001</v>
      </c>
      <c r="I4878" s="492">
        <f>I4876+(E4878-E4876)*(I4879-I4876)/(E4879-E4876)</f>
        <v>6.8666666666666671</v>
      </c>
      <c r="J4878" s="397">
        <f>J4876+(E4878-E4876)*(J4879-J4876)/(E4879-E4876)</f>
        <v>0.42053333333333337</v>
      </c>
      <c r="K4878" s="469">
        <f t="shared" si="422"/>
        <v>6.8827739634296536</v>
      </c>
      <c r="L4878" s="469">
        <f t="shared" si="423"/>
        <v>1.61072967629865E-2</v>
      </c>
    </row>
    <row r="4879" spans="1:12">
      <c r="A4879" s="480" t="s">
        <v>123</v>
      </c>
      <c r="B4879" s="480">
        <f t="shared" si="420"/>
        <v>8</v>
      </c>
      <c r="C4879" s="480">
        <f t="shared" si="421"/>
        <v>6</v>
      </c>
      <c r="D4879" s="480">
        <f>D4876</f>
        <v>102</v>
      </c>
      <c r="E4879" s="480">
        <f t="shared" si="424"/>
        <v>15</v>
      </c>
      <c r="F4879" s="484">
        <v>3.2105000000000001</v>
      </c>
      <c r="G4879" s="480">
        <v>15</v>
      </c>
      <c r="H4879" s="482">
        <v>0.46202199999999999</v>
      </c>
      <c r="I4879" s="483">
        <v>6.9</v>
      </c>
      <c r="J4879" s="484">
        <v>0.41520000000000001</v>
      </c>
      <c r="K4879" s="469">
        <f t="shared" si="422"/>
        <v>6.9488033037387833</v>
      </c>
      <c r="L4879" s="469">
        <f t="shared" si="423"/>
        <v>4.8803303738782944E-2</v>
      </c>
    </row>
    <row r="4880" spans="1:12">
      <c r="A4880" s="98" t="s">
        <v>123</v>
      </c>
      <c r="B4880" s="98">
        <f t="shared" si="420"/>
        <v>8</v>
      </c>
      <c r="C4880" s="98">
        <f t="shared" si="421"/>
        <v>6</v>
      </c>
      <c r="D4880" s="98">
        <f>D4879</f>
        <v>102</v>
      </c>
      <c r="E4880" s="98">
        <f t="shared" si="424"/>
        <v>16</v>
      </c>
      <c r="F4880" s="397">
        <f>F4879+(E4880-E4879)*(F4882-F4879)/(E4882-E4879)</f>
        <v>3.2258666666666667</v>
      </c>
      <c r="G4880" s="98">
        <v>15</v>
      </c>
      <c r="H4880" s="491">
        <f>H4879+(E4880-E4879)*(H4882-H4879)/(E4882-E4879)</f>
        <v>0.45987066666666665</v>
      </c>
      <c r="I4880" s="492">
        <f>I4879+(E4880-E4879)*(I4882-I4879)/(E4882-E4879)</f>
        <v>6.9666666666666668</v>
      </c>
      <c r="J4880" s="397">
        <f>J4879+(E4880-E4879)*(J4882-J4879)/(E4882-E4879)</f>
        <v>0.40989999999999999</v>
      </c>
      <c r="K4880" s="469">
        <f t="shared" si="422"/>
        <v>7.0147258794501646</v>
      </c>
      <c r="L4880" s="469">
        <f t="shared" si="423"/>
        <v>4.8059212783497784E-2</v>
      </c>
    </row>
    <row r="4881" spans="1:12">
      <c r="A4881" s="98" t="s">
        <v>123</v>
      </c>
      <c r="B4881" s="98">
        <f t="shared" si="420"/>
        <v>8</v>
      </c>
      <c r="C4881" s="98">
        <f t="shared" si="421"/>
        <v>6</v>
      </c>
      <c r="D4881" s="98">
        <f>D4879</f>
        <v>102</v>
      </c>
      <c r="E4881" s="98">
        <f t="shared" si="424"/>
        <v>17</v>
      </c>
      <c r="F4881" s="397">
        <f>F4879+(E4881-E4879)*(F4882-F4879)/(E4882-E4879)</f>
        <v>3.2412333333333336</v>
      </c>
      <c r="G4881" s="98">
        <v>15</v>
      </c>
      <c r="H4881" s="491">
        <f>H4879+(E4881-E4879)*(H4882-H4879)/(E4882-E4879)</f>
        <v>0.45771933333333331</v>
      </c>
      <c r="I4881" s="492">
        <f>I4879+(E4881-E4879)*(I4882-I4879)/(E4882-E4879)</f>
        <v>7.0333333333333332</v>
      </c>
      <c r="J4881" s="397">
        <f>J4879+(E4881-E4879)*(J4882-J4879)/(E4882-E4879)</f>
        <v>0.40460000000000002</v>
      </c>
      <c r="K4881" s="469">
        <f t="shared" si="422"/>
        <v>7.0812681424861532</v>
      </c>
      <c r="L4881" s="469">
        <f t="shared" si="423"/>
        <v>4.7934809152820002E-2</v>
      </c>
    </row>
    <row r="4882" spans="1:12">
      <c r="A4882" s="480" t="s">
        <v>123</v>
      </c>
      <c r="B4882" s="480">
        <f t="shared" si="420"/>
        <v>8</v>
      </c>
      <c r="C4882" s="480">
        <f t="shared" si="421"/>
        <v>6</v>
      </c>
      <c r="D4882" s="480">
        <f>D4879</f>
        <v>102</v>
      </c>
      <c r="E4882" s="480">
        <f t="shared" si="424"/>
        <v>18</v>
      </c>
      <c r="F4882" s="484">
        <v>3.2566000000000002</v>
      </c>
      <c r="G4882" s="480">
        <v>15</v>
      </c>
      <c r="H4882" s="482">
        <v>0.45556799999999997</v>
      </c>
      <c r="I4882" s="483">
        <v>7.1</v>
      </c>
      <c r="J4882" s="484">
        <v>0.39929999999999999</v>
      </c>
      <c r="K4882" s="469">
        <f t="shared" si="422"/>
        <v>7.1484388719137435</v>
      </c>
      <c r="L4882" s="469">
        <f t="shared" si="423"/>
        <v>4.8438871913743853E-2</v>
      </c>
    </row>
    <row r="4883" spans="1:12">
      <c r="A4883" s="98" t="s">
        <v>123</v>
      </c>
      <c r="B4883" s="98">
        <f t="shared" si="420"/>
        <v>8</v>
      </c>
      <c r="C4883" s="98">
        <f t="shared" si="421"/>
        <v>6</v>
      </c>
      <c r="D4883" s="98">
        <f>D4882</f>
        <v>102</v>
      </c>
      <c r="E4883" s="98">
        <f t="shared" si="424"/>
        <v>19</v>
      </c>
      <c r="F4883" s="397">
        <f>F4882+(E4883-E4882)*(F4885-F4882)/(E4885-E4882)</f>
        <v>3.2717666666666667</v>
      </c>
      <c r="G4883" s="98">
        <v>15</v>
      </c>
      <c r="H4883" s="491">
        <f>H4882+(E4883-E4882)*(H4885-H4882)/(E4885-E4882)</f>
        <v>0.45342366666666667</v>
      </c>
      <c r="I4883" s="492">
        <f>I4882+(E4883-E4882)*(I4885-I4882)/(E4885-E4882)</f>
        <v>7.2</v>
      </c>
      <c r="J4883" s="397">
        <f>J4882+(E4883-E4882)*(J4885-J4882)/(E4885-E4882)</f>
        <v>0.39396666666666663</v>
      </c>
      <c r="K4883" s="469">
        <f t="shared" si="422"/>
        <v>7.2156945196949724</v>
      </c>
      <c r="L4883" s="469">
        <f t="shared" si="423"/>
        <v>1.5694519694972264E-2</v>
      </c>
    </row>
    <row r="4884" spans="1:12">
      <c r="A4884" s="98" t="s">
        <v>123</v>
      </c>
      <c r="B4884" s="98">
        <f t="shared" si="420"/>
        <v>8</v>
      </c>
      <c r="C4884" s="98">
        <f t="shared" si="421"/>
        <v>6</v>
      </c>
      <c r="D4884" s="98">
        <f>D4882</f>
        <v>102</v>
      </c>
      <c r="E4884" s="98">
        <f t="shared" si="424"/>
        <v>20</v>
      </c>
      <c r="F4884" s="397">
        <f>F4882+(E4884-E4882)*(F4885-F4882)/(E4885-E4882)</f>
        <v>3.2869333333333333</v>
      </c>
      <c r="G4884" s="98">
        <v>15</v>
      </c>
      <c r="H4884" s="491">
        <f>H4882+(E4884-E4882)*(H4885-H4882)/(E4885-E4882)</f>
        <v>0.45127933333333331</v>
      </c>
      <c r="I4884" s="492">
        <f>I4882+(E4884-E4882)*(I4885-I4882)/(E4885-E4882)</f>
        <v>7.3</v>
      </c>
      <c r="J4884" s="397">
        <f>J4882+(E4884-E4882)*(J4885-J4882)/(E4885-E4882)</f>
        <v>0.38863333333333333</v>
      </c>
      <c r="K4884" s="469">
        <f t="shared" si="422"/>
        <v>7.2835893216175052</v>
      </c>
      <c r="L4884" s="469">
        <f t="shared" si="423"/>
        <v>-1.6410678382494659E-2</v>
      </c>
    </row>
    <row r="4885" spans="1:12">
      <c r="A4885" s="480" t="s">
        <v>123</v>
      </c>
      <c r="B4885" s="480">
        <f t="shared" si="420"/>
        <v>8</v>
      </c>
      <c r="C4885" s="480">
        <f t="shared" si="421"/>
        <v>6</v>
      </c>
      <c r="D4885" s="480">
        <f>D4882</f>
        <v>102</v>
      </c>
      <c r="E4885" s="480">
        <f t="shared" si="424"/>
        <v>21</v>
      </c>
      <c r="F4885" s="484">
        <v>3.3020999999999998</v>
      </c>
      <c r="G4885" s="480">
        <v>15</v>
      </c>
      <c r="H4885" s="482">
        <v>0.44913500000000001</v>
      </c>
      <c r="I4885" s="483">
        <v>7.4</v>
      </c>
      <c r="J4885" s="484">
        <v>0.38329999999999997</v>
      </c>
      <c r="K4885" s="469">
        <f t="shared" si="422"/>
        <v>7.3521324323421684</v>
      </c>
      <c r="L4885" s="469">
        <f t="shared" si="423"/>
        <v>-4.7867567657831955E-2</v>
      </c>
    </row>
    <row r="4886" spans="1:12">
      <c r="A4886" s="98" t="s">
        <v>123</v>
      </c>
      <c r="B4886" s="98">
        <f t="shared" si="420"/>
        <v>8</v>
      </c>
      <c r="C4886" s="98">
        <f t="shared" si="421"/>
        <v>6</v>
      </c>
      <c r="D4886" s="98">
        <f>D4885</f>
        <v>102</v>
      </c>
      <c r="E4886" s="98">
        <f t="shared" si="424"/>
        <v>22</v>
      </c>
      <c r="F4886" s="397">
        <f>F4885+(E4886-E4885)*(F4888-F4885)/(E4888-E4885)</f>
        <v>3.3170666666666664</v>
      </c>
      <c r="G4886" s="98">
        <v>15</v>
      </c>
      <c r="H4886" s="491">
        <f>H4885+(E4886-E4885)*(H4888-H4885)/(E4888-E4885)</f>
        <v>0.44699433333333333</v>
      </c>
      <c r="I4886" s="492">
        <f>I4885+(E4886-E4885)*(I4888-I4885)/(E4888-E4885)</f>
        <v>7.4666666666666668</v>
      </c>
      <c r="J4886" s="397">
        <f>J4885+(E4886-E4885)*(J4888-J4885)/(E4888-E4885)</f>
        <v>0.37796666666666667</v>
      </c>
      <c r="K4886" s="469">
        <f t="shared" si="422"/>
        <v>7.4208248725002477</v>
      </c>
      <c r="L4886" s="469">
        <f t="shared" si="423"/>
        <v>-4.5841794166419092E-2</v>
      </c>
    </row>
    <row r="4887" spans="1:12">
      <c r="A4887" s="98" t="s">
        <v>123</v>
      </c>
      <c r="B4887" s="98">
        <f t="shared" si="420"/>
        <v>8</v>
      </c>
      <c r="C4887" s="98">
        <f t="shared" si="421"/>
        <v>6</v>
      </c>
      <c r="D4887" s="98">
        <f>D4885</f>
        <v>102</v>
      </c>
      <c r="E4887" s="98">
        <f t="shared" si="424"/>
        <v>23</v>
      </c>
      <c r="F4887" s="397">
        <f>F4885+(E4887-E4885)*(F4888-F4885)/(E4888-E4885)</f>
        <v>3.3320333333333334</v>
      </c>
      <c r="G4887" s="98">
        <v>15</v>
      </c>
      <c r="H4887" s="491">
        <f>H4885+(E4887-E4885)*(H4888-H4885)/(E4888-E4885)</f>
        <v>0.4448536666666667</v>
      </c>
      <c r="I4887" s="492">
        <f>I4885+(E4887-E4885)*(I4888-I4885)/(E4888-E4885)</f>
        <v>7.5333333333333332</v>
      </c>
      <c r="J4887" s="397">
        <f>J4885+(E4887-E4885)*(J4888-J4885)/(E4888-E4885)</f>
        <v>0.37263333333333332</v>
      </c>
      <c r="K4887" s="469">
        <f t="shared" si="422"/>
        <v>7.4901784182214222</v>
      </c>
      <c r="L4887" s="469">
        <f t="shared" si="423"/>
        <v>-4.3154915111911052E-2</v>
      </c>
    </row>
    <row r="4888" spans="1:12">
      <c r="A4888" s="480" t="s">
        <v>123</v>
      </c>
      <c r="B4888" s="480">
        <f t="shared" si="420"/>
        <v>8</v>
      </c>
      <c r="C4888" s="480">
        <f t="shared" si="421"/>
        <v>6</v>
      </c>
      <c r="D4888" s="480">
        <f>D4885</f>
        <v>102</v>
      </c>
      <c r="E4888" s="480">
        <f t="shared" si="424"/>
        <v>24</v>
      </c>
      <c r="F4888" s="484">
        <v>3.347</v>
      </c>
      <c r="G4888" s="480">
        <v>15</v>
      </c>
      <c r="H4888" s="482">
        <v>0.44271300000000002</v>
      </c>
      <c r="I4888" s="483">
        <v>7.6</v>
      </c>
      <c r="J4888" s="484">
        <v>0.36730000000000002</v>
      </c>
      <c r="K4888" s="469">
        <f t="shared" si="422"/>
        <v>7.5602026595107885</v>
      </c>
      <c r="L4888" s="469">
        <f t="shared" si="423"/>
        <v>-3.979734048921113E-2</v>
      </c>
    </row>
    <row r="4889" spans="1:12">
      <c r="A4889" s="98" t="s">
        <v>123</v>
      </c>
      <c r="B4889" s="98">
        <f t="shared" si="420"/>
        <v>8</v>
      </c>
      <c r="C4889" s="98">
        <f t="shared" si="421"/>
        <v>6</v>
      </c>
      <c r="D4889" s="98">
        <f>D4888</f>
        <v>102</v>
      </c>
      <c r="E4889" s="98">
        <f t="shared" si="424"/>
        <v>25</v>
      </c>
      <c r="F4889" s="397">
        <f>F4888+(E4889-E4888)*(F4891-F4888)/(E4891-E4888)</f>
        <v>3.3617666666666666</v>
      </c>
      <c r="G4889" s="98">
        <v>15</v>
      </c>
      <c r="H4889" s="491">
        <f>H4888+(E4889-E4888)*(H4891-H4888)/(E4891-E4888)</f>
        <v>0.44057333333333337</v>
      </c>
      <c r="I4889" s="492">
        <f>I4888+(E4889-E4888)*(I4891-I4888)/(E4891-E4888)</f>
        <v>7.6666666666666661</v>
      </c>
      <c r="J4889" s="397">
        <f>J4888+(E4889-E4888)*(J4891-J4888)/(E4891-E4888)</f>
        <v>0.36199999999999999</v>
      </c>
      <c r="K4889" s="469">
        <f t="shared" si="422"/>
        <v>7.6304360984172126</v>
      </c>
      <c r="L4889" s="469">
        <f t="shared" si="423"/>
        <v>-3.6230568249453476E-2</v>
      </c>
    </row>
    <row r="4890" spans="1:12">
      <c r="A4890" s="98" t="s">
        <v>123</v>
      </c>
      <c r="B4890" s="98">
        <f t="shared" si="420"/>
        <v>8</v>
      </c>
      <c r="C4890" s="98">
        <f t="shared" si="421"/>
        <v>6</v>
      </c>
      <c r="D4890" s="98">
        <f>D4888</f>
        <v>102</v>
      </c>
      <c r="E4890" s="98">
        <f t="shared" si="424"/>
        <v>26</v>
      </c>
      <c r="F4890" s="397">
        <f>F4888+(E4890-E4888)*(F4891-F4888)/(E4891-E4888)</f>
        <v>3.3765333333333336</v>
      </c>
      <c r="G4890" s="98">
        <v>15</v>
      </c>
      <c r="H4890" s="491">
        <f>H4888+(E4890-E4888)*(H4891-H4888)/(E4891-E4888)</f>
        <v>0.43843366666666667</v>
      </c>
      <c r="I4890" s="492">
        <f>I4888+(E4890-E4888)*(I4891-I4888)/(E4891-E4888)</f>
        <v>7.7333333333333334</v>
      </c>
      <c r="J4890" s="397">
        <f>J4888+(E4890-E4888)*(J4891-J4888)/(E4891-E4888)</f>
        <v>0.35670000000000002</v>
      </c>
      <c r="K4890" s="469">
        <f t="shared" si="422"/>
        <v>7.701355051049152</v>
      </c>
      <c r="L4890" s="469">
        <f t="shared" si="423"/>
        <v>-3.1978282284181425E-2</v>
      </c>
    </row>
    <row r="4891" spans="1:12">
      <c r="A4891" s="480" t="s">
        <v>123</v>
      </c>
      <c r="B4891" s="480">
        <f t="shared" si="420"/>
        <v>8</v>
      </c>
      <c r="C4891" s="480">
        <f t="shared" si="421"/>
        <v>6</v>
      </c>
      <c r="D4891" s="480">
        <f>D4888</f>
        <v>102</v>
      </c>
      <c r="E4891" s="480">
        <f t="shared" si="424"/>
        <v>27</v>
      </c>
      <c r="F4891" s="484">
        <v>3.3913000000000002</v>
      </c>
      <c r="G4891" s="480">
        <v>15</v>
      </c>
      <c r="H4891" s="482">
        <v>0.43629400000000002</v>
      </c>
      <c r="I4891" s="483">
        <v>7.8</v>
      </c>
      <c r="J4891" s="484">
        <v>0.35139999999999999</v>
      </c>
      <c r="K4891" s="469">
        <f t="shared" si="422"/>
        <v>7.7729696030658229</v>
      </c>
      <c r="L4891" s="469">
        <f t="shared" si="423"/>
        <v>-2.703039693417697E-2</v>
      </c>
    </row>
    <row r="4892" spans="1:12">
      <c r="A4892" s="98" t="s">
        <v>123</v>
      </c>
      <c r="B4892" s="98">
        <f t="shared" si="420"/>
        <v>8</v>
      </c>
      <c r="C4892" s="98">
        <f t="shared" si="421"/>
        <v>6</v>
      </c>
      <c r="D4892" s="98">
        <f>D4891</f>
        <v>102</v>
      </c>
      <c r="E4892" s="98">
        <f t="shared" si="424"/>
        <v>28</v>
      </c>
      <c r="F4892" s="397">
        <f>F4891+(E4892-E4891)*(F4894-F4891)/(E4894-E4891)</f>
        <v>3.4058666666666668</v>
      </c>
      <c r="G4892" s="98">
        <v>15</v>
      </c>
      <c r="H4892" s="491">
        <f>H4891+(E4892-E4891)*(H4894-H4891)/(E4894-E4891)</f>
        <v>0.43415199999999998</v>
      </c>
      <c r="I4892" s="492">
        <f>I4891+(E4892-E4891)*(I4894-I4891)/(E4894-E4891)</f>
        <v>7.8666666666666663</v>
      </c>
      <c r="J4892" s="397">
        <f>J4891+(E4892-E4891)*(J4894-J4891)/(E4894-E4891)</f>
        <v>0.34606666666666663</v>
      </c>
      <c r="K4892" s="469">
        <f t="shared" si="422"/>
        <v>7.8448715350077096</v>
      </c>
      <c r="L4892" s="469">
        <f t="shared" si="423"/>
        <v>-2.1795131658956635E-2</v>
      </c>
    </row>
    <row r="4893" spans="1:12">
      <c r="A4893" s="98" t="s">
        <v>123</v>
      </c>
      <c r="B4893" s="98">
        <f t="shared" si="420"/>
        <v>8</v>
      </c>
      <c r="C4893" s="98">
        <f t="shared" si="421"/>
        <v>6</v>
      </c>
      <c r="D4893" s="98">
        <f>D4891</f>
        <v>102</v>
      </c>
      <c r="E4893" s="98">
        <f t="shared" si="424"/>
        <v>29</v>
      </c>
      <c r="F4893" s="397">
        <f>F4891+(E4893-E4891)*(F4894-F4891)/(E4894-E4891)</f>
        <v>3.4204333333333334</v>
      </c>
      <c r="G4893" s="98">
        <v>15</v>
      </c>
      <c r="H4893" s="491">
        <f>H4891+(E4893-E4891)*(H4894-H4891)/(E4894-E4891)</f>
        <v>0.43201000000000001</v>
      </c>
      <c r="I4893" s="492">
        <f>I4891+(E4893-E4891)*(I4894-I4891)/(E4894-E4891)</f>
        <v>7.9333333333333336</v>
      </c>
      <c r="J4893" s="397">
        <f>J4891+(E4893-E4891)*(J4894-J4891)/(E4894-E4891)</f>
        <v>0.34073333333333333</v>
      </c>
      <c r="K4893" s="469">
        <f t="shared" si="422"/>
        <v>7.9174864779364675</v>
      </c>
      <c r="L4893" s="469">
        <f t="shared" si="423"/>
        <v>-1.5846855396866033E-2</v>
      </c>
    </row>
    <row r="4894" spans="1:12">
      <c r="A4894" s="480" t="s">
        <v>123</v>
      </c>
      <c r="B4894" s="480">
        <f t="shared" si="420"/>
        <v>8</v>
      </c>
      <c r="C4894" s="480">
        <f t="shared" si="421"/>
        <v>6</v>
      </c>
      <c r="D4894" s="480">
        <f>D4891</f>
        <v>102</v>
      </c>
      <c r="E4894" s="480">
        <f t="shared" si="424"/>
        <v>30</v>
      </c>
      <c r="F4894" s="484">
        <v>3.4350000000000001</v>
      </c>
      <c r="G4894" s="480">
        <v>15</v>
      </c>
      <c r="H4894" s="482">
        <v>0.42986799999999997</v>
      </c>
      <c r="I4894" s="483">
        <v>8</v>
      </c>
      <c r="J4894" s="484">
        <v>0.33539999999999998</v>
      </c>
      <c r="K4894" s="469">
        <f t="shared" si="422"/>
        <v>7.9908250904928959</v>
      </c>
      <c r="L4894" s="469">
        <f t="shared" si="423"/>
        <v>-9.1749095071040898E-3</v>
      </c>
    </row>
    <row r="4895" spans="1:12">
      <c r="A4895" s="98" t="s">
        <v>123</v>
      </c>
      <c r="B4895" s="98">
        <f t="shared" si="420"/>
        <v>8</v>
      </c>
      <c r="C4895" s="98">
        <f t="shared" si="421"/>
        <v>6</v>
      </c>
      <c r="D4895" s="98">
        <f>D4894</f>
        <v>102</v>
      </c>
      <c r="E4895" s="98">
        <f t="shared" si="424"/>
        <v>31</v>
      </c>
      <c r="F4895" s="397">
        <f>F4894+(E4895-E4894)*(F4897-F4894)/(E4897-E4894)</f>
        <v>3.4494000000000002</v>
      </c>
      <c r="G4895" s="98">
        <v>15</v>
      </c>
      <c r="H4895" s="491">
        <f>H4894+(E4895-E4894)*(H4897-H4894)/(E4897-E4894)</f>
        <v>0.42772166666666667</v>
      </c>
      <c r="I4895" s="492">
        <f>I4894+(E4895-E4894)*(I4897-I4894)/(E4897-E4894)</f>
        <v>8.0666666666666664</v>
      </c>
      <c r="J4895" s="397">
        <f>J4894+(E4895-E4894)*(J4897-J4894)/(E4897-E4894)</f>
        <v>0.33006666666666667</v>
      </c>
      <c r="K4895" s="469">
        <f t="shared" si="422"/>
        <v>8.0645902904147171</v>
      </c>
      <c r="L4895" s="469">
        <f t="shared" si="423"/>
        <v>-2.0763762519493412E-3</v>
      </c>
    </row>
    <row r="4896" spans="1:12">
      <c r="A4896" s="98" t="s">
        <v>123</v>
      </c>
      <c r="B4896" s="98">
        <f t="shared" si="420"/>
        <v>8</v>
      </c>
      <c r="C4896" s="98">
        <f t="shared" si="421"/>
        <v>6</v>
      </c>
      <c r="D4896" s="98">
        <f>D4894</f>
        <v>102</v>
      </c>
      <c r="E4896" s="98">
        <f t="shared" si="424"/>
        <v>32</v>
      </c>
      <c r="F4896" s="397">
        <f>F4894+(E4896-E4894)*(F4897-F4894)/(E4897-E4894)</f>
        <v>3.4638</v>
      </c>
      <c r="G4896" s="98">
        <v>15</v>
      </c>
      <c r="H4896" s="491">
        <f>H4894+(E4896-E4894)*(H4897-H4894)/(E4897-E4894)</f>
        <v>0.42557533333333331</v>
      </c>
      <c r="I4896" s="492">
        <f>I4894+(E4896-E4894)*(I4897-I4894)/(E4897-E4894)</f>
        <v>8.1333333333333329</v>
      </c>
      <c r="J4896" s="397">
        <f>J4894+(E4896-E4894)*(J4897-J4894)/(E4897-E4894)</f>
        <v>0.32473333333333332</v>
      </c>
      <c r="K4896" s="469">
        <f t="shared" si="422"/>
        <v>8.1390995405435476</v>
      </c>
      <c r="L4896" s="469">
        <f t="shared" si="423"/>
        <v>5.7662072102147022E-3</v>
      </c>
    </row>
    <row r="4897" spans="1:12">
      <c r="A4897" s="480" t="s">
        <v>123</v>
      </c>
      <c r="B4897" s="480">
        <f t="shared" si="420"/>
        <v>8</v>
      </c>
      <c r="C4897" s="480">
        <f t="shared" si="421"/>
        <v>6</v>
      </c>
      <c r="D4897" s="480">
        <f>D4894</f>
        <v>102</v>
      </c>
      <c r="E4897" s="480">
        <f t="shared" si="424"/>
        <v>33</v>
      </c>
      <c r="F4897" s="484">
        <v>3.4782000000000002</v>
      </c>
      <c r="G4897" s="480">
        <v>15</v>
      </c>
      <c r="H4897" s="482">
        <v>0.423429</v>
      </c>
      <c r="I4897" s="483">
        <v>8.1999999999999993</v>
      </c>
      <c r="J4897" s="484">
        <v>0.31940000000000002</v>
      </c>
      <c r="K4897" s="469">
        <f t="shared" si="422"/>
        <v>8.2143641555018672</v>
      </c>
      <c r="L4897" s="469">
        <f t="shared" si="423"/>
        <v>1.436415550186787E-2</v>
      </c>
    </row>
    <row r="4898" spans="1:12">
      <c r="A4898" s="98" t="s">
        <v>123</v>
      </c>
      <c r="B4898" s="98">
        <f t="shared" si="420"/>
        <v>8</v>
      </c>
      <c r="C4898" s="98">
        <f t="shared" si="421"/>
        <v>6</v>
      </c>
      <c r="D4898" s="98">
        <f>D4897</f>
        <v>102</v>
      </c>
      <c r="E4898" s="98">
        <f t="shared" si="424"/>
        <v>34</v>
      </c>
      <c r="F4898" s="397">
        <f>F4897+(E4898-E4897)*(F4900-F4897)/(E4900-E4897)</f>
        <v>3.4923999999999999</v>
      </c>
      <c r="G4898" s="98">
        <v>15</v>
      </c>
      <c r="H4898" s="491">
        <f>H4897+(E4898-E4897)*(H4900-H4897)/(E4900-E4897)</f>
        <v>0.42127500000000001</v>
      </c>
      <c r="I4898" s="492">
        <f>I4897+(E4898-E4897)*(I4900-I4897)/(E4900-E4897)</f>
        <v>8.2666666666666657</v>
      </c>
      <c r="J4898" s="397">
        <f>J4897+(E4898-E4897)*(J4900-J4897)/(E4900-E4897)</f>
        <v>0.31406666666666666</v>
      </c>
      <c r="K4898" s="469">
        <f t="shared" si="422"/>
        <v>8.2900718058275462</v>
      </c>
      <c r="L4898" s="469">
        <f t="shared" si="423"/>
        <v>2.3405139160880495E-2</v>
      </c>
    </row>
    <row r="4899" spans="1:12">
      <c r="A4899" s="98" t="s">
        <v>123</v>
      </c>
      <c r="B4899" s="98">
        <f t="shared" si="420"/>
        <v>8</v>
      </c>
      <c r="C4899" s="98">
        <f t="shared" si="421"/>
        <v>6</v>
      </c>
      <c r="D4899" s="98">
        <f>D4897</f>
        <v>102</v>
      </c>
      <c r="E4899" s="98">
        <f t="shared" si="424"/>
        <v>35</v>
      </c>
      <c r="F4899" s="397">
        <f>F4897+(E4899-E4897)*(F4900-F4897)/(E4900-E4897)</f>
        <v>3.5066000000000002</v>
      </c>
      <c r="G4899" s="98">
        <v>15</v>
      </c>
      <c r="H4899" s="491">
        <f>H4897+(E4899-E4897)*(H4900-H4897)/(E4900-E4897)</f>
        <v>0.41912099999999997</v>
      </c>
      <c r="I4899" s="492">
        <f>I4897+(E4899-E4897)*(I4900-I4897)/(E4900-E4897)</f>
        <v>8.3333333333333339</v>
      </c>
      <c r="J4899" s="397">
        <f>J4897+(E4899-E4897)*(J4900-J4897)/(E4900-E4897)</f>
        <v>0.30873333333333336</v>
      </c>
      <c r="K4899" s="469">
        <f t="shared" si="422"/>
        <v>8.3665576289424788</v>
      </c>
      <c r="L4899" s="469">
        <f t="shared" si="423"/>
        <v>3.322429560914486E-2</v>
      </c>
    </row>
    <row r="4900" spans="1:12">
      <c r="A4900" s="480" t="s">
        <v>123</v>
      </c>
      <c r="B4900" s="480">
        <f t="shared" si="420"/>
        <v>8</v>
      </c>
      <c r="C4900" s="480">
        <f t="shared" si="421"/>
        <v>6</v>
      </c>
      <c r="D4900" s="480">
        <f>D4897</f>
        <v>102</v>
      </c>
      <c r="E4900" s="480">
        <f t="shared" si="424"/>
        <v>36</v>
      </c>
      <c r="F4900" s="484">
        <v>3.5207999999999999</v>
      </c>
      <c r="G4900" s="480">
        <v>15</v>
      </c>
      <c r="H4900" s="482">
        <v>0.41696699999999998</v>
      </c>
      <c r="I4900" s="483">
        <v>8.4</v>
      </c>
      <c r="J4900" s="484">
        <v>0.3034</v>
      </c>
      <c r="K4900" s="469">
        <f t="shared" si="422"/>
        <v>8.443833684680083</v>
      </c>
      <c r="L4900" s="469">
        <f t="shared" si="423"/>
        <v>4.3833684680082641E-2</v>
      </c>
    </row>
    <row r="4901" spans="1:12">
      <c r="A4901" s="98" t="s">
        <v>123</v>
      </c>
      <c r="B4901" s="98">
        <f t="shared" si="420"/>
        <v>8</v>
      </c>
      <c r="C4901" s="98">
        <f t="shared" si="421"/>
        <v>6</v>
      </c>
      <c r="D4901" s="98">
        <f>D4900</f>
        <v>102</v>
      </c>
      <c r="E4901" s="98">
        <f t="shared" si="424"/>
        <v>37</v>
      </c>
      <c r="F4901" s="397">
        <f>F4900+(E4901-E4900)*(F4903-F4900)/(E4903-E4900)</f>
        <v>3.5348333333333333</v>
      </c>
      <c r="G4901" s="98">
        <v>15</v>
      </c>
      <c r="H4901" s="491">
        <f>H4900+(E4901-E4900)*(H4903-H4900)/(E4903-E4900)</f>
        <v>0.4148033333333333</v>
      </c>
      <c r="I4901" s="492">
        <f>I4900+(E4901-E4900)*(I4903-I4900)/(E4903-E4900)</f>
        <v>8.5</v>
      </c>
      <c r="J4901" s="397">
        <f>J4900+(E4901-E4900)*(J4903-J4900)/(E4903-E4900)</f>
        <v>0.29809999999999998</v>
      </c>
      <c r="K4901" s="469">
        <f t="shared" si="422"/>
        <v>8.5217090830192621</v>
      </c>
      <c r="L4901" s="469">
        <f t="shared" si="423"/>
        <v>2.170908301926211E-2</v>
      </c>
    </row>
    <row r="4902" spans="1:12">
      <c r="A4902" s="98" t="s">
        <v>123</v>
      </c>
      <c r="B4902" s="98">
        <f t="shared" si="420"/>
        <v>8</v>
      </c>
      <c r="C4902" s="98">
        <f t="shared" si="421"/>
        <v>6</v>
      </c>
      <c r="D4902" s="98">
        <f>D4900</f>
        <v>102</v>
      </c>
      <c r="E4902" s="98">
        <f t="shared" si="424"/>
        <v>38</v>
      </c>
      <c r="F4902" s="397">
        <f>F4900+(E4902-E4900)*(F4903-F4900)/(E4903-E4900)</f>
        <v>3.5488666666666666</v>
      </c>
      <c r="G4902" s="98">
        <v>15</v>
      </c>
      <c r="H4902" s="491">
        <f>H4900+(E4902-E4900)*(H4903-H4900)/(E4903-E4900)</f>
        <v>0.41263966666666668</v>
      </c>
      <c r="I4902" s="492">
        <f>I4900+(E4902-E4900)*(I4903-I4900)/(E4903-E4900)</f>
        <v>8.6</v>
      </c>
      <c r="J4902" s="397">
        <f>J4900+(E4902-E4900)*(J4903-J4900)/(E4903-E4900)</f>
        <v>0.2928</v>
      </c>
      <c r="K4902" s="469">
        <f t="shared" si="422"/>
        <v>8.6004011571031711</v>
      </c>
      <c r="L4902" s="469">
        <f t="shared" si="423"/>
        <v>4.011571031714567E-4</v>
      </c>
    </row>
    <row r="4903" spans="1:12">
      <c r="A4903" s="480" t="s">
        <v>123</v>
      </c>
      <c r="B4903" s="480">
        <f t="shared" si="420"/>
        <v>8</v>
      </c>
      <c r="C4903" s="480">
        <f t="shared" si="421"/>
        <v>6</v>
      </c>
      <c r="D4903" s="480">
        <f>D4900</f>
        <v>102</v>
      </c>
      <c r="E4903" s="480">
        <f t="shared" si="424"/>
        <v>39</v>
      </c>
      <c r="F4903" s="484">
        <v>3.5629</v>
      </c>
      <c r="G4903" s="480">
        <v>15</v>
      </c>
      <c r="H4903" s="482">
        <v>0.41047600000000001</v>
      </c>
      <c r="I4903" s="483">
        <v>8.6999999999999993</v>
      </c>
      <c r="J4903" s="484">
        <v>0.28749999999999998</v>
      </c>
      <c r="K4903" s="469">
        <f t="shared" si="422"/>
        <v>8.6799228213098942</v>
      </c>
      <c r="L4903" s="469">
        <f t="shared" si="423"/>
        <v>-2.0077178690105058E-2</v>
      </c>
    </row>
    <row r="4904" spans="1:12">
      <c r="A4904" s="98" t="s">
        <v>123</v>
      </c>
      <c r="B4904" s="98">
        <f t="shared" si="420"/>
        <v>8</v>
      </c>
      <c r="C4904" s="98">
        <f t="shared" si="421"/>
        <v>6</v>
      </c>
      <c r="D4904" s="98">
        <f>D4903</f>
        <v>102</v>
      </c>
      <c r="E4904" s="98">
        <f t="shared" si="424"/>
        <v>40</v>
      </c>
      <c r="F4904" s="397">
        <f>F4903+(E4904-E4903)*(F4906-F4903)/(E4906-E4903)</f>
        <v>3.5768</v>
      </c>
      <c r="G4904" s="98">
        <v>15</v>
      </c>
      <c r="H4904" s="491">
        <f>H4903+(E4904-E4903)*(H4906-H4903)/(E4906-E4903)</f>
        <v>0.40829966666666667</v>
      </c>
      <c r="I4904" s="492">
        <f>I4903+(E4904-E4903)*(I4906-I4903)/(E4906-E4903)</f>
        <v>8.7666666666666657</v>
      </c>
      <c r="J4904" s="397">
        <f>J4903+(E4904-E4903)*(J4906-J4903)/(E4906-E4903)</f>
        <v>0.28216666666666668</v>
      </c>
      <c r="K4904" s="469">
        <f t="shared" si="422"/>
        <v>8.760232476310291</v>
      </c>
      <c r="L4904" s="469">
        <f t="shared" si="423"/>
        <v>-6.4341903563747138E-3</v>
      </c>
    </row>
    <row r="4905" spans="1:12">
      <c r="A4905" s="98" t="s">
        <v>123</v>
      </c>
      <c r="B4905" s="98">
        <f t="shared" si="420"/>
        <v>8</v>
      </c>
      <c r="C4905" s="98">
        <f t="shared" si="421"/>
        <v>6</v>
      </c>
      <c r="D4905" s="98">
        <f>D4903</f>
        <v>102</v>
      </c>
      <c r="E4905" s="98">
        <f t="shared" si="424"/>
        <v>41</v>
      </c>
      <c r="F4905" s="397">
        <f>F4903+(E4905-E4903)*(F4906-F4903)/(E4906-E4903)</f>
        <v>3.5907</v>
      </c>
      <c r="G4905" s="98">
        <v>15</v>
      </c>
      <c r="H4905" s="491">
        <f>H4903+(E4905-E4903)*(H4906-H4903)/(E4906-E4903)</f>
        <v>0.40612333333333334</v>
      </c>
      <c r="I4905" s="492">
        <f>I4903+(E4905-E4903)*(I4906-I4903)/(E4906-E4903)</f>
        <v>8.8333333333333339</v>
      </c>
      <c r="J4905" s="397">
        <f>J4903+(E4905-E4903)*(J4906-J4903)/(E4906-E4903)</f>
        <v>0.27683333333333332</v>
      </c>
      <c r="K4905" s="469">
        <f t="shared" si="422"/>
        <v>8.8414028579167248</v>
      </c>
      <c r="L4905" s="469">
        <f t="shared" si="423"/>
        <v>8.0695245833908302E-3</v>
      </c>
    </row>
    <row r="4906" spans="1:12">
      <c r="A4906" s="480" t="s">
        <v>123</v>
      </c>
      <c r="B4906" s="480">
        <f t="shared" si="420"/>
        <v>8</v>
      </c>
      <c r="C4906" s="480">
        <f t="shared" si="421"/>
        <v>6</v>
      </c>
      <c r="D4906" s="480">
        <f>D4903</f>
        <v>102</v>
      </c>
      <c r="E4906" s="480">
        <f t="shared" si="424"/>
        <v>42</v>
      </c>
      <c r="F4906" s="484">
        <v>3.6046</v>
      </c>
      <c r="G4906" s="480">
        <v>15</v>
      </c>
      <c r="H4906" s="482">
        <v>0.403947</v>
      </c>
      <c r="I4906" s="483">
        <v>8.9</v>
      </c>
      <c r="J4906" s="484">
        <v>0.27150000000000002</v>
      </c>
      <c r="K4906" s="469">
        <f t="shared" si="422"/>
        <v>8.9234478780632109</v>
      </c>
      <c r="L4906" s="469">
        <f t="shared" si="423"/>
        <v>2.3447878063210581E-2</v>
      </c>
    </row>
    <row r="4907" spans="1:12">
      <c r="A4907" s="98" t="s">
        <v>123</v>
      </c>
      <c r="B4907" s="98">
        <f t="shared" si="420"/>
        <v>8</v>
      </c>
      <c r="C4907" s="98">
        <f t="shared" si="421"/>
        <v>6</v>
      </c>
      <c r="D4907" s="98">
        <f>D4906</f>
        <v>102</v>
      </c>
      <c r="E4907" s="98">
        <f t="shared" si="424"/>
        <v>43</v>
      </c>
      <c r="F4907" s="397">
        <f>F4906+(E4907-E4906)*(F4909-F4906)/(E4909-E4906)</f>
        <v>3.6183000000000001</v>
      </c>
      <c r="G4907" s="98">
        <v>15</v>
      </c>
      <c r="H4907" s="491">
        <f>H4906+(E4907-E4906)*(H4909-H4906)/(E4909-E4906)</f>
        <v>0.401756</v>
      </c>
      <c r="I4907" s="492">
        <f>I4906+(E4907-E4906)*(I4909-I4906)/(E4909-E4906)</f>
        <v>9</v>
      </c>
      <c r="J4907" s="397">
        <f>J4906+(E4907-E4906)*(J4909-J4906)/(E4909-E4906)</f>
        <v>0.26616666666666666</v>
      </c>
      <c r="K4907" s="469">
        <f t="shared" si="422"/>
        <v>9.0062127261322793</v>
      </c>
      <c r="L4907" s="469">
        <f t="shared" si="423"/>
        <v>6.2127261322793004E-3</v>
      </c>
    </row>
    <row r="4908" spans="1:12">
      <c r="A4908" s="98" t="s">
        <v>123</v>
      </c>
      <c r="B4908" s="98">
        <f t="shared" si="420"/>
        <v>8</v>
      </c>
      <c r="C4908" s="98">
        <f t="shared" si="421"/>
        <v>6</v>
      </c>
      <c r="D4908" s="98">
        <f>D4906</f>
        <v>102</v>
      </c>
      <c r="E4908" s="98">
        <f t="shared" si="424"/>
        <v>44</v>
      </c>
      <c r="F4908" s="397">
        <f>F4906+(E4908-E4906)*(F4909-F4906)/(E4909-E4906)</f>
        <v>3.6320000000000001</v>
      </c>
      <c r="G4908" s="98">
        <v>15</v>
      </c>
      <c r="H4908" s="491">
        <f>H4906+(E4908-E4906)*(H4909-H4906)/(E4909-E4906)</f>
        <v>0.399565</v>
      </c>
      <c r="I4908" s="492">
        <f>I4906+(E4908-E4906)*(I4909-I4906)/(E4909-E4906)</f>
        <v>9.1</v>
      </c>
      <c r="J4908" s="397">
        <f>J4906+(E4908-E4906)*(J4909-J4906)/(E4909-E4906)</f>
        <v>0.26083333333333336</v>
      </c>
      <c r="K4908" s="469">
        <f t="shared" si="422"/>
        <v>9.089885250209603</v>
      </c>
      <c r="L4908" s="469">
        <f t="shared" si="423"/>
        <v>-1.0114749790396615E-2</v>
      </c>
    </row>
    <row r="4909" spans="1:12">
      <c r="A4909" s="480" t="s">
        <v>123</v>
      </c>
      <c r="B4909" s="480">
        <f t="shared" si="420"/>
        <v>8</v>
      </c>
      <c r="C4909" s="480">
        <f t="shared" si="421"/>
        <v>6</v>
      </c>
      <c r="D4909" s="480">
        <f>D4906</f>
        <v>102</v>
      </c>
      <c r="E4909" s="480">
        <f t="shared" si="424"/>
        <v>45</v>
      </c>
      <c r="F4909" s="484">
        <v>3.6457000000000002</v>
      </c>
      <c r="G4909" s="480">
        <v>15</v>
      </c>
      <c r="H4909" s="482">
        <v>0.397374</v>
      </c>
      <c r="I4909" s="483">
        <v>9.1999999999999993</v>
      </c>
      <c r="J4909" s="484">
        <v>0.2555</v>
      </c>
      <c r="K4909" s="469">
        <f t="shared" si="422"/>
        <v>9.1744804642477877</v>
      </c>
      <c r="L4909" s="469">
        <f t="shared" si="423"/>
        <v>-2.5519535752211553E-2</v>
      </c>
    </row>
    <row r="4910" spans="1:12">
      <c r="A4910" s="98" t="s">
        <v>123</v>
      </c>
      <c r="B4910" s="98">
        <f t="shared" si="420"/>
        <v>8</v>
      </c>
      <c r="C4910" s="98">
        <f t="shared" si="421"/>
        <v>6</v>
      </c>
      <c r="D4910" s="98">
        <f>D4909</f>
        <v>102</v>
      </c>
      <c r="E4910" s="98">
        <f t="shared" si="424"/>
        <v>46</v>
      </c>
      <c r="F4910" s="397">
        <f>F4909+(E4910-E4909)*(F4912-F4909)/(E4912-E4909)</f>
        <v>3.6592666666666669</v>
      </c>
      <c r="G4910" s="98">
        <v>15</v>
      </c>
      <c r="H4910" s="491">
        <f>H4909+(E4910-E4909)*(H4912-H4909)/(E4912-E4909)</f>
        <v>0.39516566666666669</v>
      </c>
      <c r="I4910" s="492">
        <f>I4909+(E4910-E4909)*(I4912-I4909)/(E4912-E4909)</f>
        <v>9.2666666666666657</v>
      </c>
      <c r="J4910" s="397">
        <f>J4909+(E4910-E4909)*(J4912-J4909)/(E4912-E4909)</f>
        <v>0.25019999999999998</v>
      </c>
      <c r="K4910" s="469">
        <f t="shared" si="422"/>
        <v>9.2600824801749813</v>
      </c>
      <c r="L4910" s="469">
        <f t="shared" si="423"/>
        <v>-6.5841864916844628E-3</v>
      </c>
    </row>
    <row r="4911" spans="1:12">
      <c r="A4911" s="98" t="s">
        <v>123</v>
      </c>
      <c r="B4911" s="98">
        <f t="shared" si="420"/>
        <v>8</v>
      </c>
      <c r="C4911" s="98">
        <f t="shared" si="421"/>
        <v>6</v>
      </c>
      <c r="D4911" s="98">
        <f>D4909</f>
        <v>102</v>
      </c>
      <c r="E4911" s="98">
        <f t="shared" si="424"/>
        <v>47</v>
      </c>
      <c r="F4911" s="397">
        <f>F4909+(E4911-E4909)*(F4912-F4909)/(E4912-E4909)</f>
        <v>3.6728333333333332</v>
      </c>
      <c r="G4911" s="98">
        <v>15</v>
      </c>
      <c r="H4911" s="491">
        <f>H4909+(E4911-E4909)*(H4912-H4909)/(E4912-E4909)</f>
        <v>0.39295733333333333</v>
      </c>
      <c r="I4911" s="492">
        <f>I4909+(E4911-E4909)*(I4912-I4909)/(E4912-E4909)</f>
        <v>9.3333333333333339</v>
      </c>
      <c r="J4911" s="397">
        <f>J4909+(E4911-E4909)*(J4912-J4909)/(E4912-E4909)</f>
        <v>0.24490000000000001</v>
      </c>
      <c r="K4911" s="469">
        <f t="shared" si="422"/>
        <v>9.3466466249092353</v>
      </c>
      <c r="L4911" s="469">
        <f t="shared" si="423"/>
        <v>1.3313291575901331E-2</v>
      </c>
    </row>
    <row r="4912" spans="1:12">
      <c r="A4912" s="480" t="s">
        <v>123</v>
      </c>
      <c r="B4912" s="480">
        <f t="shared" si="420"/>
        <v>8</v>
      </c>
      <c r="C4912" s="480">
        <f t="shared" si="421"/>
        <v>6</v>
      </c>
      <c r="D4912" s="480">
        <f>D4909</f>
        <v>102</v>
      </c>
      <c r="E4912" s="480">
        <f t="shared" si="424"/>
        <v>48</v>
      </c>
      <c r="F4912" s="484">
        <v>3.6863999999999999</v>
      </c>
      <c r="G4912" s="480">
        <v>15</v>
      </c>
      <c r="H4912" s="482">
        <v>0.39074900000000001</v>
      </c>
      <c r="I4912" s="483">
        <v>9.4</v>
      </c>
      <c r="J4912" s="484">
        <v>0.23960000000000001</v>
      </c>
      <c r="K4912" s="469">
        <f t="shared" si="422"/>
        <v>9.4341892109768661</v>
      </c>
      <c r="L4912" s="469">
        <f t="shared" si="423"/>
        <v>3.418921097686578E-2</v>
      </c>
    </row>
    <row r="4913" spans="1:12">
      <c r="A4913" s="98" t="s">
        <v>123</v>
      </c>
      <c r="B4913" s="98">
        <f t="shared" si="420"/>
        <v>8</v>
      </c>
      <c r="C4913" s="98">
        <f t="shared" si="421"/>
        <v>6</v>
      </c>
      <c r="D4913" s="98">
        <f>D4912</f>
        <v>102</v>
      </c>
      <c r="E4913" s="98">
        <f t="shared" si="424"/>
        <v>49</v>
      </c>
      <c r="F4913" s="397">
        <f>F4912+(E4913-E4912)*(F4915-F4912)/(E4915-E4912)</f>
        <v>3.6998333333333333</v>
      </c>
      <c r="G4913" s="98">
        <v>15</v>
      </c>
      <c r="H4913" s="491">
        <f>H4912+(E4913-E4912)*(H4915-H4912)/(E4915-E4912)</f>
        <v>0.38852100000000001</v>
      </c>
      <c r="I4913" s="492">
        <f>I4912+(E4913-E4912)*(I4915-I4912)/(E4915-E4912)</f>
        <v>9.5</v>
      </c>
      <c r="J4913" s="397">
        <f>J4912+(E4913-E4912)*(J4915-J4912)/(E4915-E4912)</f>
        <v>0.23426666666666668</v>
      </c>
      <c r="K4913" s="469">
        <f t="shared" si="422"/>
        <v>9.5228657738792322</v>
      </c>
      <c r="L4913" s="469">
        <f t="shared" si="423"/>
        <v>2.2865773879232165E-2</v>
      </c>
    </row>
    <row r="4914" spans="1:12">
      <c r="A4914" s="98" t="s">
        <v>123</v>
      </c>
      <c r="B4914" s="98">
        <f t="shared" si="420"/>
        <v>8</v>
      </c>
      <c r="C4914" s="98">
        <f t="shared" si="421"/>
        <v>6</v>
      </c>
      <c r="D4914" s="98">
        <f>D4912</f>
        <v>102</v>
      </c>
      <c r="E4914" s="98">
        <f t="shared" si="424"/>
        <v>50</v>
      </c>
      <c r="F4914" s="397">
        <f>F4912+(E4914-E4912)*(F4915-F4912)/(E4915-E4912)</f>
        <v>3.7132666666666667</v>
      </c>
      <c r="G4914" s="98">
        <v>15</v>
      </c>
      <c r="H4914" s="491">
        <f>H4912+(E4914-E4912)*(H4915-H4912)/(E4915-E4912)</f>
        <v>0.386293</v>
      </c>
      <c r="I4914" s="492">
        <f>I4912+(E4914-E4912)*(I4915-I4912)/(E4915-E4912)</f>
        <v>9.6</v>
      </c>
      <c r="J4914" s="397">
        <f>J4912+(E4914-E4912)*(J4915-J4912)/(E4915-E4912)</f>
        <v>0.22893333333333332</v>
      </c>
      <c r="K4914" s="469">
        <f t="shared" si="422"/>
        <v>9.6125652462422746</v>
      </c>
      <c r="L4914" s="469">
        <f t="shared" si="423"/>
        <v>1.2565246242274952E-2</v>
      </c>
    </row>
    <row r="4915" spans="1:12">
      <c r="A4915" s="480" t="s">
        <v>123</v>
      </c>
      <c r="B4915" s="480">
        <f t="shared" si="420"/>
        <v>8</v>
      </c>
      <c r="C4915" s="480">
        <f t="shared" si="421"/>
        <v>6</v>
      </c>
      <c r="D4915" s="480">
        <f>D4912</f>
        <v>102</v>
      </c>
      <c r="E4915" s="480">
        <f t="shared" si="424"/>
        <v>51</v>
      </c>
      <c r="F4915" s="484">
        <v>3.7267000000000001</v>
      </c>
      <c r="G4915" s="480">
        <v>15</v>
      </c>
      <c r="H4915" s="482">
        <v>0.38406499999999999</v>
      </c>
      <c r="I4915" s="483">
        <v>9.6999999999999993</v>
      </c>
      <c r="J4915" s="484">
        <v>0.22359999999999999</v>
      </c>
      <c r="K4915" s="469">
        <f t="shared" si="422"/>
        <v>9.7033054300704311</v>
      </c>
      <c r="L4915" s="469">
        <f t="shared" si="423"/>
        <v>3.3054300704318251E-3</v>
      </c>
    </row>
    <row r="4916" spans="1:12">
      <c r="A4916" s="98" t="s">
        <v>123</v>
      </c>
      <c r="B4916" s="98">
        <f t="shared" si="420"/>
        <v>8</v>
      </c>
      <c r="C4916" s="98">
        <f t="shared" si="421"/>
        <v>6</v>
      </c>
      <c r="D4916" s="98">
        <f>D4915</f>
        <v>102</v>
      </c>
      <c r="E4916" s="98">
        <f t="shared" si="424"/>
        <v>52</v>
      </c>
      <c r="F4916" s="397">
        <f>F4915+(E4916-E4915)*(F4918-F4915)/(E4918-E4915)</f>
        <v>3.7399666666666667</v>
      </c>
      <c r="G4916" s="98">
        <v>15</v>
      </c>
      <c r="H4916" s="491">
        <f>H4915+(E4916-E4915)*(H4918-H4915)/(E4918-E4915)</f>
        <v>0.38181500000000002</v>
      </c>
      <c r="I4916" s="492">
        <f>I4915+(E4916-E4915)*(I4918-I4915)/(E4918-E4915)</f>
        <v>9.7999999999999989</v>
      </c>
      <c r="J4916" s="397">
        <f>J4915+(E4916-E4915)*(J4918-J4915)/(E4918-E4915)</f>
        <v>0.21826666666666666</v>
      </c>
      <c r="K4916" s="469">
        <f t="shared" si="422"/>
        <v>9.7952324205876309</v>
      </c>
      <c r="L4916" s="469">
        <f t="shared" si="423"/>
        <v>-4.7675794123680504E-3</v>
      </c>
    </row>
    <row r="4917" spans="1:12">
      <c r="A4917" s="98" t="s">
        <v>123</v>
      </c>
      <c r="B4917" s="98">
        <f t="shared" si="420"/>
        <v>8</v>
      </c>
      <c r="C4917" s="98">
        <f t="shared" si="421"/>
        <v>6</v>
      </c>
      <c r="D4917" s="98">
        <f>D4915</f>
        <v>102</v>
      </c>
      <c r="E4917" s="98">
        <f t="shared" si="424"/>
        <v>53</v>
      </c>
      <c r="F4917" s="397">
        <f>F4915+(E4917-E4915)*(F4918-F4915)/(E4918-E4915)</f>
        <v>3.7532333333333336</v>
      </c>
      <c r="G4917" s="98">
        <v>15</v>
      </c>
      <c r="H4917" s="491">
        <f>H4915+(E4917-E4915)*(H4918-H4915)/(E4918-E4915)</f>
        <v>0.37956499999999999</v>
      </c>
      <c r="I4917" s="492">
        <f>I4915+(E4917-E4915)*(I4918-I4915)/(E4918-E4915)</f>
        <v>9.9</v>
      </c>
      <c r="J4917" s="397">
        <f>J4915+(E4917-E4915)*(J4918-J4915)/(E4918-E4915)</f>
        <v>0.21293333333333334</v>
      </c>
      <c r="K4917" s="469">
        <f t="shared" si="422"/>
        <v>9.8882492678021787</v>
      </c>
      <c r="L4917" s="469">
        <f t="shared" si="423"/>
        <v>-1.1750732197821634E-2</v>
      </c>
    </row>
    <row r="4918" spans="1:12">
      <c r="A4918" s="480" t="s">
        <v>123</v>
      </c>
      <c r="B4918" s="480">
        <f t="shared" si="420"/>
        <v>8</v>
      </c>
      <c r="C4918" s="480">
        <f t="shared" si="421"/>
        <v>6</v>
      </c>
      <c r="D4918" s="480">
        <f>D4915</f>
        <v>102</v>
      </c>
      <c r="E4918" s="480">
        <f t="shared" si="424"/>
        <v>54</v>
      </c>
      <c r="F4918" s="484">
        <v>3.7665000000000002</v>
      </c>
      <c r="G4918" s="480">
        <v>15</v>
      </c>
      <c r="H4918" s="482">
        <v>0.37731500000000001</v>
      </c>
      <c r="I4918" s="483">
        <v>10</v>
      </c>
      <c r="J4918" s="484">
        <v>0.20760000000000001</v>
      </c>
      <c r="K4918" s="469">
        <f t="shared" si="422"/>
        <v>9.9823754687727764</v>
      </c>
      <c r="L4918" s="469">
        <f t="shared" si="423"/>
        <v>-1.7624531227223628E-2</v>
      </c>
    </row>
    <row r="4919" spans="1:12">
      <c r="A4919" s="98" t="s">
        <v>123</v>
      </c>
      <c r="B4919" s="98">
        <f t="shared" si="420"/>
        <v>8</v>
      </c>
      <c r="C4919" s="98">
        <f t="shared" si="421"/>
        <v>6</v>
      </c>
      <c r="D4919" s="98">
        <f>D4918</f>
        <v>102</v>
      </c>
      <c r="E4919" s="98">
        <f t="shared" si="424"/>
        <v>55</v>
      </c>
      <c r="F4919" s="397">
        <f>F4918+(E4919-E4918)*(F4921-F4918)/(E4921-E4918)</f>
        <v>3.7796333333333334</v>
      </c>
      <c r="G4919" s="98">
        <v>15</v>
      </c>
      <c r="H4919" s="491">
        <f>H4918+(E4919-E4918)*(H4921-H4918)/(E4921-E4918)</f>
        <v>0.37504033333333336</v>
      </c>
      <c r="I4919" s="492">
        <f>I4918+(E4919-E4918)*(I4921-I4918)/(E4921-E4918)</f>
        <v>10.1</v>
      </c>
      <c r="J4919" s="397">
        <f>J4918+(E4919-E4918)*(J4921-J4918)/(E4921-E4918)</f>
        <v>0.20226666666666668</v>
      </c>
      <c r="K4919" s="469">
        <f t="shared" si="422"/>
        <v>10.077938283971234</v>
      </c>
      <c r="L4919" s="469">
        <f t="shared" si="423"/>
        <v>-2.2061716028765943E-2</v>
      </c>
    </row>
    <row r="4920" spans="1:12">
      <c r="A4920" s="98" t="s">
        <v>123</v>
      </c>
      <c r="B4920" s="98">
        <f t="shared" si="420"/>
        <v>8</v>
      </c>
      <c r="C4920" s="98">
        <f t="shared" si="421"/>
        <v>6</v>
      </c>
      <c r="D4920" s="98">
        <f>D4918</f>
        <v>102</v>
      </c>
      <c r="E4920" s="98">
        <f t="shared" si="424"/>
        <v>56</v>
      </c>
      <c r="F4920" s="397">
        <f>F4918+(E4920-E4918)*(F4921-F4918)/(E4921-E4918)</f>
        <v>3.7927666666666666</v>
      </c>
      <c r="G4920" s="98">
        <v>15</v>
      </c>
      <c r="H4920" s="491">
        <f>H4918+(E4920-E4918)*(H4921-H4918)/(E4921-E4918)</f>
        <v>0.37276566666666666</v>
      </c>
      <c r="I4920" s="492">
        <f>I4918+(E4920-E4918)*(I4921-I4918)/(E4921-E4918)</f>
        <v>10.200000000000001</v>
      </c>
      <c r="J4920" s="397">
        <f>J4918+(E4920-E4918)*(J4921-J4918)/(E4921-E4918)</f>
        <v>0.19693333333333332</v>
      </c>
      <c r="K4920" s="469">
        <f t="shared" si="422"/>
        <v>10.174667373694108</v>
      </c>
      <c r="L4920" s="469">
        <f t="shared" si="423"/>
        <v>-2.5332626305893058E-2</v>
      </c>
    </row>
    <row r="4921" spans="1:12">
      <c r="A4921" s="480" t="s">
        <v>123</v>
      </c>
      <c r="B4921" s="480">
        <f t="shared" si="420"/>
        <v>8</v>
      </c>
      <c r="C4921" s="480">
        <f t="shared" si="421"/>
        <v>6</v>
      </c>
      <c r="D4921" s="480">
        <f>D4918</f>
        <v>102</v>
      </c>
      <c r="E4921" s="480">
        <f t="shared" si="424"/>
        <v>57</v>
      </c>
      <c r="F4921" s="484">
        <v>3.8058999999999998</v>
      </c>
      <c r="G4921" s="480">
        <v>15</v>
      </c>
      <c r="H4921" s="482">
        <v>0.37049100000000001</v>
      </c>
      <c r="I4921" s="483">
        <v>10.3</v>
      </c>
      <c r="J4921" s="484">
        <v>0.19159999999999999</v>
      </c>
      <c r="K4921" s="469">
        <f t="shared" si="422"/>
        <v>10.272584219319766</v>
      </c>
      <c r="L4921" s="469">
        <f t="shared" si="423"/>
        <v>-2.7415780680234647E-2</v>
      </c>
    </row>
    <row r="4922" spans="1:12">
      <c r="A4922" s="98" t="s">
        <v>123</v>
      </c>
      <c r="B4922" s="98">
        <f t="shared" si="420"/>
        <v>8</v>
      </c>
      <c r="C4922" s="98">
        <f t="shared" si="421"/>
        <v>6</v>
      </c>
      <c r="D4922" s="98">
        <f>D4921</f>
        <v>102</v>
      </c>
      <c r="E4922" s="98">
        <f t="shared" si="424"/>
        <v>58</v>
      </c>
      <c r="F4922" s="397">
        <f>F4921+(E4922-E4921)*(F4924-F4921)/(E4924-E4921)</f>
        <v>3.8188999999999997</v>
      </c>
      <c r="G4922" s="98">
        <v>15</v>
      </c>
      <c r="H4922" s="491">
        <f>H4921+(E4922-E4921)*(H4924-H4921)/(E4924-E4921)</f>
        <v>0.36818933333333337</v>
      </c>
      <c r="I4922" s="492">
        <f>I4921+(E4922-E4921)*(I4924-I4921)/(E4924-E4921)</f>
        <v>10.4</v>
      </c>
      <c r="J4922" s="397">
        <f>J4921+(E4922-E4921)*(J4924-J4921)/(E4924-E4921)</f>
        <v>0.18629999999999999</v>
      </c>
      <c r="K4922" s="469">
        <f t="shared" si="422"/>
        <v>10.372109277111051</v>
      </c>
      <c r="L4922" s="469">
        <f t="shared" si="423"/>
        <v>-2.7890722888949782E-2</v>
      </c>
    </row>
    <row r="4923" spans="1:12">
      <c r="A4923" s="98" t="s">
        <v>123</v>
      </c>
      <c r="B4923" s="98">
        <f t="shared" si="420"/>
        <v>8</v>
      </c>
      <c r="C4923" s="98">
        <f t="shared" si="421"/>
        <v>6</v>
      </c>
      <c r="D4923" s="98">
        <f>D4921</f>
        <v>102</v>
      </c>
      <c r="E4923" s="98">
        <f t="shared" si="424"/>
        <v>59</v>
      </c>
      <c r="F4923" s="397">
        <f>F4921+(E4923-E4921)*(F4924-F4921)/(E4924-E4921)</f>
        <v>3.8319000000000001</v>
      </c>
      <c r="G4923" s="98">
        <v>15</v>
      </c>
      <c r="H4923" s="491">
        <f>H4921+(E4923-E4921)*(H4924-H4921)/(E4924-E4921)</f>
        <v>0.36588766666666667</v>
      </c>
      <c r="I4923" s="492">
        <f>I4921+(E4923-E4921)*(I4924-I4921)/(E4924-E4921)</f>
        <v>10.5</v>
      </c>
      <c r="J4923" s="397">
        <f>J4921+(E4923-E4921)*(J4924-J4921)/(E4924-E4921)</f>
        <v>0.18099999999999999</v>
      </c>
      <c r="K4923" s="469">
        <f t="shared" si="422"/>
        <v>10.472886487018329</v>
      </c>
      <c r="L4923" s="469">
        <f t="shared" si="423"/>
        <v>-2.7113512981671306E-2</v>
      </c>
    </row>
    <row r="4924" spans="1:12">
      <c r="A4924" s="480" t="s">
        <v>123</v>
      </c>
      <c r="B4924" s="480">
        <f t="shared" si="420"/>
        <v>8</v>
      </c>
      <c r="C4924" s="480">
        <f t="shared" si="421"/>
        <v>6</v>
      </c>
      <c r="D4924" s="480">
        <f>D4921</f>
        <v>102</v>
      </c>
      <c r="E4924" s="480">
        <f t="shared" si="424"/>
        <v>60</v>
      </c>
      <c r="F4924" s="484">
        <v>3.8449</v>
      </c>
      <c r="G4924" s="480">
        <v>15</v>
      </c>
      <c r="H4924" s="482">
        <v>0.36358600000000002</v>
      </c>
      <c r="I4924" s="483">
        <v>10.6</v>
      </c>
      <c r="J4924" s="484">
        <v>0.1757</v>
      </c>
      <c r="K4924" s="469">
        <f t="shared" si="422"/>
        <v>10.574939629138635</v>
      </c>
      <c r="L4924" s="469">
        <f t="shared" si="423"/>
        <v>-2.5060370861364589E-2</v>
      </c>
    </row>
    <row r="4925" spans="1:12">
      <c r="A4925" s="98" t="s">
        <v>123</v>
      </c>
      <c r="B4925" s="98">
        <f t="shared" ref="B4925:B4988" si="425">INT(D4925/12)</f>
        <v>8</v>
      </c>
      <c r="C4925" s="98">
        <f t="shared" ref="C4925:C4988" si="426">D4925-B4925*12</f>
        <v>6</v>
      </c>
      <c r="D4925" s="98">
        <f>D4924</f>
        <v>102</v>
      </c>
      <c r="E4925" s="98">
        <f t="shared" si="424"/>
        <v>61</v>
      </c>
      <c r="F4925" s="397">
        <f>F4924+(E4925-E4924)*(F4927-F4924)/(E4927-E4924)</f>
        <v>3.8577666666666666</v>
      </c>
      <c r="G4925" s="98">
        <v>15</v>
      </c>
      <c r="H4925" s="491">
        <f>H4924+(E4925-E4924)*(H4927-H4924)/(E4927-E4924)</f>
        <v>0.36125466666666667</v>
      </c>
      <c r="I4925" s="492">
        <f>I4924+(E4925-E4924)*(I4927-I4924)/(E4927-E4924)</f>
        <v>10.7</v>
      </c>
      <c r="J4925" s="397">
        <f>J4924+(E4925-E4924)*(J4927-J4924)/(E4927-E4924)</f>
        <v>0.17036666666666667</v>
      </c>
      <c r="K4925" s="469">
        <f t="shared" si="422"/>
        <v>10.678800919757437</v>
      </c>
      <c r="L4925" s="469">
        <f t="shared" si="423"/>
        <v>-2.1199080242562118E-2</v>
      </c>
    </row>
    <row r="4926" spans="1:12">
      <c r="A4926" s="98" t="s">
        <v>123</v>
      </c>
      <c r="B4926" s="98">
        <f t="shared" si="425"/>
        <v>8</v>
      </c>
      <c r="C4926" s="98">
        <f t="shared" si="426"/>
        <v>6</v>
      </c>
      <c r="D4926" s="98">
        <f>D4924</f>
        <v>102</v>
      </c>
      <c r="E4926" s="98">
        <f t="shared" si="424"/>
        <v>62</v>
      </c>
      <c r="F4926" s="397">
        <f>F4924+(E4926-E4924)*(F4927-F4924)/(E4927-E4924)</f>
        <v>3.8706333333333336</v>
      </c>
      <c r="G4926" s="98">
        <v>15</v>
      </c>
      <c r="H4926" s="491">
        <f>H4924+(E4926-E4924)*(H4927-H4924)/(E4927-E4924)</f>
        <v>0.35892333333333337</v>
      </c>
      <c r="I4926" s="492">
        <f>I4924+(E4926-E4924)*(I4927-I4924)/(E4927-E4924)</f>
        <v>10.8</v>
      </c>
      <c r="J4926" s="397">
        <f>J4924+(E4926-E4924)*(J4927-J4924)/(E4927-E4924)</f>
        <v>0.16503333333333334</v>
      </c>
      <c r="K4926" s="469">
        <f t="shared" si="422"/>
        <v>10.784011441626346</v>
      </c>
      <c r="L4926" s="469">
        <f t="shared" si="423"/>
        <v>-1.5988558373654982E-2</v>
      </c>
    </row>
    <row r="4927" spans="1:12">
      <c r="A4927" s="480" t="s">
        <v>123</v>
      </c>
      <c r="B4927" s="480">
        <f t="shared" si="425"/>
        <v>8</v>
      </c>
      <c r="C4927" s="480">
        <f t="shared" si="426"/>
        <v>6</v>
      </c>
      <c r="D4927" s="480">
        <f>D4924</f>
        <v>102</v>
      </c>
      <c r="E4927" s="480">
        <f t="shared" si="424"/>
        <v>63</v>
      </c>
      <c r="F4927" s="484">
        <v>3.8835000000000002</v>
      </c>
      <c r="G4927" s="480">
        <v>15</v>
      </c>
      <c r="H4927" s="482">
        <v>0.35659200000000002</v>
      </c>
      <c r="I4927" s="483">
        <v>10.9</v>
      </c>
      <c r="J4927" s="484">
        <v>0.15970000000000001</v>
      </c>
      <c r="K4927" s="469">
        <f t="shared" si="422"/>
        <v>10.890597657827433</v>
      </c>
      <c r="L4927" s="469">
        <f t="shared" si="423"/>
        <v>-9.4023421725673018E-3</v>
      </c>
    </row>
    <row r="4928" spans="1:12">
      <c r="A4928" s="98" t="s">
        <v>123</v>
      </c>
      <c r="B4928" s="98">
        <f t="shared" si="425"/>
        <v>8</v>
      </c>
      <c r="C4928" s="98">
        <f t="shared" si="426"/>
        <v>6</v>
      </c>
      <c r="D4928" s="98">
        <f>D4927</f>
        <v>102</v>
      </c>
      <c r="E4928" s="98">
        <f t="shared" si="424"/>
        <v>64</v>
      </c>
      <c r="F4928" s="397">
        <f>F4927+(E4928-E4927)*(F4930-F4927)/(E4930-E4927)</f>
        <v>3.8962333333333334</v>
      </c>
      <c r="G4928" s="98">
        <v>15</v>
      </c>
      <c r="H4928" s="491">
        <f>H4927+(E4928-E4927)*(H4930-H4927)/(E4930-E4927)</f>
        <v>0.35422900000000002</v>
      </c>
      <c r="I4928" s="492">
        <f>I4927+(E4928-E4927)*(I4930-I4927)/(E4930-E4927)</f>
        <v>11</v>
      </c>
      <c r="J4928" s="397">
        <f>J4927+(E4928-E4927)*(J4930-J4927)/(E4930-E4927)</f>
        <v>0.15436666666666668</v>
      </c>
      <c r="K4928" s="469">
        <f t="shared" si="422"/>
        <v>10.999193553699255</v>
      </c>
      <c r="L4928" s="469">
        <f t="shared" si="423"/>
        <v>-8.0644630074466761E-4</v>
      </c>
    </row>
    <row r="4929" spans="1:12">
      <c r="A4929" s="98" t="s">
        <v>123</v>
      </c>
      <c r="B4929" s="98">
        <f t="shared" si="425"/>
        <v>8</v>
      </c>
      <c r="C4929" s="98">
        <f t="shared" si="426"/>
        <v>6</v>
      </c>
      <c r="D4929" s="98">
        <f>D4927</f>
        <v>102</v>
      </c>
      <c r="E4929" s="98">
        <f t="shared" si="424"/>
        <v>65</v>
      </c>
      <c r="F4929" s="397">
        <f>F4927+(E4929-E4927)*(F4930-F4927)/(E4930-E4927)</f>
        <v>3.9089666666666667</v>
      </c>
      <c r="G4929" s="98">
        <v>15</v>
      </c>
      <c r="H4929" s="491">
        <f>H4927+(E4929-E4927)*(H4930-H4927)/(E4930-E4927)</f>
        <v>0.35186600000000001</v>
      </c>
      <c r="I4929" s="492">
        <f>I4927+(E4929-E4927)*(I4930-I4927)/(E4930-E4927)</f>
        <v>11.1</v>
      </c>
      <c r="J4929" s="397">
        <f>J4927+(E4929-E4927)*(J4930-J4927)/(E4930-E4927)</f>
        <v>0.14903333333333332</v>
      </c>
      <c r="K4929" s="469">
        <f t="shared" si="422"/>
        <v>11.109248028131921</v>
      </c>
      <c r="L4929" s="469">
        <f t="shared" si="423"/>
        <v>9.2480281319211599E-3</v>
      </c>
    </row>
    <row r="4930" spans="1:12">
      <c r="A4930" s="480" t="s">
        <v>123</v>
      </c>
      <c r="B4930" s="480">
        <f t="shared" si="425"/>
        <v>8</v>
      </c>
      <c r="C4930" s="480">
        <f t="shared" si="426"/>
        <v>6</v>
      </c>
      <c r="D4930" s="480">
        <f>D4927</f>
        <v>102</v>
      </c>
      <c r="E4930" s="480">
        <f t="shared" si="424"/>
        <v>66</v>
      </c>
      <c r="F4930" s="484">
        <v>3.9217</v>
      </c>
      <c r="G4930" s="480">
        <v>15</v>
      </c>
      <c r="H4930" s="482">
        <v>0.34950300000000001</v>
      </c>
      <c r="I4930" s="483">
        <v>11.2</v>
      </c>
      <c r="J4930" s="484">
        <v>0.14369999999999999</v>
      </c>
      <c r="K4930" s="469">
        <f t="shared" si="422"/>
        <v>11.220790665602298</v>
      </c>
      <c r="L4930" s="469">
        <f t="shared" si="423"/>
        <v>2.0790665602298475E-2</v>
      </c>
    </row>
    <row r="4931" spans="1:12">
      <c r="A4931" s="98" t="s">
        <v>123</v>
      </c>
      <c r="B4931" s="98">
        <f t="shared" si="425"/>
        <v>8</v>
      </c>
      <c r="C4931" s="98">
        <f t="shared" si="426"/>
        <v>6</v>
      </c>
      <c r="D4931" s="98">
        <f>D4930</f>
        <v>102</v>
      </c>
      <c r="E4931" s="98">
        <f t="shared" si="424"/>
        <v>67</v>
      </c>
      <c r="F4931" s="397">
        <f>F4930+(E4931-E4930)*(F4933-F4930)/(E4933-E4930)</f>
        <v>3.9343333333333335</v>
      </c>
      <c r="G4931" s="98">
        <v>15</v>
      </c>
      <c r="H4931" s="491">
        <f>H4930+(E4931-E4930)*(H4933-H4930)/(E4933-E4930)</f>
        <v>0.34710533333333332</v>
      </c>
      <c r="I4931" s="492">
        <f>I4930+(E4931-E4930)*(I4933-I4930)/(E4933-E4930)</f>
        <v>11.333333333333332</v>
      </c>
      <c r="J4931" s="397">
        <f>J4930+(E4931-E4930)*(J4933-J4930)/(E4933-E4930)</f>
        <v>0.1384</v>
      </c>
      <c r="K4931" s="469">
        <f t="shared" si="422"/>
        <v>11.334695711964477</v>
      </c>
      <c r="L4931" s="469">
        <f t="shared" si="423"/>
        <v>1.362378631144523E-3</v>
      </c>
    </row>
    <row r="4932" spans="1:12">
      <c r="A4932" s="98" t="s">
        <v>123</v>
      </c>
      <c r="B4932" s="98">
        <f t="shared" si="425"/>
        <v>8</v>
      </c>
      <c r="C4932" s="98">
        <f t="shared" si="426"/>
        <v>6</v>
      </c>
      <c r="D4932" s="98">
        <f>D4930</f>
        <v>102</v>
      </c>
      <c r="E4932" s="98">
        <f t="shared" si="424"/>
        <v>68</v>
      </c>
      <c r="F4932" s="397">
        <f>F4930+(E4932-E4930)*(F4933-F4930)/(E4933-E4930)</f>
        <v>3.9469666666666665</v>
      </c>
      <c r="G4932" s="98">
        <v>15</v>
      </c>
      <c r="H4932" s="491">
        <f>H4930+(E4932-E4930)*(H4933-H4930)/(E4933-E4930)</f>
        <v>0.34470766666666669</v>
      </c>
      <c r="I4932" s="492">
        <f>I4930+(E4932-E4930)*(I4933-I4930)/(E4933-E4930)</f>
        <v>11.466666666666667</v>
      </c>
      <c r="J4932" s="397">
        <f>J4930+(E4932-E4930)*(J4933-J4930)/(E4933-E4930)</f>
        <v>0.1331</v>
      </c>
      <c r="K4932" s="469">
        <f t="shared" si="422"/>
        <v>11.450185326116911</v>
      </c>
      <c r="L4932" s="469">
        <f t="shared" si="423"/>
        <v>-1.648134054975614E-2</v>
      </c>
    </row>
    <row r="4933" spans="1:12">
      <c r="A4933" s="480" t="s">
        <v>123</v>
      </c>
      <c r="B4933" s="480">
        <f t="shared" si="425"/>
        <v>8</v>
      </c>
      <c r="C4933" s="480">
        <f t="shared" si="426"/>
        <v>6</v>
      </c>
      <c r="D4933" s="480">
        <f>D4930</f>
        <v>102</v>
      </c>
      <c r="E4933" s="480">
        <f t="shared" si="424"/>
        <v>69</v>
      </c>
      <c r="F4933" s="484">
        <v>3.9596</v>
      </c>
      <c r="G4933" s="480">
        <v>15</v>
      </c>
      <c r="H4933" s="482">
        <v>0.34231</v>
      </c>
      <c r="I4933" s="483">
        <v>11.6</v>
      </c>
      <c r="J4933" s="484">
        <v>0.1278</v>
      </c>
      <c r="K4933" s="469">
        <f t="shared" si="422"/>
        <v>11.567292804767607</v>
      </c>
      <c r="L4933" s="469">
        <f t="shared" si="423"/>
        <v>-3.2707195232392294E-2</v>
      </c>
    </row>
    <row r="4934" spans="1:12">
      <c r="A4934" s="98" t="s">
        <v>123</v>
      </c>
      <c r="B4934" s="98">
        <f t="shared" si="425"/>
        <v>8</v>
      </c>
      <c r="C4934" s="98">
        <f t="shared" si="426"/>
        <v>6</v>
      </c>
      <c r="D4934" s="98">
        <f>D4933</f>
        <v>102</v>
      </c>
      <c r="E4934" s="98">
        <f t="shared" si="424"/>
        <v>70</v>
      </c>
      <c r="F4934" s="397">
        <f>F4933+(E4934-E4933)*(F4936-F4933)/(E4936-E4933)</f>
        <v>3.9721000000000002</v>
      </c>
      <c r="G4934" s="98">
        <v>15</v>
      </c>
      <c r="H4934" s="491">
        <f>H4933+(E4934-E4933)*(H4936-H4933)/(E4936-E4933)</f>
        <v>0.33987499999999998</v>
      </c>
      <c r="I4934" s="492">
        <f>I4933+(E4934-E4933)*(I4936-I4933)/(E4936-E4933)</f>
        <v>11.7</v>
      </c>
      <c r="J4934" s="397">
        <f>J4933+(E4934-E4933)*(J4936-J4933)/(E4936-E4933)</f>
        <v>0.12246666666666667</v>
      </c>
      <c r="K4934" s="469">
        <f t="shared" si="422"/>
        <v>11.686943729312249</v>
      </c>
      <c r="L4934" s="469">
        <f t="shared" si="423"/>
        <v>-1.3056270687750171E-2</v>
      </c>
    </row>
    <row r="4935" spans="1:12">
      <c r="A4935" s="98" t="s">
        <v>123</v>
      </c>
      <c r="B4935" s="98">
        <f t="shared" si="425"/>
        <v>8</v>
      </c>
      <c r="C4935" s="98">
        <f t="shared" si="426"/>
        <v>6</v>
      </c>
      <c r="D4935" s="98">
        <f>D4933</f>
        <v>102</v>
      </c>
      <c r="E4935" s="98">
        <f t="shared" si="424"/>
        <v>71</v>
      </c>
      <c r="F4935" s="397">
        <f>F4933+(E4935-E4933)*(F4936-F4933)/(E4936-E4933)</f>
        <v>3.9845999999999999</v>
      </c>
      <c r="G4935" s="98">
        <v>15</v>
      </c>
      <c r="H4935" s="491">
        <f>H4933+(E4935-E4933)*(H4936-H4933)/(E4936-E4933)</f>
        <v>0.33744000000000002</v>
      </c>
      <c r="I4935" s="492">
        <f>I4933+(E4935-E4933)*(I4936-I4933)/(E4936-E4933)</f>
        <v>11.8</v>
      </c>
      <c r="J4935" s="397">
        <f>J4933+(E4935-E4933)*(J4936-J4933)/(E4936-E4933)</f>
        <v>0.11713333333333333</v>
      </c>
      <c r="K4935" s="469">
        <f t="shared" si="422"/>
        <v>11.80832147937411</v>
      </c>
      <c r="L4935" s="469">
        <f t="shared" si="423"/>
        <v>8.3214793741088755E-3</v>
      </c>
    </row>
    <row r="4936" spans="1:12">
      <c r="A4936" s="480" t="s">
        <v>123</v>
      </c>
      <c r="B4936" s="480">
        <f t="shared" si="425"/>
        <v>8</v>
      </c>
      <c r="C4936" s="480">
        <f t="shared" si="426"/>
        <v>6</v>
      </c>
      <c r="D4936" s="480">
        <f>D4933</f>
        <v>102</v>
      </c>
      <c r="E4936" s="480">
        <f t="shared" si="424"/>
        <v>72</v>
      </c>
      <c r="F4936" s="484">
        <v>3.9971000000000001</v>
      </c>
      <c r="G4936" s="480">
        <v>15</v>
      </c>
      <c r="H4936" s="482">
        <v>0.335005</v>
      </c>
      <c r="I4936" s="483">
        <v>11.9</v>
      </c>
      <c r="J4936" s="484">
        <v>0.1118</v>
      </c>
      <c r="K4936" s="469">
        <f t="shared" si="422"/>
        <v>11.931463709496873</v>
      </c>
      <c r="L4936" s="469">
        <f t="shared" si="423"/>
        <v>3.1463709496872383E-2</v>
      </c>
    </row>
    <row r="4937" spans="1:12">
      <c r="A4937" s="98" t="s">
        <v>123</v>
      </c>
      <c r="B4937" s="98">
        <f t="shared" si="425"/>
        <v>8</v>
      </c>
      <c r="C4937" s="98">
        <f t="shared" si="426"/>
        <v>6</v>
      </c>
      <c r="D4937" s="98">
        <f>D4936</f>
        <v>102</v>
      </c>
      <c r="E4937" s="98">
        <f t="shared" si="424"/>
        <v>73</v>
      </c>
      <c r="F4937" s="397">
        <f>F4936+(E4937-E4936)*(F4939-F4936)/(E4939-E4936)</f>
        <v>4.0095000000000001</v>
      </c>
      <c r="G4937" s="98">
        <v>15</v>
      </c>
      <c r="H4937" s="491">
        <f>H4936+(E4937-E4936)*(H4939-H4936)/(E4939-E4936)</f>
        <v>0.33253033333333332</v>
      </c>
      <c r="I4937" s="492">
        <f>I4936+(E4937-E4936)*(I4939-I4936)/(E4939-E4936)</f>
        <v>12.033333333333333</v>
      </c>
      <c r="J4937" s="397">
        <f>J4936+(E4937-E4936)*(J4939-J4936)/(E4939-E4936)</f>
        <v>0.10646666666666667</v>
      </c>
      <c r="K4937" s="469">
        <f t="shared" si="422"/>
        <v>12.057546629831265</v>
      </c>
      <c r="L4937" s="469">
        <f t="shared" si="423"/>
        <v>2.421329649793158E-2</v>
      </c>
    </row>
    <row r="4938" spans="1:12">
      <c r="A4938" s="98" t="s">
        <v>123</v>
      </c>
      <c r="B4938" s="98">
        <f t="shared" si="425"/>
        <v>8</v>
      </c>
      <c r="C4938" s="98">
        <f t="shared" si="426"/>
        <v>6</v>
      </c>
      <c r="D4938" s="98">
        <f>D4936</f>
        <v>102</v>
      </c>
      <c r="E4938" s="98">
        <f t="shared" si="424"/>
        <v>74</v>
      </c>
      <c r="F4938" s="397">
        <f>F4936+(E4938-E4936)*(F4939-F4936)/(E4939-E4936)</f>
        <v>4.0219000000000005</v>
      </c>
      <c r="G4938" s="98">
        <v>15</v>
      </c>
      <c r="H4938" s="491">
        <f>H4936+(E4938-E4936)*(H4939-H4936)/(E4939-E4936)</f>
        <v>0.33005566666666669</v>
      </c>
      <c r="I4938" s="492">
        <f>I4936+(E4938-E4936)*(I4939-I4936)/(E4939-E4936)</f>
        <v>12.166666666666668</v>
      </c>
      <c r="J4938" s="397">
        <f>J4936+(E4938-E4936)*(J4939-J4936)/(E4939-E4936)</f>
        <v>0.10113333333333333</v>
      </c>
      <c r="K4938" s="469">
        <f t="shared" si="422"/>
        <v>12.18552022032647</v>
      </c>
      <c r="L4938" s="469">
        <f t="shared" si="423"/>
        <v>1.8853553659802458E-2</v>
      </c>
    </row>
    <row r="4939" spans="1:12">
      <c r="A4939" s="480" t="s">
        <v>123</v>
      </c>
      <c r="B4939" s="480">
        <f t="shared" si="425"/>
        <v>8</v>
      </c>
      <c r="C4939" s="480">
        <f t="shared" si="426"/>
        <v>6</v>
      </c>
      <c r="D4939" s="480">
        <f>D4936</f>
        <v>102</v>
      </c>
      <c r="E4939" s="480">
        <f t="shared" si="424"/>
        <v>75</v>
      </c>
      <c r="F4939" s="484">
        <v>4.0343</v>
      </c>
      <c r="G4939" s="480">
        <v>15</v>
      </c>
      <c r="H4939" s="482">
        <v>0.32758100000000001</v>
      </c>
      <c r="I4939" s="483">
        <v>12.3</v>
      </c>
      <c r="J4939" s="484">
        <v>9.5799999999999996E-2</v>
      </c>
      <c r="K4939" s="469">
        <f t="shared" ref="K4939:K5002" si="427">F4939/H4939</f>
        <v>12.315427329423867</v>
      </c>
      <c r="L4939" s="469">
        <f t="shared" ref="L4939:L5002" si="428">K4939-I4939</f>
        <v>1.5427329423866709E-2</v>
      </c>
    </row>
    <row r="4940" spans="1:12">
      <c r="A4940" s="98" t="s">
        <v>123</v>
      </c>
      <c r="B4940" s="98">
        <f t="shared" si="425"/>
        <v>8</v>
      </c>
      <c r="C4940" s="98">
        <f t="shared" si="426"/>
        <v>6</v>
      </c>
      <c r="D4940" s="98">
        <f>D4939</f>
        <v>102</v>
      </c>
      <c r="E4940" s="98">
        <f t="shared" si="424"/>
        <v>76</v>
      </c>
      <c r="F4940" s="397">
        <f>F4939+(E4940-E4939)*(F4942-F4939)/(E4942-E4939)</f>
        <v>4.0465666666666671</v>
      </c>
      <c r="G4940" s="98">
        <v>15</v>
      </c>
      <c r="H4940" s="491">
        <f>H4939+(E4940-E4939)*(H4942-H4939)/(E4942-E4939)</f>
        <v>0.3250636666666667</v>
      </c>
      <c r="I4940" s="492">
        <f>I4939+(E4940-E4939)*(I4942-I4939)/(E4942-E4939)</f>
        <v>12.433333333333334</v>
      </c>
      <c r="J4940" s="397">
        <f>J4939+(E4940-E4939)*(J4942-J4939)/(E4942-E4939)</f>
        <v>9.0499999999999997E-2</v>
      </c>
      <c r="K4940" s="469">
        <f t="shared" si="427"/>
        <v>12.448535722745596</v>
      </c>
      <c r="L4940" s="469">
        <f t="shared" si="428"/>
        <v>1.5202389412262818E-2</v>
      </c>
    </row>
    <row r="4941" spans="1:12">
      <c r="A4941" s="98" t="s">
        <v>123</v>
      </c>
      <c r="B4941" s="98">
        <f t="shared" si="425"/>
        <v>8</v>
      </c>
      <c r="C4941" s="98">
        <f t="shared" si="426"/>
        <v>6</v>
      </c>
      <c r="D4941" s="98">
        <f>D4939</f>
        <v>102</v>
      </c>
      <c r="E4941" s="98">
        <f t="shared" si="424"/>
        <v>77</v>
      </c>
      <c r="F4941" s="397">
        <f>F4939+(E4941-E4939)*(F4942-F4939)/(E4942-E4939)</f>
        <v>4.0588333333333333</v>
      </c>
      <c r="G4941" s="98">
        <v>15</v>
      </c>
      <c r="H4941" s="491">
        <f>H4939+(E4941-E4939)*(H4942-H4939)/(E4942-E4939)</f>
        <v>0.32254633333333332</v>
      </c>
      <c r="I4941" s="492">
        <f>I4939+(E4941-E4939)*(I4942-I4939)/(E4942-E4939)</f>
        <v>12.566666666666666</v>
      </c>
      <c r="J4941" s="397">
        <f>J4939+(E4941-E4939)*(J4942-J4939)/(E4942-E4939)</f>
        <v>8.5199999999999998E-2</v>
      </c>
      <c r="K4941" s="469">
        <f t="shared" si="427"/>
        <v>12.583721821877788</v>
      </c>
      <c r="L4941" s="469">
        <f t="shared" si="428"/>
        <v>1.7055155211121331E-2</v>
      </c>
    </row>
    <row r="4942" spans="1:12">
      <c r="A4942" s="480" t="s">
        <v>123</v>
      </c>
      <c r="B4942" s="480">
        <f t="shared" si="425"/>
        <v>8</v>
      </c>
      <c r="C4942" s="480">
        <f t="shared" si="426"/>
        <v>6</v>
      </c>
      <c r="D4942" s="480">
        <f>D4939</f>
        <v>102</v>
      </c>
      <c r="E4942" s="480">
        <f t="shared" ref="E4942:E4966" si="429">E4941+1</f>
        <v>78</v>
      </c>
      <c r="F4942" s="484">
        <v>4.0711000000000004</v>
      </c>
      <c r="G4942" s="480">
        <v>15</v>
      </c>
      <c r="H4942" s="482">
        <v>0.32002900000000001</v>
      </c>
      <c r="I4942" s="483">
        <v>12.7</v>
      </c>
      <c r="J4942" s="484">
        <v>7.9899999999999999E-2</v>
      </c>
      <c r="K4942" s="469">
        <f t="shared" si="427"/>
        <v>12.721034656234279</v>
      </c>
      <c r="L4942" s="469">
        <f t="shared" si="428"/>
        <v>2.1034656234279581E-2</v>
      </c>
    </row>
    <row r="4943" spans="1:12">
      <c r="A4943" s="98" t="s">
        <v>123</v>
      </c>
      <c r="B4943" s="98">
        <f t="shared" si="425"/>
        <v>8</v>
      </c>
      <c r="C4943" s="98">
        <f t="shared" si="426"/>
        <v>6</v>
      </c>
      <c r="D4943" s="98">
        <f>D4942</f>
        <v>102</v>
      </c>
      <c r="E4943" s="98">
        <f t="shared" si="429"/>
        <v>79</v>
      </c>
      <c r="F4943" s="397">
        <f>F4942+(E4943-E4942)*(F4945-F4942)/(E4945-E4942)</f>
        <v>4.0832666666666668</v>
      </c>
      <c r="G4943" s="98">
        <v>15</v>
      </c>
      <c r="H4943" s="491">
        <f>H4942+(E4943-E4942)*(H4945-H4942)/(E4945-E4942)</f>
        <v>0.31746600000000003</v>
      </c>
      <c r="I4943" s="492">
        <f>I4942+(E4943-E4942)*(I4945-I4942)/(E4945-E4942)</f>
        <v>12.866666666666665</v>
      </c>
      <c r="J4943" s="397">
        <f>J4942+(E4943-E4942)*(J4945-J4942)/(E4945-E4942)</f>
        <v>7.456666666666667E-2</v>
      </c>
      <c r="K4943" s="469">
        <f t="shared" si="427"/>
        <v>12.862059769130132</v>
      </c>
      <c r="L4943" s="469">
        <f t="shared" si="428"/>
        <v>-4.6068975365329834E-3</v>
      </c>
    </row>
    <row r="4944" spans="1:12">
      <c r="A4944" s="98" t="s">
        <v>123</v>
      </c>
      <c r="B4944" s="98">
        <f t="shared" si="425"/>
        <v>8</v>
      </c>
      <c r="C4944" s="98">
        <f t="shared" si="426"/>
        <v>6</v>
      </c>
      <c r="D4944" s="98">
        <f>D4942</f>
        <v>102</v>
      </c>
      <c r="E4944" s="98">
        <f t="shared" si="429"/>
        <v>80</v>
      </c>
      <c r="F4944" s="397">
        <f>F4942+(E4944-E4942)*(F4945-F4942)/(E4945-E4942)</f>
        <v>4.0954333333333333</v>
      </c>
      <c r="G4944" s="98">
        <v>15</v>
      </c>
      <c r="H4944" s="491">
        <f>H4942+(E4944-E4942)*(H4945-H4942)/(E4945-E4942)</f>
        <v>0.31490299999999999</v>
      </c>
      <c r="I4944" s="492">
        <f>I4942+(E4944-E4942)*(I4945-I4942)/(E4945-E4942)</f>
        <v>13.033333333333333</v>
      </c>
      <c r="J4944" s="397">
        <f>J4942+(E4944-E4942)*(J4945-J4942)/(E4945-E4942)</f>
        <v>6.9233333333333327E-2</v>
      </c>
      <c r="K4944" s="469">
        <f t="shared" si="427"/>
        <v>13.005380492829008</v>
      </c>
      <c r="L4944" s="469">
        <f t="shared" si="428"/>
        <v>-2.7952840504324783E-2</v>
      </c>
    </row>
    <row r="4945" spans="1:12">
      <c r="A4945" s="480" t="s">
        <v>123</v>
      </c>
      <c r="B4945" s="480">
        <f t="shared" si="425"/>
        <v>8</v>
      </c>
      <c r="C4945" s="480">
        <f t="shared" si="426"/>
        <v>6</v>
      </c>
      <c r="D4945" s="480">
        <f>D4942</f>
        <v>102</v>
      </c>
      <c r="E4945" s="480">
        <f t="shared" si="429"/>
        <v>81</v>
      </c>
      <c r="F4945" s="484">
        <v>4.1075999999999997</v>
      </c>
      <c r="G4945" s="480">
        <v>15</v>
      </c>
      <c r="H4945" s="482">
        <v>0.31234000000000001</v>
      </c>
      <c r="I4945" s="483">
        <v>13.2</v>
      </c>
      <c r="J4945" s="484">
        <v>6.3899999999999998E-2</v>
      </c>
      <c r="K4945" s="469">
        <f t="shared" si="427"/>
        <v>13.151053339309726</v>
      </c>
      <c r="L4945" s="469">
        <f t="shared" si="428"/>
        <v>-4.8946660690273092E-2</v>
      </c>
    </row>
    <row r="4946" spans="1:12">
      <c r="A4946" s="98" t="s">
        <v>123</v>
      </c>
      <c r="B4946" s="98">
        <f t="shared" si="425"/>
        <v>8</v>
      </c>
      <c r="C4946" s="98">
        <f t="shared" si="426"/>
        <v>6</v>
      </c>
      <c r="D4946" s="98">
        <f>D4945</f>
        <v>102</v>
      </c>
      <c r="E4946" s="98">
        <f t="shared" si="429"/>
        <v>82</v>
      </c>
      <c r="F4946" s="397">
        <f>F4945+(E4946-E4945)*(F4948-F4945)/(E4948-E4945)</f>
        <v>4.1196333333333328</v>
      </c>
      <c r="G4946" s="98">
        <v>15</v>
      </c>
      <c r="H4946" s="491">
        <f>H4945+(E4946-E4945)*(H4948-H4945)/(E4948-E4945)</f>
        <v>0.30972866666666665</v>
      </c>
      <c r="I4946" s="492">
        <f>I4945+(E4946-E4945)*(I4948-I4945)/(E4948-E4945)</f>
        <v>13.333333333333332</v>
      </c>
      <c r="J4946" s="397">
        <f>J4945+(E4946-E4945)*(J4948-J4945)/(E4948-E4945)</f>
        <v>5.8566666666666663E-2</v>
      </c>
      <c r="K4946" s="469">
        <f t="shared" si="427"/>
        <v>13.300781544276386</v>
      </c>
      <c r="L4946" s="469">
        <f t="shared" si="428"/>
        <v>-3.2551789056945779E-2</v>
      </c>
    </row>
    <row r="4947" spans="1:12">
      <c r="A4947" s="98" t="s">
        <v>123</v>
      </c>
      <c r="B4947" s="98">
        <f t="shared" si="425"/>
        <v>8</v>
      </c>
      <c r="C4947" s="98">
        <f t="shared" si="426"/>
        <v>6</v>
      </c>
      <c r="D4947" s="98">
        <f>D4945</f>
        <v>102</v>
      </c>
      <c r="E4947" s="98">
        <f t="shared" si="429"/>
        <v>83</v>
      </c>
      <c r="F4947" s="397">
        <f>F4945+(E4947-E4945)*(F4948-F4945)/(E4948-E4945)</f>
        <v>4.1316666666666668</v>
      </c>
      <c r="G4947" s="98">
        <v>15</v>
      </c>
      <c r="H4947" s="491">
        <f>H4945+(E4947-E4945)*(H4948-H4945)/(E4948-E4945)</f>
        <v>0.30711733333333335</v>
      </c>
      <c r="I4947" s="492">
        <f>I4945+(E4947-E4945)*(I4948-I4945)/(E4948-E4945)</f>
        <v>13.466666666666667</v>
      </c>
      <c r="J4947" s="397">
        <f>J4945+(E4947-E4945)*(J4948-J4945)/(E4948-E4945)</f>
        <v>5.3233333333333334E-2</v>
      </c>
      <c r="K4947" s="469">
        <f t="shared" si="427"/>
        <v>13.453055943873785</v>
      </c>
      <c r="L4947" s="469">
        <f t="shared" si="428"/>
        <v>-1.3610722792881447E-2</v>
      </c>
    </row>
    <row r="4948" spans="1:12">
      <c r="A4948" s="480" t="s">
        <v>123</v>
      </c>
      <c r="B4948" s="480">
        <f t="shared" si="425"/>
        <v>8</v>
      </c>
      <c r="C4948" s="480">
        <f t="shared" si="426"/>
        <v>6</v>
      </c>
      <c r="D4948" s="480">
        <f>D4945</f>
        <v>102</v>
      </c>
      <c r="E4948" s="480">
        <f t="shared" si="429"/>
        <v>84</v>
      </c>
      <c r="F4948" s="484">
        <v>4.1436999999999999</v>
      </c>
      <c r="G4948" s="480">
        <v>15</v>
      </c>
      <c r="H4948" s="482">
        <v>0.304506</v>
      </c>
      <c r="I4948" s="483">
        <v>13.6</v>
      </c>
      <c r="J4948" s="484">
        <v>4.7899999999999998E-2</v>
      </c>
      <c r="K4948" s="469">
        <f t="shared" si="427"/>
        <v>13.607942043834932</v>
      </c>
      <c r="L4948" s="469">
        <f t="shared" si="428"/>
        <v>7.9420438349320222E-3</v>
      </c>
    </row>
    <row r="4949" spans="1:12">
      <c r="A4949" s="98" t="s">
        <v>123</v>
      </c>
      <c r="B4949" s="98">
        <f t="shared" si="425"/>
        <v>8</v>
      </c>
      <c r="C4949" s="98">
        <f t="shared" si="426"/>
        <v>6</v>
      </c>
      <c r="D4949" s="98">
        <f>D4948</f>
        <v>102</v>
      </c>
      <c r="E4949" s="98">
        <f t="shared" si="429"/>
        <v>85</v>
      </c>
      <c r="F4949" s="397">
        <f>F4948+(E4949-E4948)*(F4951-F4948)/(E4951-E4948)</f>
        <v>4.1556666666666668</v>
      </c>
      <c r="G4949" s="98">
        <v>15</v>
      </c>
      <c r="H4949" s="491">
        <f>H4948+(E4949-E4948)*(H4951-H4948)/(E4951-E4948)</f>
        <v>0.30184299999999997</v>
      </c>
      <c r="I4949" s="492">
        <f>I4948+(E4949-E4948)*(I4951-I4948)/(E4951-E4948)</f>
        <v>13.766666666666666</v>
      </c>
      <c r="J4949" s="397">
        <f>J4948+(E4949-E4948)*(J4951-J4948)/(E4951-E4948)</f>
        <v>4.2566666666666662E-2</v>
      </c>
      <c r="K4949" s="469">
        <f t="shared" si="427"/>
        <v>13.76764300204632</v>
      </c>
      <c r="L4949" s="469">
        <f t="shared" si="428"/>
        <v>9.7633537965435835E-4</v>
      </c>
    </row>
    <row r="4950" spans="1:12">
      <c r="A4950" s="98" t="s">
        <v>123</v>
      </c>
      <c r="B4950" s="98">
        <f t="shared" si="425"/>
        <v>8</v>
      </c>
      <c r="C4950" s="98">
        <f t="shared" si="426"/>
        <v>6</v>
      </c>
      <c r="D4950" s="98">
        <f>D4948</f>
        <v>102</v>
      </c>
      <c r="E4950" s="98">
        <f t="shared" si="429"/>
        <v>86</v>
      </c>
      <c r="F4950" s="397">
        <f>F4948+(E4950-E4948)*(F4951-F4948)/(E4951-E4948)</f>
        <v>4.1676333333333329</v>
      </c>
      <c r="G4950" s="98">
        <v>15</v>
      </c>
      <c r="H4950" s="491">
        <f>H4948+(E4950-E4948)*(H4951-H4948)/(E4951-E4948)</f>
        <v>0.29918</v>
      </c>
      <c r="I4950" s="492">
        <f>I4948+(E4950-E4948)*(I4951-I4948)/(E4951-E4948)</f>
        <v>13.933333333333334</v>
      </c>
      <c r="J4950" s="397">
        <f>J4948+(E4950-E4948)*(J4951-J4948)/(E4951-E4948)</f>
        <v>3.7233333333333334E-2</v>
      </c>
      <c r="K4950" s="469">
        <f t="shared" si="427"/>
        <v>13.930186955456023</v>
      </c>
      <c r="L4950" s="469">
        <f t="shared" si="428"/>
        <v>-3.1463778773108686E-3</v>
      </c>
    </row>
    <row r="4951" spans="1:12">
      <c r="A4951" s="480" t="s">
        <v>123</v>
      </c>
      <c r="B4951" s="480">
        <f t="shared" si="425"/>
        <v>8</v>
      </c>
      <c r="C4951" s="480">
        <f t="shared" si="426"/>
        <v>6</v>
      </c>
      <c r="D4951" s="480">
        <f>D4948</f>
        <v>102</v>
      </c>
      <c r="E4951" s="480">
        <f t="shared" si="429"/>
        <v>87</v>
      </c>
      <c r="F4951" s="484">
        <v>4.1795999999999998</v>
      </c>
      <c r="G4951" s="480">
        <v>15</v>
      </c>
      <c r="H4951" s="482">
        <v>0.29651699999999998</v>
      </c>
      <c r="I4951" s="483">
        <v>14.1</v>
      </c>
      <c r="J4951" s="484">
        <v>3.1899999999999998E-2</v>
      </c>
      <c r="K4951" s="469">
        <f t="shared" si="427"/>
        <v>14.095650502332076</v>
      </c>
      <c r="L4951" s="469">
        <f t="shared" si="428"/>
        <v>-4.3494976679241404E-3</v>
      </c>
    </row>
    <row r="4952" spans="1:12">
      <c r="A4952" s="98" t="s">
        <v>123</v>
      </c>
      <c r="B4952" s="98">
        <f t="shared" si="425"/>
        <v>8</v>
      </c>
      <c r="C4952" s="98">
        <f t="shared" si="426"/>
        <v>6</v>
      </c>
      <c r="D4952" s="98">
        <f>D4951</f>
        <v>102</v>
      </c>
      <c r="E4952" s="98">
        <f t="shared" si="429"/>
        <v>88</v>
      </c>
      <c r="F4952" s="397">
        <f>F4951+(E4952-E4951)*(F4954-F4951)/(E4954-E4951)</f>
        <v>4.1914333333333333</v>
      </c>
      <c r="G4952" s="98">
        <v>15</v>
      </c>
      <c r="H4952" s="491">
        <f>H4951+(E4952-E4951)*(H4954-H4951)/(E4954-E4951)</f>
        <v>0.29379899999999998</v>
      </c>
      <c r="I4952" s="492">
        <f>I4951+(E4952-E4951)*(I4954-I4951)/(E4954-E4951)</f>
        <v>14.266666666666666</v>
      </c>
      <c r="J4952" s="397">
        <f>J4951+(E4952-E4951)*(J4954-J4951)/(E4954-E4951)</f>
        <v>2.6599999999999999E-2</v>
      </c>
      <c r="K4952" s="469">
        <f t="shared" si="427"/>
        <v>14.266329474686209</v>
      </c>
      <c r="L4952" s="469">
        <f t="shared" si="428"/>
        <v>-3.3719198045645271E-4</v>
      </c>
    </row>
    <row r="4953" spans="1:12">
      <c r="A4953" s="98" t="s">
        <v>123</v>
      </c>
      <c r="B4953" s="98">
        <f t="shared" si="425"/>
        <v>8</v>
      </c>
      <c r="C4953" s="98">
        <f t="shared" si="426"/>
        <v>6</v>
      </c>
      <c r="D4953" s="98">
        <f>D4951</f>
        <v>102</v>
      </c>
      <c r="E4953" s="98">
        <f t="shared" si="429"/>
        <v>89</v>
      </c>
      <c r="F4953" s="397">
        <f>F4951+(E4953-E4951)*(F4954-F4951)/(E4954-E4951)</f>
        <v>4.203266666666666</v>
      </c>
      <c r="G4953" s="98">
        <v>15</v>
      </c>
      <c r="H4953" s="491">
        <f>H4951+(E4953-E4951)*(H4954-H4951)/(E4954-E4951)</f>
        <v>0.29108099999999998</v>
      </c>
      <c r="I4953" s="492">
        <f>I4951+(E4953-E4951)*(I4954-I4951)/(E4954-E4951)</f>
        <v>14.433333333333334</v>
      </c>
      <c r="J4953" s="397">
        <f>J4951+(E4953-E4951)*(J4954-J4951)/(E4954-E4951)</f>
        <v>2.1299999999999999E-2</v>
      </c>
      <c r="K4953" s="469">
        <f t="shared" si="427"/>
        <v>14.440195913394094</v>
      </c>
      <c r="L4953" s="469">
        <f t="shared" si="428"/>
        <v>6.8625800607602372E-3</v>
      </c>
    </row>
    <row r="4954" spans="1:12">
      <c r="A4954" s="480" t="s">
        <v>123</v>
      </c>
      <c r="B4954" s="480">
        <f t="shared" si="425"/>
        <v>8</v>
      </c>
      <c r="C4954" s="480">
        <f t="shared" si="426"/>
        <v>6</v>
      </c>
      <c r="D4954" s="480">
        <f>D4951</f>
        <v>102</v>
      </c>
      <c r="E4954" s="480">
        <f t="shared" si="429"/>
        <v>90</v>
      </c>
      <c r="F4954" s="484">
        <v>4.2150999999999996</v>
      </c>
      <c r="G4954" s="480">
        <v>15</v>
      </c>
      <c r="H4954" s="482">
        <v>0.28836299999999998</v>
      </c>
      <c r="I4954" s="483">
        <v>14.6</v>
      </c>
      <c r="J4954" s="484">
        <v>1.6E-2</v>
      </c>
      <c r="K4954" s="469">
        <f t="shared" si="427"/>
        <v>14.617339949993584</v>
      </c>
      <c r="L4954" s="469">
        <f t="shared" si="428"/>
        <v>1.7339949993584014E-2</v>
      </c>
    </row>
    <row r="4955" spans="1:12">
      <c r="A4955" s="98" t="s">
        <v>123</v>
      </c>
      <c r="B4955" s="98">
        <f t="shared" si="425"/>
        <v>8</v>
      </c>
      <c r="C4955" s="98">
        <f t="shared" si="426"/>
        <v>6</v>
      </c>
      <c r="D4955" s="98">
        <f>D4954</f>
        <v>102</v>
      </c>
      <c r="E4955" s="98">
        <f t="shared" si="429"/>
        <v>91</v>
      </c>
      <c r="F4955" s="397">
        <f>F4954+(E4955-E4954)*(F4957-F4954)/(E4957-E4954)</f>
        <v>4.2268666666666661</v>
      </c>
      <c r="G4955" s="98">
        <v>15</v>
      </c>
      <c r="H4955" s="491">
        <f>H4954+(E4955-E4954)*(H4957-H4954)/(E4957-E4954)</f>
        <v>0.28558699999999998</v>
      </c>
      <c r="I4955" s="492">
        <f>I4954+(E4955-E4954)*(I4957-I4954)/(E4957-E4954)</f>
        <v>14.799999999999999</v>
      </c>
      <c r="J4955" s="397">
        <f>J4954+(E4955-E4954)*(J4957-J4954)/(E4957-E4954)</f>
        <v>1.0666666666666668E-2</v>
      </c>
      <c r="K4955" s="469">
        <f t="shared" si="427"/>
        <v>14.800627012667476</v>
      </c>
      <c r="L4955" s="469">
        <f t="shared" si="428"/>
        <v>6.2701266747744455E-4</v>
      </c>
    </row>
    <row r="4956" spans="1:12">
      <c r="A4956" s="98" t="s">
        <v>123</v>
      </c>
      <c r="B4956" s="98">
        <f t="shared" si="425"/>
        <v>8</v>
      </c>
      <c r="C4956" s="98">
        <f t="shared" si="426"/>
        <v>6</v>
      </c>
      <c r="D4956" s="98">
        <f>D4954</f>
        <v>102</v>
      </c>
      <c r="E4956" s="98">
        <f t="shared" si="429"/>
        <v>92</v>
      </c>
      <c r="F4956" s="397">
        <f>F4954+(E4956-E4954)*(F4957-F4954)/(E4957-E4954)</f>
        <v>4.2386333333333335</v>
      </c>
      <c r="G4956" s="98">
        <v>15</v>
      </c>
      <c r="H4956" s="491">
        <f>H4954+(E4956-E4954)*(H4957-H4954)/(E4957-E4954)</f>
        <v>0.28281099999999998</v>
      </c>
      <c r="I4956" s="492">
        <f>I4954+(E4956-E4954)*(I4957-I4954)/(E4957-E4954)</f>
        <v>15</v>
      </c>
      <c r="J4956" s="397">
        <f>J4954+(E4956-E4954)*(J4957-J4954)/(E4957-E4954)</f>
        <v>5.333333333333334E-3</v>
      </c>
      <c r="K4956" s="469">
        <f t="shared" si="427"/>
        <v>14.987512272624947</v>
      </c>
      <c r="L4956" s="469">
        <f t="shared" si="428"/>
        <v>-1.2487727375052771E-2</v>
      </c>
    </row>
    <row r="4957" spans="1:12">
      <c r="A4957" s="480" t="s">
        <v>123</v>
      </c>
      <c r="B4957" s="480">
        <f t="shared" si="425"/>
        <v>8</v>
      </c>
      <c r="C4957" s="480">
        <f t="shared" si="426"/>
        <v>6</v>
      </c>
      <c r="D4957" s="480">
        <f>D4954</f>
        <v>102</v>
      </c>
      <c r="E4957" s="480">
        <f t="shared" si="429"/>
        <v>93</v>
      </c>
      <c r="F4957" s="484">
        <v>4.2504</v>
      </c>
      <c r="G4957" s="480">
        <v>15</v>
      </c>
      <c r="H4957" s="482">
        <v>0.28003499999999998</v>
      </c>
      <c r="I4957" s="483">
        <v>15.2</v>
      </c>
      <c r="J4957" s="484">
        <v>0</v>
      </c>
      <c r="K4957" s="469">
        <f t="shared" si="427"/>
        <v>15.178102737157856</v>
      </c>
      <c r="L4957" s="469">
        <f t="shared" si="428"/>
        <v>-2.1897262842143661E-2</v>
      </c>
    </row>
    <row r="4958" spans="1:12">
      <c r="A4958" s="98" t="s">
        <v>123</v>
      </c>
      <c r="B4958" s="98">
        <f t="shared" si="425"/>
        <v>8</v>
      </c>
      <c r="C4958" s="98">
        <f t="shared" si="426"/>
        <v>6</v>
      </c>
      <c r="D4958" s="98">
        <f>D4957</f>
        <v>102</v>
      </c>
      <c r="E4958" s="98">
        <f t="shared" si="429"/>
        <v>94</v>
      </c>
      <c r="F4958" s="397">
        <f>F4957+(E4958-E4957)*(F4960-F4957)/(E4960-E4957)</f>
        <v>4.2620666666666667</v>
      </c>
      <c r="G4958" s="98">
        <v>15</v>
      </c>
      <c r="H4958" s="491">
        <f>H4957+(E4958-E4957)*(H4960-H4957)/(E4960-E4957)</f>
        <v>0.2771973333333333</v>
      </c>
      <c r="I4958" s="492">
        <f>I4957+(E4958-E4957)*(I4960-I4957)/(E4960-E4957)</f>
        <v>15.4</v>
      </c>
      <c r="J4958" s="493">
        <f>J4957+(E4958-E4957)*(J4960-J4957)/(E4960-E4957)</f>
        <v>0</v>
      </c>
      <c r="K4958" s="469">
        <f t="shared" si="427"/>
        <v>15.375568788540537</v>
      </c>
      <c r="L4958" s="469">
        <f t="shared" si="428"/>
        <v>-2.4431211459463142E-2</v>
      </c>
    </row>
    <row r="4959" spans="1:12">
      <c r="A4959" s="98" t="s">
        <v>123</v>
      </c>
      <c r="B4959" s="98">
        <f t="shared" si="425"/>
        <v>8</v>
      </c>
      <c r="C4959" s="98">
        <f t="shared" si="426"/>
        <v>6</v>
      </c>
      <c r="D4959" s="98">
        <f>D4957</f>
        <v>102</v>
      </c>
      <c r="E4959" s="98">
        <f t="shared" si="429"/>
        <v>95</v>
      </c>
      <c r="F4959" s="397">
        <f>F4957+(E4959-E4957)*(F4960-F4957)/(E4960-E4957)</f>
        <v>4.2737333333333334</v>
      </c>
      <c r="G4959" s="98">
        <v>15</v>
      </c>
      <c r="H4959" s="491">
        <f>H4957+(E4959-E4957)*(H4960-H4957)/(E4960-E4957)</f>
        <v>0.27435966666666667</v>
      </c>
      <c r="I4959" s="492">
        <f>I4957+(E4959-E4957)*(I4960-I4957)/(E4960-E4957)</f>
        <v>15.6</v>
      </c>
      <c r="J4959" s="493">
        <f>J4957+(E4959-E4957)*(J4960-J4957)/(E4960-E4957)</f>
        <v>0</v>
      </c>
      <c r="K4959" s="469">
        <f t="shared" si="427"/>
        <v>15.577119571754352</v>
      </c>
      <c r="L4959" s="469">
        <f t="shared" si="428"/>
        <v>-2.2880428245647622E-2</v>
      </c>
    </row>
    <row r="4960" spans="1:12">
      <c r="A4960" s="480" t="s">
        <v>123</v>
      </c>
      <c r="B4960" s="480">
        <f t="shared" si="425"/>
        <v>8</v>
      </c>
      <c r="C4960" s="480">
        <f t="shared" si="426"/>
        <v>6</v>
      </c>
      <c r="D4960" s="480">
        <f>D4957</f>
        <v>102</v>
      </c>
      <c r="E4960" s="480">
        <f t="shared" si="429"/>
        <v>96</v>
      </c>
      <c r="F4960" s="484">
        <v>4.2854000000000001</v>
      </c>
      <c r="G4960" s="480">
        <v>15</v>
      </c>
      <c r="H4960" s="482">
        <v>0.27152199999999999</v>
      </c>
      <c r="I4960" s="483">
        <v>15.8</v>
      </c>
      <c r="J4960" s="493">
        <v>0</v>
      </c>
      <c r="K4960" s="469">
        <f t="shared" si="427"/>
        <v>15.782883154956137</v>
      </c>
      <c r="L4960" s="469">
        <f t="shared" si="428"/>
        <v>-1.7116845043863904E-2</v>
      </c>
    </row>
    <row r="4961" spans="1:12">
      <c r="A4961" s="98" t="s">
        <v>123</v>
      </c>
      <c r="B4961" s="98">
        <f t="shared" si="425"/>
        <v>8</v>
      </c>
      <c r="C4961" s="98">
        <f t="shared" si="426"/>
        <v>6</v>
      </c>
      <c r="D4961" s="98">
        <f>D4960</f>
        <v>102</v>
      </c>
      <c r="E4961" s="98">
        <f t="shared" si="429"/>
        <v>97</v>
      </c>
      <c r="F4961" s="397">
        <f>F4960+(E4961-E4960)*(F4963-F4960)/(E4963-E4960)</f>
        <v>4.2969333333333335</v>
      </c>
      <c r="G4961" s="98">
        <v>15</v>
      </c>
      <c r="H4961" s="491">
        <f>H4960+(E4961-E4960)*(H4963-H4960)/(E4963-E4960)</f>
        <v>0.26861866666666667</v>
      </c>
      <c r="I4961" s="492">
        <f>I4960+(E4961-E4960)*(I4963-I4960)/(E4963-E4960)</f>
        <v>16</v>
      </c>
      <c r="J4961" s="493">
        <f>J4960+(E4961-E4960)*(J4963-J4960)/(E4963-E4960)</f>
        <v>0</v>
      </c>
      <c r="K4961" s="469">
        <f t="shared" si="427"/>
        <v>15.996406305841242</v>
      </c>
      <c r="L4961" s="469">
        <f t="shared" si="428"/>
        <v>-3.5936941587575433E-3</v>
      </c>
    </row>
    <row r="4962" spans="1:12">
      <c r="A4962" s="98" t="s">
        <v>123</v>
      </c>
      <c r="B4962" s="98">
        <f t="shared" si="425"/>
        <v>8</v>
      </c>
      <c r="C4962" s="98">
        <f t="shared" si="426"/>
        <v>6</v>
      </c>
      <c r="D4962" s="98">
        <f>D4960</f>
        <v>102</v>
      </c>
      <c r="E4962" s="98">
        <f t="shared" si="429"/>
        <v>98</v>
      </c>
      <c r="F4962" s="397">
        <f>F4960+(E4962-E4960)*(F4963-F4960)/(E4963-E4960)</f>
        <v>4.3084666666666669</v>
      </c>
      <c r="G4962" s="98">
        <v>15</v>
      </c>
      <c r="H4962" s="491">
        <f>H4960+(E4962-E4960)*(H4963-H4960)/(E4963-E4960)</f>
        <v>0.2657153333333333</v>
      </c>
      <c r="I4962" s="492">
        <f>I4960+(E4962-E4960)*(I4963-I4960)/(E4963-E4960)</f>
        <v>16.2</v>
      </c>
      <c r="J4962" s="493">
        <f>J4960+(E4962-E4960)*(J4963-J4960)/(E4963-E4960)</f>
        <v>0</v>
      </c>
      <c r="K4962" s="469">
        <f t="shared" si="427"/>
        <v>16.21459556969489</v>
      </c>
      <c r="L4962" s="469">
        <f t="shared" si="428"/>
        <v>1.4595569694890287E-2</v>
      </c>
    </row>
    <row r="4963" spans="1:12">
      <c r="A4963" s="480" t="s">
        <v>123</v>
      </c>
      <c r="B4963" s="480">
        <f t="shared" si="425"/>
        <v>8</v>
      </c>
      <c r="C4963" s="480">
        <f t="shared" si="426"/>
        <v>6</v>
      </c>
      <c r="D4963" s="480">
        <f>D4960</f>
        <v>102</v>
      </c>
      <c r="E4963" s="480">
        <f t="shared" si="429"/>
        <v>99</v>
      </c>
      <c r="F4963" s="484">
        <v>4.32</v>
      </c>
      <c r="G4963" s="480">
        <v>15</v>
      </c>
      <c r="H4963" s="482">
        <v>0.26281199999999999</v>
      </c>
      <c r="I4963" s="483">
        <v>16.399999999999999</v>
      </c>
      <c r="J4963" s="493">
        <v>0</v>
      </c>
      <c r="K4963" s="469">
        <f t="shared" si="427"/>
        <v>16.437605588785903</v>
      </c>
      <c r="L4963" s="469">
        <f t="shared" si="428"/>
        <v>3.7605588785904587E-2</v>
      </c>
    </row>
    <row r="4964" spans="1:12">
      <c r="A4964" s="98" t="s">
        <v>123</v>
      </c>
      <c r="B4964" s="98">
        <f t="shared" si="425"/>
        <v>8</v>
      </c>
      <c r="C4964" s="98">
        <f t="shared" si="426"/>
        <v>6</v>
      </c>
      <c r="D4964" s="98">
        <f>D4963</f>
        <v>102</v>
      </c>
      <c r="E4964" s="98">
        <f t="shared" si="429"/>
        <v>100</v>
      </c>
      <c r="F4964" s="397">
        <f>F4963+(E4964-E4963)*(F4966-F4963)/(E4966-E4963)</f>
        <v>4.3314666666666666</v>
      </c>
      <c r="G4964" s="98">
        <v>15</v>
      </c>
      <c r="H4964" s="491">
        <f>H4963+(E4964-E4963)*(H4966-H4963)/(E4966-E4963)</f>
        <v>0.25983966666666664</v>
      </c>
      <c r="I4964" s="492">
        <f>I4963+(E4964-E4963)*(I4966-I4963)/(E4966-E4963)</f>
        <v>16.666666666666664</v>
      </c>
      <c r="J4964" s="493">
        <f>J4963+(E4964-E4963)*(J4966-J4963)/(E4966-E4963)</f>
        <v>0</v>
      </c>
      <c r="K4964" s="469">
        <f t="shared" si="427"/>
        <v>16.669766869056431</v>
      </c>
      <c r="L4964" s="469">
        <f t="shared" si="428"/>
        <v>3.1002023897670483E-3</v>
      </c>
    </row>
    <row r="4965" spans="1:12">
      <c r="A4965" s="98" t="s">
        <v>123</v>
      </c>
      <c r="B4965" s="98">
        <f t="shared" si="425"/>
        <v>8</v>
      </c>
      <c r="C4965" s="98">
        <f t="shared" si="426"/>
        <v>6</v>
      </c>
      <c r="D4965" s="98">
        <f>D4963</f>
        <v>102</v>
      </c>
      <c r="E4965" s="98">
        <f t="shared" si="429"/>
        <v>101</v>
      </c>
      <c r="F4965" s="397">
        <f>F4963+(E4965-E4963)*(F4966-F4963)/(E4966-E4963)</f>
        <v>4.3429333333333338</v>
      </c>
      <c r="G4965" s="98">
        <v>15</v>
      </c>
      <c r="H4965" s="491">
        <f>H4963+(E4965-E4963)*(H4966-H4963)/(E4966-E4963)</f>
        <v>0.25686733333333334</v>
      </c>
      <c r="I4965" s="492">
        <f>I4963+(E4965-E4963)*(I4966-I4963)/(E4966-E4963)</f>
        <v>16.933333333333334</v>
      </c>
      <c r="J4965" s="493">
        <f>J4963+(E4965-E4963)*(J4966-J4963)/(E4966-E4963)</f>
        <v>0</v>
      </c>
      <c r="K4965" s="469">
        <f t="shared" si="427"/>
        <v>16.907301045156906</v>
      </c>
      <c r="L4965" s="469">
        <f t="shared" si="428"/>
        <v>-2.6032288176427443E-2</v>
      </c>
    </row>
    <row r="4966" spans="1:12">
      <c r="A4966" s="480" t="s">
        <v>123</v>
      </c>
      <c r="B4966" s="480">
        <f t="shared" si="425"/>
        <v>8</v>
      </c>
      <c r="C4966" s="480">
        <f t="shared" si="426"/>
        <v>6</v>
      </c>
      <c r="D4966" s="480">
        <f>D4963</f>
        <v>102</v>
      </c>
      <c r="E4966" s="480">
        <f t="shared" si="429"/>
        <v>102</v>
      </c>
      <c r="F4966" s="484">
        <v>4.3544</v>
      </c>
      <c r="G4966" s="480">
        <v>15</v>
      </c>
      <c r="H4966" s="482">
        <v>0.25389499999999998</v>
      </c>
      <c r="I4966" s="483">
        <v>17.2</v>
      </c>
      <c r="J4966" s="493">
        <v>0</v>
      </c>
      <c r="K4966" s="469">
        <f t="shared" si="427"/>
        <v>17.150396817582074</v>
      </c>
      <c r="L4966" s="469">
        <f t="shared" si="428"/>
        <v>-4.9603182417925495E-2</v>
      </c>
    </row>
    <row r="4967" spans="1:12">
      <c r="A4967" s="480" t="s">
        <v>123</v>
      </c>
      <c r="B4967" s="480">
        <f t="shared" si="425"/>
        <v>9</v>
      </c>
      <c r="C4967" s="480">
        <f t="shared" si="426"/>
        <v>0</v>
      </c>
      <c r="D4967" s="480">
        <v>108</v>
      </c>
      <c r="E4967" s="480">
        <v>12</v>
      </c>
      <c r="F4967" s="484">
        <v>3.1636000000000002</v>
      </c>
      <c r="G4967" s="480">
        <v>15</v>
      </c>
      <c r="H4967" s="482">
        <v>0.44826899999999997</v>
      </c>
      <c r="I4967" s="483">
        <v>7.1</v>
      </c>
      <c r="J4967" s="484">
        <v>0.41310000000000002</v>
      </c>
      <c r="K4967" s="469">
        <f t="shared" si="427"/>
        <v>7.0573695705034263</v>
      </c>
      <c r="L4967" s="469">
        <f t="shared" si="428"/>
        <v>-4.2630429496573363E-2</v>
      </c>
    </row>
    <row r="4968" spans="1:12">
      <c r="A4968" s="98" t="s">
        <v>123</v>
      </c>
      <c r="B4968" s="98">
        <f t="shared" si="425"/>
        <v>9</v>
      </c>
      <c r="C4968" s="98">
        <f t="shared" si="426"/>
        <v>0</v>
      </c>
      <c r="D4968" s="98">
        <f>D4967</f>
        <v>108</v>
      </c>
      <c r="E4968" s="98">
        <f>E4967+1</f>
        <v>13</v>
      </c>
      <c r="F4968" s="397">
        <f>F4967+(E4968-E4967)*(F4970-F4967)/(E4970-E4967)</f>
        <v>3.1792333333333334</v>
      </c>
      <c r="G4968" s="98">
        <v>15</v>
      </c>
      <c r="H4968" s="491">
        <f>H4967+(E4968-E4967)*(H4970-H4967)/(E4970-E4967)</f>
        <v>0.44649633333333333</v>
      </c>
      <c r="I4968" s="492">
        <f>I4967+(E4968-E4967)*(I4970-I4967)/(E4970-E4967)</f>
        <v>7.1333333333333329</v>
      </c>
      <c r="J4968" s="397">
        <f>J4967+(E4968-E4967)*(J4970-J4967)/(E4970-E4967)</f>
        <v>0.40836666666666666</v>
      </c>
      <c r="K4968" s="469">
        <f t="shared" si="427"/>
        <v>7.1204018845992767</v>
      </c>
      <c r="L4968" s="469">
        <f t="shared" si="428"/>
        <v>-1.2931448734056161E-2</v>
      </c>
    </row>
    <row r="4969" spans="1:12">
      <c r="A4969" s="98" t="s">
        <v>123</v>
      </c>
      <c r="B4969" s="98">
        <f t="shared" si="425"/>
        <v>9</v>
      </c>
      <c r="C4969" s="98">
        <f t="shared" si="426"/>
        <v>0</v>
      </c>
      <c r="D4969" s="98">
        <f>D4967</f>
        <v>108</v>
      </c>
      <c r="E4969" s="98">
        <f t="shared" ref="E4969:E5032" si="430">E4968+1</f>
        <v>14</v>
      </c>
      <c r="F4969" s="397">
        <f>F4967+(E4969-E4967)*(F4970-F4967)/(E4970-E4967)</f>
        <v>3.194866666666667</v>
      </c>
      <c r="G4969" s="98">
        <v>15</v>
      </c>
      <c r="H4969" s="491">
        <f>H4967+(E4969-E4967)*(H4970-H4967)/(E4970-E4967)</f>
        <v>0.44472366666666663</v>
      </c>
      <c r="I4969" s="492">
        <f>I4967+(E4969-E4967)*(I4970-I4967)/(E4970-E4967)</f>
        <v>7.166666666666667</v>
      </c>
      <c r="J4969" s="397">
        <f>J4967+(E4969-E4967)*(J4970-J4967)/(E4970-E4967)</f>
        <v>0.40363333333333334</v>
      </c>
      <c r="K4969" s="469">
        <f t="shared" si="427"/>
        <v>7.1839366917733942</v>
      </c>
      <c r="L4969" s="469">
        <f t="shared" si="428"/>
        <v>1.727002510672726E-2</v>
      </c>
    </row>
    <row r="4970" spans="1:12">
      <c r="A4970" s="480" t="s">
        <v>123</v>
      </c>
      <c r="B4970" s="480">
        <f t="shared" si="425"/>
        <v>9</v>
      </c>
      <c r="C4970" s="480">
        <f t="shared" si="426"/>
        <v>0</v>
      </c>
      <c r="D4970" s="480">
        <f>D4967</f>
        <v>108</v>
      </c>
      <c r="E4970" s="480">
        <f t="shared" si="430"/>
        <v>15</v>
      </c>
      <c r="F4970" s="484">
        <v>3.2105000000000001</v>
      </c>
      <c r="G4970" s="480">
        <v>15</v>
      </c>
      <c r="H4970" s="482">
        <v>0.44295099999999998</v>
      </c>
      <c r="I4970" s="483">
        <v>7.2</v>
      </c>
      <c r="J4970" s="484">
        <v>0.39889999999999998</v>
      </c>
      <c r="K4970" s="469">
        <f t="shared" si="427"/>
        <v>7.2479800248785988</v>
      </c>
      <c r="L4970" s="469">
        <f t="shared" si="428"/>
        <v>4.7980024878598648E-2</v>
      </c>
    </row>
    <row r="4971" spans="1:12">
      <c r="A4971" s="98" t="s">
        <v>123</v>
      </c>
      <c r="B4971" s="98">
        <f t="shared" si="425"/>
        <v>9</v>
      </c>
      <c r="C4971" s="98">
        <f t="shared" si="426"/>
        <v>0</v>
      </c>
      <c r="D4971" s="98">
        <f>D4970</f>
        <v>108</v>
      </c>
      <c r="E4971" s="98">
        <f t="shared" si="430"/>
        <v>16</v>
      </c>
      <c r="F4971" s="397">
        <f>F4970+(E4971-E4970)*(F4973-F4970)/(E4973-E4970)</f>
        <v>3.2258666666666667</v>
      </c>
      <c r="G4971" s="98">
        <v>15</v>
      </c>
      <c r="H4971" s="491">
        <f>H4970+(E4971-E4970)*(H4973-H4970)/(E4973-E4970)</f>
        <v>0.44118733333333332</v>
      </c>
      <c r="I4971" s="492">
        <f>I4970+(E4971-E4970)*(I4973-I4970)/(E4973-E4970)</f>
        <v>7.2666666666666666</v>
      </c>
      <c r="J4971" s="397">
        <f>J4970+(E4971-E4970)*(J4973-J4970)/(E4973-E4970)</f>
        <v>0.39413333333333334</v>
      </c>
      <c r="K4971" s="469">
        <f t="shared" si="427"/>
        <v>7.31178441206381</v>
      </c>
      <c r="L4971" s="469">
        <f t="shared" si="428"/>
        <v>4.5117745397143416E-2</v>
      </c>
    </row>
    <row r="4972" spans="1:12">
      <c r="A4972" s="98" t="s">
        <v>123</v>
      </c>
      <c r="B4972" s="98">
        <f t="shared" si="425"/>
        <v>9</v>
      </c>
      <c r="C4972" s="98">
        <f t="shared" si="426"/>
        <v>0</v>
      </c>
      <c r="D4972" s="98">
        <f>D4970</f>
        <v>108</v>
      </c>
      <c r="E4972" s="98">
        <f t="shared" si="430"/>
        <v>17</v>
      </c>
      <c r="F4972" s="397">
        <f>F4970+(E4972-E4970)*(F4973-F4970)/(E4973-E4970)</f>
        <v>3.2412333333333336</v>
      </c>
      <c r="G4972" s="98">
        <v>15</v>
      </c>
      <c r="H4972" s="491">
        <f>H4970+(E4972-E4970)*(H4973-H4970)/(E4973-E4970)</f>
        <v>0.43942366666666666</v>
      </c>
      <c r="I4972" s="492">
        <f>I4970+(E4972-E4970)*(I4973-I4970)/(E4973-E4970)</f>
        <v>7.3333333333333339</v>
      </c>
      <c r="J4972" s="397">
        <f>J4970+(E4972-E4970)*(J4973-J4970)/(E4973-E4970)</f>
        <v>0.38936666666666664</v>
      </c>
      <c r="K4972" s="469">
        <f t="shared" si="427"/>
        <v>7.3761009686172274</v>
      </c>
      <c r="L4972" s="469">
        <f t="shared" si="428"/>
        <v>4.276763528389349E-2</v>
      </c>
    </row>
    <row r="4973" spans="1:12">
      <c r="A4973" s="480" t="s">
        <v>123</v>
      </c>
      <c r="B4973" s="480">
        <f t="shared" si="425"/>
        <v>9</v>
      </c>
      <c r="C4973" s="480">
        <f t="shared" si="426"/>
        <v>0</v>
      </c>
      <c r="D4973" s="480">
        <f>D4970</f>
        <v>108</v>
      </c>
      <c r="E4973" s="480">
        <f t="shared" si="430"/>
        <v>18</v>
      </c>
      <c r="F4973" s="484">
        <v>3.2566000000000002</v>
      </c>
      <c r="G4973" s="480">
        <v>15</v>
      </c>
      <c r="H4973" s="482">
        <v>0.43765999999999999</v>
      </c>
      <c r="I4973" s="483">
        <v>7.4</v>
      </c>
      <c r="J4973" s="484">
        <v>0.3846</v>
      </c>
      <c r="K4973" s="469">
        <f t="shared" si="427"/>
        <v>7.4409358863044375</v>
      </c>
      <c r="L4973" s="469">
        <f t="shared" si="428"/>
        <v>4.0935886304437119E-2</v>
      </c>
    </row>
    <row r="4974" spans="1:12">
      <c r="A4974" s="98" t="s">
        <v>123</v>
      </c>
      <c r="B4974" s="98">
        <f t="shared" si="425"/>
        <v>9</v>
      </c>
      <c r="C4974" s="98">
        <f t="shared" si="426"/>
        <v>0</v>
      </c>
      <c r="D4974" s="98">
        <f>D4973</f>
        <v>108</v>
      </c>
      <c r="E4974" s="98">
        <f t="shared" si="430"/>
        <v>19</v>
      </c>
      <c r="F4974" s="397">
        <f>F4973+(E4974-E4973)*(F4976-F4973)/(E4976-E4973)</f>
        <v>3.2717666666666667</v>
      </c>
      <c r="G4974" s="98">
        <v>15</v>
      </c>
      <c r="H4974" s="491">
        <f>H4973+(E4974-E4973)*(H4976-H4973)/(E4976-E4973)</f>
        <v>0.43590233333333334</v>
      </c>
      <c r="I4974" s="492">
        <f>I4973+(E4974-E4973)*(I4976-I4973)/(E4976-E4973)</f>
        <v>7.4666666666666668</v>
      </c>
      <c r="J4974" s="397">
        <f>J4973+(E4974-E4973)*(J4976-J4973)/(E4976-E4973)</f>
        <v>0.37986666666666669</v>
      </c>
      <c r="K4974" s="469">
        <f t="shared" si="427"/>
        <v>7.5057333179374277</v>
      </c>
      <c r="L4974" s="469">
        <f t="shared" si="428"/>
        <v>3.9066651270760921E-2</v>
      </c>
    </row>
    <row r="4975" spans="1:12">
      <c r="A4975" s="98" t="s">
        <v>123</v>
      </c>
      <c r="B4975" s="98">
        <f t="shared" si="425"/>
        <v>9</v>
      </c>
      <c r="C4975" s="98">
        <f t="shared" si="426"/>
        <v>0</v>
      </c>
      <c r="D4975" s="98">
        <f>D4973</f>
        <v>108</v>
      </c>
      <c r="E4975" s="98">
        <f t="shared" si="430"/>
        <v>20</v>
      </c>
      <c r="F4975" s="397">
        <f>F4973+(E4975-E4973)*(F4976-F4973)/(E4976-E4973)</f>
        <v>3.2869333333333333</v>
      </c>
      <c r="G4975" s="98">
        <v>15</v>
      </c>
      <c r="H4975" s="491">
        <f>H4973+(E4975-E4973)*(H4976-H4973)/(E4976-E4973)</f>
        <v>0.43414466666666668</v>
      </c>
      <c r="I4975" s="492">
        <f>I4973+(E4975-E4973)*(I4976-I4973)/(E4976-E4973)</f>
        <v>7.5333333333333332</v>
      </c>
      <c r="J4975" s="397">
        <f>J4973+(E4975-E4973)*(J4976-J4973)/(E4976-E4973)</f>
        <v>0.37513333333333332</v>
      </c>
      <c r="K4975" s="469">
        <f t="shared" si="427"/>
        <v>7.5710554239216723</v>
      </c>
      <c r="L4975" s="469">
        <f t="shared" si="428"/>
        <v>3.7722090588339086E-2</v>
      </c>
    </row>
    <row r="4976" spans="1:12">
      <c r="A4976" s="480" t="s">
        <v>123</v>
      </c>
      <c r="B4976" s="480">
        <f t="shared" si="425"/>
        <v>9</v>
      </c>
      <c r="C4976" s="480">
        <f t="shared" si="426"/>
        <v>0</v>
      </c>
      <c r="D4976" s="480">
        <f>D4973</f>
        <v>108</v>
      </c>
      <c r="E4976" s="480">
        <f t="shared" si="430"/>
        <v>21</v>
      </c>
      <c r="F4976" s="484">
        <v>3.3020999999999998</v>
      </c>
      <c r="G4976" s="480">
        <v>15</v>
      </c>
      <c r="H4976" s="482">
        <v>0.43238700000000002</v>
      </c>
      <c r="I4976" s="483">
        <v>7.6</v>
      </c>
      <c r="J4976" s="484">
        <v>0.37040000000000001</v>
      </c>
      <c r="K4976" s="469">
        <f t="shared" si="427"/>
        <v>7.6369086027100712</v>
      </c>
      <c r="L4976" s="469">
        <f t="shared" si="428"/>
        <v>3.690860271007157E-2</v>
      </c>
    </row>
    <row r="4977" spans="1:12">
      <c r="A4977" s="98" t="s">
        <v>123</v>
      </c>
      <c r="B4977" s="98">
        <f t="shared" si="425"/>
        <v>9</v>
      </c>
      <c r="C4977" s="98">
        <f t="shared" si="426"/>
        <v>0</v>
      </c>
      <c r="D4977" s="98">
        <f>D4976</f>
        <v>108</v>
      </c>
      <c r="E4977" s="98">
        <f t="shared" si="430"/>
        <v>22</v>
      </c>
      <c r="F4977" s="397">
        <f>F4976+(E4977-E4976)*(F4979-F4976)/(E4979-E4976)</f>
        <v>3.3170666666666664</v>
      </c>
      <c r="G4977" s="98">
        <v>15</v>
      </c>
      <c r="H4977" s="491">
        <f>H4976+(E4977-E4976)*(H4979-H4976)/(E4979-E4976)</f>
        <v>0.43063299999999999</v>
      </c>
      <c r="I4977" s="492">
        <f>I4976+(E4977-E4976)*(I4979-I4976)/(E4979-E4976)</f>
        <v>7.6666666666666661</v>
      </c>
      <c r="J4977" s="397">
        <f>J4976+(E4977-E4976)*(J4979-J4976)/(E4979-E4976)</f>
        <v>0.36563333333333337</v>
      </c>
      <c r="K4977" s="469">
        <f t="shared" si="427"/>
        <v>7.7027693341352528</v>
      </c>
      <c r="L4977" s="469">
        <f t="shared" si="428"/>
        <v>3.6102667468586702E-2</v>
      </c>
    </row>
    <row r="4978" spans="1:12">
      <c r="A4978" s="98" t="s">
        <v>123</v>
      </c>
      <c r="B4978" s="98">
        <f t="shared" si="425"/>
        <v>9</v>
      </c>
      <c r="C4978" s="98">
        <f t="shared" si="426"/>
        <v>0</v>
      </c>
      <c r="D4978" s="98">
        <f>D4976</f>
        <v>108</v>
      </c>
      <c r="E4978" s="98">
        <f t="shared" si="430"/>
        <v>23</v>
      </c>
      <c r="F4978" s="397">
        <f>F4976+(E4978-E4976)*(F4979-F4976)/(E4979-E4976)</f>
        <v>3.3320333333333334</v>
      </c>
      <c r="G4978" s="98">
        <v>15</v>
      </c>
      <c r="H4978" s="491">
        <f>H4976+(E4978-E4976)*(H4979-H4976)/(E4979-E4976)</f>
        <v>0.42887900000000001</v>
      </c>
      <c r="I4978" s="492">
        <f>I4976+(E4978-E4976)*(I4979-I4976)/(E4979-E4976)</f>
        <v>7.7333333333333334</v>
      </c>
      <c r="J4978" s="397">
        <f>J4976+(E4978-E4976)*(J4979-J4976)/(E4979-E4976)</f>
        <v>0.36086666666666667</v>
      </c>
      <c r="K4978" s="469">
        <f t="shared" si="427"/>
        <v>7.769168770989797</v>
      </c>
      <c r="L4978" s="469">
        <f t="shared" si="428"/>
        <v>3.5835437656463576E-2</v>
      </c>
    </row>
    <row r="4979" spans="1:12">
      <c r="A4979" s="480" t="s">
        <v>123</v>
      </c>
      <c r="B4979" s="480">
        <f t="shared" si="425"/>
        <v>9</v>
      </c>
      <c r="C4979" s="480">
        <f t="shared" si="426"/>
        <v>0</v>
      </c>
      <c r="D4979" s="480">
        <f>D4976</f>
        <v>108</v>
      </c>
      <c r="E4979" s="480">
        <f t="shared" si="430"/>
        <v>24</v>
      </c>
      <c r="F4979" s="484">
        <v>3.347</v>
      </c>
      <c r="G4979" s="480">
        <v>15</v>
      </c>
      <c r="H4979" s="482">
        <v>0.42712499999999998</v>
      </c>
      <c r="I4979" s="483">
        <v>7.8</v>
      </c>
      <c r="J4979" s="484">
        <v>0.35610000000000003</v>
      </c>
      <c r="K4979" s="469">
        <f t="shared" si="427"/>
        <v>7.8361135498975711</v>
      </c>
      <c r="L4979" s="469">
        <f t="shared" si="428"/>
        <v>3.6113549897571318E-2</v>
      </c>
    </row>
    <row r="4980" spans="1:12">
      <c r="A4980" s="98" t="s">
        <v>123</v>
      </c>
      <c r="B4980" s="98">
        <f t="shared" si="425"/>
        <v>9</v>
      </c>
      <c r="C4980" s="98">
        <f t="shared" si="426"/>
        <v>0</v>
      </c>
      <c r="D4980" s="98">
        <f>D4979</f>
        <v>108</v>
      </c>
      <c r="E4980" s="98">
        <f t="shared" si="430"/>
        <v>25</v>
      </c>
      <c r="F4980" s="397">
        <f>F4979+(E4980-E4979)*(F4982-F4979)/(E4982-E4979)</f>
        <v>3.3617666666666666</v>
      </c>
      <c r="G4980" s="98">
        <v>15</v>
      </c>
      <c r="H4980" s="491">
        <f>H4979+(E4980-E4979)*(H4982-H4979)/(E4982-E4979)</f>
        <v>0.42537266666666668</v>
      </c>
      <c r="I4980" s="492">
        <f>I4979+(E4980-E4979)*(I4982-I4979)/(E4982-E4979)</f>
        <v>7.8666666666666663</v>
      </c>
      <c r="J4980" s="397">
        <f>J4979+(E4980-E4979)*(J4982-J4979)/(E4982-E4979)</f>
        <v>0.35136666666666666</v>
      </c>
      <c r="K4980" s="469">
        <f t="shared" si="427"/>
        <v>7.9031092735938211</v>
      </c>
      <c r="L4980" s="469">
        <f t="shared" si="428"/>
        <v>3.6442606927154841E-2</v>
      </c>
    </row>
    <row r="4981" spans="1:12">
      <c r="A4981" s="98" t="s">
        <v>123</v>
      </c>
      <c r="B4981" s="98">
        <f t="shared" si="425"/>
        <v>9</v>
      </c>
      <c r="C4981" s="98">
        <f t="shared" si="426"/>
        <v>0</v>
      </c>
      <c r="D4981" s="98">
        <f>D4979</f>
        <v>108</v>
      </c>
      <c r="E4981" s="98">
        <f t="shared" si="430"/>
        <v>26</v>
      </c>
      <c r="F4981" s="397">
        <f>F4979+(E4981-E4979)*(F4982-F4979)/(E4982-E4979)</f>
        <v>3.3765333333333336</v>
      </c>
      <c r="G4981" s="98">
        <v>15</v>
      </c>
      <c r="H4981" s="491">
        <f>H4979+(E4981-E4979)*(H4982-H4979)/(E4982-E4979)</f>
        <v>0.42362033333333332</v>
      </c>
      <c r="I4981" s="492">
        <f>I4979+(E4981-E4979)*(I4982-I4979)/(E4982-E4979)</f>
        <v>7.9333333333333336</v>
      </c>
      <c r="J4981" s="397">
        <f>J4979+(E4981-E4979)*(J4982-J4979)/(E4982-E4979)</f>
        <v>0.34663333333333335</v>
      </c>
      <c r="K4981" s="469">
        <f t="shared" si="427"/>
        <v>7.9706592617131227</v>
      </c>
      <c r="L4981" s="469">
        <f t="shared" si="428"/>
        <v>3.7325928379789097E-2</v>
      </c>
    </row>
    <row r="4982" spans="1:12">
      <c r="A4982" s="480" t="s">
        <v>123</v>
      </c>
      <c r="B4982" s="480">
        <f t="shared" si="425"/>
        <v>9</v>
      </c>
      <c r="C4982" s="480">
        <f t="shared" si="426"/>
        <v>0</v>
      </c>
      <c r="D4982" s="480">
        <f>D4979</f>
        <v>108</v>
      </c>
      <c r="E4982" s="480">
        <f t="shared" si="430"/>
        <v>27</v>
      </c>
      <c r="F4982" s="484">
        <v>3.3913000000000002</v>
      </c>
      <c r="G4982" s="480">
        <v>15</v>
      </c>
      <c r="H4982" s="482">
        <v>0.42186800000000002</v>
      </c>
      <c r="I4982" s="483">
        <v>8</v>
      </c>
      <c r="J4982" s="484">
        <v>0.34189999999999998</v>
      </c>
      <c r="K4982" s="469">
        <f t="shared" si="427"/>
        <v>8.0387704210795796</v>
      </c>
      <c r="L4982" s="469">
        <f t="shared" si="428"/>
        <v>3.877042107957962E-2</v>
      </c>
    </row>
    <row r="4983" spans="1:12">
      <c r="A4983" s="98" t="s">
        <v>123</v>
      </c>
      <c r="B4983" s="98">
        <f t="shared" si="425"/>
        <v>9</v>
      </c>
      <c r="C4983" s="98">
        <f t="shared" si="426"/>
        <v>0</v>
      </c>
      <c r="D4983" s="98">
        <f>D4982</f>
        <v>108</v>
      </c>
      <c r="E4983" s="98">
        <f t="shared" si="430"/>
        <v>28</v>
      </c>
      <c r="F4983" s="397">
        <f>F4982+(E4983-E4982)*(F4985-F4982)/(E4985-E4982)</f>
        <v>3.4058666666666668</v>
      </c>
      <c r="G4983" s="98">
        <v>15</v>
      </c>
      <c r="H4983" s="491">
        <f>H4982+(E4983-E4982)*(H4985-H4982)/(E4985-E4982)</f>
        <v>0.42011466666666669</v>
      </c>
      <c r="I4983" s="492">
        <f>I4982+(E4983-E4982)*(I4985-I4982)/(E4985-E4982)</f>
        <v>8.0666666666666664</v>
      </c>
      <c r="J4983" s="397">
        <f>J4982+(E4983-E4982)*(J4985-J4982)/(E4985-E4982)</f>
        <v>0.33713333333333334</v>
      </c>
      <c r="K4983" s="469">
        <f t="shared" si="427"/>
        <v>8.1069930114317987</v>
      </c>
      <c r="L4983" s="469">
        <f t="shared" si="428"/>
        <v>4.0326344765132305E-2</v>
      </c>
    </row>
    <row r="4984" spans="1:12">
      <c r="A4984" s="98" t="s">
        <v>123</v>
      </c>
      <c r="B4984" s="98">
        <f t="shared" si="425"/>
        <v>9</v>
      </c>
      <c r="C4984" s="98">
        <f t="shared" si="426"/>
        <v>0</v>
      </c>
      <c r="D4984" s="98">
        <f>D4982</f>
        <v>108</v>
      </c>
      <c r="E4984" s="98">
        <f t="shared" si="430"/>
        <v>29</v>
      </c>
      <c r="F4984" s="397">
        <f>F4982+(E4984-E4982)*(F4985-F4982)/(E4985-E4982)</f>
        <v>3.4204333333333334</v>
      </c>
      <c r="G4984" s="98">
        <v>15</v>
      </c>
      <c r="H4984" s="491">
        <f>H4982+(E4984-E4982)*(H4985-H4982)/(E4985-E4982)</f>
        <v>0.41836133333333331</v>
      </c>
      <c r="I4984" s="492">
        <f>I4982+(E4984-E4982)*(I4985-I4982)/(E4985-E4982)</f>
        <v>8.1333333333333329</v>
      </c>
      <c r="J4984" s="397">
        <f>J4982+(E4984-E4982)*(J4985-J4982)/(E4985-E4982)</f>
        <v>0.33236666666666664</v>
      </c>
      <c r="K4984" s="469">
        <f t="shared" si="427"/>
        <v>8.175787437334872</v>
      </c>
      <c r="L4984" s="469">
        <f t="shared" si="428"/>
        <v>4.245410400153915E-2</v>
      </c>
    </row>
    <row r="4985" spans="1:12">
      <c r="A4985" s="480" t="s">
        <v>123</v>
      </c>
      <c r="B4985" s="480">
        <f t="shared" si="425"/>
        <v>9</v>
      </c>
      <c r="C4985" s="480">
        <f t="shared" si="426"/>
        <v>0</v>
      </c>
      <c r="D4985" s="480">
        <f>D4982</f>
        <v>108</v>
      </c>
      <c r="E4985" s="480">
        <f t="shared" si="430"/>
        <v>30</v>
      </c>
      <c r="F4985" s="484">
        <v>3.4350000000000001</v>
      </c>
      <c r="G4985" s="480">
        <v>15</v>
      </c>
      <c r="H4985" s="482">
        <v>0.41660799999999998</v>
      </c>
      <c r="I4985" s="483">
        <v>8.1999999999999993</v>
      </c>
      <c r="J4985" s="484">
        <v>0.3276</v>
      </c>
      <c r="K4985" s="469">
        <f t="shared" si="427"/>
        <v>8.2451609186573478</v>
      </c>
      <c r="L4985" s="469">
        <f t="shared" si="428"/>
        <v>4.5160918657348503E-2</v>
      </c>
    </row>
    <row r="4986" spans="1:12">
      <c r="A4986" s="98" t="s">
        <v>123</v>
      </c>
      <c r="B4986" s="98">
        <f t="shared" si="425"/>
        <v>9</v>
      </c>
      <c r="C4986" s="98">
        <f t="shared" si="426"/>
        <v>0</v>
      </c>
      <c r="D4986" s="98">
        <f>D4985</f>
        <v>108</v>
      </c>
      <c r="E4986" s="98">
        <f t="shared" si="430"/>
        <v>31</v>
      </c>
      <c r="F4986" s="397">
        <f>F4985+(E4986-E4985)*(F4988-F4985)/(E4988-E4985)</f>
        <v>3.4494000000000002</v>
      </c>
      <c r="G4986" s="98">
        <v>15</v>
      </c>
      <c r="H4986" s="491">
        <f>H4985+(E4986-E4985)*(H4988-H4985)/(E4988-E4985)</f>
        <v>0.414852</v>
      </c>
      <c r="I4986" s="492">
        <f>I4985+(E4986-E4985)*(I4988-I4985)/(E4988-E4985)</f>
        <v>8.2999999999999989</v>
      </c>
      <c r="J4986" s="397">
        <f>J4985+(E4986-E4985)*(J4988-J4985)/(E4988-E4985)</f>
        <v>0.32286666666666669</v>
      </c>
      <c r="K4986" s="469">
        <f t="shared" si="427"/>
        <v>8.3147724971797174</v>
      </c>
      <c r="L4986" s="469">
        <f t="shared" si="428"/>
        <v>1.4772497179718513E-2</v>
      </c>
    </row>
    <row r="4987" spans="1:12">
      <c r="A4987" s="98" t="s">
        <v>123</v>
      </c>
      <c r="B4987" s="98">
        <f t="shared" si="425"/>
        <v>9</v>
      </c>
      <c r="C4987" s="98">
        <f t="shared" si="426"/>
        <v>0</v>
      </c>
      <c r="D4987" s="98">
        <f>D4985</f>
        <v>108</v>
      </c>
      <c r="E4987" s="98">
        <f t="shared" si="430"/>
        <v>32</v>
      </c>
      <c r="F4987" s="397">
        <f>F4985+(E4987-E4985)*(F4988-F4985)/(E4988-E4985)</f>
        <v>3.4638</v>
      </c>
      <c r="G4987" s="98">
        <v>15</v>
      </c>
      <c r="H4987" s="491">
        <f>H4985+(E4987-E4985)*(H4988-H4985)/(E4988-E4985)</f>
        <v>0.41309599999999996</v>
      </c>
      <c r="I4987" s="492">
        <f>I4985+(E4987-E4985)*(I4988-I4985)/(E4988-E4985)</f>
        <v>8.4</v>
      </c>
      <c r="J4987" s="397">
        <f>J4985+(E4987-E4985)*(J4988-J4985)/(E4988-E4985)</f>
        <v>0.31813333333333332</v>
      </c>
      <c r="K4987" s="469">
        <f t="shared" si="427"/>
        <v>8.3849758893816464</v>
      </c>
      <c r="L4987" s="469">
        <f t="shared" si="428"/>
        <v>-1.5024110618353959E-2</v>
      </c>
    </row>
    <row r="4988" spans="1:12">
      <c r="A4988" s="480" t="s">
        <v>123</v>
      </c>
      <c r="B4988" s="480">
        <f t="shared" si="425"/>
        <v>9</v>
      </c>
      <c r="C4988" s="480">
        <f t="shared" si="426"/>
        <v>0</v>
      </c>
      <c r="D4988" s="480">
        <f>D4985</f>
        <v>108</v>
      </c>
      <c r="E4988" s="480">
        <f t="shared" si="430"/>
        <v>33</v>
      </c>
      <c r="F4988" s="484">
        <v>3.4782000000000002</v>
      </c>
      <c r="G4988" s="480">
        <v>15</v>
      </c>
      <c r="H4988" s="482">
        <v>0.41133999999999998</v>
      </c>
      <c r="I4988" s="483">
        <v>8.5</v>
      </c>
      <c r="J4988" s="484">
        <v>0.31340000000000001</v>
      </c>
      <c r="K4988" s="469">
        <f t="shared" si="427"/>
        <v>8.455778674575777</v>
      </c>
      <c r="L4988" s="469">
        <f t="shared" si="428"/>
        <v>-4.4221325424222968E-2</v>
      </c>
    </row>
    <row r="4989" spans="1:12">
      <c r="A4989" s="98" t="s">
        <v>123</v>
      </c>
      <c r="B4989" s="98">
        <f t="shared" ref="B4989:B5052" si="431">INT(D4989/12)</f>
        <v>9</v>
      </c>
      <c r="C4989" s="98">
        <f t="shared" ref="C4989:C5052" si="432">D4989-B4989*12</f>
        <v>0</v>
      </c>
      <c r="D4989" s="98">
        <f>D4988</f>
        <v>108</v>
      </c>
      <c r="E4989" s="98">
        <f t="shared" si="430"/>
        <v>34</v>
      </c>
      <c r="F4989" s="397">
        <f>F4988+(E4989-E4988)*(F4991-F4988)/(E4991-E4988)</f>
        <v>3.4923999999999999</v>
      </c>
      <c r="G4989" s="98">
        <v>15</v>
      </c>
      <c r="H4989" s="491">
        <f>H4988+(E4989-E4988)*(H4991-H4988)/(E4991-E4988)</f>
        <v>0.4095793333333333</v>
      </c>
      <c r="I4989" s="492">
        <f>I4988+(E4989-E4988)*(I4991-I4988)/(E4991-E4988)</f>
        <v>8.5666666666666664</v>
      </c>
      <c r="J4989" s="397">
        <f>J4988+(E4989-E4988)*(J4991-J4988)/(E4991-E4988)</f>
        <v>0.3086666666666667</v>
      </c>
      <c r="K4989" s="469">
        <f t="shared" si="427"/>
        <v>8.5267974132809439</v>
      </c>
      <c r="L4989" s="469">
        <f t="shared" si="428"/>
        <v>-3.9869253385722558E-2</v>
      </c>
    </row>
    <row r="4990" spans="1:12">
      <c r="A4990" s="98" t="s">
        <v>123</v>
      </c>
      <c r="B4990" s="98">
        <f t="shared" si="431"/>
        <v>9</v>
      </c>
      <c r="C4990" s="98">
        <f t="shared" si="432"/>
        <v>0</v>
      </c>
      <c r="D4990" s="98">
        <f>D4988</f>
        <v>108</v>
      </c>
      <c r="E4990" s="98">
        <f t="shared" si="430"/>
        <v>35</v>
      </c>
      <c r="F4990" s="397">
        <f>F4988+(E4990-E4988)*(F4991-F4988)/(E4991-E4988)</f>
        <v>3.5066000000000002</v>
      </c>
      <c r="G4990" s="98">
        <v>15</v>
      </c>
      <c r="H4990" s="491">
        <f>H4988+(E4990-E4988)*(H4991-H4988)/(E4991-E4988)</f>
        <v>0.40781866666666666</v>
      </c>
      <c r="I4990" s="492">
        <f>I4988+(E4990-E4988)*(I4991-I4988)/(E4991-E4988)</f>
        <v>8.6333333333333329</v>
      </c>
      <c r="J4990" s="397">
        <f>J4988+(E4990-E4988)*(J4991-J4988)/(E4991-E4988)</f>
        <v>0.30393333333333333</v>
      </c>
      <c r="K4990" s="469">
        <f t="shared" si="427"/>
        <v>8.5984293673005006</v>
      </c>
      <c r="L4990" s="469">
        <f t="shared" si="428"/>
        <v>-3.4903966032832301E-2</v>
      </c>
    </row>
    <row r="4991" spans="1:12">
      <c r="A4991" s="480" t="s">
        <v>123</v>
      </c>
      <c r="B4991" s="480">
        <f t="shared" si="431"/>
        <v>9</v>
      </c>
      <c r="C4991" s="480">
        <f t="shared" si="432"/>
        <v>0</v>
      </c>
      <c r="D4991" s="480">
        <f>D4988</f>
        <v>108</v>
      </c>
      <c r="E4991" s="480">
        <f t="shared" si="430"/>
        <v>36</v>
      </c>
      <c r="F4991" s="484">
        <v>3.5207999999999999</v>
      </c>
      <c r="G4991" s="480">
        <v>15</v>
      </c>
      <c r="H4991" s="482">
        <v>0.40605799999999997</v>
      </c>
      <c r="I4991" s="483">
        <v>8.6999999999999993</v>
      </c>
      <c r="J4991" s="484">
        <v>0.29920000000000002</v>
      </c>
      <c r="K4991" s="469">
        <f t="shared" si="427"/>
        <v>8.6706825133355334</v>
      </c>
      <c r="L4991" s="469">
        <f t="shared" si="428"/>
        <v>-2.9317486664465875E-2</v>
      </c>
    </row>
    <row r="4992" spans="1:12">
      <c r="A4992" s="98" t="s">
        <v>123</v>
      </c>
      <c r="B4992" s="98">
        <f t="shared" si="431"/>
        <v>9</v>
      </c>
      <c r="C4992" s="98">
        <f t="shared" si="432"/>
        <v>0</v>
      </c>
      <c r="D4992" s="98">
        <f>D4991</f>
        <v>108</v>
      </c>
      <c r="E4992" s="98">
        <f t="shared" si="430"/>
        <v>37</v>
      </c>
      <c r="F4992" s="397">
        <f>F4991+(E4992-E4991)*(F4994-F4991)/(E4994-E4991)</f>
        <v>3.5348333333333333</v>
      </c>
      <c r="G4992" s="98">
        <v>15</v>
      </c>
      <c r="H4992" s="491">
        <f>H4991+(E4992-E4991)*(H4994-H4991)/(E4994-E4991)</f>
        <v>0.40429033333333331</v>
      </c>
      <c r="I4992" s="492">
        <f>I4991+(E4992-E4991)*(I4994-I4991)/(E4994-E4991)</f>
        <v>8.7666666666666657</v>
      </c>
      <c r="J4992" s="397">
        <f>J4991+(E4992-E4991)*(J4994-J4991)/(E4994-E4991)</f>
        <v>0.29443333333333332</v>
      </c>
      <c r="K4992" s="469">
        <f t="shared" si="427"/>
        <v>8.7433041106597482</v>
      </c>
      <c r="L4992" s="469">
        <f t="shared" si="428"/>
        <v>-2.3362556006917501E-2</v>
      </c>
    </row>
    <row r="4993" spans="1:12">
      <c r="A4993" s="98" t="s">
        <v>123</v>
      </c>
      <c r="B4993" s="98">
        <f t="shared" si="431"/>
        <v>9</v>
      </c>
      <c r="C4993" s="98">
        <f t="shared" si="432"/>
        <v>0</v>
      </c>
      <c r="D4993" s="98">
        <f>D4991</f>
        <v>108</v>
      </c>
      <c r="E4993" s="98">
        <f t="shared" si="430"/>
        <v>38</v>
      </c>
      <c r="F4993" s="397">
        <f>F4991+(E4993-E4991)*(F4994-F4991)/(E4994-E4991)</f>
        <v>3.5488666666666666</v>
      </c>
      <c r="G4993" s="98">
        <v>15</v>
      </c>
      <c r="H4993" s="491">
        <f>H4991+(E4993-E4991)*(H4994-H4991)/(E4994-E4991)</f>
        <v>0.40252266666666664</v>
      </c>
      <c r="I4993" s="492">
        <f>I4991+(E4993-E4991)*(I4994-I4991)/(E4994-E4991)</f>
        <v>8.8333333333333339</v>
      </c>
      <c r="J4993" s="397">
        <f>J4991+(E4993-E4991)*(J4994-J4991)/(E4994-E4991)</f>
        <v>0.28966666666666668</v>
      </c>
      <c r="K4993" s="469">
        <f t="shared" si="427"/>
        <v>8.8165635392789472</v>
      </c>
      <c r="L4993" s="469">
        <f t="shared" si="428"/>
        <v>-1.6769794054386722E-2</v>
      </c>
    </row>
    <row r="4994" spans="1:12">
      <c r="A4994" s="480" t="s">
        <v>123</v>
      </c>
      <c r="B4994" s="480">
        <f t="shared" si="431"/>
        <v>9</v>
      </c>
      <c r="C4994" s="480">
        <f t="shared" si="432"/>
        <v>0</v>
      </c>
      <c r="D4994" s="480">
        <f>D4991</f>
        <v>108</v>
      </c>
      <c r="E4994" s="480">
        <f t="shared" si="430"/>
        <v>39</v>
      </c>
      <c r="F4994" s="484">
        <v>3.5629</v>
      </c>
      <c r="G4994" s="480">
        <v>15</v>
      </c>
      <c r="H4994" s="482">
        <v>0.40075499999999997</v>
      </c>
      <c r="I4994" s="483">
        <v>8.9</v>
      </c>
      <c r="J4994" s="484">
        <v>0.28489999999999999</v>
      </c>
      <c r="K4994" s="469">
        <f t="shared" si="427"/>
        <v>8.8904692393108018</v>
      </c>
      <c r="L4994" s="469">
        <f t="shared" si="428"/>
        <v>-9.5307606891985586E-3</v>
      </c>
    </row>
    <row r="4995" spans="1:12">
      <c r="A4995" s="98" t="s">
        <v>123</v>
      </c>
      <c r="B4995" s="98">
        <f t="shared" si="431"/>
        <v>9</v>
      </c>
      <c r="C4995" s="98">
        <f t="shared" si="432"/>
        <v>0</v>
      </c>
      <c r="D4995" s="98">
        <f>D4994</f>
        <v>108</v>
      </c>
      <c r="E4995" s="98">
        <f t="shared" si="430"/>
        <v>40</v>
      </c>
      <c r="F4995" s="397">
        <f>F4994+(E4995-E4994)*(F4997-F4994)/(E4997-E4994)</f>
        <v>3.5768</v>
      </c>
      <c r="G4995" s="98">
        <v>15</v>
      </c>
      <c r="H4995" s="491">
        <f>H4994+(E4995-E4994)*(H4997-H4994)/(E4997-E4994)</f>
        <v>0.39897866666666665</v>
      </c>
      <c r="I4995" s="492">
        <f>I4994+(E4995-E4994)*(I4997-I4994)/(E4997-E4994)</f>
        <v>8.9666666666666668</v>
      </c>
      <c r="J4995" s="397">
        <f>J4994+(E4995-E4994)*(J4997-J4994)/(E4997-E4994)</f>
        <v>0.28016666666666667</v>
      </c>
      <c r="K4995" s="469">
        <f t="shared" si="427"/>
        <v>8.9648903533689364</v>
      </c>
      <c r="L4995" s="469">
        <f t="shared" si="428"/>
        <v>-1.7763132977304252E-3</v>
      </c>
    </row>
    <row r="4996" spans="1:12">
      <c r="A4996" s="98" t="s">
        <v>123</v>
      </c>
      <c r="B4996" s="98">
        <f t="shared" si="431"/>
        <v>9</v>
      </c>
      <c r="C4996" s="98">
        <f t="shared" si="432"/>
        <v>0</v>
      </c>
      <c r="D4996" s="98">
        <f>D4994</f>
        <v>108</v>
      </c>
      <c r="E4996" s="98">
        <f t="shared" si="430"/>
        <v>41</v>
      </c>
      <c r="F4996" s="397">
        <f>F4994+(E4996-E4994)*(F4997-F4994)/(E4997-E4994)</f>
        <v>3.5907</v>
      </c>
      <c r="G4996" s="98">
        <v>15</v>
      </c>
      <c r="H4996" s="491">
        <f>H4994+(E4996-E4994)*(H4997-H4994)/(E4997-E4994)</f>
        <v>0.39720233333333332</v>
      </c>
      <c r="I4996" s="492">
        <f>I4994+(E4996-E4994)*(I4997-I4994)/(E4997-E4994)</f>
        <v>9.0333333333333332</v>
      </c>
      <c r="J4996" s="397">
        <f>J4994+(E4996-E4994)*(J4997-J4994)/(E4997-E4994)</f>
        <v>0.27543333333333331</v>
      </c>
      <c r="K4996" s="469">
        <f t="shared" si="427"/>
        <v>9.0399771065460346</v>
      </c>
      <c r="L4996" s="469">
        <f t="shared" si="428"/>
        <v>6.643773212701376E-3</v>
      </c>
    </row>
    <row r="4997" spans="1:12">
      <c r="A4997" s="480" t="s">
        <v>123</v>
      </c>
      <c r="B4997" s="480">
        <f t="shared" si="431"/>
        <v>9</v>
      </c>
      <c r="C4997" s="480">
        <f t="shared" si="432"/>
        <v>0</v>
      </c>
      <c r="D4997" s="480">
        <f>D4994</f>
        <v>108</v>
      </c>
      <c r="E4997" s="480">
        <f t="shared" si="430"/>
        <v>42</v>
      </c>
      <c r="F4997" s="484">
        <v>3.6046</v>
      </c>
      <c r="G4997" s="480">
        <v>15</v>
      </c>
      <c r="H4997" s="482">
        <v>0.395426</v>
      </c>
      <c r="I4997" s="483">
        <v>9.1</v>
      </c>
      <c r="J4997" s="484">
        <v>0.2707</v>
      </c>
      <c r="K4997" s="469">
        <f t="shared" si="427"/>
        <v>9.1157384693975612</v>
      </c>
      <c r="L4997" s="469">
        <f t="shared" si="428"/>
        <v>1.5738469397561516E-2</v>
      </c>
    </row>
    <row r="4998" spans="1:12">
      <c r="A4998" s="98" t="s">
        <v>123</v>
      </c>
      <c r="B4998" s="98">
        <f t="shared" si="431"/>
        <v>9</v>
      </c>
      <c r="C4998" s="98">
        <f t="shared" si="432"/>
        <v>0</v>
      </c>
      <c r="D4998" s="98">
        <f>D4997</f>
        <v>108</v>
      </c>
      <c r="E4998" s="98">
        <f t="shared" si="430"/>
        <v>43</v>
      </c>
      <c r="F4998" s="397">
        <f>F4997+(E4998-E4997)*(F5000-F4997)/(E5000-E4997)</f>
        <v>3.6183000000000001</v>
      </c>
      <c r="G4998" s="98">
        <v>15</v>
      </c>
      <c r="H4998" s="491">
        <f>H4997+(E4998-E4997)*(H5000-H4997)/(E5000-E4997)</f>
        <v>0.39363866666666669</v>
      </c>
      <c r="I4998" s="492">
        <f>I4997+(E4998-E4997)*(I5000-I4997)/(E5000-E4997)</f>
        <v>9.1666666666666661</v>
      </c>
      <c r="J4998" s="397">
        <f>J4997+(E4998-E4997)*(J5000-J4997)/(E5000-E4997)</f>
        <v>0.26593333333333335</v>
      </c>
      <c r="K4998" s="469">
        <f t="shared" si="427"/>
        <v>9.1919323643679984</v>
      </c>
      <c r="L4998" s="469">
        <f t="shared" si="428"/>
        <v>2.5265697701332357E-2</v>
      </c>
    </row>
    <row r="4999" spans="1:12">
      <c r="A4999" s="98" t="s">
        <v>123</v>
      </c>
      <c r="B4999" s="98">
        <f t="shared" si="431"/>
        <v>9</v>
      </c>
      <c r="C4999" s="98">
        <f t="shared" si="432"/>
        <v>0</v>
      </c>
      <c r="D4999" s="98">
        <f>D4997</f>
        <v>108</v>
      </c>
      <c r="E4999" s="98">
        <f t="shared" si="430"/>
        <v>44</v>
      </c>
      <c r="F4999" s="397">
        <f>F4997+(E4999-E4997)*(F5000-F4997)/(E5000-E4997)</f>
        <v>3.6320000000000001</v>
      </c>
      <c r="G4999" s="98">
        <v>15</v>
      </c>
      <c r="H4999" s="491">
        <f>H4997+(E4999-E4997)*(H5000-H4997)/(E5000-E4997)</f>
        <v>0.39185133333333333</v>
      </c>
      <c r="I4999" s="492">
        <f>I4997+(E4999-E4997)*(I5000-I4997)/(E5000-E4997)</f>
        <v>9.2333333333333343</v>
      </c>
      <c r="J4999" s="397">
        <f>J4997+(E4999-E4997)*(J5000-J4997)/(E5000-E4997)</f>
        <v>0.26116666666666666</v>
      </c>
      <c r="K4999" s="469">
        <f t="shared" si="427"/>
        <v>9.2688213387049849</v>
      </c>
      <c r="L4999" s="469">
        <f t="shared" si="428"/>
        <v>3.5488005371650644E-2</v>
      </c>
    </row>
    <row r="5000" spans="1:12">
      <c r="A5000" s="480" t="s">
        <v>123</v>
      </c>
      <c r="B5000" s="480">
        <f t="shared" si="431"/>
        <v>9</v>
      </c>
      <c r="C5000" s="480">
        <f t="shared" si="432"/>
        <v>0</v>
      </c>
      <c r="D5000" s="480">
        <f>D4997</f>
        <v>108</v>
      </c>
      <c r="E5000" s="480">
        <f t="shared" si="430"/>
        <v>45</v>
      </c>
      <c r="F5000" s="484">
        <v>3.6457000000000002</v>
      </c>
      <c r="G5000" s="480">
        <v>15</v>
      </c>
      <c r="H5000" s="482">
        <v>0.39006400000000002</v>
      </c>
      <c r="I5000" s="483">
        <v>9.3000000000000007</v>
      </c>
      <c r="J5000" s="484">
        <v>0.25640000000000002</v>
      </c>
      <c r="K5000" s="469">
        <f t="shared" si="427"/>
        <v>9.3464149472907003</v>
      </c>
      <c r="L5000" s="469">
        <f t="shared" si="428"/>
        <v>4.6414947290699615E-2</v>
      </c>
    </row>
    <row r="5001" spans="1:12">
      <c r="A5001" s="98" t="s">
        <v>123</v>
      </c>
      <c r="B5001" s="98">
        <f t="shared" si="431"/>
        <v>9</v>
      </c>
      <c r="C5001" s="98">
        <f t="shared" si="432"/>
        <v>0</v>
      </c>
      <c r="D5001" s="98">
        <f>D5000</f>
        <v>108</v>
      </c>
      <c r="E5001" s="98">
        <f t="shared" si="430"/>
        <v>46</v>
      </c>
      <c r="F5001" s="397">
        <f>F5000+(E5001-E5000)*(F5003-F5000)/(E5003-E5000)</f>
        <v>3.6592666666666669</v>
      </c>
      <c r="G5001" s="98">
        <v>15</v>
      </c>
      <c r="H5001" s="491">
        <f>H5000+(E5001-E5000)*(H5003-H5000)/(E5003-E5000)</f>
        <v>0.3882646666666667</v>
      </c>
      <c r="I5001" s="492">
        <f>I5000+(E5001-E5000)*(I5003-I5000)/(E5003-E5000)</f>
        <v>9.4</v>
      </c>
      <c r="J5001" s="397">
        <f>J5000+(E5001-E5000)*(J5003-J5000)/(E5003-E5000)</f>
        <v>0.25166666666666671</v>
      </c>
      <c r="K5001" s="469">
        <f t="shared" si="427"/>
        <v>9.4246708001586548</v>
      </c>
      <c r="L5001" s="469">
        <f t="shared" si="428"/>
        <v>2.4670800158654416E-2</v>
      </c>
    </row>
    <row r="5002" spans="1:12">
      <c r="A5002" s="98" t="s">
        <v>123</v>
      </c>
      <c r="B5002" s="98">
        <f t="shared" si="431"/>
        <v>9</v>
      </c>
      <c r="C5002" s="98">
        <f t="shared" si="432"/>
        <v>0</v>
      </c>
      <c r="D5002" s="98">
        <f>D5000</f>
        <v>108</v>
      </c>
      <c r="E5002" s="98">
        <f t="shared" si="430"/>
        <v>47</v>
      </c>
      <c r="F5002" s="397">
        <f>F5000+(E5002-E5000)*(F5003-F5000)/(E5003-E5000)</f>
        <v>3.6728333333333332</v>
      </c>
      <c r="G5002" s="98">
        <v>15</v>
      </c>
      <c r="H5002" s="491">
        <f>H5000+(E5002-E5000)*(H5003-H5000)/(E5003-E5000)</f>
        <v>0.38646533333333333</v>
      </c>
      <c r="I5002" s="492">
        <f>I5000+(E5002-E5000)*(I5003-I5000)/(E5003-E5000)</f>
        <v>9.5</v>
      </c>
      <c r="J5002" s="397">
        <f>J5000+(E5002-E5000)*(J5003-J5000)/(E5003-E5000)</f>
        <v>0.24693333333333334</v>
      </c>
      <c r="K5002" s="469">
        <f t="shared" si="427"/>
        <v>9.5036553515796154</v>
      </c>
      <c r="L5002" s="469">
        <f t="shared" si="428"/>
        <v>3.6553515796153846E-3</v>
      </c>
    </row>
    <row r="5003" spans="1:12">
      <c r="A5003" s="480" t="s">
        <v>123</v>
      </c>
      <c r="B5003" s="480">
        <f t="shared" si="431"/>
        <v>9</v>
      </c>
      <c r="C5003" s="480">
        <f t="shared" si="432"/>
        <v>0</v>
      </c>
      <c r="D5003" s="480">
        <f>D5000</f>
        <v>108</v>
      </c>
      <c r="E5003" s="480">
        <f t="shared" si="430"/>
        <v>48</v>
      </c>
      <c r="F5003" s="484">
        <v>3.6863999999999999</v>
      </c>
      <c r="G5003" s="480">
        <v>15</v>
      </c>
      <c r="H5003" s="482">
        <v>0.38466600000000001</v>
      </c>
      <c r="I5003" s="483">
        <v>9.6</v>
      </c>
      <c r="J5003" s="484">
        <v>0.2422</v>
      </c>
      <c r="K5003" s="469">
        <f t="shared" ref="K5003:K5066" si="433">F5003/H5003</f>
        <v>9.583378827346321</v>
      </c>
      <c r="L5003" s="469">
        <f t="shared" ref="L5003:L5066" si="434">K5003-I5003</f>
        <v>-1.6621172653678684E-2</v>
      </c>
    </row>
    <row r="5004" spans="1:12">
      <c r="A5004" s="98" t="s">
        <v>123</v>
      </c>
      <c r="B5004" s="98">
        <f t="shared" si="431"/>
        <v>9</v>
      </c>
      <c r="C5004" s="98">
        <f t="shared" si="432"/>
        <v>0</v>
      </c>
      <c r="D5004" s="98">
        <f>D5003</f>
        <v>108</v>
      </c>
      <c r="E5004" s="98">
        <f t="shared" si="430"/>
        <v>49</v>
      </c>
      <c r="F5004" s="397">
        <f>F5003+(E5004-E5003)*(F5006-F5003)/(E5006-E5003)</f>
        <v>3.6998333333333333</v>
      </c>
      <c r="G5004" s="98">
        <v>15</v>
      </c>
      <c r="H5004" s="491">
        <f>H5003+(E5004-E5003)*(H5006-H5003)/(E5006-E5003)</f>
        <v>0.38285200000000003</v>
      </c>
      <c r="I5004" s="492">
        <f>I5003+(E5004-E5003)*(I5006-I5003)/(E5006-E5003)</f>
        <v>9.6666666666666661</v>
      </c>
      <c r="J5004" s="397">
        <f>J5003+(E5004-E5003)*(J5006-J5003)/(E5006-E5003)</f>
        <v>0.23743333333333333</v>
      </c>
      <c r="K5004" s="469">
        <f t="shared" si="433"/>
        <v>9.6638735943219132</v>
      </c>
      <c r="L5004" s="469">
        <f t="shared" si="434"/>
        <v>-2.7930723447529004E-3</v>
      </c>
    </row>
    <row r="5005" spans="1:12">
      <c r="A5005" s="98" t="s">
        <v>123</v>
      </c>
      <c r="B5005" s="98">
        <f t="shared" si="431"/>
        <v>9</v>
      </c>
      <c r="C5005" s="98">
        <f t="shared" si="432"/>
        <v>0</v>
      </c>
      <c r="D5005" s="98">
        <f>D5003</f>
        <v>108</v>
      </c>
      <c r="E5005" s="98">
        <f t="shared" si="430"/>
        <v>50</v>
      </c>
      <c r="F5005" s="397">
        <f>F5003+(E5005-E5003)*(F5006-F5003)/(E5006-E5003)</f>
        <v>3.7132666666666667</v>
      </c>
      <c r="G5005" s="98">
        <v>15</v>
      </c>
      <c r="H5005" s="491">
        <f>H5003+(E5005-E5003)*(H5006-H5003)/(E5006-E5003)</f>
        <v>0.38103799999999999</v>
      </c>
      <c r="I5005" s="492">
        <f>I5003+(E5005-E5003)*(I5006-I5003)/(E5006-E5003)</f>
        <v>9.7333333333333343</v>
      </c>
      <c r="J5005" s="397">
        <f>J5003+(E5005-E5003)*(J5006-J5003)/(E5006-E5003)</f>
        <v>0.23266666666666666</v>
      </c>
      <c r="K5005" s="469">
        <f t="shared" si="433"/>
        <v>9.7451347809579794</v>
      </c>
      <c r="L5005" s="469">
        <f t="shared" si="434"/>
        <v>1.1801447624645078E-2</v>
      </c>
    </row>
    <row r="5006" spans="1:12">
      <c r="A5006" s="480" t="s">
        <v>123</v>
      </c>
      <c r="B5006" s="480">
        <f t="shared" si="431"/>
        <v>9</v>
      </c>
      <c r="C5006" s="480">
        <f t="shared" si="432"/>
        <v>0</v>
      </c>
      <c r="D5006" s="480">
        <f>D5003</f>
        <v>108</v>
      </c>
      <c r="E5006" s="480">
        <f t="shared" si="430"/>
        <v>51</v>
      </c>
      <c r="F5006" s="484">
        <v>3.7267000000000001</v>
      </c>
      <c r="G5006" s="480">
        <v>15</v>
      </c>
      <c r="H5006" s="482">
        <v>0.37922400000000001</v>
      </c>
      <c r="I5006" s="483">
        <v>9.8000000000000007</v>
      </c>
      <c r="J5006" s="484">
        <v>0.22789999999999999</v>
      </c>
      <c r="K5006" s="469">
        <f t="shared" si="433"/>
        <v>9.8271733856506973</v>
      </c>
      <c r="L5006" s="469">
        <f t="shared" si="434"/>
        <v>2.7173385650696602E-2</v>
      </c>
    </row>
    <row r="5007" spans="1:12">
      <c r="A5007" s="98" t="s">
        <v>123</v>
      </c>
      <c r="B5007" s="98">
        <f t="shared" si="431"/>
        <v>9</v>
      </c>
      <c r="C5007" s="98">
        <f t="shared" si="432"/>
        <v>0</v>
      </c>
      <c r="D5007" s="98">
        <f>D5006</f>
        <v>108</v>
      </c>
      <c r="E5007" s="98">
        <f t="shared" si="430"/>
        <v>52</v>
      </c>
      <c r="F5007" s="397">
        <f>F5006+(E5007-E5006)*(F5009-F5006)/(E5009-E5006)</f>
        <v>3.7399666666666667</v>
      </c>
      <c r="G5007" s="98">
        <v>15</v>
      </c>
      <c r="H5007" s="491">
        <f>H5006+(E5007-E5006)*(H5009-H5006)/(E5009-E5006)</f>
        <v>0.37739366666666668</v>
      </c>
      <c r="I5007" s="492">
        <f>I5006+(E5007-E5006)*(I5009-I5006)/(E5009-E5006)</f>
        <v>9.9</v>
      </c>
      <c r="J5007" s="397">
        <f>J5006+(E5007-E5006)*(J5009-J5006)/(E5009-E5006)</f>
        <v>0.22316666666666665</v>
      </c>
      <c r="K5007" s="469">
        <f t="shared" si="433"/>
        <v>9.9099878906287948</v>
      </c>
      <c r="L5007" s="469">
        <f t="shared" si="434"/>
        <v>9.9878906287944602E-3</v>
      </c>
    </row>
    <row r="5008" spans="1:12">
      <c r="A5008" s="98" t="s">
        <v>123</v>
      </c>
      <c r="B5008" s="98">
        <f t="shared" si="431"/>
        <v>9</v>
      </c>
      <c r="C5008" s="98">
        <f t="shared" si="432"/>
        <v>0</v>
      </c>
      <c r="D5008" s="98">
        <f>D5006</f>
        <v>108</v>
      </c>
      <c r="E5008" s="98">
        <f t="shared" si="430"/>
        <v>53</v>
      </c>
      <c r="F5008" s="397">
        <f>F5006+(E5008-E5006)*(F5009-F5006)/(E5009-E5006)</f>
        <v>3.7532333333333336</v>
      </c>
      <c r="G5008" s="98">
        <v>15</v>
      </c>
      <c r="H5008" s="491">
        <f>H5006+(E5008-E5006)*(H5009-H5006)/(E5009-E5006)</f>
        <v>0.3755633333333333</v>
      </c>
      <c r="I5008" s="492">
        <f>I5006+(E5008-E5006)*(I5009-I5006)/(E5009-E5006)</f>
        <v>10</v>
      </c>
      <c r="J5008" s="397">
        <f>J5006+(E5008-E5006)*(J5009-J5006)/(E5009-E5006)</f>
        <v>0.21843333333333334</v>
      </c>
      <c r="K5008" s="469">
        <f t="shared" si="433"/>
        <v>9.9936095998011893</v>
      </c>
      <c r="L5008" s="469">
        <f t="shared" si="434"/>
        <v>-6.3904001988106529E-3</v>
      </c>
    </row>
    <row r="5009" spans="1:12">
      <c r="A5009" s="480" t="s">
        <v>123</v>
      </c>
      <c r="B5009" s="480">
        <f t="shared" si="431"/>
        <v>9</v>
      </c>
      <c r="C5009" s="480">
        <f t="shared" si="432"/>
        <v>0</v>
      </c>
      <c r="D5009" s="480">
        <f>D5006</f>
        <v>108</v>
      </c>
      <c r="E5009" s="480">
        <f t="shared" si="430"/>
        <v>54</v>
      </c>
      <c r="F5009" s="484">
        <v>3.7665000000000002</v>
      </c>
      <c r="G5009" s="480">
        <v>15</v>
      </c>
      <c r="H5009" s="482">
        <v>0.37373299999999998</v>
      </c>
      <c r="I5009" s="483">
        <v>10.1</v>
      </c>
      <c r="J5009" s="484">
        <v>0.2137</v>
      </c>
      <c r="K5009" s="469">
        <f t="shared" si="433"/>
        <v>10.078050372859769</v>
      </c>
      <c r="L5009" s="469">
        <f t="shared" si="434"/>
        <v>-2.1949627140230632E-2</v>
      </c>
    </row>
    <row r="5010" spans="1:12">
      <c r="A5010" s="98" t="s">
        <v>123</v>
      </c>
      <c r="B5010" s="98">
        <f t="shared" si="431"/>
        <v>9</v>
      </c>
      <c r="C5010" s="98">
        <f t="shared" si="432"/>
        <v>0</v>
      </c>
      <c r="D5010" s="98">
        <f>D5009</f>
        <v>108</v>
      </c>
      <c r="E5010" s="98">
        <f t="shared" si="430"/>
        <v>55</v>
      </c>
      <c r="F5010" s="397">
        <f>F5009+(E5010-E5009)*(F5012-F5009)/(E5012-E5009)</f>
        <v>3.7796333333333334</v>
      </c>
      <c r="G5010" s="98">
        <v>15</v>
      </c>
      <c r="H5010" s="491">
        <f>H5009+(E5010-E5009)*(H5012-H5009)/(E5012-E5009)</f>
        <v>0.37188466666666664</v>
      </c>
      <c r="I5010" s="492">
        <f>I5009+(E5010-E5009)*(I5012-I5009)/(E5012-E5009)</f>
        <v>10.166666666666666</v>
      </c>
      <c r="J5010" s="397">
        <f>J5009+(E5010-E5009)*(J5012-J5009)/(E5012-E5009)</f>
        <v>0.20893333333333333</v>
      </c>
      <c r="K5010" s="469">
        <f t="shared" si="433"/>
        <v>10.163455695045238</v>
      </c>
      <c r="L5010" s="469">
        <f t="shared" si="434"/>
        <v>-3.210971621427916E-3</v>
      </c>
    </row>
    <row r="5011" spans="1:12">
      <c r="A5011" s="98" t="s">
        <v>123</v>
      </c>
      <c r="B5011" s="98">
        <f t="shared" si="431"/>
        <v>9</v>
      </c>
      <c r="C5011" s="98">
        <f t="shared" si="432"/>
        <v>0</v>
      </c>
      <c r="D5011" s="98">
        <f>D5009</f>
        <v>108</v>
      </c>
      <c r="E5011" s="98">
        <f t="shared" si="430"/>
        <v>56</v>
      </c>
      <c r="F5011" s="397">
        <f>F5009+(E5011-E5009)*(F5012-F5009)/(E5012-E5009)</f>
        <v>3.7927666666666666</v>
      </c>
      <c r="G5011" s="98">
        <v>15</v>
      </c>
      <c r="H5011" s="491">
        <f>H5009+(E5011-E5009)*(H5012-H5009)/(E5012-E5009)</f>
        <v>0.37003633333333336</v>
      </c>
      <c r="I5011" s="492">
        <f>I5009+(E5011-E5009)*(I5012-I5009)/(E5012-E5009)</f>
        <v>10.233333333333334</v>
      </c>
      <c r="J5011" s="397">
        <f>J5009+(E5011-E5009)*(J5012-J5009)/(E5012-E5009)</f>
        <v>0.20416666666666666</v>
      </c>
      <c r="K5011" s="469">
        <f t="shared" si="433"/>
        <v>10.249714217252539</v>
      </c>
      <c r="L5011" s="469">
        <f t="shared" si="434"/>
        <v>1.6380883919204337E-2</v>
      </c>
    </row>
    <row r="5012" spans="1:12">
      <c r="A5012" s="480" t="s">
        <v>123</v>
      </c>
      <c r="B5012" s="480">
        <f t="shared" si="431"/>
        <v>9</v>
      </c>
      <c r="C5012" s="480">
        <f t="shared" si="432"/>
        <v>0</v>
      </c>
      <c r="D5012" s="480">
        <f>D5009</f>
        <v>108</v>
      </c>
      <c r="E5012" s="480">
        <f t="shared" si="430"/>
        <v>57</v>
      </c>
      <c r="F5012" s="484">
        <v>3.8058999999999998</v>
      </c>
      <c r="G5012" s="480">
        <v>15</v>
      </c>
      <c r="H5012" s="482">
        <v>0.36818800000000002</v>
      </c>
      <c r="I5012" s="483">
        <v>10.3</v>
      </c>
      <c r="J5012" s="484">
        <v>0.19939999999999999</v>
      </c>
      <c r="K5012" s="469">
        <f t="shared" si="433"/>
        <v>10.336838788879593</v>
      </c>
      <c r="L5012" s="469">
        <f t="shared" si="434"/>
        <v>3.6838788879592244E-2</v>
      </c>
    </row>
    <row r="5013" spans="1:12">
      <c r="A5013" s="98" t="s">
        <v>123</v>
      </c>
      <c r="B5013" s="98">
        <f t="shared" si="431"/>
        <v>9</v>
      </c>
      <c r="C5013" s="98">
        <f t="shared" si="432"/>
        <v>0</v>
      </c>
      <c r="D5013" s="98">
        <f>D5012</f>
        <v>108</v>
      </c>
      <c r="E5013" s="98">
        <f t="shared" si="430"/>
        <v>58</v>
      </c>
      <c r="F5013" s="397">
        <f>F5012+(E5013-E5012)*(F5015-F5012)/(E5015-E5012)</f>
        <v>3.8188999999999997</v>
      </c>
      <c r="G5013" s="98">
        <v>15</v>
      </c>
      <c r="H5013" s="491">
        <f>H5012+(E5013-E5012)*(H5015-H5012)/(E5015-E5012)</f>
        <v>0.36631966666666665</v>
      </c>
      <c r="I5013" s="492">
        <f>I5012+(E5013-E5012)*(I5015-I5012)/(E5015-E5012)</f>
        <v>10.4</v>
      </c>
      <c r="J5013" s="397">
        <f>J5012+(E5013-E5012)*(J5015-J5012)/(E5015-E5012)</f>
        <v>0.19466666666666665</v>
      </c>
      <c r="K5013" s="469">
        <f t="shared" si="433"/>
        <v>10.425047704236464</v>
      </c>
      <c r="L5013" s="469">
        <f t="shared" si="434"/>
        <v>2.504770423646363E-2</v>
      </c>
    </row>
    <row r="5014" spans="1:12">
      <c r="A5014" s="98" t="s">
        <v>123</v>
      </c>
      <c r="B5014" s="98">
        <f t="shared" si="431"/>
        <v>9</v>
      </c>
      <c r="C5014" s="98">
        <f t="shared" si="432"/>
        <v>0</v>
      </c>
      <c r="D5014" s="98">
        <f>D5012</f>
        <v>108</v>
      </c>
      <c r="E5014" s="98">
        <f t="shared" si="430"/>
        <v>59</v>
      </c>
      <c r="F5014" s="397">
        <f>F5012+(E5014-E5012)*(F5015-F5012)/(E5015-E5012)</f>
        <v>3.8319000000000001</v>
      </c>
      <c r="G5014" s="98">
        <v>15</v>
      </c>
      <c r="H5014" s="491">
        <f>H5012+(E5014-E5012)*(H5015-H5012)/(E5015-E5012)</f>
        <v>0.36445133333333335</v>
      </c>
      <c r="I5014" s="492">
        <f>I5012+(E5014-E5012)*(I5015-I5012)/(E5015-E5012)</f>
        <v>10.5</v>
      </c>
      <c r="J5014" s="397">
        <f>J5012+(E5014-E5012)*(J5015-J5012)/(E5015-E5012)</f>
        <v>0.18993333333333334</v>
      </c>
      <c r="K5014" s="469">
        <f t="shared" si="433"/>
        <v>10.514161012810124</v>
      </c>
      <c r="L5014" s="469">
        <f t="shared" si="434"/>
        <v>1.4161012810124163E-2</v>
      </c>
    </row>
    <row r="5015" spans="1:12">
      <c r="A5015" s="480" t="s">
        <v>123</v>
      </c>
      <c r="B5015" s="480">
        <f t="shared" si="431"/>
        <v>9</v>
      </c>
      <c r="C5015" s="480">
        <f t="shared" si="432"/>
        <v>0</v>
      </c>
      <c r="D5015" s="480">
        <f>D5012</f>
        <v>108</v>
      </c>
      <c r="E5015" s="480">
        <f t="shared" si="430"/>
        <v>60</v>
      </c>
      <c r="F5015" s="484">
        <v>3.8449</v>
      </c>
      <c r="G5015" s="480">
        <v>15</v>
      </c>
      <c r="H5015" s="482">
        <v>0.36258299999999999</v>
      </c>
      <c r="I5015" s="483">
        <v>10.6</v>
      </c>
      <c r="J5015" s="484">
        <v>0.1852</v>
      </c>
      <c r="K5015" s="469">
        <f t="shared" si="433"/>
        <v>10.604192695189791</v>
      </c>
      <c r="L5015" s="469">
        <f t="shared" si="434"/>
        <v>4.1926951897917064E-3</v>
      </c>
    </row>
    <row r="5016" spans="1:12">
      <c r="A5016" s="98" t="s">
        <v>123</v>
      </c>
      <c r="B5016" s="98">
        <f t="shared" si="431"/>
        <v>9</v>
      </c>
      <c r="C5016" s="98">
        <f t="shared" si="432"/>
        <v>0</v>
      </c>
      <c r="D5016" s="98">
        <f>D5015</f>
        <v>108</v>
      </c>
      <c r="E5016" s="98">
        <f t="shared" si="430"/>
        <v>61</v>
      </c>
      <c r="F5016" s="397">
        <f>F5015+(E5016-E5015)*(F5018-F5015)/(E5018-E5015)</f>
        <v>3.8577666666666666</v>
      </c>
      <c r="G5016" s="98">
        <v>15</v>
      </c>
      <c r="H5016" s="491">
        <f>H5015+(E5016-E5015)*(H5018-H5015)/(E5018-E5015)</f>
        <v>0.36069299999999999</v>
      </c>
      <c r="I5016" s="492">
        <f>I5015+(E5016-E5015)*(I5018-I5015)/(E5018-E5015)</f>
        <v>10.7</v>
      </c>
      <c r="J5016" s="397">
        <f>J5015+(E5016-E5015)*(J5018-J5015)/(E5018-E5015)</f>
        <v>0.18043333333333333</v>
      </c>
      <c r="K5016" s="469">
        <f t="shared" si="433"/>
        <v>10.695429816122482</v>
      </c>
      <c r="L5016" s="469">
        <f t="shared" si="434"/>
        <v>-4.5701838775169534E-3</v>
      </c>
    </row>
    <row r="5017" spans="1:12">
      <c r="A5017" s="98" t="s">
        <v>123</v>
      </c>
      <c r="B5017" s="98">
        <f t="shared" si="431"/>
        <v>9</v>
      </c>
      <c r="C5017" s="98">
        <f t="shared" si="432"/>
        <v>0</v>
      </c>
      <c r="D5017" s="98">
        <f>D5015</f>
        <v>108</v>
      </c>
      <c r="E5017" s="98">
        <f t="shared" si="430"/>
        <v>62</v>
      </c>
      <c r="F5017" s="397">
        <f>F5015+(E5017-E5015)*(F5018-F5015)/(E5018-E5015)</f>
        <v>3.8706333333333336</v>
      </c>
      <c r="G5017" s="98">
        <v>15</v>
      </c>
      <c r="H5017" s="491">
        <f>H5015+(E5017-E5015)*(H5018-H5015)/(E5018-E5015)</f>
        <v>0.35880299999999998</v>
      </c>
      <c r="I5017" s="492">
        <f>I5015+(E5017-E5015)*(I5018-I5015)/(E5018-E5015)</f>
        <v>10.8</v>
      </c>
      <c r="J5017" s="397">
        <f>J5015+(E5017-E5015)*(J5018-J5015)/(E5018-E5015)</f>
        <v>0.17566666666666667</v>
      </c>
      <c r="K5017" s="469">
        <f t="shared" si="433"/>
        <v>10.787628122767462</v>
      </c>
      <c r="L5017" s="469">
        <f t="shared" si="434"/>
        <v>-1.2371877232538964E-2</v>
      </c>
    </row>
    <row r="5018" spans="1:12">
      <c r="A5018" s="480" t="s">
        <v>123</v>
      </c>
      <c r="B5018" s="480">
        <f t="shared" si="431"/>
        <v>9</v>
      </c>
      <c r="C5018" s="480">
        <f t="shared" si="432"/>
        <v>0</v>
      </c>
      <c r="D5018" s="480">
        <f>D5015</f>
        <v>108</v>
      </c>
      <c r="E5018" s="480">
        <f t="shared" si="430"/>
        <v>63</v>
      </c>
      <c r="F5018" s="484">
        <v>3.8835000000000002</v>
      </c>
      <c r="G5018" s="480">
        <v>15</v>
      </c>
      <c r="H5018" s="482">
        <v>0.35691299999999998</v>
      </c>
      <c r="I5018" s="483">
        <v>10.9</v>
      </c>
      <c r="J5018" s="484">
        <v>0.1709</v>
      </c>
      <c r="K5018" s="469">
        <f t="shared" si="433"/>
        <v>10.880802884736617</v>
      </c>
      <c r="L5018" s="469">
        <f t="shared" si="434"/>
        <v>-1.9197115263382969E-2</v>
      </c>
    </row>
    <row r="5019" spans="1:12">
      <c r="A5019" s="98" t="s">
        <v>123</v>
      </c>
      <c r="B5019" s="98">
        <f t="shared" si="431"/>
        <v>9</v>
      </c>
      <c r="C5019" s="98">
        <f t="shared" si="432"/>
        <v>0</v>
      </c>
      <c r="D5019" s="98">
        <f>D5018</f>
        <v>108</v>
      </c>
      <c r="E5019" s="98">
        <f t="shared" si="430"/>
        <v>64</v>
      </c>
      <c r="F5019" s="397">
        <f>F5018+(E5019-E5018)*(F5021-F5018)/(E5021-E5018)</f>
        <v>3.8962333333333334</v>
      </c>
      <c r="G5019" s="98">
        <v>15</v>
      </c>
      <c r="H5019" s="491">
        <f>H5018+(E5019-E5018)*(H5021-H5018)/(E5021-E5018)</f>
        <v>0.35499900000000001</v>
      </c>
      <c r="I5019" s="492">
        <f>I5018+(E5019-E5018)*(I5021-I5018)/(E5021-E5018)</f>
        <v>11</v>
      </c>
      <c r="J5019" s="397">
        <f>J5018+(E5019-E5018)*(J5021-J5018)/(E5021-E5018)</f>
        <v>0.16616666666666666</v>
      </c>
      <c r="K5019" s="469">
        <f t="shared" si="433"/>
        <v>10.975336080758913</v>
      </c>
      <c r="L5019" s="469">
        <f t="shared" si="434"/>
        <v>-2.4663919241087129E-2</v>
      </c>
    </row>
    <row r="5020" spans="1:12">
      <c r="A5020" s="98" t="s">
        <v>123</v>
      </c>
      <c r="B5020" s="98">
        <f t="shared" si="431"/>
        <v>9</v>
      </c>
      <c r="C5020" s="98">
        <f t="shared" si="432"/>
        <v>0</v>
      </c>
      <c r="D5020" s="98">
        <f>D5018</f>
        <v>108</v>
      </c>
      <c r="E5020" s="98">
        <f t="shared" si="430"/>
        <v>65</v>
      </c>
      <c r="F5020" s="397">
        <f>F5018+(E5020-E5018)*(F5021-F5018)/(E5021-E5018)</f>
        <v>3.9089666666666667</v>
      </c>
      <c r="G5020" s="98">
        <v>15</v>
      </c>
      <c r="H5020" s="491">
        <f>H5018+(E5020-E5018)*(H5021-H5018)/(E5021-E5018)</f>
        <v>0.35308499999999998</v>
      </c>
      <c r="I5020" s="492">
        <f>I5018+(E5020-E5018)*(I5021-I5018)/(E5021-E5018)</f>
        <v>11.1</v>
      </c>
      <c r="J5020" s="397">
        <f>J5018+(E5020-E5018)*(J5021-J5018)/(E5021-E5018)</f>
        <v>0.16143333333333335</v>
      </c>
      <c r="K5020" s="469">
        <f t="shared" si="433"/>
        <v>11.070894166182837</v>
      </c>
      <c r="L5020" s="469">
        <f t="shared" si="434"/>
        <v>-2.9105833817162363E-2</v>
      </c>
    </row>
    <row r="5021" spans="1:12">
      <c r="A5021" s="480" t="s">
        <v>123</v>
      </c>
      <c r="B5021" s="480">
        <f t="shared" si="431"/>
        <v>9</v>
      </c>
      <c r="C5021" s="480">
        <f t="shared" si="432"/>
        <v>0</v>
      </c>
      <c r="D5021" s="480">
        <f>D5018</f>
        <v>108</v>
      </c>
      <c r="E5021" s="480">
        <f t="shared" si="430"/>
        <v>66</v>
      </c>
      <c r="F5021" s="484">
        <v>3.9217</v>
      </c>
      <c r="G5021" s="480">
        <v>15</v>
      </c>
      <c r="H5021" s="482">
        <v>0.35117100000000001</v>
      </c>
      <c r="I5021" s="483">
        <v>11.2</v>
      </c>
      <c r="J5021" s="484">
        <v>0.15670000000000001</v>
      </c>
      <c r="K5021" s="469">
        <f t="shared" si="433"/>
        <v>11.167493898983686</v>
      </c>
      <c r="L5021" s="469">
        <f t="shared" si="434"/>
        <v>-3.2506101016313238E-2</v>
      </c>
    </row>
    <row r="5022" spans="1:12">
      <c r="A5022" s="98" t="s">
        <v>123</v>
      </c>
      <c r="B5022" s="98">
        <f t="shared" si="431"/>
        <v>9</v>
      </c>
      <c r="C5022" s="98">
        <f t="shared" si="432"/>
        <v>0</v>
      </c>
      <c r="D5022" s="98">
        <f>D5021</f>
        <v>108</v>
      </c>
      <c r="E5022" s="98">
        <f t="shared" si="430"/>
        <v>67</v>
      </c>
      <c r="F5022" s="397">
        <f>F5021+(E5022-E5021)*(F5024-F5021)/(E5024-E5021)</f>
        <v>3.9343333333333335</v>
      </c>
      <c r="G5022" s="98">
        <v>15</v>
      </c>
      <c r="H5022" s="491">
        <f>H5021+(E5022-E5021)*(H5024-H5021)/(E5024-E5021)</f>
        <v>0.34923166666666666</v>
      </c>
      <c r="I5022" s="492">
        <f>I5021+(E5022-E5021)*(I5024-I5021)/(E5024-E5021)</f>
        <v>11.299999999999999</v>
      </c>
      <c r="J5022" s="397">
        <f>J5021+(E5022-E5021)*(J5024-J5021)/(E5024-E5021)</f>
        <v>0.15196666666666667</v>
      </c>
      <c r="K5022" s="469">
        <f t="shared" si="433"/>
        <v>11.265683237965249</v>
      </c>
      <c r="L5022" s="469">
        <f t="shared" si="434"/>
        <v>-3.4316762034750425E-2</v>
      </c>
    </row>
    <row r="5023" spans="1:12">
      <c r="A5023" s="98" t="s">
        <v>123</v>
      </c>
      <c r="B5023" s="98">
        <f t="shared" si="431"/>
        <v>9</v>
      </c>
      <c r="C5023" s="98">
        <f t="shared" si="432"/>
        <v>0</v>
      </c>
      <c r="D5023" s="98">
        <f>D5021</f>
        <v>108</v>
      </c>
      <c r="E5023" s="98">
        <f t="shared" si="430"/>
        <v>68</v>
      </c>
      <c r="F5023" s="397">
        <f>F5021+(E5023-E5021)*(F5024-F5021)/(E5024-E5021)</f>
        <v>3.9469666666666665</v>
      </c>
      <c r="G5023" s="98">
        <v>15</v>
      </c>
      <c r="H5023" s="491">
        <f>H5021+(E5023-E5021)*(H5024-H5021)/(E5024-E5021)</f>
        <v>0.34729233333333337</v>
      </c>
      <c r="I5023" s="492">
        <f>I5021+(E5023-E5021)*(I5024-I5021)/(E5024-E5021)</f>
        <v>11.4</v>
      </c>
      <c r="J5023" s="397">
        <f>J5021+(E5023-E5021)*(J5024-J5021)/(E5024-E5021)</f>
        <v>0.14723333333333333</v>
      </c>
      <c r="K5023" s="469">
        <f t="shared" si="433"/>
        <v>11.364969185422078</v>
      </c>
      <c r="L5023" s="469">
        <f t="shared" si="434"/>
        <v>-3.5030814577922342E-2</v>
      </c>
    </row>
    <row r="5024" spans="1:12">
      <c r="A5024" s="480" t="s">
        <v>123</v>
      </c>
      <c r="B5024" s="480">
        <f t="shared" si="431"/>
        <v>9</v>
      </c>
      <c r="C5024" s="480">
        <f t="shared" si="432"/>
        <v>0</v>
      </c>
      <c r="D5024" s="480">
        <f>D5021</f>
        <v>108</v>
      </c>
      <c r="E5024" s="480">
        <f t="shared" si="430"/>
        <v>69</v>
      </c>
      <c r="F5024" s="484">
        <v>3.9596</v>
      </c>
      <c r="G5024" s="480">
        <v>15</v>
      </c>
      <c r="H5024" s="482">
        <v>0.34535300000000002</v>
      </c>
      <c r="I5024" s="483">
        <v>11.5</v>
      </c>
      <c r="J5024" s="484">
        <v>0.14249999999999999</v>
      </c>
      <c r="K5024" s="469">
        <f t="shared" si="433"/>
        <v>11.465370215402791</v>
      </c>
      <c r="L5024" s="469">
        <f t="shared" si="434"/>
        <v>-3.4629784597209223E-2</v>
      </c>
    </row>
    <row r="5025" spans="1:12">
      <c r="A5025" s="98" t="s">
        <v>123</v>
      </c>
      <c r="B5025" s="98">
        <f t="shared" si="431"/>
        <v>9</v>
      </c>
      <c r="C5025" s="98">
        <f t="shared" si="432"/>
        <v>0</v>
      </c>
      <c r="D5025" s="98">
        <f>D5024</f>
        <v>108</v>
      </c>
      <c r="E5025" s="98">
        <f t="shared" si="430"/>
        <v>70</v>
      </c>
      <c r="F5025" s="397">
        <f>F5024+(E5025-E5024)*(F5027-F5024)/(E5027-E5024)</f>
        <v>3.9721000000000002</v>
      </c>
      <c r="G5025" s="98">
        <v>15</v>
      </c>
      <c r="H5025" s="491">
        <f>H5024+(E5025-E5024)*(H5027-H5024)/(E5027-E5024)</f>
        <v>0.34338600000000002</v>
      </c>
      <c r="I5025" s="492">
        <f>I5024+(E5025-E5024)*(I5027-I5024)/(E5027-E5024)</f>
        <v>11.6</v>
      </c>
      <c r="J5025" s="397">
        <f>J5024+(E5025-E5024)*(J5027-J5024)/(E5027-E5024)</f>
        <v>0.13773333333333332</v>
      </c>
      <c r="K5025" s="469">
        <f t="shared" si="433"/>
        <v>11.567448876774241</v>
      </c>
      <c r="L5025" s="469">
        <f t="shared" si="434"/>
        <v>-3.2551123225758261E-2</v>
      </c>
    </row>
    <row r="5026" spans="1:12">
      <c r="A5026" s="98" t="s">
        <v>123</v>
      </c>
      <c r="B5026" s="98">
        <f t="shared" si="431"/>
        <v>9</v>
      </c>
      <c r="C5026" s="98">
        <f t="shared" si="432"/>
        <v>0</v>
      </c>
      <c r="D5026" s="98">
        <f>D5024</f>
        <v>108</v>
      </c>
      <c r="E5026" s="98">
        <f t="shared" si="430"/>
        <v>71</v>
      </c>
      <c r="F5026" s="397">
        <f>F5024+(E5026-E5024)*(F5027-F5024)/(E5027-E5024)</f>
        <v>3.9845999999999999</v>
      </c>
      <c r="G5026" s="98">
        <v>15</v>
      </c>
      <c r="H5026" s="491">
        <f>H5024+(E5026-E5024)*(H5027-H5024)/(E5027-E5024)</f>
        <v>0.34141899999999997</v>
      </c>
      <c r="I5026" s="492">
        <f>I5024+(E5026-E5024)*(I5027-I5024)/(E5027-E5024)</f>
        <v>11.700000000000001</v>
      </c>
      <c r="J5026" s="397">
        <f>J5024+(E5026-E5024)*(J5027-J5024)/(E5027-E5024)</f>
        <v>0.13296666666666668</v>
      </c>
      <c r="K5026" s="469">
        <f t="shared" si="433"/>
        <v>11.670703739393533</v>
      </c>
      <c r="L5026" s="469">
        <f t="shared" si="434"/>
        <v>-2.9296260606468394E-2</v>
      </c>
    </row>
    <row r="5027" spans="1:12">
      <c r="A5027" s="480" t="s">
        <v>123</v>
      </c>
      <c r="B5027" s="480">
        <f t="shared" si="431"/>
        <v>9</v>
      </c>
      <c r="C5027" s="480">
        <f t="shared" si="432"/>
        <v>0</v>
      </c>
      <c r="D5027" s="480">
        <f>D5024</f>
        <v>108</v>
      </c>
      <c r="E5027" s="480">
        <f t="shared" si="430"/>
        <v>72</v>
      </c>
      <c r="F5027" s="484">
        <v>3.9971000000000001</v>
      </c>
      <c r="G5027" s="480">
        <v>15</v>
      </c>
      <c r="H5027" s="482">
        <v>0.33945199999999998</v>
      </c>
      <c r="I5027" s="483">
        <v>11.8</v>
      </c>
      <c r="J5027" s="484">
        <v>0.12820000000000001</v>
      </c>
      <c r="K5027" s="469">
        <f t="shared" si="433"/>
        <v>11.775155250226838</v>
      </c>
      <c r="L5027" s="469">
        <f t="shared" si="434"/>
        <v>-2.4844749773162533E-2</v>
      </c>
    </row>
    <row r="5028" spans="1:12">
      <c r="A5028" s="98" t="s">
        <v>123</v>
      </c>
      <c r="B5028" s="98">
        <f t="shared" si="431"/>
        <v>9</v>
      </c>
      <c r="C5028" s="98">
        <f t="shared" si="432"/>
        <v>0</v>
      </c>
      <c r="D5028" s="98">
        <f>D5027</f>
        <v>108</v>
      </c>
      <c r="E5028" s="98">
        <f t="shared" si="430"/>
        <v>73</v>
      </c>
      <c r="F5028" s="397">
        <f>F5027+(E5028-E5027)*(F5030-F5027)/(E5030-E5027)</f>
        <v>4.0095000000000001</v>
      </c>
      <c r="G5028" s="98">
        <v>15</v>
      </c>
      <c r="H5028" s="491">
        <f>H5027+(E5028-E5027)*(H5030-H5027)/(E5030-E5027)</f>
        <v>0.33745533333333333</v>
      </c>
      <c r="I5028" s="492">
        <f>I5027+(E5028-E5027)*(I5030-I5027)/(E5030-E5027)</f>
        <v>11.9</v>
      </c>
      <c r="J5028" s="397">
        <f>J5027+(E5028-E5027)*(J5030-J5027)/(E5030-E5027)</f>
        <v>0.12346666666666667</v>
      </c>
      <c r="K5028" s="469">
        <f t="shared" si="433"/>
        <v>11.88157247477691</v>
      </c>
      <c r="L5028" s="469">
        <f t="shared" si="434"/>
        <v>-1.8427525223090768E-2</v>
      </c>
    </row>
    <row r="5029" spans="1:12">
      <c r="A5029" s="98" t="s">
        <v>123</v>
      </c>
      <c r="B5029" s="98">
        <f t="shared" si="431"/>
        <v>9</v>
      </c>
      <c r="C5029" s="98">
        <f t="shared" si="432"/>
        <v>0</v>
      </c>
      <c r="D5029" s="98">
        <f>D5027</f>
        <v>108</v>
      </c>
      <c r="E5029" s="98">
        <f t="shared" si="430"/>
        <v>74</v>
      </c>
      <c r="F5029" s="397">
        <f>F5027+(E5029-E5027)*(F5030-F5027)/(E5030-E5027)</f>
        <v>4.0219000000000005</v>
      </c>
      <c r="G5029" s="98">
        <v>15</v>
      </c>
      <c r="H5029" s="491">
        <f>H5027+(E5029-E5027)*(H5030-H5027)/(E5030-E5027)</f>
        <v>0.33545866666666663</v>
      </c>
      <c r="I5029" s="492">
        <f>I5027+(E5029-E5027)*(I5030-I5027)/(E5030-E5027)</f>
        <v>12</v>
      </c>
      <c r="J5029" s="397">
        <f>J5027+(E5029-E5027)*(J5030-J5027)/(E5030-E5027)</f>
        <v>0.11873333333333334</v>
      </c>
      <c r="K5029" s="469">
        <f t="shared" si="433"/>
        <v>11.98925650055248</v>
      </c>
      <c r="L5029" s="469">
        <f t="shared" si="434"/>
        <v>-1.0743499447519511E-2</v>
      </c>
    </row>
    <row r="5030" spans="1:12">
      <c r="A5030" s="480" t="s">
        <v>123</v>
      </c>
      <c r="B5030" s="480">
        <f t="shared" si="431"/>
        <v>9</v>
      </c>
      <c r="C5030" s="480">
        <f t="shared" si="432"/>
        <v>0</v>
      </c>
      <c r="D5030" s="480">
        <f>D5027</f>
        <v>108</v>
      </c>
      <c r="E5030" s="480">
        <f t="shared" si="430"/>
        <v>75</v>
      </c>
      <c r="F5030" s="484">
        <v>4.0343</v>
      </c>
      <c r="G5030" s="480">
        <v>15</v>
      </c>
      <c r="H5030" s="482">
        <v>0.33346199999999998</v>
      </c>
      <c r="I5030" s="483">
        <v>12.1</v>
      </c>
      <c r="J5030" s="484">
        <v>0.114</v>
      </c>
      <c r="K5030" s="469">
        <f t="shared" si="433"/>
        <v>12.09823008318789</v>
      </c>
      <c r="L5030" s="469">
        <f t="shared" si="434"/>
        <v>-1.7699168121101394E-3</v>
      </c>
    </row>
    <row r="5031" spans="1:12">
      <c r="A5031" s="98" t="s">
        <v>123</v>
      </c>
      <c r="B5031" s="98">
        <f t="shared" si="431"/>
        <v>9</v>
      </c>
      <c r="C5031" s="98">
        <f t="shared" si="432"/>
        <v>0</v>
      </c>
      <c r="D5031" s="98">
        <f>D5030</f>
        <v>108</v>
      </c>
      <c r="E5031" s="98">
        <f t="shared" si="430"/>
        <v>76</v>
      </c>
      <c r="F5031" s="397">
        <f>F5030+(E5031-E5030)*(F5033-F5030)/(E5033-E5030)</f>
        <v>4.0465666666666671</v>
      </c>
      <c r="G5031" s="98">
        <v>15</v>
      </c>
      <c r="H5031" s="491">
        <f>H5030+(E5031-E5030)*(H5033-H5030)/(E5033-E5030)</f>
        <v>0.33143366666666663</v>
      </c>
      <c r="I5031" s="492">
        <f>I5030+(E5031-E5030)*(I5033-I5030)/(E5033-E5030)</f>
        <v>12.2</v>
      </c>
      <c r="J5031" s="397">
        <f>J5030+(E5031-E5030)*(J5033-J5030)/(E5033-E5030)</f>
        <v>0.10923333333333334</v>
      </c>
      <c r="K5031" s="469">
        <f t="shared" si="433"/>
        <v>12.209280690656051</v>
      </c>
      <c r="L5031" s="469">
        <f t="shared" si="434"/>
        <v>9.2806906560518598E-3</v>
      </c>
    </row>
    <row r="5032" spans="1:12">
      <c r="A5032" s="98" t="s">
        <v>123</v>
      </c>
      <c r="B5032" s="98">
        <f t="shared" si="431"/>
        <v>9</v>
      </c>
      <c r="C5032" s="98">
        <f t="shared" si="432"/>
        <v>0</v>
      </c>
      <c r="D5032" s="98">
        <f>D5030</f>
        <v>108</v>
      </c>
      <c r="E5032" s="98">
        <f t="shared" si="430"/>
        <v>77</v>
      </c>
      <c r="F5032" s="397">
        <f>F5030+(E5032-E5030)*(F5033-F5030)/(E5033-E5030)</f>
        <v>4.0588333333333333</v>
      </c>
      <c r="G5032" s="98">
        <v>15</v>
      </c>
      <c r="H5032" s="491">
        <f>H5030+(E5032-E5030)*(H5033-H5030)/(E5033-E5030)</f>
        <v>0.32940533333333333</v>
      </c>
      <c r="I5032" s="492">
        <f>I5030+(E5032-E5030)*(I5033-I5030)/(E5033-E5030)</f>
        <v>12.3</v>
      </c>
      <c r="J5032" s="397">
        <f>J5030+(E5032-E5030)*(J5033-J5030)/(E5033-E5030)</f>
        <v>0.10446666666666667</v>
      </c>
      <c r="K5032" s="469">
        <f t="shared" si="433"/>
        <v>12.321698899835663</v>
      </c>
      <c r="L5032" s="469">
        <f t="shared" si="434"/>
        <v>2.1698899835662644E-2</v>
      </c>
    </row>
    <row r="5033" spans="1:12">
      <c r="A5033" s="480" t="s">
        <v>123</v>
      </c>
      <c r="B5033" s="480">
        <f t="shared" si="431"/>
        <v>9</v>
      </c>
      <c r="C5033" s="480">
        <f t="shared" si="432"/>
        <v>0</v>
      </c>
      <c r="D5033" s="480">
        <f>D5030</f>
        <v>108</v>
      </c>
      <c r="E5033" s="480">
        <f t="shared" ref="E5033:E5063" si="435">E5032+1</f>
        <v>78</v>
      </c>
      <c r="F5033" s="484">
        <v>4.0711000000000004</v>
      </c>
      <c r="G5033" s="480">
        <v>15</v>
      </c>
      <c r="H5033" s="482">
        <v>0.32737699999999997</v>
      </c>
      <c r="I5033" s="483">
        <v>12.4</v>
      </c>
      <c r="J5033" s="484">
        <v>9.9699999999999997E-2</v>
      </c>
      <c r="K5033" s="469">
        <f t="shared" si="433"/>
        <v>12.435510130522305</v>
      </c>
      <c r="L5033" s="469">
        <f t="shared" si="434"/>
        <v>3.5510130522304451E-2</v>
      </c>
    </row>
    <row r="5034" spans="1:12">
      <c r="A5034" s="98" t="s">
        <v>123</v>
      </c>
      <c r="B5034" s="98">
        <f t="shared" si="431"/>
        <v>9</v>
      </c>
      <c r="C5034" s="98">
        <f t="shared" si="432"/>
        <v>0</v>
      </c>
      <c r="D5034" s="98">
        <f>D5033</f>
        <v>108</v>
      </c>
      <c r="E5034" s="98">
        <f t="shared" si="435"/>
        <v>79</v>
      </c>
      <c r="F5034" s="397">
        <f>F5033+(E5034-E5033)*(F5036-F5033)/(E5036-E5033)</f>
        <v>4.0832666666666668</v>
      </c>
      <c r="G5034" s="98">
        <v>15</v>
      </c>
      <c r="H5034" s="491">
        <f>H5033+(E5034-E5033)*(H5036-H5033)/(E5036-E5033)</f>
        <v>0.32531499999999997</v>
      </c>
      <c r="I5034" s="492">
        <f>I5033+(E5034-E5033)*(I5036-I5033)/(E5036-E5033)</f>
        <v>12.533333333333333</v>
      </c>
      <c r="J5034" s="397">
        <f>J5033+(E5034-E5033)*(J5036-J5033)/(E5036-E5033)</f>
        <v>9.4966666666666671E-2</v>
      </c>
      <c r="K5034" s="469">
        <f t="shared" si="433"/>
        <v>12.551731911122042</v>
      </c>
      <c r="L5034" s="469">
        <f t="shared" si="434"/>
        <v>1.8398577788708792E-2</v>
      </c>
    </row>
    <row r="5035" spans="1:12">
      <c r="A5035" s="98" t="s">
        <v>123</v>
      </c>
      <c r="B5035" s="98">
        <f t="shared" si="431"/>
        <v>9</v>
      </c>
      <c r="C5035" s="98">
        <f t="shared" si="432"/>
        <v>0</v>
      </c>
      <c r="D5035" s="98">
        <f>D5033</f>
        <v>108</v>
      </c>
      <c r="E5035" s="98">
        <f t="shared" si="435"/>
        <v>80</v>
      </c>
      <c r="F5035" s="397">
        <f>F5033+(E5035-E5033)*(F5036-F5033)/(E5036-E5033)</f>
        <v>4.0954333333333333</v>
      </c>
      <c r="G5035" s="98">
        <v>15</v>
      </c>
      <c r="H5035" s="491">
        <f>H5033+(E5035-E5033)*(H5036-H5033)/(E5036-E5033)</f>
        <v>0.32325300000000001</v>
      </c>
      <c r="I5035" s="492">
        <f>I5033+(E5035-E5033)*(I5036-I5033)/(E5036-E5033)</f>
        <v>12.666666666666668</v>
      </c>
      <c r="J5035" s="397">
        <f>J5033+(E5035-E5033)*(J5036-J5033)/(E5036-E5033)</f>
        <v>9.0233333333333332E-2</v>
      </c>
      <c r="K5035" s="469">
        <f t="shared" si="433"/>
        <v>12.669436426988561</v>
      </c>
      <c r="L5035" s="469">
        <f t="shared" si="434"/>
        <v>2.7697603218932443E-3</v>
      </c>
    </row>
    <row r="5036" spans="1:12">
      <c r="A5036" s="480" t="s">
        <v>123</v>
      </c>
      <c r="B5036" s="480">
        <f t="shared" si="431"/>
        <v>9</v>
      </c>
      <c r="C5036" s="480">
        <f t="shared" si="432"/>
        <v>0</v>
      </c>
      <c r="D5036" s="480">
        <f>D5033</f>
        <v>108</v>
      </c>
      <c r="E5036" s="480">
        <f t="shared" si="435"/>
        <v>81</v>
      </c>
      <c r="F5036" s="484">
        <v>4.1075999999999997</v>
      </c>
      <c r="G5036" s="480">
        <v>15</v>
      </c>
      <c r="H5036" s="482">
        <v>0.321191</v>
      </c>
      <c r="I5036" s="483">
        <v>12.8</v>
      </c>
      <c r="J5036" s="484">
        <v>8.5500000000000007E-2</v>
      </c>
      <c r="K5036" s="469">
        <f t="shared" si="433"/>
        <v>12.788652234962996</v>
      </c>
      <c r="L5036" s="469">
        <f t="shared" si="434"/>
        <v>-1.1347765037005075E-2</v>
      </c>
    </row>
    <row r="5037" spans="1:12">
      <c r="A5037" s="98" t="s">
        <v>123</v>
      </c>
      <c r="B5037" s="98">
        <f t="shared" si="431"/>
        <v>9</v>
      </c>
      <c r="C5037" s="98">
        <f t="shared" si="432"/>
        <v>0</v>
      </c>
      <c r="D5037" s="98">
        <f>D5036</f>
        <v>108</v>
      </c>
      <c r="E5037" s="98">
        <f t="shared" si="435"/>
        <v>82</v>
      </c>
      <c r="F5037" s="397">
        <f>F5036+(E5037-E5036)*(F5039-F5036)/(E5039-E5036)</f>
        <v>4.1196333333333328</v>
      </c>
      <c r="G5037" s="98">
        <v>15</v>
      </c>
      <c r="H5037" s="491">
        <f>H5036+(E5037-E5036)*(H5039-H5036)/(E5039-E5036)</f>
        <v>0.31909300000000002</v>
      </c>
      <c r="I5037" s="492">
        <f>I5036+(E5037-E5036)*(I5039-I5036)/(E5039-E5036)</f>
        <v>12.933333333333334</v>
      </c>
      <c r="J5037" s="397">
        <f>J5036+(E5037-E5036)*(J5039-J5036)/(E5039-E5036)</f>
        <v>8.0733333333333338E-2</v>
      </c>
      <c r="K5037" s="469">
        <f t="shared" si="433"/>
        <v>12.910447215493077</v>
      </c>
      <c r="L5037" s="469">
        <f t="shared" si="434"/>
        <v>-2.2886117840256404E-2</v>
      </c>
    </row>
    <row r="5038" spans="1:12">
      <c r="A5038" s="98" t="s">
        <v>123</v>
      </c>
      <c r="B5038" s="98">
        <f t="shared" si="431"/>
        <v>9</v>
      </c>
      <c r="C5038" s="98">
        <f t="shared" si="432"/>
        <v>0</v>
      </c>
      <c r="D5038" s="98">
        <f>D5036</f>
        <v>108</v>
      </c>
      <c r="E5038" s="98">
        <f t="shared" si="435"/>
        <v>83</v>
      </c>
      <c r="F5038" s="397">
        <f>F5036+(E5038-E5036)*(F5039-F5036)/(E5039-E5036)</f>
        <v>4.1316666666666668</v>
      </c>
      <c r="G5038" s="98">
        <v>15</v>
      </c>
      <c r="H5038" s="491">
        <f>H5036+(E5038-E5036)*(H5039-H5036)/(E5039-E5036)</f>
        <v>0.31699499999999997</v>
      </c>
      <c r="I5038" s="492">
        <f>I5036+(E5038-E5036)*(I5039-I5036)/(E5039-E5036)</f>
        <v>13.066666666666666</v>
      </c>
      <c r="J5038" s="397">
        <f>J5036+(E5038-E5036)*(J5039-J5036)/(E5039-E5036)</f>
        <v>7.5966666666666668E-2</v>
      </c>
      <c r="K5038" s="469">
        <f t="shared" si="433"/>
        <v>13.033854372045829</v>
      </c>
      <c r="L5038" s="469">
        <f t="shared" si="434"/>
        <v>-3.281229462083779E-2</v>
      </c>
    </row>
    <row r="5039" spans="1:12">
      <c r="A5039" s="480" t="s">
        <v>123</v>
      </c>
      <c r="B5039" s="480">
        <f t="shared" si="431"/>
        <v>9</v>
      </c>
      <c r="C5039" s="480">
        <f t="shared" si="432"/>
        <v>0</v>
      </c>
      <c r="D5039" s="480">
        <f>D5036</f>
        <v>108</v>
      </c>
      <c r="E5039" s="480">
        <f t="shared" si="435"/>
        <v>84</v>
      </c>
      <c r="F5039" s="484">
        <v>4.1436999999999999</v>
      </c>
      <c r="G5039" s="480">
        <v>15</v>
      </c>
      <c r="H5039" s="482">
        <v>0.31489699999999998</v>
      </c>
      <c r="I5039" s="483">
        <v>13.2</v>
      </c>
      <c r="J5039" s="484">
        <v>7.1199999999999999E-2</v>
      </c>
      <c r="K5039" s="469">
        <f t="shared" si="433"/>
        <v>13.158905927970098</v>
      </c>
      <c r="L5039" s="469">
        <f t="shared" si="434"/>
        <v>-4.1094072029901341E-2</v>
      </c>
    </row>
    <row r="5040" spans="1:12">
      <c r="A5040" s="98" t="s">
        <v>123</v>
      </c>
      <c r="B5040" s="98">
        <f t="shared" si="431"/>
        <v>9</v>
      </c>
      <c r="C5040" s="98">
        <f t="shared" si="432"/>
        <v>0</v>
      </c>
      <c r="D5040" s="98">
        <f>D5039</f>
        <v>108</v>
      </c>
      <c r="E5040" s="98">
        <f t="shared" si="435"/>
        <v>85</v>
      </c>
      <c r="F5040" s="397">
        <f>F5039+(E5040-E5039)*(F5042-F5039)/(E5042-E5039)</f>
        <v>4.1556666666666668</v>
      </c>
      <c r="G5040" s="98">
        <v>15</v>
      </c>
      <c r="H5040" s="491">
        <f>H5039+(E5040-E5039)*(H5042-H5039)/(E5042-E5039)</f>
        <v>0.31276100000000001</v>
      </c>
      <c r="I5040" s="492">
        <f>I5039+(E5040-E5039)*(I5042-I5039)/(E5042-E5039)</f>
        <v>13.333333333333332</v>
      </c>
      <c r="J5040" s="397">
        <f>J5039+(E5040-E5039)*(J5042-J5039)/(E5042-E5039)</f>
        <v>6.6466666666666674E-2</v>
      </c>
      <c r="K5040" s="469">
        <f t="shared" si="433"/>
        <v>13.287036000865411</v>
      </c>
      <c r="L5040" s="469">
        <f t="shared" si="434"/>
        <v>-4.6297332467920782E-2</v>
      </c>
    </row>
    <row r="5041" spans="1:12">
      <c r="A5041" s="98" t="s">
        <v>123</v>
      </c>
      <c r="B5041" s="98">
        <f t="shared" si="431"/>
        <v>9</v>
      </c>
      <c r="C5041" s="98">
        <f t="shared" si="432"/>
        <v>0</v>
      </c>
      <c r="D5041" s="98">
        <f>D5039</f>
        <v>108</v>
      </c>
      <c r="E5041" s="98">
        <f t="shared" si="435"/>
        <v>86</v>
      </c>
      <c r="F5041" s="397">
        <f>F5039+(E5041-E5039)*(F5042-F5039)/(E5042-E5039)</f>
        <v>4.1676333333333329</v>
      </c>
      <c r="G5041" s="98">
        <v>15</v>
      </c>
      <c r="H5041" s="491">
        <f>H5039+(E5041-E5039)*(H5042-H5039)/(E5042-E5039)</f>
        <v>0.31062499999999998</v>
      </c>
      <c r="I5041" s="492">
        <f>I5039+(E5041-E5039)*(I5042-I5039)/(E5042-E5039)</f>
        <v>13.466666666666667</v>
      </c>
      <c r="J5041" s="397">
        <f>J5039+(E5041-E5039)*(J5042-J5039)/(E5042-E5039)</f>
        <v>6.1733333333333335E-2</v>
      </c>
      <c r="K5041" s="469">
        <f t="shared" si="433"/>
        <v>13.416928236083164</v>
      </c>
      <c r="L5041" s="469">
        <f t="shared" si="434"/>
        <v>-4.9738430583502691E-2</v>
      </c>
    </row>
    <row r="5042" spans="1:12">
      <c r="A5042" s="480" t="s">
        <v>123</v>
      </c>
      <c r="B5042" s="480">
        <f t="shared" si="431"/>
        <v>9</v>
      </c>
      <c r="C5042" s="480">
        <f t="shared" si="432"/>
        <v>0</v>
      </c>
      <c r="D5042" s="480">
        <f>D5039</f>
        <v>108</v>
      </c>
      <c r="E5042" s="480">
        <f t="shared" si="435"/>
        <v>87</v>
      </c>
      <c r="F5042" s="484">
        <v>4.1795999999999998</v>
      </c>
      <c r="G5042" s="480">
        <v>15</v>
      </c>
      <c r="H5042" s="482">
        <v>0.30848900000000001</v>
      </c>
      <c r="I5042" s="483">
        <v>13.6</v>
      </c>
      <c r="J5042" s="484">
        <v>5.7000000000000002E-2</v>
      </c>
      <c r="K5042" s="469">
        <f t="shared" si="433"/>
        <v>13.548619237638942</v>
      </c>
      <c r="L5042" s="469">
        <f t="shared" si="434"/>
        <v>-5.1380762361057819E-2</v>
      </c>
    </row>
    <row r="5043" spans="1:12">
      <c r="A5043" s="98" t="s">
        <v>123</v>
      </c>
      <c r="B5043" s="98">
        <f t="shared" si="431"/>
        <v>9</v>
      </c>
      <c r="C5043" s="98">
        <f t="shared" si="432"/>
        <v>0</v>
      </c>
      <c r="D5043" s="98">
        <f>D5042</f>
        <v>108</v>
      </c>
      <c r="E5043" s="98">
        <f t="shared" si="435"/>
        <v>88</v>
      </c>
      <c r="F5043" s="397">
        <f>F5042+(E5043-E5042)*(F5045-F5042)/(E5045-E5042)</f>
        <v>4.1914333333333333</v>
      </c>
      <c r="G5043" s="98">
        <v>15</v>
      </c>
      <c r="H5043" s="491">
        <f>H5042+(E5043-E5042)*(H5045-H5042)/(E5045-E5042)</f>
        <v>0.30631233333333335</v>
      </c>
      <c r="I5043" s="492">
        <f>I5042+(E5043-E5042)*(I5045-I5042)/(E5045-E5042)</f>
        <v>13.733333333333333</v>
      </c>
      <c r="J5043" s="397">
        <f>J5042+(E5043-E5042)*(J5045-J5042)/(E5045-E5042)</f>
        <v>5.2233333333333333E-2</v>
      </c>
      <c r="K5043" s="469">
        <f t="shared" si="433"/>
        <v>13.683527815290928</v>
      </c>
      <c r="L5043" s="469">
        <f t="shared" si="434"/>
        <v>-4.9805518042404628E-2</v>
      </c>
    </row>
    <row r="5044" spans="1:12">
      <c r="A5044" s="98" t="s">
        <v>123</v>
      </c>
      <c r="B5044" s="98">
        <f t="shared" si="431"/>
        <v>9</v>
      </c>
      <c r="C5044" s="98">
        <f t="shared" si="432"/>
        <v>0</v>
      </c>
      <c r="D5044" s="98">
        <f>D5042</f>
        <v>108</v>
      </c>
      <c r="E5044" s="98">
        <f t="shared" si="435"/>
        <v>89</v>
      </c>
      <c r="F5044" s="397">
        <f>F5042+(E5044-E5042)*(F5045-F5042)/(E5045-E5042)</f>
        <v>4.203266666666666</v>
      </c>
      <c r="G5044" s="98">
        <v>15</v>
      </c>
      <c r="H5044" s="491">
        <f>H5042+(E5044-E5042)*(H5045-H5042)/(E5045-E5042)</f>
        <v>0.30413566666666664</v>
      </c>
      <c r="I5044" s="492">
        <f>I5042+(E5044-E5042)*(I5045-I5042)/(E5045-E5042)</f>
        <v>13.866666666666667</v>
      </c>
      <c r="J5044" s="397">
        <f>J5042+(E5044-E5042)*(J5045-J5042)/(E5045-E5042)</f>
        <v>4.7466666666666671E-2</v>
      </c>
      <c r="K5044" s="469">
        <f t="shared" si="433"/>
        <v>13.820367445668435</v>
      </c>
      <c r="L5044" s="469">
        <f t="shared" si="434"/>
        <v>-4.6299220998232471E-2</v>
      </c>
    </row>
    <row r="5045" spans="1:12">
      <c r="A5045" s="480" t="s">
        <v>123</v>
      </c>
      <c r="B5045" s="480">
        <f t="shared" si="431"/>
        <v>9</v>
      </c>
      <c r="C5045" s="480">
        <f t="shared" si="432"/>
        <v>0</v>
      </c>
      <c r="D5045" s="480">
        <f>D5042</f>
        <v>108</v>
      </c>
      <c r="E5045" s="480">
        <f t="shared" si="435"/>
        <v>90</v>
      </c>
      <c r="F5045" s="484">
        <v>4.2150999999999996</v>
      </c>
      <c r="G5045" s="480">
        <v>15</v>
      </c>
      <c r="H5045" s="482">
        <v>0.30195899999999998</v>
      </c>
      <c r="I5045" s="483">
        <v>14</v>
      </c>
      <c r="J5045" s="484">
        <v>4.2700000000000002E-2</v>
      </c>
      <c r="K5045" s="469">
        <f t="shared" si="433"/>
        <v>13.959179888660382</v>
      </c>
      <c r="L5045" s="469">
        <f t="shared" si="434"/>
        <v>-4.0820111339618492E-2</v>
      </c>
    </row>
    <row r="5046" spans="1:12">
      <c r="A5046" s="98" t="s">
        <v>123</v>
      </c>
      <c r="B5046" s="98">
        <f t="shared" si="431"/>
        <v>9</v>
      </c>
      <c r="C5046" s="98">
        <f t="shared" si="432"/>
        <v>0</v>
      </c>
      <c r="D5046" s="98">
        <f>D5045</f>
        <v>108</v>
      </c>
      <c r="E5046" s="98">
        <f t="shared" si="435"/>
        <v>91</v>
      </c>
      <c r="F5046" s="397">
        <f>F5045+(E5046-E5045)*(F5048-F5045)/(E5048-E5045)</f>
        <v>4.2268666666666661</v>
      </c>
      <c r="G5046" s="98">
        <v>15</v>
      </c>
      <c r="H5046" s="491">
        <f>H5045+(E5046-E5045)*(H5048-H5045)/(E5048-E5045)</f>
        <v>0.2997393333333333</v>
      </c>
      <c r="I5046" s="492">
        <f>I5045+(E5046-E5045)*(I5048-I5045)/(E5048-E5045)</f>
        <v>14.133333333333333</v>
      </c>
      <c r="J5046" s="397">
        <f>J5045+(E5046-E5045)*(J5048-J5045)/(E5048-E5045)</f>
        <v>3.7966666666666669E-2</v>
      </c>
      <c r="K5046" s="469">
        <f t="shared" si="433"/>
        <v>14.101808460239896</v>
      </c>
      <c r="L5046" s="469">
        <f t="shared" si="434"/>
        <v>-3.1524873093436767E-2</v>
      </c>
    </row>
    <row r="5047" spans="1:12">
      <c r="A5047" s="98" t="s">
        <v>123</v>
      </c>
      <c r="B5047" s="98">
        <f t="shared" si="431"/>
        <v>9</v>
      </c>
      <c r="C5047" s="98">
        <f t="shared" si="432"/>
        <v>0</v>
      </c>
      <c r="D5047" s="98">
        <f>D5045</f>
        <v>108</v>
      </c>
      <c r="E5047" s="98">
        <f t="shared" si="435"/>
        <v>92</v>
      </c>
      <c r="F5047" s="397">
        <f>F5045+(E5047-E5045)*(F5048-F5045)/(E5048-E5045)</f>
        <v>4.2386333333333335</v>
      </c>
      <c r="G5047" s="98">
        <v>15</v>
      </c>
      <c r="H5047" s="491">
        <f>H5045+(E5047-E5045)*(H5048-H5045)/(E5048-E5045)</f>
        <v>0.29751966666666668</v>
      </c>
      <c r="I5047" s="492">
        <f>I5045+(E5047-E5045)*(I5048-I5045)/(E5048-E5045)</f>
        <v>14.266666666666667</v>
      </c>
      <c r="J5047" s="397">
        <f>J5045+(E5047-E5045)*(J5048-J5045)/(E5048-E5045)</f>
        <v>3.3233333333333337E-2</v>
      </c>
      <c r="K5047" s="469">
        <f t="shared" si="433"/>
        <v>14.246565213055943</v>
      </c>
      <c r="L5047" s="469">
        <f t="shared" si="434"/>
        <v>-2.0101453610724462E-2</v>
      </c>
    </row>
    <row r="5048" spans="1:12">
      <c r="A5048" s="480" t="s">
        <v>123</v>
      </c>
      <c r="B5048" s="480">
        <f t="shared" si="431"/>
        <v>9</v>
      </c>
      <c r="C5048" s="480">
        <f t="shared" si="432"/>
        <v>0</v>
      </c>
      <c r="D5048" s="480">
        <f>D5045</f>
        <v>108</v>
      </c>
      <c r="E5048" s="480">
        <f t="shared" si="435"/>
        <v>93</v>
      </c>
      <c r="F5048" s="484">
        <v>4.2504</v>
      </c>
      <c r="G5048" s="480">
        <v>15</v>
      </c>
      <c r="H5048" s="482">
        <v>0.29530000000000001</v>
      </c>
      <c r="I5048" s="483">
        <v>14.4</v>
      </c>
      <c r="J5048" s="484">
        <v>2.8500000000000001E-2</v>
      </c>
      <c r="K5048" s="469">
        <f t="shared" si="433"/>
        <v>14.393498137487301</v>
      </c>
      <c r="L5048" s="469">
        <f t="shared" si="434"/>
        <v>-6.5018625126995744E-3</v>
      </c>
    </row>
    <row r="5049" spans="1:12">
      <c r="A5049" s="98" t="s">
        <v>123</v>
      </c>
      <c r="B5049" s="98">
        <f t="shared" si="431"/>
        <v>9</v>
      </c>
      <c r="C5049" s="98">
        <f t="shared" si="432"/>
        <v>0</v>
      </c>
      <c r="D5049" s="98">
        <f>D5048</f>
        <v>108</v>
      </c>
      <c r="E5049" s="98">
        <f t="shared" si="435"/>
        <v>94</v>
      </c>
      <c r="F5049" s="397">
        <f>F5048+(E5049-E5048)*(F5051-F5048)/(E5051-E5048)</f>
        <v>4.2620666666666667</v>
      </c>
      <c r="G5049" s="98">
        <v>15</v>
      </c>
      <c r="H5049" s="491">
        <f>H5048+(E5049-E5048)*(H5051-H5048)/(E5051-E5048)</f>
        <v>0.29303466666666667</v>
      </c>
      <c r="I5049" s="492">
        <f>I5048+(E5049-E5048)*(I5051-I5048)/(E5051-E5048)</f>
        <v>14.566666666666666</v>
      </c>
      <c r="J5049" s="397">
        <f>J5048+(E5049-E5048)*(J5051-J5048)/(E5051-E5048)</f>
        <v>2.3733333333333335E-2</v>
      </c>
      <c r="K5049" s="469">
        <f t="shared" si="433"/>
        <v>14.544581755969714</v>
      </c>
      <c r="L5049" s="469">
        <f t="shared" si="434"/>
        <v>-2.2084910696952065E-2</v>
      </c>
    </row>
    <row r="5050" spans="1:12">
      <c r="A5050" s="98" t="s">
        <v>123</v>
      </c>
      <c r="B5050" s="98">
        <f t="shared" si="431"/>
        <v>9</v>
      </c>
      <c r="C5050" s="98">
        <f t="shared" si="432"/>
        <v>0</v>
      </c>
      <c r="D5050" s="98">
        <f>D5048</f>
        <v>108</v>
      </c>
      <c r="E5050" s="98">
        <f t="shared" si="435"/>
        <v>95</v>
      </c>
      <c r="F5050" s="397">
        <f>F5048+(E5050-E5048)*(F5051-F5048)/(E5051-E5048)</f>
        <v>4.2737333333333334</v>
      </c>
      <c r="G5050" s="98">
        <v>15</v>
      </c>
      <c r="H5050" s="491">
        <f>H5048+(E5050-E5048)*(H5051-H5048)/(E5051-E5048)</f>
        <v>0.29076933333333332</v>
      </c>
      <c r="I5050" s="492">
        <f>I5048+(E5050-E5048)*(I5051-I5048)/(E5051-E5048)</f>
        <v>14.733333333333334</v>
      </c>
      <c r="J5050" s="397">
        <f>J5048+(E5050-E5048)*(J5051-J5048)/(E5051-E5048)</f>
        <v>1.8966666666666666E-2</v>
      </c>
      <c r="K5050" s="469">
        <f t="shared" si="433"/>
        <v>14.698019506871427</v>
      </c>
      <c r="L5050" s="469">
        <f t="shared" si="434"/>
        <v>-3.5313826461907283E-2</v>
      </c>
    </row>
    <row r="5051" spans="1:12">
      <c r="A5051" s="480" t="s">
        <v>123</v>
      </c>
      <c r="B5051" s="480">
        <f t="shared" si="431"/>
        <v>9</v>
      </c>
      <c r="C5051" s="480">
        <f t="shared" si="432"/>
        <v>0</v>
      </c>
      <c r="D5051" s="480">
        <f>D5048</f>
        <v>108</v>
      </c>
      <c r="E5051" s="480">
        <f t="shared" si="435"/>
        <v>96</v>
      </c>
      <c r="F5051" s="484">
        <v>4.2854000000000001</v>
      </c>
      <c r="G5051" s="480">
        <v>15</v>
      </c>
      <c r="H5051" s="482">
        <v>0.28850399999999998</v>
      </c>
      <c r="I5051" s="483">
        <v>14.9</v>
      </c>
      <c r="J5051" s="484">
        <v>1.4200000000000001E-2</v>
      </c>
      <c r="K5051" s="469">
        <f t="shared" si="433"/>
        <v>14.853866844133877</v>
      </c>
      <c r="L5051" s="469">
        <f t="shared" si="434"/>
        <v>-4.6133155866122877E-2</v>
      </c>
    </row>
    <row r="5052" spans="1:12">
      <c r="A5052" s="98" t="s">
        <v>123</v>
      </c>
      <c r="B5052" s="98">
        <f t="shared" si="431"/>
        <v>9</v>
      </c>
      <c r="C5052" s="98">
        <f t="shared" si="432"/>
        <v>0</v>
      </c>
      <c r="D5052" s="98">
        <f>D5051</f>
        <v>108</v>
      </c>
      <c r="E5052" s="98">
        <f t="shared" si="435"/>
        <v>97</v>
      </c>
      <c r="F5052" s="397">
        <f>F5051+(E5052-E5051)*(F5054-F5051)/(E5054-E5051)</f>
        <v>4.2969333333333335</v>
      </c>
      <c r="G5052" s="98">
        <v>15</v>
      </c>
      <c r="H5052" s="491">
        <f>H5051+(E5052-E5051)*(H5054-H5051)/(E5054-E5051)</f>
        <v>0.28619066666666665</v>
      </c>
      <c r="I5052" s="492">
        <f>I5051+(E5052-E5051)*(I5054-I5051)/(E5054-E5051)</f>
        <v>15.033333333333333</v>
      </c>
      <c r="J5052" s="397">
        <f>J5051+(E5052-E5051)*(J5054-J5051)/(E5054-E5051)</f>
        <v>9.4666666666666684E-3</v>
      </c>
      <c r="K5052" s="469">
        <f t="shared" si="433"/>
        <v>15.014232935618679</v>
      </c>
      <c r="L5052" s="469">
        <f t="shared" si="434"/>
        <v>-1.9100397714653994E-2</v>
      </c>
    </row>
    <row r="5053" spans="1:12">
      <c r="A5053" s="98" t="s">
        <v>123</v>
      </c>
      <c r="B5053" s="98">
        <f t="shared" ref="B5053:B5116" si="436">INT(D5053/12)</f>
        <v>9</v>
      </c>
      <c r="C5053" s="98">
        <f t="shared" ref="C5053:C5116" si="437">D5053-B5053*12</f>
        <v>0</v>
      </c>
      <c r="D5053" s="98">
        <f>D5051</f>
        <v>108</v>
      </c>
      <c r="E5053" s="98">
        <f t="shared" si="435"/>
        <v>98</v>
      </c>
      <c r="F5053" s="397">
        <f>F5051+(E5053-E5051)*(F5054-F5051)/(E5054-E5051)</f>
        <v>4.3084666666666669</v>
      </c>
      <c r="G5053" s="98">
        <v>15</v>
      </c>
      <c r="H5053" s="491">
        <f>H5051+(E5053-E5051)*(H5054-H5051)/(E5054-E5051)</f>
        <v>0.28387733333333331</v>
      </c>
      <c r="I5053" s="492">
        <f>I5051+(E5053-E5051)*(I5054-I5051)/(E5054-E5051)</f>
        <v>15.166666666666668</v>
      </c>
      <c r="J5053" s="397">
        <f>J5051+(E5053-E5051)*(J5054-J5051)/(E5054-E5051)</f>
        <v>4.7333333333333342E-3</v>
      </c>
      <c r="K5053" s="469">
        <f t="shared" si="433"/>
        <v>15.177212692806284</v>
      </c>
      <c r="L5053" s="469">
        <f t="shared" si="434"/>
        <v>1.0546026139616416E-2</v>
      </c>
    </row>
    <row r="5054" spans="1:12">
      <c r="A5054" s="480" t="s">
        <v>123</v>
      </c>
      <c r="B5054" s="480">
        <f t="shared" si="436"/>
        <v>9</v>
      </c>
      <c r="C5054" s="480">
        <f t="shared" si="437"/>
        <v>0</v>
      </c>
      <c r="D5054" s="480">
        <f>D5051</f>
        <v>108</v>
      </c>
      <c r="E5054" s="480">
        <f t="shared" si="435"/>
        <v>99</v>
      </c>
      <c r="F5054" s="484">
        <v>4.32</v>
      </c>
      <c r="G5054" s="480">
        <v>15</v>
      </c>
      <c r="H5054" s="482">
        <v>0.28156399999999998</v>
      </c>
      <c r="I5054" s="483">
        <v>15.3</v>
      </c>
      <c r="J5054" s="484">
        <v>0</v>
      </c>
      <c r="K5054" s="469">
        <f t="shared" si="433"/>
        <v>15.342870537426661</v>
      </c>
      <c r="L5054" s="469">
        <f t="shared" si="434"/>
        <v>4.2870537426660249E-2</v>
      </c>
    </row>
    <row r="5055" spans="1:12">
      <c r="A5055" s="98" t="s">
        <v>123</v>
      </c>
      <c r="B5055" s="98">
        <f t="shared" si="436"/>
        <v>9</v>
      </c>
      <c r="C5055" s="98">
        <f t="shared" si="437"/>
        <v>0</v>
      </c>
      <c r="D5055" s="98">
        <f>D5054</f>
        <v>108</v>
      </c>
      <c r="E5055" s="98">
        <f t="shared" si="435"/>
        <v>100</v>
      </c>
      <c r="F5055" s="397">
        <f>F5054+(E5055-E5054)*(F5057-F5054)/(E5057-E5054)</f>
        <v>4.3314666666666666</v>
      </c>
      <c r="G5055" s="98">
        <v>15</v>
      </c>
      <c r="H5055" s="491">
        <f>H5054+(E5055-E5054)*(H5057-H5054)/(E5057-E5054)</f>
        <v>0.2791993333333333</v>
      </c>
      <c r="I5055" s="492">
        <f>I5054+(E5055-E5054)*(I5057-I5054)/(E5057-E5054)</f>
        <v>15.5</v>
      </c>
      <c r="J5055" s="493">
        <f>J5054+(E5055-E5054)*(J5057-J5054)/(E5057-E5054)</f>
        <v>0</v>
      </c>
      <c r="K5055" s="469">
        <f t="shared" si="433"/>
        <v>15.513886136308827</v>
      </c>
      <c r="L5055" s="469">
        <f t="shared" si="434"/>
        <v>1.3886136308826735E-2</v>
      </c>
    </row>
    <row r="5056" spans="1:12">
      <c r="A5056" s="98" t="s">
        <v>123</v>
      </c>
      <c r="B5056" s="98">
        <f t="shared" si="436"/>
        <v>9</v>
      </c>
      <c r="C5056" s="98">
        <f t="shared" si="437"/>
        <v>0</v>
      </c>
      <c r="D5056" s="98">
        <f>D5054</f>
        <v>108</v>
      </c>
      <c r="E5056" s="98">
        <f t="shared" si="435"/>
        <v>101</v>
      </c>
      <c r="F5056" s="397">
        <f>F5054+(E5056-E5054)*(F5057-F5054)/(E5057-E5054)</f>
        <v>4.3429333333333338</v>
      </c>
      <c r="G5056" s="98">
        <v>15</v>
      </c>
      <c r="H5056" s="491">
        <f>H5054+(E5056-E5054)*(H5057-H5054)/(E5057-E5054)</f>
        <v>0.27683466666666667</v>
      </c>
      <c r="I5056" s="492">
        <f>I5054+(E5056-E5054)*(I5057-I5054)/(E5057-E5054)</f>
        <v>15.700000000000001</v>
      </c>
      <c r="J5056" s="493">
        <f>J5054+(E5056-E5054)*(J5057-J5054)/(E5057-E5054)</f>
        <v>0</v>
      </c>
      <c r="K5056" s="469">
        <f t="shared" si="433"/>
        <v>15.687823297660216</v>
      </c>
      <c r="L5056" s="469">
        <f t="shared" si="434"/>
        <v>-1.217670233978474E-2</v>
      </c>
    </row>
    <row r="5057" spans="1:12">
      <c r="A5057" s="480" t="s">
        <v>123</v>
      </c>
      <c r="B5057" s="480">
        <f t="shared" si="436"/>
        <v>9</v>
      </c>
      <c r="C5057" s="480">
        <f t="shared" si="437"/>
        <v>0</v>
      </c>
      <c r="D5057" s="480">
        <f>D5054</f>
        <v>108</v>
      </c>
      <c r="E5057" s="480">
        <f t="shared" si="435"/>
        <v>102</v>
      </c>
      <c r="F5057" s="484">
        <v>4.3544</v>
      </c>
      <c r="G5057" s="480">
        <v>15</v>
      </c>
      <c r="H5057" s="482">
        <v>0.27446999999999999</v>
      </c>
      <c r="I5057" s="483">
        <v>15.9</v>
      </c>
      <c r="J5057" s="493">
        <v>0</v>
      </c>
      <c r="K5057" s="469">
        <f t="shared" si="433"/>
        <v>15.864757532699384</v>
      </c>
      <c r="L5057" s="469">
        <f t="shared" si="434"/>
        <v>-3.5242467300616198E-2</v>
      </c>
    </row>
    <row r="5058" spans="1:12">
      <c r="A5058" s="98" t="s">
        <v>123</v>
      </c>
      <c r="B5058" s="98">
        <f t="shared" si="436"/>
        <v>9</v>
      </c>
      <c r="C5058" s="98">
        <f t="shared" si="437"/>
        <v>0</v>
      </c>
      <c r="D5058" s="98">
        <f>D5057</f>
        <v>108</v>
      </c>
      <c r="E5058" s="98">
        <f t="shared" si="435"/>
        <v>103</v>
      </c>
      <c r="F5058" s="397">
        <f>F5057+(E5058-E5057)*(F5060-F5057)/(E5060-E5057)</f>
        <v>4.3658000000000001</v>
      </c>
      <c r="G5058" s="98">
        <v>15</v>
      </c>
      <c r="H5058" s="491">
        <f>H5057+(E5058-E5057)*(H5060-H5057)/(E5060-E5057)</f>
        <v>0.27205166666666664</v>
      </c>
      <c r="I5058" s="492">
        <f>I5057+(E5058-E5057)*(I5060-I5057)/(E5060-E5057)</f>
        <v>16.066666666666666</v>
      </c>
      <c r="J5058" s="493">
        <f>J5057+(E5058-E5057)*(J5060-J5057)/(E5060-E5057)</f>
        <v>0</v>
      </c>
      <c r="K5058" s="469">
        <f t="shared" si="433"/>
        <v>16.047687020235131</v>
      </c>
      <c r="L5058" s="469">
        <f t="shared" si="434"/>
        <v>-1.8979646431535713E-2</v>
      </c>
    </row>
    <row r="5059" spans="1:12">
      <c r="A5059" s="98" t="s">
        <v>123</v>
      </c>
      <c r="B5059" s="98">
        <f t="shared" si="436"/>
        <v>9</v>
      </c>
      <c r="C5059" s="98">
        <f t="shared" si="437"/>
        <v>0</v>
      </c>
      <c r="D5059" s="98">
        <f>D5057</f>
        <v>108</v>
      </c>
      <c r="E5059" s="98">
        <f t="shared" si="435"/>
        <v>104</v>
      </c>
      <c r="F5059" s="397">
        <f>F5057+(E5059-E5057)*(F5060-F5057)/(E5060-E5057)</f>
        <v>4.3772000000000002</v>
      </c>
      <c r="G5059" s="98">
        <v>15</v>
      </c>
      <c r="H5059" s="491">
        <f>H5057+(E5059-E5057)*(H5060-H5057)/(E5060-E5057)</f>
        <v>0.26963333333333334</v>
      </c>
      <c r="I5059" s="492">
        <f>I5057+(E5059-E5057)*(I5060-I5057)/(E5060-E5057)</f>
        <v>16.233333333333334</v>
      </c>
      <c r="J5059" s="493">
        <f>J5057+(E5059-E5057)*(J5060-J5057)/(E5060-E5057)</f>
        <v>0</v>
      </c>
      <c r="K5059" s="469">
        <f t="shared" si="433"/>
        <v>16.233897886018049</v>
      </c>
      <c r="L5059" s="469">
        <f t="shared" si="434"/>
        <v>5.6455268471466979E-4</v>
      </c>
    </row>
    <row r="5060" spans="1:12">
      <c r="A5060" s="480" t="s">
        <v>123</v>
      </c>
      <c r="B5060" s="480">
        <f t="shared" si="436"/>
        <v>9</v>
      </c>
      <c r="C5060" s="480">
        <f t="shared" si="437"/>
        <v>0</v>
      </c>
      <c r="D5060" s="480">
        <f>D5057</f>
        <v>108</v>
      </c>
      <c r="E5060" s="480">
        <f t="shared" si="435"/>
        <v>105</v>
      </c>
      <c r="F5060" s="484">
        <v>4.3886000000000003</v>
      </c>
      <c r="G5060" s="480">
        <v>15</v>
      </c>
      <c r="H5060" s="482">
        <v>0.26721499999999998</v>
      </c>
      <c r="I5060" s="483">
        <v>16.399999999999999</v>
      </c>
      <c r="J5060" s="493">
        <v>0</v>
      </c>
      <c r="K5060" s="469">
        <f t="shared" si="433"/>
        <v>16.423479220852126</v>
      </c>
      <c r="L5060" s="469">
        <f t="shared" si="434"/>
        <v>2.3479220852127725E-2</v>
      </c>
    </row>
    <row r="5061" spans="1:12">
      <c r="A5061" s="98" t="s">
        <v>123</v>
      </c>
      <c r="B5061" s="98">
        <f t="shared" si="436"/>
        <v>9</v>
      </c>
      <c r="C5061" s="98">
        <f t="shared" si="437"/>
        <v>0</v>
      </c>
      <c r="D5061" s="98">
        <f>D5060</f>
        <v>108</v>
      </c>
      <c r="E5061" s="98">
        <f t="shared" si="435"/>
        <v>106</v>
      </c>
      <c r="F5061" s="397">
        <f>F5060+(E5061-E5060)*(F5063-F5060)/(E5063-E5060)</f>
        <v>4.399866666666667</v>
      </c>
      <c r="G5061" s="98">
        <v>15</v>
      </c>
      <c r="H5061" s="491">
        <f>H5060+(E5061-E5060)*(H5063-H5060)/(E5063-E5060)</f>
        <v>0.26473966666666665</v>
      </c>
      <c r="I5061" s="492">
        <f>I5060+(E5061-E5060)*(I5063-I5060)/(E5063-E5060)</f>
        <v>16.599999999999998</v>
      </c>
      <c r="J5061" s="493">
        <f>J5060+(E5061-E5060)*(J5063-J5060)/(E5063-E5060)</f>
        <v>0</v>
      </c>
      <c r="K5061" s="469">
        <f t="shared" si="433"/>
        <v>16.619597365462173</v>
      </c>
      <c r="L5061" s="469">
        <f t="shared" si="434"/>
        <v>1.9597365462175276E-2</v>
      </c>
    </row>
    <row r="5062" spans="1:12">
      <c r="A5062" s="98" t="s">
        <v>123</v>
      </c>
      <c r="B5062" s="98">
        <f t="shared" si="436"/>
        <v>9</v>
      </c>
      <c r="C5062" s="98">
        <f t="shared" si="437"/>
        <v>0</v>
      </c>
      <c r="D5062" s="98">
        <f>D5060</f>
        <v>108</v>
      </c>
      <c r="E5062" s="98">
        <f t="shared" si="435"/>
        <v>107</v>
      </c>
      <c r="F5062" s="397">
        <f>F5060+(E5062-E5060)*(F5063-F5060)/(E5063-E5060)</f>
        <v>4.4111333333333329</v>
      </c>
      <c r="G5062" s="98">
        <v>15</v>
      </c>
      <c r="H5062" s="491">
        <f>H5060+(E5062-E5060)*(H5063-H5060)/(E5063-E5060)</f>
        <v>0.26226433333333332</v>
      </c>
      <c r="I5062" s="492">
        <f>I5060+(E5062-E5060)*(I5063-I5060)/(E5063-E5060)</f>
        <v>16.8</v>
      </c>
      <c r="J5062" s="493">
        <f>J5060+(E5062-E5060)*(J5063-J5060)/(E5063-E5060)</f>
        <v>0</v>
      </c>
      <c r="K5062" s="469">
        <f t="shared" si="433"/>
        <v>16.819417559637667</v>
      </c>
      <c r="L5062" s="469">
        <f t="shared" si="434"/>
        <v>1.941755963766667E-2</v>
      </c>
    </row>
    <row r="5063" spans="1:12">
      <c r="A5063" s="480" t="s">
        <v>123</v>
      </c>
      <c r="B5063" s="480">
        <f t="shared" si="436"/>
        <v>9</v>
      </c>
      <c r="C5063" s="480">
        <f t="shared" si="437"/>
        <v>0</v>
      </c>
      <c r="D5063" s="480">
        <f>D5060</f>
        <v>108</v>
      </c>
      <c r="E5063" s="480">
        <f t="shared" si="435"/>
        <v>108</v>
      </c>
      <c r="F5063" s="484">
        <v>4.4223999999999997</v>
      </c>
      <c r="G5063" s="480">
        <v>15</v>
      </c>
      <c r="H5063" s="482">
        <v>0.25978899999999999</v>
      </c>
      <c r="I5063" s="483">
        <v>17</v>
      </c>
      <c r="J5063" s="493">
        <v>0</v>
      </c>
      <c r="K5063" s="469">
        <f t="shared" si="433"/>
        <v>17.023045625488376</v>
      </c>
      <c r="L5063" s="469">
        <f t="shared" si="434"/>
        <v>2.3045625488375521E-2</v>
      </c>
    </row>
    <row r="5064" spans="1:12">
      <c r="A5064" s="480" t="s">
        <v>123</v>
      </c>
      <c r="B5064" s="480">
        <f t="shared" si="436"/>
        <v>9</v>
      </c>
      <c r="C5064" s="480">
        <f t="shared" si="437"/>
        <v>6</v>
      </c>
      <c r="D5064" s="480">
        <v>114</v>
      </c>
      <c r="E5064" s="480">
        <v>12</v>
      </c>
      <c r="F5064" s="484">
        <v>3.1636000000000002</v>
      </c>
      <c r="G5064" s="480">
        <v>15</v>
      </c>
      <c r="H5064" s="482">
        <v>0.42958400000000002</v>
      </c>
      <c r="I5064" s="483">
        <v>7.4</v>
      </c>
      <c r="J5064" s="484">
        <v>0.39629999999999999</v>
      </c>
      <c r="K5064" s="469">
        <f t="shared" si="433"/>
        <v>7.3643338671831353</v>
      </c>
      <c r="L5064" s="469">
        <f t="shared" si="434"/>
        <v>-3.5666132816865037E-2</v>
      </c>
    </row>
    <row r="5065" spans="1:12">
      <c r="A5065" s="98" t="s">
        <v>123</v>
      </c>
      <c r="B5065" s="98">
        <f t="shared" si="436"/>
        <v>9</v>
      </c>
      <c r="C5065" s="98">
        <f t="shared" si="437"/>
        <v>6</v>
      </c>
      <c r="D5065" s="98">
        <f>D5064</f>
        <v>114</v>
      </c>
      <c r="E5065" s="98">
        <f>E5064+1</f>
        <v>13</v>
      </c>
      <c r="F5065" s="397">
        <f>F5064+(E5065-E5064)*(F5067-F5064)/(E5067-E5064)</f>
        <v>3.1792333333333334</v>
      </c>
      <c r="G5065" s="98">
        <v>15</v>
      </c>
      <c r="H5065" s="491">
        <f>H5064+(E5065-E5064)*(H5067-H5064)/(E5067-E5064)</f>
        <v>0.42813166666666669</v>
      </c>
      <c r="I5065" s="492">
        <f>I5064+(E5065-E5064)*(I5067-I5064)/(E5067-E5064)</f>
        <v>7.4666666666666668</v>
      </c>
      <c r="J5065" s="397">
        <f>J5064+(E5065-E5064)*(J5067-J5064)/(E5067-E5064)</f>
        <v>0.39206666666666667</v>
      </c>
      <c r="K5065" s="469">
        <f t="shared" si="433"/>
        <v>7.4258308386438747</v>
      </c>
      <c r="L5065" s="469">
        <f t="shared" si="434"/>
        <v>-4.0835828022792064E-2</v>
      </c>
    </row>
    <row r="5066" spans="1:12">
      <c r="A5066" s="98" t="s">
        <v>123</v>
      </c>
      <c r="B5066" s="98">
        <f t="shared" si="436"/>
        <v>9</v>
      </c>
      <c r="C5066" s="98">
        <f t="shared" si="437"/>
        <v>6</v>
      </c>
      <c r="D5066" s="98">
        <f>D5064</f>
        <v>114</v>
      </c>
      <c r="E5066" s="98">
        <f t="shared" ref="E5066:E5129" si="438">E5065+1</f>
        <v>14</v>
      </c>
      <c r="F5066" s="397">
        <f>F5064+(E5066-E5064)*(F5067-F5064)/(E5067-E5064)</f>
        <v>3.194866666666667</v>
      </c>
      <c r="G5066" s="98">
        <v>15</v>
      </c>
      <c r="H5066" s="491">
        <f>H5064+(E5066-E5064)*(H5067-H5064)/(E5067-E5064)</f>
        <v>0.42667933333333335</v>
      </c>
      <c r="I5066" s="492">
        <f>I5064+(E5066-E5064)*(I5067-I5064)/(E5067-E5064)</f>
        <v>7.5333333333333332</v>
      </c>
      <c r="J5066" s="397">
        <f>J5064+(E5066-E5064)*(J5067-J5064)/(E5067-E5064)</f>
        <v>0.38783333333333331</v>
      </c>
      <c r="K5066" s="469">
        <f t="shared" si="433"/>
        <v>7.4877464575270425</v>
      </c>
      <c r="L5066" s="469">
        <f t="shared" si="434"/>
        <v>-4.5586875806290728E-2</v>
      </c>
    </row>
    <row r="5067" spans="1:12">
      <c r="A5067" s="480" t="s">
        <v>123</v>
      </c>
      <c r="B5067" s="480">
        <f t="shared" si="436"/>
        <v>9</v>
      </c>
      <c r="C5067" s="480">
        <f t="shared" si="437"/>
        <v>6</v>
      </c>
      <c r="D5067" s="480">
        <f>D5064</f>
        <v>114</v>
      </c>
      <c r="E5067" s="480">
        <f t="shared" si="438"/>
        <v>15</v>
      </c>
      <c r="F5067" s="484">
        <v>3.2105000000000001</v>
      </c>
      <c r="G5067" s="480">
        <v>15</v>
      </c>
      <c r="H5067" s="482">
        <v>0.42522700000000002</v>
      </c>
      <c r="I5067" s="483">
        <v>7.6</v>
      </c>
      <c r="J5067" s="484">
        <v>0.3836</v>
      </c>
      <c r="K5067" s="469">
        <f t="shared" ref="K5067:K5130" si="439">F5067/H5067</f>
        <v>7.5500850134163633</v>
      </c>
      <c r="L5067" s="469">
        <f t="shared" ref="L5067:L5130" si="440">K5067-I5067</f>
        <v>-4.9914986583636356E-2</v>
      </c>
    </row>
    <row r="5068" spans="1:12">
      <c r="A5068" s="98" t="s">
        <v>123</v>
      </c>
      <c r="B5068" s="98">
        <f t="shared" si="436"/>
        <v>9</v>
      </c>
      <c r="C5068" s="98">
        <f t="shared" si="437"/>
        <v>6</v>
      </c>
      <c r="D5068" s="98">
        <f>D5067</f>
        <v>114</v>
      </c>
      <c r="E5068" s="98">
        <f t="shared" si="438"/>
        <v>16</v>
      </c>
      <c r="F5068" s="397">
        <f>F5067+(E5068-E5067)*(F5070-F5067)/(E5070-E5067)</f>
        <v>3.2258666666666667</v>
      </c>
      <c r="G5068" s="98">
        <v>15</v>
      </c>
      <c r="H5068" s="491">
        <f>H5067+(E5068-E5067)*(H5070-H5067)/(E5070-E5067)</f>
        <v>0.42378233333333337</v>
      </c>
      <c r="I5068" s="492">
        <f>I5067+(E5068-E5067)*(I5070-I5067)/(E5070-E5067)</f>
        <v>7.6333333333333329</v>
      </c>
      <c r="J5068" s="397">
        <f>J5067+(E5068-E5067)*(J5070-J5067)/(E5070-E5067)</f>
        <v>0.37933333333333336</v>
      </c>
      <c r="K5068" s="469">
        <f t="shared" si="439"/>
        <v>7.6120838763925187</v>
      </c>
      <c r="L5068" s="469">
        <f t="shared" si="440"/>
        <v>-2.1249456940814149E-2</v>
      </c>
    </row>
    <row r="5069" spans="1:12">
      <c r="A5069" s="98" t="s">
        <v>123</v>
      </c>
      <c r="B5069" s="98">
        <f t="shared" si="436"/>
        <v>9</v>
      </c>
      <c r="C5069" s="98">
        <f t="shared" si="437"/>
        <v>6</v>
      </c>
      <c r="D5069" s="98">
        <f>D5067</f>
        <v>114</v>
      </c>
      <c r="E5069" s="98">
        <f t="shared" si="438"/>
        <v>17</v>
      </c>
      <c r="F5069" s="397">
        <f>F5067+(E5069-E5067)*(F5070-F5067)/(E5070-E5067)</f>
        <v>3.2412333333333336</v>
      </c>
      <c r="G5069" s="98">
        <v>15</v>
      </c>
      <c r="H5069" s="491">
        <f>H5067+(E5069-E5067)*(H5070-H5067)/(E5070-E5067)</f>
        <v>0.42233766666666667</v>
      </c>
      <c r="I5069" s="492">
        <f>I5067+(E5069-E5067)*(I5070-I5067)/(E5070-E5067)</f>
        <v>7.666666666666667</v>
      </c>
      <c r="J5069" s="397">
        <f>J5067+(E5069-E5067)*(J5070-J5067)/(E5070-E5067)</f>
        <v>0.37506666666666666</v>
      </c>
      <c r="K5069" s="469">
        <f t="shared" si="439"/>
        <v>7.674506891405219</v>
      </c>
      <c r="L5069" s="469">
        <f t="shared" si="440"/>
        <v>7.8402247385520596E-3</v>
      </c>
    </row>
    <row r="5070" spans="1:12">
      <c r="A5070" s="480" t="s">
        <v>123</v>
      </c>
      <c r="B5070" s="480">
        <f t="shared" si="436"/>
        <v>9</v>
      </c>
      <c r="C5070" s="480">
        <f t="shared" si="437"/>
        <v>6</v>
      </c>
      <c r="D5070" s="480">
        <f>D5067</f>
        <v>114</v>
      </c>
      <c r="E5070" s="480">
        <f t="shared" si="438"/>
        <v>18</v>
      </c>
      <c r="F5070" s="484">
        <v>3.2566000000000002</v>
      </c>
      <c r="G5070" s="480">
        <v>15</v>
      </c>
      <c r="H5070" s="482">
        <v>0.42089300000000002</v>
      </c>
      <c r="I5070" s="483">
        <v>7.7</v>
      </c>
      <c r="J5070" s="484">
        <v>0.37080000000000002</v>
      </c>
      <c r="K5070" s="469">
        <f t="shared" si="439"/>
        <v>7.7373584260132624</v>
      </c>
      <c r="L5070" s="469">
        <f t="shared" si="440"/>
        <v>3.7358426013262225E-2</v>
      </c>
    </row>
    <row r="5071" spans="1:12">
      <c r="A5071" s="98" t="s">
        <v>123</v>
      </c>
      <c r="B5071" s="98">
        <f t="shared" si="436"/>
        <v>9</v>
      </c>
      <c r="C5071" s="98">
        <f t="shared" si="437"/>
        <v>6</v>
      </c>
      <c r="D5071" s="98">
        <f>D5070</f>
        <v>114</v>
      </c>
      <c r="E5071" s="98">
        <f t="shared" si="438"/>
        <v>19</v>
      </c>
      <c r="F5071" s="397">
        <f>F5070+(E5071-E5070)*(F5073-F5070)/(E5073-E5070)</f>
        <v>3.2717666666666667</v>
      </c>
      <c r="G5071" s="98">
        <v>15</v>
      </c>
      <c r="H5071" s="491">
        <f>H5070+(E5071-E5070)*(H5073-H5070)/(E5073-E5070)</f>
        <v>0.41945366666666667</v>
      </c>
      <c r="I5071" s="492">
        <f>I5070+(E5071-E5070)*(I5073-I5070)/(E5073-E5070)</f>
        <v>7.7666666666666666</v>
      </c>
      <c r="J5071" s="397">
        <f>J5070+(E5071-E5070)*(J5073-J5070)/(E5073-E5070)</f>
        <v>0.36653333333333332</v>
      </c>
      <c r="K5071" s="469">
        <f t="shared" si="439"/>
        <v>7.8000669124360975</v>
      </c>
      <c r="L5071" s="469">
        <f t="shared" si="440"/>
        <v>3.3400245769430903E-2</v>
      </c>
    </row>
    <row r="5072" spans="1:12">
      <c r="A5072" s="98" t="s">
        <v>123</v>
      </c>
      <c r="B5072" s="98">
        <f t="shared" si="436"/>
        <v>9</v>
      </c>
      <c r="C5072" s="98">
        <f t="shared" si="437"/>
        <v>6</v>
      </c>
      <c r="D5072" s="98">
        <f>D5070</f>
        <v>114</v>
      </c>
      <c r="E5072" s="98">
        <f t="shared" si="438"/>
        <v>20</v>
      </c>
      <c r="F5072" s="397">
        <f>F5070+(E5072-E5070)*(F5073-F5070)/(E5073-E5070)</f>
        <v>3.2869333333333333</v>
      </c>
      <c r="G5072" s="98">
        <v>15</v>
      </c>
      <c r="H5072" s="491">
        <f>H5070+(E5072-E5070)*(H5073-H5070)/(E5073-E5070)</f>
        <v>0.41801433333333332</v>
      </c>
      <c r="I5072" s="492">
        <f>I5070+(E5072-E5070)*(I5073-I5070)/(E5073-E5070)</f>
        <v>7.8333333333333339</v>
      </c>
      <c r="J5072" s="397">
        <f>J5070+(E5072-E5070)*(J5073-J5070)/(E5073-E5070)</f>
        <v>0.36226666666666668</v>
      </c>
      <c r="K5072" s="469">
        <f t="shared" si="439"/>
        <v>7.8632072424948749</v>
      </c>
      <c r="L5072" s="469">
        <f t="shared" si="440"/>
        <v>2.9873909161540979E-2</v>
      </c>
    </row>
    <row r="5073" spans="1:12">
      <c r="A5073" s="480" t="s">
        <v>123</v>
      </c>
      <c r="B5073" s="480">
        <f t="shared" si="436"/>
        <v>9</v>
      </c>
      <c r="C5073" s="480">
        <f t="shared" si="437"/>
        <v>6</v>
      </c>
      <c r="D5073" s="480">
        <f>D5070</f>
        <v>114</v>
      </c>
      <c r="E5073" s="480">
        <f t="shared" si="438"/>
        <v>21</v>
      </c>
      <c r="F5073" s="484">
        <v>3.3020999999999998</v>
      </c>
      <c r="G5073" s="480">
        <v>15</v>
      </c>
      <c r="H5073" s="482">
        <v>0.41657499999999997</v>
      </c>
      <c r="I5073" s="483">
        <v>7.9</v>
      </c>
      <c r="J5073" s="484">
        <v>0.35799999999999998</v>
      </c>
      <c r="K5073" s="469">
        <f t="shared" si="439"/>
        <v>7.9267838924563403</v>
      </c>
      <c r="L5073" s="469">
        <f t="shared" si="440"/>
        <v>2.6783892456339942E-2</v>
      </c>
    </row>
    <row r="5074" spans="1:12">
      <c r="A5074" s="98" t="s">
        <v>123</v>
      </c>
      <c r="B5074" s="98">
        <f t="shared" si="436"/>
        <v>9</v>
      </c>
      <c r="C5074" s="98">
        <f t="shared" si="437"/>
        <v>6</v>
      </c>
      <c r="D5074" s="98">
        <f>D5073</f>
        <v>114</v>
      </c>
      <c r="E5074" s="98">
        <f t="shared" si="438"/>
        <v>22</v>
      </c>
      <c r="F5074" s="397">
        <f>F5073+(E5074-E5073)*(F5076-F5073)/(E5076-E5073)</f>
        <v>3.3170666666666664</v>
      </c>
      <c r="G5074" s="98">
        <v>15</v>
      </c>
      <c r="H5074" s="491">
        <f>H5073+(E5074-E5073)*(H5076-H5073)/(E5076-E5073)</f>
        <v>0.4151393333333333</v>
      </c>
      <c r="I5074" s="492">
        <f>I5073+(E5074-E5073)*(I5076-I5073)/(E5076-E5073)</f>
        <v>7.9666666666666668</v>
      </c>
      <c r="J5074" s="397">
        <f>J5073+(E5074-E5073)*(J5076-J5073)/(E5076-E5073)</f>
        <v>0.35373333333333334</v>
      </c>
      <c r="K5074" s="469">
        <f t="shared" si="439"/>
        <v>7.9902490569431306</v>
      </c>
      <c r="L5074" s="469">
        <f t="shared" si="440"/>
        <v>2.3582390276463805E-2</v>
      </c>
    </row>
    <row r="5075" spans="1:12">
      <c r="A5075" s="98" t="s">
        <v>123</v>
      </c>
      <c r="B5075" s="98">
        <f t="shared" si="436"/>
        <v>9</v>
      </c>
      <c r="C5075" s="98">
        <f t="shared" si="437"/>
        <v>6</v>
      </c>
      <c r="D5075" s="98">
        <f>D5073</f>
        <v>114</v>
      </c>
      <c r="E5075" s="98">
        <f t="shared" si="438"/>
        <v>23</v>
      </c>
      <c r="F5075" s="397">
        <f>F5073+(E5075-E5073)*(F5076-F5073)/(E5076-E5073)</f>
        <v>3.3320333333333334</v>
      </c>
      <c r="G5075" s="98">
        <v>15</v>
      </c>
      <c r="H5075" s="491">
        <f>H5073+(E5075-E5073)*(H5076-H5073)/(E5076-E5073)</f>
        <v>0.41370366666666669</v>
      </c>
      <c r="I5075" s="492">
        <f>I5073+(E5075-E5073)*(I5076-I5073)/(E5076-E5073)</f>
        <v>8.0333333333333332</v>
      </c>
      <c r="J5075" s="397">
        <f>J5073+(E5075-E5073)*(J5076-J5073)/(E5076-E5073)</f>
        <v>0.34946666666666665</v>
      </c>
      <c r="K5075" s="469">
        <f t="shared" si="439"/>
        <v>8.0541547049377531</v>
      </c>
      <c r="L5075" s="469">
        <f t="shared" si="440"/>
        <v>2.082137160441988E-2</v>
      </c>
    </row>
    <row r="5076" spans="1:12">
      <c r="A5076" s="480" t="s">
        <v>123</v>
      </c>
      <c r="B5076" s="480">
        <f t="shared" si="436"/>
        <v>9</v>
      </c>
      <c r="C5076" s="480">
        <f t="shared" si="437"/>
        <v>6</v>
      </c>
      <c r="D5076" s="480">
        <f>D5073</f>
        <v>114</v>
      </c>
      <c r="E5076" s="480">
        <f t="shared" si="438"/>
        <v>24</v>
      </c>
      <c r="F5076" s="484">
        <v>3.347</v>
      </c>
      <c r="G5076" s="480">
        <v>15</v>
      </c>
      <c r="H5076" s="482">
        <v>0.41226800000000002</v>
      </c>
      <c r="I5076" s="483">
        <v>8.1</v>
      </c>
      <c r="J5076" s="484">
        <v>0.34520000000000001</v>
      </c>
      <c r="K5076" s="469">
        <f t="shared" si="439"/>
        <v>8.1185054382100965</v>
      </c>
      <c r="L5076" s="469">
        <f t="shared" si="440"/>
        <v>1.850543821009687E-2</v>
      </c>
    </row>
    <row r="5077" spans="1:12">
      <c r="A5077" s="98" t="s">
        <v>123</v>
      </c>
      <c r="B5077" s="98">
        <f t="shared" si="436"/>
        <v>9</v>
      </c>
      <c r="C5077" s="98">
        <f t="shared" si="437"/>
        <v>6</v>
      </c>
      <c r="D5077" s="98">
        <f>D5076</f>
        <v>114</v>
      </c>
      <c r="E5077" s="98">
        <f t="shared" si="438"/>
        <v>25</v>
      </c>
      <c r="F5077" s="397">
        <f>F5076+(E5077-E5076)*(F5079-F5076)/(E5079-E5076)</f>
        <v>3.3617666666666666</v>
      </c>
      <c r="G5077" s="98">
        <v>15</v>
      </c>
      <c r="H5077" s="491">
        <f>H5076+(E5077-E5076)*(H5079-H5076)/(E5079-E5076)</f>
        <v>0.41083400000000003</v>
      </c>
      <c r="I5077" s="492">
        <f>I5076+(E5077-E5076)*(I5079-I5076)/(E5079-E5076)</f>
        <v>8.1666666666666661</v>
      </c>
      <c r="J5077" s="397">
        <f>J5076+(E5077-E5076)*(J5079-J5076)/(E5079-E5076)</f>
        <v>0.34093333333333331</v>
      </c>
      <c r="K5077" s="469">
        <f t="shared" si="439"/>
        <v>8.1827859102865546</v>
      </c>
      <c r="L5077" s="469">
        <f t="shared" si="440"/>
        <v>1.6119243619888479E-2</v>
      </c>
    </row>
    <row r="5078" spans="1:12">
      <c r="A5078" s="98" t="s">
        <v>123</v>
      </c>
      <c r="B5078" s="98">
        <f t="shared" si="436"/>
        <v>9</v>
      </c>
      <c r="C5078" s="98">
        <f t="shared" si="437"/>
        <v>6</v>
      </c>
      <c r="D5078" s="98">
        <f>D5076</f>
        <v>114</v>
      </c>
      <c r="E5078" s="98">
        <f t="shared" si="438"/>
        <v>26</v>
      </c>
      <c r="F5078" s="397">
        <f>F5076+(E5078-E5076)*(F5079-F5076)/(E5079-E5076)</f>
        <v>3.3765333333333336</v>
      </c>
      <c r="G5078" s="98">
        <v>15</v>
      </c>
      <c r="H5078" s="491">
        <f>H5076+(E5078-E5076)*(H5079-H5076)/(E5079-E5076)</f>
        <v>0.40939999999999999</v>
      </c>
      <c r="I5078" s="492">
        <f>I5076+(E5078-E5076)*(I5079-I5076)/(E5079-E5076)</f>
        <v>8.2333333333333343</v>
      </c>
      <c r="J5078" s="397">
        <f>J5076+(E5078-E5076)*(J5079-J5076)/(E5079-E5076)</f>
        <v>0.33666666666666667</v>
      </c>
      <c r="K5078" s="469">
        <f t="shared" si="439"/>
        <v>8.2475166910926561</v>
      </c>
      <c r="L5078" s="469">
        <f t="shared" si="440"/>
        <v>1.418335775932178E-2</v>
      </c>
    </row>
    <row r="5079" spans="1:12">
      <c r="A5079" s="480" t="s">
        <v>123</v>
      </c>
      <c r="B5079" s="480">
        <f t="shared" si="436"/>
        <v>9</v>
      </c>
      <c r="C5079" s="480">
        <f t="shared" si="437"/>
        <v>6</v>
      </c>
      <c r="D5079" s="480">
        <f>D5076</f>
        <v>114</v>
      </c>
      <c r="E5079" s="480">
        <f t="shared" si="438"/>
        <v>27</v>
      </c>
      <c r="F5079" s="484">
        <v>3.3913000000000002</v>
      </c>
      <c r="G5079" s="480">
        <v>15</v>
      </c>
      <c r="H5079" s="482">
        <v>0.407966</v>
      </c>
      <c r="I5079" s="483">
        <v>8.3000000000000007</v>
      </c>
      <c r="J5079" s="484">
        <v>0.33239999999999997</v>
      </c>
      <c r="K5079" s="469">
        <f t="shared" si="439"/>
        <v>8.3127025291323307</v>
      </c>
      <c r="L5079" s="469">
        <f t="shared" si="440"/>
        <v>1.2702529132329943E-2</v>
      </c>
    </row>
    <row r="5080" spans="1:12">
      <c r="A5080" s="98" t="s">
        <v>123</v>
      </c>
      <c r="B5080" s="98">
        <f t="shared" si="436"/>
        <v>9</v>
      </c>
      <c r="C5080" s="98">
        <f t="shared" si="437"/>
        <v>6</v>
      </c>
      <c r="D5080" s="98">
        <f>D5079</f>
        <v>114</v>
      </c>
      <c r="E5080" s="98">
        <f t="shared" si="438"/>
        <v>28</v>
      </c>
      <c r="F5080" s="397">
        <f>F5079+(E5080-E5079)*(F5082-F5079)/(E5082-E5079)</f>
        <v>3.4058666666666668</v>
      </c>
      <c r="G5080" s="98">
        <v>15</v>
      </c>
      <c r="H5080" s="491">
        <f>H5079+(E5080-E5079)*(H5082-H5079)/(E5082-E5079)</f>
        <v>0.406532</v>
      </c>
      <c r="I5080" s="492">
        <f>I5079+(E5080-E5079)*(I5082-I5079)/(E5082-E5079)</f>
        <v>8.3666666666666671</v>
      </c>
      <c r="J5080" s="397">
        <f>J5079+(E5080-E5079)*(J5082-J5079)/(E5082-E5079)</f>
        <v>0.32813333333333333</v>
      </c>
      <c r="K5080" s="469">
        <f t="shared" si="439"/>
        <v>8.3778562737168709</v>
      </c>
      <c r="L5080" s="469">
        <f t="shared" si="440"/>
        <v>1.1189607050203776E-2</v>
      </c>
    </row>
    <row r="5081" spans="1:12">
      <c r="A5081" s="98" t="s">
        <v>123</v>
      </c>
      <c r="B5081" s="98">
        <f t="shared" si="436"/>
        <v>9</v>
      </c>
      <c r="C5081" s="98">
        <f t="shared" si="437"/>
        <v>6</v>
      </c>
      <c r="D5081" s="98">
        <f>D5079</f>
        <v>114</v>
      </c>
      <c r="E5081" s="98">
        <f t="shared" si="438"/>
        <v>29</v>
      </c>
      <c r="F5081" s="397">
        <f>F5079+(E5081-E5079)*(F5082-F5079)/(E5082-E5079)</f>
        <v>3.4204333333333334</v>
      </c>
      <c r="G5081" s="98">
        <v>15</v>
      </c>
      <c r="H5081" s="491">
        <f>H5079+(E5081-E5079)*(H5082-H5079)/(E5082-E5079)</f>
        <v>0.40509800000000001</v>
      </c>
      <c r="I5081" s="492">
        <f>I5079+(E5081-E5079)*(I5082-I5079)/(E5082-E5079)</f>
        <v>8.4333333333333336</v>
      </c>
      <c r="J5081" s="397">
        <f>J5079+(E5081-E5079)*(J5082-J5079)/(E5082-E5079)</f>
        <v>0.32386666666666664</v>
      </c>
      <c r="K5081" s="469">
        <f t="shared" si="439"/>
        <v>8.4434712917203569</v>
      </c>
      <c r="L5081" s="469">
        <f t="shared" si="440"/>
        <v>1.013795838702336E-2</v>
      </c>
    </row>
    <row r="5082" spans="1:12">
      <c r="A5082" s="480" t="s">
        <v>123</v>
      </c>
      <c r="B5082" s="480">
        <f t="shared" si="436"/>
        <v>9</v>
      </c>
      <c r="C5082" s="480">
        <f t="shared" si="437"/>
        <v>6</v>
      </c>
      <c r="D5082" s="480">
        <f>D5079</f>
        <v>114</v>
      </c>
      <c r="E5082" s="480">
        <f t="shared" si="438"/>
        <v>30</v>
      </c>
      <c r="F5082" s="484">
        <v>3.4350000000000001</v>
      </c>
      <c r="G5082" s="480">
        <v>15</v>
      </c>
      <c r="H5082" s="482">
        <v>0.40366400000000002</v>
      </c>
      <c r="I5082" s="483">
        <v>8.5</v>
      </c>
      <c r="J5082" s="484">
        <v>0.3196</v>
      </c>
      <c r="K5082" s="469">
        <f t="shared" si="439"/>
        <v>8.5095524991081692</v>
      </c>
      <c r="L5082" s="469">
        <f t="shared" si="440"/>
        <v>9.5524991081692434E-3</v>
      </c>
    </row>
    <row r="5083" spans="1:12">
      <c r="A5083" s="98" t="s">
        <v>123</v>
      </c>
      <c r="B5083" s="98">
        <f t="shared" si="436"/>
        <v>9</v>
      </c>
      <c r="C5083" s="98">
        <f t="shared" si="437"/>
        <v>6</v>
      </c>
      <c r="D5083" s="98">
        <f>D5082</f>
        <v>114</v>
      </c>
      <c r="E5083" s="98">
        <f t="shared" si="438"/>
        <v>31</v>
      </c>
      <c r="F5083" s="397">
        <f>F5082+(E5083-E5082)*(F5085-F5082)/(E5085-E5082)</f>
        <v>3.4494000000000002</v>
      </c>
      <c r="G5083" s="98">
        <v>15</v>
      </c>
      <c r="H5083" s="491">
        <f>H5082+(E5083-E5082)*(H5085-H5082)/(E5085-E5082)</f>
        <v>0.40222833333333335</v>
      </c>
      <c r="I5083" s="492">
        <f>I5082+(E5083-E5082)*(I5085-I5082)/(E5085-E5082)</f>
        <v>8.5666666666666664</v>
      </c>
      <c r="J5083" s="397">
        <f>J5082+(E5083-E5082)*(J5085-J5082)/(E5085-E5082)</f>
        <v>0.31533333333333335</v>
      </c>
      <c r="K5083" s="469">
        <f t="shared" si="439"/>
        <v>8.5757260594106999</v>
      </c>
      <c r="L5083" s="469">
        <f t="shared" si="440"/>
        <v>9.0593927440334454E-3</v>
      </c>
    </row>
    <row r="5084" spans="1:12">
      <c r="A5084" s="98" t="s">
        <v>123</v>
      </c>
      <c r="B5084" s="98">
        <f t="shared" si="436"/>
        <v>9</v>
      </c>
      <c r="C5084" s="98">
        <f t="shared" si="437"/>
        <v>6</v>
      </c>
      <c r="D5084" s="98">
        <f>D5082</f>
        <v>114</v>
      </c>
      <c r="E5084" s="98">
        <f t="shared" si="438"/>
        <v>32</v>
      </c>
      <c r="F5084" s="397">
        <f>F5082+(E5084-E5082)*(F5085-F5082)/(E5085-E5082)</f>
        <v>3.4638</v>
      </c>
      <c r="G5084" s="98">
        <v>15</v>
      </c>
      <c r="H5084" s="491">
        <f>H5082+(E5084-E5082)*(H5085-H5082)/(E5085-E5082)</f>
        <v>0.40079266666666669</v>
      </c>
      <c r="I5084" s="492">
        <f>I5082+(E5084-E5082)*(I5085-I5082)/(E5085-E5082)</f>
        <v>8.6333333333333329</v>
      </c>
      <c r="J5084" s="397">
        <f>J5082+(E5084-E5082)*(J5085-J5082)/(E5085-E5082)</f>
        <v>0.31106666666666666</v>
      </c>
      <c r="K5084" s="469">
        <f t="shared" si="439"/>
        <v>8.6423736961255102</v>
      </c>
      <c r="L5084" s="469">
        <f t="shared" si="440"/>
        <v>9.0403627921773477E-3</v>
      </c>
    </row>
    <row r="5085" spans="1:12">
      <c r="A5085" s="480" t="s">
        <v>123</v>
      </c>
      <c r="B5085" s="480">
        <f t="shared" si="436"/>
        <v>9</v>
      </c>
      <c r="C5085" s="480">
        <f t="shared" si="437"/>
        <v>6</v>
      </c>
      <c r="D5085" s="480">
        <f>D5082</f>
        <v>114</v>
      </c>
      <c r="E5085" s="480">
        <f t="shared" si="438"/>
        <v>33</v>
      </c>
      <c r="F5085" s="484">
        <v>3.4782000000000002</v>
      </c>
      <c r="G5085" s="480">
        <v>15</v>
      </c>
      <c r="H5085" s="482">
        <v>0.39935700000000002</v>
      </c>
      <c r="I5085" s="483">
        <v>8.6999999999999993</v>
      </c>
      <c r="J5085" s="484">
        <v>0.30680000000000002</v>
      </c>
      <c r="K5085" s="469">
        <f t="shared" si="439"/>
        <v>8.7095005220892592</v>
      </c>
      <c r="L5085" s="469">
        <f t="shared" si="440"/>
        <v>9.5005220892598885E-3</v>
      </c>
    </row>
    <row r="5086" spans="1:12">
      <c r="A5086" s="98" t="s">
        <v>123</v>
      </c>
      <c r="B5086" s="98">
        <f t="shared" si="436"/>
        <v>9</v>
      </c>
      <c r="C5086" s="98">
        <f t="shared" si="437"/>
        <v>6</v>
      </c>
      <c r="D5086" s="98">
        <f>D5085</f>
        <v>114</v>
      </c>
      <c r="E5086" s="98">
        <f t="shared" si="438"/>
        <v>34</v>
      </c>
      <c r="F5086" s="397">
        <f>F5085+(E5086-E5085)*(F5088-F5085)/(E5088-E5085)</f>
        <v>3.4923999999999999</v>
      </c>
      <c r="G5086" s="98">
        <v>15</v>
      </c>
      <c r="H5086" s="491">
        <f>H5085+(E5086-E5085)*(H5088-H5085)/(E5088-E5085)</f>
        <v>0.39791833333333332</v>
      </c>
      <c r="I5086" s="492">
        <f>I5085+(E5086-E5085)*(I5088-I5085)/(E5088-E5085)</f>
        <v>8.7666666666666657</v>
      </c>
      <c r="J5086" s="397">
        <f>J5085+(E5086-E5085)*(J5088-J5085)/(E5088-E5085)</f>
        <v>0.30256666666666665</v>
      </c>
      <c r="K5086" s="469">
        <f t="shared" si="439"/>
        <v>8.7766752809412321</v>
      </c>
      <c r="L5086" s="469">
        <f t="shared" si="440"/>
        <v>1.0008614274566341E-2</v>
      </c>
    </row>
    <row r="5087" spans="1:12">
      <c r="A5087" s="98" t="s">
        <v>123</v>
      </c>
      <c r="B5087" s="98">
        <f t="shared" si="436"/>
        <v>9</v>
      </c>
      <c r="C5087" s="98">
        <f t="shared" si="437"/>
        <v>6</v>
      </c>
      <c r="D5087" s="98">
        <f>D5085</f>
        <v>114</v>
      </c>
      <c r="E5087" s="98">
        <f t="shared" si="438"/>
        <v>35</v>
      </c>
      <c r="F5087" s="397">
        <f>F5085+(E5087-E5085)*(F5088-F5085)/(E5088-E5085)</f>
        <v>3.5066000000000002</v>
      </c>
      <c r="G5087" s="98">
        <v>15</v>
      </c>
      <c r="H5087" s="491">
        <f>H5085+(E5087-E5085)*(H5088-H5085)/(E5088-E5085)</f>
        <v>0.39647966666666667</v>
      </c>
      <c r="I5087" s="492">
        <f>I5085+(E5087-E5085)*(I5088-I5085)/(E5088-E5085)</f>
        <v>8.8333333333333339</v>
      </c>
      <c r="J5087" s="397">
        <f>J5085+(E5087-E5085)*(J5088-J5085)/(E5088-E5085)</f>
        <v>0.29833333333333334</v>
      </c>
      <c r="K5087" s="469">
        <f t="shared" si="439"/>
        <v>8.8443375406389073</v>
      </c>
      <c r="L5087" s="469">
        <f t="shared" si="440"/>
        <v>1.1004207305573388E-2</v>
      </c>
    </row>
    <row r="5088" spans="1:12">
      <c r="A5088" s="480" t="s">
        <v>123</v>
      </c>
      <c r="B5088" s="480">
        <f t="shared" si="436"/>
        <v>9</v>
      </c>
      <c r="C5088" s="480">
        <f t="shared" si="437"/>
        <v>6</v>
      </c>
      <c r="D5088" s="480">
        <f>D5085</f>
        <v>114</v>
      </c>
      <c r="E5088" s="480">
        <f t="shared" si="438"/>
        <v>36</v>
      </c>
      <c r="F5088" s="484">
        <v>3.5207999999999999</v>
      </c>
      <c r="G5088" s="480">
        <v>15</v>
      </c>
      <c r="H5088" s="482">
        <v>0.39504099999999998</v>
      </c>
      <c r="I5088" s="483">
        <v>8.9</v>
      </c>
      <c r="J5088" s="484">
        <v>0.29409999999999997</v>
      </c>
      <c r="K5088" s="469">
        <f t="shared" si="439"/>
        <v>8.9124926273475413</v>
      </c>
      <c r="L5088" s="469">
        <f t="shared" si="440"/>
        <v>1.2492627347540974E-2</v>
      </c>
    </row>
    <row r="5089" spans="1:12">
      <c r="A5089" s="98" t="s">
        <v>123</v>
      </c>
      <c r="B5089" s="98">
        <f t="shared" si="436"/>
        <v>9</v>
      </c>
      <c r="C5089" s="98">
        <f t="shared" si="437"/>
        <v>6</v>
      </c>
      <c r="D5089" s="98">
        <f>D5088</f>
        <v>114</v>
      </c>
      <c r="E5089" s="98">
        <f t="shared" si="438"/>
        <v>37</v>
      </c>
      <c r="F5089" s="397">
        <f>F5088+(E5089-E5088)*(F5091-F5088)/(E5091-E5088)</f>
        <v>3.5348333333333333</v>
      </c>
      <c r="G5089" s="98">
        <v>15</v>
      </c>
      <c r="H5089" s="491">
        <f>H5088+(E5089-E5088)*(H5091-H5088)/(E5091-E5088)</f>
        <v>0.39359766666666662</v>
      </c>
      <c r="I5089" s="492">
        <f>I5088+(E5089-E5088)*(I5091-I5088)/(E5091-E5088)</f>
        <v>8.9666666666666668</v>
      </c>
      <c r="J5089" s="397">
        <f>J5088+(E5089-E5088)*(J5091-J5088)/(E5091-E5088)</f>
        <v>0.28983333333333333</v>
      </c>
      <c r="K5089" s="469">
        <f t="shared" si="439"/>
        <v>8.9808289852666814</v>
      </c>
      <c r="L5089" s="469">
        <f t="shared" si="440"/>
        <v>1.4162318600014601E-2</v>
      </c>
    </row>
    <row r="5090" spans="1:12">
      <c r="A5090" s="98" t="s">
        <v>123</v>
      </c>
      <c r="B5090" s="98">
        <f t="shared" si="436"/>
        <v>9</v>
      </c>
      <c r="C5090" s="98">
        <f t="shared" si="437"/>
        <v>6</v>
      </c>
      <c r="D5090" s="98">
        <f>D5088</f>
        <v>114</v>
      </c>
      <c r="E5090" s="98">
        <f t="shared" si="438"/>
        <v>38</v>
      </c>
      <c r="F5090" s="397">
        <f>F5088+(E5090-E5088)*(F5091-F5088)/(E5091-E5088)</f>
        <v>3.5488666666666666</v>
      </c>
      <c r="G5090" s="98">
        <v>15</v>
      </c>
      <c r="H5090" s="491">
        <f>H5088+(E5090-E5088)*(H5091-H5088)/(E5091-E5088)</f>
        <v>0.39215433333333333</v>
      </c>
      <c r="I5090" s="492">
        <f>I5088+(E5090-E5088)*(I5091-I5088)/(E5091-E5088)</f>
        <v>9.0333333333333332</v>
      </c>
      <c r="J5090" s="397">
        <f>J5088+(E5090-E5088)*(J5091-J5088)/(E5091-E5088)</f>
        <v>0.28556666666666664</v>
      </c>
      <c r="K5090" s="469">
        <f t="shared" si="439"/>
        <v>9.0496683703609886</v>
      </c>
      <c r="L5090" s="469">
        <f t="shared" si="440"/>
        <v>1.6335037027655375E-2</v>
      </c>
    </row>
    <row r="5091" spans="1:12">
      <c r="A5091" s="480" t="s">
        <v>123</v>
      </c>
      <c r="B5091" s="480">
        <f t="shared" si="436"/>
        <v>9</v>
      </c>
      <c r="C5091" s="480">
        <f t="shared" si="437"/>
        <v>6</v>
      </c>
      <c r="D5091" s="480">
        <f>D5088</f>
        <v>114</v>
      </c>
      <c r="E5091" s="480">
        <f t="shared" si="438"/>
        <v>39</v>
      </c>
      <c r="F5091" s="484">
        <v>3.5629</v>
      </c>
      <c r="G5091" s="480">
        <v>15</v>
      </c>
      <c r="H5091" s="482">
        <v>0.39071099999999997</v>
      </c>
      <c r="I5091" s="483">
        <v>9.1</v>
      </c>
      <c r="J5091" s="484">
        <v>0.28129999999999999</v>
      </c>
      <c r="K5091" s="469">
        <f t="shared" si="439"/>
        <v>9.119016357358765</v>
      </c>
      <c r="L5091" s="469">
        <f t="shared" si="440"/>
        <v>1.901635735876539E-2</v>
      </c>
    </row>
    <row r="5092" spans="1:12">
      <c r="A5092" s="98" t="s">
        <v>123</v>
      </c>
      <c r="B5092" s="98">
        <f t="shared" si="436"/>
        <v>9</v>
      </c>
      <c r="C5092" s="98">
        <f t="shared" si="437"/>
        <v>6</v>
      </c>
      <c r="D5092" s="98">
        <f>D5091</f>
        <v>114</v>
      </c>
      <c r="E5092" s="98">
        <f t="shared" si="438"/>
        <v>40</v>
      </c>
      <c r="F5092" s="397">
        <f>F5091+(E5092-E5091)*(F5094-F5091)/(E5094-E5091)</f>
        <v>3.5768</v>
      </c>
      <c r="G5092" s="98">
        <v>15</v>
      </c>
      <c r="H5092" s="491">
        <f>H5091+(E5092-E5091)*(H5094-H5091)/(E5094-E5091)</f>
        <v>0.38926133333333329</v>
      </c>
      <c r="I5092" s="492">
        <f>I5091+(E5092-E5091)*(I5094-I5091)/(E5094-E5091)</f>
        <v>9.1666666666666661</v>
      </c>
      <c r="J5092" s="397">
        <f>J5091+(E5092-E5091)*(J5094-J5091)/(E5094-E5091)</f>
        <v>0.27703333333333335</v>
      </c>
      <c r="K5092" s="469">
        <f t="shared" si="439"/>
        <v>9.1886855788399231</v>
      </c>
      <c r="L5092" s="469">
        <f t="shared" si="440"/>
        <v>2.2018912173257021E-2</v>
      </c>
    </row>
    <row r="5093" spans="1:12">
      <c r="A5093" s="98" t="s">
        <v>123</v>
      </c>
      <c r="B5093" s="98">
        <f t="shared" si="436"/>
        <v>9</v>
      </c>
      <c r="C5093" s="98">
        <f t="shared" si="437"/>
        <v>6</v>
      </c>
      <c r="D5093" s="98">
        <f>D5091</f>
        <v>114</v>
      </c>
      <c r="E5093" s="98">
        <f t="shared" si="438"/>
        <v>41</v>
      </c>
      <c r="F5093" s="397">
        <f>F5091+(E5093-E5091)*(F5094-F5091)/(E5094-E5091)</f>
        <v>3.5907</v>
      </c>
      <c r="G5093" s="98">
        <v>15</v>
      </c>
      <c r="H5093" s="491">
        <f>H5091+(E5093-E5091)*(H5094-H5091)/(E5094-E5091)</f>
        <v>0.38781166666666667</v>
      </c>
      <c r="I5093" s="492">
        <f>I5091+(E5093-E5091)*(I5094-I5091)/(E5094-E5091)</f>
        <v>9.2333333333333343</v>
      </c>
      <c r="J5093" s="397">
        <f>J5091+(E5093-E5091)*(J5094-J5091)/(E5094-E5091)</f>
        <v>0.27276666666666666</v>
      </c>
      <c r="K5093" s="469">
        <f t="shared" si="439"/>
        <v>9.2588756569984572</v>
      </c>
      <c r="L5093" s="469">
        <f t="shared" si="440"/>
        <v>2.5542323665122879E-2</v>
      </c>
    </row>
    <row r="5094" spans="1:12">
      <c r="A5094" s="480" t="s">
        <v>123</v>
      </c>
      <c r="B5094" s="480">
        <f t="shared" si="436"/>
        <v>9</v>
      </c>
      <c r="C5094" s="480">
        <f t="shared" si="437"/>
        <v>6</v>
      </c>
      <c r="D5094" s="480">
        <f>D5091</f>
        <v>114</v>
      </c>
      <c r="E5094" s="480">
        <f t="shared" si="438"/>
        <v>42</v>
      </c>
      <c r="F5094" s="484">
        <v>3.6046</v>
      </c>
      <c r="G5094" s="480">
        <v>15</v>
      </c>
      <c r="H5094" s="482">
        <v>0.38636199999999998</v>
      </c>
      <c r="I5094" s="483">
        <v>9.3000000000000007</v>
      </c>
      <c r="J5094" s="484">
        <v>0.26850000000000002</v>
      </c>
      <c r="K5094" s="469">
        <f t="shared" si="439"/>
        <v>9.3295924547445139</v>
      </c>
      <c r="L5094" s="469">
        <f t="shared" si="440"/>
        <v>2.9592454744513219E-2</v>
      </c>
    </row>
    <row r="5095" spans="1:12">
      <c r="A5095" s="98" t="s">
        <v>123</v>
      </c>
      <c r="B5095" s="98">
        <f t="shared" si="436"/>
        <v>9</v>
      </c>
      <c r="C5095" s="98">
        <f t="shared" si="437"/>
        <v>6</v>
      </c>
      <c r="D5095" s="98">
        <f>D5094</f>
        <v>114</v>
      </c>
      <c r="E5095" s="98">
        <f t="shared" si="438"/>
        <v>43</v>
      </c>
      <c r="F5095" s="397">
        <f>F5094+(E5095-E5094)*(F5097-F5094)/(E5097-E5094)</f>
        <v>3.6183000000000001</v>
      </c>
      <c r="G5095" s="98">
        <v>15</v>
      </c>
      <c r="H5095" s="491">
        <f>H5094+(E5095-E5094)*(H5097-H5094)/(E5097-E5094)</f>
        <v>0.38490466666666667</v>
      </c>
      <c r="I5095" s="492">
        <f>I5094+(E5095-E5094)*(I5097-I5094)/(E5097-E5094)</f>
        <v>9.3666666666666671</v>
      </c>
      <c r="J5095" s="397">
        <f>J5094+(E5095-E5094)*(J5097-J5094)/(E5097-E5094)</f>
        <v>0.26423333333333332</v>
      </c>
      <c r="K5095" s="469">
        <f t="shared" si="439"/>
        <v>9.4005095634070432</v>
      </c>
      <c r="L5095" s="469">
        <f t="shared" si="440"/>
        <v>3.3842896740376105E-2</v>
      </c>
    </row>
    <row r="5096" spans="1:12">
      <c r="A5096" s="98" t="s">
        <v>123</v>
      </c>
      <c r="B5096" s="98">
        <f t="shared" si="436"/>
        <v>9</v>
      </c>
      <c r="C5096" s="98">
        <f t="shared" si="437"/>
        <v>6</v>
      </c>
      <c r="D5096" s="98">
        <f>D5094</f>
        <v>114</v>
      </c>
      <c r="E5096" s="98">
        <f t="shared" si="438"/>
        <v>44</v>
      </c>
      <c r="F5096" s="397">
        <f>F5094+(E5096-E5094)*(F5097-F5094)/(E5097-E5094)</f>
        <v>3.6320000000000001</v>
      </c>
      <c r="G5096" s="98">
        <v>15</v>
      </c>
      <c r="H5096" s="491">
        <f>H5094+(E5096-E5094)*(H5097-H5094)/(E5097-E5094)</f>
        <v>0.38344733333333331</v>
      </c>
      <c r="I5096" s="492">
        <f>I5094+(E5096-E5094)*(I5097-I5094)/(E5097-E5094)</f>
        <v>9.4333333333333336</v>
      </c>
      <c r="J5096" s="397">
        <f>J5094+(E5096-E5094)*(J5097-J5094)/(E5097-E5094)</f>
        <v>0.25996666666666668</v>
      </c>
      <c r="K5096" s="469">
        <f t="shared" si="439"/>
        <v>9.4719657284529308</v>
      </c>
      <c r="L5096" s="469">
        <f t="shared" si="440"/>
        <v>3.8632395119597263E-2</v>
      </c>
    </row>
    <row r="5097" spans="1:12">
      <c r="A5097" s="480" t="s">
        <v>123</v>
      </c>
      <c r="B5097" s="480">
        <f t="shared" si="436"/>
        <v>9</v>
      </c>
      <c r="C5097" s="480">
        <f t="shared" si="437"/>
        <v>6</v>
      </c>
      <c r="D5097" s="480">
        <f>D5094</f>
        <v>114</v>
      </c>
      <c r="E5097" s="480">
        <f t="shared" si="438"/>
        <v>45</v>
      </c>
      <c r="F5097" s="484">
        <v>3.6457000000000002</v>
      </c>
      <c r="G5097" s="480">
        <v>15</v>
      </c>
      <c r="H5097" s="482">
        <v>0.38199</v>
      </c>
      <c r="I5097" s="483">
        <v>9.5</v>
      </c>
      <c r="J5097" s="484">
        <v>0.25569999999999998</v>
      </c>
      <c r="K5097" s="469">
        <f t="shared" si="439"/>
        <v>9.5439671195581042</v>
      </c>
      <c r="L5097" s="469">
        <f t="shared" si="440"/>
        <v>4.3967119558104173E-2</v>
      </c>
    </row>
    <row r="5098" spans="1:12">
      <c r="A5098" s="98" t="s">
        <v>123</v>
      </c>
      <c r="B5098" s="98">
        <f t="shared" si="436"/>
        <v>9</v>
      </c>
      <c r="C5098" s="98">
        <f t="shared" si="437"/>
        <v>6</v>
      </c>
      <c r="D5098" s="98">
        <f>D5097</f>
        <v>114</v>
      </c>
      <c r="E5098" s="98">
        <f t="shared" si="438"/>
        <v>46</v>
      </c>
      <c r="F5098" s="397">
        <f>F5097+(E5098-E5097)*(F5100-F5097)/(E5100-E5097)</f>
        <v>3.6592666666666669</v>
      </c>
      <c r="G5098" s="98">
        <v>15</v>
      </c>
      <c r="H5098" s="491">
        <f>H5097+(E5098-E5097)*(H5100-H5097)/(E5100-E5097)</f>
        <v>0.38052333333333332</v>
      </c>
      <c r="I5098" s="492">
        <f>I5097+(E5098-E5097)*(I5100-I5097)/(E5100-E5097)</f>
        <v>9.6</v>
      </c>
      <c r="J5098" s="397">
        <f>J5097+(E5098-E5097)*(J5100-J5097)/(E5100-E5097)</f>
        <v>0.25143333333333334</v>
      </c>
      <c r="K5098" s="469">
        <f t="shared" si="439"/>
        <v>9.6164054766680991</v>
      </c>
      <c r="L5098" s="469">
        <f t="shared" si="440"/>
        <v>1.6405476668099439E-2</v>
      </c>
    </row>
    <row r="5099" spans="1:12">
      <c r="A5099" s="98" t="s">
        <v>123</v>
      </c>
      <c r="B5099" s="98">
        <f t="shared" si="436"/>
        <v>9</v>
      </c>
      <c r="C5099" s="98">
        <f t="shared" si="437"/>
        <v>6</v>
      </c>
      <c r="D5099" s="98">
        <f>D5097</f>
        <v>114</v>
      </c>
      <c r="E5099" s="98">
        <f t="shared" si="438"/>
        <v>47</v>
      </c>
      <c r="F5099" s="397">
        <f>F5097+(E5099-E5097)*(F5100-F5097)/(E5100-E5097)</f>
        <v>3.6728333333333332</v>
      </c>
      <c r="G5099" s="98">
        <v>15</v>
      </c>
      <c r="H5099" s="491">
        <f>H5097+(E5099-E5097)*(H5100-H5097)/(E5100-E5097)</f>
        <v>0.37905666666666665</v>
      </c>
      <c r="I5099" s="492">
        <f>I5097+(E5099-E5097)*(I5100-I5097)/(E5100-E5097)</f>
        <v>9.7000000000000011</v>
      </c>
      <c r="J5099" s="397">
        <f>J5097+(E5099-E5097)*(J5100-J5097)/(E5100-E5097)</f>
        <v>0.24716666666666667</v>
      </c>
      <c r="K5099" s="469">
        <f t="shared" si="439"/>
        <v>9.6894043986387253</v>
      </c>
      <c r="L5099" s="469">
        <f t="shared" si="440"/>
        <v>-1.0595601361275797E-2</v>
      </c>
    </row>
    <row r="5100" spans="1:12">
      <c r="A5100" s="480" t="s">
        <v>123</v>
      </c>
      <c r="B5100" s="480">
        <f t="shared" si="436"/>
        <v>9</v>
      </c>
      <c r="C5100" s="480">
        <f t="shared" si="437"/>
        <v>6</v>
      </c>
      <c r="D5100" s="480">
        <f>D5097</f>
        <v>114</v>
      </c>
      <c r="E5100" s="480">
        <f t="shared" si="438"/>
        <v>48</v>
      </c>
      <c r="F5100" s="484">
        <v>3.6863999999999999</v>
      </c>
      <c r="G5100" s="480">
        <v>15</v>
      </c>
      <c r="H5100" s="482">
        <v>0.37758999999999998</v>
      </c>
      <c r="I5100" s="483">
        <v>9.8000000000000007</v>
      </c>
      <c r="J5100" s="484">
        <v>0.2429</v>
      </c>
      <c r="K5100" s="469">
        <f t="shared" si="439"/>
        <v>9.7629704176487735</v>
      </c>
      <c r="L5100" s="469">
        <f t="shared" si="440"/>
        <v>-3.7029582351227219E-2</v>
      </c>
    </row>
    <row r="5101" spans="1:12">
      <c r="A5101" s="98" t="s">
        <v>123</v>
      </c>
      <c r="B5101" s="98">
        <f t="shared" si="436"/>
        <v>9</v>
      </c>
      <c r="C5101" s="98">
        <f t="shared" si="437"/>
        <v>6</v>
      </c>
      <c r="D5101" s="98">
        <f>D5100</f>
        <v>114</v>
      </c>
      <c r="E5101" s="98">
        <f t="shared" si="438"/>
        <v>49</v>
      </c>
      <c r="F5101" s="397">
        <f>F5100+(E5101-E5100)*(F5103-F5100)/(E5103-E5100)</f>
        <v>3.6998333333333333</v>
      </c>
      <c r="G5101" s="98">
        <v>15</v>
      </c>
      <c r="H5101" s="491">
        <f>H5100+(E5101-E5100)*(H5103-H5100)/(E5103-E5100)</f>
        <v>0.37611299999999998</v>
      </c>
      <c r="I5101" s="492">
        <f>I5100+(E5101-E5100)*(I5103-I5100)/(E5103-E5100)</f>
        <v>9.8666666666666671</v>
      </c>
      <c r="J5101" s="397">
        <f>J5100+(E5101-E5100)*(J5103-J5100)/(E5103-E5100)</f>
        <v>0.23863333333333334</v>
      </c>
      <c r="K5101" s="469">
        <f t="shared" si="439"/>
        <v>9.8370259292641666</v>
      </c>
      <c r="L5101" s="469">
        <f t="shared" si="440"/>
        <v>-2.9640737402500505E-2</v>
      </c>
    </row>
    <row r="5102" spans="1:12">
      <c r="A5102" s="98" t="s">
        <v>123</v>
      </c>
      <c r="B5102" s="98">
        <f t="shared" si="436"/>
        <v>9</v>
      </c>
      <c r="C5102" s="98">
        <f t="shared" si="437"/>
        <v>6</v>
      </c>
      <c r="D5102" s="98">
        <f>D5100</f>
        <v>114</v>
      </c>
      <c r="E5102" s="98">
        <f t="shared" si="438"/>
        <v>50</v>
      </c>
      <c r="F5102" s="397">
        <f>F5100+(E5102-E5100)*(F5103-F5100)/(E5103-E5100)</f>
        <v>3.7132666666666667</v>
      </c>
      <c r="G5102" s="98">
        <v>15</v>
      </c>
      <c r="H5102" s="491">
        <f>H5100+(E5102-E5100)*(H5103-H5100)/(E5103-E5100)</f>
        <v>0.37463600000000002</v>
      </c>
      <c r="I5102" s="492">
        <f>I5100+(E5102-E5100)*(I5103-I5100)/(E5103-E5100)</f>
        <v>9.9333333333333336</v>
      </c>
      <c r="J5102" s="397">
        <f>J5100+(E5102-E5100)*(J5103-J5100)/(E5103-E5100)</f>
        <v>0.23436666666666667</v>
      </c>
      <c r="K5102" s="469">
        <f t="shared" si="439"/>
        <v>9.911665367627954</v>
      </c>
      <c r="L5102" s="469">
        <f t="shared" si="440"/>
        <v>-2.1667965705379544E-2</v>
      </c>
    </row>
    <row r="5103" spans="1:12">
      <c r="A5103" s="480" t="s">
        <v>123</v>
      </c>
      <c r="B5103" s="480">
        <f t="shared" si="436"/>
        <v>9</v>
      </c>
      <c r="C5103" s="480">
        <f t="shared" si="437"/>
        <v>6</v>
      </c>
      <c r="D5103" s="480">
        <f>D5100</f>
        <v>114</v>
      </c>
      <c r="E5103" s="480">
        <f t="shared" si="438"/>
        <v>51</v>
      </c>
      <c r="F5103" s="484">
        <v>3.7267000000000001</v>
      </c>
      <c r="G5103" s="480">
        <v>15</v>
      </c>
      <c r="H5103" s="482">
        <v>0.37315900000000002</v>
      </c>
      <c r="I5103" s="483">
        <v>10</v>
      </c>
      <c r="J5103" s="484">
        <v>0.2301</v>
      </c>
      <c r="K5103" s="469">
        <f t="shared" si="439"/>
        <v>9.9868956664585333</v>
      </c>
      <c r="L5103" s="469">
        <f t="shared" si="440"/>
        <v>-1.3104333541466673E-2</v>
      </c>
    </row>
    <row r="5104" spans="1:12">
      <c r="A5104" s="98" t="s">
        <v>123</v>
      </c>
      <c r="B5104" s="98">
        <f t="shared" si="436"/>
        <v>9</v>
      </c>
      <c r="C5104" s="98">
        <f t="shared" si="437"/>
        <v>6</v>
      </c>
      <c r="D5104" s="98">
        <f>D5103</f>
        <v>114</v>
      </c>
      <c r="E5104" s="98">
        <f t="shared" si="438"/>
        <v>52</v>
      </c>
      <c r="F5104" s="397">
        <f>F5103+(E5104-E5103)*(F5106-F5103)/(E5106-E5103)</f>
        <v>3.7399666666666667</v>
      </c>
      <c r="G5104" s="98">
        <v>15</v>
      </c>
      <c r="H5104" s="491">
        <f>H5103+(E5104-E5103)*(H5106-H5103)/(E5106-E5103)</f>
        <v>0.37166966666666668</v>
      </c>
      <c r="I5104" s="492">
        <f>I5103+(E5104-E5103)*(I5106-I5103)/(E5106-E5103)</f>
        <v>10.066666666666666</v>
      </c>
      <c r="J5104" s="397">
        <f>J5103+(E5104-E5103)*(J5106-J5103)/(E5106-E5103)</f>
        <v>0.22586666666666666</v>
      </c>
      <c r="K5104" s="469">
        <f t="shared" si="439"/>
        <v>10.062609360103819</v>
      </c>
      <c r="L5104" s="469">
        <f t="shared" si="440"/>
        <v>-4.0573065628475291E-3</v>
      </c>
    </row>
    <row r="5105" spans="1:12">
      <c r="A5105" s="98" t="s">
        <v>123</v>
      </c>
      <c r="B5105" s="98">
        <f t="shared" si="436"/>
        <v>9</v>
      </c>
      <c r="C5105" s="98">
        <f t="shared" si="437"/>
        <v>6</v>
      </c>
      <c r="D5105" s="98">
        <f>D5103</f>
        <v>114</v>
      </c>
      <c r="E5105" s="98">
        <f t="shared" si="438"/>
        <v>53</v>
      </c>
      <c r="F5105" s="397">
        <f>F5103+(E5105-E5103)*(F5106-F5103)/(E5106-E5103)</f>
        <v>3.7532333333333336</v>
      </c>
      <c r="G5105" s="98">
        <v>15</v>
      </c>
      <c r="H5105" s="491">
        <f>H5103+(E5105-E5103)*(H5106-H5103)/(E5106-E5103)</f>
        <v>0.37018033333333333</v>
      </c>
      <c r="I5105" s="492">
        <f>I5103+(E5105-E5103)*(I5106-I5103)/(E5106-E5103)</f>
        <v>10.133333333333333</v>
      </c>
      <c r="J5105" s="397">
        <f>J5103+(E5105-E5103)*(J5106-J5103)/(E5106-E5103)</f>
        <v>0.22163333333333335</v>
      </c>
      <c r="K5105" s="469">
        <f t="shared" si="439"/>
        <v>10.138932286156027</v>
      </c>
      <c r="L5105" s="469">
        <f t="shared" si="440"/>
        <v>5.598952822694514E-3</v>
      </c>
    </row>
    <row r="5106" spans="1:12">
      <c r="A5106" s="480" t="s">
        <v>123</v>
      </c>
      <c r="B5106" s="480">
        <f t="shared" si="436"/>
        <v>9</v>
      </c>
      <c r="C5106" s="480">
        <f t="shared" si="437"/>
        <v>6</v>
      </c>
      <c r="D5106" s="480">
        <f>D5103</f>
        <v>114</v>
      </c>
      <c r="E5106" s="480">
        <f t="shared" si="438"/>
        <v>54</v>
      </c>
      <c r="F5106" s="484">
        <v>3.7665000000000002</v>
      </c>
      <c r="G5106" s="480">
        <v>15</v>
      </c>
      <c r="H5106" s="482">
        <v>0.36869099999999999</v>
      </c>
      <c r="I5106" s="483">
        <v>10.199999999999999</v>
      </c>
      <c r="J5106" s="484">
        <v>0.21740000000000001</v>
      </c>
      <c r="K5106" s="469">
        <f t="shared" si="439"/>
        <v>10.215871827628014</v>
      </c>
      <c r="L5106" s="469">
        <f t="shared" si="440"/>
        <v>1.5871827628014756E-2</v>
      </c>
    </row>
    <row r="5107" spans="1:12">
      <c r="A5107" s="98" t="s">
        <v>123</v>
      </c>
      <c r="B5107" s="98">
        <f t="shared" si="436"/>
        <v>9</v>
      </c>
      <c r="C5107" s="98">
        <f t="shared" si="437"/>
        <v>6</v>
      </c>
      <c r="D5107" s="98">
        <f>D5106</f>
        <v>114</v>
      </c>
      <c r="E5107" s="98">
        <f t="shared" si="438"/>
        <v>55</v>
      </c>
      <c r="F5107" s="397">
        <f>F5106+(E5107-E5106)*(F5109-F5106)/(E5109-E5106)</f>
        <v>3.7796333333333334</v>
      </c>
      <c r="G5107" s="98">
        <v>15</v>
      </c>
      <c r="H5107" s="491">
        <f>H5106+(E5107-E5106)*(H5109-H5106)/(E5109-E5106)</f>
        <v>0.36718866666666666</v>
      </c>
      <c r="I5107" s="492">
        <f>I5106+(E5107-E5106)*(I5109-I5106)/(E5109-E5106)</f>
        <v>10.299999999999999</v>
      </c>
      <c r="J5107" s="397">
        <f>J5106+(E5107-E5106)*(J5109-J5106)/(E5109-E5106)</f>
        <v>0.21313333333333334</v>
      </c>
      <c r="K5107" s="469">
        <f t="shared" si="439"/>
        <v>10.293436798158259</v>
      </c>
      <c r="L5107" s="469">
        <f t="shared" si="440"/>
        <v>-6.5632018417396409E-3</v>
      </c>
    </row>
    <row r="5108" spans="1:12">
      <c r="A5108" s="98" t="s">
        <v>123</v>
      </c>
      <c r="B5108" s="98">
        <f t="shared" si="436"/>
        <v>9</v>
      </c>
      <c r="C5108" s="98">
        <f t="shared" si="437"/>
        <v>6</v>
      </c>
      <c r="D5108" s="98">
        <f>D5106</f>
        <v>114</v>
      </c>
      <c r="E5108" s="98">
        <f t="shared" si="438"/>
        <v>56</v>
      </c>
      <c r="F5108" s="397">
        <f>F5106+(E5108-E5106)*(F5109-F5106)/(E5109-E5106)</f>
        <v>3.7927666666666666</v>
      </c>
      <c r="G5108" s="98">
        <v>15</v>
      </c>
      <c r="H5108" s="491">
        <f>H5106+(E5108-E5106)*(H5109-H5106)/(E5109-E5106)</f>
        <v>0.36568633333333334</v>
      </c>
      <c r="I5108" s="492">
        <f>I5106+(E5108-E5106)*(I5109-I5106)/(E5109-E5106)</f>
        <v>10.4</v>
      </c>
      <c r="J5108" s="397">
        <f>J5106+(E5108-E5106)*(J5109-J5106)/(E5109-E5106)</f>
        <v>0.20886666666666667</v>
      </c>
      <c r="K5108" s="469">
        <f t="shared" si="439"/>
        <v>10.371639082310066</v>
      </c>
      <c r="L5108" s="469">
        <f t="shared" si="440"/>
        <v>-2.8360917689933984E-2</v>
      </c>
    </row>
    <row r="5109" spans="1:12">
      <c r="A5109" s="480" t="s">
        <v>123</v>
      </c>
      <c r="B5109" s="480">
        <f t="shared" si="436"/>
        <v>9</v>
      </c>
      <c r="C5109" s="480">
        <f t="shared" si="437"/>
        <v>6</v>
      </c>
      <c r="D5109" s="480">
        <f>D5106</f>
        <v>114</v>
      </c>
      <c r="E5109" s="480">
        <f t="shared" si="438"/>
        <v>57</v>
      </c>
      <c r="F5109" s="484">
        <v>3.8058999999999998</v>
      </c>
      <c r="G5109" s="480">
        <v>15</v>
      </c>
      <c r="H5109" s="482">
        <v>0.36418400000000001</v>
      </c>
      <c r="I5109" s="483">
        <v>10.5</v>
      </c>
      <c r="J5109" s="484">
        <v>0.2046</v>
      </c>
      <c r="K5109" s="469">
        <f t="shared" si="439"/>
        <v>10.450486567229751</v>
      </c>
      <c r="L5109" s="469">
        <f t="shared" si="440"/>
        <v>-4.9513432770249111E-2</v>
      </c>
    </row>
    <row r="5110" spans="1:12">
      <c r="A5110" s="98" t="s">
        <v>123</v>
      </c>
      <c r="B5110" s="98">
        <f t="shared" si="436"/>
        <v>9</v>
      </c>
      <c r="C5110" s="98">
        <f t="shared" si="437"/>
        <v>6</v>
      </c>
      <c r="D5110" s="98">
        <f>D5109</f>
        <v>114</v>
      </c>
      <c r="E5110" s="98">
        <f t="shared" si="438"/>
        <v>58</v>
      </c>
      <c r="F5110" s="397">
        <f>F5109+(E5110-E5109)*(F5112-F5109)/(E5112-E5109)</f>
        <v>3.8188999999999997</v>
      </c>
      <c r="G5110" s="98">
        <v>15</v>
      </c>
      <c r="H5110" s="491">
        <f>H5109+(E5110-E5109)*(H5112-H5109)/(E5112-E5109)</f>
        <v>0.36266666666666669</v>
      </c>
      <c r="I5110" s="492">
        <f>I5109+(E5110-E5109)*(I5112-I5109)/(E5112-E5109)</f>
        <v>10.566666666666666</v>
      </c>
      <c r="J5110" s="397">
        <f>J5109+(E5110-E5109)*(J5112-J5109)/(E5112-E5109)</f>
        <v>0.20033333333333334</v>
      </c>
      <c r="K5110" s="469">
        <f t="shared" si="439"/>
        <v>10.530055147058823</v>
      </c>
      <c r="L5110" s="469">
        <f t="shared" si="440"/>
        <v>-3.661151960784359E-2</v>
      </c>
    </row>
    <row r="5111" spans="1:12">
      <c r="A5111" s="98" t="s">
        <v>123</v>
      </c>
      <c r="B5111" s="98">
        <f t="shared" si="436"/>
        <v>9</v>
      </c>
      <c r="C5111" s="98">
        <f t="shared" si="437"/>
        <v>6</v>
      </c>
      <c r="D5111" s="98">
        <f>D5109</f>
        <v>114</v>
      </c>
      <c r="E5111" s="98">
        <f t="shared" si="438"/>
        <v>59</v>
      </c>
      <c r="F5111" s="397">
        <f>F5109+(E5111-E5109)*(F5112-F5109)/(E5112-E5109)</f>
        <v>3.8319000000000001</v>
      </c>
      <c r="G5111" s="98">
        <v>15</v>
      </c>
      <c r="H5111" s="491">
        <f>H5109+(E5111-E5109)*(H5112-H5109)/(E5112-E5109)</f>
        <v>0.36114933333333332</v>
      </c>
      <c r="I5111" s="492">
        <f>I5109+(E5111-E5109)*(I5112-I5109)/(E5112-E5109)</f>
        <v>10.633333333333333</v>
      </c>
      <c r="J5111" s="397">
        <f>J5109+(E5111-E5109)*(J5112-J5109)/(E5112-E5109)</f>
        <v>0.19606666666666667</v>
      </c>
      <c r="K5111" s="469">
        <f t="shared" si="439"/>
        <v>10.610292325981497</v>
      </c>
      <c r="L5111" s="469">
        <f t="shared" si="440"/>
        <v>-2.3041007351835674E-2</v>
      </c>
    </row>
    <row r="5112" spans="1:12">
      <c r="A5112" s="480" t="s">
        <v>123</v>
      </c>
      <c r="B5112" s="480">
        <f t="shared" si="436"/>
        <v>9</v>
      </c>
      <c r="C5112" s="480">
        <f t="shared" si="437"/>
        <v>6</v>
      </c>
      <c r="D5112" s="480">
        <f>D5109</f>
        <v>114</v>
      </c>
      <c r="E5112" s="480">
        <f t="shared" si="438"/>
        <v>60</v>
      </c>
      <c r="F5112" s="484">
        <v>3.8449</v>
      </c>
      <c r="G5112" s="480">
        <v>15</v>
      </c>
      <c r="H5112" s="482">
        <v>0.35963200000000001</v>
      </c>
      <c r="I5112" s="483">
        <v>10.7</v>
      </c>
      <c r="J5112" s="484">
        <v>0.1918</v>
      </c>
      <c r="K5112" s="469">
        <f t="shared" si="439"/>
        <v>10.691206566712639</v>
      </c>
      <c r="L5112" s="469">
        <f t="shared" si="440"/>
        <v>-8.7934332873604859E-3</v>
      </c>
    </row>
    <row r="5113" spans="1:12">
      <c r="A5113" s="98" t="s">
        <v>123</v>
      </c>
      <c r="B5113" s="98">
        <f t="shared" si="436"/>
        <v>9</v>
      </c>
      <c r="C5113" s="98">
        <f t="shared" si="437"/>
        <v>6</v>
      </c>
      <c r="D5113" s="98">
        <f>D5112</f>
        <v>114</v>
      </c>
      <c r="E5113" s="98">
        <f t="shared" si="438"/>
        <v>61</v>
      </c>
      <c r="F5113" s="397">
        <f>F5112+(E5113-E5112)*(F5115-F5112)/(E5115-E5112)</f>
        <v>3.8577666666666666</v>
      </c>
      <c r="G5113" s="98">
        <v>15</v>
      </c>
      <c r="H5113" s="491">
        <f>H5112+(E5113-E5112)*(H5115-H5112)/(E5115-E5112)</f>
        <v>0.35809833333333335</v>
      </c>
      <c r="I5113" s="492">
        <f>I5112+(E5113-E5112)*(I5115-I5112)/(E5115-E5112)</f>
        <v>10.766666666666666</v>
      </c>
      <c r="J5113" s="397">
        <f>J5112+(E5113-E5112)*(J5115-J5112)/(E5115-E5112)</f>
        <v>0.18753333333333333</v>
      </c>
      <c r="K5113" s="469">
        <f t="shared" si="439"/>
        <v>10.772925499979054</v>
      </c>
      <c r="L5113" s="469">
        <f t="shared" si="440"/>
        <v>6.2588333123887452E-3</v>
      </c>
    </row>
    <row r="5114" spans="1:12">
      <c r="A5114" s="98" t="s">
        <v>123</v>
      </c>
      <c r="B5114" s="98">
        <f t="shared" si="436"/>
        <v>9</v>
      </c>
      <c r="C5114" s="98">
        <f t="shared" si="437"/>
        <v>6</v>
      </c>
      <c r="D5114" s="98">
        <f>D5112</f>
        <v>114</v>
      </c>
      <c r="E5114" s="98">
        <f t="shared" si="438"/>
        <v>62</v>
      </c>
      <c r="F5114" s="397">
        <f>F5112+(E5114-E5112)*(F5115-F5112)/(E5115-E5112)</f>
        <v>3.8706333333333336</v>
      </c>
      <c r="G5114" s="98">
        <v>15</v>
      </c>
      <c r="H5114" s="491">
        <f>H5112+(E5114-E5112)*(H5115-H5112)/(E5115-E5112)</f>
        <v>0.35656466666666664</v>
      </c>
      <c r="I5114" s="492">
        <f>I5112+(E5114-E5112)*(I5115-I5112)/(E5115-E5112)</f>
        <v>10.833333333333334</v>
      </c>
      <c r="J5114" s="397">
        <f>J5112+(E5114-E5112)*(J5115-J5112)/(E5115-E5112)</f>
        <v>0.18326666666666666</v>
      </c>
      <c r="K5114" s="469">
        <f t="shared" si="439"/>
        <v>10.855347417111812</v>
      </c>
      <c r="L5114" s="469">
        <f t="shared" si="440"/>
        <v>2.2014083778477911E-2</v>
      </c>
    </row>
    <row r="5115" spans="1:12">
      <c r="A5115" s="480" t="s">
        <v>123</v>
      </c>
      <c r="B5115" s="480">
        <f t="shared" si="436"/>
        <v>9</v>
      </c>
      <c r="C5115" s="480">
        <f t="shared" si="437"/>
        <v>6</v>
      </c>
      <c r="D5115" s="480">
        <f>D5112</f>
        <v>114</v>
      </c>
      <c r="E5115" s="480">
        <f t="shared" si="438"/>
        <v>63</v>
      </c>
      <c r="F5115" s="484">
        <v>3.8835000000000002</v>
      </c>
      <c r="G5115" s="480">
        <v>15</v>
      </c>
      <c r="H5115" s="482">
        <v>0.35503099999999999</v>
      </c>
      <c r="I5115" s="483">
        <v>10.9</v>
      </c>
      <c r="J5115" s="484">
        <v>0.17899999999999999</v>
      </c>
      <c r="K5115" s="469">
        <f t="shared" si="439"/>
        <v>10.93848142838231</v>
      </c>
      <c r="L5115" s="469">
        <f t="shared" si="440"/>
        <v>3.8481428382310057E-2</v>
      </c>
    </row>
    <row r="5116" spans="1:12">
      <c r="A5116" s="98" t="s">
        <v>123</v>
      </c>
      <c r="B5116" s="98">
        <f t="shared" si="436"/>
        <v>9</v>
      </c>
      <c r="C5116" s="98">
        <f t="shared" si="437"/>
        <v>6</v>
      </c>
      <c r="D5116" s="98">
        <f>D5115</f>
        <v>114</v>
      </c>
      <c r="E5116" s="98">
        <f t="shared" si="438"/>
        <v>64</v>
      </c>
      <c r="F5116" s="397">
        <f>F5115+(E5116-E5115)*(F5118-F5115)/(E5118-E5115)</f>
        <v>3.8962333333333334</v>
      </c>
      <c r="G5116" s="98">
        <v>15</v>
      </c>
      <c r="H5116" s="491">
        <f>H5115+(E5116-E5115)*(H5118-H5115)/(E5118-E5115)</f>
        <v>0.35348000000000002</v>
      </c>
      <c r="I5116" s="492">
        <f>I5115+(E5116-E5115)*(I5118-I5115)/(E5118-E5115)</f>
        <v>11</v>
      </c>
      <c r="J5116" s="397">
        <f>J5115+(E5116-E5115)*(J5118-J5115)/(E5118-E5115)</f>
        <v>0.17473333333333332</v>
      </c>
      <c r="K5116" s="469">
        <f t="shared" si="439"/>
        <v>11.022500094300479</v>
      </c>
      <c r="L5116" s="469">
        <f t="shared" si="440"/>
        <v>2.250009430047939E-2</v>
      </c>
    </row>
    <row r="5117" spans="1:12">
      <c r="A5117" s="98" t="s">
        <v>123</v>
      </c>
      <c r="B5117" s="98">
        <f t="shared" ref="B5117:B5180" si="441">INT(D5117/12)</f>
        <v>9</v>
      </c>
      <c r="C5117" s="98">
        <f t="shared" ref="C5117:C5180" si="442">D5117-B5117*12</f>
        <v>6</v>
      </c>
      <c r="D5117" s="98">
        <f>D5115</f>
        <v>114</v>
      </c>
      <c r="E5117" s="98">
        <f t="shared" si="438"/>
        <v>65</v>
      </c>
      <c r="F5117" s="397">
        <f>F5115+(E5117-E5115)*(F5118-F5115)/(E5118-E5115)</f>
        <v>3.9089666666666667</v>
      </c>
      <c r="G5117" s="98">
        <v>15</v>
      </c>
      <c r="H5117" s="491">
        <f>H5115+(E5117-E5115)*(H5118-H5115)/(E5118-E5115)</f>
        <v>0.35192899999999999</v>
      </c>
      <c r="I5117" s="492">
        <f>I5115+(E5117-E5115)*(I5118-I5115)/(E5118-E5115)</f>
        <v>11.1</v>
      </c>
      <c r="J5117" s="397">
        <f>J5115+(E5117-E5115)*(J5118-J5115)/(E5118-E5115)</f>
        <v>0.17046666666666666</v>
      </c>
      <c r="K5117" s="469">
        <f t="shared" si="439"/>
        <v>11.107259324087151</v>
      </c>
      <c r="L5117" s="469">
        <f t="shared" si="440"/>
        <v>7.2593240871512421E-3</v>
      </c>
    </row>
    <row r="5118" spans="1:12">
      <c r="A5118" s="480" t="s">
        <v>123</v>
      </c>
      <c r="B5118" s="480">
        <f t="shared" si="441"/>
        <v>9</v>
      </c>
      <c r="C5118" s="480">
        <f t="shared" si="442"/>
        <v>6</v>
      </c>
      <c r="D5118" s="480">
        <f>D5115</f>
        <v>114</v>
      </c>
      <c r="E5118" s="480">
        <f t="shared" si="438"/>
        <v>66</v>
      </c>
      <c r="F5118" s="484">
        <v>3.9217</v>
      </c>
      <c r="G5118" s="480">
        <v>15</v>
      </c>
      <c r="H5118" s="482">
        <v>0.35037800000000002</v>
      </c>
      <c r="I5118" s="483">
        <v>11.2</v>
      </c>
      <c r="J5118" s="484">
        <v>0.16619999999999999</v>
      </c>
      <c r="K5118" s="469">
        <f t="shared" si="439"/>
        <v>11.192768952388562</v>
      </c>
      <c r="L5118" s="469">
        <f t="shared" si="440"/>
        <v>-7.2310476114374467E-3</v>
      </c>
    </row>
    <row r="5119" spans="1:12">
      <c r="A5119" s="98" t="s">
        <v>123</v>
      </c>
      <c r="B5119" s="98">
        <f t="shared" si="441"/>
        <v>9</v>
      </c>
      <c r="C5119" s="98">
        <f t="shared" si="442"/>
        <v>6</v>
      </c>
      <c r="D5119" s="98">
        <f>D5118</f>
        <v>114</v>
      </c>
      <c r="E5119" s="98">
        <f t="shared" si="438"/>
        <v>67</v>
      </c>
      <c r="F5119" s="397">
        <f>F5118+(E5119-E5118)*(F5121-F5118)/(E5121-E5118)</f>
        <v>3.9343333333333335</v>
      </c>
      <c r="G5119" s="98">
        <v>15</v>
      </c>
      <c r="H5119" s="491">
        <f>H5118+(E5119-E5118)*(H5121-H5118)/(E5121-E5118)</f>
        <v>0.34880766666666668</v>
      </c>
      <c r="I5119" s="492">
        <f>I5118+(E5119-E5118)*(I5121-I5118)/(E5121-E5118)</f>
        <v>11.299999999999999</v>
      </c>
      <c r="J5119" s="397">
        <f>J5118+(E5119-E5118)*(J5121-J5118)/(E5121-E5118)</f>
        <v>0.16193333333333332</v>
      </c>
      <c r="K5119" s="469">
        <f t="shared" si="439"/>
        <v>11.279377460166682</v>
      </c>
      <c r="L5119" s="469">
        <f t="shared" si="440"/>
        <v>-2.0622539833317077E-2</v>
      </c>
    </row>
    <row r="5120" spans="1:12">
      <c r="A5120" s="98" t="s">
        <v>123</v>
      </c>
      <c r="B5120" s="98">
        <f t="shared" si="441"/>
        <v>9</v>
      </c>
      <c r="C5120" s="98">
        <f t="shared" si="442"/>
        <v>6</v>
      </c>
      <c r="D5120" s="98">
        <f>D5118</f>
        <v>114</v>
      </c>
      <c r="E5120" s="98">
        <f t="shared" si="438"/>
        <v>68</v>
      </c>
      <c r="F5120" s="397">
        <f>F5118+(E5120-E5118)*(F5121-F5118)/(E5121-E5118)</f>
        <v>3.9469666666666665</v>
      </c>
      <c r="G5120" s="98">
        <v>15</v>
      </c>
      <c r="H5120" s="491">
        <f>H5118+(E5120-E5118)*(H5121-H5118)/(E5121-E5118)</f>
        <v>0.34723733333333334</v>
      </c>
      <c r="I5120" s="492">
        <f>I5118+(E5120-E5118)*(I5121-I5118)/(E5121-E5118)</f>
        <v>11.4</v>
      </c>
      <c r="J5120" s="397">
        <f>J5118+(E5120-E5118)*(J5121-J5118)/(E5121-E5118)</f>
        <v>0.15766666666666668</v>
      </c>
      <c r="K5120" s="469">
        <f t="shared" si="439"/>
        <v>11.366769318199271</v>
      </c>
      <c r="L5120" s="469">
        <f t="shared" si="440"/>
        <v>-3.32306818007293E-2</v>
      </c>
    </row>
    <row r="5121" spans="1:12">
      <c r="A5121" s="480" t="s">
        <v>123</v>
      </c>
      <c r="B5121" s="480">
        <f t="shared" si="441"/>
        <v>9</v>
      </c>
      <c r="C5121" s="480">
        <f t="shared" si="442"/>
        <v>6</v>
      </c>
      <c r="D5121" s="480">
        <f>D5118</f>
        <v>114</v>
      </c>
      <c r="E5121" s="480">
        <f t="shared" si="438"/>
        <v>69</v>
      </c>
      <c r="F5121" s="484">
        <v>3.9596</v>
      </c>
      <c r="G5121" s="480">
        <v>15</v>
      </c>
      <c r="H5121" s="482">
        <v>0.345667</v>
      </c>
      <c r="I5121" s="483">
        <v>11.5</v>
      </c>
      <c r="J5121" s="484">
        <v>0.15340000000000001</v>
      </c>
      <c r="K5121" s="469">
        <f t="shared" si="439"/>
        <v>11.454955202550432</v>
      </c>
      <c r="L5121" s="469">
        <f t="shared" si="440"/>
        <v>-4.5044797449568463E-2</v>
      </c>
    </row>
    <row r="5122" spans="1:12">
      <c r="A5122" s="98" t="s">
        <v>123</v>
      </c>
      <c r="B5122" s="98">
        <f t="shared" si="441"/>
        <v>9</v>
      </c>
      <c r="C5122" s="98">
        <f t="shared" si="442"/>
        <v>6</v>
      </c>
      <c r="D5122" s="98">
        <f>D5121</f>
        <v>114</v>
      </c>
      <c r="E5122" s="98">
        <f t="shared" si="438"/>
        <v>70</v>
      </c>
      <c r="F5122" s="397">
        <f>F5121+(E5122-E5121)*(F5124-F5121)/(E5124-E5121)</f>
        <v>3.9721000000000002</v>
      </c>
      <c r="G5122" s="98">
        <v>15</v>
      </c>
      <c r="H5122" s="491">
        <f>H5121+(E5122-E5121)*(H5124-H5121)/(E5124-E5121)</f>
        <v>0.34407599999999999</v>
      </c>
      <c r="I5122" s="492">
        <f>I5121+(E5122-E5121)*(I5124-I5121)/(E5124-E5121)</f>
        <v>11.566666666666666</v>
      </c>
      <c r="J5122" s="397">
        <f>J5121+(E5122-E5121)*(J5124-J5121)/(E5124-E5121)</f>
        <v>0.14913333333333334</v>
      </c>
      <c r="K5122" s="469">
        <f t="shared" si="439"/>
        <v>11.54425185133517</v>
      </c>
      <c r="L5122" s="469">
        <f t="shared" si="440"/>
        <v>-2.241481533149603E-2</v>
      </c>
    </row>
    <row r="5123" spans="1:12">
      <c r="A5123" s="98" t="s">
        <v>123</v>
      </c>
      <c r="B5123" s="98">
        <f t="shared" si="441"/>
        <v>9</v>
      </c>
      <c r="C5123" s="98">
        <f t="shared" si="442"/>
        <v>6</v>
      </c>
      <c r="D5123" s="98">
        <f>D5121</f>
        <v>114</v>
      </c>
      <c r="E5123" s="98">
        <f t="shared" si="438"/>
        <v>71</v>
      </c>
      <c r="F5123" s="397">
        <f>F5121+(E5123-E5121)*(F5124-F5121)/(E5124-E5121)</f>
        <v>3.9845999999999999</v>
      </c>
      <c r="G5123" s="98">
        <v>15</v>
      </c>
      <c r="H5123" s="491">
        <f>H5121+(E5123-E5121)*(H5124-H5121)/(E5124-E5121)</f>
        <v>0.34248499999999998</v>
      </c>
      <c r="I5123" s="492">
        <f>I5121+(E5123-E5121)*(I5124-I5121)/(E5124-E5121)</f>
        <v>11.633333333333333</v>
      </c>
      <c r="J5123" s="397">
        <f>J5121+(E5123-E5121)*(J5124-J5121)/(E5124-E5121)</f>
        <v>0.14486666666666667</v>
      </c>
      <c r="K5123" s="469">
        <f t="shared" si="439"/>
        <v>11.634378147948086</v>
      </c>
      <c r="L5123" s="469">
        <f t="shared" si="440"/>
        <v>1.0448146147528092E-3</v>
      </c>
    </row>
    <row r="5124" spans="1:12">
      <c r="A5124" s="480" t="s">
        <v>123</v>
      </c>
      <c r="B5124" s="480">
        <f t="shared" si="441"/>
        <v>9</v>
      </c>
      <c r="C5124" s="480">
        <f t="shared" si="442"/>
        <v>6</v>
      </c>
      <c r="D5124" s="480">
        <f>D5121</f>
        <v>114</v>
      </c>
      <c r="E5124" s="480">
        <f t="shared" si="438"/>
        <v>72</v>
      </c>
      <c r="F5124" s="484">
        <v>3.9971000000000001</v>
      </c>
      <c r="G5124" s="480">
        <v>15</v>
      </c>
      <c r="H5124" s="482">
        <v>0.34089399999999997</v>
      </c>
      <c r="I5124" s="483">
        <v>11.7</v>
      </c>
      <c r="J5124" s="484">
        <v>0.1406</v>
      </c>
      <c r="K5124" s="469">
        <f t="shared" si="439"/>
        <v>11.725345708636704</v>
      </c>
      <c r="L5124" s="469">
        <f t="shared" si="440"/>
        <v>2.53457086367046E-2</v>
      </c>
    </row>
    <row r="5125" spans="1:12">
      <c r="A5125" s="98" t="s">
        <v>123</v>
      </c>
      <c r="B5125" s="98">
        <f t="shared" si="441"/>
        <v>9</v>
      </c>
      <c r="C5125" s="98">
        <f t="shared" si="442"/>
        <v>6</v>
      </c>
      <c r="D5125" s="98">
        <f>D5124</f>
        <v>114</v>
      </c>
      <c r="E5125" s="98">
        <f t="shared" si="438"/>
        <v>73</v>
      </c>
      <c r="F5125" s="397">
        <f>F5124+(E5125-E5124)*(F5127-F5124)/(E5127-E5124)</f>
        <v>4.0095000000000001</v>
      </c>
      <c r="G5125" s="98">
        <v>15</v>
      </c>
      <c r="H5125" s="491">
        <f>H5124+(E5125-E5124)*(H5127-H5124)/(E5127-E5124)</f>
        <v>0.339281</v>
      </c>
      <c r="I5125" s="492">
        <f>I5124+(E5125-E5124)*(I5127-I5124)/(E5127-E5124)</f>
        <v>11.799999999999999</v>
      </c>
      <c r="J5125" s="397">
        <f>J5124+(E5125-E5124)*(J5127-J5124)/(E5127-E5124)</f>
        <v>0.13636666666666666</v>
      </c>
      <c r="K5125" s="469">
        <f t="shared" si="439"/>
        <v>11.817637887179064</v>
      </c>
      <c r="L5125" s="469">
        <f t="shared" si="440"/>
        <v>1.7637887179065004E-2</v>
      </c>
    </row>
    <row r="5126" spans="1:12">
      <c r="A5126" s="98" t="s">
        <v>123</v>
      </c>
      <c r="B5126" s="98">
        <f t="shared" si="441"/>
        <v>9</v>
      </c>
      <c r="C5126" s="98">
        <f t="shared" si="442"/>
        <v>6</v>
      </c>
      <c r="D5126" s="98">
        <f>D5124</f>
        <v>114</v>
      </c>
      <c r="E5126" s="98">
        <f t="shared" si="438"/>
        <v>74</v>
      </c>
      <c r="F5126" s="397">
        <f>F5124+(E5126-E5124)*(F5127-F5124)/(E5127-E5124)</f>
        <v>4.0219000000000005</v>
      </c>
      <c r="G5126" s="98">
        <v>15</v>
      </c>
      <c r="H5126" s="491">
        <f>H5124+(E5126-E5124)*(H5127-H5124)/(E5127-E5124)</f>
        <v>0.33766799999999997</v>
      </c>
      <c r="I5126" s="492">
        <f>I5124+(E5126-E5124)*(I5127-I5124)/(E5127-E5124)</f>
        <v>11.9</v>
      </c>
      <c r="J5126" s="397">
        <f>J5124+(E5126-E5124)*(J5127-J5124)/(E5127-E5124)</f>
        <v>0.13213333333333335</v>
      </c>
      <c r="K5126" s="469">
        <f t="shared" si="439"/>
        <v>11.910811803309763</v>
      </c>
      <c r="L5126" s="469">
        <f t="shared" si="440"/>
        <v>1.0811803309762169E-2</v>
      </c>
    </row>
    <row r="5127" spans="1:12">
      <c r="A5127" s="480" t="s">
        <v>123</v>
      </c>
      <c r="B5127" s="480">
        <f t="shared" si="441"/>
        <v>9</v>
      </c>
      <c r="C5127" s="480">
        <f t="shared" si="442"/>
        <v>6</v>
      </c>
      <c r="D5127" s="480">
        <f>D5124</f>
        <v>114</v>
      </c>
      <c r="E5127" s="480">
        <f t="shared" si="438"/>
        <v>75</v>
      </c>
      <c r="F5127" s="484">
        <v>4.0343</v>
      </c>
      <c r="G5127" s="480">
        <v>15</v>
      </c>
      <c r="H5127" s="482">
        <v>0.33605499999999999</v>
      </c>
      <c r="I5127" s="483">
        <v>12</v>
      </c>
      <c r="J5127" s="484">
        <v>0.12790000000000001</v>
      </c>
      <c r="K5127" s="469">
        <f t="shared" si="439"/>
        <v>12.004880153546294</v>
      </c>
      <c r="L5127" s="469">
        <f t="shared" si="440"/>
        <v>4.8801535462938972E-3</v>
      </c>
    </row>
    <row r="5128" spans="1:12">
      <c r="A5128" s="98" t="s">
        <v>123</v>
      </c>
      <c r="B5128" s="98">
        <f t="shared" si="441"/>
        <v>9</v>
      </c>
      <c r="C5128" s="98">
        <f t="shared" si="442"/>
        <v>6</v>
      </c>
      <c r="D5128" s="98">
        <f>D5127</f>
        <v>114</v>
      </c>
      <c r="E5128" s="98">
        <f t="shared" si="438"/>
        <v>76</v>
      </c>
      <c r="F5128" s="397">
        <f>F5127+(E5128-E5127)*(F5130-F5127)/(E5130-E5127)</f>
        <v>4.0465666666666671</v>
      </c>
      <c r="G5128" s="98">
        <v>15</v>
      </c>
      <c r="H5128" s="491">
        <f>H5127+(E5128-E5127)*(H5130-H5127)/(E5130-E5127)</f>
        <v>0.33441833333333332</v>
      </c>
      <c r="I5128" s="492">
        <f>I5127+(E5128-E5127)*(I5130-I5127)/(E5130-E5127)</f>
        <v>12.1</v>
      </c>
      <c r="J5128" s="397">
        <f>J5127+(E5128-E5127)*(J5130-J5127)/(E5130-E5127)</f>
        <v>0.12363333333333335</v>
      </c>
      <c r="K5128" s="469">
        <f t="shared" si="439"/>
        <v>12.100313479623827</v>
      </c>
      <c r="L5128" s="469">
        <f t="shared" si="440"/>
        <v>3.1347962382710648E-4</v>
      </c>
    </row>
    <row r="5129" spans="1:12">
      <c r="A5129" s="98" t="s">
        <v>123</v>
      </c>
      <c r="B5129" s="98">
        <f t="shared" si="441"/>
        <v>9</v>
      </c>
      <c r="C5129" s="98">
        <f t="shared" si="442"/>
        <v>6</v>
      </c>
      <c r="D5129" s="98">
        <f>D5127</f>
        <v>114</v>
      </c>
      <c r="E5129" s="98">
        <f t="shared" si="438"/>
        <v>77</v>
      </c>
      <c r="F5129" s="397">
        <f>F5127+(E5129-E5127)*(F5130-F5127)/(E5130-E5127)</f>
        <v>4.0588333333333333</v>
      </c>
      <c r="G5129" s="98">
        <v>15</v>
      </c>
      <c r="H5129" s="491">
        <f>H5127+(E5129-E5127)*(H5130-H5127)/(E5130-E5127)</f>
        <v>0.3327816666666667</v>
      </c>
      <c r="I5129" s="492">
        <f>I5127+(E5129-E5127)*(I5130-I5127)/(E5130-E5127)</f>
        <v>12.200000000000001</v>
      </c>
      <c r="J5129" s="397">
        <f>J5127+(E5129-E5127)*(J5130-J5127)/(E5130-E5127)</f>
        <v>0.11936666666666666</v>
      </c>
      <c r="K5129" s="469">
        <f t="shared" si="439"/>
        <v>12.196685514526541</v>
      </c>
      <c r="L5129" s="469">
        <f t="shared" si="440"/>
        <v>-3.3144854734601381E-3</v>
      </c>
    </row>
    <row r="5130" spans="1:12">
      <c r="A5130" s="480" t="s">
        <v>123</v>
      </c>
      <c r="B5130" s="480">
        <f t="shared" si="441"/>
        <v>9</v>
      </c>
      <c r="C5130" s="480">
        <f t="shared" si="442"/>
        <v>6</v>
      </c>
      <c r="D5130" s="480">
        <f>D5127</f>
        <v>114</v>
      </c>
      <c r="E5130" s="480">
        <f t="shared" ref="E5130:E5166" si="443">E5129+1</f>
        <v>78</v>
      </c>
      <c r="F5130" s="484">
        <v>4.0711000000000004</v>
      </c>
      <c r="G5130" s="480">
        <v>15</v>
      </c>
      <c r="H5130" s="482">
        <v>0.33114500000000002</v>
      </c>
      <c r="I5130" s="483">
        <v>12.3</v>
      </c>
      <c r="J5130" s="484">
        <v>0.11509999999999999</v>
      </c>
      <c r="K5130" s="469">
        <f t="shared" si="439"/>
        <v>12.294010176810763</v>
      </c>
      <c r="L5130" s="469">
        <f t="shared" si="440"/>
        <v>-5.9898231892372422E-3</v>
      </c>
    </row>
    <row r="5131" spans="1:12">
      <c r="A5131" s="98" t="s">
        <v>123</v>
      </c>
      <c r="B5131" s="98">
        <f t="shared" si="441"/>
        <v>9</v>
      </c>
      <c r="C5131" s="98">
        <f t="shared" si="442"/>
        <v>6</v>
      </c>
      <c r="D5131" s="98">
        <f>D5130</f>
        <v>114</v>
      </c>
      <c r="E5131" s="98">
        <f t="shared" si="443"/>
        <v>79</v>
      </c>
      <c r="F5131" s="397">
        <f>F5130+(E5131-E5130)*(F5133-F5130)/(E5133-E5130)</f>
        <v>4.0832666666666668</v>
      </c>
      <c r="G5131" s="98">
        <v>15</v>
      </c>
      <c r="H5131" s="491">
        <f>H5130+(E5131-E5130)*(H5133-H5130)/(E5133-E5130)</f>
        <v>0.32948300000000003</v>
      </c>
      <c r="I5131" s="492">
        <f>I5130+(E5131-E5130)*(I5133-I5130)/(E5133-E5130)</f>
        <v>12.4</v>
      </c>
      <c r="J5131" s="397">
        <f>J5130+(E5131-E5130)*(J5133-J5130)/(E5133-E5130)</f>
        <v>0.11083333333333333</v>
      </c>
      <c r="K5131" s="469">
        <f t="shared" ref="K5131:K5194" si="444">F5131/H5131</f>
        <v>12.392950976732234</v>
      </c>
      <c r="L5131" s="469">
        <f t="shared" ref="L5131:L5194" si="445">K5131-I5131</f>
        <v>-7.0490232677666853E-3</v>
      </c>
    </row>
    <row r="5132" spans="1:12">
      <c r="A5132" s="98" t="s">
        <v>123</v>
      </c>
      <c r="B5132" s="98">
        <f t="shared" si="441"/>
        <v>9</v>
      </c>
      <c r="C5132" s="98">
        <f t="shared" si="442"/>
        <v>6</v>
      </c>
      <c r="D5132" s="98">
        <f>D5130</f>
        <v>114</v>
      </c>
      <c r="E5132" s="98">
        <f t="shared" si="443"/>
        <v>80</v>
      </c>
      <c r="F5132" s="397">
        <f>F5130+(E5132-E5130)*(F5133-F5130)/(E5133-E5130)</f>
        <v>4.0954333333333333</v>
      </c>
      <c r="G5132" s="98">
        <v>15</v>
      </c>
      <c r="H5132" s="491">
        <f>H5130+(E5132-E5130)*(H5133-H5130)/(E5133-E5130)</f>
        <v>0.32782099999999997</v>
      </c>
      <c r="I5132" s="492">
        <f>I5130+(E5132-E5130)*(I5133-I5130)/(E5133-E5130)</f>
        <v>12.5</v>
      </c>
      <c r="J5132" s="397">
        <f>J5130+(E5132-E5130)*(J5133-J5130)/(E5133-E5130)</f>
        <v>0.10656666666666667</v>
      </c>
      <c r="K5132" s="469">
        <f t="shared" si="444"/>
        <v>12.492895004692603</v>
      </c>
      <c r="L5132" s="469">
        <f t="shared" si="445"/>
        <v>-7.1049953073973882E-3</v>
      </c>
    </row>
    <row r="5133" spans="1:12">
      <c r="A5133" s="480" t="s">
        <v>123</v>
      </c>
      <c r="B5133" s="480">
        <f t="shared" si="441"/>
        <v>9</v>
      </c>
      <c r="C5133" s="480">
        <f t="shared" si="442"/>
        <v>6</v>
      </c>
      <c r="D5133" s="480">
        <f>D5130</f>
        <v>114</v>
      </c>
      <c r="E5133" s="480">
        <f t="shared" si="443"/>
        <v>81</v>
      </c>
      <c r="F5133" s="484">
        <v>4.1075999999999997</v>
      </c>
      <c r="G5133" s="480">
        <v>15</v>
      </c>
      <c r="H5133" s="482">
        <v>0.32615899999999998</v>
      </c>
      <c r="I5133" s="483">
        <v>12.6</v>
      </c>
      <c r="J5133" s="484">
        <v>0.1023</v>
      </c>
      <c r="K5133" s="469">
        <f t="shared" si="444"/>
        <v>12.593857597061556</v>
      </c>
      <c r="L5133" s="469">
        <f t="shared" si="445"/>
        <v>-6.142402938444036E-3</v>
      </c>
    </row>
    <row r="5134" spans="1:12">
      <c r="A5134" s="98" t="s">
        <v>123</v>
      </c>
      <c r="B5134" s="98">
        <f t="shared" si="441"/>
        <v>9</v>
      </c>
      <c r="C5134" s="98">
        <f t="shared" si="442"/>
        <v>6</v>
      </c>
      <c r="D5134" s="98">
        <f>D5133</f>
        <v>114</v>
      </c>
      <c r="E5134" s="98">
        <f t="shared" si="443"/>
        <v>82</v>
      </c>
      <c r="F5134" s="397">
        <f>F5133+(E5134-E5133)*(F5136-F5133)/(E5136-E5133)</f>
        <v>4.1196333333333328</v>
      </c>
      <c r="G5134" s="98">
        <v>15</v>
      </c>
      <c r="H5134" s="491">
        <f>H5133+(E5134-E5133)*(H5136-H5133)/(E5136-E5133)</f>
        <v>0.32447033333333331</v>
      </c>
      <c r="I5134" s="492">
        <f>I5133+(E5134-E5133)*(I5136-I5133)/(E5136-E5133)</f>
        <v>12.7</v>
      </c>
      <c r="J5134" s="397">
        <f>J5133+(E5134-E5133)*(J5136-J5133)/(E5136-E5133)</f>
        <v>9.8033333333333333E-2</v>
      </c>
      <c r="K5134" s="469">
        <f t="shared" si="444"/>
        <v>12.696486889915976</v>
      </c>
      <c r="L5134" s="469">
        <f t="shared" si="445"/>
        <v>-3.5131100840235518E-3</v>
      </c>
    </row>
    <row r="5135" spans="1:12">
      <c r="A5135" s="98" t="s">
        <v>123</v>
      </c>
      <c r="B5135" s="98">
        <f t="shared" si="441"/>
        <v>9</v>
      </c>
      <c r="C5135" s="98">
        <f t="shared" si="442"/>
        <v>6</v>
      </c>
      <c r="D5135" s="98">
        <f>D5133</f>
        <v>114</v>
      </c>
      <c r="E5135" s="98">
        <f t="shared" si="443"/>
        <v>83</v>
      </c>
      <c r="F5135" s="397">
        <f>F5133+(E5135-E5133)*(F5136-F5133)/(E5136-E5133)</f>
        <v>4.1316666666666668</v>
      </c>
      <c r="G5135" s="98">
        <v>15</v>
      </c>
      <c r="H5135" s="491">
        <f>H5133+(E5135-E5133)*(H5136-H5133)/(E5136-E5133)</f>
        <v>0.32278166666666669</v>
      </c>
      <c r="I5135" s="492">
        <f>I5133+(E5135-E5133)*(I5136-I5133)/(E5136-E5133)</f>
        <v>12.8</v>
      </c>
      <c r="J5135" s="397">
        <f>J5133+(E5135-E5133)*(J5136-J5133)/(E5136-E5133)</f>
        <v>9.3766666666666665E-2</v>
      </c>
      <c r="K5135" s="469">
        <f t="shared" si="444"/>
        <v>12.800190014922368</v>
      </c>
      <c r="L5135" s="469">
        <f t="shared" si="445"/>
        <v>1.9001492236725426E-4</v>
      </c>
    </row>
    <row r="5136" spans="1:12">
      <c r="A5136" s="480" t="s">
        <v>123</v>
      </c>
      <c r="B5136" s="480">
        <f t="shared" si="441"/>
        <v>9</v>
      </c>
      <c r="C5136" s="480">
        <f t="shared" si="442"/>
        <v>6</v>
      </c>
      <c r="D5136" s="480">
        <f>D5133</f>
        <v>114</v>
      </c>
      <c r="E5136" s="480">
        <f t="shared" si="443"/>
        <v>84</v>
      </c>
      <c r="F5136" s="484">
        <v>4.1436999999999999</v>
      </c>
      <c r="G5136" s="480">
        <v>15</v>
      </c>
      <c r="H5136" s="482">
        <v>0.32109300000000002</v>
      </c>
      <c r="I5136" s="483">
        <v>12.9</v>
      </c>
      <c r="J5136" s="484">
        <v>8.9499999999999996E-2</v>
      </c>
      <c r="K5136" s="469">
        <f t="shared" si="444"/>
        <v>12.904983914317658</v>
      </c>
      <c r="L5136" s="469">
        <f t="shared" si="445"/>
        <v>4.9839143176573231E-3</v>
      </c>
    </row>
    <row r="5137" spans="1:12">
      <c r="A5137" s="98" t="s">
        <v>123</v>
      </c>
      <c r="B5137" s="98">
        <f t="shared" si="441"/>
        <v>9</v>
      </c>
      <c r="C5137" s="98">
        <f t="shared" si="442"/>
        <v>6</v>
      </c>
      <c r="D5137" s="98">
        <f>D5136</f>
        <v>114</v>
      </c>
      <c r="E5137" s="98">
        <f t="shared" si="443"/>
        <v>85</v>
      </c>
      <c r="F5137" s="397">
        <f>F5136+(E5137-E5136)*(F5139-F5136)/(E5139-E5136)</f>
        <v>4.1556666666666668</v>
      </c>
      <c r="G5137" s="98">
        <v>15</v>
      </c>
      <c r="H5137" s="491">
        <f>H5136+(E5137-E5136)*(H5139-H5136)/(E5139-E5136)</f>
        <v>0.31937599999999999</v>
      </c>
      <c r="I5137" s="492">
        <f>I5136+(E5137-E5136)*(I5139-I5136)/(E5139-E5136)</f>
        <v>13</v>
      </c>
      <c r="J5137" s="397">
        <f>J5136+(E5137-E5136)*(J5139-J5136)/(E5139-E5136)</f>
        <v>8.5233333333333328E-2</v>
      </c>
      <c r="K5137" s="469">
        <f t="shared" si="444"/>
        <v>13.01183140457225</v>
      </c>
      <c r="L5137" s="469">
        <f t="shared" si="445"/>
        <v>1.1831404572250293E-2</v>
      </c>
    </row>
    <row r="5138" spans="1:12">
      <c r="A5138" s="98" t="s">
        <v>123</v>
      </c>
      <c r="B5138" s="98">
        <f t="shared" si="441"/>
        <v>9</v>
      </c>
      <c r="C5138" s="98">
        <f t="shared" si="442"/>
        <v>6</v>
      </c>
      <c r="D5138" s="98">
        <f>D5136</f>
        <v>114</v>
      </c>
      <c r="E5138" s="98">
        <f t="shared" si="443"/>
        <v>86</v>
      </c>
      <c r="F5138" s="397">
        <f>F5136+(E5138-E5136)*(F5139-F5136)/(E5139-E5136)</f>
        <v>4.1676333333333329</v>
      </c>
      <c r="G5138" s="98">
        <v>15</v>
      </c>
      <c r="H5138" s="491">
        <f>H5136+(E5138-E5136)*(H5139-H5136)/(E5139-E5136)</f>
        <v>0.31765900000000002</v>
      </c>
      <c r="I5138" s="492">
        <f>I5136+(E5138-E5136)*(I5139-I5136)/(E5139-E5136)</f>
        <v>13.1</v>
      </c>
      <c r="J5138" s="397">
        <f>J5136+(E5138-E5136)*(J5139-J5136)/(E5139-E5136)</f>
        <v>8.0966666666666673E-2</v>
      </c>
      <c r="K5138" s="469">
        <f t="shared" si="444"/>
        <v>13.119833951921187</v>
      </c>
      <c r="L5138" s="469">
        <f t="shared" si="445"/>
        <v>1.983395192118742E-2</v>
      </c>
    </row>
    <row r="5139" spans="1:12">
      <c r="A5139" s="480" t="s">
        <v>123</v>
      </c>
      <c r="B5139" s="480">
        <f t="shared" si="441"/>
        <v>9</v>
      </c>
      <c r="C5139" s="480">
        <f t="shared" si="442"/>
        <v>6</v>
      </c>
      <c r="D5139" s="480">
        <f>D5136</f>
        <v>114</v>
      </c>
      <c r="E5139" s="480">
        <f t="shared" si="443"/>
        <v>87</v>
      </c>
      <c r="F5139" s="484">
        <v>4.1795999999999998</v>
      </c>
      <c r="G5139" s="480">
        <v>15</v>
      </c>
      <c r="H5139" s="482">
        <v>0.315942</v>
      </c>
      <c r="I5139" s="483">
        <v>13.2</v>
      </c>
      <c r="J5139" s="484">
        <v>7.6700000000000004E-2</v>
      </c>
      <c r="K5139" s="469">
        <f t="shared" si="444"/>
        <v>13.229010387982603</v>
      </c>
      <c r="L5139" s="469">
        <f t="shared" si="445"/>
        <v>2.9010387982603802E-2</v>
      </c>
    </row>
    <row r="5140" spans="1:12">
      <c r="A5140" s="98" t="s">
        <v>123</v>
      </c>
      <c r="B5140" s="98">
        <f t="shared" si="441"/>
        <v>9</v>
      </c>
      <c r="C5140" s="98">
        <f t="shared" si="442"/>
        <v>6</v>
      </c>
      <c r="D5140" s="98">
        <f>D5139</f>
        <v>114</v>
      </c>
      <c r="E5140" s="98">
        <f t="shared" si="443"/>
        <v>88</v>
      </c>
      <c r="F5140" s="397">
        <f>F5139+(E5140-E5139)*(F5142-F5139)/(E5142-E5139)</f>
        <v>4.1914333333333333</v>
      </c>
      <c r="G5140" s="98">
        <v>15</v>
      </c>
      <c r="H5140" s="491">
        <f>H5139+(E5140-E5139)*(H5142-H5139)/(E5142-E5139)</f>
        <v>0.31419466666666668</v>
      </c>
      <c r="I5140" s="492">
        <f>I5139+(E5140-E5139)*(I5142-I5139)/(E5142-E5139)</f>
        <v>13.333333333333332</v>
      </c>
      <c r="J5140" s="397">
        <f>J5139+(E5140-E5139)*(J5142-J5139)/(E5142-E5139)</f>
        <v>7.2433333333333336E-2</v>
      </c>
      <c r="K5140" s="469">
        <f t="shared" si="444"/>
        <v>13.340243415971415</v>
      </c>
      <c r="L5140" s="469">
        <f t="shared" si="445"/>
        <v>6.9100826380825708E-3</v>
      </c>
    </row>
    <row r="5141" spans="1:12">
      <c r="A5141" s="98" t="s">
        <v>123</v>
      </c>
      <c r="B5141" s="98">
        <f t="shared" si="441"/>
        <v>9</v>
      </c>
      <c r="C5141" s="98">
        <f t="shared" si="442"/>
        <v>6</v>
      </c>
      <c r="D5141" s="98">
        <f>D5139</f>
        <v>114</v>
      </c>
      <c r="E5141" s="98">
        <f t="shared" si="443"/>
        <v>89</v>
      </c>
      <c r="F5141" s="397">
        <f>F5139+(E5141-E5139)*(F5142-F5139)/(E5142-E5139)</f>
        <v>4.203266666666666</v>
      </c>
      <c r="G5141" s="98">
        <v>15</v>
      </c>
      <c r="H5141" s="491">
        <f>H5139+(E5141-E5139)*(H5142-H5139)/(E5142-E5139)</f>
        <v>0.3124473333333333</v>
      </c>
      <c r="I5141" s="492">
        <f>I5139+(E5141-E5139)*(I5142-I5139)/(E5142-E5139)</f>
        <v>13.466666666666667</v>
      </c>
      <c r="J5141" s="397">
        <f>J5139+(E5141-E5139)*(J5142-J5139)/(E5142-E5139)</f>
        <v>6.8166666666666667E-2</v>
      </c>
      <c r="K5141" s="469">
        <f t="shared" si="444"/>
        <v>13.452720565172584</v>
      </c>
      <c r="L5141" s="469">
        <f t="shared" si="445"/>
        <v>-1.3946101494083152E-2</v>
      </c>
    </row>
    <row r="5142" spans="1:12">
      <c r="A5142" s="480" t="s">
        <v>123</v>
      </c>
      <c r="B5142" s="480">
        <f t="shared" si="441"/>
        <v>9</v>
      </c>
      <c r="C5142" s="480">
        <f t="shared" si="442"/>
        <v>6</v>
      </c>
      <c r="D5142" s="480">
        <f>D5139</f>
        <v>114</v>
      </c>
      <c r="E5142" s="480">
        <f t="shared" si="443"/>
        <v>90</v>
      </c>
      <c r="F5142" s="484">
        <v>4.2150999999999996</v>
      </c>
      <c r="G5142" s="480">
        <v>15</v>
      </c>
      <c r="H5142" s="482">
        <v>0.31069999999999998</v>
      </c>
      <c r="I5142" s="483">
        <v>13.6</v>
      </c>
      <c r="J5142" s="484">
        <v>6.3899999999999998E-2</v>
      </c>
      <c r="K5142" s="469">
        <f t="shared" si="444"/>
        <v>13.566462825877052</v>
      </c>
      <c r="L5142" s="469">
        <f t="shared" si="445"/>
        <v>-3.3537174122947988E-2</v>
      </c>
    </row>
    <row r="5143" spans="1:12">
      <c r="A5143" s="98" t="s">
        <v>123</v>
      </c>
      <c r="B5143" s="98">
        <f t="shared" si="441"/>
        <v>9</v>
      </c>
      <c r="C5143" s="98">
        <f t="shared" si="442"/>
        <v>6</v>
      </c>
      <c r="D5143" s="98">
        <f>D5142</f>
        <v>114</v>
      </c>
      <c r="E5143" s="98">
        <f t="shared" si="443"/>
        <v>91</v>
      </c>
      <c r="F5143" s="397">
        <f>F5142+(E5143-E5142)*(F5145-F5142)/(E5145-E5142)</f>
        <v>4.2268666666666661</v>
      </c>
      <c r="G5143" s="98">
        <v>15</v>
      </c>
      <c r="H5143" s="491">
        <f>H5142+(E5143-E5142)*(H5145-H5142)/(E5145-E5142)</f>
        <v>0.30892066666666668</v>
      </c>
      <c r="I5143" s="492">
        <f>I5142+(E5143-E5142)*(I5145-I5142)/(E5145-E5142)</f>
        <v>13.7</v>
      </c>
      <c r="J5143" s="397">
        <f>J5142+(E5143-E5142)*(J5145-J5142)/(E5145-E5142)</f>
        <v>5.963333333333333E-2</v>
      </c>
      <c r="K5143" s="469">
        <f t="shared" si="444"/>
        <v>13.68269307546058</v>
      </c>
      <c r="L5143" s="469">
        <f t="shared" si="445"/>
        <v>-1.7306924539418844E-2</v>
      </c>
    </row>
    <row r="5144" spans="1:12">
      <c r="A5144" s="98" t="s">
        <v>123</v>
      </c>
      <c r="B5144" s="98">
        <f t="shared" si="441"/>
        <v>9</v>
      </c>
      <c r="C5144" s="98">
        <f t="shared" si="442"/>
        <v>6</v>
      </c>
      <c r="D5144" s="98">
        <f>D5142</f>
        <v>114</v>
      </c>
      <c r="E5144" s="98">
        <f t="shared" si="443"/>
        <v>92</v>
      </c>
      <c r="F5144" s="397">
        <f>F5142+(E5144-E5142)*(F5145-F5142)/(E5145-E5142)</f>
        <v>4.2386333333333335</v>
      </c>
      <c r="G5144" s="98">
        <v>15</v>
      </c>
      <c r="H5144" s="491">
        <f>H5142+(E5144-E5142)*(H5145-H5142)/(E5145-E5142)</f>
        <v>0.30714133333333332</v>
      </c>
      <c r="I5144" s="492">
        <f>I5142+(E5144-E5142)*(I5145-I5142)/(E5145-E5142)</f>
        <v>13.8</v>
      </c>
      <c r="J5144" s="397">
        <f>J5142+(E5144-E5142)*(J5145-J5142)/(E5145-E5142)</f>
        <v>5.5366666666666668E-2</v>
      </c>
      <c r="K5144" s="469">
        <f t="shared" si="444"/>
        <v>13.800270016843495</v>
      </c>
      <c r="L5144" s="469">
        <f t="shared" si="445"/>
        <v>2.7001684349414745E-4</v>
      </c>
    </row>
    <row r="5145" spans="1:12">
      <c r="A5145" s="480" t="s">
        <v>123</v>
      </c>
      <c r="B5145" s="480">
        <f t="shared" si="441"/>
        <v>9</v>
      </c>
      <c r="C5145" s="480">
        <f t="shared" si="442"/>
        <v>6</v>
      </c>
      <c r="D5145" s="480">
        <f>D5142</f>
        <v>114</v>
      </c>
      <c r="E5145" s="480">
        <f t="shared" si="443"/>
        <v>93</v>
      </c>
      <c r="F5145" s="484">
        <v>4.2504</v>
      </c>
      <c r="G5145" s="480">
        <v>15</v>
      </c>
      <c r="H5145" s="482">
        <v>0.30536200000000002</v>
      </c>
      <c r="I5145" s="483">
        <v>13.9</v>
      </c>
      <c r="J5145" s="484">
        <v>5.11E-2</v>
      </c>
      <c r="K5145" s="469">
        <f t="shared" si="444"/>
        <v>13.91921719139906</v>
      </c>
      <c r="L5145" s="469">
        <f t="shared" si="445"/>
        <v>1.921719139905953E-2</v>
      </c>
    </row>
    <row r="5146" spans="1:12">
      <c r="A5146" s="98" t="s">
        <v>123</v>
      </c>
      <c r="B5146" s="98">
        <f t="shared" si="441"/>
        <v>9</v>
      </c>
      <c r="C5146" s="98">
        <f t="shared" si="442"/>
        <v>6</v>
      </c>
      <c r="D5146" s="98">
        <f>D5145</f>
        <v>114</v>
      </c>
      <c r="E5146" s="98">
        <f t="shared" si="443"/>
        <v>94</v>
      </c>
      <c r="F5146" s="397">
        <f>F5145+(E5146-E5145)*(F5148-F5145)/(E5148-E5145)</f>
        <v>4.2620666666666667</v>
      </c>
      <c r="G5146" s="98">
        <v>15</v>
      </c>
      <c r="H5146" s="491">
        <f>H5145+(E5146-E5145)*(H5148-H5145)/(E5148-E5145)</f>
        <v>0.30354866666666669</v>
      </c>
      <c r="I5146" s="492">
        <f>I5145+(E5146-E5145)*(I5148-I5145)/(E5148-E5145)</f>
        <v>14.033333333333333</v>
      </c>
      <c r="J5146" s="397">
        <f>J5145+(E5146-E5145)*(J5148-J5145)/(E5148-E5145)</f>
        <v>4.6866666666666668E-2</v>
      </c>
      <c r="K5146" s="469">
        <f t="shared" si="444"/>
        <v>14.040801804433336</v>
      </c>
      <c r="L5146" s="469">
        <f t="shared" si="445"/>
        <v>7.4684711000028159E-3</v>
      </c>
    </row>
    <row r="5147" spans="1:12">
      <c r="A5147" s="98" t="s">
        <v>123</v>
      </c>
      <c r="B5147" s="98">
        <f t="shared" si="441"/>
        <v>9</v>
      </c>
      <c r="C5147" s="98">
        <f t="shared" si="442"/>
        <v>6</v>
      </c>
      <c r="D5147" s="98">
        <f>D5145</f>
        <v>114</v>
      </c>
      <c r="E5147" s="98">
        <f t="shared" si="443"/>
        <v>95</v>
      </c>
      <c r="F5147" s="397">
        <f>F5145+(E5147-E5145)*(F5148-F5145)/(E5148-E5145)</f>
        <v>4.2737333333333334</v>
      </c>
      <c r="G5147" s="98">
        <v>15</v>
      </c>
      <c r="H5147" s="491">
        <f>H5145+(E5147-E5145)*(H5148-H5145)/(E5148-E5145)</f>
        <v>0.30173533333333336</v>
      </c>
      <c r="I5147" s="492">
        <f>I5145+(E5147-E5145)*(I5148-I5145)/(E5148-E5145)</f>
        <v>14.166666666666668</v>
      </c>
      <c r="J5147" s="397">
        <f>J5145+(E5147-E5145)*(J5148-J5145)/(E5148-E5145)</f>
        <v>4.2633333333333329E-2</v>
      </c>
      <c r="K5147" s="469">
        <f t="shared" si="444"/>
        <v>14.163847787133536</v>
      </c>
      <c r="L5147" s="469">
        <f t="shared" si="445"/>
        <v>-2.8188795331320904E-3</v>
      </c>
    </row>
    <row r="5148" spans="1:12">
      <c r="A5148" s="480" t="s">
        <v>123</v>
      </c>
      <c r="B5148" s="480">
        <f t="shared" si="441"/>
        <v>9</v>
      </c>
      <c r="C5148" s="480">
        <f t="shared" si="442"/>
        <v>6</v>
      </c>
      <c r="D5148" s="480">
        <f>D5145</f>
        <v>114</v>
      </c>
      <c r="E5148" s="480">
        <f t="shared" si="443"/>
        <v>96</v>
      </c>
      <c r="F5148" s="484">
        <v>4.2854000000000001</v>
      </c>
      <c r="G5148" s="480">
        <v>15</v>
      </c>
      <c r="H5148" s="482">
        <v>0.29992200000000002</v>
      </c>
      <c r="I5148" s="483">
        <v>14.3</v>
      </c>
      <c r="J5148" s="484">
        <v>3.8399999999999997E-2</v>
      </c>
      <c r="K5148" s="469">
        <f t="shared" si="444"/>
        <v>14.288381645894599</v>
      </c>
      <c r="L5148" s="469">
        <f t="shared" si="445"/>
        <v>-1.1618354105401352E-2</v>
      </c>
    </row>
    <row r="5149" spans="1:12">
      <c r="A5149" s="98" t="s">
        <v>123</v>
      </c>
      <c r="B5149" s="98">
        <f t="shared" si="441"/>
        <v>9</v>
      </c>
      <c r="C5149" s="98">
        <f t="shared" si="442"/>
        <v>6</v>
      </c>
      <c r="D5149" s="98">
        <f>D5148</f>
        <v>114</v>
      </c>
      <c r="E5149" s="98">
        <f t="shared" si="443"/>
        <v>97</v>
      </c>
      <c r="F5149" s="397">
        <f>F5148+(E5149-E5148)*(F5151-F5148)/(E5151-E5148)</f>
        <v>4.2969333333333335</v>
      </c>
      <c r="G5149" s="98">
        <v>15</v>
      </c>
      <c r="H5149" s="491">
        <f>H5148+(E5149-E5148)*(H5151-H5148)/(E5151-E5148)</f>
        <v>0.29807300000000003</v>
      </c>
      <c r="I5149" s="492">
        <f>I5148+(E5149-E5148)*(I5151-I5148)/(E5151-E5148)</f>
        <v>14.433333333333334</v>
      </c>
      <c r="J5149" s="397">
        <f>J5148+(E5149-E5148)*(J5151-J5148)/(E5151-E5148)</f>
        <v>3.4133333333333335E-2</v>
      </c>
      <c r="K5149" s="469">
        <f t="shared" si="444"/>
        <v>14.415708008888203</v>
      </c>
      <c r="L5149" s="469">
        <f t="shared" si="445"/>
        <v>-1.7625324445130985E-2</v>
      </c>
    </row>
    <row r="5150" spans="1:12">
      <c r="A5150" s="98" t="s">
        <v>123</v>
      </c>
      <c r="B5150" s="98">
        <f t="shared" si="441"/>
        <v>9</v>
      </c>
      <c r="C5150" s="98">
        <f t="shared" si="442"/>
        <v>6</v>
      </c>
      <c r="D5150" s="98">
        <f>D5148</f>
        <v>114</v>
      </c>
      <c r="E5150" s="98">
        <f t="shared" si="443"/>
        <v>98</v>
      </c>
      <c r="F5150" s="397">
        <f>F5148+(E5150-E5148)*(F5151-F5148)/(E5151-E5148)</f>
        <v>4.3084666666666669</v>
      </c>
      <c r="G5150" s="98">
        <v>15</v>
      </c>
      <c r="H5150" s="491">
        <f>H5148+(E5150-E5148)*(H5151-H5148)/(E5151-E5148)</f>
        <v>0.29622399999999999</v>
      </c>
      <c r="I5150" s="492">
        <f>I5148+(E5150-E5148)*(I5151-I5148)/(E5151-E5148)</f>
        <v>14.566666666666666</v>
      </c>
      <c r="J5150" s="397">
        <f>J5148+(E5150-E5148)*(J5151-J5148)/(E5151-E5148)</f>
        <v>2.9866666666666666E-2</v>
      </c>
      <c r="K5150" s="469">
        <f t="shared" si="444"/>
        <v>14.544623888228729</v>
      </c>
      <c r="L5150" s="469">
        <f t="shared" si="445"/>
        <v>-2.2042778437937116E-2</v>
      </c>
    </row>
    <row r="5151" spans="1:12">
      <c r="A5151" s="480" t="s">
        <v>123</v>
      </c>
      <c r="B5151" s="480">
        <f t="shared" si="441"/>
        <v>9</v>
      </c>
      <c r="C5151" s="480">
        <f t="shared" si="442"/>
        <v>6</v>
      </c>
      <c r="D5151" s="480">
        <f>D5148</f>
        <v>114</v>
      </c>
      <c r="E5151" s="480">
        <f t="shared" si="443"/>
        <v>99</v>
      </c>
      <c r="F5151" s="484">
        <v>4.32</v>
      </c>
      <c r="G5151" s="480">
        <v>15</v>
      </c>
      <c r="H5151" s="482">
        <v>0.294375</v>
      </c>
      <c r="I5151" s="483">
        <v>14.7</v>
      </c>
      <c r="J5151" s="484">
        <v>2.5600000000000001E-2</v>
      </c>
      <c r="K5151" s="469">
        <f t="shared" si="444"/>
        <v>14.67515923566879</v>
      </c>
      <c r="L5151" s="469">
        <f t="shared" si="445"/>
        <v>-2.4840764331209186E-2</v>
      </c>
    </row>
    <row r="5152" spans="1:12">
      <c r="A5152" s="98" t="s">
        <v>123</v>
      </c>
      <c r="B5152" s="98">
        <f t="shared" si="441"/>
        <v>9</v>
      </c>
      <c r="C5152" s="98">
        <f t="shared" si="442"/>
        <v>6</v>
      </c>
      <c r="D5152" s="98">
        <f>D5151</f>
        <v>114</v>
      </c>
      <c r="E5152" s="98">
        <f t="shared" si="443"/>
        <v>100</v>
      </c>
      <c r="F5152" s="397">
        <f>F5151+(E5152-E5151)*(F5154-F5151)/(E5154-E5151)</f>
        <v>4.3314666666666666</v>
      </c>
      <c r="G5152" s="98">
        <v>15</v>
      </c>
      <c r="H5152" s="491">
        <f>H5151+(E5152-E5151)*(H5154-H5151)/(E5154-E5151)</f>
        <v>0.29248833333333335</v>
      </c>
      <c r="I5152" s="492">
        <f>I5151+(E5152-E5151)*(I5154-I5151)/(E5154-E5151)</f>
        <v>14.833333333333332</v>
      </c>
      <c r="J5152" s="397">
        <f>J5151+(E5152-E5151)*(J5154-J5151)/(E5154-E5151)</f>
        <v>2.1333333333333336E-2</v>
      </c>
      <c r="K5152" s="469">
        <f t="shared" si="444"/>
        <v>14.809023721743886</v>
      </c>
      <c r="L5152" s="469">
        <f t="shared" si="445"/>
        <v>-2.4309611589446334E-2</v>
      </c>
    </row>
    <row r="5153" spans="1:12">
      <c r="A5153" s="98" t="s">
        <v>123</v>
      </c>
      <c r="B5153" s="98">
        <f t="shared" si="441"/>
        <v>9</v>
      </c>
      <c r="C5153" s="98">
        <f t="shared" si="442"/>
        <v>6</v>
      </c>
      <c r="D5153" s="98">
        <f>D5151</f>
        <v>114</v>
      </c>
      <c r="E5153" s="98">
        <f t="shared" si="443"/>
        <v>101</v>
      </c>
      <c r="F5153" s="397">
        <f>F5151+(E5153-E5151)*(F5154-F5151)/(E5154-E5151)</f>
        <v>4.3429333333333338</v>
      </c>
      <c r="G5153" s="98">
        <v>15</v>
      </c>
      <c r="H5153" s="491">
        <f>H5151+(E5153-E5151)*(H5154-H5151)/(E5154-E5151)</f>
        <v>0.29060166666666665</v>
      </c>
      <c r="I5153" s="492">
        <f>I5151+(E5153-E5151)*(I5154-I5151)/(E5154-E5151)</f>
        <v>14.966666666666667</v>
      </c>
      <c r="J5153" s="397">
        <f>J5151+(E5153-E5151)*(J5154-J5151)/(E5154-E5151)</f>
        <v>1.7066666666666667E-2</v>
      </c>
      <c r="K5153" s="469">
        <f t="shared" si="444"/>
        <v>14.94462637860531</v>
      </c>
      <c r="L5153" s="469">
        <f t="shared" si="445"/>
        <v>-2.2040288061356605E-2</v>
      </c>
    </row>
    <row r="5154" spans="1:12">
      <c r="A5154" s="480" t="s">
        <v>123</v>
      </c>
      <c r="B5154" s="480">
        <f t="shared" si="441"/>
        <v>9</v>
      </c>
      <c r="C5154" s="480">
        <f t="shared" si="442"/>
        <v>6</v>
      </c>
      <c r="D5154" s="480">
        <f>D5151</f>
        <v>114</v>
      </c>
      <c r="E5154" s="480">
        <f t="shared" si="443"/>
        <v>102</v>
      </c>
      <c r="F5154" s="484">
        <v>4.3544</v>
      </c>
      <c r="G5154" s="480">
        <v>15</v>
      </c>
      <c r="H5154" s="482">
        <v>0.288715</v>
      </c>
      <c r="I5154" s="483">
        <v>15.1</v>
      </c>
      <c r="J5154" s="484">
        <v>1.2800000000000001E-2</v>
      </c>
      <c r="K5154" s="469">
        <f t="shared" si="444"/>
        <v>15.08200128154062</v>
      </c>
      <c r="L5154" s="469">
        <f t="shared" si="445"/>
        <v>-1.7998718459379504E-2</v>
      </c>
    </row>
    <row r="5155" spans="1:12">
      <c r="A5155" s="98" t="s">
        <v>123</v>
      </c>
      <c r="B5155" s="98">
        <f t="shared" si="441"/>
        <v>9</v>
      </c>
      <c r="C5155" s="98">
        <f t="shared" si="442"/>
        <v>6</v>
      </c>
      <c r="D5155" s="98">
        <f>D5154</f>
        <v>114</v>
      </c>
      <c r="E5155" s="98">
        <f t="shared" si="443"/>
        <v>103</v>
      </c>
      <c r="F5155" s="397">
        <f>F5154+(E5155-E5154)*(F5157-F5154)/(E5157-E5154)</f>
        <v>4.3658000000000001</v>
      </c>
      <c r="G5155" s="98">
        <v>15</v>
      </c>
      <c r="H5155" s="491">
        <f>H5154+(E5155-E5154)*(H5157-H5154)/(E5157-E5154)</f>
        <v>0.28678833333333331</v>
      </c>
      <c r="I5155" s="492">
        <f>I5154+(E5155-E5154)*(I5157-I5154)/(E5157-E5154)</f>
        <v>15.233333333333333</v>
      </c>
      <c r="J5155" s="397">
        <f>J5154+(E5155-E5154)*(J5157-J5154)/(E5157-E5154)</f>
        <v>8.5333333333333337E-3</v>
      </c>
      <c r="K5155" s="469">
        <f t="shared" si="444"/>
        <v>15.22307392792594</v>
      </c>
      <c r="L5155" s="469">
        <f t="shared" si="445"/>
        <v>-1.0259405407392563E-2</v>
      </c>
    </row>
    <row r="5156" spans="1:12">
      <c r="A5156" s="98" t="s">
        <v>123</v>
      </c>
      <c r="B5156" s="98">
        <f t="shared" si="441"/>
        <v>9</v>
      </c>
      <c r="C5156" s="98">
        <f t="shared" si="442"/>
        <v>6</v>
      </c>
      <c r="D5156" s="98">
        <f>D5154</f>
        <v>114</v>
      </c>
      <c r="E5156" s="98">
        <f t="shared" si="443"/>
        <v>104</v>
      </c>
      <c r="F5156" s="397">
        <f>F5154+(E5156-E5154)*(F5157-F5154)/(E5157-E5154)</f>
        <v>4.3772000000000002</v>
      </c>
      <c r="G5156" s="98">
        <v>15</v>
      </c>
      <c r="H5156" s="491">
        <f>H5154+(E5156-E5154)*(H5157-H5154)/(E5157-E5154)</f>
        <v>0.28486166666666668</v>
      </c>
      <c r="I5156" s="492">
        <f>I5154+(E5156-E5154)*(I5157-I5154)/(E5157-E5154)</f>
        <v>15.366666666666667</v>
      </c>
      <c r="J5156" s="397">
        <f>J5154+(E5156-E5154)*(J5157-J5154)/(E5157-E5154)</f>
        <v>4.2666666666666669E-3</v>
      </c>
      <c r="K5156" s="469">
        <f t="shared" si="444"/>
        <v>15.366054868737457</v>
      </c>
      <c r="L5156" s="469">
        <f t="shared" si="445"/>
        <v>-6.1179792920995624E-4</v>
      </c>
    </row>
    <row r="5157" spans="1:12">
      <c r="A5157" s="480" t="s">
        <v>123</v>
      </c>
      <c r="B5157" s="480">
        <f t="shared" si="441"/>
        <v>9</v>
      </c>
      <c r="C5157" s="480">
        <f t="shared" si="442"/>
        <v>6</v>
      </c>
      <c r="D5157" s="480">
        <f>D5154</f>
        <v>114</v>
      </c>
      <c r="E5157" s="480">
        <f t="shared" si="443"/>
        <v>105</v>
      </c>
      <c r="F5157" s="484">
        <v>4.3886000000000003</v>
      </c>
      <c r="G5157" s="480">
        <v>15</v>
      </c>
      <c r="H5157" s="482">
        <v>0.28293499999999999</v>
      </c>
      <c r="I5157" s="483">
        <v>15.5</v>
      </c>
      <c r="J5157" s="484">
        <v>0</v>
      </c>
      <c r="K5157" s="469">
        <f t="shared" si="444"/>
        <v>15.510983087988409</v>
      </c>
      <c r="L5157" s="469">
        <f t="shared" si="445"/>
        <v>1.0983087988408968E-2</v>
      </c>
    </row>
    <row r="5158" spans="1:12">
      <c r="A5158" s="98" t="s">
        <v>123</v>
      </c>
      <c r="B5158" s="98">
        <f t="shared" si="441"/>
        <v>9</v>
      </c>
      <c r="C5158" s="98">
        <f t="shared" si="442"/>
        <v>6</v>
      </c>
      <c r="D5158" s="98">
        <f>D5157</f>
        <v>114</v>
      </c>
      <c r="E5158" s="98">
        <f t="shared" si="443"/>
        <v>106</v>
      </c>
      <c r="F5158" s="397">
        <f>F5157+(E5158-E5157)*(F5160-F5157)/(E5160-E5157)</f>
        <v>4.399866666666667</v>
      </c>
      <c r="G5158" s="98">
        <v>15</v>
      </c>
      <c r="H5158" s="491">
        <f>H5157+(E5158-E5157)*(H5160-H5157)/(E5160-E5157)</f>
        <v>0.28096633333333332</v>
      </c>
      <c r="I5158" s="492">
        <f>I5157+(E5158-E5157)*(I5160-I5157)/(E5160-E5157)</f>
        <v>15.666666666666666</v>
      </c>
      <c r="J5158" s="493">
        <f>J5157+(E5158-E5157)*(J5160-J5157)/(E5160-E5157)</f>
        <v>0</v>
      </c>
      <c r="K5158" s="469">
        <f t="shared" si="444"/>
        <v>15.659764693041517</v>
      </c>
      <c r="L5158" s="469">
        <f t="shared" si="445"/>
        <v>-6.9019736251494379E-3</v>
      </c>
    </row>
    <row r="5159" spans="1:12">
      <c r="A5159" s="98" t="s">
        <v>123</v>
      </c>
      <c r="B5159" s="98">
        <f t="shared" si="441"/>
        <v>9</v>
      </c>
      <c r="C5159" s="98">
        <f t="shared" si="442"/>
        <v>6</v>
      </c>
      <c r="D5159" s="98">
        <f>D5157</f>
        <v>114</v>
      </c>
      <c r="E5159" s="98">
        <f t="shared" si="443"/>
        <v>107</v>
      </c>
      <c r="F5159" s="397">
        <f>F5157+(E5159-E5157)*(F5160-F5157)/(E5160-E5157)</f>
        <v>4.4111333333333329</v>
      </c>
      <c r="G5159" s="98">
        <v>15</v>
      </c>
      <c r="H5159" s="491">
        <f>H5157+(E5159-E5157)*(H5160-H5157)/(E5160-E5157)</f>
        <v>0.2789976666666667</v>
      </c>
      <c r="I5159" s="492">
        <f>I5157+(E5159-E5157)*(I5160-I5157)/(E5160-E5157)</f>
        <v>15.833333333333334</v>
      </c>
      <c r="J5159" s="493">
        <f>J5157+(E5159-E5157)*(J5160-J5157)/(E5160-E5157)</f>
        <v>0</v>
      </c>
      <c r="K5159" s="469">
        <f t="shared" si="444"/>
        <v>15.81064596717057</v>
      </c>
      <c r="L5159" s="469">
        <f t="shared" si="445"/>
        <v>-2.2687366162763567E-2</v>
      </c>
    </row>
    <row r="5160" spans="1:12">
      <c r="A5160" s="480" t="s">
        <v>123</v>
      </c>
      <c r="B5160" s="480">
        <f t="shared" si="441"/>
        <v>9</v>
      </c>
      <c r="C5160" s="480">
        <f t="shared" si="442"/>
        <v>6</v>
      </c>
      <c r="D5160" s="480">
        <f>D5157</f>
        <v>114</v>
      </c>
      <c r="E5160" s="480">
        <f t="shared" si="443"/>
        <v>108</v>
      </c>
      <c r="F5160" s="484">
        <v>4.4223999999999997</v>
      </c>
      <c r="G5160" s="480">
        <v>15</v>
      </c>
      <c r="H5160" s="482">
        <v>0.27702900000000003</v>
      </c>
      <c r="I5160" s="483">
        <v>16</v>
      </c>
      <c r="J5160" s="493">
        <v>0</v>
      </c>
      <c r="K5160" s="469">
        <f t="shared" si="444"/>
        <v>15.963671673362715</v>
      </c>
      <c r="L5160" s="469">
        <f t="shared" si="445"/>
        <v>-3.6328326637285357E-2</v>
      </c>
    </row>
    <row r="5161" spans="1:12">
      <c r="A5161" s="98" t="s">
        <v>123</v>
      </c>
      <c r="B5161" s="98">
        <f t="shared" si="441"/>
        <v>9</v>
      </c>
      <c r="C5161" s="98">
        <f t="shared" si="442"/>
        <v>6</v>
      </c>
      <c r="D5161" s="98">
        <f>D5160</f>
        <v>114</v>
      </c>
      <c r="E5161" s="98">
        <f t="shared" si="443"/>
        <v>109</v>
      </c>
      <c r="F5161" s="397">
        <f>F5160+(E5161-E5160)*(F5163-F5160)/(E5163-E5160)</f>
        <v>4.4336000000000002</v>
      </c>
      <c r="G5161" s="98">
        <v>15</v>
      </c>
      <c r="H5161" s="491">
        <f>H5160+(E5161-E5160)*(H5163-H5160)/(E5163-E5160)</f>
        <v>0.27501600000000004</v>
      </c>
      <c r="I5161" s="492">
        <f>I5160+(E5161-E5160)*(I5163-I5160)/(E5163-E5160)</f>
        <v>16.166666666666668</v>
      </c>
      <c r="J5161" s="493">
        <f>J5160+(E5161-E5160)*(J5163-J5160)/(E5163-E5160)</f>
        <v>0</v>
      </c>
      <c r="K5161" s="469">
        <f t="shared" si="444"/>
        <v>16.121243854902986</v>
      </c>
      <c r="L5161" s="469">
        <f t="shared" si="445"/>
        <v>-4.5422811763682347E-2</v>
      </c>
    </row>
    <row r="5162" spans="1:12">
      <c r="A5162" s="98" t="s">
        <v>123</v>
      </c>
      <c r="B5162" s="98">
        <f t="shared" si="441"/>
        <v>9</v>
      </c>
      <c r="C5162" s="98">
        <f t="shared" si="442"/>
        <v>6</v>
      </c>
      <c r="D5162" s="98">
        <f>D5160</f>
        <v>114</v>
      </c>
      <c r="E5162" s="98">
        <f t="shared" si="443"/>
        <v>110</v>
      </c>
      <c r="F5162" s="397">
        <f>F5160+(E5162-E5160)*(F5163-F5160)/(E5163-E5160)</f>
        <v>4.4447999999999999</v>
      </c>
      <c r="G5162" s="98">
        <v>15</v>
      </c>
      <c r="H5162" s="491">
        <f>H5160+(E5162-E5160)*(H5163-H5160)/(E5163-E5160)</f>
        <v>0.273003</v>
      </c>
      <c r="I5162" s="492">
        <f>I5160+(E5162-E5160)*(I5163-I5160)/(E5163-E5160)</f>
        <v>16.333333333333332</v>
      </c>
      <c r="J5162" s="493">
        <f>J5160+(E5162-E5160)*(J5163-J5160)/(E5163-E5160)</f>
        <v>0</v>
      </c>
      <c r="K5162" s="469">
        <f t="shared" si="444"/>
        <v>16.28113976769486</v>
      </c>
      <c r="L5162" s="469">
        <f t="shared" si="445"/>
        <v>-5.2193565638471995E-2</v>
      </c>
    </row>
    <row r="5163" spans="1:12">
      <c r="A5163" s="480" t="s">
        <v>123</v>
      </c>
      <c r="B5163" s="480">
        <f t="shared" si="441"/>
        <v>9</v>
      </c>
      <c r="C5163" s="480">
        <f t="shared" si="442"/>
        <v>6</v>
      </c>
      <c r="D5163" s="480">
        <f>D5160</f>
        <v>114</v>
      </c>
      <c r="E5163" s="480">
        <f t="shared" si="443"/>
        <v>111</v>
      </c>
      <c r="F5163" s="484">
        <v>4.4560000000000004</v>
      </c>
      <c r="G5163" s="480">
        <v>15</v>
      </c>
      <c r="H5163" s="482">
        <v>0.27099000000000001</v>
      </c>
      <c r="I5163" s="483">
        <v>16.5</v>
      </c>
      <c r="J5163" s="493">
        <v>0</v>
      </c>
      <c r="K5163" s="469">
        <f t="shared" si="444"/>
        <v>16.443411195985092</v>
      </c>
      <c r="L5163" s="469">
        <f t="shared" si="445"/>
        <v>-5.6588804014907623E-2</v>
      </c>
    </row>
    <row r="5164" spans="1:12">
      <c r="A5164" s="98" t="s">
        <v>123</v>
      </c>
      <c r="B5164" s="98">
        <f t="shared" si="441"/>
        <v>9</v>
      </c>
      <c r="C5164" s="98">
        <f t="shared" si="442"/>
        <v>6</v>
      </c>
      <c r="D5164" s="98">
        <f>D5163</f>
        <v>114</v>
      </c>
      <c r="E5164" s="98">
        <f t="shared" si="443"/>
        <v>112</v>
      </c>
      <c r="F5164" s="397">
        <f>F5163+(E5164-E5163)*(F5166-F5163)/(E5166-E5163)</f>
        <v>4.4671333333333338</v>
      </c>
      <c r="G5164" s="98">
        <v>15</v>
      </c>
      <c r="H5164" s="491">
        <f>H5163+(E5164-E5163)*(H5166-H5163)/(E5166-E5163)</f>
        <v>0.26893</v>
      </c>
      <c r="I5164" s="492">
        <f>I5163+(E5164-E5163)*(I5166-I5163)/(E5166-E5163)</f>
        <v>16.666666666666668</v>
      </c>
      <c r="J5164" s="493">
        <f>J5163+(E5164-E5163)*(J5166-J5163)/(E5166-E5163)</f>
        <v>0</v>
      </c>
      <c r="K5164" s="469">
        <f t="shared" si="444"/>
        <v>16.610766122534987</v>
      </c>
      <c r="L5164" s="469">
        <f t="shared" si="445"/>
        <v>-5.5900544131681329E-2</v>
      </c>
    </row>
    <row r="5165" spans="1:12">
      <c r="A5165" s="98" t="s">
        <v>123</v>
      </c>
      <c r="B5165" s="98">
        <f t="shared" si="441"/>
        <v>9</v>
      </c>
      <c r="C5165" s="98">
        <f t="shared" si="442"/>
        <v>6</v>
      </c>
      <c r="D5165" s="98">
        <f>D5163</f>
        <v>114</v>
      </c>
      <c r="E5165" s="98">
        <f t="shared" si="443"/>
        <v>113</v>
      </c>
      <c r="F5165" s="397">
        <f>F5163+(E5165-E5163)*(F5166-F5163)/(E5166-E5163)</f>
        <v>4.4782666666666664</v>
      </c>
      <c r="G5165" s="98">
        <v>15</v>
      </c>
      <c r="H5165" s="491">
        <f>H5163+(E5165-E5163)*(H5166-H5163)/(E5166-E5163)</f>
        <v>0.26687</v>
      </c>
      <c r="I5165" s="492">
        <f>I5163+(E5165-E5163)*(I5166-I5163)/(E5166-E5163)</f>
        <v>16.833333333333332</v>
      </c>
      <c r="J5165" s="493">
        <f>J5163+(E5165-E5163)*(J5166-J5163)/(E5166-E5163)</f>
        <v>0</v>
      </c>
      <c r="K5165" s="469">
        <f t="shared" si="444"/>
        <v>16.780704712656597</v>
      </c>
      <c r="L5165" s="469">
        <f t="shared" si="445"/>
        <v>-5.2628620676735238E-2</v>
      </c>
    </row>
    <row r="5166" spans="1:12">
      <c r="A5166" s="480" t="s">
        <v>123</v>
      </c>
      <c r="B5166" s="480">
        <f t="shared" si="441"/>
        <v>9</v>
      </c>
      <c r="C5166" s="480">
        <f t="shared" si="442"/>
        <v>6</v>
      </c>
      <c r="D5166" s="480">
        <f>D5163</f>
        <v>114</v>
      </c>
      <c r="E5166" s="480">
        <f t="shared" si="443"/>
        <v>114</v>
      </c>
      <c r="F5166" s="484">
        <v>4.4893999999999998</v>
      </c>
      <c r="G5166" s="480">
        <v>15</v>
      </c>
      <c r="H5166" s="482">
        <v>0.26480999999999999</v>
      </c>
      <c r="I5166" s="483">
        <v>17</v>
      </c>
      <c r="J5166" s="493">
        <v>0</v>
      </c>
      <c r="K5166" s="469">
        <f t="shared" si="444"/>
        <v>16.953287262565613</v>
      </c>
      <c r="L5166" s="469">
        <f t="shared" si="445"/>
        <v>-4.6712737434386753E-2</v>
      </c>
    </row>
    <row r="5167" spans="1:12">
      <c r="A5167" s="480" t="s">
        <v>123</v>
      </c>
      <c r="B5167" s="480">
        <f t="shared" si="441"/>
        <v>10</v>
      </c>
      <c r="C5167" s="480">
        <f t="shared" si="442"/>
        <v>0</v>
      </c>
      <c r="D5167" s="480">
        <v>120</v>
      </c>
      <c r="E5167" s="480">
        <v>12</v>
      </c>
      <c r="F5167" s="484">
        <v>3.1636000000000002</v>
      </c>
      <c r="G5167" s="480">
        <v>15</v>
      </c>
      <c r="H5167" s="482">
        <v>0.4123</v>
      </c>
      <c r="I5167" s="483">
        <v>7.7</v>
      </c>
      <c r="J5167" s="484">
        <v>0.38080000000000003</v>
      </c>
      <c r="K5167" s="469">
        <f t="shared" si="444"/>
        <v>7.673053601746302</v>
      </c>
      <c r="L5167" s="469">
        <f t="shared" si="445"/>
        <v>-2.6946398253698156E-2</v>
      </c>
    </row>
    <row r="5168" spans="1:12">
      <c r="A5168" s="98" t="s">
        <v>123</v>
      </c>
      <c r="B5168" s="98">
        <f t="shared" si="441"/>
        <v>10</v>
      </c>
      <c r="C5168" s="98">
        <f t="shared" si="442"/>
        <v>0</v>
      </c>
      <c r="D5168" s="98">
        <f>D5167</f>
        <v>120</v>
      </c>
      <c r="E5168" s="98">
        <f>E5167+1</f>
        <v>13</v>
      </c>
      <c r="F5168" s="397">
        <f>F5167+(E5168-E5167)*(F5170-F5167)/(E5170-E5167)</f>
        <v>3.1792333333333334</v>
      </c>
      <c r="G5168" s="98">
        <v>15</v>
      </c>
      <c r="H5168" s="491">
        <f>H5167+(E5168-E5167)*(H5170-H5167)/(E5170-E5167)</f>
        <v>0.41111399999999998</v>
      </c>
      <c r="I5168" s="492">
        <f>I5167+(E5168-E5167)*(I5170-I5167)/(E5170-E5167)</f>
        <v>7.7666666666666666</v>
      </c>
      <c r="J5168" s="397">
        <f>J5167+(E5168-E5167)*(J5170-J5167)/(E5170-E5167)</f>
        <v>0.37693333333333334</v>
      </c>
      <c r="K5168" s="469">
        <f t="shared" si="444"/>
        <v>7.7332159287529336</v>
      </c>
      <c r="L5168" s="469">
        <f t="shared" si="445"/>
        <v>-3.3450737913732986E-2</v>
      </c>
    </row>
    <row r="5169" spans="1:12">
      <c r="A5169" s="98" t="s">
        <v>123</v>
      </c>
      <c r="B5169" s="98">
        <f t="shared" si="441"/>
        <v>10</v>
      </c>
      <c r="C5169" s="98">
        <f t="shared" si="442"/>
        <v>0</v>
      </c>
      <c r="D5169" s="98">
        <f>D5167</f>
        <v>120</v>
      </c>
      <c r="E5169" s="98">
        <f t="shared" ref="E5169:E5232" si="446">E5168+1</f>
        <v>14</v>
      </c>
      <c r="F5169" s="397">
        <f>F5167+(E5169-E5167)*(F5170-F5167)/(E5170-E5167)</f>
        <v>3.194866666666667</v>
      </c>
      <c r="G5169" s="98">
        <v>15</v>
      </c>
      <c r="H5169" s="491">
        <f>H5167+(E5169-E5167)*(H5170-H5167)/(E5170-E5167)</f>
        <v>0.40992800000000001</v>
      </c>
      <c r="I5169" s="492">
        <f>I5167+(E5169-E5167)*(I5170-I5167)/(E5170-E5167)</f>
        <v>7.8333333333333339</v>
      </c>
      <c r="J5169" s="397">
        <f>J5167+(E5169-E5167)*(J5170-J5167)/(E5170-E5167)</f>
        <v>0.37306666666666666</v>
      </c>
      <c r="K5169" s="469">
        <f t="shared" si="444"/>
        <v>7.7937263779655614</v>
      </c>
      <c r="L5169" s="469">
        <f t="shared" si="445"/>
        <v>-3.9606955367772478E-2</v>
      </c>
    </row>
    <row r="5170" spans="1:12">
      <c r="A5170" s="480" t="s">
        <v>123</v>
      </c>
      <c r="B5170" s="480">
        <f t="shared" si="441"/>
        <v>10</v>
      </c>
      <c r="C5170" s="480">
        <f t="shared" si="442"/>
        <v>0</v>
      </c>
      <c r="D5170" s="480">
        <f>D5167</f>
        <v>120</v>
      </c>
      <c r="E5170" s="480">
        <f t="shared" si="446"/>
        <v>15</v>
      </c>
      <c r="F5170" s="484">
        <v>3.2105000000000001</v>
      </c>
      <c r="G5170" s="480">
        <v>15</v>
      </c>
      <c r="H5170" s="482">
        <v>0.40874199999999999</v>
      </c>
      <c r="I5170" s="483">
        <v>7.9</v>
      </c>
      <c r="J5170" s="484">
        <v>0.36919999999999997</v>
      </c>
      <c r="K5170" s="469">
        <f t="shared" si="444"/>
        <v>7.8545879797035791</v>
      </c>
      <c r="L5170" s="469">
        <f t="shared" si="445"/>
        <v>-4.5412020296421218E-2</v>
      </c>
    </row>
    <row r="5171" spans="1:12">
      <c r="A5171" s="98" t="s">
        <v>123</v>
      </c>
      <c r="B5171" s="98">
        <f t="shared" si="441"/>
        <v>10</v>
      </c>
      <c r="C5171" s="98">
        <f t="shared" si="442"/>
        <v>0</v>
      </c>
      <c r="D5171" s="98">
        <f>D5170</f>
        <v>120</v>
      </c>
      <c r="E5171" s="98">
        <f t="shared" si="446"/>
        <v>16</v>
      </c>
      <c r="F5171" s="397">
        <f>F5170+(E5171-E5170)*(F5173-F5170)/(E5173-E5170)</f>
        <v>3.2258666666666667</v>
      </c>
      <c r="G5171" s="98">
        <v>15</v>
      </c>
      <c r="H5171" s="491">
        <f>H5170+(E5171-E5170)*(H5173-H5170)/(E5173-E5170)</f>
        <v>0.4075623333333333</v>
      </c>
      <c r="I5171" s="492">
        <f>I5170+(E5171-E5170)*(I5173-I5170)/(E5173-E5170)</f>
        <v>7.9333333333333336</v>
      </c>
      <c r="J5171" s="397">
        <f>J5170+(E5171-E5170)*(J5173-J5170)/(E5173-E5170)</f>
        <v>0.36536666666666667</v>
      </c>
      <c r="K5171" s="469">
        <f t="shared" si="444"/>
        <v>7.9150264949247031</v>
      </c>
      <c r="L5171" s="469">
        <f t="shared" si="445"/>
        <v>-1.8306838408630455E-2</v>
      </c>
    </row>
    <row r="5172" spans="1:12">
      <c r="A5172" s="98" t="s">
        <v>123</v>
      </c>
      <c r="B5172" s="98">
        <f t="shared" si="441"/>
        <v>10</v>
      </c>
      <c r="C5172" s="98">
        <f t="shared" si="442"/>
        <v>0</v>
      </c>
      <c r="D5172" s="98">
        <f>D5170</f>
        <v>120</v>
      </c>
      <c r="E5172" s="98">
        <f t="shared" si="446"/>
        <v>17</v>
      </c>
      <c r="F5172" s="397">
        <f>F5170+(E5172-E5170)*(F5173-F5170)/(E5173-E5170)</f>
        <v>3.2412333333333336</v>
      </c>
      <c r="G5172" s="98">
        <v>15</v>
      </c>
      <c r="H5172" s="491">
        <f>H5170+(E5172-E5170)*(H5173-H5170)/(E5173-E5170)</f>
        <v>0.40638266666666667</v>
      </c>
      <c r="I5172" s="492">
        <f>I5170+(E5172-E5170)*(I5173-I5170)/(E5173-E5170)</f>
        <v>7.9666666666666668</v>
      </c>
      <c r="J5172" s="397">
        <f>J5170+(E5172-E5170)*(J5173-J5170)/(E5173-E5170)</f>
        <v>0.36153333333333332</v>
      </c>
      <c r="K5172" s="469">
        <f t="shared" si="444"/>
        <v>7.975815897659678</v>
      </c>
      <c r="L5172" s="469">
        <f t="shared" si="445"/>
        <v>9.149230993011237E-3</v>
      </c>
    </row>
    <row r="5173" spans="1:12">
      <c r="A5173" s="480" t="s">
        <v>123</v>
      </c>
      <c r="B5173" s="480">
        <f t="shared" si="441"/>
        <v>10</v>
      </c>
      <c r="C5173" s="480">
        <f t="shared" si="442"/>
        <v>0</v>
      </c>
      <c r="D5173" s="480">
        <f>D5170</f>
        <v>120</v>
      </c>
      <c r="E5173" s="480">
        <f t="shared" si="446"/>
        <v>18</v>
      </c>
      <c r="F5173" s="484">
        <v>3.2566000000000002</v>
      </c>
      <c r="G5173" s="480">
        <v>15</v>
      </c>
      <c r="H5173" s="482">
        <v>0.40520299999999998</v>
      </c>
      <c r="I5173" s="483">
        <v>8</v>
      </c>
      <c r="J5173" s="484">
        <v>0.35770000000000002</v>
      </c>
      <c r="K5173" s="469">
        <f t="shared" si="444"/>
        <v>8.0369592525228111</v>
      </c>
      <c r="L5173" s="469">
        <f t="shared" si="445"/>
        <v>3.695925252281107E-2</v>
      </c>
    </row>
    <row r="5174" spans="1:12">
      <c r="A5174" s="98" t="s">
        <v>123</v>
      </c>
      <c r="B5174" s="98">
        <f t="shared" si="441"/>
        <v>10</v>
      </c>
      <c r="C5174" s="98">
        <f t="shared" si="442"/>
        <v>0</v>
      </c>
      <c r="D5174" s="98">
        <f>D5173</f>
        <v>120</v>
      </c>
      <c r="E5174" s="98">
        <f t="shared" si="446"/>
        <v>19</v>
      </c>
      <c r="F5174" s="397">
        <f>F5173+(E5174-E5173)*(F5176-F5173)/(E5176-E5173)</f>
        <v>3.2717666666666667</v>
      </c>
      <c r="G5174" s="98">
        <v>15</v>
      </c>
      <c r="H5174" s="491">
        <f>H5173+(E5174-E5173)*(H5176-H5173)/(E5176-E5173)</f>
        <v>0.404028</v>
      </c>
      <c r="I5174" s="492">
        <f>I5173+(E5174-E5173)*(I5176-I5173)/(E5176-E5173)</f>
        <v>8.0666666666666664</v>
      </c>
      <c r="J5174" s="397">
        <f>J5173+(E5174-E5173)*(J5176-J5173)/(E5176-E5173)</f>
        <v>0.35386666666666666</v>
      </c>
      <c r="K5174" s="469">
        <f t="shared" si="444"/>
        <v>8.0978711046429126</v>
      </c>
      <c r="L5174" s="469">
        <f t="shared" si="445"/>
        <v>3.1204437976246169E-2</v>
      </c>
    </row>
    <row r="5175" spans="1:12">
      <c r="A5175" s="98" t="s">
        <v>123</v>
      </c>
      <c r="B5175" s="98">
        <f t="shared" si="441"/>
        <v>10</v>
      </c>
      <c r="C5175" s="98">
        <f t="shared" si="442"/>
        <v>0</v>
      </c>
      <c r="D5175" s="98">
        <f>D5173</f>
        <v>120</v>
      </c>
      <c r="E5175" s="98">
        <f t="shared" si="446"/>
        <v>20</v>
      </c>
      <c r="F5175" s="397">
        <f>F5173+(E5175-E5173)*(F5176-F5173)/(E5176-E5173)</f>
        <v>3.2869333333333333</v>
      </c>
      <c r="G5175" s="98">
        <v>15</v>
      </c>
      <c r="H5175" s="491">
        <f>H5173+(E5175-E5173)*(H5176-H5173)/(E5176-E5173)</f>
        <v>0.40285299999999996</v>
      </c>
      <c r="I5175" s="492">
        <f>I5173+(E5175-E5173)*(I5176-I5173)/(E5176-E5173)</f>
        <v>8.1333333333333329</v>
      </c>
      <c r="J5175" s="397">
        <f>J5173+(E5175-E5173)*(J5176-J5173)/(E5176-E5173)</f>
        <v>0.35003333333333336</v>
      </c>
      <c r="K5175" s="469">
        <f t="shared" si="444"/>
        <v>8.1591382795544121</v>
      </c>
      <c r="L5175" s="469">
        <f t="shared" si="445"/>
        <v>2.5804946221079206E-2</v>
      </c>
    </row>
    <row r="5176" spans="1:12">
      <c r="A5176" s="480" t="s">
        <v>123</v>
      </c>
      <c r="B5176" s="480">
        <f t="shared" si="441"/>
        <v>10</v>
      </c>
      <c r="C5176" s="480">
        <f t="shared" si="442"/>
        <v>0</v>
      </c>
      <c r="D5176" s="480">
        <f>D5173</f>
        <v>120</v>
      </c>
      <c r="E5176" s="480">
        <f t="shared" si="446"/>
        <v>21</v>
      </c>
      <c r="F5176" s="484">
        <v>3.3020999999999998</v>
      </c>
      <c r="G5176" s="480">
        <v>15</v>
      </c>
      <c r="H5176" s="482">
        <v>0.40167799999999998</v>
      </c>
      <c r="I5176" s="483">
        <v>8.1999999999999993</v>
      </c>
      <c r="J5176" s="484">
        <v>0.34620000000000001</v>
      </c>
      <c r="K5176" s="469">
        <f t="shared" si="444"/>
        <v>8.2207638954585516</v>
      </c>
      <c r="L5176" s="469">
        <f t="shared" si="445"/>
        <v>2.0763895458552284E-2</v>
      </c>
    </row>
    <row r="5177" spans="1:12">
      <c r="A5177" s="98" t="s">
        <v>123</v>
      </c>
      <c r="B5177" s="98">
        <f t="shared" si="441"/>
        <v>10</v>
      </c>
      <c r="C5177" s="98">
        <f t="shared" si="442"/>
        <v>0</v>
      </c>
      <c r="D5177" s="98">
        <f>D5176</f>
        <v>120</v>
      </c>
      <c r="E5177" s="98">
        <f t="shared" si="446"/>
        <v>22</v>
      </c>
      <c r="F5177" s="397">
        <f>F5176+(E5177-E5176)*(F5179-F5176)/(E5179-E5176)</f>
        <v>3.3170666666666664</v>
      </c>
      <c r="G5177" s="98">
        <v>15</v>
      </c>
      <c r="H5177" s="491">
        <f>H5176+(E5177-E5176)*(H5179-H5176)/(E5179-E5176)</f>
        <v>0.4005063333333333</v>
      </c>
      <c r="I5177" s="492">
        <f>I5176+(E5177-E5176)*(I5179-I5176)/(E5179-E5176)</f>
        <v>8.2666666666666657</v>
      </c>
      <c r="J5177" s="397">
        <f>J5176+(E5177-E5176)*(J5179-J5176)/(E5179-E5176)</f>
        <v>0.34233333333333332</v>
      </c>
      <c r="K5177" s="469">
        <f t="shared" si="444"/>
        <v>8.282182803601108</v>
      </c>
      <c r="L5177" s="469">
        <f t="shared" si="445"/>
        <v>1.5516136934442315E-2</v>
      </c>
    </row>
    <row r="5178" spans="1:12">
      <c r="A5178" s="98" t="s">
        <v>123</v>
      </c>
      <c r="B5178" s="98">
        <f t="shared" si="441"/>
        <v>10</v>
      </c>
      <c r="C5178" s="98">
        <f t="shared" si="442"/>
        <v>0</v>
      </c>
      <c r="D5178" s="98">
        <f>D5176</f>
        <v>120</v>
      </c>
      <c r="E5178" s="98">
        <f t="shared" si="446"/>
        <v>23</v>
      </c>
      <c r="F5178" s="397">
        <f>F5176+(E5178-E5176)*(F5179-F5176)/(E5179-E5176)</f>
        <v>3.3320333333333334</v>
      </c>
      <c r="G5178" s="98">
        <v>15</v>
      </c>
      <c r="H5178" s="491">
        <f>H5176+(E5178-E5176)*(H5179-H5176)/(E5179-E5176)</f>
        <v>0.39933466666666667</v>
      </c>
      <c r="I5178" s="492">
        <f>I5176+(E5178-E5176)*(I5179-I5176)/(E5179-E5176)</f>
        <v>8.3333333333333339</v>
      </c>
      <c r="J5178" s="397">
        <f>J5176+(E5178-E5176)*(J5179-J5176)/(E5179-E5176)</f>
        <v>0.33846666666666669</v>
      </c>
      <c r="K5178" s="469">
        <f t="shared" si="444"/>
        <v>8.3439621236656976</v>
      </c>
      <c r="L5178" s="469">
        <f t="shared" si="445"/>
        <v>1.0628790332363636E-2</v>
      </c>
    </row>
    <row r="5179" spans="1:12">
      <c r="A5179" s="480" t="s">
        <v>123</v>
      </c>
      <c r="B5179" s="480">
        <f t="shared" si="441"/>
        <v>10</v>
      </c>
      <c r="C5179" s="480">
        <f t="shared" si="442"/>
        <v>0</v>
      </c>
      <c r="D5179" s="480">
        <f>D5176</f>
        <v>120</v>
      </c>
      <c r="E5179" s="480">
        <f t="shared" si="446"/>
        <v>24</v>
      </c>
      <c r="F5179" s="484">
        <v>3.347</v>
      </c>
      <c r="G5179" s="480">
        <v>15</v>
      </c>
      <c r="H5179" s="482">
        <v>0.39816299999999999</v>
      </c>
      <c r="I5179" s="483">
        <v>8.4</v>
      </c>
      <c r="J5179" s="484">
        <v>0.33460000000000001</v>
      </c>
      <c r="K5179" s="469">
        <f t="shared" si="444"/>
        <v>8.4061050373841866</v>
      </c>
      <c r="L5179" s="469">
        <f t="shared" si="445"/>
        <v>6.1050373841862182E-3</v>
      </c>
    </row>
    <row r="5180" spans="1:12">
      <c r="A5180" s="98" t="s">
        <v>123</v>
      </c>
      <c r="B5180" s="98">
        <f t="shared" si="441"/>
        <v>10</v>
      </c>
      <c r="C5180" s="98">
        <f t="shared" si="442"/>
        <v>0</v>
      </c>
      <c r="D5180" s="98">
        <f>D5179</f>
        <v>120</v>
      </c>
      <c r="E5180" s="98">
        <f t="shared" si="446"/>
        <v>25</v>
      </c>
      <c r="F5180" s="397">
        <f>F5179+(E5180-E5179)*(F5182-F5179)/(E5182-E5179)</f>
        <v>3.3617666666666666</v>
      </c>
      <c r="G5180" s="98">
        <v>15</v>
      </c>
      <c r="H5180" s="491">
        <f>H5179+(E5180-E5179)*(H5182-H5179)/(E5182-E5179)</f>
        <v>0.39699299999999998</v>
      </c>
      <c r="I5180" s="492">
        <f>I5179+(E5180-E5179)*(I5182-I5179)/(E5182-E5179)</f>
        <v>8.4666666666666668</v>
      </c>
      <c r="J5180" s="397">
        <f>J5179+(E5180-E5179)*(J5182-J5179)/(E5182-E5179)</f>
        <v>0.33076666666666665</v>
      </c>
      <c r="K5180" s="469">
        <f t="shared" si="444"/>
        <v>8.468075423664061</v>
      </c>
      <c r="L5180" s="469">
        <f t="shared" si="445"/>
        <v>1.4087569973941783E-3</v>
      </c>
    </row>
    <row r="5181" spans="1:12">
      <c r="A5181" s="98" t="s">
        <v>123</v>
      </c>
      <c r="B5181" s="98">
        <f t="shared" ref="B5181:B5244" si="447">INT(D5181/12)</f>
        <v>10</v>
      </c>
      <c r="C5181" s="98">
        <f t="shared" ref="C5181:C5244" si="448">D5181-B5181*12</f>
        <v>0</v>
      </c>
      <c r="D5181" s="98">
        <f>D5179</f>
        <v>120</v>
      </c>
      <c r="E5181" s="98">
        <f t="shared" si="446"/>
        <v>26</v>
      </c>
      <c r="F5181" s="397">
        <f>F5179+(E5181-E5179)*(F5182-F5179)/(E5182-E5179)</f>
        <v>3.3765333333333336</v>
      </c>
      <c r="G5181" s="98">
        <v>15</v>
      </c>
      <c r="H5181" s="491">
        <f>H5179+(E5181-E5179)*(H5182-H5179)/(E5182-E5179)</f>
        <v>0.39582299999999998</v>
      </c>
      <c r="I5181" s="492">
        <f>I5179+(E5181-E5179)*(I5182-I5179)/(E5182-E5179)</f>
        <v>8.5333333333333332</v>
      </c>
      <c r="J5181" s="397">
        <f>J5179+(E5181-E5179)*(J5182-J5179)/(E5182-E5179)</f>
        <v>0.32693333333333335</v>
      </c>
      <c r="K5181" s="469">
        <f t="shared" si="444"/>
        <v>8.5304121623385551</v>
      </c>
      <c r="L5181" s="469">
        <f t="shared" si="445"/>
        <v>-2.9211709947780662E-3</v>
      </c>
    </row>
    <row r="5182" spans="1:12">
      <c r="A5182" s="480" t="s">
        <v>123</v>
      </c>
      <c r="B5182" s="480">
        <f t="shared" si="447"/>
        <v>10</v>
      </c>
      <c r="C5182" s="480">
        <f t="shared" si="448"/>
        <v>0</v>
      </c>
      <c r="D5182" s="480">
        <f>D5179</f>
        <v>120</v>
      </c>
      <c r="E5182" s="480">
        <f t="shared" si="446"/>
        <v>27</v>
      </c>
      <c r="F5182" s="484">
        <v>3.3913000000000002</v>
      </c>
      <c r="G5182" s="480">
        <v>15</v>
      </c>
      <c r="H5182" s="482">
        <v>0.39465299999999998</v>
      </c>
      <c r="I5182" s="483">
        <v>8.6</v>
      </c>
      <c r="J5182" s="484">
        <v>0.3231</v>
      </c>
      <c r="K5182" s="469">
        <f t="shared" si="444"/>
        <v>8.5931185117052209</v>
      </c>
      <c r="L5182" s="469">
        <f t="shared" si="445"/>
        <v>-6.8814882947787481E-3</v>
      </c>
    </row>
    <row r="5183" spans="1:12">
      <c r="A5183" s="98" t="s">
        <v>123</v>
      </c>
      <c r="B5183" s="98">
        <f t="shared" si="447"/>
        <v>10</v>
      </c>
      <c r="C5183" s="98">
        <f t="shared" si="448"/>
        <v>0</v>
      </c>
      <c r="D5183" s="98">
        <f>D5182</f>
        <v>120</v>
      </c>
      <c r="E5183" s="98">
        <f t="shared" si="446"/>
        <v>28</v>
      </c>
      <c r="F5183" s="397">
        <f>F5182+(E5183-E5182)*(F5185-F5182)/(E5185-E5182)</f>
        <v>3.4058666666666668</v>
      </c>
      <c r="G5183" s="98">
        <v>15</v>
      </c>
      <c r="H5183" s="491">
        <f>H5182+(E5183-E5182)*(H5185-H5182)/(E5185-E5182)</f>
        <v>0.39348366666666668</v>
      </c>
      <c r="I5183" s="492">
        <f>I5182+(E5183-E5182)*(I5185-I5182)/(E5185-E5182)</f>
        <v>8.6666666666666661</v>
      </c>
      <c r="J5183" s="397">
        <f>J5182+(E5183-E5182)*(J5185-J5182)/(E5185-E5182)</f>
        <v>0.31923333333333331</v>
      </c>
      <c r="K5183" s="469">
        <f t="shared" si="444"/>
        <v>8.6556748225889937</v>
      </c>
      <c r="L5183" s="469">
        <f t="shared" si="445"/>
        <v>-1.0991844077672397E-2</v>
      </c>
    </row>
    <row r="5184" spans="1:12">
      <c r="A5184" s="98" t="s">
        <v>123</v>
      </c>
      <c r="B5184" s="98">
        <f t="shared" si="447"/>
        <v>10</v>
      </c>
      <c r="C5184" s="98">
        <f t="shared" si="448"/>
        <v>0</v>
      </c>
      <c r="D5184" s="98">
        <f>D5182</f>
        <v>120</v>
      </c>
      <c r="E5184" s="98">
        <f t="shared" si="446"/>
        <v>29</v>
      </c>
      <c r="F5184" s="397">
        <f>F5182+(E5184-E5182)*(F5185-F5182)/(E5185-E5182)</f>
        <v>3.4204333333333334</v>
      </c>
      <c r="G5184" s="98">
        <v>15</v>
      </c>
      <c r="H5184" s="491">
        <f>H5182+(E5184-E5182)*(H5185-H5182)/(E5185-E5182)</f>
        <v>0.39231433333333332</v>
      </c>
      <c r="I5184" s="492">
        <f>I5182+(E5184-E5182)*(I5185-I5182)/(E5185-E5182)</f>
        <v>8.7333333333333343</v>
      </c>
      <c r="J5184" s="397">
        <f>J5182+(E5184-E5182)*(J5185-J5182)/(E5185-E5182)</f>
        <v>0.31536666666666668</v>
      </c>
      <c r="K5184" s="469">
        <f t="shared" si="444"/>
        <v>8.7186040445459128</v>
      </c>
      <c r="L5184" s="469">
        <f t="shared" si="445"/>
        <v>-1.4729288787421524E-2</v>
      </c>
    </row>
    <row r="5185" spans="1:12">
      <c r="A5185" s="480" t="s">
        <v>123</v>
      </c>
      <c r="B5185" s="480">
        <f t="shared" si="447"/>
        <v>10</v>
      </c>
      <c r="C5185" s="480">
        <f t="shared" si="448"/>
        <v>0</v>
      </c>
      <c r="D5185" s="480">
        <f>D5182</f>
        <v>120</v>
      </c>
      <c r="E5185" s="480">
        <f t="shared" si="446"/>
        <v>30</v>
      </c>
      <c r="F5185" s="484">
        <v>3.4350000000000001</v>
      </c>
      <c r="G5185" s="480">
        <v>15</v>
      </c>
      <c r="H5185" s="482">
        <v>0.39114500000000002</v>
      </c>
      <c r="I5185" s="483">
        <v>8.8000000000000007</v>
      </c>
      <c r="J5185" s="484">
        <v>0.3115</v>
      </c>
      <c r="K5185" s="469">
        <f t="shared" si="444"/>
        <v>8.7819095220442538</v>
      </c>
      <c r="L5185" s="469">
        <f t="shared" si="445"/>
        <v>-1.809047795574692E-2</v>
      </c>
    </row>
    <row r="5186" spans="1:12">
      <c r="A5186" s="98" t="s">
        <v>123</v>
      </c>
      <c r="B5186" s="98">
        <f t="shared" si="447"/>
        <v>10</v>
      </c>
      <c r="C5186" s="98">
        <f t="shared" si="448"/>
        <v>0</v>
      </c>
      <c r="D5186" s="98">
        <f>D5185</f>
        <v>120</v>
      </c>
      <c r="E5186" s="98">
        <f t="shared" si="446"/>
        <v>31</v>
      </c>
      <c r="F5186" s="397">
        <f>F5185+(E5186-E5185)*(F5188-F5185)/(E5188-E5185)</f>
        <v>3.4494000000000002</v>
      </c>
      <c r="G5186" s="98">
        <v>15</v>
      </c>
      <c r="H5186" s="491">
        <f>H5185+(E5186-E5185)*(H5188-H5185)/(E5188-E5185)</f>
        <v>0.38997466666666669</v>
      </c>
      <c r="I5186" s="492">
        <f>I5185+(E5186-E5185)*(I5188-I5185)/(E5188-E5185)</f>
        <v>8.8666666666666671</v>
      </c>
      <c r="J5186" s="397">
        <f>J5185+(E5186-E5185)*(J5188-J5185)/(E5188-E5185)</f>
        <v>0.30766666666666664</v>
      </c>
      <c r="K5186" s="469">
        <f t="shared" si="444"/>
        <v>8.845189943962172</v>
      </c>
      <c r="L5186" s="469">
        <f t="shared" si="445"/>
        <v>-2.1476722704495188E-2</v>
      </c>
    </row>
    <row r="5187" spans="1:12">
      <c r="A5187" s="98" t="s">
        <v>123</v>
      </c>
      <c r="B5187" s="98">
        <f t="shared" si="447"/>
        <v>10</v>
      </c>
      <c r="C5187" s="98">
        <f t="shared" si="448"/>
        <v>0</v>
      </c>
      <c r="D5187" s="98">
        <f>D5185</f>
        <v>120</v>
      </c>
      <c r="E5187" s="98">
        <f t="shared" si="446"/>
        <v>32</v>
      </c>
      <c r="F5187" s="397">
        <f>F5185+(E5187-E5185)*(F5188-F5185)/(E5188-E5185)</f>
        <v>3.4638</v>
      </c>
      <c r="G5187" s="98">
        <v>15</v>
      </c>
      <c r="H5187" s="491">
        <f>H5185+(E5187-E5185)*(H5188-H5185)/(E5188-E5185)</f>
        <v>0.38880433333333331</v>
      </c>
      <c r="I5187" s="492">
        <f>I5185+(E5187-E5185)*(I5188-I5185)/(E5188-E5185)</f>
        <v>8.9333333333333336</v>
      </c>
      <c r="J5187" s="397">
        <f>J5185+(E5187-E5185)*(J5188-J5185)/(E5188-E5185)</f>
        <v>0.30383333333333334</v>
      </c>
      <c r="K5187" s="469">
        <f t="shared" si="444"/>
        <v>8.9088513245308487</v>
      </c>
      <c r="L5187" s="469">
        <f t="shared" si="445"/>
        <v>-2.4482008802484856E-2</v>
      </c>
    </row>
    <row r="5188" spans="1:12">
      <c r="A5188" s="480" t="s">
        <v>123</v>
      </c>
      <c r="B5188" s="480">
        <f t="shared" si="447"/>
        <v>10</v>
      </c>
      <c r="C5188" s="480">
        <f t="shared" si="448"/>
        <v>0</v>
      </c>
      <c r="D5188" s="480">
        <f>D5185</f>
        <v>120</v>
      </c>
      <c r="E5188" s="480">
        <f t="shared" si="446"/>
        <v>33</v>
      </c>
      <c r="F5188" s="484">
        <v>3.4782000000000002</v>
      </c>
      <c r="G5188" s="480">
        <v>15</v>
      </c>
      <c r="H5188" s="482">
        <v>0.38763399999999998</v>
      </c>
      <c r="I5188" s="483">
        <v>9</v>
      </c>
      <c r="J5188" s="484">
        <v>0.3</v>
      </c>
      <c r="K5188" s="469">
        <f t="shared" si="444"/>
        <v>8.9728971142882212</v>
      </c>
      <c r="L5188" s="469">
        <f t="shared" si="445"/>
        <v>-2.7102885711778768E-2</v>
      </c>
    </row>
    <row r="5189" spans="1:12">
      <c r="A5189" s="98" t="s">
        <v>123</v>
      </c>
      <c r="B5189" s="98">
        <f t="shared" si="447"/>
        <v>10</v>
      </c>
      <c r="C5189" s="98">
        <f t="shared" si="448"/>
        <v>0</v>
      </c>
      <c r="D5189" s="98">
        <f>D5188</f>
        <v>120</v>
      </c>
      <c r="E5189" s="98">
        <f t="shared" si="446"/>
        <v>34</v>
      </c>
      <c r="F5189" s="397">
        <f>F5188+(E5189-E5188)*(F5191-F5188)/(E5191-E5188)</f>
        <v>3.4923999999999999</v>
      </c>
      <c r="G5189" s="98">
        <v>15</v>
      </c>
      <c r="H5189" s="491">
        <f>H5188+(E5189-E5188)*(H5191-H5188)/(E5191-E5188)</f>
        <v>0.38646133333333332</v>
      </c>
      <c r="I5189" s="492">
        <f>I5188+(E5189-E5188)*(I5191-I5188)/(E5191-E5188)</f>
        <v>9.0666666666666664</v>
      </c>
      <c r="J5189" s="397">
        <f>J5188+(E5189-E5188)*(J5191-J5188)/(E5191-E5188)</f>
        <v>0.29616666666666663</v>
      </c>
      <c r="K5189" s="469">
        <f t="shared" si="444"/>
        <v>9.0368678539638285</v>
      </c>
      <c r="L5189" s="469">
        <f t="shared" si="445"/>
        <v>-2.9798812702837907E-2</v>
      </c>
    </row>
    <row r="5190" spans="1:12">
      <c r="A5190" s="98" t="s">
        <v>123</v>
      </c>
      <c r="B5190" s="98">
        <f t="shared" si="447"/>
        <v>10</v>
      </c>
      <c r="C5190" s="98">
        <f t="shared" si="448"/>
        <v>0</v>
      </c>
      <c r="D5190" s="98">
        <f>D5188</f>
        <v>120</v>
      </c>
      <c r="E5190" s="98">
        <f t="shared" si="446"/>
        <v>35</v>
      </c>
      <c r="F5190" s="397">
        <f>F5188+(E5190-E5188)*(F5191-F5188)/(E5191-E5188)</f>
        <v>3.5066000000000002</v>
      </c>
      <c r="G5190" s="98">
        <v>15</v>
      </c>
      <c r="H5190" s="491">
        <f>H5188+(E5190-E5188)*(H5191-H5188)/(E5191-E5188)</f>
        <v>0.38528866666666667</v>
      </c>
      <c r="I5190" s="492">
        <f>I5188+(E5190-E5188)*(I5191-I5188)/(E5191-E5188)</f>
        <v>9.1333333333333329</v>
      </c>
      <c r="J5190" s="397">
        <f>J5188+(E5190-E5188)*(J5191-J5188)/(E5191-E5188)</f>
        <v>0.29233333333333333</v>
      </c>
      <c r="K5190" s="469">
        <f t="shared" si="444"/>
        <v>9.1012279970169558</v>
      </c>
      <c r="L5190" s="469">
        <f t="shared" si="445"/>
        <v>-3.210533631637702E-2</v>
      </c>
    </row>
    <row r="5191" spans="1:12">
      <c r="A5191" s="480" t="s">
        <v>123</v>
      </c>
      <c r="B5191" s="480">
        <f t="shared" si="447"/>
        <v>10</v>
      </c>
      <c r="C5191" s="480">
        <f t="shared" si="448"/>
        <v>0</v>
      </c>
      <c r="D5191" s="480">
        <f>D5188</f>
        <v>120</v>
      </c>
      <c r="E5191" s="480">
        <f t="shared" si="446"/>
        <v>36</v>
      </c>
      <c r="F5191" s="484">
        <v>3.5207999999999999</v>
      </c>
      <c r="G5191" s="480">
        <v>15</v>
      </c>
      <c r="H5191" s="482">
        <v>0.38411600000000001</v>
      </c>
      <c r="I5191" s="483">
        <v>9.1999999999999993</v>
      </c>
      <c r="J5191" s="484">
        <v>0.28849999999999998</v>
      </c>
      <c r="K5191" s="469">
        <f t="shared" si="444"/>
        <v>9.1659811098730586</v>
      </c>
      <c r="L5191" s="469">
        <f t="shared" si="445"/>
        <v>-3.4018890126940704E-2</v>
      </c>
    </row>
    <row r="5192" spans="1:12">
      <c r="A5192" s="98" t="s">
        <v>123</v>
      </c>
      <c r="B5192" s="98">
        <f t="shared" si="447"/>
        <v>10</v>
      </c>
      <c r="C5192" s="98">
        <f t="shared" si="448"/>
        <v>0</v>
      </c>
      <c r="D5192" s="98">
        <f>D5191</f>
        <v>120</v>
      </c>
      <c r="E5192" s="98">
        <f t="shared" si="446"/>
        <v>37</v>
      </c>
      <c r="F5192" s="397">
        <f>F5191+(E5192-E5191)*(F5194-F5191)/(E5194-E5191)</f>
        <v>3.5348333333333333</v>
      </c>
      <c r="G5192" s="98">
        <v>15</v>
      </c>
      <c r="H5192" s="491">
        <f>H5191+(E5192-E5191)*(H5194-H5191)/(E5194-E5191)</f>
        <v>0.38294033333333333</v>
      </c>
      <c r="I5192" s="492">
        <f>I5191+(E5192-E5191)*(I5194-I5191)/(E5194-E5191)</f>
        <v>9.2666666666666657</v>
      </c>
      <c r="J5192" s="397">
        <f>J5191+(E5192-E5191)*(J5194-J5191)/(E5194-E5191)</f>
        <v>0.28463333333333329</v>
      </c>
      <c r="K5192" s="469">
        <f t="shared" si="444"/>
        <v>9.2307678916036533</v>
      </c>
      <c r="L5192" s="469">
        <f t="shared" si="445"/>
        <v>-3.5898775063012422E-2</v>
      </c>
    </row>
    <row r="5193" spans="1:12">
      <c r="A5193" s="98" t="s">
        <v>123</v>
      </c>
      <c r="B5193" s="98">
        <f t="shared" si="447"/>
        <v>10</v>
      </c>
      <c r="C5193" s="98">
        <f t="shared" si="448"/>
        <v>0</v>
      </c>
      <c r="D5193" s="98">
        <f>D5191</f>
        <v>120</v>
      </c>
      <c r="E5193" s="98">
        <f t="shared" si="446"/>
        <v>38</v>
      </c>
      <c r="F5193" s="397">
        <f>F5191+(E5193-E5191)*(F5194-F5191)/(E5194-E5191)</f>
        <v>3.5488666666666666</v>
      </c>
      <c r="G5193" s="98">
        <v>15</v>
      </c>
      <c r="H5193" s="491">
        <f>H5191+(E5193-E5191)*(H5194-H5191)/(E5194-E5191)</f>
        <v>0.3817646666666667</v>
      </c>
      <c r="I5193" s="492">
        <f>I5191+(E5193-E5191)*(I5194-I5191)/(E5194-E5191)</f>
        <v>9.3333333333333339</v>
      </c>
      <c r="J5193" s="397">
        <f>J5191+(E5193-E5191)*(J5194-J5191)/(E5194-E5191)</f>
        <v>0.28076666666666666</v>
      </c>
      <c r="K5193" s="469">
        <f t="shared" si="444"/>
        <v>9.2959537027173802</v>
      </c>
      <c r="L5193" s="469">
        <f t="shared" si="445"/>
        <v>-3.7379630615953729E-2</v>
      </c>
    </row>
    <row r="5194" spans="1:12">
      <c r="A5194" s="480" t="s">
        <v>123</v>
      </c>
      <c r="B5194" s="480">
        <f t="shared" si="447"/>
        <v>10</v>
      </c>
      <c r="C5194" s="480">
        <f t="shared" si="448"/>
        <v>0</v>
      </c>
      <c r="D5194" s="480">
        <f>D5191</f>
        <v>120</v>
      </c>
      <c r="E5194" s="480">
        <f t="shared" si="446"/>
        <v>39</v>
      </c>
      <c r="F5194" s="484">
        <v>3.5629</v>
      </c>
      <c r="G5194" s="480">
        <v>15</v>
      </c>
      <c r="H5194" s="482">
        <v>0.38058900000000001</v>
      </c>
      <c r="I5194" s="483">
        <v>9.4</v>
      </c>
      <c r="J5194" s="484">
        <v>0.27689999999999998</v>
      </c>
      <c r="K5194" s="469">
        <f t="shared" si="444"/>
        <v>9.3615422411052336</v>
      </c>
      <c r="L5194" s="469">
        <f t="shared" si="445"/>
        <v>-3.8457758894766769E-2</v>
      </c>
    </row>
    <row r="5195" spans="1:12">
      <c r="A5195" s="98" t="s">
        <v>123</v>
      </c>
      <c r="B5195" s="98">
        <f t="shared" si="447"/>
        <v>10</v>
      </c>
      <c r="C5195" s="98">
        <f t="shared" si="448"/>
        <v>0</v>
      </c>
      <c r="D5195" s="98">
        <f>D5194</f>
        <v>120</v>
      </c>
      <c r="E5195" s="98">
        <f t="shared" si="446"/>
        <v>40</v>
      </c>
      <c r="F5195" s="397">
        <f>F5194+(E5195-E5194)*(F5197-F5194)/(E5197-E5194)</f>
        <v>3.5768</v>
      </c>
      <c r="G5195" s="98">
        <v>15</v>
      </c>
      <c r="H5195" s="491">
        <f>H5194+(E5195-E5194)*(H5197-H5194)/(E5197-E5194)</f>
        <v>0.379409</v>
      </c>
      <c r="I5195" s="492">
        <f>I5194+(E5195-E5194)*(I5197-I5194)/(E5197-E5194)</f>
        <v>9.4666666666666668</v>
      </c>
      <c r="J5195" s="397">
        <f>J5194+(E5195-E5194)*(J5197-J5194)/(E5197-E5194)</f>
        <v>0.27306666666666668</v>
      </c>
      <c r="K5195" s="469">
        <f t="shared" ref="K5195:K5258" si="449">F5195/H5195</f>
        <v>9.4272935012084584</v>
      </c>
      <c r="L5195" s="469">
        <f t="shared" ref="L5195:L5258" si="450">K5195-I5195</f>
        <v>-3.9373165458208348E-2</v>
      </c>
    </row>
    <row r="5196" spans="1:12">
      <c r="A5196" s="98" t="s">
        <v>123</v>
      </c>
      <c r="B5196" s="98">
        <f t="shared" si="447"/>
        <v>10</v>
      </c>
      <c r="C5196" s="98">
        <f t="shared" si="448"/>
        <v>0</v>
      </c>
      <c r="D5196" s="98">
        <f>D5194</f>
        <v>120</v>
      </c>
      <c r="E5196" s="98">
        <f t="shared" si="446"/>
        <v>41</v>
      </c>
      <c r="F5196" s="397">
        <f>F5194+(E5196-E5194)*(F5197-F5194)/(E5197-E5194)</f>
        <v>3.5907</v>
      </c>
      <c r="G5196" s="98">
        <v>15</v>
      </c>
      <c r="H5196" s="491">
        <f>H5194+(E5196-E5194)*(H5197-H5194)/(E5197-E5194)</f>
        <v>0.37822900000000004</v>
      </c>
      <c r="I5196" s="492">
        <f>I5194+(E5196-E5194)*(I5197-I5194)/(E5197-E5194)</f>
        <v>9.5333333333333332</v>
      </c>
      <c r="J5196" s="397">
        <f>J5194+(E5196-E5194)*(J5197-J5194)/(E5197-E5194)</f>
        <v>0.26923333333333332</v>
      </c>
      <c r="K5196" s="469">
        <f t="shared" si="449"/>
        <v>9.4934550232795463</v>
      </c>
      <c r="L5196" s="469">
        <f t="shared" si="450"/>
        <v>-3.9878310053786947E-2</v>
      </c>
    </row>
    <row r="5197" spans="1:12">
      <c r="A5197" s="480" t="s">
        <v>123</v>
      </c>
      <c r="B5197" s="480">
        <f t="shared" si="447"/>
        <v>10</v>
      </c>
      <c r="C5197" s="480">
        <f t="shared" si="448"/>
        <v>0</v>
      </c>
      <c r="D5197" s="480">
        <f>D5194</f>
        <v>120</v>
      </c>
      <c r="E5197" s="480">
        <f t="shared" si="446"/>
        <v>42</v>
      </c>
      <c r="F5197" s="484">
        <v>3.6046</v>
      </c>
      <c r="G5197" s="480">
        <v>15</v>
      </c>
      <c r="H5197" s="482">
        <v>0.37704900000000002</v>
      </c>
      <c r="I5197" s="483">
        <v>9.6</v>
      </c>
      <c r="J5197" s="484">
        <v>0.26540000000000002</v>
      </c>
      <c r="K5197" s="469">
        <f t="shared" si="449"/>
        <v>9.560030659145097</v>
      </c>
      <c r="L5197" s="469">
        <f t="shared" si="450"/>
        <v>-3.9969340854902669E-2</v>
      </c>
    </row>
    <row r="5198" spans="1:12">
      <c r="A5198" s="98" t="s">
        <v>123</v>
      </c>
      <c r="B5198" s="98">
        <f t="shared" si="447"/>
        <v>10</v>
      </c>
      <c r="C5198" s="98">
        <f t="shared" si="448"/>
        <v>0</v>
      </c>
      <c r="D5198" s="98">
        <f>D5197</f>
        <v>120</v>
      </c>
      <c r="E5198" s="98">
        <f t="shared" si="446"/>
        <v>43</v>
      </c>
      <c r="F5198" s="397">
        <f>F5197+(E5198-E5197)*(F5200-F5197)/(E5200-E5197)</f>
        <v>3.6183000000000001</v>
      </c>
      <c r="G5198" s="98">
        <v>15</v>
      </c>
      <c r="H5198" s="491">
        <f>H5197+(E5198-E5197)*(H5200-H5197)/(E5200-E5197)</f>
        <v>0.37586333333333333</v>
      </c>
      <c r="I5198" s="492">
        <f>I5197+(E5198-E5197)*(I5200-I5197)/(E5200-E5197)</f>
        <v>9.6666666666666661</v>
      </c>
      <c r="J5198" s="397">
        <f>J5197+(E5198-E5197)*(J5200-J5197)/(E5200-E5197)</f>
        <v>0.26156666666666667</v>
      </c>
      <c r="K5198" s="469">
        <f t="shared" si="449"/>
        <v>9.6266373415869246</v>
      </c>
      <c r="L5198" s="469">
        <f t="shared" si="450"/>
        <v>-4.002932507974144E-2</v>
      </c>
    </row>
    <row r="5199" spans="1:12">
      <c r="A5199" s="98" t="s">
        <v>123</v>
      </c>
      <c r="B5199" s="98">
        <f t="shared" si="447"/>
        <v>10</v>
      </c>
      <c r="C5199" s="98">
        <f t="shared" si="448"/>
        <v>0</v>
      </c>
      <c r="D5199" s="98">
        <f>D5197</f>
        <v>120</v>
      </c>
      <c r="E5199" s="98">
        <f t="shared" si="446"/>
        <v>44</v>
      </c>
      <c r="F5199" s="397">
        <f>F5197+(E5199-E5197)*(F5200-F5197)/(E5200-E5197)</f>
        <v>3.6320000000000001</v>
      </c>
      <c r="G5199" s="98">
        <v>15</v>
      </c>
      <c r="H5199" s="491">
        <f>H5197+(E5199-E5197)*(H5200-H5197)/(E5200-E5197)</f>
        <v>0.37467766666666669</v>
      </c>
      <c r="I5199" s="492">
        <f>I5197+(E5199-E5197)*(I5200-I5197)/(E5200-E5197)</f>
        <v>9.7333333333333343</v>
      </c>
      <c r="J5199" s="397">
        <f>J5197+(E5199-E5197)*(J5200-J5197)/(E5200-E5197)</f>
        <v>0.25773333333333337</v>
      </c>
      <c r="K5199" s="469">
        <f t="shared" si="449"/>
        <v>9.6936655774341141</v>
      </c>
      <c r="L5199" s="469">
        <f t="shared" si="450"/>
        <v>-3.9667755899220225E-2</v>
      </c>
    </row>
    <row r="5200" spans="1:12">
      <c r="A5200" s="480" t="s">
        <v>123</v>
      </c>
      <c r="B5200" s="480">
        <f t="shared" si="447"/>
        <v>10</v>
      </c>
      <c r="C5200" s="480">
        <f t="shared" si="448"/>
        <v>0</v>
      </c>
      <c r="D5200" s="480">
        <f>D5197</f>
        <v>120</v>
      </c>
      <c r="E5200" s="480">
        <f t="shared" si="446"/>
        <v>45</v>
      </c>
      <c r="F5200" s="484">
        <v>3.6457000000000002</v>
      </c>
      <c r="G5200" s="480">
        <v>15</v>
      </c>
      <c r="H5200" s="482">
        <v>0.37349199999999999</v>
      </c>
      <c r="I5200" s="483">
        <v>9.8000000000000007</v>
      </c>
      <c r="J5200" s="484">
        <v>0.25390000000000001</v>
      </c>
      <c r="K5200" s="469">
        <f t="shared" si="449"/>
        <v>9.7611193814057611</v>
      </c>
      <c r="L5200" s="469">
        <f t="shared" si="450"/>
        <v>-3.8880618594239635E-2</v>
      </c>
    </row>
    <row r="5201" spans="1:12">
      <c r="A5201" s="98" t="s">
        <v>123</v>
      </c>
      <c r="B5201" s="98">
        <f t="shared" si="447"/>
        <v>10</v>
      </c>
      <c r="C5201" s="98">
        <f t="shared" si="448"/>
        <v>0</v>
      </c>
      <c r="D5201" s="98">
        <f>D5200</f>
        <v>120</v>
      </c>
      <c r="E5201" s="98">
        <f t="shared" si="446"/>
        <v>46</v>
      </c>
      <c r="F5201" s="397">
        <f>F5200+(E5201-E5200)*(F5203-F5200)/(E5203-E5200)</f>
        <v>3.6592666666666669</v>
      </c>
      <c r="G5201" s="98">
        <v>15</v>
      </c>
      <c r="H5201" s="491">
        <f>H5200+(E5201-E5200)*(H5203-H5200)/(E5203-E5200)</f>
        <v>0.37229933333333332</v>
      </c>
      <c r="I5201" s="492">
        <f>I5200+(E5201-E5200)*(I5203-I5200)/(E5203-E5200)</f>
        <v>9.8666666666666671</v>
      </c>
      <c r="J5201" s="397">
        <f>J5200+(E5201-E5200)*(J5203-J5200)/(E5203-E5200)</f>
        <v>0.25003333333333333</v>
      </c>
      <c r="K5201" s="469">
        <f t="shared" si="449"/>
        <v>9.8288294902488875</v>
      </c>
      <c r="L5201" s="469">
        <f t="shared" si="450"/>
        <v>-3.7837176417779617E-2</v>
      </c>
    </row>
    <row r="5202" spans="1:12">
      <c r="A5202" s="98" t="s">
        <v>123</v>
      </c>
      <c r="B5202" s="98">
        <f t="shared" si="447"/>
        <v>10</v>
      </c>
      <c r="C5202" s="98">
        <f t="shared" si="448"/>
        <v>0</v>
      </c>
      <c r="D5202" s="98">
        <f>D5200</f>
        <v>120</v>
      </c>
      <c r="E5202" s="98">
        <f t="shared" si="446"/>
        <v>47</v>
      </c>
      <c r="F5202" s="397">
        <f>F5200+(E5202-E5200)*(F5203-F5200)/(E5203-E5200)</f>
        <v>3.6728333333333332</v>
      </c>
      <c r="G5202" s="98">
        <v>15</v>
      </c>
      <c r="H5202" s="491">
        <f>H5200+(E5202-E5200)*(H5203-H5200)/(E5203-E5200)</f>
        <v>0.3711066666666667</v>
      </c>
      <c r="I5202" s="492">
        <f>I5200+(E5202-E5200)*(I5203-I5200)/(E5203-E5200)</f>
        <v>9.9333333333333336</v>
      </c>
      <c r="J5202" s="397">
        <f>J5200+(E5202-E5200)*(J5203-J5200)/(E5203-E5200)</f>
        <v>0.24616666666666667</v>
      </c>
      <c r="K5202" s="469">
        <f t="shared" si="449"/>
        <v>9.8969748140696279</v>
      </c>
      <c r="L5202" s="469">
        <f t="shared" si="450"/>
        <v>-3.6358519263705702E-2</v>
      </c>
    </row>
    <row r="5203" spans="1:12">
      <c r="A5203" s="480" t="s">
        <v>123</v>
      </c>
      <c r="B5203" s="480">
        <f t="shared" si="447"/>
        <v>10</v>
      </c>
      <c r="C5203" s="480">
        <f t="shared" si="448"/>
        <v>0</v>
      </c>
      <c r="D5203" s="480">
        <f>D5200</f>
        <v>120</v>
      </c>
      <c r="E5203" s="480">
        <f t="shared" si="446"/>
        <v>48</v>
      </c>
      <c r="F5203" s="484">
        <v>3.6863999999999999</v>
      </c>
      <c r="G5203" s="480">
        <v>15</v>
      </c>
      <c r="H5203" s="482">
        <v>0.36991400000000002</v>
      </c>
      <c r="I5203" s="483">
        <v>10</v>
      </c>
      <c r="J5203" s="484">
        <v>0.24229999999999999</v>
      </c>
      <c r="K5203" s="469">
        <f t="shared" si="449"/>
        <v>9.9655595624929028</v>
      </c>
      <c r="L5203" s="469">
        <f t="shared" si="450"/>
        <v>-3.4440437507097243E-2</v>
      </c>
    </row>
    <row r="5204" spans="1:12">
      <c r="A5204" s="98" t="s">
        <v>123</v>
      </c>
      <c r="B5204" s="98">
        <f t="shared" si="447"/>
        <v>10</v>
      </c>
      <c r="C5204" s="98">
        <f t="shared" si="448"/>
        <v>0</v>
      </c>
      <c r="D5204" s="98">
        <f>D5203</f>
        <v>120</v>
      </c>
      <c r="E5204" s="98">
        <f t="shared" si="446"/>
        <v>49</v>
      </c>
      <c r="F5204" s="397">
        <f>F5203+(E5204-E5203)*(F5206-F5203)/(E5206-E5203)</f>
        <v>3.6998333333333333</v>
      </c>
      <c r="G5204" s="98">
        <v>15</v>
      </c>
      <c r="H5204" s="491">
        <f>H5203+(E5204-E5203)*(H5206-H5203)/(E5206-E5203)</f>
        <v>0.36871366666666666</v>
      </c>
      <c r="I5204" s="492">
        <f>I5203+(E5204-E5203)*(I5206-I5203)/(E5206-E5203)</f>
        <v>10.066666666666666</v>
      </c>
      <c r="J5204" s="397">
        <f>J5203+(E5204-E5203)*(J5206-J5203)/(E5206-E5203)</f>
        <v>0.23846666666666666</v>
      </c>
      <c r="K5204" s="469">
        <f t="shared" si="449"/>
        <v>10.034435031338681</v>
      </c>
      <c r="L5204" s="469">
        <f t="shared" si="450"/>
        <v>-3.2231635327985231E-2</v>
      </c>
    </row>
    <row r="5205" spans="1:12">
      <c r="A5205" s="98" t="s">
        <v>123</v>
      </c>
      <c r="B5205" s="98">
        <f t="shared" si="447"/>
        <v>10</v>
      </c>
      <c r="C5205" s="98">
        <f t="shared" si="448"/>
        <v>0</v>
      </c>
      <c r="D5205" s="98">
        <f>D5203</f>
        <v>120</v>
      </c>
      <c r="E5205" s="98">
        <f t="shared" si="446"/>
        <v>50</v>
      </c>
      <c r="F5205" s="397">
        <f>F5203+(E5205-E5203)*(F5206-F5203)/(E5206-E5203)</f>
        <v>3.7132666666666667</v>
      </c>
      <c r="G5205" s="98">
        <v>15</v>
      </c>
      <c r="H5205" s="491">
        <f>H5203+(E5205-E5203)*(H5206-H5203)/(E5206-E5203)</f>
        <v>0.36751333333333336</v>
      </c>
      <c r="I5205" s="492">
        <f>I5203+(E5205-E5203)*(I5206-I5203)/(E5206-E5203)</f>
        <v>10.133333333333333</v>
      </c>
      <c r="J5205" s="397">
        <f>J5203+(E5205-E5203)*(J5206-J5203)/(E5206-E5203)</f>
        <v>0.23463333333333333</v>
      </c>
      <c r="K5205" s="469">
        <f t="shared" si="449"/>
        <v>10.103760407785659</v>
      </c>
      <c r="L5205" s="469">
        <f t="shared" si="450"/>
        <v>-2.9572925547673989E-2</v>
      </c>
    </row>
    <row r="5206" spans="1:12">
      <c r="A5206" s="480" t="s">
        <v>123</v>
      </c>
      <c r="B5206" s="480">
        <f t="shared" si="447"/>
        <v>10</v>
      </c>
      <c r="C5206" s="480">
        <f t="shared" si="448"/>
        <v>0</v>
      </c>
      <c r="D5206" s="480">
        <f>D5203</f>
        <v>120</v>
      </c>
      <c r="E5206" s="480">
        <f t="shared" si="446"/>
        <v>51</v>
      </c>
      <c r="F5206" s="484">
        <v>3.7267000000000001</v>
      </c>
      <c r="G5206" s="480">
        <v>15</v>
      </c>
      <c r="H5206" s="482">
        <v>0.366313</v>
      </c>
      <c r="I5206" s="483">
        <v>10.199999999999999</v>
      </c>
      <c r="J5206" s="484">
        <v>0.23080000000000001</v>
      </c>
      <c r="K5206" s="469">
        <f t="shared" si="449"/>
        <v>10.173540114601447</v>
      </c>
      <c r="L5206" s="469">
        <f t="shared" si="450"/>
        <v>-2.6459885398551819E-2</v>
      </c>
    </row>
    <row r="5207" spans="1:12">
      <c r="A5207" s="98" t="s">
        <v>123</v>
      </c>
      <c r="B5207" s="98">
        <f t="shared" si="447"/>
        <v>10</v>
      </c>
      <c r="C5207" s="98">
        <f t="shared" si="448"/>
        <v>0</v>
      </c>
      <c r="D5207" s="98">
        <f>D5206</f>
        <v>120</v>
      </c>
      <c r="E5207" s="98">
        <f t="shared" si="446"/>
        <v>52</v>
      </c>
      <c r="F5207" s="397">
        <f>F5206+(E5207-E5206)*(F5209-F5206)/(E5209-E5206)</f>
        <v>3.7399666666666667</v>
      </c>
      <c r="G5207" s="98">
        <v>15</v>
      </c>
      <c r="H5207" s="491">
        <f>H5206+(E5207-E5206)*(H5209-H5206)/(E5209-E5206)</f>
        <v>0.36510399999999998</v>
      </c>
      <c r="I5207" s="492">
        <f>I5206+(E5207-E5206)*(I5209-I5206)/(E5209-E5206)</f>
        <v>10.266666666666666</v>
      </c>
      <c r="J5207" s="397">
        <f>J5206+(E5207-E5206)*(J5209-J5206)/(E5209-E5206)</f>
        <v>0.22693333333333335</v>
      </c>
      <c r="K5207" s="469">
        <f t="shared" si="449"/>
        <v>10.243565303767328</v>
      </c>
      <c r="L5207" s="469">
        <f t="shared" si="450"/>
        <v>-2.310136289933773E-2</v>
      </c>
    </row>
    <row r="5208" spans="1:12">
      <c r="A5208" s="98" t="s">
        <v>123</v>
      </c>
      <c r="B5208" s="98">
        <f t="shared" si="447"/>
        <v>10</v>
      </c>
      <c r="C5208" s="98">
        <f t="shared" si="448"/>
        <v>0</v>
      </c>
      <c r="D5208" s="98">
        <f>D5206</f>
        <v>120</v>
      </c>
      <c r="E5208" s="98">
        <f t="shared" si="446"/>
        <v>53</v>
      </c>
      <c r="F5208" s="397">
        <f>F5206+(E5208-E5206)*(F5209-F5206)/(E5209-E5206)</f>
        <v>3.7532333333333336</v>
      </c>
      <c r="G5208" s="98">
        <v>15</v>
      </c>
      <c r="H5208" s="491">
        <f>H5206+(E5208-E5206)*(H5209-H5206)/(E5209-E5206)</f>
        <v>0.36389500000000002</v>
      </c>
      <c r="I5208" s="492">
        <f>I5206+(E5208-E5206)*(I5209-I5206)/(E5209-E5206)</f>
        <v>10.333333333333334</v>
      </c>
      <c r="J5208" s="397">
        <f>J5206+(E5208-E5206)*(J5209-J5206)/(E5209-E5206)</f>
        <v>0.22306666666666666</v>
      </c>
      <c r="K5208" s="469">
        <f t="shared" si="449"/>
        <v>10.31405579448284</v>
      </c>
      <c r="L5208" s="469">
        <f t="shared" si="450"/>
        <v>-1.9277538850493769E-2</v>
      </c>
    </row>
    <row r="5209" spans="1:12">
      <c r="A5209" s="480" t="s">
        <v>123</v>
      </c>
      <c r="B5209" s="480">
        <f t="shared" si="447"/>
        <v>10</v>
      </c>
      <c r="C5209" s="480">
        <f t="shared" si="448"/>
        <v>0</v>
      </c>
      <c r="D5209" s="480">
        <f>D5206</f>
        <v>120</v>
      </c>
      <c r="E5209" s="480">
        <f t="shared" si="446"/>
        <v>54</v>
      </c>
      <c r="F5209" s="484">
        <v>3.7665000000000002</v>
      </c>
      <c r="G5209" s="480">
        <v>15</v>
      </c>
      <c r="H5209" s="482">
        <v>0.36268600000000001</v>
      </c>
      <c r="I5209" s="483">
        <v>10.4</v>
      </c>
      <c r="J5209" s="484">
        <v>0.21920000000000001</v>
      </c>
      <c r="K5209" s="469">
        <f t="shared" si="449"/>
        <v>10.385016239943091</v>
      </c>
      <c r="L5209" s="469">
        <f t="shared" si="450"/>
        <v>-1.4983760056908935E-2</v>
      </c>
    </row>
    <row r="5210" spans="1:12">
      <c r="A5210" s="98" t="s">
        <v>123</v>
      </c>
      <c r="B5210" s="98">
        <f t="shared" si="447"/>
        <v>10</v>
      </c>
      <c r="C5210" s="98">
        <f t="shared" si="448"/>
        <v>0</v>
      </c>
      <c r="D5210" s="98">
        <f>D5209</f>
        <v>120</v>
      </c>
      <c r="E5210" s="98">
        <f t="shared" si="446"/>
        <v>55</v>
      </c>
      <c r="F5210" s="397">
        <f>F5209+(E5210-E5209)*(F5212-F5209)/(E5212-E5209)</f>
        <v>3.7796333333333334</v>
      </c>
      <c r="G5210" s="98">
        <v>15</v>
      </c>
      <c r="H5210" s="491">
        <f>H5209+(E5210-E5209)*(H5212-H5209)/(E5212-E5209)</f>
        <v>0.36146666666666666</v>
      </c>
      <c r="I5210" s="492">
        <f>I5209+(E5210-E5209)*(I5212-I5209)/(E5212-E5209)</f>
        <v>10.466666666666667</v>
      </c>
      <c r="J5210" s="397">
        <f>J5209+(E5210-E5209)*(J5212-J5209)/(E5212-E5209)</f>
        <v>0.21536666666666668</v>
      </c>
      <c r="K5210" s="469">
        <f t="shared" si="449"/>
        <v>10.456381409074142</v>
      </c>
      <c r="L5210" s="469">
        <f t="shared" si="450"/>
        <v>-1.0285257592524744E-2</v>
      </c>
    </row>
    <row r="5211" spans="1:12">
      <c r="A5211" s="98" t="s">
        <v>123</v>
      </c>
      <c r="B5211" s="98">
        <f t="shared" si="447"/>
        <v>10</v>
      </c>
      <c r="C5211" s="98">
        <f t="shared" si="448"/>
        <v>0</v>
      </c>
      <c r="D5211" s="98">
        <f>D5209</f>
        <v>120</v>
      </c>
      <c r="E5211" s="98">
        <f t="shared" si="446"/>
        <v>56</v>
      </c>
      <c r="F5211" s="397">
        <f>F5209+(E5211-E5209)*(F5212-F5209)/(E5212-E5209)</f>
        <v>3.7927666666666666</v>
      </c>
      <c r="G5211" s="98">
        <v>15</v>
      </c>
      <c r="H5211" s="491">
        <f>H5209+(E5211-E5209)*(H5212-H5209)/(E5212-E5209)</f>
        <v>0.36024733333333336</v>
      </c>
      <c r="I5211" s="492">
        <f>I5209+(E5211-E5209)*(I5212-I5209)/(E5212-E5209)</f>
        <v>10.533333333333333</v>
      </c>
      <c r="J5211" s="397">
        <f>J5209+(E5211-E5209)*(J5212-J5209)/(E5212-E5209)</f>
        <v>0.21153333333333332</v>
      </c>
      <c r="K5211" s="469">
        <f t="shared" si="449"/>
        <v>10.528229679238892</v>
      </c>
      <c r="L5211" s="469">
        <f t="shared" si="450"/>
        <v>-5.1036540944409126E-3</v>
      </c>
    </row>
    <row r="5212" spans="1:12">
      <c r="A5212" s="480" t="s">
        <v>123</v>
      </c>
      <c r="B5212" s="480">
        <f t="shared" si="447"/>
        <v>10</v>
      </c>
      <c r="C5212" s="480">
        <f t="shared" si="448"/>
        <v>0</v>
      </c>
      <c r="D5212" s="480">
        <f>D5209</f>
        <v>120</v>
      </c>
      <c r="E5212" s="480">
        <f t="shared" si="446"/>
        <v>57</v>
      </c>
      <c r="F5212" s="484">
        <v>3.8058999999999998</v>
      </c>
      <c r="G5212" s="480">
        <v>15</v>
      </c>
      <c r="H5212" s="482">
        <v>0.35902800000000001</v>
      </c>
      <c r="I5212" s="483">
        <v>10.6</v>
      </c>
      <c r="J5212" s="484">
        <v>0.2077</v>
      </c>
      <c r="K5212" s="469">
        <f t="shared" si="449"/>
        <v>10.600565972570383</v>
      </c>
      <c r="L5212" s="469">
        <f t="shared" si="450"/>
        <v>5.6597257038326632E-4</v>
      </c>
    </row>
    <row r="5213" spans="1:12">
      <c r="A5213" s="98" t="s">
        <v>123</v>
      </c>
      <c r="B5213" s="98">
        <f t="shared" si="447"/>
        <v>10</v>
      </c>
      <c r="C5213" s="98">
        <f t="shared" si="448"/>
        <v>0</v>
      </c>
      <c r="D5213" s="98">
        <f>D5212</f>
        <v>120</v>
      </c>
      <c r="E5213" s="98">
        <f t="shared" si="446"/>
        <v>58</v>
      </c>
      <c r="F5213" s="397">
        <f>F5212+(E5213-E5212)*(F5215-F5212)/(E5215-E5212)</f>
        <v>3.8188999999999997</v>
      </c>
      <c r="G5213" s="98">
        <v>15</v>
      </c>
      <c r="H5213" s="491">
        <f>H5212+(E5213-E5212)*(H5215-H5212)/(E5215-E5212)</f>
        <v>0.357798</v>
      </c>
      <c r="I5213" s="492">
        <f>I5212+(E5213-E5212)*(I5215-I5212)/(E5215-E5212)</f>
        <v>10.666666666666666</v>
      </c>
      <c r="J5213" s="397">
        <f>J5212+(E5213-E5212)*(J5215-J5212)/(E5215-E5212)</f>
        <v>0.20386666666666667</v>
      </c>
      <c r="K5213" s="469">
        <f t="shared" si="449"/>
        <v>10.6733408235932</v>
      </c>
      <c r="L5213" s="469">
        <f t="shared" si="450"/>
        <v>6.6741569265342804E-3</v>
      </c>
    </row>
    <row r="5214" spans="1:12">
      <c r="A5214" s="98" t="s">
        <v>123</v>
      </c>
      <c r="B5214" s="98">
        <f t="shared" si="447"/>
        <v>10</v>
      </c>
      <c r="C5214" s="98">
        <f t="shared" si="448"/>
        <v>0</v>
      </c>
      <c r="D5214" s="98">
        <f>D5212</f>
        <v>120</v>
      </c>
      <c r="E5214" s="98">
        <f t="shared" si="446"/>
        <v>59</v>
      </c>
      <c r="F5214" s="397">
        <f>F5212+(E5214-E5212)*(F5215-F5212)/(E5215-E5212)</f>
        <v>3.8319000000000001</v>
      </c>
      <c r="G5214" s="98">
        <v>15</v>
      </c>
      <c r="H5214" s="491">
        <f>H5212+(E5214-E5212)*(H5215-H5212)/(E5215-E5212)</f>
        <v>0.356568</v>
      </c>
      <c r="I5214" s="492">
        <f>I5212+(E5214-E5212)*(I5215-I5212)/(E5215-E5212)</f>
        <v>10.733333333333334</v>
      </c>
      <c r="J5214" s="397">
        <f>J5212+(E5214-E5212)*(J5215-J5212)/(E5215-E5212)</f>
        <v>0.20003333333333334</v>
      </c>
      <c r="K5214" s="469">
        <f t="shared" si="449"/>
        <v>10.746617755939962</v>
      </c>
      <c r="L5214" s="469">
        <f t="shared" si="450"/>
        <v>1.3284422606627544E-2</v>
      </c>
    </row>
    <row r="5215" spans="1:12">
      <c r="A5215" s="480" t="s">
        <v>123</v>
      </c>
      <c r="B5215" s="480">
        <f t="shared" si="447"/>
        <v>10</v>
      </c>
      <c r="C5215" s="480">
        <f t="shared" si="448"/>
        <v>0</v>
      </c>
      <c r="D5215" s="480">
        <f>D5212</f>
        <v>120</v>
      </c>
      <c r="E5215" s="480">
        <f t="shared" si="446"/>
        <v>60</v>
      </c>
      <c r="F5215" s="484">
        <v>3.8449</v>
      </c>
      <c r="G5215" s="480">
        <v>15</v>
      </c>
      <c r="H5215" s="482">
        <v>0.35533799999999999</v>
      </c>
      <c r="I5215" s="483">
        <v>10.8</v>
      </c>
      <c r="J5215" s="484">
        <v>0.19620000000000001</v>
      </c>
      <c r="K5215" s="469">
        <f t="shared" si="449"/>
        <v>10.820401983463633</v>
      </c>
      <c r="L5215" s="469">
        <f t="shared" si="450"/>
        <v>2.0401983463631979E-2</v>
      </c>
    </row>
    <row r="5216" spans="1:12">
      <c r="A5216" s="98" t="s">
        <v>123</v>
      </c>
      <c r="B5216" s="98">
        <f t="shared" si="447"/>
        <v>10</v>
      </c>
      <c r="C5216" s="98">
        <f t="shared" si="448"/>
        <v>0</v>
      </c>
      <c r="D5216" s="98">
        <f>D5215</f>
        <v>120</v>
      </c>
      <c r="E5216" s="98">
        <f t="shared" si="446"/>
        <v>61</v>
      </c>
      <c r="F5216" s="397">
        <f>F5215+(E5216-E5215)*(F5218-F5215)/(E5218-E5215)</f>
        <v>3.8577666666666666</v>
      </c>
      <c r="G5216" s="98">
        <v>15</v>
      </c>
      <c r="H5216" s="491">
        <f>H5215+(E5216-E5215)*(H5218-H5215)/(E5218-E5215)</f>
        <v>0.35409566666666664</v>
      </c>
      <c r="I5216" s="492">
        <f>I5215+(E5216-E5215)*(I5218-I5215)/(E5218-E5215)</f>
        <v>10.866666666666667</v>
      </c>
      <c r="J5216" s="397">
        <f>J5215+(E5216-E5215)*(J5218-J5215)/(E5218-E5215)</f>
        <v>0.19233333333333333</v>
      </c>
      <c r="K5216" s="469">
        <f t="shared" si="449"/>
        <v>10.894701714320142</v>
      </c>
      <c r="L5216" s="469">
        <f t="shared" si="450"/>
        <v>2.8035047653474976E-2</v>
      </c>
    </row>
    <row r="5217" spans="1:12">
      <c r="A5217" s="98" t="s">
        <v>123</v>
      </c>
      <c r="B5217" s="98">
        <f t="shared" si="447"/>
        <v>10</v>
      </c>
      <c r="C5217" s="98">
        <f t="shared" si="448"/>
        <v>0</v>
      </c>
      <c r="D5217" s="98">
        <f>D5215</f>
        <v>120</v>
      </c>
      <c r="E5217" s="98">
        <f t="shared" si="446"/>
        <v>62</v>
      </c>
      <c r="F5217" s="397">
        <f>F5215+(E5217-E5215)*(F5218-F5215)/(E5218-E5215)</f>
        <v>3.8706333333333336</v>
      </c>
      <c r="G5217" s="98">
        <v>15</v>
      </c>
      <c r="H5217" s="491">
        <f>H5215+(E5217-E5215)*(H5218-H5215)/(E5218-E5215)</f>
        <v>0.35285333333333335</v>
      </c>
      <c r="I5217" s="492">
        <f>I5215+(E5217-E5215)*(I5218-I5215)/(E5218-E5215)</f>
        <v>10.933333333333334</v>
      </c>
      <c r="J5217" s="397">
        <f>J5215+(E5217-E5215)*(J5218-J5215)/(E5218-E5215)</f>
        <v>0.18846666666666667</v>
      </c>
      <c r="K5217" s="469">
        <f t="shared" si="449"/>
        <v>10.969524637243047</v>
      </c>
      <c r="L5217" s="469">
        <f t="shared" si="450"/>
        <v>3.6191303909713923E-2</v>
      </c>
    </row>
    <row r="5218" spans="1:12">
      <c r="A5218" s="480" t="s">
        <v>123</v>
      </c>
      <c r="B5218" s="480">
        <f t="shared" si="447"/>
        <v>10</v>
      </c>
      <c r="C5218" s="480">
        <f t="shared" si="448"/>
        <v>0</v>
      </c>
      <c r="D5218" s="480">
        <f>D5215</f>
        <v>120</v>
      </c>
      <c r="E5218" s="480">
        <f t="shared" si="446"/>
        <v>63</v>
      </c>
      <c r="F5218" s="484">
        <v>3.8835000000000002</v>
      </c>
      <c r="G5218" s="480">
        <v>15</v>
      </c>
      <c r="H5218" s="482">
        <v>0.35161100000000001</v>
      </c>
      <c r="I5218" s="483">
        <v>11</v>
      </c>
      <c r="J5218" s="484">
        <v>0.18459999999999999</v>
      </c>
      <c r="K5218" s="469">
        <f t="shared" si="449"/>
        <v>11.044876297954273</v>
      </c>
      <c r="L5218" s="469">
        <f t="shared" si="450"/>
        <v>4.487629795427317E-2</v>
      </c>
    </row>
    <row r="5219" spans="1:12">
      <c r="A5219" s="98" t="s">
        <v>123</v>
      </c>
      <c r="B5219" s="98">
        <f t="shared" si="447"/>
        <v>10</v>
      </c>
      <c r="C5219" s="98">
        <f t="shared" si="448"/>
        <v>0</v>
      </c>
      <c r="D5219" s="98">
        <f>D5218</f>
        <v>120</v>
      </c>
      <c r="E5219" s="98">
        <f t="shared" si="446"/>
        <v>64</v>
      </c>
      <c r="F5219" s="397">
        <f>F5218+(E5219-E5218)*(F5221-F5218)/(E5221-E5218)</f>
        <v>3.8962333333333334</v>
      </c>
      <c r="G5219" s="98">
        <v>15</v>
      </c>
      <c r="H5219" s="491">
        <f>H5218+(E5219-E5218)*(H5221-H5218)/(E5221-E5218)</f>
        <v>0.35035533333333335</v>
      </c>
      <c r="I5219" s="492">
        <f>I5218+(E5219-E5218)*(I5221-I5218)/(E5221-E5218)</f>
        <v>11.1</v>
      </c>
      <c r="J5219" s="397">
        <f>J5218+(E5219-E5218)*(J5221-J5218)/(E5221-E5218)</f>
        <v>0.18076666666666666</v>
      </c>
      <c r="K5219" s="469">
        <f t="shared" si="449"/>
        <v>11.120804973236694</v>
      </c>
      <c r="L5219" s="469">
        <f t="shared" si="450"/>
        <v>2.0804973236694835E-2</v>
      </c>
    </row>
    <row r="5220" spans="1:12">
      <c r="A5220" s="98" t="s">
        <v>123</v>
      </c>
      <c r="B5220" s="98">
        <f t="shared" si="447"/>
        <v>10</v>
      </c>
      <c r="C5220" s="98">
        <f t="shared" si="448"/>
        <v>0</v>
      </c>
      <c r="D5220" s="98">
        <f>D5218</f>
        <v>120</v>
      </c>
      <c r="E5220" s="98">
        <f t="shared" si="446"/>
        <v>65</v>
      </c>
      <c r="F5220" s="397">
        <f>F5218+(E5220-E5218)*(F5221-F5218)/(E5221-E5218)</f>
        <v>3.9089666666666667</v>
      </c>
      <c r="G5220" s="98">
        <v>15</v>
      </c>
      <c r="H5220" s="491">
        <f>H5218+(E5220-E5218)*(H5221-H5218)/(E5221-E5218)</f>
        <v>0.34909966666666664</v>
      </c>
      <c r="I5220" s="492">
        <f>I5218+(E5220-E5218)*(I5221-I5218)/(E5221-E5218)</f>
        <v>11.200000000000001</v>
      </c>
      <c r="J5220" s="397">
        <f>J5218+(E5220-E5218)*(J5221-J5218)/(E5221-E5218)</f>
        <v>0.17693333333333333</v>
      </c>
      <c r="K5220" s="469">
        <f t="shared" si="449"/>
        <v>11.197279859906294</v>
      </c>
      <c r="L5220" s="469">
        <f t="shared" si="450"/>
        <v>-2.7201400937073572E-3</v>
      </c>
    </row>
    <row r="5221" spans="1:12">
      <c r="A5221" s="480" t="s">
        <v>123</v>
      </c>
      <c r="B5221" s="480">
        <f t="shared" si="447"/>
        <v>10</v>
      </c>
      <c r="C5221" s="480">
        <f t="shared" si="448"/>
        <v>0</v>
      </c>
      <c r="D5221" s="480">
        <f>D5218</f>
        <v>120</v>
      </c>
      <c r="E5221" s="480">
        <f t="shared" si="446"/>
        <v>66</v>
      </c>
      <c r="F5221" s="484">
        <v>3.9217</v>
      </c>
      <c r="G5221" s="480">
        <v>15</v>
      </c>
      <c r="H5221" s="482">
        <v>0.34784399999999999</v>
      </c>
      <c r="I5221" s="483">
        <v>11.3</v>
      </c>
      <c r="J5221" s="484">
        <v>0.1731</v>
      </c>
      <c r="K5221" s="469">
        <f t="shared" si="449"/>
        <v>11.27430687319603</v>
      </c>
      <c r="L5221" s="469">
        <f t="shared" si="450"/>
        <v>-2.5693126803970401E-2</v>
      </c>
    </row>
    <row r="5222" spans="1:12">
      <c r="A5222" s="98" t="s">
        <v>123</v>
      </c>
      <c r="B5222" s="98">
        <f t="shared" si="447"/>
        <v>10</v>
      </c>
      <c r="C5222" s="98">
        <f t="shared" si="448"/>
        <v>0</v>
      </c>
      <c r="D5222" s="98">
        <f>D5221</f>
        <v>120</v>
      </c>
      <c r="E5222" s="98">
        <f t="shared" si="446"/>
        <v>67</v>
      </c>
      <c r="F5222" s="397">
        <f>F5221+(E5222-E5221)*(F5224-F5221)/(E5224-E5221)</f>
        <v>3.9343333333333335</v>
      </c>
      <c r="G5222" s="98">
        <v>15</v>
      </c>
      <c r="H5222" s="491">
        <f>H5221+(E5222-E5221)*(H5224-H5221)/(E5224-E5221)</f>
        <v>0.34657433333333332</v>
      </c>
      <c r="I5222" s="492">
        <f>I5221+(E5222-E5221)*(I5224-I5221)/(E5224-E5221)</f>
        <v>11.366666666666667</v>
      </c>
      <c r="J5222" s="397">
        <f>J5221+(E5222-E5221)*(J5224-J5221)/(E5224-E5221)</f>
        <v>0.16923333333333335</v>
      </c>
      <c r="K5222" s="469">
        <f t="shared" si="449"/>
        <v>11.352062039600932</v>
      </c>
      <c r="L5222" s="469">
        <f t="shared" si="450"/>
        <v>-1.4604627065734732E-2</v>
      </c>
    </row>
    <row r="5223" spans="1:12">
      <c r="A5223" s="98" t="s">
        <v>123</v>
      </c>
      <c r="B5223" s="98">
        <f t="shared" si="447"/>
        <v>10</v>
      </c>
      <c r="C5223" s="98">
        <f t="shared" si="448"/>
        <v>0</v>
      </c>
      <c r="D5223" s="98">
        <f>D5221</f>
        <v>120</v>
      </c>
      <c r="E5223" s="98">
        <f t="shared" si="446"/>
        <v>68</v>
      </c>
      <c r="F5223" s="397">
        <f>F5221+(E5223-E5221)*(F5224-F5221)/(E5224-E5221)</f>
        <v>3.9469666666666665</v>
      </c>
      <c r="G5223" s="98">
        <v>15</v>
      </c>
      <c r="H5223" s="491">
        <f>H5221+(E5223-E5221)*(H5224-H5221)/(E5224-E5221)</f>
        <v>0.34530466666666665</v>
      </c>
      <c r="I5223" s="492">
        <f>I5221+(E5223-E5221)*(I5224-I5221)/(E5224-E5221)</f>
        <v>11.433333333333334</v>
      </c>
      <c r="J5223" s="397">
        <f>J5221+(E5223-E5221)*(J5224-J5221)/(E5224-E5221)</f>
        <v>0.16536666666666666</v>
      </c>
      <c r="K5223" s="469">
        <f t="shared" si="449"/>
        <v>11.430389009126241</v>
      </c>
      <c r="L5223" s="469">
        <f t="shared" si="450"/>
        <v>-2.9443242070925635E-3</v>
      </c>
    </row>
    <row r="5224" spans="1:12">
      <c r="A5224" s="480" t="s">
        <v>123</v>
      </c>
      <c r="B5224" s="480">
        <f t="shared" si="447"/>
        <v>10</v>
      </c>
      <c r="C5224" s="480">
        <f t="shared" si="448"/>
        <v>0</v>
      </c>
      <c r="D5224" s="480">
        <f>D5221</f>
        <v>120</v>
      </c>
      <c r="E5224" s="480">
        <f t="shared" si="446"/>
        <v>69</v>
      </c>
      <c r="F5224" s="484">
        <v>3.9596</v>
      </c>
      <c r="G5224" s="480">
        <v>15</v>
      </c>
      <c r="H5224" s="482">
        <v>0.34403499999999998</v>
      </c>
      <c r="I5224" s="483">
        <v>11.5</v>
      </c>
      <c r="J5224" s="484">
        <v>0.1615</v>
      </c>
      <c r="K5224" s="469">
        <f t="shared" si="449"/>
        <v>11.509294112517622</v>
      </c>
      <c r="L5224" s="469">
        <f t="shared" si="450"/>
        <v>9.2941125176224659E-3</v>
      </c>
    </row>
    <row r="5225" spans="1:12">
      <c r="A5225" s="98" t="s">
        <v>123</v>
      </c>
      <c r="B5225" s="98">
        <f t="shared" si="447"/>
        <v>10</v>
      </c>
      <c r="C5225" s="98">
        <f t="shared" si="448"/>
        <v>0</v>
      </c>
      <c r="D5225" s="98">
        <f>D5224</f>
        <v>120</v>
      </c>
      <c r="E5225" s="98">
        <f t="shared" si="446"/>
        <v>70</v>
      </c>
      <c r="F5225" s="397">
        <f>F5224+(E5225-E5224)*(F5227-F5224)/(E5227-E5224)</f>
        <v>3.9721000000000002</v>
      </c>
      <c r="G5225" s="98">
        <v>15</v>
      </c>
      <c r="H5225" s="491">
        <f>H5224+(E5225-E5224)*(H5227-H5224)/(E5227-E5224)</f>
        <v>0.34274966666666667</v>
      </c>
      <c r="I5225" s="492">
        <f>I5224+(E5225-E5224)*(I5227-I5224)/(E5227-E5224)</f>
        <v>11.6</v>
      </c>
      <c r="J5225" s="397">
        <f>J5224+(E5225-E5224)*(J5227-J5224)/(E5227-E5224)</f>
        <v>0.15766666666666668</v>
      </c>
      <c r="K5225" s="469">
        <f t="shared" si="449"/>
        <v>11.58892447257425</v>
      </c>
      <c r="L5225" s="469">
        <f t="shared" si="450"/>
        <v>-1.1075527425749243E-2</v>
      </c>
    </row>
    <row r="5226" spans="1:12">
      <c r="A5226" s="98" t="s">
        <v>123</v>
      </c>
      <c r="B5226" s="98">
        <f t="shared" si="447"/>
        <v>10</v>
      </c>
      <c r="C5226" s="98">
        <f t="shared" si="448"/>
        <v>0</v>
      </c>
      <c r="D5226" s="98">
        <f>D5224</f>
        <v>120</v>
      </c>
      <c r="E5226" s="98">
        <f t="shared" si="446"/>
        <v>71</v>
      </c>
      <c r="F5226" s="397">
        <f>F5224+(E5226-E5224)*(F5227-F5224)/(E5227-E5224)</f>
        <v>3.9845999999999999</v>
      </c>
      <c r="G5226" s="98">
        <v>15</v>
      </c>
      <c r="H5226" s="491">
        <f>H5224+(E5226-E5224)*(H5227-H5224)/(E5227-E5224)</f>
        <v>0.34146433333333331</v>
      </c>
      <c r="I5226" s="492">
        <f>I5224+(E5226-E5224)*(I5227-I5224)/(E5227-E5224)</f>
        <v>11.700000000000001</v>
      </c>
      <c r="J5226" s="397">
        <f>J5224+(E5226-E5224)*(J5227-J5224)/(E5227-E5224)</f>
        <v>0.15383333333333332</v>
      </c>
      <c r="K5226" s="469">
        <f t="shared" si="449"/>
        <v>11.669154318703857</v>
      </c>
      <c r="L5226" s="469">
        <f t="shared" si="450"/>
        <v>-3.0845681296144178E-2</v>
      </c>
    </row>
    <row r="5227" spans="1:12">
      <c r="A5227" s="480" t="s">
        <v>123</v>
      </c>
      <c r="B5227" s="480">
        <f t="shared" si="447"/>
        <v>10</v>
      </c>
      <c r="C5227" s="480">
        <f t="shared" si="448"/>
        <v>0</v>
      </c>
      <c r="D5227" s="480">
        <f>D5224</f>
        <v>120</v>
      </c>
      <c r="E5227" s="480">
        <f t="shared" si="446"/>
        <v>72</v>
      </c>
      <c r="F5227" s="484">
        <v>3.9971000000000001</v>
      </c>
      <c r="G5227" s="480">
        <v>15</v>
      </c>
      <c r="H5227" s="482">
        <v>0.34017900000000001</v>
      </c>
      <c r="I5227" s="483">
        <v>11.8</v>
      </c>
      <c r="J5227" s="484">
        <v>0.15</v>
      </c>
      <c r="K5227" s="469">
        <f t="shared" si="449"/>
        <v>11.749990446206262</v>
      </c>
      <c r="L5227" s="469">
        <f t="shared" si="450"/>
        <v>-5.0009553793739059E-2</v>
      </c>
    </row>
    <row r="5228" spans="1:12">
      <c r="A5228" s="98" t="s">
        <v>123</v>
      </c>
      <c r="B5228" s="98">
        <f t="shared" si="447"/>
        <v>10</v>
      </c>
      <c r="C5228" s="98">
        <f t="shared" si="448"/>
        <v>0</v>
      </c>
      <c r="D5228" s="98">
        <f>D5227</f>
        <v>120</v>
      </c>
      <c r="E5228" s="98">
        <f t="shared" si="446"/>
        <v>73</v>
      </c>
      <c r="F5228" s="397">
        <f>F5227+(E5228-E5227)*(F5230-F5227)/(E5230-E5227)</f>
        <v>4.0095000000000001</v>
      </c>
      <c r="G5228" s="98">
        <v>15</v>
      </c>
      <c r="H5228" s="491">
        <f>H5227+(E5228-E5227)*(H5230-H5227)/(E5230-E5227)</f>
        <v>0.33887699999999998</v>
      </c>
      <c r="I5228" s="492">
        <f>I5227+(E5228-E5227)*(I5230-I5227)/(E5230-E5227)</f>
        <v>11.866666666666667</v>
      </c>
      <c r="J5228" s="397">
        <f>J5227+(E5228-E5227)*(J5230-J5227)/(E5230-E5227)</f>
        <v>0.14616666666666667</v>
      </c>
      <c r="K5228" s="469">
        <f t="shared" si="449"/>
        <v>11.831726555652937</v>
      </c>
      <c r="L5228" s="469">
        <f t="shared" si="450"/>
        <v>-3.4940111013730402E-2</v>
      </c>
    </row>
    <row r="5229" spans="1:12">
      <c r="A5229" s="98" t="s">
        <v>123</v>
      </c>
      <c r="B5229" s="98">
        <f t="shared" si="447"/>
        <v>10</v>
      </c>
      <c r="C5229" s="98">
        <f t="shared" si="448"/>
        <v>0</v>
      </c>
      <c r="D5229" s="98">
        <f>D5227</f>
        <v>120</v>
      </c>
      <c r="E5229" s="98">
        <f t="shared" si="446"/>
        <v>74</v>
      </c>
      <c r="F5229" s="397">
        <f>F5227+(E5229-E5227)*(F5230-F5227)/(E5230-E5227)</f>
        <v>4.0219000000000005</v>
      </c>
      <c r="G5229" s="98">
        <v>15</v>
      </c>
      <c r="H5229" s="491">
        <f>H5227+(E5229-E5227)*(H5230-H5227)/(E5230-E5227)</f>
        <v>0.33757500000000001</v>
      </c>
      <c r="I5229" s="492">
        <f>I5227+(E5229-E5227)*(I5230-I5227)/(E5230-E5227)</f>
        <v>11.933333333333334</v>
      </c>
      <c r="J5229" s="397">
        <f>J5227+(E5229-E5227)*(J5230-J5227)/(E5230-E5227)</f>
        <v>0.14233333333333334</v>
      </c>
      <c r="K5229" s="469">
        <f t="shared" si="449"/>
        <v>11.914093164481969</v>
      </c>
      <c r="L5229" s="469">
        <f t="shared" si="450"/>
        <v>-1.9240168851364814E-2</v>
      </c>
    </row>
    <row r="5230" spans="1:12">
      <c r="A5230" s="480" t="s">
        <v>123</v>
      </c>
      <c r="B5230" s="480">
        <f t="shared" si="447"/>
        <v>10</v>
      </c>
      <c r="C5230" s="480">
        <f t="shared" si="448"/>
        <v>0</v>
      </c>
      <c r="D5230" s="480">
        <f>D5227</f>
        <v>120</v>
      </c>
      <c r="E5230" s="480">
        <f t="shared" si="446"/>
        <v>75</v>
      </c>
      <c r="F5230" s="484">
        <v>4.0343</v>
      </c>
      <c r="G5230" s="480">
        <v>15</v>
      </c>
      <c r="H5230" s="482">
        <v>0.33627299999999999</v>
      </c>
      <c r="I5230" s="483">
        <v>12</v>
      </c>
      <c r="J5230" s="484">
        <v>0.13850000000000001</v>
      </c>
      <c r="K5230" s="469">
        <f t="shared" si="449"/>
        <v>11.997097596298246</v>
      </c>
      <c r="L5230" s="469">
        <f t="shared" si="450"/>
        <v>-2.902403701753542E-3</v>
      </c>
    </row>
    <row r="5231" spans="1:12">
      <c r="A5231" s="98" t="s">
        <v>123</v>
      </c>
      <c r="B5231" s="98">
        <f t="shared" si="447"/>
        <v>10</v>
      </c>
      <c r="C5231" s="98">
        <f t="shared" si="448"/>
        <v>0</v>
      </c>
      <c r="D5231" s="98">
        <f>D5230</f>
        <v>120</v>
      </c>
      <c r="E5231" s="98">
        <f t="shared" si="446"/>
        <v>76</v>
      </c>
      <c r="F5231" s="397">
        <f>F5230+(E5231-E5230)*(F5233-F5230)/(E5233-E5230)</f>
        <v>4.0465666666666671</v>
      </c>
      <c r="G5231" s="98">
        <v>15</v>
      </c>
      <c r="H5231" s="491">
        <f>H5230+(E5231-E5230)*(H5233-H5230)/(E5233-E5230)</f>
        <v>0.33495333333333333</v>
      </c>
      <c r="I5231" s="492">
        <f>I5230+(E5231-E5230)*(I5233-I5230)/(E5233-E5230)</f>
        <v>12.1</v>
      </c>
      <c r="J5231" s="397">
        <f>J5230+(E5231-E5230)*(J5233-J5230)/(E5233-E5230)</f>
        <v>0.13463333333333335</v>
      </c>
      <c r="K5231" s="469">
        <f t="shared" si="449"/>
        <v>12.080986406066518</v>
      </c>
      <c r="L5231" s="469">
        <f t="shared" si="450"/>
        <v>-1.9013593933481232E-2</v>
      </c>
    </row>
    <row r="5232" spans="1:12">
      <c r="A5232" s="98" t="s">
        <v>123</v>
      </c>
      <c r="B5232" s="98">
        <f t="shared" si="447"/>
        <v>10</v>
      </c>
      <c r="C5232" s="98">
        <f t="shared" si="448"/>
        <v>0</v>
      </c>
      <c r="D5232" s="98">
        <f>D5230</f>
        <v>120</v>
      </c>
      <c r="E5232" s="98">
        <f t="shared" si="446"/>
        <v>77</v>
      </c>
      <c r="F5232" s="397">
        <f>F5230+(E5232-E5230)*(F5233-F5230)/(E5233-E5230)</f>
        <v>4.0588333333333333</v>
      </c>
      <c r="G5232" s="98">
        <v>15</v>
      </c>
      <c r="H5232" s="491">
        <f>H5230+(E5232-E5230)*(H5233-H5230)/(E5233-E5230)</f>
        <v>0.33363366666666666</v>
      </c>
      <c r="I5232" s="492">
        <f>I5230+(E5232-E5230)*(I5233-I5230)/(E5233-E5230)</f>
        <v>12.200000000000001</v>
      </c>
      <c r="J5232" s="397">
        <f>J5230+(E5232-E5230)*(J5233-J5230)/(E5233-E5230)</f>
        <v>0.13076666666666667</v>
      </c>
      <c r="K5232" s="469">
        <f t="shared" si="449"/>
        <v>12.165538849496604</v>
      </c>
      <c r="L5232" s="469">
        <f t="shared" si="450"/>
        <v>-3.4461150503396709E-2</v>
      </c>
    </row>
    <row r="5233" spans="1:12">
      <c r="A5233" s="480" t="s">
        <v>123</v>
      </c>
      <c r="B5233" s="480">
        <f t="shared" si="447"/>
        <v>10</v>
      </c>
      <c r="C5233" s="480">
        <f t="shared" si="448"/>
        <v>0</v>
      </c>
      <c r="D5233" s="480">
        <f>D5230</f>
        <v>120</v>
      </c>
      <c r="E5233" s="480">
        <f t="shared" ref="E5233:E5275" si="451">E5232+1</f>
        <v>78</v>
      </c>
      <c r="F5233" s="484">
        <v>4.0711000000000004</v>
      </c>
      <c r="G5233" s="480">
        <v>15</v>
      </c>
      <c r="H5233" s="482">
        <v>0.332314</v>
      </c>
      <c r="I5233" s="483">
        <v>12.3</v>
      </c>
      <c r="J5233" s="484">
        <v>0.12690000000000001</v>
      </c>
      <c r="K5233" s="469">
        <f t="shared" si="449"/>
        <v>12.250762832742527</v>
      </c>
      <c r="L5233" s="469">
        <f t="shared" si="450"/>
        <v>-4.9237167257473402E-2</v>
      </c>
    </row>
    <row r="5234" spans="1:12">
      <c r="A5234" s="98" t="s">
        <v>123</v>
      </c>
      <c r="B5234" s="98">
        <f t="shared" si="447"/>
        <v>10</v>
      </c>
      <c r="C5234" s="98">
        <f t="shared" si="448"/>
        <v>0</v>
      </c>
      <c r="D5234" s="98">
        <f>D5233</f>
        <v>120</v>
      </c>
      <c r="E5234" s="98">
        <f t="shared" si="451"/>
        <v>79</v>
      </c>
      <c r="F5234" s="397">
        <f>F5233+(E5234-E5233)*(F5236-F5233)/(E5236-E5233)</f>
        <v>4.0832666666666668</v>
      </c>
      <c r="G5234" s="98">
        <v>15</v>
      </c>
      <c r="H5234" s="491">
        <f>H5233+(E5234-E5233)*(H5236-H5233)/(E5236-E5233)</f>
        <v>0.33097566666666667</v>
      </c>
      <c r="I5234" s="492">
        <f>I5233+(E5234-E5233)*(I5236-I5233)/(E5236-E5233)</f>
        <v>12.366666666666667</v>
      </c>
      <c r="J5234" s="397">
        <f>J5233+(E5234-E5233)*(J5236-J5233)/(E5236-E5233)</f>
        <v>0.12306666666666667</v>
      </c>
      <c r="K5234" s="469">
        <f t="shared" si="449"/>
        <v>12.337060025560792</v>
      </c>
      <c r="L5234" s="469">
        <f t="shared" si="450"/>
        <v>-2.9606641105875298E-2</v>
      </c>
    </row>
    <row r="5235" spans="1:12">
      <c r="A5235" s="98" t="s">
        <v>123</v>
      </c>
      <c r="B5235" s="98">
        <f t="shared" si="447"/>
        <v>10</v>
      </c>
      <c r="C5235" s="98">
        <f t="shared" si="448"/>
        <v>0</v>
      </c>
      <c r="D5235" s="98">
        <f>D5233</f>
        <v>120</v>
      </c>
      <c r="E5235" s="98">
        <f t="shared" si="451"/>
        <v>80</v>
      </c>
      <c r="F5235" s="397">
        <f>F5233+(E5235-E5233)*(F5236-F5233)/(E5236-E5233)</f>
        <v>4.0954333333333333</v>
      </c>
      <c r="G5235" s="98">
        <v>15</v>
      </c>
      <c r="H5235" s="491">
        <f>H5233+(E5235-E5233)*(H5236-H5233)/(E5236-E5233)</f>
        <v>0.32963733333333334</v>
      </c>
      <c r="I5235" s="492">
        <f>I5233+(E5235-E5233)*(I5236-I5233)/(E5236-E5233)</f>
        <v>12.433333333333334</v>
      </c>
      <c r="J5235" s="397">
        <f>J5233+(E5235-E5233)*(J5236-J5233)/(E5236-E5233)</f>
        <v>0.11923333333333334</v>
      </c>
      <c r="K5235" s="469">
        <f t="shared" si="449"/>
        <v>12.424057954600611</v>
      </c>
      <c r="L5235" s="469">
        <f t="shared" si="450"/>
        <v>-9.275378732722217E-3</v>
      </c>
    </row>
    <row r="5236" spans="1:12">
      <c r="A5236" s="480" t="s">
        <v>123</v>
      </c>
      <c r="B5236" s="480">
        <f t="shared" si="447"/>
        <v>10</v>
      </c>
      <c r="C5236" s="480">
        <f t="shared" si="448"/>
        <v>0</v>
      </c>
      <c r="D5236" s="480">
        <f>D5233</f>
        <v>120</v>
      </c>
      <c r="E5236" s="480">
        <f t="shared" si="451"/>
        <v>81</v>
      </c>
      <c r="F5236" s="484">
        <v>4.1075999999999997</v>
      </c>
      <c r="G5236" s="480">
        <v>15</v>
      </c>
      <c r="H5236" s="482">
        <v>0.32829900000000001</v>
      </c>
      <c r="I5236" s="483">
        <v>12.5</v>
      </c>
      <c r="J5236" s="484">
        <v>0.1154</v>
      </c>
      <c r="K5236" s="469">
        <f t="shared" si="449"/>
        <v>12.511765189659425</v>
      </c>
      <c r="L5236" s="469">
        <f t="shared" si="450"/>
        <v>1.1765189659424635E-2</v>
      </c>
    </row>
    <row r="5237" spans="1:12">
      <c r="A5237" s="98" t="s">
        <v>123</v>
      </c>
      <c r="B5237" s="98">
        <f t="shared" si="447"/>
        <v>10</v>
      </c>
      <c r="C5237" s="98">
        <f t="shared" si="448"/>
        <v>0</v>
      </c>
      <c r="D5237" s="98">
        <f>D5236</f>
        <v>120</v>
      </c>
      <c r="E5237" s="98">
        <f t="shared" si="451"/>
        <v>82</v>
      </c>
      <c r="F5237" s="397">
        <f>F5236+(E5237-E5236)*(F5239-F5236)/(E5239-E5236)</f>
        <v>4.1196333333333328</v>
      </c>
      <c r="G5237" s="98">
        <v>15</v>
      </c>
      <c r="H5237" s="491">
        <f>H5236+(E5237-E5236)*(H5239-H5236)/(E5239-E5236)</f>
        <v>0.32694033333333333</v>
      </c>
      <c r="I5237" s="492">
        <f>I5236+(E5237-E5236)*(I5239-I5236)/(E5239-E5236)</f>
        <v>12.6</v>
      </c>
      <c r="J5237" s="397">
        <f>J5236+(E5237-E5236)*(J5239-J5236)/(E5239-E5236)</f>
        <v>0.11153333333333333</v>
      </c>
      <c r="K5237" s="469">
        <f t="shared" si="449"/>
        <v>12.600566260306415</v>
      </c>
      <c r="L5237" s="469">
        <f t="shared" si="450"/>
        <v>5.6626030641560021E-4</v>
      </c>
    </row>
    <row r="5238" spans="1:12">
      <c r="A5238" s="98" t="s">
        <v>123</v>
      </c>
      <c r="B5238" s="98">
        <f t="shared" si="447"/>
        <v>10</v>
      </c>
      <c r="C5238" s="98">
        <f t="shared" si="448"/>
        <v>0</v>
      </c>
      <c r="D5238" s="98">
        <f>D5236</f>
        <v>120</v>
      </c>
      <c r="E5238" s="98">
        <f t="shared" si="451"/>
        <v>83</v>
      </c>
      <c r="F5238" s="397">
        <f>F5236+(E5238-E5236)*(F5239-F5236)/(E5239-E5236)</f>
        <v>4.1316666666666668</v>
      </c>
      <c r="G5238" s="98">
        <v>15</v>
      </c>
      <c r="H5238" s="491">
        <f>H5236+(E5238-E5236)*(H5239-H5236)/(E5239-E5236)</f>
        <v>0.32558166666666666</v>
      </c>
      <c r="I5238" s="492">
        <f>I5236+(E5238-E5236)*(I5239-I5236)/(E5239-E5236)</f>
        <v>12.700000000000001</v>
      </c>
      <c r="J5238" s="397">
        <f>J5236+(E5238-E5236)*(J5239-J5236)/(E5239-E5236)</f>
        <v>0.10766666666666667</v>
      </c>
      <c r="K5238" s="469">
        <f t="shared" si="449"/>
        <v>12.690108472528655</v>
      </c>
      <c r="L5238" s="469">
        <f t="shared" si="450"/>
        <v>-9.8915274713462509E-3</v>
      </c>
    </row>
    <row r="5239" spans="1:12">
      <c r="A5239" s="480" t="s">
        <v>123</v>
      </c>
      <c r="B5239" s="480">
        <f t="shared" si="447"/>
        <v>10</v>
      </c>
      <c r="C5239" s="480">
        <f t="shared" si="448"/>
        <v>0</v>
      </c>
      <c r="D5239" s="480">
        <f>D5236</f>
        <v>120</v>
      </c>
      <c r="E5239" s="480">
        <f t="shared" si="451"/>
        <v>84</v>
      </c>
      <c r="F5239" s="484">
        <v>4.1436999999999999</v>
      </c>
      <c r="G5239" s="480">
        <v>15</v>
      </c>
      <c r="H5239" s="482">
        <v>0.32422299999999998</v>
      </c>
      <c r="I5239" s="483">
        <v>12.8</v>
      </c>
      <c r="J5239" s="484">
        <v>0.1038</v>
      </c>
      <c r="K5239" s="469">
        <f t="shared" si="449"/>
        <v>12.780401143657299</v>
      </c>
      <c r="L5239" s="469">
        <f t="shared" si="450"/>
        <v>-1.9598856342701865E-2</v>
      </c>
    </row>
    <row r="5240" spans="1:12">
      <c r="A5240" s="98" t="s">
        <v>123</v>
      </c>
      <c r="B5240" s="98">
        <f t="shared" si="447"/>
        <v>10</v>
      </c>
      <c r="C5240" s="98">
        <f t="shared" si="448"/>
        <v>0</v>
      </c>
      <c r="D5240" s="98">
        <f>D5239</f>
        <v>120</v>
      </c>
      <c r="E5240" s="98">
        <f t="shared" si="451"/>
        <v>85</v>
      </c>
      <c r="F5240" s="397">
        <f>F5239+(E5240-E5239)*(F5242-F5239)/(E5242-E5239)</f>
        <v>4.1556666666666668</v>
      </c>
      <c r="G5240" s="98">
        <v>15</v>
      </c>
      <c r="H5240" s="491">
        <f>H5239+(E5240-E5239)*(H5242-H5239)/(E5242-E5239)</f>
        <v>0.32284299999999999</v>
      </c>
      <c r="I5240" s="492">
        <f>I5239+(E5240-E5239)*(I5242-I5239)/(E5242-E5239)</f>
        <v>12.9</v>
      </c>
      <c r="J5240" s="397">
        <f>J5239+(E5240-E5239)*(J5242-J5239)/(E5242-E5239)</f>
        <v>9.9966666666666662E-2</v>
      </c>
      <c r="K5240" s="469">
        <f t="shared" si="449"/>
        <v>12.87209778953444</v>
      </c>
      <c r="L5240" s="469">
        <f t="shared" si="450"/>
        <v>-2.7902210465560628E-2</v>
      </c>
    </row>
    <row r="5241" spans="1:12">
      <c r="A5241" s="98" t="s">
        <v>123</v>
      </c>
      <c r="B5241" s="98">
        <f t="shared" si="447"/>
        <v>10</v>
      </c>
      <c r="C5241" s="98">
        <f t="shared" si="448"/>
        <v>0</v>
      </c>
      <c r="D5241" s="98">
        <f>D5239</f>
        <v>120</v>
      </c>
      <c r="E5241" s="98">
        <f t="shared" si="451"/>
        <v>86</v>
      </c>
      <c r="F5241" s="397">
        <f>F5239+(E5241-E5239)*(F5242-F5239)/(E5242-E5239)</f>
        <v>4.1676333333333329</v>
      </c>
      <c r="G5241" s="98">
        <v>15</v>
      </c>
      <c r="H5241" s="491">
        <f>H5239+(E5241-E5239)*(H5242-H5239)/(E5242-E5239)</f>
        <v>0.321463</v>
      </c>
      <c r="I5241" s="492">
        <f>I5239+(E5241-E5239)*(I5242-I5239)/(E5242-E5239)</f>
        <v>13</v>
      </c>
      <c r="J5241" s="397">
        <f>J5239+(E5241-E5239)*(J5242-J5239)/(E5242-E5239)</f>
        <v>9.6133333333333335E-2</v>
      </c>
      <c r="K5241" s="469">
        <f t="shared" si="449"/>
        <v>12.964581719617289</v>
      </c>
      <c r="L5241" s="469">
        <f t="shared" si="450"/>
        <v>-3.5418280382710776E-2</v>
      </c>
    </row>
    <row r="5242" spans="1:12">
      <c r="A5242" s="480" t="s">
        <v>123</v>
      </c>
      <c r="B5242" s="480">
        <f t="shared" si="447"/>
        <v>10</v>
      </c>
      <c r="C5242" s="480">
        <f t="shared" si="448"/>
        <v>0</v>
      </c>
      <c r="D5242" s="480">
        <f>D5239</f>
        <v>120</v>
      </c>
      <c r="E5242" s="480">
        <f t="shared" si="451"/>
        <v>87</v>
      </c>
      <c r="F5242" s="484">
        <v>4.1795999999999998</v>
      </c>
      <c r="G5242" s="480">
        <v>15</v>
      </c>
      <c r="H5242" s="482">
        <v>0.32008300000000001</v>
      </c>
      <c r="I5242" s="483">
        <v>13.1</v>
      </c>
      <c r="J5242" s="484">
        <v>9.2299999999999993E-2</v>
      </c>
      <c r="K5242" s="469">
        <f t="shared" si="449"/>
        <v>13.05786311675409</v>
      </c>
      <c r="L5242" s="469">
        <f t="shared" si="450"/>
        <v>-4.2136883245909473E-2</v>
      </c>
    </row>
    <row r="5243" spans="1:12">
      <c r="A5243" s="98" t="s">
        <v>123</v>
      </c>
      <c r="B5243" s="98">
        <f t="shared" si="447"/>
        <v>10</v>
      </c>
      <c r="C5243" s="98">
        <f t="shared" si="448"/>
        <v>0</v>
      </c>
      <c r="D5243" s="98">
        <f>D5242</f>
        <v>120</v>
      </c>
      <c r="E5243" s="98">
        <f t="shared" si="451"/>
        <v>88</v>
      </c>
      <c r="F5243" s="397">
        <f>F5242+(E5243-E5242)*(F5245-F5242)/(E5245-E5242)</f>
        <v>4.1914333333333333</v>
      </c>
      <c r="G5243" s="98">
        <v>15</v>
      </c>
      <c r="H5243" s="491">
        <f>H5242+(E5243-E5242)*(H5245-H5242)/(E5245-E5242)</f>
        <v>0.31868066666666667</v>
      </c>
      <c r="I5243" s="492">
        <f>I5242+(E5243-E5242)*(I5245-I5242)/(E5245-E5242)</f>
        <v>13.166666666666666</v>
      </c>
      <c r="J5243" s="397">
        <f>J5242+(E5243-E5242)*(J5245-J5242)/(E5245-E5242)</f>
        <v>8.8466666666666666E-2</v>
      </c>
      <c r="K5243" s="469">
        <f t="shared" si="449"/>
        <v>13.152455645254079</v>
      </c>
      <c r="L5243" s="469">
        <f t="shared" si="450"/>
        <v>-1.4211021412586788E-2</v>
      </c>
    </row>
    <row r="5244" spans="1:12">
      <c r="A5244" s="98" t="s">
        <v>123</v>
      </c>
      <c r="B5244" s="98">
        <f t="shared" si="447"/>
        <v>10</v>
      </c>
      <c r="C5244" s="98">
        <f t="shared" si="448"/>
        <v>0</v>
      </c>
      <c r="D5244" s="98">
        <f>D5242</f>
        <v>120</v>
      </c>
      <c r="E5244" s="98">
        <f t="shared" si="451"/>
        <v>89</v>
      </c>
      <c r="F5244" s="397">
        <f>F5242+(E5244-E5242)*(F5245-F5242)/(E5245-E5242)</f>
        <v>4.203266666666666</v>
      </c>
      <c r="G5244" s="98">
        <v>15</v>
      </c>
      <c r="H5244" s="491">
        <f>H5242+(E5244-E5242)*(H5245-H5242)/(E5245-E5242)</f>
        <v>0.31727833333333333</v>
      </c>
      <c r="I5244" s="492">
        <f>I5242+(E5244-E5242)*(I5245-I5242)/(E5245-E5242)</f>
        <v>13.233333333333334</v>
      </c>
      <c r="J5244" s="397">
        <f>J5242+(E5244-E5242)*(J5245-J5242)/(E5245-E5242)</f>
        <v>8.4633333333333324E-2</v>
      </c>
      <c r="K5244" s="469">
        <f t="shared" si="449"/>
        <v>13.247884349703465</v>
      </c>
      <c r="L5244" s="469">
        <f t="shared" si="450"/>
        <v>1.4551016370131009E-2</v>
      </c>
    </row>
    <row r="5245" spans="1:12">
      <c r="A5245" s="480" t="s">
        <v>123</v>
      </c>
      <c r="B5245" s="480">
        <f t="shared" ref="B5245:B5308" si="452">INT(D5245/12)</f>
        <v>10</v>
      </c>
      <c r="C5245" s="480">
        <f t="shared" ref="C5245:C5308" si="453">D5245-B5245*12</f>
        <v>0</v>
      </c>
      <c r="D5245" s="480">
        <f>D5242</f>
        <v>120</v>
      </c>
      <c r="E5245" s="480">
        <f t="shared" si="451"/>
        <v>90</v>
      </c>
      <c r="F5245" s="484">
        <v>4.2150999999999996</v>
      </c>
      <c r="G5245" s="480">
        <v>15</v>
      </c>
      <c r="H5245" s="482">
        <v>0.31587599999999999</v>
      </c>
      <c r="I5245" s="483">
        <v>13.3</v>
      </c>
      <c r="J5245" s="484">
        <v>8.0799999999999997E-2</v>
      </c>
      <c r="K5245" s="469">
        <f t="shared" si="449"/>
        <v>13.344160366726182</v>
      </c>
      <c r="L5245" s="469">
        <f t="shared" si="450"/>
        <v>4.4160366726181621E-2</v>
      </c>
    </row>
    <row r="5246" spans="1:12">
      <c r="A5246" s="98" t="s">
        <v>123</v>
      </c>
      <c r="B5246" s="98">
        <f t="shared" si="452"/>
        <v>10</v>
      </c>
      <c r="C5246" s="98">
        <f t="shared" si="453"/>
        <v>0</v>
      </c>
      <c r="D5246" s="98">
        <f>D5245</f>
        <v>120</v>
      </c>
      <c r="E5246" s="98">
        <f t="shared" si="451"/>
        <v>91</v>
      </c>
      <c r="F5246" s="397">
        <f>F5245+(E5246-E5245)*(F5248-F5245)/(E5248-E5245)</f>
        <v>4.2268666666666661</v>
      </c>
      <c r="G5246" s="98">
        <v>15</v>
      </c>
      <c r="H5246" s="491">
        <f>H5245+(E5246-E5245)*(H5248-H5245)/(E5248-E5245)</f>
        <v>0.3144493333333333</v>
      </c>
      <c r="I5246" s="492">
        <f>I5245+(E5246-E5245)*(I5248-I5245)/(E5248-E5245)</f>
        <v>13.4</v>
      </c>
      <c r="J5246" s="397">
        <f>J5245+(E5246-E5245)*(J5248-J5245)/(E5248-E5245)</f>
        <v>7.6933333333333326E-2</v>
      </c>
      <c r="K5246" s="469">
        <f t="shared" si="449"/>
        <v>13.442123161336006</v>
      </c>
      <c r="L5246" s="469">
        <f t="shared" si="450"/>
        <v>4.2123161336006021E-2</v>
      </c>
    </row>
    <row r="5247" spans="1:12">
      <c r="A5247" s="98" t="s">
        <v>123</v>
      </c>
      <c r="B5247" s="98">
        <f t="shared" si="452"/>
        <v>10</v>
      </c>
      <c r="C5247" s="98">
        <f t="shared" si="453"/>
        <v>0</v>
      </c>
      <c r="D5247" s="98">
        <f>D5245</f>
        <v>120</v>
      </c>
      <c r="E5247" s="98">
        <f t="shared" si="451"/>
        <v>92</v>
      </c>
      <c r="F5247" s="397">
        <f>F5245+(E5247-E5245)*(F5248-F5245)/(E5248-E5245)</f>
        <v>4.2386333333333335</v>
      </c>
      <c r="G5247" s="98">
        <v>15</v>
      </c>
      <c r="H5247" s="491">
        <f>H5245+(E5247-E5245)*(H5248-H5245)/(E5248-E5245)</f>
        <v>0.31302266666666667</v>
      </c>
      <c r="I5247" s="492">
        <f>I5245+(E5247-E5245)*(I5248-I5245)/(E5248-E5245)</f>
        <v>13.5</v>
      </c>
      <c r="J5247" s="397">
        <f>J5245+(E5247-E5245)*(J5248-J5245)/(E5248-E5245)</f>
        <v>7.3066666666666669E-2</v>
      </c>
      <c r="K5247" s="469">
        <f t="shared" si="449"/>
        <v>13.54097892804355</v>
      </c>
      <c r="L5247" s="469">
        <f t="shared" si="450"/>
        <v>4.0978928043550411E-2</v>
      </c>
    </row>
    <row r="5248" spans="1:12">
      <c r="A5248" s="480" t="s">
        <v>123</v>
      </c>
      <c r="B5248" s="480">
        <f t="shared" si="452"/>
        <v>10</v>
      </c>
      <c r="C5248" s="480">
        <f t="shared" si="453"/>
        <v>0</v>
      </c>
      <c r="D5248" s="480">
        <f>D5245</f>
        <v>120</v>
      </c>
      <c r="E5248" s="480">
        <f t="shared" si="451"/>
        <v>93</v>
      </c>
      <c r="F5248" s="484">
        <v>4.2504</v>
      </c>
      <c r="G5248" s="480">
        <v>15</v>
      </c>
      <c r="H5248" s="482">
        <v>0.31159599999999998</v>
      </c>
      <c r="I5248" s="483">
        <v>13.6</v>
      </c>
      <c r="J5248" s="484">
        <v>6.9199999999999998E-2</v>
      </c>
      <c r="K5248" s="469">
        <f t="shared" si="449"/>
        <v>13.640739932476668</v>
      </c>
      <c r="L5248" s="469">
        <f t="shared" si="450"/>
        <v>4.0739932476668628E-2</v>
      </c>
    </row>
    <row r="5249" spans="1:12">
      <c r="A5249" s="98" t="s">
        <v>123</v>
      </c>
      <c r="B5249" s="98">
        <f t="shared" si="452"/>
        <v>10</v>
      </c>
      <c r="C5249" s="98">
        <f t="shared" si="453"/>
        <v>0</v>
      </c>
      <c r="D5249" s="98">
        <f>D5248</f>
        <v>120</v>
      </c>
      <c r="E5249" s="98">
        <f t="shared" si="451"/>
        <v>94</v>
      </c>
      <c r="F5249" s="397">
        <f>F5248+(E5249-E5248)*(F5251-F5248)/(E5251-E5248)</f>
        <v>4.2620666666666667</v>
      </c>
      <c r="G5249" s="98">
        <v>15</v>
      </c>
      <c r="H5249" s="491">
        <f>H5248+(E5249-E5248)*(H5251-H5248)/(E5251-E5248)</f>
        <v>0.3101443333333333</v>
      </c>
      <c r="I5249" s="492">
        <f>I5248+(E5249-E5248)*(I5251-I5248)/(E5251-E5248)</f>
        <v>13.733333333333333</v>
      </c>
      <c r="J5249" s="397">
        <f>J5248+(E5249-E5248)*(J5251-J5248)/(E5251-E5248)</f>
        <v>6.536666666666667E-2</v>
      </c>
      <c r="K5249" s="469">
        <f t="shared" si="449"/>
        <v>13.742203898614948</v>
      </c>
      <c r="L5249" s="469">
        <f t="shared" si="450"/>
        <v>8.8705652816152281E-3</v>
      </c>
    </row>
    <row r="5250" spans="1:12">
      <c r="A5250" s="98" t="s">
        <v>123</v>
      </c>
      <c r="B5250" s="98">
        <f t="shared" si="452"/>
        <v>10</v>
      </c>
      <c r="C5250" s="98">
        <f t="shared" si="453"/>
        <v>0</v>
      </c>
      <c r="D5250" s="98">
        <f>D5248</f>
        <v>120</v>
      </c>
      <c r="E5250" s="98">
        <f t="shared" si="451"/>
        <v>95</v>
      </c>
      <c r="F5250" s="397">
        <f>F5248+(E5250-E5248)*(F5251-F5248)/(E5251-E5248)</f>
        <v>4.2737333333333334</v>
      </c>
      <c r="G5250" s="98">
        <v>15</v>
      </c>
      <c r="H5250" s="491">
        <f>H5248+(E5250-E5248)*(H5251-H5248)/(E5251-E5248)</f>
        <v>0.30869266666666667</v>
      </c>
      <c r="I5250" s="492">
        <f>I5248+(E5250-E5248)*(I5251-I5248)/(E5251-E5248)</f>
        <v>13.866666666666667</v>
      </c>
      <c r="J5250" s="397">
        <f>J5248+(E5250-E5248)*(J5251-J5248)/(E5251-E5248)</f>
        <v>6.1533333333333336E-2</v>
      </c>
      <c r="K5250" s="469">
        <f t="shared" si="449"/>
        <v>13.844622159256563</v>
      </c>
      <c r="L5250" s="469">
        <f t="shared" si="450"/>
        <v>-2.204450741010433E-2</v>
      </c>
    </row>
    <row r="5251" spans="1:12">
      <c r="A5251" s="480" t="s">
        <v>123</v>
      </c>
      <c r="B5251" s="480">
        <f t="shared" si="452"/>
        <v>10</v>
      </c>
      <c r="C5251" s="480">
        <f t="shared" si="453"/>
        <v>0</v>
      </c>
      <c r="D5251" s="480">
        <f>D5248</f>
        <v>120</v>
      </c>
      <c r="E5251" s="480">
        <f t="shared" si="451"/>
        <v>96</v>
      </c>
      <c r="F5251" s="484">
        <v>4.2854000000000001</v>
      </c>
      <c r="G5251" s="480">
        <v>15</v>
      </c>
      <c r="H5251" s="482">
        <v>0.30724099999999999</v>
      </c>
      <c r="I5251" s="483">
        <v>14</v>
      </c>
      <c r="J5251" s="484">
        <v>5.7700000000000001E-2</v>
      </c>
      <c r="K5251" s="469">
        <f t="shared" si="449"/>
        <v>13.948008241087615</v>
      </c>
      <c r="L5251" s="469">
        <f t="shared" si="450"/>
        <v>-5.1991758912384611E-2</v>
      </c>
    </row>
    <row r="5252" spans="1:12">
      <c r="A5252" s="98" t="s">
        <v>123</v>
      </c>
      <c r="B5252" s="98">
        <f t="shared" si="452"/>
        <v>10</v>
      </c>
      <c r="C5252" s="98">
        <f t="shared" si="453"/>
        <v>0</v>
      </c>
      <c r="D5252" s="98">
        <f>D5251</f>
        <v>120</v>
      </c>
      <c r="E5252" s="98">
        <f t="shared" si="451"/>
        <v>97</v>
      </c>
      <c r="F5252" s="397">
        <f>F5251+(E5252-E5251)*(F5254-F5251)/(E5254-E5251)</f>
        <v>4.2969333333333335</v>
      </c>
      <c r="G5252" s="98">
        <v>15</v>
      </c>
      <c r="H5252" s="491">
        <f>H5251+(E5252-E5251)*(H5254-H5251)/(E5254-E5251)</f>
        <v>0.30576266666666668</v>
      </c>
      <c r="I5252" s="492">
        <f>I5251+(E5252-E5251)*(I5254-I5251)/(E5254-E5251)</f>
        <v>14.1</v>
      </c>
      <c r="J5252" s="397">
        <f>J5251+(E5252-E5251)*(J5254-J5251)/(E5254-E5251)</f>
        <v>5.3866666666666667E-2</v>
      </c>
      <c r="K5252" s="469">
        <f t="shared" si="449"/>
        <v>14.05316541805845</v>
      </c>
      <c r="L5252" s="469">
        <f t="shared" si="450"/>
        <v>-4.6834581941549658E-2</v>
      </c>
    </row>
    <row r="5253" spans="1:12">
      <c r="A5253" s="98" t="s">
        <v>123</v>
      </c>
      <c r="B5253" s="98">
        <f t="shared" si="452"/>
        <v>10</v>
      </c>
      <c r="C5253" s="98">
        <f t="shared" si="453"/>
        <v>0</v>
      </c>
      <c r="D5253" s="98">
        <f>D5251</f>
        <v>120</v>
      </c>
      <c r="E5253" s="98">
        <f t="shared" si="451"/>
        <v>98</v>
      </c>
      <c r="F5253" s="397">
        <f>F5251+(E5253-E5251)*(F5254-F5251)/(E5254-E5251)</f>
        <v>4.3084666666666669</v>
      </c>
      <c r="G5253" s="98">
        <v>15</v>
      </c>
      <c r="H5253" s="491">
        <f>H5251+(E5253-E5251)*(H5254-H5251)/(E5254-E5251)</f>
        <v>0.30428433333333332</v>
      </c>
      <c r="I5253" s="492">
        <f>I5251+(E5253-E5251)*(I5254-I5251)/(E5254-E5251)</f>
        <v>14.200000000000001</v>
      </c>
      <c r="J5253" s="397">
        <f>J5251+(E5253-E5251)*(J5254-J5251)/(E5254-E5251)</f>
        <v>5.0033333333333332E-2</v>
      </c>
      <c r="K5253" s="469">
        <f t="shared" si="449"/>
        <v>14.159344385131014</v>
      </c>
      <c r="L5253" s="469">
        <f t="shared" si="450"/>
        <v>-4.0655614868986945E-2</v>
      </c>
    </row>
    <row r="5254" spans="1:12">
      <c r="A5254" s="480" t="s">
        <v>123</v>
      </c>
      <c r="B5254" s="480">
        <f t="shared" si="452"/>
        <v>10</v>
      </c>
      <c r="C5254" s="480">
        <f t="shared" si="453"/>
        <v>0</v>
      </c>
      <c r="D5254" s="480">
        <f>D5251</f>
        <v>120</v>
      </c>
      <c r="E5254" s="480">
        <f t="shared" si="451"/>
        <v>99</v>
      </c>
      <c r="F5254" s="484">
        <v>4.32</v>
      </c>
      <c r="G5254" s="480">
        <v>15</v>
      </c>
      <c r="H5254" s="482">
        <v>0.30280600000000002</v>
      </c>
      <c r="I5254" s="483">
        <v>14.3</v>
      </c>
      <c r="J5254" s="484">
        <v>4.6199999999999998E-2</v>
      </c>
      <c r="K5254" s="469">
        <f t="shared" si="449"/>
        <v>14.266560107791788</v>
      </c>
      <c r="L5254" s="469">
        <f t="shared" si="450"/>
        <v>-3.343989220821264E-2</v>
      </c>
    </row>
    <row r="5255" spans="1:12">
      <c r="A5255" s="98" t="s">
        <v>123</v>
      </c>
      <c r="B5255" s="98">
        <f t="shared" si="452"/>
        <v>10</v>
      </c>
      <c r="C5255" s="98">
        <f t="shared" si="453"/>
        <v>0</v>
      </c>
      <c r="D5255" s="98">
        <f>D5254</f>
        <v>120</v>
      </c>
      <c r="E5255" s="98">
        <f t="shared" si="451"/>
        <v>100</v>
      </c>
      <c r="F5255" s="397">
        <f>F5254+(E5255-E5254)*(F5257-F5254)/(E5257-E5254)</f>
        <v>4.3314666666666666</v>
      </c>
      <c r="G5255" s="98">
        <v>15</v>
      </c>
      <c r="H5255" s="491">
        <f>H5254+(E5255-E5254)*(H5257-H5254)/(E5257-E5254)</f>
        <v>0.30129933333333336</v>
      </c>
      <c r="I5255" s="492">
        <f>I5254+(E5255-E5254)*(I5257-I5254)/(E5257-E5254)</f>
        <v>14.4</v>
      </c>
      <c r="J5255" s="397">
        <f>J5254+(E5255-E5254)*(J5257-J5254)/(E5257-E5254)</f>
        <v>4.2333333333333334E-2</v>
      </c>
      <c r="K5255" s="469">
        <f t="shared" si="449"/>
        <v>14.37595834928277</v>
      </c>
      <c r="L5255" s="469">
        <f t="shared" si="450"/>
        <v>-2.4041650717229857E-2</v>
      </c>
    </row>
    <row r="5256" spans="1:12">
      <c r="A5256" s="98" t="s">
        <v>123</v>
      </c>
      <c r="B5256" s="98">
        <f t="shared" si="452"/>
        <v>10</v>
      </c>
      <c r="C5256" s="98">
        <f t="shared" si="453"/>
        <v>0</v>
      </c>
      <c r="D5256" s="98">
        <f>D5254</f>
        <v>120</v>
      </c>
      <c r="E5256" s="98">
        <f t="shared" si="451"/>
        <v>101</v>
      </c>
      <c r="F5256" s="397">
        <f>F5254+(E5256-E5254)*(F5257-F5254)/(E5257-E5254)</f>
        <v>4.3429333333333338</v>
      </c>
      <c r="G5256" s="98">
        <v>15</v>
      </c>
      <c r="H5256" s="491">
        <f>H5254+(E5256-E5254)*(H5257-H5254)/(E5257-E5254)</f>
        <v>0.29979266666666665</v>
      </c>
      <c r="I5256" s="492">
        <f>I5254+(E5256-E5254)*(I5257-I5254)/(E5257-E5254)</f>
        <v>14.5</v>
      </c>
      <c r="J5256" s="397">
        <f>J5254+(E5256-E5254)*(J5257-J5254)/(E5257-E5254)</f>
        <v>3.8466666666666663E-2</v>
      </c>
      <c r="K5256" s="469">
        <f t="shared" si="449"/>
        <v>14.48645619528163</v>
      </c>
      <c r="L5256" s="469">
        <f t="shared" si="450"/>
        <v>-1.3543804718370467E-2</v>
      </c>
    </row>
    <row r="5257" spans="1:12">
      <c r="A5257" s="480" t="s">
        <v>123</v>
      </c>
      <c r="B5257" s="480">
        <f t="shared" si="452"/>
        <v>10</v>
      </c>
      <c r="C5257" s="480">
        <f t="shared" si="453"/>
        <v>0</v>
      </c>
      <c r="D5257" s="480">
        <f>D5254</f>
        <v>120</v>
      </c>
      <c r="E5257" s="480">
        <f t="shared" si="451"/>
        <v>102</v>
      </c>
      <c r="F5257" s="484">
        <v>4.3544</v>
      </c>
      <c r="G5257" s="480">
        <v>15</v>
      </c>
      <c r="H5257" s="482">
        <v>0.298286</v>
      </c>
      <c r="I5257" s="483">
        <v>14.6</v>
      </c>
      <c r="J5257" s="484">
        <v>3.4599999999999999E-2</v>
      </c>
      <c r="K5257" s="469">
        <f t="shared" si="449"/>
        <v>14.598070308361773</v>
      </c>
      <c r="L5257" s="469">
        <f t="shared" si="450"/>
        <v>-1.9296916382263163E-3</v>
      </c>
    </row>
    <row r="5258" spans="1:12">
      <c r="A5258" s="98" t="s">
        <v>123</v>
      </c>
      <c r="B5258" s="98">
        <f t="shared" si="452"/>
        <v>10</v>
      </c>
      <c r="C5258" s="98">
        <f t="shared" si="453"/>
        <v>0</v>
      </c>
      <c r="D5258" s="98">
        <f>D5257</f>
        <v>120</v>
      </c>
      <c r="E5258" s="98">
        <f t="shared" si="451"/>
        <v>103</v>
      </c>
      <c r="F5258" s="397">
        <f>F5257+(E5258-E5257)*(F5260-F5257)/(E5260-E5257)</f>
        <v>4.3658000000000001</v>
      </c>
      <c r="G5258" s="98">
        <v>15</v>
      </c>
      <c r="H5258" s="491">
        <f>H5257+(E5258-E5257)*(H5260-H5257)/(E5260-E5257)</f>
        <v>0.29675000000000001</v>
      </c>
      <c r="I5258" s="492">
        <f>I5257+(E5258-E5257)*(I5260-I5257)/(E5260-E5257)</f>
        <v>14.7</v>
      </c>
      <c r="J5258" s="397">
        <f>J5257+(E5258-E5257)*(J5260-J5257)/(E5260-E5257)</f>
        <v>3.0766666666666664E-2</v>
      </c>
      <c r="K5258" s="469">
        <f t="shared" si="449"/>
        <v>14.712047177759056</v>
      </c>
      <c r="L5258" s="469">
        <f t="shared" si="450"/>
        <v>1.2047177759056282E-2</v>
      </c>
    </row>
    <row r="5259" spans="1:12">
      <c r="A5259" s="98" t="s">
        <v>123</v>
      </c>
      <c r="B5259" s="98">
        <f t="shared" si="452"/>
        <v>10</v>
      </c>
      <c r="C5259" s="98">
        <f t="shared" si="453"/>
        <v>0</v>
      </c>
      <c r="D5259" s="98">
        <f>D5257</f>
        <v>120</v>
      </c>
      <c r="E5259" s="98">
        <f t="shared" si="451"/>
        <v>104</v>
      </c>
      <c r="F5259" s="397">
        <f>F5257+(E5259-E5257)*(F5260-F5257)/(E5260-E5257)</f>
        <v>4.3772000000000002</v>
      </c>
      <c r="G5259" s="98">
        <v>15</v>
      </c>
      <c r="H5259" s="491">
        <f>H5257+(E5259-E5257)*(H5260-H5257)/(E5260-E5257)</f>
        <v>0.29521399999999998</v>
      </c>
      <c r="I5259" s="492">
        <f>I5257+(E5259-E5257)*(I5260-I5257)/(E5260-E5257)</f>
        <v>14.8</v>
      </c>
      <c r="J5259" s="397">
        <f>J5257+(E5259-E5257)*(J5260-J5257)/(E5260-E5257)</f>
        <v>2.6933333333333333E-2</v>
      </c>
      <c r="K5259" s="469">
        <f t="shared" ref="K5259:K5322" si="454">F5259/H5259</f>
        <v>14.827210091662321</v>
      </c>
      <c r="L5259" s="469">
        <f t="shared" ref="L5259:L5322" si="455">K5259-I5259</f>
        <v>2.7210091662320579E-2</v>
      </c>
    </row>
    <row r="5260" spans="1:12">
      <c r="A5260" s="480" t="s">
        <v>123</v>
      </c>
      <c r="B5260" s="480">
        <f t="shared" si="452"/>
        <v>10</v>
      </c>
      <c r="C5260" s="480">
        <f t="shared" si="453"/>
        <v>0</v>
      </c>
      <c r="D5260" s="480">
        <f>D5257</f>
        <v>120</v>
      </c>
      <c r="E5260" s="480">
        <f t="shared" si="451"/>
        <v>105</v>
      </c>
      <c r="F5260" s="484">
        <v>4.3886000000000003</v>
      </c>
      <c r="G5260" s="480">
        <v>15</v>
      </c>
      <c r="H5260" s="482">
        <v>0.29367799999999999</v>
      </c>
      <c r="I5260" s="483">
        <v>14.9</v>
      </c>
      <c r="J5260" s="484">
        <v>2.3099999999999999E-2</v>
      </c>
      <c r="K5260" s="469">
        <f t="shared" si="454"/>
        <v>14.943577659886</v>
      </c>
      <c r="L5260" s="469">
        <f t="shared" si="455"/>
        <v>4.3577659885999154E-2</v>
      </c>
    </row>
    <row r="5261" spans="1:12">
      <c r="A5261" s="98" t="s">
        <v>123</v>
      </c>
      <c r="B5261" s="98">
        <f t="shared" si="452"/>
        <v>10</v>
      </c>
      <c r="C5261" s="98">
        <f t="shared" si="453"/>
        <v>0</v>
      </c>
      <c r="D5261" s="98">
        <f>D5260</f>
        <v>120</v>
      </c>
      <c r="E5261" s="98">
        <f t="shared" si="451"/>
        <v>106</v>
      </c>
      <c r="F5261" s="397">
        <f>F5260+(E5261-E5260)*(F5263-F5260)/(E5263-E5260)</f>
        <v>4.399866666666667</v>
      </c>
      <c r="G5261" s="98">
        <v>15</v>
      </c>
      <c r="H5261" s="491">
        <f>H5260+(E5261-E5260)*(H5263-H5260)/(E5263-E5260)</f>
        <v>0.29211033333333331</v>
      </c>
      <c r="I5261" s="492">
        <f>I5260+(E5261-E5260)*(I5263-I5260)/(E5263-E5260)</f>
        <v>15.033333333333333</v>
      </c>
      <c r="J5261" s="397">
        <f>J5260+(E5261-E5260)*(J5263-J5260)/(E5263-E5260)</f>
        <v>1.9233333333333331E-2</v>
      </c>
      <c r="K5261" s="469">
        <f t="shared" si="454"/>
        <v>15.062345164098955</v>
      </c>
      <c r="L5261" s="469">
        <f t="shared" si="455"/>
        <v>2.9011830765622193E-2</v>
      </c>
    </row>
    <row r="5262" spans="1:12">
      <c r="A5262" s="98" t="s">
        <v>123</v>
      </c>
      <c r="B5262" s="98">
        <f t="shared" si="452"/>
        <v>10</v>
      </c>
      <c r="C5262" s="98">
        <f t="shared" si="453"/>
        <v>0</v>
      </c>
      <c r="D5262" s="98">
        <f>D5260</f>
        <v>120</v>
      </c>
      <c r="E5262" s="98">
        <f t="shared" si="451"/>
        <v>107</v>
      </c>
      <c r="F5262" s="397">
        <f>F5260+(E5262-E5260)*(F5263-F5260)/(E5263-E5260)</f>
        <v>4.4111333333333329</v>
      </c>
      <c r="G5262" s="98">
        <v>15</v>
      </c>
      <c r="H5262" s="491">
        <f>H5260+(E5262-E5260)*(H5263-H5260)/(E5263-E5260)</f>
        <v>0.29054266666666667</v>
      </c>
      <c r="I5262" s="492">
        <f>I5260+(E5262-E5260)*(I5263-I5260)/(E5263-E5260)</f>
        <v>15.166666666666668</v>
      </c>
      <c r="J5262" s="397">
        <f>J5260+(E5262-E5260)*(J5263-J5260)/(E5263-E5260)</f>
        <v>1.5366666666666667E-2</v>
      </c>
      <c r="K5262" s="469">
        <f t="shared" si="454"/>
        <v>15.182394324184168</v>
      </c>
      <c r="L5262" s="469">
        <f t="shared" si="455"/>
        <v>1.5727657517500049E-2</v>
      </c>
    </row>
    <row r="5263" spans="1:12">
      <c r="A5263" s="480" t="s">
        <v>123</v>
      </c>
      <c r="B5263" s="480">
        <f t="shared" si="452"/>
        <v>10</v>
      </c>
      <c r="C5263" s="480">
        <f t="shared" si="453"/>
        <v>0</v>
      </c>
      <c r="D5263" s="480">
        <f>D5260</f>
        <v>120</v>
      </c>
      <c r="E5263" s="480">
        <f t="shared" si="451"/>
        <v>108</v>
      </c>
      <c r="F5263" s="484">
        <v>4.4223999999999997</v>
      </c>
      <c r="G5263" s="480">
        <v>15</v>
      </c>
      <c r="H5263" s="482">
        <v>0.28897499999999998</v>
      </c>
      <c r="I5263" s="483">
        <v>15.3</v>
      </c>
      <c r="J5263" s="484">
        <v>1.15E-2</v>
      </c>
      <c r="K5263" s="469">
        <f t="shared" si="454"/>
        <v>15.303745998788822</v>
      </c>
      <c r="L5263" s="469">
        <f t="shared" si="455"/>
        <v>3.7459987888208701E-3</v>
      </c>
    </row>
    <row r="5264" spans="1:12">
      <c r="A5264" s="98" t="s">
        <v>123</v>
      </c>
      <c r="B5264" s="98">
        <f t="shared" si="452"/>
        <v>10</v>
      </c>
      <c r="C5264" s="98">
        <f t="shared" si="453"/>
        <v>0</v>
      </c>
      <c r="D5264" s="98">
        <f>D5263</f>
        <v>120</v>
      </c>
      <c r="E5264" s="98">
        <f t="shared" si="451"/>
        <v>109</v>
      </c>
      <c r="F5264" s="397">
        <f>F5263+(E5264-E5263)*(F5266-F5263)/(E5266-E5263)</f>
        <v>4.4336000000000002</v>
      </c>
      <c r="G5264" s="98">
        <v>15</v>
      </c>
      <c r="H5264" s="491">
        <f>H5263+(E5264-E5263)*(H5266-H5263)/(E5266-E5263)</f>
        <v>0.28737466666666667</v>
      </c>
      <c r="I5264" s="492">
        <f>I5263+(E5264-E5263)*(I5266-I5263)/(E5266-E5263)</f>
        <v>15.433333333333334</v>
      </c>
      <c r="J5264" s="397">
        <f>J5263+(E5264-E5263)*(J5266-J5263)/(E5266-E5263)</f>
        <v>7.6666666666666671E-3</v>
      </c>
      <c r="K5264" s="469">
        <f t="shared" si="454"/>
        <v>15.427943080113765</v>
      </c>
      <c r="L5264" s="469">
        <f t="shared" si="455"/>
        <v>-5.3902532195682085E-3</v>
      </c>
    </row>
    <row r="5265" spans="1:12">
      <c r="A5265" s="98" t="s">
        <v>123</v>
      </c>
      <c r="B5265" s="98">
        <f t="shared" si="452"/>
        <v>10</v>
      </c>
      <c r="C5265" s="98">
        <f t="shared" si="453"/>
        <v>0</v>
      </c>
      <c r="D5265" s="98">
        <f>D5263</f>
        <v>120</v>
      </c>
      <c r="E5265" s="98">
        <f t="shared" si="451"/>
        <v>110</v>
      </c>
      <c r="F5265" s="397">
        <f>F5263+(E5265-E5263)*(F5266-F5263)/(E5266-E5263)</f>
        <v>4.4447999999999999</v>
      </c>
      <c r="G5265" s="98">
        <v>15</v>
      </c>
      <c r="H5265" s="491">
        <f>H5263+(E5265-E5263)*(H5266-H5263)/(E5266-E5263)</f>
        <v>0.2857743333333333</v>
      </c>
      <c r="I5265" s="492">
        <f>I5263+(E5265-E5263)*(I5266-I5263)/(E5266-E5263)</f>
        <v>15.566666666666666</v>
      </c>
      <c r="J5265" s="397">
        <f>J5263+(E5265-E5263)*(J5266-J5263)/(E5266-E5263)</f>
        <v>3.8333333333333336E-3</v>
      </c>
      <c r="K5265" s="469">
        <f t="shared" si="454"/>
        <v>15.553531166199905</v>
      </c>
      <c r="L5265" s="469">
        <f t="shared" si="455"/>
        <v>-1.3135500466761485E-2</v>
      </c>
    </row>
    <row r="5266" spans="1:12">
      <c r="A5266" s="480" t="s">
        <v>123</v>
      </c>
      <c r="B5266" s="480">
        <f t="shared" si="452"/>
        <v>10</v>
      </c>
      <c r="C5266" s="480">
        <f t="shared" si="453"/>
        <v>0</v>
      </c>
      <c r="D5266" s="480">
        <f>D5263</f>
        <v>120</v>
      </c>
      <c r="E5266" s="480">
        <f t="shared" si="451"/>
        <v>111</v>
      </c>
      <c r="F5266" s="484">
        <v>4.4560000000000004</v>
      </c>
      <c r="G5266" s="480">
        <v>15</v>
      </c>
      <c r="H5266" s="482">
        <v>0.28417399999999998</v>
      </c>
      <c r="I5266" s="483">
        <v>15.7</v>
      </c>
      <c r="J5266" s="484">
        <v>0</v>
      </c>
      <c r="K5266" s="469">
        <f t="shared" si="454"/>
        <v>15.680533757486613</v>
      </c>
      <c r="L5266" s="469">
        <f t="shared" si="455"/>
        <v>-1.9466242513386689E-2</v>
      </c>
    </row>
    <row r="5267" spans="1:12">
      <c r="A5267" s="98" t="s">
        <v>123</v>
      </c>
      <c r="B5267" s="98">
        <f t="shared" si="452"/>
        <v>10</v>
      </c>
      <c r="C5267" s="98">
        <f t="shared" si="453"/>
        <v>0</v>
      </c>
      <c r="D5267" s="98">
        <f>D5266</f>
        <v>120</v>
      </c>
      <c r="E5267" s="98">
        <f t="shared" si="451"/>
        <v>112</v>
      </c>
      <c r="F5267" s="397">
        <f>F5266+(E5267-E5266)*(F5269-F5266)/(E5269-E5266)</f>
        <v>4.4671333333333338</v>
      </c>
      <c r="G5267" s="98">
        <v>15</v>
      </c>
      <c r="H5267" s="491">
        <f>H5266+(E5267-E5266)*(H5269-H5266)/(E5269-E5266)</f>
        <v>0.28253866666666666</v>
      </c>
      <c r="I5267" s="492">
        <f>I5266+(E5267-E5266)*(I5269-I5266)/(E5269-E5266)</f>
        <v>15.833333333333334</v>
      </c>
      <c r="J5267" s="493">
        <f>J5266+(E5267-E5266)*(J5269-J5266)/(E5269-E5266)</f>
        <v>0</v>
      </c>
      <c r="K5267" s="469">
        <f t="shared" si="454"/>
        <v>15.81069729688916</v>
      </c>
      <c r="L5267" s="469">
        <f t="shared" si="455"/>
        <v>-2.2636036444174223E-2</v>
      </c>
    </row>
    <row r="5268" spans="1:12">
      <c r="A5268" s="98" t="s">
        <v>123</v>
      </c>
      <c r="B5268" s="98">
        <f t="shared" si="452"/>
        <v>10</v>
      </c>
      <c r="C5268" s="98">
        <f t="shared" si="453"/>
        <v>0</v>
      </c>
      <c r="D5268" s="98">
        <f>D5266</f>
        <v>120</v>
      </c>
      <c r="E5268" s="98">
        <f t="shared" si="451"/>
        <v>113</v>
      </c>
      <c r="F5268" s="397">
        <f>F5266+(E5268-E5266)*(F5269-F5266)/(E5269-E5266)</f>
        <v>4.4782666666666664</v>
      </c>
      <c r="G5268" s="98">
        <v>15</v>
      </c>
      <c r="H5268" s="491">
        <f>H5266+(E5268-E5266)*(H5269-H5266)/(E5269-E5266)</f>
        <v>0.28090333333333334</v>
      </c>
      <c r="I5268" s="492">
        <f>I5266+(E5268-E5266)*(I5269-I5266)/(E5269-E5266)</f>
        <v>15.966666666666667</v>
      </c>
      <c r="J5268" s="493">
        <f>J5266+(E5268-E5266)*(J5269-J5266)/(E5269-E5266)</f>
        <v>0</v>
      </c>
      <c r="K5268" s="469">
        <f t="shared" si="454"/>
        <v>15.94237638096142</v>
      </c>
      <c r="L5268" s="469">
        <f t="shared" si="455"/>
        <v>-2.4290285705246717E-2</v>
      </c>
    </row>
    <row r="5269" spans="1:12">
      <c r="A5269" s="480" t="s">
        <v>123</v>
      </c>
      <c r="B5269" s="480">
        <f t="shared" si="452"/>
        <v>10</v>
      </c>
      <c r="C5269" s="480">
        <f t="shared" si="453"/>
        <v>0</v>
      </c>
      <c r="D5269" s="480">
        <f>D5266</f>
        <v>120</v>
      </c>
      <c r="E5269" s="480">
        <f t="shared" si="451"/>
        <v>114</v>
      </c>
      <c r="F5269" s="484">
        <v>4.4893999999999998</v>
      </c>
      <c r="G5269" s="480">
        <v>15</v>
      </c>
      <c r="H5269" s="482">
        <v>0.27926800000000002</v>
      </c>
      <c r="I5269" s="483">
        <v>16.100000000000001</v>
      </c>
      <c r="J5269" s="493">
        <v>0</v>
      </c>
      <c r="K5269" s="469">
        <f t="shared" si="454"/>
        <v>16.075597633814112</v>
      </c>
      <c r="L5269" s="469">
        <f t="shared" si="455"/>
        <v>-2.440236618588898E-2</v>
      </c>
    </row>
    <row r="5270" spans="1:12">
      <c r="A5270" s="98" t="s">
        <v>123</v>
      </c>
      <c r="B5270" s="98">
        <f t="shared" si="452"/>
        <v>10</v>
      </c>
      <c r="C5270" s="98">
        <f t="shared" si="453"/>
        <v>0</v>
      </c>
      <c r="D5270" s="98">
        <f>D5269</f>
        <v>120</v>
      </c>
      <c r="E5270" s="98">
        <f t="shared" si="451"/>
        <v>115</v>
      </c>
      <c r="F5270" s="397">
        <f>F5269+(E5270-E5269)*(F5272-F5269)/(E5272-E5269)</f>
        <v>4.5004333333333335</v>
      </c>
      <c r="G5270" s="98">
        <v>15</v>
      </c>
      <c r="H5270" s="491">
        <f>H5269+(E5270-E5269)*(H5272-H5269)/(E5272-E5269)</f>
        <v>0.27759666666666666</v>
      </c>
      <c r="I5270" s="492">
        <f>I5269+(E5270-E5269)*(I5272-I5269)/(E5272-E5269)</f>
        <v>16.233333333333334</v>
      </c>
      <c r="J5270" s="493">
        <f>J5269+(E5270-E5269)*(J5272-J5269)/(E5272-E5269)</f>
        <v>0</v>
      </c>
      <c r="K5270" s="469">
        <f t="shared" si="454"/>
        <v>16.212130308961445</v>
      </c>
      <c r="L5270" s="469">
        <f t="shared" si="455"/>
        <v>-2.1203024371889256E-2</v>
      </c>
    </row>
    <row r="5271" spans="1:12">
      <c r="A5271" s="98" t="s">
        <v>123</v>
      </c>
      <c r="B5271" s="98">
        <f t="shared" si="452"/>
        <v>10</v>
      </c>
      <c r="C5271" s="98">
        <f t="shared" si="453"/>
        <v>0</v>
      </c>
      <c r="D5271" s="98">
        <f>D5269</f>
        <v>120</v>
      </c>
      <c r="E5271" s="98">
        <f t="shared" si="451"/>
        <v>116</v>
      </c>
      <c r="F5271" s="397">
        <f>F5269+(E5271-E5269)*(F5272-F5269)/(E5272-E5269)</f>
        <v>4.5114666666666663</v>
      </c>
      <c r="G5271" s="98">
        <v>15</v>
      </c>
      <c r="H5271" s="491">
        <f>H5269+(E5271-E5269)*(H5272-H5269)/(E5272-E5269)</f>
        <v>0.27592533333333336</v>
      </c>
      <c r="I5271" s="492">
        <f>I5269+(E5271-E5269)*(I5272-I5269)/(E5272-E5269)</f>
        <v>16.366666666666667</v>
      </c>
      <c r="J5271" s="493">
        <f>J5269+(E5271-E5269)*(J5272-J5269)/(E5272-E5269)</f>
        <v>0</v>
      </c>
      <c r="K5271" s="469">
        <f t="shared" si="454"/>
        <v>16.350316993969379</v>
      </c>
      <c r="L5271" s="469">
        <f t="shared" si="455"/>
        <v>-1.6349672697288042E-2</v>
      </c>
    </row>
    <row r="5272" spans="1:12">
      <c r="A5272" s="480" t="s">
        <v>123</v>
      </c>
      <c r="B5272" s="480">
        <f t="shared" si="452"/>
        <v>10</v>
      </c>
      <c r="C5272" s="480">
        <f t="shared" si="453"/>
        <v>0</v>
      </c>
      <c r="D5272" s="480">
        <f>D5269</f>
        <v>120</v>
      </c>
      <c r="E5272" s="480">
        <f t="shared" si="451"/>
        <v>117</v>
      </c>
      <c r="F5272" s="484">
        <v>4.5225</v>
      </c>
      <c r="G5272" s="480">
        <v>15</v>
      </c>
      <c r="H5272" s="482">
        <v>0.274254</v>
      </c>
      <c r="I5272" s="483">
        <v>16.5</v>
      </c>
      <c r="J5272" s="493">
        <v>0</v>
      </c>
      <c r="K5272" s="469">
        <f t="shared" si="454"/>
        <v>16.490187927979171</v>
      </c>
      <c r="L5272" s="469">
        <f t="shared" si="455"/>
        <v>-9.8120720208285661E-3</v>
      </c>
    </row>
    <row r="5273" spans="1:12">
      <c r="A5273" s="98" t="s">
        <v>123</v>
      </c>
      <c r="B5273" s="98">
        <f t="shared" si="452"/>
        <v>10</v>
      </c>
      <c r="C5273" s="98">
        <f t="shared" si="453"/>
        <v>0</v>
      </c>
      <c r="D5273" s="98">
        <f>D5272</f>
        <v>120</v>
      </c>
      <c r="E5273" s="98">
        <f t="shared" si="451"/>
        <v>118</v>
      </c>
      <c r="F5273" s="397">
        <f>F5272+(E5273-E5272)*(F5275-F5272)/(E5275-E5272)</f>
        <v>4.5334666666666665</v>
      </c>
      <c r="G5273" s="98">
        <v>15</v>
      </c>
      <c r="H5273" s="491">
        <f>H5272+(E5273-E5272)*(H5275-H5272)/(E5275-E5272)</f>
        <v>0.27254366666666668</v>
      </c>
      <c r="I5273" s="492">
        <f>I5272+(E5273-E5272)*(I5275-I5272)/(E5275-E5272)</f>
        <v>16.633333333333333</v>
      </c>
      <c r="J5273" s="493">
        <f>J5272+(E5273-E5272)*(J5275-J5272)/(E5275-E5272)</f>
        <v>0</v>
      </c>
      <c r="K5273" s="469">
        <f t="shared" si="454"/>
        <v>16.633909428580861</v>
      </c>
      <c r="L5273" s="469">
        <f t="shared" si="455"/>
        <v>5.7609524752777475E-4</v>
      </c>
    </row>
    <row r="5274" spans="1:12">
      <c r="A5274" s="98" t="s">
        <v>123</v>
      </c>
      <c r="B5274" s="98">
        <f t="shared" si="452"/>
        <v>10</v>
      </c>
      <c r="C5274" s="98">
        <f t="shared" si="453"/>
        <v>0</v>
      </c>
      <c r="D5274" s="98">
        <f>D5272</f>
        <v>120</v>
      </c>
      <c r="E5274" s="98">
        <f t="shared" si="451"/>
        <v>119</v>
      </c>
      <c r="F5274" s="397">
        <f>F5272+(E5274-E5272)*(F5275-F5272)/(E5275-E5272)</f>
        <v>4.5444333333333331</v>
      </c>
      <c r="G5274" s="98">
        <v>15</v>
      </c>
      <c r="H5274" s="491">
        <f>H5272+(E5274-E5272)*(H5275-H5272)/(E5275-E5272)</f>
        <v>0.27083333333333331</v>
      </c>
      <c r="I5274" s="492">
        <f>I5272+(E5274-E5272)*(I5275-I5272)/(E5275-E5272)</f>
        <v>16.766666666666666</v>
      </c>
      <c r="J5274" s="493">
        <f>J5272+(E5274-E5272)*(J5275-J5272)/(E5275-E5272)</f>
        <v>0</v>
      </c>
      <c r="K5274" s="469">
        <f t="shared" si="454"/>
        <v>16.779446153846155</v>
      </c>
      <c r="L5274" s="469">
        <f t="shared" si="455"/>
        <v>1.2779487179489735E-2</v>
      </c>
    </row>
    <row r="5275" spans="1:12">
      <c r="A5275" s="480" t="s">
        <v>123</v>
      </c>
      <c r="B5275" s="480">
        <f t="shared" si="452"/>
        <v>10</v>
      </c>
      <c r="C5275" s="480">
        <f t="shared" si="453"/>
        <v>0</v>
      </c>
      <c r="D5275" s="480">
        <f>D5272</f>
        <v>120</v>
      </c>
      <c r="E5275" s="480">
        <f t="shared" si="451"/>
        <v>120</v>
      </c>
      <c r="F5275" s="484">
        <v>4.5553999999999997</v>
      </c>
      <c r="G5275" s="480">
        <v>15</v>
      </c>
      <c r="H5275" s="482">
        <v>0.269123</v>
      </c>
      <c r="I5275" s="483">
        <v>16.899999999999999</v>
      </c>
      <c r="J5275" s="493">
        <v>0</v>
      </c>
      <c r="K5275" s="469">
        <f t="shared" si="454"/>
        <v>16.92683271217993</v>
      </c>
      <c r="L5275" s="469">
        <f t="shared" si="455"/>
        <v>2.6832712179931661E-2</v>
      </c>
    </row>
    <row r="5276" spans="1:12">
      <c r="A5276" s="480" t="s">
        <v>123</v>
      </c>
      <c r="B5276" s="480">
        <f t="shared" si="452"/>
        <v>10</v>
      </c>
      <c r="C5276" s="480">
        <f t="shared" si="453"/>
        <v>6</v>
      </c>
      <c r="D5276" s="480">
        <f>D5275+6</f>
        <v>126</v>
      </c>
      <c r="E5276" s="480">
        <v>12</v>
      </c>
      <c r="F5276" s="484">
        <v>3.1636000000000002</v>
      </c>
      <c r="G5276" s="480">
        <v>15</v>
      </c>
      <c r="H5276" s="482">
        <v>0.39628000000000002</v>
      </c>
      <c r="I5276" s="483">
        <v>8</v>
      </c>
      <c r="J5276" s="484">
        <v>0.36630000000000001</v>
      </c>
      <c r="K5276" s="469">
        <f t="shared" si="454"/>
        <v>7.9832441707883319</v>
      </c>
      <c r="L5276" s="469">
        <f t="shared" si="455"/>
        <v>-1.6755829211668072E-2</v>
      </c>
    </row>
    <row r="5277" spans="1:12">
      <c r="A5277" s="98" t="s">
        <v>123</v>
      </c>
      <c r="B5277" s="98">
        <f t="shared" si="452"/>
        <v>10</v>
      </c>
      <c r="C5277" s="98">
        <f t="shared" si="453"/>
        <v>6</v>
      </c>
      <c r="D5277" s="98">
        <f>D5276</f>
        <v>126</v>
      </c>
      <c r="E5277" s="98">
        <f>E5276+1</f>
        <v>13</v>
      </c>
      <c r="F5277" s="397">
        <f>F5276+(E5277-E5276)*(F5279-F5276)/(E5279-E5276)</f>
        <v>3.1792333333333334</v>
      </c>
      <c r="G5277" s="98">
        <v>15</v>
      </c>
      <c r="H5277" s="491">
        <f>H5276+(E5277-E5276)*(H5279-H5276)/(E5279-E5276)</f>
        <v>0.39531700000000003</v>
      </c>
      <c r="I5277" s="492">
        <f>I5276+(E5277-E5276)*(I5279-I5276)/(E5279-E5276)</f>
        <v>8.0666666666666664</v>
      </c>
      <c r="J5277" s="397">
        <f>J5276+(E5277-E5276)*(J5279-J5276)/(E5279-E5276)</f>
        <v>0.36280000000000001</v>
      </c>
      <c r="K5277" s="469">
        <f t="shared" si="454"/>
        <v>8.0422378327603745</v>
      </c>
      <c r="L5277" s="469">
        <f t="shared" si="455"/>
        <v>-2.4428833906291914E-2</v>
      </c>
    </row>
    <row r="5278" spans="1:12">
      <c r="A5278" s="98" t="s">
        <v>123</v>
      </c>
      <c r="B5278" s="98">
        <f t="shared" si="452"/>
        <v>10</v>
      </c>
      <c r="C5278" s="98">
        <f t="shared" si="453"/>
        <v>6</v>
      </c>
      <c r="D5278" s="98">
        <f>D5276</f>
        <v>126</v>
      </c>
      <c r="E5278" s="98">
        <f t="shared" ref="E5278:E5341" si="456">E5277+1</f>
        <v>14</v>
      </c>
      <c r="F5278" s="397">
        <f>F5276+(E5278-E5276)*(F5279-F5276)/(E5279-E5276)</f>
        <v>3.194866666666667</v>
      </c>
      <c r="G5278" s="98">
        <v>15</v>
      </c>
      <c r="H5278" s="491">
        <f>H5276+(E5278-E5276)*(H5279-H5276)/(E5279-E5276)</f>
        <v>0.39435399999999998</v>
      </c>
      <c r="I5278" s="492">
        <f>I5276+(E5278-E5276)*(I5279-I5276)/(E5279-E5276)</f>
        <v>8.1333333333333329</v>
      </c>
      <c r="J5278" s="397">
        <f>J5276+(E5278-E5276)*(J5279-J5276)/(E5279-E5276)</f>
        <v>0.35930000000000001</v>
      </c>
      <c r="K5278" s="469">
        <f t="shared" si="454"/>
        <v>8.1015196160471739</v>
      </c>
      <c r="L5278" s="469">
        <f t="shared" si="455"/>
        <v>-3.1813717286159005E-2</v>
      </c>
    </row>
    <row r="5279" spans="1:12">
      <c r="A5279" s="480" t="s">
        <v>123</v>
      </c>
      <c r="B5279" s="480">
        <f t="shared" si="452"/>
        <v>10</v>
      </c>
      <c r="C5279" s="480">
        <f t="shared" si="453"/>
        <v>6</v>
      </c>
      <c r="D5279" s="480">
        <f>D5276</f>
        <v>126</v>
      </c>
      <c r="E5279" s="480">
        <f t="shared" si="456"/>
        <v>15</v>
      </c>
      <c r="F5279" s="484">
        <v>3.2105000000000001</v>
      </c>
      <c r="G5279" s="480">
        <v>15</v>
      </c>
      <c r="H5279" s="482">
        <v>0.39339099999999999</v>
      </c>
      <c r="I5279" s="483">
        <v>8.1999999999999993</v>
      </c>
      <c r="J5279" s="484">
        <v>0.35580000000000001</v>
      </c>
      <c r="K5279" s="469">
        <f t="shared" si="454"/>
        <v>8.161091636565148</v>
      </c>
      <c r="L5279" s="469">
        <f t="shared" si="455"/>
        <v>-3.8908363434851267E-2</v>
      </c>
    </row>
    <row r="5280" spans="1:12">
      <c r="A5280" s="98" t="s">
        <v>123</v>
      </c>
      <c r="B5280" s="98">
        <f t="shared" si="452"/>
        <v>10</v>
      </c>
      <c r="C5280" s="98">
        <f t="shared" si="453"/>
        <v>6</v>
      </c>
      <c r="D5280" s="98">
        <f>D5279</f>
        <v>126</v>
      </c>
      <c r="E5280" s="98">
        <f t="shared" si="456"/>
        <v>16</v>
      </c>
      <c r="F5280" s="397">
        <f>F5279+(E5280-E5279)*(F5282-F5279)/(E5282-E5279)</f>
        <v>3.2258666666666667</v>
      </c>
      <c r="G5280" s="98">
        <v>15</v>
      </c>
      <c r="H5280" s="491">
        <f>H5279+(E5280-E5279)*(H5282-H5279)/(E5282-E5279)</f>
        <v>0.39243366666666668</v>
      </c>
      <c r="I5280" s="492">
        <f>I5279+(E5280-E5279)*(I5282-I5279)/(E5282-E5279)</f>
        <v>8.2333333333333325</v>
      </c>
      <c r="J5280" s="397">
        <f>J5279+(E5280-E5279)*(J5282-J5279)/(E5282-E5279)</f>
        <v>0.35233333333333333</v>
      </c>
      <c r="K5280" s="469">
        <f t="shared" si="454"/>
        <v>8.2201578016157288</v>
      </c>
      <c r="L5280" s="469">
        <f t="shared" si="455"/>
        <v>-1.3175531717603661E-2</v>
      </c>
    </row>
    <row r="5281" spans="1:12">
      <c r="A5281" s="98" t="s">
        <v>123</v>
      </c>
      <c r="B5281" s="98">
        <f t="shared" si="452"/>
        <v>10</v>
      </c>
      <c r="C5281" s="98">
        <f t="shared" si="453"/>
        <v>6</v>
      </c>
      <c r="D5281" s="98">
        <f>D5279</f>
        <v>126</v>
      </c>
      <c r="E5281" s="98">
        <f t="shared" si="456"/>
        <v>17</v>
      </c>
      <c r="F5281" s="397">
        <f>F5279+(E5281-E5279)*(F5282-F5279)/(E5282-E5279)</f>
        <v>3.2412333333333336</v>
      </c>
      <c r="G5281" s="98">
        <v>15</v>
      </c>
      <c r="H5281" s="491">
        <f>H5279+(E5281-E5279)*(H5282-H5279)/(E5282-E5279)</f>
        <v>0.39147633333333332</v>
      </c>
      <c r="I5281" s="492">
        <f>I5279+(E5281-E5279)*(I5282-I5279)/(E5282-E5279)</f>
        <v>8.2666666666666675</v>
      </c>
      <c r="J5281" s="397">
        <f>J5279+(E5281-E5279)*(J5282-J5279)/(E5282-E5279)</f>
        <v>0.34886666666666666</v>
      </c>
      <c r="K5281" s="469">
        <f t="shared" si="454"/>
        <v>8.2795128526288106</v>
      </c>
      <c r="L5281" s="469">
        <f t="shared" si="455"/>
        <v>1.2846185962143153E-2</v>
      </c>
    </row>
    <row r="5282" spans="1:12">
      <c r="A5282" s="480" t="s">
        <v>123</v>
      </c>
      <c r="B5282" s="480">
        <f t="shared" si="452"/>
        <v>10</v>
      </c>
      <c r="C5282" s="480">
        <f t="shared" si="453"/>
        <v>6</v>
      </c>
      <c r="D5282" s="480">
        <f>D5279</f>
        <v>126</v>
      </c>
      <c r="E5282" s="480">
        <f t="shared" si="456"/>
        <v>18</v>
      </c>
      <c r="F5282" s="484">
        <v>3.2566000000000002</v>
      </c>
      <c r="G5282" s="480">
        <v>15</v>
      </c>
      <c r="H5282" s="482">
        <v>0.39051900000000001</v>
      </c>
      <c r="I5282" s="483">
        <v>8.3000000000000007</v>
      </c>
      <c r="J5282" s="484">
        <v>0.34539999999999998</v>
      </c>
      <c r="K5282" s="469">
        <f t="shared" si="454"/>
        <v>8.3391589141629474</v>
      </c>
      <c r="L5282" s="469">
        <f t="shared" si="455"/>
        <v>3.9158914162946701E-2</v>
      </c>
    </row>
    <row r="5283" spans="1:12">
      <c r="A5283" s="98" t="s">
        <v>123</v>
      </c>
      <c r="B5283" s="98">
        <f t="shared" si="452"/>
        <v>10</v>
      </c>
      <c r="C5283" s="98">
        <f t="shared" si="453"/>
        <v>6</v>
      </c>
      <c r="D5283" s="98">
        <f>D5282</f>
        <v>126</v>
      </c>
      <c r="E5283" s="98">
        <f t="shared" si="456"/>
        <v>19</v>
      </c>
      <c r="F5283" s="397">
        <f>F5282+(E5283-E5282)*(F5285-F5282)/(E5285-E5282)</f>
        <v>3.2717666666666667</v>
      </c>
      <c r="G5283" s="98">
        <v>15</v>
      </c>
      <c r="H5283" s="491">
        <f>H5282+(E5283-E5282)*(H5285-H5282)/(E5285-E5282)</f>
        <v>0.38956533333333332</v>
      </c>
      <c r="I5283" s="492">
        <f>I5282+(E5283-E5282)*(I5285-I5282)/(E5285-E5282)</f>
        <v>8.3666666666666671</v>
      </c>
      <c r="J5283" s="397">
        <f>J5282+(E5283-E5282)*(J5285-J5282)/(E5285-E5282)</f>
        <v>0.34189999999999998</v>
      </c>
      <c r="K5283" s="469">
        <f t="shared" si="454"/>
        <v>8.398505684968546</v>
      </c>
      <c r="L5283" s="469">
        <f t="shared" si="455"/>
        <v>3.1839018301878852E-2</v>
      </c>
    </row>
    <row r="5284" spans="1:12">
      <c r="A5284" s="98" t="s">
        <v>123</v>
      </c>
      <c r="B5284" s="98">
        <f t="shared" si="452"/>
        <v>10</v>
      </c>
      <c r="C5284" s="98">
        <f t="shared" si="453"/>
        <v>6</v>
      </c>
      <c r="D5284" s="98">
        <f>D5282</f>
        <v>126</v>
      </c>
      <c r="E5284" s="98">
        <f t="shared" si="456"/>
        <v>20</v>
      </c>
      <c r="F5284" s="397">
        <f>F5282+(E5284-E5282)*(F5285-F5282)/(E5285-E5282)</f>
        <v>3.2869333333333333</v>
      </c>
      <c r="G5284" s="98">
        <v>15</v>
      </c>
      <c r="H5284" s="491">
        <f>H5282+(E5284-E5282)*(H5285-H5282)/(E5285-E5282)</f>
        <v>0.38861166666666669</v>
      </c>
      <c r="I5284" s="492">
        <f>I5282+(E5284-E5282)*(I5285-I5282)/(E5285-E5282)</f>
        <v>8.4333333333333336</v>
      </c>
      <c r="J5284" s="397">
        <f>J5282+(E5284-E5282)*(J5285-J5282)/(E5285-E5282)</f>
        <v>0.33839999999999998</v>
      </c>
      <c r="K5284" s="469">
        <f t="shared" si="454"/>
        <v>8.4581437338903012</v>
      </c>
      <c r="L5284" s="469">
        <f t="shared" si="455"/>
        <v>2.4810400556967593E-2</v>
      </c>
    </row>
    <row r="5285" spans="1:12">
      <c r="A5285" s="480" t="s">
        <v>123</v>
      </c>
      <c r="B5285" s="480">
        <f t="shared" si="452"/>
        <v>10</v>
      </c>
      <c r="C5285" s="480">
        <f t="shared" si="453"/>
        <v>6</v>
      </c>
      <c r="D5285" s="480">
        <f>D5282</f>
        <v>126</v>
      </c>
      <c r="E5285" s="480">
        <f t="shared" si="456"/>
        <v>21</v>
      </c>
      <c r="F5285" s="484">
        <v>3.3020999999999998</v>
      </c>
      <c r="G5285" s="480">
        <v>15</v>
      </c>
      <c r="H5285" s="482">
        <v>0.387658</v>
      </c>
      <c r="I5285" s="483">
        <v>8.5</v>
      </c>
      <c r="J5285" s="484">
        <v>0.33489999999999998</v>
      </c>
      <c r="K5285" s="469">
        <f t="shared" si="454"/>
        <v>8.5180752106237971</v>
      </c>
      <c r="L5285" s="469">
        <f t="shared" si="455"/>
        <v>1.8075210623797133E-2</v>
      </c>
    </row>
    <row r="5286" spans="1:12">
      <c r="A5286" s="98" t="s">
        <v>123</v>
      </c>
      <c r="B5286" s="98">
        <f t="shared" si="452"/>
        <v>10</v>
      </c>
      <c r="C5286" s="98">
        <f t="shared" si="453"/>
        <v>6</v>
      </c>
      <c r="D5286" s="98">
        <f>D5285</f>
        <v>126</v>
      </c>
      <c r="E5286" s="98">
        <f t="shared" si="456"/>
        <v>22</v>
      </c>
      <c r="F5286" s="397">
        <f>F5285+(E5286-E5285)*(F5288-F5285)/(E5288-E5285)</f>
        <v>3.3170666666666664</v>
      </c>
      <c r="G5286" s="98">
        <v>15</v>
      </c>
      <c r="H5286" s="491">
        <f>H5285+(E5286-E5285)*(H5288-H5285)/(E5288-E5285)</f>
        <v>0.38670700000000002</v>
      </c>
      <c r="I5286" s="492">
        <f>I5285+(E5286-E5285)*(I5288-I5285)/(E5288-E5285)</f>
        <v>8.5666666666666664</v>
      </c>
      <c r="J5286" s="397">
        <f>J5285+(E5286-E5285)*(J5288-J5285)/(E5288-E5285)</f>
        <v>0.33139999999999997</v>
      </c>
      <c r="K5286" s="469">
        <f t="shared" si="454"/>
        <v>8.5777259441041043</v>
      </c>
      <c r="L5286" s="469">
        <f t="shared" si="455"/>
        <v>1.1059277437437842E-2</v>
      </c>
    </row>
    <row r="5287" spans="1:12">
      <c r="A5287" s="98" t="s">
        <v>123</v>
      </c>
      <c r="B5287" s="98">
        <f t="shared" si="452"/>
        <v>10</v>
      </c>
      <c r="C5287" s="98">
        <f t="shared" si="453"/>
        <v>6</v>
      </c>
      <c r="D5287" s="98">
        <f>D5285</f>
        <v>126</v>
      </c>
      <c r="E5287" s="98">
        <f t="shared" si="456"/>
        <v>23</v>
      </c>
      <c r="F5287" s="397">
        <f>F5285+(E5287-E5285)*(F5288-F5285)/(E5288-E5285)</f>
        <v>3.3320333333333334</v>
      </c>
      <c r="G5287" s="98">
        <v>15</v>
      </c>
      <c r="H5287" s="491">
        <f>H5285+(E5287-E5285)*(H5288-H5285)/(E5288-E5285)</f>
        <v>0.38575599999999999</v>
      </c>
      <c r="I5287" s="492">
        <f>I5285+(E5287-E5285)*(I5288-I5285)/(E5288-E5285)</f>
        <v>8.6333333333333329</v>
      </c>
      <c r="J5287" s="397">
        <f>J5285+(E5287-E5285)*(J5288-J5285)/(E5288-E5285)</f>
        <v>0.32790000000000002</v>
      </c>
      <c r="K5287" s="469">
        <f t="shared" si="454"/>
        <v>8.6376707901713345</v>
      </c>
      <c r="L5287" s="469">
        <f t="shared" si="455"/>
        <v>4.3374568380016854E-3</v>
      </c>
    </row>
    <row r="5288" spans="1:12">
      <c r="A5288" s="480" t="s">
        <v>123</v>
      </c>
      <c r="B5288" s="480">
        <f t="shared" si="452"/>
        <v>10</v>
      </c>
      <c r="C5288" s="480">
        <f t="shared" si="453"/>
        <v>6</v>
      </c>
      <c r="D5288" s="480">
        <f>D5285</f>
        <v>126</v>
      </c>
      <c r="E5288" s="480">
        <f t="shared" si="456"/>
        <v>24</v>
      </c>
      <c r="F5288" s="484">
        <v>3.347</v>
      </c>
      <c r="G5288" s="480">
        <v>15</v>
      </c>
      <c r="H5288" s="482">
        <v>0.38480500000000001</v>
      </c>
      <c r="I5288" s="483">
        <v>8.6999999999999993</v>
      </c>
      <c r="J5288" s="484">
        <v>0.32440000000000002</v>
      </c>
      <c r="K5288" s="469">
        <f t="shared" si="454"/>
        <v>8.6979119294187957</v>
      </c>
      <c r="L5288" s="469">
        <f t="shared" si="455"/>
        <v>-2.0880705812036382E-3</v>
      </c>
    </row>
    <row r="5289" spans="1:12">
      <c r="A5289" s="98" t="s">
        <v>123</v>
      </c>
      <c r="B5289" s="98">
        <f t="shared" si="452"/>
        <v>10</v>
      </c>
      <c r="C5289" s="98">
        <f t="shared" si="453"/>
        <v>6</v>
      </c>
      <c r="D5289" s="98">
        <f>D5288</f>
        <v>126</v>
      </c>
      <c r="E5289" s="98">
        <f t="shared" si="456"/>
        <v>25</v>
      </c>
      <c r="F5289" s="397">
        <f>F5288+(E5289-E5288)*(F5291-F5288)/(E5291-E5288)</f>
        <v>3.3617666666666666</v>
      </c>
      <c r="G5289" s="98">
        <v>15</v>
      </c>
      <c r="H5289" s="491">
        <f>H5288+(E5289-E5288)*(H5291-H5288)/(E5291-E5288)</f>
        <v>0.38385566666666665</v>
      </c>
      <c r="I5289" s="492">
        <f>I5288+(E5289-E5288)*(I5291-I5288)/(E5291-E5288)</f>
        <v>8.7666666666666657</v>
      </c>
      <c r="J5289" s="397">
        <f>J5288+(E5289-E5288)*(J5291-J5288)/(E5291-E5288)</f>
        <v>0.32093333333333335</v>
      </c>
      <c r="K5289" s="469">
        <f t="shared" si="454"/>
        <v>8.7578925064716167</v>
      </c>
      <c r="L5289" s="469">
        <f t="shared" si="455"/>
        <v>-8.7741601950490633E-3</v>
      </c>
    </row>
    <row r="5290" spans="1:12">
      <c r="A5290" s="98" t="s">
        <v>123</v>
      </c>
      <c r="B5290" s="98">
        <f t="shared" si="452"/>
        <v>10</v>
      </c>
      <c r="C5290" s="98">
        <f t="shared" si="453"/>
        <v>6</v>
      </c>
      <c r="D5290" s="98">
        <f>D5288</f>
        <v>126</v>
      </c>
      <c r="E5290" s="98">
        <f t="shared" si="456"/>
        <v>26</v>
      </c>
      <c r="F5290" s="397">
        <f>F5288+(E5290-E5288)*(F5291-F5288)/(E5291-E5288)</f>
        <v>3.3765333333333336</v>
      </c>
      <c r="G5290" s="98">
        <v>15</v>
      </c>
      <c r="H5290" s="491">
        <f>H5288+(E5290-E5288)*(H5291-H5288)/(E5291-E5288)</f>
        <v>0.38290633333333335</v>
      </c>
      <c r="I5290" s="492">
        <f>I5288+(E5290-E5288)*(I5291-I5288)/(E5291-E5288)</f>
        <v>8.8333333333333339</v>
      </c>
      <c r="J5290" s="397">
        <f>J5288+(E5290-E5288)*(J5291-J5288)/(E5291-E5288)</f>
        <v>0.31746666666666667</v>
      </c>
      <c r="K5290" s="469">
        <f t="shared" si="454"/>
        <v>8.8181705012278897</v>
      </c>
      <c r="L5290" s="469">
        <f t="shared" si="455"/>
        <v>-1.5162832105444224E-2</v>
      </c>
    </row>
    <row r="5291" spans="1:12">
      <c r="A5291" s="480" t="s">
        <v>123</v>
      </c>
      <c r="B5291" s="480">
        <f t="shared" si="452"/>
        <v>10</v>
      </c>
      <c r="C5291" s="480">
        <f t="shared" si="453"/>
        <v>6</v>
      </c>
      <c r="D5291" s="480">
        <f>D5288</f>
        <v>126</v>
      </c>
      <c r="E5291" s="480">
        <f t="shared" si="456"/>
        <v>27</v>
      </c>
      <c r="F5291" s="484">
        <v>3.3913000000000002</v>
      </c>
      <c r="G5291" s="480">
        <v>15</v>
      </c>
      <c r="H5291" s="482">
        <v>0.38195699999999999</v>
      </c>
      <c r="I5291" s="483">
        <v>8.9</v>
      </c>
      <c r="J5291" s="484">
        <v>0.314</v>
      </c>
      <c r="K5291" s="469">
        <f t="shared" si="454"/>
        <v>8.8787481313341559</v>
      </c>
      <c r="L5291" s="469">
        <f t="shared" si="455"/>
        <v>-2.1251868665844498E-2</v>
      </c>
    </row>
    <row r="5292" spans="1:12">
      <c r="A5292" s="98" t="s">
        <v>123</v>
      </c>
      <c r="B5292" s="98">
        <f t="shared" si="452"/>
        <v>10</v>
      </c>
      <c r="C5292" s="98">
        <f t="shared" si="453"/>
        <v>6</v>
      </c>
      <c r="D5292" s="98">
        <f>D5291</f>
        <v>126</v>
      </c>
      <c r="E5292" s="98">
        <f t="shared" si="456"/>
        <v>28</v>
      </c>
      <c r="F5292" s="397">
        <f>F5291+(E5292-E5291)*(F5294-F5291)/(E5294-E5291)</f>
        <v>3.4058666666666668</v>
      </c>
      <c r="G5292" s="98">
        <v>15</v>
      </c>
      <c r="H5292" s="491">
        <f>H5291+(E5292-E5291)*(H5294-H5291)/(E5294-E5291)</f>
        <v>0.38100833333333334</v>
      </c>
      <c r="I5292" s="492">
        <f>I5291+(E5292-E5291)*(I5294-I5291)/(E5294-E5291)</f>
        <v>8.9666666666666668</v>
      </c>
      <c r="J5292" s="397">
        <f>J5291+(E5292-E5291)*(J5294-J5291)/(E5294-E5291)</f>
        <v>0.3105</v>
      </c>
      <c r="K5292" s="469">
        <f t="shared" si="454"/>
        <v>8.9390870715863606</v>
      </c>
      <c r="L5292" s="469">
        <f t="shared" si="455"/>
        <v>-2.7579595080306163E-2</v>
      </c>
    </row>
    <row r="5293" spans="1:12">
      <c r="A5293" s="98" t="s">
        <v>123</v>
      </c>
      <c r="B5293" s="98">
        <f t="shared" si="452"/>
        <v>10</v>
      </c>
      <c r="C5293" s="98">
        <f t="shared" si="453"/>
        <v>6</v>
      </c>
      <c r="D5293" s="98">
        <f>D5291</f>
        <v>126</v>
      </c>
      <c r="E5293" s="98">
        <f t="shared" si="456"/>
        <v>29</v>
      </c>
      <c r="F5293" s="397">
        <f>F5291+(E5293-E5291)*(F5294-F5291)/(E5294-E5291)</f>
        <v>3.4204333333333334</v>
      </c>
      <c r="G5293" s="98">
        <v>15</v>
      </c>
      <c r="H5293" s="491">
        <f>H5291+(E5293-E5291)*(H5294-H5291)/(E5294-E5291)</f>
        <v>0.38005966666666663</v>
      </c>
      <c r="I5293" s="492">
        <f>I5291+(E5293-E5291)*(I5294-I5291)/(E5294-E5291)</f>
        <v>9.0333333333333332</v>
      </c>
      <c r="J5293" s="397">
        <f>J5291+(E5293-E5291)*(J5294-J5291)/(E5294-E5291)</f>
        <v>0.307</v>
      </c>
      <c r="K5293" s="469">
        <f t="shared" si="454"/>
        <v>8.9997272358112195</v>
      </c>
      <c r="L5293" s="469">
        <f t="shared" si="455"/>
        <v>-3.3606097522113743E-2</v>
      </c>
    </row>
    <row r="5294" spans="1:12">
      <c r="A5294" s="480" t="s">
        <v>123</v>
      </c>
      <c r="B5294" s="480">
        <f t="shared" si="452"/>
        <v>10</v>
      </c>
      <c r="C5294" s="480">
        <f t="shared" si="453"/>
        <v>6</v>
      </c>
      <c r="D5294" s="480">
        <f>D5291</f>
        <v>126</v>
      </c>
      <c r="E5294" s="480">
        <f t="shared" si="456"/>
        <v>30</v>
      </c>
      <c r="F5294" s="484">
        <v>3.4350000000000001</v>
      </c>
      <c r="G5294" s="480">
        <v>15</v>
      </c>
      <c r="H5294" s="482">
        <v>0.37911099999999998</v>
      </c>
      <c r="I5294" s="483">
        <v>9.1</v>
      </c>
      <c r="J5294" s="484">
        <v>0.30349999999999999</v>
      </c>
      <c r="K5294" s="469">
        <f t="shared" si="454"/>
        <v>9.0606708853079976</v>
      </c>
      <c r="L5294" s="469">
        <f t="shared" si="455"/>
        <v>-3.9329114692002065E-2</v>
      </c>
    </row>
    <row r="5295" spans="1:12">
      <c r="A5295" s="98" t="s">
        <v>123</v>
      </c>
      <c r="B5295" s="98">
        <f t="shared" si="452"/>
        <v>10</v>
      </c>
      <c r="C5295" s="98">
        <f t="shared" si="453"/>
        <v>6</v>
      </c>
      <c r="D5295" s="98">
        <f>D5294</f>
        <v>126</v>
      </c>
      <c r="E5295" s="98">
        <f t="shared" si="456"/>
        <v>31</v>
      </c>
      <c r="F5295" s="397">
        <f>F5294+(E5295-E5294)*(F5297-F5294)/(E5297-E5294)</f>
        <v>3.4494000000000002</v>
      </c>
      <c r="G5295" s="98">
        <v>15</v>
      </c>
      <c r="H5295" s="491">
        <f>H5294+(E5295-E5294)*(H5297-H5294)/(E5297-E5294)</f>
        <v>0.37816166666666667</v>
      </c>
      <c r="I5295" s="492">
        <f>I5294+(E5295-E5294)*(I5297-I5294)/(E5297-E5294)</f>
        <v>9.1333333333333329</v>
      </c>
      <c r="J5295" s="397">
        <f>J5294+(E5295-E5294)*(J5297-J5294)/(E5297-E5294)</f>
        <v>0.3</v>
      </c>
      <c r="K5295" s="469">
        <f t="shared" si="454"/>
        <v>9.1214956566195244</v>
      </c>
      <c r="L5295" s="469">
        <f t="shared" si="455"/>
        <v>-1.183767671380842E-2</v>
      </c>
    </row>
    <row r="5296" spans="1:12">
      <c r="A5296" s="98" t="s">
        <v>123</v>
      </c>
      <c r="B5296" s="98">
        <f t="shared" si="452"/>
        <v>10</v>
      </c>
      <c r="C5296" s="98">
        <f t="shared" si="453"/>
        <v>6</v>
      </c>
      <c r="D5296" s="98">
        <f>D5294</f>
        <v>126</v>
      </c>
      <c r="E5296" s="98">
        <f t="shared" si="456"/>
        <v>32</v>
      </c>
      <c r="F5296" s="397">
        <f>F5294+(E5296-E5294)*(F5297-F5294)/(E5297-E5294)</f>
        <v>3.4638</v>
      </c>
      <c r="G5296" s="98">
        <v>15</v>
      </c>
      <c r="H5296" s="491">
        <f>H5294+(E5296-E5294)*(H5297-H5294)/(E5297-E5294)</f>
        <v>0.37721233333333332</v>
      </c>
      <c r="I5296" s="492">
        <f>I5294+(E5296-E5294)*(I5297-I5294)/(E5297-E5294)</f>
        <v>9.1666666666666661</v>
      </c>
      <c r="J5296" s="397">
        <f>J5294+(E5296-E5294)*(J5297-J5294)/(E5297-E5294)</f>
        <v>0.29649999999999999</v>
      </c>
      <c r="K5296" s="469">
        <f t="shared" si="454"/>
        <v>9.182626584319884</v>
      </c>
      <c r="L5296" s="469">
        <f t="shared" si="455"/>
        <v>1.5959917653217914E-2</v>
      </c>
    </row>
    <row r="5297" spans="1:12">
      <c r="A5297" s="480" t="s">
        <v>123</v>
      </c>
      <c r="B5297" s="480">
        <f t="shared" si="452"/>
        <v>10</v>
      </c>
      <c r="C5297" s="480">
        <f t="shared" si="453"/>
        <v>6</v>
      </c>
      <c r="D5297" s="480">
        <f>D5294</f>
        <v>126</v>
      </c>
      <c r="E5297" s="480">
        <f t="shared" si="456"/>
        <v>33</v>
      </c>
      <c r="F5297" s="484">
        <v>3.4782000000000002</v>
      </c>
      <c r="G5297" s="480">
        <v>15</v>
      </c>
      <c r="H5297" s="482">
        <v>0.37626300000000001</v>
      </c>
      <c r="I5297" s="483">
        <v>9.1999999999999993</v>
      </c>
      <c r="J5297" s="484">
        <v>0.29299999999999998</v>
      </c>
      <c r="K5297" s="469">
        <f t="shared" si="454"/>
        <v>9.2440659857599599</v>
      </c>
      <c r="L5297" s="469">
        <f t="shared" si="455"/>
        <v>4.4065985759960569E-2</v>
      </c>
    </row>
    <row r="5298" spans="1:12">
      <c r="A5298" s="98" t="s">
        <v>123</v>
      </c>
      <c r="B5298" s="98">
        <f t="shared" si="452"/>
        <v>10</v>
      </c>
      <c r="C5298" s="98">
        <f t="shared" si="453"/>
        <v>6</v>
      </c>
      <c r="D5298" s="98">
        <f>D5297</f>
        <v>126</v>
      </c>
      <c r="E5298" s="98">
        <f t="shared" si="456"/>
        <v>34</v>
      </c>
      <c r="F5298" s="397">
        <f>F5297+(E5298-E5297)*(F5300-F5297)/(E5300-E5297)</f>
        <v>3.4923999999999999</v>
      </c>
      <c r="G5298" s="98">
        <v>15</v>
      </c>
      <c r="H5298" s="491">
        <f>H5297+(E5298-E5297)*(H5300-H5297)/(E5300-E5297)</f>
        <v>0.37531266666666668</v>
      </c>
      <c r="I5298" s="492">
        <f>I5297+(E5298-E5297)*(I5300-I5297)/(E5300-E5297)</f>
        <v>9.2666666666666657</v>
      </c>
      <c r="J5298" s="397">
        <f>J5297+(E5298-E5297)*(J5300-J5297)/(E5300-E5297)</f>
        <v>0.28953333333333331</v>
      </c>
      <c r="K5298" s="469">
        <f t="shared" si="454"/>
        <v>9.3053081075512143</v>
      </c>
      <c r="L5298" s="469">
        <f t="shared" si="455"/>
        <v>3.8641440884548572E-2</v>
      </c>
    </row>
    <row r="5299" spans="1:12">
      <c r="A5299" s="98" t="s">
        <v>123</v>
      </c>
      <c r="B5299" s="98">
        <f t="shared" si="452"/>
        <v>10</v>
      </c>
      <c r="C5299" s="98">
        <f t="shared" si="453"/>
        <v>6</v>
      </c>
      <c r="D5299" s="98">
        <f>D5297</f>
        <v>126</v>
      </c>
      <c r="E5299" s="98">
        <f t="shared" si="456"/>
        <v>35</v>
      </c>
      <c r="F5299" s="397">
        <f>F5297+(E5299-E5297)*(F5300-F5297)/(E5300-E5297)</f>
        <v>3.5066000000000002</v>
      </c>
      <c r="G5299" s="98">
        <v>15</v>
      </c>
      <c r="H5299" s="491">
        <f>H5297+(E5299-E5297)*(H5300-H5297)/(E5300-E5297)</f>
        <v>0.37436233333333335</v>
      </c>
      <c r="I5299" s="492">
        <f>I5297+(E5299-E5297)*(I5300-I5297)/(E5300-E5297)</f>
        <v>9.3333333333333339</v>
      </c>
      <c r="J5299" s="397">
        <f>J5297+(E5299-E5297)*(J5300-J5297)/(E5300-E5297)</f>
        <v>0.28606666666666669</v>
      </c>
      <c r="K5299" s="469">
        <f t="shared" si="454"/>
        <v>9.3668611603553416</v>
      </c>
      <c r="L5299" s="469">
        <f t="shared" si="455"/>
        <v>3.3527827022007628E-2</v>
      </c>
    </row>
    <row r="5300" spans="1:12">
      <c r="A5300" s="480" t="s">
        <v>123</v>
      </c>
      <c r="B5300" s="480">
        <f t="shared" si="452"/>
        <v>10</v>
      </c>
      <c r="C5300" s="480">
        <f t="shared" si="453"/>
        <v>6</v>
      </c>
      <c r="D5300" s="480">
        <f>D5297</f>
        <v>126</v>
      </c>
      <c r="E5300" s="480">
        <f t="shared" si="456"/>
        <v>36</v>
      </c>
      <c r="F5300" s="484">
        <v>3.5207999999999999</v>
      </c>
      <c r="G5300" s="480">
        <v>15</v>
      </c>
      <c r="H5300" s="482">
        <v>0.37341200000000002</v>
      </c>
      <c r="I5300" s="483">
        <v>9.4</v>
      </c>
      <c r="J5300" s="484">
        <v>0.28260000000000002</v>
      </c>
      <c r="K5300" s="469">
        <f t="shared" si="454"/>
        <v>9.428727518130108</v>
      </c>
      <c r="L5300" s="469">
        <f t="shared" si="455"/>
        <v>2.8727518130107654E-2</v>
      </c>
    </row>
    <row r="5301" spans="1:12">
      <c r="A5301" s="98" t="s">
        <v>123</v>
      </c>
      <c r="B5301" s="98">
        <f t="shared" si="452"/>
        <v>10</v>
      </c>
      <c r="C5301" s="98">
        <f t="shared" si="453"/>
        <v>6</v>
      </c>
      <c r="D5301" s="98">
        <f>D5300</f>
        <v>126</v>
      </c>
      <c r="E5301" s="98">
        <f t="shared" si="456"/>
        <v>37</v>
      </c>
      <c r="F5301" s="397">
        <f>F5300+(E5301-E5300)*(F5303-F5300)/(E5303-E5300)</f>
        <v>3.5348333333333333</v>
      </c>
      <c r="G5301" s="98">
        <v>15</v>
      </c>
      <c r="H5301" s="491">
        <f>H5300+(E5301-E5300)*(H5303-H5300)/(E5303-E5300)</f>
        <v>0.37245900000000004</v>
      </c>
      <c r="I5301" s="492">
        <f>I5300+(E5301-E5300)*(I5303-I5300)/(E5303-E5300)</f>
        <v>9.4666666666666668</v>
      </c>
      <c r="J5301" s="397">
        <f>J5300+(E5301-E5300)*(J5303-J5300)/(E5303-E5300)</f>
        <v>0.27910000000000001</v>
      </c>
      <c r="K5301" s="469">
        <f t="shared" si="454"/>
        <v>9.490530053867225</v>
      </c>
      <c r="L5301" s="469">
        <f t="shared" si="455"/>
        <v>2.386338720055825E-2</v>
      </c>
    </row>
    <row r="5302" spans="1:12">
      <c r="A5302" s="98" t="s">
        <v>123</v>
      </c>
      <c r="B5302" s="98">
        <f t="shared" si="452"/>
        <v>10</v>
      </c>
      <c r="C5302" s="98">
        <f t="shared" si="453"/>
        <v>6</v>
      </c>
      <c r="D5302" s="98">
        <f>D5300</f>
        <v>126</v>
      </c>
      <c r="E5302" s="98">
        <f t="shared" si="456"/>
        <v>38</v>
      </c>
      <c r="F5302" s="397">
        <f>F5300+(E5302-E5300)*(F5303-F5300)/(E5303-E5300)</f>
        <v>3.5488666666666666</v>
      </c>
      <c r="G5302" s="98">
        <v>15</v>
      </c>
      <c r="H5302" s="491">
        <f>H5300+(E5302-E5300)*(H5303-H5300)/(E5303-E5300)</f>
        <v>0.371506</v>
      </c>
      <c r="I5302" s="492">
        <f>I5300+(E5302-E5300)*(I5303-I5300)/(E5303-E5300)</f>
        <v>9.5333333333333332</v>
      </c>
      <c r="J5302" s="397">
        <f>J5300+(E5302-E5300)*(J5303-J5300)/(E5303-E5300)</f>
        <v>0.27560000000000001</v>
      </c>
      <c r="K5302" s="469">
        <f t="shared" si="454"/>
        <v>9.5526496655953519</v>
      </c>
      <c r="L5302" s="469">
        <f t="shared" si="455"/>
        <v>1.9316332262018676E-2</v>
      </c>
    </row>
    <row r="5303" spans="1:12">
      <c r="A5303" s="480" t="s">
        <v>123</v>
      </c>
      <c r="B5303" s="480">
        <f t="shared" si="452"/>
        <v>10</v>
      </c>
      <c r="C5303" s="480">
        <f t="shared" si="453"/>
        <v>6</v>
      </c>
      <c r="D5303" s="480">
        <f>D5300</f>
        <v>126</v>
      </c>
      <c r="E5303" s="480">
        <f t="shared" si="456"/>
        <v>39</v>
      </c>
      <c r="F5303" s="484">
        <v>3.5629</v>
      </c>
      <c r="G5303" s="480">
        <v>15</v>
      </c>
      <c r="H5303" s="482">
        <v>0.37055300000000002</v>
      </c>
      <c r="I5303" s="483">
        <v>9.6</v>
      </c>
      <c r="J5303" s="484">
        <v>0.27210000000000001</v>
      </c>
      <c r="K5303" s="469">
        <f t="shared" si="454"/>
        <v>9.6150887997128613</v>
      </c>
      <c r="L5303" s="469">
        <f t="shared" si="455"/>
        <v>1.50887997128617E-2</v>
      </c>
    </row>
    <row r="5304" spans="1:12">
      <c r="A5304" s="98" t="s">
        <v>123</v>
      </c>
      <c r="B5304" s="98">
        <f t="shared" si="452"/>
        <v>10</v>
      </c>
      <c r="C5304" s="98">
        <f t="shared" si="453"/>
        <v>6</v>
      </c>
      <c r="D5304" s="98">
        <f>D5303</f>
        <v>126</v>
      </c>
      <c r="E5304" s="98">
        <f t="shared" si="456"/>
        <v>40</v>
      </c>
      <c r="F5304" s="397">
        <f>F5303+(E5304-E5303)*(F5306-F5303)/(E5306-E5303)</f>
        <v>3.5768</v>
      </c>
      <c r="G5304" s="98">
        <v>15</v>
      </c>
      <c r="H5304" s="491">
        <f>H5303+(E5304-E5303)*(H5306-H5303)/(E5306-E5303)</f>
        <v>0.36959700000000001</v>
      </c>
      <c r="I5304" s="492">
        <f>I5303+(E5304-E5303)*(I5306-I5303)/(E5306-E5303)</f>
        <v>9.6666666666666661</v>
      </c>
      <c r="J5304" s="397">
        <f>J5303+(E5304-E5303)*(J5306-J5303)/(E5306-E5303)</f>
        <v>0.26860000000000001</v>
      </c>
      <c r="K5304" s="469">
        <f t="shared" si="454"/>
        <v>9.6775677291752906</v>
      </c>
      <c r="L5304" s="469">
        <f t="shared" si="455"/>
        <v>1.0901062508624548E-2</v>
      </c>
    </row>
    <row r="5305" spans="1:12">
      <c r="A5305" s="98" t="s">
        <v>123</v>
      </c>
      <c r="B5305" s="98">
        <f t="shared" si="452"/>
        <v>10</v>
      </c>
      <c r="C5305" s="98">
        <f t="shared" si="453"/>
        <v>6</v>
      </c>
      <c r="D5305" s="98">
        <f>D5303</f>
        <v>126</v>
      </c>
      <c r="E5305" s="98">
        <f t="shared" si="456"/>
        <v>41</v>
      </c>
      <c r="F5305" s="397">
        <f>F5303+(E5305-E5303)*(F5306-F5303)/(E5306-E5303)</f>
        <v>3.5907</v>
      </c>
      <c r="G5305" s="98">
        <v>15</v>
      </c>
      <c r="H5305" s="491">
        <f>H5303+(E5305-E5303)*(H5306-H5303)/(E5306-E5303)</f>
        <v>0.368641</v>
      </c>
      <c r="I5305" s="492">
        <f>I5303+(E5305-E5303)*(I5306-I5303)/(E5306-E5303)</f>
        <v>9.7333333333333343</v>
      </c>
      <c r="J5305" s="397">
        <f>J5303+(E5305-E5303)*(J5306-J5303)/(E5306-E5303)</f>
        <v>0.2651</v>
      </c>
      <c r="K5305" s="469">
        <f t="shared" si="454"/>
        <v>9.740370712970071</v>
      </c>
      <c r="L5305" s="469">
        <f t="shared" si="455"/>
        <v>7.0373796367366737E-3</v>
      </c>
    </row>
    <row r="5306" spans="1:12">
      <c r="A5306" s="480" t="s">
        <v>123</v>
      </c>
      <c r="B5306" s="480">
        <f t="shared" si="452"/>
        <v>10</v>
      </c>
      <c r="C5306" s="480">
        <f t="shared" si="453"/>
        <v>6</v>
      </c>
      <c r="D5306" s="480">
        <f>D5303</f>
        <v>126</v>
      </c>
      <c r="E5306" s="480">
        <f t="shared" si="456"/>
        <v>42</v>
      </c>
      <c r="F5306" s="484">
        <v>3.6046</v>
      </c>
      <c r="G5306" s="480">
        <v>15</v>
      </c>
      <c r="H5306" s="482">
        <v>0.36768499999999998</v>
      </c>
      <c r="I5306" s="483">
        <v>9.8000000000000007</v>
      </c>
      <c r="J5306" s="484">
        <v>0.2616</v>
      </c>
      <c r="K5306" s="469">
        <f t="shared" si="454"/>
        <v>9.8035002787712315</v>
      </c>
      <c r="L5306" s="469">
        <f t="shared" si="455"/>
        <v>3.5002787712308248E-3</v>
      </c>
    </row>
    <row r="5307" spans="1:12">
      <c r="A5307" s="98" t="s">
        <v>123</v>
      </c>
      <c r="B5307" s="98">
        <f t="shared" si="452"/>
        <v>10</v>
      </c>
      <c r="C5307" s="98">
        <f t="shared" si="453"/>
        <v>6</v>
      </c>
      <c r="D5307" s="98">
        <f>D5306</f>
        <v>126</v>
      </c>
      <c r="E5307" s="98">
        <f t="shared" si="456"/>
        <v>43</v>
      </c>
      <c r="F5307" s="397">
        <f>F5306+(E5307-E5306)*(F5309-F5306)/(E5309-E5306)</f>
        <v>3.6183000000000001</v>
      </c>
      <c r="G5307" s="98">
        <v>15</v>
      </c>
      <c r="H5307" s="491">
        <f>H5306+(E5307-E5306)*(H5309-H5306)/(E5309-E5306)</f>
        <v>0.36672499999999997</v>
      </c>
      <c r="I5307" s="492">
        <f>I5306+(E5307-E5306)*(I5309-I5306)/(E5309-E5306)</f>
        <v>9.8666666666666671</v>
      </c>
      <c r="J5307" s="397">
        <f>J5306+(E5307-E5306)*(J5309-J5306)/(E5309-E5306)</f>
        <v>0.25813333333333333</v>
      </c>
      <c r="K5307" s="469">
        <f t="shared" si="454"/>
        <v>9.8665212352580287</v>
      </c>
      <c r="L5307" s="469">
        <f t="shared" si="455"/>
        <v>-1.4543140863843007E-4</v>
      </c>
    </row>
    <row r="5308" spans="1:12">
      <c r="A5308" s="98" t="s">
        <v>123</v>
      </c>
      <c r="B5308" s="98">
        <f t="shared" si="452"/>
        <v>10</v>
      </c>
      <c r="C5308" s="98">
        <f t="shared" si="453"/>
        <v>6</v>
      </c>
      <c r="D5308" s="98">
        <f>D5306</f>
        <v>126</v>
      </c>
      <c r="E5308" s="98">
        <f t="shared" si="456"/>
        <v>44</v>
      </c>
      <c r="F5308" s="397">
        <f>F5306+(E5308-E5306)*(F5309-F5306)/(E5309-E5306)</f>
        <v>3.6320000000000001</v>
      </c>
      <c r="G5308" s="98">
        <v>15</v>
      </c>
      <c r="H5308" s="491">
        <f>H5306+(E5308-E5306)*(H5309-H5306)/(E5309-E5306)</f>
        <v>0.36576500000000001</v>
      </c>
      <c r="I5308" s="492">
        <f>I5306+(E5308-E5306)*(I5309-I5306)/(E5309-E5306)</f>
        <v>9.9333333333333336</v>
      </c>
      <c r="J5308" s="397">
        <f>J5306+(E5308-E5306)*(J5309-J5306)/(E5309-E5306)</f>
        <v>0.25466666666666665</v>
      </c>
      <c r="K5308" s="469">
        <f t="shared" si="454"/>
        <v>9.9298730058917606</v>
      </c>
      <c r="L5308" s="469">
        <f t="shared" si="455"/>
        <v>-3.4603274415729857E-3</v>
      </c>
    </row>
    <row r="5309" spans="1:12">
      <c r="A5309" s="480" t="s">
        <v>123</v>
      </c>
      <c r="B5309" s="480">
        <f t="shared" ref="B5309:B5372" si="457">INT(D5309/12)</f>
        <v>10</v>
      </c>
      <c r="C5309" s="480">
        <f t="shared" ref="C5309:C5372" si="458">D5309-B5309*12</f>
        <v>6</v>
      </c>
      <c r="D5309" s="480">
        <f>D5306</f>
        <v>126</v>
      </c>
      <c r="E5309" s="480">
        <f t="shared" si="456"/>
        <v>45</v>
      </c>
      <c r="F5309" s="484">
        <v>3.6457000000000002</v>
      </c>
      <c r="G5309" s="480">
        <v>15</v>
      </c>
      <c r="H5309" s="482">
        <v>0.36480499999999999</v>
      </c>
      <c r="I5309" s="483">
        <v>10</v>
      </c>
      <c r="J5309" s="484">
        <v>0.25119999999999998</v>
      </c>
      <c r="K5309" s="469">
        <f t="shared" si="454"/>
        <v>9.9935582023272715</v>
      </c>
      <c r="L5309" s="469">
        <f t="shared" si="455"/>
        <v>-6.4417976727284554E-3</v>
      </c>
    </row>
    <row r="5310" spans="1:12">
      <c r="A5310" s="98" t="s">
        <v>123</v>
      </c>
      <c r="B5310" s="98">
        <f t="shared" si="457"/>
        <v>10</v>
      </c>
      <c r="C5310" s="98">
        <f t="shared" si="458"/>
        <v>6</v>
      </c>
      <c r="D5310" s="98">
        <f>D5309</f>
        <v>126</v>
      </c>
      <c r="E5310" s="98">
        <f t="shared" si="456"/>
        <v>46</v>
      </c>
      <c r="F5310" s="397">
        <f>F5309+(E5310-E5309)*(F5312-F5309)/(E5312-E5309)</f>
        <v>3.6592666666666669</v>
      </c>
      <c r="G5310" s="98">
        <v>15</v>
      </c>
      <c r="H5310" s="491">
        <f>H5309+(E5310-E5309)*(H5312-H5309)/(E5312-E5309)</f>
        <v>0.36384</v>
      </c>
      <c r="I5310" s="492">
        <f>I5309+(E5310-E5309)*(I5312-I5309)/(E5312-E5309)</f>
        <v>10.066666666666666</v>
      </c>
      <c r="J5310" s="397">
        <f>J5309+(E5310-E5309)*(J5312-J5309)/(E5312-E5309)</f>
        <v>0.24769999999999998</v>
      </c>
      <c r="K5310" s="469">
        <f t="shared" si="454"/>
        <v>10.057351216652009</v>
      </c>
      <c r="L5310" s="469">
        <f t="shared" si="455"/>
        <v>-9.3154500146575003E-3</v>
      </c>
    </row>
    <row r="5311" spans="1:12">
      <c r="A5311" s="98" t="s">
        <v>123</v>
      </c>
      <c r="B5311" s="98">
        <f t="shared" si="457"/>
        <v>10</v>
      </c>
      <c r="C5311" s="98">
        <f t="shared" si="458"/>
        <v>6</v>
      </c>
      <c r="D5311" s="98">
        <f>D5309</f>
        <v>126</v>
      </c>
      <c r="E5311" s="98">
        <f t="shared" si="456"/>
        <v>47</v>
      </c>
      <c r="F5311" s="397">
        <f>F5309+(E5311-E5309)*(F5312-F5309)/(E5312-E5309)</f>
        <v>3.6728333333333332</v>
      </c>
      <c r="G5311" s="98">
        <v>15</v>
      </c>
      <c r="H5311" s="491">
        <f>H5309+(E5311-E5309)*(H5312-H5309)/(E5312-E5309)</f>
        <v>0.362875</v>
      </c>
      <c r="I5311" s="492">
        <f>I5309+(E5311-E5309)*(I5312-I5309)/(E5312-E5309)</f>
        <v>10.133333333333333</v>
      </c>
      <c r="J5311" s="397">
        <f>J5309+(E5311-E5309)*(J5312-J5309)/(E5312-E5309)</f>
        <v>0.2442</v>
      </c>
      <c r="K5311" s="469">
        <f t="shared" si="454"/>
        <v>10.121483522792513</v>
      </c>
      <c r="L5311" s="469">
        <f t="shared" si="455"/>
        <v>-1.1849810540820016E-2</v>
      </c>
    </row>
    <row r="5312" spans="1:12">
      <c r="A5312" s="480" t="s">
        <v>123</v>
      </c>
      <c r="B5312" s="480">
        <f t="shared" si="457"/>
        <v>10</v>
      </c>
      <c r="C5312" s="480">
        <f t="shared" si="458"/>
        <v>6</v>
      </c>
      <c r="D5312" s="480">
        <f>D5309</f>
        <v>126</v>
      </c>
      <c r="E5312" s="480">
        <f t="shared" si="456"/>
        <v>48</v>
      </c>
      <c r="F5312" s="484">
        <v>3.6863999999999999</v>
      </c>
      <c r="G5312" s="480">
        <v>15</v>
      </c>
      <c r="H5312" s="482">
        <v>0.36191000000000001</v>
      </c>
      <c r="I5312" s="483">
        <v>10.199999999999999</v>
      </c>
      <c r="J5312" s="484">
        <v>0.2407</v>
      </c>
      <c r="K5312" s="469">
        <f t="shared" si="454"/>
        <v>10.185957834820812</v>
      </c>
      <c r="L5312" s="469">
        <f t="shared" si="455"/>
        <v>-1.4042165179187549E-2</v>
      </c>
    </row>
    <row r="5313" spans="1:12">
      <c r="A5313" s="98" t="s">
        <v>123</v>
      </c>
      <c r="B5313" s="98">
        <f t="shared" si="457"/>
        <v>10</v>
      </c>
      <c r="C5313" s="98">
        <f t="shared" si="458"/>
        <v>6</v>
      </c>
      <c r="D5313" s="98">
        <f>D5312</f>
        <v>126</v>
      </c>
      <c r="E5313" s="98">
        <f t="shared" si="456"/>
        <v>49</v>
      </c>
      <c r="F5313" s="397">
        <f>F5312+(E5313-E5312)*(F5315-F5312)/(E5315-E5312)</f>
        <v>3.6998333333333333</v>
      </c>
      <c r="G5313" s="98">
        <v>15</v>
      </c>
      <c r="H5313" s="491">
        <f>H5312+(E5313-E5312)*(H5315-H5312)/(E5315-E5312)</f>
        <v>0.36093900000000001</v>
      </c>
      <c r="I5313" s="492">
        <f>I5312+(E5313-E5312)*(I5315-I5312)/(E5315-E5312)</f>
        <v>10.266666666666666</v>
      </c>
      <c r="J5313" s="397">
        <f>J5312+(E5313-E5312)*(J5315-J5312)/(E5315-E5312)</f>
        <v>0.23723333333333332</v>
      </c>
      <c r="K5313" s="469">
        <f t="shared" si="454"/>
        <v>10.250577890816269</v>
      </c>
      <c r="L5313" s="469">
        <f t="shared" si="455"/>
        <v>-1.6088775850397141E-2</v>
      </c>
    </row>
    <row r="5314" spans="1:12">
      <c r="A5314" s="98" t="s">
        <v>123</v>
      </c>
      <c r="B5314" s="98">
        <f t="shared" si="457"/>
        <v>10</v>
      </c>
      <c r="C5314" s="98">
        <f t="shared" si="458"/>
        <v>6</v>
      </c>
      <c r="D5314" s="98">
        <f>D5312</f>
        <v>126</v>
      </c>
      <c r="E5314" s="98">
        <f t="shared" si="456"/>
        <v>50</v>
      </c>
      <c r="F5314" s="397">
        <f>F5312+(E5314-E5312)*(F5315-F5312)/(E5315-E5312)</f>
        <v>3.7132666666666667</v>
      </c>
      <c r="G5314" s="98">
        <v>15</v>
      </c>
      <c r="H5314" s="491">
        <f>H5312+(E5314-E5312)*(H5315-H5312)/(E5315-E5312)</f>
        <v>0.35996800000000001</v>
      </c>
      <c r="I5314" s="492">
        <f>I5312+(E5314-E5312)*(I5315-I5312)/(E5315-E5312)</f>
        <v>10.333333333333334</v>
      </c>
      <c r="J5314" s="397">
        <f>J5312+(E5314-E5312)*(J5315-J5312)/(E5315-E5312)</f>
        <v>0.23376666666666668</v>
      </c>
      <c r="K5314" s="469">
        <f t="shared" si="454"/>
        <v>10.315546567102261</v>
      </c>
      <c r="L5314" s="469">
        <f t="shared" si="455"/>
        <v>-1.7786766231072448E-2</v>
      </c>
    </row>
    <row r="5315" spans="1:12">
      <c r="A5315" s="480" t="s">
        <v>123</v>
      </c>
      <c r="B5315" s="480">
        <f t="shared" si="457"/>
        <v>10</v>
      </c>
      <c r="C5315" s="480">
        <f t="shared" si="458"/>
        <v>6</v>
      </c>
      <c r="D5315" s="480">
        <f>D5312</f>
        <v>126</v>
      </c>
      <c r="E5315" s="480">
        <f t="shared" si="456"/>
        <v>51</v>
      </c>
      <c r="F5315" s="484">
        <v>3.7267000000000001</v>
      </c>
      <c r="G5315" s="480">
        <v>15</v>
      </c>
      <c r="H5315" s="482">
        <v>0.35899700000000001</v>
      </c>
      <c r="I5315" s="483">
        <v>10.4</v>
      </c>
      <c r="J5315" s="484">
        <v>0.2303</v>
      </c>
      <c r="K5315" s="469">
        <f t="shared" si="454"/>
        <v>10.380866692479325</v>
      </c>
      <c r="L5315" s="469">
        <f t="shared" si="455"/>
        <v>-1.9133307520675658E-2</v>
      </c>
    </row>
    <row r="5316" spans="1:12">
      <c r="A5316" s="98" t="s">
        <v>123</v>
      </c>
      <c r="B5316" s="98">
        <f t="shared" si="457"/>
        <v>10</v>
      </c>
      <c r="C5316" s="98">
        <f t="shared" si="458"/>
        <v>6</v>
      </c>
      <c r="D5316" s="98">
        <f>D5315</f>
        <v>126</v>
      </c>
      <c r="E5316" s="98">
        <f t="shared" si="456"/>
        <v>52</v>
      </c>
      <c r="F5316" s="397">
        <f>F5315+(E5316-E5315)*(F5318-F5315)/(E5318-E5315)</f>
        <v>3.7399666666666667</v>
      </c>
      <c r="G5316" s="98">
        <v>15</v>
      </c>
      <c r="H5316" s="491">
        <f>H5315+(E5316-E5315)*(H5318-H5315)/(E5318-E5315)</f>
        <v>0.35801966666666668</v>
      </c>
      <c r="I5316" s="492">
        <f>I5315+(E5316-E5315)*(I5318-I5315)/(E5318-E5315)</f>
        <v>10.466666666666667</v>
      </c>
      <c r="J5316" s="397">
        <f>J5315+(E5316-E5315)*(J5318-J5315)/(E5318-E5315)</f>
        <v>0.2268</v>
      </c>
      <c r="K5316" s="469">
        <f t="shared" si="454"/>
        <v>10.446260400964936</v>
      </c>
      <c r="L5316" s="469">
        <f t="shared" si="455"/>
        <v>-2.040626570173032E-2</v>
      </c>
    </row>
    <row r="5317" spans="1:12">
      <c r="A5317" s="98" t="s">
        <v>123</v>
      </c>
      <c r="B5317" s="98">
        <f t="shared" si="457"/>
        <v>10</v>
      </c>
      <c r="C5317" s="98">
        <f t="shared" si="458"/>
        <v>6</v>
      </c>
      <c r="D5317" s="98">
        <f>D5315</f>
        <v>126</v>
      </c>
      <c r="E5317" s="98">
        <f t="shared" si="456"/>
        <v>53</v>
      </c>
      <c r="F5317" s="397">
        <f>F5315+(E5317-E5315)*(F5318-F5315)/(E5318-E5315)</f>
        <v>3.7532333333333336</v>
      </c>
      <c r="G5317" s="98">
        <v>15</v>
      </c>
      <c r="H5317" s="491">
        <f>H5315+(E5317-E5315)*(H5318-H5315)/(E5318-E5315)</f>
        <v>0.35704233333333335</v>
      </c>
      <c r="I5317" s="492">
        <f>I5315+(E5317-E5315)*(I5318-I5315)/(E5318-E5315)</f>
        <v>10.533333333333333</v>
      </c>
      <c r="J5317" s="397">
        <f>J5315+(E5317-E5315)*(J5318-J5315)/(E5318-E5315)</f>
        <v>0.2233</v>
      </c>
      <c r="K5317" s="469">
        <f t="shared" si="454"/>
        <v>10.512012114343117</v>
      </c>
      <c r="L5317" s="469">
        <f t="shared" si="455"/>
        <v>-2.1321218990216551E-2</v>
      </c>
    </row>
    <row r="5318" spans="1:12">
      <c r="A5318" s="480" t="s">
        <v>123</v>
      </c>
      <c r="B5318" s="480">
        <f t="shared" si="457"/>
        <v>10</v>
      </c>
      <c r="C5318" s="480">
        <f t="shared" si="458"/>
        <v>6</v>
      </c>
      <c r="D5318" s="480">
        <f>D5315</f>
        <v>126</v>
      </c>
      <c r="E5318" s="480">
        <f t="shared" si="456"/>
        <v>54</v>
      </c>
      <c r="F5318" s="484">
        <v>3.7665000000000002</v>
      </c>
      <c r="G5318" s="480">
        <v>15</v>
      </c>
      <c r="H5318" s="482">
        <v>0.35606500000000002</v>
      </c>
      <c r="I5318" s="483">
        <v>10.6</v>
      </c>
      <c r="J5318" s="484">
        <v>0.2198</v>
      </c>
      <c r="K5318" s="469">
        <f t="shared" si="454"/>
        <v>10.578124780587814</v>
      </c>
      <c r="L5318" s="469">
        <f t="shared" si="455"/>
        <v>-2.1875219412185842E-2</v>
      </c>
    </row>
    <row r="5319" spans="1:12">
      <c r="A5319" s="98" t="s">
        <v>123</v>
      </c>
      <c r="B5319" s="98">
        <f t="shared" si="457"/>
        <v>10</v>
      </c>
      <c r="C5319" s="98">
        <f t="shared" si="458"/>
        <v>6</v>
      </c>
      <c r="D5319" s="98">
        <f>D5318</f>
        <v>126</v>
      </c>
      <c r="E5319" s="98">
        <f t="shared" si="456"/>
        <v>55</v>
      </c>
      <c r="F5319" s="397">
        <f>F5318+(E5319-E5318)*(F5321-F5318)/(E5321-E5318)</f>
        <v>3.7796333333333334</v>
      </c>
      <c r="G5319" s="98">
        <v>15</v>
      </c>
      <c r="H5319" s="491">
        <f>H5318+(E5319-E5318)*(H5321-H5318)/(E5321-E5318)</f>
        <v>0.35508000000000001</v>
      </c>
      <c r="I5319" s="492">
        <f>I5318+(E5319-E5318)*(I5321-I5318)/(E5321-E5318)</f>
        <v>10.666666666666666</v>
      </c>
      <c r="J5319" s="397">
        <f>J5318+(E5319-E5318)*(J5321-J5318)/(E5321-E5318)</f>
        <v>0.21629999999999999</v>
      </c>
      <c r="K5319" s="469">
        <f t="shared" si="454"/>
        <v>10.644455709511472</v>
      </c>
      <c r="L5319" s="469">
        <f t="shared" si="455"/>
        <v>-2.2210957155193611E-2</v>
      </c>
    </row>
    <row r="5320" spans="1:12">
      <c r="A5320" s="98" t="s">
        <v>123</v>
      </c>
      <c r="B5320" s="98">
        <f t="shared" si="457"/>
        <v>10</v>
      </c>
      <c r="C5320" s="98">
        <f t="shared" si="458"/>
        <v>6</v>
      </c>
      <c r="D5320" s="98">
        <f>D5318</f>
        <v>126</v>
      </c>
      <c r="E5320" s="98">
        <f t="shared" si="456"/>
        <v>56</v>
      </c>
      <c r="F5320" s="397">
        <f>F5318+(E5320-E5318)*(F5321-F5318)/(E5321-E5318)</f>
        <v>3.7927666666666666</v>
      </c>
      <c r="G5320" s="98">
        <v>15</v>
      </c>
      <c r="H5320" s="491">
        <f>H5318+(E5320-E5318)*(H5321-H5318)/(E5321-E5318)</f>
        <v>0.35409499999999999</v>
      </c>
      <c r="I5320" s="492">
        <f>I5318+(E5320-E5318)*(I5321-I5318)/(E5321-E5318)</f>
        <v>10.733333333333334</v>
      </c>
      <c r="J5320" s="397">
        <f>J5318+(E5320-E5318)*(J5321-J5318)/(E5321-E5318)</f>
        <v>0.21280000000000002</v>
      </c>
      <c r="K5320" s="469">
        <f t="shared" si="454"/>
        <v>10.711155669147169</v>
      </c>
      <c r="L5320" s="469">
        <f t="shared" si="455"/>
        <v>-2.2177664186164847E-2</v>
      </c>
    </row>
    <row r="5321" spans="1:12">
      <c r="A5321" s="480" t="s">
        <v>123</v>
      </c>
      <c r="B5321" s="480">
        <f t="shared" si="457"/>
        <v>10</v>
      </c>
      <c r="C5321" s="480">
        <f t="shared" si="458"/>
        <v>6</v>
      </c>
      <c r="D5321" s="480">
        <f>D5318</f>
        <v>126</v>
      </c>
      <c r="E5321" s="480">
        <f t="shared" si="456"/>
        <v>57</v>
      </c>
      <c r="F5321" s="484">
        <v>3.8058999999999998</v>
      </c>
      <c r="G5321" s="480">
        <v>15</v>
      </c>
      <c r="H5321" s="482">
        <v>0.35310999999999998</v>
      </c>
      <c r="I5321" s="483">
        <v>10.8</v>
      </c>
      <c r="J5321" s="484">
        <v>0.20930000000000001</v>
      </c>
      <c r="K5321" s="469">
        <f t="shared" si="454"/>
        <v>10.778227747727337</v>
      </c>
      <c r="L5321" s="469">
        <f t="shared" si="455"/>
        <v>-2.177225227266355E-2</v>
      </c>
    </row>
    <row r="5322" spans="1:12">
      <c r="A5322" s="98" t="s">
        <v>123</v>
      </c>
      <c r="B5322" s="98">
        <f t="shared" si="457"/>
        <v>10</v>
      </c>
      <c r="C5322" s="98">
        <f t="shared" si="458"/>
        <v>6</v>
      </c>
      <c r="D5322" s="98">
        <f>D5321</f>
        <v>126</v>
      </c>
      <c r="E5322" s="98">
        <f t="shared" si="456"/>
        <v>58</v>
      </c>
      <c r="F5322" s="397">
        <f>F5321+(E5322-E5321)*(F5324-F5321)/(E5324-E5321)</f>
        <v>3.8188999999999997</v>
      </c>
      <c r="G5322" s="98">
        <v>15</v>
      </c>
      <c r="H5322" s="491">
        <f>H5321+(E5322-E5321)*(H5324-H5321)/(E5324-E5321)</f>
        <v>0.35211666666666663</v>
      </c>
      <c r="I5322" s="492">
        <f>I5321+(E5322-E5321)*(I5324-I5321)/(E5324-E5321)</f>
        <v>10.866666666666667</v>
      </c>
      <c r="J5322" s="397">
        <f>J5321+(E5322-E5321)*(J5324-J5321)/(E5324-E5321)</f>
        <v>0.20583333333333334</v>
      </c>
      <c r="K5322" s="469">
        <f t="shared" si="454"/>
        <v>10.845553083731717</v>
      </c>
      <c r="L5322" s="469">
        <f t="shared" si="455"/>
        <v>-2.1113582934949804E-2</v>
      </c>
    </row>
    <row r="5323" spans="1:12">
      <c r="A5323" s="98" t="s">
        <v>123</v>
      </c>
      <c r="B5323" s="98">
        <f t="shared" si="457"/>
        <v>10</v>
      </c>
      <c r="C5323" s="98">
        <f t="shared" si="458"/>
        <v>6</v>
      </c>
      <c r="D5323" s="98">
        <f>D5321</f>
        <v>126</v>
      </c>
      <c r="E5323" s="98">
        <f t="shared" si="456"/>
        <v>59</v>
      </c>
      <c r="F5323" s="397">
        <f>F5321+(E5323-E5321)*(F5324-F5321)/(E5324-E5321)</f>
        <v>3.8319000000000001</v>
      </c>
      <c r="G5323" s="98">
        <v>15</v>
      </c>
      <c r="H5323" s="491">
        <f>H5321+(E5323-E5321)*(H5324-H5321)/(E5324-E5321)</f>
        <v>0.35112333333333334</v>
      </c>
      <c r="I5323" s="492">
        <f>I5321+(E5323-E5321)*(I5324-I5321)/(E5324-E5321)</f>
        <v>10.933333333333334</v>
      </c>
      <c r="J5323" s="397">
        <f>J5321+(E5323-E5321)*(J5324-J5321)/(E5324-E5321)</f>
        <v>0.20236666666666667</v>
      </c>
      <c r="K5323" s="469">
        <f t="shared" ref="K5323:K5386" si="459">F5323/H5323</f>
        <v>10.91325934856698</v>
      </c>
      <c r="L5323" s="469">
        <f t="shared" ref="L5323:L5386" si="460">K5323-I5323</f>
        <v>-2.0073984766353803E-2</v>
      </c>
    </row>
    <row r="5324" spans="1:12">
      <c r="A5324" s="480" t="s">
        <v>123</v>
      </c>
      <c r="B5324" s="480">
        <f t="shared" si="457"/>
        <v>10</v>
      </c>
      <c r="C5324" s="480">
        <f t="shared" si="458"/>
        <v>6</v>
      </c>
      <c r="D5324" s="480">
        <f>D5321</f>
        <v>126</v>
      </c>
      <c r="E5324" s="480">
        <f t="shared" si="456"/>
        <v>60</v>
      </c>
      <c r="F5324" s="484">
        <v>3.8449</v>
      </c>
      <c r="G5324" s="480">
        <v>15</v>
      </c>
      <c r="H5324" s="482">
        <v>0.35013</v>
      </c>
      <c r="I5324" s="483">
        <v>11</v>
      </c>
      <c r="J5324" s="484">
        <v>0.19889999999999999</v>
      </c>
      <c r="K5324" s="469">
        <f t="shared" si="459"/>
        <v>10.981349784365808</v>
      </c>
      <c r="L5324" s="469">
        <f t="shared" si="460"/>
        <v>-1.8650215634192335E-2</v>
      </c>
    </row>
    <row r="5325" spans="1:12">
      <c r="A5325" s="98" t="s">
        <v>123</v>
      </c>
      <c r="B5325" s="98">
        <f t="shared" si="457"/>
        <v>10</v>
      </c>
      <c r="C5325" s="98">
        <f t="shared" si="458"/>
        <v>6</v>
      </c>
      <c r="D5325" s="98">
        <f>D5324</f>
        <v>126</v>
      </c>
      <c r="E5325" s="98">
        <f t="shared" si="456"/>
        <v>61</v>
      </c>
      <c r="F5325" s="397">
        <f>F5324+(E5325-E5324)*(F5327-F5324)/(E5327-E5324)</f>
        <v>3.8577666666666666</v>
      </c>
      <c r="G5325" s="98">
        <v>15</v>
      </c>
      <c r="H5325" s="491">
        <f>H5324+(E5325-E5324)*(H5327-H5324)/(E5327-E5324)</f>
        <v>0.34912766666666667</v>
      </c>
      <c r="I5325" s="492">
        <f>I5324+(E5325-E5324)*(I5327-I5324)/(E5327-E5324)</f>
        <v>11.066666666666666</v>
      </c>
      <c r="J5325" s="397">
        <f>J5324+(E5325-E5324)*(J5327-J5324)/(E5327-E5324)</f>
        <v>0.19539999999999999</v>
      </c>
      <c r="K5325" s="469">
        <f t="shared" si="459"/>
        <v>11.049730614302504</v>
      </c>
      <c r="L5325" s="469">
        <f t="shared" si="460"/>
        <v>-1.693605236416218E-2</v>
      </c>
    </row>
    <row r="5326" spans="1:12">
      <c r="A5326" s="98" t="s">
        <v>123</v>
      </c>
      <c r="B5326" s="98">
        <f t="shared" si="457"/>
        <v>10</v>
      </c>
      <c r="C5326" s="98">
        <f t="shared" si="458"/>
        <v>6</v>
      </c>
      <c r="D5326" s="98">
        <f>D5324</f>
        <v>126</v>
      </c>
      <c r="E5326" s="98">
        <f t="shared" si="456"/>
        <v>62</v>
      </c>
      <c r="F5326" s="397">
        <f>F5324+(E5326-E5324)*(F5327-F5324)/(E5327-E5324)</f>
        <v>3.8706333333333336</v>
      </c>
      <c r="G5326" s="98">
        <v>15</v>
      </c>
      <c r="H5326" s="491">
        <f>H5324+(E5326-E5324)*(H5327-H5324)/(E5327-E5324)</f>
        <v>0.34812533333333334</v>
      </c>
      <c r="I5326" s="492">
        <f>I5324+(E5326-E5324)*(I5327-I5324)/(E5327-E5324)</f>
        <v>11.133333333333333</v>
      </c>
      <c r="J5326" s="397">
        <f>J5324+(E5326-E5324)*(J5327-J5324)/(E5327-E5324)</f>
        <v>0.19190000000000002</v>
      </c>
      <c r="K5326" s="469">
        <f t="shared" si="459"/>
        <v>11.118505212682024</v>
      </c>
      <c r="L5326" s="469">
        <f t="shared" si="460"/>
        <v>-1.4828120651309007E-2</v>
      </c>
    </row>
    <row r="5327" spans="1:12">
      <c r="A5327" s="480" t="s">
        <v>123</v>
      </c>
      <c r="B5327" s="480">
        <f t="shared" si="457"/>
        <v>10</v>
      </c>
      <c r="C5327" s="480">
        <f t="shared" si="458"/>
        <v>6</v>
      </c>
      <c r="D5327" s="480">
        <f>D5324</f>
        <v>126</v>
      </c>
      <c r="E5327" s="480">
        <f t="shared" si="456"/>
        <v>63</v>
      </c>
      <c r="F5327" s="484">
        <v>3.8835000000000002</v>
      </c>
      <c r="G5327" s="480">
        <v>15</v>
      </c>
      <c r="H5327" s="482">
        <v>0.34712300000000001</v>
      </c>
      <c r="I5327" s="483">
        <v>11.2</v>
      </c>
      <c r="J5327" s="484">
        <v>0.18840000000000001</v>
      </c>
      <c r="K5327" s="469">
        <f t="shared" si="459"/>
        <v>11.187676990576827</v>
      </c>
      <c r="L5327" s="469">
        <f t="shared" si="460"/>
        <v>-1.2323009423171882E-2</v>
      </c>
    </row>
    <row r="5328" spans="1:12">
      <c r="A5328" s="98" t="s">
        <v>123</v>
      </c>
      <c r="B5328" s="98">
        <f t="shared" si="457"/>
        <v>10</v>
      </c>
      <c r="C5328" s="98">
        <f t="shared" si="458"/>
        <v>6</v>
      </c>
      <c r="D5328" s="98">
        <f>D5327</f>
        <v>126</v>
      </c>
      <c r="E5328" s="98">
        <f t="shared" si="456"/>
        <v>64</v>
      </c>
      <c r="F5328" s="397">
        <f>F5327+(E5328-E5327)*(F5330-F5327)/(E5330-E5327)</f>
        <v>3.8962333333333334</v>
      </c>
      <c r="G5328" s="98">
        <v>15</v>
      </c>
      <c r="H5328" s="491">
        <f>H5327+(E5328-E5327)*(H5330-H5327)/(E5330-E5327)</f>
        <v>0.34611066666666668</v>
      </c>
      <c r="I5328" s="492">
        <f>I5327+(E5328-E5327)*(I5330-I5327)/(E5330-E5327)</f>
        <v>11.266666666666666</v>
      </c>
      <c r="J5328" s="397">
        <f>J5327+(E5328-E5327)*(J5330-J5327)/(E5330-E5327)</f>
        <v>0.18490000000000001</v>
      </c>
      <c r="K5328" s="469">
        <f t="shared" si="459"/>
        <v>11.257189415331512</v>
      </c>
      <c r="L5328" s="469">
        <f t="shared" si="460"/>
        <v>-9.47725133515398E-3</v>
      </c>
    </row>
    <row r="5329" spans="1:12">
      <c r="A5329" s="98" t="s">
        <v>123</v>
      </c>
      <c r="B5329" s="98">
        <f t="shared" si="457"/>
        <v>10</v>
      </c>
      <c r="C5329" s="98">
        <f t="shared" si="458"/>
        <v>6</v>
      </c>
      <c r="D5329" s="98">
        <f>D5327</f>
        <v>126</v>
      </c>
      <c r="E5329" s="98">
        <f t="shared" si="456"/>
        <v>65</v>
      </c>
      <c r="F5329" s="397">
        <f>F5327+(E5329-E5327)*(F5330-F5327)/(E5330-E5327)</f>
        <v>3.9089666666666667</v>
      </c>
      <c r="G5329" s="98">
        <v>15</v>
      </c>
      <c r="H5329" s="491">
        <f>H5327+(E5329-E5327)*(H5330-H5327)/(E5330-E5327)</f>
        <v>0.34509833333333334</v>
      </c>
      <c r="I5329" s="492">
        <f>I5327+(E5329-E5327)*(I5330-I5327)/(E5330-E5327)</f>
        <v>11.333333333333334</v>
      </c>
      <c r="J5329" s="397">
        <f>J5327+(E5329-E5327)*(J5330-J5327)/(E5330-E5327)</f>
        <v>0.18140000000000001</v>
      </c>
      <c r="K5329" s="469">
        <f t="shared" si="459"/>
        <v>11.327109664395172</v>
      </c>
      <c r="L5329" s="469">
        <f t="shared" si="460"/>
        <v>-6.2236689381620636E-3</v>
      </c>
    </row>
    <row r="5330" spans="1:12">
      <c r="A5330" s="480" t="s">
        <v>123</v>
      </c>
      <c r="B5330" s="480">
        <f t="shared" si="457"/>
        <v>10</v>
      </c>
      <c r="C5330" s="480">
        <f t="shared" si="458"/>
        <v>6</v>
      </c>
      <c r="D5330" s="480">
        <f>D5327</f>
        <v>126</v>
      </c>
      <c r="E5330" s="480">
        <f t="shared" si="456"/>
        <v>66</v>
      </c>
      <c r="F5330" s="484">
        <v>3.9217</v>
      </c>
      <c r="G5330" s="480">
        <v>15</v>
      </c>
      <c r="H5330" s="482">
        <v>0.344086</v>
      </c>
      <c r="I5330" s="483">
        <v>11.4</v>
      </c>
      <c r="J5330" s="484">
        <v>0.1779</v>
      </c>
      <c r="K5330" s="469">
        <f t="shared" si="459"/>
        <v>11.397441337340084</v>
      </c>
      <c r="L5330" s="469">
        <f t="shared" si="460"/>
        <v>-2.5586626599167772E-3</v>
      </c>
    </row>
    <row r="5331" spans="1:12">
      <c r="A5331" s="98" t="s">
        <v>123</v>
      </c>
      <c r="B5331" s="98">
        <f t="shared" si="457"/>
        <v>10</v>
      </c>
      <c r="C5331" s="98">
        <f t="shared" si="458"/>
        <v>6</v>
      </c>
      <c r="D5331" s="98">
        <f>D5330</f>
        <v>126</v>
      </c>
      <c r="E5331" s="98">
        <f t="shared" si="456"/>
        <v>67</v>
      </c>
      <c r="F5331" s="397">
        <f>F5330+(E5331-E5330)*(F5333-F5330)/(E5333-E5330)</f>
        <v>3.9343333333333335</v>
      </c>
      <c r="G5331" s="98">
        <v>15</v>
      </c>
      <c r="H5331" s="491">
        <f>H5330+(E5331-E5330)*(H5333-H5330)/(E5333-E5330)</f>
        <v>0.34306300000000001</v>
      </c>
      <c r="I5331" s="492">
        <f>I5330+(E5331-E5330)*(I5333-I5330)/(E5333-E5330)</f>
        <v>11.466666666666667</v>
      </c>
      <c r="J5331" s="397">
        <f>J5330+(E5331-E5330)*(J5333-J5330)/(E5333-E5330)</f>
        <v>0.17443333333333333</v>
      </c>
      <c r="K5331" s="469">
        <f t="shared" si="459"/>
        <v>11.468253158554941</v>
      </c>
      <c r="L5331" s="469">
        <f t="shared" si="460"/>
        <v>1.5864918882737555E-3</v>
      </c>
    </row>
    <row r="5332" spans="1:12">
      <c r="A5332" s="98" t="s">
        <v>123</v>
      </c>
      <c r="B5332" s="98">
        <f t="shared" si="457"/>
        <v>10</v>
      </c>
      <c r="C5332" s="98">
        <f t="shared" si="458"/>
        <v>6</v>
      </c>
      <c r="D5332" s="98">
        <f>D5330</f>
        <v>126</v>
      </c>
      <c r="E5332" s="98">
        <f t="shared" si="456"/>
        <v>68</v>
      </c>
      <c r="F5332" s="397">
        <f>F5330+(E5332-E5330)*(F5333-F5330)/(E5333-E5330)</f>
        <v>3.9469666666666665</v>
      </c>
      <c r="G5332" s="98">
        <v>15</v>
      </c>
      <c r="H5332" s="491">
        <f>H5330+(E5332-E5330)*(H5333-H5330)/(E5333-E5330)</f>
        <v>0.34204000000000001</v>
      </c>
      <c r="I5332" s="492">
        <f>I5330+(E5332-E5330)*(I5333-I5330)/(E5333-E5330)</f>
        <v>11.533333333333333</v>
      </c>
      <c r="J5332" s="397">
        <f>J5330+(E5332-E5330)*(J5333-J5330)/(E5333-E5330)</f>
        <v>0.17096666666666668</v>
      </c>
      <c r="K5332" s="469">
        <f t="shared" si="459"/>
        <v>11.53948855884302</v>
      </c>
      <c r="L5332" s="469">
        <f t="shared" si="460"/>
        <v>6.1552255096870567E-3</v>
      </c>
    </row>
    <row r="5333" spans="1:12">
      <c r="A5333" s="480" t="s">
        <v>123</v>
      </c>
      <c r="B5333" s="480">
        <f t="shared" si="457"/>
        <v>10</v>
      </c>
      <c r="C5333" s="480">
        <f t="shared" si="458"/>
        <v>6</v>
      </c>
      <c r="D5333" s="480">
        <f>D5330</f>
        <v>126</v>
      </c>
      <c r="E5333" s="480">
        <f t="shared" si="456"/>
        <v>69</v>
      </c>
      <c r="F5333" s="484">
        <v>3.9596</v>
      </c>
      <c r="G5333" s="480">
        <v>15</v>
      </c>
      <c r="H5333" s="482">
        <v>0.34101700000000001</v>
      </c>
      <c r="I5333" s="483">
        <v>11.6</v>
      </c>
      <c r="J5333" s="484">
        <v>0.16750000000000001</v>
      </c>
      <c r="K5333" s="469">
        <f t="shared" si="459"/>
        <v>11.611151350225942</v>
      </c>
      <c r="L5333" s="469">
        <f t="shared" si="460"/>
        <v>1.115135022594238E-2</v>
      </c>
    </row>
    <row r="5334" spans="1:12">
      <c r="A5334" s="98" t="s">
        <v>123</v>
      </c>
      <c r="B5334" s="98">
        <f t="shared" si="457"/>
        <v>10</v>
      </c>
      <c r="C5334" s="98">
        <f t="shared" si="458"/>
        <v>6</v>
      </c>
      <c r="D5334" s="98">
        <f>D5333</f>
        <v>126</v>
      </c>
      <c r="E5334" s="98">
        <f t="shared" si="456"/>
        <v>70</v>
      </c>
      <c r="F5334" s="397">
        <f>F5333+(E5334-E5333)*(F5336-F5333)/(E5336-E5333)</f>
        <v>3.9721000000000002</v>
      </c>
      <c r="G5334" s="98">
        <v>15</v>
      </c>
      <c r="H5334" s="491">
        <f>H5333+(E5334-E5333)*(H5336-H5333)/(E5336-E5333)</f>
        <v>0.33998266666666666</v>
      </c>
      <c r="I5334" s="492">
        <f>I5333+(E5334-E5333)*(I5336-I5333)/(E5336-E5333)</f>
        <v>11.666666666666666</v>
      </c>
      <c r="J5334" s="397">
        <f>J5333+(E5334-E5333)*(J5336-J5333)/(E5336-E5333)</f>
        <v>0.16400000000000001</v>
      </c>
      <c r="K5334" s="469">
        <f t="shared" si="459"/>
        <v>11.683242675116771</v>
      </c>
      <c r="L5334" s="469">
        <f t="shared" si="460"/>
        <v>1.6576008450105206E-2</v>
      </c>
    </row>
    <row r="5335" spans="1:12">
      <c r="A5335" s="98" t="s">
        <v>123</v>
      </c>
      <c r="B5335" s="98">
        <f t="shared" si="457"/>
        <v>10</v>
      </c>
      <c r="C5335" s="98">
        <f t="shared" si="458"/>
        <v>6</v>
      </c>
      <c r="D5335" s="98">
        <f>D5333</f>
        <v>126</v>
      </c>
      <c r="E5335" s="98">
        <f t="shared" si="456"/>
        <v>71</v>
      </c>
      <c r="F5335" s="397">
        <f>F5333+(E5335-E5333)*(F5336-F5333)/(E5336-E5333)</f>
        <v>3.9845999999999999</v>
      </c>
      <c r="G5335" s="98">
        <v>15</v>
      </c>
      <c r="H5335" s="491">
        <f>H5333+(E5335-E5333)*(H5336-H5333)/(E5336-E5333)</f>
        <v>0.33894833333333335</v>
      </c>
      <c r="I5335" s="492">
        <f>I5333+(E5335-E5333)*(I5336-I5333)/(E5336-E5333)</f>
        <v>11.733333333333334</v>
      </c>
      <c r="J5335" s="397">
        <f>J5333+(E5335-E5333)*(J5336-J5333)/(E5336-E5333)</f>
        <v>0.1605</v>
      </c>
      <c r="K5335" s="469">
        <f t="shared" si="459"/>
        <v>11.755773987185853</v>
      </c>
      <c r="L5335" s="469">
        <f t="shared" si="460"/>
        <v>2.2440653852518366E-2</v>
      </c>
    </row>
    <row r="5336" spans="1:12">
      <c r="A5336" s="480" t="s">
        <v>123</v>
      </c>
      <c r="B5336" s="480">
        <f t="shared" si="457"/>
        <v>10</v>
      </c>
      <c r="C5336" s="480">
        <f t="shared" si="458"/>
        <v>6</v>
      </c>
      <c r="D5336" s="480">
        <f>D5333</f>
        <v>126</v>
      </c>
      <c r="E5336" s="480">
        <f t="shared" si="456"/>
        <v>72</v>
      </c>
      <c r="F5336" s="484">
        <v>3.9971000000000001</v>
      </c>
      <c r="G5336" s="480">
        <v>15</v>
      </c>
      <c r="H5336" s="482">
        <v>0.33791399999999999</v>
      </c>
      <c r="I5336" s="483">
        <v>11.8</v>
      </c>
      <c r="J5336" s="484">
        <v>0.157</v>
      </c>
      <c r="K5336" s="469">
        <f t="shared" si="459"/>
        <v>11.828749326751778</v>
      </c>
      <c r="L5336" s="469">
        <f t="shared" si="460"/>
        <v>2.8749326751777105E-2</v>
      </c>
    </row>
    <row r="5337" spans="1:12">
      <c r="A5337" s="98" t="s">
        <v>123</v>
      </c>
      <c r="B5337" s="98">
        <f t="shared" si="457"/>
        <v>10</v>
      </c>
      <c r="C5337" s="98">
        <f t="shared" si="458"/>
        <v>6</v>
      </c>
      <c r="D5337" s="98">
        <f>D5336</f>
        <v>126</v>
      </c>
      <c r="E5337" s="98">
        <f t="shared" si="456"/>
        <v>73</v>
      </c>
      <c r="F5337" s="397">
        <f>F5336+(E5337-E5336)*(F5339-F5336)/(E5339-E5336)</f>
        <v>4.0095000000000001</v>
      </c>
      <c r="G5337" s="98">
        <v>15</v>
      </c>
      <c r="H5337" s="491">
        <f>H5336+(E5337-E5336)*(H5339-H5336)/(E5339-E5336)</f>
        <v>0.33686666666666665</v>
      </c>
      <c r="I5337" s="492">
        <f>I5336+(E5337-E5336)*(I5339-I5336)/(E5339-E5336)</f>
        <v>11.9</v>
      </c>
      <c r="J5337" s="397">
        <f>J5336+(E5337-E5336)*(J5339-J5336)/(E5339-E5336)</f>
        <v>0.1535</v>
      </c>
      <c r="K5337" s="469">
        <f t="shared" si="459"/>
        <v>11.902335246388285</v>
      </c>
      <c r="L5337" s="469">
        <f t="shared" si="460"/>
        <v>2.3352463882844177E-3</v>
      </c>
    </row>
    <row r="5338" spans="1:12">
      <c r="A5338" s="98" t="s">
        <v>123</v>
      </c>
      <c r="B5338" s="98">
        <f t="shared" si="457"/>
        <v>10</v>
      </c>
      <c r="C5338" s="98">
        <f t="shared" si="458"/>
        <v>6</v>
      </c>
      <c r="D5338" s="98">
        <f>D5336</f>
        <v>126</v>
      </c>
      <c r="E5338" s="98">
        <f t="shared" si="456"/>
        <v>74</v>
      </c>
      <c r="F5338" s="397">
        <f>F5336+(E5338-E5336)*(F5339-F5336)/(E5339-E5336)</f>
        <v>4.0219000000000005</v>
      </c>
      <c r="G5338" s="98">
        <v>15</v>
      </c>
      <c r="H5338" s="491">
        <f>H5336+(E5338-E5336)*(H5339-H5336)/(E5339-E5336)</f>
        <v>0.33581933333333336</v>
      </c>
      <c r="I5338" s="492">
        <f>I5336+(E5338-E5336)*(I5339-I5336)/(E5339-E5336)</f>
        <v>12</v>
      </c>
      <c r="J5338" s="397">
        <f>J5336+(E5338-E5336)*(J5339-J5336)/(E5339-E5336)</f>
        <v>0.15</v>
      </c>
      <c r="K5338" s="469">
        <f t="shared" si="459"/>
        <v>11.976380156790656</v>
      </c>
      <c r="L5338" s="469">
        <f t="shared" si="460"/>
        <v>-2.3619843209344182E-2</v>
      </c>
    </row>
    <row r="5339" spans="1:12">
      <c r="A5339" s="480" t="s">
        <v>123</v>
      </c>
      <c r="B5339" s="480">
        <f t="shared" si="457"/>
        <v>10</v>
      </c>
      <c r="C5339" s="480">
        <f t="shared" si="458"/>
        <v>6</v>
      </c>
      <c r="D5339" s="480">
        <f>D5336</f>
        <v>126</v>
      </c>
      <c r="E5339" s="480">
        <f t="shared" si="456"/>
        <v>75</v>
      </c>
      <c r="F5339" s="484">
        <v>4.0343</v>
      </c>
      <c r="G5339" s="480">
        <v>15</v>
      </c>
      <c r="H5339" s="482">
        <v>0.33477200000000001</v>
      </c>
      <c r="I5339" s="483">
        <v>12.1</v>
      </c>
      <c r="J5339" s="484">
        <v>0.14649999999999999</v>
      </c>
      <c r="K5339" s="469">
        <f t="shared" si="459"/>
        <v>12.050888365813149</v>
      </c>
      <c r="L5339" s="469">
        <f t="shared" si="460"/>
        <v>-4.9111634186850495E-2</v>
      </c>
    </row>
    <row r="5340" spans="1:12">
      <c r="A5340" s="98" t="s">
        <v>123</v>
      </c>
      <c r="B5340" s="98">
        <f t="shared" si="457"/>
        <v>10</v>
      </c>
      <c r="C5340" s="98">
        <f t="shared" si="458"/>
        <v>6</v>
      </c>
      <c r="D5340" s="98">
        <f>D5339</f>
        <v>126</v>
      </c>
      <c r="E5340" s="98">
        <f t="shared" si="456"/>
        <v>76</v>
      </c>
      <c r="F5340" s="397">
        <f>F5339+(E5340-E5339)*(F5342-F5339)/(E5342-E5339)</f>
        <v>4.0465666666666671</v>
      </c>
      <c r="G5340" s="98">
        <v>15</v>
      </c>
      <c r="H5340" s="491">
        <f>H5339+(E5340-E5339)*(H5342-H5339)/(E5342-E5339)</f>
        <v>0.33371166666666668</v>
      </c>
      <c r="I5340" s="492">
        <f>I5339+(E5340-E5339)*(I5342-I5339)/(E5342-E5339)</f>
        <v>12.166666666666666</v>
      </c>
      <c r="J5340" s="397">
        <f>J5339+(E5340-E5339)*(J5342-J5339)/(E5342-E5339)</f>
        <v>0.14303333333333332</v>
      </c>
      <c r="K5340" s="469">
        <f t="shared" si="459"/>
        <v>12.125937061435272</v>
      </c>
      <c r="L5340" s="469">
        <f t="shared" si="460"/>
        <v>-4.0729605231394572E-2</v>
      </c>
    </row>
    <row r="5341" spans="1:12">
      <c r="A5341" s="98" t="s">
        <v>123</v>
      </c>
      <c r="B5341" s="98">
        <f t="shared" si="457"/>
        <v>10</v>
      </c>
      <c r="C5341" s="98">
        <f t="shared" si="458"/>
        <v>6</v>
      </c>
      <c r="D5341" s="98">
        <f>D5339</f>
        <v>126</v>
      </c>
      <c r="E5341" s="98">
        <f t="shared" si="456"/>
        <v>77</v>
      </c>
      <c r="F5341" s="397">
        <f>F5339+(E5341-E5339)*(F5342-F5339)/(E5342-E5339)</f>
        <v>4.0588333333333333</v>
      </c>
      <c r="G5341" s="98">
        <v>15</v>
      </c>
      <c r="H5341" s="491">
        <f>H5339+(E5341-E5339)*(H5342-H5339)/(E5342-E5339)</f>
        <v>0.33265133333333335</v>
      </c>
      <c r="I5341" s="492">
        <f>I5339+(E5341-E5339)*(I5342-I5339)/(E5342-E5339)</f>
        <v>12.233333333333334</v>
      </c>
      <c r="J5341" s="397">
        <f>J5339+(E5341-E5339)*(J5342-J5339)/(E5342-E5339)</f>
        <v>0.13956666666666667</v>
      </c>
      <c r="K5341" s="469">
        <f t="shared" si="459"/>
        <v>12.201464195744492</v>
      </c>
      <c r="L5341" s="469">
        <f t="shared" si="460"/>
        <v>-3.1869137588842023E-2</v>
      </c>
    </row>
    <row r="5342" spans="1:12">
      <c r="A5342" s="480" t="s">
        <v>123</v>
      </c>
      <c r="B5342" s="480">
        <f t="shared" si="457"/>
        <v>10</v>
      </c>
      <c r="C5342" s="480">
        <f t="shared" si="458"/>
        <v>6</v>
      </c>
      <c r="D5342" s="480">
        <f>D5339</f>
        <v>126</v>
      </c>
      <c r="E5342" s="480">
        <f t="shared" ref="E5342:E5384" si="461">E5341+1</f>
        <v>78</v>
      </c>
      <c r="F5342" s="484">
        <v>4.0711000000000004</v>
      </c>
      <c r="G5342" s="480">
        <v>15</v>
      </c>
      <c r="H5342" s="482">
        <v>0.33159100000000002</v>
      </c>
      <c r="I5342" s="483">
        <v>12.3</v>
      </c>
      <c r="J5342" s="484">
        <v>0.1361</v>
      </c>
      <c r="K5342" s="469">
        <f t="shared" si="459"/>
        <v>12.277474358471732</v>
      </c>
      <c r="L5342" s="469">
        <f t="shared" si="460"/>
        <v>-2.2525641528268636E-2</v>
      </c>
    </row>
    <row r="5343" spans="1:12">
      <c r="A5343" s="98" t="s">
        <v>123</v>
      </c>
      <c r="B5343" s="98">
        <f t="shared" si="457"/>
        <v>10</v>
      </c>
      <c r="C5343" s="98">
        <f t="shared" si="458"/>
        <v>6</v>
      </c>
      <c r="D5343" s="98">
        <f>D5342</f>
        <v>126</v>
      </c>
      <c r="E5343" s="98">
        <f t="shared" si="461"/>
        <v>79</v>
      </c>
      <c r="F5343" s="397">
        <f>F5342+(E5343-E5342)*(F5345-F5342)/(E5345-E5342)</f>
        <v>4.0832666666666668</v>
      </c>
      <c r="G5343" s="98">
        <v>15</v>
      </c>
      <c r="H5343" s="491">
        <f>H5342+(E5343-E5342)*(H5345-H5342)/(E5345-E5342)</f>
        <v>0.33051633333333336</v>
      </c>
      <c r="I5343" s="492">
        <f>I5342+(E5343-E5342)*(I5345-I5342)/(E5345-E5342)</f>
        <v>12.366666666666667</v>
      </c>
      <c r="J5343" s="397">
        <f>J5342+(E5343-E5342)*(J5345-J5342)/(E5345-E5342)</f>
        <v>0.1326</v>
      </c>
      <c r="K5343" s="469">
        <f t="shared" si="459"/>
        <v>12.354205389748767</v>
      </c>
      <c r="L5343" s="469">
        <f t="shared" si="460"/>
        <v>-1.2461276917900221E-2</v>
      </c>
    </row>
    <row r="5344" spans="1:12">
      <c r="A5344" s="98" t="s">
        <v>123</v>
      </c>
      <c r="B5344" s="98">
        <f t="shared" si="457"/>
        <v>10</v>
      </c>
      <c r="C5344" s="98">
        <f t="shared" si="458"/>
        <v>6</v>
      </c>
      <c r="D5344" s="98">
        <f>D5342</f>
        <v>126</v>
      </c>
      <c r="E5344" s="98">
        <f t="shared" si="461"/>
        <v>80</v>
      </c>
      <c r="F5344" s="397">
        <f>F5342+(E5344-E5342)*(F5345-F5342)/(E5345-E5342)</f>
        <v>4.0954333333333333</v>
      </c>
      <c r="G5344" s="98">
        <v>15</v>
      </c>
      <c r="H5344" s="491">
        <f>H5342+(E5344-E5342)*(H5345-H5342)/(E5345-E5342)</f>
        <v>0.32944166666666669</v>
      </c>
      <c r="I5344" s="492">
        <f>I5342+(E5344-E5342)*(I5345-I5342)/(E5345-E5342)</f>
        <v>12.433333333333334</v>
      </c>
      <c r="J5344" s="397">
        <f>J5342+(E5344-E5342)*(J5345-J5342)/(E5345-E5342)</f>
        <v>0.12909999999999999</v>
      </c>
      <c r="K5344" s="469">
        <f t="shared" si="459"/>
        <v>12.431437027293653</v>
      </c>
      <c r="L5344" s="469">
        <f t="shared" si="460"/>
        <v>-1.8963060396810505E-3</v>
      </c>
    </row>
    <row r="5345" spans="1:12">
      <c r="A5345" s="480" t="s">
        <v>123</v>
      </c>
      <c r="B5345" s="480">
        <f t="shared" si="457"/>
        <v>10</v>
      </c>
      <c r="C5345" s="480">
        <f t="shared" si="458"/>
        <v>6</v>
      </c>
      <c r="D5345" s="480">
        <f>D5342</f>
        <v>126</v>
      </c>
      <c r="E5345" s="480">
        <f t="shared" si="461"/>
        <v>81</v>
      </c>
      <c r="F5345" s="484">
        <v>4.1075999999999997</v>
      </c>
      <c r="G5345" s="480">
        <v>15</v>
      </c>
      <c r="H5345" s="482">
        <v>0.32836700000000002</v>
      </c>
      <c r="I5345" s="483">
        <v>12.5</v>
      </c>
      <c r="J5345" s="484">
        <v>0.12559999999999999</v>
      </c>
      <c r="K5345" s="469">
        <f t="shared" si="459"/>
        <v>12.509174186200195</v>
      </c>
      <c r="L5345" s="469">
        <f t="shared" si="460"/>
        <v>9.1741862001946117E-3</v>
      </c>
    </row>
    <row r="5346" spans="1:12">
      <c r="A5346" s="98" t="s">
        <v>123</v>
      </c>
      <c r="B5346" s="98">
        <f t="shared" si="457"/>
        <v>10</v>
      </c>
      <c r="C5346" s="98">
        <f t="shared" si="458"/>
        <v>6</v>
      </c>
      <c r="D5346" s="98">
        <f>D5345</f>
        <v>126</v>
      </c>
      <c r="E5346" s="98">
        <f t="shared" si="461"/>
        <v>82</v>
      </c>
      <c r="F5346" s="397">
        <f>F5345+(E5346-E5345)*(F5348-F5345)/(E5348-E5345)</f>
        <v>4.1196333333333328</v>
      </c>
      <c r="G5346" s="98">
        <v>15</v>
      </c>
      <c r="H5346" s="491">
        <f>H5345+(E5346-E5345)*(H5348-H5345)/(E5348-E5345)</f>
        <v>0.32727733333333336</v>
      </c>
      <c r="I5346" s="492">
        <f>I5345+(E5346-E5345)*(I5348-I5345)/(E5348-E5345)</f>
        <v>12.6</v>
      </c>
      <c r="J5346" s="397">
        <f>J5345+(E5346-E5345)*(J5348-J5345)/(E5348-E5345)</f>
        <v>0.12209999999999999</v>
      </c>
      <c r="K5346" s="469">
        <f t="shared" si="459"/>
        <v>12.587591359825304</v>
      </c>
      <c r="L5346" s="469">
        <f t="shared" si="460"/>
        <v>-1.2408640174696117E-2</v>
      </c>
    </row>
    <row r="5347" spans="1:12">
      <c r="A5347" s="98" t="s">
        <v>123</v>
      </c>
      <c r="B5347" s="98">
        <f t="shared" si="457"/>
        <v>10</v>
      </c>
      <c r="C5347" s="98">
        <f t="shared" si="458"/>
        <v>6</v>
      </c>
      <c r="D5347" s="98">
        <f>D5345</f>
        <v>126</v>
      </c>
      <c r="E5347" s="98">
        <f t="shared" si="461"/>
        <v>83</v>
      </c>
      <c r="F5347" s="397">
        <f>F5345+(E5347-E5345)*(F5348-F5345)/(E5348-E5345)</f>
        <v>4.1316666666666668</v>
      </c>
      <c r="G5347" s="98">
        <v>15</v>
      </c>
      <c r="H5347" s="491">
        <f>H5345+(E5347-E5345)*(H5348-H5345)/(E5348-E5345)</f>
        <v>0.32618766666666665</v>
      </c>
      <c r="I5347" s="492">
        <f>I5345+(E5347-E5345)*(I5348-I5345)/(E5348-E5345)</f>
        <v>12.700000000000001</v>
      </c>
      <c r="J5347" s="397">
        <f>J5345+(E5347-E5345)*(J5348-J5345)/(E5348-E5345)</f>
        <v>0.1186</v>
      </c>
      <c r="K5347" s="469">
        <f t="shared" si="459"/>
        <v>12.666532456264953</v>
      </c>
      <c r="L5347" s="469">
        <f t="shared" si="460"/>
        <v>-3.3467543735048011E-2</v>
      </c>
    </row>
    <row r="5348" spans="1:12">
      <c r="A5348" s="480" t="s">
        <v>123</v>
      </c>
      <c r="B5348" s="480">
        <f t="shared" si="457"/>
        <v>10</v>
      </c>
      <c r="C5348" s="480">
        <f t="shared" si="458"/>
        <v>6</v>
      </c>
      <c r="D5348" s="480">
        <f>D5345</f>
        <v>126</v>
      </c>
      <c r="E5348" s="480">
        <f t="shared" si="461"/>
        <v>84</v>
      </c>
      <c r="F5348" s="484">
        <v>4.1436999999999999</v>
      </c>
      <c r="G5348" s="480">
        <v>15</v>
      </c>
      <c r="H5348" s="482">
        <v>0.325098</v>
      </c>
      <c r="I5348" s="483">
        <v>12.8</v>
      </c>
      <c r="J5348" s="484">
        <v>0.11509999999999999</v>
      </c>
      <c r="K5348" s="469">
        <f t="shared" si="459"/>
        <v>12.746002743788027</v>
      </c>
      <c r="L5348" s="469">
        <f t="shared" si="460"/>
        <v>-5.3997256211973266E-2</v>
      </c>
    </row>
    <row r="5349" spans="1:12">
      <c r="A5349" s="98" t="s">
        <v>123</v>
      </c>
      <c r="B5349" s="98">
        <f t="shared" si="457"/>
        <v>10</v>
      </c>
      <c r="C5349" s="98">
        <f t="shared" si="458"/>
        <v>6</v>
      </c>
      <c r="D5349" s="98">
        <f>D5348</f>
        <v>126</v>
      </c>
      <c r="E5349" s="98">
        <f t="shared" si="461"/>
        <v>85</v>
      </c>
      <c r="F5349" s="397">
        <f>F5348+(E5349-E5348)*(F5351-F5348)/(E5351-E5348)</f>
        <v>4.1556666666666668</v>
      </c>
      <c r="G5349" s="98">
        <v>15</v>
      </c>
      <c r="H5349" s="491">
        <f>H5348+(E5349-E5348)*(H5351-H5348)/(E5351-E5348)</f>
        <v>0.32399233333333333</v>
      </c>
      <c r="I5349" s="492">
        <f>I5348+(E5349-E5348)*(I5351-I5348)/(E5351-E5348)</f>
        <v>12.866666666666667</v>
      </c>
      <c r="J5349" s="397">
        <f>J5348+(E5349-E5348)*(J5351-J5348)/(E5351-E5348)</f>
        <v>0.11163333333333333</v>
      </c>
      <c r="K5349" s="469">
        <f t="shared" si="459"/>
        <v>12.826435193425359</v>
      </c>
      <c r="L5349" s="469">
        <f t="shared" si="460"/>
        <v>-4.0231473241307825E-2</v>
      </c>
    </row>
    <row r="5350" spans="1:12">
      <c r="A5350" s="98" t="s">
        <v>123</v>
      </c>
      <c r="B5350" s="98">
        <f t="shared" si="457"/>
        <v>10</v>
      </c>
      <c r="C5350" s="98">
        <f t="shared" si="458"/>
        <v>6</v>
      </c>
      <c r="D5350" s="98">
        <f>D5348</f>
        <v>126</v>
      </c>
      <c r="E5350" s="98">
        <f t="shared" si="461"/>
        <v>86</v>
      </c>
      <c r="F5350" s="397">
        <f>F5348+(E5350-E5348)*(F5351-F5348)/(E5351-E5348)</f>
        <v>4.1676333333333329</v>
      </c>
      <c r="G5350" s="98">
        <v>15</v>
      </c>
      <c r="H5350" s="491">
        <f>H5348+(E5350-E5348)*(H5351-H5348)/(E5351-E5348)</f>
        <v>0.32288666666666666</v>
      </c>
      <c r="I5350" s="492">
        <f>I5348+(E5350-E5348)*(I5351-I5348)/(E5351-E5348)</f>
        <v>12.933333333333334</v>
      </c>
      <c r="J5350" s="397">
        <f>J5348+(E5350-E5348)*(J5351-J5348)/(E5351-E5348)</f>
        <v>0.10816666666666666</v>
      </c>
      <c r="K5350" s="469">
        <f t="shared" si="459"/>
        <v>12.907418495653788</v>
      </c>
      <c r="L5350" s="469">
        <f t="shared" si="460"/>
        <v>-2.5914837679545499E-2</v>
      </c>
    </row>
    <row r="5351" spans="1:12">
      <c r="A5351" s="480" t="s">
        <v>123</v>
      </c>
      <c r="B5351" s="480">
        <f t="shared" si="457"/>
        <v>10</v>
      </c>
      <c r="C5351" s="480">
        <f t="shared" si="458"/>
        <v>6</v>
      </c>
      <c r="D5351" s="480">
        <f>D5348</f>
        <v>126</v>
      </c>
      <c r="E5351" s="480">
        <f t="shared" si="461"/>
        <v>87</v>
      </c>
      <c r="F5351" s="484">
        <v>4.1795999999999998</v>
      </c>
      <c r="G5351" s="480">
        <v>15</v>
      </c>
      <c r="H5351" s="482">
        <v>0.32178099999999998</v>
      </c>
      <c r="I5351" s="483">
        <v>13</v>
      </c>
      <c r="J5351" s="484">
        <v>0.1047</v>
      </c>
      <c r="K5351" s="469">
        <f t="shared" si="459"/>
        <v>12.988958328801266</v>
      </c>
      <c r="L5351" s="469">
        <f t="shared" si="460"/>
        <v>-1.1041671198734448E-2</v>
      </c>
    </row>
    <row r="5352" spans="1:12">
      <c r="A5352" s="98" t="s">
        <v>123</v>
      </c>
      <c r="B5352" s="98">
        <f t="shared" si="457"/>
        <v>10</v>
      </c>
      <c r="C5352" s="98">
        <f t="shared" si="458"/>
        <v>6</v>
      </c>
      <c r="D5352" s="98">
        <f>D5351</f>
        <v>126</v>
      </c>
      <c r="E5352" s="98">
        <f t="shared" si="461"/>
        <v>88</v>
      </c>
      <c r="F5352" s="397">
        <f>F5351+(E5352-E5351)*(F5354-F5351)/(E5354-E5351)</f>
        <v>4.1914333333333333</v>
      </c>
      <c r="G5352" s="98">
        <v>15</v>
      </c>
      <c r="H5352" s="491">
        <f>H5351+(E5352-E5351)*(H5354-H5351)/(E5354-E5351)</f>
        <v>0.32065866666666665</v>
      </c>
      <c r="I5352" s="492">
        <f>I5351+(E5352-E5351)*(I5354-I5351)/(E5354-E5351)</f>
        <v>13.066666666666666</v>
      </c>
      <c r="J5352" s="397">
        <f>J5351+(E5352-E5351)*(J5354-J5351)/(E5354-E5351)</f>
        <v>0.1012</v>
      </c>
      <c r="K5352" s="469">
        <f t="shared" si="459"/>
        <v>13.071324024715794</v>
      </c>
      <c r="L5352" s="469">
        <f t="shared" si="460"/>
        <v>4.6573580491280353E-3</v>
      </c>
    </row>
    <row r="5353" spans="1:12">
      <c r="A5353" s="98" t="s">
        <v>123</v>
      </c>
      <c r="B5353" s="98">
        <f t="shared" si="457"/>
        <v>10</v>
      </c>
      <c r="C5353" s="98">
        <f t="shared" si="458"/>
        <v>6</v>
      </c>
      <c r="D5353" s="98">
        <f>D5351</f>
        <v>126</v>
      </c>
      <c r="E5353" s="98">
        <f t="shared" si="461"/>
        <v>89</v>
      </c>
      <c r="F5353" s="397">
        <f>F5351+(E5353-E5351)*(F5354-F5351)/(E5354-E5351)</f>
        <v>4.203266666666666</v>
      </c>
      <c r="G5353" s="98">
        <v>15</v>
      </c>
      <c r="H5353" s="491">
        <f>H5351+(E5353-E5351)*(H5354-H5351)/(E5354-E5351)</f>
        <v>0.31953633333333331</v>
      </c>
      <c r="I5353" s="492">
        <f>I5351+(E5353-E5351)*(I5354-I5351)/(E5354-E5351)</f>
        <v>13.133333333333333</v>
      </c>
      <c r="J5353" s="397">
        <f>J5351+(E5353-E5351)*(J5354-J5351)/(E5354-E5351)</f>
        <v>9.7700000000000009E-2</v>
      </c>
      <c r="K5353" s="469">
        <f t="shared" si="459"/>
        <v>13.154268320034548</v>
      </c>
      <c r="L5353" s="469">
        <f t="shared" si="460"/>
        <v>2.0934986701215408E-2</v>
      </c>
    </row>
    <row r="5354" spans="1:12">
      <c r="A5354" s="480" t="s">
        <v>123</v>
      </c>
      <c r="B5354" s="480">
        <f t="shared" si="457"/>
        <v>10</v>
      </c>
      <c r="C5354" s="480">
        <f t="shared" si="458"/>
        <v>6</v>
      </c>
      <c r="D5354" s="480">
        <f>D5351</f>
        <v>126</v>
      </c>
      <c r="E5354" s="480">
        <f t="shared" si="461"/>
        <v>90</v>
      </c>
      <c r="F5354" s="484">
        <v>4.2150999999999996</v>
      </c>
      <c r="G5354" s="480">
        <v>15</v>
      </c>
      <c r="H5354" s="482">
        <v>0.31841399999999997</v>
      </c>
      <c r="I5354" s="483">
        <v>13.2</v>
      </c>
      <c r="J5354" s="484">
        <v>9.4200000000000006E-2</v>
      </c>
      <c r="K5354" s="469">
        <f t="shared" si="459"/>
        <v>13.237797333031839</v>
      </c>
      <c r="L5354" s="469">
        <f t="shared" si="460"/>
        <v>3.7797333031839742E-2</v>
      </c>
    </row>
    <row r="5355" spans="1:12">
      <c r="A5355" s="98" t="s">
        <v>123</v>
      </c>
      <c r="B5355" s="98">
        <f t="shared" si="457"/>
        <v>10</v>
      </c>
      <c r="C5355" s="98">
        <f t="shared" si="458"/>
        <v>6</v>
      </c>
      <c r="D5355" s="98">
        <f>D5354</f>
        <v>126</v>
      </c>
      <c r="E5355" s="98">
        <f t="shared" si="461"/>
        <v>91</v>
      </c>
      <c r="F5355" s="397">
        <f>F5354+(E5355-E5354)*(F5357-F5354)/(E5357-E5354)</f>
        <v>4.2268666666666661</v>
      </c>
      <c r="G5355" s="98">
        <v>15</v>
      </c>
      <c r="H5355" s="491">
        <f>H5354+(E5355-E5354)*(H5357-H5354)/(E5357-E5354)</f>
        <v>0.3172733333333333</v>
      </c>
      <c r="I5355" s="492">
        <f>I5354+(E5355-E5354)*(I5357-I5354)/(E5357-E5354)</f>
        <v>13.299999999999999</v>
      </c>
      <c r="J5355" s="397">
        <f>J5354+(E5355-E5354)*(J5357-J5354)/(E5357-E5354)</f>
        <v>9.0700000000000003E-2</v>
      </c>
      <c r="K5355" s="469">
        <f t="shared" si="459"/>
        <v>13.322476938917022</v>
      </c>
      <c r="L5355" s="469">
        <f t="shared" si="460"/>
        <v>2.2476938917023404E-2</v>
      </c>
    </row>
    <row r="5356" spans="1:12">
      <c r="A5356" s="98" t="s">
        <v>123</v>
      </c>
      <c r="B5356" s="98">
        <f t="shared" si="457"/>
        <v>10</v>
      </c>
      <c r="C5356" s="98">
        <f t="shared" si="458"/>
        <v>6</v>
      </c>
      <c r="D5356" s="98">
        <f>D5354</f>
        <v>126</v>
      </c>
      <c r="E5356" s="98">
        <f t="shared" si="461"/>
        <v>92</v>
      </c>
      <c r="F5356" s="397">
        <f>F5354+(E5356-E5354)*(F5357-F5354)/(E5357-E5354)</f>
        <v>4.2386333333333335</v>
      </c>
      <c r="G5356" s="98">
        <v>15</v>
      </c>
      <c r="H5356" s="491">
        <f>H5354+(E5356-E5354)*(H5357-H5354)/(E5357-E5354)</f>
        <v>0.31613266666666667</v>
      </c>
      <c r="I5356" s="492">
        <f>I5354+(E5356-E5354)*(I5357-I5354)/(E5357-E5354)</f>
        <v>13.4</v>
      </c>
      <c r="J5356" s="397">
        <f>J5354+(E5356-E5354)*(J5357-J5354)/(E5357-E5354)</f>
        <v>8.72E-2</v>
      </c>
      <c r="K5356" s="469">
        <f t="shared" si="459"/>
        <v>13.407767624984448</v>
      </c>
      <c r="L5356" s="469">
        <f t="shared" si="460"/>
        <v>7.7676249844476075E-3</v>
      </c>
    </row>
    <row r="5357" spans="1:12">
      <c r="A5357" s="480" t="s">
        <v>123</v>
      </c>
      <c r="B5357" s="480">
        <f t="shared" si="457"/>
        <v>10</v>
      </c>
      <c r="C5357" s="480">
        <f t="shared" si="458"/>
        <v>6</v>
      </c>
      <c r="D5357" s="480">
        <f>D5354</f>
        <v>126</v>
      </c>
      <c r="E5357" s="480">
        <f t="shared" si="461"/>
        <v>93</v>
      </c>
      <c r="F5357" s="484">
        <v>4.2504</v>
      </c>
      <c r="G5357" s="480">
        <v>15</v>
      </c>
      <c r="H5357" s="482">
        <v>0.31499199999999999</v>
      </c>
      <c r="I5357" s="483">
        <v>13.5</v>
      </c>
      <c r="J5357" s="484">
        <v>8.3699999999999997E-2</v>
      </c>
      <c r="K5357" s="469">
        <f t="shared" si="459"/>
        <v>13.493676029867425</v>
      </c>
      <c r="L5357" s="469">
        <f t="shared" si="460"/>
        <v>-6.3239701325752407E-3</v>
      </c>
    </row>
    <row r="5358" spans="1:12">
      <c r="A5358" s="98" t="s">
        <v>123</v>
      </c>
      <c r="B5358" s="98">
        <f t="shared" si="457"/>
        <v>10</v>
      </c>
      <c r="C5358" s="98">
        <f t="shared" si="458"/>
        <v>6</v>
      </c>
      <c r="D5358" s="98">
        <f>D5357</f>
        <v>126</v>
      </c>
      <c r="E5358" s="98">
        <f t="shared" si="461"/>
        <v>94</v>
      </c>
      <c r="F5358" s="397">
        <f>F5357+(E5358-E5357)*(F5360-F5357)/(E5360-E5357)</f>
        <v>4.2620666666666667</v>
      </c>
      <c r="G5358" s="98">
        <v>15</v>
      </c>
      <c r="H5358" s="491">
        <f>H5357+(E5358-E5357)*(H5360-H5357)/(E5360-E5357)</f>
        <v>0.31383233333333332</v>
      </c>
      <c r="I5358" s="492">
        <f>I5357+(E5358-E5357)*(I5360-I5357)/(E5360-E5357)</f>
        <v>13.6</v>
      </c>
      <c r="J5358" s="397">
        <f>J5357+(E5358-E5357)*(J5360-J5357)/(E5360-E5357)</f>
        <v>8.0233333333333337E-2</v>
      </c>
      <c r="K5358" s="469">
        <f t="shared" si="459"/>
        <v>13.580712418626932</v>
      </c>
      <c r="L5358" s="469">
        <f t="shared" si="460"/>
        <v>-1.9287581373067297E-2</v>
      </c>
    </row>
    <row r="5359" spans="1:12">
      <c r="A5359" s="98" t="s">
        <v>123</v>
      </c>
      <c r="B5359" s="98">
        <f t="shared" si="457"/>
        <v>10</v>
      </c>
      <c r="C5359" s="98">
        <f t="shared" si="458"/>
        <v>6</v>
      </c>
      <c r="D5359" s="98">
        <f>D5357</f>
        <v>126</v>
      </c>
      <c r="E5359" s="98">
        <f t="shared" si="461"/>
        <v>95</v>
      </c>
      <c r="F5359" s="397">
        <f>F5357+(E5359-E5357)*(F5360-F5357)/(E5360-E5357)</f>
        <v>4.2737333333333334</v>
      </c>
      <c r="G5359" s="98">
        <v>15</v>
      </c>
      <c r="H5359" s="491">
        <f>H5357+(E5359-E5357)*(H5360-H5357)/(E5360-E5357)</f>
        <v>0.31267266666666665</v>
      </c>
      <c r="I5359" s="492">
        <f>I5357+(E5359-E5357)*(I5360-I5357)/(E5360-E5357)</f>
        <v>13.700000000000001</v>
      </c>
      <c r="J5359" s="397">
        <f>J5357+(E5359-E5357)*(J5360-J5357)/(E5360-E5357)</f>
        <v>7.6766666666666664E-2</v>
      </c>
      <c r="K5359" s="469">
        <f t="shared" si="459"/>
        <v>13.668394423134737</v>
      </c>
      <c r="L5359" s="469">
        <f t="shared" si="460"/>
        <v>-3.1605576865263885E-2</v>
      </c>
    </row>
    <row r="5360" spans="1:12">
      <c r="A5360" s="480" t="s">
        <v>123</v>
      </c>
      <c r="B5360" s="480">
        <f t="shared" si="457"/>
        <v>10</v>
      </c>
      <c r="C5360" s="480">
        <f t="shared" si="458"/>
        <v>6</v>
      </c>
      <c r="D5360" s="480">
        <f>D5357</f>
        <v>126</v>
      </c>
      <c r="E5360" s="480">
        <f t="shared" si="461"/>
        <v>96</v>
      </c>
      <c r="F5360" s="484">
        <v>4.2854000000000001</v>
      </c>
      <c r="G5360" s="480">
        <v>15</v>
      </c>
      <c r="H5360" s="482">
        <v>0.31151299999999998</v>
      </c>
      <c r="I5360" s="483">
        <v>13.8</v>
      </c>
      <c r="J5360" s="484">
        <v>7.3300000000000004E-2</v>
      </c>
      <c r="K5360" s="469">
        <f t="shared" si="459"/>
        <v>13.756729253674807</v>
      </c>
      <c r="L5360" s="469">
        <f t="shared" si="460"/>
        <v>-4.3270746325193343E-2</v>
      </c>
    </row>
    <row r="5361" spans="1:12">
      <c r="A5361" s="98" t="s">
        <v>123</v>
      </c>
      <c r="B5361" s="98">
        <f t="shared" si="457"/>
        <v>10</v>
      </c>
      <c r="C5361" s="98">
        <f t="shared" si="458"/>
        <v>6</v>
      </c>
      <c r="D5361" s="98">
        <f>D5360</f>
        <v>126</v>
      </c>
      <c r="E5361" s="98">
        <f t="shared" si="461"/>
        <v>97</v>
      </c>
      <c r="F5361" s="397">
        <f>F5360+(E5361-E5360)*(F5363-F5360)/(E5363-E5360)</f>
        <v>4.2969333333333335</v>
      </c>
      <c r="G5361" s="98">
        <v>15</v>
      </c>
      <c r="H5361" s="491">
        <f>H5360+(E5361-E5360)*(H5363-H5360)/(E5363-E5360)</f>
        <v>0.31033366666666667</v>
      </c>
      <c r="I5361" s="492">
        <f>I5360+(E5361-E5360)*(I5363-I5360)/(E5363-E5360)</f>
        <v>13.866666666666667</v>
      </c>
      <c r="J5361" s="397">
        <f>J5360+(E5361-E5360)*(J5363-J5360)/(E5363-E5360)</f>
        <v>6.9800000000000001E-2</v>
      </c>
      <c r="K5361" s="469">
        <f t="shared" si="459"/>
        <v>13.846172023445732</v>
      </c>
      <c r="L5361" s="469">
        <f t="shared" si="460"/>
        <v>-2.0494643220935416E-2</v>
      </c>
    </row>
    <row r="5362" spans="1:12">
      <c r="A5362" s="98" t="s">
        <v>123</v>
      </c>
      <c r="B5362" s="98">
        <f t="shared" si="457"/>
        <v>10</v>
      </c>
      <c r="C5362" s="98">
        <f t="shared" si="458"/>
        <v>6</v>
      </c>
      <c r="D5362" s="98">
        <f>D5360</f>
        <v>126</v>
      </c>
      <c r="E5362" s="98">
        <f t="shared" si="461"/>
        <v>98</v>
      </c>
      <c r="F5362" s="397">
        <f>F5360+(E5362-E5360)*(F5363-F5360)/(E5363-E5360)</f>
        <v>4.3084666666666669</v>
      </c>
      <c r="G5362" s="98">
        <v>15</v>
      </c>
      <c r="H5362" s="491">
        <f>H5360+(E5362-E5360)*(H5363-H5360)/(E5363-E5360)</f>
        <v>0.30915433333333331</v>
      </c>
      <c r="I5362" s="492">
        <f>I5360+(E5362-E5360)*(I5363-I5360)/(E5363-E5360)</f>
        <v>13.933333333333334</v>
      </c>
      <c r="J5362" s="397">
        <f>J5360+(E5362-E5360)*(J5363-J5360)/(E5363-E5360)</f>
        <v>6.6299999999999998E-2</v>
      </c>
      <c r="K5362" s="469">
        <f t="shared" si="459"/>
        <v>13.936297189214018</v>
      </c>
      <c r="L5362" s="469">
        <f t="shared" si="460"/>
        <v>2.9638558806848181E-3</v>
      </c>
    </row>
    <row r="5363" spans="1:12">
      <c r="A5363" s="480" t="s">
        <v>123</v>
      </c>
      <c r="B5363" s="480">
        <f t="shared" si="457"/>
        <v>10</v>
      </c>
      <c r="C5363" s="480">
        <f t="shared" si="458"/>
        <v>6</v>
      </c>
      <c r="D5363" s="480">
        <f>D5360</f>
        <v>126</v>
      </c>
      <c r="E5363" s="480">
        <f t="shared" si="461"/>
        <v>99</v>
      </c>
      <c r="F5363" s="484">
        <v>4.32</v>
      </c>
      <c r="G5363" s="480">
        <v>15</v>
      </c>
      <c r="H5363" s="482">
        <v>0.307975</v>
      </c>
      <c r="I5363" s="483">
        <v>14</v>
      </c>
      <c r="J5363" s="484">
        <v>6.2799999999999995E-2</v>
      </c>
      <c r="K5363" s="469">
        <f t="shared" si="459"/>
        <v>14.027112590307656</v>
      </c>
      <c r="L5363" s="469">
        <f t="shared" si="460"/>
        <v>2.7112590307655893E-2</v>
      </c>
    </row>
    <row r="5364" spans="1:12">
      <c r="A5364" s="98" t="s">
        <v>123</v>
      </c>
      <c r="B5364" s="98">
        <f t="shared" si="457"/>
        <v>10</v>
      </c>
      <c r="C5364" s="98">
        <f t="shared" si="458"/>
        <v>6</v>
      </c>
      <c r="D5364" s="98">
        <f>D5363</f>
        <v>126</v>
      </c>
      <c r="E5364" s="98">
        <f t="shared" si="461"/>
        <v>100</v>
      </c>
      <c r="F5364" s="397">
        <f>F5363+(E5364-E5363)*(F5366-F5363)/(E5366-E5363)</f>
        <v>4.3314666666666666</v>
      </c>
      <c r="G5364" s="98">
        <v>15</v>
      </c>
      <c r="H5364" s="491">
        <f>H5363+(E5364-E5363)*(H5366-H5363)/(E5366-E5363)</f>
        <v>0.30677466666666664</v>
      </c>
      <c r="I5364" s="492">
        <f>I5363+(E5364-E5363)*(I5366-I5363)/(E5366-E5363)</f>
        <v>14.1</v>
      </c>
      <c r="J5364" s="397">
        <f>J5363+(E5364-E5363)*(J5366-J5363)/(E5366-E5363)</f>
        <v>5.9299999999999999E-2</v>
      </c>
      <c r="K5364" s="469">
        <f t="shared" si="459"/>
        <v>14.11937535042007</v>
      </c>
      <c r="L5364" s="469">
        <f t="shared" si="460"/>
        <v>1.9375350420069992E-2</v>
      </c>
    </row>
    <row r="5365" spans="1:12">
      <c r="A5365" s="98" t="s">
        <v>123</v>
      </c>
      <c r="B5365" s="98">
        <f t="shared" si="457"/>
        <v>10</v>
      </c>
      <c r="C5365" s="98">
        <f t="shared" si="458"/>
        <v>6</v>
      </c>
      <c r="D5365" s="98">
        <f>D5363</f>
        <v>126</v>
      </c>
      <c r="E5365" s="98">
        <f t="shared" si="461"/>
        <v>101</v>
      </c>
      <c r="F5365" s="397">
        <f>F5363+(E5365-E5363)*(F5366-F5363)/(E5366-E5363)</f>
        <v>4.3429333333333338</v>
      </c>
      <c r="G5365" s="98">
        <v>15</v>
      </c>
      <c r="H5365" s="491">
        <f>H5363+(E5365-E5363)*(H5366-H5363)/(E5366-E5363)</f>
        <v>0.30557433333333334</v>
      </c>
      <c r="I5365" s="492">
        <f>I5363+(E5365-E5363)*(I5366-I5363)/(E5366-E5363)</f>
        <v>14.200000000000001</v>
      </c>
      <c r="J5365" s="397">
        <f>J5363+(E5365-E5363)*(J5366-J5363)/(E5366-E5363)</f>
        <v>5.5799999999999995E-2</v>
      </c>
      <c r="K5365" s="469">
        <f t="shared" si="459"/>
        <v>14.212362949331478</v>
      </c>
      <c r="L5365" s="469">
        <f t="shared" si="460"/>
        <v>1.2362949331476969E-2</v>
      </c>
    </row>
    <row r="5366" spans="1:12">
      <c r="A5366" s="480" t="s">
        <v>123</v>
      </c>
      <c r="B5366" s="480">
        <f t="shared" si="457"/>
        <v>10</v>
      </c>
      <c r="C5366" s="480">
        <f t="shared" si="458"/>
        <v>6</v>
      </c>
      <c r="D5366" s="480">
        <f>D5363</f>
        <v>126</v>
      </c>
      <c r="E5366" s="480">
        <f t="shared" si="461"/>
        <v>102</v>
      </c>
      <c r="F5366" s="484">
        <v>4.3544</v>
      </c>
      <c r="G5366" s="480">
        <v>15</v>
      </c>
      <c r="H5366" s="482">
        <v>0.30437399999999998</v>
      </c>
      <c r="I5366" s="483">
        <v>14.3</v>
      </c>
      <c r="J5366" s="484">
        <v>5.2299999999999999E-2</v>
      </c>
      <c r="K5366" s="469">
        <f t="shared" si="459"/>
        <v>14.306083962493512</v>
      </c>
      <c r="L5366" s="469">
        <f t="shared" si="460"/>
        <v>6.0839624935109526E-3</v>
      </c>
    </row>
    <row r="5367" spans="1:12">
      <c r="A5367" s="98" t="s">
        <v>123</v>
      </c>
      <c r="B5367" s="98">
        <f t="shared" si="457"/>
        <v>10</v>
      </c>
      <c r="C5367" s="98">
        <f t="shared" si="458"/>
        <v>6</v>
      </c>
      <c r="D5367" s="98">
        <f>D5366</f>
        <v>126</v>
      </c>
      <c r="E5367" s="98">
        <f t="shared" si="461"/>
        <v>103</v>
      </c>
      <c r="F5367" s="397">
        <f>F5366+(E5367-E5366)*(F5369-F5366)/(E5369-E5366)</f>
        <v>4.3658000000000001</v>
      </c>
      <c r="G5367" s="98">
        <v>15</v>
      </c>
      <c r="H5367" s="491">
        <f>H5366+(E5367-E5366)*(H5369-H5366)/(E5369-E5366)</f>
        <v>0.30315133333333333</v>
      </c>
      <c r="I5367" s="492">
        <f>I5366+(E5367-E5366)*(I5369-I5366)/(E5369-E5366)</f>
        <v>14.4</v>
      </c>
      <c r="J5367" s="397">
        <f>J5366+(E5367-E5366)*(J5369-J5366)/(E5369-E5366)</f>
        <v>4.8833333333333333E-2</v>
      </c>
      <c r="K5367" s="469">
        <f t="shared" si="459"/>
        <v>14.401388085598613</v>
      </c>
      <c r="L5367" s="469">
        <f t="shared" si="460"/>
        <v>1.3880855986130314E-3</v>
      </c>
    </row>
    <row r="5368" spans="1:12">
      <c r="A5368" s="98" t="s">
        <v>123</v>
      </c>
      <c r="B5368" s="98">
        <f t="shared" si="457"/>
        <v>10</v>
      </c>
      <c r="C5368" s="98">
        <f t="shared" si="458"/>
        <v>6</v>
      </c>
      <c r="D5368" s="98">
        <f>D5366</f>
        <v>126</v>
      </c>
      <c r="E5368" s="98">
        <f t="shared" si="461"/>
        <v>104</v>
      </c>
      <c r="F5368" s="397">
        <f>F5366+(E5368-E5366)*(F5369-F5366)/(E5369-E5366)</f>
        <v>4.3772000000000002</v>
      </c>
      <c r="G5368" s="98">
        <v>15</v>
      </c>
      <c r="H5368" s="491">
        <f>H5366+(E5368-E5366)*(H5369-H5366)/(E5369-E5366)</f>
        <v>0.30192866666666662</v>
      </c>
      <c r="I5368" s="492">
        <f>I5366+(E5368-E5366)*(I5369-I5366)/(E5369-E5366)</f>
        <v>14.5</v>
      </c>
      <c r="J5368" s="397">
        <f>J5366+(E5368-E5366)*(J5369-J5366)/(E5369-E5366)</f>
        <v>4.5366666666666666E-2</v>
      </c>
      <c r="K5368" s="469">
        <f t="shared" si="459"/>
        <v>14.497464080919778</v>
      </c>
      <c r="L5368" s="469">
        <f t="shared" si="460"/>
        <v>-2.5359190802216602E-3</v>
      </c>
    </row>
    <row r="5369" spans="1:12">
      <c r="A5369" s="480" t="s">
        <v>123</v>
      </c>
      <c r="B5369" s="480">
        <f t="shared" si="457"/>
        <v>10</v>
      </c>
      <c r="C5369" s="480">
        <f t="shared" si="458"/>
        <v>6</v>
      </c>
      <c r="D5369" s="480">
        <f>D5366</f>
        <v>126</v>
      </c>
      <c r="E5369" s="480">
        <f t="shared" si="461"/>
        <v>105</v>
      </c>
      <c r="F5369" s="484">
        <v>4.3886000000000003</v>
      </c>
      <c r="G5369" s="480">
        <v>15</v>
      </c>
      <c r="H5369" s="482">
        <v>0.30070599999999997</v>
      </c>
      <c r="I5369" s="483">
        <v>14.6</v>
      </c>
      <c r="J5369" s="484">
        <v>4.19E-2</v>
      </c>
      <c r="K5369" s="469">
        <f t="shared" si="459"/>
        <v>14.594321363724038</v>
      </c>
      <c r="L5369" s="469">
        <f t="shared" si="460"/>
        <v>-5.678636275961324E-3</v>
      </c>
    </row>
    <row r="5370" spans="1:12">
      <c r="A5370" s="98" t="s">
        <v>123</v>
      </c>
      <c r="B5370" s="98">
        <f t="shared" si="457"/>
        <v>10</v>
      </c>
      <c r="C5370" s="98">
        <f t="shared" si="458"/>
        <v>6</v>
      </c>
      <c r="D5370" s="98">
        <f>D5369</f>
        <v>126</v>
      </c>
      <c r="E5370" s="98">
        <f t="shared" si="461"/>
        <v>106</v>
      </c>
      <c r="F5370" s="397">
        <f>F5369+(E5370-E5369)*(F5372-F5369)/(E5372-E5369)</f>
        <v>4.399866666666667</v>
      </c>
      <c r="G5370" s="98">
        <v>15</v>
      </c>
      <c r="H5370" s="491">
        <f>H5369+(E5370-E5369)*(H5372-H5369)/(E5372-E5369)</f>
        <v>0.29946</v>
      </c>
      <c r="I5370" s="492">
        <f>I5369+(E5370-E5369)*(I5372-I5369)/(E5372-E5369)</f>
        <v>14.7</v>
      </c>
      <c r="J5370" s="397">
        <f>J5369+(E5370-E5369)*(J5372-J5369)/(E5372-E5369)</f>
        <v>3.8399999999999997E-2</v>
      </c>
      <c r="K5370" s="469">
        <f t="shared" si="459"/>
        <v>14.692669026469868</v>
      </c>
      <c r="L5370" s="469">
        <f t="shared" si="460"/>
        <v>-7.330973530130791E-3</v>
      </c>
    </row>
    <row r="5371" spans="1:12">
      <c r="A5371" s="98" t="s">
        <v>123</v>
      </c>
      <c r="B5371" s="98">
        <f t="shared" si="457"/>
        <v>10</v>
      </c>
      <c r="C5371" s="98">
        <f t="shared" si="458"/>
        <v>6</v>
      </c>
      <c r="D5371" s="98">
        <f>D5369</f>
        <v>126</v>
      </c>
      <c r="E5371" s="98">
        <f t="shared" si="461"/>
        <v>107</v>
      </c>
      <c r="F5371" s="397">
        <f>F5369+(E5371-E5369)*(F5372-F5369)/(E5372-E5369)</f>
        <v>4.4111333333333329</v>
      </c>
      <c r="G5371" s="98">
        <v>15</v>
      </c>
      <c r="H5371" s="491">
        <f>H5369+(E5371-E5369)*(H5372-H5369)/(E5372-E5369)</f>
        <v>0.29821399999999998</v>
      </c>
      <c r="I5371" s="492">
        <f>I5369+(E5371-E5369)*(I5372-I5369)/(E5372-E5369)</f>
        <v>14.8</v>
      </c>
      <c r="J5371" s="397">
        <f>J5369+(E5371-E5369)*(J5372-J5369)/(E5372-E5369)</f>
        <v>3.49E-2</v>
      </c>
      <c r="K5371" s="469">
        <f t="shared" si="459"/>
        <v>14.791838523118745</v>
      </c>
      <c r="L5371" s="469">
        <f t="shared" si="460"/>
        <v>-8.1614768812556804E-3</v>
      </c>
    </row>
    <row r="5372" spans="1:12">
      <c r="A5372" s="480" t="s">
        <v>123</v>
      </c>
      <c r="B5372" s="480">
        <f t="shared" si="457"/>
        <v>10</v>
      </c>
      <c r="C5372" s="480">
        <f t="shared" si="458"/>
        <v>6</v>
      </c>
      <c r="D5372" s="480">
        <f>D5369</f>
        <v>126</v>
      </c>
      <c r="E5372" s="480">
        <f t="shared" si="461"/>
        <v>108</v>
      </c>
      <c r="F5372" s="484">
        <v>4.4223999999999997</v>
      </c>
      <c r="G5372" s="480">
        <v>15</v>
      </c>
      <c r="H5372" s="482">
        <v>0.29696800000000001</v>
      </c>
      <c r="I5372" s="483">
        <v>14.9</v>
      </c>
      <c r="J5372" s="484">
        <v>3.1399999999999997E-2</v>
      </c>
      <c r="K5372" s="469">
        <f t="shared" si="459"/>
        <v>14.891840198270518</v>
      </c>
      <c r="L5372" s="469">
        <f t="shared" si="460"/>
        <v>-8.1598017294819414E-3</v>
      </c>
    </row>
    <row r="5373" spans="1:12">
      <c r="A5373" s="98" t="s">
        <v>123</v>
      </c>
      <c r="B5373" s="98">
        <f t="shared" ref="B5373:B5436" si="462">INT(D5373/12)</f>
        <v>10</v>
      </c>
      <c r="C5373" s="98">
        <f t="shared" ref="C5373:C5436" si="463">D5373-B5373*12</f>
        <v>6</v>
      </c>
      <c r="D5373" s="98">
        <f>D5372</f>
        <v>126</v>
      </c>
      <c r="E5373" s="98">
        <f t="shared" si="461"/>
        <v>109</v>
      </c>
      <c r="F5373" s="397">
        <f>F5372+(E5373-E5372)*(F5375-F5372)/(E5375-E5372)</f>
        <v>4.4336000000000002</v>
      </c>
      <c r="G5373" s="98">
        <v>15</v>
      </c>
      <c r="H5373" s="491">
        <f>H5372+(E5373-E5372)*(H5375-H5372)/(E5375-E5372)</f>
        <v>0.29569733333333337</v>
      </c>
      <c r="I5373" s="492">
        <f>I5372+(E5373-E5372)*(I5375-I5372)/(E5375-E5372)</f>
        <v>15</v>
      </c>
      <c r="J5373" s="397">
        <f>J5372+(E5373-E5372)*(J5375-J5372)/(E5375-E5372)</f>
        <v>2.7899999999999998E-2</v>
      </c>
      <c r="K5373" s="469">
        <f t="shared" si="459"/>
        <v>14.99370978432902</v>
      </c>
      <c r="L5373" s="469">
        <f t="shared" si="460"/>
        <v>-6.2902156709796486E-3</v>
      </c>
    </row>
    <row r="5374" spans="1:12">
      <c r="A5374" s="98" t="s">
        <v>123</v>
      </c>
      <c r="B5374" s="98">
        <f t="shared" si="462"/>
        <v>10</v>
      </c>
      <c r="C5374" s="98">
        <f t="shared" si="463"/>
        <v>6</v>
      </c>
      <c r="D5374" s="98">
        <f>D5372</f>
        <v>126</v>
      </c>
      <c r="E5374" s="98">
        <f t="shared" si="461"/>
        <v>110</v>
      </c>
      <c r="F5374" s="397">
        <f>F5372+(E5374-E5372)*(F5375-F5372)/(E5375-E5372)</f>
        <v>4.4447999999999999</v>
      </c>
      <c r="G5374" s="98">
        <v>15</v>
      </c>
      <c r="H5374" s="491">
        <f>H5372+(E5374-E5372)*(H5375-H5372)/(E5375-E5372)</f>
        <v>0.29442666666666667</v>
      </c>
      <c r="I5374" s="492">
        <f>I5372+(E5374-E5372)*(I5375-I5372)/(E5375-E5372)</f>
        <v>15.1</v>
      </c>
      <c r="J5374" s="397">
        <f>J5372+(E5374-E5372)*(J5375-J5372)/(E5375-E5372)</f>
        <v>2.4399999999999998E-2</v>
      </c>
      <c r="K5374" s="469">
        <f t="shared" si="459"/>
        <v>15.096458654107417</v>
      </c>
      <c r="L5374" s="469">
        <f t="shared" si="460"/>
        <v>-3.5413458925823704E-3</v>
      </c>
    </row>
    <row r="5375" spans="1:12">
      <c r="A5375" s="480" t="s">
        <v>123</v>
      </c>
      <c r="B5375" s="480">
        <f t="shared" si="462"/>
        <v>10</v>
      </c>
      <c r="C5375" s="480">
        <f t="shared" si="463"/>
        <v>6</v>
      </c>
      <c r="D5375" s="480">
        <f>D5372</f>
        <v>126</v>
      </c>
      <c r="E5375" s="480">
        <f t="shared" si="461"/>
        <v>111</v>
      </c>
      <c r="F5375" s="484">
        <v>4.4560000000000004</v>
      </c>
      <c r="G5375" s="480">
        <v>15</v>
      </c>
      <c r="H5375" s="482">
        <v>0.29315600000000003</v>
      </c>
      <c r="I5375" s="483">
        <v>15.2</v>
      </c>
      <c r="J5375" s="484">
        <v>2.0899999999999998E-2</v>
      </c>
      <c r="K5375" s="469">
        <f t="shared" si="459"/>
        <v>15.200098241209458</v>
      </c>
      <c r="L5375" s="469">
        <f t="shared" si="460"/>
        <v>9.8241209459004608E-5</v>
      </c>
    </row>
    <row r="5376" spans="1:12">
      <c r="A5376" s="98" t="s">
        <v>123</v>
      </c>
      <c r="B5376" s="98">
        <f t="shared" si="462"/>
        <v>10</v>
      </c>
      <c r="C5376" s="98">
        <f t="shared" si="463"/>
        <v>6</v>
      </c>
      <c r="D5376" s="98">
        <f>D5375</f>
        <v>126</v>
      </c>
      <c r="E5376" s="98">
        <f t="shared" si="461"/>
        <v>112</v>
      </c>
      <c r="F5376" s="397">
        <f>F5375+(E5376-E5375)*(F5378-F5375)/(E5378-E5375)</f>
        <v>4.4671333333333338</v>
      </c>
      <c r="G5376" s="98">
        <v>15</v>
      </c>
      <c r="H5376" s="491">
        <f>H5375+(E5376-E5375)*(H5378-H5375)/(E5378-E5375)</f>
        <v>0.29186000000000001</v>
      </c>
      <c r="I5376" s="492">
        <f>I5375+(E5376-E5375)*(I5378-I5375)/(E5378-E5375)</f>
        <v>15.299999999999999</v>
      </c>
      <c r="J5376" s="397">
        <f>J5375+(E5376-E5375)*(J5378-J5375)/(E5378-E5375)</f>
        <v>1.7433333333333332E-2</v>
      </c>
      <c r="K5376" s="469">
        <f t="shared" si="459"/>
        <v>15.305740195070697</v>
      </c>
      <c r="L5376" s="469">
        <f t="shared" si="460"/>
        <v>5.7401950706985616E-3</v>
      </c>
    </row>
    <row r="5377" spans="1:12">
      <c r="A5377" s="98" t="s">
        <v>123</v>
      </c>
      <c r="B5377" s="98">
        <f t="shared" si="462"/>
        <v>10</v>
      </c>
      <c r="C5377" s="98">
        <f t="shared" si="463"/>
        <v>6</v>
      </c>
      <c r="D5377" s="98">
        <f>D5375</f>
        <v>126</v>
      </c>
      <c r="E5377" s="98">
        <f t="shared" si="461"/>
        <v>113</v>
      </c>
      <c r="F5377" s="397">
        <f>F5375+(E5377-E5375)*(F5378-F5375)/(E5378-E5375)</f>
        <v>4.4782666666666664</v>
      </c>
      <c r="G5377" s="98">
        <v>15</v>
      </c>
      <c r="H5377" s="491">
        <f>H5375+(E5377-E5375)*(H5378-H5375)/(E5378-E5375)</f>
        <v>0.29056400000000004</v>
      </c>
      <c r="I5377" s="492">
        <f>I5375+(E5377-E5375)*(I5378-I5375)/(E5378-E5375)</f>
        <v>15.4</v>
      </c>
      <c r="J5377" s="397">
        <f>J5375+(E5377-E5375)*(J5378-J5375)/(E5378-E5375)</f>
        <v>1.3966666666666665E-2</v>
      </c>
      <c r="K5377" s="469">
        <f t="shared" si="459"/>
        <v>15.412324536648262</v>
      </c>
      <c r="L5377" s="469">
        <f t="shared" si="460"/>
        <v>1.2324536648261386E-2</v>
      </c>
    </row>
    <row r="5378" spans="1:12">
      <c r="A5378" s="480" t="s">
        <v>123</v>
      </c>
      <c r="B5378" s="480">
        <f t="shared" si="462"/>
        <v>10</v>
      </c>
      <c r="C5378" s="480">
        <f t="shared" si="463"/>
        <v>6</v>
      </c>
      <c r="D5378" s="480">
        <f>D5375</f>
        <v>126</v>
      </c>
      <c r="E5378" s="480">
        <f t="shared" si="461"/>
        <v>114</v>
      </c>
      <c r="F5378" s="484">
        <v>4.4893999999999998</v>
      </c>
      <c r="G5378" s="480">
        <v>15</v>
      </c>
      <c r="H5378" s="482">
        <v>0.28926800000000003</v>
      </c>
      <c r="I5378" s="483">
        <v>15.5</v>
      </c>
      <c r="J5378" s="484">
        <v>1.0500000000000001E-2</v>
      </c>
      <c r="K5378" s="469">
        <f t="shared" si="459"/>
        <v>15.519863932408699</v>
      </c>
      <c r="L5378" s="469">
        <f t="shared" si="460"/>
        <v>1.9863932408698659E-2</v>
      </c>
    </row>
    <row r="5379" spans="1:12">
      <c r="A5379" s="98" t="s">
        <v>123</v>
      </c>
      <c r="B5379" s="98">
        <f t="shared" si="462"/>
        <v>10</v>
      </c>
      <c r="C5379" s="98">
        <f t="shared" si="463"/>
        <v>6</v>
      </c>
      <c r="D5379" s="98">
        <f>D5378</f>
        <v>126</v>
      </c>
      <c r="E5379" s="98">
        <f t="shared" si="461"/>
        <v>115</v>
      </c>
      <c r="F5379" s="397">
        <f>F5378+(E5379-E5378)*(F5381-F5378)/(E5381-E5378)</f>
        <v>4.5004333333333335</v>
      </c>
      <c r="G5379" s="98">
        <v>15</v>
      </c>
      <c r="H5379" s="491">
        <f>H5378+(E5379-E5378)*(H5381-H5378)/(E5381-E5378)</f>
        <v>0.28794466666666668</v>
      </c>
      <c r="I5379" s="492">
        <f>I5378+(E5379-E5378)*(I5381-I5378)/(E5381-E5378)</f>
        <v>15.633333333333333</v>
      </c>
      <c r="J5379" s="397">
        <f>J5378+(E5379-E5378)*(J5381-J5378)/(E5381-E5378)</f>
        <v>7.000000000000001E-3</v>
      </c>
      <c r="K5379" s="469">
        <f t="shared" si="459"/>
        <v>15.629507521120956</v>
      </c>
      <c r="L5379" s="469">
        <f t="shared" si="460"/>
        <v>-3.8258122123764338E-3</v>
      </c>
    </row>
    <row r="5380" spans="1:12">
      <c r="A5380" s="98" t="s">
        <v>123</v>
      </c>
      <c r="B5380" s="98">
        <f t="shared" si="462"/>
        <v>10</v>
      </c>
      <c r="C5380" s="98">
        <f t="shared" si="463"/>
        <v>6</v>
      </c>
      <c r="D5380" s="98">
        <f>D5378</f>
        <v>126</v>
      </c>
      <c r="E5380" s="98">
        <f t="shared" si="461"/>
        <v>116</v>
      </c>
      <c r="F5380" s="397">
        <f>F5378+(E5380-E5378)*(F5381-F5378)/(E5381-E5378)</f>
        <v>4.5114666666666663</v>
      </c>
      <c r="G5380" s="98">
        <v>15</v>
      </c>
      <c r="H5380" s="491">
        <f>H5378+(E5380-E5378)*(H5381-H5378)/(E5381-E5378)</f>
        <v>0.28662133333333334</v>
      </c>
      <c r="I5380" s="492">
        <f>I5378+(E5380-E5378)*(I5381-I5378)/(E5381-E5378)</f>
        <v>15.766666666666667</v>
      </c>
      <c r="J5380" s="397">
        <f>J5378+(E5380-E5378)*(J5381-J5378)/(E5381-E5378)</f>
        <v>3.5000000000000005E-3</v>
      </c>
      <c r="K5380" s="469">
        <f t="shared" si="459"/>
        <v>15.74016356074914</v>
      </c>
      <c r="L5380" s="469">
        <f t="shared" si="460"/>
        <v>-2.6503105917527137E-2</v>
      </c>
    </row>
    <row r="5381" spans="1:12">
      <c r="A5381" s="480" t="s">
        <v>123</v>
      </c>
      <c r="B5381" s="480">
        <f t="shared" si="462"/>
        <v>10</v>
      </c>
      <c r="C5381" s="480">
        <f t="shared" si="463"/>
        <v>6</v>
      </c>
      <c r="D5381" s="480">
        <f>D5378</f>
        <v>126</v>
      </c>
      <c r="E5381" s="480">
        <f t="shared" si="461"/>
        <v>117</v>
      </c>
      <c r="F5381" s="484">
        <v>4.5225</v>
      </c>
      <c r="G5381" s="480">
        <v>15</v>
      </c>
      <c r="H5381" s="482">
        <v>0.285298</v>
      </c>
      <c r="I5381" s="483">
        <v>15.9</v>
      </c>
      <c r="J5381" s="484">
        <v>0</v>
      </c>
      <c r="K5381" s="469">
        <f t="shared" si="459"/>
        <v>15.851846139825726</v>
      </c>
      <c r="L5381" s="469">
        <f t="shared" si="460"/>
        <v>-4.8153860174274143E-2</v>
      </c>
    </row>
    <row r="5382" spans="1:12">
      <c r="A5382" s="98" t="s">
        <v>123</v>
      </c>
      <c r="B5382" s="98">
        <f t="shared" si="462"/>
        <v>10</v>
      </c>
      <c r="C5382" s="98">
        <f t="shared" si="463"/>
        <v>6</v>
      </c>
      <c r="D5382" s="98">
        <f>D5381</f>
        <v>126</v>
      </c>
      <c r="E5382" s="98">
        <f t="shared" si="461"/>
        <v>118</v>
      </c>
      <c r="F5382" s="397">
        <f>F5381+(E5382-E5381)*(F5384-F5381)/(E5384-E5381)</f>
        <v>4.5334666666666665</v>
      </c>
      <c r="G5382" s="98">
        <v>15</v>
      </c>
      <c r="H5382" s="491">
        <f>H5381+(E5382-E5381)*(H5384-H5381)/(E5384-E5381)</f>
        <v>0.28394599999999998</v>
      </c>
      <c r="I5382" s="492">
        <f>I5381+(E5382-E5381)*(I5384-I5381)/(E5384-E5381)</f>
        <v>16</v>
      </c>
      <c r="J5382" s="397">
        <f>J5381+(E5382-E5381)*(J5384-J5381)/(E5384-E5381)</f>
        <v>0</v>
      </c>
      <c r="K5382" s="469">
        <f t="shared" si="459"/>
        <v>15.965946576696508</v>
      </c>
      <c r="L5382" s="469">
        <f t="shared" si="460"/>
        <v>-3.4053423303491925E-2</v>
      </c>
    </row>
    <row r="5383" spans="1:12">
      <c r="A5383" s="98" t="s">
        <v>123</v>
      </c>
      <c r="B5383" s="98">
        <f t="shared" si="462"/>
        <v>10</v>
      </c>
      <c r="C5383" s="98">
        <f t="shared" si="463"/>
        <v>6</v>
      </c>
      <c r="D5383" s="98">
        <f>D5381</f>
        <v>126</v>
      </c>
      <c r="E5383" s="98">
        <f t="shared" si="461"/>
        <v>119</v>
      </c>
      <c r="F5383" s="397">
        <f>F5381+(E5383-E5381)*(F5384-F5381)/(E5384-E5381)</f>
        <v>4.5444333333333331</v>
      </c>
      <c r="G5383" s="98">
        <v>15</v>
      </c>
      <c r="H5383" s="491">
        <f>H5381+(E5383-E5381)*(H5384-H5381)/(E5384-E5381)</f>
        <v>0.28259400000000001</v>
      </c>
      <c r="I5383" s="492">
        <f>I5381+(E5383-E5381)*(I5384-I5381)/(E5384-E5381)</f>
        <v>16.100000000000001</v>
      </c>
      <c r="J5383" s="397">
        <f>J5381+(E5383-E5381)*(J5384-J5381)/(E5384-E5381)</f>
        <v>0</v>
      </c>
      <c r="K5383" s="469">
        <f t="shared" si="459"/>
        <v>16.081138783319297</v>
      </c>
      <c r="L5383" s="469">
        <f t="shared" si="460"/>
        <v>-1.8861216680704729E-2</v>
      </c>
    </row>
    <row r="5384" spans="1:12">
      <c r="A5384" s="480" t="s">
        <v>123</v>
      </c>
      <c r="B5384" s="480">
        <f t="shared" si="462"/>
        <v>10</v>
      </c>
      <c r="C5384" s="480">
        <f t="shared" si="463"/>
        <v>6</v>
      </c>
      <c r="D5384" s="480">
        <f>D5381</f>
        <v>126</v>
      </c>
      <c r="E5384" s="480">
        <f t="shared" si="461"/>
        <v>120</v>
      </c>
      <c r="F5384" s="484">
        <v>4.5553999999999997</v>
      </c>
      <c r="G5384" s="480">
        <v>15</v>
      </c>
      <c r="H5384" s="482">
        <v>0.28124199999999999</v>
      </c>
      <c r="I5384" s="483">
        <v>16.2</v>
      </c>
      <c r="J5384" s="493">
        <v>0</v>
      </c>
      <c r="K5384" s="469">
        <f t="shared" si="459"/>
        <v>16.197438504917471</v>
      </c>
      <c r="L5384" s="469">
        <f t="shared" si="460"/>
        <v>-2.5614950825278981E-3</v>
      </c>
    </row>
    <row r="5385" spans="1:12">
      <c r="A5385" s="480" t="s">
        <v>123</v>
      </c>
      <c r="B5385" s="480">
        <f t="shared" si="462"/>
        <v>11</v>
      </c>
      <c r="C5385" s="480">
        <f t="shared" si="463"/>
        <v>0</v>
      </c>
      <c r="D5385" s="480">
        <f>D5384+6</f>
        <v>132</v>
      </c>
      <c r="E5385" s="480">
        <v>12</v>
      </c>
      <c r="F5385" s="484">
        <v>3.1636000000000002</v>
      </c>
      <c r="G5385" s="480">
        <v>15</v>
      </c>
      <c r="H5385" s="482">
        <v>0.38140099999999999</v>
      </c>
      <c r="I5385" s="483">
        <v>8.3000000000000007</v>
      </c>
      <c r="J5385" s="484">
        <v>0.3528</v>
      </c>
      <c r="K5385" s="469">
        <f t="shared" si="459"/>
        <v>8.2946819751390279</v>
      </c>
      <c r="L5385" s="469">
        <f t="shared" si="460"/>
        <v>-5.3180248609727698E-3</v>
      </c>
    </row>
    <row r="5386" spans="1:12">
      <c r="A5386" s="98" t="s">
        <v>123</v>
      </c>
      <c r="B5386" s="98">
        <f t="shared" si="462"/>
        <v>11</v>
      </c>
      <c r="C5386" s="98">
        <f t="shared" si="463"/>
        <v>0</v>
      </c>
      <c r="D5386" s="98">
        <f>D5385</f>
        <v>132</v>
      </c>
      <c r="E5386" s="98">
        <f>E5385+1</f>
        <v>13</v>
      </c>
      <c r="F5386" s="397">
        <f>F5385+(E5386-E5385)*(F5388-F5385)/(E5388-E5385)</f>
        <v>3.1792333333333334</v>
      </c>
      <c r="G5386" s="98">
        <v>15</v>
      </c>
      <c r="H5386" s="491">
        <f>H5385+(E5386-E5385)*(H5388-H5385)/(E5388-E5385)</f>
        <v>0.38062666666666667</v>
      </c>
      <c r="I5386" s="492">
        <f>I5385+(E5386-E5385)*(I5388-I5385)/(E5388-E5385)</f>
        <v>8.3666666666666671</v>
      </c>
      <c r="J5386" s="397">
        <f>J5385+(E5386-E5385)*(J5388-J5385)/(E5388-E5385)</f>
        <v>0.34963333333333335</v>
      </c>
      <c r="K5386" s="469">
        <f t="shared" si="459"/>
        <v>8.3526289977931132</v>
      </c>
      <c r="L5386" s="469">
        <f t="shared" si="460"/>
        <v>-1.4037668873553955E-2</v>
      </c>
    </row>
    <row r="5387" spans="1:12">
      <c r="A5387" s="98" t="s">
        <v>123</v>
      </c>
      <c r="B5387" s="98">
        <f t="shared" si="462"/>
        <v>11</v>
      </c>
      <c r="C5387" s="98">
        <f t="shared" si="463"/>
        <v>0</v>
      </c>
      <c r="D5387" s="98">
        <f>D5385</f>
        <v>132</v>
      </c>
      <c r="E5387" s="98">
        <f t="shared" ref="E5387:E5450" si="464">E5386+1</f>
        <v>14</v>
      </c>
      <c r="F5387" s="397">
        <f>F5385+(E5387-E5385)*(F5388-F5385)/(E5388-E5385)</f>
        <v>3.194866666666667</v>
      </c>
      <c r="G5387" s="98">
        <v>15</v>
      </c>
      <c r="H5387" s="491">
        <f>H5385+(E5387-E5385)*(H5388-H5385)/(E5388-E5385)</f>
        <v>0.37985233333333335</v>
      </c>
      <c r="I5387" s="492">
        <f>I5385+(E5387-E5385)*(I5388-I5385)/(E5388-E5385)</f>
        <v>8.4333333333333336</v>
      </c>
      <c r="J5387" s="397">
        <f>J5385+(E5387-E5385)*(J5388-J5385)/(E5388-E5385)</f>
        <v>0.34646666666666665</v>
      </c>
      <c r="K5387" s="469">
        <f t="shared" ref="K5387:K5450" si="465">F5387/H5387</f>
        <v>8.4108122717863179</v>
      </c>
      <c r="L5387" s="469">
        <f t="shared" ref="L5387:L5450" si="466">K5387-I5387</f>
        <v>-2.2521061547015719E-2</v>
      </c>
    </row>
    <row r="5388" spans="1:12">
      <c r="A5388" s="480" t="s">
        <v>123</v>
      </c>
      <c r="B5388" s="480">
        <f t="shared" si="462"/>
        <v>11</v>
      </c>
      <c r="C5388" s="480">
        <f t="shared" si="463"/>
        <v>0</v>
      </c>
      <c r="D5388" s="480">
        <f>D5385</f>
        <v>132</v>
      </c>
      <c r="E5388" s="480">
        <f t="shared" si="464"/>
        <v>15</v>
      </c>
      <c r="F5388" s="484">
        <v>3.2105000000000001</v>
      </c>
      <c r="G5388" s="480">
        <v>15</v>
      </c>
      <c r="H5388" s="482">
        <v>0.37907800000000003</v>
      </c>
      <c r="I5388" s="483">
        <v>8.5</v>
      </c>
      <c r="J5388" s="484">
        <v>0.34329999999999999</v>
      </c>
      <c r="K5388" s="469">
        <f t="shared" si="465"/>
        <v>8.4692332448730863</v>
      </c>
      <c r="L5388" s="469">
        <f t="shared" si="466"/>
        <v>-3.0766755126913736E-2</v>
      </c>
    </row>
    <row r="5389" spans="1:12">
      <c r="A5389" s="98" t="s">
        <v>123</v>
      </c>
      <c r="B5389" s="98">
        <f t="shared" si="462"/>
        <v>11</v>
      </c>
      <c r="C5389" s="98">
        <f t="shared" si="463"/>
        <v>0</v>
      </c>
      <c r="D5389" s="98">
        <f>D5388</f>
        <v>132</v>
      </c>
      <c r="E5389" s="98">
        <f t="shared" si="464"/>
        <v>16</v>
      </c>
      <c r="F5389" s="397">
        <f>F5388+(E5389-E5388)*(F5391-F5388)/(E5391-E5388)</f>
        <v>3.2258666666666667</v>
      </c>
      <c r="G5389" s="98">
        <v>15</v>
      </c>
      <c r="H5389" s="491">
        <f>H5388+(E5389-E5388)*(H5391-H5388)/(E5391-E5388)</f>
        <v>0.37830733333333333</v>
      </c>
      <c r="I5389" s="492">
        <f>I5388+(E5389-E5388)*(I5391-I5388)/(E5391-E5388)</f>
        <v>8.5333333333333332</v>
      </c>
      <c r="J5389" s="397">
        <f>J5388+(E5389-E5388)*(J5391-J5388)/(E5391-E5388)</f>
        <v>0.34013333333333334</v>
      </c>
      <c r="K5389" s="469">
        <f t="shared" si="465"/>
        <v>8.5271058275370475</v>
      </c>
      <c r="L5389" s="469">
        <f t="shared" si="466"/>
        <v>-6.2275057962857261E-3</v>
      </c>
    </row>
    <row r="5390" spans="1:12">
      <c r="A5390" s="98" t="s">
        <v>123</v>
      </c>
      <c r="B5390" s="98">
        <f t="shared" si="462"/>
        <v>11</v>
      </c>
      <c r="C5390" s="98">
        <f t="shared" si="463"/>
        <v>0</v>
      </c>
      <c r="D5390" s="98">
        <f>D5388</f>
        <v>132</v>
      </c>
      <c r="E5390" s="98">
        <f t="shared" si="464"/>
        <v>17</v>
      </c>
      <c r="F5390" s="397">
        <f>F5388+(E5390-E5388)*(F5391-F5388)/(E5391-E5388)</f>
        <v>3.2412333333333336</v>
      </c>
      <c r="G5390" s="98">
        <v>15</v>
      </c>
      <c r="H5390" s="491">
        <f>H5388+(E5390-E5388)*(H5391-H5388)/(E5391-E5388)</f>
        <v>0.37753666666666669</v>
      </c>
      <c r="I5390" s="492">
        <f>I5388+(E5390-E5388)*(I5391-I5388)/(E5391-E5388)</f>
        <v>8.5666666666666664</v>
      </c>
      <c r="J5390" s="397">
        <f>J5388+(E5390-E5388)*(J5391-J5388)/(E5391-E5388)</f>
        <v>0.33696666666666664</v>
      </c>
      <c r="K5390" s="469">
        <f t="shared" si="465"/>
        <v>8.5852146811347243</v>
      </c>
      <c r="L5390" s="469">
        <f t="shared" si="466"/>
        <v>1.8548014468057872E-2</v>
      </c>
    </row>
    <row r="5391" spans="1:12">
      <c r="A5391" s="480" t="s">
        <v>123</v>
      </c>
      <c r="B5391" s="480">
        <f t="shared" si="462"/>
        <v>11</v>
      </c>
      <c r="C5391" s="480">
        <f t="shared" si="463"/>
        <v>0</v>
      </c>
      <c r="D5391" s="480">
        <f>D5388</f>
        <v>132</v>
      </c>
      <c r="E5391" s="480">
        <f t="shared" si="464"/>
        <v>18</v>
      </c>
      <c r="F5391" s="484">
        <v>3.2566000000000002</v>
      </c>
      <c r="G5391" s="480">
        <v>15</v>
      </c>
      <c r="H5391" s="482">
        <v>0.37676599999999999</v>
      </c>
      <c r="I5391" s="483">
        <v>8.6</v>
      </c>
      <c r="J5391" s="484">
        <v>0.33379999999999999</v>
      </c>
      <c r="K5391" s="469">
        <f t="shared" si="465"/>
        <v>8.6435612555273043</v>
      </c>
      <c r="L5391" s="469">
        <f t="shared" si="466"/>
        <v>4.356125552730461E-2</v>
      </c>
    </row>
    <row r="5392" spans="1:12">
      <c r="A5392" s="98" t="s">
        <v>123</v>
      </c>
      <c r="B5392" s="98">
        <f t="shared" si="462"/>
        <v>11</v>
      </c>
      <c r="C5392" s="98">
        <f t="shared" si="463"/>
        <v>0</v>
      </c>
      <c r="D5392" s="98">
        <f>D5391</f>
        <v>132</v>
      </c>
      <c r="E5392" s="98">
        <f t="shared" si="464"/>
        <v>19</v>
      </c>
      <c r="F5392" s="397">
        <f>F5391+(E5392-E5391)*(F5394-F5391)/(E5394-E5391)</f>
        <v>3.2717666666666667</v>
      </c>
      <c r="G5392" s="98">
        <v>15</v>
      </c>
      <c r="H5392" s="491">
        <f>H5391+(E5392-E5391)*(H5394-H5391)/(E5394-E5391)</f>
        <v>0.37599866666666665</v>
      </c>
      <c r="I5392" s="492">
        <f>I5391+(E5392-E5391)*(I5394-I5391)/(E5394-E5391)</f>
        <v>8.6666666666666661</v>
      </c>
      <c r="J5392" s="397">
        <f>J5391+(E5392-E5391)*(J5394-J5391)/(E5394-E5391)</f>
        <v>0.3306</v>
      </c>
      <c r="K5392" s="469">
        <f t="shared" si="465"/>
        <v>8.7015379487161315</v>
      </c>
      <c r="L5392" s="469">
        <f t="shared" si="466"/>
        <v>3.4871282049465435E-2</v>
      </c>
    </row>
    <row r="5393" spans="1:12">
      <c r="A5393" s="98" t="s">
        <v>123</v>
      </c>
      <c r="B5393" s="98">
        <f t="shared" si="462"/>
        <v>11</v>
      </c>
      <c r="C5393" s="98">
        <f t="shared" si="463"/>
        <v>0</v>
      </c>
      <c r="D5393" s="98">
        <f>D5391</f>
        <v>132</v>
      </c>
      <c r="E5393" s="98">
        <f t="shared" si="464"/>
        <v>20</v>
      </c>
      <c r="F5393" s="397">
        <f>F5391+(E5393-E5391)*(F5394-F5391)/(E5394-E5391)</f>
        <v>3.2869333333333333</v>
      </c>
      <c r="G5393" s="98">
        <v>15</v>
      </c>
      <c r="H5393" s="491">
        <f>H5391+(E5393-E5391)*(H5394-H5391)/(E5394-E5391)</f>
        <v>0.37523133333333336</v>
      </c>
      <c r="I5393" s="492">
        <f>I5391+(E5393-E5391)*(I5394-I5391)/(E5394-E5391)</f>
        <v>8.7333333333333343</v>
      </c>
      <c r="J5393" s="397">
        <f>J5391+(E5393-E5391)*(J5394-J5391)/(E5394-E5391)</f>
        <v>0.32739999999999997</v>
      </c>
      <c r="K5393" s="469">
        <f t="shared" si="465"/>
        <v>8.7597517620241376</v>
      </c>
      <c r="L5393" s="469">
        <f t="shared" si="466"/>
        <v>2.6418428690803353E-2</v>
      </c>
    </row>
    <row r="5394" spans="1:12">
      <c r="A5394" s="480" t="s">
        <v>123</v>
      </c>
      <c r="B5394" s="480">
        <f t="shared" si="462"/>
        <v>11</v>
      </c>
      <c r="C5394" s="480">
        <f t="shared" si="463"/>
        <v>0</v>
      </c>
      <c r="D5394" s="480">
        <f>D5391</f>
        <v>132</v>
      </c>
      <c r="E5394" s="480">
        <f t="shared" si="464"/>
        <v>21</v>
      </c>
      <c r="F5394" s="484">
        <v>3.3020999999999998</v>
      </c>
      <c r="G5394" s="480">
        <v>15</v>
      </c>
      <c r="H5394" s="482">
        <v>0.37446400000000002</v>
      </c>
      <c r="I5394" s="483">
        <v>8.8000000000000007</v>
      </c>
      <c r="J5394" s="484">
        <v>0.32419999999999999</v>
      </c>
      <c r="K5394" s="469">
        <f t="shared" si="465"/>
        <v>8.8182041531362145</v>
      </c>
      <c r="L5394" s="469">
        <f t="shared" si="466"/>
        <v>1.8204153136213819E-2</v>
      </c>
    </row>
    <row r="5395" spans="1:12">
      <c r="A5395" s="98" t="s">
        <v>123</v>
      </c>
      <c r="B5395" s="98">
        <f t="shared" si="462"/>
        <v>11</v>
      </c>
      <c r="C5395" s="98">
        <f t="shared" si="463"/>
        <v>0</v>
      </c>
      <c r="D5395" s="98">
        <f>D5394</f>
        <v>132</v>
      </c>
      <c r="E5395" s="98">
        <f t="shared" si="464"/>
        <v>22</v>
      </c>
      <c r="F5395" s="397">
        <f>F5394+(E5395-E5394)*(F5397-F5394)/(E5397-E5394)</f>
        <v>3.3170666666666664</v>
      </c>
      <c r="G5395" s="98">
        <v>15</v>
      </c>
      <c r="H5395" s="491">
        <f>H5394+(E5395-E5394)*(H5397-H5394)/(E5397-E5394)</f>
        <v>0.373699</v>
      </c>
      <c r="I5395" s="492">
        <f>I5394+(E5395-E5394)*(I5397-I5394)/(E5397-E5394)</f>
        <v>8.8666666666666671</v>
      </c>
      <c r="J5395" s="397">
        <f>J5394+(E5395-E5394)*(J5397-J5394)/(E5397-E5394)</f>
        <v>0.32103333333333334</v>
      </c>
      <c r="K5395" s="469">
        <f t="shared" si="465"/>
        <v>8.8763059753081119</v>
      </c>
      <c r="L5395" s="469">
        <f t="shared" si="466"/>
        <v>9.6393086414447993E-3</v>
      </c>
    </row>
    <row r="5396" spans="1:12">
      <c r="A5396" s="98" t="s">
        <v>123</v>
      </c>
      <c r="B5396" s="98">
        <f t="shared" si="462"/>
        <v>11</v>
      </c>
      <c r="C5396" s="98">
        <f t="shared" si="463"/>
        <v>0</v>
      </c>
      <c r="D5396" s="98">
        <f>D5394</f>
        <v>132</v>
      </c>
      <c r="E5396" s="98">
        <f t="shared" si="464"/>
        <v>23</v>
      </c>
      <c r="F5396" s="397">
        <f>F5394+(E5396-E5394)*(F5397-F5394)/(E5397-E5394)</f>
        <v>3.3320333333333334</v>
      </c>
      <c r="G5396" s="98">
        <v>15</v>
      </c>
      <c r="H5396" s="491">
        <f>H5394+(E5396-E5394)*(H5397-H5394)/(E5397-E5394)</f>
        <v>0.37293400000000004</v>
      </c>
      <c r="I5396" s="492">
        <f>I5394+(E5396-E5394)*(I5397-I5394)/(E5397-E5394)</f>
        <v>8.9333333333333336</v>
      </c>
      <c r="J5396" s="397">
        <f>J5394+(E5396-E5394)*(J5397-J5394)/(E5397-E5394)</f>
        <v>0.31786666666666663</v>
      </c>
      <c r="K5396" s="469">
        <f t="shared" si="465"/>
        <v>8.934646166167024</v>
      </c>
      <c r="L5396" s="469">
        <f t="shared" si="466"/>
        <v>1.312832833690436E-3</v>
      </c>
    </row>
    <row r="5397" spans="1:12">
      <c r="A5397" s="480" t="s">
        <v>123</v>
      </c>
      <c r="B5397" s="480">
        <f t="shared" si="462"/>
        <v>11</v>
      </c>
      <c r="C5397" s="480">
        <f t="shared" si="463"/>
        <v>0</v>
      </c>
      <c r="D5397" s="480">
        <f>D5394</f>
        <v>132</v>
      </c>
      <c r="E5397" s="480">
        <f t="shared" si="464"/>
        <v>24</v>
      </c>
      <c r="F5397" s="484">
        <v>3.347</v>
      </c>
      <c r="G5397" s="480">
        <v>15</v>
      </c>
      <c r="H5397" s="482">
        <v>0.37216900000000003</v>
      </c>
      <c r="I5397" s="483">
        <v>9</v>
      </c>
      <c r="J5397" s="484">
        <v>0.31469999999999998</v>
      </c>
      <c r="K5397" s="469">
        <f t="shared" si="465"/>
        <v>8.9932261956261801</v>
      </c>
      <c r="L5397" s="469">
        <f t="shared" si="466"/>
        <v>-6.7738043738199138E-3</v>
      </c>
    </row>
    <row r="5398" spans="1:12">
      <c r="A5398" s="98" t="s">
        <v>123</v>
      </c>
      <c r="B5398" s="98">
        <f t="shared" si="462"/>
        <v>11</v>
      </c>
      <c r="C5398" s="98">
        <f t="shared" si="463"/>
        <v>0</v>
      </c>
      <c r="D5398" s="98">
        <f>D5397</f>
        <v>132</v>
      </c>
      <c r="E5398" s="98">
        <f t="shared" si="464"/>
        <v>25</v>
      </c>
      <c r="F5398" s="397">
        <f>F5397+(E5398-E5397)*(F5400-F5397)/(E5400-E5397)</f>
        <v>3.3617666666666666</v>
      </c>
      <c r="G5398" s="98">
        <v>15</v>
      </c>
      <c r="H5398" s="491">
        <f>H5397+(E5398-E5397)*(H5400-H5397)/(E5400-E5397)</f>
        <v>0.37140533333333337</v>
      </c>
      <c r="I5398" s="492">
        <f>I5397+(E5398-E5397)*(I5400-I5397)/(E5400-E5397)</f>
        <v>9.0666666666666664</v>
      </c>
      <c r="J5398" s="397">
        <f>J5397+(E5398-E5397)*(J5400-J5397)/(E5400-E5397)</f>
        <v>0.31153333333333333</v>
      </c>
      <c r="K5398" s="469">
        <f t="shared" si="465"/>
        <v>9.0514765539177304</v>
      </c>
      <c r="L5398" s="469">
        <f t="shared" si="466"/>
        <v>-1.5190112748936002E-2</v>
      </c>
    </row>
    <row r="5399" spans="1:12">
      <c r="A5399" s="98" t="s">
        <v>123</v>
      </c>
      <c r="B5399" s="98">
        <f t="shared" si="462"/>
        <v>11</v>
      </c>
      <c r="C5399" s="98">
        <f t="shared" si="463"/>
        <v>0</v>
      </c>
      <c r="D5399" s="98">
        <f>D5397</f>
        <v>132</v>
      </c>
      <c r="E5399" s="98">
        <f t="shared" si="464"/>
        <v>26</v>
      </c>
      <c r="F5399" s="397">
        <f>F5397+(E5399-E5397)*(F5400-F5397)/(E5400-E5397)</f>
        <v>3.3765333333333336</v>
      </c>
      <c r="G5399" s="98">
        <v>15</v>
      </c>
      <c r="H5399" s="491">
        <f>H5397+(E5399-E5397)*(H5400-H5397)/(E5400-E5397)</f>
        <v>0.37064166666666665</v>
      </c>
      <c r="I5399" s="492">
        <f>I5397+(E5399-E5397)*(I5400-I5397)/(E5400-E5397)</f>
        <v>9.1333333333333329</v>
      </c>
      <c r="J5399" s="397">
        <f>J5397+(E5399-E5397)*(J5400-J5397)/(E5400-E5397)</f>
        <v>0.30836666666666668</v>
      </c>
      <c r="K5399" s="469">
        <f t="shared" si="465"/>
        <v>9.1099669492097046</v>
      </c>
      <c r="L5399" s="469">
        <f t="shared" si="466"/>
        <v>-2.3366384123628237E-2</v>
      </c>
    </row>
    <row r="5400" spans="1:12">
      <c r="A5400" s="480" t="s">
        <v>123</v>
      </c>
      <c r="B5400" s="480">
        <f t="shared" si="462"/>
        <v>11</v>
      </c>
      <c r="C5400" s="480">
        <f t="shared" si="463"/>
        <v>0</v>
      </c>
      <c r="D5400" s="480">
        <f>D5397</f>
        <v>132</v>
      </c>
      <c r="E5400" s="480">
        <f t="shared" si="464"/>
        <v>27</v>
      </c>
      <c r="F5400" s="484">
        <v>3.3913000000000002</v>
      </c>
      <c r="G5400" s="480">
        <v>15</v>
      </c>
      <c r="H5400" s="482">
        <v>0.36987799999999998</v>
      </c>
      <c r="I5400" s="483">
        <v>9.1999999999999993</v>
      </c>
      <c r="J5400" s="484">
        <v>0.30520000000000003</v>
      </c>
      <c r="K5400" s="469">
        <f t="shared" si="465"/>
        <v>9.1686988682754862</v>
      </c>
      <c r="L5400" s="469">
        <f t="shared" si="466"/>
        <v>-3.1301131724513098E-2</v>
      </c>
    </row>
    <row r="5401" spans="1:12">
      <c r="A5401" s="98" t="s">
        <v>123</v>
      </c>
      <c r="B5401" s="98">
        <f t="shared" si="462"/>
        <v>11</v>
      </c>
      <c r="C5401" s="98">
        <f t="shared" si="463"/>
        <v>0</v>
      </c>
      <c r="D5401" s="98">
        <f>D5400</f>
        <v>132</v>
      </c>
      <c r="E5401" s="98">
        <f t="shared" si="464"/>
        <v>28</v>
      </c>
      <c r="F5401" s="397">
        <f>F5400+(E5401-E5400)*(F5403-F5400)/(E5403-E5400)</f>
        <v>3.4058666666666668</v>
      </c>
      <c r="G5401" s="98">
        <v>15</v>
      </c>
      <c r="H5401" s="491">
        <f>H5400+(E5401-E5400)*(H5403-H5400)/(E5403-E5400)</f>
        <v>0.36911499999999997</v>
      </c>
      <c r="I5401" s="492">
        <f>I5400+(E5401-E5400)*(I5403-I5400)/(E5403-E5400)</f>
        <v>9.2333333333333325</v>
      </c>
      <c r="J5401" s="397">
        <f>J5400+(E5401-E5400)*(J5403-J5400)/(E5403-E5400)</f>
        <v>0.30199999999999999</v>
      </c>
      <c r="K5401" s="469">
        <f t="shared" si="465"/>
        <v>9.2271153073342109</v>
      </c>
      <c r="L5401" s="469">
        <f t="shared" si="466"/>
        <v>-6.2180259991215792E-3</v>
      </c>
    </row>
    <row r="5402" spans="1:12">
      <c r="A5402" s="98" t="s">
        <v>123</v>
      </c>
      <c r="B5402" s="98">
        <f t="shared" si="462"/>
        <v>11</v>
      </c>
      <c r="C5402" s="98">
        <f t="shared" si="463"/>
        <v>0</v>
      </c>
      <c r="D5402" s="98">
        <f>D5400</f>
        <v>132</v>
      </c>
      <c r="E5402" s="98">
        <f t="shared" si="464"/>
        <v>29</v>
      </c>
      <c r="F5402" s="397">
        <f>F5400+(E5402-E5400)*(F5403-F5400)/(E5403-E5400)</f>
        <v>3.4204333333333334</v>
      </c>
      <c r="G5402" s="98">
        <v>15</v>
      </c>
      <c r="H5402" s="491">
        <f>H5400+(E5402-E5400)*(H5403-H5400)/(E5403-E5400)</f>
        <v>0.36835200000000001</v>
      </c>
      <c r="I5402" s="492">
        <f>I5400+(E5402-E5400)*(I5403-I5400)/(E5403-E5400)</f>
        <v>9.2666666666666675</v>
      </c>
      <c r="J5402" s="397">
        <f>J5400+(E5402-E5400)*(J5403-J5400)/(E5403-E5400)</f>
        <v>0.29880000000000001</v>
      </c>
      <c r="K5402" s="469">
        <f t="shared" si="465"/>
        <v>9.2857737526424007</v>
      </c>
      <c r="L5402" s="469">
        <f t="shared" si="466"/>
        <v>1.9107085975733185E-2</v>
      </c>
    </row>
    <row r="5403" spans="1:12">
      <c r="A5403" s="480" t="s">
        <v>123</v>
      </c>
      <c r="B5403" s="480">
        <f t="shared" si="462"/>
        <v>11</v>
      </c>
      <c r="C5403" s="480">
        <f t="shared" si="463"/>
        <v>0</v>
      </c>
      <c r="D5403" s="480">
        <f>D5400</f>
        <v>132</v>
      </c>
      <c r="E5403" s="480">
        <f t="shared" si="464"/>
        <v>30</v>
      </c>
      <c r="F5403" s="484">
        <v>3.4350000000000001</v>
      </c>
      <c r="G5403" s="480">
        <v>15</v>
      </c>
      <c r="H5403" s="482">
        <v>0.367589</v>
      </c>
      <c r="I5403" s="483">
        <v>9.3000000000000007</v>
      </c>
      <c r="J5403" s="484">
        <v>0.29559999999999997</v>
      </c>
      <c r="K5403" s="469">
        <f t="shared" si="465"/>
        <v>9.3446757111883105</v>
      </c>
      <c r="L5403" s="469">
        <f t="shared" si="466"/>
        <v>4.4675711188309819E-2</v>
      </c>
    </row>
    <row r="5404" spans="1:12">
      <c r="A5404" s="98" t="s">
        <v>123</v>
      </c>
      <c r="B5404" s="98">
        <f t="shared" si="462"/>
        <v>11</v>
      </c>
      <c r="C5404" s="98">
        <f t="shared" si="463"/>
        <v>0</v>
      </c>
      <c r="D5404" s="98">
        <f>D5403</f>
        <v>132</v>
      </c>
      <c r="E5404" s="98">
        <f t="shared" si="464"/>
        <v>31</v>
      </c>
      <c r="F5404" s="397">
        <f>F5403+(E5404-E5403)*(F5406-F5403)/(E5406-E5403)</f>
        <v>3.4494000000000002</v>
      </c>
      <c r="G5404" s="98">
        <v>15</v>
      </c>
      <c r="H5404" s="491">
        <f>H5403+(E5404-E5403)*(H5406-H5403)/(E5406-E5403)</f>
        <v>0.36682566666666666</v>
      </c>
      <c r="I5404" s="492">
        <f>I5403+(E5404-E5403)*(I5406-I5403)/(E5406-E5403)</f>
        <v>9.3666666666666671</v>
      </c>
      <c r="J5404" s="397">
        <f>J5403+(E5404-E5403)*(J5406-J5403)/(E5406-E5403)</f>
        <v>0.29243333333333332</v>
      </c>
      <c r="K5404" s="469">
        <f t="shared" si="465"/>
        <v>9.403376899290036</v>
      </c>
      <c r="L5404" s="469">
        <f t="shared" si="466"/>
        <v>3.671023262336881E-2</v>
      </c>
    </row>
    <row r="5405" spans="1:12">
      <c r="A5405" s="98" t="s">
        <v>123</v>
      </c>
      <c r="B5405" s="98">
        <f t="shared" si="462"/>
        <v>11</v>
      </c>
      <c r="C5405" s="98">
        <f t="shared" si="463"/>
        <v>0</v>
      </c>
      <c r="D5405" s="98">
        <f>D5403</f>
        <v>132</v>
      </c>
      <c r="E5405" s="98">
        <f t="shared" si="464"/>
        <v>32</v>
      </c>
      <c r="F5405" s="397">
        <f>F5403+(E5405-E5403)*(F5406-F5403)/(E5406-E5403)</f>
        <v>3.4638</v>
      </c>
      <c r="G5405" s="98">
        <v>15</v>
      </c>
      <c r="H5405" s="491">
        <f>H5403+(E5405-E5403)*(H5406-H5403)/(E5406-E5403)</f>
        <v>0.36606233333333332</v>
      </c>
      <c r="I5405" s="492">
        <f>I5403+(E5405-E5403)*(I5406-I5403)/(E5406-E5403)</f>
        <v>9.4333333333333336</v>
      </c>
      <c r="J5405" s="397">
        <f>J5403+(E5405-E5403)*(J5406-J5403)/(E5406-E5403)</f>
        <v>0.28926666666666667</v>
      </c>
      <c r="K5405" s="469">
        <f t="shared" si="465"/>
        <v>9.4623229012909462</v>
      </c>
      <c r="L5405" s="469">
        <f t="shared" si="466"/>
        <v>2.898956795761265E-2</v>
      </c>
    </row>
    <row r="5406" spans="1:12">
      <c r="A5406" s="480" t="s">
        <v>123</v>
      </c>
      <c r="B5406" s="480">
        <f t="shared" si="462"/>
        <v>11</v>
      </c>
      <c r="C5406" s="480">
        <f t="shared" si="463"/>
        <v>0</v>
      </c>
      <c r="D5406" s="480">
        <f>D5403</f>
        <v>132</v>
      </c>
      <c r="E5406" s="480">
        <f t="shared" si="464"/>
        <v>33</v>
      </c>
      <c r="F5406" s="484">
        <v>3.4782000000000002</v>
      </c>
      <c r="G5406" s="480">
        <v>15</v>
      </c>
      <c r="H5406" s="482">
        <v>0.36529899999999998</v>
      </c>
      <c r="I5406" s="483">
        <v>9.5</v>
      </c>
      <c r="J5406" s="484">
        <v>0.28610000000000002</v>
      </c>
      <c r="K5406" s="469">
        <f t="shared" si="465"/>
        <v>9.5215152518895483</v>
      </c>
      <c r="L5406" s="469">
        <f t="shared" si="466"/>
        <v>2.1515251889548281E-2</v>
      </c>
    </row>
    <row r="5407" spans="1:12">
      <c r="A5407" s="98" t="s">
        <v>123</v>
      </c>
      <c r="B5407" s="98">
        <f t="shared" si="462"/>
        <v>11</v>
      </c>
      <c r="C5407" s="98">
        <f t="shared" si="463"/>
        <v>0</v>
      </c>
      <c r="D5407" s="98">
        <f>D5406</f>
        <v>132</v>
      </c>
      <c r="E5407" s="98">
        <f t="shared" si="464"/>
        <v>34</v>
      </c>
      <c r="F5407" s="397">
        <f>F5406+(E5407-E5406)*(F5409-F5406)/(E5409-E5406)</f>
        <v>3.4923999999999999</v>
      </c>
      <c r="G5407" s="98">
        <v>15</v>
      </c>
      <c r="H5407" s="491">
        <f>H5406+(E5407-E5406)*(H5409-H5406)/(E5409-E5406)</f>
        <v>0.36453466666666667</v>
      </c>
      <c r="I5407" s="492">
        <f>I5406+(E5407-E5406)*(I5409-I5406)/(E5409-E5406)</f>
        <v>9.5666666666666664</v>
      </c>
      <c r="J5407" s="397">
        <f>J5406+(E5407-E5406)*(J5409-J5406)/(E5409-E5406)</f>
        <v>0.28290000000000004</v>
      </c>
      <c r="K5407" s="469">
        <f t="shared" si="465"/>
        <v>9.5804331366747011</v>
      </c>
      <c r="L5407" s="469">
        <f t="shared" si="466"/>
        <v>1.3766470008034659E-2</v>
      </c>
    </row>
    <row r="5408" spans="1:12">
      <c r="A5408" s="98" t="s">
        <v>123</v>
      </c>
      <c r="B5408" s="98">
        <f t="shared" si="462"/>
        <v>11</v>
      </c>
      <c r="C5408" s="98">
        <f t="shared" si="463"/>
        <v>0</v>
      </c>
      <c r="D5408" s="98">
        <f>D5406</f>
        <v>132</v>
      </c>
      <c r="E5408" s="98">
        <f t="shared" si="464"/>
        <v>35</v>
      </c>
      <c r="F5408" s="397">
        <f>F5406+(E5408-E5406)*(F5409-F5406)/(E5409-E5406)</f>
        <v>3.5066000000000002</v>
      </c>
      <c r="G5408" s="98">
        <v>15</v>
      </c>
      <c r="H5408" s="491">
        <f>H5406+(E5408-E5406)*(H5409-H5406)/(E5409-E5406)</f>
        <v>0.36377033333333331</v>
      </c>
      <c r="I5408" s="492">
        <f>I5406+(E5408-E5406)*(I5409-I5406)/(E5409-E5406)</f>
        <v>9.6333333333333329</v>
      </c>
      <c r="J5408" s="397">
        <f>J5406+(E5408-E5406)*(J5409-J5406)/(E5409-E5406)</f>
        <v>0.2797</v>
      </c>
      <c r="K5408" s="469">
        <f t="shared" si="465"/>
        <v>9.6395986112116532</v>
      </c>
      <c r="L5408" s="469">
        <f t="shared" si="466"/>
        <v>6.2652778783203189E-3</v>
      </c>
    </row>
    <row r="5409" spans="1:12">
      <c r="A5409" s="480" t="s">
        <v>123</v>
      </c>
      <c r="B5409" s="480">
        <f t="shared" si="462"/>
        <v>11</v>
      </c>
      <c r="C5409" s="480">
        <f t="shared" si="463"/>
        <v>0</v>
      </c>
      <c r="D5409" s="480">
        <f>D5406</f>
        <v>132</v>
      </c>
      <c r="E5409" s="480">
        <f t="shared" si="464"/>
        <v>36</v>
      </c>
      <c r="F5409" s="484">
        <v>3.5207999999999999</v>
      </c>
      <c r="G5409" s="480">
        <v>15</v>
      </c>
      <c r="H5409" s="482">
        <v>0.363006</v>
      </c>
      <c r="I5409" s="483">
        <v>9.6999999999999993</v>
      </c>
      <c r="J5409" s="484">
        <v>0.27650000000000002</v>
      </c>
      <c r="K5409" s="469">
        <f t="shared" si="465"/>
        <v>9.6990132394505881</v>
      </c>
      <c r="L5409" s="469">
        <f t="shared" si="466"/>
        <v>-9.8676054941115865E-4</v>
      </c>
    </row>
    <row r="5410" spans="1:12">
      <c r="A5410" s="98" t="s">
        <v>123</v>
      </c>
      <c r="B5410" s="98">
        <f t="shared" si="462"/>
        <v>11</v>
      </c>
      <c r="C5410" s="98">
        <f t="shared" si="463"/>
        <v>0</v>
      </c>
      <c r="D5410" s="98">
        <f>D5409</f>
        <v>132</v>
      </c>
      <c r="E5410" s="98">
        <f t="shared" si="464"/>
        <v>37</v>
      </c>
      <c r="F5410" s="397">
        <f>F5409+(E5410-E5409)*(F5412-F5409)/(E5412-E5409)</f>
        <v>3.5348333333333333</v>
      </c>
      <c r="G5410" s="98">
        <v>15</v>
      </c>
      <c r="H5410" s="491">
        <f>H5409+(E5410-E5409)*(H5412-H5409)/(E5412-E5409)</f>
        <v>0.36224000000000001</v>
      </c>
      <c r="I5410" s="492">
        <f>I5409+(E5410-E5409)*(I5412-I5409)/(E5412-E5409)</f>
        <v>9.7666666666666657</v>
      </c>
      <c r="J5410" s="397">
        <f>J5409+(E5410-E5409)*(J5412-J5409)/(E5412-E5409)</f>
        <v>0.27333333333333337</v>
      </c>
      <c r="K5410" s="469">
        <f t="shared" si="465"/>
        <v>9.7582633981154299</v>
      </c>
      <c r="L5410" s="469">
        <f t="shared" si="466"/>
        <v>-8.403268551235854E-3</v>
      </c>
    </row>
    <row r="5411" spans="1:12">
      <c r="A5411" s="98" t="s">
        <v>123</v>
      </c>
      <c r="B5411" s="98">
        <f t="shared" si="462"/>
        <v>11</v>
      </c>
      <c r="C5411" s="98">
        <f t="shared" si="463"/>
        <v>0</v>
      </c>
      <c r="D5411" s="98">
        <f>D5409</f>
        <v>132</v>
      </c>
      <c r="E5411" s="98">
        <f t="shared" si="464"/>
        <v>38</v>
      </c>
      <c r="F5411" s="397">
        <f>F5409+(E5411-E5409)*(F5412-F5409)/(E5412-E5409)</f>
        <v>3.5488666666666666</v>
      </c>
      <c r="G5411" s="98">
        <v>15</v>
      </c>
      <c r="H5411" s="491">
        <f>H5409+(E5411-E5409)*(H5412-H5409)/(E5412-E5409)</f>
        <v>0.36147399999999996</v>
      </c>
      <c r="I5411" s="492">
        <f>I5409+(E5411-E5409)*(I5412-I5409)/(E5412-E5409)</f>
        <v>9.8333333333333339</v>
      </c>
      <c r="J5411" s="397">
        <f>J5409+(E5411-E5409)*(J5412-J5409)/(E5412-E5409)</f>
        <v>0.27016666666666667</v>
      </c>
      <c r="K5411" s="469">
        <f t="shared" si="465"/>
        <v>9.8177646709491331</v>
      </c>
      <c r="L5411" s="469">
        <f t="shared" si="466"/>
        <v>-1.5568662384200849E-2</v>
      </c>
    </row>
    <row r="5412" spans="1:12">
      <c r="A5412" s="480" t="s">
        <v>123</v>
      </c>
      <c r="B5412" s="480">
        <f t="shared" si="462"/>
        <v>11</v>
      </c>
      <c r="C5412" s="480">
        <f t="shared" si="463"/>
        <v>0</v>
      </c>
      <c r="D5412" s="480">
        <f>D5409</f>
        <v>132</v>
      </c>
      <c r="E5412" s="480">
        <f t="shared" si="464"/>
        <v>39</v>
      </c>
      <c r="F5412" s="484">
        <v>3.5629</v>
      </c>
      <c r="G5412" s="480">
        <v>15</v>
      </c>
      <c r="H5412" s="482">
        <v>0.36070799999999997</v>
      </c>
      <c r="I5412" s="483">
        <v>9.9</v>
      </c>
      <c r="J5412" s="484">
        <v>0.26700000000000002</v>
      </c>
      <c r="K5412" s="469">
        <f t="shared" si="465"/>
        <v>9.8775186577508691</v>
      </c>
      <c r="L5412" s="469">
        <f t="shared" si="466"/>
        <v>-2.2481342249131231E-2</v>
      </c>
    </row>
    <row r="5413" spans="1:12">
      <c r="A5413" s="98" t="s">
        <v>123</v>
      </c>
      <c r="B5413" s="98">
        <f t="shared" si="462"/>
        <v>11</v>
      </c>
      <c r="C5413" s="98">
        <f t="shared" si="463"/>
        <v>0</v>
      </c>
      <c r="D5413" s="98">
        <f>D5412</f>
        <v>132</v>
      </c>
      <c r="E5413" s="98">
        <f t="shared" si="464"/>
        <v>40</v>
      </c>
      <c r="F5413" s="397">
        <f>F5412+(E5413-E5412)*(F5415-F5412)/(E5415-E5412)</f>
        <v>3.5768</v>
      </c>
      <c r="G5413" s="98">
        <v>15</v>
      </c>
      <c r="H5413" s="491">
        <f>H5412+(E5413-E5412)*(H5415-H5412)/(E5415-E5412)</f>
        <v>0.35993966666666666</v>
      </c>
      <c r="I5413" s="492">
        <f>I5412+(E5413-E5412)*(I5415-I5412)/(E5415-E5412)</f>
        <v>9.9666666666666668</v>
      </c>
      <c r="J5413" s="397">
        <f>J5412+(E5413-E5412)*(J5415-J5412)/(E5415-E5412)</f>
        <v>0.26383333333333336</v>
      </c>
      <c r="K5413" s="469">
        <f t="shared" si="465"/>
        <v>9.9372209601794381</v>
      </c>
      <c r="L5413" s="469">
        <f t="shared" si="466"/>
        <v>-2.9445706487228662E-2</v>
      </c>
    </row>
    <row r="5414" spans="1:12">
      <c r="A5414" s="98" t="s">
        <v>123</v>
      </c>
      <c r="B5414" s="98">
        <f t="shared" si="462"/>
        <v>11</v>
      </c>
      <c r="C5414" s="98">
        <f t="shared" si="463"/>
        <v>0</v>
      </c>
      <c r="D5414" s="98">
        <f>D5412</f>
        <v>132</v>
      </c>
      <c r="E5414" s="98">
        <f t="shared" si="464"/>
        <v>41</v>
      </c>
      <c r="F5414" s="397">
        <f>F5412+(E5414-E5412)*(F5415-F5412)/(E5415-E5412)</f>
        <v>3.5907</v>
      </c>
      <c r="G5414" s="98">
        <v>15</v>
      </c>
      <c r="H5414" s="491">
        <f>H5412+(E5414-E5412)*(H5415-H5412)/(E5415-E5412)</f>
        <v>0.35917133333333334</v>
      </c>
      <c r="I5414" s="492">
        <f>I5412+(E5414-E5412)*(I5415-I5412)/(E5415-E5412)</f>
        <v>10.033333333333333</v>
      </c>
      <c r="J5414" s="397">
        <f>J5412+(E5414-E5412)*(J5415-J5412)/(E5415-E5412)</f>
        <v>0.26066666666666666</v>
      </c>
      <c r="K5414" s="469">
        <f t="shared" si="465"/>
        <v>9.9971786909497222</v>
      </c>
      <c r="L5414" s="469">
        <f t="shared" si="466"/>
        <v>-3.6154642383610991E-2</v>
      </c>
    </row>
    <row r="5415" spans="1:12">
      <c r="A5415" s="480" t="s">
        <v>123</v>
      </c>
      <c r="B5415" s="480">
        <f t="shared" si="462"/>
        <v>11</v>
      </c>
      <c r="C5415" s="480">
        <f t="shared" si="463"/>
        <v>0</v>
      </c>
      <c r="D5415" s="480">
        <f>D5412</f>
        <v>132</v>
      </c>
      <c r="E5415" s="480">
        <f t="shared" si="464"/>
        <v>42</v>
      </c>
      <c r="F5415" s="484">
        <v>3.6046</v>
      </c>
      <c r="G5415" s="480">
        <v>15</v>
      </c>
      <c r="H5415" s="482">
        <v>0.35840300000000003</v>
      </c>
      <c r="I5415" s="483">
        <v>10.1</v>
      </c>
      <c r="J5415" s="484">
        <v>0.25750000000000001</v>
      </c>
      <c r="K5415" s="469">
        <f t="shared" si="465"/>
        <v>10.057393492800005</v>
      </c>
      <c r="L5415" s="469">
        <f t="shared" si="466"/>
        <v>-4.2606507199995036E-2</v>
      </c>
    </row>
    <row r="5416" spans="1:12">
      <c r="A5416" s="98" t="s">
        <v>123</v>
      </c>
      <c r="B5416" s="98">
        <f t="shared" si="462"/>
        <v>11</v>
      </c>
      <c r="C5416" s="98">
        <f t="shared" si="463"/>
        <v>0</v>
      </c>
      <c r="D5416" s="98">
        <f>D5415</f>
        <v>132</v>
      </c>
      <c r="E5416" s="98">
        <f t="shared" si="464"/>
        <v>43</v>
      </c>
      <c r="F5416" s="397">
        <f>F5415+(E5416-E5415)*(F5418-F5415)/(E5418-E5415)</f>
        <v>3.6183000000000001</v>
      </c>
      <c r="G5416" s="98">
        <v>15</v>
      </c>
      <c r="H5416" s="491">
        <f>H5415+(E5416-E5415)*(H5418-H5415)/(E5418-E5415)</f>
        <v>0.35763166666666668</v>
      </c>
      <c r="I5416" s="492">
        <f>I5415+(E5416-E5415)*(I5418-I5415)/(E5418-E5415)</f>
        <v>10.133333333333333</v>
      </c>
      <c r="J5416" s="397">
        <f>J5415+(E5416-E5415)*(J5418-J5415)/(E5418-E5415)</f>
        <v>0.25430000000000003</v>
      </c>
      <c r="K5416" s="469">
        <f t="shared" si="465"/>
        <v>10.117392661910065</v>
      </c>
      <c r="L5416" s="469">
        <f t="shared" si="466"/>
        <v>-1.5940671423267716E-2</v>
      </c>
    </row>
    <row r="5417" spans="1:12">
      <c r="A5417" s="98" t="s">
        <v>123</v>
      </c>
      <c r="B5417" s="98">
        <f t="shared" si="462"/>
        <v>11</v>
      </c>
      <c r="C5417" s="98">
        <f t="shared" si="463"/>
        <v>0</v>
      </c>
      <c r="D5417" s="98">
        <f>D5415</f>
        <v>132</v>
      </c>
      <c r="E5417" s="98">
        <f t="shared" si="464"/>
        <v>44</v>
      </c>
      <c r="F5417" s="397">
        <f>F5415+(E5417-E5415)*(F5418-F5415)/(E5418-E5415)</f>
        <v>3.6320000000000001</v>
      </c>
      <c r="G5417" s="98">
        <v>15</v>
      </c>
      <c r="H5417" s="491">
        <f>H5415+(E5417-E5415)*(H5418-H5415)/(E5418-E5415)</f>
        <v>0.35686033333333333</v>
      </c>
      <c r="I5417" s="492">
        <f>I5415+(E5417-E5415)*(I5418-I5415)/(E5418-E5415)</f>
        <v>10.166666666666666</v>
      </c>
      <c r="J5417" s="397">
        <f>J5415+(E5417-E5415)*(J5418-J5415)/(E5418-E5415)</f>
        <v>0.25109999999999999</v>
      </c>
      <c r="K5417" s="469">
        <f t="shared" si="465"/>
        <v>10.177651200609763</v>
      </c>
      <c r="L5417" s="469">
        <f t="shared" si="466"/>
        <v>1.0984533943096508E-2</v>
      </c>
    </row>
    <row r="5418" spans="1:12">
      <c r="A5418" s="480" t="s">
        <v>123</v>
      </c>
      <c r="B5418" s="480">
        <f t="shared" si="462"/>
        <v>11</v>
      </c>
      <c r="C5418" s="480">
        <f t="shared" si="463"/>
        <v>0</v>
      </c>
      <c r="D5418" s="480">
        <f>D5415</f>
        <v>132</v>
      </c>
      <c r="E5418" s="480">
        <f t="shared" si="464"/>
        <v>45</v>
      </c>
      <c r="F5418" s="484">
        <v>3.6457000000000002</v>
      </c>
      <c r="G5418" s="480">
        <v>15</v>
      </c>
      <c r="H5418" s="482">
        <v>0.35608899999999999</v>
      </c>
      <c r="I5418" s="483">
        <v>10.199999999999999</v>
      </c>
      <c r="J5418" s="484">
        <v>0.24790000000000001</v>
      </c>
      <c r="K5418" s="469">
        <f t="shared" si="465"/>
        <v>10.238170794380057</v>
      </c>
      <c r="L5418" s="469">
        <f t="shared" si="466"/>
        <v>3.8170794380057771E-2</v>
      </c>
    </row>
    <row r="5419" spans="1:12">
      <c r="A5419" s="98" t="s">
        <v>123</v>
      </c>
      <c r="B5419" s="98">
        <f t="shared" si="462"/>
        <v>11</v>
      </c>
      <c r="C5419" s="98">
        <f t="shared" si="463"/>
        <v>0</v>
      </c>
      <c r="D5419" s="98">
        <f>D5418</f>
        <v>132</v>
      </c>
      <c r="E5419" s="98">
        <f t="shared" si="464"/>
        <v>46</v>
      </c>
      <c r="F5419" s="397">
        <f>F5418+(E5419-E5418)*(F5421-F5418)/(E5421-E5418)</f>
        <v>3.6592666666666669</v>
      </c>
      <c r="G5419" s="98">
        <v>15</v>
      </c>
      <c r="H5419" s="491">
        <f>H5418+(E5419-E5418)*(H5421-H5418)/(E5421-E5418)</f>
        <v>0.35531433333333334</v>
      </c>
      <c r="I5419" s="492">
        <f>I5418+(E5419-E5418)*(I5421-I5418)/(E5421-E5418)</f>
        <v>10.266666666666666</v>
      </c>
      <c r="J5419" s="397">
        <f>J5418+(E5419-E5418)*(J5421-J5418)/(E5421-E5418)</f>
        <v>0.24473333333333333</v>
      </c>
      <c r="K5419" s="469">
        <f t="shared" si="465"/>
        <v>10.298674506985833</v>
      </c>
      <c r="L5419" s="469">
        <f t="shared" si="466"/>
        <v>3.2007840319167258E-2</v>
      </c>
    </row>
    <row r="5420" spans="1:12">
      <c r="A5420" s="98" t="s">
        <v>123</v>
      </c>
      <c r="B5420" s="98">
        <f t="shared" si="462"/>
        <v>11</v>
      </c>
      <c r="C5420" s="98">
        <f t="shared" si="463"/>
        <v>0</v>
      </c>
      <c r="D5420" s="98">
        <f>D5418</f>
        <v>132</v>
      </c>
      <c r="E5420" s="98">
        <f t="shared" si="464"/>
        <v>47</v>
      </c>
      <c r="F5420" s="397">
        <f>F5418+(E5420-E5418)*(F5421-F5418)/(E5421-E5418)</f>
        <v>3.6728333333333332</v>
      </c>
      <c r="G5420" s="98">
        <v>15</v>
      </c>
      <c r="H5420" s="491">
        <f>H5418+(E5420-E5418)*(H5421-H5418)/(E5421-E5418)</f>
        <v>0.35453966666666664</v>
      </c>
      <c r="I5420" s="492">
        <f>I5418+(E5420-E5418)*(I5421-I5418)/(E5421-E5418)</f>
        <v>10.333333333333334</v>
      </c>
      <c r="J5420" s="397">
        <f>J5418+(E5420-E5418)*(J5421-J5418)/(E5421-E5418)</f>
        <v>0.24156666666666668</v>
      </c>
      <c r="K5420" s="469">
        <f t="shared" si="465"/>
        <v>10.359442619960719</v>
      </c>
      <c r="L5420" s="469">
        <f t="shared" si="466"/>
        <v>2.6109286627384876E-2</v>
      </c>
    </row>
    <row r="5421" spans="1:12">
      <c r="A5421" s="480" t="s">
        <v>123</v>
      </c>
      <c r="B5421" s="480">
        <f t="shared" si="462"/>
        <v>11</v>
      </c>
      <c r="C5421" s="480">
        <f t="shared" si="463"/>
        <v>0</v>
      </c>
      <c r="D5421" s="480">
        <f>D5418</f>
        <v>132</v>
      </c>
      <c r="E5421" s="480">
        <f t="shared" si="464"/>
        <v>48</v>
      </c>
      <c r="F5421" s="484">
        <v>3.6863999999999999</v>
      </c>
      <c r="G5421" s="480">
        <v>15</v>
      </c>
      <c r="H5421" s="482">
        <v>0.353765</v>
      </c>
      <c r="I5421" s="483">
        <v>10.4</v>
      </c>
      <c r="J5421" s="484">
        <v>0.2384</v>
      </c>
      <c r="K5421" s="469">
        <f t="shared" si="465"/>
        <v>10.420476870238717</v>
      </c>
      <c r="L5421" s="469">
        <f t="shared" si="466"/>
        <v>2.0476870238717026E-2</v>
      </c>
    </row>
    <row r="5422" spans="1:12">
      <c r="A5422" s="98" t="s">
        <v>123</v>
      </c>
      <c r="B5422" s="98">
        <f t="shared" si="462"/>
        <v>11</v>
      </c>
      <c r="C5422" s="98">
        <f t="shared" si="463"/>
        <v>0</v>
      </c>
      <c r="D5422" s="98">
        <f>D5421</f>
        <v>132</v>
      </c>
      <c r="E5422" s="98">
        <f t="shared" si="464"/>
        <v>49</v>
      </c>
      <c r="F5422" s="397">
        <f>F5421+(E5422-E5421)*(F5424-F5421)/(E5424-E5421)</f>
        <v>3.6998333333333333</v>
      </c>
      <c r="G5422" s="98">
        <v>15</v>
      </c>
      <c r="H5422" s="491">
        <f>H5421+(E5422-E5421)*(H5424-H5421)/(E5424-E5421)</f>
        <v>0.35298566666666664</v>
      </c>
      <c r="I5422" s="492">
        <f>I5421+(E5422-E5421)*(I5424-I5421)/(E5424-E5421)</f>
        <v>10.466666666666667</v>
      </c>
      <c r="J5422" s="397">
        <f>J5421+(E5422-E5421)*(J5424-J5421)/(E5424-E5421)</f>
        <v>0.23523333333333332</v>
      </c>
      <c r="K5422" s="469">
        <f t="shared" si="465"/>
        <v>10.481539854781639</v>
      </c>
      <c r="L5422" s="469">
        <f t="shared" si="466"/>
        <v>1.487318811497218E-2</v>
      </c>
    </row>
    <row r="5423" spans="1:12">
      <c r="A5423" s="98" t="s">
        <v>123</v>
      </c>
      <c r="B5423" s="98">
        <f t="shared" si="462"/>
        <v>11</v>
      </c>
      <c r="C5423" s="98">
        <f t="shared" si="463"/>
        <v>0</v>
      </c>
      <c r="D5423" s="98">
        <f>D5421</f>
        <v>132</v>
      </c>
      <c r="E5423" s="98">
        <f t="shared" si="464"/>
        <v>50</v>
      </c>
      <c r="F5423" s="397">
        <f>F5421+(E5423-E5421)*(F5424-F5421)/(E5424-E5421)</f>
        <v>3.7132666666666667</v>
      </c>
      <c r="G5423" s="98">
        <v>15</v>
      </c>
      <c r="H5423" s="491">
        <f>H5421+(E5423-E5421)*(H5424-H5421)/(E5424-E5421)</f>
        <v>0.35220633333333334</v>
      </c>
      <c r="I5423" s="492">
        <f>I5421+(E5423-E5421)*(I5424-I5421)/(E5424-E5421)</f>
        <v>10.533333333333333</v>
      </c>
      <c r="J5423" s="397">
        <f>J5421+(E5423-E5421)*(J5424-J5421)/(E5424-E5421)</f>
        <v>0.23206666666666667</v>
      </c>
      <c r="K5423" s="469">
        <f t="shared" si="465"/>
        <v>10.542873069668442</v>
      </c>
      <c r="L5423" s="469">
        <f t="shared" si="466"/>
        <v>9.5397363351086284E-3</v>
      </c>
    </row>
    <row r="5424" spans="1:12">
      <c r="A5424" s="480" t="s">
        <v>123</v>
      </c>
      <c r="B5424" s="480">
        <f t="shared" si="462"/>
        <v>11</v>
      </c>
      <c r="C5424" s="480">
        <f t="shared" si="463"/>
        <v>0</v>
      </c>
      <c r="D5424" s="480">
        <f>D5421</f>
        <v>132</v>
      </c>
      <c r="E5424" s="480">
        <f t="shared" si="464"/>
        <v>51</v>
      </c>
      <c r="F5424" s="484">
        <v>3.7267000000000001</v>
      </c>
      <c r="G5424" s="480">
        <v>15</v>
      </c>
      <c r="H5424" s="482">
        <v>0.35142699999999999</v>
      </c>
      <c r="I5424" s="483">
        <v>10.6</v>
      </c>
      <c r="J5424" s="484">
        <v>0.22889999999999999</v>
      </c>
      <c r="K5424" s="469">
        <f t="shared" si="465"/>
        <v>10.604478312707903</v>
      </c>
      <c r="L5424" s="469">
        <f t="shared" si="466"/>
        <v>4.4783127079028873E-3</v>
      </c>
    </row>
    <row r="5425" spans="1:12">
      <c r="A5425" s="98" t="s">
        <v>123</v>
      </c>
      <c r="B5425" s="98">
        <f t="shared" si="462"/>
        <v>11</v>
      </c>
      <c r="C5425" s="98">
        <f t="shared" si="463"/>
        <v>0</v>
      </c>
      <c r="D5425" s="98">
        <f>D5424</f>
        <v>132</v>
      </c>
      <c r="E5425" s="98">
        <f t="shared" si="464"/>
        <v>52</v>
      </c>
      <c r="F5425" s="397">
        <f>F5424+(E5425-E5424)*(F5427-F5424)/(E5427-E5424)</f>
        <v>3.7399666666666667</v>
      </c>
      <c r="G5425" s="98">
        <v>15</v>
      </c>
      <c r="H5425" s="491">
        <f>H5424+(E5425-E5424)*(H5427-H5424)/(E5427-E5424)</f>
        <v>0.35064266666666666</v>
      </c>
      <c r="I5425" s="492">
        <f>I5424+(E5425-E5424)*(I5427-I5424)/(E5427-E5424)</f>
        <v>10.666666666666666</v>
      </c>
      <c r="J5425" s="397">
        <f>J5424+(E5425-E5424)*(J5427-J5424)/(E5427-E5424)</f>
        <v>0.22569999999999998</v>
      </c>
      <c r="K5425" s="469">
        <f t="shared" si="465"/>
        <v>10.66603417724407</v>
      </c>
      <c r="L5425" s="469">
        <f t="shared" si="466"/>
        <v>-6.3248942259619412E-4</v>
      </c>
    </row>
    <row r="5426" spans="1:12">
      <c r="A5426" s="98" t="s">
        <v>123</v>
      </c>
      <c r="B5426" s="98">
        <f t="shared" si="462"/>
        <v>11</v>
      </c>
      <c r="C5426" s="98">
        <f t="shared" si="463"/>
        <v>0</v>
      </c>
      <c r="D5426" s="98">
        <f>D5424</f>
        <v>132</v>
      </c>
      <c r="E5426" s="98">
        <f t="shared" si="464"/>
        <v>53</v>
      </c>
      <c r="F5426" s="397">
        <f>F5424+(E5426-E5424)*(F5427-F5424)/(E5427-E5424)</f>
        <v>3.7532333333333336</v>
      </c>
      <c r="G5426" s="98">
        <v>15</v>
      </c>
      <c r="H5426" s="491">
        <f>H5424+(E5426-E5424)*(H5427-H5424)/(E5427-E5424)</f>
        <v>0.34985833333333333</v>
      </c>
      <c r="I5426" s="492">
        <f>I5424+(E5426-E5424)*(I5427-I5424)/(E5427-E5424)</f>
        <v>10.733333333333334</v>
      </c>
      <c r="J5426" s="397">
        <f>J5424+(E5426-E5424)*(J5427-J5424)/(E5427-E5424)</f>
        <v>0.2225</v>
      </c>
      <c r="K5426" s="469">
        <f t="shared" si="465"/>
        <v>10.727866041016602</v>
      </c>
      <c r="L5426" s="469">
        <f t="shared" si="466"/>
        <v>-5.467292316732042E-3</v>
      </c>
    </row>
    <row r="5427" spans="1:12">
      <c r="A5427" s="480" t="s">
        <v>123</v>
      </c>
      <c r="B5427" s="480">
        <f t="shared" si="462"/>
        <v>11</v>
      </c>
      <c r="C5427" s="480">
        <f t="shared" si="463"/>
        <v>0</v>
      </c>
      <c r="D5427" s="480">
        <f>D5424</f>
        <v>132</v>
      </c>
      <c r="E5427" s="480">
        <f t="shared" si="464"/>
        <v>54</v>
      </c>
      <c r="F5427" s="484">
        <v>3.7665000000000002</v>
      </c>
      <c r="G5427" s="480">
        <v>15</v>
      </c>
      <c r="H5427" s="482">
        <v>0.349074</v>
      </c>
      <c r="I5427" s="483">
        <v>10.8</v>
      </c>
      <c r="J5427" s="484">
        <v>0.21929999999999999</v>
      </c>
      <c r="K5427" s="469">
        <f t="shared" si="465"/>
        <v>10.789975764451091</v>
      </c>
      <c r="L5427" s="469">
        <f t="shared" si="466"/>
        <v>-1.0024235548909743E-2</v>
      </c>
    </row>
    <row r="5428" spans="1:12">
      <c r="A5428" s="98" t="s">
        <v>123</v>
      </c>
      <c r="B5428" s="98">
        <f t="shared" si="462"/>
        <v>11</v>
      </c>
      <c r="C5428" s="98">
        <f t="shared" si="463"/>
        <v>0</v>
      </c>
      <c r="D5428" s="98">
        <f>D5427</f>
        <v>132</v>
      </c>
      <c r="E5428" s="98">
        <f t="shared" si="464"/>
        <v>55</v>
      </c>
      <c r="F5428" s="397">
        <f>F5427+(E5428-E5427)*(F5430-F5427)/(E5430-E5427)</f>
        <v>3.7796333333333334</v>
      </c>
      <c r="G5428" s="98">
        <v>15</v>
      </c>
      <c r="H5428" s="491">
        <f>H5427+(E5428-E5427)*(H5430-H5427)/(E5430-E5427)</f>
        <v>0.34828399999999998</v>
      </c>
      <c r="I5428" s="492">
        <f>I5427+(E5428-E5427)*(I5430-I5427)/(E5430-E5427)</f>
        <v>10.866666666666667</v>
      </c>
      <c r="J5428" s="397">
        <f>J5427+(E5428-E5427)*(J5430-J5427)/(E5430-E5427)</f>
        <v>0.21613333333333332</v>
      </c>
      <c r="K5428" s="469">
        <f t="shared" si="465"/>
        <v>10.852158966054523</v>
      </c>
      <c r="L5428" s="469">
        <f t="shared" si="466"/>
        <v>-1.4507700612144347E-2</v>
      </c>
    </row>
    <row r="5429" spans="1:12">
      <c r="A5429" s="98" t="s">
        <v>123</v>
      </c>
      <c r="B5429" s="98">
        <f t="shared" si="462"/>
        <v>11</v>
      </c>
      <c r="C5429" s="98">
        <f t="shared" si="463"/>
        <v>0</v>
      </c>
      <c r="D5429" s="98">
        <f>D5427</f>
        <v>132</v>
      </c>
      <c r="E5429" s="98">
        <f t="shared" si="464"/>
        <v>56</v>
      </c>
      <c r="F5429" s="397">
        <f>F5427+(E5429-E5427)*(F5430-F5427)/(E5430-E5427)</f>
        <v>3.7927666666666666</v>
      </c>
      <c r="G5429" s="98">
        <v>15</v>
      </c>
      <c r="H5429" s="491">
        <f>H5427+(E5429-E5427)*(H5430-H5427)/(E5430-E5427)</f>
        <v>0.34749400000000003</v>
      </c>
      <c r="I5429" s="492">
        <f>I5427+(E5429-E5427)*(I5430-I5427)/(E5430-E5427)</f>
        <v>10.933333333333334</v>
      </c>
      <c r="J5429" s="397">
        <f>J5427+(E5429-E5427)*(J5430-J5427)/(E5430-E5427)</f>
        <v>0.21296666666666667</v>
      </c>
      <c r="K5429" s="469">
        <f t="shared" si="465"/>
        <v>10.914624904794518</v>
      </c>
      <c r="L5429" s="469">
        <f t="shared" si="466"/>
        <v>-1.8708428538815269E-2</v>
      </c>
    </row>
    <row r="5430" spans="1:12">
      <c r="A5430" s="480" t="s">
        <v>123</v>
      </c>
      <c r="B5430" s="480">
        <f t="shared" si="462"/>
        <v>11</v>
      </c>
      <c r="C5430" s="480">
        <f t="shared" si="463"/>
        <v>0</v>
      </c>
      <c r="D5430" s="480">
        <f>D5427</f>
        <v>132</v>
      </c>
      <c r="E5430" s="480">
        <f t="shared" si="464"/>
        <v>57</v>
      </c>
      <c r="F5430" s="484">
        <v>3.8058999999999998</v>
      </c>
      <c r="G5430" s="480">
        <v>15</v>
      </c>
      <c r="H5430" s="482">
        <v>0.34670400000000001</v>
      </c>
      <c r="I5430" s="483">
        <v>11</v>
      </c>
      <c r="J5430" s="484">
        <v>0.20979999999999999</v>
      </c>
      <c r="K5430" s="469">
        <f t="shared" si="465"/>
        <v>10.977375513406248</v>
      </c>
      <c r="L5430" s="469">
        <f t="shared" si="466"/>
        <v>-2.262448659375238E-2</v>
      </c>
    </row>
    <row r="5431" spans="1:12">
      <c r="A5431" s="98" t="s">
        <v>123</v>
      </c>
      <c r="B5431" s="98">
        <f t="shared" si="462"/>
        <v>11</v>
      </c>
      <c r="C5431" s="98">
        <f t="shared" si="463"/>
        <v>0</v>
      </c>
      <c r="D5431" s="98">
        <f>D5430</f>
        <v>132</v>
      </c>
      <c r="E5431" s="98">
        <f t="shared" si="464"/>
        <v>58</v>
      </c>
      <c r="F5431" s="397">
        <f>F5430+(E5431-E5430)*(F5433-F5430)/(E5433-E5430)</f>
        <v>3.8188999999999997</v>
      </c>
      <c r="G5431" s="98">
        <v>15</v>
      </c>
      <c r="H5431" s="491">
        <f>H5430+(E5431-E5430)*(H5433-H5430)/(E5433-E5430)</f>
        <v>0.34590799999999999</v>
      </c>
      <c r="I5431" s="492">
        <f>I5430+(E5431-E5430)*(I5433-I5430)/(E5433-E5430)</f>
        <v>11.066666666666666</v>
      </c>
      <c r="J5431" s="397">
        <f>J5430+(E5431-E5430)*(J5433-J5430)/(E5433-E5430)</f>
        <v>0.20663333333333334</v>
      </c>
      <c r="K5431" s="469">
        <f t="shared" si="465"/>
        <v>11.040218786498144</v>
      </c>
      <c r="L5431" s="469">
        <f t="shared" si="466"/>
        <v>-2.6447880168522175E-2</v>
      </c>
    </row>
    <row r="5432" spans="1:12">
      <c r="A5432" s="98" t="s">
        <v>123</v>
      </c>
      <c r="B5432" s="98">
        <f t="shared" si="462"/>
        <v>11</v>
      </c>
      <c r="C5432" s="98">
        <f t="shared" si="463"/>
        <v>0</v>
      </c>
      <c r="D5432" s="98">
        <f>D5430</f>
        <v>132</v>
      </c>
      <c r="E5432" s="98">
        <f t="shared" si="464"/>
        <v>59</v>
      </c>
      <c r="F5432" s="397">
        <f>F5430+(E5432-E5430)*(F5433-F5430)/(E5433-E5430)</f>
        <v>3.8319000000000001</v>
      </c>
      <c r="G5432" s="98">
        <v>15</v>
      </c>
      <c r="H5432" s="491">
        <f>H5430+(E5432-E5430)*(H5433-H5430)/(E5433-E5430)</f>
        <v>0.34511200000000003</v>
      </c>
      <c r="I5432" s="492">
        <f>I5430+(E5432-E5430)*(I5433-I5430)/(E5433-E5430)</f>
        <v>11.133333333333333</v>
      </c>
      <c r="J5432" s="397">
        <f>J5430+(E5432-E5430)*(J5433-J5430)/(E5433-E5430)</f>
        <v>0.20346666666666666</v>
      </c>
      <c r="K5432" s="469">
        <f t="shared" si="465"/>
        <v>11.103351955307263</v>
      </c>
      <c r="L5432" s="469">
        <f t="shared" si="466"/>
        <v>-2.998137802607026E-2</v>
      </c>
    </row>
    <row r="5433" spans="1:12">
      <c r="A5433" s="480" t="s">
        <v>123</v>
      </c>
      <c r="B5433" s="480">
        <f t="shared" si="462"/>
        <v>11</v>
      </c>
      <c r="C5433" s="480">
        <f t="shared" si="463"/>
        <v>0</v>
      </c>
      <c r="D5433" s="480">
        <f>D5430</f>
        <v>132</v>
      </c>
      <c r="E5433" s="480">
        <f t="shared" si="464"/>
        <v>60</v>
      </c>
      <c r="F5433" s="484">
        <v>3.8449</v>
      </c>
      <c r="G5433" s="480">
        <v>15</v>
      </c>
      <c r="H5433" s="482">
        <v>0.34431600000000001</v>
      </c>
      <c r="I5433" s="483">
        <v>11.2</v>
      </c>
      <c r="J5433" s="484">
        <v>0.20030000000000001</v>
      </c>
      <c r="K5433" s="469">
        <f t="shared" si="465"/>
        <v>11.166777030402304</v>
      </c>
      <c r="L5433" s="469">
        <f t="shared" si="466"/>
        <v>-3.3222969597694885E-2</v>
      </c>
    </row>
    <row r="5434" spans="1:12">
      <c r="A5434" s="98" t="s">
        <v>123</v>
      </c>
      <c r="B5434" s="98">
        <f t="shared" si="462"/>
        <v>11</v>
      </c>
      <c r="C5434" s="98">
        <f t="shared" si="463"/>
        <v>0</v>
      </c>
      <c r="D5434" s="98">
        <f>D5433</f>
        <v>132</v>
      </c>
      <c r="E5434" s="98">
        <f t="shared" si="464"/>
        <v>61</v>
      </c>
      <c r="F5434" s="397">
        <f>F5433+(E5434-E5433)*(F5436-F5433)/(E5436-E5433)</f>
        <v>3.8577666666666666</v>
      </c>
      <c r="G5434" s="98">
        <v>15</v>
      </c>
      <c r="H5434" s="491">
        <f>H5433+(E5434-E5433)*(H5436-H5433)/(E5436-E5433)</f>
        <v>0.34351300000000001</v>
      </c>
      <c r="I5434" s="492">
        <f>I5433+(E5434-E5433)*(I5436-I5433)/(E5436-E5433)</f>
        <v>11.266666666666666</v>
      </c>
      <c r="J5434" s="397">
        <f>J5433+(E5434-E5433)*(J5436-J5433)/(E5436-E5433)</f>
        <v>0.1971</v>
      </c>
      <c r="K5434" s="469">
        <f t="shared" si="465"/>
        <v>11.230336746110529</v>
      </c>
      <c r="L5434" s="469">
        <f t="shared" si="466"/>
        <v>-3.6329920556136486E-2</v>
      </c>
    </row>
    <row r="5435" spans="1:12">
      <c r="A5435" s="98" t="s">
        <v>123</v>
      </c>
      <c r="B5435" s="98">
        <f t="shared" si="462"/>
        <v>11</v>
      </c>
      <c r="C5435" s="98">
        <f t="shared" si="463"/>
        <v>0</v>
      </c>
      <c r="D5435" s="98">
        <f>D5433</f>
        <v>132</v>
      </c>
      <c r="E5435" s="98">
        <f t="shared" si="464"/>
        <v>62</v>
      </c>
      <c r="F5435" s="397">
        <f>F5433+(E5435-E5433)*(F5436-F5433)/(E5436-E5433)</f>
        <v>3.8706333333333336</v>
      </c>
      <c r="G5435" s="98">
        <v>15</v>
      </c>
      <c r="H5435" s="491">
        <f>H5433+(E5435-E5433)*(H5436-H5433)/(E5436-E5433)</f>
        <v>0.34271000000000001</v>
      </c>
      <c r="I5435" s="492">
        <f>I5433+(E5435-E5433)*(I5436-I5433)/(E5436-E5433)</f>
        <v>11.333333333333334</v>
      </c>
      <c r="J5435" s="397">
        <f>J5433+(E5435-E5433)*(J5436-J5433)/(E5436-E5433)</f>
        <v>0.19390000000000002</v>
      </c>
      <c r="K5435" s="469">
        <f t="shared" si="465"/>
        <v>11.294194313948626</v>
      </c>
      <c r="L5435" s="469">
        <f t="shared" si="466"/>
        <v>-3.9139019384707652E-2</v>
      </c>
    </row>
    <row r="5436" spans="1:12">
      <c r="A5436" s="480" t="s">
        <v>123</v>
      </c>
      <c r="B5436" s="480">
        <f t="shared" si="462"/>
        <v>11</v>
      </c>
      <c r="C5436" s="480">
        <f t="shared" si="463"/>
        <v>0</v>
      </c>
      <c r="D5436" s="480">
        <f>D5433</f>
        <v>132</v>
      </c>
      <c r="E5436" s="480">
        <f t="shared" si="464"/>
        <v>63</v>
      </c>
      <c r="F5436" s="484">
        <v>3.8835000000000002</v>
      </c>
      <c r="G5436" s="480">
        <v>15</v>
      </c>
      <c r="H5436" s="482">
        <v>0.34190700000000002</v>
      </c>
      <c r="I5436" s="483">
        <v>11.4</v>
      </c>
      <c r="J5436" s="484">
        <v>0.19070000000000001</v>
      </c>
      <c r="K5436" s="469">
        <f t="shared" si="465"/>
        <v>11.35835183251586</v>
      </c>
      <c r="L5436" s="469">
        <f t="shared" si="466"/>
        <v>-4.1648167484140686E-2</v>
      </c>
    </row>
    <row r="5437" spans="1:12">
      <c r="A5437" s="98" t="s">
        <v>123</v>
      </c>
      <c r="B5437" s="98">
        <f t="shared" ref="B5437:B5500" si="467">INT(D5437/12)</f>
        <v>11</v>
      </c>
      <c r="C5437" s="98">
        <f t="shared" ref="C5437:C5500" si="468">D5437-B5437*12</f>
        <v>0</v>
      </c>
      <c r="D5437" s="98">
        <f>D5436</f>
        <v>132</v>
      </c>
      <c r="E5437" s="98">
        <f t="shared" si="464"/>
        <v>64</v>
      </c>
      <c r="F5437" s="397">
        <f>F5436+(E5437-E5436)*(F5439-F5436)/(E5439-E5436)</f>
        <v>3.8962333333333334</v>
      </c>
      <c r="G5437" s="98">
        <v>15</v>
      </c>
      <c r="H5437" s="491">
        <f>H5436+(E5437-E5436)*(H5439-H5436)/(E5439-E5436)</f>
        <v>0.34109666666666666</v>
      </c>
      <c r="I5437" s="492">
        <f>I5436+(E5437-E5436)*(I5439-I5436)/(E5439-E5436)</f>
        <v>11.466666666666667</v>
      </c>
      <c r="J5437" s="397">
        <f>J5436+(E5437-E5436)*(J5439-J5436)/(E5439-E5436)</f>
        <v>0.18753333333333333</v>
      </c>
      <c r="K5437" s="469">
        <f t="shared" si="465"/>
        <v>11.422666106382355</v>
      </c>
      <c r="L5437" s="469">
        <f t="shared" si="466"/>
        <v>-4.4000560284311874E-2</v>
      </c>
    </row>
    <row r="5438" spans="1:12">
      <c r="A5438" s="98" t="s">
        <v>123</v>
      </c>
      <c r="B5438" s="98">
        <f t="shared" si="467"/>
        <v>11</v>
      </c>
      <c r="C5438" s="98">
        <f t="shared" si="468"/>
        <v>0</v>
      </c>
      <c r="D5438" s="98">
        <f>D5436</f>
        <v>132</v>
      </c>
      <c r="E5438" s="98">
        <f t="shared" si="464"/>
        <v>65</v>
      </c>
      <c r="F5438" s="397">
        <f>F5436+(E5438-E5436)*(F5439-F5436)/(E5439-E5436)</f>
        <v>3.9089666666666667</v>
      </c>
      <c r="G5438" s="98">
        <v>15</v>
      </c>
      <c r="H5438" s="491">
        <f>H5436+(E5438-E5436)*(H5439-H5436)/(E5439-E5436)</f>
        <v>0.34028633333333336</v>
      </c>
      <c r="I5438" s="492">
        <f>I5436+(E5438-E5436)*(I5439-I5436)/(E5439-E5436)</f>
        <v>11.533333333333333</v>
      </c>
      <c r="J5438" s="397">
        <f>J5436+(E5438-E5436)*(J5439-J5436)/(E5439-E5436)</f>
        <v>0.18436666666666668</v>
      </c>
      <c r="K5438" s="469">
        <f t="shared" si="465"/>
        <v>11.487286686995951</v>
      </c>
      <c r="L5438" s="469">
        <f t="shared" si="466"/>
        <v>-4.6046646337382313E-2</v>
      </c>
    </row>
    <row r="5439" spans="1:12">
      <c r="A5439" s="480" t="s">
        <v>123</v>
      </c>
      <c r="B5439" s="480">
        <f t="shared" si="467"/>
        <v>11</v>
      </c>
      <c r="C5439" s="480">
        <f t="shared" si="468"/>
        <v>0</v>
      </c>
      <c r="D5439" s="480">
        <f>D5436</f>
        <v>132</v>
      </c>
      <c r="E5439" s="480">
        <f t="shared" si="464"/>
        <v>66</v>
      </c>
      <c r="F5439" s="484">
        <v>3.9217</v>
      </c>
      <c r="G5439" s="480">
        <v>15</v>
      </c>
      <c r="H5439" s="482">
        <v>0.339476</v>
      </c>
      <c r="I5439" s="483">
        <v>11.6</v>
      </c>
      <c r="J5439" s="484">
        <v>0.1812</v>
      </c>
      <c r="K5439" s="469">
        <f t="shared" si="465"/>
        <v>11.55221576783042</v>
      </c>
      <c r="L5439" s="469">
        <f t="shared" si="466"/>
        <v>-4.778423216957961E-2</v>
      </c>
    </row>
    <row r="5440" spans="1:12">
      <c r="A5440" s="98" t="s">
        <v>123</v>
      </c>
      <c r="B5440" s="98">
        <f t="shared" si="467"/>
        <v>11</v>
      </c>
      <c r="C5440" s="98">
        <f t="shared" si="468"/>
        <v>0</v>
      </c>
      <c r="D5440" s="98">
        <f>D5439</f>
        <v>132</v>
      </c>
      <c r="E5440" s="98">
        <f t="shared" si="464"/>
        <v>67</v>
      </c>
      <c r="F5440" s="397">
        <f>F5439+(E5440-E5439)*(F5442-F5439)/(E5442-E5439)</f>
        <v>3.9343333333333335</v>
      </c>
      <c r="G5440" s="98">
        <v>15</v>
      </c>
      <c r="H5440" s="491">
        <f>H5439+(E5440-E5439)*(H5442-H5439)/(E5442-E5439)</f>
        <v>0.33865766666666669</v>
      </c>
      <c r="I5440" s="492">
        <f>I5439+(E5440-E5439)*(I5442-I5439)/(E5442-E5439)</f>
        <v>11.666666666666666</v>
      </c>
      <c r="J5440" s="397">
        <f>J5439+(E5440-E5439)*(J5442-J5439)/(E5442-E5439)</f>
        <v>0.17803333333333332</v>
      </c>
      <c r="K5440" s="469">
        <f t="shared" si="465"/>
        <v>11.61743471529263</v>
      </c>
      <c r="L5440" s="469">
        <f t="shared" si="466"/>
        <v>-4.9231951374036242E-2</v>
      </c>
    </row>
    <row r="5441" spans="1:12">
      <c r="A5441" s="98" t="s">
        <v>123</v>
      </c>
      <c r="B5441" s="98">
        <f t="shared" si="467"/>
        <v>11</v>
      </c>
      <c r="C5441" s="98">
        <f t="shared" si="468"/>
        <v>0</v>
      </c>
      <c r="D5441" s="98">
        <f>D5439</f>
        <v>132</v>
      </c>
      <c r="E5441" s="98">
        <f t="shared" si="464"/>
        <v>68</v>
      </c>
      <c r="F5441" s="397">
        <f>F5439+(E5441-E5439)*(F5442-F5439)/(E5442-E5439)</f>
        <v>3.9469666666666665</v>
      </c>
      <c r="G5441" s="98">
        <v>15</v>
      </c>
      <c r="H5441" s="491">
        <f>H5439+(E5441-E5439)*(H5442-H5439)/(E5442-E5439)</f>
        <v>0.33783933333333332</v>
      </c>
      <c r="I5441" s="492">
        <f>I5439+(E5441-E5439)*(I5442-I5439)/(E5442-E5439)</f>
        <v>11.733333333333334</v>
      </c>
      <c r="J5441" s="397">
        <f>J5439+(E5441-E5439)*(J5442-J5439)/(E5442-E5439)</f>
        <v>0.17486666666666667</v>
      </c>
      <c r="K5441" s="469">
        <f t="shared" si="465"/>
        <v>11.682969616721163</v>
      </c>
      <c r="L5441" s="469">
        <f t="shared" si="466"/>
        <v>-5.0363716612171316E-2</v>
      </c>
    </row>
    <row r="5442" spans="1:12">
      <c r="A5442" s="480" t="s">
        <v>123</v>
      </c>
      <c r="B5442" s="480">
        <f t="shared" si="467"/>
        <v>11</v>
      </c>
      <c r="C5442" s="480">
        <f t="shared" si="468"/>
        <v>0</v>
      </c>
      <c r="D5442" s="480">
        <f>D5439</f>
        <v>132</v>
      </c>
      <c r="E5442" s="480">
        <f t="shared" si="464"/>
        <v>69</v>
      </c>
      <c r="F5442" s="484">
        <v>3.9596</v>
      </c>
      <c r="G5442" s="480">
        <v>15</v>
      </c>
      <c r="H5442" s="482">
        <v>0.33702100000000002</v>
      </c>
      <c r="I5442" s="483">
        <v>11.8</v>
      </c>
      <c r="J5442" s="484">
        <v>0.17169999999999999</v>
      </c>
      <c r="K5442" s="469">
        <f t="shared" si="465"/>
        <v>11.748822773655053</v>
      </c>
      <c r="L5442" s="469">
        <f t="shared" si="466"/>
        <v>-5.1177226344947258E-2</v>
      </c>
    </row>
    <row r="5443" spans="1:12">
      <c r="A5443" s="98" t="s">
        <v>123</v>
      </c>
      <c r="B5443" s="98">
        <f t="shared" si="467"/>
        <v>11</v>
      </c>
      <c r="C5443" s="98">
        <f t="shared" si="468"/>
        <v>0</v>
      </c>
      <c r="D5443" s="98">
        <f>D5442</f>
        <v>132</v>
      </c>
      <c r="E5443" s="98">
        <f t="shared" si="464"/>
        <v>70</v>
      </c>
      <c r="F5443" s="397">
        <f>F5442+(E5443-E5442)*(F5445-F5442)/(E5445-E5442)</f>
        <v>3.9721000000000002</v>
      </c>
      <c r="G5443" s="98">
        <v>15</v>
      </c>
      <c r="H5443" s="491">
        <f>H5442+(E5443-E5442)*(H5445-H5442)/(E5445-E5442)</f>
        <v>0.33619366666666667</v>
      </c>
      <c r="I5443" s="492">
        <f>I5442+(E5443-E5442)*(I5445-I5442)/(E5445-E5442)</f>
        <v>11.866666666666667</v>
      </c>
      <c r="J5443" s="397">
        <f>J5442+(E5443-E5442)*(J5445-J5442)/(E5445-E5442)</f>
        <v>0.16849999999999998</v>
      </c>
      <c r="K5443" s="469">
        <f t="shared" si="465"/>
        <v>11.814916204053022</v>
      </c>
      <c r="L5443" s="469">
        <f t="shared" si="466"/>
        <v>-5.1750462613645354E-2</v>
      </c>
    </row>
    <row r="5444" spans="1:12">
      <c r="A5444" s="98" t="s">
        <v>123</v>
      </c>
      <c r="B5444" s="98">
        <f t="shared" si="467"/>
        <v>11</v>
      </c>
      <c r="C5444" s="98">
        <f t="shared" si="468"/>
        <v>0</v>
      </c>
      <c r="D5444" s="98">
        <f>D5442</f>
        <v>132</v>
      </c>
      <c r="E5444" s="98">
        <f t="shared" si="464"/>
        <v>71</v>
      </c>
      <c r="F5444" s="397">
        <f>F5442+(E5444-E5442)*(F5445-F5442)/(E5445-E5442)</f>
        <v>3.9845999999999999</v>
      </c>
      <c r="G5444" s="98">
        <v>15</v>
      </c>
      <c r="H5444" s="491">
        <f>H5442+(E5444-E5442)*(H5445-H5442)/(E5445-E5442)</f>
        <v>0.33536633333333332</v>
      </c>
      <c r="I5444" s="492">
        <f>I5442+(E5444-E5442)*(I5445-I5442)/(E5445-E5442)</f>
        <v>11.933333333333334</v>
      </c>
      <c r="J5444" s="397">
        <f>J5442+(E5444-E5442)*(J5445-J5442)/(E5445-E5442)</f>
        <v>0.1653</v>
      </c>
      <c r="K5444" s="469">
        <f t="shared" si="465"/>
        <v>11.881335733362224</v>
      </c>
      <c r="L5444" s="469">
        <f t="shared" si="466"/>
        <v>-5.199759997110931E-2</v>
      </c>
    </row>
    <row r="5445" spans="1:12">
      <c r="A5445" s="480" t="s">
        <v>123</v>
      </c>
      <c r="B5445" s="480">
        <f t="shared" si="467"/>
        <v>11</v>
      </c>
      <c r="C5445" s="480">
        <f t="shared" si="468"/>
        <v>0</v>
      </c>
      <c r="D5445" s="480">
        <f>D5442</f>
        <v>132</v>
      </c>
      <c r="E5445" s="480">
        <f t="shared" si="464"/>
        <v>72</v>
      </c>
      <c r="F5445" s="484">
        <v>3.9971000000000001</v>
      </c>
      <c r="G5445" s="480">
        <v>15</v>
      </c>
      <c r="H5445" s="482">
        <v>0.33453899999999998</v>
      </c>
      <c r="I5445" s="483">
        <v>12</v>
      </c>
      <c r="J5445" s="484">
        <v>0.16209999999999999</v>
      </c>
      <c r="K5445" s="469">
        <f t="shared" si="465"/>
        <v>11.948083780964254</v>
      </c>
      <c r="L5445" s="469">
        <f t="shared" si="466"/>
        <v>-5.191621903574628E-2</v>
      </c>
    </row>
    <row r="5446" spans="1:12">
      <c r="A5446" s="98" t="s">
        <v>123</v>
      </c>
      <c r="B5446" s="98">
        <f t="shared" si="467"/>
        <v>11</v>
      </c>
      <c r="C5446" s="98">
        <f t="shared" si="468"/>
        <v>0</v>
      </c>
      <c r="D5446" s="98">
        <f>D5445</f>
        <v>132</v>
      </c>
      <c r="E5446" s="98">
        <f t="shared" si="464"/>
        <v>73</v>
      </c>
      <c r="F5446" s="397">
        <f>F5445+(E5446-E5445)*(F5448-F5445)/(E5448-E5445)</f>
        <v>4.0095000000000001</v>
      </c>
      <c r="G5446" s="98">
        <v>15</v>
      </c>
      <c r="H5446" s="491">
        <f>H5445+(E5446-E5445)*(H5448-H5445)/(E5448-E5445)</f>
        <v>0.33370233333333332</v>
      </c>
      <c r="I5446" s="492">
        <f>I5445+(E5446-E5445)*(I5448-I5445)/(E5448-E5445)</f>
        <v>12.066666666666666</v>
      </c>
      <c r="J5446" s="397">
        <f>J5445+(E5446-E5445)*(J5448-J5445)/(E5448-E5445)</f>
        <v>0.15893333333333334</v>
      </c>
      <c r="K5446" s="469">
        <f t="shared" si="465"/>
        <v>12.015199174513814</v>
      </c>
      <c r="L5446" s="469">
        <f t="shared" si="466"/>
        <v>-5.1467492152852401E-2</v>
      </c>
    </row>
    <row r="5447" spans="1:12">
      <c r="A5447" s="98" t="s">
        <v>123</v>
      </c>
      <c r="B5447" s="98">
        <f t="shared" si="467"/>
        <v>11</v>
      </c>
      <c r="C5447" s="98">
        <f t="shared" si="468"/>
        <v>0</v>
      </c>
      <c r="D5447" s="98">
        <f>D5445</f>
        <v>132</v>
      </c>
      <c r="E5447" s="98">
        <f t="shared" si="464"/>
        <v>74</v>
      </c>
      <c r="F5447" s="397">
        <f>F5445+(E5447-E5445)*(F5448-F5445)/(E5448-E5445)</f>
        <v>4.0219000000000005</v>
      </c>
      <c r="G5447" s="98">
        <v>15</v>
      </c>
      <c r="H5447" s="491">
        <f>H5445+(E5447-E5445)*(H5448-H5445)/(E5448-E5445)</f>
        <v>0.33286566666666667</v>
      </c>
      <c r="I5447" s="492">
        <f>I5445+(E5447-E5445)*(I5448-I5445)/(E5448-E5445)</f>
        <v>12.133333333333333</v>
      </c>
      <c r="J5447" s="397">
        <f>J5445+(E5447-E5445)*(J5448-J5445)/(E5448-E5445)</f>
        <v>0.15576666666666666</v>
      </c>
      <c r="K5447" s="469">
        <f t="shared" si="465"/>
        <v>12.082651960700865</v>
      </c>
      <c r="L5447" s="469">
        <f t="shared" si="466"/>
        <v>-5.0681372632467969E-2</v>
      </c>
    </row>
    <row r="5448" spans="1:12">
      <c r="A5448" s="480" t="s">
        <v>123</v>
      </c>
      <c r="B5448" s="480">
        <f t="shared" si="467"/>
        <v>11</v>
      </c>
      <c r="C5448" s="480">
        <f t="shared" si="468"/>
        <v>0</v>
      </c>
      <c r="D5448" s="480">
        <f>D5445</f>
        <v>132</v>
      </c>
      <c r="E5448" s="480">
        <f t="shared" si="464"/>
        <v>75</v>
      </c>
      <c r="F5448" s="484">
        <v>4.0343</v>
      </c>
      <c r="G5448" s="480">
        <v>15</v>
      </c>
      <c r="H5448" s="482">
        <v>0.33202900000000002</v>
      </c>
      <c r="I5448" s="483">
        <v>12.2</v>
      </c>
      <c r="J5448" s="484">
        <v>0.15260000000000001</v>
      </c>
      <c r="K5448" s="469">
        <f t="shared" si="465"/>
        <v>12.150444690072252</v>
      </c>
      <c r="L5448" s="469">
        <f t="shared" si="466"/>
        <v>-4.955530992774726E-2</v>
      </c>
    </row>
    <row r="5449" spans="1:12">
      <c r="A5449" s="98" t="s">
        <v>123</v>
      </c>
      <c r="B5449" s="98">
        <f t="shared" si="467"/>
        <v>11</v>
      </c>
      <c r="C5449" s="98">
        <f t="shared" si="468"/>
        <v>0</v>
      </c>
      <c r="D5449" s="98">
        <f>D5448</f>
        <v>132</v>
      </c>
      <c r="E5449" s="98">
        <f t="shared" si="464"/>
        <v>76</v>
      </c>
      <c r="F5449" s="397">
        <f>F5448+(E5449-E5448)*(F5451-F5448)/(E5451-E5448)</f>
        <v>4.0465666666666671</v>
      </c>
      <c r="G5449" s="98">
        <v>15</v>
      </c>
      <c r="H5449" s="491">
        <f>H5448+(E5449-E5448)*(H5451-H5448)/(E5451-E5448)</f>
        <v>0.33118266666666668</v>
      </c>
      <c r="I5449" s="492">
        <f>I5448+(E5449-E5448)*(I5451-I5448)/(E5451-E5448)</f>
        <v>12.266666666666666</v>
      </c>
      <c r="J5449" s="397">
        <f>J5448+(E5449-E5448)*(J5451-J5448)/(E5451-E5448)</f>
        <v>0.14940000000000001</v>
      </c>
      <c r="K5449" s="469">
        <f t="shared" si="465"/>
        <v>12.218533981247006</v>
      </c>
      <c r="L5449" s="469">
        <f t="shared" si="466"/>
        <v>-4.8132685419659538E-2</v>
      </c>
    </row>
    <row r="5450" spans="1:12">
      <c r="A5450" s="98" t="s">
        <v>123</v>
      </c>
      <c r="B5450" s="98">
        <f t="shared" si="467"/>
        <v>11</v>
      </c>
      <c r="C5450" s="98">
        <f t="shared" si="468"/>
        <v>0</v>
      </c>
      <c r="D5450" s="98">
        <f>D5448</f>
        <v>132</v>
      </c>
      <c r="E5450" s="98">
        <f t="shared" si="464"/>
        <v>77</v>
      </c>
      <c r="F5450" s="397">
        <f>F5448+(E5450-E5448)*(F5451-F5448)/(E5451-E5448)</f>
        <v>4.0588333333333333</v>
      </c>
      <c r="G5450" s="98">
        <v>15</v>
      </c>
      <c r="H5450" s="491">
        <f>H5448+(E5450-E5448)*(H5451-H5448)/(E5451-E5448)</f>
        <v>0.33033633333333334</v>
      </c>
      <c r="I5450" s="492">
        <f>I5448+(E5450-E5448)*(I5451-I5448)/(E5451-E5448)</f>
        <v>12.333333333333334</v>
      </c>
      <c r="J5450" s="397">
        <f>J5448+(E5450-E5448)*(J5451-J5448)/(E5451-E5448)</f>
        <v>0.1462</v>
      </c>
      <c r="K5450" s="469">
        <f t="shared" si="465"/>
        <v>12.28697216675126</v>
      </c>
      <c r="L5450" s="469">
        <f t="shared" si="466"/>
        <v>-4.6361166582073565E-2</v>
      </c>
    </row>
    <row r="5451" spans="1:12">
      <c r="A5451" s="480" t="s">
        <v>123</v>
      </c>
      <c r="B5451" s="480">
        <f t="shared" si="467"/>
        <v>11</v>
      </c>
      <c r="C5451" s="480">
        <f t="shared" si="468"/>
        <v>0</v>
      </c>
      <c r="D5451" s="480">
        <f>D5448</f>
        <v>132</v>
      </c>
      <c r="E5451" s="480">
        <f t="shared" ref="E5451:E5493" si="469">E5450+1</f>
        <v>78</v>
      </c>
      <c r="F5451" s="484">
        <v>4.0711000000000004</v>
      </c>
      <c r="G5451" s="480">
        <v>15</v>
      </c>
      <c r="H5451" s="482">
        <v>0.32949000000000001</v>
      </c>
      <c r="I5451" s="483">
        <v>12.4</v>
      </c>
      <c r="J5451" s="484">
        <v>0.14299999999999999</v>
      </c>
      <c r="K5451" s="469">
        <f t="shared" ref="K5451:K5514" si="470">F5451/H5451</f>
        <v>12.35576193511184</v>
      </c>
      <c r="L5451" s="469">
        <f t="shared" ref="L5451:L5514" si="471">K5451-I5451</f>
        <v>-4.4238064888160622E-2</v>
      </c>
    </row>
    <row r="5452" spans="1:12">
      <c r="A5452" s="98" t="s">
        <v>123</v>
      </c>
      <c r="B5452" s="98">
        <f t="shared" si="467"/>
        <v>11</v>
      </c>
      <c r="C5452" s="98">
        <f t="shared" si="468"/>
        <v>0</v>
      </c>
      <c r="D5452" s="98">
        <f>D5451</f>
        <v>132</v>
      </c>
      <c r="E5452" s="98">
        <f t="shared" si="469"/>
        <v>79</v>
      </c>
      <c r="F5452" s="397">
        <f>F5451+(E5452-E5451)*(F5454-F5451)/(E5454-E5451)</f>
        <v>4.0832666666666668</v>
      </c>
      <c r="G5452" s="98">
        <v>15</v>
      </c>
      <c r="H5452" s="491">
        <f>H5451+(E5452-E5451)*(H5454-H5451)/(E5454-E5451)</f>
        <v>0.32863266666666668</v>
      </c>
      <c r="I5452" s="492">
        <f>I5451+(E5452-E5451)*(I5454-I5451)/(E5454-E5451)</f>
        <v>12.466666666666667</v>
      </c>
      <c r="J5452" s="397">
        <f>J5451+(E5452-E5451)*(J5454-J5451)/(E5454-E5451)</f>
        <v>0.13983333333333334</v>
      </c>
      <c r="K5452" s="469">
        <f t="shared" si="470"/>
        <v>12.425017598169385</v>
      </c>
      <c r="L5452" s="469">
        <f t="shared" si="471"/>
        <v>-4.1649068497282116E-2</v>
      </c>
    </row>
    <row r="5453" spans="1:12">
      <c r="A5453" s="98" t="s">
        <v>123</v>
      </c>
      <c r="B5453" s="98">
        <f t="shared" si="467"/>
        <v>11</v>
      </c>
      <c r="C5453" s="98">
        <f t="shared" si="468"/>
        <v>0</v>
      </c>
      <c r="D5453" s="98">
        <f>D5451</f>
        <v>132</v>
      </c>
      <c r="E5453" s="98">
        <f t="shared" si="469"/>
        <v>80</v>
      </c>
      <c r="F5453" s="397">
        <f>F5451+(E5453-E5451)*(F5454-F5451)/(E5454-E5451)</f>
        <v>4.0954333333333333</v>
      </c>
      <c r="G5453" s="98">
        <v>15</v>
      </c>
      <c r="H5453" s="491">
        <f>H5451+(E5453-E5451)*(H5454-H5451)/(E5454-E5451)</f>
        <v>0.32777533333333331</v>
      </c>
      <c r="I5453" s="492">
        <f>I5451+(E5453-E5451)*(I5454-I5451)/(E5454-E5451)</f>
        <v>12.533333333333333</v>
      </c>
      <c r="J5453" s="397">
        <f>J5451+(E5453-E5451)*(J5454-J5451)/(E5454-E5451)</f>
        <v>0.13666666666666666</v>
      </c>
      <c r="K5453" s="469">
        <f t="shared" si="470"/>
        <v>12.494635553214296</v>
      </c>
      <c r="L5453" s="469">
        <f t="shared" si="471"/>
        <v>-3.8697780119036906E-2</v>
      </c>
    </row>
    <row r="5454" spans="1:12">
      <c r="A5454" s="480" t="s">
        <v>123</v>
      </c>
      <c r="B5454" s="480">
        <f t="shared" si="467"/>
        <v>11</v>
      </c>
      <c r="C5454" s="480">
        <f t="shared" si="468"/>
        <v>0</v>
      </c>
      <c r="D5454" s="480">
        <f>D5451</f>
        <v>132</v>
      </c>
      <c r="E5454" s="480">
        <f t="shared" si="469"/>
        <v>81</v>
      </c>
      <c r="F5454" s="484">
        <v>4.1075999999999997</v>
      </c>
      <c r="G5454" s="480">
        <v>15</v>
      </c>
      <c r="H5454" s="482">
        <v>0.32691799999999999</v>
      </c>
      <c r="I5454" s="483">
        <v>12.6</v>
      </c>
      <c r="J5454" s="484">
        <v>0.13350000000000001</v>
      </c>
      <c r="K5454" s="469">
        <f t="shared" si="470"/>
        <v>12.564618650548455</v>
      </c>
      <c r="L5454" s="469">
        <f t="shared" si="471"/>
        <v>-3.5381349451544253E-2</v>
      </c>
    </row>
    <row r="5455" spans="1:12">
      <c r="A5455" s="98" t="s">
        <v>123</v>
      </c>
      <c r="B5455" s="98">
        <f t="shared" si="467"/>
        <v>11</v>
      </c>
      <c r="C5455" s="98">
        <f t="shared" si="468"/>
        <v>0</v>
      </c>
      <c r="D5455" s="98">
        <f>D5454</f>
        <v>132</v>
      </c>
      <c r="E5455" s="98">
        <f t="shared" si="469"/>
        <v>82</v>
      </c>
      <c r="F5455" s="397">
        <f>F5454+(E5455-E5454)*(F5457-F5454)/(E5457-E5454)</f>
        <v>4.1196333333333328</v>
      </c>
      <c r="G5455" s="98">
        <v>15</v>
      </c>
      <c r="H5455" s="491">
        <f>H5454+(E5455-E5454)*(H5457-H5454)/(E5457-E5454)</f>
        <v>0.3260493333333333</v>
      </c>
      <c r="I5455" s="492">
        <f>I5454+(E5455-E5454)*(I5457-I5454)/(E5457-E5454)</f>
        <v>12.666666666666666</v>
      </c>
      <c r="J5455" s="397">
        <f>J5454+(E5455-E5454)*(J5457-J5454)/(E5457-E5454)</f>
        <v>0.13033333333333333</v>
      </c>
      <c r="K5455" s="469">
        <f t="shared" si="470"/>
        <v>12.635000020446803</v>
      </c>
      <c r="L5455" s="469">
        <f t="shared" si="471"/>
        <v>-3.1666646219862926E-2</v>
      </c>
    </row>
    <row r="5456" spans="1:12">
      <c r="A5456" s="98" t="s">
        <v>123</v>
      </c>
      <c r="B5456" s="98">
        <f t="shared" si="467"/>
        <v>11</v>
      </c>
      <c r="C5456" s="98">
        <f t="shared" si="468"/>
        <v>0</v>
      </c>
      <c r="D5456" s="98">
        <f>D5454</f>
        <v>132</v>
      </c>
      <c r="E5456" s="98">
        <f t="shared" si="469"/>
        <v>83</v>
      </c>
      <c r="F5456" s="397">
        <f>F5454+(E5456-E5454)*(F5457-F5454)/(E5457-E5454)</f>
        <v>4.1316666666666668</v>
      </c>
      <c r="G5456" s="98">
        <v>15</v>
      </c>
      <c r="H5456" s="491">
        <f>H5454+(E5456-E5454)*(H5457-H5454)/(E5457-E5454)</f>
        <v>0.32518066666666667</v>
      </c>
      <c r="I5456" s="492">
        <f>I5454+(E5456-E5454)*(I5457-I5454)/(E5457-E5454)</f>
        <v>12.733333333333334</v>
      </c>
      <c r="J5456" s="397">
        <f>J5454+(E5456-E5454)*(J5457-J5454)/(E5457-E5454)</f>
        <v>0.12716666666666668</v>
      </c>
      <c r="K5456" s="469">
        <f t="shared" si="470"/>
        <v>12.705757414852462</v>
      </c>
      <c r="L5456" s="469">
        <f t="shared" si="471"/>
        <v>-2.7575918480872375E-2</v>
      </c>
    </row>
    <row r="5457" spans="1:12">
      <c r="A5457" s="480" t="s">
        <v>123</v>
      </c>
      <c r="B5457" s="480">
        <f t="shared" si="467"/>
        <v>11</v>
      </c>
      <c r="C5457" s="480">
        <f t="shared" si="468"/>
        <v>0</v>
      </c>
      <c r="D5457" s="480">
        <f>D5454</f>
        <v>132</v>
      </c>
      <c r="E5457" s="480">
        <f t="shared" si="469"/>
        <v>84</v>
      </c>
      <c r="F5457" s="484">
        <v>4.1436999999999999</v>
      </c>
      <c r="G5457" s="480">
        <v>15</v>
      </c>
      <c r="H5457" s="482">
        <v>0.32431199999999999</v>
      </c>
      <c r="I5457" s="483">
        <v>12.8</v>
      </c>
      <c r="J5457" s="484">
        <v>0.124</v>
      </c>
      <c r="K5457" s="469">
        <f t="shared" si="470"/>
        <v>12.776893855299836</v>
      </c>
      <c r="L5457" s="469">
        <f t="shared" si="471"/>
        <v>-2.3106144700165032E-2</v>
      </c>
    </row>
    <row r="5458" spans="1:12">
      <c r="A5458" s="98" t="s">
        <v>123</v>
      </c>
      <c r="B5458" s="98">
        <f t="shared" si="467"/>
        <v>11</v>
      </c>
      <c r="C5458" s="98">
        <f t="shared" si="468"/>
        <v>0</v>
      </c>
      <c r="D5458" s="98">
        <f>D5457</f>
        <v>132</v>
      </c>
      <c r="E5458" s="98">
        <f t="shared" si="469"/>
        <v>85</v>
      </c>
      <c r="F5458" s="397">
        <f>F5457+(E5458-E5457)*(F5460-F5457)/(E5460-E5457)</f>
        <v>4.1556666666666668</v>
      </c>
      <c r="G5458" s="98">
        <v>15</v>
      </c>
      <c r="H5458" s="491">
        <f>H5457+(E5458-E5457)*(H5460-H5457)/(E5460-E5457)</f>
        <v>0.32343133333333335</v>
      </c>
      <c r="I5458" s="492">
        <f>I5457+(E5458-E5457)*(I5460-I5457)/(E5460-E5457)</f>
        <v>12.866666666666667</v>
      </c>
      <c r="J5458" s="397">
        <f>J5457+(E5458-E5457)*(J5460-J5457)/(E5460-E5457)</f>
        <v>0.1208</v>
      </c>
      <c r="K5458" s="469">
        <f t="shared" si="470"/>
        <v>12.848682976499907</v>
      </c>
      <c r="L5458" s="469">
        <f t="shared" si="471"/>
        <v>-1.7983690166760269E-2</v>
      </c>
    </row>
    <row r="5459" spans="1:12">
      <c r="A5459" s="98" t="s">
        <v>123</v>
      </c>
      <c r="B5459" s="98">
        <f t="shared" si="467"/>
        <v>11</v>
      </c>
      <c r="C5459" s="98">
        <f t="shared" si="468"/>
        <v>0</v>
      </c>
      <c r="D5459" s="98">
        <f>D5457</f>
        <v>132</v>
      </c>
      <c r="E5459" s="98">
        <f t="shared" si="469"/>
        <v>86</v>
      </c>
      <c r="F5459" s="397">
        <f>F5457+(E5459-E5457)*(F5460-F5457)/(E5460-E5457)</f>
        <v>4.1676333333333329</v>
      </c>
      <c r="G5459" s="98">
        <v>15</v>
      </c>
      <c r="H5459" s="491">
        <f>H5457+(E5459-E5457)*(H5460-H5457)/(E5460-E5457)</f>
        <v>0.32255066666666665</v>
      </c>
      <c r="I5459" s="492">
        <f>I5457+(E5459-E5457)*(I5460-I5457)/(E5460-E5457)</f>
        <v>12.933333333333334</v>
      </c>
      <c r="J5459" s="397">
        <f>J5457+(E5459-E5457)*(J5460-J5457)/(E5460-E5457)</f>
        <v>0.1176</v>
      </c>
      <c r="K5459" s="469">
        <f t="shared" si="470"/>
        <v>12.920864112304836</v>
      </c>
      <c r="L5459" s="469">
        <f t="shared" si="471"/>
        <v>-1.2469221028498012E-2</v>
      </c>
    </row>
    <row r="5460" spans="1:12">
      <c r="A5460" s="480" t="s">
        <v>123</v>
      </c>
      <c r="B5460" s="480">
        <f t="shared" si="467"/>
        <v>11</v>
      </c>
      <c r="C5460" s="480">
        <f t="shared" si="468"/>
        <v>0</v>
      </c>
      <c r="D5460" s="480">
        <f>D5457</f>
        <v>132</v>
      </c>
      <c r="E5460" s="480">
        <f t="shared" si="469"/>
        <v>87</v>
      </c>
      <c r="F5460" s="484">
        <v>4.1795999999999998</v>
      </c>
      <c r="G5460" s="480">
        <v>15</v>
      </c>
      <c r="H5460" s="482">
        <v>0.32167000000000001</v>
      </c>
      <c r="I5460" s="483">
        <v>13</v>
      </c>
      <c r="J5460" s="484">
        <v>0.1144</v>
      </c>
      <c r="K5460" s="469">
        <f t="shared" si="470"/>
        <v>12.993440482482045</v>
      </c>
      <c r="L5460" s="469">
        <f t="shared" si="471"/>
        <v>-6.5595175179549159E-3</v>
      </c>
    </row>
    <row r="5461" spans="1:12">
      <c r="A5461" s="98" t="s">
        <v>123</v>
      </c>
      <c r="B5461" s="98">
        <f t="shared" si="467"/>
        <v>11</v>
      </c>
      <c r="C5461" s="98">
        <f t="shared" si="468"/>
        <v>0</v>
      </c>
      <c r="D5461" s="98">
        <f>D5460</f>
        <v>132</v>
      </c>
      <c r="E5461" s="98">
        <f t="shared" si="469"/>
        <v>88</v>
      </c>
      <c r="F5461" s="397">
        <f>F5460+(E5461-E5460)*(F5463-F5460)/(E5463-E5460)</f>
        <v>4.1914333333333333</v>
      </c>
      <c r="G5461" s="98">
        <v>15</v>
      </c>
      <c r="H5461" s="491">
        <f>H5460+(E5461-E5460)*(H5463-H5460)/(E5463-E5460)</f>
        <v>0.32077666666666665</v>
      </c>
      <c r="I5461" s="492">
        <f>I5460+(E5461-E5460)*(I5463-I5460)/(E5463-E5460)</f>
        <v>13.066666666666666</v>
      </c>
      <c r="J5461" s="397">
        <f>J5460+(E5461-E5460)*(J5463-J5460)/(E5463-E5460)</f>
        <v>0.11123333333333334</v>
      </c>
      <c r="K5461" s="469">
        <f t="shared" si="470"/>
        <v>13.066515644321594</v>
      </c>
      <c r="L5461" s="469">
        <f t="shared" si="471"/>
        <v>-1.5102234507224921E-4</v>
      </c>
    </row>
    <row r="5462" spans="1:12">
      <c r="A5462" s="98" t="s">
        <v>123</v>
      </c>
      <c r="B5462" s="98">
        <f t="shared" si="467"/>
        <v>11</v>
      </c>
      <c r="C5462" s="98">
        <f t="shared" si="468"/>
        <v>0</v>
      </c>
      <c r="D5462" s="98">
        <f>D5460</f>
        <v>132</v>
      </c>
      <c r="E5462" s="98">
        <f t="shared" si="469"/>
        <v>89</v>
      </c>
      <c r="F5462" s="397">
        <f>F5460+(E5462-E5460)*(F5463-F5460)/(E5463-E5460)</f>
        <v>4.203266666666666</v>
      </c>
      <c r="G5462" s="98">
        <v>15</v>
      </c>
      <c r="H5462" s="491">
        <f>H5460+(E5462-E5460)*(H5463-H5460)/(E5463-E5460)</f>
        <v>0.31988333333333335</v>
      </c>
      <c r="I5462" s="492">
        <f>I5460+(E5462-E5460)*(I5463-I5460)/(E5463-E5460)</f>
        <v>13.133333333333333</v>
      </c>
      <c r="J5462" s="397">
        <f>J5460+(E5462-E5460)*(J5463-J5460)/(E5463-E5460)</f>
        <v>0.10806666666666666</v>
      </c>
      <c r="K5462" s="469">
        <f t="shared" si="470"/>
        <v>13.139998957953418</v>
      </c>
      <c r="L5462" s="469">
        <f t="shared" si="471"/>
        <v>6.6656246200853531E-3</v>
      </c>
    </row>
    <row r="5463" spans="1:12">
      <c r="A5463" s="480" t="s">
        <v>123</v>
      </c>
      <c r="B5463" s="480">
        <f t="shared" si="467"/>
        <v>11</v>
      </c>
      <c r="C5463" s="480">
        <f t="shared" si="468"/>
        <v>0</v>
      </c>
      <c r="D5463" s="480">
        <f>D5460</f>
        <v>132</v>
      </c>
      <c r="E5463" s="480">
        <f t="shared" si="469"/>
        <v>90</v>
      </c>
      <c r="F5463" s="484">
        <v>4.2150999999999996</v>
      </c>
      <c r="G5463" s="480">
        <v>15</v>
      </c>
      <c r="H5463" s="482">
        <v>0.31899</v>
      </c>
      <c r="I5463" s="483">
        <v>13.2</v>
      </c>
      <c r="J5463" s="484">
        <v>0.10489999999999999</v>
      </c>
      <c r="K5463" s="469">
        <f t="shared" si="470"/>
        <v>13.213893852471863</v>
      </c>
      <c r="L5463" s="469">
        <f t="shared" si="471"/>
        <v>1.3893852471863255E-2</v>
      </c>
    </row>
    <row r="5464" spans="1:12">
      <c r="A5464" s="98" t="s">
        <v>123</v>
      </c>
      <c r="B5464" s="98">
        <f t="shared" si="467"/>
        <v>11</v>
      </c>
      <c r="C5464" s="98">
        <f t="shared" si="468"/>
        <v>0</v>
      </c>
      <c r="D5464" s="98">
        <f>D5463</f>
        <v>132</v>
      </c>
      <c r="E5464" s="98">
        <f t="shared" si="469"/>
        <v>91</v>
      </c>
      <c r="F5464" s="397">
        <f>F5463+(E5464-E5463)*(F5466-F5463)/(E5466-E5463)</f>
        <v>4.2268666666666661</v>
      </c>
      <c r="G5464" s="98">
        <v>15</v>
      </c>
      <c r="H5464" s="491">
        <f>H5463+(E5464-E5463)*(H5466-H5463)/(E5466-E5463)</f>
        <v>0.31808333333333333</v>
      </c>
      <c r="I5464" s="492">
        <f>I5463+(E5464-E5463)*(I5466-I5463)/(E5466-E5463)</f>
        <v>13.266666666666666</v>
      </c>
      <c r="J5464" s="397">
        <f>J5463+(E5464-E5463)*(J5466-J5463)/(E5466-E5463)</f>
        <v>0.10173333333333333</v>
      </c>
      <c r="K5464" s="469">
        <f t="shared" si="470"/>
        <v>13.288551218234213</v>
      </c>
      <c r="L5464" s="469">
        <f t="shared" si="471"/>
        <v>2.1884551567547206E-2</v>
      </c>
    </row>
    <row r="5465" spans="1:12">
      <c r="A5465" s="98" t="s">
        <v>123</v>
      </c>
      <c r="B5465" s="98">
        <f t="shared" si="467"/>
        <v>11</v>
      </c>
      <c r="C5465" s="98">
        <f t="shared" si="468"/>
        <v>0</v>
      </c>
      <c r="D5465" s="98">
        <f>D5463</f>
        <v>132</v>
      </c>
      <c r="E5465" s="98">
        <f t="shared" si="469"/>
        <v>92</v>
      </c>
      <c r="F5465" s="397">
        <f>F5463+(E5465-E5463)*(F5466-F5463)/(E5466-E5463)</f>
        <v>4.2386333333333335</v>
      </c>
      <c r="G5465" s="98">
        <v>15</v>
      </c>
      <c r="H5465" s="491">
        <f>H5463+(E5465-E5463)*(H5466-H5463)/(E5466-E5463)</f>
        <v>0.31717666666666666</v>
      </c>
      <c r="I5465" s="492">
        <f>I5463+(E5465-E5463)*(I5466-I5463)/(E5466-E5463)</f>
        <v>13.333333333333334</v>
      </c>
      <c r="J5465" s="397">
        <f>J5463+(E5465-E5463)*(J5466-J5463)/(E5466-E5463)</f>
        <v>9.8566666666666664E-2</v>
      </c>
      <c r="K5465" s="469">
        <f t="shared" si="470"/>
        <v>13.363635408237261</v>
      </c>
      <c r="L5465" s="469">
        <f t="shared" si="471"/>
        <v>3.0302074903927334E-2</v>
      </c>
    </row>
    <row r="5466" spans="1:12">
      <c r="A5466" s="480" t="s">
        <v>123</v>
      </c>
      <c r="B5466" s="480">
        <f t="shared" si="467"/>
        <v>11</v>
      </c>
      <c r="C5466" s="480">
        <f t="shared" si="468"/>
        <v>0</v>
      </c>
      <c r="D5466" s="480">
        <f>D5463</f>
        <v>132</v>
      </c>
      <c r="E5466" s="480">
        <f t="shared" si="469"/>
        <v>93</v>
      </c>
      <c r="F5466" s="484">
        <v>4.2504</v>
      </c>
      <c r="G5466" s="480">
        <v>15</v>
      </c>
      <c r="H5466" s="482">
        <v>0.31627</v>
      </c>
      <c r="I5466" s="483">
        <v>13.4</v>
      </c>
      <c r="J5466" s="484">
        <v>9.5399999999999999E-2</v>
      </c>
      <c r="K5466" s="469">
        <f t="shared" si="470"/>
        <v>13.439150093274733</v>
      </c>
      <c r="L5466" s="469">
        <f t="shared" si="471"/>
        <v>3.9150093274733067E-2</v>
      </c>
    </row>
    <row r="5467" spans="1:12">
      <c r="A5467" s="98" t="s">
        <v>123</v>
      </c>
      <c r="B5467" s="98">
        <f t="shared" si="467"/>
        <v>11</v>
      </c>
      <c r="C5467" s="98">
        <f t="shared" si="468"/>
        <v>0</v>
      </c>
      <c r="D5467" s="98">
        <f>D5466</f>
        <v>132</v>
      </c>
      <c r="E5467" s="98">
        <f t="shared" si="469"/>
        <v>94</v>
      </c>
      <c r="F5467" s="397">
        <f>F5466+(E5467-E5466)*(F5469-F5466)/(E5469-E5466)</f>
        <v>4.2620666666666667</v>
      </c>
      <c r="G5467" s="98">
        <v>15</v>
      </c>
      <c r="H5467" s="491">
        <f>H5466+(E5467-E5466)*(H5469-H5466)/(E5469-E5466)</f>
        <v>0.31534899999999999</v>
      </c>
      <c r="I5467" s="492">
        <f>I5466+(E5467-E5466)*(I5469-I5466)/(E5469-E5466)</f>
        <v>13.5</v>
      </c>
      <c r="J5467" s="397">
        <f>J5466+(E5467-E5466)*(J5469-J5466)/(E5469-E5466)</f>
        <v>9.2200000000000004E-2</v>
      </c>
      <c r="K5467" s="469">
        <f t="shared" si="470"/>
        <v>13.515396169534919</v>
      </c>
      <c r="L5467" s="469">
        <f t="shared" si="471"/>
        <v>1.5396169534918513E-2</v>
      </c>
    </row>
    <row r="5468" spans="1:12">
      <c r="A5468" s="98" t="s">
        <v>123</v>
      </c>
      <c r="B5468" s="98">
        <f t="shared" si="467"/>
        <v>11</v>
      </c>
      <c r="C5468" s="98">
        <f t="shared" si="468"/>
        <v>0</v>
      </c>
      <c r="D5468" s="98">
        <f>D5466</f>
        <v>132</v>
      </c>
      <c r="E5468" s="98">
        <f t="shared" si="469"/>
        <v>95</v>
      </c>
      <c r="F5468" s="397">
        <f>F5466+(E5468-E5466)*(F5469-F5466)/(E5469-E5466)</f>
        <v>4.2737333333333334</v>
      </c>
      <c r="G5468" s="98">
        <v>15</v>
      </c>
      <c r="H5468" s="491">
        <f>H5466+(E5468-E5466)*(H5469-H5466)/(E5469-E5466)</f>
        <v>0.31442799999999999</v>
      </c>
      <c r="I5468" s="492">
        <f>I5466+(E5468-E5466)*(I5469-I5466)/(E5469-E5466)</f>
        <v>13.6</v>
      </c>
      <c r="J5468" s="397">
        <f>J5466+(E5468-E5466)*(J5469-J5466)/(E5469-E5466)</f>
        <v>8.8999999999999996E-2</v>
      </c>
      <c r="K5468" s="469">
        <f t="shared" si="470"/>
        <v>13.592088914897317</v>
      </c>
      <c r="L5468" s="469">
        <f t="shared" si="471"/>
        <v>-7.911085102682236E-3</v>
      </c>
    </row>
    <row r="5469" spans="1:12">
      <c r="A5469" s="480" t="s">
        <v>123</v>
      </c>
      <c r="B5469" s="480">
        <f t="shared" si="467"/>
        <v>11</v>
      </c>
      <c r="C5469" s="480">
        <f t="shared" si="468"/>
        <v>0</v>
      </c>
      <c r="D5469" s="480">
        <f>D5466</f>
        <v>132</v>
      </c>
      <c r="E5469" s="480">
        <f t="shared" si="469"/>
        <v>96</v>
      </c>
      <c r="F5469" s="484">
        <v>4.2854000000000001</v>
      </c>
      <c r="G5469" s="480">
        <v>15</v>
      </c>
      <c r="H5469" s="482">
        <v>0.31350699999999998</v>
      </c>
      <c r="I5469" s="483">
        <v>13.7</v>
      </c>
      <c r="J5469" s="484">
        <v>8.5800000000000001E-2</v>
      </c>
      <c r="K5469" s="469">
        <f t="shared" si="470"/>
        <v>13.669232265946215</v>
      </c>
      <c r="L5469" s="469">
        <f t="shared" si="471"/>
        <v>-3.0767734053783968E-2</v>
      </c>
    </row>
    <row r="5470" spans="1:12">
      <c r="A5470" s="98" t="s">
        <v>123</v>
      </c>
      <c r="B5470" s="98">
        <f t="shared" si="467"/>
        <v>11</v>
      </c>
      <c r="C5470" s="98">
        <f t="shared" si="468"/>
        <v>0</v>
      </c>
      <c r="D5470" s="98">
        <f>D5469</f>
        <v>132</v>
      </c>
      <c r="E5470" s="98">
        <f t="shared" si="469"/>
        <v>97</v>
      </c>
      <c r="F5470" s="397">
        <f>F5469+(E5470-E5469)*(F5472-F5469)/(E5472-E5469)</f>
        <v>4.2969333333333335</v>
      </c>
      <c r="G5470" s="98">
        <v>15</v>
      </c>
      <c r="H5470" s="491">
        <f>H5469+(E5470-E5469)*(H5472-H5469)/(E5472-E5469)</f>
        <v>0.31257099999999999</v>
      </c>
      <c r="I5470" s="492">
        <f>I5469+(E5470-E5469)*(I5472-I5469)/(E5472-E5469)</f>
        <v>13.766666666666666</v>
      </c>
      <c r="J5470" s="397">
        <f>J5469+(E5470-E5469)*(J5472-J5469)/(E5472-E5469)</f>
        <v>8.2633333333333336E-2</v>
      </c>
      <c r="K5470" s="469">
        <f t="shared" si="470"/>
        <v>13.747063333877211</v>
      </c>
      <c r="L5470" s="469">
        <f t="shared" si="471"/>
        <v>-1.9603332789454697E-2</v>
      </c>
    </row>
    <row r="5471" spans="1:12">
      <c r="A5471" s="98" t="s">
        <v>123</v>
      </c>
      <c r="B5471" s="98">
        <f t="shared" si="467"/>
        <v>11</v>
      </c>
      <c r="C5471" s="98">
        <f t="shared" si="468"/>
        <v>0</v>
      </c>
      <c r="D5471" s="98">
        <f>D5469</f>
        <v>132</v>
      </c>
      <c r="E5471" s="98">
        <f t="shared" si="469"/>
        <v>98</v>
      </c>
      <c r="F5471" s="397">
        <f>F5469+(E5471-E5469)*(F5472-F5469)/(E5472-E5469)</f>
        <v>4.3084666666666669</v>
      </c>
      <c r="G5471" s="98">
        <v>15</v>
      </c>
      <c r="H5471" s="491">
        <f>H5469+(E5471-E5469)*(H5472-H5469)/(E5472-E5469)</f>
        <v>0.311635</v>
      </c>
      <c r="I5471" s="492">
        <f>I5469+(E5471-E5469)*(I5472-I5469)/(E5472-E5469)</f>
        <v>13.833333333333334</v>
      </c>
      <c r="J5471" s="397">
        <f>J5469+(E5471-E5469)*(J5472-J5469)/(E5472-E5469)</f>
        <v>7.9466666666666672E-2</v>
      </c>
      <c r="K5471" s="469">
        <f t="shared" si="470"/>
        <v>13.825361935169884</v>
      </c>
      <c r="L5471" s="469">
        <f t="shared" si="471"/>
        <v>-7.9713981634501607E-3</v>
      </c>
    </row>
    <row r="5472" spans="1:12">
      <c r="A5472" s="480" t="s">
        <v>123</v>
      </c>
      <c r="B5472" s="480">
        <f t="shared" si="467"/>
        <v>11</v>
      </c>
      <c r="C5472" s="480">
        <f t="shared" si="468"/>
        <v>0</v>
      </c>
      <c r="D5472" s="480">
        <f>D5469</f>
        <v>132</v>
      </c>
      <c r="E5472" s="480">
        <f t="shared" si="469"/>
        <v>99</v>
      </c>
      <c r="F5472" s="484">
        <v>4.32</v>
      </c>
      <c r="G5472" s="480">
        <v>15</v>
      </c>
      <c r="H5472" s="482">
        <v>0.310699</v>
      </c>
      <c r="I5472" s="483">
        <v>13.9</v>
      </c>
      <c r="J5472" s="484">
        <v>7.6300000000000007E-2</v>
      </c>
      <c r="K5472" s="469">
        <f t="shared" si="470"/>
        <v>13.904132295243951</v>
      </c>
      <c r="L5472" s="469">
        <f t="shared" si="471"/>
        <v>4.1322952439504235E-3</v>
      </c>
    </row>
    <row r="5473" spans="1:12">
      <c r="A5473" s="98" t="s">
        <v>123</v>
      </c>
      <c r="B5473" s="98">
        <f t="shared" si="467"/>
        <v>11</v>
      </c>
      <c r="C5473" s="98">
        <f t="shared" si="468"/>
        <v>0</v>
      </c>
      <c r="D5473" s="98">
        <f>D5472</f>
        <v>132</v>
      </c>
      <c r="E5473" s="98">
        <f t="shared" si="469"/>
        <v>100</v>
      </c>
      <c r="F5473" s="397">
        <f>F5472+(E5473-E5472)*(F5475-F5472)/(E5475-E5472)</f>
        <v>4.3314666666666666</v>
      </c>
      <c r="G5473" s="98">
        <v>15</v>
      </c>
      <c r="H5473" s="491">
        <f>H5472+(E5473-E5472)*(H5475-H5472)/(E5475-E5472)</f>
        <v>0.30974733333333332</v>
      </c>
      <c r="I5473" s="492">
        <f>I5472+(E5473-E5472)*(I5475-I5472)/(E5475-E5472)</f>
        <v>14</v>
      </c>
      <c r="J5473" s="397">
        <f>J5472+(E5473-E5472)*(J5475-J5472)/(E5475-E5472)</f>
        <v>7.3133333333333342E-2</v>
      </c>
      <c r="K5473" s="469">
        <f t="shared" si="470"/>
        <v>13.983870724741241</v>
      </c>
      <c r="L5473" s="469">
        <f t="shared" si="471"/>
        <v>-1.6129275258759179E-2</v>
      </c>
    </row>
    <row r="5474" spans="1:12">
      <c r="A5474" s="98" t="s">
        <v>123</v>
      </c>
      <c r="B5474" s="98">
        <f t="shared" si="467"/>
        <v>11</v>
      </c>
      <c r="C5474" s="98">
        <f t="shared" si="468"/>
        <v>0</v>
      </c>
      <c r="D5474" s="98">
        <f>D5472</f>
        <v>132</v>
      </c>
      <c r="E5474" s="98">
        <f t="shared" si="469"/>
        <v>101</v>
      </c>
      <c r="F5474" s="397">
        <f>F5472+(E5474-E5472)*(F5475-F5472)/(E5475-E5472)</f>
        <v>4.3429333333333338</v>
      </c>
      <c r="G5474" s="98">
        <v>15</v>
      </c>
      <c r="H5474" s="491">
        <f>H5472+(E5474-E5472)*(H5475-H5472)/(E5475-E5472)</f>
        <v>0.30879566666666669</v>
      </c>
      <c r="I5474" s="492">
        <f>I5472+(E5474-E5472)*(I5475-I5472)/(E5475-E5472)</f>
        <v>14.1</v>
      </c>
      <c r="J5474" s="397">
        <f>J5472+(E5474-E5472)*(J5475-J5472)/(E5475-E5472)</f>
        <v>6.9966666666666663E-2</v>
      </c>
      <c r="K5474" s="469">
        <f t="shared" si="470"/>
        <v>14.064100640445083</v>
      </c>
      <c r="L5474" s="469">
        <f t="shared" si="471"/>
        <v>-3.5899359554916188E-2</v>
      </c>
    </row>
    <row r="5475" spans="1:12">
      <c r="A5475" s="480" t="s">
        <v>123</v>
      </c>
      <c r="B5475" s="480">
        <f t="shared" si="467"/>
        <v>11</v>
      </c>
      <c r="C5475" s="480">
        <f t="shared" si="468"/>
        <v>0</v>
      </c>
      <c r="D5475" s="480">
        <f>D5472</f>
        <v>132</v>
      </c>
      <c r="E5475" s="480">
        <f t="shared" si="469"/>
        <v>102</v>
      </c>
      <c r="F5475" s="484">
        <v>4.3544</v>
      </c>
      <c r="G5475" s="480">
        <v>15</v>
      </c>
      <c r="H5475" s="482">
        <v>0.30784400000000001</v>
      </c>
      <c r="I5475" s="483">
        <v>14.2</v>
      </c>
      <c r="J5475" s="484">
        <v>6.6799999999999998E-2</v>
      </c>
      <c r="K5475" s="469">
        <f t="shared" si="470"/>
        <v>14.14482660048596</v>
      </c>
      <c r="L5475" s="469">
        <f t="shared" si="471"/>
        <v>-5.5173399514039545E-2</v>
      </c>
    </row>
    <row r="5476" spans="1:12">
      <c r="A5476" s="98" t="s">
        <v>123</v>
      </c>
      <c r="B5476" s="98">
        <f t="shared" si="467"/>
        <v>11</v>
      </c>
      <c r="C5476" s="98">
        <f t="shared" si="468"/>
        <v>0</v>
      </c>
      <c r="D5476" s="98">
        <f>D5475</f>
        <v>132</v>
      </c>
      <c r="E5476" s="98">
        <f t="shared" si="469"/>
        <v>103</v>
      </c>
      <c r="F5476" s="397">
        <f>F5475+(E5476-E5475)*(F5478-F5475)/(E5478-E5475)</f>
        <v>4.3658000000000001</v>
      </c>
      <c r="G5476" s="98">
        <v>15</v>
      </c>
      <c r="H5476" s="491">
        <f>H5475+(E5476-E5475)*(H5478-H5475)/(E5478-E5475)</f>
        <v>0.30687599999999998</v>
      </c>
      <c r="I5476" s="492">
        <f>I5475+(E5476-E5475)*(I5478-I5475)/(E5478-E5475)</f>
        <v>14.266666666666666</v>
      </c>
      <c r="J5476" s="397">
        <f>J5475+(E5476-E5475)*(J5478-J5475)/(E5478-E5475)</f>
        <v>6.3600000000000004E-2</v>
      </c>
      <c r="K5476" s="469">
        <f t="shared" si="470"/>
        <v>14.226593151631279</v>
      </c>
      <c r="L5476" s="469">
        <f t="shared" si="471"/>
        <v>-4.0073515035386365E-2</v>
      </c>
    </row>
    <row r="5477" spans="1:12">
      <c r="A5477" s="98" t="s">
        <v>123</v>
      </c>
      <c r="B5477" s="98">
        <f t="shared" si="467"/>
        <v>11</v>
      </c>
      <c r="C5477" s="98">
        <f t="shared" si="468"/>
        <v>0</v>
      </c>
      <c r="D5477" s="98">
        <f>D5475</f>
        <v>132</v>
      </c>
      <c r="E5477" s="98">
        <f t="shared" si="469"/>
        <v>104</v>
      </c>
      <c r="F5477" s="397">
        <f>F5475+(E5477-E5475)*(F5478-F5475)/(E5478-E5475)</f>
        <v>4.3772000000000002</v>
      </c>
      <c r="G5477" s="98">
        <v>15</v>
      </c>
      <c r="H5477" s="491">
        <f>H5475+(E5477-E5475)*(H5478-H5475)/(E5478-E5475)</f>
        <v>0.30590800000000001</v>
      </c>
      <c r="I5477" s="492">
        <f>I5475+(E5477-E5475)*(I5478-I5475)/(E5478-E5475)</f>
        <v>14.333333333333334</v>
      </c>
      <c r="J5477" s="397">
        <f>J5475+(E5477-E5475)*(J5478-J5475)/(E5478-E5475)</f>
        <v>6.0400000000000002E-2</v>
      </c>
      <c r="K5477" s="469">
        <f t="shared" si="470"/>
        <v>14.308877178759627</v>
      </c>
      <c r="L5477" s="469">
        <f t="shared" si="471"/>
        <v>-2.4456154573707423E-2</v>
      </c>
    </row>
    <row r="5478" spans="1:12">
      <c r="A5478" s="480" t="s">
        <v>123</v>
      </c>
      <c r="B5478" s="480">
        <f t="shared" si="467"/>
        <v>11</v>
      </c>
      <c r="C5478" s="480">
        <f t="shared" si="468"/>
        <v>0</v>
      </c>
      <c r="D5478" s="480">
        <f>D5475</f>
        <v>132</v>
      </c>
      <c r="E5478" s="480">
        <f t="shared" si="469"/>
        <v>105</v>
      </c>
      <c r="F5478" s="484">
        <v>4.3886000000000003</v>
      </c>
      <c r="G5478" s="480">
        <v>15</v>
      </c>
      <c r="H5478" s="482">
        <v>0.30493999999999999</v>
      </c>
      <c r="I5478" s="483">
        <v>14.4</v>
      </c>
      <c r="J5478" s="484">
        <v>5.7200000000000001E-2</v>
      </c>
      <c r="K5478" s="469">
        <f t="shared" si="470"/>
        <v>14.391683609890471</v>
      </c>
      <c r="L5478" s="469">
        <f t="shared" si="471"/>
        <v>-8.3163901095293369E-3</v>
      </c>
    </row>
    <row r="5479" spans="1:12">
      <c r="A5479" s="98" t="s">
        <v>123</v>
      </c>
      <c r="B5479" s="98">
        <f t="shared" si="467"/>
        <v>11</v>
      </c>
      <c r="C5479" s="98">
        <f t="shared" si="468"/>
        <v>0</v>
      </c>
      <c r="D5479" s="98">
        <f>D5478</f>
        <v>132</v>
      </c>
      <c r="E5479" s="98">
        <f t="shared" si="469"/>
        <v>106</v>
      </c>
      <c r="F5479" s="397">
        <f>F5478+(E5479-E5478)*(F5481-F5478)/(E5481-E5478)</f>
        <v>4.399866666666667</v>
      </c>
      <c r="G5479" s="98">
        <v>15</v>
      </c>
      <c r="H5479" s="491">
        <f>H5478+(E5479-E5478)*(H5481-H5478)/(E5481-E5478)</f>
        <v>0.30395433333333333</v>
      </c>
      <c r="I5479" s="492">
        <f>I5478+(E5479-E5478)*(I5481-I5478)/(E5481-E5478)</f>
        <v>14.5</v>
      </c>
      <c r="J5479" s="397">
        <f>J5478+(E5479-E5478)*(J5481-J5478)/(E5481-E5478)</f>
        <v>5.4033333333333336E-2</v>
      </c>
      <c r="K5479" s="469">
        <f t="shared" si="470"/>
        <v>14.475420101484545</v>
      </c>
      <c r="L5479" s="469">
        <f t="shared" si="471"/>
        <v>-2.4579898515455056E-2</v>
      </c>
    </row>
    <row r="5480" spans="1:12">
      <c r="A5480" s="98" t="s">
        <v>123</v>
      </c>
      <c r="B5480" s="98">
        <f t="shared" si="467"/>
        <v>11</v>
      </c>
      <c r="C5480" s="98">
        <f t="shared" si="468"/>
        <v>0</v>
      </c>
      <c r="D5480" s="98">
        <f>D5478</f>
        <v>132</v>
      </c>
      <c r="E5480" s="98">
        <f t="shared" si="469"/>
        <v>107</v>
      </c>
      <c r="F5480" s="397">
        <f>F5478+(E5480-E5478)*(F5481-F5478)/(E5481-E5478)</f>
        <v>4.4111333333333329</v>
      </c>
      <c r="G5480" s="98">
        <v>15</v>
      </c>
      <c r="H5480" s="491">
        <f>H5478+(E5480-E5478)*(H5481-H5478)/(E5481-E5478)</f>
        <v>0.30296866666666666</v>
      </c>
      <c r="I5480" s="492">
        <f>I5478+(E5480-E5478)*(I5481-I5478)/(E5481-E5478)</f>
        <v>14.6</v>
      </c>
      <c r="J5480" s="397">
        <f>J5478+(E5480-E5478)*(J5481-J5478)/(E5481-E5478)</f>
        <v>5.0866666666666664E-2</v>
      </c>
      <c r="K5480" s="469">
        <f t="shared" si="470"/>
        <v>14.559701443273561</v>
      </c>
      <c r="L5480" s="469">
        <f t="shared" si="471"/>
        <v>-4.0298556726439116E-2</v>
      </c>
    </row>
    <row r="5481" spans="1:12">
      <c r="A5481" s="480" t="s">
        <v>123</v>
      </c>
      <c r="B5481" s="480">
        <f t="shared" si="467"/>
        <v>11</v>
      </c>
      <c r="C5481" s="480">
        <f t="shared" si="468"/>
        <v>0</v>
      </c>
      <c r="D5481" s="480">
        <f>D5478</f>
        <v>132</v>
      </c>
      <c r="E5481" s="480">
        <f t="shared" si="469"/>
        <v>108</v>
      </c>
      <c r="F5481" s="484">
        <v>4.4223999999999997</v>
      </c>
      <c r="G5481" s="480">
        <v>15</v>
      </c>
      <c r="H5481" s="482">
        <v>0.301983</v>
      </c>
      <c r="I5481" s="483">
        <v>14.7</v>
      </c>
      <c r="J5481" s="484">
        <v>4.7699999999999999E-2</v>
      </c>
      <c r="K5481" s="469">
        <f t="shared" si="470"/>
        <v>14.644532970398995</v>
      </c>
      <c r="L5481" s="469">
        <f t="shared" si="471"/>
        <v>-5.5467029601004469E-2</v>
      </c>
    </row>
    <row r="5482" spans="1:12">
      <c r="A5482" s="98" t="s">
        <v>123</v>
      </c>
      <c r="B5482" s="98">
        <f t="shared" si="467"/>
        <v>11</v>
      </c>
      <c r="C5482" s="98">
        <f t="shared" si="468"/>
        <v>0</v>
      </c>
      <c r="D5482" s="98">
        <f>D5481</f>
        <v>132</v>
      </c>
      <c r="E5482" s="98">
        <f t="shared" si="469"/>
        <v>109</v>
      </c>
      <c r="F5482" s="397">
        <f>F5481+(E5482-E5481)*(F5484-F5481)/(E5484-E5481)</f>
        <v>4.4336000000000002</v>
      </c>
      <c r="G5482" s="98">
        <v>15</v>
      </c>
      <c r="H5482" s="491">
        <f>H5481+(E5482-E5481)*(H5484-H5481)/(E5484-E5481)</f>
        <v>0.30097933333333332</v>
      </c>
      <c r="I5482" s="492">
        <f>I5481+(E5482-E5481)*(I5484-I5481)/(E5484-E5481)</f>
        <v>14.766666666666666</v>
      </c>
      <c r="J5482" s="397">
        <f>J5481+(E5482-E5481)*(J5484-J5481)/(E5484-E5481)</f>
        <v>4.4499999999999998E-2</v>
      </c>
      <c r="K5482" s="469">
        <f t="shared" si="470"/>
        <v>14.730579508227587</v>
      </c>
      <c r="L5482" s="469">
        <f t="shared" si="471"/>
        <v>-3.6087158439078948E-2</v>
      </c>
    </row>
    <row r="5483" spans="1:12">
      <c r="A5483" s="98" t="s">
        <v>123</v>
      </c>
      <c r="B5483" s="98">
        <f t="shared" si="467"/>
        <v>11</v>
      </c>
      <c r="C5483" s="98">
        <f t="shared" si="468"/>
        <v>0</v>
      </c>
      <c r="D5483" s="98">
        <f>D5481</f>
        <v>132</v>
      </c>
      <c r="E5483" s="98">
        <f t="shared" si="469"/>
        <v>110</v>
      </c>
      <c r="F5483" s="397">
        <f>F5481+(E5483-E5481)*(F5484-F5481)/(E5484-E5481)</f>
        <v>4.4447999999999999</v>
      </c>
      <c r="G5483" s="98">
        <v>15</v>
      </c>
      <c r="H5483" s="491">
        <f>H5481+(E5483-E5481)*(H5484-H5481)/(E5484-E5481)</f>
        <v>0.2999756666666667</v>
      </c>
      <c r="I5483" s="492">
        <f>I5481+(E5483-E5481)*(I5484-I5481)/(E5484-E5481)</f>
        <v>14.833333333333334</v>
      </c>
      <c r="J5483" s="397">
        <f>J5481+(E5483-E5481)*(J5484-J5481)/(E5484-E5481)</f>
        <v>4.1300000000000003E-2</v>
      </c>
      <c r="K5483" s="469">
        <f t="shared" si="470"/>
        <v>14.817201839704774</v>
      </c>
      <c r="L5483" s="469">
        <f t="shared" si="471"/>
        <v>-1.6131493628559923E-2</v>
      </c>
    </row>
    <row r="5484" spans="1:12">
      <c r="A5484" s="480" t="s">
        <v>123</v>
      </c>
      <c r="B5484" s="480">
        <f t="shared" si="467"/>
        <v>11</v>
      </c>
      <c r="C5484" s="480">
        <f t="shared" si="468"/>
        <v>0</v>
      </c>
      <c r="D5484" s="480">
        <f>D5481</f>
        <v>132</v>
      </c>
      <c r="E5484" s="480">
        <f t="shared" si="469"/>
        <v>111</v>
      </c>
      <c r="F5484" s="484">
        <v>4.4560000000000004</v>
      </c>
      <c r="G5484" s="480">
        <v>15</v>
      </c>
      <c r="H5484" s="482">
        <v>0.29897200000000002</v>
      </c>
      <c r="I5484" s="483">
        <v>14.9</v>
      </c>
      <c r="J5484" s="484">
        <v>3.8100000000000002E-2</v>
      </c>
      <c r="K5484" s="469">
        <f t="shared" si="470"/>
        <v>14.904405763750452</v>
      </c>
      <c r="L5484" s="469">
        <f t="shared" si="471"/>
        <v>4.4057637504515412E-3</v>
      </c>
    </row>
    <row r="5485" spans="1:12">
      <c r="A5485" s="98" t="s">
        <v>123</v>
      </c>
      <c r="B5485" s="98">
        <f t="shared" si="467"/>
        <v>11</v>
      </c>
      <c r="C5485" s="98">
        <f t="shared" si="468"/>
        <v>0</v>
      </c>
      <c r="D5485" s="98">
        <f>D5484</f>
        <v>132</v>
      </c>
      <c r="E5485" s="98">
        <f t="shared" si="469"/>
        <v>112</v>
      </c>
      <c r="F5485" s="397">
        <f>F5484+(E5485-E5484)*(F5487-F5484)/(E5487-E5484)</f>
        <v>4.4671333333333338</v>
      </c>
      <c r="G5485" s="98">
        <v>15</v>
      </c>
      <c r="H5485" s="491">
        <f>H5484+(E5485-E5484)*(H5487-H5484)/(E5487-E5484)</f>
        <v>0.29794900000000002</v>
      </c>
      <c r="I5485" s="492">
        <f>I5484+(E5485-E5484)*(I5487-I5484)/(E5487-E5484)</f>
        <v>15</v>
      </c>
      <c r="J5485" s="397">
        <f>J5484+(E5485-E5484)*(J5487-J5484)/(E5487-E5484)</f>
        <v>3.4933333333333337E-2</v>
      </c>
      <c r="K5485" s="469">
        <f t="shared" si="470"/>
        <v>14.992946220102546</v>
      </c>
      <c r="L5485" s="469">
        <f t="shared" si="471"/>
        <v>-7.0537798974541488E-3</v>
      </c>
    </row>
    <row r="5486" spans="1:12">
      <c r="A5486" s="98" t="s">
        <v>123</v>
      </c>
      <c r="B5486" s="98">
        <f t="shared" si="467"/>
        <v>11</v>
      </c>
      <c r="C5486" s="98">
        <f t="shared" si="468"/>
        <v>0</v>
      </c>
      <c r="D5486" s="98">
        <f>D5484</f>
        <v>132</v>
      </c>
      <c r="E5486" s="98">
        <f t="shared" si="469"/>
        <v>113</v>
      </c>
      <c r="F5486" s="397">
        <f>F5484+(E5486-E5484)*(F5487-F5484)/(E5487-E5484)</f>
        <v>4.4782666666666664</v>
      </c>
      <c r="G5486" s="98">
        <v>15</v>
      </c>
      <c r="H5486" s="491">
        <f>H5484+(E5486-E5484)*(H5487-H5484)/(E5487-E5484)</f>
        <v>0.29692600000000002</v>
      </c>
      <c r="I5486" s="492">
        <f>I5484+(E5486-E5484)*(I5487-I5484)/(E5487-E5484)</f>
        <v>15.1</v>
      </c>
      <c r="J5486" s="397">
        <f>J5484+(E5486-E5484)*(J5487-J5484)/(E5487-E5484)</f>
        <v>3.1766666666666665E-2</v>
      </c>
      <c r="K5486" s="469">
        <f t="shared" si="470"/>
        <v>15.082096773831413</v>
      </c>
      <c r="L5486" s="469">
        <f t="shared" si="471"/>
        <v>-1.7903226168586528E-2</v>
      </c>
    </row>
    <row r="5487" spans="1:12">
      <c r="A5487" s="480" t="s">
        <v>123</v>
      </c>
      <c r="B5487" s="480">
        <f t="shared" si="467"/>
        <v>11</v>
      </c>
      <c r="C5487" s="480">
        <f t="shared" si="468"/>
        <v>0</v>
      </c>
      <c r="D5487" s="480">
        <f>D5484</f>
        <v>132</v>
      </c>
      <c r="E5487" s="480">
        <f t="shared" si="469"/>
        <v>114</v>
      </c>
      <c r="F5487" s="484">
        <v>4.4893999999999998</v>
      </c>
      <c r="G5487" s="480">
        <v>15</v>
      </c>
      <c r="H5487" s="482">
        <v>0.29590300000000003</v>
      </c>
      <c r="I5487" s="483">
        <v>15.2</v>
      </c>
      <c r="J5487" s="484">
        <v>2.86E-2</v>
      </c>
      <c r="K5487" s="469">
        <f t="shared" si="470"/>
        <v>15.171863752648671</v>
      </c>
      <c r="L5487" s="469">
        <f t="shared" si="471"/>
        <v>-2.8136247351328691E-2</v>
      </c>
    </row>
    <row r="5488" spans="1:12">
      <c r="A5488" s="98" t="s">
        <v>123</v>
      </c>
      <c r="B5488" s="98">
        <f t="shared" si="467"/>
        <v>11</v>
      </c>
      <c r="C5488" s="98">
        <f t="shared" si="468"/>
        <v>0</v>
      </c>
      <c r="D5488" s="98">
        <f>D5487</f>
        <v>132</v>
      </c>
      <c r="E5488" s="98">
        <f t="shared" si="469"/>
        <v>115</v>
      </c>
      <c r="F5488" s="397">
        <f>F5487+(E5488-E5487)*(F5490-F5487)/(E5490-E5487)</f>
        <v>4.5004333333333335</v>
      </c>
      <c r="G5488" s="98">
        <v>15</v>
      </c>
      <c r="H5488" s="491">
        <f>H5487+(E5488-E5487)*(H5490-H5487)/(E5490-E5487)</f>
        <v>0.29486000000000001</v>
      </c>
      <c r="I5488" s="492">
        <f>I5487+(E5488-E5487)*(I5490-I5487)/(E5490-E5487)</f>
        <v>15.299999999999999</v>
      </c>
      <c r="J5488" s="397">
        <f>J5487+(E5488-E5487)*(J5490-J5487)/(E5490-E5487)</f>
        <v>2.5433333333333332E-2</v>
      </c>
      <c r="K5488" s="469">
        <f t="shared" si="470"/>
        <v>15.262949648420719</v>
      </c>
      <c r="L5488" s="469">
        <f t="shared" si="471"/>
        <v>-3.7050351579280161E-2</v>
      </c>
    </row>
    <row r="5489" spans="1:12">
      <c r="A5489" s="98" t="s">
        <v>123</v>
      </c>
      <c r="B5489" s="98">
        <f t="shared" si="467"/>
        <v>11</v>
      </c>
      <c r="C5489" s="98">
        <f t="shared" si="468"/>
        <v>0</v>
      </c>
      <c r="D5489" s="98">
        <f>D5487</f>
        <v>132</v>
      </c>
      <c r="E5489" s="98">
        <f t="shared" si="469"/>
        <v>116</v>
      </c>
      <c r="F5489" s="397">
        <f>F5487+(E5489-E5487)*(F5490-F5487)/(E5490-E5487)</f>
        <v>4.5114666666666663</v>
      </c>
      <c r="G5489" s="98">
        <v>15</v>
      </c>
      <c r="H5489" s="491">
        <f>H5487+(E5489-E5487)*(H5490-H5487)/(E5490-E5487)</f>
        <v>0.29381699999999999</v>
      </c>
      <c r="I5489" s="492">
        <f>I5487+(E5489-E5487)*(I5490-I5487)/(E5490-E5487)</f>
        <v>15.4</v>
      </c>
      <c r="J5489" s="397">
        <f>J5487+(E5489-E5487)*(J5490-J5487)/(E5490-E5487)</f>
        <v>2.2266666666666667E-2</v>
      </c>
      <c r="K5489" s="469">
        <f t="shared" si="470"/>
        <v>15.354682222834848</v>
      </c>
      <c r="L5489" s="469">
        <f t="shared" si="471"/>
        <v>-4.5317777165152506E-2</v>
      </c>
    </row>
    <row r="5490" spans="1:12">
      <c r="A5490" s="480" t="s">
        <v>123</v>
      </c>
      <c r="B5490" s="480">
        <f t="shared" si="467"/>
        <v>11</v>
      </c>
      <c r="C5490" s="480">
        <f t="shared" si="468"/>
        <v>0</v>
      </c>
      <c r="D5490" s="480">
        <f>D5487</f>
        <v>132</v>
      </c>
      <c r="E5490" s="480">
        <f t="shared" si="469"/>
        <v>117</v>
      </c>
      <c r="F5490" s="484">
        <v>4.5225</v>
      </c>
      <c r="G5490" s="480">
        <v>15</v>
      </c>
      <c r="H5490" s="482">
        <v>0.29277399999999998</v>
      </c>
      <c r="I5490" s="483">
        <v>15.5</v>
      </c>
      <c r="J5490" s="484">
        <v>1.9099999999999999E-2</v>
      </c>
      <c r="K5490" s="469">
        <f t="shared" si="470"/>
        <v>15.447068387220177</v>
      </c>
      <c r="L5490" s="469">
        <f t="shared" si="471"/>
        <v>-5.2931612779822501E-2</v>
      </c>
    </row>
    <row r="5491" spans="1:12">
      <c r="A5491" s="98" t="s">
        <v>123</v>
      </c>
      <c r="B5491" s="98">
        <f t="shared" si="467"/>
        <v>11</v>
      </c>
      <c r="C5491" s="98">
        <f t="shared" si="468"/>
        <v>0</v>
      </c>
      <c r="D5491" s="98">
        <f>D5490</f>
        <v>132</v>
      </c>
      <c r="E5491" s="98">
        <f t="shared" si="469"/>
        <v>118</v>
      </c>
      <c r="F5491" s="397">
        <f>F5490+(E5491-E5490)*(F5493-F5490)/(E5493-E5490)</f>
        <v>4.5334666666666665</v>
      </c>
      <c r="G5491" s="98">
        <v>15</v>
      </c>
      <c r="H5491" s="491">
        <f>H5490+(E5491-E5490)*(H5493-H5490)/(E5493-E5490)</f>
        <v>0.29170999999999997</v>
      </c>
      <c r="I5491" s="492">
        <f>I5490+(E5491-E5490)*(I5493-I5490)/(E5493-E5490)</f>
        <v>15.566666666666666</v>
      </c>
      <c r="J5491" s="397">
        <f>J5490+(E5491-E5490)*(J5493-J5490)/(E5493-E5490)</f>
        <v>1.5899999999999997E-2</v>
      </c>
      <c r="K5491" s="469">
        <f t="shared" si="470"/>
        <v>15.541005336350029</v>
      </c>
      <c r="L5491" s="469">
        <f t="shared" si="471"/>
        <v>-2.5661330316637532E-2</v>
      </c>
    </row>
    <row r="5492" spans="1:12">
      <c r="A5492" s="98" t="s">
        <v>123</v>
      </c>
      <c r="B5492" s="98">
        <f t="shared" si="467"/>
        <v>11</v>
      </c>
      <c r="C5492" s="98">
        <f t="shared" si="468"/>
        <v>0</v>
      </c>
      <c r="D5492" s="98">
        <f>D5490</f>
        <v>132</v>
      </c>
      <c r="E5492" s="98">
        <f t="shared" si="469"/>
        <v>119</v>
      </c>
      <c r="F5492" s="397">
        <f>F5490+(E5492-E5490)*(F5493-F5490)/(E5493-E5490)</f>
        <v>4.5444333333333331</v>
      </c>
      <c r="G5492" s="98">
        <v>15</v>
      </c>
      <c r="H5492" s="491">
        <f>H5490+(E5492-E5490)*(H5493-H5490)/(E5493-E5490)</f>
        <v>0.29064600000000002</v>
      </c>
      <c r="I5492" s="492">
        <f>I5490+(E5492-E5490)*(I5493-I5490)/(E5493-E5490)</f>
        <v>15.633333333333333</v>
      </c>
      <c r="J5492" s="397">
        <f>J5490+(E5492-E5490)*(J5493-J5490)/(E5493-E5490)</f>
        <v>1.2699999999999999E-2</v>
      </c>
      <c r="K5492" s="469">
        <f t="shared" si="470"/>
        <v>15.635630056265466</v>
      </c>
      <c r="L5492" s="469">
        <f t="shared" si="471"/>
        <v>2.2967229321331217E-3</v>
      </c>
    </row>
    <row r="5493" spans="1:12">
      <c r="A5493" s="480" t="s">
        <v>123</v>
      </c>
      <c r="B5493" s="480">
        <f t="shared" si="467"/>
        <v>11</v>
      </c>
      <c r="C5493" s="480">
        <f t="shared" si="468"/>
        <v>0</v>
      </c>
      <c r="D5493" s="480">
        <f>D5490</f>
        <v>132</v>
      </c>
      <c r="E5493" s="480">
        <f t="shared" si="469"/>
        <v>120</v>
      </c>
      <c r="F5493" s="484">
        <v>4.5553999999999997</v>
      </c>
      <c r="G5493" s="480">
        <v>15</v>
      </c>
      <c r="H5493" s="482">
        <v>0.28958200000000001</v>
      </c>
      <c r="I5493" s="483">
        <v>15.7</v>
      </c>
      <c r="J5493" s="484">
        <v>9.4999999999999998E-3</v>
      </c>
      <c r="K5493" s="469">
        <f t="shared" si="470"/>
        <v>15.730950128115696</v>
      </c>
      <c r="L5493" s="469">
        <f t="shared" si="471"/>
        <v>3.0950128115696529E-2</v>
      </c>
    </row>
    <row r="5494" spans="1:12">
      <c r="A5494" s="480" t="s">
        <v>123</v>
      </c>
      <c r="B5494" s="480">
        <f t="shared" si="467"/>
        <v>11</v>
      </c>
      <c r="C5494" s="480">
        <f t="shared" si="468"/>
        <v>6</v>
      </c>
      <c r="D5494" s="480">
        <f>D5493+6</f>
        <v>138</v>
      </c>
      <c r="E5494" s="480">
        <v>12</v>
      </c>
      <c r="F5494" s="484">
        <v>3.1636000000000002</v>
      </c>
      <c r="G5494" s="480">
        <v>15</v>
      </c>
      <c r="H5494" s="482">
        <v>0.36755599999999999</v>
      </c>
      <c r="I5494" s="483">
        <v>8.6</v>
      </c>
      <c r="J5494" s="484">
        <v>0.34029999999999999</v>
      </c>
      <c r="K5494" s="469">
        <f t="shared" si="470"/>
        <v>8.6071238124258631</v>
      </c>
      <c r="L5494" s="469">
        <f t="shared" si="471"/>
        <v>7.1238124258634627E-3</v>
      </c>
    </row>
    <row r="5495" spans="1:12">
      <c r="A5495" s="98" t="s">
        <v>123</v>
      </c>
      <c r="B5495" s="98">
        <f t="shared" si="467"/>
        <v>11</v>
      </c>
      <c r="C5495" s="98">
        <f t="shared" si="468"/>
        <v>6</v>
      </c>
      <c r="D5495" s="98">
        <f>D5494</f>
        <v>138</v>
      </c>
      <c r="E5495" s="98">
        <f>E5494+1</f>
        <v>13</v>
      </c>
      <c r="F5495" s="397">
        <f>F5494+(E5495-E5494)*(F5497-F5494)/(E5497-E5494)</f>
        <v>3.1792333333333334</v>
      </c>
      <c r="G5495" s="98">
        <v>15</v>
      </c>
      <c r="H5495" s="491">
        <f>H5494+(E5495-E5494)*(H5497-H5494)/(E5497-E5494)</f>
        <v>0.36694100000000002</v>
      </c>
      <c r="I5495" s="492">
        <f>I5494+(E5495-E5494)*(I5497-I5494)/(E5497-E5494)</f>
        <v>8.6666666666666661</v>
      </c>
      <c r="J5495" s="397">
        <f>J5494+(E5495-E5494)*(J5497-J5494)/(E5497-E5494)</f>
        <v>0.33736666666666665</v>
      </c>
      <c r="K5495" s="469">
        <f t="shared" si="470"/>
        <v>8.6641540011427818</v>
      </c>
      <c r="L5495" s="469">
        <f t="shared" si="471"/>
        <v>-2.5126655238842943E-3</v>
      </c>
    </row>
    <row r="5496" spans="1:12">
      <c r="A5496" s="98" t="s">
        <v>123</v>
      </c>
      <c r="B5496" s="98">
        <f t="shared" si="467"/>
        <v>11</v>
      </c>
      <c r="C5496" s="98">
        <f t="shared" si="468"/>
        <v>6</v>
      </c>
      <c r="D5496" s="98">
        <f>D5494</f>
        <v>138</v>
      </c>
      <c r="E5496" s="98">
        <f t="shared" ref="E5496:E5559" si="472">E5495+1</f>
        <v>14</v>
      </c>
      <c r="F5496" s="397">
        <f>F5494+(E5496-E5494)*(F5497-F5494)/(E5497-E5494)</f>
        <v>3.194866666666667</v>
      </c>
      <c r="G5496" s="98">
        <v>15</v>
      </c>
      <c r="H5496" s="491">
        <f>H5494+(E5496-E5494)*(H5497-H5494)/(E5497-E5494)</f>
        <v>0.36632599999999998</v>
      </c>
      <c r="I5496" s="492">
        <f>I5494+(E5496-E5494)*(I5497-I5494)/(E5497-E5494)</f>
        <v>8.7333333333333343</v>
      </c>
      <c r="J5496" s="397">
        <f>J5494+(E5496-E5494)*(J5497-J5494)/(E5497-E5494)</f>
        <v>0.33443333333333336</v>
      </c>
      <c r="K5496" s="469">
        <f t="shared" si="470"/>
        <v>8.7213756781300464</v>
      </c>
      <c r="L5496" s="469">
        <f t="shared" si="471"/>
        <v>-1.1957655203287842E-2</v>
      </c>
    </row>
    <row r="5497" spans="1:12">
      <c r="A5497" s="480" t="s">
        <v>123</v>
      </c>
      <c r="B5497" s="480">
        <f t="shared" si="467"/>
        <v>11</v>
      </c>
      <c r="C5497" s="480">
        <f t="shared" si="468"/>
        <v>6</v>
      </c>
      <c r="D5497" s="480">
        <f>D5494</f>
        <v>138</v>
      </c>
      <c r="E5497" s="480">
        <f t="shared" si="472"/>
        <v>15</v>
      </c>
      <c r="F5497" s="484">
        <v>3.2105000000000001</v>
      </c>
      <c r="G5497" s="480">
        <v>15</v>
      </c>
      <c r="H5497" s="482">
        <v>0.36571100000000001</v>
      </c>
      <c r="I5497" s="483">
        <v>8.8000000000000007</v>
      </c>
      <c r="J5497" s="484">
        <v>0.33150000000000002</v>
      </c>
      <c r="K5497" s="469">
        <f t="shared" si="470"/>
        <v>8.7787898094396937</v>
      </c>
      <c r="L5497" s="469">
        <f t="shared" si="471"/>
        <v>-2.1210190560307041E-2</v>
      </c>
    </row>
    <row r="5498" spans="1:12">
      <c r="A5498" s="98" t="s">
        <v>123</v>
      </c>
      <c r="B5498" s="98">
        <f t="shared" si="467"/>
        <v>11</v>
      </c>
      <c r="C5498" s="98">
        <f t="shared" si="468"/>
        <v>6</v>
      </c>
      <c r="D5498" s="98">
        <f>D5497</f>
        <v>138</v>
      </c>
      <c r="E5498" s="98">
        <f t="shared" si="472"/>
        <v>16</v>
      </c>
      <c r="F5498" s="397">
        <f>F5497+(E5498-E5497)*(F5500-F5497)/(E5500-E5497)</f>
        <v>3.2258666666666667</v>
      </c>
      <c r="G5498" s="98">
        <v>15</v>
      </c>
      <c r="H5498" s="491">
        <f>H5497+(E5498-E5497)*(H5500-H5497)/(E5500-E5497)</f>
        <v>0.36509900000000001</v>
      </c>
      <c r="I5498" s="492">
        <f>I5497+(E5498-E5497)*(I5500-I5497)/(E5500-E5497)</f>
        <v>8.8666666666666671</v>
      </c>
      <c r="J5498" s="397">
        <f>J5497+(E5498-E5497)*(J5500-J5497)/(E5500-E5497)</f>
        <v>0.3286</v>
      </c>
      <c r="K5498" s="469">
        <f t="shared" si="470"/>
        <v>8.8355943639031231</v>
      </c>
      <c r="L5498" s="469">
        <f t="shared" si="471"/>
        <v>-3.1072302763544002E-2</v>
      </c>
    </row>
    <row r="5499" spans="1:12">
      <c r="A5499" s="98" t="s">
        <v>123</v>
      </c>
      <c r="B5499" s="98">
        <f t="shared" si="467"/>
        <v>11</v>
      </c>
      <c r="C5499" s="98">
        <f t="shared" si="468"/>
        <v>6</v>
      </c>
      <c r="D5499" s="98">
        <f>D5497</f>
        <v>138</v>
      </c>
      <c r="E5499" s="98">
        <f t="shared" si="472"/>
        <v>17</v>
      </c>
      <c r="F5499" s="397">
        <f>F5497+(E5499-E5497)*(F5500-F5497)/(E5500-E5497)</f>
        <v>3.2412333333333336</v>
      </c>
      <c r="G5499" s="98">
        <v>15</v>
      </c>
      <c r="H5499" s="491">
        <f>H5497+(E5499-E5497)*(H5500-H5497)/(E5500-E5497)</f>
        <v>0.36448700000000001</v>
      </c>
      <c r="I5499" s="492">
        <f>I5497+(E5499-E5497)*(I5500-I5497)/(E5500-E5497)</f>
        <v>8.9333333333333336</v>
      </c>
      <c r="J5499" s="397">
        <f>J5497+(E5499-E5497)*(J5500-J5497)/(E5500-E5497)</f>
        <v>0.32569999999999999</v>
      </c>
      <c r="K5499" s="469">
        <f t="shared" si="470"/>
        <v>8.8925896762664607</v>
      </c>
      <c r="L5499" s="469">
        <f t="shared" si="471"/>
        <v>-4.0743657066872885E-2</v>
      </c>
    </row>
    <row r="5500" spans="1:12">
      <c r="A5500" s="480" t="s">
        <v>123</v>
      </c>
      <c r="B5500" s="480">
        <f t="shared" si="467"/>
        <v>11</v>
      </c>
      <c r="C5500" s="480">
        <f t="shared" si="468"/>
        <v>6</v>
      </c>
      <c r="D5500" s="480">
        <f>D5497</f>
        <v>138</v>
      </c>
      <c r="E5500" s="480">
        <f t="shared" si="472"/>
        <v>18</v>
      </c>
      <c r="F5500" s="484">
        <v>3.2566000000000002</v>
      </c>
      <c r="G5500" s="480">
        <v>15</v>
      </c>
      <c r="H5500" s="482">
        <v>0.363875</v>
      </c>
      <c r="I5500" s="483">
        <v>9</v>
      </c>
      <c r="J5500" s="484">
        <v>0.32279999999999998</v>
      </c>
      <c r="K5500" s="469">
        <f t="shared" si="470"/>
        <v>8.9497767090346958</v>
      </c>
      <c r="L5500" s="469">
        <f t="shared" si="471"/>
        <v>-5.0223290965304201E-2</v>
      </c>
    </row>
    <row r="5501" spans="1:12">
      <c r="A5501" s="98" t="s">
        <v>123</v>
      </c>
      <c r="B5501" s="98">
        <f t="shared" ref="B5501:B5564" si="473">INT(D5501/12)</f>
        <v>11</v>
      </c>
      <c r="C5501" s="98">
        <f t="shared" ref="C5501:C5564" si="474">D5501-B5501*12</f>
        <v>6</v>
      </c>
      <c r="D5501" s="98">
        <f>D5500</f>
        <v>138</v>
      </c>
      <c r="E5501" s="98">
        <f t="shared" si="472"/>
        <v>19</v>
      </c>
      <c r="F5501" s="397">
        <f>F5500+(E5501-E5500)*(F5503-F5500)/(E5503-E5500)</f>
        <v>3.2717666666666667</v>
      </c>
      <c r="G5501" s="98">
        <v>15</v>
      </c>
      <c r="H5501" s="491">
        <f>H5500+(E5501-E5500)*(H5503-H5500)/(E5503-E5500)</f>
        <v>0.36326566666666665</v>
      </c>
      <c r="I5501" s="492">
        <f>I5500+(E5501-E5500)*(I5503-I5500)/(E5503-E5500)</f>
        <v>9.0333333333333332</v>
      </c>
      <c r="J5501" s="397">
        <f>J5500+(E5501-E5500)*(J5503-J5500)/(E5503-E5500)</f>
        <v>0.31989999999999996</v>
      </c>
      <c r="K5501" s="469">
        <f t="shared" si="470"/>
        <v>9.0065397500635438</v>
      </c>
      <c r="L5501" s="469">
        <f t="shared" si="471"/>
        <v>-2.6793583269789423E-2</v>
      </c>
    </row>
    <row r="5502" spans="1:12">
      <c r="A5502" s="98" t="s">
        <v>123</v>
      </c>
      <c r="B5502" s="98">
        <f t="shared" si="473"/>
        <v>11</v>
      </c>
      <c r="C5502" s="98">
        <f t="shared" si="474"/>
        <v>6</v>
      </c>
      <c r="D5502" s="98">
        <f>D5500</f>
        <v>138</v>
      </c>
      <c r="E5502" s="98">
        <f t="shared" si="472"/>
        <v>20</v>
      </c>
      <c r="F5502" s="397">
        <f>F5500+(E5502-E5500)*(F5503-F5500)/(E5503-E5500)</f>
        <v>3.2869333333333333</v>
      </c>
      <c r="G5502" s="98">
        <v>15</v>
      </c>
      <c r="H5502" s="491">
        <f>H5500+(E5502-E5500)*(H5503-H5500)/(E5503-E5500)</f>
        <v>0.36265633333333336</v>
      </c>
      <c r="I5502" s="492">
        <f>I5500+(E5502-E5500)*(I5503-I5500)/(E5503-E5500)</f>
        <v>9.0666666666666664</v>
      </c>
      <c r="J5502" s="397">
        <f>J5500+(E5502-E5500)*(J5503-J5500)/(E5503-E5500)</f>
        <v>0.317</v>
      </c>
      <c r="K5502" s="469">
        <f t="shared" si="470"/>
        <v>9.0634935370401166</v>
      </c>
      <c r="L5502" s="469">
        <f t="shared" si="471"/>
        <v>-3.1731296265498088E-3</v>
      </c>
    </row>
    <row r="5503" spans="1:12">
      <c r="A5503" s="480" t="s">
        <v>123</v>
      </c>
      <c r="B5503" s="480">
        <f t="shared" si="473"/>
        <v>11</v>
      </c>
      <c r="C5503" s="480">
        <f t="shared" si="474"/>
        <v>6</v>
      </c>
      <c r="D5503" s="480">
        <f>D5500</f>
        <v>138</v>
      </c>
      <c r="E5503" s="480">
        <f t="shared" si="472"/>
        <v>21</v>
      </c>
      <c r="F5503" s="484">
        <v>3.3020999999999998</v>
      </c>
      <c r="G5503" s="480">
        <v>15</v>
      </c>
      <c r="H5503" s="482">
        <v>0.36204700000000001</v>
      </c>
      <c r="I5503" s="483">
        <v>9.1</v>
      </c>
      <c r="J5503" s="484">
        <v>0.31409999999999999</v>
      </c>
      <c r="K5503" s="469">
        <f t="shared" si="470"/>
        <v>9.1206390330537186</v>
      </c>
      <c r="L5503" s="469">
        <f t="shared" si="471"/>
        <v>2.0639033053718947E-2</v>
      </c>
    </row>
    <row r="5504" spans="1:12">
      <c r="A5504" s="98" t="s">
        <v>123</v>
      </c>
      <c r="B5504" s="98">
        <f t="shared" si="473"/>
        <v>11</v>
      </c>
      <c r="C5504" s="98">
        <f t="shared" si="474"/>
        <v>6</v>
      </c>
      <c r="D5504" s="98">
        <f>D5503</f>
        <v>138</v>
      </c>
      <c r="E5504" s="98">
        <f t="shared" si="472"/>
        <v>22</v>
      </c>
      <c r="F5504" s="397">
        <f>F5503+(E5504-E5503)*(F5506-F5503)/(E5506-E5503)</f>
        <v>3.3170666666666664</v>
      </c>
      <c r="G5504" s="98">
        <v>15</v>
      </c>
      <c r="H5504" s="491">
        <f>H5503+(E5504-E5503)*(H5506-H5503)/(E5506-E5503)</f>
        <v>0.36143933333333333</v>
      </c>
      <c r="I5504" s="492">
        <f>I5503+(E5504-E5503)*(I5506-I5503)/(E5506-E5503)</f>
        <v>9.1666666666666661</v>
      </c>
      <c r="J5504" s="397">
        <f>J5503+(E5504-E5503)*(J5506-J5503)/(E5506-E5503)</f>
        <v>0.31119999999999998</v>
      </c>
      <c r="K5504" s="469">
        <f t="shared" si="470"/>
        <v>9.1773815430528671</v>
      </c>
      <c r="L5504" s="469">
        <f t="shared" si="471"/>
        <v>1.0714876386201055E-2</v>
      </c>
    </row>
    <row r="5505" spans="1:12">
      <c r="A5505" s="98" t="s">
        <v>123</v>
      </c>
      <c r="B5505" s="98">
        <f t="shared" si="473"/>
        <v>11</v>
      </c>
      <c r="C5505" s="98">
        <f t="shared" si="474"/>
        <v>6</v>
      </c>
      <c r="D5505" s="98">
        <f>D5503</f>
        <v>138</v>
      </c>
      <c r="E5505" s="98">
        <f t="shared" si="472"/>
        <v>23</v>
      </c>
      <c r="F5505" s="397">
        <f>F5503+(E5505-E5503)*(F5506-F5503)/(E5506-E5503)</f>
        <v>3.3320333333333334</v>
      </c>
      <c r="G5505" s="98">
        <v>15</v>
      </c>
      <c r="H5505" s="491">
        <f>H5503+(E5505-E5503)*(H5506-H5503)/(E5506-E5503)</f>
        <v>0.36083166666666666</v>
      </c>
      <c r="I5505" s="492">
        <f>I5503+(E5505-E5503)*(I5506-I5503)/(E5506-E5503)</f>
        <v>9.2333333333333343</v>
      </c>
      <c r="J5505" s="397">
        <f>J5503+(E5505-E5503)*(J5506-J5503)/(E5506-E5503)</f>
        <v>0.30830000000000002</v>
      </c>
      <c r="K5505" s="469">
        <f t="shared" si="470"/>
        <v>9.2343151700469743</v>
      </c>
      <c r="L5505" s="469">
        <f t="shared" si="471"/>
        <v>9.8183671364004965E-4</v>
      </c>
    </row>
    <row r="5506" spans="1:12">
      <c r="A5506" s="480" t="s">
        <v>123</v>
      </c>
      <c r="B5506" s="480">
        <f t="shared" si="473"/>
        <v>11</v>
      </c>
      <c r="C5506" s="480">
        <f t="shared" si="474"/>
        <v>6</v>
      </c>
      <c r="D5506" s="480">
        <f>D5503</f>
        <v>138</v>
      </c>
      <c r="E5506" s="480">
        <f t="shared" si="472"/>
        <v>24</v>
      </c>
      <c r="F5506" s="484">
        <v>3.347</v>
      </c>
      <c r="G5506" s="480">
        <v>15</v>
      </c>
      <c r="H5506" s="482">
        <v>0.36022399999999999</v>
      </c>
      <c r="I5506" s="483">
        <v>9.3000000000000007</v>
      </c>
      <c r="J5506" s="484">
        <v>0.3054</v>
      </c>
      <c r="K5506" s="469">
        <f t="shared" si="470"/>
        <v>9.2914408812294571</v>
      </c>
      <c r="L5506" s="469">
        <f t="shared" si="471"/>
        <v>-8.5591187705436056E-3</v>
      </c>
    </row>
    <row r="5507" spans="1:12">
      <c r="A5507" s="98" t="s">
        <v>123</v>
      </c>
      <c r="B5507" s="98">
        <f t="shared" si="473"/>
        <v>11</v>
      </c>
      <c r="C5507" s="98">
        <f t="shared" si="474"/>
        <v>6</v>
      </c>
      <c r="D5507" s="98">
        <f>D5506</f>
        <v>138</v>
      </c>
      <c r="E5507" s="98">
        <f t="shared" si="472"/>
        <v>25</v>
      </c>
      <c r="F5507" s="397">
        <f>F5506+(E5507-E5506)*(F5509-F5506)/(E5509-E5506)</f>
        <v>3.3617666666666666</v>
      </c>
      <c r="G5507" s="98">
        <v>15</v>
      </c>
      <c r="H5507" s="491">
        <f>H5506+(E5507-E5506)*(H5509-H5506)/(E5509-E5506)</f>
        <v>0.35961733333333334</v>
      </c>
      <c r="I5507" s="492">
        <f>I5506+(E5507-E5506)*(I5509-I5506)/(E5509-E5506)</f>
        <v>9.3666666666666671</v>
      </c>
      <c r="J5507" s="397">
        <f>J5506+(E5507-E5506)*(J5509-J5506)/(E5509-E5506)</f>
        <v>0.33579999999999999</v>
      </c>
      <c r="K5507" s="469">
        <f t="shared" si="470"/>
        <v>9.3481775072020987</v>
      </c>
      <c r="L5507" s="469">
        <f t="shared" si="471"/>
        <v>-1.8489159464568417E-2</v>
      </c>
    </row>
    <row r="5508" spans="1:12">
      <c r="A5508" s="98" t="s">
        <v>123</v>
      </c>
      <c r="B5508" s="98">
        <f t="shared" si="473"/>
        <v>11</v>
      </c>
      <c r="C5508" s="98">
        <f t="shared" si="474"/>
        <v>6</v>
      </c>
      <c r="D5508" s="98">
        <f>D5506</f>
        <v>138</v>
      </c>
      <c r="E5508" s="98">
        <f t="shared" si="472"/>
        <v>26</v>
      </c>
      <c r="F5508" s="397">
        <f>F5506+(E5508-E5506)*(F5509-F5506)/(E5509-E5506)</f>
        <v>3.3765333333333336</v>
      </c>
      <c r="G5508" s="98">
        <v>15</v>
      </c>
      <c r="H5508" s="491">
        <f>H5506+(E5508-E5506)*(H5509-H5506)/(E5509-E5506)</f>
        <v>0.35901066666666664</v>
      </c>
      <c r="I5508" s="492">
        <f>I5506+(E5508-E5506)*(I5509-I5506)/(E5509-E5506)</f>
        <v>9.4333333333333336</v>
      </c>
      <c r="J5508" s="397">
        <f>J5506+(E5508-E5506)*(J5509-J5506)/(E5509-E5506)</f>
        <v>0.36620000000000003</v>
      </c>
      <c r="K5508" s="469">
        <f t="shared" si="470"/>
        <v>9.4051058835763488</v>
      </c>
      <c r="L5508" s="469">
        <f t="shared" si="471"/>
        <v>-2.8227449756984768E-2</v>
      </c>
    </row>
    <row r="5509" spans="1:12">
      <c r="A5509" s="480" t="s">
        <v>123</v>
      </c>
      <c r="B5509" s="480">
        <f t="shared" si="473"/>
        <v>11</v>
      </c>
      <c r="C5509" s="480">
        <f t="shared" si="474"/>
        <v>6</v>
      </c>
      <c r="D5509" s="480">
        <f>D5506</f>
        <v>138</v>
      </c>
      <c r="E5509" s="480">
        <f t="shared" si="472"/>
        <v>27</v>
      </c>
      <c r="F5509" s="484">
        <v>3.3913000000000002</v>
      </c>
      <c r="G5509" s="480">
        <v>15</v>
      </c>
      <c r="H5509" s="482">
        <v>0.358404</v>
      </c>
      <c r="I5509" s="483">
        <v>9.5</v>
      </c>
      <c r="J5509" s="484">
        <v>0.39660000000000001</v>
      </c>
      <c r="K5509" s="469">
        <f t="shared" si="470"/>
        <v>9.4622269840738387</v>
      </c>
      <c r="L5509" s="469">
        <f t="shared" si="471"/>
        <v>-3.7773015926161335E-2</v>
      </c>
    </row>
    <row r="5510" spans="1:12">
      <c r="A5510" s="98" t="s">
        <v>123</v>
      </c>
      <c r="B5510" s="98">
        <f t="shared" si="473"/>
        <v>11</v>
      </c>
      <c r="C5510" s="98">
        <f t="shared" si="474"/>
        <v>6</v>
      </c>
      <c r="D5510" s="98">
        <f>D5509</f>
        <v>138</v>
      </c>
      <c r="E5510" s="98">
        <f t="shared" si="472"/>
        <v>28</v>
      </c>
      <c r="F5510" s="397">
        <f>F5509+(E5510-E5509)*(F5512-F5509)/(E5512-E5509)</f>
        <v>3.4058666666666668</v>
      </c>
      <c r="G5510" s="98">
        <v>15</v>
      </c>
      <c r="H5510" s="491">
        <f>H5509+(E5510-E5509)*(H5512-H5509)/(E5512-E5509)</f>
        <v>0.357798</v>
      </c>
      <c r="I5510" s="492">
        <f>I5509+(E5510-E5509)*(I5512-I5509)/(E5512-E5509)</f>
        <v>9.5333333333333332</v>
      </c>
      <c r="J5510" s="397">
        <f>J5509+(E5510-E5509)*(J5512-J5509)/(E5512-E5509)</f>
        <v>0.36036666666666667</v>
      </c>
      <c r="K5510" s="469">
        <f t="shared" si="470"/>
        <v>9.5189650771291809</v>
      </c>
      <c r="L5510" s="469">
        <f t="shared" si="471"/>
        <v>-1.4368256204152274E-2</v>
      </c>
    </row>
    <row r="5511" spans="1:12">
      <c r="A5511" s="98" t="s">
        <v>123</v>
      </c>
      <c r="B5511" s="98">
        <f t="shared" si="473"/>
        <v>11</v>
      </c>
      <c r="C5511" s="98">
        <f t="shared" si="474"/>
        <v>6</v>
      </c>
      <c r="D5511" s="98">
        <f>D5509</f>
        <v>138</v>
      </c>
      <c r="E5511" s="98">
        <f t="shared" si="472"/>
        <v>29</v>
      </c>
      <c r="F5511" s="397">
        <f>F5509+(E5511-E5509)*(F5512-F5509)/(E5512-E5509)</f>
        <v>3.4204333333333334</v>
      </c>
      <c r="G5511" s="98">
        <v>15</v>
      </c>
      <c r="H5511" s="491">
        <f>H5509+(E5511-E5509)*(H5512-H5509)/(E5512-E5509)</f>
        <v>0.35719200000000001</v>
      </c>
      <c r="I5511" s="492">
        <f>I5509+(E5511-E5509)*(I5512-I5509)/(E5512-E5509)</f>
        <v>9.5666666666666664</v>
      </c>
      <c r="J5511" s="397">
        <f>J5509+(E5511-E5509)*(J5512-J5509)/(E5512-E5509)</f>
        <v>0.32413333333333333</v>
      </c>
      <c r="K5511" s="469">
        <f t="shared" si="470"/>
        <v>9.5758956900863783</v>
      </c>
      <c r="L5511" s="469">
        <f t="shared" si="471"/>
        <v>9.2290234197118792E-3</v>
      </c>
    </row>
    <row r="5512" spans="1:12">
      <c r="A5512" s="480" t="s">
        <v>123</v>
      </c>
      <c r="B5512" s="480">
        <f t="shared" si="473"/>
        <v>11</v>
      </c>
      <c r="C5512" s="480">
        <f t="shared" si="474"/>
        <v>6</v>
      </c>
      <c r="D5512" s="480">
        <f>D5509</f>
        <v>138</v>
      </c>
      <c r="E5512" s="480">
        <f t="shared" si="472"/>
        <v>30</v>
      </c>
      <c r="F5512" s="484">
        <v>3.4350000000000001</v>
      </c>
      <c r="G5512" s="480">
        <v>15</v>
      </c>
      <c r="H5512" s="482">
        <v>0.35658600000000001</v>
      </c>
      <c r="I5512" s="483">
        <v>9.6</v>
      </c>
      <c r="J5512" s="484">
        <v>0.28789999999999999</v>
      </c>
      <c r="K5512" s="469">
        <f t="shared" si="470"/>
        <v>9.6330198044791437</v>
      </c>
      <c r="L5512" s="469">
        <f t="shared" si="471"/>
        <v>3.3019804479144099E-2</v>
      </c>
    </row>
    <row r="5513" spans="1:12">
      <c r="A5513" s="98" t="s">
        <v>123</v>
      </c>
      <c r="B5513" s="98">
        <f t="shared" si="473"/>
        <v>11</v>
      </c>
      <c r="C5513" s="98">
        <f t="shared" si="474"/>
        <v>6</v>
      </c>
      <c r="D5513" s="98">
        <f>D5512</f>
        <v>138</v>
      </c>
      <c r="E5513" s="98">
        <f t="shared" si="472"/>
        <v>31</v>
      </c>
      <c r="F5513" s="397">
        <f>F5512+(E5513-E5512)*(F5515-F5512)/(E5515-E5512)</f>
        <v>3.4494000000000002</v>
      </c>
      <c r="G5513" s="98">
        <v>15</v>
      </c>
      <c r="H5513" s="491">
        <f>H5512+(E5513-E5512)*(H5515-H5512)/(E5515-E5512)</f>
        <v>0.35597966666666669</v>
      </c>
      <c r="I5513" s="492">
        <f>I5512+(E5513-E5512)*(I5515-I5512)/(E5515-E5512)</f>
        <v>9.6666666666666661</v>
      </c>
      <c r="J5513" s="397">
        <f>J5512+(E5513-E5512)*(J5515-J5512)/(E5515-E5512)</f>
        <v>0.28499999999999998</v>
      </c>
      <c r="K5513" s="469">
        <f t="shared" si="470"/>
        <v>9.6898792908583733</v>
      </c>
      <c r="L5513" s="469">
        <f t="shared" si="471"/>
        <v>2.3212624191707221E-2</v>
      </c>
    </row>
    <row r="5514" spans="1:12">
      <c r="A5514" s="98" t="s">
        <v>123</v>
      </c>
      <c r="B5514" s="98">
        <f t="shared" si="473"/>
        <v>11</v>
      </c>
      <c r="C5514" s="98">
        <f t="shared" si="474"/>
        <v>6</v>
      </c>
      <c r="D5514" s="98">
        <f>D5512</f>
        <v>138</v>
      </c>
      <c r="E5514" s="98">
        <f t="shared" si="472"/>
        <v>32</v>
      </c>
      <c r="F5514" s="397">
        <f>F5512+(E5514-E5512)*(F5515-F5512)/(E5515-E5512)</f>
        <v>3.4638</v>
      </c>
      <c r="G5514" s="98">
        <v>15</v>
      </c>
      <c r="H5514" s="491">
        <f>H5512+(E5514-E5512)*(H5515-H5512)/(E5515-E5512)</f>
        <v>0.35537333333333332</v>
      </c>
      <c r="I5514" s="492">
        <f>I5512+(E5514-E5512)*(I5515-I5512)/(E5515-E5512)</f>
        <v>9.7333333333333343</v>
      </c>
      <c r="J5514" s="397">
        <f>J5512+(E5514-E5512)*(J5515-J5512)/(E5515-E5512)</f>
        <v>0.28210000000000002</v>
      </c>
      <c r="K5514" s="469">
        <f t="shared" si="470"/>
        <v>9.7469328030615703</v>
      </c>
      <c r="L5514" s="469">
        <f t="shared" si="471"/>
        <v>1.3599469728236002E-2</v>
      </c>
    </row>
    <row r="5515" spans="1:12">
      <c r="A5515" s="480" t="s">
        <v>123</v>
      </c>
      <c r="B5515" s="480">
        <f t="shared" si="473"/>
        <v>11</v>
      </c>
      <c r="C5515" s="480">
        <f t="shared" si="474"/>
        <v>6</v>
      </c>
      <c r="D5515" s="480">
        <f>D5512</f>
        <v>138</v>
      </c>
      <c r="E5515" s="480">
        <f t="shared" si="472"/>
        <v>33</v>
      </c>
      <c r="F5515" s="484">
        <v>3.4782000000000002</v>
      </c>
      <c r="G5515" s="480">
        <v>15</v>
      </c>
      <c r="H5515" s="482">
        <v>0.354767</v>
      </c>
      <c r="I5515" s="483">
        <v>9.8000000000000007</v>
      </c>
      <c r="J5515" s="484">
        <v>0.2792</v>
      </c>
      <c r="K5515" s="469">
        <f t="shared" ref="K5515:K5578" si="475">F5515/H5515</f>
        <v>9.8041813359190684</v>
      </c>
      <c r="L5515" s="469">
        <f t="shared" ref="L5515:L5578" si="476">K5515-I5515</f>
        <v>4.1813359190676636E-3</v>
      </c>
    </row>
    <row r="5516" spans="1:12">
      <c r="A5516" s="98" t="s">
        <v>123</v>
      </c>
      <c r="B5516" s="98">
        <f t="shared" si="473"/>
        <v>11</v>
      </c>
      <c r="C5516" s="98">
        <f t="shared" si="474"/>
        <v>6</v>
      </c>
      <c r="D5516" s="98">
        <f>D5515</f>
        <v>138</v>
      </c>
      <c r="E5516" s="98">
        <f t="shared" si="472"/>
        <v>34</v>
      </c>
      <c r="F5516" s="397">
        <f>F5515+(E5516-E5515)*(F5518-F5515)/(E5518-E5515)</f>
        <v>3.4923999999999999</v>
      </c>
      <c r="G5516" s="98">
        <v>15</v>
      </c>
      <c r="H5516" s="491">
        <f>H5515+(E5516-E5515)*(H5518-H5515)/(E5518-E5515)</f>
        <v>0.35415999999999997</v>
      </c>
      <c r="I5516" s="492">
        <f>I5515+(E5516-E5515)*(I5518-I5515)/(E5518-E5515)</f>
        <v>9.8666666666666671</v>
      </c>
      <c r="J5516" s="397">
        <f>J5515+(E5516-E5515)*(J5518-J5515)/(E5518-E5515)</f>
        <v>0.27629999999999999</v>
      </c>
      <c r="K5516" s="469">
        <f t="shared" si="475"/>
        <v>9.8610797379715383</v>
      </c>
      <c r="L5516" s="469">
        <f t="shared" si="476"/>
        <v>-5.5869286951288899E-3</v>
      </c>
    </row>
    <row r="5517" spans="1:12">
      <c r="A5517" s="98" t="s">
        <v>123</v>
      </c>
      <c r="B5517" s="98">
        <f t="shared" si="473"/>
        <v>11</v>
      </c>
      <c r="C5517" s="98">
        <f t="shared" si="474"/>
        <v>6</v>
      </c>
      <c r="D5517" s="98">
        <f>D5515</f>
        <v>138</v>
      </c>
      <c r="E5517" s="98">
        <f t="shared" si="472"/>
        <v>35</v>
      </c>
      <c r="F5517" s="397">
        <f>F5515+(E5517-E5515)*(F5518-F5515)/(E5518-E5515)</f>
        <v>3.5066000000000002</v>
      </c>
      <c r="G5517" s="98">
        <v>15</v>
      </c>
      <c r="H5517" s="491">
        <f>H5515+(E5517-E5515)*(H5518-H5515)/(E5518-E5515)</f>
        <v>0.35355300000000001</v>
      </c>
      <c r="I5517" s="492">
        <f>I5515+(E5517-E5515)*(I5518-I5515)/(E5518-E5515)</f>
        <v>9.9333333333333336</v>
      </c>
      <c r="J5517" s="397">
        <f>J5515+(E5517-E5515)*(J5518-J5515)/(E5518-E5515)</f>
        <v>0.27340000000000003</v>
      </c>
      <c r="K5517" s="469">
        <f t="shared" si="475"/>
        <v>9.9181735128820865</v>
      </c>
      <c r="L5517" s="469">
        <f t="shared" si="476"/>
        <v>-1.5159820451247086E-2</v>
      </c>
    </row>
    <row r="5518" spans="1:12">
      <c r="A5518" s="480" t="s">
        <v>123</v>
      </c>
      <c r="B5518" s="480">
        <f t="shared" si="473"/>
        <v>11</v>
      </c>
      <c r="C5518" s="480">
        <f t="shared" si="474"/>
        <v>6</v>
      </c>
      <c r="D5518" s="480">
        <f>D5515</f>
        <v>138</v>
      </c>
      <c r="E5518" s="480">
        <f t="shared" si="472"/>
        <v>36</v>
      </c>
      <c r="F5518" s="484">
        <v>3.5207999999999999</v>
      </c>
      <c r="G5518" s="480">
        <v>15</v>
      </c>
      <c r="H5518" s="482">
        <v>0.35294599999999998</v>
      </c>
      <c r="I5518" s="483">
        <v>10</v>
      </c>
      <c r="J5518" s="484">
        <v>0.27050000000000002</v>
      </c>
      <c r="K5518" s="469">
        <f t="shared" si="475"/>
        <v>9.9754636686631954</v>
      </c>
      <c r="L5518" s="469">
        <f t="shared" si="476"/>
        <v>-2.4536331336804551E-2</v>
      </c>
    </row>
    <row r="5519" spans="1:12">
      <c r="A5519" s="98" t="s">
        <v>123</v>
      </c>
      <c r="B5519" s="98">
        <f t="shared" si="473"/>
        <v>11</v>
      </c>
      <c r="C5519" s="98">
        <f t="shared" si="474"/>
        <v>6</v>
      </c>
      <c r="D5519" s="98">
        <f>D5518</f>
        <v>138</v>
      </c>
      <c r="E5519" s="98">
        <f t="shared" si="472"/>
        <v>37</v>
      </c>
      <c r="F5519" s="397">
        <f>F5518+(E5519-E5518)*(F5521-F5518)/(E5521-E5518)</f>
        <v>3.5348333333333333</v>
      </c>
      <c r="G5519" s="98">
        <v>15</v>
      </c>
      <c r="H5519" s="491">
        <f>H5518+(E5519-E5518)*(H5521-H5518)/(E5521-E5518)</f>
        <v>0.35233799999999998</v>
      </c>
      <c r="I5519" s="492">
        <f>I5518+(E5519-E5518)*(I5521-I5518)/(E5521-E5518)</f>
        <v>10.033333333333333</v>
      </c>
      <c r="J5519" s="397">
        <f>J5518+(E5519-E5518)*(J5521-J5518)/(E5521-E5518)</f>
        <v>0.26756666666666667</v>
      </c>
      <c r="K5519" s="469">
        <f t="shared" si="475"/>
        <v>10.032506665001598</v>
      </c>
      <c r="L5519" s="469">
        <f t="shared" si="476"/>
        <v>-8.2666833173483667E-4</v>
      </c>
    </row>
    <row r="5520" spans="1:12">
      <c r="A5520" s="98" t="s">
        <v>123</v>
      </c>
      <c r="B5520" s="98">
        <f t="shared" si="473"/>
        <v>11</v>
      </c>
      <c r="C5520" s="98">
        <f t="shared" si="474"/>
        <v>6</v>
      </c>
      <c r="D5520" s="98">
        <f>D5518</f>
        <v>138</v>
      </c>
      <c r="E5520" s="98">
        <f t="shared" si="472"/>
        <v>38</v>
      </c>
      <c r="F5520" s="397">
        <f>F5518+(E5520-E5518)*(F5521-F5518)/(E5521-E5518)</f>
        <v>3.5488666666666666</v>
      </c>
      <c r="G5520" s="98">
        <v>15</v>
      </c>
      <c r="H5520" s="491">
        <f>H5518+(E5520-E5518)*(H5521-H5518)/(E5521-E5518)</f>
        <v>0.35172999999999999</v>
      </c>
      <c r="I5520" s="492">
        <f>I5518+(E5520-E5518)*(I5521-I5518)/(E5521-E5518)</f>
        <v>10.066666666666666</v>
      </c>
      <c r="J5520" s="397">
        <f>J5518+(E5520-E5518)*(J5521-J5518)/(E5521-E5518)</f>
        <v>0.26463333333333333</v>
      </c>
      <c r="K5520" s="469">
        <f t="shared" si="475"/>
        <v>10.089746870231902</v>
      </c>
      <c r="L5520" s="469">
        <f t="shared" si="476"/>
        <v>2.308020356523599E-2</v>
      </c>
    </row>
    <row r="5521" spans="1:12">
      <c r="A5521" s="480" t="s">
        <v>123</v>
      </c>
      <c r="B5521" s="480">
        <f t="shared" si="473"/>
        <v>11</v>
      </c>
      <c r="C5521" s="480">
        <f t="shared" si="474"/>
        <v>6</v>
      </c>
      <c r="D5521" s="480">
        <f>D5518</f>
        <v>138</v>
      </c>
      <c r="E5521" s="480">
        <f t="shared" si="472"/>
        <v>39</v>
      </c>
      <c r="F5521" s="484">
        <v>3.5629</v>
      </c>
      <c r="G5521" s="480">
        <v>15</v>
      </c>
      <c r="H5521" s="482">
        <v>0.35112199999999999</v>
      </c>
      <c r="I5521" s="483">
        <v>10.1</v>
      </c>
      <c r="J5521" s="484">
        <v>0.26169999999999999</v>
      </c>
      <c r="K5521" s="469">
        <f t="shared" si="475"/>
        <v>10.147185308810043</v>
      </c>
      <c r="L5521" s="469">
        <f t="shared" si="476"/>
        <v>4.7185308810043125E-2</v>
      </c>
    </row>
    <row r="5522" spans="1:12">
      <c r="A5522" s="98" t="s">
        <v>123</v>
      </c>
      <c r="B5522" s="98">
        <f t="shared" si="473"/>
        <v>11</v>
      </c>
      <c r="C5522" s="98">
        <f t="shared" si="474"/>
        <v>6</v>
      </c>
      <c r="D5522" s="98">
        <f>D5521</f>
        <v>138</v>
      </c>
      <c r="E5522" s="98">
        <f t="shared" si="472"/>
        <v>40</v>
      </c>
      <c r="F5522" s="397">
        <f>F5521+(E5522-E5521)*(F5524-F5521)/(E5524-E5521)</f>
        <v>3.5768</v>
      </c>
      <c r="G5522" s="98">
        <v>15</v>
      </c>
      <c r="H5522" s="491">
        <f>H5521+(E5522-E5521)*(H5524-H5521)/(E5524-E5521)</f>
        <v>0.35051199999999999</v>
      </c>
      <c r="I5522" s="492">
        <f>I5521+(E5522-E5521)*(I5524-I5521)/(E5524-E5521)</f>
        <v>10.166666666666666</v>
      </c>
      <c r="J5522" s="397">
        <f>J5521+(E5522-E5521)*(J5524-J5521)/(E5524-E5521)</f>
        <v>0.25879999999999997</v>
      </c>
      <c r="K5522" s="469">
        <f t="shared" si="475"/>
        <v>10.204500844478934</v>
      </c>
      <c r="L5522" s="469">
        <f t="shared" si="476"/>
        <v>3.7834177812268166E-2</v>
      </c>
    </row>
    <row r="5523" spans="1:12">
      <c r="A5523" s="98" t="s">
        <v>123</v>
      </c>
      <c r="B5523" s="98">
        <f t="shared" si="473"/>
        <v>11</v>
      </c>
      <c r="C5523" s="98">
        <f t="shared" si="474"/>
        <v>6</v>
      </c>
      <c r="D5523" s="98">
        <f>D5521</f>
        <v>138</v>
      </c>
      <c r="E5523" s="98">
        <f t="shared" si="472"/>
        <v>41</v>
      </c>
      <c r="F5523" s="397">
        <f>F5521+(E5523-E5521)*(F5524-F5521)/(E5524-E5521)</f>
        <v>3.5907</v>
      </c>
      <c r="G5523" s="98">
        <v>15</v>
      </c>
      <c r="H5523" s="491">
        <f>H5521+(E5523-E5521)*(H5524-H5521)/(E5524-E5521)</f>
        <v>0.34990199999999999</v>
      </c>
      <c r="I5523" s="492">
        <f>I5521+(E5523-E5521)*(I5524-I5521)/(E5524-E5521)</f>
        <v>10.233333333333334</v>
      </c>
      <c r="J5523" s="397">
        <f>J5521+(E5523-E5521)*(J5524-J5521)/(E5524-E5521)</f>
        <v>0.25590000000000002</v>
      </c>
      <c r="K5523" s="469">
        <f t="shared" si="475"/>
        <v>10.262016221684929</v>
      </c>
      <c r="L5523" s="469">
        <f t="shared" si="476"/>
        <v>2.8682888351594826E-2</v>
      </c>
    </row>
    <row r="5524" spans="1:12">
      <c r="A5524" s="480" t="s">
        <v>123</v>
      </c>
      <c r="B5524" s="480">
        <f t="shared" si="473"/>
        <v>11</v>
      </c>
      <c r="C5524" s="480">
        <f t="shared" si="474"/>
        <v>6</v>
      </c>
      <c r="D5524" s="480">
        <f>D5521</f>
        <v>138</v>
      </c>
      <c r="E5524" s="480">
        <f t="shared" si="472"/>
        <v>42</v>
      </c>
      <c r="F5524" s="484">
        <v>3.6046</v>
      </c>
      <c r="G5524" s="480">
        <v>15</v>
      </c>
      <c r="H5524" s="482">
        <v>0.34929199999999999</v>
      </c>
      <c r="I5524" s="483">
        <v>10.3</v>
      </c>
      <c r="J5524" s="484">
        <v>0.253</v>
      </c>
      <c r="K5524" s="469">
        <f t="shared" si="475"/>
        <v>10.31973248743172</v>
      </c>
      <c r="L5524" s="469">
        <f t="shared" si="476"/>
        <v>1.9732487431719292E-2</v>
      </c>
    </row>
    <row r="5525" spans="1:12">
      <c r="A5525" s="98" t="s">
        <v>123</v>
      </c>
      <c r="B5525" s="98">
        <f t="shared" si="473"/>
        <v>11</v>
      </c>
      <c r="C5525" s="98">
        <f t="shared" si="474"/>
        <v>6</v>
      </c>
      <c r="D5525" s="98">
        <f>D5524</f>
        <v>138</v>
      </c>
      <c r="E5525" s="98">
        <f t="shared" si="472"/>
        <v>43</v>
      </c>
      <c r="F5525" s="397">
        <f>F5524+(E5525-E5524)*(F5527-F5524)/(E5527-E5524)</f>
        <v>3.6183000000000001</v>
      </c>
      <c r="G5525" s="98">
        <v>15</v>
      </c>
      <c r="H5525" s="491">
        <f>H5524+(E5525-E5524)*(H5527-H5524)/(E5527-E5524)</f>
        <v>0.34867966666666667</v>
      </c>
      <c r="I5525" s="492">
        <f>I5524+(E5525-E5524)*(I5527-I5524)/(E5527-E5524)</f>
        <v>10.366666666666667</v>
      </c>
      <c r="J5525" s="397">
        <f>J5524+(E5525-E5524)*(J5527-J5524)/(E5527-E5524)</f>
        <v>0.25009999999999999</v>
      </c>
      <c r="K5525" s="469">
        <f t="shared" si="475"/>
        <v>10.37714654998523</v>
      </c>
      <c r="L5525" s="469">
        <f t="shared" si="476"/>
        <v>1.047988331856331E-2</v>
      </c>
    </row>
    <row r="5526" spans="1:12">
      <c r="A5526" s="98" t="s">
        <v>123</v>
      </c>
      <c r="B5526" s="98">
        <f t="shared" si="473"/>
        <v>11</v>
      </c>
      <c r="C5526" s="98">
        <f t="shared" si="474"/>
        <v>6</v>
      </c>
      <c r="D5526" s="98">
        <f>D5524</f>
        <v>138</v>
      </c>
      <c r="E5526" s="98">
        <f t="shared" si="472"/>
        <v>44</v>
      </c>
      <c r="F5526" s="397">
        <f>F5524+(E5526-E5524)*(F5527-F5524)/(E5527-E5524)</f>
        <v>3.6320000000000001</v>
      </c>
      <c r="G5526" s="98">
        <v>15</v>
      </c>
      <c r="H5526" s="491">
        <f>H5524+(E5526-E5524)*(H5527-H5524)/(E5527-E5524)</f>
        <v>0.34806733333333334</v>
      </c>
      <c r="I5526" s="492">
        <f>I5524+(E5526-E5524)*(I5527-I5524)/(E5527-E5524)</f>
        <v>10.433333333333334</v>
      </c>
      <c r="J5526" s="397">
        <f>J5524+(E5526-E5524)*(J5527-J5524)/(E5527-E5524)</f>
        <v>0.2472</v>
      </c>
      <c r="K5526" s="469">
        <f t="shared" si="475"/>
        <v>10.434762622557704</v>
      </c>
      <c r="L5526" s="469">
        <f t="shared" si="476"/>
        <v>1.4292892243705779E-3</v>
      </c>
    </row>
    <row r="5527" spans="1:12">
      <c r="A5527" s="480" t="s">
        <v>123</v>
      </c>
      <c r="B5527" s="480">
        <f t="shared" si="473"/>
        <v>11</v>
      </c>
      <c r="C5527" s="480">
        <f t="shared" si="474"/>
        <v>6</v>
      </c>
      <c r="D5527" s="480">
        <f>D5524</f>
        <v>138</v>
      </c>
      <c r="E5527" s="480">
        <f t="shared" si="472"/>
        <v>45</v>
      </c>
      <c r="F5527" s="484">
        <v>3.6457000000000002</v>
      </c>
      <c r="G5527" s="480">
        <v>15</v>
      </c>
      <c r="H5527" s="482">
        <v>0.34745500000000001</v>
      </c>
      <c r="I5527" s="483">
        <v>10.5</v>
      </c>
      <c r="J5527" s="484">
        <v>0.24429999999999999</v>
      </c>
      <c r="K5527" s="469">
        <f t="shared" si="475"/>
        <v>10.492581773179261</v>
      </c>
      <c r="L5527" s="469">
        <f t="shared" si="476"/>
        <v>-7.4182268207394486E-3</v>
      </c>
    </row>
    <row r="5528" spans="1:12">
      <c r="A5528" s="98" t="s">
        <v>123</v>
      </c>
      <c r="B5528" s="98">
        <f t="shared" si="473"/>
        <v>11</v>
      </c>
      <c r="C5528" s="98">
        <f t="shared" si="474"/>
        <v>6</v>
      </c>
      <c r="D5528" s="98">
        <f>D5527</f>
        <v>138</v>
      </c>
      <c r="E5528" s="98">
        <f t="shared" si="472"/>
        <v>46</v>
      </c>
      <c r="F5528" s="397">
        <f>F5527+(E5528-E5527)*(F5530-F5527)/(E5530-E5527)</f>
        <v>3.6592666666666669</v>
      </c>
      <c r="G5528" s="98">
        <v>15</v>
      </c>
      <c r="H5528" s="491">
        <f>H5527+(E5528-E5527)*(H5530-H5527)/(E5530-E5527)</f>
        <v>0.3468236666666667</v>
      </c>
      <c r="I5528" s="492">
        <f>I5527+(E5528-E5527)*(I5530-I5527)/(E5530-E5527)</f>
        <v>10.566666666666666</v>
      </c>
      <c r="J5528" s="397">
        <f>J5527+(E5528-E5527)*(J5530-J5527)/(E5530-E5527)</f>
        <v>0.2414</v>
      </c>
      <c r="K5528" s="469">
        <f t="shared" si="475"/>
        <v>10.550798628697965</v>
      </c>
      <c r="L5528" s="469">
        <f t="shared" si="476"/>
        <v>-1.5868037968701287E-2</v>
      </c>
    </row>
    <row r="5529" spans="1:12">
      <c r="A5529" s="98" t="s">
        <v>123</v>
      </c>
      <c r="B5529" s="98">
        <f t="shared" si="473"/>
        <v>11</v>
      </c>
      <c r="C5529" s="98">
        <f t="shared" si="474"/>
        <v>6</v>
      </c>
      <c r="D5529" s="98">
        <f>D5527</f>
        <v>138</v>
      </c>
      <c r="E5529" s="98">
        <f t="shared" si="472"/>
        <v>47</v>
      </c>
      <c r="F5529" s="397">
        <f>F5527+(E5529-E5527)*(F5530-F5527)/(E5530-E5527)</f>
        <v>3.6728333333333332</v>
      </c>
      <c r="G5529" s="98">
        <v>15</v>
      </c>
      <c r="H5529" s="491">
        <f>H5527+(E5529-E5527)*(H5530-H5527)/(E5530-E5527)</f>
        <v>0.34619233333333332</v>
      </c>
      <c r="I5529" s="492">
        <f>I5527+(E5529-E5527)*(I5530-I5527)/(E5530-E5527)</f>
        <v>10.633333333333333</v>
      </c>
      <c r="J5529" s="397">
        <f>J5527+(E5529-E5527)*(J5530-J5527)/(E5530-E5527)</f>
        <v>0.23849999999999999</v>
      </c>
      <c r="K5529" s="469">
        <f t="shared" si="475"/>
        <v>10.60922781844774</v>
      </c>
      <c r="L5529" s="469">
        <f t="shared" si="476"/>
        <v>-2.4105514885592427E-2</v>
      </c>
    </row>
    <row r="5530" spans="1:12">
      <c r="A5530" s="480" t="s">
        <v>123</v>
      </c>
      <c r="B5530" s="480">
        <f t="shared" si="473"/>
        <v>11</v>
      </c>
      <c r="C5530" s="480">
        <f t="shared" si="474"/>
        <v>6</v>
      </c>
      <c r="D5530" s="480">
        <f>D5527</f>
        <v>138</v>
      </c>
      <c r="E5530" s="480">
        <f t="shared" si="472"/>
        <v>48</v>
      </c>
      <c r="F5530" s="484">
        <v>3.6863999999999999</v>
      </c>
      <c r="G5530" s="480">
        <v>15</v>
      </c>
      <c r="H5530" s="482">
        <v>0.34556100000000001</v>
      </c>
      <c r="I5530" s="483">
        <v>10.7</v>
      </c>
      <c r="J5530" s="484">
        <v>0.2356</v>
      </c>
      <c r="K5530" s="469">
        <f t="shared" si="475"/>
        <v>10.66787050622032</v>
      </c>
      <c r="L5530" s="469">
        <f t="shared" si="476"/>
        <v>-3.2129493779679663E-2</v>
      </c>
    </row>
    <row r="5531" spans="1:12">
      <c r="A5531" s="98" t="s">
        <v>123</v>
      </c>
      <c r="B5531" s="98">
        <f t="shared" si="473"/>
        <v>11</v>
      </c>
      <c r="C5531" s="98">
        <f t="shared" si="474"/>
        <v>6</v>
      </c>
      <c r="D5531" s="98">
        <f>D5530</f>
        <v>138</v>
      </c>
      <c r="E5531" s="98">
        <f t="shared" si="472"/>
        <v>49</v>
      </c>
      <c r="F5531" s="397">
        <f>F5530+(E5531-E5530)*(F5533-F5530)/(E5533-E5530)</f>
        <v>3.6998333333333333</v>
      </c>
      <c r="G5531" s="98">
        <v>15</v>
      </c>
      <c r="H5531" s="491">
        <f>H5530+(E5531-E5530)*(H5533-H5530)/(E5533-E5530)</f>
        <v>0.34495900000000002</v>
      </c>
      <c r="I5531" s="492">
        <f>I5530+(E5531-E5530)*(I5533-I5530)/(E5533-E5530)</f>
        <v>10.733333333333333</v>
      </c>
      <c r="J5531" s="397">
        <f>J5530+(E5531-E5530)*(J5533-J5530)/(E5533-E5530)</f>
        <v>0.23266666666666666</v>
      </c>
      <c r="K5531" s="469">
        <f t="shared" si="475"/>
        <v>10.725429205596413</v>
      </c>
      <c r="L5531" s="469">
        <f t="shared" si="476"/>
        <v>-7.9041277369196195E-3</v>
      </c>
    </row>
    <row r="5532" spans="1:12">
      <c r="A5532" s="98" t="s">
        <v>123</v>
      </c>
      <c r="B5532" s="98">
        <f t="shared" si="473"/>
        <v>11</v>
      </c>
      <c r="C5532" s="98">
        <f t="shared" si="474"/>
        <v>6</v>
      </c>
      <c r="D5532" s="98">
        <f>D5530</f>
        <v>138</v>
      </c>
      <c r="E5532" s="98">
        <f t="shared" si="472"/>
        <v>50</v>
      </c>
      <c r="F5532" s="397">
        <f>F5530+(E5532-E5530)*(F5533-F5530)/(E5533-E5530)</f>
        <v>3.7132666666666667</v>
      </c>
      <c r="G5532" s="98">
        <v>15</v>
      </c>
      <c r="H5532" s="491">
        <f>H5530+(E5532-E5530)*(H5533-H5530)/(E5533-E5530)</f>
        <v>0.34435699999999997</v>
      </c>
      <c r="I5532" s="492">
        <f>I5530+(E5532-E5530)*(I5533-I5530)/(E5533-E5530)</f>
        <v>10.766666666666667</v>
      </c>
      <c r="J5532" s="397">
        <f>J5530+(E5532-E5530)*(J5533-J5530)/(E5533-E5530)</f>
        <v>0.22973333333333334</v>
      </c>
      <c r="K5532" s="469">
        <f t="shared" si="475"/>
        <v>10.783189151568481</v>
      </c>
      <c r="L5532" s="469">
        <f t="shared" si="476"/>
        <v>1.6522484901813073E-2</v>
      </c>
    </row>
    <row r="5533" spans="1:12">
      <c r="A5533" s="480" t="s">
        <v>123</v>
      </c>
      <c r="B5533" s="480">
        <f t="shared" si="473"/>
        <v>11</v>
      </c>
      <c r="C5533" s="480">
        <f t="shared" si="474"/>
        <v>6</v>
      </c>
      <c r="D5533" s="480">
        <f>D5530</f>
        <v>138</v>
      </c>
      <c r="E5533" s="480">
        <f t="shared" si="472"/>
        <v>51</v>
      </c>
      <c r="F5533" s="484">
        <v>3.7267000000000001</v>
      </c>
      <c r="G5533" s="480">
        <v>15</v>
      </c>
      <c r="H5533" s="482">
        <v>0.34375499999999998</v>
      </c>
      <c r="I5533" s="483">
        <v>10.8</v>
      </c>
      <c r="J5533" s="484">
        <v>0.2268</v>
      </c>
      <c r="K5533" s="469">
        <f t="shared" si="475"/>
        <v>10.841151401434162</v>
      </c>
      <c r="L5533" s="469">
        <f t="shared" si="476"/>
        <v>4.1151401434161627E-2</v>
      </c>
    </row>
    <row r="5534" spans="1:12">
      <c r="A5534" s="98" t="s">
        <v>123</v>
      </c>
      <c r="B5534" s="98">
        <f t="shared" si="473"/>
        <v>11</v>
      </c>
      <c r="C5534" s="98">
        <f t="shared" si="474"/>
        <v>6</v>
      </c>
      <c r="D5534" s="98">
        <f>D5533</f>
        <v>138</v>
      </c>
      <c r="E5534" s="98">
        <f t="shared" si="472"/>
        <v>52</v>
      </c>
      <c r="F5534" s="397">
        <f>F5533+(E5534-E5533)*(F5536-F5533)/(E5536-E5533)</f>
        <v>3.7399666666666667</v>
      </c>
      <c r="G5534" s="98">
        <v>15</v>
      </c>
      <c r="H5534" s="491">
        <f>H5533+(E5534-E5533)*(H5536-H5533)/(E5536-E5533)</f>
        <v>0.34313299999999997</v>
      </c>
      <c r="I5534" s="492">
        <f>I5533+(E5534-E5533)*(I5536-I5533)/(E5536-E5533)</f>
        <v>10.866666666666667</v>
      </c>
      <c r="J5534" s="397">
        <f>J5533+(E5534-E5533)*(J5536-J5533)/(E5536-E5533)</f>
        <v>0.22389999999999999</v>
      </c>
      <c r="K5534" s="469">
        <f t="shared" si="475"/>
        <v>10.899466581957046</v>
      </c>
      <c r="L5534" s="469">
        <f t="shared" si="476"/>
        <v>3.2799915290379289E-2</v>
      </c>
    </row>
    <row r="5535" spans="1:12">
      <c r="A5535" s="98" t="s">
        <v>123</v>
      </c>
      <c r="B5535" s="98">
        <f t="shared" si="473"/>
        <v>11</v>
      </c>
      <c r="C5535" s="98">
        <f t="shared" si="474"/>
        <v>6</v>
      </c>
      <c r="D5535" s="98">
        <f>D5533</f>
        <v>138</v>
      </c>
      <c r="E5535" s="98">
        <f t="shared" si="472"/>
        <v>53</v>
      </c>
      <c r="F5535" s="397">
        <f>F5533+(E5535-E5533)*(F5536-F5533)/(E5536-E5533)</f>
        <v>3.7532333333333336</v>
      </c>
      <c r="G5535" s="98">
        <v>15</v>
      </c>
      <c r="H5535" s="491">
        <f>H5533+(E5535-E5533)*(H5536-H5533)/(E5536-E5533)</f>
        <v>0.34251100000000001</v>
      </c>
      <c r="I5535" s="492">
        <f>I5533+(E5535-E5533)*(I5536-I5533)/(E5536-E5533)</f>
        <v>10.933333333333334</v>
      </c>
      <c r="J5535" s="397">
        <f>J5533+(E5535-E5533)*(J5536-J5533)/(E5536-E5533)</f>
        <v>0.221</v>
      </c>
      <c r="K5535" s="469">
        <f t="shared" si="475"/>
        <v>10.957993563223761</v>
      </c>
      <c r="L5535" s="469">
        <f t="shared" si="476"/>
        <v>2.4660229890427487E-2</v>
      </c>
    </row>
    <row r="5536" spans="1:12">
      <c r="A5536" s="480" t="s">
        <v>123</v>
      </c>
      <c r="B5536" s="480">
        <f t="shared" si="473"/>
        <v>11</v>
      </c>
      <c r="C5536" s="480">
        <f t="shared" si="474"/>
        <v>6</v>
      </c>
      <c r="D5536" s="480">
        <f>D5533</f>
        <v>138</v>
      </c>
      <c r="E5536" s="480">
        <f t="shared" si="472"/>
        <v>54</v>
      </c>
      <c r="F5536" s="484">
        <v>3.7665000000000002</v>
      </c>
      <c r="G5536" s="480">
        <v>15</v>
      </c>
      <c r="H5536" s="482">
        <v>0.341889</v>
      </c>
      <c r="I5536" s="483">
        <v>11</v>
      </c>
      <c r="J5536" s="484">
        <v>0.21809999999999999</v>
      </c>
      <c r="K5536" s="469">
        <f t="shared" si="475"/>
        <v>11.016733501224081</v>
      </c>
      <c r="L5536" s="469">
        <f t="shared" si="476"/>
        <v>1.6733501224081238E-2</v>
      </c>
    </row>
    <row r="5537" spans="1:12">
      <c r="A5537" s="98" t="s">
        <v>123</v>
      </c>
      <c r="B5537" s="98">
        <f t="shared" si="473"/>
        <v>11</v>
      </c>
      <c r="C5537" s="98">
        <f t="shared" si="474"/>
        <v>6</v>
      </c>
      <c r="D5537" s="98">
        <f>D5536</f>
        <v>138</v>
      </c>
      <c r="E5537" s="98">
        <f t="shared" si="472"/>
        <v>55</v>
      </c>
      <c r="F5537" s="397">
        <f>F5536+(E5537-E5536)*(F5539-F5536)/(E5539-E5536)</f>
        <v>3.7796333333333334</v>
      </c>
      <c r="G5537" s="98">
        <v>15</v>
      </c>
      <c r="H5537" s="491">
        <f>H5536+(E5537-E5536)*(H5539-H5536)/(E5539-E5536)</f>
        <v>0.34126266666666666</v>
      </c>
      <c r="I5537" s="492">
        <f>I5536+(E5537-E5536)*(I5539-I5536)/(E5539-E5536)</f>
        <v>11.066666666666666</v>
      </c>
      <c r="J5537" s="397">
        <f>J5536+(E5537-E5536)*(J5539-J5536)/(E5539-E5536)</f>
        <v>0.2152</v>
      </c>
      <c r="K5537" s="469">
        <f t="shared" si="475"/>
        <v>11.075437492918455</v>
      </c>
      <c r="L5537" s="469">
        <f t="shared" si="476"/>
        <v>8.7708262517889324E-3</v>
      </c>
    </row>
    <row r="5538" spans="1:12">
      <c r="A5538" s="98" t="s">
        <v>123</v>
      </c>
      <c r="B5538" s="98">
        <f t="shared" si="473"/>
        <v>11</v>
      </c>
      <c r="C5538" s="98">
        <f t="shared" si="474"/>
        <v>6</v>
      </c>
      <c r="D5538" s="98">
        <f>D5536</f>
        <v>138</v>
      </c>
      <c r="E5538" s="98">
        <f t="shared" si="472"/>
        <v>56</v>
      </c>
      <c r="F5538" s="397">
        <f>F5536+(E5538-E5536)*(F5539-F5536)/(E5539-E5536)</f>
        <v>3.7927666666666666</v>
      </c>
      <c r="G5538" s="98">
        <v>15</v>
      </c>
      <c r="H5538" s="491">
        <f>H5536+(E5538-E5536)*(H5539-H5536)/(E5539-E5536)</f>
        <v>0.34063633333333332</v>
      </c>
      <c r="I5538" s="492">
        <f>I5536+(E5538-E5536)*(I5539-I5536)/(E5539-E5536)</f>
        <v>11.133333333333333</v>
      </c>
      <c r="J5538" s="397">
        <f>J5536+(E5538-E5536)*(J5539-J5536)/(E5539-E5536)</f>
        <v>0.21229999999999999</v>
      </c>
      <c r="K5538" s="469">
        <f t="shared" si="475"/>
        <v>11.134357364501145</v>
      </c>
      <c r="L5538" s="469">
        <f t="shared" si="476"/>
        <v>1.0240311678124669E-3</v>
      </c>
    </row>
    <row r="5539" spans="1:12">
      <c r="A5539" s="480" t="s">
        <v>123</v>
      </c>
      <c r="B5539" s="480">
        <f t="shared" si="473"/>
        <v>11</v>
      </c>
      <c r="C5539" s="480">
        <f t="shared" si="474"/>
        <v>6</v>
      </c>
      <c r="D5539" s="480">
        <f>D5536</f>
        <v>138</v>
      </c>
      <c r="E5539" s="480">
        <f t="shared" si="472"/>
        <v>57</v>
      </c>
      <c r="F5539" s="484">
        <v>3.8058999999999998</v>
      </c>
      <c r="G5539" s="480">
        <v>15</v>
      </c>
      <c r="H5539" s="482">
        <v>0.34000999999999998</v>
      </c>
      <c r="I5539" s="483">
        <v>11.2</v>
      </c>
      <c r="J5539" s="484">
        <v>0.2094</v>
      </c>
      <c r="K5539" s="469">
        <f t="shared" si="475"/>
        <v>11.193494308990912</v>
      </c>
      <c r="L5539" s="469">
        <f t="shared" si="476"/>
        <v>-6.5056910090870446E-3</v>
      </c>
    </row>
    <row r="5540" spans="1:12">
      <c r="A5540" s="98" t="s">
        <v>123</v>
      </c>
      <c r="B5540" s="98">
        <f t="shared" si="473"/>
        <v>11</v>
      </c>
      <c r="C5540" s="98">
        <f t="shared" si="474"/>
        <v>6</v>
      </c>
      <c r="D5540" s="98">
        <f>D5539</f>
        <v>138</v>
      </c>
      <c r="E5540" s="98">
        <f t="shared" si="472"/>
        <v>58</v>
      </c>
      <c r="F5540" s="397">
        <f>F5539+(E5540-E5539)*(F5542-F5539)/(E5542-E5539)</f>
        <v>3.8188999999999997</v>
      </c>
      <c r="G5540" s="98">
        <v>15</v>
      </c>
      <c r="H5540" s="491">
        <f>H5539+(E5540-E5539)*(H5542-H5539)/(E5542-E5539)</f>
        <v>0.33937933333333331</v>
      </c>
      <c r="I5540" s="492">
        <f>I5539+(E5540-E5539)*(I5542-I5539)/(E5542-E5539)</f>
        <v>11.266666666666666</v>
      </c>
      <c r="J5540" s="397">
        <f>J5539+(E5540-E5539)*(J5542-J5539)/(E5542-E5539)</f>
        <v>0.20649999999999999</v>
      </c>
      <c r="K5540" s="469">
        <f t="shared" si="475"/>
        <v>11.252600335121565</v>
      </c>
      <c r="L5540" s="469">
        <f t="shared" si="476"/>
        <v>-1.4066331545100397E-2</v>
      </c>
    </row>
    <row r="5541" spans="1:12">
      <c r="A5541" s="98" t="s">
        <v>123</v>
      </c>
      <c r="B5541" s="98">
        <f t="shared" si="473"/>
        <v>11</v>
      </c>
      <c r="C5541" s="98">
        <f t="shared" si="474"/>
        <v>6</v>
      </c>
      <c r="D5541" s="98">
        <f>D5539</f>
        <v>138</v>
      </c>
      <c r="E5541" s="98">
        <f t="shared" si="472"/>
        <v>59</v>
      </c>
      <c r="F5541" s="397">
        <f>F5539+(E5541-E5539)*(F5542-F5539)/(E5542-E5539)</f>
        <v>3.8319000000000001</v>
      </c>
      <c r="G5541" s="98">
        <v>15</v>
      </c>
      <c r="H5541" s="491">
        <f>H5539+(E5541-E5539)*(H5542-H5539)/(E5542-E5539)</f>
        <v>0.33874866666666664</v>
      </c>
      <c r="I5541" s="492">
        <f>I5539+(E5541-E5539)*(I5542-I5539)/(E5542-E5539)</f>
        <v>11.333333333333334</v>
      </c>
      <c r="J5541" s="397">
        <f>J5539+(E5541-E5539)*(J5542-J5539)/(E5542-E5539)</f>
        <v>0.2036</v>
      </c>
      <c r="K5541" s="469">
        <f t="shared" si="475"/>
        <v>11.311926443006911</v>
      </c>
      <c r="L5541" s="469">
        <f t="shared" si="476"/>
        <v>-2.1406890326423067E-2</v>
      </c>
    </row>
    <row r="5542" spans="1:12">
      <c r="A5542" s="480" t="s">
        <v>123</v>
      </c>
      <c r="B5542" s="480">
        <f t="shared" si="473"/>
        <v>11</v>
      </c>
      <c r="C5542" s="480">
        <f t="shared" si="474"/>
        <v>6</v>
      </c>
      <c r="D5542" s="480">
        <f>D5539</f>
        <v>138</v>
      </c>
      <c r="E5542" s="480">
        <f t="shared" si="472"/>
        <v>60</v>
      </c>
      <c r="F5542" s="484">
        <v>3.8449</v>
      </c>
      <c r="G5542" s="480">
        <v>15</v>
      </c>
      <c r="H5542" s="482">
        <v>0.33811799999999997</v>
      </c>
      <c r="I5542" s="483">
        <v>11.4</v>
      </c>
      <c r="J5542" s="484">
        <v>0.20069999999999999</v>
      </c>
      <c r="K5542" s="469">
        <f t="shared" si="475"/>
        <v>11.371473864153936</v>
      </c>
      <c r="L5542" s="469">
        <f t="shared" si="476"/>
        <v>-2.8526135846064449E-2</v>
      </c>
    </row>
    <row r="5543" spans="1:12">
      <c r="A5543" s="98" t="s">
        <v>123</v>
      </c>
      <c r="B5543" s="98">
        <f t="shared" si="473"/>
        <v>11</v>
      </c>
      <c r="C5543" s="98">
        <f t="shared" si="474"/>
        <v>6</v>
      </c>
      <c r="D5543" s="98">
        <f>D5542</f>
        <v>138</v>
      </c>
      <c r="E5543" s="98">
        <f t="shared" si="472"/>
        <v>61</v>
      </c>
      <c r="F5543" s="397">
        <f>F5542+(E5543-E5542)*(F5545-F5542)/(E5545-E5542)</f>
        <v>3.8577666666666666</v>
      </c>
      <c r="G5543" s="98">
        <v>15</v>
      </c>
      <c r="H5543" s="491">
        <f>H5542+(E5543-E5542)*(H5545-H5542)/(E5545-E5542)</f>
        <v>0.33748166666666662</v>
      </c>
      <c r="I5543" s="492">
        <f>I5542+(E5543-E5542)*(I5545-I5542)/(E5545-E5542)</f>
        <v>11.466666666666667</v>
      </c>
      <c r="J5543" s="397">
        <f>J5542+(E5543-E5542)*(J5545-J5542)/(E5545-E5542)</f>
        <v>0.19776666666666665</v>
      </c>
      <c r="K5543" s="469">
        <f t="shared" si="475"/>
        <v>11.431040698507081</v>
      </c>
      <c r="L5543" s="469">
        <f t="shared" si="476"/>
        <v>-3.5625968159585852E-2</v>
      </c>
    </row>
    <row r="5544" spans="1:12">
      <c r="A5544" s="98" t="s">
        <v>123</v>
      </c>
      <c r="B5544" s="98">
        <f t="shared" si="473"/>
        <v>11</v>
      </c>
      <c r="C5544" s="98">
        <f t="shared" si="474"/>
        <v>6</v>
      </c>
      <c r="D5544" s="98">
        <f>D5542</f>
        <v>138</v>
      </c>
      <c r="E5544" s="98">
        <f t="shared" si="472"/>
        <v>62</v>
      </c>
      <c r="F5544" s="397">
        <f>F5542+(E5544-E5542)*(F5545-F5542)/(E5545-E5542)</f>
        <v>3.8706333333333336</v>
      </c>
      <c r="G5544" s="98">
        <v>15</v>
      </c>
      <c r="H5544" s="491">
        <f>H5542+(E5544-E5542)*(H5545-H5542)/(E5545-E5542)</f>
        <v>0.33684533333333333</v>
      </c>
      <c r="I5544" s="492">
        <f>I5542+(E5544-E5542)*(I5545-I5542)/(E5545-E5542)</f>
        <v>11.533333333333333</v>
      </c>
      <c r="J5544" s="397">
        <f>J5542+(E5544-E5542)*(J5545-J5542)/(E5545-E5542)</f>
        <v>0.19483333333333333</v>
      </c>
      <c r="K5544" s="469">
        <f t="shared" si="475"/>
        <v>11.490832587854367</v>
      </c>
      <c r="L5544" s="469">
        <f t="shared" si="476"/>
        <v>-4.2500745478966095E-2</v>
      </c>
    </row>
    <row r="5545" spans="1:12">
      <c r="A5545" s="480" t="s">
        <v>123</v>
      </c>
      <c r="B5545" s="480">
        <f t="shared" si="473"/>
        <v>11</v>
      </c>
      <c r="C5545" s="480">
        <f t="shared" si="474"/>
        <v>6</v>
      </c>
      <c r="D5545" s="480">
        <f>D5542</f>
        <v>138</v>
      </c>
      <c r="E5545" s="480">
        <f t="shared" si="472"/>
        <v>63</v>
      </c>
      <c r="F5545" s="484">
        <v>3.8835000000000002</v>
      </c>
      <c r="G5545" s="480">
        <v>15</v>
      </c>
      <c r="H5545" s="482">
        <v>0.33620899999999998</v>
      </c>
      <c r="I5545" s="483">
        <v>11.6</v>
      </c>
      <c r="J5545" s="484">
        <v>0.19189999999999999</v>
      </c>
      <c r="K5545" s="469">
        <f t="shared" si="475"/>
        <v>11.550850810061601</v>
      </c>
      <c r="L5545" s="469">
        <f t="shared" si="476"/>
        <v>-4.9149189938399118E-2</v>
      </c>
    </row>
    <row r="5546" spans="1:12">
      <c r="A5546" s="98" t="s">
        <v>123</v>
      </c>
      <c r="B5546" s="98">
        <f t="shared" si="473"/>
        <v>11</v>
      </c>
      <c r="C5546" s="98">
        <f t="shared" si="474"/>
        <v>6</v>
      </c>
      <c r="D5546" s="98">
        <f>D5545</f>
        <v>138</v>
      </c>
      <c r="E5546" s="98">
        <f t="shared" si="472"/>
        <v>64</v>
      </c>
      <c r="F5546" s="397">
        <f>F5545+(E5546-E5545)*(F5548-F5545)/(E5548-E5545)</f>
        <v>3.8962333333333334</v>
      </c>
      <c r="G5546" s="98">
        <v>15</v>
      </c>
      <c r="H5546" s="491">
        <f>H5545+(E5546-E5545)*(H5548-H5545)/(E5548-E5545)</f>
        <v>0.33556733333333333</v>
      </c>
      <c r="I5546" s="492">
        <f>I5545+(E5546-E5545)*(I5548-I5545)/(E5548-E5545)</f>
        <v>11.633333333333333</v>
      </c>
      <c r="J5546" s="397">
        <f>J5545+(E5546-E5545)*(J5548-J5545)/(E5548-E5545)</f>
        <v>0.189</v>
      </c>
      <c r="K5546" s="469">
        <f t="shared" si="475"/>
        <v>11.610883856394445</v>
      </c>
      <c r="L5546" s="469">
        <f t="shared" si="476"/>
        <v>-2.2449476938888324E-2</v>
      </c>
    </row>
    <row r="5547" spans="1:12">
      <c r="A5547" s="98" t="s">
        <v>123</v>
      </c>
      <c r="B5547" s="98">
        <f t="shared" si="473"/>
        <v>11</v>
      </c>
      <c r="C5547" s="98">
        <f t="shared" si="474"/>
        <v>6</v>
      </c>
      <c r="D5547" s="98">
        <f>D5545</f>
        <v>138</v>
      </c>
      <c r="E5547" s="98">
        <f t="shared" si="472"/>
        <v>65</v>
      </c>
      <c r="F5547" s="397">
        <f>F5545+(E5547-E5545)*(F5548-F5545)/(E5548-E5545)</f>
        <v>3.9089666666666667</v>
      </c>
      <c r="G5547" s="98">
        <v>15</v>
      </c>
      <c r="H5547" s="491">
        <f>H5545+(E5547-E5545)*(H5548-H5545)/(E5548-E5545)</f>
        <v>0.33492566666666668</v>
      </c>
      <c r="I5547" s="492">
        <f>I5545+(E5547-E5545)*(I5548-I5545)/(E5548-E5545)</f>
        <v>11.666666666666666</v>
      </c>
      <c r="J5547" s="397">
        <f>J5545+(E5547-E5545)*(J5548-J5545)/(E5548-E5545)</f>
        <v>0.18609999999999999</v>
      </c>
      <c r="K5547" s="469">
        <f t="shared" si="475"/>
        <v>11.671146931110087</v>
      </c>
      <c r="L5547" s="469">
        <f t="shared" si="476"/>
        <v>4.4802644434209782E-3</v>
      </c>
    </row>
    <row r="5548" spans="1:12">
      <c r="A5548" s="480" t="s">
        <v>123</v>
      </c>
      <c r="B5548" s="480">
        <f t="shared" si="473"/>
        <v>11</v>
      </c>
      <c r="C5548" s="480">
        <f t="shared" si="474"/>
        <v>6</v>
      </c>
      <c r="D5548" s="480">
        <f>D5545</f>
        <v>138</v>
      </c>
      <c r="E5548" s="480">
        <f t="shared" si="472"/>
        <v>66</v>
      </c>
      <c r="F5548" s="484">
        <v>3.9217</v>
      </c>
      <c r="G5548" s="480">
        <v>15</v>
      </c>
      <c r="H5548" s="482">
        <v>0.33428400000000003</v>
      </c>
      <c r="I5548" s="483">
        <v>11.7</v>
      </c>
      <c r="J5548" s="484">
        <v>0.1832</v>
      </c>
      <c r="K5548" s="469">
        <f t="shared" si="475"/>
        <v>11.731641358844575</v>
      </c>
      <c r="L5548" s="469">
        <f t="shared" si="476"/>
        <v>3.1641358844575862E-2</v>
      </c>
    </row>
    <row r="5549" spans="1:12">
      <c r="A5549" s="98" t="s">
        <v>123</v>
      </c>
      <c r="B5549" s="98">
        <f t="shared" si="473"/>
        <v>11</v>
      </c>
      <c r="C5549" s="98">
        <f t="shared" si="474"/>
        <v>6</v>
      </c>
      <c r="D5549" s="98">
        <f>D5548</f>
        <v>138</v>
      </c>
      <c r="E5549" s="98">
        <f t="shared" si="472"/>
        <v>67</v>
      </c>
      <c r="F5549" s="397">
        <f>F5548+(E5549-E5548)*(F5551-F5548)/(E5551-E5548)</f>
        <v>3.9343333333333335</v>
      </c>
      <c r="G5549" s="98">
        <v>15</v>
      </c>
      <c r="H5549" s="491">
        <f>H5548+(E5549-E5548)*(H5551-H5548)/(E5551-E5548)</f>
        <v>0.33363633333333337</v>
      </c>
      <c r="I5549" s="492">
        <f>I5548+(E5549-E5548)*(I5551-I5548)/(E5551-E5548)</f>
        <v>11.766666666666666</v>
      </c>
      <c r="J5549" s="397">
        <f>J5548+(E5549-E5548)*(J5551-J5548)/(E5551-E5548)</f>
        <v>0.18029999999999999</v>
      </c>
      <c r="K5549" s="469">
        <f t="shared" si="475"/>
        <v>11.792280816737584</v>
      </c>
      <c r="L5549" s="469">
        <f t="shared" si="476"/>
        <v>2.5614150070918384E-2</v>
      </c>
    </row>
    <row r="5550" spans="1:12">
      <c r="A5550" s="98" t="s">
        <v>123</v>
      </c>
      <c r="B5550" s="98">
        <f t="shared" si="473"/>
        <v>11</v>
      </c>
      <c r="C5550" s="98">
        <f t="shared" si="474"/>
        <v>6</v>
      </c>
      <c r="D5550" s="98">
        <f>D5548</f>
        <v>138</v>
      </c>
      <c r="E5550" s="98">
        <f t="shared" si="472"/>
        <v>68</v>
      </c>
      <c r="F5550" s="397">
        <f>F5548+(E5550-E5548)*(F5551-F5548)/(E5551-E5548)</f>
        <v>3.9469666666666665</v>
      </c>
      <c r="G5550" s="98">
        <v>15</v>
      </c>
      <c r="H5550" s="491">
        <f>H5548+(E5550-E5548)*(H5551-H5548)/(E5551-E5548)</f>
        <v>0.33298866666666666</v>
      </c>
      <c r="I5550" s="492">
        <f>I5548+(E5550-E5548)*(I5551-I5548)/(E5551-E5548)</f>
        <v>11.833333333333334</v>
      </c>
      <c r="J5550" s="397">
        <f>J5548+(E5550-E5548)*(J5551-J5548)/(E5551-E5548)</f>
        <v>0.1774</v>
      </c>
      <c r="K5550" s="469">
        <f t="shared" si="475"/>
        <v>11.853156163473031</v>
      </c>
      <c r="L5550" s="469">
        <f t="shared" si="476"/>
        <v>1.982283013969699E-2</v>
      </c>
    </row>
    <row r="5551" spans="1:12">
      <c r="A5551" s="480" t="s">
        <v>123</v>
      </c>
      <c r="B5551" s="480">
        <f t="shared" si="473"/>
        <v>11</v>
      </c>
      <c r="C5551" s="480">
        <f t="shared" si="474"/>
        <v>6</v>
      </c>
      <c r="D5551" s="480">
        <f>D5548</f>
        <v>138</v>
      </c>
      <c r="E5551" s="480">
        <f t="shared" si="472"/>
        <v>69</v>
      </c>
      <c r="F5551" s="484">
        <v>3.9596</v>
      </c>
      <c r="G5551" s="480">
        <v>15</v>
      </c>
      <c r="H5551" s="482">
        <v>0.332341</v>
      </c>
      <c r="I5551" s="483">
        <v>11.9</v>
      </c>
      <c r="J5551" s="484">
        <v>0.17449999999999999</v>
      </c>
      <c r="K5551" s="469">
        <f t="shared" si="475"/>
        <v>11.914268778152561</v>
      </c>
      <c r="L5551" s="469">
        <f t="shared" si="476"/>
        <v>1.4268778152560557E-2</v>
      </c>
    </row>
    <row r="5552" spans="1:12">
      <c r="A5552" s="98" t="s">
        <v>123</v>
      </c>
      <c r="B5552" s="98">
        <f t="shared" si="473"/>
        <v>11</v>
      </c>
      <c r="C5552" s="98">
        <f t="shared" si="474"/>
        <v>6</v>
      </c>
      <c r="D5552" s="98">
        <f>D5551</f>
        <v>138</v>
      </c>
      <c r="E5552" s="98">
        <f t="shared" si="472"/>
        <v>70</v>
      </c>
      <c r="F5552" s="397">
        <f>F5551+(E5552-E5551)*(F5554-F5551)/(E5554-E5551)</f>
        <v>3.9721000000000002</v>
      </c>
      <c r="G5552" s="98">
        <v>15</v>
      </c>
      <c r="H5552" s="491">
        <f>H5551+(E5552-E5551)*(H5554-H5551)/(E5554-E5551)</f>
        <v>0.33168666666666669</v>
      </c>
      <c r="I5552" s="492">
        <f>I5551+(E5552-E5551)*(I5554-I5551)/(E5554-E5551)</f>
        <v>11.966666666666667</v>
      </c>
      <c r="J5552" s="397">
        <f>J5551+(E5552-E5551)*(J5554-J5551)/(E5554-E5551)</f>
        <v>0.1716</v>
      </c>
      <c r="K5552" s="469">
        <f t="shared" si="475"/>
        <v>11.975458766305549</v>
      </c>
      <c r="L5552" s="469">
        <f t="shared" si="476"/>
        <v>8.792099638881723E-3</v>
      </c>
    </row>
    <row r="5553" spans="1:12">
      <c r="A5553" s="98" t="s">
        <v>123</v>
      </c>
      <c r="B5553" s="98">
        <f t="shared" si="473"/>
        <v>11</v>
      </c>
      <c r="C5553" s="98">
        <f t="shared" si="474"/>
        <v>6</v>
      </c>
      <c r="D5553" s="98">
        <f>D5551</f>
        <v>138</v>
      </c>
      <c r="E5553" s="98">
        <f t="shared" si="472"/>
        <v>71</v>
      </c>
      <c r="F5553" s="397">
        <f>F5551+(E5553-E5551)*(F5554-F5551)/(E5554-E5551)</f>
        <v>3.9845999999999999</v>
      </c>
      <c r="G5553" s="98">
        <v>15</v>
      </c>
      <c r="H5553" s="491">
        <f>H5551+(E5553-E5551)*(H5554-H5551)/(E5554-E5551)</f>
        <v>0.33103233333333332</v>
      </c>
      <c r="I5553" s="492">
        <f>I5551+(E5553-E5551)*(I5554-I5551)/(E5554-E5551)</f>
        <v>12.033333333333333</v>
      </c>
      <c r="J5553" s="397">
        <f>J5551+(E5553-E5551)*(J5554-J5551)/(E5554-E5551)</f>
        <v>0.16869999999999999</v>
      </c>
      <c r="K5553" s="469">
        <f t="shared" si="475"/>
        <v>12.036890656199747</v>
      </c>
      <c r="L5553" s="469">
        <f t="shared" si="476"/>
        <v>3.5573228664134149E-3</v>
      </c>
    </row>
    <row r="5554" spans="1:12">
      <c r="A5554" s="480" t="s">
        <v>123</v>
      </c>
      <c r="B5554" s="480">
        <f t="shared" si="473"/>
        <v>11</v>
      </c>
      <c r="C5554" s="480">
        <f t="shared" si="474"/>
        <v>6</v>
      </c>
      <c r="D5554" s="480">
        <f>D5551</f>
        <v>138</v>
      </c>
      <c r="E5554" s="480">
        <f t="shared" si="472"/>
        <v>72</v>
      </c>
      <c r="F5554" s="484">
        <v>3.9971000000000001</v>
      </c>
      <c r="G5554" s="480">
        <v>15</v>
      </c>
      <c r="H5554" s="482">
        <v>0.330378</v>
      </c>
      <c r="I5554" s="483">
        <v>12.1</v>
      </c>
      <c r="J5554" s="484">
        <v>0.1658</v>
      </c>
      <c r="K5554" s="469">
        <f t="shared" si="475"/>
        <v>12.09856588513763</v>
      </c>
      <c r="L5554" s="469">
        <f t="shared" si="476"/>
        <v>-1.4341148623699951E-3</v>
      </c>
    </row>
    <row r="5555" spans="1:12">
      <c r="A5555" s="98" t="s">
        <v>123</v>
      </c>
      <c r="B5555" s="98">
        <f t="shared" si="473"/>
        <v>11</v>
      </c>
      <c r="C5555" s="98">
        <f t="shared" si="474"/>
        <v>6</v>
      </c>
      <c r="D5555" s="98">
        <f>D5554</f>
        <v>138</v>
      </c>
      <c r="E5555" s="98">
        <f t="shared" si="472"/>
        <v>73</v>
      </c>
      <c r="F5555" s="397">
        <f>F5554+(E5555-E5554)*(F5557-F5554)/(E5557-E5554)</f>
        <v>4.0095000000000001</v>
      </c>
      <c r="G5555" s="98">
        <v>15</v>
      </c>
      <c r="H5555" s="491">
        <f>H5554+(E5555-E5554)*(H5557-H5554)/(E5557-E5554)</f>
        <v>0.32971666666666666</v>
      </c>
      <c r="I5555" s="492">
        <f>I5554+(E5555-E5554)*(I5557-I5554)/(E5557-E5554)</f>
        <v>12.166666666666666</v>
      </c>
      <c r="J5555" s="397">
        <f>J5554+(E5555-E5554)*(J5557-J5554)/(E5557-E5554)</f>
        <v>0.16286666666666666</v>
      </c>
      <c r="K5555" s="469">
        <f t="shared" si="475"/>
        <v>12.160440782490017</v>
      </c>
      <c r="L5555" s="469">
        <f t="shared" si="476"/>
        <v>-6.2258841766489326E-3</v>
      </c>
    </row>
    <row r="5556" spans="1:12">
      <c r="A5556" s="98" t="s">
        <v>123</v>
      </c>
      <c r="B5556" s="98">
        <f t="shared" si="473"/>
        <v>11</v>
      </c>
      <c r="C5556" s="98">
        <f t="shared" si="474"/>
        <v>6</v>
      </c>
      <c r="D5556" s="98">
        <f>D5554</f>
        <v>138</v>
      </c>
      <c r="E5556" s="98">
        <f t="shared" si="472"/>
        <v>74</v>
      </c>
      <c r="F5556" s="397">
        <f>F5554+(E5556-E5554)*(F5557-F5554)/(E5557-E5554)</f>
        <v>4.0219000000000005</v>
      </c>
      <c r="G5556" s="98">
        <v>15</v>
      </c>
      <c r="H5556" s="491">
        <f>H5554+(E5556-E5554)*(H5557-H5554)/(E5557-E5554)</f>
        <v>0.32905533333333337</v>
      </c>
      <c r="I5556" s="492">
        <f>I5554+(E5556-E5554)*(I5557-I5554)/(E5557-E5554)</f>
        <v>12.233333333333334</v>
      </c>
      <c r="J5556" s="397">
        <f>J5554+(E5556-E5554)*(J5557-J5554)/(E5557-E5554)</f>
        <v>0.15993333333333334</v>
      </c>
      <c r="K5556" s="469">
        <f t="shared" si="475"/>
        <v>12.222564391399217</v>
      </c>
      <c r="L5556" s="469">
        <f t="shared" si="476"/>
        <v>-1.0768941934117038E-2</v>
      </c>
    </row>
    <row r="5557" spans="1:12">
      <c r="A5557" s="480" t="s">
        <v>123</v>
      </c>
      <c r="B5557" s="480">
        <f t="shared" si="473"/>
        <v>11</v>
      </c>
      <c r="C5557" s="480">
        <f t="shared" si="474"/>
        <v>6</v>
      </c>
      <c r="D5557" s="480">
        <f>D5554</f>
        <v>138</v>
      </c>
      <c r="E5557" s="480">
        <f t="shared" si="472"/>
        <v>75</v>
      </c>
      <c r="F5557" s="484">
        <v>4.0343</v>
      </c>
      <c r="G5557" s="480">
        <v>15</v>
      </c>
      <c r="H5557" s="482">
        <v>0.32839400000000002</v>
      </c>
      <c r="I5557" s="483">
        <v>12.3</v>
      </c>
      <c r="J5557" s="484">
        <v>0.157</v>
      </c>
      <c r="K5557" s="469">
        <f t="shared" si="475"/>
        <v>12.284938214461896</v>
      </c>
      <c r="L5557" s="469">
        <f t="shared" si="476"/>
        <v>-1.5061785538104999E-2</v>
      </c>
    </row>
    <row r="5558" spans="1:12">
      <c r="A5558" s="98" t="s">
        <v>123</v>
      </c>
      <c r="B5558" s="98">
        <f t="shared" si="473"/>
        <v>11</v>
      </c>
      <c r="C5558" s="98">
        <f t="shared" si="474"/>
        <v>6</v>
      </c>
      <c r="D5558" s="98">
        <f>D5557</f>
        <v>138</v>
      </c>
      <c r="E5558" s="98">
        <f t="shared" si="472"/>
        <v>76</v>
      </c>
      <c r="F5558" s="397">
        <f>F5557+(E5558-E5557)*(F5560-F5557)/(E5560-E5557)</f>
        <v>4.0465666666666671</v>
      </c>
      <c r="G5558" s="98">
        <v>15</v>
      </c>
      <c r="H5558" s="491">
        <f>H5557+(E5558-E5557)*(H5560-H5557)/(E5560-E5557)</f>
        <v>0.32772499999999999</v>
      </c>
      <c r="I5558" s="492">
        <f>I5557+(E5558-E5557)*(I5560-I5557)/(E5560-E5557)</f>
        <v>12.366666666666667</v>
      </c>
      <c r="J5558" s="397">
        <f>J5557+(E5558-E5557)*(J5560-J5557)/(E5560-E5557)</f>
        <v>0.15409999999999999</v>
      </c>
      <c r="K5558" s="469">
        <f t="shared" si="475"/>
        <v>12.34744577516719</v>
      </c>
      <c r="L5558" s="469">
        <f t="shared" si="476"/>
        <v>-1.9220891499477588E-2</v>
      </c>
    </row>
    <row r="5559" spans="1:12">
      <c r="A5559" s="98" t="s">
        <v>123</v>
      </c>
      <c r="B5559" s="98">
        <f t="shared" si="473"/>
        <v>11</v>
      </c>
      <c r="C5559" s="98">
        <f t="shared" si="474"/>
        <v>6</v>
      </c>
      <c r="D5559" s="98">
        <f>D5557</f>
        <v>138</v>
      </c>
      <c r="E5559" s="98">
        <f t="shared" si="472"/>
        <v>77</v>
      </c>
      <c r="F5559" s="397">
        <f>F5557+(E5559-E5557)*(F5560-F5557)/(E5560-E5557)</f>
        <v>4.0588333333333333</v>
      </c>
      <c r="G5559" s="98">
        <v>15</v>
      </c>
      <c r="H5559" s="491">
        <f>H5557+(E5559-E5557)*(H5560-H5557)/(E5560-E5557)</f>
        <v>0.32705600000000001</v>
      </c>
      <c r="I5559" s="492">
        <f>I5557+(E5559-E5557)*(I5560-I5557)/(E5560-E5557)</f>
        <v>12.433333333333334</v>
      </c>
      <c r="J5559" s="397">
        <f>J5557+(E5559-E5557)*(J5560-J5557)/(E5560-E5557)</f>
        <v>0.1512</v>
      </c>
      <c r="K5559" s="469">
        <f t="shared" si="475"/>
        <v>12.410209056960683</v>
      </c>
      <c r="L5559" s="469">
        <f t="shared" si="476"/>
        <v>-2.3124276372650243E-2</v>
      </c>
    </row>
    <row r="5560" spans="1:12">
      <c r="A5560" s="480" t="s">
        <v>123</v>
      </c>
      <c r="B5560" s="480">
        <f t="shared" si="473"/>
        <v>11</v>
      </c>
      <c r="C5560" s="480">
        <f t="shared" si="474"/>
        <v>6</v>
      </c>
      <c r="D5560" s="480">
        <f>D5557</f>
        <v>138</v>
      </c>
      <c r="E5560" s="480">
        <f t="shared" ref="E5560:E5602" si="477">E5559+1</f>
        <v>78</v>
      </c>
      <c r="F5560" s="484">
        <v>4.0711000000000004</v>
      </c>
      <c r="G5560" s="480">
        <v>15</v>
      </c>
      <c r="H5560" s="482">
        <v>0.32638699999999998</v>
      </c>
      <c r="I5560" s="483">
        <v>12.5</v>
      </c>
      <c r="J5560" s="484">
        <v>0.14829999999999999</v>
      </c>
      <c r="K5560" s="469">
        <f t="shared" si="475"/>
        <v>12.47322963230766</v>
      </c>
      <c r="L5560" s="469">
        <f t="shared" si="476"/>
        <v>-2.6770367692339647E-2</v>
      </c>
    </row>
    <row r="5561" spans="1:12">
      <c r="A5561" s="98" t="s">
        <v>123</v>
      </c>
      <c r="B5561" s="98">
        <f t="shared" si="473"/>
        <v>11</v>
      </c>
      <c r="C5561" s="98">
        <f t="shared" si="474"/>
        <v>6</v>
      </c>
      <c r="D5561" s="98">
        <f>D5560</f>
        <v>138</v>
      </c>
      <c r="E5561" s="98">
        <f t="shared" si="477"/>
        <v>79</v>
      </c>
      <c r="F5561" s="397">
        <f>F5560+(E5561-E5560)*(F5563-F5560)/(E5563-E5560)</f>
        <v>4.0832666666666668</v>
      </c>
      <c r="G5561" s="98">
        <v>15</v>
      </c>
      <c r="H5561" s="491">
        <f>H5560+(E5561-E5560)*(H5563-H5560)/(E5563-E5560)</f>
        <v>0.32571</v>
      </c>
      <c r="I5561" s="492">
        <f>I5560+(E5561-E5560)*(I5563-I5560)/(E5563-E5560)</f>
        <v>12.566666666666666</v>
      </c>
      <c r="J5561" s="397">
        <f>J5560+(E5561-E5560)*(J5563-J5560)/(E5563-E5560)</f>
        <v>0.1454</v>
      </c>
      <c r="K5561" s="469">
        <f t="shared" si="475"/>
        <v>12.536509983318494</v>
      </c>
      <c r="L5561" s="469">
        <f t="shared" si="476"/>
        <v>-3.0156683348172564E-2</v>
      </c>
    </row>
    <row r="5562" spans="1:12">
      <c r="A5562" s="98" t="s">
        <v>123</v>
      </c>
      <c r="B5562" s="98">
        <f t="shared" si="473"/>
        <v>11</v>
      </c>
      <c r="C5562" s="98">
        <f t="shared" si="474"/>
        <v>6</v>
      </c>
      <c r="D5562" s="98">
        <f>D5560</f>
        <v>138</v>
      </c>
      <c r="E5562" s="98">
        <f t="shared" si="477"/>
        <v>80</v>
      </c>
      <c r="F5562" s="397">
        <f>F5560+(E5562-E5560)*(F5563-F5560)/(E5563-E5560)</f>
        <v>4.0954333333333333</v>
      </c>
      <c r="G5562" s="98">
        <v>15</v>
      </c>
      <c r="H5562" s="491">
        <f>H5560+(E5562-E5560)*(H5563-H5560)/(E5563-E5560)</f>
        <v>0.32503299999999996</v>
      </c>
      <c r="I5562" s="492">
        <f>I5560+(E5562-E5560)*(I5563-I5560)/(E5563-E5560)</f>
        <v>12.633333333333333</v>
      </c>
      <c r="J5562" s="397">
        <f>J5560+(E5562-E5560)*(J5563-J5560)/(E5563-E5560)</f>
        <v>0.14249999999999999</v>
      </c>
      <c r="K5562" s="469">
        <f t="shared" si="475"/>
        <v>12.600053943240637</v>
      </c>
      <c r="L5562" s="469">
        <f t="shared" si="476"/>
        <v>-3.3279390092696204E-2</v>
      </c>
    </row>
    <row r="5563" spans="1:12">
      <c r="A5563" s="480" t="s">
        <v>123</v>
      </c>
      <c r="B5563" s="480">
        <f t="shared" si="473"/>
        <v>11</v>
      </c>
      <c r="C5563" s="480">
        <f t="shared" si="474"/>
        <v>6</v>
      </c>
      <c r="D5563" s="480">
        <f>D5560</f>
        <v>138</v>
      </c>
      <c r="E5563" s="480">
        <f t="shared" si="477"/>
        <v>81</v>
      </c>
      <c r="F5563" s="484">
        <v>4.1075999999999997</v>
      </c>
      <c r="G5563" s="480">
        <v>15</v>
      </c>
      <c r="H5563" s="482">
        <v>0.32435599999999998</v>
      </c>
      <c r="I5563" s="483">
        <v>12.7</v>
      </c>
      <c r="J5563" s="484">
        <v>0.1396</v>
      </c>
      <c r="K5563" s="469">
        <f t="shared" si="475"/>
        <v>12.663863162697776</v>
      </c>
      <c r="L5563" s="469">
        <f t="shared" si="476"/>
        <v>-3.6136837302223057E-2</v>
      </c>
    </row>
    <row r="5564" spans="1:12">
      <c r="A5564" s="98" t="s">
        <v>123</v>
      </c>
      <c r="B5564" s="98">
        <f t="shared" si="473"/>
        <v>11</v>
      </c>
      <c r="C5564" s="98">
        <f t="shared" si="474"/>
        <v>6</v>
      </c>
      <c r="D5564" s="98">
        <f>D5563</f>
        <v>138</v>
      </c>
      <c r="E5564" s="98">
        <f t="shared" si="477"/>
        <v>82</v>
      </c>
      <c r="F5564" s="397">
        <f>F5563+(E5564-E5563)*(F5566-F5563)/(E5566-E5563)</f>
        <v>4.1196333333333328</v>
      </c>
      <c r="G5564" s="98">
        <v>15</v>
      </c>
      <c r="H5564" s="491">
        <f>H5563+(E5564-E5563)*(H5566-H5563)/(E5566-E5563)</f>
        <v>0.32367066666666666</v>
      </c>
      <c r="I5564" s="492">
        <f>I5563+(E5564-E5563)*(I5566-I5563)/(E5566-E5563)</f>
        <v>12.766666666666666</v>
      </c>
      <c r="J5564" s="397">
        <f>J5563+(E5564-E5563)*(J5566-J5563)/(E5566-E5563)</f>
        <v>0.1366</v>
      </c>
      <c r="K5564" s="469">
        <f t="shared" si="475"/>
        <v>12.727855062553294</v>
      </c>
      <c r="L5564" s="469">
        <f t="shared" si="476"/>
        <v>-3.88116041133717E-2</v>
      </c>
    </row>
    <row r="5565" spans="1:12">
      <c r="A5565" s="98" t="s">
        <v>123</v>
      </c>
      <c r="B5565" s="98">
        <f t="shared" ref="B5565:B5628" si="478">INT(D5565/12)</f>
        <v>11</v>
      </c>
      <c r="C5565" s="98">
        <f t="shared" ref="C5565:C5628" si="479">D5565-B5565*12</f>
        <v>6</v>
      </c>
      <c r="D5565" s="98">
        <f>D5563</f>
        <v>138</v>
      </c>
      <c r="E5565" s="98">
        <f t="shared" si="477"/>
        <v>83</v>
      </c>
      <c r="F5565" s="397">
        <f>F5563+(E5565-E5563)*(F5566-F5563)/(E5566-E5563)</f>
        <v>4.1316666666666668</v>
      </c>
      <c r="G5565" s="98">
        <v>15</v>
      </c>
      <c r="H5565" s="491">
        <f>H5563+(E5565-E5563)*(H5566-H5563)/(E5566-E5563)</f>
        <v>0.32298533333333329</v>
      </c>
      <c r="I5565" s="492">
        <f>I5563+(E5565-E5563)*(I5566-I5563)/(E5566-E5563)</f>
        <v>12.833333333333334</v>
      </c>
      <c r="J5565" s="397">
        <f>J5563+(E5565-E5563)*(J5566-J5563)/(E5566-E5563)</f>
        <v>0.1336</v>
      </c>
      <c r="K5565" s="469">
        <f t="shared" si="475"/>
        <v>12.792118527569881</v>
      </c>
      <c r="L5565" s="469">
        <f t="shared" si="476"/>
        <v>-4.1214805763452489E-2</v>
      </c>
    </row>
    <row r="5566" spans="1:12">
      <c r="A5566" s="480" t="s">
        <v>123</v>
      </c>
      <c r="B5566" s="480">
        <f t="shared" si="478"/>
        <v>11</v>
      </c>
      <c r="C5566" s="480">
        <f t="shared" si="479"/>
        <v>6</v>
      </c>
      <c r="D5566" s="480">
        <f>D5563</f>
        <v>138</v>
      </c>
      <c r="E5566" s="480">
        <f t="shared" si="477"/>
        <v>84</v>
      </c>
      <c r="F5566" s="484">
        <v>4.1436999999999999</v>
      </c>
      <c r="G5566" s="480">
        <v>15</v>
      </c>
      <c r="H5566" s="482">
        <v>0.32229999999999998</v>
      </c>
      <c r="I5566" s="483">
        <v>12.9</v>
      </c>
      <c r="J5566" s="484">
        <v>0.13059999999999999</v>
      </c>
      <c r="K5566" s="469">
        <f t="shared" si="475"/>
        <v>12.85665529010239</v>
      </c>
      <c r="L5566" s="469">
        <f t="shared" si="476"/>
        <v>-4.3344709897610301E-2</v>
      </c>
    </row>
    <row r="5567" spans="1:12">
      <c r="A5567" s="98" t="s">
        <v>123</v>
      </c>
      <c r="B5567" s="98">
        <f t="shared" si="478"/>
        <v>11</v>
      </c>
      <c r="C5567" s="98">
        <f t="shared" si="479"/>
        <v>6</v>
      </c>
      <c r="D5567" s="98">
        <f>D5566</f>
        <v>138</v>
      </c>
      <c r="E5567" s="98">
        <f t="shared" si="477"/>
        <v>85</v>
      </c>
      <c r="F5567" s="397">
        <f>F5566+(E5567-E5566)*(F5569-F5566)/(E5569-E5566)</f>
        <v>4.1556666666666668</v>
      </c>
      <c r="G5567" s="98">
        <v>15</v>
      </c>
      <c r="H5567" s="491">
        <f>H5566+(E5567-E5566)*(H5569-H5566)/(E5569-E5566)</f>
        <v>0.32160566666666662</v>
      </c>
      <c r="I5567" s="492">
        <f>I5566+(E5567-E5566)*(I5569-I5566)/(E5569-E5566)</f>
        <v>12.966666666666667</v>
      </c>
      <c r="J5567" s="397">
        <f>J5566+(E5567-E5566)*(J5569-J5566)/(E5569-E5566)</f>
        <v>0.12776666666666667</v>
      </c>
      <c r="K5567" s="469">
        <f t="shared" si="475"/>
        <v>12.921621405924649</v>
      </c>
      <c r="L5567" s="469">
        <f t="shared" si="476"/>
        <v>-4.5045260742018201E-2</v>
      </c>
    </row>
    <row r="5568" spans="1:12">
      <c r="A5568" s="98" t="s">
        <v>123</v>
      </c>
      <c r="B5568" s="98">
        <f t="shared" si="478"/>
        <v>11</v>
      </c>
      <c r="C5568" s="98">
        <f t="shared" si="479"/>
        <v>6</v>
      </c>
      <c r="D5568" s="98">
        <f>D5566</f>
        <v>138</v>
      </c>
      <c r="E5568" s="98">
        <f t="shared" si="477"/>
        <v>86</v>
      </c>
      <c r="F5568" s="397">
        <f>F5566+(E5568-E5566)*(F5569-F5566)/(E5569-E5566)</f>
        <v>4.1676333333333329</v>
      </c>
      <c r="G5568" s="98">
        <v>15</v>
      </c>
      <c r="H5568" s="491">
        <f>H5566+(E5568-E5566)*(H5569-H5566)/(E5569-E5566)</f>
        <v>0.32091133333333333</v>
      </c>
      <c r="I5568" s="492">
        <f>I5566+(E5568-E5566)*(I5569-I5566)/(E5569-E5566)</f>
        <v>13.033333333333333</v>
      </c>
      <c r="J5568" s="397">
        <f>J5566+(E5568-E5566)*(J5569-J5566)/(E5569-E5566)</f>
        <v>0.12493333333333333</v>
      </c>
      <c r="K5568" s="469">
        <f t="shared" si="475"/>
        <v>12.986868646999065</v>
      </c>
      <c r="L5568" s="469">
        <f t="shared" si="476"/>
        <v>-4.6464686334267924E-2</v>
      </c>
    </row>
    <row r="5569" spans="1:12">
      <c r="A5569" s="480" t="s">
        <v>123</v>
      </c>
      <c r="B5569" s="480">
        <f t="shared" si="478"/>
        <v>11</v>
      </c>
      <c r="C5569" s="480">
        <f t="shared" si="479"/>
        <v>6</v>
      </c>
      <c r="D5569" s="480">
        <f>D5566</f>
        <v>138</v>
      </c>
      <c r="E5569" s="480">
        <f t="shared" si="477"/>
        <v>87</v>
      </c>
      <c r="F5569" s="484">
        <v>4.1795999999999998</v>
      </c>
      <c r="G5569" s="480">
        <v>15</v>
      </c>
      <c r="H5569" s="482">
        <v>0.32021699999999997</v>
      </c>
      <c r="I5569" s="483">
        <v>13.1</v>
      </c>
      <c r="J5569" s="484">
        <v>0.1221</v>
      </c>
      <c r="K5569" s="469">
        <f t="shared" si="475"/>
        <v>13.052398842035245</v>
      </c>
      <c r="L5569" s="469">
        <f t="shared" si="476"/>
        <v>-4.7601157964754393E-2</v>
      </c>
    </row>
    <row r="5570" spans="1:12">
      <c r="A5570" s="98" t="s">
        <v>123</v>
      </c>
      <c r="B5570" s="98">
        <f t="shared" si="478"/>
        <v>11</v>
      </c>
      <c r="C5570" s="98">
        <f t="shared" si="479"/>
        <v>6</v>
      </c>
      <c r="D5570" s="98">
        <f>D5569</f>
        <v>138</v>
      </c>
      <c r="E5570" s="98">
        <f t="shared" si="477"/>
        <v>88</v>
      </c>
      <c r="F5570" s="397">
        <f>F5569+(E5570-E5569)*(F5572-F5569)/(E5572-E5569)</f>
        <v>4.1914333333333333</v>
      </c>
      <c r="G5570" s="98">
        <v>15</v>
      </c>
      <c r="H5570" s="491">
        <f>H5569+(E5570-E5569)*(H5572-H5569)/(E5572-E5569)</f>
        <v>0.31951299999999999</v>
      </c>
      <c r="I5570" s="492">
        <f>I5569+(E5570-E5569)*(I5572-I5569)/(E5572-E5569)</f>
        <v>13.166666666666666</v>
      </c>
      <c r="J5570" s="397">
        <f>J5569+(E5570-E5569)*(J5572-J5569)/(E5572-E5569)</f>
        <v>0.1192</v>
      </c>
      <c r="K5570" s="469">
        <f t="shared" si="475"/>
        <v>13.118193417273581</v>
      </c>
      <c r="L5570" s="469">
        <f t="shared" si="476"/>
        <v>-4.8473249393085283E-2</v>
      </c>
    </row>
    <row r="5571" spans="1:12">
      <c r="A5571" s="98" t="s">
        <v>123</v>
      </c>
      <c r="B5571" s="98">
        <f t="shared" si="478"/>
        <v>11</v>
      </c>
      <c r="C5571" s="98">
        <f t="shared" si="479"/>
        <v>6</v>
      </c>
      <c r="D5571" s="98">
        <f>D5569</f>
        <v>138</v>
      </c>
      <c r="E5571" s="98">
        <f t="shared" si="477"/>
        <v>89</v>
      </c>
      <c r="F5571" s="397">
        <f>F5569+(E5571-E5569)*(F5572-F5569)/(E5572-E5569)</f>
        <v>4.203266666666666</v>
      </c>
      <c r="G5571" s="98">
        <v>15</v>
      </c>
      <c r="H5571" s="491">
        <f>H5569+(E5571-E5569)*(H5572-H5569)/(E5572-E5569)</f>
        <v>0.31880900000000001</v>
      </c>
      <c r="I5571" s="492">
        <f>I5569+(E5571-E5569)*(I5572-I5569)/(E5572-E5569)</f>
        <v>13.233333333333334</v>
      </c>
      <c r="J5571" s="397">
        <f>J5569+(E5571-E5569)*(J5572-J5569)/(E5572-E5569)</f>
        <v>0.1163</v>
      </c>
      <c r="K5571" s="469">
        <f t="shared" si="475"/>
        <v>13.184278570136557</v>
      </c>
      <c r="L5571" s="469">
        <f t="shared" si="476"/>
        <v>-4.9054763196776818E-2</v>
      </c>
    </row>
    <row r="5572" spans="1:12">
      <c r="A5572" s="480" t="s">
        <v>123</v>
      </c>
      <c r="B5572" s="480">
        <f t="shared" si="478"/>
        <v>11</v>
      </c>
      <c r="C5572" s="480">
        <f t="shared" si="479"/>
        <v>6</v>
      </c>
      <c r="D5572" s="480">
        <f>D5569</f>
        <v>138</v>
      </c>
      <c r="E5572" s="480">
        <f t="shared" si="477"/>
        <v>90</v>
      </c>
      <c r="F5572" s="484">
        <v>4.2150999999999996</v>
      </c>
      <c r="G5572" s="480">
        <v>15</v>
      </c>
      <c r="H5572" s="482">
        <v>0.31810500000000003</v>
      </c>
      <c r="I5572" s="483">
        <v>13.3</v>
      </c>
      <c r="J5572" s="484">
        <v>0.1134</v>
      </c>
      <c r="K5572" s="469">
        <f t="shared" si="475"/>
        <v>13.250656229861207</v>
      </c>
      <c r="L5572" s="469">
        <f t="shared" si="476"/>
        <v>-4.9343770138793985E-2</v>
      </c>
    </row>
    <row r="5573" spans="1:12">
      <c r="A5573" s="98" t="s">
        <v>123</v>
      </c>
      <c r="B5573" s="98">
        <f t="shared" si="478"/>
        <v>11</v>
      </c>
      <c r="C5573" s="98">
        <f t="shared" si="479"/>
        <v>6</v>
      </c>
      <c r="D5573" s="98">
        <f>D5572</f>
        <v>138</v>
      </c>
      <c r="E5573" s="98">
        <f t="shared" si="477"/>
        <v>91</v>
      </c>
      <c r="F5573" s="397">
        <f>F5572+(E5573-E5572)*(F5575-F5572)/(E5575-E5572)</f>
        <v>4.2268666666666661</v>
      </c>
      <c r="G5573" s="98">
        <v>15</v>
      </c>
      <c r="H5573" s="491">
        <f>H5572+(E5573-E5572)*(H5575-H5572)/(E5575-E5572)</f>
        <v>0.31739100000000003</v>
      </c>
      <c r="I5573" s="492">
        <f>I5572+(E5573-E5572)*(I5575-I5572)/(E5575-E5572)</f>
        <v>13.366666666666667</v>
      </c>
      <c r="J5573" s="397">
        <f>J5572+(E5573-E5572)*(J5575-J5572)/(E5575-E5572)</f>
        <v>0.1105</v>
      </c>
      <c r="K5573" s="469">
        <f t="shared" si="475"/>
        <v>13.317537884397055</v>
      </c>
      <c r="L5573" s="469">
        <f t="shared" si="476"/>
        <v>-4.9128782269612259E-2</v>
      </c>
    </row>
    <row r="5574" spans="1:12">
      <c r="A5574" s="98" t="s">
        <v>123</v>
      </c>
      <c r="B5574" s="98">
        <f t="shared" si="478"/>
        <v>11</v>
      </c>
      <c r="C5574" s="98">
        <f t="shared" si="479"/>
        <v>6</v>
      </c>
      <c r="D5574" s="98">
        <f>D5572</f>
        <v>138</v>
      </c>
      <c r="E5574" s="98">
        <f t="shared" si="477"/>
        <v>92</v>
      </c>
      <c r="F5574" s="397">
        <f>F5572+(E5574-E5572)*(F5575-F5572)/(E5575-E5572)</f>
        <v>4.2386333333333335</v>
      </c>
      <c r="G5574" s="98">
        <v>15</v>
      </c>
      <c r="H5574" s="491">
        <f>H5572+(E5574-E5572)*(H5575-H5572)/(E5575-E5572)</f>
        <v>0.31667699999999999</v>
      </c>
      <c r="I5574" s="492">
        <f>I5572+(E5574-E5572)*(I5575-I5572)/(E5575-E5572)</f>
        <v>13.433333333333334</v>
      </c>
      <c r="J5574" s="397">
        <f>J5572+(E5574-E5572)*(J5575-J5572)/(E5575-E5572)</f>
        <v>0.1076</v>
      </c>
      <c r="K5574" s="469">
        <f t="shared" si="475"/>
        <v>13.384721130152595</v>
      </c>
      <c r="L5574" s="469">
        <f t="shared" si="476"/>
        <v>-4.8612203180738334E-2</v>
      </c>
    </row>
    <row r="5575" spans="1:12">
      <c r="A5575" s="480" t="s">
        <v>123</v>
      </c>
      <c r="B5575" s="480">
        <f t="shared" si="478"/>
        <v>11</v>
      </c>
      <c r="C5575" s="480">
        <f t="shared" si="479"/>
        <v>6</v>
      </c>
      <c r="D5575" s="480">
        <f>D5572</f>
        <v>138</v>
      </c>
      <c r="E5575" s="480">
        <f t="shared" si="477"/>
        <v>93</v>
      </c>
      <c r="F5575" s="484">
        <v>4.2504</v>
      </c>
      <c r="G5575" s="480">
        <v>15</v>
      </c>
      <c r="H5575" s="482">
        <v>0.31596299999999999</v>
      </c>
      <c r="I5575" s="483">
        <v>13.5</v>
      </c>
      <c r="J5575" s="484">
        <v>0.1047</v>
      </c>
      <c r="K5575" s="469">
        <f t="shared" si="475"/>
        <v>13.452208011697572</v>
      </c>
      <c r="L5575" s="469">
        <f t="shared" si="476"/>
        <v>-4.7791988302428479E-2</v>
      </c>
    </row>
    <row r="5576" spans="1:12">
      <c r="A5576" s="98" t="s">
        <v>123</v>
      </c>
      <c r="B5576" s="98">
        <f t="shared" si="478"/>
        <v>11</v>
      </c>
      <c r="C5576" s="98">
        <f t="shared" si="479"/>
        <v>6</v>
      </c>
      <c r="D5576" s="98">
        <f>D5575</f>
        <v>138</v>
      </c>
      <c r="E5576" s="98">
        <f t="shared" si="477"/>
        <v>94</v>
      </c>
      <c r="F5576" s="397">
        <f>F5575+(E5576-E5575)*(F5578-F5575)/(E5578-E5575)</f>
        <v>4.2620666666666667</v>
      </c>
      <c r="G5576" s="98">
        <v>15</v>
      </c>
      <c r="H5576" s="491">
        <f>H5575+(E5576-E5575)*(H5578-H5575)/(E5578-E5575)</f>
        <v>0.31523833333333334</v>
      </c>
      <c r="I5576" s="492">
        <f>I5575+(E5576-E5575)*(I5578-I5575)/(E5578-E5575)</f>
        <v>13.566666666666666</v>
      </c>
      <c r="J5576" s="397">
        <f>J5575+(E5576-E5575)*(J5578-J5575)/(E5578-E5575)</f>
        <v>0.1018</v>
      </c>
      <c r="K5576" s="469">
        <f t="shared" si="475"/>
        <v>13.520140845815071</v>
      </c>
      <c r="L5576" s="469">
        <f t="shared" si="476"/>
        <v>-4.6525820851595512E-2</v>
      </c>
    </row>
    <row r="5577" spans="1:12">
      <c r="A5577" s="98" t="s">
        <v>123</v>
      </c>
      <c r="B5577" s="98">
        <f t="shared" si="478"/>
        <v>11</v>
      </c>
      <c r="C5577" s="98">
        <f t="shared" si="479"/>
        <v>6</v>
      </c>
      <c r="D5577" s="98">
        <f>D5575</f>
        <v>138</v>
      </c>
      <c r="E5577" s="98">
        <f t="shared" si="477"/>
        <v>95</v>
      </c>
      <c r="F5577" s="397">
        <f>F5575+(E5577-E5575)*(F5578-F5575)/(E5578-E5575)</f>
        <v>4.2737333333333334</v>
      </c>
      <c r="G5577" s="98">
        <v>15</v>
      </c>
      <c r="H5577" s="491">
        <f>H5575+(E5577-E5575)*(H5578-H5575)/(E5578-E5575)</f>
        <v>0.31451366666666664</v>
      </c>
      <c r="I5577" s="492">
        <f>I5575+(E5577-E5575)*(I5578-I5575)/(E5578-E5575)</f>
        <v>13.633333333333333</v>
      </c>
      <c r="J5577" s="397">
        <f>J5575+(E5577-E5575)*(J5578-J5575)/(E5578-E5575)</f>
        <v>9.8900000000000002E-2</v>
      </c>
      <c r="K5577" s="469">
        <f t="shared" si="475"/>
        <v>13.588386726173002</v>
      </c>
      <c r="L5577" s="469">
        <f t="shared" si="476"/>
        <v>-4.4946607160330387E-2</v>
      </c>
    </row>
    <row r="5578" spans="1:12">
      <c r="A5578" s="480" t="s">
        <v>123</v>
      </c>
      <c r="B5578" s="480">
        <f t="shared" si="478"/>
        <v>11</v>
      </c>
      <c r="C5578" s="480">
        <f t="shared" si="479"/>
        <v>6</v>
      </c>
      <c r="D5578" s="480">
        <f>D5575</f>
        <v>138</v>
      </c>
      <c r="E5578" s="480">
        <f t="shared" si="477"/>
        <v>96</v>
      </c>
      <c r="F5578" s="484">
        <v>4.2854000000000001</v>
      </c>
      <c r="G5578" s="480">
        <v>15</v>
      </c>
      <c r="H5578" s="482">
        <v>0.31378899999999998</v>
      </c>
      <c r="I5578" s="483">
        <v>13.7</v>
      </c>
      <c r="J5578" s="484">
        <v>9.6000000000000002E-2</v>
      </c>
      <c r="K5578" s="469">
        <f t="shared" si="475"/>
        <v>13.65694782162536</v>
      </c>
      <c r="L5578" s="469">
        <f t="shared" si="476"/>
        <v>-4.3052178374638927E-2</v>
      </c>
    </row>
    <row r="5579" spans="1:12">
      <c r="A5579" s="98" t="s">
        <v>123</v>
      </c>
      <c r="B5579" s="98">
        <f t="shared" si="478"/>
        <v>11</v>
      </c>
      <c r="C5579" s="98">
        <f t="shared" si="479"/>
        <v>6</v>
      </c>
      <c r="D5579" s="98">
        <f>D5578</f>
        <v>138</v>
      </c>
      <c r="E5579" s="98">
        <f t="shared" si="477"/>
        <v>97</v>
      </c>
      <c r="F5579" s="397">
        <f>F5578+(E5579-E5578)*(F5581-F5578)/(E5581-E5578)</f>
        <v>4.2969333333333335</v>
      </c>
      <c r="G5579" s="98">
        <v>15</v>
      </c>
      <c r="H5579" s="491">
        <f>H5578+(E5579-E5578)*(H5581-H5578)/(E5581-E5578)</f>
        <v>0.31305333333333335</v>
      </c>
      <c r="I5579" s="492">
        <f>I5578+(E5579-E5578)*(I5581-I5578)/(E5581-E5578)</f>
        <v>13.766666666666666</v>
      </c>
      <c r="J5579" s="397">
        <f>J5578+(E5579-E5578)*(J5581-J5578)/(E5581-E5578)</f>
        <v>9.3066666666666673E-2</v>
      </c>
      <c r="K5579" s="469">
        <f t="shared" ref="K5579:K5642" si="480">F5579/H5579</f>
        <v>13.725882703692662</v>
      </c>
      <c r="L5579" s="469">
        <f t="shared" ref="L5579:L5642" si="481">K5579-I5579</f>
        <v>-4.0783962974003884E-2</v>
      </c>
    </row>
    <row r="5580" spans="1:12">
      <c r="A5580" s="98" t="s">
        <v>123</v>
      </c>
      <c r="B5580" s="98">
        <f t="shared" si="478"/>
        <v>11</v>
      </c>
      <c r="C5580" s="98">
        <f t="shared" si="479"/>
        <v>6</v>
      </c>
      <c r="D5580" s="98">
        <f>D5578</f>
        <v>138</v>
      </c>
      <c r="E5580" s="98">
        <f t="shared" si="477"/>
        <v>98</v>
      </c>
      <c r="F5580" s="397">
        <f>F5578+(E5580-E5578)*(F5581-F5578)/(E5581-E5578)</f>
        <v>4.3084666666666669</v>
      </c>
      <c r="G5580" s="98">
        <v>15</v>
      </c>
      <c r="H5580" s="491">
        <f>H5578+(E5580-E5578)*(H5581-H5578)/(E5581-E5578)</f>
        <v>0.31231766666666666</v>
      </c>
      <c r="I5580" s="492">
        <f>I5578+(E5580-E5578)*(I5581-I5578)/(E5581-E5578)</f>
        <v>13.833333333333334</v>
      </c>
      <c r="J5580" s="397">
        <f>J5578+(E5580-E5578)*(J5581-J5578)/(E5581-E5578)</f>
        <v>9.0133333333333329E-2</v>
      </c>
      <c r="K5580" s="469">
        <f t="shared" si="480"/>
        <v>13.795142339050091</v>
      </c>
      <c r="L5580" s="469">
        <f t="shared" si="481"/>
        <v>-3.8190994283242574E-2</v>
      </c>
    </row>
    <row r="5581" spans="1:12">
      <c r="A5581" s="480" t="s">
        <v>123</v>
      </c>
      <c r="B5581" s="480">
        <f t="shared" si="478"/>
        <v>11</v>
      </c>
      <c r="C5581" s="480">
        <f t="shared" si="479"/>
        <v>6</v>
      </c>
      <c r="D5581" s="480">
        <f>D5578</f>
        <v>138</v>
      </c>
      <c r="E5581" s="480">
        <f t="shared" si="477"/>
        <v>99</v>
      </c>
      <c r="F5581" s="484">
        <v>4.32</v>
      </c>
      <c r="G5581" s="480">
        <v>15</v>
      </c>
      <c r="H5581" s="482">
        <v>0.31158200000000003</v>
      </c>
      <c r="I5581" s="483">
        <v>13.9</v>
      </c>
      <c r="J5581" s="484">
        <v>8.72E-2</v>
      </c>
      <c r="K5581" s="469">
        <f t="shared" si="480"/>
        <v>13.864729027992631</v>
      </c>
      <c r="L5581" s="469">
        <f t="shared" si="481"/>
        <v>-3.5270972007369394E-2</v>
      </c>
    </row>
    <row r="5582" spans="1:12">
      <c r="A5582" s="98" t="s">
        <v>123</v>
      </c>
      <c r="B5582" s="98">
        <f t="shared" si="478"/>
        <v>11</v>
      </c>
      <c r="C5582" s="98">
        <f t="shared" si="479"/>
        <v>6</v>
      </c>
      <c r="D5582" s="98">
        <f>D5581</f>
        <v>138</v>
      </c>
      <c r="E5582" s="98">
        <f t="shared" si="477"/>
        <v>100</v>
      </c>
      <c r="F5582" s="397">
        <f>F5581+(E5582-E5581)*(F5584-F5581)/(E5584-E5581)</f>
        <v>4.3314666666666666</v>
      </c>
      <c r="G5582" s="98">
        <v>15</v>
      </c>
      <c r="H5582" s="491">
        <f>H5581+(E5582-E5581)*(H5584-H5581)/(E5584-E5581)</f>
        <v>0.31083433333333332</v>
      </c>
      <c r="I5582" s="492">
        <f>I5581+(E5582-E5581)*(I5584-I5581)/(E5584-E5581)</f>
        <v>13.966666666666667</v>
      </c>
      <c r="J5582" s="397">
        <f>J5581+(E5582-E5581)*(J5584-J5581)/(E5584-E5581)</f>
        <v>8.43E-2</v>
      </c>
      <c r="K5582" s="469">
        <f t="shared" si="480"/>
        <v>13.934968573827645</v>
      </c>
      <c r="L5582" s="469">
        <f t="shared" si="481"/>
        <v>-3.1698092839022252E-2</v>
      </c>
    </row>
    <row r="5583" spans="1:12">
      <c r="A5583" s="98" t="s">
        <v>123</v>
      </c>
      <c r="B5583" s="98">
        <f t="shared" si="478"/>
        <v>11</v>
      </c>
      <c r="C5583" s="98">
        <f t="shared" si="479"/>
        <v>6</v>
      </c>
      <c r="D5583" s="98">
        <f>D5581</f>
        <v>138</v>
      </c>
      <c r="E5583" s="98">
        <f t="shared" si="477"/>
        <v>101</v>
      </c>
      <c r="F5583" s="397">
        <f>F5581+(E5583-E5581)*(F5584-F5581)/(E5584-E5581)</f>
        <v>4.3429333333333338</v>
      </c>
      <c r="G5583" s="98">
        <v>15</v>
      </c>
      <c r="H5583" s="491">
        <f>H5581+(E5583-E5581)*(H5584-H5581)/(E5584-E5581)</f>
        <v>0.31008666666666668</v>
      </c>
      <c r="I5583" s="492">
        <f>I5581+(E5583-E5581)*(I5584-I5581)/(E5584-E5581)</f>
        <v>14.033333333333333</v>
      </c>
      <c r="J5583" s="397">
        <f>J5581+(E5583-E5581)*(J5584-J5581)/(E5584-E5581)</f>
        <v>8.14E-2</v>
      </c>
      <c r="K5583" s="469">
        <f t="shared" si="480"/>
        <v>14.005546836368328</v>
      </c>
      <c r="L5583" s="469">
        <f t="shared" si="481"/>
        <v>-2.7786496965005014E-2</v>
      </c>
    </row>
    <row r="5584" spans="1:12">
      <c r="A5584" s="480" t="s">
        <v>123</v>
      </c>
      <c r="B5584" s="480">
        <f t="shared" si="478"/>
        <v>11</v>
      </c>
      <c r="C5584" s="480">
        <f t="shared" si="479"/>
        <v>6</v>
      </c>
      <c r="D5584" s="480">
        <f>D5581</f>
        <v>138</v>
      </c>
      <c r="E5584" s="480">
        <f t="shared" si="477"/>
        <v>102</v>
      </c>
      <c r="F5584" s="484">
        <v>4.3544</v>
      </c>
      <c r="G5584" s="480">
        <v>15</v>
      </c>
      <c r="H5584" s="482">
        <v>0.30933899999999998</v>
      </c>
      <c r="I5584" s="483">
        <v>14.1</v>
      </c>
      <c r="J5584" s="484">
        <v>7.85E-2</v>
      </c>
      <c r="K5584" s="469">
        <f t="shared" si="480"/>
        <v>14.076466271630801</v>
      </c>
      <c r="L5584" s="469">
        <f t="shared" si="481"/>
        <v>-2.3533728369198315E-2</v>
      </c>
    </row>
    <row r="5585" spans="1:12">
      <c r="A5585" s="98" t="s">
        <v>123</v>
      </c>
      <c r="B5585" s="98">
        <f t="shared" si="478"/>
        <v>11</v>
      </c>
      <c r="C5585" s="98">
        <f t="shared" si="479"/>
        <v>6</v>
      </c>
      <c r="D5585" s="98">
        <f>D5584</f>
        <v>138</v>
      </c>
      <c r="E5585" s="98">
        <f t="shared" si="477"/>
        <v>103</v>
      </c>
      <c r="F5585" s="397">
        <f>F5584+(E5585-E5584)*(F5587-F5584)/(E5587-E5584)</f>
        <v>4.3658000000000001</v>
      </c>
      <c r="G5585" s="98">
        <v>15</v>
      </c>
      <c r="H5585" s="491">
        <f>H5584+(E5585-E5584)*(H5587-H5584)/(E5587-E5584)</f>
        <v>0.30857933333333332</v>
      </c>
      <c r="I5585" s="492">
        <f>I5584+(E5585-E5584)*(I5587-I5584)/(E5587-E5584)</f>
        <v>14.166666666666666</v>
      </c>
      <c r="J5585" s="397">
        <f>J5584+(E5585-E5584)*(J5587-J5584)/(E5587-E5584)</f>
        <v>7.5600000000000001E-2</v>
      </c>
      <c r="K5585" s="469">
        <f t="shared" si="480"/>
        <v>14.148063490966127</v>
      </c>
      <c r="L5585" s="469">
        <f t="shared" si="481"/>
        <v>-1.8603175700539154E-2</v>
      </c>
    </row>
    <row r="5586" spans="1:12">
      <c r="A5586" s="98" t="s">
        <v>123</v>
      </c>
      <c r="B5586" s="98">
        <f t="shared" si="478"/>
        <v>11</v>
      </c>
      <c r="C5586" s="98">
        <f t="shared" si="479"/>
        <v>6</v>
      </c>
      <c r="D5586" s="98">
        <f>D5584</f>
        <v>138</v>
      </c>
      <c r="E5586" s="98">
        <f t="shared" si="477"/>
        <v>104</v>
      </c>
      <c r="F5586" s="397">
        <f>F5584+(E5586-E5584)*(F5587-F5584)/(E5587-E5584)</f>
        <v>4.3772000000000002</v>
      </c>
      <c r="G5586" s="98">
        <v>15</v>
      </c>
      <c r="H5586" s="491">
        <f>H5584+(E5586-E5584)*(H5587-H5584)/(E5587-E5584)</f>
        <v>0.30781966666666666</v>
      </c>
      <c r="I5586" s="492">
        <f>I5584+(E5586-E5584)*(I5587-I5584)/(E5587-E5584)</f>
        <v>14.233333333333334</v>
      </c>
      <c r="J5586" s="397">
        <f>J5584+(E5586-E5584)*(J5587-J5584)/(E5587-E5584)</f>
        <v>7.2700000000000001E-2</v>
      </c>
      <c r="K5586" s="469">
        <f t="shared" si="480"/>
        <v>14.220014099164121</v>
      </c>
      <c r="L5586" s="469">
        <f t="shared" si="481"/>
        <v>-1.331923416921299E-2</v>
      </c>
    </row>
    <row r="5587" spans="1:12">
      <c r="A5587" s="480" t="s">
        <v>123</v>
      </c>
      <c r="B5587" s="480">
        <f t="shared" si="478"/>
        <v>11</v>
      </c>
      <c r="C5587" s="480">
        <f t="shared" si="479"/>
        <v>6</v>
      </c>
      <c r="D5587" s="480">
        <f>D5584</f>
        <v>138</v>
      </c>
      <c r="E5587" s="480">
        <f t="shared" si="477"/>
        <v>105</v>
      </c>
      <c r="F5587" s="484">
        <v>4.3886000000000003</v>
      </c>
      <c r="G5587" s="480">
        <v>15</v>
      </c>
      <c r="H5587" s="482">
        <v>0.30706</v>
      </c>
      <c r="I5587" s="483">
        <v>14.3</v>
      </c>
      <c r="J5587" s="484">
        <v>6.9800000000000001E-2</v>
      </c>
      <c r="K5587" s="469">
        <f t="shared" si="480"/>
        <v>14.292320719077706</v>
      </c>
      <c r="L5587" s="469">
        <f t="shared" si="481"/>
        <v>-7.6792809222947511E-3</v>
      </c>
    </row>
    <row r="5588" spans="1:12">
      <c r="A5588" s="98" t="s">
        <v>123</v>
      </c>
      <c r="B5588" s="98">
        <f t="shared" si="478"/>
        <v>11</v>
      </c>
      <c r="C5588" s="98">
        <f t="shared" si="479"/>
        <v>6</v>
      </c>
      <c r="D5588" s="98">
        <f>D5587</f>
        <v>138</v>
      </c>
      <c r="E5588" s="98">
        <f t="shared" si="477"/>
        <v>106</v>
      </c>
      <c r="F5588" s="397">
        <f>F5587+(E5588-E5587)*(F5590-F5587)/(E5590-E5587)</f>
        <v>4.399866666666667</v>
      </c>
      <c r="G5588" s="98">
        <v>15</v>
      </c>
      <c r="H5588" s="491">
        <f>H5587+(E5588-E5587)*(H5590-H5587)/(E5590-E5587)</f>
        <v>0.30628733333333336</v>
      </c>
      <c r="I5588" s="492">
        <f>I5587+(E5588-E5587)*(I5590-I5587)/(E5590-E5587)</f>
        <v>14.366666666666667</v>
      </c>
      <c r="J5588" s="397">
        <f>J5587+(E5588-E5587)*(J5590-J5587)/(E5590-E5587)</f>
        <v>6.6900000000000001E-2</v>
      </c>
      <c r="K5588" s="469">
        <f t="shared" si="480"/>
        <v>14.365160383169616</v>
      </c>
      <c r="L5588" s="469">
        <f t="shared" si="481"/>
        <v>-1.5062834970507311E-3</v>
      </c>
    </row>
    <row r="5589" spans="1:12">
      <c r="A5589" s="98" t="s">
        <v>123</v>
      </c>
      <c r="B5589" s="98">
        <f t="shared" si="478"/>
        <v>11</v>
      </c>
      <c r="C5589" s="98">
        <f t="shared" si="479"/>
        <v>6</v>
      </c>
      <c r="D5589" s="98">
        <f>D5587</f>
        <v>138</v>
      </c>
      <c r="E5589" s="98">
        <f t="shared" si="477"/>
        <v>107</v>
      </c>
      <c r="F5589" s="397">
        <f>F5587+(E5589-E5587)*(F5590-F5587)/(E5590-E5587)</f>
        <v>4.4111333333333329</v>
      </c>
      <c r="G5589" s="98">
        <v>15</v>
      </c>
      <c r="H5589" s="491">
        <f>H5587+(E5589-E5587)*(H5590-H5587)/(E5590-E5587)</f>
        <v>0.30551466666666666</v>
      </c>
      <c r="I5589" s="492">
        <f>I5587+(E5589-E5587)*(I5590-I5587)/(E5590-E5587)</f>
        <v>14.433333333333334</v>
      </c>
      <c r="J5589" s="397">
        <f>J5587+(E5589-E5587)*(J5590-J5587)/(E5590-E5587)</f>
        <v>6.4000000000000001E-2</v>
      </c>
      <c r="K5589" s="469">
        <f t="shared" si="480"/>
        <v>14.438368479854757</v>
      </c>
      <c r="L5589" s="469">
        <f t="shared" si="481"/>
        <v>5.0351465214237834E-3</v>
      </c>
    </row>
    <row r="5590" spans="1:12">
      <c r="A5590" s="480" t="s">
        <v>123</v>
      </c>
      <c r="B5590" s="480">
        <f t="shared" si="478"/>
        <v>11</v>
      </c>
      <c r="C5590" s="480">
        <f t="shared" si="479"/>
        <v>6</v>
      </c>
      <c r="D5590" s="480">
        <f>D5587</f>
        <v>138</v>
      </c>
      <c r="E5590" s="480">
        <f t="shared" si="477"/>
        <v>108</v>
      </c>
      <c r="F5590" s="484">
        <v>4.4223999999999997</v>
      </c>
      <c r="G5590" s="480">
        <v>15</v>
      </c>
      <c r="H5590" s="482">
        <v>0.30474200000000001</v>
      </c>
      <c r="I5590" s="483">
        <v>14.5</v>
      </c>
      <c r="J5590" s="484">
        <v>6.1100000000000002E-2</v>
      </c>
      <c r="K5590" s="469">
        <f t="shared" si="480"/>
        <v>14.511947811591442</v>
      </c>
      <c r="L5590" s="469">
        <f t="shared" si="481"/>
        <v>1.1947811591442203E-2</v>
      </c>
    </row>
    <row r="5591" spans="1:12">
      <c r="A5591" s="98" t="s">
        <v>123</v>
      </c>
      <c r="B5591" s="98">
        <f t="shared" si="478"/>
        <v>11</v>
      </c>
      <c r="C5591" s="98">
        <f t="shared" si="479"/>
        <v>6</v>
      </c>
      <c r="D5591" s="98">
        <f>D5590</f>
        <v>138</v>
      </c>
      <c r="E5591" s="98">
        <f t="shared" si="477"/>
        <v>109</v>
      </c>
      <c r="F5591" s="397">
        <f>F5590+(E5591-E5590)*(F5593-F5590)/(E5593-E5590)</f>
        <v>4.4336000000000002</v>
      </c>
      <c r="G5591" s="98">
        <v>15</v>
      </c>
      <c r="H5591" s="491">
        <f>H5590+(E5591-E5590)*(H5593-H5590)/(E5593-E5590)</f>
        <v>0.30395566666666668</v>
      </c>
      <c r="I5591" s="492">
        <f>I5590+(E5591-E5590)*(I5593-I5590)/(E5593-E5590)</f>
        <v>14.566666666666666</v>
      </c>
      <c r="J5591" s="397">
        <f>J5590+(E5591-E5590)*(J5593-J5590)/(E5593-E5590)</f>
        <v>5.8166666666666665E-2</v>
      </c>
      <c r="K5591" s="469">
        <f t="shared" si="480"/>
        <v>14.586337700563789</v>
      </c>
      <c r="L5591" s="469">
        <f t="shared" si="481"/>
        <v>1.9671033897122214E-2</v>
      </c>
    </row>
    <row r="5592" spans="1:12">
      <c r="A5592" s="98" t="s">
        <v>123</v>
      </c>
      <c r="B5592" s="98">
        <f t="shared" si="478"/>
        <v>11</v>
      </c>
      <c r="C5592" s="98">
        <f t="shared" si="479"/>
        <v>6</v>
      </c>
      <c r="D5592" s="98">
        <f>D5590</f>
        <v>138</v>
      </c>
      <c r="E5592" s="98">
        <f t="shared" si="477"/>
        <v>110</v>
      </c>
      <c r="F5592" s="397">
        <f>F5590+(E5592-E5590)*(F5593-F5590)/(E5593-E5590)</f>
        <v>4.4447999999999999</v>
      </c>
      <c r="G5592" s="98">
        <v>15</v>
      </c>
      <c r="H5592" s="491">
        <f>H5590+(E5592-E5590)*(H5593-H5590)/(E5593-E5590)</f>
        <v>0.30316933333333335</v>
      </c>
      <c r="I5592" s="492">
        <f>I5590+(E5592-E5590)*(I5593-I5590)/(E5593-E5590)</f>
        <v>14.633333333333333</v>
      </c>
      <c r="J5592" s="397">
        <f>J5590+(E5592-E5590)*(J5593-J5590)/(E5593-E5590)</f>
        <v>5.5233333333333336E-2</v>
      </c>
      <c r="K5592" s="469">
        <f t="shared" si="480"/>
        <v>14.661113481134855</v>
      </c>
      <c r="L5592" s="469">
        <f t="shared" si="481"/>
        <v>2.7780147801522048E-2</v>
      </c>
    </row>
    <row r="5593" spans="1:12">
      <c r="A5593" s="480" t="s">
        <v>123</v>
      </c>
      <c r="B5593" s="480">
        <f t="shared" si="478"/>
        <v>11</v>
      </c>
      <c r="C5593" s="480">
        <f t="shared" si="479"/>
        <v>6</v>
      </c>
      <c r="D5593" s="480">
        <f>D5590</f>
        <v>138</v>
      </c>
      <c r="E5593" s="480">
        <f t="shared" si="477"/>
        <v>111</v>
      </c>
      <c r="F5593" s="484">
        <v>4.4560000000000004</v>
      </c>
      <c r="G5593" s="480">
        <v>15</v>
      </c>
      <c r="H5593" s="482">
        <v>0.30238300000000001</v>
      </c>
      <c r="I5593" s="483">
        <v>14.7</v>
      </c>
      <c r="J5593" s="484">
        <v>5.2299999999999999E-2</v>
      </c>
      <c r="K5593" s="469">
        <f t="shared" si="480"/>
        <v>14.736278163785663</v>
      </c>
      <c r="L5593" s="469">
        <f t="shared" si="481"/>
        <v>3.6278163785663509E-2</v>
      </c>
    </row>
    <row r="5594" spans="1:12">
      <c r="A5594" s="98" t="s">
        <v>123</v>
      </c>
      <c r="B5594" s="98">
        <f t="shared" si="478"/>
        <v>11</v>
      </c>
      <c r="C5594" s="98">
        <f t="shared" si="479"/>
        <v>6</v>
      </c>
      <c r="D5594" s="98">
        <f>D5593</f>
        <v>138</v>
      </c>
      <c r="E5594" s="98">
        <f t="shared" si="477"/>
        <v>112</v>
      </c>
      <c r="F5594" s="397">
        <f>F5593+(E5594-E5593)*(F5596-F5593)/(E5596-E5593)</f>
        <v>4.4671333333333338</v>
      </c>
      <c r="G5594" s="98">
        <v>15</v>
      </c>
      <c r="H5594" s="491">
        <f>H5593+(E5594-E5593)*(H5596-H5593)/(E5596-E5593)</f>
        <v>0.30158266666666667</v>
      </c>
      <c r="I5594" s="492">
        <f>I5593+(E5594-E5593)*(I5596-I5593)/(E5596-E5593)</f>
        <v>14.799999999999999</v>
      </c>
      <c r="J5594" s="397">
        <f>J5593+(E5594-E5593)*(J5596-J5593)/(E5596-E5593)</f>
        <v>4.9399999999999999E-2</v>
      </c>
      <c r="K5594" s="469">
        <f t="shared" si="480"/>
        <v>14.812301325894063</v>
      </c>
      <c r="L5594" s="469">
        <f t="shared" si="481"/>
        <v>1.2301325894064519E-2</v>
      </c>
    </row>
    <row r="5595" spans="1:12">
      <c r="A5595" s="98" t="s">
        <v>123</v>
      </c>
      <c r="B5595" s="98">
        <f t="shared" si="478"/>
        <v>11</v>
      </c>
      <c r="C5595" s="98">
        <f t="shared" si="479"/>
        <v>6</v>
      </c>
      <c r="D5595" s="98">
        <f>D5593</f>
        <v>138</v>
      </c>
      <c r="E5595" s="98">
        <f t="shared" si="477"/>
        <v>113</v>
      </c>
      <c r="F5595" s="397">
        <f>F5593+(E5595-E5593)*(F5596-F5593)/(E5596-E5593)</f>
        <v>4.4782666666666664</v>
      </c>
      <c r="G5595" s="98">
        <v>15</v>
      </c>
      <c r="H5595" s="491">
        <f>H5593+(E5595-E5593)*(H5596-H5593)/(E5596-E5593)</f>
        <v>0.30078233333333337</v>
      </c>
      <c r="I5595" s="492">
        <f>I5593+(E5595-E5593)*(I5596-I5593)/(E5596-E5593)</f>
        <v>14.9</v>
      </c>
      <c r="J5595" s="397">
        <f>J5593+(E5595-E5593)*(J5596-J5593)/(E5596-E5593)</f>
        <v>4.65E-2</v>
      </c>
      <c r="K5595" s="469">
        <f t="shared" si="480"/>
        <v>14.88872905877672</v>
      </c>
      <c r="L5595" s="469">
        <f t="shared" si="481"/>
        <v>-1.1270941223280317E-2</v>
      </c>
    </row>
    <row r="5596" spans="1:12">
      <c r="A5596" s="480" t="s">
        <v>123</v>
      </c>
      <c r="B5596" s="480">
        <f t="shared" si="478"/>
        <v>11</v>
      </c>
      <c r="C5596" s="480">
        <f t="shared" si="479"/>
        <v>6</v>
      </c>
      <c r="D5596" s="480">
        <f>D5593</f>
        <v>138</v>
      </c>
      <c r="E5596" s="480">
        <f t="shared" si="477"/>
        <v>114</v>
      </c>
      <c r="F5596" s="484">
        <v>4.4893999999999998</v>
      </c>
      <c r="G5596" s="480">
        <v>15</v>
      </c>
      <c r="H5596" s="482">
        <v>0.29998200000000003</v>
      </c>
      <c r="I5596" s="483">
        <v>15</v>
      </c>
      <c r="J5596" s="484">
        <v>4.36E-2</v>
      </c>
      <c r="K5596" s="469">
        <f t="shared" si="480"/>
        <v>14.965564600542697</v>
      </c>
      <c r="L5596" s="469">
        <f t="shared" si="481"/>
        <v>-3.4435399457303006E-2</v>
      </c>
    </row>
    <row r="5597" spans="1:12">
      <c r="A5597" s="98" t="s">
        <v>123</v>
      </c>
      <c r="B5597" s="98">
        <f t="shared" si="478"/>
        <v>11</v>
      </c>
      <c r="C5597" s="98">
        <f t="shared" si="479"/>
        <v>6</v>
      </c>
      <c r="D5597" s="98">
        <f>D5596</f>
        <v>138</v>
      </c>
      <c r="E5597" s="98">
        <f t="shared" si="477"/>
        <v>115</v>
      </c>
      <c r="F5597" s="397">
        <f>F5596+(E5597-E5596)*(F5599-F5596)/(E5599-E5596)</f>
        <v>4.5004333333333335</v>
      </c>
      <c r="G5597" s="98">
        <v>15</v>
      </c>
      <c r="H5597" s="491">
        <f>H5596+(E5597-E5596)*(H5599-H5596)/(E5599-E5596)</f>
        <v>0.29916666666666669</v>
      </c>
      <c r="I5597" s="492">
        <f>I5596+(E5597-E5596)*(I5599-I5596)/(E5599-E5596)</f>
        <v>15.066666666666666</v>
      </c>
      <c r="J5597" s="397">
        <f>J5596+(E5597-E5596)*(J5599-J5596)/(E5599-E5596)</f>
        <v>4.07E-2</v>
      </c>
      <c r="K5597" s="469">
        <f t="shared" si="480"/>
        <v>15.043231197771586</v>
      </c>
      <c r="L5597" s="469">
        <f t="shared" si="481"/>
        <v>-2.3435468895080191E-2</v>
      </c>
    </row>
    <row r="5598" spans="1:12">
      <c r="A5598" s="98" t="s">
        <v>123</v>
      </c>
      <c r="B5598" s="98">
        <f t="shared" si="478"/>
        <v>11</v>
      </c>
      <c r="C5598" s="98">
        <f t="shared" si="479"/>
        <v>6</v>
      </c>
      <c r="D5598" s="98">
        <f>D5596</f>
        <v>138</v>
      </c>
      <c r="E5598" s="98">
        <f t="shared" si="477"/>
        <v>116</v>
      </c>
      <c r="F5598" s="397">
        <f>F5596+(E5598-E5596)*(F5599-F5596)/(E5599-E5596)</f>
        <v>4.5114666666666663</v>
      </c>
      <c r="G5598" s="98">
        <v>15</v>
      </c>
      <c r="H5598" s="491">
        <f>H5596+(E5598-E5596)*(H5599-H5596)/(E5599-E5596)</f>
        <v>0.29835133333333336</v>
      </c>
      <c r="I5598" s="492">
        <f>I5596+(E5598-E5596)*(I5599-I5596)/(E5599-E5596)</f>
        <v>15.133333333333333</v>
      </c>
      <c r="J5598" s="397">
        <f>J5596+(E5598-E5596)*(J5599-J5596)/(E5599-E5596)</f>
        <v>3.78E-2</v>
      </c>
      <c r="K5598" s="469">
        <f t="shared" si="480"/>
        <v>15.12132228893452</v>
      </c>
      <c r="L5598" s="469">
        <f t="shared" si="481"/>
        <v>-1.2011044398812842E-2</v>
      </c>
    </row>
    <row r="5599" spans="1:12">
      <c r="A5599" s="480" t="s">
        <v>123</v>
      </c>
      <c r="B5599" s="480">
        <f t="shared" si="478"/>
        <v>11</v>
      </c>
      <c r="C5599" s="480">
        <f t="shared" si="479"/>
        <v>6</v>
      </c>
      <c r="D5599" s="480">
        <f>D5596</f>
        <v>138</v>
      </c>
      <c r="E5599" s="480">
        <f t="shared" si="477"/>
        <v>117</v>
      </c>
      <c r="F5599" s="484">
        <v>4.5225</v>
      </c>
      <c r="G5599" s="480">
        <v>15</v>
      </c>
      <c r="H5599" s="482">
        <v>0.29753600000000002</v>
      </c>
      <c r="I5599" s="483">
        <v>15.2</v>
      </c>
      <c r="J5599" s="484">
        <v>3.49E-2</v>
      </c>
      <c r="K5599" s="469">
        <f t="shared" si="480"/>
        <v>15.199841363734135</v>
      </c>
      <c r="L5599" s="469">
        <f t="shared" si="481"/>
        <v>-1.5863626586387625E-4</v>
      </c>
    </row>
    <row r="5600" spans="1:12">
      <c r="A5600" s="98" t="s">
        <v>123</v>
      </c>
      <c r="B5600" s="98">
        <f t="shared" si="478"/>
        <v>11</v>
      </c>
      <c r="C5600" s="98">
        <f t="shared" si="479"/>
        <v>6</v>
      </c>
      <c r="D5600" s="98">
        <f>D5599</f>
        <v>138</v>
      </c>
      <c r="E5600" s="98">
        <f t="shared" si="477"/>
        <v>118</v>
      </c>
      <c r="F5600" s="397">
        <f>F5599+(E5600-E5599)*(F5602-F5599)/(E5602-E5599)</f>
        <v>4.5334666666666665</v>
      </c>
      <c r="G5600" s="98">
        <v>15</v>
      </c>
      <c r="H5600" s="491">
        <f>H5599+(E5600-E5599)*(H5602-H5599)/(E5602-E5599)</f>
        <v>0.296705</v>
      </c>
      <c r="I5600" s="492">
        <f>I5599+(E5600-E5599)*(I5602-I5599)/(E5602-E5599)</f>
        <v>15.266666666666666</v>
      </c>
      <c r="J5600" s="397">
        <f>J5599+(E5600-E5599)*(J5602-J5599)/(E5602-E5599)</f>
        <v>3.2000000000000001E-2</v>
      </c>
      <c r="K5600" s="469">
        <f t="shared" si="480"/>
        <v>15.27937401347017</v>
      </c>
      <c r="L5600" s="469">
        <f t="shared" si="481"/>
        <v>1.2707346803503938E-2</v>
      </c>
    </row>
    <row r="5601" spans="1:12">
      <c r="A5601" s="98" t="s">
        <v>123</v>
      </c>
      <c r="B5601" s="98">
        <f t="shared" si="478"/>
        <v>11</v>
      </c>
      <c r="C5601" s="98">
        <f t="shared" si="479"/>
        <v>6</v>
      </c>
      <c r="D5601" s="98">
        <f>D5599</f>
        <v>138</v>
      </c>
      <c r="E5601" s="98">
        <f t="shared" si="477"/>
        <v>119</v>
      </c>
      <c r="F5601" s="397">
        <f>F5599+(E5601-E5599)*(F5602-F5599)/(E5602-E5599)</f>
        <v>4.5444333333333331</v>
      </c>
      <c r="G5601" s="98">
        <v>15</v>
      </c>
      <c r="H5601" s="491">
        <f>H5599+(E5601-E5599)*(H5602-H5599)/(E5602-E5599)</f>
        <v>0.29587400000000003</v>
      </c>
      <c r="I5601" s="492">
        <f>I5599+(E5601-E5599)*(I5602-I5599)/(E5602-E5599)</f>
        <v>15.333333333333334</v>
      </c>
      <c r="J5601" s="397">
        <f>J5599+(E5601-E5599)*(J5602-J5599)/(E5602-E5599)</f>
        <v>2.9100000000000001E-2</v>
      </c>
      <c r="K5601" s="469">
        <f t="shared" si="480"/>
        <v>15.359353418459657</v>
      </c>
      <c r="L5601" s="469">
        <f t="shared" si="481"/>
        <v>2.6020085126322812E-2</v>
      </c>
    </row>
    <row r="5602" spans="1:12">
      <c r="A5602" s="480" t="s">
        <v>123</v>
      </c>
      <c r="B5602" s="480">
        <f t="shared" si="478"/>
        <v>11</v>
      </c>
      <c r="C5602" s="480">
        <f t="shared" si="479"/>
        <v>6</v>
      </c>
      <c r="D5602" s="480">
        <f>D5599</f>
        <v>138</v>
      </c>
      <c r="E5602" s="480">
        <f t="shared" si="477"/>
        <v>120</v>
      </c>
      <c r="F5602" s="484">
        <v>4.5553999999999997</v>
      </c>
      <c r="G5602" s="480">
        <v>15</v>
      </c>
      <c r="H5602" s="482">
        <v>0.295043</v>
      </c>
      <c r="I5602" s="483">
        <v>15.4</v>
      </c>
      <c r="J5602" s="484">
        <v>2.6200000000000001E-2</v>
      </c>
      <c r="K5602" s="469">
        <f t="shared" si="480"/>
        <v>15.439783353612862</v>
      </c>
      <c r="L5602" s="469">
        <f t="shared" si="481"/>
        <v>3.9783353612861561E-2</v>
      </c>
    </row>
    <row r="5603" spans="1:12">
      <c r="A5603" s="480" t="s">
        <v>123</v>
      </c>
      <c r="B5603" s="480">
        <f t="shared" si="478"/>
        <v>12</v>
      </c>
      <c r="C5603" s="480">
        <f t="shared" si="479"/>
        <v>0</v>
      </c>
      <c r="D5603" s="480">
        <f>D5602+6</f>
        <v>144</v>
      </c>
      <c r="E5603" s="480">
        <v>12</v>
      </c>
      <c r="F5603" s="484">
        <v>3.1636000000000002</v>
      </c>
      <c r="G5603" s="480">
        <v>15</v>
      </c>
      <c r="H5603" s="482">
        <v>0.35464400000000001</v>
      </c>
      <c r="I5603" s="483">
        <v>8.9</v>
      </c>
      <c r="J5603" s="484">
        <v>0.32850000000000001</v>
      </c>
      <c r="K5603" s="469">
        <f t="shared" si="480"/>
        <v>8.9204949188481972</v>
      </c>
      <c r="L5603" s="469">
        <f t="shared" si="481"/>
        <v>2.0494918848196875E-2</v>
      </c>
    </row>
    <row r="5604" spans="1:12">
      <c r="A5604" s="98" t="s">
        <v>123</v>
      </c>
      <c r="B5604" s="98">
        <f t="shared" si="478"/>
        <v>12</v>
      </c>
      <c r="C5604" s="98">
        <f t="shared" si="479"/>
        <v>0</v>
      </c>
      <c r="D5604" s="98">
        <f>D5603</f>
        <v>144</v>
      </c>
      <c r="E5604" s="98">
        <f>E5603+1</f>
        <v>13</v>
      </c>
      <c r="F5604" s="397">
        <f>F5603+(E5604-E5603)*(F5606-F5603)/(E5606-E5603)</f>
        <v>3.1792333333333334</v>
      </c>
      <c r="G5604" s="98">
        <v>15</v>
      </c>
      <c r="H5604" s="491">
        <f>H5603+(E5604-E5603)*(H5606-H5603)/(E5606-E5603)</f>
        <v>0.35416533333333333</v>
      </c>
      <c r="I5604" s="492">
        <f>I5603+(E5604-E5603)*(I5606-I5603)/(E5606-E5603)</f>
        <v>8.9666666666666668</v>
      </c>
      <c r="J5604" s="397">
        <f>J5603+(E5604-E5603)*(J5606-J5603)/(E5606-E5603)</f>
        <v>0.32583333333333336</v>
      </c>
      <c r="K5604" s="469">
        <f t="shared" si="480"/>
        <v>8.9766926181369158</v>
      </c>
      <c r="L5604" s="469">
        <f t="shared" si="481"/>
        <v>1.0025951470248984E-2</v>
      </c>
    </row>
    <row r="5605" spans="1:12">
      <c r="A5605" s="98" t="s">
        <v>123</v>
      </c>
      <c r="B5605" s="98">
        <f t="shared" si="478"/>
        <v>12</v>
      </c>
      <c r="C5605" s="98">
        <f t="shared" si="479"/>
        <v>0</v>
      </c>
      <c r="D5605" s="98">
        <f>D5603</f>
        <v>144</v>
      </c>
      <c r="E5605" s="98">
        <f t="shared" ref="E5605:E5668" si="482">E5604+1</f>
        <v>14</v>
      </c>
      <c r="F5605" s="397">
        <f>F5603+(E5605-E5603)*(F5606-F5603)/(E5606-E5603)</f>
        <v>3.194866666666667</v>
      </c>
      <c r="G5605" s="98">
        <v>15</v>
      </c>
      <c r="H5605" s="491">
        <f>H5603+(E5605-E5603)*(H5606-H5603)/(E5606-E5603)</f>
        <v>0.3536866666666667</v>
      </c>
      <c r="I5605" s="492">
        <f>I5603+(E5605-E5603)*(I5606-I5603)/(E5606-E5603)</f>
        <v>9.0333333333333332</v>
      </c>
      <c r="J5605" s="397">
        <f>J5603+(E5605-E5603)*(J5606-J5603)/(E5606-E5603)</f>
        <v>0.32316666666666666</v>
      </c>
      <c r="K5605" s="469">
        <f t="shared" si="480"/>
        <v>9.0330424292688445</v>
      </c>
      <c r="L5605" s="469">
        <f t="shared" si="481"/>
        <v>-2.9090406448872841E-4</v>
      </c>
    </row>
    <row r="5606" spans="1:12">
      <c r="A5606" s="480" t="s">
        <v>123</v>
      </c>
      <c r="B5606" s="480">
        <f t="shared" si="478"/>
        <v>12</v>
      </c>
      <c r="C5606" s="480">
        <f t="shared" si="479"/>
        <v>0</v>
      </c>
      <c r="D5606" s="480">
        <f>D5603</f>
        <v>144</v>
      </c>
      <c r="E5606" s="480">
        <f t="shared" si="482"/>
        <v>15</v>
      </c>
      <c r="F5606" s="484">
        <v>3.2105000000000001</v>
      </c>
      <c r="G5606" s="480">
        <v>15</v>
      </c>
      <c r="H5606" s="482">
        <v>0.35320800000000002</v>
      </c>
      <c r="I5606" s="483">
        <v>9.1</v>
      </c>
      <c r="J5606" s="484">
        <v>0.32050000000000001</v>
      </c>
      <c r="K5606" s="469">
        <f t="shared" si="480"/>
        <v>9.0895449706688414</v>
      </c>
      <c r="L5606" s="469">
        <f t="shared" si="481"/>
        <v>-1.0455029331158272E-2</v>
      </c>
    </row>
    <row r="5607" spans="1:12">
      <c r="A5607" s="98" t="s">
        <v>123</v>
      </c>
      <c r="B5607" s="98">
        <f t="shared" si="478"/>
        <v>12</v>
      </c>
      <c r="C5607" s="98">
        <f t="shared" si="479"/>
        <v>0</v>
      </c>
      <c r="D5607" s="98">
        <f>D5606</f>
        <v>144</v>
      </c>
      <c r="E5607" s="98">
        <f t="shared" si="482"/>
        <v>16</v>
      </c>
      <c r="F5607" s="397">
        <f>F5606+(E5607-E5606)*(F5609-F5606)/(E5609-E5606)</f>
        <v>3.2258666666666667</v>
      </c>
      <c r="G5607" s="98">
        <v>15</v>
      </c>
      <c r="H5607" s="491">
        <f>H5606+(E5607-E5606)*(H5609-H5606)/(E5609-E5606)</f>
        <v>0.35273133333333334</v>
      </c>
      <c r="I5607" s="492">
        <f>I5606+(E5607-E5606)*(I5609-I5606)/(E5609-E5606)</f>
        <v>9.1666666666666661</v>
      </c>
      <c r="J5607" s="397">
        <f>J5606+(E5607-E5606)*(J5609-J5606)/(E5609-E5606)</f>
        <v>0.31783333333333336</v>
      </c>
      <c r="K5607" s="469">
        <f t="shared" si="480"/>
        <v>9.1453929997713086</v>
      </c>
      <c r="L5607" s="469">
        <f t="shared" si="481"/>
        <v>-2.1273666895357479E-2</v>
      </c>
    </row>
    <row r="5608" spans="1:12">
      <c r="A5608" s="98" t="s">
        <v>123</v>
      </c>
      <c r="B5608" s="98">
        <f t="shared" si="478"/>
        <v>12</v>
      </c>
      <c r="C5608" s="98">
        <f t="shared" si="479"/>
        <v>0</v>
      </c>
      <c r="D5608" s="98">
        <f>D5606</f>
        <v>144</v>
      </c>
      <c r="E5608" s="98">
        <f t="shared" si="482"/>
        <v>17</v>
      </c>
      <c r="F5608" s="397">
        <f>F5606+(E5608-E5606)*(F5609-F5606)/(E5609-E5606)</f>
        <v>3.2412333333333336</v>
      </c>
      <c r="G5608" s="98">
        <v>15</v>
      </c>
      <c r="H5608" s="491">
        <f>H5606+(E5608-E5606)*(H5609-H5606)/(E5609-E5606)</f>
        <v>0.35225466666666666</v>
      </c>
      <c r="I5608" s="492">
        <f>I5606+(E5608-E5606)*(I5609-I5606)/(E5609-E5606)</f>
        <v>9.2333333333333343</v>
      </c>
      <c r="J5608" s="397">
        <f>J5606+(E5608-E5606)*(J5609-J5606)/(E5609-E5606)</f>
        <v>0.31516666666666665</v>
      </c>
      <c r="K5608" s="469">
        <f t="shared" si="480"/>
        <v>9.2013921746009526</v>
      </c>
      <c r="L5608" s="469">
        <f t="shared" si="481"/>
        <v>-3.194115873238168E-2</v>
      </c>
    </row>
    <row r="5609" spans="1:12">
      <c r="A5609" s="480" t="s">
        <v>123</v>
      </c>
      <c r="B5609" s="480">
        <f t="shared" si="478"/>
        <v>12</v>
      </c>
      <c r="C5609" s="480">
        <f t="shared" si="479"/>
        <v>0</v>
      </c>
      <c r="D5609" s="480">
        <f>D5606</f>
        <v>144</v>
      </c>
      <c r="E5609" s="480">
        <f t="shared" si="482"/>
        <v>18</v>
      </c>
      <c r="F5609" s="484">
        <v>3.2566000000000002</v>
      </c>
      <c r="G5609" s="480">
        <v>15</v>
      </c>
      <c r="H5609" s="482">
        <v>0.35177799999999998</v>
      </c>
      <c r="I5609" s="483">
        <v>9.3000000000000007</v>
      </c>
      <c r="J5609" s="484">
        <v>0.3125</v>
      </c>
      <c r="K5609" s="469">
        <f t="shared" si="480"/>
        <v>9.2575431095747902</v>
      </c>
      <c r="L5609" s="469">
        <f t="shared" si="481"/>
        <v>-4.2456890425210503E-2</v>
      </c>
    </row>
    <row r="5610" spans="1:12">
      <c r="A5610" s="98" t="s">
        <v>123</v>
      </c>
      <c r="B5610" s="98">
        <f t="shared" si="478"/>
        <v>12</v>
      </c>
      <c r="C5610" s="98">
        <f t="shared" si="479"/>
        <v>0</v>
      </c>
      <c r="D5610" s="98">
        <f>D5609</f>
        <v>144</v>
      </c>
      <c r="E5610" s="98">
        <f t="shared" si="482"/>
        <v>19</v>
      </c>
      <c r="F5610" s="397">
        <f>F5609+(E5610-E5609)*(F5612-F5609)/(E5612-E5609)</f>
        <v>3.2717666666666667</v>
      </c>
      <c r="G5610" s="98">
        <v>15</v>
      </c>
      <c r="H5610" s="491">
        <f>H5609+(E5610-E5609)*(H5612-H5609)/(E5612-E5609)</f>
        <v>0.3513033333333333</v>
      </c>
      <c r="I5610" s="492">
        <f>I5609+(E5610-E5609)*(I5612-I5609)/(E5612-E5609)</f>
        <v>9.3333333333333339</v>
      </c>
      <c r="J5610" s="397">
        <f>J5609+(E5610-E5609)*(J5612-J5609)/(E5612-E5609)</f>
        <v>0.30983333333333335</v>
      </c>
      <c r="K5610" s="469">
        <f t="shared" si="480"/>
        <v>9.3132240893434926</v>
      </c>
      <c r="L5610" s="469">
        <f t="shared" si="481"/>
        <v>-2.0109243989841374E-2</v>
      </c>
    </row>
    <row r="5611" spans="1:12">
      <c r="A5611" s="98" t="s">
        <v>123</v>
      </c>
      <c r="B5611" s="98">
        <f t="shared" si="478"/>
        <v>12</v>
      </c>
      <c r="C5611" s="98">
        <f t="shared" si="479"/>
        <v>0</v>
      </c>
      <c r="D5611" s="98">
        <f>D5609</f>
        <v>144</v>
      </c>
      <c r="E5611" s="98">
        <f t="shared" si="482"/>
        <v>20</v>
      </c>
      <c r="F5611" s="397">
        <f>F5609+(E5611-E5609)*(F5612-F5609)/(E5612-E5609)</f>
        <v>3.2869333333333333</v>
      </c>
      <c r="G5611" s="98">
        <v>15</v>
      </c>
      <c r="H5611" s="491">
        <f>H5609+(E5611-E5609)*(H5612-H5609)/(E5612-E5609)</f>
        <v>0.35082866666666668</v>
      </c>
      <c r="I5611" s="492">
        <f>I5609+(E5611-E5609)*(I5612-I5609)/(E5612-E5609)</f>
        <v>9.3666666666666671</v>
      </c>
      <c r="J5611" s="397">
        <f>J5609+(E5611-E5609)*(J5612-J5609)/(E5612-E5609)</f>
        <v>0.30716666666666664</v>
      </c>
      <c r="K5611" s="469">
        <f t="shared" si="480"/>
        <v>9.3690557404088981</v>
      </c>
      <c r="L5611" s="469">
        <f t="shared" si="481"/>
        <v>2.3890737422309627E-3</v>
      </c>
    </row>
    <row r="5612" spans="1:12">
      <c r="A5612" s="480" t="s">
        <v>123</v>
      </c>
      <c r="B5612" s="480">
        <f t="shared" si="478"/>
        <v>12</v>
      </c>
      <c r="C5612" s="480">
        <f t="shared" si="479"/>
        <v>0</v>
      </c>
      <c r="D5612" s="480">
        <f>D5609</f>
        <v>144</v>
      </c>
      <c r="E5612" s="480">
        <f t="shared" si="482"/>
        <v>21</v>
      </c>
      <c r="F5612" s="484">
        <v>3.3020999999999998</v>
      </c>
      <c r="G5612" s="480">
        <v>15</v>
      </c>
      <c r="H5612" s="482">
        <v>0.350354</v>
      </c>
      <c r="I5612" s="483">
        <v>9.4</v>
      </c>
      <c r="J5612" s="484">
        <v>0.30449999999999999</v>
      </c>
      <c r="K5612" s="469">
        <f t="shared" si="480"/>
        <v>9.425038675168544</v>
      </c>
      <c r="L5612" s="469">
        <f t="shared" si="481"/>
        <v>2.5038675168543634E-2</v>
      </c>
    </row>
    <row r="5613" spans="1:12">
      <c r="A5613" s="98" t="s">
        <v>123</v>
      </c>
      <c r="B5613" s="98">
        <f t="shared" si="478"/>
        <v>12</v>
      </c>
      <c r="C5613" s="98">
        <f t="shared" si="479"/>
        <v>0</v>
      </c>
      <c r="D5613" s="98">
        <f>D5612</f>
        <v>144</v>
      </c>
      <c r="E5613" s="98">
        <f t="shared" si="482"/>
        <v>22</v>
      </c>
      <c r="F5613" s="397">
        <f>F5612+(E5613-E5612)*(F5615-F5612)/(E5615-E5612)</f>
        <v>3.3170666666666664</v>
      </c>
      <c r="G5613" s="98">
        <v>15</v>
      </c>
      <c r="H5613" s="491">
        <f>H5612+(E5613-E5612)*(H5615-H5612)/(E5615-E5612)</f>
        <v>0.34988033333333335</v>
      </c>
      <c r="I5613" s="492">
        <f>I5612+(E5613-E5612)*(I5615-I5612)/(E5615-E5612)</f>
        <v>9.4666666666666668</v>
      </c>
      <c r="J5613" s="397">
        <f>J5612+(E5613-E5612)*(J5615-J5612)/(E5615-E5612)</f>
        <v>0.30180000000000001</v>
      </c>
      <c r="K5613" s="469">
        <f t="shared" si="480"/>
        <v>9.4805747869986003</v>
      </c>
      <c r="L5613" s="469">
        <f t="shared" si="481"/>
        <v>1.390812033193356E-2</v>
      </c>
    </row>
    <row r="5614" spans="1:12">
      <c r="A5614" s="98" t="s">
        <v>123</v>
      </c>
      <c r="B5614" s="98">
        <f t="shared" si="478"/>
        <v>12</v>
      </c>
      <c r="C5614" s="98">
        <f t="shared" si="479"/>
        <v>0</v>
      </c>
      <c r="D5614" s="98">
        <f>D5612</f>
        <v>144</v>
      </c>
      <c r="E5614" s="98">
        <f t="shared" si="482"/>
        <v>23</v>
      </c>
      <c r="F5614" s="397">
        <f>F5612+(E5614-E5612)*(F5615-F5612)/(E5615-E5612)</f>
        <v>3.3320333333333334</v>
      </c>
      <c r="G5614" s="98">
        <v>15</v>
      </c>
      <c r="H5614" s="491">
        <f>H5612+(E5614-E5612)*(H5615-H5612)/(E5615-E5612)</f>
        <v>0.34940666666666664</v>
      </c>
      <c r="I5614" s="492">
        <f>I5612+(E5614-E5612)*(I5615-I5612)/(E5615-E5612)</f>
        <v>9.5333333333333332</v>
      </c>
      <c r="J5614" s="397">
        <f>J5612+(E5614-E5612)*(J5615-J5612)/(E5615-E5612)</f>
        <v>0.29909999999999998</v>
      </c>
      <c r="K5614" s="469">
        <f t="shared" si="480"/>
        <v>9.5362614718284338</v>
      </c>
      <c r="L5614" s="469">
        <f t="shared" si="481"/>
        <v>2.9281384951005407E-3</v>
      </c>
    </row>
    <row r="5615" spans="1:12">
      <c r="A5615" s="480" t="s">
        <v>123</v>
      </c>
      <c r="B5615" s="480">
        <f t="shared" si="478"/>
        <v>12</v>
      </c>
      <c r="C5615" s="480">
        <f t="shared" si="479"/>
        <v>0</v>
      </c>
      <c r="D5615" s="480">
        <f>D5612</f>
        <v>144</v>
      </c>
      <c r="E5615" s="480">
        <f t="shared" si="482"/>
        <v>24</v>
      </c>
      <c r="F5615" s="484">
        <v>3.347</v>
      </c>
      <c r="G5615" s="480">
        <v>15</v>
      </c>
      <c r="H5615" s="482">
        <v>0.34893299999999999</v>
      </c>
      <c r="I5615" s="483">
        <v>9.6</v>
      </c>
      <c r="J5615" s="484">
        <v>0.2964</v>
      </c>
      <c r="K5615" s="469">
        <f t="shared" si="480"/>
        <v>9.5920993428537855</v>
      </c>
      <c r="L5615" s="469">
        <f t="shared" si="481"/>
        <v>-7.9006571462141295E-3</v>
      </c>
    </row>
    <row r="5616" spans="1:12">
      <c r="A5616" s="98" t="s">
        <v>123</v>
      </c>
      <c r="B5616" s="98">
        <f t="shared" si="478"/>
        <v>12</v>
      </c>
      <c r="C5616" s="98">
        <f t="shared" si="479"/>
        <v>0</v>
      </c>
      <c r="D5616" s="98">
        <f>D5615</f>
        <v>144</v>
      </c>
      <c r="E5616" s="98">
        <f t="shared" si="482"/>
        <v>25</v>
      </c>
      <c r="F5616" s="397">
        <f>F5615+(E5616-E5615)*(F5618-F5615)/(E5618-E5615)</f>
        <v>3.3617666666666666</v>
      </c>
      <c r="G5616" s="98">
        <v>15</v>
      </c>
      <c r="H5616" s="491">
        <f>H5615+(E5616-E5615)*(H5618-H5615)/(E5618-E5615)</f>
        <v>0.34845999999999999</v>
      </c>
      <c r="I5616" s="492">
        <f>I5615+(E5616-E5615)*(I5618-I5615)/(E5618-E5615)</f>
        <v>9.6666666666666661</v>
      </c>
      <c r="J5616" s="397">
        <f>J5615+(E5616-E5615)*(J5618-J5615)/(E5618-E5615)</f>
        <v>0.29376666666666668</v>
      </c>
      <c r="K5616" s="469">
        <f t="shared" si="480"/>
        <v>9.6474966041056849</v>
      </c>
      <c r="L5616" s="469">
        <f t="shared" si="481"/>
        <v>-1.9170062560981194E-2</v>
      </c>
    </row>
    <row r="5617" spans="1:12">
      <c r="A5617" s="98" t="s">
        <v>123</v>
      </c>
      <c r="B5617" s="98">
        <f t="shared" si="478"/>
        <v>12</v>
      </c>
      <c r="C5617" s="98">
        <f t="shared" si="479"/>
        <v>0</v>
      </c>
      <c r="D5617" s="98">
        <f>D5615</f>
        <v>144</v>
      </c>
      <c r="E5617" s="98">
        <f t="shared" si="482"/>
        <v>26</v>
      </c>
      <c r="F5617" s="397">
        <f>F5615+(E5617-E5615)*(F5618-F5615)/(E5618-E5615)</f>
        <v>3.3765333333333336</v>
      </c>
      <c r="G5617" s="98">
        <v>15</v>
      </c>
      <c r="H5617" s="491">
        <f>H5615+(E5617-E5615)*(H5618-H5615)/(E5618-E5615)</f>
        <v>0.34798699999999999</v>
      </c>
      <c r="I5617" s="492">
        <f>I5615+(E5617-E5615)*(I5618-I5615)/(E5618-E5615)</f>
        <v>9.7333333333333343</v>
      </c>
      <c r="J5617" s="397">
        <f>J5615+(E5617-E5615)*(J5618-J5615)/(E5618-E5615)</f>
        <v>0.2911333333333333</v>
      </c>
      <c r="K5617" s="469">
        <f t="shared" si="480"/>
        <v>9.703044462388922</v>
      </c>
      <c r="L5617" s="469">
        <f t="shared" si="481"/>
        <v>-3.0288870944412238E-2</v>
      </c>
    </row>
    <row r="5618" spans="1:12">
      <c r="A5618" s="480" t="s">
        <v>123</v>
      </c>
      <c r="B5618" s="480">
        <f t="shared" si="478"/>
        <v>12</v>
      </c>
      <c r="C5618" s="480">
        <f t="shared" si="479"/>
        <v>0</v>
      </c>
      <c r="D5618" s="480">
        <f>D5615</f>
        <v>144</v>
      </c>
      <c r="E5618" s="480">
        <f t="shared" si="482"/>
        <v>27</v>
      </c>
      <c r="F5618" s="484">
        <v>3.3913000000000002</v>
      </c>
      <c r="G5618" s="480">
        <v>15</v>
      </c>
      <c r="H5618" s="482">
        <v>0.34751399999999999</v>
      </c>
      <c r="I5618" s="483">
        <v>9.8000000000000007</v>
      </c>
      <c r="J5618" s="484">
        <v>0.28849999999999998</v>
      </c>
      <c r="K5618" s="469">
        <f t="shared" si="480"/>
        <v>9.7587435326346572</v>
      </c>
      <c r="L5618" s="469">
        <f t="shared" si="481"/>
        <v>-4.1256467365343497E-2</v>
      </c>
    </row>
    <row r="5619" spans="1:12">
      <c r="A5619" s="98" t="s">
        <v>123</v>
      </c>
      <c r="B5619" s="98">
        <f t="shared" si="478"/>
        <v>12</v>
      </c>
      <c r="C5619" s="98">
        <f t="shared" si="479"/>
        <v>0</v>
      </c>
      <c r="D5619" s="98">
        <f>D5618</f>
        <v>144</v>
      </c>
      <c r="E5619" s="98">
        <f t="shared" si="482"/>
        <v>28</v>
      </c>
      <c r="F5619" s="397">
        <f>F5618+(E5619-E5618)*(F5621-F5618)/(E5621-E5618)</f>
        <v>3.4058666666666668</v>
      </c>
      <c r="G5619" s="98">
        <v>15</v>
      </c>
      <c r="H5619" s="491">
        <f>H5618+(E5619-E5618)*(H5621-H5618)/(E5621-E5618)</f>
        <v>0.34704133333333331</v>
      </c>
      <c r="I5619" s="492">
        <f>I5618+(E5619-E5618)*(I5621-I5618)/(E5621-E5618)</f>
        <v>9.8333333333333339</v>
      </c>
      <c r="J5619" s="397">
        <f>J5618+(E5619-E5618)*(J5621-J5618)/(E5621-E5618)</f>
        <v>0.28583333333333333</v>
      </c>
      <c r="K5619" s="469">
        <f t="shared" si="480"/>
        <v>9.8140087059754659</v>
      </c>
      <c r="L5619" s="469">
        <f t="shared" si="481"/>
        <v>-1.9324627357867996E-2</v>
      </c>
    </row>
    <row r="5620" spans="1:12">
      <c r="A5620" s="98" t="s">
        <v>123</v>
      </c>
      <c r="B5620" s="98">
        <f t="shared" si="478"/>
        <v>12</v>
      </c>
      <c r="C5620" s="98">
        <f t="shared" si="479"/>
        <v>0</v>
      </c>
      <c r="D5620" s="98">
        <f>D5618</f>
        <v>144</v>
      </c>
      <c r="E5620" s="98">
        <f t="shared" si="482"/>
        <v>29</v>
      </c>
      <c r="F5620" s="397">
        <f>F5618+(E5620-E5618)*(F5621-F5618)/(E5621-E5618)</f>
        <v>3.4204333333333334</v>
      </c>
      <c r="G5620" s="98">
        <v>15</v>
      </c>
      <c r="H5620" s="491">
        <f>H5618+(E5620-E5618)*(H5621-H5618)/(E5621-E5618)</f>
        <v>0.34656866666666669</v>
      </c>
      <c r="I5620" s="492">
        <f>I5618+(E5620-E5618)*(I5621-I5618)/(E5621-E5618)</f>
        <v>9.8666666666666671</v>
      </c>
      <c r="J5620" s="397">
        <f>J5618+(E5620-E5618)*(J5621-J5618)/(E5621-E5618)</f>
        <v>0.28316666666666668</v>
      </c>
      <c r="K5620" s="469">
        <f t="shared" si="480"/>
        <v>9.8694246258076799</v>
      </c>
      <c r="L5620" s="469">
        <f t="shared" si="481"/>
        <v>2.7579591410127335E-3</v>
      </c>
    </row>
    <row r="5621" spans="1:12">
      <c r="A5621" s="480" t="s">
        <v>123</v>
      </c>
      <c r="B5621" s="480">
        <f t="shared" si="478"/>
        <v>12</v>
      </c>
      <c r="C5621" s="480">
        <f t="shared" si="479"/>
        <v>0</v>
      </c>
      <c r="D5621" s="480">
        <f>D5618</f>
        <v>144</v>
      </c>
      <c r="E5621" s="480">
        <f t="shared" si="482"/>
        <v>30</v>
      </c>
      <c r="F5621" s="484">
        <v>3.4350000000000001</v>
      </c>
      <c r="G5621" s="480">
        <v>15</v>
      </c>
      <c r="H5621" s="482">
        <v>0.34609600000000001</v>
      </c>
      <c r="I5621" s="483">
        <v>9.9</v>
      </c>
      <c r="J5621" s="484">
        <v>0.28050000000000003</v>
      </c>
      <c r="K5621" s="469">
        <f t="shared" si="480"/>
        <v>9.9249919097591413</v>
      </c>
      <c r="L5621" s="469">
        <f t="shared" si="481"/>
        <v>2.4991909759140896E-2</v>
      </c>
    </row>
    <row r="5622" spans="1:12">
      <c r="A5622" s="98" t="s">
        <v>123</v>
      </c>
      <c r="B5622" s="98">
        <f t="shared" si="478"/>
        <v>12</v>
      </c>
      <c r="C5622" s="98">
        <f t="shared" si="479"/>
        <v>0</v>
      </c>
      <c r="D5622" s="98">
        <f>D5621</f>
        <v>144</v>
      </c>
      <c r="E5622" s="98">
        <f t="shared" si="482"/>
        <v>31</v>
      </c>
      <c r="F5622" s="397">
        <f>F5621+(E5622-E5621)*(F5624-F5621)/(E5624-E5621)</f>
        <v>3.4494000000000002</v>
      </c>
      <c r="G5622" s="98">
        <v>15</v>
      </c>
      <c r="H5622" s="491">
        <f>H5621+(E5622-E5621)*(H5624-H5621)/(E5624-E5621)</f>
        <v>0.34562333333333334</v>
      </c>
      <c r="I5622" s="492">
        <f>I5621+(E5622-E5621)*(I5624-I5621)/(E5624-E5621)</f>
        <v>9.9666666666666668</v>
      </c>
      <c r="J5622" s="397">
        <f>J5621+(E5622-E5621)*(J5624-J5621)/(E5624-E5621)</f>
        <v>0.27779999999999999</v>
      </c>
      <c r="K5622" s="469">
        <f t="shared" si="480"/>
        <v>9.9802289583072135</v>
      </c>
      <c r="L5622" s="469">
        <f t="shared" si="481"/>
        <v>1.3562291640546675E-2</v>
      </c>
    </row>
    <row r="5623" spans="1:12">
      <c r="A5623" s="98" t="s">
        <v>123</v>
      </c>
      <c r="B5623" s="98">
        <f t="shared" si="478"/>
        <v>12</v>
      </c>
      <c r="C5623" s="98">
        <f t="shared" si="479"/>
        <v>0</v>
      </c>
      <c r="D5623" s="98">
        <f>D5621</f>
        <v>144</v>
      </c>
      <c r="E5623" s="98">
        <f t="shared" si="482"/>
        <v>32</v>
      </c>
      <c r="F5623" s="397">
        <f>F5621+(E5623-E5621)*(F5624-F5621)/(E5624-E5621)</f>
        <v>3.4638</v>
      </c>
      <c r="G5623" s="98">
        <v>15</v>
      </c>
      <c r="H5623" s="491">
        <f>H5621+(E5623-E5621)*(H5624-H5621)/(E5624-E5621)</f>
        <v>0.34515066666666666</v>
      </c>
      <c r="I5623" s="492">
        <f>I5621+(E5623-E5621)*(I5624-I5621)/(E5624-E5621)</f>
        <v>10.033333333333333</v>
      </c>
      <c r="J5623" s="397">
        <f>J5621+(E5623-E5621)*(J5624-J5621)/(E5624-E5621)</f>
        <v>0.27510000000000001</v>
      </c>
      <c r="K5623" s="469">
        <f t="shared" si="480"/>
        <v>10.035617295635143</v>
      </c>
      <c r="L5623" s="469">
        <f t="shared" si="481"/>
        <v>2.2839623018100497E-3</v>
      </c>
    </row>
    <row r="5624" spans="1:12">
      <c r="A5624" s="480" t="s">
        <v>123</v>
      </c>
      <c r="B5624" s="480">
        <f t="shared" si="478"/>
        <v>12</v>
      </c>
      <c r="C5624" s="480">
        <f t="shared" si="479"/>
        <v>0</v>
      </c>
      <c r="D5624" s="480">
        <f>D5621</f>
        <v>144</v>
      </c>
      <c r="E5624" s="480">
        <f t="shared" si="482"/>
        <v>33</v>
      </c>
      <c r="F5624" s="484">
        <v>3.4782000000000002</v>
      </c>
      <c r="G5624" s="480">
        <v>15</v>
      </c>
      <c r="H5624" s="482">
        <v>0.34467799999999998</v>
      </c>
      <c r="I5624" s="483">
        <v>10.1</v>
      </c>
      <c r="J5624" s="484">
        <v>0.27239999999999998</v>
      </c>
      <c r="K5624" s="469">
        <f t="shared" si="480"/>
        <v>10.09115754414265</v>
      </c>
      <c r="L5624" s="469">
        <f t="shared" si="481"/>
        <v>-8.8424558573496626E-3</v>
      </c>
    </row>
    <row r="5625" spans="1:12">
      <c r="A5625" s="98" t="s">
        <v>123</v>
      </c>
      <c r="B5625" s="98">
        <f t="shared" si="478"/>
        <v>12</v>
      </c>
      <c r="C5625" s="98">
        <f t="shared" si="479"/>
        <v>0</v>
      </c>
      <c r="D5625" s="98">
        <f>D5624</f>
        <v>144</v>
      </c>
      <c r="E5625" s="98">
        <f t="shared" si="482"/>
        <v>34</v>
      </c>
      <c r="F5625" s="397">
        <f>F5624+(E5625-E5624)*(F5627-F5624)/(E5627-E5624)</f>
        <v>3.4923999999999999</v>
      </c>
      <c r="G5625" s="98">
        <v>15</v>
      </c>
      <c r="H5625" s="491">
        <f>H5624+(E5625-E5624)*(H5627-H5624)/(E5627-E5624)</f>
        <v>0.34420466666666666</v>
      </c>
      <c r="I5625" s="492">
        <f>I5624+(E5625-E5624)*(I5627-I5624)/(E5627-E5624)</f>
        <v>10.166666666666666</v>
      </c>
      <c r="J5625" s="397">
        <f>J5624+(E5625-E5624)*(J5627-J5624)/(E5627-E5624)</f>
        <v>0.26973333333333332</v>
      </c>
      <c r="K5625" s="469">
        <f t="shared" si="480"/>
        <v>10.146288932747376</v>
      </c>
      <c r="L5625" s="469">
        <f t="shared" si="481"/>
        <v>-2.0377733919289653E-2</v>
      </c>
    </row>
    <row r="5626" spans="1:12">
      <c r="A5626" s="98" t="s">
        <v>123</v>
      </c>
      <c r="B5626" s="98">
        <f t="shared" si="478"/>
        <v>12</v>
      </c>
      <c r="C5626" s="98">
        <f t="shared" si="479"/>
        <v>0</v>
      </c>
      <c r="D5626" s="98">
        <f>D5624</f>
        <v>144</v>
      </c>
      <c r="E5626" s="98">
        <f t="shared" si="482"/>
        <v>35</v>
      </c>
      <c r="F5626" s="397">
        <f>F5624+(E5626-E5624)*(F5627-F5624)/(E5627-E5624)</f>
        <v>3.5066000000000002</v>
      </c>
      <c r="G5626" s="98">
        <v>15</v>
      </c>
      <c r="H5626" s="491">
        <f>H5624+(E5626-E5624)*(H5627-H5624)/(E5627-E5624)</f>
        <v>0.34373133333333333</v>
      </c>
      <c r="I5626" s="492">
        <f>I5624+(E5626-E5624)*(I5627-I5624)/(E5627-E5624)</f>
        <v>10.233333333333334</v>
      </c>
      <c r="J5626" s="397">
        <f>J5624+(E5626-E5624)*(J5627-J5624)/(E5627-E5624)</f>
        <v>0.26706666666666667</v>
      </c>
      <c r="K5626" s="469">
        <f t="shared" si="480"/>
        <v>10.201572158100221</v>
      </c>
      <c r="L5626" s="469">
        <f t="shared" si="481"/>
        <v>-3.1761175233112837E-2</v>
      </c>
    </row>
    <row r="5627" spans="1:12">
      <c r="A5627" s="480" t="s">
        <v>123</v>
      </c>
      <c r="B5627" s="480">
        <f t="shared" si="478"/>
        <v>12</v>
      </c>
      <c r="C5627" s="480">
        <f t="shared" si="479"/>
        <v>0</v>
      </c>
      <c r="D5627" s="480">
        <f>D5624</f>
        <v>144</v>
      </c>
      <c r="E5627" s="480">
        <f t="shared" si="482"/>
        <v>36</v>
      </c>
      <c r="F5627" s="484">
        <v>3.5207999999999999</v>
      </c>
      <c r="G5627" s="480">
        <v>15</v>
      </c>
      <c r="H5627" s="482">
        <v>0.34325800000000001</v>
      </c>
      <c r="I5627" s="483">
        <v>10.3</v>
      </c>
      <c r="J5627" s="484">
        <v>0.26440000000000002</v>
      </c>
      <c r="K5627" s="469">
        <f t="shared" si="480"/>
        <v>10.257007848324001</v>
      </c>
      <c r="L5627" s="469">
        <f t="shared" si="481"/>
        <v>-4.2992151675999679E-2</v>
      </c>
    </row>
    <row r="5628" spans="1:12">
      <c r="A5628" s="98" t="s">
        <v>123</v>
      </c>
      <c r="B5628" s="98">
        <f t="shared" si="478"/>
        <v>12</v>
      </c>
      <c r="C5628" s="98">
        <f t="shared" si="479"/>
        <v>0</v>
      </c>
      <c r="D5628" s="98">
        <f>D5627</f>
        <v>144</v>
      </c>
      <c r="E5628" s="98">
        <f t="shared" si="482"/>
        <v>37</v>
      </c>
      <c r="F5628" s="397">
        <f>F5627+(E5628-E5627)*(F5630-F5627)/(E5630-E5627)</f>
        <v>3.5348333333333333</v>
      </c>
      <c r="G5628" s="98">
        <v>15</v>
      </c>
      <c r="H5628" s="491">
        <f>H5627+(E5628-E5627)*(H5630-H5627)/(E5630-E5627)</f>
        <v>0.34278366666666665</v>
      </c>
      <c r="I5628" s="492">
        <f>I5627+(E5628-E5627)*(I5630-I5627)/(E5630-E5627)</f>
        <v>10.333333333333334</v>
      </c>
      <c r="J5628" s="397">
        <f>J5627+(E5628-E5627)*(J5630-J5627)/(E5630-E5627)</f>
        <v>0.26173333333333337</v>
      </c>
      <c r="K5628" s="469">
        <f t="shared" si="480"/>
        <v>10.312140504555352</v>
      </c>
      <c r="L5628" s="469">
        <f t="shared" si="481"/>
        <v>-2.1192828777982342E-2</v>
      </c>
    </row>
    <row r="5629" spans="1:12">
      <c r="A5629" s="98" t="s">
        <v>123</v>
      </c>
      <c r="B5629" s="98">
        <f t="shared" ref="B5629:B5692" si="483">INT(D5629/12)</f>
        <v>12</v>
      </c>
      <c r="C5629" s="98">
        <f t="shared" ref="C5629:C5692" si="484">D5629-B5629*12</f>
        <v>0</v>
      </c>
      <c r="D5629" s="98">
        <f>D5627</f>
        <v>144</v>
      </c>
      <c r="E5629" s="98">
        <f t="shared" si="482"/>
        <v>38</v>
      </c>
      <c r="F5629" s="397">
        <f>F5627+(E5629-E5627)*(F5630-F5627)/(E5630-E5627)</f>
        <v>3.5488666666666666</v>
      </c>
      <c r="G5629" s="98">
        <v>15</v>
      </c>
      <c r="H5629" s="491">
        <f>H5627+(E5629-E5627)*(H5630-H5627)/(E5630-E5627)</f>
        <v>0.34230933333333335</v>
      </c>
      <c r="I5629" s="492">
        <f>I5627+(E5629-E5627)*(I5630-I5627)/(E5630-E5627)</f>
        <v>10.366666666666667</v>
      </c>
      <c r="J5629" s="397">
        <f>J5627+(E5629-E5627)*(J5630-J5627)/(E5630-E5627)</f>
        <v>0.25906666666666667</v>
      </c>
      <c r="K5629" s="469">
        <f t="shared" si="480"/>
        <v>10.367425953913029</v>
      </c>
      <c r="L5629" s="469">
        <f t="shared" si="481"/>
        <v>7.5928724636220579E-4</v>
      </c>
    </row>
    <row r="5630" spans="1:12">
      <c r="A5630" s="480" t="s">
        <v>123</v>
      </c>
      <c r="B5630" s="480">
        <f t="shared" si="483"/>
        <v>12</v>
      </c>
      <c r="C5630" s="480">
        <f t="shared" si="484"/>
        <v>0</v>
      </c>
      <c r="D5630" s="480">
        <f>D5627</f>
        <v>144</v>
      </c>
      <c r="E5630" s="480">
        <f t="shared" si="482"/>
        <v>39</v>
      </c>
      <c r="F5630" s="484">
        <v>3.5629</v>
      </c>
      <c r="G5630" s="480">
        <v>15</v>
      </c>
      <c r="H5630" s="482">
        <v>0.341835</v>
      </c>
      <c r="I5630" s="483">
        <v>10.4</v>
      </c>
      <c r="J5630" s="484">
        <v>0.25640000000000002</v>
      </c>
      <c r="K5630" s="469">
        <f t="shared" si="480"/>
        <v>10.422864832448404</v>
      </c>
      <c r="L5630" s="469">
        <f t="shared" si="481"/>
        <v>2.286483244840376E-2</v>
      </c>
    </row>
    <row r="5631" spans="1:12">
      <c r="A5631" s="98" t="s">
        <v>123</v>
      </c>
      <c r="B5631" s="98">
        <f t="shared" si="483"/>
        <v>12</v>
      </c>
      <c r="C5631" s="98">
        <f t="shared" si="484"/>
        <v>0</v>
      </c>
      <c r="D5631" s="98">
        <f>D5630</f>
        <v>144</v>
      </c>
      <c r="E5631" s="98">
        <f t="shared" si="482"/>
        <v>40</v>
      </c>
      <c r="F5631" s="397">
        <f>F5630+(E5631-E5630)*(F5633-F5630)/(E5633-E5630)</f>
        <v>3.5768</v>
      </c>
      <c r="G5631" s="98">
        <v>15</v>
      </c>
      <c r="H5631" s="491">
        <f>H5630+(E5631-E5630)*(H5633-H5630)/(E5633-E5630)</f>
        <v>0.34135933333333335</v>
      </c>
      <c r="I5631" s="492">
        <f>I5630+(E5631-E5630)*(I5633-I5630)/(E5633-E5630)</f>
        <v>10.466666666666667</v>
      </c>
      <c r="J5631" s="397">
        <f>J5630+(E5631-E5630)*(J5633-J5630)/(E5633-E5630)</f>
        <v>0.25373333333333337</v>
      </c>
      <c r="K5631" s="469">
        <f t="shared" si="480"/>
        <v>10.478108112858591</v>
      </c>
      <c r="L5631" s="469">
        <f t="shared" si="481"/>
        <v>1.1441446191923887E-2</v>
      </c>
    </row>
    <row r="5632" spans="1:12">
      <c r="A5632" s="98" t="s">
        <v>123</v>
      </c>
      <c r="B5632" s="98">
        <f t="shared" si="483"/>
        <v>12</v>
      </c>
      <c r="C5632" s="98">
        <f t="shared" si="484"/>
        <v>0</v>
      </c>
      <c r="D5632" s="98">
        <f>D5630</f>
        <v>144</v>
      </c>
      <c r="E5632" s="98">
        <f t="shared" si="482"/>
        <v>41</v>
      </c>
      <c r="F5632" s="397">
        <f>F5630+(E5632-E5630)*(F5633-F5630)/(E5633-E5630)</f>
        <v>3.5907</v>
      </c>
      <c r="G5632" s="98">
        <v>15</v>
      </c>
      <c r="H5632" s="491">
        <f>H5630+(E5632-E5630)*(H5633-H5630)/(E5633-E5630)</f>
        <v>0.34088366666666664</v>
      </c>
      <c r="I5632" s="492">
        <f>I5630+(E5632-E5630)*(I5633-I5630)/(E5633-E5630)</f>
        <v>10.533333333333333</v>
      </c>
      <c r="J5632" s="397">
        <f>J5630+(E5632-E5630)*(J5633-J5630)/(E5633-E5630)</f>
        <v>0.25106666666666666</v>
      </c>
      <c r="K5632" s="469">
        <f t="shared" si="480"/>
        <v>10.533505565437281</v>
      </c>
      <c r="L5632" s="469">
        <f t="shared" si="481"/>
        <v>1.7223210394767818E-4</v>
      </c>
    </row>
    <row r="5633" spans="1:12">
      <c r="A5633" s="480" t="s">
        <v>123</v>
      </c>
      <c r="B5633" s="480">
        <f t="shared" si="483"/>
        <v>12</v>
      </c>
      <c r="C5633" s="480">
        <f t="shared" si="484"/>
        <v>0</v>
      </c>
      <c r="D5633" s="480">
        <f>D5630</f>
        <v>144</v>
      </c>
      <c r="E5633" s="480">
        <f t="shared" si="482"/>
        <v>42</v>
      </c>
      <c r="F5633" s="484">
        <v>3.6046</v>
      </c>
      <c r="G5633" s="480">
        <v>15</v>
      </c>
      <c r="H5633" s="482">
        <v>0.34040799999999999</v>
      </c>
      <c r="I5633" s="483">
        <v>10.6</v>
      </c>
      <c r="J5633" s="484">
        <v>0.24840000000000001</v>
      </c>
      <c r="K5633" s="469">
        <f t="shared" si="480"/>
        <v>10.589057836478579</v>
      </c>
      <c r="L5633" s="469">
        <f t="shared" si="481"/>
        <v>-1.0942163521420412E-2</v>
      </c>
    </row>
    <row r="5634" spans="1:12">
      <c r="A5634" s="98" t="s">
        <v>123</v>
      </c>
      <c r="B5634" s="98">
        <f t="shared" si="483"/>
        <v>12</v>
      </c>
      <c r="C5634" s="98">
        <f t="shared" si="484"/>
        <v>0</v>
      </c>
      <c r="D5634" s="98">
        <f>D5633</f>
        <v>144</v>
      </c>
      <c r="E5634" s="98">
        <f t="shared" si="482"/>
        <v>43</v>
      </c>
      <c r="F5634" s="397">
        <f>F5633+(E5634-E5633)*(F5636-F5633)/(E5636-E5633)</f>
        <v>3.6183000000000001</v>
      </c>
      <c r="G5634" s="98">
        <v>15</v>
      </c>
      <c r="H5634" s="491">
        <f>H5633+(E5634-E5633)*(H5636-H5633)/(E5636-E5633)</f>
        <v>0.33993033333333333</v>
      </c>
      <c r="I5634" s="492">
        <f>I5633+(E5634-E5633)*(I5636-I5633)/(E5636-E5633)</f>
        <v>10.666666666666666</v>
      </c>
      <c r="J5634" s="397">
        <f>J5633+(E5634-E5633)*(J5636-J5633)/(E5636-E5633)</f>
        <v>0.24573333333333333</v>
      </c>
      <c r="K5634" s="469">
        <f t="shared" si="480"/>
        <v>10.64423984914556</v>
      </c>
      <c r="L5634" s="469">
        <f t="shared" si="481"/>
        <v>-2.2426817521106202E-2</v>
      </c>
    </row>
    <row r="5635" spans="1:12">
      <c r="A5635" s="98" t="s">
        <v>123</v>
      </c>
      <c r="B5635" s="98">
        <f t="shared" si="483"/>
        <v>12</v>
      </c>
      <c r="C5635" s="98">
        <f t="shared" si="484"/>
        <v>0</v>
      </c>
      <c r="D5635" s="98">
        <f>D5633</f>
        <v>144</v>
      </c>
      <c r="E5635" s="98">
        <f t="shared" si="482"/>
        <v>44</v>
      </c>
      <c r="F5635" s="397">
        <f>F5633+(E5635-E5633)*(F5636-F5633)/(E5636-E5633)</f>
        <v>3.6320000000000001</v>
      </c>
      <c r="G5635" s="98">
        <v>15</v>
      </c>
      <c r="H5635" s="491">
        <f>H5633+(E5635-E5633)*(H5636-H5633)/(E5636-E5633)</f>
        <v>0.33945266666666668</v>
      </c>
      <c r="I5635" s="492">
        <f>I5633+(E5635-E5633)*(I5636-I5633)/(E5636-E5633)</f>
        <v>10.733333333333334</v>
      </c>
      <c r="J5635" s="397">
        <f>J5633+(E5635-E5633)*(J5636-J5633)/(E5636-E5633)</f>
        <v>0.24306666666666668</v>
      </c>
      <c r="K5635" s="469">
        <f t="shared" si="480"/>
        <v>10.699577162451712</v>
      </c>
      <c r="L5635" s="469">
        <f t="shared" si="481"/>
        <v>-3.3756170881622083E-2</v>
      </c>
    </row>
    <row r="5636" spans="1:12">
      <c r="A5636" s="480" t="s">
        <v>123</v>
      </c>
      <c r="B5636" s="480">
        <f t="shared" si="483"/>
        <v>12</v>
      </c>
      <c r="C5636" s="480">
        <f t="shared" si="484"/>
        <v>0</v>
      </c>
      <c r="D5636" s="480">
        <f>D5633</f>
        <v>144</v>
      </c>
      <c r="E5636" s="480">
        <f t="shared" si="482"/>
        <v>45</v>
      </c>
      <c r="F5636" s="484">
        <v>3.6457000000000002</v>
      </c>
      <c r="G5636" s="480">
        <v>15</v>
      </c>
      <c r="H5636" s="482">
        <v>0.33897500000000003</v>
      </c>
      <c r="I5636" s="483">
        <v>10.8</v>
      </c>
      <c r="J5636" s="484">
        <v>0.2404</v>
      </c>
      <c r="K5636" s="469">
        <f t="shared" si="480"/>
        <v>10.755070432922782</v>
      </c>
      <c r="L5636" s="469">
        <f t="shared" si="481"/>
        <v>-4.4929567077218735E-2</v>
      </c>
    </row>
    <row r="5637" spans="1:12">
      <c r="A5637" s="98" t="s">
        <v>123</v>
      </c>
      <c r="B5637" s="98">
        <f t="shared" si="483"/>
        <v>12</v>
      </c>
      <c r="C5637" s="98">
        <f t="shared" si="484"/>
        <v>0</v>
      </c>
      <c r="D5637" s="98">
        <f>D5636</f>
        <v>144</v>
      </c>
      <c r="E5637" s="98">
        <f t="shared" si="482"/>
        <v>46</v>
      </c>
      <c r="F5637" s="397">
        <f>F5636+(E5637-E5636)*(F5639-F5636)/(E5639-E5636)</f>
        <v>3.6592666666666669</v>
      </c>
      <c r="G5637" s="98">
        <v>15</v>
      </c>
      <c r="H5637" s="491">
        <f>H5636+(E5637-E5636)*(H5639-H5636)/(E5639-E5636)</f>
        <v>0.33849533333333337</v>
      </c>
      <c r="I5637" s="492">
        <f>I5636+(E5637-E5636)*(I5639-I5636)/(E5639-E5636)</f>
        <v>10.833333333333334</v>
      </c>
      <c r="J5637" s="397">
        <f>J5636+(E5637-E5636)*(J5639-J5636)/(E5639-E5636)</f>
        <v>0.23773333333333332</v>
      </c>
      <c r="K5637" s="469">
        <f t="shared" si="480"/>
        <v>10.810390295878033</v>
      </c>
      <c r="L5637" s="469">
        <f t="shared" si="481"/>
        <v>-2.2943037455300797E-2</v>
      </c>
    </row>
    <row r="5638" spans="1:12">
      <c r="A5638" s="98" t="s">
        <v>123</v>
      </c>
      <c r="B5638" s="98">
        <f t="shared" si="483"/>
        <v>12</v>
      </c>
      <c r="C5638" s="98">
        <f t="shared" si="484"/>
        <v>0</v>
      </c>
      <c r="D5638" s="98">
        <f>D5636</f>
        <v>144</v>
      </c>
      <c r="E5638" s="98">
        <f t="shared" si="482"/>
        <v>47</v>
      </c>
      <c r="F5638" s="397">
        <f>F5636+(E5638-E5636)*(F5639-F5636)/(E5639-E5636)</f>
        <v>3.6728333333333332</v>
      </c>
      <c r="G5638" s="98">
        <v>15</v>
      </c>
      <c r="H5638" s="491">
        <f>H5636+(E5638-E5636)*(H5639-H5636)/(E5639-E5636)</f>
        <v>0.33801566666666666</v>
      </c>
      <c r="I5638" s="492">
        <f>I5636+(E5638-E5636)*(I5639-I5636)/(E5639-E5636)</f>
        <v>10.866666666666667</v>
      </c>
      <c r="J5638" s="397">
        <f>J5636+(E5638-E5636)*(J5639-J5636)/(E5639-E5636)</f>
        <v>0.23506666666666667</v>
      </c>
      <c r="K5638" s="469">
        <f t="shared" si="480"/>
        <v>10.865867163948021</v>
      </c>
      <c r="L5638" s="469">
        <f t="shared" si="481"/>
        <v>-7.9950271864603906E-4</v>
      </c>
    </row>
    <row r="5639" spans="1:12">
      <c r="A5639" s="480" t="s">
        <v>123</v>
      </c>
      <c r="B5639" s="480">
        <f t="shared" si="483"/>
        <v>12</v>
      </c>
      <c r="C5639" s="480">
        <f t="shared" si="484"/>
        <v>0</v>
      </c>
      <c r="D5639" s="480">
        <f>D5636</f>
        <v>144</v>
      </c>
      <c r="E5639" s="480">
        <f t="shared" si="482"/>
        <v>48</v>
      </c>
      <c r="F5639" s="484">
        <v>3.6863999999999999</v>
      </c>
      <c r="G5639" s="480">
        <v>15</v>
      </c>
      <c r="H5639" s="482">
        <v>0.337536</v>
      </c>
      <c r="I5639" s="483">
        <v>10.9</v>
      </c>
      <c r="J5639" s="484">
        <v>0.2324</v>
      </c>
      <c r="K5639" s="469">
        <f t="shared" si="480"/>
        <v>10.921501706484641</v>
      </c>
      <c r="L5639" s="469">
        <f t="shared" si="481"/>
        <v>2.1501706484640337E-2</v>
      </c>
    </row>
    <row r="5640" spans="1:12">
      <c r="A5640" s="98" t="s">
        <v>123</v>
      </c>
      <c r="B5640" s="98">
        <f t="shared" si="483"/>
        <v>12</v>
      </c>
      <c r="C5640" s="98">
        <f t="shared" si="484"/>
        <v>0</v>
      </c>
      <c r="D5640" s="98">
        <f>D5639</f>
        <v>144</v>
      </c>
      <c r="E5640" s="98">
        <f t="shared" si="482"/>
        <v>49</v>
      </c>
      <c r="F5640" s="397">
        <f>F5639+(E5640-E5639)*(F5642-F5639)/(E5642-E5639)</f>
        <v>3.6998333333333333</v>
      </c>
      <c r="G5640" s="98">
        <v>15</v>
      </c>
      <c r="H5640" s="491">
        <f>H5639+(E5640-E5639)*(H5642-H5639)/(E5642-E5639)</f>
        <v>0.33705400000000002</v>
      </c>
      <c r="I5640" s="492">
        <f>I5639+(E5640-E5639)*(I5642-I5639)/(E5642-E5639)</f>
        <v>10.966666666666667</v>
      </c>
      <c r="J5640" s="397">
        <f>J5639+(E5640-E5639)*(J5642-J5639)/(E5642-E5639)</f>
        <v>0.22973333333333332</v>
      </c>
      <c r="K5640" s="469">
        <f t="shared" si="480"/>
        <v>10.976975004994253</v>
      </c>
      <c r="L5640" s="469">
        <f t="shared" si="481"/>
        <v>1.0308338327586597E-2</v>
      </c>
    </row>
    <row r="5641" spans="1:12">
      <c r="A5641" s="98" t="s">
        <v>123</v>
      </c>
      <c r="B5641" s="98">
        <f t="shared" si="483"/>
        <v>12</v>
      </c>
      <c r="C5641" s="98">
        <f t="shared" si="484"/>
        <v>0</v>
      </c>
      <c r="D5641" s="98">
        <f>D5639</f>
        <v>144</v>
      </c>
      <c r="E5641" s="98">
        <f t="shared" si="482"/>
        <v>50</v>
      </c>
      <c r="F5641" s="397">
        <f>F5639+(E5641-E5639)*(F5642-F5639)/(E5642-E5639)</f>
        <v>3.7132666666666667</v>
      </c>
      <c r="G5641" s="98">
        <v>15</v>
      </c>
      <c r="H5641" s="491">
        <f>H5639+(E5641-E5639)*(H5642-H5639)/(E5642-E5639)</f>
        <v>0.33657199999999998</v>
      </c>
      <c r="I5641" s="492">
        <f>I5639+(E5641-E5639)*(I5642-I5639)/(E5642-E5639)</f>
        <v>11.033333333333333</v>
      </c>
      <c r="J5641" s="397">
        <f>J5639+(E5641-E5639)*(J5642-J5639)/(E5642-E5639)</f>
        <v>0.22706666666666667</v>
      </c>
      <c r="K5641" s="469">
        <f t="shared" si="480"/>
        <v>11.032607188555991</v>
      </c>
      <c r="L5641" s="469">
        <f t="shared" si="481"/>
        <v>-7.2614477734234129E-4</v>
      </c>
    </row>
    <row r="5642" spans="1:12">
      <c r="A5642" s="480" t="s">
        <v>123</v>
      </c>
      <c r="B5642" s="480">
        <f t="shared" si="483"/>
        <v>12</v>
      </c>
      <c r="C5642" s="480">
        <f t="shared" si="484"/>
        <v>0</v>
      </c>
      <c r="D5642" s="480">
        <f>D5639</f>
        <v>144</v>
      </c>
      <c r="E5642" s="480">
        <f t="shared" si="482"/>
        <v>51</v>
      </c>
      <c r="F5642" s="484">
        <v>3.7267000000000001</v>
      </c>
      <c r="G5642" s="480">
        <v>15</v>
      </c>
      <c r="H5642" s="482">
        <v>0.33609</v>
      </c>
      <c r="I5642" s="483">
        <v>11.1</v>
      </c>
      <c r="J5642" s="484">
        <v>0.22439999999999999</v>
      </c>
      <c r="K5642" s="469">
        <f t="shared" si="480"/>
        <v>11.088398940759916</v>
      </c>
      <c r="L5642" s="469">
        <f t="shared" si="481"/>
        <v>-1.16010592400837E-2</v>
      </c>
    </row>
    <row r="5643" spans="1:12">
      <c r="A5643" s="98" t="s">
        <v>123</v>
      </c>
      <c r="B5643" s="98">
        <f t="shared" si="483"/>
        <v>12</v>
      </c>
      <c r="C5643" s="98">
        <f t="shared" si="484"/>
        <v>0</v>
      </c>
      <c r="D5643" s="98">
        <f>D5642</f>
        <v>144</v>
      </c>
      <c r="E5643" s="98">
        <f t="shared" si="482"/>
        <v>52</v>
      </c>
      <c r="F5643" s="397">
        <f>F5642+(E5643-E5642)*(F5645-F5642)/(E5645-E5642)</f>
        <v>3.7399666666666667</v>
      </c>
      <c r="G5643" s="98">
        <v>15</v>
      </c>
      <c r="H5643" s="491">
        <f>H5642+(E5643-E5642)*(H5645-H5642)/(E5645-E5642)</f>
        <v>0.33560499999999999</v>
      </c>
      <c r="I5643" s="492">
        <f>I5642+(E5643-E5642)*(I5645-I5642)/(E5645-E5642)</f>
        <v>11.166666666666666</v>
      </c>
      <c r="J5643" s="397">
        <f>J5642+(E5643-E5642)*(J5645-J5642)/(E5645-E5642)</f>
        <v>0.22173333333333334</v>
      </c>
      <c r="K5643" s="469">
        <f t="shared" ref="K5643:K5706" si="485">F5643/H5643</f>
        <v>11.14395395380482</v>
      </c>
      <c r="L5643" s="469">
        <f t="shared" ref="L5643:L5706" si="486">K5643-I5643</f>
        <v>-2.2712712861846285E-2</v>
      </c>
    </row>
    <row r="5644" spans="1:12">
      <c r="A5644" s="98" t="s">
        <v>123</v>
      </c>
      <c r="B5644" s="98">
        <f t="shared" si="483"/>
        <v>12</v>
      </c>
      <c r="C5644" s="98">
        <f t="shared" si="484"/>
        <v>0</v>
      </c>
      <c r="D5644" s="98">
        <f>D5642</f>
        <v>144</v>
      </c>
      <c r="E5644" s="98">
        <f t="shared" si="482"/>
        <v>53</v>
      </c>
      <c r="F5644" s="397">
        <f>F5642+(E5644-E5642)*(F5645-F5642)/(E5645-E5642)</f>
        <v>3.7532333333333336</v>
      </c>
      <c r="G5644" s="98">
        <v>15</v>
      </c>
      <c r="H5644" s="491">
        <f>H5642+(E5644-E5642)*(H5645-H5642)/(E5645-E5642)</f>
        <v>0.33512000000000003</v>
      </c>
      <c r="I5644" s="492">
        <f>I5642+(E5644-E5642)*(I5645-I5642)/(E5645-E5642)</f>
        <v>11.233333333333334</v>
      </c>
      <c r="J5644" s="397">
        <f>J5642+(E5644-E5642)*(J5645-J5642)/(E5645-E5642)</f>
        <v>0.21906666666666666</v>
      </c>
      <c r="K5644" s="469">
        <f t="shared" si="485"/>
        <v>11.199669770032624</v>
      </c>
      <c r="L5644" s="469">
        <f t="shared" si="486"/>
        <v>-3.3663563300709853E-2</v>
      </c>
    </row>
    <row r="5645" spans="1:12">
      <c r="A5645" s="480" t="s">
        <v>123</v>
      </c>
      <c r="B5645" s="480">
        <f t="shared" si="483"/>
        <v>12</v>
      </c>
      <c r="C5645" s="480">
        <f t="shared" si="484"/>
        <v>0</v>
      </c>
      <c r="D5645" s="480">
        <f>D5642</f>
        <v>144</v>
      </c>
      <c r="E5645" s="480">
        <f t="shared" si="482"/>
        <v>54</v>
      </c>
      <c r="F5645" s="484">
        <v>3.7665000000000002</v>
      </c>
      <c r="G5645" s="480">
        <v>15</v>
      </c>
      <c r="H5645" s="482">
        <v>0.33463500000000002</v>
      </c>
      <c r="I5645" s="483">
        <v>11.3</v>
      </c>
      <c r="J5645" s="484">
        <v>0.21640000000000001</v>
      </c>
      <c r="K5645" s="469">
        <f t="shared" si="485"/>
        <v>11.255547088618943</v>
      </c>
      <c r="L5645" s="469">
        <f t="shared" si="486"/>
        <v>-4.4452911381057447E-2</v>
      </c>
    </row>
    <row r="5646" spans="1:12">
      <c r="A5646" s="98" t="s">
        <v>123</v>
      </c>
      <c r="B5646" s="98">
        <f t="shared" si="483"/>
        <v>12</v>
      </c>
      <c r="C5646" s="98">
        <f t="shared" si="484"/>
        <v>0</v>
      </c>
      <c r="D5646" s="98">
        <f>D5645</f>
        <v>144</v>
      </c>
      <c r="E5646" s="98">
        <f t="shared" si="482"/>
        <v>55</v>
      </c>
      <c r="F5646" s="397">
        <f>F5645+(E5646-E5645)*(F5648-F5645)/(E5648-E5645)</f>
        <v>3.7796333333333334</v>
      </c>
      <c r="G5646" s="98">
        <v>15</v>
      </c>
      <c r="H5646" s="491">
        <f>H5645+(E5646-E5645)*(H5648-H5645)/(E5648-E5645)</f>
        <v>0.3341466666666667</v>
      </c>
      <c r="I5646" s="492">
        <f>I5645+(E5646-E5645)*(I5648-I5645)/(E5648-E5645)</f>
        <v>11.333333333333334</v>
      </c>
      <c r="J5646" s="397">
        <f>J5645+(E5646-E5645)*(J5648-J5645)/(E5648-E5645)</f>
        <v>0.2137</v>
      </c>
      <c r="K5646" s="469">
        <f t="shared" si="485"/>
        <v>11.311300426958221</v>
      </c>
      <c r="L5646" s="469">
        <f t="shared" si="486"/>
        <v>-2.2032906375113015E-2</v>
      </c>
    </row>
    <row r="5647" spans="1:12">
      <c r="A5647" s="98" t="s">
        <v>123</v>
      </c>
      <c r="B5647" s="98">
        <f t="shared" si="483"/>
        <v>12</v>
      </c>
      <c r="C5647" s="98">
        <f t="shared" si="484"/>
        <v>0</v>
      </c>
      <c r="D5647" s="98">
        <f>D5645</f>
        <v>144</v>
      </c>
      <c r="E5647" s="98">
        <f t="shared" si="482"/>
        <v>56</v>
      </c>
      <c r="F5647" s="397">
        <f>F5645+(E5647-E5645)*(F5648-F5645)/(E5648-E5645)</f>
        <v>3.7927666666666666</v>
      </c>
      <c r="G5647" s="98">
        <v>15</v>
      </c>
      <c r="H5647" s="491">
        <f>H5645+(E5647-E5645)*(H5648-H5645)/(E5648-E5645)</f>
        <v>0.33365833333333333</v>
      </c>
      <c r="I5647" s="492">
        <f>I5645+(E5647-E5645)*(I5648-I5645)/(E5648-E5645)</f>
        <v>11.366666666666667</v>
      </c>
      <c r="J5647" s="397">
        <f>J5645+(E5647-E5645)*(J5648-J5645)/(E5648-E5645)</f>
        <v>0.21100000000000002</v>
      </c>
      <c r="K5647" s="469">
        <f t="shared" si="485"/>
        <v>11.367216963460626</v>
      </c>
      <c r="L5647" s="469">
        <f t="shared" si="486"/>
        <v>5.5029679395879327E-4</v>
      </c>
    </row>
    <row r="5648" spans="1:12">
      <c r="A5648" s="480" t="s">
        <v>123</v>
      </c>
      <c r="B5648" s="480">
        <f t="shared" si="483"/>
        <v>12</v>
      </c>
      <c r="C5648" s="480">
        <f t="shared" si="484"/>
        <v>0</v>
      </c>
      <c r="D5648" s="480">
        <f>D5645</f>
        <v>144</v>
      </c>
      <c r="E5648" s="480">
        <f t="shared" si="482"/>
        <v>57</v>
      </c>
      <c r="F5648" s="484">
        <v>3.8058999999999998</v>
      </c>
      <c r="G5648" s="480">
        <v>15</v>
      </c>
      <c r="H5648" s="482">
        <v>0.33317000000000002</v>
      </c>
      <c r="I5648" s="483">
        <v>11.4</v>
      </c>
      <c r="J5648" s="484">
        <v>0.20830000000000001</v>
      </c>
      <c r="K5648" s="469">
        <f t="shared" si="485"/>
        <v>11.423297415733709</v>
      </c>
      <c r="L5648" s="469">
        <f t="shared" si="486"/>
        <v>2.3297415733708249E-2</v>
      </c>
    </row>
    <row r="5649" spans="1:12">
      <c r="A5649" s="98" t="s">
        <v>123</v>
      </c>
      <c r="B5649" s="98">
        <f t="shared" si="483"/>
        <v>12</v>
      </c>
      <c r="C5649" s="98">
        <f t="shared" si="484"/>
        <v>0</v>
      </c>
      <c r="D5649" s="98">
        <f>D5648</f>
        <v>144</v>
      </c>
      <c r="E5649" s="98">
        <f t="shared" si="482"/>
        <v>58</v>
      </c>
      <c r="F5649" s="397">
        <f>F5648+(E5649-E5648)*(F5651-F5648)/(E5651-E5648)</f>
        <v>3.8188999999999997</v>
      </c>
      <c r="G5649" s="98">
        <v>15</v>
      </c>
      <c r="H5649" s="491">
        <f>H5648+(E5649-E5648)*(H5651-H5648)/(E5651-E5648)</f>
        <v>0.33267833333333335</v>
      </c>
      <c r="I5649" s="492">
        <f>I5648+(E5649-E5648)*(I5651-I5648)/(E5651-E5648)</f>
        <v>11.466666666666667</v>
      </c>
      <c r="J5649" s="397">
        <f>J5648+(E5649-E5648)*(J5651-J5648)/(E5651-E5648)</f>
        <v>0.20563333333333333</v>
      </c>
      <c r="K5649" s="469">
        <f t="shared" si="485"/>
        <v>11.479256739493103</v>
      </c>
      <c r="L5649" s="469">
        <f t="shared" si="486"/>
        <v>1.2590072826435872E-2</v>
      </c>
    </row>
    <row r="5650" spans="1:12">
      <c r="A5650" s="98" t="s">
        <v>123</v>
      </c>
      <c r="B5650" s="98">
        <f t="shared" si="483"/>
        <v>12</v>
      </c>
      <c r="C5650" s="98">
        <f t="shared" si="484"/>
        <v>0</v>
      </c>
      <c r="D5650" s="98">
        <f>D5648</f>
        <v>144</v>
      </c>
      <c r="E5650" s="98">
        <f t="shared" si="482"/>
        <v>59</v>
      </c>
      <c r="F5650" s="397">
        <f>F5648+(E5650-E5648)*(F5651-F5648)/(E5651-E5648)</f>
        <v>3.8319000000000001</v>
      </c>
      <c r="G5650" s="98">
        <v>15</v>
      </c>
      <c r="H5650" s="491">
        <f>H5648+(E5650-E5648)*(H5651-H5648)/(E5651-E5648)</f>
        <v>0.33218666666666669</v>
      </c>
      <c r="I5650" s="492">
        <f>I5648+(E5650-E5648)*(I5651-I5648)/(E5651-E5648)</f>
        <v>11.533333333333333</v>
      </c>
      <c r="J5650" s="397">
        <f>J5648+(E5650-E5648)*(J5651-J5648)/(E5651-E5648)</f>
        <v>0.20296666666666668</v>
      </c>
      <c r="K5650" s="469">
        <f t="shared" si="485"/>
        <v>11.53538171309304</v>
      </c>
      <c r="L5650" s="469">
        <f t="shared" si="486"/>
        <v>2.04837975970662E-3</v>
      </c>
    </row>
    <row r="5651" spans="1:12">
      <c r="A5651" s="480" t="s">
        <v>123</v>
      </c>
      <c r="B5651" s="480">
        <f t="shared" si="483"/>
        <v>12</v>
      </c>
      <c r="C5651" s="480">
        <f t="shared" si="484"/>
        <v>0</v>
      </c>
      <c r="D5651" s="480">
        <f>D5648</f>
        <v>144</v>
      </c>
      <c r="E5651" s="480">
        <f t="shared" si="482"/>
        <v>60</v>
      </c>
      <c r="F5651" s="484">
        <v>3.8449</v>
      </c>
      <c r="G5651" s="480">
        <v>15</v>
      </c>
      <c r="H5651" s="482">
        <v>0.33169500000000002</v>
      </c>
      <c r="I5651" s="483">
        <v>11.6</v>
      </c>
      <c r="J5651" s="484">
        <v>0.20030000000000001</v>
      </c>
      <c r="K5651" s="469">
        <f t="shared" si="485"/>
        <v>11.591673073154555</v>
      </c>
      <c r="L5651" s="469">
        <f t="shared" si="486"/>
        <v>-8.3269268454451151E-3</v>
      </c>
    </row>
    <row r="5652" spans="1:12">
      <c r="A5652" s="98" t="s">
        <v>123</v>
      </c>
      <c r="B5652" s="98">
        <f t="shared" si="483"/>
        <v>12</v>
      </c>
      <c r="C5652" s="98">
        <f t="shared" si="484"/>
        <v>0</v>
      </c>
      <c r="D5652" s="98">
        <f>D5651</f>
        <v>144</v>
      </c>
      <c r="E5652" s="98">
        <f t="shared" si="482"/>
        <v>61</v>
      </c>
      <c r="F5652" s="397">
        <f>F5651+(E5652-E5651)*(F5654-F5651)/(E5654-E5651)</f>
        <v>3.8577666666666666</v>
      </c>
      <c r="G5652" s="98">
        <v>15</v>
      </c>
      <c r="H5652" s="491">
        <f>H5651+(E5652-E5651)*(H5654-H5651)/(E5654-E5651)</f>
        <v>0.33119966666666667</v>
      </c>
      <c r="I5652" s="492">
        <f>I5651+(E5652-E5651)*(I5654-I5651)/(E5654-E5651)</f>
        <v>11.666666666666666</v>
      </c>
      <c r="J5652" s="397">
        <f>J5651+(E5652-E5651)*(J5654-J5651)/(E5654-E5651)</f>
        <v>0.19763333333333333</v>
      </c>
      <c r="K5652" s="469">
        <f t="shared" si="485"/>
        <v>11.647857938665396</v>
      </c>
      <c r="L5652" s="469">
        <f t="shared" si="486"/>
        <v>-1.880872800126987E-2</v>
      </c>
    </row>
    <row r="5653" spans="1:12">
      <c r="A5653" s="98" t="s">
        <v>123</v>
      </c>
      <c r="B5653" s="98">
        <f t="shared" si="483"/>
        <v>12</v>
      </c>
      <c r="C5653" s="98">
        <f t="shared" si="484"/>
        <v>0</v>
      </c>
      <c r="D5653" s="98">
        <f>D5651</f>
        <v>144</v>
      </c>
      <c r="E5653" s="98">
        <f t="shared" si="482"/>
        <v>62</v>
      </c>
      <c r="F5653" s="397">
        <f>F5651+(E5653-E5651)*(F5654-F5651)/(E5654-E5651)</f>
        <v>3.8706333333333336</v>
      </c>
      <c r="G5653" s="98">
        <v>15</v>
      </c>
      <c r="H5653" s="491">
        <f>H5651+(E5653-E5651)*(H5654-H5651)/(E5654-E5651)</f>
        <v>0.33070433333333332</v>
      </c>
      <c r="I5653" s="492">
        <f>I5651+(E5653-E5651)*(I5654-I5651)/(E5654-E5651)</f>
        <v>11.733333333333334</v>
      </c>
      <c r="J5653" s="397">
        <f>J5651+(E5653-E5651)*(J5654-J5651)/(E5654-E5651)</f>
        <v>0.19496666666666668</v>
      </c>
      <c r="K5653" s="469">
        <f t="shared" si="485"/>
        <v>11.704211113048615</v>
      </c>
      <c r="L5653" s="469">
        <f t="shared" si="486"/>
        <v>-2.9122220284719447E-2</v>
      </c>
    </row>
    <row r="5654" spans="1:12">
      <c r="A5654" s="480" t="s">
        <v>123</v>
      </c>
      <c r="B5654" s="480">
        <f t="shared" si="483"/>
        <v>12</v>
      </c>
      <c r="C5654" s="480">
        <f t="shared" si="484"/>
        <v>0</v>
      </c>
      <c r="D5654" s="480">
        <f>D5651</f>
        <v>144</v>
      </c>
      <c r="E5654" s="480">
        <f t="shared" si="482"/>
        <v>63</v>
      </c>
      <c r="F5654" s="484">
        <v>3.8835000000000002</v>
      </c>
      <c r="G5654" s="480">
        <v>15</v>
      </c>
      <c r="H5654" s="482">
        <v>0.33020899999999997</v>
      </c>
      <c r="I5654" s="483">
        <v>11.8</v>
      </c>
      <c r="J5654" s="484">
        <v>0.1923</v>
      </c>
      <c r="K5654" s="469">
        <f t="shared" si="485"/>
        <v>11.760733353724461</v>
      </c>
      <c r="L5654" s="469">
        <f t="shared" si="486"/>
        <v>-3.926664627553933E-2</v>
      </c>
    </row>
    <row r="5655" spans="1:12">
      <c r="A5655" s="98" t="s">
        <v>123</v>
      </c>
      <c r="B5655" s="98">
        <f t="shared" si="483"/>
        <v>12</v>
      </c>
      <c r="C5655" s="98">
        <f t="shared" si="484"/>
        <v>0</v>
      </c>
      <c r="D5655" s="98">
        <f>D5654</f>
        <v>144</v>
      </c>
      <c r="E5655" s="98">
        <f t="shared" si="482"/>
        <v>64</v>
      </c>
      <c r="F5655" s="397">
        <f>F5654+(E5655-E5654)*(F5657-F5654)/(E5657-E5654)</f>
        <v>3.8962333333333334</v>
      </c>
      <c r="G5655" s="98">
        <v>15</v>
      </c>
      <c r="H5655" s="491">
        <f>H5654+(E5655-E5654)*(H5657-H5654)/(E5657-E5654)</f>
        <v>0.32970899999999997</v>
      </c>
      <c r="I5655" s="492">
        <f>I5654+(E5655-E5654)*(I5657-I5654)/(E5657-E5654)</f>
        <v>11.833333333333334</v>
      </c>
      <c r="J5655" s="397">
        <f>J5654+(E5655-E5654)*(J5657-J5654)/(E5657-E5654)</f>
        <v>0.18963333333333332</v>
      </c>
      <c r="K5655" s="469">
        <f t="shared" si="485"/>
        <v>11.817188288258233</v>
      </c>
      <c r="L5655" s="469">
        <f t="shared" si="486"/>
        <v>-1.6145045075100839E-2</v>
      </c>
    </row>
    <row r="5656" spans="1:12">
      <c r="A5656" s="98" t="s">
        <v>123</v>
      </c>
      <c r="B5656" s="98">
        <f t="shared" si="483"/>
        <v>12</v>
      </c>
      <c r="C5656" s="98">
        <f t="shared" si="484"/>
        <v>0</v>
      </c>
      <c r="D5656" s="98">
        <f>D5654</f>
        <v>144</v>
      </c>
      <c r="E5656" s="98">
        <f t="shared" si="482"/>
        <v>65</v>
      </c>
      <c r="F5656" s="397">
        <f>F5654+(E5656-E5654)*(F5657-F5654)/(E5657-E5654)</f>
        <v>3.9089666666666667</v>
      </c>
      <c r="G5656" s="98">
        <v>15</v>
      </c>
      <c r="H5656" s="491">
        <f>H5654+(E5656-E5654)*(H5657-H5654)/(E5657-E5654)</f>
        <v>0.32920899999999997</v>
      </c>
      <c r="I5656" s="492">
        <f>I5654+(E5656-E5654)*(I5657-I5654)/(E5657-E5654)</f>
        <v>11.866666666666667</v>
      </c>
      <c r="J5656" s="397">
        <f>J5654+(E5656-E5654)*(J5657-J5654)/(E5657-E5654)</f>
        <v>0.18696666666666667</v>
      </c>
      <c r="K5656" s="469">
        <f t="shared" si="485"/>
        <v>11.873814709399399</v>
      </c>
      <c r="L5656" s="469">
        <f t="shared" si="486"/>
        <v>7.1480427327319518E-3</v>
      </c>
    </row>
    <row r="5657" spans="1:12">
      <c r="A5657" s="480" t="s">
        <v>123</v>
      </c>
      <c r="B5657" s="480">
        <f t="shared" si="483"/>
        <v>12</v>
      </c>
      <c r="C5657" s="480">
        <f t="shared" si="484"/>
        <v>0</v>
      </c>
      <c r="D5657" s="480">
        <f>D5654</f>
        <v>144</v>
      </c>
      <c r="E5657" s="480">
        <f t="shared" si="482"/>
        <v>66</v>
      </c>
      <c r="F5657" s="484">
        <v>3.9217</v>
      </c>
      <c r="G5657" s="480">
        <v>15</v>
      </c>
      <c r="H5657" s="482">
        <v>0.32870899999999997</v>
      </c>
      <c r="I5657" s="483">
        <v>11.9</v>
      </c>
      <c r="J5657" s="484">
        <v>0.18429999999999999</v>
      </c>
      <c r="K5657" s="469">
        <f t="shared" si="485"/>
        <v>11.930613399693955</v>
      </c>
      <c r="L5657" s="469">
        <f t="shared" si="486"/>
        <v>3.0613399693955046E-2</v>
      </c>
    </row>
    <row r="5658" spans="1:12">
      <c r="A5658" s="98" t="s">
        <v>123</v>
      </c>
      <c r="B5658" s="98">
        <f t="shared" si="483"/>
        <v>12</v>
      </c>
      <c r="C5658" s="98">
        <f t="shared" si="484"/>
        <v>0</v>
      </c>
      <c r="D5658" s="98">
        <f>D5657</f>
        <v>144</v>
      </c>
      <c r="E5658" s="98">
        <f t="shared" si="482"/>
        <v>67</v>
      </c>
      <c r="F5658" s="397">
        <f>F5657+(E5658-E5657)*(F5660-F5657)/(E5660-E5657)</f>
        <v>3.9343333333333335</v>
      </c>
      <c r="G5658" s="98">
        <v>15</v>
      </c>
      <c r="H5658" s="491">
        <f>H5657+(E5658-E5657)*(H5660-H5657)/(E5660-E5657)</f>
        <v>0.32820466666666664</v>
      </c>
      <c r="I5658" s="492">
        <f>I5657+(E5658-E5657)*(I5660-I5657)/(E5660-E5657)</f>
        <v>11.966666666666667</v>
      </c>
      <c r="J5658" s="397">
        <f>J5657+(E5658-E5657)*(J5660-J5657)/(E5660-E5657)</f>
        <v>0.18163333333333334</v>
      </c>
      <c r="K5658" s="469">
        <f t="shared" si="485"/>
        <v>11.987438732335718</v>
      </c>
      <c r="L5658" s="469">
        <f t="shared" si="486"/>
        <v>2.0772065669051543E-2</v>
      </c>
    </row>
    <row r="5659" spans="1:12">
      <c r="A5659" s="98" t="s">
        <v>123</v>
      </c>
      <c r="B5659" s="98">
        <f t="shared" si="483"/>
        <v>12</v>
      </c>
      <c r="C5659" s="98">
        <f t="shared" si="484"/>
        <v>0</v>
      </c>
      <c r="D5659" s="98">
        <f>D5657</f>
        <v>144</v>
      </c>
      <c r="E5659" s="98">
        <f t="shared" si="482"/>
        <v>68</v>
      </c>
      <c r="F5659" s="397">
        <f>F5657+(E5659-E5657)*(F5660-F5657)/(E5660-E5657)</f>
        <v>3.9469666666666665</v>
      </c>
      <c r="G5659" s="98">
        <v>15</v>
      </c>
      <c r="H5659" s="491">
        <f>H5657+(E5659-E5657)*(H5660-H5657)/(E5660-E5657)</f>
        <v>0.32770033333333332</v>
      </c>
      <c r="I5659" s="492">
        <f>I5657+(E5659-E5657)*(I5660-I5657)/(E5660-E5657)</f>
        <v>12.033333333333333</v>
      </c>
      <c r="J5659" s="397">
        <f>J5657+(E5659-E5657)*(J5660-J5657)/(E5660-E5657)</f>
        <v>0.17896666666666666</v>
      </c>
      <c r="K5659" s="469">
        <f t="shared" si="485"/>
        <v>12.044438974225436</v>
      </c>
      <c r="L5659" s="469">
        <f t="shared" si="486"/>
        <v>1.1105640892102642E-2</v>
      </c>
    </row>
    <row r="5660" spans="1:12">
      <c r="A5660" s="480" t="s">
        <v>123</v>
      </c>
      <c r="B5660" s="480">
        <f t="shared" si="483"/>
        <v>12</v>
      </c>
      <c r="C5660" s="480">
        <f t="shared" si="484"/>
        <v>0</v>
      </c>
      <c r="D5660" s="480">
        <f>D5657</f>
        <v>144</v>
      </c>
      <c r="E5660" s="480">
        <f t="shared" si="482"/>
        <v>69</v>
      </c>
      <c r="F5660" s="484">
        <v>3.9596</v>
      </c>
      <c r="G5660" s="480">
        <v>15</v>
      </c>
      <c r="H5660" s="482">
        <v>0.32719599999999999</v>
      </c>
      <c r="I5660" s="483">
        <v>12.1</v>
      </c>
      <c r="J5660" s="484">
        <v>0.17630000000000001</v>
      </c>
      <c r="K5660" s="469">
        <f t="shared" si="485"/>
        <v>12.1016149341679</v>
      </c>
      <c r="L5660" s="469">
        <f t="shared" si="486"/>
        <v>1.6149341679003726E-3</v>
      </c>
    </row>
    <row r="5661" spans="1:12">
      <c r="A5661" s="98" t="s">
        <v>123</v>
      </c>
      <c r="B5661" s="98">
        <f t="shared" si="483"/>
        <v>12</v>
      </c>
      <c r="C5661" s="98">
        <f t="shared" si="484"/>
        <v>0</v>
      </c>
      <c r="D5661" s="98">
        <f>D5660</f>
        <v>144</v>
      </c>
      <c r="E5661" s="98">
        <f t="shared" si="482"/>
        <v>70</v>
      </c>
      <c r="F5661" s="397">
        <f>F5660+(E5661-E5660)*(F5663-F5660)/(E5663-E5660)</f>
        <v>3.9721000000000002</v>
      </c>
      <c r="G5661" s="98">
        <v>15</v>
      </c>
      <c r="H5661" s="491">
        <f>H5660+(E5661-E5660)*(H5663-H5660)/(E5663-E5660)</f>
        <v>0.32668666666666668</v>
      </c>
      <c r="I5661" s="492">
        <f>I5660+(E5661-E5660)*(I5663-I5660)/(E5663-E5660)</f>
        <v>12.166666666666666</v>
      </c>
      <c r="J5661" s="397">
        <f>J5660+(E5661-E5660)*(J5663-J5660)/(E5663-E5660)</f>
        <v>0.17363333333333333</v>
      </c>
      <c r="K5661" s="469">
        <f t="shared" si="485"/>
        <v>12.158745382935738</v>
      </c>
      <c r="L5661" s="469">
        <f t="shared" si="486"/>
        <v>-7.9212837309281525E-3</v>
      </c>
    </row>
    <row r="5662" spans="1:12">
      <c r="A5662" s="98" t="s">
        <v>123</v>
      </c>
      <c r="B5662" s="98">
        <f t="shared" si="483"/>
        <v>12</v>
      </c>
      <c r="C5662" s="98">
        <f t="shared" si="484"/>
        <v>0</v>
      </c>
      <c r="D5662" s="98">
        <f>D5660</f>
        <v>144</v>
      </c>
      <c r="E5662" s="98">
        <f t="shared" si="482"/>
        <v>71</v>
      </c>
      <c r="F5662" s="397">
        <f>F5660+(E5662-E5660)*(F5663-F5660)/(E5663-E5660)</f>
        <v>3.9845999999999999</v>
      </c>
      <c r="G5662" s="98">
        <v>15</v>
      </c>
      <c r="H5662" s="491">
        <f>H5660+(E5662-E5660)*(H5663-H5660)/(E5663-E5660)</f>
        <v>0.32617733333333332</v>
      </c>
      <c r="I5662" s="492">
        <f>I5660+(E5662-E5660)*(I5663-I5660)/(E5663-E5660)</f>
        <v>12.233333333333334</v>
      </c>
      <c r="J5662" s="397">
        <f>J5660+(E5662-E5660)*(J5663-J5660)/(E5663-E5660)</f>
        <v>0.17096666666666668</v>
      </c>
      <c r="K5662" s="469">
        <f t="shared" si="485"/>
        <v>12.216054252696898</v>
      </c>
      <c r="L5662" s="469">
        <f t="shared" si="486"/>
        <v>-1.7279080636436461E-2</v>
      </c>
    </row>
    <row r="5663" spans="1:12">
      <c r="A5663" s="480" t="s">
        <v>123</v>
      </c>
      <c r="B5663" s="480">
        <f t="shared" si="483"/>
        <v>12</v>
      </c>
      <c r="C5663" s="480">
        <f t="shared" si="484"/>
        <v>0</v>
      </c>
      <c r="D5663" s="480">
        <f>D5660</f>
        <v>144</v>
      </c>
      <c r="E5663" s="480">
        <f t="shared" si="482"/>
        <v>72</v>
      </c>
      <c r="F5663" s="484">
        <v>3.9971000000000001</v>
      </c>
      <c r="G5663" s="480">
        <v>15</v>
      </c>
      <c r="H5663" s="482">
        <v>0.32566800000000001</v>
      </c>
      <c r="I5663" s="483">
        <v>12.3</v>
      </c>
      <c r="J5663" s="484">
        <v>0.16830000000000001</v>
      </c>
      <c r="K5663" s="469">
        <f t="shared" si="485"/>
        <v>12.273542380583907</v>
      </c>
      <c r="L5663" s="469">
        <f t="shared" si="486"/>
        <v>-2.6457619416094147E-2</v>
      </c>
    </row>
    <row r="5664" spans="1:12">
      <c r="A5664" s="98" t="s">
        <v>123</v>
      </c>
      <c r="B5664" s="98">
        <f t="shared" si="483"/>
        <v>12</v>
      </c>
      <c r="C5664" s="98">
        <f t="shared" si="484"/>
        <v>0</v>
      </c>
      <c r="D5664" s="98">
        <f>D5663</f>
        <v>144</v>
      </c>
      <c r="E5664" s="98">
        <f t="shared" si="482"/>
        <v>73</v>
      </c>
      <c r="F5664" s="397">
        <f>F5663+(E5664-E5663)*(F5666-F5663)/(E5666-E5663)</f>
        <v>4.0095000000000001</v>
      </c>
      <c r="G5664" s="98">
        <v>15</v>
      </c>
      <c r="H5664" s="491">
        <f>H5663+(E5664-E5663)*(H5666-H5663)/(E5666-E5663)</f>
        <v>0.32515333333333335</v>
      </c>
      <c r="I5664" s="492">
        <f>I5663+(E5664-E5663)*(I5666-I5663)/(E5666-E5663)</f>
        <v>12.366666666666667</v>
      </c>
      <c r="J5664" s="397">
        <f>J5663+(E5664-E5663)*(J5666-J5663)/(E5666-E5663)</f>
        <v>0.16563333333333333</v>
      </c>
      <c r="K5664" s="469">
        <f t="shared" si="485"/>
        <v>12.331105324667336</v>
      </c>
      <c r="L5664" s="469">
        <f t="shared" si="486"/>
        <v>-3.5561341999331475E-2</v>
      </c>
    </row>
    <row r="5665" spans="1:12">
      <c r="A5665" s="98" t="s">
        <v>123</v>
      </c>
      <c r="B5665" s="98">
        <f t="shared" si="483"/>
        <v>12</v>
      </c>
      <c r="C5665" s="98">
        <f t="shared" si="484"/>
        <v>0</v>
      </c>
      <c r="D5665" s="98">
        <f>D5663</f>
        <v>144</v>
      </c>
      <c r="E5665" s="98">
        <f t="shared" si="482"/>
        <v>74</v>
      </c>
      <c r="F5665" s="397">
        <f>F5663+(E5665-E5663)*(F5666-F5663)/(E5666-E5663)</f>
        <v>4.0219000000000005</v>
      </c>
      <c r="G5665" s="98">
        <v>15</v>
      </c>
      <c r="H5665" s="491">
        <f>H5663+(E5665-E5663)*(H5666-H5663)/(E5666-E5663)</f>
        <v>0.32463866666666669</v>
      </c>
      <c r="I5665" s="492">
        <f>I5663+(E5665-E5663)*(I5666-I5663)/(E5666-E5663)</f>
        <v>12.433333333333334</v>
      </c>
      <c r="J5665" s="397">
        <f>J5663+(E5665-E5663)*(J5666-J5663)/(E5666-E5663)</f>
        <v>0.16296666666666668</v>
      </c>
      <c r="K5665" s="469">
        <f t="shared" si="485"/>
        <v>12.388850783845836</v>
      </c>
      <c r="L5665" s="469">
        <f t="shared" si="486"/>
        <v>-4.4482549487497636E-2</v>
      </c>
    </row>
    <row r="5666" spans="1:12">
      <c r="A5666" s="480" t="s">
        <v>123</v>
      </c>
      <c r="B5666" s="480">
        <f t="shared" si="483"/>
        <v>12</v>
      </c>
      <c r="C5666" s="480">
        <f t="shared" si="484"/>
        <v>0</v>
      </c>
      <c r="D5666" s="480">
        <f>D5663</f>
        <v>144</v>
      </c>
      <c r="E5666" s="480">
        <f t="shared" si="482"/>
        <v>75</v>
      </c>
      <c r="F5666" s="484">
        <v>4.0343</v>
      </c>
      <c r="G5666" s="480">
        <v>15</v>
      </c>
      <c r="H5666" s="482">
        <v>0.32412400000000002</v>
      </c>
      <c r="I5666" s="483">
        <v>12.5</v>
      </c>
      <c r="J5666" s="484">
        <v>0.1603</v>
      </c>
      <c r="K5666" s="469">
        <f t="shared" si="485"/>
        <v>12.446779627549949</v>
      </c>
      <c r="L5666" s="469">
        <f t="shared" si="486"/>
        <v>-5.3220372450050846E-2</v>
      </c>
    </row>
    <row r="5667" spans="1:12">
      <c r="A5667" s="98" t="s">
        <v>123</v>
      </c>
      <c r="B5667" s="98">
        <f t="shared" si="483"/>
        <v>12</v>
      </c>
      <c r="C5667" s="98">
        <f t="shared" si="484"/>
        <v>0</v>
      </c>
      <c r="D5667" s="98">
        <f>D5666</f>
        <v>144</v>
      </c>
      <c r="E5667" s="98">
        <f t="shared" si="482"/>
        <v>76</v>
      </c>
      <c r="F5667" s="397">
        <f>F5666+(E5667-E5666)*(F5669-F5666)/(E5669-E5666)</f>
        <v>4.0465666666666671</v>
      </c>
      <c r="G5667" s="98">
        <v>15</v>
      </c>
      <c r="H5667" s="491">
        <f>H5666+(E5667-E5666)*(H5669-H5666)/(E5669-E5666)</f>
        <v>0.32360366666666668</v>
      </c>
      <c r="I5667" s="492">
        <f>I5666+(E5667-E5666)*(I5669-I5666)/(E5669-E5666)</f>
        <v>12.533333333333333</v>
      </c>
      <c r="J5667" s="397">
        <f>J5666+(E5667-E5666)*(J5669-J5666)/(E5669-E5666)</f>
        <v>0.15759999999999999</v>
      </c>
      <c r="K5667" s="469">
        <f t="shared" si="485"/>
        <v>12.504699678928237</v>
      </c>
      <c r="L5667" s="469">
        <f t="shared" si="486"/>
        <v>-2.8633654405096465E-2</v>
      </c>
    </row>
    <row r="5668" spans="1:12">
      <c r="A5668" s="98" t="s">
        <v>123</v>
      </c>
      <c r="B5668" s="98">
        <f t="shared" si="483"/>
        <v>12</v>
      </c>
      <c r="C5668" s="98">
        <f t="shared" si="484"/>
        <v>0</v>
      </c>
      <c r="D5668" s="98">
        <f>D5666</f>
        <v>144</v>
      </c>
      <c r="E5668" s="98">
        <f t="shared" si="482"/>
        <v>77</v>
      </c>
      <c r="F5668" s="397">
        <f>F5666+(E5668-E5666)*(F5669-F5666)/(E5669-E5666)</f>
        <v>4.0588333333333333</v>
      </c>
      <c r="G5668" s="98">
        <v>15</v>
      </c>
      <c r="H5668" s="491">
        <f>H5666+(E5668-E5666)*(H5669-H5666)/(E5669-E5666)</f>
        <v>0.32308333333333333</v>
      </c>
      <c r="I5668" s="492">
        <f>I5666+(E5668-E5666)*(I5669-I5666)/(E5669-E5666)</f>
        <v>12.566666666666666</v>
      </c>
      <c r="J5668" s="397">
        <f>J5666+(E5668-E5666)*(J5669-J5666)/(E5669-E5666)</f>
        <v>0.15490000000000001</v>
      </c>
      <c r="K5668" s="469">
        <f t="shared" si="485"/>
        <v>12.562806293525922</v>
      </c>
      <c r="L5668" s="469">
        <f t="shared" si="486"/>
        <v>-3.8603731407444997E-3</v>
      </c>
    </row>
    <row r="5669" spans="1:12">
      <c r="A5669" s="480" t="s">
        <v>123</v>
      </c>
      <c r="B5669" s="480">
        <f t="shared" si="483"/>
        <v>12</v>
      </c>
      <c r="C5669" s="480">
        <f t="shared" si="484"/>
        <v>0</v>
      </c>
      <c r="D5669" s="480">
        <f>D5666</f>
        <v>144</v>
      </c>
      <c r="E5669" s="480">
        <f t="shared" ref="E5669:E5711" si="487">E5668+1</f>
        <v>78</v>
      </c>
      <c r="F5669" s="484">
        <v>4.0711000000000004</v>
      </c>
      <c r="G5669" s="480">
        <v>15</v>
      </c>
      <c r="H5669" s="482">
        <v>0.32256299999999999</v>
      </c>
      <c r="I5669" s="483">
        <v>12.6</v>
      </c>
      <c r="J5669" s="484">
        <v>0.1522</v>
      </c>
      <c r="K5669" s="469">
        <f t="shared" si="485"/>
        <v>12.621100374190469</v>
      </c>
      <c r="L5669" s="469">
        <f t="shared" si="486"/>
        <v>2.1100374190469395E-2</v>
      </c>
    </row>
    <row r="5670" spans="1:12">
      <c r="A5670" s="98" t="s">
        <v>123</v>
      </c>
      <c r="B5670" s="98">
        <f t="shared" si="483"/>
        <v>12</v>
      </c>
      <c r="C5670" s="98">
        <f t="shared" si="484"/>
        <v>0</v>
      </c>
      <c r="D5670" s="98">
        <f>D5669</f>
        <v>144</v>
      </c>
      <c r="E5670" s="98">
        <f t="shared" si="487"/>
        <v>79</v>
      </c>
      <c r="F5670" s="397">
        <f>F5669+(E5670-E5669)*(F5672-F5669)/(E5672-E5669)</f>
        <v>4.0832666666666668</v>
      </c>
      <c r="G5670" s="98">
        <v>15</v>
      </c>
      <c r="H5670" s="491">
        <f>H5669+(E5670-E5669)*(H5672-H5669)/(E5672-E5669)</f>
        <v>0.32203666666666664</v>
      </c>
      <c r="I5670" s="492">
        <f>I5669+(E5670-E5669)*(I5672-I5669)/(E5672-E5669)</f>
        <v>12.666666666666666</v>
      </c>
      <c r="J5670" s="397">
        <f>J5669+(E5670-E5669)*(J5672-J5669)/(E5672-E5669)</f>
        <v>0.14953333333333332</v>
      </c>
      <c r="K5670" s="469">
        <f t="shared" si="485"/>
        <v>12.679508544575672</v>
      </c>
      <c r="L5670" s="469">
        <f t="shared" si="486"/>
        <v>1.2841877909005817E-2</v>
      </c>
    </row>
    <row r="5671" spans="1:12">
      <c r="A5671" s="98" t="s">
        <v>123</v>
      </c>
      <c r="B5671" s="98">
        <f t="shared" si="483"/>
        <v>12</v>
      </c>
      <c r="C5671" s="98">
        <f t="shared" si="484"/>
        <v>0</v>
      </c>
      <c r="D5671" s="98">
        <f>D5669</f>
        <v>144</v>
      </c>
      <c r="E5671" s="98">
        <f t="shared" si="487"/>
        <v>80</v>
      </c>
      <c r="F5671" s="397">
        <f>F5669+(E5671-E5669)*(F5672-F5669)/(E5672-E5669)</f>
        <v>4.0954333333333333</v>
      </c>
      <c r="G5671" s="98">
        <v>15</v>
      </c>
      <c r="H5671" s="491">
        <f>H5669+(E5671-E5669)*(H5672-H5669)/(E5672-E5669)</f>
        <v>0.32151033333333334</v>
      </c>
      <c r="I5671" s="492">
        <f>I5669+(E5671-E5669)*(I5672-I5669)/(E5672-E5669)</f>
        <v>12.733333333333334</v>
      </c>
      <c r="J5671" s="397">
        <f>J5669+(E5671-E5669)*(J5672-J5669)/(E5672-E5669)</f>
        <v>0.14686666666666667</v>
      </c>
      <c r="K5671" s="469">
        <f t="shared" si="485"/>
        <v>12.738107950910857</v>
      </c>
      <c r="L5671" s="469">
        <f t="shared" si="486"/>
        <v>4.7746175775227329E-3</v>
      </c>
    </row>
    <row r="5672" spans="1:12">
      <c r="A5672" s="480" t="s">
        <v>123</v>
      </c>
      <c r="B5672" s="480">
        <f t="shared" si="483"/>
        <v>12</v>
      </c>
      <c r="C5672" s="480">
        <f t="shared" si="484"/>
        <v>0</v>
      </c>
      <c r="D5672" s="480">
        <f>D5669</f>
        <v>144</v>
      </c>
      <c r="E5672" s="480">
        <f t="shared" si="487"/>
        <v>81</v>
      </c>
      <c r="F5672" s="484">
        <v>4.1075999999999997</v>
      </c>
      <c r="G5672" s="480">
        <v>15</v>
      </c>
      <c r="H5672" s="482">
        <v>0.32098399999999999</v>
      </c>
      <c r="I5672" s="483">
        <v>12.8</v>
      </c>
      <c r="J5672" s="484">
        <v>0.14419999999999999</v>
      </c>
      <c r="K5672" s="469">
        <f t="shared" si="485"/>
        <v>12.796899533933155</v>
      </c>
      <c r="L5672" s="469">
        <f t="shared" si="486"/>
        <v>-3.100466066845442E-3</v>
      </c>
    </row>
    <row r="5673" spans="1:12">
      <c r="A5673" s="98" t="s">
        <v>123</v>
      </c>
      <c r="B5673" s="98">
        <f t="shared" si="483"/>
        <v>12</v>
      </c>
      <c r="C5673" s="98">
        <f t="shared" si="484"/>
        <v>0</v>
      </c>
      <c r="D5673" s="98">
        <f>D5672</f>
        <v>144</v>
      </c>
      <c r="E5673" s="98">
        <f t="shared" si="487"/>
        <v>82</v>
      </c>
      <c r="F5673" s="397">
        <f>F5672+(E5673-E5672)*(F5675-F5672)/(E5675-E5672)</f>
        <v>4.1196333333333328</v>
      </c>
      <c r="G5673" s="98">
        <v>15</v>
      </c>
      <c r="H5673" s="491">
        <f>H5672+(E5673-E5672)*(H5675-H5672)/(E5675-E5672)</f>
        <v>0.32045166666666663</v>
      </c>
      <c r="I5673" s="492">
        <f>I5672+(E5673-E5672)*(I5675-I5672)/(E5675-E5672)</f>
        <v>12.866666666666667</v>
      </c>
      <c r="J5673" s="397">
        <f>J5672+(E5673-E5672)*(J5675-J5672)/(E5675-E5672)</f>
        <v>0.14153333333333332</v>
      </c>
      <c r="K5673" s="469">
        <f t="shared" si="485"/>
        <v>12.855708869252252</v>
      </c>
      <c r="L5673" s="469">
        <f t="shared" si="486"/>
        <v>-1.0957797414414827E-2</v>
      </c>
    </row>
    <row r="5674" spans="1:12">
      <c r="A5674" s="98" t="s">
        <v>123</v>
      </c>
      <c r="B5674" s="98">
        <f t="shared" si="483"/>
        <v>12</v>
      </c>
      <c r="C5674" s="98">
        <f t="shared" si="484"/>
        <v>0</v>
      </c>
      <c r="D5674" s="98">
        <f>D5672</f>
        <v>144</v>
      </c>
      <c r="E5674" s="98">
        <f t="shared" si="487"/>
        <v>83</v>
      </c>
      <c r="F5674" s="397">
        <f>F5672+(E5674-E5672)*(F5675-F5672)/(E5675-E5672)</f>
        <v>4.1316666666666668</v>
      </c>
      <c r="G5674" s="98">
        <v>15</v>
      </c>
      <c r="H5674" s="491">
        <f>H5672+(E5674-E5672)*(H5675-H5672)/(E5675-E5672)</f>
        <v>0.31991933333333333</v>
      </c>
      <c r="I5674" s="492">
        <f>I5672+(E5674-E5672)*(I5675-I5672)/(E5675-E5672)</f>
        <v>12.933333333333334</v>
      </c>
      <c r="J5674" s="397">
        <f>J5672+(E5674-E5672)*(J5675-J5672)/(E5675-E5672)</f>
        <v>0.13886666666666667</v>
      </c>
      <c r="K5674" s="469">
        <f t="shared" si="485"/>
        <v>12.914713917466695</v>
      </c>
      <c r="L5674" s="469">
        <f t="shared" si="486"/>
        <v>-1.8619415866638178E-2</v>
      </c>
    </row>
    <row r="5675" spans="1:12">
      <c r="A5675" s="480" t="s">
        <v>123</v>
      </c>
      <c r="B5675" s="480">
        <f t="shared" si="483"/>
        <v>12</v>
      </c>
      <c r="C5675" s="480">
        <f t="shared" si="484"/>
        <v>0</v>
      </c>
      <c r="D5675" s="480">
        <f>D5672</f>
        <v>144</v>
      </c>
      <c r="E5675" s="480">
        <f t="shared" si="487"/>
        <v>84</v>
      </c>
      <c r="F5675" s="484">
        <v>4.1436999999999999</v>
      </c>
      <c r="G5675" s="480">
        <v>15</v>
      </c>
      <c r="H5675" s="482">
        <v>0.31938699999999998</v>
      </c>
      <c r="I5675" s="483">
        <v>13</v>
      </c>
      <c r="J5675" s="484">
        <v>0.13619999999999999</v>
      </c>
      <c r="K5675" s="469">
        <f t="shared" si="485"/>
        <v>12.973915657180788</v>
      </c>
      <c r="L5675" s="469">
        <f t="shared" si="486"/>
        <v>-2.6084342819212125E-2</v>
      </c>
    </row>
    <row r="5676" spans="1:12">
      <c r="A5676" s="98" t="s">
        <v>123</v>
      </c>
      <c r="B5676" s="98">
        <f t="shared" si="483"/>
        <v>12</v>
      </c>
      <c r="C5676" s="98">
        <f t="shared" si="484"/>
        <v>0</v>
      </c>
      <c r="D5676" s="98">
        <f>D5675</f>
        <v>144</v>
      </c>
      <c r="E5676" s="98">
        <f t="shared" si="487"/>
        <v>85</v>
      </c>
      <c r="F5676" s="397">
        <f>F5675+(E5676-E5675)*(F5678-F5675)/(E5678-E5675)</f>
        <v>4.1556666666666668</v>
      </c>
      <c r="G5676" s="98">
        <v>15</v>
      </c>
      <c r="H5676" s="491">
        <f>H5675+(E5676-E5675)*(H5678-H5675)/(E5678-E5675)</f>
        <v>0.31884766666666664</v>
      </c>
      <c r="I5676" s="492">
        <f>I5675+(E5676-E5675)*(I5678-I5675)/(E5678-E5675)</f>
        <v>13.066666666666666</v>
      </c>
      <c r="J5676" s="397">
        <f>J5675+(E5676-E5675)*(J5678-J5675)/(E5678-E5675)</f>
        <v>0.13353333333333334</v>
      </c>
      <c r="K5676" s="469">
        <f t="shared" si="485"/>
        <v>13.033392121420576</v>
      </c>
      <c r="L5676" s="469">
        <f t="shared" si="486"/>
        <v>-3.3274545246090526E-2</v>
      </c>
    </row>
    <row r="5677" spans="1:12">
      <c r="A5677" s="98" t="s">
        <v>123</v>
      </c>
      <c r="B5677" s="98">
        <f t="shared" si="483"/>
        <v>12</v>
      </c>
      <c r="C5677" s="98">
        <f t="shared" si="484"/>
        <v>0</v>
      </c>
      <c r="D5677" s="98">
        <f>D5675</f>
        <v>144</v>
      </c>
      <c r="E5677" s="98">
        <f t="shared" si="487"/>
        <v>86</v>
      </c>
      <c r="F5677" s="397">
        <f>F5675+(E5677-E5675)*(F5678-F5675)/(E5678-E5675)</f>
        <v>4.1676333333333329</v>
      </c>
      <c r="G5677" s="98">
        <v>15</v>
      </c>
      <c r="H5677" s="491">
        <f>H5675+(E5677-E5675)*(H5678-H5675)/(E5678-E5675)</f>
        <v>0.31830833333333336</v>
      </c>
      <c r="I5677" s="492">
        <f>I5675+(E5677-E5675)*(I5678-I5675)/(E5678-E5675)</f>
        <v>13.133333333333333</v>
      </c>
      <c r="J5677" s="397">
        <f>J5675+(E5677-E5675)*(J5678-J5675)/(E5678-E5675)</f>
        <v>0.13086666666666666</v>
      </c>
      <c r="K5677" s="469">
        <f t="shared" si="485"/>
        <v>13.093070136398143</v>
      </c>
      <c r="L5677" s="469">
        <f t="shared" si="486"/>
        <v>-4.0263196935189427E-2</v>
      </c>
    </row>
    <row r="5678" spans="1:12">
      <c r="A5678" s="480" t="s">
        <v>123</v>
      </c>
      <c r="B5678" s="480">
        <f t="shared" si="483"/>
        <v>12</v>
      </c>
      <c r="C5678" s="480">
        <f t="shared" si="484"/>
        <v>0</v>
      </c>
      <c r="D5678" s="480">
        <f>D5675</f>
        <v>144</v>
      </c>
      <c r="E5678" s="480">
        <f t="shared" si="487"/>
        <v>87</v>
      </c>
      <c r="F5678" s="484">
        <v>4.1795999999999998</v>
      </c>
      <c r="G5678" s="480">
        <v>15</v>
      </c>
      <c r="H5678" s="482">
        <v>0.31776900000000002</v>
      </c>
      <c r="I5678" s="483">
        <v>13.2</v>
      </c>
      <c r="J5678" s="484">
        <v>0.12820000000000001</v>
      </c>
      <c r="K5678" s="469">
        <f t="shared" si="485"/>
        <v>13.152950728359277</v>
      </c>
      <c r="L5678" s="469">
        <f t="shared" si="486"/>
        <v>-4.7049271640721813E-2</v>
      </c>
    </row>
    <row r="5679" spans="1:12">
      <c r="A5679" s="98" t="s">
        <v>123</v>
      </c>
      <c r="B5679" s="98">
        <f t="shared" si="483"/>
        <v>12</v>
      </c>
      <c r="C5679" s="98">
        <f t="shared" si="484"/>
        <v>0</v>
      </c>
      <c r="D5679" s="98">
        <f>D5678</f>
        <v>144</v>
      </c>
      <c r="E5679" s="98">
        <f t="shared" si="487"/>
        <v>88</v>
      </c>
      <c r="F5679" s="397">
        <f>F5678+(E5679-E5678)*(F5681-F5678)/(E5681-E5678)</f>
        <v>4.1914333333333333</v>
      </c>
      <c r="G5679" s="98">
        <v>15</v>
      </c>
      <c r="H5679" s="491">
        <f>H5678+(E5679-E5678)*(H5681-H5678)/(E5681-E5678)</f>
        <v>0.31722266666666671</v>
      </c>
      <c r="I5679" s="492">
        <f>I5678+(E5679-E5678)*(I5681-I5678)/(E5681-E5678)</f>
        <v>13.233333333333333</v>
      </c>
      <c r="J5679" s="397">
        <f>J5678+(E5679-E5678)*(J5681-J5678)/(E5681-E5678)</f>
        <v>0.12553333333333333</v>
      </c>
      <c r="K5679" s="469">
        <f t="shared" si="485"/>
        <v>13.21290618156752</v>
      </c>
      <c r="L5679" s="469">
        <f t="shared" si="486"/>
        <v>-2.0427151765812113E-2</v>
      </c>
    </row>
    <row r="5680" spans="1:12">
      <c r="A5680" s="98" t="s">
        <v>123</v>
      </c>
      <c r="B5680" s="98">
        <f t="shared" si="483"/>
        <v>12</v>
      </c>
      <c r="C5680" s="98">
        <f t="shared" si="484"/>
        <v>0</v>
      </c>
      <c r="D5680" s="98">
        <f>D5678</f>
        <v>144</v>
      </c>
      <c r="E5680" s="98">
        <f t="shared" si="487"/>
        <v>89</v>
      </c>
      <c r="F5680" s="397">
        <f>F5678+(E5680-E5678)*(F5681-F5678)/(E5681-E5678)</f>
        <v>4.203266666666666</v>
      </c>
      <c r="G5680" s="98">
        <v>15</v>
      </c>
      <c r="H5680" s="491">
        <f>H5678+(E5680-E5678)*(H5681-H5678)/(E5681-E5678)</f>
        <v>0.31667633333333334</v>
      </c>
      <c r="I5680" s="492">
        <f>I5678+(E5680-E5678)*(I5681-I5678)/(E5681-E5678)</f>
        <v>13.266666666666667</v>
      </c>
      <c r="J5680" s="397">
        <f>J5678+(E5680-E5678)*(J5681-J5678)/(E5681-E5678)</f>
        <v>0.12286666666666667</v>
      </c>
      <c r="K5680" s="469">
        <f t="shared" si="485"/>
        <v>13.273068506329805</v>
      </c>
      <c r="L5680" s="469">
        <f t="shared" si="486"/>
        <v>6.4018396631375651E-3</v>
      </c>
    </row>
    <row r="5681" spans="1:12">
      <c r="A5681" s="480" t="s">
        <v>123</v>
      </c>
      <c r="B5681" s="480">
        <f t="shared" si="483"/>
        <v>12</v>
      </c>
      <c r="C5681" s="480">
        <f t="shared" si="484"/>
        <v>0</v>
      </c>
      <c r="D5681" s="480">
        <f>D5678</f>
        <v>144</v>
      </c>
      <c r="E5681" s="480">
        <f t="shared" si="487"/>
        <v>90</v>
      </c>
      <c r="F5681" s="484">
        <v>4.2150999999999996</v>
      </c>
      <c r="G5681" s="480">
        <v>15</v>
      </c>
      <c r="H5681" s="482">
        <v>0.31613000000000002</v>
      </c>
      <c r="I5681" s="483">
        <v>13.3</v>
      </c>
      <c r="J5681" s="484">
        <v>0.1202</v>
      </c>
      <c r="K5681" s="469">
        <f t="shared" si="485"/>
        <v>13.333438775187421</v>
      </c>
      <c r="L5681" s="469">
        <f t="shared" si="486"/>
        <v>3.3438775187420333E-2</v>
      </c>
    </row>
    <row r="5682" spans="1:12">
      <c r="A5682" s="98" t="s">
        <v>123</v>
      </c>
      <c r="B5682" s="98">
        <f t="shared" si="483"/>
        <v>12</v>
      </c>
      <c r="C5682" s="98">
        <f t="shared" si="484"/>
        <v>0</v>
      </c>
      <c r="D5682" s="98">
        <f>D5681</f>
        <v>144</v>
      </c>
      <c r="E5682" s="98">
        <f t="shared" si="487"/>
        <v>91</v>
      </c>
      <c r="F5682" s="397">
        <f>F5681+(E5682-E5681)*(F5684-F5681)/(E5684-E5681)</f>
        <v>4.2268666666666661</v>
      </c>
      <c r="G5682" s="98">
        <v>15</v>
      </c>
      <c r="H5682" s="491">
        <f>H5681+(E5682-E5681)*(H5684-H5681)/(E5684-E5681)</f>
        <v>0.31557600000000002</v>
      </c>
      <c r="I5682" s="492">
        <f>I5681+(E5682-E5681)*(I5684-I5681)/(E5684-E5681)</f>
        <v>13.366666666666667</v>
      </c>
      <c r="J5682" s="397">
        <f>J5681+(E5682-E5681)*(J5684-J5681)/(E5684-E5681)</f>
        <v>0.11753333333333334</v>
      </c>
      <c r="K5682" s="469">
        <f t="shared" si="485"/>
        <v>13.394132211152515</v>
      </c>
      <c r="L5682" s="469">
        <f t="shared" si="486"/>
        <v>2.7465544485847815E-2</v>
      </c>
    </row>
    <row r="5683" spans="1:12">
      <c r="A5683" s="98" t="s">
        <v>123</v>
      </c>
      <c r="B5683" s="98">
        <f t="shared" si="483"/>
        <v>12</v>
      </c>
      <c r="C5683" s="98">
        <f t="shared" si="484"/>
        <v>0</v>
      </c>
      <c r="D5683" s="98">
        <f>D5681</f>
        <v>144</v>
      </c>
      <c r="E5683" s="98">
        <f t="shared" si="487"/>
        <v>92</v>
      </c>
      <c r="F5683" s="397">
        <f>F5681+(E5683-E5681)*(F5684-F5681)/(E5684-E5681)</f>
        <v>4.2386333333333335</v>
      </c>
      <c r="G5683" s="98">
        <v>15</v>
      </c>
      <c r="H5683" s="491">
        <f>H5681+(E5683-E5681)*(H5684-H5681)/(E5684-E5681)</f>
        <v>0.31502200000000002</v>
      </c>
      <c r="I5683" s="492">
        <f>I5681+(E5683-E5681)*(I5684-I5681)/(E5684-E5681)</f>
        <v>13.433333333333334</v>
      </c>
      <c r="J5683" s="397">
        <f>J5681+(E5683-E5681)*(J5684-J5681)/(E5684-E5681)</f>
        <v>0.11486666666666666</v>
      </c>
      <c r="K5683" s="469">
        <f t="shared" si="485"/>
        <v>13.455039118961004</v>
      </c>
      <c r="L5683" s="469">
        <f t="shared" si="486"/>
        <v>2.1705785627670338E-2</v>
      </c>
    </row>
    <row r="5684" spans="1:12">
      <c r="A5684" s="480" t="s">
        <v>123</v>
      </c>
      <c r="B5684" s="480">
        <f t="shared" si="483"/>
        <v>12</v>
      </c>
      <c r="C5684" s="480">
        <f t="shared" si="484"/>
        <v>0</v>
      </c>
      <c r="D5684" s="480">
        <f>D5681</f>
        <v>144</v>
      </c>
      <c r="E5684" s="480">
        <f t="shared" si="487"/>
        <v>93</v>
      </c>
      <c r="F5684" s="484">
        <v>4.2504</v>
      </c>
      <c r="G5684" s="480">
        <v>15</v>
      </c>
      <c r="H5684" s="482">
        <v>0.31446800000000003</v>
      </c>
      <c r="I5684" s="483">
        <v>13.5</v>
      </c>
      <c r="J5684" s="484">
        <v>0.11219999999999999</v>
      </c>
      <c r="K5684" s="469">
        <f t="shared" si="485"/>
        <v>13.516160626836434</v>
      </c>
      <c r="L5684" s="469">
        <f t="shared" si="486"/>
        <v>1.6160626836434488E-2</v>
      </c>
    </row>
    <row r="5685" spans="1:12">
      <c r="A5685" s="98" t="s">
        <v>123</v>
      </c>
      <c r="B5685" s="98">
        <f t="shared" si="483"/>
        <v>12</v>
      </c>
      <c r="C5685" s="98">
        <f t="shared" si="484"/>
        <v>0</v>
      </c>
      <c r="D5685" s="98">
        <f>D5684</f>
        <v>144</v>
      </c>
      <c r="E5685" s="98">
        <f t="shared" si="487"/>
        <v>94</v>
      </c>
      <c r="F5685" s="397">
        <f>F5684+(E5685-E5684)*(F5687-F5684)/(E5687-E5684)</f>
        <v>4.2620666666666667</v>
      </c>
      <c r="G5685" s="98">
        <v>15</v>
      </c>
      <c r="H5685" s="491">
        <f>H5684+(E5685-E5684)*(H5687-H5684)/(E5687-E5684)</f>
        <v>0.31390633333333334</v>
      </c>
      <c r="I5685" s="492">
        <f>I5684+(E5685-E5684)*(I5687-I5684)/(E5687-E5684)</f>
        <v>13.566666666666666</v>
      </c>
      <c r="J5685" s="397">
        <f>J5684+(E5685-E5684)*(J5687-J5684)/(E5687-E5684)</f>
        <v>0.10953333333333333</v>
      </c>
      <c r="K5685" s="469">
        <f t="shared" si="485"/>
        <v>13.577510913552768</v>
      </c>
      <c r="L5685" s="469">
        <f t="shared" si="486"/>
        <v>1.0844246886101416E-2</v>
      </c>
    </row>
    <row r="5686" spans="1:12">
      <c r="A5686" s="98" t="s">
        <v>123</v>
      </c>
      <c r="B5686" s="98">
        <f t="shared" si="483"/>
        <v>12</v>
      </c>
      <c r="C5686" s="98">
        <f t="shared" si="484"/>
        <v>0</v>
      </c>
      <c r="D5686" s="98">
        <f>D5684</f>
        <v>144</v>
      </c>
      <c r="E5686" s="98">
        <f t="shared" si="487"/>
        <v>95</v>
      </c>
      <c r="F5686" s="397">
        <f>F5684+(E5686-E5684)*(F5687-F5684)/(E5687-E5684)</f>
        <v>4.2737333333333334</v>
      </c>
      <c r="G5686" s="98">
        <v>15</v>
      </c>
      <c r="H5686" s="491">
        <f>H5684+(E5686-E5684)*(H5687-H5684)/(E5687-E5684)</f>
        <v>0.31334466666666666</v>
      </c>
      <c r="I5686" s="492">
        <f>I5684+(E5686-E5684)*(I5687-I5684)/(E5687-E5684)</f>
        <v>13.633333333333333</v>
      </c>
      <c r="J5686" s="397">
        <f>J5684+(E5686-E5684)*(J5687-J5684)/(E5687-E5684)</f>
        <v>0.10686666666666667</v>
      </c>
      <c r="K5686" s="469">
        <f t="shared" si="485"/>
        <v>13.639081139618355</v>
      </c>
      <c r="L5686" s="469">
        <f t="shared" si="486"/>
        <v>5.74780628502225E-3</v>
      </c>
    </row>
    <row r="5687" spans="1:12">
      <c r="A5687" s="480" t="s">
        <v>123</v>
      </c>
      <c r="B5687" s="480">
        <f t="shared" si="483"/>
        <v>12</v>
      </c>
      <c r="C5687" s="480">
        <f t="shared" si="484"/>
        <v>0</v>
      </c>
      <c r="D5687" s="480">
        <f>D5684</f>
        <v>144</v>
      </c>
      <c r="E5687" s="480">
        <f t="shared" si="487"/>
        <v>96</v>
      </c>
      <c r="F5687" s="484">
        <v>4.2854000000000001</v>
      </c>
      <c r="G5687" s="480">
        <v>15</v>
      </c>
      <c r="H5687" s="482">
        <v>0.31278299999999998</v>
      </c>
      <c r="I5687" s="483">
        <v>13.7</v>
      </c>
      <c r="J5687" s="484">
        <v>0.1042</v>
      </c>
      <c r="K5687" s="469">
        <f t="shared" si="485"/>
        <v>13.700872489873172</v>
      </c>
      <c r="L5687" s="469">
        <f t="shared" si="486"/>
        <v>8.7248987317245508E-4</v>
      </c>
    </row>
    <row r="5688" spans="1:12">
      <c r="A5688" s="98" t="s">
        <v>123</v>
      </c>
      <c r="B5688" s="98">
        <f t="shared" si="483"/>
        <v>12</v>
      </c>
      <c r="C5688" s="98">
        <f t="shared" si="484"/>
        <v>0</v>
      </c>
      <c r="D5688" s="98">
        <f>D5687</f>
        <v>144</v>
      </c>
      <c r="E5688" s="98">
        <f t="shared" si="487"/>
        <v>97</v>
      </c>
      <c r="F5688" s="397">
        <f>F5687+(E5688-E5687)*(F5690-F5687)/(E5690-E5687)</f>
        <v>4.2969333333333335</v>
      </c>
      <c r="G5688" s="98">
        <v>15</v>
      </c>
      <c r="H5688" s="491">
        <f>H5687+(E5688-E5687)*(H5690-H5687)/(E5690-E5687)</f>
        <v>0.31221299999999996</v>
      </c>
      <c r="I5688" s="492">
        <f>I5687+(E5688-E5687)*(I5690-I5687)/(E5690-E5687)</f>
        <v>13.766666666666666</v>
      </c>
      <c r="J5688" s="397">
        <f>J5687+(E5688-E5687)*(J5690-J5687)/(E5690-E5687)</f>
        <v>0.10153333333333334</v>
      </c>
      <c r="K5688" s="469">
        <f t="shared" si="485"/>
        <v>13.762826446475112</v>
      </c>
      <c r="L5688" s="469">
        <f t="shared" si="486"/>
        <v>-3.8402201915541667E-3</v>
      </c>
    </row>
    <row r="5689" spans="1:12">
      <c r="A5689" s="98" t="s">
        <v>123</v>
      </c>
      <c r="B5689" s="98">
        <f t="shared" si="483"/>
        <v>12</v>
      </c>
      <c r="C5689" s="98">
        <f t="shared" si="484"/>
        <v>0</v>
      </c>
      <c r="D5689" s="98">
        <f>D5687</f>
        <v>144</v>
      </c>
      <c r="E5689" s="98">
        <f t="shared" si="487"/>
        <v>98</v>
      </c>
      <c r="F5689" s="397">
        <f>F5687+(E5689-E5687)*(F5690-F5687)/(E5690-E5687)</f>
        <v>4.3084666666666669</v>
      </c>
      <c r="G5689" s="98">
        <v>15</v>
      </c>
      <c r="H5689" s="491">
        <f>H5687+(E5689-E5687)*(H5690-H5687)/(E5690-E5687)</f>
        <v>0.311643</v>
      </c>
      <c r="I5689" s="492">
        <f>I5687+(E5689-E5687)*(I5690-I5687)/(E5690-E5687)</f>
        <v>13.833333333333334</v>
      </c>
      <c r="J5689" s="397">
        <f>J5687+(E5689-E5687)*(J5690-J5687)/(E5690-E5687)</f>
        <v>9.8866666666666658E-2</v>
      </c>
      <c r="K5689" s="469">
        <f t="shared" si="485"/>
        <v>13.82500703261959</v>
      </c>
      <c r="L5689" s="469">
        <f t="shared" si="486"/>
        <v>-8.3263007137439615E-3</v>
      </c>
    </row>
    <row r="5690" spans="1:12">
      <c r="A5690" s="480" t="s">
        <v>123</v>
      </c>
      <c r="B5690" s="480">
        <f t="shared" si="483"/>
        <v>12</v>
      </c>
      <c r="C5690" s="480">
        <f t="shared" si="484"/>
        <v>0</v>
      </c>
      <c r="D5690" s="480">
        <f>D5687</f>
        <v>144</v>
      </c>
      <c r="E5690" s="480">
        <f t="shared" si="487"/>
        <v>99</v>
      </c>
      <c r="F5690" s="484">
        <v>4.32</v>
      </c>
      <c r="G5690" s="480">
        <v>15</v>
      </c>
      <c r="H5690" s="482">
        <v>0.31107299999999999</v>
      </c>
      <c r="I5690" s="483">
        <v>13.9</v>
      </c>
      <c r="J5690" s="484">
        <v>9.6199999999999994E-2</v>
      </c>
      <c r="K5690" s="469">
        <f t="shared" si="485"/>
        <v>13.887415494112316</v>
      </c>
      <c r="L5690" s="469">
        <f t="shared" si="486"/>
        <v>-1.2584505887684116E-2</v>
      </c>
    </row>
    <row r="5691" spans="1:12">
      <c r="A5691" s="98" t="s">
        <v>123</v>
      </c>
      <c r="B5691" s="98">
        <f t="shared" si="483"/>
        <v>12</v>
      </c>
      <c r="C5691" s="98">
        <f t="shared" si="484"/>
        <v>0</v>
      </c>
      <c r="D5691" s="98">
        <f>D5690</f>
        <v>144</v>
      </c>
      <c r="E5691" s="98">
        <f t="shared" si="487"/>
        <v>100</v>
      </c>
      <c r="F5691" s="397">
        <f>F5690+(E5691-E5690)*(F5693-F5690)/(E5693-E5690)</f>
        <v>4.3314666666666666</v>
      </c>
      <c r="G5691" s="98">
        <v>15</v>
      </c>
      <c r="H5691" s="491">
        <f>H5690+(E5691-E5690)*(H5693-H5690)/(E5693-E5690)</f>
        <v>0.31049433333333332</v>
      </c>
      <c r="I5691" s="492">
        <f>I5690+(E5691-E5690)*(I5693-I5690)/(E5693-E5690)</f>
        <v>13.966666666666667</v>
      </c>
      <c r="J5691" s="397">
        <f>J5690+(E5691-E5690)*(J5693-J5690)/(E5693-E5690)</f>
        <v>9.35E-2</v>
      </c>
      <c r="K5691" s="469">
        <f t="shared" si="485"/>
        <v>13.950227755095908</v>
      </c>
      <c r="L5691" s="469">
        <f t="shared" si="486"/>
        <v>-1.6438911570759274E-2</v>
      </c>
    </row>
    <row r="5692" spans="1:12">
      <c r="A5692" s="98" t="s">
        <v>123</v>
      </c>
      <c r="B5692" s="98">
        <f t="shared" si="483"/>
        <v>12</v>
      </c>
      <c r="C5692" s="98">
        <f t="shared" si="484"/>
        <v>0</v>
      </c>
      <c r="D5692" s="98">
        <f>D5690</f>
        <v>144</v>
      </c>
      <c r="E5692" s="98">
        <f t="shared" si="487"/>
        <v>101</v>
      </c>
      <c r="F5692" s="397">
        <f>F5690+(E5692-E5690)*(F5693-F5690)/(E5693-E5690)</f>
        <v>4.3429333333333338</v>
      </c>
      <c r="G5692" s="98">
        <v>15</v>
      </c>
      <c r="H5692" s="491">
        <f>H5690+(E5692-E5690)*(H5693-H5690)/(E5693-E5690)</f>
        <v>0.30991566666666664</v>
      </c>
      <c r="I5692" s="492">
        <f>I5690+(E5692-E5690)*(I5693-I5690)/(E5693-E5690)</f>
        <v>14.033333333333333</v>
      </c>
      <c r="J5692" s="397">
        <f>J5690+(E5692-E5690)*(J5693-J5690)/(E5693-E5690)</f>
        <v>9.0799999999999992E-2</v>
      </c>
      <c r="K5692" s="469">
        <f t="shared" si="485"/>
        <v>14.013274578998375</v>
      </c>
      <c r="L5692" s="469">
        <f t="shared" si="486"/>
        <v>-2.005875433495774E-2</v>
      </c>
    </row>
    <row r="5693" spans="1:12">
      <c r="A5693" s="480" t="s">
        <v>123</v>
      </c>
      <c r="B5693" s="480">
        <f t="shared" ref="B5693:B5756" si="488">INT(D5693/12)</f>
        <v>12</v>
      </c>
      <c r="C5693" s="480">
        <f t="shared" ref="C5693:C5756" si="489">D5693-B5693*12</f>
        <v>0</v>
      </c>
      <c r="D5693" s="480">
        <f>D5690</f>
        <v>144</v>
      </c>
      <c r="E5693" s="480">
        <f t="shared" si="487"/>
        <v>102</v>
      </c>
      <c r="F5693" s="484">
        <v>4.3544</v>
      </c>
      <c r="G5693" s="480">
        <v>15</v>
      </c>
      <c r="H5693" s="482">
        <v>0.30933699999999997</v>
      </c>
      <c r="I5693" s="483">
        <v>14.1</v>
      </c>
      <c r="J5693" s="484">
        <v>8.8099999999999998E-2</v>
      </c>
      <c r="K5693" s="469">
        <f t="shared" si="485"/>
        <v>14.076557282187389</v>
      </c>
      <c r="L5693" s="469">
        <f t="shared" si="486"/>
        <v>-2.3442717812610425E-2</v>
      </c>
    </row>
    <row r="5694" spans="1:12">
      <c r="A5694" s="98" t="s">
        <v>123</v>
      </c>
      <c r="B5694" s="98">
        <f t="shared" si="488"/>
        <v>12</v>
      </c>
      <c r="C5694" s="98">
        <f t="shared" si="489"/>
        <v>0</v>
      </c>
      <c r="D5694" s="98">
        <f>D5693</f>
        <v>144</v>
      </c>
      <c r="E5694" s="98">
        <f t="shared" si="487"/>
        <v>103</v>
      </c>
      <c r="F5694" s="397">
        <f>F5693+(E5694-E5693)*(F5696-F5693)/(E5696-E5693)</f>
        <v>4.3658000000000001</v>
      </c>
      <c r="G5694" s="98">
        <v>15</v>
      </c>
      <c r="H5694" s="491">
        <f>H5693+(E5694-E5693)*(H5696-H5693)/(E5696-E5693)</f>
        <v>0.30874933333333332</v>
      </c>
      <c r="I5694" s="492">
        <f>I5693+(E5694-E5693)*(I5696-I5693)/(E5696-E5693)</f>
        <v>14.166666666666666</v>
      </c>
      <c r="J5694" s="397">
        <f>J5693+(E5694-E5693)*(J5696-J5693)/(E5696-E5693)</f>
        <v>8.5433333333333333E-2</v>
      </c>
      <c r="K5694" s="469">
        <f t="shared" si="485"/>
        <v>14.140273447284098</v>
      </c>
      <c r="L5694" s="469">
        <f t="shared" si="486"/>
        <v>-2.6393219382567779E-2</v>
      </c>
    </row>
    <row r="5695" spans="1:12">
      <c r="A5695" s="98" t="s">
        <v>123</v>
      </c>
      <c r="B5695" s="98">
        <f t="shared" si="488"/>
        <v>12</v>
      </c>
      <c r="C5695" s="98">
        <f t="shared" si="489"/>
        <v>0</v>
      </c>
      <c r="D5695" s="98">
        <f>D5693</f>
        <v>144</v>
      </c>
      <c r="E5695" s="98">
        <f t="shared" si="487"/>
        <v>104</v>
      </c>
      <c r="F5695" s="397">
        <f>F5693+(E5695-E5693)*(F5696-F5693)/(E5696-E5693)</f>
        <v>4.3772000000000002</v>
      </c>
      <c r="G5695" s="98">
        <v>15</v>
      </c>
      <c r="H5695" s="491">
        <f>H5693+(E5695-E5693)*(H5696-H5693)/(E5696-E5693)</f>
        <v>0.30816166666666667</v>
      </c>
      <c r="I5695" s="492">
        <f>I5693+(E5695-E5693)*(I5696-I5693)/(E5696-E5693)</f>
        <v>14.233333333333334</v>
      </c>
      <c r="J5695" s="397">
        <f>J5693+(E5695-E5693)*(J5696-J5693)/(E5696-E5693)</f>
        <v>8.2766666666666669E-2</v>
      </c>
      <c r="K5695" s="469">
        <f t="shared" si="485"/>
        <v>14.204232626813848</v>
      </c>
      <c r="L5695" s="469">
        <f t="shared" si="486"/>
        <v>-2.9100706519486153E-2</v>
      </c>
    </row>
    <row r="5696" spans="1:12">
      <c r="A5696" s="480" t="s">
        <v>123</v>
      </c>
      <c r="B5696" s="480">
        <f t="shared" si="488"/>
        <v>12</v>
      </c>
      <c r="C5696" s="480">
        <f t="shared" si="489"/>
        <v>0</v>
      </c>
      <c r="D5696" s="480">
        <f>D5693</f>
        <v>144</v>
      </c>
      <c r="E5696" s="480">
        <f t="shared" si="487"/>
        <v>105</v>
      </c>
      <c r="F5696" s="484">
        <v>4.3886000000000003</v>
      </c>
      <c r="G5696" s="480">
        <v>15</v>
      </c>
      <c r="H5696" s="482">
        <v>0.30757400000000001</v>
      </c>
      <c r="I5696" s="483">
        <v>14.3</v>
      </c>
      <c r="J5696" s="484">
        <v>8.0100000000000005E-2</v>
      </c>
      <c r="K5696" s="469">
        <f t="shared" si="485"/>
        <v>14.268436213724177</v>
      </c>
      <c r="L5696" s="469">
        <f t="shared" si="486"/>
        <v>-3.1563786275823347E-2</v>
      </c>
    </row>
    <row r="5697" spans="1:12">
      <c r="A5697" s="98" t="s">
        <v>123</v>
      </c>
      <c r="B5697" s="98">
        <f t="shared" si="488"/>
        <v>12</v>
      </c>
      <c r="C5697" s="98">
        <f t="shared" si="489"/>
        <v>0</v>
      </c>
      <c r="D5697" s="98">
        <f>D5696</f>
        <v>144</v>
      </c>
      <c r="E5697" s="98">
        <f t="shared" si="487"/>
        <v>106</v>
      </c>
      <c r="F5697" s="397">
        <f>F5696+(E5697-E5696)*(F5699-F5696)/(E5699-E5696)</f>
        <v>4.399866666666667</v>
      </c>
      <c r="G5697" s="98">
        <v>15</v>
      </c>
      <c r="H5697" s="491">
        <f>H5696+(E5697-E5696)*(H5699-H5696)/(E5699-E5696)</f>
        <v>0.30697666666666668</v>
      </c>
      <c r="I5697" s="492">
        <f>I5696+(E5697-E5696)*(I5699-I5696)/(E5699-E5696)</f>
        <v>14.366666666666667</v>
      </c>
      <c r="J5697" s="397">
        <f>J5696+(E5697-E5696)*(J5699-J5696)/(E5699-E5696)</f>
        <v>7.743333333333334E-2</v>
      </c>
      <c r="K5697" s="469">
        <f t="shared" si="485"/>
        <v>14.332902609318841</v>
      </c>
      <c r="L5697" s="469">
        <f t="shared" si="486"/>
        <v>-3.3764057347825727E-2</v>
      </c>
    </row>
    <row r="5698" spans="1:12">
      <c r="A5698" s="98" t="s">
        <v>123</v>
      </c>
      <c r="B5698" s="98">
        <f t="shared" si="488"/>
        <v>12</v>
      </c>
      <c r="C5698" s="98">
        <f t="shared" si="489"/>
        <v>0</v>
      </c>
      <c r="D5698" s="98">
        <f>D5696</f>
        <v>144</v>
      </c>
      <c r="E5698" s="98">
        <f t="shared" si="487"/>
        <v>107</v>
      </c>
      <c r="F5698" s="397">
        <f>F5696+(E5698-E5696)*(F5699-F5696)/(E5699-E5696)</f>
        <v>4.4111333333333329</v>
      </c>
      <c r="G5698" s="98">
        <v>15</v>
      </c>
      <c r="H5698" s="491">
        <f>H5696+(E5698-E5696)*(H5699-H5696)/(E5699-E5696)</f>
        <v>0.30637933333333334</v>
      </c>
      <c r="I5698" s="492">
        <f>I5696+(E5698-E5696)*(I5699-I5696)/(E5699-E5696)</f>
        <v>14.433333333333334</v>
      </c>
      <c r="J5698" s="397">
        <f>J5696+(E5698-E5696)*(J5699-J5696)/(E5699-E5696)</f>
        <v>7.4766666666666662E-2</v>
      </c>
      <c r="K5698" s="469">
        <f t="shared" si="485"/>
        <v>14.397620379094324</v>
      </c>
      <c r="L5698" s="469">
        <f t="shared" si="486"/>
        <v>-3.5712954239009775E-2</v>
      </c>
    </row>
    <row r="5699" spans="1:12">
      <c r="A5699" s="480" t="s">
        <v>123</v>
      </c>
      <c r="B5699" s="480">
        <f t="shared" si="488"/>
        <v>12</v>
      </c>
      <c r="C5699" s="480">
        <f t="shared" si="489"/>
        <v>0</v>
      </c>
      <c r="D5699" s="480">
        <f>D5696</f>
        <v>144</v>
      </c>
      <c r="E5699" s="480">
        <f t="shared" si="487"/>
        <v>108</v>
      </c>
      <c r="F5699" s="484">
        <v>4.4223999999999997</v>
      </c>
      <c r="G5699" s="480">
        <v>15</v>
      </c>
      <c r="H5699" s="482">
        <v>0.305782</v>
      </c>
      <c r="I5699" s="483">
        <v>14.5</v>
      </c>
      <c r="J5699" s="484">
        <v>7.2099999999999997E-2</v>
      </c>
      <c r="K5699" s="469">
        <f t="shared" si="485"/>
        <v>14.462590996199905</v>
      </c>
      <c r="L5699" s="469">
        <f t="shared" si="486"/>
        <v>-3.7409003800094709E-2</v>
      </c>
    </row>
    <row r="5700" spans="1:12">
      <c r="A5700" s="98" t="s">
        <v>123</v>
      </c>
      <c r="B5700" s="98">
        <f t="shared" si="488"/>
        <v>12</v>
      </c>
      <c r="C5700" s="98">
        <f t="shared" si="489"/>
        <v>0</v>
      </c>
      <c r="D5700" s="98">
        <f>D5699</f>
        <v>144</v>
      </c>
      <c r="E5700" s="98">
        <f t="shared" si="487"/>
        <v>109</v>
      </c>
      <c r="F5700" s="397">
        <f>F5699+(E5700-E5699)*(F5702-F5699)/(E5702-E5699)</f>
        <v>4.4336000000000002</v>
      </c>
      <c r="G5700" s="98">
        <v>15</v>
      </c>
      <c r="H5700" s="491">
        <f>H5699+(E5700-E5699)*(H5702-H5699)/(E5702-E5699)</f>
        <v>0.30517466666666665</v>
      </c>
      <c r="I5700" s="492">
        <f>I5699+(E5700-E5699)*(I5702-I5699)/(E5702-E5699)</f>
        <v>14.566666666666666</v>
      </c>
      <c r="J5700" s="397">
        <f>J5699+(E5700-E5699)*(J5702-J5699)/(E5702-E5699)</f>
        <v>6.9433333333333333E-2</v>
      </c>
      <c r="K5700" s="469">
        <f t="shared" si="485"/>
        <v>14.528073540398724</v>
      </c>
      <c r="L5700" s="469">
        <f t="shared" si="486"/>
        <v>-3.8593126267942424E-2</v>
      </c>
    </row>
    <row r="5701" spans="1:12">
      <c r="A5701" s="98" t="s">
        <v>123</v>
      </c>
      <c r="B5701" s="98">
        <f t="shared" si="488"/>
        <v>12</v>
      </c>
      <c r="C5701" s="98">
        <f t="shared" si="489"/>
        <v>0</v>
      </c>
      <c r="D5701" s="98">
        <f>D5699</f>
        <v>144</v>
      </c>
      <c r="E5701" s="98">
        <f t="shared" si="487"/>
        <v>110</v>
      </c>
      <c r="F5701" s="397">
        <f>F5699+(E5701-E5699)*(F5702-F5699)/(E5702-E5699)</f>
        <v>4.4447999999999999</v>
      </c>
      <c r="G5701" s="98">
        <v>15</v>
      </c>
      <c r="H5701" s="491">
        <f>H5699+(E5701-E5699)*(H5702-H5699)/(E5702-E5699)</f>
        <v>0.30456733333333336</v>
      </c>
      <c r="I5701" s="492">
        <f>I5699+(E5701-E5699)*(I5702-I5699)/(E5702-E5699)</f>
        <v>14.633333333333333</v>
      </c>
      <c r="J5701" s="397">
        <f>J5699+(E5701-E5699)*(J5702-J5699)/(E5702-E5699)</f>
        <v>6.6766666666666669E-2</v>
      </c>
      <c r="K5701" s="469">
        <f t="shared" si="485"/>
        <v>14.593817240194285</v>
      </c>
      <c r="L5701" s="469">
        <f t="shared" si="486"/>
        <v>-3.951609313904747E-2</v>
      </c>
    </row>
    <row r="5702" spans="1:12">
      <c r="A5702" s="480" t="s">
        <v>123</v>
      </c>
      <c r="B5702" s="480">
        <f t="shared" si="488"/>
        <v>12</v>
      </c>
      <c r="C5702" s="480">
        <f t="shared" si="489"/>
        <v>0</v>
      </c>
      <c r="D5702" s="480">
        <f>D5699</f>
        <v>144</v>
      </c>
      <c r="E5702" s="480">
        <f t="shared" si="487"/>
        <v>111</v>
      </c>
      <c r="F5702" s="484">
        <v>4.4560000000000004</v>
      </c>
      <c r="G5702" s="480">
        <v>15</v>
      </c>
      <c r="H5702" s="482">
        <v>0.30396000000000001</v>
      </c>
      <c r="I5702" s="483">
        <v>14.7</v>
      </c>
      <c r="J5702" s="484">
        <v>6.4100000000000004E-2</v>
      </c>
      <c r="K5702" s="469">
        <f t="shared" si="485"/>
        <v>14.659823661008028</v>
      </c>
      <c r="L5702" s="469">
        <f t="shared" si="486"/>
        <v>-4.017633899197115E-2</v>
      </c>
    </row>
    <row r="5703" spans="1:12">
      <c r="A5703" s="98" t="s">
        <v>123</v>
      </c>
      <c r="B5703" s="98">
        <f t="shared" si="488"/>
        <v>12</v>
      </c>
      <c r="C5703" s="98">
        <f t="shared" si="489"/>
        <v>0</v>
      </c>
      <c r="D5703" s="98">
        <f>D5702</f>
        <v>144</v>
      </c>
      <c r="E5703" s="98">
        <f t="shared" si="487"/>
        <v>112</v>
      </c>
      <c r="F5703" s="397">
        <f>F5702+(E5703-E5702)*(F5705-F5702)/(E5705-E5702)</f>
        <v>4.4671333333333338</v>
      </c>
      <c r="G5703" s="98">
        <v>15</v>
      </c>
      <c r="H5703" s="491">
        <f>H5702+(E5703-E5702)*(H5705-H5702)/(E5705-E5702)</f>
        <v>0.30334233333333332</v>
      </c>
      <c r="I5703" s="492">
        <f>I5702+(E5703-E5702)*(I5705-I5702)/(E5705-E5702)</f>
        <v>14.766666666666666</v>
      </c>
      <c r="J5703" s="397">
        <f>J5702+(E5703-E5702)*(J5705-J5702)/(E5705-E5702)</f>
        <v>6.1433333333333333E-2</v>
      </c>
      <c r="K5703" s="469">
        <f t="shared" si="485"/>
        <v>14.72637625037499</v>
      </c>
      <c r="L5703" s="469">
        <f t="shared" si="486"/>
        <v>-4.0290416291675513E-2</v>
      </c>
    </row>
    <row r="5704" spans="1:12">
      <c r="A5704" s="98" t="s">
        <v>123</v>
      </c>
      <c r="B5704" s="98">
        <f t="shared" si="488"/>
        <v>12</v>
      </c>
      <c r="C5704" s="98">
        <f t="shared" si="489"/>
        <v>0</v>
      </c>
      <c r="D5704" s="98">
        <f>D5702</f>
        <v>144</v>
      </c>
      <c r="E5704" s="98">
        <f t="shared" si="487"/>
        <v>113</v>
      </c>
      <c r="F5704" s="397">
        <f>F5702+(E5704-E5702)*(F5705-F5702)/(E5705-E5702)</f>
        <v>4.4782666666666664</v>
      </c>
      <c r="G5704" s="98">
        <v>15</v>
      </c>
      <c r="H5704" s="491">
        <f>H5702+(E5704-E5702)*(H5705-H5702)/(E5705-E5702)</f>
        <v>0.3027246666666667</v>
      </c>
      <c r="I5704" s="492">
        <f>I5702+(E5704-E5702)*(I5705-I5702)/(E5705-E5702)</f>
        <v>14.833333333333334</v>
      </c>
      <c r="J5704" s="397">
        <f>J5702+(E5704-E5702)*(J5705-J5702)/(E5705-E5702)</f>
        <v>5.8766666666666668E-2</v>
      </c>
      <c r="K5704" s="469">
        <f t="shared" si="485"/>
        <v>14.793200421945572</v>
      </c>
      <c r="L5704" s="469">
        <f t="shared" si="486"/>
        <v>-4.0132911387761538E-2</v>
      </c>
    </row>
    <row r="5705" spans="1:12">
      <c r="A5705" s="480" t="s">
        <v>123</v>
      </c>
      <c r="B5705" s="480">
        <f t="shared" si="488"/>
        <v>12</v>
      </c>
      <c r="C5705" s="480">
        <f t="shared" si="489"/>
        <v>0</v>
      </c>
      <c r="D5705" s="480">
        <f>D5702</f>
        <v>144</v>
      </c>
      <c r="E5705" s="480">
        <f t="shared" si="487"/>
        <v>114</v>
      </c>
      <c r="F5705" s="484">
        <v>4.4893999999999998</v>
      </c>
      <c r="G5705" s="480">
        <v>15</v>
      </c>
      <c r="H5705" s="482">
        <v>0.30210700000000001</v>
      </c>
      <c r="I5705" s="483">
        <v>14.9</v>
      </c>
      <c r="J5705" s="484">
        <v>5.6099999999999997E-2</v>
      </c>
      <c r="K5705" s="469">
        <f t="shared" si="485"/>
        <v>14.860297841493244</v>
      </c>
      <c r="L5705" s="469">
        <f t="shared" si="486"/>
        <v>-3.9702158506756291E-2</v>
      </c>
    </row>
    <row r="5706" spans="1:12">
      <c r="A5706" s="98" t="s">
        <v>123</v>
      </c>
      <c r="B5706" s="98">
        <f t="shared" si="488"/>
        <v>12</v>
      </c>
      <c r="C5706" s="98">
        <f t="shared" si="489"/>
        <v>0</v>
      </c>
      <c r="D5706" s="98">
        <f>D5705</f>
        <v>144</v>
      </c>
      <c r="E5706" s="98">
        <f t="shared" si="487"/>
        <v>115</v>
      </c>
      <c r="F5706" s="397">
        <f>F5705+(E5706-E5705)*(F5708-F5705)/(E5708-E5705)</f>
        <v>4.5004333333333335</v>
      </c>
      <c r="G5706" s="98">
        <v>15</v>
      </c>
      <c r="H5706" s="491">
        <f>H5705+(E5706-E5705)*(H5708-H5705)/(E5708-E5705)</f>
        <v>0.30147833333333335</v>
      </c>
      <c r="I5706" s="492">
        <f>I5705+(E5706-E5705)*(I5708-I5705)/(E5708-E5705)</f>
        <v>14.966666666666667</v>
      </c>
      <c r="J5706" s="397">
        <f>J5705+(E5706-E5705)*(J5708-J5705)/(E5708-E5705)</f>
        <v>5.3433333333333333E-2</v>
      </c>
      <c r="K5706" s="469">
        <f t="shared" si="485"/>
        <v>14.927883153571013</v>
      </c>
      <c r="L5706" s="469">
        <f t="shared" si="486"/>
        <v>-3.8783513095653532E-2</v>
      </c>
    </row>
    <row r="5707" spans="1:12">
      <c r="A5707" s="98" t="s">
        <v>123</v>
      </c>
      <c r="B5707" s="98">
        <f t="shared" si="488"/>
        <v>12</v>
      </c>
      <c r="C5707" s="98">
        <f t="shared" si="489"/>
        <v>0</v>
      </c>
      <c r="D5707" s="98">
        <f>D5705</f>
        <v>144</v>
      </c>
      <c r="E5707" s="98">
        <f t="shared" si="487"/>
        <v>116</v>
      </c>
      <c r="F5707" s="397">
        <f>F5705+(E5707-E5705)*(F5708-F5705)/(E5708-E5705)</f>
        <v>4.5114666666666663</v>
      </c>
      <c r="G5707" s="98">
        <v>15</v>
      </c>
      <c r="H5707" s="491">
        <f>H5705+(E5707-E5705)*(H5708-H5705)/(E5708-E5705)</f>
        <v>0.30084966666666668</v>
      </c>
      <c r="I5707" s="492">
        <f>I5705+(E5707-E5705)*(I5708-I5705)/(E5708-E5705)</f>
        <v>15.033333333333333</v>
      </c>
      <c r="J5707" s="397">
        <f>J5705+(E5707-E5705)*(J5708-J5705)/(E5708-E5705)</f>
        <v>5.0766666666666661E-2</v>
      </c>
      <c r="K5707" s="469">
        <f t="shared" ref="K5707:K5770" si="490">F5707/H5707</f>
        <v>14.995750923218571</v>
      </c>
      <c r="L5707" s="469">
        <f t="shared" ref="L5707:L5770" si="491">K5707-I5707</f>
        <v>-3.7582410114762155E-2</v>
      </c>
    </row>
    <row r="5708" spans="1:12">
      <c r="A5708" s="480" t="s">
        <v>123</v>
      </c>
      <c r="B5708" s="480">
        <f t="shared" si="488"/>
        <v>12</v>
      </c>
      <c r="C5708" s="480">
        <f t="shared" si="489"/>
        <v>0</v>
      </c>
      <c r="D5708" s="480">
        <f>D5705</f>
        <v>144</v>
      </c>
      <c r="E5708" s="480">
        <f t="shared" si="487"/>
        <v>117</v>
      </c>
      <c r="F5708" s="484">
        <v>4.5225</v>
      </c>
      <c r="G5708" s="480">
        <v>15</v>
      </c>
      <c r="H5708" s="482">
        <v>0.30022100000000002</v>
      </c>
      <c r="I5708" s="483">
        <v>15.1</v>
      </c>
      <c r="J5708" s="484">
        <v>4.8099999999999997E-2</v>
      </c>
      <c r="K5708" s="469">
        <f t="shared" si="490"/>
        <v>15.063902924845364</v>
      </c>
      <c r="L5708" s="469">
        <f t="shared" si="491"/>
        <v>-3.6097075154636116E-2</v>
      </c>
    </row>
    <row r="5709" spans="1:12">
      <c r="A5709" s="98" t="s">
        <v>123</v>
      </c>
      <c r="B5709" s="98">
        <f t="shared" si="488"/>
        <v>12</v>
      </c>
      <c r="C5709" s="98">
        <f t="shared" si="489"/>
        <v>0</v>
      </c>
      <c r="D5709" s="98">
        <f>D5708</f>
        <v>144</v>
      </c>
      <c r="E5709" s="98">
        <f t="shared" si="487"/>
        <v>118</v>
      </c>
      <c r="F5709" s="397">
        <f>F5708+(E5709-E5708)*(F5711-F5708)/(E5711-E5708)</f>
        <v>4.5334666666666665</v>
      </c>
      <c r="G5709" s="98">
        <v>15</v>
      </c>
      <c r="H5709" s="491">
        <f>H5708+(E5709-E5708)*(H5711-H5708)/(E5711-E5708)</f>
        <v>0.29958066666666666</v>
      </c>
      <c r="I5709" s="492">
        <f>I5708+(E5709-E5708)*(I5711-I5708)/(E5711-E5708)</f>
        <v>15.166666666666666</v>
      </c>
      <c r="J5709" s="397">
        <f>J5708+(E5709-E5708)*(J5711-J5708)/(E5711-E5708)</f>
        <v>4.5433333333333333E-2</v>
      </c>
      <c r="K5709" s="469">
        <f t="shared" si="490"/>
        <v>15.132707718121551</v>
      </c>
      <c r="L5709" s="469">
        <f t="shared" si="491"/>
        <v>-3.3958948545114609E-2</v>
      </c>
    </row>
    <row r="5710" spans="1:12">
      <c r="A5710" s="98" t="s">
        <v>123</v>
      </c>
      <c r="B5710" s="98">
        <f t="shared" si="488"/>
        <v>12</v>
      </c>
      <c r="C5710" s="98">
        <f t="shared" si="489"/>
        <v>0</v>
      </c>
      <c r="D5710" s="98">
        <f>D5708</f>
        <v>144</v>
      </c>
      <c r="E5710" s="98">
        <f t="shared" si="487"/>
        <v>119</v>
      </c>
      <c r="F5710" s="397">
        <f>F5708+(E5710-E5708)*(F5711-F5708)/(E5711-E5708)</f>
        <v>4.5444333333333331</v>
      </c>
      <c r="G5710" s="98">
        <v>15</v>
      </c>
      <c r="H5710" s="491">
        <f>H5708+(E5710-E5708)*(H5711-H5708)/(E5711-E5708)</f>
        <v>0.29894033333333336</v>
      </c>
      <c r="I5710" s="492">
        <f>I5708+(E5710-E5708)*(I5711-I5708)/(E5711-E5708)</f>
        <v>15.233333333333334</v>
      </c>
      <c r="J5710" s="397">
        <f>J5708+(E5710-E5708)*(J5711-J5708)/(E5711-E5708)</f>
        <v>4.2766666666666661E-2</v>
      </c>
      <c r="K5710" s="469">
        <f t="shared" si="490"/>
        <v>15.201807272577245</v>
      </c>
      <c r="L5710" s="469">
        <f t="shared" si="491"/>
        <v>-3.1526060756089436E-2</v>
      </c>
    </row>
    <row r="5711" spans="1:12">
      <c r="A5711" s="480" t="s">
        <v>123</v>
      </c>
      <c r="B5711" s="480">
        <f t="shared" si="488"/>
        <v>12</v>
      </c>
      <c r="C5711" s="480">
        <f t="shared" si="489"/>
        <v>0</v>
      </c>
      <c r="D5711" s="480">
        <f>D5708</f>
        <v>144</v>
      </c>
      <c r="E5711" s="480">
        <f t="shared" si="487"/>
        <v>120</v>
      </c>
      <c r="F5711" s="484">
        <v>4.5553999999999997</v>
      </c>
      <c r="G5711" s="480">
        <v>15</v>
      </c>
      <c r="H5711" s="482">
        <v>0.29830000000000001</v>
      </c>
      <c r="I5711" s="483">
        <v>15.3</v>
      </c>
      <c r="J5711" s="484">
        <v>4.0099999999999997E-2</v>
      </c>
      <c r="K5711" s="469">
        <f t="shared" si="490"/>
        <v>15.271203486423062</v>
      </c>
      <c r="L5711" s="469">
        <f t="shared" si="491"/>
        <v>-2.879651357693902E-2</v>
      </c>
    </row>
    <row r="5712" spans="1:12">
      <c r="A5712" s="480" t="s">
        <v>123</v>
      </c>
      <c r="B5712" s="480">
        <f t="shared" si="488"/>
        <v>12</v>
      </c>
      <c r="C5712" s="480">
        <f t="shared" si="489"/>
        <v>6</v>
      </c>
      <c r="D5712" s="480">
        <f>D5711+6</f>
        <v>150</v>
      </c>
      <c r="E5712" s="480">
        <v>12</v>
      </c>
      <c r="F5712" s="484">
        <v>3.1636000000000002</v>
      </c>
      <c r="G5712" s="480">
        <v>15</v>
      </c>
      <c r="H5712" s="482">
        <v>0.34258100000000002</v>
      </c>
      <c r="I5712" s="483">
        <v>9.1999999999999993</v>
      </c>
      <c r="J5712" s="484">
        <v>0.3175</v>
      </c>
      <c r="K5712" s="469">
        <f t="shared" si="490"/>
        <v>9.2346043709370917</v>
      </c>
      <c r="L5712" s="469">
        <f t="shared" si="491"/>
        <v>3.4604370937092455E-2</v>
      </c>
    </row>
    <row r="5713" spans="1:12">
      <c r="A5713" s="98" t="s">
        <v>123</v>
      </c>
      <c r="B5713" s="98">
        <f t="shared" si="488"/>
        <v>12</v>
      </c>
      <c r="C5713" s="98">
        <f t="shared" si="489"/>
        <v>6</v>
      </c>
      <c r="D5713" s="98">
        <f>D5712</f>
        <v>150</v>
      </c>
      <c r="E5713" s="98">
        <f>E5712+1</f>
        <v>13</v>
      </c>
      <c r="F5713" s="397">
        <f>F5712+(E5713-E5712)*(F5715-F5712)/(E5715-E5712)</f>
        <v>3.1792333333333334</v>
      </c>
      <c r="G5713" s="98">
        <v>15</v>
      </c>
      <c r="H5713" s="491">
        <f>H5712+(E5713-E5712)*(H5715-H5712)/(E5715-E5712)</f>
        <v>0.342219</v>
      </c>
      <c r="I5713" s="492">
        <f>I5712+(E5713-E5712)*(I5715-I5712)/(E5715-E5712)</f>
        <v>9.2666666666666657</v>
      </c>
      <c r="J5713" s="397">
        <f>J5712+(E5713-E5712)*(J5715-J5712)/(E5715-E5712)</f>
        <v>0.31506666666666666</v>
      </c>
      <c r="K5713" s="469">
        <f t="shared" si="490"/>
        <v>9.2900550037646461</v>
      </c>
      <c r="L5713" s="469">
        <f t="shared" si="491"/>
        <v>2.3388337097980383E-2</v>
      </c>
    </row>
    <row r="5714" spans="1:12">
      <c r="A5714" s="98" t="s">
        <v>123</v>
      </c>
      <c r="B5714" s="98">
        <f t="shared" si="488"/>
        <v>12</v>
      </c>
      <c r="C5714" s="98">
        <f t="shared" si="489"/>
        <v>6</v>
      </c>
      <c r="D5714" s="98">
        <f>D5712</f>
        <v>150</v>
      </c>
      <c r="E5714" s="98">
        <f t="shared" ref="E5714:E5777" si="492">E5713+1</f>
        <v>14</v>
      </c>
      <c r="F5714" s="397">
        <f>F5712+(E5714-E5712)*(F5715-F5712)/(E5715-E5712)</f>
        <v>3.194866666666667</v>
      </c>
      <c r="G5714" s="98">
        <v>15</v>
      </c>
      <c r="H5714" s="491">
        <f>H5712+(E5714-E5712)*(H5715-H5712)/(E5715-E5712)</f>
        <v>0.34185700000000002</v>
      </c>
      <c r="I5714" s="492">
        <f>I5712+(E5714-E5712)*(I5715-I5712)/(E5715-E5712)</f>
        <v>9.3333333333333339</v>
      </c>
      <c r="J5714" s="397">
        <f>J5712+(E5714-E5712)*(J5715-J5712)/(E5715-E5712)</f>
        <v>0.31263333333333332</v>
      </c>
      <c r="K5714" s="469">
        <f t="shared" si="490"/>
        <v>9.34562307241527</v>
      </c>
      <c r="L5714" s="469">
        <f t="shared" si="491"/>
        <v>1.2289739081936091E-2</v>
      </c>
    </row>
    <row r="5715" spans="1:12">
      <c r="A5715" s="480" t="s">
        <v>123</v>
      </c>
      <c r="B5715" s="480">
        <f t="shared" si="488"/>
        <v>12</v>
      </c>
      <c r="C5715" s="480">
        <f t="shared" si="489"/>
        <v>6</v>
      </c>
      <c r="D5715" s="480">
        <f>D5712</f>
        <v>150</v>
      </c>
      <c r="E5715" s="480">
        <f t="shared" si="492"/>
        <v>15</v>
      </c>
      <c r="F5715" s="484">
        <v>3.2105000000000001</v>
      </c>
      <c r="G5715" s="480">
        <v>15</v>
      </c>
      <c r="H5715" s="482">
        <v>0.34149499999999999</v>
      </c>
      <c r="I5715" s="483">
        <v>9.4</v>
      </c>
      <c r="J5715" s="484">
        <v>0.31019999999999998</v>
      </c>
      <c r="K5715" s="469">
        <f t="shared" si="490"/>
        <v>9.4013089503506642</v>
      </c>
      <c r="L5715" s="469">
        <f t="shared" si="491"/>
        <v>1.3089503506638067E-3</v>
      </c>
    </row>
    <row r="5716" spans="1:12">
      <c r="A5716" s="98" t="s">
        <v>123</v>
      </c>
      <c r="B5716" s="98">
        <f t="shared" si="488"/>
        <v>12</v>
      </c>
      <c r="C5716" s="98">
        <f t="shared" si="489"/>
        <v>6</v>
      </c>
      <c r="D5716" s="98">
        <f>D5715</f>
        <v>150</v>
      </c>
      <c r="E5716" s="98">
        <f t="shared" si="492"/>
        <v>16</v>
      </c>
      <c r="F5716" s="397">
        <f>F5715+(E5716-E5715)*(F5718-F5715)/(E5718-E5715)</f>
        <v>3.2258666666666667</v>
      </c>
      <c r="G5716" s="98">
        <v>15</v>
      </c>
      <c r="H5716" s="491">
        <f>H5715+(E5716-E5715)*(H5718-H5715)/(E5718-E5715)</f>
        <v>0.34113399999999999</v>
      </c>
      <c r="I5716" s="492">
        <f>I5715+(E5716-E5715)*(I5718-I5715)/(E5718-E5715)</f>
        <v>9.4666666666666668</v>
      </c>
      <c r="J5716" s="397">
        <f>J5715+(E5716-E5715)*(J5718-J5715)/(E5718-E5715)</f>
        <v>0.3077333333333333</v>
      </c>
      <c r="K5716" s="469">
        <f t="shared" si="490"/>
        <v>9.4563035835380429</v>
      </c>
      <c r="L5716" s="469">
        <f t="shared" si="491"/>
        <v>-1.0363083128623884E-2</v>
      </c>
    </row>
    <row r="5717" spans="1:12">
      <c r="A5717" s="98" t="s">
        <v>123</v>
      </c>
      <c r="B5717" s="98">
        <f t="shared" si="488"/>
        <v>12</v>
      </c>
      <c r="C5717" s="98">
        <f t="shared" si="489"/>
        <v>6</v>
      </c>
      <c r="D5717" s="98">
        <f>D5715</f>
        <v>150</v>
      </c>
      <c r="E5717" s="98">
        <f t="shared" si="492"/>
        <v>17</v>
      </c>
      <c r="F5717" s="397">
        <f>F5715+(E5717-E5715)*(F5718-F5715)/(E5718-E5715)</f>
        <v>3.2412333333333336</v>
      </c>
      <c r="G5717" s="98">
        <v>15</v>
      </c>
      <c r="H5717" s="491">
        <f>H5715+(E5717-E5715)*(H5718-H5715)/(E5718-E5715)</f>
        <v>0.34077299999999999</v>
      </c>
      <c r="I5717" s="492">
        <f>I5715+(E5717-E5715)*(I5718-I5715)/(E5718-E5715)</f>
        <v>9.5333333333333332</v>
      </c>
      <c r="J5717" s="397">
        <f>J5715+(E5717-E5715)*(J5718-J5715)/(E5718-E5715)</f>
        <v>0.30526666666666669</v>
      </c>
      <c r="K5717" s="469">
        <f t="shared" si="490"/>
        <v>9.511414734539807</v>
      </c>
      <c r="L5717" s="469">
        <f t="shared" si="491"/>
        <v>-2.1918598793526201E-2</v>
      </c>
    </row>
    <row r="5718" spans="1:12">
      <c r="A5718" s="480" t="s">
        <v>123</v>
      </c>
      <c r="B5718" s="480">
        <f t="shared" si="488"/>
        <v>12</v>
      </c>
      <c r="C5718" s="480">
        <f t="shared" si="489"/>
        <v>6</v>
      </c>
      <c r="D5718" s="480">
        <f>D5715</f>
        <v>150</v>
      </c>
      <c r="E5718" s="480">
        <f t="shared" si="492"/>
        <v>18</v>
      </c>
      <c r="F5718" s="484">
        <v>3.2566000000000002</v>
      </c>
      <c r="G5718" s="480">
        <v>15</v>
      </c>
      <c r="H5718" s="482">
        <v>0.34041199999999999</v>
      </c>
      <c r="I5718" s="483">
        <v>9.6</v>
      </c>
      <c r="J5718" s="484">
        <v>0.30280000000000001</v>
      </c>
      <c r="K5718" s="469">
        <f t="shared" si="490"/>
        <v>9.5666427740502691</v>
      </c>
      <c r="L5718" s="469">
        <f t="shared" si="491"/>
        <v>-3.3357225949730562E-2</v>
      </c>
    </row>
    <row r="5719" spans="1:12">
      <c r="A5719" s="98" t="s">
        <v>123</v>
      </c>
      <c r="B5719" s="98">
        <f t="shared" si="488"/>
        <v>12</v>
      </c>
      <c r="C5719" s="98">
        <f t="shared" si="489"/>
        <v>6</v>
      </c>
      <c r="D5719" s="98">
        <f>D5718</f>
        <v>150</v>
      </c>
      <c r="E5719" s="98">
        <f t="shared" si="492"/>
        <v>19</v>
      </c>
      <c r="F5719" s="397">
        <f>F5718+(E5719-E5718)*(F5721-F5718)/(E5721-E5718)</f>
        <v>3.2717666666666667</v>
      </c>
      <c r="G5719" s="98">
        <v>15</v>
      </c>
      <c r="H5719" s="491">
        <f>H5718+(E5719-E5718)*(H5721-H5718)/(E5721-E5718)</f>
        <v>0.34005266666666667</v>
      </c>
      <c r="I5719" s="492">
        <f>I5718+(E5719-E5718)*(I5721-I5718)/(E5721-E5718)</f>
        <v>9.6333333333333329</v>
      </c>
      <c r="J5719" s="397">
        <f>J5718+(E5719-E5718)*(J5721-J5718)/(E5721-E5718)</f>
        <v>0.30033333333333334</v>
      </c>
      <c r="K5719" s="469">
        <f t="shared" si="490"/>
        <v>9.6213527708453004</v>
      </c>
      <c r="L5719" s="469">
        <f t="shared" si="491"/>
        <v>-1.1980562488032476E-2</v>
      </c>
    </row>
    <row r="5720" spans="1:12">
      <c r="A5720" s="98" t="s">
        <v>123</v>
      </c>
      <c r="B5720" s="98">
        <f t="shared" si="488"/>
        <v>12</v>
      </c>
      <c r="C5720" s="98">
        <f t="shared" si="489"/>
        <v>6</v>
      </c>
      <c r="D5720" s="98">
        <f>D5718</f>
        <v>150</v>
      </c>
      <c r="E5720" s="98">
        <f t="shared" si="492"/>
        <v>20</v>
      </c>
      <c r="F5720" s="397">
        <f>F5718+(E5720-E5718)*(F5721-F5718)/(E5721-E5718)</f>
        <v>3.2869333333333333</v>
      </c>
      <c r="G5720" s="98">
        <v>15</v>
      </c>
      <c r="H5720" s="491">
        <f>H5718+(E5720-E5718)*(H5721-H5718)/(E5721-E5718)</f>
        <v>0.33969333333333335</v>
      </c>
      <c r="I5720" s="492">
        <f>I5718+(E5720-E5718)*(I5721-I5718)/(E5721-E5718)</f>
        <v>9.6666666666666661</v>
      </c>
      <c r="J5720" s="397">
        <f>J5718+(E5720-E5718)*(J5721-J5718)/(E5721-E5718)</f>
        <v>0.29786666666666667</v>
      </c>
      <c r="K5720" s="469">
        <f t="shared" si="490"/>
        <v>9.6761785139537615</v>
      </c>
      <c r="L5720" s="469">
        <f t="shared" si="491"/>
        <v>9.5118472870954207E-3</v>
      </c>
    </row>
    <row r="5721" spans="1:12">
      <c r="A5721" s="480" t="s">
        <v>123</v>
      </c>
      <c r="B5721" s="480">
        <f t="shared" si="488"/>
        <v>12</v>
      </c>
      <c r="C5721" s="480">
        <f t="shared" si="489"/>
        <v>6</v>
      </c>
      <c r="D5721" s="480">
        <f>D5718</f>
        <v>150</v>
      </c>
      <c r="E5721" s="480">
        <f t="shared" si="492"/>
        <v>21</v>
      </c>
      <c r="F5721" s="484">
        <v>3.3020999999999998</v>
      </c>
      <c r="G5721" s="480">
        <v>15</v>
      </c>
      <c r="H5721" s="482">
        <v>0.33933400000000002</v>
      </c>
      <c r="I5721" s="483">
        <v>9.6999999999999993</v>
      </c>
      <c r="J5721" s="484">
        <v>0.2954</v>
      </c>
      <c r="K5721" s="469">
        <f t="shared" si="490"/>
        <v>9.73112037107982</v>
      </c>
      <c r="L5721" s="469">
        <f t="shared" si="491"/>
        <v>3.1120371079820686E-2</v>
      </c>
    </row>
    <row r="5722" spans="1:12">
      <c r="A5722" s="98" t="s">
        <v>123</v>
      </c>
      <c r="B5722" s="98">
        <f t="shared" si="488"/>
        <v>12</v>
      </c>
      <c r="C5722" s="98">
        <f t="shared" si="489"/>
        <v>6</v>
      </c>
      <c r="D5722" s="98">
        <f>D5721</f>
        <v>150</v>
      </c>
      <c r="E5722" s="98">
        <f t="shared" si="492"/>
        <v>22</v>
      </c>
      <c r="F5722" s="397">
        <f>F5721+(E5722-E5721)*(F5724-F5721)/(E5724-E5721)</f>
        <v>3.3170666666666664</v>
      </c>
      <c r="G5722" s="98">
        <v>15</v>
      </c>
      <c r="H5722" s="491">
        <f>H5721+(E5722-E5721)*(H5724-H5721)/(E5724-E5721)</f>
        <v>0.33897500000000003</v>
      </c>
      <c r="I5722" s="492">
        <f>I5721+(E5722-E5721)*(I5724-I5721)/(E5724-E5721)</f>
        <v>9.7666666666666657</v>
      </c>
      <c r="J5722" s="397">
        <f>J5721+(E5722-E5721)*(J5724-J5721)/(E5724-E5721)</f>
        <v>0.29293333333333332</v>
      </c>
      <c r="K5722" s="469">
        <f t="shared" si="490"/>
        <v>9.7855790741696769</v>
      </c>
      <c r="L5722" s="469">
        <f t="shared" si="491"/>
        <v>1.8912407503011153E-2</v>
      </c>
    </row>
    <row r="5723" spans="1:12">
      <c r="A5723" s="98" t="s">
        <v>123</v>
      </c>
      <c r="B5723" s="98">
        <f t="shared" si="488"/>
        <v>12</v>
      </c>
      <c r="C5723" s="98">
        <f t="shared" si="489"/>
        <v>6</v>
      </c>
      <c r="D5723" s="98">
        <f>D5721</f>
        <v>150</v>
      </c>
      <c r="E5723" s="98">
        <f t="shared" si="492"/>
        <v>23</v>
      </c>
      <c r="F5723" s="397">
        <f>F5721+(E5723-E5721)*(F5724-F5721)/(E5724-E5721)</f>
        <v>3.3320333333333334</v>
      </c>
      <c r="G5723" s="98">
        <v>15</v>
      </c>
      <c r="H5723" s="491">
        <f>H5721+(E5723-E5721)*(H5724-H5721)/(E5724-E5721)</f>
        <v>0.33861599999999997</v>
      </c>
      <c r="I5723" s="492">
        <f>I5721+(E5723-E5721)*(I5724-I5721)/(E5724-E5721)</f>
        <v>9.8333333333333339</v>
      </c>
      <c r="J5723" s="397">
        <f>J5721+(E5723-E5721)*(J5724-J5721)/(E5724-E5721)</f>
        <v>0.29046666666666665</v>
      </c>
      <c r="K5723" s="469">
        <f t="shared" si="490"/>
        <v>9.8401532512738132</v>
      </c>
      <c r="L5723" s="469">
        <f t="shared" si="491"/>
        <v>6.8199179404793142E-3</v>
      </c>
    </row>
    <row r="5724" spans="1:12">
      <c r="A5724" s="480" t="s">
        <v>123</v>
      </c>
      <c r="B5724" s="480">
        <f t="shared" si="488"/>
        <v>12</v>
      </c>
      <c r="C5724" s="480">
        <f t="shared" si="489"/>
        <v>6</v>
      </c>
      <c r="D5724" s="480">
        <f>D5721</f>
        <v>150</v>
      </c>
      <c r="E5724" s="480">
        <f t="shared" si="492"/>
        <v>24</v>
      </c>
      <c r="F5724" s="484">
        <v>3.347</v>
      </c>
      <c r="G5724" s="480">
        <v>15</v>
      </c>
      <c r="H5724" s="482">
        <v>0.33825699999999997</v>
      </c>
      <c r="I5724" s="483">
        <v>9.9</v>
      </c>
      <c r="J5724" s="484">
        <v>0.28799999999999998</v>
      </c>
      <c r="K5724" s="469">
        <f t="shared" si="490"/>
        <v>9.894843270057974</v>
      </c>
      <c r="L5724" s="469">
        <f t="shared" si="491"/>
        <v>-5.1567299420263168E-3</v>
      </c>
    </row>
    <row r="5725" spans="1:12">
      <c r="A5725" s="98" t="s">
        <v>123</v>
      </c>
      <c r="B5725" s="98">
        <f t="shared" si="488"/>
        <v>12</v>
      </c>
      <c r="C5725" s="98">
        <f t="shared" si="489"/>
        <v>6</v>
      </c>
      <c r="D5725" s="98">
        <f>D5724</f>
        <v>150</v>
      </c>
      <c r="E5725" s="98">
        <f t="shared" si="492"/>
        <v>25</v>
      </c>
      <c r="F5725" s="397">
        <f>F5724+(E5725-E5724)*(F5727-F5724)/(E5727-E5724)</f>
        <v>3.3617666666666666</v>
      </c>
      <c r="G5725" s="98">
        <v>15</v>
      </c>
      <c r="H5725" s="491">
        <f>H5724+(E5725-E5724)*(H5727-H5724)/(E5727-E5724)</f>
        <v>0.3378983333333333</v>
      </c>
      <c r="I5725" s="492">
        <f>I5724+(E5725-E5724)*(I5727-I5724)/(E5727-E5724)</f>
        <v>9.9666666666666668</v>
      </c>
      <c r="J5725" s="397">
        <f>J5724+(E5725-E5724)*(J5727-J5724)/(E5727-E5724)</f>
        <v>0.28553333333333331</v>
      </c>
      <c r="K5725" s="469">
        <f t="shared" si="490"/>
        <v>9.9490477905089794</v>
      </c>
      <c r="L5725" s="469">
        <f t="shared" si="491"/>
        <v>-1.7618876157687424E-2</v>
      </c>
    </row>
    <row r="5726" spans="1:12">
      <c r="A5726" s="98" t="s">
        <v>123</v>
      </c>
      <c r="B5726" s="98">
        <f t="shared" si="488"/>
        <v>12</v>
      </c>
      <c r="C5726" s="98">
        <f t="shared" si="489"/>
        <v>6</v>
      </c>
      <c r="D5726" s="98">
        <f>D5724</f>
        <v>150</v>
      </c>
      <c r="E5726" s="98">
        <f t="shared" si="492"/>
        <v>26</v>
      </c>
      <c r="F5726" s="397">
        <f>F5724+(E5726-E5724)*(F5727-F5724)/(E5727-E5724)</f>
        <v>3.3765333333333336</v>
      </c>
      <c r="G5726" s="98">
        <v>15</v>
      </c>
      <c r="H5726" s="491">
        <f>H5724+(E5726-E5724)*(H5727-H5724)/(E5727-E5724)</f>
        <v>0.33753966666666668</v>
      </c>
      <c r="I5726" s="492">
        <f>I5724+(E5726-E5724)*(I5727-I5724)/(E5727-E5724)</f>
        <v>10.033333333333333</v>
      </c>
      <c r="J5726" s="397">
        <f>J5724+(E5726-E5724)*(J5727-J5724)/(E5727-E5724)</f>
        <v>0.28306666666666669</v>
      </c>
      <c r="K5726" s="469">
        <f t="shared" si="490"/>
        <v>10.003367505448743</v>
      </c>
      <c r="L5726" s="469">
        <f t="shared" si="491"/>
        <v>-2.9965827884590013E-2</v>
      </c>
    </row>
    <row r="5727" spans="1:12">
      <c r="A5727" s="480" t="s">
        <v>123</v>
      </c>
      <c r="B5727" s="480">
        <f t="shared" si="488"/>
        <v>12</v>
      </c>
      <c r="C5727" s="480">
        <f t="shared" si="489"/>
        <v>6</v>
      </c>
      <c r="D5727" s="480">
        <f>D5724</f>
        <v>150</v>
      </c>
      <c r="E5727" s="480">
        <f t="shared" si="492"/>
        <v>27</v>
      </c>
      <c r="F5727" s="484">
        <v>3.3913000000000002</v>
      </c>
      <c r="G5727" s="480">
        <v>15</v>
      </c>
      <c r="H5727" s="482">
        <v>0.33718100000000001</v>
      </c>
      <c r="I5727" s="483">
        <v>10.1</v>
      </c>
      <c r="J5727" s="484">
        <v>0.28060000000000002</v>
      </c>
      <c r="K5727" s="469">
        <f t="shared" si="490"/>
        <v>10.057802782481813</v>
      </c>
      <c r="L5727" s="469">
        <f t="shared" si="491"/>
        <v>-4.2197217518186392E-2</v>
      </c>
    </row>
    <row r="5728" spans="1:12">
      <c r="A5728" s="98" t="s">
        <v>123</v>
      </c>
      <c r="B5728" s="98">
        <f t="shared" si="488"/>
        <v>12</v>
      </c>
      <c r="C5728" s="98">
        <f t="shared" si="489"/>
        <v>6</v>
      </c>
      <c r="D5728" s="98">
        <f>D5727</f>
        <v>150</v>
      </c>
      <c r="E5728" s="98">
        <f t="shared" si="492"/>
        <v>28</v>
      </c>
      <c r="F5728" s="397">
        <f>F5727+(E5728-E5727)*(F5730-F5727)/(E5730-E5727)</f>
        <v>3.4058666666666668</v>
      </c>
      <c r="G5728" s="98">
        <v>15</v>
      </c>
      <c r="H5728" s="491">
        <f>H5727+(E5728-E5727)*(H5730-H5727)/(E5730-E5727)</f>
        <v>0.33682266666666666</v>
      </c>
      <c r="I5728" s="492">
        <f>I5727+(E5728-E5727)*(I5730-I5727)/(E5730-E5727)</f>
        <v>10.133333333333333</v>
      </c>
      <c r="J5728" s="397">
        <f>J5727+(E5728-E5727)*(J5730-J5727)/(E5730-E5727)</f>
        <v>0.27813333333333334</v>
      </c>
      <c r="K5728" s="469">
        <f t="shared" si="490"/>
        <v>10.111750198917729</v>
      </c>
      <c r="L5728" s="469">
        <f t="shared" si="491"/>
        <v>-2.1583134415603666E-2</v>
      </c>
    </row>
    <row r="5729" spans="1:12">
      <c r="A5729" s="98" t="s">
        <v>123</v>
      </c>
      <c r="B5729" s="98">
        <f t="shared" si="488"/>
        <v>12</v>
      </c>
      <c r="C5729" s="98">
        <f t="shared" si="489"/>
        <v>6</v>
      </c>
      <c r="D5729" s="98">
        <f>D5727</f>
        <v>150</v>
      </c>
      <c r="E5729" s="98">
        <f t="shared" si="492"/>
        <v>29</v>
      </c>
      <c r="F5729" s="397">
        <f>F5727+(E5729-E5727)*(F5730-F5727)/(E5730-E5727)</f>
        <v>3.4204333333333334</v>
      </c>
      <c r="G5729" s="98">
        <v>15</v>
      </c>
      <c r="H5729" s="491">
        <f>H5727+(E5729-E5727)*(H5730-H5727)/(E5730-E5727)</f>
        <v>0.33646433333333337</v>
      </c>
      <c r="I5729" s="492">
        <f>I5727+(E5729-E5727)*(I5730-I5727)/(E5730-E5727)</f>
        <v>10.166666666666666</v>
      </c>
      <c r="J5729" s="397">
        <f>J5727+(E5729-E5727)*(J5730-J5727)/(E5730-E5727)</f>
        <v>0.27566666666666667</v>
      </c>
      <c r="K5729" s="469">
        <f t="shared" si="490"/>
        <v>10.165812522971725</v>
      </c>
      <c r="L5729" s="469">
        <f t="shared" si="491"/>
        <v>-8.5414369494074549E-4</v>
      </c>
    </row>
    <row r="5730" spans="1:12">
      <c r="A5730" s="480" t="s">
        <v>123</v>
      </c>
      <c r="B5730" s="480">
        <f t="shared" si="488"/>
        <v>12</v>
      </c>
      <c r="C5730" s="480">
        <f t="shared" si="489"/>
        <v>6</v>
      </c>
      <c r="D5730" s="480">
        <f>D5727</f>
        <v>150</v>
      </c>
      <c r="E5730" s="480">
        <f t="shared" si="492"/>
        <v>30</v>
      </c>
      <c r="F5730" s="484">
        <v>3.4350000000000001</v>
      </c>
      <c r="G5730" s="480">
        <v>15</v>
      </c>
      <c r="H5730" s="482">
        <v>0.33610600000000002</v>
      </c>
      <c r="I5730" s="483">
        <v>10.199999999999999</v>
      </c>
      <c r="J5730" s="484">
        <v>0.2732</v>
      </c>
      <c r="K5730" s="469">
        <f t="shared" si="490"/>
        <v>10.219990122163841</v>
      </c>
      <c r="L5730" s="469">
        <f t="shared" si="491"/>
        <v>1.9990122163841662E-2</v>
      </c>
    </row>
    <row r="5731" spans="1:12">
      <c r="A5731" s="98" t="s">
        <v>123</v>
      </c>
      <c r="B5731" s="98">
        <f t="shared" si="488"/>
        <v>12</v>
      </c>
      <c r="C5731" s="98">
        <f t="shared" si="489"/>
        <v>6</v>
      </c>
      <c r="D5731" s="98">
        <f>D5730</f>
        <v>150</v>
      </c>
      <c r="E5731" s="98">
        <f t="shared" si="492"/>
        <v>31</v>
      </c>
      <c r="F5731" s="397">
        <f>F5730+(E5731-E5730)*(F5733-F5730)/(E5733-E5730)</f>
        <v>3.4494000000000002</v>
      </c>
      <c r="G5731" s="98">
        <v>15</v>
      </c>
      <c r="H5731" s="491">
        <f>H5730+(E5731-E5730)*(H5733-H5730)/(E5733-E5730)</f>
        <v>0.33574700000000002</v>
      </c>
      <c r="I5731" s="492">
        <f>I5730+(E5731-E5730)*(I5733-I5730)/(E5733-E5730)</f>
        <v>10.266666666666666</v>
      </c>
      <c r="J5731" s="397">
        <f>J5730+(E5731-E5730)*(J5733-J5730)/(E5733-E5730)</f>
        <v>0.27076666666666666</v>
      </c>
      <c r="K5731" s="469">
        <f t="shared" si="490"/>
        <v>10.273807360899726</v>
      </c>
      <c r="L5731" s="469">
        <f t="shared" si="491"/>
        <v>7.1406942330600742E-3</v>
      </c>
    </row>
    <row r="5732" spans="1:12">
      <c r="A5732" s="98" t="s">
        <v>123</v>
      </c>
      <c r="B5732" s="98">
        <f t="shared" si="488"/>
        <v>12</v>
      </c>
      <c r="C5732" s="98">
        <f t="shared" si="489"/>
        <v>6</v>
      </c>
      <c r="D5732" s="98">
        <f>D5730</f>
        <v>150</v>
      </c>
      <c r="E5732" s="98">
        <f t="shared" si="492"/>
        <v>32</v>
      </c>
      <c r="F5732" s="397">
        <f>F5730+(E5732-E5730)*(F5733-F5730)/(E5733-E5730)</f>
        <v>3.4638</v>
      </c>
      <c r="G5732" s="98">
        <v>15</v>
      </c>
      <c r="H5732" s="491">
        <f>H5730+(E5732-E5730)*(H5733-H5730)/(E5733-E5730)</f>
        <v>0.33538800000000002</v>
      </c>
      <c r="I5732" s="492">
        <f>I5730+(E5732-E5730)*(I5733-I5730)/(E5733-E5730)</f>
        <v>10.333333333333334</v>
      </c>
      <c r="J5732" s="397">
        <f>J5730+(E5732-E5730)*(J5733-J5730)/(E5733-E5730)</f>
        <v>0.26833333333333337</v>
      </c>
      <c r="K5732" s="469">
        <f t="shared" si="490"/>
        <v>10.327739811800063</v>
      </c>
      <c r="L5732" s="469">
        <f t="shared" si="491"/>
        <v>-5.5935215332709731E-3</v>
      </c>
    </row>
    <row r="5733" spans="1:12">
      <c r="A5733" s="480" t="s">
        <v>123</v>
      </c>
      <c r="B5733" s="480">
        <f t="shared" si="488"/>
        <v>12</v>
      </c>
      <c r="C5733" s="480">
        <f t="shared" si="489"/>
        <v>6</v>
      </c>
      <c r="D5733" s="480">
        <f>D5730</f>
        <v>150</v>
      </c>
      <c r="E5733" s="480">
        <f t="shared" si="492"/>
        <v>33</v>
      </c>
      <c r="F5733" s="484">
        <v>3.4782000000000002</v>
      </c>
      <c r="G5733" s="480">
        <v>15</v>
      </c>
      <c r="H5733" s="482">
        <v>0.33502900000000002</v>
      </c>
      <c r="I5733" s="483">
        <v>10.4</v>
      </c>
      <c r="J5733" s="484">
        <v>0.26590000000000003</v>
      </c>
      <c r="K5733" s="469">
        <f t="shared" si="490"/>
        <v>10.381787845231308</v>
      </c>
      <c r="L5733" s="469">
        <f t="shared" si="491"/>
        <v>-1.8212154768692201E-2</v>
      </c>
    </row>
    <row r="5734" spans="1:12">
      <c r="A5734" s="98" t="s">
        <v>123</v>
      </c>
      <c r="B5734" s="98">
        <f t="shared" si="488"/>
        <v>12</v>
      </c>
      <c r="C5734" s="98">
        <f t="shared" si="489"/>
        <v>6</v>
      </c>
      <c r="D5734" s="98">
        <f>D5733</f>
        <v>150</v>
      </c>
      <c r="E5734" s="98">
        <f t="shared" si="492"/>
        <v>34</v>
      </c>
      <c r="F5734" s="397">
        <f>F5733+(E5734-E5733)*(F5736-F5733)/(E5736-E5733)</f>
        <v>3.4923999999999999</v>
      </c>
      <c r="G5734" s="98">
        <v>15</v>
      </c>
      <c r="H5734" s="491">
        <f>H5733+(E5734-E5733)*(H5736-H5733)/(E5736-E5733)</f>
        <v>0.3346696666666667</v>
      </c>
      <c r="I5734" s="492">
        <f>I5733+(E5734-E5733)*(I5736-I5733)/(E5736-E5733)</f>
        <v>10.433333333333334</v>
      </c>
      <c r="J5734" s="397">
        <f>J5733+(E5734-E5733)*(J5736-J5733)/(E5736-E5733)</f>
        <v>0.26343333333333335</v>
      </c>
      <c r="K5734" s="469">
        <f t="shared" si="490"/>
        <v>10.435364623225487</v>
      </c>
      <c r="L5734" s="469">
        <f t="shared" si="491"/>
        <v>2.0312898921535094E-3</v>
      </c>
    </row>
    <row r="5735" spans="1:12">
      <c r="A5735" s="98" t="s">
        <v>123</v>
      </c>
      <c r="B5735" s="98">
        <f t="shared" si="488"/>
        <v>12</v>
      </c>
      <c r="C5735" s="98">
        <f t="shared" si="489"/>
        <v>6</v>
      </c>
      <c r="D5735" s="98">
        <f>D5733</f>
        <v>150</v>
      </c>
      <c r="E5735" s="98">
        <f t="shared" si="492"/>
        <v>35</v>
      </c>
      <c r="F5735" s="397">
        <f>F5733+(E5735-E5733)*(F5736-F5733)/(E5736-E5733)</f>
        <v>3.5066000000000002</v>
      </c>
      <c r="G5735" s="98">
        <v>15</v>
      </c>
      <c r="H5735" s="491">
        <f>H5733+(E5735-E5733)*(H5736-H5733)/(E5736-E5733)</f>
        <v>0.33431033333333332</v>
      </c>
      <c r="I5735" s="492">
        <f>I5733+(E5735-E5733)*(I5736-I5733)/(E5736-E5733)</f>
        <v>10.466666666666667</v>
      </c>
      <c r="J5735" s="397">
        <f>J5733+(E5735-E5733)*(J5736-J5733)/(E5736-E5733)</f>
        <v>0.26096666666666668</v>
      </c>
      <c r="K5735" s="469">
        <f t="shared" si="490"/>
        <v>10.489056575178154</v>
      </c>
      <c r="L5735" s="469">
        <f t="shared" si="491"/>
        <v>2.2389908511486922E-2</v>
      </c>
    </row>
    <row r="5736" spans="1:12">
      <c r="A5736" s="480" t="s">
        <v>123</v>
      </c>
      <c r="B5736" s="480">
        <f t="shared" si="488"/>
        <v>12</v>
      </c>
      <c r="C5736" s="480">
        <f t="shared" si="489"/>
        <v>6</v>
      </c>
      <c r="D5736" s="480">
        <f>D5733</f>
        <v>150</v>
      </c>
      <c r="E5736" s="480">
        <f t="shared" si="492"/>
        <v>36</v>
      </c>
      <c r="F5736" s="484">
        <v>3.5207999999999999</v>
      </c>
      <c r="G5736" s="480">
        <v>15</v>
      </c>
      <c r="H5736" s="482">
        <v>0.333951</v>
      </c>
      <c r="I5736" s="483">
        <v>10.5</v>
      </c>
      <c r="J5736" s="484">
        <v>0.25850000000000001</v>
      </c>
      <c r="K5736" s="469">
        <f t="shared" si="490"/>
        <v>10.542864072872966</v>
      </c>
      <c r="L5736" s="469">
        <f t="shared" si="491"/>
        <v>4.2864072872966119E-2</v>
      </c>
    </row>
    <row r="5737" spans="1:12">
      <c r="A5737" s="98" t="s">
        <v>123</v>
      </c>
      <c r="B5737" s="98">
        <f t="shared" si="488"/>
        <v>12</v>
      </c>
      <c r="C5737" s="98">
        <f t="shared" si="489"/>
        <v>6</v>
      </c>
      <c r="D5737" s="98">
        <f>D5736</f>
        <v>150</v>
      </c>
      <c r="E5737" s="98">
        <f t="shared" si="492"/>
        <v>37</v>
      </c>
      <c r="F5737" s="397">
        <f>F5736+(E5737-E5736)*(F5739-F5736)/(E5739-E5736)</f>
        <v>3.5348333333333333</v>
      </c>
      <c r="G5737" s="98">
        <v>15</v>
      </c>
      <c r="H5737" s="491">
        <f>H5736+(E5737-E5736)*(H5739-H5736)/(E5739-E5736)</f>
        <v>0.33359099999999997</v>
      </c>
      <c r="I5737" s="492">
        <f>I5736+(E5737-E5736)*(I5739-I5736)/(E5739-E5736)</f>
        <v>10.566666666666666</v>
      </c>
      <c r="J5737" s="397">
        <f>J5736+(E5737-E5736)*(J5739-J5736)/(E5739-E5736)</f>
        <v>0.25603333333333333</v>
      </c>
      <c r="K5737" s="469">
        <f t="shared" si="490"/>
        <v>10.596309053101953</v>
      </c>
      <c r="L5737" s="469">
        <f t="shared" si="491"/>
        <v>2.9642386435286383E-2</v>
      </c>
    </row>
    <row r="5738" spans="1:12">
      <c r="A5738" s="98" t="s">
        <v>123</v>
      </c>
      <c r="B5738" s="98">
        <f t="shared" si="488"/>
        <v>12</v>
      </c>
      <c r="C5738" s="98">
        <f t="shared" si="489"/>
        <v>6</v>
      </c>
      <c r="D5738" s="98">
        <f>D5736</f>
        <v>150</v>
      </c>
      <c r="E5738" s="98">
        <f t="shared" si="492"/>
        <v>38</v>
      </c>
      <c r="F5738" s="397">
        <f>F5736+(E5738-E5736)*(F5739-F5736)/(E5739-E5736)</f>
        <v>3.5488666666666666</v>
      </c>
      <c r="G5738" s="98">
        <v>15</v>
      </c>
      <c r="H5738" s="491">
        <f>H5736+(E5738-E5736)*(H5739-H5736)/(E5739-E5736)</f>
        <v>0.333231</v>
      </c>
      <c r="I5738" s="492">
        <f>I5736+(E5738-E5736)*(I5739-I5736)/(E5739-E5736)</f>
        <v>10.633333333333333</v>
      </c>
      <c r="J5738" s="397">
        <f>J5736+(E5738-E5736)*(J5739-J5736)/(E5739-E5736)</f>
        <v>0.25356666666666666</v>
      </c>
      <c r="K5738" s="469">
        <f t="shared" si="490"/>
        <v>10.649869509939551</v>
      </c>
      <c r="L5738" s="469">
        <f t="shared" si="491"/>
        <v>1.6536176606217978E-2</v>
      </c>
    </row>
    <row r="5739" spans="1:12">
      <c r="A5739" s="480" t="s">
        <v>123</v>
      </c>
      <c r="B5739" s="480">
        <f t="shared" si="488"/>
        <v>12</v>
      </c>
      <c r="C5739" s="480">
        <f t="shared" si="489"/>
        <v>6</v>
      </c>
      <c r="D5739" s="480">
        <f>D5736</f>
        <v>150</v>
      </c>
      <c r="E5739" s="480">
        <f t="shared" si="492"/>
        <v>39</v>
      </c>
      <c r="F5739" s="484">
        <v>3.5629</v>
      </c>
      <c r="G5739" s="480">
        <v>15</v>
      </c>
      <c r="H5739" s="482">
        <v>0.33287099999999997</v>
      </c>
      <c r="I5739" s="483">
        <v>10.7</v>
      </c>
      <c r="J5739" s="484">
        <v>0.25109999999999999</v>
      </c>
      <c r="K5739" s="469">
        <f t="shared" si="490"/>
        <v>10.703545818049635</v>
      </c>
      <c r="L5739" s="469">
        <f t="shared" si="491"/>
        <v>3.5458180496359404E-3</v>
      </c>
    </row>
    <row r="5740" spans="1:12">
      <c r="A5740" s="98" t="s">
        <v>123</v>
      </c>
      <c r="B5740" s="98">
        <f t="shared" si="488"/>
        <v>12</v>
      </c>
      <c r="C5740" s="98">
        <f t="shared" si="489"/>
        <v>6</v>
      </c>
      <c r="D5740" s="98">
        <f>D5739</f>
        <v>150</v>
      </c>
      <c r="E5740" s="98">
        <f t="shared" si="492"/>
        <v>40</v>
      </c>
      <c r="F5740" s="397">
        <f>F5739+(E5740-E5739)*(F5742-F5739)/(E5742-E5739)</f>
        <v>3.5768</v>
      </c>
      <c r="G5740" s="98">
        <v>15</v>
      </c>
      <c r="H5740" s="491">
        <f>H5739+(E5740-E5739)*(H5742-H5739)/(E5742-E5739)</f>
        <v>0.33250966666666665</v>
      </c>
      <c r="I5740" s="492">
        <f>I5739+(E5740-E5739)*(I5742-I5739)/(E5742-E5739)</f>
        <v>10.766666666666666</v>
      </c>
      <c r="J5740" s="397">
        <f>J5739+(E5740-E5739)*(J5742-J5739)/(E5742-E5739)</f>
        <v>0.24863333333333332</v>
      </c>
      <c r="K5740" s="469">
        <f t="shared" si="490"/>
        <v>10.756980498812567</v>
      </c>
      <c r="L5740" s="469">
        <f t="shared" si="491"/>
        <v>-9.686167854098926E-3</v>
      </c>
    </row>
    <row r="5741" spans="1:12">
      <c r="A5741" s="98" t="s">
        <v>123</v>
      </c>
      <c r="B5741" s="98">
        <f t="shared" si="488"/>
        <v>12</v>
      </c>
      <c r="C5741" s="98">
        <f t="shared" si="489"/>
        <v>6</v>
      </c>
      <c r="D5741" s="98">
        <f>D5739</f>
        <v>150</v>
      </c>
      <c r="E5741" s="98">
        <f t="shared" si="492"/>
        <v>41</v>
      </c>
      <c r="F5741" s="397">
        <f>F5739+(E5741-E5739)*(F5742-F5739)/(E5742-E5739)</f>
        <v>3.5907</v>
      </c>
      <c r="G5741" s="98">
        <v>15</v>
      </c>
      <c r="H5741" s="491">
        <f>H5739+(E5741-E5739)*(H5742-H5739)/(E5742-E5739)</f>
        <v>0.33214833333333332</v>
      </c>
      <c r="I5741" s="492">
        <f>I5739+(E5741-E5739)*(I5742-I5739)/(E5742-E5739)</f>
        <v>10.833333333333334</v>
      </c>
      <c r="J5741" s="397">
        <f>J5739+(E5741-E5739)*(J5742-J5739)/(E5742-E5739)</f>
        <v>0.24616666666666667</v>
      </c>
      <c r="K5741" s="469">
        <f t="shared" si="490"/>
        <v>10.810531439266594</v>
      </c>
      <c r="L5741" s="469">
        <f t="shared" si="491"/>
        <v>-2.2801894066740047E-2</v>
      </c>
    </row>
    <row r="5742" spans="1:12">
      <c r="A5742" s="480" t="s">
        <v>123</v>
      </c>
      <c r="B5742" s="480">
        <f t="shared" si="488"/>
        <v>12</v>
      </c>
      <c r="C5742" s="480">
        <f t="shared" si="489"/>
        <v>6</v>
      </c>
      <c r="D5742" s="480">
        <f>D5739</f>
        <v>150</v>
      </c>
      <c r="E5742" s="480">
        <f t="shared" si="492"/>
        <v>42</v>
      </c>
      <c r="F5742" s="484">
        <v>3.6046</v>
      </c>
      <c r="G5742" s="480">
        <v>15</v>
      </c>
      <c r="H5742" s="482">
        <v>0.331787</v>
      </c>
      <c r="I5742" s="483">
        <v>10.9</v>
      </c>
      <c r="J5742" s="484">
        <v>0.2437</v>
      </c>
      <c r="K5742" s="469">
        <f t="shared" si="490"/>
        <v>10.864199019250302</v>
      </c>
      <c r="L5742" s="469">
        <f t="shared" si="491"/>
        <v>-3.5800980749698397E-2</v>
      </c>
    </row>
    <row r="5743" spans="1:12">
      <c r="A5743" s="98" t="s">
        <v>123</v>
      </c>
      <c r="B5743" s="98">
        <f t="shared" si="488"/>
        <v>12</v>
      </c>
      <c r="C5743" s="98">
        <f t="shared" si="489"/>
        <v>6</v>
      </c>
      <c r="D5743" s="98">
        <f>D5742</f>
        <v>150</v>
      </c>
      <c r="E5743" s="98">
        <f t="shared" si="492"/>
        <v>43</v>
      </c>
      <c r="F5743" s="397">
        <f>F5742+(E5743-E5742)*(F5745-F5742)/(E5745-E5742)</f>
        <v>3.6183000000000001</v>
      </c>
      <c r="G5743" s="98">
        <v>15</v>
      </c>
      <c r="H5743" s="491">
        <f>H5742+(E5743-E5742)*(H5745-H5742)/(E5745-E5742)</f>
        <v>0.331424</v>
      </c>
      <c r="I5743" s="492">
        <f>I5742+(E5743-E5742)*(I5745-I5742)/(E5745-E5742)</f>
        <v>10.933333333333334</v>
      </c>
      <c r="J5743" s="397">
        <f>J5742+(E5743-E5742)*(J5745-J5742)/(E5745-E5742)</f>
        <v>0.24123333333333333</v>
      </c>
      <c r="K5743" s="469">
        <f t="shared" si="490"/>
        <v>10.917435068069905</v>
      </c>
      <c r="L5743" s="469">
        <f t="shared" si="491"/>
        <v>-1.5898265263428968E-2</v>
      </c>
    </row>
    <row r="5744" spans="1:12">
      <c r="A5744" s="98" t="s">
        <v>123</v>
      </c>
      <c r="B5744" s="98">
        <f t="shared" si="488"/>
        <v>12</v>
      </c>
      <c r="C5744" s="98">
        <f t="shared" si="489"/>
        <v>6</v>
      </c>
      <c r="D5744" s="98">
        <f>D5742</f>
        <v>150</v>
      </c>
      <c r="E5744" s="98">
        <f t="shared" si="492"/>
        <v>44</v>
      </c>
      <c r="F5744" s="397">
        <f>F5742+(E5744-E5742)*(F5745-F5742)/(E5745-E5742)</f>
        <v>3.6320000000000001</v>
      </c>
      <c r="G5744" s="98">
        <v>15</v>
      </c>
      <c r="H5744" s="491">
        <f>H5742+(E5744-E5742)*(H5745-H5742)/(E5745-E5742)</f>
        <v>0.33106099999999999</v>
      </c>
      <c r="I5744" s="492">
        <f>I5742+(E5744-E5742)*(I5745-I5742)/(E5745-E5742)</f>
        <v>10.966666666666667</v>
      </c>
      <c r="J5744" s="397">
        <f>J5742+(E5744-E5742)*(J5745-J5742)/(E5745-E5742)</f>
        <v>0.23876666666666668</v>
      </c>
      <c r="K5744" s="469">
        <f t="shared" si="490"/>
        <v>10.970787860847397</v>
      </c>
      <c r="L5744" s="469">
        <f t="shared" si="491"/>
        <v>4.1211941807297592E-3</v>
      </c>
    </row>
    <row r="5745" spans="1:12">
      <c r="A5745" s="480" t="s">
        <v>123</v>
      </c>
      <c r="B5745" s="480">
        <f t="shared" si="488"/>
        <v>12</v>
      </c>
      <c r="C5745" s="480">
        <f t="shared" si="489"/>
        <v>6</v>
      </c>
      <c r="D5745" s="480">
        <f>D5742</f>
        <v>150</v>
      </c>
      <c r="E5745" s="480">
        <f t="shared" si="492"/>
        <v>45</v>
      </c>
      <c r="F5745" s="484">
        <v>3.6457000000000002</v>
      </c>
      <c r="G5745" s="480">
        <v>15</v>
      </c>
      <c r="H5745" s="482">
        <v>0.33069799999999999</v>
      </c>
      <c r="I5745" s="483">
        <v>11</v>
      </c>
      <c r="J5745" s="484">
        <v>0.23630000000000001</v>
      </c>
      <c r="K5745" s="469">
        <f t="shared" si="490"/>
        <v>11.024257782024687</v>
      </c>
      <c r="L5745" s="469">
        <f t="shared" si="491"/>
        <v>2.4257782024687202E-2</v>
      </c>
    </row>
    <row r="5746" spans="1:12">
      <c r="A5746" s="98" t="s">
        <v>123</v>
      </c>
      <c r="B5746" s="98">
        <f t="shared" si="488"/>
        <v>12</v>
      </c>
      <c r="C5746" s="98">
        <f t="shared" si="489"/>
        <v>6</v>
      </c>
      <c r="D5746" s="98">
        <f>D5745</f>
        <v>150</v>
      </c>
      <c r="E5746" s="98">
        <f t="shared" si="492"/>
        <v>46</v>
      </c>
      <c r="F5746" s="397">
        <f>F5745+(E5746-E5745)*(F5748-F5745)/(E5748-E5745)</f>
        <v>3.6592666666666669</v>
      </c>
      <c r="G5746" s="98">
        <v>15</v>
      </c>
      <c r="H5746" s="491">
        <f>H5745+(E5746-E5745)*(H5748-H5745)/(E5748-E5745)</f>
        <v>0.33033366666666664</v>
      </c>
      <c r="I5746" s="492">
        <f>I5745+(E5746-E5745)*(I5748-I5745)/(E5748-E5745)</f>
        <v>11.066666666666666</v>
      </c>
      <c r="J5746" s="397">
        <f>J5745+(E5746-E5745)*(J5748-J5745)/(E5748-E5745)</f>
        <v>0.23383333333333334</v>
      </c>
      <c r="K5746" s="469">
        <f t="shared" si="490"/>
        <v>11.077486299206562</v>
      </c>
      <c r="L5746" s="469">
        <f t="shared" si="491"/>
        <v>1.0819632539895707E-2</v>
      </c>
    </row>
    <row r="5747" spans="1:12">
      <c r="A5747" s="98" t="s">
        <v>123</v>
      </c>
      <c r="B5747" s="98">
        <f t="shared" si="488"/>
        <v>12</v>
      </c>
      <c r="C5747" s="98">
        <f t="shared" si="489"/>
        <v>6</v>
      </c>
      <c r="D5747" s="98">
        <f>D5745</f>
        <v>150</v>
      </c>
      <c r="E5747" s="98">
        <f t="shared" si="492"/>
        <v>47</v>
      </c>
      <c r="F5747" s="397">
        <f>F5745+(E5747-E5745)*(F5748-F5745)/(E5748-E5745)</f>
        <v>3.6728333333333332</v>
      </c>
      <c r="G5747" s="98">
        <v>15</v>
      </c>
      <c r="H5747" s="491">
        <f>H5745+(E5747-E5745)*(H5748-H5745)/(E5748-E5745)</f>
        <v>0.32996933333333334</v>
      </c>
      <c r="I5747" s="492">
        <f>I5745+(E5747-E5745)*(I5748-I5745)/(E5748-E5745)</f>
        <v>11.133333333333333</v>
      </c>
      <c r="J5747" s="397">
        <f>J5745+(E5747-E5745)*(J5748-J5745)/(E5748-E5745)</f>
        <v>0.23136666666666666</v>
      </c>
      <c r="K5747" s="469">
        <f t="shared" si="490"/>
        <v>11.130832360178925</v>
      </c>
      <c r="L5747" s="469">
        <f t="shared" si="491"/>
        <v>-2.5009731544081149E-3</v>
      </c>
    </row>
    <row r="5748" spans="1:12">
      <c r="A5748" s="480" t="s">
        <v>123</v>
      </c>
      <c r="B5748" s="480">
        <f t="shared" si="488"/>
        <v>12</v>
      </c>
      <c r="C5748" s="480">
        <f t="shared" si="489"/>
        <v>6</v>
      </c>
      <c r="D5748" s="480">
        <f>D5745</f>
        <v>150</v>
      </c>
      <c r="E5748" s="480">
        <f t="shared" si="492"/>
        <v>48</v>
      </c>
      <c r="F5748" s="484">
        <v>3.6863999999999999</v>
      </c>
      <c r="G5748" s="480">
        <v>15</v>
      </c>
      <c r="H5748" s="482">
        <v>0.32960499999999998</v>
      </c>
      <c r="I5748" s="483">
        <v>11.2</v>
      </c>
      <c r="J5748" s="484">
        <v>0.22889999999999999</v>
      </c>
      <c r="K5748" s="469">
        <f t="shared" si="490"/>
        <v>11.184296354727628</v>
      </c>
      <c r="L5748" s="469">
        <f t="shared" si="491"/>
        <v>-1.5703645272370892E-2</v>
      </c>
    </row>
    <row r="5749" spans="1:12">
      <c r="A5749" s="98" t="s">
        <v>123</v>
      </c>
      <c r="B5749" s="98">
        <f t="shared" si="488"/>
        <v>12</v>
      </c>
      <c r="C5749" s="98">
        <f t="shared" si="489"/>
        <v>6</v>
      </c>
      <c r="D5749" s="98">
        <f>D5748</f>
        <v>150</v>
      </c>
      <c r="E5749" s="98">
        <f t="shared" si="492"/>
        <v>49</v>
      </c>
      <c r="F5749" s="397">
        <f>F5748+(E5749-E5748)*(F5751-F5748)/(E5751-E5748)</f>
        <v>3.6998333333333333</v>
      </c>
      <c r="G5749" s="98">
        <v>15</v>
      </c>
      <c r="H5749" s="491">
        <f>H5748+(E5749-E5748)*(H5751-H5748)/(E5751-E5748)</f>
        <v>0.32923866666666668</v>
      </c>
      <c r="I5749" s="492">
        <f>I5748+(E5749-E5748)*(I5751-I5748)/(E5751-E5748)</f>
        <v>11.233333333333333</v>
      </c>
      <c r="J5749" s="397">
        <f>J5748+(E5749-E5748)*(J5751-J5748)/(E5751-E5748)</f>
        <v>0.22643333333333332</v>
      </c>
      <c r="K5749" s="469">
        <f t="shared" si="490"/>
        <v>11.237541965504255</v>
      </c>
      <c r="L5749" s="469">
        <f t="shared" si="491"/>
        <v>4.2086321709220442E-3</v>
      </c>
    </row>
    <row r="5750" spans="1:12">
      <c r="A5750" s="98" t="s">
        <v>123</v>
      </c>
      <c r="B5750" s="98">
        <f t="shared" si="488"/>
        <v>12</v>
      </c>
      <c r="C5750" s="98">
        <f t="shared" si="489"/>
        <v>6</v>
      </c>
      <c r="D5750" s="98">
        <f>D5748</f>
        <v>150</v>
      </c>
      <c r="E5750" s="98">
        <f t="shared" si="492"/>
        <v>50</v>
      </c>
      <c r="F5750" s="397">
        <f>F5748+(E5750-E5748)*(F5751-F5748)/(E5751-E5748)</f>
        <v>3.7132666666666667</v>
      </c>
      <c r="G5750" s="98">
        <v>15</v>
      </c>
      <c r="H5750" s="491">
        <f>H5748+(E5750-E5748)*(H5751-H5748)/(E5751-E5748)</f>
        <v>0.32887233333333332</v>
      </c>
      <c r="I5750" s="492">
        <f>I5748+(E5750-E5748)*(I5751-I5748)/(E5751-E5748)</f>
        <v>11.266666666666667</v>
      </c>
      <c r="J5750" s="397">
        <f>J5748+(E5750-E5748)*(J5751-J5748)/(E5751-E5748)</f>
        <v>0.22396666666666668</v>
      </c>
      <c r="K5750" s="469">
        <f t="shared" si="490"/>
        <v>11.290906197643057</v>
      </c>
      <c r="L5750" s="469">
        <f t="shared" si="491"/>
        <v>2.4239530976389645E-2</v>
      </c>
    </row>
    <row r="5751" spans="1:12">
      <c r="A5751" s="480" t="s">
        <v>123</v>
      </c>
      <c r="B5751" s="480">
        <f t="shared" si="488"/>
        <v>12</v>
      </c>
      <c r="C5751" s="480">
        <f t="shared" si="489"/>
        <v>6</v>
      </c>
      <c r="D5751" s="480">
        <f>D5748</f>
        <v>150</v>
      </c>
      <c r="E5751" s="480">
        <f t="shared" si="492"/>
        <v>51</v>
      </c>
      <c r="F5751" s="484">
        <v>3.7267000000000001</v>
      </c>
      <c r="G5751" s="480">
        <v>15</v>
      </c>
      <c r="H5751" s="482">
        <v>0.32850600000000002</v>
      </c>
      <c r="I5751" s="483">
        <v>11.3</v>
      </c>
      <c r="J5751" s="484">
        <v>0.2215</v>
      </c>
      <c r="K5751" s="469">
        <f t="shared" si="490"/>
        <v>11.344389447985728</v>
      </c>
      <c r="L5751" s="469">
        <f t="shared" si="491"/>
        <v>4.4389447985727415E-2</v>
      </c>
    </row>
    <row r="5752" spans="1:12">
      <c r="A5752" s="98" t="s">
        <v>123</v>
      </c>
      <c r="B5752" s="98">
        <f t="shared" si="488"/>
        <v>12</v>
      </c>
      <c r="C5752" s="98">
        <f t="shared" si="489"/>
        <v>6</v>
      </c>
      <c r="D5752" s="98">
        <f>D5751</f>
        <v>150</v>
      </c>
      <c r="E5752" s="98">
        <f t="shared" si="492"/>
        <v>52</v>
      </c>
      <c r="F5752" s="397">
        <f>F5751+(E5752-E5751)*(F5754-F5751)/(E5754-E5751)</f>
        <v>3.7399666666666667</v>
      </c>
      <c r="G5752" s="98">
        <v>15</v>
      </c>
      <c r="H5752" s="491">
        <f>H5751+(E5752-E5751)*(H5754-H5751)/(E5754-E5751)</f>
        <v>0.32813733333333334</v>
      </c>
      <c r="I5752" s="492">
        <f>I5751+(E5752-E5751)*(I5754-I5751)/(E5754-E5751)</f>
        <v>11.366666666666667</v>
      </c>
      <c r="J5752" s="397">
        <f>J5751+(E5752-E5751)*(J5754-J5751)/(E5754-E5751)</f>
        <v>0.21906666666666666</v>
      </c>
      <c r="K5752" s="469">
        <f t="shared" si="490"/>
        <v>11.397565247071348</v>
      </c>
      <c r="L5752" s="469">
        <f t="shared" si="491"/>
        <v>3.0898580404681297E-2</v>
      </c>
    </row>
    <row r="5753" spans="1:12">
      <c r="A5753" s="98" t="s">
        <v>123</v>
      </c>
      <c r="B5753" s="98">
        <f t="shared" si="488"/>
        <v>12</v>
      </c>
      <c r="C5753" s="98">
        <f t="shared" si="489"/>
        <v>6</v>
      </c>
      <c r="D5753" s="98">
        <f>D5751</f>
        <v>150</v>
      </c>
      <c r="E5753" s="98">
        <f t="shared" si="492"/>
        <v>53</v>
      </c>
      <c r="F5753" s="397">
        <f>F5751+(E5753-E5751)*(F5754-F5751)/(E5754-E5751)</f>
        <v>3.7532333333333336</v>
      </c>
      <c r="G5753" s="98">
        <v>15</v>
      </c>
      <c r="H5753" s="491">
        <f>H5751+(E5753-E5751)*(H5754-H5751)/(E5754-E5751)</f>
        <v>0.32776866666666671</v>
      </c>
      <c r="I5753" s="492">
        <f>I5751+(E5753-E5751)*(I5754-I5751)/(E5754-E5751)</f>
        <v>11.433333333333334</v>
      </c>
      <c r="J5753" s="397">
        <f>J5751+(E5753-E5751)*(J5754-J5751)/(E5754-E5751)</f>
        <v>0.21663333333333334</v>
      </c>
      <c r="K5753" s="469">
        <f t="shared" si="490"/>
        <v>11.450860667991449</v>
      </c>
      <c r="L5753" s="469">
        <f t="shared" si="491"/>
        <v>1.7527334658115734E-2</v>
      </c>
    </row>
    <row r="5754" spans="1:12">
      <c r="A5754" s="480" t="s">
        <v>123</v>
      </c>
      <c r="B5754" s="480">
        <f t="shared" si="488"/>
        <v>12</v>
      </c>
      <c r="C5754" s="480">
        <f t="shared" si="489"/>
        <v>6</v>
      </c>
      <c r="D5754" s="480">
        <f>D5751</f>
        <v>150</v>
      </c>
      <c r="E5754" s="480">
        <f t="shared" si="492"/>
        <v>54</v>
      </c>
      <c r="F5754" s="484">
        <v>3.7665000000000002</v>
      </c>
      <c r="G5754" s="480">
        <v>15</v>
      </c>
      <c r="H5754" s="482">
        <v>0.32740000000000002</v>
      </c>
      <c r="I5754" s="483">
        <v>11.5</v>
      </c>
      <c r="J5754" s="484">
        <v>0.2142</v>
      </c>
      <c r="K5754" s="469">
        <f t="shared" si="490"/>
        <v>11.504276114844227</v>
      </c>
      <c r="L5754" s="469">
        <f t="shared" si="491"/>
        <v>4.2761148442274077E-3</v>
      </c>
    </row>
    <row r="5755" spans="1:12">
      <c r="A5755" s="98" t="s">
        <v>123</v>
      </c>
      <c r="B5755" s="98">
        <f t="shared" si="488"/>
        <v>12</v>
      </c>
      <c r="C5755" s="98">
        <f t="shared" si="489"/>
        <v>6</v>
      </c>
      <c r="D5755" s="98">
        <f>D5754</f>
        <v>150</v>
      </c>
      <c r="E5755" s="98">
        <f t="shared" si="492"/>
        <v>55</v>
      </c>
      <c r="F5755" s="397">
        <f>F5754+(E5755-E5754)*(F5757-F5754)/(E5757-E5754)</f>
        <v>3.7796333333333334</v>
      </c>
      <c r="G5755" s="98">
        <v>15</v>
      </c>
      <c r="H5755" s="491">
        <f>H5754+(E5755-E5754)*(H5757-H5754)/(E5757-E5754)</f>
        <v>0.32702900000000001</v>
      </c>
      <c r="I5755" s="492">
        <f>I5754+(E5755-E5754)*(I5757-I5754)/(E5757-E5754)</f>
        <v>11.566666666666666</v>
      </c>
      <c r="J5755" s="397">
        <f>J5754+(E5755-E5754)*(J5757-J5754)/(E5757-E5754)</f>
        <v>0.21173333333333333</v>
      </c>
      <c r="K5755" s="469">
        <f t="shared" si="490"/>
        <v>11.557486746843042</v>
      </c>
      <c r="L5755" s="469">
        <f t="shared" si="491"/>
        <v>-9.1799198236248714E-3</v>
      </c>
    </row>
    <row r="5756" spans="1:12">
      <c r="A5756" s="98" t="s">
        <v>123</v>
      </c>
      <c r="B5756" s="98">
        <f t="shared" si="488"/>
        <v>12</v>
      </c>
      <c r="C5756" s="98">
        <f t="shared" si="489"/>
        <v>6</v>
      </c>
      <c r="D5756" s="98">
        <f>D5754</f>
        <v>150</v>
      </c>
      <c r="E5756" s="98">
        <f t="shared" si="492"/>
        <v>56</v>
      </c>
      <c r="F5756" s="397">
        <f>F5754+(E5756-E5754)*(F5757-F5754)/(E5757-E5754)</f>
        <v>3.7927666666666666</v>
      </c>
      <c r="G5756" s="98">
        <v>15</v>
      </c>
      <c r="H5756" s="491">
        <f>H5754+(E5756-E5754)*(H5757-H5754)/(E5757-E5754)</f>
        <v>0.326658</v>
      </c>
      <c r="I5756" s="492">
        <f>I5754+(E5756-E5754)*(I5757-I5754)/(E5757-E5754)</f>
        <v>11.633333333333333</v>
      </c>
      <c r="J5756" s="397">
        <f>J5754+(E5756-E5754)*(J5757-J5754)/(E5757-E5754)</f>
        <v>0.20926666666666668</v>
      </c>
      <c r="K5756" s="469">
        <f t="shared" si="490"/>
        <v>11.610818246198368</v>
      </c>
      <c r="L5756" s="469">
        <f t="shared" si="491"/>
        <v>-2.2515087134964418E-2</v>
      </c>
    </row>
    <row r="5757" spans="1:12">
      <c r="A5757" s="480" t="s">
        <v>123</v>
      </c>
      <c r="B5757" s="480">
        <f t="shared" ref="B5757:B5820" si="493">INT(D5757/12)</f>
        <v>12</v>
      </c>
      <c r="C5757" s="480">
        <f t="shared" ref="C5757:C5820" si="494">D5757-B5757*12</f>
        <v>6</v>
      </c>
      <c r="D5757" s="480">
        <f>D5754</f>
        <v>150</v>
      </c>
      <c r="E5757" s="480">
        <f t="shared" si="492"/>
        <v>57</v>
      </c>
      <c r="F5757" s="484">
        <v>3.8058999999999998</v>
      </c>
      <c r="G5757" s="480">
        <v>15</v>
      </c>
      <c r="H5757" s="482">
        <v>0.32628699999999999</v>
      </c>
      <c r="I5757" s="483">
        <v>11.7</v>
      </c>
      <c r="J5757" s="484">
        <v>0.20680000000000001</v>
      </c>
      <c r="K5757" s="469">
        <f t="shared" si="490"/>
        <v>11.664271025201739</v>
      </c>
      <c r="L5757" s="469">
        <f t="shared" si="491"/>
        <v>-3.5728974798260538E-2</v>
      </c>
    </row>
    <row r="5758" spans="1:12">
      <c r="A5758" s="98" t="s">
        <v>123</v>
      </c>
      <c r="B5758" s="98">
        <f t="shared" si="493"/>
        <v>12</v>
      </c>
      <c r="C5758" s="98">
        <f t="shared" si="494"/>
        <v>6</v>
      </c>
      <c r="D5758" s="98">
        <f>D5757</f>
        <v>150</v>
      </c>
      <c r="E5758" s="98">
        <f t="shared" si="492"/>
        <v>58</v>
      </c>
      <c r="F5758" s="397">
        <f>F5757+(E5758-E5757)*(F5760-F5757)/(E5760-E5757)</f>
        <v>3.8188999999999997</v>
      </c>
      <c r="G5758" s="98">
        <v>15</v>
      </c>
      <c r="H5758" s="491">
        <f>H5757+(E5758-E5757)*(H5760-H5757)/(E5760-E5757)</f>
        <v>0.32591333333333333</v>
      </c>
      <c r="I5758" s="492">
        <f>I5757+(E5758-E5757)*(I5760-I5757)/(E5760-E5757)</f>
        <v>11.733333333333333</v>
      </c>
      <c r="J5758" s="397">
        <f>J5757+(E5758-E5757)*(J5760-J5757)/(E5760-E5757)</f>
        <v>0.20433333333333334</v>
      </c>
      <c r="K5758" s="469">
        <f t="shared" si="490"/>
        <v>11.717532268292183</v>
      </c>
      <c r="L5758" s="469">
        <f t="shared" si="491"/>
        <v>-1.5801065041149087E-2</v>
      </c>
    </row>
    <row r="5759" spans="1:12">
      <c r="A5759" s="98" t="s">
        <v>123</v>
      </c>
      <c r="B5759" s="98">
        <f t="shared" si="493"/>
        <v>12</v>
      </c>
      <c r="C5759" s="98">
        <f t="shared" si="494"/>
        <v>6</v>
      </c>
      <c r="D5759" s="98">
        <f>D5757</f>
        <v>150</v>
      </c>
      <c r="E5759" s="98">
        <f t="shared" si="492"/>
        <v>59</v>
      </c>
      <c r="F5759" s="397">
        <f>F5757+(E5759-E5757)*(F5760-F5757)/(E5760-E5757)</f>
        <v>3.8319000000000001</v>
      </c>
      <c r="G5759" s="98">
        <v>15</v>
      </c>
      <c r="H5759" s="491">
        <f>H5757+(E5759-E5757)*(H5760-H5757)/(E5760-E5757)</f>
        <v>0.32553966666666667</v>
      </c>
      <c r="I5759" s="492">
        <f>I5757+(E5759-E5757)*(I5760-I5757)/(E5760-E5757)</f>
        <v>11.766666666666667</v>
      </c>
      <c r="J5759" s="397">
        <f>J5757+(E5759-E5757)*(J5760-J5757)/(E5760-E5757)</f>
        <v>0.20186666666666667</v>
      </c>
      <c r="K5759" s="469">
        <f t="shared" si="490"/>
        <v>11.770915781896523</v>
      </c>
      <c r="L5759" s="469">
        <f t="shared" si="491"/>
        <v>4.2491152298556045E-3</v>
      </c>
    </row>
    <row r="5760" spans="1:12">
      <c r="A5760" s="480" t="s">
        <v>123</v>
      </c>
      <c r="B5760" s="480">
        <f t="shared" si="493"/>
        <v>12</v>
      </c>
      <c r="C5760" s="480">
        <f t="shared" si="494"/>
        <v>6</v>
      </c>
      <c r="D5760" s="480">
        <f>D5757</f>
        <v>150</v>
      </c>
      <c r="E5760" s="480">
        <f t="shared" si="492"/>
        <v>60</v>
      </c>
      <c r="F5760" s="484">
        <v>3.8449</v>
      </c>
      <c r="G5760" s="480">
        <v>15</v>
      </c>
      <c r="H5760" s="482">
        <v>0.32516600000000001</v>
      </c>
      <c r="I5760" s="483">
        <v>11.8</v>
      </c>
      <c r="J5760" s="484">
        <v>0.19939999999999999</v>
      </c>
      <c r="K5760" s="469">
        <f t="shared" si="490"/>
        <v>11.824421987538672</v>
      </c>
      <c r="L5760" s="469">
        <f t="shared" si="491"/>
        <v>2.442198753867153E-2</v>
      </c>
    </row>
    <row r="5761" spans="1:12">
      <c r="A5761" s="98" t="s">
        <v>123</v>
      </c>
      <c r="B5761" s="98">
        <f t="shared" si="493"/>
        <v>12</v>
      </c>
      <c r="C5761" s="98">
        <f t="shared" si="494"/>
        <v>6</v>
      </c>
      <c r="D5761" s="98">
        <f>D5760</f>
        <v>150</v>
      </c>
      <c r="E5761" s="98">
        <f t="shared" si="492"/>
        <v>61</v>
      </c>
      <c r="F5761" s="397">
        <f>F5760+(E5761-E5760)*(F5763-F5760)/(E5763-E5760)</f>
        <v>3.8577666666666666</v>
      </c>
      <c r="G5761" s="98">
        <v>15</v>
      </c>
      <c r="H5761" s="491">
        <f>H5760+(E5761-E5760)*(H5763-H5760)/(E5763-E5760)</f>
        <v>0.32478933333333332</v>
      </c>
      <c r="I5761" s="492">
        <f>I5760+(E5761-E5760)*(I5763-I5760)/(E5763-E5760)</f>
        <v>11.866666666666667</v>
      </c>
      <c r="J5761" s="397">
        <f>J5760+(E5761-E5760)*(J5763-J5760)/(E5763-E5760)</f>
        <v>0.19693333333333332</v>
      </c>
      <c r="K5761" s="469">
        <f t="shared" si="490"/>
        <v>11.877750500837466</v>
      </c>
      <c r="L5761" s="469">
        <f t="shared" si="491"/>
        <v>1.1083834170799278E-2</v>
      </c>
    </row>
    <row r="5762" spans="1:12">
      <c r="A5762" s="98" t="s">
        <v>123</v>
      </c>
      <c r="B5762" s="98">
        <f t="shared" si="493"/>
        <v>12</v>
      </c>
      <c r="C5762" s="98">
        <f t="shared" si="494"/>
        <v>6</v>
      </c>
      <c r="D5762" s="98">
        <f>D5760</f>
        <v>150</v>
      </c>
      <c r="E5762" s="98">
        <f t="shared" si="492"/>
        <v>62</v>
      </c>
      <c r="F5762" s="397">
        <f>F5760+(E5762-E5760)*(F5763-F5760)/(E5763-E5760)</f>
        <v>3.8706333333333336</v>
      </c>
      <c r="G5762" s="98">
        <v>15</v>
      </c>
      <c r="H5762" s="491">
        <f>H5760+(E5762-E5760)*(H5763-H5760)/(E5763-E5760)</f>
        <v>0.32441266666666668</v>
      </c>
      <c r="I5762" s="492">
        <f>I5760+(E5762-E5760)*(I5763-I5760)/(E5763-E5760)</f>
        <v>11.933333333333334</v>
      </c>
      <c r="J5762" s="397">
        <f>J5760+(E5762-E5760)*(J5763-J5760)/(E5763-E5760)</f>
        <v>0.19446666666666668</v>
      </c>
      <c r="K5762" s="469">
        <f t="shared" si="490"/>
        <v>11.93120285069017</v>
      </c>
      <c r="L5762" s="469">
        <f t="shared" si="491"/>
        <v>-2.1304826431638446E-3</v>
      </c>
    </row>
    <row r="5763" spans="1:12">
      <c r="A5763" s="480" t="s">
        <v>123</v>
      </c>
      <c r="B5763" s="480">
        <f t="shared" si="493"/>
        <v>12</v>
      </c>
      <c r="C5763" s="480">
        <f t="shared" si="494"/>
        <v>6</v>
      </c>
      <c r="D5763" s="480">
        <f>D5760</f>
        <v>150</v>
      </c>
      <c r="E5763" s="480">
        <f t="shared" si="492"/>
        <v>63</v>
      </c>
      <c r="F5763" s="484">
        <v>3.8835000000000002</v>
      </c>
      <c r="G5763" s="480">
        <v>15</v>
      </c>
      <c r="H5763" s="482">
        <v>0.32403599999999999</v>
      </c>
      <c r="I5763" s="483">
        <v>12</v>
      </c>
      <c r="J5763" s="484">
        <v>0.192</v>
      </c>
      <c r="K5763" s="469">
        <f t="shared" si="490"/>
        <v>11.984779468947895</v>
      </c>
      <c r="L5763" s="469">
        <f t="shared" si="491"/>
        <v>-1.5220531052104747E-2</v>
      </c>
    </row>
    <row r="5764" spans="1:12">
      <c r="A5764" s="98" t="s">
        <v>123</v>
      </c>
      <c r="B5764" s="98">
        <f t="shared" si="493"/>
        <v>12</v>
      </c>
      <c r="C5764" s="98">
        <f t="shared" si="494"/>
        <v>6</v>
      </c>
      <c r="D5764" s="98">
        <f>D5763</f>
        <v>150</v>
      </c>
      <c r="E5764" s="98">
        <f t="shared" si="492"/>
        <v>64</v>
      </c>
      <c r="F5764" s="397">
        <f>F5763+(E5764-E5763)*(F5766-F5763)/(E5766-E5763)</f>
        <v>3.8962333333333334</v>
      </c>
      <c r="G5764" s="98">
        <v>15</v>
      </c>
      <c r="H5764" s="491">
        <f>H5763+(E5764-E5763)*(H5766-H5763)/(E5766-E5763)</f>
        <v>0.32365633333333332</v>
      </c>
      <c r="I5764" s="492">
        <f>I5763+(E5764-E5763)*(I5766-I5763)/(E5766-E5763)</f>
        <v>12.033333333333333</v>
      </c>
      <c r="J5764" s="397">
        <f>J5763+(E5764-E5763)*(J5766-J5763)/(E5766-E5763)</f>
        <v>0.18953333333333333</v>
      </c>
      <c r="K5764" s="469">
        <f t="shared" si="490"/>
        <v>12.038180415646638</v>
      </c>
      <c r="L5764" s="469">
        <f t="shared" si="491"/>
        <v>4.8470823133044405E-3</v>
      </c>
    </row>
    <row r="5765" spans="1:12">
      <c r="A5765" s="98" t="s">
        <v>123</v>
      </c>
      <c r="B5765" s="98">
        <f t="shared" si="493"/>
        <v>12</v>
      </c>
      <c r="C5765" s="98">
        <f t="shared" si="494"/>
        <v>6</v>
      </c>
      <c r="D5765" s="98">
        <f>D5763</f>
        <v>150</v>
      </c>
      <c r="E5765" s="98">
        <f t="shared" si="492"/>
        <v>65</v>
      </c>
      <c r="F5765" s="397">
        <f>F5763+(E5765-E5763)*(F5766-F5763)/(E5766-E5763)</f>
        <v>3.9089666666666667</v>
      </c>
      <c r="G5765" s="98">
        <v>15</v>
      </c>
      <c r="H5765" s="491">
        <f>H5763+(E5765-E5763)*(H5766-H5763)/(E5766-E5763)</f>
        <v>0.32327666666666666</v>
      </c>
      <c r="I5765" s="492">
        <f>I5763+(E5765-E5763)*(I5766-I5763)/(E5766-E5763)</f>
        <v>12.066666666666666</v>
      </c>
      <c r="J5765" s="397">
        <f>J5763+(E5765-E5763)*(J5766-J5763)/(E5766-E5763)</f>
        <v>0.18706666666666666</v>
      </c>
      <c r="K5765" s="469">
        <f t="shared" si="490"/>
        <v>12.091706793974202</v>
      </c>
      <c r="L5765" s="469">
        <f t="shared" si="491"/>
        <v>2.5040127307535798E-2</v>
      </c>
    </row>
    <row r="5766" spans="1:12">
      <c r="A5766" s="480" t="s">
        <v>123</v>
      </c>
      <c r="B5766" s="480">
        <f t="shared" si="493"/>
        <v>12</v>
      </c>
      <c r="C5766" s="480">
        <f t="shared" si="494"/>
        <v>6</v>
      </c>
      <c r="D5766" s="480">
        <f>D5763</f>
        <v>150</v>
      </c>
      <c r="E5766" s="480">
        <f t="shared" si="492"/>
        <v>66</v>
      </c>
      <c r="F5766" s="484">
        <v>3.9217</v>
      </c>
      <c r="G5766" s="480">
        <v>15</v>
      </c>
      <c r="H5766" s="482">
        <v>0.32289699999999999</v>
      </c>
      <c r="I5766" s="483">
        <v>12.1</v>
      </c>
      <c r="J5766" s="484">
        <v>0.18459999999999999</v>
      </c>
      <c r="K5766" s="469">
        <f t="shared" si="490"/>
        <v>12.145359046383213</v>
      </c>
      <c r="L5766" s="469">
        <f t="shared" si="491"/>
        <v>4.5359046383213197E-2</v>
      </c>
    </row>
    <row r="5767" spans="1:12">
      <c r="A5767" s="98" t="s">
        <v>123</v>
      </c>
      <c r="B5767" s="98">
        <f t="shared" si="493"/>
        <v>12</v>
      </c>
      <c r="C5767" s="98">
        <f t="shared" si="494"/>
        <v>6</v>
      </c>
      <c r="D5767" s="98">
        <f>D5766</f>
        <v>150</v>
      </c>
      <c r="E5767" s="98">
        <f t="shared" si="492"/>
        <v>67</v>
      </c>
      <c r="F5767" s="397">
        <f>F5766+(E5767-E5766)*(F5769-F5766)/(E5769-E5766)</f>
        <v>3.9343333333333335</v>
      </c>
      <c r="G5767" s="98">
        <v>15</v>
      </c>
      <c r="H5767" s="491">
        <f>H5766+(E5767-E5766)*(H5769-H5766)/(E5769-E5766)</f>
        <v>0.32251366666666664</v>
      </c>
      <c r="I5767" s="492">
        <f>I5766+(E5767-E5766)*(I5769-I5766)/(E5769-E5766)</f>
        <v>12.166666666666666</v>
      </c>
      <c r="J5767" s="397">
        <f>J5766+(E5767-E5766)*(J5769-J5766)/(E5769-E5766)</f>
        <v>0.18213333333333331</v>
      </c>
      <c r="K5767" s="469">
        <f t="shared" si="490"/>
        <v>12.198966245358079</v>
      </c>
      <c r="L5767" s="469">
        <f t="shared" si="491"/>
        <v>3.2299578691413089E-2</v>
      </c>
    </row>
    <row r="5768" spans="1:12">
      <c r="A5768" s="98" t="s">
        <v>123</v>
      </c>
      <c r="B5768" s="98">
        <f t="shared" si="493"/>
        <v>12</v>
      </c>
      <c r="C5768" s="98">
        <f t="shared" si="494"/>
        <v>6</v>
      </c>
      <c r="D5768" s="98">
        <f>D5766</f>
        <v>150</v>
      </c>
      <c r="E5768" s="98">
        <f t="shared" si="492"/>
        <v>68</v>
      </c>
      <c r="F5768" s="397">
        <f>F5766+(E5768-E5766)*(F5769-F5766)/(E5769-E5766)</f>
        <v>3.9469666666666665</v>
      </c>
      <c r="G5768" s="98">
        <v>15</v>
      </c>
      <c r="H5768" s="491">
        <f>H5766+(E5768-E5766)*(H5769-H5766)/(E5769-E5766)</f>
        <v>0.32213033333333335</v>
      </c>
      <c r="I5768" s="492">
        <f>I5766+(E5768-E5766)*(I5769-I5766)/(E5769-E5766)</f>
        <v>12.233333333333334</v>
      </c>
      <c r="J5768" s="397">
        <f>J5766+(E5768-E5766)*(J5769-J5766)/(E5769-E5766)</f>
        <v>0.17966666666666667</v>
      </c>
      <c r="K5768" s="469">
        <f t="shared" si="490"/>
        <v>12.252701028879613</v>
      </c>
      <c r="L5768" s="469">
        <f t="shared" si="491"/>
        <v>1.9367695546279151E-2</v>
      </c>
    </row>
    <row r="5769" spans="1:12">
      <c r="A5769" s="480" t="s">
        <v>123</v>
      </c>
      <c r="B5769" s="480">
        <f t="shared" si="493"/>
        <v>12</v>
      </c>
      <c r="C5769" s="480">
        <f t="shared" si="494"/>
        <v>6</v>
      </c>
      <c r="D5769" s="480">
        <f>D5766</f>
        <v>150</v>
      </c>
      <c r="E5769" s="480">
        <f t="shared" si="492"/>
        <v>69</v>
      </c>
      <c r="F5769" s="484">
        <v>3.9596</v>
      </c>
      <c r="G5769" s="480">
        <v>15</v>
      </c>
      <c r="H5769" s="482">
        <v>0.32174700000000001</v>
      </c>
      <c r="I5769" s="483">
        <v>12.3</v>
      </c>
      <c r="J5769" s="484">
        <v>0.1772</v>
      </c>
      <c r="K5769" s="469">
        <f t="shared" si="490"/>
        <v>12.306563852965217</v>
      </c>
      <c r="L5769" s="469">
        <f t="shared" si="491"/>
        <v>6.5638529652165545E-3</v>
      </c>
    </row>
    <row r="5770" spans="1:12">
      <c r="A5770" s="98" t="s">
        <v>123</v>
      </c>
      <c r="B5770" s="98">
        <f t="shared" si="493"/>
        <v>12</v>
      </c>
      <c r="C5770" s="98">
        <f t="shared" si="494"/>
        <v>6</v>
      </c>
      <c r="D5770" s="98">
        <f>D5769</f>
        <v>150</v>
      </c>
      <c r="E5770" s="98">
        <f t="shared" si="492"/>
        <v>70</v>
      </c>
      <c r="F5770" s="397">
        <f>F5769+(E5770-E5769)*(F5772-F5769)/(E5772-E5769)</f>
        <v>3.9721000000000002</v>
      </c>
      <c r="G5770" s="98">
        <v>15</v>
      </c>
      <c r="H5770" s="491">
        <f>H5769+(E5770-E5769)*(H5772-H5769)/(E5772-E5769)</f>
        <v>0.32135999999999998</v>
      </c>
      <c r="I5770" s="492">
        <f>I5769+(E5770-E5769)*(I5772-I5769)/(E5772-E5769)</f>
        <v>12.366666666666667</v>
      </c>
      <c r="J5770" s="397">
        <f>J5769+(E5770-E5769)*(J5772-J5769)/(E5772-E5769)</f>
        <v>0.17476666666666665</v>
      </c>
      <c r="K5770" s="469">
        <f t="shared" si="490"/>
        <v>12.360281304456063</v>
      </c>
      <c r="L5770" s="469">
        <f t="shared" si="491"/>
        <v>-6.3853622106044838E-3</v>
      </c>
    </row>
    <row r="5771" spans="1:12">
      <c r="A5771" s="98" t="s">
        <v>123</v>
      </c>
      <c r="B5771" s="98">
        <f t="shared" si="493"/>
        <v>12</v>
      </c>
      <c r="C5771" s="98">
        <f t="shared" si="494"/>
        <v>6</v>
      </c>
      <c r="D5771" s="98">
        <f>D5769</f>
        <v>150</v>
      </c>
      <c r="E5771" s="98">
        <f t="shared" si="492"/>
        <v>71</v>
      </c>
      <c r="F5771" s="397">
        <f>F5769+(E5771-E5769)*(F5772-F5769)/(E5772-E5769)</f>
        <v>3.9845999999999999</v>
      </c>
      <c r="G5771" s="98">
        <v>15</v>
      </c>
      <c r="H5771" s="491">
        <f>H5769+(E5771-E5769)*(H5772-H5769)/(E5772-E5769)</f>
        <v>0.32097300000000001</v>
      </c>
      <c r="I5771" s="492">
        <f>I5769+(E5771-E5769)*(I5772-I5769)/(E5772-E5769)</f>
        <v>12.433333333333334</v>
      </c>
      <c r="J5771" s="397">
        <f>J5769+(E5771-E5769)*(J5772-J5769)/(E5772-E5769)</f>
        <v>0.17233333333333334</v>
      </c>
      <c r="K5771" s="469">
        <f t="shared" ref="K5771:K5834" si="495">F5771/H5771</f>
        <v>12.414128291164676</v>
      </c>
      <c r="L5771" s="469">
        <f t="shared" ref="L5771:L5834" si="496">K5771-I5771</f>
        <v>-1.9205042168657371E-2</v>
      </c>
    </row>
    <row r="5772" spans="1:12">
      <c r="A5772" s="480" t="s">
        <v>123</v>
      </c>
      <c r="B5772" s="480">
        <f t="shared" si="493"/>
        <v>12</v>
      </c>
      <c r="C5772" s="480">
        <f t="shared" si="494"/>
        <v>6</v>
      </c>
      <c r="D5772" s="480">
        <f>D5769</f>
        <v>150</v>
      </c>
      <c r="E5772" s="480">
        <f t="shared" si="492"/>
        <v>72</v>
      </c>
      <c r="F5772" s="484">
        <v>3.9971000000000001</v>
      </c>
      <c r="G5772" s="480">
        <v>15</v>
      </c>
      <c r="H5772" s="482">
        <v>0.32058599999999998</v>
      </c>
      <c r="I5772" s="483">
        <v>12.5</v>
      </c>
      <c r="J5772" s="484">
        <v>0.1699</v>
      </c>
      <c r="K5772" s="469">
        <f t="shared" si="495"/>
        <v>12.468105282201968</v>
      </c>
      <c r="L5772" s="469">
        <f t="shared" si="496"/>
        <v>-3.1894717798031991E-2</v>
      </c>
    </row>
    <row r="5773" spans="1:12">
      <c r="A5773" s="98" t="s">
        <v>123</v>
      </c>
      <c r="B5773" s="98">
        <f t="shared" si="493"/>
        <v>12</v>
      </c>
      <c r="C5773" s="98">
        <f t="shared" si="494"/>
        <v>6</v>
      </c>
      <c r="D5773" s="98">
        <f>D5772</f>
        <v>150</v>
      </c>
      <c r="E5773" s="98">
        <f t="shared" si="492"/>
        <v>73</v>
      </c>
      <c r="F5773" s="397">
        <f>F5772+(E5773-E5772)*(F5775-F5772)/(E5775-E5772)</f>
        <v>4.0095000000000001</v>
      </c>
      <c r="G5773" s="98">
        <v>15</v>
      </c>
      <c r="H5773" s="491">
        <f>H5772+(E5773-E5772)*(H5775-H5772)/(E5775-E5772)</f>
        <v>0.32019500000000001</v>
      </c>
      <c r="I5773" s="492">
        <f>I5772+(E5773-E5772)*(I5775-I5772)/(E5775-E5772)</f>
        <v>12.533333333333333</v>
      </c>
      <c r="J5773" s="397">
        <f>J5772+(E5773-E5772)*(J5775-J5772)/(E5775-E5772)</f>
        <v>0.16743333333333332</v>
      </c>
      <c r="K5773" s="469">
        <f t="shared" si="495"/>
        <v>12.522056871593872</v>
      </c>
      <c r="L5773" s="469">
        <f t="shared" si="496"/>
        <v>-1.1276461739461396E-2</v>
      </c>
    </row>
    <row r="5774" spans="1:12">
      <c r="A5774" s="98" t="s">
        <v>123</v>
      </c>
      <c r="B5774" s="98">
        <f t="shared" si="493"/>
        <v>12</v>
      </c>
      <c r="C5774" s="98">
        <f t="shared" si="494"/>
        <v>6</v>
      </c>
      <c r="D5774" s="98">
        <f>D5772</f>
        <v>150</v>
      </c>
      <c r="E5774" s="98">
        <f t="shared" si="492"/>
        <v>74</v>
      </c>
      <c r="F5774" s="397">
        <f>F5772+(E5774-E5772)*(F5775-F5772)/(E5775-E5772)</f>
        <v>4.0219000000000005</v>
      </c>
      <c r="G5774" s="98">
        <v>15</v>
      </c>
      <c r="H5774" s="491">
        <f>H5772+(E5774-E5772)*(H5775-H5772)/(E5775-E5772)</f>
        <v>0.31980399999999998</v>
      </c>
      <c r="I5774" s="492">
        <f>I5772+(E5774-E5772)*(I5775-I5772)/(E5775-E5772)</f>
        <v>12.566666666666666</v>
      </c>
      <c r="J5774" s="397">
        <f>J5772+(E5774-E5772)*(J5775-J5772)/(E5775-E5772)</f>
        <v>0.16496666666666668</v>
      </c>
      <c r="K5774" s="469">
        <f t="shared" si="495"/>
        <v>12.576140385986418</v>
      </c>
      <c r="L5774" s="469">
        <f t="shared" si="496"/>
        <v>9.4737193197520497E-3</v>
      </c>
    </row>
    <row r="5775" spans="1:12">
      <c r="A5775" s="480" t="s">
        <v>123</v>
      </c>
      <c r="B5775" s="480">
        <f t="shared" si="493"/>
        <v>12</v>
      </c>
      <c r="C5775" s="480">
        <f t="shared" si="494"/>
        <v>6</v>
      </c>
      <c r="D5775" s="480">
        <f>D5772</f>
        <v>150</v>
      </c>
      <c r="E5775" s="480">
        <f t="shared" si="492"/>
        <v>75</v>
      </c>
      <c r="F5775" s="484">
        <v>4.0343</v>
      </c>
      <c r="G5775" s="480">
        <v>15</v>
      </c>
      <c r="H5775" s="482">
        <v>0.319413</v>
      </c>
      <c r="I5775" s="483">
        <v>12.6</v>
      </c>
      <c r="J5775" s="484">
        <v>0.16250000000000001</v>
      </c>
      <c r="K5775" s="469">
        <f t="shared" si="495"/>
        <v>12.630356309855891</v>
      </c>
      <c r="L5775" s="469">
        <f t="shared" si="496"/>
        <v>3.0356309855891439E-2</v>
      </c>
    </row>
    <row r="5776" spans="1:12">
      <c r="A5776" s="98" t="s">
        <v>123</v>
      </c>
      <c r="B5776" s="98">
        <f t="shared" si="493"/>
        <v>12</v>
      </c>
      <c r="C5776" s="98">
        <f t="shared" si="494"/>
        <v>6</v>
      </c>
      <c r="D5776" s="98">
        <f>D5775</f>
        <v>150</v>
      </c>
      <c r="E5776" s="98">
        <f t="shared" si="492"/>
        <v>76</v>
      </c>
      <c r="F5776" s="397">
        <f>F5775+(E5776-E5775)*(F5778-F5775)/(E5778-E5775)</f>
        <v>4.0465666666666671</v>
      </c>
      <c r="G5776" s="98">
        <v>15</v>
      </c>
      <c r="H5776" s="491">
        <f>H5775+(E5776-E5775)*(H5778-H5775)/(E5778-E5775)</f>
        <v>0.31901800000000002</v>
      </c>
      <c r="I5776" s="492">
        <f>I5775+(E5776-E5775)*(I5778-I5775)/(E5778-E5775)</f>
        <v>12.666666666666666</v>
      </c>
      <c r="J5776" s="397">
        <f>J5775+(E5776-E5775)*(J5778-J5775)/(E5778-E5775)</f>
        <v>0.16003333333333333</v>
      </c>
      <c r="K5776" s="469">
        <f t="shared" si="495"/>
        <v>12.684446227694572</v>
      </c>
      <c r="L5776" s="469">
        <f t="shared" si="496"/>
        <v>1.7779561027905899E-2</v>
      </c>
    </row>
    <row r="5777" spans="1:12">
      <c r="A5777" s="98" t="s">
        <v>123</v>
      </c>
      <c r="B5777" s="98">
        <f t="shared" si="493"/>
        <v>12</v>
      </c>
      <c r="C5777" s="98">
        <f t="shared" si="494"/>
        <v>6</v>
      </c>
      <c r="D5777" s="98">
        <f>D5775</f>
        <v>150</v>
      </c>
      <c r="E5777" s="98">
        <f t="shared" si="492"/>
        <v>77</v>
      </c>
      <c r="F5777" s="397">
        <f>F5775+(E5777-E5775)*(F5778-F5775)/(E5778-E5775)</f>
        <v>4.0588333333333333</v>
      </c>
      <c r="G5777" s="98">
        <v>15</v>
      </c>
      <c r="H5777" s="491">
        <f>H5775+(E5777-E5775)*(H5778-H5775)/(E5778-E5775)</f>
        <v>0.31862299999999999</v>
      </c>
      <c r="I5777" s="492">
        <f>I5775+(E5777-E5775)*(I5778-I5775)/(E5778-E5775)</f>
        <v>12.733333333333334</v>
      </c>
      <c r="J5777" s="397">
        <f>J5775+(E5777-E5775)*(J5778-J5775)/(E5778-E5775)</f>
        <v>0.15756666666666666</v>
      </c>
      <c r="K5777" s="469">
        <f t="shared" si="495"/>
        <v>12.738670257116823</v>
      </c>
      <c r="L5777" s="469">
        <f t="shared" si="496"/>
        <v>5.3369237834886007E-3</v>
      </c>
    </row>
    <row r="5778" spans="1:12">
      <c r="A5778" s="480" t="s">
        <v>123</v>
      </c>
      <c r="B5778" s="480">
        <f t="shared" si="493"/>
        <v>12</v>
      </c>
      <c r="C5778" s="480">
        <f t="shared" si="494"/>
        <v>6</v>
      </c>
      <c r="D5778" s="480">
        <f>D5775</f>
        <v>150</v>
      </c>
      <c r="E5778" s="480">
        <f t="shared" ref="E5778:E5820" si="497">E5777+1</f>
        <v>78</v>
      </c>
      <c r="F5778" s="484">
        <v>4.0711000000000004</v>
      </c>
      <c r="G5778" s="480">
        <v>15</v>
      </c>
      <c r="H5778" s="482">
        <v>0.31822800000000001</v>
      </c>
      <c r="I5778" s="483">
        <v>12.8</v>
      </c>
      <c r="J5778" s="484">
        <v>0.15509999999999999</v>
      </c>
      <c r="K5778" s="469">
        <f t="shared" si="495"/>
        <v>12.793028897520017</v>
      </c>
      <c r="L5778" s="469">
        <f t="shared" si="496"/>
        <v>-6.9711024799836707E-3</v>
      </c>
    </row>
    <row r="5779" spans="1:12">
      <c r="A5779" s="98" t="s">
        <v>123</v>
      </c>
      <c r="B5779" s="98">
        <f t="shared" si="493"/>
        <v>12</v>
      </c>
      <c r="C5779" s="98">
        <f t="shared" si="494"/>
        <v>6</v>
      </c>
      <c r="D5779" s="98">
        <f>D5778</f>
        <v>150</v>
      </c>
      <c r="E5779" s="98">
        <f t="shared" si="497"/>
        <v>79</v>
      </c>
      <c r="F5779" s="397">
        <f>F5778+(E5779-E5778)*(F5781-F5778)/(E5781-E5778)</f>
        <v>4.0832666666666668</v>
      </c>
      <c r="G5779" s="98">
        <v>15</v>
      </c>
      <c r="H5779" s="491">
        <f>H5778+(E5779-E5778)*(H5781-H5778)/(E5781-E5778)</f>
        <v>0.31782833333333332</v>
      </c>
      <c r="I5779" s="492">
        <f>I5778+(E5779-E5778)*(I5781-I5778)/(E5781-E5778)</f>
        <v>12.866666666666667</v>
      </c>
      <c r="J5779" s="397">
        <f>J5778+(E5779-E5778)*(J5781-J5778)/(E5781-E5778)</f>
        <v>0.15263333333333332</v>
      </c>
      <c r="K5779" s="469">
        <f t="shared" si="495"/>
        <v>12.847396655427197</v>
      </c>
      <c r="L5779" s="469">
        <f t="shared" si="496"/>
        <v>-1.9270011239470364E-2</v>
      </c>
    </row>
    <row r="5780" spans="1:12">
      <c r="A5780" s="98" t="s">
        <v>123</v>
      </c>
      <c r="B5780" s="98">
        <f t="shared" si="493"/>
        <v>12</v>
      </c>
      <c r="C5780" s="98">
        <f t="shared" si="494"/>
        <v>6</v>
      </c>
      <c r="D5780" s="98">
        <f>D5778</f>
        <v>150</v>
      </c>
      <c r="E5780" s="98">
        <f t="shared" si="497"/>
        <v>80</v>
      </c>
      <c r="F5780" s="397">
        <f>F5778+(E5780-E5778)*(F5781-F5778)/(E5781-E5778)</f>
        <v>4.0954333333333333</v>
      </c>
      <c r="G5780" s="98">
        <v>15</v>
      </c>
      <c r="H5780" s="491">
        <f>H5778+(E5780-E5778)*(H5781-H5778)/(E5781-E5778)</f>
        <v>0.31742866666666669</v>
      </c>
      <c r="I5780" s="492">
        <f>I5778+(E5780-E5778)*(I5781-I5778)/(E5781-E5778)</f>
        <v>12.933333333333334</v>
      </c>
      <c r="J5780" s="397">
        <f>J5778+(E5780-E5778)*(J5781-J5778)/(E5781-E5778)</f>
        <v>0.15016666666666667</v>
      </c>
      <c r="K5780" s="469">
        <f t="shared" si="495"/>
        <v>12.901901319561558</v>
      </c>
      <c r="L5780" s="469">
        <f t="shared" si="496"/>
        <v>-3.1432013771775402E-2</v>
      </c>
    </row>
    <row r="5781" spans="1:12">
      <c r="A5781" s="480" t="s">
        <v>123</v>
      </c>
      <c r="B5781" s="480">
        <f t="shared" si="493"/>
        <v>12</v>
      </c>
      <c r="C5781" s="480">
        <f t="shared" si="494"/>
        <v>6</v>
      </c>
      <c r="D5781" s="480">
        <f>D5778</f>
        <v>150</v>
      </c>
      <c r="E5781" s="480">
        <f t="shared" si="497"/>
        <v>81</v>
      </c>
      <c r="F5781" s="484">
        <v>4.1075999999999997</v>
      </c>
      <c r="G5781" s="480">
        <v>15</v>
      </c>
      <c r="H5781" s="482">
        <v>0.31702900000000001</v>
      </c>
      <c r="I5781" s="483">
        <v>13</v>
      </c>
      <c r="J5781" s="484">
        <v>0.1477</v>
      </c>
      <c r="K5781" s="469">
        <f t="shared" si="495"/>
        <v>12.956543407700872</v>
      </c>
      <c r="L5781" s="469">
        <f t="shared" si="496"/>
        <v>-4.3456592299127905E-2</v>
      </c>
    </row>
    <row r="5782" spans="1:12">
      <c r="A5782" s="98" t="s">
        <v>123</v>
      </c>
      <c r="B5782" s="98">
        <f t="shared" si="493"/>
        <v>12</v>
      </c>
      <c r="C5782" s="98">
        <f t="shared" si="494"/>
        <v>6</v>
      </c>
      <c r="D5782" s="98">
        <f>D5781</f>
        <v>150</v>
      </c>
      <c r="E5782" s="98">
        <f t="shared" si="497"/>
        <v>82</v>
      </c>
      <c r="F5782" s="397">
        <f>F5781+(E5782-E5781)*(F5784-F5781)/(E5784-E5781)</f>
        <v>4.1196333333333328</v>
      </c>
      <c r="G5782" s="98">
        <v>15</v>
      </c>
      <c r="H5782" s="491">
        <f>H5781+(E5782-E5781)*(H5784-H5781)/(E5784-E5781)</f>
        <v>0.31662466666666667</v>
      </c>
      <c r="I5782" s="492">
        <f>I5781+(E5782-E5781)*(I5784-I5781)/(E5784-E5781)</f>
        <v>13.033333333333333</v>
      </c>
      <c r="J5782" s="397">
        <f>J5781+(E5782-E5781)*(J5784-J5781)/(E5784-E5781)</f>
        <v>0.14523333333333333</v>
      </c>
      <c r="K5782" s="469">
        <f t="shared" si="495"/>
        <v>13.011094103007345</v>
      </c>
      <c r="L5782" s="469">
        <f t="shared" si="496"/>
        <v>-2.2239230325988402E-2</v>
      </c>
    </row>
    <row r="5783" spans="1:12">
      <c r="A5783" s="98" t="s">
        <v>123</v>
      </c>
      <c r="B5783" s="98">
        <f t="shared" si="493"/>
        <v>12</v>
      </c>
      <c r="C5783" s="98">
        <f t="shared" si="494"/>
        <v>6</v>
      </c>
      <c r="D5783" s="98">
        <f>D5781</f>
        <v>150</v>
      </c>
      <c r="E5783" s="98">
        <f t="shared" si="497"/>
        <v>83</v>
      </c>
      <c r="F5783" s="397">
        <f>F5781+(E5783-E5781)*(F5784-F5781)/(E5784-E5781)</f>
        <v>4.1316666666666668</v>
      </c>
      <c r="G5783" s="98">
        <v>15</v>
      </c>
      <c r="H5783" s="491">
        <f>H5781+(E5783-E5781)*(H5784-H5781)/(E5784-E5781)</f>
        <v>0.31622033333333333</v>
      </c>
      <c r="I5783" s="492">
        <f>I5781+(E5783-E5781)*(I5784-I5781)/(E5784-E5781)</f>
        <v>13.066666666666666</v>
      </c>
      <c r="J5783" s="397">
        <f>J5781+(E5783-E5781)*(J5784-J5781)/(E5784-E5781)</f>
        <v>0.14276666666666668</v>
      </c>
      <c r="K5783" s="469">
        <f t="shared" si="495"/>
        <v>13.065784300187318</v>
      </c>
      <c r="L5783" s="469">
        <f t="shared" si="496"/>
        <v>-8.8236647934891721E-4</v>
      </c>
    </row>
    <row r="5784" spans="1:12">
      <c r="A5784" s="480" t="s">
        <v>123</v>
      </c>
      <c r="B5784" s="480">
        <f t="shared" si="493"/>
        <v>12</v>
      </c>
      <c r="C5784" s="480">
        <f t="shared" si="494"/>
        <v>6</v>
      </c>
      <c r="D5784" s="480">
        <f>D5781</f>
        <v>150</v>
      </c>
      <c r="E5784" s="480">
        <f t="shared" si="497"/>
        <v>84</v>
      </c>
      <c r="F5784" s="484">
        <v>4.1436999999999999</v>
      </c>
      <c r="G5784" s="480">
        <v>15</v>
      </c>
      <c r="H5784" s="482">
        <v>0.31581599999999999</v>
      </c>
      <c r="I5784" s="483">
        <v>13.1</v>
      </c>
      <c r="J5784" s="484">
        <v>0.14030000000000001</v>
      </c>
      <c r="K5784" s="469">
        <f t="shared" si="495"/>
        <v>13.120614535045723</v>
      </c>
      <c r="L5784" s="469">
        <f t="shared" si="496"/>
        <v>2.0614535045723414E-2</v>
      </c>
    </row>
    <row r="5785" spans="1:12">
      <c r="A5785" s="98" t="s">
        <v>123</v>
      </c>
      <c r="B5785" s="98">
        <f t="shared" si="493"/>
        <v>12</v>
      </c>
      <c r="C5785" s="98">
        <f t="shared" si="494"/>
        <v>6</v>
      </c>
      <c r="D5785" s="98">
        <f>D5784</f>
        <v>150</v>
      </c>
      <c r="E5785" s="98">
        <f t="shared" si="497"/>
        <v>85</v>
      </c>
      <c r="F5785" s="397">
        <f>F5784+(E5785-E5784)*(F5787-F5784)/(E5787-E5784)</f>
        <v>4.1556666666666668</v>
      </c>
      <c r="G5785" s="98">
        <v>15</v>
      </c>
      <c r="H5785" s="491">
        <f>H5784+(E5785-E5784)*(H5787-H5784)/(E5787-E5784)</f>
        <v>0.31540699999999999</v>
      </c>
      <c r="I5785" s="492">
        <f>I5784+(E5785-E5784)*(I5787-I5784)/(E5787-E5784)</f>
        <v>13.166666666666666</v>
      </c>
      <c r="J5785" s="397">
        <f>J5784+(E5785-E5784)*(J5787-J5784)/(E5787-E5784)</f>
        <v>0.13783333333333334</v>
      </c>
      <c r="K5785" s="469">
        <f t="shared" si="495"/>
        <v>13.175568921002599</v>
      </c>
      <c r="L5785" s="469">
        <f t="shared" si="496"/>
        <v>8.9022543359327244E-3</v>
      </c>
    </row>
    <row r="5786" spans="1:12">
      <c r="A5786" s="98" t="s">
        <v>123</v>
      </c>
      <c r="B5786" s="98">
        <f t="shared" si="493"/>
        <v>12</v>
      </c>
      <c r="C5786" s="98">
        <f t="shared" si="494"/>
        <v>6</v>
      </c>
      <c r="D5786" s="98">
        <f>D5784</f>
        <v>150</v>
      </c>
      <c r="E5786" s="98">
        <f t="shared" si="497"/>
        <v>86</v>
      </c>
      <c r="F5786" s="397">
        <f>F5784+(E5786-E5784)*(F5787-F5784)/(E5787-E5784)</f>
        <v>4.1676333333333329</v>
      </c>
      <c r="G5786" s="98">
        <v>15</v>
      </c>
      <c r="H5786" s="491">
        <f>H5784+(E5786-E5784)*(H5787-H5784)/(E5787-E5784)</f>
        <v>0.314998</v>
      </c>
      <c r="I5786" s="492">
        <f>I5784+(E5786-E5784)*(I5787-I5784)/(E5787-E5784)</f>
        <v>13.233333333333334</v>
      </c>
      <c r="J5786" s="397">
        <f>J5784+(E5786-E5784)*(J5787-J5784)/(E5787-E5784)</f>
        <v>0.13536666666666666</v>
      </c>
      <c r="K5786" s="469">
        <f t="shared" si="495"/>
        <v>13.230666014810675</v>
      </c>
      <c r="L5786" s="469">
        <f t="shared" si="496"/>
        <v>-2.6673185226595564E-3</v>
      </c>
    </row>
    <row r="5787" spans="1:12">
      <c r="A5787" s="480" t="s">
        <v>123</v>
      </c>
      <c r="B5787" s="480">
        <f t="shared" si="493"/>
        <v>12</v>
      </c>
      <c r="C5787" s="480">
        <f t="shared" si="494"/>
        <v>6</v>
      </c>
      <c r="D5787" s="480">
        <f>D5784</f>
        <v>150</v>
      </c>
      <c r="E5787" s="480">
        <f t="shared" si="497"/>
        <v>87</v>
      </c>
      <c r="F5787" s="484">
        <v>4.1795999999999998</v>
      </c>
      <c r="G5787" s="480">
        <v>15</v>
      </c>
      <c r="H5787" s="482">
        <v>0.31458900000000001</v>
      </c>
      <c r="I5787" s="483">
        <v>13.3</v>
      </c>
      <c r="J5787" s="484">
        <v>0.13289999999999999</v>
      </c>
      <c r="K5787" s="469">
        <f t="shared" si="495"/>
        <v>13.285906373077252</v>
      </c>
      <c r="L5787" s="469">
        <f t="shared" si="496"/>
        <v>-1.4093626922749181E-2</v>
      </c>
    </row>
    <row r="5788" spans="1:12">
      <c r="A5788" s="98" t="s">
        <v>123</v>
      </c>
      <c r="B5788" s="98">
        <f t="shared" si="493"/>
        <v>12</v>
      </c>
      <c r="C5788" s="98">
        <f t="shared" si="494"/>
        <v>6</v>
      </c>
      <c r="D5788" s="98">
        <f>D5787</f>
        <v>150</v>
      </c>
      <c r="E5788" s="98">
        <f t="shared" si="497"/>
        <v>88</v>
      </c>
      <c r="F5788" s="397">
        <f>F5787+(E5788-E5787)*(F5790-F5787)/(E5790-E5787)</f>
        <v>4.1914333333333333</v>
      </c>
      <c r="G5788" s="98">
        <v>15</v>
      </c>
      <c r="H5788" s="491">
        <f>H5787+(E5788-E5787)*(H5790-H5787)/(E5790-E5787)</f>
        <v>0.31417466666666666</v>
      </c>
      <c r="I5788" s="492">
        <f>I5787+(E5788-E5787)*(I5790-I5787)/(E5790-E5787)</f>
        <v>13.366666666666667</v>
      </c>
      <c r="J5788" s="397">
        <f>J5787+(E5788-E5787)*(J5790-J5787)/(E5790-E5787)</f>
        <v>0.13043333333333332</v>
      </c>
      <c r="K5788" s="469">
        <f t="shared" si="495"/>
        <v>13.341092640611805</v>
      </c>
      <c r="L5788" s="469">
        <f t="shared" si="496"/>
        <v>-2.5574026054862031E-2</v>
      </c>
    </row>
    <row r="5789" spans="1:12">
      <c r="A5789" s="98" t="s">
        <v>123</v>
      </c>
      <c r="B5789" s="98">
        <f t="shared" si="493"/>
        <v>12</v>
      </c>
      <c r="C5789" s="98">
        <f t="shared" si="494"/>
        <v>6</v>
      </c>
      <c r="D5789" s="98">
        <f>D5787</f>
        <v>150</v>
      </c>
      <c r="E5789" s="98">
        <f t="shared" si="497"/>
        <v>89</v>
      </c>
      <c r="F5789" s="397">
        <f>F5787+(E5789-E5787)*(F5790-F5787)/(E5790-E5787)</f>
        <v>4.203266666666666</v>
      </c>
      <c r="G5789" s="98">
        <v>15</v>
      </c>
      <c r="H5789" s="491">
        <f>H5787+(E5789-E5787)*(H5790-H5787)/(E5790-E5787)</f>
        <v>0.31376033333333336</v>
      </c>
      <c r="I5789" s="492">
        <f>I5787+(E5789-E5787)*(I5790-I5787)/(E5790-E5787)</f>
        <v>13.433333333333334</v>
      </c>
      <c r="J5789" s="397">
        <f>J5787+(E5789-E5787)*(J5790-J5787)/(E5790-E5787)</f>
        <v>0.12796666666666667</v>
      </c>
      <c r="K5789" s="469">
        <f t="shared" si="495"/>
        <v>13.396424659586241</v>
      </c>
      <c r="L5789" s="469">
        <f t="shared" si="496"/>
        <v>-3.690867374709228E-2</v>
      </c>
    </row>
    <row r="5790" spans="1:12">
      <c r="A5790" s="480" t="s">
        <v>123</v>
      </c>
      <c r="B5790" s="480">
        <f t="shared" si="493"/>
        <v>12</v>
      </c>
      <c r="C5790" s="480">
        <f t="shared" si="494"/>
        <v>6</v>
      </c>
      <c r="D5790" s="480">
        <f>D5787</f>
        <v>150</v>
      </c>
      <c r="E5790" s="480">
        <f t="shared" si="497"/>
        <v>90</v>
      </c>
      <c r="F5790" s="484">
        <v>4.2150999999999996</v>
      </c>
      <c r="G5790" s="480">
        <v>15</v>
      </c>
      <c r="H5790" s="482">
        <v>0.31334600000000001</v>
      </c>
      <c r="I5790" s="483">
        <v>13.5</v>
      </c>
      <c r="J5790" s="484">
        <v>0.1255</v>
      </c>
      <c r="K5790" s="469">
        <f t="shared" si="495"/>
        <v>13.451903008176263</v>
      </c>
      <c r="L5790" s="469">
        <f t="shared" si="496"/>
        <v>-4.8096991823737056E-2</v>
      </c>
    </row>
    <row r="5791" spans="1:12">
      <c r="A5791" s="98" t="s">
        <v>123</v>
      </c>
      <c r="B5791" s="98">
        <f t="shared" si="493"/>
        <v>12</v>
      </c>
      <c r="C5791" s="98">
        <f t="shared" si="494"/>
        <v>6</v>
      </c>
      <c r="D5791" s="98">
        <f>D5790</f>
        <v>150</v>
      </c>
      <c r="E5791" s="98">
        <f t="shared" si="497"/>
        <v>91</v>
      </c>
      <c r="F5791" s="397">
        <f>F5790+(E5791-E5790)*(F5793-F5790)/(E5793-E5790)</f>
        <v>4.2268666666666661</v>
      </c>
      <c r="G5791" s="98">
        <v>15</v>
      </c>
      <c r="H5791" s="491">
        <f>H5790+(E5791-E5790)*(H5793-H5790)/(E5793-E5790)</f>
        <v>0.31292599999999998</v>
      </c>
      <c r="I5791" s="492">
        <f>I5790+(E5791-E5790)*(I5793-I5790)/(E5793-E5790)</f>
        <v>13.533333333333333</v>
      </c>
      <c r="J5791" s="397">
        <f>J5790+(E5791-E5790)*(J5793-J5790)/(E5793-E5790)</f>
        <v>0.12306666666666667</v>
      </c>
      <c r="K5791" s="469">
        <f t="shared" si="495"/>
        <v>13.507559827776108</v>
      </c>
      <c r="L5791" s="469">
        <f t="shared" si="496"/>
        <v>-2.5773505557225462E-2</v>
      </c>
    </row>
    <row r="5792" spans="1:12">
      <c r="A5792" s="98" t="s">
        <v>123</v>
      </c>
      <c r="B5792" s="98">
        <f t="shared" si="493"/>
        <v>12</v>
      </c>
      <c r="C5792" s="98">
        <f t="shared" si="494"/>
        <v>6</v>
      </c>
      <c r="D5792" s="98">
        <f>D5790</f>
        <v>150</v>
      </c>
      <c r="E5792" s="98">
        <f t="shared" si="497"/>
        <v>92</v>
      </c>
      <c r="F5792" s="397">
        <f>F5790+(E5792-E5790)*(F5793-F5790)/(E5793-E5790)</f>
        <v>4.2386333333333335</v>
      </c>
      <c r="G5792" s="98">
        <v>15</v>
      </c>
      <c r="H5792" s="491">
        <f>H5790+(E5792-E5790)*(H5793-H5790)/(E5793-E5790)</f>
        <v>0.31250600000000001</v>
      </c>
      <c r="I5792" s="492">
        <f>I5790+(E5792-E5790)*(I5793-I5790)/(E5793-E5790)</f>
        <v>13.566666666666666</v>
      </c>
      <c r="J5792" s="397">
        <f>J5790+(E5792-E5790)*(J5793-J5790)/(E5793-E5790)</f>
        <v>0.12063333333333333</v>
      </c>
      <c r="K5792" s="469">
        <f t="shared" si="495"/>
        <v>13.563366250034667</v>
      </c>
      <c r="L5792" s="469">
        <f t="shared" si="496"/>
        <v>-3.3004166319994255E-3</v>
      </c>
    </row>
    <row r="5793" spans="1:12">
      <c r="A5793" s="480" t="s">
        <v>123</v>
      </c>
      <c r="B5793" s="480">
        <f t="shared" si="493"/>
        <v>12</v>
      </c>
      <c r="C5793" s="480">
        <f t="shared" si="494"/>
        <v>6</v>
      </c>
      <c r="D5793" s="480">
        <f>D5790</f>
        <v>150</v>
      </c>
      <c r="E5793" s="480">
        <f t="shared" si="497"/>
        <v>93</v>
      </c>
      <c r="F5793" s="484">
        <v>4.2504</v>
      </c>
      <c r="G5793" s="480">
        <v>15</v>
      </c>
      <c r="H5793" s="482">
        <v>0.31208599999999997</v>
      </c>
      <c r="I5793" s="483">
        <v>13.6</v>
      </c>
      <c r="J5793" s="484">
        <v>0.1182</v>
      </c>
      <c r="K5793" s="469">
        <f t="shared" si="495"/>
        <v>13.619322878950033</v>
      </c>
      <c r="L5793" s="469">
        <f t="shared" si="496"/>
        <v>1.9322878950033484E-2</v>
      </c>
    </row>
    <row r="5794" spans="1:12">
      <c r="A5794" s="98" t="s">
        <v>123</v>
      </c>
      <c r="B5794" s="98">
        <f t="shared" si="493"/>
        <v>12</v>
      </c>
      <c r="C5794" s="98">
        <f t="shared" si="494"/>
        <v>6</v>
      </c>
      <c r="D5794" s="98">
        <f>D5793</f>
        <v>150</v>
      </c>
      <c r="E5794" s="98">
        <f t="shared" si="497"/>
        <v>94</v>
      </c>
      <c r="F5794" s="397">
        <f>F5793+(E5794-E5793)*(F5796-F5793)/(E5796-E5793)</f>
        <v>4.2620666666666667</v>
      </c>
      <c r="G5794" s="98">
        <v>15</v>
      </c>
      <c r="H5794" s="491">
        <f>H5793+(E5794-E5793)*(H5796-H5793)/(E5796-E5793)</f>
        <v>0.31166033333333332</v>
      </c>
      <c r="I5794" s="492">
        <f>I5793+(E5794-E5793)*(I5796-I5793)/(E5796-E5793)</f>
        <v>13.666666666666666</v>
      </c>
      <c r="J5794" s="397">
        <f>J5793+(E5794-E5793)*(J5796-J5793)/(E5796-E5793)</f>
        <v>0.11573333333333333</v>
      </c>
      <c r="K5794" s="469">
        <f t="shared" si="495"/>
        <v>13.675358108881358</v>
      </c>
      <c r="L5794" s="469">
        <f t="shared" si="496"/>
        <v>8.6914422146922021E-3</v>
      </c>
    </row>
    <row r="5795" spans="1:12">
      <c r="A5795" s="98" t="s">
        <v>123</v>
      </c>
      <c r="B5795" s="98">
        <f t="shared" si="493"/>
        <v>12</v>
      </c>
      <c r="C5795" s="98">
        <f t="shared" si="494"/>
        <v>6</v>
      </c>
      <c r="D5795" s="98">
        <f>D5793</f>
        <v>150</v>
      </c>
      <c r="E5795" s="98">
        <f t="shared" si="497"/>
        <v>95</v>
      </c>
      <c r="F5795" s="397">
        <f>F5793+(E5795-E5793)*(F5796-F5793)/(E5796-E5793)</f>
        <v>4.2737333333333334</v>
      </c>
      <c r="G5795" s="98">
        <v>15</v>
      </c>
      <c r="H5795" s="491">
        <f>H5793+(E5795-E5793)*(H5796-H5793)/(E5796-E5793)</f>
        <v>0.31123466666666666</v>
      </c>
      <c r="I5795" s="492">
        <f>I5793+(E5795-E5793)*(I5796-I5793)/(E5796-E5793)</f>
        <v>13.733333333333334</v>
      </c>
      <c r="J5795" s="397">
        <f>J5793+(E5795-E5793)*(J5796-J5793)/(E5796-E5793)</f>
        <v>0.11326666666666667</v>
      </c>
      <c r="K5795" s="469">
        <f t="shared" si="495"/>
        <v>13.731546614344589</v>
      </c>
      <c r="L5795" s="469">
        <f t="shared" si="496"/>
        <v>-1.7867189887450508E-3</v>
      </c>
    </row>
    <row r="5796" spans="1:12">
      <c r="A5796" s="480" t="s">
        <v>123</v>
      </c>
      <c r="B5796" s="480">
        <f t="shared" si="493"/>
        <v>12</v>
      </c>
      <c r="C5796" s="480">
        <f t="shared" si="494"/>
        <v>6</v>
      </c>
      <c r="D5796" s="480">
        <f>D5793</f>
        <v>150</v>
      </c>
      <c r="E5796" s="480">
        <f t="shared" si="497"/>
        <v>96</v>
      </c>
      <c r="F5796" s="484">
        <v>4.2854000000000001</v>
      </c>
      <c r="G5796" s="480">
        <v>15</v>
      </c>
      <c r="H5796" s="482">
        <v>0.310809</v>
      </c>
      <c r="I5796" s="483">
        <v>13.8</v>
      </c>
      <c r="J5796" s="484">
        <v>0.1108</v>
      </c>
      <c r="K5796" s="469">
        <f t="shared" si="495"/>
        <v>13.787889025092582</v>
      </c>
      <c r="L5796" s="469">
        <f t="shared" si="496"/>
        <v>-1.2110974907418637E-2</v>
      </c>
    </row>
    <row r="5797" spans="1:12">
      <c r="A5797" s="98" t="s">
        <v>123</v>
      </c>
      <c r="B5797" s="98">
        <f t="shared" si="493"/>
        <v>12</v>
      </c>
      <c r="C5797" s="98">
        <f t="shared" si="494"/>
        <v>6</v>
      </c>
      <c r="D5797" s="98">
        <f>D5796</f>
        <v>150</v>
      </c>
      <c r="E5797" s="98">
        <f t="shared" si="497"/>
        <v>97</v>
      </c>
      <c r="F5797" s="397">
        <f>F5796+(E5797-E5796)*(F5799-F5796)/(E5799-E5796)</f>
        <v>4.2969333333333335</v>
      </c>
      <c r="G5797" s="98">
        <v>15</v>
      </c>
      <c r="H5797" s="491">
        <f>H5796+(E5797-E5796)*(H5799-H5796)/(E5799-E5796)</f>
        <v>0.31037700000000001</v>
      </c>
      <c r="I5797" s="492">
        <f>I5796+(E5797-E5796)*(I5799-I5796)/(E5799-E5796)</f>
        <v>13.866666666666667</v>
      </c>
      <c r="J5797" s="397">
        <f>J5796+(E5797-E5796)*(J5799-J5796)/(E5799-E5796)</f>
        <v>0.10833333333333334</v>
      </c>
      <c r="K5797" s="469">
        <f t="shared" si="495"/>
        <v>13.844238887976021</v>
      </c>
      <c r="L5797" s="469">
        <f t="shared" si="496"/>
        <v>-2.2427778690646605E-2</v>
      </c>
    </row>
    <row r="5798" spans="1:12">
      <c r="A5798" s="98" t="s">
        <v>123</v>
      </c>
      <c r="B5798" s="98">
        <f t="shared" si="493"/>
        <v>12</v>
      </c>
      <c r="C5798" s="98">
        <f t="shared" si="494"/>
        <v>6</v>
      </c>
      <c r="D5798" s="98">
        <f>D5796</f>
        <v>150</v>
      </c>
      <c r="E5798" s="98">
        <f t="shared" si="497"/>
        <v>98</v>
      </c>
      <c r="F5798" s="397">
        <f>F5796+(E5798-E5796)*(F5799-F5796)/(E5799-E5796)</f>
        <v>4.3084666666666669</v>
      </c>
      <c r="G5798" s="98">
        <v>15</v>
      </c>
      <c r="H5798" s="491">
        <f>H5796+(E5798-E5796)*(H5799-H5796)/(E5799-E5796)</f>
        <v>0.30994499999999997</v>
      </c>
      <c r="I5798" s="492">
        <f>I5796+(E5798-E5796)*(I5799-I5796)/(E5799-E5796)</f>
        <v>13.933333333333334</v>
      </c>
      <c r="J5798" s="397">
        <f>J5796+(E5798-E5796)*(J5799-J5796)/(E5799-E5796)</f>
        <v>0.10586666666666666</v>
      </c>
      <c r="K5798" s="469">
        <f t="shared" si="495"/>
        <v>13.900745831249631</v>
      </c>
      <c r="L5798" s="469">
        <f t="shared" si="496"/>
        <v>-3.2587502083702091E-2</v>
      </c>
    </row>
    <row r="5799" spans="1:12">
      <c r="A5799" s="480" t="s">
        <v>123</v>
      </c>
      <c r="B5799" s="480">
        <f t="shared" si="493"/>
        <v>12</v>
      </c>
      <c r="C5799" s="480">
        <f t="shared" si="494"/>
        <v>6</v>
      </c>
      <c r="D5799" s="480">
        <f>D5796</f>
        <v>150</v>
      </c>
      <c r="E5799" s="480">
        <f t="shared" si="497"/>
        <v>99</v>
      </c>
      <c r="F5799" s="484">
        <v>4.32</v>
      </c>
      <c r="G5799" s="480">
        <v>15</v>
      </c>
      <c r="H5799" s="482">
        <v>0.30951299999999998</v>
      </c>
      <c r="I5799" s="483">
        <v>14</v>
      </c>
      <c r="J5799" s="484">
        <v>0.10340000000000001</v>
      </c>
      <c r="K5799" s="469">
        <f t="shared" si="495"/>
        <v>13.957410512644058</v>
      </c>
      <c r="L5799" s="469">
        <f t="shared" si="496"/>
        <v>-4.2589487355941813E-2</v>
      </c>
    </row>
    <row r="5800" spans="1:12">
      <c r="A5800" s="98" t="s">
        <v>123</v>
      </c>
      <c r="B5800" s="98">
        <f t="shared" si="493"/>
        <v>12</v>
      </c>
      <c r="C5800" s="98">
        <f t="shared" si="494"/>
        <v>6</v>
      </c>
      <c r="D5800" s="98">
        <f>D5799</f>
        <v>150</v>
      </c>
      <c r="E5800" s="98">
        <f t="shared" si="497"/>
        <v>100</v>
      </c>
      <c r="F5800" s="397">
        <f>F5799+(E5800-E5799)*(F5802-F5799)/(E5802-E5799)</f>
        <v>4.3314666666666666</v>
      </c>
      <c r="G5800" s="98">
        <v>15</v>
      </c>
      <c r="H5800" s="491">
        <f>H5799+(E5800-E5799)*(H5802-H5799)/(E5802-E5799)</f>
        <v>0.30907499999999999</v>
      </c>
      <c r="I5800" s="492">
        <f>I5799+(E5800-E5799)*(I5802-I5799)/(E5802-E5799)</f>
        <v>14.033333333333333</v>
      </c>
      <c r="J5800" s="397">
        <f>J5799+(E5800-E5799)*(J5802-J5799)/(E5802-E5799)</f>
        <v>0.10093333333333333</v>
      </c>
      <c r="K5800" s="469">
        <f t="shared" si="495"/>
        <v>14.014289951198469</v>
      </c>
      <c r="L5800" s="469">
        <f t="shared" si="496"/>
        <v>-1.9043382134864117E-2</v>
      </c>
    </row>
    <row r="5801" spans="1:12">
      <c r="A5801" s="98" t="s">
        <v>123</v>
      </c>
      <c r="B5801" s="98">
        <f t="shared" si="493"/>
        <v>12</v>
      </c>
      <c r="C5801" s="98">
        <f t="shared" si="494"/>
        <v>6</v>
      </c>
      <c r="D5801" s="98">
        <f>D5799</f>
        <v>150</v>
      </c>
      <c r="E5801" s="98">
        <f t="shared" si="497"/>
        <v>101</v>
      </c>
      <c r="F5801" s="397">
        <f>F5799+(E5801-E5799)*(F5802-F5799)/(E5802-E5799)</f>
        <v>4.3429333333333338</v>
      </c>
      <c r="G5801" s="98">
        <v>15</v>
      </c>
      <c r="H5801" s="491">
        <f>H5799+(E5801-E5799)*(H5802-H5799)/(E5802-E5799)</f>
        <v>0.30863699999999999</v>
      </c>
      <c r="I5801" s="492">
        <f>I5799+(E5801-E5799)*(I5802-I5799)/(E5802-E5799)</f>
        <v>14.066666666666666</v>
      </c>
      <c r="J5801" s="397">
        <f>J5799+(E5801-E5799)*(J5802-J5799)/(E5802-E5799)</f>
        <v>9.8466666666666675E-2</v>
      </c>
      <c r="K5801" s="469">
        <f t="shared" si="495"/>
        <v>14.071330829852979</v>
      </c>
      <c r="L5801" s="469">
        <f t="shared" si="496"/>
        <v>4.6641631863124644E-3</v>
      </c>
    </row>
    <row r="5802" spans="1:12">
      <c r="A5802" s="480" t="s">
        <v>123</v>
      </c>
      <c r="B5802" s="480">
        <f t="shared" si="493"/>
        <v>12</v>
      </c>
      <c r="C5802" s="480">
        <f t="shared" si="494"/>
        <v>6</v>
      </c>
      <c r="D5802" s="480">
        <f>D5799</f>
        <v>150</v>
      </c>
      <c r="E5802" s="480">
        <f t="shared" si="497"/>
        <v>102</v>
      </c>
      <c r="F5802" s="484">
        <v>4.3544</v>
      </c>
      <c r="G5802" s="480">
        <v>15</v>
      </c>
      <c r="H5802" s="482">
        <v>0.308199</v>
      </c>
      <c r="I5802" s="483">
        <v>14.1</v>
      </c>
      <c r="J5802" s="484">
        <v>9.6000000000000002E-2</v>
      </c>
      <c r="K5802" s="469">
        <f t="shared" si="495"/>
        <v>14.128533836904078</v>
      </c>
      <c r="L5802" s="469">
        <f t="shared" si="496"/>
        <v>2.8533836904077958E-2</v>
      </c>
    </row>
    <row r="5803" spans="1:12">
      <c r="A5803" s="98" t="s">
        <v>123</v>
      </c>
      <c r="B5803" s="98">
        <f t="shared" si="493"/>
        <v>12</v>
      </c>
      <c r="C5803" s="98">
        <f t="shared" si="494"/>
        <v>6</v>
      </c>
      <c r="D5803" s="98">
        <f>D5802</f>
        <v>150</v>
      </c>
      <c r="E5803" s="98">
        <f t="shared" si="497"/>
        <v>103</v>
      </c>
      <c r="F5803" s="397">
        <f>F5802+(E5803-E5802)*(F5805-F5802)/(E5805-E5802)</f>
        <v>4.3658000000000001</v>
      </c>
      <c r="G5803" s="98">
        <v>15</v>
      </c>
      <c r="H5803" s="491">
        <f>H5802+(E5803-E5802)*(H5805-H5802)/(E5805-E5802)</f>
        <v>0.30775433333333335</v>
      </c>
      <c r="I5803" s="492">
        <f>I5802+(E5803-E5802)*(I5805-I5802)/(E5805-E5802)</f>
        <v>14.166666666666666</v>
      </c>
      <c r="J5803" s="397">
        <f>J5802+(E5803-E5802)*(J5805-J5802)/(E5805-E5802)</f>
        <v>9.3533333333333329E-2</v>
      </c>
      <c r="K5803" s="469">
        <f t="shared" si="495"/>
        <v>14.185990340780471</v>
      </c>
      <c r="L5803" s="469">
        <f t="shared" si="496"/>
        <v>1.9323674113804756E-2</v>
      </c>
    </row>
    <row r="5804" spans="1:12">
      <c r="A5804" s="98" t="s">
        <v>123</v>
      </c>
      <c r="B5804" s="98">
        <f t="shared" si="493"/>
        <v>12</v>
      </c>
      <c r="C5804" s="98">
        <f t="shared" si="494"/>
        <v>6</v>
      </c>
      <c r="D5804" s="98">
        <f>D5802</f>
        <v>150</v>
      </c>
      <c r="E5804" s="98">
        <f t="shared" si="497"/>
        <v>104</v>
      </c>
      <c r="F5804" s="397">
        <f>F5802+(E5804-E5802)*(F5805-F5802)/(E5805-E5802)</f>
        <v>4.3772000000000002</v>
      </c>
      <c r="G5804" s="98">
        <v>15</v>
      </c>
      <c r="H5804" s="491">
        <f>H5802+(E5804-E5802)*(H5805-H5802)/(E5805-E5802)</f>
        <v>0.30730966666666665</v>
      </c>
      <c r="I5804" s="492">
        <f>I5802+(E5804-E5802)*(I5805-I5802)/(E5805-E5802)</f>
        <v>14.233333333333334</v>
      </c>
      <c r="J5804" s="397">
        <f>J5802+(E5804-E5802)*(J5805-J5802)/(E5805-E5802)</f>
        <v>9.1066666666666671E-2</v>
      </c>
      <c r="K5804" s="469">
        <f t="shared" si="495"/>
        <v>14.243613119882335</v>
      </c>
      <c r="L5804" s="469">
        <f t="shared" si="496"/>
        <v>1.0279786549000747E-2</v>
      </c>
    </row>
    <row r="5805" spans="1:12">
      <c r="A5805" s="480" t="s">
        <v>123</v>
      </c>
      <c r="B5805" s="480">
        <f t="shared" si="493"/>
        <v>12</v>
      </c>
      <c r="C5805" s="480">
        <f t="shared" si="494"/>
        <v>6</v>
      </c>
      <c r="D5805" s="480">
        <f>D5802</f>
        <v>150</v>
      </c>
      <c r="E5805" s="480">
        <f t="shared" si="497"/>
        <v>105</v>
      </c>
      <c r="F5805" s="484">
        <v>4.3886000000000003</v>
      </c>
      <c r="G5805" s="480">
        <v>15</v>
      </c>
      <c r="H5805" s="482">
        <v>0.306865</v>
      </c>
      <c r="I5805" s="483">
        <v>14.3</v>
      </c>
      <c r="J5805" s="484">
        <v>8.8599999999999998E-2</v>
      </c>
      <c r="K5805" s="469">
        <f t="shared" si="495"/>
        <v>14.301402897039416</v>
      </c>
      <c r="L5805" s="469">
        <f t="shared" si="496"/>
        <v>1.4028970394157625E-3</v>
      </c>
    </row>
    <row r="5806" spans="1:12">
      <c r="A5806" s="98" t="s">
        <v>123</v>
      </c>
      <c r="B5806" s="98">
        <f t="shared" si="493"/>
        <v>12</v>
      </c>
      <c r="C5806" s="98">
        <f t="shared" si="494"/>
        <v>6</v>
      </c>
      <c r="D5806" s="98">
        <f>D5805</f>
        <v>150</v>
      </c>
      <c r="E5806" s="98">
        <f t="shared" si="497"/>
        <v>106</v>
      </c>
      <c r="F5806" s="397">
        <f>F5805+(E5806-E5805)*(F5808-F5805)/(E5808-E5805)</f>
        <v>4.399866666666667</v>
      </c>
      <c r="G5806" s="98">
        <v>15</v>
      </c>
      <c r="H5806" s="491">
        <f>H5805+(E5806-E5805)*(H5808-H5805)/(E5808-E5805)</f>
        <v>0.30641299999999999</v>
      </c>
      <c r="I5806" s="492">
        <f>I5805+(E5806-E5805)*(I5808-I5805)/(E5808-E5805)</f>
        <v>14.366666666666667</v>
      </c>
      <c r="J5806" s="397">
        <f>J5805+(E5806-E5805)*(J5808-J5805)/(E5808-E5805)</f>
        <v>8.6133333333333326E-2</v>
      </c>
      <c r="K5806" s="469">
        <f t="shared" si="495"/>
        <v>14.359268917006352</v>
      </c>
      <c r="L5806" s="469">
        <f t="shared" si="496"/>
        <v>-7.3977496603152559E-3</v>
      </c>
    </row>
    <row r="5807" spans="1:12">
      <c r="A5807" s="98" t="s">
        <v>123</v>
      </c>
      <c r="B5807" s="98">
        <f t="shared" si="493"/>
        <v>12</v>
      </c>
      <c r="C5807" s="98">
        <f t="shared" si="494"/>
        <v>6</v>
      </c>
      <c r="D5807" s="98">
        <f>D5805</f>
        <v>150</v>
      </c>
      <c r="E5807" s="98">
        <f t="shared" si="497"/>
        <v>107</v>
      </c>
      <c r="F5807" s="397">
        <f>F5805+(E5807-E5805)*(F5808-F5805)/(E5808-E5805)</f>
        <v>4.4111333333333329</v>
      </c>
      <c r="G5807" s="98">
        <v>15</v>
      </c>
      <c r="H5807" s="491">
        <f>H5805+(E5807-E5805)*(H5808-H5805)/(E5808-E5805)</f>
        <v>0.30596099999999998</v>
      </c>
      <c r="I5807" s="492">
        <f>I5805+(E5807-E5805)*(I5808-I5805)/(E5808-E5805)</f>
        <v>14.433333333333334</v>
      </c>
      <c r="J5807" s="397">
        <f>J5805+(E5807-E5805)*(J5808-J5805)/(E5808-E5805)</f>
        <v>8.3666666666666667E-2</v>
      </c>
      <c r="K5807" s="469">
        <f t="shared" si="495"/>
        <v>14.417305909358818</v>
      </c>
      <c r="L5807" s="469">
        <f t="shared" si="496"/>
        <v>-1.6027423974515287E-2</v>
      </c>
    </row>
    <row r="5808" spans="1:12">
      <c r="A5808" s="480" t="s">
        <v>123</v>
      </c>
      <c r="B5808" s="480">
        <f t="shared" si="493"/>
        <v>12</v>
      </c>
      <c r="C5808" s="480">
        <f t="shared" si="494"/>
        <v>6</v>
      </c>
      <c r="D5808" s="480">
        <f>D5805</f>
        <v>150</v>
      </c>
      <c r="E5808" s="480">
        <f t="shared" si="497"/>
        <v>108</v>
      </c>
      <c r="F5808" s="484">
        <v>4.4223999999999997</v>
      </c>
      <c r="G5808" s="480">
        <v>15</v>
      </c>
      <c r="H5808" s="482">
        <v>0.30550899999999998</v>
      </c>
      <c r="I5808" s="483">
        <v>14.5</v>
      </c>
      <c r="J5808" s="484">
        <v>8.1199999999999994E-2</v>
      </c>
      <c r="K5808" s="469">
        <f t="shared" si="495"/>
        <v>14.475514632956804</v>
      </c>
      <c r="L5808" s="469">
        <f t="shared" si="496"/>
        <v>-2.4485367043196149E-2</v>
      </c>
    </row>
    <row r="5809" spans="1:12">
      <c r="A5809" s="98" t="s">
        <v>123</v>
      </c>
      <c r="B5809" s="98">
        <f t="shared" si="493"/>
        <v>12</v>
      </c>
      <c r="C5809" s="98">
        <f t="shared" si="494"/>
        <v>6</v>
      </c>
      <c r="D5809" s="98">
        <f>D5808</f>
        <v>150</v>
      </c>
      <c r="E5809" s="98">
        <f t="shared" si="497"/>
        <v>109</v>
      </c>
      <c r="F5809" s="397">
        <f>F5808+(E5809-E5808)*(F5811-F5808)/(E5811-E5808)</f>
        <v>4.4336000000000002</v>
      </c>
      <c r="G5809" s="98">
        <v>15</v>
      </c>
      <c r="H5809" s="491">
        <f>H5808+(E5809-E5808)*(H5811-H5808)/(E5811-E5808)</f>
        <v>0.30504999999999999</v>
      </c>
      <c r="I5809" s="492">
        <f>I5808+(E5809-E5808)*(I5811-I5808)/(E5811-E5808)</f>
        <v>14.566666666666666</v>
      </c>
      <c r="J5809" s="397">
        <f>J5808+(E5809-E5808)*(J5811-J5808)/(E5811-E5808)</f>
        <v>7.8733333333333336E-2</v>
      </c>
      <c r="K5809" s="469">
        <f t="shared" si="495"/>
        <v>14.534010817898706</v>
      </c>
      <c r="L5809" s="469">
        <f t="shared" si="496"/>
        <v>-3.2655848767960904E-2</v>
      </c>
    </row>
    <row r="5810" spans="1:12">
      <c r="A5810" s="98" t="s">
        <v>123</v>
      </c>
      <c r="B5810" s="98">
        <f t="shared" si="493"/>
        <v>12</v>
      </c>
      <c r="C5810" s="98">
        <f t="shared" si="494"/>
        <v>6</v>
      </c>
      <c r="D5810" s="98">
        <f>D5808</f>
        <v>150</v>
      </c>
      <c r="E5810" s="98">
        <f t="shared" si="497"/>
        <v>110</v>
      </c>
      <c r="F5810" s="397">
        <f>F5808+(E5810-E5808)*(F5811-F5808)/(E5811-E5808)</f>
        <v>4.4447999999999999</v>
      </c>
      <c r="G5810" s="98">
        <v>15</v>
      </c>
      <c r="H5810" s="491">
        <f>H5808+(E5810-E5808)*(H5811-H5808)/(E5811-E5808)</f>
        <v>0.304591</v>
      </c>
      <c r="I5810" s="492">
        <f>I5808+(E5810-E5808)*(I5811-I5808)/(E5811-E5808)</f>
        <v>14.633333333333333</v>
      </c>
      <c r="J5810" s="397">
        <f>J5808+(E5810-E5808)*(J5811-J5808)/(E5811-E5808)</f>
        <v>7.6266666666666663E-2</v>
      </c>
      <c r="K5810" s="469">
        <f t="shared" si="495"/>
        <v>14.592683303183613</v>
      </c>
      <c r="L5810" s="469">
        <f t="shared" si="496"/>
        <v>-4.0650030149720351E-2</v>
      </c>
    </row>
    <row r="5811" spans="1:12">
      <c r="A5811" s="480" t="s">
        <v>123</v>
      </c>
      <c r="B5811" s="480">
        <f t="shared" si="493"/>
        <v>12</v>
      </c>
      <c r="C5811" s="480">
        <f t="shared" si="494"/>
        <v>6</v>
      </c>
      <c r="D5811" s="480">
        <f>D5808</f>
        <v>150</v>
      </c>
      <c r="E5811" s="480">
        <f t="shared" si="497"/>
        <v>111</v>
      </c>
      <c r="F5811" s="484">
        <v>4.4560000000000004</v>
      </c>
      <c r="G5811" s="480">
        <v>15</v>
      </c>
      <c r="H5811" s="482">
        <v>0.30413200000000001</v>
      </c>
      <c r="I5811" s="483">
        <v>14.7</v>
      </c>
      <c r="J5811" s="484">
        <v>7.3800000000000004E-2</v>
      </c>
      <c r="K5811" s="469">
        <f t="shared" si="495"/>
        <v>14.651532887035893</v>
      </c>
      <c r="L5811" s="469">
        <f t="shared" si="496"/>
        <v>-4.8467112964106107E-2</v>
      </c>
    </row>
    <row r="5812" spans="1:12">
      <c r="A5812" s="98" t="s">
        <v>123</v>
      </c>
      <c r="B5812" s="98">
        <f t="shared" si="493"/>
        <v>12</v>
      </c>
      <c r="C5812" s="98">
        <f t="shared" si="494"/>
        <v>6</v>
      </c>
      <c r="D5812" s="98">
        <f>D5811</f>
        <v>150</v>
      </c>
      <c r="E5812" s="98">
        <f t="shared" si="497"/>
        <v>112</v>
      </c>
      <c r="F5812" s="397">
        <f>F5811+(E5812-E5811)*(F5814-F5811)/(E5814-E5811)</f>
        <v>4.4671333333333338</v>
      </c>
      <c r="G5812" s="98">
        <v>15</v>
      </c>
      <c r="H5812" s="491">
        <f>H5811+(E5812-E5811)*(H5814-H5811)/(E5814-E5811)</f>
        <v>0.30366533333333334</v>
      </c>
      <c r="I5812" s="492">
        <f>I5811+(E5812-E5811)*(I5814-I5811)/(E5814-E5811)</f>
        <v>14.733333333333333</v>
      </c>
      <c r="J5812" s="397">
        <f>J5811+(E5812-E5811)*(J5814-J5811)/(E5814-E5811)</f>
        <v>7.1366666666666675E-2</v>
      </c>
      <c r="K5812" s="469">
        <f t="shared" si="495"/>
        <v>14.710712231447779</v>
      </c>
      <c r="L5812" s="469">
        <f t="shared" si="496"/>
        <v>-2.262110188555333E-2</v>
      </c>
    </row>
    <row r="5813" spans="1:12">
      <c r="A5813" s="98" t="s">
        <v>123</v>
      </c>
      <c r="B5813" s="98">
        <f t="shared" si="493"/>
        <v>12</v>
      </c>
      <c r="C5813" s="98">
        <f t="shared" si="494"/>
        <v>6</v>
      </c>
      <c r="D5813" s="98">
        <f>D5811</f>
        <v>150</v>
      </c>
      <c r="E5813" s="98">
        <f t="shared" si="497"/>
        <v>113</v>
      </c>
      <c r="F5813" s="397">
        <f>F5811+(E5813-E5811)*(F5814-F5811)/(E5814-E5811)</f>
        <v>4.4782666666666664</v>
      </c>
      <c r="G5813" s="98">
        <v>15</v>
      </c>
      <c r="H5813" s="491">
        <f>H5811+(E5813-E5811)*(H5814-H5811)/(E5814-E5811)</f>
        <v>0.30319866666666667</v>
      </c>
      <c r="I5813" s="492">
        <f>I5811+(E5813-E5811)*(I5814-I5811)/(E5814-E5811)</f>
        <v>14.766666666666667</v>
      </c>
      <c r="J5813" s="397">
        <f>J5811+(E5813-E5811)*(J5814-J5811)/(E5814-E5811)</f>
        <v>6.8933333333333333E-2</v>
      </c>
      <c r="K5813" s="469">
        <f t="shared" si="495"/>
        <v>14.770073747026151</v>
      </c>
      <c r="L5813" s="469">
        <f t="shared" si="496"/>
        <v>3.4070803594836718E-3</v>
      </c>
    </row>
    <row r="5814" spans="1:12">
      <c r="A5814" s="480" t="s">
        <v>123</v>
      </c>
      <c r="B5814" s="480">
        <f t="shared" si="493"/>
        <v>12</v>
      </c>
      <c r="C5814" s="480">
        <f t="shared" si="494"/>
        <v>6</v>
      </c>
      <c r="D5814" s="480">
        <f>D5811</f>
        <v>150</v>
      </c>
      <c r="E5814" s="480">
        <f t="shared" si="497"/>
        <v>114</v>
      </c>
      <c r="F5814" s="484">
        <v>4.4893999999999998</v>
      </c>
      <c r="G5814" s="480">
        <v>15</v>
      </c>
      <c r="H5814" s="482">
        <v>0.302732</v>
      </c>
      <c r="I5814" s="483">
        <v>14.8</v>
      </c>
      <c r="J5814" s="484">
        <v>6.6500000000000004E-2</v>
      </c>
      <c r="K5814" s="469">
        <f t="shared" si="495"/>
        <v>14.829618276231121</v>
      </c>
      <c r="L5814" s="469">
        <f t="shared" si="496"/>
        <v>2.9618276231120788E-2</v>
      </c>
    </row>
    <row r="5815" spans="1:12">
      <c r="A5815" s="98" t="s">
        <v>123</v>
      </c>
      <c r="B5815" s="98">
        <f t="shared" si="493"/>
        <v>12</v>
      </c>
      <c r="C5815" s="98">
        <f t="shared" si="494"/>
        <v>6</v>
      </c>
      <c r="D5815" s="98">
        <f>D5814</f>
        <v>150</v>
      </c>
      <c r="E5815" s="98">
        <f t="shared" si="497"/>
        <v>115</v>
      </c>
      <c r="F5815" s="397">
        <f>F5814+(E5815-E5814)*(F5817-F5814)/(E5817-E5814)</f>
        <v>4.5004333333333335</v>
      </c>
      <c r="G5815" s="98">
        <v>15</v>
      </c>
      <c r="H5815" s="491">
        <f>H5814+(E5815-E5814)*(H5817-H5814)/(E5817-E5814)</f>
        <v>0.30225733333333332</v>
      </c>
      <c r="I5815" s="492">
        <f>I5814+(E5815-E5814)*(I5817-I5814)/(E5817-E5814)</f>
        <v>14.866666666666667</v>
      </c>
      <c r="J5815" s="397">
        <f>J5814+(E5815-E5814)*(J5817-J5814)/(E5817-E5814)</f>
        <v>6.4033333333333331E-2</v>
      </c>
      <c r="K5815" s="469">
        <f t="shared" si="495"/>
        <v>14.889409906790242</v>
      </c>
      <c r="L5815" s="469">
        <f t="shared" si="496"/>
        <v>2.2743240123574537E-2</v>
      </c>
    </row>
    <row r="5816" spans="1:12">
      <c r="A5816" s="98" t="s">
        <v>123</v>
      </c>
      <c r="B5816" s="98">
        <f t="shared" si="493"/>
        <v>12</v>
      </c>
      <c r="C5816" s="98">
        <f t="shared" si="494"/>
        <v>6</v>
      </c>
      <c r="D5816" s="98">
        <f>D5814</f>
        <v>150</v>
      </c>
      <c r="E5816" s="98">
        <f t="shared" si="497"/>
        <v>116</v>
      </c>
      <c r="F5816" s="397">
        <f>F5814+(E5816-E5814)*(F5817-F5814)/(E5817-E5814)</f>
        <v>4.5114666666666663</v>
      </c>
      <c r="G5816" s="98">
        <v>15</v>
      </c>
      <c r="H5816" s="491">
        <f>H5814+(E5816-E5814)*(H5817-H5814)/(E5817-E5814)</f>
        <v>0.3017826666666667</v>
      </c>
      <c r="I5816" s="492">
        <f>I5814+(E5816-E5814)*(I5817-I5814)/(E5817-E5814)</f>
        <v>14.933333333333334</v>
      </c>
      <c r="J5816" s="397">
        <f>J5814+(E5816-E5814)*(J5817-J5814)/(E5817-E5814)</f>
        <v>6.1566666666666665E-2</v>
      </c>
      <c r="K5816" s="469">
        <f t="shared" si="495"/>
        <v>14.949389626972167</v>
      </c>
      <c r="L5816" s="469">
        <f t="shared" si="496"/>
        <v>1.6056293638833097E-2</v>
      </c>
    </row>
    <row r="5817" spans="1:12">
      <c r="A5817" s="480" t="s">
        <v>123</v>
      </c>
      <c r="B5817" s="480">
        <f t="shared" si="493"/>
        <v>12</v>
      </c>
      <c r="C5817" s="480">
        <f t="shared" si="494"/>
        <v>6</v>
      </c>
      <c r="D5817" s="480">
        <f>D5814</f>
        <v>150</v>
      </c>
      <c r="E5817" s="480">
        <f t="shared" si="497"/>
        <v>117</v>
      </c>
      <c r="F5817" s="484">
        <v>4.5225</v>
      </c>
      <c r="G5817" s="480">
        <v>15</v>
      </c>
      <c r="H5817" s="482">
        <v>0.30130800000000002</v>
      </c>
      <c r="I5817" s="483">
        <v>15</v>
      </c>
      <c r="J5817" s="484">
        <v>5.91E-2</v>
      </c>
      <c r="K5817" s="469">
        <f t="shared" si="495"/>
        <v>15.009558325699947</v>
      </c>
      <c r="L5817" s="469">
        <f t="shared" si="496"/>
        <v>9.5583256999471899E-3</v>
      </c>
    </row>
    <row r="5818" spans="1:12">
      <c r="A5818" s="98" t="s">
        <v>123</v>
      </c>
      <c r="B5818" s="98">
        <f t="shared" si="493"/>
        <v>12</v>
      </c>
      <c r="C5818" s="98">
        <f t="shared" si="494"/>
        <v>6</v>
      </c>
      <c r="D5818" s="98">
        <f>D5817</f>
        <v>150</v>
      </c>
      <c r="E5818" s="98">
        <f t="shared" si="497"/>
        <v>118</v>
      </c>
      <c r="F5818" s="397">
        <f>F5817+(E5818-E5817)*(F5820-F5817)/(E5820-E5817)</f>
        <v>4.5334666666666665</v>
      </c>
      <c r="G5818" s="98">
        <v>15</v>
      </c>
      <c r="H5818" s="491">
        <f>H5817+(E5818-E5817)*(H5820-H5817)/(E5820-E5817)</f>
        <v>0.30082533333333333</v>
      </c>
      <c r="I5818" s="492">
        <f>I5817+(E5818-E5817)*(I5820-I5817)/(E5820-E5817)</f>
        <v>15.066666666666666</v>
      </c>
      <c r="J5818" s="397">
        <f>J5817+(E5818-E5817)*(J5820-J5817)/(E5820-E5817)</f>
        <v>5.6633333333333334E-2</v>
      </c>
      <c r="K5818" s="469">
        <f t="shared" si="495"/>
        <v>15.070096046875484</v>
      </c>
      <c r="L5818" s="469">
        <f t="shared" si="496"/>
        <v>3.4293802088178893E-3</v>
      </c>
    </row>
    <row r="5819" spans="1:12">
      <c r="A5819" s="98" t="s">
        <v>123</v>
      </c>
      <c r="B5819" s="98">
        <f t="shared" si="493"/>
        <v>12</v>
      </c>
      <c r="C5819" s="98">
        <f t="shared" si="494"/>
        <v>6</v>
      </c>
      <c r="D5819" s="98">
        <f>D5817</f>
        <v>150</v>
      </c>
      <c r="E5819" s="98">
        <f t="shared" si="497"/>
        <v>119</v>
      </c>
      <c r="F5819" s="397">
        <f>F5817+(E5819-E5817)*(F5820-F5817)/(E5820-E5817)</f>
        <v>4.5444333333333331</v>
      </c>
      <c r="G5819" s="98">
        <v>15</v>
      </c>
      <c r="H5819" s="491">
        <f>H5817+(E5819-E5817)*(H5820-H5817)/(E5820-E5817)</f>
        <v>0.3003426666666667</v>
      </c>
      <c r="I5819" s="492">
        <f>I5817+(E5819-E5817)*(I5820-I5817)/(E5820-E5817)</f>
        <v>15.133333333333333</v>
      </c>
      <c r="J5819" s="397">
        <f>J5817+(E5819-E5817)*(J5820-J5817)/(E5820-E5817)</f>
        <v>5.4166666666666669E-2</v>
      </c>
      <c r="K5819" s="469">
        <f t="shared" si="495"/>
        <v>15.130828342737404</v>
      </c>
      <c r="L5819" s="469">
        <f t="shared" si="496"/>
        <v>-2.5049905959289021E-3</v>
      </c>
    </row>
    <row r="5820" spans="1:12">
      <c r="A5820" s="480" t="s">
        <v>123</v>
      </c>
      <c r="B5820" s="480">
        <f t="shared" si="493"/>
        <v>12</v>
      </c>
      <c r="C5820" s="480">
        <f t="shared" si="494"/>
        <v>6</v>
      </c>
      <c r="D5820" s="480">
        <f>D5817</f>
        <v>150</v>
      </c>
      <c r="E5820" s="480">
        <f t="shared" si="497"/>
        <v>120</v>
      </c>
      <c r="F5820" s="484">
        <v>4.5553999999999997</v>
      </c>
      <c r="G5820" s="480">
        <v>15</v>
      </c>
      <c r="H5820" s="482">
        <v>0.29986000000000002</v>
      </c>
      <c r="I5820" s="483">
        <v>15.2</v>
      </c>
      <c r="J5820" s="484">
        <v>5.1700000000000003E-2</v>
      </c>
      <c r="K5820" s="469">
        <f t="shared" si="495"/>
        <v>15.191756152871339</v>
      </c>
      <c r="L5820" s="469">
        <f t="shared" si="496"/>
        <v>-8.2438471286607751E-3</v>
      </c>
    </row>
    <row r="5821" spans="1:12">
      <c r="A5821" s="480" t="s">
        <v>123</v>
      </c>
      <c r="B5821" s="480">
        <f t="shared" ref="B5821:B5884" si="498">INT(D5821/12)</f>
        <v>13</v>
      </c>
      <c r="C5821" s="480">
        <f t="shared" ref="C5821:C5884" si="499">D5821-B5821*12</f>
        <v>0</v>
      </c>
      <c r="D5821" s="480">
        <f>D5820+6</f>
        <v>156</v>
      </c>
      <c r="E5821" s="480">
        <v>12</v>
      </c>
      <c r="F5821" s="484">
        <v>3.1636000000000002</v>
      </c>
      <c r="G5821" s="480">
        <v>15</v>
      </c>
      <c r="H5821" s="482">
        <v>0.33128800000000003</v>
      </c>
      <c r="I5821" s="483">
        <v>9.6</v>
      </c>
      <c r="J5821" s="484">
        <v>0.30719999999999997</v>
      </c>
      <c r="K5821" s="469">
        <f t="shared" si="495"/>
        <v>9.5493950882615728</v>
      </c>
      <c r="L5821" s="469">
        <f t="shared" si="496"/>
        <v>-5.060491173842685E-2</v>
      </c>
    </row>
    <row r="5822" spans="1:12">
      <c r="A5822" s="98" t="s">
        <v>123</v>
      </c>
      <c r="B5822" s="98">
        <f t="shared" si="498"/>
        <v>13</v>
      </c>
      <c r="C5822" s="98">
        <f t="shared" si="499"/>
        <v>0</v>
      </c>
      <c r="D5822" s="98">
        <f>D5821</f>
        <v>156</v>
      </c>
      <c r="E5822" s="98">
        <f>E5821+1</f>
        <v>13</v>
      </c>
      <c r="F5822" s="397">
        <f>F5821+(E5822-E5821)*(F5824-F5821)/(E5824-E5821)</f>
        <v>3.1792333333333334</v>
      </c>
      <c r="G5822" s="98">
        <v>15</v>
      </c>
      <c r="H5822" s="491">
        <f>H5821+(E5822-E5821)*(H5824-H5821)/(E5824-E5821)</f>
        <v>0.33102633333333337</v>
      </c>
      <c r="I5822" s="492">
        <f>I5821+(E5822-E5821)*(I5824-I5821)/(E5824-E5821)</f>
        <v>9.6333333333333329</v>
      </c>
      <c r="J5822" s="397">
        <f>J5821+(E5822-E5821)*(J5824-J5821)/(E5824-E5821)</f>
        <v>0.30493333333333333</v>
      </c>
      <c r="K5822" s="469">
        <f t="shared" si="495"/>
        <v>9.6041704637798198</v>
      </c>
      <c r="L5822" s="469">
        <f t="shared" si="496"/>
        <v>-2.9162869553513104E-2</v>
      </c>
    </row>
    <row r="5823" spans="1:12">
      <c r="A5823" s="98" t="s">
        <v>123</v>
      </c>
      <c r="B5823" s="98">
        <f t="shared" si="498"/>
        <v>13</v>
      </c>
      <c r="C5823" s="98">
        <f t="shared" si="499"/>
        <v>0</v>
      </c>
      <c r="D5823" s="98">
        <f>D5821</f>
        <v>156</v>
      </c>
      <c r="E5823" s="98">
        <f t="shared" ref="E5823:E5886" si="500">E5822+1</f>
        <v>14</v>
      </c>
      <c r="F5823" s="397">
        <f>F5821+(E5823-E5821)*(F5824-F5821)/(E5824-E5821)</f>
        <v>3.194866666666667</v>
      </c>
      <c r="G5823" s="98">
        <v>15</v>
      </c>
      <c r="H5823" s="491">
        <f>H5821+(E5823-E5821)*(H5824-H5821)/(E5824-E5821)</f>
        <v>0.33076466666666665</v>
      </c>
      <c r="I5823" s="492">
        <f>I5821+(E5823-E5821)*(I5824-I5821)/(E5824-E5821)</f>
        <v>9.6666666666666661</v>
      </c>
      <c r="J5823" s="397">
        <f>J5821+(E5823-E5821)*(J5824-J5821)/(E5824-E5821)</f>
        <v>0.30266666666666664</v>
      </c>
      <c r="K5823" s="469">
        <f t="shared" si="495"/>
        <v>9.6590325044795211</v>
      </c>
      <c r="L5823" s="469">
        <f t="shared" si="496"/>
        <v>-7.6341621871449661E-3</v>
      </c>
    </row>
    <row r="5824" spans="1:12">
      <c r="A5824" s="480" t="s">
        <v>123</v>
      </c>
      <c r="B5824" s="480">
        <f t="shared" si="498"/>
        <v>13</v>
      </c>
      <c r="C5824" s="480">
        <f t="shared" si="499"/>
        <v>0</v>
      </c>
      <c r="D5824" s="480">
        <f>D5821</f>
        <v>156</v>
      </c>
      <c r="E5824" s="480">
        <f t="shared" si="500"/>
        <v>15</v>
      </c>
      <c r="F5824" s="484">
        <v>3.2105000000000001</v>
      </c>
      <c r="G5824" s="480">
        <v>15</v>
      </c>
      <c r="H5824" s="482">
        <v>0.33050299999999999</v>
      </c>
      <c r="I5824" s="483">
        <v>9.6999999999999993</v>
      </c>
      <c r="J5824" s="484">
        <v>0.3004</v>
      </c>
      <c r="K5824" s="469">
        <f t="shared" si="495"/>
        <v>9.713981416204998</v>
      </c>
      <c r="L5824" s="469">
        <f t="shared" si="496"/>
        <v>1.3981416204998709E-2</v>
      </c>
    </row>
    <row r="5825" spans="1:12">
      <c r="A5825" s="98" t="s">
        <v>123</v>
      </c>
      <c r="B5825" s="98">
        <f t="shared" si="498"/>
        <v>13</v>
      </c>
      <c r="C5825" s="98">
        <f t="shared" si="499"/>
        <v>0</v>
      </c>
      <c r="D5825" s="98">
        <f>D5824</f>
        <v>156</v>
      </c>
      <c r="E5825" s="98">
        <f t="shared" si="500"/>
        <v>16</v>
      </c>
      <c r="F5825" s="397">
        <f>F5824+(E5825-E5824)*(F5827-F5824)/(E5827-E5824)</f>
        <v>3.2258666666666667</v>
      </c>
      <c r="G5825" s="98">
        <v>15</v>
      </c>
      <c r="H5825" s="491">
        <f>H5824+(E5825-E5824)*(H5827-H5824)/(E5827-E5824)</f>
        <v>0.33024199999999998</v>
      </c>
      <c r="I5825" s="492">
        <f>I5824+(E5825-E5824)*(I5827-I5824)/(E5827-E5824)</f>
        <v>9.7666666666666657</v>
      </c>
      <c r="J5825" s="397">
        <f>J5824+(E5825-E5824)*(J5827-J5824)/(E5827-E5824)</f>
        <v>0.29813333333333336</v>
      </c>
      <c r="K5825" s="469">
        <f t="shared" si="495"/>
        <v>9.76819019587656</v>
      </c>
      <c r="L5825" s="469">
        <f t="shared" si="496"/>
        <v>1.5235292098942921E-3</v>
      </c>
    </row>
    <row r="5826" spans="1:12">
      <c r="A5826" s="98" t="s">
        <v>123</v>
      </c>
      <c r="B5826" s="98">
        <f t="shared" si="498"/>
        <v>13</v>
      </c>
      <c r="C5826" s="98">
        <f t="shared" si="499"/>
        <v>0</v>
      </c>
      <c r="D5826" s="98">
        <f>D5824</f>
        <v>156</v>
      </c>
      <c r="E5826" s="98">
        <f t="shared" si="500"/>
        <v>17</v>
      </c>
      <c r="F5826" s="397">
        <f>F5824+(E5826-E5824)*(F5827-F5824)/(E5827-E5824)</f>
        <v>3.2412333333333336</v>
      </c>
      <c r="G5826" s="98">
        <v>15</v>
      </c>
      <c r="H5826" s="491">
        <f>H5824+(E5826-E5824)*(H5827-H5824)/(E5827-E5824)</f>
        <v>0.32998100000000002</v>
      </c>
      <c r="I5826" s="492">
        <f>I5824+(E5826-E5824)*(I5827-I5824)/(E5827-E5824)</f>
        <v>9.8333333333333339</v>
      </c>
      <c r="J5826" s="397">
        <f>J5824+(E5826-E5824)*(J5827-J5824)/(E5827-E5824)</f>
        <v>0.29586666666666667</v>
      </c>
      <c r="K5826" s="469">
        <f t="shared" si="495"/>
        <v>9.8224847289187363</v>
      </c>
      <c r="L5826" s="469">
        <f t="shared" si="496"/>
        <v>-1.0848604414597673E-2</v>
      </c>
    </row>
    <row r="5827" spans="1:12">
      <c r="A5827" s="480" t="s">
        <v>123</v>
      </c>
      <c r="B5827" s="480">
        <f t="shared" si="498"/>
        <v>13</v>
      </c>
      <c r="C5827" s="480">
        <f t="shared" si="499"/>
        <v>0</v>
      </c>
      <c r="D5827" s="480">
        <f>D5824</f>
        <v>156</v>
      </c>
      <c r="E5827" s="480">
        <f t="shared" si="500"/>
        <v>18</v>
      </c>
      <c r="F5827" s="484">
        <v>3.2566000000000002</v>
      </c>
      <c r="G5827" s="480">
        <v>15</v>
      </c>
      <c r="H5827" s="482">
        <v>0.32972000000000001</v>
      </c>
      <c r="I5827" s="483">
        <v>9.9</v>
      </c>
      <c r="J5827" s="484">
        <v>0.29360000000000003</v>
      </c>
      <c r="K5827" s="469">
        <f t="shared" si="495"/>
        <v>9.8768652189736752</v>
      </c>
      <c r="L5827" s="469">
        <f t="shared" si="496"/>
        <v>-2.3134781026325157E-2</v>
      </c>
    </row>
    <row r="5828" spans="1:12">
      <c r="A5828" s="98" t="s">
        <v>123</v>
      </c>
      <c r="B5828" s="98">
        <f t="shared" si="498"/>
        <v>13</v>
      </c>
      <c r="C5828" s="98">
        <f t="shared" si="499"/>
        <v>0</v>
      </c>
      <c r="D5828" s="98">
        <f>D5827</f>
        <v>156</v>
      </c>
      <c r="E5828" s="98">
        <f t="shared" si="500"/>
        <v>19</v>
      </c>
      <c r="F5828" s="397">
        <f>F5827+(E5828-E5827)*(F5830-F5827)/(E5830-E5827)</f>
        <v>3.2717666666666667</v>
      </c>
      <c r="G5828" s="98">
        <v>15</v>
      </c>
      <c r="H5828" s="491">
        <f>H5827+(E5828-E5827)*(H5830-H5827)/(E5830-E5827)</f>
        <v>0.32945933333333333</v>
      </c>
      <c r="I5828" s="492">
        <f>I5827+(E5828-E5827)*(I5830-I5827)/(E5830-E5827)</f>
        <v>9.9333333333333336</v>
      </c>
      <c r="J5828" s="397">
        <f>J5827+(E5828-E5827)*(J5830-J5827)/(E5830-E5827)</f>
        <v>0.29133333333333333</v>
      </c>
      <c r="K5828" s="469">
        <f t="shared" si="495"/>
        <v>9.9307147670223337</v>
      </c>
      <c r="L5828" s="469">
        <f t="shared" si="496"/>
        <v>-2.6185663109998814E-3</v>
      </c>
    </row>
    <row r="5829" spans="1:12">
      <c r="A5829" s="98" t="s">
        <v>123</v>
      </c>
      <c r="B5829" s="98">
        <f t="shared" si="498"/>
        <v>13</v>
      </c>
      <c r="C5829" s="98">
        <f t="shared" si="499"/>
        <v>0</v>
      </c>
      <c r="D5829" s="98">
        <f>D5827</f>
        <v>156</v>
      </c>
      <c r="E5829" s="98">
        <f t="shared" si="500"/>
        <v>20</v>
      </c>
      <c r="F5829" s="397">
        <f>F5827+(E5829-E5827)*(F5830-F5827)/(E5830-E5827)</f>
        <v>3.2869333333333333</v>
      </c>
      <c r="G5829" s="98">
        <v>15</v>
      </c>
      <c r="H5829" s="491">
        <f>H5827+(E5829-E5827)*(H5830-H5827)/(E5830-E5827)</f>
        <v>0.32919866666666669</v>
      </c>
      <c r="I5829" s="492">
        <f>I5827+(E5829-E5827)*(I5830-I5827)/(E5830-E5827)</f>
        <v>9.9666666666666668</v>
      </c>
      <c r="J5829" s="397">
        <f>J5827+(E5829-E5827)*(J5830-J5827)/(E5830-E5827)</f>
        <v>0.28906666666666669</v>
      </c>
      <c r="K5829" s="469">
        <f t="shared" si="495"/>
        <v>9.9846495935584993</v>
      </c>
      <c r="L5829" s="469">
        <f t="shared" si="496"/>
        <v>1.7982926891832562E-2</v>
      </c>
    </row>
    <row r="5830" spans="1:12">
      <c r="A5830" s="480" t="s">
        <v>123</v>
      </c>
      <c r="B5830" s="480">
        <f t="shared" si="498"/>
        <v>13</v>
      </c>
      <c r="C5830" s="480">
        <f t="shared" si="499"/>
        <v>0</v>
      </c>
      <c r="D5830" s="480">
        <f>D5827</f>
        <v>156</v>
      </c>
      <c r="E5830" s="480">
        <f t="shared" si="500"/>
        <v>21</v>
      </c>
      <c r="F5830" s="484">
        <v>3.3020999999999998</v>
      </c>
      <c r="G5830" s="480">
        <v>15</v>
      </c>
      <c r="H5830" s="482">
        <v>0.32893800000000001</v>
      </c>
      <c r="I5830" s="483">
        <v>10</v>
      </c>
      <c r="J5830" s="484">
        <v>0.2868</v>
      </c>
      <c r="K5830" s="469">
        <f t="shared" si="495"/>
        <v>10.038669901318789</v>
      </c>
      <c r="L5830" s="469">
        <f t="shared" si="496"/>
        <v>3.8669901318789002E-2</v>
      </c>
    </row>
    <row r="5831" spans="1:12">
      <c r="A5831" s="98" t="s">
        <v>123</v>
      </c>
      <c r="B5831" s="98">
        <f t="shared" si="498"/>
        <v>13</v>
      </c>
      <c r="C5831" s="98">
        <f t="shared" si="499"/>
        <v>0</v>
      </c>
      <c r="D5831" s="98">
        <f>D5830</f>
        <v>156</v>
      </c>
      <c r="E5831" s="98">
        <f t="shared" si="500"/>
        <v>22</v>
      </c>
      <c r="F5831" s="397">
        <f>F5830+(E5831-E5830)*(F5833-F5830)/(E5833-E5830)</f>
        <v>3.3170666666666664</v>
      </c>
      <c r="G5831" s="98">
        <v>15</v>
      </c>
      <c r="H5831" s="491">
        <f>H5830+(E5831-E5830)*(H5833-H5830)/(E5833-E5830)</f>
        <v>0.32867766666666665</v>
      </c>
      <c r="I5831" s="492">
        <f>I5830+(E5831-E5830)*(I5833-I5830)/(E5833-E5830)</f>
        <v>10.066666666666666</v>
      </c>
      <c r="J5831" s="397">
        <f>J5830+(E5831-E5830)*(J5833-J5830)/(E5833-E5830)</f>
        <v>0.28449999999999998</v>
      </c>
      <c r="K5831" s="469">
        <f t="shared" si="495"/>
        <v>10.092157159040315</v>
      </c>
      <c r="L5831" s="469">
        <f t="shared" si="496"/>
        <v>2.5490492373648976E-2</v>
      </c>
    </row>
    <row r="5832" spans="1:12">
      <c r="A5832" s="98" t="s">
        <v>123</v>
      </c>
      <c r="B5832" s="98">
        <f t="shared" si="498"/>
        <v>13</v>
      </c>
      <c r="C5832" s="98">
        <f t="shared" si="499"/>
        <v>0</v>
      </c>
      <c r="D5832" s="98">
        <f>D5830</f>
        <v>156</v>
      </c>
      <c r="E5832" s="98">
        <f t="shared" si="500"/>
        <v>23</v>
      </c>
      <c r="F5832" s="397">
        <f>F5830+(E5832-E5830)*(F5833-F5830)/(E5833-E5830)</f>
        <v>3.3320333333333334</v>
      </c>
      <c r="G5832" s="98">
        <v>15</v>
      </c>
      <c r="H5832" s="491">
        <f>H5830+(E5832-E5830)*(H5833-H5830)/(E5833-E5830)</f>
        <v>0.32841733333333334</v>
      </c>
      <c r="I5832" s="492">
        <f>I5830+(E5832-E5830)*(I5833-I5830)/(E5833-E5830)</f>
        <v>10.133333333333333</v>
      </c>
      <c r="J5832" s="397">
        <f>J5830+(E5832-E5830)*(J5833-J5830)/(E5833-E5830)</f>
        <v>0.28220000000000001</v>
      </c>
      <c r="K5832" s="469">
        <f t="shared" si="495"/>
        <v>10.145729214454779</v>
      </c>
      <c r="L5832" s="469">
        <f t="shared" si="496"/>
        <v>1.239588112144574E-2</v>
      </c>
    </row>
    <row r="5833" spans="1:12">
      <c r="A5833" s="480" t="s">
        <v>123</v>
      </c>
      <c r="B5833" s="480">
        <f t="shared" si="498"/>
        <v>13</v>
      </c>
      <c r="C5833" s="480">
        <f t="shared" si="499"/>
        <v>0</v>
      </c>
      <c r="D5833" s="480">
        <f>D5830</f>
        <v>156</v>
      </c>
      <c r="E5833" s="480">
        <f t="shared" si="500"/>
        <v>24</v>
      </c>
      <c r="F5833" s="484">
        <v>3.347</v>
      </c>
      <c r="G5833" s="480">
        <v>15</v>
      </c>
      <c r="H5833" s="482">
        <v>0.32815699999999998</v>
      </c>
      <c r="I5833" s="483">
        <v>10.199999999999999</v>
      </c>
      <c r="J5833" s="484">
        <v>0.27989999999999998</v>
      </c>
      <c r="K5833" s="469">
        <f t="shared" si="495"/>
        <v>10.199386269377159</v>
      </c>
      <c r="L5833" s="469">
        <f t="shared" si="496"/>
        <v>-6.1373062283998081E-4</v>
      </c>
    </row>
    <row r="5834" spans="1:12">
      <c r="A5834" s="98" t="s">
        <v>123</v>
      </c>
      <c r="B5834" s="98">
        <f t="shared" si="498"/>
        <v>13</v>
      </c>
      <c r="C5834" s="98">
        <f t="shared" si="499"/>
        <v>0</v>
      </c>
      <c r="D5834" s="98">
        <f>D5833</f>
        <v>156</v>
      </c>
      <c r="E5834" s="98">
        <f t="shared" si="500"/>
        <v>25</v>
      </c>
      <c r="F5834" s="397">
        <f>F5833+(E5834-E5833)*(F5836-F5833)/(E5836-E5833)</f>
        <v>3.3617666666666666</v>
      </c>
      <c r="G5834" s="98">
        <v>15</v>
      </c>
      <c r="H5834" s="491">
        <f>H5833+(E5834-E5833)*(H5836-H5833)/(E5836-E5833)</f>
        <v>0.32789666666666667</v>
      </c>
      <c r="I5834" s="492">
        <f>I5833+(E5834-E5833)*(I5836-I5833)/(E5836-E5833)</f>
        <v>10.266666666666666</v>
      </c>
      <c r="J5834" s="397">
        <f>J5833+(E5834-E5833)*(J5836-J5833)/(E5836-E5833)</f>
        <v>0.27763333333333334</v>
      </c>
      <c r="K5834" s="469">
        <f t="shared" si="495"/>
        <v>10.252518578007299</v>
      </c>
      <c r="L5834" s="469">
        <f t="shared" si="496"/>
        <v>-1.4148088659366564E-2</v>
      </c>
    </row>
    <row r="5835" spans="1:12">
      <c r="A5835" s="98" t="s">
        <v>123</v>
      </c>
      <c r="B5835" s="98">
        <f t="shared" si="498"/>
        <v>13</v>
      </c>
      <c r="C5835" s="98">
        <f t="shared" si="499"/>
        <v>0</v>
      </c>
      <c r="D5835" s="98">
        <f>D5833</f>
        <v>156</v>
      </c>
      <c r="E5835" s="98">
        <f t="shared" si="500"/>
        <v>26</v>
      </c>
      <c r="F5835" s="397">
        <f>F5833+(E5835-E5833)*(F5836-F5833)/(E5836-E5833)</f>
        <v>3.3765333333333336</v>
      </c>
      <c r="G5835" s="98">
        <v>15</v>
      </c>
      <c r="H5835" s="491">
        <f>H5833+(E5835-E5833)*(H5836-H5833)/(E5836-E5833)</f>
        <v>0.32763633333333331</v>
      </c>
      <c r="I5835" s="492">
        <f>I5833+(E5835-E5833)*(I5836-I5833)/(E5836-E5833)</f>
        <v>10.333333333333334</v>
      </c>
      <c r="J5835" s="397">
        <f>J5833+(E5835-E5833)*(J5836-J5833)/(E5836-E5833)</f>
        <v>0.27536666666666665</v>
      </c>
      <c r="K5835" s="469">
        <f t="shared" ref="K5835:K5898" si="501">F5835/H5835</f>
        <v>10.305735322395055</v>
      </c>
      <c r="L5835" s="469">
        <f t="shared" ref="L5835:L5898" si="502">K5835-I5835</f>
        <v>-2.7598010938278961E-2</v>
      </c>
    </row>
    <row r="5836" spans="1:12">
      <c r="A5836" s="480" t="s">
        <v>123</v>
      </c>
      <c r="B5836" s="480">
        <f t="shared" si="498"/>
        <v>13</v>
      </c>
      <c r="C5836" s="480">
        <f t="shared" si="499"/>
        <v>0</v>
      </c>
      <c r="D5836" s="480">
        <f>D5833</f>
        <v>156</v>
      </c>
      <c r="E5836" s="480">
        <f t="shared" si="500"/>
        <v>27</v>
      </c>
      <c r="F5836" s="484">
        <v>3.3913000000000002</v>
      </c>
      <c r="G5836" s="480">
        <v>15</v>
      </c>
      <c r="H5836" s="482">
        <v>0.327376</v>
      </c>
      <c r="I5836" s="483">
        <v>10.4</v>
      </c>
      <c r="J5836" s="484">
        <v>0.27310000000000001</v>
      </c>
      <c r="K5836" s="469">
        <f t="shared" si="501"/>
        <v>10.359036703973413</v>
      </c>
      <c r="L5836" s="469">
        <f t="shared" si="502"/>
        <v>-4.096329602658777E-2</v>
      </c>
    </row>
    <row r="5837" spans="1:12">
      <c r="A5837" s="98" t="s">
        <v>123</v>
      </c>
      <c r="B5837" s="98">
        <f t="shared" si="498"/>
        <v>13</v>
      </c>
      <c r="C5837" s="98">
        <f t="shared" si="499"/>
        <v>0</v>
      </c>
      <c r="D5837" s="98">
        <f>D5836</f>
        <v>156</v>
      </c>
      <c r="E5837" s="98">
        <f t="shared" si="500"/>
        <v>28</v>
      </c>
      <c r="F5837" s="397">
        <f>F5836+(E5837-E5836)*(F5839-F5836)/(E5839-E5836)</f>
        <v>3.4058666666666668</v>
      </c>
      <c r="G5837" s="98">
        <v>15</v>
      </c>
      <c r="H5837" s="491">
        <f>H5836+(E5837-E5836)*(H5839-H5836)/(E5839-E5836)</f>
        <v>0.32711533333333331</v>
      </c>
      <c r="I5837" s="492">
        <f>I5836+(E5837-E5836)*(I5839-I5836)/(E5839-E5836)</f>
        <v>10.433333333333334</v>
      </c>
      <c r="J5837" s="397">
        <f>J5836+(E5837-E5836)*(J5839-J5836)/(E5839-E5836)</f>
        <v>0.27083333333333331</v>
      </c>
      <c r="K5837" s="469">
        <f t="shared" si="501"/>
        <v>10.411822130013269</v>
      </c>
      <c r="L5837" s="469">
        <f t="shared" si="502"/>
        <v>-2.1511203320065064E-2</v>
      </c>
    </row>
    <row r="5838" spans="1:12">
      <c r="A5838" s="98" t="s">
        <v>123</v>
      </c>
      <c r="B5838" s="98">
        <f t="shared" si="498"/>
        <v>13</v>
      </c>
      <c r="C5838" s="98">
        <f t="shared" si="499"/>
        <v>0</v>
      </c>
      <c r="D5838" s="98">
        <f>D5836</f>
        <v>156</v>
      </c>
      <c r="E5838" s="98">
        <f t="shared" si="500"/>
        <v>29</v>
      </c>
      <c r="F5838" s="397">
        <f>F5836+(E5838-E5836)*(F5839-F5836)/(E5839-E5836)</f>
        <v>3.4204333333333334</v>
      </c>
      <c r="G5838" s="98">
        <v>15</v>
      </c>
      <c r="H5838" s="491">
        <f>H5836+(E5838-E5836)*(H5839-H5836)/(E5839-E5836)</f>
        <v>0.32685466666666668</v>
      </c>
      <c r="I5838" s="492">
        <f>I5836+(E5838-E5836)*(I5839-I5836)/(E5839-E5836)</f>
        <v>10.466666666666667</v>
      </c>
      <c r="J5838" s="397">
        <f>J5836+(E5838-E5836)*(J5839-J5836)/(E5839-E5836)</f>
        <v>0.26856666666666668</v>
      </c>
      <c r="K5838" s="469">
        <f t="shared" si="501"/>
        <v>10.464691748830266</v>
      </c>
      <c r="L5838" s="469">
        <f t="shared" si="502"/>
        <v>-1.9749178364012465E-3</v>
      </c>
    </row>
    <row r="5839" spans="1:12">
      <c r="A5839" s="480" t="s">
        <v>123</v>
      </c>
      <c r="B5839" s="480">
        <f t="shared" si="498"/>
        <v>13</v>
      </c>
      <c r="C5839" s="480">
        <f t="shared" si="499"/>
        <v>0</v>
      </c>
      <c r="D5839" s="480">
        <f>D5836</f>
        <v>156</v>
      </c>
      <c r="E5839" s="480">
        <f t="shared" si="500"/>
        <v>30</v>
      </c>
      <c r="F5839" s="484">
        <v>3.4350000000000001</v>
      </c>
      <c r="G5839" s="480">
        <v>15</v>
      </c>
      <c r="H5839" s="482">
        <v>0.326594</v>
      </c>
      <c r="I5839" s="483">
        <v>10.5</v>
      </c>
      <c r="J5839" s="484">
        <v>0.26629999999999998</v>
      </c>
      <c r="K5839" s="469">
        <f t="shared" si="501"/>
        <v>10.517645762016448</v>
      </c>
      <c r="L5839" s="469">
        <f t="shared" si="502"/>
        <v>1.7645762016448074E-2</v>
      </c>
    </row>
    <row r="5840" spans="1:12">
      <c r="A5840" s="98" t="s">
        <v>123</v>
      </c>
      <c r="B5840" s="98">
        <f t="shared" si="498"/>
        <v>13</v>
      </c>
      <c r="C5840" s="98">
        <f t="shared" si="499"/>
        <v>0</v>
      </c>
      <c r="D5840" s="98">
        <f>D5839</f>
        <v>156</v>
      </c>
      <c r="E5840" s="98">
        <f t="shared" si="500"/>
        <v>31</v>
      </c>
      <c r="F5840" s="397">
        <f>F5839+(E5840-E5839)*(F5842-F5839)/(E5842-E5839)</f>
        <v>3.4494000000000002</v>
      </c>
      <c r="G5840" s="98">
        <v>15</v>
      </c>
      <c r="H5840" s="491">
        <f>H5839+(E5840-E5839)*(H5842-H5839)/(E5842-E5839)</f>
        <v>0.32633299999999998</v>
      </c>
      <c r="I5840" s="492">
        <f>I5839+(E5840-E5839)*(I5842-I5839)/(E5842-E5839)</f>
        <v>10.566666666666666</v>
      </c>
      <c r="J5840" s="397">
        <f>J5839+(E5840-E5839)*(J5842-J5839)/(E5842-E5839)</f>
        <v>0.26403333333333334</v>
      </c>
      <c r="K5840" s="469">
        <f t="shared" si="501"/>
        <v>10.570184443497901</v>
      </c>
      <c r="L5840" s="469">
        <f t="shared" si="502"/>
        <v>3.5177768312344426E-3</v>
      </c>
    </row>
    <row r="5841" spans="1:12">
      <c r="A5841" s="98" t="s">
        <v>123</v>
      </c>
      <c r="B5841" s="98">
        <f t="shared" si="498"/>
        <v>13</v>
      </c>
      <c r="C5841" s="98">
        <f t="shared" si="499"/>
        <v>0</v>
      </c>
      <c r="D5841" s="98">
        <f>D5839</f>
        <v>156</v>
      </c>
      <c r="E5841" s="98">
        <f t="shared" si="500"/>
        <v>32</v>
      </c>
      <c r="F5841" s="397">
        <f>F5839+(E5841-E5839)*(F5842-F5839)/(E5842-E5839)</f>
        <v>3.4638</v>
      </c>
      <c r="G5841" s="98">
        <v>15</v>
      </c>
      <c r="H5841" s="491">
        <f>H5839+(E5841-E5839)*(H5842-H5839)/(E5842-E5839)</f>
        <v>0.32607200000000003</v>
      </c>
      <c r="I5841" s="492">
        <f>I5839+(E5841-E5839)*(I5842-I5839)/(E5842-E5839)</f>
        <v>10.633333333333333</v>
      </c>
      <c r="J5841" s="397">
        <f>J5839+(E5841-E5839)*(J5842-J5839)/(E5842-E5839)</f>
        <v>0.26176666666666665</v>
      </c>
      <c r="K5841" s="469">
        <f t="shared" si="501"/>
        <v>10.622807232758408</v>
      </c>
      <c r="L5841" s="469">
        <f t="shared" si="502"/>
        <v>-1.0526100574924868E-2</v>
      </c>
    </row>
    <row r="5842" spans="1:12">
      <c r="A5842" s="480" t="s">
        <v>123</v>
      </c>
      <c r="B5842" s="480">
        <f t="shared" si="498"/>
        <v>13</v>
      </c>
      <c r="C5842" s="480">
        <f t="shared" si="499"/>
        <v>0</v>
      </c>
      <c r="D5842" s="480">
        <f>D5839</f>
        <v>156</v>
      </c>
      <c r="E5842" s="480">
        <f t="shared" si="500"/>
        <v>33</v>
      </c>
      <c r="F5842" s="484">
        <v>3.4782000000000002</v>
      </c>
      <c r="G5842" s="480">
        <v>15</v>
      </c>
      <c r="H5842" s="482">
        <v>0.32581100000000002</v>
      </c>
      <c r="I5842" s="483">
        <v>10.7</v>
      </c>
      <c r="J5842" s="484">
        <v>0.25950000000000001</v>
      </c>
      <c r="K5842" s="469">
        <f t="shared" si="501"/>
        <v>10.675514331928634</v>
      </c>
      <c r="L5842" s="469">
        <f t="shared" si="502"/>
        <v>-2.4485668071365652E-2</v>
      </c>
    </row>
    <row r="5843" spans="1:12">
      <c r="A5843" s="98" t="s">
        <v>123</v>
      </c>
      <c r="B5843" s="98">
        <f t="shared" si="498"/>
        <v>13</v>
      </c>
      <c r="C5843" s="98">
        <f t="shared" si="499"/>
        <v>0</v>
      </c>
      <c r="D5843" s="98">
        <f>D5842</f>
        <v>156</v>
      </c>
      <c r="E5843" s="98">
        <f t="shared" si="500"/>
        <v>34</v>
      </c>
      <c r="F5843" s="397">
        <f>F5842+(E5843-E5842)*(F5845-F5842)/(E5845-E5842)</f>
        <v>3.4923999999999999</v>
      </c>
      <c r="G5843" s="98">
        <v>15</v>
      </c>
      <c r="H5843" s="491">
        <f>H5842+(E5843-E5842)*(H5845-H5842)/(E5845-E5842)</f>
        <v>0.32554966666666668</v>
      </c>
      <c r="I5843" s="492">
        <f>I5842+(E5843-E5842)*(I5845-I5842)/(E5845-E5842)</f>
        <v>10.733333333333333</v>
      </c>
      <c r="J5843" s="397">
        <f>J5842+(E5843-E5842)*(J5845-J5842)/(E5845-E5842)</f>
        <v>0.25719999999999998</v>
      </c>
      <c r="K5843" s="469">
        <f t="shared" si="501"/>
        <v>10.727702583016006</v>
      </c>
      <c r="L5843" s="469">
        <f t="shared" si="502"/>
        <v>-5.6307503173265161E-3</v>
      </c>
    </row>
    <row r="5844" spans="1:12">
      <c r="A5844" s="98" t="s">
        <v>123</v>
      </c>
      <c r="B5844" s="98">
        <f t="shared" si="498"/>
        <v>13</v>
      </c>
      <c r="C5844" s="98">
        <f t="shared" si="499"/>
        <v>0</v>
      </c>
      <c r="D5844" s="98">
        <f>D5842</f>
        <v>156</v>
      </c>
      <c r="E5844" s="98">
        <f t="shared" si="500"/>
        <v>35</v>
      </c>
      <c r="F5844" s="397">
        <f>F5842+(E5844-E5842)*(F5845-F5842)/(E5845-E5842)</f>
        <v>3.5066000000000002</v>
      </c>
      <c r="G5844" s="98">
        <v>15</v>
      </c>
      <c r="H5844" s="491">
        <f>H5842+(E5844-E5842)*(H5845-H5842)/(E5845-E5842)</f>
        <v>0.32528833333333335</v>
      </c>
      <c r="I5844" s="492">
        <f>I5842+(E5844-E5842)*(I5845-I5842)/(E5845-E5842)</f>
        <v>10.766666666666667</v>
      </c>
      <c r="J5844" s="397">
        <f>J5842+(E5844-E5842)*(J5845-J5842)/(E5845-E5842)</f>
        <v>0.25490000000000002</v>
      </c>
      <c r="K5844" s="469">
        <f t="shared" si="501"/>
        <v>10.779974689121959</v>
      </c>
      <c r="L5844" s="469">
        <f t="shared" si="502"/>
        <v>1.330802245529128E-2</v>
      </c>
    </row>
    <row r="5845" spans="1:12">
      <c r="A5845" s="480" t="s">
        <v>123</v>
      </c>
      <c r="B5845" s="480">
        <f t="shared" si="498"/>
        <v>13</v>
      </c>
      <c r="C5845" s="480">
        <f t="shared" si="499"/>
        <v>0</v>
      </c>
      <c r="D5845" s="480">
        <f>D5842</f>
        <v>156</v>
      </c>
      <c r="E5845" s="480">
        <f t="shared" si="500"/>
        <v>36</v>
      </c>
      <c r="F5845" s="484">
        <v>3.5207999999999999</v>
      </c>
      <c r="G5845" s="480">
        <v>15</v>
      </c>
      <c r="H5845" s="482">
        <v>0.32502700000000001</v>
      </c>
      <c r="I5845" s="483">
        <v>10.8</v>
      </c>
      <c r="J5845" s="484">
        <v>0.25259999999999999</v>
      </c>
      <c r="K5845" s="469">
        <f t="shared" si="501"/>
        <v>10.83233085251379</v>
      </c>
      <c r="L5845" s="469">
        <f t="shared" si="502"/>
        <v>3.233085251378931E-2</v>
      </c>
    </row>
    <row r="5846" spans="1:12">
      <c r="A5846" s="98" t="s">
        <v>123</v>
      </c>
      <c r="B5846" s="98">
        <f t="shared" si="498"/>
        <v>13</v>
      </c>
      <c r="C5846" s="98">
        <f t="shared" si="499"/>
        <v>0</v>
      </c>
      <c r="D5846" s="98">
        <f>D5845</f>
        <v>156</v>
      </c>
      <c r="E5846" s="98">
        <f t="shared" si="500"/>
        <v>37</v>
      </c>
      <c r="F5846" s="397">
        <f>F5845+(E5846-E5845)*(F5848-F5845)/(E5848-E5845)</f>
        <v>3.5348333333333333</v>
      </c>
      <c r="G5846" s="98">
        <v>15</v>
      </c>
      <c r="H5846" s="491">
        <f>H5845+(E5846-E5845)*(H5848-H5845)/(E5848-E5845)</f>
        <v>0.32476466666666665</v>
      </c>
      <c r="I5846" s="492">
        <f>I5845+(E5846-E5845)*(I5848-I5845)/(E5848-E5845)</f>
        <v>10.866666666666667</v>
      </c>
      <c r="J5846" s="397">
        <f>J5845+(E5846-E5845)*(J5848-J5845)/(E5848-E5845)</f>
        <v>0.2503333333333333</v>
      </c>
      <c r="K5846" s="469">
        <f t="shared" si="501"/>
        <v>10.88429159986616</v>
      </c>
      <c r="L5846" s="469">
        <f t="shared" si="502"/>
        <v>1.7624933199492432E-2</v>
      </c>
    </row>
    <row r="5847" spans="1:12">
      <c r="A5847" s="98" t="s">
        <v>123</v>
      </c>
      <c r="B5847" s="98">
        <f t="shared" si="498"/>
        <v>13</v>
      </c>
      <c r="C5847" s="98">
        <f t="shared" si="499"/>
        <v>0</v>
      </c>
      <c r="D5847" s="98">
        <f>D5845</f>
        <v>156</v>
      </c>
      <c r="E5847" s="98">
        <f t="shared" si="500"/>
        <v>38</v>
      </c>
      <c r="F5847" s="397">
        <f>F5845+(E5847-E5845)*(F5848-F5845)/(E5848-E5845)</f>
        <v>3.5488666666666666</v>
      </c>
      <c r="G5847" s="98">
        <v>15</v>
      </c>
      <c r="H5847" s="491">
        <f>H5845+(E5847-E5845)*(H5848-H5845)/(E5848-E5845)</f>
        <v>0.32450233333333334</v>
      </c>
      <c r="I5847" s="492">
        <f>I5845+(E5847-E5845)*(I5848-I5845)/(E5848-E5845)</f>
        <v>10.933333333333334</v>
      </c>
      <c r="J5847" s="397">
        <f>J5845+(E5847-E5845)*(J5848-J5845)/(E5848-E5845)</f>
        <v>0.24806666666666666</v>
      </c>
      <c r="K5847" s="469">
        <f t="shared" si="501"/>
        <v>10.936336359163313</v>
      </c>
      <c r="L5847" s="469">
        <f t="shared" si="502"/>
        <v>3.0030258299795776E-3</v>
      </c>
    </row>
    <row r="5848" spans="1:12">
      <c r="A5848" s="480" t="s">
        <v>123</v>
      </c>
      <c r="B5848" s="480">
        <f t="shared" si="498"/>
        <v>13</v>
      </c>
      <c r="C5848" s="480">
        <f t="shared" si="499"/>
        <v>0</v>
      </c>
      <c r="D5848" s="480">
        <f>D5845</f>
        <v>156</v>
      </c>
      <c r="E5848" s="480">
        <f t="shared" si="500"/>
        <v>39</v>
      </c>
      <c r="F5848" s="484">
        <v>3.5629</v>
      </c>
      <c r="G5848" s="480">
        <v>15</v>
      </c>
      <c r="H5848" s="482">
        <v>0.32423999999999997</v>
      </c>
      <c r="I5848" s="483">
        <v>11</v>
      </c>
      <c r="J5848" s="484">
        <v>0.24579999999999999</v>
      </c>
      <c r="K5848" s="469">
        <f t="shared" si="501"/>
        <v>10.988465334320257</v>
      </c>
      <c r="L5848" s="469">
        <f t="shared" si="502"/>
        <v>-1.1534665679743483E-2</v>
      </c>
    </row>
    <row r="5849" spans="1:12">
      <c r="A5849" s="98" t="s">
        <v>123</v>
      </c>
      <c r="B5849" s="98">
        <f t="shared" si="498"/>
        <v>13</v>
      </c>
      <c r="C5849" s="98">
        <f t="shared" si="499"/>
        <v>0</v>
      </c>
      <c r="D5849" s="98">
        <f>D5848</f>
        <v>156</v>
      </c>
      <c r="E5849" s="98">
        <f t="shared" si="500"/>
        <v>40</v>
      </c>
      <c r="F5849" s="397">
        <f>F5848+(E5849-E5848)*(F5851-F5848)/(E5851-E5848)</f>
        <v>3.5768</v>
      </c>
      <c r="G5849" s="98">
        <v>15</v>
      </c>
      <c r="H5849" s="491">
        <f>H5848+(E5849-E5848)*(H5851-H5848)/(E5851-E5848)</f>
        <v>0.32397633333333331</v>
      </c>
      <c r="I5849" s="492">
        <f>I5848+(E5849-E5848)*(I5851-I5848)/(E5851-E5848)</f>
        <v>11.033333333333333</v>
      </c>
      <c r="J5849" s="397">
        <f>J5848+(E5849-E5848)*(J5851-J5848)/(E5851-E5848)</f>
        <v>0.24353333333333332</v>
      </c>
      <c r="K5849" s="469">
        <f t="shared" si="501"/>
        <v>11.040312615427672</v>
      </c>
      <c r="L5849" s="469">
        <f t="shared" si="502"/>
        <v>6.9792820943384015E-3</v>
      </c>
    </row>
    <row r="5850" spans="1:12">
      <c r="A5850" s="98" t="s">
        <v>123</v>
      </c>
      <c r="B5850" s="98">
        <f t="shared" si="498"/>
        <v>13</v>
      </c>
      <c r="C5850" s="98">
        <f t="shared" si="499"/>
        <v>0</v>
      </c>
      <c r="D5850" s="98">
        <f>D5848</f>
        <v>156</v>
      </c>
      <c r="E5850" s="98">
        <f t="shared" si="500"/>
        <v>41</v>
      </c>
      <c r="F5850" s="397">
        <f>F5848+(E5850-E5848)*(F5851-F5848)/(E5851-E5848)</f>
        <v>3.5907</v>
      </c>
      <c r="G5850" s="98">
        <v>15</v>
      </c>
      <c r="H5850" s="491">
        <f>H5848+(E5850-E5848)*(H5851-H5848)/(E5851-E5848)</f>
        <v>0.32371266666666665</v>
      </c>
      <c r="I5850" s="492">
        <f>I5848+(E5850-E5848)*(I5851-I5848)/(E5851-E5848)</f>
        <v>11.066666666666666</v>
      </c>
      <c r="J5850" s="397">
        <f>J5848+(E5850-E5848)*(J5851-J5848)/(E5851-E5848)</f>
        <v>0.24126666666666666</v>
      </c>
      <c r="K5850" s="469">
        <f t="shared" si="501"/>
        <v>11.092244356620791</v>
      </c>
      <c r="L5850" s="469">
        <f t="shared" si="502"/>
        <v>2.5577689954124239E-2</v>
      </c>
    </row>
    <row r="5851" spans="1:12">
      <c r="A5851" s="480" t="s">
        <v>123</v>
      </c>
      <c r="B5851" s="480">
        <f t="shared" si="498"/>
        <v>13</v>
      </c>
      <c r="C5851" s="480">
        <f t="shared" si="499"/>
        <v>0</v>
      </c>
      <c r="D5851" s="480">
        <f>D5848</f>
        <v>156</v>
      </c>
      <c r="E5851" s="480">
        <f t="shared" si="500"/>
        <v>42</v>
      </c>
      <c r="F5851" s="484">
        <v>3.6046</v>
      </c>
      <c r="G5851" s="480">
        <v>15</v>
      </c>
      <c r="H5851" s="482">
        <v>0.32344899999999999</v>
      </c>
      <c r="I5851" s="483">
        <v>11.1</v>
      </c>
      <c r="J5851" s="484">
        <v>0.23899999999999999</v>
      </c>
      <c r="K5851" s="469">
        <f t="shared" si="501"/>
        <v>11.144260764448182</v>
      </c>
      <c r="L5851" s="469">
        <f t="shared" si="502"/>
        <v>4.4260764448182499E-2</v>
      </c>
    </row>
    <row r="5852" spans="1:12">
      <c r="A5852" s="98" t="s">
        <v>123</v>
      </c>
      <c r="B5852" s="98">
        <f t="shared" si="498"/>
        <v>13</v>
      </c>
      <c r="C5852" s="98">
        <f t="shared" si="499"/>
        <v>0</v>
      </c>
      <c r="D5852" s="98">
        <f>D5851</f>
        <v>156</v>
      </c>
      <c r="E5852" s="98">
        <f t="shared" si="500"/>
        <v>43</v>
      </c>
      <c r="F5852" s="397">
        <f>F5851+(E5852-E5851)*(F5854-F5851)/(E5854-E5851)</f>
        <v>3.6183000000000001</v>
      </c>
      <c r="G5852" s="98">
        <v>15</v>
      </c>
      <c r="H5852" s="491">
        <f>H5851+(E5852-E5851)*(H5854-H5851)/(E5854-E5851)</f>
        <v>0.32318466666666668</v>
      </c>
      <c r="I5852" s="492">
        <f>I5851+(E5852-E5851)*(I5854-I5851)/(E5854-E5851)</f>
        <v>11.166666666666666</v>
      </c>
      <c r="J5852" s="397">
        <f>J5851+(E5852-E5851)*(J5854-J5851)/(E5854-E5851)</f>
        <v>0.23669999999999999</v>
      </c>
      <c r="K5852" s="469">
        <f t="shared" si="501"/>
        <v>11.195766300793974</v>
      </c>
      <c r="L5852" s="469">
        <f t="shared" si="502"/>
        <v>2.9099634127307539E-2</v>
      </c>
    </row>
    <row r="5853" spans="1:12">
      <c r="A5853" s="98" t="s">
        <v>123</v>
      </c>
      <c r="B5853" s="98">
        <f t="shared" si="498"/>
        <v>13</v>
      </c>
      <c r="C5853" s="98">
        <f t="shared" si="499"/>
        <v>0</v>
      </c>
      <c r="D5853" s="98">
        <f>D5851</f>
        <v>156</v>
      </c>
      <c r="E5853" s="98">
        <f t="shared" si="500"/>
        <v>44</v>
      </c>
      <c r="F5853" s="397">
        <f>F5851+(E5853-E5851)*(F5854-F5851)/(E5854-E5851)</f>
        <v>3.6320000000000001</v>
      </c>
      <c r="G5853" s="98">
        <v>15</v>
      </c>
      <c r="H5853" s="491">
        <f>H5851+(E5853-E5851)*(H5854-H5851)/(E5854-E5851)</f>
        <v>0.32292033333333331</v>
      </c>
      <c r="I5853" s="492">
        <f>I5851+(E5853-E5851)*(I5854-I5851)/(E5854-E5851)</f>
        <v>11.233333333333334</v>
      </c>
      <c r="J5853" s="397">
        <f>J5851+(E5853-E5851)*(J5854-J5851)/(E5854-E5851)</f>
        <v>0.2344</v>
      </c>
      <c r="K5853" s="469">
        <f t="shared" si="501"/>
        <v>11.247356159052647</v>
      </c>
      <c r="L5853" s="469">
        <f t="shared" si="502"/>
        <v>1.4022825719312237E-2</v>
      </c>
    </row>
    <row r="5854" spans="1:12">
      <c r="A5854" s="480" t="s">
        <v>123</v>
      </c>
      <c r="B5854" s="480">
        <f t="shared" si="498"/>
        <v>13</v>
      </c>
      <c r="C5854" s="480">
        <f t="shared" si="499"/>
        <v>0</v>
      </c>
      <c r="D5854" s="480">
        <f>D5851</f>
        <v>156</v>
      </c>
      <c r="E5854" s="480">
        <f t="shared" si="500"/>
        <v>45</v>
      </c>
      <c r="F5854" s="484">
        <v>3.6457000000000002</v>
      </c>
      <c r="G5854" s="480">
        <v>15</v>
      </c>
      <c r="H5854" s="482">
        <v>0.322656</v>
      </c>
      <c r="I5854" s="483">
        <v>11.3</v>
      </c>
      <c r="J5854" s="484">
        <v>0.2321</v>
      </c>
      <c r="K5854" s="469">
        <f t="shared" si="501"/>
        <v>11.299030546464346</v>
      </c>
      <c r="L5854" s="469">
        <f t="shared" si="502"/>
        <v>-9.694535356548073E-4</v>
      </c>
    </row>
    <row r="5855" spans="1:12">
      <c r="A5855" s="98" t="s">
        <v>123</v>
      </c>
      <c r="B5855" s="98">
        <f t="shared" si="498"/>
        <v>13</v>
      </c>
      <c r="C5855" s="98">
        <f t="shared" si="499"/>
        <v>0</v>
      </c>
      <c r="D5855" s="98">
        <f>D5854</f>
        <v>156</v>
      </c>
      <c r="E5855" s="98">
        <f t="shared" si="500"/>
        <v>46</v>
      </c>
      <c r="F5855" s="397">
        <f>F5854+(E5855-E5854)*(F5857-F5854)/(E5857-E5854)</f>
        <v>3.6592666666666669</v>
      </c>
      <c r="G5855" s="98">
        <v>15</v>
      </c>
      <c r="H5855" s="491">
        <f>H5854+(E5855-E5854)*(H5857-H5854)/(E5857-E5854)</f>
        <v>0.32239000000000001</v>
      </c>
      <c r="I5855" s="492">
        <f>I5854+(E5855-E5854)*(I5857-I5854)/(E5857-E5854)</f>
        <v>11.366666666666667</v>
      </c>
      <c r="J5855" s="397">
        <f>J5854+(E5855-E5854)*(J5857-J5854)/(E5857-E5854)</f>
        <v>0.22983333333333333</v>
      </c>
      <c r="K5855" s="469">
        <f t="shared" si="501"/>
        <v>11.350434773617875</v>
      </c>
      <c r="L5855" s="469">
        <f t="shared" si="502"/>
        <v>-1.623189304879169E-2</v>
      </c>
    </row>
    <row r="5856" spans="1:12">
      <c r="A5856" s="98" t="s">
        <v>123</v>
      </c>
      <c r="B5856" s="98">
        <f t="shared" si="498"/>
        <v>13</v>
      </c>
      <c r="C5856" s="98">
        <f t="shared" si="499"/>
        <v>0</v>
      </c>
      <c r="D5856" s="98">
        <f>D5854</f>
        <v>156</v>
      </c>
      <c r="E5856" s="98">
        <f t="shared" si="500"/>
        <v>47</v>
      </c>
      <c r="F5856" s="397">
        <f>F5854+(E5856-E5854)*(F5857-F5854)/(E5857-E5854)</f>
        <v>3.6728333333333332</v>
      </c>
      <c r="G5856" s="98">
        <v>15</v>
      </c>
      <c r="H5856" s="491">
        <f>H5854+(E5856-E5854)*(H5857-H5854)/(E5857-E5854)</f>
        <v>0.32212399999999997</v>
      </c>
      <c r="I5856" s="492">
        <f>I5854+(E5856-E5854)*(I5857-I5854)/(E5857-E5854)</f>
        <v>11.433333333333334</v>
      </c>
      <c r="J5856" s="397">
        <f>J5854+(E5856-E5854)*(J5857-J5854)/(E5857-E5854)</f>
        <v>0.22756666666666667</v>
      </c>
      <c r="K5856" s="469">
        <f t="shared" si="501"/>
        <v>11.401923896801646</v>
      </c>
      <c r="L5856" s="469">
        <f t="shared" si="502"/>
        <v>-3.1409436531687263E-2</v>
      </c>
    </row>
    <row r="5857" spans="1:12">
      <c r="A5857" s="480" t="s">
        <v>123</v>
      </c>
      <c r="B5857" s="480">
        <f t="shared" si="498"/>
        <v>13</v>
      </c>
      <c r="C5857" s="480">
        <f t="shared" si="499"/>
        <v>0</v>
      </c>
      <c r="D5857" s="480">
        <f>D5854</f>
        <v>156</v>
      </c>
      <c r="E5857" s="480">
        <f t="shared" si="500"/>
        <v>48</v>
      </c>
      <c r="F5857" s="484">
        <v>3.6863999999999999</v>
      </c>
      <c r="G5857" s="480">
        <v>15</v>
      </c>
      <c r="H5857" s="482">
        <v>0.32185799999999998</v>
      </c>
      <c r="I5857" s="483">
        <v>11.5</v>
      </c>
      <c r="J5857" s="484">
        <v>0.2253</v>
      </c>
      <c r="K5857" s="469">
        <f t="shared" si="501"/>
        <v>11.453498126502993</v>
      </c>
      <c r="L5857" s="469">
        <f t="shared" si="502"/>
        <v>-4.6501873497007296E-2</v>
      </c>
    </row>
    <row r="5858" spans="1:12">
      <c r="A5858" s="98" t="s">
        <v>123</v>
      </c>
      <c r="B5858" s="98">
        <f t="shared" si="498"/>
        <v>13</v>
      </c>
      <c r="C5858" s="98">
        <f t="shared" si="499"/>
        <v>0</v>
      </c>
      <c r="D5858" s="98">
        <f>D5857</f>
        <v>156</v>
      </c>
      <c r="E5858" s="98">
        <f t="shared" si="500"/>
        <v>49</v>
      </c>
      <c r="F5858" s="397">
        <f>F5857+(E5858-E5857)*(F5860-F5857)/(E5860-E5857)</f>
        <v>3.6998333333333333</v>
      </c>
      <c r="G5858" s="98">
        <v>15</v>
      </c>
      <c r="H5858" s="491">
        <f>H5857+(E5858-E5857)*(H5860-H5857)/(E5860-E5857)</f>
        <v>0.32159033333333331</v>
      </c>
      <c r="I5858" s="492">
        <f>I5857+(E5858-E5857)*(I5860-I5857)/(E5860-E5857)</f>
        <v>11.533333333333333</v>
      </c>
      <c r="J5858" s="397">
        <f>J5857+(E5858-E5857)*(J5860-J5857)/(E5860-E5857)</f>
        <v>0.22303333333333333</v>
      </c>
      <c r="K5858" s="469">
        <f t="shared" si="501"/>
        <v>11.504802694110831</v>
      </c>
      <c r="L5858" s="469">
        <f t="shared" si="502"/>
        <v>-2.853063922250243E-2</v>
      </c>
    </row>
    <row r="5859" spans="1:12">
      <c r="A5859" s="98" t="s">
        <v>123</v>
      </c>
      <c r="B5859" s="98">
        <f t="shared" si="498"/>
        <v>13</v>
      </c>
      <c r="C5859" s="98">
        <f t="shared" si="499"/>
        <v>0</v>
      </c>
      <c r="D5859" s="98">
        <f>D5857</f>
        <v>156</v>
      </c>
      <c r="E5859" s="98">
        <f t="shared" si="500"/>
        <v>50</v>
      </c>
      <c r="F5859" s="397">
        <f>F5857+(E5859-E5857)*(F5860-F5857)/(E5860-E5857)</f>
        <v>3.7132666666666667</v>
      </c>
      <c r="G5859" s="98">
        <v>15</v>
      </c>
      <c r="H5859" s="491">
        <f>H5857+(E5859-E5857)*(H5860-H5857)/(E5860-E5857)</f>
        <v>0.32132266666666665</v>
      </c>
      <c r="I5859" s="492">
        <f>I5857+(E5859-E5857)*(I5860-I5857)/(E5860-E5857)</f>
        <v>11.566666666666666</v>
      </c>
      <c r="J5859" s="397">
        <f>J5857+(E5859-E5857)*(J5860-J5857)/(E5860-E5857)</f>
        <v>0.22076666666666667</v>
      </c>
      <c r="K5859" s="469">
        <f t="shared" si="501"/>
        <v>11.556192736688356</v>
      </c>
      <c r="L5859" s="469">
        <f t="shared" si="502"/>
        <v>-1.0473929978310537E-2</v>
      </c>
    </row>
    <row r="5860" spans="1:12">
      <c r="A5860" s="480" t="s">
        <v>123</v>
      </c>
      <c r="B5860" s="480">
        <f t="shared" si="498"/>
        <v>13</v>
      </c>
      <c r="C5860" s="480">
        <f t="shared" si="499"/>
        <v>0</v>
      </c>
      <c r="D5860" s="480">
        <f>D5857</f>
        <v>156</v>
      </c>
      <c r="E5860" s="480">
        <f t="shared" si="500"/>
        <v>51</v>
      </c>
      <c r="F5860" s="484">
        <v>3.7267000000000001</v>
      </c>
      <c r="G5860" s="480">
        <v>15</v>
      </c>
      <c r="H5860" s="482">
        <v>0.32105499999999998</v>
      </c>
      <c r="I5860" s="483">
        <v>11.6</v>
      </c>
      <c r="J5860" s="484">
        <v>0.2185</v>
      </c>
      <c r="K5860" s="469">
        <f t="shared" si="501"/>
        <v>11.607668468019499</v>
      </c>
      <c r="L5860" s="469">
        <f t="shared" si="502"/>
        <v>7.6684680194993859E-3</v>
      </c>
    </row>
    <row r="5861" spans="1:12">
      <c r="A5861" s="98" t="s">
        <v>123</v>
      </c>
      <c r="B5861" s="98">
        <f t="shared" si="498"/>
        <v>13</v>
      </c>
      <c r="C5861" s="98">
        <f t="shared" si="499"/>
        <v>0</v>
      </c>
      <c r="D5861" s="98">
        <f>D5860</f>
        <v>156</v>
      </c>
      <c r="E5861" s="98">
        <f t="shared" si="500"/>
        <v>52</v>
      </c>
      <c r="F5861" s="397">
        <f>F5860+(E5861-E5860)*(F5863-F5860)/(E5863-E5860)</f>
        <v>3.7399666666666667</v>
      </c>
      <c r="G5861" s="98">
        <v>15</v>
      </c>
      <c r="H5861" s="491">
        <f>H5860+(E5861-E5860)*(H5863-H5860)/(E5863-E5860)</f>
        <v>0.32078599999999996</v>
      </c>
      <c r="I5861" s="492">
        <f>I5860+(E5861-E5860)*(I5863-I5860)/(E5863-E5860)</f>
        <v>11.666666666666666</v>
      </c>
      <c r="J5861" s="397">
        <f>J5860+(E5861-E5860)*(J5863-J5860)/(E5863-E5860)</f>
        <v>0.21623333333333333</v>
      </c>
      <c r="K5861" s="469">
        <f t="shared" si="501"/>
        <v>11.658759006523562</v>
      </c>
      <c r="L5861" s="469">
        <f t="shared" si="502"/>
        <v>-7.9076601431040672E-3</v>
      </c>
    </row>
    <row r="5862" spans="1:12">
      <c r="A5862" s="98" t="s">
        <v>123</v>
      </c>
      <c r="B5862" s="98">
        <f t="shared" si="498"/>
        <v>13</v>
      </c>
      <c r="C5862" s="98">
        <f t="shared" si="499"/>
        <v>0</v>
      </c>
      <c r="D5862" s="98">
        <f>D5860</f>
        <v>156</v>
      </c>
      <c r="E5862" s="98">
        <f t="shared" si="500"/>
        <v>53</v>
      </c>
      <c r="F5862" s="397">
        <f>F5860+(E5862-E5860)*(F5863-F5860)/(E5863-E5860)</f>
        <v>3.7532333333333336</v>
      </c>
      <c r="G5862" s="98">
        <v>15</v>
      </c>
      <c r="H5862" s="491">
        <f>H5860+(E5862-E5860)*(H5863-H5860)/(E5863-E5860)</f>
        <v>0.320517</v>
      </c>
      <c r="I5862" s="492">
        <f>I5860+(E5862-E5860)*(I5863-I5860)/(E5863-E5860)</f>
        <v>11.733333333333334</v>
      </c>
      <c r="J5862" s="397">
        <f>J5860+(E5862-E5860)*(J5863-J5860)/(E5863-E5860)</f>
        <v>0.21396666666666667</v>
      </c>
      <c r="K5862" s="469">
        <f t="shared" si="501"/>
        <v>11.709935302443657</v>
      </c>
      <c r="L5862" s="469">
        <f t="shared" si="502"/>
        <v>-2.3398030889676846E-2</v>
      </c>
    </row>
    <row r="5863" spans="1:12">
      <c r="A5863" s="480" t="s">
        <v>123</v>
      </c>
      <c r="B5863" s="480">
        <f t="shared" si="498"/>
        <v>13</v>
      </c>
      <c r="C5863" s="480">
        <f t="shared" si="499"/>
        <v>0</v>
      </c>
      <c r="D5863" s="480">
        <f>D5860</f>
        <v>156</v>
      </c>
      <c r="E5863" s="480">
        <f t="shared" si="500"/>
        <v>54</v>
      </c>
      <c r="F5863" s="484">
        <v>3.7665000000000002</v>
      </c>
      <c r="G5863" s="480">
        <v>15</v>
      </c>
      <c r="H5863" s="482">
        <v>0.32024799999999998</v>
      </c>
      <c r="I5863" s="483">
        <v>11.8</v>
      </c>
      <c r="J5863" s="484">
        <v>0.2117</v>
      </c>
      <c r="K5863" s="469">
        <f t="shared" si="501"/>
        <v>11.761197571881793</v>
      </c>
      <c r="L5863" s="469">
        <f t="shared" si="502"/>
        <v>-3.8802428118207999E-2</v>
      </c>
    </row>
    <row r="5864" spans="1:12">
      <c r="A5864" s="98" t="s">
        <v>123</v>
      </c>
      <c r="B5864" s="98">
        <f t="shared" si="498"/>
        <v>13</v>
      </c>
      <c r="C5864" s="98">
        <f t="shared" si="499"/>
        <v>0</v>
      </c>
      <c r="D5864" s="98">
        <f>D5863</f>
        <v>156</v>
      </c>
      <c r="E5864" s="98">
        <f t="shared" si="500"/>
        <v>55</v>
      </c>
      <c r="F5864" s="397">
        <f>F5863+(E5864-E5863)*(F5866-F5863)/(E5866-E5863)</f>
        <v>3.7796333333333334</v>
      </c>
      <c r="G5864" s="98">
        <v>15</v>
      </c>
      <c r="H5864" s="491">
        <f>H5863+(E5864-E5863)*(H5866-H5863)/(E5866-E5863)</f>
        <v>0.31997666666666663</v>
      </c>
      <c r="I5864" s="492">
        <f>I5863+(E5864-E5863)*(I5866-I5863)/(E5866-E5863)</f>
        <v>11.833333333333334</v>
      </c>
      <c r="J5864" s="397">
        <f>J5863+(E5864-E5863)*(J5866-J5863)/(E5866-E5863)</f>
        <v>0.2094</v>
      </c>
      <c r="K5864" s="469">
        <f t="shared" si="501"/>
        <v>11.812215474044985</v>
      </c>
      <c r="L5864" s="469">
        <f t="shared" si="502"/>
        <v>-2.1117859288349194E-2</v>
      </c>
    </row>
    <row r="5865" spans="1:12">
      <c r="A5865" s="98" t="s">
        <v>123</v>
      </c>
      <c r="B5865" s="98">
        <f t="shared" si="498"/>
        <v>13</v>
      </c>
      <c r="C5865" s="98">
        <f t="shared" si="499"/>
        <v>0</v>
      </c>
      <c r="D5865" s="98">
        <f>D5863</f>
        <v>156</v>
      </c>
      <c r="E5865" s="98">
        <f t="shared" si="500"/>
        <v>56</v>
      </c>
      <c r="F5865" s="397">
        <f>F5863+(E5865-E5863)*(F5866-F5863)/(E5866-E5863)</f>
        <v>3.7927666666666666</v>
      </c>
      <c r="G5865" s="98">
        <v>15</v>
      </c>
      <c r="H5865" s="491">
        <f>H5863+(E5865-E5863)*(H5866-H5863)/(E5866-E5863)</f>
        <v>0.31970533333333334</v>
      </c>
      <c r="I5865" s="492">
        <f>I5863+(E5865-E5863)*(I5866-I5863)/(E5866-E5863)</f>
        <v>11.866666666666667</v>
      </c>
      <c r="J5865" s="397">
        <f>J5863+(E5865-E5863)*(J5866-J5863)/(E5866-E5863)</f>
        <v>0.20710000000000001</v>
      </c>
      <c r="K5865" s="469">
        <f t="shared" si="501"/>
        <v>11.863319973809215</v>
      </c>
      <c r="L5865" s="469">
        <f t="shared" si="502"/>
        <v>-3.3466928574519272E-3</v>
      </c>
    </row>
    <row r="5866" spans="1:12">
      <c r="A5866" s="480" t="s">
        <v>123</v>
      </c>
      <c r="B5866" s="480">
        <f t="shared" si="498"/>
        <v>13</v>
      </c>
      <c r="C5866" s="480">
        <f t="shared" si="499"/>
        <v>0</v>
      </c>
      <c r="D5866" s="480">
        <f>D5863</f>
        <v>156</v>
      </c>
      <c r="E5866" s="480">
        <f t="shared" si="500"/>
        <v>57</v>
      </c>
      <c r="F5866" s="484">
        <v>3.8058999999999998</v>
      </c>
      <c r="G5866" s="480">
        <v>15</v>
      </c>
      <c r="H5866" s="482">
        <v>0.319434</v>
      </c>
      <c r="I5866" s="483">
        <v>11.9</v>
      </c>
      <c r="J5866" s="484">
        <v>0.20480000000000001</v>
      </c>
      <c r="K5866" s="469">
        <f t="shared" si="501"/>
        <v>11.914511291847456</v>
      </c>
      <c r="L5866" s="469">
        <f t="shared" si="502"/>
        <v>1.4511291847455254E-2</v>
      </c>
    </row>
    <row r="5867" spans="1:12">
      <c r="A5867" s="98" t="s">
        <v>123</v>
      </c>
      <c r="B5867" s="98">
        <f t="shared" si="498"/>
        <v>13</v>
      </c>
      <c r="C5867" s="98">
        <f t="shared" si="499"/>
        <v>0</v>
      </c>
      <c r="D5867" s="98">
        <f>D5866</f>
        <v>156</v>
      </c>
      <c r="E5867" s="98">
        <f t="shared" si="500"/>
        <v>58</v>
      </c>
      <c r="F5867" s="397">
        <f>F5866+(E5867-E5866)*(F5869-F5866)/(E5869-E5866)</f>
        <v>3.8188999999999997</v>
      </c>
      <c r="G5867" s="98">
        <v>15</v>
      </c>
      <c r="H5867" s="491">
        <f>H5866+(E5867-E5866)*(H5869-H5866)/(E5869-E5866)</f>
        <v>0.31916099999999997</v>
      </c>
      <c r="I5867" s="492">
        <f>I5866+(E5867-E5866)*(I5869-I5866)/(E5869-E5866)</f>
        <v>11.966666666666667</v>
      </c>
      <c r="J5867" s="397">
        <f>J5866+(E5867-E5866)*(J5869-J5866)/(E5869-E5866)</f>
        <v>0.20253333333333334</v>
      </c>
      <c r="K5867" s="469">
        <f t="shared" si="501"/>
        <v>11.965434373247358</v>
      </c>
      <c r="L5867" s="469">
        <f t="shared" si="502"/>
        <v>-1.2322934193083057E-3</v>
      </c>
    </row>
    <row r="5868" spans="1:12">
      <c r="A5868" s="98" t="s">
        <v>123</v>
      </c>
      <c r="B5868" s="98">
        <f t="shared" si="498"/>
        <v>13</v>
      </c>
      <c r="C5868" s="98">
        <f t="shared" si="499"/>
        <v>0</v>
      </c>
      <c r="D5868" s="98">
        <f>D5866</f>
        <v>156</v>
      </c>
      <c r="E5868" s="98">
        <f t="shared" si="500"/>
        <v>59</v>
      </c>
      <c r="F5868" s="397">
        <f>F5866+(E5868-E5866)*(F5869-F5866)/(E5869-E5866)</f>
        <v>3.8319000000000001</v>
      </c>
      <c r="G5868" s="98">
        <v>15</v>
      </c>
      <c r="H5868" s="491">
        <f>H5866+(E5868-E5866)*(H5869-H5866)/(E5869-E5866)</f>
        <v>0.318888</v>
      </c>
      <c r="I5868" s="492">
        <f>I5866+(E5868-E5866)*(I5869-I5866)/(E5869-E5866)</f>
        <v>12.033333333333333</v>
      </c>
      <c r="J5868" s="397">
        <f>J5866+(E5868-E5866)*(J5869-J5866)/(E5869-E5866)</f>
        <v>0.20026666666666668</v>
      </c>
      <c r="K5868" s="469">
        <f t="shared" si="501"/>
        <v>12.016444645141869</v>
      </c>
      <c r="L5868" s="469">
        <f t="shared" si="502"/>
        <v>-1.6888688191464496E-2</v>
      </c>
    </row>
    <row r="5869" spans="1:12">
      <c r="A5869" s="480" t="s">
        <v>123</v>
      </c>
      <c r="B5869" s="480">
        <f t="shared" si="498"/>
        <v>13</v>
      </c>
      <c r="C5869" s="480">
        <f t="shared" si="499"/>
        <v>0</v>
      </c>
      <c r="D5869" s="480">
        <f>D5866</f>
        <v>156</v>
      </c>
      <c r="E5869" s="480">
        <f t="shared" si="500"/>
        <v>60</v>
      </c>
      <c r="F5869" s="484">
        <v>3.8449</v>
      </c>
      <c r="G5869" s="480">
        <v>15</v>
      </c>
      <c r="H5869" s="482">
        <v>0.31861499999999998</v>
      </c>
      <c r="I5869" s="483">
        <v>12.1</v>
      </c>
      <c r="J5869" s="484">
        <v>0.19800000000000001</v>
      </c>
      <c r="K5869" s="469">
        <f t="shared" si="501"/>
        <v>12.067542331654192</v>
      </c>
      <c r="L5869" s="469">
        <f t="shared" si="502"/>
        <v>-3.2457668345807988E-2</v>
      </c>
    </row>
    <row r="5870" spans="1:12">
      <c r="A5870" s="98" t="s">
        <v>123</v>
      </c>
      <c r="B5870" s="98">
        <f t="shared" si="498"/>
        <v>13</v>
      </c>
      <c r="C5870" s="98">
        <f t="shared" si="499"/>
        <v>0</v>
      </c>
      <c r="D5870" s="98">
        <f>D5869</f>
        <v>156</v>
      </c>
      <c r="E5870" s="98">
        <f t="shared" si="500"/>
        <v>61</v>
      </c>
      <c r="F5870" s="397">
        <f>F5869+(E5870-E5869)*(F5872-F5869)/(E5872-E5869)</f>
        <v>3.8577666666666666</v>
      </c>
      <c r="G5870" s="98">
        <v>15</v>
      </c>
      <c r="H5870" s="491">
        <f>H5869+(E5870-E5869)*(H5872-H5869)/(E5872-E5869)</f>
        <v>0.31833933333333331</v>
      </c>
      <c r="I5870" s="492">
        <f>I5869+(E5870-E5869)*(I5872-I5869)/(E5872-E5869)</f>
        <v>12.133333333333333</v>
      </c>
      <c r="J5870" s="397">
        <f>J5869+(E5870-E5869)*(J5872-J5869)/(E5872-E5869)</f>
        <v>0.19573333333333334</v>
      </c>
      <c r="K5870" s="469">
        <f t="shared" si="501"/>
        <v>12.118410333627221</v>
      </c>
      <c r="L5870" s="469">
        <f t="shared" si="502"/>
        <v>-1.4922999706111995E-2</v>
      </c>
    </row>
    <row r="5871" spans="1:12">
      <c r="A5871" s="98" t="s">
        <v>123</v>
      </c>
      <c r="B5871" s="98">
        <f t="shared" si="498"/>
        <v>13</v>
      </c>
      <c r="C5871" s="98">
        <f t="shared" si="499"/>
        <v>0</v>
      </c>
      <c r="D5871" s="98">
        <f>D5869</f>
        <v>156</v>
      </c>
      <c r="E5871" s="98">
        <f t="shared" si="500"/>
        <v>62</v>
      </c>
      <c r="F5871" s="397">
        <f>F5869+(E5871-E5869)*(F5872-F5869)/(E5872-E5869)</f>
        <v>3.8706333333333336</v>
      </c>
      <c r="G5871" s="98">
        <v>15</v>
      </c>
      <c r="H5871" s="491">
        <f>H5869+(E5871-E5869)*(H5872-H5869)/(E5872-E5869)</f>
        <v>0.31806366666666669</v>
      </c>
      <c r="I5871" s="492">
        <f>I5869+(E5871-E5869)*(I5872-I5869)/(E5872-E5869)</f>
        <v>12.166666666666666</v>
      </c>
      <c r="J5871" s="397">
        <f>J5869+(E5871-E5869)*(J5872-J5869)/(E5872-E5869)</f>
        <v>0.19346666666666668</v>
      </c>
      <c r="K5871" s="469">
        <f t="shared" si="501"/>
        <v>12.169366510478509</v>
      </c>
      <c r="L5871" s="469">
        <f t="shared" si="502"/>
        <v>2.6998438118432944E-3</v>
      </c>
    </row>
    <row r="5872" spans="1:12">
      <c r="A5872" s="480" t="s">
        <v>123</v>
      </c>
      <c r="B5872" s="480">
        <f t="shared" si="498"/>
        <v>13</v>
      </c>
      <c r="C5872" s="480">
        <f t="shared" si="499"/>
        <v>0</v>
      </c>
      <c r="D5872" s="480">
        <f>D5869</f>
        <v>156</v>
      </c>
      <c r="E5872" s="480">
        <f t="shared" si="500"/>
        <v>63</v>
      </c>
      <c r="F5872" s="484">
        <v>3.8835000000000002</v>
      </c>
      <c r="G5872" s="480">
        <v>15</v>
      </c>
      <c r="H5872" s="482">
        <v>0.31778800000000001</v>
      </c>
      <c r="I5872" s="483">
        <v>12.2</v>
      </c>
      <c r="J5872" s="484">
        <v>0.19120000000000001</v>
      </c>
      <c r="K5872" s="469">
        <f t="shared" si="501"/>
        <v>12.220411091671178</v>
      </c>
      <c r="L5872" s="469">
        <f t="shared" si="502"/>
        <v>2.0411091671178383E-2</v>
      </c>
    </row>
    <row r="5873" spans="1:12">
      <c r="A5873" s="98" t="s">
        <v>123</v>
      </c>
      <c r="B5873" s="98">
        <f t="shared" si="498"/>
        <v>13</v>
      </c>
      <c r="C5873" s="98">
        <f t="shared" si="499"/>
        <v>0</v>
      </c>
      <c r="D5873" s="98">
        <f>D5872</f>
        <v>156</v>
      </c>
      <c r="E5873" s="98">
        <f t="shared" si="500"/>
        <v>64</v>
      </c>
      <c r="F5873" s="397">
        <f>F5872+(E5873-E5872)*(F5875-F5872)/(E5875-E5872)</f>
        <v>3.8962333333333334</v>
      </c>
      <c r="G5873" s="98">
        <v>15</v>
      </c>
      <c r="H5873" s="491">
        <f>H5872+(E5873-E5872)*(H5875-H5872)/(E5875-E5872)</f>
        <v>0.31751033333333334</v>
      </c>
      <c r="I5873" s="492">
        <f>I5872+(E5873-E5872)*(I5875-I5872)/(E5875-E5872)</f>
        <v>12.266666666666666</v>
      </c>
      <c r="J5873" s="397">
        <f>J5872+(E5873-E5872)*(J5875-J5872)/(E5875-E5872)</f>
        <v>0.18890000000000001</v>
      </c>
      <c r="K5873" s="469">
        <f t="shared" si="501"/>
        <v>12.271201672176549</v>
      </c>
      <c r="L5873" s="469">
        <f t="shared" si="502"/>
        <v>4.53500550988295E-3</v>
      </c>
    </row>
    <row r="5874" spans="1:12">
      <c r="A5874" s="98" t="s">
        <v>123</v>
      </c>
      <c r="B5874" s="98">
        <f t="shared" si="498"/>
        <v>13</v>
      </c>
      <c r="C5874" s="98">
        <f t="shared" si="499"/>
        <v>0</v>
      </c>
      <c r="D5874" s="98">
        <f>D5872</f>
        <v>156</v>
      </c>
      <c r="E5874" s="98">
        <f t="shared" si="500"/>
        <v>65</v>
      </c>
      <c r="F5874" s="397">
        <f>F5872+(E5874-E5872)*(F5875-F5872)/(E5875-E5872)</f>
        <v>3.9089666666666667</v>
      </c>
      <c r="G5874" s="98">
        <v>15</v>
      </c>
      <c r="H5874" s="491">
        <f>H5872+(E5874-E5872)*(H5875-H5872)/(E5875-E5872)</f>
        <v>0.31723266666666666</v>
      </c>
      <c r="I5874" s="492">
        <f>I5872+(E5874-E5872)*(I5875-I5872)/(E5875-E5872)</f>
        <v>12.333333333333334</v>
      </c>
      <c r="J5874" s="397">
        <f>J5872+(E5874-E5872)*(J5875-J5872)/(E5875-E5872)</f>
        <v>0.18659999999999999</v>
      </c>
      <c r="K5874" s="469">
        <f t="shared" si="501"/>
        <v>12.322081164402993</v>
      </c>
      <c r="L5874" s="469">
        <f t="shared" si="502"/>
        <v>-1.1252168930340645E-2</v>
      </c>
    </row>
    <row r="5875" spans="1:12">
      <c r="A5875" s="480" t="s">
        <v>123</v>
      </c>
      <c r="B5875" s="480">
        <f t="shared" si="498"/>
        <v>13</v>
      </c>
      <c r="C5875" s="480">
        <f t="shared" si="499"/>
        <v>0</v>
      </c>
      <c r="D5875" s="480">
        <f>D5872</f>
        <v>156</v>
      </c>
      <c r="E5875" s="480">
        <f t="shared" si="500"/>
        <v>66</v>
      </c>
      <c r="F5875" s="484">
        <v>3.9217</v>
      </c>
      <c r="G5875" s="480">
        <v>15</v>
      </c>
      <c r="H5875" s="482">
        <v>0.31695499999999999</v>
      </c>
      <c r="I5875" s="483">
        <v>12.4</v>
      </c>
      <c r="J5875" s="484">
        <v>0.18429999999999999</v>
      </c>
      <c r="K5875" s="469">
        <f t="shared" si="501"/>
        <v>12.37304980202237</v>
      </c>
      <c r="L5875" s="469">
        <f t="shared" si="502"/>
        <v>-2.6950197977630097E-2</v>
      </c>
    </row>
    <row r="5876" spans="1:12">
      <c r="A5876" s="98" t="s">
        <v>123</v>
      </c>
      <c r="B5876" s="98">
        <f t="shared" si="498"/>
        <v>13</v>
      </c>
      <c r="C5876" s="98">
        <f t="shared" si="499"/>
        <v>0</v>
      </c>
      <c r="D5876" s="98">
        <f>D5875</f>
        <v>156</v>
      </c>
      <c r="E5876" s="98">
        <f t="shared" si="500"/>
        <v>67</v>
      </c>
      <c r="F5876" s="397">
        <f>F5875+(E5876-E5875)*(F5878-F5875)/(E5878-E5875)</f>
        <v>3.9343333333333335</v>
      </c>
      <c r="G5876" s="98">
        <v>15</v>
      </c>
      <c r="H5876" s="491">
        <f>H5875+(E5876-E5875)*(H5878-H5875)/(E5878-E5875)</f>
        <v>0.31667466666666666</v>
      </c>
      <c r="I5876" s="492">
        <f>I5875+(E5876-E5875)*(I5878-I5875)/(E5878-E5875)</f>
        <v>12.433333333333334</v>
      </c>
      <c r="J5876" s="397">
        <f>J5875+(E5876-E5875)*(J5878-J5875)/(E5878-E5875)</f>
        <v>0.18203333333333332</v>
      </c>
      <c r="K5876" s="469">
        <f t="shared" si="501"/>
        <v>12.423896659452815</v>
      </c>
      <c r="L5876" s="469">
        <f t="shared" si="502"/>
        <v>-9.436673880518498E-3</v>
      </c>
    </row>
    <row r="5877" spans="1:12">
      <c r="A5877" s="98" t="s">
        <v>123</v>
      </c>
      <c r="B5877" s="98">
        <f t="shared" si="498"/>
        <v>13</v>
      </c>
      <c r="C5877" s="98">
        <f t="shared" si="499"/>
        <v>0</v>
      </c>
      <c r="D5877" s="98">
        <f>D5875</f>
        <v>156</v>
      </c>
      <c r="E5877" s="98">
        <f t="shared" si="500"/>
        <v>68</v>
      </c>
      <c r="F5877" s="397">
        <f>F5875+(E5877-E5875)*(F5878-F5875)/(E5878-E5875)</f>
        <v>3.9469666666666665</v>
      </c>
      <c r="G5877" s="98">
        <v>15</v>
      </c>
      <c r="H5877" s="491">
        <f>H5875+(E5877-E5875)*(H5878-H5875)/(E5878-E5875)</f>
        <v>0.31639433333333333</v>
      </c>
      <c r="I5877" s="492">
        <f>I5875+(E5877-E5875)*(I5878-I5875)/(E5878-E5875)</f>
        <v>12.466666666666667</v>
      </c>
      <c r="J5877" s="397">
        <f>J5875+(E5877-E5875)*(J5878-J5875)/(E5878-E5875)</f>
        <v>0.17976666666666666</v>
      </c>
      <c r="K5877" s="469">
        <f t="shared" si="501"/>
        <v>12.474833620071156</v>
      </c>
      <c r="L5877" s="469">
        <f t="shared" si="502"/>
        <v>8.1669534044888081E-3</v>
      </c>
    </row>
    <row r="5878" spans="1:12">
      <c r="A5878" s="480" t="s">
        <v>123</v>
      </c>
      <c r="B5878" s="480">
        <f t="shared" si="498"/>
        <v>13</v>
      </c>
      <c r="C5878" s="480">
        <f t="shared" si="499"/>
        <v>0</v>
      </c>
      <c r="D5878" s="480">
        <f>D5875</f>
        <v>156</v>
      </c>
      <c r="E5878" s="480">
        <f t="shared" si="500"/>
        <v>69</v>
      </c>
      <c r="F5878" s="484">
        <v>3.9596</v>
      </c>
      <c r="G5878" s="480">
        <v>15</v>
      </c>
      <c r="H5878" s="482">
        <v>0.31611400000000001</v>
      </c>
      <c r="I5878" s="483">
        <v>12.5</v>
      </c>
      <c r="J5878" s="484">
        <v>0.17749999999999999</v>
      </c>
      <c r="K5878" s="469">
        <f t="shared" si="501"/>
        <v>12.525860923590857</v>
      </c>
      <c r="L5878" s="469">
        <f t="shared" si="502"/>
        <v>2.5860923590856899E-2</v>
      </c>
    </row>
    <row r="5879" spans="1:12">
      <c r="A5879" s="98" t="s">
        <v>123</v>
      </c>
      <c r="B5879" s="98">
        <f t="shared" si="498"/>
        <v>13</v>
      </c>
      <c r="C5879" s="98">
        <f t="shared" si="499"/>
        <v>0</v>
      </c>
      <c r="D5879" s="98">
        <f>D5878</f>
        <v>156</v>
      </c>
      <c r="E5879" s="98">
        <f t="shared" si="500"/>
        <v>70</v>
      </c>
      <c r="F5879" s="397">
        <f>F5878+(E5879-E5878)*(F5881-F5878)/(E5881-E5878)</f>
        <v>3.9721000000000002</v>
      </c>
      <c r="G5879" s="98">
        <v>15</v>
      </c>
      <c r="H5879" s="491">
        <f>H5878+(E5879-E5878)*(H5881-H5878)/(E5881-E5878)</f>
        <v>0.31583066666666665</v>
      </c>
      <c r="I5879" s="492">
        <f>I5878+(E5879-E5878)*(I5881-I5878)/(E5881-E5878)</f>
        <v>12.566666666666666</v>
      </c>
      <c r="J5879" s="397">
        <f>J5878+(E5879-E5878)*(J5881-J5878)/(E5881-E5878)</f>
        <v>0.17523333333333332</v>
      </c>
      <c r="K5879" s="469">
        <f t="shared" si="501"/>
        <v>12.576676109138655</v>
      </c>
      <c r="L5879" s="469">
        <f t="shared" si="502"/>
        <v>1.0009442471988095E-2</v>
      </c>
    </row>
    <row r="5880" spans="1:12">
      <c r="A5880" s="98" t="s">
        <v>123</v>
      </c>
      <c r="B5880" s="98">
        <f t="shared" si="498"/>
        <v>13</v>
      </c>
      <c r="C5880" s="98">
        <f t="shared" si="499"/>
        <v>0</v>
      </c>
      <c r="D5880" s="98">
        <f>D5878</f>
        <v>156</v>
      </c>
      <c r="E5880" s="98">
        <f t="shared" si="500"/>
        <v>71</v>
      </c>
      <c r="F5880" s="397">
        <f>F5878+(E5880-E5878)*(F5881-F5878)/(E5881-E5878)</f>
        <v>3.9845999999999999</v>
      </c>
      <c r="G5880" s="98">
        <v>15</v>
      </c>
      <c r="H5880" s="491">
        <f>H5878+(E5880-E5878)*(H5881-H5878)/(E5881-E5878)</f>
        <v>0.31554733333333335</v>
      </c>
      <c r="I5880" s="492">
        <f>I5878+(E5880-E5878)*(I5881-I5878)/(E5881-E5878)</f>
        <v>12.633333333333333</v>
      </c>
      <c r="J5880" s="397">
        <f>J5878+(E5880-E5878)*(J5881-J5878)/(E5881-E5878)</f>
        <v>0.17296666666666666</v>
      </c>
      <c r="K5880" s="469">
        <f t="shared" si="501"/>
        <v>12.627582549686153</v>
      </c>
      <c r="L5880" s="469">
        <f t="shared" si="502"/>
        <v>-5.7507836471799578E-3</v>
      </c>
    </row>
    <row r="5881" spans="1:12">
      <c r="A5881" s="480" t="s">
        <v>123</v>
      </c>
      <c r="B5881" s="480">
        <f t="shared" si="498"/>
        <v>13</v>
      </c>
      <c r="C5881" s="480">
        <f t="shared" si="499"/>
        <v>0</v>
      </c>
      <c r="D5881" s="480">
        <f>D5878</f>
        <v>156</v>
      </c>
      <c r="E5881" s="480">
        <f t="shared" si="500"/>
        <v>72</v>
      </c>
      <c r="F5881" s="484">
        <v>3.9971000000000001</v>
      </c>
      <c r="G5881" s="480">
        <v>15</v>
      </c>
      <c r="H5881" s="482">
        <v>0.31526399999999999</v>
      </c>
      <c r="I5881" s="483">
        <v>12.7</v>
      </c>
      <c r="J5881" s="484">
        <v>0.17069999999999999</v>
      </c>
      <c r="K5881" s="469">
        <f t="shared" si="501"/>
        <v>12.678580491270809</v>
      </c>
      <c r="L5881" s="469">
        <f t="shared" si="502"/>
        <v>-2.1419508729190184E-2</v>
      </c>
    </row>
    <row r="5882" spans="1:12">
      <c r="A5882" s="98" t="s">
        <v>123</v>
      </c>
      <c r="B5882" s="98">
        <f t="shared" si="498"/>
        <v>13</v>
      </c>
      <c r="C5882" s="98">
        <f t="shared" si="499"/>
        <v>0</v>
      </c>
      <c r="D5882" s="98">
        <f>D5881</f>
        <v>156</v>
      </c>
      <c r="E5882" s="98">
        <f t="shared" si="500"/>
        <v>73</v>
      </c>
      <c r="F5882" s="397">
        <f>F5881+(E5882-E5881)*(F5884-F5881)/(E5884-E5881)</f>
        <v>4.0095000000000001</v>
      </c>
      <c r="G5882" s="98">
        <v>15</v>
      </c>
      <c r="H5882" s="491">
        <f>H5881+(E5882-E5881)*(H5884-H5881)/(E5884-E5881)</f>
        <v>0.31497799999999998</v>
      </c>
      <c r="I5882" s="492">
        <f>I5881+(E5882-E5881)*(I5884-I5881)/(E5884-E5881)</f>
        <v>12.733333333333333</v>
      </c>
      <c r="J5882" s="397">
        <f>J5881+(E5882-E5881)*(J5884-J5881)/(E5884-E5881)</f>
        <v>0.16843333333333332</v>
      </c>
      <c r="K5882" s="469">
        <f t="shared" si="501"/>
        <v>12.729460470255066</v>
      </c>
      <c r="L5882" s="469">
        <f t="shared" si="502"/>
        <v>-3.8728630782660645E-3</v>
      </c>
    </row>
    <row r="5883" spans="1:12">
      <c r="A5883" s="98" t="s">
        <v>123</v>
      </c>
      <c r="B5883" s="98">
        <f t="shared" si="498"/>
        <v>13</v>
      </c>
      <c r="C5883" s="98">
        <f t="shared" si="499"/>
        <v>0</v>
      </c>
      <c r="D5883" s="98">
        <f>D5881</f>
        <v>156</v>
      </c>
      <c r="E5883" s="98">
        <f t="shared" si="500"/>
        <v>74</v>
      </c>
      <c r="F5883" s="397">
        <f>F5881+(E5883-E5881)*(F5884-F5881)/(E5884-E5881)</f>
        <v>4.0219000000000005</v>
      </c>
      <c r="G5883" s="98">
        <v>15</v>
      </c>
      <c r="H5883" s="491">
        <f>H5881+(E5883-E5881)*(H5884-H5881)/(E5884-E5881)</f>
        <v>0.31469200000000003</v>
      </c>
      <c r="I5883" s="492">
        <f>I5881+(E5883-E5881)*(I5884-I5881)/(E5884-E5881)</f>
        <v>12.766666666666667</v>
      </c>
      <c r="J5883" s="397">
        <f>J5881+(E5883-E5881)*(J5884-J5881)/(E5884-E5881)</f>
        <v>0.16616666666666666</v>
      </c>
      <c r="K5883" s="469">
        <f t="shared" si="501"/>
        <v>12.780432931247061</v>
      </c>
      <c r="L5883" s="469">
        <f t="shared" si="502"/>
        <v>1.3766264580393539E-2</v>
      </c>
    </row>
    <row r="5884" spans="1:12">
      <c r="A5884" s="480" t="s">
        <v>123</v>
      </c>
      <c r="B5884" s="480">
        <f t="shared" si="498"/>
        <v>13</v>
      </c>
      <c r="C5884" s="480">
        <f t="shared" si="499"/>
        <v>0</v>
      </c>
      <c r="D5884" s="480">
        <f>D5881</f>
        <v>156</v>
      </c>
      <c r="E5884" s="480">
        <f t="shared" si="500"/>
        <v>75</v>
      </c>
      <c r="F5884" s="484">
        <v>4.0343</v>
      </c>
      <c r="G5884" s="480">
        <v>15</v>
      </c>
      <c r="H5884" s="482">
        <v>0.31440600000000002</v>
      </c>
      <c r="I5884" s="483">
        <v>12.8</v>
      </c>
      <c r="J5884" s="484">
        <v>0.16389999999999999</v>
      </c>
      <c r="K5884" s="469">
        <f t="shared" si="501"/>
        <v>12.831498126626082</v>
      </c>
      <c r="L5884" s="469">
        <f t="shared" si="502"/>
        <v>3.1498126626081202E-2</v>
      </c>
    </row>
    <row r="5885" spans="1:12">
      <c r="A5885" s="98" t="s">
        <v>123</v>
      </c>
      <c r="B5885" s="98">
        <f t="shared" ref="B5885:B5948" si="503">INT(D5885/12)</f>
        <v>13</v>
      </c>
      <c r="C5885" s="98">
        <f t="shared" ref="C5885:C5948" si="504">D5885-B5885*12</f>
        <v>0</v>
      </c>
      <c r="D5885" s="98">
        <f>D5884</f>
        <v>156</v>
      </c>
      <c r="E5885" s="98">
        <f t="shared" si="500"/>
        <v>76</v>
      </c>
      <c r="F5885" s="397">
        <f>F5884+(E5885-E5884)*(F5887-F5884)/(E5887-E5884)</f>
        <v>4.0465666666666671</v>
      </c>
      <c r="G5885" s="98">
        <v>15</v>
      </c>
      <c r="H5885" s="491">
        <f>H5884+(E5885-E5884)*(H5887-H5884)/(E5887-E5884)</f>
        <v>0.31411666666666666</v>
      </c>
      <c r="I5885" s="492">
        <f>I5884+(E5885-E5884)*(I5887-I5884)/(E5887-E5884)</f>
        <v>12.866666666666667</v>
      </c>
      <c r="J5885" s="397">
        <f>J5884+(E5885-E5884)*(J5887-J5884)/(E5887-E5884)</f>
        <v>0.16159999999999999</v>
      </c>
      <c r="K5885" s="469">
        <f t="shared" si="501"/>
        <v>12.882368546718313</v>
      </c>
      <c r="L5885" s="469">
        <f t="shared" si="502"/>
        <v>1.5701880051645745E-2</v>
      </c>
    </row>
    <row r="5886" spans="1:12">
      <c r="A5886" s="98" t="s">
        <v>123</v>
      </c>
      <c r="B5886" s="98">
        <f t="shared" si="503"/>
        <v>13</v>
      </c>
      <c r="C5886" s="98">
        <f t="shared" si="504"/>
        <v>0</v>
      </c>
      <c r="D5886" s="98">
        <f>D5884</f>
        <v>156</v>
      </c>
      <c r="E5886" s="98">
        <f t="shared" si="500"/>
        <v>77</v>
      </c>
      <c r="F5886" s="397">
        <f>F5884+(E5886-E5884)*(F5887-F5884)/(E5887-E5884)</f>
        <v>4.0588333333333333</v>
      </c>
      <c r="G5886" s="98">
        <v>15</v>
      </c>
      <c r="H5886" s="491">
        <f>H5884+(E5886-E5884)*(H5887-H5884)/(E5887-E5884)</f>
        <v>0.31382733333333335</v>
      </c>
      <c r="I5886" s="492">
        <f>I5884+(E5886-E5884)*(I5887-I5884)/(E5887-E5884)</f>
        <v>12.933333333333334</v>
      </c>
      <c r="J5886" s="397">
        <f>J5884+(E5886-E5884)*(J5887-J5884)/(E5887-E5884)</f>
        <v>0.1593</v>
      </c>
      <c r="K5886" s="469">
        <f t="shared" si="501"/>
        <v>12.93333276685056</v>
      </c>
      <c r="L5886" s="469">
        <f t="shared" si="502"/>
        <v>-5.6648277357851384E-7</v>
      </c>
    </row>
    <row r="5887" spans="1:12">
      <c r="A5887" s="480" t="s">
        <v>123</v>
      </c>
      <c r="B5887" s="480">
        <f t="shared" si="503"/>
        <v>13</v>
      </c>
      <c r="C5887" s="480">
        <f t="shared" si="504"/>
        <v>0</v>
      </c>
      <c r="D5887" s="480">
        <f>D5884</f>
        <v>156</v>
      </c>
      <c r="E5887" s="480">
        <f t="shared" ref="E5887:E5929" si="505">E5886+1</f>
        <v>78</v>
      </c>
      <c r="F5887" s="484">
        <v>4.0711000000000004</v>
      </c>
      <c r="G5887" s="480">
        <v>15</v>
      </c>
      <c r="H5887" s="482">
        <v>0.31353799999999998</v>
      </c>
      <c r="I5887" s="483">
        <v>13</v>
      </c>
      <c r="J5887" s="484">
        <v>0.157</v>
      </c>
      <c r="K5887" s="469">
        <f t="shared" si="501"/>
        <v>12.984391046699285</v>
      </c>
      <c r="L5887" s="469">
        <f t="shared" si="502"/>
        <v>-1.56089533007151E-2</v>
      </c>
    </row>
    <row r="5888" spans="1:12">
      <c r="A5888" s="98" t="s">
        <v>123</v>
      </c>
      <c r="B5888" s="98">
        <f t="shared" si="503"/>
        <v>13</v>
      </c>
      <c r="C5888" s="98">
        <f t="shared" si="504"/>
        <v>0</v>
      </c>
      <c r="D5888" s="98">
        <f>D5887</f>
        <v>156</v>
      </c>
      <c r="E5888" s="98">
        <f t="shared" si="505"/>
        <v>79</v>
      </c>
      <c r="F5888" s="397">
        <f>F5887+(E5888-E5887)*(F5890-F5887)/(E5890-E5887)</f>
        <v>4.0832666666666668</v>
      </c>
      <c r="G5888" s="98">
        <v>15</v>
      </c>
      <c r="H5888" s="491">
        <f>H5887+(E5888-E5887)*(H5890-H5887)/(E5890-E5887)</f>
        <v>0.31324566666666664</v>
      </c>
      <c r="I5888" s="492">
        <f>I5887+(E5888-E5887)*(I5890-I5887)/(E5890-E5887)</f>
        <v>13.033333333333333</v>
      </c>
      <c r="J5888" s="397">
        <f>J5887+(E5888-E5887)*(J5890-J5887)/(E5890-E5887)</f>
        <v>0.15473333333333333</v>
      </c>
      <c r="K5888" s="469">
        <f t="shared" si="501"/>
        <v>13.035349251971564</v>
      </c>
      <c r="L5888" s="469">
        <f t="shared" si="502"/>
        <v>2.0159186382304739E-3</v>
      </c>
    </row>
    <row r="5889" spans="1:12">
      <c r="A5889" s="98" t="s">
        <v>123</v>
      </c>
      <c r="B5889" s="98">
        <f t="shared" si="503"/>
        <v>13</v>
      </c>
      <c r="C5889" s="98">
        <f t="shared" si="504"/>
        <v>0</v>
      </c>
      <c r="D5889" s="98">
        <f>D5887</f>
        <v>156</v>
      </c>
      <c r="E5889" s="98">
        <f t="shared" si="505"/>
        <v>80</v>
      </c>
      <c r="F5889" s="397">
        <f>F5887+(E5889-E5887)*(F5890-F5887)/(E5890-E5887)</f>
        <v>4.0954333333333333</v>
      </c>
      <c r="G5889" s="98">
        <v>15</v>
      </c>
      <c r="H5889" s="491">
        <f>H5887+(E5889-E5887)*(H5890-H5887)/(E5890-E5887)</f>
        <v>0.31295333333333336</v>
      </c>
      <c r="I5889" s="492">
        <f>I5887+(E5889-E5887)*(I5890-I5887)/(E5890-E5887)</f>
        <v>13.066666666666666</v>
      </c>
      <c r="J5889" s="397">
        <f>J5887+(E5889-E5887)*(J5890-J5887)/(E5890-E5887)</f>
        <v>0.15246666666666667</v>
      </c>
      <c r="K5889" s="469">
        <f t="shared" si="501"/>
        <v>13.086402658543339</v>
      </c>
      <c r="L5889" s="469">
        <f t="shared" si="502"/>
        <v>1.9735991876672188E-2</v>
      </c>
    </row>
    <row r="5890" spans="1:12">
      <c r="A5890" s="480" t="s">
        <v>123</v>
      </c>
      <c r="B5890" s="480">
        <f t="shared" si="503"/>
        <v>13</v>
      </c>
      <c r="C5890" s="480">
        <f t="shared" si="504"/>
        <v>0</v>
      </c>
      <c r="D5890" s="480">
        <f>D5887</f>
        <v>156</v>
      </c>
      <c r="E5890" s="480">
        <f t="shared" si="505"/>
        <v>81</v>
      </c>
      <c r="F5890" s="484">
        <v>4.1075999999999997</v>
      </c>
      <c r="G5890" s="480">
        <v>15</v>
      </c>
      <c r="H5890" s="482">
        <v>0.31266100000000002</v>
      </c>
      <c r="I5890" s="483">
        <v>13.1</v>
      </c>
      <c r="J5890" s="484">
        <v>0.1502</v>
      </c>
      <c r="K5890" s="469">
        <f t="shared" si="501"/>
        <v>13.137551533449965</v>
      </c>
      <c r="L5890" s="469">
        <f t="shared" si="502"/>
        <v>3.7551533449965646E-2</v>
      </c>
    </row>
    <row r="5891" spans="1:12">
      <c r="A5891" s="98" t="s">
        <v>123</v>
      </c>
      <c r="B5891" s="98">
        <f t="shared" si="503"/>
        <v>13</v>
      </c>
      <c r="C5891" s="98">
        <f t="shared" si="504"/>
        <v>0</v>
      </c>
      <c r="D5891" s="98">
        <f>D5890</f>
        <v>156</v>
      </c>
      <c r="E5891" s="98">
        <f t="shared" si="505"/>
        <v>82</v>
      </c>
      <c r="F5891" s="397">
        <f>F5890+(E5891-E5890)*(F5893-F5890)/(E5893-E5890)</f>
        <v>4.1196333333333328</v>
      </c>
      <c r="G5891" s="98">
        <v>15</v>
      </c>
      <c r="H5891" s="491">
        <f>H5890+(E5891-E5890)*(H5893-H5890)/(E5893-E5890)</f>
        <v>0.312365</v>
      </c>
      <c r="I5891" s="492">
        <f>I5890+(E5891-E5890)*(I5893-I5890)/(E5893-E5890)</f>
        <v>13.166666666666666</v>
      </c>
      <c r="J5891" s="397">
        <f>J5890+(E5891-E5890)*(J5893-J5890)/(E5893-E5890)</f>
        <v>0.14793333333333333</v>
      </c>
      <c r="K5891" s="469">
        <f t="shared" si="501"/>
        <v>13.188524109081788</v>
      </c>
      <c r="L5891" s="469">
        <f t="shared" si="502"/>
        <v>2.1857442415122108E-2</v>
      </c>
    </row>
    <row r="5892" spans="1:12">
      <c r="A5892" s="98" t="s">
        <v>123</v>
      </c>
      <c r="B5892" s="98">
        <f t="shared" si="503"/>
        <v>13</v>
      </c>
      <c r="C5892" s="98">
        <f t="shared" si="504"/>
        <v>0</v>
      </c>
      <c r="D5892" s="98">
        <f>D5890</f>
        <v>156</v>
      </c>
      <c r="E5892" s="98">
        <f t="shared" si="505"/>
        <v>83</v>
      </c>
      <c r="F5892" s="397">
        <f>F5890+(E5892-E5890)*(F5893-F5890)/(E5893-E5890)</f>
        <v>4.1316666666666668</v>
      </c>
      <c r="G5892" s="98">
        <v>15</v>
      </c>
      <c r="H5892" s="491">
        <f>H5890+(E5892-E5890)*(H5893-H5890)/(E5893-E5890)</f>
        <v>0.31206900000000004</v>
      </c>
      <c r="I5892" s="492">
        <f>I5890+(E5892-E5890)*(I5893-I5890)/(E5893-E5890)</f>
        <v>13.233333333333334</v>
      </c>
      <c r="J5892" s="397">
        <f>J5890+(E5892-E5890)*(J5893-J5890)/(E5893-E5890)</f>
        <v>0.14566666666666667</v>
      </c>
      <c r="K5892" s="469">
        <f t="shared" si="501"/>
        <v>13.23959338052375</v>
      </c>
      <c r="L5892" s="469">
        <f t="shared" si="502"/>
        <v>6.2600471904161736E-3</v>
      </c>
    </row>
    <row r="5893" spans="1:12">
      <c r="A5893" s="480" t="s">
        <v>123</v>
      </c>
      <c r="B5893" s="480">
        <f t="shared" si="503"/>
        <v>13</v>
      </c>
      <c r="C5893" s="480">
        <f t="shared" si="504"/>
        <v>0</v>
      </c>
      <c r="D5893" s="480">
        <f>D5890</f>
        <v>156</v>
      </c>
      <c r="E5893" s="480">
        <f t="shared" si="505"/>
        <v>84</v>
      </c>
      <c r="F5893" s="484">
        <v>4.1436999999999999</v>
      </c>
      <c r="G5893" s="480">
        <v>15</v>
      </c>
      <c r="H5893" s="482">
        <v>0.31177300000000002</v>
      </c>
      <c r="I5893" s="483">
        <v>13.3</v>
      </c>
      <c r="J5893" s="484">
        <v>0.1434</v>
      </c>
      <c r="K5893" s="469">
        <f t="shared" si="501"/>
        <v>13.290759623187382</v>
      </c>
      <c r="L5893" s="469">
        <f t="shared" si="502"/>
        <v>-9.2403768126185781E-3</v>
      </c>
    </row>
    <row r="5894" spans="1:12">
      <c r="A5894" s="98" t="s">
        <v>123</v>
      </c>
      <c r="B5894" s="98">
        <f t="shared" si="503"/>
        <v>13</v>
      </c>
      <c r="C5894" s="98">
        <f t="shared" si="504"/>
        <v>0</v>
      </c>
      <c r="D5894" s="98">
        <f>D5893</f>
        <v>156</v>
      </c>
      <c r="E5894" s="98">
        <f t="shared" si="505"/>
        <v>85</v>
      </c>
      <c r="F5894" s="397">
        <f>F5893+(E5894-E5893)*(F5896-F5893)/(E5896-E5893)</f>
        <v>4.1556666666666668</v>
      </c>
      <c r="G5894" s="98">
        <v>15</v>
      </c>
      <c r="H5894" s="491">
        <f>H5893+(E5894-E5893)*(H5896-H5893)/(E5896-E5893)</f>
        <v>0.3114736666666667</v>
      </c>
      <c r="I5894" s="492">
        <f>I5893+(E5894-E5893)*(I5896-I5893)/(E5896-E5893)</f>
        <v>13.333333333333334</v>
      </c>
      <c r="J5894" s="397">
        <f>J5893+(E5894-E5893)*(J5896-J5893)/(E5896-E5893)</f>
        <v>0.14113333333333333</v>
      </c>
      <c r="K5894" s="469">
        <f t="shared" si="501"/>
        <v>13.341951861099011</v>
      </c>
      <c r="L5894" s="469">
        <f t="shared" si="502"/>
        <v>8.6185277656767312E-3</v>
      </c>
    </row>
    <row r="5895" spans="1:12">
      <c r="A5895" s="98" t="s">
        <v>123</v>
      </c>
      <c r="B5895" s="98">
        <f t="shared" si="503"/>
        <v>13</v>
      </c>
      <c r="C5895" s="98">
        <f t="shared" si="504"/>
        <v>0</v>
      </c>
      <c r="D5895" s="98">
        <f>D5893</f>
        <v>156</v>
      </c>
      <c r="E5895" s="98">
        <f t="shared" si="505"/>
        <v>86</v>
      </c>
      <c r="F5895" s="397">
        <f>F5893+(E5895-E5893)*(F5896-F5893)/(E5896-E5893)</f>
        <v>4.1676333333333329</v>
      </c>
      <c r="G5895" s="98">
        <v>15</v>
      </c>
      <c r="H5895" s="491">
        <f>H5893+(E5895-E5893)*(H5896-H5893)/(E5896-E5893)</f>
        <v>0.31117433333333333</v>
      </c>
      <c r="I5895" s="492">
        <f>I5893+(E5895-E5893)*(I5896-I5893)/(E5896-E5893)</f>
        <v>13.366666666666667</v>
      </c>
      <c r="J5895" s="397">
        <f>J5893+(E5895-E5893)*(J5896-J5893)/(E5896-E5893)</f>
        <v>0.13886666666666667</v>
      </c>
      <c r="K5895" s="469">
        <f t="shared" si="501"/>
        <v>13.393242587488469</v>
      </c>
      <c r="L5895" s="469">
        <f t="shared" si="502"/>
        <v>2.6575920821802157E-2</v>
      </c>
    </row>
    <row r="5896" spans="1:12">
      <c r="A5896" s="480" t="s">
        <v>123</v>
      </c>
      <c r="B5896" s="480">
        <f t="shared" si="503"/>
        <v>13</v>
      </c>
      <c r="C5896" s="480">
        <f t="shared" si="504"/>
        <v>0</v>
      </c>
      <c r="D5896" s="480">
        <f>D5893</f>
        <v>156</v>
      </c>
      <c r="E5896" s="480">
        <f t="shared" si="505"/>
        <v>87</v>
      </c>
      <c r="F5896" s="484">
        <v>4.1795999999999998</v>
      </c>
      <c r="G5896" s="480">
        <v>15</v>
      </c>
      <c r="H5896" s="482">
        <v>0.31087500000000001</v>
      </c>
      <c r="I5896" s="483">
        <v>13.4</v>
      </c>
      <c r="J5896" s="484">
        <v>0.1366</v>
      </c>
      <c r="K5896" s="469">
        <f t="shared" si="501"/>
        <v>13.444632086851627</v>
      </c>
      <c r="L5896" s="469">
        <f t="shared" si="502"/>
        <v>4.463208685162634E-2</v>
      </c>
    </row>
    <row r="5897" spans="1:12">
      <c r="A5897" s="98" t="s">
        <v>123</v>
      </c>
      <c r="B5897" s="98">
        <f t="shared" si="503"/>
        <v>13</v>
      </c>
      <c r="C5897" s="98">
        <f t="shared" si="504"/>
        <v>0</v>
      </c>
      <c r="D5897" s="98">
        <f>D5896</f>
        <v>156</v>
      </c>
      <c r="E5897" s="98">
        <f t="shared" si="505"/>
        <v>88</v>
      </c>
      <c r="F5897" s="397">
        <f>F5896+(E5897-E5896)*(F5899-F5896)/(E5899-E5896)</f>
        <v>4.1914333333333333</v>
      </c>
      <c r="G5897" s="98">
        <v>15</v>
      </c>
      <c r="H5897" s="491">
        <f>H5896+(E5897-E5896)*(H5899-H5896)/(E5899-E5896)</f>
        <v>0.31057166666666669</v>
      </c>
      <c r="I5897" s="492">
        <f>I5896+(E5897-E5896)*(I5899-I5896)/(E5899-E5896)</f>
        <v>13.466666666666667</v>
      </c>
      <c r="J5897" s="397">
        <f>J5896+(E5897-E5896)*(J5899-J5896)/(E5899-E5896)</f>
        <v>0.1343</v>
      </c>
      <c r="K5897" s="469">
        <f t="shared" si="501"/>
        <v>13.495865151897307</v>
      </c>
      <c r="L5897" s="469">
        <f t="shared" si="502"/>
        <v>2.9198485230640614E-2</v>
      </c>
    </row>
    <row r="5898" spans="1:12">
      <c r="A5898" s="98" t="s">
        <v>123</v>
      </c>
      <c r="B5898" s="98">
        <f t="shared" si="503"/>
        <v>13</v>
      </c>
      <c r="C5898" s="98">
        <f t="shared" si="504"/>
        <v>0</v>
      </c>
      <c r="D5898" s="98">
        <f>D5896</f>
        <v>156</v>
      </c>
      <c r="E5898" s="98">
        <f t="shared" si="505"/>
        <v>89</v>
      </c>
      <c r="F5898" s="397">
        <f>F5896+(E5898-E5896)*(F5899-F5896)/(E5899-E5896)</f>
        <v>4.203266666666666</v>
      </c>
      <c r="G5898" s="98">
        <v>15</v>
      </c>
      <c r="H5898" s="491">
        <f>H5896+(E5898-E5896)*(H5899-H5896)/(E5899-E5896)</f>
        <v>0.31026833333333331</v>
      </c>
      <c r="I5898" s="492">
        <f>I5896+(E5898-E5896)*(I5899-I5896)/(E5899-E5896)</f>
        <v>13.533333333333333</v>
      </c>
      <c r="J5898" s="397">
        <f>J5896+(E5898-E5896)*(J5899-J5896)/(E5899-E5896)</f>
        <v>0.13200000000000001</v>
      </c>
      <c r="K5898" s="469">
        <f t="shared" si="501"/>
        <v>13.547198392789037</v>
      </c>
      <c r="L5898" s="469">
        <f t="shared" si="502"/>
        <v>1.3865059455703488E-2</v>
      </c>
    </row>
    <row r="5899" spans="1:12">
      <c r="A5899" s="480" t="s">
        <v>123</v>
      </c>
      <c r="B5899" s="480">
        <f t="shared" si="503"/>
        <v>13</v>
      </c>
      <c r="C5899" s="480">
        <f t="shared" si="504"/>
        <v>0</v>
      </c>
      <c r="D5899" s="480">
        <f>D5896</f>
        <v>156</v>
      </c>
      <c r="E5899" s="480">
        <f t="shared" si="505"/>
        <v>90</v>
      </c>
      <c r="F5899" s="484">
        <v>4.2150999999999996</v>
      </c>
      <c r="G5899" s="480">
        <v>15</v>
      </c>
      <c r="H5899" s="482">
        <v>0.30996499999999999</v>
      </c>
      <c r="I5899" s="483">
        <v>13.6</v>
      </c>
      <c r="J5899" s="484">
        <v>0.12970000000000001</v>
      </c>
      <c r="K5899" s="469">
        <f t="shared" ref="K5899:K5962" si="506">F5899/H5899</f>
        <v>13.598632103624603</v>
      </c>
      <c r="L5899" s="469">
        <f t="shared" ref="L5899:L5962" si="507">K5899-I5899</f>
        <v>-1.3678963753971374E-3</v>
      </c>
    </row>
    <row r="5900" spans="1:12">
      <c r="A5900" s="98" t="s">
        <v>123</v>
      </c>
      <c r="B5900" s="98">
        <f t="shared" si="503"/>
        <v>13</v>
      </c>
      <c r="C5900" s="98">
        <f t="shared" si="504"/>
        <v>0</v>
      </c>
      <c r="D5900" s="98">
        <f>D5899</f>
        <v>156</v>
      </c>
      <c r="E5900" s="98">
        <f t="shared" si="505"/>
        <v>91</v>
      </c>
      <c r="F5900" s="397">
        <f>F5899+(E5900-E5899)*(F5902-F5899)/(E5902-E5899)</f>
        <v>4.2268666666666661</v>
      </c>
      <c r="G5900" s="98">
        <v>15</v>
      </c>
      <c r="H5900" s="491">
        <f>H5899+(E5900-E5899)*(H5902-H5899)/(E5902-E5899)</f>
        <v>0.30965766666666666</v>
      </c>
      <c r="I5900" s="492">
        <f>I5899+(E5900-E5899)*(I5902-I5899)/(E5902-E5899)</f>
        <v>13.666666666666666</v>
      </c>
      <c r="J5900" s="397">
        <f>J5899+(E5900-E5899)*(J5902-J5899)/(E5902-E5899)</f>
        <v>0.12743333333333334</v>
      </c>
      <c r="K5900" s="469">
        <f t="shared" si="506"/>
        <v>13.650127614042603</v>
      </c>
      <c r="L5900" s="469">
        <f t="shared" si="507"/>
        <v>-1.6539052624063189E-2</v>
      </c>
    </row>
    <row r="5901" spans="1:12">
      <c r="A5901" s="98" t="s">
        <v>123</v>
      </c>
      <c r="B5901" s="98">
        <f t="shared" si="503"/>
        <v>13</v>
      </c>
      <c r="C5901" s="98">
        <f t="shared" si="504"/>
        <v>0</v>
      </c>
      <c r="D5901" s="98">
        <f>D5899</f>
        <v>156</v>
      </c>
      <c r="E5901" s="98">
        <f t="shared" si="505"/>
        <v>92</v>
      </c>
      <c r="F5901" s="397">
        <f>F5899+(E5901-E5899)*(F5902-F5899)/(E5902-E5899)</f>
        <v>4.2386333333333335</v>
      </c>
      <c r="G5901" s="98">
        <v>15</v>
      </c>
      <c r="H5901" s="491">
        <f>H5899+(E5901-E5899)*(H5902-H5899)/(E5902-E5899)</f>
        <v>0.30935033333333334</v>
      </c>
      <c r="I5901" s="492">
        <f>I5899+(E5901-E5899)*(I5902-I5899)/(E5902-E5899)</f>
        <v>13.733333333333334</v>
      </c>
      <c r="J5901" s="397">
        <f>J5899+(E5901-E5899)*(J5902-J5899)/(E5902-E5899)</f>
        <v>0.12516666666666668</v>
      </c>
      <c r="K5901" s="469">
        <f t="shared" si="506"/>
        <v>13.701725443968058</v>
      </c>
      <c r="L5901" s="469">
        <f t="shared" si="507"/>
        <v>-3.160788936527581E-2</v>
      </c>
    </row>
    <row r="5902" spans="1:12">
      <c r="A5902" s="480" t="s">
        <v>123</v>
      </c>
      <c r="B5902" s="480">
        <f t="shared" si="503"/>
        <v>13</v>
      </c>
      <c r="C5902" s="480">
        <f t="shared" si="504"/>
        <v>0</v>
      </c>
      <c r="D5902" s="480">
        <f>D5899</f>
        <v>156</v>
      </c>
      <c r="E5902" s="480">
        <f t="shared" si="505"/>
        <v>93</v>
      </c>
      <c r="F5902" s="484">
        <v>4.2504</v>
      </c>
      <c r="G5902" s="480">
        <v>15</v>
      </c>
      <c r="H5902" s="482">
        <v>0.30904300000000001</v>
      </c>
      <c r="I5902" s="483">
        <v>13.8</v>
      </c>
      <c r="J5902" s="484">
        <v>0.1229</v>
      </c>
      <c r="K5902" s="469">
        <f t="shared" si="506"/>
        <v>13.75342589866135</v>
      </c>
      <c r="L5902" s="469">
        <f t="shared" si="507"/>
        <v>-4.657410133865092E-2</v>
      </c>
    </row>
    <row r="5903" spans="1:12">
      <c r="A5903" s="98" t="s">
        <v>123</v>
      </c>
      <c r="B5903" s="98">
        <f t="shared" si="503"/>
        <v>13</v>
      </c>
      <c r="C5903" s="98">
        <f t="shared" si="504"/>
        <v>0</v>
      </c>
      <c r="D5903" s="98">
        <f>D5902</f>
        <v>156</v>
      </c>
      <c r="E5903" s="98">
        <f t="shared" si="505"/>
        <v>94</v>
      </c>
      <c r="F5903" s="397">
        <f>F5902+(E5903-E5902)*(F5905-F5902)/(E5905-E5902)</f>
        <v>4.2620666666666667</v>
      </c>
      <c r="G5903" s="98">
        <v>15</v>
      </c>
      <c r="H5903" s="491">
        <f>H5902+(E5903-E5902)*(H5905-H5902)/(E5905-E5902)</f>
        <v>0.30873166666666668</v>
      </c>
      <c r="I5903" s="492">
        <f>I5902+(E5903-E5902)*(I5905-I5902)/(E5905-E5902)</f>
        <v>13.833333333333334</v>
      </c>
      <c r="J5903" s="397">
        <f>J5902+(E5903-E5902)*(J5905-J5902)/(E5905-E5902)</f>
        <v>0.12063333333333333</v>
      </c>
      <c r="K5903" s="469">
        <f t="shared" si="506"/>
        <v>13.805084242519124</v>
      </c>
      <c r="L5903" s="469">
        <f t="shared" si="507"/>
        <v>-2.824909081421012E-2</v>
      </c>
    </row>
    <row r="5904" spans="1:12">
      <c r="A5904" s="98" t="s">
        <v>123</v>
      </c>
      <c r="B5904" s="98">
        <f t="shared" si="503"/>
        <v>13</v>
      </c>
      <c r="C5904" s="98">
        <f t="shared" si="504"/>
        <v>0</v>
      </c>
      <c r="D5904" s="98">
        <f>D5902</f>
        <v>156</v>
      </c>
      <c r="E5904" s="98">
        <f t="shared" si="505"/>
        <v>95</v>
      </c>
      <c r="F5904" s="397">
        <f>F5902+(E5904-E5902)*(F5905-F5902)/(E5905-E5902)</f>
        <v>4.2737333333333334</v>
      </c>
      <c r="G5904" s="98">
        <v>15</v>
      </c>
      <c r="H5904" s="491">
        <f>H5902+(E5904-E5902)*(H5905-H5902)/(E5905-E5902)</f>
        <v>0.30842033333333335</v>
      </c>
      <c r="I5904" s="492">
        <f>I5902+(E5904-E5902)*(I5905-I5902)/(E5905-E5902)</f>
        <v>13.866666666666667</v>
      </c>
      <c r="J5904" s="397">
        <f>J5902+(E5904-E5902)*(J5905-J5902)/(E5905-E5902)</f>
        <v>0.11836666666666666</v>
      </c>
      <c r="K5904" s="469">
        <f t="shared" si="506"/>
        <v>13.856846878880662</v>
      </c>
      <c r="L5904" s="469">
        <f t="shared" si="507"/>
        <v>-9.8197877860055627E-3</v>
      </c>
    </row>
    <row r="5905" spans="1:12">
      <c r="A5905" s="480" t="s">
        <v>123</v>
      </c>
      <c r="B5905" s="480">
        <f t="shared" si="503"/>
        <v>13</v>
      </c>
      <c r="C5905" s="480">
        <f t="shared" si="504"/>
        <v>0</v>
      </c>
      <c r="D5905" s="480">
        <f>D5902</f>
        <v>156</v>
      </c>
      <c r="E5905" s="480">
        <f t="shared" si="505"/>
        <v>96</v>
      </c>
      <c r="F5905" s="484">
        <v>4.2854000000000001</v>
      </c>
      <c r="G5905" s="480">
        <v>15</v>
      </c>
      <c r="H5905" s="482">
        <v>0.30810900000000002</v>
      </c>
      <c r="I5905" s="483">
        <v>13.9</v>
      </c>
      <c r="J5905" s="484">
        <v>0.11609999999999999</v>
      </c>
      <c r="K5905" s="469">
        <f t="shared" si="506"/>
        <v>13.908714123897711</v>
      </c>
      <c r="L5905" s="469">
        <f t="shared" si="507"/>
        <v>8.7141238977110902E-3</v>
      </c>
    </row>
    <row r="5906" spans="1:12">
      <c r="A5906" s="98" t="s">
        <v>123</v>
      </c>
      <c r="B5906" s="98">
        <f t="shared" si="503"/>
        <v>13</v>
      </c>
      <c r="C5906" s="98">
        <f t="shared" si="504"/>
        <v>0</v>
      </c>
      <c r="D5906" s="98">
        <f>D5905</f>
        <v>156</v>
      </c>
      <c r="E5906" s="98">
        <f t="shared" si="505"/>
        <v>97</v>
      </c>
      <c r="F5906" s="397">
        <f>F5905+(E5906-E5905)*(F5908-F5905)/(E5908-E5905)</f>
        <v>4.2969333333333335</v>
      </c>
      <c r="G5906" s="98">
        <v>15</v>
      </c>
      <c r="H5906" s="491">
        <f>H5905+(E5906-E5905)*(H5908-H5905)/(E5908-E5905)</f>
        <v>0.30779300000000004</v>
      </c>
      <c r="I5906" s="492">
        <f>I5905+(E5906-E5905)*(I5908-I5905)/(E5908-E5905)</f>
        <v>13.966666666666667</v>
      </c>
      <c r="J5906" s="397">
        <f>J5905+(E5906-E5905)*(J5908-J5905)/(E5908-E5905)</f>
        <v>0.1138</v>
      </c>
      <c r="K5906" s="469">
        <f t="shared" si="506"/>
        <v>13.960464771236945</v>
      </c>
      <c r="L5906" s="469">
        <f t="shared" si="507"/>
        <v>-6.2018954297222706E-3</v>
      </c>
    </row>
    <row r="5907" spans="1:12">
      <c r="A5907" s="98" t="s">
        <v>123</v>
      </c>
      <c r="B5907" s="98">
        <f t="shared" si="503"/>
        <v>13</v>
      </c>
      <c r="C5907" s="98">
        <f t="shared" si="504"/>
        <v>0</v>
      </c>
      <c r="D5907" s="98">
        <f>D5905</f>
        <v>156</v>
      </c>
      <c r="E5907" s="98">
        <f t="shared" si="505"/>
        <v>98</v>
      </c>
      <c r="F5907" s="397">
        <f>F5905+(E5907-E5905)*(F5908-F5905)/(E5908-E5905)</f>
        <v>4.3084666666666669</v>
      </c>
      <c r="G5907" s="98">
        <v>15</v>
      </c>
      <c r="H5907" s="491">
        <f>H5905+(E5907-E5905)*(H5908-H5905)/(E5908-E5905)</f>
        <v>0.307477</v>
      </c>
      <c r="I5907" s="492">
        <f>I5905+(E5907-E5905)*(I5908-I5905)/(E5908-E5905)</f>
        <v>14.033333333333333</v>
      </c>
      <c r="J5907" s="397">
        <f>J5905+(E5907-E5905)*(J5908-J5905)/(E5908-E5905)</f>
        <v>0.1115</v>
      </c>
      <c r="K5907" s="469">
        <f t="shared" si="506"/>
        <v>14.012321788838406</v>
      </c>
      <c r="L5907" s="469">
        <f t="shared" si="507"/>
        <v>-2.1011544494927037E-2</v>
      </c>
    </row>
    <row r="5908" spans="1:12">
      <c r="A5908" s="480" t="s">
        <v>123</v>
      </c>
      <c r="B5908" s="480">
        <f t="shared" si="503"/>
        <v>13</v>
      </c>
      <c r="C5908" s="480">
        <f t="shared" si="504"/>
        <v>0</v>
      </c>
      <c r="D5908" s="480">
        <f>D5905</f>
        <v>156</v>
      </c>
      <c r="E5908" s="480">
        <f t="shared" si="505"/>
        <v>99</v>
      </c>
      <c r="F5908" s="484">
        <v>4.32</v>
      </c>
      <c r="G5908" s="480">
        <v>15</v>
      </c>
      <c r="H5908" s="482">
        <v>0.30716100000000002</v>
      </c>
      <c r="I5908" s="483">
        <v>14.1</v>
      </c>
      <c r="J5908" s="484">
        <v>0.10920000000000001</v>
      </c>
      <c r="K5908" s="469">
        <f t="shared" si="506"/>
        <v>14.064285504995752</v>
      </c>
      <c r="L5908" s="469">
        <f t="shared" si="507"/>
        <v>-3.5714495004247837E-2</v>
      </c>
    </row>
    <row r="5909" spans="1:12">
      <c r="A5909" s="98" t="s">
        <v>123</v>
      </c>
      <c r="B5909" s="98">
        <f t="shared" si="503"/>
        <v>13</v>
      </c>
      <c r="C5909" s="98">
        <f t="shared" si="504"/>
        <v>0</v>
      </c>
      <c r="D5909" s="98">
        <f>D5908</f>
        <v>156</v>
      </c>
      <c r="E5909" s="98">
        <f t="shared" si="505"/>
        <v>100</v>
      </c>
      <c r="F5909" s="397">
        <f>F5908+(E5909-E5908)*(F5911-F5908)/(E5911-E5908)</f>
        <v>4.3314666666666666</v>
      </c>
      <c r="G5909" s="98">
        <v>15</v>
      </c>
      <c r="H5909" s="491">
        <f>H5908+(E5909-E5908)*(H5911-H5908)/(E5911-E5908)</f>
        <v>0.30684066666666671</v>
      </c>
      <c r="I5909" s="492">
        <f>I5908+(E5909-E5908)*(I5911-I5908)/(E5911-E5908)</f>
        <v>14.133333333333333</v>
      </c>
      <c r="J5909" s="397">
        <f>J5908+(E5909-E5908)*(J5911-J5908)/(E5911-E5908)</f>
        <v>0.10693333333333334</v>
      </c>
      <c r="K5909" s="469">
        <f t="shared" si="506"/>
        <v>14.116338338464478</v>
      </c>
      <c r="L5909" s="469">
        <f t="shared" si="507"/>
        <v>-1.6994994868854363E-2</v>
      </c>
    </row>
    <row r="5910" spans="1:12">
      <c r="A5910" s="98" t="s">
        <v>123</v>
      </c>
      <c r="B5910" s="98">
        <f t="shared" si="503"/>
        <v>13</v>
      </c>
      <c r="C5910" s="98">
        <f t="shared" si="504"/>
        <v>0</v>
      </c>
      <c r="D5910" s="98">
        <f>D5908</f>
        <v>156</v>
      </c>
      <c r="E5910" s="98">
        <f t="shared" si="505"/>
        <v>101</v>
      </c>
      <c r="F5910" s="397">
        <f>F5908+(E5910-E5908)*(F5911-F5908)/(E5911-E5908)</f>
        <v>4.3429333333333338</v>
      </c>
      <c r="G5910" s="98">
        <v>15</v>
      </c>
      <c r="H5910" s="491">
        <f>H5908+(E5910-E5908)*(H5911-H5908)/(E5911-E5908)</f>
        <v>0.30652033333333334</v>
      </c>
      <c r="I5910" s="492">
        <f>I5908+(E5910-E5908)*(I5911-I5908)/(E5911-E5908)</f>
        <v>14.166666666666666</v>
      </c>
      <c r="J5910" s="397">
        <f>J5908+(E5910-E5908)*(J5911-J5908)/(E5911-E5908)</f>
        <v>0.10466666666666667</v>
      </c>
      <c r="K5910" s="469">
        <f t="shared" si="506"/>
        <v>14.168499969006952</v>
      </c>
      <c r="L5910" s="469">
        <f t="shared" si="507"/>
        <v>1.8333023402856696E-3</v>
      </c>
    </row>
    <row r="5911" spans="1:12">
      <c r="A5911" s="480" t="s">
        <v>123</v>
      </c>
      <c r="B5911" s="480">
        <f t="shared" si="503"/>
        <v>13</v>
      </c>
      <c r="C5911" s="480">
        <f t="shared" si="504"/>
        <v>0</v>
      </c>
      <c r="D5911" s="480">
        <f>D5908</f>
        <v>156</v>
      </c>
      <c r="E5911" s="480">
        <f t="shared" si="505"/>
        <v>102</v>
      </c>
      <c r="F5911" s="484">
        <v>4.3544</v>
      </c>
      <c r="G5911" s="480">
        <v>15</v>
      </c>
      <c r="H5911" s="482">
        <v>0.30620000000000003</v>
      </c>
      <c r="I5911" s="483">
        <v>14.2</v>
      </c>
      <c r="J5911" s="484">
        <v>0.1024</v>
      </c>
      <c r="K5911" s="469">
        <f t="shared" si="506"/>
        <v>14.220770738079686</v>
      </c>
      <c r="L5911" s="469">
        <f t="shared" si="507"/>
        <v>2.0770738079686879E-2</v>
      </c>
    </row>
    <row r="5912" spans="1:12">
      <c r="A5912" s="98" t="s">
        <v>123</v>
      </c>
      <c r="B5912" s="98">
        <f t="shared" si="503"/>
        <v>13</v>
      </c>
      <c r="C5912" s="98">
        <f t="shared" si="504"/>
        <v>0</v>
      </c>
      <c r="D5912" s="98">
        <f>D5911</f>
        <v>156</v>
      </c>
      <c r="E5912" s="98">
        <f t="shared" si="505"/>
        <v>103</v>
      </c>
      <c r="F5912" s="397">
        <f>F5911+(E5912-E5911)*(F5914-F5911)/(E5914-E5911)</f>
        <v>4.3658000000000001</v>
      </c>
      <c r="G5912" s="98">
        <v>15</v>
      </c>
      <c r="H5912" s="491">
        <f>H5911+(E5912-E5911)*(H5914-H5911)/(E5914-E5911)</f>
        <v>0.30587466666666668</v>
      </c>
      <c r="I5912" s="492">
        <f>I5911+(E5912-E5911)*(I5914-I5911)/(E5914-E5911)</f>
        <v>14.266666666666666</v>
      </c>
      <c r="J5912" s="397">
        <f>J5911+(E5912-E5911)*(J5914-J5911)/(E5914-E5911)</f>
        <v>0.10013333333333334</v>
      </c>
      <c r="K5912" s="469">
        <f t="shared" si="506"/>
        <v>14.273166351359597</v>
      </c>
      <c r="L5912" s="469">
        <f t="shared" si="507"/>
        <v>6.4996846929314955E-3</v>
      </c>
    </row>
    <row r="5913" spans="1:12">
      <c r="A5913" s="98" t="s">
        <v>123</v>
      </c>
      <c r="B5913" s="98">
        <f t="shared" si="503"/>
        <v>13</v>
      </c>
      <c r="C5913" s="98">
        <f t="shared" si="504"/>
        <v>0</v>
      </c>
      <c r="D5913" s="98">
        <f>D5911</f>
        <v>156</v>
      </c>
      <c r="E5913" s="98">
        <f t="shared" si="505"/>
        <v>104</v>
      </c>
      <c r="F5913" s="397">
        <f>F5911+(E5913-E5911)*(F5914-F5911)/(E5914-E5911)</f>
        <v>4.3772000000000002</v>
      </c>
      <c r="G5913" s="98">
        <v>15</v>
      </c>
      <c r="H5913" s="491">
        <f>H5911+(E5913-E5911)*(H5914-H5911)/(E5914-E5911)</f>
        <v>0.30554933333333334</v>
      </c>
      <c r="I5913" s="492">
        <f>I5911+(E5913-E5911)*(I5914-I5911)/(E5914-E5911)</f>
        <v>14.333333333333334</v>
      </c>
      <c r="J5913" s="397">
        <f>J5911+(E5913-E5911)*(J5914-J5911)/(E5914-E5911)</f>
        <v>9.7866666666666671E-2</v>
      </c>
      <c r="K5913" s="469">
        <f t="shared" si="506"/>
        <v>14.325673540988472</v>
      </c>
      <c r="L5913" s="469">
        <f t="shared" si="507"/>
        <v>-7.6597923448620264E-3</v>
      </c>
    </row>
    <row r="5914" spans="1:12">
      <c r="A5914" s="480" t="s">
        <v>123</v>
      </c>
      <c r="B5914" s="480">
        <f t="shared" si="503"/>
        <v>13</v>
      </c>
      <c r="C5914" s="480">
        <f t="shared" si="504"/>
        <v>0</v>
      </c>
      <c r="D5914" s="480">
        <f>D5911</f>
        <v>156</v>
      </c>
      <c r="E5914" s="480">
        <f t="shared" si="505"/>
        <v>105</v>
      </c>
      <c r="F5914" s="484">
        <v>4.3886000000000003</v>
      </c>
      <c r="G5914" s="480">
        <v>15</v>
      </c>
      <c r="H5914" s="482">
        <v>0.305224</v>
      </c>
      <c r="I5914" s="483">
        <v>14.4</v>
      </c>
      <c r="J5914" s="484">
        <v>9.5600000000000004E-2</v>
      </c>
      <c r="K5914" s="469">
        <f t="shared" si="506"/>
        <v>14.378292663748592</v>
      </c>
      <c r="L5914" s="469">
        <f t="shared" si="507"/>
        <v>-2.1707336251408194E-2</v>
      </c>
    </row>
    <row r="5915" spans="1:12">
      <c r="A5915" s="98" t="s">
        <v>123</v>
      </c>
      <c r="B5915" s="98">
        <f t="shared" si="503"/>
        <v>13</v>
      </c>
      <c r="C5915" s="98">
        <f t="shared" si="504"/>
        <v>0</v>
      </c>
      <c r="D5915" s="98">
        <f>D5914</f>
        <v>156</v>
      </c>
      <c r="E5915" s="98">
        <f t="shared" si="505"/>
        <v>106</v>
      </c>
      <c r="F5915" s="397">
        <f>F5914+(E5915-E5914)*(F5917-F5914)/(E5917-E5914)</f>
        <v>4.399866666666667</v>
      </c>
      <c r="G5915" s="98">
        <v>15</v>
      </c>
      <c r="H5915" s="491">
        <f>H5914+(E5915-E5914)*(H5917-H5914)/(E5917-E5914)</f>
        <v>0.30489366666666667</v>
      </c>
      <c r="I5915" s="492">
        <f>I5914+(E5915-E5914)*(I5917-I5914)/(E5917-E5914)</f>
        <v>14.433333333333334</v>
      </c>
      <c r="J5915" s="397">
        <f>J5914+(E5915-E5914)*(J5917-J5914)/(E5917-E5914)</f>
        <v>9.3333333333333338E-2</v>
      </c>
      <c r="K5915" s="469">
        <f t="shared" si="506"/>
        <v>14.430823423685418</v>
      </c>
      <c r="L5915" s="469">
        <f t="shared" si="507"/>
        <v>-2.5099096479159755E-3</v>
      </c>
    </row>
    <row r="5916" spans="1:12">
      <c r="A5916" s="98" t="s">
        <v>123</v>
      </c>
      <c r="B5916" s="98">
        <f t="shared" si="503"/>
        <v>13</v>
      </c>
      <c r="C5916" s="98">
        <f t="shared" si="504"/>
        <v>0</v>
      </c>
      <c r="D5916" s="98">
        <f>D5914</f>
        <v>156</v>
      </c>
      <c r="E5916" s="98">
        <f t="shared" si="505"/>
        <v>107</v>
      </c>
      <c r="F5916" s="397">
        <f>F5914+(E5916-E5914)*(F5917-F5914)/(E5917-E5914)</f>
        <v>4.4111333333333329</v>
      </c>
      <c r="G5916" s="98">
        <v>15</v>
      </c>
      <c r="H5916" s="491">
        <f>H5914+(E5916-E5914)*(H5917-H5914)/(E5917-E5914)</f>
        <v>0.3045633333333333</v>
      </c>
      <c r="I5916" s="492">
        <f>I5914+(E5916-E5914)*(I5917-I5914)/(E5917-E5914)</f>
        <v>14.466666666666667</v>
      </c>
      <c r="J5916" s="397">
        <f>J5914+(E5916-E5914)*(J5917-J5914)/(E5917-E5914)</f>
        <v>9.1066666666666671E-2</v>
      </c>
      <c r="K5916" s="469">
        <f t="shared" si="506"/>
        <v>14.48346813470652</v>
      </c>
      <c r="L5916" s="469">
        <f t="shared" si="507"/>
        <v>1.6801468039853162E-2</v>
      </c>
    </row>
    <row r="5917" spans="1:12">
      <c r="A5917" s="480" t="s">
        <v>123</v>
      </c>
      <c r="B5917" s="480">
        <f t="shared" si="503"/>
        <v>13</v>
      </c>
      <c r="C5917" s="480">
        <f t="shared" si="504"/>
        <v>0</v>
      </c>
      <c r="D5917" s="480">
        <f>D5914</f>
        <v>156</v>
      </c>
      <c r="E5917" s="480">
        <f t="shared" si="505"/>
        <v>108</v>
      </c>
      <c r="F5917" s="484">
        <v>4.4223999999999997</v>
      </c>
      <c r="G5917" s="480">
        <v>15</v>
      </c>
      <c r="H5917" s="482">
        <v>0.30423299999999998</v>
      </c>
      <c r="I5917" s="483">
        <v>14.5</v>
      </c>
      <c r="J5917" s="484">
        <v>8.8800000000000004E-2</v>
      </c>
      <c r="K5917" s="469">
        <f t="shared" si="506"/>
        <v>14.536227167992953</v>
      </c>
      <c r="L5917" s="469">
        <f t="shared" si="507"/>
        <v>3.6227167992953113E-2</v>
      </c>
    </row>
    <row r="5918" spans="1:12">
      <c r="A5918" s="98" t="s">
        <v>123</v>
      </c>
      <c r="B5918" s="98">
        <f t="shared" si="503"/>
        <v>13</v>
      </c>
      <c r="C5918" s="98">
        <f t="shared" si="504"/>
        <v>0</v>
      </c>
      <c r="D5918" s="98">
        <f>D5917</f>
        <v>156</v>
      </c>
      <c r="E5918" s="98">
        <f t="shared" si="505"/>
        <v>109</v>
      </c>
      <c r="F5918" s="397">
        <f>F5917+(E5918-E5917)*(F5920-F5917)/(E5920-E5917)</f>
        <v>4.4336000000000002</v>
      </c>
      <c r="G5918" s="98">
        <v>15</v>
      </c>
      <c r="H5918" s="491">
        <f>H5917+(E5918-E5917)*(H5920-H5917)/(E5920-E5917)</f>
        <v>0.30389766666666668</v>
      </c>
      <c r="I5918" s="492">
        <f>I5917+(E5918-E5917)*(I5920-I5917)/(E5920-E5917)</f>
        <v>14.566666666666666</v>
      </c>
      <c r="J5918" s="397">
        <f>J5917+(E5918-E5917)*(J5920-J5917)/(E5920-E5917)</f>
        <v>8.6500000000000007E-2</v>
      </c>
      <c r="K5918" s="469">
        <f t="shared" si="506"/>
        <v>14.589121557366351</v>
      </c>
      <c r="L5918" s="469">
        <f t="shared" si="507"/>
        <v>2.2454890699684427E-2</v>
      </c>
    </row>
    <row r="5919" spans="1:12">
      <c r="A5919" s="98" t="s">
        <v>123</v>
      </c>
      <c r="B5919" s="98">
        <f t="shared" si="503"/>
        <v>13</v>
      </c>
      <c r="C5919" s="98">
        <f t="shared" si="504"/>
        <v>0</v>
      </c>
      <c r="D5919" s="98">
        <f>D5917</f>
        <v>156</v>
      </c>
      <c r="E5919" s="98">
        <f t="shared" si="505"/>
        <v>110</v>
      </c>
      <c r="F5919" s="397">
        <f>F5917+(E5919-E5917)*(F5920-F5917)/(E5920-E5917)</f>
        <v>4.4447999999999999</v>
      </c>
      <c r="G5919" s="98">
        <v>15</v>
      </c>
      <c r="H5919" s="491">
        <f>H5917+(E5919-E5917)*(H5920-H5917)/(E5920-E5917)</f>
        <v>0.30356233333333332</v>
      </c>
      <c r="I5919" s="492">
        <f>I5917+(E5919-E5917)*(I5920-I5917)/(E5920-E5917)</f>
        <v>14.633333333333333</v>
      </c>
      <c r="J5919" s="397">
        <f>J5917+(E5919-E5917)*(J5920-J5917)/(E5920-E5917)</f>
        <v>8.4199999999999997E-2</v>
      </c>
      <c r="K5919" s="469">
        <f t="shared" si="506"/>
        <v>14.642132807429995</v>
      </c>
      <c r="L5919" s="469">
        <f t="shared" si="507"/>
        <v>8.7994740966621521E-3</v>
      </c>
    </row>
    <row r="5920" spans="1:12">
      <c r="A5920" s="480" t="s">
        <v>123</v>
      </c>
      <c r="B5920" s="480">
        <f t="shared" si="503"/>
        <v>13</v>
      </c>
      <c r="C5920" s="480">
        <f t="shared" si="504"/>
        <v>0</v>
      </c>
      <c r="D5920" s="480">
        <f>D5917</f>
        <v>156</v>
      </c>
      <c r="E5920" s="480">
        <f t="shared" si="505"/>
        <v>111</v>
      </c>
      <c r="F5920" s="484">
        <v>4.4560000000000004</v>
      </c>
      <c r="G5920" s="480">
        <v>15</v>
      </c>
      <c r="H5920" s="482">
        <v>0.30322700000000002</v>
      </c>
      <c r="I5920" s="483">
        <v>14.7</v>
      </c>
      <c r="J5920" s="484">
        <v>8.1900000000000001E-2</v>
      </c>
      <c r="K5920" s="469">
        <f t="shared" si="506"/>
        <v>14.695261305886349</v>
      </c>
      <c r="L5920" s="469">
        <f t="shared" si="507"/>
        <v>-4.7386941136497995E-3</v>
      </c>
    </row>
    <row r="5921" spans="1:12">
      <c r="A5921" s="98" t="s">
        <v>123</v>
      </c>
      <c r="B5921" s="98">
        <f t="shared" si="503"/>
        <v>13</v>
      </c>
      <c r="C5921" s="98">
        <f t="shared" si="504"/>
        <v>0</v>
      </c>
      <c r="D5921" s="98">
        <f>D5920</f>
        <v>156</v>
      </c>
      <c r="E5921" s="98">
        <f t="shared" si="505"/>
        <v>112</v>
      </c>
      <c r="F5921" s="397">
        <f>F5920+(E5921-E5920)*(F5923-F5920)/(E5923-E5920)</f>
        <v>4.4671333333333338</v>
      </c>
      <c r="G5921" s="98">
        <v>15</v>
      </c>
      <c r="H5921" s="491">
        <f>H5920+(E5921-E5920)*(H5923-H5920)/(E5923-E5920)</f>
        <v>0.30288599999999999</v>
      </c>
      <c r="I5921" s="492">
        <f>I5920+(E5921-E5920)*(I5923-I5920)/(E5923-E5920)</f>
        <v>14.766666666666666</v>
      </c>
      <c r="J5921" s="397">
        <f>J5920+(E5921-E5920)*(J5923-J5920)/(E5923-E5920)</f>
        <v>7.9633333333333334E-2</v>
      </c>
      <c r="K5921" s="469">
        <f t="shared" si="506"/>
        <v>14.748563265827189</v>
      </c>
      <c r="L5921" s="469">
        <f t="shared" si="507"/>
        <v>-1.8103400839477146E-2</v>
      </c>
    </row>
    <row r="5922" spans="1:12">
      <c r="A5922" s="98" t="s">
        <v>123</v>
      </c>
      <c r="B5922" s="98">
        <f t="shared" si="503"/>
        <v>13</v>
      </c>
      <c r="C5922" s="98">
        <f t="shared" si="504"/>
        <v>0</v>
      </c>
      <c r="D5922" s="98">
        <f>D5920</f>
        <v>156</v>
      </c>
      <c r="E5922" s="98">
        <f t="shared" si="505"/>
        <v>113</v>
      </c>
      <c r="F5922" s="397">
        <f>F5920+(E5922-E5920)*(F5923-F5920)/(E5923-E5920)</f>
        <v>4.4782666666666664</v>
      </c>
      <c r="G5922" s="98">
        <v>15</v>
      </c>
      <c r="H5922" s="491">
        <f>H5920+(E5922-E5920)*(H5923-H5920)/(E5923-E5920)</f>
        <v>0.30254500000000001</v>
      </c>
      <c r="I5922" s="492">
        <f>I5920+(E5922-E5920)*(I5923-I5920)/(E5923-E5920)</f>
        <v>14.833333333333334</v>
      </c>
      <c r="J5922" s="397">
        <f>J5920+(E5922-E5920)*(J5923-J5920)/(E5923-E5920)</f>
        <v>7.7366666666666667E-2</v>
      </c>
      <c r="K5922" s="469">
        <f t="shared" si="506"/>
        <v>14.801985379585405</v>
      </c>
      <c r="L5922" s="469">
        <f t="shared" si="507"/>
        <v>-3.1347953747928869E-2</v>
      </c>
    </row>
    <row r="5923" spans="1:12">
      <c r="A5923" s="480" t="s">
        <v>123</v>
      </c>
      <c r="B5923" s="480">
        <f t="shared" si="503"/>
        <v>13</v>
      </c>
      <c r="C5923" s="480">
        <f t="shared" si="504"/>
        <v>0</v>
      </c>
      <c r="D5923" s="480">
        <f>D5920</f>
        <v>156</v>
      </c>
      <c r="E5923" s="480">
        <f t="shared" si="505"/>
        <v>114</v>
      </c>
      <c r="F5923" s="484">
        <v>4.4893999999999998</v>
      </c>
      <c r="G5923" s="480">
        <v>15</v>
      </c>
      <c r="H5923" s="482">
        <v>0.30220399999999997</v>
      </c>
      <c r="I5923" s="483">
        <v>14.9</v>
      </c>
      <c r="J5923" s="484">
        <v>7.51E-2</v>
      </c>
      <c r="K5923" s="469">
        <f t="shared" si="506"/>
        <v>14.855528053897368</v>
      </c>
      <c r="L5923" s="469">
        <f t="shared" si="507"/>
        <v>-4.4471946102632387E-2</v>
      </c>
    </row>
    <row r="5924" spans="1:12">
      <c r="A5924" s="98" t="s">
        <v>123</v>
      </c>
      <c r="B5924" s="98">
        <f t="shared" si="503"/>
        <v>13</v>
      </c>
      <c r="C5924" s="98">
        <f t="shared" si="504"/>
        <v>0</v>
      </c>
      <c r="D5924" s="98">
        <f>D5923</f>
        <v>156</v>
      </c>
      <c r="E5924" s="98">
        <f t="shared" si="505"/>
        <v>115</v>
      </c>
      <c r="F5924" s="397">
        <f>F5923+(E5924-E5923)*(F5926-F5923)/(E5926-E5923)</f>
        <v>4.5004333333333335</v>
      </c>
      <c r="G5924" s="98">
        <v>15</v>
      </c>
      <c r="H5924" s="491">
        <f>H5923+(E5924-E5923)*(H5926-H5923)/(E5926-E5923)</f>
        <v>0.30185766666666664</v>
      </c>
      <c r="I5924" s="492">
        <f>I5923+(E5924-E5923)*(I5926-I5923)/(E5926-E5923)</f>
        <v>14.933333333333334</v>
      </c>
      <c r="J5924" s="397">
        <f>J5923+(E5924-E5923)*(J5926-J5923)/(E5926-E5923)</f>
        <v>0.27773333333333339</v>
      </c>
      <c r="K5924" s="469">
        <f t="shared" si="506"/>
        <v>14.909123836510146</v>
      </c>
      <c r="L5924" s="469">
        <f t="shared" si="507"/>
        <v>-2.4209496823187848E-2</v>
      </c>
    </row>
    <row r="5925" spans="1:12">
      <c r="A5925" s="98" t="s">
        <v>123</v>
      </c>
      <c r="B5925" s="98">
        <f t="shared" si="503"/>
        <v>13</v>
      </c>
      <c r="C5925" s="98">
        <f t="shared" si="504"/>
        <v>0</v>
      </c>
      <c r="D5925" s="98">
        <f>D5923</f>
        <v>156</v>
      </c>
      <c r="E5925" s="98">
        <f t="shared" si="505"/>
        <v>116</v>
      </c>
      <c r="F5925" s="397">
        <f>F5923+(E5925-E5923)*(F5926-F5923)/(E5926-E5923)</f>
        <v>4.5114666666666663</v>
      </c>
      <c r="G5925" s="98">
        <v>15</v>
      </c>
      <c r="H5925" s="491">
        <f>H5923+(E5925-E5923)*(H5926-H5923)/(E5926-E5923)</f>
        <v>0.30151133333333335</v>
      </c>
      <c r="I5925" s="492">
        <f>I5923+(E5925-E5923)*(I5926-I5923)/(E5926-E5923)</f>
        <v>14.966666666666667</v>
      </c>
      <c r="J5925" s="397">
        <f>J5923+(E5925-E5923)*(J5926-J5923)/(E5926-E5923)</f>
        <v>0.48036666666666672</v>
      </c>
      <c r="K5925" s="469">
        <f t="shared" si="506"/>
        <v>14.962842745546324</v>
      </c>
      <c r="L5925" s="469">
        <f t="shared" si="507"/>
        <v>-3.8239211203432433E-3</v>
      </c>
    </row>
    <row r="5926" spans="1:12">
      <c r="A5926" s="480" t="s">
        <v>123</v>
      </c>
      <c r="B5926" s="480">
        <f t="shared" si="503"/>
        <v>13</v>
      </c>
      <c r="C5926" s="480">
        <f t="shared" si="504"/>
        <v>0</v>
      </c>
      <c r="D5926" s="480">
        <f>D5923</f>
        <v>156</v>
      </c>
      <c r="E5926" s="480">
        <f t="shared" si="505"/>
        <v>117</v>
      </c>
      <c r="F5926" s="484">
        <v>4.5225</v>
      </c>
      <c r="G5926" s="480">
        <v>15</v>
      </c>
      <c r="H5926" s="482">
        <v>0.30116500000000002</v>
      </c>
      <c r="I5926" s="483">
        <v>15</v>
      </c>
      <c r="J5926" s="484">
        <v>0.68300000000000005</v>
      </c>
      <c r="K5926" s="469">
        <f t="shared" si="506"/>
        <v>15.016685205784205</v>
      </c>
      <c r="L5926" s="469">
        <f t="shared" si="507"/>
        <v>1.6685205784204626E-2</v>
      </c>
    </row>
    <row r="5927" spans="1:12">
      <c r="A5927" s="98" t="s">
        <v>123</v>
      </c>
      <c r="B5927" s="98">
        <f t="shared" si="503"/>
        <v>13</v>
      </c>
      <c r="C5927" s="98">
        <f t="shared" si="504"/>
        <v>0</v>
      </c>
      <c r="D5927" s="98">
        <f>D5926</f>
        <v>156</v>
      </c>
      <c r="E5927" s="98">
        <f t="shared" si="505"/>
        <v>118</v>
      </c>
      <c r="F5927" s="397">
        <f>F5926+(E5927-E5926)*(F5929-F5926)/(E5929-E5926)</f>
        <v>4.5334666666666665</v>
      </c>
      <c r="G5927" s="98">
        <v>15</v>
      </c>
      <c r="H5927" s="491">
        <f>H5926+(E5927-E5926)*(H5929-H5926)/(E5929-E5926)</f>
        <v>0.30081233333333335</v>
      </c>
      <c r="I5927" s="492">
        <f>I5926+(E5927-E5926)*(I5929-I5926)/(E5929-E5926)</f>
        <v>15.066666666666666</v>
      </c>
      <c r="J5927" s="397">
        <f>J5926+(E5927-E5926)*(J5929-J5926)/(E5929-E5926)</f>
        <v>0.4758</v>
      </c>
      <c r="K5927" s="469">
        <f t="shared" si="506"/>
        <v>15.07074732086561</v>
      </c>
      <c r="L5927" s="469">
        <f t="shared" si="507"/>
        <v>4.0806541989439893E-3</v>
      </c>
    </row>
    <row r="5928" spans="1:12">
      <c r="A5928" s="98" t="s">
        <v>123</v>
      </c>
      <c r="B5928" s="98">
        <f t="shared" si="503"/>
        <v>13</v>
      </c>
      <c r="C5928" s="98">
        <f t="shared" si="504"/>
        <v>0</v>
      </c>
      <c r="D5928" s="98">
        <f>D5926</f>
        <v>156</v>
      </c>
      <c r="E5928" s="98">
        <f t="shared" si="505"/>
        <v>119</v>
      </c>
      <c r="F5928" s="397">
        <f>F5926+(E5928-E5926)*(F5929-F5926)/(E5929-E5926)</f>
        <v>4.5444333333333331</v>
      </c>
      <c r="G5928" s="98">
        <v>15</v>
      </c>
      <c r="H5928" s="491">
        <f>H5926+(E5928-E5926)*(H5929-H5926)/(E5929-E5926)</f>
        <v>0.30045966666666668</v>
      </c>
      <c r="I5928" s="492">
        <f>I5926+(E5928-E5926)*(I5929-I5926)/(E5929-E5926)</f>
        <v>15.133333333333333</v>
      </c>
      <c r="J5928" s="397">
        <f>J5926+(E5928-E5926)*(J5929-J5926)/(E5929-E5926)</f>
        <v>0.26860000000000001</v>
      </c>
      <c r="K5928" s="469">
        <f t="shared" si="506"/>
        <v>15.124936347529728</v>
      </c>
      <c r="L5928" s="469">
        <f t="shared" si="507"/>
        <v>-8.3969858036052614E-3</v>
      </c>
    </row>
    <row r="5929" spans="1:12">
      <c r="A5929" s="480" t="s">
        <v>123</v>
      </c>
      <c r="B5929" s="480">
        <f t="shared" si="503"/>
        <v>13</v>
      </c>
      <c r="C5929" s="480">
        <f t="shared" si="504"/>
        <v>0</v>
      </c>
      <c r="D5929" s="480">
        <f>D5926</f>
        <v>156</v>
      </c>
      <c r="E5929" s="480">
        <f t="shared" si="505"/>
        <v>120</v>
      </c>
      <c r="F5929" s="484">
        <v>4.5553999999999997</v>
      </c>
      <c r="G5929" s="480">
        <v>15</v>
      </c>
      <c r="H5929" s="482">
        <v>0.30010700000000001</v>
      </c>
      <c r="I5929" s="483">
        <v>15.2</v>
      </c>
      <c r="J5929" s="484">
        <v>6.1400000000000003E-2</v>
      </c>
      <c r="K5929" s="469">
        <f t="shared" si="506"/>
        <v>15.179252733191827</v>
      </c>
      <c r="L5929" s="469">
        <f t="shared" si="507"/>
        <v>-2.0747266808172071E-2</v>
      </c>
    </row>
    <row r="5930" spans="1:12">
      <c r="A5930" s="480" t="s">
        <v>123</v>
      </c>
      <c r="B5930" s="480">
        <f t="shared" si="503"/>
        <v>13</v>
      </c>
      <c r="C5930" s="480">
        <f t="shared" si="504"/>
        <v>6</v>
      </c>
      <c r="D5930" s="480">
        <v>162</v>
      </c>
      <c r="E5930" s="480">
        <v>18</v>
      </c>
      <c r="F5930" s="484">
        <v>3.2566000000000002</v>
      </c>
      <c r="G5930" s="480">
        <v>15</v>
      </c>
      <c r="H5930" s="482">
        <v>0.31964700000000001</v>
      </c>
      <c r="I5930" s="483">
        <v>10.199999999999999</v>
      </c>
      <c r="J5930" s="484">
        <v>0.28460000000000002</v>
      </c>
      <c r="K5930" s="469">
        <f t="shared" si="506"/>
        <v>10.188113762994803</v>
      </c>
      <c r="L5930" s="469">
        <f t="shared" si="507"/>
        <v>-1.1886237005196421E-2</v>
      </c>
    </row>
    <row r="5931" spans="1:12">
      <c r="A5931" s="98" t="s">
        <v>123</v>
      </c>
      <c r="B5931" s="98">
        <f t="shared" si="503"/>
        <v>13</v>
      </c>
      <c r="C5931" s="98">
        <f t="shared" si="504"/>
        <v>6</v>
      </c>
      <c r="D5931" s="98">
        <f>D5930</f>
        <v>162</v>
      </c>
      <c r="E5931" s="98">
        <f t="shared" ref="E5931:E5994" si="508">E5930+1</f>
        <v>19</v>
      </c>
      <c r="F5931" s="397">
        <f>F5930+(E5931-E5930)*(F5933-F5930)/(E5933-E5930)</f>
        <v>3.2717666666666667</v>
      </c>
      <c r="G5931" s="98">
        <v>15</v>
      </c>
      <c r="H5931" s="491">
        <f>H5930+(E5931-E5930)*(H5933-H5930)/(E5933-E5930)</f>
        <v>0.31947166666666665</v>
      </c>
      <c r="I5931" s="492">
        <f>I5930+(E5931-E5930)*(I5933-I5930)/(E5933-E5930)</f>
        <v>10.233333333333333</v>
      </c>
      <c r="J5931" s="397">
        <f>J5930+(E5931-E5930)*(J5933-J5930)/(E5933-E5930)</f>
        <v>0.28260000000000002</v>
      </c>
      <c r="K5931" s="469">
        <f t="shared" si="506"/>
        <v>10.241179447316664</v>
      </c>
      <c r="L5931" s="469">
        <f t="shared" si="507"/>
        <v>7.8461139833319038E-3</v>
      </c>
    </row>
    <row r="5932" spans="1:12">
      <c r="A5932" s="98" t="s">
        <v>123</v>
      </c>
      <c r="B5932" s="98">
        <f t="shared" si="503"/>
        <v>13</v>
      </c>
      <c r="C5932" s="98">
        <f t="shared" si="504"/>
        <v>6</v>
      </c>
      <c r="D5932" s="98">
        <f>D5930</f>
        <v>162</v>
      </c>
      <c r="E5932" s="98">
        <f t="shared" si="508"/>
        <v>20</v>
      </c>
      <c r="F5932" s="397">
        <f>F5930+(E5932-E5930)*(F5933-F5930)/(E5933-E5930)</f>
        <v>3.2869333333333333</v>
      </c>
      <c r="G5932" s="98">
        <v>15</v>
      </c>
      <c r="H5932" s="491">
        <f>H5930+(E5932-E5930)*(H5933-H5930)/(E5933-E5930)</f>
        <v>0.31929633333333335</v>
      </c>
      <c r="I5932" s="492">
        <f>I5930+(E5932-E5930)*(I5933-I5930)/(E5933-E5930)</f>
        <v>10.266666666666667</v>
      </c>
      <c r="J5932" s="397">
        <f>J5930+(E5932-E5930)*(J5933-J5930)/(E5933-E5930)</f>
        <v>0.28060000000000002</v>
      </c>
      <c r="K5932" s="469">
        <f t="shared" si="506"/>
        <v>10.29430341093801</v>
      </c>
      <c r="L5932" s="469">
        <f t="shared" si="507"/>
        <v>2.763674427134255E-2</v>
      </c>
    </row>
    <row r="5933" spans="1:12">
      <c r="A5933" s="480" t="s">
        <v>123</v>
      </c>
      <c r="B5933" s="480">
        <f t="shared" si="503"/>
        <v>13</v>
      </c>
      <c r="C5933" s="480">
        <f t="shared" si="504"/>
        <v>6</v>
      </c>
      <c r="D5933" s="480">
        <f>D5930</f>
        <v>162</v>
      </c>
      <c r="E5933" s="480">
        <f t="shared" si="508"/>
        <v>21</v>
      </c>
      <c r="F5933" s="484">
        <v>3.3020999999999998</v>
      </c>
      <c r="G5933" s="480">
        <v>15</v>
      </c>
      <c r="H5933" s="482">
        <v>0.31912099999999999</v>
      </c>
      <c r="I5933" s="483">
        <v>10.3</v>
      </c>
      <c r="J5933" s="484">
        <v>0.27860000000000001</v>
      </c>
      <c r="K5933" s="469">
        <f t="shared" si="506"/>
        <v>10.34748574991931</v>
      </c>
      <c r="L5933" s="469">
        <f t="shared" si="507"/>
        <v>4.7485749919308873E-2</v>
      </c>
    </row>
    <row r="5934" spans="1:12">
      <c r="A5934" s="98" t="s">
        <v>123</v>
      </c>
      <c r="B5934" s="98">
        <f t="shared" si="503"/>
        <v>13</v>
      </c>
      <c r="C5934" s="98">
        <f t="shared" si="504"/>
        <v>6</v>
      </c>
      <c r="D5934" s="98">
        <f>D5933</f>
        <v>162</v>
      </c>
      <c r="E5934" s="98">
        <f t="shared" si="508"/>
        <v>22</v>
      </c>
      <c r="F5934" s="397">
        <f>F5933+(E5934-E5933)*(F5936-F5933)/(E5936-E5933)</f>
        <v>3.3170666666666664</v>
      </c>
      <c r="G5934" s="98">
        <v>15</v>
      </c>
      <c r="H5934" s="491">
        <f>H5933+(E5934-E5933)*(H5936-H5933)/(E5936-E5933)</f>
        <v>0.31894600000000001</v>
      </c>
      <c r="I5934" s="492">
        <f>I5933+(E5934-E5933)*(I5936-I5933)/(E5936-E5933)</f>
        <v>10.366666666666667</v>
      </c>
      <c r="J5934" s="397">
        <f>J5933+(E5934-E5933)*(J5936-J5933)/(E5936-E5933)</f>
        <v>0.27646666666666669</v>
      </c>
      <c r="K5934" s="469">
        <f t="shared" si="506"/>
        <v>10.400088625242725</v>
      </c>
      <c r="L5934" s="469">
        <f t="shared" si="507"/>
        <v>3.3421958576058231E-2</v>
      </c>
    </row>
    <row r="5935" spans="1:12">
      <c r="A5935" s="98" t="s">
        <v>123</v>
      </c>
      <c r="B5935" s="98">
        <f t="shared" si="503"/>
        <v>13</v>
      </c>
      <c r="C5935" s="98">
        <f t="shared" si="504"/>
        <v>6</v>
      </c>
      <c r="D5935" s="98">
        <f>D5933</f>
        <v>162</v>
      </c>
      <c r="E5935" s="98">
        <f t="shared" si="508"/>
        <v>23</v>
      </c>
      <c r="F5935" s="397">
        <f>F5933+(E5935-E5933)*(F5936-F5933)/(E5936-E5933)</f>
        <v>3.3320333333333334</v>
      </c>
      <c r="G5935" s="98">
        <v>15</v>
      </c>
      <c r="H5935" s="491">
        <f>H5933+(E5935-E5933)*(H5936-H5933)/(E5936-E5933)</f>
        <v>0.31877099999999997</v>
      </c>
      <c r="I5935" s="492">
        <f>I5933+(E5935-E5933)*(I5936-I5933)/(E5936-E5933)</f>
        <v>10.433333333333334</v>
      </c>
      <c r="J5935" s="397">
        <f>J5933+(E5935-E5933)*(J5936-J5933)/(E5936-E5933)</f>
        <v>0.27433333333333332</v>
      </c>
      <c r="K5935" s="469">
        <f t="shared" si="506"/>
        <v>10.452749256780992</v>
      </c>
      <c r="L5935" s="469">
        <f t="shared" si="507"/>
        <v>1.9415923447658301E-2</v>
      </c>
    </row>
    <row r="5936" spans="1:12">
      <c r="A5936" s="480" t="s">
        <v>123</v>
      </c>
      <c r="B5936" s="480">
        <f t="shared" si="503"/>
        <v>13</v>
      </c>
      <c r="C5936" s="480">
        <f t="shared" si="504"/>
        <v>6</v>
      </c>
      <c r="D5936" s="480">
        <f>D5933</f>
        <v>162</v>
      </c>
      <c r="E5936" s="480">
        <f t="shared" si="508"/>
        <v>24</v>
      </c>
      <c r="F5936" s="484">
        <v>3.347</v>
      </c>
      <c r="G5936" s="480">
        <v>15</v>
      </c>
      <c r="H5936" s="482">
        <v>0.31859599999999999</v>
      </c>
      <c r="I5936" s="483">
        <v>10.5</v>
      </c>
      <c r="J5936" s="484">
        <v>0.2722</v>
      </c>
      <c r="K5936" s="469">
        <f t="shared" si="506"/>
        <v>10.505467739707969</v>
      </c>
      <c r="L5936" s="469">
        <f t="shared" si="507"/>
        <v>5.4677397079689882E-3</v>
      </c>
    </row>
    <row r="5937" spans="1:12">
      <c r="A5937" s="98" t="s">
        <v>123</v>
      </c>
      <c r="B5937" s="98">
        <f t="shared" si="503"/>
        <v>13</v>
      </c>
      <c r="C5937" s="98">
        <f t="shared" si="504"/>
        <v>6</v>
      </c>
      <c r="D5937" s="98">
        <f>D5936</f>
        <v>162</v>
      </c>
      <c r="E5937" s="98">
        <f t="shared" si="508"/>
        <v>25</v>
      </c>
      <c r="F5937" s="397">
        <f>F5936+(E5937-E5936)*(F5939-F5936)/(E5939-E5936)</f>
        <v>3.3617666666666666</v>
      </c>
      <c r="G5937" s="98">
        <v>15</v>
      </c>
      <c r="H5937" s="491">
        <f>H5936+(E5937-E5936)*(H5939-H5936)/(E5939-E5936)</f>
        <v>0.31842033333333331</v>
      </c>
      <c r="I5937" s="492">
        <f>I5936+(E5937-E5936)*(I5939-I5936)/(E5939-E5936)</f>
        <v>10.566666666666666</v>
      </c>
      <c r="J5937" s="397">
        <f>J5936+(E5937-E5936)*(J5939-J5936)/(E5939-E5936)</f>
        <v>0.27010000000000001</v>
      </c>
      <c r="K5937" s="469">
        <f t="shared" si="506"/>
        <v>10.557638174279072</v>
      </c>
      <c r="L5937" s="469">
        <f t="shared" si="507"/>
        <v>-9.0284923875945111E-3</v>
      </c>
    </row>
    <row r="5938" spans="1:12">
      <c r="A5938" s="98" t="s">
        <v>123</v>
      </c>
      <c r="B5938" s="98">
        <f t="shared" si="503"/>
        <v>13</v>
      </c>
      <c r="C5938" s="98">
        <f t="shared" si="504"/>
        <v>6</v>
      </c>
      <c r="D5938" s="98">
        <f>D5936</f>
        <v>162</v>
      </c>
      <c r="E5938" s="98">
        <f t="shared" si="508"/>
        <v>26</v>
      </c>
      <c r="F5938" s="397">
        <f>F5936+(E5938-E5936)*(F5939-F5936)/(E5939-E5936)</f>
        <v>3.3765333333333336</v>
      </c>
      <c r="G5938" s="98">
        <v>15</v>
      </c>
      <c r="H5938" s="491">
        <f>H5936+(E5938-E5936)*(H5939-H5936)/(E5939-E5936)</f>
        <v>0.31824466666666668</v>
      </c>
      <c r="I5938" s="492">
        <f>I5936+(E5938-E5936)*(I5939-I5936)/(E5939-E5936)</f>
        <v>10.633333333333333</v>
      </c>
      <c r="J5938" s="397">
        <f>J5936+(E5938-E5936)*(J5939-J5936)/(E5939-E5936)</f>
        <v>0.26800000000000002</v>
      </c>
      <c r="K5938" s="469">
        <f t="shared" si="506"/>
        <v>10.609866203570839</v>
      </c>
      <c r="L5938" s="469">
        <f t="shared" si="507"/>
        <v>-2.346712976249421E-2</v>
      </c>
    </row>
    <row r="5939" spans="1:12">
      <c r="A5939" s="480" t="s">
        <v>123</v>
      </c>
      <c r="B5939" s="480">
        <f t="shared" si="503"/>
        <v>13</v>
      </c>
      <c r="C5939" s="480">
        <f t="shared" si="504"/>
        <v>6</v>
      </c>
      <c r="D5939" s="480">
        <f>D5936</f>
        <v>162</v>
      </c>
      <c r="E5939" s="480">
        <f t="shared" si="508"/>
        <v>27</v>
      </c>
      <c r="F5939" s="484">
        <v>3.3913000000000002</v>
      </c>
      <c r="G5939" s="480">
        <v>15</v>
      </c>
      <c r="H5939" s="482">
        <v>0.31806899999999999</v>
      </c>
      <c r="I5939" s="483">
        <v>10.7</v>
      </c>
      <c r="J5939" s="484">
        <v>0.26590000000000003</v>
      </c>
      <c r="K5939" s="469">
        <f t="shared" si="506"/>
        <v>10.662151923010416</v>
      </c>
      <c r="L5939" s="469">
        <f t="shared" si="507"/>
        <v>-3.7848076989583035E-2</v>
      </c>
    </row>
    <row r="5940" spans="1:12">
      <c r="A5940" s="98" t="s">
        <v>123</v>
      </c>
      <c r="B5940" s="98">
        <f t="shared" si="503"/>
        <v>13</v>
      </c>
      <c r="C5940" s="98">
        <f t="shared" si="504"/>
        <v>6</v>
      </c>
      <c r="D5940" s="98">
        <f>D5939</f>
        <v>162</v>
      </c>
      <c r="E5940" s="98">
        <f t="shared" si="508"/>
        <v>28</v>
      </c>
      <c r="F5940" s="397">
        <f>F5939+(E5940-E5939)*(F5942-F5939)/(E5942-E5939)</f>
        <v>3.4058666666666668</v>
      </c>
      <c r="G5940" s="98">
        <v>15</v>
      </c>
      <c r="H5940" s="491">
        <f>H5939+(E5940-E5939)*(H5942-H5939)/(E5942-E5939)</f>
        <v>0.31789266666666666</v>
      </c>
      <c r="I5940" s="492">
        <f>I5939+(E5940-E5939)*(I5942-I5939)/(E5942-E5939)</f>
        <v>10.733333333333333</v>
      </c>
      <c r="J5940" s="397">
        <f>J5939+(E5940-E5939)*(J5942-J5939)/(E5942-E5939)</f>
        <v>0.26380000000000003</v>
      </c>
      <c r="K5940" s="469">
        <f t="shared" si="506"/>
        <v>10.713888754904696</v>
      </c>
      <c r="L5940" s="469">
        <f t="shared" si="507"/>
        <v>-1.9444578428636561E-2</v>
      </c>
    </row>
    <row r="5941" spans="1:12">
      <c r="A5941" s="98" t="s">
        <v>123</v>
      </c>
      <c r="B5941" s="98">
        <f t="shared" si="503"/>
        <v>13</v>
      </c>
      <c r="C5941" s="98">
        <f t="shared" si="504"/>
        <v>6</v>
      </c>
      <c r="D5941" s="98">
        <f>D5939</f>
        <v>162</v>
      </c>
      <c r="E5941" s="98">
        <f t="shared" si="508"/>
        <v>29</v>
      </c>
      <c r="F5941" s="397">
        <f>F5939+(E5941-E5939)*(F5942-F5939)/(E5942-E5939)</f>
        <v>3.4204333333333334</v>
      </c>
      <c r="G5941" s="98">
        <v>15</v>
      </c>
      <c r="H5941" s="491">
        <f>H5939+(E5941-E5939)*(H5942-H5939)/(E5942-E5939)</f>
        <v>0.31771633333333332</v>
      </c>
      <c r="I5941" s="492">
        <f>I5939+(E5941-E5939)*(I5942-I5939)/(E5942-E5939)</f>
        <v>10.766666666666667</v>
      </c>
      <c r="J5941" s="397">
        <f>J5939+(E5941-E5939)*(J5942-J5939)/(E5942-E5939)</f>
        <v>0.26169999999999999</v>
      </c>
      <c r="K5941" s="469">
        <f t="shared" si="506"/>
        <v>10.765683014932609</v>
      </c>
      <c r="L5941" s="469">
        <f t="shared" si="507"/>
        <v>-9.8365173405845496E-4</v>
      </c>
    </row>
    <row r="5942" spans="1:12">
      <c r="A5942" s="480" t="s">
        <v>123</v>
      </c>
      <c r="B5942" s="480">
        <f t="shared" si="503"/>
        <v>13</v>
      </c>
      <c r="C5942" s="480">
        <f t="shared" si="504"/>
        <v>6</v>
      </c>
      <c r="D5942" s="480">
        <f>D5939</f>
        <v>162</v>
      </c>
      <c r="E5942" s="480">
        <f t="shared" si="508"/>
        <v>30</v>
      </c>
      <c r="F5942" s="484">
        <v>3.4350000000000001</v>
      </c>
      <c r="G5942" s="480">
        <v>15</v>
      </c>
      <c r="H5942" s="482">
        <v>0.31753999999999999</v>
      </c>
      <c r="I5942" s="483">
        <v>10.8</v>
      </c>
      <c r="J5942" s="484">
        <v>0.2596</v>
      </c>
      <c r="K5942" s="469">
        <f t="shared" si="506"/>
        <v>10.817534798765511</v>
      </c>
      <c r="L5942" s="469">
        <f t="shared" si="507"/>
        <v>1.7534798765510118E-2</v>
      </c>
    </row>
    <row r="5943" spans="1:12">
      <c r="A5943" s="98" t="s">
        <v>123</v>
      </c>
      <c r="B5943" s="98">
        <f t="shared" si="503"/>
        <v>13</v>
      </c>
      <c r="C5943" s="98">
        <f t="shared" si="504"/>
        <v>6</v>
      </c>
      <c r="D5943" s="98">
        <f>D5942</f>
        <v>162</v>
      </c>
      <c r="E5943" s="98">
        <f t="shared" si="508"/>
        <v>31</v>
      </c>
      <c r="F5943" s="397">
        <f>F5942+(E5943-E5942)*(F5945-F5942)/(E5945-E5942)</f>
        <v>3.4494000000000002</v>
      </c>
      <c r="G5943" s="98">
        <v>15</v>
      </c>
      <c r="H5943" s="491">
        <f>H5942+(E5943-E5942)*(H5945-H5942)/(E5945-E5942)</f>
        <v>0.31736333333333333</v>
      </c>
      <c r="I5943" s="492">
        <f>I5942+(E5943-E5942)*(I5945-I5942)/(E5945-E5942)</f>
        <v>10.866666666666667</v>
      </c>
      <c r="J5943" s="397">
        <f>J5942+(E5943-E5942)*(J5945-J5942)/(E5945-E5942)</f>
        <v>0.25750000000000001</v>
      </c>
      <c r="K5943" s="469">
        <f t="shared" si="506"/>
        <v>10.868930458254997</v>
      </c>
      <c r="L5943" s="469">
        <f t="shared" si="507"/>
        <v>2.2637915883301218E-3</v>
      </c>
    </row>
    <row r="5944" spans="1:12">
      <c r="A5944" s="98" t="s">
        <v>123</v>
      </c>
      <c r="B5944" s="98">
        <f t="shared" si="503"/>
        <v>13</v>
      </c>
      <c r="C5944" s="98">
        <f t="shared" si="504"/>
        <v>6</v>
      </c>
      <c r="D5944" s="98">
        <f>D5942</f>
        <v>162</v>
      </c>
      <c r="E5944" s="98">
        <f t="shared" si="508"/>
        <v>32</v>
      </c>
      <c r="F5944" s="397">
        <f>F5942+(E5944-E5942)*(F5945-F5942)/(E5945-E5942)</f>
        <v>3.4638</v>
      </c>
      <c r="G5944" s="98">
        <v>15</v>
      </c>
      <c r="H5944" s="491">
        <f>H5942+(E5944-E5942)*(H5945-H5942)/(E5945-E5942)</f>
        <v>0.31718666666666667</v>
      </c>
      <c r="I5944" s="492">
        <f>I5942+(E5944-E5942)*(I5945-I5942)/(E5945-E5942)</f>
        <v>10.933333333333334</v>
      </c>
      <c r="J5944" s="397">
        <f>J5942+(E5944-E5942)*(J5945-J5942)/(E5945-E5942)</f>
        <v>0.25540000000000002</v>
      </c>
      <c r="K5944" s="469">
        <f t="shared" si="506"/>
        <v>10.920383370465341</v>
      </c>
      <c r="L5944" s="469">
        <f t="shared" si="507"/>
        <v>-1.2949962867992326E-2</v>
      </c>
    </row>
    <row r="5945" spans="1:12">
      <c r="A5945" s="480" t="s">
        <v>123</v>
      </c>
      <c r="B5945" s="480">
        <f t="shared" si="503"/>
        <v>13</v>
      </c>
      <c r="C5945" s="480">
        <f t="shared" si="504"/>
        <v>6</v>
      </c>
      <c r="D5945" s="480">
        <f>D5942</f>
        <v>162</v>
      </c>
      <c r="E5945" s="480">
        <f t="shared" si="508"/>
        <v>33</v>
      </c>
      <c r="F5945" s="484">
        <v>3.4782000000000002</v>
      </c>
      <c r="G5945" s="480">
        <v>15</v>
      </c>
      <c r="H5945" s="482">
        <v>0.31701000000000001</v>
      </c>
      <c r="I5945" s="483">
        <v>11</v>
      </c>
      <c r="J5945" s="484">
        <v>0.25330000000000003</v>
      </c>
      <c r="K5945" s="469">
        <f t="shared" si="506"/>
        <v>10.971893631115737</v>
      </c>
      <c r="L5945" s="469">
        <f t="shared" si="507"/>
        <v>-2.8106368884262878E-2</v>
      </c>
    </row>
    <row r="5946" spans="1:12">
      <c r="A5946" s="98" t="s">
        <v>123</v>
      </c>
      <c r="B5946" s="98">
        <f t="shared" si="503"/>
        <v>13</v>
      </c>
      <c r="C5946" s="98">
        <f t="shared" si="504"/>
        <v>6</v>
      </c>
      <c r="D5946" s="98">
        <f>D5945</f>
        <v>162</v>
      </c>
      <c r="E5946" s="98">
        <f t="shared" si="508"/>
        <v>34</v>
      </c>
      <c r="F5946" s="397">
        <f>F5945+(E5946-E5945)*(F5948-F5945)/(E5948-E5945)</f>
        <v>3.4923999999999999</v>
      </c>
      <c r="G5946" s="98">
        <v>15</v>
      </c>
      <c r="H5946" s="491">
        <f>H5945+(E5946-E5945)*(H5948-H5945)/(E5948-E5945)</f>
        <v>0.31683266666666665</v>
      </c>
      <c r="I5946" s="492">
        <f>I5945+(E5946-E5945)*(I5948-I5945)/(E5948-E5945)</f>
        <v>11.033333333333333</v>
      </c>
      <c r="J5946" s="397">
        <f>J5945+(E5946-E5945)*(J5948-J5945)/(E5948-E5945)</f>
        <v>0.2511666666666667</v>
      </c>
      <c r="K5946" s="469">
        <f t="shared" si="506"/>
        <v>11.022853283226267</v>
      </c>
      <c r="L5946" s="469">
        <f t="shared" si="507"/>
        <v>-1.0480050107066319E-2</v>
      </c>
    </row>
    <row r="5947" spans="1:12">
      <c r="A5947" s="98" t="s">
        <v>123</v>
      </c>
      <c r="B5947" s="98">
        <f t="shared" si="503"/>
        <v>13</v>
      </c>
      <c r="C5947" s="98">
        <f t="shared" si="504"/>
        <v>6</v>
      </c>
      <c r="D5947" s="98">
        <f>D5945</f>
        <v>162</v>
      </c>
      <c r="E5947" s="98">
        <f t="shared" si="508"/>
        <v>35</v>
      </c>
      <c r="F5947" s="397">
        <f>F5945+(E5947-E5945)*(F5948-F5945)/(E5948-E5945)</f>
        <v>3.5066000000000002</v>
      </c>
      <c r="G5947" s="98">
        <v>15</v>
      </c>
      <c r="H5947" s="491">
        <f>H5945+(E5947-E5945)*(H5948-H5945)/(E5948-E5945)</f>
        <v>0.31665533333333334</v>
      </c>
      <c r="I5947" s="492">
        <f>I5945+(E5947-E5945)*(I5948-I5945)/(E5948-E5945)</f>
        <v>11.066666666666666</v>
      </c>
      <c r="J5947" s="397">
        <f>J5945+(E5947-E5945)*(J5948-J5945)/(E5948-E5945)</f>
        <v>0.24903333333333336</v>
      </c>
      <c r="K5947" s="469">
        <f t="shared" si="506"/>
        <v>11.073870012189911</v>
      </c>
      <c r="L5947" s="469">
        <f t="shared" si="507"/>
        <v>7.2033455232443089E-3</v>
      </c>
    </row>
    <row r="5948" spans="1:12">
      <c r="A5948" s="480" t="s">
        <v>123</v>
      </c>
      <c r="B5948" s="480">
        <f t="shared" si="503"/>
        <v>13</v>
      </c>
      <c r="C5948" s="480">
        <f t="shared" si="504"/>
        <v>6</v>
      </c>
      <c r="D5948" s="480">
        <f>D5945</f>
        <v>162</v>
      </c>
      <c r="E5948" s="480">
        <f t="shared" si="508"/>
        <v>36</v>
      </c>
      <c r="F5948" s="484">
        <v>3.5207999999999999</v>
      </c>
      <c r="G5948" s="480">
        <v>15</v>
      </c>
      <c r="H5948" s="482">
        <v>0.31647799999999998</v>
      </c>
      <c r="I5948" s="483">
        <v>11.1</v>
      </c>
      <c r="J5948" s="484">
        <v>0.24690000000000001</v>
      </c>
      <c r="K5948" s="469">
        <f t="shared" si="506"/>
        <v>11.124943913952945</v>
      </c>
      <c r="L5948" s="469">
        <f t="shared" si="507"/>
        <v>2.4943913952945707E-2</v>
      </c>
    </row>
    <row r="5949" spans="1:12">
      <c r="A5949" s="98" t="s">
        <v>123</v>
      </c>
      <c r="B5949" s="98">
        <f t="shared" ref="B5949:B6012" si="509">INT(D5949/12)</f>
        <v>13</v>
      </c>
      <c r="C5949" s="98">
        <f t="shared" ref="C5949:C6012" si="510">D5949-B5949*12</f>
        <v>6</v>
      </c>
      <c r="D5949" s="98">
        <f>D5948</f>
        <v>162</v>
      </c>
      <c r="E5949" s="98">
        <f t="shared" si="508"/>
        <v>37</v>
      </c>
      <c r="F5949" s="397">
        <f>F5948+(E5949-E5948)*(F5951-F5948)/(E5951-E5948)</f>
        <v>3.5348333333333333</v>
      </c>
      <c r="G5949" s="98">
        <v>15</v>
      </c>
      <c r="H5949" s="491">
        <f>H5948+(E5949-E5948)*(H5951-H5948)/(E5951-E5948)</f>
        <v>0.31629999999999997</v>
      </c>
      <c r="I5949" s="492">
        <f>I5948+(E5949-E5948)*(I5951-I5948)/(E5951-E5948)</f>
        <v>11.166666666666666</v>
      </c>
      <c r="J5949" s="397">
        <f>J5948+(E5949-E5948)*(J5951-J5948)/(E5951-E5948)</f>
        <v>0.24480000000000002</v>
      </c>
      <c r="K5949" s="469">
        <f t="shared" si="506"/>
        <v>11.175571714616925</v>
      </c>
      <c r="L5949" s="469">
        <f t="shared" si="507"/>
        <v>8.9050479502592594E-3</v>
      </c>
    </row>
    <row r="5950" spans="1:12">
      <c r="A5950" s="98" t="s">
        <v>123</v>
      </c>
      <c r="B5950" s="98">
        <f t="shared" si="509"/>
        <v>13</v>
      </c>
      <c r="C5950" s="98">
        <f t="shared" si="510"/>
        <v>6</v>
      </c>
      <c r="D5950" s="98">
        <f>D5948</f>
        <v>162</v>
      </c>
      <c r="E5950" s="98">
        <f t="shared" si="508"/>
        <v>38</v>
      </c>
      <c r="F5950" s="397">
        <f>F5948+(E5950-E5948)*(F5951-F5948)/(E5951-E5948)</f>
        <v>3.5488666666666666</v>
      </c>
      <c r="G5950" s="98">
        <v>15</v>
      </c>
      <c r="H5950" s="491">
        <f>H5948+(E5950-E5948)*(H5951-H5948)/(E5951-E5948)</f>
        <v>0.31612200000000001</v>
      </c>
      <c r="I5950" s="492">
        <f>I5948+(E5950-E5948)*(I5951-I5948)/(E5951-E5948)</f>
        <v>11.233333333333334</v>
      </c>
      <c r="J5950" s="397">
        <f>J5948+(E5950-E5948)*(J5951-J5948)/(E5951-E5948)</f>
        <v>0.2427</v>
      </c>
      <c r="K5950" s="469">
        <f t="shared" si="506"/>
        <v>11.226256529652053</v>
      </c>
      <c r="L5950" s="469">
        <f t="shared" si="507"/>
        <v>-7.076803681281163E-3</v>
      </c>
    </row>
    <row r="5951" spans="1:12">
      <c r="A5951" s="480" t="s">
        <v>123</v>
      </c>
      <c r="B5951" s="480">
        <f t="shared" si="509"/>
        <v>13</v>
      </c>
      <c r="C5951" s="480">
        <f t="shared" si="510"/>
        <v>6</v>
      </c>
      <c r="D5951" s="480">
        <f>D5948</f>
        <v>162</v>
      </c>
      <c r="E5951" s="480">
        <f t="shared" si="508"/>
        <v>39</v>
      </c>
      <c r="F5951" s="484">
        <v>3.5629</v>
      </c>
      <c r="G5951" s="480">
        <v>15</v>
      </c>
      <c r="H5951" s="482">
        <v>0.315944</v>
      </c>
      <c r="I5951" s="483">
        <v>11.3</v>
      </c>
      <c r="J5951" s="484">
        <v>0.24060000000000001</v>
      </c>
      <c r="K5951" s="469">
        <f t="shared" si="506"/>
        <v>11.276998455422479</v>
      </c>
      <c r="L5951" s="469">
        <f t="shared" si="507"/>
        <v>-2.3001544577521571E-2</v>
      </c>
    </row>
    <row r="5952" spans="1:12">
      <c r="A5952" s="98" t="s">
        <v>123</v>
      </c>
      <c r="B5952" s="98">
        <f t="shared" si="509"/>
        <v>13</v>
      </c>
      <c r="C5952" s="98">
        <f t="shared" si="510"/>
        <v>6</v>
      </c>
      <c r="D5952" s="98">
        <f>D5951</f>
        <v>162</v>
      </c>
      <c r="E5952" s="98">
        <f t="shared" si="508"/>
        <v>40</v>
      </c>
      <c r="F5952" s="397">
        <f>F5951+(E5952-E5951)*(F5954-F5951)/(E5954-E5951)</f>
        <v>3.5768</v>
      </c>
      <c r="G5952" s="98">
        <v>15</v>
      </c>
      <c r="H5952" s="491">
        <f>H5951+(E5952-E5951)*(H5954-H5951)/(E5954-E5951)</f>
        <v>0.31576466666666669</v>
      </c>
      <c r="I5952" s="492">
        <f>I5951+(E5952-E5951)*(I5954-I5951)/(E5954-E5951)</f>
        <v>11.333333333333334</v>
      </c>
      <c r="J5952" s="397">
        <f>J5951+(E5952-E5951)*(J5954-J5951)/(E5954-E5951)</f>
        <v>0.23850000000000002</v>
      </c>
      <c r="K5952" s="469">
        <f t="shared" si="506"/>
        <v>11.3274231653531</v>
      </c>
      <c r="L5952" s="469">
        <f t="shared" si="507"/>
        <v>-5.9101679802342488E-3</v>
      </c>
    </row>
    <row r="5953" spans="1:12">
      <c r="A5953" s="98" t="s">
        <v>123</v>
      </c>
      <c r="B5953" s="98">
        <f t="shared" si="509"/>
        <v>13</v>
      </c>
      <c r="C5953" s="98">
        <f t="shared" si="510"/>
        <v>6</v>
      </c>
      <c r="D5953" s="98">
        <f>D5951</f>
        <v>162</v>
      </c>
      <c r="E5953" s="98">
        <f t="shared" si="508"/>
        <v>41</v>
      </c>
      <c r="F5953" s="397">
        <f>F5951+(E5953-E5951)*(F5954-F5951)/(E5954-E5951)</f>
        <v>3.5907</v>
      </c>
      <c r="G5953" s="98">
        <v>15</v>
      </c>
      <c r="H5953" s="491">
        <f>H5951+(E5953-E5951)*(H5954-H5951)/(E5954-E5951)</f>
        <v>0.31558533333333333</v>
      </c>
      <c r="I5953" s="492">
        <f>I5951+(E5953-E5951)*(I5954-I5951)/(E5954-E5951)</f>
        <v>11.366666666666667</v>
      </c>
      <c r="J5953" s="397">
        <f>J5951+(E5953-E5951)*(J5954-J5951)/(E5954-E5951)</f>
        <v>0.2364</v>
      </c>
      <c r="K5953" s="469">
        <f t="shared" si="506"/>
        <v>11.377905183595351</v>
      </c>
      <c r="L5953" s="469">
        <f t="shared" si="507"/>
        <v>1.1238516928683495E-2</v>
      </c>
    </row>
    <row r="5954" spans="1:12">
      <c r="A5954" s="480" t="s">
        <v>123</v>
      </c>
      <c r="B5954" s="480">
        <f t="shared" si="509"/>
        <v>13</v>
      </c>
      <c r="C5954" s="480">
        <f t="shared" si="510"/>
        <v>6</v>
      </c>
      <c r="D5954" s="480">
        <f>D5951</f>
        <v>162</v>
      </c>
      <c r="E5954" s="480">
        <f t="shared" si="508"/>
        <v>42</v>
      </c>
      <c r="F5954" s="484">
        <v>3.6046</v>
      </c>
      <c r="G5954" s="480">
        <v>15</v>
      </c>
      <c r="H5954" s="482">
        <v>0.31540600000000002</v>
      </c>
      <c r="I5954" s="483">
        <v>11.4</v>
      </c>
      <c r="J5954" s="484">
        <v>0.23430000000000001</v>
      </c>
      <c r="K5954" s="469">
        <f t="shared" si="506"/>
        <v>11.428444607902195</v>
      </c>
      <c r="L5954" s="469">
        <f t="shared" si="507"/>
        <v>2.8444607902194718E-2</v>
      </c>
    </row>
    <row r="5955" spans="1:12">
      <c r="A5955" s="98" t="s">
        <v>123</v>
      </c>
      <c r="B5955" s="98">
        <f t="shared" si="509"/>
        <v>13</v>
      </c>
      <c r="C5955" s="98">
        <f t="shared" si="510"/>
        <v>6</v>
      </c>
      <c r="D5955" s="98">
        <f>D5954</f>
        <v>162</v>
      </c>
      <c r="E5955" s="98">
        <f t="shared" si="508"/>
        <v>43</v>
      </c>
      <c r="F5955" s="397">
        <f>F5954+(E5955-E5954)*(F5957-F5954)/(E5957-E5954)</f>
        <v>3.6183000000000001</v>
      </c>
      <c r="G5955" s="98">
        <v>15</v>
      </c>
      <c r="H5955" s="491">
        <f>H5954+(E5955-E5954)*(H5957-H5954)/(E5957-E5954)</f>
        <v>0.31522566666666668</v>
      </c>
      <c r="I5955" s="492">
        <f>I5954+(E5955-E5954)*(I5957-I5954)/(E5957-E5954)</f>
        <v>11.466666666666667</v>
      </c>
      <c r="J5955" s="397">
        <f>J5954+(E5955-E5954)*(J5957-J5954)/(E5957-E5954)</f>
        <v>0.23216666666666666</v>
      </c>
      <c r="K5955" s="469">
        <f t="shared" si="506"/>
        <v>11.47844348546068</v>
      </c>
      <c r="L5955" s="469">
        <f t="shared" si="507"/>
        <v>1.1776818794013266E-2</v>
      </c>
    </row>
    <row r="5956" spans="1:12">
      <c r="A5956" s="98" t="s">
        <v>123</v>
      </c>
      <c r="B5956" s="98">
        <f t="shared" si="509"/>
        <v>13</v>
      </c>
      <c r="C5956" s="98">
        <f t="shared" si="510"/>
        <v>6</v>
      </c>
      <c r="D5956" s="98">
        <f>D5954</f>
        <v>162</v>
      </c>
      <c r="E5956" s="98">
        <f t="shared" si="508"/>
        <v>44</v>
      </c>
      <c r="F5956" s="397">
        <f>F5954+(E5956-E5954)*(F5957-F5954)/(E5957-E5954)</f>
        <v>3.6320000000000001</v>
      </c>
      <c r="G5956" s="98">
        <v>15</v>
      </c>
      <c r="H5956" s="491">
        <f>H5954+(E5956-E5954)*(H5957-H5954)/(E5957-E5954)</f>
        <v>0.31504533333333334</v>
      </c>
      <c r="I5956" s="492">
        <f>I5954+(E5956-E5954)*(I5957-I5954)/(E5957-E5954)</f>
        <v>11.533333333333333</v>
      </c>
      <c r="J5956" s="397">
        <f>J5954+(E5956-E5954)*(J5957-J5954)/(E5957-E5954)</f>
        <v>0.23003333333333334</v>
      </c>
      <c r="K5956" s="469">
        <f t="shared" si="506"/>
        <v>11.528499602173655</v>
      </c>
      <c r="L5956" s="469">
        <f t="shared" si="507"/>
        <v>-4.8337311596782229E-3</v>
      </c>
    </row>
    <row r="5957" spans="1:12">
      <c r="A5957" s="480" t="s">
        <v>123</v>
      </c>
      <c r="B5957" s="480">
        <f t="shared" si="509"/>
        <v>13</v>
      </c>
      <c r="C5957" s="480">
        <f t="shared" si="510"/>
        <v>6</v>
      </c>
      <c r="D5957" s="480">
        <f>D5954</f>
        <v>162</v>
      </c>
      <c r="E5957" s="480">
        <f t="shared" si="508"/>
        <v>45</v>
      </c>
      <c r="F5957" s="484">
        <v>3.6457000000000002</v>
      </c>
      <c r="G5957" s="480">
        <v>15</v>
      </c>
      <c r="H5957" s="482">
        <v>0.31486500000000001</v>
      </c>
      <c r="I5957" s="483">
        <v>11.6</v>
      </c>
      <c r="J5957" s="484">
        <v>0.22789999999999999</v>
      </c>
      <c r="K5957" s="469">
        <f t="shared" si="506"/>
        <v>11.578613056389246</v>
      </c>
      <c r="L5957" s="469">
        <f t="shared" si="507"/>
        <v>-2.1386943610753661E-2</v>
      </c>
    </row>
    <row r="5958" spans="1:12">
      <c r="A5958" s="98" t="s">
        <v>123</v>
      </c>
      <c r="B5958" s="98">
        <f t="shared" si="509"/>
        <v>13</v>
      </c>
      <c r="C5958" s="98">
        <f t="shared" si="510"/>
        <v>6</v>
      </c>
      <c r="D5958" s="98">
        <f>D5957</f>
        <v>162</v>
      </c>
      <c r="E5958" s="98">
        <f t="shared" si="508"/>
        <v>46</v>
      </c>
      <c r="F5958" s="397">
        <f>F5957+(E5958-E5957)*(F5960-F5957)/(E5960-E5957)</f>
        <v>3.6592666666666669</v>
      </c>
      <c r="G5958" s="98">
        <v>15</v>
      </c>
      <c r="H5958" s="491">
        <f>H5957+(E5958-E5957)*(H5960-H5957)/(E5960-E5957)</f>
        <v>0.31468366666666669</v>
      </c>
      <c r="I5958" s="492">
        <f>I5957+(E5958-E5957)*(I5960-I5957)/(E5960-E5957)</f>
        <v>11.633333333333333</v>
      </c>
      <c r="J5958" s="397">
        <f>J5957+(E5958-E5957)*(J5960-J5957)/(E5960-E5957)</f>
        <v>0.2258</v>
      </c>
      <c r="K5958" s="469">
        <f t="shared" si="506"/>
        <v>11.628397194643085</v>
      </c>
      <c r="L5958" s="469">
        <f t="shared" si="507"/>
        <v>-4.9361386902475601E-3</v>
      </c>
    </row>
    <row r="5959" spans="1:12">
      <c r="A5959" s="98" t="s">
        <v>123</v>
      </c>
      <c r="B5959" s="98">
        <f t="shared" si="509"/>
        <v>13</v>
      </c>
      <c r="C5959" s="98">
        <f t="shared" si="510"/>
        <v>6</v>
      </c>
      <c r="D5959" s="98">
        <f>D5957</f>
        <v>162</v>
      </c>
      <c r="E5959" s="98">
        <f t="shared" si="508"/>
        <v>47</v>
      </c>
      <c r="F5959" s="397">
        <f>F5957+(E5959-E5957)*(F5960-F5957)/(E5960-E5957)</f>
        <v>3.6728333333333332</v>
      </c>
      <c r="G5959" s="98">
        <v>15</v>
      </c>
      <c r="H5959" s="491">
        <f>H5957+(E5959-E5957)*(H5960-H5957)/(E5960-E5957)</f>
        <v>0.31450233333333333</v>
      </c>
      <c r="I5959" s="492">
        <f>I5957+(E5959-E5957)*(I5960-I5957)/(E5960-E5957)</f>
        <v>11.666666666666666</v>
      </c>
      <c r="J5959" s="397">
        <f>J5957+(E5959-E5957)*(J5960-J5957)/(E5960-E5957)</f>
        <v>0.22369999999999998</v>
      </c>
      <c r="K5959" s="469">
        <f t="shared" si="506"/>
        <v>11.678238741207007</v>
      </c>
      <c r="L5959" s="469">
        <f t="shared" si="507"/>
        <v>1.1572074540341148E-2</v>
      </c>
    </row>
    <row r="5960" spans="1:12">
      <c r="A5960" s="480" t="s">
        <v>123</v>
      </c>
      <c r="B5960" s="480">
        <f t="shared" si="509"/>
        <v>13</v>
      </c>
      <c r="C5960" s="480">
        <f t="shared" si="510"/>
        <v>6</v>
      </c>
      <c r="D5960" s="480">
        <f>D5957</f>
        <v>162</v>
      </c>
      <c r="E5960" s="480">
        <f t="shared" si="508"/>
        <v>48</v>
      </c>
      <c r="F5960" s="484">
        <v>3.6863999999999999</v>
      </c>
      <c r="G5960" s="480">
        <v>15</v>
      </c>
      <c r="H5960" s="482">
        <v>0.31432100000000002</v>
      </c>
      <c r="I5960" s="483">
        <v>11.7</v>
      </c>
      <c r="J5960" s="484">
        <v>0.22159999999999999</v>
      </c>
      <c r="K5960" s="469">
        <f t="shared" si="506"/>
        <v>11.728137795438419</v>
      </c>
      <c r="L5960" s="469">
        <f t="shared" si="507"/>
        <v>2.8137795438420099E-2</v>
      </c>
    </row>
    <row r="5961" spans="1:12">
      <c r="A5961" s="98" t="s">
        <v>123</v>
      </c>
      <c r="B5961" s="98">
        <f t="shared" si="509"/>
        <v>13</v>
      </c>
      <c r="C5961" s="98">
        <f t="shared" si="510"/>
        <v>6</v>
      </c>
      <c r="D5961" s="98">
        <f>D5960</f>
        <v>162</v>
      </c>
      <c r="E5961" s="98">
        <f t="shared" si="508"/>
        <v>49</v>
      </c>
      <c r="F5961" s="397">
        <f>F5960+(E5961-E5960)*(F5963-F5960)/(E5963-E5960)</f>
        <v>3.6998333333333333</v>
      </c>
      <c r="G5961" s="98">
        <v>15</v>
      </c>
      <c r="H5961" s="491">
        <f>H5960+(E5961-E5960)*(H5963-H5960)/(E5963-E5960)</f>
        <v>0.31413833333333335</v>
      </c>
      <c r="I5961" s="492">
        <f>I5960+(E5961-E5960)*(I5963-I5960)/(E5963-E5960)</f>
        <v>11.766666666666666</v>
      </c>
      <c r="J5961" s="397">
        <f>J5960+(E5961-E5960)*(J5963-J5960)/(E5963-E5960)</f>
        <v>0.2195</v>
      </c>
      <c r="K5961" s="469">
        <f t="shared" si="506"/>
        <v>11.777720006578841</v>
      </c>
      <c r="L5961" s="469">
        <f t="shared" si="507"/>
        <v>1.1053339912175275E-2</v>
      </c>
    </row>
    <row r="5962" spans="1:12">
      <c r="A5962" s="98" t="s">
        <v>123</v>
      </c>
      <c r="B5962" s="98">
        <f t="shared" si="509"/>
        <v>13</v>
      </c>
      <c r="C5962" s="98">
        <f t="shared" si="510"/>
        <v>6</v>
      </c>
      <c r="D5962" s="98">
        <f>D5960</f>
        <v>162</v>
      </c>
      <c r="E5962" s="98">
        <f t="shared" si="508"/>
        <v>50</v>
      </c>
      <c r="F5962" s="397">
        <f>F5960+(E5962-E5960)*(F5963-F5960)/(E5963-E5960)</f>
        <v>3.7132666666666667</v>
      </c>
      <c r="G5962" s="98">
        <v>15</v>
      </c>
      <c r="H5962" s="491">
        <f>H5960+(E5962-E5960)*(H5963-H5960)/(E5963-E5960)</f>
        <v>0.31395566666666669</v>
      </c>
      <c r="I5962" s="492">
        <f>I5960+(E5962-E5960)*(I5963-I5960)/(E5963-E5960)</f>
        <v>11.833333333333334</v>
      </c>
      <c r="J5962" s="397">
        <f>J5960+(E5962-E5960)*(J5963-J5960)/(E5963-E5960)</f>
        <v>0.21739999999999998</v>
      </c>
      <c r="K5962" s="469">
        <f t="shared" si="506"/>
        <v>11.82735991387319</v>
      </c>
      <c r="L5962" s="469">
        <f t="shared" si="507"/>
        <v>-5.9734194601439583E-3</v>
      </c>
    </row>
    <row r="5963" spans="1:12">
      <c r="A5963" s="480" t="s">
        <v>123</v>
      </c>
      <c r="B5963" s="480">
        <f t="shared" si="509"/>
        <v>13</v>
      </c>
      <c r="C5963" s="480">
        <f t="shared" si="510"/>
        <v>6</v>
      </c>
      <c r="D5963" s="480">
        <f>D5960</f>
        <v>162</v>
      </c>
      <c r="E5963" s="480">
        <f t="shared" si="508"/>
        <v>51</v>
      </c>
      <c r="F5963" s="484">
        <v>3.7267000000000001</v>
      </c>
      <c r="G5963" s="480">
        <v>15</v>
      </c>
      <c r="H5963" s="482">
        <v>0.31377300000000002</v>
      </c>
      <c r="I5963" s="483">
        <v>11.9</v>
      </c>
      <c r="J5963" s="484">
        <v>0.21529999999999999</v>
      </c>
      <c r="K5963" s="469">
        <f t="shared" ref="K5963:K6026" si="511">F5963/H5963</f>
        <v>11.87705761808696</v>
      </c>
      <c r="L5963" s="469">
        <f t="shared" ref="L5963:L6026" si="512">K5963-I5963</f>
        <v>-2.2942381913040322E-2</v>
      </c>
    </row>
    <row r="5964" spans="1:12">
      <c r="A5964" s="98" t="s">
        <v>123</v>
      </c>
      <c r="B5964" s="98">
        <f t="shared" si="509"/>
        <v>13</v>
      </c>
      <c r="C5964" s="98">
        <f t="shared" si="510"/>
        <v>6</v>
      </c>
      <c r="D5964" s="98">
        <f>D5963</f>
        <v>162</v>
      </c>
      <c r="E5964" s="98">
        <f t="shared" si="508"/>
        <v>52</v>
      </c>
      <c r="F5964" s="397">
        <f>F5963+(E5964-E5963)*(F5966-F5963)/(E5966-E5963)</f>
        <v>3.7399666666666667</v>
      </c>
      <c r="G5964" s="98">
        <v>15</v>
      </c>
      <c r="H5964" s="491">
        <f>H5963+(E5964-E5963)*(H5966-H5963)/(E5966-E5963)</f>
        <v>0.31358900000000001</v>
      </c>
      <c r="I5964" s="492">
        <f>I5963+(E5964-E5963)*(I5966-I5963)/(E5966-E5963)</f>
        <v>11.933333333333334</v>
      </c>
      <c r="J5964" s="397">
        <f>J5963+(E5964-E5963)*(J5966-J5963)/(E5966-E5963)</f>
        <v>0.21316666666666667</v>
      </c>
      <c r="K5964" s="469">
        <f t="shared" si="511"/>
        <v>11.926332450011532</v>
      </c>
      <c r="L5964" s="469">
        <f t="shared" si="512"/>
        <v>-7.0008833218011546E-3</v>
      </c>
    </row>
    <row r="5965" spans="1:12">
      <c r="A5965" s="98" t="s">
        <v>123</v>
      </c>
      <c r="B5965" s="98">
        <f t="shared" si="509"/>
        <v>13</v>
      </c>
      <c r="C5965" s="98">
        <f t="shared" si="510"/>
        <v>6</v>
      </c>
      <c r="D5965" s="98">
        <f>D5963</f>
        <v>162</v>
      </c>
      <c r="E5965" s="98">
        <f t="shared" si="508"/>
        <v>53</v>
      </c>
      <c r="F5965" s="397">
        <f>F5963+(E5965-E5963)*(F5966-F5963)/(E5966-E5963)</f>
        <v>3.7532333333333336</v>
      </c>
      <c r="G5965" s="98">
        <v>15</v>
      </c>
      <c r="H5965" s="491">
        <f>H5963+(E5965-E5963)*(H5966-H5963)/(E5966-E5963)</f>
        <v>0.31340500000000004</v>
      </c>
      <c r="I5965" s="492">
        <f>I5963+(E5965-E5963)*(I5966-I5963)/(E5966-E5963)</f>
        <v>11.966666666666667</v>
      </c>
      <c r="J5965" s="397">
        <f>J5963+(E5965-E5963)*(J5966-J5963)/(E5966-E5963)</f>
        <v>0.21103333333333332</v>
      </c>
      <c r="K5965" s="469">
        <f t="shared" si="511"/>
        <v>11.975665140420009</v>
      </c>
      <c r="L5965" s="469">
        <f t="shared" si="512"/>
        <v>8.9984737533423953E-3</v>
      </c>
    </row>
    <row r="5966" spans="1:12">
      <c r="A5966" s="480" t="s">
        <v>123</v>
      </c>
      <c r="B5966" s="480">
        <f t="shared" si="509"/>
        <v>13</v>
      </c>
      <c r="C5966" s="480">
        <f t="shared" si="510"/>
        <v>6</v>
      </c>
      <c r="D5966" s="480">
        <f>D5963</f>
        <v>162</v>
      </c>
      <c r="E5966" s="480">
        <f t="shared" si="508"/>
        <v>54</v>
      </c>
      <c r="F5966" s="484">
        <v>3.7665000000000002</v>
      </c>
      <c r="G5966" s="480">
        <v>15</v>
      </c>
      <c r="H5966" s="482">
        <v>0.31322100000000003</v>
      </c>
      <c r="I5966" s="483">
        <v>12</v>
      </c>
      <c r="J5966" s="484">
        <v>0.2089</v>
      </c>
      <c r="K5966" s="469">
        <f t="shared" si="511"/>
        <v>12.025055791278362</v>
      </c>
      <c r="L5966" s="469">
        <f t="shared" si="512"/>
        <v>2.5055791278361994E-2</v>
      </c>
    </row>
    <row r="5967" spans="1:12">
      <c r="A5967" s="98" t="s">
        <v>123</v>
      </c>
      <c r="B5967" s="98">
        <f t="shared" si="509"/>
        <v>13</v>
      </c>
      <c r="C5967" s="98">
        <f t="shared" si="510"/>
        <v>6</v>
      </c>
      <c r="D5967" s="98">
        <f>D5966</f>
        <v>162</v>
      </c>
      <c r="E5967" s="98">
        <f t="shared" si="508"/>
        <v>55</v>
      </c>
      <c r="F5967" s="397">
        <f>F5966+(E5967-E5966)*(F5969-F5966)/(E5969-E5966)</f>
        <v>3.7796333333333334</v>
      </c>
      <c r="G5967" s="98">
        <v>15</v>
      </c>
      <c r="H5967" s="491">
        <f>H5966+(E5967-E5966)*(H5969-H5966)/(E5969-E5966)</f>
        <v>0.31303533333333333</v>
      </c>
      <c r="I5967" s="492">
        <f>I5966+(E5967-E5966)*(I5969-I5966)/(E5969-E5966)</f>
        <v>12.066666666666666</v>
      </c>
      <c r="J5967" s="397">
        <f>J5966+(E5967-E5966)*(J5969-J5966)/(E5969-E5966)</f>
        <v>0.20680000000000001</v>
      </c>
      <c r="K5967" s="469">
        <f t="shared" si="511"/>
        <v>12.074142855013172</v>
      </c>
      <c r="L5967" s="469">
        <f t="shared" si="512"/>
        <v>7.4761883465050971E-3</v>
      </c>
    </row>
    <row r="5968" spans="1:12">
      <c r="A5968" s="98" t="s">
        <v>123</v>
      </c>
      <c r="B5968" s="98">
        <f t="shared" si="509"/>
        <v>13</v>
      </c>
      <c r="C5968" s="98">
        <f t="shared" si="510"/>
        <v>6</v>
      </c>
      <c r="D5968" s="98">
        <f>D5966</f>
        <v>162</v>
      </c>
      <c r="E5968" s="98">
        <f t="shared" si="508"/>
        <v>56</v>
      </c>
      <c r="F5968" s="397">
        <f>F5966+(E5968-E5966)*(F5969-F5966)/(E5969-E5966)</f>
        <v>3.7927666666666666</v>
      </c>
      <c r="G5968" s="98">
        <v>15</v>
      </c>
      <c r="H5968" s="491">
        <f>H5966+(E5968-E5966)*(H5969-H5966)/(E5969-E5966)</f>
        <v>0.31284966666666669</v>
      </c>
      <c r="I5968" s="492">
        <f>I5966+(E5968-E5966)*(I5969-I5966)/(E5969-E5966)</f>
        <v>12.133333333333333</v>
      </c>
      <c r="J5968" s="397">
        <f>J5966+(E5968-E5966)*(J5969-J5966)/(E5969-E5966)</f>
        <v>0.20469999999999999</v>
      </c>
      <c r="K5968" s="469">
        <f t="shared" si="511"/>
        <v>12.1232881820768</v>
      </c>
      <c r="L5968" s="469">
        <f t="shared" si="512"/>
        <v>-1.0045151256532492E-2</v>
      </c>
    </row>
    <row r="5969" spans="1:12">
      <c r="A5969" s="480" t="s">
        <v>123</v>
      </c>
      <c r="B5969" s="480">
        <f t="shared" si="509"/>
        <v>13</v>
      </c>
      <c r="C5969" s="480">
        <f t="shared" si="510"/>
        <v>6</v>
      </c>
      <c r="D5969" s="480">
        <f>D5966</f>
        <v>162</v>
      </c>
      <c r="E5969" s="480">
        <f t="shared" si="508"/>
        <v>57</v>
      </c>
      <c r="F5969" s="484">
        <v>3.8058999999999998</v>
      </c>
      <c r="G5969" s="480">
        <v>15</v>
      </c>
      <c r="H5969" s="482">
        <v>0.312664</v>
      </c>
      <c r="I5969" s="483">
        <v>12.2</v>
      </c>
      <c r="J5969" s="484">
        <v>0.2026</v>
      </c>
      <c r="K5969" s="469">
        <f t="shared" si="511"/>
        <v>12.172491876263337</v>
      </c>
      <c r="L5969" s="469">
        <f t="shared" si="512"/>
        <v>-2.7508123736662782E-2</v>
      </c>
    </row>
    <row r="5970" spans="1:12">
      <c r="A5970" s="98" t="s">
        <v>123</v>
      </c>
      <c r="B5970" s="98">
        <f t="shared" si="509"/>
        <v>13</v>
      </c>
      <c r="C5970" s="98">
        <f t="shared" si="510"/>
        <v>6</v>
      </c>
      <c r="D5970" s="98">
        <f>D5969</f>
        <v>162</v>
      </c>
      <c r="E5970" s="98">
        <f t="shared" si="508"/>
        <v>58</v>
      </c>
      <c r="F5970" s="397">
        <f>F5969+(E5970-E5969)*(F5972-F5969)/(E5972-E5969)</f>
        <v>3.8188999999999997</v>
      </c>
      <c r="G5970" s="98">
        <v>15</v>
      </c>
      <c r="H5970" s="491">
        <f>H5969+(E5970-E5969)*(H5972-H5969)/(E5972-E5969)</f>
        <v>0.31247666666666668</v>
      </c>
      <c r="I5970" s="492">
        <f>I5969+(E5970-E5969)*(I5972-I5969)/(E5972-E5969)</f>
        <v>12.233333333333333</v>
      </c>
      <c r="J5970" s="397">
        <f>J5969+(E5970-E5969)*(J5972-J5969)/(E5972-E5969)</f>
        <v>0.20050000000000001</v>
      </c>
      <c r="K5970" s="469">
        <f t="shared" si="511"/>
        <v>12.221392530642287</v>
      </c>
      <c r="L5970" s="469">
        <f t="shared" si="512"/>
        <v>-1.1940802691045249E-2</v>
      </c>
    </row>
    <row r="5971" spans="1:12">
      <c r="A5971" s="98" t="s">
        <v>123</v>
      </c>
      <c r="B5971" s="98">
        <f t="shared" si="509"/>
        <v>13</v>
      </c>
      <c r="C5971" s="98">
        <f t="shared" si="510"/>
        <v>6</v>
      </c>
      <c r="D5971" s="98">
        <f>D5969</f>
        <v>162</v>
      </c>
      <c r="E5971" s="98">
        <f t="shared" si="508"/>
        <v>59</v>
      </c>
      <c r="F5971" s="397">
        <f>F5969+(E5971-E5969)*(F5972-F5969)/(E5972-E5969)</f>
        <v>3.8319000000000001</v>
      </c>
      <c r="G5971" s="98">
        <v>15</v>
      </c>
      <c r="H5971" s="491">
        <f>H5969+(E5971-E5969)*(H5972-H5969)/(E5972-E5969)</f>
        <v>0.31228933333333331</v>
      </c>
      <c r="I5971" s="492">
        <f>I5969+(E5971-E5969)*(I5972-I5969)/(E5972-E5969)</f>
        <v>12.266666666666667</v>
      </c>
      <c r="J5971" s="397">
        <f>J5969+(E5971-E5969)*(J5972-J5969)/(E5972-E5969)</f>
        <v>0.19839999999999999</v>
      </c>
      <c r="K5971" s="469">
        <f t="shared" si="511"/>
        <v>12.270351853195969</v>
      </c>
      <c r="L5971" s="469">
        <f t="shared" si="512"/>
        <v>3.6851865293012764E-3</v>
      </c>
    </row>
    <row r="5972" spans="1:12">
      <c r="A5972" s="480" t="s">
        <v>123</v>
      </c>
      <c r="B5972" s="480">
        <f t="shared" si="509"/>
        <v>13</v>
      </c>
      <c r="C5972" s="480">
        <f t="shared" si="510"/>
        <v>6</v>
      </c>
      <c r="D5972" s="480">
        <f>D5969</f>
        <v>162</v>
      </c>
      <c r="E5972" s="480">
        <f t="shared" si="508"/>
        <v>60</v>
      </c>
      <c r="F5972" s="484">
        <v>3.8449</v>
      </c>
      <c r="G5972" s="480">
        <v>15</v>
      </c>
      <c r="H5972" s="482">
        <v>0.31210199999999999</v>
      </c>
      <c r="I5972" s="483">
        <v>12.3</v>
      </c>
      <c r="J5972" s="484">
        <v>0.1963</v>
      </c>
      <c r="K5972" s="469">
        <f t="shared" si="511"/>
        <v>12.31936994956777</v>
      </c>
      <c r="L5972" s="469">
        <f t="shared" si="512"/>
        <v>1.9369949567769496E-2</v>
      </c>
    </row>
    <row r="5973" spans="1:12">
      <c r="A5973" s="98" t="s">
        <v>123</v>
      </c>
      <c r="B5973" s="98">
        <f t="shared" si="509"/>
        <v>13</v>
      </c>
      <c r="C5973" s="98">
        <f t="shared" si="510"/>
        <v>6</v>
      </c>
      <c r="D5973" s="98">
        <f>D5972</f>
        <v>162</v>
      </c>
      <c r="E5973" s="98">
        <f t="shared" si="508"/>
        <v>61</v>
      </c>
      <c r="F5973" s="397">
        <f>F5972+(E5973-E5972)*(F5975-F5972)/(E5975-E5972)</f>
        <v>3.8577666666666666</v>
      </c>
      <c r="G5973" s="98">
        <v>15</v>
      </c>
      <c r="H5973" s="491">
        <f>H5972+(E5973-E5972)*(H5975-H5972)/(E5975-E5972)</f>
        <v>0.31191333333333332</v>
      </c>
      <c r="I5973" s="492">
        <f>I5972+(E5973-E5972)*(I5975-I5972)/(E5975-E5972)</f>
        <v>12.366666666666667</v>
      </c>
      <c r="J5973" s="397">
        <f>J5972+(E5973-E5972)*(J5975-J5972)/(E5975-E5972)</f>
        <v>0.19416666666666668</v>
      </c>
      <c r="K5973" s="469">
        <f t="shared" si="511"/>
        <v>12.368072327783359</v>
      </c>
      <c r="L5973" s="469">
        <f t="shared" si="512"/>
        <v>1.4056611166921584E-3</v>
      </c>
    </row>
    <row r="5974" spans="1:12">
      <c r="A5974" s="98" t="s">
        <v>123</v>
      </c>
      <c r="B5974" s="98">
        <f t="shared" si="509"/>
        <v>13</v>
      </c>
      <c r="C5974" s="98">
        <f t="shared" si="510"/>
        <v>6</v>
      </c>
      <c r="D5974" s="98">
        <f>D5972</f>
        <v>162</v>
      </c>
      <c r="E5974" s="98">
        <f t="shared" si="508"/>
        <v>62</v>
      </c>
      <c r="F5974" s="397">
        <f>F5972+(E5974-E5972)*(F5975-F5972)/(E5975-E5972)</f>
        <v>3.8706333333333336</v>
      </c>
      <c r="G5974" s="98">
        <v>15</v>
      </c>
      <c r="H5974" s="491">
        <f>H5972+(E5974-E5972)*(H5975-H5972)/(E5975-E5972)</f>
        <v>0.31172466666666665</v>
      </c>
      <c r="I5974" s="492">
        <f>I5972+(E5974-E5972)*(I5975-I5972)/(E5975-E5972)</f>
        <v>12.433333333333334</v>
      </c>
      <c r="J5974" s="397">
        <f>J5972+(E5974-E5972)*(J5975-J5972)/(E5975-E5972)</f>
        <v>0.19203333333333333</v>
      </c>
      <c r="K5974" s="469">
        <f t="shared" si="511"/>
        <v>12.41683365876297</v>
      </c>
      <c r="L5974" s="469">
        <f t="shared" si="512"/>
        <v>-1.6499674570363609E-2</v>
      </c>
    </row>
    <row r="5975" spans="1:12">
      <c r="A5975" s="480" t="s">
        <v>123</v>
      </c>
      <c r="B5975" s="480">
        <f t="shared" si="509"/>
        <v>13</v>
      </c>
      <c r="C5975" s="480">
        <f t="shared" si="510"/>
        <v>6</v>
      </c>
      <c r="D5975" s="480">
        <f>D5972</f>
        <v>162</v>
      </c>
      <c r="E5975" s="480">
        <f t="shared" si="508"/>
        <v>63</v>
      </c>
      <c r="F5975" s="484">
        <v>3.8835000000000002</v>
      </c>
      <c r="G5975" s="480">
        <v>15</v>
      </c>
      <c r="H5975" s="482">
        <v>0.31153599999999998</v>
      </c>
      <c r="I5975" s="483">
        <v>12.5</v>
      </c>
      <c r="J5975" s="484">
        <v>0.18990000000000001</v>
      </c>
      <c r="K5975" s="469">
        <f t="shared" si="511"/>
        <v>12.465654049612246</v>
      </c>
      <c r="L5975" s="469">
        <f t="shared" si="512"/>
        <v>-3.4345950387754343E-2</v>
      </c>
    </row>
    <row r="5976" spans="1:12">
      <c r="A5976" s="98" t="s">
        <v>123</v>
      </c>
      <c r="B5976" s="98">
        <f t="shared" si="509"/>
        <v>13</v>
      </c>
      <c r="C5976" s="98">
        <f t="shared" si="510"/>
        <v>6</v>
      </c>
      <c r="D5976" s="98">
        <f>D5975</f>
        <v>162</v>
      </c>
      <c r="E5976" s="98">
        <f t="shared" si="508"/>
        <v>64</v>
      </c>
      <c r="F5976" s="397">
        <f>F5975+(E5976-E5975)*(F5978-F5975)/(E5978-E5975)</f>
        <v>3.8962333333333334</v>
      </c>
      <c r="G5976" s="98">
        <v>15</v>
      </c>
      <c r="H5976" s="491">
        <f>H5975+(E5976-E5975)*(H5978-H5975)/(E5978-E5975)</f>
        <v>0.31134533333333331</v>
      </c>
      <c r="I5976" s="492">
        <f>I5975+(E5976-E5975)*(I5978-I5975)/(E5978-E5975)</f>
        <v>12.533333333333333</v>
      </c>
      <c r="J5976" s="397">
        <f>J5975+(E5976-E5975)*(J5978-J5975)/(E5978-E5975)</f>
        <v>0.18780000000000002</v>
      </c>
      <c r="K5976" s="469">
        <f t="shared" si="511"/>
        <v>12.514185748729172</v>
      </c>
      <c r="L5976" s="469">
        <f t="shared" si="512"/>
        <v>-1.9147584604160883E-2</v>
      </c>
    </row>
    <row r="5977" spans="1:12">
      <c r="A5977" s="98" t="s">
        <v>123</v>
      </c>
      <c r="B5977" s="98">
        <f t="shared" si="509"/>
        <v>13</v>
      </c>
      <c r="C5977" s="98">
        <f t="shared" si="510"/>
        <v>6</v>
      </c>
      <c r="D5977" s="98">
        <f>D5975</f>
        <v>162</v>
      </c>
      <c r="E5977" s="98">
        <f t="shared" si="508"/>
        <v>65</v>
      </c>
      <c r="F5977" s="397">
        <f>F5975+(E5977-E5975)*(F5978-F5975)/(E5978-E5975)</f>
        <v>3.9089666666666667</v>
      </c>
      <c r="G5977" s="98">
        <v>15</v>
      </c>
      <c r="H5977" s="491">
        <f>H5975+(E5977-E5975)*(H5978-H5975)/(E5978-E5975)</f>
        <v>0.31115466666666669</v>
      </c>
      <c r="I5977" s="492">
        <f>I5975+(E5977-E5975)*(I5978-I5975)/(E5978-E5975)</f>
        <v>12.566666666666666</v>
      </c>
      <c r="J5977" s="397">
        <f>J5975+(E5977-E5975)*(J5978-J5975)/(E5978-E5975)</f>
        <v>0.1857</v>
      </c>
      <c r="K5977" s="469">
        <f t="shared" si="511"/>
        <v>12.562776925516141</v>
      </c>
      <c r="L5977" s="469">
        <f t="shared" si="512"/>
        <v>-3.8897411505249835E-3</v>
      </c>
    </row>
    <row r="5978" spans="1:12">
      <c r="A5978" s="480" t="s">
        <v>123</v>
      </c>
      <c r="B5978" s="480">
        <f t="shared" si="509"/>
        <v>13</v>
      </c>
      <c r="C5978" s="480">
        <f t="shared" si="510"/>
        <v>6</v>
      </c>
      <c r="D5978" s="480">
        <f>D5975</f>
        <v>162</v>
      </c>
      <c r="E5978" s="480">
        <f t="shared" si="508"/>
        <v>66</v>
      </c>
      <c r="F5978" s="484">
        <v>3.9217</v>
      </c>
      <c r="G5978" s="480">
        <v>15</v>
      </c>
      <c r="H5978" s="482">
        <v>0.31096400000000002</v>
      </c>
      <c r="I5978" s="483">
        <v>12.6</v>
      </c>
      <c r="J5978" s="484">
        <v>0.18360000000000001</v>
      </c>
      <c r="K5978" s="469">
        <f t="shared" si="511"/>
        <v>12.611427689378834</v>
      </c>
      <c r="L5978" s="469">
        <f t="shared" si="512"/>
        <v>1.1427689378834316E-2</v>
      </c>
    </row>
    <row r="5979" spans="1:12">
      <c r="A5979" s="98" t="s">
        <v>123</v>
      </c>
      <c r="B5979" s="98">
        <f t="shared" si="509"/>
        <v>13</v>
      </c>
      <c r="C5979" s="98">
        <f t="shared" si="510"/>
        <v>6</v>
      </c>
      <c r="D5979" s="98">
        <f>D5978</f>
        <v>162</v>
      </c>
      <c r="E5979" s="98">
        <f t="shared" si="508"/>
        <v>67</v>
      </c>
      <c r="F5979" s="397">
        <f>F5978+(E5979-E5978)*(F5981-F5978)/(E5981-E5978)</f>
        <v>3.9343333333333335</v>
      </c>
      <c r="G5979" s="98">
        <v>15</v>
      </c>
      <c r="H5979" s="491">
        <f>H5978+(E5979-E5978)*(H5981-H5978)/(E5981-E5978)</f>
        <v>0.31077133333333334</v>
      </c>
      <c r="I5979" s="492">
        <f>I5978+(E5979-E5978)*(I5981-I5978)/(E5981-E5978)</f>
        <v>12.666666666666666</v>
      </c>
      <c r="J5979" s="397">
        <f>J5978+(E5979-E5978)*(J5981-J5978)/(E5981-E5978)</f>
        <v>0.18150000000000002</v>
      </c>
      <c r="K5979" s="469">
        <f t="shared" si="511"/>
        <v>12.659897845575632</v>
      </c>
      <c r="L5979" s="469">
        <f t="shared" si="512"/>
        <v>-6.7688210910343827E-3</v>
      </c>
    </row>
    <row r="5980" spans="1:12">
      <c r="A5980" s="98" t="s">
        <v>123</v>
      </c>
      <c r="B5980" s="98">
        <f t="shared" si="509"/>
        <v>13</v>
      </c>
      <c r="C5980" s="98">
        <f t="shared" si="510"/>
        <v>6</v>
      </c>
      <c r="D5980" s="98">
        <f>D5978</f>
        <v>162</v>
      </c>
      <c r="E5980" s="98">
        <f t="shared" si="508"/>
        <v>68</v>
      </c>
      <c r="F5980" s="397">
        <f>F5978+(E5980-E5978)*(F5981-F5978)/(E5981-E5978)</f>
        <v>3.9469666666666665</v>
      </c>
      <c r="G5980" s="98">
        <v>15</v>
      </c>
      <c r="H5980" s="491">
        <f>H5978+(E5980-E5978)*(H5981-H5978)/(E5981-E5978)</f>
        <v>0.31057866666666667</v>
      </c>
      <c r="I5980" s="492">
        <f>I5978+(E5980-E5978)*(I5981-I5978)/(E5981-E5978)</f>
        <v>12.733333333333334</v>
      </c>
      <c r="J5980" s="397">
        <f>J5978+(E5980-E5978)*(J5981-J5978)/(E5981-E5978)</f>
        <v>0.1794</v>
      </c>
      <c r="K5980" s="469">
        <f t="shared" si="511"/>
        <v>12.708428138442649</v>
      </c>
      <c r="L5980" s="469">
        <f t="shared" si="512"/>
        <v>-2.4905194890685323E-2</v>
      </c>
    </row>
    <row r="5981" spans="1:12">
      <c r="A5981" s="480" t="s">
        <v>123</v>
      </c>
      <c r="B5981" s="480">
        <f t="shared" si="509"/>
        <v>13</v>
      </c>
      <c r="C5981" s="480">
        <f t="shared" si="510"/>
        <v>6</v>
      </c>
      <c r="D5981" s="480">
        <f>D5978</f>
        <v>162</v>
      </c>
      <c r="E5981" s="480">
        <f t="shared" si="508"/>
        <v>69</v>
      </c>
      <c r="F5981" s="484">
        <v>3.9596</v>
      </c>
      <c r="G5981" s="480">
        <v>15</v>
      </c>
      <c r="H5981" s="482">
        <v>0.310386</v>
      </c>
      <c r="I5981" s="483">
        <v>12.8</v>
      </c>
      <c r="J5981" s="484">
        <v>0.17730000000000001</v>
      </c>
      <c r="K5981" s="469">
        <f t="shared" si="511"/>
        <v>12.757018679966237</v>
      </c>
      <c r="L5981" s="469">
        <f t="shared" si="512"/>
        <v>-4.2981320033764092E-2</v>
      </c>
    </row>
    <row r="5982" spans="1:12">
      <c r="A5982" s="98" t="s">
        <v>123</v>
      </c>
      <c r="B5982" s="98">
        <f t="shared" si="509"/>
        <v>13</v>
      </c>
      <c r="C5982" s="98">
        <f t="shared" si="510"/>
        <v>6</v>
      </c>
      <c r="D5982" s="98">
        <f>D5981</f>
        <v>162</v>
      </c>
      <c r="E5982" s="98">
        <f t="shared" si="508"/>
        <v>70</v>
      </c>
      <c r="F5982" s="397">
        <f>F5981+(E5982-E5981)*(F5984-F5981)/(E5984-E5981)</f>
        <v>3.9721000000000002</v>
      </c>
      <c r="G5982" s="98">
        <v>15</v>
      </c>
      <c r="H5982" s="491">
        <f>H5981+(E5982-E5981)*(H5984-H5981)/(E5984-E5981)</f>
        <v>0.31019133333333332</v>
      </c>
      <c r="I5982" s="492">
        <f>I5981+(E5982-E5981)*(I5984-I5981)/(E5984-E5981)</f>
        <v>12.833333333333334</v>
      </c>
      <c r="J5982" s="397">
        <f>J5981+(E5982-E5981)*(J5984-J5981)/(E5984-E5981)</f>
        <v>0.17516666666666666</v>
      </c>
      <c r="K5982" s="469">
        <f t="shared" si="511"/>
        <v>12.805322306447419</v>
      </c>
      <c r="L5982" s="469">
        <f t="shared" si="512"/>
        <v>-2.8011026885915058E-2</v>
      </c>
    </row>
    <row r="5983" spans="1:12">
      <c r="A5983" s="98" t="s">
        <v>123</v>
      </c>
      <c r="B5983" s="98">
        <f t="shared" si="509"/>
        <v>13</v>
      </c>
      <c r="C5983" s="98">
        <f t="shared" si="510"/>
        <v>6</v>
      </c>
      <c r="D5983" s="98">
        <f>D5981</f>
        <v>162</v>
      </c>
      <c r="E5983" s="98">
        <f t="shared" si="508"/>
        <v>71</v>
      </c>
      <c r="F5983" s="397">
        <f>F5981+(E5983-E5981)*(F5984-F5981)/(E5984-E5981)</f>
        <v>3.9845999999999999</v>
      </c>
      <c r="G5983" s="98">
        <v>15</v>
      </c>
      <c r="H5983" s="491">
        <f>H5981+(E5983-E5981)*(H5984-H5981)/(E5984-E5981)</f>
        <v>0.3099966666666667</v>
      </c>
      <c r="I5983" s="492">
        <f>I5981+(E5983-E5981)*(I5984-I5981)/(E5984-E5981)</f>
        <v>12.866666666666667</v>
      </c>
      <c r="J5983" s="397">
        <f>J5981+(E5983-E5981)*(J5984-J5981)/(E5984-E5981)</f>
        <v>0.17303333333333334</v>
      </c>
      <c r="K5983" s="469">
        <f t="shared" si="511"/>
        <v>12.85368659878063</v>
      </c>
      <c r="L5983" s="469">
        <f t="shared" si="512"/>
        <v>-1.2980067886037006E-2</v>
      </c>
    </row>
    <row r="5984" spans="1:12">
      <c r="A5984" s="480" t="s">
        <v>123</v>
      </c>
      <c r="B5984" s="480">
        <f t="shared" si="509"/>
        <v>13</v>
      </c>
      <c r="C5984" s="480">
        <f t="shared" si="510"/>
        <v>6</v>
      </c>
      <c r="D5984" s="480">
        <f>D5981</f>
        <v>162</v>
      </c>
      <c r="E5984" s="480">
        <f t="shared" si="508"/>
        <v>72</v>
      </c>
      <c r="F5984" s="484">
        <v>3.9971000000000001</v>
      </c>
      <c r="G5984" s="480">
        <v>15</v>
      </c>
      <c r="H5984" s="482">
        <v>0.30980200000000002</v>
      </c>
      <c r="I5984" s="483">
        <v>12.9</v>
      </c>
      <c r="J5984" s="484">
        <v>0.1709</v>
      </c>
      <c r="K5984" s="469">
        <f t="shared" si="511"/>
        <v>12.902111671325557</v>
      </c>
      <c r="L5984" s="469">
        <f t="shared" si="512"/>
        <v>2.1116713255562303E-3</v>
      </c>
    </row>
    <row r="5985" spans="1:12">
      <c r="A5985" s="98" t="s">
        <v>123</v>
      </c>
      <c r="B5985" s="98">
        <f t="shared" si="509"/>
        <v>13</v>
      </c>
      <c r="C5985" s="98">
        <f t="shared" si="510"/>
        <v>6</v>
      </c>
      <c r="D5985" s="98">
        <f>D5984</f>
        <v>162</v>
      </c>
      <c r="E5985" s="98">
        <f t="shared" si="508"/>
        <v>73</v>
      </c>
      <c r="F5985" s="397">
        <f>F5984+(E5985-E5984)*(F5987-F5984)/(E5987-E5984)</f>
        <v>4.0095000000000001</v>
      </c>
      <c r="G5985" s="98">
        <v>15</v>
      </c>
      <c r="H5985" s="491">
        <f>H5984+(E5985-E5984)*(H5987-H5984)/(E5987-E5984)</f>
        <v>0.30960500000000002</v>
      </c>
      <c r="I5985" s="492">
        <f>I5984+(E5985-E5984)*(I5987-I5984)/(E5987-E5984)</f>
        <v>12.966666666666667</v>
      </c>
      <c r="J5985" s="397">
        <f>J5984+(E5985-E5984)*(J5987-J5984)/(E5987-E5984)</f>
        <v>0.16880000000000001</v>
      </c>
      <c r="K5985" s="469">
        <f t="shared" si="511"/>
        <v>12.950372248510197</v>
      </c>
      <c r="L5985" s="469">
        <f t="shared" si="512"/>
        <v>-1.6294418156469703E-2</v>
      </c>
    </row>
    <row r="5986" spans="1:12">
      <c r="A5986" s="98" t="s">
        <v>123</v>
      </c>
      <c r="B5986" s="98">
        <f t="shared" si="509"/>
        <v>13</v>
      </c>
      <c r="C5986" s="98">
        <f t="shared" si="510"/>
        <v>6</v>
      </c>
      <c r="D5986" s="98">
        <f>D5984</f>
        <v>162</v>
      </c>
      <c r="E5986" s="98">
        <f t="shared" si="508"/>
        <v>74</v>
      </c>
      <c r="F5986" s="397">
        <f>F5984+(E5986-E5984)*(F5987-F5984)/(E5987-E5984)</f>
        <v>4.0219000000000005</v>
      </c>
      <c r="G5986" s="98">
        <v>15</v>
      </c>
      <c r="H5986" s="491">
        <f>H5984+(E5986-E5984)*(H5987-H5984)/(E5987-E5984)</f>
        <v>0.30940800000000002</v>
      </c>
      <c r="I5986" s="492">
        <f>I5984+(E5986-E5984)*(I5987-I5984)/(E5987-E5984)</f>
        <v>13.033333333333333</v>
      </c>
      <c r="J5986" s="397">
        <f>J5984+(E5986-E5984)*(J5987-J5984)/(E5987-E5984)</f>
        <v>0.16669999999999999</v>
      </c>
      <c r="K5986" s="469">
        <f t="shared" si="511"/>
        <v>12.998694280690868</v>
      </c>
      <c r="L5986" s="469">
        <f t="shared" si="512"/>
        <v>-3.4639052642464918E-2</v>
      </c>
    </row>
    <row r="5987" spans="1:12">
      <c r="A5987" s="480" t="s">
        <v>123</v>
      </c>
      <c r="B5987" s="480">
        <f t="shared" si="509"/>
        <v>13</v>
      </c>
      <c r="C5987" s="480">
        <f t="shared" si="510"/>
        <v>6</v>
      </c>
      <c r="D5987" s="480">
        <f>D5984</f>
        <v>162</v>
      </c>
      <c r="E5987" s="480">
        <f t="shared" si="508"/>
        <v>75</v>
      </c>
      <c r="F5987" s="484">
        <v>4.0343</v>
      </c>
      <c r="G5987" s="480">
        <v>15</v>
      </c>
      <c r="H5987" s="482">
        <v>0.30921100000000001</v>
      </c>
      <c r="I5987" s="483">
        <v>13.1</v>
      </c>
      <c r="J5987" s="484">
        <v>0.1646</v>
      </c>
      <c r="K5987" s="469">
        <f t="shared" si="511"/>
        <v>13.047077885327495</v>
      </c>
      <c r="L5987" s="469">
        <f t="shared" si="512"/>
        <v>-5.2922114672504961E-2</v>
      </c>
    </row>
    <row r="5988" spans="1:12">
      <c r="A5988" s="98" t="s">
        <v>123</v>
      </c>
      <c r="B5988" s="98">
        <f t="shared" si="509"/>
        <v>13</v>
      </c>
      <c r="C5988" s="98">
        <f t="shared" si="510"/>
        <v>6</v>
      </c>
      <c r="D5988" s="98">
        <f>D5987</f>
        <v>162</v>
      </c>
      <c r="E5988" s="98">
        <f t="shared" si="508"/>
        <v>76</v>
      </c>
      <c r="F5988" s="397">
        <f>F5987+(E5988-E5987)*(F5990-F5987)/(E5990-E5987)</f>
        <v>4.0465666666666671</v>
      </c>
      <c r="G5988" s="98">
        <v>15</v>
      </c>
      <c r="H5988" s="491">
        <f>H5987+(E5988-E5987)*(H5990-H5987)/(E5990-E5987)</f>
        <v>0.30901200000000001</v>
      </c>
      <c r="I5988" s="492">
        <f>I5987+(E5988-E5987)*(I5990-I5987)/(E5990-E5987)</f>
        <v>13.133333333333333</v>
      </c>
      <c r="J5988" s="397">
        <f>J5987+(E5988-E5987)*(J5990-J5987)/(E5990-E5987)</f>
        <v>0.16250000000000001</v>
      </c>
      <c r="K5988" s="469">
        <f t="shared" si="511"/>
        <v>13.095176454851808</v>
      </c>
      <c r="L5988" s="469">
        <f t="shared" si="512"/>
        <v>-3.8156878481524714E-2</v>
      </c>
    </row>
    <row r="5989" spans="1:12">
      <c r="A5989" s="98" t="s">
        <v>123</v>
      </c>
      <c r="B5989" s="98">
        <f t="shared" si="509"/>
        <v>13</v>
      </c>
      <c r="C5989" s="98">
        <f t="shared" si="510"/>
        <v>6</v>
      </c>
      <c r="D5989" s="98">
        <f>D5987</f>
        <v>162</v>
      </c>
      <c r="E5989" s="98">
        <f t="shared" si="508"/>
        <v>77</v>
      </c>
      <c r="F5989" s="397">
        <f>F5987+(E5989-E5987)*(F5990-F5987)/(E5990-E5987)</f>
        <v>4.0588333333333333</v>
      </c>
      <c r="G5989" s="98">
        <v>15</v>
      </c>
      <c r="H5989" s="491">
        <f>H5987+(E5989-E5987)*(H5990-H5987)/(E5990-E5987)</f>
        <v>0.308813</v>
      </c>
      <c r="I5989" s="492">
        <f>I5987+(E5989-E5987)*(I5990-I5987)/(E5990-E5987)</f>
        <v>13.166666666666666</v>
      </c>
      <c r="J5989" s="397">
        <f>J5987+(E5989-E5987)*(J5990-J5987)/(E5990-E5987)</f>
        <v>0.16039999999999999</v>
      </c>
      <c r="K5989" s="469">
        <f t="shared" si="511"/>
        <v>13.143337014093751</v>
      </c>
      <c r="L5989" s="469">
        <f t="shared" si="512"/>
        <v>-2.3329652572915194E-2</v>
      </c>
    </row>
    <row r="5990" spans="1:12">
      <c r="A5990" s="480" t="s">
        <v>123</v>
      </c>
      <c r="B5990" s="480">
        <f t="shared" si="509"/>
        <v>13</v>
      </c>
      <c r="C5990" s="480">
        <f t="shared" si="510"/>
        <v>6</v>
      </c>
      <c r="D5990" s="480">
        <f>D5987</f>
        <v>162</v>
      </c>
      <c r="E5990" s="480">
        <f t="shared" si="508"/>
        <v>78</v>
      </c>
      <c r="F5990" s="484">
        <v>4.0711000000000004</v>
      </c>
      <c r="G5990" s="480">
        <v>15</v>
      </c>
      <c r="H5990" s="482">
        <v>0.308614</v>
      </c>
      <c r="I5990" s="483">
        <v>13.2</v>
      </c>
      <c r="J5990" s="484">
        <v>0.1583</v>
      </c>
      <c r="K5990" s="469">
        <f t="shared" si="511"/>
        <v>13.191559682969666</v>
      </c>
      <c r="L5990" s="469">
        <f t="shared" si="512"/>
        <v>-8.4403170303328778E-3</v>
      </c>
    </row>
    <row r="5991" spans="1:12">
      <c r="A5991" s="98" t="s">
        <v>123</v>
      </c>
      <c r="B5991" s="98">
        <f t="shared" si="509"/>
        <v>13</v>
      </c>
      <c r="C5991" s="98">
        <f t="shared" si="510"/>
        <v>6</v>
      </c>
      <c r="D5991" s="98">
        <f>D5990</f>
        <v>162</v>
      </c>
      <c r="E5991" s="98">
        <f t="shared" si="508"/>
        <v>79</v>
      </c>
      <c r="F5991" s="397">
        <f>F5990+(E5991-E5990)*(F5993-F5990)/(E5993-E5990)</f>
        <v>4.0832666666666668</v>
      </c>
      <c r="G5991" s="98">
        <v>15</v>
      </c>
      <c r="H5991" s="491">
        <f>H5990+(E5991-E5990)*(H5993-H5990)/(E5993-E5990)</f>
        <v>0.30841233333333334</v>
      </c>
      <c r="I5991" s="492">
        <f>I5990+(E5991-E5990)*(I5993-I5990)/(E5993-E5990)</f>
        <v>13.233333333333333</v>
      </c>
      <c r="J5991" s="397">
        <f>J5990+(E5991-E5990)*(J5993-J5990)/(E5993-E5990)</f>
        <v>0.15620000000000001</v>
      </c>
      <c r="K5991" s="469">
        <f t="shared" si="511"/>
        <v>13.239634817889902</v>
      </c>
      <c r="L5991" s="469">
        <f t="shared" si="512"/>
        <v>6.3014845565696476E-3</v>
      </c>
    </row>
    <row r="5992" spans="1:12">
      <c r="A5992" s="98" t="s">
        <v>123</v>
      </c>
      <c r="B5992" s="98">
        <f t="shared" si="509"/>
        <v>13</v>
      </c>
      <c r="C5992" s="98">
        <f t="shared" si="510"/>
        <v>6</v>
      </c>
      <c r="D5992" s="98">
        <f>D5990</f>
        <v>162</v>
      </c>
      <c r="E5992" s="98">
        <f t="shared" si="508"/>
        <v>80</v>
      </c>
      <c r="F5992" s="397">
        <f>F5990+(E5992-E5990)*(F5993-F5990)/(E5993-E5990)</f>
        <v>4.0954333333333333</v>
      </c>
      <c r="G5992" s="98">
        <v>15</v>
      </c>
      <c r="H5992" s="491">
        <f>H5990+(E5992-E5990)*(H5993-H5990)/(E5993-E5990)</f>
        <v>0.30821066666666663</v>
      </c>
      <c r="I5992" s="492">
        <f>I5990+(E5992-E5990)*(I5993-I5990)/(E5993-E5990)</f>
        <v>13.266666666666667</v>
      </c>
      <c r="J5992" s="397">
        <f>J5990+(E5992-E5990)*(J5993-J5990)/(E5993-E5990)</f>
        <v>0.15409999999999999</v>
      </c>
      <c r="K5992" s="469">
        <f t="shared" si="511"/>
        <v>13.287772865312904</v>
      </c>
      <c r="L5992" s="469">
        <f t="shared" si="512"/>
        <v>2.1106198646236862E-2</v>
      </c>
    </row>
    <row r="5993" spans="1:12">
      <c r="A5993" s="480" t="s">
        <v>123</v>
      </c>
      <c r="B5993" s="480">
        <f t="shared" si="509"/>
        <v>13</v>
      </c>
      <c r="C5993" s="480">
        <f t="shared" si="510"/>
        <v>6</v>
      </c>
      <c r="D5993" s="480">
        <f>D5990</f>
        <v>162</v>
      </c>
      <c r="E5993" s="480">
        <f t="shared" si="508"/>
        <v>81</v>
      </c>
      <c r="F5993" s="484">
        <v>4.1075999999999997</v>
      </c>
      <c r="G5993" s="480">
        <v>15</v>
      </c>
      <c r="H5993" s="482">
        <v>0.30800899999999998</v>
      </c>
      <c r="I5993" s="483">
        <v>13.3</v>
      </c>
      <c r="J5993" s="484">
        <v>0.152</v>
      </c>
      <c r="K5993" s="469">
        <f t="shared" si="511"/>
        <v>13.335973948813184</v>
      </c>
      <c r="L5993" s="469">
        <f t="shared" si="512"/>
        <v>3.5973948813182943E-2</v>
      </c>
    </row>
    <row r="5994" spans="1:12">
      <c r="A5994" s="98" t="s">
        <v>123</v>
      </c>
      <c r="B5994" s="98">
        <f t="shared" si="509"/>
        <v>13</v>
      </c>
      <c r="C5994" s="98">
        <f t="shared" si="510"/>
        <v>6</v>
      </c>
      <c r="D5994" s="98">
        <f>D5993</f>
        <v>162</v>
      </c>
      <c r="E5994" s="98">
        <f t="shared" si="508"/>
        <v>82</v>
      </c>
      <c r="F5994" s="397">
        <f>F5993+(E5994-E5993)*(F5996-F5993)/(E5996-E5993)</f>
        <v>4.1196333333333328</v>
      </c>
      <c r="G5994" s="98">
        <v>15</v>
      </c>
      <c r="H5994" s="491">
        <f>H5993+(E5994-E5993)*(H5996-H5993)/(E5996-E5993)</f>
        <v>0.307805</v>
      </c>
      <c r="I5994" s="492">
        <f>I5993+(E5994-E5993)*(I5996-I5993)/(E5996-E5993)</f>
        <v>13.366666666666667</v>
      </c>
      <c r="J5994" s="397">
        <f>J5993+(E5994-E5993)*(J5996-J5993)/(E5996-E5993)</f>
        <v>0.14986666666666668</v>
      </c>
      <c r="K5994" s="469">
        <f t="shared" si="511"/>
        <v>13.383906477585915</v>
      </c>
      <c r="L5994" s="469">
        <f t="shared" si="512"/>
        <v>1.72398109192482E-2</v>
      </c>
    </row>
    <row r="5995" spans="1:12">
      <c r="A5995" s="98" t="s">
        <v>123</v>
      </c>
      <c r="B5995" s="98">
        <f t="shared" si="509"/>
        <v>13</v>
      </c>
      <c r="C5995" s="98">
        <f t="shared" si="510"/>
        <v>6</v>
      </c>
      <c r="D5995" s="98">
        <f>D5993</f>
        <v>162</v>
      </c>
      <c r="E5995" s="98">
        <f t="shared" ref="E5995:E6032" si="513">E5994+1</f>
        <v>83</v>
      </c>
      <c r="F5995" s="397">
        <f>F5993+(E5995-E5993)*(F5996-F5993)/(E5996-E5993)</f>
        <v>4.1316666666666668</v>
      </c>
      <c r="G5995" s="98">
        <v>15</v>
      </c>
      <c r="H5995" s="491">
        <f>H5993+(E5995-E5993)*(H5996-H5993)/(E5996-E5993)</f>
        <v>0.30760099999999996</v>
      </c>
      <c r="I5995" s="492">
        <f>I5993+(E5995-E5993)*(I5996-I5993)/(E5996-E5993)</f>
        <v>13.433333333333334</v>
      </c>
      <c r="J5995" s="397">
        <f>J5993+(E5995-E5993)*(J5996-J5993)/(E5996-E5993)</f>
        <v>0.14773333333333333</v>
      </c>
      <c r="K5995" s="469">
        <f t="shared" si="511"/>
        <v>13.431902583758399</v>
      </c>
      <c r="L5995" s="469">
        <f t="shared" si="512"/>
        <v>-1.4307495749346089E-3</v>
      </c>
    </row>
    <row r="5996" spans="1:12">
      <c r="A5996" s="480" t="s">
        <v>123</v>
      </c>
      <c r="B5996" s="480">
        <f t="shared" si="509"/>
        <v>13</v>
      </c>
      <c r="C5996" s="480">
        <f t="shared" si="510"/>
        <v>6</v>
      </c>
      <c r="D5996" s="480">
        <f>D5993</f>
        <v>162</v>
      </c>
      <c r="E5996" s="480">
        <f t="shared" si="513"/>
        <v>84</v>
      </c>
      <c r="F5996" s="484">
        <v>4.1436999999999999</v>
      </c>
      <c r="G5996" s="480">
        <v>15</v>
      </c>
      <c r="H5996" s="482">
        <v>0.30739699999999998</v>
      </c>
      <c r="I5996" s="483">
        <v>13.5</v>
      </c>
      <c r="J5996" s="484">
        <v>0.14560000000000001</v>
      </c>
      <c r="K5996" s="469">
        <f t="shared" si="511"/>
        <v>13.479962393907554</v>
      </c>
      <c r="L5996" s="469">
        <f t="shared" si="512"/>
        <v>-2.003760609244587E-2</v>
      </c>
    </row>
    <row r="5997" spans="1:12">
      <c r="A5997" s="98" t="s">
        <v>123</v>
      </c>
      <c r="B5997" s="98">
        <f t="shared" si="509"/>
        <v>13</v>
      </c>
      <c r="C5997" s="98">
        <f t="shared" si="510"/>
        <v>6</v>
      </c>
      <c r="D5997" s="98">
        <f>D5996</f>
        <v>162</v>
      </c>
      <c r="E5997" s="98">
        <f t="shared" si="513"/>
        <v>85</v>
      </c>
      <c r="F5997" s="397">
        <f>F5996+(E5997-E5996)*(F5999-F5996)/(E5999-E5996)</f>
        <v>4.1556666666666668</v>
      </c>
      <c r="G5997" s="98">
        <v>15</v>
      </c>
      <c r="H5997" s="491">
        <f>H5996+(E5997-E5996)*(H5999-H5996)/(E5999-E5996)</f>
        <v>0.30719066666666667</v>
      </c>
      <c r="I5997" s="492">
        <f>I5996+(E5997-E5996)*(I5999-I5996)/(E5999-E5996)</f>
        <v>13.533333333333333</v>
      </c>
      <c r="J5997" s="397">
        <f>J5996+(E5997-E5996)*(J5999-J5996)/(E5999-E5996)</f>
        <v>0.14350000000000002</v>
      </c>
      <c r="K5997" s="469">
        <f t="shared" si="511"/>
        <v>13.52797176997565</v>
      </c>
      <c r="L5997" s="469">
        <f t="shared" si="512"/>
        <v>-5.3615633576828969E-3</v>
      </c>
    </row>
    <row r="5998" spans="1:12">
      <c r="A5998" s="98" t="s">
        <v>123</v>
      </c>
      <c r="B5998" s="98">
        <f t="shared" si="509"/>
        <v>13</v>
      </c>
      <c r="C5998" s="98">
        <f t="shared" si="510"/>
        <v>6</v>
      </c>
      <c r="D5998" s="98">
        <f>D5996</f>
        <v>162</v>
      </c>
      <c r="E5998" s="98">
        <f t="shared" si="513"/>
        <v>86</v>
      </c>
      <c r="F5998" s="397">
        <f>F5996+(E5998-E5996)*(F5999-F5996)/(E5999-E5996)</f>
        <v>4.1676333333333329</v>
      </c>
      <c r="G5998" s="98">
        <v>15</v>
      </c>
      <c r="H5998" s="491">
        <f>H5996+(E5998-E5996)*(H5999-H5996)/(E5999-E5996)</f>
        <v>0.3069843333333333</v>
      </c>
      <c r="I5998" s="492">
        <f>I5996+(E5998-E5996)*(I5999-I5996)/(E5999-E5996)</f>
        <v>13.566666666666666</v>
      </c>
      <c r="J5998" s="397">
        <f>J5996+(E5998-E5996)*(J5999-J5996)/(E5999-E5996)</f>
        <v>0.1414</v>
      </c>
      <c r="K5998" s="469">
        <f t="shared" si="511"/>
        <v>13.576045683113035</v>
      </c>
      <c r="L5998" s="469">
        <f t="shared" si="512"/>
        <v>9.3790164463687375E-3</v>
      </c>
    </row>
    <row r="5999" spans="1:12">
      <c r="A5999" s="480" t="s">
        <v>123</v>
      </c>
      <c r="B5999" s="480">
        <f t="shared" si="509"/>
        <v>13</v>
      </c>
      <c r="C5999" s="480">
        <f t="shared" si="510"/>
        <v>6</v>
      </c>
      <c r="D5999" s="480">
        <f>D5996</f>
        <v>162</v>
      </c>
      <c r="E5999" s="480">
        <f t="shared" si="513"/>
        <v>87</v>
      </c>
      <c r="F5999" s="484">
        <v>4.1795999999999998</v>
      </c>
      <c r="G5999" s="480">
        <v>15</v>
      </c>
      <c r="H5999" s="482">
        <v>0.306778</v>
      </c>
      <c r="I5999" s="483">
        <v>13.6</v>
      </c>
      <c r="J5999" s="484">
        <v>0.13930000000000001</v>
      </c>
      <c r="K5999" s="469">
        <f t="shared" si="511"/>
        <v>13.624184263539107</v>
      </c>
      <c r="L5999" s="469">
        <f t="shared" si="512"/>
        <v>2.4184263539106965E-2</v>
      </c>
    </row>
    <row r="6000" spans="1:12">
      <c r="A6000" s="98" t="s">
        <v>123</v>
      </c>
      <c r="B6000" s="98">
        <f t="shared" si="509"/>
        <v>13</v>
      </c>
      <c r="C6000" s="98">
        <f t="shared" si="510"/>
        <v>6</v>
      </c>
      <c r="D6000" s="98">
        <f>D5999</f>
        <v>162</v>
      </c>
      <c r="E6000" s="98">
        <f t="shared" si="513"/>
        <v>88</v>
      </c>
      <c r="F6000" s="397">
        <f>F5999+(E6000-E5999)*(F6002-F5999)/(E6002-E5999)</f>
        <v>4.1914333333333333</v>
      </c>
      <c r="G6000" s="98">
        <v>15</v>
      </c>
      <c r="H6000" s="491">
        <f>H5999+(E6000-E5999)*(H6002-H5999)/(E6002-E5999)</f>
        <v>0.30656866666666666</v>
      </c>
      <c r="I6000" s="492">
        <f>I5999+(E6000-E5999)*(I6002-I5999)/(E6002-E5999)</f>
        <v>13.666666666666666</v>
      </c>
      <c r="J6000" s="397">
        <f>J5999+(E6000-E5999)*(J6002-J5999)/(E6002-E5999)</f>
        <v>0.13720000000000002</v>
      </c>
      <c r="K6000" s="469">
        <f t="shared" si="511"/>
        <v>13.672086514603579</v>
      </c>
      <c r="L6000" s="469">
        <f t="shared" si="512"/>
        <v>5.4198479369134134E-3</v>
      </c>
    </row>
    <row r="6001" spans="1:12">
      <c r="A6001" s="98" t="s">
        <v>123</v>
      </c>
      <c r="B6001" s="98">
        <f t="shared" si="509"/>
        <v>13</v>
      </c>
      <c r="C6001" s="98">
        <f t="shared" si="510"/>
        <v>6</v>
      </c>
      <c r="D6001" s="98">
        <f>D5999</f>
        <v>162</v>
      </c>
      <c r="E6001" s="98">
        <f t="shared" si="513"/>
        <v>89</v>
      </c>
      <c r="F6001" s="397">
        <f>F5999+(E6001-E5999)*(F6002-F5999)/(E6002-E5999)</f>
        <v>4.203266666666666</v>
      </c>
      <c r="G6001" s="98">
        <v>15</v>
      </c>
      <c r="H6001" s="491">
        <f>H5999+(E6001-E5999)*(H6002-H5999)/(E6002-E5999)</f>
        <v>0.30635933333333332</v>
      </c>
      <c r="I6001" s="492">
        <f>I5999+(E6001-E5999)*(I6002-I5999)/(E6002-E5999)</f>
        <v>13.733333333333334</v>
      </c>
      <c r="J6001" s="397">
        <f>J5999+(E6001-E5999)*(J6002-J5999)/(E6002-E5999)</f>
        <v>0.1351</v>
      </c>
      <c r="K6001" s="469">
        <f t="shared" si="511"/>
        <v>13.720054228259189</v>
      </c>
      <c r="L6001" s="469">
        <f t="shared" si="512"/>
        <v>-1.3279105074145647E-2</v>
      </c>
    </row>
    <row r="6002" spans="1:12">
      <c r="A6002" s="480" t="s">
        <v>123</v>
      </c>
      <c r="B6002" s="480">
        <f t="shared" si="509"/>
        <v>13</v>
      </c>
      <c r="C6002" s="480">
        <f t="shared" si="510"/>
        <v>6</v>
      </c>
      <c r="D6002" s="480">
        <f>D5999</f>
        <v>162</v>
      </c>
      <c r="E6002" s="480">
        <f t="shared" si="513"/>
        <v>90</v>
      </c>
      <c r="F6002" s="484">
        <v>4.2150999999999996</v>
      </c>
      <c r="G6002" s="480">
        <v>15</v>
      </c>
      <c r="H6002" s="482">
        <v>0.30614999999999998</v>
      </c>
      <c r="I6002" s="483">
        <v>13.8</v>
      </c>
      <c r="J6002" s="484">
        <v>0.13300000000000001</v>
      </c>
      <c r="K6002" s="469">
        <f t="shared" si="511"/>
        <v>13.768087538788176</v>
      </c>
      <c r="L6002" s="469">
        <f t="shared" si="512"/>
        <v>-3.191246121182445E-2</v>
      </c>
    </row>
    <row r="6003" spans="1:12">
      <c r="A6003" s="98" t="s">
        <v>123</v>
      </c>
      <c r="B6003" s="98">
        <f t="shared" si="509"/>
        <v>13</v>
      </c>
      <c r="C6003" s="98">
        <f t="shared" si="510"/>
        <v>6</v>
      </c>
      <c r="D6003" s="98">
        <f>D6002</f>
        <v>162</v>
      </c>
      <c r="E6003" s="98">
        <f t="shared" si="513"/>
        <v>91</v>
      </c>
      <c r="F6003" s="397">
        <f>F6002+(E6003-E6002)*(F6005-F6002)/(E6005-E6002)</f>
        <v>4.2268666666666661</v>
      </c>
      <c r="G6003" s="98">
        <v>15</v>
      </c>
      <c r="H6003" s="491">
        <f>H6002+(E6003-E6002)*(H6005-H6002)/(E6005-E6002)</f>
        <v>0.30593799999999999</v>
      </c>
      <c r="I6003" s="492">
        <f>I6002+(E6003-E6002)*(I6005-I6002)/(E6005-E6002)</f>
        <v>13.833333333333334</v>
      </c>
      <c r="J6003" s="397">
        <f>J6002+(E6003-E6002)*(J6005-J6002)/(E6005-E6002)</f>
        <v>0.13086666666666666</v>
      </c>
      <c r="K6003" s="469">
        <f t="shared" si="511"/>
        <v>13.81608909866269</v>
      </c>
      <c r="L6003" s="469">
        <f t="shared" si="512"/>
        <v>-1.7244234670643621E-2</v>
      </c>
    </row>
    <row r="6004" spans="1:12">
      <c r="A6004" s="98" t="s">
        <v>123</v>
      </c>
      <c r="B6004" s="98">
        <f t="shared" si="509"/>
        <v>13</v>
      </c>
      <c r="C6004" s="98">
        <f t="shared" si="510"/>
        <v>6</v>
      </c>
      <c r="D6004" s="98">
        <f>D6002</f>
        <v>162</v>
      </c>
      <c r="E6004" s="98">
        <f t="shared" si="513"/>
        <v>92</v>
      </c>
      <c r="F6004" s="397">
        <f>F6002+(E6004-E6002)*(F6005-F6002)/(E6005-E6002)</f>
        <v>4.2386333333333335</v>
      </c>
      <c r="G6004" s="98">
        <v>15</v>
      </c>
      <c r="H6004" s="491">
        <f>H6002+(E6004-E6002)*(H6005-H6002)/(E6005-E6002)</f>
        <v>0.305726</v>
      </c>
      <c r="I6004" s="492">
        <f>I6002+(E6004-E6002)*(I6005-I6002)/(E6005-E6002)</f>
        <v>13.866666666666667</v>
      </c>
      <c r="J6004" s="397">
        <f>J6002+(E6004-E6002)*(J6005-J6002)/(E6005-E6002)</f>
        <v>0.12873333333333334</v>
      </c>
      <c r="K6004" s="469">
        <f t="shared" si="511"/>
        <v>13.864157230112367</v>
      </c>
      <c r="L6004" s="469">
        <f t="shared" si="512"/>
        <v>-2.5094365543001373E-3</v>
      </c>
    </row>
    <row r="6005" spans="1:12">
      <c r="A6005" s="480" t="s">
        <v>123</v>
      </c>
      <c r="B6005" s="480">
        <f t="shared" si="509"/>
        <v>13</v>
      </c>
      <c r="C6005" s="480">
        <f t="shared" si="510"/>
        <v>6</v>
      </c>
      <c r="D6005" s="480">
        <f>D6002</f>
        <v>162</v>
      </c>
      <c r="E6005" s="480">
        <f t="shared" si="513"/>
        <v>93</v>
      </c>
      <c r="F6005" s="484">
        <v>4.2504</v>
      </c>
      <c r="G6005" s="480">
        <v>15</v>
      </c>
      <c r="H6005" s="482">
        <v>0.30551400000000001</v>
      </c>
      <c r="I6005" s="483">
        <v>13.9</v>
      </c>
      <c r="J6005" s="484">
        <v>0.12659999999999999</v>
      </c>
      <c r="K6005" s="469">
        <f t="shared" si="511"/>
        <v>13.912292071721753</v>
      </c>
      <c r="L6005" s="469">
        <f t="shared" si="512"/>
        <v>1.2292071721752507E-2</v>
      </c>
    </row>
    <row r="6006" spans="1:12">
      <c r="A6006" s="98" t="s">
        <v>123</v>
      </c>
      <c r="B6006" s="98">
        <f t="shared" si="509"/>
        <v>13</v>
      </c>
      <c r="C6006" s="98">
        <f t="shared" si="510"/>
        <v>6</v>
      </c>
      <c r="D6006" s="98">
        <f>D6005</f>
        <v>162</v>
      </c>
      <c r="E6006" s="98">
        <f t="shared" si="513"/>
        <v>94</v>
      </c>
      <c r="F6006" s="397">
        <f>F6005+(E6006-E6005)*(F6008-F6005)/(E6008-E6005)</f>
        <v>4.2620666666666667</v>
      </c>
      <c r="G6006" s="98">
        <v>15</v>
      </c>
      <c r="H6006" s="491">
        <f>H6005+(E6006-E6005)*(H6008-H6005)/(E6008-E6005)</f>
        <v>0.30529899999999999</v>
      </c>
      <c r="I6006" s="492">
        <f>I6005+(E6006-E6005)*(I6008-I6005)/(E6008-E6005)</f>
        <v>13.966666666666667</v>
      </c>
      <c r="J6006" s="397">
        <f>J6005+(E6006-E6005)*(J6008-J6005)/(E6008-E6005)</f>
        <v>0.1245</v>
      </c>
      <c r="K6006" s="469">
        <f t="shared" si="511"/>
        <v>13.960303396560967</v>
      </c>
      <c r="L6006" s="469">
        <f t="shared" si="512"/>
        <v>-6.3632701056999252E-3</v>
      </c>
    </row>
    <row r="6007" spans="1:12">
      <c r="A6007" s="98" t="s">
        <v>123</v>
      </c>
      <c r="B6007" s="98">
        <f t="shared" si="509"/>
        <v>13</v>
      </c>
      <c r="C6007" s="98">
        <f t="shared" si="510"/>
        <v>6</v>
      </c>
      <c r="D6007" s="98">
        <f>D6005</f>
        <v>162</v>
      </c>
      <c r="E6007" s="98">
        <f t="shared" si="513"/>
        <v>95</v>
      </c>
      <c r="F6007" s="397">
        <f>F6005+(E6007-E6005)*(F6008-F6005)/(E6008-E6005)</f>
        <v>4.2737333333333334</v>
      </c>
      <c r="G6007" s="98">
        <v>15</v>
      </c>
      <c r="H6007" s="491">
        <f>H6005+(E6007-E6005)*(H6008-H6005)/(E6008-E6005)</f>
        <v>0.30508400000000002</v>
      </c>
      <c r="I6007" s="492">
        <f>I6005+(E6007-E6005)*(I6008-I6005)/(E6008-E6005)</f>
        <v>14.033333333333333</v>
      </c>
      <c r="J6007" s="397">
        <f>J6005+(E6007-E6005)*(J6008-J6005)/(E6008-E6005)</f>
        <v>0.12239999999999999</v>
      </c>
      <c r="K6007" s="469">
        <f t="shared" si="511"/>
        <v>14.008382390860659</v>
      </c>
      <c r="L6007" s="469">
        <f t="shared" si="512"/>
        <v>-2.4950942472674598E-2</v>
      </c>
    </row>
    <row r="6008" spans="1:12">
      <c r="A6008" s="480" t="s">
        <v>123</v>
      </c>
      <c r="B6008" s="480">
        <f t="shared" si="509"/>
        <v>13</v>
      </c>
      <c r="C6008" s="480">
        <f t="shared" si="510"/>
        <v>6</v>
      </c>
      <c r="D6008" s="480">
        <f>D6005</f>
        <v>162</v>
      </c>
      <c r="E6008" s="480">
        <f t="shared" si="513"/>
        <v>96</v>
      </c>
      <c r="F6008" s="484">
        <v>4.2854000000000001</v>
      </c>
      <c r="G6008" s="480">
        <v>15</v>
      </c>
      <c r="H6008" s="482">
        <v>0.304869</v>
      </c>
      <c r="I6008" s="483">
        <v>14.1</v>
      </c>
      <c r="J6008" s="484">
        <v>0.1203</v>
      </c>
      <c r="K6008" s="469">
        <f t="shared" si="511"/>
        <v>14.05652919778659</v>
      </c>
      <c r="L6008" s="469">
        <f t="shared" si="512"/>
        <v>-4.3470802213409598E-2</v>
      </c>
    </row>
    <row r="6009" spans="1:12">
      <c r="A6009" s="98" t="s">
        <v>123</v>
      </c>
      <c r="B6009" s="98">
        <f t="shared" si="509"/>
        <v>13</v>
      </c>
      <c r="C6009" s="98">
        <f t="shared" si="510"/>
        <v>6</v>
      </c>
      <c r="D6009" s="98">
        <f>D6008</f>
        <v>162</v>
      </c>
      <c r="E6009" s="98">
        <f t="shared" si="513"/>
        <v>97</v>
      </c>
      <c r="F6009" s="397">
        <f>F6008+(E6009-E6008)*(F6011-F6008)/(E6011-E6008)</f>
        <v>4.2969333333333335</v>
      </c>
      <c r="G6009" s="98">
        <v>15</v>
      </c>
      <c r="H6009" s="491">
        <f>H6008+(E6009-E6008)*(H6011-H6008)/(E6011-E6008)</f>
        <v>0.30465066666666668</v>
      </c>
      <c r="I6009" s="492">
        <f>I6008+(E6009-E6008)*(I6011-I6008)/(E6011-E6008)</f>
        <v>14.133333333333333</v>
      </c>
      <c r="J6009" s="397">
        <f>J6008+(E6009-E6008)*(J6011-J6008)/(E6011-E6008)</f>
        <v>0.1182</v>
      </c>
      <c r="K6009" s="469">
        <f t="shared" si="511"/>
        <v>14.104460628129267</v>
      </c>
      <c r="L6009" s="469">
        <f t="shared" si="512"/>
        <v>-2.8872705204065596E-2</v>
      </c>
    </row>
    <row r="6010" spans="1:12">
      <c r="A6010" s="98" t="s">
        <v>123</v>
      </c>
      <c r="B6010" s="98">
        <f t="shared" si="509"/>
        <v>13</v>
      </c>
      <c r="C6010" s="98">
        <f t="shared" si="510"/>
        <v>6</v>
      </c>
      <c r="D6010" s="98">
        <f>D6008</f>
        <v>162</v>
      </c>
      <c r="E6010" s="98">
        <f t="shared" si="513"/>
        <v>98</v>
      </c>
      <c r="F6010" s="397">
        <f>F6008+(E6010-E6008)*(F6011-F6008)/(E6011-E6008)</f>
        <v>4.3084666666666669</v>
      </c>
      <c r="G6010" s="98">
        <v>15</v>
      </c>
      <c r="H6010" s="491">
        <f>H6008+(E6010-E6008)*(H6011-H6008)/(E6011-E6008)</f>
        <v>0.3044323333333333</v>
      </c>
      <c r="I6010" s="492">
        <f>I6008+(E6010-E6008)*(I6011-I6008)/(E6011-E6008)</f>
        <v>14.166666666666666</v>
      </c>
      <c r="J6010" s="397">
        <f>J6008+(E6010-E6008)*(J6011-J6008)/(E6011-E6008)</f>
        <v>0.11610000000000001</v>
      </c>
      <c r="K6010" s="469">
        <f t="shared" si="511"/>
        <v>14.152460809572354</v>
      </c>
      <c r="L6010" s="469">
        <f t="shared" si="512"/>
        <v>-1.4205857094312435E-2</v>
      </c>
    </row>
    <row r="6011" spans="1:12">
      <c r="A6011" s="480" t="s">
        <v>123</v>
      </c>
      <c r="B6011" s="480">
        <f t="shared" si="509"/>
        <v>13</v>
      </c>
      <c r="C6011" s="480">
        <f t="shared" si="510"/>
        <v>6</v>
      </c>
      <c r="D6011" s="480">
        <f>D6008</f>
        <v>162</v>
      </c>
      <c r="E6011" s="480">
        <f t="shared" si="513"/>
        <v>99</v>
      </c>
      <c r="F6011" s="484">
        <v>4.32</v>
      </c>
      <c r="G6011" s="480">
        <v>15</v>
      </c>
      <c r="H6011" s="482">
        <v>0.30421399999999998</v>
      </c>
      <c r="I6011" s="483">
        <v>14.2</v>
      </c>
      <c r="J6011" s="484">
        <v>0.114</v>
      </c>
      <c r="K6011" s="469">
        <f t="shared" si="511"/>
        <v>14.200529890143125</v>
      </c>
      <c r="L6011" s="469">
        <f t="shared" si="512"/>
        <v>5.298901431256553E-4</v>
      </c>
    </row>
    <row r="6012" spans="1:12">
      <c r="A6012" s="98" t="s">
        <v>123</v>
      </c>
      <c r="B6012" s="98">
        <f t="shared" si="509"/>
        <v>13</v>
      </c>
      <c r="C6012" s="98">
        <f t="shared" si="510"/>
        <v>6</v>
      </c>
      <c r="D6012" s="98">
        <f>D6011</f>
        <v>162</v>
      </c>
      <c r="E6012" s="98">
        <f t="shared" si="513"/>
        <v>100</v>
      </c>
      <c r="F6012" s="397">
        <f>F6011+(E6012-E6011)*(F6014-F6011)/(E6014-E6011)</f>
        <v>4.3314666666666666</v>
      </c>
      <c r="G6012" s="98">
        <v>15</v>
      </c>
      <c r="H6012" s="491">
        <f>H6011+(E6012-E6011)*(H6014-H6011)/(E6014-E6011)</f>
        <v>0.30465933333333334</v>
      </c>
      <c r="I6012" s="492">
        <f>I6011+(E6012-E6011)*(I6014-I6011)/(E6014-E6011)</f>
        <v>14.266666666666666</v>
      </c>
      <c r="J6012" s="397">
        <f>J6011+(E6012-E6011)*(J6014-J6011)/(E6014-E6011)</f>
        <v>0.11186666666666667</v>
      </c>
      <c r="K6012" s="469">
        <f t="shared" si="511"/>
        <v>14.217410047068967</v>
      </c>
      <c r="L6012" s="469">
        <f t="shared" si="512"/>
        <v>-4.9256619597699114E-2</v>
      </c>
    </row>
    <row r="6013" spans="1:12">
      <c r="A6013" s="98" t="s">
        <v>123</v>
      </c>
      <c r="B6013" s="98">
        <f t="shared" ref="B6013:B6076" si="514">INT(D6013/12)</f>
        <v>13</v>
      </c>
      <c r="C6013" s="98">
        <f t="shared" ref="C6013:C6076" si="515">D6013-B6013*12</f>
        <v>6</v>
      </c>
      <c r="D6013" s="98">
        <f>D6011</f>
        <v>162</v>
      </c>
      <c r="E6013" s="98">
        <f t="shared" si="513"/>
        <v>101</v>
      </c>
      <c r="F6013" s="397">
        <f>F6011+(E6013-E6011)*(F6014-F6011)/(E6014-E6011)</f>
        <v>4.3429333333333338</v>
      </c>
      <c r="G6013" s="98">
        <v>15</v>
      </c>
      <c r="H6013" s="491">
        <f>H6011+(E6013-E6011)*(H6014-H6011)/(E6014-E6011)</f>
        <v>0.30510466666666664</v>
      </c>
      <c r="I6013" s="492">
        <f>I6011+(E6013-E6011)*(I6014-I6011)/(E6014-E6011)</f>
        <v>14.333333333333334</v>
      </c>
      <c r="J6013" s="397">
        <f>J6011+(E6013-E6011)*(J6014-J6011)/(E6014-E6011)</f>
        <v>0.10973333333333334</v>
      </c>
      <c r="K6013" s="469">
        <f t="shared" si="511"/>
        <v>14.234240927157241</v>
      </c>
      <c r="L6013" s="469">
        <f t="shared" si="512"/>
        <v>-9.9092406176092496E-2</v>
      </c>
    </row>
    <row r="6014" spans="1:12">
      <c r="A6014" s="480" t="s">
        <v>123</v>
      </c>
      <c r="B6014" s="480">
        <f t="shared" si="514"/>
        <v>13</v>
      </c>
      <c r="C6014" s="480">
        <f t="shared" si="515"/>
        <v>6</v>
      </c>
      <c r="D6014" s="480">
        <f>D6011</f>
        <v>162</v>
      </c>
      <c r="E6014" s="480">
        <f t="shared" si="513"/>
        <v>102</v>
      </c>
      <c r="F6014" s="484">
        <v>4.3544</v>
      </c>
      <c r="G6014" s="480">
        <v>15</v>
      </c>
      <c r="H6014" s="482">
        <v>0.30554999999999999</v>
      </c>
      <c r="I6014" s="483">
        <v>14.4</v>
      </c>
      <c r="J6014" s="484">
        <v>0.1076</v>
      </c>
      <c r="K6014" s="469">
        <f t="shared" si="511"/>
        <v>14.251022745868108</v>
      </c>
      <c r="L6014" s="469">
        <f t="shared" si="512"/>
        <v>-0.14897725413189278</v>
      </c>
    </row>
    <row r="6015" spans="1:12">
      <c r="A6015" s="98" t="s">
        <v>123</v>
      </c>
      <c r="B6015" s="98">
        <f t="shared" si="514"/>
        <v>13</v>
      </c>
      <c r="C6015" s="98">
        <f t="shared" si="515"/>
        <v>6</v>
      </c>
      <c r="D6015" s="98">
        <f>D6014</f>
        <v>162</v>
      </c>
      <c r="E6015" s="98">
        <f t="shared" si="513"/>
        <v>103</v>
      </c>
      <c r="F6015" s="397">
        <f>F6014+(E6015-E6014)*(F6017-F6014)/(E6017-E6014)</f>
        <v>4.3658000000000001</v>
      </c>
      <c r="G6015" s="98">
        <v>15</v>
      </c>
      <c r="H6015" s="491">
        <f>H6014+(E6015-E6014)*(H6017-H6014)/(E6017-E6014)</f>
        <v>0.30465866666666663</v>
      </c>
      <c r="I6015" s="492">
        <f>I6014+(E6015-E6014)*(I6017-I6014)/(E6017-E6014)</f>
        <v>14.433333333333334</v>
      </c>
      <c r="J6015" s="397">
        <f>J6014+(E6015-E6014)*(J6017-J6014)/(E6017-E6014)</f>
        <v>0.1055</v>
      </c>
      <c r="K6015" s="469">
        <f t="shared" si="511"/>
        <v>14.330135583428888</v>
      </c>
      <c r="L6015" s="469">
        <f t="shared" si="512"/>
        <v>-0.10319774990444586</v>
      </c>
    </row>
    <row r="6016" spans="1:12">
      <c r="A6016" s="98" t="s">
        <v>123</v>
      </c>
      <c r="B6016" s="98">
        <f t="shared" si="514"/>
        <v>13</v>
      </c>
      <c r="C6016" s="98">
        <f t="shared" si="515"/>
        <v>6</v>
      </c>
      <c r="D6016" s="98">
        <f>D6014</f>
        <v>162</v>
      </c>
      <c r="E6016" s="98">
        <f t="shared" si="513"/>
        <v>104</v>
      </c>
      <c r="F6016" s="397">
        <f>F6014+(E6016-E6014)*(F6017-F6014)/(E6017-E6014)</f>
        <v>4.3772000000000002</v>
      </c>
      <c r="G6016" s="98">
        <v>15</v>
      </c>
      <c r="H6016" s="491">
        <f>H6014+(E6016-E6014)*(H6017-H6014)/(E6017-E6014)</f>
        <v>0.30376733333333333</v>
      </c>
      <c r="I6016" s="492">
        <f>I6014+(E6016-E6014)*(I6017-I6014)/(E6017-E6014)</f>
        <v>14.466666666666667</v>
      </c>
      <c r="J6016" s="397">
        <f>J6014+(E6016-E6014)*(J6017-J6014)/(E6017-E6014)</f>
        <v>0.10340000000000001</v>
      </c>
      <c r="K6016" s="469">
        <f t="shared" si="511"/>
        <v>14.409712696778895</v>
      </c>
      <c r="L6016" s="469">
        <f t="shared" si="512"/>
        <v>-5.6953969887771905E-2</v>
      </c>
    </row>
    <row r="6017" spans="1:12">
      <c r="A6017" s="480" t="s">
        <v>123</v>
      </c>
      <c r="B6017" s="480">
        <f t="shared" si="514"/>
        <v>13</v>
      </c>
      <c r="C6017" s="480">
        <f t="shared" si="515"/>
        <v>6</v>
      </c>
      <c r="D6017" s="480">
        <f>D6014</f>
        <v>162</v>
      </c>
      <c r="E6017" s="480">
        <f t="shared" si="513"/>
        <v>105</v>
      </c>
      <c r="F6017" s="484">
        <v>4.3886000000000003</v>
      </c>
      <c r="G6017" s="480">
        <v>15</v>
      </c>
      <c r="H6017" s="482">
        <v>0.30287599999999998</v>
      </c>
      <c r="I6017" s="483">
        <v>14.5</v>
      </c>
      <c r="J6017" s="484">
        <v>0.1013</v>
      </c>
      <c r="K6017" s="469">
        <f t="shared" si="511"/>
        <v>14.489758184867737</v>
      </c>
      <c r="L6017" s="469">
        <f t="shared" si="512"/>
        <v>-1.0241815132262744E-2</v>
      </c>
    </row>
    <row r="6018" spans="1:12">
      <c r="A6018" s="98" t="s">
        <v>123</v>
      </c>
      <c r="B6018" s="98">
        <f t="shared" si="514"/>
        <v>13</v>
      </c>
      <c r="C6018" s="98">
        <f t="shared" si="515"/>
        <v>6</v>
      </c>
      <c r="D6018" s="98">
        <f>D6017</f>
        <v>162</v>
      </c>
      <c r="E6018" s="98">
        <f t="shared" si="513"/>
        <v>106</v>
      </c>
      <c r="F6018" s="397">
        <f>F6017+(E6018-E6017)*(F6020-F6017)/(E6020-E6017)</f>
        <v>4.399866666666667</v>
      </c>
      <c r="G6018" s="98">
        <v>15</v>
      </c>
      <c r="H6018" s="491">
        <f>H6017+(E6018-E6017)*(H6020-H6017)/(E6020-E6017)</f>
        <v>0.30264799999999997</v>
      </c>
      <c r="I6018" s="492">
        <f>I6017+(E6018-E6017)*(I6020-I6017)/(E6020-E6017)</f>
        <v>14.533333333333333</v>
      </c>
      <c r="J6018" s="397">
        <f>J6017+(E6018-E6017)*(J6020-J6017)/(E6020-E6017)</f>
        <v>9.9199999999999997E-2</v>
      </c>
      <c r="K6018" s="469">
        <f t="shared" si="511"/>
        <v>14.537901015921689</v>
      </c>
      <c r="L6018" s="469">
        <f t="shared" si="512"/>
        <v>4.5676825883553818E-3</v>
      </c>
    </row>
    <row r="6019" spans="1:12">
      <c r="A6019" s="98" t="s">
        <v>123</v>
      </c>
      <c r="B6019" s="98">
        <f t="shared" si="514"/>
        <v>13</v>
      </c>
      <c r="C6019" s="98">
        <f t="shared" si="515"/>
        <v>6</v>
      </c>
      <c r="D6019" s="98">
        <f>D6017</f>
        <v>162</v>
      </c>
      <c r="E6019" s="98">
        <f t="shared" si="513"/>
        <v>107</v>
      </c>
      <c r="F6019" s="397">
        <f>F6017+(E6019-E6017)*(F6020-F6017)/(E6020-E6017)</f>
        <v>4.4111333333333329</v>
      </c>
      <c r="G6019" s="98">
        <v>15</v>
      </c>
      <c r="H6019" s="491">
        <f>H6017+(E6019-E6017)*(H6020-H6017)/(E6020-E6017)</f>
        <v>0.30242000000000002</v>
      </c>
      <c r="I6019" s="492">
        <f>I6017+(E6019-E6017)*(I6020-I6017)/(E6020-E6017)</f>
        <v>14.566666666666666</v>
      </c>
      <c r="J6019" s="397">
        <f>J6017+(E6019-E6017)*(J6020-J6017)/(E6020-E6017)</f>
        <v>9.7100000000000006E-2</v>
      </c>
      <c r="K6019" s="469">
        <f t="shared" si="511"/>
        <v>14.586116438507151</v>
      </c>
      <c r="L6019" s="469">
        <f t="shared" si="512"/>
        <v>1.9449771840484686E-2</v>
      </c>
    </row>
    <row r="6020" spans="1:12">
      <c r="A6020" s="480" t="s">
        <v>123</v>
      </c>
      <c r="B6020" s="480">
        <f t="shared" si="514"/>
        <v>13</v>
      </c>
      <c r="C6020" s="480">
        <f t="shared" si="515"/>
        <v>6</v>
      </c>
      <c r="D6020" s="480">
        <f>D6017</f>
        <v>162</v>
      </c>
      <c r="E6020" s="480">
        <f t="shared" si="513"/>
        <v>108</v>
      </c>
      <c r="F6020" s="484">
        <v>4.4223999999999997</v>
      </c>
      <c r="G6020" s="480">
        <v>15</v>
      </c>
      <c r="H6020" s="482">
        <v>0.30219200000000002</v>
      </c>
      <c r="I6020" s="483">
        <v>14.6</v>
      </c>
      <c r="J6020" s="484">
        <v>9.5000000000000001E-2</v>
      </c>
      <c r="K6020" s="469">
        <f t="shared" si="511"/>
        <v>14.634404616932279</v>
      </c>
      <c r="L6020" s="469">
        <f t="shared" si="512"/>
        <v>3.4404616932279808E-2</v>
      </c>
    </row>
    <row r="6021" spans="1:12">
      <c r="A6021" s="98" t="s">
        <v>123</v>
      </c>
      <c r="B6021" s="98">
        <f t="shared" si="514"/>
        <v>13</v>
      </c>
      <c r="C6021" s="98">
        <f t="shared" si="515"/>
        <v>6</v>
      </c>
      <c r="D6021" s="98">
        <f>D6020</f>
        <v>162</v>
      </c>
      <c r="E6021" s="98">
        <f t="shared" si="513"/>
        <v>109</v>
      </c>
      <c r="F6021" s="397">
        <f>F6020+(E6021-E6020)*(F6023-F6020)/(E6023-E6020)</f>
        <v>4.4336000000000002</v>
      </c>
      <c r="G6021" s="98">
        <v>15</v>
      </c>
      <c r="H6021" s="491">
        <f>H6020+(E6021-E6020)*(H6023-H6020)/(E6023-E6020)</f>
        <v>0.30196000000000001</v>
      </c>
      <c r="I6021" s="492">
        <f>I6020+(E6021-E6020)*(I6023-I6020)/(E6023-E6020)</f>
        <v>14.666666666666666</v>
      </c>
      <c r="J6021" s="397">
        <f>J6020+(E6021-E6020)*(J6023-J6020)/(E6023-E6020)</f>
        <v>9.2866666666666667E-2</v>
      </c>
      <c r="K6021" s="469">
        <f t="shared" si="511"/>
        <v>14.682739435686846</v>
      </c>
      <c r="L6021" s="469">
        <f t="shared" si="512"/>
        <v>1.6072769020180289E-2</v>
      </c>
    </row>
    <row r="6022" spans="1:12">
      <c r="A6022" s="98" t="s">
        <v>123</v>
      </c>
      <c r="B6022" s="98">
        <f t="shared" si="514"/>
        <v>13</v>
      </c>
      <c r="C6022" s="98">
        <f t="shared" si="515"/>
        <v>6</v>
      </c>
      <c r="D6022" s="98">
        <f>D6020</f>
        <v>162</v>
      </c>
      <c r="E6022" s="98">
        <f t="shared" si="513"/>
        <v>110</v>
      </c>
      <c r="F6022" s="397">
        <f>F6020+(E6022-E6020)*(F6023-F6020)/(E6023-E6020)</f>
        <v>4.4447999999999999</v>
      </c>
      <c r="G6022" s="98">
        <v>15</v>
      </c>
      <c r="H6022" s="491">
        <f>H6020+(E6022-E6020)*(H6023-H6020)/(E6023-E6020)</f>
        <v>0.301728</v>
      </c>
      <c r="I6022" s="492">
        <f>I6020+(E6022-E6020)*(I6023-I6020)/(E6023-E6020)</f>
        <v>14.733333333333334</v>
      </c>
      <c r="J6022" s="397">
        <f>J6020+(E6022-E6020)*(J6023-J6020)/(E6023-E6020)</f>
        <v>9.0733333333333333E-2</v>
      </c>
      <c r="K6022" s="469">
        <f t="shared" si="511"/>
        <v>14.731148584155266</v>
      </c>
      <c r="L6022" s="469">
        <f t="shared" si="512"/>
        <v>-2.1847491780686568E-3</v>
      </c>
    </row>
    <row r="6023" spans="1:12">
      <c r="A6023" s="480" t="s">
        <v>123</v>
      </c>
      <c r="B6023" s="480">
        <f t="shared" si="514"/>
        <v>13</v>
      </c>
      <c r="C6023" s="480">
        <f t="shared" si="515"/>
        <v>6</v>
      </c>
      <c r="D6023" s="480">
        <f>D6020</f>
        <v>162</v>
      </c>
      <c r="E6023" s="480">
        <f t="shared" si="513"/>
        <v>111</v>
      </c>
      <c r="F6023" s="484">
        <v>4.4560000000000004</v>
      </c>
      <c r="G6023" s="480">
        <v>15</v>
      </c>
      <c r="H6023" s="482">
        <v>0.30149599999999999</v>
      </c>
      <c r="I6023" s="483">
        <v>14.8</v>
      </c>
      <c r="J6023" s="484">
        <v>8.8599999999999998E-2</v>
      </c>
      <c r="K6023" s="469">
        <f t="shared" si="511"/>
        <v>14.77963223392682</v>
      </c>
      <c r="L6023" s="469">
        <f t="shared" si="512"/>
        <v>-2.0367766073180249E-2</v>
      </c>
    </row>
    <row r="6024" spans="1:12">
      <c r="A6024" s="98" t="s">
        <v>123</v>
      </c>
      <c r="B6024" s="98">
        <f t="shared" si="514"/>
        <v>13</v>
      </c>
      <c r="C6024" s="98">
        <f t="shared" si="515"/>
        <v>6</v>
      </c>
      <c r="D6024" s="98">
        <f>D6023</f>
        <v>162</v>
      </c>
      <c r="E6024" s="98">
        <f t="shared" si="513"/>
        <v>112</v>
      </c>
      <c r="F6024" s="397">
        <f>F6023+(E6024-E6023)*(F6026-F6023)/(E6026-E6023)</f>
        <v>4.4671333333333338</v>
      </c>
      <c r="G6024" s="98">
        <v>15</v>
      </c>
      <c r="H6024" s="491">
        <f>H6023+(E6024-E6023)*(H6026-H6023)/(E6026-E6023)</f>
        <v>0.30126066666666668</v>
      </c>
      <c r="I6024" s="492">
        <f>I6023+(E6024-E6023)*(I6026-I6023)/(E6026-E6023)</f>
        <v>14.833333333333334</v>
      </c>
      <c r="J6024" s="397">
        <f>J6023+(E6024-E6023)*(J6026-J6023)/(E6026-E6023)</f>
        <v>8.6499999999999994E-2</v>
      </c>
      <c r="K6024" s="469">
        <f t="shared" si="511"/>
        <v>14.828133333038279</v>
      </c>
      <c r="L6024" s="469">
        <f t="shared" si="512"/>
        <v>-5.2000002950549629E-3</v>
      </c>
    </row>
    <row r="6025" spans="1:12">
      <c r="A6025" s="98" t="s">
        <v>123</v>
      </c>
      <c r="B6025" s="98">
        <f t="shared" si="514"/>
        <v>13</v>
      </c>
      <c r="C6025" s="98">
        <f t="shared" si="515"/>
        <v>6</v>
      </c>
      <c r="D6025" s="98">
        <f>D6023</f>
        <v>162</v>
      </c>
      <c r="E6025" s="98">
        <f t="shared" si="513"/>
        <v>113</v>
      </c>
      <c r="F6025" s="397">
        <f>F6023+(E6025-E6023)*(F6026-F6023)/(E6026-E6023)</f>
        <v>4.4782666666666664</v>
      </c>
      <c r="G6025" s="98">
        <v>15</v>
      </c>
      <c r="H6025" s="491">
        <f>H6023+(E6025-E6023)*(H6026-H6023)/(E6026-E6023)</f>
        <v>0.30102533333333331</v>
      </c>
      <c r="I6025" s="492">
        <f>I6023+(E6025-E6023)*(I6026-I6023)/(E6026-E6023)</f>
        <v>14.866666666666667</v>
      </c>
      <c r="J6025" s="397">
        <f>J6023+(E6025-E6023)*(J6026-J6023)/(E6026-E6023)</f>
        <v>8.4400000000000003E-2</v>
      </c>
      <c r="K6025" s="469">
        <f t="shared" si="511"/>
        <v>14.876710265802657</v>
      </c>
      <c r="L6025" s="469">
        <f t="shared" si="512"/>
        <v>1.0043599135990178E-2</v>
      </c>
    </row>
    <row r="6026" spans="1:12">
      <c r="A6026" s="480" t="s">
        <v>123</v>
      </c>
      <c r="B6026" s="480">
        <f t="shared" si="514"/>
        <v>13</v>
      </c>
      <c r="C6026" s="480">
        <f t="shared" si="515"/>
        <v>6</v>
      </c>
      <c r="D6026" s="480">
        <f>D6023</f>
        <v>162</v>
      </c>
      <c r="E6026" s="480">
        <f t="shared" si="513"/>
        <v>114</v>
      </c>
      <c r="F6026" s="484">
        <v>4.4893999999999998</v>
      </c>
      <c r="G6026" s="480">
        <v>15</v>
      </c>
      <c r="H6026" s="482">
        <v>0.30079</v>
      </c>
      <c r="I6026" s="483">
        <v>14.9</v>
      </c>
      <c r="J6026" s="484">
        <v>8.2299999999999998E-2</v>
      </c>
      <c r="K6026" s="469">
        <f t="shared" si="511"/>
        <v>14.925363210213105</v>
      </c>
      <c r="L6026" s="469">
        <f t="shared" si="512"/>
        <v>2.5363210213104281E-2</v>
      </c>
    </row>
    <row r="6027" spans="1:12">
      <c r="A6027" s="98" t="s">
        <v>123</v>
      </c>
      <c r="B6027" s="98">
        <f t="shared" si="514"/>
        <v>13</v>
      </c>
      <c r="C6027" s="98">
        <f t="shared" si="515"/>
        <v>6</v>
      </c>
      <c r="D6027" s="98">
        <f>D6026</f>
        <v>162</v>
      </c>
      <c r="E6027" s="98">
        <f t="shared" si="513"/>
        <v>115</v>
      </c>
      <c r="F6027" s="397">
        <f>F6026+(E6027-E6026)*(F6029-F6026)/(E6029-E6026)</f>
        <v>4.5004333333333335</v>
      </c>
      <c r="G6027" s="98">
        <v>15</v>
      </c>
      <c r="H6027" s="491">
        <f>H6026+(E6027-E6026)*(H6029-H6026)/(E6029-E6026)</f>
        <v>0.30055033333333331</v>
      </c>
      <c r="I6027" s="492">
        <f>I6026+(E6027-E6026)*(I6029-I6026)/(E6029-E6026)</f>
        <v>14.966666666666667</v>
      </c>
      <c r="J6027" s="397">
        <f>J6026+(E6027-E6026)*(J6029-J6026)/(E6029-E6026)</f>
        <v>8.0199999999999994E-2</v>
      </c>
      <c r="K6027" s="469">
        <f t="shared" ref="K6027:K6090" si="516">F6027/H6027</f>
        <v>14.973975518243757</v>
      </c>
      <c r="L6027" s="469">
        <f t="shared" ref="L6027:L6090" si="517">K6027-I6027</f>
        <v>7.3088515770898255E-3</v>
      </c>
    </row>
    <row r="6028" spans="1:12">
      <c r="A6028" s="98" t="s">
        <v>123</v>
      </c>
      <c r="B6028" s="98">
        <f t="shared" si="514"/>
        <v>13</v>
      </c>
      <c r="C6028" s="98">
        <f t="shared" si="515"/>
        <v>6</v>
      </c>
      <c r="D6028" s="98">
        <f>D6026</f>
        <v>162</v>
      </c>
      <c r="E6028" s="98">
        <f t="shared" si="513"/>
        <v>116</v>
      </c>
      <c r="F6028" s="397">
        <f>F6026+(E6028-E6026)*(F6029-F6026)/(E6029-E6026)</f>
        <v>4.5114666666666663</v>
      </c>
      <c r="G6028" s="98">
        <v>15</v>
      </c>
      <c r="H6028" s="491">
        <f>H6026+(E6028-E6026)*(H6029-H6026)/(E6029-E6026)</f>
        <v>0.30031066666666667</v>
      </c>
      <c r="I6028" s="492">
        <f>I6026+(E6028-E6026)*(I6029-I6026)/(E6029-E6026)</f>
        <v>15.033333333333333</v>
      </c>
      <c r="J6028" s="397">
        <f>J6026+(E6028-E6026)*(J6029-J6026)/(E6029-E6026)</f>
        <v>7.8100000000000003E-2</v>
      </c>
      <c r="K6028" s="469">
        <f t="shared" si="516"/>
        <v>15.022665417589783</v>
      </c>
      <c r="L6028" s="469">
        <f t="shared" si="517"/>
        <v>-1.0667915743550083E-2</v>
      </c>
    </row>
    <row r="6029" spans="1:12">
      <c r="A6029" s="480" t="s">
        <v>123</v>
      </c>
      <c r="B6029" s="480">
        <f t="shared" si="514"/>
        <v>13</v>
      </c>
      <c r="C6029" s="480">
        <f t="shared" si="515"/>
        <v>6</v>
      </c>
      <c r="D6029" s="480">
        <f>D6026</f>
        <v>162</v>
      </c>
      <c r="E6029" s="480">
        <f t="shared" si="513"/>
        <v>117</v>
      </c>
      <c r="F6029" s="484">
        <v>4.5225</v>
      </c>
      <c r="G6029" s="480">
        <v>15</v>
      </c>
      <c r="H6029" s="482">
        <v>0.30007099999999998</v>
      </c>
      <c r="I6029" s="483">
        <v>15.1</v>
      </c>
      <c r="J6029" s="484">
        <v>7.5999999999999998E-2</v>
      </c>
      <c r="K6029" s="469">
        <f t="shared" si="516"/>
        <v>15.071433094167714</v>
      </c>
      <c r="L6029" s="469">
        <f t="shared" si="517"/>
        <v>-2.8566905832285272E-2</v>
      </c>
    </row>
    <row r="6030" spans="1:12">
      <c r="A6030" s="98" t="s">
        <v>123</v>
      </c>
      <c r="B6030" s="98">
        <f t="shared" si="514"/>
        <v>13</v>
      </c>
      <c r="C6030" s="98">
        <f t="shared" si="515"/>
        <v>6</v>
      </c>
      <c r="D6030" s="98">
        <f>D6029</f>
        <v>162</v>
      </c>
      <c r="E6030" s="98">
        <f t="shared" si="513"/>
        <v>118</v>
      </c>
      <c r="F6030" s="397">
        <f>F6029+(E6030-E6029)*(F6032-F6029)/(E6032-E6029)</f>
        <v>4.5334666666666665</v>
      </c>
      <c r="G6030" s="98">
        <v>15</v>
      </c>
      <c r="H6030" s="491">
        <f>H6029+(E6030-E6029)*(H6032-H6029)/(E6032-E6029)</f>
        <v>0.29982766666666666</v>
      </c>
      <c r="I6030" s="492">
        <f>I6029+(E6030-E6029)*(I6032-I6029)/(E6032-E6029)</f>
        <v>15.133333333333333</v>
      </c>
      <c r="J6030" s="397">
        <f>J6029+(E6030-E6029)*(J6032-J6029)/(E6032-E6029)</f>
        <v>7.3866666666666664E-2</v>
      </c>
      <c r="K6030" s="469">
        <f t="shared" si="516"/>
        <v>15.120241294165648</v>
      </c>
      <c r="L6030" s="469">
        <f t="shared" si="517"/>
        <v>-1.3092039167684533E-2</v>
      </c>
    </row>
    <row r="6031" spans="1:12">
      <c r="A6031" s="98" t="s">
        <v>123</v>
      </c>
      <c r="B6031" s="98">
        <f t="shared" si="514"/>
        <v>13</v>
      </c>
      <c r="C6031" s="98">
        <f t="shared" si="515"/>
        <v>6</v>
      </c>
      <c r="D6031" s="98">
        <f>D6029</f>
        <v>162</v>
      </c>
      <c r="E6031" s="98">
        <f t="shared" si="513"/>
        <v>119</v>
      </c>
      <c r="F6031" s="397">
        <f>F6029+(E6031-E6029)*(F6032-F6029)/(E6032-E6029)</f>
        <v>4.5444333333333331</v>
      </c>
      <c r="G6031" s="98">
        <v>15</v>
      </c>
      <c r="H6031" s="491">
        <f>H6029+(E6031-E6029)*(H6032-H6029)/(E6032-E6029)</f>
        <v>0.29958433333333334</v>
      </c>
      <c r="I6031" s="492">
        <f>I6029+(E6031-E6029)*(I6032-I6029)/(E6032-E6029)</f>
        <v>15.166666666666666</v>
      </c>
      <c r="J6031" s="397">
        <f>J6029+(E6031-E6029)*(J6032-J6029)/(E6032-E6029)</f>
        <v>7.173333333333333E-2</v>
      </c>
      <c r="K6031" s="469">
        <f t="shared" si="516"/>
        <v>15.169128781767625</v>
      </c>
      <c r="L6031" s="469">
        <f t="shared" si="517"/>
        <v>2.4621151009593945E-3</v>
      </c>
    </row>
    <row r="6032" spans="1:12">
      <c r="A6032" s="480" t="s">
        <v>123</v>
      </c>
      <c r="B6032" s="480">
        <f t="shared" si="514"/>
        <v>13</v>
      </c>
      <c r="C6032" s="480">
        <f t="shared" si="515"/>
        <v>6</v>
      </c>
      <c r="D6032" s="480">
        <f>D6029</f>
        <v>162</v>
      </c>
      <c r="E6032" s="480">
        <f t="shared" si="513"/>
        <v>120</v>
      </c>
      <c r="F6032" s="484">
        <v>4.5553999999999997</v>
      </c>
      <c r="G6032" s="480">
        <v>15</v>
      </c>
      <c r="H6032" s="482">
        <v>0.29934100000000002</v>
      </c>
      <c r="I6032" s="483">
        <v>15.2</v>
      </c>
      <c r="J6032" s="484">
        <v>6.9599999999999995E-2</v>
      </c>
      <c r="K6032" s="469">
        <f t="shared" si="516"/>
        <v>15.218095750331559</v>
      </c>
      <c r="L6032" s="469">
        <f t="shared" si="517"/>
        <v>1.8095750331559302E-2</v>
      </c>
    </row>
    <row r="6033" spans="1:12">
      <c r="A6033" s="480" t="s">
        <v>123</v>
      </c>
      <c r="B6033" s="480">
        <f t="shared" si="514"/>
        <v>14</v>
      </c>
      <c r="C6033" s="480">
        <f t="shared" si="515"/>
        <v>0</v>
      </c>
      <c r="D6033" s="480">
        <v>168</v>
      </c>
      <c r="E6033" s="480">
        <v>24</v>
      </c>
      <c r="F6033" s="484">
        <v>3.347</v>
      </c>
      <c r="G6033" s="480">
        <v>15</v>
      </c>
      <c r="H6033" s="482">
        <v>0.30953700000000001</v>
      </c>
      <c r="I6033" s="483">
        <v>10.8</v>
      </c>
      <c r="J6033" s="484">
        <v>0.26490000000000002</v>
      </c>
      <c r="K6033" s="469">
        <f t="shared" si="516"/>
        <v>10.812923818477273</v>
      </c>
      <c r="L6033" s="469">
        <f t="shared" si="517"/>
        <v>1.292381847727242E-2</v>
      </c>
    </row>
    <row r="6034" spans="1:12">
      <c r="A6034" s="98" t="s">
        <v>123</v>
      </c>
      <c r="B6034" s="98">
        <f t="shared" si="514"/>
        <v>14</v>
      </c>
      <c r="C6034" s="98">
        <f t="shared" si="515"/>
        <v>0</v>
      </c>
      <c r="D6034" s="98">
        <f>D6033</f>
        <v>168</v>
      </c>
      <c r="E6034" s="98">
        <f t="shared" ref="E6034:E6097" si="518">E6033+1</f>
        <v>25</v>
      </c>
      <c r="F6034" s="397">
        <f>F6033+(E6034-E6033)*(F6036-F6033)/(E6036-E6033)</f>
        <v>3.3617666666666666</v>
      </c>
      <c r="G6034" s="98">
        <v>15</v>
      </c>
      <c r="H6034" s="491">
        <f>H6033+(E6034-E6033)*(H6036-H6033)/(E6036-E6033)</f>
        <v>0.30943466666666669</v>
      </c>
      <c r="I6034" s="492">
        <f>I6033+(E6034-E6033)*(I6036-I6033)/(E6036-E6033)</f>
        <v>10.866666666666667</v>
      </c>
      <c r="J6034" s="397">
        <f>J6033+(E6034-E6033)*(J6036-J6033)/(E6036-E6033)</f>
        <v>0.26293333333333335</v>
      </c>
      <c r="K6034" s="469">
        <f t="shared" si="516"/>
        <v>10.864221203398886</v>
      </c>
      <c r="L6034" s="469">
        <f t="shared" si="517"/>
        <v>-2.4454632677812782E-3</v>
      </c>
    </row>
    <row r="6035" spans="1:12">
      <c r="A6035" s="98" t="s">
        <v>123</v>
      </c>
      <c r="B6035" s="98">
        <f t="shared" si="514"/>
        <v>14</v>
      </c>
      <c r="C6035" s="98">
        <f t="shared" si="515"/>
        <v>0</v>
      </c>
      <c r="D6035" s="98">
        <f>D6033</f>
        <v>168</v>
      </c>
      <c r="E6035" s="98">
        <f t="shared" si="518"/>
        <v>26</v>
      </c>
      <c r="F6035" s="397">
        <f>F6033+(E6035-E6033)*(F6036-F6033)/(E6036-E6033)</f>
        <v>3.3765333333333336</v>
      </c>
      <c r="G6035" s="98">
        <v>15</v>
      </c>
      <c r="H6035" s="491">
        <f>H6033+(E6035-E6033)*(H6036-H6033)/(E6036-E6033)</f>
        <v>0.30933233333333332</v>
      </c>
      <c r="I6035" s="492">
        <f>I6033+(E6035-E6033)*(I6036-I6033)/(E6036-E6033)</f>
        <v>10.933333333333334</v>
      </c>
      <c r="J6035" s="397">
        <f>J6033+(E6035-E6033)*(J6036-J6033)/(E6036-E6033)</f>
        <v>0.26096666666666668</v>
      </c>
      <c r="K6035" s="469">
        <f t="shared" si="516"/>
        <v>10.915552528725849</v>
      </c>
      <c r="L6035" s="469">
        <f t="shared" si="517"/>
        <v>-1.7780804607484768E-2</v>
      </c>
    </row>
    <row r="6036" spans="1:12">
      <c r="A6036" s="480" t="s">
        <v>123</v>
      </c>
      <c r="B6036" s="480">
        <f t="shared" si="514"/>
        <v>14</v>
      </c>
      <c r="C6036" s="480">
        <f t="shared" si="515"/>
        <v>0</v>
      </c>
      <c r="D6036" s="480">
        <f>D6033</f>
        <v>168</v>
      </c>
      <c r="E6036" s="480">
        <f t="shared" si="518"/>
        <v>27</v>
      </c>
      <c r="F6036" s="484">
        <v>3.3913000000000002</v>
      </c>
      <c r="G6036" s="480">
        <v>15</v>
      </c>
      <c r="H6036" s="482">
        <v>0.30923</v>
      </c>
      <c r="I6036" s="483">
        <v>11</v>
      </c>
      <c r="J6036" s="484">
        <v>0.25900000000000001</v>
      </c>
      <c r="K6036" s="469">
        <f t="shared" si="516"/>
        <v>10.966917828153802</v>
      </c>
      <c r="L6036" s="469">
        <f t="shared" si="517"/>
        <v>-3.3082171846197994E-2</v>
      </c>
    </row>
    <row r="6037" spans="1:12">
      <c r="A6037" s="98" t="s">
        <v>123</v>
      </c>
      <c r="B6037" s="98">
        <f t="shared" si="514"/>
        <v>14</v>
      </c>
      <c r="C6037" s="98">
        <f t="shared" si="515"/>
        <v>0</v>
      </c>
      <c r="D6037" s="98">
        <f>D6036</f>
        <v>168</v>
      </c>
      <c r="E6037" s="98">
        <f t="shared" si="518"/>
        <v>28</v>
      </c>
      <c r="F6037" s="397">
        <f>F6036+(E6037-E6036)*(F6039-F6036)/(E6039-E6036)</f>
        <v>3.4058666666666668</v>
      </c>
      <c r="G6037" s="98">
        <v>15</v>
      </c>
      <c r="H6037" s="491">
        <f>H6036+(E6037-E6036)*(H6039-H6036)/(E6039-E6036)</f>
        <v>0.30912699999999999</v>
      </c>
      <c r="I6037" s="492">
        <f>I6036+(E6037-E6036)*(I6039-I6036)/(E6039-E6036)</f>
        <v>11.033333333333333</v>
      </c>
      <c r="J6037" s="397">
        <f>J6036+(E6037-E6036)*(J6039-J6036)/(E6039-E6036)</f>
        <v>0.25703333333333334</v>
      </c>
      <c r="K6037" s="469">
        <f t="shared" si="516"/>
        <v>11.017693914367451</v>
      </c>
      <c r="L6037" s="469">
        <f t="shared" si="517"/>
        <v>-1.5639418965882612E-2</v>
      </c>
    </row>
    <row r="6038" spans="1:12">
      <c r="A6038" s="98" t="s">
        <v>123</v>
      </c>
      <c r="B6038" s="98">
        <f t="shared" si="514"/>
        <v>14</v>
      </c>
      <c r="C6038" s="98">
        <f t="shared" si="515"/>
        <v>0</v>
      </c>
      <c r="D6038" s="98">
        <f>D6036</f>
        <v>168</v>
      </c>
      <c r="E6038" s="98">
        <f t="shared" si="518"/>
        <v>29</v>
      </c>
      <c r="F6038" s="397">
        <f>F6036+(E6038-E6036)*(F6039-F6036)/(E6039-E6036)</f>
        <v>3.4204333333333334</v>
      </c>
      <c r="G6038" s="98">
        <v>15</v>
      </c>
      <c r="H6038" s="491">
        <f>H6036+(E6038-E6036)*(H6039-H6036)/(E6039-E6036)</f>
        <v>0.30902400000000002</v>
      </c>
      <c r="I6038" s="492">
        <f>I6036+(E6038-E6036)*(I6039-I6036)/(E6039-E6036)</f>
        <v>11.066666666666666</v>
      </c>
      <c r="J6038" s="397">
        <f>J6036+(E6038-E6036)*(J6039-J6036)/(E6039-E6036)</f>
        <v>0.25506666666666666</v>
      </c>
      <c r="K6038" s="469">
        <f t="shared" si="516"/>
        <v>11.068503848676261</v>
      </c>
      <c r="L6038" s="469">
        <f t="shared" si="517"/>
        <v>1.8371820095950397E-3</v>
      </c>
    </row>
    <row r="6039" spans="1:12">
      <c r="A6039" s="480" t="s">
        <v>123</v>
      </c>
      <c r="B6039" s="480">
        <f t="shared" si="514"/>
        <v>14</v>
      </c>
      <c r="C6039" s="480">
        <f t="shared" si="515"/>
        <v>0</v>
      </c>
      <c r="D6039" s="480">
        <f>D6036</f>
        <v>168</v>
      </c>
      <c r="E6039" s="480">
        <f t="shared" si="518"/>
        <v>30</v>
      </c>
      <c r="F6039" s="484">
        <v>3.4350000000000001</v>
      </c>
      <c r="G6039" s="480">
        <v>15</v>
      </c>
      <c r="H6039" s="482">
        <v>0.308921</v>
      </c>
      <c r="I6039" s="483">
        <v>11.1</v>
      </c>
      <c r="J6039" s="484">
        <v>0.25309999999999999</v>
      </c>
      <c r="K6039" s="469">
        <f t="shared" si="516"/>
        <v>11.11934766493699</v>
      </c>
      <c r="L6039" s="469">
        <f t="shared" si="517"/>
        <v>1.9347664936990583E-2</v>
      </c>
    </row>
    <row r="6040" spans="1:12">
      <c r="A6040" s="98" t="s">
        <v>123</v>
      </c>
      <c r="B6040" s="98">
        <f t="shared" si="514"/>
        <v>14</v>
      </c>
      <c r="C6040" s="98">
        <f t="shared" si="515"/>
        <v>0</v>
      </c>
      <c r="D6040" s="98">
        <f>D6039</f>
        <v>168</v>
      </c>
      <c r="E6040" s="98">
        <f t="shared" si="518"/>
        <v>31</v>
      </c>
      <c r="F6040" s="397">
        <f>F6039+(E6040-E6039)*(F6042-F6039)/(E6042-E6039)</f>
        <v>3.4494000000000002</v>
      </c>
      <c r="G6040" s="98">
        <v>15</v>
      </c>
      <c r="H6040" s="491">
        <f>H6039+(E6040-E6039)*(H6042-H6039)/(E6042-E6039)</f>
        <v>0.30881700000000001</v>
      </c>
      <c r="I6040" s="492">
        <f>I6039+(E6040-E6039)*(I6042-I6039)/(E6042-E6039)</f>
        <v>11.166666666666666</v>
      </c>
      <c r="J6040" s="397">
        <f>J6039+(E6040-E6039)*(J6042-J6039)/(E6042-E6039)</f>
        <v>0.25116666666666665</v>
      </c>
      <c r="K6040" s="469">
        <f t="shared" si="516"/>
        <v>11.169721874119626</v>
      </c>
      <c r="L6040" s="469">
        <f t="shared" si="517"/>
        <v>3.0552074529595075E-3</v>
      </c>
    </row>
    <row r="6041" spans="1:12">
      <c r="A6041" s="98" t="s">
        <v>123</v>
      </c>
      <c r="B6041" s="98">
        <f t="shared" si="514"/>
        <v>14</v>
      </c>
      <c r="C6041" s="98">
        <f t="shared" si="515"/>
        <v>0</v>
      </c>
      <c r="D6041" s="98">
        <f>D6039</f>
        <v>168</v>
      </c>
      <c r="E6041" s="98">
        <f t="shared" si="518"/>
        <v>32</v>
      </c>
      <c r="F6041" s="397">
        <f>F6039+(E6041-E6039)*(F6042-F6039)/(E6042-E6039)</f>
        <v>3.4638</v>
      </c>
      <c r="G6041" s="98">
        <v>15</v>
      </c>
      <c r="H6041" s="491">
        <f>H6039+(E6041-E6039)*(H6042-H6039)/(E6042-E6039)</f>
        <v>0.30871300000000002</v>
      </c>
      <c r="I6041" s="492">
        <f>I6039+(E6041-E6039)*(I6042-I6039)/(E6042-E6039)</f>
        <v>11.233333333333334</v>
      </c>
      <c r="J6041" s="397">
        <f>J6039+(E6041-E6039)*(J6042-J6039)/(E6042-E6039)</f>
        <v>0.24923333333333333</v>
      </c>
      <c r="K6041" s="469">
        <f t="shared" si="516"/>
        <v>11.22013002367895</v>
      </c>
      <c r="L6041" s="469">
        <f t="shared" si="517"/>
        <v>-1.3203309654384654E-2</v>
      </c>
    </row>
    <row r="6042" spans="1:12">
      <c r="A6042" s="480" t="s">
        <v>123</v>
      </c>
      <c r="B6042" s="480">
        <f t="shared" si="514"/>
        <v>14</v>
      </c>
      <c r="C6042" s="480">
        <f t="shared" si="515"/>
        <v>0</v>
      </c>
      <c r="D6042" s="480">
        <f>D6039</f>
        <v>168</v>
      </c>
      <c r="E6042" s="480">
        <f t="shared" si="518"/>
        <v>33</v>
      </c>
      <c r="F6042" s="484">
        <v>3.4782000000000002</v>
      </c>
      <c r="G6042" s="480">
        <v>15</v>
      </c>
      <c r="H6042" s="482">
        <v>0.30860900000000002</v>
      </c>
      <c r="I6042" s="483">
        <v>11.3</v>
      </c>
      <c r="J6042" s="484">
        <v>0.24729999999999999</v>
      </c>
      <c r="K6042" s="469">
        <f t="shared" si="516"/>
        <v>11.270572147928284</v>
      </c>
      <c r="L6042" s="469">
        <f t="shared" si="517"/>
        <v>-2.9427852071716387E-2</v>
      </c>
    </row>
    <row r="6043" spans="1:12">
      <c r="A6043" s="98" t="s">
        <v>123</v>
      </c>
      <c r="B6043" s="98">
        <f t="shared" si="514"/>
        <v>14</v>
      </c>
      <c r="C6043" s="98">
        <f t="shared" si="515"/>
        <v>0</v>
      </c>
      <c r="D6043" s="98">
        <f>D6042</f>
        <v>168</v>
      </c>
      <c r="E6043" s="98">
        <f t="shared" si="518"/>
        <v>34</v>
      </c>
      <c r="F6043" s="397">
        <f>F6042+(E6043-E6042)*(F6045-F6042)/(E6045-E6042)</f>
        <v>3.4923999999999999</v>
      </c>
      <c r="G6043" s="98">
        <v>15</v>
      </c>
      <c r="H6043" s="491">
        <f>H6042+(E6043-E6042)*(H6045-H6042)/(E6045-E6042)</f>
        <v>0.3085046666666667</v>
      </c>
      <c r="I6043" s="492">
        <f>I6042+(E6043-E6042)*(I6045-I6042)/(E6045-E6042)</f>
        <v>11.333333333333334</v>
      </c>
      <c r="J6043" s="397">
        <f>J6042+(E6043-E6042)*(J6045-J6042)/(E6045-E6042)</f>
        <v>0.24533333333333332</v>
      </c>
      <c r="K6043" s="469">
        <f t="shared" si="516"/>
        <v>11.320412224990653</v>
      </c>
      <c r="L6043" s="469">
        <f t="shared" si="517"/>
        <v>-1.2921108342681009E-2</v>
      </c>
    </row>
    <row r="6044" spans="1:12">
      <c r="A6044" s="98" t="s">
        <v>123</v>
      </c>
      <c r="B6044" s="98">
        <f t="shared" si="514"/>
        <v>14</v>
      </c>
      <c r="C6044" s="98">
        <f t="shared" si="515"/>
        <v>0</v>
      </c>
      <c r="D6044" s="98">
        <f>D6042</f>
        <v>168</v>
      </c>
      <c r="E6044" s="98">
        <f t="shared" si="518"/>
        <v>35</v>
      </c>
      <c r="F6044" s="397">
        <f>F6042+(E6044-E6042)*(F6045-F6042)/(E6045-E6042)</f>
        <v>3.5066000000000002</v>
      </c>
      <c r="G6044" s="98">
        <v>15</v>
      </c>
      <c r="H6044" s="491">
        <f>H6042+(E6044-E6042)*(H6045-H6042)/(E6045-E6042)</f>
        <v>0.30840033333333333</v>
      </c>
      <c r="I6044" s="492">
        <f>I6042+(E6044-E6042)*(I6045-I6042)/(E6045-E6042)</f>
        <v>11.366666666666667</v>
      </c>
      <c r="J6044" s="397">
        <f>J6042+(E6044-E6042)*(J6045-J6042)/(E6045-E6042)</f>
        <v>0.24336666666666668</v>
      </c>
      <c r="K6044" s="469">
        <f t="shared" si="516"/>
        <v>11.370286024334172</v>
      </c>
      <c r="L6044" s="469">
        <f t="shared" si="517"/>
        <v>3.6193576675049854E-3</v>
      </c>
    </row>
    <row r="6045" spans="1:12">
      <c r="A6045" s="480" t="s">
        <v>123</v>
      </c>
      <c r="B6045" s="480">
        <f t="shared" si="514"/>
        <v>14</v>
      </c>
      <c r="C6045" s="480">
        <f t="shared" si="515"/>
        <v>0</v>
      </c>
      <c r="D6045" s="480">
        <f>D6042</f>
        <v>168</v>
      </c>
      <c r="E6045" s="480">
        <f t="shared" si="518"/>
        <v>36</v>
      </c>
      <c r="F6045" s="484">
        <v>3.5207999999999999</v>
      </c>
      <c r="G6045" s="480">
        <v>15</v>
      </c>
      <c r="H6045" s="482">
        <v>0.30829600000000001</v>
      </c>
      <c r="I6045" s="483">
        <v>11.4</v>
      </c>
      <c r="J6045" s="484">
        <v>0.2414</v>
      </c>
      <c r="K6045" s="469">
        <f t="shared" si="516"/>
        <v>11.420193580195656</v>
      </c>
      <c r="L6045" s="469">
        <f t="shared" si="517"/>
        <v>2.0193580195655869E-2</v>
      </c>
    </row>
    <row r="6046" spans="1:12">
      <c r="A6046" s="98" t="s">
        <v>123</v>
      </c>
      <c r="B6046" s="98">
        <f t="shared" si="514"/>
        <v>14</v>
      </c>
      <c r="C6046" s="98">
        <f t="shared" si="515"/>
        <v>0</v>
      </c>
      <c r="D6046" s="98">
        <f>D6045</f>
        <v>168</v>
      </c>
      <c r="E6046" s="98">
        <f t="shared" si="518"/>
        <v>37</v>
      </c>
      <c r="F6046" s="397">
        <f>F6045+(E6046-E6045)*(F6048-F6045)/(E6048-E6045)</f>
        <v>3.5348333333333333</v>
      </c>
      <c r="G6046" s="98">
        <v>15</v>
      </c>
      <c r="H6046" s="491">
        <f>H6045+(E6046-E6045)*(H6048-H6045)/(E6048-E6045)</f>
        <v>0.30819033333333334</v>
      </c>
      <c r="I6046" s="492">
        <f>I6045+(E6046-E6045)*(I6048-I6045)/(E6048-E6045)</f>
        <v>11.466666666666667</v>
      </c>
      <c r="J6046" s="397">
        <f>J6045+(E6046-E6045)*(J6048-J6045)/(E6048-E6045)</f>
        <v>0.23943333333333333</v>
      </c>
      <c r="K6046" s="469">
        <f t="shared" si="516"/>
        <v>11.469643759105574</v>
      </c>
      <c r="L6046" s="469">
        <f t="shared" si="517"/>
        <v>2.977092438907647E-3</v>
      </c>
    </row>
    <row r="6047" spans="1:12">
      <c r="A6047" s="98" t="s">
        <v>123</v>
      </c>
      <c r="B6047" s="98">
        <f t="shared" si="514"/>
        <v>14</v>
      </c>
      <c r="C6047" s="98">
        <f t="shared" si="515"/>
        <v>0</v>
      </c>
      <c r="D6047" s="98">
        <f>D6045</f>
        <v>168</v>
      </c>
      <c r="E6047" s="98">
        <f t="shared" si="518"/>
        <v>38</v>
      </c>
      <c r="F6047" s="397">
        <f>F6045+(E6047-E6045)*(F6048-F6045)/(E6048-E6045)</f>
        <v>3.5488666666666666</v>
      </c>
      <c r="G6047" s="98">
        <v>15</v>
      </c>
      <c r="H6047" s="491">
        <f>H6045+(E6047-E6045)*(H6048-H6045)/(E6048-E6045)</f>
        <v>0.30808466666666667</v>
      </c>
      <c r="I6047" s="492">
        <f>I6045+(E6047-E6045)*(I6048-I6045)/(E6048-E6045)</f>
        <v>11.533333333333333</v>
      </c>
      <c r="J6047" s="397">
        <f>J6045+(E6047-E6045)*(J6048-J6045)/(E6048-E6045)</f>
        <v>0.23746666666666666</v>
      </c>
      <c r="K6047" s="469">
        <f t="shared" si="516"/>
        <v>11.519127858792062</v>
      </c>
      <c r="L6047" s="469">
        <f t="shared" si="517"/>
        <v>-1.4205474541270746E-2</v>
      </c>
    </row>
    <row r="6048" spans="1:12">
      <c r="A6048" s="480" t="s">
        <v>123</v>
      </c>
      <c r="B6048" s="480">
        <f t="shared" si="514"/>
        <v>14</v>
      </c>
      <c r="C6048" s="480">
        <f t="shared" si="515"/>
        <v>0</v>
      </c>
      <c r="D6048" s="480">
        <f>D6045</f>
        <v>168</v>
      </c>
      <c r="E6048" s="480">
        <f t="shared" si="518"/>
        <v>39</v>
      </c>
      <c r="F6048" s="484">
        <v>3.5629</v>
      </c>
      <c r="G6048" s="480">
        <v>15</v>
      </c>
      <c r="H6048" s="482">
        <v>0.307979</v>
      </c>
      <c r="I6048" s="483">
        <v>11.6</v>
      </c>
      <c r="J6048" s="484">
        <v>0.23549999999999999</v>
      </c>
      <c r="K6048" s="469">
        <f t="shared" si="516"/>
        <v>11.568645914169473</v>
      </c>
      <c r="L6048" s="469">
        <f t="shared" si="517"/>
        <v>-3.1354085830527012E-2</v>
      </c>
    </row>
    <row r="6049" spans="1:12">
      <c r="A6049" s="98" t="s">
        <v>123</v>
      </c>
      <c r="B6049" s="98">
        <f t="shared" si="514"/>
        <v>14</v>
      </c>
      <c r="C6049" s="98">
        <f t="shared" si="515"/>
        <v>0</v>
      </c>
      <c r="D6049" s="98">
        <f>D6048</f>
        <v>168</v>
      </c>
      <c r="E6049" s="98">
        <f t="shared" si="518"/>
        <v>40</v>
      </c>
      <c r="F6049" s="397">
        <f>F6048+(E6049-E6048)*(F6051-F6048)/(E6051-E6048)</f>
        <v>3.5768</v>
      </c>
      <c r="G6049" s="98">
        <v>15</v>
      </c>
      <c r="H6049" s="491">
        <f>H6048+(E6049-E6048)*(H6051-H6048)/(E6051-E6048)</f>
        <v>0.30787233333333336</v>
      </c>
      <c r="I6049" s="492">
        <f>I6048+(E6049-E6048)*(I6051-I6048)/(E6051-E6048)</f>
        <v>11.633333333333333</v>
      </c>
      <c r="J6049" s="397">
        <f>J6048+(E6049-E6048)*(J6051-J6048)/(E6051-E6048)</f>
        <v>0.23353333333333332</v>
      </c>
      <c r="K6049" s="469">
        <f t="shared" si="516"/>
        <v>11.617802617318649</v>
      </c>
      <c r="L6049" s="469">
        <f t="shared" si="517"/>
        <v>-1.5530716014684032E-2</v>
      </c>
    </row>
    <row r="6050" spans="1:12">
      <c r="A6050" s="98" t="s">
        <v>123</v>
      </c>
      <c r="B6050" s="98">
        <f t="shared" si="514"/>
        <v>14</v>
      </c>
      <c r="C6050" s="98">
        <f t="shared" si="515"/>
        <v>0</v>
      </c>
      <c r="D6050" s="98">
        <f>D6048</f>
        <v>168</v>
      </c>
      <c r="E6050" s="98">
        <f t="shared" si="518"/>
        <v>41</v>
      </c>
      <c r="F6050" s="397">
        <f>F6048+(E6050-E6048)*(F6051-F6048)/(E6051-E6048)</f>
        <v>3.5907</v>
      </c>
      <c r="G6050" s="98">
        <v>15</v>
      </c>
      <c r="H6050" s="491">
        <f>H6048+(E6050-E6048)*(H6051-H6048)/(E6051-E6048)</f>
        <v>0.30776566666666666</v>
      </c>
      <c r="I6050" s="492">
        <f>I6048+(E6050-E6048)*(I6051-I6048)/(E6051-E6048)</f>
        <v>11.666666666666666</v>
      </c>
      <c r="J6050" s="397">
        <f>J6048+(E6050-E6048)*(J6051-J6048)/(E6051-E6048)</f>
        <v>0.23156666666666667</v>
      </c>
      <c r="K6050" s="469">
        <f t="shared" si="516"/>
        <v>11.666993394324903</v>
      </c>
      <c r="L6050" s="469">
        <f t="shared" si="517"/>
        <v>3.2672765823704708E-4</v>
      </c>
    </row>
    <row r="6051" spans="1:12">
      <c r="A6051" s="480" t="s">
        <v>123</v>
      </c>
      <c r="B6051" s="480">
        <f t="shared" si="514"/>
        <v>14</v>
      </c>
      <c r="C6051" s="480">
        <f t="shared" si="515"/>
        <v>0</v>
      </c>
      <c r="D6051" s="480">
        <f>D6048</f>
        <v>168</v>
      </c>
      <c r="E6051" s="480">
        <f t="shared" si="518"/>
        <v>42</v>
      </c>
      <c r="F6051" s="484">
        <v>3.6046</v>
      </c>
      <c r="G6051" s="480">
        <v>15</v>
      </c>
      <c r="H6051" s="482">
        <v>0.30765900000000002</v>
      </c>
      <c r="I6051" s="483">
        <v>11.7</v>
      </c>
      <c r="J6051" s="484">
        <v>0.2296</v>
      </c>
      <c r="K6051" s="469">
        <f t="shared" si="516"/>
        <v>11.716218280628878</v>
      </c>
      <c r="L6051" s="469">
        <f t="shared" si="517"/>
        <v>1.6218280628878645E-2</v>
      </c>
    </row>
    <row r="6052" spans="1:12">
      <c r="A6052" s="98" t="s">
        <v>123</v>
      </c>
      <c r="B6052" s="98">
        <f t="shared" si="514"/>
        <v>14</v>
      </c>
      <c r="C6052" s="98">
        <f t="shared" si="515"/>
        <v>0</v>
      </c>
      <c r="D6052" s="98">
        <f>D6051</f>
        <v>168</v>
      </c>
      <c r="E6052" s="98">
        <f t="shared" si="518"/>
        <v>43</v>
      </c>
      <c r="F6052" s="397">
        <f>F6051+(E6052-E6051)*(F6054-F6051)/(E6054-E6051)</f>
        <v>3.6183000000000001</v>
      </c>
      <c r="G6052" s="98">
        <v>15</v>
      </c>
      <c r="H6052" s="491">
        <f>H6051+(E6052-E6051)*(H6054-H6051)/(E6054-E6051)</f>
        <v>0.30755166666666667</v>
      </c>
      <c r="I6052" s="492">
        <f>I6051+(E6052-E6051)*(I6054-I6051)/(E6054-E6051)</f>
        <v>11.766666666666666</v>
      </c>
      <c r="J6052" s="397">
        <f>J6051+(E6052-E6051)*(J6054-J6051)/(E6054-E6051)</f>
        <v>0.22763333333333333</v>
      </c>
      <c r="K6052" s="469">
        <f t="shared" si="516"/>
        <v>11.764852518005105</v>
      </c>
      <c r="L6052" s="469">
        <f t="shared" si="517"/>
        <v>-1.8141486615608216E-3</v>
      </c>
    </row>
    <row r="6053" spans="1:12">
      <c r="A6053" s="98" t="s">
        <v>123</v>
      </c>
      <c r="B6053" s="98">
        <f t="shared" si="514"/>
        <v>14</v>
      </c>
      <c r="C6053" s="98">
        <f t="shared" si="515"/>
        <v>0</v>
      </c>
      <c r="D6053" s="98">
        <f>D6051</f>
        <v>168</v>
      </c>
      <c r="E6053" s="98">
        <f t="shared" si="518"/>
        <v>44</v>
      </c>
      <c r="F6053" s="397">
        <f>F6051+(E6053-E6051)*(F6054-F6051)/(E6054-E6051)</f>
        <v>3.6320000000000001</v>
      </c>
      <c r="G6053" s="98">
        <v>15</v>
      </c>
      <c r="H6053" s="491">
        <f>H6051+(E6053-E6051)*(H6054-H6051)/(E6054-E6051)</f>
        <v>0.30744433333333337</v>
      </c>
      <c r="I6053" s="492">
        <f>I6051+(E6053-E6051)*(I6054-I6051)/(E6054-E6051)</f>
        <v>11.833333333333334</v>
      </c>
      <c r="J6053" s="397">
        <f>J6051+(E6053-E6051)*(J6054-J6051)/(E6054-E6051)</f>
        <v>0.22566666666666668</v>
      </c>
      <c r="K6053" s="469">
        <f t="shared" si="516"/>
        <v>11.813520713234807</v>
      </c>
      <c r="L6053" s="469">
        <f t="shared" si="517"/>
        <v>-1.9812620098527134E-2</v>
      </c>
    </row>
    <row r="6054" spans="1:12">
      <c r="A6054" s="480" t="s">
        <v>123</v>
      </c>
      <c r="B6054" s="480">
        <f t="shared" si="514"/>
        <v>14</v>
      </c>
      <c r="C6054" s="480">
        <f t="shared" si="515"/>
        <v>0</v>
      </c>
      <c r="D6054" s="480">
        <f>D6051</f>
        <v>168</v>
      </c>
      <c r="E6054" s="480">
        <f t="shared" si="518"/>
        <v>45</v>
      </c>
      <c r="F6054" s="484">
        <v>3.6457000000000002</v>
      </c>
      <c r="G6054" s="480">
        <v>15</v>
      </c>
      <c r="H6054" s="482">
        <v>0.30733700000000003</v>
      </c>
      <c r="I6054" s="483">
        <v>11.9</v>
      </c>
      <c r="J6054" s="484">
        <v>0.22370000000000001</v>
      </c>
      <c r="K6054" s="469">
        <f t="shared" si="516"/>
        <v>11.862222901895963</v>
      </c>
      <c r="L6054" s="469">
        <f t="shared" si="517"/>
        <v>-3.7777098104037066E-2</v>
      </c>
    </row>
    <row r="6055" spans="1:12">
      <c r="A6055" s="98" t="s">
        <v>123</v>
      </c>
      <c r="B6055" s="98">
        <f t="shared" si="514"/>
        <v>14</v>
      </c>
      <c r="C6055" s="98">
        <f t="shared" si="515"/>
        <v>0</v>
      </c>
      <c r="D6055" s="98">
        <f>D6054</f>
        <v>168</v>
      </c>
      <c r="E6055" s="98">
        <f t="shared" si="518"/>
        <v>46</v>
      </c>
      <c r="F6055" s="397">
        <f>F6054+(E6055-E6054)*(F6057-F6054)/(E6057-E6054)</f>
        <v>3.6592666666666669</v>
      </c>
      <c r="G6055" s="98">
        <v>15</v>
      </c>
      <c r="H6055" s="491">
        <f>H6054+(E6055-E6054)*(H6057-H6054)/(E6057-E6054)</f>
        <v>0.30722833333333333</v>
      </c>
      <c r="I6055" s="492">
        <f>I6054+(E6055-E6054)*(I6057-I6054)/(E6057-E6054)</f>
        <v>11.933333333333334</v>
      </c>
      <c r="J6055" s="397">
        <f>J6054+(E6055-E6054)*(J6057-J6054)/(E6057-E6054)</f>
        <v>0.22173333333333334</v>
      </c>
      <c r="K6055" s="469">
        <f t="shared" si="516"/>
        <v>11.910576823969144</v>
      </c>
      <c r="L6055" s="469">
        <f t="shared" si="517"/>
        <v>-2.275650936418927E-2</v>
      </c>
    </row>
    <row r="6056" spans="1:12">
      <c r="A6056" s="98" t="s">
        <v>123</v>
      </c>
      <c r="B6056" s="98">
        <f t="shared" si="514"/>
        <v>14</v>
      </c>
      <c r="C6056" s="98">
        <f t="shared" si="515"/>
        <v>0</v>
      </c>
      <c r="D6056" s="98">
        <f>D6054</f>
        <v>168</v>
      </c>
      <c r="E6056" s="98">
        <f t="shared" si="518"/>
        <v>47</v>
      </c>
      <c r="F6056" s="397">
        <f>F6054+(E6056-E6054)*(F6057-F6054)/(E6057-E6054)</f>
        <v>3.6728333333333332</v>
      </c>
      <c r="G6056" s="98">
        <v>15</v>
      </c>
      <c r="H6056" s="491">
        <f>H6054+(E6056-E6054)*(H6057-H6054)/(E6057-E6054)</f>
        <v>0.30711966666666668</v>
      </c>
      <c r="I6056" s="492">
        <f>I6054+(E6056-E6054)*(I6057-I6054)/(E6057-E6054)</f>
        <v>11.966666666666667</v>
      </c>
      <c r="J6056" s="397">
        <f>J6054+(E6056-E6054)*(J6057-J6054)/(E6057-E6054)</f>
        <v>0.21976666666666667</v>
      </c>
      <c r="K6056" s="469">
        <f t="shared" si="516"/>
        <v>11.958964963711212</v>
      </c>
      <c r="L6056" s="469">
        <f t="shared" si="517"/>
        <v>-7.7017029554546923E-3</v>
      </c>
    </row>
    <row r="6057" spans="1:12">
      <c r="A6057" s="480" t="s">
        <v>123</v>
      </c>
      <c r="B6057" s="480">
        <f t="shared" si="514"/>
        <v>14</v>
      </c>
      <c r="C6057" s="480">
        <f t="shared" si="515"/>
        <v>0</v>
      </c>
      <c r="D6057" s="480">
        <f>D6054</f>
        <v>168</v>
      </c>
      <c r="E6057" s="480">
        <f t="shared" si="518"/>
        <v>48</v>
      </c>
      <c r="F6057" s="484">
        <v>3.6863999999999999</v>
      </c>
      <c r="G6057" s="480">
        <v>15</v>
      </c>
      <c r="H6057" s="482">
        <v>0.30701099999999998</v>
      </c>
      <c r="I6057" s="483">
        <v>12</v>
      </c>
      <c r="J6057" s="484">
        <v>0.21779999999999999</v>
      </c>
      <c r="K6057" s="469">
        <f t="shared" si="516"/>
        <v>12.007387357456247</v>
      </c>
      <c r="L6057" s="469">
        <f t="shared" si="517"/>
        <v>7.387357456247301E-3</v>
      </c>
    </row>
    <row r="6058" spans="1:12">
      <c r="A6058" s="98" t="s">
        <v>123</v>
      </c>
      <c r="B6058" s="98">
        <f t="shared" si="514"/>
        <v>14</v>
      </c>
      <c r="C6058" s="98">
        <f t="shared" si="515"/>
        <v>0</v>
      </c>
      <c r="D6058" s="98">
        <f>D6057</f>
        <v>168</v>
      </c>
      <c r="E6058" s="98">
        <f t="shared" si="518"/>
        <v>49</v>
      </c>
      <c r="F6058" s="397">
        <f>F6057+(E6058-E6057)*(F6060-F6057)/(E6060-E6057)</f>
        <v>3.6998333333333333</v>
      </c>
      <c r="G6058" s="98">
        <v>15</v>
      </c>
      <c r="H6058" s="491">
        <f>H6057+(E6058-E6057)*(H6060-H6057)/(E6060-E6057)</f>
        <v>0.3069013333333333</v>
      </c>
      <c r="I6058" s="492">
        <f>I6057+(E6058-E6057)*(I6060-I6057)/(E6060-E6057)</f>
        <v>12.066666666666666</v>
      </c>
      <c r="J6058" s="397">
        <f>J6057+(E6058-E6057)*(J6060-J6057)/(E6060-E6057)</f>
        <v>0.21583333333333332</v>
      </c>
      <c r="K6058" s="469">
        <f t="shared" si="516"/>
        <v>12.055448873905187</v>
      </c>
      <c r="L6058" s="469">
        <f t="shared" si="517"/>
        <v>-1.1217792761479828E-2</v>
      </c>
    </row>
    <row r="6059" spans="1:12">
      <c r="A6059" s="98" t="s">
        <v>123</v>
      </c>
      <c r="B6059" s="98">
        <f t="shared" si="514"/>
        <v>14</v>
      </c>
      <c r="C6059" s="98">
        <f t="shared" si="515"/>
        <v>0</v>
      </c>
      <c r="D6059" s="98">
        <f>D6057</f>
        <v>168</v>
      </c>
      <c r="E6059" s="98">
        <f t="shared" si="518"/>
        <v>50</v>
      </c>
      <c r="F6059" s="397">
        <f>F6057+(E6059-E6057)*(F6060-F6057)/(E6060-E6057)</f>
        <v>3.7132666666666667</v>
      </c>
      <c r="G6059" s="98">
        <v>15</v>
      </c>
      <c r="H6059" s="491">
        <f>H6057+(E6059-E6057)*(H6060-H6057)/(E6060-E6057)</f>
        <v>0.30679166666666668</v>
      </c>
      <c r="I6059" s="492">
        <f>I6057+(E6059-E6057)*(I6060-I6057)/(E6060-E6057)</f>
        <v>12.133333333333333</v>
      </c>
      <c r="J6059" s="397">
        <f>J6057+(E6059-E6057)*(J6060-J6057)/(E6060-E6057)</f>
        <v>0.21386666666666668</v>
      </c>
      <c r="K6059" s="469">
        <f t="shared" si="516"/>
        <v>12.103544750780932</v>
      </c>
      <c r="L6059" s="469">
        <f t="shared" si="517"/>
        <v>-2.9788582552400911E-2</v>
      </c>
    </row>
    <row r="6060" spans="1:12">
      <c r="A6060" s="480" t="s">
        <v>123</v>
      </c>
      <c r="B6060" s="480">
        <f t="shared" si="514"/>
        <v>14</v>
      </c>
      <c r="C6060" s="480">
        <f t="shared" si="515"/>
        <v>0</v>
      </c>
      <c r="D6060" s="480">
        <f>D6057</f>
        <v>168</v>
      </c>
      <c r="E6060" s="480">
        <f t="shared" si="518"/>
        <v>51</v>
      </c>
      <c r="F6060" s="484">
        <v>3.7267000000000001</v>
      </c>
      <c r="G6060" s="480">
        <v>15</v>
      </c>
      <c r="H6060" s="482">
        <v>0.30668200000000001</v>
      </c>
      <c r="I6060" s="483">
        <v>12.2</v>
      </c>
      <c r="J6060" s="484">
        <v>0.21190000000000001</v>
      </c>
      <c r="K6060" s="469">
        <f t="shared" si="516"/>
        <v>12.151675024944405</v>
      </c>
      <c r="L6060" s="469">
        <f t="shared" si="517"/>
        <v>-4.8324975055594521E-2</v>
      </c>
    </row>
    <row r="6061" spans="1:12">
      <c r="A6061" s="98" t="s">
        <v>123</v>
      </c>
      <c r="B6061" s="98">
        <f t="shared" si="514"/>
        <v>14</v>
      </c>
      <c r="C6061" s="98">
        <f t="shared" si="515"/>
        <v>0</v>
      </c>
      <c r="D6061" s="98">
        <f>D6060</f>
        <v>168</v>
      </c>
      <c r="E6061" s="98">
        <f t="shared" si="518"/>
        <v>52</v>
      </c>
      <c r="F6061" s="397">
        <f>F6060+(E6061-E6060)*(F6063-F6060)/(E6063-E6060)</f>
        <v>3.7399666666666667</v>
      </c>
      <c r="G6061" s="98">
        <v>15</v>
      </c>
      <c r="H6061" s="491">
        <f>H6060+(E6061-E6060)*(H6063-H6060)/(E6063-E6060)</f>
        <v>0.30657133333333336</v>
      </c>
      <c r="I6061" s="492">
        <f>I6060+(E6061-E6060)*(I6063-I6060)/(E6063-E6060)</f>
        <v>12.233333333333333</v>
      </c>
      <c r="J6061" s="397">
        <f>J6060+(E6061-E6060)*(J6063-J6060)/(E6063-E6060)</f>
        <v>0.20993333333333333</v>
      </c>
      <c r="K6061" s="469">
        <f t="shared" si="516"/>
        <v>12.19933588050198</v>
      </c>
      <c r="L6061" s="469">
        <f t="shared" si="517"/>
        <v>-3.3997452831352248E-2</v>
      </c>
    </row>
    <row r="6062" spans="1:12">
      <c r="A6062" s="98" t="s">
        <v>123</v>
      </c>
      <c r="B6062" s="98">
        <f t="shared" si="514"/>
        <v>14</v>
      </c>
      <c r="C6062" s="98">
        <f t="shared" si="515"/>
        <v>0</v>
      </c>
      <c r="D6062" s="98">
        <f>D6060</f>
        <v>168</v>
      </c>
      <c r="E6062" s="98">
        <f t="shared" si="518"/>
        <v>53</v>
      </c>
      <c r="F6062" s="397">
        <f>F6060+(E6062-E6060)*(F6063-F6060)/(E6063-E6060)</f>
        <v>3.7532333333333336</v>
      </c>
      <c r="G6062" s="98">
        <v>15</v>
      </c>
      <c r="H6062" s="491">
        <f>H6060+(E6062-E6060)*(H6063-H6060)/(E6063-E6060)</f>
        <v>0.30646066666666666</v>
      </c>
      <c r="I6062" s="492">
        <f>I6060+(E6062-E6060)*(I6063-I6060)/(E6063-E6060)</f>
        <v>12.266666666666667</v>
      </c>
      <c r="J6062" s="397">
        <f>J6060+(E6062-E6060)*(J6063-J6060)/(E6063-E6060)</f>
        <v>0.20796666666666666</v>
      </c>
      <c r="K6062" s="469">
        <f t="shared" si="516"/>
        <v>12.247031157886495</v>
      </c>
      <c r="L6062" s="469">
        <f t="shared" si="517"/>
        <v>-1.9635508780172728E-2</v>
      </c>
    </row>
    <row r="6063" spans="1:12">
      <c r="A6063" s="480" t="s">
        <v>123</v>
      </c>
      <c r="B6063" s="480">
        <f t="shared" si="514"/>
        <v>14</v>
      </c>
      <c r="C6063" s="480">
        <f t="shared" si="515"/>
        <v>0</v>
      </c>
      <c r="D6063" s="480">
        <f>D6060</f>
        <v>168</v>
      </c>
      <c r="E6063" s="480">
        <f t="shared" si="518"/>
        <v>54</v>
      </c>
      <c r="F6063" s="484">
        <v>3.7665000000000002</v>
      </c>
      <c r="G6063" s="480">
        <v>15</v>
      </c>
      <c r="H6063" s="482">
        <v>0.30635000000000001</v>
      </c>
      <c r="I6063" s="483">
        <v>12.3</v>
      </c>
      <c r="J6063" s="484">
        <v>0.20599999999999999</v>
      </c>
      <c r="K6063" s="469">
        <f t="shared" si="516"/>
        <v>12.294760894401827</v>
      </c>
      <c r="L6063" s="469">
        <f t="shared" si="517"/>
        <v>-5.2391055981733103E-3</v>
      </c>
    </row>
    <row r="6064" spans="1:12">
      <c r="A6064" s="98" t="s">
        <v>123</v>
      </c>
      <c r="B6064" s="98">
        <f t="shared" si="514"/>
        <v>14</v>
      </c>
      <c r="C6064" s="98">
        <f t="shared" si="515"/>
        <v>0</v>
      </c>
      <c r="D6064" s="98">
        <f>D6063</f>
        <v>168</v>
      </c>
      <c r="E6064" s="98">
        <f t="shared" si="518"/>
        <v>55</v>
      </c>
      <c r="F6064" s="397">
        <f>F6063+(E6064-E6063)*(F6066-F6063)/(E6066-E6063)</f>
        <v>3.7796333333333334</v>
      </c>
      <c r="G6064" s="98">
        <v>15</v>
      </c>
      <c r="H6064" s="491">
        <f>H6063+(E6064-E6063)*(H6066-H6063)/(E6066-E6063)</f>
        <v>0.30623800000000001</v>
      </c>
      <c r="I6064" s="492">
        <f>I6063+(E6064-E6063)*(I6066-I6063)/(E6066-E6063)</f>
        <v>12.333333333333334</v>
      </c>
      <c r="J6064" s="397">
        <f>J6063+(E6064-E6063)*(J6066-J6063)/(E6066-E6063)</f>
        <v>0.20406666666666665</v>
      </c>
      <c r="K6064" s="469">
        <f t="shared" si="516"/>
        <v>12.342143474465393</v>
      </c>
      <c r="L6064" s="469">
        <f t="shared" si="517"/>
        <v>8.810141132059357E-3</v>
      </c>
    </row>
    <row r="6065" spans="1:12">
      <c r="A6065" s="98" t="s">
        <v>123</v>
      </c>
      <c r="B6065" s="98">
        <f t="shared" si="514"/>
        <v>14</v>
      </c>
      <c r="C6065" s="98">
        <f t="shared" si="515"/>
        <v>0</v>
      </c>
      <c r="D6065" s="98">
        <f>D6063</f>
        <v>168</v>
      </c>
      <c r="E6065" s="98">
        <f t="shared" si="518"/>
        <v>56</v>
      </c>
      <c r="F6065" s="397">
        <f>F6063+(E6065-E6063)*(F6066-F6063)/(E6066-E6063)</f>
        <v>3.7927666666666666</v>
      </c>
      <c r="G6065" s="98">
        <v>15</v>
      </c>
      <c r="H6065" s="491">
        <f>H6063+(E6065-E6063)*(H6066-H6063)/(E6066-E6063)</f>
        <v>0.30612600000000001</v>
      </c>
      <c r="I6065" s="492">
        <f>I6063+(E6065-E6063)*(I6066-I6063)/(E6066-E6063)</f>
        <v>12.366666666666667</v>
      </c>
      <c r="J6065" s="397">
        <f>J6063+(E6065-E6063)*(J6066-J6063)/(E6066-E6063)</f>
        <v>0.20213333333333333</v>
      </c>
      <c r="K6065" s="469">
        <f t="shared" si="516"/>
        <v>12.389560725540028</v>
      </c>
      <c r="L6065" s="469">
        <f t="shared" si="517"/>
        <v>2.2894058873360379E-2</v>
      </c>
    </row>
    <row r="6066" spans="1:12">
      <c r="A6066" s="480" t="s">
        <v>123</v>
      </c>
      <c r="B6066" s="480">
        <f t="shared" si="514"/>
        <v>14</v>
      </c>
      <c r="C6066" s="480">
        <f t="shared" si="515"/>
        <v>0</v>
      </c>
      <c r="D6066" s="480">
        <f>D6063</f>
        <v>168</v>
      </c>
      <c r="E6066" s="480">
        <f t="shared" si="518"/>
        <v>57</v>
      </c>
      <c r="F6066" s="484">
        <v>3.8058999999999998</v>
      </c>
      <c r="G6066" s="480">
        <v>15</v>
      </c>
      <c r="H6066" s="482">
        <v>0.30601400000000001</v>
      </c>
      <c r="I6066" s="483">
        <v>12.4</v>
      </c>
      <c r="J6066" s="484">
        <v>0.20019999999999999</v>
      </c>
      <c r="K6066" s="469">
        <f t="shared" si="516"/>
        <v>12.437012685694118</v>
      </c>
      <c r="L6066" s="469">
        <f t="shared" si="517"/>
        <v>3.7012685694117309E-2</v>
      </c>
    </row>
    <row r="6067" spans="1:12">
      <c r="A6067" s="98" t="s">
        <v>123</v>
      </c>
      <c r="B6067" s="98">
        <f t="shared" si="514"/>
        <v>14</v>
      </c>
      <c r="C6067" s="98">
        <f t="shared" si="515"/>
        <v>0</v>
      </c>
      <c r="D6067" s="98">
        <f>D6066</f>
        <v>168</v>
      </c>
      <c r="E6067" s="98">
        <f t="shared" si="518"/>
        <v>58</v>
      </c>
      <c r="F6067" s="397">
        <f>F6066+(E6067-E6066)*(F6069-F6066)/(E6069-E6066)</f>
        <v>3.8188999999999997</v>
      </c>
      <c r="G6067" s="98">
        <v>15</v>
      </c>
      <c r="H6067" s="491">
        <f>H6066+(E6067-E6066)*(H6069-H6066)/(E6069-E6066)</f>
        <v>0.30590066666666665</v>
      </c>
      <c r="I6067" s="492">
        <f>I6066+(E6067-E6066)*(I6069-I6066)/(E6069-E6066)</f>
        <v>12.466666666666667</v>
      </c>
      <c r="J6067" s="397">
        <f>J6066+(E6067-E6066)*(J6069-J6066)/(E6069-E6066)</f>
        <v>0.19823333333333332</v>
      </c>
      <c r="K6067" s="469">
        <f t="shared" si="516"/>
        <v>12.48411793806704</v>
      </c>
      <c r="L6067" s="469">
        <f t="shared" si="517"/>
        <v>1.7451271400373614E-2</v>
      </c>
    </row>
    <row r="6068" spans="1:12">
      <c r="A6068" s="98" t="s">
        <v>123</v>
      </c>
      <c r="B6068" s="98">
        <f t="shared" si="514"/>
        <v>14</v>
      </c>
      <c r="C6068" s="98">
        <f t="shared" si="515"/>
        <v>0</v>
      </c>
      <c r="D6068" s="98">
        <f>D6066</f>
        <v>168</v>
      </c>
      <c r="E6068" s="98">
        <f t="shared" si="518"/>
        <v>59</v>
      </c>
      <c r="F6068" s="397">
        <f>F6066+(E6068-E6066)*(F6069-F6066)/(E6069-E6066)</f>
        <v>3.8319000000000001</v>
      </c>
      <c r="G6068" s="98">
        <v>15</v>
      </c>
      <c r="H6068" s="491">
        <f>H6066+(E6068-E6066)*(H6069-H6066)/(E6069-E6066)</f>
        <v>0.30578733333333336</v>
      </c>
      <c r="I6068" s="492">
        <f>I6066+(E6068-E6066)*(I6069-I6066)/(E6069-E6066)</f>
        <v>12.533333333333333</v>
      </c>
      <c r="J6068" s="397">
        <f>J6066+(E6068-E6066)*(J6069-J6066)/(E6069-E6066)</f>
        <v>0.19626666666666667</v>
      </c>
      <c r="K6068" s="469">
        <f t="shared" si="516"/>
        <v>12.531258107486465</v>
      </c>
      <c r="L6068" s="469">
        <f t="shared" si="517"/>
        <v>-2.075225846867923E-3</v>
      </c>
    </row>
    <row r="6069" spans="1:12">
      <c r="A6069" s="480" t="s">
        <v>123</v>
      </c>
      <c r="B6069" s="480">
        <f t="shared" si="514"/>
        <v>14</v>
      </c>
      <c r="C6069" s="480">
        <f t="shared" si="515"/>
        <v>0</v>
      </c>
      <c r="D6069" s="480">
        <f>D6066</f>
        <v>168</v>
      </c>
      <c r="E6069" s="480">
        <f t="shared" si="518"/>
        <v>60</v>
      </c>
      <c r="F6069" s="484">
        <v>3.8449</v>
      </c>
      <c r="G6069" s="480">
        <v>15</v>
      </c>
      <c r="H6069" s="482">
        <v>0.305674</v>
      </c>
      <c r="I6069" s="483">
        <v>12.6</v>
      </c>
      <c r="J6069" s="484">
        <v>0.1943</v>
      </c>
      <c r="K6069" s="469">
        <f t="shared" si="516"/>
        <v>12.57843323279049</v>
      </c>
      <c r="L6069" s="469">
        <f t="shared" si="517"/>
        <v>-2.1566767209510118E-2</v>
      </c>
    </row>
    <row r="6070" spans="1:12">
      <c r="A6070" s="98" t="s">
        <v>123</v>
      </c>
      <c r="B6070" s="98">
        <f t="shared" si="514"/>
        <v>14</v>
      </c>
      <c r="C6070" s="98">
        <f t="shared" si="515"/>
        <v>0</v>
      </c>
      <c r="D6070" s="98">
        <f>D6069</f>
        <v>168</v>
      </c>
      <c r="E6070" s="98">
        <f t="shared" si="518"/>
        <v>61</v>
      </c>
      <c r="F6070" s="397">
        <f>F6069+(E6070-E6069)*(F6072-F6069)/(E6072-E6069)</f>
        <v>3.8577666666666666</v>
      </c>
      <c r="G6070" s="98">
        <v>15</v>
      </c>
      <c r="H6070" s="491">
        <f>H6069+(E6070-E6069)*(H6072-H6069)/(E6072-E6069)</f>
        <v>0.30555933333333335</v>
      </c>
      <c r="I6070" s="492">
        <f>I6069+(E6070-E6069)*(I6072-I6069)/(E6072-E6069)</f>
        <v>12.633333333333333</v>
      </c>
      <c r="J6070" s="397">
        <f>J6069+(E6070-E6069)*(J6072-J6069)/(E6072-E6069)</f>
        <v>0.19233333333333333</v>
      </c>
      <c r="K6070" s="469">
        <f t="shared" si="516"/>
        <v>12.625262087668734</v>
      </c>
      <c r="L6070" s="469">
        <f t="shared" si="517"/>
        <v>-8.0712456645990471E-3</v>
      </c>
    </row>
    <row r="6071" spans="1:12">
      <c r="A6071" s="98" t="s">
        <v>123</v>
      </c>
      <c r="B6071" s="98">
        <f t="shared" si="514"/>
        <v>14</v>
      </c>
      <c r="C6071" s="98">
        <f t="shared" si="515"/>
        <v>0</v>
      </c>
      <c r="D6071" s="98">
        <f>D6069</f>
        <v>168</v>
      </c>
      <c r="E6071" s="98">
        <f t="shared" si="518"/>
        <v>62</v>
      </c>
      <c r="F6071" s="397">
        <f>F6069+(E6071-E6069)*(F6072-F6069)/(E6072-E6069)</f>
        <v>3.8706333333333336</v>
      </c>
      <c r="G6071" s="98">
        <v>15</v>
      </c>
      <c r="H6071" s="491">
        <f>H6069+(E6071-E6069)*(H6072-H6069)/(E6072-E6069)</f>
        <v>0.30544466666666664</v>
      </c>
      <c r="I6071" s="492">
        <f>I6069+(E6071-E6069)*(I6072-I6069)/(E6072-E6069)</f>
        <v>12.666666666666666</v>
      </c>
      <c r="J6071" s="397">
        <f>J6069+(E6071-E6069)*(J6072-J6069)/(E6072-E6069)</f>
        <v>0.19036666666666668</v>
      </c>
      <c r="K6071" s="469">
        <f t="shared" si="516"/>
        <v>12.672126102491015</v>
      </c>
      <c r="L6071" s="469">
        <f t="shared" si="517"/>
        <v>5.459435824349157E-3</v>
      </c>
    </row>
    <row r="6072" spans="1:12">
      <c r="A6072" s="480" t="s">
        <v>123</v>
      </c>
      <c r="B6072" s="480">
        <f t="shared" si="514"/>
        <v>14</v>
      </c>
      <c r="C6072" s="480">
        <f t="shared" si="515"/>
        <v>0</v>
      </c>
      <c r="D6072" s="480">
        <f>D6069</f>
        <v>168</v>
      </c>
      <c r="E6072" s="480">
        <f t="shared" si="518"/>
        <v>63</v>
      </c>
      <c r="F6072" s="484">
        <v>3.8835000000000002</v>
      </c>
      <c r="G6072" s="480">
        <v>15</v>
      </c>
      <c r="H6072" s="482">
        <v>0.30532999999999999</v>
      </c>
      <c r="I6072" s="483">
        <v>12.7</v>
      </c>
      <c r="J6072" s="484">
        <v>0.18840000000000001</v>
      </c>
      <c r="K6072" s="469">
        <f t="shared" si="516"/>
        <v>12.719025316870272</v>
      </c>
      <c r="L6072" s="469">
        <f t="shared" si="517"/>
        <v>1.9025316870273201E-2</v>
      </c>
    </row>
    <row r="6073" spans="1:12">
      <c r="A6073" s="98" t="s">
        <v>123</v>
      </c>
      <c r="B6073" s="98">
        <f t="shared" si="514"/>
        <v>14</v>
      </c>
      <c r="C6073" s="98">
        <f t="shared" si="515"/>
        <v>0</v>
      </c>
      <c r="D6073" s="98">
        <f>D6072</f>
        <v>168</v>
      </c>
      <c r="E6073" s="98">
        <f t="shared" si="518"/>
        <v>64</v>
      </c>
      <c r="F6073" s="397">
        <f>F6072+(E6073-E6072)*(F6075-F6072)/(E6075-E6072)</f>
        <v>3.8962333333333334</v>
      </c>
      <c r="G6073" s="98">
        <v>15</v>
      </c>
      <c r="H6073" s="491">
        <f>H6072+(E6073-E6072)*(H6075-H6072)/(E6075-E6072)</f>
        <v>0.30521399999999999</v>
      </c>
      <c r="I6073" s="492">
        <f>I6072+(E6073-E6072)*(I6075-I6072)/(E6075-E6072)</f>
        <v>12.766666666666666</v>
      </c>
      <c r="J6073" s="397">
        <f>J6072+(E6073-E6072)*(J6075-J6072)/(E6075-E6072)</f>
        <v>0.18643333333333334</v>
      </c>
      <c r="K6073" s="469">
        <f t="shared" si="516"/>
        <v>12.765578686866702</v>
      </c>
      <c r="L6073" s="469">
        <f t="shared" si="517"/>
        <v>-1.0879797999638896E-3</v>
      </c>
    </row>
    <row r="6074" spans="1:12">
      <c r="A6074" s="98" t="s">
        <v>123</v>
      </c>
      <c r="B6074" s="98">
        <f t="shared" si="514"/>
        <v>14</v>
      </c>
      <c r="C6074" s="98">
        <f t="shared" si="515"/>
        <v>0</v>
      </c>
      <c r="D6074" s="98">
        <f>D6072</f>
        <v>168</v>
      </c>
      <c r="E6074" s="98">
        <f t="shared" si="518"/>
        <v>65</v>
      </c>
      <c r="F6074" s="397">
        <f>F6072+(E6074-E6072)*(F6075-F6072)/(E6075-E6072)</f>
        <v>3.9089666666666667</v>
      </c>
      <c r="G6074" s="98">
        <v>15</v>
      </c>
      <c r="H6074" s="491">
        <f>H6072+(E6074-E6072)*(H6075-H6072)/(E6075-E6072)</f>
        <v>0.30509799999999998</v>
      </c>
      <c r="I6074" s="492">
        <f>I6072+(E6074-E6072)*(I6075-I6072)/(E6075-E6072)</f>
        <v>12.833333333333334</v>
      </c>
      <c r="J6074" s="397">
        <f>J6072+(E6074-E6072)*(J6075-J6072)/(E6075-E6072)</f>
        <v>0.18446666666666667</v>
      </c>
      <c r="K6074" s="469">
        <f t="shared" si="516"/>
        <v>12.812167456576795</v>
      </c>
      <c r="L6074" s="469">
        <f t="shared" si="517"/>
        <v>-2.1165876756539248E-2</v>
      </c>
    </row>
    <row r="6075" spans="1:12">
      <c r="A6075" s="480" t="s">
        <v>123</v>
      </c>
      <c r="B6075" s="480">
        <f t="shared" si="514"/>
        <v>14</v>
      </c>
      <c r="C6075" s="480">
        <f t="shared" si="515"/>
        <v>0</v>
      </c>
      <c r="D6075" s="480">
        <f>D6072</f>
        <v>168</v>
      </c>
      <c r="E6075" s="480">
        <f t="shared" si="518"/>
        <v>66</v>
      </c>
      <c r="F6075" s="484">
        <v>3.9217</v>
      </c>
      <c r="G6075" s="480">
        <v>15</v>
      </c>
      <c r="H6075" s="482">
        <v>0.30498199999999998</v>
      </c>
      <c r="I6075" s="483">
        <v>12.9</v>
      </c>
      <c r="J6075" s="484">
        <v>0.1825</v>
      </c>
      <c r="K6075" s="469">
        <f t="shared" si="516"/>
        <v>12.858791666393428</v>
      </c>
      <c r="L6075" s="469">
        <f t="shared" si="517"/>
        <v>-4.1208333606572722E-2</v>
      </c>
    </row>
    <row r="6076" spans="1:12">
      <c r="A6076" s="98" t="s">
        <v>123</v>
      </c>
      <c r="B6076" s="98">
        <f t="shared" si="514"/>
        <v>14</v>
      </c>
      <c r="C6076" s="98">
        <f t="shared" si="515"/>
        <v>0</v>
      </c>
      <c r="D6076" s="98">
        <f>D6075</f>
        <v>168</v>
      </c>
      <c r="E6076" s="98">
        <f t="shared" si="518"/>
        <v>67</v>
      </c>
      <c r="F6076" s="397">
        <f>F6075+(E6076-E6075)*(F6078-F6075)/(E6078-E6075)</f>
        <v>3.9343333333333335</v>
      </c>
      <c r="G6076" s="98">
        <v>15</v>
      </c>
      <c r="H6076" s="491">
        <f>H6075+(E6076-E6075)*(H6078-H6075)/(E6078-E6075)</f>
        <v>0.30486433333333329</v>
      </c>
      <c r="I6076" s="492">
        <f>I6075+(E6076-E6075)*(I6078-I6075)/(E6078-E6075)</f>
        <v>12.933333333333334</v>
      </c>
      <c r="J6076" s="397">
        <f>J6075+(E6076-E6075)*(J6078-J6075)/(E6078-E6075)</f>
        <v>0.18053333333333332</v>
      </c>
      <c r="K6076" s="469">
        <f t="shared" si="516"/>
        <v>12.905193894989358</v>
      </c>
      <c r="L6076" s="469">
        <f t="shared" si="517"/>
        <v>-2.8139438343975698E-2</v>
      </c>
    </row>
    <row r="6077" spans="1:12">
      <c r="A6077" s="98" t="s">
        <v>123</v>
      </c>
      <c r="B6077" s="98">
        <f t="shared" ref="B6077:B6140" si="519">INT(D6077/12)</f>
        <v>14</v>
      </c>
      <c r="C6077" s="98">
        <f t="shared" ref="C6077:C6140" si="520">D6077-B6077*12</f>
        <v>0</v>
      </c>
      <c r="D6077" s="98">
        <f>D6075</f>
        <v>168</v>
      </c>
      <c r="E6077" s="98">
        <f t="shared" si="518"/>
        <v>68</v>
      </c>
      <c r="F6077" s="397">
        <f>F6075+(E6077-E6075)*(F6078-F6075)/(E6078-E6075)</f>
        <v>3.9469666666666665</v>
      </c>
      <c r="G6077" s="98">
        <v>15</v>
      </c>
      <c r="H6077" s="491">
        <f>H6075+(E6077-E6075)*(H6078-H6075)/(E6078-E6075)</f>
        <v>0.30474666666666667</v>
      </c>
      <c r="I6077" s="492">
        <f>I6075+(E6077-E6075)*(I6078-I6075)/(E6078-E6075)</f>
        <v>12.966666666666667</v>
      </c>
      <c r="J6077" s="397">
        <f>J6075+(E6077-E6075)*(J6078-J6075)/(E6078-E6075)</f>
        <v>0.17856666666666668</v>
      </c>
      <c r="K6077" s="469">
        <f t="shared" si="516"/>
        <v>12.951631956597829</v>
      </c>
      <c r="L6077" s="469">
        <f t="shared" si="517"/>
        <v>-1.5034710068837498E-2</v>
      </c>
    </row>
    <row r="6078" spans="1:12">
      <c r="A6078" s="480" t="s">
        <v>123</v>
      </c>
      <c r="B6078" s="480">
        <f t="shared" si="519"/>
        <v>14</v>
      </c>
      <c r="C6078" s="480">
        <f t="shared" si="520"/>
        <v>0</v>
      </c>
      <c r="D6078" s="480">
        <f>D6075</f>
        <v>168</v>
      </c>
      <c r="E6078" s="480">
        <f t="shared" si="518"/>
        <v>69</v>
      </c>
      <c r="F6078" s="484">
        <v>3.9596</v>
      </c>
      <c r="G6078" s="480">
        <v>15</v>
      </c>
      <c r="H6078" s="482">
        <v>0.30462899999999998</v>
      </c>
      <c r="I6078" s="483">
        <v>13</v>
      </c>
      <c r="J6078" s="484">
        <v>0.17660000000000001</v>
      </c>
      <c r="K6078" s="469">
        <f t="shared" si="516"/>
        <v>12.998105892741664</v>
      </c>
      <c r="L6078" s="469">
        <f t="shared" si="517"/>
        <v>-1.8941072583356089E-3</v>
      </c>
    </row>
    <row r="6079" spans="1:12">
      <c r="A6079" s="98" t="s">
        <v>123</v>
      </c>
      <c r="B6079" s="98">
        <f t="shared" si="519"/>
        <v>14</v>
      </c>
      <c r="C6079" s="98">
        <f t="shared" si="520"/>
        <v>0</v>
      </c>
      <c r="D6079" s="98">
        <f>D6078</f>
        <v>168</v>
      </c>
      <c r="E6079" s="98">
        <f t="shared" si="518"/>
        <v>70</v>
      </c>
      <c r="F6079" s="397">
        <f>F6078+(E6079-E6078)*(F6081-F6078)/(E6081-E6078)</f>
        <v>3.9721000000000002</v>
      </c>
      <c r="G6079" s="98">
        <v>15</v>
      </c>
      <c r="H6079" s="491">
        <f>H6078+(E6079-E6078)*(H6081-H6078)/(E6081-E6078)</f>
        <v>0.30451</v>
      </c>
      <c r="I6079" s="492">
        <f>I6078+(E6079-E6078)*(I6081-I6078)/(E6081-E6078)</f>
        <v>13.033333333333333</v>
      </c>
      <c r="J6079" s="397">
        <f>J6078+(E6079-E6078)*(J6081-J6078)/(E6081-E6078)</f>
        <v>0.17463333333333333</v>
      </c>
      <c r="K6079" s="469">
        <f t="shared" si="516"/>
        <v>13.044235000492595</v>
      </c>
      <c r="L6079" s="469">
        <f t="shared" si="517"/>
        <v>1.0901667159261663E-2</v>
      </c>
    </row>
    <row r="6080" spans="1:12">
      <c r="A6080" s="98" t="s">
        <v>123</v>
      </c>
      <c r="B6080" s="98">
        <f t="shared" si="519"/>
        <v>14</v>
      </c>
      <c r="C6080" s="98">
        <f t="shared" si="520"/>
        <v>0</v>
      </c>
      <c r="D6080" s="98">
        <f>D6078</f>
        <v>168</v>
      </c>
      <c r="E6080" s="98">
        <f t="shared" si="518"/>
        <v>71</v>
      </c>
      <c r="F6080" s="397">
        <f>F6078+(E6080-E6078)*(F6081-F6078)/(E6081-E6078)</f>
        <v>3.9845999999999999</v>
      </c>
      <c r="G6080" s="98">
        <v>15</v>
      </c>
      <c r="H6080" s="491">
        <f>H6078+(E6080-E6078)*(H6081-H6078)/(E6081-E6078)</f>
        <v>0.30439099999999997</v>
      </c>
      <c r="I6080" s="492">
        <f>I6078+(E6080-E6078)*(I6081-I6078)/(E6081-E6078)</f>
        <v>13.066666666666666</v>
      </c>
      <c r="J6080" s="397">
        <f>J6078+(E6080-E6078)*(J6081-J6078)/(E6081-E6078)</f>
        <v>0.17266666666666666</v>
      </c>
      <c r="K6080" s="469">
        <f t="shared" si="516"/>
        <v>13.090400176089307</v>
      </c>
      <c r="L6080" s="469">
        <f t="shared" si="517"/>
        <v>2.3733509422640964E-2</v>
      </c>
    </row>
    <row r="6081" spans="1:12">
      <c r="A6081" s="480" t="s">
        <v>123</v>
      </c>
      <c r="B6081" s="480">
        <f t="shared" si="519"/>
        <v>14</v>
      </c>
      <c r="C6081" s="480">
        <f t="shared" si="520"/>
        <v>0</v>
      </c>
      <c r="D6081" s="480">
        <f>D6078</f>
        <v>168</v>
      </c>
      <c r="E6081" s="480">
        <f t="shared" si="518"/>
        <v>72</v>
      </c>
      <c r="F6081" s="484">
        <v>3.9971000000000001</v>
      </c>
      <c r="G6081" s="480">
        <v>15</v>
      </c>
      <c r="H6081" s="482">
        <v>0.30427199999999999</v>
      </c>
      <c r="I6081" s="483">
        <v>13.1</v>
      </c>
      <c r="J6081" s="484">
        <v>0.17069999999999999</v>
      </c>
      <c r="K6081" s="469">
        <f t="shared" si="516"/>
        <v>13.136601461849924</v>
      </c>
      <c r="L6081" s="469">
        <f t="shared" si="517"/>
        <v>3.6601461849924632E-2</v>
      </c>
    </row>
    <row r="6082" spans="1:12">
      <c r="A6082" s="98" t="s">
        <v>123</v>
      </c>
      <c r="B6082" s="98">
        <f t="shared" si="519"/>
        <v>14</v>
      </c>
      <c r="C6082" s="98">
        <f t="shared" si="520"/>
        <v>0</v>
      </c>
      <c r="D6082" s="98">
        <f>D6081</f>
        <v>168</v>
      </c>
      <c r="E6082" s="98">
        <f t="shared" si="518"/>
        <v>73</v>
      </c>
      <c r="F6082" s="397">
        <f>F6081+(E6082-E6081)*(F6084-F6081)/(E6084-E6081)</f>
        <v>4.0095000000000001</v>
      </c>
      <c r="G6082" s="98">
        <v>15</v>
      </c>
      <c r="H6082" s="491">
        <f>H6081+(E6082-E6081)*(H6084-H6081)/(E6084-E6081)</f>
        <v>0.30415133333333333</v>
      </c>
      <c r="I6082" s="492">
        <f>I6081+(E6082-E6081)*(I6084-I6081)/(E6084-E6081)</f>
        <v>13.166666666666666</v>
      </c>
      <c r="J6082" s="397">
        <f>J6081+(E6082-E6081)*(J6084-J6081)/(E6084-E6081)</f>
        <v>0.16873333333333332</v>
      </c>
      <c r="K6082" s="469">
        <f t="shared" si="516"/>
        <v>13.182582354836518</v>
      </c>
      <c r="L6082" s="469">
        <f t="shared" si="517"/>
        <v>1.591568816985145E-2</v>
      </c>
    </row>
    <row r="6083" spans="1:12">
      <c r="A6083" s="98" t="s">
        <v>123</v>
      </c>
      <c r="B6083" s="98">
        <f t="shared" si="519"/>
        <v>14</v>
      </c>
      <c r="C6083" s="98">
        <f t="shared" si="520"/>
        <v>0</v>
      </c>
      <c r="D6083" s="98">
        <f>D6081</f>
        <v>168</v>
      </c>
      <c r="E6083" s="98">
        <f t="shared" si="518"/>
        <v>74</v>
      </c>
      <c r="F6083" s="397">
        <f>F6081+(E6083-E6081)*(F6084-F6081)/(E6084-E6081)</f>
        <v>4.0219000000000005</v>
      </c>
      <c r="G6083" s="98">
        <v>15</v>
      </c>
      <c r="H6083" s="491">
        <f>H6081+(E6083-E6081)*(H6084-H6081)/(E6084-E6081)</f>
        <v>0.30403066666666667</v>
      </c>
      <c r="I6083" s="492">
        <f>I6081+(E6083-E6081)*(I6084-I6081)/(E6084-E6081)</f>
        <v>13.233333333333334</v>
      </c>
      <c r="J6083" s="397">
        <f>J6081+(E6083-E6081)*(J6084-J6081)/(E6084-E6081)</f>
        <v>0.16676666666666667</v>
      </c>
      <c r="K6083" s="469">
        <f t="shared" si="516"/>
        <v>13.228599746516799</v>
      </c>
      <c r="L6083" s="469">
        <f t="shared" si="517"/>
        <v>-4.7335868165347961E-3</v>
      </c>
    </row>
    <row r="6084" spans="1:12">
      <c r="A6084" s="480" t="s">
        <v>123</v>
      </c>
      <c r="B6084" s="480">
        <f t="shared" si="519"/>
        <v>14</v>
      </c>
      <c r="C6084" s="480">
        <f t="shared" si="520"/>
        <v>0</v>
      </c>
      <c r="D6084" s="480">
        <f>D6081</f>
        <v>168</v>
      </c>
      <c r="E6084" s="480">
        <f t="shared" si="518"/>
        <v>75</v>
      </c>
      <c r="F6084" s="484">
        <v>4.0343</v>
      </c>
      <c r="G6084" s="480">
        <v>15</v>
      </c>
      <c r="H6084" s="482">
        <v>0.30391000000000001</v>
      </c>
      <c r="I6084" s="483">
        <v>13.3</v>
      </c>
      <c r="J6084" s="484">
        <v>0.1648</v>
      </c>
      <c r="K6084" s="469">
        <f t="shared" si="516"/>
        <v>13.274653680365898</v>
      </c>
      <c r="L6084" s="469">
        <f t="shared" si="517"/>
        <v>-2.5346319634103054E-2</v>
      </c>
    </row>
    <row r="6085" spans="1:12">
      <c r="A6085" s="98" t="s">
        <v>123</v>
      </c>
      <c r="B6085" s="98">
        <f t="shared" si="519"/>
        <v>14</v>
      </c>
      <c r="C6085" s="98">
        <f t="shared" si="520"/>
        <v>0</v>
      </c>
      <c r="D6085" s="98">
        <f>D6084</f>
        <v>168</v>
      </c>
      <c r="E6085" s="98">
        <f t="shared" si="518"/>
        <v>76</v>
      </c>
      <c r="F6085" s="397">
        <f>F6084+(E6085-E6084)*(F6087-F6084)/(E6087-E6084)</f>
        <v>4.0465666666666671</v>
      </c>
      <c r="G6085" s="98">
        <v>15</v>
      </c>
      <c r="H6085" s="491">
        <f>H6084+(E6085-E6084)*(H6087-H6084)/(E6087-E6084)</f>
        <v>0.303788</v>
      </c>
      <c r="I6085" s="492">
        <f>I6084+(E6085-E6084)*(I6087-I6084)/(E6087-E6084)</f>
        <v>13.333333333333334</v>
      </c>
      <c r="J6085" s="397">
        <f>J6084+(E6085-E6084)*(J6087-J6084)/(E6087-E6084)</f>
        <v>0.16286666666666666</v>
      </c>
      <c r="K6085" s="469">
        <f t="shared" si="516"/>
        <v>13.320363762448375</v>
      </c>
      <c r="L6085" s="469">
        <f t="shared" si="517"/>
        <v>-1.296957088495887E-2</v>
      </c>
    </row>
    <row r="6086" spans="1:12">
      <c r="A6086" s="98" t="s">
        <v>123</v>
      </c>
      <c r="B6086" s="98">
        <f t="shared" si="519"/>
        <v>14</v>
      </c>
      <c r="C6086" s="98">
        <f t="shared" si="520"/>
        <v>0</v>
      </c>
      <c r="D6086" s="98">
        <f>D6084</f>
        <v>168</v>
      </c>
      <c r="E6086" s="98">
        <f t="shared" si="518"/>
        <v>77</v>
      </c>
      <c r="F6086" s="397">
        <f>F6084+(E6086-E6084)*(F6087-F6084)/(E6087-E6084)</f>
        <v>4.0588333333333333</v>
      </c>
      <c r="G6086" s="98">
        <v>15</v>
      </c>
      <c r="H6086" s="491">
        <f>H6084+(E6086-E6084)*(H6087-H6084)/(E6087-E6084)</f>
        <v>0.30366599999999999</v>
      </c>
      <c r="I6086" s="492">
        <f>I6084+(E6086-E6084)*(I6087-I6084)/(E6087-E6084)</f>
        <v>13.366666666666667</v>
      </c>
      <c r="J6086" s="397">
        <f>J6084+(E6086-E6084)*(J6087-J6084)/(E6087-E6084)</f>
        <v>0.16093333333333334</v>
      </c>
      <c r="K6086" s="469">
        <f t="shared" si="516"/>
        <v>13.366110573239459</v>
      </c>
      <c r="L6086" s="469">
        <f t="shared" si="517"/>
        <v>-5.5609342720863708E-4</v>
      </c>
    </row>
    <row r="6087" spans="1:12">
      <c r="A6087" s="480" t="s">
        <v>123</v>
      </c>
      <c r="B6087" s="480">
        <f t="shared" si="519"/>
        <v>14</v>
      </c>
      <c r="C6087" s="480">
        <f t="shared" si="520"/>
        <v>0</v>
      </c>
      <c r="D6087" s="480">
        <f>D6084</f>
        <v>168</v>
      </c>
      <c r="E6087" s="480">
        <f t="shared" si="518"/>
        <v>78</v>
      </c>
      <c r="F6087" s="484">
        <v>4.0711000000000004</v>
      </c>
      <c r="G6087" s="480">
        <v>15</v>
      </c>
      <c r="H6087" s="482">
        <v>0.30354399999999998</v>
      </c>
      <c r="I6087" s="483">
        <v>13.4</v>
      </c>
      <c r="J6087" s="484">
        <v>0.159</v>
      </c>
      <c r="K6087" s="469">
        <f t="shared" si="516"/>
        <v>13.411894157025014</v>
      </c>
      <c r="L6087" s="469">
        <f t="shared" si="517"/>
        <v>1.1894157025013286E-2</v>
      </c>
    </row>
    <row r="6088" spans="1:12">
      <c r="A6088" s="98" t="s">
        <v>123</v>
      </c>
      <c r="B6088" s="98">
        <f t="shared" si="519"/>
        <v>14</v>
      </c>
      <c r="C6088" s="98">
        <f t="shared" si="520"/>
        <v>0</v>
      </c>
      <c r="D6088" s="98">
        <f>D6087</f>
        <v>168</v>
      </c>
      <c r="E6088" s="98">
        <f t="shared" si="518"/>
        <v>79</v>
      </c>
      <c r="F6088" s="397">
        <f>F6087+(E6088-E6087)*(F6090-F6087)/(E6090-E6087)</f>
        <v>4.0832666666666668</v>
      </c>
      <c r="G6088" s="98">
        <v>15</v>
      </c>
      <c r="H6088" s="491">
        <f>H6087+(E6088-E6087)*(H6090-H6087)/(E6090-E6087)</f>
        <v>0.30341999999999997</v>
      </c>
      <c r="I6088" s="492">
        <f>I6087+(E6088-E6087)*(I6090-I6087)/(E6090-E6087)</f>
        <v>13.466666666666667</v>
      </c>
      <c r="J6088" s="397">
        <f>J6087+(E6088-E6087)*(J6090-J6087)/(E6090-E6087)</f>
        <v>0.15703333333333333</v>
      </c>
      <c r="K6088" s="469">
        <f t="shared" si="516"/>
        <v>13.457473688836158</v>
      </c>
      <c r="L6088" s="469">
        <f t="shared" si="517"/>
        <v>-9.1929778305086529E-3</v>
      </c>
    </row>
    <row r="6089" spans="1:12">
      <c r="A6089" s="98" t="s">
        <v>123</v>
      </c>
      <c r="B6089" s="98">
        <f t="shared" si="519"/>
        <v>14</v>
      </c>
      <c r="C6089" s="98">
        <f t="shared" si="520"/>
        <v>0</v>
      </c>
      <c r="D6089" s="98">
        <f>D6087</f>
        <v>168</v>
      </c>
      <c r="E6089" s="98">
        <f t="shared" si="518"/>
        <v>80</v>
      </c>
      <c r="F6089" s="397">
        <f>F6087+(E6089-E6087)*(F6090-F6087)/(E6090-E6087)</f>
        <v>4.0954333333333333</v>
      </c>
      <c r="G6089" s="98">
        <v>15</v>
      </c>
      <c r="H6089" s="491">
        <f>H6087+(E6089-E6087)*(H6090-H6087)/(E6090-E6087)</f>
        <v>0.30329600000000001</v>
      </c>
      <c r="I6089" s="492">
        <f>I6087+(E6089-E6087)*(I6090-I6087)/(E6090-E6087)</f>
        <v>13.533333333333333</v>
      </c>
      <c r="J6089" s="397">
        <f>J6087+(E6089-E6087)*(J6090-J6087)/(E6090-E6087)</f>
        <v>0.15506666666666669</v>
      </c>
      <c r="K6089" s="469">
        <f t="shared" si="516"/>
        <v>13.50309049025814</v>
      </c>
      <c r="L6089" s="469">
        <f t="shared" si="517"/>
        <v>-3.0242843075193093E-2</v>
      </c>
    </row>
    <row r="6090" spans="1:12">
      <c r="A6090" s="480" t="s">
        <v>123</v>
      </c>
      <c r="B6090" s="480">
        <f t="shared" si="519"/>
        <v>14</v>
      </c>
      <c r="C6090" s="480">
        <f t="shared" si="520"/>
        <v>0</v>
      </c>
      <c r="D6090" s="480">
        <f>D6087</f>
        <v>168</v>
      </c>
      <c r="E6090" s="480">
        <f t="shared" si="518"/>
        <v>81</v>
      </c>
      <c r="F6090" s="484">
        <v>4.1075999999999997</v>
      </c>
      <c r="G6090" s="480">
        <v>15</v>
      </c>
      <c r="H6090" s="482">
        <v>0.303172</v>
      </c>
      <c r="I6090" s="483">
        <v>13.6</v>
      </c>
      <c r="J6090" s="484">
        <v>0.15310000000000001</v>
      </c>
      <c r="K6090" s="469">
        <f t="shared" si="516"/>
        <v>13.548744607021757</v>
      </c>
      <c r="L6090" s="469">
        <f t="shared" si="517"/>
        <v>-5.1255392978243108E-2</v>
      </c>
    </row>
    <row r="6091" spans="1:12">
      <c r="A6091" s="98" t="s">
        <v>123</v>
      </c>
      <c r="B6091" s="98">
        <f t="shared" si="519"/>
        <v>14</v>
      </c>
      <c r="C6091" s="98">
        <f t="shared" si="520"/>
        <v>0</v>
      </c>
      <c r="D6091" s="98">
        <f>D6090</f>
        <v>168</v>
      </c>
      <c r="E6091" s="98">
        <f t="shared" si="518"/>
        <v>82</v>
      </c>
      <c r="F6091" s="397">
        <f>F6090+(E6091-E6090)*(F6093-F6090)/(E6093-E6090)</f>
        <v>4.1196333333333328</v>
      </c>
      <c r="G6091" s="98">
        <v>15</v>
      </c>
      <c r="H6091" s="491">
        <f>H6090+(E6091-E6090)*(H6093-H6090)/(E6093-E6090)</f>
        <v>0.30304666666666669</v>
      </c>
      <c r="I6091" s="492">
        <f>I6090+(E6091-E6090)*(I6093-I6090)/(E6093-E6090)</f>
        <v>13.633333333333333</v>
      </c>
      <c r="J6091" s="397">
        <f>J6090+(E6091-E6090)*(J6093-J6090)/(E6093-E6090)</f>
        <v>0.15113333333333334</v>
      </c>
      <c r="K6091" s="469">
        <f t="shared" ref="K6091:K6154" si="521">F6091/H6091</f>
        <v>13.594055920980264</v>
      </c>
      <c r="L6091" s="469">
        <f t="shared" ref="L6091:L6154" si="522">K6091-I6091</f>
        <v>-3.9277412353069252E-2</v>
      </c>
    </row>
    <row r="6092" spans="1:12">
      <c r="A6092" s="98" t="s">
        <v>123</v>
      </c>
      <c r="B6092" s="98">
        <f t="shared" si="519"/>
        <v>14</v>
      </c>
      <c r="C6092" s="98">
        <f t="shared" si="520"/>
        <v>0</v>
      </c>
      <c r="D6092" s="98">
        <f>D6090</f>
        <v>168</v>
      </c>
      <c r="E6092" s="98">
        <f t="shared" si="518"/>
        <v>83</v>
      </c>
      <c r="F6092" s="397">
        <f>F6090+(E6092-E6090)*(F6093-F6090)/(E6093-E6090)</f>
        <v>4.1316666666666668</v>
      </c>
      <c r="G6092" s="98">
        <v>15</v>
      </c>
      <c r="H6092" s="491">
        <f>H6090+(E6092-E6090)*(H6093-H6090)/(E6093-E6090)</f>
        <v>0.30292133333333332</v>
      </c>
      <c r="I6092" s="492">
        <f>I6090+(E6092-E6090)*(I6093-I6090)/(E6093-E6090)</f>
        <v>13.666666666666666</v>
      </c>
      <c r="J6092" s="397">
        <f>J6090+(E6092-E6090)*(J6093-J6090)/(E6093-E6090)</f>
        <v>0.14916666666666667</v>
      </c>
      <c r="K6092" s="469">
        <f t="shared" si="521"/>
        <v>13.639404729940887</v>
      </c>
      <c r="L6092" s="469">
        <f t="shared" si="522"/>
        <v>-2.7261936725778924E-2</v>
      </c>
    </row>
    <row r="6093" spans="1:12">
      <c r="A6093" s="480" t="s">
        <v>123</v>
      </c>
      <c r="B6093" s="480">
        <f t="shared" si="519"/>
        <v>14</v>
      </c>
      <c r="C6093" s="480">
        <f t="shared" si="520"/>
        <v>0</v>
      </c>
      <c r="D6093" s="480">
        <f>D6090</f>
        <v>168</v>
      </c>
      <c r="E6093" s="480">
        <f t="shared" si="518"/>
        <v>84</v>
      </c>
      <c r="F6093" s="484">
        <v>4.1436999999999999</v>
      </c>
      <c r="G6093" s="480">
        <v>15</v>
      </c>
      <c r="H6093" s="482">
        <v>0.30279600000000001</v>
      </c>
      <c r="I6093" s="483">
        <v>13.7</v>
      </c>
      <c r="J6093" s="484">
        <v>0.1472</v>
      </c>
      <c r="K6093" s="469">
        <f t="shared" si="521"/>
        <v>13.684791080463414</v>
      </c>
      <c r="L6093" s="469">
        <f t="shared" si="522"/>
        <v>-1.5208919536584986E-2</v>
      </c>
    </row>
    <row r="6094" spans="1:12">
      <c r="A6094" s="98" t="s">
        <v>123</v>
      </c>
      <c r="B6094" s="98">
        <f t="shared" si="519"/>
        <v>14</v>
      </c>
      <c r="C6094" s="98">
        <f t="shared" si="520"/>
        <v>0</v>
      </c>
      <c r="D6094" s="98">
        <f>D6093</f>
        <v>168</v>
      </c>
      <c r="E6094" s="98">
        <f t="shared" si="518"/>
        <v>85</v>
      </c>
      <c r="F6094" s="397">
        <f>F6093+(E6094-E6093)*(F6096-F6093)/(E6096-E6093)</f>
        <v>4.1556666666666668</v>
      </c>
      <c r="G6094" s="98">
        <v>15</v>
      </c>
      <c r="H6094" s="491">
        <f>H6093+(E6094-E6093)*(H6096-H6093)/(E6096-E6093)</f>
        <v>0.30266833333333332</v>
      </c>
      <c r="I6094" s="492">
        <f>I6093+(E6094-E6093)*(I6096-I6093)/(E6096-E6093)</f>
        <v>13.733333333333333</v>
      </c>
      <c r="J6094" s="397">
        <f>J6093+(E6094-E6093)*(J6096-J6093)/(E6096-E6093)</f>
        <v>0.14523333333333333</v>
      </c>
      <c r="K6094" s="469">
        <f t="shared" si="521"/>
        <v>13.730100605172881</v>
      </c>
      <c r="L6094" s="469">
        <f t="shared" si="522"/>
        <v>-3.2327281604516145E-3</v>
      </c>
    </row>
    <row r="6095" spans="1:12">
      <c r="A6095" s="98" t="s">
        <v>123</v>
      </c>
      <c r="B6095" s="98">
        <f t="shared" si="519"/>
        <v>14</v>
      </c>
      <c r="C6095" s="98">
        <f t="shared" si="520"/>
        <v>0</v>
      </c>
      <c r="D6095" s="98">
        <f>D6093</f>
        <v>168</v>
      </c>
      <c r="E6095" s="98">
        <f t="shared" si="518"/>
        <v>86</v>
      </c>
      <c r="F6095" s="397">
        <f>F6093+(E6095-E6093)*(F6096-F6093)/(E6096-E6093)</f>
        <v>4.1676333333333329</v>
      </c>
      <c r="G6095" s="98">
        <v>15</v>
      </c>
      <c r="H6095" s="491">
        <f>H6093+(E6095-E6093)*(H6096-H6093)/(E6096-E6093)</f>
        <v>0.30254066666666668</v>
      </c>
      <c r="I6095" s="492">
        <f>I6093+(E6095-E6093)*(I6096-I6093)/(E6096-E6093)</f>
        <v>13.766666666666667</v>
      </c>
      <c r="J6095" s="397">
        <f>J6093+(E6095-E6093)*(J6096-J6093)/(E6096-E6093)</f>
        <v>0.14326666666666668</v>
      </c>
      <c r="K6095" s="469">
        <f t="shared" si="521"/>
        <v>13.775448369475397</v>
      </c>
      <c r="L6095" s="469">
        <f t="shared" si="522"/>
        <v>8.7817028087293636E-3</v>
      </c>
    </row>
    <row r="6096" spans="1:12">
      <c r="A6096" s="480" t="s">
        <v>123</v>
      </c>
      <c r="B6096" s="480">
        <f t="shared" si="519"/>
        <v>14</v>
      </c>
      <c r="C6096" s="480">
        <f t="shared" si="520"/>
        <v>0</v>
      </c>
      <c r="D6096" s="480">
        <f>D6093</f>
        <v>168</v>
      </c>
      <c r="E6096" s="480">
        <f t="shared" si="518"/>
        <v>87</v>
      </c>
      <c r="F6096" s="484">
        <v>4.1795999999999998</v>
      </c>
      <c r="G6096" s="480">
        <v>15</v>
      </c>
      <c r="H6096" s="482">
        <v>0.30241299999999999</v>
      </c>
      <c r="I6096" s="483">
        <v>13.8</v>
      </c>
      <c r="J6096" s="484">
        <v>0.14130000000000001</v>
      </c>
      <c r="K6096" s="469">
        <f t="shared" si="521"/>
        <v>13.820834421800649</v>
      </c>
      <c r="L6096" s="469">
        <f t="shared" si="522"/>
        <v>2.0834421800648428E-2</v>
      </c>
    </row>
    <row r="6097" spans="1:12">
      <c r="A6097" s="98" t="s">
        <v>123</v>
      </c>
      <c r="B6097" s="98">
        <f t="shared" si="519"/>
        <v>14</v>
      </c>
      <c r="C6097" s="98">
        <f t="shared" si="520"/>
        <v>0</v>
      </c>
      <c r="D6097" s="98">
        <f>D6096</f>
        <v>168</v>
      </c>
      <c r="E6097" s="98">
        <f t="shared" si="518"/>
        <v>88</v>
      </c>
      <c r="F6097" s="397">
        <f>F6096+(E6097-E6096)*(F6099-F6096)/(E6099-E6096)</f>
        <v>4.1914333333333333</v>
      </c>
      <c r="G6097" s="98">
        <v>15</v>
      </c>
      <c r="H6097" s="491">
        <f>H6096+(E6097-E6096)*(H6099-H6096)/(E6099-E6096)</f>
        <v>0.30228366666666667</v>
      </c>
      <c r="I6097" s="492">
        <f>I6096+(E6097-E6096)*(I6099-I6096)/(E6099-E6096)</f>
        <v>13.866666666666667</v>
      </c>
      <c r="J6097" s="397">
        <f>J6096+(E6097-E6096)*(J6099-J6096)/(E6099-E6096)</f>
        <v>0.13933333333333334</v>
      </c>
      <c r="K6097" s="469">
        <f t="shared" si="521"/>
        <v>13.865894176661877</v>
      </c>
      <c r="L6097" s="469">
        <f t="shared" si="522"/>
        <v>-7.7249000479007179E-4</v>
      </c>
    </row>
    <row r="6098" spans="1:12">
      <c r="A6098" s="98" t="s">
        <v>123</v>
      </c>
      <c r="B6098" s="98">
        <f t="shared" si="519"/>
        <v>14</v>
      </c>
      <c r="C6098" s="98">
        <f t="shared" si="520"/>
        <v>0</v>
      </c>
      <c r="D6098" s="98">
        <f>D6096</f>
        <v>168</v>
      </c>
      <c r="E6098" s="98">
        <f t="shared" ref="E6098:E6129" si="523">E6097+1</f>
        <v>89</v>
      </c>
      <c r="F6098" s="397">
        <f>F6096+(E6098-E6096)*(F6099-F6096)/(E6099-E6096)</f>
        <v>4.203266666666666</v>
      </c>
      <c r="G6098" s="98">
        <v>15</v>
      </c>
      <c r="H6098" s="491">
        <f>H6096+(E6098-E6096)*(H6099-H6096)/(E6099-E6096)</f>
        <v>0.3021543333333333</v>
      </c>
      <c r="I6098" s="492">
        <f>I6096+(E6098-E6096)*(I6099-I6096)/(E6099-E6096)</f>
        <v>13.933333333333334</v>
      </c>
      <c r="J6098" s="397">
        <f>J6096+(E6098-E6096)*(J6099-J6096)/(E6099-E6096)</f>
        <v>0.13736666666666666</v>
      </c>
      <c r="K6098" s="469">
        <f t="shared" si="521"/>
        <v>13.910992506037202</v>
      </c>
      <c r="L6098" s="469">
        <f t="shared" si="522"/>
        <v>-2.2340827296131849E-2</v>
      </c>
    </row>
    <row r="6099" spans="1:12">
      <c r="A6099" s="480" t="s">
        <v>123</v>
      </c>
      <c r="B6099" s="480">
        <f t="shared" si="519"/>
        <v>14</v>
      </c>
      <c r="C6099" s="480">
        <f t="shared" si="520"/>
        <v>0</v>
      </c>
      <c r="D6099" s="480">
        <f>D6096</f>
        <v>168</v>
      </c>
      <c r="E6099" s="480">
        <f t="shared" si="523"/>
        <v>90</v>
      </c>
      <c r="F6099" s="484">
        <v>4.2150999999999996</v>
      </c>
      <c r="G6099" s="480">
        <v>15</v>
      </c>
      <c r="H6099" s="482">
        <v>0.30202499999999999</v>
      </c>
      <c r="I6099" s="483">
        <v>14</v>
      </c>
      <c r="J6099" s="484">
        <v>0.13539999999999999</v>
      </c>
      <c r="K6099" s="469">
        <f t="shared" si="521"/>
        <v>13.956129459481831</v>
      </c>
      <c r="L6099" s="469">
        <f t="shared" si="522"/>
        <v>-4.3870540518168966E-2</v>
      </c>
    </row>
    <row r="6100" spans="1:12">
      <c r="A6100" s="98" t="s">
        <v>123</v>
      </c>
      <c r="B6100" s="98">
        <f t="shared" si="519"/>
        <v>14</v>
      </c>
      <c r="C6100" s="98">
        <f t="shared" si="520"/>
        <v>0</v>
      </c>
      <c r="D6100" s="98">
        <f>D6099</f>
        <v>168</v>
      </c>
      <c r="E6100" s="98">
        <f t="shared" si="523"/>
        <v>91</v>
      </c>
      <c r="F6100" s="397">
        <f>F6099+(E6100-E6099)*(F6102-F6099)/(E6102-E6099)</f>
        <v>4.2268666666666661</v>
      </c>
      <c r="G6100" s="98">
        <v>15</v>
      </c>
      <c r="H6100" s="491">
        <f>H6099+(E6100-E6099)*(H6102-H6099)/(E6102-E6099)</f>
        <v>0.301894</v>
      </c>
      <c r="I6100" s="492">
        <f>I6099+(E6100-E6099)*(I6102-I6099)/(E6102-E6099)</f>
        <v>14.033333333333333</v>
      </c>
      <c r="J6100" s="397">
        <f>J6099+(E6100-E6099)*(J6102-J6099)/(E6102-E6099)</f>
        <v>0.13343333333333332</v>
      </c>
      <c r="K6100" s="469">
        <f t="shared" si="521"/>
        <v>14.001161555601191</v>
      </c>
      <c r="L6100" s="469">
        <f t="shared" si="522"/>
        <v>-3.2171777732141749E-2</v>
      </c>
    </row>
    <row r="6101" spans="1:12">
      <c r="A6101" s="98" t="s">
        <v>123</v>
      </c>
      <c r="B6101" s="98">
        <f t="shared" si="519"/>
        <v>14</v>
      </c>
      <c r="C6101" s="98">
        <f t="shared" si="520"/>
        <v>0</v>
      </c>
      <c r="D6101" s="98">
        <f>D6099</f>
        <v>168</v>
      </c>
      <c r="E6101" s="98">
        <f t="shared" si="523"/>
        <v>92</v>
      </c>
      <c r="F6101" s="397">
        <f>F6099+(E6101-E6099)*(F6102-F6099)/(E6102-E6099)</f>
        <v>4.2386333333333335</v>
      </c>
      <c r="G6101" s="98">
        <v>15</v>
      </c>
      <c r="H6101" s="491">
        <f>H6099+(E6101-E6099)*(H6102-H6099)/(E6102-E6099)</f>
        <v>0.301763</v>
      </c>
      <c r="I6101" s="492">
        <f>I6099+(E6101-E6099)*(I6102-I6099)/(E6102-E6099)</f>
        <v>14.066666666666666</v>
      </c>
      <c r="J6101" s="397">
        <f>J6099+(E6101-E6099)*(J6102-J6099)/(E6102-E6099)</f>
        <v>0.13146666666666668</v>
      </c>
      <c r="K6101" s="469">
        <f t="shared" si="521"/>
        <v>14.046232749983707</v>
      </c>
      <c r="L6101" s="469">
        <f t="shared" si="522"/>
        <v>-2.0433916682959463E-2</v>
      </c>
    </row>
    <row r="6102" spans="1:12">
      <c r="A6102" s="480" t="s">
        <v>123</v>
      </c>
      <c r="B6102" s="480">
        <f t="shared" si="519"/>
        <v>14</v>
      </c>
      <c r="C6102" s="480">
        <f t="shared" si="520"/>
        <v>0</v>
      </c>
      <c r="D6102" s="480">
        <f>D6099</f>
        <v>168</v>
      </c>
      <c r="E6102" s="480">
        <f t="shared" si="523"/>
        <v>93</v>
      </c>
      <c r="F6102" s="484">
        <v>4.2504</v>
      </c>
      <c r="G6102" s="480">
        <v>15</v>
      </c>
      <c r="H6102" s="482">
        <v>0.30163200000000001</v>
      </c>
      <c r="I6102" s="483">
        <v>14.1</v>
      </c>
      <c r="J6102" s="484">
        <v>0.1295</v>
      </c>
      <c r="K6102" s="469">
        <f t="shared" si="521"/>
        <v>14.091343093570973</v>
      </c>
      <c r="L6102" s="469">
        <f t="shared" si="522"/>
        <v>-8.6569064290262787E-3</v>
      </c>
    </row>
    <row r="6103" spans="1:12">
      <c r="A6103" s="98" t="s">
        <v>123</v>
      </c>
      <c r="B6103" s="98">
        <f t="shared" si="519"/>
        <v>14</v>
      </c>
      <c r="C6103" s="98">
        <f t="shared" si="520"/>
        <v>0</v>
      </c>
      <c r="D6103" s="98">
        <f>D6102</f>
        <v>168</v>
      </c>
      <c r="E6103" s="98">
        <f t="shared" si="523"/>
        <v>94</v>
      </c>
      <c r="F6103" s="397">
        <f>F6102+(E6103-E6102)*(F6105-F6102)/(E6105-E6102)</f>
        <v>4.2620666666666667</v>
      </c>
      <c r="G6103" s="98">
        <v>15</v>
      </c>
      <c r="H6103" s="491">
        <f>H6102+(E6103-E6102)*(H6105-H6102)/(E6105-E6102)</f>
        <v>0.30149866666666669</v>
      </c>
      <c r="I6103" s="492">
        <f>I6102+(E6103-E6102)*(I6105-I6102)/(E6105-E6102)</f>
        <v>14.133333333333333</v>
      </c>
      <c r="J6103" s="397">
        <f>J6102+(E6103-E6102)*(J6105-J6102)/(E6105-E6102)</f>
        <v>0.12753333333333333</v>
      </c>
      <c r="K6103" s="469">
        <f t="shared" si="521"/>
        <v>14.136270364932514</v>
      </c>
      <c r="L6103" s="469">
        <f t="shared" si="522"/>
        <v>2.937031599181239E-3</v>
      </c>
    </row>
    <row r="6104" spans="1:12">
      <c r="A6104" s="98" t="s">
        <v>123</v>
      </c>
      <c r="B6104" s="98">
        <f t="shared" si="519"/>
        <v>14</v>
      </c>
      <c r="C6104" s="98">
        <f t="shared" si="520"/>
        <v>0</v>
      </c>
      <c r="D6104" s="98">
        <f>D6102</f>
        <v>168</v>
      </c>
      <c r="E6104" s="98">
        <f t="shared" si="523"/>
        <v>95</v>
      </c>
      <c r="F6104" s="397">
        <f>F6102+(E6104-E6102)*(F6105-F6102)/(E6105-E6102)</f>
        <v>4.2737333333333334</v>
      </c>
      <c r="G6104" s="98">
        <v>15</v>
      </c>
      <c r="H6104" s="491">
        <f>H6102+(E6104-E6102)*(H6105-H6102)/(E6105-E6102)</f>
        <v>0.30136533333333332</v>
      </c>
      <c r="I6104" s="492">
        <f>I6102+(E6104-E6102)*(I6105-I6102)/(E6105-E6102)</f>
        <v>14.166666666666666</v>
      </c>
      <c r="J6104" s="397">
        <f>J6102+(E6104-E6102)*(J6105-J6102)/(E6105-E6102)</f>
        <v>0.12556666666666666</v>
      </c>
      <c r="K6104" s="469">
        <f t="shared" si="521"/>
        <v>14.18123739071957</v>
      </c>
      <c r="L6104" s="469">
        <f t="shared" si="522"/>
        <v>1.4570724052903827E-2</v>
      </c>
    </row>
    <row r="6105" spans="1:12">
      <c r="A6105" s="480" t="s">
        <v>123</v>
      </c>
      <c r="B6105" s="480">
        <f t="shared" si="519"/>
        <v>14</v>
      </c>
      <c r="C6105" s="480">
        <f t="shared" si="520"/>
        <v>0</v>
      </c>
      <c r="D6105" s="480">
        <f>D6102</f>
        <v>168</v>
      </c>
      <c r="E6105" s="480">
        <f t="shared" si="523"/>
        <v>96</v>
      </c>
      <c r="F6105" s="484">
        <v>4.2854000000000001</v>
      </c>
      <c r="G6105" s="480">
        <v>15</v>
      </c>
      <c r="H6105" s="482">
        <v>0.301232</v>
      </c>
      <c r="I6105" s="483">
        <v>14.2</v>
      </c>
      <c r="J6105" s="484">
        <v>0.1236</v>
      </c>
      <c r="K6105" s="469">
        <f t="shared" si="521"/>
        <v>14.226244223721253</v>
      </c>
      <c r="L6105" s="469">
        <f t="shared" si="522"/>
        <v>2.6244223721253235E-2</v>
      </c>
    </row>
    <row r="6106" spans="1:12">
      <c r="A6106" s="98" t="s">
        <v>123</v>
      </c>
      <c r="B6106" s="98">
        <f t="shared" si="519"/>
        <v>14</v>
      </c>
      <c r="C6106" s="98">
        <f t="shared" si="520"/>
        <v>0</v>
      </c>
      <c r="D6106" s="98">
        <f>D6105</f>
        <v>168</v>
      </c>
      <c r="E6106" s="98">
        <f t="shared" si="523"/>
        <v>97</v>
      </c>
      <c r="F6106" s="397">
        <f>F6105+(E6106-E6105)*(F6108-F6105)/(E6108-E6105)</f>
        <v>4.2969333333333335</v>
      </c>
      <c r="G6106" s="98">
        <v>15</v>
      </c>
      <c r="H6106" s="491">
        <f>H6105+(E6106-E6105)*(H6108-H6105)/(E6108-E6105)</f>
        <v>0.30109666666666668</v>
      </c>
      <c r="I6106" s="492">
        <f>I6105+(E6106-E6105)*(I6108-I6105)/(E6108-E6105)</f>
        <v>14.266666666666666</v>
      </c>
      <c r="J6106" s="397">
        <f>J6105+(E6106-E6105)*(J6108-J6105)/(E6108-E6105)</f>
        <v>0.12163333333333333</v>
      </c>
      <c r="K6106" s="469">
        <f t="shared" si="521"/>
        <v>14.270942886559133</v>
      </c>
      <c r="L6106" s="469">
        <f t="shared" si="522"/>
        <v>4.2762198924677364E-3</v>
      </c>
    </row>
    <row r="6107" spans="1:12">
      <c r="A6107" s="98" t="s">
        <v>123</v>
      </c>
      <c r="B6107" s="98">
        <f t="shared" si="519"/>
        <v>14</v>
      </c>
      <c r="C6107" s="98">
        <f t="shared" si="520"/>
        <v>0</v>
      </c>
      <c r="D6107" s="98">
        <f>D6105</f>
        <v>168</v>
      </c>
      <c r="E6107" s="98">
        <f t="shared" si="523"/>
        <v>98</v>
      </c>
      <c r="F6107" s="397">
        <f>F6105+(E6107-E6105)*(F6108-F6105)/(E6108-E6105)</f>
        <v>4.3084666666666669</v>
      </c>
      <c r="G6107" s="98">
        <v>15</v>
      </c>
      <c r="H6107" s="491">
        <f>H6105+(E6107-E6105)*(H6108-H6105)/(E6108-E6105)</f>
        <v>0.3009613333333333</v>
      </c>
      <c r="I6107" s="492">
        <f>I6105+(E6107-E6105)*(I6108-I6105)/(E6108-E6105)</f>
        <v>14.333333333333334</v>
      </c>
      <c r="J6107" s="397">
        <f>J6105+(E6107-E6105)*(J6108-J6105)/(E6108-E6105)</f>
        <v>0.11966666666666667</v>
      </c>
      <c r="K6107" s="469">
        <f t="shared" si="521"/>
        <v>14.315681748707478</v>
      </c>
      <c r="L6107" s="469">
        <f t="shared" si="522"/>
        <v>-1.7651584625856032E-2</v>
      </c>
    </row>
    <row r="6108" spans="1:12">
      <c r="A6108" s="480" t="s">
        <v>123</v>
      </c>
      <c r="B6108" s="480">
        <f t="shared" si="519"/>
        <v>14</v>
      </c>
      <c r="C6108" s="480">
        <f t="shared" si="520"/>
        <v>0</v>
      </c>
      <c r="D6108" s="480">
        <f>D6105</f>
        <v>168</v>
      </c>
      <c r="E6108" s="480">
        <f t="shared" si="523"/>
        <v>99</v>
      </c>
      <c r="F6108" s="484">
        <v>4.32</v>
      </c>
      <c r="G6108" s="480">
        <v>15</v>
      </c>
      <c r="H6108" s="482">
        <v>0.30082599999999998</v>
      </c>
      <c r="I6108" s="483">
        <v>14.4</v>
      </c>
      <c r="J6108" s="484">
        <v>0.1177</v>
      </c>
      <c r="K6108" s="469">
        <f t="shared" si="521"/>
        <v>14.360460864419965</v>
      </c>
      <c r="L6108" s="469">
        <f t="shared" si="522"/>
        <v>-3.9539135580035634E-2</v>
      </c>
    </row>
    <row r="6109" spans="1:12">
      <c r="A6109" s="98" t="s">
        <v>123</v>
      </c>
      <c r="B6109" s="98">
        <f t="shared" si="519"/>
        <v>14</v>
      </c>
      <c r="C6109" s="98">
        <f t="shared" si="520"/>
        <v>0</v>
      </c>
      <c r="D6109" s="98">
        <f>D6108</f>
        <v>168</v>
      </c>
      <c r="E6109" s="98">
        <f t="shared" si="523"/>
        <v>100</v>
      </c>
      <c r="F6109" s="397">
        <f>F6108+(E6109-E6108)*(F6111-F6108)/(E6111-E6108)</f>
        <v>4.3314666666666666</v>
      </c>
      <c r="G6109" s="98">
        <v>15</v>
      </c>
      <c r="H6109" s="491">
        <f>H6108+(E6109-E6108)*(H6111-H6108)/(E6111-E6108)</f>
        <v>0.30068866666666666</v>
      </c>
      <c r="I6109" s="492">
        <f>I6108+(E6109-E6108)*(I6111-I6108)/(E6111-E6108)</f>
        <v>14.433333333333334</v>
      </c>
      <c r="J6109" s="397">
        <f>J6108+(E6109-E6108)*(J6111-J6108)/(E6111-E6108)</f>
        <v>0.11576666666666667</v>
      </c>
      <c r="K6109" s="469">
        <f t="shared" si="521"/>
        <v>14.405154390033545</v>
      </c>
      <c r="L6109" s="469">
        <f t="shared" si="522"/>
        <v>-2.8178943299788983E-2</v>
      </c>
    </row>
    <row r="6110" spans="1:12">
      <c r="A6110" s="98" t="s">
        <v>123</v>
      </c>
      <c r="B6110" s="98">
        <f t="shared" si="519"/>
        <v>14</v>
      </c>
      <c r="C6110" s="98">
        <f t="shared" si="520"/>
        <v>0</v>
      </c>
      <c r="D6110" s="98">
        <f>D6108</f>
        <v>168</v>
      </c>
      <c r="E6110" s="98">
        <f t="shared" si="523"/>
        <v>101</v>
      </c>
      <c r="F6110" s="397">
        <f>F6108+(E6110-E6108)*(F6111-F6108)/(E6111-E6108)</f>
        <v>4.3429333333333338</v>
      </c>
      <c r="G6110" s="98">
        <v>15</v>
      </c>
      <c r="H6110" s="491">
        <f>H6108+(E6110-E6108)*(H6111-H6108)/(E6111-E6108)</f>
        <v>0.30055133333333334</v>
      </c>
      <c r="I6110" s="492">
        <f>I6108+(E6110-E6108)*(I6111-I6108)/(E6111-E6108)</f>
        <v>14.466666666666667</v>
      </c>
      <c r="J6110" s="397">
        <f>J6108+(E6110-E6108)*(J6111-J6108)/(E6111-E6108)</f>
        <v>0.11383333333333333</v>
      </c>
      <c r="K6110" s="469">
        <f t="shared" si="521"/>
        <v>14.449888759989975</v>
      </c>
      <c r="L6110" s="469">
        <f t="shared" si="522"/>
        <v>-1.6777906676692211E-2</v>
      </c>
    </row>
    <row r="6111" spans="1:12">
      <c r="A6111" s="480" t="s">
        <v>123</v>
      </c>
      <c r="B6111" s="480">
        <f t="shared" si="519"/>
        <v>14</v>
      </c>
      <c r="C6111" s="480">
        <f t="shared" si="520"/>
        <v>0</v>
      </c>
      <c r="D6111" s="480">
        <f>D6108</f>
        <v>168</v>
      </c>
      <c r="E6111" s="480">
        <f t="shared" si="523"/>
        <v>102</v>
      </c>
      <c r="F6111" s="484">
        <v>4.3544</v>
      </c>
      <c r="G6111" s="480">
        <v>15</v>
      </c>
      <c r="H6111" s="482">
        <v>0.30041400000000001</v>
      </c>
      <c r="I6111" s="483">
        <v>14.5</v>
      </c>
      <c r="J6111" s="484">
        <v>0.1119</v>
      </c>
      <c r="K6111" s="469">
        <f t="shared" si="521"/>
        <v>14.494664030304845</v>
      </c>
      <c r="L6111" s="469">
        <f t="shared" si="522"/>
        <v>-5.3359696951549296E-3</v>
      </c>
    </row>
    <row r="6112" spans="1:12">
      <c r="A6112" s="98" t="s">
        <v>123</v>
      </c>
      <c r="B6112" s="98">
        <f t="shared" si="519"/>
        <v>14</v>
      </c>
      <c r="C6112" s="98">
        <f t="shared" si="520"/>
        <v>0</v>
      </c>
      <c r="D6112" s="98">
        <f>D6111</f>
        <v>168</v>
      </c>
      <c r="E6112" s="98">
        <f t="shared" si="523"/>
        <v>103</v>
      </c>
      <c r="F6112" s="397">
        <f>F6111+(E6112-E6111)*(F6114-F6111)/(E6114-E6111)</f>
        <v>4.3658000000000001</v>
      </c>
      <c r="G6112" s="98">
        <v>15</v>
      </c>
      <c r="H6112" s="491">
        <f>H6111+(E6112-E6111)*(H6114-H6111)/(E6114-E6111)</f>
        <v>0.30027399999999999</v>
      </c>
      <c r="I6112" s="492">
        <f>I6111+(E6112-E6111)*(I6114-I6111)/(E6114-E6111)</f>
        <v>14.533333333333333</v>
      </c>
      <c r="J6112" s="397">
        <f>J6111+(E6112-E6111)*(J6114-J6111)/(E6114-E6111)</f>
        <v>0.10993333333333333</v>
      </c>
      <c r="K6112" s="469">
        <f t="shared" si="521"/>
        <v>14.53938735954495</v>
      </c>
      <c r="L6112" s="469">
        <f t="shared" si="522"/>
        <v>6.0540262116166588E-3</v>
      </c>
    </row>
    <row r="6113" spans="1:12">
      <c r="A6113" s="98" t="s">
        <v>123</v>
      </c>
      <c r="B6113" s="98">
        <f t="shared" si="519"/>
        <v>14</v>
      </c>
      <c r="C6113" s="98">
        <f t="shared" si="520"/>
        <v>0</v>
      </c>
      <c r="D6113" s="98">
        <f>D6111</f>
        <v>168</v>
      </c>
      <c r="E6113" s="98">
        <f t="shared" si="523"/>
        <v>104</v>
      </c>
      <c r="F6113" s="397">
        <f>F6111+(E6113-E6111)*(F6114-F6111)/(E6114-E6111)</f>
        <v>4.3772000000000002</v>
      </c>
      <c r="G6113" s="98">
        <v>15</v>
      </c>
      <c r="H6113" s="491">
        <f>H6111+(E6113-E6111)*(H6114-H6111)/(E6114-E6111)</f>
        <v>0.30013400000000001</v>
      </c>
      <c r="I6113" s="492">
        <f>I6111+(E6113-E6111)*(I6114-I6111)/(E6114-E6111)</f>
        <v>14.566666666666666</v>
      </c>
      <c r="J6113" s="397">
        <f>J6111+(E6113-E6111)*(J6114-J6111)/(E6114-E6111)</f>
        <v>0.10796666666666667</v>
      </c>
      <c r="K6113" s="469">
        <f t="shared" si="521"/>
        <v>14.584152411922675</v>
      </c>
      <c r="L6113" s="469">
        <f t="shared" si="522"/>
        <v>1.7485745256008656E-2</v>
      </c>
    </row>
    <row r="6114" spans="1:12">
      <c r="A6114" s="480" t="s">
        <v>123</v>
      </c>
      <c r="B6114" s="480">
        <f t="shared" si="519"/>
        <v>14</v>
      </c>
      <c r="C6114" s="480">
        <f t="shared" si="520"/>
        <v>0</v>
      </c>
      <c r="D6114" s="480">
        <f>D6111</f>
        <v>168</v>
      </c>
      <c r="E6114" s="480">
        <f t="shared" si="523"/>
        <v>105</v>
      </c>
      <c r="F6114" s="484">
        <v>4.3886000000000003</v>
      </c>
      <c r="G6114" s="480">
        <v>15</v>
      </c>
      <c r="H6114" s="482">
        <v>0.29999399999999998</v>
      </c>
      <c r="I6114" s="483">
        <v>14.6</v>
      </c>
      <c r="J6114" s="484">
        <v>0.106</v>
      </c>
      <c r="K6114" s="469">
        <f t="shared" si="521"/>
        <v>14.628959245851586</v>
      </c>
      <c r="L6114" s="469">
        <f t="shared" si="522"/>
        <v>2.8959245851586601E-2</v>
      </c>
    </row>
    <row r="6115" spans="1:12">
      <c r="A6115" s="98" t="s">
        <v>123</v>
      </c>
      <c r="B6115" s="98">
        <f t="shared" si="519"/>
        <v>14</v>
      </c>
      <c r="C6115" s="98">
        <f t="shared" si="520"/>
        <v>0</v>
      </c>
      <c r="D6115" s="98">
        <f>D6114</f>
        <v>168</v>
      </c>
      <c r="E6115" s="98">
        <f t="shared" si="523"/>
        <v>106</v>
      </c>
      <c r="F6115" s="397">
        <f>F6114+(E6115-E6114)*(F6117-F6114)/(E6117-E6114)</f>
        <v>4.399866666666667</v>
      </c>
      <c r="G6115" s="98">
        <v>15</v>
      </c>
      <c r="H6115" s="491">
        <f>H6114+(E6115-E6114)*(H6117-H6114)/(E6117-E6114)</f>
        <v>0.29985200000000001</v>
      </c>
      <c r="I6115" s="492">
        <f>I6114+(E6115-E6114)*(I6117-I6114)/(E6117-E6114)</f>
        <v>14.666666666666666</v>
      </c>
      <c r="J6115" s="397">
        <f>J6114+(E6115-E6114)*(J6117-J6114)/(E6117-E6114)</f>
        <v>0.10403333333333332</v>
      </c>
      <c r="K6115" s="469">
        <f t="shared" si="521"/>
        <v>14.673461129712882</v>
      </c>
      <c r="L6115" s="469">
        <f t="shared" si="522"/>
        <v>6.7944630462157818E-3</v>
      </c>
    </row>
    <row r="6116" spans="1:12">
      <c r="A6116" s="98" t="s">
        <v>123</v>
      </c>
      <c r="B6116" s="98">
        <f t="shared" si="519"/>
        <v>14</v>
      </c>
      <c r="C6116" s="98">
        <f t="shared" si="520"/>
        <v>0</v>
      </c>
      <c r="D6116" s="98">
        <f>D6114</f>
        <v>168</v>
      </c>
      <c r="E6116" s="98">
        <f t="shared" si="523"/>
        <v>107</v>
      </c>
      <c r="F6116" s="397">
        <f>F6114+(E6116-E6114)*(F6117-F6114)/(E6117-E6114)</f>
        <v>4.4111333333333329</v>
      </c>
      <c r="G6116" s="98">
        <v>15</v>
      </c>
      <c r="H6116" s="491">
        <f>H6114+(E6116-E6114)*(H6117-H6114)/(E6117-E6114)</f>
        <v>0.29970999999999998</v>
      </c>
      <c r="I6116" s="492">
        <f>I6114+(E6116-E6114)*(I6117-I6114)/(E6117-E6114)</f>
        <v>14.733333333333334</v>
      </c>
      <c r="J6116" s="397">
        <f>J6114+(E6116-E6114)*(J6117-J6114)/(E6117-E6114)</f>
        <v>0.10206666666666667</v>
      </c>
      <c r="K6116" s="469">
        <f t="shared" si="521"/>
        <v>14.718005182787806</v>
      </c>
      <c r="L6116" s="469">
        <f t="shared" si="522"/>
        <v>-1.5328150545528274E-2</v>
      </c>
    </row>
    <row r="6117" spans="1:12">
      <c r="A6117" s="480" t="s">
        <v>123</v>
      </c>
      <c r="B6117" s="480">
        <f t="shared" si="519"/>
        <v>14</v>
      </c>
      <c r="C6117" s="480">
        <f t="shared" si="520"/>
        <v>0</v>
      </c>
      <c r="D6117" s="480">
        <f>D6114</f>
        <v>168</v>
      </c>
      <c r="E6117" s="480">
        <f t="shared" si="523"/>
        <v>108</v>
      </c>
      <c r="F6117" s="484">
        <v>4.4223999999999997</v>
      </c>
      <c r="G6117" s="480">
        <v>15</v>
      </c>
      <c r="H6117" s="482">
        <v>0.299568</v>
      </c>
      <c r="I6117" s="483">
        <v>14.8</v>
      </c>
      <c r="J6117" s="484">
        <v>0.10009999999999999</v>
      </c>
      <c r="K6117" s="469">
        <f t="shared" si="521"/>
        <v>14.762591465042995</v>
      </c>
      <c r="L6117" s="469">
        <f t="shared" si="522"/>
        <v>-3.7408534957005912E-2</v>
      </c>
    </row>
    <row r="6118" spans="1:12">
      <c r="A6118" s="98" t="s">
        <v>123</v>
      </c>
      <c r="B6118" s="98">
        <f t="shared" si="519"/>
        <v>14</v>
      </c>
      <c r="C6118" s="98">
        <f t="shared" si="520"/>
        <v>0</v>
      </c>
      <c r="D6118" s="98">
        <f>D6117</f>
        <v>168</v>
      </c>
      <c r="E6118" s="98">
        <f t="shared" si="523"/>
        <v>109</v>
      </c>
      <c r="F6118" s="397">
        <f>F6117+(E6118-E6117)*(F6120-F6117)/(E6120-E6117)</f>
        <v>4.4336000000000002</v>
      </c>
      <c r="G6118" s="98">
        <v>15</v>
      </c>
      <c r="H6118" s="491">
        <f>H6117+(E6118-E6117)*(H6120-H6117)/(E6120-E6117)</f>
        <v>0.29942366666666664</v>
      </c>
      <c r="I6118" s="492">
        <f>I6117+(E6118-E6117)*(I6120-I6117)/(E6120-E6117)</f>
        <v>14.833333333333334</v>
      </c>
      <c r="J6118" s="397">
        <f>J6117+(E6118-E6117)*(J6120-J6117)/(E6120-E6117)</f>
        <v>9.8133333333333336E-2</v>
      </c>
      <c r="K6118" s="469">
        <f t="shared" si="521"/>
        <v>14.80711277554324</v>
      </c>
      <c r="L6118" s="469">
        <f t="shared" si="522"/>
        <v>-2.6220557790093579E-2</v>
      </c>
    </row>
    <row r="6119" spans="1:12">
      <c r="A6119" s="98" t="s">
        <v>123</v>
      </c>
      <c r="B6119" s="98">
        <f t="shared" si="519"/>
        <v>14</v>
      </c>
      <c r="C6119" s="98">
        <f t="shared" si="520"/>
        <v>0</v>
      </c>
      <c r="D6119" s="98">
        <f>D6117</f>
        <v>168</v>
      </c>
      <c r="E6119" s="98">
        <f t="shared" si="523"/>
        <v>110</v>
      </c>
      <c r="F6119" s="397">
        <f>F6117+(E6119-E6117)*(F6120-F6117)/(E6120-E6117)</f>
        <v>4.4447999999999999</v>
      </c>
      <c r="G6119" s="98">
        <v>15</v>
      </c>
      <c r="H6119" s="491">
        <f>H6117+(E6119-E6117)*(H6120-H6117)/(E6120-E6117)</f>
        <v>0.29927933333333334</v>
      </c>
      <c r="I6119" s="492">
        <f>I6117+(E6119-E6117)*(I6120-I6117)/(E6120-E6117)</f>
        <v>14.866666666666667</v>
      </c>
      <c r="J6119" s="397">
        <f>J6117+(E6119-E6117)*(J6120-J6117)/(E6120-E6117)</f>
        <v>9.6166666666666664E-2</v>
      </c>
      <c r="K6119" s="469">
        <f t="shared" si="521"/>
        <v>14.851677028595358</v>
      </c>
      <c r="L6119" s="469">
        <f t="shared" si="522"/>
        <v>-1.4989638071309486E-2</v>
      </c>
    </row>
    <row r="6120" spans="1:12">
      <c r="A6120" s="480" t="s">
        <v>123</v>
      </c>
      <c r="B6120" s="480">
        <f t="shared" si="519"/>
        <v>14</v>
      </c>
      <c r="C6120" s="480">
        <f t="shared" si="520"/>
        <v>0</v>
      </c>
      <c r="D6120" s="480">
        <f>D6117</f>
        <v>168</v>
      </c>
      <c r="E6120" s="480">
        <f t="shared" si="523"/>
        <v>111</v>
      </c>
      <c r="F6120" s="484">
        <v>4.4560000000000004</v>
      </c>
      <c r="G6120" s="480">
        <v>15</v>
      </c>
      <c r="H6120" s="482">
        <v>0.29913499999999998</v>
      </c>
      <c r="I6120" s="483">
        <v>14.9</v>
      </c>
      <c r="J6120" s="484">
        <v>9.4200000000000006E-2</v>
      </c>
      <c r="K6120" s="469">
        <f t="shared" si="521"/>
        <v>14.896284286359004</v>
      </c>
      <c r="L6120" s="469">
        <f t="shared" si="522"/>
        <v>-3.715713640996654E-3</v>
      </c>
    </row>
    <row r="6121" spans="1:12">
      <c r="A6121" s="98" t="s">
        <v>123</v>
      </c>
      <c r="B6121" s="98">
        <f t="shared" si="519"/>
        <v>14</v>
      </c>
      <c r="C6121" s="98">
        <f t="shared" si="520"/>
        <v>0</v>
      </c>
      <c r="D6121" s="98">
        <f>D6120</f>
        <v>168</v>
      </c>
      <c r="E6121" s="98">
        <f t="shared" si="523"/>
        <v>112</v>
      </c>
      <c r="F6121" s="397">
        <f>F6120+(E6121-E6120)*(F6123-F6120)/(E6123-E6120)</f>
        <v>4.4671333333333338</v>
      </c>
      <c r="G6121" s="98">
        <v>15</v>
      </c>
      <c r="H6121" s="491">
        <f>H6120+(E6121-E6120)*(H6123-H6120)/(E6123-E6120)</f>
        <v>0.29898799999999998</v>
      </c>
      <c r="I6121" s="492">
        <f>I6120+(E6121-E6120)*(I6123-I6120)/(E6123-E6120)</f>
        <v>14.933333333333334</v>
      </c>
      <c r="J6121" s="397">
        <f>J6120+(E6121-E6120)*(J6123-J6120)/(E6123-E6120)</f>
        <v>9.2233333333333334E-2</v>
      </c>
      <c r="K6121" s="469">
        <f t="shared" si="521"/>
        <v>14.940844894555415</v>
      </c>
      <c r="L6121" s="469">
        <f t="shared" si="522"/>
        <v>7.5115612220812977E-3</v>
      </c>
    </row>
    <row r="6122" spans="1:12">
      <c r="A6122" s="98" t="s">
        <v>123</v>
      </c>
      <c r="B6122" s="98">
        <f t="shared" si="519"/>
        <v>14</v>
      </c>
      <c r="C6122" s="98">
        <f t="shared" si="520"/>
        <v>0</v>
      </c>
      <c r="D6122" s="98">
        <f>D6120</f>
        <v>168</v>
      </c>
      <c r="E6122" s="98">
        <f t="shared" si="523"/>
        <v>113</v>
      </c>
      <c r="F6122" s="397">
        <f>F6120+(E6122-E6120)*(F6123-F6120)/(E6123-E6120)</f>
        <v>4.4782666666666664</v>
      </c>
      <c r="G6122" s="98">
        <v>15</v>
      </c>
      <c r="H6122" s="491">
        <f>H6120+(E6122-E6120)*(H6123-H6120)/(E6123-E6120)</f>
        <v>0.29884100000000002</v>
      </c>
      <c r="I6122" s="492">
        <f>I6120+(E6122-E6120)*(I6123-I6120)/(E6123-E6120)</f>
        <v>14.966666666666667</v>
      </c>
      <c r="J6122" s="397">
        <f>J6120+(E6122-E6120)*(J6123-J6120)/(E6123-E6120)</f>
        <v>9.0266666666666676E-2</v>
      </c>
      <c r="K6122" s="469">
        <f t="shared" si="521"/>
        <v>14.985449341511593</v>
      </c>
      <c r="L6122" s="469">
        <f t="shared" si="522"/>
        <v>1.8782674844926461E-2</v>
      </c>
    </row>
    <row r="6123" spans="1:12">
      <c r="A6123" s="480" t="s">
        <v>123</v>
      </c>
      <c r="B6123" s="480">
        <f t="shared" si="519"/>
        <v>14</v>
      </c>
      <c r="C6123" s="480">
        <f t="shared" si="520"/>
        <v>0</v>
      </c>
      <c r="D6123" s="480">
        <f>D6120</f>
        <v>168</v>
      </c>
      <c r="E6123" s="480">
        <f t="shared" si="523"/>
        <v>114</v>
      </c>
      <c r="F6123" s="484">
        <v>4.4893999999999998</v>
      </c>
      <c r="G6123" s="480">
        <v>15</v>
      </c>
      <c r="H6123" s="482">
        <v>0.29869400000000002</v>
      </c>
      <c r="I6123" s="483">
        <v>15</v>
      </c>
      <c r="J6123" s="484">
        <v>8.8300000000000003E-2</v>
      </c>
      <c r="K6123" s="469">
        <f t="shared" si="521"/>
        <v>15.030097691952298</v>
      </c>
      <c r="L6123" s="469">
        <f t="shared" si="522"/>
        <v>3.0097691952297723E-2</v>
      </c>
    </row>
    <row r="6124" spans="1:12">
      <c r="A6124" s="98" t="s">
        <v>123</v>
      </c>
      <c r="B6124" s="98">
        <f t="shared" si="519"/>
        <v>14</v>
      </c>
      <c r="C6124" s="98">
        <f t="shared" si="520"/>
        <v>0</v>
      </c>
      <c r="D6124" s="98">
        <f>D6123</f>
        <v>168</v>
      </c>
      <c r="E6124" s="98">
        <f t="shared" si="523"/>
        <v>115</v>
      </c>
      <c r="F6124" s="397">
        <f>F6123+(E6124-E6123)*(F6126-F6123)/(E6126-E6123)</f>
        <v>4.5004333333333335</v>
      </c>
      <c r="G6124" s="98">
        <v>15</v>
      </c>
      <c r="H6124" s="491">
        <f>H6123+(E6124-E6123)*(H6126-H6123)/(E6126-E6123)</f>
        <v>0.29854466666666668</v>
      </c>
      <c r="I6124" s="492">
        <f>I6123+(E6124-E6123)*(I6126-I6123)/(E6126-E6123)</f>
        <v>15.066666666666666</v>
      </c>
      <c r="J6124" s="397">
        <f>J6123+(E6124-E6123)*(J6126-J6123)/(E6126-E6123)</f>
        <v>8.6333333333333331E-2</v>
      </c>
      <c r="K6124" s="469">
        <f t="shared" si="521"/>
        <v>15.074572872401003</v>
      </c>
      <c r="L6124" s="469">
        <f t="shared" si="522"/>
        <v>7.9062057343364245E-3</v>
      </c>
    </row>
    <row r="6125" spans="1:12">
      <c r="A6125" s="98" t="s">
        <v>123</v>
      </c>
      <c r="B6125" s="98">
        <f t="shared" si="519"/>
        <v>14</v>
      </c>
      <c r="C6125" s="98">
        <f t="shared" si="520"/>
        <v>0</v>
      </c>
      <c r="D6125" s="98">
        <f>D6123</f>
        <v>168</v>
      </c>
      <c r="E6125" s="98">
        <f t="shared" si="523"/>
        <v>116</v>
      </c>
      <c r="F6125" s="397">
        <f>F6123+(E6125-E6123)*(F6126-F6123)/(E6126-E6123)</f>
        <v>4.5114666666666663</v>
      </c>
      <c r="G6125" s="98">
        <v>15</v>
      </c>
      <c r="H6125" s="491">
        <f>H6123+(E6125-E6123)*(H6126-H6123)/(E6126-E6123)</f>
        <v>0.29839533333333335</v>
      </c>
      <c r="I6125" s="492">
        <f>I6123+(E6125-E6123)*(I6126-I6123)/(E6126-E6123)</f>
        <v>15.133333333333333</v>
      </c>
      <c r="J6125" s="397">
        <f>J6123+(E6125-E6123)*(J6126-J6123)/(E6126-E6123)</f>
        <v>8.4366666666666673E-2</v>
      </c>
      <c r="K6125" s="469">
        <f t="shared" si="521"/>
        <v>15.119092568471801</v>
      </c>
      <c r="L6125" s="469">
        <f t="shared" si="522"/>
        <v>-1.4240764861531474E-2</v>
      </c>
    </row>
    <row r="6126" spans="1:12">
      <c r="A6126" s="480" t="s">
        <v>123</v>
      </c>
      <c r="B6126" s="480">
        <f t="shared" si="519"/>
        <v>14</v>
      </c>
      <c r="C6126" s="480">
        <f t="shared" si="520"/>
        <v>0</v>
      </c>
      <c r="D6126" s="480">
        <f>D6123</f>
        <v>168</v>
      </c>
      <c r="E6126" s="480">
        <f t="shared" si="523"/>
        <v>117</v>
      </c>
      <c r="F6126" s="484">
        <v>4.5225</v>
      </c>
      <c r="G6126" s="480">
        <v>15</v>
      </c>
      <c r="H6126" s="482">
        <v>0.29824600000000001</v>
      </c>
      <c r="I6126" s="483">
        <v>15.2</v>
      </c>
      <c r="J6126" s="484">
        <v>8.2400000000000001E-2</v>
      </c>
      <c r="K6126" s="469">
        <f t="shared" si="521"/>
        <v>15.163656847032314</v>
      </c>
      <c r="L6126" s="469">
        <f t="shared" si="522"/>
        <v>-3.6343152967685199E-2</v>
      </c>
    </row>
    <row r="6127" spans="1:12">
      <c r="A6127" s="98" t="s">
        <v>123</v>
      </c>
      <c r="B6127" s="98">
        <f t="shared" si="519"/>
        <v>14</v>
      </c>
      <c r="C6127" s="98">
        <f t="shared" si="520"/>
        <v>0</v>
      </c>
      <c r="D6127" s="98">
        <f>D6126</f>
        <v>168</v>
      </c>
      <c r="E6127" s="98">
        <f t="shared" si="523"/>
        <v>118</v>
      </c>
      <c r="F6127" s="397">
        <f>F6126+(E6127-E6126)*(F6129-F6126)/(E6129-E6126)</f>
        <v>4.5334666666666665</v>
      </c>
      <c r="G6127" s="98">
        <v>15</v>
      </c>
      <c r="H6127" s="491">
        <f>H6126+(E6127-E6126)*(H6129-H6126)/(E6129-E6126)</f>
        <v>0.2980936666666667</v>
      </c>
      <c r="I6127" s="492">
        <f>I6126+(E6127-E6126)*(I6129-I6126)/(E6129-E6126)</f>
        <v>15.233333333333333</v>
      </c>
      <c r="J6127" s="397">
        <f>J6126+(E6127-E6126)*(J6129-J6126)/(E6129-E6126)</f>
        <v>8.0433333333333329E-2</v>
      </c>
      <c r="K6127" s="469">
        <f t="shared" si="521"/>
        <v>15.20819518697143</v>
      </c>
      <c r="L6127" s="469">
        <f t="shared" si="522"/>
        <v>-2.5138146361902258E-2</v>
      </c>
    </row>
    <row r="6128" spans="1:12">
      <c r="A6128" s="98" t="s">
        <v>123</v>
      </c>
      <c r="B6128" s="98">
        <f t="shared" si="519"/>
        <v>14</v>
      </c>
      <c r="C6128" s="98">
        <f t="shared" si="520"/>
        <v>0</v>
      </c>
      <c r="D6128" s="98">
        <f>D6126</f>
        <v>168</v>
      </c>
      <c r="E6128" s="98">
        <f t="shared" si="523"/>
        <v>119</v>
      </c>
      <c r="F6128" s="397">
        <f>F6126+(E6128-E6126)*(F6129-F6126)/(E6129-E6126)</f>
        <v>4.5444333333333331</v>
      </c>
      <c r="G6128" s="98">
        <v>15</v>
      </c>
      <c r="H6128" s="491">
        <f>H6126+(E6128-E6126)*(H6129-H6126)/(E6129-E6126)</f>
        <v>0.29794133333333334</v>
      </c>
      <c r="I6128" s="492">
        <f>I6126+(E6128-E6126)*(I6129-I6126)/(E6129-E6126)</f>
        <v>15.266666666666667</v>
      </c>
      <c r="J6128" s="397">
        <f>J6126+(E6128-E6126)*(J6129-J6126)/(E6129-E6126)</f>
        <v>7.8466666666666671E-2</v>
      </c>
      <c r="K6128" s="469">
        <f t="shared" si="521"/>
        <v>15.252779070600027</v>
      </c>
      <c r="L6128" s="469">
        <f t="shared" si="522"/>
        <v>-1.3887596066640029E-2</v>
      </c>
    </row>
    <row r="6129" spans="1:12">
      <c r="A6129" s="480" t="s">
        <v>123</v>
      </c>
      <c r="B6129" s="480">
        <f t="shared" si="519"/>
        <v>14</v>
      </c>
      <c r="C6129" s="480">
        <f t="shared" si="520"/>
        <v>0</v>
      </c>
      <c r="D6129" s="480">
        <f>D6126</f>
        <v>168</v>
      </c>
      <c r="E6129" s="480">
        <f t="shared" si="523"/>
        <v>120</v>
      </c>
      <c r="F6129" s="484">
        <v>4.5553999999999997</v>
      </c>
      <c r="G6129" s="480">
        <v>15</v>
      </c>
      <c r="H6129" s="482">
        <v>0.29778900000000003</v>
      </c>
      <c r="I6129" s="483">
        <v>15.3</v>
      </c>
      <c r="J6129" s="484">
        <v>7.6499999999999999E-2</v>
      </c>
      <c r="K6129" s="469">
        <f t="shared" si="521"/>
        <v>15.297408567811434</v>
      </c>
      <c r="L6129" s="469">
        <f t="shared" si="522"/>
        <v>-2.5914321885665004E-3</v>
      </c>
    </row>
    <row r="6130" spans="1:12">
      <c r="A6130" s="480" t="s">
        <v>123</v>
      </c>
      <c r="B6130" s="480">
        <f t="shared" si="519"/>
        <v>14</v>
      </c>
      <c r="C6130" s="480">
        <f t="shared" si="520"/>
        <v>6</v>
      </c>
      <c r="D6130" s="480">
        <v>174</v>
      </c>
      <c r="E6130" s="480">
        <v>30</v>
      </c>
      <c r="F6130" s="484">
        <v>3.4350000000000001</v>
      </c>
      <c r="G6130" s="480">
        <v>15</v>
      </c>
      <c r="H6130" s="482">
        <v>0.30071199999999998</v>
      </c>
      <c r="I6130" s="483">
        <v>11.4</v>
      </c>
      <c r="J6130" s="484">
        <v>0.247</v>
      </c>
      <c r="K6130" s="469">
        <f t="shared" si="521"/>
        <v>11.422889675170929</v>
      </c>
      <c r="L6130" s="469">
        <f t="shared" si="522"/>
        <v>2.2889675170928214E-2</v>
      </c>
    </row>
    <row r="6131" spans="1:12">
      <c r="A6131" s="98" t="s">
        <v>123</v>
      </c>
      <c r="B6131" s="98">
        <f t="shared" si="519"/>
        <v>14</v>
      </c>
      <c r="C6131" s="98">
        <f t="shared" si="520"/>
        <v>6</v>
      </c>
      <c r="D6131" s="98">
        <f>D6130</f>
        <v>174</v>
      </c>
      <c r="E6131" s="98">
        <f t="shared" ref="E6131:E6194" si="524">E6130+1</f>
        <v>31</v>
      </c>
      <c r="F6131" s="397">
        <f>F6130+(E6131-E6130)*(F6133-F6130)/(E6133-E6130)</f>
        <v>3.4494000000000002</v>
      </c>
      <c r="G6131" s="98">
        <v>15</v>
      </c>
      <c r="H6131" s="491">
        <f>H6130+(E6131-E6130)*(H6133-H6130)/(E6133-E6130)</f>
        <v>0.30067166666666667</v>
      </c>
      <c r="I6131" s="492">
        <f>I6130+(E6131-E6130)*(I6133-I6130)/(E6133-E6130)</f>
        <v>11.466666666666667</v>
      </c>
      <c r="J6131" s="397">
        <f>J6130+(E6131-E6130)*(J6133-J6130)/(E6133-E6130)</f>
        <v>0.24516666666666667</v>
      </c>
      <c r="K6131" s="469">
        <f t="shared" si="521"/>
        <v>11.472314761949635</v>
      </c>
      <c r="L6131" s="469">
        <f t="shared" si="522"/>
        <v>5.6480952829680575E-3</v>
      </c>
    </row>
    <row r="6132" spans="1:12">
      <c r="A6132" s="98" t="s">
        <v>123</v>
      </c>
      <c r="B6132" s="98">
        <f t="shared" si="519"/>
        <v>14</v>
      </c>
      <c r="C6132" s="98">
        <f t="shared" si="520"/>
        <v>6</v>
      </c>
      <c r="D6132" s="98">
        <f>D6130</f>
        <v>174</v>
      </c>
      <c r="E6132" s="98">
        <f t="shared" si="524"/>
        <v>32</v>
      </c>
      <c r="F6132" s="397">
        <f>F6130+(E6132-E6130)*(F6133-F6130)/(E6133-E6130)</f>
        <v>3.4638</v>
      </c>
      <c r="G6132" s="98">
        <v>15</v>
      </c>
      <c r="H6132" s="491">
        <f>H6130+(E6132-E6130)*(H6133-H6130)/(E6133-E6130)</f>
        <v>0.30063133333333331</v>
      </c>
      <c r="I6132" s="492">
        <f>I6130+(E6132-E6130)*(I6133-I6130)/(E6133-E6130)</f>
        <v>11.533333333333333</v>
      </c>
      <c r="J6132" s="397">
        <f>J6130+(E6132-E6130)*(J6133-J6130)/(E6133-E6130)</f>
        <v>0.24333333333333332</v>
      </c>
      <c r="K6132" s="469">
        <f t="shared" si="521"/>
        <v>11.521753110675979</v>
      </c>
      <c r="L6132" s="469">
        <f t="shared" si="522"/>
        <v>-1.1580222657354255E-2</v>
      </c>
    </row>
    <row r="6133" spans="1:12">
      <c r="A6133" s="480" t="s">
        <v>123</v>
      </c>
      <c r="B6133" s="480">
        <f t="shared" si="519"/>
        <v>14</v>
      </c>
      <c r="C6133" s="480">
        <f t="shared" si="520"/>
        <v>6</v>
      </c>
      <c r="D6133" s="480">
        <f>D6130</f>
        <v>174</v>
      </c>
      <c r="E6133" s="480">
        <f t="shared" si="524"/>
        <v>33</v>
      </c>
      <c r="F6133" s="484">
        <v>3.4782000000000002</v>
      </c>
      <c r="G6133" s="480">
        <v>15</v>
      </c>
      <c r="H6133" s="482">
        <v>0.300591</v>
      </c>
      <c r="I6133" s="483">
        <v>11.6</v>
      </c>
      <c r="J6133" s="484">
        <v>0.24149999999999999</v>
      </c>
      <c r="K6133" s="469">
        <f t="shared" si="521"/>
        <v>11.571204726688425</v>
      </c>
      <c r="L6133" s="469">
        <f t="shared" si="522"/>
        <v>-2.8795273311574832E-2</v>
      </c>
    </row>
    <row r="6134" spans="1:12">
      <c r="A6134" s="98" t="s">
        <v>123</v>
      </c>
      <c r="B6134" s="98">
        <f t="shared" si="519"/>
        <v>14</v>
      </c>
      <c r="C6134" s="98">
        <f t="shared" si="520"/>
        <v>6</v>
      </c>
      <c r="D6134" s="98">
        <f>D6133</f>
        <v>174</v>
      </c>
      <c r="E6134" s="98">
        <f t="shared" si="524"/>
        <v>34</v>
      </c>
      <c r="F6134" s="397">
        <f>F6133+(E6134-E6133)*(F6136-F6133)/(E6136-E6133)</f>
        <v>3.4923999999999999</v>
      </c>
      <c r="G6134" s="98">
        <v>15</v>
      </c>
      <c r="H6134" s="491">
        <f>H6133+(E6134-E6133)*(H6136-H6133)/(E6136-E6133)</f>
        <v>0.30054933333333334</v>
      </c>
      <c r="I6134" s="492">
        <f>I6133+(E6134-E6133)*(I6136-I6133)/(E6136-E6133)</f>
        <v>11.633333333333333</v>
      </c>
      <c r="J6134" s="397">
        <f>J6133+(E6134-E6133)*(J6136-J6133)/(E6136-E6133)</f>
        <v>0.23966666666666667</v>
      </c>
      <c r="K6134" s="469">
        <f t="shared" si="521"/>
        <v>11.620055720192358</v>
      </c>
      <c r="L6134" s="469">
        <f t="shared" si="522"/>
        <v>-1.3277613140974864E-2</v>
      </c>
    </row>
    <row r="6135" spans="1:12">
      <c r="A6135" s="98" t="s">
        <v>123</v>
      </c>
      <c r="B6135" s="98">
        <f t="shared" si="519"/>
        <v>14</v>
      </c>
      <c r="C6135" s="98">
        <f t="shared" si="520"/>
        <v>6</v>
      </c>
      <c r="D6135" s="98">
        <f>D6133</f>
        <v>174</v>
      </c>
      <c r="E6135" s="98">
        <f t="shared" si="524"/>
        <v>35</v>
      </c>
      <c r="F6135" s="397">
        <f>F6133+(E6135-E6133)*(F6136-F6133)/(E6136-E6133)</f>
        <v>3.5066000000000002</v>
      </c>
      <c r="G6135" s="98">
        <v>15</v>
      </c>
      <c r="H6135" s="491">
        <f>H6133+(E6135-E6133)*(H6136-H6133)/(E6136-E6133)</f>
        <v>0.30050766666666667</v>
      </c>
      <c r="I6135" s="492">
        <f>I6133+(E6135-E6133)*(I6136-I6133)/(E6136-E6133)</f>
        <v>11.666666666666666</v>
      </c>
      <c r="J6135" s="397">
        <f>J6133+(E6135-E6133)*(J6136-J6133)/(E6136-E6133)</f>
        <v>0.23783333333333331</v>
      </c>
      <c r="K6135" s="469">
        <f t="shared" si="521"/>
        <v>11.668920260492522</v>
      </c>
      <c r="L6135" s="469">
        <f t="shared" si="522"/>
        <v>2.2535938258556598E-3</v>
      </c>
    </row>
    <row r="6136" spans="1:12">
      <c r="A6136" s="480" t="s">
        <v>123</v>
      </c>
      <c r="B6136" s="480">
        <f t="shared" si="519"/>
        <v>14</v>
      </c>
      <c r="C6136" s="480">
        <f t="shared" si="520"/>
        <v>6</v>
      </c>
      <c r="D6136" s="480">
        <f>D6133</f>
        <v>174</v>
      </c>
      <c r="E6136" s="480">
        <f t="shared" si="524"/>
        <v>36</v>
      </c>
      <c r="F6136" s="484">
        <v>3.5207999999999999</v>
      </c>
      <c r="G6136" s="480">
        <v>15</v>
      </c>
      <c r="H6136" s="482">
        <v>0.30046600000000001</v>
      </c>
      <c r="I6136" s="483">
        <v>11.7</v>
      </c>
      <c r="J6136" s="484">
        <v>0.23599999999999999</v>
      </c>
      <c r="K6136" s="469">
        <f t="shared" si="521"/>
        <v>11.717798353224657</v>
      </c>
      <c r="L6136" s="469">
        <f t="shared" si="522"/>
        <v>1.7798353224657504E-2</v>
      </c>
    </row>
    <row r="6137" spans="1:12">
      <c r="A6137" s="98" t="s">
        <v>123</v>
      </c>
      <c r="B6137" s="98">
        <f t="shared" si="519"/>
        <v>14</v>
      </c>
      <c r="C6137" s="98">
        <f t="shared" si="520"/>
        <v>6</v>
      </c>
      <c r="D6137" s="98">
        <f>D6136</f>
        <v>174</v>
      </c>
      <c r="E6137" s="98">
        <f t="shared" si="524"/>
        <v>37</v>
      </c>
      <c r="F6137" s="397">
        <f>F6136+(E6137-E6136)*(F6139-F6136)/(E6139-E6136)</f>
        <v>3.5348333333333333</v>
      </c>
      <c r="G6137" s="98">
        <v>15</v>
      </c>
      <c r="H6137" s="491">
        <f>H6136+(E6137-E6136)*(H6139-H6136)/(E6139-E6136)</f>
        <v>0.30042333333333332</v>
      </c>
      <c r="I6137" s="492">
        <f>I6136+(E6137-E6136)*(I6139-I6136)/(E6139-E6136)</f>
        <v>11.766666666666666</v>
      </c>
      <c r="J6137" s="397">
        <f>J6136+(E6137-E6136)*(J6139-J6136)/(E6139-E6136)</f>
        <v>0.23416666666666666</v>
      </c>
      <c r="K6137" s="469">
        <f t="shared" si="521"/>
        <v>11.766174398348996</v>
      </c>
      <c r="L6137" s="469">
        <f t="shared" si="522"/>
        <v>-4.9226831766979728E-4</v>
      </c>
    </row>
    <row r="6138" spans="1:12">
      <c r="A6138" s="98" t="s">
        <v>123</v>
      </c>
      <c r="B6138" s="98">
        <f t="shared" si="519"/>
        <v>14</v>
      </c>
      <c r="C6138" s="98">
        <f t="shared" si="520"/>
        <v>6</v>
      </c>
      <c r="D6138" s="98">
        <f>D6136</f>
        <v>174</v>
      </c>
      <c r="E6138" s="98">
        <f t="shared" si="524"/>
        <v>38</v>
      </c>
      <c r="F6138" s="397">
        <f>F6136+(E6138-E6136)*(F6139-F6136)/(E6139-E6136)</f>
        <v>3.5488666666666666</v>
      </c>
      <c r="G6138" s="98">
        <v>15</v>
      </c>
      <c r="H6138" s="491">
        <f>H6136+(E6138-E6136)*(H6139-H6136)/(E6139-E6136)</f>
        <v>0.30038066666666668</v>
      </c>
      <c r="I6138" s="492">
        <f>I6136+(E6138-E6136)*(I6139-I6136)/(E6139-E6136)</f>
        <v>11.833333333333334</v>
      </c>
      <c r="J6138" s="397">
        <f>J6136+(E6138-E6136)*(J6139-J6136)/(E6139-E6136)</f>
        <v>0.23233333333333334</v>
      </c>
      <c r="K6138" s="469">
        <f t="shared" si="521"/>
        <v>11.814564186332452</v>
      </c>
      <c r="L6138" s="469">
        <f t="shared" si="522"/>
        <v>-1.8769147000881503E-2</v>
      </c>
    </row>
    <row r="6139" spans="1:12">
      <c r="A6139" s="480" t="s">
        <v>123</v>
      </c>
      <c r="B6139" s="480">
        <f t="shared" si="519"/>
        <v>14</v>
      </c>
      <c r="C6139" s="480">
        <f t="shared" si="520"/>
        <v>6</v>
      </c>
      <c r="D6139" s="480">
        <f>D6136</f>
        <v>174</v>
      </c>
      <c r="E6139" s="480">
        <f t="shared" si="524"/>
        <v>39</v>
      </c>
      <c r="F6139" s="484">
        <v>3.5629</v>
      </c>
      <c r="G6139" s="480">
        <v>15</v>
      </c>
      <c r="H6139" s="482">
        <v>0.30033799999999999</v>
      </c>
      <c r="I6139" s="483">
        <v>11.9</v>
      </c>
      <c r="J6139" s="484">
        <v>0.23050000000000001</v>
      </c>
      <c r="K6139" s="469">
        <f t="shared" si="521"/>
        <v>11.862967723032051</v>
      </c>
      <c r="L6139" s="469">
        <f t="shared" si="522"/>
        <v>-3.7032276967948974E-2</v>
      </c>
    </row>
    <row r="6140" spans="1:12">
      <c r="A6140" s="98" t="s">
        <v>123</v>
      </c>
      <c r="B6140" s="98">
        <f t="shared" si="519"/>
        <v>14</v>
      </c>
      <c r="C6140" s="98">
        <f t="shared" si="520"/>
        <v>6</v>
      </c>
      <c r="D6140" s="98">
        <f>D6139</f>
        <v>174</v>
      </c>
      <c r="E6140" s="98">
        <f t="shared" si="524"/>
        <v>40</v>
      </c>
      <c r="F6140" s="397">
        <f>F6139+(E6140-E6139)*(F6142-F6139)/(E6142-E6139)</f>
        <v>3.5768</v>
      </c>
      <c r="G6140" s="98">
        <v>15</v>
      </c>
      <c r="H6140" s="491">
        <f>H6139+(E6140-E6139)*(H6142-H6139)/(E6142-E6139)</f>
        <v>0.30029433333333333</v>
      </c>
      <c r="I6140" s="492">
        <f>I6139+(E6140-E6139)*(I6142-I6139)/(E6142-E6139)</f>
        <v>11.933333333333334</v>
      </c>
      <c r="J6140" s="397">
        <f>J6139+(E6140-E6139)*(J6142-J6139)/(E6142-E6139)</f>
        <v>0.22866666666666668</v>
      </c>
      <c r="K6140" s="469">
        <f t="shared" si="521"/>
        <v>11.910980671185937</v>
      </c>
      <c r="L6140" s="469">
        <f t="shared" si="522"/>
        <v>-2.2352662147396174E-2</v>
      </c>
    </row>
    <row r="6141" spans="1:12">
      <c r="A6141" s="98" t="s">
        <v>123</v>
      </c>
      <c r="B6141" s="98">
        <f t="shared" ref="B6141:B6204" si="525">INT(D6141/12)</f>
        <v>14</v>
      </c>
      <c r="C6141" s="98">
        <f t="shared" ref="C6141:C6204" si="526">D6141-B6141*12</f>
        <v>6</v>
      </c>
      <c r="D6141" s="98">
        <f>D6139</f>
        <v>174</v>
      </c>
      <c r="E6141" s="98">
        <f t="shared" si="524"/>
        <v>41</v>
      </c>
      <c r="F6141" s="397">
        <f>F6139+(E6141-E6139)*(F6142-F6139)/(E6142-E6139)</f>
        <v>3.5907</v>
      </c>
      <c r="G6141" s="98">
        <v>15</v>
      </c>
      <c r="H6141" s="491">
        <f>H6139+(E6141-E6139)*(H6142-H6139)/(E6142-E6139)</f>
        <v>0.30025066666666667</v>
      </c>
      <c r="I6141" s="492">
        <f>I6139+(E6141-E6139)*(I6142-I6139)/(E6142-E6139)</f>
        <v>11.966666666666667</v>
      </c>
      <c r="J6141" s="397">
        <f>J6139+(E6141-E6139)*(J6142-J6139)/(E6142-E6139)</f>
        <v>0.22683333333333333</v>
      </c>
      <c r="K6141" s="469">
        <f t="shared" si="521"/>
        <v>11.959007584773611</v>
      </c>
      <c r="L6141" s="469">
        <f t="shared" si="522"/>
        <v>-7.6590818930561966E-3</v>
      </c>
    </row>
    <row r="6142" spans="1:12">
      <c r="A6142" s="480" t="s">
        <v>123</v>
      </c>
      <c r="B6142" s="480">
        <f t="shared" si="525"/>
        <v>14</v>
      </c>
      <c r="C6142" s="480">
        <f t="shared" si="526"/>
        <v>6</v>
      </c>
      <c r="D6142" s="480">
        <f>D6139</f>
        <v>174</v>
      </c>
      <c r="E6142" s="480">
        <f t="shared" si="524"/>
        <v>42</v>
      </c>
      <c r="F6142" s="484">
        <v>3.6046</v>
      </c>
      <c r="G6142" s="480">
        <v>15</v>
      </c>
      <c r="H6142" s="482">
        <v>0.300207</v>
      </c>
      <c r="I6142" s="483">
        <v>12</v>
      </c>
      <c r="J6142" s="484">
        <v>0.22500000000000001</v>
      </c>
      <c r="K6142" s="469">
        <f t="shared" si="521"/>
        <v>12.00704846988911</v>
      </c>
      <c r="L6142" s="469">
        <f t="shared" si="522"/>
        <v>7.0484698891100095E-3</v>
      </c>
    </row>
    <row r="6143" spans="1:12">
      <c r="A6143" s="98" t="s">
        <v>123</v>
      </c>
      <c r="B6143" s="98">
        <f t="shared" si="525"/>
        <v>14</v>
      </c>
      <c r="C6143" s="98">
        <f t="shared" si="526"/>
        <v>6</v>
      </c>
      <c r="D6143" s="98">
        <f>D6142</f>
        <v>174</v>
      </c>
      <c r="E6143" s="98">
        <f t="shared" si="524"/>
        <v>43</v>
      </c>
      <c r="F6143" s="397">
        <f>F6142+(E6143-E6142)*(F6145-F6142)/(E6145-E6142)</f>
        <v>3.6183000000000001</v>
      </c>
      <c r="G6143" s="98">
        <v>15</v>
      </c>
      <c r="H6143" s="491">
        <f>H6142+(E6143-E6142)*(H6145-H6142)/(E6145-E6142)</f>
        <v>0.30016233333333331</v>
      </c>
      <c r="I6143" s="492">
        <f>I6142+(E6143-E6142)*(I6145-I6142)/(E6145-E6142)</f>
        <v>12.066666666666666</v>
      </c>
      <c r="J6143" s="397">
        <f>J6142+(E6143-E6142)*(J6145-J6142)/(E6145-E6142)</f>
        <v>0.22316666666666668</v>
      </c>
      <c r="K6143" s="469">
        <f t="shared" si="521"/>
        <v>12.054477188454692</v>
      </c>
      <c r="L6143" s="469">
        <f t="shared" si="522"/>
        <v>-1.2189478211974247E-2</v>
      </c>
    </row>
    <row r="6144" spans="1:12">
      <c r="A6144" s="98" t="s">
        <v>123</v>
      </c>
      <c r="B6144" s="98">
        <f t="shared" si="525"/>
        <v>14</v>
      </c>
      <c r="C6144" s="98">
        <f t="shared" si="526"/>
        <v>6</v>
      </c>
      <c r="D6144" s="98">
        <f>D6142</f>
        <v>174</v>
      </c>
      <c r="E6144" s="98">
        <f t="shared" si="524"/>
        <v>44</v>
      </c>
      <c r="F6144" s="397">
        <f>F6142+(E6144-E6142)*(F6145-F6142)/(E6145-E6142)</f>
        <v>3.6320000000000001</v>
      </c>
      <c r="G6144" s="98">
        <v>15</v>
      </c>
      <c r="H6144" s="491">
        <f>H6142+(E6144-E6142)*(H6145-H6142)/(E6145-E6142)</f>
        <v>0.30011766666666667</v>
      </c>
      <c r="I6144" s="492">
        <f>I6142+(E6144-E6142)*(I6145-I6142)/(E6145-E6142)</f>
        <v>12.133333333333333</v>
      </c>
      <c r="J6144" s="397">
        <f>J6142+(E6144-E6142)*(J6145-J6142)/(E6145-E6142)</f>
        <v>0.22133333333333333</v>
      </c>
      <c r="K6144" s="469">
        <f t="shared" si="521"/>
        <v>12.101920024701423</v>
      </c>
      <c r="L6144" s="469">
        <f t="shared" si="522"/>
        <v>-3.1413308631909942E-2</v>
      </c>
    </row>
    <row r="6145" spans="1:12">
      <c r="A6145" s="480" t="s">
        <v>123</v>
      </c>
      <c r="B6145" s="480">
        <f t="shared" si="525"/>
        <v>14</v>
      </c>
      <c r="C6145" s="480">
        <f t="shared" si="526"/>
        <v>6</v>
      </c>
      <c r="D6145" s="480">
        <f>D6142</f>
        <v>174</v>
      </c>
      <c r="E6145" s="480">
        <f t="shared" si="524"/>
        <v>45</v>
      </c>
      <c r="F6145" s="484">
        <v>3.6457000000000002</v>
      </c>
      <c r="G6145" s="480">
        <v>15</v>
      </c>
      <c r="H6145" s="482">
        <v>0.30007299999999998</v>
      </c>
      <c r="I6145" s="483">
        <v>12.2</v>
      </c>
      <c r="J6145" s="484">
        <v>0.2195</v>
      </c>
      <c r="K6145" s="469">
        <f t="shared" si="521"/>
        <v>12.149376984933667</v>
      </c>
      <c r="L6145" s="469">
        <f t="shared" si="522"/>
        <v>-5.0623015066332044E-2</v>
      </c>
    </row>
    <row r="6146" spans="1:12">
      <c r="A6146" s="98" t="s">
        <v>123</v>
      </c>
      <c r="B6146" s="98">
        <f t="shared" si="525"/>
        <v>14</v>
      </c>
      <c r="C6146" s="98">
        <f t="shared" si="526"/>
        <v>6</v>
      </c>
      <c r="D6146" s="98">
        <f>D6145</f>
        <v>174</v>
      </c>
      <c r="E6146" s="98">
        <f t="shared" si="524"/>
        <v>46</v>
      </c>
      <c r="F6146" s="397">
        <f>F6145+(E6146-E6145)*(F6148-F6145)/(E6148-E6145)</f>
        <v>3.6592666666666669</v>
      </c>
      <c r="G6146" s="98">
        <v>15</v>
      </c>
      <c r="H6146" s="491">
        <f>H6145+(E6146-E6145)*(H6148-H6145)/(E6148-E6145)</f>
        <v>0.30002766666666664</v>
      </c>
      <c r="I6146" s="492">
        <f>I6145+(E6146-E6145)*(I6148-I6145)/(E6148-E6145)</f>
        <v>12.233333333333333</v>
      </c>
      <c r="J6146" s="397">
        <f>J6145+(E6146-E6145)*(J6148-J6145)/(E6148-E6145)</f>
        <v>0.21766666666666667</v>
      </c>
      <c r="K6146" s="469">
        <f t="shared" si="521"/>
        <v>12.196430773606435</v>
      </c>
      <c r="L6146" s="469">
        <f t="shared" si="522"/>
        <v>-3.6902559726897266E-2</v>
      </c>
    </row>
    <row r="6147" spans="1:12">
      <c r="A6147" s="98" t="s">
        <v>123</v>
      </c>
      <c r="B6147" s="98">
        <f t="shared" si="525"/>
        <v>14</v>
      </c>
      <c r="C6147" s="98">
        <f t="shared" si="526"/>
        <v>6</v>
      </c>
      <c r="D6147" s="98">
        <f>D6145</f>
        <v>174</v>
      </c>
      <c r="E6147" s="98">
        <f t="shared" si="524"/>
        <v>47</v>
      </c>
      <c r="F6147" s="397">
        <f>F6145+(E6147-E6145)*(F6148-F6145)/(E6148-E6145)</f>
        <v>3.6728333333333332</v>
      </c>
      <c r="G6147" s="98">
        <v>15</v>
      </c>
      <c r="H6147" s="491">
        <f>H6145+(E6147-E6145)*(H6148-H6145)/(E6148-E6145)</f>
        <v>0.29998233333333335</v>
      </c>
      <c r="I6147" s="492">
        <f>I6145+(E6147-E6145)*(I6148-I6145)/(E6148-E6145)</f>
        <v>12.266666666666667</v>
      </c>
      <c r="J6147" s="397">
        <f>J6145+(E6147-E6145)*(J6148-J6145)/(E6148-E6145)</f>
        <v>0.21583333333333332</v>
      </c>
      <c r="K6147" s="469">
        <f t="shared" si="521"/>
        <v>12.243498783817268</v>
      </c>
      <c r="L6147" s="469">
        <f t="shared" si="522"/>
        <v>-2.3167882849399746E-2</v>
      </c>
    </row>
    <row r="6148" spans="1:12">
      <c r="A6148" s="480" t="s">
        <v>123</v>
      </c>
      <c r="B6148" s="480">
        <f t="shared" si="525"/>
        <v>14</v>
      </c>
      <c r="C6148" s="480">
        <f t="shared" si="526"/>
        <v>6</v>
      </c>
      <c r="D6148" s="480">
        <f>D6145</f>
        <v>174</v>
      </c>
      <c r="E6148" s="480">
        <f t="shared" si="524"/>
        <v>48</v>
      </c>
      <c r="F6148" s="484">
        <v>3.6863999999999999</v>
      </c>
      <c r="G6148" s="480">
        <v>15</v>
      </c>
      <c r="H6148" s="482">
        <v>0.29993700000000001</v>
      </c>
      <c r="I6148" s="483">
        <v>12.3</v>
      </c>
      <c r="J6148" s="484">
        <v>0.214</v>
      </c>
      <c r="K6148" s="469">
        <f t="shared" si="521"/>
        <v>12.290581022014623</v>
      </c>
      <c r="L6148" s="469">
        <f t="shared" si="522"/>
        <v>-9.418977985378163E-3</v>
      </c>
    </row>
    <row r="6149" spans="1:12">
      <c r="A6149" s="98" t="s">
        <v>123</v>
      </c>
      <c r="B6149" s="98">
        <f t="shared" si="525"/>
        <v>14</v>
      </c>
      <c r="C6149" s="98">
        <f t="shared" si="526"/>
        <v>6</v>
      </c>
      <c r="D6149" s="98">
        <f>D6148</f>
        <v>174</v>
      </c>
      <c r="E6149" s="98">
        <f t="shared" si="524"/>
        <v>49</v>
      </c>
      <c r="F6149" s="397">
        <f>F6148+(E6149-E6148)*(F6151-F6148)/(E6151-E6148)</f>
        <v>3.6998333333333333</v>
      </c>
      <c r="G6149" s="98">
        <v>15</v>
      </c>
      <c r="H6149" s="491">
        <f>H6148+(E6149-E6148)*(H6151-H6148)/(E6151-E6148)</f>
        <v>0.29989033333333331</v>
      </c>
      <c r="I6149" s="492">
        <f>I6148+(E6149-E6148)*(I6151-I6148)/(E6151-E6148)</f>
        <v>12.333333333333334</v>
      </c>
      <c r="J6149" s="397">
        <f>J6148+(E6149-E6148)*(J6151-J6148)/(E6151-E6148)</f>
        <v>0.21216666666666667</v>
      </c>
      <c r="K6149" s="469">
        <f t="shared" si="521"/>
        <v>12.3372877418523</v>
      </c>
      <c r="L6149" s="469">
        <f t="shared" si="522"/>
        <v>3.9544085189664457E-3</v>
      </c>
    </row>
    <row r="6150" spans="1:12">
      <c r="A6150" s="98" t="s">
        <v>123</v>
      </c>
      <c r="B6150" s="98">
        <f t="shared" si="525"/>
        <v>14</v>
      </c>
      <c r="C6150" s="98">
        <f t="shared" si="526"/>
        <v>6</v>
      </c>
      <c r="D6150" s="98">
        <f>D6148</f>
        <v>174</v>
      </c>
      <c r="E6150" s="98">
        <f t="shared" si="524"/>
        <v>50</v>
      </c>
      <c r="F6150" s="397">
        <f>F6148+(E6150-E6148)*(F6151-F6148)/(E6151-E6148)</f>
        <v>3.7132666666666667</v>
      </c>
      <c r="G6150" s="98">
        <v>15</v>
      </c>
      <c r="H6150" s="491">
        <f>H6148+(E6150-E6148)*(H6151-H6148)/(E6151-E6148)</f>
        <v>0.29984366666666668</v>
      </c>
      <c r="I6150" s="492">
        <f>I6148+(E6150-E6148)*(I6151-I6148)/(E6151-E6148)</f>
        <v>12.366666666666667</v>
      </c>
      <c r="J6150" s="397">
        <f>J6148+(E6150-E6148)*(J6151-J6148)/(E6151-E6148)</f>
        <v>0.21033333333333332</v>
      </c>
      <c r="K6150" s="469">
        <f t="shared" si="521"/>
        <v>12.384009000245683</v>
      </c>
      <c r="L6150" s="469">
        <f t="shared" si="522"/>
        <v>1.7342333579016156E-2</v>
      </c>
    </row>
    <row r="6151" spans="1:12">
      <c r="A6151" s="480" t="s">
        <v>123</v>
      </c>
      <c r="B6151" s="480">
        <f t="shared" si="525"/>
        <v>14</v>
      </c>
      <c r="C6151" s="480">
        <f t="shared" si="526"/>
        <v>6</v>
      </c>
      <c r="D6151" s="480">
        <f>D6148</f>
        <v>174</v>
      </c>
      <c r="E6151" s="480">
        <f t="shared" si="524"/>
        <v>51</v>
      </c>
      <c r="F6151" s="484">
        <v>3.7267000000000001</v>
      </c>
      <c r="G6151" s="480">
        <v>15</v>
      </c>
      <c r="H6151" s="482">
        <v>0.29979699999999998</v>
      </c>
      <c r="I6151" s="483">
        <v>12.4</v>
      </c>
      <c r="J6151" s="484">
        <v>0.20849999999999999</v>
      </c>
      <c r="K6151" s="469">
        <f t="shared" si="521"/>
        <v>12.43074480398403</v>
      </c>
      <c r="L6151" s="469">
        <f t="shared" si="522"/>
        <v>3.07448039840299E-2</v>
      </c>
    </row>
    <row r="6152" spans="1:12">
      <c r="A6152" s="98" t="s">
        <v>123</v>
      </c>
      <c r="B6152" s="98">
        <f t="shared" si="525"/>
        <v>14</v>
      </c>
      <c r="C6152" s="98">
        <f t="shared" si="526"/>
        <v>6</v>
      </c>
      <c r="D6152" s="98">
        <f>D6151</f>
        <v>174</v>
      </c>
      <c r="E6152" s="98">
        <f t="shared" si="524"/>
        <v>52</v>
      </c>
      <c r="F6152" s="397">
        <f>F6151+(E6152-E6151)*(F6154-F6151)/(E6154-E6151)</f>
        <v>3.7399666666666667</v>
      </c>
      <c r="G6152" s="98">
        <v>15</v>
      </c>
      <c r="H6152" s="491">
        <f>H6151+(E6152-E6151)*(H6154-H6151)/(E6154-E6151)</f>
        <v>0.29974933333333331</v>
      </c>
      <c r="I6152" s="492">
        <f>I6151+(E6152-E6151)*(I6154-I6151)/(E6154-E6151)</f>
        <v>12.466666666666667</v>
      </c>
      <c r="J6152" s="397">
        <f>J6151+(E6152-E6151)*(J6154-J6151)/(E6154-E6151)</f>
        <v>0.20669999999999999</v>
      </c>
      <c r="K6152" s="469">
        <f t="shared" si="521"/>
        <v>12.476980766151273</v>
      </c>
      <c r="L6152" s="469">
        <f t="shared" si="522"/>
        <v>1.0314099484606487E-2</v>
      </c>
    </row>
    <row r="6153" spans="1:12">
      <c r="A6153" s="98" t="s">
        <v>123</v>
      </c>
      <c r="B6153" s="98">
        <f t="shared" si="525"/>
        <v>14</v>
      </c>
      <c r="C6153" s="98">
        <f t="shared" si="526"/>
        <v>6</v>
      </c>
      <c r="D6153" s="98">
        <f>D6151</f>
        <v>174</v>
      </c>
      <c r="E6153" s="98">
        <f t="shared" si="524"/>
        <v>53</v>
      </c>
      <c r="F6153" s="397">
        <f>F6151+(E6153-E6151)*(F6154-F6151)/(E6154-E6151)</f>
        <v>3.7532333333333336</v>
      </c>
      <c r="G6153" s="98">
        <v>15</v>
      </c>
      <c r="H6153" s="491">
        <f>H6151+(E6153-E6151)*(H6154-H6151)/(E6154-E6151)</f>
        <v>0.29970166666666664</v>
      </c>
      <c r="I6153" s="492">
        <f>I6151+(E6153-E6151)*(I6154-I6151)/(E6154-E6151)</f>
        <v>12.533333333333333</v>
      </c>
      <c r="J6153" s="397">
        <f>J6151+(E6153-E6151)*(J6154-J6151)/(E6154-E6151)</f>
        <v>0.2049</v>
      </c>
      <c r="K6153" s="469">
        <f t="shared" si="521"/>
        <v>12.52323143570551</v>
      </c>
      <c r="L6153" s="469">
        <f t="shared" si="522"/>
        <v>-1.010189762782332E-2</v>
      </c>
    </row>
    <row r="6154" spans="1:12">
      <c r="A6154" s="480" t="s">
        <v>123</v>
      </c>
      <c r="B6154" s="480">
        <f t="shared" si="525"/>
        <v>14</v>
      </c>
      <c r="C6154" s="480">
        <f t="shared" si="526"/>
        <v>6</v>
      </c>
      <c r="D6154" s="480">
        <f>D6151</f>
        <v>174</v>
      </c>
      <c r="E6154" s="480">
        <f t="shared" si="524"/>
        <v>54</v>
      </c>
      <c r="F6154" s="484">
        <v>3.7665000000000002</v>
      </c>
      <c r="G6154" s="480">
        <v>15</v>
      </c>
      <c r="H6154" s="482">
        <v>0.29965399999999998</v>
      </c>
      <c r="I6154" s="483">
        <v>12.6</v>
      </c>
      <c r="J6154" s="484">
        <v>0.2031</v>
      </c>
      <c r="K6154" s="469">
        <f t="shared" si="521"/>
        <v>12.56949681966535</v>
      </c>
      <c r="L6154" s="469">
        <f t="shared" si="522"/>
        <v>-3.0503180334649826E-2</v>
      </c>
    </row>
    <row r="6155" spans="1:12">
      <c r="A6155" s="98" t="s">
        <v>123</v>
      </c>
      <c r="B6155" s="98">
        <f t="shared" si="525"/>
        <v>14</v>
      </c>
      <c r="C6155" s="98">
        <f t="shared" si="526"/>
        <v>6</v>
      </c>
      <c r="D6155" s="98">
        <f>D6154</f>
        <v>174</v>
      </c>
      <c r="E6155" s="98">
        <f t="shared" si="524"/>
        <v>55</v>
      </c>
      <c r="F6155" s="397">
        <f>F6154+(E6155-E6154)*(F6157-F6154)/(E6157-E6154)</f>
        <v>3.7796333333333334</v>
      </c>
      <c r="G6155" s="98">
        <v>15</v>
      </c>
      <c r="H6155" s="491">
        <f>H6154+(E6155-E6154)*(H6157-H6154)/(E6157-E6154)</f>
        <v>0.29960533333333333</v>
      </c>
      <c r="I6155" s="492">
        <f>I6154+(E6155-E6154)*(I6157-I6154)/(E6157-E6154)</f>
        <v>12.633333333333333</v>
      </c>
      <c r="J6155" s="397">
        <f>J6154+(E6155-E6154)*(J6157-J6154)/(E6157-E6154)</f>
        <v>0.20126666666666668</v>
      </c>
      <c r="K6155" s="469">
        <f t="shared" ref="K6155:K6218" si="527">F6155/H6155</f>
        <v>12.615374003133011</v>
      </c>
      <c r="L6155" s="469">
        <f t="shared" ref="L6155:L6218" si="528">K6155-I6155</f>
        <v>-1.7959330200321588E-2</v>
      </c>
    </row>
    <row r="6156" spans="1:12">
      <c r="A6156" s="98" t="s">
        <v>123</v>
      </c>
      <c r="B6156" s="98">
        <f t="shared" si="525"/>
        <v>14</v>
      </c>
      <c r="C6156" s="98">
        <f t="shared" si="526"/>
        <v>6</v>
      </c>
      <c r="D6156" s="98">
        <f>D6154</f>
        <v>174</v>
      </c>
      <c r="E6156" s="98">
        <f t="shared" si="524"/>
        <v>56</v>
      </c>
      <c r="F6156" s="397">
        <f>F6154+(E6156-E6154)*(F6157-F6154)/(E6157-E6154)</f>
        <v>3.7927666666666666</v>
      </c>
      <c r="G6156" s="98">
        <v>15</v>
      </c>
      <c r="H6156" s="491">
        <f>H6154+(E6156-E6154)*(H6157-H6154)/(E6157-E6154)</f>
        <v>0.29955666666666664</v>
      </c>
      <c r="I6156" s="492">
        <f>I6154+(E6156-E6154)*(I6157-I6154)/(E6157-E6154)</f>
        <v>12.666666666666666</v>
      </c>
      <c r="J6156" s="397">
        <f>J6154+(E6156-E6154)*(J6157-J6154)/(E6157-E6154)</f>
        <v>0.19943333333333332</v>
      </c>
      <c r="K6156" s="469">
        <f t="shared" si="527"/>
        <v>12.661266093226658</v>
      </c>
      <c r="L6156" s="469">
        <f t="shared" si="528"/>
        <v>-5.4005734400082162E-3</v>
      </c>
    </row>
    <row r="6157" spans="1:12">
      <c r="A6157" s="480" t="s">
        <v>123</v>
      </c>
      <c r="B6157" s="480">
        <f t="shared" si="525"/>
        <v>14</v>
      </c>
      <c r="C6157" s="480">
        <f t="shared" si="526"/>
        <v>6</v>
      </c>
      <c r="D6157" s="480">
        <f>D6154</f>
        <v>174</v>
      </c>
      <c r="E6157" s="480">
        <f t="shared" si="524"/>
        <v>57</v>
      </c>
      <c r="F6157" s="484">
        <v>3.8058999999999998</v>
      </c>
      <c r="G6157" s="480">
        <v>15</v>
      </c>
      <c r="H6157" s="482">
        <v>0.299508</v>
      </c>
      <c r="I6157" s="483">
        <v>12.7</v>
      </c>
      <c r="J6157" s="484">
        <v>0.1976</v>
      </c>
      <c r="K6157" s="469">
        <f t="shared" si="527"/>
        <v>12.707173097212761</v>
      </c>
      <c r="L6157" s="469">
        <f t="shared" si="528"/>
        <v>7.1730972127621584E-3</v>
      </c>
    </row>
    <row r="6158" spans="1:12">
      <c r="A6158" s="98" t="s">
        <v>123</v>
      </c>
      <c r="B6158" s="98">
        <f t="shared" si="525"/>
        <v>14</v>
      </c>
      <c r="C6158" s="98">
        <f t="shared" si="526"/>
        <v>6</v>
      </c>
      <c r="D6158" s="98">
        <f>D6157</f>
        <v>174</v>
      </c>
      <c r="E6158" s="98">
        <f t="shared" si="524"/>
        <v>58</v>
      </c>
      <c r="F6158" s="397">
        <f>F6157+(E6158-E6157)*(F6160-F6157)/(E6160-E6157)</f>
        <v>3.8188999999999997</v>
      </c>
      <c r="G6158" s="98">
        <v>15</v>
      </c>
      <c r="H6158" s="491">
        <f>H6157+(E6158-E6157)*(H6160-H6157)/(E6160-E6157)</f>
        <v>0.29945833333333333</v>
      </c>
      <c r="I6158" s="492">
        <f>I6157+(E6158-E6157)*(I6160-I6157)/(E6160-E6157)</f>
        <v>12.733333333333333</v>
      </c>
      <c r="J6158" s="397">
        <f>J6157+(E6158-E6157)*(J6160-J6157)/(E6160-E6157)</f>
        <v>0.19576666666666667</v>
      </c>
      <c r="K6158" s="469">
        <f t="shared" si="527"/>
        <v>12.752692361207735</v>
      </c>
      <c r="L6158" s="469">
        <f t="shared" si="528"/>
        <v>1.9359027874402912E-2</v>
      </c>
    </row>
    <row r="6159" spans="1:12">
      <c r="A6159" s="98" t="s">
        <v>123</v>
      </c>
      <c r="B6159" s="98">
        <f t="shared" si="525"/>
        <v>14</v>
      </c>
      <c r="C6159" s="98">
        <f t="shared" si="526"/>
        <v>6</v>
      </c>
      <c r="D6159" s="98">
        <f>D6157</f>
        <v>174</v>
      </c>
      <c r="E6159" s="98">
        <f t="shared" si="524"/>
        <v>59</v>
      </c>
      <c r="F6159" s="397">
        <f>F6157+(E6159-E6157)*(F6160-F6157)/(E6160-E6157)</f>
        <v>3.8319000000000001</v>
      </c>
      <c r="G6159" s="98">
        <v>15</v>
      </c>
      <c r="H6159" s="491">
        <f>H6157+(E6159-E6157)*(H6160-H6157)/(E6160-E6157)</f>
        <v>0.29940866666666666</v>
      </c>
      <c r="I6159" s="492">
        <f>I6157+(E6159-E6157)*(I6160-I6157)/(E6160-E6157)</f>
        <v>12.766666666666667</v>
      </c>
      <c r="J6159" s="397">
        <f>J6157+(E6159-E6157)*(J6160-J6157)/(E6160-E6157)</f>
        <v>0.19393333333333332</v>
      </c>
      <c r="K6159" s="469">
        <f t="shared" si="527"/>
        <v>12.79822672690392</v>
      </c>
      <c r="L6159" s="469">
        <f t="shared" si="528"/>
        <v>3.156006023725233E-2</v>
      </c>
    </row>
    <row r="6160" spans="1:12">
      <c r="A6160" s="480" t="s">
        <v>123</v>
      </c>
      <c r="B6160" s="480">
        <f t="shared" si="525"/>
        <v>14</v>
      </c>
      <c r="C6160" s="480">
        <f t="shared" si="526"/>
        <v>6</v>
      </c>
      <c r="D6160" s="480">
        <f>D6157</f>
        <v>174</v>
      </c>
      <c r="E6160" s="480">
        <f t="shared" si="524"/>
        <v>60</v>
      </c>
      <c r="F6160" s="484">
        <v>3.8449</v>
      </c>
      <c r="G6160" s="480">
        <v>15</v>
      </c>
      <c r="H6160" s="482">
        <v>0.29935899999999999</v>
      </c>
      <c r="I6160" s="483">
        <v>12.8</v>
      </c>
      <c r="J6160" s="484">
        <v>0.19209999999999999</v>
      </c>
      <c r="K6160" s="469">
        <f t="shared" si="527"/>
        <v>12.843776201817885</v>
      </c>
      <c r="L6160" s="469">
        <f t="shared" si="528"/>
        <v>4.3776201817884441E-2</v>
      </c>
    </row>
    <row r="6161" spans="1:12">
      <c r="A6161" s="98" t="s">
        <v>123</v>
      </c>
      <c r="B6161" s="98">
        <f t="shared" si="525"/>
        <v>14</v>
      </c>
      <c r="C6161" s="98">
        <f t="shared" si="526"/>
        <v>6</v>
      </c>
      <c r="D6161" s="98">
        <f>D6160</f>
        <v>174</v>
      </c>
      <c r="E6161" s="98">
        <f t="shared" si="524"/>
        <v>61</v>
      </c>
      <c r="F6161" s="397">
        <f>F6160+(E6161-E6160)*(F6163-F6160)/(E6163-E6160)</f>
        <v>3.8577666666666666</v>
      </c>
      <c r="G6161" s="98">
        <v>15</v>
      </c>
      <c r="H6161" s="491">
        <f>H6160+(E6161-E6160)*(H6163-H6160)/(E6163-E6160)</f>
        <v>0.29930833333333334</v>
      </c>
      <c r="I6161" s="492">
        <f>I6160+(E6161-E6160)*(I6163-I6160)/(E6163-E6160)</f>
        <v>12.866666666666667</v>
      </c>
      <c r="J6161" s="397">
        <f>J6160+(E6161-E6160)*(J6163-J6160)/(E6163-E6160)</f>
        <v>0.19026666666666667</v>
      </c>
      <c r="K6161" s="469">
        <f t="shared" si="527"/>
        <v>12.888938385722637</v>
      </c>
      <c r="L6161" s="469">
        <f t="shared" si="528"/>
        <v>2.2271719055970252E-2</v>
      </c>
    </row>
    <row r="6162" spans="1:12">
      <c r="A6162" s="98" t="s">
        <v>123</v>
      </c>
      <c r="B6162" s="98">
        <f t="shared" si="525"/>
        <v>14</v>
      </c>
      <c r="C6162" s="98">
        <f t="shared" si="526"/>
        <v>6</v>
      </c>
      <c r="D6162" s="98">
        <f>D6160</f>
        <v>174</v>
      </c>
      <c r="E6162" s="98">
        <f t="shared" si="524"/>
        <v>62</v>
      </c>
      <c r="F6162" s="397">
        <f>F6160+(E6162-E6160)*(F6163-F6160)/(E6163-E6160)</f>
        <v>3.8706333333333336</v>
      </c>
      <c r="G6162" s="98">
        <v>15</v>
      </c>
      <c r="H6162" s="491">
        <f>H6160+(E6162-E6160)*(H6163-H6160)/(E6163-E6160)</f>
        <v>0.29925766666666664</v>
      </c>
      <c r="I6162" s="492">
        <f>I6160+(E6162-E6160)*(I6163-I6160)/(E6163-E6160)</f>
        <v>12.933333333333334</v>
      </c>
      <c r="J6162" s="397">
        <f>J6160+(E6162-E6160)*(J6163-J6160)/(E6163-E6160)</f>
        <v>0.18843333333333331</v>
      </c>
      <c r="K6162" s="469">
        <f t="shared" si="527"/>
        <v>12.934115862250259</v>
      </c>
      <c r="L6162" s="469">
        <f t="shared" si="528"/>
        <v>7.8252891692542903E-4</v>
      </c>
    </row>
    <row r="6163" spans="1:12">
      <c r="A6163" s="480" t="s">
        <v>123</v>
      </c>
      <c r="B6163" s="480">
        <f t="shared" si="525"/>
        <v>14</v>
      </c>
      <c r="C6163" s="480">
        <f t="shared" si="526"/>
        <v>6</v>
      </c>
      <c r="D6163" s="480">
        <f>D6160</f>
        <v>174</v>
      </c>
      <c r="E6163" s="480">
        <f t="shared" si="524"/>
        <v>63</v>
      </c>
      <c r="F6163" s="484">
        <v>3.8835000000000002</v>
      </c>
      <c r="G6163" s="480">
        <v>15</v>
      </c>
      <c r="H6163" s="482">
        <v>0.299207</v>
      </c>
      <c r="I6163" s="483">
        <v>13</v>
      </c>
      <c r="J6163" s="484">
        <v>0.18659999999999999</v>
      </c>
      <c r="K6163" s="469">
        <f t="shared" si="527"/>
        <v>12.979308639169538</v>
      </c>
      <c r="L6163" s="469">
        <f t="shared" si="528"/>
        <v>-2.0691360830461747E-2</v>
      </c>
    </row>
    <row r="6164" spans="1:12">
      <c r="A6164" s="98" t="s">
        <v>123</v>
      </c>
      <c r="B6164" s="98">
        <f t="shared" si="525"/>
        <v>14</v>
      </c>
      <c r="C6164" s="98">
        <f t="shared" si="526"/>
        <v>6</v>
      </c>
      <c r="D6164" s="98">
        <f>D6163</f>
        <v>174</v>
      </c>
      <c r="E6164" s="98">
        <f t="shared" si="524"/>
        <v>64</v>
      </c>
      <c r="F6164" s="397">
        <f>F6163+(E6164-E6163)*(F6166-F6163)/(E6166-E6163)</f>
        <v>3.8962333333333334</v>
      </c>
      <c r="G6164" s="98">
        <v>15</v>
      </c>
      <c r="H6164" s="491">
        <f>H6163+(E6164-E6163)*(H6166-H6163)/(E6166-E6163)</f>
        <v>0.29915533333333333</v>
      </c>
      <c r="I6164" s="492">
        <f>I6163+(E6164-E6163)*(I6166-I6163)/(E6166-E6163)</f>
        <v>13.033333333333333</v>
      </c>
      <c r="J6164" s="397">
        <f>J6163+(E6164-E6163)*(J6166-J6163)/(E6166-E6163)</f>
        <v>0.18476666666666666</v>
      </c>
      <c r="K6164" s="469">
        <f t="shared" si="527"/>
        <v>13.024114562557244</v>
      </c>
      <c r="L6164" s="469">
        <f t="shared" si="528"/>
        <v>-9.2187707760889026E-3</v>
      </c>
    </row>
    <row r="6165" spans="1:12">
      <c r="A6165" s="98" t="s">
        <v>123</v>
      </c>
      <c r="B6165" s="98">
        <f t="shared" si="525"/>
        <v>14</v>
      </c>
      <c r="C6165" s="98">
        <f t="shared" si="526"/>
        <v>6</v>
      </c>
      <c r="D6165" s="98">
        <f>D6163</f>
        <v>174</v>
      </c>
      <c r="E6165" s="98">
        <f t="shared" si="524"/>
        <v>65</v>
      </c>
      <c r="F6165" s="397">
        <f>F6163+(E6165-E6163)*(F6166-F6163)/(E6166-E6163)</f>
        <v>3.9089666666666667</v>
      </c>
      <c r="G6165" s="98">
        <v>15</v>
      </c>
      <c r="H6165" s="491">
        <f>H6163+(E6165-E6163)*(H6166-H6163)/(E6166-E6163)</f>
        <v>0.29910366666666666</v>
      </c>
      <c r="I6165" s="492">
        <f>I6163+(E6165-E6163)*(I6166-I6163)/(E6166-E6163)</f>
        <v>13.066666666666666</v>
      </c>
      <c r="J6165" s="397">
        <f>J6163+(E6165-E6163)*(J6166-J6163)/(E6166-E6163)</f>
        <v>0.18293333333333334</v>
      </c>
      <c r="K6165" s="469">
        <f t="shared" si="527"/>
        <v>13.068935965345348</v>
      </c>
      <c r="L6165" s="469">
        <f t="shared" si="528"/>
        <v>2.2692986786818636E-3</v>
      </c>
    </row>
    <row r="6166" spans="1:12">
      <c r="A6166" s="480" t="s">
        <v>123</v>
      </c>
      <c r="B6166" s="480">
        <f t="shared" si="525"/>
        <v>14</v>
      </c>
      <c r="C6166" s="480">
        <f t="shared" si="526"/>
        <v>6</v>
      </c>
      <c r="D6166" s="480">
        <f>D6163</f>
        <v>174</v>
      </c>
      <c r="E6166" s="480">
        <f t="shared" si="524"/>
        <v>66</v>
      </c>
      <c r="F6166" s="484">
        <v>3.9217</v>
      </c>
      <c r="G6166" s="480">
        <v>15</v>
      </c>
      <c r="H6166" s="482">
        <v>0.29905199999999998</v>
      </c>
      <c r="I6166" s="483">
        <v>13.1</v>
      </c>
      <c r="J6166" s="484">
        <v>0.18110000000000001</v>
      </c>
      <c r="K6166" s="469">
        <f t="shared" si="527"/>
        <v>13.113772855556894</v>
      </c>
      <c r="L6166" s="469">
        <f t="shared" si="528"/>
        <v>1.3772855556894115E-2</v>
      </c>
    </row>
    <row r="6167" spans="1:12">
      <c r="A6167" s="98" t="s">
        <v>123</v>
      </c>
      <c r="B6167" s="98">
        <f t="shared" si="525"/>
        <v>14</v>
      </c>
      <c r="C6167" s="98">
        <f t="shared" si="526"/>
        <v>6</v>
      </c>
      <c r="D6167" s="98">
        <f>D6166</f>
        <v>174</v>
      </c>
      <c r="E6167" s="98">
        <f t="shared" si="524"/>
        <v>67</v>
      </c>
      <c r="F6167" s="397">
        <f>F6166+(E6167-E6166)*(F6169-F6166)/(E6169-E6166)</f>
        <v>3.9343333333333335</v>
      </c>
      <c r="G6167" s="98">
        <v>15</v>
      </c>
      <c r="H6167" s="491">
        <f>H6166+(E6167-E6166)*(H6169-H6166)/(E6169-E6166)</f>
        <v>0.29899900000000001</v>
      </c>
      <c r="I6167" s="492">
        <f>I6166+(E6167-E6166)*(I6169-I6166)/(E6169-E6166)</f>
        <v>13.166666666666666</v>
      </c>
      <c r="J6167" s="397">
        <f>J6166+(E6167-E6166)*(J6169-J6166)/(E6169-E6166)</f>
        <v>0.17926666666666669</v>
      </c>
      <c r="K6167" s="469">
        <f t="shared" si="527"/>
        <v>13.15834947051105</v>
      </c>
      <c r="L6167" s="469">
        <f t="shared" si="528"/>
        <v>-8.3171961556161023E-3</v>
      </c>
    </row>
    <row r="6168" spans="1:12">
      <c r="A6168" s="98" t="s">
        <v>123</v>
      </c>
      <c r="B6168" s="98">
        <f t="shared" si="525"/>
        <v>14</v>
      </c>
      <c r="C6168" s="98">
        <f t="shared" si="526"/>
        <v>6</v>
      </c>
      <c r="D6168" s="98">
        <f>D6166</f>
        <v>174</v>
      </c>
      <c r="E6168" s="98">
        <f t="shared" si="524"/>
        <v>68</v>
      </c>
      <c r="F6168" s="397">
        <f>F6166+(E6168-E6166)*(F6169-F6166)/(E6169-E6166)</f>
        <v>3.9469666666666665</v>
      </c>
      <c r="G6168" s="98">
        <v>15</v>
      </c>
      <c r="H6168" s="491">
        <f>H6166+(E6168-E6166)*(H6169-H6166)/(E6169-E6166)</f>
        <v>0.29894599999999999</v>
      </c>
      <c r="I6168" s="492">
        <f>I6166+(E6168-E6166)*(I6169-I6166)/(E6169-E6166)</f>
        <v>13.233333333333334</v>
      </c>
      <c r="J6168" s="397">
        <f>J6166+(E6168-E6166)*(J6169-J6166)/(E6169-E6166)</f>
        <v>0.17743333333333333</v>
      </c>
      <c r="K6168" s="469">
        <f t="shared" si="527"/>
        <v>13.202941891400677</v>
      </c>
      <c r="L6168" s="469">
        <f t="shared" si="528"/>
        <v>-3.0391441932657415E-2</v>
      </c>
    </row>
    <row r="6169" spans="1:12">
      <c r="A6169" s="480" t="s">
        <v>123</v>
      </c>
      <c r="B6169" s="480">
        <f t="shared" si="525"/>
        <v>14</v>
      </c>
      <c r="C6169" s="480">
        <f t="shared" si="526"/>
        <v>6</v>
      </c>
      <c r="D6169" s="480">
        <f>D6166</f>
        <v>174</v>
      </c>
      <c r="E6169" s="480">
        <f t="shared" si="524"/>
        <v>69</v>
      </c>
      <c r="F6169" s="484">
        <v>3.9596</v>
      </c>
      <c r="G6169" s="480">
        <v>15</v>
      </c>
      <c r="H6169" s="482">
        <v>0.29889300000000002</v>
      </c>
      <c r="I6169" s="483">
        <v>13.3</v>
      </c>
      <c r="J6169" s="484">
        <v>0.17560000000000001</v>
      </c>
      <c r="K6169" s="469">
        <f t="shared" si="527"/>
        <v>13.247550126633945</v>
      </c>
      <c r="L6169" s="469">
        <f t="shared" si="528"/>
        <v>-5.244987336605611E-2</v>
      </c>
    </row>
    <row r="6170" spans="1:12">
      <c r="A6170" s="98" t="s">
        <v>123</v>
      </c>
      <c r="B6170" s="98">
        <f t="shared" si="525"/>
        <v>14</v>
      </c>
      <c r="C6170" s="98">
        <f t="shared" si="526"/>
        <v>6</v>
      </c>
      <c r="D6170" s="98">
        <f>D6169</f>
        <v>174</v>
      </c>
      <c r="E6170" s="98">
        <f t="shared" si="524"/>
        <v>70</v>
      </c>
      <c r="F6170" s="397">
        <f>F6169+(E6170-E6169)*(F6172-F6169)/(E6172-E6169)</f>
        <v>3.9721000000000002</v>
      </c>
      <c r="G6170" s="98">
        <v>15</v>
      </c>
      <c r="H6170" s="491">
        <f>H6169+(E6170-E6169)*(H6172-H6169)/(E6172-E6169)</f>
        <v>0.29883900000000002</v>
      </c>
      <c r="I6170" s="492">
        <f>I6169+(E6170-E6169)*(I6172-I6169)/(E6172-E6169)</f>
        <v>13.333333333333334</v>
      </c>
      <c r="J6170" s="397">
        <f>J6169+(E6170-E6169)*(J6172-J6169)/(E6172-E6169)</f>
        <v>0.17376666666666668</v>
      </c>
      <c r="K6170" s="469">
        <f t="shared" si="527"/>
        <v>13.291772492880781</v>
      </c>
      <c r="L6170" s="469">
        <f t="shared" si="528"/>
        <v>-4.1560840452552483E-2</v>
      </c>
    </row>
    <row r="6171" spans="1:12">
      <c r="A6171" s="98" t="s">
        <v>123</v>
      </c>
      <c r="B6171" s="98">
        <f t="shared" si="525"/>
        <v>14</v>
      </c>
      <c r="C6171" s="98">
        <f t="shared" si="526"/>
        <v>6</v>
      </c>
      <c r="D6171" s="98">
        <f>D6169</f>
        <v>174</v>
      </c>
      <c r="E6171" s="98">
        <f t="shared" si="524"/>
        <v>71</v>
      </c>
      <c r="F6171" s="397">
        <f>F6169+(E6171-E6169)*(F6172-F6169)/(E6172-E6169)</f>
        <v>3.9845999999999999</v>
      </c>
      <c r="G6171" s="98">
        <v>15</v>
      </c>
      <c r="H6171" s="491">
        <f>H6169+(E6171-E6169)*(H6172-H6169)/(E6172-E6169)</f>
        <v>0.29878500000000002</v>
      </c>
      <c r="I6171" s="492">
        <f>I6169+(E6171-E6169)*(I6172-I6169)/(E6172-E6169)</f>
        <v>13.366666666666667</v>
      </c>
      <c r="J6171" s="397">
        <f>J6169+(E6171-E6169)*(J6172-J6169)/(E6172-E6169)</f>
        <v>0.17193333333333333</v>
      </c>
      <c r="K6171" s="469">
        <f t="shared" si="527"/>
        <v>13.336010843917865</v>
      </c>
      <c r="L6171" s="469">
        <f t="shared" si="528"/>
        <v>-3.0655822748801853E-2</v>
      </c>
    </row>
    <row r="6172" spans="1:12">
      <c r="A6172" s="480" t="s">
        <v>123</v>
      </c>
      <c r="B6172" s="480">
        <f t="shared" si="525"/>
        <v>14</v>
      </c>
      <c r="C6172" s="480">
        <f t="shared" si="526"/>
        <v>6</v>
      </c>
      <c r="D6172" s="480">
        <f>D6169</f>
        <v>174</v>
      </c>
      <c r="E6172" s="480">
        <f t="shared" si="524"/>
        <v>72</v>
      </c>
      <c r="F6172" s="484">
        <v>3.9971000000000001</v>
      </c>
      <c r="G6172" s="480">
        <v>15</v>
      </c>
      <c r="H6172" s="482">
        <v>0.29873100000000002</v>
      </c>
      <c r="I6172" s="483">
        <v>13.4</v>
      </c>
      <c r="J6172" s="484">
        <v>0.1701</v>
      </c>
      <c r="K6172" s="469">
        <f t="shared" si="527"/>
        <v>13.380265188413656</v>
      </c>
      <c r="L6172" s="469">
        <f t="shared" si="528"/>
        <v>-1.9734811586344492E-2</v>
      </c>
    </row>
    <row r="6173" spans="1:12">
      <c r="A6173" s="98" t="s">
        <v>123</v>
      </c>
      <c r="B6173" s="98">
        <f t="shared" si="525"/>
        <v>14</v>
      </c>
      <c r="C6173" s="98">
        <f t="shared" si="526"/>
        <v>6</v>
      </c>
      <c r="D6173" s="98">
        <f>D6172</f>
        <v>174</v>
      </c>
      <c r="E6173" s="98">
        <f t="shared" si="524"/>
        <v>73</v>
      </c>
      <c r="F6173" s="397">
        <f>F6172+(E6173-E6172)*(F6175-F6172)/(E6175-E6172)</f>
        <v>4.0095000000000001</v>
      </c>
      <c r="G6173" s="98">
        <v>15</v>
      </c>
      <c r="H6173" s="491">
        <f>H6172+(E6173-E6172)*(H6175-H6172)/(E6175-E6172)</f>
        <v>0.298676</v>
      </c>
      <c r="I6173" s="492">
        <f>I6172+(E6173-E6172)*(I6175-I6172)/(E6175-E6172)</f>
        <v>13.433333333333334</v>
      </c>
      <c r="J6173" s="397">
        <f>J6172+(E6173-E6172)*(J6175-J6172)/(E6175-E6172)</f>
        <v>0.16826666666666668</v>
      </c>
      <c r="K6173" s="469">
        <f t="shared" si="527"/>
        <v>13.424245670894214</v>
      </c>
      <c r="L6173" s="469">
        <f t="shared" si="528"/>
        <v>-9.0876624391196259E-3</v>
      </c>
    </row>
    <row r="6174" spans="1:12">
      <c r="A6174" s="98" t="s">
        <v>123</v>
      </c>
      <c r="B6174" s="98">
        <f t="shared" si="525"/>
        <v>14</v>
      </c>
      <c r="C6174" s="98">
        <f t="shared" si="526"/>
        <v>6</v>
      </c>
      <c r="D6174" s="98">
        <f>D6172</f>
        <v>174</v>
      </c>
      <c r="E6174" s="98">
        <f t="shared" si="524"/>
        <v>74</v>
      </c>
      <c r="F6174" s="397">
        <f>F6172+(E6174-E6172)*(F6175-F6172)/(E6175-E6172)</f>
        <v>4.0219000000000005</v>
      </c>
      <c r="G6174" s="98">
        <v>15</v>
      </c>
      <c r="H6174" s="491">
        <f>H6172+(E6174-E6172)*(H6175-H6172)/(E6175-E6172)</f>
        <v>0.29862100000000003</v>
      </c>
      <c r="I6174" s="492">
        <f>I6172+(E6174-E6172)*(I6175-I6172)/(E6175-E6172)</f>
        <v>13.466666666666667</v>
      </c>
      <c r="J6174" s="397">
        <f>J6172+(E6174-E6172)*(J6175-J6172)/(E6175-E6172)</f>
        <v>0.16643333333333332</v>
      </c>
      <c r="K6174" s="469">
        <f t="shared" si="527"/>
        <v>13.468242354020649</v>
      </c>
      <c r="L6174" s="469">
        <f t="shared" si="528"/>
        <v>1.5756873539825023E-3</v>
      </c>
    </row>
    <row r="6175" spans="1:12">
      <c r="A6175" s="480" t="s">
        <v>123</v>
      </c>
      <c r="B6175" s="480">
        <f t="shared" si="525"/>
        <v>14</v>
      </c>
      <c r="C6175" s="480">
        <f t="shared" si="526"/>
        <v>6</v>
      </c>
      <c r="D6175" s="480">
        <f>D6172</f>
        <v>174</v>
      </c>
      <c r="E6175" s="480">
        <f t="shared" si="524"/>
        <v>75</v>
      </c>
      <c r="F6175" s="484">
        <v>4.0343</v>
      </c>
      <c r="G6175" s="480">
        <v>15</v>
      </c>
      <c r="H6175" s="482">
        <v>0.298566</v>
      </c>
      <c r="I6175" s="483">
        <v>13.5</v>
      </c>
      <c r="J6175" s="484">
        <v>0.1646</v>
      </c>
      <c r="K6175" s="469">
        <f t="shared" si="527"/>
        <v>13.512255246746113</v>
      </c>
      <c r="L6175" s="469">
        <f t="shared" si="528"/>
        <v>1.2255246746113002E-2</v>
      </c>
    </row>
    <row r="6176" spans="1:12">
      <c r="A6176" s="98" t="s">
        <v>123</v>
      </c>
      <c r="B6176" s="98">
        <f t="shared" si="525"/>
        <v>14</v>
      </c>
      <c r="C6176" s="98">
        <f t="shared" si="526"/>
        <v>6</v>
      </c>
      <c r="D6176" s="98">
        <f>D6175</f>
        <v>174</v>
      </c>
      <c r="E6176" s="98">
        <f t="shared" si="524"/>
        <v>76</v>
      </c>
      <c r="F6176" s="397">
        <f>F6175+(E6176-E6175)*(F6178-F6175)/(E6178-E6175)</f>
        <v>4.0465666666666671</v>
      </c>
      <c r="G6176" s="98">
        <v>15</v>
      </c>
      <c r="H6176" s="491">
        <f>H6175+(E6176-E6175)*(H6178-H6175)/(E6178-E6175)</f>
        <v>0.29851</v>
      </c>
      <c r="I6176" s="492">
        <f>I6175+(E6176-E6175)*(I6178-I6175)/(E6178-E6175)</f>
        <v>13.533333333333333</v>
      </c>
      <c r="J6176" s="397">
        <f>J6175+(E6176-E6175)*(J6178-J6175)/(E6178-E6175)</f>
        <v>0.1628</v>
      </c>
      <c r="K6176" s="469">
        <f t="shared" si="527"/>
        <v>13.555883108326913</v>
      </c>
      <c r="L6176" s="469">
        <f t="shared" si="528"/>
        <v>2.2549774993580129E-2</v>
      </c>
    </row>
    <row r="6177" spans="1:12">
      <c r="A6177" s="98" t="s">
        <v>123</v>
      </c>
      <c r="B6177" s="98">
        <f t="shared" si="525"/>
        <v>14</v>
      </c>
      <c r="C6177" s="98">
        <f t="shared" si="526"/>
        <v>6</v>
      </c>
      <c r="D6177" s="98">
        <f>D6175</f>
        <v>174</v>
      </c>
      <c r="E6177" s="98">
        <f t="shared" si="524"/>
        <v>77</v>
      </c>
      <c r="F6177" s="397">
        <f>F6175+(E6177-E6175)*(F6178-F6175)/(E6178-E6175)</f>
        <v>4.0588333333333333</v>
      </c>
      <c r="G6177" s="98">
        <v>15</v>
      </c>
      <c r="H6177" s="491">
        <f>H6175+(E6177-E6175)*(H6178-H6175)/(E6178-E6175)</f>
        <v>0.298454</v>
      </c>
      <c r="I6177" s="492">
        <f>I6175+(E6177-E6175)*(I6178-I6175)/(E6178-E6175)</f>
        <v>13.566666666666666</v>
      </c>
      <c r="J6177" s="397">
        <f>J6175+(E6177-E6175)*(J6178-J6175)/(E6178-E6175)</f>
        <v>0.161</v>
      </c>
      <c r="K6177" s="469">
        <f t="shared" si="527"/>
        <v>13.599527342013621</v>
      </c>
      <c r="L6177" s="469">
        <f t="shared" si="528"/>
        <v>3.2860675346954693E-2</v>
      </c>
    </row>
    <row r="6178" spans="1:12">
      <c r="A6178" s="480" t="s">
        <v>123</v>
      </c>
      <c r="B6178" s="480">
        <f t="shared" si="525"/>
        <v>14</v>
      </c>
      <c r="C6178" s="480">
        <f t="shared" si="526"/>
        <v>6</v>
      </c>
      <c r="D6178" s="480">
        <f>D6175</f>
        <v>174</v>
      </c>
      <c r="E6178" s="480">
        <f t="shared" si="524"/>
        <v>78</v>
      </c>
      <c r="F6178" s="484">
        <v>4.0711000000000004</v>
      </c>
      <c r="G6178" s="480">
        <v>15</v>
      </c>
      <c r="H6178" s="482">
        <v>0.298398</v>
      </c>
      <c r="I6178" s="483">
        <v>13.6</v>
      </c>
      <c r="J6178" s="484">
        <v>0.15920000000000001</v>
      </c>
      <c r="K6178" s="469">
        <f t="shared" si="527"/>
        <v>13.643187957023843</v>
      </c>
      <c r="L6178" s="469">
        <f t="shared" si="528"/>
        <v>4.3187957023842927E-2</v>
      </c>
    </row>
    <row r="6179" spans="1:12">
      <c r="A6179" s="98" t="s">
        <v>123</v>
      </c>
      <c r="B6179" s="98">
        <f t="shared" si="525"/>
        <v>14</v>
      </c>
      <c r="C6179" s="98">
        <f t="shared" si="526"/>
        <v>6</v>
      </c>
      <c r="D6179" s="98">
        <f>D6178</f>
        <v>174</v>
      </c>
      <c r="E6179" s="98">
        <f t="shared" si="524"/>
        <v>79</v>
      </c>
      <c r="F6179" s="397">
        <f>F6178+(E6179-E6178)*(F6181-F6178)/(E6181-E6178)</f>
        <v>4.0832666666666668</v>
      </c>
      <c r="G6179" s="98">
        <v>15</v>
      </c>
      <c r="H6179" s="491">
        <f>H6178+(E6179-E6178)*(H6181-H6178)/(E6181-E6178)</f>
        <v>0.29834033333333332</v>
      </c>
      <c r="I6179" s="492">
        <f>I6178+(E6179-E6178)*(I6181-I6178)/(E6181-E6178)</f>
        <v>13.666666666666666</v>
      </c>
      <c r="J6179" s="397">
        <f>J6178+(E6179-E6178)*(J6181-J6178)/(E6181-E6178)</f>
        <v>0.15736666666666668</v>
      </c>
      <c r="K6179" s="469">
        <f t="shared" si="527"/>
        <v>13.686606236054798</v>
      </c>
      <c r="L6179" s="469">
        <f t="shared" si="528"/>
        <v>1.9939569388132128E-2</v>
      </c>
    </row>
    <row r="6180" spans="1:12">
      <c r="A6180" s="98" t="s">
        <v>123</v>
      </c>
      <c r="B6180" s="98">
        <f t="shared" si="525"/>
        <v>14</v>
      </c>
      <c r="C6180" s="98">
        <f t="shared" si="526"/>
        <v>6</v>
      </c>
      <c r="D6180" s="98">
        <f>D6178</f>
        <v>174</v>
      </c>
      <c r="E6180" s="98">
        <f t="shared" si="524"/>
        <v>80</v>
      </c>
      <c r="F6180" s="397">
        <f>F6178+(E6180-E6178)*(F6181-F6178)/(E6181-E6178)</f>
        <v>4.0954333333333333</v>
      </c>
      <c r="G6180" s="98">
        <v>15</v>
      </c>
      <c r="H6180" s="491">
        <f>H6178+(E6180-E6178)*(H6181-H6178)/(E6181-E6178)</f>
        <v>0.2982826666666667</v>
      </c>
      <c r="I6180" s="492">
        <f>I6178+(E6180-E6178)*(I6181-I6178)/(E6181-E6178)</f>
        <v>13.733333333333334</v>
      </c>
      <c r="J6180" s="397">
        <f>J6178+(E6180-E6178)*(J6181-J6178)/(E6181-E6178)</f>
        <v>0.15553333333333333</v>
      </c>
      <c r="K6180" s="469">
        <f t="shared" si="527"/>
        <v>13.73004130310399</v>
      </c>
      <c r="L6180" s="469">
        <f t="shared" si="528"/>
        <v>-3.2920302293444337E-3</v>
      </c>
    </row>
    <row r="6181" spans="1:12">
      <c r="A6181" s="480" t="s">
        <v>123</v>
      </c>
      <c r="B6181" s="480">
        <f t="shared" si="525"/>
        <v>14</v>
      </c>
      <c r="C6181" s="480">
        <f t="shared" si="526"/>
        <v>6</v>
      </c>
      <c r="D6181" s="480">
        <f>D6178</f>
        <v>174</v>
      </c>
      <c r="E6181" s="480">
        <f t="shared" si="524"/>
        <v>81</v>
      </c>
      <c r="F6181" s="484">
        <v>4.1075999999999997</v>
      </c>
      <c r="G6181" s="480">
        <v>15</v>
      </c>
      <c r="H6181" s="482">
        <v>0.29822500000000002</v>
      </c>
      <c r="I6181" s="483">
        <v>13.8</v>
      </c>
      <c r="J6181" s="484">
        <v>0.1537</v>
      </c>
      <c r="K6181" s="469">
        <f t="shared" si="527"/>
        <v>13.773493167910134</v>
      </c>
      <c r="L6181" s="469">
        <f t="shared" si="528"/>
        <v>-2.6506832089866705E-2</v>
      </c>
    </row>
    <row r="6182" spans="1:12">
      <c r="A6182" s="98" t="s">
        <v>123</v>
      </c>
      <c r="B6182" s="98">
        <f t="shared" si="525"/>
        <v>14</v>
      </c>
      <c r="C6182" s="98">
        <f t="shared" si="526"/>
        <v>6</v>
      </c>
      <c r="D6182" s="98">
        <f>D6181</f>
        <v>174</v>
      </c>
      <c r="E6182" s="98">
        <f t="shared" si="524"/>
        <v>82</v>
      </c>
      <c r="F6182" s="397">
        <f>F6181+(E6182-E6181)*(F6184-F6181)/(E6184-E6181)</f>
        <v>4.1196333333333328</v>
      </c>
      <c r="G6182" s="98">
        <v>15</v>
      </c>
      <c r="H6182" s="491">
        <f>H6181+(E6182-E6181)*(H6184-H6181)/(E6184-E6181)</f>
        <v>0.29816666666666669</v>
      </c>
      <c r="I6182" s="492">
        <f>I6181+(E6182-E6181)*(I6184-I6181)/(E6184-E6181)</f>
        <v>13.833333333333334</v>
      </c>
      <c r="J6182" s="397">
        <f>J6181+(E6182-E6181)*(J6184-J6181)/(E6184-E6181)</f>
        <v>0.15186666666666668</v>
      </c>
      <c r="K6182" s="469">
        <f t="shared" si="527"/>
        <v>13.816545556176631</v>
      </c>
      <c r="L6182" s="469">
        <f t="shared" si="528"/>
        <v>-1.6787777156702433E-2</v>
      </c>
    </row>
    <row r="6183" spans="1:12">
      <c r="A6183" s="98" t="s">
        <v>123</v>
      </c>
      <c r="B6183" s="98">
        <f t="shared" si="525"/>
        <v>14</v>
      </c>
      <c r="C6183" s="98">
        <f t="shared" si="526"/>
        <v>6</v>
      </c>
      <c r="D6183" s="98">
        <f>D6181</f>
        <v>174</v>
      </c>
      <c r="E6183" s="98">
        <f t="shared" si="524"/>
        <v>83</v>
      </c>
      <c r="F6183" s="397">
        <f>F6181+(E6183-E6181)*(F6184-F6181)/(E6184-E6181)</f>
        <v>4.1316666666666668</v>
      </c>
      <c r="G6183" s="98">
        <v>15</v>
      </c>
      <c r="H6183" s="491">
        <f>H6181+(E6183-E6181)*(H6184-H6181)/(E6184-E6181)</f>
        <v>0.29810833333333331</v>
      </c>
      <c r="I6183" s="492">
        <f>I6181+(E6183-E6181)*(I6184-I6181)/(E6184-E6181)</f>
        <v>13.866666666666667</v>
      </c>
      <c r="J6183" s="397">
        <f>J6181+(E6183-E6181)*(J6184-J6181)/(E6184-E6181)</f>
        <v>0.15003333333333332</v>
      </c>
      <c r="K6183" s="469">
        <f t="shared" si="527"/>
        <v>13.859614793279849</v>
      </c>
      <c r="L6183" s="469">
        <f t="shared" si="528"/>
        <v>-7.0518733868176753E-3</v>
      </c>
    </row>
    <row r="6184" spans="1:12">
      <c r="A6184" s="480" t="s">
        <v>123</v>
      </c>
      <c r="B6184" s="480">
        <f t="shared" si="525"/>
        <v>14</v>
      </c>
      <c r="C6184" s="480">
        <f t="shared" si="526"/>
        <v>6</v>
      </c>
      <c r="D6184" s="480">
        <f>D6181</f>
        <v>174</v>
      </c>
      <c r="E6184" s="480">
        <f t="shared" si="524"/>
        <v>84</v>
      </c>
      <c r="F6184" s="484">
        <v>4.1436999999999999</v>
      </c>
      <c r="G6184" s="480">
        <v>15</v>
      </c>
      <c r="H6184" s="482">
        <v>0.29804999999999998</v>
      </c>
      <c r="I6184" s="483">
        <v>13.9</v>
      </c>
      <c r="J6184" s="484">
        <v>0.1482</v>
      </c>
      <c r="K6184" s="469">
        <f t="shared" si="527"/>
        <v>13.902700889112566</v>
      </c>
      <c r="L6184" s="469">
        <f t="shared" si="528"/>
        <v>2.7008891125657186E-3</v>
      </c>
    </row>
    <row r="6185" spans="1:12">
      <c r="A6185" s="98" t="s">
        <v>123</v>
      </c>
      <c r="B6185" s="98">
        <f t="shared" si="525"/>
        <v>14</v>
      </c>
      <c r="C6185" s="98">
        <f t="shared" si="526"/>
        <v>6</v>
      </c>
      <c r="D6185" s="98">
        <f>D6184</f>
        <v>174</v>
      </c>
      <c r="E6185" s="98">
        <f t="shared" si="524"/>
        <v>85</v>
      </c>
      <c r="F6185" s="397">
        <f>F6184+(E6185-E6184)*(F6187-F6184)/(E6187-E6184)</f>
        <v>4.1556666666666668</v>
      </c>
      <c r="G6185" s="98">
        <v>15</v>
      </c>
      <c r="H6185" s="491">
        <f>H6184+(E6185-E6184)*(H6187-H6184)/(E6187-E6184)</f>
        <v>0.29798999999999998</v>
      </c>
      <c r="I6185" s="492">
        <f>I6184+(E6185-E6184)*(I6187-I6184)/(E6187-E6184)</f>
        <v>13.933333333333334</v>
      </c>
      <c r="J6185" s="397">
        <f>J6184+(E6185-E6184)*(J6187-J6184)/(E6187-E6184)</f>
        <v>0.14636666666666667</v>
      </c>
      <c r="K6185" s="469">
        <f t="shared" si="527"/>
        <v>13.945658131704645</v>
      </c>
      <c r="L6185" s="469">
        <f t="shared" si="528"/>
        <v>1.2324798371311729E-2</v>
      </c>
    </row>
    <row r="6186" spans="1:12">
      <c r="A6186" s="98" t="s">
        <v>123</v>
      </c>
      <c r="B6186" s="98">
        <f t="shared" si="525"/>
        <v>14</v>
      </c>
      <c r="C6186" s="98">
        <f t="shared" si="526"/>
        <v>6</v>
      </c>
      <c r="D6186" s="98">
        <f>D6184</f>
        <v>174</v>
      </c>
      <c r="E6186" s="98">
        <f t="shared" si="524"/>
        <v>86</v>
      </c>
      <c r="F6186" s="397">
        <f>F6184+(E6186-E6184)*(F6187-F6184)/(E6187-E6184)</f>
        <v>4.1676333333333329</v>
      </c>
      <c r="G6186" s="98">
        <v>15</v>
      </c>
      <c r="H6186" s="491">
        <f>H6184+(E6186-E6184)*(H6187-H6184)/(E6187-E6184)</f>
        <v>0.29793000000000003</v>
      </c>
      <c r="I6186" s="492">
        <f>I6184+(E6186-E6184)*(I6187-I6184)/(E6187-E6184)</f>
        <v>13.966666666666667</v>
      </c>
      <c r="J6186" s="397">
        <f>J6184+(E6186-E6184)*(J6187-J6184)/(E6187-E6184)</f>
        <v>0.14453333333333332</v>
      </c>
      <c r="K6186" s="469">
        <f t="shared" si="527"/>
        <v>13.988632676579506</v>
      </c>
      <c r="L6186" s="469">
        <f t="shared" si="528"/>
        <v>2.1966009912839368E-2</v>
      </c>
    </row>
    <row r="6187" spans="1:12">
      <c r="A6187" s="480" t="s">
        <v>123</v>
      </c>
      <c r="B6187" s="480">
        <f t="shared" si="525"/>
        <v>14</v>
      </c>
      <c r="C6187" s="480">
        <f t="shared" si="526"/>
        <v>6</v>
      </c>
      <c r="D6187" s="480">
        <f>D6184</f>
        <v>174</v>
      </c>
      <c r="E6187" s="480">
        <f t="shared" si="524"/>
        <v>87</v>
      </c>
      <c r="F6187" s="484">
        <v>4.1795999999999998</v>
      </c>
      <c r="G6187" s="480">
        <v>15</v>
      </c>
      <c r="H6187" s="482">
        <v>0.29787000000000002</v>
      </c>
      <c r="I6187" s="483">
        <v>14</v>
      </c>
      <c r="J6187" s="484">
        <v>0.14269999999999999</v>
      </c>
      <c r="K6187" s="469">
        <f t="shared" si="527"/>
        <v>14.031624534192767</v>
      </c>
      <c r="L6187" s="469">
        <f t="shared" si="528"/>
        <v>3.1624534192767229E-2</v>
      </c>
    </row>
    <row r="6188" spans="1:12">
      <c r="A6188" s="98" t="s">
        <v>123</v>
      </c>
      <c r="B6188" s="98">
        <f t="shared" si="525"/>
        <v>14</v>
      </c>
      <c r="C6188" s="98">
        <f t="shared" si="526"/>
        <v>6</v>
      </c>
      <c r="D6188" s="98">
        <f>D6187</f>
        <v>174</v>
      </c>
      <c r="E6188" s="98">
        <f t="shared" si="524"/>
        <v>88</v>
      </c>
      <c r="F6188" s="397">
        <f>F6187+(E6188-E6187)*(F6190-F6187)/(E6190-E6187)</f>
        <v>4.1914333333333333</v>
      </c>
      <c r="G6188" s="98">
        <v>15</v>
      </c>
      <c r="H6188" s="491">
        <f>H6187+(E6188-E6187)*(H6190-H6187)/(E6190-E6187)</f>
        <v>0.29780899999999999</v>
      </c>
      <c r="I6188" s="492">
        <f>I6187+(E6188-E6187)*(I6190-I6187)/(E6190-E6187)</f>
        <v>14.066666666666666</v>
      </c>
      <c r="J6188" s="397">
        <f>J6187+(E6188-E6187)*(J6190-J6187)/(E6190-E6187)</f>
        <v>0.14086666666666667</v>
      </c>
      <c r="K6188" s="469">
        <f t="shared" si="527"/>
        <v>14.074233261363268</v>
      </c>
      <c r="L6188" s="469">
        <f t="shared" si="528"/>
        <v>7.5665946966019249E-3</v>
      </c>
    </row>
    <row r="6189" spans="1:12">
      <c r="A6189" s="98" t="s">
        <v>123</v>
      </c>
      <c r="B6189" s="98">
        <f t="shared" si="525"/>
        <v>14</v>
      </c>
      <c r="C6189" s="98">
        <f t="shared" si="526"/>
        <v>6</v>
      </c>
      <c r="D6189" s="98">
        <f>D6187</f>
        <v>174</v>
      </c>
      <c r="E6189" s="98">
        <f t="shared" si="524"/>
        <v>89</v>
      </c>
      <c r="F6189" s="397">
        <f>F6187+(E6189-E6187)*(F6190-F6187)/(E6190-E6187)</f>
        <v>4.203266666666666</v>
      </c>
      <c r="G6189" s="98">
        <v>15</v>
      </c>
      <c r="H6189" s="491">
        <f>H6187+(E6189-E6187)*(H6190-H6187)/(E6190-E6187)</f>
        <v>0.29774800000000001</v>
      </c>
      <c r="I6189" s="492">
        <f>I6187+(E6189-E6187)*(I6190-I6187)/(E6190-E6187)</f>
        <v>14.133333333333333</v>
      </c>
      <c r="J6189" s="397">
        <f>J6187+(E6189-E6187)*(J6190-J6187)/(E6190-E6187)</f>
        <v>0.13903333333333331</v>
      </c>
      <c r="K6189" s="469">
        <f t="shared" si="527"/>
        <v>14.116859447138742</v>
      </c>
      <c r="L6189" s="469">
        <f t="shared" si="528"/>
        <v>-1.6473886194591003E-2</v>
      </c>
    </row>
    <row r="6190" spans="1:12">
      <c r="A6190" s="480" t="s">
        <v>123</v>
      </c>
      <c r="B6190" s="480">
        <f t="shared" si="525"/>
        <v>14</v>
      </c>
      <c r="C6190" s="480">
        <f t="shared" si="526"/>
        <v>6</v>
      </c>
      <c r="D6190" s="480">
        <f>D6187</f>
        <v>174</v>
      </c>
      <c r="E6190" s="480">
        <f t="shared" si="524"/>
        <v>90</v>
      </c>
      <c r="F6190" s="484">
        <v>4.2150999999999996</v>
      </c>
      <c r="G6190" s="480">
        <v>15</v>
      </c>
      <c r="H6190" s="482">
        <v>0.29768699999999998</v>
      </c>
      <c r="I6190" s="483">
        <v>14.2</v>
      </c>
      <c r="J6190" s="484">
        <v>0.13719999999999999</v>
      </c>
      <c r="K6190" s="469">
        <f t="shared" si="527"/>
        <v>14.159503102251694</v>
      </c>
      <c r="L6190" s="469">
        <f t="shared" si="528"/>
        <v>-4.0496897748305116E-2</v>
      </c>
    </row>
    <row r="6191" spans="1:12">
      <c r="A6191" s="98" t="s">
        <v>123</v>
      </c>
      <c r="B6191" s="98">
        <f t="shared" si="525"/>
        <v>14</v>
      </c>
      <c r="C6191" s="98">
        <f t="shared" si="526"/>
        <v>6</v>
      </c>
      <c r="D6191" s="98">
        <f>D6190</f>
        <v>174</v>
      </c>
      <c r="E6191" s="98">
        <f t="shared" si="524"/>
        <v>91</v>
      </c>
      <c r="F6191" s="397">
        <f>F6190+(E6191-E6190)*(F6193-F6190)/(E6193-E6190)</f>
        <v>4.2268666666666661</v>
      </c>
      <c r="G6191" s="98">
        <v>15</v>
      </c>
      <c r="H6191" s="491">
        <f>H6190+(E6191-E6190)*(H6193-H6190)/(E6193-E6190)</f>
        <v>0.29762466666666665</v>
      </c>
      <c r="I6191" s="492">
        <f>I6190+(E6191-E6190)*(I6193-I6190)/(E6193-E6190)</f>
        <v>14.233333333333333</v>
      </c>
      <c r="J6191" s="397">
        <f>J6190+(E6191-E6190)*(J6193-J6190)/(E6193-E6190)</f>
        <v>0.13536666666666666</v>
      </c>
      <c r="K6191" s="469">
        <f t="shared" si="527"/>
        <v>14.202003866167006</v>
      </c>
      <c r="L6191" s="469">
        <f t="shared" si="528"/>
        <v>-3.1329467166326452E-2</v>
      </c>
    </row>
    <row r="6192" spans="1:12">
      <c r="A6192" s="98" t="s">
        <v>123</v>
      </c>
      <c r="B6192" s="98">
        <f t="shared" si="525"/>
        <v>14</v>
      </c>
      <c r="C6192" s="98">
        <f t="shared" si="526"/>
        <v>6</v>
      </c>
      <c r="D6192" s="98">
        <f>D6190</f>
        <v>174</v>
      </c>
      <c r="E6192" s="98">
        <f t="shared" si="524"/>
        <v>92</v>
      </c>
      <c r="F6192" s="397">
        <f>F6190+(E6192-E6190)*(F6193-F6190)/(E6193-E6190)</f>
        <v>4.2386333333333335</v>
      </c>
      <c r="G6192" s="98">
        <v>15</v>
      </c>
      <c r="H6192" s="491">
        <f>H6190+(E6192-E6190)*(H6193-H6190)/(E6193-E6190)</f>
        <v>0.29756233333333332</v>
      </c>
      <c r="I6192" s="492">
        <f>I6190+(E6192-E6190)*(I6193-I6190)/(E6193-E6190)</f>
        <v>14.266666666666667</v>
      </c>
      <c r="J6192" s="397">
        <f>J6190+(E6192-E6190)*(J6193-J6190)/(E6193-E6190)</f>
        <v>0.13353333333333334</v>
      </c>
      <c r="K6192" s="469">
        <f t="shared" si="527"/>
        <v>14.244522436195442</v>
      </c>
      <c r="L6192" s="469">
        <f t="shared" si="528"/>
        <v>-2.2144230471225157E-2</v>
      </c>
    </row>
    <row r="6193" spans="1:12">
      <c r="A6193" s="480" t="s">
        <v>123</v>
      </c>
      <c r="B6193" s="480">
        <f t="shared" si="525"/>
        <v>14</v>
      </c>
      <c r="C6193" s="480">
        <f t="shared" si="526"/>
        <v>6</v>
      </c>
      <c r="D6193" s="480">
        <f>D6190</f>
        <v>174</v>
      </c>
      <c r="E6193" s="480">
        <f t="shared" si="524"/>
        <v>93</v>
      </c>
      <c r="F6193" s="484">
        <v>4.2504</v>
      </c>
      <c r="G6193" s="480">
        <v>15</v>
      </c>
      <c r="H6193" s="482">
        <v>0.29749999999999999</v>
      </c>
      <c r="I6193" s="483">
        <v>14.3</v>
      </c>
      <c r="J6193" s="484">
        <v>0.13170000000000001</v>
      </c>
      <c r="K6193" s="469">
        <f t="shared" si="527"/>
        <v>14.287058823529412</v>
      </c>
      <c r="L6193" s="469">
        <f t="shared" si="528"/>
        <v>-1.29411764705889E-2</v>
      </c>
    </row>
    <row r="6194" spans="1:12">
      <c r="A6194" s="98" t="s">
        <v>123</v>
      </c>
      <c r="B6194" s="98">
        <f t="shared" si="525"/>
        <v>14</v>
      </c>
      <c r="C6194" s="98">
        <f t="shared" si="526"/>
        <v>6</v>
      </c>
      <c r="D6194" s="98">
        <f>D6193</f>
        <v>174</v>
      </c>
      <c r="E6194" s="98">
        <f t="shared" si="524"/>
        <v>94</v>
      </c>
      <c r="F6194" s="397">
        <f>F6193+(E6194-E6193)*(F6196-F6193)/(E6196-E6193)</f>
        <v>4.2620666666666667</v>
      </c>
      <c r="G6194" s="98">
        <v>15</v>
      </c>
      <c r="H6194" s="491">
        <f>H6193+(E6194-E6193)*(H6196-H6193)/(E6196-E6193)</f>
        <v>0.29743666666666668</v>
      </c>
      <c r="I6194" s="492">
        <f>I6193+(E6194-E6193)*(I6196-I6193)/(E6196-E6193)</f>
        <v>14.333333333333334</v>
      </c>
      <c r="J6194" s="397">
        <f>J6193+(E6194-E6193)*(J6196-J6193)/(E6196-E6193)</f>
        <v>0.12986666666666669</v>
      </c>
      <c r="K6194" s="469">
        <f t="shared" si="527"/>
        <v>14.329325010366352</v>
      </c>
      <c r="L6194" s="469">
        <f t="shared" si="528"/>
        <v>-4.0083229669818365E-3</v>
      </c>
    </row>
    <row r="6195" spans="1:12">
      <c r="A6195" s="98" t="s">
        <v>123</v>
      </c>
      <c r="B6195" s="98">
        <f t="shared" si="525"/>
        <v>14</v>
      </c>
      <c r="C6195" s="98">
        <f t="shared" si="526"/>
        <v>6</v>
      </c>
      <c r="D6195" s="98">
        <f>D6193</f>
        <v>174</v>
      </c>
      <c r="E6195" s="98">
        <f t="shared" ref="E6195:E6220" si="529">E6194+1</f>
        <v>95</v>
      </c>
      <c r="F6195" s="397">
        <f>F6193+(E6195-E6193)*(F6196-F6193)/(E6196-E6193)</f>
        <v>4.2737333333333334</v>
      </c>
      <c r="G6195" s="98">
        <v>15</v>
      </c>
      <c r="H6195" s="491">
        <f>H6193+(E6195-E6193)*(H6196-H6193)/(E6196-E6193)</f>
        <v>0.29737333333333332</v>
      </c>
      <c r="I6195" s="492">
        <f>I6193+(E6195-E6193)*(I6196-I6193)/(E6196-E6193)</f>
        <v>14.366666666666667</v>
      </c>
      <c r="J6195" s="397">
        <f>J6193+(E6195-E6193)*(J6196-J6193)/(E6196-E6193)</f>
        <v>0.12803333333333333</v>
      </c>
      <c r="K6195" s="469">
        <f t="shared" si="527"/>
        <v>14.37160920055598</v>
      </c>
      <c r="L6195" s="469">
        <f t="shared" si="528"/>
        <v>4.9425338893129833E-3</v>
      </c>
    </row>
    <row r="6196" spans="1:12">
      <c r="A6196" s="480" t="s">
        <v>123</v>
      </c>
      <c r="B6196" s="480">
        <f t="shared" si="525"/>
        <v>14</v>
      </c>
      <c r="C6196" s="480">
        <f t="shared" si="526"/>
        <v>6</v>
      </c>
      <c r="D6196" s="480">
        <f>D6193</f>
        <v>174</v>
      </c>
      <c r="E6196" s="480">
        <f t="shared" si="529"/>
        <v>96</v>
      </c>
      <c r="F6196" s="484">
        <v>4.2854000000000001</v>
      </c>
      <c r="G6196" s="480">
        <v>15</v>
      </c>
      <c r="H6196" s="482">
        <v>0.29731000000000002</v>
      </c>
      <c r="I6196" s="483">
        <v>14.4</v>
      </c>
      <c r="J6196" s="484">
        <v>0.12620000000000001</v>
      </c>
      <c r="K6196" s="469">
        <f t="shared" si="527"/>
        <v>14.413911405603578</v>
      </c>
      <c r="L6196" s="469">
        <f t="shared" si="528"/>
        <v>1.391140560357762E-2</v>
      </c>
    </row>
    <row r="6197" spans="1:12">
      <c r="A6197" s="98" t="s">
        <v>123</v>
      </c>
      <c r="B6197" s="98">
        <f t="shared" si="525"/>
        <v>14</v>
      </c>
      <c r="C6197" s="98">
        <f t="shared" si="526"/>
        <v>6</v>
      </c>
      <c r="D6197" s="98">
        <f>D6196</f>
        <v>174</v>
      </c>
      <c r="E6197" s="98">
        <f t="shared" si="529"/>
        <v>97</v>
      </c>
      <c r="F6197" s="397">
        <f>F6196+(E6197-E6196)*(F6199-F6196)/(E6199-E6196)</f>
        <v>4.2969333333333335</v>
      </c>
      <c r="G6197" s="98">
        <v>15</v>
      </c>
      <c r="H6197" s="491">
        <f>H6196+(E6197-E6196)*(H6199-H6196)/(E6199-E6196)</f>
        <v>0.29724500000000004</v>
      </c>
      <c r="I6197" s="492">
        <f>I6196+(E6197-E6196)*(I6199-I6196)/(E6199-E6196)</f>
        <v>14.433333333333334</v>
      </c>
      <c r="J6197" s="397">
        <f>J6196+(E6197-E6196)*(J6199-J6196)/(E6199-E6196)</f>
        <v>0.12436666666666667</v>
      </c>
      <c r="K6197" s="469">
        <f t="shared" si="527"/>
        <v>14.455864130038631</v>
      </c>
      <c r="L6197" s="469">
        <f t="shared" si="528"/>
        <v>2.2530796705297007E-2</v>
      </c>
    </row>
    <row r="6198" spans="1:12">
      <c r="A6198" s="98" t="s">
        <v>123</v>
      </c>
      <c r="B6198" s="98">
        <f t="shared" si="525"/>
        <v>14</v>
      </c>
      <c r="C6198" s="98">
        <f t="shared" si="526"/>
        <v>6</v>
      </c>
      <c r="D6198" s="98">
        <f>D6196</f>
        <v>174</v>
      </c>
      <c r="E6198" s="98">
        <f t="shared" si="529"/>
        <v>98</v>
      </c>
      <c r="F6198" s="397">
        <f>F6196+(E6198-E6196)*(F6199-F6196)/(E6199-E6196)</f>
        <v>4.3084666666666669</v>
      </c>
      <c r="G6198" s="98">
        <v>15</v>
      </c>
      <c r="H6198" s="491">
        <f>H6196+(E6198-E6196)*(H6199-H6196)/(E6199-E6196)</f>
        <v>0.29718</v>
      </c>
      <c r="I6198" s="492">
        <f>I6196+(E6198-E6196)*(I6199-I6196)/(E6199-E6196)</f>
        <v>14.466666666666667</v>
      </c>
      <c r="J6198" s="397">
        <f>J6196+(E6198-E6196)*(J6199-J6196)/(E6199-E6196)</f>
        <v>0.12253333333333334</v>
      </c>
      <c r="K6198" s="469">
        <f t="shared" si="527"/>
        <v>14.497835206496624</v>
      </c>
      <c r="L6198" s="469">
        <f t="shared" si="528"/>
        <v>3.1168539829957709E-2</v>
      </c>
    </row>
    <row r="6199" spans="1:12">
      <c r="A6199" s="480" t="s">
        <v>123</v>
      </c>
      <c r="B6199" s="480">
        <f t="shared" si="525"/>
        <v>14</v>
      </c>
      <c r="C6199" s="480">
        <f t="shared" si="526"/>
        <v>6</v>
      </c>
      <c r="D6199" s="480">
        <f>D6196</f>
        <v>174</v>
      </c>
      <c r="E6199" s="480">
        <f t="shared" si="529"/>
        <v>99</v>
      </c>
      <c r="F6199" s="484">
        <v>4.32</v>
      </c>
      <c r="G6199" s="480">
        <v>15</v>
      </c>
      <c r="H6199" s="482">
        <v>0.29711500000000002</v>
      </c>
      <c r="I6199" s="483">
        <v>14.5</v>
      </c>
      <c r="J6199" s="484">
        <v>0.1207</v>
      </c>
      <c r="K6199" s="469">
        <f t="shared" si="527"/>
        <v>14.539824647022197</v>
      </c>
      <c r="L6199" s="469">
        <f t="shared" si="528"/>
        <v>3.9824647022197013E-2</v>
      </c>
    </row>
    <row r="6200" spans="1:12">
      <c r="A6200" s="98" t="s">
        <v>123</v>
      </c>
      <c r="B6200" s="98">
        <f t="shared" si="525"/>
        <v>14</v>
      </c>
      <c r="C6200" s="98">
        <f t="shared" si="526"/>
        <v>6</v>
      </c>
      <c r="D6200" s="98">
        <f>D6199</f>
        <v>174</v>
      </c>
      <c r="E6200" s="98">
        <f t="shared" si="529"/>
        <v>100</v>
      </c>
      <c r="F6200" s="397">
        <f>F6199+(E6200-E6199)*(F6202-F6199)/(E6202-E6199)</f>
        <v>4.3314666666666666</v>
      </c>
      <c r="G6200" s="98">
        <v>15</v>
      </c>
      <c r="H6200" s="491">
        <f>H6199+(E6200-E6199)*(H6202-H6199)/(E6202-E6199)</f>
        <v>0.29704866666666668</v>
      </c>
      <c r="I6200" s="492">
        <f>I6199+(E6200-E6199)*(I6202-I6199)/(E6202-E6199)</f>
        <v>14.566666666666666</v>
      </c>
      <c r="J6200" s="397">
        <f>J6199+(E6200-E6199)*(J6202-J6199)/(E6202-E6199)</f>
        <v>0.11890000000000001</v>
      </c>
      <c r="K6200" s="469">
        <f t="shared" si="527"/>
        <v>14.581673485601685</v>
      </c>
      <c r="L6200" s="469">
        <f t="shared" si="528"/>
        <v>1.5006818935018984E-2</v>
      </c>
    </row>
    <row r="6201" spans="1:12">
      <c r="A6201" s="98" t="s">
        <v>123</v>
      </c>
      <c r="B6201" s="98">
        <f t="shared" si="525"/>
        <v>14</v>
      </c>
      <c r="C6201" s="98">
        <f t="shared" si="526"/>
        <v>6</v>
      </c>
      <c r="D6201" s="98">
        <f>D6199</f>
        <v>174</v>
      </c>
      <c r="E6201" s="98">
        <f t="shared" si="529"/>
        <v>101</v>
      </c>
      <c r="F6201" s="397">
        <f>F6199+(E6201-E6199)*(F6202-F6199)/(E6202-E6199)</f>
        <v>4.3429333333333338</v>
      </c>
      <c r="G6201" s="98">
        <v>15</v>
      </c>
      <c r="H6201" s="491">
        <f>H6199+(E6201-E6199)*(H6202-H6199)/(E6202-E6199)</f>
        <v>0.29698233333333335</v>
      </c>
      <c r="I6201" s="492">
        <f>I6199+(E6201-E6199)*(I6202-I6199)/(E6202-E6199)</f>
        <v>14.633333333333333</v>
      </c>
      <c r="J6201" s="397">
        <f>J6199+(E6201-E6199)*(J6202-J6199)/(E6202-E6199)</f>
        <v>0.1171</v>
      </c>
      <c r="K6201" s="469">
        <f t="shared" si="527"/>
        <v>14.623541018713796</v>
      </c>
      <c r="L6201" s="469">
        <f t="shared" si="528"/>
        <v>-9.7923146195366684E-3</v>
      </c>
    </row>
    <row r="6202" spans="1:12">
      <c r="A6202" s="480" t="s">
        <v>123</v>
      </c>
      <c r="B6202" s="480">
        <f t="shared" si="525"/>
        <v>14</v>
      </c>
      <c r="C6202" s="480">
        <f t="shared" si="526"/>
        <v>6</v>
      </c>
      <c r="D6202" s="480">
        <f>D6199</f>
        <v>174</v>
      </c>
      <c r="E6202" s="480">
        <f t="shared" si="529"/>
        <v>102</v>
      </c>
      <c r="F6202" s="484">
        <v>4.3544</v>
      </c>
      <c r="G6202" s="480">
        <v>15</v>
      </c>
      <c r="H6202" s="482">
        <v>0.29691600000000001</v>
      </c>
      <c r="I6202" s="483">
        <v>14.7</v>
      </c>
      <c r="J6202" s="484">
        <v>0.1153</v>
      </c>
      <c r="K6202" s="469">
        <f t="shared" si="527"/>
        <v>14.665427258888036</v>
      </c>
      <c r="L6202" s="469">
        <f t="shared" si="528"/>
        <v>-3.4572741111963623E-2</v>
      </c>
    </row>
    <row r="6203" spans="1:12">
      <c r="A6203" s="98" t="s">
        <v>123</v>
      </c>
      <c r="B6203" s="98">
        <f t="shared" si="525"/>
        <v>14</v>
      </c>
      <c r="C6203" s="98">
        <f t="shared" si="526"/>
        <v>6</v>
      </c>
      <c r="D6203" s="98">
        <f>D6202</f>
        <v>174</v>
      </c>
      <c r="E6203" s="98">
        <f t="shared" si="529"/>
        <v>103</v>
      </c>
      <c r="F6203" s="397">
        <f>F6202+(E6203-E6202)*(F6205-F6202)/(E6205-E6202)</f>
        <v>4.3658000000000001</v>
      </c>
      <c r="G6203" s="98">
        <v>15</v>
      </c>
      <c r="H6203" s="491">
        <f>H6202+(E6203-E6202)*(H6205-H6202)/(E6205-E6202)</f>
        <v>0.29684833333333333</v>
      </c>
      <c r="I6203" s="492">
        <f>I6202+(E6203-E6202)*(I6205-I6202)/(E6205-E6202)</f>
        <v>14.733333333333333</v>
      </c>
      <c r="J6203" s="397">
        <f>J6202+(E6203-E6202)*(J6205-J6202)/(E6205-E6202)</f>
        <v>0.11346666666666666</v>
      </c>
      <c r="K6203" s="469">
        <f t="shared" si="527"/>
        <v>14.707173697005768</v>
      </c>
      <c r="L6203" s="469">
        <f t="shared" si="528"/>
        <v>-2.6159636327564684E-2</v>
      </c>
    </row>
    <row r="6204" spans="1:12">
      <c r="A6204" s="98" t="s">
        <v>123</v>
      </c>
      <c r="B6204" s="98">
        <f t="shared" si="525"/>
        <v>14</v>
      </c>
      <c r="C6204" s="98">
        <f t="shared" si="526"/>
        <v>6</v>
      </c>
      <c r="D6204" s="98">
        <f>D6202</f>
        <v>174</v>
      </c>
      <c r="E6204" s="98">
        <f t="shared" si="529"/>
        <v>104</v>
      </c>
      <c r="F6204" s="397">
        <f>F6202+(E6204-E6202)*(F6205-F6202)/(E6205-E6202)</f>
        <v>4.3772000000000002</v>
      </c>
      <c r="G6204" s="98">
        <v>15</v>
      </c>
      <c r="H6204" s="491">
        <f>H6202+(E6204-E6202)*(H6205-H6202)/(E6205-E6202)</f>
        <v>0.29678066666666669</v>
      </c>
      <c r="I6204" s="492">
        <f>I6202+(E6204-E6202)*(I6205-I6202)/(E6205-E6202)</f>
        <v>14.766666666666667</v>
      </c>
      <c r="J6204" s="397">
        <f>J6202+(E6204-E6202)*(J6205-J6202)/(E6205-E6202)</f>
        <v>0.11163333333333333</v>
      </c>
      <c r="K6204" s="469">
        <f t="shared" si="527"/>
        <v>14.748939171689081</v>
      </c>
      <c r="L6204" s="469">
        <f t="shared" si="528"/>
        <v>-1.7727494977586744E-2</v>
      </c>
    </row>
    <row r="6205" spans="1:12">
      <c r="A6205" s="480" t="s">
        <v>123</v>
      </c>
      <c r="B6205" s="480">
        <f t="shared" ref="B6205:B6268" si="530">INT(D6205/12)</f>
        <v>14</v>
      </c>
      <c r="C6205" s="480">
        <f t="shared" ref="C6205:C6268" si="531">D6205-B6205*12</f>
        <v>6</v>
      </c>
      <c r="D6205" s="480">
        <f>D6202</f>
        <v>174</v>
      </c>
      <c r="E6205" s="480">
        <f t="shared" si="529"/>
        <v>105</v>
      </c>
      <c r="F6205" s="484">
        <v>4.3886000000000003</v>
      </c>
      <c r="G6205" s="480">
        <v>15</v>
      </c>
      <c r="H6205" s="482">
        <v>0.296713</v>
      </c>
      <c r="I6205" s="483">
        <v>14.8</v>
      </c>
      <c r="J6205" s="484">
        <v>0.10979999999999999</v>
      </c>
      <c r="K6205" s="469">
        <f t="shared" si="527"/>
        <v>14.790723695962091</v>
      </c>
      <c r="L6205" s="469">
        <f t="shared" si="528"/>
        <v>-9.2763040379093553E-3</v>
      </c>
    </row>
    <row r="6206" spans="1:12">
      <c r="A6206" s="98" t="s">
        <v>123</v>
      </c>
      <c r="B6206" s="98">
        <f t="shared" si="530"/>
        <v>14</v>
      </c>
      <c r="C6206" s="98">
        <f t="shared" si="531"/>
        <v>6</v>
      </c>
      <c r="D6206" s="98">
        <f>D6205</f>
        <v>174</v>
      </c>
      <c r="E6206" s="98">
        <f t="shared" si="529"/>
        <v>106</v>
      </c>
      <c r="F6206" s="397">
        <f>F6205+(E6206-E6205)*(F6208-F6205)/(E6208-E6205)</f>
        <v>4.399866666666667</v>
      </c>
      <c r="G6206" s="98">
        <v>15</v>
      </c>
      <c r="H6206" s="491">
        <f>H6205+(E6206-E6205)*(H6208-H6205)/(E6208-E6205)</f>
        <v>0.29664400000000002</v>
      </c>
      <c r="I6206" s="492">
        <f>I6205+(E6206-E6205)*(I6208-I6205)/(E6208-E6205)</f>
        <v>14.833333333333334</v>
      </c>
      <c r="J6206" s="397">
        <f>J6205+(E6206-E6205)*(J6208-J6205)/(E6208-E6205)</f>
        <v>0.10796666666666667</v>
      </c>
      <c r="K6206" s="469">
        <f t="shared" si="527"/>
        <v>14.832144478454534</v>
      </c>
      <c r="L6206" s="469">
        <f t="shared" si="528"/>
        <v>-1.1888548787997166E-3</v>
      </c>
    </row>
    <row r="6207" spans="1:12">
      <c r="A6207" s="98" t="s">
        <v>123</v>
      </c>
      <c r="B6207" s="98">
        <f t="shared" si="530"/>
        <v>14</v>
      </c>
      <c r="C6207" s="98">
        <f t="shared" si="531"/>
        <v>6</v>
      </c>
      <c r="D6207" s="98">
        <f>D6205</f>
        <v>174</v>
      </c>
      <c r="E6207" s="98">
        <f t="shared" si="529"/>
        <v>107</v>
      </c>
      <c r="F6207" s="397">
        <f>F6205+(E6207-E6205)*(F6208-F6205)/(E6208-E6205)</f>
        <v>4.4111333333333329</v>
      </c>
      <c r="G6207" s="98">
        <v>15</v>
      </c>
      <c r="H6207" s="491">
        <f>H6205+(E6207-E6205)*(H6208-H6205)/(E6208-E6205)</f>
        <v>0.29657499999999998</v>
      </c>
      <c r="I6207" s="492">
        <f>I6205+(E6207-E6205)*(I6208-I6205)/(E6208-E6205)</f>
        <v>14.866666666666667</v>
      </c>
      <c r="J6207" s="397">
        <f>J6205+(E6207-E6205)*(J6208-J6205)/(E6208-E6205)</f>
        <v>0.10613333333333333</v>
      </c>
      <c r="K6207" s="469">
        <f t="shared" si="527"/>
        <v>14.873584534547192</v>
      </c>
      <c r="L6207" s="469">
        <f t="shared" si="528"/>
        <v>6.9178678805243976E-3</v>
      </c>
    </row>
    <row r="6208" spans="1:12">
      <c r="A6208" s="480" t="s">
        <v>123</v>
      </c>
      <c r="B6208" s="480">
        <f t="shared" si="530"/>
        <v>14</v>
      </c>
      <c r="C6208" s="480">
        <f t="shared" si="531"/>
        <v>6</v>
      </c>
      <c r="D6208" s="480">
        <f>D6205</f>
        <v>174</v>
      </c>
      <c r="E6208" s="480">
        <f t="shared" si="529"/>
        <v>108</v>
      </c>
      <c r="F6208" s="484">
        <v>4.4223999999999997</v>
      </c>
      <c r="G6208" s="480">
        <v>15</v>
      </c>
      <c r="H6208" s="482">
        <v>0.29650599999999999</v>
      </c>
      <c r="I6208" s="483">
        <v>14.9</v>
      </c>
      <c r="J6208" s="484">
        <v>0.1043</v>
      </c>
      <c r="K6208" s="469">
        <f t="shared" si="527"/>
        <v>14.91504387769556</v>
      </c>
      <c r="L6208" s="469">
        <f t="shared" si="528"/>
        <v>1.504387769555926E-2</v>
      </c>
    </row>
    <row r="6209" spans="1:12">
      <c r="A6209" s="98" t="s">
        <v>123</v>
      </c>
      <c r="B6209" s="98">
        <f t="shared" si="530"/>
        <v>14</v>
      </c>
      <c r="C6209" s="98">
        <f t="shared" si="531"/>
        <v>6</v>
      </c>
      <c r="D6209" s="98">
        <f>D6208</f>
        <v>174</v>
      </c>
      <c r="E6209" s="98">
        <f t="shared" si="529"/>
        <v>109</v>
      </c>
      <c r="F6209" s="397">
        <f>F6208+(E6209-E6208)*(F6211-F6208)/(E6211-E6208)</f>
        <v>4.4336000000000002</v>
      </c>
      <c r="G6209" s="98">
        <v>15</v>
      </c>
      <c r="H6209" s="491">
        <f>H6208+(E6209-E6208)*(H6211-H6208)/(E6211-E6208)</f>
        <v>0.29643533333333333</v>
      </c>
      <c r="I6209" s="492">
        <f>I6208+(E6209-E6208)*(I6211-I6208)/(E6211-E6208)</f>
        <v>14.933333333333334</v>
      </c>
      <c r="J6209" s="397">
        <f>J6208+(E6209-E6208)*(J6211-J6208)/(E6211-E6208)</f>
        <v>0.10246666666666666</v>
      </c>
      <c r="K6209" s="469">
        <f t="shared" si="527"/>
        <v>14.956381717878886</v>
      </c>
      <c r="L6209" s="469">
        <f t="shared" si="528"/>
        <v>2.3048384545552025E-2</v>
      </c>
    </row>
    <row r="6210" spans="1:12">
      <c r="A6210" s="98" t="s">
        <v>123</v>
      </c>
      <c r="B6210" s="98">
        <f t="shared" si="530"/>
        <v>14</v>
      </c>
      <c r="C6210" s="98">
        <f t="shared" si="531"/>
        <v>6</v>
      </c>
      <c r="D6210" s="98">
        <f>D6208</f>
        <v>174</v>
      </c>
      <c r="E6210" s="98">
        <f t="shared" si="529"/>
        <v>110</v>
      </c>
      <c r="F6210" s="397">
        <f>F6208+(E6210-E6208)*(F6211-F6208)/(E6211-E6208)</f>
        <v>4.4447999999999999</v>
      </c>
      <c r="G6210" s="98">
        <v>15</v>
      </c>
      <c r="H6210" s="491">
        <f>H6208+(E6210-E6208)*(H6211-H6208)/(E6211-E6208)</f>
        <v>0.29636466666666667</v>
      </c>
      <c r="I6210" s="492">
        <f>I6208+(E6210-E6208)*(I6211-I6208)/(E6211-E6208)</f>
        <v>14.966666666666667</v>
      </c>
      <c r="J6210" s="397">
        <f>J6208+(E6210-E6208)*(J6211-J6208)/(E6211-E6208)</f>
        <v>0.10063333333333334</v>
      </c>
      <c r="K6210" s="469">
        <f t="shared" si="527"/>
        <v>14.997739271663063</v>
      </c>
      <c r="L6210" s="469">
        <f t="shared" si="528"/>
        <v>3.107260499639608E-2</v>
      </c>
    </row>
    <row r="6211" spans="1:12">
      <c r="A6211" s="480" t="s">
        <v>123</v>
      </c>
      <c r="B6211" s="480">
        <f t="shared" si="530"/>
        <v>14</v>
      </c>
      <c r="C6211" s="480">
        <f t="shared" si="531"/>
        <v>6</v>
      </c>
      <c r="D6211" s="480">
        <f>D6208</f>
        <v>174</v>
      </c>
      <c r="E6211" s="480">
        <f t="shared" si="529"/>
        <v>111</v>
      </c>
      <c r="F6211" s="484">
        <v>4.4560000000000004</v>
      </c>
      <c r="G6211" s="480">
        <v>15</v>
      </c>
      <c r="H6211" s="482">
        <v>0.296294</v>
      </c>
      <c r="I6211" s="483">
        <v>15</v>
      </c>
      <c r="J6211" s="484">
        <v>9.8799999999999999E-2</v>
      </c>
      <c r="K6211" s="469">
        <f t="shared" si="527"/>
        <v>15.039116553153288</v>
      </c>
      <c r="L6211" s="469">
        <f t="shared" si="528"/>
        <v>3.9116553153288436E-2</v>
      </c>
    </row>
    <row r="6212" spans="1:12">
      <c r="A6212" s="98" t="s">
        <v>123</v>
      </c>
      <c r="B6212" s="98">
        <f t="shared" si="530"/>
        <v>14</v>
      </c>
      <c r="C6212" s="98">
        <f t="shared" si="531"/>
        <v>6</v>
      </c>
      <c r="D6212" s="98">
        <f>D6211</f>
        <v>174</v>
      </c>
      <c r="E6212" s="98">
        <f t="shared" si="529"/>
        <v>112</v>
      </c>
      <c r="F6212" s="397">
        <f>F6211+(E6212-E6211)*(F6214-F6211)/(E6214-E6211)</f>
        <v>4.4671333333333338</v>
      </c>
      <c r="G6212" s="98">
        <v>15</v>
      </c>
      <c r="H6212" s="491">
        <f>H6211+(E6212-E6211)*(H6214-H6211)/(E6214-E6211)</f>
        <v>0.29622199999999999</v>
      </c>
      <c r="I6212" s="492">
        <f>I6211+(E6212-E6211)*(I6214-I6211)/(E6214-E6211)</f>
        <v>15.066666666666666</v>
      </c>
      <c r="J6212" s="397">
        <f>J6211+(E6212-E6211)*(J6214-J6211)/(E6214-E6211)</f>
        <v>9.6966666666666659E-2</v>
      </c>
      <c r="K6212" s="469">
        <f t="shared" si="527"/>
        <v>15.080356399367144</v>
      </c>
      <c r="L6212" s="469">
        <f t="shared" si="528"/>
        <v>1.3689732700477464E-2</v>
      </c>
    </row>
    <row r="6213" spans="1:12">
      <c r="A6213" s="98" t="s">
        <v>123</v>
      </c>
      <c r="B6213" s="98">
        <f t="shared" si="530"/>
        <v>14</v>
      </c>
      <c r="C6213" s="98">
        <f t="shared" si="531"/>
        <v>6</v>
      </c>
      <c r="D6213" s="98">
        <f>D6211</f>
        <v>174</v>
      </c>
      <c r="E6213" s="98">
        <f t="shared" si="529"/>
        <v>113</v>
      </c>
      <c r="F6213" s="397">
        <f>F6211+(E6213-E6211)*(F6214-F6211)/(E6214-E6211)</f>
        <v>4.4782666666666664</v>
      </c>
      <c r="G6213" s="98">
        <v>15</v>
      </c>
      <c r="H6213" s="491">
        <f>H6211+(E6213-E6211)*(H6214-H6211)/(E6214-E6211)</f>
        <v>0.29615000000000002</v>
      </c>
      <c r="I6213" s="492">
        <f>I6211+(E6213-E6211)*(I6214-I6211)/(E6214-E6211)</f>
        <v>15.133333333333333</v>
      </c>
      <c r="J6213" s="397">
        <f>J6211+(E6213-E6211)*(J6214-J6211)/(E6214-E6211)</f>
        <v>9.5133333333333334E-2</v>
      </c>
      <c r="K6213" s="469">
        <f t="shared" si="527"/>
        <v>15.121616298047158</v>
      </c>
      <c r="L6213" s="469">
        <f t="shared" si="528"/>
        <v>-1.1717035286174848E-2</v>
      </c>
    </row>
    <row r="6214" spans="1:12">
      <c r="A6214" s="480" t="s">
        <v>123</v>
      </c>
      <c r="B6214" s="480">
        <f t="shared" si="530"/>
        <v>14</v>
      </c>
      <c r="C6214" s="480">
        <f t="shared" si="531"/>
        <v>6</v>
      </c>
      <c r="D6214" s="480">
        <f>D6211</f>
        <v>174</v>
      </c>
      <c r="E6214" s="480">
        <f t="shared" si="529"/>
        <v>114</v>
      </c>
      <c r="F6214" s="484">
        <v>4.4893999999999998</v>
      </c>
      <c r="G6214" s="480">
        <v>15</v>
      </c>
      <c r="H6214" s="482">
        <v>0.29607800000000001</v>
      </c>
      <c r="I6214" s="483">
        <v>15.2</v>
      </c>
      <c r="J6214" s="484">
        <v>9.3299999999999994E-2</v>
      </c>
      <c r="K6214" s="469">
        <f t="shared" si="527"/>
        <v>15.16289626382237</v>
      </c>
      <c r="L6214" s="469">
        <f t="shared" si="528"/>
        <v>-3.7103736177629187E-2</v>
      </c>
    </row>
    <row r="6215" spans="1:12">
      <c r="A6215" s="98" t="s">
        <v>123</v>
      </c>
      <c r="B6215" s="98">
        <f t="shared" si="530"/>
        <v>14</v>
      </c>
      <c r="C6215" s="98">
        <f t="shared" si="531"/>
        <v>6</v>
      </c>
      <c r="D6215" s="98">
        <f>D6214</f>
        <v>174</v>
      </c>
      <c r="E6215" s="98">
        <f t="shared" si="529"/>
        <v>115</v>
      </c>
      <c r="F6215" s="397">
        <f>F6214+(E6215-E6214)*(F6217-F6214)/(E6217-E6214)</f>
        <v>4.5004333333333335</v>
      </c>
      <c r="G6215" s="98">
        <v>15</v>
      </c>
      <c r="H6215" s="491">
        <f>H6214+(E6215-E6214)*(H6217-H6214)/(E6217-E6214)</f>
        <v>0.29600466666666669</v>
      </c>
      <c r="I6215" s="492">
        <f>I6214+(E6215-E6214)*(I6217-I6214)/(E6217-E6214)</f>
        <v>15.233333333333333</v>
      </c>
      <c r="J6215" s="397">
        <f>J6214+(E6215-E6214)*(J6217-J6214)/(E6217-E6214)</f>
        <v>9.1466666666666668E-2</v>
      </c>
      <c r="K6215" s="469">
        <f t="shared" si="527"/>
        <v>15.203926965115414</v>
      </c>
      <c r="L6215" s="469">
        <f t="shared" si="528"/>
        <v>-2.94063682179182E-2</v>
      </c>
    </row>
    <row r="6216" spans="1:12">
      <c r="A6216" s="98" t="s">
        <v>123</v>
      </c>
      <c r="B6216" s="98">
        <f t="shared" si="530"/>
        <v>14</v>
      </c>
      <c r="C6216" s="98">
        <f t="shared" si="531"/>
        <v>6</v>
      </c>
      <c r="D6216" s="98">
        <f>D6214</f>
        <v>174</v>
      </c>
      <c r="E6216" s="98">
        <f t="shared" si="529"/>
        <v>116</v>
      </c>
      <c r="F6216" s="397">
        <f>F6214+(E6216-E6214)*(F6217-F6214)/(E6217-E6214)</f>
        <v>4.5114666666666663</v>
      </c>
      <c r="G6216" s="98">
        <v>15</v>
      </c>
      <c r="H6216" s="491">
        <f>H6214+(E6216-E6214)*(H6217-H6214)/(E6217-E6214)</f>
        <v>0.29593133333333332</v>
      </c>
      <c r="I6216" s="492">
        <f>I6214+(E6216-E6214)*(I6217-I6214)/(E6217-E6214)</f>
        <v>15.266666666666667</v>
      </c>
      <c r="J6216" s="397">
        <f>J6214+(E6216-E6214)*(J6217-J6214)/(E6217-E6214)</f>
        <v>8.9633333333333329E-2</v>
      </c>
      <c r="K6216" s="469">
        <f t="shared" si="527"/>
        <v>15.244978001653536</v>
      </c>
      <c r="L6216" s="469">
        <f t="shared" si="528"/>
        <v>-2.1688665013131825E-2</v>
      </c>
    </row>
    <row r="6217" spans="1:12">
      <c r="A6217" s="480" t="s">
        <v>123</v>
      </c>
      <c r="B6217" s="480">
        <f t="shared" si="530"/>
        <v>14</v>
      </c>
      <c r="C6217" s="480">
        <f t="shared" si="531"/>
        <v>6</v>
      </c>
      <c r="D6217" s="480">
        <f>D6214</f>
        <v>174</v>
      </c>
      <c r="E6217" s="480">
        <f t="shared" si="529"/>
        <v>117</v>
      </c>
      <c r="F6217" s="484">
        <v>4.5225</v>
      </c>
      <c r="G6217" s="480">
        <v>15</v>
      </c>
      <c r="H6217" s="482">
        <v>0.29585800000000001</v>
      </c>
      <c r="I6217" s="483">
        <v>15.3</v>
      </c>
      <c r="J6217" s="484">
        <v>8.7800000000000003E-2</v>
      </c>
      <c r="K6217" s="469">
        <f t="shared" si="527"/>
        <v>15.286049388558023</v>
      </c>
      <c r="L6217" s="469">
        <f t="shared" si="528"/>
        <v>-1.3950611441977401E-2</v>
      </c>
    </row>
    <row r="6218" spans="1:12">
      <c r="A6218" s="98" t="s">
        <v>123</v>
      </c>
      <c r="B6218" s="98">
        <f t="shared" si="530"/>
        <v>14</v>
      </c>
      <c r="C6218" s="98">
        <f t="shared" si="531"/>
        <v>6</v>
      </c>
      <c r="D6218" s="98">
        <f>D6217</f>
        <v>174</v>
      </c>
      <c r="E6218" s="98">
        <f t="shared" si="529"/>
        <v>118</v>
      </c>
      <c r="F6218" s="397">
        <f>F6217+(E6218-E6217)*(F6220-F6217)/(E6220-E6217)</f>
        <v>4.5334666666666665</v>
      </c>
      <c r="G6218" s="98">
        <v>15</v>
      </c>
      <c r="H6218" s="491">
        <f>H6217+(E6218-E6217)*(H6220-H6217)/(E6220-E6217)</f>
        <v>0.29578266666666669</v>
      </c>
      <c r="I6218" s="492">
        <f>I6217+(E6218-E6217)*(I6220-I6217)/(E6220-E6217)</f>
        <v>15.333333333333334</v>
      </c>
      <c r="J6218" s="397">
        <f>J6217+(E6218-E6217)*(J6220-J6217)/(E6220-E6217)</f>
        <v>0.16127666666666668</v>
      </c>
      <c r="K6218" s="469">
        <f t="shared" si="527"/>
        <v>15.327019388109285</v>
      </c>
      <c r="L6218" s="469">
        <f t="shared" si="528"/>
        <v>-6.3139452240488225E-3</v>
      </c>
    </row>
    <row r="6219" spans="1:12">
      <c r="A6219" s="98" t="s">
        <v>123</v>
      </c>
      <c r="B6219" s="98">
        <f t="shared" si="530"/>
        <v>14</v>
      </c>
      <c r="C6219" s="98">
        <f t="shared" si="531"/>
        <v>6</v>
      </c>
      <c r="D6219" s="98">
        <f>D6217</f>
        <v>174</v>
      </c>
      <c r="E6219" s="98">
        <f t="shared" si="529"/>
        <v>119</v>
      </c>
      <c r="F6219" s="397">
        <f>F6217+(E6219-E6217)*(F6220-F6217)/(E6220-E6217)</f>
        <v>4.5444333333333331</v>
      </c>
      <c r="G6219" s="98">
        <v>15</v>
      </c>
      <c r="H6219" s="491">
        <f>H6217+(E6219-E6217)*(H6220-H6217)/(E6220-E6217)</f>
        <v>0.29570733333333332</v>
      </c>
      <c r="I6219" s="492">
        <f>I6217+(E6219-E6217)*(I6220-I6217)/(E6220-E6217)</f>
        <v>15.366666666666667</v>
      </c>
      <c r="J6219" s="397">
        <f>J6217+(E6219-E6217)*(J6220-J6217)/(E6220-E6217)</f>
        <v>0.23475333333333337</v>
      </c>
      <c r="K6219" s="469">
        <f t="shared" ref="K6219:K6282" si="532">F6219/H6219</f>
        <v>15.368010262399084</v>
      </c>
      <c r="L6219" s="469">
        <f t="shared" ref="L6219:L6282" si="533">K6219-I6219</f>
        <v>1.3435957324166026E-3</v>
      </c>
    </row>
    <row r="6220" spans="1:12">
      <c r="A6220" s="480" t="s">
        <v>123</v>
      </c>
      <c r="B6220" s="480">
        <f t="shared" si="530"/>
        <v>14</v>
      </c>
      <c r="C6220" s="480">
        <f t="shared" si="531"/>
        <v>6</v>
      </c>
      <c r="D6220" s="480">
        <f>D6217</f>
        <v>174</v>
      </c>
      <c r="E6220" s="480">
        <f t="shared" si="529"/>
        <v>120</v>
      </c>
      <c r="F6220" s="484">
        <v>4.5553999999999997</v>
      </c>
      <c r="G6220" s="480">
        <v>15</v>
      </c>
      <c r="H6220" s="482">
        <v>0.29563200000000001</v>
      </c>
      <c r="I6220" s="483">
        <v>15.4</v>
      </c>
      <c r="J6220" s="484">
        <v>0.30823</v>
      </c>
      <c r="K6220" s="469">
        <f t="shared" si="532"/>
        <v>15.409022027385397</v>
      </c>
      <c r="L6220" s="469">
        <f t="shared" si="533"/>
        <v>9.0220273853969246E-3</v>
      </c>
    </row>
    <row r="6221" spans="1:12">
      <c r="A6221" s="480" t="s">
        <v>123</v>
      </c>
      <c r="B6221" s="480">
        <f t="shared" si="530"/>
        <v>15</v>
      </c>
      <c r="C6221" s="480">
        <f t="shared" si="531"/>
        <v>0</v>
      </c>
      <c r="D6221" s="480">
        <v>180</v>
      </c>
      <c r="E6221" s="480">
        <v>36</v>
      </c>
      <c r="F6221" s="484">
        <v>3.5207999999999999</v>
      </c>
      <c r="G6221" s="480">
        <v>15</v>
      </c>
      <c r="H6221" s="482">
        <v>0.29297400000000001</v>
      </c>
      <c r="I6221" s="483">
        <v>12</v>
      </c>
      <c r="J6221" s="484">
        <v>0.23080000000000001</v>
      </c>
      <c r="K6221" s="469">
        <f t="shared" si="532"/>
        <v>12.01744864732024</v>
      </c>
      <c r="L6221" s="469">
        <f t="shared" si="533"/>
        <v>1.7448647320239985E-2</v>
      </c>
    </row>
    <row r="6222" spans="1:12">
      <c r="A6222" s="98" t="s">
        <v>123</v>
      </c>
      <c r="B6222" s="98">
        <f t="shared" si="530"/>
        <v>15</v>
      </c>
      <c r="C6222" s="98">
        <f t="shared" si="531"/>
        <v>0</v>
      </c>
      <c r="D6222" s="98">
        <f>D6221</f>
        <v>180</v>
      </c>
      <c r="E6222" s="98">
        <f t="shared" ref="E6222:E6285" si="534">E6221+1</f>
        <v>37</v>
      </c>
      <c r="F6222" s="397">
        <f>F6221+(E6222-E6221)*(F6224-F6221)/(E6224-E6221)</f>
        <v>3.5348333333333333</v>
      </c>
      <c r="G6222" s="98">
        <v>15</v>
      </c>
      <c r="H6222" s="491">
        <f>H6221+(E6222-E6221)*(H6224-H6221)/(E6224-E6221)</f>
        <v>0.29298600000000002</v>
      </c>
      <c r="I6222" s="492">
        <f>I6221+(E6222-E6221)*(I6224-I6221)/(E6224-E6221)</f>
        <v>12.066666666666666</v>
      </c>
      <c r="J6222" s="397">
        <f>J6221+(E6222-E6221)*(J6224-J6221)/(E6224-E6221)</f>
        <v>0.22906666666666667</v>
      </c>
      <c r="K6222" s="469">
        <f t="shared" si="532"/>
        <v>12.064854065837046</v>
      </c>
      <c r="L6222" s="469">
        <f t="shared" si="533"/>
        <v>-1.8126008296199814E-3</v>
      </c>
    </row>
    <row r="6223" spans="1:12">
      <c r="A6223" s="98" t="s">
        <v>123</v>
      </c>
      <c r="B6223" s="98">
        <f t="shared" si="530"/>
        <v>15</v>
      </c>
      <c r="C6223" s="98">
        <f t="shared" si="531"/>
        <v>0</v>
      </c>
      <c r="D6223" s="98">
        <f>D6221</f>
        <v>180</v>
      </c>
      <c r="E6223" s="98">
        <f t="shared" si="534"/>
        <v>38</v>
      </c>
      <c r="F6223" s="397">
        <f>F6221+(E6223-E6221)*(F6224-F6221)/(E6224-E6221)</f>
        <v>3.5488666666666666</v>
      </c>
      <c r="G6223" s="98">
        <v>15</v>
      </c>
      <c r="H6223" s="491">
        <f>H6221+(E6223-E6221)*(H6224-H6221)/(E6224-E6221)</f>
        <v>0.29299799999999998</v>
      </c>
      <c r="I6223" s="492">
        <f>I6221+(E6223-E6221)*(I6224-I6221)/(E6224-E6221)</f>
        <v>12.133333333333333</v>
      </c>
      <c r="J6223" s="397">
        <f>J6221+(E6223-E6221)*(J6224-J6221)/(E6224-E6221)</f>
        <v>0.22733333333333333</v>
      </c>
      <c r="K6223" s="469">
        <f t="shared" si="532"/>
        <v>12.112255601289657</v>
      </c>
      <c r="L6223" s="469">
        <f t="shared" si="533"/>
        <v>-2.1077732043675468E-2</v>
      </c>
    </row>
    <row r="6224" spans="1:12">
      <c r="A6224" s="480" t="s">
        <v>123</v>
      </c>
      <c r="B6224" s="480">
        <f t="shared" si="530"/>
        <v>15</v>
      </c>
      <c r="C6224" s="480">
        <f t="shared" si="531"/>
        <v>0</v>
      </c>
      <c r="D6224" s="480">
        <f>D6221</f>
        <v>180</v>
      </c>
      <c r="E6224" s="480">
        <f t="shared" si="534"/>
        <v>39</v>
      </c>
      <c r="F6224" s="484">
        <v>3.5629</v>
      </c>
      <c r="G6224" s="480">
        <v>15</v>
      </c>
      <c r="H6224" s="482">
        <v>0.29300999999999999</v>
      </c>
      <c r="I6224" s="483">
        <v>12.2</v>
      </c>
      <c r="J6224" s="484">
        <v>0.22559999999999999</v>
      </c>
      <c r="K6224" s="469">
        <f t="shared" si="532"/>
        <v>12.159653254155149</v>
      </c>
      <c r="L6224" s="469">
        <f t="shared" si="533"/>
        <v>-4.0346745844850318E-2</v>
      </c>
    </row>
    <row r="6225" spans="1:12">
      <c r="A6225" s="98" t="s">
        <v>123</v>
      </c>
      <c r="B6225" s="98">
        <f t="shared" si="530"/>
        <v>15</v>
      </c>
      <c r="C6225" s="98">
        <f t="shared" si="531"/>
        <v>0</v>
      </c>
      <c r="D6225" s="98">
        <f>D6224</f>
        <v>180</v>
      </c>
      <c r="E6225" s="98">
        <f t="shared" si="534"/>
        <v>40</v>
      </c>
      <c r="F6225" s="397">
        <f>F6224+(E6225-E6224)*(F6227-F6224)/(E6227-E6224)</f>
        <v>3.5768</v>
      </c>
      <c r="G6225" s="98">
        <v>15</v>
      </c>
      <c r="H6225" s="491">
        <f>H6224+(E6225-E6224)*(H6227-H6224)/(E6227-E6224)</f>
        <v>0.29302099999999998</v>
      </c>
      <c r="I6225" s="492">
        <f>I6224+(E6225-E6224)*(I6227-I6224)/(E6227-E6224)</f>
        <v>12.233333333333333</v>
      </c>
      <c r="J6225" s="397">
        <f>J6224+(E6225-E6224)*(J6227-J6224)/(E6227-E6224)</f>
        <v>0.22389999999999999</v>
      </c>
      <c r="K6225" s="469">
        <f t="shared" si="532"/>
        <v>12.206633654243213</v>
      </c>
      <c r="L6225" s="469">
        <f t="shared" si="533"/>
        <v>-2.6699679090119943E-2</v>
      </c>
    </row>
    <row r="6226" spans="1:12">
      <c r="A6226" s="98" t="s">
        <v>123</v>
      </c>
      <c r="B6226" s="98">
        <f t="shared" si="530"/>
        <v>15</v>
      </c>
      <c r="C6226" s="98">
        <f t="shared" si="531"/>
        <v>0</v>
      </c>
      <c r="D6226" s="98">
        <f>D6224</f>
        <v>180</v>
      </c>
      <c r="E6226" s="98">
        <f t="shared" si="534"/>
        <v>41</v>
      </c>
      <c r="F6226" s="397">
        <f>F6224+(E6226-E6224)*(F6227-F6224)/(E6227-E6224)</f>
        <v>3.5907</v>
      </c>
      <c r="G6226" s="98">
        <v>15</v>
      </c>
      <c r="H6226" s="491">
        <f>H6224+(E6226-E6224)*(H6227-H6224)/(E6227-E6224)</f>
        <v>0.29303200000000001</v>
      </c>
      <c r="I6226" s="492">
        <f>I6224+(E6226-E6224)*(I6227-I6224)/(E6227-E6224)</f>
        <v>12.266666666666667</v>
      </c>
      <c r="J6226" s="397">
        <f>J6224+(E6226-E6224)*(J6227-J6224)/(E6227-E6224)</f>
        <v>0.22220000000000001</v>
      </c>
      <c r="K6226" s="469">
        <f t="shared" si="532"/>
        <v>12.253610527177919</v>
      </c>
      <c r="L6226" s="469">
        <f t="shared" si="533"/>
        <v>-1.3056139488748286E-2</v>
      </c>
    </row>
    <row r="6227" spans="1:12">
      <c r="A6227" s="480" t="s">
        <v>123</v>
      </c>
      <c r="B6227" s="480">
        <f t="shared" si="530"/>
        <v>15</v>
      </c>
      <c r="C6227" s="480">
        <f t="shared" si="531"/>
        <v>0</v>
      </c>
      <c r="D6227" s="480">
        <f>D6224</f>
        <v>180</v>
      </c>
      <c r="E6227" s="480">
        <f t="shared" si="534"/>
        <v>42</v>
      </c>
      <c r="F6227" s="484">
        <v>3.6046</v>
      </c>
      <c r="G6227" s="480">
        <v>15</v>
      </c>
      <c r="H6227" s="482">
        <v>0.293043</v>
      </c>
      <c r="I6227" s="483">
        <v>12.3</v>
      </c>
      <c r="J6227" s="484">
        <v>0.2205</v>
      </c>
      <c r="K6227" s="469">
        <f t="shared" si="532"/>
        <v>12.300583873356469</v>
      </c>
      <c r="L6227" s="469">
        <f t="shared" si="533"/>
        <v>5.8387335646870042E-4</v>
      </c>
    </row>
    <row r="6228" spans="1:12">
      <c r="A6228" s="98" t="s">
        <v>123</v>
      </c>
      <c r="B6228" s="98">
        <f t="shared" si="530"/>
        <v>15</v>
      </c>
      <c r="C6228" s="98">
        <f t="shared" si="531"/>
        <v>0</v>
      </c>
      <c r="D6228" s="98">
        <f>D6227</f>
        <v>180</v>
      </c>
      <c r="E6228" s="98">
        <f t="shared" si="534"/>
        <v>43</v>
      </c>
      <c r="F6228" s="397">
        <f>F6227+(E6228-E6227)*(F6230-F6227)/(E6230-E6227)</f>
        <v>3.6183000000000001</v>
      </c>
      <c r="G6228" s="98">
        <v>15</v>
      </c>
      <c r="H6228" s="491">
        <f>H6227+(E6228-E6227)*(H6230-H6227)/(E6230-E6227)</f>
        <v>0.29305333333333333</v>
      </c>
      <c r="I6228" s="492">
        <f>I6227+(E6228-E6227)*(I6230-I6227)/(E6230-E6227)</f>
        <v>12.333333333333334</v>
      </c>
      <c r="J6228" s="397">
        <f>J6227+(E6228-E6227)*(J6230-J6227)/(E6230-E6227)</f>
        <v>0.21879999999999999</v>
      </c>
      <c r="K6228" s="469">
        <f t="shared" si="532"/>
        <v>12.346899312980574</v>
      </c>
      <c r="L6228" s="469">
        <f t="shared" si="533"/>
        <v>1.3565979647239601E-2</v>
      </c>
    </row>
    <row r="6229" spans="1:12">
      <c r="A6229" s="98" t="s">
        <v>123</v>
      </c>
      <c r="B6229" s="98">
        <f t="shared" si="530"/>
        <v>15</v>
      </c>
      <c r="C6229" s="98">
        <f t="shared" si="531"/>
        <v>0</v>
      </c>
      <c r="D6229" s="98">
        <f>D6227</f>
        <v>180</v>
      </c>
      <c r="E6229" s="98">
        <f t="shared" si="534"/>
        <v>44</v>
      </c>
      <c r="F6229" s="397">
        <f>F6227+(E6229-E6227)*(F6230-F6227)/(E6230-E6227)</f>
        <v>3.6320000000000001</v>
      </c>
      <c r="G6229" s="98">
        <v>15</v>
      </c>
      <c r="H6229" s="491">
        <f>H6227+(E6229-E6227)*(H6230-H6227)/(E6230-E6227)</f>
        <v>0.29306366666666667</v>
      </c>
      <c r="I6229" s="492">
        <f>I6227+(E6229-E6227)*(I6230-I6227)/(E6230-E6227)</f>
        <v>12.366666666666667</v>
      </c>
      <c r="J6229" s="397">
        <f>J6227+(E6229-E6227)*(J6230-J6227)/(E6230-E6227)</f>
        <v>0.21710000000000002</v>
      </c>
      <c r="K6229" s="469">
        <f t="shared" si="532"/>
        <v>12.393211486468811</v>
      </c>
      <c r="L6229" s="469">
        <f t="shared" si="533"/>
        <v>2.6544819802143849E-2</v>
      </c>
    </row>
    <row r="6230" spans="1:12">
      <c r="A6230" s="480" t="s">
        <v>123</v>
      </c>
      <c r="B6230" s="480">
        <f t="shared" si="530"/>
        <v>15</v>
      </c>
      <c r="C6230" s="480">
        <f t="shared" si="531"/>
        <v>0</v>
      </c>
      <c r="D6230" s="480">
        <f>D6227</f>
        <v>180</v>
      </c>
      <c r="E6230" s="480">
        <f t="shared" si="534"/>
        <v>45</v>
      </c>
      <c r="F6230" s="484">
        <v>3.6457000000000002</v>
      </c>
      <c r="G6230" s="480">
        <v>15</v>
      </c>
      <c r="H6230" s="482">
        <v>0.293074</v>
      </c>
      <c r="I6230" s="483">
        <v>12.4</v>
      </c>
      <c r="J6230" s="484">
        <v>0.21540000000000001</v>
      </c>
      <c r="K6230" s="469">
        <f t="shared" si="532"/>
        <v>12.439520394166662</v>
      </c>
      <c r="L6230" s="469">
        <f t="shared" si="533"/>
        <v>3.9520394166661532E-2</v>
      </c>
    </row>
    <row r="6231" spans="1:12">
      <c r="A6231" s="98" t="s">
        <v>123</v>
      </c>
      <c r="B6231" s="98">
        <f t="shared" si="530"/>
        <v>15</v>
      </c>
      <c r="C6231" s="98">
        <f t="shared" si="531"/>
        <v>0</v>
      </c>
      <c r="D6231" s="98">
        <f>D6230</f>
        <v>180</v>
      </c>
      <c r="E6231" s="98">
        <f t="shared" si="534"/>
        <v>46</v>
      </c>
      <c r="F6231" s="397">
        <f>F6230+(E6231-E6230)*(F6233-F6230)/(E6233-E6230)</f>
        <v>3.6592666666666669</v>
      </c>
      <c r="G6231" s="98">
        <v>15</v>
      </c>
      <c r="H6231" s="491">
        <f>H6230+(E6231-E6230)*(H6233-H6230)/(E6233-E6230)</f>
        <v>0.29308299999999998</v>
      </c>
      <c r="I6231" s="492">
        <f>I6230+(E6231-E6230)*(I6233-I6230)/(E6233-E6230)</f>
        <v>12.466666666666667</v>
      </c>
      <c r="J6231" s="397">
        <f>J6230+(E6231-E6230)*(J6233-J6230)/(E6233-E6230)</f>
        <v>0.2137</v>
      </c>
      <c r="K6231" s="469">
        <f t="shared" si="532"/>
        <v>12.485427904950704</v>
      </c>
      <c r="L6231" s="469">
        <f t="shared" si="533"/>
        <v>1.8761238284037418E-2</v>
      </c>
    </row>
    <row r="6232" spans="1:12">
      <c r="A6232" s="98" t="s">
        <v>123</v>
      </c>
      <c r="B6232" s="98">
        <f t="shared" si="530"/>
        <v>15</v>
      </c>
      <c r="C6232" s="98">
        <f t="shared" si="531"/>
        <v>0</v>
      </c>
      <c r="D6232" s="98">
        <f>D6230</f>
        <v>180</v>
      </c>
      <c r="E6232" s="98">
        <f t="shared" si="534"/>
        <v>47</v>
      </c>
      <c r="F6232" s="397">
        <f>F6230+(E6232-E6230)*(F6233-F6230)/(E6233-E6230)</f>
        <v>3.6728333333333332</v>
      </c>
      <c r="G6232" s="98">
        <v>15</v>
      </c>
      <c r="H6232" s="491">
        <f>H6230+(E6232-E6230)*(H6233-H6230)/(E6233-E6230)</f>
        <v>0.29309200000000002</v>
      </c>
      <c r="I6232" s="492">
        <f>I6230+(E6232-E6230)*(I6233-I6230)/(E6233-E6230)</f>
        <v>12.533333333333333</v>
      </c>
      <c r="J6232" s="397">
        <f>J6230+(E6232-E6230)*(J6233-J6230)/(E6233-E6230)</f>
        <v>0.21199999999999999</v>
      </c>
      <c r="K6232" s="469">
        <f t="shared" si="532"/>
        <v>12.53133259636337</v>
      </c>
      <c r="L6232" s="469">
        <f t="shared" si="533"/>
        <v>-2.0007369699630573E-3</v>
      </c>
    </row>
    <row r="6233" spans="1:12">
      <c r="A6233" s="480" t="s">
        <v>123</v>
      </c>
      <c r="B6233" s="480">
        <f t="shared" si="530"/>
        <v>15</v>
      </c>
      <c r="C6233" s="480">
        <f t="shared" si="531"/>
        <v>0</v>
      </c>
      <c r="D6233" s="480">
        <f>D6230</f>
        <v>180</v>
      </c>
      <c r="E6233" s="480">
        <f t="shared" si="534"/>
        <v>48</v>
      </c>
      <c r="F6233" s="484">
        <v>3.6863999999999999</v>
      </c>
      <c r="G6233" s="480">
        <v>15</v>
      </c>
      <c r="H6233" s="482">
        <v>0.293101</v>
      </c>
      <c r="I6233" s="483">
        <v>12.6</v>
      </c>
      <c r="J6233" s="484">
        <v>0.21029999999999999</v>
      </c>
      <c r="K6233" s="469">
        <f t="shared" si="532"/>
        <v>12.577234468664384</v>
      </c>
      <c r="L6233" s="469">
        <f t="shared" si="533"/>
        <v>-2.2765531335615208E-2</v>
      </c>
    </row>
    <row r="6234" spans="1:12">
      <c r="A6234" s="98" t="s">
        <v>123</v>
      </c>
      <c r="B6234" s="98">
        <f t="shared" si="530"/>
        <v>15</v>
      </c>
      <c r="C6234" s="98">
        <f t="shared" si="531"/>
        <v>0</v>
      </c>
      <c r="D6234" s="98">
        <f>D6233</f>
        <v>180</v>
      </c>
      <c r="E6234" s="98">
        <f t="shared" si="534"/>
        <v>49</v>
      </c>
      <c r="F6234" s="397">
        <f>F6233+(E6234-E6233)*(F6236-F6233)/(E6236-E6233)</f>
        <v>3.6998333333333333</v>
      </c>
      <c r="G6234" s="98">
        <v>15</v>
      </c>
      <c r="H6234" s="491">
        <f>H6233+(E6234-E6233)*(H6236-H6233)/(E6236-E6233)</f>
        <v>0.29310900000000001</v>
      </c>
      <c r="I6234" s="492">
        <f>I6233+(E6234-E6233)*(I6236-I6233)/(E6236-E6233)</f>
        <v>12.633333333333333</v>
      </c>
      <c r="J6234" s="397">
        <f>J6233+(E6234-E6233)*(J6236-J6233)/(E6236-E6233)</f>
        <v>0.20856666666666665</v>
      </c>
      <c r="K6234" s="469">
        <f t="shared" si="532"/>
        <v>12.622721695114558</v>
      </c>
      <c r="L6234" s="469">
        <f t="shared" si="533"/>
        <v>-1.0611638218774644E-2</v>
      </c>
    </row>
    <row r="6235" spans="1:12">
      <c r="A6235" s="98" t="s">
        <v>123</v>
      </c>
      <c r="B6235" s="98">
        <f t="shared" si="530"/>
        <v>15</v>
      </c>
      <c r="C6235" s="98">
        <f t="shared" si="531"/>
        <v>0</v>
      </c>
      <c r="D6235" s="98">
        <f>D6233</f>
        <v>180</v>
      </c>
      <c r="E6235" s="98">
        <f t="shared" si="534"/>
        <v>50</v>
      </c>
      <c r="F6235" s="397">
        <f>F6233+(E6235-E6233)*(F6236-F6233)/(E6236-E6233)</f>
        <v>3.7132666666666667</v>
      </c>
      <c r="G6235" s="98">
        <v>15</v>
      </c>
      <c r="H6235" s="491">
        <f>H6233+(E6235-E6233)*(H6236-H6233)/(E6236-E6233)</f>
        <v>0.29311700000000002</v>
      </c>
      <c r="I6235" s="492">
        <f>I6233+(E6235-E6233)*(I6236-I6233)/(E6236-E6233)</f>
        <v>12.666666666666666</v>
      </c>
      <c r="J6235" s="397">
        <f>J6233+(E6235-E6233)*(J6236-J6233)/(E6236-E6233)</f>
        <v>0.20683333333333334</v>
      </c>
      <c r="K6235" s="469">
        <f t="shared" si="532"/>
        <v>12.668206438612112</v>
      </c>
      <c r="L6235" s="469">
        <f t="shared" si="533"/>
        <v>1.5397719454455228E-3</v>
      </c>
    </row>
    <row r="6236" spans="1:12">
      <c r="A6236" s="480" t="s">
        <v>123</v>
      </c>
      <c r="B6236" s="480">
        <f t="shared" si="530"/>
        <v>15</v>
      </c>
      <c r="C6236" s="480">
        <f t="shared" si="531"/>
        <v>0</v>
      </c>
      <c r="D6236" s="480">
        <f>D6233</f>
        <v>180</v>
      </c>
      <c r="E6236" s="480">
        <f t="shared" si="534"/>
        <v>51</v>
      </c>
      <c r="F6236" s="484">
        <v>3.7267000000000001</v>
      </c>
      <c r="G6236" s="480">
        <v>15</v>
      </c>
      <c r="H6236" s="482">
        <v>0.29312500000000002</v>
      </c>
      <c r="I6236" s="483">
        <v>12.7</v>
      </c>
      <c r="J6236" s="484">
        <v>0.2051</v>
      </c>
      <c r="K6236" s="469">
        <f t="shared" si="532"/>
        <v>12.71368869936034</v>
      </c>
      <c r="L6236" s="469">
        <f t="shared" si="533"/>
        <v>1.3688699360340451E-2</v>
      </c>
    </row>
    <row r="6237" spans="1:12">
      <c r="A6237" s="98" t="s">
        <v>123</v>
      </c>
      <c r="B6237" s="98">
        <f t="shared" si="530"/>
        <v>15</v>
      </c>
      <c r="C6237" s="98">
        <f t="shared" si="531"/>
        <v>0</v>
      </c>
      <c r="D6237" s="98">
        <f>D6236</f>
        <v>180</v>
      </c>
      <c r="E6237" s="98">
        <f t="shared" si="534"/>
        <v>52</v>
      </c>
      <c r="F6237" s="397">
        <f>F6236+(E6237-E6236)*(F6239-F6236)/(E6239-E6236)</f>
        <v>3.7399666666666667</v>
      </c>
      <c r="G6237" s="98">
        <v>15</v>
      </c>
      <c r="H6237" s="491">
        <f>H6236+(E6237-E6236)*(H6239-H6236)/(E6239-E6236)</f>
        <v>0.293132</v>
      </c>
      <c r="I6237" s="492">
        <f>I6236+(E6237-E6236)*(I6239-I6236)/(E6239-E6236)</f>
        <v>12.766666666666666</v>
      </c>
      <c r="J6237" s="397">
        <f>J6236+(E6237-E6236)*(J6239-J6236)/(E6239-E6236)</f>
        <v>0.2034</v>
      </c>
      <c r="K6237" s="469">
        <f t="shared" si="532"/>
        <v>12.758643432537788</v>
      </c>
      <c r="L6237" s="469">
        <f t="shared" si="533"/>
        <v>-8.023234128877732E-3</v>
      </c>
    </row>
    <row r="6238" spans="1:12">
      <c r="A6238" s="98" t="s">
        <v>123</v>
      </c>
      <c r="B6238" s="98">
        <f t="shared" si="530"/>
        <v>15</v>
      </c>
      <c r="C6238" s="98">
        <f t="shared" si="531"/>
        <v>0</v>
      </c>
      <c r="D6238" s="98">
        <f>D6236</f>
        <v>180</v>
      </c>
      <c r="E6238" s="98">
        <f t="shared" si="534"/>
        <v>53</v>
      </c>
      <c r="F6238" s="397">
        <f>F6236+(E6238-E6236)*(F6239-F6236)/(E6239-E6236)</f>
        <v>3.7532333333333336</v>
      </c>
      <c r="G6238" s="98">
        <v>15</v>
      </c>
      <c r="H6238" s="491">
        <f>H6236+(E6238-E6236)*(H6239-H6236)/(E6239-E6236)</f>
        <v>0.29313900000000004</v>
      </c>
      <c r="I6238" s="492">
        <f>I6236+(E6238-E6236)*(I6239-I6236)/(E6239-E6236)</f>
        <v>12.833333333333334</v>
      </c>
      <c r="J6238" s="397">
        <f>J6236+(E6238-E6236)*(J6239-J6236)/(E6239-E6236)</f>
        <v>0.20170000000000002</v>
      </c>
      <c r="K6238" s="469">
        <f t="shared" si="532"/>
        <v>12.803596018726042</v>
      </c>
      <c r="L6238" s="469">
        <f t="shared" si="533"/>
        <v>-2.973731460729212E-2</v>
      </c>
    </row>
    <row r="6239" spans="1:12">
      <c r="A6239" s="480" t="s">
        <v>123</v>
      </c>
      <c r="B6239" s="480">
        <f t="shared" si="530"/>
        <v>15</v>
      </c>
      <c r="C6239" s="480">
        <f t="shared" si="531"/>
        <v>0</v>
      </c>
      <c r="D6239" s="480">
        <f>D6236</f>
        <v>180</v>
      </c>
      <c r="E6239" s="480">
        <f t="shared" si="534"/>
        <v>54</v>
      </c>
      <c r="F6239" s="484">
        <v>3.7665000000000002</v>
      </c>
      <c r="G6239" s="480">
        <v>15</v>
      </c>
      <c r="H6239" s="482">
        <v>0.29314600000000002</v>
      </c>
      <c r="I6239" s="483">
        <v>12.9</v>
      </c>
      <c r="J6239" s="484">
        <v>0.2</v>
      </c>
      <c r="K6239" s="469">
        <f t="shared" si="532"/>
        <v>12.848546458078909</v>
      </c>
      <c r="L6239" s="469">
        <f t="shared" si="533"/>
        <v>-5.1453541921091528E-2</v>
      </c>
    </row>
    <row r="6240" spans="1:12">
      <c r="A6240" s="98" t="s">
        <v>123</v>
      </c>
      <c r="B6240" s="98">
        <f t="shared" si="530"/>
        <v>15</v>
      </c>
      <c r="C6240" s="98">
        <f t="shared" si="531"/>
        <v>0</v>
      </c>
      <c r="D6240" s="98">
        <f>D6239</f>
        <v>180</v>
      </c>
      <c r="E6240" s="98">
        <f t="shared" si="534"/>
        <v>55</v>
      </c>
      <c r="F6240" s="397">
        <f>F6239+(E6240-E6239)*(F6242-F6239)/(E6242-E6239)</f>
        <v>3.7796333333333334</v>
      </c>
      <c r="G6240" s="98">
        <v>15</v>
      </c>
      <c r="H6240" s="491">
        <f>H6239+(E6240-E6239)*(H6242-H6239)/(E6242-E6239)</f>
        <v>0.29315233333333335</v>
      </c>
      <c r="I6240" s="492">
        <f>I6239+(E6240-E6239)*(I6242-I6239)/(E6242-E6239)</f>
        <v>12.933333333333334</v>
      </c>
      <c r="J6240" s="397">
        <f>J6239+(E6240-E6239)*(J6242-J6239)/(E6242-E6239)</f>
        <v>0.1983</v>
      </c>
      <c r="K6240" s="469">
        <f t="shared" si="532"/>
        <v>12.893069246137104</v>
      </c>
      <c r="L6240" s="469">
        <f t="shared" si="533"/>
        <v>-4.0264087196229426E-2</v>
      </c>
    </row>
    <row r="6241" spans="1:12">
      <c r="A6241" s="98" t="s">
        <v>123</v>
      </c>
      <c r="B6241" s="98">
        <f t="shared" si="530"/>
        <v>15</v>
      </c>
      <c r="C6241" s="98">
        <f t="shared" si="531"/>
        <v>0</v>
      </c>
      <c r="D6241" s="98">
        <f>D6239</f>
        <v>180</v>
      </c>
      <c r="E6241" s="98">
        <f t="shared" si="534"/>
        <v>56</v>
      </c>
      <c r="F6241" s="397">
        <f>F6239+(E6241-E6239)*(F6242-F6239)/(E6242-E6239)</f>
        <v>3.7927666666666666</v>
      </c>
      <c r="G6241" s="98">
        <v>15</v>
      </c>
      <c r="H6241" s="491">
        <f>H6239+(E6241-E6239)*(H6242-H6239)/(E6242-E6239)</f>
        <v>0.29315866666666668</v>
      </c>
      <c r="I6241" s="492">
        <f>I6239+(E6241-E6239)*(I6242-I6239)/(E6242-E6239)</f>
        <v>12.966666666666667</v>
      </c>
      <c r="J6241" s="397">
        <f>J6239+(E6241-E6239)*(J6242-J6239)/(E6242-E6239)</f>
        <v>0.1966</v>
      </c>
      <c r="K6241" s="469">
        <f t="shared" si="532"/>
        <v>12.937590110474874</v>
      </c>
      <c r="L6241" s="469">
        <f t="shared" si="533"/>
        <v>-2.9076556191792946E-2</v>
      </c>
    </row>
    <row r="6242" spans="1:12">
      <c r="A6242" s="480" t="s">
        <v>123</v>
      </c>
      <c r="B6242" s="480">
        <f t="shared" si="530"/>
        <v>15</v>
      </c>
      <c r="C6242" s="480">
        <f t="shared" si="531"/>
        <v>0</v>
      </c>
      <c r="D6242" s="480">
        <f>D6239</f>
        <v>180</v>
      </c>
      <c r="E6242" s="480">
        <f t="shared" si="534"/>
        <v>57</v>
      </c>
      <c r="F6242" s="484">
        <v>3.8058999999999998</v>
      </c>
      <c r="G6242" s="480">
        <v>15</v>
      </c>
      <c r="H6242" s="482">
        <v>0.29316500000000001</v>
      </c>
      <c r="I6242" s="483">
        <v>13</v>
      </c>
      <c r="J6242" s="484">
        <v>0.19489999999999999</v>
      </c>
      <c r="K6242" s="469">
        <f t="shared" si="532"/>
        <v>12.98210905121689</v>
      </c>
      <c r="L6242" s="469">
        <f t="shared" si="533"/>
        <v>-1.7890948783110261E-2</v>
      </c>
    </row>
    <row r="6243" spans="1:12">
      <c r="A6243" s="98" t="s">
        <v>123</v>
      </c>
      <c r="B6243" s="98">
        <f t="shared" si="530"/>
        <v>15</v>
      </c>
      <c r="C6243" s="98">
        <f t="shared" si="531"/>
        <v>0</v>
      </c>
      <c r="D6243" s="98">
        <f>D6242</f>
        <v>180</v>
      </c>
      <c r="E6243" s="98">
        <f t="shared" si="534"/>
        <v>58</v>
      </c>
      <c r="F6243" s="397">
        <f>F6242+(E6243-E6242)*(F6245-F6242)/(E6245-E6242)</f>
        <v>3.8188999999999997</v>
      </c>
      <c r="G6243" s="98">
        <v>15</v>
      </c>
      <c r="H6243" s="491">
        <f>H6242+(E6243-E6242)*(H6245-H6242)/(E6245-E6242)</f>
        <v>0.29317033333333337</v>
      </c>
      <c r="I6243" s="492">
        <f>I6242+(E6243-E6242)*(I6245-I6242)/(E6245-E6242)</f>
        <v>13.033333333333333</v>
      </c>
      <c r="J6243" s="397">
        <f>J6242+(E6243-E6242)*(J6245-J6242)/(E6245-E6242)</f>
        <v>0.19316666666666665</v>
      </c>
      <c r="K6243" s="469">
        <f t="shared" si="532"/>
        <v>13.026215703953673</v>
      </c>
      <c r="L6243" s="469">
        <f t="shared" si="533"/>
        <v>-7.1176293796604284E-3</v>
      </c>
    </row>
    <row r="6244" spans="1:12">
      <c r="A6244" s="98" t="s">
        <v>123</v>
      </c>
      <c r="B6244" s="98">
        <f t="shared" si="530"/>
        <v>15</v>
      </c>
      <c r="C6244" s="98">
        <f t="shared" si="531"/>
        <v>0</v>
      </c>
      <c r="D6244" s="98">
        <f>D6242</f>
        <v>180</v>
      </c>
      <c r="E6244" s="98">
        <f t="shared" si="534"/>
        <v>59</v>
      </c>
      <c r="F6244" s="397">
        <f>F6242+(E6244-E6242)*(F6245-F6242)/(E6245-E6242)</f>
        <v>3.8319000000000001</v>
      </c>
      <c r="G6244" s="98">
        <v>15</v>
      </c>
      <c r="H6244" s="491">
        <f>H6242+(E6244-E6242)*(H6245-H6242)/(E6245-E6242)</f>
        <v>0.29317566666666667</v>
      </c>
      <c r="I6244" s="492">
        <f>I6242+(E6244-E6242)*(I6245-I6242)/(E6245-E6242)</f>
        <v>13.066666666666666</v>
      </c>
      <c r="J6244" s="397">
        <f>J6242+(E6244-E6242)*(J6245-J6242)/(E6245-E6242)</f>
        <v>0.19143333333333334</v>
      </c>
      <c r="K6244" s="469">
        <f t="shared" si="532"/>
        <v>13.070320751949629</v>
      </c>
      <c r="L6244" s="469">
        <f t="shared" si="533"/>
        <v>3.6540852829620718E-3</v>
      </c>
    </row>
    <row r="6245" spans="1:12">
      <c r="A6245" s="480" t="s">
        <v>123</v>
      </c>
      <c r="B6245" s="480">
        <f t="shared" si="530"/>
        <v>15</v>
      </c>
      <c r="C6245" s="480">
        <f t="shared" si="531"/>
        <v>0</v>
      </c>
      <c r="D6245" s="480">
        <f>D6242</f>
        <v>180</v>
      </c>
      <c r="E6245" s="480">
        <f t="shared" si="534"/>
        <v>60</v>
      </c>
      <c r="F6245" s="484">
        <v>3.8449</v>
      </c>
      <c r="G6245" s="480">
        <v>15</v>
      </c>
      <c r="H6245" s="482">
        <v>0.29318100000000002</v>
      </c>
      <c r="I6245" s="483">
        <v>13.1</v>
      </c>
      <c r="J6245" s="484">
        <v>0.18970000000000001</v>
      </c>
      <c r="K6245" s="469">
        <f t="shared" si="532"/>
        <v>13.114424195292326</v>
      </c>
      <c r="L6245" s="469">
        <f t="shared" si="533"/>
        <v>1.4424195292326303E-2</v>
      </c>
    </row>
    <row r="6246" spans="1:12">
      <c r="A6246" s="98" t="s">
        <v>123</v>
      </c>
      <c r="B6246" s="98">
        <f t="shared" si="530"/>
        <v>15</v>
      </c>
      <c r="C6246" s="98">
        <f t="shared" si="531"/>
        <v>0</v>
      </c>
      <c r="D6246" s="98">
        <f>D6245</f>
        <v>180</v>
      </c>
      <c r="E6246" s="98">
        <f t="shared" si="534"/>
        <v>61</v>
      </c>
      <c r="F6246" s="397">
        <f>F6245+(E6246-E6245)*(F6248-F6245)/(E6248-E6245)</f>
        <v>3.8577666666666666</v>
      </c>
      <c r="G6246" s="98">
        <v>15</v>
      </c>
      <c r="H6246" s="491">
        <f>H6245+(E6246-E6245)*(H6248-H6245)/(E6248-E6245)</f>
        <v>0.29318566666666668</v>
      </c>
      <c r="I6246" s="492">
        <f>I6245+(E6246-E6245)*(I6248-I6245)/(E6248-E6245)</f>
        <v>13.133333333333333</v>
      </c>
      <c r="J6246" s="397">
        <f>J6245+(E6246-E6245)*(J6248-J6245)/(E6248-E6245)</f>
        <v>0.188</v>
      </c>
      <c r="K6246" s="469">
        <f t="shared" si="532"/>
        <v>13.158101180480628</v>
      </c>
      <c r="L6246" s="469">
        <f t="shared" si="533"/>
        <v>2.4767847147295186E-2</v>
      </c>
    </row>
    <row r="6247" spans="1:12">
      <c r="A6247" s="98" t="s">
        <v>123</v>
      </c>
      <c r="B6247" s="98">
        <f t="shared" si="530"/>
        <v>15</v>
      </c>
      <c r="C6247" s="98">
        <f t="shared" si="531"/>
        <v>0</v>
      </c>
      <c r="D6247" s="98">
        <f>D6245</f>
        <v>180</v>
      </c>
      <c r="E6247" s="98">
        <f t="shared" si="534"/>
        <v>62</v>
      </c>
      <c r="F6247" s="397">
        <f>F6245+(E6247-E6245)*(F6248-F6245)/(E6248-E6245)</f>
        <v>3.8706333333333336</v>
      </c>
      <c r="G6247" s="98">
        <v>15</v>
      </c>
      <c r="H6247" s="491">
        <f>H6245+(E6247-E6245)*(H6248-H6245)/(E6248-E6245)</f>
        <v>0.29319033333333333</v>
      </c>
      <c r="I6247" s="492">
        <f>I6245+(E6247-E6245)*(I6248-I6245)/(E6248-E6245)</f>
        <v>13.166666666666666</v>
      </c>
      <c r="J6247" s="397">
        <f>J6245+(E6247-E6245)*(J6248-J6245)/(E6248-E6245)</f>
        <v>0.18629999999999999</v>
      </c>
      <c r="K6247" s="469">
        <f t="shared" si="532"/>
        <v>13.201776775268854</v>
      </c>
      <c r="L6247" s="469">
        <f t="shared" si="533"/>
        <v>3.5110108602188106E-2</v>
      </c>
    </row>
    <row r="6248" spans="1:12">
      <c r="A6248" s="480" t="s">
        <v>123</v>
      </c>
      <c r="B6248" s="480">
        <f t="shared" si="530"/>
        <v>15</v>
      </c>
      <c r="C6248" s="480">
        <f t="shared" si="531"/>
        <v>0</v>
      </c>
      <c r="D6248" s="480">
        <f>D6245</f>
        <v>180</v>
      </c>
      <c r="E6248" s="480">
        <f t="shared" si="534"/>
        <v>63</v>
      </c>
      <c r="F6248" s="484">
        <v>3.8835000000000002</v>
      </c>
      <c r="G6248" s="480">
        <v>15</v>
      </c>
      <c r="H6248" s="482">
        <v>0.29319499999999998</v>
      </c>
      <c r="I6248" s="483">
        <v>13.2</v>
      </c>
      <c r="J6248" s="484">
        <v>0.18459999999999999</v>
      </c>
      <c r="K6248" s="469">
        <f t="shared" si="532"/>
        <v>13.245450979723394</v>
      </c>
      <c r="L6248" s="469">
        <f t="shared" si="533"/>
        <v>4.5450979723394624E-2</v>
      </c>
    </row>
    <row r="6249" spans="1:12">
      <c r="A6249" s="98" t="s">
        <v>123</v>
      </c>
      <c r="B6249" s="98">
        <f t="shared" si="530"/>
        <v>15</v>
      </c>
      <c r="C6249" s="98">
        <f t="shared" si="531"/>
        <v>0</v>
      </c>
      <c r="D6249" s="98">
        <f>D6248</f>
        <v>180</v>
      </c>
      <c r="E6249" s="98">
        <f t="shared" si="534"/>
        <v>64</v>
      </c>
      <c r="F6249" s="397">
        <f>F6248+(E6249-E6248)*(F6251-F6248)/(E6251-E6248)</f>
        <v>3.8962333333333334</v>
      </c>
      <c r="G6249" s="98">
        <v>15</v>
      </c>
      <c r="H6249" s="491">
        <f>H6248+(E6249-E6248)*(H6251-H6248)/(E6251-E6248)</f>
        <v>0.29319866666666666</v>
      </c>
      <c r="I6249" s="492">
        <f>I6248+(E6249-E6248)*(I6251-I6248)/(E6251-E6248)</f>
        <v>13.266666666666666</v>
      </c>
      <c r="J6249" s="397">
        <f>J6248+(E6249-E6248)*(J6251-J6248)/(E6251-E6248)</f>
        <v>0.18289999999999998</v>
      </c>
      <c r="K6249" s="469">
        <f t="shared" si="532"/>
        <v>13.288714364321804</v>
      </c>
      <c r="L6249" s="469">
        <f t="shared" si="533"/>
        <v>2.204769765513781E-2</v>
      </c>
    </row>
    <row r="6250" spans="1:12">
      <c r="A6250" s="98" t="s">
        <v>123</v>
      </c>
      <c r="B6250" s="98">
        <f t="shared" si="530"/>
        <v>15</v>
      </c>
      <c r="C6250" s="98">
        <f t="shared" si="531"/>
        <v>0</v>
      </c>
      <c r="D6250" s="98">
        <f>D6248</f>
        <v>180</v>
      </c>
      <c r="E6250" s="98">
        <f t="shared" si="534"/>
        <v>65</v>
      </c>
      <c r="F6250" s="397">
        <f>F6248+(E6250-E6248)*(F6251-F6248)/(E6251-E6248)</f>
        <v>3.9089666666666667</v>
      </c>
      <c r="G6250" s="98">
        <v>15</v>
      </c>
      <c r="H6250" s="491">
        <f>H6248+(E6250-E6248)*(H6251-H6248)/(E6251-E6248)</f>
        <v>0.29320233333333334</v>
      </c>
      <c r="I6250" s="492">
        <f>I6248+(E6250-E6248)*(I6251-I6248)/(E6251-E6248)</f>
        <v>13.333333333333334</v>
      </c>
      <c r="J6250" s="397">
        <f>J6248+(E6250-E6248)*(J6251-J6248)/(E6251-E6248)</f>
        <v>0.1812</v>
      </c>
      <c r="K6250" s="469">
        <f t="shared" si="532"/>
        <v>13.331976666852356</v>
      </c>
      <c r="L6250" s="469">
        <f t="shared" si="533"/>
        <v>-1.3566664809783191E-3</v>
      </c>
    </row>
    <row r="6251" spans="1:12">
      <c r="A6251" s="480" t="s">
        <v>123</v>
      </c>
      <c r="B6251" s="480">
        <f t="shared" si="530"/>
        <v>15</v>
      </c>
      <c r="C6251" s="480">
        <f t="shared" si="531"/>
        <v>0</v>
      </c>
      <c r="D6251" s="480">
        <f>D6248</f>
        <v>180</v>
      </c>
      <c r="E6251" s="480">
        <f t="shared" si="534"/>
        <v>66</v>
      </c>
      <c r="F6251" s="484">
        <v>3.9217</v>
      </c>
      <c r="G6251" s="480">
        <v>15</v>
      </c>
      <c r="H6251" s="482">
        <v>0.29320600000000002</v>
      </c>
      <c r="I6251" s="483">
        <v>13.4</v>
      </c>
      <c r="J6251" s="484">
        <v>0.17949999999999999</v>
      </c>
      <c r="K6251" s="469">
        <f t="shared" si="532"/>
        <v>13.375237887355647</v>
      </c>
      <c r="L6251" s="469">
        <f t="shared" si="533"/>
        <v>-2.4762112644353351E-2</v>
      </c>
    </row>
    <row r="6252" spans="1:12">
      <c r="A6252" s="98" t="s">
        <v>123</v>
      </c>
      <c r="B6252" s="98">
        <f t="shared" si="530"/>
        <v>15</v>
      </c>
      <c r="C6252" s="98">
        <f t="shared" si="531"/>
        <v>0</v>
      </c>
      <c r="D6252" s="98">
        <f>D6251</f>
        <v>180</v>
      </c>
      <c r="E6252" s="98">
        <f t="shared" si="534"/>
        <v>67</v>
      </c>
      <c r="F6252" s="397">
        <f>F6251+(E6252-E6251)*(F6254-F6251)/(E6254-E6251)</f>
        <v>3.9343333333333335</v>
      </c>
      <c r="G6252" s="98">
        <v>15</v>
      </c>
      <c r="H6252" s="491">
        <f>H6251+(E6252-E6251)*(H6254-H6251)/(E6254-E6251)</f>
        <v>0.293209</v>
      </c>
      <c r="I6252" s="492">
        <f>I6251+(E6252-E6251)*(I6254-I6251)/(E6254-E6251)</f>
        <v>13.433333333333334</v>
      </c>
      <c r="J6252" s="397">
        <f>J6251+(E6252-E6251)*(J6254-J6251)/(E6254-E6251)</f>
        <v>0.17779999999999999</v>
      </c>
      <c r="K6252" s="469">
        <f t="shared" si="532"/>
        <v>13.41818748173942</v>
      </c>
      <c r="L6252" s="469">
        <f t="shared" si="533"/>
        <v>-1.5145851593914017E-2</v>
      </c>
    </row>
    <row r="6253" spans="1:12">
      <c r="A6253" s="98" t="s">
        <v>123</v>
      </c>
      <c r="B6253" s="98">
        <f t="shared" si="530"/>
        <v>15</v>
      </c>
      <c r="C6253" s="98">
        <f t="shared" si="531"/>
        <v>0</v>
      </c>
      <c r="D6253" s="98">
        <f>D6251</f>
        <v>180</v>
      </c>
      <c r="E6253" s="98">
        <f t="shared" si="534"/>
        <v>68</v>
      </c>
      <c r="F6253" s="397">
        <f>F6251+(E6253-E6251)*(F6254-F6251)/(E6254-E6251)</f>
        <v>3.9469666666666665</v>
      </c>
      <c r="G6253" s="98">
        <v>15</v>
      </c>
      <c r="H6253" s="491">
        <f>H6251+(E6253-E6251)*(H6254-H6251)/(E6254-E6251)</f>
        <v>0.29321200000000003</v>
      </c>
      <c r="I6253" s="492">
        <f>I6251+(E6253-E6251)*(I6254-I6251)/(E6254-E6251)</f>
        <v>13.466666666666667</v>
      </c>
      <c r="J6253" s="397">
        <f>J6251+(E6253-E6251)*(J6254-J6251)/(E6254-E6251)</f>
        <v>0.17610000000000001</v>
      </c>
      <c r="K6253" s="469">
        <f t="shared" si="532"/>
        <v>13.461136197245223</v>
      </c>
      <c r="L6253" s="469">
        <f t="shared" si="533"/>
        <v>-5.5304694214441952E-3</v>
      </c>
    </row>
    <row r="6254" spans="1:12">
      <c r="A6254" s="480" t="s">
        <v>123</v>
      </c>
      <c r="B6254" s="480">
        <f t="shared" si="530"/>
        <v>15</v>
      </c>
      <c r="C6254" s="480">
        <f t="shared" si="531"/>
        <v>0</v>
      </c>
      <c r="D6254" s="480">
        <f>D6251</f>
        <v>180</v>
      </c>
      <c r="E6254" s="480">
        <f t="shared" si="534"/>
        <v>69</v>
      </c>
      <c r="F6254" s="484">
        <v>3.9596</v>
      </c>
      <c r="G6254" s="480">
        <v>15</v>
      </c>
      <c r="H6254" s="482">
        <v>0.293215</v>
      </c>
      <c r="I6254" s="483">
        <v>13.5</v>
      </c>
      <c r="J6254" s="484">
        <v>0.1744</v>
      </c>
      <c r="K6254" s="469">
        <f t="shared" si="532"/>
        <v>13.504084033900039</v>
      </c>
      <c r="L6254" s="469">
        <f t="shared" si="533"/>
        <v>4.0840339000389747E-3</v>
      </c>
    </row>
    <row r="6255" spans="1:12">
      <c r="A6255" s="98" t="s">
        <v>123</v>
      </c>
      <c r="B6255" s="98">
        <f t="shared" si="530"/>
        <v>15</v>
      </c>
      <c r="C6255" s="98">
        <f t="shared" si="531"/>
        <v>0</v>
      </c>
      <c r="D6255" s="98">
        <f>D6254</f>
        <v>180</v>
      </c>
      <c r="E6255" s="98">
        <f t="shared" si="534"/>
        <v>70</v>
      </c>
      <c r="F6255" s="397">
        <f>F6254+(E6255-E6254)*(F6257-F6254)/(E6257-E6254)</f>
        <v>3.9721000000000002</v>
      </c>
      <c r="G6255" s="98">
        <v>15</v>
      </c>
      <c r="H6255" s="491">
        <f>H6254+(E6255-E6254)*(H6257-H6254)/(E6257-E6254)</f>
        <v>0.29321700000000001</v>
      </c>
      <c r="I6255" s="492">
        <f>I6254+(E6255-E6254)*(I6257-I6254)/(E6257-E6254)</f>
        <v>13.533333333333333</v>
      </c>
      <c r="J6255" s="397">
        <f>J6254+(E6255-E6254)*(J6257-J6254)/(E6257-E6254)</f>
        <v>0.17266666666666666</v>
      </c>
      <c r="K6255" s="469">
        <f t="shared" si="532"/>
        <v>13.546622467319425</v>
      </c>
      <c r="L6255" s="469">
        <f t="shared" si="533"/>
        <v>1.3289133986091883E-2</v>
      </c>
    </row>
    <row r="6256" spans="1:12">
      <c r="A6256" s="98" t="s">
        <v>123</v>
      </c>
      <c r="B6256" s="98">
        <f t="shared" si="530"/>
        <v>15</v>
      </c>
      <c r="C6256" s="98">
        <f t="shared" si="531"/>
        <v>0</v>
      </c>
      <c r="D6256" s="98">
        <f>D6254</f>
        <v>180</v>
      </c>
      <c r="E6256" s="98">
        <f t="shared" si="534"/>
        <v>71</v>
      </c>
      <c r="F6256" s="397">
        <f>F6254+(E6256-E6254)*(F6257-F6254)/(E6257-E6254)</f>
        <v>3.9845999999999999</v>
      </c>
      <c r="G6256" s="98">
        <v>15</v>
      </c>
      <c r="H6256" s="491">
        <f>H6254+(E6256-E6254)*(H6257-H6254)/(E6257-E6254)</f>
        <v>0.29321900000000001</v>
      </c>
      <c r="I6256" s="492">
        <f>I6254+(E6256-E6254)*(I6257-I6254)/(E6257-E6254)</f>
        <v>13.566666666666666</v>
      </c>
      <c r="J6256" s="397">
        <f>J6254+(E6256-E6254)*(J6257-J6254)/(E6257-E6254)</f>
        <v>0.17093333333333333</v>
      </c>
      <c r="K6256" s="469">
        <f t="shared" si="532"/>
        <v>13.589160320443082</v>
      </c>
      <c r="L6256" s="469">
        <f t="shared" si="533"/>
        <v>2.2493653776415101E-2</v>
      </c>
    </row>
    <row r="6257" spans="1:12">
      <c r="A6257" s="480" t="s">
        <v>123</v>
      </c>
      <c r="B6257" s="480">
        <f t="shared" si="530"/>
        <v>15</v>
      </c>
      <c r="C6257" s="480">
        <f t="shared" si="531"/>
        <v>0</v>
      </c>
      <c r="D6257" s="480">
        <f>D6254</f>
        <v>180</v>
      </c>
      <c r="E6257" s="480">
        <f t="shared" si="534"/>
        <v>72</v>
      </c>
      <c r="F6257" s="484">
        <v>3.9971000000000001</v>
      </c>
      <c r="G6257" s="480">
        <v>15</v>
      </c>
      <c r="H6257" s="482">
        <v>0.29322100000000001</v>
      </c>
      <c r="I6257" s="483">
        <v>13.6</v>
      </c>
      <c r="J6257" s="484">
        <v>0.16919999999999999</v>
      </c>
      <c r="K6257" s="469">
        <f t="shared" si="532"/>
        <v>13.631697593282881</v>
      </c>
      <c r="L6257" s="469">
        <f t="shared" si="533"/>
        <v>3.1697593282881797E-2</v>
      </c>
    </row>
    <row r="6258" spans="1:12">
      <c r="A6258" s="98" t="s">
        <v>123</v>
      </c>
      <c r="B6258" s="98">
        <f t="shared" si="530"/>
        <v>15</v>
      </c>
      <c r="C6258" s="98">
        <f t="shared" si="531"/>
        <v>0</v>
      </c>
      <c r="D6258" s="98">
        <f>D6257</f>
        <v>180</v>
      </c>
      <c r="E6258" s="98">
        <f t="shared" si="534"/>
        <v>73</v>
      </c>
      <c r="F6258" s="397">
        <f>F6257+(E6258-E6257)*(F6260-F6257)/(E6260-E6257)</f>
        <v>4.0095000000000001</v>
      </c>
      <c r="G6258" s="98">
        <v>15</v>
      </c>
      <c r="H6258" s="491">
        <f>H6257+(E6258-E6257)*(H6260-H6257)/(E6260-E6257)</f>
        <v>0.29322233333333336</v>
      </c>
      <c r="I6258" s="492">
        <f>I6257+(E6258-E6257)*(I6260-I6257)/(E6260-E6257)</f>
        <v>13.666666666666666</v>
      </c>
      <c r="J6258" s="397">
        <f>J6257+(E6258-E6257)*(J6260-J6257)/(E6260-E6257)</f>
        <v>0.16749999999999998</v>
      </c>
      <c r="K6258" s="469">
        <f t="shared" si="532"/>
        <v>13.673924337277628</v>
      </c>
      <c r="L6258" s="469">
        <f t="shared" si="533"/>
        <v>7.2576706109614975E-3</v>
      </c>
    </row>
    <row r="6259" spans="1:12">
      <c r="A6259" s="98" t="s">
        <v>123</v>
      </c>
      <c r="B6259" s="98">
        <f t="shared" si="530"/>
        <v>15</v>
      </c>
      <c r="C6259" s="98">
        <f t="shared" si="531"/>
        <v>0</v>
      </c>
      <c r="D6259" s="98">
        <f>D6257</f>
        <v>180</v>
      </c>
      <c r="E6259" s="98">
        <f t="shared" si="534"/>
        <v>74</v>
      </c>
      <c r="F6259" s="397">
        <f>F6257+(E6259-E6257)*(F6260-F6257)/(E6260-E6257)</f>
        <v>4.0219000000000005</v>
      </c>
      <c r="G6259" s="98">
        <v>15</v>
      </c>
      <c r="H6259" s="491">
        <f>H6257+(E6259-E6257)*(H6260-H6257)/(E6260-E6257)</f>
        <v>0.29322366666666666</v>
      </c>
      <c r="I6259" s="492">
        <f>I6257+(E6259-E6257)*(I6260-I6257)/(E6260-E6257)</f>
        <v>13.733333333333334</v>
      </c>
      <c r="J6259" s="397">
        <f>J6257+(E6259-E6257)*(J6260-J6257)/(E6260-E6257)</f>
        <v>0.1658</v>
      </c>
      <c r="K6259" s="469">
        <f t="shared" si="532"/>
        <v>13.716150697249315</v>
      </c>
      <c r="L6259" s="469">
        <f t="shared" si="533"/>
        <v>-1.7182636084019265E-2</v>
      </c>
    </row>
    <row r="6260" spans="1:12">
      <c r="A6260" s="480" t="s">
        <v>123</v>
      </c>
      <c r="B6260" s="480">
        <f t="shared" si="530"/>
        <v>15</v>
      </c>
      <c r="C6260" s="480">
        <f t="shared" si="531"/>
        <v>0</v>
      </c>
      <c r="D6260" s="480">
        <f>D6257</f>
        <v>180</v>
      </c>
      <c r="E6260" s="480">
        <f t="shared" si="534"/>
        <v>75</v>
      </c>
      <c r="F6260" s="484">
        <v>4.0343</v>
      </c>
      <c r="G6260" s="480">
        <v>15</v>
      </c>
      <c r="H6260" s="482">
        <v>0.29322500000000001</v>
      </c>
      <c r="I6260" s="483">
        <v>13.8</v>
      </c>
      <c r="J6260" s="484">
        <v>0.1641</v>
      </c>
      <c r="K6260" s="469">
        <f t="shared" si="532"/>
        <v>13.758376673203172</v>
      </c>
      <c r="L6260" s="469">
        <f t="shared" si="533"/>
        <v>-4.1623326796829119E-2</v>
      </c>
    </row>
    <row r="6261" spans="1:12">
      <c r="A6261" s="98" t="s">
        <v>123</v>
      </c>
      <c r="B6261" s="98">
        <f t="shared" si="530"/>
        <v>15</v>
      </c>
      <c r="C6261" s="98">
        <f t="shared" si="531"/>
        <v>0</v>
      </c>
      <c r="D6261" s="98">
        <f>D6260</f>
        <v>180</v>
      </c>
      <c r="E6261" s="98">
        <f t="shared" si="534"/>
        <v>76</v>
      </c>
      <c r="F6261" s="397">
        <f>F6260+(E6261-E6260)*(F6263-F6260)/(E6263-E6260)</f>
        <v>4.0465666666666671</v>
      </c>
      <c r="G6261" s="98">
        <v>15</v>
      </c>
      <c r="H6261" s="491">
        <f>H6260+(E6261-E6260)*(H6263-H6260)/(E6263-E6260)</f>
        <v>0.29322533333333334</v>
      </c>
      <c r="I6261" s="492">
        <f>I6260+(E6261-E6260)*(I6263-I6260)/(E6263-E6260)</f>
        <v>13.833333333333334</v>
      </c>
      <c r="J6261" s="397">
        <f>J6260+(E6261-E6260)*(J6263-J6260)/(E6263-E6260)</f>
        <v>0.16239999999999999</v>
      </c>
      <c r="K6261" s="469">
        <f t="shared" si="532"/>
        <v>13.800194617109028</v>
      </c>
      <c r="L6261" s="469">
        <f t="shared" si="533"/>
        <v>-3.3138716224305753E-2</v>
      </c>
    </row>
    <row r="6262" spans="1:12">
      <c r="A6262" s="98" t="s">
        <v>123</v>
      </c>
      <c r="B6262" s="98">
        <f t="shared" si="530"/>
        <v>15</v>
      </c>
      <c r="C6262" s="98">
        <f t="shared" si="531"/>
        <v>0</v>
      </c>
      <c r="D6262" s="98">
        <f>D6260</f>
        <v>180</v>
      </c>
      <c r="E6262" s="98">
        <f t="shared" si="534"/>
        <v>77</v>
      </c>
      <c r="F6262" s="397">
        <f>F6260+(E6262-E6260)*(F6263-F6260)/(E6263-E6260)</f>
        <v>4.0588333333333333</v>
      </c>
      <c r="G6262" s="98">
        <v>15</v>
      </c>
      <c r="H6262" s="491">
        <f>H6260+(E6262-E6260)*(H6263-H6260)/(E6263-E6260)</f>
        <v>0.29322566666666666</v>
      </c>
      <c r="I6262" s="492">
        <f>I6260+(E6262-E6260)*(I6263-I6260)/(E6263-E6260)</f>
        <v>13.866666666666667</v>
      </c>
      <c r="J6262" s="397">
        <f>J6260+(E6262-E6260)*(J6263-J6260)/(E6263-E6260)</f>
        <v>0.16070000000000001</v>
      </c>
      <c r="K6262" s="469">
        <f t="shared" si="532"/>
        <v>13.842012465939202</v>
      </c>
      <c r="L6262" s="469">
        <f t="shared" si="533"/>
        <v>-2.4654200727464826E-2</v>
      </c>
    </row>
    <row r="6263" spans="1:12">
      <c r="A6263" s="480" t="s">
        <v>123</v>
      </c>
      <c r="B6263" s="480">
        <f t="shared" si="530"/>
        <v>15</v>
      </c>
      <c r="C6263" s="480">
        <f t="shared" si="531"/>
        <v>0</v>
      </c>
      <c r="D6263" s="480">
        <f>D6260</f>
        <v>180</v>
      </c>
      <c r="E6263" s="480">
        <f t="shared" si="534"/>
        <v>78</v>
      </c>
      <c r="F6263" s="484">
        <v>4.0711000000000004</v>
      </c>
      <c r="G6263" s="480">
        <v>15</v>
      </c>
      <c r="H6263" s="482">
        <v>0.29322599999999999</v>
      </c>
      <c r="I6263" s="483">
        <v>13.9</v>
      </c>
      <c r="J6263" s="484">
        <v>0.159</v>
      </c>
      <c r="K6263" s="469">
        <f t="shared" si="532"/>
        <v>13.883830219694026</v>
      </c>
      <c r="L6263" s="469">
        <f t="shared" si="533"/>
        <v>-1.6169780305974157E-2</v>
      </c>
    </row>
    <row r="6264" spans="1:12">
      <c r="A6264" s="98" t="s">
        <v>123</v>
      </c>
      <c r="B6264" s="98">
        <f t="shared" si="530"/>
        <v>15</v>
      </c>
      <c r="C6264" s="98">
        <f t="shared" si="531"/>
        <v>0</v>
      </c>
      <c r="D6264" s="98">
        <f>D6263</f>
        <v>180</v>
      </c>
      <c r="E6264" s="98">
        <f t="shared" si="534"/>
        <v>79</v>
      </c>
      <c r="F6264" s="397">
        <f>F6263+(E6264-E6263)*(F6266-F6263)/(E6266-E6263)</f>
        <v>4.0832666666666668</v>
      </c>
      <c r="G6264" s="98">
        <v>15</v>
      </c>
      <c r="H6264" s="491">
        <f>H6263+(E6264-E6263)*(H6266-H6263)/(E6266-E6263)</f>
        <v>0.29322566666666666</v>
      </c>
      <c r="I6264" s="492">
        <f>I6263+(E6264-E6263)*(I6266-I6263)/(E6266-E6263)</f>
        <v>13.933333333333334</v>
      </c>
      <c r="J6264" s="397">
        <f>J6263+(E6264-E6263)*(J6266-J6263)/(E6266-E6263)</f>
        <v>0.1573</v>
      </c>
      <c r="K6264" s="469">
        <f t="shared" si="532"/>
        <v>13.925338504928515</v>
      </c>
      <c r="L6264" s="469">
        <f t="shared" si="533"/>
        <v>-7.9948284048185769E-3</v>
      </c>
    </row>
    <row r="6265" spans="1:12">
      <c r="A6265" s="98" t="s">
        <v>123</v>
      </c>
      <c r="B6265" s="98">
        <f t="shared" si="530"/>
        <v>15</v>
      </c>
      <c r="C6265" s="98">
        <f t="shared" si="531"/>
        <v>0</v>
      </c>
      <c r="D6265" s="98">
        <f>D6263</f>
        <v>180</v>
      </c>
      <c r="E6265" s="98">
        <f t="shared" si="534"/>
        <v>80</v>
      </c>
      <c r="F6265" s="397">
        <f>F6263+(E6265-E6263)*(F6266-F6263)/(E6266-E6263)</f>
        <v>4.0954333333333333</v>
      </c>
      <c r="G6265" s="98">
        <v>15</v>
      </c>
      <c r="H6265" s="491">
        <f>H6263+(E6265-E6263)*(H6266-H6263)/(E6266-E6263)</f>
        <v>0.29322533333333334</v>
      </c>
      <c r="I6265" s="492">
        <f>I6263+(E6265-E6263)*(I6266-I6263)/(E6266-E6263)</f>
        <v>13.966666666666667</v>
      </c>
      <c r="J6265" s="397">
        <f>J6263+(E6265-E6263)*(J6266-J6263)/(E6266-E6263)</f>
        <v>0.15560000000000002</v>
      </c>
      <c r="K6265" s="469">
        <f t="shared" si="532"/>
        <v>13.96684688453476</v>
      </c>
      <c r="L6265" s="469">
        <f t="shared" si="533"/>
        <v>1.8021786809363505E-4</v>
      </c>
    </row>
    <row r="6266" spans="1:12">
      <c r="A6266" s="480" t="s">
        <v>123</v>
      </c>
      <c r="B6266" s="480">
        <f t="shared" si="530"/>
        <v>15</v>
      </c>
      <c r="C6266" s="480">
        <f t="shared" si="531"/>
        <v>0</v>
      </c>
      <c r="D6266" s="480">
        <f>D6263</f>
        <v>180</v>
      </c>
      <c r="E6266" s="480">
        <f t="shared" si="534"/>
        <v>81</v>
      </c>
      <c r="F6266" s="484">
        <v>4.1075999999999997</v>
      </c>
      <c r="G6266" s="480">
        <v>15</v>
      </c>
      <c r="H6266" s="482">
        <v>0.29322500000000001</v>
      </c>
      <c r="I6266" s="483">
        <v>14</v>
      </c>
      <c r="J6266" s="484">
        <v>0.15390000000000001</v>
      </c>
      <c r="K6266" s="469">
        <f t="shared" si="532"/>
        <v>14.008355358513086</v>
      </c>
      <c r="L6266" s="469">
        <f t="shared" si="533"/>
        <v>8.3553585130857755E-3</v>
      </c>
    </row>
    <row r="6267" spans="1:12">
      <c r="A6267" s="98" t="s">
        <v>123</v>
      </c>
      <c r="B6267" s="98">
        <f t="shared" si="530"/>
        <v>15</v>
      </c>
      <c r="C6267" s="98">
        <f t="shared" si="531"/>
        <v>0</v>
      </c>
      <c r="D6267" s="98">
        <f>D6266</f>
        <v>180</v>
      </c>
      <c r="E6267" s="98">
        <f t="shared" si="534"/>
        <v>82</v>
      </c>
      <c r="F6267" s="397">
        <f>F6266+(E6267-E6266)*(F6269-F6266)/(E6269-E6266)</f>
        <v>4.1196333333333328</v>
      </c>
      <c r="G6267" s="98">
        <v>15</v>
      </c>
      <c r="H6267" s="491">
        <f>H6266+(E6267-E6266)*(H6269-H6266)/(E6269-E6266)</f>
        <v>0.29322399999999998</v>
      </c>
      <c r="I6267" s="492">
        <f>I6266+(E6267-E6266)*(I6269-I6266)/(E6269-E6266)</f>
        <v>14.033333333333333</v>
      </c>
      <c r="J6267" s="397">
        <f>J6266+(E6267-E6266)*(J6269-J6266)/(E6269-E6266)</f>
        <v>0.15216666666666667</v>
      </c>
      <c r="K6267" s="469">
        <f t="shared" si="532"/>
        <v>14.049441155339716</v>
      </c>
      <c r="L6267" s="469">
        <f t="shared" si="533"/>
        <v>1.6107822006382833E-2</v>
      </c>
    </row>
    <row r="6268" spans="1:12">
      <c r="A6268" s="98" t="s">
        <v>123</v>
      </c>
      <c r="B6268" s="98">
        <f t="shared" si="530"/>
        <v>15</v>
      </c>
      <c r="C6268" s="98">
        <f t="shared" si="531"/>
        <v>0</v>
      </c>
      <c r="D6268" s="98">
        <f>D6266</f>
        <v>180</v>
      </c>
      <c r="E6268" s="98">
        <f t="shared" si="534"/>
        <v>83</v>
      </c>
      <c r="F6268" s="397">
        <f>F6266+(E6268-E6266)*(F6269-F6266)/(E6269-E6266)</f>
        <v>4.1316666666666668</v>
      </c>
      <c r="G6268" s="98">
        <v>15</v>
      </c>
      <c r="H6268" s="491">
        <f>H6266+(E6268-E6266)*(H6269-H6266)/(E6269-E6266)</f>
        <v>0.29322300000000001</v>
      </c>
      <c r="I6268" s="492">
        <f>I6266+(E6268-E6266)*(I6269-I6266)/(E6269-E6266)</f>
        <v>14.066666666666666</v>
      </c>
      <c r="J6268" s="397">
        <f>J6266+(E6268-E6266)*(J6269-J6266)/(E6269-E6266)</f>
        <v>0.15043333333333334</v>
      </c>
      <c r="K6268" s="469">
        <f t="shared" si="532"/>
        <v>14.090527232402188</v>
      </c>
      <c r="L6268" s="469">
        <f t="shared" si="533"/>
        <v>2.3860565735521533E-2</v>
      </c>
    </row>
    <row r="6269" spans="1:12">
      <c r="A6269" s="480" t="s">
        <v>123</v>
      </c>
      <c r="B6269" s="480">
        <f t="shared" ref="B6269:B6332" si="535">INT(D6269/12)</f>
        <v>15</v>
      </c>
      <c r="C6269" s="480">
        <f t="shared" ref="C6269:C6332" si="536">D6269-B6269*12</f>
        <v>0</v>
      </c>
      <c r="D6269" s="480">
        <f>D6266</f>
        <v>180</v>
      </c>
      <c r="E6269" s="480">
        <f t="shared" si="534"/>
        <v>84</v>
      </c>
      <c r="F6269" s="484">
        <v>4.1436999999999999</v>
      </c>
      <c r="G6269" s="480">
        <v>15</v>
      </c>
      <c r="H6269" s="482">
        <v>0.29322199999999998</v>
      </c>
      <c r="I6269" s="483">
        <v>14.1</v>
      </c>
      <c r="J6269" s="484">
        <v>0.1487</v>
      </c>
      <c r="K6269" s="469">
        <f t="shared" si="532"/>
        <v>14.131613589703365</v>
      </c>
      <c r="L6269" s="469">
        <f t="shared" si="533"/>
        <v>3.1613589703365363E-2</v>
      </c>
    </row>
    <row r="6270" spans="1:12">
      <c r="A6270" s="98" t="s">
        <v>123</v>
      </c>
      <c r="B6270" s="98">
        <f t="shared" si="535"/>
        <v>15</v>
      </c>
      <c r="C6270" s="98">
        <f t="shared" si="536"/>
        <v>0</v>
      </c>
      <c r="D6270" s="98">
        <f>D6269</f>
        <v>180</v>
      </c>
      <c r="E6270" s="98">
        <f t="shared" si="534"/>
        <v>85</v>
      </c>
      <c r="F6270" s="397">
        <f>F6269+(E6270-E6269)*(F6272-F6269)/(E6272-E6269)</f>
        <v>4.1556666666666668</v>
      </c>
      <c r="G6270" s="98">
        <v>15</v>
      </c>
      <c r="H6270" s="491">
        <f>H6269+(E6270-E6269)*(H6272-H6269)/(E6272-E6269)</f>
        <v>0.29322033333333331</v>
      </c>
      <c r="I6270" s="492">
        <f>I6269+(E6270-E6269)*(I6272-I6269)/(E6272-E6269)</f>
        <v>14.166666666666666</v>
      </c>
      <c r="J6270" s="397">
        <f>J6269+(E6270-E6269)*(J6272-J6269)/(E6272-E6269)</f>
        <v>0.14699999999999999</v>
      </c>
      <c r="K6270" s="469">
        <f t="shared" si="532"/>
        <v>14.172505090029002</v>
      </c>
      <c r="L6270" s="469">
        <f t="shared" si="533"/>
        <v>5.8384233623360871E-3</v>
      </c>
    </row>
    <row r="6271" spans="1:12">
      <c r="A6271" s="98" t="s">
        <v>123</v>
      </c>
      <c r="B6271" s="98">
        <f t="shared" si="535"/>
        <v>15</v>
      </c>
      <c r="C6271" s="98">
        <f t="shared" si="536"/>
        <v>0</v>
      </c>
      <c r="D6271" s="98">
        <f>D6269</f>
        <v>180</v>
      </c>
      <c r="E6271" s="98">
        <f t="shared" si="534"/>
        <v>86</v>
      </c>
      <c r="F6271" s="397">
        <f>F6269+(E6271-E6269)*(F6272-F6269)/(E6272-E6269)</f>
        <v>4.1676333333333329</v>
      </c>
      <c r="G6271" s="98">
        <v>15</v>
      </c>
      <c r="H6271" s="491">
        <f>H6269+(E6271-E6269)*(H6272-H6269)/(E6272-E6269)</f>
        <v>0.29321866666666668</v>
      </c>
      <c r="I6271" s="492">
        <f>I6269+(E6271-E6269)*(I6272-I6269)/(E6272-E6269)</f>
        <v>14.233333333333334</v>
      </c>
      <c r="J6271" s="397">
        <f>J6269+(E6271-E6269)*(J6272-J6269)/(E6272-E6269)</f>
        <v>0.14530000000000001</v>
      </c>
      <c r="K6271" s="469">
        <f t="shared" si="532"/>
        <v>14.213397055212489</v>
      </c>
      <c r="L6271" s="469">
        <f t="shared" si="533"/>
        <v>-1.9936278120844975E-2</v>
      </c>
    </row>
    <row r="6272" spans="1:12">
      <c r="A6272" s="480" t="s">
        <v>123</v>
      </c>
      <c r="B6272" s="480">
        <f t="shared" si="535"/>
        <v>15</v>
      </c>
      <c r="C6272" s="480">
        <f t="shared" si="536"/>
        <v>0</v>
      </c>
      <c r="D6272" s="480">
        <f>D6269</f>
        <v>180</v>
      </c>
      <c r="E6272" s="480">
        <f t="shared" si="534"/>
        <v>87</v>
      </c>
      <c r="F6272" s="484">
        <v>4.1795999999999998</v>
      </c>
      <c r="G6272" s="480">
        <v>15</v>
      </c>
      <c r="H6272" s="482">
        <v>0.29321700000000001</v>
      </c>
      <c r="I6272" s="483">
        <v>14.3</v>
      </c>
      <c r="J6272" s="484">
        <v>0.14360000000000001</v>
      </c>
      <c r="K6272" s="469">
        <f t="shared" si="532"/>
        <v>14.254289485261767</v>
      </c>
      <c r="L6272" s="469">
        <f t="shared" si="533"/>
        <v>-4.5710514738233954E-2</v>
      </c>
    </row>
    <row r="6273" spans="1:12">
      <c r="A6273" s="98" t="s">
        <v>123</v>
      </c>
      <c r="B6273" s="98">
        <f t="shared" si="535"/>
        <v>15</v>
      </c>
      <c r="C6273" s="98">
        <f t="shared" si="536"/>
        <v>0</v>
      </c>
      <c r="D6273" s="98">
        <f>D6272</f>
        <v>180</v>
      </c>
      <c r="E6273" s="98">
        <f t="shared" si="534"/>
        <v>88</v>
      </c>
      <c r="F6273" s="397">
        <f>F6272+(E6273-E6272)*(F6275-F6272)/(E6275-E6272)</f>
        <v>4.1914333333333333</v>
      </c>
      <c r="G6273" s="98">
        <v>15</v>
      </c>
      <c r="H6273" s="491">
        <f>H6272+(E6273-E6272)*(H6275-H6272)/(E6275-E6272)</f>
        <v>0.29321433333333335</v>
      </c>
      <c r="I6273" s="492">
        <f>I6272+(E6273-E6272)*(I6275-I6272)/(E6275-E6272)</f>
        <v>14.333333333333334</v>
      </c>
      <c r="J6273" s="397">
        <f>J6272+(E6273-E6272)*(J6275-J6272)/(E6275-E6272)</f>
        <v>0.1419</v>
      </c>
      <c r="K6273" s="469">
        <f t="shared" si="532"/>
        <v>14.294776403609191</v>
      </c>
      <c r="L6273" s="469">
        <f t="shared" si="533"/>
        <v>-3.8556929724142819E-2</v>
      </c>
    </row>
    <row r="6274" spans="1:12">
      <c r="A6274" s="98" t="s">
        <v>123</v>
      </c>
      <c r="B6274" s="98">
        <f t="shared" si="535"/>
        <v>15</v>
      </c>
      <c r="C6274" s="98">
        <f t="shared" si="536"/>
        <v>0</v>
      </c>
      <c r="D6274" s="98">
        <f>D6272</f>
        <v>180</v>
      </c>
      <c r="E6274" s="98">
        <f t="shared" si="534"/>
        <v>89</v>
      </c>
      <c r="F6274" s="397">
        <f>F6272+(E6274-E6272)*(F6275-F6272)/(E6275-E6272)</f>
        <v>4.203266666666666</v>
      </c>
      <c r="G6274" s="98">
        <v>15</v>
      </c>
      <c r="H6274" s="491">
        <f>H6272+(E6274-E6272)*(H6275-H6272)/(E6275-E6272)</f>
        <v>0.29321166666666665</v>
      </c>
      <c r="I6274" s="492">
        <f>I6272+(E6274-E6272)*(I6275-I6272)/(E6275-E6272)</f>
        <v>14.366666666666667</v>
      </c>
      <c r="J6274" s="397">
        <f>J6272+(E6274-E6272)*(J6275-J6272)/(E6275-E6272)</f>
        <v>0.14020000000000002</v>
      </c>
      <c r="K6274" s="469">
        <f t="shared" si="532"/>
        <v>14.335264058387853</v>
      </c>
      <c r="L6274" s="469">
        <f t="shared" si="533"/>
        <v>-3.1402608278813915E-2</v>
      </c>
    </row>
    <row r="6275" spans="1:12">
      <c r="A6275" s="480" t="s">
        <v>123</v>
      </c>
      <c r="B6275" s="480">
        <f t="shared" si="535"/>
        <v>15</v>
      </c>
      <c r="C6275" s="480">
        <f t="shared" si="536"/>
        <v>0</v>
      </c>
      <c r="D6275" s="480">
        <f>D6272</f>
        <v>180</v>
      </c>
      <c r="E6275" s="480">
        <f t="shared" si="534"/>
        <v>90</v>
      </c>
      <c r="F6275" s="484">
        <v>4.2150999999999996</v>
      </c>
      <c r="G6275" s="480">
        <v>15</v>
      </c>
      <c r="H6275" s="482">
        <v>0.293209</v>
      </c>
      <c r="I6275" s="483">
        <v>14.4</v>
      </c>
      <c r="J6275" s="484">
        <v>0.13850000000000001</v>
      </c>
      <c r="K6275" s="469">
        <f t="shared" si="532"/>
        <v>14.375752449617849</v>
      </c>
      <c r="L6275" s="469">
        <f t="shared" si="533"/>
        <v>-2.4247550382151317E-2</v>
      </c>
    </row>
    <row r="6276" spans="1:12">
      <c r="A6276" s="98" t="s">
        <v>123</v>
      </c>
      <c r="B6276" s="98">
        <f t="shared" si="535"/>
        <v>15</v>
      </c>
      <c r="C6276" s="98">
        <f t="shared" si="536"/>
        <v>0</v>
      </c>
      <c r="D6276" s="98">
        <f>D6275</f>
        <v>180</v>
      </c>
      <c r="E6276" s="98">
        <f t="shared" si="534"/>
        <v>91</v>
      </c>
      <c r="F6276" s="397">
        <f>F6275+(E6276-E6275)*(F6278-F6275)/(E6278-E6275)</f>
        <v>4.2268666666666661</v>
      </c>
      <c r="G6276" s="98">
        <v>15</v>
      </c>
      <c r="H6276" s="491">
        <f>H6275+(E6276-E6275)*(H6278-H6275)/(E6278-E6275)</f>
        <v>0.29320566666666664</v>
      </c>
      <c r="I6276" s="492">
        <f>I6275+(E6276-E6275)*(I6278-I6275)/(E6278-E6275)</f>
        <v>14.433333333333334</v>
      </c>
      <c r="J6276" s="397">
        <f>J6275+(E6276-E6275)*(J6278-J6275)/(E6278-E6275)</f>
        <v>0.13676666666666668</v>
      </c>
      <c r="K6276" s="469">
        <f t="shared" si="532"/>
        <v>14.416046984085119</v>
      </c>
      <c r="L6276" s="469">
        <f t="shared" si="533"/>
        <v>-1.7286349248214705E-2</v>
      </c>
    </row>
    <row r="6277" spans="1:12">
      <c r="A6277" s="98" t="s">
        <v>123</v>
      </c>
      <c r="B6277" s="98">
        <f t="shared" si="535"/>
        <v>15</v>
      </c>
      <c r="C6277" s="98">
        <f t="shared" si="536"/>
        <v>0</v>
      </c>
      <c r="D6277" s="98">
        <f>D6275</f>
        <v>180</v>
      </c>
      <c r="E6277" s="98">
        <f t="shared" si="534"/>
        <v>92</v>
      </c>
      <c r="F6277" s="397">
        <f>F6275+(E6277-E6275)*(F6278-F6275)/(E6278-E6275)</f>
        <v>4.2386333333333335</v>
      </c>
      <c r="G6277" s="98">
        <v>15</v>
      </c>
      <c r="H6277" s="491">
        <f>H6275+(E6277-E6275)*(H6278-H6275)/(E6278-E6275)</f>
        <v>0.29320233333333334</v>
      </c>
      <c r="I6277" s="492">
        <f>I6275+(E6277-E6275)*(I6278-I6275)/(E6278-E6275)</f>
        <v>14.466666666666667</v>
      </c>
      <c r="J6277" s="397">
        <f>J6275+(E6277-E6275)*(J6278-J6275)/(E6278-E6275)</f>
        <v>0.13503333333333334</v>
      </c>
      <c r="K6277" s="469">
        <f t="shared" si="532"/>
        <v>14.456342434746427</v>
      </c>
      <c r="L6277" s="469">
        <f t="shared" si="533"/>
        <v>-1.0324231920240123E-2</v>
      </c>
    </row>
    <row r="6278" spans="1:12">
      <c r="A6278" s="480" t="s">
        <v>123</v>
      </c>
      <c r="B6278" s="480">
        <f t="shared" si="535"/>
        <v>15</v>
      </c>
      <c r="C6278" s="480">
        <f t="shared" si="536"/>
        <v>0</v>
      </c>
      <c r="D6278" s="480">
        <f>D6275</f>
        <v>180</v>
      </c>
      <c r="E6278" s="480">
        <f t="shared" si="534"/>
        <v>93</v>
      </c>
      <c r="F6278" s="484">
        <v>4.2504</v>
      </c>
      <c r="G6278" s="480">
        <v>15</v>
      </c>
      <c r="H6278" s="482">
        <v>0.29319899999999999</v>
      </c>
      <c r="I6278" s="483">
        <v>14.5</v>
      </c>
      <c r="J6278" s="484">
        <v>0.1333</v>
      </c>
      <c r="K6278" s="469">
        <f t="shared" si="532"/>
        <v>14.49663880163302</v>
      </c>
      <c r="L6278" s="469">
        <f t="shared" si="533"/>
        <v>-3.3611983669796786E-3</v>
      </c>
    </row>
    <row r="6279" spans="1:12">
      <c r="A6279" s="98" t="s">
        <v>123</v>
      </c>
      <c r="B6279" s="98">
        <f t="shared" si="535"/>
        <v>15</v>
      </c>
      <c r="C6279" s="98">
        <f t="shared" si="536"/>
        <v>0</v>
      </c>
      <c r="D6279" s="98">
        <f>D6278</f>
        <v>180</v>
      </c>
      <c r="E6279" s="98">
        <f t="shared" si="534"/>
        <v>94</v>
      </c>
      <c r="F6279" s="397">
        <f>F6278+(E6279-E6278)*(F6281-F6278)/(E6281-E6278)</f>
        <v>4.2620666666666667</v>
      </c>
      <c r="G6279" s="98">
        <v>15</v>
      </c>
      <c r="H6279" s="491">
        <f>H6278+(E6279-E6278)*(H6281-H6278)/(E6281-E6278)</f>
        <v>0.29319499999999998</v>
      </c>
      <c r="I6279" s="492">
        <f>I6278+(E6279-E6278)*(I6281-I6278)/(E6281-E6278)</f>
        <v>14.533333333333333</v>
      </c>
      <c r="J6279" s="397">
        <f>J6278+(E6279-E6278)*(J6281-J6278)/(E6281-E6278)</f>
        <v>0.13159999999999999</v>
      </c>
      <c r="K6279" s="469">
        <f t="shared" si="532"/>
        <v>14.536628068918866</v>
      </c>
      <c r="L6279" s="469">
        <f t="shared" si="533"/>
        <v>3.2947355855323934E-3</v>
      </c>
    </row>
    <row r="6280" spans="1:12">
      <c r="A6280" s="98" t="s">
        <v>123</v>
      </c>
      <c r="B6280" s="98">
        <f t="shared" si="535"/>
        <v>15</v>
      </c>
      <c r="C6280" s="98">
        <f t="shared" si="536"/>
        <v>0</v>
      </c>
      <c r="D6280" s="98">
        <f>D6278</f>
        <v>180</v>
      </c>
      <c r="E6280" s="98">
        <f t="shared" si="534"/>
        <v>95</v>
      </c>
      <c r="F6280" s="397">
        <f>F6278+(E6280-E6278)*(F6281-F6278)/(E6281-E6278)</f>
        <v>4.2737333333333334</v>
      </c>
      <c r="G6280" s="98">
        <v>15</v>
      </c>
      <c r="H6280" s="491">
        <f>H6278+(E6280-E6278)*(H6281-H6278)/(E6281-E6278)</f>
        <v>0.29319099999999998</v>
      </c>
      <c r="I6280" s="492">
        <f>I6278+(E6280-E6278)*(I6281-I6278)/(E6281-E6278)</f>
        <v>14.566666666666666</v>
      </c>
      <c r="J6280" s="397">
        <f>J6278+(E6280-E6278)*(J6281-J6278)/(E6281-E6278)</f>
        <v>0.12990000000000002</v>
      </c>
      <c r="K6280" s="469">
        <f t="shared" si="532"/>
        <v>14.576618427350546</v>
      </c>
      <c r="L6280" s="469">
        <f t="shared" si="533"/>
        <v>9.9517606838794848E-3</v>
      </c>
    </row>
    <row r="6281" spans="1:12">
      <c r="A6281" s="480" t="s">
        <v>123</v>
      </c>
      <c r="B6281" s="480">
        <f t="shared" si="535"/>
        <v>15</v>
      </c>
      <c r="C6281" s="480">
        <f t="shared" si="536"/>
        <v>0</v>
      </c>
      <c r="D6281" s="480">
        <f>D6278</f>
        <v>180</v>
      </c>
      <c r="E6281" s="480">
        <f t="shared" si="534"/>
        <v>96</v>
      </c>
      <c r="F6281" s="484">
        <v>4.2854000000000001</v>
      </c>
      <c r="G6281" s="480">
        <v>15</v>
      </c>
      <c r="H6281" s="482">
        <v>0.29318699999999998</v>
      </c>
      <c r="I6281" s="483">
        <v>14.6</v>
      </c>
      <c r="J6281" s="484">
        <v>0.12820000000000001</v>
      </c>
      <c r="K6281" s="469">
        <f t="shared" si="532"/>
        <v>14.616609876972719</v>
      </c>
      <c r="L6281" s="469">
        <f t="shared" si="533"/>
        <v>1.6609876972719206E-2</v>
      </c>
    </row>
    <row r="6282" spans="1:12">
      <c r="A6282" s="98" t="s">
        <v>123</v>
      </c>
      <c r="B6282" s="98">
        <f t="shared" si="535"/>
        <v>15</v>
      </c>
      <c r="C6282" s="98">
        <f t="shared" si="536"/>
        <v>0</v>
      </c>
      <c r="D6282" s="98">
        <f>D6281</f>
        <v>180</v>
      </c>
      <c r="E6282" s="98">
        <f t="shared" si="534"/>
        <v>97</v>
      </c>
      <c r="F6282" s="397">
        <f>F6281+(E6282-E6281)*(F6284-F6281)/(E6284-E6281)</f>
        <v>4.2969333333333335</v>
      </c>
      <c r="G6282" s="98">
        <v>15</v>
      </c>
      <c r="H6282" s="491">
        <f>H6281+(E6282-E6281)*(H6284-H6281)/(E6284-E6281)</f>
        <v>0.29318233333333332</v>
      </c>
      <c r="I6282" s="492">
        <f>I6281+(E6282-E6281)*(I6284-I6281)/(E6284-E6281)</f>
        <v>14.633333333333333</v>
      </c>
      <c r="J6282" s="397">
        <f>J6281+(E6282-E6281)*(J6284-J6281)/(E6284-E6281)</f>
        <v>0.1295</v>
      </c>
      <c r="K6282" s="469">
        <f t="shared" si="532"/>
        <v>14.656180965883575</v>
      </c>
      <c r="L6282" s="469">
        <f t="shared" si="533"/>
        <v>2.2847632550242025E-2</v>
      </c>
    </row>
    <row r="6283" spans="1:12">
      <c r="A6283" s="98" t="s">
        <v>123</v>
      </c>
      <c r="B6283" s="98">
        <f t="shared" si="535"/>
        <v>15</v>
      </c>
      <c r="C6283" s="98">
        <f t="shared" si="536"/>
        <v>0</v>
      </c>
      <c r="D6283" s="98">
        <f>D6281</f>
        <v>180</v>
      </c>
      <c r="E6283" s="98">
        <f t="shared" si="534"/>
        <v>98</v>
      </c>
      <c r="F6283" s="397">
        <f>F6281+(E6283-E6281)*(F6284-F6281)/(E6284-E6281)</f>
        <v>4.3084666666666669</v>
      </c>
      <c r="G6283" s="98">
        <v>15</v>
      </c>
      <c r="H6283" s="491">
        <f>H6281+(E6283-E6281)*(H6284-H6281)/(E6284-E6281)</f>
        <v>0.29317766666666667</v>
      </c>
      <c r="I6283" s="492">
        <f>I6281+(E6283-E6281)*(I6284-I6281)/(E6284-E6281)</f>
        <v>14.666666666666666</v>
      </c>
      <c r="J6283" s="397">
        <f>J6281+(E6283-E6281)*(J6284-J6281)/(E6284-E6281)</f>
        <v>0.1308</v>
      </c>
      <c r="K6283" s="469">
        <f t="shared" ref="K6283:K6346" si="537">F6283/H6283</f>
        <v>14.69575331454306</v>
      </c>
      <c r="L6283" s="469">
        <f t="shared" ref="L6283:L6346" si="538">K6283-I6283</f>
        <v>2.9086647876393812E-2</v>
      </c>
    </row>
    <row r="6284" spans="1:12">
      <c r="A6284" s="480" t="s">
        <v>123</v>
      </c>
      <c r="B6284" s="480">
        <f t="shared" si="535"/>
        <v>15</v>
      </c>
      <c r="C6284" s="480">
        <f t="shared" si="536"/>
        <v>0</v>
      </c>
      <c r="D6284" s="480">
        <f>D6281</f>
        <v>180</v>
      </c>
      <c r="E6284" s="480">
        <f t="shared" si="534"/>
        <v>99</v>
      </c>
      <c r="F6284" s="484">
        <v>4.32</v>
      </c>
      <c r="G6284" s="480">
        <v>15</v>
      </c>
      <c r="H6284" s="482">
        <v>0.29317300000000002</v>
      </c>
      <c r="I6284" s="483">
        <v>14.7</v>
      </c>
      <c r="J6284" s="484">
        <v>0.1321</v>
      </c>
      <c r="K6284" s="469">
        <f t="shared" si="537"/>
        <v>14.735326923011328</v>
      </c>
      <c r="L6284" s="469">
        <f t="shared" si="538"/>
        <v>3.5326923011329114E-2</v>
      </c>
    </row>
    <row r="6285" spans="1:12">
      <c r="A6285" s="98" t="s">
        <v>123</v>
      </c>
      <c r="B6285" s="98">
        <f t="shared" si="535"/>
        <v>15</v>
      </c>
      <c r="C6285" s="98">
        <f t="shared" si="536"/>
        <v>0</v>
      </c>
      <c r="D6285" s="98">
        <f>D6284</f>
        <v>180</v>
      </c>
      <c r="E6285" s="98">
        <f t="shared" si="534"/>
        <v>100</v>
      </c>
      <c r="F6285" s="397">
        <f>F6284+(E6285-E6284)*(F6287-F6284)/(E6287-E6284)</f>
        <v>4.3314666666666666</v>
      </c>
      <c r="G6285" s="98">
        <v>15</v>
      </c>
      <c r="H6285" s="491">
        <f>H6284+(E6285-E6284)*(H6287-H6284)/(E6287-E6284)</f>
        <v>0.29316733333333334</v>
      </c>
      <c r="I6285" s="492">
        <f>I6284+(E6285-E6284)*(I6287-I6284)/(E6287-E6284)</f>
        <v>14.766666666666666</v>
      </c>
      <c r="J6285" s="397">
        <f>J6284+(E6285-E6284)*(J6287-J6284)/(E6287-E6284)</f>
        <v>0.12739999999999999</v>
      </c>
      <c r="K6285" s="469">
        <f t="shared" si="537"/>
        <v>14.774724787436526</v>
      </c>
      <c r="L6285" s="469">
        <f t="shared" si="538"/>
        <v>8.058120769860011E-3</v>
      </c>
    </row>
    <row r="6286" spans="1:12">
      <c r="A6286" s="98" t="s">
        <v>123</v>
      </c>
      <c r="B6286" s="98">
        <f t="shared" si="535"/>
        <v>15</v>
      </c>
      <c r="C6286" s="98">
        <f t="shared" si="536"/>
        <v>0</v>
      </c>
      <c r="D6286" s="98">
        <f>D6284</f>
        <v>180</v>
      </c>
      <c r="E6286" s="98">
        <f t="shared" ref="E6286:E6305" si="539">E6285+1</f>
        <v>101</v>
      </c>
      <c r="F6286" s="397">
        <f>F6284+(E6286-E6284)*(F6287-F6284)/(E6287-E6284)</f>
        <v>4.3429333333333338</v>
      </c>
      <c r="G6286" s="98">
        <v>15</v>
      </c>
      <c r="H6286" s="491">
        <f>H6284+(E6286-E6284)*(H6287-H6284)/(E6287-E6284)</f>
        <v>0.29316166666666671</v>
      </c>
      <c r="I6286" s="492">
        <f>I6284+(E6286-E6284)*(I6287-I6284)/(E6287-E6284)</f>
        <v>14.833333333333334</v>
      </c>
      <c r="J6286" s="397">
        <f>J6284+(E6286-E6284)*(J6287-J6284)/(E6287-E6284)</f>
        <v>0.12269999999999999</v>
      </c>
      <c r="K6286" s="469">
        <f t="shared" si="537"/>
        <v>14.81412417494329</v>
      </c>
      <c r="L6286" s="469">
        <f t="shared" si="538"/>
        <v>-1.9209158390044223E-2</v>
      </c>
    </row>
    <row r="6287" spans="1:12">
      <c r="A6287" s="480" t="s">
        <v>123</v>
      </c>
      <c r="B6287" s="480">
        <f t="shared" si="535"/>
        <v>15</v>
      </c>
      <c r="C6287" s="480">
        <f t="shared" si="536"/>
        <v>0</v>
      </c>
      <c r="D6287" s="480">
        <f>D6284</f>
        <v>180</v>
      </c>
      <c r="E6287" s="480">
        <f t="shared" si="539"/>
        <v>102</v>
      </c>
      <c r="F6287" s="484">
        <v>4.3544</v>
      </c>
      <c r="G6287" s="480">
        <v>15</v>
      </c>
      <c r="H6287" s="482">
        <v>0.29315600000000003</v>
      </c>
      <c r="I6287" s="483">
        <v>14.9</v>
      </c>
      <c r="J6287" s="484">
        <v>0.11799999999999999</v>
      </c>
      <c r="K6287" s="469">
        <f t="shared" si="537"/>
        <v>14.853525085619943</v>
      </c>
      <c r="L6287" s="469">
        <f t="shared" si="538"/>
        <v>-4.6474914380057797E-2</v>
      </c>
    </row>
    <row r="6288" spans="1:12">
      <c r="A6288" s="98" t="s">
        <v>123</v>
      </c>
      <c r="B6288" s="98">
        <f t="shared" si="535"/>
        <v>15</v>
      </c>
      <c r="C6288" s="98">
        <f t="shared" si="536"/>
        <v>0</v>
      </c>
      <c r="D6288" s="98">
        <f>D6287</f>
        <v>180</v>
      </c>
      <c r="E6288" s="98">
        <f t="shared" si="539"/>
        <v>103</v>
      </c>
      <c r="F6288" s="397">
        <f>F6287+(E6288-E6287)*(F6290-F6287)/(E6290-E6287)</f>
        <v>4.3658000000000001</v>
      </c>
      <c r="G6288" s="98">
        <v>15</v>
      </c>
      <c r="H6288" s="491">
        <v>0.29299999999999998</v>
      </c>
      <c r="I6288" s="492">
        <f>I6287+(E6288-E6287)*(I6290-I6287)/(E6290-E6287)</f>
        <v>14.933333333333334</v>
      </c>
      <c r="J6288" s="397">
        <f>J6287+(E6288-E6287)*(J6290-J6287)/(E6290-E6287)</f>
        <v>0.11626666666666666</v>
      </c>
      <c r="K6288" s="469">
        <f t="shared" si="537"/>
        <v>14.900341296928328</v>
      </c>
      <c r="L6288" s="469">
        <f t="shared" si="538"/>
        <v>-3.2992036405005365E-2</v>
      </c>
    </row>
    <row r="6289" spans="1:12">
      <c r="A6289" s="98" t="s">
        <v>123</v>
      </c>
      <c r="B6289" s="98">
        <f t="shared" si="535"/>
        <v>15</v>
      </c>
      <c r="C6289" s="98">
        <f t="shared" si="536"/>
        <v>0</v>
      </c>
      <c r="D6289" s="98">
        <f>D6287</f>
        <v>180</v>
      </c>
      <c r="E6289" s="98">
        <f t="shared" si="539"/>
        <v>104</v>
      </c>
      <c r="F6289" s="397">
        <f>F6287+(E6289-E6287)*(F6290-F6287)/(E6290-E6287)</f>
        <v>4.3772000000000002</v>
      </c>
      <c r="G6289" s="98">
        <v>15</v>
      </c>
      <c r="H6289" s="491">
        <f>H6287+(E6289-E6287)*(H6290-H6287)/(E6290-E6287)</f>
        <v>0.29314400000000002</v>
      </c>
      <c r="I6289" s="492">
        <f>I6287+(E6289-E6287)*(I6290-I6287)/(E6290-E6287)</f>
        <v>14.966666666666667</v>
      </c>
      <c r="J6289" s="397">
        <f>J6287+(E6289-E6287)*(J6290-J6287)/(E6290-E6287)</f>
        <v>0.11453333333333333</v>
      </c>
      <c r="K6289" s="469">
        <f t="shared" si="537"/>
        <v>14.931910596839778</v>
      </c>
      <c r="L6289" s="469">
        <f t="shared" si="538"/>
        <v>-3.4756069826888947E-2</v>
      </c>
    </row>
    <row r="6290" spans="1:12">
      <c r="A6290" s="480" t="s">
        <v>123</v>
      </c>
      <c r="B6290" s="480">
        <f t="shared" si="535"/>
        <v>15</v>
      </c>
      <c r="C6290" s="480">
        <f t="shared" si="536"/>
        <v>0</v>
      </c>
      <c r="D6290" s="480">
        <f>D6287</f>
        <v>180</v>
      </c>
      <c r="E6290" s="480">
        <f t="shared" si="539"/>
        <v>105</v>
      </c>
      <c r="F6290" s="484">
        <v>4.3886000000000003</v>
      </c>
      <c r="G6290" s="480">
        <v>15</v>
      </c>
      <c r="H6290" s="482">
        <v>0.29313800000000001</v>
      </c>
      <c r="I6290" s="483">
        <v>15</v>
      </c>
      <c r="J6290" s="484">
        <v>0.1128</v>
      </c>
      <c r="K6290" s="469">
        <f t="shared" si="537"/>
        <v>14.971105759062285</v>
      </c>
      <c r="L6290" s="469">
        <f t="shared" si="538"/>
        <v>-2.889424093771531E-2</v>
      </c>
    </row>
    <row r="6291" spans="1:12">
      <c r="A6291" s="98" t="s">
        <v>123</v>
      </c>
      <c r="B6291" s="98">
        <f t="shared" si="535"/>
        <v>15</v>
      </c>
      <c r="C6291" s="98">
        <f t="shared" si="536"/>
        <v>0</v>
      </c>
      <c r="D6291" s="98">
        <f>D6290</f>
        <v>180</v>
      </c>
      <c r="E6291" s="98">
        <f t="shared" si="539"/>
        <v>106</v>
      </c>
      <c r="F6291" s="397">
        <f>F6290+(E6291-E6290)*(F6293-F6290)/(E6293-E6290)</f>
        <v>4.399866666666667</v>
      </c>
      <c r="G6291" s="98">
        <v>15</v>
      </c>
      <c r="H6291" s="491">
        <f>H6290+(E6291-E6290)*(H6293-H6290)/(E6293-E6290)</f>
        <v>0.29313100000000003</v>
      </c>
      <c r="I6291" s="492">
        <f>I6290+(E6291-E6290)*(I6293-I6290)/(E6293-E6290)</f>
        <v>15.033333333333333</v>
      </c>
      <c r="J6291" s="397">
        <f>J6290+(E6291-E6290)*(J6293-J6290)/(E6293-E6290)</f>
        <v>0.1111</v>
      </c>
      <c r="K6291" s="469">
        <f t="shared" si="537"/>
        <v>15.009898873427467</v>
      </c>
      <c r="L6291" s="469">
        <f t="shared" si="538"/>
        <v>-2.3434459905866234E-2</v>
      </c>
    </row>
    <row r="6292" spans="1:12">
      <c r="A6292" s="98" t="s">
        <v>123</v>
      </c>
      <c r="B6292" s="98">
        <f t="shared" si="535"/>
        <v>15</v>
      </c>
      <c r="C6292" s="98">
        <f t="shared" si="536"/>
        <v>0</v>
      </c>
      <c r="D6292" s="98">
        <f>D6290</f>
        <v>180</v>
      </c>
      <c r="E6292" s="98">
        <f t="shared" si="539"/>
        <v>107</v>
      </c>
      <c r="F6292" s="397">
        <f>F6290+(E6292-E6290)*(F6293-F6290)/(E6293-E6290)</f>
        <v>4.4111333333333329</v>
      </c>
      <c r="G6292" s="98">
        <v>15</v>
      </c>
      <c r="H6292" s="491">
        <f>H6290+(E6292-E6290)*(H6293-H6290)/(E6293-E6290)</f>
        <v>0.293124</v>
      </c>
      <c r="I6292" s="492">
        <f>I6290+(E6292-E6290)*(I6293-I6290)/(E6293-E6290)</f>
        <v>15.066666666666666</v>
      </c>
      <c r="J6292" s="397">
        <f>J6290+(E6292-E6290)*(J6293-J6290)/(E6293-E6290)</f>
        <v>0.1094</v>
      </c>
      <c r="K6292" s="469">
        <f t="shared" si="537"/>
        <v>15.048693840604431</v>
      </c>
      <c r="L6292" s="469">
        <f t="shared" si="538"/>
        <v>-1.7972826062235825E-2</v>
      </c>
    </row>
    <row r="6293" spans="1:12">
      <c r="A6293" s="480" t="s">
        <v>123</v>
      </c>
      <c r="B6293" s="480">
        <f t="shared" si="535"/>
        <v>15</v>
      </c>
      <c r="C6293" s="480">
        <f t="shared" si="536"/>
        <v>0</v>
      </c>
      <c r="D6293" s="480">
        <f>D6290</f>
        <v>180</v>
      </c>
      <c r="E6293" s="480">
        <f t="shared" si="539"/>
        <v>108</v>
      </c>
      <c r="F6293" s="484">
        <v>4.4223999999999997</v>
      </c>
      <c r="G6293" s="480">
        <v>15</v>
      </c>
      <c r="H6293" s="482">
        <v>0.29311700000000002</v>
      </c>
      <c r="I6293" s="483">
        <v>15.1</v>
      </c>
      <c r="J6293" s="484">
        <v>0.1077</v>
      </c>
      <c r="K6293" s="469">
        <f t="shared" si="537"/>
        <v>15.087490660725919</v>
      </c>
      <c r="L6293" s="469">
        <f t="shared" si="538"/>
        <v>-1.2509339274080489E-2</v>
      </c>
    </row>
    <row r="6294" spans="1:12">
      <c r="A6294" s="98" t="s">
        <v>123</v>
      </c>
      <c r="B6294" s="98">
        <f t="shared" si="535"/>
        <v>15</v>
      </c>
      <c r="C6294" s="98">
        <f t="shared" si="536"/>
        <v>0</v>
      </c>
      <c r="D6294" s="98">
        <f>D6293</f>
        <v>180</v>
      </c>
      <c r="E6294" s="98">
        <f t="shared" si="539"/>
        <v>109</v>
      </c>
      <c r="F6294" s="397">
        <f>F6293+(E6294-E6293)*(F6296-F6293)/(E6296-E6293)</f>
        <v>4.4336000000000002</v>
      </c>
      <c r="G6294" s="98">
        <v>15</v>
      </c>
      <c r="H6294" s="491">
        <f>H6293+(E6294-E6293)*(H6296-H6293)/(E6296-E6293)</f>
        <v>0.29310900000000001</v>
      </c>
      <c r="I6294" s="492">
        <f>I6293+(E6294-E6293)*(I6296-I6293)/(E6296-E6293)</f>
        <v>15.133333333333333</v>
      </c>
      <c r="J6294" s="397">
        <f>J6293+(E6294-E6293)*(J6296-J6293)/(E6296-E6293)</f>
        <v>0.106</v>
      </c>
      <c r="K6294" s="469">
        <f t="shared" si="537"/>
        <v>15.126113493615003</v>
      </c>
      <c r="L6294" s="469">
        <f t="shared" si="538"/>
        <v>-7.2198397183296237E-3</v>
      </c>
    </row>
    <row r="6295" spans="1:12">
      <c r="A6295" s="98" t="s">
        <v>123</v>
      </c>
      <c r="B6295" s="98">
        <f t="shared" si="535"/>
        <v>15</v>
      </c>
      <c r="C6295" s="98">
        <f t="shared" si="536"/>
        <v>0</v>
      </c>
      <c r="D6295" s="98">
        <f>D6293</f>
        <v>180</v>
      </c>
      <c r="E6295" s="98">
        <f t="shared" si="539"/>
        <v>110</v>
      </c>
      <c r="F6295" s="397">
        <f>F6293+(E6295-E6293)*(F6296-F6293)/(E6296-E6293)</f>
        <v>4.4447999999999999</v>
      </c>
      <c r="G6295" s="98">
        <v>15</v>
      </c>
      <c r="H6295" s="491">
        <f>H6293+(E6295-E6293)*(H6296-H6293)/(E6296-E6293)</f>
        <v>0.293101</v>
      </c>
      <c r="I6295" s="492">
        <f>I6293+(E6295-E6293)*(I6296-I6293)/(E6296-E6293)</f>
        <v>15.166666666666666</v>
      </c>
      <c r="J6295" s="397">
        <f>J6293+(E6295-E6293)*(J6296-J6293)/(E6296-E6293)</f>
        <v>0.1043</v>
      </c>
      <c r="K6295" s="469">
        <f t="shared" si="537"/>
        <v>15.164738434873986</v>
      </c>
      <c r="L6295" s="469">
        <f t="shared" si="538"/>
        <v>-1.9282317926805348E-3</v>
      </c>
    </row>
    <row r="6296" spans="1:12">
      <c r="A6296" s="480" t="s">
        <v>123</v>
      </c>
      <c r="B6296" s="480">
        <f t="shared" si="535"/>
        <v>15</v>
      </c>
      <c r="C6296" s="480">
        <f t="shared" si="536"/>
        <v>0</v>
      </c>
      <c r="D6296" s="480">
        <f>D6293</f>
        <v>180</v>
      </c>
      <c r="E6296" s="480">
        <f t="shared" si="539"/>
        <v>111</v>
      </c>
      <c r="F6296" s="484">
        <v>4.4560000000000004</v>
      </c>
      <c r="G6296" s="480">
        <v>15</v>
      </c>
      <c r="H6296" s="482">
        <v>0.29309299999999999</v>
      </c>
      <c r="I6296" s="483">
        <v>15.2</v>
      </c>
      <c r="J6296" s="484">
        <v>0.1026</v>
      </c>
      <c r="K6296" s="469">
        <f t="shared" si="537"/>
        <v>15.203365484675514</v>
      </c>
      <c r="L6296" s="469">
        <f t="shared" si="538"/>
        <v>3.3654846755144519E-3</v>
      </c>
    </row>
    <row r="6297" spans="1:12">
      <c r="A6297" s="98" t="s">
        <v>123</v>
      </c>
      <c r="B6297" s="98">
        <f t="shared" si="535"/>
        <v>15</v>
      </c>
      <c r="C6297" s="98">
        <f t="shared" si="536"/>
        <v>0</v>
      </c>
      <c r="D6297" s="98">
        <f>D6296</f>
        <v>180</v>
      </c>
      <c r="E6297" s="98">
        <f t="shared" si="539"/>
        <v>112</v>
      </c>
      <c r="F6297" s="397">
        <f>F6296+(E6297-E6296)*(F6299-F6296)/(E6299-E6296)</f>
        <v>4.4671333333333338</v>
      </c>
      <c r="G6297" s="98">
        <v>15</v>
      </c>
      <c r="H6297" s="491">
        <f>H6296+(E6297-E6296)*(H6299-H6296)/(E6299-E6296)</f>
        <v>0.29308466666666666</v>
      </c>
      <c r="I6297" s="492">
        <f>I6296+(E6297-E6296)*(I6299-I6296)/(E6299-E6296)</f>
        <v>15.233333333333333</v>
      </c>
      <c r="J6297" s="397">
        <f>J6296+(E6297-E6296)*(J6299-J6296)/(E6299-E6296)</f>
        <v>0.10086666666666666</v>
      </c>
      <c r="K6297" s="469">
        <f t="shared" si="537"/>
        <v>15.241784512780155</v>
      </c>
      <c r="L6297" s="469">
        <f t="shared" si="538"/>
        <v>8.4511794468227208E-3</v>
      </c>
    </row>
    <row r="6298" spans="1:12">
      <c r="A6298" s="98" t="s">
        <v>123</v>
      </c>
      <c r="B6298" s="98">
        <f t="shared" si="535"/>
        <v>15</v>
      </c>
      <c r="C6298" s="98">
        <f t="shared" si="536"/>
        <v>0</v>
      </c>
      <c r="D6298" s="98">
        <f>D6296</f>
        <v>180</v>
      </c>
      <c r="E6298" s="98">
        <f t="shared" si="539"/>
        <v>113</v>
      </c>
      <c r="F6298" s="397">
        <f>F6296+(E6298-E6296)*(F6299-F6296)/(E6299-E6296)</f>
        <v>4.4782666666666664</v>
      </c>
      <c r="G6298" s="98">
        <v>15</v>
      </c>
      <c r="H6298" s="491">
        <f>H6296+(E6298-E6296)*(H6299-H6296)/(E6299-E6296)</f>
        <v>0.29307633333333333</v>
      </c>
      <c r="I6298" s="492">
        <f>I6296+(E6298-E6296)*(I6299-I6296)/(E6299-E6296)</f>
        <v>15.266666666666667</v>
      </c>
      <c r="J6298" s="397">
        <f>J6296+(E6298-E6296)*(J6299-J6296)/(E6299-E6296)</f>
        <v>9.9133333333333337E-2</v>
      </c>
      <c r="K6298" s="469">
        <f t="shared" si="537"/>
        <v>15.280205725698311</v>
      </c>
      <c r="L6298" s="469">
        <f t="shared" si="538"/>
        <v>1.3539059031643319E-2</v>
      </c>
    </row>
    <row r="6299" spans="1:12">
      <c r="A6299" s="480" t="s">
        <v>123</v>
      </c>
      <c r="B6299" s="480">
        <f t="shared" si="535"/>
        <v>15</v>
      </c>
      <c r="C6299" s="480">
        <f t="shared" si="536"/>
        <v>0</v>
      </c>
      <c r="D6299" s="480">
        <f>D6296</f>
        <v>180</v>
      </c>
      <c r="E6299" s="480">
        <f t="shared" si="539"/>
        <v>114</v>
      </c>
      <c r="F6299" s="484">
        <v>4.4893999999999998</v>
      </c>
      <c r="G6299" s="480">
        <v>15</v>
      </c>
      <c r="H6299" s="482">
        <v>0.293068</v>
      </c>
      <c r="I6299" s="483">
        <v>15.3</v>
      </c>
      <c r="J6299" s="484">
        <v>9.74E-2</v>
      </c>
      <c r="K6299" s="469">
        <f t="shared" si="537"/>
        <v>15.318629123616361</v>
      </c>
      <c r="L6299" s="469">
        <f t="shared" si="538"/>
        <v>1.8629123616360488E-2</v>
      </c>
    </row>
    <row r="6300" spans="1:12">
      <c r="A6300" s="98" t="s">
        <v>123</v>
      </c>
      <c r="B6300" s="98">
        <f t="shared" si="535"/>
        <v>15</v>
      </c>
      <c r="C6300" s="98">
        <f t="shared" si="536"/>
        <v>0</v>
      </c>
      <c r="D6300" s="98">
        <f>D6299</f>
        <v>180</v>
      </c>
      <c r="E6300" s="98">
        <f t="shared" si="539"/>
        <v>115</v>
      </c>
      <c r="F6300" s="397">
        <f>F6299+(E6300-E6299)*(F6302-F6299)/(E6302-E6299)</f>
        <v>4.5004333333333335</v>
      </c>
      <c r="G6300" s="98">
        <v>15</v>
      </c>
      <c r="H6300" s="491">
        <f>H6299+(E6300-E6299)*(H6302-H6299)/(E6302-E6299)</f>
        <v>0.29305900000000001</v>
      </c>
      <c r="I6300" s="492">
        <f>I6299+(E6300-E6299)*(I6302-I6299)/(E6302-E6299)</f>
        <v>15.333333333333334</v>
      </c>
      <c r="J6300" s="397">
        <f>J6299+(E6300-E6299)*(J6302-J6299)/(E6302-E6299)</f>
        <v>9.5699999999999993E-2</v>
      </c>
      <c r="K6300" s="469">
        <f t="shared" si="537"/>
        <v>15.356748413573149</v>
      </c>
      <c r="L6300" s="469">
        <f t="shared" si="538"/>
        <v>2.3415080239814756E-2</v>
      </c>
    </row>
    <row r="6301" spans="1:12">
      <c r="A6301" s="98" t="s">
        <v>123</v>
      </c>
      <c r="B6301" s="98">
        <f t="shared" si="535"/>
        <v>15</v>
      </c>
      <c r="C6301" s="98">
        <f t="shared" si="536"/>
        <v>0</v>
      </c>
      <c r="D6301" s="98">
        <f>D6299</f>
        <v>180</v>
      </c>
      <c r="E6301" s="98">
        <f t="shared" si="539"/>
        <v>116</v>
      </c>
      <c r="F6301" s="397">
        <f>F6299+(E6301-E6299)*(F6302-F6299)/(E6302-E6299)</f>
        <v>4.5114666666666663</v>
      </c>
      <c r="G6301" s="98">
        <v>15</v>
      </c>
      <c r="H6301" s="491">
        <f>H6299+(E6301-E6299)*(H6302-H6299)/(E6302-E6299)</f>
        <v>0.29304999999999998</v>
      </c>
      <c r="I6301" s="492">
        <f>I6299+(E6301-E6299)*(I6302-I6299)/(E6302-E6299)</f>
        <v>15.366666666666667</v>
      </c>
      <c r="J6301" s="397">
        <f>J6299+(E6301-E6299)*(J6302-J6299)/(E6302-E6299)</f>
        <v>9.4E-2</v>
      </c>
      <c r="K6301" s="469">
        <f t="shared" si="537"/>
        <v>15.394870044929762</v>
      </c>
      <c r="L6301" s="469">
        <f t="shared" si="538"/>
        <v>2.8203378263095047E-2</v>
      </c>
    </row>
    <row r="6302" spans="1:12">
      <c r="A6302" s="480" t="s">
        <v>123</v>
      </c>
      <c r="B6302" s="480">
        <f t="shared" si="535"/>
        <v>15</v>
      </c>
      <c r="C6302" s="480">
        <f t="shared" si="536"/>
        <v>0</v>
      </c>
      <c r="D6302" s="480">
        <f>D6299</f>
        <v>180</v>
      </c>
      <c r="E6302" s="480">
        <f t="shared" si="539"/>
        <v>117</v>
      </c>
      <c r="F6302" s="484">
        <v>4.5225</v>
      </c>
      <c r="G6302" s="480">
        <v>15</v>
      </c>
      <c r="H6302" s="482">
        <v>0.293041</v>
      </c>
      <c r="I6302" s="483">
        <v>15.4</v>
      </c>
      <c r="J6302" s="484">
        <v>9.2299999999999993E-2</v>
      </c>
      <c r="K6302" s="469">
        <f t="shared" si="537"/>
        <v>15.432994017901931</v>
      </c>
      <c r="L6302" s="469">
        <f t="shared" si="538"/>
        <v>3.2994017901931016E-2</v>
      </c>
    </row>
    <row r="6303" spans="1:12">
      <c r="A6303" s="98" t="s">
        <v>123</v>
      </c>
      <c r="B6303" s="98">
        <f t="shared" si="535"/>
        <v>15</v>
      </c>
      <c r="C6303" s="98">
        <f t="shared" si="536"/>
        <v>0</v>
      </c>
      <c r="D6303" s="98">
        <f>D6302</f>
        <v>180</v>
      </c>
      <c r="E6303" s="98">
        <f t="shared" si="539"/>
        <v>118</v>
      </c>
      <c r="F6303" s="397">
        <f>F6302+(E6303-E6302)*(F6305-F6302)/(E6305-E6302)</f>
        <v>4.5334666666666665</v>
      </c>
      <c r="G6303" s="98">
        <v>15</v>
      </c>
      <c r="H6303" s="491">
        <f>H6302+(E6303-E6302)*(H6305-H6302)/(E6305-E6302)</f>
        <v>0.29303099999999999</v>
      </c>
      <c r="I6303" s="492">
        <f>I6302+(E6303-E6302)*(I6305-I6302)/(E6305-E6302)</f>
        <v>15.466666666666667</v>
      </c>
      <c r="J6303" s="397">
        <f>J6302+(E6303-E6302)*(J6305-J6302)/(E6305-E6302)</f>
        <v>9.06E-2</v>
      </c>
      <c r="K6303" s="469">
        <f t="shared" si="537"/>
        <v>15.470945622363049</v>
      </c>
      <c r="L6303" s="469">
        <f t="shared" si="538"/>
        <v>4.2789556963818143E-3</v>
      </c>
    </row>
    <row r="6304" spans="1:12">
      <c r="A6304" s="98" t="s">
        <v>123</v>
      </c>
      <c r="B6304" s="98">
        <f t="shared" si="535"/>
        <v>15</v>
      </c>
      <c r="C6304" s="98">
        <f t="shared" si="536"/>
        <v>0</v>
      </c>
      <c r="D6304" s="98">
        <f>D6302</f>
        <v>180</v>
      </c>
      <c r="E6304" s="98">
        <f t="shared" si="539"/>
        <v>119</v>
      </c>
      <c r="F6304" s="397">
        <f>F6302+(E6304-E6302)*(F6305-F6302)/(E6305-E6302)</f>
        <v>4.5444333333333331</v>
      </c>
      <c r="G6304" s="98">
        <v>15</v>
      </c>
      <c r="H6304" s="491">
        <f>H6302+(E6304-E6302)*(H6305-H6302)/(E6305-E6302)</f>
        <v>0.29302100000000003</v>
      </c>
      <c r="I6304" s="492">
        <f>I6302+(E6304-E6302)*(I6305-I6302)/(E6305-E6302)</f>
        <v>15.533333333333333</v>
      </c>
      <c r="J6304" s="397">
        <f>J6302+(E6304-E6302)*(J6305-J6302)/(E6305-E6302)</f>
        <v>8.8899999999999993E-2</v>
      </c>
      <c r="K6304" s="469">
        <f t="shared" si="537"/>
        <v>15.508899817191711</v>
      </c>
      <c r="L6304" s="469">
        <f t="shared" si="538"/>
        <v>-2.4433516141622036E-2</v>
      </c>
    </row>
    <row r="6305" spans="1:12">
      <c r="A6305" s="480" t="s">
        <v>123</v>
      </c>
      <c r="B6305" s="480">
        <f t="shared" si="535"/>
        <v>15</v>
      </c>
      <c r="C6305" s="480">
        <f t="shared" si="536"/>
        <v>0</v>
      </c>
      <c r="D6305" s="480">
        <f>D6302</f>
        <v>180</v>
      </c>
      <c r="E6305" s="480">
        <f t="shared" si="539"/>
        <v>120</v>
      </c>
      <c r="F6305" s="484">
        <v>4.5553999999999997</v>
      </c>
      <c r="G6305" s="480">
        <v>15</v>
      </c>
      <c r="H6305" s="482">
        <v>0.29301100000000002</v>
      </c>
      <c r="I6305" s="483">
        <v>15.6</v>
      </c>
      <c r="J6305" s="484">
        <v>8.72E-2</v>
      </c>
      <c r="K6305" s="469">
        <f t="shared" si="537"/>
        <v>15.54685660265314</v>
      </c>
      <c r="L6305" s="469">
        <f t="shared" si="538"/>
        <v>-5.31433973468598E-2</v>
      </c>
    </row>
    <row r="6306" spans="1:12">
      <c r="A6306" s="480" t="s">
        <v>123</v>
      </c>
      <c r="B6306" s="480">
        <f t="shared" si="535"/>
        <v>15</v>
      </c>
      <c r="C6306" s="480">
        <f t="shared" si="536"/>
        <v>6</v>
      </c>
      <c r="D6306" s="480">
        <v>186</v>
      </c>
      <c r="E6306" s="480">
        <v>42</v>
      </c>
      <c r="F6306" s="484">
        <v>3.6046</v>
      </c>
      <c r="G6306" s="480">
        <v>15</v>
      </c>
      <c r="H6306" s="482">
        <v>0.286161</v>
      </c>
      <c r="I6306" s="483">
        <v>12.6</v>
      </c>
      <c r="J6306" s="484">
        <v>0.21609999999999999</v>
      </c>
      <c r="K6306" s="469">
        <f t="shared" si="537"/>
        <v>12.596405519969528</v>
      </c>
      <c r="L6306" s="469">
        <f t="shared" si="538"/>
        <v>-3.5944800304719138E-3</v>
      </c>
    </row>
    <row r="6307" spans="1:12">
      <c r="A6307" s="98" t="s">
        <v>123</v>
      </c>
      <c r="B6307" s="98">
        <f t="shared" si="535"/>
        <v>15</v>
      </c>
      <c r="C6307" s="98">
        <f t="shared" si="536"/>
        <v>6</v>
      </c>
      <c r="D6307" s="98">
        <f>D6306</f>
        <v>186</v>
      </c>
      <c r="E6307" s="98">
        <f t="shared" ref="E6307:E6370" si="540">E6306+1</f>
        <v>43</v>
      </c>
      <c r="F6307" s="397">
        <f>F6306+(E6307-E6306)*(F6309-F6306)/(E6309-E6306)</f>
        <v>3.6183000000000001</v>
      </c>
      <c r="G6307" s="98">
        <v>15</v>
      </c>
      <c r="H6307" s="491">
        <f>H6306+(E6307-E6306)*(H6309-H6306)/(E6309-E6306)</f>
        <v>0.28621833333333335</v>
      </c>
      <c r="I6307" s="492">
        <f>I6306+(E6307-E6306)*(I6309-I6306)/(E6309-E6306)</f>
        <v>12.633333333333333</v>
      </c>
      <c r="J6307" s="397">
        <f>J6306+(E6307-E6306)*(J6309-J6306)/(E6309-E6306)</f>
        <v>0.2145</v>
      </c>
      <c r="K6307" s="469">
        <f t="shared" si="537"/>
        <v>12.641747849834916</v>
      </c>
      <c r="L6307" s="469">
        <f t="shared" si="538"/>
        <v>8.4145165015829804E-3</v>
      </c>
    </row>
    <row r="6308" spans="1:12">
      <c r="A6308" s="98" t="s">
        <v>123</v>
      </c>
      <c r="B6308" s="98">
        <f t="shared" si="535"/>
        <v>15</v>
      </c>
      <c r="C6308" s="98">
        <f t="shared" si="536"/>
        <v>6</v>
      </c>
      <c r="D6308" s="98">
        <f>D6306</f>
        <v>186</v>
      </c>
      <c r="E6308" s="98">
        <f t="shared" si="540"/>
        <v>44</v>
      </c>
      <c r="F6308" s="397">
        <f>F6306+(E6308-E6306)*(F6309-F6306)/(E6309-E6306)</f>
        <v>3.6320000000000001</v>
      </c>
      <c r="G6308" s="98">
        <v>15</v>
      </c>
      <c r="H6308" s="491">
        <f>H6306+(E6308-E6306)*(H6309-H6306)/(E6309-E6306)</f>
        <v>0.28627566666666665</v>
      </c>
      <c r="I6308" s="492">
        <f>I6306+(E6308-E6306)*(I6309-I6306)/(E6309-E6306)</f>
        <v>12.666666666666666</v>
      </c>
      <c r="J6308" s="397">
        <f>J6306+(E6308-E6306)*(J6309-J6306)/(E6309-E6306)</f>
        <v>0.21289999999999998</v>
      </c>
      <c r="K6308" s="469">
        <f t="shared" si="537"/>
        <v>12.687072017996641</v>
      </c>
      <c r="L6308" s="469">
        <f t="shared" si="538"/>
        <v>2.0405351329975119E-2</v>
      </c>
    </row>
    <row r="6309" spans="1:12">
      <c r="A6309" s="480" t="s">
        <v>123</v>
      </c>
      <c r="B6309" s="480">
        <f t="shared" si="535"/>
        <v>15</v>
      </c>
      <c r="C6309" s="480">
        <f t="shared" si="536"/>
        <v>6</v>
      </c>
      <c r="D6309" s="480">
        <f>D6306</f>
        <v>186</v>
      </c>
      <c r="E6309" s="480">
        <f t="shared" si="540"/>
        <v>45</v>
      </c>
      <c r="F6309" s="484">
        <v>3.6457000000000002</v>
      </c>
      <c r="G6309" s="480">
        <v>15</v>
      </c>
      <c r="H6309" s="482">
        <v>0.286333</v>
      </c>
      <c r="I6309" s="483">
        <v>12.7</v>
      </c>
      <c r="J6309" s="484">
        <v>0.21129999999999999</v>
      </c>
      <c r="K6309" s="469">
        <f t="shared" si="537"/>
        <v>12.73237803536442</v>
      </c>
      <c r="L6309" s="469">
        <f t="shared" si="538"/>
        <v>3.2378035364420299E-2</v>
      </c>
    </row>
    <row r="6310" spans="1:12">
      <c r="A6310" s="98" t="s">
        <v>123</v>
      </c>
      <c r="B6310" s="98">
        <f t="shared" si="535"/>
        <v>15</v>
      </c>
      <c r="C6310" s="98">
        <f t="shared" si="536"/>
        <v>6</v>
      </c>
      <c r="D6310" s="98">
        <f>D6309</f>
        <v>186</v>
      </c>
      <c r="E6310" s="98">
        <f t="shared" si="540"/>
        <v>46</v>
      </c>
      <c r="F6310" s="397">
        <f>F6309+(E6310-E6309)*(F6312-F6309)/(E6312-E6309)</f>
        <v>3.6592666666666669</v>
      </c>
      <c r="G6310" s="98">
        <v>15</v>
      </c>
      <c r="H6310" s="491">
        <f>H6309+(E6310-E6309)*(H6312-H6309)/(E6312-E6309)</f>
        <v>0.28638966666666665</v>
      </c>
      <c r="I6310" s="492">
        <f>I6309+(E6310-E6309)*(I6312-I6309)/(E6312-E6309)</f>
        <v>12.766666666666666</v>
      </c>
      <c r="J6310" s="397">
        <f>J6309+(E6310-E6309)*(J6312-J6309)/(E6312-E6309)</f>
        <v>0.2097</v>
      </c>
      <c r="K6310" s="469">
        <f t="shared" si="537"/>
        <v>12.777230090936708</v>
      </c>
      <c r="L6310" s="469">
        <f t="shared" si="538"/>
        <v>1.0563424270042532E-2</v>
      </c>
    </row>
    <row r="6311" spans="1:12">
      <c r="A6311" s="98" t="s">
        <v>123</v>
      </c>
      <c r="B6311" s="98">
        <f t="shared" si="535"/>
        <v>15</v>
      </c>
      <c r="C6311" s="98">
        <f t="shared" si="536"/>
        <v>6</v>
      </c>
      <c r="D6311" s="98">
        <f>D6309</f>
        <v>186</v>
      </c>
      <c r="E6311" s="98">
        <f t="shared" si="540"/>
        <v>47</v>
      </c>
      <c r="F6311" s="397">
        <f>F6309+(E6311-E6309)*(F6312-F6309)/(E6312-E6309)</f>
        <v>3.6728333333333332</v>
      </c>
      <c r="G6311" s="98">
        <v>15</v>
      </c>
      <c r="H6311" s="491">
        <f>H6309+(E6311-E6309)*(H6312-H6309)/(E6312-E6309)</f>
        <v>0.28644633333333336</v>
      </c>
      <c r="I6311" s="492">
        <f>I6309+(E6311-E6309)*(I6312-I6309)/(E6312-E6309)</f>
        <v>12.833333333333334</v>
      </c>
      <c r="J6311" s="397">
        <f>J6309+(E6311-E6309)*(J6312-J6309)/(E6312-E6309)</f>
        <v>0.20809999999999998</v>
      </c>
      <c r="K6311" s="469">
        <f t="shared" si="537"/>
        <v>12.822064400661437</v>
      </c>
      <c r="L6311" s="469">
        <f t="shared" si="538"/>
        <v>-1.1268932671896437E-2</v>
      </c>
    </row>
    <row r="6312" spans="1:12">
      <c r="A6312" s="480" t="s">
        <v>123</v>
      </c>
      <c r="B6312" s="480">
        <f t="shared" si="535"/>
        <v>15</v>
      </c>
      <c r="C6312" s="480">
        <f t="shared" si="536"/>
        <v>6</v>
      </c>
      <c r="D6312" s="480">
        <f>D6309</f>
        <v>186</v>
      </c>
      <c r="E6312" s="480">
        <f t="shared" si="540"/>
        <v>48</v>
      </c>
      <c r="F6312" s="484">
        <v>3.6863999999999999</v>
      </c>
      <c r="G6312" s="480">
        <v>15</v>
      </c>
      <c r="H6312" s="482">
        <v>0.28650300000000001</v>
      </c>
      <c r="I6312" s="483">
        <v>12.9</v>
      </c>
      <c r="J6312" s="484">
        <v>0.20649999999999999</v>
      </c>
      <c r="K6312" s="469">
        <f t="shared" si="537"/>
        <v>12.866880975068323</v>
      </c>
      <c r="L6312" s="469">
        <f t="shared" si="538"/>
        <v>-3.3119024931677288E-2</v>
      </c>
    </row>
    <row r="6313" spans="1:12">
      <c r="A6313" s="98" t="s">
        <v>123</v>
      </c>
      <c r="B6313" s="98">
        <f t="shared" si="535"/>
        <v>15</v>
      </c>
      <c r="C6313" s="98">
        <f t="shared" si="536"/>
        <v>6</v>
      </c>
      <c r="D6313" s="98">
        <f>D6312</f>
        <v>186</v>
      </c>
      <c r="E6313" s="98">
        <f t="shared" si="540"/>
        <v>49</v>
      </c>
      <c r="F6313" s="397">
        <f>F6312+(E6313-E6312)*(F6315-F6312)/(E6315-E6312)</f>
        <v>3.6998333333333333</v>
      </c>
      <c r="G6313" s="98">
        <v>15</v>
      </c>
      <c r="H6313" s="491">
        <f>H6312+(E6313-E6312)*(H6315-H6312)/(E6315-E6312)</f>
        <v>0.28655833333333336</v>
      </c>
      <c r="I6313" s="492">
        <f>I6312+(E6313-E6312)*(I6315-I6312)/(E6315-E6312)</f>
        <v>12.933333333333334</v>
      </c>
      <c r="J6313" s="397">
        <f>J6312+(E6313-E6312)*(J6315-J6312)/(E6315-E6312)</f>
        <v>0.2049</v>
      </c>
      <c r="K6313" s="469">
        <f t="shared" si="537"/>
        <v>12.911274609590832</v>
      </c>
      <c r="L6313" s="469">
        <f t="shared" si="538"/>
        <v>-2.205872374250184E-2</v>
      </c>
    </row>
    <row r="6314" spans="1:12">
      <c r="A6314" s="98" t="s">
        <v>123</v>
      </c>
      <c r="B6314" s="98">
        <f t="shared" si="535"/>
        <v>15</v>
      </c>
      <c r="C6314" s="98">
        <f t="shared" si="536"/>
        <v>6</v>
      </c>
      <c r="D6314" s="98">
        <f>D6312</f>
        <v>186</v>
      </c>
      <c r="E6314" s="98">
        <f t="shared" si="540"/>
        <v>50</v>
      </c>
      <c r="F6314" s="397">
        <f>F6312+(E6314-E6312)*(F6315-F6312)/(E6315-E6312)</f>
        <v>3.7132666666666667</v>
      </c>
      <c r="G6314" s="98">
        <v>15</v>
      </c>
      <c r="H6314" s="491">
        <f>H6312+(E6314-E6312)*(H6315-H6312)/(E6315-E6312)</f>
        <v>0.28661366666666666</v>
      </c>
      <c r="I6314" s="492">
        <f>I6312+(E6314-E6312)*(I6315-I6312)/(E6315-E6312)</f>
        <v>12.966666666666667</v>
      </c>
      <c r="J6314" s="397">
        <f>J6312+(E6314-E6312)*(J6315-J6312)/(E6315-E6312)</f>
        <v>0.20329999999999998</v>
      </c>
      <c r="K6314" s="469">
        <f t="shared" si="537"/>
        <v>12.955651102936473</v>
      </c>
      <c r="L6314" s="469">
        <f t="shared" si="538"/>
        <v>-1.1015563730193634E-2</v>
      </c>
    </row>
    <row r="6315" spans="1:12">
      <c r="A6315" s="480" t="s">
        <v>123</v>
      </c>
      <c r="B6315" s="480">
        <f t="shared" si="535"/>
        <v>15</v>
      </c>
      <c r="C6315" s="480">
        <f t="shared" si="536"/>
        <v>6</v>
      </c>
      <c r="D6315" s="480">
        <f>D6312</f>
        <v>186</v>
      </c>
      <c r="E6315" s="480">
        <f t="shared" si="540"/>
        <v>51</v>
      </c>
      <c r="F6315" s="484">
        <v>3.7267000000000001</v>
      </c>
      <c r="G6315" s="480">
        <v>15</v>
      </c>
      <c r="H6315" s="482">
        <v>0.28666900000000001</v>
      </c>
      <c r="I6315" s="483">
        <v>13</v>
      </c>
      <c r="J6315" s="484">
        <v>0.20169999999999999</v>
      </c>
      <c r="K6315" s="469">
        <f t="shared" si="537"/>
        <v>13.000010465031099</v>
      </c>
      <c r="L6315" s="469">
        <f t="shared" si="538"/>
        <v>1.0465031099471389E-5</v>
      </c>
    </row>
    <row r="6316" spans="1:12">
      <c r="A6316" s="98" t="s">
        <v>123</v>
      </c>
      <c r="B6316" s="98">
        <f t="shared" si="535"/>
        <v>15</v>
      </c>
      <c r="C6316" s="98">
        <f t="shared" si="536"/>
        <v>6</v>
      </c>
      <c r="D6316" s="98">
        <f>D6315</f>
        <v>186</v>
      </c>
      <c r="E6316" s="98">
        <f t="shared" si="540"/>
        <v>52</v>
      </c>
      <c r="F6316" s="397">
        <f>F6315+(E6316-E6315)*(F6318-F6315)/(E6318-E6315)</f>
        <v>3.7399666666666667</v>
      </c>
      <c r="G6316" s="98">
        <v>15</v>
      </c>
      <c r="H6316" s="491">
        <f>H6315+(E6316-E6315)*(H6318-H6315)/(E6318-E6315)</f>
        <v>0.28672300000000001</v>
      </c>
      <c r="I6316" s="492">
        <f>I6315+(E6316-E6315)*(I6318-I6315)/(E6318-E6315)</f>
        <v>13.033333333333333</v>
      </c>
      <c r="J6316" s="397">
        <f>J6315+(E6316-E6315)*(J6318-J6315)/(E6318-E6315)</f>
        <v>0.2001</v>
      </c>
      <c r="K6316" s="469">
        <f t="shared" si="537"/>
        <v>13.043832084160206</v>
      </c>
      <c r="L6316" s="469">
        <f t="shared" si="538"/>
        <v>1.0498750826872794E-2</v>
      </c>
    </row>
    <row r="6317" spans="1:12">
      <c r="A6317" s="98" t="s">
        <v>123</v>
      </c>
      <c r="B6317" s="98">
        <f t="shared" si="535"/>
        <v>15</v>
      </c>
      <c r="C6317" s="98">
        <f t="shared" si="536"/>
        <v>6</v>
      </c>
      <c r="D6317" s="98">
        <f>D6315</f>
        <v>186</v>
      </c>
      <c r="E6317" s="98">
        <f t="shared" si="540"/>
        <v>53</v>
      </c>
      <c r="F6317" s="397">
        <f>F6315+(E6317-E6315)*(F6318-F6315)/(E6318-E6315)</f>
        <v>3.7532333333333336</v>
      </c>
      <c r="G6317" s="98">
        <v>15</v>
      </c>
      <c r="H6317" s="491">
        <f>H6315+(E6317-E6315)*(H6318-H6315)/(E6318-E6315)</f>
        <v>0.286777</v>
      </c>
      <c r="I6317" s="492">
        <f>I6315+(E6317-E6315)*(I6318-I6315)/(E6318-E6315)</f>
        <v>13.066666666666666</v>
      </c>
      <c r="J6317" s="397">
        <f>J6315+(E6317-E6315)*(J6318-J6315)/(E6318-E6315)</f>
        <v>0.19849999999999998</v>
      </c>
      <c r="K6317" s="469">
        <f t="shared" si="537"/>
        <v>13.087637200100893</v>
      </c>
      <c r="L6317" s="469">
        <f t="shared" si="538"/>
        <v>2.0970533434226724E-2</v>
      </c>
    </row>
    <row r="6318" spans="1:12">
      <c r="A6318" s="480" t="s">
        <v>123</v>
      </c>
      <c r="B6318" s="480">
        <f t="shared" si="535"/>
        <v>15</v>
      </c>
      <c r="C6318" s="480">
        <f t="shared" si="536"/>
        <v>6</v>
      </c>
      <c r="D6318" s="480">
        <f>D6315</f>
        <v>186</v>
      </c>
      <c r="E6318" s="480">
        <f t="shared" si="540"/>
        <v>54</v>
      </c>
      <c r="F6318" s="484">
        <v>3.7665000000000002</v>
      </c>
      <c r="G6318" s="480">
        <v>15</v>
      </c>
      <c r="H6318" s="482">
        <v>0.286831</v>
      </c>
      <c r="I6318" s="483">
        <v>13.1</v>
      </c>
      <c r="J6318" s="484">
        <v>0.19689999999999999</v>
      </c>
      <c r="K6318" s="469">
        <f t="shared" si="537"/>
        <v>13.131425822174034</v>
      </c>
      <c r="L6318" s="469">
        <f t="shared" si="538"/>
        <v>3.1425822174034224E-2</v>
      </c>
    </row>
    <row r="6319" spans="1:12">
      <c r="A6319" s="98" t="s">
        <v>123</v>
      </c>
      <c r="B6319" s="98">
        <f t="shared" si="535"/>
        <v>15</v>
      </c>
      <c r="C6319" s="98">
        <f t="shared" si="536"/>
        <v>6</v>
      </c>
      <c r="D6319" s="98">
        <f>D6318</f>
        <v>186</v>
      </c>
      <c r="E6319" s="98">
        <f t="shared" si="540"/>
        <v>55</v>
      </c>
      <c r="F6319" s="397">
        <f>F6318+(E6319-E6318)*(F6321-F6318)/(E6321-E6318)</f>
        <v>3.7796333333333334</v>
      </c>
      <c r="G6319" s="98">
        <v>15</v>
      </c>
      <c r="H6319" s="491">
        <f>H6318+(E6319-E6318)*(H6321-H6318)/(E6321-E6318)</f>
        <v>0.28688566666666665</v>
      </c>
      <c r="I6319" s="492">
        <f>I6318+(E6319-E6318)*(I6321-I6318)/(E6321-E6318)</f>
        <v>13.166666666666666</v>
      </c>
      <c r="J6319" s="397">
        <f>J6318+(E6319-E6318)*(J6321-J6318)/(E6321-E6318)</f>
        <v>0.1953</v>
      </c>
      <c r="K6319" s="469">
        <f t="shared" si="537"/>
        <v>13.174702581864786</v>
      </c>
      <c r="L6319" s="469">
        <f t="shared" si="538"/>
        <v>8.0359151981195254E-3</v>
      </c>
    </row>
    <row r="6320" spans="1:12">
      <c r="A6320" s="98" t="s">
        <v>123</v>
      </c>
      <c r="B6320" s="98">
        <f t="shared" si="535"/>
        <v>15</v>
      </c>
      <c r="C6320" s="98">
        <f t="shared" si="536"/>
        <v>6</v>
      </c>
      <c r="D6320" s="98">
        <f>D6318</f>
        <v>186</v>
      </c>
      <c r="E6320" s="98">
        <f t="shared" si="540"/>
        <v>56</v>
      </c>
      <c r="F6320" s="397">
        <f>F6318+(E6320-E6318)*(F6321-F6318)/(E6321-E6318)</f>
        <v>3.7927666666666666</v>
      </c>
      <c r="G6320" s="98">
        <v>15</v>
      </c>
      <c r="H6320" s="491">
        <f>H6318+(E6320-E6318)*(H6321-H6318)/(E6321-E6318)</f>
        <v>0.28694033333333335</v>
      </c>
      <c r="I6320" s="492">
        <f>I6318+(E6320-E6318)*(I6321-I6318)/(E6321-E6318)</f>
        <v>13.233333333333334</v>
      </c>
      <c r="J6320" s="397">
        <f>J6318+(E6320-E6318)*(J6321-J6318)/(E6321-E6318)</f>
        <v>0.19369999999999998</v>
      </c>
      <c r="K6320" s="469">
        <f t="shared" si="537"/>
        <v>13.217962851742696</v>
      </c>
      <c r="L6320" s="469">
        <f t="shared" si="538"/>
        <v>-1.5370481590638363E-2</v>
      </c>
    </row>
    <row r="6321" spans="1:12">
      <c r="A6321" s="480" t="s">
        <v>123</v>
      </c>
      <c r="B6321" s="480">
        <f t="shared" si="535"/>
        <v>15</v>
      </c>
      <c r="C6321" s="480">
        <f t="shared" si="536"/>
        <v>6</v>
      </c>
      <c r="D6321" s="480">
        <f>D6318</f>
        <v>186</v>
      </c>
      <c r="E6321" s="480">
        <f t="shared" si="540"/>
        <v>57</v>
      </c>
      <c r="F6321" s="484">
        <v>3.8058999999999998</v>
      </c>
      <c r="G6321" s="480">
        <v>15</v>
      </c>
      <c r="H6321" s="482">
        <v>0.286995</v>
      </c>
      <c r="I6321" s="483">
        <v>13.3</v>
      </c>
      <c r="J6321" s="484">
        <v>0.19209999999999999</v>
      </c>
      <c r="K6321" s="469">
        <f t="shared" si="537"/>
        <v>13.261206641230682</v>
      </c>
      <c r="L6321" s="469">
        <f t="shared" si="538"/>
        <v>-3.8793358769318331E-2</v>
      </c>
    </row>
    <row r="6322" spans="1:12">
      <c r="A6322" s="98" t="s">
        <v>123</v>
      </c>
      <c r="B6322" s="98">
        <f t="shared" si="535"/>
        <v>15</v>
      </c>
      <c r="C6322" s="98">
        <f t="shared" si="536"/>
        <v>6</v>
      </c>
      <c r="D6322" s="98">
        <f>D6321</f>
        <v>186</v>
      </c>
      <c r="E6322" s="98">
        <f t="shared" si="540"/>
        <v>58</v>
      </c>
      <c r="F6322" s="397">
        <f>F6321+(E6322-E6321)*(F6324-F6321)/(E6324-E6321)</f>
        <v>3.8188999999999997</v>
      </c>
      <c r="G6322" s="98">
        <v>15</v>
      </c>
      <c r="H6322" s="491">
        <f>H6321+(E6322-E6321)*(H6324-H6321)/(E6324-E6321)</f>
        <v>0.28704833333333335</v>
      </c>
      <c r="I6322" s="492">
        <f>I6321+(E6322-E6321)*(I6324-I6321)/(E6324-E6321)</f>
        <v>13.333333333333334</v>
      </c>
      <c r="J6322" s="397">
        <f>J6321+(E6322-E6321)*(J6324-J6321)/(E6324-E6321)</f>
        <v>0.1905</v>
      </c>
      <c r="K6322" s="469">
        <f t="shared" si="537"/>
        <v>13.304031260705223</v>
      </c>
      <c r="L6322" s="469">
        <f t="shared" si="538"/>
        <v>-2.930207262811102E-2</v>
      </c>
    </row>
    <row r="6323" spans="1:12">
      <c r="A6323" s="98" t="s">
        <v>123</v>
      </c>
      <c r="B6323" s="98">
        <f t="shared" si="535"/>
        <v>15</v>
      </c>
      <c r="C6323" s="98">
        <f t="shared" si="536"/>
        <v>6</v>
      </c>
      <c r="D6323" s="98">
        <f>D6321</f>
        <v>186</v>
      </c>
      <c r="E6323" s="98">
        <f t="shared" si="540"/>
        <v>59</v>
      </c>
      <c r="F6323" s="397">
        <f>F6321+(E6323-E6321)*(F6324-F6321)/(E6324-E6321)</f>
        <v>3.8319000000000001</v>
      </c>
      <c r="G6323" s="98">
        <v>15</v>
      </c>
      <c r="H6323" s="491">
        <f>H6321+(E6323-E6321)*(H6324-H6321)/(E6324-E6321)</f>
        <v>0.28710166666666664</v>
      </c>
      <c r="I6323" s="492">
        <f>I6321+(E6323-E6321)*(I6324-I6321)/(E6324-E6321)</f>
        <v>13.366666666666667</v>
      </c>
      <c r="J6323" s="397">
        <f>J6321+(E6323-E6321)*(J6324-J6321)/(E6324-E6321)</f>
        <v>0.18889999999999998</v>
      </c>
      <c r="K6323" s="469">
        <f t="shared" si="537"/>
        <v>13.346839969581044</v>
      </c>
      <c r="L6323" s="469">
        <f t="shared" si="538"/>
        <v>-1.9826697085623124E-2</v>
      </c>
    </row>
    <row r="6324" spans="1:12">
      <c r="A6324" s="480" t="s">
        <v>123</v>
      </c>
      <c r="B6324" s="480">
        <f t="shared" si="535"/>
        <v>15</v>
      </c>
      <c r="C6324" s="480">
        <f t="shared" si="536"/>
        <v>6</v>
      </c>
      <c r="D6324" s="480">
        <f>D6321</f>
        <v>186</v>
      </c>
      <c r="E6324" s="480">
        <f t="shared" si="540"/>
        <v>60</v>
      </c>
      <c r="F6324" s="484">
        <v>3.8449</v>
      </c>
      <c r="G6324" s="480">
        <v>15</v>
      </c>
      <c r="H6324" s="482">
        <v>0.28715499999999999</v>
      </c>
      <c r="I6324" s="483">
        <v>13.4</v>
      </c>
      <c r="J6324" s="484">
        <v>0.18729999999999999</v>
      </c>
      <c r="K6324" s="469">
        <f t="shared" si="537"/>
        <v>13.389632776723372</v>
      </c>
      <c r="L6324" s="469">
        <f t="shared" si="538"/>
        <v>-1.0367223276627868E-2</v>
      </c>
    </row>
    <row r="6325" spans="1:12">
      <c r="A6325" s="98" t="s">
        <v>123</v>
      </c>
      <c r="B6325" s="98">
        <f t="shared" si="535"/>
        <v>15</v>
      </c>
      <c r="C6325" s="98">
        <f t="shared" si="536"/>
        <v>6</v>
      </c>
      <c r="D6325" s="98">
        <f>D6324</f>
        <v>186</v>
      </c>
      <c r="E6325" s="98">
        <f t="shared" si="540"/>
        <v>61</v>
      </c>
      <c r="F6325" s="397">
        <f>F6324+(E6325-E6324)*(F6327-F6324)/(E6327-E6324)</f>
        <v>3.8577666666666666</v>
      </c>
      <c r="G6325" s="98">
        <v>15</v>
      </c>
      <c r="H6325" s="491">
        <f>H6324+(E6325-E6324)*(H6327-H6324)/(E6327-E6324)</f>
        <v>0.28720733333333331</v>
      </c>
      <c r="I6325" s="492">
        <f>I6324+(E6325-E6324)*(I6327-I6324)/(E6327-E6324)</f>
        <v>13.433333333333334</v>
      </c>
      <c r="J6325" s="397">
        <f>J6324+(E6325-E6324)*(J6327-J6324)/(E6327-E6324)</f>
        <v>0.1857</v>
      </c>
      <c r="K6325" s="469">
        <f t="shared" si="537"/>
        <v>13.431992219325876</v>
      </c>
      <c r="L6325" s="469">
        <f t="shared" si="538"/>
        <v>-1.3411140074577332E-3</v>
      </c>
    </row>
    <row r="6326" spans="1:12">
      <c r="A6326" s="98" t="s">
        <v>123</v>
      </c>
      <c r="B6326" s="98">
        <f t="shared" si="535"/>
        <v>15</v>
      </c>
      <c r="C6326" s="98">
        <f t="shared" si="536"/>
        <v>6</v>
      </c>
      <c r="D6326" s="98">
        <f>D6324</f>
        <v>186</v>
      </c>
      <c r="E6326" s="98">
        <f t="shared" si="540"/>
        <v>62</v>
      </c>
      <c r="F6326" s="397">
        <f>F6324+(E6326-E6324)*(F6327-F6324)/(E6327-E6324)</f>
        <v>3.8706333333333336</v>
      </c>
      <c r="G6326" s="98">
        <v>15</v>
      </c>
      <c r="H6326" s="491">
        <f>H6324+(E6326-E6324)*(H6327-H6324)/(E6327-E6324)</f>
        <v>0.28725966666666669</v>
      </c>
      <c r="I6326" s="492">
        <f>I6324+(E6326-E6324)*(I6327-I6324)/(E6327-E6324)</f>
        <v>13.466666666666667</v>
      </c>
      <c r="J6326" s="397">
        <f>J6324+(E6326-E6324)*(J6327-J6324)/(E6327-E6324)</f>
        <v>0.18409999999999999</v>
      </c>
      <c r="K6326" s="469">
        <f t="shared" si="537"/>
        <v>13.474336227733561</v>
      </c>
      <c r="L6326" s="469">
        <f t="shared" si="538"/>
        <v>7.6695610668942038E-3</v>
      </c>
    </row>
    <row r="6327" spans="1:12">
      <c r="A6327" s="480" t="s">
        <v>123</v>
      </c>
      <c r="B6327" s="480">
        <f t="shared" si="535"/>
        <v>15</v>
      </c>
      <c r="C6327" s="480">
        <f t="shared" si="536"/>
        <v>6</v>
      </c>
      <c r="D6327" s="480">
        <f>D6324</f>
        <v>186</v>
      </c>
      <c r="E6327" s="480">
        <f t="shared" si="540"/>
        <v>63</v>
      </c>
      <c r="F6327" s="484">
        <v>3.8835000000000002</v>
      </c>
      <c r="G6327" s="480">
        <v>15</v>
      </c>
      <c r="H6327" s="482">
        <v>0.28731200000000001</v>
      </c>
      <c r="I6327" s="483">
        <v>13.5</v>
      </c>
      <c r="J6327" s="484">
        <v>0.1825</v>
      </c>
      <c r="K6327" s="469">
        <f t="shared" si="537"/>
        <v>13.516664810380354</v>
      </c>
      <c r="L6327" s="469">
        <f t="shared" si="538"/>
        <v>1.6664810380353501E-2</v>
      </c>
    </row>
    <row r="6328" spans="1:12">
      <c r="A6328" s="98" t="s">
        <v>123</v>
      </c>
      <c r="B6328" s="98">
        <f t="shared" si="535"/>
        <v>15</v>
      </c>
      <c r="C6328" s="98">
        <f t="shared" si="536"/>
        <v>6</v>
      </c>
      <c r="D6328" s="98">
        <f>D6327</f>
        <v>186</v>
      </c>
      <c r="E6328" s="98">
        <f t="shared" si="540"/>
        <v>64</v>
      </c>
      <c r="F6328" s="397">
        <f>F6327+(E6328-E6327)*(F6330-F6327)/(E6330-E6327)</f>
        <v>3.8962333333333334</v>
      </c>
      <c r="G6328" s="98">
        <v>15</v>
      </c>
      <c r="H6328" s="491">
        <f>H6327+(E6328-E6327)*(H6330-H6327)/(E6330-E6327)</f>
        <v>0.28736366666666668</v>
      </c>
      <c r="I6328" s="492">
        <f>I6327+(E6328-E6327)*(I6330-I6327)/(E6330-E6327)</f>
        <v>13.533333333333333</v>
      </c>
      <c r="J6328" s="397">
        <f>J6327+(E6328-E6327)*(J6330-J6327)/(E6330-E6327)</f>
        <v>0.18090000000000001</v>
      </c>
      <c r="K6328" s="469">
        <f t="shared" si="537"/>
        <v>13.558545443578462</v>
      </c>
      <c r="L6328" s="469">
        <f t="shared" si="538"/>
        <v>2.5212110245128372E-2</v>
      </c>
    </row>
    <row r="6329" spans="1:12">
      <c r="A6329" s="98" t="s">
        <v>123</v>
      </c>
      <c r="B6329" s="98">
        <f t="shared" si="535"/>
        <v>15</v>
      </c>
      <c r="C6329" s="98">
        <f t="shared" si="536"/>
        <v>6</v>
      </c>
      <c r="D6329" s="98">
        <f>D6327</f>
        <v>186</v>
      </c>
      <c r="E6329" s="98">
        <f t="shared" si="540"/>
        <v>65</v>
      </c>
      <c r="F6329" s="397">
        <f>F6327+(E6329-E6327)*(F6330-F6327)/(E6330-E6327)</f>
        <v>3.9089666666666667</v>
      </c>
      <c r="G6329" s="98">
        <v>15</v>
      </c>
      <c r="H6329" s="491">
        <f>H6327+(E6329-E6327)*(H6330-H6327)/(E6330-E6327)</f>
        <v>0.2874153333333333</v>
      </c>
      <c r="I6329" s="492">
        <f>I6327+(E6329-E6327)*(I6330-I6327)/(E6330-E6327)</f>
        <v>13.566666666666666</v>
      </c>
      <c r="J6329" s="397">
        <f>J6327+(E6329-E6327)*(J6330-J6327)/(E6330-E6327)</f>
        <v>0.17929999999999999</v>
      </c>
      <c r="K6329" s="469">
        <f t="shared" si="537"/>
        <v>13.600411019593018</v>
      </c>
      <c r="L6329" s="469">
        <f t="shared" si="538"/>
        <v>3.3744352926351695E-2</v>
      </c>
    </row>
    <row r="6330" spans="1:12">
      <c r="A6330" s="480" t="s">
        <v>123</v>
      </c>
      <c r="B6330" s="480">
        <f t="shared" si="535"/>
        <v>15</v>
      </c>
      <c r="C6330" s="480">
        <f t="shared" si="536"/>
        <v>6</v>
      </c>
      <c r="D6330" s="480">
        <f>D6327</f>
        <v>186</v>
      </c>
      <c r="E6330" s="480">
        <f t="shared" si="540"/>
        <v>66</v>
      </c>
      <c r="F6330" s="484">
        <v>3.9217</v>
      </c>
      <c r="G6330" s="480">
        <v>15</v>
      </c>
      <c r="H6330" s="482">
        <v>0.28746699999999997</v>
      </c>
      <c r="I6330" s="483">
        <v>13.6</v>
      </c>
      <c r="J6330" s="484">
        <v>0.1777</v>
      </c>
      <c r="K6330" s="469">
        <f t="shared" si="537"/>
        <v>13.642261546542734</v>
      </c>
      <c r="L6330" s="469">
        <f t="shared" si="538"/>
        <v>4.2261546542734507E-2</v>
      </c>
    </row>
    <row r="6331" spans="1:12">
      <c r="A6331" s="98" t="s">
        <v>123</v>
      </c>
      <c r="B6331" s="98">
        <f t="shared" si="535"/>
        <v>15</v>
      </c>
      <c r="C6331" s="98">
        <f t="shared" si="536"/>
        <v>6</v>
      </c>
      <c r="D6331" s="98">
        <f>D6330</f>
        <v>186</v>
      </c>
      <c r="E6331" s="98">
        <f t="shared" si="540"/>
        <v>67</v>
      </c>
      <c r="F6331" s="397">
        <f>F6330+(E6331-E6330)*(F6333-F6330)/(E6333-E6330)</f>
        <v>3.9343333333333335</v>
      </c>
      <c r="G6331" s="98">
        <v>15</v>
      </c>
      <c r="H6331" s="491">
        <f>H6330+(E6331-E6330)*(H6333-H6330)/(E6333-E6330)</f>
        <v>0.287518</v>
      </c>
      <c r="I6331" s="492">
        <f>I6330+(E6331-E6330)*(I6333-I6330)/(E6333-E6330)</f>
        <v>13.666666666666666</v>
      </c>
      <c r="J6331" s="397">
        <f>J6330+(E6331-E6330)*(J6333-J6330)/(E6333-E6330)</f>
        <v>0.17610000000000001</v>
      </c>
      <c r="K6331" s="469">
        <f t="shared" si="537"/>
        <v>13.683780957482083</v>
      </c>
      <c r="L6331" s="469">
        <f t="shared" si="538"/>
        <v>1.7114290815417377E-2</v>
      </c>
    </row>
    <row r="6332" spans="1:12">
      <c r="A6332" s="98" t="s">
        <v>123</v>
      </c>
      <c r="B6332" s="98">
        <f t="shared" si="535"/>
        <v>15</v>
      </c>
      <c r="C6332" s="98">
        <f t="shared" si="536"/>
        <v>6</v>
      </c>
      <c r="D6332" s="98">
        <f>D6330</f>
        <v>186</v>
      </c>
      <c r="E6332" s="98">
        <f t="shared" si="540"/>
        <v>68</v>
      </c>
      <c r="F6332" s="397">
        <f>F6330+(E6332-E6330)*(F6333-F6330)/(E6333-E6330)</f>
        <v>3.9469666666666665</v>
      </c>
      <c r="G6332" s="98">
        <v>15</v>
      </c>
      <c r="H6332" s="491">
        <f>H6330+(E6332-E6330)*(H6333-H6330)/(E6333-E6330)</f>
        <v>0.28756899999999996</v>
      </c>
      <c r="I6332" s="492">
        <f>I6330+(E6332-E6330)*(I6333-I6330)/(E6333-E6330)</f>
        <v>13.733333333333334</v>
      </c>
      <c r="J6332" s="397">
        <f>J6330+(E6332-E6330)*(J6333-J6330)/(E6333-E6330)</f>
        <v>0.17449999999999999</v>
      </c>
      <c r="K6332" s="469">
        <f t="shared" si="537"/>
        <v>13.725285641590947</v>
      </c>
      <c r="L6332" s="469">
        <f t="shared" si="538"/>
        <v>-8.0476917423872862E-3</v>
      </c>
    </row>
    <row r="6333" spans="1:12">
      <c r="A6333" s="480" t="s">
        <v>123</v>
      </c>
      <c r="B6333" s="480">
        <f t="shared" ref="B6333:B6396" si="541">INT(D6333/12)</f>
        <v>15</v>
      </c>
      <c r="C6333" s="480">
        <f t="shared" ref="C6333:C6396" si="542">D6333-B6333*12</f>
        <v>6</v>
      </c>
      <c r="D6333" s="480">
        <f>D6330</f>
        <v>186</v>
      </c>
      <c r="E6333" s="480">
        <f t="shared" si="540"/>
        <v>69</v>
      </c>
      <c r="F6333" s="484">
        <v>3.9596</v>
      </c>
      <c r="G6333" s="480">
        <v>15</v>
      </c>
      <c r="H6333" s="482">
        <v>0.28761999999999999</v>
      </c>
      <c r="I6333" s="483">
        <v>13.8</v>
      </c>
      <c r="J6333" s="484">
        <v>0.1729</v>
      </c>
      <c r="K6333" s="469">
        <f t="shared" si="537"/>
        <v>13.766775606703289</v>
      </c>
      <c r="L6333" s="469">
        <f t="shared" si="538"/>
        <v>-3.3224393296711341E-2</v>
      </c>
    </row>
    <row r="6334" spans="1:12">
      <c r="A6334" s="98" t="s">
        <v>123</v>
      </c>
      <c r="B6334" s="98">
        <f t="shared" si="541"/>
        <v>15</v>
      </c>
      <c r="C6334" s="98">
        <f t="shared" si="542"/>
        <v>6</v>
      </c>
      <c r="D6334" s="98">
        <f>D6333</f>
        <v>186</v>
      </c>
      <c r="E6334" s="98">
        <f t="shared" si="540"/>
        <v>70</v>
      </c>
      <c r="F6334" s="397">
        <f>F6333+(E6334-E6333)*(F6336-F6333)/(E6336-E6333)</f>
        <v>3.9721000000000002</v>
      </c>
      <c r="G6334" s="98">
        <v>15</v>
      </c>
      <c r="H6334" s="491">
        <f>H6333+(E6334-E6333)*(H6336-H6333)/(E6336-E6333)</f>
        <v>0.28767066666666669</v>
      </c>
      <c r="I6334" s="492">
        <f>I6333+(E6334-E6333)*(I6336-I6333)/(E6336-E6333)</f>
        <v>13.833333333333334</v>
      </c>
      <c r="J6334" s="397">
        <f>J6333+(E6334-E6333)*(J6336-J6333)/(E6336-E6333)</f>
        <v>0.17130000000000001</v>
      </c>
      <c r="K6334" s="469">
        <f t="shared" si="537"/>
        <v>13.807803367739961</v>
      </c>
      <c r="L6334" s="469">
        <f t="shared" si="538"/>
        <v>-2.552996559337295E-2</v>
      </c>
    </row>
    <row r="6335" spans="1:12">
      <c r="A6335" s="98" t="s">
        <v>123</v>
      </c>
      <c r="B6335" s="98">
        <f t="shared" si="541"/>
        <v>15</v>
      </c>
      <c r="C6335" s="98">
        <f t="shared" si="542"/>
        <v>6</v>
      </c>
      <c r="D6335" s="98">
        <f>D6333</f>
        <v>186</v>
      </c>
      <c r="E6335" s="98">
        <f t="shared" si="540"/>
        <v>71</v>
      </c>
      <c r="F6335" s="397">
        <f>F6333+(E6335-E6333)*(F6336-F6333)/(E6336-E6333)</f>
        <v>3.9845999999999999</v>
      </c>
      <c r="G6335" s="98">
        <v>15</v>
      </c>
      <c r="H6335" s="491">
        <f>H6333+(E6335-E6333)*(H6336-H6333)/(E6336-E6333)</f>
        <v>0.28772133333333333</v>
      </c>
      <c r="I6335" s="492">
        <f>I6333+(E6335-E6333)*(I6336-I6333)/(E6336-E6333)</f>
        <v>13.866666666666667</v>
      </c>
      <c r="J6335" s="397">
        <f>J6333+(E6335-E6333)*(J6336-J6333)/(E6336-E6333)</f>
        <v>0.16969999999999999</v>
      </c>
      <c r="K6335" s="469">
        <f t="shared" si="537"/>
        <v>13.848816679101539</v>
      </c>
      <c r="L6335" s="469">
        <f t="shared" si="538"/>
        <v>-1.7849987565128345E-2</v>
      </c>
    </row>
    <row r="6336" spans="1:12">
      <c r="A6336" s="480" t="s">
        <v>123</v>
      </c>
      <c r="B6336" s="480">
        <f t="shared" si="541"/>
        <v>15</v>
      </c>
      <c r="C6336" s="480">
        <f t="shared" si="542"/>
        <v>6</v>
      </c>
      <c r="D6336" s="480">
        <f>D6333</f>
        <v>186</v>
      </c>
      <c r="E6336" s="480">
        <f t="shared" si="540"/>
        <v>72</v>
      </c>
      <c r="F6336" s="484">
        <v>3.9971000000000001</v>
      </c>
      <c r="G6336" s="480">
        <v>15</v>
      </c>
      <c r="H6336" s="482">
        <v>0.28777200000000003</v>
      </c>
      <c r="I6336" s="483">
        <v>13.9</v>
      </c>
      <c r="J6336" s="484">
        <v>0.1681</v>
      </c>
      <c r="K6336" s="469">
        <f t="shared" si="537"/>
        <v>13.889815548420277</v>
      </c>
      <c r="L6336" s="469">
        <f t="shared" si="538"/>
        <v>-1.0184451579723586E-2</v>
      </c>
    </row>
    <row r="6337" spans="1:12">
      <c r="A6337" s="98" t="s">
        <v>123</v>
      </c>
      <c r="B6337" s="98">
        <f t="shared" si="541"/>
        <v>15</v>
      </c>
      <c r="C6337" s="98">
        <f t="shared" si="542"/>
        <v>6</v>
      </c>
      <c r="D6337" s="98">
        <f>D6336</f>
        <v>186</v>
      </c>
      <c r="E6337" s="98">
        <f t="shared" si="540"/>
        <v>73</v>
      </c>
      <c r="F6337" s="397">
        <f>F6336+(E6337-E6336)*(F6339-F6336)/(E6339-E6336)</f>
        <v>4.0095000000000001</v>
      </c>
      <c r="G6337" s="98">
        <v>15</v>
      </c>
      <c r="H6337" s="491">
        <f>H6336+(E6337-E6336)*(H6339-H6336)/(E6339-E6336)</f>
        <v>0.2878216666666667</v>
      </c>
      <c r="I6337" s="492">
        <f>I6336+(E6337-E6336)*(I6339-I6336)/(E6339-E6336)</f>
        <v>13.933333333333334</v>
      </c>
      <c r="J6337" s="397">
        <f>J6336+(E6337-E6336)*(J6339-J6336)/(E6339-E6336)</f>
        <v>0.16650000000000001</v>
      </c>
      <c r="K6337" s="469">
        <f t="shared" si="537"/>
        <v>13.930500946766804</v>
      </c>
      <c r="L6337" s="469">
        <f t="shared" si="538"/>
        <v>-2.8323865665296211E-3</v>
      </c>
    </row>
    <row r="6338" spans="1:12">
      <c r="A6338" s="98" t="s">
        <v>123</v>
      </c>
      <c r="B6338" s="98">
        <f t="shared" si="541"/>
        <v>15</v>
      </c>
      <c r="C6338" s="98">
        <f t="shared" si="542"/>
        <v>6</v>
      </c>
      <c r="D6338" s="98">
        <f>D6336</f>
        <v>186</v>
      </c>
      <c r="E6338" s="98">
        <f t="shared" si="540"/>
        <v>74</v>
      </c>
      <c r="F6338" s="397">
        <f>F6336+(E6338-E6336)*(F6339-F6336)/(E6339-E6336)</f>
        <v>4.0219000000000005</v>
      </c>
      <c r="G6338" s="98">
        <v>15</v>
      </c>
      <c r="H6338" s="491">
        <f>H6336+(E6338-E6336)*(H6339-H6336)/(E6339-E6336)</f>
        <v>0.28787133333333331</v>
      </c>
      <c r="I6338" s="492">
        <f>I6336+(E6338-E6336)*(I6339-I6336)/(E6339-E6336)</f>
        <v>13.966666666666667</v>
      </c>
      <c r="J6338" s="397">
        <f>J6336+(E6338-E6336)*(J6339-J6336)/(E6339-E6336)</f>
        <v>0.16489999999999999</v>
      </c>
      <c r="K6338" s="469">
        <f t="shared" si="537"/>
        <v>13.971172306146036</v>
      </c>
      <c r="L6338" s="469">
        <f t="shared" si="538"/>
        <v>4.5056394793689947E-3</v>
      </c>
    </row>
    <row r="6339" spans="1:12">
      <c r="A6339" s="480" t="s">
        <v>123</v>
      </c>
      <c r="B6339" s="480">
        <f t="shared" si="541"/>
        <v>15</v>
      </c>
      <c r="C6339" s="480">
        <f t="shared" si="542"/>
        <v>6</v>
      </c>
      <c r="D6339" s="480">
        <f>D6336</f>
        <v>186</v>
      </c>
      <c r="E6339" s="480">
        <f t="shared" si="540"/>
        <v>75</v>
      </c>
      <c r="F6339" s="484">
        <v>4.0343</v>
      </c>
      <c r="G6339" s="480">
        <v>15</v>
      </c>
      <c r="H6339" s="482">
        <v>0.28792099999999998</v>
      </c>
      <c r="I6339" s="483">
        <v>14</v>
      </c>
      <c r="J6339" s="484">
        <v>0.1633</v>
      </c>
      <c r="K6339" s="469">
        <f t="shared" si="537"/>
        <v>14.011829633823167</v>
      </c>
      <c r="L6339" s="469">
        <f t="shared" si="538"/>
        <v>1.182963382316693E-2</v>
      </c>
    </row>
    <row r="6340" spans="1:12">
      <c r="A6340" s="98" t="s">
        <v>123</v>
      </c>
      <c r="B6340" s="98">
        <f t="shared" si="541"/>
        <v>15</v>
      </c>
      <c r="C6340" s="98">
        <f t="shared" si="542"/>
        <v>6</v>
      </c>
      <c r="D6340" s="98">
        <f>D6339</f>
        <v>186</v>
      </c>
      <c r="E6340" s="98">
        <f t="shared" si="540"/>
        <v>76</v>
      </c>
      <c r="F6340" s="397">
        <f>F6339+(E6340-E6339)*(F6342-F6339)/(E6342-E6339)</f>
        <v>4.0465666666666671</v>
      </c>
      <c r="G6340" s="98">
        <v>15</v>
      </c>
      <c r="H6340" s="491">
        <f>H6339+(E6340-E6339)*(H6342-H6339)/(E6342-E6339)</f>
        <v>0.28797033333333333</v>
      </c>
      <c r="I6340" s="492">
        <f>I6339+(E6340-E6339)*(I6342-I6339)/(E6342-E6339)</f>
        <v>14.033333333333333</v>
      </c>
      <c r="J6340" s="397">
        <f>J6339+(E6340-E6339)*(J6342-J6339)/(E6342-E6339)</f>
        <v>0.16170000000000001</v>
      </c>
      <c r="K6340" s="469">
        <f t="shared" si="537"/>
        <v>14.052026192512887</v>
      </c>
      <c r="L6340" s="469">
        <f t="shared" si="538"/>
        <v>1.8692859179553878E-2</v>
      </c>
    </row>
    <row r="6341" spans="1:12">
      <c r="A6341" s="98" t="s">
        <v>123</v>
      </c>
      <c r="B6341" s="98">
        <f t="shared" si="541"/>
        <v>15</v>
      </c>
      <c r="C6341" s="98">
        <f t="shared" si="542"/>
        <v>6</v>
      </c>
      <c r="D6341" s="98">
        <f>D6339</f>
        <v>186</v>
      </c>
      <c r="E6341" s="98">
        <f t="shared" si="540"/>
        <v>77</v>
      </c>
      <c r="F6341" s="397">
        <f>F6339+(E6341-E6339)*(F6342-F6339)/(E6342-E6339)</f>
        <v>4.0588333333333333</v>
      </c>
      <c r="G6341" s="98">
        <v>15</v>
      </c>
      <c r="H6341" s="491">
        <f>H6339+(E6341-E6339)*(H6342-H6339)/(E6342-E6339)</f>
        <v>0.28801966666666667</v>
      </c>
      <c r="I6341" s="492">
        <f>I6339+(E6341-E6339)*(I6342-I6339)/(E6342-E6339)</f>
        <v>14.066666666666666</v>
      </c>
      <c r="J6341" s="397">
        <f>J6339+(E6341-E6339)*(J6342-J6339)/(E6342-E6339)</f>
        <v>0.16009999999999999</v>
      </c>
      <c r="K6341" s="469">
        <f t="shared" si="537"/>
        <v>14.09220898109967</v>
      </c>
      <c r="L6341" s="469">
        <f t="shared" si="538"/>
        <v>2.554231443300381E-2</v>
      </c>
    </row>
    <row r="6342" spans="1:12">
      <c r="A6342" s="480" t="s">
        <v>123</v>
      </c>
      <c r="B6342" s="480">
        <f t="shared" si="541"/>
        <v>15</v>
      </c>
      <c r="C6342" s="480">
        <f t="shared" si="542"/>
        <v>6</v>
      </c>
      <c r="D6342" s="480">
        <f>D6339</f>
        <v>186</v>
      </c>
      <c r="E6342" s="480">
        <f t="shared" si="540"/>
        <v>78</v>
      </c>
      <c r="F6342" s="484">
        <v>4.0711000000000004</v>
      </c>
      <c r="G6342" s="480">
        <v>15</v>
      </c>
      <c r="H6342" s="482">
        <v>0.28806900000000002</v>
      </c>
      <c r="I6342" s="483">
        <v>14.1</v>
      </c>
      <c r="J6342" s="484">
        <v>0.1585</v>
      </c>
      <c r="K6342" s="469">
        <f t="shared" si="537"/>
        <v>14.132378006658127</v>
      </c>
      <c r="L6342" s="469">
        <f t="shared" si="538"/>
        <v>3.2378006658127845E-2</v>
      </c>
    </row>
    <row r="6343" spans="1:12">
      <c r="A6343" s="98" t="s">
        <v>123</v>
      </c>
      <c r="B6343" s="98">
        <f t="shared" si="541"/>
        <v>15</v>
      </c>
      <c r="C6343" s="98">
        <f t="shared" si="542"/>
        <v>6</v>
      </c>
      <c r="D6343" s="98">
        <f>D6342</f>
        <v>186</v>
      </c>
      <c r="E6343" s="98">
        <f t="shared" si="540"/>
        <v>79</v>
      </c>
      <c r="F6343" s="397">
        <f>F6342+(E6343-E6342)*(F6345-F6342)/(E6345-E6342)</f>
        <v>4.0832666666666668</v>
      </c>
      <c r="G6343" s="98">
        <v>15</v>
      </c>
      <c r="H6343" s="491">
        <f>H6342+(E6343-E6342)*(H6345-H6342)/(E6345-E6342)</f>
        <v>0.28811800000000004</v>
      </c>
      <c r="I6343" s="492">
        <f>I6342+(E6343-E6342)*(I6345-I6342)/(E6345-E6342)</f>
        <v>14.166666666666666</v>
      </c>
      <c r="J6343" s="397">
        <f>J6342+(E6343-E6342)*(J6345-J6342)/(E6345-E6342)</f>
        <v>0.15690000000000001</v>
      </c>
      <c r="K6343" s="469">
        <f t="shared" si="537"/>
        <v>14.172202592919103</v>
      </c>
      <c r="L6343" s="469">
        <f t="shared" si="538"/>
        <v>5.535926252436596E-3</v>
      </c>
    </row>
    <row r="6344" spans="1:12">
      <c r="A6344" s="98" t="s">
        <v>123</v>
      </c>
      <c r="B6344" s="98">
        <f t="shared" si="541"/>
        <v>15</v>
      </c>
      <c r="C6344" s="98">
        <f t="shared" si="542"/>
        <v>6</v>
      </c>
      <c r="D6344" s="98">
        <f>D6342</f>
        <v>186</v>
      </c>
      <c r="E6344" s="98">
        <f t="shared" si="540"/>
        <v>80</v>
      </c>
      <c r="F6344" s="397">
        <f>F6342+(E6344-E6342)*(F6345-F6342)/(E6345-E6342)</f>
        <v>4.0954333333333333</v>
      </c>
      <c r="G6344" s="98">
        <v>15</v>
      </c>
      <c r="H6344" s="491">
        <f>H6342+(E6344-E6342)*(H6345-H6342)/(E6345-E6342)</f>
        <v>0.28816700000000001</v>
      </c>
      <c r="I6344" s="492">
        <f>I6342+(E6344-E6342)*(I6345-I6342)/(E6345-E6342)</f>
        <v>14.233333333333334</v>
      </c>
      <c r="J6344" s="397">
        <f>J6342+(E6344-E6342)*(J6345-J6342)/(E6345-E6342)</f>
        <v>0.15529999999999999</v>
      </c>
      <c r="K6344" s="469">
        <f t="shared" si="537"/>
        <v>14.212013635611758</v>
      </c>
      <c r="L6344" s="469">
        <f t="shared" si="538"/>
        <v>-2.1319697721576603E-2</v>
      </c>
    </row>
    <row r="6345" spans="1:12">
      <c r="A6345" s="480" t="s">
        <v>123</v>
      </c>
      <c r="B6345" s="480">
        <f t="shared" si="541"/>
        <v>15</v>
      </c>
      <c r="C6345" s="480">
        <f t="shared" si="542"/>
        <v>6</v>
      </c>
      <c r="D6345" s="480">
        <f>D6342</f>
        <v>186</v>
      </c>
      <c r="E6345" s="480">
        <f t="shared" si="540"/>
        <v>81</v>
      </c>
      <c r="F6345" s="484">
        <v>4.1075999999999997</v>
      </c>
      <c r="G6345" s="480">
        <v>15</v>
      </c>
      <c r="H6345" s="482">
        <v>0.28821600000000003</v>
      </c>
      <c r="I6345" s="483">
        <v>14.3</v>
      </c>
      <c r="J6345" s="484">
        <v>0.1537</v>
      </c>
      <c r="K6345" s="469">
        <f t="shared" si="537"/>
        <v>14.251811141643765</v>
      </c>
      <c r="L6345" s="469">
        <f t="shared" si="538"/>
        <v>-4.8188858356235542E-2</v>
      </c>
    </row>
    <row r="6346" spans="1:12">
      <c r="A6346" s="98" t="s">
        <v>123</v>
      </c>
      <c r="B6346" s="98">
        <f t="shared" si="541"/>
        <v>15</v>
      </c>
      <c r="C6346" s="98">
        <f t="shared" si="542"/>
        <v>6</v>
      </c>
      <c r="D6346" s="98">
        <f>D6345</f>
        <v>186</v>
      </c>
      <c r="E6346" s="98">
        <f t="shared" si="540"/>
        <v>82</v>
      </c>
      <c r="F6346" s="397">
        <f>F6345+(E6346-E6345)*(F6348-F6345)/(E6348-E6345)</f>
        <v>4.1196333333333328</v>
      </c>
      <c r="G6346" s="98">
        <v>15</v>
      </c>
      <c r="H6346" s="491">
        <f>H6345+(E6346-E6345)*(H6348-H6345)/(E6348-E6345)</f>
        <v>0.28826466666666667</v>
      </c>
      <c r="I6346" s="492">
        <f>I6345+(E6346-E6345)*(I6348-I6345)/(E6348-E6345)</f>
        <v>14.333333333333334</v>
      </c>
      <c r="J6346" s="397">
        <f>J6345+(E6346-E6345)*(J6348-J6345)/(E6348-E6345)</f>
        <v>0.15210000000000001</v>
      </c>
      <c r="K6346" s="469">
        <f t="shared" si="537"/>
        <v>14.291149106029874</v>
      </c>
      <c r="L6346" s="469">
        <f t="shared" si="538"/>
        <v>-4.2184227303460275E-2</v>
      </c>
    </row>
    <row r="6347" spans="1:12">
      <c r="A6347" s="98" t="s">
        <v>123</v>
      </c>
      <c r="B6347" s="98">
        <f t="shared" si="541"/>
        <v>15</v>
      </c>
      <c r="C6347" s="98">
        <f t="shared" si="542"/>
        <v>6</v>
      </c>
      <c r="D6347" s="98">
        <f>D6345</f>
        <v>186</v>
      </c>
      <c r="E6347" s="98">
        <f t="shared" si="540"/>
        <v>83</v>
      </c>
      <c r="F6347" s="397">
        <f>F6345+(E6347-E6345)*(F6348-F6345)/(E6348-E6345)</f>
        <v>4.1316666666666668</v>
      </c>
      <c r="G6347" s="98">
        <v>15</v>
      </c>
      <c r="H6347" s="491">
        <f>H6345+(E6347-E6345)*(H6348-H6345)/(E6348-E6345)</f>
        <v>0.28831333333333337</v>
      </c>
      <c r="I6347" s="492">
        <f>I6345+(E6347-E6345)*(I6348-I6345)/(E6348-E6345)</f>
        <v>14.366666666666667</v>
      </c>
      <c r="J6347" s="397">
        <f>J6345+(E6347-E6345)*(J6348-J6345)/(E6348-E6345)</f>
        <v>0.15049999999999999</v>
      </c>
      <c r="K6347" s="469">
        <f t="shared" ref="K6347:K6410" si="543">F6347/H6347</f>
        <v>14.330473790089485</v>
      </c>
      <c r="L6347" s="469">
        <f t="shared" ref="L6347:L6410" si="544">K6347-I6347</f>
        <v>-3.6192876577182176E-2</v>
      </c>
    </row>
    <row r="6348" spans="1:12">
      <c r="A6348" s="480" t="s">
        <v>123</v>
      </c>
      <c r="B6348" s="480">
        <f t="shared" si="541"/>
        <v>15</v>
      </c>
      <c r="C6348" s="480">
        <f t="shared" si="542"/>
        <v>6</v>
      </c>
      <c r="D6348" s="480">
        <f>D6345</f>
        <v>186</v>
      </c>
      <c r="E6348" s="480">
        <f t="shared" si="540"/>
        <v>84</v>
      </c>
      <c r="F6348" s="484">
        <v>4.1436999999999999</v>
      </c>
      <c r="G6348" s="480">
        <v>15</v>
      </c>
      <c r="H6348" s="482">
        <v>0.28836200000000001</v>
      </c>
      <c r="I6348" s="483">
        <v>14.4</v>
      </c>
      <c r="J6348" s="484">
        <v>0.1489</v>
      </c>
      <c r="K6348" s="469">
        <f t="shared" si="543"/>
        <v>14.369785200546534</v>
      </c>
      <c r="L6348" s="469">
        <f t="shared" si="544"/>
        <v>-3.0214799453466057E-2</v>
      </c>
    </row>
    <row r="6349" spans="1:12">
      <c r="A6349" s="98" t="s">
        <v>123</v>
      </c>
      <c r="B6349" s="98">
        <f t="shared" si="541"/>
        <v>15</v>
      </c>
      <c r="C6349" s="98">
        <f t="shared" si="542"/>
        <v>6</v>
      </c>
      <c r="D6349" s="98">
        <f>D6348</f>
        <v>186</v>
      </c>
      <c r="E6349" s="98">
        <f t="shared" si="540"/>
        <v>85</v>
      </c>
      <c r="F6349" s="397">
        <f>F6348+(E6349-E6348)*(F6351-F6348)/(E6351-E6348)</f>
        <v>4.1556666666666668</v>
      </c>
      <c r="G6349" s="98">
        <v>15</v>
      </c>
      <c r="H6349" s="491">
        <f>H6348+(E6349-E6348)*(H6351-H6348)/(E6351-E6348)</f>
        <v>0.28841</v>
      </c>
      <c r="I6349" s="492">
        <f>I6348+(E6349-E6348)*(I6351-I6348)/(E6351-E6348)</f>
        <v>14.433333333333334</v>
      </c>
      <c r="J6349" s="397">
        <f>J6348+(E6349-E6348)*(J6351-J6348)/(E6351-E6348)</f>
        <v>0.14730000000000001</v>
      </c>
      <c r="K6349" s="469">
        <f t="shared" si="543"/>
        <v>14.408885498653538</v>
      </c>
      <c r="L6349" s="469">
        <f t="shared" si="544"/>
        <v>-2.4447834679795832E-2</v>
      </c>
    </row>
    <row r="6350" spans="1:12">
      <c r="A6350" s="98" t="s">
        <v>123</v>
      </c>
      <c r="B6350" s="98">
        <f t="shared" si="541"/>
        <v>15</v>
      </c>
      <c r="C6350" s="98">
        <f t="shared" si="542"/>
        <v>6</v>
      </c>
      <c r="D6350" s="98">
        <f>D6348</f>
        <v>186</v>
      </c>
      <c r="E6350" s="98">
        <f t="shared" si="540"/>
        <v>86</v>
      </c>
      <c r="F6350" s="397">
        <f>F6348+(E6350-E6348)*(F6351-F6348)/(E6351-E6348)</f>
        <v>4.1676333333333329</v>
      </c>
      <c r="G6350" s="98">
        <v>15</v>
      </c>
      <c r="H6350" s="491">
        <f>H6348+(E6350-E6348)*(H6351-H6348)/(E6351-E6348)</f>
        <v>0.28845799999999999</v>
      </c>
      <c r="I6350" s="492">
        <f>I6348+(E6350-E6348)*(I6351-I6348)/(E6351-E6348)</f>
        <v>14.466666666666667</v>
      </c>
      <c r="J6350" s="397">
        <f>J6348+(E6350-E6348)*(J6351-J6348)/(E6351-E6348)</f>
        <v>0.1457</v>
      </c>
      <c r="K6350" s="469">
        <f t="shared" si="543"/>
        <v>14.447972784021704</v>
      </c>
      <c r="L6350" s="469">
        <f t="shared" si="544"/>
        <v>-1.8693882644962301E-2</v>
      </c>
    </row>
    <row r="6351" spans="1:12">
      <c r="A6351" s="480" t="s">
        <v>123</v>
      </c>
      <c r="B6351" s="480">
        <f t="shared" si="541"/>
        <v>15</v>
      </c>
      <c r="C6351" s="480">
        <f t="shared" si="542"/>
        <v>6</v>
      </c>
      <c r="D6351" s="480">
        <f>D6348</f>
        <v>186</v>
      </c>
      <c r="E6351" s="480">
        <f t="shared" si="540"/>
        <v>87</v>
      </c>
      <c r="F6351" s="484">
        <v>4.1795999999999998</v>
      </c>
      <c r="G6351" s="480">
        <v>15</v>
      </c>
      <c r="H6351" s="482">
        <v>0.28850599999999998</v>
      </c>
      <c r="I6351" s="483">
        <v>14.5</v>
      </c>
      <c r="J6351" s="484">
        <v>0.14410000000000001</v>
      </c>
      <c r="K6351" s="469">
        <f t="shared" si="543"/>
        <v>14.487047063146001</v>
      </c>
      <c r="L6351" s="469">
        <f t="shared" si="544"/>
        <v>-1.295293685399912E-2</v>
      </c>
    </row>
    <row r="6352" spans="1:12">
      <c r="A6352" s="98" t="s">
        <v>123</v>
      </c>
      <c r="B6352" s="98">
        <f t="shared" si="541"/>
        <v>15</v>
      </c>
      <c r="C6352" s="98">
        <f t="shared" si="542"/>
        <v>6</v>
      </c>
      <c r="D6352" s="98">
        <f>D6351</f>
        <v>186</v>
      </c>
      <c r="E6352" s="98">
        <f t="shared" si="540"/>
        <v>88</v>
      </c>
      <c r="F6352" s="397">
        <f>F6351+(E6352-E6351)*(F6354-F6351)/(E6354-E6351)</f>
        <v>4.1914333333333333</v>
      </c>
      <c r="G6352" s="98">
        <v>15</v>
      </c>
      <c r="H6352" s="491">
        <f>H6351+(E6352-E6351)*(H6354-H6351)/(E6354-E6351)</f>
        <v>0.28855366666666665</v>
      </c>
      <c r="I6352" s="492">
        <f>I6351+(E6352-E6351)*(I6354-I6351)/(E6354-E6351)</f>
        <v>14.533333333333333</v>
      </c>
      <c r="J6352" s="397">
        <f>J6351+(E6352-E6351)*(J6354-J6351)/(E6354-E6351)</f>
        <v>0.14250000000000002</v>
      </c>
      <c r="K6352" s="469">
        <f t="shared" si="543"/>
        <v>14.525663048237128</v>
      </c>
      <c r="L6352" s="469">
        <f t="shared" si="544"/>
        <v>-7.6702850962053759E-3</v>
      </c>
    </row>
    <row r="6353" spans="1:12">
      <c r="A6353" s="98" t="s">
        <v>123</v>
      </c>
      <c r="B6353" s="98">
        <f t="shared" si="541"/>
        <v>15</v>
      </c>
      <c r="C6353" s="98">
        <f t="shared" si="542"/>
        <v>6</v>
      </c>
      <c r="D6353" s="98">
        <f>D6351</f>
        <v>186</v>
      </c>
      <c r="E6353" s="98">
        <f t="shared" si="540"/>
        <v>89</v>
      </c>
      <c r="F6353" s="397">
        <f>F6351+(E6353-E6351)*(F6354-F6351)/(E6354-E6351)</f>
        <v>4.203266666666666</v>
      </c>
      <c r="G6353" s="98">
        <v>15</v>
      </c>
      <c r="H6353" s="491">
        <f>H6351+(E6353-E6351)*(H6354-H6351)/(E6354-E6351)</f>
        <v>0.28860133333333332</v>
      </c>
      <c r="I6353" s="492">
        <f>I6351+(E6353-E6351)*(I6354-I6351)/(E6354-E6351)</f>
        <v>14.566666666666666</v>
      </c>
      <c r="J6353" s="397">
        <f>J6351+(E6353-E6351)*(J6354-J6351)/(E6354-E6351)</f>
        <v>0.1409</v>
      </c>
      <c r="K6353" s="469">
        <f t="shared" si="543"/>
        <v>14.564266277356074</v>
      </c>
      <c r="L6353" s="469">
        <f t="shared" si="544"/>
        <v>-2.4003893105923879E-3</v>
      </c>
    </row>
    <row r="6354" spans="1:12">
      <c r="A6354" s="480" t="s">
        <v>123</v>
      </c>
      <c r="B6354" s="480">
        <f t="shared" si="541"/>
        <v>15</v>
      </c>
      <c r="C6354" s="480">
        <f t="shared" si="542"/>
        <v>6</v>
      </c>
      <c r="D6354" s="480">
        <f>D6351</f>
        <v>186</v>
      </c>
      <c r="E6354" s="480">
        <f t="shared" si="540"/>
        <v>90</v>
      </c>
      <c r="F6354" s="484">
        <v>4.2150999999999996</v>
      </c>
      <c r="G6354" s="480">
        <v>15</v>
      </c>
      <c r="H6354" s="482">
        <v>0.28864899999999999</v>
      </c>
      <c r="I6354" s="483">
        <v>14.6</v>
      </c>
      <c r="J6354" s="484">
        <v>0.13930000000000001</v>
      </c>
      <c r="K6354" s="469">
        <f t="shared" si="543"/>
        <v>14.602856756822298</v>
      </c>
      <c r="L6354" s="469">
        <f t="shared" si="544"/>
        <v>2.8567568222985784E-3</v>
      </c>
    </row>
    <row r="6355" spans="1:12">
      <c r="A6355" s="98" t="s">
        <v>123</v>
      </c>
      <c r="B6355" s="98">
        <f t="shared" si="541"/>
        <v>15</v>
      </c>
      <c r="C6355" s="98">
        <f t="shared" si="542"/>
        <v>6</v>
      </c>
      <c r="D6355" s="98">
        <f>D6354</f>
        <v>186</v>
      </c>
      <c r="E6355" s="98">
        <f t="shared" si="540"/>
        <v>91</v>
      </c>
      <c r="F6355" s="397">
        <f>F6354+(E6355-E6354)*(F6357-F6354)/(E6357-E6354)</f>
        <v>4.2268666666666661</v>
      </c>
      <c r="G6355" s="98">
        <v>15</v>
      </c>
      <c r="H6355" s="491">
        <f>H6354+(E6355-E6354)*(H6357-H6354)/(E6357-E6354)</f>
        <v>0.28869633333333333</v>
      </c>
      <c r="I6355" s="492">
        <f>I6354+(E6355-E6354)*(I6357-I6354)/(E6357-E6354)</f>
        <v>14.633333333333333</v>
      </c>
      <c r="J6355" s="397">
        <f>J6354+(E6355-E6354)*(J6357-J6354)/(E6357-E6354)</f>
        <v>0.13770000000000002</v>
      </c>
      <c r="K6355" s="469">
        <f t="shared" si="543"/>
        <v>14.641220475032009</v>
      </c>
      <c r="L6355" s="469">
        <f t="shared" si="544"/>
        <v>7.8871416986761034E-3</v>
      </c>
    </row>
    <row r="6356" spans="1:12">
      <c r="A6356" s="98" t="s">
        <v>123</v>
      </c>
      <c r="B6356" s="98">
        <f t="shared" si="541"/>
        <v>15</v>
      </c>
      <c r="C6356" s="98">
        <f t="shared" si="542"/>
        <v>6</v>
      </c>
      <c r="D6356" s="98">
        <f>D6354</f>
        <v>186</v>
      </c>
      <c r="E6356" s="98">
        <f t="shared" si="540"/>
        <v>92</v>
      </c>
      <c r="F6356" s="397">
        <f>F6354+(E6356-E6354)*(F6357-F6354)/(E6357-E6354)</f>
        <v>4.2386333333333335</v>
      </c>
      <c r="G6356" s="98">
        <v>15</v>
      </c>
      <c r="H6356" s="491">
        <f>H6354+(E6356-E6354)*(H6357-H6354)/(E6357-E6354)</f>
        <v>0.28874366666666668</v>
      </c>
      <c r="I6356" s="492">
        <f>I6354+(E6356-E6354)*(I6357-I6354)/(E6357-E6354)</f>
        <v>14.666666666666666</v>
      </c>
      <c r="J6356" s="397">
        <f>J6354+(E6356-E6354)*(J6357-J6354)/(E6357-E6354)</f>
        <v>0.1361</v>
      </c>
      <c r="K6356" s="469">
        <f t="shared" si="543"/>
        <v>14.679571615423599</v>
      </c>
      <c r="L6356" s="469">
        <f t="shared" si="544"/>
        <v>1.2904948756933265E-2</v>
      </c>
    </row>
    <row r="6357" spans="1:12">
      <c r="A6357" s="480" t="s">
        <v>123</v>
      </c>
      <c r="B6357" s="480">
        <f t="shared" si="541"/>
        <v>15</v>
      </c>
      <c r="C6357" s="480">
        <f t="shared" si="542"/>
        <v>6</v>
      </c>
      <c r="D6357" s="480">
        <f>D6354</f>
        <v>186</v>
      </c>
      <c r="E6357" s="480">
        <f t="shared" si="540"/>
        <v>93</v>
      </c>
      <c r="F6357" s="484">
        <v>4.2504</v>
      </c>
      <c r="G6357" s="480">
        <v>15</v>
      </c>
      <c r="H6357" s="482">
        <v>0.28879100000000002</v>
      </c>
      <c r="I6357" s="483">
        <v>14.7</v>
      </c>
      <c r="J6357" s="484">
        <v>0.13450000000000001</v>
      </c>
      <c r="K6357" s="469">
        <f t="shared" si="543"/>
        <v>14.717910184181639</v>
      </c>
      <c r="L6357" s="469">
        <f t="shared" si="544"/>
        <v>1.7910184181639366E-2</v>
      </c>
    </row>
    <row r="6358" spans="1:12">
      <c r="A6358" s="98" t="s">
        <v>123</v>
      </c>
      <c r="B6358" s="98">
        <f t="shared" si="541"/>
        <v>15</v>
      </c>
      <c r="C6358" s="98">
        <f t="shared" si="542"/>
        <v>6</v>
      </c>
      <c r="D6358" s="98">
        <f>D6357</f>
        <v>186</v>
      </c>
      <c r="E6358" s="98">
        <f t="shared" si="540"/>
        <v>94</v>
      </c>
      <c r="F6358" s="397">
        <f>F6357+(E6358-E6357)*(F6360-F6357)/(E6360-E6357)</f>
        <v>4.2620666666666667</v>
      </c>
      <c r="G6358" s="98">
        <v>15</v>
      </c>
      <c r="H6358" s="491">
        <f>H6357+(E6358-E6357)*(H6360-H6357)/(E6360-E6357)</f>
        <v>0.28883800000000004</v>
      </c>
      <c r="I6358" s="492">
        <f>I6357+(E6358-E6357)*(I6360-I6357)/(E6360-E6357)</f>
        <v>14.733333333333333</v>
      </c>
      <c r="J6358" s="397">
        <f>J6357+(E6358-E6357)*(J6360-J6357)/(E6360-E6357)</f>
        <v>0.13290000000000002</v>
      </c>
      <c r="K6358" s="469">
        <f t="shared" si="543"/>
        <v>14.755907002079596</v>
      </c>
      <c r="L6358" s="469">
        <f t="shared" si="544"/>
        <v>2.2573668746263209E-2</v>
      </c>
    </row>
    <row r="6359" spans="1:12">
      <c r="A6359" s="98" t="s">
        <v>123</v>
      </c>
      <c r="B6359" s="98">
        <f t="shared" si="541"/>
        <v>15</v>
      </c>
      <c r="C6359" s="98">
        <f t="shared" si="542"/>
        <v>6</v>
      </c>
      <c r="D6359" s="98">
        <f>D6357</f>
        <v>186</v>
      </c>
      <c r="E6359" s="98">
        <f t="shared" si="540"/>
        <v>95</v>
      </c>
      <c r="F6359" s="397">
        <f>F6357+(E6359-E6357)*(F6360-F6357)/(E6360-E6357)</f>
        <v>4.2737333333333334</v>
      </c>
      <c r="G6359" s="98">
        <v>15</v>
      </c>
      <c r="H6359" s="491">
        <f>H6357+(E6359-E6357)*(H6360-H6357)/(E6360-E6357)</f>
        <v>0.288885</v>
      </c>
      <c r="I6359" s="492">
        <f>I6357+(E6359-E6357)*(I6360-I6357)/(E6360-E6357)</f>
        <v>14.766666666666667</v>
      </c>
      <c r="J6359" s="397">
        <f>J6357+(E6359-E6357)*(J6360-J6357)/(E6360-E6357)</f>
        <v>0.1313</v>
      </c>
      <c r="K6359" s="469">
        <f t="shared" si="543"/>
        <v>14.793891456231142</v>
      </c>
      <c r="L6359" s="469">
        <f t="shared" si="544"/>
        <v>2.7224789564474605E-2</v>
      </c>
    </row>
    <row r="6360" spans="1:12">
      <c r="A6360" s="480" t="s">
        <v>123</v>
      </c>
      <c r="B6360" s="480">
        <f t="shared" si="541"/>
        <v>15</v>
      </c>
      <c r="C6360" s="480">
        <f t="shared" si="542"/>
        <v>6</v>
      </c>
      <c r="D6360" s="480">
        <f>D6357</f>
        <v>186</v>
      </c>
      <c r="E6360" s="480">
        <f t="shared" si="540"/>
        <v>96</v>
      </c>
      <c r="F6360" s="484">
        <v>4.2854000000000001</v>
      </c>
      <c r="G6360" s="480">
        <v>15</v>
      </c>
      <c r="H6360" s="482">
        <v>0.28893200000000002</v>
      </c>
      <c r="I6360" s="483">
        <v>14.8</v>
      </c>
      <c r="J6360" s="484">
        <v>0.12970000000000001</v>
      </c>
      <c r="K6360" s="469">
        <f t="shared" si="543"/>
        <v>14.831863552669832</v>
      </c>
      <c r="L6360" s="469">
        <f t="shared" si="544"/>
        <v>3.1863552669831208E-2</v>
      </c>
    </row>
    <row r="6361" spans="1:12">
      <c r="A6361" s="98" t="s">
        <v>123</v>
      </c>
      <c r="B6361" s="98">
        <f t="shared" si="541"/>
        <v>15</v>
      </c>
      <c r="C6361" s="98">
        <f t="shared" si="542"/>
        <v>6</v>
      </c>
      <c r="D6361" s="98">
        <f>D6360</f>
        <v>186</v>
      </c>
      <c r="E6361" s="98">
        <f t="shared" si="540"/>
        <v>97</v>
      </c>
      <c r="F6361" s="397">
        <f>F6360+(E6361-E6360)*(F6363-F6360)/(E6363-E6360)</f>
        <v>4.2969333333333335</v>
      </c>
      <c r="G6361" s="98">
        <v>15</v>
      </c>
      <c r="H6361" s="491">
        <f>H6360+(E6361-E6360)*(H6363-H6360)/(E6363-E6360)</f>
        <v>0.28897866666666666</v>
      </c>
      <c r="I6361" s="492">
        <f>I6360+(E6361-E6360)*(I6363-I6360)/(E6363-E6360)</f>
        <v>14.866666666666667</v>
      </c>
      <c r="J6361" s="397">
        <f>J6360+(E6361-E6360)*(J6363-J6360)/(E6363-E6360)</f>
        <v>0.12809999999999999</v>
      </c>
      <c r="K6361" s="469">
        <f t="shared" si="543"/>
        <v>14.869379054509215</v>
      </c>
      <c r="L6361" s="469">
        <f t="shared" si="544"/>
        <v>2.7123878425481251E-3</v>
      </c>
    </row>
    <row r="6362" spans="1:12">
      <c r="A6362" s="98" t="s">
        <v>123</v>
      </c>
      <c r="B6362" s="98">
        <f t="shared" si="541"/>
        <v>15</v>
      </c>
      <c r="C6362" s="98">
        <f t="shared" si="542"/>
        <v>6</v>
      </c>
      <c r="D6362" s="98">
        <f>D6360</f>
        <v>186</v>
      </c>
      <c r="E6362" s="98">
        <f t="shared" si="540"/>
        <v>98</v>
      </c>
      <c r="F6362" s="397">
        <f>F6360+(E6362-E6360)*(F6363-F6360)/(E6363-E6360)</f>
        <v>4.3084666666666669</v>
      </c>
      <c r="G6362" s="98">
        <v>15</v>
      </c>
      <c r="H6362" s="491">
        <f>H6360+(E6362-E6360)*(H6363-H6360)/(E6363-E6360)</f>
        <v>0.28902533333333336</v>
      </c>
      <c r="I6362" s="492">
        <f>I6360+(E6362-E6360)*(I6363-I6360)/(E6363-E6360)</f>
        <v>14.933333333333334</v>
      </c>
      <c r="J6362" s="397">
        <f>J6360+(E6362-E6360)*(J6363-J6360)/(E6363-E6360)</f>
        <v>0.1265</v>
      </c>
      <c r="K6362" s="469">
        <f t="shared" si="543"/>
        <v>14.906882441677546</v>
      </c>
      <c r="L6362" s="469">
        <f t="shared" si="544"/>
        <v>-2.6450891655787956E-2</v>
      </c>
    </row>
    <row r="6363" spans="1:12">
      <c r="A6363" s="480" t="s">
        <v>123</v>
      </c>
      <c r="B6363" s="480">
        <f t="shared" si="541"/>
        <v>15</v>
      </c>
      <c r="C6363" s="480">
        <f t="shared" si="542"/>
        <v>6</v>
      </c>
      <c r="D6363" s="480">
        <f>D6360</f>
        <v>186</v>
      </c>
      <c r="E6363" s="480">
        <f t="shared" si="540"/>
        <v>99</v>
      </c>
      <c r="F6363" s="484">
        <v>4.32</v>
      </c>
      <c r="G6363" s="480">
        <v>15</v>
      </c>
      <c r="H6363" s="482">
        <v>0.289072</v>
      </c>
      <c r="I6363" s="483">
        <v>15</v>
      </c>
      <c r="J6363" s="484">
        <v>0.1249</v>
      </c>
      <c r="K6363" s="469">
        <f t="shared" si="543"/>
        <v>14.944373720042067</v>
      </c>
      <c r="L6363" s="469">
        <f t="shared" si="544"/>
        <v>-5.5626279957932567E-2</v>
      </c>
    </row>
    <row r="6364" spans="1:12">
      <c r="A6364" s="98" t="s">
        <v>123</v>
      </c>
      <c r="B6364" s="98">
        <f t="shared" si="541"/>
        <v>15</v>
      </c>
      <c r="C6364" s="98">
        <f t="shared" si="542"/>
        <v>6</v>
      </c>
      <c r="D6364" s="98">
        <f>D6363</f>
        <v>186</v>
      </c>
      <c r="E6364" s="98">
        <f t="shared" si="540"/>
        <v>100</v>
      </c>
      <c r="F6364" s="397">
        <f>F6363+(E6364-E6363)*(F6366-F6363)/(E6366-E6363)</f>
        <v>4.3314666666666666</v>
      </c>
      <c r="G6364" s="98">
        <v>15</v>
      </c>
      <c r="H6364" s="491">
        <f>H6363+(E6364-E6363)*(H6366-H6363)/(E6366-E6363)</f>
        <v>0.28911833333333331</v>
      </c>
      <c r="I6364" s="492">
        <f>I6363+(E6364-E6363)*(I6366-I6363)/(E6366-E6363)</f>
        <v>15.033333333333333</v>
      </c>
      <c r="J6364" s="397">
        <f>J6363+(E6364-E6363)*(J6366-J6363)/(E6366-E6363)</f>
        <v>0.12329999999999999</v>
      </c>
      <c r="K6364" s="469">
        <f t="shared" si="543"/>
        <v>14.981639582408588</v>
      </c>
      <c r="L6364" s="469">
        <f t="shared" si="544"/>
        <v>-5.1693750924744819E-2</v>
      </c>
    </row>
    <row r="6365" spans="1:12">
      <c r="A6365" s="98" t="s">
        <v>123</v>
      </c>
      <c r="B6365" s="98">
        <f t="shared" si="541"/>
        <v>15</v>
      </c>
      <c r="C6365" s="98">
        <f t="shared" si="542"/>
        <v>6</v>
      </c>
      <c r="D6365" s="98">
        <f>D6363</f>
        <v>186</v>
      </c>
      <c r="E6365" s="98">
        <f t="shared" si="540"/>
        <v>101</v>
      </c>
      <c r="F6365" s="397">
        <f>F6363+(E6365-E6363)*(F6366-F6363)/(E6366-E6363)</f>
        <v>4.3429333333333338</v>
      </c>
      <c r="G6365" s="98">
        <v>15</v>
      </c>
      <c r="H6365" s="491">
        <f>H6363+(E6365-E6363)*(H6366-H6363)/(E6366-E6363)</f>
        <v>0.28916466666666668</v>
      </c>
      <c r="I6365" s="492">
        <f>I6363+(E6365-E6363)*(I6366-I6363)/(E6366-E6363)</f>
        <v>15.066666666666666</v>
      </c>
      <c r="J6365" s="397">
        <f>J6363+(E6365-E6363)*(J6366-J6363)/(E6366-E6363)</f>
        <v>0.1217</v>
      </c>
      <c r="K6365" s="469">
        <f t="shared" si="543"/>
        <v>15.018893502433446</v>
      </c>
      <c r="L6365" s="469">
        <f t="shared" si="544"/>
        <v>-4.77731642332202E-2</v>
      </c>
    </row>
    <row r="6366" spans="1:12">
      <c r="A6366" s="480" t="s">
        <v>123</v>
      </c>
      <c r="B6366" s="480">
        <f t="shared" si="541"/>
        <v>15</v>
      </c>
      <c r="C6366" s="480">
        <f t="shared" si="542"/>
        <v>6</v>
      </c>
      <c r="D6366" s="480">
        <f>D6363</f>
        <v>186</v>
      </c>
      <c r="E6366" s="480">
        <f t="shared" si="540"/>
        <v>102</v>
      </c>
      <c r="F6366" s="484">
        <v>4.3544</v>
      </c>
      <c r="G6366" s="480">
        <v>15</v>
      </c>
      <c r="H6366" s="482">
        <v>0.289211</v>
      </c>
      <c r="I6366" s="483">
        <v>15.1</v>
      </c>
      <c r="J6366" s="484">
        <v>0.1201</v>
      </c>
      <c r="K6366" s="469">
        <f t="shared" si="543"/>
        <v>15.056135485856348</v>
      </c>
      <c r="L6366" s="469">
        <f t="shared" si="544"/>
        <v>-4.3864514143651334E-2</v>
      </c>
    </row>
    <row r="6367" spans="1:12">
      <c r="A6367" s="98" t="s">
        <v>123</v>
      </c>
      <c r="B6367" s="98">
        <f t="shared" si="541"/>
        <v>15</v>
      </c>
      <c r="C6367" s="98">
        <f t="shared" si="542"/>
        <v>6</v>
      </c>
      <c r="D6367" s="98">
        <f>D6366</f>
        <v>186</v>
      </c>
      <c r="E6367" s="98">
        <f t="shared" si="540"/>
        <v>103</v>
      </c>
      <c r="F6367" s="397">
        <f>F6366+(E6367-E6366)*(F6369-F6366)/(E6369-E6366)</f>
        <v>4.3658000000000001</v>
      </c>
      <c r="G6367" s="98">
        <v>15</v>
      </c>
      <c r="H6367" s="491">
        <f>H6366+(E6367-E6366)*(H6369-H6366)/(E6369-E6366)</f>
        <v>0.28925733333333331</v>
      </c>
      <c r="I6367" s="492">
        <f>I6366+(E6367-E6366)*(I6369-I6366)/(E6369-E6366)</f>
        <v>15.133333333333333</v>
      </c>
      <c r="J6367" s="397">
        <f>J6366+(E6367-E6366)*(J6369-J6366)/(E6369-E6366)</f>
        <v>0.11849999999999999</v>
      </c>
      <c r="K6367" s="469">
        <f t="shared" si="543"/>
        <v>15.093135063127182</v>
      </c>
      <c r="L6367" s="469">
        <f t="shared" si="544"/>
        <v>-4.0198270206150966E-2</v>
      </c>
    </row>
    <row r="6368" spans="1:12">
      <c r="A6368" s="98" t="s">
        <v>123</v>
      </c>
      <c r="B6368" s="98">
        <f t="shared" si="541"/>
        <v>15</v>
      </c>
      <c r="C6368" s="98">
        <f t="shared" si="542"/>
        <v>6</v>
      </c>
      <c r="D6368" s="98">
        <f>D6366</f>
        <v>186</v>
      </c>
      <c r="E6368" s="98">
        <f t="shared" si="540"/>
        <v>104</v>
      </c>
      <c r="F6368" s="397">
        <f>F6366+(E6368-E6366)*(F6369-F6366)/(E6369-E6366)</f>
        <v>4.3772000000000002</v>
      </c>
      <c r="G6368" s="98">
        <v>15</v>
      </c>
      <c r="H6368" s="491">
        <f>H6366+(E6368-E6366)*(H6369-H6366)/(E6369-E6366)</f>
        <v>0.28930366666666668</v>
      </c>
      <c r="I6368" s="492">
        <f>I6366+(E6368-E6366)*(I6369-I6366)/(E6369-E6366)</f>
        <v>15.166666666666666</v>
      </c>
      <c r="J6368" s="397">
        <f>J6366+(E6368-E6366)*(J6369-J6366)/(E6369-E6366)</f>
        <v>0.1169</v>
      </c>
      <c r="K6368" s="469">
        <f t="shared" si="543"/>
        <v>15.130122789087821</v>
      </c>
      <c r="L6368" s="469">
        <f t="shared" si="544"/>
        <v>-3.6543877578845141E-2</v>
      </c>
    </row>
    <row r="6369" spans="1:12">
      <c r="A6369" s="480" t="s">
        <v>123</v>
      </c>
      <c r="B6369" s="480">
        <f t="shared" si="541"/>
        <v>15</v>
      </c>
      <c r="C6369" s="480">
        <f t="shared" si="542"/>
        <v>6</v>
      </c>
      <c r="D6369" s="480">
        <f>D6366</f>
        <v>186</v>
      </c>
      <c r="E6369" s="480">
        <f t="shared" si="540"/>
        <v>105</v>
      </c>
      <c r="F6369" s="484">
        <v>4.3886000000000003</v>
      </c>
      <c r="G6369" s="480">
        <v>15</v>
      </c>
      <c r="H6369" s="482">
        <v>0.28935</v>
      </c>
      <c r="I6369" s="483">
        <v>15.2</v>
      </c>
      <c r="J6369" s="484">
        <v>0.1153</v>
      </c>
      <c r="K6369" s="469">
        <f t="shared" si="543"/>
        <v>15.167098669431486</v>
      </c>
      <c r="L6369" s="469">
        <f t="shared" si="544"/>
        <v>-3.2901330568513742E-2</v>
      </c>
    </row>
    <row r="6370" spans="1:12">
      <c r="A6370" s="98" t="s">
        <v>123</v>
      </c>
      <c r="B6370" s="98">
        <f t="shared" si="541"/>
        <v>15</v>
      </c>
      <c r="C6370" s="98">
        <f t="shared" si="542"/>
        <v>6</v>
      </c>
      <c r="D6370" s="98">
        <f>D6369</f>
        <v>186</v>
      </c>
      <c r="E6370" s="98">
        <f t="shared" si="540"/>
        <v>106</v>
      </c>
      <c r="F6370" s="397">
        <f>F6369+(E6370-E6369)*(F6372-F6369)/(E6372-E6369)</f>
        <v>4.399866666666667</v>
      </c>
      <c r="G6370" s="98">
        <v>15</v>
      </c>
      <c r="H6370" s="491">
        <f>H6369+(E6370-E6369)*(H6372-H6369)/(E6372-E6369)</f>
        <v>0.28939599999999999</v>
      </c>
      <c r="I6370" s="492">
        <f>I6369+(E6370-E6369)*(I6372-I6369)/(E6372-E6369)</f>
        <v>15.233333333333333</v>
      </c>
      <c r="J6370" s="397">
        <f>J6369+(E6370-E6369)*(J6372-J6369)/(E6372-E6369)</f>
        <v>0.1137</v>
      </c>
      <c r="K6370" s="469">
        <f t="shared" si="543"/>
        <v>15.203619492552306</v>
      </c>
      <c r="L6370" s="469">
        <f t="shared" si="544"/>
        <v>-2.9713840781026235E-2</v>
      </c>
    </row>
    <row r="6371" spans="1:12">
      <c r="A6371" s="98" t="s">
        <v>123</v>
      </c>
      <c r="B6371" s="98">
        <f t="shared" si="541"/>
        <v>15</v>
      </c>
      <c r="C6371" s="98">
        <f t="shared" si="542"/>
        <v>6</v>
      </c>
      <c r="D6371" s="98">
        <f>D6369</f>
        <v>186</v>
      </c>
      <c r="E6371" s="98">
        <f t="shared" ref="E6371:E6384" si="545">E6370+1</f>
        <v>107</v>
      </c>
      <c r="F6371" s="397">
        <f>F6369+(E6371-E6369)*(F6372-F6369)/(E6372-E6369)</f>
        <v>4.4111333333333329</v>
      </c>
      <c r="G6371" s="98">
        <v>15</v>
      </c>
      <c r="H6371" s="491">
        <f>H6369+(E6371-E6369)*(H6372-H6369)/(E6372-E6369)</f>
        <v>0.28944200000000003</v>
      </c>
      <c r="I6371" s="492">
        <f>I6369+(E6371-E6369)*(I6372-I6369)/(E6372-E6369)</f>
        <v>15.266666666666667</v>
      </c>
      <c r="J6371" s="397">
        <f>J6369+(E6371-E6369)*(J6372-J6369)/(E6372-E6369)</f>
        <v>0.11210000000000001</v>
      </c>
      <c r="K6371" s="469">
        <f t="shared" si="543"/>
        <v>15.240128707420942</v>
      </c>
      <c r="L6371" s="469">
        <f t="shared" si="544"/>
        <v>-2.6537959245725773E-2</v>
      </c>
    </row>
    <row r="6372" spans="1:12">
      <c r="A6372" s="480" t="s">
        <v>123</v>
      </c>
      <c r="B6372" s="480">
        <f t="shared" si="541"/>
        <v>15</v>
      </c>
      <c r="C6372" s="480">
        <f t="shared" si="542"/>
        <v>6</v>
      </c>
      <c r="D6372" s="480">
        <f>D6369</f>
        <v>186</v>
      </c>
      <c r="E6372" s="480">
        <f t="shared" si="545"/>
        <v>108</v>
      </c>
      <c r="F6372" s="484">
        <v>4.4223999999999997</v>
      </c>
      <c r="G6372" s="480">
        <v>15</v>
      </c>
      <c r="H6372" s="482">
        <v>0.28948800000000002</v>
      </c>
      <c r="I6372" s="483">
        <v>15.3</v>
      </c>
      <c r="J6372" s="484">
        <v>0.1105</v>
      </c>
      <c r="K6372" s="469">
        <f t="shared" si="543"/>
        <v>15.276626319571102</v>
      </c>
      <c r="L6372" s="469">
        <f t="shared" si="544"/>
        <v>-2.3373680428898425E-2</v>
      </c>
    </row>
    <row r="6373" spans="1:12">
      <c r="A6373" s="98" t="s">
        <v>123</v>
      </c>
      <c r="B6373" s="98">
        <f t="shared" si="541"/>
        <v>15</v>
      </c>
      <c r="C6373" s="98">
        <f t="shared" si="542"/>
        <v>6</v>
      </c>
      <c r="D6373" s="98">
        <f>D6372</f>
        <v>186</v>
      </c>
      <c r="E6373" s="98">
        <f t="shared" si="545"/>
        <v>109</v>
      </c>
      <c r="F6373" s="397">
        <f>F6372+(E6373-E6372)*(F6375-F6372)/(E6375-E6372)</f>
        <v>4.4336000000000002</v>
      </c>
      <c r="G6373" s="98">
        <v>15</v>
      </c>
      <c r="H6373" s="491">
        <f>H6372+(E6373-E6372)*(H6375-H6372)/(E6375-E6372)</f>
        <v>0.28953400000000001</v>
      </c>
      <c r="I6373" s="492">
        <f>I6372+(E6373-E6372)*(I6375-I6372)/(E6375-E6372)</f>
        <v>15.333333333333334</v>
      </c>
      <c r="J6373" s="397">
        <f>J6372+(E6373-E6372)*(J6375-J6372)/(E6375-E6372)</f>
        <v>0.1089</v>
      </c>
      <c r="K6373" s="469">
        <f t="shared" si="543"/>
        <v>15.31288207947944</v>
      </c>
      <c r="L6373" s="469">
        <f t="shared" si="544"/>
        <v>-2.0451253853893903E-2</v>
      </c>
    </row>
    <row r="6374" spans="1:12">
      <c r="A6374" s="98" t="s">
        <v>123</v>
      </c>
      <c r="B6374" s="98">
        <f t="shared" si="541"/>
        <v>15</v>
      </c>
      <c r="C6374" s="98">
        <f t="shared" si="542"/>
        <v>6</v>
      </c>
      <c r="D6374" s="98">
        <f>D6372</f>
        <v>186</v>
      </c>
      <c r="E6374" s="98">
        <f t="shared" si="545"/>
        <v>110</v>
      </c>
      <c r="F6374" s="397">
        <f>F6372+(E6374-E6372)*(F6375-F6372)/(E6375-E6372)</f>
        <v>4.4447999999999999</v>
      </c>
      <c r="G6374" s="98">
        <v>15</v>
      </c>
      <c r="H6374" s="491">
        <f>H6372+(E6374-E6372)*(H6375-H6372)/(E6375-E6372)</f>
        <v>0.28958</v>
      </c>
      <c r="I6374" s="492">
        <f>I6372+(E6374-E6372)*(I6375-I6372)/(E6375-E6372)</f>
        <v>15.366666666666667</v>
      </c>
      <c r="J6374" s="397">
        <f>J6372+(E6374-E6372)*(J6375-J6372)/(E6375-E6372)</f>
        <v>0.10730000000000001</v>
      </c>
      <c r="K6374" s="469">
        <f t="shared" si="543"/>
        <v>15.349126320878513</v>
      </c>
      <c r="L6374" s="469">
        <f t="shared" si="544"/>
        <v>-1.7540345788153999E-2</v>
      </c>
    </row>
    <row r="6375" spans="1:12">
      <c r="A6375" s="480" t="s">
        <v>123</v>
      </c>
      <c r="B6375" s="480">
        <f t="shared" si="541"/>
        <v>15</v>
      </c>
      <c r="C6375" s="480">
        <f t="shared" si="542"/>
        <v>6</v>
      </c>
      <c r="D6375" s="480">
        <f>D6372</f>
        <v>186</v>
      </c>
      <c r="E6375" s="480">
        <f t="shared" si="545"/>
        <v>111</v>
      </c>
      <c r="F6375" s="484">
        <v>4.4560000000000004</v>
      </c>
      <c r="G6375" s="480">
        <v>15</v>
      </c>
      <c r="H6375" s="482">
        <v>0.28962599999999999</v>
      </c>
      <c r="I6375" s="483">
        <v>15.4</v>
      </c>
      <c r="J6375" s="484">
        <v>0.1057</v>
      </c>
      <c r="K6375" s="469">
        <f t="shared" si="543"/>
        <v>15.385359049256628</v>
      </c>
      <c r="L6375" s="469">
        <f t="shared" si="544"/>
        <v>-1.4640950743372017E-2</v>
      </c>
    </row>
    <row r="6376" spans="1:12">
      <c r="A6376" s="98" t="s">
        <v>123</v>
      </c>
      <c r="B6376" s="98">
        <f t="shared" si="541"/>
        <v>15</v>
      </c>
      <c r="C6376" s="98">
        <f t="shared" si="542"/>
        <v>6</v>
      </c>
      <c r="D6376" s="98">
        <f>D6375</f>
        <v>186</v>
      </c>
      <c r="E6376" s="98">
        <f t="shared" si="545"/>
        <v>112</v>
      </c>
      <c r="F6376" s="397">
        <f>F6375+(E6376-E6375)*(F6378-F6375)/(E6378-E6375)</f>
        <v>4.4671333333333338</v>
      </c>
      <c r="G6376" s="98">
        <v>15</v>
      </c>
      <c r="H6376" s="491">
        <f>H6375+(E6376-E6375)*(H6378-H6375)/(E6378-E6375)</f>
        <v>0.28967166666666666</v>
      </c>
      <c r="I6376" s="492">
        <f>I6375+(E6376-E6375)*(I6378-I6375)/(E6378-E6375)</f>
        <v>15.433333333333334</v>
      </c>
      <c r="J6376" s="397">
        <f>J6375+(E6376-E6375)*(J6378-J6375)/(E6378-E6375)</f>
        <v>0.1041</v>
      </c>
      <c r="K6376" s="469">
        <f t="shared" si="543"/>
        <v>15.421367870520074</v>
      </c>
      <c r="L6376" s="469">
        <f t="shared" si="544"/>
        <v>-1.196546281325972E-2</v>
      </c>
    </row>
    <row r="6377" spans="1:12">
      <c r="A6377" s="98" t="s">
        <v>123</v>
      </c>
      <c r="B6377" s="98">
        <f t="shared" si="541"/>
        <v>15</v>
      </c>
      <c r="C6377" s="98">
        <f t="shared" si="542"/>
        <v>6</v>
      </c>
      <c r="D6377" s="98">
        <f>D6375</f>
        <v>186</v>
      </c>
      <c r="E6377" s="98">
        <f t="shared" si="545"/>
        <v>113</v>
      </c>
      <c r="F6377" s="397">
        <f>F6375+(E6377-E6375)*(F6378-F6375)/(E6378-E6375)</f>
        <v>4.4782666666666664</v>
      </c>
      <c r="G6377" s="98">
        <v>15</v>
      </c>
      <c r="H6377" s="491">
        <f>H6375+(E6377-E6375)*(H6378-H6375)/(E6378-E6375)</f>
        <v>0.28971733333333333</v>
      </c>
      <c r="I6377" s="492">
        <f>I6375+(E6377-E6375)*(I6378-I6375)/(E6378-E6375)</f>
        <v>15.466666666666667</v>
      </c>
      <c r="J6377" s="397">
        <f>J6375+(E6377-E6375)*(J6378-J6375)/(E6378-E6375)</f>
        <v>0.10250000000000001</v>
      </c>
      <c r="K6377" s="469">
        <f t="shared" si="543"/>
        <v>15.457365340009572</v>
      </c>
      <c r="L6377" s="469">
        <f t="shared" si="544"/>
        <v>-9.3013266570949327E-3</v>
      </c>
    </row>
    <row r="6378" spans="1:12">
      <c r="A6378" s="480" t="s">
        <v>123</v>
      </c>
      <c r="B6378" s="480">
        <f t="shared" si="541"/>
        <v>15</v>
      </c>
      <c r="C6378" s="480">
        <f t="shared" si="542"/>
        <v>6</v>
      </c>
      <c r="D6378" s="480">
        <f>D6375</f>
        <v>186</v>
      </c>
      <c r="E6378" s="480">
        <f t="shared" si="545"/>
        <v>114</v>
      </c>
      <c r="F6378" s="484">
        <v>4.4893999999999998</v>
      </c>
      <c r="G6378" s="480">
        <v>15</v>
      </c>
      <c r="H6378" s="482">
        <v>0.28976299999999999</v>
      </c>
      <c r="I6378" s="483">
        <v>15.5</v>
      </c>
      <c r="J6378" s="484">
        <v>0.1009</v>
      </c>
      <c r="K6378" s="469">
        <f t="shared" si="543"/>
        <v>15.493351463092251</v>
      </c>
      <c r="L6378" s="469">
        <f t="shared" si="544"/>
        <v>-6.6485369077486922E-3</v>
      </c>
    </row>
    <row r="6379" spans="1:12">
      <c r="A6379" s="98" t="s">
        <v>123</v>
      </c>
      <c r="B6379" s="98">
        <f t="shared" si="541"/>
        <v>15</v>
      </c>
      <c r="C6379" s="98">
        <f t="shared" si="542"/>
        <v>6</v>
      </c>
      <c r="D6379" s="98">
        <f>D6378</f>
        <v>186</v>
      </c>
      <c r="E6379" s="98">
        <f t="shared" si="545"/>
        <v>115</v>
      </c>
      <c r="F6379" s="397">
        <f>F6378+(E6379-E6378)*(F6381-F6378)/(E6381-E6378)</f>
        <v>4.5004333333333335</v>
      </c>
      <c r="G6379" s="98">
        <v>15</v>
      </c>
      <c r="H6379" s="491">
        <f>H6378+(E6379-E6378)*(H6381-H6378)/(E6381-E6378)</f>
        <v>0.28980833333333333</v>
      </c>
      <c r="I6379" s="492">
        <f>I6378+(E6379-E6378)*(I6381-I6378)/(E6381-E6378)</f>
        <v>15.533333333333333</v>
      </c>
      <c r="J6379" s="397">
        <f>J6378+(E6379-E6378)*(J6381-J6378)/(E6381-E6378)</f>
        <v>0.3876</v>
      </c>
      <c r="K6379" s="469">
        <f t="shared" si="543"/>
        <v>15.52899905109699</v>
      </c>
      <c r="L6379" s="469">
        <f t="shared" si="544"/>
        <v>-4.3342822363428013E-3</v>
      </c>
    </row>
    <row r="6380" spans="1:12">
      <c r="A6380" s="98" t="s">
        <v>123</v>
      </c>
      <c r="B6380" s="98">
        <f t="shared" si="541"/>
        <v>15</v>
      </c>
      <c r="C6380" s="98">
        <f t="shared" si="542"/>
        <v>6</v>
      </c>
      <c r="D6380" s="98">
        <f>D6378</f>
        <v>186</v>
      </c>
      <c r="E6380" s="98">
        <f t="shared" si="545"/>
        <v>116</v>
      </c>
      <c r="F6380" s="397">
        <f>F6378+(E6380-E6378)*(F6381-F6378)/(E6381-E6378)</f>
        <v>4.5114666666666663</v>
      </c>
      <c r="G6380" s="98">
        <v>15</v>
      </c>
      <c r="H6380" s="491">
        <f>H6378+(E6380-E6378)*(H6381-H6378)/(E6381-E6378)</f>
        <v>0.28985366666666668</v>
      </c>
      <c r="I6380" s="492">
        <f>I6378+(E6380-E6378)*(I6381-I6378)/(E6381-E6378)</f>
        <v>15.566666666666666</v>
      </c>
      <c r="J6380" s="397">
        <f>J6378+(E6380-E6378)*(J6381-J6378)/(E6381-E6378)</f>
        <v>0.67430000000000001</v>
      </c>
      <c r="K6380" s="469">
        <f t="shared" si="543"/>
        <v>15.564635488482118</v>
      </c>
      <c r="L6380" s="469">
        <f t="shared" si="544"/>
        <v>-2.0311781845485655E-3</v>
      </c>
    </row>
    <row r="6381" spans="1:12">
      <c r="A6381" s="480" t="s">
        <v>123</v>
      </c>
      <c r="B6381" s="480">
        <f t="shared" si="541"/>
        <v>15</v>
      </c>
      <c r="C6381" s="480">
        <f t="shared" si="542"/>
        <v>6</v>
      </c>
      <c r="D6381" s="480">
        <f>D6378</f>
        <v>186</v>
      </c>
      <c r="E6381" s="480">
        <f t="shared" si="545"/>
        <v>117</v>
      </c>
      <c r="F6381" s="484">
        <v>4.5225</v>
      </c>
      <c r="G6381" s="480">
        <v>15</v>
      </c>
      <c r="H6381" s="482">
        <v>0.28989900000000002</v>
      </c>
      <c r="I6381" s="483">
        <v>15.6</v>
      </c>
      <c r="J6381" s="484">
        <v>0.96099999999999997</v>
      </c>
      <c r="K6381" s="469">
        <f t="shared" si="543"/>
        <v>15.600260780478717</v>
      </c>
      <c r="L6381" s="469">
        <f t="shared" si="544"/>
        <v>2.607804787171375E-4</v>
      </c>
    </row>
    <row r="6382" spans="1:12">
      <c r="A6382" s="98" t="s">
        <v>123</v>
      </c>
      <c r="B6382" s="98">
        <f t="shared" si="541"/>
        <v>15</v>
      </c>
      <c r="C6382" s="98">
        <f t="shared" si="542"/>
        <v>6</v>
      </c>
      <c r="D6382" s="98">
        <f>D6381</f>
        <v>186</v>
      </c>
      <c r="E6382" s="98">
        <f t="shared" si="545"/>
        <v>118</v>
      </c>
      <c r="F6382" s="397">
        <f>F6381+(E6382-E6381)*(F6384-F6381)/(E6384-E6381)</f>
        <v>4.5334666666666665</v>
      </c>
      <c r="G6382" s="98">
        <v>15</v>
      </c>
      <c r="H6382" s="491">
        <f>H6381+(E6382-E6381)*(H6384-H6381)/(E6384-E6381)</f>
        <v>0.28994466666666668</v>
      </c>
      <c r="I6382" s="492">
        <f>I6381+(E6382-E6381)*(I6384-I6381)/(E6384-E6381)</f>
        <v>15.633333333333333</v>
      </c>
      <c r="J6382" s="397">
        <f>J6381+(E6382-E6381)*(J6384-J6381)/(E6384-E6381)</f>
        <v>0.67110000000000003</v>
      </c>
      <c r="K6382" s="469">
        <f t="shared" si="543"/>
        <v>15.635627027685741</v>
      </c>
      <c r="L6382" s="469">
        <f t="shared" si="544"/>
        <v>2.2936943524083375E-3</v>
      </c>
    </row>
    <row r="6383" spans="1:12">
      <c r="A6383" s="98" t="s">
        <v>123</v>
      </c>
      <c r="B6383" s="98">
        <f t="shared" si="541"/>
        <v>15</v>
      </c>
      <c r="C6383" s="98">
        <f t="shared" si="542"/>
        <v>6</v>
      </c>
      <c r="D6383" s="98">
        <f>D6381</f>
        <v>186</v>
      </c>
      <c r="E6383" s="98">
        <f t="shared" si="545"/>
        <v>119</v>
      </c>
      <c r="F6383" s="397">
        <f>F6381+(E6383-E6381)*(F6384-F6381)/(E6384-E6381)</f>
        <v>4.5444333333333331</v>
      </c>
      <c r="G6383" s="98">
        <v>15</v>
      </c>
      <c r="H6383" s="491">
        <f>H6381+(E6383-E6381)*(H6384-H6381)/(E6384-E6381)</f>
        <v>0.28999033333333335</v>
      </c>
      <c r="I6383" s="492">
        <f>I6381+(E6383-E6381)*(I6384-I6381)/(E6384-E6381)</f>
        <v>15.666666666666666</v>
      </c>
      <c r="J6383" s="397">
        <f>J6381+(E6383-E6381)*(J6384-J6381)/(E6384-E6381)</f>
        <v>0.38119999999999998</v>
      </c>
      <c r="K6383" s="469">
        <f t="shared" si="543"/>
        <v>15.670982136186147</v>
      </c>
      <c r="L6383" s="469">
        <f t="shared" si="544"/>
        <v>4.315469519481141E-3</v>
      </c>
    </row>
    <row r="6384" spans="1:12">
      <c r="A6384" s="480" t="s">
        <v>123</v>
      </c>
      <c r="B6384" s="480">
        <f t="shared" si="541"/>
        <v>15</v>
      </c>
      <c r="C6384" s="480">
        <f t="shared" si="542"/>
        <v>6</v>
      </c>
      <c r="D6384" s="480">
        <f>D6381</f>
        <v>186</v>
      </c>
      <c r="E6384" s="480">
        <f t="shared" si="545"/>
        <v>120</v>
      </c>
      <c r="F6384" s="484">
        <v>4.5553999999999997</v>
      </c>
      <c r="G6384" s="480">
        <v>15</v>
      </c>
      <c r="H6384" s="482">
        <v>0.29003600000000002</v>
      </c>
      <c r="I6384" s="483">
        <v>15.7</v>
      </c>
      <c r="J6384" s="484">
        <v>9.1300000000000006E-2</v>
      </c>
      <c r="K6384" s="469">
        <f t="shared" si="543"/>
        <v>15.706326111241362</v>
      </c>
      <c r="L6384" s="469">
        <f t="shared" si="544"/>
        <v>6.3261112413623977E-3</v>
      </c>
    </row>
    <row r="6385" spans="1:12">
      <c r="A6385" s="480" t="s">
        <v>123</v>
      </c>
      <c r="B6385" s="480">
        <f t="shared" si="541"/>
        <v>16</v>
      </c>
      <c r="C6385" s="480">
        <f t="shared" si="542"/>
        <v>0</v>
      </c>
      <c r="D6385" s="480">
        <v>192</v>
      </c>
      <c r="E6385" s="480">
        <v>48</v>
      </c>
      <c r="F6385" s="484">
        <v>3.6863999999999999</v>
      </c>
      <c r="G6385" s="480">
        <v>15</v>
      </c>
      <c r="H6385" s="482">
        <v>0.28013900000000003</v>
      </c>
      <c r="I6385" s="483">
        <v>13.2</v>
      </c>
      <c r="J6385" s="484">
        <v>0.20280000000000001</v>
      </c>
      <c r="K6385" s="469">
        <f t="shared" si="543"/>
        <v>13.159181691945783</v>
      </c>
      <c r="L6385" s="469">
        <f t="shared" si="544"/>
        <v>-4.0818308054216601E-2</v>
      </c>
    </row>
    <row r="6386" spans="1:12">
      <c r="A6386" s="98" t="s">
        <v>123</v>
      </c>
      <c r="B6386" s="98">
        <f t="shared" si="541"/>
        <v>16</v>
      </c>
      <c r="C6386" s="98">
        <f t="shared" si="542"/>
        <v>0</v>
      </c>
      <c r="D6386" s="98">
        <f>D6385</f>
        <v>192</v>
      </c>
      <c r="E6386" s="98">
        <f t="shared" ref="E6386:E6449" si="546">E6385+1</f>
        <v>49</v>
      </c>
      <c r="F6386" s="397">
        <f>F6385+(E6386-E6385)*(F6388-F6385)/(E6388-E6385)</f>
        <v>3.6998333333333333</v>
      </c>
      <c r="G6386" s="98">
        <v>15</v>
      </c>
      <c r="H6386" s="491">
        <f>H6385+(E6386-E6385)*(H6388-H6385)/(E6388-E6385)</f>
        <v>0.28023600000000004</v>
      </c>
      <c r="I6386" s="492">
        <f>I6385+(E6386-E6385)*(I6388-I6385)/(E6388-E6385)</f>
        <v>13.233333333333333</v>
      </c>
      <c r="J6386" s="397">
        <f>J6385+(E6386-E6385)*(J6388-J6385)/(E6388-E6385)</f>
        <v>0.20130000000000001</v>
      </c>
      <c r="K6386" s="469">
        <f t="shared" si="543"/>
        <v>13.202562601997363</v>
      </c>
      <c r="L6386" s="469">
        <f t="shared" si="544"/>
        <v>-3.077073133596997E-2</v>
      </c>
    </row>
    <row r="6387" spans="1:12">
      <c r="A6387" s="98" t="s">
        <v>123</v>
      </c>
      <c r="B6387" s="98">
        <f t="shared" si="541"/>
        <v>16</v>
      </c>
      <c r="C6387" s="98">
        <f t="shared" si="542"/>
        <v>0</v>
      </c>
      <c r="D6387" s="98">
        <f>D6385</f>
        <v>192</v>
      </c>
      <c r="E6387" s="98">
        <f t="shared" si="546"/>
        <v>50</v>
      </c>
      <c r="F6387" s="397">
        <f>F6385+(E6387-E6385)*(F6388-F6385)/(E6388-E6385)</f>
        <v>3.7132666666666667</v>
      </c>
      <c r="G6387" s="98">
        <v>15</v>
      </c>
      <c r="H6387" s="491">
        <f>H6385+(E6387-E6385)*(H6388-H6385)/(E6388-E6385)</f>
        <v>0.280333</v>
      </c>
      <c r="I6387" s="492">
        <f>I6385+(E6387-E6385)*(I6388-I6385)/(E6388-E6385)</f>
        <v>13.266666666666667</v>
      </c>
      <c r="J6387" s="397">
        <f>J6385+(E6387-E6385)*(J6388-J6385)/(E6388-E6385)</f>
        <v>0.19980000000000001</v>
      </c>
      <c r="K6387" s="469">
        <f t="shared" si="543"/>
        <v>13.245913490979181</v>
      </c>
      <c r="L6387" s="469">
        <f t="shared" si="544"/>
        <v>-2.0753175687486802E-2</v>
      </c>
    </row>
    <row r="6388" spans="1:12">
      <c r="A6388" s="480" t="s">
        <v>123</v>
      </c>
      <c r="B6388" s="480">
        <f t="shared" si="541"/>
        <v>16</v>
      </c>
      <c r="C6388" s="480">
        <f t="shared" si="542"/>
        <v>0</v>
      </c>
      <c r="D6388" s="480">
        <f>D6385</f>
        <v>192</v>
      </c>
      <c r="E6388" s="480">
        <f t="shared" si="546"/>
        <v>51</v>
      </c>
      <c r="F6388" s="484">
        <v>3.7267000000000001</v>
      </c>
      <c r="G6388" s="480">
        <v>15</v>
      </c>
      <c r="H6388" s="482">
        <v>0.28043000000000001</v>
      </c>
      <c r="I6388" s="483">
        <v>13.3</v>
      </c>
      <c r="J6388" s="484">
        <v>0.1983</v>
      </c>
      <c r="K6388" s="469">
        <f t="shared" si="543"/>
        <v>13.289234390043861</v>
      </c>
      <c r="L6388" s="469">
        <f t="shared" si="544"/>
        <v>-1.0765609956139954E-2</v>
      </c>
    </row>
    <row r="6389" spans="1:12">
      <c r="A6389" s="98" t="s">
        <v>123</v>
      </c>
      <c r="B6389" s="98">
        <f t="shared" si="541"/>
        <v>16</v>
      </c>
      <c r="C6389" s="98">
        <f t="shared" si="542"/>
        <v>0</v>
      </c>
      <c r="D6389" s="98">
        <f>D6388</f>
        <v>192</v>
      </c>
      <c r="E6389" s="98">
        <f t="shared" si="546"/>
        <v>52</v>
      </c>
      <c r="F6389" s="397">
        <f>F6388+(E6389-E6388)*(F6391-F6388)/(E6391-E6388)</f>
        <v>3.7399666666666667</v>
      </c>
      <c r="G6389" s="98">
        <v>15</v>
      </c>
      <c r="H6389" s="491">
        <f>H6388+(E6389-E6388)*(H6391-H6388)/(E6391-E6388)</f>
        <v>0.280526</v>
      </c>
      <c r="I6389" s="492">
        <f>I6388+(E6389-E6388)*(I6391-I6388)/(E6391-E6388)</f>
        <v>13.333333333333334</v>
      </c>
      <c r="J6389" s="397">
        <f>J6388+(E6389-E6388)*(J6391-J6388)/(E6391-E6388)</f>
        <v>0.1968</v>
      </c>
      <c r="K6389" s="469">
        <f t="shared" si="543"/>
        <v>13.331978735185569</v>
      </c>
      <c r="L6389" s="469">
        <f t="shared" si="544"/>
        <v>-1.3545981477651736E-3</v>
      </c>
    </row>
    <row r="6390" spans="1:12">
      <c r="A6390" s="98" t="s">
        <v>123</v>
      </c>
      <c r="B6390" s="98">
        <f t="shared" si="541"/>
        <v>16</v>
      </c>
      <c r="C6390" s="98">
        <f t="shared" si="542"/>
        <v>0</v>
      </c>
      <c r="D6390" s="98">
        <f>D6388</f>
        <v>192</v>
      </c>
      <c r="E6390" s="98">
        <f t="shared" si="546"/>
        <v>53</v>
      </c>
      <c r="F6390" s="397">
        <f>F6388+(E6390-E6388)*(F6391-F6388)/(E6391-E6388)</f>
        <v>3.7532333333333336</v>
      </c>
      <c r="G6390" s="98">
        <v>15</v>
      </c>
      <c r="H6390" s="491">
        <f>H6388+(E6390-E6388)*(H6391-H6388)/(E6391-E6388)</f>
        <v>0.28062200000000004</v>
      </c>
      <c r="I6390" s="492">
        <f>I6388+(E6390-E6388)*(I6391-I6388)/(E6391-E6388)</f>
        <v>13.366666666666667</v>
      </c>
      <c r="J6390" s="397">
        <f>J6388+(E6390-E6388)*(J6391-J6388)/(E6391-E6388)</f>
        <v>0.1953</v>
      </c>
      <c r="K6390" s="469">
        <f t="shared" si="543"/>
        <v>13.374693834885836</v>
      </c>
      <c r="L6390" s="469">
        <f t="shared" si="544"/>
        <v>8.0271682191686011E-3</v>
      </c>
    </row>
    <row r="6391" spans="1:12">
      <c r="A6391" s="480" t="s">
        <v>123</v>
      </c>
      <c r="B6391" s="480">
        <f t="shared" si="541"/>
        <v>16</v>
      </c>
      <c r="C6391" s="480">
        <f t="shared" si="542"/>
        <v>0</v>
      </c>
      <c r="D6391" s="480">
        <f>D6388</f>
        <v>192</v>
      </c>
      <c r="E6391" s="480">
        <f t="shared" si="546"/>
        <v>54</v>
      </c>
      <c r="F6391" s="484">
        <v>3.7665000000000002</v>
      </c>
      <c r="G6391" s="480">
        <v>15</v>
      </c>
      <c r="H6391" s="482">
        <v>0.28071800000000002</v>
      </c>
      <c r="I6391" s="483">
        <v>13.4</v>
      </c>
      <c r="J6391" s="484">
        <v>0.1938</v>
      </c>
      <c r="K6391" s="469">
        <f t="shared" si="543"/>
        <v>13.417379719148753</v>
      </c>
      <c r="L6391" s="469">
        <f t="shared" si="544"/>
        <v>1.7379719148753026E-2</v>
      </c>
    </row>
    <row r="6392" spans="1:12">
      <c r="A6392" s="98" t="s">
        <v>123</v>
      </c>
      <c r="B6392" s="98">
        <f t="shared" si="541"/>
        <v>16</v>
      </c>
      <c r="C6392" s="98">
        <f t="shared" si="542"/>
        <v>0</v>
      </c>
      <c r="D6392" s="98">
        <f>D6391</f>
        <v>192</v>
      </c>
      <c r="E6392" s="98">
        <f t="shared" si="546"/>
        <v>55</v>
      </c>
      <c r="F6392" s="397">
        <f>F6391+(E6392-E6391)*(F6394-F6391)/(E6394-E6391)</f>
        <v>3.7796333333333334</v>
      </c>
      <c r="G6392" s="98">
        <v>15</v>
      </c>
      <c r="H6392" s="491">
        <f>H6391+(E6392-E6391)*(H6394-H6391)/(E6394-E6391)</f>
        <v>0.28081333333333336</v>
      </c>
      <c r="I6392" s="492">
        <f>I6391+(E6392-E6391)*(I6394-I6391)/(E6394-E6391)</f>
        <v>13.433333333333334</v>
      </c>
      <c r="J6392" s="397">
        <f>J6391+(E6392-E6391)*(J6394-J6391)/(E6394-E6391)</f>
        <v>0.1923</v>
      </c>
      <c r="K6392" s="469">
        <f t="shared" si="543"/>
        <v>13.459593561559279</v>
      </c>
      <c r="L6392" s="469">
        <f t="shared" si="544"/>
        <v>2.6260228225945426E-2</v>
      </c>
    </row>
    <row r="6393" spans="1:12">
      <c r="A6393" s="98" t="s">
        <v>123</v>
      </c>
      <c r="B6393" s="98">
        <f t="shared" si="541"/>
        <v>16</v>
      </c>
      <c r="C6393" s="98">
        <f t="shared" si="542"/>
        <v>0</v>
      </c>
      <c r="D6393" s="98">
        <f>D6391</f>
        <v>192</v>
      </c>
      <c r="E6393" s="98">
        <f t="shared" si="546"/>
        <v>56</v>
      </c>
      <c r="F6393" s="397">
        <f>F6391+(E6393-E6391)*(F6394-F6391)/(E6394-E6391)</f>
        <v>3.7927666666666666</v>
      </c>
      <c r="G6393" s="98">
        <v>15</v>
      </c>
      <c r="H6393" s="491">
        <f>H6391+(E6393-E6391)*(H6394-H6391)/(E6394-E6391)</f>
        <v>0.28090866666666664</v>
      </c>
      <c r="I6393" s="492">
        <f>I6391+(E6393-E6391)*(I6394-I6391)/(E6394-E6391)</f>
        <v>13.466666666666667</v>
      </c>
      <c r="J6393" s="397">
        <f>J6391+(E6393-E6391)*(J6394-J6391)/(E6394-E6391)</f>
        <v>0.1908</v>
      </c>
      <c r="K6393" s="469">
        <f t="shared" si="543"/>
        <v>13.501778751337921</v>
      </c>
      <c r="L6393" s="469">
        <f t="shared" si="544"/>
        <v>3.5112084671254706E-2</v>
      </c>
    </row>
    <row r="6394" spans="1:12">
      <c r="A6394" s="480" t="s">
        <v>123</v>
      </c>
      <c r="B6394" s="480">
        <f t="shared" si="541"/>
        <v>16</v>
      </c>
      <c r="C6394" s="480">
        <f t="shared" si="542"/>
        <v>0</v>
      </c>
      <c r="D6394" s="480">
        <f>D6391</f>
        <v>192</v>
      </c>
      <c r="E6394" s="480">
        <f t="shared" si="546"/>
        <v>57</v>
      </c>
      <c r="F6394" s="484">
        <v>3.8058999999999998</v>
      </c>
      <c r="G6394" s="480">
        <v>15</v>
      </c>
      <c r="H6394" s="482">
        <v>0.28100399999999998</v>
      </c>
      <c r="I6394" s="483">
        <v>13.5</v>
      </c>
      <c r="J6394" s="484">
        <v>0.1893</v>
      </c>
      <c r="K6394" s="469">
        <f t="shared" si="543"/>
        <v>13.543935317646724</v>
      </c>
      <c r="L6394" s="469">
        <f t="shared" si="544"/>
        <v>4.3935317646724314E-2</v>
      </c>
    </row>
    <row r="6395" spans="1:12">
      <c r="A6395" s="98" t="s">
        <v>123</v>
      </c>
      <c r="B6395" s="98">
        <f t="shared" si="541"/>
        <v>16</v>
      </c>
      <c r="C6395" s="98">
        <f t="shared" si="542"/>
        <v>0</v>
      </c>
      <c r="D6395" s="98">
        <f>D6394</f>
        <v>192</v>
      </c>
      <c r="E6395" s="98">
        <f t="shared" si="546"/>
        <v>58</v>
      </c>
      <c r="F6395" s="397">
        <f>F6394+(E6395-E6394)*(F6397-F6394)/(E6397-E6394)</f>
        <v>3.8188999999999997</v>
      </c>
      <c r="G6395" s="98">
        <v>15</v>
      </c>
      <c r="H6395" s="491">
        <f>H6394+(E6395-E6394)*(H6397-H6394)/(E6397-E6394)</f>
        <v>0.28109866666666666</v>
      </c>
      <c r="I6395" s="492">
        <f>I6394+(E6395-E6394)*(I6397-I6394)/(E6397-E6394)</f>
        <v>13.566666666666666</v>
      </c>
      <c r="J6395" s="397">
        <f>J6394+(E6395-E6394)*(J6397-J6394)/(E6397-E6394)</f>
        <v>0.18779999999999999</v>
      </c>
      <c r="K6395" s="469">
        <f t="shared" si="543"/>
        <v>13.585621181649147</v>
      </c>
      <c r="L6395" s="469">
        <f t="shared" si="544"/>
        <v>1.8954514982480575E-2</v>
      </c>
    </row>
    <row r="6396" spans="1:12">
      <c r="A6396" s="98" t="s">
        <v>123</v>
      </c>
      <c r="B6396" s="98">
        <f t="shared" si="541"/>
        <v>16</v>
      </c>
      <c r="C6396" s="98">
        <f t="shared" si="542"/>
        <v>0</v>
      </c>
      <c r="D6396" s="98">
        <f>D6394</f>
        <v>192</v>
      </c>
      <c r="E6396" s="98">
        <f t="shared" si="546"/>
        <v>59</v>
      </c>
      <c r="F6396" s="397">
        <f>F6394+(E6396-E6394)*(F6397-F6394)/(E6397-E6394)</f>
        <v>3.8319000000000001</v>
      </c>
      <c r="G6396" s="98">
        <v>15</v>
      </c>
      <c r="H6396" s="491">
        <f>H6394+(E6396-E6394)*(H6397-H6394)/(E6397-E6394)</f>
        <v>0.2811933333333333</v>
      </c>
      <c r="I6396" s="492">
        <f>I6394+(E6396-E6394)*(I6397-I6394)/(E6397-E6394)</f>
        <v>13.633333333333333</v>
      </c>
      <c r="J6396" s="397">
        <f>J6394+(E6396-E6394)*(J6397-J6394)/(E6397-E6394)</f>
        <v>0.18629999999999999</v>
      </c>
      <c r="K6396" s="469">
        <f t="shared" si="543"/>
        <v>13.627278977690322</v>
      </c>
      <c r="L6396" s="469">
        <f t="shared" si="544"/>
        <v>-6.0543556430108225E-3</v>
      </c>
    </row>
    <row r="6397" spans="1:12">
      <c r="A6397" s="480" t="s">
        <v>123</v>
      </c>
      <c r="B6397" s="480">
        <f t="shared" ref="B6397:B6460" si="547">INT(D6397/12)</f>
        <v>16</v>
      </c>
      <c r="C6397" s="480">
        <f t="shared" ref="C6397:C6460" si="548">D6397-B6397*12</f>
        <v>0</v>
      </c>
      <c r="D6397" s="480">
        <f>D6394</f>
        <v>192</v>
      </c>
      <c r="E6397" s="480">
        <f t="shared" si="546"/>
        <v>60</v>
      </c>
      <c r="F6397" s="484">
        <v>3.8449</v>
      </c>
      <c r="G6397" s="480">
        <v>15</v>
      </c>
      <c r="H6397" s="482">
        <v>0.28128799999999998</v>
      </c>
      <c r="I6397" s="483">
        <v>13.7</v>
      </c>
      <c r="J6397" s="484">
        <v>0.18479999999999999</v>
      </c>
      <c r="K6397" s="469">
        <f t="shared" si="543"/>
        <v>13.668908734108815</v>
      </c>
      <c r="L6397" s="469">
        <f t="shared" si="544"/>
        <v>-3.1091265891184605E-2</v>
      </c>
    </row>
    <row r="6398" spans="1:12">
      <c r="A6398" s="98" t="s">
        <v>123</v>
      </c>
      <c r="B6398" s="98">
        <f t="shared" si="547"/>
        <v>16</v>
      </c>
      <c r="C6398" s="98">
        <f t="shared" si="548"/>
        <v>0</v>
      </c>
      <c r="D6398" s="98">
        <f>D6397</f>
        <v>192</v>
      </c>
      <c r="E6398" s="98">
        <f t="shared" si="546"/>
        <v>61</v>
      </c>
      <c r="F6398" s="397">
        <f>F6397+(E6398-E6397)*(F6400-F6397)/(E6400-E6397)</f>
        <v>3.8577666666666666</v>
      </c>
      <c r="G6398" s="98">
        <v>15</v>
      </c>
      <c r="H6398" s="491">
        <f>H6397+(E6398-E6397)*(H6400-H6397)/(E6400-E6397)</f>
        <v>0.28138199999999997</v>
      </c>
      <c r="I6398" s="492">
        <f>I6397+(E6398-E6397)*(I6400-I6397)/(E6400-E6397)</f>
        <v>13.733333333333333</v>
      </c>
      <c r="J6398" s="397">
        <f>J6397+(E6398-E6397)*(J6400-J6397)/(E6400-E6397)</f>
        <v>0.18329999999999999</v>
      </c>
      <c r="K6398" s="469">
        <f t="shared" si="543"/>
        <v>13.710069111267483</v>
      </c>
      <c r="L6398" s="469">
        <f t="shared" si="544"/>
        <v>-2.3264222065849438E-2</v>
      </c>
    </row>
    <row r="6399" spans="1:12">
      <c r="A6399" s="98" t="s">
        <v>123</v>
      </c>
      <c r="B6399" s="98">
        <f t="shared" si="547"/>
        <v>16</v>
      </c>
      <c r="C6399" s="98">
        <f t="shared" si="548"/>
        <v>0</v>
      </c>
      <c r="D6399" s="98">
        <f>D6397</f>
        <v>192</v>
      </c>
      <c r="E6399" s="98">
        <f t="shared" si="546"/>
        <v>62</v>
      </c>
      <c r="F6399" s="397">
        <f>F6397+(E6399-E6397)*(F6400-F6397)/(E6400-E6397)</f>
        <v>3.8706333333333336</v>
      </c>
      <c r="G6399" s="98">
        <v>15</v>
      </c>
      <c r="H6399" s="491">
        <f>H6397+(E6399-E6397)*(H6400-H6397)/(E6400-E6397)</f>
        <v>0.281476</v>
      </c>
      <c r="I6399" s="492">
        <f>I6397+(E6399-E6397)*(I6400-I6397)/(E6400-E6397)</f>
        <v>13.766666666666667</v>
      </c>
      <c r="J6399" s="397">
        <f>J6397+(E6399-E6397)*(J6400-J6397)/(E6400-E6397)</f>
        <v>0.18179999999999999</v>
      </c>
      <c r="K6399" s="469">
        <f t="shared" si="543"/>
        <v>13.751201997091522</v>
      </c>
      <c r="L6399" s="469">
        <f t="shared" si="544"/>
        <v>-1.5464669575145251E-2</v>
      </c>
    </row>
    <row r="6400" spans="1:12">
      <c r="A6400" s="480" t="s">
        <v>123</v>
      </c>
      <c r="B6400" s="480">
        <f t="shared" si="547"/>
        <v>16</v>
      </c>
      <c r="C6400" s="480">
        <f t="shared" si="548"/>
        <v>0</v>
      </c>
      <c r="D6400" s="480">
        <f>D6397</f>
        <v>192</v>
      </c>
      <c r="E6400" s="480">
        <f t="shared" si="546"/>
        <v>63</v>
      </c>
      <c r="F6400" s="484">
        <v>3.8835000000000002</v>
      </c>
      <c r="G6400" s="480">
        <v>15</v>
      </c>
      <c r="H6400" s="482">
        <v>0.28156999999999999</v>
      </c>
      <c r="I6400" s="483">
        <v>13.8</v>
      </c>
      <c r="J6400" s="484">
        <v>0.18029999999999999</v>
      </c>
      <c r="K6400" s="469">
        <f t="shared" si="543"/>
        <v>13.792307419114254</v>
      </c>
      <c r="L6400" s="469">
        <f t="shared" si="544"/>
        <v>-7.6925808857470912E-3</v>
      </c>
    </row>
    <row r="6401" spans="1:12">
      <c r="A6401" s="98" t="s">
        <v>123</v>
      </c>
      <c r="B6401" s="98">
        <f t="shared" si="547"/>
        <v>16</v>
      </c>
      <c r="C6401" s="98">
        <f t="shared" si="548"/>
        <v>0</v>
      </c>
      <c r="D6401" s="98">
        <f>D6400</f>
        <v>192</v>
      </c>
      <c r="E6401" s="98">
        <f t="shared" si="546"/>
        <v>64</v>
      </c>
      <c r="F6401" s="397">
        <f>F6400+(E6401-E6400)*(F6403-F6400)/(E6403-E6400)</f>
        <v>3.8962333333333334</v>
      </c>
      <c r="G6401" s="98">
        <v>15</v>
      </c>
      <c r="H6401" s="491">
        <f>H6400+(E6401-E6400)*(H6403-H6400)/(E6403-E6400)</f>
        <v>0.28166333333333332</v>
      </c>
      <c r="I6401" s="492">
        <f>I6400+(E6401-E6400)*(I6403-I6400)/(E6403-E6400)</f>
        <v>13.833333333333334</v>
      </c>
      <c r="J6401" s="397">
        <f>J6400+(E6401-E6400)*(J6403-J6400)/(E6403-E6400)</f>
        <v>0.17879999999999999</v>
      </c>
      <c r="K6401" s="469">
        <f t="shared" si="543"/>
        <v>13.832944768577145</v>
      </c>
      <c r="L6401" s="469">
        <f t="shared" si="544"/>
        <v>-3.8856475618942454E-4</v>
      </c>
    </row>
    <row r="6402" spans="1:12">
      <c r="A6402" s="98" t="s">
        <v>123</v>
      </c>
      <c r="B6402" s="98">
        <f t="shared" si="547"/>
        <v>16</v>
      </c>
      <c r="C6402" s="98">
        <f t="shared" si="548"/>
        <v>0</v>
      </c>
      <c r="D6402" s="98">
        <f>D6400</f>
        <v>192</v>
      </c>
      <c r="E6402" s="98">
        <f t="shared" si="546"/>
        <v>65</v>
      </c>
      <c r="F6402" s="397">
        <f>F6400+(E6402-E6400)*(F6403-F6400)/(E6403-E6400)</f>
        <v>3.9089666666666667</v>
      </c>
      <c r="G6402" s="98">
        <v>15</v>
      </c>
      <c r="H6402" s="491">
        <f>H6400+(E6402-E6400)*(H6403-H6400)/(E6403-E6400)</f>
        <v>0.28175666666666666</v>
      </c>
      <c r="I6402" s="492">
        <f>I6400+(E6402-E6400)*(I6403-I6400)/(E6403-E6400)</f>
        <v>13.866666666666667</v>
      </c>
      <c r="J6402" s="397">
        <f>J6400+(E6402-E6400)*(J6403-J6400)/(E6403-E6400)</f>
        <v>0.17730000000000001</v>
      </c>
      <c r="K6402" s="469">
        <f t="shared" si="543"/>
        <v>13.873555195381359</v>
      </c>
      <c r="L6402" s="469">
        <f t="shared" si="544"/>
        <v>6.8885287146915886E-3</v>
      </c>
    </row>
    <row r="6403" spans="1:12">
      <c r="A6403" s="480" t="s">
        <v>123</v>
      </c>
      <c r="B6403" s="480">
        <f t="shared" si="547"/>
        <v>16</v>
      </c>
      <c r="C6403" s="480">
        <f t="shared" si="548"/>
        <v>0</v>
      </c>
      <c r="D6403" s="480">
        <f>D6400</f>
        <v>192</v>
      </c>
      <c r="E6403" s="480">
        <f t="shared" si="546"/>
        <v>66</v>
      </c>
      <c r="F6403" s="484">
        <v>3.9217</v>
      </c>
      <c r="G6403" s="480">
        <v>15</v>
      </c>
      <c r="H6403" s="482">
        <v>0.28184999999999999</v>
      </c>
      <c r="I6403" s="483">
        <v>13.9</v>
      </c>
      <c r="J6403" s="484">
        <v>0.17580000000000001</v>
      </c>
      <c r="K6403" s="469">
        <f t="shared" si="543"/>
        <v>13.91413872627284</v>
      </c>
      <c r="L6403" s="469">
        <f t="shared" si="544"/>
        <v>1.4138726272840074E-2</v>
      </c>
    </row>
    <row r="6404" spans="1:12">
      <c r="A6404" s="98" t="s">
        <v>123</v>
      </c>
      <c r="B6404" s="98">
        <f t="shared" si="547"/>
        <v>16</v>
      </c>
      <c r="C6404" s="98">
        <f t="shared" si="548"/>
        <v>0</v>
      </c>
      <c r="D6404" s="98">
        <f>D6403</f>
        <v>192</v>
      </c>
      <c r="E6404" s="98">
        <f t="shared" si="546"/>
        <v>67</v>
      </c>
      <c r="F6404" s="397">
        <f>F6403+(E6404-E6403)*(F6406-F6403)/(E6406-E6403)</f>
        <v>3.9343333333333335</v>
      </c>
      <c r="G6404" s="98">
        <v>15</v>
      </c>
      <c r="H6404" s="491">
        <f>H6403+(E6404-E6403)*(H6406-H6403)/(E6406-E6403)</f>
        <v>0.28194266666666667</v>
      </c>
      <c r="I6404" s="492">
        <f>I6403+(E6404-E6403)*(I6406-I6403)/(E6406-E6403)</f>
        <v>13.933333333333334</v>
      </c>
      <c r="J6404" s="397">
        <f>J6403+(E6404-E6403)*(J6406-J6403)/(E6406-E6403)</f>
        <v>0.17430000000000001</v>
      </c>
      <c r="K6404" s="469">
        <f t="shared" si="543"/>
        <v>13.954373702454873</v>
      </c>
      <c r="L6404" s="469">
        <f t="shared" si="544"/>
        <v>2.1040369121539726E-2</v>
      </c>
    </row>
    <row r="6405" spans="1:12">
      <c r="A6405" s="98" t="s">
        <v>123</v>
      </c>
      <c r="B6405" s="98">
        <f t="shared" si="547"/>
        <v>16</v>
      </c>
      <c r="C6405" s="98">
        <f t="shared" si="548"/>
        <v>0</v>
      </c>
      <c r="D6405" s="98">
        <f>D6403</f>
        <v>192</v>
      </c>
      <c r="E6405" s="98">
        <f t="shared" si="546"/>
        <v>68</v>
      </c>
      <c r="F6405" s="397">
        <f>F6403+(E6405-E6403)*(F6406-F6403)/(E6406-E6403)</f>
        <v>3.9469666666666665</v>
      </c>
      <c r="G6405" s="98">
        <v>15</v>
      </c>
      <c r="H6405" s="491">
        <f>H6403+(E6405-E6403)*(H6406-H6403)/(E6406-E6403)</f>
        <v>0.2820353333333333</v>
      </c>
      <c r="I6405" s="492">
        <f>I6403+(E6405-E6403)*(I6406-I6403)/(E6406-E6403)</f>
        <v>13.966666666666667</v>
      </c>
      <c r="J6405" s="397">
        <f>J6403+(E6405-E6403)*(J6406-J6403)/(E6406-E6403)</f>
        <v>0.17280000000000001</v>
      </c>
      <c r="K6405" s="469">
        <f t="shared" si="543"/>
        <v>13.994582239104794</v>
      </c>
      <c r="L6405" s="469">
        <f t="shared" si="544"/>
        <v>2.7915572438127256E-2</v>
      </c>
    </row>
    <row r="6406" spans="1:12">
      <c r="A6406" s="480" t="s">
        <v>123</v>
      </c>
      <c r="B6406" s="480">
        <f t="shared" si="547"/>
        <v>16</v>
      </c>
      <c r="C6406" s="480">
        <f t="shared" si="548"/>
        <v>0</v>
      </c>
      <c r="D6406" s="480">
        <f>D6403</f>
        <v>192</v>
      </c>
      <c r="E6406" s="480">
        <f t="shared" si="546"/>
        <v>69</v>
      </c>
      <c r="F6406" s="484">
        <v>3.9596</v>
      </c>
      <c r="G6406" s="480">
        <v>15</v>
      </c>
      <c r="H6406" s="482">
        <v>0.28212799999999999</v>
      </c>
      <c r="I6406" s="483">
        <v>14</v>
      </c>
      <c r="J6406" s="484">
        <v>0.17130000000000001</v>
      </c>
      <c r="K6406" s="469">
        <f t="shared" si="543"/>
        <v>14.034764362275279</v>
      </c>
      <c r="L6406" s="469">
        <f t="shared" si="544"/>
        <v>3.4764362275279126E-2</v>
      </c>
    </row>
    <row r="6407" spans="1:12">
      <c r="A6407" s="98" t="s">
        <v>123</v>
      </c>
      <c r="B6407" s="98">
        <f t="shared" si="547"/>
        <v>16</v>
      </c>
      <c r="C6407" s="98">
        <f t="shared" si="548"/>
        <v>0</v>
      </c>
      <c r="D6407" s="98">
        <f>D6406</f>
        <v>192</v>
      </c>
      <c r="E6407" s="98">
        <f t="shared" si="546"/>
        <v>70</v>
      </c>
      <c r="F6407" s="397">
        <f>F6406+(E6407-E6406)*(F6409-F6406)/(E6409-E6406)</f>
        <v>3.9721000000000002</v>
      </c>
      <c r="G6407" s="98">
        <v>15</v>
      </c>
      <c r="H6407" s="491">
        <f>H6406+(E6407-E6406)*(H6409-H6406)/(E6409-E6406)</f>
        <v>0.28222066666666668</v>
      </c>
      <c r="I6407" s="492">
        <f>I6406+(E6407-E6406)*(I6409-I6406)/(E6409-E6406)</f>
        <v>14.066666666666666</v>
      </c>
      <c r="J6407" s="397">
        <f>J6406+(E6407-E6406)*(J6409-J6406)/(E6409-E6406)</f>
        <v>0.16980000000000001</v>
      </c>
      <c r="K6407" s="469">
        <f t="shared" si="543"/>
        <v>14.074447654435891</v>
      </c>
      <c r="L6407" s="469">
        <f t="shared" si="544"/>
        <v>7.7809877692249785E-3</v>
      </c>
    </row>
    <row r="6408" spans="1:12">
      <c r="A6408" s="98" t="s">
        <v>123</v>
      </c>
      <c r="B6408" s="98">
        <f t="shared" si="547"/>
        <v>16</v>
      </c>
      <c r="C6408" s="98">
        <f t="shared" si="548"/>
        <v>0</v>
      </c>
      <c r="D6408" s="98">
        <f>D6406</f>
        <v>192</v>
      </c>
      <c r="E6408" s="98">
        <f t="shared" si="546"/>
        <v>71</v>
      </c>
      <c r="F6408" s="397">
        <f>F6406+(E6408-E6406)*(F6409-F6406)/(E6409-E6406)</f>
        <v>3.9845999999999999</v>
      </c>
      <c r="G6408" s="98">
        <v>15</v>
      </c>
      <c r="H6408" s="491">
        <f>H6406+(E6408-E6406)*(H6409-H6406)/(E6409-E6406)</f>
        <v>0.28231333333333331</v>
      </c>
      <c r="I6408" s="492">
        <f>I6406+(E6408-E6406)*(I6409-I6406)/(E6409-E6406)</f>
        <v>14.133333333333333</v>
      </c>
      <c r="J6408" s="397">
        <f>J6406+(E6408-E6406)*(J6409-J6406)/(E6409-E6406)</f>
        <v>0.16830000000000001</v>
      </c>
      <c r="K6408" s="469">
        <f t="shared" si="543"/>
        <v>14.114104895270032</v>
      </c>
      <c r="L6408" s="469">
        <f t="shared" si="544"/>
        <v>-1.9228438063301212E-2</v>
      </c>
    </row>
    <row r="6409" spans="1:12">
      <c r="A6409" s="480" t="s">
        <v>123</v>
      </c>
      <c r="B6409" s="480">
        <f t="shared" si="547"/>
        <v>16</v>
      </c>
      <c r="C6409" s="480">
        <f t="shared" si="548"/>
        <v>0</v>
      </c>
      <c r="D6409" s="480">
        <f>D6406</f>
        <v>192</v>
      </c>
      <c r="E6409" s="480">
        <f t="shared" si="546"/>
        <v>72</v>
      </c>
      <c r="F6409" s="484">
        <v>3.9971000000000001</v>
      </c>
      <c r="G6409" s="480">
        <v>15</v>
      </c>
      <c r="H6409" s="482">
        <v>0.28240599999999999</v>
      </c>
      <c r="I6409" s="483">
        <v>14.2</v>
      </c>
      <c r="J6409" s="484">
        <v>0.1668</v>
      </c>
      <c r="K6409" s="469">
        <f t="shared" si="543"/>
        <v>14.153736110422583</v>
      </c>
      <c r="L6409" s="469">
        <f t="shared" si="544"/>
        <v>-4.6263889577415895E-2</v>
      </c>
    </row>
    <row r="6410" spans="1:12">
      <c r="A6410" s="98" t="s">
        <v>123</v>
      </c>
      <c r="B6410" s="98">
        <f t="shared" si="547"/>
        <v>16</v>
      </c>
      <c r="C6410" s="98">
        <f t="shared" si="548"/>
        <v>0</v>
      </c>
      <c r="D6410" s="98">
        <f>D6409</f>
        <v>192</v>
      </c>
      <c r="E6410" s="98">
        <f t="shared" si="546"/>
        <v>73</v>
      </c>
      <c r="F6410" s="397">
        <f>F6409+(E6410-E6409)*(F6412-F6409)/(E6412-E6409)</f>
        <v>4.0095000000000001</v>
      </c>
      <c r="G6410" s="98">
        <v>15</v>
      </c>
      <c r="H6410" s="491">
        <f>H6409+(E6410-E6409)*(H6412-H6409)/(E6412-E6409)</f>
        <v>0.28249799999999997</v>
      </c>
      <c r="I6410" s="492">
        <f>I6409+(E6410-E6409)*(I6412-I6409)/(E6412-E6409)</f>
        <v>14.233333333333333</v>
      </c>
      <c r="J6410" s="397">
        <f>J6409+(E6410-E6409)*(J6412-J6409)/(E6412-E6409)</f>
        <v>0.1653</v>
      </c>
      <c r="K6410" s="469">
        <f t="shared" si="543"/>
        <v>14.19302083554574</v>
      </c>
      <c r="L6410" s="469">
        <f t="shared" si="544"/>
        <v>-4.0312497787592605E-2</v>
      </c>
    </row>
    <row r="6411" spans="1:12">
      <c r="A6411" s="98" t="s">
        <v>123</v>
      </c>
      <c r="B6411" s="98">
        <f t="shared" si="547"/>
        <v>16</v>
      </c>
      <c r="C6411" s="98">
        <f t="shared" si="548"/>
        <v>0</v>
      </c>
      <c r="D6411" s="98">
        <f>D6409</f>
        <v>192</v>
      </c>
      <c r="E6411" s="98">
        <f t="shared" si="546"/>
        <v>74</v>
      </c>
      <c r="F6411" s="397">
        <f>F6409+(E6411-E6409)*(F6412-F6409)/(E6412-E6409)</f>
        <v>4.0219000000000005</v>
      </c>
      <c r="G6411" s="98">
        <v>15</v>
      </c>
      <c r="H6411" s="491">
        <f>H6409+(E6411-E6409)*(H6412-H6409)/(E6412-E6409)</f>
        <v>0.28259000000000001</v>
      </c>
      <c r="I6411" s="492">
        <f>I6409+(E6411-E6409)*(I6412-I6409)/(E6412-E6409)</f>
        <v>14.266666666666667</v>
      </c>
      <c r="J6411" s="397">
        <f>J6409+(E6411-E6409)*(J6412-J6409)/(E6412-E6409)</f>
        <v>0.1638</v>
      </c>
      <c r="K6411" s="469">
        <f t="shared" ref="K6411:K6474" si="549">F6411/H6411</f>
        <v>14.232279981598785</v>
      </c>
      <c r="L6411" s="469">
        <f t="shared" ref="L6411:L6474" si="550">K6411-I6411</f>
        <v>-3.4386685067882894E-2</v>
      </c>
    </row>
    <row r="6412" spans="1:12">
      <c r="A6412" s="480" t="s">
        <v>123</v>
      </c>
      <c r="B6412" s="480">
        <f t="shared" si="547"/>
        <v>16</v>
      </c>
      <c r="C6412" s="480">
        <f t="shared" si="548"/>
        <v>0</v>
      </c>
      <c r="D6412" s="480">
        <f>D6409</f>
        <v>192</v>
      </c>
      <c r="E6412" s="480">
        <f t="shared" si="546"/>
        <v>75</v>
      </c>
      <c r="F6412" s="484">
        <v>4.0343</v>
      </c>
      <c r="G6412" s="480">
        <v>15</v>
      </c>
      <c r="H6412" s="482">
        <v>0.28268199999999999</v>
      </c>
      <c r="I6412" s="483">
        <v>14.3</v>
      </c>
      <c r="J6412" s="484">
        <v>0.1623</v>
      </c>
      <c r="K6412" s="469">
        <f t="shared" si="549"/>
        <v>14.271513573556152</v>
      </c>
      <c r="L6412" s="469">
        <f t="shared" si="550"/>
        <v>-2.8486426443848245E-2</v>
      </c>
    </row>
    <row r="6413" spans="1:12">
      <c r="A6413" s="98" t="s">
        <v>123</v>
      </c>
      <c r="B6413" s="98">
        <f t="shared" si="547"/>
        <v>16</v>
      </c>
      <c r="C6413" s="98">
        <f t="shared" si="548"/>
        <v>0</v>
      </c>
      <c r="D6413" s="98">
        <f>D6412</f>
        <v>192</v>
      </c>
      <c r="E6413" s="98">
        <f t="shared" si="546"/>
        <v>76</v>
      </c>
      <c r="F6413" s="397">
        <f>F6412+(E6413-E6412)*(F6415-F6412)/(E6415-E6412)</f>
        <v>4.0465666666666671</v>
      </c>
      <c r="G6413" s="98">
        <v>15</v>
      </c>
      <c r="H6413" s="491">
        <f>H6412+(E6413-E6412)*(H6415-H6412)/(E6415-E6412)</f>
        <v>0.28277366666666665</v>
      </c>
      <c r="I6413" s="492">
        <f>I6412+(E6413-E6412)*(I6415-I6412)/(E6415-E6412)</f>
        <v>14.333333333333334</v>
      </c>
      <c r="J6413" s="397">
        <f>J6412+(E6413-E6412)*(J6415-J6412)/(E6415-E6412)</f>
        <v>0.1608</v>
      </c>
      <c r="K6413" s="469">
        <f t="shared" si="549"/>
        <v>14.310266986199801</v>
      </c>
      <c r="L6413" s="469">
        <f t="shared" si="550"/>
        <v>-2.3066347133532616E-2</v>
      </c>
    </row>
    <row r="6414" spans="1:12">
      <c r="A6414" s="98" t="s">
        <v>123</v>
      </c>
      <c r="B6414" s="98">
        <f t="shared" si="547"/>
        <v>16</v>
      </c>
      <c r="C6414" s="98">
        <f t="shared" si="548"/>
        <v>0</v>
      </c>
      <c r="D6414" s="98">
        <f>D6412</f>
        <v>192</v>
      </c>
      <c r="E6414" s="98">
        <f t="shared" si="546"/>
        <v>77</v>
      </c>
      <c r="F6414" s="397">
        <f>F6412+(E6414-E6412)*(F6415-F6412)/(E6415-E6412)</f>
        <v>4.0588333333333333</v>
      </c>
      <c r="G6414" s="98">
        <v>15</v>
      </c>
      <c r="H6414" s="491">
        <f>H6412+(E6414-E6412)*(H6415-H6412)/(E6415-E6412)</f>
        <v>0.28286533333333336</v>
      </c>
      <c r="I6414" s="492">
        <f>I6412+(E6414-E6412)*(I6415-I6412)/(E6415-E6412)</f>
        <v>14.366666666666667</v>
      </c>
      <c r="J6414" s="397">
        <f>J6412+(E6414-E6412)*(J6415-J6412)/(E6415-E6412)</f>
        <v>0.1593</v>
      </c>
      <c r="K6414" s="469">
        <f t="shared" si="549"/>
        <v>14.348995281618107</v>
      </c>
      <c r="L6414" s="469">
        <f t="shared" si="550"/>
        <v>-1.767138504856014E-2</v>
      </c>
    </row>
    <row r="6415" spans="1:12">
      <c r="A6415" s="480" t="s">
        <v>123</v>
      </c>
      <c r="B6415" s="480">
        <f t="shared" si="547"/>
        <v>16</v>
      </c>
      <c r="C6415" s="480">
        <f t="shared" si="548"/>
        <v>0</v>
      </c>
      <c r="D6415" s="480">
        <f>D6412</f>
        <v>192</v>
      </c>
      <c r="E6415" s="480">
        <f t="shared" si="546"/>
        <v>78</v>
      </c>
      <c r="F6415" s="484">
        <v>4.0711000000000004</v>
      </c>
      <c r="G6415" s="480">
        <v>15</v>
      </c>
      <c r="H6415" s="482">
        <v>0.28295700000000001</v>
      </c>
      <c r="I6415" s="483">
        <v>14.4</v>
      </c>
      <c r="J6415" s="484">
        <v>0.1578</v>
      </c>
      <c r="K6415" s="469">
        <f t="shared" si="549"/>
        <v>14.387698484221985</v>
      </c>
      <c r="L6415" s="469">
        <f t="shared" si="550"/>
        <v>-1.230151577801486E-2</v>
      </c>
    </row>
    <row r="6416" spans="1:12">
      <c r="A6416" s="98" t="s">
        <v>123</v>
      </c>
      <c r="B6416" s="98">
        <f t="shared" si="547"/>
        <v>16</v>
      </c>
      <c r="C6416" s="98">
        <f t="shared" si="548"/>
        <v>0</v>
      </c>
      <c r="D6416" s="98">
        <f>D6415</f>
        <v>192</v>
      </c>
      <c r="E6416" s="98">
        <f t="shared" si="546"/>
        <v>79</v>
      </c>
      <c r="F6416" s="397">
        <f>F6415+(E6416-E6415)*(F6418-F6415)/(E6418-E6415)</f>
        <v>4.0832666666666668</v>
      </c>
      <c r="G6416" s="98">
        <v>15</v>
      </c>
      <c r="H6416" s="491">
        <f>H6415+(E6416-E6415)*(H6418-H6415)/(E6418-E6415)</f>
        <v>0.28304833333333335</v>
      </c>
      <c r="I6416" s="492">
        <f>I6415+(E6416-E6415)*(I6418-I6415)/(E6418-E6415)</f>
        <v>14.433333333333334</v>
      </c>
      <c r="J6416" s="397">
        <f>J6415+(E6416-E6415)*(J6418-J6415)/(E6418-E6415)</f>
        <v>0.15626666666666666</v>
      </c>
      <c r="K6416" s="469">
        <f t="shared" si="549"/>
        <v>14.426040311136497</v>
      </c>
      <c r="L6416" s="469">
        <f t="shared" si="550"/>
        <v>-7.293022196837029E-3</v>
      </c>
    </row>
    <row r="6417" spans="1:12">
      <c r="A6417" s="98" t="s">
        <v>123</v>
      </c>
      <c r="B6417" s="98">
        <f t="shared" si="547"/>
        <v>16</v>
      </c>
      <c r="C6417" s="98">
        <f t="shared" si="548"/>
        <v>0</v>
      </c>
      <c r="D6417" s="98">
        <f>D6415</f>
        <v>192</v>
      </c>
      <c r="E6417" s="98">
        <f t="shared" si="546"/>
        <v>80</v>
      </c>
      <c r="F6417" s="397">
        <f>F6415+(E6417-E6415)*(F6418-F6415)/(E6418-E6415)</f>
        <v>4.0954333333333333</v>
      </c>
      <c r="G6417" s="98">
        <v>15</v>
      </c>
      <c r="H6417" s="491">
        <f>H6415+(E6417-E6415)*(H6418-H6415)/(E6418-E6415)</f>
        <v>0.28313966666666668</v>
      </c>
      <c r="I6417" s="492">
        <f>I6415+(E6417-E6415)*(I6418-I6415)/(E6418-E6415)</f>
        <v>14.466666666666667</v>
      </c>
      <c r="J6417" s="397">
        <f>J6415+(E6417-E6415)*(J6418-J6415)/(E6418-E6415)</f>
        <v>0.15473333333333333</v>
      </c>
      <c r="K6417" s="469">
        <f t="shared" si="549"/>
        <v>14.464357401941797</v>
      </c>
      <c r="L6417" s="469">
        <f t="shared" si="550"/>
        <v>-2.3092647248699194E-3</v>
      </c>
    </row>
    <row r="6418" spans="1:12">
      <c r="A6418" s="480" t="s">
        <v>123</v>
      </c>
      <c r="B6418" s="480">
        <f t="shared" si="547"/>
        <v>16</v>
      </c>
      <c r="C6418" s="480">
        <f t="shared" si="548"/>
        <v>0</v>
      </c>
      <c r="D6418" s="480">
        <f>D6415</f>
        <v>192</v>
      </c>
      <c r="E6418" s="480">
        <f t="shared" si="546"/>
        <v>81</v>
      </c>
      <c r="F6418" s="484">
        <v>4.1075999999999997</v>
      </c>
      <c r="G6418" s="480">
        <v>15</v>
      </c>
      <c r="H6418" s="482">
        <v>0.28323100000000001</v>
      </c>
      <c r="I6418" s="483">
        <v>14.5</v>
      </c>
      <c r="J6418" s="484">
        <v>0.1532</v>
      </c>
      <c r="K6418" s="469">
        <f t="shared" si="549"/>
        <v>14.502649780567804</v>
      </c>
      <c r="L6418" s="469">
        <f t="shared" si="550"/>
        <v>2.649780567804072E-3</v>
      </c>
    </row>
    <row r="6419" spans="1:12">
      <c r="A6419" s="98" t="s">
        <v>123</v>
      </c>
      <c r="B6419" s="98">
        <f t="shared" si="547"/>
        <v>16</v>
      </c>
      <c r="C6419" s="98">
        <f t="shared" si="548"/>
        <v>0</v>
      </c>
      <c r="D6419" s="98">
        <f>D6418</f>
        <v>192</v>
      </c>
      <c r="E6419" s="98">
        <f t="shared" si="546"/>
        <v>82</v>
      </c>
      <c r="F6419" s="397">
        <f>F6418+(E6419-E6418)*(F6421-F6418)/(E6421-E6418)</f>
        <v>4.1196333333333328</v>
      </c>
      <c r="G6419" s="98">
        <v>15</v>
      </c>
      <c r="H6419" s="491">
        <f>H6418+(E6419-E6418)*(H6421-H6418)/(E6421-E6418)</f>
        <v>0.28332233333333334</v>
      </c>
      <c r="I6419" s="492">
        <f>I6418+(E6419-E6418)*(I6421-I6418)/(E6421-E6418)</f>
        <v>14.533333333333333</v>
      </c>
      <c r="J6419" s="397">
        <f>J6418+(E6419-E6418)*(J6421-J6418)/(E6421-E6418)</f>
        <v>0.1517</v>
      </c>
      <c r="K6419" s="469">
        <f t="shared" si="549"/>
        <v>14.540446864407675</v>
      </c>
      <c r="L6419" s="469">
        <f t="shared" si="550"/>
        <v>7.1135310743422053E-3</v>
      </c>
    </row>
    <row r="6420" spans="1:12">
      <c r="A6420" s="98" t="s">
        <v>123</v>
      </c>
      <c r="B6420" s="98">
        <f t="shared" si="547"/>
        <v>16</v>
      </c>
      <c r="C6420" s="98">
        <f t="shared" si="548"/>
        <v>0</v>
      </c>
      <c r="D6420" s="98">
        <f>D6418</f>
        <v>192</v>
      </c>
      <c r="E6420" s="98">
        <f t="shared" si="546"/>
        <v>83</v>
      </c>
      <c r="F6420" s="397">
        <f>F6418+(E6420-E6418)*(F6421-F6418)/(E6421-E6418)</f>
        <v>4.1316666666666668</v>
      </c>
      <c r="G6420" s="98">
        <v>15</v>
      </c>
      <c r="H6420" s="491">
        <f>H6418+(E6420-E6418)*(H6421-H6418)/(E6421-E6418)</f>
        <v>0.28341366666666667</v>
      </c>
      <c r="I6420" s="492">
        <f>I6418+(E6420-E6418)*(I6421-I6418)/(E6421-E6418)</f>
        <v>14.566666666666666</v>
      </c>
      <c r="J6420" s="397">
        <f>J6418+(E6420-E6418)*(J6421-J6418)/(E6421-E6418)</f>
        <v>0.1502</v>
      </c>
      <c r="K6420" s="469">
        <f t="shared" si="549"/>
        <v>14.578219587152349</v>
      </c>
      <c r="L6420" s="469">
        <f t="shared" si="550"/>
        <v>1.155292048568235E-2</v>
      </c>
    </row>
    <row r="6421" spans="1:12">
      <c r="A6421" s="480" t="s">
        <v>123</v>
      </c>
      <c r="B6421" s="480">
        <f t="shared" si="547"/>
        <v>16</v>
      </c>
      <c r="C6421" s="480">
        <f t="shared" si="548"/>
        <v>0</v>
      </c>
      <c r="D6421" s="480">
        <f>D6418</f>
        <v>192</v>
      </c>
      <c r="E6421" s="480">
        <f t="shared" si="546"/>
        <v>84</v>
      </c>
      <c r="F6421" s="484">
        <v>4.1436999999999999</v>
      </c>
      <c r="G6421" s="480">
        <v>15</v>
      </c>
      <c r="H6421" s="482">
        <v>0.28350500000000001</v>
      </c>
      <c r="I6421" s="483">
        <v>14.6</v>
      </c>
      <c r="J6421" s="484">
        <v>0.1487</v>
      </c>
      <c r="K6421" s="469">
        <f t="shared" si="549"/>
        <v>14.615967972346166</v>
      </c>
      <c r="L6421" s="469">
        <f t="shared" si="550"/>
        <v>1.5967972346166093E-2</v>
      </c>
    </row>
    <row r="6422" spans="1:12">
      <c r="A6422" s="98" t="s">
        <v>123</v>
      </c>
      <c r="B6422" s="98">
        <f t="shared" si="547"/>
        <v>16</v>
      </c>
      <c r="C6422" s="98">
        <f t="shared" si="548"/>
        <v>0</v>
      </c>
      <c r="D6422" s="98">
        <f>D6421</f>
        <v>192</v>
      </c>
      <c r="E6422" s="98">
        <f t="shared" si="546"/>
        <v>85</v>
      </c>
      <c r="F6422" s="397">
        <f>F6421+(E6422-E6421)*(F6424-F6421)/(E6424-E6421)</f>
        <v>4.1556666666666668</v>
      </c>
      <c r="G6422" s="98">
        <v>15</v>
      </c>
      <c r="H6422" s="491">
        <f>H6421+(E6422-E6421)*(H6424-H6421)/(E6424-E6421)</f>
        <v>0.28359600000000001</v>
      </c>
      <c r="I6422" s="492">
        <f>I6421+(E6422-E6421)*(I6424-I6421)/(E6424-E6421)</f>
        <v>14.633333333333333</v>
      </c>
      <c r="J6422" s="397">
        <f>J6421+(E6422-E6421)*(J6424-J6421)/(E6424-E6421)</f>
        <v>0.1472</v>
      </c>
      <c r="K6422" s="469">
        <f t="shared" si="549"/>
        <v>14.653474190985298</v>
      </c>
      <c r="L6422" s="469">
        <f t="shared" si="550"/>
        <v>2.014085765196505E-2</v>
      </c>
    </row>
    <row r="6423" spans="1:12">
      <c r="A6423" s="98" t="s">
        <v>123</v>
      </c>
      <c r="B6423" s="98">
        <f t="shared" si="547"/>
        <v>16</v>
      </c>
      <c r="C6423" s="98">
        <f t="shared" si="548"/>
        <v>0</v>
      </c>
      <c r="D6423" s="98">
        <f>D6421</f>
        <v>192</v>
      </c>
      <c r="E6423" s="98">
        <f t="shared" si="546"/>
        <v>86</v>
      </c>
      <c r="F6423" s="397">
        <f>F6421+(E6423-E6421)*(F6424-F6421)/(E6424-E6421)</f>
        <v>4.1676333333333329</v>
      </c>
      <c r="G6423" s="98">
        <v>15</v>
      </c>
      <c r="H6423" s="491">
        <f>H6421+(E6423-E6421)*(H6424-H6421)/(E6424-E6421)</f>
        <v>0.28368699999999997</v>
      </c>
      <c r="I6423" s="492">
        <f>I6421+(E6423-E6421)*(I6424-I6421)/(E6424-E6421)</f>
        <v>14.666666666666666</v>
      </c>
      <c r="J6423" s="397">
        <f>J6421+(E6423-E6421)*(J6424-J6421)/(E6424-E6421)</f>
        <v>0.1457</v>
      </c>
      <c r="K6423" s="469">
        <f t="shared" si="549"/>
        <v>14.690956347429855</v>
      </c>
      <c r="L6423" s="469">
        <f t="shared" si="550"/>
        <v>2.4289680763189381E-2</v>
      </c>
    </row>
    <row r="6424" spans="1:12">
      <c r="A6424" s="480" t="s">
        <v>123</v>
      </c>
      <c r="B6424" s="480">
        <f t="shared" si="547"/>
        <v>16</v>
      </c>
      <c r="C6424" s="480">
        <f t="shared" si="548"/>
        <v>0</v>
      </c>
      <c r="D6424" s="480">
        <f>D6421</f>
        <v>192</v>
      </c>
      <c r="E6424" s="480">
        <f t="shared" si="546"/>
        <v>87</v>
      </c>
      <c r="F6424" s="484">
        <v>4.1795999999999998</v>
      </c>
      <c r="G6424" s="480">
        <v>15</v>
      </c>
      <c r="H6424" s="482">
        <v>0.28377799999999997</v>
      </c>
      <c r="I6424" s="483">
        <v>14.7</v>
      </c>
      <c r="J6424" s="484">
        <v>0.14419999999999999</v>
      </c>
      <c r="K6424" s="469">
        <f t="shared" si="549"/>
        <v>14.728414464828141</v>
      </c>
      <c r="L6424" s="469">
        <f t="shared" si="550"/>
        <v>2.8414464828141917E-2</v>
      </c>
    </row>
    <row r="6425" spans="1:12">
      <c r="A6425" s="98" t="s">
        <v>123</v>
      </c>
      <c r="B6425" s="98">
        <f t="shared" si="547"/>
        <v>16</v>
      </c>
      <c r="C6425" s="98">
        <f t="shared" si="548"/>
        <v>0</v>
      </c>
      <c r="D6425" s="98">
        <f>D6424</f>
        <v>192</v>
      </c>
      <c r="E6425" s="98">
        <f t="shared" si="546"/>
        <v>88</v>
      </c>
      <c r="F6425" s="397">
        <f>F6424+(E6425-E6424)*(F6427-F6424)/(E6427-E6424)</f>
        <v>4.1914333333333333</v>
      </c>
      <c r="G6425" s="98">
        <v>15</v>
      </c>
      <c r="H6425" s="491">
        <f>H6424+(E6425-E6424)*(H6427-H6424)/(E6427-E6424)</f>
        <v>0.28386899999999998</v>
      </c>
      <c r="I6425" s="492">
        <f>I6424+(E6425-E6424)*(I6427-I6424)/(E6427-E6424)</f>
        <v>14.733333333333333</v>
      </c>
      <c r="J6425" s="397">
        <f>J6424+(E6425-E6424)*(J6427-J6424)/(E6427-E6424)</f>
        <v>0.14269999999999999</v>
      </c>
      <c r="K6425" s="469">
        <f t="shared" si="549"/>
        <v>14.765378866073201</v>
      </c>
      <c r="L6425" s="469">
        <f t="shared" si="550"/>
        <v>3.2045532739868321E-2</v>
      </c>
    </row>
    <row r="6426" spans="1:12">
      <c r="A6426" s="98" t="s">
        <v>123</v>
      </c>
      <c r="B6426" s="98">
        <f t="shared" si="547"/>
        <v>16</v>
      </c>
      <c r="C6426" s="98">
        <f t="shared" si="548"/>
        <v>0</v>
      </c>
      <c r="D6426" s="98">
        <f>D6424</f>
        <v>192</v>
      </c>
      <c r="E6426" s="98">
        <f t="shared" si="546"/>
        <v>89</v>
      </c>
      <c r="F6426" s="397">
        <f>F6424+(E6426-E6424)*(F6427-F6424)/(E6427-E6424)</f>
        <v>4.203266666666666</v>
      </c>
      <c r="G6426" s="98">
        <v>15</v>
      </c>
      <c r="H6426" s="491">
        <f>H6424+(E6426-E6424)*(H6427-H6424)/(E6427-E6424)</f>
        <v>0.28395999999999999</v>
      </c>
      <c r="I6426" s="492">
        <f>I6424+(E6426-E6424)*(I6427-I6424)/(E6427-E6424)</f>
        <v>14.766666666666667</v>
      </c>
      <c r="J6426" s="397">
        <f>J6424+(E6426-E6424)*(J6427-J6424)/(E6427-E6424)</f>
        <v>0.14119999999999999</v>
      </c>
      <c r="K6426" s="469">
        <f t="shared" si="549"/>
        <v>14.802319575527068</v>
      </c>
      <c r="L6426" s="469">
        <f t="shared" si="550"/>
        <v>3.5652908860400956E-2</v>
      </c>
    </row>
    <row r="6427" spans="1:12">
      <c r="A6427" s="480" t="s">
        <v>123</v>
      </c>
      <c r="B6427" s="480">
        <f t="shared" si="547"/>
        <v>16</v>
      </c>
      <c r="C6427" s="480">
        <f t="shared" si="548"/>
        <v>0</v>
      </c>
      <c r="D6427" s="480">
        <f>D6424</f>
        <v>192</v>
      </c>
      <c r="E6427" s="480">
        <f t="shared" si="546"/>
        <v>90</v>
      </c>
      <c r="F6427" s="484">
        <v>4.2150999999999996</v>
      </c>
      <c r="G6427" s="480">
        <v>15</v>
      </c>
      <c r="H6427" s="482">
        <v>0.284051</v>
      </c>
      <c r="I6427" s="483">
        <v>14.8</v>
      </c>
      <c r="J6427" s="484">
        <v>0.13969999999999999</v>
      </c>
      <c r="K6427" s="469">
        <f t="shared" si="549"/>
        <v>14.839236615959809</v>
      </c>
      <c r="L6427" s="469">
        <f t="shared" si="550"/>
        <v>3.9236615959808319E-2</v>
      </c>
    </row>
    <row r="6428" spans="1:12">
      <c r="A6428" s="98" t="s">
        <v>123</v>
      </c>
      <c r="B6428" s="98">
        <f t="shared" si="547"/>
        <v>16</v>
      </c>
      <c r="C6428" s="98">
        <f t="shared" si="548"/>
        <v>0</v>
      </c>
      <c r="D6428" s="98">
        <f>D6427</f>
        <v>192</v>
      </c>
      <c r="E6428" s="98">
        <f t="shared" si="546"/>
        <v>91</v>
      </c>
      <c r="F6428" s="397">
        <f>F6427+(E6428-E6427)*(F6430-F6427)/(E6430-E6427)</f>
        <v>4.2268666666666661</v>
      </c>
      <c r="G6428" s="98">
        <v>15</v>
      </c>
      <c r="H6428" s="491">
        <f>H6427+(E6428-E6427)*(H6430-H6427)/(E6430-E6427)</f>
        <v>0.28414166666666668</v>
      </c>
      <c r="I6428" s="492">
        <f>I6427+(E6428-E6427)*(I6430-I6427)/(E6430-E6427)</f>
        <v>14.866666666666667</v>
      </c>
      <c r="J6428" s="397">
        <f>J6427+(E6428-E6427)*(J6430-J6427)/(E6430-E6427)</f>
        <v>0.13819999999999999</v>
      </c>
      <c r="K6428" s="469">
        <f t="shared" si="549"/>
        <v>14.875912836906471</v>
      </c>
      <c r="L6428" s="469">
        <f t="shared" si="550"/>
        <v>9.2461702398036749E-3</v>
      </c>
    </row>
    <row r="6429" spans="1:12">
      <c r="A6429" s="98" t="s">
        <v>123</v>
      </c>
      <c r="B6429" s="98">
        <f t="shared" si="547"/>
        <v>16</v>
      </c>
      <c r="C6429" s="98">
        <f t="shared" si="548"/>
        <v>0</v>
      </c>
      <c r="D6429" s="98">
        <f>D6427</f>
        <v>192</v>
      </c>
      <c r="E6429" s="98">
        <f t="shared" si="546"/>
        <v>92</v>
      </c>
      <c r="F6429" s="397">
        <f>F6427+(E6429-E6427)*(F6430-F6427)/(E6430-E6427)</f>
        <v>4.2386333333333335</v>
      </c>
      <c r="G6429" s="98">
        <v>15</v>
      </c>
      <c r="H6429" s="491">
        <f>H6427+(E6429-E6427)*(H6430-H6427)/(E6430-E6427)</f>
        <v>0.28423233333333331</v>
      </c>
      <c r="I6429" s="492">
        <f>I6427+(E6429-E6427)*(I6430-I6427)/(E6430-E6427)</f>
        <v>14.933333333333334</v>
      </c>
      <c r="J6429" s="397">
        <f>J6427+(E6429-E6427)*(J6430-J6427)/(E6430-E6427)</f>
        <v>0.13669999999999999</v>
      </c>
      <c r="K6429" s="469">
        <f t="shared" si="549"/>
        <v>14.91256565931392</v>
      </c>
      <c r="L6429" s="469">
        <f t="shared" si="550"/>
        <v>-2.0767674019413818E-2</v>
      </c>
    </row>
    <row r="6430" spans="1:12">
      <c r="A6430" s="480" t="s">
        <v>123</v>
      </c>
      <c r="B6430" s="480">
        <f t="shared" si="547"/>
        <v>16</v>
      </c>
      <c r="C6430" s="480">
        <f t="shared" si="548"/>
        <v>0</v>
      </c>
      <c r="D6430" s="480">
        <f>D6427</f>
        <v>192</v>
      </c>
      <c r="E6430" s="480">
        <f t="shared" si="546"/>
        <v>93</v>
      </c>
      <c r="F6430" s="484">
        <v>4.2504</v>
      </c>
      <c r="G6430" s="480">
        <v>15</v>
      </c>
      <c r="H6430" s="482">
        <v>0.28432299999999999</v>
      </c>
      <c r="I6430" s="483">
        <v>15</v>
      </c>
      <c r="J6430" s="484">
        <v>0.13519999999999999</v>
      </c>
      <c r="K6430" s="469">
        <f t="shared" si="549"/>
        <v>14.949195105566556</v>
      </c>
      <c r="L6430" s="469">
        <f t="shared" si="550"/>
        <v>-5.0804894433444048E-2</v>
      </c>
    </row>
    <row r="6431" spans="1:12">
      <c r="A6431" s="98" t="s">
        <v>123</v>
      </c>
      <c r="B6431" s="98">
        <f t="shared" si="547"/>
        <v>16</v>
      </c>
      <c r="C6431" s="98">
        <f t="shared" si="548"/>
        <v>0</v>
      </c>
      <c r="D6431" s="98">
        <f>D6430</f>
        <v>192</v>
      </c>
      <c r="E6431" s="98">
        <f t="shared" si="546"/>
        <v>94</v>
      </c>
      <c r="F6431" s="397">
        <f>F6430+(E6431-E6430)*(F6433-F6430)/(E6433-E6430)</f>
        <v>4.2620666666666667</v>
      </c>
      <c r="G6431" s="98">
        <v>15</v>
      </c>
      <c r="H6431" s="491">
        <f>H6430+(E6431-E6430)*(H6433-H6430)/(E6433-E6430)</f>
        <v>0.284414</v>
      </c>
      <c r="I6431" s="492">
        <f>I6430+(E6431-E6430)*(I6433-I6430)/(E6433-E6430)</f>
        <v>15.033333333333333</v>
      </c>
      <c r="J6431" s="397">
        <f>J6430+(E6431-E6430)*(J6433-J6430)/(E6433-E6430)</f>
        <v>0.13369999999999999</v>
      </c>
      <c r="K6431" s="469">
        <f t="shared" si="549"/>
        <v>14.985432034522445</v>
      </c>
      <c r="L6431" s="469">
        <f t="shared" si="550"/>
        <v>-4.7901298810888449E-2</v>
      </c>
    </row>
    <row r="6432" spans="1:12">
      <c r="A6432" s="98" t="s">
        <v>123</v>
      </c>
      <c r="B6432" s="98">
        <f t="shared" si="547"/>
        <v>16</v>
      </c>
      <c r="C6432" s="98">
        <f t="shared" si="548"/>
        <v>0</v>
      </c>
      <c r="D6432" s="98">
        <f>D6430</f>
        <v>192</v>
      </c>
      <c r="E6432" s="98">
        <f t="shared" si="546"/>
        <v>95</v>
      </c>
      <c r="F6432" s="397">
        <f>F6430+(E6432-E6430)*(F6433-F6430)/(E6433-E6430)</f>
        <v>4.2737333333333334</v>
      </c>
      <c r="G6432" s="98">
        <v>15</v>
      </c>
      <c r="H6432" s="491">
        <f>H6430+(E6432-E6430)*(H6433-H6430)/(E6433-E6430)</f>
        <v>0.28450500000000001</v>
      </c>
      <c r="I6432" s="492">
        <f>I6430+(E6432-E6430)*(I6433-I6430)/(E6433-E6430)</f>
        <v>15.066666666666666</v>
      </c>
      <c r="J6432" s="397">
        <f>J6430+(E6432-E6430)*(J6433-J6430)/(E6433-E6430)</f>
        <v>0.13220000000000001</v>
      </c>
      <c r="K6432" s="469">
        <f t="shared" si="549"/>
        <v>15.021645782440848</v>
      </c>
      <c r="L6432" s="469">
        <f t="shared" si="550"/>
        <v>-4.5020884225818847E-2</v>
      </c>
    </row>
    <row r="6433" spans="1:12">
      <c r="A6433" s="480" t="s">
        <v>123</v>
      </c>
      <c r="B6433" s="480">
        <f t="shared" si="547"/>
        <v>16</v>
      </c>
      <c r="C6433" s="480">
        <f t="shared" si="548"/>
        <v>0</v>
      </c>
      <c r="D6433" s="480">
        <f>D6430</f>
        <v>192</v>
      </c>
      <c r="E6433" s="480">
        <f t="shared" si="546"/>
        <v>96</v>
      </c>
      <c r="F6433" s="484">
        <v>4.2854000000000001</v>
      </c>
      <c r="G6433" s="480">
        <v>15</v>
      </c>
      <c r="H6433" s="482">
        <v>0.28459600000000002</v>
      </c>
      <c r="I6433" s="483">
        <v>15.1</v>
      </c>
      <c r="J6433" s="484">
        <v>0.13070000000000001</v>
      </c>
      <c r="K6433" s="469">
        <f t="shared" si="549"/>
        <v>15.057836371558279</v>
      </c>
      <c r="L6433" s="469">
        <f t="shared" si="550"/>
        <v>-4.2163628441720391E-2</v>
      </c>
    </row>
    <row r="6434" spans="1:12">
      <c r="A6434" s="98" t="s">
        <v>123</v>
      </c>
      <c r="B6434" s="98">
        <f t="shared" si="547"/>
        <v>16</v>
      </c>
      <c r="C6434" s="98">
        <f t="shared" si="548"/>
        <v>0</v>
      </c>
      <c r="D6434" s="98">
        <f>D6433</f>
        <v>192</v>
      </c>
      <c r="E6434" s="98">
        <f t="shared" si="546"/>
        <v>97</v>
      </c>
      <c r="F6434" s="397">
        <f>F6433+(E6434-E6433)*(F6436-F6433)/(E6436-E6433)</f>
        <v>4.2969333333333335</v>
      </c>
      <c r="G6434" s="98">
        <v>15</v>
      </c>
      <c r="H6434" s="491">
        <f>H6433+(E6434-E6433)*(H6436-H6433)/(E6436-E6433)</f>
        <v>0.28468700000000002</v>
      </c>
      <c r="I6434" s="492">
        <f>I6433+(E6434-E6433)*(I6436-I6433)/(E6436-E6433)</f>
        <v>15.133333333333333</v>
      </c>
      <c r="J6434" s="397">
        <f>J6433+(E6434-E6433)*(J6436-J6433)/(E6436-E6433)</f>
        <v>0.12920000000000001</v>
      </c>
      <c r="K6434" s="469">
        <f t="shared" si="549"/>
        <v>15.093535473461497</v>
      </c>
      <c r="L6434" s="469">
        <f t="shared" si="550"/>
        <v>-3.9797859871836039E-2</v>
      </c>
    </row>
    <row r="6435" spans="1:12">
      <c r="A6435" s="98" t="s">
        <v>123</v>
      </c>
      <c r="B6435" s="98">
        <f t="shared" si="547"/>
        <v>16</v>
      </c>
      <c r="C6435" s="98">
        <f t="shared" si="548"/>
        <v>0</v>
      </c>
      <c r="D6435" s="98">
        <f>D6433</f>
        <v>192</v>
      </c>
      <c r="E6435" s="98">
        <f t="shared" si="546"/>
        <v>98</v>
      </c>
      <c r="F6435" s="397">
        <f>F6433+(E6435-E6433)*(F6436-F6433)/(E6436-E6433)</f>
        <v>4.3084666666666669</v>
      </c>
      <c r="G6435" s="98">
        <v>15</v>
      </c>
      <c r="H6435" s="491">
        <f>H6433+(E6435-E6433)*(H6436-H6433)/(E6436-E6433)</f>
        <v>0.28477799999999998</v>
      </c>
      <c r="I6435" s="492">
        <f>I6433+(E6435-E6433)*(I6436-I6433)/(E6436-E6433)</f>
        <v>15.166666666666666</v>
      </c>
      <c r="J6435" s="397">
        <f>J6433+(E6435-E6433)*(J6436-J6433)/(E6436-E6433)</f>
        <v>0.12770000000000001</v>
      </c>
      <c r="K6435" s="469">
        <f t="shared" si="549"/>
        <v>15.129211760271746</v>
      </c>
      <c r="L6435" s="469">
        <f t="shared" si="550"/>
        <v>-3.7454906394920329E-2</v>
      </c>
    </row>
    <row r="6436" spans="1:12">
      <c r="A6436" s="480" t="s">
        <v>123</v>
      </c>
      <c r="B6436" s="480">
        <f t="shared" si="547"/>
        <v>16</v>
      </c>
      <c r="C6436" s="480">
        <f t="shared" si="548"/>
        <v>0</v>
      </c>
      <c r="D6436" s="480">
        <f>D6433</f>
        <v>192</v>
      </c>
      <c r="E6436" s="480">
        <f t="shared" si="546"/>
        <v>99</v>
      </c>
      <c r="F6436" s="484">
        <v>4.32</v>
      </c>
      <c r="G6436" s="480">
        <v>15</v>
      </c>
      <c r="H6436" s="482">
        <v>0.28486899999999998</v>
      </c>
      <c r="I6436" s="483">
        <v>15.2</v>
      </c>
      <c r="J6436" s="484">
        <v>0.12620000000000001</v>
      </c>
      <c r="K6436" s="469">
        <f t="shared" si="549"/>
        <v>15.164865253853527</v>
      </c>
      <c r="L6436" s="469">
        <f t="shared" si="550"/>
        <v>-3.513474614647194E-2</v>
      </c>
    </row>
    <row r="6437" spans="1:12">
      <c r="A6437" s="98" t="s">
        <v>123</v>
      </c>
      <c r="B6437" s="98">
        <f t="shared" si="547"/>
        <v>16</v>
      </c>
      <c r="C6437" s="98">
        <f t="shared" si="548"/>
        <v>0</v>
      </c>
      <c r="D6437" s="98">
        <f>D6436</f>
        <v>192</v>
      </c>
      <c r="E6437" s="98">
        <f t="shared" si="546"/>
        <v>100</v>
      </c>
      <c r="F6437" s="397">
        <f>F6436+(E6437-E6436)*(F6439-F6436)/(E6439-E6436)</f>
        <v>4.3314666666666666</v>
      </c>
      <c r="G6437" s="98">
        <v>15</v>
      </c>
      <c r="H6437" s="491">
        <f>H6436+(E6437-E6436)*(H6439-H6436)/(E6439-E6436)</f>
        <v>0.28495999999999999</v>
      </c>
      <c r="I6437" s="492">
        <f>I6436+(E6437-E6436)*(I6439-I6436)/(E6439-E6436)</f>
        <v>15.233333333333333</v>
      </c>
      <c r="J6437" s="397">
        <f>J6436+(E6437-E6436)*(J6439-J6436)/(E6439-E6436)</f>
        <v>0.12470000000000001</v>
      </c>
      <c r="K6437" s="469">
        <f t="shared" si="549"/>
        <v>15.200262025079544</v>
      </c>
      <c r="L6437" s="469">
        <f t="shared" si="550"/>
        <v>-3.3071308253788345E-2</v>
      </c>
    </row>
    <row r="6438" spans="1:12">
      <c r="A6438" s="98" t="s">
        <v>123</v>
      </c>
      <c r="B6438" s="98">
        <f t="shared" si="547"/>
        <v>16</v>
      </c>
      <c r="C6438" s="98">
        <f t="shared" si="548"/>
        <v>0</v>
      </c>
      <c r="D6438" s="98">
        <f>D6436</f>
        <v>192</v>
      </c>
      <c r="E6438" s="98">
        <f t="shared" si="546"/>
        <v>101</v>
      </c>
      <c r="F6438" s="397">
        <f>F6436+(E6438-E6436)*(F6439-F6436)/(E6439-E6436)</f>
        <v>4.3429333333333338</v>
      </c>
      <c r="G6438" s="98">
        <v>15</v>
      </c>
      <c r="H6438" s="491">
        <f>H6436+(E6438-E6436)*(H6439-H6436)/(E6439-E6436)</f>
        <v>0.285051</v>
      </c>
      <c r="I6438" s="492">
        <f>I6436+(E6438-E6436)*(I6439-I6436)/(E6439-E6436)</f>
        <v>15.266666666666667</v>
      </c>
      <c r="J6438" s="397">
        <f>J6436+(E6438-E6436)*(J6439-J6436)/(E6439-E6436)</f>
        <v>0.1232</v>
      </c>
      <c r="K6438" s="469">
        <f t="shared" si="549"/>
        <v>15.235636196095905</v>
      </c>
      <c r="L6438" s="469">
        <f t="shared" si="550"/>
        <v>-3.1030470570762247E-2</v>
      </c>
    </row>
    <row r="6439" spans="1:12">
      <c r="A6439" s="480" t="s">
        <v>123</v>
      </c>
      <c r="B6439" s="480">
        <f t="shared" si="547"/>
        <v>16</v>
      </c>
      <c r="C6439" s="480">
        <f t="shared" si="548"/>
        <v>0</v>
      </c>
      <c r="D6439" s="480">
        <f>D6436</f>
        <v>192</v>
      </c>
      <c r="E6439" s="480">
        <f t="shared" si="546"/>
        <v>102</v>
      </c>
      <c r="F6439" s="484">
        <v>4.3544</v>
      </c>
      <c r="G6439" s="480">
        <v>15</v>
      </c>
      <c r="H6439" s="482">
        <v>0.28514200000000001</v>
      </c>
      <c r="I6439" s="483">
        <v>15.3</v>
      </c>
      <c r="J6439" s="484">
        <v>0.1217</v>
      </c>
      <c r="K6439" s="469">
        <f t="shared" si="549"/>
        <v>15.270987788540447</v>
      </c>
      <c r="L6439" s="469">
        <f t="shared" si="550"/>
        <v>-2.9012211459553683E-2</v>
      </c>
    </row>
    <row r="6440" spans="1:12">
      <c r="A6440" s="98" t="s">
        <v>123</v>
      </c>
      <c r="B6440" s="98">
        <f t="shared" si="547"/>
        <v>16</v>
      </c>
      <c r="C6440" s="98">
        <f t="shared" si="548"/>
        <v>0</v>
      </c>
      <c r="D6440" s="98">
        <f>D6439</f>
        <v>192</v>
      </c>
      <c r="E6440" s="98">
        <f t="shared" si="546"/>
        <v>103</v>
      </c>
      <c r="F6440" s="397">
        <f>F6439+(E6440-E6439)*(F6442-F6439)/(E6442-E6439)</f>
        <v>4.3658000000000001</v>
      </c>
      <c r="G6440" s="98">
        <v>15</v>
      </c>
      <c r="H6440" s="491">
        <f>H6439+(E6440-E6439)*(H6442-H6439)/(E6442-E6439)</f>
        <v>0.28523333333333334</v>
      </c>
      <c r="I6440" s="492">
        <f>I6439+(E6440-E6439)*(I6442-I6439)/(E6442-E6439)</f>
        <v>15.333333333333334</v>
      </c>
      <c r="J6440" s="397">
        <f>J6439+(E6440-E6439)*(J6442-J6439)/(E6442-E6439)</f>
        <v>0.1202</v>
      </c>
      <c r="K6440" s="469">
        <f t="shared" si="549"/>
        <v>15.306065209769779</v>
      </c>
      <c r="L6440" s="469">
        <f t="shared" si="550"/>
        <v>-2.7268123563555235E-2</v>
      </c>
    </row>
    <row r="6441" spans="1:12">
      <c r="A6441" s="98" t="s">
        <v>123</v>
      </c>
      <c r="B6441" s="98">
        <f t="shared" si="547"/>
        <v>16</v>
      </c>
      <c r="C6441" s="98">
        <f t="shared" si="548"/>
        <v>0</v>
      </c>
      <c r="D6441" s="98">
        <f>D6439</f>
        <v>192</v>
      </c>
      <c r="E6441" s="98">
        <f t="shared" si="546"/>
        <v>104</v>
      </c>
      <c r="F6441" s="397">
        <f>F6439+(E6441-E6439)*(F6442-F6439)/(E6442-E6439)</f>
        <v>4.3772000000000002</v>
      </c>
      <c r="G6441" s="98">
        <v>15</v>
      </c>
      <c r="H6441" s="491">
        <f>H6439+(E6441-E6439)*(H6442-H6439)/(E6442-E6439)</f>
        <v>0.28532466666666667</v>
      </c>
      <c r="I6441" s="492">
        <f>I6439+(E6441-E6439)*(I6442-I6439)/(E6442-E6439)</f>
        <v>15.366666666666667</v>
      </c>
      <c r="J6441" s="397">
        <f>J6439+(E6441-E6439)*(J6442-J6439)/(E6442-E6439)</f>
        <v>0.1187</v>
      </c>
      <c r="K6441" s="469">
        <f t="shared" si="549"/>
        <v>15.3411201742109</v>
      </c>
      <c r="L6441" s="469">
        <f t="shared" si="550"/>
        <v>-2.5546492455767122E-2</v>
      </c>
    </row>
    <row r="6442" spans="1:12">
      <c r="A6442" s="480" t="s">
        <v>123</v>
      </c>
      <c r="B6442" s="480">
        <f t="shared" si="547"/>
        <v>16</v>
      </c>
      <c r="C6442" s="480">
        <f t="shared" si="548"/>
        <v>0</v>
      </c>
      <c r="D6442" s="480">
        <f>D6439</f>
        <v>192</v>
      </c>
      <c r="E6442" s="480">
        <f t="shared" si="546"/>
        <v>105</v>
      </c>
      <c r="F6442" s="484">
        <v>4.3886000000000003</v>
      </c>
      <c r="G6442" s="480">
        <v>15</v>
      </c>
      <c r="H6442" s="482">
        <v>0.285416</v>
      </c>
      <c r="I6442" s="483">
        <v>15.4</v>
      </c>
      <c r="J6442" s="484">
        <v>0.1172</v>
      </c>
      <c r="K6442" s="469">
        <f t="shared" si="549"/>
        <v>15.376152703422374</v>
      </c>
      <c r="L6442" s="469">
        <f t="shared" si="550"/>
        <v>-2.3847296577626409E-2</v>
      </c>
    </row>
    <row r="6443" spans="1:12">
      <c r="A6443" s="98" t="s">
        <v>123</v>
      </c>
      <c r="B6443" s="98">
        <f t="shared" si="547"/>
        <v>16</v>
      </c>
      <c r="C6443" s="98">
        <f t="shared" si="548"/>
        <v>0</v>
      </c>
      <c r="D6443" s="98">
        <f>D6442</f>
        <v>192</v>
      </c>
      <c r="E6443" s="98">
        <f t="shared" si="546"/>
        <v>106</v>
      </c>
      <c r="F6443" s="397">
        <f>F6442+(E6443-E6442)*(F6445-F6442)/(E6445-E6442)</f>
        <v>4.399866666666667</v>
      </c>
      <c r="G6443" s="98">
        <v>15</v>
      </c>
      <c r="H6443" s="491">
        <f>H6442+(E6443-E6442)*(H6445-H6442)/(E6445-E6442)</f>
        <v>0.28550733333333334</v>
      </c>
      <c r="I6443" s="492">
        <f>I6442+(E6443-E6442)*(I6445-I6442)/(E6445-E6442)</f>
        <v>15.433333333333334</v>
      </c>
      <c r="J6443" s="397">
        <f>J6442+(E6443-E6442)*(J6445-J6442)/(E6445-E6442)</f>
        <v>0.1157</v>
      </c>
      <c r="K6443" s="469">
        <f t="shared" si="549"/>
        <v>15.410695814001276</v>
      </c>
      <c r="L6443" s="469">
        <f t="shared" si="550"/>
        <v>-2.2637519332057821E-2</v>
      </c>
    </row>
    <row r="6444" spans="1:12">
      <c r="A6444" s="98" t="s">
        <v>123</v>
      </c>
      <c r="B6444" s="98">
        <f t="shared" si="547"/>
        <v>16</v>
      </c>
      <c r="C6444" s="98">
        <f t="shared" si="548"/>
        <v>0</v>
      </c>
      <c r="D6444" s="98">
        <f>D6442</f>
        <v>192</v>
      </c>
      <c r="E6444" s="98">
        <f t="shared" si="546"/>
        <v>107</v>
      </c>
      <c r="F6444" s="397">
        <f>F6442+(E6444-E6442)*(F6445-F6442)/(E6445-E6442)</f>
        <v>4.4111333333333329</v>
      </c>
      <c r="G6444" s="98">
        <v>15</v>
      </c>
      <c r="H6444" s="491">
        <f>H6442+(E6444-E6442)*(H6445-H6442)/(E6445-E6442)</f>
        <v>0.28559866666666667</v>
      </c>
      <c r="I6444" s="492">
        <f>I6442+(E6444-E6442)*(I6445-I6442)/(E6445-E6442)</f>
        <v>15.466666666666667</v>
      </c>
      <c r="J6444" s="397">
        <f>J6442+(E6444-E6442)*(J6445-J6442)/(E6445-E6442)</f>
        <v>0.1142</v>
      </c>
      <c r="K6444" s="469">
        <f t="shared" si="549"/>
        <v>15.445216831077641</v>
      </c>
      <c r="L6444" s="469">
        <f t="shared" si="550"/>
        <v>-2.1449835589026023E-2</v>
      </c>
    </row>
    <row r="6445" spans="1:12">
      <c r="A6445" s="480" t="s">
        <v>123</v>
      </c>
      <c r="B6445" s="480">
        <f t="shared" si="547"/>
        <v>16</v>
      </c>
      <c r="C6445" s="480">
        <f t="shared" si="548"/>
        <v>0</v>
      </c>
      <c r="D6445" s="480">
        <f>D6442</f>
        <v>192</v>
      </c>
      <c r="E6445" s="480">
        <f t="shared" si="546"/>
        <v>108</v>
      </c>
      <c r="F6445" s="484">
        <v>4.4223999999999997</v>
      </c>
      <c r="G6445" s="480">
        <v>15</v>
      </c>
      <c r="H6445" s="482">
        <v>0.28569</v>
      </c>
      <c r="I6445" s="483">
        <v>15.5</v>
      </c>
      <c r="J6445" s="484">
        <v>0.11269999999999999</v>
      </c>
      <c r="K6445" s="469">
        <f t="shared" si="549"/>
        <v>15.479715775840946</v>
      </c>
      <c r="L6445" s="469">
        <f t="shared" si="550"/>
        <v>-2.0284224159054176E-2</v>
      </c>
    </row>
    <row r="6446" spans="1:12">
      <c r="A6446" s="98" t="s">
        <v>123</v>
      </c>
      <c r="B6446" s="98">
        <f t="shared" si="547"/>
        <v>16</v>
      </c>
      <c r="C6446" s="98">
        <f t="shared" si="548"/>
        <v>0</v>
      </c>
      <c r="D6446" s="98">
        <f>D6445</f>
        <v>192</v>
      </c>
      <c r="E6446" s="98">
        <f t="shared" si="546"/>
        <v>109</v>
      </c>
      <c r="F6446" s="397">
        <f>F6445+(E6446-E6445)*(F6448-F6445)/(E6448-E6445)</f>
        <v>4.4336000000000002</v>
      </c>
      <c r="G6446" s="98">
        <v>15</v>
      </c>
      <c r="H6446" s="491">
        <f>H6445+(E6446-E6445)*(H6448-H6445)/(E6448-E6445)</f>
        <v>0.28578133333333333</v>
      </c>
      <c r="I6446" s="492">
        <f>I6445+(E6446-E6445)*(I6448-I6445)/(E6448-E6445)</f>
        <v>15.533333333333333</v>
      </c>
      <c r="J6446" s="397">
        <f>J6445+(E6446-E6445)*(J6448-J6445)/(E6448-E6445)</f>
        <v>0.11119999999999999</v>
      </c>
      <c r="K6446" s="469">
        <f t="shared" si="549"/>
        <v>15.513959390862945</v>
      </c>
      <c r="L6446" s="469">
        <f t="shared" si="550"/>
        <v>-1.9373942470387817E-2</v>
      </c>
    </row>
    <row r="6447" spans="1:12">
      <c r="A6447" s="98" t="s">
        <v>123</v>
      </c>
      <c r="B6447" s="98">
        <f t="shared" si="547"/>
        <v>16</v>
      </c>
      <c r="C6447" s="98">
        <f t="shared" si="548"/>
        <v>0</v>
      </c>
      <c r="D6447" s="98">
        <f>D6445</f>
        <v>192</v>
      </c>
      <c r="E6447" s="98">
        <f t="shared" si="546"/>
        <v>110</v>
      </c>
      <c r="F6447" s="397">
        <f>F6445+(E6447-E6445)*(F6448-F6445)/(E6448-E6445)</f>
        <v>4.4447999999999999</v>
      </c>
      <c r="G6447" s="98">
        <v>15</v>
      </c>
      <c r="H6447" s="491">
        <f>H6445+(E6447-E6445)*(H6448-H6445)/(E6448-E6445)</f>
        <v>0.28587266666666666</v>
      </c>
      <c r="I6447" s="492">
        <f>I6445+(E6447-E6445)*(I6448-I6445)/(E6448-E6445)</f>
        <v>15.566666666666666</v>
      </c>
      <c r="J6447" s="397">
        <f>J6445+(E6447-E6445)*(J6448-J6445)/(E6448-E6445)</f>
        <v>0.10970000000000001</v>
      </c>
      <c r="K6447" s="469">
        <f t="shared" si="549"/>
        <v>15.548181124929746</v>
      </c>
      <c r="L6447" s="469">
        <f t="shared" si="550"/>
        <v>-1.8485541736920297E-2</v>
      </c>
    </row>
    <row r="6448" spans="1:12">
      <c r="A6448" s="480" t="s">
        <v>123</v>
      </c>
      <c r="B6448" s="480">
        <f t="shared" si="547"/>
        <v>16</v>
      </c>
      <c r="C6448" s="480">
        <f t="shared" si="548"/>
        <v>0</v>
      </c>
      <c r="D6448" s="480">
        <f>D6445</f>
        <v>192</v>
      </c>
      <c r="E6448" s="480">
        <f t="shared" si="546"/>
        <v>111</v>
      </c>
      <c r="F6448" s="484">
        <v>4.4560000000000004</v>
      </c>
      <c r="G6448" s="480">
        <v>15</v>
      </c>
      <c r="H6448" s="482">
        <v>0.285964</v>
      </c>
      <c r="I6448" s="483">
        <v>15.6</v>
      </c>
      <c r="J6448" s="484">
        <v>0.1082</v>
      </c>
      <c r="K6448" s="469">
        <f t="shared" si="549"/>
        <v>15.582380999006869</v>
      </c>
      <c r="L6448" s="469">
        <f t="shared" si="550"/>
        <v>-1.761900099313074E-2</v>
      </c>
    </row>
    <row r="6449" spans="1:12">
      <c r="A6449" s="98" t="s">
        <v>123</v>
      </c>
      <c r="B6449" s="98">
        <f t="shared" si="547"/>
        <v>16</v>
      </c>
      <c r="C6449" s="98">
        <f t="shared" si="548"/>
        <v>0</v>
      </c>
      <c r="D6449" s="98">
        <f>D6448</f>
        <v>192</v>
      </c>
      <c r="E6449" s="98">
        <f t="shared" si="546"/>
        <v>112</v>
      </c>
      <c r="F6449" s="397">
        <f>F6448+(E6449-E6448)*(F6451-F6448)/(E6451-E6448)</f>
        <v>4.4671333333333338</v>
      </c>
      <c r="G6449" s="98">
        <v>15</v>
      </c>
      <c r="H6449" s="491">
        <f>H6448+(E6449-E6448)*(H6451-H6448)/(E6451-E6448)</f>
        <v>0.28605599999999998</v>
      </c>
      <c r="I6449" s="492">
        <f>I6448+(E6449-E6448)*(I6451-I6448)/(E6451-E6448)</f>
        <v>15.633333333333333</v>
      </c>
      <c r="J6449" s="397">
        <f>J6448+(E6449-E6448)*(J6451-J6448)/(E6451-E6448)</f>
        <v>0.1067</v>
      </c>
      <c r="K6449" s="469">
        <f t="shared" si="549"/>
        <v>15.616289584323818</v>
      </c>
      <c r="L6449" s="469">
        <f t="shared" si="550"/>
        <v>-1.7043749009514997E-2</v>
      </c>
    </row>
    <row r="6450" spans="1:12">
      <c r="A6450" s="98" t="s">
        <v>123</v>
      </c>
      <c r="B6450" s="98">
        <f t="shared" si="547"/>
        <v>16</v>
      </c>
      <c r="C6450" s="98">
        <f t="shared" si="548"/>
        <v>0</v>
      </c>
      <c r="D6450" s="98">
        <f>D6448</f>
        <v>192</v>
      </c>
      <c r="E6450" s="98">
        <f t="shared" ref="E6450:E6457" si="551">E6449+1</f>
        <v>113</v>
      </c>
      <c r="F6450" s="397">
        <f>F6448+(E6450-E6448)*(F6451-F6448)/(E6451-E6448)</f>
        <v>4.4782666666666664</v>
      </c>
      <c r="G6450" s="98">
        <v>15</v>
      </c>
      <c r="H6450" s="491">
        <f>H6448+(E6450-E6448)*(H6451-H6448)/(E6451-E6448)</f>
        <v>0.28614800000000001</v>
      </c>
      <c r="I6450" s="492">
        <f>I6448+(E6450-E6448)*(I6451-I6448)/(E6451-E6448)</f>
        <v>15.666666666666666</v>
      </c>
      <c r="J6450" s="397">
        <f>J6448+(E6450-E6448)*(J6451-J6448)/(E6451-E6448)</f>
        <v>0.1052</v>
      </c>
      <c r="K6450" s="469">
        <f t="shared" si="549"/>
        <v>15.650176365610335</v>
      </c>
      <c r="L6450" s="469">
        <f t="shared" si="550"/>
        <v>-1.6490301056331091E-2</v>
      </c>
    </row>
    <row r="6451" spans="1:12">
      <c r="A6451" s="480" t="s">
        <v>123</v>
      </c>
      <c r="B6451" s="480">
        <f t="shared" si="547"/>
        <v>16</v>
      </c>
      <c r="C6451" s="480">
        <f t="shared" si="548"/>
        <v>0</v>
      </c>
      <c r="D6451" s="480">
        <f>D6448</f>
        <v>192</v>
      </c>
      <c r="E6451" s="480">
        <f t="shared" si="551"/>
        <v>114</v>
      </c>
      <c r="F6451" s="484">
        <v>4.4893999999999998</v>
      </c>
      <c r="G6451" s="480">
        <v>15</v>
      </c>
      <c r="H6451" s="482">
        <v>0.28623999999999999</v>
      </c>
      <c r="I6451" s="483">
        <v>15.7</v>
      </c>
      <c r="J6451" s="484">
        <v>0.1037</v>
      </c>
      <c r="K6451" s="469">
        <f t="shared" si="549"/>
        <v>15.684041363890442</v>
      </c>
      <c r="L6451" s="469">
        <f t="shared" si="550"/>
        <v>-1.5958636109557389E-2</v>
      </c>
    </row>
    <row r="6452" spans="1:12">
      <c r="A6452" s="98" t="s">
        <v>123</v>
      </c>
      <c r="B6452" s="98">
        <f t="shared" si="547"/>
        <v>16</v>
      </c>
      <c r="C6452" s="98">
        <f t="shared" si="548"/>
        <v>0</v>
      </c>
      <c r="D6452" s="98">
        <f>D6451</f>
        <v>192</v>
      </c>
      <c r="E6452" s="98">
        <f t="shared" si="551"/>
        <v>115</v>
      </c>
      <c r="F6452" s="397">
        <f>F6451+(E6452-E6451)*(F6454-F6451)/(E6454-E6451)</f>
        <v>4.5004333333333335</v>
      </c>
      <c r="G6452" s="98">
        <v>15</v>
      </c>
      <c r="H6452" s="491">
        <f>H6451+(E6452-E6451)*(H6454-H6451)/(E6454-E6451)</f>
        <v>0.28633233333333336</v>
      </c>
      <c r="I6452" s="492">
        <f>I6451+(E6452-E6451)*(I6454-I6451)/(E6454-E6451)</f>
        <v>15.733333333333333</v>
      </c>
      <c r="J6452" s="397">
        <f>J6451+(E6452-E6451)*(J6454-J6451)/(E6454-E6451)</f>
        <v>0.1022</v>
      </c>
      <c r="K6452" s="469">
        <f t="shared" si="549"/>
        <v>15.717517057684718</v>
      </c>
      <c r="L6452" s="469">
        <f t="shared" si="550"/>
        <v>-1.5816275648614209E-2</v>
      </c>
    </row>
    <row r="6453" spans="1:12">
      <c r="A6453" s="98" t="s">
        <v>123</v>
      </c>
      <c r="B6453" s="98">
        <f t="shared" si="547"/>
        <v>16</v>
      </c>
      <c r="C6453" s="98">
        <f t="shared" si="548"/>
        <v>0</v>
      </c>
      <c r="D6453" s="98">
        <f>D6451</f>
        <v>192</v>
      </c>
      <c r="E6453" s="98">
        <f t="shared" si="551"/>
        <v>116</v>
      </c>
      <c r="F6453" s="397">
        <f>F6451+(E6453-E6451)*(F6454-F6451)/(E6454-E6451)</f>
        <v>4.5114666666666663</v>
      </c>
      <c r="G6453" s="98">
        <v>15</v>
      </c>
      <c r="H6453" s="491">
        <f>H6451+(E6453-E6451)*(H6454-H6451)/(E6454-E6451)</f>
        <v>0.28642466666666666</v>
      </c>
      <c r="I6453" s="492">
        <f>I6451+(E6453-E6451)*(I6454-I6451)/(E6454-E6451)</f>
        <v>15.766666666666667</v>
      </c>
      <c r="J6453" s="397">
        <f>J6451+(E6453-E6451)*(J6454-J6451)/(E6454-E6451)</f>
        <v>0.1007</v>
      </c>
      <c r="K6453" s="469">
        <f t="shared" si="549"/>
        <v>15.750971168684261</v>
      </c>
      <c r="L6453" s="469">
        <f t="shared" si="550"/>
        <v>-1.5695497982406437E-2</v>
      </c>
    </row>
    <row r="6454" spans="1:12">
      <c r="A6454" s="480" t="s">
        <v>123</v>
      </c>
      <c r="B6454" s="480">
        <f t="shared" si="547"/>
        <v>16</v>
      </c>
      <c r="C6454" s="480">
        <f t="shared" si="548"/>
        <v>0</v>
      </c>
      <c r="D6454" s="480">
        <f>D6451</f>
        <v>192</v>
      </c>
      <c r="E6454" s="480">
        <f t="shared" si="551"/>
        <v>117</v>
      </c>
      <c r="F6454" s="484">
        <v>4.5225</v>
      </c>
      <c r="G6454" s="480">
        <v>15</v>
      </c>
      <c r="H6454" s="482">
        <v>0.28651700000000002</v>
      </c>
      <c r="I6454" s="483">
        <v>15.8</v>
      </c>
      <c r="J6454" s="484">
        <v>9.9199999999999997E-2</v>
      </c>
      <c r="K6454" s="469">
        <f t="shared" si="549"/>
        <v>15.784403717754966</v>
      </c>
      <c r="L6454" s="469">
        <f t="shared" si="550"/>
        <v>-1.5596282245034843E-2</v>
      </c>
    </row>
    <row r="6455" spans="1:12">
      <c r="A6455" s="98" t="s">
        <v>123</v>
      </c>
      <c r="B6455" s="98">
        <f t="shared" si="547"/>
        <v>16</v>
      </c>
      <c r="C6455" s="98">
        <f t="shared" si="548"/>
        <v>0</v>
      </c>
      <c r="D6455" s="98">
        <f>D6454</f>
        <v>192</v>
      </c>
      <c r="E6455" s="98">
        <f t="shared" si="551"/>
        <v>118</v>
      </c>
      <c r="F6455" s="397">
        <f>F6454+(E6455-E6454)*(F6457-F6454)/(E6457-E6454)</f>
        <v>4.5334666666666665</v>
      </c>
      <c r="G6455" s="98">
        <v>15</v>
      </c>
      <c r="H6455" s="491">
        <f>H6454+(E6455-E6454)*(H6457-H6454)/(E6457-E6454)</f>
        <v>0.28660966666666671</v>
      </c>
      <c r="I6455" s="492">
        <f>I6454+(E6455-E6454)*(I6457-I6454)/(E6457-E6454)</f>
        <v>15.833333333333334</v>
      </c>
      <c r="J6455" s="397">
        <f>J6454+(E6455-E6454)*(J6457-J6454)/(E6457-E6454)</f>
        <v>9.7699999999999995E-2</v>
      </c>
      <c r="K6455" s="469">
        <f t="shared" si="549"/>
        <v>15.817563724880177</v>
      </c>
      <c r="L6455" s="469">
        <f t="shared" si="550"/>
        <v>-1.5769608453156891E-2</v>
      </c>
    </row>
    <row r="6456" spans="1:12">
      <c r="A6456" s="98" t="s">
        <v>123</v>
      </c>
      <c r="B6456" s="98">
        <f t="shared" si="547"/>
        <v>16</v>
      </c>
      <c r="C6456" s="98">
        <f t="shared" si="548"/>
        <v>0</v>
      </c>
      <c r="D6456" s="98">
        <f>D6454</f>
        <v>192</v>
      </c>
      <c r="E6456" s="98">
        <f t="shared" si="551"/>
        <v>119</v>
      </c>
      <c r="F6456" s="397">
        <f>F6454+(E6456-E6454)*(F6457-F6454)/(E6457-E6454)</f>
        <v>4.5444333333333331</v>
      </c>
      <c r="G6456" s="98">
        <v>15</v>
      </c>
      <c r="H6456" s="491">
        <f>H6454+(E6456-E6454)*(H6457-H6454)/(E6457-E6454)</f>
        <v>0.28670233333333334</v>
      </c>
      <c r="I6456" s="492">
        <f>I6454+(E6456-E6454)*(I6457-I6454)/(E6457-E6454)</f>
        <v>15.866666666666667</v>
      </c>
      <c r="J6456" s="397">
        <f>J6454+(E6456-E6454)*(J6457-J6454)/(E6457-E6454)</f>
        <v>9.6200000000000008E-2</v>
      </c>
      <c r="K6456" s="469">
        <f t="shared" si="549"/>
        <v>15.850702296342199</v>
      </c>
      <c r="L6456" s="469">
        <f t="shared" si="550"/>
        <v>-1.5964370324468291E-2</v>
      </c>
    </row>
    <row r="6457" spans="1:12">
      <c r="A6457" s="480" t="s">
        <v>123</v>
      </c>
      <c r="B6457" s="480">
        <f t="shared" si="547"/>
        <v>16</v>
      </c>
      <c r="C6457" s="480">
        <f t="shared" si="548"/>
        <v>0</v>
      </c>
      <c r="D6457" s="480">
        <f>D6454</f>
        <v>192</v>
      </c>
      <c r="E6457" s="480">
        <f t="shared" si="551"/>
        <v>120</v>
      </c>
      <c r="F6457" s="484">
        <v>4.5553999999999997</v>
      </c>
      <c r="G6457" s="480">
        <v>15</v>
      </c>
      <c r="H6457" s="482">
        <v>0.28679500000000002</v>
      </c>
      <c r="I6457" s="483">
        <v>15.9</v>
      </c>
      <c r="J6457" s="484">
        <v>9.4700000000000006E-2</v>
      </c>
      <c r="K6457" s="469">
        <f t="shared" si="549"/>
        <v>15.88381945291933</v>
      </c>
      <c r="L6457" s="469">
        <f t="shared" si="550"/>
        <v>-1.6180547080670848E-2</v>
      </c>
    </row>
    <row r="6458" spans="1:12">
      <c r="A6458" s="480" t="s">
        <v>123</v>
      </c>
      <c r="B6458" s="480">
        <f t="shared" si="547"/>
        <v>16</v>
      </c>
      <c r="C6458" s="480">
        <f t="shared" si="548"/>
        <v>6</v>
      </c>
      <c r="D6458" s="480">
        <v>198</v>
      </c>
      <c r="E6458" s="480">
        <v>54</v>
      </c>
      <c r="F6458" s="484">
        <v>3.7665000000000002</v>
      </c>
      <c r="G6458" s="480">
        <v>15</v>
      </c>
      <c r="H6458" s="482">
        <v>0.27480100000000002</v>
      </c>
      <c r="I6458" s="483">
        <v>13.7</v>
      </c>
      <c r="J6458" s="484">
        <v>0.19070000000000001</v>
      </c>
      <c r="K6458" s="469">
        <f t="shared" si="549"/>
        <v>13.706282000429402</v>
      </c>
      <c r="L6458" s="469">
        <f t="shared" si="550"/>
        <v>6.2820004294028564E-3</v>
      </c>
    </row>
    <row r="6459" spans="1:12">
      <c r="A6459" s="98" t="s">
        <v>123</v>
      </c>
      <c r="B6459" s="98">
        <f t="shared" si="547"/>
        <v>16</v>
      </c>
      <c r="C6459" s="98">
        <f t="shared" si="548"/>
        <v>6</v>
      </c>
      <c r="D6459" s="98">
        <f>D6458</f>
        <v>198</v>
      </c>
      <c r="E6459" s="98">
        <f t="shared" ref="E6459:E6522" si="552">E6458+1</f>
        <v>55</v>
      </c>
      <c r="F6459" s="397">
        <f>F6458+(E6459-E6458)*(F6461-F6458)/(E6461-E6458)</f>
        <v>3.7796333333333334</v>
      </c>
      <c r="G6459" s="98">
        <v>15</v>
      </c>
      <c r="H6459" s="491">
        <f>H6458+(E6459-E6458)*(H6461-H6458)/(E6461-E6458)</f>
        <v>0.27493233333333333</v>
      </c>
      <c r="I6459" s="492">
        <f>I6458+(E6459-E6458)*(I6461-I6458)/(E6461-E6458)</f>
        <v>13.733333333333333</v>
      </c>
      <c r="J6459" s="397">
        <f>J6458+(E6459-E6458)*(J6461-J6458)/(E6461-E6458)</f>
        <v>0.1893</v>
      </c>
      <c r="K6459" s="469">
        <f t="shared" si="549"/>
        <v>13.74750393127036</v>
      </c>
      <c r="L6459" s="469">
        <f t="shared" si="550"/>
        <v>1.4170597937027907E-2</v>
      </c>
    </row>
    <row r="6460" spans="1:12">
      <c r="A6460" s="98" t="s">
        <v>123</v>
      </c>
      <c r="B6460" s="98">
        <f t="shared" si="547"/>
        <v>16</v>
      </c>
      <c r="C6460" s="98">
        <f t="shared" si="548"/>
        <v>6</v>
      </c>
      <c r="D6460" s="98">
        <f>D6458</f>
        <v>198</v>
      </c>
      <c r="E6460" s="98">
        <f t="shared" si="552"/>
        <v>56</v>
      </c>
      <c r="F6460" s="397">
        <f>F6458+(E6460-E6458)*(F6461-F6458)/(E6461-E6458)</f>
        <v>3.7927666666666666</v>
      </c>
      <c r="G6460" s="98">
        <v>15</v>
      </c>
      <c r="H6460" s="491">
        <f>H6458+(E6460-E6458)*(H6461-H6458)/(E6461-E6458)</f>
        <v>0.27506366666666671</v>
      </c>
      <c r="I6460" s="492">
        <f>I6458+(E6460-E6458)*(I6461-I6458)/(E6461-E6458)</f>
        <v>13.766666666666667</v>
      </c>
      <c r="J6460" s="397">
        <f>J6458+(E6460-E6458)*(J6461-J6458)/(E6461-E6458)</f>
        <v>0.18790000000000001</v>
      </c>
      <c r="K6460" s="469">
        <f t="shared" si="549"/>
        <v>13.788686498034998</v>
      </c>
      <c r="L6460" s="469">
        <f t="shared" si="550"/>
        <v>2.2019831368330856E-2</v>
      </c>
    </row>
    <row r="6461" spans="1:12">
      <c r="A6461" s="480" t="s">
        <v>123</v>
      </c>
      <c r="B6461" s="480">
        <f t="shared" ref="B6461:B6524" si="553">INT(D6461/12)</f>
        <v>16</v>
      </c>
      <c r="C6461" s="480">
        <f t="shared" ref="C6461:C6524" si="554">D6461-B6461*12</f>
        <v>6</v>
      </c>
      <c r="D6461" s="480">
        <f>D6458</f>
        <v>198</v>
      </c>
      <c r="E6461" s="480">
        <f t="shared" si="552"/>
        <v>57</v>
      </c>
      <c r="F6461" s="484">
        <v>3.8058999999999998</v>
      </c>
      <c r="G6461" s="480">
        <v>15</v>
      </c>
      <c r="H6461" s="482">
        <v>0.27519500000000002</v>
      </c>
      <c r="I6461" s="483">
        <v>13.8</v>
      </c>
      <c r="J6461" s="484">
        <v>0.1865</v>
      </c>
      <c r="K6461" s="469">
        <f t="shared" si="549"/>
        <v>13.82982975708134</v>
      </c>
      <c r="L6461" s="469">
        <f t="shared" si="550"/>
        <v>2.9829757081339281E-2</v>
      </c>
    </row>
    <row r="6462" spans="1:12">
      <c r="A6462" s="98" t="s">
        <v>123</v>
      </c>
      <c r="B6462" s="98">
        <f t="shared" si="553"/>
        <v>16</v>
      </c>
      <c r="C6462" s="98">
        <f t="shared" si="554"/>
        <v>6</v>
      </c>
      <c r="D6462" s="98">
        <f>D6461</f>
        <v>198</v>
      </c>
      <c r="E6462" s="98">
        <f t="shared" si="552"/>
        <v>58</v>
      </c>
      <c r="F6462" s="397">
        <f>F6461+(E6462-E6461)*(F6464-F6461)/(E6464-E6461)</f>
        <v>3.8188999999999997</v>
      </c>
      <c r="G6462" s="98">
        <v>15</v>
      </c>
      <c r="H6462" s="491">
        <f>H6461+(E6462-E6461)*(H6464-H6461)/(E6464-E6461)</f>
        <v>0.27532566666666669</v>
      </c>
      <c r="I6462" s="492">
        <f>I6461+(E6462-E6461)*(I6464-I6461)/(E6464-E6461)</f>
        <v>13.866666666666667</v>
      </c>
      <c r="J6462" s="397">
        <f>J6461+(E6462-E6461)*(J6464-J6461)/(E6464-E6461)</f>
        <v>0.18506666666666666</v>
      </c>
      <c r="K6462" s="469">
        <f t="shared" si="549"/>
        <v>13.870483076405273</v>
      </c>
      <c r="L6462" s="469">
        <f t="shared" si="550"/>
        <v>3.8164097386061968E-3</v>
      </c>
    </row>
    <row r="6463" spans="1:12">
      <c r="A6463" s="98" t="s">
        <v>123</v>
      </c>
      <c r="B6463" s="98">
        <f t="shared" si="553"/>
        <v>16</v>
      </c>
      <c r="C6463" s="98">
        <f t="shared" si="554"/>
        <v>6</v>
      </c>
      <c r="D6463" s="98">
        <f>D6461</f>
        <v>198</v>
      </c>
      <c r="E6463" s="98">
        <f t="shared" si="552"/>
        <v>59</v>
      </c>
      <c r="F6463" s="397">
        <f>F6461+(E6463-E6461)*(F6464-F6461)/(E6464-E6461)</f>
        <v>3.8319000000000001</v>
      </c>
      <c r="G6463" s="98">
        <v>15</v>
      </c>
      <c r="H6463" s="491">
        <f>H6461+(E6463-E6461)*(H6464-H6461)/(E6464-E6461)</f>
        <v>0.27545633333333336</v>
      </c>
      <c r="I6463" s="492">
        <f>I6461+(E6463-E6461)*(I6464-I6461)/(E6464-E6461)</f>
        <v>13.933333333333334</v>
      </c>
      <c r="J6463" s="397">
        <f>J6461+(E6463-E6461)*(J6464-J6461)/(E6464-E6461)</f>
        <v>0.18363333333333334</v>
      </c>
      <c r="K6463" s="469">
        <f t="shared" si="549"/>
        <v>13.911097826757779</v>
      </c>
      <c r="L6463" s="469">
        <f t="shared" si="550"/>
        <v>-2.2235506575555064E-2</v>
      </c>
    </row>
    <row r="6464" spans="1:12">
      <c r="A6464" s="480" t="s">
        <v>123</v>
      </c>
      <c r="B6464" s="480">
        <f t="shared" si="553"/>
        <v>16</v>
      </c>
      <c r="C6464" s="480">
        <f t="shared" si="554"/>
        <v>6</v>
      </c>
      <c r="D6464" s="480">
        <f>D6461</f>
        <v>198</v>
      </c>
      <c r="E6464" s="480">
        <f t="shared" si="552"/>
        <v>60</v>
      </c>
      <c r="F6464" s="484">
        <v>3.8449</v>
      </c>
      <c r="G6464" s="480">
        <v>15</v>
      </c>
      <c r="H6464" s="482">
        <v>0.27558700000000003</v>
      </c>
      <c r="I6464" s="483">
        <v>14</v>
      </c>
      <c r="J6464" s="484">
        <v>0.1822</v>
      </c>
      <c r="K6464" s="469">
        <f t="shared" si="549"/>
        <v>13.951674063000068</v>
      </c>
      <c r="L6464" s="469">
        <f t="shared" si="550"/>
        <v>-4.832593699993204E-2</v>
      </c>
    </row>
    <row r="6465" spans="1:12">
      <c r="A6465" s="98" t="s">
        <v>123</v>
      </c>
      <c r="B6465" s="98">
        <f t="shared" si="553"/>
        <v>16</v>
      </c>
      <c r="C6465" s="98">
        <f t="shared" si="554"/>
        <v>6</v>
      </c>
      <c r="D6465" s="98">
        <f>D6464</f>
        <v>198</v>
      </c>
      <c r="E6465" s="98">
        <f t="shared" si="552"/>
        <v>61</v>
      </c>
      <c r="F6465" s="397">
        <f>F6464+(E6465-E6464)*(F6467-F6464)/(E6467-E6464)</f>
        <v>3.8577666666666666</v>
      </c>
      <c r="G6465" s="98">
        <v>15</v>
      </c>
      <c r="H6465" s="491">
        <f>H6464+(E6465-E6464)*(H6467-H6464)/(E6467-E6464)</f>
        <v>0.27571699999999999</v>
      </c>
      <c r="I6465" s="492">
        <f>I6464+(E6465-E6464)*(I6467-I6464)/(E6467-E6464)</f>
        <v>14.033333333333333</v>
      </c>
      <c r="J6465" s="397">
        <f>J6464+(E6465-E6464)*(J6467-J6464)/(E6467-E6464)</f>
        <v>0.18079999999999999</v>
      </c>
      <c r="K6465" s="469">
        <f t="shared" si="549"/>
        <v>13.991762084552882</v>
      </c>
      <c r="L6465" s="469">
        <f t="shared" si="550"/>
        <v>-4.1571248780451597E-2</v>
      </c>
    </row>
    <row r="6466" spans="1:12">
      <c r="A6466" s="98" t="s">
        <v>123</v>
      </c>
      <c r="B6466" s="98">
        <f t="shared" si="553"/>
        <v>16</v>
      </c>
      <c r="C6466" s="98">
        <f t="shared" si="554"/>
        <v>6</v>
      </c>
      <c r="D6466" s="98">
        <f>D6464</f>
        <v>198</v>
      </c>
      <c r="E6466" s="98">
        <f t="shared" si="552"/>
        <v>62</v>
      </c>
      <c r="F6466" s="397">
        <f>F6464+(E6466-E6464)*(F6467-F6464)/(E6467-E6464)</f>
        <v>3.8706333333333336</v>
      </c>
      <c r="G6466" s="98">
        <v>15</v>
      </c>
      <c r="H6466" s="491">
        <f>H6464+(E6466-E6464)*(H6467-H6464)/(E6467-E6464)</f>
        <v>0.27584700000000001</v>
      </c>
      <c r="I6466" s="492">
        <f>I6464+(E6466-E6464)*(I6467-I6464)/(E6467-E6464)</f>
        <v>14.066666666666666</v>
      </c>
      <c r="J6466" s="397">
        <f>J6464+(E6466-E6464)*(J6467-J6464)/(E6467-E6464)</f>
        <v>0.1794</v>
      </c>
      <c r="K6466" s="469">
        <f t="shared" si="549"/>
        <v>14.031812321081373</v>
      </c>
      <c r="L6466" s="469">
        <f t="shared" si="550"/>
        <v>-3.485434558529299E-2</v>
      </c>
    </row>
    <row r="6467" spans="1:12">
      <c r="A6467" s="480" t="s">
        <v>123</v>
      </c>
      <c r="B6467" s="480">
        <f t="shared" si="553"/>
        <v>16</v>
      </c>
      <c r="C6467" s="480">
        <f t="shared" si="554"/>
        <v>6</v>
      </c>
      <c r="D6467" s="480">
        <f>D6464</f>
        <v>198</v>
      </c>
      <c r="E6467" s="480">
        <f t="shared" si="552"/>
        <v>63</v>
      </c>
      <c r="F6467" s="484">
        <v>3.8835000000000002</v>
      </c>
      <c r="G6467" s="480">
        <v>15</v>
      </c>
      <c r="H6467" s="482">
        <v>0.27597699999999997</v>
      </c>
      <c r="I6467" s="483">
        <v>14.1</v>
      </c>
      <c r="J6467" s="484">
        <v>0.17799999999999999</v>
      </c>
      <c r="K6467" s="469">
        <f t="shared" si="549"/>
        <v>14.071824825981878</v>
      </c>
      <c r="L6467" s="469">
        <f t="shared" si="550"/>
        <v>-2.8175174018121751E-2</v>
      </c>
    </row>
    <row r="6468" spans="1:12">
      <c r="A6468" s="98" t="s">
        <v>123</v>
      </c>
      <c r="B6468" s="98">
        <f t="shared" si="553"/>
        <v>16</v>
      </c>
      <c r="C6468" s="98">
        <f t="shared" si="554"/>
        <v>6</v>
      </c>
      <c r="D6468" s="98">
        <f>D6467</f>
        <v>198</v>
      </c>
      <c r="E6468" s="98">
        <f t="shared" si="552"/>
        <v>64</v>
      </c>
      <c r="F6468" s="397">
        <f>F6467+(E6468-E6467)*(F6470-F6467)/(E6470-E6467)</f>
        <v>3.8962333333333334</v>
      </c>
      <c r="G6468" s="98">
        <v>15</v>
      </c>
      <c r="H6468" s="491">
        <f>H6467+(E6468-E6467)*(H6470-H6467)/(E6470-E6467)</f>
        <v>0.27610666666666667</v>
      </c>
      <c r="I6468" s="492">
        <f>I6467+(E6468-E6467)*(I6470-I6467)/(E6470-E6467)</f>
        <v>14.133333333333333</v>
      </c>
      <c r="J6468" s="397">
        <f>J6467+(E6468-E6467)*(J6470-J6467)/(E6470-E6467)</f>
        <v>0.17660000000000001</v>
      </c>
      <c r="K6468" s="469">
        <f t="shared" si="549"/>
        <v>14.111333784044813</v>
      </c>
      <c r="L6468" s="469">
        <f t="shared" si="550"/>
        <v>-2.199954928851966E-2</v>
      </c>
    </row>
    <row r="6469" spans="1:12">
      <c r="A6469" s="98" t="s">
        <v>123</v>
      </c>
      <c r="B6469" s="98">
        <f t="shared" si="553"/>
        <v>16</v>
      </c>
      <c r="C6469" s="98">
        <f t="shared" si="554"/>
        <v>6</v>
      </c>
      <c r="D6469" s="98">
        <f>D6467</f>
        <v>198</v>
      </c>
      <c r="E6469" s="98">
        <f t="shared" si="552"/>
        <v>65</v>
      </c>
      <c r="F6469" s="397">
        <f>F6467+(E6469-E6467)*(F6470-F6467)/(E6470-E6467)</f>
        <v>3.9089666666666667</v>
      </c>
      <c r="G6469" s="98">
        <v>15</v>
      </c>
      <c r="H6469" s="491">
        <f>H6467+(E6469-E6467)*(H6470-H6467)/(E6470-E6467)</f>
        <v>0.27623633333333331</v>
      </c>
      <c r="I6469" s="492">
        <f>I6467+(E6469-E6467)*(I6470-I6467)/(E6470-E6467)</f>
        <v>14.166666666666666</v>
      </c>
      <c r="J6469" s="397">
        <f>J6467+(E6469-E6467)*(J6470-J6467)/(E6470-E6467)</f>
        <v>0.17519999999999999</v>
      </c>
      <c r="K6469" s="469">
        <f t="shared" si="549"/>
        <v>14.15080565071696</v>
      </c>
      <c r="L6469" s="469">
        <f t="shared" si="550"/>
        <v>-1.5861015949706569E-2</v>
      </c>
    </row>
    <row r="6470" spans="1:12">
      <c r="A6470" s="480" t="s">
        <v>123</v>
      </c>
      <c r="B6470" s="480">
        <f t="shared" si="553"/>
        <v>16</v>
      </c>
      <c r="C6470" s="480">
        <f t="shared" si="554"/>
        <v>6</v>
      </c>
      <c r="D6470" s="480">
        <f>D6467</f>
        <v>198</v>
      </c>
      <c r="E6470" s="480">
        <f t="shared" si="552"/>
        <v>66</v>
      </c>
      <c r="F6470" s="484">
        <v>3.9217</v>
      </c>
      <c r="G6470" s="480">
        <v>15</v>
      </c>
      <c r="H6470" s="482">
        <v>0.276366</v>
      </c>
      <c r="I6470" s="483">
        <v>14.2</v>
      </c>
      <c r="J6470" s="484">
        <v>0.17380000000000001</v>
      </c>
      <c r="K6470" s="469">
        <f t="shared" si="549"/>
        <v>14.190240478206436</v>
      </c>
      <c r="L6470" s="469">
        <f t="shared" si="550"/>
        <v>-9.7595217935637635E-3</v>
      </c>
    </row>
    <row r="6471" spans="1:12">
      <c r="A6471" s="98" t="s">
        <v>123</v>
      </c>
      <c r="B6471" s="98">
        <f t="shared" si="553"/>
        <v>16</v>
      </c>
      <c r="C6471" s="98">
        <f t="shared" si="554"/>
        <v>6</v>
      </c>
      <c r="D6471" s="98">
        <f>D6470</f>
        <v>198</v>
      </c>
      <c r="E6471" s="98">
        <f t="shared" si="552"/>
        <v>67</v>
      </c>
      <c r="F6471" s="397">
        <f>F6470+(E6471-E6470)*(F6473-F6470)/(E6473-E6470)</f>
        <v>3.9343333333333335</v>
      </c>
      <c r="G6471" s="98">
        <v>15</v>
      </c>
      <c r="H6471" s="491">
        <f>H6470+(E6471-E6470)*(H6473-H6470)/(E6473-E6470)</f>
        <v>0.27649499999999999</v>
      </c>
      <c r="I6471" s="492">
        <f>I6470+(E6471-E6470)*(I6473-I6470)/(E6473-E6470)</f>
        <v>14.233333333333333</v>
      </c>
      <c r="J6471" s="397">
        <f>J6470+(E6471-E6470)*(J6473-J6470)/(E6473-E6470)</f>
        <v>0.17236666666666667</v>
      </c>
      <c r="K6471" s="469">
        <f t="shared" si="549"/>
        <v>14.229310958004064</v>
      </c>
      <c r="L6471" s="469">
        <f t="shared" si="550"/>
        <v>-4.0223753292689679E-3</v>
      </c>
    </row>
    <row r="6472" spans="1:12">
      <c r="A6472" s="98" t="s">
        <v>123</v>
      </c>
      <c r="B6472" s="98">
        <f t="shared" si="553"/>
        <v>16</v>
      </c>
      <c r="C6472" s="98">
        <f t="shared" si="554"/>
        <v>6</v>
      </c>
      <c r="D6472" s="98">
        <f>D6470</f>
        <v>198</v>
      </c>
      <c r="E6472" s="98">
        <f t="shared" si="552"/>
        <v>68</v>
      </c>
      <c r="F6472" s="397">
        <f>F6470+(E6472-E6470)*(F6473-F6470)/(E6473-E6470)</f>
        <v>3.9469666666666665</v>
      </c>
      <c r="G6472" s="98">
        <v>15</v>
      </c>
      <c r="H6472" s="491">
        <f>H6470+(E6472-E6470)*(H6473-H6470)/(E6473-E6470)</f>
        <v>0.27662400000000004</v>
      </c>
      <c r="I6472" s="492">
        <f>I6470+(E6472-E6470)*(I6473-I6470)/(E6473-E6470)</f>
        <v>14.266666666666667</v>
      </c>
      <c r="J6472" s="397">
        <f>J6470+(E6472-E6470)*(J6473-J6470)/(E6473-E6470)</f>
        <v>0.17093333333333335</v>
      </c>
      <c r="K6472" s="469">
        <f t="shared" si="549"/>
        <v>14.268344997782789</v>
      </c>
      <c r="L6472" s="469">
        <f t="shared" si="550"/>
        <v>1.6783311161212566E-3</v>
      </c>
    </row>
    <row r="6473" spans="1:12">
      <c r="A6473" s="480" t="s">
        <v>123</v>
      </c>
      <c r="B6473" s="480">
        <f t="shared" si="553"/>
        <v>16</v>
      </c>
      <c r="C6473" s="480">
        <f t="shared" si="554"/>
        <v>6</v>
      </c>
      <c r="D6473" s="480">
        <f>D6470</f>
        <v>198</v>
      </c>
      <c r="E6473" s="480">
        <f t="shared" si="552"/>
        <v>69</v>
      </c>
      <c r="F6473" s="484">
        <v>3.9596</v>
      </c>
      <c r="G6473" s="480">
        <v>15</v>
      </c>
      <c r="H6473" s="482">
        <v>0.27675300000000003</v>
      </c>
      <c r="I6473" s="483">
        <v>14.3</v>
      </c>
      <c r="J6473" s="484">
        <v>0.16950000000000001</v>
      </c>
      <c r="K6473" s="469">
        <f t="shared" si="549"/>
        <v>14.307342648498841</v>
      </c>
      <c r="L6473" s="469">
        <f t="shared" si="550"/>
        <v>7.342648498839921E-3</v>
      </c>
    </row>
    <row r="6474" spans="1:12">
      <c r="A6474" s="98" t="s">
        <v>123</v>
      </c>
      <c r="B6474" s="98">
        <f t="shared" si="553"/>
        <v>16</v>
      </c>
      <c r="C6474" s="98">
        <f t="shared" si="554"/>
        <v>6</v>
      </c>
      <c r="D6474" s="98">
        <f>D6473</f>
        <v>198</v>
      </c>
      <c r="E6474" s="98">
        <f t="shared" si="552"/>
        <v>70</v>
      </c>
      <c r="F6474" s="397">
        <f>F6473+(E6474-E6473)*(F6476-F6473)/(E6476-E6473)</f>
        <v>3.9721000000000002</v>
      </c>
      <c r="G6474" s="98">
        <v>15</v>
      </c>
      <c r="H6474" s="491">
        <f>H6473+(E6474-E6473)*(H6476-H6473)/(E6476-E6473)</f>
        <v>0.27688200000000002</v>
      </c>
      <c r="I6474" s="492">
        <f>I6473+(E6474-E6473)*(I6476-I6473)/(E6476-E6473)</f>
        <v>14.333333333333334</v>
      </c>
      <c r="J6474" s="397">
        <f>J6473+(E6474-E6473)*(J6476-J6473)/(E6476-E6473)</f>
        <v>0.1681</v>
      </c>
      <c r="K6474" s="469">
        <f t="shared" si="549"/>
        <v>14.345822408101647</v>
      </c>
      <c r="L6474" s="469">
        <f t="shared" si="550"/>
        <v>1.2489074768312847E-2</v>
      </c>
    </row>
    <row r="6475" spans="1:12">
      <c r="A6475" s="98" t="s">
        <v>123</v>
      </c>
      <c r="B6475" s="98">
        <f t="shared" si="553"/>
        <v>16</v>
      </c>
      <c r="C6475" s="98">
        <f t="shared" si="554"/>
        <v>6</v>
      </c>
      <c r="D6475" s="98">
        <f>D6473</f>
        <v>198</v>
      </c>
      <c r="E6475" s="98">
        <f t="shared" si="552"/>
        <v>71</v>
      </c>
      <c r="F6475" s="397">
        <f>F6473+(E6475-E6473)*(F6476-F6473)/(E6476-E6473)</f>
        <v>3.9845999999999999</v>
      </c>
      <c r="G6475" s="98">
        <v>15</v>
      </c>
      <c r="H6475" s="491">
        <f>H6473+(E6475-E6473)*(H6476-H6473)/(E6476-E6473)</f>
        <v>0.27701100000000001</v>
      </c>
      <c r="I6475" s="492">
        <f>I6473+(E6475-E6473)*(I6476-I6473)/(E6476-E6473)</f>
        <v>14.366666666666667</v>
      </c>
      <c r="J6475" s="397">
        <f>J6473+(E6475-E6473)*(J6476-J6473)/(E6476-E6473)</f>
        <v>0.16670000000000001</v>
      </c>
      <c r="K6475" s="469">
        <f t="shared" ref="K6475:K6538" si="555">F6475/H6475</f>
        <v>14.384266328773947</v>
      </c>
      <c r="L6475" s="469">
        <f t="shared" ref="L6475:L6538" si="556">K6475-I6475</f>
        <v>1.7599662107279812E-2</v>
      </c>
    </row>
    <row r="6476" spans="1:12">
      <c r="A6476" s="480" t="s">
        <v>123</v>
      </c>
      <c r="B6476" s="480">
        <f t="shared" si="553"/>
        <v>16</v>
      </c>
      <c r="C6476" s="480">
        <f t="shared" si="554"/>
        <v>6</v>
      </c>
      <c r="D6476" s="480">
        <f>D6473</f>
        <v>198</v>
      </c>
      <c r="E6476" s="480">
        <f t="shared" si="552"/>
        <v>72</v>
      </c>
      <c r="F6476" s="484">
        <v>3.9971000000000001</v>
      </c>
      <c r="G6476" s="480">
        <v>15</v>
      </c>
      <c r="H6476" s="482">
        <v>0.27714</v>
      </c>
      <c r="I6476" s="483">
        <v>14.4</v>
      </c>
      <c r="J6476" s="484">
        <v>0.1653</v>
      </c>
      <c r="K6476" s="469">
        <f t="shared" si="555"/>
        <v>14.422674460561449</v>
      </c>
      <c r="L6476" s="469">
        <f t="shared" si="556"/>
        <v>2.2674460561448839E-2</v>
      </c>
    </row>
    <row r="6477" spans="1:12">
      <c r="A6477" s="98" t="s">
        <v>123</v>
      </c>
      <c r="B6477" s="98">
        <f t="shared" si="553"/>
        <v>16</v>
      </c>
      <c r="C6477" s="98">
        <f t="shared" si="554"/>
        <v>6</v>
      </c>
      <c r="D6477" s="98">
        <f>D6476</f>
        <v>198</v>
      </c>
      <c r="E6477" s="98">
        <f t="shared" si="552"/>
        <v>73</v>
      </c>
      <c r="F6477" s="397">
        <f>F6476+(E6477-E6476)*(F6479-F6476)/(E6479-E6476)</f>
        <v>4.0095000000000001</v>
      </c>
      <c r="G6477" s="98">
        <v>15</v>
      </c>
      <c r="H6477" s="491">
        <f>H6476+(E6477-E6476)*(H6479-H6476)/(E6479-E6476)</f>
        <v>0.27726833333333334</v>
      </c>
      <c r="I6477" s="492">
        <f>I6476+(E6477-E6476)*(I6479-I6476)/(E6479-E6476)</f>
        <v>14.433333333333334</v>
      </c>
      <c r="J6477" s="397">
        <f>J6476+(E6477-E6476)*(J6479-J6476)/(E6479-E6476)</f>
        <v>0.16389999999999999</v>
      </c>
      <c r="K6477" s="469">
        <f t="shared" si="555"/>
        <v>14.460720962244757</v>
      </c>
      <c r="L6477" s="469">
        <f t="shared" si="556"/>
        <v>2.7387628911423434E-2</v>
      </c>
    </row>
    <row r="6478" spans="1:12">
      <c r="A6478" s="98" t="s">
        <v>123</v>
      </c>
      <c r="B6478" s="98">
        <f t="shared" si="553"/>
        <v>16</v>
      </c>
      <c r="C6478" s="98">
        <f t="shared" si="554"/>
        <v>6</v>
      </c>
      <c r="D6478" s="98">
        <f>D6476</f>
        <v>198</v>
      </c>
      <c r="E6478" s="98">
        <f t="shared" si="552"/>
        <v>74</v>
      </c>
      <c r="F6478" s="397">
        <f>F6476+(E6478-E6476)*(F6479-F6476)/(E6479-E6476)</f>
        <v>4.0219000000000005</v>
      </c>
      <c r="G6478" s="98">
        <v>15</v>
      </c>
      <c r="H6478" s="491">
        <f>H6476+(E6478-E6476)*(H6479-H6476)/(E6479-E6476)</f>
        <v>0.27739666666666668</v>
      </c>
      <c r="I6478" s="492">
        <f>I6476+(E6478-E6476)*(I6479-I6476)/(E6479-E6476)</f>
        <v>14.466666666666667</v>
      </c>
      <c r="J6478" s="397">
        <f>J6476+(E6478-E6476)*(J6479-J6476)/(E6479-E6476)</f>
        <v>0.16250000000000001</v>
      </c>
      <c r="K6478" s="469">
        <f t="shared" si="555"/>
        <v>14.49873226066163</v>
      </c>
      <c r="L6478" s="469">
        <f t="shared" si="556"/>
        <v>3.2065593994962782E-2</v>
      </c>
    </row>
    <row r="6479" spans="1:12">
      <c r="A6479" s="480" t="s">
        <v>123</v>
      </c>
      <c r="B6479" s="480">
        <f t="shared" si="553"/>
        <v>16</v>
      </c>
      <c r="C6479" s="480">
        <f t="shared" si="554"/>
        <v>6</v>
      </c>
      <c r="D6479" s="480">
        <f>D6476</f>
        <v>198</v>
      </c>
      <c r="E6479" s="480">
        <f t="shared" si="552"/>
        <v>75</v>
      </c>
      <c r="F6479" s="484">
        <v>4.0343</v>
      </c>
      <c r="G6479" s="480">
        <v>15</v>
      </c>
      <c r="H6479" s="482">
        <v>0.27752500000000002</v>
      </c>
      <c r="I6479" s="483">
        <v>14.5</v>
      </c>
      <c r="J6479" s="484">
        <v>0.16109999999999999</v>
      </c>
      <c r="K6479" s="469">
        <f t="shared" si="555"/>
        <v>14.536708404648229</v>
      </c>
      <c r="L6479" s="469">
        <f t="shared" si="556"/>
        <v>3.6708404648228665E-2</v>
      </c>
    </row>
    <row r="6480" spans="1:12">
      <c r="A6480" s="98" t="s">
        <v>123</v>
      </c>
      <c r="B6480" s="98">
        <f t="shared" si="553"/>
        <v>16</v>
      </c>
      <c r="C6480" s="98">
        <f t="shared" si="554"/>
        <v>6</v>
      </c>
      <c r="D6480" s="98">
        <f>D6479</f>
        <v>198</v>
      </c>
      <c r="E6480" s="98">
        <f t="shared" si="552"/>
        <v>76</v>
      </c>
      <c r="F6480" s="397">
        <f>F6479+(E6480-E6479)*(F6482-F6479)/(E6482-E6479)</f>
        <v>4.0465666666666671</v>
      </c>
      <c r="G6480" s="98">
        <v>15</v>
      </c>
      <c r="H6480" s="491">
        <f>H6479+(E6480-E6479)*(H6482-H6479)/(E6482-E6479)</f>
        <v>0.27765333333333336</v>
      </c>
      <c r="I6480" s="492">
        <f>I6479+(E6480-E6479)*(I6482-I6479)/(E6482-E6479)</f>
        <v>14.566666666666666</v>
      </c>
      <c r="J6480" s="397">
        <f>J6479+(E6480-E6479)*(J6482-J6479)/(E6482-E6479)</f>
        <v>0.15966666666666665</v>
      </c>
      <c r="K6480" s="469">
        <f t="shared" si="555"/>
        <v>14.57416922781406</v>
      </c>
      <c r="L6480" s="469">
        <f t="shared" si="556"/>
        <v>7.5025611473940046E-3</v>
      </c>
    </row>
    <row r="6481" spans="1:12">
      <c r="A6481" s="98" t="s">
        <v>123</v>
      </c>
      <c r="B6481" s="98">
        <f t="shared" si="553"/>
        <v>16</v>
      </c>
      <c r="C6481" s="98">
        <f t="shared" si="554"/>
        <v>6</v>
      </c>
      <c r="D6481" s="98">
        <f>D6479</f>
        <v>198</v>
      </c>
      <c r="E6481" s="98">
        <f t="shared" si="552"/>
        <v>77</v>
      </c>
      <c r="F6481" s="397">
        <f>F6479+(E6481-E6479)*(F6482-F6479)/(E6482-E6479)</f>
        <v>4.0588333333333333</v>
      </c>
      <c r="G6481" s="98">
        <v>15</v>
      </c>
      <c r="H6481" s="491">
        <f>H6479+(E6481-E6479)*(H6482-H6479)/(E6482-E6479)</f>
        <v>0.27778166666666665</v>
      </c>
      <c r="I6481" s="492">
        <f>I6479+(E6481-E6479)*(I6482-I6479)/(E6482-E6479)</f>
        <v>14.633333333333333</v>
      </c>
      <c r="J6481" s="397">
        <f>J6479+(E6481-E6479)*(J6482-J6479)/(E6482-E6479)</f>
        <v>0.15823333333333334</v>
      </c>
      <c r="K6481" s="469">
        <f t="shared" si="555"/>
        <v>14.611595437663874</v>
      </c>
      <c r="L6481" s="469">
        <f t="shared" si="556"/>
        <v>-2.1737895669458496E-2</v>
      </c>
    </row>
    <row r="6482" spans="1:12">
      <c r="A6482" s="480" t="s">
        <v>123</v>
      </c>
      <c r="B6482" s="480">
        <f t="shared" si="553"/>
        <v>16</v>
      </c>
      <c r="C6482" s="480">
        <f t="shared" si="554"/>
        <v>6</v>
      </c>
      <c r="D6482" s="480">
        <f>D6479</f>
        <v>198</v>
      </c>
      <c r="E6482" s="480">
        <f t="shared" si="552"/>
        <v>78</v>
      </c>
      <c r="F6482" s="484">
        <v>4.0711000000000004</v>
      </c>
      <c r="G6482" s="480">
        <v>15</v>
      </c>
      <c r="H6482" s="482">
        <v>0.27790999999999999</v>
      </c>
      <c r="I6482" s="483">
        <v>14.7</v>
      </c>
      <c r="J6482" s="484">
        <v>0.15679999999999999</v>
      </c>
      <c r="K6482" s="469">
        <f t="shared" si="555"/>
        <v>14.648987082148899</v>
      </c>
      <c r="L6482" s="469">
        <f t="shared" si="556"/>
        <v>-5.101291785110007E-2</v>
      </c>
    </row>
    <row r="6483" spans="1:12">
      <c r="A6483" s="98" t="s">
        <v>123</v>
      </c>
      <c r="B6483" s="98">
        <f t="shared" si="553"/>
        <v>16</v>
      </c>
      <c r="C6483" s="98">
        <f t="shared" si="554"/>
        <v>6</v>
      </c>
      <c r="D6483" s="98">
        <f>D6482</f>
        <v>198</v>
      </c>
      <c r="E6483" s="98">
        <f t="shared" si="552"/>
        <v>79</v>
      </c>
      <c r="F6483" s="397">
        <f>F6482+(E6483-E6482)*(F6485-F6482)/(E6485-E6482)</f>
        <v>4.0832666666666668</v>
      </c>
      <c r="G6483" s="98">
        <v>15</v>
      </c>
      <c r="H6483" s="491">
        <f>H6482+(E6483-E6482)*(H6485-H6482)/(E6485-E6482)</f>
        <v>0.27803833333333333</v>
      </c>
      <c r="I6483" s="492">
        <f>I6482+(E6483-E6482)*(I6485-I6482)/(E6485-E6482)</f>
        <v>14.733333333333333</v>
      </c>
      <c r="J6483" s="397">
        <f>J6482+(E6483-E6482)*(J6485-J6482)/(E6485-E6482)</f>
        <v>0.15540000000000001</v>
      </c>
      <c r="K6483" s="469">
        <f t="shared" si="555"/>
        <v>14.685984546495387</v>
      </c>
      <c r="L6483" s="469">
        <f t="shared" si="556"/>
        <v>-4.7348786837945411E-2</v>
      </c>
    </row>
    <row r="6484" spans="1:12">
      <c r="A6484" s="98" t="s">
        <v>123</v>
      </c>
      <c r="B6484" s="98">
        <f t="shared" si="553"/>
        <v>16</v>
      </c>
      <c r="C6484" s="98">
        <f t="shared" si="554"/>
        <v>6</v>
      </c>
      <c r="D6484" s="98">
        <f>D6482</f>
        <v>198</v>
      </c>
      <c r="E6484" s="98">
        <f t="shared" si="552"/>
        <v>80</v>
      </c>
      <c r="F6484" s="397">
        <f>F6482+(E6484-E6482)*(F6485-F6482)/(E6485-E6482)</f>
        <v>4.0954333333333333</v>
      </c>
      <c r="G6484" s="98">
        <v>15</v>
      </c>
      <c r="H6484" s="491">
        <f>H6482+(E6484-E6482)*(H6485-H6482)/(E6485-E6482)</f>
        <v>0.27816666666666667</v>
      </c>
      <c r="I6484" s="492">
        <f>I6482+(E6484-E6482)*(I6485-I6482)/(E6485-E6482)</f>
        <v>14.766666666666667</v>
      </c>
      <c r="J6484" s="397">
        <f>J6482+(E6484-E6482)*(J6485-J6482)/(E6485-E6482)</f>
        <v>0.154</v>
      </c>
      <c r="K6484" s="469">
        <f t="shared" si="555"/>
        <v>14.72294787297783</v>
      </c>
      <c r="L6484" s="469">
        <f t="shared" si="556"/>
        <v>-4.3718793688837465E-2</v>
      </c>
    </row>
    <row r="6485" spans="1:12">
      <c r="A6485" s="480" t="s">
        <v>123</v>
      </c>
      <c r="B6485" s="480">
        <f t="shared" si="553"/>
        <v>16</v>
      </c>
      <c r="C6485" s="480">
        <f t="shared" si="554"/>
        <v>6</v>
      </c>
      <c r="D6485" s="480">
        <f>D6482</f>
        <v>198</v>
      </c>
      <c r="E6485" s="480">
        <f t="shared" si="552"/>
        <v>81</v>
      </c>
      <c r="F6485" s="484">
        <v>4.1075999999999997</v>
      </c>
      <c r="G6485" s="480">
        <v>15</v>
      </c>
      <c r="H6485" s="482">
        <v>0.27829500000000001</v>
      </c>
      <c r="I6485" s="483">
        <v>14.8</v>
      </c>
      <c r="J6485" s="484">
        <v>0.15260000000000001</v>
      </c>
      <c r="K6485" s="469">
        <f t="shared" si="555"/>
        <v>14.759877108823369</v>
      </c>
      <c r="L6485" s="469">
        <f t="shared" si="556"/>
        <v>-4.012289117663137E-2</v>
      </c>
    </row>
    <row r="6486" spans="1:12">
      <c r="A6486" s="98" t="s">
        <v>123</v>
      </c>
      <c r="B6486" s="98">
        <f t="shared" si="553"/>
        <v>16</v>
      </c>
      <c r="C6486" s="98">
        <f t="shared" si="554"/>
        <v>6</v>
      </c>
      <c r="D6486" s="98">
        <f>D6485</f>
        <v>198</v>
      </c>
      <c r="E6486" s="98">
        <f t="shared" si="552"/>
        <v>82</v>
      </c>
      <c r="F6486" s="397">
        <f>F6485+(E6486-E6485)*(F6488-F6485)/(E6488-E6485)</f>
        <v>4.1196333333333328</v>
      </c>
      <c r="G6486" s="98">
        <v>15</v>
      </c>
      <c r="H6486" s="491">
        <f>H6485+(E6486-E6485)*(H6488-H6485)/(E6488-E6485)</f>
        <v>0.27842333333333336</v>
      </c>
      <c r="I6486" s="492">
        <f>I6485+(E6486-E6485)*(I6488-I6485)/(E6488-E6485)</f>
        <v>14.833333333333334</v>
      </c>
      <c r="J6486" s="397">
        <f>J6485+(E6486-E6485)*(J6488-J6485)/(E6488-E6485)</f>
        <v>0.15116666666666667</v>
      </c>
      <c r="K6486" s="469">
        <f t="shared" si="555"/>
        <v>14.796293414105616</v>
      </c>
      <c r="L6486" s="469">
        <f t="shared" si="556"/>
        <v>-3.7039919227717988E-2</v>
      </c>
    </row>
    <row r="6487" spans="1:12">
      <c r="A6487" s="98" t="s">
        <v>123</v>
      </c>
      <c r="B6487" s="98">
        <f t="shared" si="553"/>
        <v>16</v>
      </c>
      <c r="C6487" s="98">
        <f t="shared" si="554"/>
        <v>6</v>
      </c>
      <c r="D6487" s="98">
        <f>D6485</f>
        <v>198</v>
      </c>
      <c r="E6487" s="98">
        <f t="shared" si="552"/>
        <v>83</v>
      </c>
      <c r="F6487" s="397">
        <f>F6485+(E6487-E6485)*(F6488-F6485)/(E6488-E6485)</f>
        <v>4.1316666666666668</v>
      </c>
      <c r="G6487" s="98">
        <v>15</v>
      </c>
      <c r="H6487" s="491">
        <f>H6485+(E6487-E6485)*(H6488-H6485)/(E6488-E6485)</f>
        <v>0.27855166666666664</v>
      </c>
      <c r="I6487" s="492">
        <f>I6485+(E6487-E6485)*(I6488-I6485)/(E6488-E6485)</f>
        <v>14.866666666666667</v>
      </c>
      <c r="J6487" s="397">
        <f>J6485+(E6487-E6485)*(J6488-J6485)/(E6488-E6485)</f>
        <v>0.14973333333333333</v>
      </c>
      <c r="K6487" s="469">
        <f t="shared" si="555"/>
        <v>14.832676164206523</v>
      </c>
      <c r="L6487" s="469">
        <f t="shared" si="556"/>
        <v>-3.3990502460143901E-2</v>
      </c>
    </row>
    <row r="6488" spans="1:12">
      <c r="A6488" s="480" t="s">
        <v>123</v>
      </c>
      <c r="B6488" s="480">
        <f t="shared" si="553"/>
        <v>16</v>
      </c>
      <c r="C6488" s="480">
        <f t="shared" si="554"/>
        <v>6</v>
      </c>
      <c r="D6488" s="480">
        <f>D6485</f>
        <v>198</v>
      </c>
      <c r="E6488" s="480">
        <f t="shared" si="552"/>
        <v>84</v>
      </c>
      <c r="F6488" s="484">
        <v>4.1436999999999999</v>
      </c>
      <c r="G6488" s="480">
        <v>15</v>
      </c>
      <c r="H6488" s="482">
        <v>0.27867999999999998</v>
      </c>
      <c r="I6488" s="483">
        <v>14.9</v>
      </c>
      <c r="J6488" s="484">
        <v>0.14829999999999999</v>
      </c>
      <c r="K6488" s="469">
        <f t="shared" si="555"/>
        <v>14.869025405482992</v>
      </c>
      <c r="L6488" s="469">
        <f t="shared" si="556"/>
        <v>-3.0974594517008569E-2</v>
      </c>
    </row>
    <row r="6489" spans="1:12">
      <c r="A6489" s="98" t="s">
        <v>123</v>
      </c>
      <c r="B6489" s="98">
        <f t="shared" si="553"/>
        <v>16</v>
      </c>
      <c r="C6489" s="98">
        <f t="shared" si="554"/>
        <v>6</v>
      </c>
      <c r="D6489" s="98">
        <f>D6488</f>
        <v>198</v>
      </c>
      <c r="E6489" s="98">
        <f t="shared" si="552"/>
        <v>85</v>
      </c>
      <c r="F6489" s="397">
        <f>F6488+(E6489-E6488)*(F6491-F6488)/(E6491-E6488)</f>
        <v>4.1556666666666668</v>
      </c>
      <c r="G6489" s="98">
        <v>15</v>
      </c>
      <c r="H6489" s="491">
        <f>H6488+(E6489-E6488)*(H6491-H6488)/(E6491-E6488)</f>
        <v>0.278808</v>
      </c>
      <c r="I6489" s="492">
        <f>I6488+(E6489-E6488)*(I6491-I6488)/(E6491-E6488)</f>
        <v>14.933333333333334</v>
      </c>
      <c r="J6489" s="397">
        <f>J6488+(E6489-E6488)*(J6491-J6488)/(E6491-E6488)</f>
        <v>0.1469</v>
      </c>
      <c r="K6489" s="469">
        <f t="shared" si="555"/>
        <v>14.905119891346972</v>
      </c>
      <c r="L6489" s="469">
        <f t="shared" si="556"/>
        <v>-2.8213441986361332E-2</v>
      </c>
    </row>
    <row r="6490" spans="1:12">
      <c r="A6490" s="98" t="s">
        <v>123</v>
      </c>
      <c r="B6490" s="98">
        <f t="shared" si="553"/>
        <v>16</v>
      </c>
      <c r="C6490" s="98">
        <f t="shared" si="554"/>
        <v>6</v>
      </c>
      <c r="D6490" s="98">
        <f>D6488</f>
        <v>198</v>
      </c>
      <c r="E6490" s="98">
        <f t="shared" si="552"/>
        <v>86</v>
      </c>
      <c r="F6490" s="397">
        <f>F6488+(E6490-E6488)*(F6491-F6488)/(E6491-E6488)</f>
        <v>4.1676333333333329</v>
      </c>
      <c r="G6490" s="98">
        <v>15</v>
      </c>
      <c r="H6490" s="491">
        <f>H6488+(E6490-E6488)*(H6491-H6488)/(E6491-E6488)</f>
        <v>0.27893599999999996</v>
      </c>
      <c r="I6490" s="492">
        <f>I6488+(E6490-E6488)*(I6491-I6488)/(E6491-E6488)</f>
        <v>14.966666666666667</v>
      </c>
      <c r="J6490" s="397">
        <f>J6488+(E6490-E6488)*(J6491-J6488)/(E6491-E6488)</f>
        <v>0.14549999999999999</v>
      </c>
      <c r="K6490" s="469">
        <f t="shared" si="555"/>
        <v>14.941181250657261</v>
      </c>
      <c r="L6490" s="469">
        <f t="shared" si="556"/>
        <v>-2.5485416009406237E-2</v>
      </c>
    </row>
    <row r="6491" spans="1:12">
      <c r="A6491" s="480" t="s">
        <v>123</v>
      </c>
      <c r="B6491" s="480">
        <f t="shared" si="553"/>
        <v>16</v>
      </c>
      <c r="C6491" s="480">
        <f t="shared" si="554"/>
        <v>6</v>
      </c>
      <c r="D6491" s="480">
        <f>D6488</f>
        <v>198</v>
      </c>
      <c r="E6491" s="480">
        <f t="shared" si="552"/>
        <v>87</v>
      </c>
      <c r="F6491" s="484">
        <v>4.1795999999999998</v>
      </c>
      <c r="G6491" s="480">
        <v>15</v>
      </c>
      <c r="H6491" s="482">
        <v>0.27906399999999998</v>
      </c>
      <c r="I6491" s="483">
        <v>15</v>
      </c>
      <c r="J6491" s="484">
        <v>0.14410000000000001</v>
      </c>
      <c r="K6491" s="469">
        <f t="shared" si="555"/>
        <v>14.977209528996934</v>
      </c>
      <c r="L6491" s="469">
        <f t="shared" si="556"/>
        <v>-2.2790471003066415E-2</v>
      </c>
    </row>
    <row r="6492" spans="1:12">
      <c r="A6492" s="98" t="s">
        <v>123</v>
      </c>
      <c r="B6492" s="98">
        <f t="shared" si="553"/>
        <v>16</v>
      </c>
      <c r="C6492" s="98">
        <f t="shared" si="554"/>
        <v>6</v>
      </c>
      <c r="D6492" s="98">
        <f>D6491</f>
        <v>198</v>
      </c>
      <c r="E6492" s="98">
        <f t="shared" si="552"/>
        <v>88</v>
      </c>
      <c r="F6492" s="397">
        <f>F6491+(E6492-E6491)*(F6494-F6491)/(E6494-E6491)</f>
        <v>4.1914333333333333</v>
      </c>
      <c r="G6492" s="98">
        <v>15</v>
      </c>
      <c r="H6492" s="491">
        <f>H6491+(E6492-E6491)*(H6494-H6491)/(E6494-E6491)</f>
        <v>0.27919233333333332</v>
      </c>
      <c r="I6492" s="492">
        <f>I6491+(E6492-E6491)*(I6494-I6491)/(E6494-E6491)</f>
        <v>15.033333333333333</v>
      </c>
      <c r="J6492" s="397">
        <f>J6491+(E6492-E6491)*(J6494-J6491)/(E6494-E6491)</f>
        <v>0.14269999999999999</v>
      </c>
      <c r="K6492" s="469">
        <f t="shared" si="555"/>
        <v>15.012709279266264</v>
      </c>
      <c r="L6492" s="469">
        <f t="shared" si="556"/>
        <v>-2.0624054067068798E-2</v>
      </c>
    </row>
    <row r="6493" spans="1:12">
      <c r="A6493" s="98" t="s">
        <v>123</v>
      </c>
      <c r="B6493" s="98">
        <f t="shared" si="553"/>
        <v>16</v>
      </c>
      <c r="C6493" s="98">
        <f t="shared" si="554"/>
        <v>6</v>
      </c>
      <c r="D6493" s="98">
        <f>D6491</f>
        <v>198</v>
      </c>
      <c r="E6493" s="98">
        <f t="shared" si="552"/>
        <v>89</v>
      </c>
      <c r="F6493" s="397">
        <f>F6491+(E6493-E6491)*(F6494-F6491)/(E6494-E6491)</f>
        <v>4.203266666666666</v>
      </c>
      <c r="G6493" s="98">
        <v>15</v>
      </c>
      <c r="H6493" s="491">
        <f>H6491+(E6493-E6491)*(H6494-H6491)/(E6494-E6491)</f>
        <v>0.27932066666666666</v>
      </c>
      <c r="I6493" s="492">
        <f>I6491+(E6493-E6491)*(I6494-I6491)/(E6494-E6491)</f>
        <v>15.066666666666666</v>
      </c>
      <c r="J6493" s="397">
        <f>J6491+(E6493-E6491)*(J6494-J6491)/(E6494-E6491)</f>
        <v>0.14130000000000001</v>
      </c>
      <c r="K6493" s="469">
        <f t="shared" si="555"/>
        <v>15.048176408954104</v>
      </c>
      <c r="L6493" s="469">
        <f t="shared" si="556"/>
        <v>-1.8490257712562297E-2</v>
      </c>
    </row>
    <row r="6494" spans="1:12">
      <c r="A6494" s="480" t="s">
        <v>123</v>
      </c>
      <c r="B6494" s="480">
        <f t="shared" si="553"/>
        <v>16</v>
      </c>
      <c r="C6494" s="480">
        <f t="shared" si="554"/>
        <v>6</v>
      </c>
      <c r="D6494" s="480">
        <f>D6491</f>
        <v>198</v>
      </c>
      <c r="E6494" s="480">
        <f t="shared" si="552"/>
        <v>90</v>
      </c>
      <c r="F6494" s="484">
        <v>4.2150999999999996</v>
      </c>
      <c r="G6494" s="480">
        <v>15</v>
      </c>
      <c r="H6494" s="482">
        <v>0.279449</v>
      </c>
      <c r="I6494" s="483">
        <v>15.1</v>
      </c>
      <c r="J6494" s="484">
        <v>0.1399</v>
      </c>
      <c r="K6494" s="469">
        <f t="shared" si="555"/>
        <v>15.083610963002192</v>
      </c>
      <c r="L6494" s="469">
        <f t="shared" si="556"/>
        <v>-1.6389036997807693E-2</v>
      </c>
    </row>
    <row r="6495" spans="1:12">
      <c r="A6495" s="98" t="s">
        <v>123</v>
      </c>
      <c r="B6495" s="98">
        <f t="shared" si="553"/>
        <v>16</v>
      </c>
      <c r="C6495" s="98">
        <f t="shared" si="554"/>
        <v>6</v>
      </c>
      <c r="D6495" s="98">
        <f>D6494</f>
        <v>198</v>
      </c>
      <c r="E6495" s="98">
        <f t="shared" si="552"/>
        <v>91</v>
      </c>
      <c r="F6495" s="397">
        <f>F6494+(E6495-E6494)*(F6497-F6494)/(E6497-E6494)</f>
        <v>4.2268666666666661</v>
      </c>
      <c r="G6495" s="98">
        <v>15</v>
      </c>
      <c r="H6495" s="491">
        <f>H6494+(E6495-E6494)*(H6497-H6494)/(E6497-E6494)</f>
        <v>0.27957766666666667</v>
      </c>
      <c r="I6495" s="492">
        <f>I6494+(E6495-E6494)*(I6497-I6494)/(E6497-E6494)</f>
        <v>15.133333333333333</v>
      </c>
      <c r="J6495" s="397">
        <f>J6494+(E6495-E6494)*(J6497-J6494)/(E6497-E6494)</f>
        <v>0.13846666666666665</v>
      </c>
      <c r="K6495" s="469">
        <f t="shared" si="555"/>
        <v>15.118756505347946</v>
      </c>
      <c r="L6495" s="469">
        <f t="shared" si="556"/>
        <v>-1.4576827985386842E-2</v>
      </c>
    </row>
    <row r="6496" spans="1:12">
      <c r="A6496" s="98" t="s">
        <v>123</v>
      </c>
      <c r="B6496" s="98">
        <f t="shared" si="553"/>
        <v>16</v>
      </c>
      <c r="C6496" s="98">
        <f t="shared" si="554"/>
        <v>6</v>
      </c>
      <c r="D6496" s="98">
        <f>D6494</f>
        <v>198</v>
      </c>
      <c r="E6496" s="98">
        <f t="shared" si="552"/>
        <v>92</v>
      </c>
      <c r="F6496" s="397">
        <f>F6494+(E6496-E6494)*(F6497-F6494)/(E6497-E6494)</f>
        <v>4.2386333333333335</v>
      </c>
      <c r="G6496" s="98">
        <v>15</v>
      </c>
      <c r="H6496" s="491">
        <f>H6494+(E6496-E6494)*(H6497-H6494)/(E6497-E6494)</f>
        <v>0.27970633333333333</v>
      </c>
      <c r="I6496" s="492">
        <f>I6494+(E6496-E6494)*(I6497-I6494)/(E6497-E6494)</f>
        <v>15.166666666666666</v>
      </c>
      <c r="J6496" s="397">
        <f>J6494+(E6496-E6494)*(J6497-J6494)/(E6497-E6494)</f>
        <v>0.13703333333333334</v>
      </c>
      <c r="K6496" s="469">
        <f t="shared" si="555"/>
        <v>15.153869713354126</v>
      </c>
      <c r="L6496" s="469">
        <f t="shared" si="556"/>
        <v>-1.2796953312539827E-2</v>
      </c>
    </row>
    <row r="6497" spans="1:12">
      <c r="A6497" s="480" t="s">
        <v>123</v>
      </c>
      <c r="B6497" s="480">
        <f t="shared" si="553"/>
        <v>16</v>
      </c>
      <c r="C6497" s="480">
        <f t="shared" si="554"/>
        <v>6</v>
      </c>
      <c r="D6497" s="480">
        <f>D6494</f>
        <v>198</v>
      </c>
      <c r="E6497" s="480">
        <f t="shared" si="552"/>
        <v>93</v>
      </c>
      <c r="F6497" s="484">
        <v>4.2504</v>
      </c>
      <c r="G6497" s="480">
        <v>15</v>
      </c>
      <c r="H6497" s="482">
        <v>0.279835</v>
      </c>
      <c r="I6497" s="483">
        <v>15.2</v>
      </c>
      <c r="J6497" s="484">
        <v>0.1356</v>
      </c>
      <c r="K6497" s="469">
        <f t="shared" si="555"/>
        <v>15.188950631622205</v>
      </c>
      <c r="L6497" s="469">
        <f t="shared" si="556"/>
        <v>-1.1049368377793911E-2</v>
      </c>
    </row>
    <row r="6498" spans="1:12">
      <c r="A6498" s="98" t="s">
        <v>123</v>
      </c>
      <c r="B6498" s="98">
        <f t="shared" si="553"/>
        <v>16</v>
      </c>
      <c r="C6498" s="98">
        <f t="shared" si="554"/>
        <v>6</v>
      </c>
      <c r="D6498" s="98">
        <f>D6497</f>
        <v>198</v>
      </c>
      <c r="E6498" s="98">
        <f t="shared" si="552"/>
        <v>94</v>
      </c>
      <c r="F6498" s="397">
        <f>F6497+(E6498-E6497)*(F6500-F6497)/(E6500-E6497)</f>
        <v>4.2620666666666667</v>
      </c>
      <c r="G6498" s="98">
        <v>15</v>
      </c>
      <c r="H6498" s="491">
        <f>H6497+(E6498-E6497)*(H6500-H6497)/(E6500-E6497)</f>
        <v>0.27996366666666667</v>
      </c>
      <c r="I6498" s="492">
        <f>I6497+(E6498-E6497)*(I6500-I6497)/(E6500-E6497)</f>
        <v>15.233333333333333</v>
      </c>
      <c r="J6498" s="397">
        <f>J6497+(E6498-E6497)*(J6500-J6497)/(E6500-E6497)</f>
        <v>0.13419999999999999</v>
      </c>
      <c r="K6498" s="469">
        <f t="shared" si="555"/>
        <v>15.223642115464983</v>
      </c>
      <c r="L6498" s="469">
        <f t="shared" si="556"/>
        <v>-9.6912178683492556E-3</v>
      </c>
    </row>
    <row r="6499" spans="1:12">
      <c r="A6499" s="98" t="s">
        <v>123</v>
      </c>
      <c r="B6499" s="98">
        <f t="shared" si="553"/>
        <v>16</v>
      </c>
      <c r="C6499" s="98">
        <f t="shared" si="554"/>
        <v>6</v>
      </c>
      <c r="D6499" s="98">
        <f>D6497</f>
        <v>198</v>
      </c>
      <c r="E6499" s="98">
        <f t="shared" si="552"/>
        <v>95</v>
      </c>
      <c r="F6499" s="397">
        <f>F6497+(E6499-E6497)*(F6500-F6497)/(E6500-E6497)</f>
        <v>4.2737333333333334</v>
      </c>
      <c r="G6499" s="98">
        <v>15</v>
      </c>
      <c r="H6499" s="491">
        <f>H6497+(E6499-E6497)*(H6500-H6497)/(E6500-E6497)</f>
        <v>0.28009233333333333</v>
      </c>
      <c r="I6499" s="492">
        <f>I6497+(E6499-E6497)*(I6500-I6497)/(E6500-E6497)</f>
        <v>15.266666666666667</v>
      </c>
      <c r="J6499" s="397">
        <f>J6497+(E6499-E6497)*(J6500-J6497)/(E6500-E6497)</f>
        <v>0.1328</v>
      </c>
      <c r="K6499" s="469">
        <f t="shared" si="555"/>
        <v>15.258301726692508</v>
      </c>
      <c r="L6499" s="469">
        <f t="shared" si="556"/>
        <v>-8.3649399741592134E-3</v>
      </c>
    </row>
    <row r="6500" spans="1:12">
      <c r="A6500" s="480" t="s">
        <v>123</v>
      </c>
      <c r="B6500" s="480">
        <f t="shared" si="553"/>
        <v>16</v>
      </c>
      <c r="C6500" s="480">
        <f t="shared" si="554"/>
        <v>6</v>
      </c>
      <c r="D6500" s="480">
        <f>D6497</f>
        <v>198</v>
      </c>
      <c r="E6500" s="480">
        <f t="shared" si="552"/>
        <v>96</v>
      </c>
      <c r="F6500" s="484">
        <v>4.2854000000000001</v>
      </c>
      <c r="G6500" s="480">
        <v>15</v>
      </c>
      <c r="H6500" s="482">
        <v>0.280221</v>
      </c>
      <c r="I6500" s="483">
        <v>15.3</v>
      </c>
      <c r="J6500" s="484">
        <v>0.13139999999999999</v>
      </c>
      <c r="K6500" s="469">
        <f t="shared" si="555"/>
        <v>15.292929509208804</v>
      </c>
      <c r="L6500" s="469">
        <f t="shared" si="556"/>
        <v>-7.0704907911967041E-3</v>
      </c>
    </row>
    <row r="6501" spans="1:12">
      <c r="A6501" s="98" t="s">
        <v>123</v>
      </c>
      <c r="B6501" s="98">
        <f t="shared" si="553"/>
        <v>16</v>
      </c>
      <c r="C6501" s="98">
        <f t="shared" si="554"/>
        <v>6</v>
      </c>
      <c r="D6501" s="98">
        <f>D6500</f>
        <v>198</v>
      </c>
      <c r="E6501" s="98">
        <f t="shared" si="552"/>
        <v>97</v>
      </c>
      <c r="F6501" s="397">
        <f>F6500+(E6501-E6500)*(F6503-F6500)/(E6503-E6500)</f>
        <v>4.2969333333333335</v>
      </c>
      <c r="G6501" s="98">
        <v>15</v>
      </c>
      <c r="H6501" s="491">
        <f>H6500+(E6501-E6500)*(H6503-H6500)/(E6503-E6500)</f>
        <v>0.28034999999999999</v>
      </c>
      <c r="I6501" s="492">
        <f>I6500+(E6501-E6500)*(I6503-I6500)/(E6503-E6500)</f>
        <v>15.333333333333334</v>
      </c>
      <c r="J6501" s="397">
        <f>J6500+(E6501-E6500)*(J6503-J6500)/(E6503-E6500)</f>
        <v>0.12996666666666665</v>
      </c>
      <c r="K6501" s="469">
        <f t="shared" si="555"/>
        <v>15.32703168658225</v>
      </c>
      <c r="L6501" s="469">
        <f t="shared" si="556"/>
        <v>-6.3016467510834673E-3</v>
      </c>
    </row>
    <row r="6502" spans="1:12">
      <c r="A6502" s="98" t="s">
        <v>123</v>
      </c>
      <c r="B6502" s="98">
        <f t="shared" si="553"/>
        <v>16</v>
      </c>
      <c r="C6502" s="98">
        <f t="shared" si="554"/>
        <v>6</v>
      </c>
      <c r="D6502" s="98">
        <f>D6500</f>
        <v>198</v>
      </c>
      <c r="E6502" s="98">
        <f t="shared" si="552"/>
        <v>98</v>
      </c>
      <c r="F6502" s="397">
        <f>F6500+(E6502-E6500)*(F6503-F6500)/(E6503-E6500)</f>
        <v>4.3084666666666669</v>
      </c>
      <c r="G6502" s="98">
        <v>15</v>
      </c>
      <c r="H6502" s="491">
        <f>H6500+(E6502-E6500)*(H6503-H6500)/(E6503-E6500)</f>
        <v>0.28047900000000003</v>
      </c>
      <c r="I6502" s="492">
        <f>I6500+(E6502-E6500)*(I6503-I6500)/(E6503-E6500)</f>
        <v>15.366666666666667</v>
      </c>
      <c r="J6502" s="397">
        <f>J6500+(E6502-E6500)*(J6503-J6500)/(E6503-E6500)</f>
        <v>0.12853333333333333</v>
      </c>
      <c r="K6502" s="469">
        <f t="shared" si="555"/>
        <v>15.361102494898606</v>
      </c>
      <c r="L6502" s="469">
        <f t="shared" si="556"/>
        <v>-5.5641717680607883E-3</v>
      </c>
    </row>
    <row r="6503" spans="1:12">
      <c r="A6503" s="480" t="s">
        <v>123</v>
      </c>
      <c r="B6503" s="480">
        <f t="shared" si="553"/>
        <v>16</v>
      </c>
      <c r="C6503" s="480">
        <f t="shared" si="554"/>
        <v>6</v>
      </c>
      <c r="D6503" s="480">
        <f>D6500</f>
        <v>198</v>
      </c>
      <c r="E6503" s="480">
        <f t="shared" si="552"/>
        <v>99</v>
      </c>
      <c r="F6503" s="484">
        <v>4.32</v>
      </c>
      <c r="G6503" s="480">
        <v>15</v>
      </c>
      <c r="H6503" s="482">
        <v>0.28060800000000002</v>
      </c>
      <c r="I6503" s="483">
        <v>15.4</v>
      </c>
      <c r="J6503" s="484">
        <v>0.12709999999999999</v>
      </c>
      <c r="K6503" s="469">
        <f t="shared" si="555"/>
        <v>15.395141977420458</v>
      </c>
      <c r="L6503" s="469">
        <f t="shared" si="556"/>
        <v>-4.8580225795422649E-3</v>
      </c>
    </row>
    <row r="6504" spans="1:12">
      <c r="A6504" s="98" t="s">
        <v>123</v>
      </c>
      <c r="B6504" s="98">
        <f t="shared" si="553"/>
        <v>16</v>
      </c>
      <c r="C6504" s="98">
        <f t="shared" si="554"/>
        <v>6</v>
      </c>
      <c r="D6504" s="98">
        <f>D6503</f>
        <v>198</v>
      </c>
      <c r="E6504" s="98">
        <f t="shared" si="552"/>
        <v>100</v>
      </c>
      <c r="F6504" s="397">
        <f>F6503+(E6504-E6503)*(F6506-F6503)/(E6506-E6503)</f>
        <v>4.3314666666666666</v>
      </c>
      <c r="G6504" s="98">
        <v>15</v>
      </c>
      <c r="H6504" s="491">
        <f>H6503+(E6504-E6503)*(H6506-H6503)/(E6506-E6503)</f>
        <v>0.28073733333333334</v>
      </c>
      <c r="I6504" s="492">
        <f>I6503+(E6504-E6503)*(I6506-I6503)/(E6506-E6503)</f>
        <v>15.433333333333334</v>
      </c>
      <c r="J6504" s="397">
        <f>J6503+(E6504-E6503)*(J6506-J6503)/(E6506-E6503)</f>
        <v>0.12569999999999998</v>
      </c>
      <c r="K6504" s="469">
        <f t="shared" si="555"/>
        <v>15.428894387636367</v>
      </c>
      <c r="L6504" s="469">
        <f t="shared" si="556"/>
        <v>-4.4389456969664565E-3</v>
      </c>
    </row>
    <row r="6505" spans="1:12">
      <c r="A6505" s="98" t="s">
        <v>123</v>
      </c>
      <c r="B6505" s="98">
        <f t="shared" si="553"/>
        <v>16</v>
      </c>
      <c r="C6505" s="98">
        <f t="shared" si="554"/>
        <v>6</v>
      </c>
      <c r="D6505" s="98">
        <f>D6503</f>
        <v>198</v>
      </c>
      <c r="E6505" s="98">
        <f t="shared" si="552"/>
        <v>101</v>
      </c>
      <c r="F6505" s="397">
        <f>F6503+(E6505-E6503)*(F6506-F6503)/(E6506-E6503)</f>
        <v>4.3429333333333338</v>
      </c>
      <c r="G6505" s="98">
        <v>15</v>
      </c>
      <c r="H6505" s="491">
        <f>H6503+(E6505-E6503)*(H6506-H6503)/(E6506-E6503)</f>
        <v>0.28086666666666671</v>
      </c>
      <c r="I6505" s="492">
        <f>I6503+(E6505-E6503)*(I6506-I6503)/(E6506-E6503)</f>
        <v>15.466666666666667</v>
      </c>
      <c r="J6505" s="397">
        <f>J6503+(E6505-E6503)*(J6506-J6503)/(E6506-E6503)</f>
        <v>0.12429999999999999</v>
      </c>
      <c r="K6505" s="469">
        <f t="shared" si="555"/>
        <v>15.462615713268454</v>
      </c>
      <c r="L6505" s="469">
        <f t="shared" si="556"/>
        <v>-4.0509533982131529E-3</v>
      </c>
    </row>
    <row r="6506" spans="1:12">
      <c r="A6506" s="480" t="s">
        <v>123</v>
      </c>
      <c r="B6506" s="480">
        <f t="shared" si="553"/>
        <v>16</v>
      </c>
      <c r="C6506" s="480">
        <f t="shared" si="554"/>
        <v>6</v>
      </c>
      <c r="D6506" s="480">
        <f>D6503</f>
        <v>198</v>
      </c>
      <c r="E6506" s="480">
        <f t="shared" si="552"/>
        <v>102</v>
      </c>
      <c r="F6506" s="484">
        <v>4.3544</v>
      </c>
      <c r="G6506" s="480">
        <v>15</v>
      </c>
      <c r="H6506" s="482">
        <v>0.28099600000000002</v>
      </c>
      <c r="I6506" s="483">
        <v>15.5</v>
      </c>
      <c r="J6506" s="484">
        <v>0.1229</v>
      </c>
      <c r="K6506" s="469">
        <f t="shared" si="555"/>
        <v>15.496305997238395</v>
      </c>
      <c r="L6506" s="469">
        <f t="shared" si="556"/>
        <v>-3.6940027616054749E-3</v>
      </c>
    </row>
    <row r="6507" spans="1:12">
      <c r="A6507" s="98" t="s">
        <v>123</v>
      </c>
      <c r="B6507" s="98">
        <f t="shared" si="553"/>
        <v>16</v>
      </c>
      <c r="C6507" s="98">
        <f t="shared" si="554"/>
        <v>6</v>
      </c>
      <c r="D6507" s="98">
        <f>D6506</f>
        <v>198</v>
      </c>
      <c r="E6507" s="98">
        <f t="shared" si="552"/>
        <v>103</v>
      </c>
      <c r="F6507" s="397">
        <f>F6506+(E6507-E6506)*(F6509-F6506)/(E6509-E6506)</f>
        <v>4.3658000000000001</v>
      </c>
      <c r="G6507" s="98">
        <v>15</v>
      </c>
      <c r="H6507" s="491">
        <f>H6506+(E6507-E6506)*(H6509-H6506)/(E6509-E6506)</f>
        <v>0.28112566666666666</v>
      </c>
      <c r="I6507" s="492">
        <f>I6506+(E6507-E6506)*(I6509-I6506)/(E6509-E6506)</f>
        <v>15.533333333333333</v>
      </c>
      <c r="J6507" s="397">
        <f>J6506+(E6507-E6506)*(J6509-J6506)/(E6509-E6506)</f>
        <v>0.1215</v>
      </c>
      <c r="K6507" s="469">
        <f t="shared" si="555"/>
        <v>15.529709726492424</v>
      </c>
      <c r="L6507" s="469">
        <f t="shared" si="556"/>
        <v>-3.6236068409092326E-3</v>
      </c>
    </row>
    <row r="6508" spans="1:12">
      <c r="A6508" s="98" t="s">
        <v>123</v>
      </c>
      <c r="B6508" s="98">
        <f t="shared" si="553"/>
        <v>16</v>
      </c>
      <c r="C6508" s="98">
        <f t="shared" si="554"/>
        <v>6</v>
      </c>
      <c r="D6508" s="98">
        <f>D6506</f>
        <v>198</v>
      </c>
      <c r="E6508" s="98">
        <f t="shared" si="552"/>
        <v>104</v>
      </c>
      <c r="F6508" s="397">
        <f>F6506+(E6508-E6506)*(F6509-F6506)/(E6509-E6506)</f>
        <v>4.3772000000000002</v>
      </c>
      <c r="G6508" s="98">
        <v>15</v>
      </c>
      <c r="H6508" s="491">
        <f>H6506+(E6508-E6506)*(H6509-H6506)/(E6509-E6506)</f>
        <v>0.28125533333333336</v>
      </c>
      <c r="I6508" s="492">
        <f>I6506+(E6508-E6506)*(I6509-I6506)/(E6509-E6506)</f>
        <v>15.566666666666666</v>
      </c>
      <c r="J6508" s="397">
        <f>J6506+(E6508-E6506)*(J6509-J6506)/(E6509-E6506)</f>
        <v>0.1201</v>
      </c>
      <c r="K6508" s="469">
        <f t="shared" si="555"/>
        <v>15.563082655617789</v>
      </c>
      <c r="L6508" s="469">
        <f t="shared" si="556"/>
        <v>-3.5840110488774002E-3</v>
      </c>
    </row>
    <row r="6509" spans="1:12">
      <c r="A6509" s="480" t="s">
        <v>123</v>
      </c>
      <c r="B6509" s="480">
        <f t="shared" si="553"/>
        <v>16</v>
      </c>
      <c r="C6509" s="480">
        <f t="shared" si="554"/>
        <v>6</v>
      </c>
      <c r="D6509" s="480">
        <f>D6506</f>
        <v>198</v>
      </c>
      <c r="E6509" s="480">
        <f t="shared" si="552"/>
        <v>105</v>
      </c>
      <c r="F6509" s="484">
        <v>4.3886000000000003</v>
      </c>
      <c r="G6509" s="480">
        <v>15</v>
      </c>
      <c r="H6509" s="482">
        <v>0.281385</v>
      </c>
      <c r="I6509" s="483">
        <v>15.6</v>
      </c>
      <c r="J6509" s="484">
        <v>0.1187</v>
      </c>
      <c r="K6509" s="469">
        <f t="shared" si="555"/>
        <v>15.59642482719406</v>
      </c>
      <c r="L6509" s="469">
        <f t="shared" si="556"/>
        <v>-3.5751728059398857E-3</v>
      </c>
    </row>
    <row r="6510" spans="1:12">
      <c r="A6510" s="98" t="s">
        <v>123</v>
      </c>
      <c r="B6510" s="98">
        <f t="shared" si="553"/>
        <v>16</v>
      </c>
      <c r="C6510" s="98">
        <f t="shared" si="554"/>
        <v>6</v>
      </c>
      <c r="D6510" s="98">
        <f>D6509</f>
        <v>198</v>
      </c>
      <c r="E6510" s="98">
        <f t="shared" si="552"/>
        <v>106</v>
      </c>
      <c r="F6510" s="397">
        <f>F6509+(E6510-E6509)*(F6512-F6509)/(E6512-E6509)</f>
        <v>4.399866666666667</v>
      </c>
      <c r="G6510" s="98">
        <v>15</v>
      </c>
      <c r="H6510" s="491">
        <f>H6509+(E6510-E6509)*(H6512-H6509)/(E6512-E6509)</f>
        <v>0.28151533333333334</v>
      </c>
      <c r="I6510" s="492">
        <f>I6509+(E6510-E6509)*(I6512-I6509)/(E6512-E6509)</f>
        <v>15.633333333333333</v>
      </c>
      <c r="J6510" s="397">
        <f>J6509+(E6510-E6509)*(J6512-J6509)/(E6512-E6509)</f>
        <v>0.11726666666666667</v>
      </c>
      <c r="K6510" s="469">
        <f t="shared" si="555"/>
        <v>15.629225643126604</v>
      </c>
      <c r="L6510" s="469">
        <f t="shared" si="556"/>
        <v>-4.1076902067285204E-3</v>
      </c>
    </row>
    <row r="6511" spans="1:12">
      <c r="A6511" s="98" t="s">
        <v>123</v>
      </c>
      <c r="B6511" s="98">
        <f t="shared" si="553"/>
        <v>16</v>
      </c>
      <c r="C6511" s="98">
        <f t="shared" si="554"/>
        <v>6</v>
      </c>
      <c r="D6511" s="98">
        <f>D6509</f>
        <v>198</v>
      </c>
      <c r="E6511" s="98">
        <f t="shared" si="552"/>
        <v>107</v>
      </c>
      <c r="F6511" s="397">
        <f>F6509+(E6511-E6509)*(F6512-F6509)/(E6512-E6509)</f>
        <v>4.4111333333333329</v>
      </c>
      <c r="G6511" s="98">
        <v>15</v>
      </c>
      <c r="H6511" s="491">
        <f>H6509+(E6511-E6509)*(H6512-H6509)/(E6512-E6509)</f>
        <v>0.28164566666666668</v>
      </c>
      <c r="I6511" s="492">
        <f>I6509+(E6511-E6509)*(I6512-I6509)/(E6512-E6509)</f>
        <v>15.666666666666666</v>
      </c>
      <c r="J6511" s="397">
        <f>J6509+(E6511-E6509)*(J6512-J6509)/(E6512-E6509)</f>
        <v>0.11583333333333333</v>
      </c>
      <c r="K6511" s="469">
        <f t="shared" si="555"/>
        <v>15.661996101484487</v>
      </c>
      <c r="L6511" s="469">
        <f t="shared" si="556"/>
        <v>-4.6705651821792316E-3</v>
      </c>
    </row>
    <row r="6512" spans="1:12">
      <c r="A6512" s="480" t="s">
        <v>123</v>
      </c>
      <c r="B6512" s="480">
        <f t="shared" si="553"/>
        <v>16</v>
      </c>
      <c r="C6512" s="480">
        <f t="shared" si="554"/>
        <v>6</v>
      </c>
      <c r="D6512" s="480">
        <f>D6509</f>
        <v>198</v>
      </c>
      <c r="E6512" s="480">
        <f t="shared" si="552"/>
        <v>108</v>
      </c>
      <c r="F6512" s="484">
        <v>4.4223999999999997</v>
      </c>
      <c r="G6512" s="480">
        <v>15</v>
      </c>
      <c r="H6512" s="482">
        <v>0.28177600000000003</v>
      </c>
      <c r="I6512" s="483">
        <v>15.7</v>
      </c>
      <c r="J6512" s="484">
        <v>0.1144</v>
      </c>
      <c r="K6512" s="469">
        <f t="shared" si="555"/>
        <v>15.694736244392706</v>
      </c>
      <c r="L6512" s="469">
        <f t="shared" si="556"/>
        <v>-5.2637556072934188E-3</v>
      </c>
    </row>
    <row r="6513" spans="1:12">
      <c r="A6513" s="98" t="s">
        <v>123</v>
      </c>
      <c r="B6513" s="98">
        <f t="shared" si="553"/>
        <v>16</v>
      </c>
      <c r="C6513" s="98">
        <f t="shared" si="554"/>
        <v>6</v>
      </c>
      <c r="D6513" s="98">
        <f>D6512</f>
        <v>198</v>
      </c>
      <c r="E6513" s="98">
        <f t="shared" si="552"/>
        <v>109</v>
      </c>
      <c r="F6513" s="397">
        <f>F6512+(E6513-E6512)*(F6515-F6512)/(E6515-E6512)</f>
        <v>4.4336000000000002</v>
      </c>
      <c r="G6513" s="98">
        <v>15</v>
      </c>
      <c r="H6513" s="491">
        <f>H6512+(E6513-E6512)*(H6515-H6512)/(E6515-E6512)</f>
        <v>0.28190666666666669</v>
      </c>
      <c r="I6513" s="492">
        <f>I6512+(E6513-E6512)*(I6515-I6512)/(E6515-E6512)</f>
        <v>15.733333333333333</v>
      </c>
      <c r="J6513" s="397">
        <f>J6512+(E6513-E6512)*(J6515-J6512)/(E6515-E6512)</f>
        <v>0.113</v>
      </c>
      <c r="K6513" s="469">
        <f t="shared" si="555"/>
        <v>15.727191032493023</v>
      </c>
      <c r="L6513" s="469">
        <f t="shared" si="556"/>
        <v>-6.1423008403096446E-3</v>
      </c>
    </row>
    <row r="6514" spans="1:12">
      <c r="A6514" s="98" t="s">
        <v>123</v>
      </c>
      <c r="B6514" s="98">
        <f t="shared" si="553"/>
        <v>16</v>
      </c>
      <c r="C6514" s="98">
        <f t="shared" si="554"/>
        <v>6</v>
      </c>
      <c r="D6514" s="98">
        <f>D6512</f>
        <v>198</v>
      </c>
      <c r="E6514" s="98">
        <f t="shared" si="552"/>
        <v>110</v>
      </c>
      <c r="F6514" s="397">
        <f>F6512+(E6514-E6512)*(F6515-F6512)/(E6515-E6512)</f>
        <v>4.4447999999999999</v>
      </c>
      <c r="G6514" s="98">
        <v>15</v>
      </c>
      <c r="H6514" s="491">
        <f>H6512+(E6514-E6512)*(H6515-H6512)/(E6515-E6512)</f>
        <v>0.28203733333333331</v>
      </c>
      <c r="I6514" s="492">
        <f>I6512+(E6514-E6512)*(I6515-I6512)/(E6515-E6512)</f>
        <v>15.766666666666667</v>
      </c>
      <c r="J6514" s="397">
        <f>J6512+(E6514-E6512)*(J6515-J6512)/(E6515-E6512)</f>
        <v>0.1116</v>
      </c>
      <c r="K6514" s="469">
        <f t="shared" si="555"/>
        <v>15.759615748269734</v>
      </c>
      <c r="L6514" s="469">
        <f t="shared" si="556"/>
        <v>-7.0509183969331701E-3</v>
      </c>
    </row>
    <row r="6515" spans="1:12">
      <c r="A6515" s="480" t="s">
        <v>123</v>
      </c>
      <c r="B6515" s="480">
        <f t="shared" si="553"/>
        <v>16</v>
      </c>
      <c r="C6515" s="480">
        <f t="shared" si="554"/>
        <v>6</v>
      </c>
      <c r="D6515" s="480">
        <f>D6512</f>
        <v>198</v>
      </c>
      <c r="E6515" s="480">
        <f t="shared" si="552"/>
        <v>111</v>
      </c>
      <c r="F6515" s="484">
        <v>4.4560000000000004</v>
      </c>
      <c r="G6515" s="480">
        <v>15</v>
      </c>
      <c r="H6515" s="482">
        <v>0.28216799999999997</v>
      </c>
      <c r="I6515" s="483">
        <v>15.8</v>
      </c>
      <c r="J6515" s="484">
        <v>0.11020000000000001</v>
      </c>
      <c r="K6515" s="469">
        <f t="shared" si="555"/>
        <v>15.792010433500613</v>
      </c>
      <c r="L6515" s="469">
        <f t="shared" si="556"/>
        <v>-7.9895664993880899E-3</v>
      </c>
    </row>
    <row r="6516" spans="1:12">
      <c r="A6516" s="98" t="s">
        <v>123</v>
      </c>
      <c r="B6516" s="98">
        <f t="shared" si="553"/>
        <v>16</v>
      </c>
      <c r="C6516" s="98">
        <f t="shared" si="554"/>
        <v>6</v>
      </c>
      <c r="D6516" s="98">
        <f>D6515</f>
        <v>198</v>
      </c>
      <c r="E6516" s="98">
        <f t="shared" si="552"/>
        <v>112</v>
      </c>
      <c r="F6516" s="397">
        <f>F6515+(E6516-E6515)*(F6518-F6515)/(E6518-E6515)</f>
        <v>4.4671333333333338</v>
      </c>
      <c r="G6516" s="98">
        <v>15</v>
      </c>
      <c r="H6516" s="491">
        <f>H6515+(E6516-E6515)*(H6518-H6515)/(E6518-E6515)</f>
        <v>0.28229966666666667</v>
      </c>
      <c r="I6516" s="492">
        <f>I6515+(E6516-E6515)*(I6518-I6515)/(E6518-E6515)</f>
        <v>15.833333333333334</v>
      </c>
      <c r="J6516" s="397">
        <f>J6515+(E6516-E6515)*(J6518-J6515)/(E6518-E6515)</f>
        <v>0.10880000000000001</v>
      </c>
      <c r="K6516" s="469">
        <f t="shared" si="555"/>
        <v>15.824082918978533</v>
      </c>
      <c r="L6516" s="469">
        <f t="shared" si="556"/>
        <v>-9.2504143548008955E-3</v>
      </c>
    </row>
    <row r="6517" spans="1:12">
      <c r="A6517" s="98" t="s">
        <v>123</v>
      </c>
      <c r="B6517" s="98">
        <f t="shared" si="553"/>
        <v>16</v>
      </c>
      <c r="C6517" s="98">
        <f t="shared" si="554"/>
        <v>6</v>
      </c>
      <c r="D6517" s="98">
        <f>D6515</f>
        <v>198</v>
      </c>
      <c r="E6517" s="98">
        <f t="shared" si="552"/>
        <v>113</v>
      </c>
      <c r="F6517" s="397">
        <f>F6515+(E6517-E6515)*(F6518-F6515)/(E6518-E6515)</f>
        <v>4.4782666666666664</v>
      </c>
      <c r="G6517" s="98">
        <v>15</v>
      </c>
      <c r="H6517" s="491">
        <f>H6515+(E6517-E6515)*(H6518-H6515)/(E6518-E6515)</f>
        <v>0.28243133333333331</v>
      </c>
      <c r="I6517" s="492">
        <f>I6515+(E6517-E6515)*(I6518-I6515)/(E6518-E6515)</f>
        <v>15.866666666666667</v>
      </c>
      <c r="J6517" s="397">
        <f>J6515+(E6517-E6515)*(J6518-J6515)/(E6518-E6515)</f>
        <v>0.1074</v>
      </c>
      <c r="K6517" s="469">
        <f t="shared" si="555"/>
        <v>15.856125500711677</v>
      </c>
      <c r="L6517" s="469">
        <f t="shared" si="556"/>
        <v>-1.0541165954990106E-2</v>
      </c>
    </row>
    <row r="6518" spans="1:12">
      <c r="A6518" s="480" t="s">
        <v>123</v>
      </c>
      <c r="B6518" s="480">
        <f t="shared" si="553"/>
        <v>16</v>
      </c>
      <c r="C6518" s="480">
        <f t="shared" si="554"/>
        <v>6</v>
      </c>
      <c r="D6518" s="480">
        <f>D6515</f>
        <v>198</v>
      </c>
      <c r="E6518" s="480">
        <f t="shared" si="552"/>
        <v>114</v>
      </c>
      <c r="F6518" s="484">
        <v>4.4893999999999998</v>
      </c>
      <c r="G6518" s="480">
        <v>15</v>
      </c>
      <c r="H6518" s="482">
        <v>0.28256300000000001</v>
      </c>
      <c r="I6518" s="483">
        <v>15.9</v>
      </c>
      <c r="J6518" s="484">
        <v>0.106</v>
      </c>
      <c r="K6518" s="469">
        <f t="shared" si="555"/>
        <v>15.888138220503038</v>
      </c>
      <c r="L6518" s="469">
        <f t="shared" si="556"/>
        <v>-1.1861779496962654E-2</v>
      </c>
    </row>
    <row r="6519" spans="1:12">
      <c r="A6519" s="98" t="s">
        <v>123</v>
      </c>
      <c r="B6519" s="98">
        <f t="shared" si="553"/>
        <v>16</v>
      </c>
      <c r="C6519" s="98">
        <f t="shared" si="554"/>
        <v>6</v>
      </c>
      <c r="D6519" s="98">
        <f>D6518</f>
        <v>198</v>
      </c>
      <c r="E6519" s="98">
        <f t="shared" si="552"/>
        <v>115</v>
      </c>
      <c r="F6519" s="397">
        <f>F6518+(E6519-E6518)*(F6521-F6518)/(E6521-E6518)</f>
        <v>4.5004333333333335</v>
      </c>
      <c r="G6519" s="98">
        <v>15</v>
      </c>
      <c r="H6519" s="491">
        <f>H6518+(E6519-E6518)*(H6521-H6518)/(E6521-E6518)</f>
        <v>0.28269500000000003</v>
      </c>
      <c r="I6519" s="492">
        <f>I6518+(E6519-E6518)*(I6521-I6518)/(E6521-E6518)</f>
        <v>15.933333333333334</v>
      </c>
      <c r="J6519" s="397">
        <f>J6518+(E6519-E6518)*(J6521-J6518)/(E6521-E6518)</f>
        <v>0.10456666666666667</v>
      </c>
      <c r="K6519" s="469">
        <f t="shared" si="555"/>
        <v>15.919748610103939</v>
      </c>
      <c r="L6519" s="469">
        <f t="shared" si="556"/>
        <v>-1.3584723229394413E-2</v>
      </c>
    </row>
    <row r="6520" spans="1:12">
      <c r="A6520" s="98" t="s">
        <v>123</v>
      </c>
      <c r="B6520" s="98">
        <f t="shared" si="553"/>
        <v>16</v>
      </c>
      <c r="C6520" s="98">
        <f t="shared" si="554"/>
        <v>6</v>
      </c>
      <c r="D6520" s="98">
        <f>D6518</f>
        <v>198</v>
      </c>
      <c r="E6520" s="98">
        <f t="shared" si="552"/>
        <v>116</v>
      </c>
      <c r="F6520" s="397">
        <f>F6518+(E6520-E6518)*(F6521-F6518)/(E6521-E6518)</f>
        <v>4.5114666666666663</v>
      </c>
      <c r="G6520" s="98">
        <v>15</v>
      </c>
      <c r="H6520" s="491">
        <f>H6518+(E6520-E6518)*(H6521-H6518)/(E6521-E6518)</f>
        <v>0.282827</v>
      </c>
      <c r="I6520" s="492">
        <f>I6518+(E6520-E6518)*(I6521-I6518)/(E6521-E6518)</f>
        <v>15.966666666666667</v>
      </c>
      <c r="J6520" s="397">
        <f>J6518+(E6520-E6518)*(J6521-J6518)/(E6521-E6518)</f>
        <v>0.10313333333333333</v>
      </c>
      <c r="K6520" s="469">
        <f t="shared" si="555"/>
        <v>15.951329493530201</v>
      </c>
      <c r="L6520" s="469">
        <f t="shared" si="556"/>
        <v>-1.5337173136465765E-2</v>
      </c>
    </row>
    <row r="6521" spans="1:12">
      <c r="A6521" s="480" t="s">
        <v>123</v>
      </c>
      <c r="B6521" s="480">
        <f t="shared" si="553"/>
        <v>16</v>
      </c>
      <c r="C6521" s="480">
        <f t="shared" si="554"/>
        <v>6</v>
      </c>
      <c r="D6521" s="480">
        <f>D6518</f>
        <v>198</v>
      </c>
      <c r="E6521" s="480">
        <f t="shared" si="552"/>
        <v>117</v>
      </c>
      <c r="F6521" s="484">
        <v>4.5225</v>
      </c>
      <c r="G6521" s="480">
        <v>15</v>
      </c>
      <c r="H6521" s="482">
        <v>0.28295900000000002</v>
      </c>
      <c r="I6521" s="483">
        <v>16</v>
      </c>
      <c r="J6521" s="484">
        <v>0.1017</v>
      </c>
      <c r="K6521" s="469">
        <f t="shared" si="555"/>
        <v>15.982880912075601</v>
      </c>
      <c r="L6521" s="469">
        <f t="shared" si="556"/>
        <v>-1.7119087924399423E-2</v>
      </c>
    </row>
    <row r="6522" spans="1:12">
      <c r="A6522" s="98" t="s">
        <v>123</v>
      </c>
      <c r="B6522" s="98">
        <f t="shared" si="553"/>
        <v>16</v>
      </c>
      <c r="C6522" s="98">
        <f t="shared" si="554"/>
        <v>6</v>
      </c>
      <c r="D6522" s="98">
        <f>D6521</f>
        <v>198</v>
      </c>
      <c r="E6522" s="98">
        <f t="shared" si="552"/>
        <v>118</v>
      </c>
      <c r="F6522" s="397">
        <f>F6521+(E6522-E6521)*(F6524-F6521)/(E6524-E6521)</f>
        <v>4.5334666666666665</v>
      </c>
      <c r="G6522" s="98">
        <v>15</v>
      </c>
      <c r="H6522" s="491">
        <f>H6521+(E6522-E6521)*(H6524-H6521)/(E6524-E6521)</f>
        <v>0.28309200000000001</v>
      </c>
      <c r="I6522" s="492">
        <f>I6521+(E6522-E6521)*(I6524-I6521)/(E6524-E6521)</f>
        <v>16.033333333333335</v>
      </c>
      <c r="J6522" s="397">
        <f>J6521+(E6522-E6521)*(J6524-J6521)/(E6524-E6521)</f>
        <v>0.1003</v>
      </c>
      <c r="K6522" s="469">
        <f t="shared" si="555"/>
        <v>16.014110842647149</v>
      </c>
      <c r="L6522" s="469">
        <f t="shared" si="556"/>
        <v>-1.9222490686185978E-2</v>
      </c>
    </row>
    <row r="6523" spans="1:12">
      <c r="A6523" s="98" t="s">
        <v>123</v>
      </c>
      <c r="B6523" s="98">
        <f t="shared" si="553"/>
        <v>16</v>
      </c>
      <c r="C6523" s="98">
        <f t="shared" si="554"/>
        <v>6</v>
      </c>
      <c r="D6523" s="98">
        <f>D6521</f>
        <v>198</v>
      </c>
      <c r="E6523" s="98">
        <f>E6522+1</f>
        <v>119</v>
      </c>
      <c r="F6523" s="397">
        <f>F6521+(E6523-E6521)*(F6524-F6521)/(E6524-E6521)</f>
        <v>4.5444333333333331</v>
      </c>
      <c r="G6523" s="98">
        <v>15</v>
      </c>
      <c r="H6523" s="491">
        <f>H6521+(E6523-E6521)*(H6524-H6521)/(E6524-E6521)</f>
        <v>0.283225</v>
      </c>
      <c r="I6523" s="492">
        <f>I6521+(E6523-E6521)*(I6524-I6521)/(E6524-E6521)</f>
        <v>16.066666666666666</v>
      </c>
      <c r="J6523" s="397">
        <f>J6521+(E6523-E6521)*(J6524-J6521)/(E6524-E6521)</f>
        <v>9.8900000000000002E-2</v>
      </c>
      <c r="K6523" s="469">
        <f t="shared" si="555"/>
        <v>16.045311442610409</v>
      </c>
      <c r="L6523" s="469">
        <f t="shared" si="556"/>
        <v>-2.1355224056257782E-2</v>
      </c>
    </row>
    <row r="6524" spans="1:12">
      <c r="A6524" s="480" t="s">
        <v>123</v>
      </c>
      <c r="B6524" s="480">
        <f t="shared" si="553"/>
        <v>16</v>
      </c>
      <c r="C6524" s="480">
        <f t="shared" si="554"/>
        <v>6</v>
      </c>
      <c r="D6524" s="480">
        <f>D6521</f>
        <v>198</v>
      </c>
      <c r="E6524" s="480">
        <f>E6523+1</f>
        <v>120</v>
      </c>
      <c r="F6524" s="484">
        <v>4.5553999999999997</v>
      </c>
      <c r="G6524" s="480">
        <v>15</v>
      </c>
      <c r="H6524" s="482">
        <v>0.283358</v>
      </c>
      <c r="I6524" s="483">
        <v>16.100000000000001</v>
      </c>
      <c r="J6524" s="484">
        <v>9.7500000000000003E-2</v>
      </c>
      <c r="K6524" s="469">
        <f t="shared" si="555"/>
        <v>16.076482753266184</v>
      </c>
      <c r="L6524" s="469">
        <f t="shared" si="556"/>
        <v>-2.3517246733817387E-2</v>
      </c>
    </row>
    <row r="6525" spans="1:12">
      <c r="A6525" s="480" t="s">
        <v>123</v>
      </c>
      <c r="B6525" s="480">
        <f t="shared" ref="B6525:B6588" si="557">INT(D6525/12)</f>
        <v>17</v>
      </c>
      <c r="C6525" s="480">
        <f t="shared" ref="C6525:C6588" si="558">D6525-B6525*12</f>
        <v>0</v>
      </c>
      <c r="D6525" s="480">
        <v>204</v>
      </c>
      <c r="E6525" s="480">
        <v>60</v>
      </c>
      <c r="F6525" s="484">
        <v>3.8449</v>
      </c>
      <c r="G6525" s="480">
        <v>15</v>
      </c>
      <c r="H6525" s="482">
        <v>0.27005400000000002</v>
      </c>
      <c r="I6525" s="483">
        <v>14.2</v>
      </c>
      <c r="J6525" s="484">
        <v>0.1797</v>
      </c>
      <c r="K6525" s="469">
        <f t="shared" si="555"/>
        <v>14.23752286579721</v>
      </c>
      <c r="L6525" s="469">
        <f t="shared" si="556"/>
        <v>3.7522865797210869E-2</v>
      </c>
    </row>
    <row r="6526" spans="1:12">
      <c r="A6526" s="98" t="s">
        <v>123</v>
      </c>
      <c r="B6526" s="98">
        <f t="shared" si="557"/>
        <v>17</v>
      </c>
      <c r="C6526" s="98">
        <f t="shared" si="558"/>
        <v>0</v>
      </c>
      <c r="D6526" s="98">
        <f>D6525</f>
        <v>204</v>
      </c>
      <c r="E6526" s="98">
        <f t="shared" ref="E6526:E6585" si="559">E6525+1</f>
        <v>61</v>
      </c>
      <c r="F6526" s="397">
        <f>F6525+(E6526-E6525)*(F6528-F6525)/(E6528-E6525)</f>
        <v>3.8577666666666666</v>
      </c>
      <c r="G6526" s="98">
        <v>15</v>
      </c>
      <c r="H6526" s="491">
        <f>H6525+(E6526-E6525)*(H6528-H6525)/(E6528-E6525)</f>
        <v>0.27021533333333336</v>
      </c>
      <c r="I6526" s="492">
        <f>I6525+(E6526-E6525)*(I6528-I6525)/(E6528-E6525)</f>
        <v>14.266666666666666</v>
      </c>
      <c r="J6526" s="397">
        <f>J6525+(E6526-E6525)*(J6528-J6525)/(E6528-E6525)</f>
        <v>0.17836666666666667</v>
      </c>
      <c r="K6526" s="469">
        <f t="shared" si="555"/>
        <v>14.276638631412476</v>
      </c>
      <c r="L6526" s="469">
        <f t="shared" si="556"/>
        <v>9.9719647458105243E-3</v>
      </c>
    </row>
    <row r="6527" spans="1:12">
      <c r="A6527" s="98" t="s">
        <v>123</v>
      </c>
      <c r="B6527" s="98">
        <f t="shared" si="557"/>
        <v>17</v>
      </c>
      <c r="C6527" s="98">
        <f t="shared" si="558"/>
        <v>0</v>
      </c>
      <c r="D6527" s="98">
        <f>D6525</f>
        <v>204</v>
      </c>
      <c r="E6527" s="98">
        <f t="shared" si="559"/>
        <v>62</v>
      </c>
      <c r="F6527" s="397">
        <f>F6525+(E6527-E6525)*(F6528-F6525)/(E6528-E6525)</f>
        <v>3.8706333333333336</v>
      </c>
      <c r="G6527" s="98">
        <v>15</v>
      </c>
      <c r="H6527" s="491">
        <f>H6525+(E6527-E6525)*(H6528-H6525)/(E6528-E6525)</f>
        <v>0.27037666666666665</v>
      </c>
      <c r="I6527" s="492">
        <f>I6525+(E6527-E6525)*(I6528-I6525)/(E6528-E6525)</f>
        <v>14.333333333333334</v>
      </c>
      <c r="J6527" s="397">
        <f>J6525+(E6527-E6525)*(J6528-J6525)/(E6528-E6525)</f>
        <v>0.17703333333333332</v>
      </c>
      <c r="K6527" s="469">
        <f t="shared" si="555"/>
        <v>14.315707716395647</v>
      </c>
      <c r="L6527" s="469">
        <f t="shared" si="556"/>
        <v>-1.7625616937687383E-2</v>
      </c>
    </row>
    <row r="6528" spans="1:12">
      <c r="A6528" s="480" t="s">
        <v>123</v>
      </c>
      <c r="B6528" s="480">
        <f t="shared" si="557"/>
        <v>17</v>
      </c>
      <c r="C6528" s="480">
        <f t="shared" si="558"/>
        <v>0</v>
      </c>
      <c r="D6528" s="480">
        <f>D6525</f>
        <v>204</v>
      </c>
      <c r="E6528" s="480">
        <f t="shared" si="559"/>
        <v>63</v>
      </c>
      <c r="F6528" s="484">
        <v>3.8835000000000002</v>
      </c>
      <c r="G6528" s="480">
        <v>15</v>
      </c>
      <c r="H6528" s="482">
        <v>0.270538</v>
      </c>
      <c r="I6528" s="483">
        <v>14.4</v>
      </c>
      <c r="J6528" s="484">
        <v>0.1757</v>
      </c>
      <c r="K6528" s="469">
        <f t="shared" si="555"/>
        <v>14.354730204259662</v>
      </c>
      <c r="L6528" s="469">
        <f t="shared" si="556"/>
        <v>-4.5269795740338736E-2</v>
      </c>
    </row>
    <row r="6529" spans="1:12">
      <c r="A6529" s="98" t="s">
        <v>123</v>
      </c>
      <c r="B6529" s="98">
        <f t="shared" si="557"/>
        <v>17</v>
      </c>
      <c r="C6529" s="98">
        <f t="shared" si="558"/>
        <v>0</v>
      </c>
      <c r="D6529" s="98">
        <f>D6528</f>
        <v>204</v>
      </c>
      <c r="E6529" s="98">
        <f t="shared" si="559"/>
        <v>64</v>
      </c>
      <c r="F6529" s="397">
        <f>F6528+(E6529-E6528)*(F6531-F6528)/(E6531-E6528)</f>
        <v>3.8962333333333334</v>
      </c>
      <c r="G6529" s="98">
        <v>15</v>
      </c>
      <c r="H6529" s="491">
        <f>H6528+(E6529-E6528)*(H6531-H6528)/(E6531-E6528)</f>
        <v>0.27069933333333335</v>
      </c>
      <c r="I6529" s="492">
        <f>I6528+(E6529-E6528)*(I6531-I6528)/(E6531-E6528)</f>
        <v>14.433333333333334</v>
      </c>
      <c r="J6529" s="397">
        <f>J6528+(E6529-E6528)*(J6531-J6528)/(E6531-E6528)</f>
        <v>0.17436666666666667</v>
      </c>
      <c r="K6529" s="469">
        <f t="shared" si="555"/>
        <v>14.3932136269268</v>
      </c>
      <c r="L6529" s="469">
        <f t="shared" si="556"/>
        <v>-4.011970640653395E-2</v>
      </c>
    </row>
    <row r="6530" spans="1:12">
      <c r="A6530" s="98" t="s">
        <v>123</v>
      </c>
      <c r="B6530" s="98">
        <f t="shared" si="557"/>
        <v>17</v>
      </c>
      <c r="C6530" s="98">
        <f t="shared" si="558"/>
        <v>0</v>
      </c>
      <c r="D6530" s="98">
        <f>D6528</f>
        <v>204</v>
      </c>
      <c r="E6530" s="98">
        <f t="shared" si="559"/>
        <v>65</v>
      </c>
      <c r="F6530" s="397">
        <f>F6528+(E6530-E6528)*(F6531-F6528)/(E6531-E6528)</f>
        <v>3.9089666666666667</v>
      </c>
      <c r="G6530" s="98">
        <v>15</v>
      </c>
      <c r="H6530" s="491">
        <f>H6528+(E6530-E6528)*(H6531-H6528)/(E6531-E6528)</f>
        <v>0.27086066666666664</v>
      </c>
      <c r="I6530" s="492">
        <f>I6528+(E6530-E6528)*(I6531-I6528)/(E6531-E6528)</f>
        <v>14.466666666666667</v>
      </c>
      <c r="J6530" s="397">
        <f>J6528+(E6530-E6528)*(J6531-J6528)/(E6531-E6528)</f>
        <v>0.17303333333333332</v>
      </c>
      <c r="K6530" s="469">
        <f t="shared" si="555"/>
        <v>14.431651205662938</v>
      </c>
      <c r="L6530" s="469">
        <f t="shared" si="556"/>
        <v>-3.5015461003728987E-2</v>
      </c>
    </row>
    <row r="6531" spans="1:12">
      <c r="A6531" s="480" t="s">
        <v>123</v>
      </c>
      <c r="B6531" s="480">
        <f t="shared" si="557"/>
        <v>17</v>
      </c>
      <c r="C6531" s="480">
        <f t="shared" si="558"/>
        <v>0</v>
      </c>
      <c r="D6531" s="480">
        <f>D6528</f>
        <v>204</v>
      </c>
      <c r="E6531" s="480">
        <f t="shared" si="559"/>
        <v>66</v>
      </c>
      <c r="F6531" s="484">
        <v>3.9217</v>
      </c>
      <c r="G6531" s="480">
        <v>15</v>
      </c>
      <c r="H6531" s="482">
        <v>0.27102199999999999</v>
      </c>
      <c r="I6531" s="483">
        <v>14.5</v>
      </c>
      <c r="J6531" s="484">
        <v>0.17169999999999999</v>
      </c>
      <c r="K6531" s="469">
        <f t="shared" si="555"/>
        <v>14.47004302233767</v>
      </c>
      <c r="L6531" s="469">
        <f t="shared" si="556"/>
        <v>-2.9956977662330075E-2</v>
      </c>
    </row>
    <row r="6532" spans="1:12">
      <c r="A6532" s="98" t="s">
        <v>123</v>
      </c>
      <c r="B6532" s="98">
        <f t="shared" si="557"/>
        <v>17</v>
      </c>
      <c r="C6532" s="98">
        <f t="shared" si="558"/>
        <v>0</v>
      </c>
      <c r="D6532" s="98">
        <f>D6531</f>
        <v>204</v>
      </c>
      <c r="E6532" s="98">
        <f t="shared" si="559"/>
        <v>67</v>
      </c>
      <c r="F6532" s="397">
        <f>F6531+(E6532-E6531)*(F6534-F6531)/(E6534-E6531)</f>
        <v>3.9343333333333335</v>
      </c>
      <c r="G6532" s="98">
        <v>15</v>
      </c>
      <c r="H6532" s="491">
        <f>H6531+(E6532-E6531)*(H6534-H6531)/(E6534-E6531)</f>
        <v>0.27118266666666668</v>
      </c>
      <c r="I6532" s="492">
        <f>I6531+(E6532-E6531)*(I6534-I6531)/(E6534-E6531)</f>
        <v>14.533333333333333</v>
      </c>
      <c r="J6532" s="397">
        <f>J6531+(E6532-E6531)*(J6534-J6531)/(E6534-E6531)</f>
        <v>0.17036666666666667</v>
      </c>
      <c r="K6532" s="469">
        <f t="shared" si="555"/>
        <v>14.50805607044698</v>
      </c>
      <c r="L6532" s="469">
        <f t="shared" si="556"/>
        <v>-2.5277262886353569E-2</v>
      </c>
    </row>
    <row r="6533" spans="1:12">
      <c r="A6533" s="98" t="s">
        <v>123</v>
      </c>
      <c r="B6533" s="98">
        <f t="shared" si="557"/>
        <v>17</v>
      </c>
      <c r="C6533" s="98">
        <f t="shared" si="558"/>
        <v>0</v>
      </c>
      <c r="D6533" s="98">
        <f>D6531</f>
        <v>204</v>
      </c>
      <c r="E6533" s="98">
        <f t="shared" si="559"/>
        <v>68</v>
      </c>
      <c r="F6533" s="397">
        <f>F6531+(E6533-E6531)*(F6534-F6531)/(E6534-E6531)</f>
        <v>3.9469666666666665</v>
      </c>
      <c r="G6533" s="98">
        <v>15</v>
      </c>
      <c r="H6533" s="491">
        <f>H6531+(E6533-E6531)*(H6534-H6531)/(E6534-E6531)</f>
        <v>0.27134333333333333</v>
      </c>
      <c r="I6533" s="492">
        <f>I6531+(E6533-E6531)*(I6534-I6531)/(E6534-E6531)</f>
        <v>14.566666666666666</v>
      </c>
      <c r="J6533" s="397">
        <f>J6531+(E6533-E6531)*(J6534-J6531)/(E6534-E6531)</f>
        <v>0.16903333333333331</v>
      </c>
      <c r="K6533" s="469">
        <f t="shared" si="555"/>
        <v>14.546024102305811</v>
      </c>
      <c r="L6533" s="469">
        <f t="shared" si="556"/>
        <v>-2.0642564360855431E-2</v>
      </c>
    </row>
    <row r="6534" spans="1:12">
      <c r="A6534" s="480" t="s">
        <v>123</v>
      </c>
      <c r="B6534" s="480">
        <f t="shared" si="557"/>
        <v>17</v>
      </c>
      <c r="C6534" s="480">
        <f t="shared" si="558"/>
        <v>0</v>
      </c>
      <c r="D6534" s="480">
        <f>D6531</f>
        <v>204</v>
      </c>
      <c r="E6534" s="480">
        <f t="shared" si="559"/>
        <v>69</v>
      </c>
      <c r="F6534" s="484">
        <v>3.9596</v>
      </c>
      <c r="G6534" s="480">
        <v>15</v>
      </c>
      <c r="H6534" s="482">
        <v>0.27150400000000002</v>
      </c>
      <c r="I6534" s="483">
        <v>14.6</v>
      </c>
      <c r="J6534" s="484">
        <v>0.16769999999999999</v>
      </c>
      <c r="K6534" s="469">
        <f t="shared" si="555"/>
        <v>14.583947197831339</v>
      </c>
      <c r="L6534" s="469">
        <f t="shared" si="556"/>
        <v>-1.6052802168660563E-2</v>
      </c>
    </row>
    <row r="6535" spans="1:12">
      <c r="A6535" s="98" t="s">
        <v>123</v>
      </c>
      <c r="B6535" s="98">
        <f t="shared" si="557"/>
        <v>17</v>
      </c>
      <c r="C6535" s="98">
        <f t="shared" si="558"/>
        <v>0</v>
      </c>
      <c r="D6535" s="98">
        <f>D6534</f>
        <v>204</v>
      </c>
      <c r="E6535" s="98">
        <f t="shared" si="559"/>
        <v>70</v>
      </c>
      <c r="F6535" s="397">
        <f>F6534+(E6535-E6534)*(F6537-F6534)/(E6537-E6534)</f>
        <v>3.9721000000000002</v>
      </c>
      <c r="G6535" s="98">
        <v>15</v>
      </c>
      <c r="H6535" s="491">
        <f>H6534+(E6535-E6534)*(H6537-H6534)/(E6537-E6534)</f>
        <v>0.27166433333333334</v>
      </c>
      <c r="I6535" s="492">
        <f>I6534+(E6535-E6534)*(I6537-I6534)/(E6537-E6534)</f>
        <v>14.633333333333333</v>
      </c>
      <c r="J6535" s="397">
        <f>J6534+(E6535-E6534)*(J6537-J6534)/(E6537-E6534)</f>
        <v>0.16636666666666666</v>
      </c>
      <c r="K6535" s="469">
        <f t="shared" si="555"/>
        <v>14.621352576034395</v>
      </c>
      <c r="L6535" s="469">
        <f t="shared" si="556"/>
        <v>-1.1980757298937661E-2</v>
      </c>
    </row>
    <row r="6536" spans="1:12">
      <c r="A6536" s="98" t="s">
        <v>123</v>
      </c>
      <c r="B6536" s="98">
        <f t="shared" si="557"/>
        <v>17</v>
      </c>
      <c r="C6536" s="98">
        <f t="shared" si="558"/>
        <v>0</v>
      </c>
      <c r="D6536" s="98">
        <f>D6534</f>
        <v>204</v>
      </c>
      <c r="E6536" s="98">
        <f t="shared" si="559"/>
        <v>71</v>
      </c>
      <c r="F6536" s="397">
        <f>F6534+(E6536-E6534)*(F6537-F6534)/(E6537-E6534)</f>
        <v>3.9845999999999999</v>
      </c>
      <c r="G6536" s="98">
        <v>15</v>
      </c>
      <c r="H6536" s="491">
        <f>H6534+(E6536-E6534)*(H6537-H6534)/(E6537-E6534)</f>
        <v>0.27182466666666666</v>
      </c>
      <c r="I6536" s="492">
        <f>I6534+(E6536-E6534)*(I6537-I6534)/(E6537-E6534)</f>
        <v>14.666666666666666</v>
      </c>
      <c r="J6536" s="397">
        <f>J6534+(E6536-E6534)*(J6537-J6534)/(E6537-E6534)</f>
        <v>0.16503333333333334</v>
      </c>
      <c r="K6536" s="469">
        <f t="shared" si="555"/>
        <v>14.658713827786048</v>
      </c>
      <c r="L6536" s="469">
        <f t="shared" si="556"/>
        <v>-7.9528388806178185E-3</v>
      </c>
    </row>
    <row r="6537" spans="1:12">
      <c r="A6537" s="480" t="s">
        <v>123</v>
      </c>
      <c r="B6537" s="480">
        <f t="shared" si="557"/>
        <v>17</v>
      </c>
      <c r="C6537" s="480">
        <f t="shared" si="558"/>
        <v>0</v>
      </c>
      <c r="D6537" s="480">
        <f>D6534</f>
        <v>204</v>
      </c>
      <c r="E6537" s="480">
        <f t="shared" si="559"/>
        <v>72</v>
      </c>
      <c r="F6537" s="484">
        <v>3.9971000000000001</v>
      </c>
      <c r="G6537" s="480">
        <v>15</v>
      </c>
      <c r="H6537" s="482">
        <v>0.27198499999999998</v>
      </c>
      <c r="I6537" s="483">
        <v>14.7</v>
      </c>
      <c r="J6537" s="484">
        <v>0.16370000000000001</v>
      </c>
      <c r="K6537" s="469">
        <f t="shared" si="555"/>
        <v>14.696031031123042</v>
      </c>
      <c r="L6537" s="469">
        <f t="shared" si="556"/>
        <v>-3.9689688769577458E-3</v>
      </c>
    </row>
    <row r="6538" spans="1:12">
      <c r="A6538" s="98" t="s">
        <v>123</v>
      </c>
      <c r="B6538" s="98">
        <f t="shared" si="557"/>
        <v>17</v>
      </c>
      <c r="C6538" s="98">
        <f t="shared" si="558"/>
        <v>0</v>
      </c>
      <c r="D6538" s="98">
        <f>D6537</f>
        <v>204</v>
      </c>
      <c r="E6538" s="98">
        <f t="shared" si="559"/>
        <v>73</v>
      </c>
      <c r="F6538" s="397">
        <f>F6537+(E6538-E6537)*(F6540-F6537)/(E6540-E6537)</f>
        <v>4.0095000000000001</v>
      </c>
      <c r="G6538" s="98">
        <v>15</v>
      </c>
      <c r="H6538" s="491">
        <f>H6537+(E6538-E6537)*(H6540-H6537)/(E6540-E6537)</f>
        <v>0.27214533333333329</v>
      </c>
      <c r="I6538" s="492">
        <f>I6537+(E6538-E6537)*(I6540-I6537)/(E6540-E6537)</f>
        <v>14.733333333333333</v>
      </c>
      <c r="J6538" s="397">
        <f>J6537+(E6538-E6537)*(J6540-J6537)/(E6540-E6537)</f>
        <v>0.16236666666666669</v>
      </c>
      <c r="K6538" s="469">
        <f t="shared" si="555"/>
        <v>14.732936813173355</v>
      </c>
      <c r="L6538" s="469">
        <f t="shared" si="556"/>
        <v>-3.9652015997759804E-4</v>
      </c>
    </row>
    <row r="6539" spans="1:12">
      <c r="A6539" s="98" t="s">
        <v>123</v>
      </c>
      <c r="B6539" s="98">
        <f t="shared" si="557"/>
        <v>17</v>
      </c>
      <c r="C6539" s="98">
        <f t="shared" si="558"/>
        <v>0</v>
      </c>
      <c r="D6539" s="98">
        <f>D6537</f>
        <v>204</v>
      </c>
      <c r="E6539" s="98">
        <f t="shared" si="559"/>
        <v>74</v>
      </c>
      <c r="F6539" s="397">
        <f>F6537+(E6539-E6537)*(F6540-F6537)/(E6540-E6537)</f>
        <v>4.0219000000000005</v>
      </c>
      <c r="G6539" s="98">
        <v>15</v>
      </c>
      <c r="H6539" s="491">
        <f>H6537+(E6539-E6537)*(H6540-H6537)/(E6540-E6537)</f>
        <v>0.27230566666666667</v>
      </c>
      <c r="I6539" s="492">
        <f>I6537+(E6539-E6537)*(I6540-I6537)/(E6540-E6537)</f>
        <v>14.766666666666667</v>
      </c>
      <c r="J6539" s="397">
        <f>J6537+(E6539-E6537)*(J6540-J6537)/(E6540-E6537)</f>
        <v>0.16103333333333333</v>
      </c>
      <c r="K6539" s="469">
        <f t="shared" ref="K6539:K6602" si="560">F6539/H6539</f>
        <v>14.769799135040648</v>
      </c>
      <c r="L6539" s="469">
        <f t="shared" ref="L6539:L6602" si="561">K6539-I6539</f>
        <v>3.1324683739804016E-3</v>
      </c>
    </row>
    <row r="6540" spans="1:12">
      <c r="A6540" s="480" t="s">
        <v>123</v>
      </c>
      <c r="B6540" s="480">
        <f t="shared" si="557"/>
        <v>17</v>
      </c>
      <c r="C6540" s="480">
        <f t="shared" si="558"/>
        <v>0</v>
      </c>
      <c r="D6540" s="480">
        <f>D6537</f>
        <v>204</v>
      </c>
      <c r="E6540" s="480">
        <f t="shared" si="559"/>
        <v>75</v>
      </c>
      <c r="F6540" s="484">
        <v>4.0343</v>
      </c>
      <c r="G6540" s="480">
        <v>15</v>
      </c>
      <c r="H6540" s="482">
        <v>0.27246599999999999</v>
      </c>
      <c r="I6540" s="483">
        <v>14.8</v>
      </c>
      <c r="J6540" s="484">
        <v>0.15970000000000001</v>
      </c>
      <c r="K6540" s="469">
        <f t="shared" si="560"/>
        <v>14.806618073447696</v>
      </c>
      <c r="L6540" s="469">
        <f t="shared" si="561"/>
        <v>6.6180734476954939E-3</v>
      </c>
    </row>
    <row r="6541" spans="1:12">
      <c r="A6541" s="98" t="s">
        <v>123</v>
      </c>
      <c r="B6541" s="98">
        <f t="shared" si="557"/>
        <v>17</v>
      </c>
      <c r="C6541" s="98">
        <f t="shared" si="558"/>
        <v>0</v>
      </c>
      <c r="D6541" s="98">
        <f>D6540</f>
        <v>204</v>
      </c>
      <c r="E6541" s="98">
        <f t="shared" si="559"/>
        <v>76</v>
      </c>
      <c r="F6541" s="397">
        <f>F6540+(E6541-E6540)*(F6543-F6540)/(E6543-E6540)</f>
        <v>4.0465666666666671</v>
      </c>
      <c r="G6541" s="98">
        <v>15</v>
      </c>
      <c r="H6541" s="491">
        <f>H6540+(E6541-E6540)*(H6543-H6540)/(E6543-E6540)</f>
        <v>0.27262599999999998</v>
      </c>
      <c r="I6541" s="492">
        <f>I6540+(E6541-E6540)*(I6543-I6540)/(E6543-E6540)</f>
        <v>14.833333333333334</v>
      </c>
      <c r="J6541" s="397">
        <f>J6540+(E6541-E6540)*(J6543-J6540)/(E6543-E6540)</f>
        <v>0.15836666666666668</v>
      </c>
      <c r="K6541" s="469">
        <f t="shared" si="560"/>
        <v>14.842922783104573</v>
      </c>
      <c r="L6541" s="469">
        <f t="shared" si="561"/>
        <v>9.5894497712389892E-3</v>
      </c>
    </row>
    <row r="6542" spans="1:12">
      <c r="A6542" s="98" t="s">
        <v>123</v>
      </c>
      <c r="B6542" s="98">
        <f t="shared" si="557"/>
        <v>17</v>
      </c>
      <c r="C6542" s="98">
        <f t="shared" si="558"/>
        <v>0</v>
      </c>
      <c r="D6542" s="98">
        <f>D6540</f>
        <v>204</v>
      </c>
      <c r="E6542" s="98">
        <f t="shared" si="559"/>
        <v>77</v>
      </c>
      <c r="F6542" s="397">
        <f>F6540+(E6542-E6540)*(F6543-F6540)/(E6543-E6540)</f>
        <v>4.0588333333333333</v>
      </c>
      <c r="G6542" s="98">
        <v>15</v>
      </c>
      <c r="H6542" s="491">
        <f>H6540+(E6542-E6540)*(H6543-H6540)/(E6543-E6540)</f>
        <v>0.27278600000000003</v>
      </c>
      <c r="I6542" s="492">
        <f>I6540+(E6542-E6540)*(I6543-I6540)/(E6543-E6540)</f>
        <v>14.866666666666667</v>
      </c>
      <c r="J6542" s="397">
        <f>J6540+(E6542-E6540)*(J6543-J6540)/(E6543-E6540)</f>
        <v>0.15703333333333333</v>
      </c>
      <c r="K6542" s="469">
        <f t="shared" si="560"/>
        <v>14.879184904406138</v>
      </c>
      <c r="L6542" s="469">
        <f t="shared" si="561"/>
        <v>1.2518237739470806E-2</v>
      </c>
    </row>
    <row r="6543" spans="1:12">
      <c r="A6543" s="480" t="s">
        <v>123</v>
      </c>
      <c r="B6543" s="480">
        <f t="shared" si="557"/>
        <v>17</v>
      </c>
      <c r="C6543" s="480">
        <f t="shared" si="558"/>
        <v>0</v>
      </c>
      <c r="D6543" s="480">
        <f>D6540</f>
        <v>204</v>
      </c>
      <c r="E6543" s="480">
        <f t="shared" si="559"/>
        <v>78</v>
      </c>
      <c r="F6543" s="484">
        <v>4.0711000000000004</v>
      </c>
      <c r="G6543" s="480">
        <v>15</v>
      </c>
      <c r="H6543" s="482">
        <v>0.27294600000000002</v>
      </c>
      <c r="I6543" s="483">
        <v>14.9</v>
      </c>
      <c r="J6543" s="484">
        <v>0.15570000000000001</v>
      </c>
      <c r="K6543" s="469">
        <f t="shared" si="560"/>
        <v>14.915404512247845</v>
      </c>
      <c r="L6543" s="469">
        <f t="shared" si="561"/>
        <v>1.5404512247844337E-2</v>
      </c>
    </row>
    <row r="6544" spans="1:12">
      <c r="A6544" s="98" t="s">
        <v>123</v>
      </c>
      <c r="B6544" s="98">
        <f t="shared" si="557"/>
        <v>17</v>
      </c>
      <c r="C6544" s="98">
        <f t="shared" si="558"/>
        <v>0</v>
      </c>
      <c r="D6544" s="98">
        <f>D6543</f>
        <v>204</v>
      </c>
      <c r="E6544" s="98">
        <f t="shared" si="559"/>
        <v>79</v>
      </c>
      <c r="F6544" s="397">
        <f>F6543+(E6544-E6543)*(F6546-F6543)/(E6546-E6543)</f>
        <v>4.0832666666666668</v>
      </c>
      <c r="G6544" s="98">
        <v>15</v>
      </c>
      <c r="H6544" s="491">
        <f>H6543+(E6544-E6543)*(H6546-H6543)/(E6546-E6543)</f>
        <v>0.27310633333333334</v>
      </c>
      <c r="I6544" s="492">
        <f>I6543+(E6544-E6543)*(I6546-I6543)/(E6546-E6543)</f>
        <v>14.933333333333334</v>
      </c>
      <c r="J6544" s="397">
        <f>J6543+(E6544-E6543)*(J6546-J6543)/(E6546-E6543)</f>
        <v>0.15436666666666668</v>
      </c>
      <c r="K6544" s="469">
        <f t="shared" si="560"/>
        <v>14.951197274809934</v>
      </c>
      <c r="L6544" s="469">
        <f t="shared" si="561"/>
        <v>1.7863941476599976E-2</v>
      </c>
    </row>
    <row r="6545" spans="1:12">
      <c r="A6545" s="98" t="s">
        <v>123</v>
      </c>
      <c r="B6545" s="98">
        <f t="shared" si="557"/>
        <v>17</v>
      </c>
      <c r="C6545" s="98">
        <f t="shared" si="558"/>
        <v>0</v>
      </c>
      <c r="D6545" s="98">
        <f>D6543</f>
        <v>204</v>
      </c>
      <c r="E6545" s="98">
        <f t="shared" si="559"/>
        <v>80</v>
      </c>
      <c r="F6545" s="397">
        <f>F6543+(E6545-E6543)*(F6546-F6543)/(E6546-E6543)</f>
        <v>4.0954333333333333</v>
      </c>
      <c r="G6545" s="98">
        <v>15</v>
      </c>
      <c r="H6545" s="491">
        <f>H6543+(E6545-E6543)*(H6546-H6543)/(E6546-E6543)</f>
        <v>0.27326666666666666</v>
      </c>
      <c r="I6545" s="492">
        <f>I6543+(E6545-E6543)*(I6546-I6543)/(E6546-E6543)</f>
        <v>14.966666666666667</v>
      </c>
      <c r="J6545" s="397">
        <f>J6543+(E6545-E6543)*(J6546-J6543)/(E6546-E6543)</f>
        <v>0.15303333333333333</v>
      </c>
      <c r="K6545" s="469">
        <f t="shared" si="560"/>
        <v>14.986948036106368</v>
      </c>
      <c r="L6545" s="469">
        <f t="shared" si="561"/>
        <v>2.0281369439700825E-2</v>
      </c>
    </row>
    <row r="6546" spans="1:12">
      <c r="A6546" s="480" t="s">
        <v>123</v>
      </c>
      <c r="B6546" s="480">
        <f t="shared" si="557"/>
        <v>17</v>
      </c>
      <c r="C6546" s="480">
        <f t="shared" si="558"/>
        <v>0</v>
      </c>
      <c r="D6546" s="480">
        <f>D6543</f>
        <v>204</v>
      </c>
      <c r="E6546" s="480">
        <f t="shared" si="559"/>
        <v>81</v>
      </c>
      <c r="F6546" s="484">
        <v>4.1075999999999997</v>
      </c>
      <c r="G6546" s="480">
        <v>15</v>
      </c>
      <c r="H6546" s="482">
        <v>0.27342699999999998</v>
      </c>
      <c r="I6546" s="483">
        <v>15</v>
      </c>
      <c r="J6546" s="484">
        <v>0.1517</v>
      </c>
      <c r="K6546" s="469">
        <f t="shared" si="560"/>
        <v>15.022656870023809</v>
      </c>
      <c r="L6546" s="469">
        <f t="shared" si="561"/>
        <v>2.2656870023809006E-2</v>
      </c>
    </row>
    <row r="6547" spans="1:12">
      <c r="A6547" s="98" t="s">
        <v>123</v>
      </c>
      <c r="B6547" s="98">
        <f t="shared" si="557"/>
        <v>17</v>
      </c>
      <c r="C6547" s="98">
        <f t="shared" si="558"/>
        <v>0</v>
      </c>
      <c r="D6547" s="98">
        <f>D6546</f>
        <v>204</v>
      </c>
      <c r="E6547" s="98">
        <f t="shared" si="559"/>
        <v>82</v>
      </c>
      <c r="F6547" s="397">
        <f>F6546+(E6547-E6546)*(F6549-F6546)/(E6549-E6546)</f>
        <v>4.1196333333333328</v>
      </c>
      <c r="G6547" s="98">
        <v>15</v>
      </c>
      <c r="H6547" s="491">
        <f>H6546+(E6547-E6546)*(H6549-H6546)/(E6549-E6546)</f>
        <v>0.27358699999999997</v>
      </c>
      <c r="I6547" s="492">
        <f>I6546+(E6547-E6546)*(I6549-I6546)/(E6549-E6546)</f>
        <v>15.033333333333333</v>
      </c>
      <c r="J6547" s="397">
        <f>J6546+(E6547-E6546)*(J6549-J6546)/(E6549-E6546)</f>
        <v>0.15036666666666668</v>
      </c>
      <c r="K6547" s="469">
        <f t="shared" si="560"/>
        <v>15.057854844467512</v>
      </c>
      <c r="L6547" s="469">
        <f t="shared" si="561"/>
        <v>2.4521511134178553E-2</v>
      </c>
    </row>
    <row r="6548" spans="1:12">
      <c r="A6548" s="98" t="s">
        <v>123</v>
      </c>
      <c r="B6548" s="98">
        <f t="shared" si="557"/>
        <v>17</v>
      </c>
      <c r="C6548" s="98">
        <f t="shared" si="558"/>
        <v>0</v>
      </c>
      <c r="D6548" s="98">
        <f>D6546</f>
        <v>204</v>
      </c>
      <c r="E6548" s="98">
        <f t="shared" si="559"/>
        <v>83</v>
      </c>
      <c r="F6548" s="397">
        <f>F6546+(E6548-E6546)*(F6549-F6546)/(E6549-E6546)</f>
        <v>4.1316666666666668</v>
      </c>
      <c r="G6548" s="98">
        <v>15</v>
      </c>
      <c r="H6548" s="491">
        <f>H6546+(E6548-E6546)*(H6549-H6546)/(E6549-E6546)</f>
        <v>0.27374700000000002</v>
      </c>
      <c r="I6548" s="492">
        <f>I6546+(E6548-E6546)*(I6549-I6546)/(E6549-E6546)</f>
        <v>15.066666666666666</v>
      </c>
      <c r="J6548" s="397">
        <f>J6546+(E6548-E6546)*(J6549-J6546)/(E6549-E6546)</f>
        <v>0.14903333333333332</v>
      </c>
      <c r="K6548" s="469">
        <f t="shared" si="560"/>
        <v>15.09301167379612</v>
      </c>
      <c r="L6548" s="469">
        <f t="shared" si="561"/>
        <v>2.6345007129453535E-2</v>
      </c>
    </row>
    <row r="6549" spans="1:12">
      <c r="A6549" s="480" t="s">
        <v>123</v>
      </c>
      <c r="B6549" s="480">
        <f t="shared" si="557"/>
        <v>17</v>
      </c>
      <c r="C6549" s="480">
        <f t="shared" si="558"/>
        <v>0</v>
      </c>
      <c r="D6549" s="480">
        <f>D6546</f>
        <v>204</v>
      </c>
      <c r="E6549" s="480">
        <f t="shared" si="559"/>
        <v>84</v>
      </c>
      <c r="F6549" s="484">
        <v>4.1436999999999999</v>
      </c>
      <c r="G6549" s="480">
        <v>15</v>
      </c>
      <c r="H6549" s="482">
        <v>0.27390700000000001</v>
      </c>
      <c r="I6549" s="483">
        <v>15.1</v>
      </c>
      <c r="J6549" s="484">
        <v>0.1477</v>
      </c>
      <c r="K6549" s="469">
        <f t="shared" si="560"/>
        <v>15.128127430113139</v>
      </c>
      <c r="L6549" s="469">
        <f t="shared" si="561"/>
        <v>2.812743011313934E-2</v>
      </c>
    </row>
    <row r="6550" spans="1:12">
      <c r="A6550" s="98" t="s">
        <v>123</v>
      </c>
      <c r="B6550" s="98">
        <f t="shared" si="557"/>
        <v>17</v>
      </c>
      <c r="C6550" s="98">
        <f t="shared" si="558"/>
        <v>0</v>
      </c>
      <c r="D6550" s="98">
        <f>D6549</f>
        <v>204</v>
      </c>
      <c r="E6550" s="98">
        <f t="shared" si="559"/>
        <v>85</v>
      </c>
      <c r="F6550" s="397">
        <f>F6549+(E6550-E6549)*(F6552-F6549)/(E6552-E6549)</f>
        <v>4.1556666666666668</v>
      </c>
      <c r="G6550" s="98">
        <v>15</v>
      </c>
      <c r="H6550" s="491">
        <f>H6549+(E6550-E6549)*(H6552-H6549)/(E6552-E6549)</f>
        <v>0.27406766666666665</v>
      </c>
      <c r="I6550" s="492">
        <f>I6549+(E6550-E6549)*(I6552-I6549)/(E6552-E6549)</f>
        <v>15.133333333333333</v>
      </c>
      <c r="J6550" s="397">
        <f>J6549+(E6550-E6549)*(J6552-J6549)/(E6552-E6549)</f>
        <v>0.14636666666666667</v>
      </c>
      <c r="K6550" s="469">
        <f t="shared" si="560"/>
        <v>15.162922052096624</v>
      </c>
      <c r="L6550" s="469">
        <f t="shared" si="561"/>
        <v>2.9588718763291055E-2</v>
      </c>
    </row>
    <row r="6551" spans="1:12">
      <c r="A6551" s="98" t="s">
        <v>123</v>
      </c>
      <c r="B6551" s="98">
        <f t="shared" si="557"/>
        <v>17</v>
      </c>
      <c r="C6551" s="98">
        <f t="shared" si="558"/>
        <v>0</v>
      </c>
      <c r="D6551" s="98">
        <f>D6549</f>
        <v>204</v>
      </c>
      <c r="E6551" s="98">
        <f t="shared" si="559"/>
        <v>86</v>
      </c>
      <c r="F6551" s="397">
        <f>F6549+(E6551-E6549)*(F6552-F6549)/(E6552-E6549)</f>
        <v>4.1676333333333329</v>
      </c>
      <c r="G6551" s="98">
        <v>15</v>
      </c>
      <c r="H6551" s="491">
        <f>H6549+(E6551-E6549)*(H6552-H6549)/(E6552-E6549)</f>
        <v>0.27422833333333335</v>
      </c>
      <c r="I6551" s="492">
        <f>I6549+(E6551-E6549)*(I6552-I6549)/(E6552-E6549)</f>
        <v>15.166666666666666</v>
      </c>
      <c r="J6551" s="397">
        <f>J6549+(E6551-E6549)*(J6552-J6549)/(E6552-E6549)</f>
        <v>0.14503333333333332</v>
      </c>
      <c r="K6551" s="469">
        <f t="shared" si="560"/>
        <v>15.1976759026845</v>
      </c>
      <c r="L6551" s="469">
        <f t="shared" si="561"/>
        <v>3.1009236017833786E-2</v>
      </c>
    </row>
    <row r="6552" spans="1:12">
      <c r="A6552" s="480" t="s">
        <v>123</v>
      </c>
      <c r="B6552" s="480">
        <f t="shared" si="557"/>
        <v>17</v>
      </c>
      <c r="C6552" s="480">
        <f t="shared" si="558"/>
        <v>0</v>
      </c>
      <c r="D6552" s="480">
        <f>D6549</f>
        <v>204</v>
      </c>
      <c r="E6552" s="480">
        <f t="shared" si="559"/>
        <v>87</v>
      </c>
      <c r="F6552" s="484">
        <v>4.1795999999999998</v>
      </c>
      <c r="G6552" s="480">
        <v>15</v>
      </c>
      <c r="H6552" s="482">
        <v>0.27438899999999999</v>
      </c>
      <c r="I6552" s="483">
        <v>15.2</v>
      </c>
      <c r="J6552" s="484">
        <v>0.14369999999999999</v>
      </c>
      <c r="K6552" s="469">
        <f t="shared" si="560"/>
        <v>15.232389053497043</v>
      </c>
      <c r="L6552" s="469">
        <f t="shared" si="561"/>
        <v>3.2389053497043463E-2</v>
      </c>
    </row>
    <row r="6553" spans="1:12">
      <c r="A6553" s="98" t="s">
        <v>123</v>
      </c>
      <c r="B6553" s="98">
        <f t="shared" si="557"/>
        <v>17</v>
      </c>
      <c r="C6553" s="98">
        <f t="shared" si="558"/>
        <v>0</v>
      </c>
      <c r="D6553" s="98">
        <f>D6552</f>
        <v>204</v>
      </c>
      <c r="E6553" s="98">
        <f t="shared" si="559"/>
        <v>88</v>
      </c>
      <c r="F6553" s="397">
        <f>F6552+(E6553-E6552)*(F6555-F6552)/(E6555-E6552)</f>
        <v>4.1914333333333333</v>
      </c>
      <c r="G6553" s="98">
        <v>15</v>
      </c>
      <c r="H6553" s="491">
        <f>H6552+(E6553-E6552)*(H6555-H6552)/(E6555-E6552)</f>
        <v>0.27454933333333331</v>
      </c>
      <c r="I6553" s="492">
        <f>I6552+(E6553-E6552)*(I6555-I6552)/(E6555-E6552)</f>
        <v>15.233333333333333</v>
      </c>
      <c r="J6553" s="397">
        <f>J6552+(E6553-E6552)*(J6555-J6552)/(E6555-E6552)</f>
        <v>0.14236666666666667</v>
      </c>
      <c r="K6553" s="469">
        <f t="shared" si="560"/>
        <v>15.266594467539532</v>
      </c>
      <c r="L6553" s="469">
        <f t="shared" si="561"/>
        <v>3.3261134206199472E-2</v>
      </c>
    </row>
    <row r="6554" spans="1:12">
      <c r="A6554" s="98" t="s">
        <v>123</v>
      </c>
      <c r="B6554" s="98">
        <f t="shared" si="557"/>
        <v>17</v>
      </c>
      <c r="C6554" s="98">
        <f t="shared" si="558"/>
        <v>0</v>
      </c>
      <c r="D6554" s="98">
        <f>D6552</f>
        <v>204</v>
      </c>
      <c r="E6554" s="98">
        <f t="shared" si="559"/>
        <v>89</v>
      </c>
      <c r="F6554" s="397">
        <f>F6552+(E6554-E6552)*(F6555-F6552)/(E6555-E6552)</f>
        <v>4.203266666666666</v>
      </c>
      <c r="G6554" s="98">
        <v>15</v>
      </c>
      <c r="H6554" s="491">
        <f>H6552+(E6554-E6552)*(H6555-H6552)/(E6555-E6552)</f>
        <v>0.27470966666666669</v>
      </c>
      <c r="I6554" s="492">
        <f>I6552+(E6554-E6552)*(I6555-I6552)/(E6555-E6552)</f>
        <v>15.266666666666667</v>
      </c>
      <c r="J6554" s="397">
        <f>J6552+(E6554-E6552)*(J6555-J6552)/(E6555-E6552)</f>
        <v>0.14103333333333332</v>
      </c>
      <c r="K6554" s="469">
        <f t="shared" si="560"/>
        <v>15.300759953842174</v>
      </c>
      <c r="L6554" s="469">
        <f t="shared" si="561"/>
        <v>3.4093287175506859E-2</v>
      </c>
    </row>
    <row r="6555" spans="1:12">
      <c r="A6555" s="480" t="s">
        <v>123</v>
      </c>
      <c r="B6555" s="480">
        <f t="shared" si="557"/>
        <v>17</v>
      </c>
      <c r="C6555" s="480">
        <f t="shared" si="558"/>
        <v>0</v>
      </c>
      <c r="D6555" s="480">
        <f>D6552</f>
        <v>204</v>
      </c>
      <c r="E6555" s="480">
        <f t="shared" si="559"/>
        <v>90</v>
      </c>
      <c r="F6555" s="484">
        <v>4.2150999999999996</v>
      </c>
      <c r="G6555" s="480">
        <v>15</v>
      </c>
      <c r="H6555" s="482">
        <v>0.27487</v>
      </c>
      <c r="I6555" s="483">
        <v>15.3</v>
      </c>
      <c r="J6555" s="484">
        <v>0.13969999999999999</v>
      </c>
      <c r="K6555" s="469">
        <f t="shared" si="560"/>
        <v>15.334885582275255</v>
      </c>
      <c r="L6555" s="469">
        <f t="shared" si="561"/>
        <v>3.4885582275254734E-2</v>
      </c>
    </row>
    <row r="6556" spans="1:12">
      <c r="A6556" s="98" t="s">
        <v>123</v>
      </c>
      <c r="B6556" s="98">
        <f t="shared" si="557"/>
        <v>17</v>
      </c>
      <c r="C6556" s="98">
        <f t="shared" si="558"/>
        <v>0</v>
      </c>
      <c r="D6556" s="98">
        <f>D6555</f>
        <v>204</v>
      </c>
      <c r="E6556" s="98">
        <f t="shared" si="559"/>
        <v>91</v>
      </c>
      <c r="F6556" s="397">
        <f>F6555+(E6556-E6555)*(F6558-F6555)/(E6558-E6555)</f>
        <v>4.2268666666666661</v>
      </c>
      <c r="G6556" s="98">
        <v>15</v>
      </c>
      <c r="H6556" s="491">
        <f>H6555+(E6556-E6555)*(H6558-H6555)/(E6558-E6555)</f>
        <v>0.27503100000000003</v>
      </c>
      <c r="I6556" s="492">
        <f>I6555+(E6556-E6555)*(I6558-I6555)/(E6558-E6555)</f>
        <v>15.333333333333334</v>
      </c>
      <c r="J6556" s="397">
        <f>J6555+(E6556-E6555)*(J6558-J6555)/(E6558-E6555)</f>
        <v>0.1384</v>
      </c>
      <c r="K6556" s="469">
        <f t="shared" si="560"/>
        <v>15.368691771715428</v>
      </c>
      <c r="L6556" s="469">
        <f t="shared" si="561"/>
        <v>3.5358438382093738E-2</v>
      </c>
    </row>
    <row r="6557" spans="1:12">
      <c r="A6557" s="98" t="s">
        <v>123</v>
      </c>
      <c r="B6557" s="98">
        <f t="shared" si="557"/>
        <v>17</v>
      </c>
      <c r="C6557" s="98">
        <f t="shared" si="558"/>
        <v>0</v>
      </c>
      <c r="D6557" s="98">
        <f>D6555</f>
        <v>204</v>
      </c>
      <c r="E6557" s="98">
        <f t="shared" si="559"/>
        <v>92</v>
      </c>
      <c r="F6557" s="397">
        <f>F6555+(E6557-E6555)*(F6558-F6555)/(E6558-E6555)</f>
        <v>4.2386333333333335</v>
      </c>
      <c r="G6557" s="98">
        <v>15</v>
      </c>
      <c r="H6557" s="491">
        <f>H6555+(E6557-E6555)*(H6558-H6555)/(E6558-E6555)</f>
        <v>0.27519199999999999</v>
      </c>
      <c r="I6557" s="492">
        <f>I6555+(E6557-E6555)*(I6558-I6555)/(E6558-E6555)</f>
        <v>15.366666666666667</v>
      </c>
      <c r="J6557" s="397">
        <f>J6555+(E6557-E6555)*(J6558-J6555)/(E6558-E6555)</f>
        <v>0.1371</v>
      </c>
      <c r="K6557" s="469">
        <f t="shared" si="560"/>
        <v>15.40245840479859</v>
      </c>
      <c r="L6557" s="469">
        <f t="shared" si="561"/>
        <v>3.5791738131923267E-2</v>
      </c>
    </row>
    <row r="6558" spans="1:12">
      <c r="A6558" s="480" t="s">
        <v>123</v>
      </c>
      <c r="B6558" s="480">
        <f t="shared" si="557"/>
        <v>17</v>
      </c>
      <c r="C6558" s="480">
        <f t="shared" si="558"/>
        <v>0</v>
      </c>
      <c r="D6558" s="480">
        <f>D6555</f>
        <v>204</v>
      </c>
      <c r="E6558" s="480">
        <f t="shared" si="559"/>
        <v>93</v>
      </c>
      <c r="F6558" s="484">
        <v>4.2504</v>
      </c>
      <c r="G6558" s="480">
        <v>15</v>
      </c>
      <c r="H6558" s="482">
        <v>0.27535300000000001</v>
      </c>
      <c r="I6558" s="483">
        <v>15.4</v>
      </c>
      <c r="J6558" s="484">
        <v>0.1358</v>
      </c>
      <c r="K6558" s="469">
        <f t="shared" si="560"/>
        <v>15.436185550911011</v>
      </c>
      <c r="L6558" s="469">
        <f t="shared" si="561"/>
        <v>3.6185550911010722E-2</v>
      </c>
    </row>
    <row r="6559" spans="1:12">
      <c r="A6559" s="98" t="s">
        <v>123</v>
      </c>
      <c r="B6559" s="98">
        <f t="shared" si="557"/>
        <v>17</v>
      </c>
      <c r="C6559" s="98">
        <f t="shared" si="558"/>
        <v>0</v>
      </c>
      <c r="D6559" s="98">
        <f>D6558</f>
        <v>204</v>
      </c>
      <c r="E6559" s="98">
        <f t="shared" si="559"/>
        <v>94</v>
      </c>
      <c r="F6559" s="397">
        <f>F6558+(E6559-E6558)*(F6561-F6558)/(E6561-E6558)</f>
        <v>4.2620666666666667</v>
      </c>
      <c r="G6559" s="98">
        <v>15</v>
      </c>
      <c r="H6559" s="491">
        <f>H6558+(E6559-E6558)*(H6561-H6558)/(E6561-E6558)</f>
        <v>0.27551433333333336</v>
      </c>
      <c r="I6559" s="492">
        <f>I6558+(E6559-E6558)*(I6561-I6558)/(E6561-E6558)</f>
        <v>15.433333333333334</v>
      </c>
      <c r="J6559" s="397">
        <f>J6558+(E6559-E6558)*(J6561-J6558)/(E6561-E6558)</f>
        <v>0.13446666666666668</v>
      </c>
      <c r="K6559" s="469">
        <f t="shared" si="560"/>
        <v>15.469491605397419</v>
      </c>
      <c r="L6559" s="469">
        <f t="shared" si="561"/>
        <v>3.6158272064085395E-2</v>
      </c>
    </row>
    <row r="6560" spans="1:12">
      <c r="A6560" s="98" t="s">
        <v>123</v>
      </c>
      <c r="B6560" s="98">
        <f t="shared" si="557"/>
        <v>17</v>
      </c>
      <c r="C6560" s="98">
        <f t="shared" si="558"/>
        <v>0</v>
      </c>
      <c r="D6560" s="98">
        <f>D6558</f>
        <v>204</v>
      </c>
      <c r="E6560" s="98">
        <f t="shared" si="559"/>
        <v>95</v>
      </c>
      <c r="F6560" s="397">
        <f>F6558+(E6560-E6558)*(F6561-F6558)/(E6561-E6558)</f>
        <v>4.2737333333333334</v>
      </c>
      <c r="G6560" s="98">
        <v>15</v>
      </c>
      <c r="H6560" s="491">
        <f>H6558+(E6560-E6558)*(H6561-H6558)/(E6561-E6558)</f>
        <v>0.27567566666666665</v>
      </c>
      <c r="I6560" s="492">
        <f>I6558+(E6560-E6558)*(I6561-I6558)/(E6561-E6558)</f>
        <v>15.466666666666667</v>
      </c>
      <c r="J6560" s="397">
        <f>J6558+(E6560-E6558)*(J6561-J6558)/(E6561-E6558)</f>
        <v>0.13313333333333333</v>
      </c>
      <c r="K6560" s="469">
        <f t="shared" si="560"/>
        <v>15.502758676560742</v>
      </c>
      <c r="L6560" s="469">
        <f t="shared" si="561"/>
        <v>3.6092009894074906E-2</v>
      </c>
    </row>
    <row r="6561" spans="1:12">
      <c r="A6561" s="480" t="s">
        <v>123</v>
      </c>
      <c r="B6561" s="480">
        <f t="shared" si="557"/>
        <v>17</v>
      </c>
      <c r="C6561" s="480">
        <f t="shared" si="558"/>
        <v>0</v>
      </c>
      <c r="D6561" s="480">
        <f>D6558</f>
        <v>204</v>
      </c>
      <c r="E6561" s="480">
        <f t="shared" si="559"/>
        <v>96</v>
      </c>
      <c r="F6561" s="484">
        <v>4.2854000000000001</v>
      </c>
      <c r="G6561" s="480">
        <v>15</v>
      </c>
      <c r="H6561" s="482">
        <v>0.275837</v>
      </c>
      <c r="I6561" s="483">
        <v>15.5</v>
      </c>
      <c r="J6561" s="484">
        <v>0.1318</v>
      </c>
      <c r="K6561" s="469">
        <f t="shared" si="560"/>
        <v>15.535986832803431</v>
      </c>
      <c r="L6561" s="469">
        <f t="shared" si="561"/>
        <v>3.5986832803430957E-2</v>
      </c>
    </row>
    <row r="6562" spans="1:12">
      <c r="A6562" s="98" t="s">
        <v>123</v>
      </c>
      <c r="B6562" s="98">
        <f t="shared" si="557"/>
        <v>17</v>
      </c>
      <c r="C6562" s="98">
        <f t="shared" si="558"/>
        <v>0</v>
      </c>
      <c r="D6562" s="98">
        <f>D6561</f>
        <v>204</v>
      </c>
      <c r="E6562" s="98">
        <f t="shared" si="559"/>
        <v>97</v>
      </c>
      <c r="F6562" s="397">
        <f>F6561+(E6562-E6561)*(F6564-F6561)/(E6564-E6561)</f>
        <v>4.2969333333333335</v>
      </c>
      <c r="G6562" s="98">
        <v>15</v>
      </c>
      <c r="H6562" s="491">
        <f>H6561+(E6562-E6561)*(H6564-H6561)/(E6564-E6561)</f>
        <v>0.27599899999999999</v>
      </c>
      <c r="I6562" s="492">
        <f>I6561+(E6562-E6561)*(I6564-I6561)/(E6564-E6561)</f>
        <v>15.533333333333333</v>
      </c>
      <c r="J6562" s="397">
        <f>J6561+(E6562-E6561)*(J6564-J6561)/(E6564-E6561)</f>
        <v>0.13046666666666668</v>
      </c>
      <c r="K6562" s="469">
        <f t="shared" si="560"/>
        <v>15.568655441988318</v>
      </c>
      <c r="L6562" s="469">
        <f t="shared" si="561"/>
        <v>3.5322108654984419E-2</v>
      </c>
    </row>
    <row r="6563" spans="1:12">
      <c r="A6563" s="98" t="s">
        <v>123</v>
      </c>
      <c r="B6563" s="98">
        <f t="shared" si="557"/>
        <v>17</v>
      </c>
      <c r="C6563" s="98">
        <f t="shared" si="558"/>
        <v>0</v>
      </c>
      <c r="D6563" s="98">
        <f>D6561</f>
        <v>204</v>
      </c>
      <c r="E6563" s="98">
        <f t="shared" si="559"/>
        <v>98</v>
      </c>
      <c r="F6563" s="397">
        <f>F6561+(E6563-E6561)*(F6564-F6561)/(E6564-E6561)</f>
        <v>4.3084666666666669</v>
      </c>
      <c r="G6563" s="98">
        <v>15</v>
      </c>
      <c r="H6563" s="491">
        <f>H6561+(E6563-E6561)*(H6564-H6561)/(E6564-E6561)</f>
        <v>0.27616099999999999</v>
      </c>
      <c r="I6563" s="492">
        <f>I6561+(E6563-E6561)*(I6564-I6561)/(E6564-E6561)</f>
        <v>15.566666666666666</v>
      </c>
      <c r="J6563" s="397">
        <f>J6561+(E6563-E6561)*(J6564-J6561)/(E6564-E6561)</f>
        <v>0.12913333333333332</v>
      </c>
      <c r="K6563" s="469">
        <f t="shared" si="560"/>
        <v>15.601285723424622</v>
      </c>
      <c r="L6563" s="469">
        <f t="shared" si="561"/>
        <v>3.4619056757955846E-2</v>
      </c>
    </row>
    <row r="6564" spans="1:12">
      <c r="A6564" s="480" t="s">
        <v>123</v>
      </c>
      <c r="B6564" s="480">
        <f t="shared" si="557"/>
        <v>17</v>
      </c>
      <c r="C6564" s="480">
        <f t="shared" si="558"/>
        <v>0</v>
      </c>
      <c r="D6564" s="480">
        <f>D6561</f>
        <v>204</v>
      </c>
      <c r="E6564" s="480">
        <f t="shared" si="559"/>
        <v>99</v>
      </c>
      <c r="F6564" s="484">
        <v>4.32</v>
      </c>
      <c r="G6564" s="480">
        <v>15</v>
      </c>
      <c r="H6564" s="482">
        <v>0.27632299999999999</v>
      </c>
      <c r="I6564" s="483">
        <v>15.6</v>
      </c>
      <c r="J6564" s="484">
        <v>0.1278</v>
      </c>
      <c r="K6564" s="469">
        <f t="shared" si="560"/>
        <v>15.633877744523621</v>
      </c>
      <c r="L6564" s="469">
        <f t="shared" si="561"/>
        <v>3.38777445236218E-2</v>
      </c>
    </row>
    <row r="6565" spans="1:12">
      <c r="A6565" s="98" t="s">
        <v>123</v>
      </c>
      <c r="B6565" s="98">
        <f t="shared" si="557"/>
        <v>17</v>
      </c>
      <c r="C6565" s="98">
        <f t="shared" si="558"/>
        <v>0</v>
      </c>
      <c r="D6565" s="98">
        <f>D6564</f>
        <v>204</v>
      </c>
      <c r="E6565" s="98">
        <f t="shared" si="559"/>
        <v>100</v>
      </c>
      <c r="F6565" s="397">
        <f>F6564+(E6565-E6564)*(F6567-F6564)/(E6567-E6564)</f>
        <v>4.3314666666666666</v>
      </c>
      <c r="G6565" s="98">
        <v>15</v>
      </c>
      <c r="H6565" s="491">
        <f>H6564+(E6565-E6564)*(H6567-H6564)/(E6567-E6564)</f>
        <v>0.27644233333333335</v>
      </c>
      <c r="I6565" s="492">
        <f>I6564+(E6565-E6564)*(I6567-I6564)/(E6567-E6564)</f>
        <v>15.633333333333333</v>
      </c>
      <c r="J6565" s="397">
        <f>J6564+(E6565-E6564)*(J6567-J6564)/(E6567-E6564)</f>
        <v>0.13120000000000001</v>
      </c>
      <c r="K6565" s="469">
        <f t="shared" si="560"/>
        <v>15.668608401752262</v>
      </c>
      <c r="L6565" s="469">
        <f t="shared" si="561"/>
        <v>3.5275068418929578E-2</v>
      </c>
    </row>
    <row r="6566" spans="1:12">
      <c r="A6566" s="98" t="s">
        <v>123</v>
      </c>
      <c r="B6566" s="98">
        <f t="shared" si="557"/>
        <v>17</v>
      </c>
      <c r="C6566" s="98">
        <f t="shared" si="558"/>
        <v>0</v>
      </c>
      <c r="D6566" s="98">
        <f>D6564</f>
        <v>204</v>
      </c>
      <c r="E6566" s="98">
        <f t="shared" si="559"/>
        <v>101</v>
      </c>
      <c r="F6566" s="397">
        <f>F6564+(E6566-E6564)*(F6567-F6564)/(E6567-E6564)</f>
        <v>4.3429333333333338</v>
      </c>
      <c r="G6566" s="98">
        <v>15</v>
      </c>
      <c r="H6566" s="491">
        <f>H6564+(E6566-E6564)*(H6567-H6564)/(E6567-E6564)</f>
        <v>0.27656166666666665</v>
      </c>
      <c r="I6566" s="492">
        <f>I6564+(E6566-E6564)*(I6567-I6564)/(E6567-E6564)</f>
        <v>15.666666666666666</v>
      </c>
      <c r="J6566" s="397">
        <f>J6564+(E6566-E6564)*(J6567-J6564)/(E6567-E6564)</f>
        <v>0.1346</v>
      </c>
      <c r="K6566" s="469">
        <f t="shared" si="560"/>
        <v>15.703309087183692</v>
      </c>
      <c r="L6566" s="469">
        <f t="shared" si="561"/>
        <v>3.6642420517026153E-2</v>
      </c>
    </row>
    <row r="6567" spans="1:12">
      <c r="A6567" s="480" t="s">
        <v>123</v>
      </c>
      <c r="B6567" s="480">
        <f t="shared" si="557"/>
        <v>17</v>
      </c>
      <c r="C6567" s="480">
        <f t="shared" si="558"/>
        <v>0</v>
      </c>
      <c r="D6567" s="480">
        <f>D6564</f>
        <v>204</v>
      </c>
      <c r="E6567" s="480">
        <f t="shared" si="559"/>
        <v>102</v>
      </c>
      <c r="F6567" s="484">
        <v>4.3544</v>
      </c>
      <c r="G6567" s="480">
        <v>15</v>
      </c>
      <c r="H6567" s="482">
        <v>0.27668100000000001</v>
      </c>
      <c r="I6567" s="483">
        <v>15.7</v>
      </c>
      <c r="J6567" s="484">
        <v>0.13800000000000001</v>
      </c>
      <c r="K6567" s="469">
        <f t="shared" si="560"/>
        <v>15.737979839598671</v>
      </c>
      <c r="L6567" s="469">
        <f t="shared" si="561"/>
        <v>3.7979839598671461E-2</v>
      </c>
    </row>
    <row r="6568" spans="1:12">
      <c r="A6568" s="98" t="s">
        <v>123</v>
      </c>
      <c r="B6568" s="98">
        <f t="shared" si="557"/>
        <v>17</v>
      </c>
      <c r="C6568" s="98">
        <f t="shared" si="558"/>
        <v>0</v>
      </c>
      <c r="D6568" s="98">
        <f>D6567</f>
        <v>204</v>
      </c>
      <c r="E6568" s="98">
        <f t="shared" si="559"/>
        <v>103</v>
      </c>
      <c r="F6568" s="397">
        <f>F6567+(E6568-E6567)*(F6570-F6567)/(E6570-E6567)</f>
        <v>4.3658000000000001</v>
      </c>
      <c r="G6568" s="98">
        <v>15</v>
      </c>
      <c r="H6568" s="491">
        <f>H6567+(E6568-E6567)*(H6570-H6567)/(E6570-E6567)</f>
        <v>0.27688699999999999</v>
      </c>
      <c r="I6568" s="492">
        <f>I6567+(E6568-E6567)*(I6570-I6567)/(E6570-E6567)</f>
        <v>15.733333333333333</v>
      </c>
      <c r="J6568" s="397">
        <f>J6567+(E6568-E6567)*(J6570-J6567)/(E6570-E6567)</f>
        <v>0.13193333333333335</v>
      </c>
      <c r="K6568" s="469">
        <f t="shared" si="560"/>
        <v>15.767443036328901</v>
      </c>
      <c r="L6568" s="469">
        <f t="shared" si="561"/>
        <v>3.4109702995568369E-2</v>
      </c>
    </row>
    <row r="6569" spans="1:12">
      <c r="A6569" s="98" t="s">
        <v>123</v>
      </c>
      <c r="B6569" s="98">
        <f t="shared" si="557"/>
        <v>17</v>
      </c>
      <c r="C6569" s="98">
        <f t="shared" si="558"/>
        <v>0</v>
      </c>
      <c r="D6569" s="98">
        <f>D6567</f>
        <v>204</v>
      </c>
      <c r="E6569" s="98">
        <f t="shared" si="559"/>
        <v>104</v>
      </c>
      <c r="F6569" s="397">
        <f>F6567+(E6569-E6567)*(F6570-F6567)/(E6570-E6567)</f>
        <v>4.3772000000000002</v>
      </c>
      <c r="G6569" s="98">
        <v>15</v>
      </c>
      <c r="H6569" s="491">
        <f>H6567+(E6569-E6567)*(H6570-H6567)/(E6570-E6567)</f>
        <v>0.27709300000000003</v>
      </c>
      <c r="I6569" s="492">
        <f>I6567+(E6569-E6567)*(I6570-I6567)/(E6570-E6567)</f>
        <v>15.766666666666667</v>
      </c>
      <c r="J6569" s="397">
        <f>J6567+(E6569-E6567)*(J6570-J6567)/(E6570-E6567)</f>
        <v>0.12586666666666668</v>
      </c>
      <c r="K6569" s="469">
        <f t="shared" si="560"/>
        <v>15.796862425250726</v>
      </c>
      <c r="L6569" s="469">
        <f t="shared" si="561"/>
        <v>3.0195758584058652E-2</v>
      </c>
    </row>
    <row r="6570" spans="1:12">
      <c r="A6570" s="480" t="s">
        <v>123</v>
      </c>
      <c r="B6570" s="480">
        <f t="shared" si="557"/>
        <v>17</v>
      </c>
      <c r="C6570" s="480">
        <f t="shared" si="558"/>
        <v>0</v>
      </c>
      <c r="D6570" s="480">
        <f>D6567</f>
        <v>204</v>
      </c>
      <c r="E6570" s="480">
        <f t="shared" si="559"/>
        <v>105</v>
      </c>
      <c r="F6570" s="484">
        <v>4.3886000000000003</v>
      </c>
      <c r="G6570" s="480">
        <v>15</v>
      </c>
      <c r="H6570" s="482">
        <v>0.27729900000000002</v>
      </c>
      <c r="I6570" s="483">
        <v>15.8</v>
      </c>
      <c r="J6570" s="484">
        <v>0.1198</v>
      </c>
      <c r="K6570" s="469">
        <f t="shared" si="560"/>
        <v>15.826238103996047</v>
      </c>
      <c r="L6570" s="469">
        <f t="shared" si="561"/>
        <v>2.6238103996046647E-2</v>
      </c>
    </row>
    <row r="6571" spans="1:12">
      <c r="A6571" s="98" t="s">
        <v>123</v>
      </c>
      <c r="B6571" s="98">
        <f t="shared" si="557"/>
        <v>17</v>
      </c>
      <c r="C6571" s="98">
        <f t="shared" si="558"/>
        <v>0</v>
      </c>
      <c r="D6571" s="98">
        <f>D6570</f>
        <v>204</v>
      </c>
      <c r="E6571" s="98">
        <f t="shared" si="559"/>
        <v>106</v>
      </c>
      <c r="F6571" s="397">
        <f>F6570+(E6571-E6570)*(F6573-F6570)/(E6573-E6570)</f>
        <v>4.399866666666667</v>
      </c>
      <c r="G6571" s="98">
        <v>15</v>
      </c>
      <c r="H6571" s="491">
        <f>H6570+(E6571-E6570)*(H6573-H6570)/(E6573-E6570)</f>
        <v>0.27746266666666669</v>
      </c>
      <c r="I6571" s="492">
        <f>I6570+(E6571-E6570)*(I6573-I6570)/(E6573-E6570)</f>
        <v>15.833333333333334</v>
      </c>
      <c r="J6571" s="397">
        <f>J6570+(E6571-E6570)*(J6573-J6570)/(E6573-E6570)</f>
        <v>0.11846666666666666</v>
      </c>
      <c r="K6571" s="469">
        <f t="shared" si="560"/>
        <v>15.857508757935001</v>
      </c>
      <c r="L6571" s="469">
        <f t="shared" si="561"/>
        <v>2.4175424601667217E-2</v>
      </c>
    </row>
    <row r="6572" spans="1:12">
      <c r="A6572" s="98" t="s">
        <v>123</v>
      </c>
      <c r="B6572" s="98">
        <f t="shared" si="557"/>
        <v>17</v>
      </c>
      <c r="C6572" s="98">
        <f t="shared" si="558"/>
        <v>0</v>
      </c>
      <c r="D6572" s="98">
        <f>D6570</f>
        <v>204</v>
      </c>
      <c r="E6572" s="98">
        <f t="shared" si="559"/>
        <v>107</v>
      </c>
      <c r="F6572" s="397">
        <f>F6570+(E6572-E6570)*(F6573-F6570)/(E6573-E6570)</f>
        <v>4.4111333333333329</v>
      </c>
      <c r="G6572" s="98">
        <v>15</v>
      </c>
      <c r="H6572" s="491">
        <f>H6570+(E6572-E6570)*(H6573-H6570)/(E6573-E6570)</f>
        <v>0.27762633333333331</v>
      </c>
      <c r="I6572" s="492">
        <f>I6570+(E6572-E6570)*(I6573-I6570)/(E6573-E6570)</f>
        <v>15.866666666666667</v>
      </c>
      <c r="J6572" s="397">
        <f>J6570+(E6572-E6570)*(J6573-J6570)/(E6573-E6570)</f>
        <v>0.11713333333333334</v>
      </c>
      <c r="K6572" s="469">
        <f t="shared" si="560"/>
        <v>15.888742542434136</v>
      </c>
      <c r="L6572" s="469">
        <f t="shared" si="561"/>
        <v>2.2075875767468389E-2</v>
      </c>
    </row>
    <row r="6573" spans="1:12">
      <c r="A6573" s="480" t="s">
        <v>123</v>
      </c>
      <c r="B6573" s="480">
        <f t="shared" si="557"/>
        <v>17</v>
      </c>
      <c r="C6573" s="480">
        <f t="shared" si="558"/>
        <v>0</v>
      </c>
      <c r="D6573" s="480">
        <f>D6570</f>
        <v>204</v>
      </c>
      <c r="E6573" s="480">
        <f t="shared" si="559"/>
        <v>108</v>
      </c>
      <c r="F6573" s="484">
        <v>4.4223999999999997</v>
      </c>
      <c r="G6573" s="480">
        <v>15</v>
      </c>
      <c r="H6573" s="482">
        <v>0.27778999999999998</v>
      </c>
      <c r="I6573" s="483">
        <v>15.9</v>
      </c>
      <c r="J6573" s="484">
        <v>0.1158</v>
      </c>
      <c r="K6573" s="469">
        <f t="shared" si="560"/>
        <v>15.919939522661004</v>
      </c>
      <c r="L6573" s="469">
        <f t="shared" si="561"/>
        <v>1.9939522661003295E-2</v>
      </c>
    </row>
    <row r="6574" spans="1:12">
      <c r="A6574" s="98" t="s">
        <v>123</v>
      </c>
      <c r="B6574" s="98">
        <f t="shared" si="557"/>
        <v>17</v>
      </c>
      <c r="C6574" s="98">
        <f t="shared" si="558"/>
        <v>0</v>
      </c>
      <c r="D6574" s="98">
        <f>D6573</f>
        <v>204</v>
      </c>
      <c r="E6574" s="98">
        <f t="shared" si="559"/>
        <v>109</v>
      </c>
      <c r="F6574" s="397">
        <f>F6573+(E6574-E6573)*(F6576-F6573)/(E6576-E6573)</f>
        <v>4.4336000000000002</v>
      </c>
      <c r="G6574" s="98">
        <v>15</v>
      </c>
      <c r="H6574" s="491">
        <f>H6573+(E6574-E6573)*(H6576-H6573)/(E6576-E6573)</f>
        <v>0.2779543333333333</v>
      </c>
      <c r="I6574" s="492">
        <f>I6573+(E6574-E6573)*(I6576-I6573)/(E6576-E6573)</f>
        <v>15.933333333333334</v>
      </c>
      <c r="J6574" s="397">
        <f>J6573+(E6574-E6573)*(J6576-J6573)/(E6576-E6573)</f>
        <v>0.11446666666666666</v>
      </c>
      <c r="K6574" s="469">
        <f t="shared" si="560"/>
        <v>15.950821657754334</v>
      </c>
      <c r="L6574" s="469">
        <f t="shared" si="561"/>
        <v>1.7488324421000456E-2</v>
      </c>
    </row>
    <row r="6575" spans="1:12">
      <c r="A6575" s="98" t="s">
        <v>123</v>
      </c>
      <c r="B6575" s="98">
        <f t="shared" si="557"/>
        <v>17</v>
      </c>
      <c r="C6575" s="98">
        <f t="shared" si="558"/>
        <v>0</v>
      </c>
      <c r="D6575" s="98">
        <f>D6573</f>
        <v>204</v>
      </c>
      <c r="E6575" s="98">
        <f t="shared" si="559"/>
        <v>110</v>
      </c>
      <c r="F6575" s="397">
        <f>F6573+(E6575-E6573)*(F6576-F6573)/(E6576-E6573)</f>
        <v>4.4447999999999999</v>
      </c>
      <c r="G6575" s="98">
        <v>15</v>
      </c>
      <c r="H6575" s="491">
        <f>H6573+(E6575-E6573)*(H6576-H6573)/(E6576-E6573)</f>
        <v>0.27811866666666668</v>
      </c>
      <c r="I6575" s="492">
        <f>I6573+(E6575-E6573)*(I6576-I6573)/(E6576-E6573)</f>
        <v>15.966666666666667</v>
      </c>
      <c r="J6575" s="397">
        <f>J6573+(E6575-E6573)*(J6576-J6573)/(E6576-E6573)</f>
        <v>0.11313333333333334</v>
      </c>
      <c r="K6575" s="469">
        <f t="shared" si="560"/>
        <v>15.981667297892026</v>
      </c>
      <c r="L6575" s="469">
        <f t="shared" si="561"/>
        <v>1.5000631225358774E-2</v>
      </c>
    </row>
    <row r="6576" spans="1:12">
      <c r="A6576" s="480" t="s">
        <v>123</v>
      </c>
      <c r="B6576" s="480">
        <f t="shared" si="557"/>
        <v>17</v>
      </c>
      <c r="C6576" s="480">
        <f t="shared" si="558"/>
        <v>0</v>
      </c>
      <c r="D6576" s="480">
        <f>D6573</f>
        <v>204</v>
      </c>
      <c r="E6576" s="480">
        <f t="shared" si="559"/>
        <v>111</v>
      </c>
      <c r="F6576" s="484">
        <v>4.4560000000000004</v>
      </c>
      <c r="G6576" s="480">
        <v>15</v>
      </c>
      <c r="H6576" s="482">
        <v>0.278283</v>
      </c>
      <c r="I6576" s="483">
        <v>16</v>
      </c>
      <c r="J6576" s="484">
        <v>0.1118</v>
      </c>
      <c r="K6576" s="469">
        <f t="shared" si="560"/>
        <v>16.012476507727747</v>
      </c>
      <c r="L6576" s="469">
        <f t="shared" si="561"/>
        <v>1.2476507727747332E-2</v>
      </c>
    </row>
    <row r="6577" spans="1:12">
      <c r="A6577" s="98" t="s">
        <v>123</v>
      </c>
      <c r="B6577" s="98">
        <f t="shared" si="557"/>
        <v>17</v>
      </c>
      <c r="C6577" s="98">
        <f t="shared" si="558"/>
        <v>0</v>
      </c>
      <c r="D6577" s="98">
        <f>D6576</f>
        <v>204</v>
      </c>
      <c r="E6577" s="98">
        <f t="shared" si="559"/>
        <v>112</v>
      </c>
      <c r="F6577" s="397">
        <f>F6576+(E6577-E6576)*(F6579-F6576)/(E6579-E6576)</f>
        <v>4.4671333333333338</v>
      </c>
      <c r="G6577" s="98">
        <v>15</v>
      </c>
      <c r="H6577" s="491">
        <f>H6576+(E6577-E6576)*(H6579-H6576)/(E6579-E6576)</f>
        <v>0.27844833333333335</v>
      </c>
      <c r="I6577" s="492">
        <f>I6576+(E6577-E6576)*(I6579-I6576)/(E6579-E6576)</f>
        <v>16.033333333333335</v>
      </c>
      <c r="J6577" s="397">
        <f>J6576+(E6577-E6576)*(J6579-J6576)/(E6579-E6576)</f>
        <v>0.11046666666666667</v>
      </c>
      <c r="K6577" s="469">
        <f t="shared" si="560"/>
        <v>16.042952313116139</v>
      </c>
      <c r="L6577" s="469">
        <f t="shared" si="561"/>
        <v>9.6189797828039048E-3</v>
      </c>
    </row>
    <row r="6578" spans="1:12">
      <c r="A6578" s="98" t="s">
        <v>123</v>
      </c>
      <c r="B6578" s="98">
        <f t="shared" si="557"/>
        <v>17</v>
      </c>
      <c r="C6578" s="98">
        <f t="shared" si="558"/>
        <v>0</v>
      </c>
      <c r="D6578" s="98">
        <f>D6576</f>
        <v>204</v>
      </c>
      <c r="E6578" s="98">
        <f t="shared" si="559"/>
        <v>113</v>
      </c>
      <c r="F6578" s="397">
        <f>F6576+(E6578-E6576)*(F6579-F6576)/(E6579-E6576)</f>
        <v>4.4782666666666664</v>
      </c>
      <c r="G6578" s="98">
        <v>15</v>
      </c>
      <c r="H6578" s="491">
        <f>H6576+(E6578-E6576)*(H6579-H6576)/(E6579-E6576)</f>
        <v>0.27861366666666665</v>
      </c>
      <c r="I6578" s="492">
        <f>I6576+(E6578-E6576)*(I6579-I6576)/(E6579-E6576)</f>
        <v>16.066666666666666</v>
      </c>
      <c r="J6578" s="397">
        <f>J6576+(E6578-E6576)*(J6579-J6576)/(E6579-E6576)</f>
        <v>0.10913333333333333</v>
      </c>
      <c r="K6578" s="469">
        <f t="shared" si="560"/>
        <v>16.073391948947229</v>
      </c>
      <c r="L6578" s="469">
        <f t="shared" si="561"/>
        <v>6.7252822805627943E-3</v>
      </c>
    </row>
    <row r="6579" spans="1:12">
      <c r="A6579" s="480" t="s">
        <v>123</v>
      </c>
      <c r="B6579" s="480">
        <f t="shared" si="557"/>
        <v>17</v>
      </c>
      <c r="C6579" s="480">
        <f t="shared" si="558"/>
        <v>0</v>
      </c>
      <c r="D6579" s="480">
        <f>D6576</f>
        <v>204</v>
      </c>
      <c r="E6579" s="480">
        <f t="shared" si="559"/>
        <v>114</v>
      </c>
      <c r="F6579" s="484">
        <v>4.4893999999999998</v>
      </c>
      <c r="G6579" s="480">
        <v>15</v>
      </c>
      <c r="H6579" s="482">
        <v>0.278779</v>
      </c>
      <c r="I6579" s="483">
        <v>16.100000000000001</v>
      </c>
      <c r="J6579" s="484">
        <v>0.10780000000000001</v>
      </c>
      <c r="K6579" s="469">
        <f t="shared" si="560"/>
        <v>16.103795479573424</v>
      </c>
      <c r="L6579" s="469">
        <f t="shared" si="561"/>
        <v>3.7954795734229663E-3</v>
      </c>
    </row>
    <row r="6580" spans="1:12">
      <c r="A6580" s="98" t="s">
        <v>123</v>
      </c>
      <c r="B6580" s="98">
        <f t="shared" si="557"/>
        <v>17</v>
      </c>
      <c r="C6580" s="98">
        <f t="shared" si="558"/>
        <v>0</v>
      </c>
      <c r="D6580" s="98">
        <f>D6579</f>
        <v>204</v>
      </c>
      <c r="E6580" s="98">
        <f t="shared" si="559"/>
        <v>115</v>
      </c>
      <c r="F6580" s="397">
        <f>F6579+(E6580-E6579)*(F6582-F6579)/(E6582-E6579)</f>
        <v>4.5004333333333335</v>
      </c>
      <c r="G6580" s="98">
        <v>15</v>
      </c>
      <c r="H6580" s="491">
        <f>H6579+(E6580-E6579)*(H6582-H6579)/(E6582-E6579)</f>
        <v>0.27894533333333332</v>
      </c>
      <c r="I6580" s="492">
        <f>I6579+(E6580-E6579)*(I6582-I6579)/(E6582-E6579)</f>
        <v>16.133333333333333</v>
      </c>
      <c r="J6580" s="397">
        <f>J6579+(E6580-E6579)*(J6582-J6579)/(E6582-E6579)</f>
        <v>0.10646666666666667</v>
      </c>
      <c r="K6580" s="469">
        <f t="shared" si="560"/>
        <v>16.133746636138984</v>
      </c>
      <c r="L6580" s="469">
        <f t="shared" si="561"/>
        <v>4.133028056507726E-4</v>
      </c>
    </row>
    <row r="6581" spans="1:12">
      <c r="A6581" s="98" t="s">
        <v>123</v>
      </c>
      <c r="B6581" s="98">
        <f t="shared" si="557"/>
        <v>17</v>
      </c>
      <c r="C6581" s="98">
        <f t="shared" si="558"/>
        <v>0</v>
      </c>
      <c r="D6581" s="98">
        <f>D6579</f>
        <v>204</v>
      </c>
      <c r="E6581" s="98">
        <f t="shared" si="559"/>
        <v>116</v>
      </c>
      <c r="F6581" s="397">
        <f>F6579+(E6581-E6579)*(F6582-F6579)/(E6582-E6579)</f>
        <v>4.5114666666666663</v>
      </c>
      <c r="G6581" s="98">
        <v>15</v>
      </c>
      <c r="H6581" s="491">
        <f>H6579+(E6581-E6579)*(H6582-H6579)/(E6582-E6579)</f>
        <v>0.2791116666666667</v>
      </c>
      <c r="I6581" s="492">
        <f>I6579+(E6581-E6579)*(I6582-I6579)/(E6582-E6579)</f>
        <v>16.166666666666668</v>
      </c>
      <c r="J6581" s="397">
        <f>J6579+(E6581-E6579)*(J6582-J6579)/(E6582-E6579)</f>
        <v>0.10513333333333334</v>
      </c>
      <c r="K6581" s="469">
        <f t="shared" si="560"/>
        <v>16.163662094621625</v>
      </c>
      <c r="L6581" s="469">
        <f t="shared" si="561"/>
        <v>-3.004572045043119E-3</v>
      </c>
    </row>
    <row r="6582" spans="1:12">
      <c r="A6582" s="480" t="s">
        <v>123</v>
      </c>
      <c r="B6582" s="480">
        <f t="shared" si="557"/>
        <v>17</v>
      </c>
      <c r="C6582" s="480">
        <f t="shared" si="558"/>
        <v>0</v>
      </c>
      <c r="D6582" s="480">
        <f>D6579</f>
        <v>204</v>
      </c>
      <c r="E6582" s="480">
        <f t="shared" si="559"/>
        <v>117</v>
      </c>
      <c r="F6582" s="484">
        <v>4.5225</v>
      </c>
      <c r="G6582" s="480">
        <v>15</v>
      </c>
      <c r="H6582" s="482">
        <v>0.27927800000000003</v>
      </c>
      <c r="I6582" s="483">
        <v>16.2</v>
      </c>
      <c r="J6582" s="484">
        <v>0.1038</v>
      </c>
      <c r="K6582" s="469">
        <f t="shared" si="560"/>
        <v>16.193541918804918</v>
      </c>
      <c r="L6582" s="469">
        <f t="shared" si="561"/>
        <v>-6.4580811950811778E-3</v>
      </c>
    </row>
    <row r="6583" spans="1:12">
      <c r="A6583" s="98" t="s">
        <v>123</v>
      </c>
      <c r="B6583" s="98">
        <f t="shared" si="557"/>
        <v>17</v>
      </c>
      <c r="C6583" s="98">
        <f t="shared" si="558"/>
        <v>0</v>
      </c>
      <c r="D6583" s="98">
        <f>D6582</f>
        <v>204</v>
      </c>
      <c r="E6583" s="98">
        <f t="shared" si="559"/>
        <v>118</v>
      </c>
      <c r="F6583" s="397">
        <f>F6582+(E6583-E6582)*(F6585-F6582)/(E6585-E6582)</f>
        <v>4.5334666666666665</v>
      </c>
      <c r="G6583" s="98">
        <v>15</v>
      </c>
      <c r="H6583" s="491">
        <f>H6582+(E6583-E6582)*(H6585-H6582)/(E6585-E6582)</f>
        <v>0.27944533333333332</v>
      </c>
      <c r="I6583" s="492">
        <f>I6582+(E6583-E6582)*(I6585-I6582)/(E6585-E6582)</f>
        <v>16.233333333333334</v>
      </c>
      <c r="J6583" s="397">
        <f>J6582+(E6583-E6582)*(J6585-J6582)/(E6585-E6582)</f>
        <v>0.10246666666666666</v>
      </c>
      <c r="K6583" s="469">
        <f t="shared" si="560"/>
        <v>16.223089548820521</v>
      </c>
      <c r="L6583" s="469">
        <f t="shared" si="561"/>
        <v>-1.0243784512812937E-2</v>
      </c>
    </row>
    <row r="6584" spans="1:12">
      <c r="A6584" s="98" t="s">
        <v>123</v>
      </c>
      <c r="B6584" s="98">
        <f t="shared" si="557"/>
        <v>17</v>
      </c>
      <c r="C6584" s="98">
        <f t="shared" si="558"/>
        <v>0</v>
      </c>
      <c r="D6584" s="98">
        <f>D6582</f>
        <v>204</v>
      </c>
      <c r="E6584" s="98">
        <f t="shared" si="559"/>
        <v>119</v>
      </c>
      <c r="F6584" s="397">
        <f>F6582+(E6584-E6582)*(F6585-F6582)/(E6585-E6582)</f>
        <v>4.5444333333333331</v>
      </c>
      <c r="G6584" s="98">
        <v>15</v>
      </c>
      <c r="H6584" s="491">
        <f>H6582+(E6584-E6582)*(H6585-H6582)/(E6585-E6582)</f>
        <v>0.27961266666666668</v>
      </c>
      <c r="I6584" s="492">
        <f>I6582+(E6584-E6582)*(I6585-I6582)/(E6585-E6582)</f>
        <v>16.266666666666666</v>
      </c>
      <c r="J6584" s="397">
        <f>J6582+(E6584-E6582)*(J6585-J6582)/(E6585-E6582)</f>
        <v>0.10113333333333334</v>
      </c>
      <c r="K6584" s="469">
        <f t="shared" si="560"/>
        <v>16.252601813461002</v>
      </c>
      <c r="L6584" s="469">
        <f t="shared" si="561"/>
        <v>-1.4064853205663752E-2</v>
      </c>
    </row>
    <row r="6585" spans="1:12">
      <c r="A6585" s="480" t="s">
        <v>123</v>
      </c>
      <c r="B6585" s="480">
        <f t="shared" si="557"/>
        <v>17</v>
      </c>
      <c r="C6585" s="480">
        <f t="shared" si="558"/>
        <v>0</v>
      </c>
      <c r="D6585" s="480">
        <f>D6582</f>
        <v>204</v>
      </c>
      <c r="E6585" s="480">
        <f t="shared" si="559"/>
        <v>120</v>
      </c>
      <c r="F6585" s="484">
        <v>4.5553999999999997</v>
      </c>
      <c r="G6585" s="480">
        <v>15</v>
      </c>
      <c r="H6585" s="482">
        <v>0.27977999999999997</v>
      </c>
      <c r="I6585" s="483">
        <v>16.3</v>
      </c>
      <c r="J6585" s="484">
        <v>9.98E-2</v>
      </c>
      <c r="K6585" s="469">
        <f t="shared" si="560"/>
        <v>16.282078776181287</v>
      </c>
      <c r="L6585" s="469">
        <f t="shared" si="561"/>
        <v>-1.7921223818714083E-2</v>
      </c>
    </row>
    <row r="6586" spans="1:12">
      <c r="A6586" s="480" t="s">
        <v>123</v>
      </c>
      <c r="B6586" s="480">
        <f t="shared" si="557"/>
        <v>17</v>
      </c>
      <c r="C6586" s="480">
        <f t="shared" si="558"/>
        <v>6</v>
      </c>
      <c r="D6586" s="480">
        <v>210</v>
      </c>
      <c r="E6586" s="480">
        <v>66</v>
      </c>
      <c r="F6586" s="484">
        <v>3.9217</v>
      </c>
      <c r="G6586" s="480">
        <v>15</v>
      </c>
      <c r="H6586" s="482">
        <v>0.26582099999999997</v>
      </c>
      <c r="I6586" s="483">
        <v>14.8</v>
      </c>
      <c r="J6586" s="484">
        <v>0.16950000000000001</v>
      </c>
      <c r="K6586" s="469">
        <f t="shared" si="560"/>
        <v>14.753160961699791</v>
      </c>
      <c r="L6586" s="469">
        <f t="shared" si="561"/>
        <v>-4.6839038300209523E-2</v>
      </c>
    </row>
    <row r="6587" spans="1:12">
      <c r="A6587" s="98" t="s">
        <v>123</v>
      </c>
      <c r="B6587" s="98">
        <f t="shared" si="557"/>
        <v>17</v>
      </c>
      <c r="C6587" s="98">
        <f t="shared" si="558"/>
        <v>6</v>
      </c>
      <c r="D6587" s="98">
        <f>D6586</f>
        <v>210</v>
      </c>
      <c r="E6587" s="98">
        <f t="shared" ref="E6587:E6640" si="562">E6586+1</f>
        <v>67</v>
      </c>
      <c r="F6587" s="397">
        <f>F6586+(E6587-E6586)*(F6589-F6586)/(E6589-E6586)</f>
        <v>3.9343333333333335</v>
      </c>
      <c r="G6587" s="98">
        <v>15</v>
      </c>
      <c r="H6587" s="491">
        <f>H6586+(E6587-E6586)*(H6589-H6586)/(E6589-E6586)</f>
        <v>0.26600933333333332</v>
      </c>
      <c r="I6587" s="492">
        <f>I6586+(E6587-E6586)*(I6589-I6586)/(E6589-E6586)</f>
        <v>14.833333333333334</v>
      </c>
      <c r="J6587" s="397">
        <f>J6586+(E6587-E6586)*(J6589-J6586)/(E6589-E6586)</f>
        <v>0.16826666666666668</v>
      </c>
      <c r="K6587" s="469">
        <f t="shared" si="560"/>
        <v>14.79020786238077</v>
      </c>
      <c r="L6587" s="469">
        <f t="shared" si="561"/>
        <v>-4.3125470952563916E-2</v>
      </c>
    </row>
    <row r="6588" spans="1:12">
      <c r="A6588" s="98" t="s">
        <v>123</v>
      </c>
      <c r="B6588" s="98">
        <f t="shared" si="557"/>
        <v>17</v>
      </c>
      <c r="C6588" s="98">
        <f t="shared" si="558"/>
        <v>6</v>
      </c>
      <c r="D6588" s="98">
        <f>D6586</f>
        <v>210</v>
      </c>
      <c r="E6588" s="98">
        <f t="shared" si="562"/>
        <v>68</v>
      </c>
      <c r="F6588" s="397">
        <f>F6586+(E6588-E6586)*(F6589-F6586)/(E6589-E6586)</f>
        <v>3.9469666666666665</v>
      </c>
      <c r="G6588" s="98">
        <v>15</v>
      </c>
      <c r="H6588" s="491">
        <f>H6586+(E6588-E6586)*(H6589-H6586)/(E6589-E6586)</f>
        <v>0.26619766666666667</v>
      </c>
      <c r="I6588" s="492">
        <f>I6586+(E6588-E6586)*(I6589-I6586)/(E6589-E6586)</f>
        <v>14.866666666666667</v>
      </c>
      <c r="J6588" s="397">
        <f>J6586+(E6588-E6586)*(J6589-J6586)/(E6589-E6586)</f>
        <v>0.16703333333333334</v>
      </c>
      <c r="K6588" s="469">
        <f t="shared" si="560"/>
        <v>14.827202342119202</v>
      </c>
      <c r="L6588" s="469">
        <f t="shared" si="561"/>
        <v>-3.9464324547465068E-2</v>
      </c>
    </row>
    <row r="6589" spans="1:12">
      <c r="A6589" s="480" t="s">
        <v>123</v>
      </c>
      <c r="B6589" s="480">
        <f t="shared" ref="B6589:B6652" si="563">INT(D6589/12)</f>
        <v>17</v>
      </c>
      <c r="C6589" s="480">
        <f t="shared" ref="C6589:C6652" si="564">D6589-B6589*12</f>
        <v>6</v>
      </c>
      <c r="D6589" s="480">
        <f>D6586</f>
        <v>210</v>
      </c>
      <c r="E6589" s="480">
        <f t="shared" si="562"/>
        <v>69</v>
      </c>
      <c r="F6589" s="484">
        <v>3.9596</v>
      </c>
      <c r="G6589" s="480">
        <v>15</v>
      </c>
      <c r="H6589" s="482">
        <v>0.26638600000000001</v>
      </c>
      <c r="I6589" s="483">
        <v>14.9</v>
      </c>
      <c r="J6589" s="484">
        <v>0.1658</v>
      </c>
      <c r="K6589" s="469">
        <f t="shared" si="560"/>
        <v>14.864144512098983</v>
      </c>
      <c r="L6589" s="469">
        <f t="shared" si="561"/>
        <v>-3.5855487901017113E-2</v>
      </c>
    </row>
    <row r="6590" spans="1:12">
      <c r="A6590" s="98" t="s">
        <v>123</v>
      </c>
      <c r="B6590" s="98">
        <f t="shared" si="563"/>
        <v>17</v>
      </c>
      <c r="C6590" s="98">
        <f t="shared" si="564"/>
        <v>6</v>
      </c>
      <c r="D6590" s="98">
        <f>D6589</f>
        <v>210</v>
      </c>
      <c r="E6590" s="98">
        <f t="shared" si="562"/>
        <v>70</v>
      </c>
      <c r="F6590" s="397">
        <f>F6589+(E6590-E6589)*(F6592-F6589)/(E6592-E6589)</f>
        <v>3.9721000000000002</v>
      </c>
      <c r="G6590" s="98">
        <v>15</v>
      </c>
      <c r="H6590" s="491">
        <f>H6589+(E6590-E6589)*(H6592-H6589)/(E6592-E6589)</f>
        <v>0.26657400000000003</v>
      </c>
      <c r="I6590" s="492">
        <f>I6589+(E6590-E6589)*(I6592-I6589)/(E6592-E6589)</f>
        <v>14.933333333333334</v>
      </c>
      <c r="J6590" s="397">
        <f>J6589+(E6590-E6589)*(J6592-J6589)/(E6592-E6589)</f>
        <v>0.16453333333333334</v>
      </c>
      <c r="K6590" s="469">
        <f t="shared" si="560"/>
        <v>14.900552942147396</v>
      </c>
      <c r="L6590" s="469">
        <f t="shared" si="561"/>
        <v>-3.2780391185937674E-2</v>
      </c>
    </row>
    <row r="6591" spans="1:12">
      <c r="A6591" s="98" t="s">
        <v>123</v>
      </c>
      <c r="B6591" s="98">
        <f t="shared" si="563"/>
        <v>17</v>
      </c>
      <c r="C6591" s="98">
        <f t="shared" si="564"/>
        <v>6</v>
      </c>
      <c r="D6591" s="98">
        <f>D6589</f>
        <v>210</v>
      </c>
      <c r="E6591" s="98">
        <f t="shared" si="562"/>
        <v>71</v>
      </c>
      <c r="F6591" s="397">
        <f>F6589+(E6591-E6589)*(F6592-F6589)/(E6592-E6589)</f>
        <v>3.9845999999999999</v>
      </c>
      <c r="G6591" s="98">
        <v>15</v>
      </c>
      <c r="H6591" s="491">
        <f>H6589+(E6591-E6589)*(H6592-H6589)/(E6592-E6589)</f>
        <v>0.266762</v>
      </c>
      <c r="I6591" s="492">
        <f>I6589+(E6591-E6589)*(I6592-I6589)/(E6592-E6589)</f>
        <v>14.966666666666667</v>
      </c>
      <c r="J6591" s="397">
        <f>J6589+(E6591-E6589)*(J6592-J6589)/(E6592-E6589)</f>
        <v>0.16326666666666667</v>
      </c>
      <c r="K6591" s="469">
        <f t="shared" si="560"/>
        <v>14.93691005465546</v>
      </c>
      <c r="L6591" s="469">
        <f t="shared" si="561"/>
        <v>-2.975661201120694E-2</v>
      </c>
    </row>
    <row r="6592" spans="1:12">
      <c r="A6592" s="480" t="s">
        <v>123</v>
      </c>
      <c r="B6592" s="480">
        <f t="shared" si="563"/>
        <v>17</v>
      </c>
      <c r="C6592" s="480">
        <f t="shared" si="564"/>
        <v>6</v>
      </c>
      <c r="D6592" s="480">
        <f>D6589</f>
        <v>210</v>
      </c>
      <c r="E6592" s="480">
        <f t="shared" si="562"/>
        <v>72</v>
      </c>
      <c r="F6592" s="484">
        <v>3.9971000000000001</v>
      </c>
      <c r="G6592" s="480">
        <v>15</v>
      </c>
      <c r="H6592" s="482">
        <v>0.26695000000000002</v>
      </c>
      <c r="I6592" s="483">
        <v>15</v>
      </c>
      <c r="J6592" s="484">
        <v>0.16200000000000001</v>
      </c>
      <c r="K6592" s="469">
        <f t="shared" si="560"/>
        <v>14.973215958044577</v>
      </c>
      <c r="L6592" s="469">
        <f t="shared" si="561"/>
        <v>-2.6784041955423277E-2</v>
      </c>
    </row>
    <row r="6593" spans="1:12">
      <c r="A6593" s="98" t="s">
        <v>123</v>
      </c>
      <c r="B6593" s="98">
        <f t="shared" si="563"/>
        <v>17</v>
      </c>
      <c r="C6593" s="98">
        <f t="shared" si="564"/>
        <v>6</v>
      </c>
      <c r="D6593" s="98">
        <f>D6592</f>
        <v>210</v>
      </c>
      <c r="E6593" s="98">
        <f t="shared" si="562"/>
        <v>73</v>
      </c>
      <c r="F6593" s="397">
        <f>F6592+(E6593-E6592)*(F6595-F6592)/(E6595-E6592)</f>
        <v>4.0095000000000001</v>
      </c>
      <c r="G6593" s="98">
        <v>15</v>
      </c>
      <c r="H6593" s="491">
        <f>H6592+(E6593-E6592)*(H6595-H6592)/(E6595-E6592)</f>
        <v>0.26713799999999999</v>
      </c>
      <c r="I6593" s="492">
        <f>I6592+(E6593-E6592)*(I6595-I6592)/(E6595-E6592)</f>
        <v>15.033333333333333</v>
      </c>
      <c r="J6593" s="397">
        <f>J6592+(E6593-E6592)*(J6595-J6592)/(E6595-E6592)</f>
        <v>0.16073333333333334</v>
      </c>
      <c r="K6593" s="469">
        <f t="shared" si="560"/>
        <v>15.009096422073986</v>
      </c>
      <c r="L6593" s="469">
        <f t="shared" si="561"/>
        <v>-2.4236911259347238E-2</v>
      </c>
    </row>
    <row r="6594" spans="1:12">
      <c r="A6594" s="98" t="s">
        <v>123</v>
      </c>
      <c r="B6594" s="98">
        <f t="shared" si="563"/>
        <v>17</v>
      </c>
      <c r="C6594" s="98">
        <f t="shared" si="564"/>
        <v>6</v>
      </c>
      <c r="D6594" s="98">
        <f>D6592</f>
        <v>210</v>
      </c>
      <c r="E6594" s="98">
        <f t="shared" si="562"/>
        <v>74</v>
      </c>
      <c r="F6594" s="397">
        <f>F6592+(E6594-E6592)*(F6595-F6592)/(E6595-E6592)</f>
        <v>4.0219000000000005</v>
      </c>
      <c r="G6594" s="98">
        <v>15</v>
      </c>
      <c r="H6594" s="491">
        <f>H6592+(E6594-E6592)*(H6595-H6592)/(E6595-E6592)</f>
        <v>0.26732600000000001</v>
      </c>
      <c r="I6594" s="492">
        <f>I6592+(E6594-E6592)*(I6595-I6592)/(E6595-E6592)</f>
        <v>15.066666666666666</v>
      </c>
      <c r="J6594" s="397">
        <f>J6592+(E6594-E6592)*(J6595-J6592)/(E6595-E6592)</f>
        <v>0.15946666666666667</v>
      </c>
      <c r="K6594" s="469">
        <f t="shared" si="560"/>
        <v>15.044926419427966</v>
      </c>
      <c r="L6594" s="469">
        <f t="shared" si="561"/>
        <v>-2.174024723870005E-2</v>
      </c>
    </row>
    <row r="6595" spans="1:12">
      <c r="A6595" s="480" t="s">
        <v>123</v>
      </c>
      <c r="B6595" s="480">
        <f t="shared" si="563"/>
        <v>17</v>
      </c>
      <c r="C6595" s="480">
        <f t="shared" si="564"/>
        <v>6</v>
      </c>
      <c r="D6595" s="480">
        <f>D6592</f>
        <v>210</v>
      </c>
      <c r="E6595" s="480">
        <f t="shared" si="562"/>
        <v>75</v>
      </c>
      <c r="F6595" s="484">
        <v>4.0343</v>
      </c>
      <c r="G6595" s="480">
        <v>15</v>
      </c>
      <c r="H6595" s="482">
        <v>0.26751399999999997</v>
      </c>
      <c r="I6595" s="483">
        <v>15.1</v>
      </c>
      <c r="J6595" s="484">
        <v>0.15820000000000001</v>
      </c>
      <c r="K6595" s="469">
        <f t="shared" si="560"/>
        <v>15.080706056505456</v>
      </c>
      <c r="L6595" s="469">
        <f t="shared" si="561"/>
        <v>-1.9293943494544052E-2</v>
      </c>
    </row>
    <row r="6596" spans="1:12">
      <c r="A6596" s="98" t="s">
        <v>123</v>
      </c>
      <c r="B6596" s="98">
        <f t="shared" si="563"/>
        <v>17</v>
      </c>
      <c r="C6596" s="98">
        <f t="shared" si="564"/>
        <v>6</v>
      </c>
      <c r="D6596" s="98">
        <f>D6595</f>
        <v>210</v>
      </c>
      <c r="E6596" s="98">
        <f t="shared" si="562"/>
        <v>76</v>
      </c>
      <c r="F6596" s="397">
        <f>F6595+(E6596-E6595)*(F6598-F6595)/(E6598-E6595)</f>
        <v>4.0465666666666671</v>
      </c>
      <c r="G6596" s="98">
        <v>15</v>
      </c>
      <c r="H6596" s="491">
        <f>H6595+(E6596-E6595)*(H6598-H6595)/(E6598-E6595)</f>
        <v>0.26770166666666667</v>
      </c>
      <c r="I6596" s="492">
        <f>I6595+(E6596-E6595)*(I6598-I6595)/(E6598-E6595)</f>
        <v>15.133333333333333</v>
      </c>
      <c r="J6596" s="397">
        <f>J6595+(E6596-E6595)*(J6598-J6595)/(E6598-E6595)</f>
        <v>0.15696666666666667</v>
      </c>
      <c r="K6596" s="469">
        <f t="shared" si="560"/>
        <v>15.115956195018088</v>
      </c>
      <c r="L6596" s="469">
        <f t="shared" si="561"/>
        <v>-1.7377138315245233E-2</v>
      </c>
    </row>
    <row r="6597" spans="1:12">
      <c r="A6597" s="98" t="s">
        <v>123</v>
      </c>
      <c r="B6597" s="98">
        <f t="shared" si="563"/>
        <v>17</v>
      </c>
      <c r="C6597" s="98">
        <f t="shared" si="564"/>
        <v>6</v>
      </c>
      <c r="D6597" s="98">
        <f>D6595</f>
        <v>210</v>
      </c>
      <c r="E6597" s="98">
        <f t="shared" si="562"/>
        <v>77</v>
      </c>
      <c r="F6597" s="397">
        <f>F6595+(E6597-E6595)*(F6598-F6595)/(E6598-E6595)</f>
        <v>4.0588333333333333</v>
      </c>
      <c r="G6597" s="98">
        <v>15</v>
      </c>
      <c r="H6597" s="491">
        <f>H6595+(E6597-E6595)*(H6598-H6595)/(E6598-E6595)</f>
        <v>0.26788933333333331</v>
      </c>
      <c r="I6597" s="492">
        <f>I6595+(E6597-E6595)*(I6598-I6595)/(E6598-E6595)</f>
        <v>15.166666666666666</v>
      </c>
      <c r="J6597" s="397">
        <f>J6595+(E6597-E6595)*(J6598-J6595)/(E6598-E6595)</f>
        <v>0.15573333333333333</v>
      </c>
      <c r="K6597" s="469">
        <f t="shared" si="560"/>
        <v>15.151156945405317</v>
      </c>
      <c r="L6597" s="469">
        <f t="shared" si="561"/>
        <v>-1.5509721261349085E-2</v>
      </c>
    </row>
    <row r="6598" spans="1:12">
      <c r="A6598" s="480" t="s">
        <v>123</v>
      </c>
      <c r="B6598" s="480">
        <f t="shared" si="563"/>
        <v>17</v>
      </c>
      <c r="C6598" s="480">
        <f t="shared" si="564"/>
        <v>6</v>
      </c>
      <c r="D6598" s="480">
        <f>D6595</f>
        <v>210</v>
      </c>
      <c r="E6598" s="480">
        <f t="shared" si="562"/>
        <v>78</v>
      </c>
      <c r="F6598" s="484">
        <v>4.0711000000000004</v>
      </c>
      <c r="G6598" s="480">
        <v>15</v>
      </c>
      <c r="H6598" s="482">
        <v>0.26807700000000001</v>
      </c>
      <c r="I6598" s="483">
        <v>15.2</v>
      </c>
      <c r="J6598" s="484">
        <v>0.1545</v>
      </c>
      <c r="K6598" s="469">
        <f t="shared" si="560"/>
        <v>15.186308411389266</v>
      </c>
      <c r="L6598" s="469">
        <f t="shared" si="561"/>
        <v>-1.3691588610733163E-2</v>
      </c>
    </row>
    <row r="6599" spans="1:12">
      <c r="A6599" s="98" t="s">
        <v>123</v>
      </c>
      <c r="B6599" s="98">
        <f t="shared" si="563"/>
        <v>17</v>
      </c>
      <c r="C6599" s="98">
        <f t="shared" si="564"/>
        <v>6</v>
      </c>
      <c r="D6599" s="98">
        <f>D6598</f>
        <v>210</v>
      </c>
      <c r="E6599" s="98">
        <f t="shared" si="562"/>
        <v>79</v>
      </c>
      <c r="F6599" s="397">
        <f>F6598+(E6599-E6598)*(F6601-F6598)/(E6601-E6598)</f>
        <v>4.0832666666666668</v>
      </c>
      <c r="G6599" s="98">
        <v>15</v>
      </c>
      <c r="H6599" s="491">
        <f>H6598+(E6599-E6598)*(H6601-H6598)/(E6601-E6598)</f>
        <v>0.26826500000000003</v>
      </c>
      <c r="I6599" s="492">
        <f>I6598+(E6599-E6598)*(I6601-I6598)/(E6601-E6598)</f>
        <v>15.233333333333333</v>
      </c>
      <c r="J6599" s="397">
        <f>J6598+(E6599-E6598)*(J6601-J6598)/(E6601-E6598)</f>
        <v>0.15323333333333333</v>
      </c>
      <c r="K6599" s="469">
        <f t="shared" si="560"/>
        <v>15.221019017265265</v>
      </c>
      <c r="L6599" s="469">
        <f t="shared" si="561"/>
        <v>-1.2314316068067654E-2</v>
      </c>
    </row>
    <row r="6600" spans="1:12">
      <c r="A6600" s="98" t="s">
        <v>123</v>
      </c>
      <c r="B6600" s="98">
        <f t="shared" si="563"/>
        <v>17</v>
      </c>
      <c r="C6600" s="98">
        <f t="shared" si="564"/>
        <v>6</v>
      </c>
      <c r="D6600" s="98">
        <f>D6598</f>
        <v>210</v>
      </c>
      <c r="E6600" s="98">
        <f t="shared" si="562"/>
        <v>80</v>
      </c>
      <c r="F6600" s="397">
        <f>F6598+(E6600-E6598)*(F6601-F6598)/(E6601-E6598)</f>
        <v>4.0954333333333333</v>
      </c>
      <c r="G6600" s="98">
        <v>15</v>
      </c>
      <c r="H6600" s="491">
        <f>H6598+(E6600-E6598)*(H6601-H6598)/(E6601-E6598)</f>
        <v>0.268453</v>
      </c>
      <c r="I6600" s="492">
        <f>I6598+(E6600-E6598)*(I6601-I6598)/(E6601-E6598)</f>
        <v>15.266666666666667</v>
      </c>
      <c r="J6600" s="397">
        <f>J6598+(E6600-E6598)*(J6601-J6598)/(E6601-E6598)</f>
        <v>0.15196666666666667</v>
      </c>
      <c r="K6600" s="469">
        <f t="shared" si="560"/>
        <v>15.255681006855328</v>
      </c>
      <c r="L6600" s="469">
        <f t="shared" si="561"/>
        <v>-1.0985659811339588E-2</v>
      </c>
    </row>
    <row r="6601" spans="1:12">
      <c r="A6601" s="480" t="s">
        <v>123</v>
      </c>
      <c r="B6601" s="480">
        <f t="shared" si="563"/>
        <v>17</v>
      </c>
      <c r="C6601" s="480">
        <f t="shared" si="564"/>
        <v>6</v>
      </c>
      <c r="D6601" s="480">
        <f>D6598</f>
        <v>210</v>
      </c>
      <c r="E6601" s="480">
        <f t="shared" si="562"/>
        <v>81</v>
      </c>
      <c r="F6601" s="484">
        <v>4.1075999999999997</v>
      </c>
      <c r="G6601" s="480">
        <v>15</v>
      </c>
      <c r="H6601" s="482">
        <v>0.26864100000000002</v>
      </c>
      <c r="I6601" s="483">
        <v>15.3</v>
      </c>
      <c r="J6601" s="484">
        <v>0.1507</v>
      </c>
      <c r="K6601" s="469">
        <f t="shared" si="560"/>
        <v>15.290294482227209</v>
      </c>
      <c r="L6601" s="469">
        <f t="shared" si="561"/>
        <v>-9.7055177727920494E-3</v>
      </c>
    </row>
    <row r="6602" spans="1:12">
      <c r="A6602" s="98" t="s">
        <v>123</v>
      </c>
      <c r="B6602" s="98">
        <f t="shared" si="563"/>
        <v>17</v>
      </c>
      <c r="C6602" s="98">
        <f t="shared" si="564"/>
        <v>6</v>
      </c>
      <c r="D6602" s="98">
        <f>D6601</f>
        <v>210</v>
      </c>
      <c r="E6602" s="98">
        <f t="shared" si="562"/>
        <v>82</v>
      </c>
      <c r="F6602" s="397">
        <f>F6601+(E6602-E6601)*(F6604-F6601)/(E6604-E6601)</f>
        <v>4.1196333333333328</v>
      </c>
      <c r="G6602" s="98">
        <v>15</v>
      </c>
      <c r="H6602" s="491">
        <f>H6601+(E6602-E6601)*(H6604-H6601)/(E6604-E6601)</f>
        <v>0.26882900000000004</v>
      </c>
      <c r="I6602" s="492">
        <f>I6601+(E6602-E6601)*(I6604-I6601)/(E6604-E6601)</f>
        <v>15.333333333333334</v>
      </c>
      <c r="J6602" s="397">
        <f>J6601+(E6602-E6601)*(J6604-J6601)/(E6604-E6601)</f>
        <v>0.14943333333333333</v>
      </c>
      <c r="K6602" s="469">
        <f t="shared" si="560"/>
        <v>15.32436356692668</v>
      </c>
      <c r="L6602" s="469">
        <f t="shared" si="561"/>
        <v>-8.9697664066541449E-3</v>
      </c>
    </row>
    <row r="6603" spans="1:12">
      <c r="A6603" s="98" t="s">
        <v>123</v>
      </c>
      <c r="B6603" s="98">
        <f t="shared" si="563"/>
        <v>17</v>
      </c>
      <c r="C6603" s="98">
        <f t="shared" si="564"/>
        <v>6</v>
      </c>
      <c r="D6603" s="98">
        <f>D6601</f>
        <v>210</v>
      </c>
      <c r="E6603" s="98">
        <f t="shared" si="562"/>
        <v>83</v>
      </c>
      <c r="F6603" s="397">
        <f>F6601+(E6603-E6601)*(F6604-F6601)/(E6604-E6601)</f>
        <v>4.1316666666666668</v>
      </c>
      <c r="G6603" s="98">
        <v>15</v>
      </c>
      <c r="H6603" s="491">
        <f>H6601+(E6603-E6601)*(H6604-H6601)/(E6604-E6601)</f>
        <v>0.26901700000000001</v>
      </c>
      <c r="I6603" s="492">
        <f>I6601+(E6603-E6601)*(I6604-I6601)/(E6604-E6601)</f>
        <v>15.366666666666667</v>
      </c>
      <c r="J6603" s="397">
        <f>J6601+(E6603-E6601)*(J6604-J6601)/(E6604-E6601)</f>
        <v>0.14816666666666667</v>
      </c>
      <c r="K6603" s="469">
        <f t="shared" ref="K6603:K6666" si="565">F6603/H6603</f>
        <v>15.3583850339074</v>
      </c>
      <c r="L6603" s="469">
        <f t="shared" ref="L6603:L6666" si="566">K6603-I6603</f>
        <v>-8.2816327592674099E-3</v>
      </c>
    </row>
    <row r="6604" spans="1:12">
      <c r="A6604" s="480" t="s">
        <v>123</v>
      </c>
      <c r="B6604" s="480">
        <f t="shared" si="563"/>
        <v>17</v>
      </c>
      <c r="C6604" s="480">
        <f t="shared" si="564"/>
        <v>6</v>
      </c>
      <c r="D6604" s="480">
        <f>D6601</f>
        <v>210</v>
      </c>
      <c r="E6604" s="480">
        <f t="shared" si="562"/>
        <v>84</v>
      </c>
      <c r="F6604" s="484">
        <v>4.1436999999999999</v>
      </c>
      <c r="G6604" s="480">
        <v>15</v>
      </c>
      <c r="H6604" s="482">
        <v>0.26920500000000003</v>
      </c>
      <c r="I6604" s="483">
        <v>15.4</v>
      </c>
      <c r="J6604" s="484">
        <v>0.1469</v>
      </c>
      <c r="K6604" s="469">
        <f t="shared" si="565"/>
        <v>15.392358982931222</v>
      </c>
      <c r="L6604" s="469">
        <f t="shared" si="566"/>
        <v>-7.6410170687779555E-3</v>
      </c>
    </row>
    <row r="6605" spans="1:12">
      <c r="A6605" s="98" t="s">
        <v>123</v>
      </c>
      <c r="B6605" s="98">
        <f t="shared" si="563"/>
        <v>17</v>
      </c>
      <c r="C6605" s="98">
        <f t="shared" si="564"/>
        <v>6</v>
      </c>
      <c r="D6605" s="98">
        <f>D6604</f>
        <v>210</v>
      </c>
      <c r="E6605" s="98">
        <f t="shared" si="562"/>
        <v>85</v>
      </c>
      <c r="F6605" s="397">
        <f>F6604+(E6605-E6604)*(F6607-F6604)/(E6607-E6604)</f>
        <v>4.1556666666666668</v>
      </c>
      <c r="G6605" s="98">
        <v>15</v>
      </c>
      <c r="H6605" s="491">
        <f>H6604+(E6605-E6604)*(H6607-H6604)/(E6607-E6604)</f>
        <v>0.26939299999999999</v>
      </c>
      <c r="I6605" s="492">
        <f>I6604+(E6605-E6604)*(I6607-I6604)/(E6607-E6604)</f>
        <v>15.433333333333334</v>
      </c>
      <c r="J6605" s="397">
        <f>J6604+(E6605-E6604)*(J6607-J6604)/(E6607-E6604)</f>
        <v>0.14566666666666667</v>
      </c>
      <c r="K6605" s="469">
        <f t="shared" si="565"/>
        <v>15.426038043552234</v>
      </c>
      <c r="L6605" s="469">
        <f t="shared" si="566"/>
        <v>-7.295289781099612E-3</v>
      </c>
    </row>
    <row r="6606" spans="1:12">
      <c r="A6606" s="98" t="s">
        <v>123</v>
      </c>
      <c r="B6606" s="98">
        <f t="shared" si="563"/>
        <v>17</v>
      </c>
      <c r="C6606" s="98">
        <f t="shared" si="564"/>
        <v>6</v>
      </c>
      <c r="D6606" s="98">
        <f>D6604</f>
        <v>210</v>
      </c>
      <c r="E6606" s="98">
        <f t="shared" si="562"/>
        <v>86</v>
      </c>
      <c r="F6606" s="397">
        <f>F6604+(E6606-E6604)*(F6607-F6604)/(E6607-E6604)</f>
        <v>4.1676333333333329</v>
      </c>
      <c r="G6606" s="98">
        <v>15</v>
      </c>
      <c r="H6606" s="491">
        <f>H6604+(E6606-E6604)*(H6607-H6604)/(E6607-E6604)</f>
        <v>0.26958100000000002</v>
      </c>
      <c r="I6606" s="492">
        <f>I6604+(E6606-E6604)*(I6607-I6604)/(E6607-E6604)</f>
        <v>15.466666666666667</v>
      </c>
      <c r="J6606" s="397">
        <f>J6604+(E6606-E6604)*(J6607-J6604)/(E6607-E6604)</f>
        <v>0.14443333333333333</v>
      </c>
      <c r="K6606" s="469">
        <f t="shared" si="565"/>
        <v>15.459670130066039</v>
      </c>
      <c r="L6606" s="469">
        <f t="shared" si="566"/>
        <v>-6.9965366006279339E-3</v>
      </c>
    </row>
    <row r="6607" spans="1:12">
      <c r="A6607" s="480" t="s">
        <v>123</v>
      </c>
      <c r="B6607" s="480">
        <f t="shared" si="563"/>
        <v>17</v>
      </c>
      <c r="C6607" s="480">
        <f t="shared" si="564"/>
        <v>6</v>
      </c>
      <c r="D6607" s="480">
        <f>D6604</f>
        <v>210</v>
      </c>
      <c r="E6607" s="480">
        <f t="shared" si="562"/>
        <v>87</v>
      </c>
      <c r="F6607" s="484">
        <v>4.1795999999999998</v>
      </c>
      <c r="G6607" s="480">
        <v>15</v>
      </c>
      <c r="H6607" s="482">
        <v>0.26976899999999998</v>
      </c>
      <c r="I6607" s="483">
        <v>15.5</v>
      </c>
      <c r="J6607" s="484">
        <v>0.14319999999999999</v>
      </c>
      <c r="K6607" s="469">
        <f t="shared" si="565"/>
        <v>15.49325534068036</v>
      </c>
      <c r="L6607" s="469">
        <f t="shared" si="566"/>
        <v>-6.7446593196400784E-3</v>
      </c>
    </row>
    <row r="6608" spans="1:12">
      <c r="A6608" s="98" t="s">
        <v>123</v>
      </c>
      <c r="B6608" s="98">
        <f t="shared" si="563"/>
        <v>17</v>
      </c>
      <c r="C6608" s="98">
        <f t="shared" si="564"/>
        <v>6</v>
      </c>
      <c r="D6608" s="98">
        <f>D6607</f>
        <v>210</v>
      </c>
      <c r="E6608" s="98">
        <f t="shared" si="562"/>
        <v>88</v>
      </c>
      <c r="F6608" s="397">
        <f>F6607+(E6608-E6607)*(F6610-F6607)/(E6610-E6607)</f>
        <v>4.1914333333333333</v>
      </c>
      <c r="G6608" s="98">
        <v>15</v>
      </c>
      <c r="H6608" s="491">
        <f>H6607+(E6608-E6607)*(H6610-H6607)/(E6610-E6607)</f>
        <v>0.26995766666666665</v>
      </c>
      <c r="I6608" s="492">
        <f>I6607+(E6608-E6607)*(I6610-I6607)/(E6610-E6607)</f>
        <v>15.533333333333333</v>
      </c>
      <c r="J6608" s="397">
        <f>J6607+(E6608-E6607)*(J6610-J6607)/(E6610-E6607)</f>
        <v>0.14193333333333333</v>
      </c>
      <c r="K6608" s="469">
        <f t="shared" si="565"/>
        <v>15.526261524955148</v>
      </c>
      <c r="L6608" s="469">
        <f t="shared" si="566"/>
        <v>-7.0718083781855512E-3</v>
      </c>
    </row>
    <row r="6609" spans="1:12">
      <c r="A6609" s="98" t="s">
        <v>123</v>
      </c>
      <c r="B6609" s="98">
        <f t="shared" si="563"/>
        <v>17</v>
      </c>
      <c r="C6609" s="98">
        <f t="shared" si="564"/>
        <v>6</v>
      </c>
      <c r="D6609" s="98">
        <f>D6607</f>
        <v>210</v>
      </c>
      <c r="E6609" s="98">
        <f t="shared" si="562"/>
        <v>89</v>
      </c>
      <c r="F6609" s="397">
        <f>F6607+(E6609-E6607)*(F6610-F6607)/(E6610-E6607)</f>
        <v>4.203266666666666</v>
      </c>
      <c r="G6609" s="98">
        <v>15</v>
      </c>
      <c r="H6609" s="491">
        <f>H6607+(E6609-E6607)*(H6610-H6607)/(E6610-E6607)</f>
        <v>0.27014633333333332</v>
      </c>
      <c r="I6609" s="492">
        <f>I6607+(E6609-E6607)*(I6610-I6607)/(E6610-E6607)</f>
        <v>15.566666666666666</v>
      </c>
      <c r="J6609" s="397">
        <f>J6607+(E6609-E6607)*(J6610-J6607)/(E6610-E6607)</f>
        <v>0.14066666666666666</v>
      </c>
      <c r="K6609" s="469">
        <f t="shared" si="565"/>
        <v>15.559221607054941</v>
      </c>
      <c r="L6609" s="469">
        <f t="shared" si="566"/>
        <v>-7.4450596117259238E-3</v>
      </c>
    </row>
    <row r="6610" spans="1:12">
      <c r="A6610" s="480" t="s">
        <v>123</v>
      </c>
      <c r="B6610" s="480">
        <f t="shared" si="563"/>
        <v>17</v>
      </c>
      <c r="C6610" s="480">
        <f t="shared" si="564"/>
        <v>6</v>
      </c>
      <c r="D6610" s="480">
        <f>D6607</f>
        <v>210</v>
      </c>
      <c r="E6610" s="480">
        <f t="shared" si="562"/>
        <v>90</v>
      </c>
      <c r="F6610" s="484">
        <v>4.2150999999999996</v>
      </c>
      <c r="G6610" s="480">
        <v>15</v>
      </c>
      <c r="H6610" s="482">
        <v>0.27033499999999999</v>
      </c>
      <c r="I6610" s="483">
        <v>15.6</v>
      </c>
      <c r="J6610" s="484">
        <v>0.1394</v>
      </c>
      <c r="K6610" s="469">
        <f t="shared" si="565"/>
        <v>15.5921356835038</v>
      </c>
      <c r="L6610" s="469">
        <f t="shared" si="566"/>
        <v>-7.8643164961995637E-3</v>
      </c>
    </row>
    <row r="6611" spans="1:12">
      <c r="A6611" s="98" t="s">
        <v>123</v>
      </c>
      <c r="B6611" s="98">
        <f t="shared" si="563"/>
        <v>17</v>
      </c>
      <c r="C6611" s="98">
        <f t="shared" si="564"/>
        <v>6</v>
      </c>
      <c r="D6611" s="98">
        <f>D6610</f>
        <v>210</v>
      </c>
      <c r="E6611" s="98">
        <f t="shared" si="562"/>
        <v>91</v>
      </c>
      <c r="F6611" s="397">
        <f>F6610+(E6611-E6610)*(F6613-F6610)/(E6613-E6610)</f>
        <v>4.2268666666666661</v>
      </c>
      <c r="G6611" s="98">
        <v>15</v>
      </c>
      <c r="H6611" s="491">
        <f>H6610+(E6611-E6610)*(H6613-H6610)/(E6613-E6610)</f>
        <v>0.27052399999999999</v>
      </c>
      <c r="I6611" s="492">
        <f>I6610+(E6611-E6610)*(I6613-I6610)/(E6613-E6610)</f>
        <v>15.633333333333333</v>
      </c>
      <c r="J6611" s="397">
        <f>J6610+(E6611-E6610)*(J6613-J6610)/(E6613-E6610)</f>
        <v>0.13813333333333333</v>
      </c>
      <c r="K6611" s="469">
        <f t="shared" si="565"/>
        <v>15.62473816247973</v>
      </c>
      <c r="L6611" s="469">
        <f t="shared" si="566"/>
        <v>-8.5951708536029514E-3</v>
      </c>
    </row>
    <row r="6612" spans="1:12">
      <c r="A6612" s="98" t="s">
        <v>123</v>
      </c>
      <c r="B6612" s="98">
        <f t="shared" si="563"/>
        <v>17</v>
      </c>
      <c r="C6612" s="98">
        <f t="shared" si="564"/>
        <v>6</v>
      </c>
      <c r="D6612" s="98">
        <f>D6610</f>
        <v>210</v>
      </c>
      <c r="E6612" s="98">
        <f t="shared" si="562"/>
        <v>92</v>
      </c>
      <c r="F6612" s="397">
        <f>F6610+(E6612-E6610)*(F6613-F6610)/(E6613-E6610)</f>
        <v>4.2386333333333335</v>
      </c>
      <c r="G6612" s="98">
        <v>15</v>
      </c>
      <c r="H6612" s="491">
        <f>H6610+(E6612-E6610)*(H6613-H6610)/(E6613-E6610)</f>
        <v>0.27071299999999998</v>
      </c>
      <c r="I6612" s="492">
        <f>I6610+(E6612-E6610)*(I6613-I6610)/(E6613-E6610)</f>
        <v>15.666666666666666</v>
      </c>
      <c r="J6612" s="397">
        <f>J6610+(E6612-E6610)*(J6613-J6610)/(E6613-E6610)</f>
        <v>0.13686666666666666</v>
      </c>
      <c r="K6612" s="469">
        <f t="shared" si="565"/>
        <v>15.657295118200212</v>
      </c>
      <c r="L6612" s="469">
        <f t="shared" si="566"/>
        <v>-9.3715484664542714E-3</v>
      </c>
    </row>
    <row r="6613" spans="1:12">
      <c r="A6613" s="480" t="s">
        <v>123</v>
      </c>
      <c r="B6613" s="480">
        <f t="shared" si="563"/>
        <v>17</v>
      </c>
      <c r="C6613" s="480">
        <f t="shared" si="564"/>
        <v>6</v>
      </c>
      <c r="D6613" s="480">
        <f>D6610</f>
        <v>210</v>
      </c>
      <c r="E6613" s="480">
        <f t="shared" si="562"/>
        <v>93</v>
      </c>
      <c r="F6613" s="484">
        <v>4.2504</v>
      </c>
      <c r="G6613" s="480">
        <v>15</v>
      </c>
      <c r="H6613" s="482">
        <v>0.27090199999999998</v>
      </c>
      <c r="I6613" s="483">
        <v>15.7</v>
      </c>
      <c r="J6613" s="484">
        <v>0.1356</v>
      </c>
      <c r="K6613" s="469">
        <f t="shared" si="565"/>
        <v>15.689806645945767</v>
      </c>
      <c r="L6613" s="469">
        <f t="shared" si="566"/>
        <v>-1.0193354054232273E-2</v>
      </c>
    </row>
    <row r="6614" spans="1:12">
      <c r="A6614" s="98" t="s">
        <v>123</v>
      </c>
      <c r="B6614" s="98">
        <f t="shared" si="563"/>
        <v>17</v>
      </c>
      <c r="C6614" s="98">
        <f t="shared" si="564"/>
        <v>6</v>
      </c>
      <c r="D6614" s="98">
        <f>D6613</f>
        <v>210</v>
      </c>
      <c r="E6614" s="98">
        <f t="shared" si="562"/>
        <v>94</v>
      </c>
      <c r="F6614" s="397">
        <f>F6613+(E6614-E6613)*(F6616-F6613)/(E6616-E6613)</f>
        <v>4.2620666666666667</v>
      </c>
      <c r="G6614" s="98">
        <v>15</v>
      </c>
      <c r="H6614" s="491">
        <f>H6613+(E6614-E6613)*(H6616-H6613)/(E6616-E6613)</f>
        <v>0.27109166666666668</v>
      </c>
      <c r="I6614" s="492">
        <f>I6613+(E6614-E6613)*(I6616-I6613)/(E6616-E6613)</f>
        <v>15.733333333333333</v>
      </c>
      <c r="J6614" s="397">
        <f>J6613+(E6614-E6613)*(J6616-J6613)/(E6616-E6613)</f>
        <v>0.13436666666666666</v>
      </c>
      <c r="K6614" s="469">
        <f t="shared" si="565"/>
        <v>15.721865297716024</v>
      </c>
      <c r="L6614" s="469">
        <f t="shared" si="566"/>
        <v>-1.1468035617308914E-2</v>
      </c>
    </row>
    <row r="6615" spans="1:12">
      <c r="A6615" s="98" t="s">
        <v>123</v>
      </c>
      <c r="B6615" s="98">
        <f t="shared" si="563"/>
        <v>17</v>
      </c>
      <c r="C6615" s="98">
        <f t="shared" si="564"/>
        <v>6</v>
      </c>
      <c r="D6615" s="98">
        <f>D6613</f>
        <v>210</v>
      </c>
      <c r="E6615" s="98">
        <f t="shared" si="562"/>
        <v>95</v>
      </c>
      <c r="F6615" s="397">
        <f>F6613+(E6615-E6613)*(F6616-F6613)/(E6616-E6613)</f>
        <v>4.2737333333333334</v>
      </c>
      <c r="G6615" s="98">
        <v>15</v>
      </c>
      <c r="H6615" s="491">
        <f>H6613+(E6615-E6613)*(H6616-H6613)/(E6616-E6613)</f>
        <v>0.27128133333333332</v>
      </c>
      <c r="I6615" s="492">
        <f>I6613+(E6615-E6613)*(I6616-I6613)/(E6616-E6613)</f>
        <v>15.766666666666667</v>
      </c>
      <c r="J6615" s="397">
        <f>J6613+(E6615-E6613)*(J6616-J6613)/(E6616-E6613)</f>
        <v>0.13313333333333333</v>
      </c>
      <c r="K6615" s="469">
        <f t="shared" si="565"/>
        <v>15.753879121797299</v>
      </c>
      <c r="L6615" s="469">
        <f t="shared" si="566"/>
        <v>-1.2787544869368617E-2</v>
      </c>
    </row>
    <row r="6616" spans="1:12">
      <c r="A6616" s="480" t="s">
        <v>123</v>
      </c>
      <c r="B6616" s="480">
        <f t="shared" si="563"/>
        <v>17</v>
      </c>
      <c r="C6616" s="480">
        <f t="shared" si="564"/>
        <v>6</v>
      </c>
      <c r="D6616" s="480">
        <f>D6613</f>
        <v>210</v>
      </c>
      <c r="E6616" s="480">
        <f t="shared" si="562"/>
        <v>96</v>
      </c>
      <c r="F6616" s="484">
        <v>4.2854000000000001</v>
      </c>
      <c r="G6616" s="480">
        <v>15</v>
      </c>
      <c r="H6616" s="482">
        <v>0.27147100000000002</v>
      </c>
      <c r="I6616" s="483">
        <v>15.8</v>
      </c>
      <c r="J6616" s="484">
        <v>0.13189999999999999</v>
      </c>
      <c r="K6616" s="469">
        <f t="shared" si="565"/>
        <v>15.78584821214789</v>
      </c>
      <c r="L6616" s="469">
        <f t="shared" si="566"/>
        <v>-1.4151787852110687E-2</v>
      </c>
    </row>
    <row r="6617" spans="1:12">
      <c r="A6617" s="98" t="s">
        <v>123</v>
      </c>
      <c r="B6617" s="98">
        <f t="shared" si="563"/>
        <v>17</v>
      </c>
      <c r="C6617" s="98">
        <f t="shared" si="564"/>
        <v>6</v>
      </c>
      <c r="D6617" s="98">
        <f>D6616</f>
        <v>210</v>
      </c>
      <c r="E6617" s="98">
        <f t="shared" si="562"/>
        <v>97</v>
      </c>
      <c r="F6617" s="397">
        <f>F6616+(E6617-E6616)*(F6619-F6616)/(E6619-E6616)</f>
        <v>4.2969333333333335</v>
      </c>
      <c r="G6617" s="98">
        <v>15</v>
      </c>
      <c r="H6617" s="491">
        <f>H6616+(E6617-E6616)*(H6619-H6616)/(E6619-E6616)</f>
        <v>0.27166099999999999</v>
      </c>
      <c r="I6617" s="492">
        <f>I6616+(E6617-E6616)*(I6619-I6616)/(E6619-E6616)</f>
        <v>15.833333333333334</v>
      </c>
      <c r="J6617" s="397">
        <f>J6616+(E6617-E6616)*(J6619-J6616)/(E6619-E6616)</f>
        <v>0.13063333333333332</v>
      </c>
      <c r="K6617" s="469">
        <f t="shared" si="565"/>
        <v>15.817262445965133</v>
      </c>
      <c r="L6617" s="469">
        <f t="shared" si="566"/>
        <v>-1.607088736820117E-2</v>
      </c>
    </row>
    <row r="6618" spans="1:12">
      <c r="A6618" s="98" t="s">
        <v>123</v>
      </c>
      <c r="B6618" s="98">
        <f t="shared" si="563"/>
        <v>17</v>
      </c>
      <c r="C6618" s="98">
        <f t="shared" si="564"/>
        <v>6</v>
      </c>
      <c r="D6618" s="98">
        <f>D6616</f>
        <v>210</v>
      </c>
      <c r="E6618" s="98">
        <f t="shared" si="562"/>
        <v>98</v>
      </c>
      <c r="F6618" s="397">
        <f>F6616+(E6618-E6616)*(F6619-F6616)/(E6619-E6616)</f>
        <v>4.3084666666666669</v>
      </c>
      <c r="G6618" s="98">
        <v>15</v>
      </c>
      <c r="H6618" s="491">
        <f>H6616+(E6618-E6616)*(H6619-H6616)/(E6619-E6616)</f>
        <v>0.27185100000000001</v>
      </c>
      <c r="I6618" s="492">
        <f>I6616+(E6618-E6616)*(I6619-I6616)/(E6619-E6616)</f>
        <v>15.866666666666667</v>
      </c>
      <c r="J6618" s="397">
        <f>J6616+(E6618-E6616)*(J6619-J6616)/(E6619-E6616)</f>
        <v>0.12936666666666666</v>
      </c>
      <c r="K6618" s="469">
        <f t="shared" si="565"/>
        <v>15.848632768195323</v>
      </c>
      <c r="L6618" s="469">
        <f t="shared" si="566"/>
        <v>-1.8033898471344401E-2</v>
      </c>
    </row>
    <row r="6619" spans="1:12">
      <c r="A6619" s="480" t="s">
        <v>123</v>
      </c>
      <c r="B6619" s="480">
        <f t="shared" si="563"/>
        <v>17</v>
      </c>
      <c r="C6619" s="480">
        <f t="shared" si="564"/>
        <v>6</v>
      </c>
      <c r="D6619" s="480">
        <f>D6616</f>
        <v>210</v>
      </c>
      <c r="E6619" s="480">
        <f t="shared" si="562"/>
        <v>99</v>
      </c>
      <c r="F6619" s="484">
        <v>4.32</v>
      </c>
      <c r="G6619" s="480">
        <v>15</v>
      </c>
      <c r="H6619" s="482">
        <v>0.27204099999999998</v>
      </c>
      <c r="I6619" s="483">
        <v>15.9</v>
      </c>
      <c r="J6619" s="484">
        <v>0.12809999999999999</v>
      </c>
      <c r="K6619" s="469">
        <f t="shared" si="565"/>
        <v>15.879959270845205</v>
      </c>
      <c r="L6619" s="469">
        <f t="shared" si="566"/>
        <v>-2.0040729154795045E-2</v>
      </c>
    </row>
    <row r="6620" spans="1:12">
      <c r="A6620" s="98" t="s">
        <v>123</v>
      </c>
      <c r="B6620" s="98">
        <f t="shared" si="563"/>
        <v>17</v>
      </c>
      <c r="C6620" s="98">
        <f t="shared" si="564"/>
        <v>6</v>
      </c>
      <c r="D6620" s="98">
        <f>D6619</f>
        <v>210</v>
      </c>
      <c r="E6620" s="98">
        <f t="shared" si="562"/>
        <v>100</v>
      </c>
      <c r="F6620" s="397">
        <f>F6619+(E6620-E6619)*(F6622-F6619)/(E6622-E6619)</f>
        <v>4.3314666666666666</v>
      </c>
      <c r="G6620" s="98">
        <v>15</v>
      </c>
      <c r="H6620" s="491">
        <f>H6619+(E6620-E6619)*(H6622-H6619)/(E6622-E6619)</f>
        <v>0.27223199999999997</v>
      </c>
      <c r="I6620" s="492">
        <f>I6619+(E6620-E6619)*(I6622-I6619)/(E6622-E6619)</f>
        <v>15.933333333333334</v>
      </c>
      <c r="J6620" s="397">
        <f>J6619+(E6620-E6619)*(J6622-J6619)/(E6622-E6619)</f>
        <v>0.12683333333333333</v>
      </c>
      <c r="K6620" s="469">
        <f t="shared" si="565"/>
        <v>15.910938709140245</v>
      </c>
      <c r="L6620" s="469">
        <f t="shared" si="566"/>
        <v>-2.2394624193088575E-2</v>
      </c>
    </row>
    <row r="6621" spans="1:12">
      <c r="A6621" s="98" t="s">
        <v>123</v>
      </c>
      <c r="B6621" s="98">
        <f t="shared" si="563"/>
        <v>17</v>
      </c>
      <c r="C6621" s="98">
        <f t="shared" si="564"/>
        <v>6</v>
      </c>
      <c r="D6621" s="98">
        <f>D6619</f>
        <v>210</v>
      </c>
      <c r="E6621" s="98">
        <f t="shared" si="562"/>
        <v>101</v>
      </c>
      <c r="F6621" s="397">
        <f>F6619+(E6621-E6619)*(F6622-F6619)/(E6622-E6619)</f>
        <v>4.3429333333333338</v>
      </c>
      <c r="G6621" s="98">
        <v>15</v>
      </c>
      <c r="H6621" s="491">
        <f>H6619+(E6621-E6619)*(H6622-H6619)/(E6622-E6619)</f>
        <v>0.27242300000000003</v>
      </c>
      <c r="I6621" s="492">
        <f>I6619+(E6621-E6619)*(I6622-I6619)/(E6622-E6619)</f>
        <v>15.966666666666667</v>
      </c>
      <c r="J6621" s="397">
        <f>J6619+(E6621-E6619)*(J6622-J6619)/(E6622-E6619)</f>
        <v>0.12556666666666666</v>
      </c>
      <c r="K6621" s="469">
        <f t="shared" si="565"/>
        <v>15.94187470710378</v>
      </c>
      <c r="L6621" s="469">
        <f t="shared" si="566"/>
        <v>-2.479195956288649E-2</v>
      </c>
    </row>
    <row r="6622" spans="1:12">
      <c r="A6622" s="480" t="s">
        <v>123</v>
      </c>
      <c r="B6622" s="480">
        <f t="shared" si="563"/>
        <v>17</v>
      </c>
      <c r="C6622" s="480">
        <f t="shared" si="564"/>
        <v>6</v>
      </c>
      <c r="D6622" s="480">
        <f>D6619</f>
        <v>210</v>
      </c>
      <c r="E6622" s="480">
        <f t="shared" si="562"/>
        <v>102</v>
      </c>
      <c r="F6622" s="484">
        <v>4.3544</v>
      </c>
      <c r="G6622" s="480">
        <v>15</v>
      </c>
      <c r="H6622" s="482">
        <v>0.27261400000000002</v>
      </c>
      <c r="I6622" s="483">
        <v>16</v>
      </c>
      <c r="J6622" s="484">
        <v>0.12429999999999999</v>
      </c>
      <c r="K6622" s="469">
        <f t="shared" si="565"/>
        <v>15.972767356041874</v>
      </c>
      <c r="L6622" s="469">
        <f t="shared" si="566"/>
        <v>-2.7232643958125635E-2</v>
      </c>
    </row>
    <row r="6623" spans="1:12">
      <c r="A6623" s="98" t="s">
        <v>123</v>
      </c>
      <c r="B6623" s="98">
        <f t="shared" si="563"/>
        <v>17</v>
      </c>
      <c r="C6623" s="98">
        <f t="shared" si="564"/>
        <v>6</v>
      </c>
      <c r="D6623" s="98">
        <f>D6622</f>
        <v>210</v>
      </c>
      <c r="E6623" s="98">
        <f t="shared" si="562"/>
        <v>103</v>
      </c>
      <c r="F6623" s="397">
        <f>F6622+(E6623-E6622)*(F6625-F6622)/(E6625-E6622)</f>
        <v>4.3658000000000001</v>
      </c>
      <c r="G6623" s="98">
        <v>15</v>
      </c>
      <c r="H6623" s="491">
        <f>H6622+(E6623-E6622)*(H6625-H6622)/(E6625-E6622)</f>
        <v>0.27280533333333334</v>
      </c>
      <c r="I6623" s="492">
        <f>I6622+(E6623-E6622)*(I6625-I6622)/(E6625-E6622)</f>
        <v>16.033333333333335</v>
      </c>
      <c r="J6623" s="397">
        <f>J6622+(E6623-E6622)*(J6625-J6622)/(E6625-E6622)</f>
        <v>0.12306666666666666</v>
      </c>
      <c r="K6623" s="469">
        <f t="shared" si="565"/>
        <v>16.003352818126722</v>
      </c>
      <c r="L6623" s="469">
        <f t="shared" si="566"/>
        <v>-2.9980515206613489E-2</v>
      </c>
    </row>
    <row r="6624" spans="1:12">
      <c r="A6624" s="98" t="s">
        <v>123</v>
      </c>
      <c r="B6624" s="98">
        <f t="shared" si="563"/>
        <v>17</v>
      </c>
      <c r="C6624" s="98">
        <f t="shared" si="564"/>
        <v>6</v>
      </c>
      <c r="D6624" s="98">
        <f>D6622</f>
        <v>210</v>
      </c>
      <c r="E6624" s="98">
        <f t="shared" si="562"/>
        <v>104</v>
      </c>
      <c r="F6624" s="397">
        <f>F6622+(E6624-E6622)*(F6625-F6622)/(E6625-E6622)</f>
        <v>4.3772000000000002</v>
      </c>
      <c r="G6624" s="98">
        <v>15</v>
      </c>
      <c r="H6624" s="491">
        <f>H6622+(E6624-E6622)*(H6625-H6622)/(E6625-E6622)</f>
        <v>0.27299666666666667</v>
      </c>
      <c r="I6624" s="492">
        <f>I6622+(E6624-E6622)*(I6625-I6622)/(E6625-E6622)</f>
        <v>16.066666666666666</v>
      </c>
      <c r="J6624" s="397">
        <f>J6622+(E6624-E6622)*(J6625-J6622)/(E6625-E6622)</f>
        <v>0.12183333333333334</v>
      </c>
      <c r="K6624" s="469">
        <f t="shared" si="565"/>
        <v>16.033895407758337</v>
      </c>
      <c r="L6624" s="469">
        <f t="shared" si="566"/>
        <v>-3.277125890832977E-2</v>
      </c>
    </row>
    <row r="6625" spans="1:12">
      <c r="A6625" s="480" t="s">
        <v>123</v>
      </c>
      <c r="B6625" s="480">
        <f t="shared" si="563"/>
        <v>17</v>
      </c>
      <c r="C6625" s="480">
        <f t="shared" si="564"/>
        <v>6</v>
      </c>
      <c r="D6625" s="480">
        <f>D6622</f>
        <v>210</v>
      </c>
      <c r="E6625" s="480">
        <f t="shared" si="562"/>
        <v>105</v>
      </c>
      <c r="F6625" s="484">
        <v>4.3886000000000003</v>
      </c>
      <c r="G6625" s="480">
        <v>15</v>
      </c>
      <c r="H6625" s="482">
        <v>0.27318799999999999</v>
      </c>
      <c r="I6625" s="483">
        <v>16.100000000000001</v>
      </c>
      <c r="J6625" s="484">
        <v>0.1206</v>
      </c>
      <c r="K6625" s="469">
        <f t="shared" si="565"/>
        <v>16.064395215016766</v>
      </c>
      <c r="L6625" s="469">
        <f t="shared" si="566"/>
        <v>-3.5604784983235049E-2</v>
      </c>
    </row>
    <row r="6626" spans="1:12">
      <c r="A6626" s="98" t="s">
        <v>123</v>
      </c>
      <c r="B6626" s="98">
        <f t="shared" si="563"/>
        <v>17</v>
      </c>
      <c r="C6626" s="98">
        <f t="shared" si="564"/>
        <v>6</v>
      </c>
      <c r="D6626" s="98">
        <f>D6625</f>
        <v>210</v>
      </c>
      <c r="E6626" s="98">
        <f t="shared" si="562"/>
        <v>106</v>
      </c>
      <c r="F6626" s="397">
        <f>F6625+(E6626-E6625)*(F6628-F6625)/(E6628-E6625)</f>
        <v>4.399866666666667</v>
      </c>
      <c r="G6626" s="98">
        <v>15</v>
      </c>
      <c r="H6626" s="491">
        <f>H6625+(E6626-E6625)*(H6628-H6625)/(E6628-E6625)</f>
        <v>0.27338066666666666</v>
      </c>
      <c r="I6626" s="492">
        <f>I6625+(E6626-E6625)*(I6628-I6625)/(E6628-E6625)</f>
        <v>16.133333333333333</v>
      </c>
      <c r="J6626" s="397">
        <f>J6625+(E6626-E6625)*(J6628-J6625)/(E6628-E6625)</f>
        <v>0.11933333333333333</v>
      </c>
      <c r="K6626" s="469">
        <f t="shared" si="565"/>
        <v>16.094286111429486</v>
      </c>
      <c r="L6626" s="469">
        <f t="shared" si="566"/>
        <v>-3.9047221903846463E-2</v>
      </c>
    </row>
    <row r="6627" spans="1:12">
      <c r="A6627" s="98" t="s">
        <v>123</v>
      </c>
      <c r="B6627" s="98">
        <f t="shared" si="563"/>
        <v>17</v>
      </c>
      <c r="C6627" s="98">
        <f t="shared" si="564"/>
        <v>6</v>
      </c>
      <c r="D6627" s="98">
        <f>D6625</f>
        <v>210</v>
      </c>
      <c r="E6627" s="98">
        <f t="shared" si="562"/>
        <v>107</v>
      </c>
      <c r="F6627" s="397">
        <f>F6625+(E6627-E6625)*(F6628-F6625)/(E6628-E6625)</f>
        <v>4.4111333333333329</v>
      </c>
      <c r="G6627" s="98">
        <v>15</v>
      </c>
      <c r="H6627" s="491">
        <f>H6625+(E6627-E6625)*(H6628-H6625)/(E6628-E6625)</f>
        <v>0.27357333333333334</v>
      </c>
      <c r="I6627" s="492">
        <f>I6625+(E6627-E6625)*(I6628-I6625)/(E6628-E6625)</f>
        <v>16.166666666666668</v>
      </c>
      <c r="J6627" s="397">
        <f>J6625+(E6627-E6625)*(J6628-J6625)/(E6628-E6625)</f>
        <v>0.11806666666666667</v>
      </c>
      <c r="K6627" s="469">
        <f t="shared" si="565"/>
        <v>16.124134905936248</v>
      </c>
      <c r="L6627" s="469">
        <f t="shared" si="566"/>
        <v>-4.2531760730419421E-2</v>
      </c>
    </row>
    <row r="6628" spans="1:12">
      <c r="A6628" s="480" t="s">
        <v>123</v>
      </c>
      <c r="B6628" s="480">
        <f t="shared" si="563"/>
        <v>17</v>
      </c>
      <c r="C6628" s="480">
        <f t="shared" si="564"/>
        <v>6</v>
      </c>
      <c r="D6628" s="480">
        <f>D6625</f>
        <v>210</v>
      </c>
      <c r="E6628" s="480">
        <f t="shared" si="562"/>
        <v>108</v>
      </c>
      <c r="F6628" s="484">
        <v>4.4223999999999997</v>
      </c>
      <c r="G6628" s="480">
        <v>15</v>
      </c>
      <c r="H6628" s="482">
        <v>0.27376600000000001</v>
      </c>
      <c r="I6628" s="483">
        <v>16.2</v>
      </c>
      <c r="J6628" s="484">
        <v>0.1168</v>
      </c>
      <c r="K6628" s="469">
        <f t="shared" si="565"/>
        <v>16.153941687426485</v>
      </c>
      <c r="L6628" s="469">
        <f t="shared" si="566"/>
        <v>-4.6058312573514115E-2</v>
      </c>
    </row>
    <row r="6629" spans="1:12">
      <c r="A6629" s="98" t="s">
        <v>123</v>
      </c>
      <c r="B6629" s="98">
        <f t="shared" si="563"/>
        <v>17</v>
      </c>
      <c r="C6629" s="98">
        <f t="shared" si="564"/>
        <v>6</v>
      </c>
      <c r="D6629" s="98">
        <f>D6628</f>
        <v>210</v>
      </c>
      <c r="E6629" s="98">
        <f t="shared" si="562"/>
        <v>109</v>
      </c>
      <c r="F6629" s="397">
        <f>F6628+(E6629-E6628)*(F6631-F6628)/(E6631-E6628)</f>
        <v>4.4336000000000002</v>
      </c>
      <c r="G6629" s="98">
        <v>15</v>
      </c>
      <c r="H6629" s="491">
        <f>H6628+(E6629-E6628)*(H6631-H6628)/(E6631-E6628)</f>
        <v>0.27395933333333333</v>
      </c>
      <c r="I6629" s="492">
        <f>I6628+(E6629-E6628)*(I6631-I6628)/(E6631-E6628)</f>
        <v>16.2</v>
      </c>
      <c r="J6629" s="397">
        <f>J6628+(E6629-E6628)*(J6631-J6628)/(E6631-E6628)</f>
        <v>0.11553333333333334</v>
      </c>
      <c r="K6629" s="469">
        <f t="shared" si="565"/>
        <v>16.183423817160211</v>
      </c>
      <c r="L6629" s="469">
        <f t="shared" si="566"/>
        <v>-1.6576182839788345E-2</v>
      </c>
    </row>
    <row r="6630" spans="1:12">
      <c r="A6630" s="98" t="s">
        <v>123</v>
      </c>
      <c r="B6630" s="98">
        <f t="shared" si="563"/>
        <v>17</v>
      </c>
      <c r="C6630" s="98">
        <f t="shared" si="564"/>
        <v>6</v>
      </c>
      <c r="D6630" s="98">
        <f>D6628</f>
        <v>210</v>
      </c>
      <c r="E6630" s="98">
        <f t="shared" si="562"/>
        <v>110</v>
      </c>
      <c r="F6630" s="397">
        <f>F6628+(E6630-E6628)*(F6631-F6628)/(E6631-E6628)</f>
        <v>4.4447999999999999</v>
      </c>
      <c r="G6630" s="98">
        <v>15</v>
      </c>
      <c r="H6630" s="491">
        <f>H6628+(E6630-E6628)*(H6631-H6628)/(E6631-E6628)</f>
        <v>0.27415266666666666</v>
      </c>
      <c r="I6630" s="492">
        <f>I6628+(E6630-E6628)*(I6631-I6628)/(E6631-E6628)</f>
        <v>16.2</v>
      </c>
      <c r="J6630" s="397">
        <f>J6628+(E6630-E6628)*(J6631-J6628)/(E6631-E6628)</f>
        <v>0.11426666666666667</v>
      </c>
      <c r="K6630" s="469">
        <f t="shared" si="565"/>
        <v>16.212864365110438</v>
      </c>
      <c r="L6630" s="469">
        <f t="shared" si="566"/>
        <v>1.2864365110438314E-2</v>
      </c>
    </row>
    <row r="6631" spans="1:12">
      <c r="A6631" s="480" t="s">
        <v>123</v>
      </c>
      <c r="B6631" s="480">
        <f t="shared" si="563"/>
        <v>17</v>
      </c>
      <c r="C6631" s="480">
        <f t="shared" si="564"/>
        <v>6</v>
      </c>
      <c r="D6631" s="480">
        <f>D6628</f>
        <v>210</v>
      </c>
      <c r="E6631" s="480">
        <f t="shared" si="562"/>
        <v>111</v>
      </c>
      <c r="F6631" s="484">
        <v>4.4560000000000004</v>
      </c>
      <c r="G6631" s="480">
        <v>15</v>
      </c>
      <c r="H6631" s="482">
        <v>0.27434599999999998</v>
      </c>
      <c r="I6631" s="483">
        <v>16.2</v>
      </c>
      <c r="J6631" s="484">
        <v>0.113</v>
      </c>
      <c r="K6631" s="469">
        <f t="shared" si="565"/>
        <v>16.242263419185996</v>
      </c>
      <c r="L6631" s="469">
        <f t="shared" si="566"/>
        <v>4.2263419185996298E-2</v>
      </c>
    </row>
    <row r="6632" spans="1:12">
      <c r="A6632" s="98" t="s">
        <v>123</v>
      </c>
      <c r="B6632" s="98">
        <f t="shared" si="563"/>
        <v>17</v>
      </c>
      <c r="C6632" s="98">
        <f t="shared" si="564"/>
        <v>6</v>
      </c>
      <c r="D6632" s="98">
        <f>D6631</f>
        <v>210</v>
      </c>
      <c r="E6632" s="98">
        <f t="shared" si="562"/>
        <v>112</v>
      </c>
      <c r="F6632" s="397">
        <f>F6631+(E6632-E6631)*(F6634-F6631)/(E6634-E6631)</f>
        <v>4.4671333333333338</v>
      </c>
      <c r="G6632" s="98">
        <v>15</v>
      </c>
      <c r="H6632" s="491">
        <f>H6631+(E6632-E6631)*(H6634-H6631)/(E6634-E6631)</f>
        <v>0.27454066666666666</v>
      </c>
      <c r="I6632" s="492">
        <f>I6631+(E6632-E6631)*(I6634-I6631)/(E6634-E6631)</f>
        <v>16.233333333333334</v>
      </c>
      <c r="J6632" s="397">
        <f>J6631+(E6632-E6631)*(J6634-J6631)/(E6634-E6631)</f>
        <v>0.11176666666666667</v>
      </c>
      <c r="K6632" s="469">
        <f t="shared" si="565"/>
        <v>16.271299212502825</v>
      </c>
      <c r="L6632" s="469">
        <f t="shared" si="566"/>
        <v>3.796587916949079E-2</v>
      </c>
    </row>
    <row r="6633" spans="1:12">
      <c r="A6633" s="98" t="s">
        <v>123</v>
      </c>
      <c r="B6633" s="98">
        <f t="shared" si="563"/>
        <v>17</v>
      </c>
      <c r="C6633" s="98">
        <f t="shared" si="564"/>
        <v>6</v>
      </c>
      <c r="D6633" s="98">
        <f>D6631</f>
        <v>210</v>
      </c>
      <c r="E6633" s="98">
        <f t="shared" si="562"/>
        <v>113</v>
      </c>
      <c r="F6633" s="397">
        <f>F6631+(E6633-E6631)*(F6634-F6631)/(E6634-E6631)</f>
        <v>4.4782666666666664</v>
      </c>
      <c r="G6633" s="98">
        <v>15</v>
      </c>
      <c r="H6633" s="491">
        <f>H6631+(E6633-E6631)*(H6634-H6631)/(E6634-E6631)</f>
        <v>0.27473533333333333</v>
      </c>
      <c r="I6633" s="492">
        <f>I6631+(E6633-E6631)*(I6634-I6631)/(E6634-E6631)</f>
        <v>16.266666666666666</v>
      </c>
      <c r="J6633" s="397">
        <f>J6631+(E6633-E6631)*(J6634-J6631)/(E6634-E6631)</f>
        <v>0.11053333333333333</v>
      </c>
      <c r="K6633" s="469">
        <f t="shared" si="565"/>
        <v>16.300293858574189</v>
      </c>
      <c r="L6633" s="469">
        <f t="shared" si="566"/>
        <v>3.3627191907523724E-2</v>
      </c>
    </row>
    <row r="6634" spans="1:12">
      <c r="A6634" s="480" t="s">
        <v>123</v>
      </c>
      <c r="B6634" s="480">
        <f t="shared" si="563"/>
        <v>17</v>
      </c>
      <c r="C6634" s="480">
        <f t="shared" si="564"/>
        <v>6</v>
      </c>
      <c r="D6634" s="480">
        <f>D6631</f>
        <v>210</v>
      </c>
      <c r="E6634" s="480">
        <f t="shared" si="562"/>
        <v>114</v>
      </c>
      <c r="F6634" s="484">
        <v>4.4893999999999998</v>
      </c>
      <c r="G6634" s="480">
        <v>15</v>
      </c>
      <c r="H6634" s="482">
        <v>0.27493000000000001</v>
      </c>
      <c r="I6634" s="483">
        <v>16.3</v>
      </c>
      <c r="J6634" s="484">
        <v>0.10929999999999999</v>
      </c>
      <c r="K6634" s="469">
        <f t="shared" si="565"/>
        <v>16.329247444804132</v>
      </c>
      <c r="L6634" s="469">
        <f t="shared" si="566"/>
        <v>2.9247444804131106E-2</v>
      </c>
    </row>
    <row r="6635" spans="1:12">
      <c r="A6635" s="98" t="s">
        <v>123</v>
      </c>
      <c r="B6635" s="98">
        <f t="shared" si="563"/>
        <v>17</v>
      </c>
      <c r="C6635" s="98">
        <f t="shared" si="564"/>
        <v>6</v>
      </c>
      <c r="D6635" s="98">
        <f>D6634</f>
        <v>210</v>
      </c>
      <c r="E6635" s="98">
        <f t="shared" si="562"/>
        <v>115</v>
      </c>
      <c r="F6635" s="397">
        <f>F6634+(E6635-E6634)*(F6637-F6634)/(E6637-E6634)</f>
        <v>4.5004333333333335</v>
      </c>
      <c r="G6635" s="98">
        <v>15</v>
      </c>
      <c r="H6635" s="491">
        <f>H6634+(E6635-E6634)*(H6637-H6634)/(E6637-E6634)</f>
        <v>0.27512533333333333</v>
      </c>
      <c r="I6635" s="492">
        <f>I6634+(E6635-E6634)*(I6637-I6634)/(E6637-E6634)</f>
        <v>16.333333333333332</v>
      </c>
      <c r="J6635" s="397">
        <f>J6634+(E6635-E6634)*(J6637-J6634)/(E6637-E6634)</f>
        <v>0.10803333333333333</v>
      </c>
      <c r="K6635" s="469">
        <f t="shared" si="565"/>
        <v>16.35775694955996</v>
      </c>
      <c r="L6635" s="469">
        <f t="shared" si="566"/>
        <v>2.4423616226627587E-2</v>
      </c>
    </row>
    <row r="6636" spans="1:12">
      <c r="A6636" s="98" t="s">
        <v>123</v>
      </c>
      <c r="B6636" s="98">
        <f t="shared" si="563"/>
        <v>17</v>
      </c>
      <c r="C6636" s="98">
        <f t="shared" si="564"/>
        <v>6</v>
      </c>
      <c r="D6636" s="98">
        <f>D6634</f>
        <v>210</v>
      </c>
      <c r="E6636" s="98">
        <f t="shared" si="562"/>
        <v>116</v>
      </c>
      <c r="F6636" s="397">
        <f>F6634+(E6636-E6634)*(F6637-F6634)/(E6637-E6634)</f>
        <v>4.5114666666666663</v>
      </c>
      <c r="G6636" s="98">
        <v>15</v>
      </c>
      <c r="H6636" s="491">
        <f>H6634+(E6636-E6634)*(H6637-H6634)/(E6637-E6634)</f>
        <v>0.27532066666666666</v>
      </c>
      <c r="I6636" s="492">
        <f>I6634+(E6636-E6634)*(I6637-I6634)/(E6637-E6634)</f>
        <v>16.366666666666667</v>
      </c>
      <c r="J6636" s="397">
        <f>J6634+(E6636-E6634)*(J6637-J6634)/(E6637-E6634)</f>
        <v>0.10676666666666666</v>
      </c>
      <c r="K6636" s="469">
        <f t="shared" si="565"/>
        <v>16.386226000711897</v>
      </c>
      <c r="L6636" s="469">
        <f t="shared" si="566"/>
        <v>1.9559334045229804E-2</v>
      </c>
    </row>
    <row r="6637" spans="1:12">
      <c r="A6637" s="480" t="s">
        <v>123</v>
      </c>
      <c r="B6637" s="480">
        <f t="shared" si="563"/>
        <v>17</v>
      </c>
      <c r="C6637" s="480">
        <f t="shared" si="564"/>
        <v>6</v>
      </c>
      <c r="D6637" s="480">
        <f>D6634</f>
        <v>210</v>
      </c>
      <c r="E6637" s="480">
        <f t="shared" si="562"/>
        <v>117</v>
      </c>
      <c r="F6637" s="484">
        <v>4.5225</v>
      </c>
      <c r="G6637" s="480">
        <v>15</v>
      </c>
      <c r="H6637" s="482">
        <v>0.27551599999999998</v>
      </c>
      <c r="I6637" s="483">
        <v>16.399999999999999</v>
      </c>
      <c r="J6637" s="484">
        <v>0.1055</v>
      </c>
      <c r="K6637" s="469">
        <f t="shared" si="565"/>
        <v>16.414654684301457</v>
      </c>
      <c r="L6637" s="469">
        <f t="shared" si="566"/>
        <v>1.4654684301458332E-2</v>
      </c>
    </row>
    <row r="6638" spans="1:12">
      <c r="A6638" s="98" t="s">
        <v>123</v>
      </c>
      <c r="B6638" s="98">
        <f t="shared" si="563"/>
        <v>17</v>
      </c>
      <c r="C6638" s="98">
        <f t="shared" si="564"/>
        <v>6</v>
      </c>
      <c r="D6638" s="98">
        <f>D6637</f>
        <v>210</v>
      </c>
      <c r="E6638" s="98">
        <f t="shared" si="562"/>
        <v>118</v>
      </c>
      <c r="F6638" s="397">
        <f>F6637+(E6638-E6637)*(F6640-F6637)/(E6640-E6637)</f>
        <v>4.5334666666666665</v>
      </c>
      <c r="G6638" s="98">
        <v>15</v>
      </c>
      <c r="H6638" s="491">
        <f>H6637+(E6638-E6637)*(H6640-H6637)/(E6640-E6637)</f>
        <v>0.27571299999999999</v>
      </c>
      <c r="I6638" s="492">
        <f>I6637+(E6638-E6637)*(I6640-I6637)/(E6640-E6637)</f>
        <v>16.433333333333334</v>
      </c>
      <c r="J6638" s="397">
        <f>J6637+(E6638-E6637)*(J6640-J6637)/(E6640-E6637)</f>
        <v>0.10423333333333333</v>
      </c>
      <c r="K6638" s="469">
        <f t="shared" si="565"/>
        <v>16.442701891701397</v>
      </c>
      <c r="L6638" s="469">
        <f t="shared" si="566"/>
        <v>9.3685583680631623E-3</v>
      </c>
    </row>
    <row r="6639" spans="1:12">
      <c r="A6639" s="98" t="s">
        <v>123</v>
      </c>
      <c r="B6639" s="98">
        <f t="shared" si="563"/>
        <v>17</v>
      </c>
      <c r="C6639" s="98">
        <f t="shared" si="564"/>
        <v>6</v>
      </c>
      <c r="D6639" s="98">
        <f>D6637</f>
        <v>210</v>
      </c>
      <c r="E6639" s="98">
        <f t="shared" si="562"/>
        <v>119</v>
      </c>
      <c r="F6639" s="397">
        <f>F6637+(E6639-E6637)*(F6640-F6637)/(E6640-E6637)</f>
        <v>4.5444333333333331</v>
      </c>
      <c r="G6639" s="98">
        <v>15</v>
      </c>
      <c r="H6639" s="491">
        <f>H6637+(E6639-E6637)*(H6640-H6637)/(E6640-E6637)</f>
        <v>0.27590999999999999</v>
      </c>
      <c r="I6639" s="492">
        <f>I6637+(E6639-E6637)*(I6640-I6637)/(E6640-E6637)</f>
        <v>16.466666666666665</v>
      </c>
      <c r="J6639" s="397">
        <f>J6637+(E6639-E6637)*(J6640-J6637)/(E6640-E6637)</f>
        <v>0.10296666666666666</v>
      </c>
      <c r="K6639" s="469">
        <f t="shared" si="565"/>
        <v>16.470709047636305</v>
      </c>
      <c r="L6639" s="469">
        <f t="shared" si="566"/>
        <v>4.042380969639936E-3</v>
      </c>
    </row>
    <row r="6640" spans="1:12">
      <c r="A6640" s="480" t="s">
        <v>123</v>
      </c>
      <c r="B6640" s="480">
        <f t="shared" si="563"/>
        <v>17</v>
      </c>
      <c r="C6640" s="480">
        <f t="shared" si="564"/>
        <v>6</v>
      </c>
      <c r="D6640" s="480">
        <f>D6637</f>
        <v>210</v>
      </c>
      <c r="E6640" s="480">
        <f t="shared" si="562"/>
        <v>120</v>
      </c>
      <c r="F6640" s="484">
        <v>4.5553999999999997</v>
      </c>
      <c r="G6640" s="480">
        <v>15</v>
      </c>
      <c r="H6640" s="482">
        <v>0.27610699999999999</v>
      </c>
      <c r="I6640" s="483">
        <v>16.5</v>
      </c>
      <c r="J6640" s="484">
        <v>0.1017</v>
      </c>
      <c r="K6640" s="469">
        <f t="shared" si="565"/>
        <v>16.49867623783533</v>
      </c>
      <c r="L6640" s="469">
        <f t="shared" si="566"/>
        <v>-1.323762164670228E-3</v>
      </c>
    </row>
    <row r="6641" spans="1:12">
      <c r="A6641" s="480" t="s">
        <v>123</v>
      </c>
      <c r="B6641" s="480">
        <f t="shared" si="563"/>
        <v>18</v>
      </c>
      <c r="C6641" s="480">
        <f t="shared" si="564"/>
        <v>0</v>
      </c>
      <c r="D6641" s="480">
        <v>216</v>
      </c>
      <c r="E6641" s="480">
        <v>72</v>
      </c>
      <c r="F6641" s="484">
        <v>3.9971000000000001</v>
      </c>
      <c r="G6641" s="480">
        <v>15</v>
      </c>
      <c r="H6641" s="482">
        <v>0.26203900000000002</v>
      </c>
      <c r="I6641" s="483">
        <v>15.3</v>
      </c>
      <c r="J6641" s="484">
        <v>0.1603</v>
      </c>
      <c r="K6641" s="469">
        <f t="shared" si="565"/>
        <v>15.25383626101458</v>
      </c>
      <c r="L6641" s="469">
        <f t="shared" si="566"/>
        <v>-4.6163738985420366E-2</v>
      </c>
    </row>
    <row r="6642" spans="1:12">
      <c r="A6642" s="98" t="s">
        <v>123</v>
      </c>
      <c r="B6642" s="98">
        <f t="shared" si="563"/>
        <v>18</v>
      </c>
      <c r="C6642" s="98">
        <f t="shared" si="564"/>
        <v>0</v>
      </c>
      <c r="D6642" s="98">
        <f>D6641</f>
        <v>216</v>
      </c>
      <c r="E6642" s="98">
        <f t="shared" ref="E6642:E6689" si="567">E6641+1</f>
        <v>73</v>
      </c>
      <c r="F6642" s="397">
        <f>F6641+(E6642-E6641)*(F6644-F6641)/(E6644-E6641)</f>
        <v>4.0095000000000001</v>
      </c>
      <c r="G6642" s="98">
        <v>15</v>
      </c>
      <c r="H6642" s="491">
        <f>H6641+(E6642-E6641)*(H6644-H6641)/(E6644-E6641)</f>
        <v>0.26225100000000001</v>
      </c>
      <c r="I6642" s="492">
        <f>I6641+(E6642-E6641)*(I6644-I6641)/(E6644-E6641)</f>
        <v>15.333333333333334</v>
      </c>
      <c r="J6642" s="397">
        <f>J6641+(E6642-E6641)*(J6644-J6641)/(E6644-E6641)</f>
        <v>0.15909999999999999</v>
      </c>
      <c r="K6642" s="469">
        <f t="shared" si="565"/>
        <v>15.288788221970554</v>
      </c>
      <c r="L6642" s="469">
        <f t="shared" si="566"/>
        <v>-4.4545111362779721E-2</v>
      </c>
    </row>
    <row r="6643" spans="1:12">
      <c r="A6643" s="98" t="s">
        <v>123</v>
      </c>
      <c r="B6643" s="98">
        <f t="shared" si="563"/>
        <v>18</v>
      </c>
      <c r="C6643" s="98">
        <f t="shared" si="564"/>
        <v>0</v>
      </c>
      <c r="D6643" s="98">
        <f>D6641</f>
        <v>216</v>
      </c>
      <c r="E6643" s="98">
        <f t="shared" si="567"/>
        <v>74</v>
      </c>
      <c r="F6643" s="397">
        <f>F6641+(E6643-E6641)*(F6644-F6641)/(E6644-E6641)</f>
        <v>4.0219000000000005</v>
      </c>
      <c r="G6643" s="98">
        <v>15</v>
      </c>
      <c r="H6643" s="491">
        <f>H6641+(E6643-E6641)*(H6644-H6641)/(E6644-E6641)</f>
        <v>0.262463</v>
      </c>
      <c r="I6643" s="492">
        <f>I6641+(E6643-E6641)*(I6644-I6641)/(E6644-E6641)</f>
        <v>15.366666666666667</v>
      </c>
      <c r="J6643" s="397">
        <f>J6641+(E6643-E6641)*(J6644-J6641)/(E6644-E6641)</f>
        <v>0.15790000000000001</v>
      </c>
      <c r="K6643" s="469">
        <f t="shared" si="565"/>
        <v>15.323683719228997</v>
      </c>
      <c r="L6643" s="469">
        <f t="shared" si="566"/>
        <v>-4.2982947437669949E-2</v>
      </c>
    </row>
    <row r="6644" spans="1:12">
      <c r="A6644" s="480" t="s">
        <v>123</v>
      </c>
      <c r="B6644" s="480">
        <f t="shared" si="563"/>
        <v>18</v>
      </c>
      <c r="C6644" s="480">
        <f t="shared" si="564"/>
        <v>0</v>
      </c>
      <c r="D6644" s="480">
        <f>D6641</f>
        <v>216</v>
      </c>
      <c r="E6644" s="480">
        <f t="shared" si="567"/>
        <v>75</v>
      </c>
      <c r="F6644" s="484">
        <v>4.0343</v>
      </c>
      <c r="G6644" s="480">
        <v>15</v>
      </c>
      <c r="H6644" s="482">
        <v>0.26267499999999999</v>
      </c>
      <c r="I6644" s="483">
        <v>15.4</v>
      </c>
      <c r="J6644" s="484">
        <v>0.15670000000000001</v>
      </c>
      <c r="K6644" s="469">
        <f t="shared" si="565"/>
        <v>15.358522889502238</v>
      </c>
      <c r="L6644" s="469">
        <f t="shared" si="566"/>
        <v>-4.1477110497762482E-2</v>
      </c>
    </row>
    <row r="6645" spans="1:12">
      <c r="A6645" s="98" t="s">
        <v>123</v>
      </c>
      <c r="B6645" s="98">
        <f t="shared" si="563"/>
        <v>18</v>
      </c>
      <c r="C6645" s="98">
        <f t="shared" si="564"/>
        <v>0</v>
      </c>
      <c r="D6645" s="98">
        <f>D6644</f>
        <v>216</v>
      </c>
      <c r="E6645" s="98">
        <f t="shared" si="567"/>
        <v>76</v>
      </c>
      <c r="F6645" s="397">
        <f>F6644+(E6645-E6644)*(F6647-F6644)/(E6647-E6644)</f>
        <v>4.0465666666666671</v>
      </c>
      <c r="G6645" s="98">
        <v>15</v>
      </c>
      <c r="H6645" s="491">
        <f>H6644+(E6645-E6644)*(H6647-H6644)/(E6647-E6644)</f>
        <v>0.26288666666666666</v>
      </c>
      <c r="I6645" s="492">
        <f>I6644+(E6645-E6644)*(I6647-I6644)/(E6647-E6644)</f>
        <v>15.433333333333334</v>
      </c>
      <c r="J6645" s="397">
        <f>J6644+(E6645-E6644)*(J6647-J6644)/(E6647-E6644)</f>
        <v>0.1555</v>
      </c>
      <c r="K6645" s="469">
        <f t="shared" si="565"/>
        <v>15.392818197956029</v>
      </c>
      <c r="L6645" s="469">
        <f t="shared" si="566"/>
        <v>-4.0515135377305E-2</v>
      </c>
    </row>
    <row r="6646" spans="1:12">
      <c r="A6646" s="98" t="s">
        <v>123</v>
      </c>
      <c r="B6646" s="98">
        <f t="shared" si="563"/>
        <v>18</v>
      </c>
      <c r="C6646" s="98">
        <f t="shared" si="564"/>
        <v>0</v>
      </c>
      <c r="D6646" s="98">
        <f>D6644</f>
        <v>216</v>
      </c>
      <c r="E6646" s="98">
        <f t="shared" si="567"/>
        <v>77</v>
      </c>
      <c r="F6646" s="397">
        <f>F6644+(E6646-E6644)*(F6647-F6644)/(E6647-E6644)</f>
        <v>4.0588333333333333</v>
      </c>
      <c r="G6646" s="98">
        <v>15</v>
      </c>
      <c r="H6646" s="491">
        <f>H6644+(E6646-E6644)*(H6647-H6644)/(E6647-E6644)</f>
        <v>0.26309833333333332</v>
      </c>
      <c r="I6646" s="492">
        <f>I6644+(E6646-E6644)*(I6647-I6644)/(E6647-E6644)</f>
        <v>15.466666666666667</v>
      </c>
      <c r="J6646" s="397">
        <f>J6644+(E6646-E6644)*(J6647-J6644)/(E6647-E6644)</f>
        <v>0.15430000000000002</v>
      </c>
      <c r="K6646" s="469">
        <f t="shared" si="565"/>
        <v>15.427058324200711</v>
      </c>
      <c r="L6646" s="469">
        <f t="shared" si="566"/>
        <v>-3.9608342465955459E-2</v>
      </c>
    </row>
    <row r="6647" spans="1:12">
      <c r="A6647" s="480" t="s">
        <v>123</v>
      </c>
      <c r="B6647" s="480">
        <f t="shared" si="563"/>
        <v>18</v>
      </c>
      <c r="C6647" s="480">
        <f t="shared" si="564"/>
        <v>0</v>
      </c>
      <c r="D6647" s="480">
        <f>D6644</f>
        <v>216</v>
      </c>
      <c r="E6647" s="480">
        <f t="shared" si="567"/>
        <v>78</v>
      </c>
      <c r="F6647" s="484">
        <v>4.0711000000000004</v>
      </c>
      <c r="G6647" s="480">
        <v>15</v>
      </c>
      <c r="H6647" s="482">
        <v>0.26330999999999999</v>
      </c>
      <c r="I6647" s="483">
        <v>15.5</v>
      </c>
      <c r="J6647" s="484">
        <v>0.15310000000000001</v>
      </c>
      <c r="K6647" s="469">
        <f t="shared" si="565"/>
        <v>15.461243401314043</v>
      </c>
      <c r="L6647" s="469">
        <f t="shared" si="566"/>
        <v>-3.8756598685957044E-2</v>
      </c>
    </row>
    <row r="6648" spans="1:12">
      <c r="A6648" s="98" t="s">
        <v>123</v>
      </c>
      <c r="B6648" s="98">
        <f t="shared" si="563"/>
        <v>18</v>
      </c>
      <c r="C6648" s="98">
        <f t="shared" si="564"/>
        <v>0</v>
      </c>
      <c r="D6648" s="98">
        <f>D6647</f>
        <v>216</v>
      </c>
      <c r="E6648" s="98">
        <f t="shared" si="567"/>
        <v>79</v>
      </c>
      <c r="F6648" s="397">
        <f>F6647+(E6648-E6647)*(F6650-F6647)/(E6650-E6647)</f>
        <v>4.0832666666666668</v>
      </c>
      <c r="G6648" s="98">
        <v>15</v>
      </c>
      <c r="H6648" s="491">
        <f>H6647+(E6648-E6647)*(H6650-H6647)/(E6650-E6647)</f>
        <v>0.26352199999999998</v>
      </c>
      <c r="I6648" s="492">
        <f>I6647+(E6648-E6647)*(I6650-I6647)/(E6650-E6647)</f>
        <v>15.533333333333333</v>
      </c>
      <c r="J6648" s="397">
        <f>J6647+(E6648-E6647)*(J6650-J6647)/(E6650-E6647)</f>
        <v>0.15193333333333334</v>
      </c>
      <c r="K6648" s="469">
        <f t="shared" si="565"/>
        <v>15.494974486633629</v>
      </c>
      <c r="L6648" s="469">
        <f t="shared" si="566"/>
        <v>-3.8358846699704685E-2</v>
      </c>
    </row>
    <row r="6649" spans="1:12">
      <c r="A6649" s="98" t="s">
        <v>123</v>
      </c>
      <c r="B6649" s="98">
        <f t="shared" si="563"/>
        <v>18</v>
      </c>
      <c r="C6649" s="98">
        <f t="shared" si="564"/>
        <v>0</v>
      </c>
      <c r="D6649" s="98">
        <f>D6647</f>
        <v>216</v>
      </c>
      <c r="E6649" s="98">
        <f t="shared" si="567"/>
        <v>80</v>
      </c>
      <c r="F6649" s="397">
        <f>F6647+(E6649-E6647)*(F6650-F6647)/(E6650-E6647)</f>
        <v>4.0954333333333333</v>
      </c>
      <c r="G6649" s="98">
        <v>15</v>
      </c>
      <c r="H6649" s="491">
        <f>H6647+(E6649-E6647)*(H6650-H6647)/(E6650-E6647)</f>
        <v>0.26373400000000002</v>
      </c>
      <c r="I6649" s="492">
        <f>I6647+(E6649-E6647)*(I6650-I6647)/(E6650-E6647)</f>
        <v>15.566666666666666</v>
      </c>
      <c r="J6649" s="397">
        <f>J6647+(E6649-E6647)*(J6650-J6647)/(E6650-E6647)</f>
        <v>0.15076666666666669</v>
      </c>
      <c r="K6649" s="469">
        <f t="shared" si="565"/>
        <v>15.528651343146249</v>
      </c>
      <c r="L6649" s="469">
        <f t="shared" si="566"/>
        <v>-3.8015323520417255E-2</v>
      </c>
    </row>
    <row r="6650" spans="1:12">
      <c r="A6650" s="480" t="s">
        <v>123</v>
      </c>
      <c r="B6650" s="480">
        <f t="shared" si="563"/>
        <v>18</v>
      </c>
      <c r="C6650" s="480">
        <f t="shared" si="564"/>
        <v>0</v>
      </c>
      <c r="D6650" s="480">
        <f>D6647</f>
        <v>216</v>
      </c>
      <c r="E6650" s="480">
        <f t="shared" si="567"/>
        <v>81</v>
      </c>
      <c r="F6650" s="484">
        <v>4.1075999999999997</v>
      </c>
      <c r="G6650" s="480">
        <v>15</v>
      </c>
      <c r="H6650" s="482">
        <v>0.26394600000000001</v>
      </c>
      <c r="I6650" s="483">
        <v>15.6</v>
      </c>
      <c r="J6650" s="484">
        <v>0.14960000000000001</v>
      </c>
      <c r="K6650" s="469">
        <f t="shared" si="565"/>
        <v>15.562274101520764</v>
      </c>
      <c r="L6650" s="469">
        <f t="shared" si="566"/>
        <v>-3.7725898479235909E-2</v>
      </c>
    </row>
    <row r="6651" spans="1:12">
      <c r="A6651" s="98" t="s">
        <v>123</v>
      </c>
      <c r="B6651" s="98">
        <f t="shared" si="563"/>
        <v>18</v>
      </c>
      <c r="C6651" s="98">
        <f t="shared" si="564"/>
        <v>0</v>
      </c>
      <c r="D6651" s="98">
        <f>D6650</f>
        <v>216</v>
      </c>
      <c r="E6651" s="98">
        <f t="shared" si="567"/>
        <v>82</v>
      </c>
      <c r="F6651" s="397">
        <f>F6650+(E6651-E6650)*(F6653-F6650)/(E6653-E6650)</f>
        <v>4.1196333333333328</v>
      </c>
      <c r="G6651" s="98">
        <v>15</v>
      </c>
      <c r="H6651" s="491">
        <f>H6650+(E6651-E6650)*(H6653-H6650)/(E6653-E6650)</f>
        <v>0.26415833333333333</v>
      </c>
      <c r="I6651" s="492">
        <f>I6650+(E6651-E6650)*(I6653-I6650)/(E6653-E6650)</f>
        <v>15.633333333333333</v>
      </c>
      <c r="J6651" s="397">
        <f>J6650+(E6651-E6650)*(J6653-J6650)/(E6653-E6650)</f>
        <v>0.1484</v>
      </c>
      <c r="K6651" s="469">
        <f t="shared" si="565"/>
        <v>15.595318464304865</v>
      </c>
      <c r="L6651" s="469">
        <f t="shared" si="566"/>
        <v>-3.8014869028467402E-2</v>
      </c>
    </row>
    <row r="6652" spans="1:12">
      <c r="A6652" s="98" t="s">
        <v>123</v>
      </c>
      <c r="B6652" s="98">
        <f t="shared" si="563"/>
        <v>18</v>
      </c>
      <c r="C6652" s="98">
        <f t="shared" si="564"/>
        <v>0</v>
      </c>
      <c r="D6652" s="98">
        <f>D6650</f>
        <v>216</v>
      </c>
      <c r="E6652" s="98">
        <f t="shared" si="567"/>
        <v>83</v>
      </c>
      <c r="F6652" s="397">
        <f>F6650+(E6652-E6650)*(F6653-F6650)/(E6653-E6650)</f>
        <v>4.1316666666666668</v>
      </c>
      <c r="G6652" s="98">
        <v>15</v>
      </c>
      <c r="H6652" s="491">
        <f>H6650+(E6652-E6650)*(H6653-H6650)/(E6653-E6650)</f>
        <v>0.2643706666666667</v>
      </c>
      <c r="I6652" s="492">
        <f>I6650+(E6652-E6650)*(I6653-I6650)/(E6653-E6650)</f>
        <v>15.666666666666666</v>
      </c>
      <c r="J6652" s="397">
        <f>J6650+(E6652-E6650)*(J6653-J6650)/(E6653-E6650)</f>
        <v>0.1472</v>
      </c>
      <c r="K6652" s="469">
        <f t="shared" si="565"/>
        <v>15.628309746920989</v>
      </c>
      <c r="L6652" s="469">
        <f t="shared" si="566"/>
        <v>-3.8356919745677232E-2</v>
      </c>
    </row>
    <row r="6653" spans="1:12">
      <c r="A6653" s="480" t="s">
        <v>123</v>
      </c>
      <c r="B6653" s="480">
        <f t="shared" ref="B6653:B6716" si="568">INT(D6653/12)</f>
        <v>18</v>
      </c>
      <c r="C6653" s="480">
        <f t="shared" ref="C6653:C6716" si="569">D6653-B6653*12</f>
        <v>0</v>
      </c>
      <c r="D6653" s="480">
        <f>D6650</f>
        <v>216</v>
      </c>
      <c r="E6653" s="480">
        <f t="shared" si="567"/>
        <v>84</v>
      </c>
      <c r="F6653" s="484">
        <v>4.1436999999999999</v>
      </c>
      <c r="G6653" s="480">
        <v>15</v>
      </c>
      <c r="H6653" s="482">
        <v>0.26458300000000001</v>
      </c>
      <c r="I6653" s="483">
        <v>15.7</v>
      </c>
      <c r="J6653" s="484">
        <v>0.14599999999999999</v>
      </c>
      <c r="K6653" s="469">
        <f t="shared" si="565"/>
        <v>15.661248077162931</v>
      </c>
      <c r="L6653" s="469">
        <f t="shared" si="566"/>
        <v>-3.875192283706852E-2</v>
      </c>
    </row>
    <row r="6654" spans="1:12">
      <c r="A6654" s="98" t="s">
        <v>123</v>
      </c>
      <c r="B6654" s="98">
        <f t="shared" si="568"/>
        <v>18</v>
      </c>
      <c r="C6654" s="98">
        <f t="shared" si="569"/>
        <v>0</v>
      </c>
      <c r="D6654" s="98">
        <f>D6653</f>
        <v>216</v>
      </c>
      <c r="E6654" s="98">
        <f t="shared" si="567"/>
        <v>85</v>
      </c>
      <c r="F6654" s="397">
        <f>F6653+(E6654-E6653)*(F6656-F6653)/(E6656-E6653)</f>
        <v>4.1556666666666668</v>
      </c>
      <c r="G6654" s="98">
        <v>15</v>
      </c>
      <c r="H6654" s="491">
        <f>H6653+(E6654-E6653)*(H6656-H6653)/(E6656-E6653)</f>
        <v>0.26479533333333333</v>
      </c>
      <c r="I6654" s="492">
        <f>I6653+(E6654-E6653)*(I6656-I6653)/(E6656-E6653)</f>
        <v>15.733333333333333</v>
      </c>
      <c r="J6654" s="397">
        <f>J6653+(E6654-E6653)*(J6656-J6653)/(E6656-E6653)</f>
        <v>0.14483333333333331</v>
      </c>
      <c r="K6654" s="469">
        <f t="shared" si="565"/>
        <v>15.693881815641264</v>
      </c>
      <c r="L6654" s="469">
        <f t="shared" si="566"/>
        <v>-3.945151769206845E-2</v>
      </c>
    </row>
    <row r="6655" spans="1:12">
      <c r="A6655" s="98" t="s">
        <v>123</v>
      </c>
      <c r="B6655" s="98">
        <f t="shared" si="568"/>
        <v>18</v>
      </c>
      <c r="C6655" s="98">
        <f t="shared" si="569"/>
        <v>0</v>
      </c>
      <c r="D6655" s="98">
        <f>D6653</f>
        <v>216</v>
      </c>
      <c r="E6655" s="98">
        <f t="shared" si="567"/>
        <v>86</v>
      </c>
      <c r="F6655" s="397">
        <f>F6653+(E6655-E6653)*(F6656-F6653)/(E6656-E6653)</f>
        <v>4.1676333333333329</v>
      </c>
      <c r="G6655" s="98">
        <v>15</v>
      </c>
      <c r="H6655" s="491">
        <f>H6653+(E6655-E6653)*(H6656-H6653)/(E6656-E6653)</f>
        <v>0.2650076666666667</v>
      </c>
      <c r="I6655" s="492">
        <f>I6653+(E6655-E6653)*(I6656-I6653)/(E6656-E6653)</f>
        <v>15.766666666666667</v>
      </c>
      <c r="J6655" s="397">
        <f>J6653+(E6655-E6653)*(J6656-J6653)/(E6656-E6653)</f>
        <v>0.14366666666666666</v>
      </c>
      <c r="K6655" s="469">
        <f t="shared" si="565"/>
        <v>15.726463259553494</v>
      </c>
      <c r="L6655" s="469">
        <f t="shared" si="566"/>
        <v>-4.0203407113173384E-2</v>
      </c>
    </row>
    <row r="6656" spans="1:12">
      <c r="A6656" s="480" t="s">
        <v>123</v>
      </c>
      <c r="B6656" s="480">
        <f t="shared" si="568"/>
        <v>18</v>
      </c>
      <c r="C6656" s="480">
        <f t="shared" si="569"/>
        <v>0</v>
      </c>
      <c r="D6656" s="480">
        <f>D6653</f>
        <v>216</v>
      </c>
      <c r="E6656" s="480">
        <f t="shared" si="567"/>
        <v>87</v>
      </c>
      <c r="F6656" s="484">
        <v>4.1795999999999998</v>
      </c>
      <c r="G6656" s="480">
        <v>15</v>
      </c>
      <c r="H6656" s="482">
        <v>0.26522000000000001</v>
      </c>
      <c r="I6656" s="483">
        <v>15.8</v>
      </c>
      <c r="J6656" s="484">
        <v>0.14249999999999999</v>
      </c>
      <c r="K6656" s="469">
        <f t="shared" si="565"/>
        <v>15.75899253449966</v>
      </c>
      <c r="L6656" s="469">
        <f t="shared" si="566"/>
        <v>-4.1007465500340956E-2</v>
      </c>
    </row>
    <row r="6657" spans="1:12">
      <c r="A6657" s="98" t="s">
        <v>123</v>
      </c>
      <c r="B6657" s="98">
        <f t="shared" si="568"/>
        <v>18</v>
      </c>
      <c r="C6657" s="98">
        <f t="shared" si="569"/>
        <v>0</v>
      </c>
      <c r="D6657" s="98">
        <f>D6656</f>
        <v>216</v>
      </c>
      <c r="E6657" s="98">
        <f t="shared" si="567"/>
        <v>88</v>
      </c>
      <c r="F6657" s="397">
        <f>F6656+(E6657-E6656)*(F6659-F6656)/(E6659-E6656)</f>
        <v>4.1914333333333333</v>
      </c>
      <c r="G6657" s="98">
        <v>15</v>
      </c>
      <c r="H6657" s="491">
        <f>H6656+(E6657-E6656)*(H6659-H6656)/(E6659-E6656)</f>
        <v>0.26543266666666665</v>
      </c>
      <c r="I6657" s="492">
        <f>I6656+(E6657-E6656)*(I6659-I6656)/(E6659-E6656)</f>
        <v>15.833333333333334</v>
      </c>
      <c r="J6657" s="397">
        <f>J6656+(E6657-E6656)*(J6659-J6656)/(E6659-E6656)</f>
        <v>0.14129999999999998</v>
      </c>
      <c r="K6657" s="469">
        <f t="shared" si="565"/>
        <v>15.790947610065579</v>
      </c>
      <c r="L6657" s="469">
        <f t="shared" si="566"/>
        <v>-4.2385723267754472E-2</v>
      </c>
    </row>
    <row r="6658" spans="1:12">
      <c r="A6658" s="98" t="s">
        <v>123</v>
      </c>
      <c r="B6658" s="98">
        <f t="shared" si="568"/>
        <v>18</v>
      </c>
      <c r="C6658" s="98">
        <f t="shared" si="569"/>
        <v>0</v>
      </c>
      <c r="D6658" s="98">
        <f>D6656</f>
        <v>216</v>
      </c>
      <c r="E6658" s="98">
        <f t="shared" si="567"/>
        <v>89</v>
      </c>
      <c r="F6658" s="397">
        <f>F6656+(E6658-E6656)*(F6659-F6656)/(E6659-E6656)</f>
        <v>4.203266666666666</v>
      </c>
      <c r="G6658" s="98">
        <v>15</v>
      </c>
      <c r="H6658" s="491">
        <f>H6656+(E6658-E6656)*(H6659-H6656)/(E6659-E6656)</f>
        <v>0.26564533333333334</v>
      </c>
      <c r="I6658" s="492">
        <f>I6656+(E6658-E6656)*(I6659-I6656)/(E6659-E6656)</f>
        <v>15.866666666666667</v>
      </c>
      <c r="J6658" s="397">
        <f>J6656+(E6658-E6656)*(J6659-J6656)/(E6659-E6656)</f>
        <v>0.1401</v>
      </c>
      <c r="K6658" s="469">
        <f t="shared" si="565"/>
        <v>15.822851521326678</v>
      </c>
      <c r="L6658" s="469">
        <f t="shared" si="566"/>
        <v>-4.3815145339989314E-2</v>
      </c>
    </row>
    <row r="6659" spans="1:12">
      <c r="A6659" s="480" t="s">
        <v>123</v>
      </c>
      <c r="B6659" s="480">
        <f t="shared" si="568"/>
        <v>18</v>
      </c>
      <c r="C6659" s="480">
        <f t="shared" si="569"/>
        <v>0</v>
      </c>
      <c r="D6659" s="480">
        <f>D6656</f>
        <v>216</v>
      </c>
      <c r="E6659" s="480">
        <f t="shared" si="567"/>
        <v>90</v>
      </c>
      <c r="F6659" s="484">
        <v>4.2150999999999996</v>
      </c>
      <c r="G6659" s="480">
        <v>15</v>
      </c>
      <c r="H6659" s="482">
        <v>0.26585799999999998</v>
      </c>
      <c r="I6659" s="483">
        <v>15.9</v>
      </c>
      <c r="J6659" s="484">
        <v>0.1389</v>
      </c>
      <c r="K6659" s="469">
        <f t="shared" si="565"/>
        <v>15.854704391065907</v>
      </c>
      <c r="L6659" s="469">
        <f t="shared" si="566"/>
        <v>-4.5295608934093678E-2</v>
      </c>
    </row>
    <row r="6660" spans="1:12">
      <c r="A6660" s="98" t="s">
        <v>123</v>
      </c>
      <c r="B6660" s="98">
        <f t="shared" si="568"/>
        <v>18</v>
      </c>
      <c r="C6660" s="98">
        <f t="shared" si="569"/>
        <v>0</v>
      </c>
      <c r="D6660" s="98">
        <f>D6659</f>
        <v>216</v>
      </c>
      <c r="E6660" s="98">
        <f t="shared" si="567"/>
        <v>91</v>
      </c>
      <c r="F6660" s="397">
        <f>F6659+(E6660-E6659)*(F6662-F6659)/(E6662-E6659)</f>
        <v>4.2268666666666661</v>
      </c>
      <c r="G6660" s="98">
        <v>15</v>
      </c>
      <c r="H6660" s="491">
        <f>H6659+(E6660-E6659)*(H6662-H6659)/(E6662-E6659)</f>
        <v>0.26607133333333333</v>
      </c>
      <c r="I6660" s="492">
        <f>I6659+(E6660-E6659)*(I6662-I6659)/(E6662-E6659)</f>
        <v>15.933333333333334</v>
      </c>
      <c r="J6660" s="397">
        <f>J6659+(E6660-E6659)*(J6662-J6659)/(E6662-E6659)</f>
        <v>0.13769999999999999</v>
      </c>
      <c r="K6660" s="469">
        <f t="shared" si="565"/>
        <v>15.886215977169028</v>
      </c>
      <c r="L6660" s="469">
        <f t="shared" si="566"/>
        <v>-4.7117356164305235E-2</v>
      </c>
    </row>
    <row r="6661" spans="1:12">
      <c r="A6661" s="98" t="s">
        <v>123</v>
      </c>
      <c r="B6661" s="98">
        <f t="shared" si="568"/>
        <v>18</v>
      </c>
      <c r="C6661" s="98">
        <f t="shared" si="569"/>
        <v>0</v>
      </c>
      <c r="D6661" s="98">
        <f>D6659</f>
        <v>216</v>
      </c>
      <c r="E6661" s="98">
        <f t="shared" si="567"/>
        <v>92</v>
      </c>
      <c r="F6661" s="397">
        <f>F6659+(E6661-E6659)*(F6662-F6659)/(E6662-E6659)</f>
        <v>4.2386333333333335</v>
      </c>
      <c r="G6661" s="98">
        <v>15</v>
      </c>
      <c r="H6661" s="491">
        <f>H6659+(E6661-E6659)*(H6662-H6659)/(E6662-E6659)</f>
        <v>0.26628466666666667</v>
      </c>
      <c r="I6661" s="492">
        <f>I6659+(E6661-E6659)*(I6662-I6659)/(E6662-E6659)</f>
        <v>15.966666666666667</v>
      </c>
      <c r="J6661" s="397">
        <f>J6659+(E6661-E6659)*(J6662-J6659)/(E6662-E6659)</f>
        <v>0.13650000000000001</v>
      </c>
      <c r="K6661" s="469">
        <f t="shared" si="565"/>
        <v>15.917677072406223</v>
      </c>
      <c r="L6661" s="469">
        <f t="shared" si="566"/>
        <v>-4.8989594260444136E-2</v>
      </c>
    </row>
    <row r="6662" spans="1:12">
      <c r="A6662" s="480" t="s">
        <v>123</v>
      </c>
      <c r="B6662" s="480">
        <f t="shared" si="568"/>
        <v>18</v>
      </c>
      <c r="C6662" s="480">
        <f t="shared" si="569"/>
        <v>0</v>
      </c>
      <c r="D6662" s="480">
        <f>D6659</f>
        <v>216</v>
      </c>
      <c r="E6662" s="480">
        <f t="shared" si="567"/>
        <v>93</v>
      </c>
      <c r="F6662" s="484">
        <v>4.2504</v>
      </c>
      <c r="G6662" s="480">
        <v>15</v>
      </c>
      <c r="H6662" s="482">
        <v>0.26649800000000001</v>
      </c>
      <c r="I6662" s="483">
        <v>16</v>
      </c>
      <c r="J6662" s="484">
        <v>0.1353</v>
      </c>
      <c r="K6662" s="469">
        <f t="shared" si="565"/>
        <v>15.949087798032254</v>
      </c>
      <c r="L6662" s="469">
        <f t="shared" si="566"/>
        <v>-5.0912201967745929E-2</v>
      </c>
    </row>
    <row r="6663" spans="1:12">
      <c r="A6663" s="98" t="s">
        <v>123</v>
      </c>
      <c r="B6663" s="98">
        <f t="shared" si="568"/>
        <v>18</v>
      </c>
      <c r="C6663" s="98">
        <f t="shared" si="569"/>
        <v>0</v>
      </c>
      <c r="D6663" s="98">
        <f>D6662</f>
        <v>216</v>
      </c>
      <c r="E6663" s="98">
        <f t="shared" si="567"/>
        <v>94</v>
      </c>
      <c r="F6663" s="397">
        <f>F6662+(E6663-E6662)*(F6665-F6662)/(E6665-E6662)</f>
        <v>4.2620666666666667</v>
      </c>
      <c r="G6663" s="98">
        <v>15</v>
      </c>
      <c r="H6663" s="491">
        <f>H6662+(E6663-E6662)*(H6665-H6662)/(E6665-E6662)</f>
        <v>0.266712</v>
      </c>
      <c r="I6663" s="492">
        <f>I6662+(E6663-E6662)*(I6665-I6662)/(E6665-E6662)</f>
        <v>16</v>
      </c>
      <c r="J6663" s="397">
        <f>J6662+(E6663-E6662)*(J6665-J6662)/(E6665-E6662)</f>
        <v>0.13413333333333333</v>
      </c>
      <c r="K6663" s="469">
        <f t="shared" si="565"/>
        <v>15.980033394322964</v>
      </c>
      <c r="L6663" s="469">
        <f t="shared" si="566"/>
        <v>-1.9966605677035787E-2</v>
      </c>
    </row>
    <row r="6664" spans="1:12">
      <c r="A6664" s="98" t="s">
        <v>123</v>
      </c>
      <c r="B6664" s="98">
        <f t="shared" si="568"/>
        <v>18</v>
      </c>
      <c r="C6664" s="98">
        <f t="shared" si="569"/>
        <v>0</v>
      </c>
      <c r="D6664" s="98">
        <f>D6662</f>
        <v>216</v>
      </c>
      <c r="E6664" s="98">
        <f t="shared" si="567"/>
        <v>95</v>
      </c>
      <c r="F6664" s="397">
        <f>F6662+(E6664-E6662)*(F6665-F6662)/(E6665-E6662)</f>
        <v>4.2737333333333334</v>
      </c>
      <c r="G6664" s="98">
        <v>15</v>
      </c>
      <c r="H6664" s="491">
        <f>H6662+(E6664-E6662)*(H6665-H6662)/(E6665-E6662)</f>
        <v>0.266926</v>
      </c>
      <c r="I6664" s="492">
        <f>I6662+(E6664-E6662)*(I6665-I6662)/(E6665-E6662)</f>
        <v>16</v>
      </c>
      <c r="J6664" s="397">
        <f>J6662+(E6664-E6662)*(J6665-J6662)/(E6665-E6662)</f>
        <v>0.13296666666666668</v>
      </c>
      <c r="K6664" s="469">
        <f t="shared" si="565"/>
        <v>16.010929371186521</v>
      </c>
      <c r="L6664" s="469">
        <f t="shared" si="566"/>
        <v>1.0929371186520598E-2</v>
      </c>
    </row>
    <row r="6665" spans="1:12">
      <c r="A6665" s="480" t="s">
        <v>123</v>
      </c>
      <c r="B6665" s="480">
        <f t="shared" si="568"/>
        <v>18</v>
      </c>
      <c r="C6665" s="480">
        <f t="shared" si="569"/>
        <v>0</v>
      </c>
      <c r="D6665" s="480">
        <f>D6662</f>
        <v>216</v>
      </c>
      <c r="E6665" s="480">
        <f t="shared" si="567"/>
        <v>96</v>
      </c>
      <c r="F6665" s="484">
        <v>4.2854000000000001</v>
      </c>
      <c r="G6665" s="480">
        <v>15</v>
      </c>
      <c r="H6665" s="482">
        <v>0.26713999999999999</v>
      </c>
      <c r="I6665" s="483">
        <v>16</v>
      </c>
      <c r="J6665" s="484">
        <v>0.1318</v>
      </c>
      <c r="K6665" s="469">
        <f t="shared" si="565"/>
        <v>16.041775847870031</v>
      </c>
      <c r="L6665" s="469">
        <f t="shared" si="566"/>
        <v>4.1775847870031413E-2</v>
      </c>
    </row>
    <row r="6666" spans="1:12">
      <c r="A6666" s="98" t="s">
        <v>123</v>
      </c>
      <c r="B6666" s="98">
        <f t="shared" si="568"/>
        <v>18</v>
      </c>
      <c r="C6666" s="98">
        <f t="shared" si="569"/>
        <v>0</v>
      </c>
      <c r="D6666" s="98">
        <f>D6665</f>
        <v>216</v>
      </c>
      <c r="E6666" s="98">
        <f t="shared" si="567"/>
        <v>97</v>
      </c>
      <c r="F6666" s="397">
        <f>F6665+(E6666-E6665)*(F6668-F6665)/(E6668-E6665)</f>
        <v>4.2969333333333335</v>
      </c>
      <c r="G6666" s="98">
        <v>15</v>
      </c>
      <c r="H6666" s="491">
        <f>H6665+(E6666-E6665)*(H6668-H6665)/(E6668-E6665)</f>
        <v>0.26735466666666668</v>
      </c>
      <c r="I6666" s="492">
        <f>I6665+(E6666-E6665)*(I6668-I6665)/(E6668-E6665)</f>
        <v>16.033333333333335</v>
      </c>
      <c r="J6666" s="397">
        <f>J6665+(E6666-E6665)*(J6668-J6665)/(E6668-E6665)</f>
        <v>0.13059999999999999</v>
      </c>
      <c r="K6666" s="469">
        <f t="shared" si="565"/>
        <v>16.072034151888129</v>
      </c>
      <c r="L6666" s="469">
        <f t="shared" si="566"/>
        <v>3.8700818554794125E-2</v>
      </c>
    </row>
    <row r="6667" spans="1:12">
      <c r="A6667" s="98" t="s">
        <v>123</v>
      </c>
      <c r="B6667" s="98">
        <f t="shared" si="568"/>
        <v>18</v>
      </c>
      <c r="C6667" s="98">
        <f t="shared" si="569"/>
        <v>0</v>
      </c>
      <c r="D6667" s="98">
        <f>D6665</f>
        <v>216</v>
      </c>
      <c r="E6667" s="98">
        <f t="shared" si="567"/>
        <v>98</v>
      </c>
      <c r="F6667" s="397">
        <f>F6665+(E6667-E6665)*(F6668-F6665)/(E6668-E6665)</f>
        <v>4.3084666666666669</v>
      </c>
      <c r="G6667" s="98">
        <v>15</v>
      </c>
      <c r="H6667" s="491">
        <f>H6665+(E6667-E6665)*(H6668-H6665)/(E6668-E6665)</f>
        <v>0.26756933333333333</v>
      </c>
      <c r="I6667" s="492">
        <f>I6665+(E6667-E6665)*(I6668-I6665)/(E6668-E6665)</f>
        <v>16.066666666666666</v>
      </c>
      <c r="J6667" s="397">
        <f>J6665+(E6667-E6665)*(J6668-J6665)/(E6668-E6665)</f>
        <v>0.12940000000000002</v>
      </c>
      <c r="K6667" s="469">
        <f t="shared" ref="K6667:K6730" si="570">F6667/H6667</f>
        <v>16.102243904383663</v>
      </c>
      <c r="L6667" s="469">
        <f t="shared" ref="L6667:L6730" si="571">K6667-I6667</f>
        <v>3.5577237716996279E-2</v>
      </c>
    </row>
    <row r="6668" spans="1:12">
      <c r="A6668" s="480" t="s">
        <v>123</v>
      </c>
      <c r="B6668" s="480">
        <f t="shared" si="568"/>
        <v>18</v>
      </c>
      <c r="C6668" s="480">
        <f t="shared" si="569"/>
        <v>0</v>
      </c>
      <c r="D6668" s="480">
        <f>D6665</f>
        <v>216</v>
      </c>
      <c r="E6668" s="480">
        <f t="shared" si="567"/>
        <v>99</v>
      </c>
      <c r="F6668" s="484">
        <v>4.32</v>
      </c>
      <c r="G6668" s="480">
        <v>15</v>
      </c>
      <c r="H6668" s="482">
        <v>0.26778400000000002</v>
      </c>
      <c r="I6668" s="483">
        <v>16.100000000000001</v>
      </c>
      <c r="J6668" s="484">
        <v>0.12820000000000001</v>
      </c>
      <c r="K6668" s="469">
        <f t="shared" si="570"/>
        <v>16.132405222119321</v>
      </c>
      <c r="L6668" s="469">
        <f t="shared" si="571"/>
        <v>3.2405222119319177E-2</v>
      </c>
    </row>
    <row r="6669" spans="1:12">
      <c r="A6669" s="98" t="s">
        <v>123</v>
      </c>
      <c r="B6669" s="98">
        <f t="shared" si="568"/>
        <v>18</v>
      </c>
      <c r="C6669" s="98">
        <f t="shared" si="569"/>
        <v>0</v>
      </c>
      <c r="D6669" s="98">
        <f>D6668</f>
        <v>216</v>
      </c>
      <c r="E6669" s="98">
        <f t="shared" si="567"/>
        <v>100</v>
      </c>
      <c r="F6669" s="397">
        <f>F6668+(E6669-E6668)*(F6671-F6668)/(E6671-E6668)</f>
        <v>4.3314666666666666</v>
      </c>
      <c r="G6669" s="98">
        <v>15</v>
      </c>
      <c r="H6669" s="491">
        <f>H6668+(E6669-E6668)*(H6671-H6668)/(E6671-E6668)</f>
        <v>0.26799933333333337</v>
      </c>
      <c r="I6669" s="492">
        <f>I6668+(E6669-E6668)*(I6671-I6668)/(E6671-E6668)</f>
        <v>16.133333333333333</v>
      </c>
      <c r="J6669" s="397">
        <f>J6668+(E6669-E6668)*(J6671-J6668)/(E6671-E6668)</f>
        <v>0.127</v>
      </c>
      <c r="K6669" s="469">
        <f t="shared" si="570"/>
        <v>16.162229259276764</v>
      </c>
      <c r="L6669" s="469">
        <f t="shared" si="571"/>
        <v>2.8895925943430711E-2</v>
      </c>
    </row>
    <row r="6670" spans="1:12">
      <c r="A6670" s="98" t="s">
        <v>123</v>
      </c>
      <c r="B6670" s="98">
        <f t="shared" si="568"/>
        <v>18</v>
      </c>
      <c r="C6670" s="98">
        <f t="shared" si="569"/>
        <v>0</v>
      </c>
      <c r="D6670" s="98">
        <f>D6668</f>
        <v>216</v>
      </c>
      <c r="E6670" s="98">
        <f t="shared" si="567"/>
        <v>101</v>
      </c>
      <c r="F6670" s="397">
        <f>F6668+(E6670-E6668)*(F6671-F6668)/(E6671-E6668)</f>
        <v>4.3429333333333338</v>
      </c>
      <c r="G6670" s="98">
        <v>15</v>
      </c>
      <c r="H6670" s="491">
        <f>H6668+(E6670-E6668)*(H6671-H6668)/(E6671-E6668)</f>
        <v>0.26821466666666666</v>
      </c>
      <c r="I6670" s="492">
        <f>I6668+(E6670-E6668)*(I6671-I6668)/(E6671-E6668)</f>
        <v>16.166666666666668</v>
      </c>
      <c r="J6670" s="397">
        <f>J6668+(E6670-E6668)*(J6671-J6668)/(E6671-E6668)</f>
        <v>0.1258</v>
      </c>
      <c r="K6670" s="469">
        <f t="shared" si="570"/>
        <v>16.192005408603062</v>
      </c>
      <c r="L6670" s="469">
        <f t="shared" si="571"/>
        <v>2.5338741936394626E-2</v>
      </c>
    </row>
    <row r="6671" spans="1:12">
      <c r="A6671" s="480" t="s">
        <v>123</v>
      </c>
      <c r="B6671" s="480">
        <f t="shared" si="568"/>
        <v>18</v>
      </c>
      <c r="C6671" s="480">
        <f t="shared" si="569"/>
        <v>0</v>
      </c>
      <c r="D6671" s="480">
        <f>D6668</f>
        <v>216</v>
      </c>
      <c r="E6671" s="480">
        <f t="shared" si="567"/>
        <v>102</v>
      </c>
      <c r="F6671" s="484">
        <v>4.3544</v>
      </c>
      <c r="G6671" s="480">
        <v>15</v>
      </c>
      <c r="H6671" s="482">
        <v>0.26843</v>
      </c>
      <c r="I6671" s="483">
        <v>16.2</v>
      </c>
      <c r="J6671" s="484">
        <v>0.1246</v>
      </c>
      <c r="K6671" s="469">
        <f t="shared" si="570"/>
        <v>16.221733785344409</v>
      </c>
      <c r="L6671" s="469">
        <f t="shared" si="571"/>
        <v>2.1733785344409284E-2</v>
      </c>
    </row>
    <row r="6672" spans="1:12">
      <c r="A6672" s="98" t="s">
        <v>123</v>
      </c>
      <c r="B6672" s="98">
        <f t="shared" si="568"/>
        <v>18</v>
      </c>
      <c r="C6672" s="98">
        <f t="shared" si="569"/>
        <v>0</v>
      </c>
      <c r="D6672" s="98">
        <f>D6671</f>
        <v>216</v>
      </c>
      <c r="E6672" s="98">
        <f t="shared" si="567"/>
        <v>103</v>
      </c>
      <c r="F6672" s="397">
        <f>F6671+(E6672-E6671)*(F6674-F6671)/(E6674-E6671)</f>
        <v>4.3658000000000001</v>
      </c>
      <c r="G6672" s="98">
        <v>15</v>
      </c>
      <c r="H6672" s="491">
        <f>H6671+(E6672-E6671)*(H6674-H6671)/(E6674-E6671)</f>
        <v>0.26864633333333332</v>
      </c>
      <c r="I6672" s="492">
        <f>I6671+(E6672-E6671)*(I6674-I6671)/(E6674-E6671)</f>
        <v>16.233333333333334</v>
      </c>
      <c r="J6672" s="397">
        <f>J6671+(E6672-E6671)*(J6674-J6671)/(E6674-E6671)</f>
        <v>0.12343333333333334</v>
      </c>
      <c r="K6672" s="469">
        <f t="shared" si="570"/>
        <v>16.251105852924354</v>
      </c>
      <c r="L6672" s="469">
        <f t="shared" si="571"/>
        <v>1.7772519591019886E-2</v>
      </c>
    </row>
    <row r="6673" spans="1:12">
      <c r="A6673" s="98" t="s">
        <v>123</v>
      </c>
      <c r="B6673" s="98">
        <f t="shared" si="568"/>
        <v>18</v>
      </c>
      <c r="C6673" s="98">
        <f t="shared" si="569"/>
        <v>0</v>
      </c>
      <c r="D6673" s="98">
        <f>D6671</f>
        <v>216</v>
      </c>
      <c r="E6673" s="98">
        <f t="shared" si="567"/>
        <v>104</v>
      </c>
      <c r="F6673" s="397">
        <f>F6671+(E6673-E6671)*(F6674-F6671)/(E6674-E6671)</f>
        <v>4.3772000000000002</v>
      </c>
      <c r="G6673" s="98">
        <v>15</v>
      </c>
      <c r="H6673" s="491">
        <f>H6671+(E6673-E6671)*(H6674-H6671)/(E6674-E6671)</f>
        <v>0.26886266666666669</v>
      </c>
      <c r="I6673" s="492">
        <f>I6671+(E6673-E6671)*(I6674-I6671)/(E6674-E6671)</f>
        <v>16.266666666666666</v>
      </c>
      <c r="J6673" s="397">
        <f>J6671+(E6673-E6671)*(J6674-J6671)/(E6674-E6671)</f>
        <v>0.12226666666666666</v>
      </c>
      <c r="K6673" s="469">
        <f t="shared" si="570"/>
        <v>16.280430653567869</v>
      </c>
      <c r="L6673" s="469">
        <f t="shared" si="571"/>
        <v>1.3763986901203396E-2</v>
      </c>
    </row>
    <row r="6674" spans="1:12">
      <c r="A6674" s="480" t="s">
        <v>123</v>
      </c>
      <c r="B6674" s="480">
        <f t="shared" si="568"/>
        <v>18</v>
      </c>
      <c r="C6674" s="480">
        <f t="shared" si="569"/>
        <v>0</v>
      </c>
      <c r="D6674" s="480">
        <f>D6671</f>
        <v>216</v>
      </c>
      <c r="E6674" s="480">
        <f t="shared" si="567"/>
        <v>105</v>
      </c>
      <c r="F6674" s="484">
        <v>4.3886000000000003</v>
      </c>
      <c r="G6674" s="480">
        <v>15</v>
      </c>
      <c r="H6674" s="482">
        <v>0.26907900000000001</v>
      </c>
      <c r="I6674" s="483">
        <v>16.3</v>
      </c>
      <c r="J6674" s="484">
        <v>0.1211</v>
      </c>
      <c r="K6674" s="469">
        <f t="shared" si="570"/>
        <v>16.309708301279549</v>
      </c>
      <c r="L6674" s="469">
        <f t="shared" si="571"/>
        <v>9.7083012795486923E-3</v>
      </c>
    </row>
    <row r="6675" spans="1:12">
      <c r="A6675" s="98" t="s">
        <v>123</v>
      </c>
      <c r="B6675" s="98">
        <f t="shared" si="568"/>
        <v>18</v>
      </c>
      <c r="C6675" s="98">
        <f t="shared" si="569"/>
        <v>0</v>
      </c>
      <c r="D6675" s="98">
        <f>D6674</f>
        <v>216</v>
      </c>
      <c r="E6675" s="98">
        <f t="shared" si="567"/>
        <v>106</v>
      </c>
      <c r="F6675" s="397">
        <f>F6674+(E6675-E6674)*(F6677-F6674)/(E6677-E6674)</f>
        <v>4.399866666666667</v>
      </c>
      <c r="G6675" s="98">
        <v>15</v>
      </c>
      <c r="H6675" s="491">
        <f>H6674+(E6675-E6674)*(H6677-H6674)/(E6677-E6674)</f>
        <v>0.26929633333333336</v>
      </c>
      <c r="I6675" s="492">
        <f>I6674+(E6675-E6674)*(I6677-I6674)/(E6677-E6674)</f>
        <v>16.333333333333332</v>
      </c>
      <c r="J6675" s="397">
        <f>J6674+(E6675-E6674)*(J6677-J6674)/(E6677-E6674)</f>
        <v>0.11989999999999999</v>
      </c>
      <c r="K6675" s="469">
        <f t="shared" si="570"/>
        <v>16.338383119463192</v>
      </c>
      <c r="L6675" s="469">
        <f t="shared" si="571"/>
        <v>5.0497861298595126E-3</v>
      </c>
    </row>
    <row r="6676" spans="1:12">
      <c r="A6676" s="98" t="s">
        <v>123</v>
      </c>
      <c r="B6676" s="98">
        <f t="shared" si="568"/>
        <v>18</v>
      </c>
      <c r="C6676" s="98">
        <f t="shared" si="569"/>
        <v>0</v>
      </c>
      <c r="D6676" s="98">
        <f>D6674</f>
        <v>216</v>
      </c>
      <c r="E6676" s="98">
        <f t="shared" si="567"/>
        <v>107</v>
      </c>
      <c r="F6676" s="397">
        <f>F6674+(E6676-E6674)*(F6677-F6674)/(E6677-E6674)</f>
        <v>4.4111333333333329</v>
      </c>
      <c r="G6676" s="98">
        <v>15</v>
      </c>
      <c r="H6676" s="491">
        <f>H6674+(E6676-E6674)*(H6677-H6674)/(E6677-E6674)</f>
        <v>0.26951366666666665</v>
      </c>
      <c r="I6676" s="492">
        <f>I6674+(E6676-E6674)*(I6677-I6674)/(E6677-E6674)</f>
        <v>16.366666666666667</v>
      </c>
      <c r="J6676" s="397">
        <f>J6674+(E6676-E6674)*(J6677-J6674)/(E6677-E6674)</f>
        <v>0.1187</v>
      </c>
      <c r="K6676" s="469">
        <f t="shared" si="570"/>
        <v>16.367011691429376</v>
      </c>
      <c r="L6676" s="469">
        <f t="shared" si="571"/>
        <v>3.4502476270859006E-4</v>
      </c>
    </row>
    <row r="6677" spans="1:12">
      <c r="A6677" s="480" t="s">
        <v>123</v>
      </c>
      <c r="B6677" s="480">
        <f t="shared" si="568"/>
        <v>18</v>
      </c>
      <c r="C6677" s="480">
        <f t="shared" si="569"/>
        <v>0</v>
      </c>
      <c r="D6677" s="480">
        <f>D6674</f>
        <v>216</v>
      </c>
      <c r="E6677" s="480">
        <f t="shared" si="567"/>
        <v>108</v>
      </c>
      <c r="F6677" s="484">
        <v>4.4223999999999997</v>
      </c>
      <c r="G6677" s="480">
        <v>15</v>
      </c>
      <c r="H6677" s="482">
        <v>0.269731</v>
      </c>
      <c r="I6677" s="483">
        <v>16.399999999999999</v>
      </c>
      <c r="J6677" s="484">
        <v>0.11749999999999999</v>
      </c>
      <c r="K6677" s="469">
        <f t="shared" si="570"/>
        <v>16.395594128965524</v>
      </c>
      <c r="L6677" s="469">
        <f t="shared" si="571"/>
        <v>-4.4058710344749841E-3</v>
      </c>
    </row>
    <row r="6678" spans="1:12">
      <c r="A6678" s="98" t="s">
        <v>123</v>
      </c>
      <c r="B6678" s="98">
        <f t="shared" si="568"/>
        <v>18</v>
      </c>
      <c r="C6678" s="98">
        <f t="shared" si="569"/>
        <v>0</v>
      </c>
      <c r="D6678" s="98">
        <f>D6677</f>
        <v>216</v>
      </c>
      <c r="E6678" s="98">
        <f t="shared" si="567"/>
        <v>109</v>
      </c>
      <c r="F6678" s="397">
        <f>F6677+(E6678-E6677)*(F6680-F6677)/(E6680-E6677)</f>
        <v>4.4336000000000002</v>
      </c>
      <c r="G6678" s="98">
        <v>15</v>
      </c>
      <c r="H6678" s="491">
        <f>H6677+(E6678-E6677)*(H6680-H6677)/(E6680-E6677)</f>
        <v>0.26994933333333332</v>
      </c>
      <c r="I6678" s="492">
        <f>I6677+(E6678-E6677)*(I6680-I6677)/(E6680-E6677)</f>
        <v>16.433333333333334</v>
      </c>
      <c r="J6678" s="397">
        <f>J6677+(E6678-E6677)*(J6680-J6677)/(E6680-E6677)</f>
        <v>0.11633333333333333</v>
      </c>
      <c r="K6678" s="469">
        <f t="shared" si="570"/>
        <v>16.423822742045424</v>
      </c>
      <c r="L6678" s="469">
        <f t="shared" si="571"/>
        <v>-9.5105912879098753E-3</v>
      </c>
    </row>
    <row r="6679" spans="1:12">
      <c r="A6679" s="98" t="s">
        <v>123</v>
      </c>
      <c r="B6679" s="98">
        <f t="shared" si="568"/>
        <v>18</v>
      </c>
      <c r="C6679" s="98">
        <f t="shared" si="569"/>
        <v>0</v>
      </c>
      <c r="D6679" s="98">
        <f>D6677</f>
        <v>216</v>
      </c>
      <c r="E6679" s="98">
        <f t="shared" si="567"/>
        <v>110</v>
      </c>
      <c r="F6679" s="397">
        <f>F6677+(E6679-E6677)*(F6680-F6677)/(E6680-E6677)</f>
        <v>4.4447999999999999</v>
      </c>
      <c r="G6679" s="98">
        <v>15</v>
      </c>
      <c r="H6679" s="491">
        <f>H6677+(E6679-E6677)*(H6680-H6677)/(E6680-E6677)</f>
        <v>0.27016766666666669</v>
      </c>
      <c r="I6679" s="492">
        <f>I6677+(E6679-E6677)*(I6680-I6677)/(E6680-E6677)</f>
        <v>16.466666666666665</v>
      </c>
      <c r="J6679" s="397">
        <f>J6677+(E6679-E6677)*(J6680-J6677)/(E6680-E6677)</f>
        <v>0.11516666666666667</v>
      </c>
      <c r="K6679" s="469">
        <f t="shared" si="570"/>
        <v>16.452005729775212</v>
      </c>
      <c r="L6679" s="469">
        <f t="shared" si="571"/>
        <v>-1.4660936891452536E-2</v>
      </c>
    </row>
    <row r="6680" spans="1:12">
      <c r="A6680" s="480" t="s">
        <v>123</v>
      </c>
      <c r="B6680" s="480">
        <f t="shared" si="568"/>
        <v>18</v>
      </c>
      <c r="C6680" s="480">
        <f t="shared" si="569"/>
        <v>0</v>
      </c>
      <c r="D6680" s="480">
        <f>D6677</f>
        <v>216</v>
      </c>
      <c r="E6680" s="480">
        <f t="shared" si="567"/>
        <v>111</v>
      </c>
      <c r="F6680" s="484">
        <v>4.4560000000000004</v>
      </c>
      <c r="G6680" s="480">
        <v>15</v>
      </c>
      <c r="H6680" s="482">
        <v>0.27038600000000002</v>
      </c>
      <c r="I6680" s="483">
        <v>16.5</v>
      </c>
      <c r="J6680" s="484">
        <v>0.114</v>
      </c>
      <c r="K6680" s="469">
        <f t="shared" si="570"/>
        <v>16.480143202680612</v>
      </c>
      <c r="L6680" s="469">
        <f t="shared" si="571"/>
        <v>-1.9856797319388164E-2</v>
      </c>
    </row>
    <row r="6681" spans="1:12">
      <c r="A6681" s="98" t="s">
        <v>123</v>
      </c>
      <c r="B6681" s="98">
        <f t="shared" si="568"/>
        <v>18</v>
      </c>
      <c r="C6681" s="98">
        <f t="shared" si="569"/>
        <v>0</v>
      </c>
      <c r="D6681" s="98">
        <f>D6680</f>
        <v>216</v>
      </c>
      <c r="E6681" s="98">
        <f t="shared" si="567"/>
        <v>112</v>
      </c>
      <c r="F6681" s="397">
        <f>F6680+(E6681-E6680)*(F6683-F6680)/(E6683-E6680)</f>
        <v>4.4671333333333338</v>
      </c>
      <c r="G6681" s="98">
        <v>15</v>
      </c>
      <c r="H6681" s="491">
        <f>H6680+(E6681-E6680)*(H6683-H6680)/(E6683-E6680)</f>
        <v>0.27060566666666669</v>
      </c>
      <c r="I6681" s="492">
        <f>I6680+(E6681-E6680)*(I6683-I6680)/(E6683-E6680)</f>
        <v>16.533333333333335</v>
      </c>
      <c r="J6681" s="397">
        <f>J6680+(E6681-E6680)*(J6683-J6680)/(E6683-E6680)</f>
        <v>0.1128</v>
      </c>
      <c r="K6681" s="469">
        <f t="shared" si="570"/>
        <v>16.507907570302173</v>
      </c>
      <c r="L6681" s="469">
        <f t="shared" si="571"/>
        <v>-2.5425763031162063E-2</v>
      </c>
    </row>
    <row r="6682" spans="1:12">
      <c r="A6682" s="98" t="s">
        <v>123</v>
      </c>
      <c r="B6682" s="98">
        <f t="shared" si="568"/>
        <v>18</v>
      </c>
      <c r="C6682" s="98">
        <f t="shared" si="569"/>
        <v>0</v>
      </c>
      <c r="D6682" s="98">
        <f>D6680</f>
        <v>216</v>
      </c>
      <c r="E6682" s="98">
        <f t="shared" si="567"/>
        <v>113</v>
      </c>
      <c r="F6682" s="397">
        <f>F6680+(E6682-E6680)*(F6683-F6680)/(E6683-E6680)</f>
        <v>4.4782666666666664</v>
      </c>
      <c r="G6682" s="98">
        <v>15</v>
      </c>
      <c r="H6682" s="491">
        <f>H6680+(E6682-E6680)*(H6683-H6680)/(E6683-E6680)</f>
        <v>0.27082533333333331</v>
      </c>
      <c r="I6682" s="492">
        <f>I6680+(E6682-E6680)*(I6683-I6680)/(E6683-E6680)</f>
        <v>16.566666666666666</v>
      </c>
      <c r="J6682" s="397">
        <f>J6680+(E6682-E6680)*(J6683-J6680)/(E6683-E6680)</f>
        <v>0.1116</v>
      </c>
      <c r="K6682" s="469">
        <f t="shared" si="570"/>
        <v>16.53562689851762</v>
      </c>
      <c r="L6682" s="469">
        <f t="shared" si="571"/>
        <v>-3.1039768149046409E-2</v>
      </c>
    </row>
    <row r="6683" spans="1:12">
      <c r="A6683" s="480" t="s">
        <v>123</v>
      </c>
      <c r="B6683" s="480">
        <f t="shared" si="568"/>
        <v>18</v>
      </c>
      <c r="C6683" s="480">
        <f t="shared" si="569"/>
        <v>0</v>
      </c>
      <c r="D6683" s="480">
        <f>D6680</f>
        <v>216</v>
      </c>
      <c r="E6683" s="480">
        <f t="shared" si="567"/>
        <v>114</v>
      </c>
      <c r="F6683" s="484">
        <v>4.4893999999999998</v>
      </c>
      <c r="G6683" s="480">
        <v>15</v>
      </c>
      <c r="H6683" s="482">
        <v>0.27104499999999998</v>
      </c>
      <c r="I6683" s="483">
        <v>16.600000000000001</v>
      </c>
      <c r="J6683" s="484">
        <v>0.1104</v>
      </c>
      <c r="K6683" s="469">
        <f t="shared" si="570"/>
        <v>16.563301296832631</v>
      </c>
      <c r="L6683" s="469">
        <f t="shared" si="571"/>
        <v>-3.6698703167370894E-2</v>
      </c>
    </row>
    <row r="6684" spans="1:12">
      <c r="A6684" s="98" t="s">
        <v>123</v>
      </c>
      <c r="B6684" s="98">
        <f t="shared" si="568"/>
        <v>18</v>
      </c>
      <c r="C6684" s="98">
        <f t="shared" si="569"/>
        <v>0</v>
      </c>
      <c r="D6684" s="98">
        <f>D6683</f>
        <v>216</v>
      </c>
      <c r="E6684" s="98">
        <f t="shared" si="567"/>
        <v>115</v>
      </c>
      <c r="F6684" s="397">
        <f>F6683+(E6684-E6683)*(F6686-F6683)/(E6686-E6683)</f>
        <v>4.5004333333333335</v>
      </c>
      <c r="G6684" s="98">
        <v>15</v>
      </c>
      <c r="H6684" s="491">
        <f>H6683+(E6684-E6683)*(H6686-H6683)/(E6686-E6683)</f>
        <v>0.27126566666666663</v>
      </c>
      <c r="I6684" s="492">
        <f>I6683+(E6684-E6683)*(I6686-I6683)/(E6686-E6683)</f>
        <v>16.633333333333333</v>
      </c>
      <c r="J6684" s="397">
        <f>J6683+(E6684-E6683)*(J6686-J6683)/(E6686-E6683)</f>
        <v>0.10920000000000001</v>
      </c>
      <c r="K6684" s="469">
        <f t="shared" si="570"/>
        <v>16.590501070905891</v>
      </c>
      <c r="L6684" s="469">
        <f t="shared" si="571"/>
        <v>-4.2832262427442203E-2</v>
      </c>
    </row>
    <row r="6685" spans="1:12">
      <c r="A6685" s="98" t="s">
        <v>123</v>
      </c>
      <c r="B6685" s="98">
        <f t="shared" si="568"/>
        <v>18</v>
      </c>
      <c r="C6685" s="98">
        <f t="shared" si="569"/>
        <v>0</v>
      </c>
      <c r="D6685" s="98">
        <f>D6683</f>
        <v>216</v>
      </c>
      <c r="E6685" s="98">
        <f t="shared" si="567"/>
        <v>116</v>
      </c>
      <c r="F6685" s="397">
        <f>F6683+(E6685-E6683)*(F6686-F6683)/(E6686-E6683)</f>
        <v>4.5114666666666663</v>
      </c>
      <c r="G6685" s="98">
        <v>15</v>
      </c>
      <c r="H6685" s="491">
        <f>H6683+(E6685-E6683)*(H6686-H6683)/(E6686-E6683)</f>
        <v>0.27148633333333333</v>
      </c>
      <c r="I6685" s="492">
        <f>I6683+(E6685-E6683)*(I6686-I6683)/(E6686-E6683)</f>
        <v>16.666666666666668</v>
      </c>
      <c r="J6685" s="397">
        <f>J6683+(E6685-E6683)*(J6686-J6683)/(E6686-E6683)</f>
        <v>0.108</v>
      </c>
      <c r="K6685" s="469">
        <f t="shared" si="570"/>
        <v>16.617656628510456</v>
      </c>
      <c r="L6685" s="469">
        <f t="shared" si="571"/>
        <v>-4.9010038156211522E-2</v>
      </c>
    </row>
    <row r="6686" spans="1:12">
      <c r="A6686" s="480" t="s">
        <v>123</v>
      </c>
      <c r="B6686" s="480">
        <f t="shared" si="568"/>
        <v>18</v>
      </c>
      <c r="C6686" s="480">
        <f t="shared" si="569"/>
        <v>0</v>
      </c>
      <c r="D6686" s="480">
        <f>D6683</f>
        <v>216</v>
      </c>
      <c r="E6686" s="480">
        <f t="shared" si="567"/>
        <v>117</v>
      </c>
      <c r="F6686" s="484">
        <v>4.5225</v>
      </c>
      <c r="G6686" s="480">
        <v>15</v>
      </c>
      <c r="H6686" s="482">
        <v>0.27170699999999998</v>
      </c>
      <c r="I6686" s="483">
        <v>16.7</v>
      </c>
      <c r="J6686" s="484">
        <v>0.10680000000000001</v>
      </c>
      <c r="K6686" s="469">
        <f t="shared" si="570"/>
        <v>16.644768077377471</v>
      </c>
      <c r="L6686" s="469">
        <f t="shared" si="571"/>
        <v>-5.5231922622528629E-2</v>
      </c>
    </row>
    <row r="6687" spans="1:12">
      <c r="A6687" s="98" t="s">
        <v>123</v>
      </c>
      <c r="B6687" s="98">
        <f t="shared" si="568"/>
        <v>18</v>
      </c>
      <c r="C6687" s="98">
        <f t="shared" si="569"/>
        <v>0</v>
      </c>
      <c r="D6687" s="98">
        <f>D6686</f>
        <v>216</v>
      </c>
      <c r="E6687" s="98">
        <f t="shared" si="567"/>
        <v>118</v>
      </c>
      <c r="F6687" s="397">
        <f>F6686+(E6687-E6686)*(F6689-F6686)/(E6689-E6686)</f>
        <v>4.5334666666666665</v>
      </c>
      <c r="G6687" s="98">
        <v>15</v>
      </c>
      <c r="H6687" s="491">
        <f>H6686+(E6687-E6686)*(H6689-H6686)/(E6689-E6686)</f>
        <v>0.27192899999999998</v>
      </c>
      <c r="I6687" s="492">
        <f>I6686+(E6687-E6686)*(I6689-I6686)/(E6689-E6686)</f>
        <v>16.7</v>
      </c>
      <c r="J6687" s="397">
        <f>J6686+(E6687-E6686)*(J6689-J6686)/(E6689-E6686)</f>
        <v>0.10563333333333334</v>
      </c>
      <c r="K6687" s="469">
        <f t="shared" si="570"/>
        <v>16.671508616832583</v>
      </c>
      <c r="L6687" s="469">
        <f t="shared" si="571"/>
        <v>-2.8491383167416728E-2</v>
      </c>
    </row>
    <row r="6688" spans="1:12">
      <c r="A6688" s="98" t="s">
        <v>123</v>
      </c>
      <c r="B6688" s="98">
        <f t="shared" si="568"/>
        <v>18</v>
      </c>
      <c r="C6688" s="98">
        <f t="shared" si="569"/>
        <v>0</v>
      </c>
      <c r="D6688" s="98">
        <f>D6686</f>
        <v>216</v>
      </c>
      <c r="E6688" s="98">
        <f t="shared" si="567"/>
        <v>119</v>
      </c>
      <c r="F6688" s="397">
        <f>F6686+(E6688-E6686)*(F6689-F6686)/(E6689-E6686)</f>
        <v>4.5444333333333331</v>
      </c>
      <c r="G6688" s="98">
        <v>15</v>
      </c>
      <c r="H6688" s="491">
        <f>H6686+(E6688-E6686)*(H6689-H6686)/(E6689-E6686)</f>
        <v>0.27215099999999998</v>
      </c>
      <c r="I6688" s="492">
        <f>I6686+(E6688-E6686)*(I6689-I6686)/(E6689-E6686)</f>
        <v>16.7</v>
      </c>
      <c r="J6688" s="397">
        <f>J6686+(E6688-E6686)*(J6689-J6686)/(E6689-E6686)</f>
        <v>0.10446666666666667</v>
      </c>
      <c r="K6688" s="469">
        <f t="shared" si="570"/>
        <v>16.698205530508186</v>
      </c>
      <c r="L6688" s="469">
        <f t="shared" si="571"/>
        <v>-1.7944694918128334E-3</v>
      </c>
    </row>
    <row r="6689" spans="1:12">
      <c r="A6689" s="480" t="s">
        <v>123</v>
      </c>
      <c r="B6689" s="480">
        <f t="shared" si="568"/>
        <v>18</v>
      </c>
      <c r="C6689" s="480">
        <f t="shared" si="569"/>
        <v>0</v>
      </c>
      <c r="D6689" s="480">
        <f>D6686</f>
        <v>216</v>
      </c>
      <c r="E6689" s="480">
        <f t="shared" si="567"/>
        <v>120</v>
      </c>
      <c r="F6689" s="484">
        <v>4.5553999999999997</v>
      </c>
      <c r="G6689" s="480">
        <v>15</v>
      </c>
      <c r="H6689" s="482">
        <v>0.27237299999999998</v>
      </c>
      <c r="I6689" s="483">
        <v>16.7</v>
      </c>
      <c r="J6689" s="484">
        <v>0.1033</v>
      </c>
      <c r="K6689" s="469">
        <f t="shared" si="570"/>
        <v>16.724858925077008</v>
      </c>
      <c r="L6689" s="469">
        <f t="shared" si="571"/>
        <v>2.485892507700882E-2</v>
      </c>
    </row>
    <row r="6690" spans="1:12">
      <c r="A6690" s="480" t="s">
        <v>123</v>
      </c>
      <c r="B6690" s="480">
        <f t="shared" si="568"/>
        <v>18</v>
      </c>
      <c r="C6690" s="480">
        <f t="shared" si="569"/>
        <v>6</v>
      </c>
      <c r="D6690" s="480">
        <v>222</v>
      </c>
      <c r="E6690" s="480">
        <v>78</v>
      </c>
      <c r="F6690" s="484">
        <v>4.0711000000000004</v>
      </c>
      <c r="G6690" s="480">
        <v>15</v>
      </c>
      <c r="H6690" s="482">
        <v>0.25865199999999999</v>
      </c>
      <c r="I6690" s="483">
        <v>15.7</v>
      </c>
      <c r="J6690" s="484">
        <v>0.1517</v>
      </c>
      <c r="K6690" s="469">
        <f t="shared" si="570"/>
        <v>15.739681115939565</v>
      </c>
      <c r="L6690" s="469">
        <f t="shared" si="571"/>
        <v>3.9681115939565359E-2</v>
      </c>
    </row>
    <row r="6691" spans="1:12">
      <c r="A6691" s="98" t="s">
        <v>123</v>
      </c>
      <c r="B6691" s="98">
        <f t="shared" si="568"/>
        <v>18</v>
      </c>
      <c r="C6691" s="98">
        <f t="shared" si="569"/>
        <v>6</v>
      </c>
      <c r="D6691" s="98">
        <f>D6690</f>
        <v>222</v>
      </c>
      <c r="E6691" s="98">
        <f t="shared" ref="E6691:E6732" si="572">E6690+1</f>
        <v>79</v>
      </c>
      <c r="F6691" s="397">
        <f>F6690+(E6691-E6690)*(F6693-F6690)/(E6693-E6690)</f>
        <v>4.0832666666666668</v>
      </c>
      <c r="G6691" s="98">
        <v>15</v>
      </c>
      <c r="H6691" s="491">
        <f>H6690+(E6691-E6690)*(H6693-H6690)/(E6693-E6690)</f>
        <v>0.25888499999999998</v>
      </c>
      <c r="I6691" s="492">
        <f>I6690+(E6691-E6690)*(I6693-I6690)/(E6693-E6690)</f>
        <v>15.733333333333333</v>
      </c>
      <c r="J6691" s="397">
        <f>J6690+(E6691-E6690)*(J6693-J6690)/(E6693-E6690)</f>
        <v>0.15056666666666665</v>
      </c>
      <c r="K6691" s="469">
        <f t="shared" si="570"/>
        <v>15.772511604251568</v>
      </c>
      <c r="L6691" s="469">
        <f t="shared" si="571"/>
        <v>3.9178270918235114E-2</v>
      </c>
    </row>
    <row r="6692" spans="1:12">
      <c r="A6692" s="98" t="s">
        <v>123</v>
      </c>
      <c r="B6692" s="98">
        <f t="shared" si="568"/>
        <v>18</v>
      </c>
      <c r="C6692" s="98">
        <f t="shared" si="569"/>
        <v>6</v>
      </c>
      <c r="D6692" s="98">
        <f>D6690</f>
        <v>222</v>
      </c>
      <c r="E6692" s="98">
        <f t="shared" si="572"/>
        <v>80</v>
      </c>
      <c r="F6692" s="397">
        <f>F6690+(E6692-E6690)*(F6693-F6690)/(E6693-E6690)</f>
        <v>4.0954333333333333</v>
      </c>
      <c r="G6692" s="98">
        <v>15</v>
      </c>
      <c r="H6692" s="491">
        <f>H6690+(E6692-E6690)*(H6693-H6690)/(E6693-E6690)</f>
        <v>0.25911800000000001</v>
      </c>
      <c r="I6692" s="492">
        <f>I6690+(E6692-E6690)*(I6693-I6690)/(E6693-E6690)</f>
        <v>15.766666666666667</v>
      </c>
      <c r="J6692" s="397">
        <f>J6690+(E6692-E6690)*(J6693-J6690)/(E6693-E6690)</f>
        <v>0.14943333333333333</v>
      </c>
      <c r="K6692" s="469">
        <f t="shared" si="570"/>
        <v>15.805283049936063</v>
      </c>
      <c r="L6692" s="469">
        <f t="shared" si="571"/>
        <v>3.8616383269395982E-2</v>
      </c>
    </row>
    <row r="6693" spans="1:12">
      <c r="A6693" s="480" t="s">
        <v>123</v>
      </c>
      <c r="B6693" s="480">
        <f t="shared" si="568"/>
        <v>18</v>
      </c>
      <c r="C6693" s="480">
        <f t="shared" si="569"/>
        <v>6</v>
      </c>
      <c r="D6693" s="480">
        <f>D6690</f>
        <v>222</v>
      </c>
      <c r="E6693" s="480">
        <f t="shared" si="572"/>
        <v>81</v>
      </c>
      <c r="F6693" s="484">
        <v>4.1075999999999997</v>
      </c>
      <c r="G6693" s="480">
        <v>15</v>
      </c>
      <c r="H6693" s="482">
        <v>0.259351</v>
      </c>
      <c r="I6693" s="483">
        <v>15.8</v>
      </c>
      <c r="J6693" s="484">
        <v>0.14829999999999999</v>
      </c>
      <c r="K6693" s="469">
        <f t="shared" si="570"/>
        <v>15.837995612124109</v>
      </c>
      <c r="L6693" s="469">
        <f t="shared" si="571"/>
        <v>3.7995612124108291E-2</v>
      </c>
    </row>
    <row r="6694" spans="1:12">
      <c r="A6694" s="98" t="s">
        <v>123</v>
      </c>
      <c r="B6694" s="98">
        <f t="shared" si="568"/>
        <v>18</v>
      </c>
      <c r="C6694" s="98">
        <f t="shared" si="569"/>
        <v>6</v>
      </c>
      <c r="D6694" s="98">
        <f>D6693</f>
        <v>222</v>
      </c>
      <c r="E6694" s="98">
        <f t="shared" si="572"/>
        <v>82</v>
      </c>
      <c r="F6694" s="397">
        <f>F6693+(E6694-E6693)*(F6696-F6693)/(E6696-E6693)</f>
        <v>4.1196333333333328</v>
      </c>
      <c r="G6694" s="98">
        <v>15</v>
      </c>
      <c r="H6694" s="491">
        <f>H6693+(E6694-E6693)*(H6696-H6693)/(E6696-E6693)</f>
        <v>0.25958399999999998</v>
      </c>
      <c r="I6694" s="492">
        <f>I6693+(E6694-E6693)*(I6696-I6693)/(E6696-E6693)</f>
        <v>15.833333333333334</v>
      </c>
      <c r="J6694" s="397">
        <f>J6693+(E6694-E6693)*(J6696-J6693)/(E6696-E6693)</f>
        <v>0.1472</v>
      </c>
      <c r="K6694" s="469">
        <f t="shared" si="570"/>
        <v>15.870135807034845</v>
      </c>
      <c r="L6694" s="469">
        <f t="shared" si="571"/>
        <v>3.6802473701511573E-2</v>
      </c>
    </row>
    <row r="6695" spans="1:12">
      <c r="A6695" s="98" t="s">
        <v>123</v>
      </c>
      <c r="B6695" s="98">
        <f t="shared" si="568"/>
        <v>18</v>
      </c>
      <c r="C6695" s="98">
        <f t="shared" si="569"/>
        <v>6</v>
      </c>
      <c r="D6695" s="98">
        <f>D6693</f>
        <v>222</v>
      </c>
      <c r="E6695" s="98">
        <f t="shared" si="572"/>
        <v>83</v>
      </c>
      <c r="F6695" s="397">
        <f>F6693+(E6695-E6693)*(F6696-F6693)/(E6696-E6693)</f>
        <v>4.1316666666666668</v>
      </c>
      <c r="G6695" s="98">
        <v>15</v>
      </c>
      <c r="H6695" s="491">
        <f>H6693+(E6695-E6693)*(H6696-H6693)/(E6696-E6693)</f>
        <v>0.25981700000000002</v>
      </c>
      <c r="I6695" s="492">
        <f>I6693+(E6695-E6693)*(I6696-I6693)/(E6696-E6693)</f>
        <v>15.866666666666667</v>
      </c>
      <c r="J6695" s="397">
        <f>J6693+(E6695-E6693)*(J6696-J6693)/(E6696-E6693)</f>
        <v>0.14609999999999998</v>
      </c>
      <c r="K6695" s="469">
        <f t="shared" si="570"/>
        <v>15.902218356253311</v>
      </c>
      <c r="L6695" s="469">
        <f t="shared" si="571"/>
        <v>3.5551689586643676E-2</v>
      </c>
    </row>
    <row r="6696" spans="1:12">
      <c r="A6696" s="480" t="s">
        <v>123</v>
      </c>
      <c r="B6696" s="480">
        <f t="shared" si="568"/>
        <v>18</v>
      </c>
      <c r="C6696" s="480">
        <f t="shared" si="569"/>
        <v>6</v>
      </c>
      <c r="D6696" s="480">
        <f>D6693</f>
        <v>222</v>
      </c>
      <c r="E6696" s="480">
        <f t="shared" si="572"/>
        <v>84</v>
      </c>
      <c r="F6696" s="484">
        <v>4.1436999999999999</v>
      </c>
      <c r="G6696" s="480">
        <v>15</v>
      </c>
      <c r="H6696" s="482">
        <v>0.26005</v>
      </c>
      <c r="I6696" s="483">
        <v>15.9</v>
      </c>
      <c r="J6696" s="484">
        <v>0.14499999999999999</v>
      </c>
      <c r="K6696" s="469">
        <f t="shared" si="570"/>
        <v>15.934243414727936</v>
      </c>
      <c r="L6696" s="469">
        <f t="shared" si="571"/>
        <v>3.4243414727935573E-2</v>
      </c>
    </row>
    <row r="6697" spans="1:12">
      <c r="A6697" s="98" t="s">
        <v>123</v>
      </c>
      <c r="B6697" s="98">
        <f t="shared" si="568"/>
        <v>18</v>
      </c>
      <c r="C6697" s="98">
        <f t="shared" si="569"/>
        <v>6</v>
      </c>
      <c r="D6697" s="98">
        <f>D6696</f>
        <v>222</v>
      </c>
      <c r="E6697" s="98">
        <f t="shared" si="572"/>
        <v>85</v>
      </c>
      <c r="F6697" s="397">
        <f>F6696+(E6697-E6696)*(F6699-F6696)/(E6699-E6696)</f>
        <v>4.1556666666666668</v>
      </c>
      <c r="G6697" s="98">
        <v>15</v>
      </c>
      <c r="H6697" s="491">
        <f>H6696+(E6697-E6696)*(H6699-H6696)/(E6699-E6696)</f>
        <v>0.26028366666666669</v>
      </c>
      <c r="I6697" s="492">
        <f>I6696+(E6697-E6696)*(I6699-I6696)/(E6699-E6696)</f>
        <v>15.933333333333334</v>
      </c>
      <c r="J6697" s="397">
        <f>J6696+(E6697-E6696)*(J6699-J6696)/(E6699-E6696)</f>
        <v>0.14386666666666667</v>
      </c>
      <c r="K6697" s="469">
        <f t="shared" si="570"/>
        <v>15.965914111655104</v>
      </c>
      <c r="L6697" s="469">
        <f t="shared" si="571"/>
        <v>3.2580778321770865E-2</v>
      </c>
    </row>
    <row r="6698" spans="1:12">
      <c r="A6698" s="98" t="s">
        <v>123</v>
      </c>
      <c r="B6698" s="98">
        <f t="shared" si="568"/>
        <v>18</v>
      </c>
      <c r="C6698" s="98">
        <f t="shared" si="569"/>
        <v>6</v>
      </c>
      <c r="D6698" s="98">
        <f>D6696</f>
        <v>222</v>
      </c>
      <c r="E6698" s="98">
        <f t="shared" si="572"/>
        <v>86</v>
      </c>
      <c r="F6698" s="397">
        <f>F6696+(E6698-E6696)*(F6699-F6696)/(E6699-E6696)</f>
        <v>4.1676333333333329</v>
      </c>
      <c r="G6698" s="98">
        <v>15</v>
      </c>
      <c r="H6698" s="491">
        <f>H6696+(E6698-E6696)*(H6699-H6696)/(E6699-E6696)</f>
        <v>0.26051733333333332</v>
      </c>
      <c r="I6698" s="492">
        <f>I6696+(E6698-E6696)*(I6699-I6696)/(E6699-E6696)</f>
        <v>15.966666666666667</v>
      </c>
      <c r="J6698" s="397">
        <f>J6696+(E6698-E6696)*(J6699-J6696)/(E6699-E6696)</f>
        <v>0.14273333333333332</v>
      </c>
      <c r="K6698" s="469">
        <f t="shared" si="570"/>
        <v>15.997527995578029</v>
      </c>
      <c r="L6698" s="469">
        <f t="shared" si="571"/>
        <v>3.0861328911361952E-2</v>
      </c>
    </row>
    <row r="6699" spans="1:12">
      <c r="A6699" s="480" t="s">
        <v>123</v>
      </c>
      <c r="B6699" s="480">
        <f t="shared" si="568"/>
        <v>18</v>
      </c>
      <c r="C6699" s="480">
        <f t="shared" si="569"/>
        <v>6</v>
      </c>
      <c r="D6699" s="480">
        <f>D6696</f>
        <v>222</v>
      </c>
      <c r="E6699" s="480">
        <f t="shared" si="572"/>
        <v>87</v>
      </c>
      <c r="F6699" s="484">
        <v>4.1795999999999998</v>
      </c>
      <c r="G6699" s="480">
        <v>15</v>
      </c>
      <c r="H6699" s="482">
        <v>0.26075100000000001</v>
      </c>
      <c r="I6699" s="483">
        <v>16</v>
      </c>
      <c r="J6699" s="484">
        <v>0.1416</v>
      </c>
      <c r="K6699" s="469">
        <f t="shared" si="570"/>
        <v>16.02908521923214</v>
      </c>
      <c r="L6699" s="469">
        <f t="shared" si="571"/>
        <v>2.9085219232140247E-2</v>
      </c>
    </row>
    <row r="6700" spans="1:12">
      <c r="A6700" s="98" t="s">
        <v>123</v>
      </c>
      <c r="B6700" s="98">
        <f t="shared" si="568"/>
        <v>18</v>
      </c>
      <c r="C6700" s="98">
        <f t="shared" si="569"/>
        <v>6</v>
      </c>
      <c r="D6700" s="98">
        <f>D6699</f>
        <v>222</v>
      </c>
      <c r="E6700" s="98">
        <f t="shared" si="572"/>
        <v>88</v>
      </c>
      <c r="F6700" s="397">
        <f>F6699+(E6700-E6699)*(F6702-F6699)/(E6702-E6699)</f>
        <v>4.1914333333333333</v>
      </c>
      <c r="G6700" s="98">
        <v>15</v>
      </c>
      <c r="H6700" s="491">
        <f>H6699+(E6700-E6699)*(H6702-H6699)/(E6702-E6699)</f>
        <v>0.2609846666666667</v>
      </c>
      <c r="I6700" s="492">
        <f>I6699+(E6700-E6699)*(I6702-I6699)/(E6702-E6699)</f>
        <v>16.033333333333335</v>
      </c>
      <c r="J6700" s="397">
        <f>J6699+(E6700-E6699)*(J6702-J6699)/(E6702-E6699)</f>
        <v>0.14046666666666666</v>
      </c>
      <c r="K6700" s="469">
        <f t="shared" si="570"/>
        <v>16.060075049108885</v>
      </c>
      <c r="L6700" s="469">
        <f t="shared" si="571"/>
        <v>2.674171577555029E-2</v>
      </c>
    </row>
    <row r="6701" spans="1:12">
      <c r="A6701" s="98" t="s">
        <v>123</v>
      </c>
      <c r="B6701" s="98">
        <f t="shared" si="568"/>
        <v>18</v>
      </c>
      <c r="C6701" s="98">
        <f t="shared" si="569"/>
        <v>6</v>
      </c>
      <c r="D6701" s="98">
        <f>D6699</f>
        <v>222</v>
      </c>
      <c r="E6701" s="98">
        <f t="shared" si="572"/>
        <v>89</v>
      </c>
      <c r="F6701" s="397">
        <f>F6699+(E6701-E6699)*(F6702-F6699)/(E6702-E6699)</f>
        <v>4.203266666666666</v>
      </c>
      <c r="G6701" s="98">
        <v>15</v>
      </c>
      <c r="H6701" s="491">
        <f>H6699+(E6701-E6699)*(H6702-H6699)/(E6702-E6699)</f>
        <v>0.26121833333333333</v>
      </c>
      <c r="I6701" s="492">
        <f>I6699+(E6701-E6699)*(I6702-I6699)/(E6702-E6699)</f>
        <v>16.066666666666666</v>
      </c>
      <c r="J6701" s="397">
        <f>J6699+(E6701-E6699)*(J6702-J6699)/(E6702-E6699)</f>
        <v>0.13933333333333334</v>
      </c>
      <c r="K6701" s="469">
        <f t="shared" si="570"/>
        <v>16.091009436550522</v>
      </c>
      <c r="L6701" s="469">
        <f t="shared" si="571"/>
        <v>2.4342769883855198E-2</v>
      </c>
    </row>
    <row r="6702" spans="1:12">
      <c r="A6702" s="480" t="s">
        <v>123</v>
      </c>
      <c r="B6702" s="480">
        <f t="shared" si="568"/>
        <v>18</v>
      </c>
      <c r="C6702" s="480">
        <f t="shared" si="569"/>
        <v>6</v>
      </c>
      <c r="D6702" s="480">
        <f>D6699</f>
        <v>222</v>
      </c>
      <c r="E6702" s="480">
        <f t="shared" si="572"/>
        <v>90</v>
      </c>
      <c r="F6702" s="484">
        <v>4.2150999999999996</v>
      </c>
      <c r="G6702" s="480">
        <v>15</v>
      </c>
      <c r="H6702" s="482">
        <v>0.26145200000000002</v>
      </c>
      <c r="I6702" s="483">
        <v>16.100000000000001</v>
      </c>
      <c r="J6702" s="484">
        <v>0.13819999999999999</v>
      </c>
      <c r="K6702" s="469">
        <f t="shared" si="570"/>
        <v>16.121888530208221</v>
      </c>
      <c r="L6702" s="469">
        <f t="shared" si="571"/>
        <v>2.1888530208219237E-2</v>
      </c>
    </row>
    <row r="6703" spans="1:12">
      <c r="A6703" s="98" t="s">
        <v>123</v>
      </c>
      <c r="B6703" s="98">
        <f t="shared" si="568"/>
        <v>18</v>
      </c>
      <c r="C6703" s="98">
        <f t="shared" si="569"/>
        <v>6</v>
      </c>
      <c r="D6703" s="98">
        <f>D6702</f>
        <v>222</v>
      </c>
      <c r="E6703" s="98">
        <f t="shared" si="572"/>
        <v>91</v>
      </c>
      <c r="F6703" s="397">
        <f>F6702+(E6703-E6702)*(F6705-F6702)/(E6705-E6702)</f>
        <v>4.2268666666666661</v>
      </c>
      <c r="G6703" s="98">
        <v>15</v>
      </c>
      <c r="H6703" s="491">
        <f>H6702+(E6703-E6702)*(H6705-H6702)/(E6705-E6702)</f>
        <v>0.26168633333333335</v>
      </c>
      <c r="I6703" s="492">
        <f>I6702+(E6703-E6702)*(I6705-I6702)/(E6705-E6702)</f>
        <v>16.133333333333333</v>
      </c>
      <c r="J6703" s="397">
        <f>J6702+(E6703-E6702)*(J6705-J6702)/(E6705-E6702)</f>
        <v>0.1371</v>
      </c>
      <c r="K6703" s="469">
        <f t="shared" si="570"/>
        <v>16.152416569964803</v>
      </c>
      <c r="L6703" s="469">
        <f t="shared" si="571"/>
        <v>1.9083236631470157E-2</v>
      </c>
    </row>
    <row r="6704" spans="1:12">
      <c r="A6704" s="98" t="s">
        <v>123</v>
      </c>
      <c r="B6704" s="98">
        <f t="shared" si="568"/>
        <v>18</v>
      </c>
      <c r="C6704" s="98">
        <f t="shared" si="569"/>
        <v>6</v>
      </c>
      <c r="D6704" s="98">
        <f>D6702</f>
        <v>222</v>
      </c>
      <c r="E6704" s="98">
        <f t="shared" si="572"/>
        <v>92</v>
      </c>
      <c r="F6704" s="397">
        <f>F6702+(E6704-E6702)*(F6705-F6702)/(E6705-E6702)</f>
        <v>4.2386333333333335</v>
      </c>
      <c r="G6704" s="98">
        <v>15</v>
      </c>
      <c r="H6704" s="491">
        <f>H6702+(E6704-E6702)*(H6705-H6702)/(E6705-E6702)</f>
        <v>0.26192066666666669</v>
      </c>
      <c r="I6704" s="492">
        <f>I6702+(E6704-E6702)*(I6705-I6702)/(E6705-E6702)</f>
        <v>16.166666666666668</v>
      </c>
      <c r="J6704" s="397">
        <f>J6702+(E6704-E6702)*(J6705-J6702)/(E6705-E6702)</f>
        <v>0.13599999999999998</v>
      </c>
      <c r="K6704" s="469">
        <f t="shared" si="570"/>
        <v>16.182889984499123</v>
      </c>
      <c r="L6704" s="469">
        <f t="shared" si="571"/>
        <v>1.6223317832455564E-2</v>
      </c>
    </row>
    <row r="6705" spans="1:12">
      <c r="A6705" s="480" t="s">
        <v>123</v>
      </c>
      <c r="B6705" s="480">
        <f t="shared" si="568"/>
        <v>18</v>
      </c>
      <c r="C6705" s="480">
        <f t="shared" si="569"/>
        <v>6</v>
      </c>
      <c r="D6705" s="480">
        <f>D6702</f>
        <v>222</v>
      </c>
      <c r="E6705" s="480">
        <f t="shared" si="572"/>
        <v>93</v>
      </c>
      <c r="F6705" s="484">
        <v>4.2504</v>
      </c>
      <c r="G6705" s="480">
        <v>15</v>
      </c>
      <c r="H6705" s="482">
        <v>0.26215500000000003</v>
      </c>
      <c r="I6705" s="483">
        <v>16.2</v>
      </c>
      <c r="J6705" s="484">
        <v>0.13489999999999999</v>
      </c>
      <c r="K6705" s="469">
        <f t="shared" si="570"/>
        <v>16.213308920295244</v>
      </c>
      <c r="L6705" s="469">
        <f t="shared" si="571"/>
        <v>1.3308920295244775E-2</v>
      </c>
    </row>
    <row r="6706" spans="1:12">
      <c r="A6706" s="98" t="s">
        <v>123</v>
      </c>
      <c r="B6706" s="98">
        <f t="shared" si="568"/>
        <v>18</v>
      </c>
      <c r="C6706" s="98">
        <f t="shared" si="569"/>
        <v>6</v>
      </c>
      <c r="D6706" s="98">
        <f>D6705</f>
        <v>222</v>
      </c>
      <c r="E6706" s="98">
        <f t="shared" si="572"/>
        <v>94</v>
      </c>
      <c r="F6706" s="397">
        <f>F6705+(E6706-E6705)*(F6708-F6705)/(E6708-E6705)</f>
        <v>4.2620666666666667</v>
      </c>
      <c r="G6706" s="98">
        <v>15</v>
      </c>
      <c r="H6706" s="491">
        <f>H6705+(E6706-E6705)*(H6708-H6705)/(E6708-E6705)</f>
        <v>0.26239033333333334</v>
      </c>
      <c r="I6706" s="492">
        <f>I6705+(E6706-E6705)*(I6708-I6705)/(E6708-E6705)</f>
        <v>16.233333333333334</v>
      </c>
      <c r="J6706" s="397">
        <f>J6705+(E6706-E6705)*(J6708-J6705)/(E6708-E6705)</f>
        <v>0.13376666666666667</v>
      </c>
      <c r="K6706" s="469">
        <f t="shared" si="570"/>
        <v>16.243230505188833</v>
      </c>
      <c r="L6706" s="469">
        <f t="shared" si="571"/>
        <v>9.8971718554992094E-3</v>
      </c>
    </row>
    <row r="6707" spans="1:12">
      <c r="A6707" s="98" t="s">
        <v>123</v>
      </c>
      <c r="B6707" s="98">
        <f t="shared" si="568"/>
        <v>18</v>
      </c>
      <c r="C6707" s="98">
        <f t="shared" si="569"/>
        <v>6</v>
      </c>
      <c r="D6707" s="98">
        <f>D6705</f>
        <v>222</v>
      </c>
      <c r="E6707" s="98">
        <f t="shared" si="572"/>
        <v>95</v>
      </c>
      <c r="F6707" s="397">
        <f>F6705+(E6707-E6705)*(F6708-F6705)/(E6708-E6705)</f>
        <v>4.2737333333333334</v>
      </c>
      <c r="G6707" s="98">
        <v>15</v>
      </c>
      <c r="H6707" s="491">
        <f>H6705+(E6707-E6705)*(H6708-H6705)/(E6708-E6705)</f>
        <v>0.2626256666666667</v>
      </c>
      <c r="I6707" s="492">
        <f>I6705+(E6707-E6705)*(I6708-I6705)/(E6708-E6705)</f>
        <v>16.266666666666666</v>
      </c>
      <c r="J6707" s="397">
        <f>J6705+(E6707-E6705)*(J6708-J6705)/(E6708-E6705)</f>
        <v>0.13263333333333333</v>
      </c>
      <c r="K6707" s="469">
        <f t="shared" si="570"/>
        <v>16.273098465877286</v>
      </c>
      <c r="L6707" s="469">
        <f t="shared" si="571"/>
        <v>6.4317992106204258E-3</v>
      </c>
    </row>
    <row r="6708" spans="1:12">
      <c r="A6708" s="480" t="s">
        <v>123</v>
      </c>
      <c r="B6708" s="480">
        <f t="shared" si="568"/>
        <v>18</v>
      </c>
      <c r="C6708" s="480">
        <f t="shared" si="569"/>
        <v>6</v>
      </c>
      <c r="D6708" s="480">
        <f>D6705</f>
        <v>222</v>
      </c>
      <c r="E6708" s="480">
        <f t="shared" si="572"/>
        <v>96</v>
      </c>
      <c r="F6708" s="484">
        <v>4.2854000000000001</v>
      </c>
      <c r="G6708" s="480">
        <v>15</v>
      </c>
      <c r="H6708" s="482">
        <v>0.26286100000000001</v>
      </c>
      <c r="I6708" s="483">
        <v>16.3</v>
      </c>
      <c r="J6708" s="484">
        <v>0.13150000000000001</v>
      </c>
      <c r="K6708" s="469">
        <f t="shared" si="570"/>
        <v>16.302912946386112</v>
      </c>
      <c r="L6708" s="469">
        <f t="shared" si="571"/>
        <v>2.9129463861110594E-3</v>
      </c>
    </row>
    <row r="6709" spans="1:12">
      <c r="A6709" s="98" t="s">
        <v>123</v>
      </c>
      <c r="B6709" s="98">
        <f t="shared" si="568"/>
        <v>18</v>
      </c>
      <c r="C6709" s="98">
        <f t="shared" si="569"/>
        <v>6</v>
      </c>
      <c r="D6709" s="98">
        <f>D6708</f>
        <v>222</v>
      </c>
      <c r="E6709" s="98">
        <f t="shared" si="572"/>
        <v>97</v>
      </c>
      <c r="F6709" s="397">
        <f>F6708+(E6709-E6708)*(F6711-F6708)/(E6711-E6708)</f>
        <v>4.2969333333333335</v>
      </c>
      <c r="G6709" s="98">
        <v>15</v>
      </c>
      <c r="H6709" s="491">
        <f>H6708+(E6709-E6708)*(H6711-H6708)/(E6711-E6708)</f>
        <v>0.2630966666666667</v>
      </c>
      <c r="I6709" s="492">
        <f>I6708+(E6709-E6708)*(I6711-I6708)/(E6711-E6708)</f>
        <v>16.333333333333332</v>
      </c>
      <c r="J6709" s="397">
        <f>J6708+(E6709-E6708)*(J6711-J6708)/(E6711-E6708)</f>
        <v>0.13036666666666666</v>
      </c>
      <c r="K6709" s="469">
        <f t="shared" si="570"/>
        <v>16.332146612778573</v>
      </c>
      <c r="L6709" s="469">
        <f t="shared" si="571"/>
        <v>-1.1867205547595461E-3</v>
      </c>
    </row>
    <row r="6710" spans="1:12">
      <c r="A6710" s="98" t="s">
        <v>123</v>
      </c>
      <c r="B6710" s="98">
        <f t="shared" si="568"/>
        <v>18</v>
      </c>
      <c r="C6710" s="98">
        <f t="shared" si="569"/>
        <v>6</v>
      </c>
      <c r="D6710" s="98">
        <f>D6708</f>
        <v>222</v>
      </c>
      <c r="E6710" s="98">
        <f t="shared" si="572"/>
        <v>98</v>
      </c>
      <c r="F6710" s="397">
        <f>F6708+(E6710-E6708)*(F6711-F6708)/(E6711-E6708)</f>
        <v>4.3084666666666669</v>
      </c>
      <c r="G6710" s="98">
        <v>15</v>
      </c>
      <c r="H6710" s="491">
        <f>H6708+(E6710-E6708)*(H6711-H6708)/(E6711-E6708)</f>
        <v>0.26333233333333333</v>
      </c>
      <c r="I6710" s="492">
        <f>I6708+(E6710-E6708)*(I6711-I6708)/(E6711-E6708)</f>
        <v>16.366666666666667</v>
      </c>
      <c r="J6710" s="397">
        <f>J6708+(E6710-E6708)*(J6711-J6708)/(E6711-E6708)</f>
        <v>0.12923333333333334</v>
      </c>
      <c r="K6710" s="469">
        <f t="shared" si="570"/>
        <v>16.361327954409955</v>
      </c>
      <c r="L6710" s="469">
        <f t="shared" si="571"/>
        <v>-5.3387122567123413E-3</v>
      </c>
    </row>
    <row r="6711" spans="1:12">
      <c r="A6711" s="480" t="s">
        <v>123</v>
      </c>
      <c r="B6711" s="480">
        <f t="shared" si="568"/>
        <v>18</v>
      </c>
      <c r="C6711" s="480">
        <f t="shared" si="569"/>
        <v>6</v>
      </c>
      <c r="D6711" s="480">
        <f>D6708</f>
        <v>222</v>
      </c>
      <c r="E6711" s="480">
        <f t="shared" si="572"/>
        <v>99</v>
      </c>
      <c r="F6711" s="484">
        <v>4.32</v>
      </c>
      <c r="G6711" s="480">
        <v>15</v>
      </c>
      <c r="H6711" s="482">
        <v>0.26356800000000002</v>
      </c>
      <c r="I6711" s="483">
        <v>16.399999999999999</v>
      </c>
      <c r="J6711" s="484">
        <v>0.12809999999999999</v>
      </c>
      <c r="K6711" s="469">
        <f t="shared" si="570"/>
        <v>16.390457111637225</v>
      </c>
      <c r="L6711" s="469">
        <f t="shared" si="571"/>
        <v>-9.542888362773283E-3</v>
      </c>
    </row>
    <row r="6712" spans="1:12">
      <c r="A6712" s="98" t="s">
        <v>123</v>
      </c>
      <c r="B6712" s="98">
        <f t="shared" si="568"/>
        <v>18</v>
      </c>
      <c r="C6712" s="98">
        <f t="shared" si="569"/>
        <v>6</v>
      </c>
      <c r="D6712" s="98">
        <f>D6711</f>
        <v>222</v>
      </c>
      <c r="E6712" s="98">
        <f t="shared" si="572"/>
        <v>100</v>
      </c>
      <c r="F6712" s="397">
        <f>F6711+(E6712-E6711)*(F6714-F6711)/(E6714-E6711)</f>
        <v>4.3314666666666666</v>
      </c>
      <c r="G6712" s="98">
        <v>15</v>
      </c>
      <c r="H6712" s="491">
        <f>H6711+(E6712-E6711)*(H6714-H6711)/(E6714-E6711)</f>
        <v>0.26380466666666669</v>
      </c>
      <c r="I6712" s="492">
        <f>I6711+(E6712-E6711)*(I6714-I6711)/(E6714-E6711)</f>
        <v>16.433333333333334</v>
      </c>
      <c r="J6712" s="397">
        <f>J6711+(E6712-E6711)*(J6714-J6711)/(E6714-E6711)</f>
        <v>0.12696666666666667</v>
      </c>
      <c r="K6712" s="469">
        <f t="shared" si="570"/>
        <v>16.419219270824119</v>
      </c>
      <c r="L6712" s="469">
        <f t="shared" si="571"/>
        <v>-1.4114062509214875E-2</v>
      </c>
    </row>
    <row r="6713" spans="1:12">
      <c r="A6713" s="98" t="s">
        <v>123</v>
      </c>
      <c r="B6713" s="98">
        <f t="shared" si="568"/>
        <v>18</v>
      </c>
      <c r="C6713" s="98">
        <f t="shared" si="569"/>
        <v>6</v>
      </c>
      <c r="D6713" s="98">
        <f>D6711</f>
        <v>222</v>
      </c>
      <c r="E6713" s="98">
        <f t="shared" si="572"/>
        <v>101</v>
      </c>
      <c r="F6713" s="397">
        <f>F6711+(E6713-E6711)*(F6714-F6711)/(E6714-E6711)</f>
        <v>4.3429333333333338</v>
      </c>
      <c r="G6713" s="98">
        <v>15</v>
      </c>
      <c r="H6713" s="491">
        <f>H6711+(E6713-E6711)*(H6714-H6711)/(E6714-E6711)</f>
        <v>0.26404133333333335</v>
      </c>
      <c r="I6713" s="492">
        <f>I6711+(E6713-E6711)*(I6714-I6711)/(E6714-E6711)</f>
        <v>16.466666666666665</v>
      </c>
      <c r="J6713" s="397">
        <f>J6711+(E6713-E6711)*(J6714-J6711)/(E6714-E6711)</f>
        <v>0.12583333333333332</v>
      </c>
      <c r="K6713" s="469">
        <f t="shared" si="570"/>
        <v>16.447929869565876</v>
      </c>
      <c r="L6713" s="469">
        <f t="shared" si="571"/>
        <v>-1.873679710078946E-2</v>
      </c>
    </row>
    <row r="6714" spans="1:12">
      <c r="A6714" s="480" t="s">
        <v>123</v>
      </c>
      <c r="B6714" s="480">
        <f t="shared" si="568"/>
        <v>18</v>
      </c>
      <c r="C6714" s="480">
        <f t="shared" si="569"/>
        <v>6</v>
      </c>
      <c r="D6714" s="480">
        <f>D6711</f>
        <v>222</v>
      </c>
      <c r="E6714" s="480">
        <f t="shared" si="572"/>
        <v>102</v>
      </c>
      <c r="F6714" s="484">
        <v>4.3544</v>
      </c>
      <c r="G6714" s="480">
        <v>15</v>
      </c>
      <c r="H6714" s="482">
        <v>0.26427800000000001</v>
      </c>
      <c r="I6714" s="483">
        <v>16.5</v>
      </c>
      <c r="J6714" s="484">
        <v>0.12470000000000001</v>
      </c>
      <c r="K6714" s="469">
        <f t="shared" si="570"/>
        <v>16.476589046382976</v>
      </c>
      <c r="L6714" s="469">
        <f t="shared" si="571"/>
        <v>-2.3410953617023722E-2</v>
      </c>
    </row>
    <row r="6715" spans="1:12">
      <c r="A6715" s="98" t="s">
        <v>123</v>
      </c>
      <c r="B6715" s="98">
        <f t="shared" si="568"/>
        <v>18</v>
      </c>
      <c r="C6715" s="98">
        <f t="shared" si="569"/>
        <v>6</v>
      </c>
      <c r="D6715" s="98">
        <f>D6714</f>
        <v>222</v>
      </c>
      <c r="E6715" s="98">
        <f t="shared" si="572"/>
        <v>103</v>
      </c>
      <c r="F6715" s="397">
        <f>F6714+(E6715-E6714)*(F6717-F6714)/(E6717-E6714)</f>
        <v>4.3658000000000001</v>
      </c>
      <c r="G6715" s="98">
        <v>15</v>
      </c>
      <c r="H6715" s="491">
        <f>H6714+(E6715-E6714)*(H6717-H6714)/(E6717-E6714)</f>
        <v>0.26451566666666665</v>
      </c>
      <c r="I6715" s="492">
        <f>I6714+(E6715-E6714)*(I6717-I6714)/(E6717-E6714)</f>
        <v>16.533333333333335</v>
      </c>
      <c r="J6715" s="397">
        <f>J6714+(E6715-E6714)*(J6717-J6714)/(E6717-E6714)</f>
        <v>0.1236</v>
      </c>
      <c r="K6715" s="469">
        <f t="shared" si="570"/>
        <v>16.504882508534468</v>
      </c>
      <c r="L6715" s="469">
        <f t="shared" si="571"/>
        <v>-2.8450824798866847E-2</v>
      </c>
    </row>
    <row r="6716" spans="1:12">
      <c r="A6716" s="98" t="s">
        <v>123</v>
      </c>
      <c r="B6716" s="98">
        <f t="shared" si="568"/>
        <v>18</v>
      </c>
      <c r="C6716" s="98">
        <f t="shared" si="569"/>
        <v>6</v>
      </c>
      <c r="D6716" s="98">
        <f>D6714</f>
        <v>222</v>
      </c>
      <c r="E6716" s="98">
        <f t="shared" si="572"/>
        <v>104</v>
      </c>
      <c r="F6716" s="397">
        <f>F6714+(E6716-E6714)*(F6717-F6714)/(E6717-E6714)</f>
        <v>4.3772000000000002</v>
      </c>
      <c r="G6716" s="98">
        <v>15</v>
      </c>
      <c r="H6716" s="491">
        <f>H6714+(E6716-E6714)*(H6717-H6714)/(E6717-E6714)</f>
        <v>0.26475333333333334</v>
      </c>
      <c r="I6716" s="492">
        <f>I6714+(E6716-E6714)*(I6717-I6714)/(E6717-E6714)</f>
        <v>16.566666666666666</v>
      </c>
      <c r="J6716" s="397">
        <f>J6714+(E6716-E6714)*(J6717-J6714)/(E6717-E6714)</f>
        <v>0.1225</v>
      </c>
      <c r="K6716" s="469">
        <f t="shared" si="570"/>
        <v>16.533125173117117</v>
      </c>
      <c r="L6716" s="469">
        <f t="shared" si="571"/>
        <v>-3.3541493549549273E-2</v>
      </c>
    </row>
    <row r="6717" spans="1:12">
      <c r="A6717" s="480" t="s">
        <v>123</v>
      </c>
      <c r="B6717" s="480">
        <f t="shared" ref="B6717:B6780" si="573">INT(D6717/12)</f>
        <v>18</v>
      </c>
      <c r="C6717" s="480">
        <f t="shared" ref="C6717:C6780" si="574">D6717-B6717*12</f>
        <v>6</v>
      </c>
      <c r="D6717" s="480">
        <f>D6714</f>
        <v>222</v>
      </c>
      <c r="E6717" s="480">
        <f t="shared" si="572"/>
        <v>105</v>
      </c>
      <c r="F6717" s="484">
        <v>4.3886000000000003</v>
      </c>
      <c r="G6717" s="480">
        <v>15</v>
      </c>
      <c r="H6717" s="482">
        <v>0.26499099999999998</v>
      </c>
      <c r="I6717" s="483">
        <v>16.600000000000001</v>
      </c>
      <c r="J6717" s="484">
        <v>0.12139999999999999</v>
      </c>
      <c r="K6717" s="469">
        <f t="shared" si="570"/>
        <v>16.56131717680978</v>
      </c>
      <c r="L6717" s="469">
        <f t="shared" si="571"/>
        <v>-3.8682823190221427E-2</v>
      </c>
    </row>
    <row r="6718" spans="1:12">
      <c r="A6718" s="98" t="s">
        <v>123</v>
      </c>
      <c r="B6718" s="98">
        <f t="shared" si="573"/>
        <v>18</v>
      </c>
      <c r="C6718" s="98">
        <f t="shared" si="574"/>
        <v>6</v>
      </c>
      <c r="D6718" s="98">
        <f>D6717</f>
        <v>222</v>
      </c>
      <c r="E6718" s="98">
        <f t="shared" si="572"/>
        <v>106</v>
      </c>
      <c r="F6718" s="397">
        <f>F6717+(E6718-E6717)*(F6720-F6717)/(E6720-E6717)</f>
        <v>4.399866666666667</v>
      </c>
      <c r="G6718" s="98">
        <v>15</v>
      </c>
      <c r="H6718" s="491">
        <f>H6717+(E6718-E6717)*(H6720-H6717)/(E6720-E6717)</f>
        <v>0.26522966666666664</v>
      </c>
      <c r="I6718" s="492">
        <f>I6717+(E6718-E6717)*(I6720-I6717)/(E6720-E6717)</f>
        <v>16.633333333333333</v>
      </c>
      <c r="J6718" s="397">
        <f>J6717+(E6718-E6717)*(J6720-J6717)/(E6720-E6717)</f>
        <v>0.12026666666666666</v>
      </c>
      <c r="K6718" s="469">
        <f t="shared" si="570"/>
        <v>16.588893399305512</v>
      </c>
      <c r="L6718" s="469">
        <f t="shared" si="571"/>
        <v>-4.4439934027820982E-2</v>
      </c>
    </row>
    <row r="6719" spans="1:12">
      <c r="A6719" s="98" t="s">
        <v>123</v>
      </c>
      <c r="B6719" s="98">
        <f t="shared" si="573"/>
        <v>18</v>
      </c>
      <c r="C6719" s="98">
        <f t="shared" si="574"/>
        <v>6</v>
      </c>
      <c r="D6719" s="98">
        <f>D6717</f>
        <v>222</v>
      </c>
      <c r="E6719" s="98">
        <f t="shared" si="572"/>
        <v>107</v>
      </c>
      <c r="F6719" s="397">
        <f>F6717+(E6719-E6717)*(F6720-F6717)/(E6720-E6717)</f>
        <v>4.4111333333333329</v>
      </c>
      <c r="G6719" s="98">
        <v>15</v>
      </c>
      <c r="H6719" s="491">
        <f>H6717+(E6719-E6717)*(H6720-H6717)/(E6720-E6717)</f>
        <v>0.26546833333333336</v>
      </c>
      <c r="I6719" s="492">
        <f>I6717+(E6719-E6717)*(I6720-I6717)/(E6720-E6717)</f>
        <v>16.666666666666668</v>
      </c>
      <c r="J6719" s="397">
        <f>J6717+(E6719-E6717)*(J6720-J6717)/(E6720-E6717)</f>
        <v>0.11913333333333333</v>
      </c>
      <c r="K6719" s="469">
        <f t="shared" si="570"/>
        <v>16.616420037543708</v>
      </c>
      <c r="L6719" s="469">
        <f t="shared" si="571"/>
        <v>-5.0246629122959519E-2</v>
      </c>
    </row>
    <row r="6720" spans="1:12">
      <c r="A6720" s="480" t="s">
        <v>123</v>
      </c>
      <c r="B6720" s="480">
        <f t="shared" si="573"/>
        <v>18</v>
      </c>
      <c r="C6720" s="480">
        <f t="shared" si="574"/>
        <v>6</v>
      </c>
      <c r="D6720" s="480">
        <f>D6717</f>
        <v>222</v>
      </c>
      <c r="E6720" s="480">
        <f t="shared" si="572"/>
        <v>108</v>
      </c>
      <c r="F6720" s="484">
        <v>4.4223999999999997</v>
      </c>
      <c r="G6720" s="480">
        <v>15</v>
      </c>
      <c r="H6720" s="482">
        <v>0.26570700000000003</v>
      </c>
      <c r="I6720" s="483">
        <v>16.7</v>
      </c>
      <c r="J6720" s="484">
        <v>0.11799999999999999</v>
      </c>
      <c r="K6720" s="469">
        <f t="shared" si="570"/>
        <v>16.643897225138964</v>
      </c>
      <c r="L6720" s="469">
        <f t="shared" si="571"/>
        <v>-5.6102774861034987E-2</v>
      </c>
    </row>
    <row r="6721" spans="1:12">
      <c r="A6721" s="98" t="s">
        <v>123</v>
      </c>
      <c r="B6721" s="98">
        <f t="shared" si="573"/>
        <v>18</v>
      </c>
      <c r="C6721" s="98">
        <f t="shared" si="574"/>
        <v>6</v>
      </c>
      <c r="D6721" s="98">
        <f>D6720</f>
        <v>222</v>
      </c>
      <c r="E6721" s="98">
        <f t="shared" si="572"/>
        <v>109</v>
      </c>
      <c r="F6721" s="397">
        <f>F6720+(E6721-E6720)*(F6723-F6720)/(E6723-E6720)</f>
        <v>4.4336000000000002</v>
      </c>
      <c r="G6721" s="98">
        <v>15</v>
      </c>
      <c r="H6721" s="491">
        <f>H6720+(E6721-E6720)*(H6723-H6720)/(E6723-E6720)</f>
        <v>0.26594666666666666</v>
      </c>
      <c r="I6721" s="492">
        <f>I6720+(E6721-E6720)*(I6723-I6720)/(E6723-E6720)</f>
        <v>16.7</v>
      </c>
      <c r="J6721" s="397">
        <f>J6720+(E6721-E6720)*(J6723-J6720)/(E6723-E6720)</f>
        <v>0.11686666666666666</v>
      </c>
      <c r="K6721" s="469">
        <f t="shared" si="570"/>
        <v>16.671011731675524</v>
      </c>
      <c r="L6721" s="469">
        <f t="shared" si="571"/>
        <v>-2.8988268324475541E-2</v>
      </c>
    </row>
    <row r="6722" spans="1:12">
      <c r="A6722" s="98" t="s">
        <v>123</v>
      </c>
      <c r="B6722" s="98">
        <f t="shared" si="573"/>
        <v>18</v>
      </c>
      <c r="C6722" s="98">
        <f t="shared" si="574"/>
        <v>6</v>
      </c>
      <c r="D6722" s="98">
        <f>D6720</f>
        <v>222</v>
      </c>
      <c r="E6722" s="98">
        <f t="shared" si="572"/>
        <v>110</v>
      </c>
      <c r="F6722" s="397">
        <f>F6720+(E6722-E6720)*(F6723-F6720)/(E6723-E6720)</f>
        <v>4.4447999999999999</v>
      </c>
      <c r="G6722" s="98">
        <v>15</v>
      </c>
      <c r="H6722" s="491">
        <f>H6720+(E6722-E6720)*(H6723-H6720)/(E6723-E6720)</f>
        <v>0.26618633333333336</v>
      </c>
      <c r="I6722" s="492">
        <f>I6720+(E6722-E6720)*(I6723-I6720)/(E6723-E6720)</f>
        <v>16.7</v>
      </c>
      <c r="J6722" s="397">
        <f>J6720+(E6722-E6720)*(J6723-J6720)/(E6723-E6720)</f>
        <v>0.11573333333333333</v>
      </c>
      <c r="K6722" s="469">
        <f t="shared" si="570"/>
        <v>16.69807741193825</v>
      </c>
      <c r="L6722" s="469">
        <f t="shared" si="571"/>
        <v>-1.9225880617490532E-3</v>
      </c>
    </row>
    <row r="6723" spans="1:12">
      <c r="A6723" s="480" t="s">
        <v>123</v>
      </c>
      <c r="B6723" s="480">
        <f t="shared" si="573"/>
        <v>18</v>
      </c>
      <c r="C6723" s="480">
        <f t="shared" si="574"/>
        <v>6</v>
      </c>
      <c r="D6723" s="480">
        <f>D6720</f>
        <v>222</v>
      </c>
      <c r="E6723" s="480">
        <f t="shared" si="572"/>
        <v>111</v>
      </c>
      <c r="F6723" s="484">
        <v>4.4560000000000004</v>
      </c>
      <c r="G6723" s="480">
        <v>15</v>
      </c>
      <c r="H6723" s="482">
        <v>0.266426</v>
      </c>
      <c r="I6723" s="483">
        <v>16.7</v>
      </c>
      <c r="J6723" s="484">
        <v>0.11459999999999999</v>
      </c>
      <c r="K6723" s="469">
        <f t="shared" si="570"/>
        <v>16.725094397693919</v>
      </c>
      <c r="L6723" s="469">
        <f t="shared" si="571"/>
        <v>2.5094397693919746E-2</v>
      </c>
    </row>
    <row r="6724" spans="1:12">
      <c r="A6724" s="98" t="s">
        <v>123</v>
      </c>
      <c r="B6724" s="98">
        <f t="shared" si="573"/>
        <v>18</v>
      </c>
      <c r="C6724" s="98">
        <f t="shared" si="574"/>
        <v>6</v>
      </c>
      <c r="D6724" s="98">
        <f>D6723</f>
        <v>222</v>
      </c>
      <c r="E6724" s="98">
        <f t="shared" si="572"/>
        <v>112</v>
      </c>
      <c r="F6724" s="397">
        <f>F6723+(E6724-E6723)*(F6726-F6723)/(E6726-E6723)</f>
        <v>4.4671333333333338</v>
      </c>
      <c r="G6724" s="98">
        <v>15</v>
      </c>
      <c r="H6724" s="491">
        <f>H6723+(E6724-E6723)*(H6726-H6723)/(E6726-E6723)</f>
        <v>0.26666699999999999</v>
      </c>
      <c r="I6724" s="492">
        <f>I6723+(E6724-E6723)*(I6726-I6723)/(E6726-E6723)</f>
        <v>16.733333333333334</v>
      </c>
      <c r="J6724" s="397">
        <f>J6723+(E6724-E6723)*(J6726-J6723)/(E6726-E6723)</f>
        <v>0.11349999999999999</v>
      </c>
      <c r="K6724" s="469">
        <f t="shared" si="570"/>
        <v>16.751729060338679</v>
      </c>
      <c r="L6724" s="469">
        <f t="shared" si="571"/>
        <v>1.8395727005344753E-2</v>
      </c>
    </row>
    <row r="6725" spans="1:12">
      <c r="A6725" s="98" t="s">
        <v>123</v>
      </c>
      <c r="B6725" s="98">
        <f t="shared" si="573"/>
        <v>18</v>
      </c>
      <c r="C6725" s="98">
        <f t="shared" si="574"/>
        <v>6</v>
      </c>
      <c r="D6725" s="98">
        <f>D6723</f>
        <v>222</v>
      </c>
      <c r="E6725" s="98">
        <f t="shared" si="572"/>
        <v>113</v>
      </c>
      <c r="F6725" s="397">
        <f>F6723+(E6725-E6723)*(F6726-F6723)/(E6726-E6723)</f>
        <v>4.4782666666666664</v>
      </c>
      <c r="G6725" s="98">
        <v>15</v>
      </c>
      <c r="H6725" s="491">
        <f>H6723+(E6725-E6723)*(H6726-H6723)/(E6726-E6723)</f>
        <v>0.26690800000000003</v>
      </c>
      <c r="I6725" s="492">
        <f>I6723+(E6725-E6723)*(I6726-I6723)/(E6726-E6723)</f>
        <v>16.766666666666666</v>
      </c>
      <c r="J6725" s="397">
        <f>J6723+(E6725-E6723)*(J6726-J6723)/(E6726-E6723)</f>
        <v>0.1124</v>
      </c>
      <c r="K6725" s="469">
        <f t="shared" si="570"/>
        <v>16.778315624359951</v>
      </c>
      <c r="L6725" s="469">
        <f t="shared" si="571"/>
        <v>1.1648957693285666E-2</v>
      </c>
    </row>
    <row r="6726" spans="1:12">
      <c r="A6726" s="480" t="s">
        <v>123</v>
      </c>
      <c r="B6726" s="480">
        <f t="shared" si="573"/>
        <v>18</v>
      </c>
      <c r="C6726" s="480">
        <f t="shared" si="574"/>
        <v>6</v>
      </c>
      <c r="D6726" s="480">
        <f>D6723</f>
        <v>222</v>
      </c>
      <c r="E6726" s="480">
        <f t="shared" si="572"/>
        <v>114</v>
      </c>
      <c r="F6726" s="484">
        <v>4.4893999999999998</v>
      </c>
      <c r="G6726" s="480">
        <v>15</v>
      </c>
      <c r="H6726" s="482">
        <v>0.26714900000000003</v>
      </c>
      <c r="I6726" s="483">
        <v>16.8</v>
      </c>
      <c r="J6726" s="484">
        <v>0.1113</v>
      </c>
      <c r="K6726" s="469">
        <f t="shared" si="570"/>
        <v>16.804854219929698</v>
      </c>
      <c r="L6726" s="469">
        <f t="shared" si="571"/>
        <v>4.8542199296974786E-3</v>
      </c>
    </row>
    <row r="6727" spans="1:12">
      <c r="A6727" s="98" t="s">
        <v>123</v>
      </c>
      <c r="B6727" s="98">
        <f t="shared" si="573"/>
        <v>18</v>
      </c>
      <c r="C6727" s="98">
        <f t="shared" si="574"/>
        <v>6</v>
      </c>
      <c r="D6727" s="98">
        <f>D6726</f>
        <v>222</v>
      </c>
      <c r="E6727" s="98">
        <f t="shared" si="572"/>
        <v>115</v>
      </c>
      <c r="F6727" s="397">
        <f>F6726+(E6727-E6726)*(F6729-F6726)/(E6729-E6726)</f>
        <v>4.5004333333333335</v>
      </c>
      <c r="G6727" s="98">
        <v>15</v>
      </c>
      <c r="H6727" s="491">
        <f>H6726+(E6727-E6726)*(H6729-H6726)/(E6729-E6726)</f>
        <v>0.26739133333333337</v>
      </c>
      <c r="I6727" s="492">
        <f>I6726+(E6727-E6726)*(I6729-I6726)/(E6729-E6726)</f>
        <v>16.833333333333332</v>
      </c>
      <c r="J6727" s="397">
        <f>J6726+(E6727-E6726)*(J6729-J6726)/(E6729-E6726)</f>
        <v>0.11016666666666666</v>
      </c>
      <c r="K6727" s="469">
        <f t="shared" si="570"/>
        <v>16.830887064402486</v>
      </c>
      <c r="L6727" s="469">
        <f t="shared" si="571"/>
        <v>-2.4462689308464292E-3</v>
      </c>
    </row>
    <row r="6728" spans="1:12">
      <c r="A6728" s="98" t="s">
        <v>123</v>
      </c>
      <c r="B6728" s="98">
        <f t="shared" si="573"/>
        <v>18</v>
      </c>
      <c r="C6728" s="98">
        <f t="shared" si="574"/>
        <v>6</v>
      </c>
      <c r="D6728" s="98">
        <f>D6726</f>
        <v>222</v>
      </c>
      <c r="E6728" s="98">
        <f t="shared" si="572"/>
        <v>116</v>
      </c>
      <c r="F6728" s="397">
        <f>F6726+(E6728-E6726)*(F6729-F6726)/(E6729-E6726)</f>
        <v>4.5114666666666663</v>
      </c>
      <c r="G6728" s="98">
        <v>15</v>
      </c>
      <c r="H6728" s="491">
        <f>H6726+(E6728-E6726)*(H6729-H6726)/(E6729-E6726)</f>
        <v>0.26763366666666666</v>
      </c>
      <c r="I6728" s="492">
        <f>I6726+(E6728-E6726)*(I6729-I6726)/(E6729-E6726)</f>
        <v>16.866666666666667</v>
      </c>
      <c r="J6728" s="397">
        <f>J6726+(E6728-E6726)*(J6729-J6726)/(E6729-E6726)</f>
        <v>0.10903333333333333</v>
      </c>
      <c r="K6728" s="469">
        <f t="shared" si="570"/>
        <v>16.856872765135428</v>
      </c>
      <c r="L6728" s="469">
        <f t="shared" si="571"/>
        <v>-9.7939015312391575E-3</v>
      </c>
    </row>
    <row r="6729" spans="1:12">
      <c r="A6729" s="480" t="s">
        <v>123</v>
      </c>
      <c r="B6729" s="480">
        <f t="shared" si="573"/>
        <v>18</v>
      </c>
      <c r="C6729" s="480">
        <f t="shared" si="574"/>
        <v>6</v>
      </c>
      <c r="D6729" s="480">
        <f>D6726</f>
        <v>222</v>
      </c>
      <c r="E6729" s="480">
        <f t="shared" si="572"/>
        <v>117</v>
      </c>
      <c r="F6729" s="484">
        <v>4.5225</v>
      </c>
      <c r="G6729" s="480">
        <v>15</v>
      </c>
      <c r="H6729" s="482">
        <v>0.267876</v>
      </c>
      <c r="I6729" s="483">
        <v>16.899999999999999</v>
      </c>
      <c r="J6729" s="484">
        <v>0.1079</v>
      </c>
      <c r="K6729" s="469">
        <f t="shared" si="570"/>
        <v>16.882811450073916</v>
      </c>
      <c r="L6729" s="469">
        <f t="shared" si="571"/>
        <v>-1.718854992608243E-2</v>
      </c>
    </row>
    <row r="6730" spans="1:12">
      <c r="A6730" s="98" t="s">
        <v>123</v>
      </c>
      <c r="B6730" s="98">
        <f t="shared" si="573"/>
        <v>18</v>
      </c>
      <c r="C6730" s="98">
        <f t="shared" si="574"/>
        <v>6</v>
      </c>
      <c r="D6730" s="98">
        <f>D6729</f>
        <v>222</v>
      </c>
      <c r="E6730" s="98">
        <f t="shared" si="572"/>
        <v>118</v>
      </c>
      <c r="F6730" s="397">
        <f>F6729+(E6730-E6729)*(F6732-F6729)/(E6732-E6729)</f>
        <v>4.5334666666666665</v>
      </c>
      <c r="G6730" s="98">
        <v>15</v>
      </c>
      <c r="H6730" s="491">
        <f>H6729+(E6730-E6729)*(H6732-H6729)/(E6732-E6729)</f>
        <v>0.26812000000000002</v>
      </c>
      <c r="I6730" s="492">
        <f>I6729+(E6730-E6729)*(I6732-I6729)/(E6732-E6729)</f>
        <v>16.933333333333334</v>
      </c>
      <c r="J6730" s="397">
        <f>J6729+(E6730-E6729)*(J6732-J6729)/(E6732-E6729)</f>
        <v>0.10676666666666666</v>
      </c>
      <c r="K6730" s="469">
        <f t="shared" si="570"/>
        <v>16.908349495250881</v>
      </c>
      <c r="L6730" s="469">
        <f t="shared" si="571"/>
        <v>-2.4983838082452081E-2</v>
      </c>
    </row>
    <row r="6731" spans="1:12">
      <c r="A6731" s="98" t="s">
        <v>123</v>
      </c>
      <c r="B6731" s="98">
        <f t="shared" si="573"/>
        <v>18</v>
      </c>
      <c r="C6731" s="98">
        <f t="shared" si="574"/>
        <v>6</v>
      </c>
      <c r="D6731" s="98">
        <f>D6729</f>
        <v>222</v>
      </c>
      <c r="E6731" s="98">
        <f t="shared" si="572"/>
        <v>119</v>
      </c>
      <c r="F6731" s="397">
        <f>F6729+(E6731-E6729)*(F6732-F6729)/(E6732-E6729)</f>
        <v>4.5444333333333331</v>
      </c>
      <c r="G6731" s="98">
        <v>15</v>
      </c>
      <c r="H6731" s="491">
        <f>H6729+(E6731-E6729)*(H6732-H6729)/(E6732-E6729)</f>
        <v>0.26836399999999999</v>
      </c>
      <c r="I6731" s="492">
        <f>I6729+(E6731-E6729)*(I6732-I6729)/(E6732-E6729)</f>
        <v>16.966666666666665</v>
      </c>
      <c r="J6731" s="397">
        <f>J6729+(E6731-E6729)*(J6732-J6729)/(E6732-E6729)</f>
        <v>0.10563333333333333</v>
      </c>
      <c r="K6731" s="469">
        <f t="shared" ref="K6731:K6794" si="575">F6731/H6731</f>
        <v>16.933841101389653</v>
      </c>
      <c r="L6731" s="469">
        <f t="shared" ref="L6731:L6794" si="576">K6731-I6731</f>
        <v>-3.2825565277011748E-2</v>
      </c>
    </row>
    <row r="6732" spans="1:12">
      <c r="A6732" s="480" t="s">
        <v>123</v>
      </c>
      <c r="B6732" s="480">
        <f t="shared" si="573"/>
        <v>18</v>
      </c>
      <c r="C6732" s="480">
        <f t="shared" si="574"/>
        <v>6</v>
      </c>
      <c r="D6732" s="480">
        <f>D6729</f>
        <v>222</v>
      </c>
      <c r="E6732" s="480">
        <f t="shared" si="572"/>
        <v>120</v>
      </c>
      <c r="F6732" s="484">
        <v>4.5553999999999997</v>
      </c>
      <c r="G6732" s="480">
        <v>15</v>
      </c>
      <c r="H6732" s="482">
        <v>0.26860800000000001</v>
      </c>
      <c r="I6732" s="483">
        <v>17</v>
      </c>
      <c r="J6732" s="484">
        <v>0.1045</v>
      </c>
      <c r="K6732" s="469">
        <f t="shared" si="575"/>
        <v>16.959286395044078</v>
      </c>
      <c r="L6732" s="469">
        <f t="shared" si="576"/>
        <v>-4.0713604955922023E-2</v>
      </c>
    </row>
    <row r="6733" spans="1:12">
      <c r="A6733" s="480" t="s">
        <v>123</v>
      </c>
      <c r="B6733" s="480">
        <f t="shared" si="573"/>
        <v>19</v>
      </c>
      <c r="C6733" s="480">
        <f t="shared" si="574"/>
        <v>0</v>
      </c>
      <c r="D6733" s="480">
        <v>228</v>
      </c>
      <c r="E6733" s="480">
        <v>84</v>
      </c>
      <c r="F6733" s="484">
        <v>4.1436999999999999</v>
      </c>
      <c r="G6733" s="480">
        <v>15</v>
      </c>
      <c r="H6733" s="482">
        <v>0.25561299999999998</v>
      </c>
      <c r="I6733" s="483">
        <v>16.2</v>
      </c>
      <c r="J6733" s="484">
        <v>0.14380000000000001</v>
      </c>
      <c r="K6733" s="469">
        <f t="shared" si="575"/>
        <v>16.21083434723586</v>
      </c>
      <c r="L6733" s="469">
        <f t="shared" si="576"/>
        <v>1.083434723586052E-2</v>
      </c>
    </row>
    <row r="6734" spans="1:12">
      <c r="A6734" s="98" t="s">
        <v>123</v>
      </c>
      <c r="B6734" s="98">
        <f t="shared" si="573"/>
        <v>19</v>
      </c>
      <c r="C6734" s="98">
        <f t="shared" si="574"/>
        <v>0</v>
      </c>
      <c r="D6734" s="98">
        <f>D6733</f>
        <v>228</v>
      </c>
      <c r="E6734" s="98">
        <f t="shared" ref="E6734:E6769" si="577">E6733+1</f>
        <v>85</v>
      </c>
      <c r="F6734" s="397">
        <f>F6733+(E6734-E6733)*(F6736-F6733)/(E6736-E6733)</f>
        <v>4.1556666666666668</v>
      </c>
      <c r="G6734" s="98">
        <v>15</v>
      </c>
      <c r="H6734" s="491">
        <f>H6733+(E6734-E6733)*(H6736-H6733)/(E6736-E6733)</f>
        <v>0.25586500000000001</v>
      </c>
      <c r="I6734" s="492">
        <f>I6733+(E6734-E6733)*(I6736-I6733)/(E6736-E6733)</f>
        <v>16.233333333333334</v>
      </c>
      <c r="J6734" s="397">
        <f>J6733+(E6734-E6733)*(J6736-J6733)/(E6736-E6733)</f>
        <v>0.14273333333333335</v>
      </c>
      <c r="K6734" s="469">
        <f t="shared" si="575"/>
        <v>16.241637842872869</v>
      </c>
      <c r="L6734" s="469">
        <f t="shared" si="576"/>
        <v>8.3045095395348767E-3</v>
      </c>
    </row>
    <row r="6735" spans="1:12">
      <c r="A6735" s="98" t="s">
        <v>123</v>
      </c>
      <c r="B6735" s="98">
        <f t="shared" si="573"/>
        <v>19</v>
      </c>
      <c r="C6735" s="98">
        <f t="shared" si="574"/>
        <v>0</v>
      </c>
      <c r="D6735" s="98">
        <f>D6733</f>
        <v>228</v>
      </c>
      <c r="E6735" s="98">
        <f t="shared" si="577"/>
        <v>86</v>
      </c>
      <c r="F6735" s="397">
        <f>F6733+(E6735-E6733)*(F6736-F6733)/(E6736-E6733)</f>
        <v>4.1676333333333329</v>
      </c>
      <c r="G6735" s="98">
        <v>15</v>
      </c>
      <c r="H6735" s="491">
        <f>H6733+(E6735-E6733)*(H6736-H6733)/(E6736-E6733)</f>
        <v>0.25611699999999998</v>
      </c>
      <c r="I6735" s="492">
        <f>I6733+(E6735-E6733)*(I6736-I6733)/(E6736-E6733)</f>
        <v>16.266666666666666</v>
      </c>
      <c r="J6735" s="397">
        <f>J6733+(E6735-E6733)*(J6736-J6733)/(E6736-E6733)</f>
        <v>0.14166666666666666</v>
      </c>
      <c r="K6735" s="469">
        <f t="shared" si="575"/>
        <v>16.272380721831556</v>
      </c>
      <c r="L6735" s="469">
        <f t="shared" si="576"/>
        <v>5.7140551648906523E-3</v>
      </c>
    </row>
    <row r="6736" spans="1:12">
      <c r="A6736" s="480" t="s">
        <v>123</v>
      </c>
      <c r="B6736" s="480">
        <f t="shared" si="573"/>
        <v>19</v>
      </c>
      <c r="C6736" s="480">
        <f t="shared" si="574"/>
        <v>0</v>
      </c>
      <c r="D6736" s="480">
        <f>D6733</f>
        <v>228</v>
      </c>
      <c r="E6736" s="480">
        <f t="shared" si="577"/>
        <v>87</v>
      </c>
      <c r="F6736" s="484">
        <v>4.1795999999999998</v>
      </c>
      <c r="G6736" s="480">
        <v>15</v>
      </c>
      <c r="H6736" s="482">
        <v>0.25636900000000001</v>
      </c>
      <c r="I6736" s="483">
        <v>16.3</v>
      </c>
      <c r="J6736" s="484">
        <v>0.1406</v>
      </c>
      <c r="K6736" s="469">
        <f t="shared" si="575"/>
        <v>16.303063162862902</v>
      </c>
      <c r="L6736" s="469">
        <f t="shared" si="576"/>
        <v>3.0631628629009811E-3</v>
      </c>
    </row>
    <row r="6737" spans="1:12">
      <c r="A6737" s="98" t="s">
        <v>123</v>
      </c>
      <c r="B6737" s="98">
        <f t="shared" si="573"/>
        <v>19</v>
      </c>
      <c r="C6737" s="98">
        <f t="shared" si="574"/>
        <v>0</v>
      </c>
      <c r="D6737" s="98">
        <f>D6736</f>
        <v>228</v>
      </c>
      <c r="E6737" s="98">
        <f t="shared" si="577"/>
        <v>88</v>
      </c>
      <c r="F6737" s="397">
        <f>F6736+(E6737-E6736)*(F6739-F6736)/(E6739-E6736)</f>
        <v>4.1914333333333333</v>
      </c>
      <c r="G6737" s="98">
        <v>15</v>
      </c>
      <c r="H6737" s="491">
        <f>H6736+(E6737-E6736)*(H6739-H6736)/(E6739-E6736)</f>
        <v>0.25662099999999999</v>
      </c>
      <c r="I6737" s="492">
        <f>I6736+(E6737-E6736)*(I6739-I6736)/(E6739-E6736)</f>
        <v>16.333333333333332</v>
      </c>
      <c r="J6737" s="397">
        <f>J6736+(E6737-E6736)*(J6739-J6736)/(E6739-E6736)</f>
        <v>0.13953333333333334</v>
      </c>
      <c r="K6737" s="469">
        <f t="shared" si="575"/>
        <v>16.333165771052773</v>
      </c>
      <c r="L6737" s="469">
        <f t="shared" si="576"/>
        <v>-1.6756228055925249E-4</v>
      </c>
    </row>
    <row r="6738" spans="1:12">
      <c r="A6738" s="98" t="s">
        <v>123</v>
      </c>
      <c r="B6738" s="98">
        <f t="shared" si="573"/>
        <v>19</v>
      </c>
      <c r="C6738" s="98">
        <f t="shared" si="574"/>
        <v>0</v>
      </c>
      <c r="D6738" s="98">
        <f>D6736</f>
        <v>228</v>
      </c>
      <c r="E6738" s="98">
        <f t="shared" si="577"/>
        <v>89</v>
      </c>
      <c r="F6738" s="397">
        <f>F6736+(E6738-E6736)*(F6739-F6736)/(E6739-E6736)</f>
        <v>4.203266666666666</v>
      </c>
      <c r="G6738" s="98">
        <v>15</v>
      </c>
      <c r="H6738" s="491">
        <f>H6736+(E6738-E6736)*(H6739-H6736)/(E6739-E6736)</f>
        <v>0.25687300000000002</v>
      </c>
      <c r="I6738" s="492">
        <f>I6736+(E6738-E6736)*(I6739-I6736)/(E6739-E6736)</f>
        <v>16.366666666666667</v>
      </c>
      <c r="J6738" s="397">
        <f>J6736+(E6738-E6736)*(J6739-J6736)/(E6739-E6736)</f>
        <v>0.13846666666666665</v>
      </c>
      <c r="K6738" s="469">
        <f t="shared" si="575"/>
        <v>16.363209316147145</v>
      </c>
      <c r="L6738" s="469">
        <f t="shared" si="576"/>
        <v>-3.4573505195218956E-3</v>
      </c>
    </row>
    <row r="6739" spans="1:12">
      <c r="A6739" s="480" t="s">
        <v>123</v>
      </c>
      <c r="B6739" s="480">
        <f t="shared" si="573"/>
        <v>19</v>
      </c>
      <c r="C6739" s="480">
        <f t="shared" si="574"/>
        <v>0</v>
      </c>
      <c r="D6739" s="480">
        <f>D6736</f>
        <v>228</v>
      </c>
      <c r="E6739" s="480">
        <f t="shared" si="577"/>
        <v>90</v>
      </c>
      <c r="F6739" s="484">
        <v>4.2150999999999996</v>
      </c>
      <c r="G6739" s="480">
        <v>15</v>
      </c>
      <c r="H6739" s="482">
        <v>0.25712499999999999</v>
      </c>
      <c r="I6739" s="483">
        <v>16.399999999999999</v>
      </c>
      <c r="J6739" s="484">
        <v>0.13739999999999999</v>
      </c>
      <c r="K6739" s="469">
        <f t="shared" si="575"/>
        <v>16.393193971803598</v>
      </c>
      <c r="L6739" s="469">
        <f t="shared" si="576"/>
        <v>-6.8060281964008595E-3</v>
      </c>
    </row>
    <row r="6740" spans="1:12">
      <c r="A6740" s="98" t="s">
        <v>123</v>
      </c>
      <c r="B6740" s="98">
        <f t="shared" si="573"/>
        <v>19</v>
      </c>
      <c r="C6740" s="98">
        <f t="shared" si="574"/>
        <v>0</v>
      </c>
      <c r="D6740" s="98">
        <f>D6739</f>
        <v>228</v>
      </c>
      <c r="E6740" s="98">
        <f t="shared" si="577"/>
        <v>91</v>
      </c>
      <c r="F6740" s="397">
        <f>F6739+(E6740-E6739)*(F6742-F6739)/(E6742-E6739)</f>
        <v>4.2268666666666661</v>
      </c>
      <c r="G6740" s="98">
        <v>15</v>
      </c>
      <c r="H6740" s="491">
        <f>H6739+(E6740-E6739)*(H6742-H6739)/(E6742-E6739)</f>
        <v>0.25737766666666667</v>
      </c>
      <c r="I6740" s="492">
        <f>I6739+(E6740-E6739)*(I6742-I6739)/(E6742-E6739)</f>
        <v>16.433333333333334</v>
      </c>
      <c r="J6740" s="397">
        <f>J6739+(E6740-E6739)*(J6742-J6739)/(E6742-E6739)</f>
        <v>0.13633333333333333</v>
      </c>
      <c r="K6740" s="469">
        <f t="shared" si="575"/>
        <v>16.422818348652367</v>
      </c>
      <c r="L6740" s="469">
        <f t="shared" si="576"/>
        <v>-1.0514984680966677E-2</v>
      </c>
    </row>
    <row r="6741" spans="1:12">
      <c r="A6741" s="98" t="s">
        <v>123</v>
      </c>
      <c r="B6741" s="98">
        <f t="shared" si="573"/>
        <v>19</v>
      </c>
      <c r="C6741" s="98">
        <f t="shared" si="574"/>
        <v>0</v>
      </c>
      <c r="D6741" s="98">
        <f>D6739</f>
        <v>228</v>
      </c>
      <c r="E6741" s="98">
        <f t="shared" si="577"/>
        <v>92</v>
      </c>
      <c r="F6741" s="397">
        <f>F6739+(E6741-E6739)*(F6742-F6739)/(E6742-E6739)</f>
        <v>4.2386333333333335</v>
      </c>
      <c r="G6741" s="98">
        <v>15</v>
      </c>
      <c r="H6741" s="491">
        <f>H6739+(E6741-E6739)*(H6742-H6739)/(E6742-E6739)</f>
        <v>0.25763033333333329</v>
      </c>
      <c r="I6741" s="492">
        <f>I6739+(E6741-E6739)*(I6742-I6739)/(E6742-E6739)</f>
        <v>16.466666666666665</v>
      </c>
      <c r="J6741" s="397">
        <f>J6739+(E6741-E6739)*(J6742-J6739)/(E6742-E6739)</f>
        <v>0.13526666666666667</v>
      </c>
      <c r="K6741" s="469">
        <f t="shared" si="575"/>
        <v>16.452384618270884</v>
      </c>
      <c r="L6741" s="469">
        <f t="shared" si="576"/>
        <v>-1.4282048395781288E-2</v>
      </c>
    </row>
    <row r="6742" spans="1:12">
      <c r="A6742" s="480" t="s">
        <v>123</v>
      </c>
      <c r="B6742" s="480">
        <f t="shared" si="573"/>
        <v>19</v>
      </c>
      <c r="C6742" s="480">
        <f t="shared" si="574"/>
        <v>0</v>
      </c>
      <c r="D6742" s="480">
        <f>D6739</f>
        <v>228</v>
      </c>
      <c r="E6742" s="480">
        <f t="shared" si="577"/>
        <v>93</v>
      </c>
      <c r="F6742" s="484">
        <v>4.2504</v>
      </c>
      <c r="G6742" s="480">
        <v>15</v>
      </c>
      <c r="H6742" s="482">
        <v>0.25788299999999997</v>
      </c>
      <c r="I6742" s="483">
        <v>16.5</v>
      </c>
      <c r="J6742" s="484">
        <v>0.13420000000000001</v>
      </c>
      <c r="K6742" s="469">
        <f t="shared" si="575"/>
        <v>16.481892951454732</v>
      </c>
      <c r="L6742" s="469">
        <f t="shared" si="576"/>
        <v>-1.8107048545267901E-2</v>
      </c>
    </row>
    <row r="6743" spans="1:12">
      <c r="A6743" s="98" t="s">
        <v>123</v>
      </c>
      <c r="B6743" s="98">
        <f t="shared" si="573"/>
        <v>19</v>
      </c>
      <c r="C6743" s="98">
        <f t="shared" si="574"/>
        <v>0</v>
      </c>
      <c r="D6743" s="98">
        <f>D6742</f>
        <v>228</v>
      </c>
      <c r="E6743" s="98">
        <f t="shared" si="577"/>
        <v>94</v>
      </c>
      <c r="F6743" s="397">
        <f>F6742+(E6743-E6742)*(F6745-F6742)/(E6745-E6742)</f>
        <v>4.2620666666666667</v>
      </c>
      <c r="G6743" s="98">
        <v>15</v>
      </c>
      <c r="H6743" s="491">
        <f>H6742+(E6743-E6742)*(H6745-H6742)/(E6745-E6742)</f>
        <v>0.2581363333333333</v>
      </c>
      <c r="I6743" s="492">
        <f>I6742+(E6743-E6742)*(I6745-I6742)/(E6745-E6742)</f>
        <v>16.533333333333335</v>
      </c>
      <c r="J6743" s="397">
        <f>J6742+(E6743-E6742)*(J6745-J6742)/(E6745-E6742)</f>
        <v>0.13313333333333335</v>
      </c>
      <c r="K6743" s="469">
        <f t="shared" si="575"/>
        <v>16.510913483701767</v>
      </c>
      <c r="L6743" s="469">
        <f t="shared" si="576"/>
        <v>-2.2419849631567956E-2</v>
      </c>
    </row>
    <row r="6744" spans="1:12">
      <c r="A6744" s="98" t="s">
        <v>123</v>
      </c>
      <c r="B6744" s="98">
        <f t="shared" si="573"/>
        <v>19</v>
      </c>
      <c r="C6744" s="98">
        <f t="shared" si="574"/>
        <v>0</v>
      </c>
      <c r="D6744" s="98">
        <f>D6742</f>
        <v>228</v>
      </c>
      <c r="E6744" s="98">
        <f t="shared" si="577"/>
        <v>95</v>
      </c>
      <c r="F6744" s="397">
        <f>F6742+(E6744-E6742)*(F6745-F6742)/(E6745-E6742)</f>
        <v>4.2737333333333334</v>
      </c>
      <c r="G6744" s="98">
        <v>15</v>
      </c>
      <c r="H6744" s="491">
        <f>H6742+(E6744-E6742)*(H6745-H6742)/(E6745-E6742)</f>
        <v>0.25838966666666668</v>
      </c>
      <c r="I6744" s="492">
        <f>I6742+(E6744-E6742)*(I6745-I6742)/(E6745-E6742)</f>
        <v>16.566666666666666</v>
      </c>
      <c r="J6744" s="397">
        <f>J6742+(E6744-E6742)*(J6745-J6742)/(E6745-E6742)</f>
        <v>0.13206666666666667</v>
      </c>
      <c r="K6744" s="469">
        <f t="shared" si="575"/>
        <v>16.539877110668769</v>
      </c>
      <c r="L6744" s="469">
        <f t="shared" si="576"/>
        <v>-2.6789555997897452E-2</v>
      </c>
    </row>
    <row r="6745" spans="1:12">
      <c r="A6745" s="480" t="s">
        <v>123</v>
      </c>
      <c r="B6745" s="480">
        <f t="shared" si="573"/>
        <v>19</v>
      </c>
      <c r="C6745" s="480">
        <f t="shared" si="574"/>
        <v>0</v>
      </c>
      <c r="D6745" s="480">
        <f>D6742</f>
        <v>228</v>
      </c>
      <c r="E6745" s="480">
        <f t="shared" si="577"/>
        <v>96</v>
      </c>
      <c r="F6745" s="484">
        <v>4.2854000000000001</v>
      </c>
      <c r="G6745" s="480">
        <v>15</v>
      </c>
      <c r="H6745" s="482">
        <v>0.25864300000000001</v>
      </c>
      <c r="I6745" s="483">
        <v>16.600000000000001</v>
      </c>
      <c r="J6745" s="484">
        <v>0.13100000000000001</v>
      </c>
      <c r="K6745" s="469">
        <f t="shared" si="575"/>
        <v>16.568783999566971</v>
      </c>
      <c r="L6745" s="469">
        <f t="shared" si="576"/>
        <v>-3.1216000433030189E-2</v>
      </c>
    </row>
    <row r="6746" spans="1:12">
      <c r="A6746" s="98" t="s">
        <v>123</v>
      </c>
      <c r="B6746" s="98">
        <f t="shared" si="573"/>
        <v>19</v>
      </c>
      <c r="C6746" s="98">
        <f t="shared" si="574"/>
        <v>0</v>
      </c>
      <c r="D6746" s="98">
        <f>D6745</f>
        <v>228</v>
      </c>
      <c r="E6746" s="98">
        <f t="shared" si="577"/>
        <v>97</v>
      </c>
      <c r="F6746" s="397">
        <f>F6745+(E6746-E6745)*(F6748-F6745)/(E6748-E6745)</f>
        <v>4.2969333333333335</v>
      </c>
      <c r="G6746" s="98">
        <v>15</v>
      </c>
      <c r="H6746" s="491">
        <f>H6745+(E6746-E6745)*(H6748-H6745)/(E6748-E6745)</f>
        <v>0.25889699999999999</v>
      </c>
      <c r="I6746" s="492">
        <f>I6745+(E6746-E6745)*(I6748-I6745)/(E6748-E6745)</f>
        <v>16.633333333333333</v>
      </c>
      <c r="J6746" s="397">
        <f>J6745+(E6746-E6745)*(J6748-J6745)/(E6748-E6745)</f>
        <v>0.12996666666666667</v>
      </c>
      <c r="K6746" s="469">
        <f t="shared" si="575"/>
        <v>16.597076572279068</v>
      </c>
      <c r="L6746" s="469">
        <f t="shared" si="576"/>
        <v>-3.6256761054264786E-2</v>
      </c>
    </row>
    <row r="6747" spans="1:12">
      <c r="A6747" s="98" t="s">
        <v>123</v>
      </c>
      <c r="B6747" s="98">
        <f t="shared" si="573"/>
        <v>19</v>
      </c>
      <c r="C6747" s="98">
        <f t="shared" si="574"/>
        <v>0</v>
      </c>
      <c r="D6747" s="98">
        <f>D6745</f>
        <v>228</v>
      </c>
      <c r="E6747" s="98">
        <f t="shared" si="577"/>
        <v>98</v>
      </c>
      <c r="F6747" s="397">
        <f>F6745+(E6747-E6745)*(F6748-F6745)/(E6748-E6745)</f>
        <v>4.3084666666666669</v>
      </c>
      <c r="G6747" s="98">
        <v>15</v>
      </c>
      <c r="H6747" s="491">
        <f>H6745+(E6747-E6745)*(H6748-H6745)/(E6748-E6745)</f>
        <v>0.25915100000000002</v>
      </c>
      <c r="I6747" s="492">
        <f>I6745+(E6747-E6745)*(I6748-I6745)/(E6748-E6745)</f>
        <v>16.666666666666668</v>
      </c>
      <c r="J6747" s="397">
        <f>J6745+(E6747-E6745)*(J6748-J6745)/(E6748-E6745)</f>
        <v>0.12893333333333334</v>
      </c>
      <c r="K6747" s="469">
        <f t="shared" si="575"/>
        <v>16.625313684557138</v>
      </c>
      <c r="L6747" s="469">
        <f t="shared" si="576"/>
        <v>-4.1352982109529535E-2</v>
      </c>
    </row>
    <row r="6748" spans="1:12">
      <c r="A6748" s="480" t="s">
        <v>123</v>
      </c>
      <c r="B6748" s="480">
        <f t="shared" si="573"/>
        <v>19</v>
      </c>
      <c r="C6748" s="480">
        <f t="shared" si="574"/>
        <v>0</v>
      </c>
      <c r="D6748" s="480">
        <f>D6745</f>
        <v>228</v>
      </c>
      <c r="E6748" s="480">
        <f t="shared" si="577"/>
        <v>99</v>
      </c>
      <c r="F6748" s="484">
        <v>4.32</v>
      </c>
      <c r="G6748" s="480">
        <v>15</v>
      </c>
      <c r="H6748" s="482">
        <v>0.259405</v>
      </c>
      <c r="I6748" s="483">
        <v>16.7</v>
      </c>
      <c r="J6748" s="484">
        <v>0.12790000000000001</v>
      </c>
      <c r="K6748" s="469">
        <f t="shared" si="575"/>
        <v>16.653495499315742</v>
      </c>
      <c r="L6748" s="469">
        <f t="shared" si="576"/>
        <v>-4.6504500684257266E-2</v>
      </c>
    </row>
    <row r="6749" spans="1:12">
      <c r="A6749" s="98" t="s">
        <v>123</v>
      </c>
      <c r="B6749" s="98">
        <f t="shared" si="573"/>
        <v>19</v>
      </c>
      <c r="C6749" s="98">
        <f t="shared" si="574"/>
        <v>0</v>
      </c>
      <c r="D6749" s="98">
        <f>D6748</f>
        <v>228</v>
      </c>
      <c r="E6749" s="98">
        <f t="shared" si="577"/>
        <v>100</v>
      </c>
      <c r="F6749" s="397">
        <f>F6748+(E6749-E6748)*(F6751-F6748)/(E6751-E6748)</f>
        <v>4.3314666666666666</v>
      </c>
      <c r="G6749" s="98">
        <v>15</v>
      </c>
      <c r="H6749" s="491">
        <f>H6748+(E6749-E6748)*(H6751-H6748)/(E6751-E6748)</f>
        <v>0.25966</v>
      </c>
      <c r="I6749" s="492">
        <f>I6748+(E6749-E6748)*(I6751-I6748)/(E6751-E6748)</f>
        <v>16.7</v>
      </c>
      <c r="J6749" s="397">
        <f>J6748+(E6749-E6748)*(J6751-J6748)/(E6751-E6748)</f>
        <v>0.12683333333333335</v>
      </c>
      <c r="K6749" s="469">
        <f t="shared" si="575"/>
        <v>16.681301188733986</v>
      </c>
      <c r="L6749" s="469">
        <f t="shared" si="576"/>
        <v>-1.8698811266013138E-2</v>
      </c>
    </row>
    <row r="6750" spans="1:12">
      <c r="A6750" s="98" t="s">
        <v>123</v>
      </c>
      <c r="B6750" s="98">
        <f t="shared" si="573"/>
        <v>19</v>
      </c>
      <c r="C6750" s="98">
        <f t="shared" si="574"/>
        <v>0</v>
      </c>
      <c r="D6750" s="98">
        <f>D6748</f>
        <v>228</v>
      </c>
      <c r="E6750" s="98">
        <f t="shared" si="577"/>
        <v>101</v>
      </c>
      <c r="F6750" s="397">
        <f>F6748+(E6750-E6748)*(F6751-F6748)/(E6751-E6748)</f>
        <v>4.3429333333333338</v>
      </c>
      <c r="G6750" s="98">
        <v>15</v>
      </c>
      <c r="H6750" s="491">
        <f>H6748+(E6750-E6748)*(H6751-H6748)/(E6751-E6748)</f>
        <v>0.25991500000000001</v>
      </c>
      <c r="I6750" s="492">
        <f>I6748+(E6750-E6748)*(I6751-I6748)/(E6751-E6748)</f>
        <v>16.7</v>
      </c>
      <c r="J6750" s="397">
        <f>J6748+(E6750-E6748)*(J6751-J6748)/(E6751-E6748)</f>
        <v>0.12576666666666667</v>
      </c>
      <c r="K6750" s="469">
        <f t="shared" si="575"/>
        <v>16.709052318386139</v>
      </c>
      <c r="L6750" s="469">
        <f t="shared" si="576"/>
        <v>9.0523183861392909E-3</v>
      </c>
    </row>
    <row r="6751" spans="1:12">
      <c r="A6751" s="480" t="s">
        <v>123</v>
      </c>
      <c r="B6751" s="480">
        <f t="shared" si="573"/>
        <v>19</v>
      </c>
      <c r="C6751" s="480">
        <f t="shared" si="574"/>
        <v>0</v>
      </c>
      <c r="D6751" s="480">
        <f>D6748</f>
        <v>228</v>
      </c>
      <c r="E6751" s="480">
        <f t="shared" si="577"/>
        <v>102</v>
      </c>
      <c r="F6751" s="484">
        <v>4.3544</v>
      </c>
      <c r="G6751" s="480">
        <v>15</v>
      </c>
      <c r="H6751" s="482">
        <v>0.26017000000000001</v>
      </c>
      <c r="I6751" s="483">
        <v>16.7</v>
      </c>
      <c r="J6751" s="484">
        <v>0.12470000000000001</v>
      </c>
      <c r="K6751" s="469">
        <f t="shared" si="575"/>
        <v>16.736749048698925</v>
      </c>
      <c r="L6751" s="469">
        <f t="shared" si="576"/>
        <v>3.6749048698926146E-2</v>
      </c>
    </row>
    <row r="6752" spans="1:12">
      <c r="A6752" s="98" t="s">
        <v>123</v>
      </c>
      <c r="B6752" s="98">
        <f t="shared" si="573"/>
        <v>19</v>
      </c>
      <c r="C6752" s="98">
        <f t="shared" si="574"/>
        <v>0</v>
      </c>
      <c r="D6752" s="98">
        <f>D6751</f>
        <v>228</v>
      </c>
      <c r="E6752" s="98">
        <f t="shared" si="577"/>
        <v>103</v>
      </c>
      <c r="F6752" s="397">
        <f>F6751+(E6752-E6751)*(F6754-F6751)/(E6754-E6751)</f>
        <v>4.3658000000000001</v>
      </c>
      <c r="G6752" s="98">
        <v>15</v>
      </c>
      <c r="H6752" s="491">
        <f>H6751+(E6752-E6751)*(H6754-H6751)/(E6754-E6751)</f>
        <v>0.26042599999999999</v>
      </c>
      <c r="I6752" s="492">
        <f>I6751+(E6752-E6751)*(I6754-I6751)/(E6754-E6751)</f>
        <v>16.733333333333334</v>
      </c>
      <c r="J6752" s="397">
        <f>J6751+(E6752-E6751)*(J6754-J6751)/(E6754-E6751)</f>
        <v>0.12363333333333333</v>
      </c>
      <c r="K6752" s="469">
        <f t="shared" si="575"/>
        <v>16.764071175689065</v>
      </c>
      <c r="L6752" s="469">
        <f t="shared" si="576"/>
        <v>3.0737842355730294E-2</v>
      </c>
    </row>
    <row r="6753" spans="1:12">
      <c r="A6753" s="98" t="s">
        <v>123</v>
      </c>
      <c r="B6753" s="98">
        <f t="shared" si="573"/>
        <v>19</v>
      </c>
      <c r="C6753" s="98">
        <f t="shared" si="574"/>
        <v>0</v>
      </c>
      <c r="D6753" s="98">
        <f>D6751</f>
        <v>228</v>
      </c>
      <c r="E6753" s="98">
        <f t="shared" si="577"/>
        <v>104</v>
      </c>
      <c r="F6753" s="397">
        <f>F6751+(E6753-E6751)*(F6754-F6751)/(E6754-E6751)</f>
        <v>4.3772000000000002</v>
      </c>
      <c r="G6753" s="98">
        <v>15</v>
      </c>
      <c r="H6753" s="491">
        <f>H6751+(E6753-E6751)*(H6754-H6751)/(E6754-E6751)</f>
        <v>0.26068200000000002</v>
      </c>
      <c r="I6753" s="492">
        <f>I6751+(E6753-E6751)*(I6754-I6751)/(E6754-E6751)</f>
        <v>16.766666666666666</v>
      </c>
      <c r="J6753" s="397">
        <f>J6751+(E6753-E6751)*(J6754-J6751)/(E6754-E6751)</f>
        <v>0.12256666666666667</v>
      </c>
      <c r="K6753" s="469">
        <f t="shared" si="575"/>
        <v>16.791339639867729</v>
      </c>
      <c r="L6753" s="469">
        <f t="shared" si="576"/>
        <v>2.4672973201063542E-2</v>
      </c>
    </row>
    <row r="6754" spans="1:12">
      <c r="A6754" s="480" t="s">
        <v>123</v>
      </c>
      <c r="B6754" s="480">
        <f t="shared" si="573"/>
        <v>19</v>
      </c>
      <c r="C6754" s="480">
        <f t="shared" si="574"/>
        <v>0</v>
      </c>
      <c r="D6754" s="480">
        <f>D6751</f>
        <v>228</v>
      </c>
      <c r="E6754" s="480">
        <f t="shared" si="577"/>
        <v>105</v>
      </c>
      <c r="F6754" s="484">
        <v>4.3886000000000003</v>
      </c>
      <c r="G6754" s="480">
        <v>15</v>
      </c>
      <c r="H6754" s="482">
        <v>0.260938</v>
      </c>
      <c r="I6754" s="483">
        <v>16.8</v>
      </c>
      <c r="J6754" s="484">
        <v>0.1215</v>
      </c>
      <c r="K6754" s="469">
        <f t="shared" si="575"/>
        <v>16.818554599176817</v>
      </c>
      <c r="L6754" s="469">
        <f t="shared" si="576"/>
        <v>1.8554599176816566E-2</v>
      </c>
    </row>
    <row r="6755" spans="1:12">
      <c r="A6755" s="98" t="s">
        <v>123</v>
      </c>
      <c r="B6755" s="98">
        <f t="shared" si="573"/>
        <v>19</v>
      </c>
      <c r="C6755" s="98">
        <f t="shared" si="574"/>
        <v>0</v>
      </c>
      <c r="D6755" s="98">
        <f>D6754</f>
        <v>228</v>
      </c>
      <c r="E6755" s="98">
        <f t="shared" si="577"/>
        <v>106</v>
      </c>
      <c r="F6755" s="397">
        <f>F6754+(E6755-E6754)*(F6757-F6754)/(E6757-E6754)</f>
        <v>4.399866666666667</v>
      </c>
      <c r="G6755" s="98">
        <v>15</v>
      </c>
      <c r="H6755" s="491">
        <f>H6754+(E6755-E6754)*(H6757-H6754)/(E6757-E6754)</f>
        <v>0.26119533333333333</v>
      </c>
      <c r="I6755" s="492">
        <f>I6754+(E6755-E6754)*(I6757-I6754)/(E6757-E6754)</f>
        <v>16.833333333333332</v>
      </c>
      <c r="J6755" s="397">
        <f>J6754+(E6755-E6754)*(J6757-J6754)/(E6757-E6754)</f>
        <v>0.12043333333333334</v>
      </c>
      <c r="K6755" s="469">
        <f t="shared" si="575"/>
        <v>16.8451197443548</v>
      </c>
      <c r="L6755" s="469">
        <f t="shared" si="576"/>
        <v>1.1786411021468268E-2</v>
      </c>
    </row>
    <row r="6756" spans="1:12">
      <c r="A6756" s="98" t="s">
        <v>123</v>
      </c>
      <c r="B6756" s="98">
        <f t="shared" si="573"/>
        <v>19</v>
      </c>
      <c r="C6756" s="98">
        <f t="shared" si="574"/>
        <v>0</v>
      </c>
      <c r="D6756" s="98">
        <f>D6754</f>
        <v>228</v>
      </c>
      <c r="E6756" s="98">
        <f t="shared" si="577"/>
        <v>107</v>
      </c>
      <c r="F6756" s="397">
        <f>F6754+(E6756-E6754)*(F6757-F6754)/(E6757-E6754)</f>
        <v>4.4111333333333329</v>
      </c>
      <c r="G6756" s="98">
        <v>15</v>
      </c>
      <c r="H6756" s="491">
        <f>H6754+(E6756-E6754)*(H6757-H6754)/(E6757-E6754)</f>
        <v>0.26145266666666667</v>
      </c>
      <c r="I6756" s="492">
        <f>I6754+(E6756-E6754)*(I6757-I6754)/(E6757-E6754)</f>
        <v>16.866666666666667</v>
      </c>
      <c r="J6756" s="397">
        <f>J6754+(E6756-E6754)*(J6757-J6754)/(E6757-E6754)</f>
        <v>0.11936666666666666</v>
      </c>
      <c r="K6756" s="469">
        <f t="shared" si="575"/>
        <v>16.871632596339936</v>
      </c>
      <c r="L6756" s="469">
        <f t="shared" si="576"/>
        <v>4.9659296732684766E-3</v>
      </c>
    </row>
    <row r="6757" spans="1:12">
      <c r="A6757" s="480" t="s">
        <v>123</v>
      </c>
      <c r="B6757" s="480">
        <f t="shared" si="573"/>
        <v>19</v>
      </c>
      <c r="C6757" s="480">
        <f t="shared" si="574"/>
        <v>0</v>
      </c>
      <c r="D6757" s="480">
        <f>D6754</f>
        <v>228</v>
      </c>
      <c r="E6757" s="480">
        <f t="shared" si="577"/>
        <v>108</v>
      </c>
      <c r="F6757" s="484">
        <v>4.4223999999999997</v>
      </c>
      <c r="G6757" s="480">
        <v>15</v>
      </c>
      <c r="H6757" s="482">
        <v>0.26171</v>
      </c>
      <c r="I6757" s="483">
        <v>16.899999999999999</v>
      </c>
      <c r="J6757" s="484">
        <v>0.1183</v>
      </c>
      <c r="K6757" s="469">
        <f t="shared" si="575"/>
        <v>16.898093309388251</v>
      </c>
      <c r="L6757" s="469">
        <f t="shared" si="576"/>
        <v>-1.9066906117473081E-3</v>
      </c>
    </row>
    <row r="6758" spans="1:12">
      <c r="A6758" s="98" t="s">
        <v>123</v>
      </c>
      <c r="B6758" s="98">
        <f t="shared" si="573"/>
        <v>19</v>
      </c>
      <c r="C6758" s="98">
        <f t="shared" si="574"/>
        <v>0</v>
      </c>
      <c r="D6758" s="98">
        <f>D6757</f>
        <v>228</v>
      </c>
      <c r="E6758" s="98">
        <f t="shared" si="577"/>
        <v>109</v>
      </c>
      <c r="F6758" s="397">
        <f>F6757+(E6758-E6757)*(F6760-F6757)/(E6760-E6757)</f>
        <v>4.4336000000000002</v>
      </c>
      <c r="G6758" s="98">
        <v>15</v>
      </c>
      <c r="H6758" s="491">
        <f>H6757+(E6758-E6757)*(H6760-H6757)/(E6760-E6757)</f>
        <v>0.26196799999999998</v>
      </c>
      <c r="I6758" s="492">
        <f>I6757+(E6758-E6757)*(I6760-I6757)/(E6760-E6757)</f>
        <v>16.933333333333334</v>
      </c>
      <c r="J6758" s="397">
        <f>J6757+(E6758-E6757)*(J6760-J6757)/(E6760-E6757)</f>
        <v>0.11723333333333333</v>
      </c>
      <c r="K6758" s="469">
        <f t="shared" si="575"/>
        <v>16.924204482990291</v>
      </c>
      <c r="L6758" s="469">
        <f t="shared" si="576"/>
        <v>-9.1288503430426715E-3</v>
      </c>
    </row>
    <row r="6759" spans="1:12">
      <c r="A6759" s="98" t="s">
        <v>123</v>
      </c>
      <c r="B6759" s="98">
        <f t="shared" si="573"/>
        <v>19</v>
      </c>
      <c r="C6759" s="98">
        <f t="shared" si="574"/>
        <v>0</v>
      </c>
      <c r="D6759" s="98">
        <f>D6757</f>
        <v>228</v>
      </c>
      <c r="E6759" s="98">
        <f t="shared" si="577"/>
        <v>110</v>
      </c>
      <c r="F6759" s="397">
        <f>F6757+(E6759-E6757)*(F6760-F6757)/(E6760-E6757)</f>
        <v>4.4447999999999999</v>
      </c>
      <c r="G6759" s="98">
        <v>15</v>
      </c>
      <c r="H6759" s="491">
        <f>H6757+(E6759-E6757)*(H6760-H6757)/(E6760-E6757)</f>
        <v>0.26222600000000001</v>
      </c>
      <c r="I6759" s="492">
        <f>I6757+(E6759-E6757)*(I6760-I6757)/(E6760-E6757)</f>
        <v>16.966666666666665</v>
      </c>
      <c r="J6759" s="397">
        <f>J6757+(E6759-E6757)*(J6760-J6757)/(E6760-E6757)</f>
        <v>0.11616666666666667</v>
      </c>
      <c r="K6759" s="469">
        <f t="shared" si="575"/>
        <v>16.950264275853652</v>
      </c>
      <c r="L6759" s="469">
        <f t="shared" si="576"/>
        <v>-1.6402390813013312E-2</v>
      </c>
    </row>
    <row r="6760" spans="1:12">
      <c r="A6760" s="480" t="s">
        <v>123</v>
      </c>
      <c r="B6760" s="480">
        <f t="shared" si="573"/>
        <v>19</v>
      </c>
      <c r="C6760" s="480">
        <f t="shared" si="574"/>
        <v>0</v>
      </c>
      <c r="D6760" s="480">
        <f>D6757</f>
        <v>228</v>
      </c>
      <c r="E6760" s="480">
        <f t="shared" si="577"/>
        <v>111</v>
      </c>
      <c r="F6760" s="484">
        <v>4.4560000000000004</v>
      </c>
      <c r="G6760" s="480">
        <v>15</v>
      </c>
      <c r="H6760" s="482">
        <v>0.262484</v>
      </c>
      <c r="I6760" s="483">
        <v>17</v>
      </c>
      <c r="J6760" s="484">
        <v>0.11509999999999999</v>
      </c>
      <c r="K6760" s="469">
        <f t="shared" si="575"/>
        <v>16.976272839487361</v>
      </c>
      <c r="L6760" s="469">
        <f t="shared" si="576"/>
        <v>-2.372716051263879E-2</v>
      </c>
    </row>
    <row r="6761" spans="1:12">
      <c r="A6761" s="98" t="s">
        <v>123</v>
      </c>
      <c r="B6761" s="98">
        <f t="shared" si="573"/>
        <v>19</v>
      </c>
      <c r="C6761" s="98">
        <f t="shared" si="574"/>
        <v>0</v>
      </c>
      <c r="D6761" s="98">
        <f>D6760</f>
        <v>228</v>
      </c>
      <c r="E6761" s="98">
        <f t="shared" si="577"/>
        <v>112</v>
      </c>
      <c r="F6761" s="397">
        <f>F6760+(E6761-E6760)*(F6763-F6760)/(E6763-E6760)</f>
        <v>4.4671333333333338</v>
      </c>
      <c r="G6761" s="98">
        <v>15</v>
      </c>
      <c r="H6761" s="491">
        <f>H6760+(E6761-E6760)*(H6763-H6760)/(E6763-E6760)</f>
        <v>0.26274366666666665</v>
      </c>
      <c r="I6761" s="492">
        <f>I6760+(E6761-E6760)*(I6763-I6760)/(E6763-E6760)</f>
        <v>17.033333333333335</v>
      </c>
      <c r="J6761" s="397">
        <f>J6760+(E6761-E6760)*(J6763-J6760)/(E6763-E6760)</f>
        <v>0.11403333333333333</v>
      </c>
      <c r="K6761" s="469">
        <f t="shared" si="575"/>
        <v>17.001868741523744</v>
      </c>
      <c r="L6761" s="469">
        <f t="shared" si="576"/>
        <v>-3.1464591809591269E-2</v>
      </c>
    </row>
    <row r="6762" spans="1:12">
      <c r="A6762" s="98" t="s">
        <v>123</v>
      </c>
      <c r="B6762" s="98">
        <f t="shared" si="573"/>
        <v>19</v>
      </c>
      <c r="C6762" s="98">
        <f t="shared" si="574"/>
        <v>0</v>
      </c>
      <c r="D6762" s="98">
        <f>D6760</f>
        <v>228</v>
      </c>
      <c r="E6762" s="98">
        <f t="shared" si="577"/>
        <v>113</v>
      </c>
      <c r="F6762" s="397">
        <f>F6760+(E6762-E6760)*(F6763-F6760)/(E6763-E6760)</f>
        <v>4.4782666666666664</v>
      </c>
      <c r="G6762" s="98">
        <v>15</v>
      </c>
      <c r="H6762" s="491">
        <f>H6760+(E6762-E6760)*(H6763-H6760)/(E6763-E6760)</f>
        <v>0.26300333333333337</v>
      </c>
      <c r="I6762" s="492">
        <f>I6760+(E6762-E6760)*(I6763-I6760)/(E6763-E6760)</f>
        <v>17.066666666666666</v>
      </c>
      <c r="J6762" s="397">
        <f>J6760+(E6762-E6760)*(J6763-J6760)/(E6763-E6760)</f>
        <v>0.11296666666666666</v>
      </c>
      <c r="K6762" s="469">
        <f t="shared" si="575"/>
        <v>17.027414101215445</v>
      </c>
      <c r="L6762" s="469">
        <f t="shared" si="576"/>
        <v>-3.9252565451221244E-2</v>
      </c>
    </row>
    <row r="6763" spans="1:12">
      <c r="A6763" s="480" t="s">
        <v>123</v>
      </c>
      <c r="B6763" s="480">
        <f t="shared" si="573"/>
        <v>19</v>
      </c>
      <c r="C6763" s="480">
        <f t="shared" si="574"/>
        <v>0</v>
      </c>
      <c r="D6763" s="480">
        <f>D6760</f>
        <v>228</v>
      </c>
      <c r="E6763" s="480">
        <f t="shared" si="577"/>
        <v>114</v>
      </c>
      <c r="F6763" s="484">
        <v>4.4893999999999998</v>
      </c>
      <c r="G6763" s="480">
        <v>15</v>
      </c>
      <c r="H6763" s="482">
        <v>0.26326300000000002</v>
      </c>
      <c r="I6763" s="483">
        <v>17.100000000000001</v>
      </c>
      <c r="J6763" s="484">
        <v>0.1119</v>
      </c>
      <c r="K6763" s="469">
        <f t="shared" si="575"/>
        <v>17.05290906811819</v>
      </c>
      <c r="L6763" s="469">
        <f t="shared" si="576"/>
        <v>-4.7090931881811571E-2</v>
      </c>
    </row>
    <row r="6764" spans="1:12">
      <c r="A6764" s="98" t="s">
        <v>123</v>
      </c>
      <c r="B6764" s="98">
        <f t="shared" si="573"/>
        <v>19</v>
      </c>
      <c r="C6764" s="98">
        <f t="shared" si="574"/>
        <v>0</v>
      </c>
      <c r="D6764" s="98">
        <f>D6763</f>
        <v>228</v>
      </c>
      <c r="E6764" s="98">
        <f t="shared" si="577"/>
        <v>115</v>
      </c>
      <c r="F6764" s="397">
        <f>F6763+(E6764-E6763)*(F6766-F6763)/(E6766-E6763)</f>
        <v>4.5004333333333335</v>
      </c>
      <c r="G6764" s="98">
        <v>15</v>
      </c>
      <c r="H6764" s="491">
        <f>H6763+(E6764-E6763)*(H6766-H6763)/(E6766-E6763)</f>
        <v>0.26352400000000004</v>
      </c>
      <c r="I6764" s="492">
        <f>I6763+(E6764-E6763)*(I6766-I6763)/(E6766-E6763)</f>
        <v>17.100000000000001</v>
      </c>
      <c r="J6764" s="397">
        <f>J6763+(E6764-E6763)*(J6766-J6763)/(E6766-E6763)</f>
        <v>0.11083333333333334</v>
      </c>
      <c r="K6764" s="469">
        <f t="shared" si="575"/>
        <v>17.077887909007654</v>
      </c>
      <c r="L6764" s="469">
        <f t="shared" si="576"/>
        <v>-2.2112090992347788E-2</v>
      </c>
    </row>
    <row r="6765" spans="1:12">
      <c r="A6765" s="98" t="s">
        <v>123</v>
      </c>
      <c r="B6765" s="98">
        <f t="shared" si="573"/>
        <v>19</v>
      </c>
      <c r="C6765" s="98">
        <f t="shared" si="574"/>
        <v>0</v>
      </c>
      <c r="D6765" s="98">
        <f>D6763</f>
        <v>228</v>
      </c>
      <c r="E6765" s="98">
        <f t="shared" si="577"/>
        <v>116</v>
      </c>
      <c r="F6765" s="397">
        <f>F6763+(E6765-E6763)*(F6766-F6763)/(E6766-E6763)</f>
        <v>4.5114666666666663</v>
      </c>
      <c r="G6765" s="98">
        <v>15</v>
      </c>
      <c r="H6765" s="491">
        <f>H6763+(E6765-E6763)*(H6766-H6763)/(E6766-E6763)</f>
        <v>0.26378499999999999</v>
      </c>
      <c r="I6765" s="492">
        <f>I6763+(E6765-E6763)*(I6766-I6763)/(E6766-E6763)</f>
        <v>17.100000000000001</v>
      </c>
      <c r="J6765" s="397">
        <f>J6763+(E6765-E6763)*(J6766-J6763)/(E6766-E6763)</f>
        <v>0.10976666666666667</v>
      </c>
      <c r="K6765" s="469">
        <f t="shared" si="575"/>
        <v>17.102817319660581</v>
      </c>
      <c r="L6765" s="469">
        <f t="shared" si="576"/>
        <v>2.8173196605791873E-3</v>
      </c>
    </row>
    <row r="6766" spans="1:12">
      <c r="A6766" s="480" t="s">
        <v>123</v>
      </c>
      <c r="B6766" s="480">
        <f t="shared" si="573"/>
        <v>19</v>
      </c>
      <c r="C6766" s="480">
        <f t="shared" si="574"/>
        <v>0</v>
      </c>
      <c r="D6766" s="480">
        <f>D6763</f>
        <v>228</v>
      </c>
      <c r="E6766" s="480">
        <f t="shared" si="577"/>
        <v>117</v>
      </c>
      <c r="F6766" s="484">
        <v>4.5225</v>
      </c>
      <c r="G6766" s="480">
        <v>15</v>
      </c>
      <c r="H6766" s="482">
        <v>0.264046</v>
      </c>
      <c r="I6766" s="483">
        <v>17.100000000000001</v>
      </c>
      <c r="J6766" s="484">
        <v>0.1087</v>
      </c>
      <c r="K6766" s="469">
        <f t="shared" si="575"/>
        <v>17.12769744665702</v>
      </c>
      <c r="L6766" s="469">
        <f t="shared" si="576"/>
        <v>2.7697446657018787E-2</v>
      </c>
    </row>
    <row r="6767" spans="1:12">
      <c r="A6767" s="98" t="s">
        <v>123</v>
      </c>
      <c r="B6767" s="98">
        <f t="shared" si="573"/>
        <v>19</v>
      </c>
      <c r="C6767" s="98">
        <f t="shared" si="574"/>
        <v>0</v>
      </c>
      <c r="D6767" s="98">
        <f>D6766</f>
        <v>228</v>
      </c>
      <c r="E6767" s="98">
        <f t="shared" si="577"/>
        <v>118</v>
      </c>
      <c r="F6767" s="397">
        <f>F6766+(E6767-E6766)*(F6769-F6766)/(E6769-E6766)</f>
        <v>4.5334666666666665</v>
      </c>
      <c r="G6767" s="98">
        <v>15</v>
      </c>
      <c r="H6767" s="491">
        <f>H6766+(E6767-E6766)*(H6769-H6766)/(E6769-E6766)</f>
        <v>0.26430833333333331</v>
      </c>
      <c r="I6767" s="492">
        <f>I6766+(E6767-E6766)*(I6769-I6766)/(E6769-E6766)</f>
        <v>17.133333333333333</v>
      </c>
      <c r="J6767" s="397">
        <f>J6766+(E6767-E6766)*(J6769-J6766)/(E6769-E6766)</f>
        <v>0.10763333333333333</v>
      </c>
      <c r="K6767" s="469">
        <f t="shared" si="575"/>
        <v>17.152189677460036</v>
      </c>
      <c r="L6767" s="469">
        <f t="shared" si="576"/>
        <v>1.8856344126703561E-2</v>
      </c>
    </row>
    <row r="6768" spans="1:12">
      <c r="A6768" s="98" t="s">
        <v>123</v>
      </c>
      <c r="B6768" s="98">
        <f t="shared" si="573"/>
        <v>19</v>
      </c>
      <c r="C6768" s="98">
        <f t="shared" si="574"/>
        <v>0</v>
      </c>
      <c r="D6768" s="98">
        <f>D6766</f>
        <v>228</v>
      </c>
      <c r="E6768" s="98">
        <f t="shared" si="577"/>
        <v>119</v>
      </c>
      <c r="F6768" s="397">
        <f>F6766+(E6768-E6766)*(F6769-F6766)/(E6769-E6766)</f>
        <v>4.5444333333333331</v>
      </c>
      <c r="G6768" s="98">
        <v>15</v>
      </c>
      <c r="H6768" s="491">
        <f>H6766+(E6768-E6766)*(H6769-H6766)/(E6769-E6766)</f>
        <v>0.26457066666666668</v>
      </c>
      <c r="I6768" s="492">
        <f>I6766+(E6768-E6766)*(I6769-I6766)/(E6769-E6766)</f>
        <v>17.166666666666668</v>
      </c>
      <c r="J6768" s="397">
        <f>J6766+(E6768-E6766)*(J6769-J6766)/(E6769-E6766)</f>
        <v>0.10656666666666667</v>
      </c>
      <c r="K6768" s="469">
        <f t="shared" si="575"/>
        <v>17.176633338036968</v>
      </c>
      <c r="L6768" s="469">
        <f t="shared" si="576"/>
        <v>9.9666713703001619E-3</v>
      </c>
    </row>
    <row r="6769" spans="1:12">
      <c r="A6769" s="480" t="s">
        <v>123</v>
      </c>
      <c r="B6769" s="480">
        <f t="shared" si="573"/>
        <v>19</v>
      </c>
      <c r="C6769" s="480">
        <f t="shared" si="574"/>
        <v>0</v>
      </c>
      <c r="D6769" s="480">
        <f>D6766</f>
        <v>228</v>
      </c>
      <c r="E6769" s="480">
        <f t="shared" si="577"/>
        <v>120</v>
      </c>
      <c r="F6769" s="484">
        <v>4.5553999999999997</v>
      </c>
      <c r="G6769" s="480">
        <v>15</v>
      </c>
      <c r="H6769" s="482">
        <v>0.26483299999999999</v>
      </c>
      <c r="I6769" s="483">
        <v>17.2</v>
      </c>
      <c r="J6769" s="484">
        <v>0.1055</v>
      </c>
      <c r="K6769" s="469">
        <f t="shared" si="575"/>
        <v>17.201028572723189</v>
      </c>
      <c r="L6769" s="469">
        <f t="shared" si="576"/>
        <v>1.0285727231895692E-3</v>
      </c>
    </row>
    <row r="6770" spans="1:12">
      <c r="A6770" s="480" t="s">
        <v>123</v>
      </c>
      <c r="B6770" s="480">
        <f t="shared" si="573"/>
        <v>19</v>
      </c>
      <c r="C6770" s="480">
        <f t="shared" si="574"/>
        <v>6</v>
      </c>
      <c r="D6770" s="480">
        <v>234</v>
      </c>
      <c r="E6770" s="480">
        <v>90</v>
      </c>
      <c r="F6770" s="484">
        <v>4.2150999999999996</v>
      </c>
      <c r="G6770" s="480">
        <v>15</v>
      </c>
      <c r="H6770" s="482">
        <v>0.25288300000000002</v>
      </c>
      <c r="I6770" s="483">
        <v>16.7</v>
      </c>
      <c r="J6770" s="484">
        <v>0.1366</v>
      </c>
      <c r="K6770" s="469">
        <f t="shared" si="575"/>
        <v>16.668182519188711</v>
      </c>
      <c r="L6770" s="469">
        <f t="shared" si="576"/>
        <v>-3.1817480811287879E-2</v>
      </c>
    </row>
    <row r="6771" spans="1:12">
      <c r="A6771" s="98" t="s">
        <v>123</v>
      </c>
      <c r="B6771" s="98">
        <f t="shared" si="573"/>
        <v>19</v>
      </c>
      <c r="C6771" s="98">
        <f t="shared" si="574"/>
        <v>6</v>
      </c>
      <c r="D6771" s="98">
        <f>D6770</f>
        <v>234</v>
      </c>
      <c r="E6771" s="98">
        <f t="shared" ref="E6771:E6800" si="578">E6770+1</f>
        <v>91</v>
      </c>
      <c r="F6771" s="397">
        <f>F6770+(E6771-E6770)*(F6773-F6770)/(E6773-E6770)</f>
        <v>4.2268666666666661</v>
      </c>
      <c r="G6771" s="98">
        <v>15</v>
      </c>
      <c r="H6771" s="491">
        <f>H6770+(E6771-E6770)*(H6773-H6770)/(E6773-E6770)</f>
        <v>0.25315133333333334</v>
      </c>
      <c r="I6771" s="492">
        <f>I6770+(E6771-E6770)*(I6773-I6770)/(E6773-E6770)</f>
        <v>16.733333333333334</v>
      </c>
      <c r="J6771" s="397">
        <f>J6770+(E6771-E6770)*(J6773-J6770)/(E6773-E6770)</f>
        <v>0.13556666666666667</v>
      </c>
      <c r="K6771" s="469">
        <f t="shared" si="575"/>
        <v>16.696995473063541</v>
      </c>
      <c r="L6771" s="469">
        <f t="shared" si="576"/>
        <v>-3.6337860269792799E-2</v>
      </c>
    </row>
    <row r="6772" spans="1:12">
      <c r="A6772" s="98" t="s">
        <v>123</v>
      </c>
      <c r="B6772" s="98">
        <f t="shared" si="573"/>
        <v>19</v>
      </c>
      <c r="C6772" s="98">
        <f t="shared" si="574"/>
        <v>6</v>
      </c>
      <c r="D6772" s="98">
        <f>D6770</f>
        <v>234</v>
      </c>
      <c r="E6772" s="98">
        <f t="shared" si="578"/>
        <v>92</v>
      </c>
      <c r="F6772" s="397">
        <f>F6770+(E6772-E6770)*(F6773-F6770)/(E6773-E6770)</f>
        <v>4.2386333333333335</v>
      </c>
      <c r="G6772" s="98">
        <v>15</v>
      </c>
      <c r="H6772" s="491">
        <f>H6770+(E6772-E6770)*(H6773-H6770)/(E6773-E6770)</f>
        <v>0.25341966666666671</v>
      </c>
      <c r="I6772" s="492">
        <f>I6770+(E6772-E6770)*(I6773-I6770)/(E6773-E6770)</f>
        <v>16.766666666666666</v>
      </c>
      <c r="J6772" s="397">
        <f>J6770+(E6772-E6770)*(J6773-J6770)/(E6773-E6770)</f>
        <v>0.13453333333333334</v>
      </c>
      <c r="K6772" s="469">
        <f t="shared" si="575"/>
        <v>16.725747409764303</v>
      </c>
      <c r="L6772" s="469">
        <f t="shared" si="576"/>
        <v>-4.0919256902363088E-2</v>
      </c>
    </row>
    <row r="6773" spans="1:12">
      <c r="A6773" s="480" t="s">
        <v>123</v>
      </c>
      <c r="B6773" s="480">
        <f t="shared" si="573"/>
        <v>19</v>
      </c>
      <c r="C6773" s="480">
        <f t="shared" si="574"/>
        <v>6</v>
      </c>
      <c r="D6773" s="480">
        <f>D6770</f>
        <v>234</v>
      </c>
      <c r="E6773" s="480">
        <f t="shared" si="578"/>
        <v>93</v>
      </c>
      <c r="F6773" s="484">
        <v>4.2504</v>
      </c>
      <c r="G6773" s="480">
        <v>15</v>
      </c>
      <c r="H6773" s="482">
        <v>0.25368800000000002</v>
      </c>
      <c r="I6773" s="483">
        <v>16.8</v>
      </c>
      <c r="J6773" s="484">
        <v>0.13350000000000001</v>
      </c>
      <c r="K6773" s="469">
        <f t="shared" si="575"/>
        <v>16.754438522910029</v>
      </c>
      <c r="L6773" s="469">
        <f t="shared" si="576"/>
        <v>-4.5561477089972158E-2</v>
      </c>
    </row>
    <row r="6774" spans="1:12">
      <c r="A6774" s="98" t="s">
        <v>123</v>
      </c>
      <c r="B6774" s="98">
        <f t="shared" si="573"/>
        <v>19</v>
      </c>
      <c r="C6774" s="98">
        <f t="shared" si="574"/>
        <v>6</v>
      </c>
      <c r="D6774" s="98">
        <f>D6773</f>
        <v>234</v>
      </c>
      <c r="E6774" s="98">
        <f t="shared" si="578"/>
        <v>94</v>
      </c>
      <c r="F6774" s="397">
        <f>F6773+(E6774-E6773)*(F6776-F6773)/(E6776-E6773)</f>
        <v>4.2620666666666667</v>
      </c>
      <c r="G6774" s="98">
        <v>15</v>
      </c>
      <c r="H6774" s="491">
        <f>H6773+(E6774-E6773)*(H6776-H6773)/(E6776-E6773)</f>
        <v>0.25395733333333337</v>
      </c>
      <c r="I6774" s="492">
        <f>I6773+(E6774-E6773)*(I6776-I6773)/(E6776-E6773)</f>
        <v>16.8</v>
      </c>
      <c r="J6774" s="397">
        <f>J6773+(E6774-E6773)*(J6776-J6773)/(E6776-E6773)</f>
        <v>0.13250000000000001</v>
      </c>
      <c r="K6774" s="469">
        <f t="shared" si="575"/>
        <v>16.78260915219354</v>
      </c>
      <c r="L6774" s="469">
        <f t="shared" si="576"/>
        <v>-1.7390847806460386E-2</v>
      </c>
    </row>
    <row r="6775" spans="1:12">
      <c r="A6775" s="98" t="s">
        <v>123</v>
      </c>
      <c r="B6775" s="98">
        <f t="shared" si="573"/>
        <v>19</v>
      </c>
      <c r="C6775" s="98">
        <f t="shared" si="574"/>
        <v>6</v>
      </c>
      <c r="D6775" s="98">
        <f>D6773</f>
        <v>234</v>
      </c>
      <c r="E6775" s="98">
        <f t="shared" si="578"/>
        <v>95</v>
      </c>
      <c r="F6775" s="397">
        <f>F6773+(E6775-E6773)*(F6776-F6773)/(E6776-E6773)</f>
        <v>4.2737333333333334</v>
      </c>
      <c r="G6775" s="98">
        <v>15</v>
      </c>
      <c r="H6775" s="491">
        <f>H6773+(E6775-E6773)*(H6776-H6773)/(E6776-E6773)</f>
        <v>0.25422666666666666</v>
      </c>
      <c r="I6775" s="492">
        <f>I6773+(E6775-E6773)*(I6776-I6773)/(E6776-E6773)</f>
        <v>16.8</v>
      </c>
      <c r="J6775" s="397">
        <f>J6773+(E6775-E6773)*(J6776-J6773)/(E6776-E6773)</f>
        <v>0.13150000000000001</v>
      </c>
      <c r="K6775" s="469">
        <f t="shared" si="575"/>
        <v>16.810720092306081</v>
      </c>
      <c r="L6775" s="469">
        <f t="shared" si="576"/>
        <v>1.0720092306080176E-2</v>
      </c>
    </row>
    <row r="6776" spans="1:12">
      <c r="A6776" s="480" t="s">
        <v>123</v>
      </c>
      <c r="B6776" s="480">
        <f t="shared" si="573"/>
        <v>19</v>
      </c>
      <c r="C6776" s="480">
        <f t="shared" si="574"/>
        <v>6</v>
      </c>
      <c r="D6776" s="480">
        <f>D6773</f>
        <v>234</v>
      </c>
      <c r="E6776" s="480">
        <f t="shared" si="578"/>
        <v>96</v>
      </c>
      <c r="F6776" s="484">
        <v>4.2854000000000001</v>
      </c>
      <c r="G6776" s="480">
        <v>15</v>
      </c>
      <c r="H6776" s="482">
        <v>0.254496</v>
      </c>
      <c r="I6776" s="483">
        <v>16.8</v>
      </c>
      <c r="J6776" s="484">
        <v>0.1305</v>
      </c>
      <c r="K6776" s="469">
        <f t="shared" si="575"/>
        <v>16.838771532754937</v>
      </c>
      <c r="L6776" s="469">
        <f t="shared" si="576"/>
        <v>3.8771532754935834E-2</v>
      </c>
    </row>
    <row r="6777" spans="1:12">
      <c r="A6777" s="98" t="s">
        <v>123</v>
      </c>
      <c r="B6777" s="98">
        <f t="shared" si="573"/>
        <v>19</v>
      </c>
      <c r="C6777" s="98">
        <f t="shared" si="574"/>
        <v>6</v>
      </c>
      <c r="D6777" s="98">
        <f>D6776</f>
        <v>234</v>
      </c>
      <c r="E6777" s="98">
        <f t="shared" si="578"/>
        <v>97</v>
      </c>
      <c r="F6777" s="397">
        <f>F6776+(E6777-E6776)*(F6779-F6776)/(E6779-E6776)</f>
        <v>4.2969333333333335</v>
      </c>
      <c r="G6777" s="98">
        <v>15</v>
      </c>
      <c r="H6777" s="491">
        <f>H6776+(E6777-E6776)*(H6779-H6776)/(E6779-E6776)</f>
        <v>0.25476599999999999</v>
      </c>
      <c r="I6777" s="492">
        <f>I6776+(E6777-E6776)*(I6779-I6776)/(E6779-E6776)</f>
        <v>16.833333333333332</v>
      </c>
      <c r="J6777" s="397">
        <f>J6776+(E6777-E6776)*(J6779-J6776)/(E6779-E6776)</f>
        <v>0.12946666666666667</v>
      </c>
      <c r="K6777" s="469">
        <f t="shared" si="575"/>
        <v>16.8661961695569</v>
      </c>
      <c r="L6777" s="469">
        <f t="shared" si="576"/>
        <v>3.2862836223568337E-2</v>
      </c>
    </row>
    <row r="6778" spans="1:12">
      <c r="A6778" s="98" t="s">
        <v>123</v>
      </c>
      <c r="B6778" s="98">
        <f t="shared" si="573"/>
        <v>19</v>
      </c>
      <c r="C6778" s="98">
        <f t="shared" si="574"/>
        <v>6</v>
      </c>
      <c r="D6778" s="98">
        <f>D6776</f>
        <v>234</v>
      </c>
      <c r="E6778" s="98">
        <f t="shared" si="578"/>
        <v>98</v>
      </c>
      <c r="F6778" s="397">
        <f>F6776+(E6778-E6776)*(F6779-F6776)/(E6779-E6776)</f>
        <v>4.3084666666666669</v>
      </c>
      <c r="G6778" s="98">
        <v>15</v>
      </c>
      <c r="H6778" s="491">
        <f>H6776+(E6778-E6776)*(H6779-H6776)/(E6779-E6776)</f>
        <v>0.25503599999999998</v>
      </c>
      <c r="I6778" s="492">
        <f>I6776+(E6778-E6776)*(I6779-I6776)/(E6779-E6776)</f>
        <v>16.866666666666667</v>
      </c>
      <c r="J6778" s="397">
        <f>J6776+(E6778-E6776)*(J6779-J6776)/(E6779-E6776)</f>
        <v>0.12843333333333334</v>
      </c>
      <c r="K6778" s="469">
        <f t="shared" si="575"/>
        <v>16.89356273885517</v>
      </c>
      <c r="L6778" s="469">
        <f t="shared" si="576"/>
        <v>2.6896072188502984E-2</v>
      </c>
    </row>
    <row r="6779" spans="1:12">
      <c r="A6779" s="480" t="s">
        <v>123</v>
      </c>
      <c r="B6779" s="480">
        <f t="shared" si="573"/>
        <v>19</v>
      </c>
      <c r="C6779" s="480">
        <f t="shared" si="574"/>
        <v>6</v>
      </c>
      <c r="D6779" s="480">
        <f>D6776</f>
        <v>234</v>
      </c>
      <c r="E6779" s="480">
        <f t="shared" si="578"/>
        <v>99</v>
      </c>
      <c r="F6779" s="484">
        <v>4.32</v>
      </c>
      <c r="G6779" s="480">
        <v>15</v>
      </c>
      <c r="H6779" s="482">
        <v>0.25530599999999998</v>
      </c>
      <c r="I6779" s="483">
        <v>16.899999999999999</v>
      </c>
      <c r="J6779" s="484">
        <v>0.12740000000000001</v>
      </c>
      <c r="K6779" s="469">
        <f t="shared" si="575"/>
        <v>16.920871424878385</v>
      </c>
      <c r="L6779" s="469">
        <f t="shared" si="576"/>
        <v>2.0871424878386335E-2</v>
      </c>
    </row>
    <row r="6780" spans="1:12">
      <c r="A6780" s="98" t="s">
        <v>123</v>
      </c>
      <c r="B6780" s="98">
        <f t="shared" si="573"/>
        <v>19</v>
      </c>
      <c r="C6780" s="98">
        <f t="shared" si="574"/>
        <v>6</v>
      </c>
      <c r="D6780" s="98">
        <f>D6779</f>
        <v>234</v>
      </c>
      <c r="E6780" s="98">
        <f t="shared" si="578"/>
        <v>100</v>
      </c>
      <c r="F6780" s="397">
        <f>F6779+(E6780-E6779)*(F6782-F6779)/(E6782-E6779)</f>
        <v>4.3314666666666666</v>
      </c>
      <c r="G6780" s="98">
        <v>15</v>
      </c>
      <c r="H6780" s="491">
        <f>H6779+(E6780-E6779)*(H6782-H6779)/(E6782-E6779)</f>
        <v>0.25557666666666667</v>
      </c>
      <c r="I6780" s="492">
        <f>I6779+(E6780-E6779)*(I6782-I6779)/(E6782-E6779)</f>
        <v>16.933333333333334</v>
      </c>
      <c r="J6780" s="397">
        <f>J6779+(E6780-E6779)*(J6782-J6779)/(E6782-E6779)</f>
        <v>0.12640000000000001</v>
      </c>
      <c r="K6780" s="469">
        <f t="shared" si="575"/>
        <v>16.947817354218564</v>
      </c>
      <c r="L6780" s="469">
        <f t="shared" si="576"/>
        <v>1.4484020885230819E-2</v>
      </c>
    </row>
    <row r="6781" spans="1:12">
      <c r="A6781" s="98" t="s">
        <v>123</v>
      </c>
      <c r="B6781" s="98">
        <f t="shared" ref="B6781:B6844" si="579">INT(D6781/12)</f>
        <v>19</v>
      </c>
      <c r="C6781" s="98">
        <f t="shared" ref="C6781:C6844" si="580">D6781-B6781*12</f>
        <v>6</v>
      </c>
      <c r="D6781" s="98">
        <f>D6779</f>
        <v>234</v>
      </c>
      <c r="E6781" s="98">
        <f t="shared" si="578"/>
        <v>101</v>
      </c>
      <c r="F6781" s="397">
        <f>F6779+(E6781-E6779)*(F6782-F6779)/(E6782-E6779)</f>
        <v>4.3429333333333338</v>
      </c>
      <c r="G6781" s="98">
        <v>15</v>
      </c>
      <c r="H6781" s="491">
        <f>H6779+(E6781-E6779)*(H6782-H6779)/(E6782-E6779)</f>
        <v>0.25584733333333332</v>
      </c>
      <c r="I6781" s="492">
        <f>I6779+(E6781-E6779)*(I6782-I6779)/(E6782-E6779)</f>
        <v>16.966666666666665</v>
      </c>
      <c r="J6781" s="397">
        <f>J6779+(E6781-E6779)*(J6782-J6779)/(E6782-E6779)</f>
        <v>0.12540000000000001</v>
      </c>
      <c r="K6781" s="469">
        <f t="shared" si="575"/>
        <v>16.974706270145479</v>
      </c>
      <c r="L6781" s="469">
        <f t="shared" si="576"/>
        <v>8.0396034788137172E-3</v>
      </c>
    </row>
    <row r="6782" spans="1:12">
      <c r="A6782" s="480" t="s">
        <v>123</v>
      </c>
      <c r="B6782" s="480">
        <f t="shared" si="579"/>
        <v>19</v>
      </c>
      <c r="C6782" s="480">
        <f t="shared" si="580"/>
        <v>6</v>
      </c>
      <c r="D6782" s="480">
        <f>D6779</f>
        <v>234</v>
      </c>
      <c r="E6782" s="480">
        <f t="shared" si="578"/>
        <v>102</v>
      </c>
      <c r="F6782" s="484">
        <v>4.3544</v>
      </c>
      <c r="G6782" s="480">
        <v>15</v>
      </c>
      <c r="H6782" s="482">
        <v>0.25611800000000001</v>
      </c>
      <c r="I6782" s="483">
        <v>17</v>
      </c>
      <c r="J6782" s="484">
        <v>0.1244</v>
      </c>
      <c r="K6782" s="469">
        <f t="shared" si="575"/>
        <v>17.001538353415221</v>
      </c>
      <c r="L6782" s="469">
        <f t="shared" si="576"/>
        <v>1.5383534152206835E-3</v>
      </c>
    </row>
    <row r="6783" spans="1:12">
      <c r="A6783" s="98" t="s">
        <v>123</v>
      </c>
      <c r="B6783" s="98">
        <f t="shared" si="579"/>
        <v>19</v>
      </c>
      <c r="C6783" s="98">
        <f t="shared" si="580"/>
        <v>6</v>
      </c>
      <c r="D6783" s="98">
        <f>D6782</f>
        <v>234</v>
      </c>
      <c r="E6783" s="98">
        <f t="shared" si="578"/>
        <v>103</v>
      </c>
      <c r="F6783" s="397">
        <f>F6782+(E6783-E6782)*(F6785-F6782)/(E6785-E6782)</f>
        <v>4.3658000000000001</v>
      </c>
      <c r="G6783" s="98">
        <v>15</v>
      </c>
      <c r="H6783" s="491">
        <f>H6782+(E6783-E6782)*(H6785-H6782)/(E6785-E6782)</f>
        <v>0.25639000000000001</v>
      </c>
      <c r="I6783" s="492">
        <f>I6782+(E6783-E6782)*(I6785-I6782)/(E6785-E6782)</f>
        <v>17.033333333333335</v>
      </c>
      <c r="J6783" s="397">
        <f>J6782+(E6783-E6782)*(J6785-J6782)/(E6785-E6782)</f>
        <v>0.1234</v>
      </c>
      <c r="K6783" s="469">
        <f t="shared" si="575"/>
        <v>17.02796520925153</v>
      </c>
      <c r="L6783" s="469">
        <f t="shared" si="576"/>
        <v>-5.3681240818050924E-3</v>
      </c>
    </row>
    <row r="6784" spans="1:12">
      <c r="A6784" s="98" t="s">
        <v>123</v>
      </c>
      <c r="B6784" s="98">
        <f t="shared" si="579"/>
        <v>19</v>
      </c>
      <c r="C6784" s="98">
        <f t="shared" si="580"/>
        <v>6</v>
      </c>
      <c r="D6784" s="98">
        <f>D6782</f>
        <v>234</v>
      </c>
      <c r="E6784" s="98">
        <f t="shared" si="578"/>
        <v>104</v>
      </c>
      <c r="F6784" s="397">
        <f>F6782+(E6784-E6782)*(F6785-F6782)/(E6785-E6782)</f>
        <v>4.3772000000000002</v>
      </c>
      <c r="G6784" s="98">
        <v>15</v>
      </c>
      <c r="H6784" s="491">
        <f>H6782+(E6784-E6782)*(H6785-H6782)/(E6785-E6782)</f>
        <v>0.256662</v>
      </c>
      <c r="I6784" s="492">
        <f>I6782+(E6784-E6782)*(I6785-I6782)/(E6785-E6782)</f>
        <v>17.066666666666666</v>
      </c>
      <c r="J6784" s="397">
        <f>J6782+(E6784-E6782)*(J6785-J6782)/(E6785-E6782)</f>
        <v>0.12239999999999999</v>
      </c>
      <c r="K6784" s="469">
        <f t="shared" si="575"/>
        <v>17.054336052863299</v>
      </c>
      <c r="L6784" s="469">
        <f t="shared" si="576"/>
        <v>-1.233061380336764E-2</v>
      </c>
    </row>
    <row r="6785" spans="1:12">
      <c r="A6785" s="480" t="s">
        <v>123</v>
      </c>
      <c r="B6785" s="480">
        <f t="shared" si="579"/>
        <v>19</v>
      </c>
      <c r="C6785" s="480">
        <f t="shared" si="580"/>
        <v>6</v>
      </c>
      <c r="D6785" s="480">
        <f>D6782</f>
        <v>234</v>
      </c>
      <c r="E6785" s="480">
        <f t="shared" si="578"/>
        <v>105</v>
      </c>
      <c r="F6785" s="484">
        <v>4.3886000000000003</v>
      </c>
      <c r="G6785" s="480">
        <v>15</v>
      </c>
      <c r="H6785" s="482">
        <v>0.256934</v>
      </c>
      <c r="I6785" s="483">
        <v>17.100000000000001</v>
      </c>
      <c r="J6785" s="484">
        <v>0.12139999999999999</v>
      </c>
      <c r="K6785" s="469">
        <f t="shared" si="575"/>
        <v>17.080651062140472</v>
      </c>
      <c r="L6785" s="469">
        <f t="shared" si="576"/>
        <v>-1.9348937859529514E-2</v>
      </c>
    </row>
    <row r="6786" spans="1:12">
      <c r="A6786" s="98" t="s">
        <v>123</v>
      </c>
      <c r="B6786" s="98">
        <f t="shared" si="579"/>
        <v>19</v>
      </c>
      <c r="C6786" s="98">
        <f t="shared" si="580"/>
        <v>6</v>
      </c>
      <c r="D6786" s="98">
        <f>D6785</f>
        <v>234</v>
      </c>
      <c r="E6786" s="98">
        <f t="shared" si="578"/>
        <v>106</v>
      </c>
      <c r="F6786" s="397">
        <f>F6785+(E6786-E6785)*(F6788-F6785)/(E6788-E6785)</f>
        <v>4.399866666666667</v>
      </c>
      <c r="G6786" s="98">
        <v>15</v>
      </c>
      <c r="H6786" s="491">
        <f>H6785+(E6786-E6785)*(H6788-H6785)/(E6788-E6785)</f>
        <v>0.25720700000000002</v>
      </c>
      <c r="I6786" s="492">
        <f>I6785+(E6786-E6785)*(I6788-I6785)/(E6788-E6785)</f>
        <v>17.133333333333333</v>
      </c>
      <c r="J6786" s="397">
        <f>J6785+(E6786-E6785)*(J6788-J6785)/(E6788-E6785)</f>
        <v>0.12036666666666666</v>
      </c>
      <c r="K6786" s="469">
        <f t="shared" si="575"/>
        <v>17.106325514728084</v>
      </c>
      <c r="L6786" s="469">
        <f t="shared" si="576"/>
        <v>-2.7007818605248701E-2</v>
      </c>
    </row>
    <row r="6787" spans="1:12">
      <c r="A6787" s="98" t="s">
        <v>123</v>
      </c>
      <c r="B6787" s="98">
        <f t="shared" si="579"/>
        <v>19</v>
      </c>
      <c r="C6787" s="98">
        <f t="shared" si="580"/>
        <v>6</v>
      </c>
      <c r="D6787" s="98">
        <f>D6785</f>
        <v>234</v>
      </c>
      <c r="E6787" s="98">
        <f t="shared" si="578"/>
        <v>107</v>
      </c>
      <c r="F6787" s="397">
        <f>F6785+(E6787-E6785)*(F6788-F6785)/(E6788-E6785)</f>
        <v>4.4111333333333329</v>
      </c>
      <c r="G6787" s="98">
        <v>15</v>
      </c>
      <c r="H6787" s="491">
        <f>H6785+(E6787-E6785)*(H6788-H6785)/(E6788-E6785)</f>
        <v>0.25747999999999999</v>
      </c>
      <c r="I6787" s="492">
        <f>I6785+(E6787-E6785)*(I6788-I6785)/(E6788-E6785)</f>
        <v>17.166666666666668</v>
      </c>
      <c r="J6787" s="397">
        <f>J6785+(E6787-E6785)*(J6788-J6785)/(E6788-E6785)</f>
        <v>0.11933333333333333</v>
      </c>
      <c r="K6787" s="469">
        <f t="shared" si="575"/>
        <v>17.131945523276887</v>
      </c>
      <c r="L6787" s="469">
        <f t="shared" si="576"/>
        <v>-3.4721143389781162E-2</v>
      </c>
    </row>
    <row r="6788" spans="1:12">
      <c r="A6788" s="480" t="s">
        <v>123</v>
      </c>
      <c r="B6788" s="480">
        <f t="shared" si="579"/>
        <v>19</v>
      </c>
      <c r="C6788" s="480">
        <f t="shared" si="580"/>
        <v>6</v>
      </c>
      <c r="D6788" s="480">
        <f>D6785</f>
        <v>234</v>
      </c>
      <c r="E6788" s="480">
        <f t="shared" si="578"/>
        <v>108</v>
      </c>
      <c r="F6788" s="484">
        <v>4.4223999999999997</v>
      </c>
      <c r="G6788" s="480">
        <v>15</v>
      </c>
      <c r="H6788" s="482">
        <v>0.25775300000000001</v>
      </c>
      <c r="I6788" s="483">
        <v>17.2</v>
      </c>
      <c r="J6788" s="484">
        <v>0.1183</v>
      </c>
      <c r="K6788" s="469">
        <f t="shared" si="575"/>
        <v>17.157511260780669</v>
      </c>
      <c r="L6788" s="469">
        <f t="shared" si="576"/>
        <v>-4.248873921932983E-2</v>
      </c>
    </row>
    <row r="6789" spans="1:12">
      <c r="A6789" s="98" t="s">
        <v>123</v>
      </c>
      <c r="B6789" s="98">
        <f t="shared" si="579"/>
        <v>19</v>
      </c>
      <c r="C6789" s="98">
        <f t="shared" si="580"/>
        <v>6</v>
      </c>
      <c r="D6789" s="98">
        <f>D6788</f>
        <v>234</v>
      </c>
      <c r="E6789" s="98">
        <f t="shared" si="578"/>
        <v>109</v>
      </c>
      <c r="F6789" s="397">
        <f>F6788+(E6789-E6788)*(F6791-F6788)/(E6791-E6788)</f>
        <v>4.4336000000000002</v>
      </c>
      <c r="G6789" s="98">
        <v>15</v>
      </c>
      <c r="H6789" s="491">
        <f>H6788+(E6789-E6788)*(H6791-H6788)/(E6791-E6788)</f>
        <v>0.25802700000000001</v>
      </c>
      <c r="I6789" s="492">
        <f>I6788+(E6789-E6788)*(I6791-I6788)/(E6791-E6788)</f>
        <v>17.2</v>
      </c>
      <c r="J6789" s="397">
        <f>J6788+(E6789-E6788)*(J6791-J6788)/(E6791-E6788)</f>
        <v>0.1173</v>
      </c>
      <c r="K6789" s="469">
        <f t="shared" si="575"/>
        <v>17.182697934712259</v>
      </c>
      <c r="L6789" s="469">
        <f t="shared" si="576"/>
        <v>-1.7302065287740476E-2</v>
      </c>
    </row>
    <row r="6790" spans="1:12">
      <c r="A6790" s="98" t="s">
        <v>123</v>
      </c>
      <c r="B6790" s="98">
        <f t="shared" si="579"/>
        <v>19</v>
      </c>
      <c r="C6790" s="98">
        <f t="shared" si="580"/>
        <v>6</v>
      </c>
      <c r="D6790" s="98">
        <f>D6788</f>
        <v>234</v>
      </c>
      <c r="E6790" s="98">
        <f t="shared" si="578"/>
        <v>110</v>
      </c>
      <c r="F6790" s="397">
        <f>F6788+(E6790-E6788)*(F6791-F6788)/(E6791-E6788)</f>
        <v>4.4447999999999999</v>
      </c>
      <c r="G6790" s="98">
        <v>15</v>
      </c>
      <c r="H6790" s="491">
        <f>H6788+(E6790-E6788)*(H6791-H6788)/(E6791-E6788)</f>
        <v>0.258301</v>
      </c>
      <c r="I6790" s="492">
        <f>I6788+(E6790-E6788)*(I6791-I6788)/(E6791-E6788)</f>
        <v>17.2</v>
      </c>
      <c r="J6790" s="397">
        <f>J6788+(E6790-E6788)*(J6791-J6788)/(E6791-E6788)</f>
        <v>0.1163</v>
      </c>
      <c r="K6790" s="469">
        <f t="shared" si="575"/>
        <v>17.207831173708193</v>
      </c>
      <c r="L6790" s="469">
        <f t="shared" si="576"/>
        <v>7.8311737081939725E-3</v>
      </c>
    </row>
    <row r="6791" spans="1:12">
      <c r="A6791" s="480" t="s">
        <v>123</v>
      </c>
      <c r="B6791" s="480">
        <f t="shared" si="579"/>
        <v>19</v>
      </c>
      <c r="C6791" s="480">
        <f t="shared" si="580"/>
        <v>6</v>
      </c>
      <c r="D6791" s="480">
        <f>D6788</f>
        <v>234</v>
      </c>
      <c r="E6791" s="480">
        <f t="shared" si="578"/>
        <v>111</v>
      </c>
      <c r="F6791" s="484">
        <v>4.4560000000000004</v>
      </c>
      <c r="G6791" s="480">
        <v>15</v>
      </c>
      <c r="H6791" s="482">
        <v>0.258575</v>
      </c>
      <c r="I6791" s="483">
        <v>17.2</v>
      </c>
      <c r="J6791" s="484">
        <v>0.1153</v>
      </c>
      <c r="K6791" s="469">
        <f t="shared" si="575"/>
        <v>17.232911147636084</v>
      </c>
      <c r="L6791" s="469">
        <f t="shared" si="576"/>
        <v>3.2911147636085047E-2</v>
      </c>
    </row>
    <row r="6792" spans="1:12">
      <c r="A6792" s="98" t="s">
        <v>123</v>
      </c>
      <c r="B6792" s="98">
        <f t="shared" si="579"/>
        <v>19</v>
      </c>
      <c r="C6792" s="98">
        <f t="shared" si="580"/>
        <v>6</v>
      </c>
      <c r="D6792" s="98">
        <f>D6791</f>
        <v>234</v>
      </c>
      <c r="E6792" s="98">
        <f t="shared" si="578"/>
        <v>112</v>
      </c>
      <c r="F6792" s="397">
        <f>F6791+(E6792-E6791)*(F6794-F6791)/(E6794-E6791)</f>
        <v>4.4671333333333338</v>
      </c>
      <c r="G6792" s="98">
        <v>15</v>
      </c>
      <c r="H6792" s="491">
        <f>H6791+(E6792-E6791)*(H6794-H6791)/(E6794-E6791)</f>
        <v>0.25885066666666667</v>
      </c>
      <c r="I6792" s="492">
        <f>I6791+(E6792-E6791)*(I6794-I6791)/(E6794-E6791)</f>
        <v>17.233333333333334</v>
      </c>
      <c r="J6792" s="397">
        <f>J6791+(E6792-E6791)*(J6794-J6791)/(E6794-E6791)</f>
        <v>0.1143</v>
      </c>
      <c r="K6792" s="469">
        <f t="shared" si="575"/>
        <v>17.257569357879447</v>
      </c>
      <c r="L6792" s="469">
        <f t="shared" si="576"/>
        <v>2.4236024546112844E-2</v>
      </c>
    </row>
    <row r="6793" spans="1:12">
      <c r="A6793" s="98" t="s">
        <v>123</v>
      </c>
      <c r="B6793" s="98">
        <f t="shared" si="579"/>
        <v>19</v>
      </c>
      <c r="C6793" s="98">
        <f t="shared" si="580"/>
        <v>6</v>
      </c>
      <c r="D6793" s="98">
        <f>D6791</f>
        <v>234</v>
      </c>
      <c r="E6793" s="98">
        <f t="shared" si="578"/>
        <v>113</v>
      </c>
      <c r="F6793" s="397">
        <f>F6791+(E6793-E6791)*(F6794-F6791)/(E6794-E6791)</f>
        <v>4.4782666666666664</v>
      </c>
      <c r="G6793" s="98">
        <v>15</v>
      </c>
      <c r="H6793" s="491">
        <f>H6791+(E6793-E6791)*(H6794-H6791)/(E6794-E6791)</f>
        <v>0.25912633333333335</v>
      </c>
      <c r="I6793" s="492">
        <f>I6791+(E6793-E6791)*(I6794-I6791)/(E6794-E6791)</f>
        <v>17.266666666666666</v>
      </c>
      <c r="J6793" s="397">
        <f>J6791+(E6793-E6791)*(J6794-J6791)/(E6794-E6791)</f>
        <v>0.1133</v>
      </c>
      <c r="K6793" s="469">
        <f t="shared" si="575"/>
        <v>17.282175103778208</v>
      </c>
      <c r="L6793" s="469">
        <f t="shared" si="576"/>
        <v>1.550843711154215E-2</v>
      </c>
    </row>
    <row r="6794" spans="1:12">
      <c r="A6794" s="480" t="s">
        <v>123</v>
      </c>
      <c r="B6794" s="480">
        <f t="shared" si="579"/>
        <v>19</v>
      </c>
      <c r="C6794" s="480">
        <f t="shared" si="580"/>
        <v>6</v>
      </c>
      <c r="D6794" s="480">
        <f>D6791</f>
        <v>234</v>
      </c>
      <c r="E6794" s="480">
        <f t="shared" si="578"/>
        <v>114</v>
      </c>
      <c r="F6794" s="484">
        <v>4.4893999999999998</v>
      </c>
      <c r="G6794" s="480">
        <v>15</v>
      </c>
      <c r="H6794" s="482">
        <v>0.25940200000000002</v>
      </c>
      <c r="I6794" s="483">
        <v>17.3</v>
      </c>
      <c r="J6794" s="484">
        <v>0.1123</v>
      </c>
      <c r="K6794" s="469">
        <f t="shared" si="575"/>
        <v>17.306728552594041</v>
      </c>
      <c r="L6794" s="469">
        <f t="shared" si="576"/>
        <v>6.7285525940405932E-3</v>
      </c>
    </row>
    <row r="6795" spans="1:12">
      <c r="A6795" s="98" t="s">
        <v>123</v>
      </c>
      <c r="B6795" s="98">
        <f t="shared" si="579"/>
        <v>19</v>
      </c>
      <c r="C6795" s="98">
        <f t="shared" si="580"/>
        <v>6</v>
      </c>
      <c r="D6795" s="98">
        <f>D6794</f>
        <v>234</v>
      </c>
      <c r="E6795" s="98">
        <f t="shared" si="578"/>
        <v>115</v>
      </c>
      <c r="F6795" s="397">
        <f>F6794+(E6795-E6794)*(F6797-F6794)/(E6797-E6794)</f>
        <v>4.5004333333333335</v>
      </c>
      <c r="G6795" s="98">
        <v>15</v>
      </c>
      <c r="H6795" s="491">
        <f>H6794+(E6795-E6794)*(H6797-H6794)/(E6797-E6794)</f>
        <v>0.25967866666666667</v>
      </c>
      <c r="I6795" s="492">
        <f>I6794+(E6795-E6794)*(I6797-I6794)/(E6797-E6794)</f>
        <v>17.333333333333332</v>
      </c>
      <c r="J6795" s="397">
        <f>J6794+(E6795-E6794)*(J6797-J6794)/(E6797-E6794)</f>
        <v>0.11126666666666667</v>
      </c>
      <c r="K6795" s="469">
        <f t="shared" ref="K6795:K6858" si="581">F6795/H6795</f>
        <v>17.330778038498863</v>
      </c>
      <c r="L6795" s="469">
        <f t="shared" ref="L6795:L6858" si="582">K6795-I6795</f>
        <v>-2.5552948344689241E-3</v>
      </c>
    </row>
    <row r="6796" spans="1:12">
      <c r="A6796" s="98" t="s">
        <v>123</v>
      </c>
      <c r="B6796" s="98">
        <f t="shared" si="579"/>
        <v>19</v>
      </c>
      <c r="C6796" s="98">
        <f t="shared" si="580"/>
        <v>6</v>
      </c>
      <c r="D6796" s="98">
        <f>D6794</f>
        <v>234</v>
      </c>
      <c r="E6796" s="98">
        <f t="shared" si="578"/>
        <v>116</v>
      </c>
      <c r="F6796" s="397">
        <f>F6794+(E6796-E6794)*(F6797-F6794)/(E6797-E6794)</f>
        <v>4.5114666666666663</v>
      </c>
      <c r="G6796" s="98">
        <v>15</v>
      </c>
      <c r="H6796" s="491">
        <f>H6794+(E6796-E6794)*(H6797-H6794)/(E6797-E6794)</f>
        <v>0.25995533333333337</v>
      </c>
      <c r="I6796" s="492">
        <f>I6794+(E6796-E6794)*(I6797-I6794)/(E6797-E6794)</f>
        <v>17.366666666666667</v>
      </c>
      <c r="J6796" s="397">
        <f>J6794+(E6796-E6794)*(J6797-J6794)/(E6797-E6794)</f>
        <v>0.11023333333333334</v>
      </c>
      <c r="K6796" s="469">
        <f t="shared" si="581"/>
        <v>17.354776333370086</v>
      </c>
      <c r="L6796" s="469">
        <f t="shared" si="582"/>
        <v>-1.1890333296580735E-2</v>
      </c>
    </row>
    <row r="6797" spans="1:12">
      <c r="A6797" s="480" t="s">
        <v>123</v>
      </c>
      <c r="B6797" s="480">
        <f t="shared" si="579"/>
        <v>19</v>
      </c>
      <c r="C6797" s="480">
        <f t="shared" si="580"/>
        <v>6</v>
      </c>
      <c r="D6797" s="480">
        <f>D6794</f>
        <v>234</v>
      </c>
      <c r="E6797" s="480">
        <f t="shared" si="578"/>
        <v>117</v>
      </c>
      <c r="F6797" s="484">
        <v>4.5225</v>
      </c>
      <c r="G6797" s="480">
        <v>15</v>
      </c>
      <c r="H6797" s="482">
        <v>0.26023200000000002</v>
      </c>
      <c r="I6797" s="483">
        <v>17.399999999999999</v>
      </c>
      <c r="J6797" s="484">
        <v>0.10920000000000001</v>
      </c>
      <c r="K6797" s="469">
        <f t="shared" si="581"/>
        <v>17.378723600479571</v>
      </c>
      <c r="L6797" s="469">
        <f t="shared" si="582"/>
        <v>-2.1276399520427702E-2</v>
      </c>
    </row>
    <row r="6798" spans="1:12">
      <c r="A6798" s="98" t="s">
        <v>123</v>
      </c>
      <c r="B6798" s="98">
        <f t="shared" si="579"/>
        <v>19</v>
      </c>
      <c r="C6798" s="98">
        <f t="shared" si="580"/>
        <v>6</v>
      </c>
      <c r="D6798" s="98">
        <f>D6797</f>
        <v>234</v>
      </c>
      <c r="E6798" s="98">
        <f t="shared" si="578"/>
        <v>118</v>
      </c>
      <c r="F6798" s="397">
        <f>F6797+(E6798-E6797)*(F6800-F6797)/(E6800-E6797)</f>
        <v>4.5334666666666665</v>
      </c>
      <c r="G6798" s="98">
        <v>15</v>
      </c>
      <c r="H6798" s="491">
        <f>H6797+(E6798-E6797)*(H6800-H6797)/(E6800-E6797)</f>
        <v>0.26051066666666667</v>
      </c>
      <c r="I6798" s="492">
        <f>I6797+(E6798-E6797)*(I6800-I6797)/(E6800-E6797)</f>
        <v>17.433333333333334</v>
      </c>
      <c r="J6798" s="397">
        <f>J6797+(E6798-E6797)*(J6800-J6797)/(E6800-E6797)</f>
        <v>0.1082</v>
      </c>
      <c r="K6798" s="469">
        <f t="shared" si="581"/>
        <v>17.402230490882012</v>
      </c>
      <c r="L6798" s="469">
        <f t="shared" si="582"/>
        <v>-3.1102842451321777E-2</v>
      </c>
    </row>
    <row r="6799" spans="1:12">
      <c r="A6799" s="98" t="s">
        <v>123</v>
      </c>
      <c r="B6799" s="98">
        <f t="shared" si="579"/>
        <v>19</v>
      </c>
      <c r="C6799" s="98">
        <f t="shared" si="580"/>
        <v>6</v>
      </c>
      <c r="D6799" s="98">
        <f>D6797</f>
        <v>234</v>
      </c>
      <c r="E6799" s="98">
        <f t="shared" si="578"/>
        <v>119</v>
      </c>
      <c r="F6799" s="397">
        <f>F6797+(E6799-E6797)*(F6800-F6797)/(E6800-E6797)</f>
        <v>4.5444333333333331</v>
      </c>
      <c r="G6799" s="98">
        <v>15</v>
      </c>
      <c r="H6799" s="491">
        <f>H6797+(E6799-E6797)*(H6800-H6797)/(E6800-E6797)</f>
        <v>0.26078933333333337</v>
      </c>
      <c r="I6799" s="492">
        <f>I6797+(E6799-E6797)*(I6800-I6797)/(E6800-E6797)</f>
        <v>17.466666666666665</v>
      </c>
      <c r="J6799" s="397">
        <f>J6797+(E6799-E6797)*(J6800-J6797)/(E6800-E6797)</f>
        <v>0.1072</v>
      </c>
      <c r="K6799" s="469">
        <f t="shared" si="581"/>
        <v>17.42568714466849</v>
      </c>
      <c r="L6799" s="469">
        <f t="shared" si="582"/>
        <v>-4.0979521998174562E-2</v>
      </c>
    </row>
    <row r="6800" spans="1:12">
      <c r="A6800" s="480" t="s">
        <v>123</v>
      </c>
      <c r="B6800" s="480">
        <f t="shared" si="579"/>
        <v>19</v>
      </c>
      <c r="C6800" s="480">
        <f t="shared" si="580"/>
        <v>6</v>
      </c>
      <c r="D6800" s="480">
        <f>D6797</f>
        <v>234</v>
      </c>
      <c r="E6800" s="480">
        <f t="shared" si="578"/>
        <v>120</v>
      </c>
      <c r="F6800" s="484">
        <v>4.5553999999999997</v>
      </c>
      <c r="G6800" s="480">
        <v>15</v>
      </c>
      <c r="H6800" s="482">
        <v>0.26106800000000002</v>
      </c>
      <c r="I6800" s="483">
        <v>17.5</v>
      </c>
      <c r="J6800" s="484">
        <v>0.1062</v>
      </c>
      <c r="K6800" s="469">
        <f t="shared" si="581"/>
        <v>17.449093722708255</v>
      </c>
      <c r="L6800" s="469">
        <f t="shared" si="582"/>
        <v>-5.0906277291744573E-2</v>
      </c>
    </row>
    <row r="6801" spans="1:12">
      <c r="A6801" s="480" t="s">
        <v>123</v>
      </c>
      <c r="B6801" s="480">
        <f t="shared" si="579"/>
        <v>20</v>
      </c>
      <c r="C6801" s="480">
        <f t="shared" si="580"/>
        <v>0</v>
      </c>
      <c r="D6801" s="480">
        <v>240</v>
      </c>
      <c r="E6801" s="480">
        <v>96</v>
      </c>
      <c r="F6801" s="484">
        <v>4.2854000000000001</v>
      </c>
      <c r="G6801" s="480">
        <v>15</v>
      </c>
      <c r="H6801" s="482">
        <v>0.25042599999999998</v>
      </c>
      <c r="I6801" s="483">
        <v>17.100000000000001</v>
      </c>
      <c r="J6801" s="484">
        <v>0.1298</v>
      </c>
      <c r="K6801" s="469">
        <f t="shared" si="581"/>
        <v>17.112440401555752</v>
      </c>
      <c r="L6801" s="469">
        <f t="shared" si="582"/>
        <v>1.2440401555750213E-2</v>
      </c>
    </row>
    <row r="6802" spans="1:12">
      <c r="A6802" s="98" t="s">
        <v>123</v>
      </c>
      <c r="B6802" s="98">
        <f t="shared" si="579"/>
        <v>20</v>
      </c>
      <c r="C6802" s="98">
        <f t="shared" si="580"/>
        <v>0</v>
      </c>
      <c r="D6802" s="98">
        <f>D6801</f>
        <v>240</v>
      </c>
      <c r="E6802" s="98">
        <f t="shared" ref="E6802:E6825" si="583">E6801+1</f>
        <v>97</v>
      </c>
      <c r="F6802" s="397">
        <f>F6801+(E6802-E6801)*(F6804-F6801)/(E6804-E6801)</f>
        <v>4.2969333333333335</v>
      </c>
      <c r="G6802" s="98">
        <v>15</v>
      </c>
      <c r="H6802" s="491">
        <f>H6801+(E6802-E6801)*(H6804-H6801)/(E6804-E6801)</f>
        <v>0.25070966666666666</v>
      </c>
      <c r="I6802" s="492">
        <f>I6801+(E6802-E6801)*(I6804-I6801)/(E6804-E6801)</f>
        <v>17.133333333333333</v>
      </c>
      <c r="J6802" s="397">
        <f>J6801+(E6802-E6801)*(J6804-J6801)/(E6804-E6801)</f>
        <v>0.12883333333333333</v>
      </c>
      <c r="K6802" s="469">
        <f t="shared" si="581"/>
        <v>17.139081194848224</v>
      </c>
      <c r="L6802" s="469">
        <f t="shared" si="582"/>
        <v>5.7478615148909284E-3</v>
      </c>
    </row>
    <row r="6803" spans="1:12">
      <c r="A6803" s="98" t="s">
        <v>123</v>
      </c>
      <c r="B6803" s="98">
        <f t="shared" si="579"/>
        <v>20</v>
      </c>
      <c r="C6803" s="98">
        <f t="shared" si="580"/>
        <v>0</v>
      </c>
      <c r="D6803" s="98">
        <f>D6801</f>
        <v>240</v>
      </c>
      <c r="E6803" s="98">
        <f t="shared" si="583"/>
        <v>98</v>
      </c>
      <c r="F6803" s="397">
        <f>F6801+(E6803-E6801)*(F6804-F6801)/(E6804-E6801)</f>
        <v>4.3084666666666669</v>
      </c>
      <c r="G6803" s="98">
        <v>15</v>
      </c>
      <c r="H6803" s="491">
        <f>H6801+(E6803-E6801)*(H6804-H6801)/(E6804-E6801)</f>
        <v>0.25099333333333329</v>
      </c>
      <c r="I6803" s="492">
        <f>I6801+(E6803-E6801)*(I6804-I6801)/(E6804-E6801)</f>
        <v>17.166666666666668</v>
      </c>
      <c r="J6803" s="397">
        <f>J6801+(E6803-E6801)*(J6804-J6801)/(E6804-E6801)</f>
        <v>0.12786666666666668</v>
      </c>
      <c r="K6803" s="469">
        <f t="shared" si="581"/>
        <v>17.165661770564959</v>
      </c>
      <c r="L6803" s="469">
        <f t="shared" si="582"/>
        <v>-1.0048961017083968E-3</v>
      </c>
    </row>
    <row r="6804" spans="1:12">
      <c r="A6804" s="480" t="s">
        <v>123</v>
      </c>
      <c r="B6804" s="480">
        <f t="shared" si="579"/>
        <v>20</v>
      </c>
      <c r="C6804" s="480">
        <f t="shared" si="580"/>
        <v>0</v>
      </c>
      <c r="D6804" s="480">
        <f>D6801</f>
        <v>240</v>
      </c>
      <c r="E6804" s="480">
        <f t="shared" si="583"/>
        <v>99</v>
      </c>
      <c r="F6804" s="484">
        <v>4.32</v>
      </c>
      <c r="G6804" s="480">
        <v>15</v>
      </c>
      <c r="H6804" s="482">
        <v>0.25127699999999997</v>
      </c>
      <c r="I6804" s="483">
        <v>17.2</v>
      </c>
      <c r="J6804" s="484">
        <v>0.12690000000000001</v>
      </c>
      <c r="K6804" s="469">
        <f t="shared" si="581"/>
        <v>17.192182332644855</v>
      </c>
      <c r="L6804" s="469">
        <f t="shared" si="582"/>
        <v>-7.817667355144664E-3</v>
      </c>
    </row>
    <row r="6805" spans="1:12">
      <c r="A6805" s="98" t="s">
        <v>123</v>
      </c>
      <c r="B6805" s="98">
        <f t="shared" si="579"/>
        <v>20</v>
      </c>
      <c r="C6805" s="98">
        <f t="shared" si="580"/>
        <v>0</v>
      </c>
      <c r="D6805" s="98">
        <f>D6804</f>
        <v>240</v>
      </c>
      <c r="E6805" s="98">
        <f t="shared" si="583"/>
        <v>100</v>
      </c>
      <c r="F6805" s="397">
        <f>F6804+(E6805-E6804)*(F6807-F6804)/(E6807-E6804)</f>
        <v>4.3314666666666666</v>
      </c>
      <c r="G6805" s="98">
        <v>15</v>
      </c>
      <c r="H6805" s="491">
        <f>H6804+(E6805-E6804)*(H6807-H6804)/(E6807-E6804)</f>
        <v>0.2515613333333333</v>
      </c>
      <c r="I6805" s="492">
        <f>I6804+(E6805-E6804)*(I6807-I6804)/(E6807-E6804)</f>
        <v>17.233333333333334</v>
      </c>
      <c r="J6805" s="397">
        <f>J6804+(E6805-E6804)*(J6807-J6804)/(E6807-E6804)</f>
        <v>0.12593333333333334</v>
      </c>
      <c r="K6805" s="469">
        <f t="shared" si="581"/>
        <v>17.218332441127679</v>
      </c>
      <c r="L6805" s="469">
        <f t="shared" si="582"/>
        <v>-1.5000892205655703E-2</v>
      </c>
    </row>
    <row r="6806" spans="1:12">
      <c r="A6806" s="98" t="s">
        <v>123</v>
      </c>
      <c r="B6806" s="98">
        <f t="shared" si="579"/>
        <v>20</v>
      </c>
      <c r="C6806" s="98">
        <f t="shared" si="580"/>
        <v>0</v>
      </c>
      <c r="D6806" s="98">
        <f>D6804</f>
        <v>240</v>
      </c>
      <c r="E6806" s="98">
        <f t="shared" si="583"/>
        <v>101</v>
      </c>
      <c r="F6806" s="397">
        <f>F6804+(E6806-E6804)*(F6807-F6804)/(E6807-E6804)</f>
        <v>4.3429333333333338</v>
      </c>
      <c r="G6806" s="98">
        <v>15</v>
      </c>
      <c r="H6806" s="491">
        <f>H6804+(E6806-E6804)*(H6807-H6804)/(E6807-E6804)</f>
        <v>0.25184566666666669</v>
      </c>
      <c r="I6806" s="492">
        <f>I6804+(E6806-E6804)*(I6807-I6804)/(E6807-E6804)</f>
        <v>17.266666666666666</v>
      </c>
      <c r="J6806" s="397">
        <f>J6804+(E6806-E6804)*(J6807-J6804)/(E6807-E6804)</f>
        <v>0.12496666666666667</v>
      </c>
      <c r="K6806" s="469">
        <f t="shared" si="581"/>
        <v>17.244423502753669</v>
      </c>
      <c r="L6806" s="469">
        <f t="shared" si="582"/>
        <v>-2.2243163912996522E-2</v>
      </c>
    </row>
    <row r="6807" spans="1:12">
      <c r="A6807" s="480" t="s">
        <v>123</v>
      </c>
      <c r="B6807" s="480">
        <f t="shared" si="579"/>
        <v>20</v>
      </c>
      <c r="C6807" s="480">
        <f t="shared" si="580"/>
        <v>0</v>
      </c>
      <c r="D6807" s="480">
        <f>D6804</f>
        <v>240</v>
      </c>
      <c r="E6807" s="480">
        <f t="shared" si="583"/>
        <v>102</v>
      </c>
      <c r="F6807" s="484">
        <v>4.3544</v>
      </c>
      <c r="G6807" s="480">
        <v>15</v>
      </c>
      <c r="H6807" s="482">
        <v>0.25213000000000002</v>
      </c>
      <c r="I6807" s="483">
        <v>17.3</v>
      </c>
      <c r="J6807" s="484">
        <v>0.124</v>
      </c>
      <c r="K6807" s="469">
        <f t="shared" si="581"/>
        <v>17.270455717288698</v>
      </c>
      <c r="L6807" s="469">
        <f t="shared" si="582"/>
        <v>-2.9544282711302827E-2</v>
      </c>
    </row>
    <row r="6808" spans="1:12">
      <c r="A6808" s="98" t="s">
        <v>123</v>
      </c>
      <c r="B6808" s="98">
        <f t="shared" si="579"/>
        <v>20</v>
      </c>
      <c r="C6808" s="98">
        <f t="shared" si="580"/>
        <v>0</v>
      </c>
      <c r="D6808" s="98">
        <f>D6807</f>
        <v>240</v>
      </c>
      <c r="E6808" s="98">
        <f t="shared" si="583"/>
        <v>103</v>
      </c>
      <c r="F6808" s="397">
        <f>F6807+(E6808-E6807)*(F6810-F6807)/(E6810-E6807)</f>
        <v>4.3658000000000001</v>
      </c>
      <c r="G6808" s="98">
        <v>15</v>
      </c>
      <c r="H6808" s="491">
        <f>H6807+(E6808-E6807)*(H6810-H6807)/(E6810-E6807)</f>
        <v>0.2524156666666667</v>
      </c>
      <c r="I6808" s="492">
        <f>I6807+(E6808-E6807)*(I6810-I6807)/(E6810-E6807)</f>
        <v>17.333333333333332</v>
      </c>
      <c r="J6808" s="397">
        <f>J6807+(E6808-E6807)*(J6810-J6807)/(E6810-E6807)</f>
        <v>0.12306666666666667</v>
      </c>
      <c r="K6808" s="469">
        <f t="shared" si="581"/>
        <v>17.296073804188062</v>
      </c>
      <c r="L6808" s="469">
        <f t="shared" si="582"/>
        <v>-3.725952914527042E-2</v>
      </c>
    </row>
    <row r="6809" spans="1:12">
      <c r="A6809" s="98" t="s">
        <v>123</v>
      </c>
      <c r="B6809" s="98">
        <f t="shared" si="579"/>
        <v>20</v>
      </c>
      <c r="C6809" s="98">
        <f t="shared" si="580"/>
        <v>0</v>
      </c>
      <c r="D6809" s="98">
        <f>D6807</f>
        <v>240</v>
      </c>
      <c r="E6809" s="98">
        <f t="shared" si="583"/>
        <v>104</v>
      </c>
      <c r="F6809" s="397">
        <f>F6807+(E6809-E6807)*(F6810-F6807)/(E6810-E6807)</f>
        <v>4.3772000000000002</v>
      </c>
      <c r="G6809" s="98">
        <v>15</v>
      </c>
      <c r="H6809" s="491">
        <f>H6807+(E6809-E6807)*(H6810-H6807)/(E6810-E6807)</f>
        <v>0.25270133333333333</v>
      </c>
      <c r="I6809" s="492">
        <f>I6807+(E6809-E6807)*(I6810-I6807)/(E6810-E6807)</f>
        <v>17.366666666666667</v>
      </c>
      <c r="J6809" s="397">
        <f>J6807+(E6809-E6807)*(J6810-J6807)/(E6810-E6807)</f>
        <v>0.12213333333333333</v>
      </c>
      <c r="K6809" s="469">
        <f t="shared" si="581"/>
        <v>17.321633971064657</v>
      </c>
      <c r="L6809" s="469">
        <f t="shared" si="582"/>
        <v>-4.5032695602010619E-2</v>
      </c>
    </row>
    <row r="6810" spans="1:12">
      <c r="A6810" s="480" t="s">
        <v>123</v>
      </c>
      <c r="B6810" s="480">
        <f t="shared" si="579"/>
        <v>20</v>
      </c>
      <c r="C6810" s="480">
        <f t="shared" si="580"/>
        <v>0</v>
      </c>
      <c r="D6810" s="480">
        <f>D6807</f>
        <v>240</v>
      </c>
      <c r="E6810" s="480">
        <f t="shared" si="583"/>
        <v>105</v>
      </c>
      <c r="F6810" s="484">
        <v>4.3886000000000003</v>
      </c>
      <c r="G6810" s="480">
        <v>15</v>
      </c>
      <c r="H6810" s="482">
        <v>0.25298700000000002</v>
      </c>
      <c r="I6810" s="483">
        <v>17.399999999999999</v>
      </c>
      <c r="J6810" s="484">
        <v>0.1212</v>
      </c>
      <c r="K6810" s="469">
        <f t="shared" si="581"/>
        <v>17.347136414124044</v>
      </c>
      <c r="L6810" s="469">
        <f t="shared" si="582"/>
        <v>-5.28635858759543E-2</v>
      </c>
    </row>
    <row r="6811" spans="1:12">
      <c r="A6811" s="98" t="s">
        <v>123</v>
      </c>
      <c r="B6811" s="98">
        <f t="shared" si="579"/>
        <v>20</v>
      </c>
      <c r="C6811" s="98">
        <f t="shared" si="580"/>
        <v>0</v>
      </c>
      <c r="D6811" s="98">
        <f>D6810</f>
        <v>240</v>
      </c>
      <c r="E6811" s="98">
        <f t="shared" si="583"/>
        <v>106</v>
      </c>
      <c r="F6811" s="397">
        <f>F6810+(E6811-E6810)*(F6813-F6810)/(E6813-E6810)</f>
        <v>4.399866666666667</v>
      </c>
      <c r="G6811" s="98">
        <v>15</v>
      </c>
      <c r="H6811" s="491">
        <f>H6810+(E6811-E6810)*(H6813-H6810)/(E6813-E6810)</f>
        <v>0.25327366666666667</v>
      </c>
      <c r="I6811" s="492">
        <f>I6810+(E6811-E6810)*(I6813-I6810)/(E6813-E6810)</f>
        <v>17.399999999999999</v>
      </c>
      <c r="J6811" s="397">
        <f>J6810+(E6811-E6810)*(J6813-J6810)/(E6813-E6810)</f>
        <v>0.12023333333333333</v>
      </c>
      <c r="K6811" s="469">
        <f t="shared" si="581"/>
        <v>17.37198629677253</v>
      </c>
      <c r="L6811" s="469">
        <f t="shared" si="582"/>
        <v>-2.8013703227468767E-2</v>
      </c>
    </row>
    <row r="6812" spans="1:12">
      <c r="A6812" s="98" t="s">
        <v>123</v>
      </c>
      <c r="B6812" s="98">
        <f t="shared" si="579"/>
        <v>20</v>
      </c>
      <c r="C6812" s="98">
        <f t="shared" si="580"/>
        <v>0</v>
      </c>
      <c r="D6812" s="98">
        <f>D6810</f>
        <v>240</v>
      </c>
      <c r="E6812" s="98">
        <f t="shared" si="583"/>
        <v>107</v>
      </c>
      <c r="F6812" s="397">
        <f>F6810+(E6812-E6810)*(F6813-F6810)/(E6813-E6810)</f>
        <v>4.4111333333333329</v>
      </c>
      <c r="G6812" s="98">
        <v>15</v>
      </c>
      <c r="H6812" s="491">
        <f>H6810+(E6812-E6810)*(H6813-H6810)/(E6813-E6810)</f>
        <v>0.25356033333333333</v>
      </c>
      <c r="I6812" s="492">
        <f>I6810+(E6812-E6810)*(I6813-I6810)/(E6813-E6810)</f>
        <v>17.399999999999999</v>
      </c>
      <c r="J6812" s="397">
        <f>J6810+(E6812-E6810)*(J6813-J6810)/(E6813-E6810)</f>
        <v>0.11926666666666667</v>
      </c>
      <c r="K6812" s="469">
        <f t="shared" si="581"/>
        <v>17.396779990561086</v>
      </c>
      <c r="L6812" s="469">
        <f t="shared" si="582"/>
        <v>-3.2200094389125411E-3</v>
      </c>
    </row>
    <row r="6813" spans="1:12">
      <c r="A6813" s="480" t="s">
        <v>123</v>
      </c>
      <c r="B6813" s="480">
        <f t="shared" si="579"/>
        <v>20</v>
      </c>
      <c r="C6813" s="480">
        <f t="shared" si="580"/>
        <v>0</v>
      </c>
      <c r="D6813" s="480">
        <f>D6810</f>
        <v>240</v>
      </c>
      <c r="E6813" s="480">
        <f t="shared" si="583"/>
        <v>108</v>
      </c>
      <c r="F6813" s="484">
        <v>4.4223999999999997</v>
      </c>
      <c r="G6813" s="480">
        <v>15</v>
      </c>
      <c r="H6813" s="482">
        <v>0.25384699999999999</v>
      </c>
      <c r="I6813" s="483">
        <v>17.399999999999999</v>
      </c>
      <c r="J6813" s="484">
        <v>0.1183</v>
      </c>
      <c r="K6813" s="469">
        <f t="shared" si="581"/>
        <v>17.421517685850137</v>
      </c>
      <c r="L6813" s="469">
        <f t="shared" si="582"/>
        <v>2.151768585013869E-2</v>
      </c>
    </row>
    <row r="6814" spans="1:12">
      <c r="A6814" s="98" t="s">
        <v>123</v>
      </c>
      <c r="B6814" s="98">
        <f t="shared" si="579"/>
        <v>20</v>
      </c>
      <c r="C6814" s="98">
        <f t="shared" si="580"/>
        <v>0</v>
      </c>
      <c r="D6814" s="98">
        <f>D6813</f>
        <v>240</v>
      </c>
      <c r="E6814" s="98">
        <f t="shared" si="583"/>
        <v>109</v>
      </c>
      <c r="F6814" s="397">
        <f>F6813+(E6814-E6813)*(F6816-F6813)/(E6816-E6813)</f>
        <v>4.4336000000000002</v>
      </c>
      <c r="G6814" s="98">
        <v>15</v>
      </c>
      <c r="H6814" s="491">
        <f>H6813+(E6814-E6813)*(H6816-H6813)/(E6816-E6813)</f>
        <v>0.25413466666666668</v>
      </c>
      <c r="I6814" s="492">
        <f>I6813+(E6814-E6813)*(I6816-I6813)/(E6816-E6813)</f>
        <v>17.433333333333334</v>
      </c>
      <c r="J6814" s="397">
        <f>J6813+(E6814-E6813)*(J6816-J6813)/(E6816-E6813)</f>
        <v>0.11733333333333333</v>
      </c>
      <c r="K6814" s="469">
        <f t="shared" si="581"/>
        <v>17.445868594603386</v>
      </c>
      <c r="L6814" s="469">
        <f t="shared" si="582"/>
        <v>1.2535261270052445E-2</v>
      </c>
    </row>
    <row r="6815" spans="1:12">
      <c r="A6815" s="98" t="s">
        <v>123</v>
      </c>
      <c r="B6815" s="98">
        <f t="shared" si="579"/>
        <v>20</v>
      </c>
      <c r="C6815" s="98">
        <f t="shared" si="580"/>
        <v>0</v>
      </c>
      <c r="D6815" s="98">
        <f>D6813</f>
        <v>240</v>
      </c>
      <c r="E6815" s="98">
        <f t="shared" si="583"/>
        <v>110</v>
      </c>
      <c r="F6815" s="397">
        <f>F6813+(E6815-E6813)*(F6816-F6813)/(E6816-E6813)</f>
        <v>4.4447999999999999</v>
      </c>
      <c r="G6815" s="98">
        <v>15</v>
      </c>
      <c r="H6815" s="491">
        <f>H6813+(E6815-E6813)*(H6816-H6813)/(E6816-E6813)</f>
        <v>0.25442233333333331</v>
      </c>
      <c r="I6815" s="492">
        <f>I6813+(E6815-E6813)*(I6816-I6813)/(E6816-E6813)</f>
        <v>17.466666666666665</v>
      </c>
      <c r="J6815" s="397">
        <f>J6813+(E6815-E6813)*(J6816-J6813)/(E6816-E6813)</f>
        <v>0.11636666666666667</v>
      </c>
      <c r="K6815" s="469">
        <f t="shared" si="581"/>
        <v>17.470164437870366</v>
      </c>
      <c r="L6815" s="469">
        <f t="shared" si="582"/>
        <v>3.4977712037012054E-3</v>
      </c>
    </row>
    <row r="6816" spans="1:12">
      <c r="A6816" s="480" t="s">
        <v>123</v>
      </c>
      <c r="B6816" s="480">
        <f t="shared" si="579"/>
        <v>20</v>
      </c>
      <c r="C6816" s="480">
        <f t="shared" si="580"/>
        <v>0</v>
      </c>
      <c r="D6816" s="480">
        <f>D6813</f>
        <v>240</v>
      </c>
      <c r="E6816" s="480">
        <f t="shared" si="583"/>
        <v>111</v>
      </c>
      <c r="F6816" s="484">
        <v>4.4560000000000004</v>
      </c>
      <c r="G6816" s="480">
        <v>15</v>
      </c>
      <c r="H6816" s="482">
        <v>0.25470999999999999</v>
      </c>
      <c r="I6816" s="483">
        <v>17.5</v>
      </c>
      <c r="J6816" s="484">
        <v>0.1154</v>
      </c>
      <c r="K6816" s="469">
        <f t="shared" si="581"/>
        <v>17.494405402222139</v>
      </c>
      <c r="L6816" s="469">
        <f t="shared" si="582"/>
        <v>-5.5945977778613099E-3</v>
      </c>
    </row>
    <row r="6817" spans="1:12">
      <c r="A6817" s="98" t="s">
        <v>123</v>
      </c>
      <c r="B6817" s="98">
        <f t="shared" si="579"/>
        <v>20</v>
      </c>
      <c r="C6817" s="98">
        <f t="shared" si="580"/>
        <v>0</v>
      </c>
      <c r="D6817" s="98">
        <f>D6816</f>
        <v>240</v>
      </c>
      <c r="E6817" s="98">
        <f t="shared" si="583"/>
        <v>112</v>
      </c>
      <c r="F6817" s="397">
        <f>F6816+(E6817-E6816)*(F6819-F6816)/(E6819-E6816)</f>
        <v>4.4671333333333338</v>
      </c>
      <c r="G6817" s="98">
        <v>15</v>
      </c>
      <c r="H6817" s="491">
        <f>H6816+(E6817-E6816)*(H6819-H6816)/(E6819-E6816)</f>
        <v>0.25499899999999998</v>
      </c>
      <c r="I6817" s="492">
        <f>I6816+(E6817-E6816)*(I6819-I6816)/(E6819-E6816)</f>
        <v>17.533333333333335</v>
      </c>
      <c r="J6817" s="397">
        <f>J6816+(E6817-E6816)*(J6819-J6816)/(E6819-E6816)</f>
        <v>0.11443333333333333</v>
      </c>
      <c r="K6817" s="469">
        <f t="shared" si="581"/>
        <v>17.51823863361556</v>
      </c>
      <c r="L6817" s="469">
        <f t="shared" si="582"/>
        <v>-1.5094699717774773E-2</v>
      </c>
    </row>
    <row r="6818" spans="1:12">
      <c r="A6818" s="98" t="s">
        <v>123</v>
      </c>
      <c r="B6818" s="98">
        <f t="shared" si="579"/>
        <v>20</v>
      </c>
      <c r="C6818" s="98">
        <f t="shared" si="580"/>
        <v>0</v>
      </c>
      <c r="D6818" s="98">
        <f>D6816</f>
        <v>240</v>
      </c>
      <c r="E6818" s="98">
        <f t="shared" si="583"/>
        <v>113</v>
      </c>
      <c r="F6818" s="397">
        <f>F6816+(E6818-E6816)*(F6819-F6816)/(E6819-E6816)</f>
        <v>4.4782666666666664</v>
      </c>
      <c r="G6818" s="98">
        <v>15</v>
      </c>
      <c r="H6818" s="491">
        <f>H6816+(E6818-E6816)*(H6819-H6816)/(E6819-E6816)</f>
        <v>0.25528800000000001</v>
      </c>
      <c r="I6818" s="492">
        <f>I6816+(E6818-E6816)*(I6819-I6816)/(E6819-E6816)</f>
        <v>17.566666666666666</v>
      </c>
      <c r="J6818" s="397">
        <f>J6816+(E6818-E6816)*(J6819-J6816)/(E6819-E6816)</f>
        <v>0.11346666666666667</v>
      </c>
      <c r="K6818" s="469">
        <f t="shared" si="581"/>
        <v>17.542017903962059</v>
      </c>
      <c r="L6818" s="469">
        <f t="shared" si="582"/>
        <v>-2.4648762704607918E-2</v>
      </c>
    </row>
    <row r="6819" spans="1:12">
      <c r="A6819" s="480" t="s">
        <v>123</v>
      </c>
      <c r="B6819" s="480">
        <f t="shared" si="579"/>
        <v>20</v>
      </c>
      <c r="C6819" s="480">
        <f t="shared" si="580"/>
        <v>0</v>
      </c>
      <c r="D6819" s="480">
        <f>D6816</f>
        <v>240</v>
      </c>
      <c r="E6819" s="480">
        <f t="shared" si="583"/>
        <v>114</v>
      </c>
      <c r="F6819" s="484">
        <v>4.4893999999999998</v>
      </c>
      <c r="G6819" s="480">
        <v>15</v>
      </c>
      <c r="H6819" s="482">
        <v>0.255577</v>
      </c>
      <c r="I6819" s="483">
        <v>17.600000000000001</v>
      </c>
      <c r="J6819" s="484">
        <v>0.1125</v>
      </c>
      <c r="K6819" s="469">
        <f t="shared" si="581"/>
        <v>17.565743396315003</v>
      </c>
      <c r="L6819" s="469">
        <f t="shared" si="582"/>
        <v>-3.4256603684998055E-2</v>
      </c>
    </row>
    <row r="6820" spans="1:12">
      <c r="A6820" s="98" t="s">
        <v>123</v>
      </c>
      <c r="B6820" s="98">
        <f t="shared" si="579"/>
        <v>20</v>
      </c>
      <c r="C6820" s="98">
        <f t="shared" si="580"/>
        <v>0</v>
      </c>
      <c r="D6820" s="98">
        <f>D6819</f>
        <v>240</v>
      </c>
      <c r="E6820" s="98">
        <f t="shared" si="583"/>
        <v>115</v>
      </c>
      <c r="F6820" s="397">
        <f>F6819+(E6820-E6819)*(F6822-F6819)/(E6822-E6819)</f>
        <v>4.5004333333333335</v>
      </c>
      <c r="G6820" s="98">
        <v>15</v>
      </c>
      <c r="H6820" s="491">
        <f>H6819+(E6820-E6819)*(H6822-H6819)/(E6822-E6819)</f>
        <v>0.25586766666666666</v>
      </c>
      <c r="I6820" s="492">
        <f>I6819+(E6820-E6819)*(I6822-I6819)/(E6822-E6819)</f>
        <v>17.600000000000001</v>
      </c>
      <c r="J6820" s="397">
        <f>J6819+(E6820-E6819)*(J6822-J6819)/(E6822-E6819)</f>
        <v>0.11153333333333333</v>
      </c>
      <c r="K6820" s="469">
        <f t="shared" si="581"/>
        <v>17.588909892222933</v>
      </c>
      <c r="L6820" s="469">
        <f t="shared" si="582"/>
        <v>-1.1090107777068425E-2</v>
      </c>
    </row>
    <row r="6821" spans="1:12">
      <c r="A6821" s="98" t="s">
        <v>123</v>
      </c>
      <c r="B6821" s="98">
        <f t="shared" si="579"/>
        <v>20</v>
      </c>
      <c r="C6821" s="98">
        <f t="shared" si="580"/>
        <v>0</v>
      </c>
      <c r="D6821" s="98">
        <f>D6819</f>
        <v>240</v>
      </c>
      <c r="E6821" s="98">
        <f t="shared" si="583"/>
        <v>116</v>
      </c>
      <c r="F6821" s="397">
        <f>F6819+(E6821-E6819)*(F6822-F6819)/(E6822-E6819)</f>
        <v>4.5114666666666663</v>
      </c>
      <c r="G6821" s="98">
        <v>15</v>
      </c>
      <c r="H6821" s="491">
        <f>H6819+(E6821-E6819)*(H6822-H6819)/(E6822-E6819)</f>
        <v>0.25615833333333332</v>
      </c>
      <c r="I6821" s="492">
        <f>I6819+(E6821-E6819)*(I6822-I6819)/(E6822-E6819)</f>
        <v>17.600000000000001</v>
      </c>
      <c r="J6821" s="397">
        <f>J6819+(E6821-E6819)*(J6822-J6819)/(E6822-E6819)</f>
        <v>0.11056666666666667</v>
      </c>
      <c r="K6821" s="469">
        <f t="shared" si="581"/>
        <v>17.612023813396661</v>
      </c>
      <c r="L6821" s="469">
        <f t="shared" si="582"/>
        <v>1.2023813396659477E-2</v>
      </c>
    </row>
    <row r="6822" spans="1:12">
      <c r="A6822" s="480" t="s">
        <v>123</v>
      </c>
      <c r="B6822" s="480">
        <f t="shared" si="579"/>
        <v>20</v>
      </c>
      <c r="C6822" s="480">
        <f t="shared" si="580"/>
        <v>0</v>
      </c>
      <c r="D6822" s="480">
        <f>D6819</f>
        <v>240</v>
      </c>
      <c r="E6822" s="480">
        <f t="shared" si="583"/>
        <v>117</v>
      </c>
      <c r="F6822" s="484">
        <v>4.5225</v>
      </c>
      <c r="G6822" s="480">
        <v>15</v>
      </c>
      <c r="H6822" s="482">
        <v>0.25644899999999998</v>
      </c>
      <c r="I6822" s="483">
        <v>17.600000000000001</v>
      </c>
      <c r="J6822" s="484">
        <v>0.1096</v>
      </c>
      <c r="K6822" s="469">
        <f t="shared" si="581"/>
        <v>17.635085338605339</v>
      </c>
      <c r="L6822" s="469">
        <f t="shared" si="582"/>
        <v>3.5085338605338023E-2</v>
      </c>
    </row>
    <row r="6823" spans="1:12">
      <c r="A6823" s="98" t="s">
        <v>123</v>
      </c>
      <c r="B6823" s="98">
        <f t="shared" si="579"/>
        <v>20</v>
      </c>
      <c r="C6823" s="98">
        <f t="shared" si="580"/>
        <v>0</v>
      </c>
      <c r="D6823" s="98">
        <f>D6822</f>
        <v>240</v>
      </c>
      <c r="E6823" s="98">
        <f t="shared" si="583"/>
        <v>118</v>
      </c>
      <c r="F6823" s="397">
        <f>F6822+(E6823-E6822)*(F6825-F6822)/(E6825-E6822)</f>
        <v>4.5334666666666665</v>
      </c>
      <c r="G6823" s="98">
        <v>15</v>
      </c>
      <c r="H6823" s="491">
        <f>H6822+(E6823-E6822)*(H6825-H6822)/(E6825-E6822)</f>
        <v>0.256741</v>
      </c>
      <c r="I6823" s="492">
        <f>I6822+(E6823-E6822)*(I6825-I6822)/(E6825-E6822)</f>
        <v>17.633333333333333</v>
      </c>
      <c r="J6823" s="397">
        <f>J6822+(E6823-E6822)*(J6825-J6822)/(E6825-E6822)</f>
        <v>0.10863333333333333</v>
      </c>
      <c r="K6823" s="469">
        <f t="shared" si="581"/>
        <v>17.657743276947066</v>
      </c>
      <c r="L6823" s="469">
        <f t="shared" si="582"/>
        <v>2.4409943613733276E-2</v>
      </c>
    </row>
    <row r="6824" spans="1:12">
      <c r="A6824" s="98" t="s">
        <v>123</v>
      </c>
      <c r="B6824" s="98">
        <f t="shared" si="579"/>
        <v>20</v>
      </c>
      <c r="C6824" s="98">
        <f t="shared" si="580"/>
        <v>0</v>
      </c>
      <c r="D6824" s="98">
        <f>D6822</f>
        <v>240</v>
      </c>
      <c r="E6824" s="98">
        <f t="shared" si="583"/>
        <v>119</v>
      </c>
      <c r="F6824" s="397">
        <f>F6822+(E6824-E6822)*(F6825-F6822)/(E6825-E6822)</f>
        <v>4.5444333333333331</v>
      </c>
      <c r="G6824" s="98">
        <v>15</v>
      </c>
      <c r="H6824" s="491">
        <f>H6822+(E6824-E6822)*(H6825-H6822)/(E6825-E6822)</f>
        <v>0.25703300000000001</v>
      </c>
      <c r="I6824" s="492">
        <f>I6822+(E6824-E6822)*(I6825-I6822)/(E6825-E6822)</f>
        <v>17.666666666666668</v>
      </c>
      <c r="J6824" s="397">
        <f>J6822+(E6824-E6822)*(J6825-J6822)/(E6825-E6822)</f>
        <v>0.10766666666666667</v>
      </c>
      <c r="K6824" s="469">
        <f t="shared" si="581"/>
        <v>17.680349734599577</v>
      </c>
      <c r="L6824" s="469">
        <f t="shared" si="582"/>
        <v>1.368306793290941E-2</v>
      </c>
    </row>
    <row r="6825" spans="1:12">
      <c r="A6825" s="480" t="s">
        <v>123</v>
      </c>
      <c r="B6825" s="480">
        <f t="shared" si="579"/>
        <v>20</v>
      </c>
      <c r="C6825" s="480">
        <f t="shared" si="580"/>
        <v>0</v>
      </c>
      <c r="D6825" s="480">
        <f>D6822</f>
        <v>240</v>
      </c>
      <c r="E6825" s="480">
        <f t="shared" si="583"/>
        <v>120</v>
      </c>
      <c r="F6825" s="484">
        <v>4.5553999999999997</v>
      </c>
      <c r="G6825" s="480">
        <v>15</v>
      </c>
      <c r="H6825" s="482">
        <v>0.25732500000000003</v>
      </c>
      <c r="I6825" s="483">
        <v>17.7</v>
      </c>
      <c r="J6825" s="484">
        <v>0.1067</v>
      </c>
      <c r="K6825" s="469">
        <f t="shared" si="581"/>
        <v>17.702904886816281</v>
      </c>
      <c r="L6825" s="469">
        <f t="shared" si="582"/>
        <v>2.9048868162817598E-3</v>
      </c>
    </row>
    <row r="6826" spans="1:12">
      <c r="A6826" s="480" t="s">
        <v>123</v>
      </c>
      <c r="B6826" s="480">
        <f t="shared" si="579"/>
        <v>20</v>
      </c>
      <c r="C6826" s="480">
        <f t="shared" si="580"/>
        <v>6</v>
      </c>
      <c r="D6826" s="480">
        <v>246</v>
      </c>
      <c r="E6826" s="480">
        <v>102</v>
      </c>
      <c r="F6826" s="484">
        <v>4.3544</v>
      </c>
      <c r="G6826" s="480">
        <v>15</v>
      </c>
      <c r="H6826" s="482">
        <v>0.24821199999999999</v>
      </c>
      <c r="I6826" s="483">
        <v>17.600000000000001</v>
      </c>
      <c r="J6826" s="484">
        <v>0.1236</v>
      </c>
      <c r="K6826" s="469">
        <f t="shared" si="581"/>
        <v>17.5430680224969</v>
      </c>
      <c r="L6826" s="469">
        <f t="shared" si="582"/>
        <v>-5.6931977503101194E-2</v>
      </c>
    </row>
    <row r="6827" spans="1:12">
      <c r="A6827" s="98" t="s">
        <v>123</v>
      </c>
      <c r="B6827" s="98">
        <f t="shared" si="579"/>
        <v>20</v>
      </c>
      <c r="C6827" s="98">
        <f t="shared" si="580"/>
        <v>6</v>
      </c>
      <c r="D6827" s="98">
        <f>D6826</f>
        <v>246</v>
      </c>
      <c r="E6827" s="98">
        <f t="shared" ref="E6827:E6844" si="584">E6826+1</f>
        <v>103</v>
      </c>
      <c r="F6827" s="397">
        <f>F6826+(E6827-E6826)*(F6829-F6826)/(E6829-E6826)</f>
        <v>4.3658000000000001</v>
      </c>
      <c r="G6827" s="98">
        <v>15</v>
      </c>
      <c r="H6827" s="491">
        <f>H6826+(E6827-E6826)*(H6829-H6826)/(E6829-E6826)</f>
        <v>0.24850933333333333</v>
      </c>
      <c r="I6827" s="492">
        <f>I6826+(E6827-E6826)*(I6829-I6826)/(E6829-E6826)</f>
        <v>17.600000000000001</v>
      </c>
      <c r="J6827" s="397">
        <f>J6826+(E6827-E6826)*(J6829-J6826)/(E6829-E6826)</f>
        <v>0.12266666666666667</v>
      </c>
      <c r="K6827" s="469">
        <f t="shared" si="581"/>
        <v>17.567951840843001</v>
      </c>
      <c r="L6827" s="469">
        <f t="shared" si="582"/>
        <v>-3.20481591570001E-2</v>
      </c>
    </row>
    <row r="6828" spans="1:12">
      <c r="A6828" s="98" t="s">
        <v>123</v>
      </c>
      <c r="B6828" s="98">
        <f t="shared" si="579"/>
        <v>20</v>
      </c>
      <c r="C6828" s="98">
        <f t="shared" si="580"/>
        <v>6</v>
      </c>
      <c r="D6828" s="98">
        <f>D6826</f>
        <v>246</v>
      </c>
      <c r="E6828" s="98">
        <f t="shared" si="584"/>
        <v>104</v>
      </c>
      <c r="F6828" s="397">
        <f>F6826+(E6828-E6826)*(F6829-F6826)/(E6829-E6826)</f>
        <v>4.3772000000000002</v>
      </c>
      <c r="G6828" s="98">
        <v>15</v>
      </c>
      <c r="H6828" s="491">
        <f>H6826+(E6828-E6826)*(H6829-H6826)/(E6829-E6826)</f>
        <v>0.24880666666666665</v>
      </c>
      <c r="I6828" s="492">
        <f>I6826+(E6828-E6826)*(I6829-I6826)/(E6829-E6826)</f>
        <v>17.600000000000001</v>
      </c>
      <c r="J6828" s="397">
        <f>J6826+(E6828-E6826)*(J6829-J6826)/(E6829-E6826)</f>
        <v>0.12173333333333333</v>
      </c>
      <c r="K6828" s="469">
        <f t="shared" si="581"/>
        <v>17.592776184989685</v>
      </c>
      <c r="L6828" s="469">
        <f t="shared" si="582"/>
        <v>-7.2238150103167698E-3</v>
      </c>
    </row>
    <row r="6829" spans="1:12">
      <c r="A6829" s="480" t="s">
        <v>123</v>
      </c>
      <c r="B6829" s="480">
        <f t="shared" si="579"/>
        <v>20</v>
      </c>
      <c r="C6829" s="480">
        <f t="shared" si="580"/>
        <v>6</v>
      </c>
      <c r="D6829" s="480">
        <f>D6826</f>
        <v>246</v>
      </c>
      <c r="E6829" s="480">
        <f t="shared" si="584"/>
        <v>105</v>
      </c>
      <c r="F6829" s="484">
        <v>4.3886000000000003</v>
      </c>
      <c r="G6829" s="480">
        <v>15</v>
      </c>
      <c r="H6829" s="482">
        <v>0.24910399999999999</v>
      </c>
      <c r="I6829" s="483">
        <v>17.600000000000001</v>
      </c>
      <c r="J6829" s="484">
        <v>0.1208</v>
      </c>
      <c r="K6829" s="469">
        <f t="shared" si="581"/>
        <v>17.617541267904169</v>
      </c>
      <c r="L6829" s="469">
        <f t="shared" si="582"/>
        <v>1.7541267904167768E-2</v>
      </c>
    </row>
    <row r="6830" spans="1:12">
      <c r="A6830" s="98" t="s">
        <v>123</v>
      </c>
      <c r="B6830" s="98">
        <f t="shared" si="579"/>
        <v>20</v>
      </c>
      <c r="C6830" s="98">
        <f t="shared" si="580"/>
        <v>6</v>
      </c>
      <c r="D6830" s="98">
        <f>D6829</f>
        <v>246</v>
      </c>
      <c r="E6830" s="98">
        <f t="shared" si="584"/>
        <v>106</v>
      </c>
      <c r="F6830" s="397">
        <f>F6829+(E6830-E6829)*(F6832-F6829)/(E6832-E6829)</f>
        <v>4.399866666666667</v>
      </c>
      <c r="G6830" s="98">
        <v>15</v>
      </c>
      <c r="H6830" s="491">
        <f>H6829+(E6830-E6829)*(H6832-H6829)/(E6832-E6829)</f>
        <v>0.24940233333333334</v>
      </c>
      <c r="I6830" s="492">
        <f>I6829+(E6830-E6829)*(I6832-I6829)/(E6832-E6829)</f>
        <v>17.633333333333333</v>
      </c>
      <c r="J6830" s="397">
        <f>J6829+(E6830-E6829)*(J6832-J6829)/(E6832-E6829)</f>
        <v>0.11990000000000001</v>
      </c>
      <c r="K6830" s="469">
        <f t="shared" si="581"/>
        <v>17.641641952026646</v>
      </c>
      <c r="L6830" s="469">
        <f t="shared" si="582"/>
        <v>8.308618693313008E-3</v>
      </c>
    </row>
    <row r="6831" spans="1:12">
      <c r="A6831" s="98" t="s">
        <v>123</v>
      </c>
      <c r="B6831" s="98">
        <f t="shared" si="579"/>
        <v>20</v>
      </c>
      <c r="C6831" s="98">
        <f t="shared" si="580"/>
        <v>6</v>
      </c>
      <c r="D6831" s="98">
        <f>D6829</f>
        <v>246</v>
      </c>
      <c r="E6831" s="98">
        <f t="shared" si="584"/>
        <v>107</v>
      </c>
      <c r="F6831" s="397">
        <f>F6829+(E6831-E6829)*(F6832-F6829)/(E6832-E6829)</f>
        <v>4.4111333333333329</v>
      </c>
      <c r="G6831" s="98">
        <v>15</v>
      </c>
      <c r="H6831" s="491">
        <f>H6829+(E6831-E6829)*(H6832-H6829)/(E6832-E6829)</f>
        <v>0.24970066666666665</v>
      </c>
      <c r="I6831" s="492">
        <f>I6829+(E6831-E6829)*(I6832-I6829)/(E6832-E6829)</f>
        <v>17.666666666666668</v>
      </c>
      <c r="J6831" s="397">
        <f>J6829+(E6831-E6829)*(J6832-J6829)/(E6832-E6829)</f>
        <v>0.11899999999999999</v>
      </c>
      <c r="K6831" s="469">
        <f t="shared" si="581"/>
        <v>17.665685046896151</v>
      </c>
      <c r="L6831" s="469">
        <f t="shared" si="582"/>
        <v>-9.816197705170282E-4</v>
      </c>
    </row>
    <row r="6832" spans="1:12">
      <c r="A6832" s="480" t="s">
        <v>123</v>
      </c>
      <c r="B6832" s="480">
        <f t="shared" si="579"/>
        <v>20</v>
      </c>
      <c r="C6832" s="480">
        <f t="shared" si="580"/>
        <v>6</v>
      </c>
      <c r="D6832" s="480">
        <f>D6829</f>
        <v>246</v>
      </c>
      <c r="E6832" s="480">
        <f t="shared" si="584"/>
        <v>108</v>
      </c>
      <c r="F6832" s="484">
        <v>4.4223999999999997</v>
      </c>
      <c r="G6832" s="480">
        <v>15</v>
      </c>
      <c r="H6832" s="482">
        <v>0.249999</v>
      </c>
      <c r="I6832" s="483">
        <v>17.7</v>
      </c>
      <c r="J6832" s="484">
        <v>0.1181</v>
      </c>
      <c r="K6832" s="469">
        <f t="shared" si="581"/>
        <v>17.689670758683032</v>
      </c>
      <c r="L6832" s="469">
        <f t="shared" si="582"/>
        <v>-1.0329241316966886E-2</v>
      </c>
    </row>
    <row r="6833" spans="1:12">
      <c r="A6833" s="98" t="s">
        <v>123</v>
      </c>
      <c r="B6833" s="98">
        <f t="shared" si="579"/>
        <v>20</v>
      </c>
      <c r="C6833" s="98">
        <f t="shared" si="580"/>
        <v>6</v>
      </c>
      <c r="D6833" s="98">
        <f>D6832</f>
        <v>246</v>
      </c>
      <c r="E6833" s="98">
        <f t="shared" si="584"/>
        <v>109</v>
      </c>
      <c r="F6833" s="397">
        <f>F6832+(E6833-E6832)*(F6835-F6832)/(E6835-E6832)</f>
        <v>4.4336000000000002</v>
      </c>
      <c r="G6833" s="98">
        <v>15</v>
      </c>
      <c r="H6833" s="491">
        <f>H6832+(E6833-E6832)*(H6835-H6832)/(E6835-E6832)</f>
        <v>0.25029833333333334</v>
      </c>
      <c r="I6833" s="492">
        <f>I6832+(E6833-E6832)*(I6835-I6832)/(E6835-E6832)</f>
        <v>17.733333333333334</v>
      </c>
      <c r="J6833" s="397">
        <f>J6832+(E6833-E6832)*(J6835-J6832)/(E6835-E6832)</f>
        <v>0.11716666666666667</v>
      </c>
      <c r="K6833" s="469">
        <f t="shared" si="581"/>
        <v>17.713262173805926</v>
      </c>
      <c r="L6833" s="469">
        <f t="shared" si="582"/>
        <v>-2.00711595274079E-2</v>
      </c>
    </row>
    <row r="6834" spans="1:12">
      <c r="A6834" s="98" t="s">
        <v>123</v>
      </c>
      <c r="B6834" s="98">
        <f t="shared" si="579"/>
        <v>20</v>
      </c>
      <c r="C6834" s="98">
        <f t="shared" si="580"/>
        <v>6</v>
      </c>
      <c r="D6834" s="98">
        <f>D6832</f>
        <v>246</v>
      </c>
      <c r="E6834" s="98">
        <f t="shared" si="584"/>
        <v>110</v>
      </c>
      <c r="F6834" s="397">
        <f>F6832+(E6834-E6832)*(F6835-F6832)/(E6835-E6832)</f>
        <v>4.4447999999999999</v>
      </c>
      <c r="G6834" s="98">
        <v>15</v>
      </c>
      <c r="H6834" s="491">
        <f>H6832+(E6834-E6832)*(H6835-H6832)/(E6835-E6832)</f>
        <v>0.25059766666666666</v>
      </c>
      <c r="I6834" s="492">
        <f>I6832+(E6834-E6832)*(I6835-I6832)/(E6835-E6832)</f>
        <v>17.766666666666666</v>
      </c>
      <c r="J6834" s="397">
        <f>J6832+(E6834-E6832)*(J6835-J6832)/(E6835-E6832)</f>
        <v>0.11623333333333333</v>
      </c>
      <c r="K6834" s="469">
        <f t="shared" si="581"/>
        <v>17.736797230088602</v>
      </c>
      <c r="L6834" s="469">
        <f t="shared" si="582"/>
        <v>-2.9869436578064068E-2</v>
      </c>
    </row>
    <row r="6835" spans="1:12">
      <c r="A6835" s="480" t="s">
        <v>123</v>
      </c>
      <c r="B6835" s="480">
        <f t="shared" si="579"/>
        <v>20</v>
      </c>
      <c r="C6835" s="480">
        <f t="shared" si="580"/>
        <v>6</v>
      </c>
      <c r="D6835" s="480">
        <f>D6832</f>
        <v>246</v>
      </c>
      <c r="E6835" s="480">
        <f t="shared" si="584"/>
        <v>111</v>
      </c>
      <c r="F6835" s="484">
        <v>4.4560000000000004</v>
      </c>
      <c r="G6835" s="480">
        <v>15</v>
      </c>
      <c r="H6835" s="482">
        <v>0.25089699999999998</v>
      </c>
      <c r="I6835" s="483">
        <v>17.8</v>
      </c>
      <c r="J6835" s="484">
        <v>0.1153</v>
      </c>
      <c r="K6835" s="469">
        <f t="shared" si="581"/>
        <v>17.760276129248261</v>
      </c>
      <c r="L6835" s="469">
        <f t="shared" si="582"/>
        <v>-3.9723870751739554E-2</v>
      </c>
    </row>
    <row r="6836" spans="1:12">
      <c r="A6836" s="98" t="s">
        <v>123</v>
      </c>
      <c r="B6836" s="98">
        <f t="shared" si="579"/>
        <v>20</v>
      </c>
      <c r="C6836" s="98">
        <f t="shared" si="580"/>
        <v>6</v>
      </c>
      <c r="D6836" s="98">
        <f>D6835</f>
        <v>246</v>
      </c>
      <c r="E6836" s="98">
        <f t="shared" si="584"/>
        <v>112</v>
      </c>
      <c r="F6836" s="397">
        <f>F6835+(E6836-E6835)*(F6838-F6835)/(E6838-E6835)</f>
        <v>4.4671333333333338</v>
      </c>
      <c r="G6836" s="98">
        <v>15</v>
      </c>
      <c r="H6836" s="491">
        <f>H6835+(E6836-E6835)*(H6838-H6835)/(E6838-E6835)</f>
        <v>0.25119799999999998</v>
      </c>
      <c r="I6836" s="492">
        <f>I6835+(E6836-E6835)*(I6838-I6835)/(E6838-E6835)</f>
        <v>17.8</v>
      </c>
      <c r="J6836" s="397">
        <f>J6835+(E6836-E6835)*(J6838-J6835)/(E6838-E6835)</f>
        <v>0.1144</v>
      </c>
      <c r="K6836" s="469">
        <f t="shared" si="581"/>
        <v>17.783315684572862</v>
      </c>
      <c r="L6836" s="469">
        <f t="shared" si="582"/>
        <v>-1.668431542713833E-2</v>
      </c>
    </row>
    <row r="6837" spans="1:12">
      <c r="A6837" s="98" t="s">
        <v>123</v>
      </c>
      <c r="B6837" s="98">
        <f t="shared" si="579"/>
        <v>20</v>
      </c>
      <c r="C6837" s="98">
        <f t="shared" si="580"/>
        <v>6</v>
      </c>
      <c r="D6837" s="98">
        <f>D6835</f>
        <v>246</v>
      </c>
      <c r="E6837" s="98">
        <f t="shared" si="584"/>
        <v>113</v>
      </c>
      <c r="F6837" s="397">
        <f>F6835+(E6837-E6835)*(F6838-F6835)/(E6838-E6835)</f>
        <v>4.4782666666666664</v>
      </c>
      <c r="G6837" s="98">
        <v>15</v>
      </c>
      <c r="H6837" s="491">
        <f>H6835+(E6837-E6835)*(H6838-H6835)/(E6838-E6835)</f>
        <v>0.25149900000000003</v>
      </c>
      <c r="I6837" s="492">
        <f>I6835+(E6837-E6835)*(I6838-I6835)/(E6838-E6835)</f>
        <v>17.8</v>
      </c>
      <c r="J6837" s="397">
        <f>J6835+(E6837-E6835)*(J6838-J6835)/(E6838-E6835)</f>
        <v>0.1135</v>
      </c>
      <c r="K6837" s="469">
        <f t="shared" si="581"/>
        <v>17.806300091319113</v>
      </c>
      <c r="L6837" s="469">
        <f t="shared" si="582"/>
        <v>6.3000913191118002E-3</v>
      </c>
    </row>
    <row r="6838" spans="1:12">
      <c r="A6838" s="480" t="s">
        <v>123</v>
      </c>
      <c r="B6838" s="480">
        <f t="shared" si="579"/>
        <v>20</v>
      </c>
      <c r="C6838" s="480">
        <f t="shared" si="580"/>
        <v>6</v>
      </c>
      <c r="D6838" s="480">
        <f>D6835</f>
        <v>246</v>
      </c>
      <c r="E6838" s="480">
        <f t="shared" si="584"/>
        <v>114</v>
      </c>
      <c r="F6838" s="484">
        <v>4.4893999999999998</v>
      </c>
      <c r="G6838" s="480">
        <v>15</v>
      </c>
      <c r="H6838" s="482">
        <v>0.25180000000000002</v>
      </c>
      <c r="I6838" s="483">
        <v>17.8</v>
      </c>
      <c r="J6838" s="484">
        <v>0.11260000000000001</v>
      </c>
      <c r="K6838" s="469">
        <f t="shared" si="581"/>
        <v>17.829229547259729</v>
      </c>
      <c r="L6838" s="469">
        <f t="shared" si="582"/>
        <v>2.922954725972815E-2</v>
      </c>
    </row>
    <row r="6839" spans="1:12">
      <c r="A6839" s="98" t="s">
        <v>123</v>
      </c>
      <c r="B6839" s="98">
        <f t="shared" si="579"/>
        <v>20</v>
      </c>
      <c r="C6839" s="98">
        <f t="shared" si="580"/>
        <v>6</v>
      </c>
      <c r="D6839" s="98">
        <f>D6838</f>
        <v>246</v>
      </c>
      <c r="E6839" s="98">
        <f t="shared" si="584"/>
        <v>115</v>
      </c>
      <c r="F6839" s="397">
        <f>F6838+(E6839-E6838)*(F6841-F6838)/(E6841-E6838)</f>
        <v>4.5004333333333335</v>
      </c>
      <c r="G6839" s="98">
        <v>15</v>
      </c>
      <c r="H6839" s="491">
        <f>H6838+(E6839-E6838)*(H6841-H6838)/(E6841-E6838)</f>
        <v>0.25210233333333337</v>
      </c>
      <c r="I6839" s="492">
        <f>I6838+(E6839-E6838)*(I6841-I6838)/(E6841-E6838)</f>
        <v>17.833333333333332</v>
      </c>
      <c r="J6839" s="397">
        <f>J6838+(E6839-E6838)*(J6841-J6838)/(E6841-E6838)</f>
        <v>0.11166666666666666</v>
      </c>
      <c r="K6839" s="469">
        <f t="shared" si="581"/>
        <v>17.851613167668681</v>
      </c>
      <c r="L6839" s="469">
        <f t="shared" si="582"/>
        <v>1.8279834335348966E-2</v>
      </c>
    </row>
    <row r="6840" spans="1:12">
      <c r="A6840" s="98" t="s">
        <v>123</v>
      </c>
      <c r="B6840" s="98">
        <f t="shared" si="579"/>
        <v>20</v>
      </c>
      <c r="C6840" s="98">
        <f t="shared" si="580"/>
        <v>6</v>
      </c>
      <c r="D6840" s="98">
        <f>D6838</f>
        <v>246</v>
      </c>
      <c r="E6840" s="98">
        <f t="shared" si="584"/>
        <v>116</v>
      </c>
      <c r="F6840" s="397">
        <f>F6838+(E6840-E6838)*(F6841-F6838)/(E6841-E6838)</f>
        <v>4.5114666666666663</v>
      </c>
      <c r="G6840" s="98">
        <v>15</v>
      </c>
      <c r="H6840" s="491">
        <f>H6838+(E6840-E6838)*(H6841-H6838)/(E6841-E6838)</f>
        <v>0.25240466666666667</v>
      </c>
      <c r="I6840" s="492">
        <f>I6838+(E6840-E6838)*(I6841-I6838)/(E6841-E6838)</f>
        <v>17.866666666666667</v>
      </c>
      <c r="J6840" s="397">
        <f>J6838+(E6840-E6838)*(J6841-J6838)/(E6841-E6838)</f>
        <v>0.11073333333333334</v>
      </c>
      <c r="K6840" s="469">
        <f t="shared" si="581"/>
        <v>17.873943165340311</v>
      </c>
      <c r="L6840" s="469">
        <f t="shared" si="582"/>
        <v>7.276498673643772E-3</v>
      </c>
    </row>
    <row r="6841" spans="1:12">
      <c r="A6841" s="480" t="s">
        <v>123</v>
      </c>
      <c r="B6841" s="480">
        <f t="shared" si="579"/>
        <v>20</v>
      </c>
      <c r="C6841" s="480">
        <f t="shared" si="580"/>
        <v>6</v>
      </c>
      <c r="D6841" s="480">
        <f>D6838</f>
        <v>246</v>
      </c>
      <c r="E6841" s="480">
        <f t="shared" si="584"/>
        <v>117</v>
      </c>
      <c r="F6841" s="484">
        <v>4.5225</v>
      </c>
      <c r="G6841" s="480">
        <v>15</v>
      </c>
      <c r="H6841" s="482">
        <v>0.25270700000000001</v>
      </c>
      <c r="I6841" s="483">
        <v>17.899999999999999</v>
      </c>
      <c r="J6841" s="484">
        <v>0.10979999999999999</v>
      </c>
      <c r="K6841" s="469">
        <f t="shared" si="581"/>
        <v>17.896219732733954</v>
      </c>
      <c r="L6841" s="469">
        <f t="shared" si="582"/>
        <v>-3.7802672660447456E-3</v>
      </c>
    </row>
    <row r="6842" spans="1:12">
      <c r="A6842" s="98" t="s">
        <v>123</v>
      </c>
      <c r="B6842" s="98">
        <f t="shared" si="579"/>
        <v>20</v>
      </c>
      <c r="C6842" s="98">
        <f t="shared" si="580"/>
        <v>6</v>
      </c>
      <c r="D6842" s="98">
        <f>D6841</f>
        <v>246</v>
      </c>
      <c r="E6842" s="98">
        <f t="shared" si="584"/>
        <v>118</v>
      </c>
      <c r="F6842" s="397">
        <f>F6841+(E6842-E6841)*(F6844-F6841)/(E6844-E6841)</f>
        <v>4.5334666666666665</v>
      </c>
      <c r="G6842" s="98">
        <v>15</v>
      </c>
      <c r="H6842" s="491">
        <f>H6841+(E6842-E6841)*(H6844-H6841)/(E6844-E6841)</f>
        <v>0.25301066666666666</v>
      </c>
      <c r="I6842" s="492">
        <f>I6841+(E6842-E6841)*(I6844-I6841)/(E6844-E6841)</f>
        <v>17.933333333333334</v>
      </c>
      <c r="J6842" s="397">
        <f>J6841+(E6842-E6841)*(J6844-J6841)/(E6844-E6841)</f>
        <v>0.1089</v>
      </c>
      <c r="K6842" s="469">
        <f t="shared" si="581"/>
        <v>17.918085140020448</v>
      </c>
      <c r="L6842" s="469">
        <f t="shared" si="582"/>
        <v>-1.5248193312885405E-2</v>
      </c>
    </row>
    <row r="6843" spans="1:12">
      <c r="A6843" s="98" t="s">
        <v>123</v>
      </c>
      <c r="B6843" s="98">
        <f t="shared" si="579"/>
        <v>20</v>
      </c>
      <c r="C6843" s="98">
        <f t="shared" si="580"/>
        <v>6</v>
      </c>
      <c r="D6843" s="98">
        <f>D6841</f>
        <v>246</v>
      </c>
      <c r="E6843" s="98">
        <f t="shared" si="584"/>
        <v>119</v>
      </c>
      <c r="F6843" s="397">
        <f>F6841+(E6843-E6841)*(F6844-F6841)/(E6844-E6841)</f>
        <v>4.5444333333333331</v>
      </c>
      <c r="G6843" s="98">
        <v>15</v>
      </c>
      <c r="H6843" s="491">
        <f>H6841+(E6843-E6841)*(H6844-H6841)/(E6844-E6841)</f>
        <v>0.25331433333333336</v>
      </c>
      <c r="I6843" s="492">
        <f>I6841+(E6843-E6841)*(I6844-I6841)/(E6844-E6841)</f>
        <v>17.966666666666665</v>
      </c>
      <c r="J6843" s="397">
        <f>J6841+(E6843-E6841)*(J6844-J6841)/(E6844-E6841)</f>
        <v>0.108</v>
      </c>
      <c r="K6843" s="469">
        <f t="shared" si="581"/>
        <v>17.939898123938239</v>
      </c>
      <c r="L6843" s="469">
        <f t="shared" si="582"/>
        <v>-2.6768542728426326E-2</v>
      </c>
    </row>
    <row r="6844" spans="1:12">
      <c r="A6844" s="480" t="s">
        <v>123</v>
      </c>
      <c r="B6844" s="480">
        <f t="shared" si="579"/>
        <v>20</v>
      </c>
      <c r="C6844" s="480">
        <f t="shared" si="580"/>
        <v>6</v>
      </c>
      <c r="D6844" s="480">
        <f>D6841</f>
        <v>246</v>
      </c>
      <c r="E6844" s="480">
        <f t="shared" si="584"/>
        <v>120</v>
      </c>
      <c r="F6844" s="484">
        <v>4.5553999999999997</v>
      </c>
      <c r="G6844" s="480">
        <v>15</v>
      </c>
      <c r="H6844" s="482">
        <v>0.25361800000000001</v>
      </c>
      <c r="I6844" s="483">
        <v>18</v>
      </c>
      <c r="J6844" s="484">
        <v>0.1071</v>
      </c>
      <c r="K6844" s="469">
        <f t="shared" si="581"/>
        <v>17.961658872792938</v>
      </c>
      <c r="L6844" s="469">
        <f t="shared" si="582"/>
        <v>-3.8341127207061731E-2</v>
      </c>
    </row>
    <row r="6845" spans="1:12">
      <c r="A6845" s="480" t="s">
        <v>123</v>
      </c>
      <c r="B6845" s="480">
        <f t="shared" ref="B6845:B6908" si="585">INT(D6845/12)</f>
        <v>21</v>
      </c>
      <c r="C6845" s="480">
        <f t="shared" ref="C6845:C6908" si="586">D6845-B6845*12</f>
        <v>0</v>
      </c>
      <c r="D6845" s="480">
        <v>252</v>
      </c>
      <c r="E6845" s="480">
        <v>108</v>
      </c>
      <c r="F6845" s="484">
        <v>4.4223999999999997</v>
      </c>
      <c r="G6845" s="480">
        <v>15</v>
      </c>
      <c r="H6845" s="482">
        <v>0.24621499999999999</v>
      </c>
      <c r="I6845" s="483">
        <v>18</v>
      </c>
      <c r="J6845" s="484">
        <v>0.1177</v>
      </c>
      <c r="K6845" s="469">
        <f t="shared" si="581"/>
        <v>17.961537680482504</v>
      </c>
      <c r="L6845" s="469">
        <f t="shared" si="582"/>
        <v>-3.8462319517496013E-2</v>
      </c>
    </row>
    <row r="6846" spans="1:12">
      <c r="A6846" s="98" t="s">
        <v>123</v>
      </c>
      <c r="B6846" s="98">
        <f t="shared" si="585"/>
        <v>21</v>
      </c>
      <c r="C6846" s="98">
        <f t="shared" si="586"/>
        <v>0</v>
      </c>
      <c r="D6846" s="98">
        <f>D6845</f>
        <v>252</v>
      </c>
      <c r="E6846" s="98">
        <f t="shared" ref="E6846:E6857" si="587">E6845+1</f>
        <v>109</v>
      </c>
      <c r="F6846" s="397">
        <f>F6845+(E6846-E6845)*(F6848-F6845)/(E6848-E6845)</f>
        <v>4.4336000000000002</v>
      </c>
      <c r="G6846" s="98">
        <v>15</v>
      </c>
      <c r="H6846" s="491">
        <f>H6845+(E6846-E6845)*(H6848-H6845)/(E6848-E6845)</f>
        <v>0.24652466666666667</v>
      </c>
      <c r="I6846" s="492">
        <f>I6845+(E6846-E6845)*(I6848-I6845)/(E6848-E6845)</f>
        <v>18</v>
      </c>
      <c r="J6846" s="397">
        <f>J6845+(E6846-E6845)*(J6848-J6845)/(E6848-E6845)</f>
        <v>0.11683333333333333</v>
      </c>
      <c r="K6846" s="469">
        <f t="shared" si="581"/>
        <v>17.984407239843478</v>
      </c>
      <c r="L6846" s="469">
        <f t="shared" si="582"/>
        <v>-1.5592760156522445E-2</v>
      </c>
    </row>
    <row r="6847" spans="1:12">
      <c r="A6847" s="98" t="s">
        <v>123</v>
      </c>
      <c r="B6847" s="98">
        <f t="shared" si="585"/>
        <v>21</v>
      </c>
      <c r="C6847" s="98">
        <f t="shared" si="586"/>
        <v>0</v>
      </c>
      <c r="D6847" s="98">
        <f>D6845</f>
        <v>252</v>
      </c>
      <c r="E6847" s="98">
        <f t="shared" si="587"/>
        <v>110</v>
      </c>
      <c r="F6847" s="397">
        <f>F6845+(E6847-E6845)*(F6848-F6845)/(E6848-E6845)</f>
        <v>4.4447999999999999</v>
      </c>
      <c r="G6847" s="98">
        <v>15</v>
      </c>
      <c r="H6847" s="491">
        <f>H6845+(E6847-E6845)*(H6848-H6845)/(E6848-E6845)</f>
        <v>0.24683433333333332</v>
      </c>
      <c r="I6847" s="492">
        <f>I6845+(E6847-E6845)*(I6848-I6845)/(E6848-E6845)</f>
        <v>18</v>
      </c>
      <c r="J6847" s="397">
        <f>J6845+(E6847-E6845)*(J6848-J6845)/(E6848-E6845)</f>
        <v>0.11596666666666666</v>
      </c>
      <c r="K6847" s="469">
        <f t="shared" si="581"/>
        <v>18.007219417071909</v>
      </c>
      <c r="L6847" s="469">
        <f t="shared" si="582"/>
        <v>7.2194170719086515E-3</v>
      </c>
    </row>
    <row r="6848" spans="1:12">
      <c r="A6848" s="480" t="s">
        <v>123</v>
      </c>
      <c r="B6848" s="480">
        <f t="shared" si="585"/>
        <v>21</v>
      </c>
      <c r="C6848" s="480">
        <f t="shared" si="586"/>
        <v>0</v>
      </c>
      <c r="D6848" s="480">
        <f>D6845</f>
        <v>252</v>
      </c>
      <c r="E6848" s="480">
        <f t="shared" si="587"/>
        <v>111</v>
      </c>
      <c r="F6848" s="484">
        <v>4.4560000000000004</v>
      </c>
      <c r="G6848" s="480">
        <v>15</v>
      </c>
      <c r="H6848" s="482">
        <v>0.247144</v>
      </c>
      <c r="I6848" s="483">
        <v>18</v>
      </c>
      <c r="J6848" s="484">
        <v>0.11509999999999999</v>
      </c>
      <c r="K6848" s="469">
        <f t="shared" si="581"/>
        <v>18.02997442786392</v>
      </c>
      <c r="L6848" s="469">
        <f t="shared" si="582"/>
        <v>2.9974427863919573E-2</v>
      </c>
    </row>
    <row r="6849" spans="1:12">
      <c r="A6849" s="98" t="s">
        <v>123</v>
      </c>
      <c r="B6849" s="98">
        <f t="shared" si="585"/>
        <v>21</v>
      </c>
      <c r="C6849" s="98">
        <f t="shared" si="586"/>
        <v>0</v>
      </c>
      <c r="D6849" s="98">
        <f>D6848</f>
        <v>252</v>
      </c>
      <c r="E6849" s="98">
        <f t="shared" si="587"/>
        <v>112</v>
      </c>
      <c r="F6849" s="397">
        <f>F6848+(E6849-E6848)*(F6851-F6848)/(E6851-E6848)</f>
        <v>4.4671333333333338</v>
      </c>
      <c r="G6849" s="98">
        <v>15</v>
      </c>
      <c r="H6849" s="491">
        <f>H6848+(E6849-E6848)*(H6851-H6848)/(E6851-E6848)</f>
        <v>0.24745466666666666</v>
      </c>
      <c r="I6849" s="492">
        <f>I6848+(E6849-E6848)*(I6851-I6848)/(E6851-E6848)</f>
        <v>18.033333333333335</v>
      </c>
      <c r="J6849" s="397">
        <f>J6848+(E6849-E6848)*(J6851-J6848)/(E6851-E6848)</f>
        <v>0.11423333333333333</v>
      </c>
      <c r="K6849" s="469">
        <f t="shared" si="581"/>
        <v>18.052330123766779</v>
      </c>
      <c r="L6849" s="469">
        <f t="shared" si="582"/>
        <v>1.8996790433444488E-2</v>
      </c>
    </row>
    <row r="6850" spans="1:12">
      <c r="A6850" s="98" t="s">
        <v>123</v>
      </c>
      <c r="B6850" s="98">
        <f t="shared" si="585"/>
        <v>21</v>
      </c>
      <c r="C6850" s="98">
        <f t="shared" si="586"/>
        <v>0</v>
      </c>
      <c r="D6850" s="98">
        <f>D6848</f>
        <v>252</v>
      </c>
      <c r="E6850" s="98">
        <f t="shared" si="587"/>
        <v>113</v>
      </c>
      <c r="F6850" s="397">
        <f>F6848+(E6850-E6848)*(F6851-F6848)/(E6851-E6848)</f>
        <v>4.4782666666666664</v>
      </c>
      <c r="G6850" s="98">
        <v>15</v>
      </c>
      <c r="H6850" s="491">
        <f>H6848+(E6850-E6848)*(H6851-H6848)/(E6851-E6848)</f>
        <v>0.24776533333333334</v>
      </c>
      <c r="I6850" s="492">
        <f>I6848+(E6850-E6848)*(I6851-I6848)/(E6851-E6848)</f>
        <v>18.066666666666666</v>
      </c>
      <c r="J6850" s="397">
        <f>J6848+(E6850-E6848)*(J6851-J6848)/(E6851-E6848)</f>
        <v>0.11336666666666667</v>
      </c>
      <c r="K6850" s="469">
        <f t="shared" si="581"/>
        <v>18.074629757189598</v>
      </c>
      <c r="L6850" s="469">
        <f t="shared" si="582"/>
        <v>7.9630905229315374E-3</v>
      </c>
    </row>
    <row r="6851" spans="1:12">
      <c r="A6851" s="480" t="s">
        <v>123</v>
      </c>
      <c r="B6851" s="480">
        <f t="shared" si="585"/>
        <v>21</v>
      </c>
      <c r="C6851" s="480">
        <f t="shared" si="586"/>
        <v>0</v>
      </c>
      <c r="D6851" s="480">
        <f>D6848</f>
        <v>252</v>
      </c>
      <c r="E6851" s="480">
        <f t="shared" si="587"/>
        <v>114</v>
      </c>
      <c r="F6851" s="484">
        <v>4.4893999999999998</v>
      </c>
      <c r="G6851" s="480">
        <v>15</v>
      </c>
      <c r="H6851" s="482">
        <v>0.24807599999999999</v>
      </c>
      <c r="I6851" s="483">
        <v>18.100000000000001</v>
      </c>
      <c r="J6851" s="484">
        <v>0.1125</v>
      </c>
      <c r="K6851" s="469">
        <f t="shared" si="581"/>
        <v>18.096873538754252</v>
      </c>
      <c r="L6851" s="469">
        <f t="shared" si="582"/>
        <v>-3.1264612457491125E-3</v>
      </c>
    </row>
    <row r="6852" spans="1:12">
      <c r="A6852" s="98" t="s">
        <v>123</v>
      </c>
      <c r="B6852" s="98">
        <f t="shared" si="585"/>
        <v>21</v>
      </c>
      <c r="C6852" s="98">
        <f t="shared" si="586"/>
        <v>0</v>
      </c>
      <c r="D6852" s="98">
        <f>D6851</f>
        <v>252</v>
      </c>
      <c r="E6852" s="98">
        <f t="shared" si="587"/>
        <v>115</v>
      </c>
      <c r="F6852" s="397">
        <f>F6851+(E6852-E6851)*(F6854-F6851)/(E6854-E6851)</f>
        <v>4.5004333333333335</v>
      </c>
      <c r="G6852" s="98">
        <v>15</v>
      </c>
      <c r="H6852" s="491">
        <f>H6851+(E6852-E6851)*(H6854-H6851)/(E6854-E6851)</f>
        <v>0.24838833333333332</v>
      </c>
      <c r="I6852" s="492">
        <f>I6851+(E6852-E6851)*(I6854-I6851)/(E6854-E6851)</f>
        <v>18.133333333333333</v>
      </c>
      <c r="J6852" s="397">
        <f>J6851+(E6852-E6851)*(J6854-J6851)/(E6854-E6851)</f>
        <v>0.11163333333333333</v>
      </c>
      <c r="K6852" s="469">
        <f t="shared" si="581"/>
        <v>18.118537505116318</v>
      </c>
      <c r="L6852" s="469">
        <f t="shared" si="582"/>
        <v>-1.4795828217014417E-2</v>
      </c>
    </row>
    <row r="6853" spans="1:12">
      <c r="A6853" s="98" t="s">
        <v>123</v>
      </c>
      <c r="B6853" s="98">
        <f t="shared" si="585"/>
        <v>21</v>
      </c>
      <c r="C6853" s="98">
        <f t="shared" si="586"/>
        <v>0</v>
      </c>
      <c r="D6853" s="98">
        <f>D6851</f>
        <v>252</v>
      </c>
      <c r="E6853" s="98">
        <f t="shared" si="587"/>
        <v>116</v>
      </c>
      <c r="F6853" s="397">
        <f>F6851+(E6853-E6851)*(F6854-F6851)/(E6854-E6851)</f>
        <v>4.5114666666666663</v>
      </c>
      <c r="G6853" s="98">
        <v>15</v>
      </c>
      <c r="H6853" s="491">
        <f>H6851+(E6853-E6851)*(H6854-H6851)/(E6854-E6851)</f>
        <v>0.24870066666666668</v>
      </c>
      <c r="I6853" s="492">
        <f>I6851+(E6853-E6851)*(I6854-I6851)/(E6854-E6851)</f>
        <v>18.166666666666668</v>
      </c>
      <c r="J6853" s="397">
        <f>J6851+(E6853-E6851)*(J6854-J6851)/(E6854-E6851)</f>
        <v>0.11076666666666667</v>
      </c>
      <c r="K6853" s="469">
        <f t="shared" si="581"/>
        <v>18.14014705764091</v>
      </c>
      <c r="L6853" s="469">
        <f t="shared" si="582"/>
        <v>-2.6519609025758228E-2</v>
      </c>
    </row>
    <row r="6854" spans="1:12">
      <c r="A6854" s="480" t="s">
        <v>123</v>
      </c>
      <c r="B6854" s="480">
        <f t="shared" si="585"/>
        <v>21</v>
      </c>
      <c r="C6854" s="480">
        <f t="shared" si="586"/>
        <v>0</v>
      </c>
      <c r="D6854" s="480">
        <f>D6851</f>
        <v>252</v>
      </c>
      <c r="E6854" s="480">
        <f t="shared" si="587"/>
        <v>117</v>
      </c>
      <c r="F6854" s="484">
        <v>4.5225</v>
      </c>
      <c r="G6854" s="480">
        <v>15</v>
      </c>
      <c r="H6854" s="482">
        <v>0.24901300000000001</v>
      </c>
      <c r="I6854" s="483">
        <v>18.2</v>
      </c>
      <c r="J6854" s="484">
        <v>0.1099</v>
      </c>
      <c r="K6854" s="469">
        <f t="shared" si="581"/>
        <v>18.161702401079459</v>
      </c>
      <c r="L6854" s="469">
        <f t="shared" si="582"/>
        <v>-3.8297598920539855E-2</v>
      </c>
    </row>
    <row r="6855" spans="1:12">
      <c r="A6855" s="98" t="s">
        <v>123</v>
      </c>
      <c r="B6855" s="98">
        <f t="shared" si="585"/>
        <v>21</v>
      </c>
      <c r="C6855" s="98">
        <f t="shared" si="586"/>
        <v>0</v>
      </c>
      <c r="D6855" s="98">
        <f>D6854</f>
        <v>252</v>
      </c>
      <c r="E6855" s="98">
        <f t="shared" si="587"/>
        <v>118</v>
      </c>
      <c r="F6855" s="397">
        <f>F6854+(E6855-E6854)*(F6857-F6854)/(E6857-E6854)</f>
        <v>4.5334666666666665</v>
      </c>
      <c r="G6855" s="98">
        <v>15</v>
      </c>
      <c r="H6855" s="491">
        <f>H6854+(E6855-E6854)*(H6857-H6854)/(E6857-E6854)</f>
        <v>0.24932666666666667</v>
      </c>
      <c r="I6855" s="492">
        <f>I6854+(E6855-E6854)*(I6857-I6854)/(E6857-E6854)</f>
        <v>18.2</v>
      </c>
      <c r="J6855" s="397">
        <f>J6854+(E6855-E6854)*(J6857-J6854)/(E6857-E6854)</f>
        <v>0.10903333333333333</v>
      </c>
      <c r="K6855" s="469">
        <f t="shared" si="581"/>
        <v>18.182839113345278</v>
      </c>
      <c r="L6855" s="469">
        <f t="shared" si="582"/>
        <v>-1.7160886654721708E-2</v>
      </c>
    </row>
    <row r="6856" spans="1:12">
      <c r="A6856" s="98" t="s">
        <v>123</v>
      </c>
      <c r="B6856" s="98">
        <f t="shared" si="585"/>
        <v>21</v>
      </c>
      <c r="C6856" s="98">
        <f t="shared" si="586"/>
        <v>0</v>
      </c>
      <c r="D6856" s="98">
        <f>D6854</f>
        <v>252</v>
      </c>
      <c r="E6856" s="98">
        <f t="shared" si="587"/>
        <v>119</v>
      </c>
      <c r="F6856" s="397">
        <f>F6854+(E6856-E6854)*(F6857-F6854)/(E6857-E6854)</f>
        <v>4.5444333333333331</v>
      </c>
      <c r="G6856" s="98">
        <v>15</v>
      </c>
      <c r="H6856" s="491">
        <f>H6854+(E6856-E6854)*(H6857-H6854)/(E6857-E6854)</f>
        <v>0.24964033333333335</v>
      </c>
      <c r="I6856" s="492">
        <f>I6854+(E6856-E6854)*(I6857-I6854)/(E6857-E6854)</f>
        <v>18.2</v>
      </c>
      <c r="J6856" s="397">
        <f>J6854+(E6856-E6854)*(J6857-J6854)/(E6857-E6854)</f>
        <v>0.10816666666666667</v>
      </c>
      <c r="K6856" s="469">
        <f t="shared" si="581"/>
        <v>18.203922710138983</v>
      </c>
      <c r="L6856" s="469">
        <f t="shared" si="582"/>
        <v>3.9227101389833763E-3</v>
      </c>
    </row>
    <row r="6857" spans="1:12">
      <c r="A6857" s="480" t="s">
        <v>123</v>
      </c>
      <c r="B6857" s="480">
        <f t="shared" si="585"/>
        <v>21</v>
      </c>
      <c r="C6857" s="480">
        <f t="shared" si="586"/>
        <v>0</v>
      </c>
      <c r="D6857" s="480">
        <f>D6854</f>
        <v>252</v>
      </c>
      <c r="E6857" s="480">
        <f t="shared" si="587"/>
        <v>120</v>
      </c>
      <c r="F6857" s="484">
        <v>4.5553999999999997</v>
      </c>
      <c r="G6857" s="480">
        <v>15</v>
      </c>
      <c r="H6857" s="482">
        <v>0.24995400000000001</v>
      </c>
      <c r="I6857" s="483">
        <v>18.2</v>
      </c>
      <c r="J6857" s="484">
        <v>0.10730000000000001</v>
      </c>
      <c r="K6857" s="469">
        <f t="shared" si="581"/>
        <v>18.22495339142402</v>
      </c>
      <c r="L6857" s="469">
        <f t="shared" si="582"/>
        <v>2.495339142402031E-2</v>
      </c>
    </row>
    <row r="6858" spans="1:12">
      <c r="A6858" s="480" t="s">
        <v>123</v>
      </c>
      <c r="B6858" s="480">
        <f t="shared" si="585"/>
        <v>21</v>
      </c>
      <c r="C6858" s="480">
        <f t="shared" si="586"/>
        <v>6</v>
      </c>
      <c r="D6858" s="480">
        <v>258</v>
      </c>
      <c r="E6858" s="480">
        <v>114</v>
      </c>
      <c r="F6858" s="484">
        <v>4.4893999999999998</v>
      </c>
      <c r="G6858" s="480">
        <v>15</v>
      </c>
      <c r="H6858" s="482">
        <v>0.24441299999999999</v>
      </c>
      <c r="I6858" s="483">
        <v>18.399999999999999</v>
      </c>
      <c r="J6858" s="484">
        <v>0.1123</v>
      </c>
      <c r="K6858" s="469">
        <f t="shared" si="581"/>
        <v>18.368090077041728</v>
      </c>
      <c r="L6858" s="469">
        <f t="shared" si="582"/>
        <v>-3.1909922958270442E-2</v>
      </c>
    </row>
    <row r="6859" spans="1:12">
      <c r="A6859" s="98" t="s">
        <v>123</v>
      </c>
      <c r="B6859" s="98">
        <f t="shared" si="585"/>
        <v>21</v>
      </c>
      <c r="C6859" s="98">
        <f t="shared" si="586"/>
        <v>6</v>
      </c>
      <c r="D6859" s="98">
        <f>D6858</f>
        <v>258</v>
      </c>
      <c r="E6859" s="98">
        <f t="shared" ref="E6859:E6864" si="588">E6858+1</f>
        <v>115</v>
      </c>
      <c r="F6859" s="397">
        <f>F6858+(E6859-E6858)*(F6861-F6858)/(E6861-E6858)</f>
        <v>4.5004333333333335</v>
      </c>
      <c r="G6859" s="98">
        <v>15</v>
      </c>
      <c r="H6859" s="491">
        <f>H6858+(E6859-E6858)*(H6861-H6858)/(E6861-E6858)</f>
        <v>0.24473366666666665</v>
      </c>
      <c r="I6859" s="492">
        <f>I6858+(E6859-E6858)*(I6861-I6858)/(E6861-E6858)</f>
        <v>18.399999999999999</v>
      </c>
      <c r="J6859" s="397">
        <f>J6858+(E6859-E6858)*(J6861-J6858)/(E6861-E6858)</f>
        <v>0.11146666666666666</v>
      </c>
      <c r="K6859" s="469">
        <f t="shared" ref="K6859:K6922" si="589">F6859/H6859</f>
        <v>18.389105980514874</v>
      </c>
      <c r="L6859" s="469">
        <f t="shared" ref="L6859:L6922" si="590">K6859-I6859</f>
        <v>-1.0894019485125028E-2</v>
      </c>
    </row>
    <row r="6860" spans="1:12">
      <c r="A6860" s="98" t="s">
        <v>123</v>
      </c>
      <c r="B6860" s="98">
        <f t="shared" si="585"/>
        <v>21</v>
      </c>
      <c r="C6860" s="98">
        <f t="shared" si="586"/>
        <v>6</v>
      </c>
      <c r="D6860" s="98">
        <f>D6858</f>
        <v>258</v>
      </c>
      <c r="E6860" s="98">
        <f t="shared" si="588"/>
        <v>116</v>
      </c>
      <c r="F6860" s="397">
        <f>F6858+(E6860-E6858)*(F6861-F6858)/(E6861-E6858)</f>
        <v>4.5114666666666663</v>
      </c>
      <c r="G6860" s="98">
        <v>15</v>
      </c>
      <c r="H6860" s="491">
        <f>H6858+(E6860-E6858)*(H6861-H6858)/(E6861-E6858)</f>
        <v>0.24505433333333335</v>
      </c>
      <c r="I6860" s="492">
        <f>I6858+(E6860-E6858)*(I6861-I6858)/(E6861-E6858)</f>
        <v>18.399999999999999</v>
      </c>
      <c r="J6860" s="397">
        <f>J6858+(E6860-E6858)*(J6861-J6858)/(E6861-E6858)</f>
        <v>0.11063333333333333</v>
      </c>
      <c r="K6860" s="469">
        <f t="shared" si="589"/>
        <v>18.410066883126596</v>
      </c>
      <c r="L6860" s="469">
        <f t="shared" si="590"/>
        <v>1.0066883126597759E-2</v>
      </c>
    </row>
    <row r="6861" spans="1:12">
      <c r="A6861" s="480" t="s">
        <v>123</v>
      </c>
      <c r="B6861" s="480">
        <f t="shared" si="585"/>
        <v>21</v>
      </c>
      <c r="C6861" s="480">
        <f t="shared" si="586"/>
        <v>6</v>
      </c>
      <c r="D6861" s="480">
        <f>D6858</f>
        <v>258</v>
      </c>
      <c r="E6861" s="480">
        <f t="shared" si="588"/>
        <v>117</v>
      </c>
      <c r="F6861" s="484">
        <v>4.5225</v>
      </c>
      <c r="G6861" s="480">
        <v>15</v>
      </c>
      <c r="H6861" s="482">
        <v>0.24537500000000001</v>
      </c>
      <c r="I6861" s="483">
        <v>18.399999999999999</v>
      </c>
      <c r="J6861" s="484">
        <v>0.10979999999999999</v>
      </c>
      <c r="K6861" s="469">
        <f t="shared" si="589"/>
        <v>18.430973000509425</v>
      </c>
      <c r="L6861" s="469">
        <f t="shared" si="590"/>
        <v>3.097300050942664E-2</v>
      </c>
    </row>
    <row r="6862" spans="1:12">
      <c r="A6862" s="98" t="s">
        <v>123</v>
      </c>
      <c r="B6862" s="98">
        <f t="shared" si="585"/>
        <v>21</v>
      </c>
      <c r="C6862" s="98">
        <f t="shared" si="586"/>
        <v>6</v>
      </c>
      <c r="D6862" s="98">
        <f>D6861</f>
        <v>258</v>
      </c>
      <c r="E6862" s="98">
        <f t="shared" si="588"/>
        <v>118</v>
      </c>
      <c r="F6862" s="397">
        <f>F6861+(E6862-E6861)*(F6864-F6861)/(E6864-E6861)</f>
        <v>4.5334666666666665</v>
      </c>
      <c r="G6862" s="98">
        <v>15</v>
      </c>
      <c r="H6862" s="491">
        <f>H6861+(E6862-E6861)*(H6864-H6861)/(E6864-E6861)</f>
        <v>0.245697</v>
      </c>
      <c r="I6862" s="492">
        <f>I6861+(E6862-E6861)*(I6864-I6861)/(E6864-E6861)</f>
        <v>18.433333333333334</v>
      </c>
      <c r="J6862" s="397">
        <f>J6861+(E6862-E6861)*(J6864-J6861)/(E6864-E6861)</f>
        <v>0.10896666666666667</v>
      </c>
      <c r="K6862" s="469">
        <f t="shared" si="589"/>
        <v>18.451453077028482</v>
      </c>
      <c r="L6862" s="469">
        <f t="shared" si="590"/>
        <v>1.8119743695148571E-2</v>
      </c>
    </row>
    <row r="6863" spans="1:12">
      <c r="A6863" s="98" t="s">
        <v>123</v>
      </c>
      <c r="B6863" s="98">
        <f t="shared" si="585"/>
        <v>21</v>
      </c>
      <c r="C6863" s="98">
        <f t="shared" si="586"/>
        <v>6</v>
      </c>
      <c r="D6863" s="98">
        <f>D6861</f>
        <v>258</v>
      </c>
      <c r="E6863" s="98">
        <f t="shared" si="588"/>
        <v>119</v>
      </c>
      <c r="F6863" s="397">
        <f>F6861+(E6863-E6861)*(F6864-F6861)/(E6864-E6861)</f>
        <v>4.5444333333333331</v>
      </c>
      <c r="G6863" s="98">
        <v>15</v>
      </c>
      <c r="H6863" s="491">
        <f>H6861+(E6863-E6861)*(H6864-H6861)/(E6864-E6861)</f>
        <v>0.24601900000000002</v>
      </c>
      <c r="I6863" s="492">
        <f>I6861+(E6863-E6861)*(I6864-I6861)/(E6864-E6861)</f>
        <v>18.466666666666665</v>
      </c>
      <c r="J6863" s="397">
        <f>J6861+(E6863-E6861)*(J6864-J6861)/(E6864-E6861)</f>
        <v>0.10813333333333333</v>
      </c>
      <c r="K6863" s="469">
        <f t="shared" si="589"/>
        <v>18.471879543178911</v>
      </c>
      <c r="L6863" s="469">
        <f t="shared" si="590"/>
        <v>5.2128765122461118E-3</v>
      </c>
    </row>
    <row r="6864" spans="1:12">
      <c r="A6864" s="480" t="s">
        <v>123</v>
      </c>
      <c r="B6864" s="480">
        <f t="shared" si="585"/>
        <v>21</v>
      </c>
      <c r="C6864" s="480">
        <f t="shared" si="586"/>
        <v>6</v>
      </c>
      <c r="D6864" s="480">
        <f>D6861</f>
        <v>258</v>
      </c>
      <c r="E6864" s="480">
        <f t="shared" si="588"/>
        <v>120</v>
      </c>
      <c r="F6864" s="484">
        <v>4.5553999999999997</v>
      </c>
      <c r="G6864" s="480">
        <v>15</v>
      </c>
      <c r="H6864" s="482">
        <v>0.246341</v>
      </c>
      <c r="I6864" s="483">
        <v>18.5</v>
      </c>
      <c r="J6864" s="484">
        <v>0.10730000000000001</v>
      </c>
      <c r="K6864" s="469">
        <f t="shared" si="589"/>
        <v>18.492252609188075</v>
      </c>
      <c r="L6864" s="469">
        <f t="shared" si="590"/>
        <v>-7.7473908119252144E-3</v>
      </c>
    </row>
    <row r="6865" spans="1:12">
      <c r="A6865" s="480" t="s">
        <v>123</v>
      </c>
      <c r="B6865" s="480">
        <f t="shared" si="585"/>
        <v>22</v>
      </c>
      <c r="C6865" s="480">
        <f t="shared" si="586"/>
        <v>0</v>
      </c>
      <c r="D6865" s="480">
        <v>264</v>
      </c>
      <c r="E6865" s="480">
        <v>120</v>
      </c>
      <c r="F6865" s="484">
        <v>4.5553999999999997</v>
      </c>
      <c r="G6865" s="480">
        <v>15</v>
      </c>
      <c r="H6865" s="482">
        <v>0.242785</v>
      </c>
      <c r="I6865" s="483">
        <v>18.8</v>
      </c>
      <c r="J6865" s="484">
        <v>0.1033</v>
      </c>
      <c r="K6865" s="469">
        <f t="shared" si="589"/>
        <v>18.763103157114319</v>
      </c>
      <c r="L6865" s="469">
        <f t="shared" si="590"/>
        <v>-3.6896842885681735E-2</v>
      </c>
    </row>
    <row r="6866" spans="1:12">
      <c r="A6866" s="480" t="s">
        <v>126</v>
      </c>
      <c r="B6866" s="480">
        <f t="shared" si="585"/>
        <v>6</v>
      </c>
      <c r="C6866" s="480">
        <f t="shared" si="586"/>
        <v>0</v>
      </c>
      <c r="D6866" s="480">
        <v>72</v>
      </c>
      <c r="E6866" s="480">
        <v>12</v>
      </c>
      <c r="F6866" s="484">
        <v>3.5062000000000002</v>
      </c>
      <c r="G6866" s="480">
        <v>15</v>
      </c>
      <c r="H6866" s="482">
        <v>0.73763699999999999</v>
      </c>
      <c r="I6866" s="483">
        <v>4.8</v>
      </c>
      <c r="J6866" s="484">
        <v>0.67849999999999999</v>
      </c>
      <c r="K6866" s="469">
        <f t="shared" si="589"/>
        <v>4.7532865081334048</v>
      </c>
      <c r="L6866" s="469">
        <f t="shared" si="590"/>
        <v>-4.6713491866595014E-2</v>
      </c>
    </row>
    <row r="6867" spans="1:12">
      <c r="A6867" s="98" t="s">
        <v>126</v>
      </c>
      <c r="B6867" s="98">
        <f t="shared" si="585"/>
        <v>6</v>
      </c>
      <c r="C6867" s="98">
        <f t="shared" si="586"/>
        <v>0</v>
      </c>
      <c r="D6867" s="98">
        <f>D6866</f>
        <v>72</v>
      </c>
      <c r="E6867" s="98">
        <f>E6866+1</f>
        <v>13</v>
      </c>
      <c r="F6867" s="397">
        <f>F6866+(E6867-E6866)*(F6869-F6866)/(E6869-E6866)</f>
        <v>3.5217666666666667</v>
      </c>
      <c r="G6867" s="98">
        <v>15</v>
      </c>
      <c r="H6867" s="491">
        <f>H6866+(E6867-E6866)*(H6869-H6866)/(E6869-E6866)</f>
        <v>0.72940533333333335</v>
      </c>
      <c r="I6867" s="492">
        <f>I6866+(E6867-E6866)*(I6869-I6866)/(E6869-E6866)</f>
        <v>4.8666666666666663</v>
      </c>
      <c r="J6867" s="397">
        <f>J6866+(E6867-E6866)*(J6869-J6866)/(E6869-E6866)</f>
        <v>0.66520000000000001</v>
      </c>
      <c r="K6867" s="469">
        <f t="shared" si="589"/>
        <v>4.82827106647607</v>
      </c>
      <c r="L6867" s="469">
        <f t="shared" si="590"/>
        <v>-3.8395600190596291E-2</v>
      </c>
    </row>
    <row r="6868" spans="1:12">
      <c r="A6868" s="98" t="s">
        <v>126</v>
      </c>
      <c r="B6868" s="98">
        <f t="shared" si="585"/>
        <v>6</v>
      </c>
      <c r="C6868" s="98">
        <f t="shared" si="586"/>
        <v>0</v>
      </c>
      <c r="D6868" s="98">
        <f>D6866</f>
        <v>72</v>
      </c>
      <c r="E6868" s="98">
        <f t="shared" ref="E6868:E6926" si="591">E6867+1</f>
        <v>14</v>
      </c>
      <c r="F6868" s="397">
        <f>F6866+(E6868-E6866)*(F6869-F6866)/(E6869-E6866)</f>
        <v>3.5373333333333337</v>
      </c>
      <c r="G6868" s="98">
        <v>15</v>
      </c>
      <c r="H6868" s="491">
        <f>H6866+(E6868-E6866)*(H6869-H6866)/(E6869-E6866)</f>
        <v>0.7211736666666666</v>
      </c>
      <c r="I6868" s="492">
        <f>I6866+(E6868-E6866)*(I6869-I6866)/(E6869-E6866)</f>
        <v>4.9333333333333336</v>
      </c>
      <c r="J6868" s="397">
        <f>J6866+(E6868-E6866)*(J6869-J6866)/(E6869-E6866)</f>
        <v>0.65189999999999992</v>
      </c>
      <c r="K6868" s="469">
        <f t="shared" si="589"/>
        <v>4.9049674119178883</v>
      </c>
      <c r="L6868" s="469">
        <f t="shared" si="590"/>
        <v>-2.836592141544525E-2</v>
      </c>
    </row>
    <row r="6869" spans="1:12">
      <c r="A6869" s="480" t="s">
        <v>126</v>
      </c>
      <c r="B6869" s="480">
        <f t="shared" si="585"/>
        <v>6</v>
      </c>
      <c r="C6869" s="480">
        <f t="shared" si="586"/>
        <v>0</v>
      </c>
      <c r="D6869" s="480">
        <f>D6866</f>
        <v>72</v>
      </c>
      <c r="E6869" s="480">
        <f t="shared" si="591"/>
        <v>15</v>
      </c>
      <c r="F6869" s="484">
        <v>3.5529000000000002</v>
      </c>
      <c r="G6869" s="480">
        <v>15</v>
      </c>
      <c r="H6869" s="482">
        <v>0.71294199999999996</v>
      </c>
      <c r="I6869" s="483">
        <v>5</v>
      </c>
      <c r="J6869" s="484">
        <v>0.63859999999999995</v>
      </c>
      <c r="K6869" s="469">
        <f t="shared" si="589"/>
        <v>4.9834348376165245</v>
      </c>
      <c r="L6869" s="469">
        <f t="shared" si="590"/>
        <v>-1.6565162383475496E-2</v>
      </c>
    </row>
    <row r="6870" spans="1:12">
      <c r="A6870" s="98" t="s">
        <v>126</v>
      </c>
      <c r="B6870" s="98">
        <f t="shared" si="585"/>
        <v>6</v>
      </c>
      <c r="C6870" s="98">
        <f t="shared" si="586"/>
        <v>0</v>
      </c>
      <c r="D6870" s="98">
        <f>D6869</f>
        <v>72</v>
      </c>
      <c r="E6870" s="98">
        <f t="shared" si="591"/>
        <v>16</v>
      </c>
      <c r="F6870" s="397">
        <f>F6869+(E6870-E6869)*(F6872-F6869)/(E6872-E6869)</f>
        <v>3.5682666666666667</v>
      </c>
      <c r="G6870" s="98">
        <v>15</v>
      </c>
      <c r="H6870" s="491">
        <f>H6869+(E6870-E6869)*(H6872-H6869)/(E6872-E6869)</f>
        <v>0.70472599999999996</v>
      </c>
      <c r="I6870" s="492">
        <f>I6869+(E6870-E6869)*(I6872-I6869)/(E6872-E6869)</f>
        <v>5.0666666666666664</v>
      </c>
      <c r="J6870" s="397">
        <f>J6869+(E6870-E6869)*(J6872-J6869)/(E6872-E6869)</f>
        <v>0.62526666666666664</v>
      </c>
      <c r="K6870" s="469">
        <f t="shared" si="589"/>
        <v>5.0633390376780012</v>
      </c>
      <c r="L6870" s="469">
        <f t="shared" si="590"/>
        <v>-3.3276289886652322E-3</v>
      </c>
    </row>
    <row r="6871" spans="1:12">
      <c r="A6871" s="98" t="s">
        <v>126</v>
      </c>
      <c r="B6871" s="98">
        <f t="shared" si="585"/>
        <v>6</v>
      </c>
      <c r="C6871" s="98">
        <f t="shared" si="586"/>
        <v>0</v>
      </c>
      <c r="D6871" s="98">
        <f>D6869</f>
        <v>72</v>
      </c>
      <c r="E6871" s="98">
        <f t="shared" si="591"/>
        <v>17</v>
      </c>
      <c r="F6871" s="397">
        <f>F6869+(E6871-E6869)*(F6872-F6869)/(E6872-E6869)</f>
        <v>3.5836333333333337</v>
      </c>
      <c r="G6871" s="98">
        <v>15</v>
      </c>
      <c r="H6871" s="491">
        <f>H6869+(E6871-E6869)*(H6872-H6869)/(E6872-E6869)</f>
        <v>0.69650999999999996</v>
      </c>
      <c r="I6871" s="492">
        <f>I6869+(E6871-E6869)*(I6872-I6869)/(E6872-E6869)</f>
        <v>5.1333333333333337</v>
      </c>
      <c r="J6871" s="397">
        <f>J6869+(E6871-E6869)*(J6872-J6869)/(E6872-E6869)</f>
        <v>0.61193333333333333</v>
      </c>
      <c r="K6871" s="469">
        <f t="shared" si="589"/>
        <v>5.1451283302943729</v>
      </c>
      <c r="L6871" s="469">
        <f t="shared" si="590"/>
        <v>1.1794996961039139E-2</v>
      </c>
    </row>
    <row r="6872" spans="1:12">
      <c r="A6872" s="480" t="s">
        <v>126</v>
      </c>
      <c r="B6872" s="480">
        <f t="shared" si="585"/>
        <v>6</v>
      </c>
      <c r="C6872" s="480">
        <f t="shared" si="586"/>
        <v>0</v>
      </c>
      <c r="D6872" s="480">
        <f>D6869</f>
        <v>72</v>
      </c>
      <c r="E6872" s="480">
        <f t="shared" si="591"/>
        <v>18</v>
      </c>
      <c r="F6872" s="484">
        <v>3.5990000000000002</v>
      </c>
      <c r="G6872" s="480">
        <v>15</v>
      </c>
      <c r="H6872" s="482">
        <v>0.68829399999999996</v>
      </c>
      <c r="I6872" s="483">
        <v>5.2</v>
      </c>
      <c r="J6872" s="484">
        <v>0.59860000000000002</v>
      </c>
      <c r="K6872" s="469">
        <f t="shared" si="589"/>
        <v>5.2288702211554954</v>
      </c>
      <c r="L6872" s="469">
        <f t="shared" si="590"/>
        <v>2.8870221155495202E-2</v>
      </c>
    </row>
    <row r="6873" spans="1:12">
      <c r="A6873" s="98" t="s">
        <v>126</v>
      </c>
      <c r="B6873" s="98">
        <f t="shared" si="585"/>
        <v>6</v>
      </c>
      <c r="C6873" s="98">
        <f t="shared" si="586"/>
        <v>0</v>
      </c>
      <c r="D6873" s="98">
        <f>D6872</f>
        <v>72</v>
      </c>
      <c r="E6873" s="98">
        <f t="shared" si="591"/>
        <v>19</v>
      </c>
      <c r="F6873" s="397">
        <f>F6872+(E6873-E6872)*(F6875-F6872)/(E6875-E6872)</f>
        <v>3.6141666666666667</v>
      </c>
      <c r="G6873" s="98">
        <v>15</v>
      </c>
      <c r="H6873" s="491">
        <f>H6872+(E6873-E6872)*(H6875-H6872)/(E6875-E6872)</f>
        <v>0.68007899999999999</v>
      </c>
      <c r="I6873" s="492">
        <f>I6872+(E6873-E6872)*(I6875-I6872)/(E6875-E6872)</f>
        <v>5.3</v>
      </c>
      <c r="J6873" s="397">
        <f>J6872+(E6873-E6872)*(J6875-J6872)/(E6875-E6872)</f>
        <v>0.58530000000000004</v>
      </c>
      <c r="K6873" s="469">
        <f t="shared" si="589"/>
        <v>5.3143335798733187</v>
      </c>
      <c r="L6873" s="469">
        <f t="shared" si="590"/>
        <v>1.4333579873318847E-2</v>
      </c>
    </row>
    <row r="6874" spans="1:12">
      <c r="A6874" s="98" t="s">
        <v>126</v>
      </c>
      <c r="B6874" s="98">
        <f t="shared" si="585"/>
        <v>6</v>
      </c>
      <c r="C6874" s="98">
        <f t="shared" si="586"/>
        <v>0</v>
      </c>
      <c r="D6874" s="98">
        <f>D6872</f>
        <v>72</v>
      </c>
      <c r="E6874" s="98">
        <f t="shared" si="591"/>
        <v>20</v>
      </c>
      <c r="F6874" s="397">
        <f>F6872+(E6874-E6872)*(F6875-F6872)/(E6875-E6872)</f>
        <v>3.6293333333333333</v>
      </c>
      <c r="G6874" s="98">
        <v>15</v>
      </c>
      <c r="H6874" s="491">
        <f>H6872+(E6874-E6872)*(H6875-H6872)/(E6875-E6872)</f>
        <v>0.67186400000000002</v>
      </c>
      <c r="I6874" s="492">
        <f>I6872+(E6874-E6872)*(I6875-I6872)/(E6875-E6872)</f>
        <v>5.4</v>
      </c>
      <c r="J6874" s="397">
        <f>J6872+(E6874-E6872)*(J6875-J6872)/(E6875-E6872)</f>
        <v>0.57199999999999995</v>
      </c>
      <c r="K6874" s="469">
        <f t="shared" si="589"/>
        <v>5.4018868898070638</v>
      </c>
      <c r="L6874" s="469">
        <f t="shared" si="590"/>
        <v>1.8868898070634188E-3</v>
      </c>
    </row>
    <row r="6875" spans="1:12">
      <c r="A6875" s="480" t="s">
        <v>126</v>
      </c>
      <c r="B6875" s="480">
        <f t="shared" si="585"/>
        <v>6</v>
      </c>
      <c r="C6875" s="480">
        <f t="shared" si="586"/>
        <v>0</v>
      </c>
      <c r="D6875" s="480">
        <f>D6872</f>
        <v>72</v>
      </c>
      <c r="E6875" s="480">
        <f t="shared" si="591"/>
        <v>21</v>
      </c>
      <c r="F6875" s="484">
        <v>3.6444999999999999</v>
      </c>
      <c r="G6875" s="480">
        <v>15</v>
      </c>
      <c r="H6875" s="482">
        <v>0.66364900000000004</v>
      </c>
      <c r="I6875" s="483">
        <v>5.5</v>
      </c>
      <c r="J6875" s="484">
        <v>0.55869999999999997</v>
      </c>
      <c r="K6875" s="469">
        <f t="shared" si="589"/>
        <v>5.4916077625371233</v>
      </c>
      <c r="L6875" s="469">
        <f t="shared" si="590"/>
        <v>-8.3922374628766505E-3</v>
      </c>
    </row>
    <row r="6876" spans="1:12">
      <c r="A6876" s="98" t="s">
        <v>126</v>
      </c>
      <c r="B6876" s="98">
        <f t="shared" si="585"/>
        <v>6</v>
      </c>
      <c r="C6876" s="98">
        <f t="shared" si="586"/>
        <v>0</v>
      </c>
      <c r="D6876" s="98">
        <f>D6875</f>
        <v>72</v>
      </c>
      <c r="E6876" s="98">
        <f t="shared" si="591"/>
        <v>22</v>
      </c>
      <c r="F6876" s="397">
        <f>F6875+(E6876-E6875)*(F6878-F6875)/(E6878-E6875)</f>
        <v>3.6594666666666664</v>
      </c>
      <c r="G6876" s="98">
        <v>15</v>
      </c>
      <c r="H6876" s="491">
        <f>H6875+(E6876-E6875)*(H6878-H6875)/(E6878-E6875)</f>
        <v>0.65542166666666668</v>
      </c>
      <c r="I6876" s="492">
        <f>I6875+(E6876-E6875)*(I6878-I6875)/(E6878-E6875)</f>
        <v>5.6</v>
      </c>
      <c r="J6876" s="397">
        <f>J6875+(E6876-E6875)*(J6878-J6875)/(E6878-E6875)</f>
        <v>0.5454</v>
      </c>
      <c r="K6876" s="469">
        <f t="shared" si="589"/>
        <v>5.5833776220397553</v>
      </c>
      <c r="L6876" s="469">
        <f t="shared" si="590"/>
        <v>-1.662237796024435E-2</v>
      </c>
    </row>
    <row r="6877" spans="1:12">
      <c r="A6877" s="98" t="s">
        <v>126</v>
      </c>
      <c r="B6877" s="98">
        <f t="shared" si="585"/>
        <v>6</v>
      </c>
      <c r="C6877" s="98">
        <f t="shared" si="586"/>
        <v>0</v>
      </c>
      <c r="D6877" s="98">
        <f>D6875</f>
        <v>72</v>
      </c>
      <c r="E6877" s="98">
        <f t="shared" si="591"/>
        <v>23</v>
      </c>
      <c r="F6877" s="397">
        <f>F6875+(E6877-E6875)*(F6878-F6875)/(E6878-E6875)</f>
        <v>3.6744333333333334</v>
      </c>
      <c r="G6877" s="98">
        <v>15</v>
      </c>
      <c r="H6877" s="491">
        <f>H6875+(E6877-E6875)*(H6878-H6875)/(E6878-E6875)</f>
        <v>0.64719433333333332</v>
      </c>
      <c r="I6877" s="492">
        <f>I6875+(E6877-E6875)*(I6878-I6875)/(E6878-E6875)</f>
        <v>5.7</v>
      </c>
      <c r="J6877" s="397">
        <f>J6875+(E6877-E6875)*(J6878-J6875)/(E6878-E6875)</f>
        <v>0.53210000000000002</v>
      </c>
      <c r="K6877" s="469">
        <f t="shared" si="589"/>
        <v>5.6774806948762944</v>
      </c>
      <c r="L6877" s="469">
        <f t="shared" si="590"/>
        <v>-2.2519305123705813E-2</v>
      </c>
    </row>
    <row r="6878" spans="1:12">
      <c r="A6878" s="480" t="s">
        <v>126</v>
      </c>
      <c r="B6878" s="480">
        <f t="shared" si="585"/>
        <v>6</v>
      </c>
      <c r="C6878" s="480">
        <f t="shared" si="586"/>
        <v>0</v>
      </c>
      <c r="D6878" s="480">
        <f>D6875</f>
        <v>72</v>
      </c>
      <c r="E6878" s="480">
        <f t="shared" si="591"/>
        <v>24</v>
      </c>
      <c r="F6878" s="484">
        <v>3.6894</v>
      </c>
      <c r="G6878" s="480">
        <v>15</v>
      </c>
      <c r="H6878" s="482">
        <v>0.63896699999999995</v>
      </c>
      <c r="I6878" s="483">
        <v>5.8</v>
      </c>
      <c r="J6878" s="484">
        <v>0.51880000000000004</v>
      </c>
      <c r="K6878" s="469">
        <f t="shared" si="589"/>
        <v>5.7740071083483189</v>
      </c>
      <c r="L6878" s="469">
        <f t="shared" si="590"/>
        <v>-2.5992891651680949E-2</v>
      </c>
    </row>
    <row r="6879" spans="1:12">
      <c r="A6879" s="98" t="s">
        <v>126</v>
      </c>
      <c r="B6879" s="98">
        <f t="shared" si="585"/>
        <v>6</v>
      </c>
      <c r="C6879" s="98">
        <f t="shared" si="586"/>
        <v>0</v>
      </c>
      <c r="D6879" s="98">
        <f>D6878</f>
        <v>72</v>
      </c>
      <c r="E6879" s="98">
        <f t="shared" si="591"/>
        <v>25</v>
      </c>
      <c r="F6879" s="397">
        <f>F6878+(E6879-E6878)*(F6881-F6878)/(E6881-E6878)</f>
        <v>3.7042000000000002</v>
      </c>
      <c r="G6879" s="98">
        <v>15</v>
      </c>
      <c r="H6879" s="491">
        <f>H6878+(E6879-E6878)*(H6881-H6878)/(E6881-E6878)</f>
        <v>0.63071333333333335</v>
      </c>
      <c r="I6879" s="492">
        <f>I6878+(E6879-E6878)*(I6881-I6878)/(E6881-E6878)</f>
        <v>5.8999999999999995</v>
      </c>
      <c r="J6879" s="397">
        <f>J6878+(E6879-E6878)*(J6881-J6878)/(E6881-E6878)</f>
        <v>0.50550000000000006</v>
      </c>
      <c r="K6879" s="469">
        <f t="shared" si="589"/>
        <v>5.8730326508609298</v>
      </c>
      <c r="L6879" s="469">
        <f t="shared" si="590"/>
        <v>-2.6967349139069619E-2</v>
      </c>
    </row>
    <row r="6880" spans="1:12">
      <c r="A6880" s="98" t="s">
        <v>126</v>
      </c>
      <c r="B6880" s="98">
        <f t="shared" si="585"/>
        <v>6</v>
      </c>
      <c r="C6880" s="98">
        <f t="shared" si="586"/>
        <v>0</v>
      </c>
      <c r="D6880" s="98">
        <f>D6878</f>
        <v>72</v>
      </c>
      <c r="E6880" s="98">
        <f t="shared" si="591"/>
        <v>26</v>
      </c>
      <c r="F6880" s="397">
        <f>F6878+(E6880-E6878)*(F6881-F6878)/(E6881-E6878)</f>
        <v>3.7189999999999999</v>
      </c>
      <c r="G6880" s="98">
        <v>15</v>
      </c>
      <c r="H6880" s="491">
        <f>H6878+(E6880-E6878)*(H6881-H6878)/(E6881-E6878)</f>
        <v>0.62245966666666663</v>
      </c>
      <c r="I6880" s="492">
        <f>I6878+(E6880-E6878)*(I6881-I6878)/(E6881-E6878)</f>
        <v>6</v>
      </c>
      <c r="J6880" s="397">
        <f>J6878+(E6880-E6878)*(J6881-J6878)/(E6881-E6878)</f>
        <v>0.49220000000000003</v>
      </c>
      <c r="K6880" s="469">
        <f t="shared" si="589"/>
        <v>5.9746843035077504</v>
      </c>
      <c r="L6880" s="469">
        <f t="shared" si="590"/>
        <v>-2.5315696492249629E-2</v>
      </c>
    </row>
    <row r="6881" spans="1:12">
      <c r="A6881" s="480" t="s">
        <v>126</v>
      </c>
      <c r="B6881" s="480">
        <f t="shared" si="585"/>
        <v>6</v>
      </c>
      <c r="C6881" s="480">
        <f t="shared" si="586"/>
        <v>0</v>
      </c>
      <c r="D6881" s="480">
        <f>D6878</f>
        <v>72</v>
      </c>
      <c r="E6881" s="480">
        <f t="shared" si="591"/>
        <v>27</v>
      </c>
      <c r="F6881" s="484">
        <v>3.7338</v>
      </c>
      <c r="G6881" s="480">
        <v>15</v>
      </c>
      <c r="H6881" s="482">
        <v>0.61420600000000003</v>
      </c>
      <c r="I6881" s="483">
        <v>6.1</v>
      </c>
      <c r="J6881" s="484">
        <v>0.47889999999999999</v>
      </c>
      <c r="K6881" s="469">
        <f t="shared" si="589"/>
        <v>6.0790679348622447</v>
      </c>
      <c r="L6881" s="469">
        <f t="shared" si="590"/>
        <v>-2.0932065137754918E-2</v>
      </c>
    </row>
    <row r="6882" spans="1:12">
      <c r="A6882" s="98" t="s">
        <v>126</v>
      </c>
      <c r="B6882" s="98">
        <f t="shared" si="585"/>
        <v>6</v>
      </c>
      <c r="C6882" s="98">
        <f t="shared" si="586"/>
        <v>0</v>
      </c>
      <c r="D6882" s="98">
        <f>D6881</f>
        <v>72</v>
      </c>
      <c r="E6882" s="98">
        <f t="shared" si="591"/>
        <v>28</v>
      </c>
      <c r="F6882" s="397">
        <f>F6881+(E6882-E6881)*(F6884-F6881)/(E6884-E6881)</f>
        <v>3.7484000000000002</v>
      </c>
      <c r="G6882" s="98">
        <v>15</v>
      </c>
      <c r="H6882" s="491">
        <f>H6881+(E6882-E6881)*(H6884-H6881)/(E6884-E6881)</f>
        <v>0.60591266666666665</v>
      </c>
      <c r="I6882" s="492">
        <f>I6881+(E6882-E6881)*(I6884-I6881)/(E6884-E6881)</f>
        <v>6.2</v>
      </c>
      <c r="J6882" s="397">
        <f>J6881+(E6882-E6881)*(J6884-J6881)/(E6884-E6881)</f>
        <v>0.46560000000000001</v>
      </c>
      <c r="K6882" s="469">
        <f t="shared" si="589"/>
        <v>6.1863700929396872</v>
      </c>
      <c r="L6882" s="469">
        <f t="shared" si="590"/>
        <v>-1.3629907060312973E-2</v>
      </c>
    </row>
    <row r="6883" spans="1:12">
      <c r="A6883" s="98" t="s">
        <v>126</v>
      </c>
      <c r="B6883" s="98">
        <f t="shared" si="585"/>
        <v>6</v>
      </c>
      <c r="C6883" s="98">
        <f t="shared" si="586"/>
        <v>0</v>
      </c>
      <c r="D6883" s="98">
        <f>D6881</f>
        <v>72</v>
      </c>
      <c r="E6883" s="98">
        <f t="shared" si="591"/>
        <v>29</v>
      </c>
      <c r="F6883" s="397">
        <f>F6881+(E6883-E6881)*(F6884-F6881)/(E6884-E6881)</f>
        <v>3.7629999999999999</v>
      </c>
      <c r="G6883" s="98">
        <v>15</v>
      </c>
      <c r="H6883" s="491">
        <f>H6881+(E6883-E6881)*(H6884-H6881)/(E6884-E6881)</f>
        <v>0.59761933333333339</v>
      </c>
      <c r="I6883" s="492">
        <f>I6881+(E6883-E6881)*(I6884-I6881)/(E6884-E6881)</f>
        <v>6.3</v>
      </c>
      <c r="J6883" s="397">
        <f>J6881+(E6883-E6881)*(J6884-J6881)/(E6884-E6881)</f>
        <v>0.45229999999999998</v>
      </c>
      <c r="K6883" s="469">
        <f t="shared" si="589"/>
        <v>6.2966503761034049</v>
      </c>
      <c r="L6883" s="469">
        <f t="shared" si="590"/>
        <v>-3.3496238965948777E-3</v>
      </c>
    </row>
    <row r="6884" spans="1:12">
      <c r="A6884" s="480" t="s">
        <v>126</v>
      </c>
      <c r="B6884" s="480">
        <f t="shared" si="585"/>
        <v>6</v>
      </c>
      <c r="C6884" s="480">
        <f t="shared" si="586"/>
        <v>0</v>
      </c>
      <c r="D6884" s="480">
        <f>D6881</f>
        <v>72</v>
      </c>
      <c r="E6884" s="480">
        <f t="shared" si="591"/>
        <v>30</v>
      </c>
      <c r="F6884" s="484">
        <v>3.7776000000000001</v>
      </c>
      <c r="G6884" s="480">
        <v>15</v>
      </c>
      <c r="H6884" s="482">
        <v>0.58932600000000002</v>
      </c>
      <c r="I6884" s="483">
        <v>6.4</v>
      </c>
      <c r="J6884" s="484">
        <v>0.439</v>
      </c>
      <c r="K6884" s="469">
        <f t="shared" si="589"/>
        <v>6.410034514004133</v>
      </c>
      <c r="L6884" s="469">
        <f t="shared" si="590"/>
        <v>1.0034514004132689E-2</v>
      </c>
    </row>
    <row r="6885" spans="1:12">
      <c r="A6885" s="98" t="s">
        <v>126</v>
      </c>
      <c r="B6885" s="98">
        <f t="shared" si="585"/>
        <v>6</v>
      </c>
      <c r="C6885" s="98">
        <f t="shared" si="586"/>
        <v>0</v>
      </c>
      <c r="D6885" s="98">
        <f>D6884</f>
        <v>72</v>
      </c>
      <c r="E6885" s="98">
        <f t="shared" si="591"/>
        <v>31</v>
      </c>
      <c r="F6885" s="397">
        <f>F6884+(E6885-E6884)*(F6887-F6884)/(E6887-E6884)</f>
        <v>3.7920666666666669</v>
      </c>
      <c r="G6885" s="98">
        <v>15</v>
      </c>
      <c r="H6885" s="491">
        <f>H6884+(E6885-E6884)*(H6887-H6884)/(E6887-E6884)</f>
        <v>0.58098000000000005</v>
      </c>
      <c r="I6885" s="492">
        <f>I6884+(E6885-E6884)*(I6887-I6884)/(E6887-E6884)</f>
        <v>6.5333333333333332</v>
      </c>
      <c r="J6885" s="397">
        <f>J6884+(E6885-E6884)*(J6887-J6884)/(E6887-E6884)</f>
        <v>0.42570000000000002</v>
      </c>
      <c r="K6885" s="469">
        <f t="shared" si="589"/>
        <v>6.527017568017258</v>
      </c>
      <c r="L6885" s="469">
        <f t="shared" si="590"/>
        <v>-6.3157653160752503E-3</v>
      </c>
    </row>
    <row r="6886" spans="1:12">
      <c r="A6886" s="98" t="s">
        <v>126</v>
      </c>
      <c r="B6886" s="98">
        <f t="shared" si="585"/>
        <v>6</v>
      </c>
      <c r="C6886" s="98">
        <f t="shared" si="586"/>
        <v>0</v>
      </c>
      <c r="D6886" s="98">
        <f>D6884</f>
        <v>72</v>
      </c>
      <c r="E6886" s="98">
        <f t="shared" si="591"/>
        <v>32</v>
      </c>
      <c r="F6886" s="397">
        <f>F6884+(E6886-E6884)*(F6887-F6884)/(E6887-E6884)</f>
        <v>3.8065333333333333</v>
      </c>
      <c r="G6886" s="98">
        <v>15</v>
      </c>
      <c r="H6886" s="491">
        <f>H6884+(E6886-E6884)*(H6887-H6884)/(E6887-E6884)</f>
        <v>0.57263399999999998</v>
      </c>
      <c r="I6886" s="492">
        <f>I6884+(E6886-E6884)*(I6887-I6884)/(E6887-E6884)</f>
        <v>6.666666666666667</v>
      </c>
      <c r="J6886" s="397">
        <f>J6884+(E6886-E6884)*(J6887-J6884)/(E6887-E6884)</f>
        <v>0.41239999999999999</v>
      </c>
      <c r="K6886" s="469">
        <f t="shared" si="589"/>
        <v>6.6474106206291168</v>
      </c>
      <c r="L6886" s="469">
        <f t="shared" si="590"/>
        <v>-1.9256046037550156E-2</v>
      </c>
    </row>
    <row r="6887" spans="1:12">
      <c r="A6887" s="480" t="s">
        <v>126</v>
      </c>
      <c r="B6887" s="480">
        <f t="shared" si="585"/>
        <v>6</v>
      </c>
      <c r="C6887" s="480">
        <f t="shared" si="586"/>
        <v>0</v>
      </c>
      <c r="D6887" s="480">
        <f>D6884</f>
        <v>72</v>
      </c>
      <c r="E6887" s="480">
        <f t="shared" si="591"/>
        <v>33</v>
      </c>
      <c r="F6887" s="484">
        <v>3.8210000000000002</v>
      </c>
      <c r="G6887" s="480">
        <v>15</v>
      </c>
      <c r="H6887" s="482">
        <v>0.56428800000000001</v>
      </c>
      <c r="I6887" s="483">
        <v>6.8</v>
      </c>
      <c r="J6887" s="484">
        <v>0.39910000000000001</v>
      </c>
      <c r="K6887" s="469">
        <f t="shared" si="589"/>
        <v>6.771364976749461</v>
      </c>
      <c r="L6887" s="469">
        <f t="shared" si="590"/>
        <v>-2.8635023250538794E-2</v>
      </c>
    </row>
    <row r="6888" spans="1:12">
      <c r="A6888" s="98" t="s">
        <v>126</v>
      </c>
      <c r="B6888" s="98">
        <f t="shared" si="585"/>
        <v>6</v>
      </c>
      <c r="C6888" s="98">
        <f t="shared" si="586"/>
        <v>0</v>
      </c>
      <c r="D6888" s="98">
        <f>D6887</f>
        <v>72</v>
      </c>
      <c r="E6888" s="98">
        <f t="shared" si="591"/>
        <v>34</v>
      </c>
      <c r="F6888" s="397">
        <f>F6887+(E6888-E6887)*(F6890-F6887)/(E6890-E6887)</f>
        <v>3.8353000000000002</v>
      </c>
      <c r="G6888" s="98">
        <v>15</v>
      </c>
      <c r="H6888" s="491">
        <f>H6887+(E6888-E6887)*(H6890-H6887)/(E6890-E6887)</f>
        <v>0.55587699999999995</v>
      </c>
      <c r="I6888" s="492">
        <f>I6887+(E6888-E6887)*(I6890-I6887)/(E6890-E6887)</f>
        <v>6.9333333333333336</v>
      </c>
      <c r="J6888" s="397">
        <f>J6887+(E6888-E6887)*(J6890-J6887)/(E6890-E6887)</f>
        <v>0.38580000000000003</v>
      </c>
      <c r="K6888" s="469">
        <f t="shared" si="589"/>
        <v>6.8995479215725792</v>
      </c>
      <c r="L6888" s="469">
        <f t="shared" si="590"/>
        <v>-3.3785411760754336E-2</v>
      </c>
    </row>
    <row r="6889" spans="1:12">
      <c r="A6889" s="98" t="s">
        <v>126</v>
      </c>
      <c r="B6889" s="98">
        <f t="shared" si="585"/>
        <v>6</v>
      </c>
      <c r="C6889" s="98">
        <f t="shared" si="586"/>
        <v>0</v>
      </c>
      <c r="D6889" s="98">
        <f>D6887</f>
        <v>72</v>
      </c>
      <c r="E6889" s="98">
        <f t="shared" si="591"/>
        <v>35</v>
      </c>
      <c r="F6889" s="397">
        <f>F6887+(E6889-E6887)*(F6890-F6887)/(E6890-E6887)</f>
        <v>3.8496000000000001</v>
      </c>
      <c r="G6889" s="98">
        <v>15</v>
      </c>
      <c r="H6889" s="491">
        <f>H6887+(E6889-E6887)*(H6890-H6887)/(E6890-E6887)</f>
        <v>0.54746600000000001</v>
      </c>
      <c r="I6889" s="492">
        <f>I6887+(E6889-E6887)*(I6890-I6887)/(E6890-E6887)</f>
        <v>7.0666666666666664</v>
      </c>
      <c r="J6889" s="397">
        <f>J6887+(E6889-E6887)*(J6890-J6887)/(E6890-E6887)</f>
        <v>0.3725</v>
      </c>
      <c r="K6889" s="469">
        <f t="shared" si="589"/>
        <v>7.0316695466019805</v>
      </c>
      <c r="L6889" s="469">
        <f t="shared" si="590"/>
        <v>-3.4997120064685916E-2</v>
      </c>
    </row>
    <row r="6890" spans="1:12">
      <c r="A6890" s="480" t="s">
        <v>126</v>
      </c>
      <c r="B6890" s="480">
        <f t="shared" si="585"/>
        <v>6</v>
      </c>
      <c r="C6890" s="480">
        <f t="shared" si="586"/>
        <v>0</v>
      </c>
      <c r="D6890" s="480">
        <f>D6887</f>
        <v>72</v>
      </c>
      <c r="E6890" s="480">
        <f t="shared" si="591"/>
        <v>36</v>
      </c>
      <c r="F6890" s="484">
        <v>3.8639000000000001</v>
      </c>
      <c r="G6890" s="480">
        <v>15</v>
      </c>
      <c r="H6890" s="482">
        <v>0.53905499999999995</v>
      </c>
      <c r="I6890" s="483">
        <v>7.2</v>
      </c>
      <c r="J6890" s="484">
        <v>0.35920000000000002</v>
      </c>
      <c r="K6890" s="469">
        <f t="shared" si="589"/>
        <v>7.1679142202558186</v>
      </c>
      <c r="L6890" s="469">
        <f t="shared" si="590"/>
        <v>-3.2085779744181586E-2</v>
      </c>
    </row>
    <row r="6891" spans="1:12">
      <c r="A6891" s="98" t="s">
        <v>126</v>
      </c>
      <c r="B6891" s="98">
        <f t="shared" si="585"/>
        <v>6</v>
      </c>
      <c r="C6891" s="98">
        <f t="shared" si="586"/>
        <v>0</v>
      </c>
      <c r="D6891" s="98">
        <f>D6890</f>
        <v>72</v>
      </c>
      <c r="E6891" s="98">
        <f t="shared" si="591"/>
        <v>37</v>
      </c>
      <c r="F6891" s="397">
        <f>F6890+(E6891-E6890)*(F6893-F6890)/(E6893-E6890)</f>
        <v>3.8780333333333332</v>
      </c>
      <c r="G6891" s="98">
        <v>15</v>
      </c>
      <c r="H6891" s="491">
        <f>H6890+(E6891-E6890)*(H6893-H6890)/(E6893-E6890)</f>
        <v>0.5305656666666666</v>
      </c>
      <c r="I6891" s="492">
        <f>I6890+(E6891-E6890)*(I6893-I6890)/(E6893-E6890)</f>
        <v>7.333333333333333</v>
      </c>
      <c r="J6891" s="397">
        <f>J6890+(E6891-E6890)*(J6893-J6890)/(E6893-E6890)</f>
        <v>0.34589999999999999</v>
      </c>
      <c r="K6891" s="469">
        <f t="shared" si="589"/>
        <v>7.3092429023865728</v>
      </c>
      <c r="L6891" s="469">
        <f t="shared" si="590"/>
        <v>-2.4090430946760222E-2</v>
      </c>
    </row>
    <row r="6892" spans="1:12">
      <c r="A6892" s="98" t="s">
        <v>126</v>
      </c>
      <c r="B6892" s="98">
        <f t="shared" si="585"/>
        <v>6</v>
      </c>
      <c r="C6892" s="98">
        <f t="shared" si="586"/>
        <v>0</v>
      </c>
      <c r="D6892" s="98">
        <f>D6890</f>
        <v>72</v>
      </c>
      <c r="E6892" s="98">
        <f t="shared" si="591"/>
        <v>38</v>
      </c>
      <c r="F6892" s="397">
        <f>F6890+(E6892-E6890)*(F6893-F6890)/(E6893-E6890)</f>
        <v>3.8921666666666668</v>
      </c>
      <c r="G6892" s="98">
        <v>15</v>
      </c>
      <c r="H6892" s="491">
        <f>H6890+(E6892-E6890)*(H6893-H6890)/(E6893-E6890)</f>
        <v>0.52207633333333336</v>
      </c>
      <c r="I6892" s="492">
        <f>I6890+(E6892-E6890)*(I6893-I6890)/(E6893-E6890)</f>
        <v>7.4666666666666668</v>
      </c>
      <c r="J6892" s="397">
        <f>J6890+(E6892-E6890)*(J6893-J6890)/(E6893-E6890)</f>
        <v>0.33260000000000001</v>
      </c>
      <c r="K6892" s="469">
        <f t="shared" si="589"/>
        <v>7.4551677947477666</v>
      </c>
      <c r="L6892" s="469">
        <f t="shared" si="590"/>
        <v>-1.14988719189002E-2</v>
      </c>
    </row>
    <row r="6893" spans="1:12">
      <c r="A6893" s="480" t="s">
        <v>126</v>
      </c>
      <c r="B6893" s="480">
        <f t="shared" si="585"/>
        <v>6</v>
      </c>
      <c r="C6893" s="480">
        <f t="shared" si="586"/>
        <v>0</v>
      </c>
      <c r="D6893" s="480">
        <f>D6890</f>
        <v>72</v>
      </c>
      <c r="E6893" s="480">
        <f t="shared" si="591"/>
        <v>39</v>
      </c>
      <c r="F6893" s="484">
        <v>3.9062999999999999</v>
      </c>
      <c r="G6893" s="480">
        <v>15</v>
      </c>
      <c r="H6893" s="482">
        <v>0.51358700000000002</v>
      </c>
      <c r="I6893" s="483">
        <v>7.6</v>
      </c>
      <c r="J6893" s="484">
        <v>0.31929999999999997</v>
      </c>
      <c r="K6893" s="469">
        <f t="shared" si="589"/>
        <v>7.6059168164303221</v>
      </c>
      <c r="L6893" s="469">
        <f t="shared" si="590"/>
        <v>5.9168164303224913E-3</v>
      </c>
    </row>
    <row r="6894" spans="1:12">
      <c r="A6894" s="98" t="s">
        <v>126</v>
      </c>
      <c r="B6894" s="98">
        <f t="shared" si="585"/>
        <v>6</v>
      </c>
      <c r="C6894" s="98">
        <f t="shared" si="586"/>
        <v>0</v>
      </c>
      <c r="D6894" s="98">
        <f>D6893</f>
        <v>72</v>
      </c>
      <c r="E6894" s="98">
        <f t="shared" si="591"/>
        <v>40</v>
      </c>
      <c r="F6894" s="397">
        <f>F6893+(E6894-E6893)*(F6896-F6893)/(E6896-E6893)</f>
        <v>3.9202666666666666</v>
      </c>
      <c r="G6894" s="98">
        <v>15</v>
      </c>
      <c r="H6894" s="491">
        <f>H6893+(E6894-E6893)*(H6896-H6893)/(E6896-E6893)</f>
        <v>0.50500699999999998</v>
      </c>
      <c r="I6894" s="492">
        <f>I6893+(E6894-E6893)*(I6896-I6893)/(E6896-E6893)</f>
        <v>7.7666666666666666</v>
      </c>
      <c r="J6894" s="397">
        <f>J6893+(E6894-E6893)*(J6896-J6893)/(E6896-E6893)</f>
        <v>0.30599999999999999</v>
      </c>
      <c r="K6894" s="469">
        <f t="shared" si="589"/>
        <v>7.7627966873066443</v>
      </c>
      <c r="L6894" s="469">
        <f t="shared" si="590"/>
        <v>-3.8699793600223131E-3</v>
      </c>
    </row>
    <row r="6895" spans="1:12">
      <c r="A6895" s="98" t="s">
        <v>126</v>
      </c>
      <c r="B6895" s="98">
        <f t="shared" si="585"/>
        <v>6</v>
      </c>
      <c r="C6895" s="98">
        <f t="shared" si="586"/>
        <v>0</v>
      </c>
      <c r="D6895" s="98">
        <f>D6893</f>
        <v>72</v>
      </c>
      <c r="E6895" s="98">
        <f t="shared" si="591"/>
        <v>41</v>
      </c>
      <c r="F6895" s="397">
        <f>F6893+(E6895-E6893)*(F6896-F6893)/(E6896-E6893)</f>
        <v>3.9342333333333332</v>
      </c>
      <c r="G6895" s="98">
        <v>15</v>
      </c>
      <c r="H6895" s="491">
        <f>H6893+(E6895-E6893)*(H6896-H6893)/(E6896-E6893)</f>
        <v>0.49642700000000001</v>
      </c>
      <c r="I6895" s="492">
        <f>I6893+(E6895-E6893)*(I6896-I6893)/(E6896-E6893)</f>
        <v>7.9333333333333327</v>
      </c>
      <c r="J6895" s="397">
        <f>J6893+(E6895-E6893)*(J6896-J6893)/(E6896-E6893)</f>
        <v>0.29269999999999996</v>
      </c>
      <c r="K6895" s="469">
        <f t="shared" si="589"/>
        <v>7.9250994271732464</v>
      </c>
      <c r="L6895" s="469">
        <f t="shared" si="590"/>
        <v>-8.2339061600862351E-3</v>
      </c>
    </row>
    <row r="6896" spans="1:12">
      <c r="A6896" s="480" t="s">
        <v>126</v>
      </c>
      <c r="B6896" s="480">
        <f t="shared" si="585"/>
        <v>6</v>
      </c>
      <c r="C6896" s="480">
        <f t="shared" si="586"/>
        <v>0</v>
      </c>
      <c r="D6896" s="480">
        <f>D6893</f>
        <v>72</v>
      </c>
      <c r="E6896" s="480">
        <f t="shared" si="591"/>
        <v>42</v>
      </c>
      <c r="F6896" s="484">
        <v>3.9481999999999999</v>
      </c>
      <c r="G6896" s="480">
        <v>15</v>
      </c>
      <c r="H6896" s="482">
        <v>0.48784699999999998</v>
      </c>
      <c r="I6896" s="483">
        <v>8.1</v>
      </c>
      <c r="J6896" s="484">
        <v>0.27939999999999998</v>
      </c>
      <c r="K6896" s="469">
        <f t="shared" si="589"/>
        <v>8.0931111598513468</v>
      </c>
      <c r="L6896" s="469">
        <f t="shared" si="590"/>
        <v>-6.888840148652875E-3</v>
      </c>
    </row>
    <row r="6897" spans="1:12">
      <c r="A6897" s="98" t="s">
        <v>126</v>
      </c>
      <c r="B6897" s="98">
        <f t="shared" si="585"/>
        <v>6</v>
      </c>
      <c r="C6897" s="98">
        <f t="shared" si="586"/>
        <v>0</v>
      </c>
      <c r="D6897" s="98">
        <f>D6896</f>
        <v>72</v>
      </c>
      <c r="E6897" s="98">
        <f t="shared" si="591"/>
        <v>43</v>
      </c>
      <c r="F6897" s="397">
        <f>F6896+(E6897-E6896)*(F6899-F6896)/(E6899-E6896)</f>
        <v>3.9620333333333333</v>
      </c>
      <c r="G6897" s="98">
        <v>15</v>
      </c>
      <c r="H6897" s="491">
        <f>H6896+(E6897-E6896)*(H6899-H6896)/(E6899-E6896)</f>
        <v>0.47916333333333333</v>
      </c>
      <c r="I6897" s="492">
        <f>I6896+(E6897-E6896)*(I6899-I6896)/(E6899-E6896)</f>
        <v>8.2666666666666657</v>
      </c>
      <c r="J6897" s="397">
        <f>J6896+(E6897-E6896)*(J6899-J6896)/(E6899-E6896)</f>
        <v>0.2661</v>
      </c>
      <c r="K6897" s="469">
        <f t="shared" si="589"/>
        <v>8.2686488253831332</v>
      </c>
      <c r="L6897" s="469">
        <f t="shared" si="590"/>
        <v>1.9821587164674526E-3</v>
      </c>
    </row>
    <row r="6898" spans="1:12">
      <c r="A6898" s="98" t="s">
        <v>126</v>
      </c>
      <c r="B6898" s="98">
        <f t="shared" si="585"/>
        <v>6</v>
      </c>
      <c r="C6898" s="98">
        <f t="shared" si="586"/>
        <v>0</v>
      </c>
      <c r="D6898" s="98">
        <f>D6896</f>
        <v>72</v>
      </c>
      <c r="E6898" s="98">
        <f t="shared" si="591"/>
        <v>44</v>
      </c>
      <c r="F6898" s="397">
        <f>F6896+(E6898-E6896)*(F6899-F6896)/(E6899-E6896)</f>
        <v>3.9758666666666667</v>
      </c>
      <c r="G6898" s="98">
        <v>15</v>
      </c>
      <c r="H6898" s="491">
        <f>H6896+(E6898-E6896)*(H6899-H6896)/(E6899-E6896)</f>
        <v>0.47047966666666663</v>
      </c>
      <c r="I6898" s="492">
        <f>I6896+(E6898-E6896)*(I6899-I6896)/(E6899-E6896)</f>
        <v>8.4333333333333336</v>
      </c>
      <c r="J6898" s="397">
        <f>J6896+(E6898-E6896)*(J6899-J6896)/(E6899-E6896)</f>
        <v>0.25279999999999997</v>
      </c>
      <c r="K6898" s="469">
        <f t="shared" si="589"/>
        <v>8.450666305805635</v>
      </c>
      <c r="L6898" s="469">
        <f t="shared" si="590"/>
        <v>1.7332972472301478E-2</v>
      </c>
    </row>
    <row r="6899" spans="1:12">
      <c r="A6899" s="480" t="s">
        <v>126</v>
      </c>
      <c r="B6899" s="480">
        <f t="shared" si="585"/>
        <v>6</v>
      </c>
      <c r="C6899" s="480">
        <f t="shared" si="586"/>
        <v>0</v>
      </c>
      <c r="D6899" s="480">
        <f>D6896</f>
        <v>72</v>
      </c>
      <c r="E6899" s="480">
        <f t="shared" si="591"/>
        <v>45</v>
      </c>
      <c r="F6899" s="484">
        <v>3.9897</v>
      </c>
      <c r="G6899" s="480">
        <v>15</v>
      </c>
      <c r="H6899" s="482">
        <v>0.46179599999999998</v>
      </c>
      <c r="I6899" s="483">
        <v>8.6</v>
      </c>
      <c r="J6899" s="484">
        <v>0.23949999999999999</v>
      </c>
      <c r="K6899" s="469">
        <f t="shared" si="589"/>
        <v>8.6395291427383523</v>
      </c>
      <c r="L6899" s="469">
        <f t="shared" si="590"/>
        <v>3.9529142738352618E-2</v>
      </c>
    </row>
    <row r="6900" spans="1:12">
      <c r="A6900" s="98" t="s">
        <v>126</v>
      </c>
      <c r="B6900" s="98">
        <f t="shared" si="585"/>
        <v>6</v>
      </c>
      <c r="C6900" s="98">
        <f t="shared" si="586"/>
        <v>0</v>
      </c>
      <c r="D6900" s="98">
        <f>D6899</f>
        <v>72</v>
      </c>
      <c r="E6900" s="98">
        <f t="shared" si="591"/>
        <v>46</v>
      </c>
      <c r="F6900" s="397">
        <f>F6899+(E6900-E6899)*(F6902-F6899)/(E6902-E6899)</f>
        <v>4.0034000000000001</v>
      </c>
      <c r="G6900" s="98">
        <v>15</v>
      </c>
      <c r="H6900" s="491">
        <f>H6899+(E6900-E6899)*(H6902-H6899)/(E6902-E6899)</f>
        <v>0.45299600000000001</v>
      </c>
      <c r="I6900" s="492">
        <f>I6899+(E6900-E6899)*(I6902-I6899)/(E6902-E6899)</f>
        <v>8.8333333333333339</v>
      </c>
      <c r="J6900" s="397">
        <f>J6899+(E6900-E6899)*(J6902-J6899)/(E6902-E6899)</f>
        <v>0.22616666666666665</v>
      </c>
      <c r="K6900" s="469">
        <f t="shared" si="589"/>
        <v>8.8376056300717885</v>
      </c>
      <c r="L6900" s="469">
        <f t="shared" si="590"/>
        <v>4.2722967384545285E-3</v>
      </c>
    </row>
    <row r="6901" spans="1:12">
      <c r="A6901" s="98" t="s">
        <v>126</v>
      </c>
      <c r="B6901" s="98">
        <f t="shared" si="585"/>
        <v>6</v>
      </c>
      <c r="C6901" s="98">
        <f t="shared" si="586"/>
        <v>0</v>
      </c>
      <c r="D6901" s="98">
        <f>D6899</f>
        <v>72</v>
      </c>
      <c r="E6901" s="98">
        <f t="shared" si="591"/>
        <v>47</v>
      </c>
      <c r="F6901" s="397">
        <f>F6899+(E6901-E6899)*(F6902-F6899)/(E6902-E6899)</f>
        <v>4.0171000000000001</v>
      </c>
      <c r="G6901" s="98">
        <v>15</v>
      </c>
      <c r="H6901" s="491">
        <f>H6899+(E6901-E6899)*(H6902-H6899)/(E6902-E6899)</f>
        <v>0.44419599999999998</v>
      </c>
      <c r="I6901" s="492">
        <f>I6899+(E6901-E6899)*(I6902-I6899)/(E6902-E6899)</f>
        <v>9.0666666666666664</v>
      </c>
      <c r="J6901" s="397">
        <f>J6899+(E6901-E6899)*(J6902-J6899)/(E6902-E6899)</f>
        <v>0.21283333333333335</v>
      </c>
      <c r="K6901" s="469">
        <f t="shared" si="589"/>
        <v>9.0435303334564026</v>
      </c>
      <c r="L6901" s="469">
        <f t="shared" si="590"/>
        <v>-2.3136333210263871E-2</v>
      </c>
    </row>
    <row r="6902" spans="1:12">
      <c r="A6902" s="480" t="s">
        <v>126</v>
      </c>
      <c r="B6902" s="480">
        <f t="shared" si="585"/>
        <v>6</v>
      </c>
      <c r="C6902" s="480">
        <f t="shared" si="586"/>
        <v>0</v>
      </c>
      <c r="D6902" s="480">
        <f>D6899</f>
        <v>72</v>
      </c>
      <c r="E6902" s="480">
        <f t="shared" si="591"/>
        <v>48</v>
      </c>
      <c r="F6902" s="484">
        <v>4.0308000000000002</v>
      </c>
      <c r="G6902" s="480">
        <v>15</v>
      </c>
      <c r="H6902" s="482">
        <v>0.43539600000000001</v>
      </c>
      <c r="I6902" s="483">
        <v>9.3000000000000007</v>
      </c>
      <c r="J6902" s="484">
        <v>0.19950000000000001</v>
      </c>
      <c r="K6902" s="469">
        <f t="shared" si="589"/>
        <v>9.2577791252101544</v>
      </c>
      <c r="L6902" s="469">
        <f t="shared" si="590"/>
        <v>-4.2220874789846263E-2</v>
      </c>
    </row>
    <row r="6903" spans="1:12">
      <c r="A6903" s="98" t="s">
        <v>126</v>
      </c>
      <c r="B6903" s="98">
        <f t="shared" si="585"/>
        <v>6</v>
      </c>
      <c r="C6903" s="98">
        <f t="shared" si="586"/>
        <v>0</v>
      </c>
      <c r="D6903" s="98">
        <f>D6902</f>
        <v>72</v>
      </c>
      <c r="E6903" s="98">
        <f t="shared" si="591"/>
        <v>49</v>
      </c>
      <c r="F6903" s="397">
        <f>F6902+(E6903-E6902)*(F6905-F6902)/(E6905-E6902)</f>
        <v>4.0443333333333333</v>
      </c>
      <c r="G6903" s="98">
        <v>15</v>
      </c>
      <c r="H6903" s="491">
        <f>H6902+(E6903-E6902)*(H6905-H6902)/(E6905-E6902)</f>
        <v>0.42646600000000001</v>
      </c>
      <c r="I6903" s="492">
        <f>I6902+(E6903-E6902)*(I6905-I6902)/(E6905-E6902)</f>
        <v>9.5333333333333332</v>
      </c>
      <c r="J6903" s="397">
        <f>J6902+(E6903-E6902)*(J6905-J6902)/(E6905-E6902)</f>
        <v>0.1862</v>
      </c>
      <c r="K6903" s="469">
        <f t="shared" si="589"/>
        <v>9.4833663957580043</v>
      </c>
      <c r="L6903" s="469">
        <f t="shared" si="590"/>
        <v>-4.9966937575328885E-2</v>
      </c>
    </row>
    <row r="6904" spans="1:12">
      <c r="A6904" s="98" t="s">
        <v>126</v>
      </c>
      <c r="B6904" s="98">
        <f t="shared" si="585"/>
        <v>6</v>
      </c>
      <c r="C6904" s="98">
        <f t="shared" si="586"/>
        <v>0</v>
      </c>
      <c r="D6904" s="98">
        <f>D6902</f>
        <v>72</v>
      </c>
      <c r="E6904" s="98">
        <f t="shared" si="591"/>
        <v>50</v>
      </c>
      <c r="F6904" s="397">
        <f>F6902+(E6904-E6902)*(F6905-F6902)/(E6905-E6902)</f>
        <v>4.0578666666666665</v>
      </c>
      <c r="G6904" s="98">
        <v>15</v>
      </c>
      <c r="H6904" s="491">
        <f>H6902+(E6904-E6902)*(H6905-H6902)/(E6905-E6902)</f>
        <v>0.41753600000000002</v>
      </c>
      <c r="I6904" s="492">
        <f>I6902+(E6904-E6902)*(I6905-I6902)/(E6905-E6902)</f>
        <v>9.7666666666666675</v>
      </c>
      <c r="J6904" s="397">
        <f>J6902+(E6904-E6902)*(J6905-J6902)/(E6905-E6902)</f>
        <v>0.1729</v>
      </c>
      <c r="K6904" s="469">
        <f t="shared" si="589"/>
        <v>9.7186031064786427</v>
      </c>
      <c r="L6904" s="469">
        <f t="shared" si="590"/>
        <v>-4.8063560188024823E-2</v>
      </c>
    </row>
    <row r="6905" spans="1:12">
      <c r="A6905" s="480" t="s">
        <v>126</v>
      </c>
      <c r="B6905" s="480">
        <f t="shared" si="585"/>
        <v>6</v>
      </c>
      <c r="C6905" s="480">
        <f t="shared" si="586"/>
        <v>0</v>
      </c>
      <c r="D6905" s="480">
        <f>D6902</f>
        <v>72</v>
      </c>
      <c r="E6905" s="480">
        <f t="shared" si="591"/>
        <v>51</v>
      </c>
      <c r="F6905" s="484">
        <v>4.0713999999999997</v>
      </c>
      <c r="G6905" s="480">
        <v>15</v>
      </c>
      <c r="H6905" s="482">
        <v>0.40860600000000002</v>
      </c>
      <c r="I6905" s="483">
        <v>10</v>
      </c>
      <c r="J6905" s="484">
        <v>0.15959999999999999</v>
      </c>
      <c r="K6905" s="469">
        <f t="shared" si="589"/>
        <v>9.9641219169566764</v>
      </c>
      <c r="L6905" s="469">
        <f t="shared" si="590"/>
        <v>-3.5878083043323628E-2</v>
      </c>
    </row>
    <row r="6906" spans="1:12">
      <c r="A6906" s="98" t="s">
        <v>126</v>
      </c>
      <c r="B6906" s="98">
        <f t="shared" si="585"/>
        <v>6</v>
      </c>
      <c r="C6906" s="98">
        <f t="shared" si="586"/>
        <v>0</v>
      </c>
      <c r="D6906" s="98">
        <f>D6905</f>
        <v>72</v>
      </c>
      <c r="E6906" s="98">
        <f t="shared" si="591"/>
        <v>52</v>
      </c>
      <c r="F6906" s="397">
        <f>F6905+(E6906-E6905)*(F6908-F6905)/(E6908-E6905)</f>
        <v>4.0848333333333331</v>
      </c>
      <c r="G6906" s="98">
        <v>15</v>
      </c>
      <c r="H6906" s="491">
        <f>H6905+(E6906-E6905)*(H6908-H6905)/(E6908-E6905)</f>
        <v>0.39953300000000003</v>
      </c>
      <c r="I6906" s="492">
        <f>I6905+(E6906-E6905)*(I6908-I6905)/(E6908-E6905)</f>
        <v>10.266666666666667</v>
      </c>
      <c r="J6906" s="397">
        <f>J6905+(E6906-E6905)*(J6908-J6905)/(E6908-E6905)</f>
        <v>0.14629999999999999</v>
      </c>
      <c r="K6906" s="469">
        <f t="shared" si="589"/>
        <v>10.224019876539192</v>
      </c>
      <c r="L6906" s="469">
        <f t="shared" si="590"/>
        <v>-4.2646790127475853E-2</v>
      </c>
    </row>
    <row r="6907" spans="1:12">
      <c r="A6907" s="98" t="s">
        <v>126</v>
      </c>
      <c r="B6907" s="98">
        <f t="shared" si="585"/>
        <v>6</v>
      </c>
      <c r="C6907" s="98">
        <f t="shared" si="586"/>
        <v>0</v>
      </c>
      <c r="D6907" s="98">
        <f>D6905</f>
        <v>72</v>
      </c>
      <c r="E6907" s="98">
        <f t="shared" si="591"/>
        <v>53</v>
      </c>
      <c r="F6907" s="397">
        <f>F6905+(E6907-E6905)*(F6908-F6905)/(E6908-E6905)</f>
        <v>4.0982666666666665</v>
      </c>
      <c r="G6907" s="98">
        <v>15</v>
      </c>
      <c r="H6907" s="491">
        <f>H6905+(E6907-E6905)*(H6908-H6905)/(E6908-E6905)</f>
        <v>0.39045999999999997</v>
      </c>
      <c r="I6907" s="492">
        <f>I6905+(E6907-E6905)*(I6908-I6905)/(E6908-E6905)</f>
        <v>10.533333333333333</v>
      </c>
      <c r="J6907" s="397">
        <f>J6905+(E6907-E6905)*(J6908-J6905)/(E6908-E6905)</f>
        <v>0.13300000000000001</v>
      </c>
      <c r="K6907" s="469">
        <f t="shared" si="589"/>
        <v>10.495996175451177</v>
      </c>
      <c r="L6907" s="469">
        <f t="shared" si="590"/>
        <v>-3.7337157882156191E-2</v>
      </c>
    </row>
    <row r="6908" spans="1:12">
      <c r="A6908" s="480" t="s">
        <v>126</v>
      </c>
      <c r="B6908" s="480">
        <f t="shared" si="585"/>
        <v>6</v>
      </c>
      <c r="C6908" s="480">
        <f t="shared" si="586"/>
        <v>0</v>
      </c>
      <c r="D6908" s="480">
        <f>D6905</f>
        <v>72</v>
      </c>
      <c r="E6908" s="480">
        <f t="shared" si="591"/>
        <v>54</v>
      </c>
      <c r="F6908" s="484">
        <v>4.1116999999999999</v>
      </c>
      <c r="G6908" s="480">
        <v>15</v>
      </c>
      <c r="H6908" s="482">
        <v>0.38138699999999998</v>
      </c>
      <c r="I6908" s="483">
        <v>10.8</v>
      </c>
      <c r="J6908" s="484">
        <v>0.1197</v>
      </c>
      <c r="K6908" s="469">
        <f t="shared" si="589"/>
        <v>10.780912826079547</v>
      </c>
      <c r="L6908" s="469">
        <f t="shared" si="590"/>
        <v>-1.9087173920453893E-2</v>
      </c>
    </row>
    <row r="6909" spans="1:12">
      <c r="A6909" s="98" t="s">
        <v>126</v>
      </c>
      <c r="B6909" s="98">
        <f t="shared" ref="B6909:B6972" si="592">INT(D6909/12)</f>
        <v>6</v>
      </c>
      <c r="C6909" s="98">
        <f t="shared" ref="C6909:C6972" si="593">D6909-B6909*12</f>
        <v>0</v>
      </c>
      <c r="D6909" s="98">
        <f>D6908</f>
        <v>72</v>
      </c>
      <c r="E6909" s="98">
        <f t="shared" si="591"/>
        <v>55</v>
      </c>
      <c r="F6909" s="397">
        <f>F6908+(E6909-E6908)*(F6911-F6908)/(E6911-E6908)</f>
        <v>4.125</v>
      </c>
      <c r="G6909" s="98">
        <v>15</v>
      </c>
      <c r="H6909" s="491">
        <f>H6908+(E6909-E6908)*(H6911-H6908)/(E6911-E6908)</f>
        <v>0.37215666666666664</v>
      </c>
      <c r="I6909" s="492">
        <f>I6908+(E6909-E6908)*(I6911-I6908)/(E6911-E6908)</f>
        <v>11.1</v>
      </c>
      <c r="J6909" s="397">
        <f>J6908+(E6909-E6908)*(J6911-J6908)/(E6911-E6908)</f>
        <v>0.10639999999999999</v>
      </c>
      <c r="K6909" s="469">
        <f t="shared" si="589"/>
        <v>11.084041667039868</v>
      </c>
      <c r="L6909" s="469">
        <f t="shared" si="590"/>
        <v>-1.5958332960131827E-2</v>
      </c>
    </row>
    <row r="6910" spans="1:12">
      <c r="A6910" s="98" t="s">
        <v>126</v>
      </c>
      <c r="B6910" s="98">
        <f t="shared" si="592"/>
        <v>6</v>
      </c>
      <c r="C6910" s="98">
        <f t="shared" si="593"/>
        <v>0</v>
      </c>
      <c r="D6910" s="98">
        <f>D6908</f>
        <v>72</v>
      </c>
      <c r="E6910" s="98">
        <f t="shared" si="591"/>
        <v>56</v>
      </c>
      <c r="F6910" s="397">
        <f>F6908+(E6910-E6908)*(F6911-F6908)/(E6911-E6908)</f>
        <v>4.1383000000000001</v>
      </c>
      <c r="G6910" s="98">
        <v>15</v>
      </c>
      <c r="H6910" s="491">
        <f>H6908+(E6910-E6908)*(H6911-H6908)/(E6911-E6908)</f>
        <v>0.36292633333333335</v>
      </c>
      <c r="I6910" s="492">
        <f>I6908+(E6910-E6908)*(I6911-I6908)/(E6911-E6908)</f>
        <v>11.4</v>
      </c>
      <c r="J6910" s="397">
        <f>J6908+(E6910-E6908)*(J6911-J6908)/(E6911-E6908)</f>
        <v>9.3100000000000002E-2</v>
      </c>
      <c r="K6910" s="469">
        <f t="shared" si="589"/>
        <v>11.402589506226699</v>
      </c>
      <c r="L6910" s="469">
        <f t="shared" si="590"/>
        <v>2.5895062266982904E-3</v>
      </c>
    </row>
    <row r="6911" spans="1:12">
      <c r="A6911" s="480" t="s">
        <v>126</v>
      </c>
      <c r="B6911" s="480">
        <f t="shared" si="592"/>
        <v>6</v>
      </c>
      <c r="C6911" s="480">
        <f t="shared" si="593"/>
        <v>0</v>
      </c>
      <c r="D6911" s="480">
        <f>D6908</f>
        <v>72</v>
      </c>
      <c r="E6911" s="480">
        <f t="shared" si="591"/>
        <v>57</v>
      </c>
      <c r="F6911" s="484">
        <v>4.1516000000000002</v>
      </c>
      <c r="G6911" s="480">
        <v>15</v>
      </c>
      <c r="H6911" s="482">
        <v>0.35369600000000001</v>
      </c>
      <c r="I6911" s="483">
        <v>11.7</v>
      </c>
      <c r="J6911" s="484">
        <v>7.9799999999999996E-2</v>
      </c>
      <c r="K6911" s="469">
        <f t="shared" si="589"/>
        <v>11.737763503121325</v>
      </c>
      <c r="L6911" s="469">
        <f t="shared" si="590"/>
        <v>3.7763503121325925E-2</v>
      </c>
    </row>
    <row r="6912" spans="1:12">
      <c r="A6912" s="98" t="s">
        <v>126</v>
      </c>
      <c r="B6912" s="98">
        <f t="shared" si="592"/>
        <v>6</v>
      </c>
      <c r="C6912" s="98">
        <f t="shared" si="593"/>
        <v>0</v>
      </c>
      <c r="D6912" s="98">
        <f>D6911</f>
        <v>72</v>
      </c>
      <c r="E6912" s="98">
        <f t="shared" si="591"/>
        <v>58</v>
      </c>
      <c r="F6912" s="397">
        <f>F6911+(E6912-E6911)*(F6914-F6911)/(E6914-E6911)</f>
        <v>4.1647666666666669</v>
      </c>
      <c r="G6912" s="98">
        <v>15</v>
      </c>
      <c r="H6912" s="491">
        <f>H6911+(E6912-E6911)*(H6914-H6911)/(E6914-E6911)</f>
        <v>0.34429433333333331</v>
      </c>
      <c r="I6912" s="492">
        <f>I6911+(E6912-E6911)*(I6914-I6911)/(E6914-E6911)</f>
        <v>12.1</v>
      </c>
      <c r="J6912" s="397">
        <f>J6911+(E6912-E6911)*(J6914-J6911)/(E6914-E6911)</f>
        <v>6.6500000000000004E-2</v>
      </c>
      <c r="K6912" s="469">
        <f t="shared" si="589"/>
        <v>12.096529810249566</v>
      </c>
      <c r="L6912" s="469">
        <f t="shared" si="590"/>
        <v>-3.4701897504341161E-3</v>
      </c>
    </row>
    <row r="6913" spans="1:12">
      <c r="A6913" s="98" t="s">
        <v>126</v>
      </c>
      <c r="B6913" s="98">
        <f t="shared" si="592"/>
        <v>6</v>
      </c>
      <c r="C6913" s="98">
        <f t="shared" si="593"/>
        <v>0</v>
      </c>
      <c r="D6913" s="98">
        <f>D6911</f>
        <v>72</v>
      </c>
      <c r="E6913" s="98">
        <f t="shared" si="591"/>
        <v>59</v>
      </c>
      <c r="F6913" s="397">
        <f>F6911+(E6913-E6911)*(F6914-F6911)/(E6914-E6911)</f>
        <v>4.1779333333333328</v>
      </c>
      <c r="G6913" s="98">
        <v>15</v>
      </c>
      <c r="H6913" s="491">
        <f>H6911+(E6913-E6911)*(H6914-H6911)/(E6914-E6911)</f>
        <v>0.33489266666666667</v>
      </c>
      <c r="I6913" s="492">
        <f>I6911+(E6913-E6911)*(I6914-I6911)/(E6914-E6911)</f>
        <v>12.5</v>
      </c>
      <c r="J6913" s="397">
        <f>J6911+(E6913-E6911)*(J6914-J6911)/(E6914-E6911)</f>
        <v>5.3199999999999997E-2</v>
      </c>
      <c r="K6913" s="469">
        <f t="shared" si="589"/>
        <v>12.47543989218436</v>
      </c>
      <c r="L6913" s="469">
        <f t="shared" si="590"/>
        <v>-2.4560107815640109E-2</v>
      </c>
    </row>
    <row r="6914" spans="1:12">
      <c r="A6914" s="480" t="s">
        <v>126</v>
      </c>
      <c r="B6914" s="480">
        <f t="shared" si="592"/>
        <v>6</v>
      </c>
      <c r="C6914" s="480">
        <f t="shared" si="593"/>
        <v>0</v>
      </c>
      <c r="D6914" s="480">
        <f>D6911</f>
        <v>72</v>
      </c>
      <c r="E6914" s="480">
        <f t="shared" si="591"/>
        <v>60</v>
      </c>
      <c r="F6914" s="484">
        <v>4.1910999999999996</v>
      </c>
      <c r="G6914" s="480">
        <v>15</v>
      </c>
      <c r="H6914" s="482">
        <v>0.32549099999999997</v>
      </c>
      <c r="I6914" s="483">
        <v>12.9</v>
      </c>
      <c r="J6914" s="484">
        <v>3.9899999999999998E-2</v>
      </c>
      <c r="K6914" s="469">
        <f t="shared" si="589"/>
        <v>12.876239281577678</v>
      </c>
      <c r="L6914" s="469">
        <f t="shared" si="590"/>
        <v>-2.3760718422321858E-2</v>
      </c>
    </row>
    <row r="6915" spans="1:12">
      <c r="A6915" s="98" t="s">
        <v>126</v>
      </c>
      <c r="B6915" s="98">
        <f t="shared" si="592"/>
        <v>6</v>
      </c>
      <c r="C6915" s="98">
        <f t="shared" si="593"/>
        <v>0</v>
      </c>
      <c r="D6915" s="98">
        <f>D6914</f>
        <v>72</v>
      </c>
      <c r="E6915" s="98">
        <f t="shared" si="591"/>
        <v>61</v>
      </c>
      <c r="F6915" s="397">
        <f>F6914+(E6915-E6914)*(F6917-F6914)/(E6917-E6914)</f>
        <v>4.2041333333333331</v>
      </c>
      <c r="G6915" s="98">
        <v>15</v>
      </c>
      <c r="H6915" s="491">
        <f>H6914+(E6915-E6914)*(H6917-H6914)/(E6917-E6914)</f>
        <v>0.31590333333333331</v>
      </c>
      <c r="I6915" s="492">
        <f>I6914+(E6915-E6914)*(I6917-I6914)/(E6917-E6914)</f>
        <v>13.366666666666667</v>
      </c>
      <c r="J6915" s="397">
        <f>J6914+(E6915-E6914)*(J6917-J6914)/(E6917-E6914)</f>
        <v>2.6599999999999999E-2</v>
      </c>
      <c r="K6915" s="469">
        <f t="shared" si="589"/>
        <v>13.308290510810268</v>
      </c>
      <c r="L6915" s="469">
        <f t="shared" si="590"/>
        <v>-5.8376155856398881E-2</v>
      </c>
    </row>
    <row r="6916" spans="1:12">
      <c r="A6916" s="98" t="s">
        <v>126</v>
      </c>
      <c r="B6916" s="98">
        <f t="shared" si="592"/>
        <v>6</v>
      </c>
      <c r="C6916" s="98">
        <f t="shared" si="593"/>
        <v>0</v>
      </c>
      <c r="D6916" s="98">
        <f>D6914</f>
        <v>72</v>
      </c>
      <c r="E6916" s="98">
        <f t="shared" si="591"/>
        <v>62</v>
      </c>
      <c r="F6916" s="397">
        <f>F6914+(E6916-E6914)*(F6917-F6914)/(E6917-E6914)</f>
        <v>4.2171666666666665</v>
      </c>
      <c r="G6916" s="98">
        <v>15</v>
      </c>
      <c r="H6916" s="491">
        <f>H6914+(E6916-E6914)*(H6917-H6914)/(E6917-E6914)</f>
        <v>0.30631566666666665</v>
      </c>
      <c r="I6916" s="492">
        <f>I6914+(E6916-E6914)*(I6917-I6914)/(E6917-E6914)</f>
        <v>13.833333333333334</v>
      </c>
      <c r="J6916" s="397">
        <f>J6914+(E6916-E6914)*(J6917-J6914)/(E6917-E6914)</f>
        <v>1.3299999999999999E-2</v>
      </c>
      <c r="K6916" s="469">
        <f t="shared" si="589"/>
        <v>13.767388108345749</v>
      </c>
      <c r="L6916" s="469">
        <f t="shared" si="590"/>
        <v>-6.5945224987585149E-2</v>
      </c>
    </row>
    <row r="6917" spans="1:12">
      <c r="A6917" s="480" t="s">
        <v>126</v>
      </c>
      <c r="B6917" s="480">
        <f t="shared" si="592"/>
        <v>6</v>
      </c>
      <c r="C6917" s="480">
        <f t="shared" si="593"/>
        <v>0</v>
      </c>
      <c r="D6917" s="480">
        <f>D6914</f>
        <v>72</v>
      </c>
      <c r="E6917" s="480">
        <f t="shared" si="591"/>
        <v>63</v>
      </c>
      <c r="F6917" s="484">
        <v>4.2302</v>
      </c>
      <c r="G6917" s="480">
        <v>15</v>
      </c>
      <c r="H6917" s="482">
        <v>0.29672799999999999</v>
      </c>
      <c r="I6917" s="483">
        <v>14.3</v>
      </c>
      <c r="J6917" s="484">
        <v>0</v>
      </c>
      <c r="K6917" s="469">
        <f t="shared" si="589"/>
        <v>14.256153783936805</v>
      </c>
      <c r="L6917" s="469">
        <f t="shared" si="590"/>
        <v>-4.3846216063196053E-2</v>
      </c>
    </row>
    <row r="6918" spans="1:12">
      <c r="A6918" s="98" t="s">
        <v>126</v>
      </c>
      <c r="B6918" s="98">
        <f t="shared" si="592"/>
        <v>6</v>
      </c>
      <c r="C6918" s="98">
        <f t="shared" si="593"/>
        <v>0</v>
      </c>
      <c r="D6918" s="98">
        <f>D6917</f>
        <v>72</v>
      </c>
      <c r="E6918" s="98">
        <f t="shared" si="591"/>
        <v>64</v>
      </c>
      <c r="F6918" s="397">
        <f>F6917+(E6918-E6917)*(F6920-F6917)/(E6920-E6917)</f>
        <v>4.2431000000000001</v>
      </c>
      <c r="G6918" s="98">
        <v>15</v>
      </c>
      <c r="H6918" s="491">
        <f>H6917+(E6918-E6917)*(H6920-H6917)/(E6920-E6917)</f>
        <v>0.28693866666666668</v>
      </c>
      <c r="I6918" s="492">
        <f>I6917+(E6918-E6917)*(I6920-I6917)/(E6920-E6917)</f>
        <v>14.866666666666667</v>
      </c>
      <c r="J6918" s="493">
        <f>J6917+(E6918-E6917)*(J6920-J6917)/(E6920-E6917)</f>
        <v>0</v>
      </c>
      <c r="K6918" s="469">
        <f t="shared" si="589"/>
        <v>14.787480715971823</v>
      </c>
      <c r="L6918" s="469">
        <f t="shared" si="590"/>
        <v>-7.9185950694844465E-2</v>
      </c>
    </row>
    <row r="6919" spans="1:12">
      <c r="A6919" s="98" t="s">
        <v>126</v>
      </c>
      <c r="B6919" s="98">
        <f t="shared" si="592"/>
        <v>6</v>
      </c>
      <c r="C6919" s="98">
        <f t="shared" si="593"/>
        <v>0</v>
      </c>
      <c r="D6919" s="98">
        <f>D6917</f>
        <v>72</v>
      </c>
      <c r="E6919" s="98">
        <f t="shared" si="591"/>
        <v>65</v>
      </c>
      <c r="F6919" s="397">
        <f>F6917+(E6919-E6917)*(F6920-F6917)/(E6920-E6917)</f>
        <v>4.2560000000000002</v>
      </c>
      <c r="G6919" s="98">
        <v>15</v>
      </c>
      <c r="H6919" s="491">
        <f>H6917+(E6919-E6917)*(H6920-H6917)/(E6920-E6917)</f>
        <v>0.2771493333333333</v>
      </c>
      <c r="I6919" s="492">
        <f>I6917+(E6919-E6917)*(I6920-I6917)/(E6920-E6917)</f>
        <v>15.433333333333334</v>
      </c>
      <c r="J6919" s="493">
        <f>J6917+(E6919-E6917)*(J6920-J6917)/(E6920-E6917)</f>
        <v>0</v>
      </c>
      <c r="K6919" s="469">
        <f t="shared" si="589"/>
        <v>15.356342188567417</v>
      </c>
      <c r="L6919" s="469">
        <f t="shared" si="590"/>
        <v>-7.6991144765916175E-2</v>
      </c>
    </row>
    <row r="6920" spans="1:12">
      <c r="A6920" s="480" t="s">
        <v>126</v>
      </c>
      <c r="B6920" s="480">
        <f t="shared" si="592"/>
        <v>6</v>
      </c>
      <c r="C6920" s="480">
        <f t="shared" si="593"/>
        <v>0</v>
      </c>
      <c r="D6920" s="480">
        <f>D6917</f>
        <v>72</v>
      </c>
      <c r="E6920" s="480">
        <f t="shared" si="591"/>
        <v>66</v>
      </c>
      <c r="F6920" s="484">
        <v>4.2689000000000004</v>
      </c>
      <c r="G6920" s="480">
        <v>15</v>
      </c>
      <c r="H6920" s="482">
        <v>0.26735999999999999</v>
      </c>
      <c r="I6920" s="483">
        <v>16</v>
      </c>
      <c r="J6920" s="493">
        <v>0</v>
      </c>
      <c r="K6920" s="469">
        <f t="shared" si="589"/>
        <v>15.96686116098145</v>
      </c>
      <c r="L6920" s="469">
        <f t="shared" si="590"/>
        <v>-3.3138839018549859E-2</v>
      </c>
    </row>
    <row r="6921" spans="1:12">
      <c r="A6921" s="98" t="s">
        <v>126</v>
      </c>
      <c r="B6921" s="98">
        <f t="shared" si="592"/>
        <v>6</v>
      </c>
      <c r="C6921" s="98">
        <f t="shared" si="593"/>
        <v>0</v>
      </c>
      <c r="D6921" s="98">
        <f>D6920</f>
        <v>72</v>
      </c>
      <c r="E6921" s="98">
        <f t="shared" si="591"/>
        <v>67</v>
      </c>
      <c r="F6921" s="397">
        <f>F6920+(E6921-E6920)*(F6923-F6920)/(E6923-E6920)</f>
        <v>4.2817333333333334</v>
      </c>
      <c r="G6921" s="98">
        <v>15</v>
      </c>
      <c r="H6921" s="491">
        <f>H6920+(E6921-E6920)*(H6923-H6920)/(E6923-E6920)</f>
        <v>0.25735333333333332</v>
      </c>
      <c r="I6921" s="492">
        <f>I6920+(E6921-E6920)*(I6923-I6920)/(E6923-E6920)</f>
        <v>16.7</v>
      </c>
      <c r="J6921" s="493">
        <f>J6920+(E6921-E6920)*(J6923-J6920)/(E6923-E6920)</f>
        <v>0</v>
      </c>
      <c r="K6921" s="469">
        <f t="shared" si="589"/>
        <v>16.637567028469292</v>
      </c>
      <c r="L6921" s="469">
        <f t="shared" si="590"/>
        <v>-6.2432971530707704E-2</v>
      </c>
    </row>
    <row r="6922" spans="1:12">
      <c r="A6922" s="98" t="s">
        <v>126</v>
      </c>
      <c r="B6922" s="98">
        <f t="shared" si="592"/>
        <v>6</v>
      </c>
      <c r="C6922" s="98">
        <f t="shared" si="593"/>
        <v>0</v>
      </c>
      <c r="D6922" s="98">
        <f>D6920</f>
        <v>72</v>
      </c>
      <c r="E6922" s="98">
        <f t="shared" si="591"/>
        <v>68</v>
      </c>
      <c r="F6922" s="397">
        <f>F6920+(E6922-E6920)*(F6923-F6920)/(E6923-E6920)</f>
        <v>4.2945666666666673</v>
      </c>
      <c r="G6922" s="98">
        <v>15</v>
      </c>
      <c r="H6922" s="491">
        <f>H6920+(E6922-E6920)*(H6923-H6920)/(E6923-E6920)</f>
        <v>0.24734666666666666</v>
      </c>
      <c r="I6922" s="492">
        <f>I6920+(E6922-E6920)*(I6923-I6920)/(E6923-E6920)</f>
        <v>17.400000000000002</v>
      </c>
      <c r="J6922" s="493">
        <f>J6920+(E6922-E6920)*(J6923-J6920)/(E6923-E6920)</f>
        <v>0</v>
      </c>
      <c r="K6922" s="469">
        <f t="shared" si="589"/>
        <v>17.362541102905507</v>
      </c>
      <c r="L6922" s="469">
        <f t="shared" si="590"/>
        <v>-3.7458897094495569E-2</v>
      </c>
    </row>
    <row r="6923" spans="1:12">
      <c r="A6923" s="480" t="s">
        <v>126</v>
      </c>
      <c r="B6923" s="480">
        <f t="shared" si="592"/>
        <v>6</v>
      </c>
      <c r="C6923" s="480">
        <f t="shared" si="593"/>
        <v>0</v>
      </c>
      <c r="D6923" s="480">
        <f>D6920</f>
        <v>72</v>
      </c>
      <c r="E6923" s="480">
        <f t="shared" si="591"/>
        <v>69</v>
      </c>
      <c r="F6923" s="484">
        <v>4.3074000000000003</v>
      </c>
      <c r="G6923" s="480">
        <v>15</v>
      </c>
      <c r="H6923" s="482">
        <v>0.23734</v>
      </c>
      <c r="I6923" s="483">
        <v>18.100000000000001</v>
      </c>
      <c r="J6923" s="493">
        <v>0</v>
      </c>
      <c r="K6923" s="469">
        <f t="shared" ref="K6923:K6986" si="594">F6923/H6923</f>
        <v>18.148647509901409</v>
      </c>
      <c r="L6923" s="469">
        <f t="shared" ref="L6923:L6986" si="595">K6923-I6923</f>
        <v>4.8647509901407204E-2</v>
      </c>
    </row>
    <row r="6924" spans="1:12">
      <c r="A6924" s="98" t="s">
        <v>126</v>
      </c>
      <c r="B6924" s="98">
        <f t="shared" si="592"/>
        <v>6</v>
      </c>
      <c r="C6924" s="98">
        <f t="shared" si="593"/>
        <v>0</v>
      </c>
      <c r="D6924" s="98">
        <f>D6923</f>
        <v>72</v>
      </c>
      <c r="E6924" s="98">
        <f t="shared" si="591"/>
        <v>70</v>
      </c>
      <c r="F6924" s="397">
        <f>F6923+(E6924-E6923)*(F6926-F6923)/(E6926-E6923)</f>
        <v>4.3200666666666665</v>
      </c>
      <c r="G6924" s="98">
        <v>15</v>
      </c>
      <c r="H6924" s="491">
        <f>H6923+(E6924-E6923)*(H6926-H6923)/(E6926-E6923)</f>
        <v>0.22709833333333332</v>
      </c>
      <c r="I6924" s="492">
        <f>I6923+(E6924-E6923)*(I6926-I6923)/(E6926-E6923)</f>
        <v>19.066666666666666</v>
      </c>
      <c r="J6924" s="493">
        <f>J6923+(E6924-E6923)*(J6926-J6923)/(E6926-E6923)</f>
        <v>0</v>
      </c>
      <c r="K6924" s="469">
        <f t="shared" si="594"/>
        <v>19.022890231104</v>
      </c>
      <c r="L6924" s="469">
        <f t="shared" si="595"/>
        <v>-4.3776435562666194E-2</v>
      </c>
    </row>
    <row r="6925" spans="1:12">
      <c r="A6925" s="98" t="s">
        <v>126</v>
      </c>
      <c r="B6925" s="98">
        <f t="shared" si="592"/>
        <v>6</v>
      </c>
      <c r="C6925" s="98">
        <f t="shared" si="593"/>
        <v>0</v>
      </c>
      <c r="D6925" s="98">
        <f>D6923</f>
        <v>72</v>
      </c>
      <c r="E6925" s="98">
        <f t="shared" si="591"/>
        <v>71</v>
      </c>
      <c r="F6925" s="397">
        <f>F6923+(E6925-E6923)*(F6926-F6923)/(E6926-E6923)</f>
        <v>4.3327333333333335</v>
      </c>
      <c r="G6925" s="98">
        <v>15</v>
      </c>
      <c r="H6925" s="491">
        <f>H6923+(E6925-E6923)*(H6926-H6923)/(E6926-E6923)</f>
        <v>0.21685666666666667</v>
      </c>
      <c r="I6925" s="492">
        <f>I6923+(E6925-E6923)*(I6926-I6923)/(E6926-E6923)</f>
        <v>20.033333333333335</v>
      </c>
      <c r="J6925" s="493">
        <f>J6923+(E6925-E6923)*(J6926-J6923)/(E6926-E6923)</f>
        <v>0</v>
      </c>
      <c r="K6925" s="469">
        <f t="shared" si="594"/>
        <v>19.97971010037352</v>
      </c>
      <c r="L6925" s="469">
        <f t="shared" si="595"/>
        <v>-5.362323295981497E-2</v>
      </c>
    </row>
    <row r="6926" spans="1:12">
      <c r="A6926" s="480" t="s">
        <v>126</v>
      </c>
      <c r="B6926" s="480">
        <f t="shared" si="592"/>
        <v>6</v>
      </c>
      <c r="C6926" s="480">
        <f t="shared" si="593"/>
        <v>0</v>
      </c>
      <c r="D6926" s="480">
        <f>D6923</f>
        <v>72</v>
      </c>
      <c r="E6926" s="480">
        <f t="shared" si="591"/>
        <v>72</v>
      </c>
      <c r="F6926" s="484">
        <v>4.3453999999999997</v>
      </c>
      <c r="G6926" s="480">
        <v>15</v>
      </c>
      <c r="H6926" s="482">
        <v>0.20661499999999999</v>
      </c>
      <c r="I6926" s="483">
        <v>21</v>
      </c>
      <c r="J6926" s="493">
        <v>0</v>
      </c>
      <c r="K6926" s="469">
        <f t="shared" si="594"/>
        <v>21.031386878977809</v>
      </c>
      <c r="L6926" s="469">
        <f t="shared" si="595"/>
        <v>3.1386878977809118E-2</v>
      </c>
    </row>
    <row r="6927" spans="1:12">
      <c r="A6927" s="480" t="s">
        <v>126</v>
      </c>
      <c r="B6927" s="480">
        <f t="shared" si="592"/>
        <v>6</v>
      </c>
      <c r="C6927" s="480">
        <f t="shared" si="593"/>
        <v>6</v>
      </c>
      <c r="D6927" s="480">
        <f>D6926+6</f>
        <v>78</v>
      </c>
      <c r="E6927" s="480">
        <v>12</v>
      </c>
      <c r="F6927" s="484">
        <v>3.5062000000000002</v>
      </c>
      <c r="G6927" s="480">
        <v>15</v>
      </c>
      <c r="H6927" s="482">
        <v>0.70056399999999996</v>
      </c>
      <c r="I6927" s="483">
        <v>5</v>
      </c>
      <c r="J6927" s="484">
        <v>0.64610000000000001</v>
      </c>
      <c r="K6927" s="469">
        <f t="shared" si="594"/>
        <v>5.004824684111659</v>
      </c>
      <c r="L6927" s="469">
        <f t="shared" si="595"/>
        <v>4.8246841116590389E-3</v>
      </c>
    </row>
    <row r="6928" spans="1:12">
      <c r="A6928" s="98" t="s">
        <v>126</v>
      </c>
      <c r="B6928" s="98">
        <f t="shared" si="592"/>
        <v>6</v>
      </c>
      <c r="C6928" s="98">
        <f t="shared" si="593"/>
        <v>6</v>
      </c>
      <c r="D6928" s="98">
        <f>D6927</f>
        <v>78</v>
      </c>
      <c r="E6928" s="98">
        <f>E6927+1</f>
        <v>13</v>
      </c>
      <c r="F6928" s="397">
        <f>F6927+(E6928-E6927)*(F6930-F6927)/(E6930-E6927)</f>
        <v>3.5217666666666667</v>
      </c>
      <c r="G6928" s="98">
        <v>15</v>
      </c>
      <c r="H6928" s="491">
        <f>H6927+(E6928-E6927)*(H6930-H6927)/(E6930-E6927)</f>
        <v>0.69389066666666666</v>
      </c>
      <c r="I6928" s="492">
        <f>I6927+(E6928-E6927)*(I6930-I6927)/(E6930-E6927)</f>
        <v>5.0666666666666664</v>
      </c>
      <c r="J6928" s="397">
        <f>J6927+(E6928-E6927)*(J6930-J6927)/(E6930-E6927)</f>
        <v>0.6347666666666667</v>
      </c>
      <c r="K6928" s="469">
        <f t="shared" si="594"/>
        <v>5.0753913200542646</v>
      </c>
      <c r="L6928" s="469">
        <f t="shared" si="595"/>
        <v>8.7246533875982024E-3</v>
      </c>
    </row>
    <row r="6929" spans="1:12">
      <c r="A6929" s="98" t="s">
        <v>126</v>
      </c>
      <c r="B6929" s="98">
        <f t="shared" si="592"/>
        <v>6</v>
      </c>
      <c r="C6929" s="98">
        <f t="shared" si="593"/>
        <v>6</v>
      </c>
      <c r="D6929" s="98">
        <f>D6927</f>
        <v>78</v>
      </c>
      <c r="E6929" s="98">
        <f t="shared" ref="E6929:E6992" si="596">E6928+1</f>
        <v>14</v>
      </c>
      <c r="F6929" s="397">
        <f>F6927+(E6929-E6927)*(F6930-F6927)/(E6930-E6927)</f>
        <v>3.5373333333333337</v>
      </c>
      <c r="G6929" s="98">
        <v>15</v>
      </c>
      <c r="H6929" s="491">
        <f>H6927+(E6929-E6927)*(H6930-H6927)/(E6930-E6927)</f>
        <v>0.68721733333333335</v>
      </c>
      <c r="I6929" s="492">
        <f>I6927+(E6929-E6927)*(I6930-I6927)/(E6930-E6927)</f>
        <v>5.1333333333333337</v>
      </c>
      <c r="J6929" s="397">
        <f>J6927+(E6929-E6927)*(J6930-J6927)/(E6930-E6927)</f>
        <v>0.62343333333333328</v>
      </c>
      <c r="K6929" s="469">
        <f t="shared" si="594"/>
        <v>5.1473284531045982</v>
      </c>
      <c r="L6929" s="469">
        <f t="shared" si="595"/>
        <v>1.3995119771264442E-2</v>
      </c>
    </row>
    <row r="6930" spans="1:12">
      <c r="A6930" s="480" t="s">
        <v>126</v>
      </c>
      <c r="B6930" s="480">
        <f t="shared" si="592"/>
        <v>6</v>
      </c>
      <c r="C6930" s="480">
        <f t="shared" si="593"/>
        <v>6</v>
      </c>
      <c r="D6930" s="480">
        <f>D6927</f>
        <v>78</v>
      </c>
      <c r="E6930" s="480">
        <f t="shared" si="596"/>
        <v>15</v>
      </c>
      <c r="F6930" s="484">
        <v>3.5529000000000002</v>
      </c>
      <c r="G6930" s="480">
        <v>15</v>
      </c>
      <c r="H6930" s="482">
        <v>0.68054400000000004</v>
      </c>
      <c r="I6930" s="483">
        <v>5.2</v>
      </c>
      <c r="J6930" s="484">
        <v>0.61209999999999998</v>
      </c>
      <c r="K6930" s="469">
        <f t="shared" si="594"/>
        <v>5.2206764000564254</v>
      </c>
      <c r="L6930" s="469">
        <f t="shared" si="595"/>
        <v>2.0676400056425237E-2</v>
      </c>
    </row>
    <row r="6931" spans="1:12">
      <c r="A6931" s="98" t="s">
        <v>126</v>
      </c>
      <c r="B6931" s="98">
        <f t="shared" si="592"/>
        <v>6</v>
      </c>
      <c r="C6931" s="98">
        <f t="shared" si="593"/>
        <v>6</v>
      </c>
      <c r="D6931" s="98">
        <f>D6930</f>
        <v>78</v>
      </c>
      <c r="E6931" s="98">
        <f t="shared" si="596"/>
        <v>16</v>
      </c>
      <c r="F6931" s="397">
        <f>F6930+(E6931-E6930)*(F6933-F6930)/(E6933-E6930)</f>
        <v>3.5682666666666667</v>
      </c>
      <c r="G6931" s="98">
        <v>15</v>
      </c>
      <c r="H6931" s="491">
        <f>H6930+(E6931-E6930)*(H6933-H6930)/(E6933-E6930)</f>
        <v>0.67388866666666669</v>
      </c>
      <c r="I6931" s="492">
        <f>I6930+(E6931-E6930)*(I6933-I6930)/(E6933-E6930)</f>
        <v>5.2666666666666666</v>
      </c>
      <c r="J6931" s="397">
        <f>J6930+(E6931-E6930)*(J6933-J6930)/(E6933-E6930)</f>
        <v>0.60076666666666667</v>
      </c>
      <c r="K6931" s="469">
        <f t="shared" si="594"/>
        <v>5.2950388442007732</v>
      </c>
      <c r="L6931" s="469">
        <f t="shared" si="595"/>
        <v>2.8372177534106591E-2</v>
      </c>
    </row>
    <row r="6932" spans="1:12">
      <c r="A6932" s="98" t="s">
        <v>126</v>
      </c>
      <c r="B6932" s="98">
        <f t="shared" si="592"/>
        <v>6</v>
      </c>
      <c r="C6932" s="98">
        <f t="shared" si="593"/>
        <v>6</v>
      </c>
      <c r="D6932" s="98">
        <f>D6930</f>
        <v>78</v>
      </c>
      <c r="E6932" s="98">
        <f t="shared" si="596"/>
        <v>17</v>
      </c>
      <c r="F6932" s="397">
        <f>F6930+(E6932-E6930)*(F6933-F6930)/(E6933-E6930)</f>
        <v>3.5836333333333337</v>
      </c>
      <c r="G6932" s="98">
        <v>15</v>
      </c>
      <c r="H6932" s="491">
        <f>H6930+(E6932-E6930)*(H6933-H6930)/(E6933-E6930)</f>
        <v>0.66723333333333334</v>
      </c>
      <c r="I6932" s="492">
        <f>I6930+(E6932-E6930)*(I6933-I6930)/(E6933-E6930)</f>
        <v>5.3333333333333339</v>
      </c>
      <c r="J6932" s="397">
        <f>J6930+(E6932-E6930)*(J6933-J6930)/(E6933-E6930)</f>
        <v>0.58943333333333325</v>
      </c>
      <c r="K6932" s="469">
        <f t="shared" si="594"/>
        <v>5.3708847479642312</v>
      </c>
      <c r="L6932" s="469">
        <f t="shared" si="595"/>
        <v>3.7551414630897284E-2</v>
      </c>
    </row>
    <row r="6933" spans="1:12">
      <c r="A6933" s="480" t="s">
        <v>126</v>
      </c>
      <c r="B6933" s="480">
        <f t="shared" si="592"/>
        <v>6</v>
      </c>
      <c r="C6933" s="480">
        <f t="shared" si="593"/>
        <v>6</v>
      </c>
      <c r="D6933" s="480">
        <f>D6930</f>
        <v>78</v>
      </c>
      <c r="E6933" s="480">
        <f t="shared" si="596"/>
        <v>18</v>
      </c>
      <c r="F6933" s="484">
        <v>3.5990000000000002</v>
      </c>
      <c r="G6933" s="480">
        <v>15</v>
      </c>
      <c r="H6933" s="482">
        <v>0.660578</v>
      </c>
      <c r="I6933" s="483">
        <v>5.4</v>
      </c>
      <c r="J6933" s="484">
        <v>0.57809999999999995</v>
      </c>
      <c r="K6933" s="469">
        <f t="shared" si="594"/>
        <v>5.448258948981044</v>
      </c>
      <c r="L6933" s="469">
        <f t="shared" si="595"/>
        <v>4.8258948981043659E-2</v>
      </c>
    </row>
    <row r="6934" spans="1:12">
      <c r="A6934" s="98" t="s">
        <v>126</v>
      </c>
      <c r="B6934" s="98">
        <f t="shared" si="592"/>
        <v>6</v>
      </c>
      <c r="C6934" s="98">
        <f t="shared" si="593"/>
        <v>6</v>
      </c>
      <c r="D6934" s="98">
        <f>D6933</f>
        <v>78</v>
      </c>
      <c r="E6934" s="98">
        <f t="shared" si="596"/>
        <v>19</v>
      </c>
      <c r="F6934" s="397">
        <f>F6933+(E6934-E6933)*(F6936-F6933)/(E6936-E6933)</f>
        <v>3.6141666666666667</v>
      </c>
      <c r="G6934" s="98">
        <v>15</v>
      </c>
      <c r="H6934" s="491">
        <f>H6933+(E6934-E6933)*(H6936-H6933)/(E6936-E6933)</f>
        <v>0.65392933333333336</v>
      </c>
      <c r="I6934" s="492">
        <f>I6933+(E6934-E6933)*(I6936-I6933)/(E6936-E6933)</f>
        <v>5.5</v>
      </c>
      <c r="J6934" s="397">
        <f>J6933+(E6934-E6933)*(J6936-J6933)/(E6936-E6933)</f>
        <v>0.56676666666666664</v>
      </c>
      <c r="K6934" s="469">
        <f t="shared" si="594"/>
        <v>5.5268459181114373</v>
      </c>
      <c r="L6934" s="469">
        <f t="shared" si="595"/>
        <v>2.6845918111437328E-2</v>
      </c>
    </row>
    <row r="6935" spans="1:12">
      <c r="A6935" s="98" t="s">
        <v>126</v>
      </c>
      <c r="B6935" s="98">
        <f t="shared" si="592"/>
        <v>6</v>
      </c>
      <c r="C6935" s="98">
        <f t="shared" si="593"/>
        <v>6</v>
      </c>
      <c r="D6935" s="98">
        <f>D6933</f>
        <v>78</v>
      </c>
      <c r="E6935" s="98">
        <f t="shared" si="596"/>
        <v>20</v>
      </c>
      <c r="F6935" s="397">
        <f>F6933+(E6935-E6933)*(F6936-F6933)/(E6936-E6933)</f>
        <v>3.6293333333333333</v>
      </c>
      <c r="G6935" s="98">
        <v>15</v>
      </c>
      <c r="H6935" s="491">
        <f>H6933+(E6935-E6933)*(H6936-H6933)/(E6936-E6933)</f>
        <v>0.64728066666666662</v>
      </c>
      <c r="I6935" s="492">
        <f>I6933+(E6935-E6933)*(I6936-I6933)/(E6936-E6933)</f>
        <v>5.6000000000000005</v>
      </c>
      <c r="J6935" s="397">
        <f>J6933+(E6935-E6933)*(J6936-J6933)/(E6936-E6933)</f>
        <v>0.55543333333333333</v>
      </c>
      <c r="K6935" s="469">
        <f t="shared" si="594"/>
        <v>5.6070473292883767</v>
      </c>
      <c r="L6935" s="469">
        <f t="shared" si="595"/>
        <v>7.0473292883761474E-3</v>
      </c>
    </row>
    <row r="6936" spans="1:12">
      <c r="A6936" s="480" t="s">
        <v>126</v>
      </c>
      <c r="B6936" s="480">
        <f t="shared" si="592"/>
        <v>6</v>
      </c>
      <c r="C6936" s="480">
        <f t="shared" si="593"/>
        <v>6</v>
      </c>
      <c r="D6936" s="480">
        <f>D6933</f>
        <v>78</v>
      </c>
      <c r="E6936" s="480">
        <f t="shared" si="596"/>
        <v>21</v>
      </c>
      <c r="F6936" s="484">
        <v>3.6444999999999999</v>
      </c>
      <c r="G6936" s="480">
        <v>15</v>
      </c>
      <c r="H6936" s="482">
        <v>0.64063199999999998</v>
      </c>
      <c r="I6936" s="483">
        <v>5.7</v>
      </c>
      <c r="J6936" s="484">
        <v>0.54410000000000003</v>
      </c>
      <c r="K6936" s="469">
        <f t="shared" si="594"/>
        <v>5.6889134479701298</v>
      </c>
      <c r="L6936" s="469">
        <f t="shared" si="595"/>
        <v>-1.1086552029870411E-2</v>
      </c>
    </row>
    <row r="6937" spans="1:12">
      <c r="A6937" s="98" t="s">
        <v>126</v>
      </c>
      <c r="B6937" s="98">
        <f t="shared" si="592"/>
        <v>6</v>
      </c>
      <c r="C6937" s="98">
        <f t="shared" si="593"/>
        <v>6</v>
      </c>
      <c r="D6937" s="98">
        <f>D6936</f>
        <v>78</v>
      </c>
      <c r="E6937" s="98">
        <f t="shared" si="596"/>
        <v>22</v>
      </c>
      <c r="F6937" s="397">
        <f>F6936+(E6937-E6936)*(F6939-F6936)/(E6939-E6936)</f>
        <v>3.6594666666666664</v>
      </c>
      <c r="G6937" s="98">
        <v>15</v>
      </c>
      <c r="H6937" s="491">
        <f>H6936+(E6937-E6936)*(H6939-H6936)/(E6939-E6936)</f>
        <v>0.63397933333333334</v>
      </c>
      <c r="I6937" s="492">
        <f>I6936+(E6937-E6936)*(I6939-I6936)/(E6939-E6936)</f>
        <v>5.7666666666666666</v>
      </c>
      <c r="J6937" s="397">
        <f>J6936+(E6937-E6936)*(J6939-J6936)/(E6939-E6936)</f>
        <v>0.53276666666666672</v>
      </c>
      <c r="K6937" s="469">
        <f t="shared" si="594"/>
        <v>5.772217601204666</v>
      </c>
      <c r="L6937" s="469">
        <f t="shared" si="595"/>
        <v>5.5509345379993746E-3</v>
      </c>
    </row>
    <row r="6938" spans="1:12">
      <c r="A6938" s="98" t="s">
        <v>126</v>
      </c>
      <c r="B6938" s="98">
        <f t="shared" si="592"/>
        <v>6</v>
      </c>
      <c r="C6938" s="98">
        <f t="shared" si="593"/>
        <v>6</v>
      </c>
      <c r="D6938" s="98">
        <f>D6936</f>
        <v>78</v>
      </c>
      <c r="E6938" s="98">
        <f t="shared" si="596"/>
        <v>23</v>
      </c>
      <c r="F6938" s="397">
        <f>F6936+(E6938-E6936)*(F6939-F6936)/(E6939-E6936)</f>
        <v>3.6744333333333334</v>
      </c>
      <c r="G6938" s="98">
        <v>15</v>
      </c>
      <c r="H6938" s="491">
        <f>H6936+(E6938-E6936)*(H6939-H6936)/(E6939-E6936)</f>
        <v>0.62732666666666659</v>
      </c>
      <c r="I6938" s="492">
        <f>I6936+(E6938-E6936)*(I6939-I6936)/(E6939-E6936)</f>
        <v>5.8333333333333339</v>
      </c>
      <c r="J6938" s="397">
        <f>J6936+(E6938-E6936)*(J6939-J6936)/(E6939-E6936)</f>
        <v>0.5214333333333333</v>
      </c>
      <c r="K6938" s="469">
        <f t="shared" si="594"/>
        <v>5.8572886003039359</v>
      </c>
      <c r="L6938" s="469">
        <f t="shared" si="595"/>
        <v>2.3955266970602018E-2</v>
      </c>
    </row>
    <row r="6939" spans="1:12">
      <c r="A6939" s="480" t="s">
        <v>126</v>
      </c>
      <c r="B6939" s="480">
        <f t="shared" si="592"/>
        <v>6</v>
      </c>
      <c r="C6939" s="480">
        <f t="shared" si="593"/>
        <v>6</v>
      </c>
      <c r="D6939" s="480">
        <f>D6936</f>
        <v>78</v>
      </c>
      <c r="E6939" s="480">
        <f t="shared" si="596"/>
        <v>24</v>
      </c>
      <c r="F6939" s="484">
        <v>3.6894</v>
      </c>
      <c r="G6939" s="480">
        <v>15</v>
      </c>
      <c r="H6939" s="482">
        <v>0.62067399999999995</v>
      </c>
      <c r="I6939" s="483">
        <v>5.9</v>
      </c>
      <c r="J6939" s="484">
        <v>0.5101</v>
      </c>
      <c r="K6939" s="469">
        <f t="shared" si="594"/>
        <v>5.9441832588444177</v>
      </c>
      <c r="L6939" s="469">
        <f t="shared" si="595"/>
        <v>4.4183258844417317E-2</v>
      </c>
    </row>
    <row r="6940" spans="1:12">
      <c r="A6940" s="98" t="s">
        <v>126</v>
      </c>
      <c r="B6940" s="98">
        <f t="shared" si="592"/>
        <v>6</v>
      </c>
      <c r="C6940" s="98">
        <f t="shared" si="593"/>
        <v>6</v>
      </c>
      <c r="D6940" s="98">
        <f>D6939</f>
        <v>78</v>
      </c>
      <c r="E6940" s="98">
        <f t="shared" si="596"/>
        <v>25</v>
      </c>
      <c r="F6940" s="397">
        <f>F6939+(E6940-E6939)*(F6942-F6939)/(E6942-E6939)</f>
        <v>3.7042000000000002</v>
      </c>
      <c r="G6940" s="98">
        <v>15</v>
      </c>
      <c r="H6940" s="491">
        <f>H6939+(E6940-E6939)*(H6942-H6939)/(E6942-E6939)</f>
        <v>0.61400733333333335</v>
      </c>
      <c r="I6940" s="492">
        <f>I6939+(E6940-E6939)*(I6942-I6939)/(E6942-E6939)</f>
        <v>6</v>
      </c>
      <c r="J6940" s="397">
        <f>J6939+(E6940-E6939)*(J6942-J6939)/(E6942-E6939)</f>
        <v>0.49876666666666669</v>
      </c>
      <c r="K6940" s="469">
        <f t="shared" si="594"/>
        <v>6.032826969493307</v>
      </c>
      <c r="L6940" s="469">
        <f t="shared" si="595"/>
        <v>3.282696949330699E-2</v>
      </c>
    </row>
    <row r="6941" spans="1:12">
      <c r="A6941" s="98" t="s">
        <v>126</v>
      </c>
      <c r="B6941" s="98">
        <f t="shared" si="592"/>
        <v>6</v>
      </c>
      <c r="C6941" s="98">
        <f t="shared" si="593"/>
        <v>6</v>
      </c>
      <c r="D6941" s="98">
        <f>D6939</f>
        <v>78</v>
      </c>
      <c r="E6941" s="98">
        <f t="shared" si="596"/>
        <v>26</v>
      </c>
      <c r="F6941" s="397">
        <f>F6939+(E6941-E6939)*(F6942-F6939)/(E6942-E6939)</f>
        <v>3.7189999999999999</v>
      </c>
      <c r="G6941" s="98">
        <v>15</v>
      </c>
      <c r="H6941" s="491">
        <f>H6939+(E6941-E6939)*(H6942-H6939)/(E6942-E6939)</f>
        <v>0.60734066666666664</v>
      </c>
      <c r="I6941" s="492">
        <f>I6939+(E6941-E6939)*(I6942-I6939)/(E6942-E6939)</f>
        <v>6.1000000000000005</v>
      </c>
      <c r="J6941" s="397">
        <f>J6939+(E6941-E6939)*(J6942-J6939)/(E6942-E6939)</f>
        <v>0.48743333333333333</v>
      </c>
      <c r="K6941" s="469">
        <f t="shared" si="594"/>
        <v>6.1234167315213535</v>
      </c>
      <c r="L6941" s="469">
        <f t="shared" si="595"/>
        <v>2.3416731521352929E-2</v>
      </c>
    </row>
    <row r="6942" spans="1:12">
      <c r="A6942" s="480" t="s">
        <v>126</v>
      </c>
      <c r="B6942" s="480">
        <f t="shared" si="592"/>
        <v>6</v>
      </c>
      <c r="C6942" s="480">
        <f t="shared" si="593"/>
        <v>6</v>
      </c>
      <c r="D6942" s="480">
        <f>D6939</f>
        <v>78</v>
      </c>
      <c r="E6942" s="480">
        <f t="shared" si="596"/>
        <v>27</v>
      </c>
      <c r="F6942" s="484">
        <v>3.7338</v>
      </c>
      <c r="G6942" s="480">
        <v>15</v>
      </c>
      <c r="H6942" s="482">
        <v>0.60067400000000004</v>
      </c>
      <c r="I6942" s="483">
        <v>6.2</v>
      </c>
      <c r="J6942" s="484">
        <v>0.47610000000000002</v>
      </c>
      <c r="K6942" s="469">
        <f t="shared" si="594"/>
        <v>6.2160173405208141</v>
      </c>
      <c r="L6942" s="469">
        <f t="shared" si="595"/>
        <v>1.6017340520813939E-2</v>
      </c>
    </row>
    <row r="6943" spans="1:12">
      <c r="A6943" s="98" t="s">
        <v>126</v>
      </c>
      <c r="B6943" s="98">
        <f t="shared" si="592"/>
        <v>6</v>
      </c>
      <c r="C6943" s="98">
        <f t="shared" si="593"/>
        <v>6</v>
      </c>
      <c r="D6943" s="98">
        <f>D6942</f>
        <v>78</v>
      </c>
      <c r="E6943" s="98">
        <f t="shared" si="596"/>
        <v>28</v>
      </c>
      <c r="F6943" s="397">
        <f>F6942+(E6943-E6942)*(F6945-F6942)/(E6945-E6942)</f>
        <v>3.7484000000000002</v>
      </c>
      <c r="G6943" s="98">
        <v>15</v>
      </c>
      <c r="H6943" s="491">
        <f>H6942+(E6943-E6942)*(H6945-H6942)/(E6945-E6942)</f>
        <v>0.59398300000000004</v>
      </c>
      <c r="I6943" s="492">
        <f>I6942+(E6943-E6942)*(I6945-I6942)/(E6945-E6942)</f>
        <v>6.3</v>
      </c>
      <c r="J6943" s="397">
        <f>J6942+(E6943-E6942)*(J6945-J6942)/(E6945-E6942)</f>
        <v>0.46476666666666666</v>
      </c>
      <c r="K6943" s="469">
        <f t="shared" si="594"/>
        <v>6.3106183173592507</v>
      </c>
      <c r="L6943" s="469">
        <f t="shared" si="595"/>
        <v>1.0618317359250895E-2</v>
      </c>
    </row>
    <row r="6944" spans="1:12">
      <c r="A6944" s="98" t="s">
        <v>126</v>
      </c>
      <c r="B6944" s="98">
        <f t="shared" si="592"/>
        <v>6</v>
      </c>
      <c r="C6944" s="98">
        <f t="shared" si="593"/>
        <v>6</v>
      </c>
      <c r="D6944" s="98">
        <f>D6942</f>
        <v>78</v>
      </c>
      <c r="E6944" s="98">
        <f t="shared" si="596"/>
        <v>29</v>
      </c>
      <c r="F6944" s="397">
        <f>F6942+(E6944-E6942)*(F6945-F6942)/(E6945-E6942)</f>
        <v>3.7629999999999999</v>
      </c>
      <c r="G6944" s="98">
        <v>15</v>
      </c>
      <c r="H6944" s="491">
        <f>H6942+(E6944-E6942)*(H6945-H6942)/(E6945-E6942)</f>
        <v>0.58729200000000004</v>
      </c>
      <c r="I6944" s="492">
        <f>I6942+(E6944-E6942)*(I6945-I6942)/(E6945-E6942)</f>
        <v>6.4</v>
      </c>
      <c r="J6944" s="397">
        <f>J6942+(E6944-E6942)*(J6945-J6942)/(E6945-E6942)</f>
        <v>0.45343333333333335</v>
      </c>
      <c r="K6944" s="469">
        <f t="shared" si="594"/>
        <v>6.4073748663356556</v>
      </c>
      <c r="L6944" s="469">
        <f t="shared" si="595"/>
        <v>7.3748663356552058E-3</v>
      </c>
    </row>
    <row r="6945" spans="1:12">
      <c r="A6945" s="480" t="s">
        <v>126</v>
      </c>
      <c r="B6945" s="480">
        <f t="shared" si="592"/>
        <v>6</v>
      </c>
      <c r="C6945" s="480">
        <f t="shared" si="593"/>
        <v>6</v>
      </c>
      <c r="D6945" s="480">
        <f>D6942</f>
        <v>78</v>
      </c>
      <c r="E6945" s="480">
        <f t="shared" si="596"/>
        <v>30</v>
      </c>
      <c r="F6945" s="484">
        <v>3.7776000000000001</v>
      </c>
      <c r="G6945" s="480">
        <v>15</v>
      </c>
      <c r="H6945" s="482">
        <v>0.58060100000000003</v>
      </c>
      <c r="I6945" s="483">
        <v>6.5</v>
      </c>
      <c r="J6945" s="484">
        <v>0.44209999999999999</v>
      </c>
      <c r="K6945" s="469">
        <f t="shared" si="594"/>
        <v>6.5063615116060767</v>
      </c>
      <c r="L6945" s="469">
        <f t="shared" si="595"/>
        <v>6.3615116060766752E-3</v>
      </c>
    </row>
    <row r="6946" spans="1:12">
      <c r="A6946" s="98" t="s">
        <v>126</v>
      </c>
      <c r="B6946" s="98">
        <f t="shared" si="592"/>
        <v>6</v>
      </c>
      <c r="C6946" s="98">
        <f t="shared" si="593"/>
        <v>6</v>
      </c>
      <c r="D6946" s="98">
        <f>D6945</f>
        <v>78</v>
      </c>
      <c r="E6946" s="98">
        <f t="shared" si="596"/>
        <v>31</v>
      </c>
      <c r="F6946" s="397">
        <f>F6945+(E6946-E6945)*(F6948-F6945)/(E6948-E6945)</f>
        <v>3.7920666666666669</v>
      </c>
      <c r="G6946" s="98">
        <v>15</v>
      </c>
      <c r="H6946" s="491">
        <f>H6945+(E6946-E6945)*(H6948-H6945)/(E6948-E6945)</f>
        <v>0.57387600000000005</v>
      </c>
      <c r="I6946" s="492">
        <f>I6945+(E6946-E6945)*(I6948-I6945)/(E6948-E6945)</f>
        <v>6.6</v>
      </c>
      <c r="J6946" s="397">
        <f>J6945+(E6946-E6945)*(J6948-J6945)/(E6948-E6945)</f>
        <v>0.43076666666666669</v>
      </c>
      <c r="K6946" s="469">
        <f t="shared" si="594"/>
        <v>6.6078153933370043</v>
      </c>
      <c r="L6946" s="469">
        <f t="shared" si="595"/>
        <v>7.8153933370046502E-3</v>
      </c>
    </row>
    <row r="6947" spans="1:12">
      <c r="A6947" s="98" t="s">
        <v>126</v>
      </c>
      <c r="B6947" s="98">
        <f t="shared" si="592"/>
        <v>6</v>
      </c>
      <c r="C6947" s="98">
        <f t="shared" si="593"/>
        <v>6</v>
      </c>
      <c r="D6947" s="98">
        <f>D6945</f>
        <v>78</v>
      </c>
      <c r="E6947" s="98">
        <f t="shared" si="596"/>
        <v>32</v>
      </c>
      <c r="F6947" s="397">
        <f>F6945+(E6947-E6945)*(F6948-F6945)/(E6948-E6945)</f>
        <v>3.8065333333333333</v>
      </c>
      <c r="G6947" s="98">
        <v>15</v>
      </c>
      <c r="H6947" s="491">
        <f>H6945+(E6947-E6945)*(H6948-H6945)/(E6948-E6945)</f>
        <v>0.56715099999999996</v>
      </c>
      <c r="I6947" s="492">
        <f>I6945+(E6947-E6945)*(I6948-I6945)/(E6948-E6945)</f>
        <v>6.7</v>
      </c>
      <c r="J6947" s="397">
        <f>J6945+(E6947-E6945)*(J6948-J6945)/(E6948-E6945)</f>
        <v>0.41943333333333332</v>
      </c>
      <c r="K6947" s="469">
        <f t="shared" si="594"/>
        <v>6.7116752563838089</v>
      </c>
      <c r="L6947" s="469">
        <f t="shared" si="595"/>
        <v>1.167525638380873E-2</v>
      </c>
    </row>
    <row r="6948" spans="1:12">
      <c r="A6948" s="480" t="s">
        <v>126</v>
      </c>
      <c r="B6948" s="480">
        <f t="shared" si="592"/>
        <v>6</v>
      </c>
      <c r="C6948" s="480">
        <f t="shared" si="593"/>
        <v>6</v>
      </c>
      <c r="D6948" s="480">
        <f>D6945</f>
        <v>78</v>
      </c>
      <c r="E6948" s="480">
        <f t="shared" si="596"/>
        <v>33</v>
      </c>
      <c r="F6948" s="484">
        <v>3.8210000000000002</v>
      </c>
      <c r="G6948" s="480">
        <v>15</v>
      </c>
      <c r="H6948" s="482">
        <v>0.56042599999999998</v>
      </c>
      <c r="I6948" s="483">
        <v>6.8</v>
      </c>
      <c r="J6948" s="484">
        <v>0.40810000000000002</v>
      </c>
      <c r="K6948" s="469">
        <f t="shared" si="594"/>
        <v>6.8180277146313699</v>
      </c>
      <c r="L6948" s="469">
        <f t="shared" si="595"/>
        <v>1.8027714631370095E-2</v>
      </c>
    </row>
    <row r="6949" spans="1:12">
      <c r="A6949" s="98" t="s">
        <v>126</v>
      </c>
      <c r="B6949" s="98">
        <f t="shared" si="592"/>
        <v>6</v>
      </c>
      <c r="C6949" s="98">
        <f t="shared" si="593"/>
        <v>6</v>
      </c>
      <c r="D6949" s="98">
        <f>D6948</f>
        <v>78</v>
      </c>
      <c r="E6949" s="98">
        <f t="shared" si="596"/>
        <v>34</v>
      </c>
      <c r="F6949" s="397">
        <f>F6948+(E6949-E6948)*(F6951-F6948)/(E6951-E6948)</f>
        <v>3.8353000000000002</v>
      </c>
      <c r="G6949" s="98">
        <v>15</v>
      </c>
      <c r="H6949" s="491">
        <f>H6948+(E6949-E6948)*(H6951-H6948)/(E6951-E6948)</f>
        <v>0.55365799999999998</v>
      </c>
      <c r="I6949" s="492">
        <f>I6948+(E6949-E6948)*(I6951-I6948)/(E6951-E6948)</f>
        <v>6.9333333333333336</v>
      </c>
      <c r="J6949" s="397">
        <f>J6948+(E6949-E6948)*(J6951-J6948)/(E6951-E6948)</f>
        <v>0.39676666666666666</v>
      </c>
      <c r="K6949" s="469">
        <f t="shared" si="594"/>
        <v>6.9272005461855519</v>
      </c>
      <c r="L6949" s="469">
        <f t="shared" si="595"/>
        <v>-6.1327871477816487E-3</v>
      </c>
    </row>
    <row r="6950" spans="1:12">
      <c r="A6950" s="98" t="s">
        <v>126</v>
      </c>
      <c r="B6950" s="98">
        <f t="shared" si="592"/>
        <v>6</v>
      </c>
      <c r="C6950" s="98">
        <f t="shared" si="593"/>
        <v>6</v>
      </c>
      <c r="D6950" s="98">
        <f>D6948</f>
        <v>78</v>
      </c>
      <c r="E6950" s="98">
        <f t="shared" si="596"/>
        <v>35</v>
      </c>
      <c r="F6950" s="397">
        <f>F6948+(E6950-E6948)*(F6951-F6948)/(E6951-E6948)</f>
        <v>3.8496000000000001</v>
      </c>
      <c r="G6950" s="98">
        <v>15</v>
      </c>
      <c r="H6950" s="491">
        <f>H6948+(E6950-E6948)*(H6951-H6948)/(E6951-E6948)</f>
        <v>0.54688999999999999</v>
      </c>
      <c r="I6950" s="492">
        <f>I6948+(E6950-E6948)*(I6951-I6948)/(E6951-E6948)</f>
        <v>7.0666666666666664</v>
      </c>
      <c r="J6950" s="397">
        <f>J6948+(E6950-E6948)*(J6951-J6948)/(E6951-E6948)</f>
        <v>0.38543333333333335</v>
      </c>
      <c r="K6950" s="469">
        <f t="shared" si="594"/>
        <v>7.039075499643439</v>
      </c>
      <c r="L6950" s="469">
        <f t="shared" si="595"/>
        <v>-2.7591167023227392E-2</v>
      </c>
    </row>
    <row r="6951" spans="1:12">
      <c r="A6951" s="480" t="s">
        <v>126</v>
      </c>
      <c r="B6951" s="480">
        <f t="shared" si="592"/>
        <v>6</v>
      </c>
      <c r="C6951" s="480">
        <f t="shared" si="593"/>
        <v>6</v>
      </c>
      <c r="D6951" s="480">
        <f>D6948</f>
        <v>78</v>
      </c>
      <c r="E6951" s="480">
        <f t="shared" si="596"/>
        <v>36</v>
      </c>
      <c r="F6951" s="484">
        <v>3.8639000000000001</v>
      </c>
      <c r="G6951" s="480">
        <v>15</v>
      </c>
      <c r="H6951" s="482">
        <v>0.54012199999999999</v>
      </c>
      <c r="I6951" s="483">
        <v>7.2</v>
      </c>
      <c r="J6951" s="484">
        <v>0.37409999999999999</v>
      </c>
      <c r="K6951" s="469">
        <f t="shared" si="594"/>
        <v>7.1537541518397703</v>
      </c>
      <c r="L6951" s="469">
        <f t="shared" si="595"/>
        <v>-4.6245848160229919E-2</v>
      </c>
    </row>
    <row r="6952" spans="1:12">
      <c r="A6952" s="98" t="s">
        <v>126</v>
      </c>
      <c r="B6952" s="98">
        <f t="shared" si="592"/>
        <v>6</v>
      </c>
      <c r="C6952" s="98">
        <f t="shared" si="593"/>
        <v>6</v>
      </c>
      <c r="D6952" s="98">
        <f>D6951</f>
        <v>78</v>
      </c>
      <c r="E6952" s="98">
        <f t="shared" si="596"/>
        <v>37</v>
      </c>
      <c r="F6952" s="397">
        <f>F6951+(E6952-E6951)*(F6954-F6951)/(E6954-E6951)</f>
        <v>3.8780333333333332</v>
      </c>
      <c r="G6952" s="98">
        <v>15</v>
      </c>
      <c r="H6952" s="491">
        <f>H6951+(E6952-E6951)*(H6954-H6951)/(E6954-E6951)</f>
        <v>0.5333</v>
      </c>
      <c r="I6952" s="492">
        <f>I6951+(E6952-E6951)*(I6954-I6951)/(E6954-E6951)</f>
        <v>7.3</v>
      </c>
      <c r="J6952" s="397">
        <f>J6951+(E6952-E6951)*(J6954-J6951)/(E6954-E6951)</f>
        <v>0.36276666666666668</v>
      </c>
      <c r="K6952" s="469">
        <f t="shared" si="594"/>
        <v>7.2717669854365896</v>
      </c>
      <c r="L6952" s="469">
        <f t="shared" si="595"/>
        <v>-2.8233014563410208E-2</v>
      </c>
    </row>
    <row r="6953" spans="1:12">
      <c r="A6953" s="98" t="s">
        <v>126</v>
      </c>
      <c r="B6953" s="98">
        <f t="shared" si="592"/>
        <v>6</v>
      </c>
      <c r="C6953" s="98">
        <f t="shared" si="593"/>
        <v>6</v>
      </c>
      <c r="D6953" s="98">
        <f>D6951</f>
        <v>78</v>
      </c>
      <c r="E6953" s="98">
        <f t="shared" si="596"/>
        <v>38</v>
      </c>
      <c r="F6953" s="397">
        <f>F6951+(E6953-E6951)*(F6954-F6951)/(E6954-E6951)</f>
        <v>3.8921666666666668</v>
      </c>
      <c r="G6953" s="98">
        <v>15</v>
      </c>
      <c r="H6953" s="491">
        <f>H6951+(E6953-E6951)*(H6954-H6951)/(E6954-E6951)</f>
        <v>0.526478</v>
      </c>
      <c r="I6953" s="492">
        <f>I6951+(E6953-E6951)*(I6954-I6951)/(E6954-E6951)</f>
        <v>7.4</v>
      </c>
      <c r="J6953" s="397">
        <f>J6951+(E6953-E6951)*(J6954-J6951)/(E6954-E6951)</f>
        <v>0.35143333333333332</v>
      </c>
      <c r="K6953" s="469">
        <f t="shared" si="594"/>
        <v>7.3928381939352956</v>
      </c>
      <c r="L6953" s="469">
        <f t="shared" si="595"/>
        <v>-7.1618060647047344E-3</v>
      </c>
    </row>
    <row r="6954" spans="1:12">
      <c r="A6954" s="480" t="s">
        <v>126</v>
      </c>
      <c r="B6954" s="480">
        <f t="shared" si="592"/>
        <v>6</v>
      </c>
      <c r="C6954" s="480">
        <f t="shared" si="593"/>
        <v>6</v>
      </c>
      <c r="D6954" s="480">
        <f>D6951</f>
        <v>78</v>
      </c>
      <c r="E6954" s="480">
        <f t="shared" si="596"/>
        <v>39</v>
      </c>
      <c r="F6954" s="484">
        <v>3.9062999999999999</v>
      </c>
      <c r="G6954" s="480">
        <v>15</v>
      </c>
      <c r="H6954" s="482">
        <v>0.51965600000000001</v>
      </c>
      <c r="I6954" s="483">
        <v>7.5</v>
      </c>
      <c r="J6954" s="484">
        <v>0.34010000000000001</v>
      </c>
      <c r="K6954" s="469">
        <f t="shared" si="594"/>
        <v>7.5170882275967177</v>
      </c>
      <c r="L6954" s="469">
        <f t="shared" si="595"/>
        <v>1.7088227596717687E-2</v>
      </c>
    </row>
    <row r="6955" spans="1:12">
      <c r="A6955" s="98" t="s">
        <v>126</v>
      </c>
      <c r="B6955" s="98">
        <f t="shared" si="592"/>
        <v>6</v>
      </c>
      <c r="C6955" s="98">
        <f t="shared" si="593"/>
        <v>6</v>
      </c>
      <c r="D6955" s="98">
        <f>D6954</f>
        <v>78</v>
      </c>
      <c r="E6955" s="98">
        <f t="shared" si="596"/>
        <v>40</v>
      </c>
      <c r="F6955" s="397">
        <f>F6954+(E6955-E6954)*(F6957-F6954)/(E6957-E6954)</f>
        <v>3.9202666666666666</v>
      </c>
      <c r="G6955" s="98">
        <v>15</v>
      </c>
      <c r="H6955" s="491">
        <f>H6954+(E6955-E6954)*(H6957-H6954)/(E6957-E6954)</f>
        <v>0.51277366666666668</v>
      </c>
      <c r="I6955" s="492">
        <f>I6954+(E6955-E6954)*(I6957-I6954)/(E6957-E6954)</f>
        <v>7.6333333333333337</v>
      </c>
      <c r="J6955" s="397">
        <f>J6954+(E6955-E6954)*(J6957-J6954)/(E6957-E6954)</f>
        <v>0.32876666666666665</v>
      </c>
      <c r="K6955" s="469">
        <f t="shared" si="594"/>
        <v>7.6452183906999904</v>
      </c>
      <c r="L6955" s="469">
        <f t="shared" si="595"/>
        <v>1.1885057366656682E-2</v>
      </c>
    </row>
    <row r="6956" spans="1:12">
      <c r="A6956" s="98" t="s">
        <v>126</v>
      </c>
      <c r="B6956" s="98">
        <f t="shared" si="592"/>
        <v>6</v>
      </c>
      <c r="C6956" s="98">
        <f t="shared" si="593"/>
        <v>6</v>
      </c>
      <c r="D6956" s="98">
        <f>D6954</f>
        <v>78</v>
      </c>
      <c r="E6956" s="98">
        <f t="shared" si="596"/>
        <v>41</v>
      </c>
      <c r="F6956" s="397">
        <f>F6954+(E6956-E6954)*(F6957-F6954)/(E6957-E6954)</f>
        <v>3.9342333333333332</v>
      </c>
      <c r="G6956" s="98">
        <v>15</v>
      </c>
      <c r="H6956" s="491">
        <f>H6954+(E6956-E6954)*(H6957-H6954)/(E6957-E6954)</f>
        <v>0.50589133333333336</v>
      </c>
      <c r="I6956" s="492">
        <f>I6954+(E6956-E6954)*(I6957-I6954)/(E6957-E6954)</f>
        <v>7.7666666666666666</v>
      </c>
      <c r="J6956" s="397">
        <f>J6954+(E6956-E6954)*(J6957-J6954)/(E6957-E6954)</f>
        <v>0.31743333333333335</v>
      </c>
      <c r="K6956" s="469">
        <f t="shared" si="594"/>
        <v>7.7768348143277137</v>
      </c>
      <c r="L6956" s="469">
        <f t="shared" si="595"/>
        <v>1.0168147661047122E-2</v>
      </c>
    </row>
    <row r="6957" spans="1:12">
      <c r="A6957" s="480" t="s">
        <v>126</v>
      </c>
      <c r="B6957" s="480">
        <f t="shared" si="592"/>
        <v>6</v>
      </c>
      <c r="C6957" s="480">
        <f t="shared" si="593"/>
        <v>6</v>
      </c>
      <c r="D6957" s="480">
        <f>D6954</f>
        <v>78</v>
      </c>
      <c r="E6957" s="480">
        <f t="shared" si="596"/>
        <v>42</v>
      </c>
      <c r="F6957" s="484">
        <v>3.9481999999999999</v>
      </c>
      <c r="G6957" s="480">
        <v>15</v>
      </c>
      <c r="H6957" s="482">
        <v>0.49900899999999998</v>
      </c>
      <c r="I6957" s="483">
        <v>7.9</v>
      </c>
      <c r="J6957" s="484">
        <v>0.30609999999999998</v>
      </c>
      <c r="K6957" s="469">
        <f t="shared" si="594"/>
        <v>7.912081746020613</v>
      </c>
      <c r="L6957" s="469">
        <f t="shared" si="595"/>
        <v>1.2081746020612627E-2</v>
      </c>
    </row>
    <row r="6958" spans="1:12">
      <c r="A6958" s="98" t="s">
        <v>126</v>
      </c>
      <c r="B6958" s="98">
        <f t="shared" si="592"/>
        <v>6</v>
      </c>
      <c r="C6958" s="98">
        <f t="shared" si="593"/>
        <v>6</v>
      </c>
      <c r="D6958" s="98">
        <f>D6957</f>
        <v>78</v>
      </c>
      <c r="E6958" s="98">
        <f t="shared" si="596"/>
        <v>43</v>
      </c>
      <c r="F6958" s="397">
        <f>F6957+(E6958-E6957)*(F6960-F6957)/(E6960-E6957)</f>
        <v>3.9620333333333333</v>
      </c>
      <c r="G6958" s="98">
        <v>15</v>
      </c>
      <c r="H6958" s="491">
        <f>H6957+(E6958-E6957)*(H6960-H6957)/(E6960-E6957)</f>
        <v>0.49205399999999999</v>
      </c>
      <c r="I6958" s="492">
        <f>I6957+(E6958-E6957)*(I6960-I6957)/(E6960-E6957)</f>
        <v>8.0333333333333332</v>
      </c>
      <c r="J6958" s="397">
        <f>J6957+(E6958-E6957)*(J6960-J6957)/(E6960-E6957)</f>
        <v>0.29473333333333335</v>
      </c>
      <c r="K6958" s="469">
        <f t="shared" si="594"/>
        <v>8.0520295197952532</v>
      </c>
      <c r="L6958" s="469">
        <f t="shared" si="595"/>
        <v>1.869618646191995E-2</v>
      </c>
    </row>
    <row r="6959" spans="1:12">
      <c r="A6959" s="98" t="s">
        <v>126</v>
      </c>
      <c r="B6959" s="98">
        <f t="shared" si="592"/>
        <v>6</v>
      </c>
      <c r="C6959" s="98">
        <f t="shared" si="593"/>
        <v>6</v>
      </c>
      <c r="D6959" s="98">
        <f>D6957</f>
        <v>78</v>
      </c>
      <c r="E6959" s="98">
        <f t="shared" si="596"/>
        <v>44</v>
      </c>
      <c r="F6959" s="397">
        <f>F6957+(E6959-E6957)*(F6960-F6957)/(E6960-E6957)</f>
        <v>3.9758666666666667</v>
      </c>
      <c r="G6959" s="98">
        <v>15</v>
      </c>
      <c r="H6959" s="491">
        <f>H6957+(E6959-E6957)*(H6960-H6957)/(E6960-E6957)</f>
        <v>0.485099</v>
      </c>
      <c r="I6959" s="492">
        <f>I6957+(E6959-E6957)*(I6960-I6957)/(E6960-E6957)</f>
        <v>8.1666666666666679</v>
      </c>
      <c r="J6959" s="397">
        <f>J6957+(E6959-E6957)*(J6960-J6957)/(E6960-E6957)</f>
        <v>0.28336666666666666</v>
      </c>
      <c r="K6959" s="469">
        <f t="shared" si="594"/>
        <v>8.1959902342958166</v>
      </c>
      <c r="L6959" s="469">
        <f t="shared" si="595"/>
        <v>2.9323567629148783E-2</v>
      </c>
    </row>
    <row r="6960" spans="1:12">
      <c r="A6960" s="480" t="s">
        <v>126</v>
      </c>
      <c r="B6960" s="480">
        <f t="shared" si="592"/>
        <v>6</v>
      </c>
      <c r="C6960" s="480">
        <f t="shared" si="593"/>
        <v>6</v>
      </c>
      <c r="D6960" s="480">
        <f>D6957</f>
        <v>78</v>
      </c>
      <c r="E6960" s="480">
        <f t="shared" si="596"/>
        <v>45</v>
      </c>
      <c r="F6960" s="484">
        <v>3.9897</v>
      </c>
      <c r="G6960" s="480">
        <v>15</v>
      </c>
      <c r="H6960" s="482">
        <v>0.47814400000000001</v>
      </c>
      <c r="I6960" s="483">
        <v>8.3000000000000007</v>
      </c>
      <c r="J6960" s="484">
        <v>0.27200000000000002</v>
      </c>
      <c r="K6960" s="469">
        <f t="shared" si="594"/>
        <v>8.3441390041493779</v>
      </c>
      <c r="L6960" s="469">
        <f t="shared" si="595"/>
        <v>4.4139004149377215E-2</v>
      </c>
    </row>
    <row r="6961" spans="1:12">
      <c r="A6961" s="98" t="s">
        <v>126</v>
      </c>
      <c r="B6961" s="98">
        <f t="shared" si="592"/>
        <v>6</v>
      </c>
      <c r="C6961" s="98">
        <f t="shared" si="593"/>
        <v>6</v>
      </c>
      <c r="D6961" s="98">
        <f>D6960</f>
        <v>78</v>
      </c>
      <c r="E6961" s="98">
        <f t="shared" si="596"/>
        <v>46</v>
      </c>
      <c r="F6961" s="397">
        <f>F6960+(E6961-E6960)*(F6963-F6960)/(E6963-E6960)</f>
        <v>4.0034000000000001</v>
      </c>
      <c r="G6961" s="98">
        <v>15</v>
      </c>
      <c r="H6961" s="491">
        <f>H6960+(E6961-E6960)*(H6963-H6960)/(E6963-E6960)</f>
        <v>0.47110800000000003</v>
      </c>
      <c r="I6961" s="492">
        <f>I6960+(E6961-E6960)*(I6963-I6960)/(E6963-E6960)</f>
        <v>8.4666666666666668</v>
      </c>
      <c r="J6961" s="397">
        <f>J6960+(E6961-E6960)*(J6963-J6960)/(E6963-E6960)</f>
        <v>0.26066666666666666</v>
      </c>
      <c r="K6961" s="469">
        <f t="shared" si="594"/>
        <v>8.4978391366735444</v>
      </c>
      <c r="L6961" s="469">
        <f t="shared" si="595"/>
        <v>3.1172470006877617E-2</v>
      </c>
    </row>
    <row r="6962" spans="1:12">
      <c r="A6962" s="98" t="s">
        <v>126</v>
      </c>
      <c r="B6962" s="98">
        <f t="shared" si="592"/>
        <v>6</v>
      </c>
      <c r="C6962" s="98">
        <f t="shared" si="593"/>
        <v>6</v>
      </c>
      <c r="D6962" s="98">
        <f>D6960</f>
        <v>78</v>
      </c>
      <c r="E6962" s="98">
        <f t="shared" si="596"/>
        <v>47</v>
      </c>
      <c r="F6962" s="397">
        <f>F6960+(E6962-E6960)*(F6963-F6960)/(E6963-E6960)</f>
        <v>4.0171000000000001</v>
      </c>
      <c r="G6962" s="98">
        <v>15</v>
      </c>
      <c r="H6962" s="491">
        <f>H6960+(E6962-E6960)*(H6963-H6960)/(E6963-E6960)</f>
        <v>0.46407199999999998</v>
      </c>
      <c r="I6962" s="492">
        <f>I6960+(E6962-E6960)*(I6963-I6960)/(E6963-E6960)</f>
        <v>8.6333333333333346</v>
      </c>
      <c r="J6962" s="397">
        <f>J6960+(E6962-E6960)*(J6963-J6960)/(E6963-E6960)</f>
        <v>0.24933333333333332</v>
      </c>
      <c r="K6962" s="469">
        <f t="shared" si="594"/>
        <v>8.6561999000155154</v>
      </c>
      <c r="L6962" s="469">
        <f t="shared" si="595"/>
        <v>2.2866566682180789E-2</v>
      </c>
    </row>
    <row r="6963" spans="1:12">
      <c r="A6963" s="480" t="s">
        <v>126</v>
      </c>
      <c r="B6963" s="480">
        <f t="shared" si="592"/>
        <v>6</v>
      </c>
      <c r="C6963" s="480">
        <f t="shared" si="593"/>
        <v>6</v>
      </c>
      <c r="D6963" s="480">
        <f>D6960</f>
        <v>78</v>
      </c>
      <c r="E6963" s="480">
        <f t="shared" si="596"/>
        <v>48</v>
      </c>
      <c r="F6963" s="484">
        <v>4.0308000000000002</v>
      </c>
      <c r="G6963" s="480">
        <v>15</v>
      </c>
      <c r="H6963" s="482">
        <v>0.457036</v>
      </c>
      <c r="I6963" s="483">
        <v>8.8000000000000007</v>
      </c>
      <c r="J6963" s="484">
        <v>0.23799999999999999</v>
      </c>
      <c r="K6963" s="469">
        <f t="shared" si="594"/>
        <v>8.8194365432919941</v>
      </c>
      <c r="L6963" s="469">
        <f t="shared" si="595"/>
        <v>1.9436543291993402E-2</v>
      </c>
    </row>
    <row r="6964" spans="1:12">
      <c r="A6964" s="98" t="s">
        <v>126</v>
      </c>
      <c r="B6964" s="98">
        <f t="shared" si="592"/>
        <v>6</v>
      </c>
      <c r="C6964" s="98">
        <f t="shared" si="593"/>
        <v>6</v>
      </c>
      <c r="D6964" s="98">
        <f>D6963</f>
        <v>78</v>
      </c>
      <c r="E6964" s="98">
        <f t="shared" si="596"/>
        <v>49</v>
      </c>
      <c r="F6964" s="397">
        <f>F6963+(E6964-E6963)*(F6966-F6963)/(E6966-E6963)</f>
        <v>4.0443333333333333</v>
      </c>
      <c r="G6964" s="98">
        <v>15</v>
      </c>
      <c r="H6964" s="491">
        <f>H6963+(E6964-E6963)*(H6966-H6963)/(E6966-E6963)</f>
        <v>0.44990933333333333</v>
      </c>
      <c r="I6964" s="492">
        <f>I6963+(E6964-E6963)*(I6966-I6963)/(E6966-E6963)</f>
        <v>8.9666666666666668</v>
      </c>
      <c r="J6964" s="397">
        <f>J6963+(E6964-E6963)*(J6966-J6963)/(E6966-E6963)</f>
        <v>0.22666666666666666</v>
      </c>
      <c r="K6964" s="469">
        <f t="shared" si="594"/>
        <v>8.9892185684819452</v>
      </c>
      <c r="L6964" s="469">
        <f t="shared" si="595"/>
        <v>2.2551901815278441E-2</v>
      </c>
    </row>
    <row r="6965" spans="1:12">
      <c r="A6965" s="98" t="s">
        <v>126</v>
      </c>
      <c r="B6965" s="98">
        <f t="shared" si="592"/>
        <v>6</v>
      </c>
      <c r="C6965" s="98">
        <f t="shared" si="593"/>
        <v>6</v>
      </c>
      <c r="D6965" s="98">
        <f>D6963</f>
        <v>78</v>
      </c>
      <c r="E6965" s="98">
        <f t="shared" si="596"/>
        <v>50</v>
      </c>
      <c r="F6965" s="397">
        <f>F6963+(E6965-E6963)*(F6966-F6963)/(E6966-E6963)</f>
        <v>4.0578666666666665</v>
      </c>
      <c r="G6965" s="98">
        <v>15</v>
      </c>
      <c r="H6965" s="491">
        <f>H6963+(E6965-E6963)*(H6966-H6963)/(E6966-E6963)</f>
        <v>0.44278266666666666</v>
      </c>
      <c r="I6965" s="492">
        <f>I6963+(E6965-E6963)*(I6966-I6963)/(E6966-E6963)</f>
        <v>9.1333333333333346</v>
      </c>
      <c r="J6965" s="397">
        <f>J6963+(E6965-E6963)*(J6966-J6963)/(E6966-E6963)</f>
        <v>0.21533333333333332</v>
      </c>
      <c r="K6965" s="469">
        <f t="shared" si="594"/>
        <v>9.1644659381427154</v>
      </c>
      <c r="L6965" s="469">
        <f t="shared" si="595"/>
        <v>3.1132604809380737E-2</v>
      </c>
    </row>
    <row r="6966" spans="1:12">
      <c r="A6966" s="480" t="s">
        <v>126</v>
      </c>
      <c r="B6966" s="480">
        <f t="shared" si="592"/>
        <v>6</v>
      </c>
      <c r="C6966" s="480">
        <f t="shared" si="593"/>
        <v>6</v>
      </c>
      <c r="D6966" s="480">
        <f>D6963</f>
        <v>78</v>
      </c>
      <c r="E6966" s="480">
        <f t="shared" si="596"/>
        <v>51</v>
      </c>
      <c r="F6966" s="484">
        <v>4.0713999999999997</v>
      </c>
      <c r="G6966" s="480">
        <v>15</v>
      </c>
      <c r="H6966" s="482">
        <v>0.43565599999999999</v>
      </c>
      <c r="I6966" s="483">
        <v>9.3000000000000007</v>
      </c>
      <c r="J6966" s="484">
        <v>0.20399999999999999</v>
      </c>
      <c r="K6966" s="469">
        <f t="shared" si="594"/>
        <v>9.3454468663349068</v>
      </c>
      <c r="L6966" s="469">
        <f t="shared" si="595"/>
        <v>4.5446866334906133E-2</v>
      </c>
    </row>
    <row r="6967" spans="1:12">
      <c r="A6967" s="98" t="s">
        <v>126</v>
      </c>
      <c r="B6967" s="98">
        <f t="shared" si="592"/>
        <v>6</v>
      </c>
      <c r="C6967" s="98">
        <f t="shared" si="593"/>
        <v>6</v>
      </c>
      <c r="D6967" s="98">
        <f>D6966</f>
        <v>78</v>
      </c>
      <c r="E6967" s="98">
        <f t="shared" si="596"/>
        <v>52</v>
      </c>
      <c r="F6967" s="397">
        <f>F6966+(E6967-E6966)*(F6969-F6966)/(E6969-E6966)</f>
        <v>4.0848333333333331</v>
      </c>
      <c r="G6967" s="98">
        <v>15</v>
      </c>
      <c r="H6967" s="491">
        <f>H6966+(E6967-E6966)*(H6969-H6966)/(E6969-E6966)</f>
        <v>0.428429</v>
      </c>
      <c r="I6967" s="492">
        <f>I6966+(E6967-E6966)*(I6969-I6966)/(E6969-E6966)</f>
        <v>9.5</v>
      </c>
      <c r="J6967" s="397">
        <f>J6966+(E6967-E6966)*(J6969-J6966)/(E6969-E6966)</f>
        <v>0.19266666666666665</v>
      </c>
      <c r="K6967" s="469">
        <f t="shared" si="594"/>
        <v>9.5344463921287606</v>
      </c>
      <c r="L6967" s="469">
        <f t="shared" si="595"/>
        <v>3.444639212876055E-2</v>
      </c>
    </row>
    <row r="6968" spans="1:12">
      <c r="A6968" s="98" t="s">
        <v>126</v>
      </c>
      <c r="B6968" s="98">
        <f t="shared" si="592"/>
        <v>6</v>
      </c>
      <c r="C6968" s="98">
        <f t="shared" si="593"/>
        <v>6</v>
      </c>
      <c r="D6968" s="98">
        <f>D6966</f>
        <v>78</v>
      </c>
      <c r="E6968" s="98">
        <f t="shared" si="596"/>
        <v>53</v>
      </c>
      <c r="F6968" s="397">
        <f>F6966+(E6968-E6966)*(F6969-F6966)/(E6969-E6966)</f>
        <v>4.0982666666666665</v>
      </c>
      <c r="G6968" s="98">
        <v>15</v>
      </c>
      <c r="H6968" s="491">
        <f>H6966+(E6968-E6966)*(H6969-H6966)/(E6969-E6966)</f>
        <v>0.42120199999999997</v>
      </c>
      <c r="I6968" s="492">
        <f>I6966+(E6968-E6966)*(I6969-I6966)/(E6969-E6966)</f>
        <v>9.7000000000000011</v>
      </c>
      <c r="J6968" s="397">
        <f>J6966+(E6968-E6966)*(J6969-J6966)/(E6969-E6966)</f>
        <v>0.18133333333333335</v>
      </c>
      <c r="K6968" s="469">
        <f t="shared" si="594"/>
        <v>9.7299316400840148</v>
      </c>
      <c r="L6968" s="469">
        <f t="shared" si="595"/>
        <v>2.9931640084013722E-2</v>
      </c>
    </row>
    <row r="6969" spans="1:12">
      <c r="A6969" s="480" t="s">
        <v>126</v>
      </c>
      <c r="B6969" s="480">
        <f t="shared" si="592"/>
        <v>6</v>
      </c>
      <c r="C6969" s="480">
        <f t="shared" si="593"/>
        <v>6</v>
      </c>
      <c r="D6969" s="480">
        <f>D6966</f>
        <v>78</v>
      </c>
      <c r="E6969" s="480">
        <f t="shared" si="596"/>
        <v>54</v>
      </c>
      <c r="F6969" s="484">
        <v>4.1116999999999999</v>
      </c>
      <c r="G6969" s="480">
        <v>15</v>
      </c>
      <c r="H6969" s="482">
        <v>0.41397499999999998</v>
      </c>
      <c r="I6969" s="483">
        <v>9.9</v>
      </c>
      <c r="J6969" s="484">
        <v>0.17</v>
      </c>
      <c r="K6969" s="469">
        <f t="shared" si="594"/>
        <v>9.9322422851621486</v>
      </c>
      <c r="L6969" s="469">
        <f t="shared" si="595"/>
        <v>3.2242285162148221E-2</v>
      </c>
    </row>
    <row r="6970" spans="1:12">
      <c r="A6970" s="98" t="s">
        <v>126</v>
      </c>
      <c r="B6970" s="98">
        <f t="shared" si="592"/>
        <v>6</v>
      </c>
      <c r="C6970" s="98">
        <f t="shared" si="593"/>
        <v>6</v>
      </c>
      <c r="D6970" s="98">
        <f>D6969</f>
        <v>78</v>
      </c>
      <c r="E6970" s="98">
        <f t="shared" si="596"/>
        <v>55</v>
      </c>
      <c r="F6970" s="397">
        <f>F6969+(E6970-E6969)*(F6972-F6969)/(E6972-E6969)</f>
        <v>4.125</v>
      </c>
      <c r="G6970" s="98">
        <v>15</v>
      </c>
      <c r="H6970" s="491">
        <f>H6969+(E6970-E6969)*(H6972-H6969)/(E6972-E6969)</f>
        <v>0.40663766666666668</v>
      </c>
      <c r="I6970" s="492">
        <f>I6969+(E6970-E6969)*(I6972-I6969)/(E6972-E6969)</f>
        <v>10.133333333333333</v>
      </c>
      <c r="J6970" s="397">
        <f>J6969+(E6970-E6969)*(J6972-J6969)/(E6972-E6969)</f>
        <v>0.15866666666666668</v>
      </c>
      <c r="K6970" s="469">
        <f t="shared" si="594"/>
        <v>10.144166018396394</v>
      </c>
      <c r="L6970" s="469">
        <f t="shared" si="595"/>
        <v>1.083268506306112E-2</v>
      </c>
    </row>
    <row r="6971" spans="1:12">
      <c r="A6971" s="98" t="s">
        <v>126</v>
      </c>
      <c r="B6971" s="98">
        <f t="shared" si="592"/>
        <v>6</v>
      </c>
      <c r="C6971" s="98">
        <f t="shared" si="593"/>
        <v>6</v>
      </c>
      <c r="D6971" s="98">
        <f>D6969</f>
        <v>78</v>
      </c>
      <c r="E6971" s="98">
        <f t="shared" si="596"/>
        <v>56</v>
      </c>
      <c r="F6971" s="397">
        <f>F6969+(E6971-E6969)*(F6972-F6969)/(E6972-E6969)</f>
        <v>4.1383000000000001</v>
      </c>
      <c r="G6971" s="98">
        <v>15</v>
      </c>
      <c r="H6971" s="491">
        <f>H6969+(E6971-E6969)*(H6972-H6969)/(E6972-E6969)</f>
        <v>0.39930033333333331</v>
      </c>
      <c r="I6971" s="492">
        <f>I6969+(E6971-E6969)*(I6972-I6969)/(E6972-E6969)</f>
        <v>10.366666666666667</v>
      </c>
      <c r="J6971" s="397">
        <f>J6969+(E6971-E6969)*(J6972-J6969)/(E6972-E6969)</f>
        <v>0.14733333333333334</v>
      </c>
      <c r="K6971" s="469">
        <f t="shared" si="594"/>
        <v>10.363878150197722</v>
      </c>
      <c r="L6971" s="469">
        <f t="shared" si="595"/>
        <v>-2.788516468944735E-3</v>
      </c>
    </row>
    <row r="6972" spans="1:12">
      <c r="A6972" s="480" t="s">
        <v>126</v>
      </c>
      <c r="B6972" s="480">
        <f t="shared" si="592"/>
        <v>6</v>
      </c>
      <c r="C6972" s="480">
        <f t="shared" si="593"/>
        <v>6</v>
      </c>
      <c r="D6972" s="480">
        <f>D6969</f>
        <v>78</v>
      </c>
      <c r="E6972" s="480">
        <f t="shared" si="596"/>
        <v>57</v>
      </c>
      <c r="F6972" s="484">
        <v>4.1516000000000002</v>
      </c>
      <c r="G6972" s="480">
        <v>15</v>
      </c>
      <c r="H6972" s="482">
        <v>0.39196300000000001</v>
      </c>
      <c r="I6972" s="483">
        <v>10.6</v>
      </c>
      <c r="J6972" s="484">
        <v>0.13600000000000001</v>
      </c>
      <c r="K6972" s="469">
        <f t="shared" si="594"/>
        <v>10.591816064271374</v>
      </c>
      <c r="L6972" s="469">
        <f t="shared" si="595"/>
        <v>-8.1839357286259684E-3</v>
      </c>
    </row>
    <row r="6973" spans="1:12">
      <c r="A6973" s="98" t="s">
        <v>126</v>
      </c>
      <c r="B6973" s="98">
        <f t="shared" ref="B6973:B7036" si="597">INT(D6973/12)</f>
        <v>6</v>
      </c>
      <c r="C6973" s="98">
        <f t="shared" ref="C6973:C7036" si="598">D6973-B6973*12</f>
        <v>6</v>
      </c>
      <c r="D6973" s="98">
        <f>D6972</f>
        <v>78</v>
      </c>
      <c r="E6973" s="98">
        <f t="shared" si="596"/>
        <v>58</v>
      </c>
      <c r="F6973" s="397">
        <f>F6972+(E6973-E6972)*(F6975-F6972)/(E6975-E6972)</f>
        <v>4.1647666666666669</v>
      </c>
      <c r="G6973" s="98">
        <v>15</v>
      </c>
      <c r="H6973" s="491">
        <f>H6972+(E6973-E6972)*(H6975-H6972)/(E6975-E6972)</f>
        <v>0.38450533333333331</v>
      </c>
      <c r="I6973" s="492">
        <f>I6972+(E6973-E6972)*(I6975-I6972)/(E6975-E6972)</f>
        <v>10.833333333333334</v>
      </c>
      <c r="J6973" s="397">
        <f>J6972+(E6973-E6972)*(J6975-J6972)/(E6975-E6972)</f>
        <v>0.12466666666666668</v>
      </c>
      <c r="K6973" s="469">
        <f t="shared" si="594"/>
        <v>10.831492584411487</v>
      </c>
      <c r="L6973" s="469">
        <f t="shared" si="595"/>
        <v>-1.8407489218468243E-3</v>
      </c>
    </row>
    <row r="6974" spans="1:12">
      <c r="A6974" s="98" t="s">
        <v>126</v>
      </c>
      <c r="B6974" s="98">
        <f t="shared" si="597"/>
        <v>6</v>
      </c>
      <c r="C6974" s="98">
        <f t="shared" si="598"/>
        <v>6</v>
      </c>
      <c r="D6974" s="98">
        <f>D6972</f>
        <v>78</v>
      </c>
      <c r="E6974" s="98">
        <f t="shared" si="596"/>
        <v>59</v>
      </c>
      <c r="F6974" s="397">
        <f>F6972+(E6974-E6972)*(F6975-F6972)/(E6975-E6972)</f>
        <v>4.1779333333333328</v>
      </c>
      <c r="G6974" s="98">
        <v>15</v>
      </c>
      <c r="H6974" s="491">
        <f>H6972+(E6974-E6972)*(H6975-H6972)/(E6975-E6972)</f>
        <v>0.37704766666666667</v>
      </c>
      <c r="I6974" s="492">
        <f>I6972+(E6974-E6972)*(I6975-I6972)/(E6975-E6972)</f>
        <v>11.066666666666666</v>
      </c>
      <c r="J6974" s="397">
        <f>J6972+(E6974-E6972)*(J6975-J6972)/(E6975-E6972)</f>
        <v>0.11333333333333333</v>
      </c>
      <c r="K6974" s="469">
        <f t="shared" si="594"/>
        <v>11.080650280291703</v>
      </c>
      <c r="L6974" s="469">
        <f t="shared" si="595"/>
        <v>1.3983613625036639E-2</v>
      </c>
    </row>
    <row r="6975" spans="1:12">
      <c r="A6975" s="480" t="s">
        <v>126</v>
      </c>
      <c r="B6975" s="480">
        <f t="shared" si="597"/>
        <v>6</v>
      </c>
      <c r="C6975" s="480">
        <f t="shared" si="598"/>
        <v>6</v>
      </c>
      <c r="D6975" s="480">
        <f>D6972</f>
        <v>78</v>
      </c>
      <c r="E6975" s="480">
        <f t="shared" si="596"/>
        <v>60</v>
      </c>
      <c r="F6975" s="484">
        <v>4.1910999999999996</v>
      </c>
      <c r="G6975" s="480">
        <v>15</v>
      </c>
      <c r="H6975" s="482">
        <v>0.36958999999999997</v>
      </c>
      <c r="I6975" s="483">
        <v>11.3</v>
      </c>
      <c r="J6975" s="484">
        <v>0.10199999999999999</v>
      </c>
      <c r="K6975" s="469">
        <f t="shared" si="594"/>
        <v>11.339863091533861</v>
      </c>
      <c r="L6975" s="469">
        <f t="shared" si="595"/>
        <v>3.9863091533860029E-2</v>
      </c>
    </row>
    <row r="6976" spans="1:12">
      <c r="A6976" s="98" t="s">
        <v>126</v>
      </c>
      <c r="B6976" s="98">
        <f t="shared" si="597"/>
        <v>6</v>
      </c>
      <c r="C6976" s="98">
        <f t="shared" si="598"/>
        <v>6</v>
      </c>
      <c r="D6976" s="98">
        <f>D6975</f>
        <v>78</v>
      </c>
      <c r="E6976" s="98">
        <f t="shared" si="596"/>
        <v>61</v>
      </c>
      <c r="F6976" s="397">
        <f>F6975+(E6976-E6975)*(F6978-F6975)/(E6978-E6975)</f>
        <v>4.2041333333333331</v>
      </c>
      <c r="G6976" s="98">
        <v>15</v>
      </c>
      <c r="H6976" s="491">
        <f>H6975+(E6976-E6975)*(H6978-H6975)/(E6978-E6975)</f>
        <v>0.36200166666666667</v>
      </c>
      <c r="I6976" s="492">
        <f>I6975+(E6976-E6975)*(I6978-I6975)/(E6978-E6975)</f>
        <v>11.6</v>
      </c>
      <c r="J6976" s="397">
        <f>J6975+(E6976-E6975)*(J6978-J6975)/(E6978-E6975)</f>
        <v>9.0666666666666659E-2</v>
      </c>
      <c r="K6976" s="469">
        <f t="shared" si="594"/>
        <v>11.613574523137554</v>
      </c>
      <c r="L6976" s="469">
        <f t="shared" si="595"/>
        <v>1.3574523137554806E-2</v>
      </c>
    </row>
    <row r="6977" spans="1:12">
      <c r="A6977" s="98" t="s">
        <v>126</v>
      </c>
      <c r="B6977" s="98">
        <f t="shared" si="597"/>
        <v>6</v>
      </c>
      <c r="C6977" s="98">
        <f t="shared" si="598"/>
        <v>6</v>
      </c>
      <c r="D6977" s="98">
        <f>D6975</f>
        <v>78</v>
      </c>
      <c r="E6977" s="98">
        <f t="shared" si="596"/>
        <v>62</v>
      </c>
      <c r="F6977" s="397">
        <f>F6975+(E6977-E6975)*(F6978-F6975)/(E6978-E6975)</f>
        <v>4.2171666666666665</v>
      </c>
      <c r="G6977" s="98">
        <v>15</v>
      </c>
      <c r="H6977" s="491">
        <f>H6975+(E6977-E6975)*(H6978-H6975)/(E6978-E6975)</f>
        <v>0.3544133333333333</v>
      </c>
      <c r="I6977" s="492">
        <f>I6975+(E6977-E6975)*(I6978-I6975)/(E6978-E6975)</f>
        <v>11.9</v>
      </c>
      <c r="J6977" s="397">
        <f>J6975+(E6977-E6975)*(J6978-J6975)/(E6978-E6975)</f>
        <v>7.9333333333333339E-2</v>
      </c>
      <c r="K6977" s="469">
        <f t="shared" si="594"/>
        <v>11.899006809375118</v>
      </c>
      <c r="L6977" s="469">
        <f t="shared" si="595"/>
        <v>-9.9319062488234522E-4</v>
      </c>
    </row>
    <row r="6978" spans="1:12">
      <c r="A6978" s="480" t="s">
        <v>126</v>
      </c>
      <c r="B6978" s="480">
        <f t="shared" si="597"/>
        <v>6</v>
      </c>
      <c r="C6978" s="480">
        <f t="shared" si="598"/>
        <v>6</v>
      </c>
      <c r="D6978" s="480">
        <f>D6975</f>
        <v>78</v>
      </c>
      <c r="E6978" s="480">
        <f t="shared" si="596"/>
        <v>63</v>
      </c>
      <c r="F6978" s="484">
        <v>4.2302</v>
      </c>
      <c r="G6978" s="480">
        <v>15</v>
      </c>
      <c r="H6978" s="482">
        <v>0.34682499999999999</v>
      </c>
      <c r="I6978" s="483">
        <v>12.2</v>
      </c>
      <c r="J6978" s="484">
        <v>6.8000000000000005E-2</v>
      </c>
      <c r="K6978" s="469">
        <f t="shared" si="594"/>
        <v>12.196929287104448</v>
      </c>
      <c r="L6978" s="469">
        <f t="shared" si="595"/>
        <v>-3.0707128955516083E-3</v>
      </c>
    </row>
    <row r="6979" spans="1:12">
      <c r="A6979" s="98" t="s">
        <v>126</v>
      </c>
      <c r="B6979" s="98">
        <f t="shared" si="597"/>
        <v>6</v>
      </c>
      <c r="C6979" s="98">
        <f t="shared" si="598"/>
        <v>6</v>
      </c>
      <c r="D6979" s="98">
        <f>D6978</f>
        <v>78</v>
      </c>
      <c r="E6979" s="98">
        <f t="shared" si="596"/>
        <v>64</v>
      </c>
      <c r="F6979" s="397">
        <f>F6978+(E6979-E6978)*(F6981-F6978)/(E6981-E6978)</f>
        <v>4.2431000000000001</v>
      </c>
      <c r="G6979" s="98">
        <v>15</v>
      </c>
      <c r="H6979" s="491">
        <f>H6978+(E6979-E6978)*(H6981-H6978)/(E6981-E6978)</f>
        <v>0.33909499999999998</v>
      </c>
      <c r="I6979" s="492">
        <f>I6978+(E6979-E6978)*(I6981-I6978)/(E6981-E6978)</f>
        <v>12.533333333333333</v>
      </c>
      <c r="J6979" s="397">
        <f>J6978+(E6979-E6978)*(J6981-J6978)/(E6981-E6978)</f>
        <v>5.6666666666666671E-2</v>
      </c>
      <c r="K6979" s="469">
        <f t="shared" si="594"/>
        <v>12.51301257759625</v>
      </c>
      <c r="L6979" s="469">
        <f t="shared" si="595"/>
        <v>-2.0320755737083473E-2</v>
      </c>
    </row>
    <row r="6980" spans="1:12">
      <c r="A6980" s="98" t="s">
        <v>126</v>
      </c>
      <c r="B6980" s="98">
        <f t="shared" si="597"/>
        <v>6</v>
      </c>
      <c r="C6980" s="98">
        <f t="shared" si="598"/>
        <v>6</v>
      </c>
      <c r="D6980" s="98">
        <f>D6978</f>
        <v>78</v>
      </c>
      <c r="E6980" s="98">
        <f t="shared" si="596"/>
        <v>65</v>
      </c>
      <c r="F6980" s="397">
        <f>F6978+(E6980-E6978)*(F6981-F6978)/(E6981-E6978)</f>
        <v>4.2560000000000002</v>
      </c>
      <c r="G6980" s="98">
        <v>15</v>
      </c>
      <c r="H6980" s="491">
        <f>H6978+(E6980-E6978)*(H6981-H6978)/(E6981-E6978)</f>
        <v>0.33136500000000002</v>
      </c>
      <c r="I6980" s="492">
        <f>I6978+(E6980-E6978)*(I6981-I6978)/(E6981-E6978)</f>
        <v>12.866666666666665</v>
      </c>
      <c r="J6980" s="397">
        <f>J6978+(E6980-E6978)*(J6981-J6978)/(E6981-E6978)</f>
        <v>4.5333333333333337E-2</v>
      </c>
      <c r="K6980" s="469">
        <f t="shared" si="594"/>
        <v>12.843842892278907</v>
      </c>
      <c r="L6980" s="469">
        <f t="shared" si="595"/>
        <v>-2.2823774387758178E-2</v>
      </c>
    </row>
    <row r="6981" spans="1:12">
      <c r="A6981" s="480" t="s">
        <v>126</v>
      </c>
      <c r="B6981" s="480">
        <f t="shared" si="597"/>
        <v>6</v>
      </c>
      <c r="C6981" s="480">
        <f t="shared" si="598"/>
        <v>6</v>
      </c>
      <c r="D6981" s="480">
        <f>D6978</f>
        <v>78</v>
      </c>
      <c r="E6981" s="480">
        <f t="shared" si="596"/>
        <v>66</v>
      </c>
      <c r="F6981" s="484">
        <v>4.2689000000000004</v>
      </c>
      <c r="G6981" s="480">
        <v>15</v>
      </c>
      <c r="H6981" s="482">
        <v>0.32363500000000001</v>
      </c>
      <c r="I6981" s="483">
        <v>13.2</v>
      </c>
      <c r="J6981" s="484">
        <v>3.4000000000000002E-2</v>
      </c>
      <c r="K6981" s="469">
        <f t="shared" si="594"/>
        <v>13.190476926166825</v>
      </c>
      <c r="L6981" s="469">
        <f t="shared" si="595"/>
        <v>-9.5230738331739673E-3</v>
      </c>
    </row>
    <row r="6982" spans="1:12">
      <c r="A6982" s="98" t="s">
        <v>126</v>
      </c>
      <c r="B6982" s="98">
        <f t="shared" si="597"/>
        <v>6</v>
      </c>
      <c r="C6982" s="98">
        <f t="shared" si="598"/>
        <v>6</v>
      </c>
      <c r="D6982" s="98">
        <f>D6981</f>
        <v>78</v>
      </c>
      <c r="E6982" s="98">
        <f t="shared" si="596"/>
        <v>67</v>
      </c>
      <c r="F6982" s="397">
        <f>F6981+(E6982-E6981)*(F6984-F6981)/(E6984-E6981)</f>
        <v>4.2817333333333334</v>
      </c>
      <c r="G6982" s="98">
        <v>15</v>
      </c>
      <c r="H6982" s="491">
        <f>H6981+(E6982-E6981)*(H6984-H6981)/(E6984-E6981)</f>
        <v>0.31575199999999998</v>
      </c>
      <c r="I6982" s="492">
        <f>I6981+(E6982-E6981)*(I6984-I6981)/(E6984-E6981)</f>
        <v>13.6</v>
      </c>
      <c r="J6982" s="397">
        <f>J6981+(E6982-E6981)*(J6984-J6981)/(E6984-E6981)</f>
        <v>2.2666666666666668E-2</v>
      </c>
      <c r="K6982" s="469">
        <f t="shared" si="594"/>
        <v>13.560431393414241</v>
      </c>
      <c r="L6982" s="469">
        <f t="shared" si="595"/>
        <v>-3.9568606585758559E-2</v>
      </c>
    </row>
    <row r="6983" spans="1:12">
      <c r="A6983" s="98" t="s">
        <v>126</v>
      </c>
      <c r="B6983" s="98">
        <f t="shared" si="597"/>
        <v>6</v>
      </c>
      <c r="C6983" s="98">
        <f t="shared" si="598"/>
        <v>6</v>
      </c>
      <c r="D6983" s="98">
        <f>D6981</f>
        <v>78</v>
      </c>
      <c r="E6983" s="98">
        <f t="shared" si="596"/>
        <v>68</v>
      </c>
      <c r="F6983" s="397">
        <f>F6981+(E6983-E6981)*(F6984-F6981)/(E6984-E6981)</f>
        <v>4.2945666666666673</v>
      </c>
      <c r="G6983" s="98">
        <v>15</v>
      </c>
      <c r="H6983" s="491">
        <f>H6981+(E6983-E6981)*(H6984-H6981)/(E6984-E6981)</f>
        <v>0.307869</v>
      </c>
      <c r="I6983" s="492">
        <f>I6981+(E6983-E6981)*(I6984-I6981)/(E6984-E6981)</f>
        <v>14</v>
      </c>
      <c r="J6983" s="397">
        <f>J6981+(E6983-E6981)*(J6984-J6981)/(E6984-E6981)</f>
        <v>1.1333333333333334E-2</v>
      </c>
      <c r="K6983" s="469">
        <f t="shared" si="594"/>
        <v>13.949331263188782</v>
      </c>
      <c r="L6983" s="469">
        <f t="shared" si="595"/>
        <v>-5.0668736811218196E-2</v>
      </c>
    </row>
    <row r="6984" spans="1:12">
      <c r="A6984" s="480" t="s">
        <v>126</v>
      </c>
      <c r="B6984" s="480">
        <f t="shared" si="597"/>
        <v>6</v>
      </c>
      <c r="C6984" s="480">
        <f t="shared" si="598"/>
        <v>6</v>
      </c>
      <c r="D6984" s="480">
        <f>D6981</f>
        <v>78</v>
      </c>
      <c r="E6984" s="480">
        <f t="shared" si="596"/>
        <v>69</v>
      </c>
      <c r="F6984" s="484">
        <v>4.3074000000000003</v>
      </c>
      <c r="G6984" s="480">
        <v>15</v>
      </c>
      <c r="H6984" s="482">
        <v>0.29998599999999997</v>
      </c>
      <c r="I6984" s="483">
        <v>14.4</v>
      </c>
      <c r="J6984" s="484">
        <v>0</v>
      </c>
      <c r="K6984" s="469">
        <f t="shared" si="594"/>
        <v>14.358670071269994</v>
      </c>
      <c r="L6984" s="469">
        <f t="shared" si="595"/>
        <v>-4.132992873000596E-2</v>
      </c>
    </row>
    <row r="6985" spans="1:12">
      <c r="A6985" s="98" t="s">
        <v>126</v>
      </c>
      <c r="B6985" s="98">
        <f t="shared" si="597"/>
        <v>6</v>
      </c>
      <c r="C6985" s="98">
        <f t="shared" si="598"/>
        <v>6</v>
      </c>
      <c r="D6985" s="98">
        <f>D6984</f>
        <v>78</v>
      </c>
      <c r="E6985" s="98">
        <f t="shared" si="596"/>
        <v>70</v>
      </c>
      <c r="F6985" s="397">
        <f>F6984+(E6985-E6984)*(F6987-F6984)/(E6987-E6984)</f>
        <v>4.3200666666666665</v>
      </c>
      <c r="G6985" s="98">
        <v>15</v>
      </c>
      <c r="H6985" s="491">
        <f>H6984+(E6985-E6984)*(H6987-H6984)/(E6987-E6984)</f>
        <v>0.2919383333333333</v>
      </c>
      <c r="I6985" s="492">
        <f>I6984+(E6985-E6984)*(I6987-I6984)/(E6987-E6984)</f>
        <v>14.866666666666667</v>
      </c>
      <c r="J6985" s="493">
        <f>J6984+(E6985-E6984)*(J6987-J6984)/(E6987-E6984)</f>
        <v>0</v>
      </c>
      <c r="K6985" s="469">
        <f t="shared" si="594"/>
        <v>14.797873980235552</v>
      </c>
      <c r="L6985" s="469">
        <f t="shared" si="595"/>
        <v>-6.8792686431114802E-2</v>
      </c>
    </row>
    <row r="6986" spans="1:12">
      <c r="A6986" s="98" t="s">
        <v>126</v>
      </c>
      <c r="B6986" s="98">
        <f t="shared" si="597"/>
        <v>6</v>
      </c>
      <c r="C6986" s="98">
        <f t="shared" si="598"/>
        <v>6</v>
      </c>
      <c r="D6986" s="98">
        <f>D6984</f>
        <v>78</v>
      </c>
      <c r="E6986" s="98">
        <f t="shared" si="596"/>
        <v>71</v>
      </c>
      <c r="F6986" s="397">
        <f>F6984+(E6986-E6984)*(F6987-F6984)/(E6987-E6984)</f>
        <v>4.3327333333333335</v>
      </c>
      <c r="G6986" s="98">
        <v>15</v>
      </c>
      <c r="H6986" s="491">
        <f>H6984+(E6986-E6984)*(H6987-H6984)/(E6987-E6984)</f>
        <v>0.28389066666666668</v>
      </c>
      <c r="I6986" s="492">
        <f>I6984+(E6986-E6984)*(I6987-I6984)/(E6987-E6984)</f>
        <v>15.333333333333334</v>
      </c>
      <c r="J6986" s="493">
        <f>J6984+(E6986-E6984)*(J6987-J6984)/(E6987-E6984)</f>
        <v>0</v>
      </c>
      <c r="K6986" s="469">
        <f t="shared" si="594"/>
        <v>15.261978789956697</v>
      </c>
      <c r="L6986" s="469">
        <f t="shared" si="595"/>
        <v>-7.135454337663738E-2</v>
      </c>
    </row>
    <row r="6987" spans="1:12">
      <c r="A6987" s="480" t="s">
        <v>126</v>
      </c>
      <c r="B6987" s="480">
        <f t="shared" si="597"/>
        <v>6</v>
      </c>
      <c r="C6987" s="480">
        <f t="shared" si="598"/>
        <v>6</v>
      </c>
      <c r="D6987" s="480">
        <f>D6984</f>
        <v>78</v>
      </c>
      <c r="E6987" s="480">
        <f t="shared" si="596"/>
        <v>72</v>
      </c>
      <c r="F6987" s="484">
        <v>4.3453999999999997</v>
      </c>
      <c r="G6987" s="480">
        <v>15</v>
      </c>
      <c r="H6987" s="482">
        <v>0.275843</v>
      </c>
      <c r="I6987" s="483">
        <v>15.8</v>
      </c>
      <c r="J6987" s="493">
        <v>0</v>
      </c>
      <c r="K6987" s="469">
        <f t="shared" ref="K6987:K7050" si="599">F6987/H6987</f>
        <v>15.753163937457176</v>
      </c>
      <c r="L6987" s="469">
        <f t="shared" ref="L6987:L7050" si="600">K6987-I6987</f>
        <v>-4.6836062542825019E-2</v>
      </c>
    </row>
    <row r="6988" spans="1:12">
      <c r="A6988" s="98" t="s">
        <v>126</v>
      </c>
      <c r="B6988" s="98">
        <f t="shared" si="597"/>
        <v>6</v>
      </c>
      <c r="C6988" s="98">
        <f t="shared" si="598"/>
        <v>6</v>
      </c>
      <c r="D6988" s="98">
        <f>D6987</f>
        <v>78</v>
      </c>
      <c r="E6988" s="98">
        <f t="shared" si="596"/>
        <v>73</v>
      </c>
      <c r="F6988" s="397">
        <f>F6987+(E6988-E6987)*(F6990-F6987)/(E6990-E6987)</f>
        <v>4.3579999999999997</v>
      </c>
      <c r="G6988" s="98">
        <v>15</v>
      </c>
      <c r="H6988" s="491">
        <f>H6987+(E6988-E6987)*(H6990-H6987)/(E6990-E6987)</f>
        <v>0.267619</v>
      </c>
      <c r="I6988" s="492">
        <f>I6987+(E6988-E6987)*(I6990-I6987)/(E6990-E6987)</f>
        <v>16.366666666666667</v>
      </c>
      <c r="J6988" s="493">
        <f>J6987+(E6988-E6987)*(J6990-J6987)/(E6990-E6987)</f>
        <v>0</v>
      </c>
      <c r="K6988" s="469">
        <f t="shared" si="599"/>
        <v>16.284344534580878</v>
      </c>
      <c r="L6988" s="469">
        <f t="shared" si="600"/>
        <v>-8.2322132085788979E-2</v>
      </c>
    </row>
    <row r="6989" spans="1:12">
      <c r="A6989" s="98" t="s">
        <v>126</v>
      </c>
      <c r="B6989" s="98">
        <f t="shared" si="597"/>
        <v>6</v>
      </c>
      <c r="C6989" s="98">
        <f t="shared" si="598"/>
        <v>6</v>
      </c>
      <c r="D6989" s="98">
        <f>D6987</f>
        <v>78</v>
      </c>
      <c r="E6989" s="98">
        <f t="shared" si="596"/>
        <v>74</v>
      </c>
      <c r="F6989" s="397">
        <f>F6987+(E6989-E6987)*(F6990-F6987)/(E6990-E6987)</f>
        <v>4.3706000000000005</v>
      </c>
      <c r="G6989" s="98">
        <v>15</v>
      </c>
      <c r="H6989" s="491">
        <f>H6987+(E6989-E6987)*(H6990-H6987)/(E6990-E6987)</f>
        <v>0.25939499999999999</v>
      </c>
      <c r="I6989" s="492">
        <f>I6987+(E6989-E6987)*(I6990-I6987)/(E6990-E6987)</f>
        <v>16.933333333333334</v>
      </c>
      <c r="J6989" s="493">
        <f>J6987+(E6989-E6987)*(J6990-J6987)/(E6990-E6987)</f>
        <v>0</v>
      </c>
      <c r="K6989" s="469">
        <f t="shared" si="599"/>
        <v>16.849206808149734</v>
      </c>
      <c r="L6989" s="469">
        <f t="shared" si="600"/>
        <v>-8.4126525183599199E-2</v>
      </c>
    </row>
    <row r="6990" spans="1:12">
      <c r="A6990" s="480" t="s">
        <v>126</v>
      </c>
      <c r="B6990" s="480">
        <f t="shared" si="597"/>
        <v>6</v>
      </c>
      <c r="C6990" s="480">
        <f t="shared" si="598"/>
        <v>6</v>
      </c>
      <c r="D6990" s="480">
        <f>D6987</f>
        <v>78</v>
      </c>
      <c r="E6990" s="480">
        <f t="shared" si="596"/>
        <v>75</v>
      </c>
      <c r="F6990" s="484">
        <v>4.3832000000000004</v>
      </c>
      <c r="G6990" s="480">
        <v>15</v>
      </c>
      <c r="H6990" s="482">
        <v>0.25117099999999998</v>
      </c>
      <c r="I6990" s="483">
        <v>17.5</v>
      </c>
      <c r="J6990" s="493">
        <v>0</v>
      </c>
      <c r="K6990" s="469">
        <f t="shared" si="599"/>
        <v>17.451059238526746</v>
      </c>
      <c r="L6990" s="469">
        <f t="shared" si="600"/>
        <v>-4.8940761473254213E-2</v>
      </c>
    </row>
    <row r="6991" spans="1:12">
      <c r="A6991" s="98" t="s">
        <v>126</v>
      </c>
      <c r="B6991" s="98">
        <f t="shared" si="597"/>
        <v>6</v>
      </c>
      <c r="C6991" s="98">
        <f t="shared" si="598"/>
        <v>6</v>
      </c>
      <c r="D6991" s="98">
        <f>D6990</f>
        <v>78</v>
      </c>
      <c r="E6991" s="98">
        <f t="shared" si="596"/>
        <v>76</v>
      </c>
      <c r="F6991" s="397">
        <f>F6990+(E6991-E6990)*(F6993-F6990)/(E6993-E6990)</f>
        <v>4.3956666666666671</v>
      </c>
      <c r="G6991" s="98">
        <v>15</v>
      </c>
      <c r="H6991" s="491">
        <f>H6990+(E6991-E6990)*(H6993-H6990)/(E6993-E6990)</f>
        <v>0.24275699999999997</v>
      </c>
      <c r="I6991" s="492">
        <f>I6990+(E6991-E6990)*(I6993-I6990)/(E6993-E6990)</f>
        <v>18.2</v>
      </c>
      <c r="J6991" s="493">
        <f>J6990+(E6991-E6990)*(J6993-J6990)/(E6993-E6990)</f>
        <v>0</v>
      </c>
      <c r="K6991" s="469">
        <f t="shared" si="599"/>
        <v>18.107270507819209</v>
      </c>
      <c r="L6991" s="469">
        <f t="shared" si="600"/>
        <v>-9.2729492180790629E-2</v>
      </c>
    </row>
    <row r="6992" spans="1:12">
      <c r="A6992" s="98" t="s">
        <v>126</v>
      </c>
      <c r="B6992" s="98">
        <f t="shared" si="597"/>
        <v>6</v>
      </c>
      <c r="C6992" s="98">
        <f t="shared" si="598"/>
        <v>6</v>
      </c>
      <c r="D6992" s="98">
        <f>D6990</f>
        <v>78</v>
      </c>
      <c r="E6992" s="98">
        <f t="shared" si="596"/>
        <v>77</v>
      </c>
      <c r="F6992" s="397">
        <f>F6990+(E6992-E6990)*(F6993-F6990)/(E6993-E6990)</f>
        <v>4.4081333333333337</v>
      </c>
      <c r="G6992" s="98">
        <v>15</v>
      </c>
      <c r="H6992" s="491">
        <f>H6990+(E6992-E6990)*(H6993-H6990)/(E6993-E6990)</f>
        <v>0.234343</v>
      </c>
      <c r="I6992" s="492">
        <f>I6990+(E6992-E6990)*(I6993-I6990)/(E6993-E6990)</f>
        <v>18.900000000000002</v>
      </c>
      <c r="J6992" s="493">
        <f>J6990+(E6992-E6990)*(J6993-J6990)/(E6993-E6990)</f>
        <v>0</v>
      </c>
      <c r="K6992" s="469">
        <f t="shared" si="599"/>
        <v>18.810603829998481</v>
      </c>
      <c r="L6992" s="469">
        <f t="shared" si="600"/>
        <v>-8.9396170001521114E-2</v>
      </c>
    </row>
    <row r="6993" spans="1:12">
      <c r="A6993" s="480" t="s">
        <v>126</v>
      </c>
      <c r="B6993" s="480">
        <f t="shared" si="597"/>
        <v>6</v>
      </c>
      <c r="C6993" s="480">
        <f t="shared" si="598"/>
        <v>6</v>
      </c>
      <c r="D6993" s="480">
        <f>D6990</f>
        <v>78</v>
      </c>
      <c r="E6993" s="480">
        <f>E6992+1</f>
        <v>78</v>
      </c>
      <c r="F6993" s="484">
        <v>4.4206000000000003</v>
      </c>
      <c r="G6993" s="480">
        <v>15</v>
      </c>
      <c r="H6993" s="482">
        <v>0.22592899999999999</v>
      </c>
      <c r="I6993" s="483">
        <v>19.600000000000001</v>
      </c>
      <c r="J6993" s="493">
        <v>0</v>
      </c>
      <c r="K6993" s="469">
        <f t="shared" si="599"/>
        <v>19.566323933625167</v>
      </c>
      <c r="L6993" s="469">
        <f t="shared" si="600"/>
        <v>-3.3676066374834335E-2</v>
      </c>
    </row>
    <row r="6994" spans="1:12">
      <c r="A6994" s="480" t="s">
        <v>126</v>
      </c>
      <c r="B6994" s="480">
        <f t="shared" si="597"/>
        <v>7</v>
      </c>
      <c r="C6994" s="480">
        <f t="shared" si="598"/>
        <v>0</v>
      </c>
      <c r="D6994" s="480">
        <v>84</v>
      </c>
      <c r="E6994" s="480">
        <v>12</v>
      </c>
      <c r="F6994" s="484">
        <v>3.5062000000000002</v>
      </c>
      <c r="G6994" s="480">
        <v>15</v>
      </c>
      <c r="H6994" s="482">
        <v>0.66616600000000004</v>
      </c>
      <c r="I6994" s="483">
        <v>5.3</v>
      </c>
      <c r="J6994" s="484">
        <v>0.61580000000000001</v>
      </c>
      <c r="K6994" s="469">
        <f t="shared" si="599"/>
        <v>5.2632527027797877</v>
      </c>
      <c r="L6994" s="469">
        <f t="shared" si="600"/>
        <v>-3.6747297220212083E-2</v>
      </c>
    </row>
    <row r="6995" spans="1:12">
      <c r="A6995" s="98" t="s">
        <v>126</v>
      </c>
      <c r="B6995" s="98">
        <f t="shared" si="597"/>
        <v>7</v>
      </c>
      <c r="C6995" s="98">
        <f t="shared" si="598"/>
        <v>0</v>
      </c>
      <c r="D6995" s="98">
        <f>D6994</f>
        <v>84</v>
      </c>
      <c r="E6995" s="98">
        <f>E6994+1</f>
        <v>13</v>
      </c>
      <c r="F6995" s="397">
        <f>F6994+(E6995-E6994)*(F6997-F6994)/(E6997-E6994)</f>
        <v>3.5217666666666667</v>
      </c>
      <c r="G6995" s="98">
        <v>15</v>
      </c>
      <c r="H6995" s="491">
        <f>H6994+(E6995-E6994)*(H6997-H6994)/(E6997-E6994)</f>
        <v>0.66070366666666669</v>
      </c>
      <c r="I6995" s="492">
        <f>I6994+(E6995-E6994)*(I6997-I6994)/(E6997-E6994)</f>
        <v>5.3666666666666663</v>
      </c>
      <c r="J6995" s="397">
        <f>J6994+(E6995-E6994)*(J6997-J6994)/(E6997-E6994)</f>
        <v>0.60599999999999998</v>
      </c>
      <c r="K6995" s="469">
        <f t="shared" si="599"/>
        <v>5.3303271108429344</v>
      </c>
      <c r="L6995" s="469">
        <f t="shared" si="600"/>
        <v>-3.6339555823731828E-2</v>
      </c>
    </row>
    <row r="6996" spans="1:12">
      <c r="A6996" s="98" t="s">
        <v>126</v>
      </c>
      <c r="B6996" s="98">
        <f t="shared" si="597"/>
        <v>7</v>
      </c>
      <c r="C6996" s="98">
        <f t="shared" si="598"/>
        <v>0</v>
      </c>
      <c r="D6996" s="98">
        <f>D6994</f>
        <v>84</v>
      </c>
      <c r="E6996" s="98">
        <f t="shared" ref="E6996:E7059" si="601">E6995+1</f>
        <v>14</v>
      </c>
      <c r="F6996" s="397">
        <f>F6994+(E6996-E6994)*(F6997-F6994)/(E6997-E6994)</f>
        <v>3.5373333333333337</v>
      </c>
      <c r="G6996" s="98">
        <v>15</v>
      </c>
      <c r="H6996" s="491">
        <f>H6994+(E6996-E6994)*(H6997-H6994)/(E6997-E6994)</f>
        <v>0.65524133333333334</v>
      </c>
      <c r="I6996" s="492">
        <f>I6994+(E6996-E6994)*(I6997-I6994)/(E6997-E6994)</f>
        <v>5.4333333333333336</v>
      </c>
      <c r="J6996" s="397">
        <f>J6994+(E6996-E6994)*(J6997-J6994)/(E6997-E6994)</f>
        <v>0.59620000000000006</v>
      </c>
      <c r="K6996" s="469">
        <f t="shared" si="599"/>
        <v>5.3985198328961754</v>
      </c>
      <c r="L6996" s="469">
        <f t="shared" si="600"/>
        <v>-3.481350043715814E-2</v>
      </c>
    </row>
    <row r="6997" spans="1:12">
      <c r="A6997" s="480" t="s">
        <v>126</v>
      </c>
      <c r="B6997" s="480">
        <f t="shared" si="597"/>
        <v>7</v>
      </c>
      <c r="C6997" s="480">
        <f t="shared" si="598"/>
        <v>0</v>
      </c>
      <c r="D6997" s="480">
        <f>D6994</f>
        <v>84</v>
      </c>
      <c r="E6997" s="480">
        <f t="shared" si="601"/>
        <v>15</v>
      </c>
      <c r="F6997" s="484">
        <v>3.5529000000000002</v>
      </c>
      <c r="G6997" s="480">
        <v>15</v>
      </c>
      <c r="H6997" s="482">
        <v>0.649779</v>
      </c>
      <c r="I6997" s="483">
        <v>5.5</v>
      </c>
      <c r="J6997" s="484">
        <v>0.58640000000000003</v>
      </c>
      <c r="K6997" s="469">
        <f t="shared" si="599"/>
        <v>5.4678590720845088</v>
      </c>
      <c r="L6997" s="469">
        <f t="shared" si="600"/>
        <v>-3.2140927915491169E-2</v>
      </c>
    </row>
    <row r="6998" spans="1:12">
      <c r="A6998" s="98" t="s">
        <v>126</v>
      </c>
      <c r="B6998" s="98">
        <f t="shared" si="597"/>
        <v>7</v>
      </c>
      <c r="C6998" s="98">
        <f t="shared" si="598"/>
        <v>0</v>
      </c>
      <c r="D6998" s="98">
        <f>D6997</f>
        <v>84</v>
      </c>
      <c r="E6998" s="98">
        <f t="shared" si="601"/>
        <v>16</v>
      </c>
      <c r="F6998" s="397">
        <f>F6997+(E6998-E6997)*(F7000-F6997)/(E7000-E6997)</f>
        <v>3.5682666666666667</v>
      </c>
      <c r="G6998" s="98">
        <v>15</v>
      </c>
      <c r="H6998" s="491">
        <f>H6997+(E6998-E6997)*(H7000-H6997)/(E7000-E6997)</f>
        <v>0.64433433333333334</v>
      </c>
      <c r="I6998" s="492">
        <f>I6997+(E6998-E6997)*(I7000-I6997)/(E7000-E6997)</f>
        <v>5.5666666666666664</v>
      </c>
      <c r="J6998" s="397">
        <f>J6997+(E6998-E6997)*(J7000-J6997)/(E7000-E6997)</f>
        <v>0.57663333333333333</v>
      </c>
      <c r="K6998" s="469">
        <f t="shared" si="599"/>
        <v>5.5379117362983914</v>
      </c>
      <c r="L6998" s="469">
        <f t="shared" si="600"/>
        <v>-2.8754930368275033E-2</v>
      </c>
    </row>
    <row r="6999" spans="1:12">
      <c r="A6999" s="98" t="s">
        <v>126</v>
      </c>
      <c r="B6999" s="98">
        <f t="shared" si="597"/>
        <v>7</v>
      </c>
      <c r="C6999" s="98">
        <f t="shared" si="598"/>
        <v>0</v>
      </c>
      <c r="D6999" s="98">
        <f>D6997</f>
        <v>84</v>
      </c>
      <c r="E6999" s="98">
        <f t="shared" si="601"/>
        <v>17</v>
      </c>
      <c r="F6999" s="397">
        <f>F6997+(E6999-E6997)*(F7000-F6997)/(E7000-E6997)</f>
        <v>3.5836333333333337</v>
      </c>
      <c r="G6999" s="98">
        <v>15</v>
      </c>
      <c r="H6999" s="491">
        <f>H6997+(E6999-E6997)*(H7000-H6997)/(E7000-E6997)</f>
        <v>0.63888966666666669</v>
      </c>
      <c r="I6999" s="492">
        <f>I6997+(E6999-E6997)*(I7000-I6997)/(E7000-E6997)</f>
        <v>5.6333333333333337</v>
      </c>
      <c r="J6999" s="397">
        <f>J6997+(E6999-E6997)*(J7000-J6997)/(E7000-E6997)</f>
        <v>0.56686666666666674</v>
      </c>
      <c r="K6999" s="469">
        <f t="shared" si="599"/>
        <v>5.6091583888506573</v>
      </c>
      <c r="L6999" s="469">
        <f t="shared" si="600"/>
        <v>-2.417494448267643E-2</v>
      </c>
    </row>
    <row r="7000" spans="1:12">
      <c r="A7000" s="480" t="s">
        <v>126</v>
      </c>
      <c r="B7000" s="480">
        <f t="shared" si="597"/>
        <v>7</v>
      </c>
      <c r="C7000" s="480">
        <f t="shared" si="598"/>
        <v>0</v>
      </c>
      <c r="D7000" s="480">
        <f>D6997</f>
        <v>84</v>
      </c>
      <c r="E7000" s="480">
        <f t="shared" si="601"/>
        <v>18</v>
      </c>
      <c r="F7000" s="484">
        <v>3.5990000000000002</v>
      </c>
      <c r="G7000" s="480">
        <v>15</v>
      </c>
      <c r="H7000" s="482">
        <v>0.63344500000000004</v>
      </c>
      <c r="I7000" s="483">
        <v>5.7</v>
      </c>
      <c r="J7000" s="484">
        <v>0.55710000000000004</v>
      </c>
      <c r="K7000" s="469">
        <f t="shared" si="599"/>
        <v>5.6816298179005278</v>
      </c>
      <c r="L7000" s="469">
        <f t="shared" si="600"/>
        <v>-1.8370182099472387E-2</v>
      </c>
    </row>
    <row r="7001" spans="1:12">
      <c r="A7001" s="98" t="s">
        <v>126</v>
      </c>
      <c r="B7001" s="98">
        <f t="shared" si="597"/>
        <v>7</v>
      </c>
      <c r="C7001" s="98">
        <f t="shared" si="598"/>
        <v>0</v>
      </c>
      <c r="D7001" s="98">
        <f>D7000</f>
        <v>84</v>
      </c>
      <c r="E7001" s="98">
        <f t="shared" si="601"/>
        <v>19</v>
      </c>
      <c r="F7001" s="397">
        <f>F7000+(E7001-E7000)*(F7003-F7000)/(E7003-E7000)</f>
        <v>3.6141666666666667</v>
      </c>
      <c r="G7001" s="98">
        <v>15</v>
      </c>
      <c r="H7001" s="491">
        <f>H7000+(E7001-E7000)*(H7003-H7000)/(E7003-E7000)</f>
        <v>0.62820133333333339</v>
      </c>
      <c r="I7001" s="492">
        <f>I7000+(E7001-E7000)*(I7003-I7000)/(E7003-E7000)</f>
        <v>5.7666666666666666</v>
      </c>
      <c r="J7001" s="397">
        <f>J7000+(E7001-E7000)*(J7003-J7000)/(E7003-E7000)</f>
        <v>0.54733333333333334</v>
      </c>
      <c r="K7001" s="469">
        <f t="shared" si="599"/>
        <v>5.7531980193186465</v>
      </c>
      <c r="L7001" s="469">
        <f t="shared" si="600"/>
        <v>-1.3468647348020113E-2</v>
      </c>
    </row>
    <row r="7002" spans="1:12">
      <c r="A7002" s="98" t="s">
        <v>126</v>
      </c>
      <c r="B7002" s="98">
        <f t="shared" si="597"/>
        <v>7</v>
      </c>
      <c r="C7002" s="98">
        <f t="shared" si="598"/>
        <v>0</v>
      </c>
      <c r="D7002" s="98">
        <f>D7000</f>
        <v>84</v>
      </c>
      <c r="E7002" s="98">
        <f t="shared" si="601"/>
        <v>20</v>
      </c>
      <c r="F7002" s="397">
        <f>F7000+(E7002-E7000)*(F7003-F7000)/(E7003-E7000)</f>
        <v>3.6293333333333333</v>
      </c>
      <c r="G7002" s="98">
        <v>15</v>
      </c>
      <c r="H7002" s="491">
        <f>H7000+(E7002-E7000)*(H7003-H7000)/(E7003-E7000)</f>
        <v>0.62295766666666663</v>
      </c>
      <c r="I7002" s="492">
        <f>I7000+(E7002-E7000)*(I7003-I7000)/(E7003-E7000)</f>
        <v>5.8333333333333339</v>
      </c>
      <c r="J7002" s="397">
        <f>J7000+(E7002-E7000)*(J7003-J7000)/(E7003-E7000)</f>
        <v>0.53756666666666675</v>
      </c>
      <c r="K7002" s="469">
        <f t="shared" si="599"/>
        <v>5.8259710531427231</v>
      </c>
      <c r="L7002" s="469">
        <f t="shared" si="600"/>
        <v>-7.3622801906108037E-3</v>
      </c>
    </row>
    <row r="7003" spans="1:12">
      <c r="A7003" s="480" t="s">
        <v>126</v>
      </c>
      <c r="B7003" s="480">
        <f t="shared" si="597"/>
        <v>7</v>
      </c>
      <c r="C7003" s="480">
        <f t="shared" si="598"/>
        <v>0</v>
      </c>
      <c r="D7003" s="480">
        <f>D7000</f>
        <v>84</v>
      </c>
      <c r="E7003" s="480">
        <f t="shared" si="601"/>
        <v>21</v>
      </c>
      <c r="F7003" s="484">
        <v>3.6444999999999999</v>
      </c>
      <c r="G7003" s="480">
        <v>15</v>
      </c>
      <c r="H7003" s="482">
        <v>0.61771399999999999</v>
      </c>
      <c r="I7003" s="483">
        <v>5.9</v>
      </c>
      <c r="J7003" s="484">
        <v>0.52780000000000005</v>
      </c>
      <c r="K7003" s="469">
        <f t="shared" si="599"/>
        <v>5.899979602210732</v>
      </c>
      <c r="L7003" s="469">
        <f t="shared" si="600"/>
        <v>-2.0397789268322697E-5</v>
      </c>
    </row>
    <row r="7004" spans="1:12">
      <c r="A7004" s="98" t="s">
        <v>126</v>
      </c>
      <c r="B7004" s="98">
        <f t="shared" si="597"/>
        <v>7</v>
      </c>
      <c r="C7004" s="98">
        <f t="shared" si="598"/>
        <v>0</v>
      </c>
      <c r="D7004" s="98">
        <f>D7003</f>
        <v>84</v>
      </c>
      <c r="E7004" s="98">
        <f t="shared" si="601"/>
        <v>22</v>
      </c>
      <c r="F7004" s="397">
        <f>F7003+(E7004-E7003)*(F7006-F7003)/(E7006-E7003)</f>
        <v>3.6594666666666664</v>
      </c>
      <c r="G7004" s="98">
        <v>15</v>
      </c>
      <c r="H7004" s="491">
        <f>H7003+(E7004-E7003)*(H7006-H7003)/(E7006-E7003)</f>
        <v>0.61208833333333335</v>
      </c>
      <c r="I7004" s="492">
        <f>I7003+(E7004-E7003)*(I7006-I7003)/(E7006-E7003)</f>
        <v>5.9666666666666668</v>
      </c>
      <c r="J7004" s="397">
        <f>J7003+(E7004-E7003)*(J7006-J7003)/(E7006-E7003)</f>
        <v>0.51803333333333335</v>
      </c>
      <c r="K7004" s="469">
        <f t="shared" si="599"/>
        <v>5.9786577645383421</v>
      </c>
      <c r="L7004" s="469">
        <f t="shared" si="600"/>
        <v>1.1991097871675294E-2</v>
      </c>
    </row>
    <row r="7005" spans="1:12">
      <c r="A7005" s="98" t="s">
        <v>126</v>
      </c>
      <c r="B7005" s="98">
        <f t="shared" si="597"/>
        <v>7</v>
      </c>
      <c r="C7005" s="98">
        <f t="shared" si="598"/>
        <v>0</v>
      </c>
      <c r="D7005" s="98">
        <f>D7003</f>
        <v>84</v>
      </c>
      <c r="E7005" s="98">
        <f t="shared" si="601"/>
        <v>23</v>
      </c>
      <c r="F7005" s="397">
        <f>F7003+(E7005-E7003)*(F7006-F7003)/(E7006-E7003)</f>
        <v>3.6744333333333334</v>
      </c>
      <c r="G7005" s="98">
        <v>15</v>
      </c>
      <c r="H7005" s="491">
        <f>H7003+(E7005-E7003)*(H7006-H7003)/(E7006-E7003)</f>
        <v>0.60646266666666659</v>
      </c>
      <c r="I7005" s="492">
        <f>I7003+(E7005-E7003)*(I7006-I7003)/(E7006-E7003)</f>
        <v>6.0333333333333332</v>
      </c>
      <c r="J7005" s="397">
        <f>J7003+(E7005-E7003)*(J7006-J7003)/(E7006-E7003)</f>
        <v>0.50826666666666664</v>
      </c>
      <c r="K7005" s="469">
        <f t="shared" si="599"/>
        <v>6.0587955950022767</v>
      </c>
      <c r="L7005" s="469">
        <f t="shared" si="600"/>
        <v>2.5462261668943498E-2</v>
      </c>
    </row>
    <row r="7006" spans="1:12">
      <c r="A7006" s="480" t="s">
        <v>126</v>
      </c>
      <c r="B7006" s="480">
        <f t="shared" si="597"/>
        <v>7</v>
      </c>
      <c r="C7006" s="480">
        <f t="shared" si="598"/>
        <v>0</v>
      </c>
      <c r="D7006" s="480">
        <f>D7003</f>
        <v>84</v>
      </c>
      <c r="E7006" s="480">
        <f t="shared" si="601"/>
        <v>24</v>
      </c>
      <c r="F7006" s="484">
        <v>3.6894</v>
      </c>
      <c r="G7006" s="480">
        <v>15</v>
      </c>
      <c r="H7006" s="482">
        <v>0.60083699999999995</v>
      </c>
      <c r="I7006" s="483">
        <v>6.1</v>
      </c>
      <c r="J7006" s="484">
        <v>0.4985</v>
      </c>
      <c r="K7006" s="469">
        <f t="shared" si="599"/>
        <v>6.1404340944382589</v>
      </c>
      <c r="L7006" s="469">
        <f t="shared" si="600"/>
        <v>4.0434094438259294E-2</v>
      </c>
    </row>
    <row r="7007" spans="1:12">
      <c r="A7007" s="98" t="s">
        <v>126</v>
      </c>
      <c r="B7007" s="98">
        <f t="shared" si="597"/>
        <v>7</v>
      </c>
      <c r="C7007" s="98">
        <f t="shared" si="598"/>
        <v>0</v>
      </c>
      <c r="D7007" s="98">
        <f>D7006</f>
        <v>84</v>
      </c>
      <c r="E7007" s="98">
        <f t="shared" si="601"/>
        <v>25</v>
      </c>
      <c r="F7007" s="397">
        <f>F7006+(E7007-E7006)*(F7009-F7006)/(E7009-E7006)</f>
        <v>3.7042000000000002</v>
      </c>
      <c r="G7007" s="98">
        <v>15</v>
      </c>
      <c r="H7007" s="491">
        <f>H7006+(E7007-E7006)*(H7009-H7006)/(E7009-E7006)</f>
        <v>0.59539633333333331</v>
      </c>
      <c r="I7007" s="492">
        <f>I7006+(E7007-E7006)*(I7009-I7006)/(E7009-E7006)</f>
        <v>6.2</v>
      </c>
      <c r="J7007" s="397">
        <f>J7006+(E7007-E7006)*(J7009-J7006)/(E7009-E7006)</f>
        <v>0.48870000000000002</v>
      </c>
      <c r="K7007" s="469">
        <f t="shared" si="599"/>
        <v>6.2214021024650812</v>
      </c>
      <c r="L7007" s="469">
        <f t="shared" si="600"/>
        <v>2.1402102465081008E-2</v>
      </c>
    </row>
    <row r="7008" spans="1:12">
      <c r="A7008" s="98" t="s">
        <v>126</v>
      </c>
      <c r="B7008" s="98">
        <f t="shared" si="597"/>
        <v>7</v>
      </c>
      <c r="C7008" s="98">
        <f t="shared" si="598"/>
        <v>0</v>
      </c>
      <c r="D7008" s="98">
        <f>D7006</f>
        <v>84</v>
      </c>
      <c r="E7008" s="98">
        <f t="shared" si="601"/>
        <v>26</v>
      </c>
      <c r="F7008" s="397">
        <f>F7006+(E7008-E7006)*(F7009-F7006)/(E7009-E7006)</f>
        <v>3.7189999999999999</v>
      </c>
      <c r="G7008" s="98">
        <v>15</v>
      </c>
      <c r="H7008" s="491">
        <f>H7006+(E7008-E7006)*(H7009-H7006)/(E7009-E7006)</f>
        <v>0.58995566666666666</v>
      </c>
      <c r="I7008" s="492">
        <f>I7006+(E7008-E7006)*(I7009-I7006)/(E7009-E7006)</f>
        <v>6.3</v>
      </c>
      <c r="J7008" s="397">
        <f>J7006+(E7008-E7006)*(J7009-J7006)/(E7009-E7006)</f>
        <v>0.47889999999999999</v>
      </c>
      <c r="K7008" s="469">
        <f t="shared" si="599"/>
        <v>6.3038635106479752</v>
      </c>
      <c r="L7008" s="469">
        <f t="shared" si="600"/>
        <v>3.86351064797541E-3</v>
      </c>
    </row>
    <row r="7009" spans="1:12">
      <c r="A7009" s="480" t="s">
        <v>126</v>
      </c>
      <c r="B7009" s="480">
        <f t="shared" si="597"/>
        <v>7</v>
      </c>
      <c r="C7009" s="480">
        <f t="shared" si="598"/>
        <v>0</v>
      </c>
      <c r="D7009" s="480">
        <f>D7006</f>
        <v>84</v>
      </c>
      <c r="E7009" s="480">
        <f t="shared" si="601"/>
        <v>27</v>
      </c>
      <c r="F7009" s="484">
        <v>3.7338</v>
      </c>
      <c r="G7009" s="480">
        <v>15</v>
      </c>
      <c r="H7009" s="482">
        <v>0.58451500000000001</v>
      </c>
      <c r="I7009" s="483">
        <v>6.4</v>
      </c>
      <c r="J7009" s="484">
        <v>0.46910000000000002</v>
      </c>
      <c r="K7009" s="469">
        <f t="shared" si="599"/>
        <v>6.3878600207009226</v>
      </c>
      <c r="L7009" s="469">
        <f t="shared" si="600"/>
        <v>-1.213997929907773E-2</v>
      </c>
    </row>
    <row r="7010" spans="1:12">
      <c r="A7010" s="98" t="s">
        <v>126</v>
      </c>
      <c r="B7010" s="98">
        <f t="shared" si="597"/>
        <v>7</v>
      </c>
      <c r="C7010" s="98">
        <f t="shared" si="598"/>
        <v>0</v>
      </c>
      <c r="D7010" s="98">
        <f>D7009</f>
        <v>84</v>
      </c>
      <c r="E7010" s="98">
        <f t="shared" si="601"/>
        <v>28</v>
      </c>
      <c r="F7010" s="397">
        <f>F7009+(E7010-E7009)*(F7012-F7009)/(E7012-E7009)</f>
        <v>3.7484000000000002</v>
      </c>
      <c r="G7010" s="98">
        <v>15</v>
      </c>
      <c r="H7010" s="491">
        <f>H7009+(E7010-E7009)*(H7012-H7009)/(E7012-E7009)</f>
        <v>0.57906000000000002</v>
      </c>
      <c r="I7010" s="492">
        <f>I7009+(E7010-E7009)*(I7012-I7009)/(E7012-E7009)</f>
        <v>6.4666666666666668</v>
      </c>
      <c r="J7010" s="397">
        <f>J7009+(E7010-E7009)*(J7012-J7009)/(E7012-E7009)</f>
        <v>0.45933333333333337</v>
      </c>
      <c r="K7010" s="469">
        <f t="shared" si="599"/>
        <v>6.4732497495941699</v>
      </c>
      <c r="L7010" s="469">
        <f t="shared" si="600"/>
        <v>6.5830829275030922E-3</v>
      </c>
    </row>
    <row r="7011" spans="1:12">
      <c r="A7011" s="98" t="s">
        <v>126</v>
      </c>
      <c r="B7011" s="98">
        <f t="shared" si="597"/>
        <v>7</v>
      </c>
      <c r="C7011" s="98">
        <f t="shared" si="598"/>
        <v>0</v>
      </c>
      <c r="D7011" s="98">
        <f>D7009</f>
        <v>84</v>
      </c>
      <c r="E7011" s="98">
        <f t="shared" si="601"/>
        <v>29</v>
      </c>
      <c r="F7011" s="397">
        <f>F7009+(E7011-E7009)*(F7012-F7009)/(E7012-E7009)</f>
        <v>3.7629999999999999</v>
      </c>
      <c r="G7011" s="98">
        <v>15</v>
      </c>
      <c r="H7011" s="491">
        <f>H7009+(E7011-E7009)*(H7012-H7009)/(E7012-E7009)</f>
        <v>0.57360500000000003</v>
      </c>
      <c r="I7011" s="492">
        <f>I7009+(E7011-E7009)*(I7012-I7009)/(E7012-E7009)</f>
        <v>6.5333333333333332</v>
      </c>
      <c r="J7011" s="397">
        <f>J7009+(E7011-E7009)*(J7012-J7009)/(E7012-E7009)</f>
        <v>0.44956666666666667</v>
      </c>
      <c r="K7011" s="469">
        <f t="shared" si="599"/>
        <v>6.5602635960286255</v>
      </c>
      <c r="L7011" s="469">
        <f t="shared" si="600"/>
        <v>2.6930262695292306E-2</v>
      </c>
    </row>
    <row r="7012" spans="1:12">
      <c r="A7012" s="480" t="s">
        <v>126</v>
      </c>
      <c r="B7012" s="480">
        <f t="shared" si="597"/>
        <v>7</v>
      </c>
      <c r="C7012" s="480">
        <f t="shared" si="598"/>
        <v>0</v>
      </c>
      <c r="D7012" s="480">
        <f>D7009</f>
        <v>84</v>
      </c>
      <c r="E7012" s="480">
        <f t="shared" si="601"/>
        <v>30</v>
      </c>
      <c r="F7012" s="484">
        <v>3.7776000000000001</v>
      </c>
      <c r="G7012" s="480">
        <v>15</v>
      </c>
      <c r="H7012" s="482">
        <v>0.56815000000000004</v>
      </c>
      <c r="I7012" s="483">
        <v>6.6</v>
      </c>
      <c r="J7012" s="484">
        <v>0.43980000000000002</v>
      </c>
      <c r="K7012" s="469">
        <f t="shared" si="599"/>
        <v>6.6489483411071015</v>
      </c>
      <c r="L7012" s="469">
        <f t="shared" si="600"/>
        <v>4.8948341107101889E-2</v>
      </c>
    </row>
    <row r="7013" spans="1:12">
      <c r="A7013" s="98" t="s">
        <v>126</v>
      </c>
      <c r="B7013" s="98">
        <f t="shared" si="597"/>
        <v>7</v>
      </c>
      <c r="C7013" s="98">
        <f t="shared" si="598"/>
        <v>0</v>
      </c>
      <c r="D7013" s="98">
        <f>D7012</f>
        <v>84</v>
      </c>
      <c r="E7013" s="98">
        <f t="shared" si="601"/>
        <v>31</v>
      </c>
      <c r="F7013" s="397">
        <f>F7012+(E7013-E7012)*(F7015-F7012)/(E7015-E7012)</f>
        <v>3.7920666666666669</v>
      </c>
      <c r="G7013" s="98">
        <v>15</v>
      </c>
      <c r="H7013" s="491">
        <f>H7012+(E7013-E7012)*(H7015-H7012)/(E7015-E7012)</f>
        <v>0.56267299999999998</v>
      </c>
      <c r="I7013" s="492">
        <f>I7012+(E7013-E7012)*(I7015-I7012)/(E7015-E7012)</f>
        <v>6.7</v>
      </c>
      <c r="J7013" s="397">
        <f>J7012+(E7013-E7012)*(J7015-J7012)/(E7015-E7012)</f>
        <v>0.43003333333333332</v>
      </c>
      <c r="K7013" s="469">
        <f t="shared" si="599"/>
        <v>6.7393791183630052</v>
      </c>
      <c r="L7013" s="469">
        <f t="shared" si="600"/>
        <v>3.9379118363005006E-2</v>
      </c>
    </row>
    <row r="7014" spans="1:12">
      <c r="A7014" s="98" t="s">
        <v>126</v>
      </c>
      <c r="B7014" s="98">
        <f t="shared" si="597"/>
        <v>7</v>
      </c>
      <c r="C7014" s="98">
        <f t="shared" si="598"/>
        <v>0</v>
      </c>
      <c r="D7014" s="98">
        <f>D7012</f>
        <v>84</v>
      </c>
      <c r="E7014" s="98">
        <f t="shared" si="601"/>
        <v>32</v>
      </c>
      <c r="F7014" s="397">
        <f>F7012+(E7014-E7012)*(F7015-F7012)/(E7015-E7012)</f>
        <v>3.8065333333333333</v>
      </c>
      <c r="G7014" s="98">
        <v>15</v>
      </c>
      <c r="H7014" s="491">
        <f>H7012+(E7014-E7012)*(H7015-H7012)/(E7015-E7012)</f>
        <v>0.55719600000000002</v>
      </c>
      <c r="I7014" s="492">
        <f>I7012+(E7014-E7012)*(I7015-I7012)/(E7015-E7012)</f>
        <v>6.8</v>
      </c>
      <c r="J7014" s="397">
        <f>J7012+(E7014-E7012)*(J7015-J7012)/(E7015-E7012)</f>
        <v>0.42026666666666668</v>
      </c>
      <c r="K7014" s="469">
        <f t="shared" si="599"/>
        <v>6.831587687875242</v>
      </c>
      <c r="L7014" s="469">
        <f t="shared" si="600"/>
        <v>3.1587687875242132E-2</v>
      </c>
    </row>
    <row r="7015" spans="1:12">
      <c r="A7015" s="480" t="s">
        <v>126</v>
      </c>
      <c r="B7015" s="480">
        <f t="shared" si="597"/>
        <v>7</v>
      </c>
      <c r="C7015" s="480">
        <f t="shared" si="598"/>
        <v>0</v>
      </c>
      <c r="D7015" s="480">
        <f>D7012</f>
        <v>84</v>
      </c>
      <c r="E7015" s="480">
        <f t="shared" si="601"/>
        <v>33</v>
      </c>
      <c r="F7015" s="484">
        <v>3.8210000000000002</v>
      </c>
      <c r="G7015" s="480">
        <v>15</v>
      </c>
      <c r="H7015" s="482">
        <v>0.55171899999999996</v>
      </c>
      <c r="I7015" s="483">
        <v>6.9</v>
      </c>
      <c r="J7015" s="484">
        <v>0.41049999999999998</v>
      </c>
      <c r="K7015" s="469">
        <f t="shared" si="599"/>
        <v>6.9256269949013909</v>
      </c>
      <c r="L7015" s="469">
        <f t="shared" si="600"/>
        <v>2.5626994901390532E-2</v>
      </c>
    </row>
    <row r="7016" spans="1:12">
      <c r="A7016" s="98" t="s">
        <v>126</v>
      </c>
      <c r="B7016" s="98">
        <f t="shared" si="597"/>
        <v>7</v>
      </c>
      <c r="C7016" s="98">
        <f t="shared" si="598"/>
        <v>0</v>
      </c>
      <c r="D7016" s="98">
        <f>D7015</f>
        <v>84</v>
      </c>
      <c r="E7016" s="98">
        <f t="shared" si="601"/>
        <v>34</v>
      </c>
      <c r="F7016" s="397">
        <f>F7015+(E7016-E7015)*(F7018-F7015)/(E7018-E7015)</f>
        <v>3.8353000000000002</v>
      </c>
      <c r="G7016" s="98">
        <v>15</v>
      </c>
      <c r="H7016" s="491">
        <f>H7015+(E7016-E7015)*(H7018-H7015)/(E7018-E7015)</f>
        <v>0.54621333333333333</v>
      </c>
      <c r="I7016" s="492">
        <f>I7015+(E7016-E7015)*(I7018-I7015)/(E7018-E7015)</f>
        <v>7</v>
      </c>
      <c r="J7016" s="397">
        <f>J7015+(E7016-E7015)*(J7018-J7015)/(E7018-E7015)</f>
        <v>0.40073333333333333</v>
      </c>
      <c r="K7016" s="469">
        <f t="shared" si="599"/>
        <v>7.0216154860127915</v>
      </c>
      <c r="L7016" s="469">
        <f t="shared" si="600"/>
        <v>2.1615486012791507E-2</v>
      </c>
    </row>
    <row r="7017" spans="1:12">
      <c r="A7017" s="98" t="s">
        <v>126</v>
      </c>
      <c r="B7017" s="98">
        <f t="shared" si="597"/>
        <v>7</v>
      </c>
      <c r="C7017" s="98">
        <f t="shared" si="598"/>
        <v>0</v>
      </c>
      <c r="D7017" s="98">
        <f>D7015</f>
        <v>84</v>
      </c>
      <c r="E7017" s="98">
        <f t="shared" si="601"/>
        <v>35</v>
      </c>
      <c r="F7017" s="397">
        <f>F7015+(E7017-E7015)*(F7018-F7015)/(E7018-E7015)</f>
        <v>3.8496000000000001</v>
      </c>
      <c r="G7017" s="98">
        <v>15</v>
      </c>
      <c r="H7017" s="491">
        <f>H7015+(E7017-E7015)*(H7018-H7015)/(E7018-E7015)</f>
        <v>0.54070766666666659</v>
      </c>
      <c r="I7017" s="492">
        <f>I7015+(E7017-E7015)*(I7018-I7015)/(E7018-E7015)</f>
        <v>7.1000000000000005</v>
      </c>
      <c r="J7017" s="397">
        <f>J7015+(E7017-E7015)*(J7018-J7015)/(E7018-E7015)</f>
        <v>0.39096666666666663</v>
      </c>
      <c r="K7017" s="469">
        <f t="shared" si="599"/>
        <v>7.1195587510934759</v>
      </c>
      <c r="L7017" s="469">
        <f t="shared" si="600"/>
        <v>1.9558751093475379E-2</v>
      </c>
    </row>
    <row r="7018" spans="1:12">
      <c r="A7018" s="480" t="s">
        <v>126</v>
      </c>
      <c r="B7018" s="480">
        <f t="shared" si="597"/>
        <v>7</v>
      </c>
      <c r="C7018" s="480">
        <f t="shared" si="598"/>
        <v>0</v>
      </c>
      <c r="D7018" s="480">
        <f>D7015</f>
        <v>84</v>
      </c>
      <c r="E7018" s="480">
        <f t="shared" si="601"/>
        <v>36</v>
      </c>
      <c r="F7018" s="484">
        <v>3.8639000000000001</v>
      </c>
      <c r="G7018" s="480">
        <v>15</v>
      </c>
      <c r="H7018" s="482">
        <v>0.53520199999999996</v>
      </c>
      <c r="I7018" s="483">
        <v>7.2</v>
      </c>
      <c r="J7018" s="484">
        <v>0.38119999999999998</v>
      </c>
      <c r="K7018" s="469">
        <f t="shared" si="599"/>
        <v>7.219517116901657</v>
      </c>
      <c r="L7018" s="469">
        <f t="shared" si="600"/>
        <v>1.9517116901656806E-2</v>
      </c>
    </row>
    <row r="7019" spans="1:12">
      <c r="A7019" s="98" t="s">
        <v>126</v>
      </c>
      <c r="B7019" s="98">
        <f t="shared" si="597"/>
        <v>7</v>
      </c>
      <c r="C7019" s="98">
        <f t="shared" si="598"/>
        <v>0</v>
      </c>
      <c r="D7019" s="98">
        <f>D7018</f>
        <v>84</v>
      </c>
      <c r="E7019" s="98">
        <f t="shared" si="601"/>
        <v>37</v>
      </c>
      <c r="F7019" s="397">
        <f>F7018+(E7019-E7018)*(F7021-F7018)/(E7021-E7018)</f>
        <v>3.8780333333333332</v>
      </c>
      <c r="G7019" s="98">
        <v>15</v>
      </c>
      <c r="H7019" s="491">
        <f>H7018+(E7019-E7018)*(H7021-H7018)/(E7021-E7018)</f>
        <v>0.52966099999999994</v>
      </c>
      <c r="I7019" s="492">
        <f>I7018+(E7019-E7018)*(I7021-I7018)/(E7021-E7018)</f>
        <v>7.3</v>
      </c>
      <c r="J7019" s="397">
        <f>J7018+(E7019-E7018)*(J7021-J7018)/(E7021-E7018)</f>
        <v>0.37143333333333334</v>
      </c>
      <c r="K7019" s="469">
        <f t="shared" si="599"/>
        <v>7.3217271676286035</v>
      </c>
      <c r="L7019" s="469">
        <f t="shared" si="600"/>
        <v>2.1727167628603716E-2</v>
      </c>
    </row>
    <row r="7020" spans="1:12">
      <c r="A7020" s="98" t="s">
        <v>126</v>
      </c>
      <c r="B7020" s="98">
        <f t="shared" si="597"/>
        <v>7</v>
      </c>
      <c r="C7020" s="98">
        <f t="shared" si="598"/>
        <v>0</v>
      </c>
      <c r="D7020" s="98">
        <f>D7018</f>
        <v>84</v>
      </c>
      <c r="E7020" s="98">
        <f t="shared" si="601"/>
        <v>38</v>
      </c>
      <c r="F7020" s="397">
        <f>F7018+(E7020-E7018)*(F7021-F7018)/(E7021-E7018)</f>
        <v>3.8921666666666668</v>
      </c>
      <c r="G7020" s="98">
        <v>15</v>
      </c>
      <c r="H7020" s="491">
        <f>H7018+(E7020-E7018)*(H7021-H7018)/(E7021-E7018)</f>
        <v>0.52412000000000003</v>
      </c>
      <c r="I7020" s="492">
        <f>I7018+(E7020-E7018)*(I7021-I7018)/(E7021-E7018)</f>
        <v>7.4</v>
      </c>
      <c r="J7020" s="397">
        <f>J7018+(E7020-E7018)*(J7021-J7018)/(E7021-E7018)</f>
        <v>0.36166666666666664</v>
      </c>
      <c r="K7020" s="469">
        <f t="shared" si="599"/>
        <v>7.4260983489786048</v>
      </c>
      <c r="L7020" s="469">
        <f t="shared" si="600"/>
        <v>2.6098348978604413E-2</v>
      </c>
    </row>
    <row r="7021" spans="1:12">
      <c r="A7021" s="480" t="s">
        <v>126</v>
      </c>
      <c r="B7021" s="480">
        <f t="shared" si="597"/>
        <v>7</v>
      </c>
      <c r="C7021" s="480">
        <f t="shared" si="598"/>
        <v>0</v>
      </c>
      <c r="D7021" s="480">
        <f>D7018</f>
        <v>84</v>
      </c>
      <c r="E7021" s="480">
        <f t="shared" si="601"/>
        <v>39</v>
      </c>
      <c r="F7021" s="484">
        <v>3.9062999999999999</v>
      </c>
      <c r="G7021" s="480">
        <v>15</v>
      </c>
      <c r="H7021" s="482">
        <v>0.51857900000000001</v>
      </c>
      <c r="I7021" s="483">
        <v>7.5</v>
      </c>
      <c r="J7021" s="484">
        <v>0.35189999999999999</v>
      </c>
      <c r="K7021" s="469">
        <f t="shared" si="599"/>
        <v>7.5326999357860611</v>
      </c>
      <c r="L7021" s="469">
        <f t="shared" si="600"/>
        <v>3.2699935786061118E-2</v>
      </c>
    </row>
    <row r="7022" spans="1:12">
      <c r="A7022" s="98" t="s">
        <v>126</v>
      </c>
      <c r="B7022" s="98">
        <f t="shared" si="597"/>
        <v>7</v>
      </c>
      <c r="C7022" s="98">
        <f t="shared" si="598"/>
        <v>0</v>
      </c>
      <c r="D7022" s="98">
        <f>D7021</f>
        <v>84</v>
      </c>
      <c r="E7022" s="98">
        <f t="shared" si="601"/>
        <v>40</v>
      </c>
      <c r="F7022" s="397">
        <f>F7021+(E7022-E7021)*(F7024-F7021)/(E7024-E7021)</f>
        <v>3.9202666666666666</v>
      </c>
      <c r="G7022" s="98">
        <v>15</v>
      </c>
      <c r="H7022" s="491">
        <f>H7021+(E7022-E7021)*(H7024-H7021)/(E7024-E7021)</f>
        <v>0.51299266666666665</v>
      </c>
      <c r="I7022" s="492">
        <f>I7021+(E7022-E7021)*(I7024-I7021)/(E7024-E7021)</f>
        <v>7.6333333333333337</v>
      </c>
      <c r="J7022" s="397">
        <f>J7021+(E7022-E7021)*(J7024-J7021)/(E7024-E7021)</f>
        <v>0.34210000000000002</v>
      </c>
      <c r="K7022" s="469">
        <f t="shared" si="599"/>
        <v>7.6419545958421757</v>
      </c>
      <c r="L7022" s="469">
        <f t="shared" si="600"/>
        <v>8.621262508841987E-3</v>
      </c>
    </row>
    <row r="7023" spans="1:12">
      <c r="A7023" s="98" t="s">
        <v>126</v>
      </c>
      <c r="B7023" s="98">
        <f t="shared" si="597"/>
        <v>7</v>
      </c>
      <c r="C7023" s="98">
        <f t="shared" si="598"/>
        <v>0</v>
      </c>
      <c r="D7023" s="98">
        <f>D7021</f>
        <v>84</v>
      </c>
      <c r="E7023" s="98">
        <f t="shared" si="601"/>
        <v>41</v>
      </c>
      <c r="F7023" s="397">
        <f>F7021+(E7023-E7021)*(F7024-F7021)/(E7024-E7021)</f>
        <v>3.9342333333333332</v>
      </c>
      <c r="G7023" s="98">
        <v>15</v>
      </c>
      <c r="H7023" s="491">
        <f>H7021+(E7023-E7021)*(H7024-H7021)/(E7024-E7021)</f>
        <v>0.5074063333333334</v>
      </c>
      <c r="I7023" s="492">
        <f>I7021+(E7023-E7021)*(I7024-I7021)/(E7024-E7021)</f>
        <v>7.7666666666666666</v>
      </c>
      <c r="J7023" s="397">
        <f>J7021+(E7023-E7021)*(J7024-J7021)/(E7024-E7021)</f>
        <v>0.33229999999999998</v>
      </c>
      <c r="K7023" s="469">
        <f t="shared" si="599"/>
        <v>7.7536149529075633</v>
      </c>
      <c r="L7023" s="469">
        <f t="shared" si="600"/>
        <v>-1.3051713759103301E-2</v>
      </c>
    </row>
    <row r="7024" spans="1:12">
      <c r="A7024" s="480" t="s">
        <v>126</v>
      </c>
      <c r="B7024" s="480">
        <f t="shared" si="597"/>
        <v>7</v>
      </c>
      <c r="C7024" s="480">
        <f t="shared" si="598"/>
        <v>0</v>
      </c>
      <c r="D7024" s="480">
        <f>D7021</f>
        <v>84</v>
      </c>
      <c r="E7024" s="480">
        <f t="shared" si="601"/>
        <v>42</v>
      </c>
      <c r="F7024" s="484">
        <v>3.9481999999999999</v>
      </c>
      <c r="G7024" s="480">
        <v>15</v>
      </c>
      <c r="H7024" s="482">
        <v>0.50182000000000004</v>
      </c>
      <c r="I7024" s="483">
        <v>7.9</v>
      </c>
      <c r="J7024" s="484">
        <v>0.32250000000000001</v>
      </c>
      <c r="K7024" s="469">
        <f t="shared" si="599"/>
        <v>7.8677613486907649</v>
      </c>
      <c r="L7024" s="469">
        <f t="shared" si="600"/>
        <v>-3.2238651309235422E-2</v>
      </c>
    </row>
    <row r="7025" spans="1:12">
      <c r="A7025" s="98" t="s">
        <v>126</v>
      </c>
      <c r="B7025" s="98">
        <f t="shared" si="597"/>
        <v>7</v>
      </c>
      <c r="C7025" s="98">
        <f t="shared" si="598"/>
        <v>0</v>
      </c>
      <c r="D7025" s="98">
        <f>D7024</f>
        <v>84</v>
      </c>
      <c r="E7025" s="98">
        <f t="shared" si="601"/>
        <v>43</v>
      </c>
      <c r="F7025" s="397">
        <f>F7024+(E7025-E7024)*(F7027-F7024)/(E7027-E7024)</f>
        <v>3.9620333333333333</v>
      </c>
      <c r="G7025" s="98">
        <v>15</v>
      </c>
      <c r="H7025" s="491">
        <f>H7024+(E7025-E7024)*(H7027-H7024)/(E7027-E7024)</f>
        <v>0.49618500000000004</v>
      </c>
      <c r="I7025" s="492">
        <f>I7024+(E7025-E7024)*(I7027-I7024)/(E7027-E7024)</f>
        <v>8</v>
      </c>
      <c r="J7025" s="397">
        <f>J7024+(E7025-E7024)*(J7027-J7024)/(E7027-E7024)</f>
        <v>0.31273333333333336</v>
      </c>
      <c r="K7025" s="469">
        <f t="shared" si="599"/>
        <v>7.9849921568232274</v>
      </c>
      <c r="L7025" s="469">
        <f t="shared" si="600"/>
        <v>-1.5007843176772617E-2</v>
      </c>
    </row>
    <row r="7026" spans="1:12">
      <c r="A7026" s="98" t="s">
        <v>126</v>
      </c>
      <c r="B7026" s="98">
        <f t="shared" si="597"/>
        <v>7</v>
      </c>
      <c r="C7026" s="98">
        <f t="shared" si="598"/>
        <v>0</v>
      </c>
      <c r="D7026" s="98">
        <f>D7024</f>
        <v>84</v>
      </c>
      <c r="E7026" s="98">
        <f t="shared" si="601"/>
        <v>44</v>
      </c>
      <c r="F7026" s="397">
        <f>F7024+(E7026-E7024)*(F7027-F7024)/(E7027-E7024)</f>
        <v>3.9758666666666667</v>
      </c>
      <c r="G7026" s="98">
        <v>15</v>
      </c>
      <c r="H7026" s="491">
        <f>H7024+(E7026-E7024)*(H7027-H7024)/(E7027-E7024)</f>
        <v>0.49054999999999999</v>
      </c>
      <c r="I7026" s="492">
        <f>I7024+(E7026-E7024)*(I7027-I7024)/(E7027-E7024)</f>
        <v>8.1</v>
      </c>
      <c r="J7026" s="397">
        <f>J7024+(E7026-E7024)*(J7027-J7024)/(E7027-E7024)</f>
        <v>0.30296666666666666</v>
      </c>
      <c r="K7026" s="469">
        <f t="shared" si="599"/>
        <v>8.1049162504671628</v>
      </c>
      <c r="L7026" s="469">
        <f t="shared" si="600"/>
        <v>4.9162504671631524E-3</v>
      </c>
    </row>
    <row r="7027" spans="1:12">
      <c r="A7027" s="480" t="s">
        <v>126</v>
      </c>
      <c r="B7027" s="480">
        <f t="shared" si="597"/>
        <v>7</v>
      </c>
      <c r="C7027" s="480">
        <f t="shared" si="598"/>
        <v>0</v>
      </c>
      <c r="D7027" s="480">
        <f>D7024</f>
        <v>84</v>
      </c>
      <c r="E7027" s="480">
        <f t="shared" si="601"/>
        <v>45</v>
      </c>
      <c r="F7027" s="484">
        <v>3.9897</v>
      </c>
      <c r="G7027" s="480">
        <v>15</v>
      </c>
      <c r="H7027" s="482">
        <v>0.48491499999999998</v>
      </c>
      <c r="I7027" s="483">
        <v>8.1999999999999993</v>
      </c>
      <c r="J7027" s="484">
        <v>0.29320000000000002</v>
      </c>
      <c r="K7027" s="469">
        <f t="shared" si="599"/>
        <v>8.2276275223492785</v>
      </c>
      <c r="L7027" s="469">
        <f t="shared" si="600"/>
        <v>2.7627522349279232E-2</v>
      </c>
    </row>
    <row r="7028" spans="1:12">
      <c r="A7028" s="98" t="s">
        <v>126</v>
      </c>
      <c r="B7028" s="98">
        <f t="shared" si="597"/>
        <v>7</v>
      </c>
      <c r="C7028" s="98">
        <f t="shared" si="598"/>
        <v>0</v>
      </c>
      <c r="D7028" s="98">
        <f>D7027</f>
        <v>84</v>
      </c>
      <c r="E7028" s="98">
        <f t="shared" si="601"/>
        <v>46</v>
      </c>
      <c r="F7028" s="397">
        <f>F7027+(E7028-E7027)*(F7030-F7027)/(E7030-E7027)</f>
        <v>4.0034000000000001</v>
      </c>
      <c r="G7028" s="98">
        <v>15</v>
      </c>
      <c r="H7028" s="491">
        <f>H7027+(E7028-E7027)*(H7030-H7027)/(E7030-E7027)</f>
        <v>0.47922233333333331</v>
      </c>
      <c r="I7028" s="492">
        <f>I7027+(E7028-E7027)*(I7030-I7027)/(E7030-E7027)</f>
        <v>8.3333333333333321</v>
      </c>
      <c r="J7028" s="397">
        <f>J7027+(E7028-E7027)*(J7030-J7027)/(E7030-E7027)</f>
        <v>0.28343333333333337</v>
      </c>
      <c r="K7028" s="469">
        <f t="shared" si="599"/>
        <v>8.3539512279269132</v>
      </c>
      <c r="L7028" s="469">
        <f t="shared" si="600"/>
        <v>2.0617894593581099E-2</v>
      </c>
    </row>
    <row r="7029" spans="1:12">
      <c r="A7029" s="98" t="s">
        <v>126</v>
      </c>
      <c r="B7029" s="98">
        <f t="shared" si="597"/>
        <v>7</v>
      </c>
      <c r="C7029" s="98">
        <f t="shared" si="598"/>
        <v>0</v>
      </c>
      <c r="D7029" s="98">
        <f>D7027</f>
        <v>84</v>
      </c>
      <c r="E7029" s="98">
        <f t="shared" si="601"/>
        <v>47</v>
      </c>
      <c r="F7029" s="397">
        <f>F7027+(E7029-E7027)*(F7030-F7027)/(E7030-E7027)</f>
        <v>4.0171000000000001</v>
      </c>
      <c r="G7029" s="98">
        <v>15</v>
      </c>
      <c r="H7029" s="491">
        <f>H7027+(E7029-E7027)*(H7030-H7027)/(E7030-E7027)</f>
        <v>0.47352966666666668</v>
      </c>
      <c r="I7029" s="492">
        <f>I7027+(E7029-E7027)*(I7030-I7027)/(E7030-E7027)</f>
        <v>8.4666666666666668</v>
      </c>
      <c r="J7029" s="397">
        <f>J7027+(E7029-E7027)*(J7030-J7027)/(E7030-E7027)</f>
        <v>0.27366666666666667</v>
      </c>
      <c r="K7029" s="469">
        <f t="shared" si="599"/>
        <v>8.4833122036000557</v>
      </c>
      <c r="L7029" s="469">
        <f t="shared" si="600"/>
        <v>1.6645536933388883E-2</v>
      </c>
    </row>
    <row r="7030" spans="1:12">
      <c r="A7030" s="480" t="s">
        <v>126</v>
      </c>
      <c r="B7030" s="480">
        <f t="shared" si="597"/>
        <v>7</v>
      </c>
      <c r="C7030" s="480">
        <f t="shared" si="598"/>
        <v>0</v>
      </c>
      <c r="D7030" s="480">
        <f>D7027</f>
        <v>84</v>
      </c>
      <c r="E7030" s="480">
        <f t="shared" si="601"/>
        <v>48</v>
      </c>
      <c r="F7030" s="484">
        <v>4.0308000000000002</v>
      </c>
      <c r="G7030" s="480">
        <v>15</v>
      </c>
      <c r="H7030" s="482">
        <v>0.467837</v>
      </c>
      <c r="I7030" s="483">
        <v>8.6</v>
      </c>
      <c r="J7030" s="484">
        <v>0.26390000000000002</v>
      </c>
      <c r="K7030" s="469">
        <f t="shared" si="599"/>
        <v>8.6158213223836508</v>
      </c>
      <c r="L7030" s="469">
        <f t="shared" si="600"/>
        <v>1.5821322383651193E-2</v>
      </c>
    </row>
    <row r="7031" spans="1:12">
      <c r="A7031" s="98" t="s">
        <v>126</v>
      </c>
      <c r="B7031" s="98">
        <f t="shared" si="597"/>
        <v>7</v>
      </c>
      <c r="C7031" s="98">
        <f t="shared" si="598"/>
        <v>0</v>
      </c>
      <c r="D7031" s="98">
        <f>D7030</f>
        <v>84</v>
      </c>
      <c r="E7031" s="98">
        <f t="shared" si="601"/>
        <v>49</v>
      </c>
      <c r="F7031" s="397">
        <f>F7030+(E7031-E7030)*(F7033-F7030)/(E7033-E7030)</f>
        <v>4.0443333333333333</v>
      </c>
      <c r="G7031" s="98">
        <v>15</v>
      </c>
      <c r="H7031" s="491">
        <f>H7030+(E7031-E7030)*(H7033-H7030)/(E7033-E7030)</f>
        <v>0.46207999999999999</v>
      </c>
      <c r="I7031" s="492">
        <f>I7030+(E7031-E7030)*(I7033-I7030)/(E7033-E7030)</f>
        <v>8.7333333333333325</v>
      </c>
      <c r="J7031" s="397">
        <f>J7030+(E7031-E7030)*(J7033-J7030)/(E7033-E7030)</f>
        <v>0.25413333333333332</v>
      </c>
      <c r="K7031" s="469">
        <f t="shared" si="599"/>
        <v>8.7524526777469998</v>
      </c>
      <c r="L7031" s="469">
        <f t="shared" si="600"/>
        <v>1.911934441366725E-2</v>
      </c>
    </row>
    <row r="7032" spans="1:12">
      <c r="A7032" s="98" t="s">
        <v>126</v>
      </c>
      <c r="B7032" s="98">
        <f t="shared" si="597"/>
        <v>7</v>
      </c>
      <c r="C7032" s="98">
        <f t="shared" si="598"/>
        <v>0</v>
      </c>
      <c r="D7032" s="98">
        <f>D7030</f>
        <v>84</v>
      </c>
      <c r="E7032" s="98">
        <f t="shared" si="601"/>
        <v>50</v>
      </c>
      <c r="F7032" s="397">
        <f>F7030+(E7032-E7030)*(F7033-F7030)/(E7033-E7030)</f>
        <v>4.0578666666666665</v>
      </c>
      <c r="G7032" s="98">
        <v>15</v>
      </c>
      <c r="H7032" s="491">
        <f>H7030+(E7032-E7030)*(H7033-H7030)/(E7033-E7030)</f>
        <v>0.45632300000000003</v>
      </c>
      <c r="I7032" s="492">
        <f>I7030+(E7032-E7030)*(I7033-I7030)/(E7033-E7030)</f>
        <v>8.8666666666666671</v>
      </c>
      <c r="J7032" s="397">
        <f>J7030+(E7032-E7030)*(J7033-J7030)/(E7033-E7030)</f>
        <v>0.24436666666666668</v>
      </c>
      <c r="K7032" s="469">
        <f t="shared" si="599"/>
        <v>8.8925315328542851</v>
      </c>
      <c r="L7032" s="469">
        <f t="shared" si="600"/>
        <v>2.5864866187617963E-2</v>
      </c>
    </row>
    <row r="7033" spans="1:12">
      <c r="A7033" s="480" t="s">
        <v>126</v>
      </c>
      <c r="B7033" s="480">
        <f t="shared" si="597"/>
        <v>7</v>
      </c>
      <c r="C7033" s="480">
        <f t="shared" si="598"/>
        <v>0</v>
      </c>
      <c r="D7033" s="480">
        <f>D7030</f>
        <v>84</v>
      </c>
      <c r="E7033" s="480">
        <f t="shared" si="601"/>
        <v>51</v>
      </c>
      <c r="F7033" s="484">
        <v>4.0713999999999997</v>
      </c>
      <c r="G7033" s="480">
        <v>15</v>
      </c>
      <c r="H7033" s="482">
        <v>0.45056600000000002</v>
      </c>
      <c r="I7033" s="483">
        <v>9</v>
      </c>
      <c r="J7033" s="484">
        <v>0.2346</v>
      </c>
      <c r="K7033" s="469">
        <f t="shared" si="599"/>
        <v>9.0361900365318277</v>
      </c>
      <c r="L7033" s="469">
        <f t="shared" si="600"/>
        <v>3.619003653182773E-2</v>
      </c>
    </row>
    <row r="7034" spans="1:12">
      <c r="A7034" s="98" t="s">
        <v>126</v>
      </c>
      <c r="B7034" s="98">
        <f t="shared" si="597"/>
        <v>7</v>
      </c>
      <c r="C7034" s="98">
        <f t="shared" si="598"/>
        <v>0</v>
      </c>
      <c r="D7034" s="98">
        <f>D7033</f>
        <v>84</v>
      </c>
      <c r="E7034" s="98">
        <f t="shared" si="601"/>
        <v>52</v>
      </c>
      <c r="F7034" s="397">
        <f>F7033+(E7034-E7033)*(F7036-F7033)/(E7036-E7033)</f>
        <v>4.0848333333333331</v>
      </c>
      <c r="G7034" s="98">
        <v>15</v>
      </c>
      <c r="H7034" s="491">
        <f>H7033+(E7034-E7033)*(H7036-H7033)/(E7036-E7033)</f>
        <v>0.4447376666666667</v>
      </c>
      <c r="I7034" s="492">
        <f>I7033+(E7034-E7033)*(I7036-I7033)/(E7036-E7033)</f>
        <v>9.1666666666666661</v>
      </c>
      <c r="J7034" s="397">
        <f>J7033+(E7034-E7033)*(J7036-J7033)/(E7036-E7033)</f>
        <v>0.22483333333333333</v>
      </c>
      <c r="K7034" s="469">
        <f t="shared" si="599"/>
        <v>9.1848153180938858</v>
      </c>
      <c r="L7034" s="469">
        <f t="shared" si="600"/>
        <v>1.8148651427219775E-2</v>
      </c>
    </row>
    <row r="7035" spans="1:12">
      <c r="A7035" s="98" t="s">
        <v>126</v>
      </c>
      <c r="B7035" s="98">
        <f t="shared" si="597"/>
        <v>7</v>
      </c>
      <c r="C7035" s="98">
        <f t="shared" si="598"/>
        <v>0</v>
      </c>
      <c r="D7035" s="98">
        <f>D7033</f>
        <v>84</v>
      </c>
      <c r="E7035" s="98">
        <f t="shared" si="601"/>
        <v>53</v>
      </c>
      <c r="F7035" s="397">
        <f>F7033+(E7035-E7033)*(F7036-F7033)/(E7036-E7033)</f>
        <v>4.0982666666666665</v>
      </c>
      <c r="G7035" s="98">
        <v>15</v>
      </c>
      <c r="H7035" s="491">
        <f>H7033+(E7035-E7033)*(H7036-H7033)/(E7036-E7033)</f>
        <v>0.43890933333333332</v>
      </c>
      <c r="I7035" s="492">
        <f>I7033+(E7035-E7033)*(I7036-I7033)/(E7036-E7033)</f>
        <v>9.3333333333333339</v>
      </c>
      <c r="J7035" s="397">
        <f>J7033+(E7035-E7033)*(J7036-J7033)/(E7036-E7033)</f>
        <v>0.21506666666666668</v>
      </c>
      <c r="K7035" s="469">
        <f t="shared" si="599"/>
        <v>9.3373878280100371</v>
      </c>
      <c r="L7035" s="469">
        <f t="shared" si="600"/>
        <v>4.0544946767031576E-3</v>
      </c>
    </row>
    <row r="7036" spans="1:12">
      <c r="A7036" s="480" t="s">
        <v>126</v>
      </c>
      <c r="B7036" s="480">
        <f t="shared" si="597"/>
        <v>7</v>
      </c>
      <c r="C7036" s="480">
        <f t="shared" si="598"/>
        <v>0</v>
      </c>
      <c r="D7036" s="480">
        <f>D7033</f>
        <v>84</v>
      </c>
      <c r="E7036" s="480">
        <f t="shared" si="601"/>
        <v>54</v>
      </c>
      <c r="F7036" s="484">
        <v>4.1116999999999999</v>
      </c>
      <c r="G7036" s="480">
        <v>15</v>
      </c>
      <c r="H7036" s="482">
        <v>0.43308099999999999</v>
      </c>
      <c r="I7036" s="483">
        <v>9.5</v>
      </c>
      <c r="J7036" s="484">
        <v>0.20530000000000001</v>
      </c>
      <c r="K7036" s="469">
        <f t="shared" si="599"/>
        <v>9.4940669297429352</v>
      </c>
      <c r="L7036" s="469">
        <f t="shared" si="600"/>
        <v>-5.9330702570647986E-3</v>
      </c>
    </row>
    <row r="7037" spans="1:12">
      <c r="A7037" s="98" t="s">
        <v>126</v>
      </c>
      <c r="B7037" s="98">
        <f t="shared" ref="B7037:B7100" si="602">INT(D7037/12)</f>
        <v>7</v>
      </c>
      <c r="C7037" s="98">
        <f t="shared" ref="C7037:C7100" si="603">D7037-B7037*12</f>
        <v>0</v>
      </c>
      <c r="D7037" s="98">
        <f>D7036</f>
        <v>84</v>
      </c>
      <c r="E7037" s="98">
        <f t="shared" si="601"/>
        <v>55</v>
      </c>
      <c r="F7037" s="397">
        <f>F7036+(E7037-E7036)*(F7039-F7036)/(E7039-E7036)</f>
        <v>4.125</v>
      </c>
      <c r="G7037" s="98">
        <v>15</v>
      </c>
      <c r="H7037" s="491">
        <f>H7036+(E7037-E7036)*(H7039-H7036)/(E7039-E7036)</f>
        <v>0.427174</v>
      </c>
      <c r="I7037" s="492">
        <f>I7036+(E7037-E7036)*(I7039-I7036)/(E7039-E7036)</f>
        <v>9.6666666666666661</v>
      </c>
      <c r="J7037" s="397">
        <f>J7036+(E7037-E7036)*(J7039-J7036)/(E7039-E7036)</f>
        <v>0.19550000000000001</v>
      </c>
      <c r="K7037" s="469">
        <f t="shared" si="599"/>
        <v>9.656486583921307</v>
      </c>
      <c r="L7037" s="469">
        <f t="shared" si="600"/>
        <v>-1.0180082745359087E-2</v>
      </c>
    </row>
    <row r="7038" spans="1:12">
      <c r="A7038" s="98" t="s">
        <v>126</v>
      </c>
      <c r="B7038" s="98">
        <f t="shared" si="602"/>
        <v>7</v>
      </c>
      <c r="C7038" s="98">
        <f t="shared" si="603"/>
        <v>0</v>
      </c>
      <c r="D7038" s="98">
        <f>D7036</f>
        <v>84</v>
      </c>
      <c r="E7038" s="98">
        <f t="shared" si="601"/>
        <v>56</v>
      </c>
      <c r="F7038" s="397">
        <f>F7036+(E7038-E7036)*(F7039-F7036)/(E7039-E7036)</f>
        <v>4.1383000000000001</v>
      </c>
      <c r="G7038" s="98">
        <v>15</v>
      </c>
      <c r="H7038" s="491">
        <f>H7036+(E7038-E7036)*(H7039-H7036)/(E7039-E7036)</f>
        <v>0.421267</v>
      </c>
      <c r="I7038" s="492">
        <f>I7036+(E7038-E7036)*(I7039-I7036)/(E7039-E7036)</f>
        <v>9.8333333333333339</v>
      </c>
      <c r="J7038" s="397">
        <f>J7036+(E7038-E7036)*(J7039-J7036)/(E7039-E7036)</f>
        <v>0.1857</v>
      </c>
      <c r="K7038" s="469">
        <f t="shared" si="599"/>
        <v>9.8234611303520101</v>
      </c>
      <c r="L7038" s="469">
        <f t="shared" si="600"/>
        <v>-9.8722029813238521E-3</v>
      </c>
    </row>
    <row r="7039" spans="1:12">
      <c r="A7039" s="480" t="s">
        <v>126</v>
      </c>
      <c r="B7039" s="480">
        <f t="shared" si="602"/>
        <v>7</v>
      </c>
      <c r="C7039" s="480">
        <f t="shared" si="603"/>
        <v>0</v>
      </c>
      <c r="D7039" s="480">
        <f>D7036</f>
        <v>84</v>
      </c>
      <c r="E7039" s="480">
        <f t="shared" si="601"/>
        <v>57</v>
      </c>
      <c r="F7039" s="484">
        <v>4.1516000000000002</v>
      </c>
      <c r="G7039" s="480">
        <v>15</v>
      </c>
      <c r="H7039" s="482">
        <v>0.41536000000000001</v>
      </c>
      <c r="I7039" s="483">
        <v>10</v>
      </c>
      <c r="J7039" s="484">
        <v>0.1759</v>
      </c>
      <c r="K7039" s="469">
        <f t="shared" si="599"/>
        <v>9.995184899845917</v>
      </c>
      <c r="L7039" s="469">
        <f t="shared" si="600"/>
        <v>-4.8151001540830407E-3</v>
      </c>
    </row>
    <row r="7040" spans="1:12">
      <c r="A7040" s="98" t="s">
        <v>126</v>
      </c>
      <c r="B7040" s="98">
        <f t="shared" si="602"/>
        <v>7</v>
      </c>
      <c r="C7040" s="98">
        <f t="shared" si="603"/>
        <v>0</v>
      </c>
      <c r="D7040" s="98">
        <f>D7039</f>
        <v>84</v>
      </c>
      <c r="E7040" s="98">
        <f t="shared" si="601"/>
        <v>58</v>
      </c>
      <c r="F7040" s="397">
        <f>F7039+(E7040-E7039)*(F7042-F7039)/(E7042-E7039)</f>
        <v>4.1647666666666669</v>
      </c>
      <c r="G7040" s="98">
        <v>15</v>
      </c>
      <c r="H7040" s="491">
        <f>H7039+(E7040-E7039)*(H7042-H7039)/(E7042-E7039)</f>
        <v>0.40936666666666666</v>
      </c>
      <c r="I7040" s="492">
        <f>I7039+(E7040-E7039)*(I7042-I7039)/(E7042-E7039)</f>
        <v>10.166666666666666</v>
      </c>
      <c r="J7040" s="397">
        <f>J7039+(E7040-E7039)*(J7042-J7039)/(E7042-E7039)</f>
        <v>0.16613333333333333</v>
      </c>
      <c r="K7040" s="469">
        <f t="shared" si="599"/>
        <v>10.173682924843254</v>
      </c>
      <c r="L7040" s="469">
        <f t="shared" si="600"/>
        <v>7.0162581765877974E-3</v>
      </c>
    </row>
    <row r="7041" spans="1:12">
      <c r="A7041" s="98" t="s">
        <v>126</v>
      </c>
      <c r="B7041" s="98">
        <f t="shared" si="602"/>
        <v>7</v>
      </c>
      <c r="C7041" s="98">
        <f t="shared" si="603"/>
        <v>0</v>
      </c>
      <c r="D7041" s="98">
        <f>D7039</f>
        <v>84</v>
      </c>
      <c r="E7041" s="98">
        <f t="shared" si="601"/>
        <v>59</v>
      </c>
      <c r="F7041" s="397">
        <f>F7039+(E7041-E7039)*(F7042-F7039)/(E7042-E7039)</f>
        <v>4.1779333333333328</v>
      </c>
      <c r="G7041" s="98">
        <v>15</v>
      </c>
      <c r="H7041" s="491">
        <f>H7039+(E7041-E7039)*(H7042-H7039)/(E7042-E7039)</f>
        <v>0.40337333333333336</v>
      </c>
      <c r="I7041" s="492">
        <f>I7039+(E7041-E7039)*(I7042-I7039)/(E7042-E7039)</f>
        <v>10.333333333333334</v>
      </c>
      <c r="J7041" s="397">
        <f>J7039+(E7041-E7039)*(J7042-J7039)/(E7042-E7039)</f>
        <v>0.15636666666666668</v>
      </c>
      <c r="K7041" s="469">
        <f t="shared" si="599"/>
        <v>10.357485208078536</v>
      </c>
      <c r="L7041" s="469">
        <f t="shared" si="600"/>
        <v>2.4151874745202306E-2</v>
      </c>
    </row>
    <row r="7042" spans="1:12">
      <c r="A7042" s="480" t="s">
        <v>126</v>
      </c>
      <c r="B7042" s="480">
        <f t="shared" si="602"/>
        <v>7</v>
      </c>
      <c r="C7042" s="480">
        <f t="shared" si="603"/>
        <v>0</v>
      </c>
      <c r="D7042" s="480">
        <f>D7039</f>
        <v>84</v>
      </c>
      <c r="E7042" s="480">
        <f t="shared" si="601"/>
        <v>60</v>
      </c>
      <c r="F7042" s="484">
        <v>4.1910999999999996</v>
      </c>
      <c r="G7042" s="480">
        <v>15</v>
      </c>
      <c r="H7042" s="482">
        <v>0.39738000000000001</v>
      </c>
      <c r="I7042" s="483">
        <v>10.5</v>
      </c>
      <c r="J7042" s="484">
        <v>0.14660000000000001</v>
      </c>
      <c r="K7042" s="469">
        <f t="shared" si="599"/>
        <v>10.546831747949065</v>
      </c>
      <c r="L7042" s="469">
        <f t="shared" si="600"/>
        <v>4.6831747949065416E-2</v>
      </c>
    </row>
    <row r="7043" spans="1:12">
      <c r="A7043" s="98" t="s">
        <v>126</v>
      </c>
      <c r="B7043" s="98">
        <f t="shared" si="602"/>
        <v>7</v>
      </c>
      <c r="C7043" s="98">
        <f t="shared" si="603"/>
        <v>0</v>
      </c>
      <c r="D7043" s="98">
        <f>D7042</f>
        <v>84</v>
      </c>
      <c r="E7043" s="98">
        <f t="shared" si="601"/>
        <v>61</v>
      </c>
      <c r="F7043" s="397">
        <f>F7042+(E7043-E7042)*(F7045-F7042)/(E7045-E7042)</f>
        <v>4.2041333333333331</v>
      </c>
      <c r="G7043" s="98">
        <v>15</v>
      </c>
      <c r="H7043" s="491">
        <f>H7042+(E7043-E7042)*(H7045-H7042)/(E7045-E7042)</f>
        <v>0.391293</v>
      </c>
      <c r="I7043" s="492">
        <f>I7042+(E7043-E7042)*(I7045-I7042)/(E7045-E7042)</f>
        <v>10.733333333333333</v>
      </c>
      <c r="J7043" s="397">
        <f>J7042+(E7043-E7042)*(J7045-J7042)/(E7045-E7042)</f>
        <v>0.13683333333333333</v>
      </c>
      <c r="K7043" s="469">
        <f t="shared" si="599"/>
        <v>10.744207878324767</v>
      </c>
      <c r="L7043" s="469">
        <f t="shared" si="600"/>
        <v>1.0874544991434476E-2</v>
      </c>
    </row>
    <row r="7044" spans="1:12">
      <c r="A7044" s="98" t="s">
        <v>126</v>
      </c>
      <c r="B7044" s="98">
        <f t="shared" si="602"/>
        <v>7</v>
      </c>
      <c r="C7044" s="98">
        <f t="shared" si="603"/>
        <v>0</v>
      </c>
      <c r="D7044" s="98">
        <f>D7042</f>
        <v>84</v>
      </c>
      <c r="E7044" s="98">
        <f t="shared" si="601"/>
        <v>62</v>
      </c>
      <c r="F7044" s="397">
        <f>F7042+(E7044-E7042)*(F7045-F7042)/(E7045-E7042)</f>
        <v>4.2171666666666665</v>
      </c>
      <c r="G7044" s="98">
        <v>15</v>
      </c>
      <c r="H7044" s="491">
        <f>H7042+(E7044-E7042)*(H7045-H7042)/(E7045-E7042)</f>
        <v>0.38520599999999999</v>
      </c>
      <c r="I7044" s="492">
        <f>I7042+(E7044-E7042)*(I7045-I7042)/(E7045-E7042)</f>
        <v>10.966666666666667</v>
      </c>
      <c r="J7044" s="397">
        <f>J7042+(E7044-E7042)*(J7045-J7042)/(E7045-E7042)</f>
        <v>0.12706666666666666</v>
      </c>
      <c r="K7044" s="469">
        <f t="shared" si="599"/>
        <v>10.947821858088053</v>
      </c>
      <c r="L7044" s="469">
        <f t="shared" si="600"/>
        <v>-1.8844808578613481E-2</v>
      </c>
    </row>
    <row r="7045" spans="1:12">
      <c r="A7045" s="480" t="s">
        <v>126</v>
      </c>
      <c r="B7045" s="480">
        <f t="shared" si="602"/>
        <v>7</v>
      </c>
      <c r="C7045" s="480">
        <f t="shared" si="603"/>
        <v>0</v>
      </c>
      <c r="D7045" s="480">
        <f>D7042</f>
        <v>84</v>
      </c>
      <c r="E7045" s="480">
        <f t="shared" si="601"/>
        <v>63</v>
      </c>
      <c r="F7045" s="484">
        <v>4.2302</v>
      </c>
      <c r="G7045" s="480">
        <v>15</v>
      </c>
      <c r="H7045" s="482">
        <v>0.37911899999999998</v>
      </c>
      <c r="I7045" s="483">
        <v>11.2</v>
      </c>
      <c r="J7045" s="484">
        <v>0.1173</v>
      </c>
      <c r="K7045" s="469">
        <f t="shared" si="599"/>
        <v>11.157974145321127</v>
      </c>
      <c r="L7045" s="469">
        <f t="shared" si="600"/>
        <v>-4.2025854678872321E-2</v>
      </c>
    </row>
    <row r="7046" spans="1:12">
      <c r="A7046" s="98" t="s">
        <v>126</v>
      </c>
      <c r="B7046" s="98">
        <f t="shared" si="602"/>
        <v>7</v>
      </c>
      <c r="C7046" s="98">
        <f t="shared" si="603"/>
        <v>0</v>
      </c>
      <c r="D7046" s="98">
        <f>D7045</f>
        <v>84</v>
      </c>
      <c r="E7046" s="98">
        <f t="shared" si="601"/>
        <v>64</v>
      </c>
      <c r="F7046" s="397">
        <f>F7045+(E7046-E7045)*(F7048-F7045)/(E7048-E7045)</f>
        <v>4.2431000000000001</v>
      </c>
      <c r="G7046" s="98">
        <v>15</v>
      </c>
      <c r="H7046" s="491">
        <f>H7045+(E7046-E7045)*(H7048-H7045)/(E7048-E7045)</f>
        <v>0.37293066666666663</v>
      </c>
      <c r="I7046" s="492">
        <f>I7045+(E7046-E7045)*(I7048-I7045)/(E7048-E7045)</f>
        <v>11.4</v>
      </c>
      <c r="J7046" s="397">
        <f>J7045+(E7046-E7045)*(J7048-J7045)/(E7048-E7045)</f>
        <v>0.10753333333333333</v>
      </c>
      <c r="K7046" s="469">
        <f t="shared" si="599"/>
        <v>11.377718110247482</v>
      </c>
      <c r="L7046" s="469">
        <f t="shared" si="600"/>
        <v>-2.2281889752518325E-2</v>
      </c>
    </row>
    <row r="7047" spans="1:12">
      <c r="A7047" s="98" t="s">
        <v>126</v>
      </c>
      <c r="B7047" s="98">
        <f t="shared" si="602"/>
        <v>7</v>
      </c>
      <c r="C7047" s="98">
        <f t="shared" si="603"/>
        <v>0</v>
      </c>
      <c r="D7047" s="98">
        <f>D7045</f>
        <v>84</v>
      </c>
      <c r="E7047" s="98">
        <f t="shared" si="601"/>
        <v>65</v>
      </c>
      <c r="F7047" s="397">
        <f>F7045+(E7047-E7045)*(F7048-F7045)/(E7048-E7045)</f>
        <v>4.2560000000000002</v>
      </c>
      <c r="G7047" s="98">
        <v>15</v>
      </c>
      <c r="H7047" s="491">
        <f>H7045+(E7047-E7045)*(H7048-H7045)/(E7048-E7045)</f>
        <v>0.36674233333333334</v>
      </c>
      <c r="I7047" s="492">
        <f>I7045+(E7047-E7045)*(I7048-I7045)/(E7048-E7045)</f>
        <v>11.6</v>
      </c>
      <c r="J7047" s="397">
        <f>J7045+(E7047-E7045)*(J7048-J7045)/(E7048-E7045)</f>
        <v>9.7766666666666668E-2</v>
      </c>
      <c r="K7047" s="469">
        <f t="shared" si="599"/>
        <v>11.604877902469218</v>
      </c>
      <c r="L7047" s="469">
        <f t="shared" si="600"/>
        <v>4.8779024692180428E-3</v>
      </c>
    </row>
    <row r="7048" spans="1:12">
      <c r="A7048" s="480" t="s">
        <v>126</v>
      </c>
      <c r="B7048" s="480">
        <f t="shared" si="602"/>
        <v>7</v>
      </c>
      <c r="C7048" s="480">
        <f t="shared" si="603"/>
        <v>0</v>
      </c>
      <c r="D7048" s="480">
        <f>D7045</f>
        <v>84</v>
      </c>
      <c r="E7048" s="480">
        <f t="shared" si="601"/>
        <v>66</v>
      </c>
      <c r="F7048" s="484">
        <v>4.2689000000000004</v>
      </c>
      <c r="G7048" s="480">
        <v>15</v>
      </c>
      <c r="H7048" s="482">
        <v>0.36055399999999999</v>
      </c>
      <c r="I7048" s="483">
        <v>11.8</v>
      </c>
      <c r="J7048" s="484">
        <v>8.7999999999999995E-2</v>
      </c>
      <c r="K7048" s="469">
        <f t="shared" si="599"/>
        <v>11.839835364466905</v>
      </c>
      <c r="L7048" s="469">
        <f t="shared" si="600"/>
        <v>3.9835364466904721E-2</v>
      </c>
    </row>
    <row r="7049" spans="1:12">
      <c r="A7049" s="98" t="s">
        <v>126</v>
      </c>
      <c r="B7049" s="98">
        <f t="shared" si="602"/>
        <v>7</v>
      </c>
      <c r="C7049" s="98">
        <f t="shared" si="603"/>
        <v>0</v>
      </c>
      <c r="D7049" s="98">
        <f>D7048</f>
        <v>84</v>
      </c>
      <c r="E7049" s="98">
        <f t="shared" si="601"/>
        <v>67</v>
      </c>
      <c r="F7049" s="397">
        <f>F7048+(E7049-E7048)*(F7051-F7048)/(E7051-E7048)</f>
        <v>4.2817333333333334</v>
      </c>
      <c r="G7049" s="98">
        <v>15</v>
      </c>
      <c r="H7049" s="491">
        <f>H7048+(E7049-E7048)*(H7051-H7048)/(E7051-E7048)</f>
        <v>0.35425600000000002</v>
      </c>
      <c r="I7049" s="492">
        <f>I7048+(E7049-E7048)*(I7051-I7048)/(E7051-E7048)</f>
        <v>12.066666666666666</v>
      </c>
      <c r="J7049" s="397">
        <f>J7048+(E7049-E7048)*(J7051-J7048)/(E7051-E7048)</f>
        <v>7.8199999999999992E-2</v>
      </c>
      <c r="K7049" s="469">
        <f t="shared" si="599"/>
        <v>12.086551345166583</v>
      </c>
      <c r="L7049" s="469">
        <f t="shared" si="600"/>
        <v>1.988467849991693E-2</v>
      </c>
    </row>
    <row r="7050" spans="1:12">
      <c r="A7050" s="98" t="s">
        <v>126</v>
      </c>
      <c r="B7050" s="98">
        <f t="shared" si="602"/>
        <v>7</v>
      </c>
      <c r="C7050" s="98">
        <f t="shared" si="603"/>
        <v>0</v>
      </c>
      <c r="D7050" s="98">
        <f>D7048</f>
        <v>84</v>
      </c>
      <c r="E7050" s="98">
        <f t="shared" si="601"/>
        <v>68</v>
      </c>
      <c r="F7050" s="397">
        <f>F7048+(E7050-E7048)*(F7051-F7048)/(E7051-E7048)</f>
        <v>4.2945666666666673</v>
      </c>
      <c r="G7050" s="98">
        <v>15</v>
      </c>
      <c r="H7050" s="491">
        <f>H7048+(E7050-E7048)*(H7051-H7048)/(E7051-E7048)</f>
        <v>0.34795799999999999</v>
      </c>
      <c r="I7050" s="492">
        <f>I7048+(E7050-E7048)*(I7051-I7048)/(E7051-E7048)</f>
        <v>12.333333333333334</v>
      </c>
      <c r="J7050" s="397">
        <f>J7048+(E7050-E7048)*(J7051-J7048)/(E7051-E7048)</f>
        <v>6.8400000000000002E-2</v>
      </c>
      <c r="K7050" s="469">
        <f t="shared" si="599"/>
        <v>12.342198387928047</v>
      </c>
      <c r="L7050" s="469">
        <f t="shared" si="600"/>
        <v>8.8650545947128734E-3</v>
      </c>
    </row>
    <row r="7051" spans="1:12">
      <c r="A7051" s="480" t="s">
        <v>126</v>
      </c>
      <c r="B7051" s="480">
        <f t="shared" si="602"/>
        <v>7</v>
      </c>
      <c r="C7051" s="480">
        <f t="shared" si="603"/>
        <v>0</v>
      </c>
      <c r="D7051" s="480">
        <f>D7048</f>
        <v>84</v>
      </c>
      <c r="E7051" s="480">
        <f t="shared" si="601"/>
        <v>69</v>
      </c>
      <c r="F7051" s="484">
        <v>4.3074000000000003</v>
      </c>
      <c r="G7051" s="480">
        <v>15</v>
      </c>
      <c r="H7051" s="482">
        <v>0.34166000000000002</v>
      </c>
      <c r="I7051" s="483">
        <v>12.6</v>
      </c>
      <c r="J7051" s="484">
        <v>5.8599999999999999E-2</v>
      </c>
      <c r="K7051" s="469">
        <f t="shared" ref="K7051:K7114" si="604">F7051/H7051</f>
        <v>12.607270385763625</v>
      </c>
      <c r="L7051" s="469">
        <f t="shared" ref="L7051:L7114" si="605">K7051-I7051</f>
        <v>7.2703857636255975E-3</v>
      </c>
    </row>
    <row r="7052" spans="1:12">
      <c r="A7052" s="98" t="s">
        <v>126</v>
      </c>
      <c r="B7052" s="98">
        <f t="shared" si="602"/>
        <v>7</v>
      </c>
      <c r="C7052" s="98">
        <f t="shared" si="603"/>
        <v>0</v>
      </c>
      <c r="D7052" s="98">
        <f>D7051</f>
        <v>84</v>
      </c>
      <c r="E7052" s="98">
        <f t="shared" si="601"/>
        <v>70</v>
      </c>
      <c r="F7052" s="397">
        <f>F7051+(E7052-E7051)*(F7054-F7051)/(E7054-E7051)</f>
        <v>4.3200666666666665</v>
      </c>
      <c r="G7052" s="98">
        <v>15</v>
      </c>
      <c r="H7052" s="491">
        <f>H7051+(E7052-E7051)*(H7054-H7051)/(E7054-E7051)</f>
        <v>0.33524399999999999</v>
      </c>
      <c r="I7052" s="492">
        <f>I7051+(E7052-E7051)*(I7054-I7051)/(E7054-E7051)</f>
        <v>12.9</v>
      </c>
      <c r="J7052" s="397">
        <f>J7051+(E7052-E7051)*(J7054-J7051)/(E7054-E7051)</f>
        <v>4.8833333333333333E-2</v>
      </c>
      <c r="K7052" s="469">
        <f t="shared" si="604"/>
        <v>12.886335524772006</v>
      </c>
      <c r="L7052" s="469">
        <f t="shared" si="605"/>
        <v>-1.3664475227994188E-2</v>
      </c>
    </row>
    <row r="7053" spans="1:12">
      <c r="A7053" s="98" t="s">
        <v>126</v>
      </c>
      <c r="B7053" s="98">
        <f t="shared" si="602"/>
        <v>7</v>
      </c>
      <c r="C7053" s="98">
        <f t="shared" si="603"/>
        <v>0</v>
      </c>
      <c r="D7053" s="98">
        <f>D7051</f>
        <v>84</v>
      </c>
      <c r="E7053" s="98">
        <f t="shared" si="601"/>
        <v>71</v>
      </c>
      <c r="F7053" s="397">
        <f>F7051+(E7053-E7051)*(F7054-F7051)/(E7054-E7051)</f>
        <v>4.3327333333333335</v>
      </c>
      <c r="G7053" s="98">
        <v>15</v>
      </c>
      <c r="H7053" s="491">
        <f>H7051+(E7053-E7051)*(H7054-H7051)/(E7054-E7051)</f>
        <v>0.32882800000000001</v>
      </c>
      <c r="I7053" s="492">
        <f>I7051+(E7053-E7051)*(I7054-I7051)/(E7054-E7051)</f>
        <v>13.2</v>
      </c>
      <c r="J7053" s="397">
        <f>J7051+(E7053-E7051)*(J7054-J7051)/(E7054-E7051)</f>
        <v>3.9066666666666666E-2</v>
      </c>
      <c r="K7053" s="469">
        <f t="shared" si="604"/>
        <v>13.17629074571914</v>
      </c>
      <c r="L7053" s="469">
        <f t="shared" si="605"/>
        <v>-2.3709254280859682E-2</v>
      </c>
    </row>
    <row r="7054" spans="1:12">
      <c r="A7054" s="480" t="s">
        <v>126</v>
      </c>
      <c r="B7054" s="480">
        <f t="shared" si="602"/>
        <v>7</v>
      </c>
      <c r="C7054" s="480">
        <f t="shared" si="603"/>
        <v>0</v>
      </c>
      <c r="D7054" s="480">
        <f>D7051</f>
        <v>84</v>
      </c>
      <c r="E7054" s="480">
        <f t="shared" si="601"/>
        <v>72</v>
      </c>
      <c r="F7054" s="484">
        <v>4.3453999999999997</v>
      </c>
      <c r="G7054" s="480">
        <v>15</v>
      </c>
      <c r="H7054" s="482">
        <v>0.32241199999999998</v>
      </c>
      <c r="I7054" s="483">
        <v>13.5</v>
      </c>
      <c r="J7054" s="484">
        <v>2.93E-2</v>
      </c>
      <c r="K7054" s="469">
        <f t="shared" si="604"/>
        <v>13.477786186618363</v>
      </c>
      <c r="L7054" s="469">
        <f t="shared" si="605"/>
        <v>-2.2213813381636527E-2</v>
      </c>
    </row>
    <row r="7055" spans="1:12">
      <c r="A7055" s="98" t="s">
        <v>126</v>
      </c>
      <c r="B7055" s="98">
        <f t="shared" si="602"/>
        <v>7</v>
      </c>
      <c r="C7055" s="98">
        <f t="shared" si="603"/>
        <v>0</v>
      </c>
      <c r="D7055" s="98">
        <f>D7054</f>
        <v>84</v>
      </c>
      <c r="E7055" s="98">
        <f t="shared" si="601"/>
        <v>73</v>
      </c>
      <c r="F7055" s="397">
        <f>F7054+(E7055-E7054)*(F7057-F7054)/(E7057-E7054)</f>
        <v>4.3579999999999997</v>
      </c>
      <c r="G7055" s="98">
        <v>15</v>
      </c>
      <c r="H7055" s="491">
        <f>H7054+(E7055-E7054)*(H7057-H7054)/(E7057-E7054)</f>
        <v>0.31586966666666666</v>
      </c>
      <c r="I7055" s="492">
        <f>I7054+(E7055-E7054)*(I7057-I7054)/(E7057-E7054)</f>
        <v>13.833333333333334</v>
      </c>
      <c r="J7055" s="397">
        <f>J7054+(E7055-E7054)*(J7057-J7054)/(E7057-E7054)</f>
        <v>1.9533333333333333E-2</v>
      </c>
      <c r="K7055" s="469">
        <f t="shared" si="604"/>
        <v>13.796829705078782</v>
      </c>
      <c r="L7055" s="469">
        <f t="shared" si="605"/>
        <v>-3.6503628254552112E-2</v>
      </c>
    </row>
    <row r="7056" spans="1:12">
      <c r="A7056" s="98" t="s">
        <v>126</v>
      </c>
      <c r="B7056" s="98">
        <f t="shared" si="602"/>
        <v>7</v>
      </c>
      <c r="C7056" s="98">
        <f t="shared" si="603"/>
        <v>0</v>
      </c>
      <c r="D7056" s="98">
        <f>D7054</f>
        <v>84</v>
      </c>
      <c r="E7056" s="98">
        <f t="shared" si="601"/>
        <v>74</v>
      </c>
      <c r="F7056" s="397">
        <f>F7054+(E7056-E7054)*(F7057-F7054)/(E7057-E7054)</f>
        <v>4.3706000000000005</v>
      </c>
      <c r="G7056" s="98">
        <v>15</v>
      </c>
      <c r="H7056" s="491">
        <f>H7054+(E7056-E7054)*(H7057-H7054)/(E7057-E7054)</f>
        <v>0.30932733333333334</v>
      </c>
      <c r="I7056" s="492">
        <f>I7054+(E7056-E7054)*(I7057-I7054)/(E7057-E7054)</f>
        <v>14.166666666666666</v>
      </c>
      <c r="J7056" s="397">
        <f>J7054+(E7056-E7054)*(J7057-J7054)/(E7057-E7054)</f>
        <v>9.7666666666666666E-3</v>
      </c>
      <c r="K7056" s="469">
        <f t="shared" si="604"/>
        <v>14.129368888620686</v>
      </c>
      <c r="L7056" s="469">
        <f t="shared" si="605"/>
        <v>-3.7297778045980223E-2</v>
      </c>
    </row>
    <row r="7057" spans="1:12">
      <c r="A7057" s="480" t="s">
        <v>126</v>
      </c>
      <c r="B7057" s="480">
        <f t="shared" si="602"/>
        <v>7</v>
      </c>
      <c r="C7057" s="480">
        <f t="shared" si="603"/>
        <v>0</v>
      </c>
      <c r="D7057" s="480">
        <f>D7054</f>
        <v>84</v>
      </c>
      <c r="E7057" s="480">
        <f t="shared" si="601"/>
        <v>75</v>
      </c>
      <c r="F7057" s="484">
        <v>4.3832000000000004</v>
      </c>
      <c r="G7057" s="480">
        <v>15</v>
      </c>
      <c r="H7057" s="482">
        <v>0.30278500000000003</v>
      </c>
      <c r="I7057" s="483">
        <v>14.5</v>
      </c>
      <c r="J7057" s="484">
        <v>0</v>
      </c>
      <c r="K7057" s="469">
        <f t="shared" si="604"/>
        <v>14.476278547484188</v>
      </c>
      <c r="L7057" s="469">
        <f t="shared" si="605"/>
        <v>-2.3721452515811592E-2</v>
      </c>
    </row>
    <row r="7058" spans="1:12">
      <c r="A7058" s="98" t="s">
        <v>126</v>
      </c>
      <c r="B7058" s="98">
        <f t="shared" si="602"/>
        <v>7</v>
      </c>
      <c r="C7058" s="98">
        <f t="shared" si="603"/>
        <v>0</v>
      </c>
      <c r="D7058" s="98">
        <f>D7057</f>
        <v>84</v>
      </c>
      <c r="E7058" s="98">
        <f t="shared" si="601"/>
        <v>76</v>
      </c>
      <c r="F7058" s="397">
        <f>F7057+(E7058-E7057)*(F7060-F7057)/(E7060-E7057)</f>
        <v>4.3956666666666671</v>
      </c>
      <c r="G7058" s="98">
        <v>15</v>
      </c>
      <c r="H7058" s="491">
        <f>H7057+(E7058-E7057)*(H7060-H7057)/(E7060-E7057)</f>
        <v>0.29610700000000001</v>
      </c>
      <c r="I7058" s="492">
        <f>I7057+(E7058-E7057)*(I7060-I7057)/(E7060-E7057)</f>
        <v>14.866666666666667</v>
      </c>
      <c r="J7058" s="493">
        <f>J7057+(E7058-E7057)*(J7060-J7057)/(E7060-E7057)</f>
        <v>0</v>
      </c>
      <c r="K7058" s="469">
        <f t="shared" si="604"/>
        <v>14.844859009299567</v>
      </c>
      <c r="L7058" s="469">
        <f t="shared" si="605"/>
        <v>-2.1807657367100219E-2</v>
      </c>
    </row>
    <row r="7059" spans="1:12">
      <c r="A7059" s="98" t="s">
        <v>126</v>
      </c>
      <c r="B7059" s="98">
        <f t="shared" si="602"/>
        <v>7</v>
      </c>
      <c r="C7059" s="98">
        <f t="shared" si="603"/>
        <v>0</v>
      </c>
      <c r="D7059" s="98">
        <f>D7057</f>
        <v>84</v>
      </c>
      <c r="E7059" s="98">
        <f t="shared" si="601"/>
        <v>77</v>
      </c>
      <c r="F7059" s="397">
        <f>F7057+(E7059-E7057)*(F7060-F7057)/(E7060-E7057)</f>
        <v>4.4081333333333337</v>
      </c>
      <c r="G7059" s="98">
        <v>15</v>
      </c>
      <c r="H7059" s="491">
        <f>H7057+(E7059-E7057)*(H7060-H7057)/(E7060-E7057)</f>
        <v>0.28942899999999999</v>
      </c>
      <c r="I7059" s="492">
        <f>I7057+(E7059-E7057)*(I7060-I7057)/(E7060-E7057)</f>
        <v>15.233333333333333</v>
      </c>
      <c r="J7059" s="493">
        <f>J7057+(E7059-E7057)*(J7060-J7057)/(E7060-E7057)</f>
        <v>0</v>
      </c>
      <c r="K7059" s="469">
        <f t="shared" si="604"/>
        <v>15.23044799703324</v>
      </c>
      <c r="L7059" s="469">
        <f t="shared" si="605"/>
        <v>-2.885336300092689E-3</v>
      </c>
    </row>
    <row r="7060" spans="1:12">
      <c r="A7060" s="480" t="s">
        <v>126</v>
      </c>
      <c r="B7060" s="480">
        <f t="shared" si="602"/>
        <v>7</v>
      </c>
      <c r="C7060" s="480">
        <f t="shared" si="603"/>
        <v>0</v>
      </c>
      <c r="D7060" s="480">
        <f>D7057</f>
        <v>84</v>
      </c>
      <c r="E7060" s="480">
        <f t="shared" ref="E7060:E7066" si="606">E7059+1</f>
        <v>78</v>
      </c>
      <c r="F7060" s="484">
        <v>4.4206000000000003</v>
      </c>
      <c r="G7060" s="480">
        <v>15</v>
      </c>
      <c r="H7060" s="482">
        <v>0.28275099999999997</v>
      </c>
      <c r="I7060" s="483">
        <v>15.6</v>
      </c>
      <c r="J7060" s="493">
        <v>0</v>
      </c>
      <c r="K7060" s="469">
        <f t="shared" si="604"/>
        <v>15.634250630413334</v>
      </c>
      <c r="L7060" s="469">
        <f t="shared" si="605"/>
        <v>3.4250630413334093E-2</v>
      </c>
    </row>
    <row r="7061" spans="1:12">
      <c r="A7061" s="98" t="s">
        <v>126</v>
      </c>
      <c r="B7061" s="98">
        <f t="shared" si="602"/>
        <v>7</v>
      </c>
      <c r="C7061" s="98">
        <f t="shared" si="603"/>
        <v>0</v>
      </c>
      <c r="D7061" s="98">
        <f>D7060</f>
        <v>84</v>
      </c>
      <c r="E7061" s="98">
        <f t="shared" si="606"/>
        <v>79</v>
      </c>
      <c r="F7061" s="397">
        <f>F7060+(E7061-E7060)*(F7063-F7060)/(E7063-E7060)</f>
        <v>4.4329666666666672</v>
      </c>
      <c r="G7061" s="98">
        <v>15</v>
      </c>
      <c r="H7061" s="491">
        <f>H7060+(E7061-E7060)*(H7063-H7060)/(E7063-E7060)</f>
        <v>0.27592833333333333</v>
      </c>
      <c r="I7061" s="492">
        <f>I7060+(E7061-E7060)*(I7063-I7060)/(E7063-E7060)</f>
        <v>16.066666666666666</v>
      </c>
      <c r="J7061" s="493">
        <f>J7060+(E7061-E7060)*(J7063-J7060)/(E7063-E7060)</f>
        <v>0</v>
      </c>
      <c r="K7061" s="469">
        <f t="shared" si="604"/>
        <v>16.065645064841718</v>
      </c>
      <c r="L7061" s="469">
        <f t="shared" si="605"/>
        <v>-1.0216018249487036E-3</v>
      </c>
    </row>
    <row r="7062" spans="1:12">
      <c r="A7062" s="98" t="s">
        <v>126</v>
      </c>
      <c r="B7062" s="98">
        <f t="shared" si="602"/>
        <v>7</v>
      </c>
      <c r="C7062" s="98">
        <f t="shared" si="603"/>
        <v>0</v>
      </c>
      <c r="D7062" s="98">
        <f>D7060</f>
        <v>84</v>
      </c>
      <c r="E7062" s="98">
        <f t="shared" si="606"/>
        <v>80</v>
      </c>
      <c r="F7062" s="397">
        <f>F7060+(E7062-E7060)*(F7063-F7060)/(E7063-E7060)</f>
        <v>4.4453333333333331</v>
      </c>
      <c r="G7062" s="98">
        <v>15</v>
      </c>
      <c r="H7062" s="491">
        <f>H7060+(E7062-E7060)*(H7063-H7060)/(E7063-E7060)</f>
        <v>0.26910566666666663</v>
      </c>
      <c r="I7062" s="492">
        <f>I7060+(E7062-E7060)*(I7063-I7060)/(E7063-E7060)</f>
        <v>16.533333333333331</v>
      </c>
      <c r="J7062" s="493">
        <f>J7060+(E7062-E7060)*(J7063-J7060)/(E7063-E7060)</f>
        <v>0</v>
      </c>
      <c r="K7062" s="469">
        <f t="shared" si="604"/>
        <v>16.518913883889478</v>
      </c>
      <c r="L7062" s="469">
        <f t="shared" si="605"/>
        <v>-1.4419449443852983E-2</v>
      </c>
    </row>
    <row r="7063" spans="1:12">
      <c r="A7063" s="480" t="s">
        <v>126</v>
      </c>
      <c r="B7063" s="480">
        <f t="shared" si="602"/>
        <v>7</v>
      </c>
      <c r="C7063" s="480">
        <f t="shared" si="603"/>
        <v>0</v>
      </c>
      <c r="D7063" s="480">
        <f>D7060</f>
        <v>84</v>
      </c>
      <c r="E7063" s="480">
        <f t="shared" si="606"/>
        <v>81</v>
      </c>
      <c r="F7063" s="484">
        <v>4.4577</v>
      </c>
      <c r="G7063" s="480">
        <v>15</v>
      </c>
      <c r="H7063" s="482">
        <v>0.26228299999999999</v>
      </c>
      <c r="I7063" s="483">
        <v>17</v>
      </c>
      <c r="J7063" s="493">
        <v>0</v>
      </c>
      <c r="K7063" s="469">
        <f t="shared" si="604"/>
        <v>16.995764117384656</v>
      </c>
      <c r="L7063" s="469">
        <f t="shared" si="605"/>
        <v>-4.2358826153439111E-3</v>
      </c>
    </row>
    <row r="7064" spans="1:12">
      <c r="A7064" s="98" t="s">
        <v>126</v>
      </c>
      <c r="B7064" s="98">
        <f t="shared" si="602"/>
        <v>7</v>
      </c>
      <c r="C7064" s="98">
        <f t="shared" si="603"/>
        <v>0</v>
      </c>
      <c r="D7064" s="98">
        <f>D7063</f>
        <v>84</v>
      </c>
      <c r="E7064" s="98">
        <f t="shared" si="606"/>
        <v>82</v>
      </c>
      <c r="F7064" s="397">
        <f>F7063+(E7064-E7063)*(F7066-F7063)/(E7066-E7063)</f>
        <v>4.4699666666666671</v>
      </c>
      <c r="G7064" s="98">
        <v>15</v>
      </c>
      <c r="H7064" s="491">
        <f>H7063+(E7064-E7063)*(H7066-H7063)/(E7066-E7063)</f>
        <v>0.25530533333333333</v>
      </c>
      <c r="I7064" s="492">
        <f>I7063+(E7064-E7063)*(I7066-I7063)/(E7066-E7063)</f>
        <v>17.533333333333335</v>
      </c>
      <c r="J7064" s="493">
        <f>J7063+(E7064-E7063)*(J7066-J7063)/(E7066-E7063)</f>
        <v>0</v>
      </c>
      <c r="K7064" s="469">
        <f t="shared" si="604"/>
        <v>17.508316838922287</v>
      </c>
      <c r="L7064" s="469">
        <f t="shared" si="605"/>
        <v>-2.5016494411048029E-2</v>
      </c>
    </row>
    <row r="7065" spans="1:12">
      <c r="A7065" s="98" t="s">
        <v>126</v>
      </c>
      <c r="B7065" s="98">
        <f t="shared" si="602"/>
        <v>7</v>
      </c>
      <c r="C7065" s="98">
        <f t="shared" si="603"/>
        <v>0</v>
      </c>
      <c r="D7065" s="98">
        <f>D7063</f>
        <v>84</v>
      </c>
      <c r="E7065" s="98">
        <f t="shared" si="606"/>
        <v>83</v>
      </c>
      <c r="F7065" s="397">
        <f>F7063+(E7065-E7063)*(F7066-F7063)/(E7066-E7063)</f>
        <v>4.4822333333333333</v>
      </c>
      <c r="G7065" s="98">
        <v>15</v>
      </c>
      <c r="H7065" s="491">
        <f>H7063+(E7065-E7063)*(H7066-H7063)/(E7066-E7063)</f>
        <v>0.24832766666666667</v>
      </c>
      <c r="I7065" s="492">
        <f>I7063+(E7065-E7063)*(I7066-I7063)/(E7066-E7063)</f>
        <v>18.066666666666666</v>
      </c>
      <c r="J7065" s="493">
        <f>J7063+(E7065-E7063)*(J7066-J7063)/(E7066-E7063)</f>
        <v>0</v>
      </c>
      <c r="K7065" s="469">
        <f t="shared" si="604"/>
        <v>18.049673616713402</v>
      </c>
      <c r="L7065" s="469">
        <f t="shared" si="605"/>
        <v>-1.6993049953264006E-2</v>
      </c>
    </row>
    <row r="7066" spans="1:12">
      <c r="A7066" s="480" t="s">
        <v>126</v>
      </c>
      <c r="B7066" s="480">
        <f t="shared" si="602"/>
        <v>7</v>
      </c>
      <c r="C7066" s="480">
        <f t="shared" si="603"/>
        <v>0</v>
      </c>
      <c r="D7066" s="480">
        <f>D7063</f>
        <v>84</v>
      </c>
      <c r="E7066" s="480">
        <f t="shared" si="606"/>
        <v>84</v>
      </c>
      <c r="F7066" s="484">
        <v>4.4945000000000004</v>
      </c>
      <c r="G7066" s="480">
        <v>15</v>
      </c>
      <c r="H7066" s="482">
        <v>0.24135000000000001</v>
      </c>
      <c r="I7066" s="483">
        <v>18.600000000000001</v>
      </c>
      <c r="J7066" s="493">
        <v>0</v>
      </c>
      <c r="K7066" s="469">
        <f t="shared" si="604"/>
        <v>18.622332711829294</v>
      </c>
      <c r="L7066" s="469">
        <f t="shared" si="605"/>
        <v>2.2332711829292862E-2</v>
      </c>
    </row>
    <row r="7067" spans="1:12">
      <c r="A7067" s="480" t="s">
        <v>126</v>
      </c>
      <c r="B7067" s="480">
        <f t="shared" si="602"/>
        <v>7</v>
      </c>
      <c r="C7067" s="480">
        <f t="shared" si="603"/>
        <v>6</v>
      </c>
      <c r="D7067" s="480">
        <v>90</v>
      </c>
      <c r="E7067" s="480">
        <v>12</v>
      </c>
      <c r="F7067" s="484">
        <v>3.5062000000000002</v>
      </c>
      <c r="G7067" s="480">
        <v>15</v>
      </c>
      <c r="H7067" s="482">
        <v>0.63440099999999999</v>
      </c>
      <c r="I7067" s="483">
        <v>5.5</v>
      </c>
      <c r="J7067" s="484">
        <v>0.58750000000000002</v>
      </c>
      <c r="K7067" s="469">
        <f t="shared" si="604"/>
        <v>5.5267882616830679</v>
      </c>
      <c r="L7067" s="469">
        <f t="shared" si="605"/>
        <v>2.6788261683067915E-2</v>
      </c>
    </row>
    <row r="7068" spans="1:12">
      <c r="A7068" s="98" t="s">
        <v>126</v>
      </c>
      <c r="B7068" s="98">
        <f t="shared" si="602"/>
        <v>7</v>
      </c>
      <c r="C7068" s="98">
        <f t="shared" si="603"/>
        <v>6</v>
      </c>
      <c r="D7068" s="98">
        <f>D7067</f>
        <v>90</v>
      </c>
      <c r="E7068" s="98">
        <f>E7067+1</f>
        <v>13</v>
      </c>
      <c r="F7068" s="397">
        <f>F7067+(E7068-E7067)*(F7070-F7067)/(E7070-E7067)</f>
        <v>3.5217666666666667</v>
      </c>
      <c r="G7068" s="98">
        <v>15</v>
      </c>
      <c r="H7068" s="491">
        <f>H7067+(E7068-E7067)*(H7070-H7067)/(E7070-E7067)</f>
        <v>0.62989466666666671</v>
      </c>
      <c r="I7068" s="492">
        <f>I7067+(E7068-E7067)*(I7070-I7067)/(E7070-E7067)</f>
        <v>5.5666666666666664</v>
      </c>
      <c r="J7068" s="397">
        <f>J7067+(E7068-E7067)*(J7070-J7067)/(E7070-E7067)</f>
        <v>0.57896666666666663</v>
      </c>
      <c r="K7068" s="469">
        <f t="shared" si="604"/>
        <v>5.5910406184314407</v>
      </c>
      <c r="L7068" s="469">
        <f t="shared" si="605"/>
        <v>2.4373951764774304E-2</v>
      </c>
    </row>
    <row r="7069" spans="1:12">
      <c r="A7069" s="98" t="s">
        <v>126</v>
      </c>
      <c r="B7069" s="98">
        <f t="shared" si="602"/>
        <v>7</v>
      </c>
      <c r="C7069" s="98">
        <f t="shared" si="603"/>
        <v>6</v>
      </c>
      <c r="D7069" s="98">
        <f>D7067</f>
        <v>90</v>
      </c>
      <c r="E7069" s="98">
        <f t="shared" ref="E7069:E7132" si="607">E7068+1</f>
        <v>14</v>
      </c>
      <c r="F7069" s="397">
        <f>F7067+(E7069-E7067)*(F7070-F7067)/(E7070-E7067)</f>
        <v>3.5373333333333337</v>
      </c>
      <c r="G7069" s="98">
        <v>15</v>
      </c>
      <c r="H7069" s="491">
        <f>H7067+(E7069-E7067)*(H7070-H7067)/(E7070-E7067)</f>
        <v>0.62538833333333332</v>
      </c>
      <c r="I7069" s="492">
        <f>I7067+(E7069-E7067)*(I7070-I7067)/(E7070-E7067)</f>
        <v>5.6333333333333337</v>
      </c>
      <c r="J7069" s="397">
        <f>J7067+(E7069-E7067)*(J7070-J7067)/(E7070-E7067)</f>
        <v>0.57043333333333335</v>
      </c>
      <c r="K7069" s="469">
        <f t="shared" si="604"/>
        <v>5.6562189359677859</v>
      </c>
      <c r="L7069" s="469">
        <f t="shared" si="605"/>
        <v>2.2885602634452162E-2</v>
      </c>
    </row>
    <row r="7070" spans="1:12">
      <c r="A7070" s="480" t="s">
        <v>126</v>
      </c>
      <c r="B7070" s="480">
        <f t="shared" si="602"/>
        <v>7</v>
      </c>
      <c r="C7070" s="480">
        <f t="shared" si="603"/>
        <v>6</v>
      </c>
      <c r="D7070" s="480">
        <f>D7067</f>
        <v>90</v>
      </c>
      <c r="E7070" s="480">
        <f t="shared" si="607"/>
        <v>15</v>
      </c>
      <c r="F7070" s="484">
        <v>3.5529000000000002</v>
      </c>
      <c r="G7070" s="480">
        <v>15</v>
      </c>
      <c r="H7070" s="482">
        <v>0.62088200000000004</v>
      </c>
      <c r="I7070" s="483">
        <v>5.7</v>
      </c>
      <c r="J7070" s="484">
        <v>0.56189999999999996</v>
      </c>
      <c r="K7070" s="469">
        <f t="shared" si="604"/>
        <v>5.7223433760360258</v>
      </c>
      <c r="L7070" s="469">
        <f t="shared" si="605"/>
        <v>2.2343376036025653E-2</v>
      </c>
    </row>
    <row r="7071" spans="1:12">
      <c r="A7071" s="98" t="s">
        <v>126</v>
      </c>
      <c r="B7071" s="98">
        <f t="shared" si="602"/>
        <v>7</v>
      </c>
      <c r="C7071" s="98">
        <f t="shared" si="603"/>
        <v>6</v>
      </c>
      <c r="D7071" s="98">
        <f>D7070</f>
        <v>90</v>
      </c>
      <c r="E7071" s="98">
        <f t="shared" si="607"/>
        <v>16</v>
      </c>
      <c r="F7071" s="397">
        <f>F7070+(E7071-E7070)*(F7073-F7070)/(E7073-E7070)</f>
        <v>3.5682666666666667</v>
      </c>
      <c r="G7071" s="98">
        <v>15</v>
      </c>
      <c r="H7071" s="491">
        <f>H7070+(E7071-E7070)*(H7073-H7070)/(E7073-E7070)</f>
        <v>0.6163926666666667</v>
      </c>
      <c r="I7071" s="492">
        <f>I7070+(E7071-E7070)*(I7073-I7070)/(E7073-E7070)</f>
        <v>5.7666666666666666</v>
      </c>
      <c r="J7071" s="397">
        <f>J7070+(E7071-E7070)*(J7073-J7070)/(E7073-E7070)</f>
        <v>0.5534</v>
      </c>
      <c r="K7071" s="469">
        <f t="shared" si="604"/>
        <v>5.7889505499200187</v>
      </c>
      <c r="L7071" s="469">
        <f t="shared" si="605"/>
        <v>2.2283883253352066E-2</v>
      </c>
    </row>
    <row r="7072" spans="1:12">
      <c r="A7072" s="98" t="s">
        <v>126</v>
      </c>
      <c r="B7072" s="98">
        <f t="shared" si="602"/>
        <v>7</v>
      </c>
      <c r="C7072" s="98">
        <f t="shared" si="603"/>
        <v>6</v>
      </c>
      <c r="D7072" s="98">
        <f>D7070</f>
        <v>90</v>
      </c>
      <c r="E7072" s="98">
        <f t="shared" si="607"/>
        <v>17</v>
      </c>
      <c r="F7072" s="397">
        <f>F7070+(E7072-E7070)*(F7073-F7070)/(E7073-E7070)</f>
        <v>3.5836333333333337</v>
      </c>
      <c r="G7072" s="98">
        <v>15</v>
      </c>
      <c r="H7072" s="491">
        <f>H7070+(E7072-E7070)*(H7073-H7070)/(E7073-E7070)</f>
        <v>0.61190333333333335</v>
      </c>
      <c r="I7072" s="492">
        <f>I7070+(E7072-E7070)*(I7073-I7070)/(E7073-E7070)</f>
        <v>5.8333333333333339</v>
      </c>
      <c r="J7072" s="397">
        <f>J7070+(E7072-E7070)*(J7073-J7070)/(E7073-E7070)</f>
        <v>0.54489999999999994</v>
      </c>
      <c r="K7072" s="469">
        <f t="shared" si="604"/>
        <v>5.85653507362274</v>
      </c>
      <c r="L7072" s="469">
        <f t="shared" si="605"/>
        <v>2.3201740289406025E-2</v>
      </c>
    </row>
    <row r="7073" spans="1:12">
      <c r="A7073" s="480" t="s">
        <v>126</v>
      </c>
      <c r="B7073" s="480">
        <f t="shared" si="602"/>
        <v>7</v>
      </c>
      <c r="C7073" s="480">
        <f t="shared" si="603"/>
        <v>6</v>
      </c>
      <c r="D7073" s="480">
        <f>D7070</f>
        <v>90</v>
      </c>
      <c r="E7073" s="480">
        <f t="shared" si="607"/>
        <v>18</v>
      </c>
      <c r="F7073" s="484">
        <v>3.5990000000000002</v>
      </c>
      <c r="G7073" s="480">
        <v>15</v>
      </c>
      <c r="H7073" s="482">
        <v>0.60741400000000001</v>
      </c>
      <c r="I7073" s="483">
        <v>5.9</v>
      </c>
      <c r="J7073" s="484">
        <v>0.53639999999999999</v>
      </c>
      <c r="K7073" s="469">
        <f t="shared" si="604"/>
        <v>5.9251186176150039</v>
      </c>
      <c r="L7073" s="469">
        <f t="shared" si="605"/>
        <v>2.5118617615003558E-2</v>
      </c>
    </row>
    <row r="7074" spans="1:12">
      <c r="A7074" s="98" t="s">
        <v>126</v>
      </c>
      <c r="B7074" s="98">
        <f t="shared" si="602"/>
        <v>7</v>
      </c>
      <c r="C7074" s="98">
        <f t="shared" si="603"/>
        <v>6</v>
      </c>
      <c r="D7074" s="98">
        <f>D7073</f>
        <v>90</v>
      </c>
      <c r="E7074" s="98">
        <f t="shared" si="607"/>
        <v>19</v>
      </c>
      <c r="F7074" s="397">
        <f>F7073+(E7074-E7073)*(F7076-F7073)/(E7076-E7073)</f>
        <v>3.6141666666666667</v>
      </c>
      <c r="G7074" s="98">
        <v>15</v>
      </c>
      <c r="H7074" s="491">
        <f>H7073+(E7074-E7073)*(H7076-H7073)/(E7076-E7073)</f>
        <v>0.602935</v>
      </c>
      <c r="I7074" s="492">
        <f>I7073+(E7074-E7073)*(I7076-I7073)/(E7076-E7073)</f>
        <v>5.9666666666666668</v>
      </c>
      <c r="J7074" s="397">
        <f>J7073+(E7074-E7073)*(J7076-J7073)/(E7076-E7073)</f>
        <v>0.52786666666666671</v>
      </c>
      <c r="K7074" s="469">
        <f t="shared" si="604"/>
        <v>5.9942890471886132</v>
      </c>
      <c r="L7074" s="469">
        <f t="shared" si="605"/>
        <v>2.7622380521946432E-2</v>
      </c>
    </row>
    <row r="7075" spans="1:12">
      <c r="A7075" s="98" t="s">
        <v>126</v>
      </c>
      <c r="B7075" s="98">
        <f t="shared" si="602"/>
        <v>7</v>
      </c>
      <c r="C7075" s="98">
        <f t="shared" si="603"/>
        <v>6</v>
      </c>
      <c r="D7075" s="98">
        <f>D7073</f>
        <v>90</v>
      </c>
      <c r="E7075" s="98">
        <f t="shared" si="607"/>
        <v>20</v>
      </c>
      <c r="F7075" s="397">
        <f>F7073+(E7075-E7073)*(F7076-F7073)/(E7076-E7073)</f>
        <v>3.6293333333333333</v>
      </c>
      <c r="G7075" s="98">
        <v>15</v>
      </c>
      <c r="H7075" s="491">
        <f>H7073+(E7075-E7073)*(H7076-H7073)/(E7076-E7073)</f>
        <v>0.59845599999999999</v>
      </c>
      <c r="I7075" s="492">
        <f>I7073+(E7075-E7073)*(I7076-I7073)/(E7076-E7073)</f>
        <v>6.0333333333333332</v>
      </c>
      <c r="J7075" s="397">
        <f>J7073+(E7075-E7073)*(J7076-J7073)/(E7076-E7073)</f>
        <v>0.51933333333333331</v>
      </c>
      <c r="K7075" s="469">
        <f t="shared" si="604"/>
        <v>6.0644948556507634</v>
      </c>
      <c r="L7075" s="469">
        <f t="shared" si="605"/>
        <v>3.116152231743019E-2</v>
      </c>
    </row>
    <row r="7076" spans="1:12">
      <c r="A7076" s="480" t="s">
        <v>126</v>
      </c>
      <c r="B7076" s="480">
        <f t="shared" si="602"/>
        <v>7</v>
      </c>
      <c r="C7076" s="480">
        <f t="shared" si="603"/>
        <v>6</v>
      </c>
      <c r="D7076" s="480">
        <f>D7073</f>
        <v>90</v>
      </c>
      <c r="E7076" s="480">
        <f t="shared" si="607"/>
        <v>21</v>
      </c>
      <c r="F7076" s="484">
        <v>3.6444999999999999</v>
      </c>
      <c r="G7076" s="480">
        <v>15</v>
      </c>
      <c r="H7076" s="482">
        <v>0.59397699999999998</v>
      </c>
      <c r="I7076" s="483">
        <v>6.1</v>
      </c>
      <c r="J7076" s="484">
        <v>0.51080000000000003</v>
      </c>
      <c r="K7076" s="469">
        <f t="shared" si="604"/>
        <v>6.1357594654338463</v>
      </c>
      <c r="L7076" s="469">
        <f t="shared" si="605"/>
        <v>3.5759465433846671E-2</v>
      </c>
    </row>
    <row r="7077" spans="1:12">
      <c r="A7077" s="98" t="s">
        <v>126</v>
      </c>
      <c r="B7077" s="98">
        <f t="shared" si="602"/>
        <v>7</v>
      </c>
      <c r="C7077" s="98">
        <f t="shared" si="603"/>
        <v>6</v>
      </c>
      <c r="D7077" s="98">
        <f>D7076</f>
        <v>90</v>
      </c>
      <c r="E7077" s="98">
        <f t="shared" si="607"/>
        <v>22</v>
      </c>
      <c r="F7077" s="397">
        <f>F7076+(E7077-E7076)*(F7079-F7076)/(E7079-E7076)</f>
        <v>3.6594666666666664</v>
      </c>
      <c r="G7077" s="98">
        <v>15</v>
      </c>
      <c r="H7077" s="491">
        <f>H7076+(E7077-E7076)*(H7079-H7076)/(E7079-E7076)</f>
        <v>0.58950199999999997</v>
      </c>
      <c r="I7077" s="492">
        <f>I7076+(E7077-E7076)*(I7079-I7076)/(E7079-E7076)</f>
        <v>6.2</v>
      </c>
      <c r="J7077" s="397">
        <f>J7076+(E7077-E7076)*(J7079-J7076)/(E7079-E7076)</f>
        <v>0.50229999999999997</v>
      </c>
      <c r="K7077" s="469">
        <f t="shared" si="604"/>
        <v>6.2077256169897073</v>
      </c>
      <c r="L7077" s="469">
        <f t="shared" si="605"/>
        <v>7.7256169897070848E-3</v>
      </c>
    </row>
    <row r="7078" spans="1:12">
      <c r="A7078" s="98" t="s">
        <v>126</v>
      </c>
      <c r="B7078" s="98">
        <f t="shared" si="602"/>
        <v>7</v>
      </c>
      <c r="C7078" s="98">
        <f t="shared" si="603"/>
        <v>6</v>
      </c>
      <c r="D7078" s="98">
        <f>D7076</f>
        <v>90</v>
      </c>
      <c r="E7078" s="98">
        <f t="shared" si="607"/>
        <v>23</v>
      </c>
      <c r="F7078" s="397">
        <f>F7076+(E7078-E7076)*(F7079-F7076)/(E7079-E7076)</f>
        <v>3.6744333333333334</v>
      </c>
      <c r="G7078" s="98">
        <v>15</v>
      </c>
      <c r="H7078" s="491">
        <f>H7076+(E7078-E7076)*(H7079-H7076)/(E7079-E7076)</f>
        <v>0.58502699999999996</v>
      </c>
      <c r="I7078" s="492">
        <f>I7076+(E7078-E7076)*(I7079-I7076)/(E7079-E7076)</f>
        <v>6.3</v>
      </c>
      <c r="J7078" s="397">
        <f>J7076+(E7078-E7076)*(J7079-J7076)/(E7079-E7076)</f>
        <v>0.49380000000000002</v>
      </c>
      <c r="K7078" s="469">
        <f t="shared" si="604"/>
        <v>6.2807927383408524</v>
      </c>
      <c r="L7078" s="469">
        <f t="shared" si="605"/>
        <v>-1.9207261659147434E-2</v>
      </c>
    </row>
    <row r="7079" spans="1:12">
      <c r="A7079" s="480" t="s">
        <v>126</v>
      </c>
      <c r="B7079" s="480">
        <f t="shared" si="602"/>
        <v>7</v>
      </c>
      <c r="C7079" s="480">
        <f t="shared" si="603"/>
        <v>6</v>
      </c>
      <c r="D7079" s="480">
        <f>D7076</f>
        <v>90</v>
      </c>
      <c r="E7079" s="480">
        <f t="shared" si="607"/>
        <v>24</v>
      </c>
      <c r="F7079" s="484">
        <v>3.6894</v>
      </c>
      <c r="G7079" s="480">
        <v>15</v>
      </c>
      <c r="H7079" s="482">
        <v>0.58055199999999996</v>
      </c>
      <c r="I7079" s="483">
        <v>6.4</v>
      </c>
      <c r="J7079" s="484">
        <v>0.48530000000000001</v>
      </c>
      <c r="K7079" s="469">
        <f t="shared" si="604"/>
        <v>6.3549862889112436</v>
      </c>
      <c r="L7079" s="469">
        <f t="shared" si="605"/>
        <v>-4.5013711088756736E-2</v>
      </c>
    </row>
    <row r="7080" spans="1:12">
      <c r="A7080" s="98" t="s">
        <v>126</v>
      </c>
      <c r="B7080" s="98">
        <f t="shared" si="602"/>
        <v>7</v>
      </c>
      <c r="C7080" s="98">
        <f t="shared" si="603"/>
        <v>6</v>
      </c>
      <c r="D7080" s="98">
        <f>D7079</f>
        <v>90</v>
      </c>
      <c r="E7080" s="98">
        <f t="shared" si="607"/>
        <v>25</v>
      </c>
      <c r="F7080" s="397">
        <f>F7079+(E7080-E7079)*(F7082-F7079)/(E7082-E7079)</f>
        <v>3.7042000000000002</v>
      </c>
      <c r="G7080" s="98">
        <v>15</v>
      </c>
      <c r="H7080" s="491">
        <f>H7079+(E7080-E7079)*(H7082-H7079)/(E7082-E7079)</f>
        <v>0.576075</v>
      </c>
      <c r="I7080" s="492">
        <f>I7079+(E7080-E7079)*(I7082-I7079)/(E7082-E7079)</f>
        <v>6.4666666666666668</v>
      </c>
      <c r="J7080" s="397">
        <f>J7079+(E7080-E7079)*(J7082-J7079)/(E7082-E7079)</f>
        <v>0.4768</v>
      </c>
      <c r="K7080" s="469">
        <f t="shared" si="604"/>
        <v>6.4300655296619365</v>
      </c>
      <c r="L7080" s="469">
        <f t="shared" si="605"/>
        <v>-3.6601137004730333E-2</v>
      </c>
    </row>
    <row r="7081" spans="1:12">
      <c r="A7081" s="98" t="s">
        <v>126</v>
      </c>
      <c r="B7081" s="98">
        <f t="shared" si="602"/>
        <v>7</v>
      </c>
      <c r="C7081" s="98">
        <f t="shared" si="603"/>
        <v>6</v>
      </c>
      <c r="D7081" s="98">
        <f>D7079</f>
        <v>90</v>
      </c>
      <c r="E7081" s="98">
        <f t="shared" si="607"/>
        <v>26</v>
      </c>
      <c r="F7081" s="397">
        <f>F7079+(E7081-E7079)*(F7082-F7079)/(E7082-E7079)</f>
        <v>3.7189999999999999</v>
      </c>
      <c r="G7081" s="98">
        <v>15</v>
      </c>
      <c r="H7081" s="491">
        <f>H7079+(E7081-E7079)*(H7082-H7079)/(E7082-E7079)</f>
        <v>0.57159799999999994</v>
      </c>
      <c r="I7081" s="492">
        <f>I7079+(E7081-E7079)*(I7082-I7079)/(E7082-E7079)</f>
        <v>6.5333333333333332</v>
      </c>
      <c r="J7081" s="397">
        <f>J7079+(E7081-E7079)*(J7082-J7079)/(E7082-E7079)</f>
        <v>0.46829999999999999</v>
      </c>
      <c r="K7081" s="469">
        <f t="shared" si="604"/>
        <v>6.5063208758603075</v>
      </c>
      <c r="L7081" s="469">
        <f t="shared" si="605"/>
        <v>-2.7012457473025719E-2</v>
      </c>
    </row>
    <row r="7082" spans="1:12">
      <c r="A7082" s="480" t="s">
        <v>126</v>
      </c>
      <c r="B7082" s="480">
        <f t="shared" si="602"/>
        <v>7</v>
      </c>
      <c r="C7082" s="480">
        <f t="shared" si="603"/>
        <v>6</v>
      </c>
      <c r="D7082" s="480">
        <f>D7079</f>
        <v>90</v>
      </c>
      <c r="E7082" s="480">
        <f t="shared" si="607"/>
        <v>27</v>
      </c>
      <c r="F7082" s="484">
        <v>3.7338</v>
      </c>
      <c r="G7082" s="480">
        <v>15</v>
      </c>
      <c r="H7082" s="482">
        <v>0.56712099999999999</v>
      </c>
      <c r="I7082" s="483">
        <v>6.6</v>
      </c>
      <c r="J7082" s="484">
        <v>0.45979999999999999</v>
      </c>
      <c r="K7082" s="469">
        <f t="shared" si="604"/>
        <v>6.5837801809490388</v>
      </c>
      <c r="L7082" s="469">
        <f t="shared" si="605"/>
        <v>-1.6219819050960815E-2</v>
      </c>
    </row>
    <row r="7083" spans="1:12">
      <c r="A7083" s="98" t="s">
        <v>126</v>
      </c>
      <c r="B7083" s="98">
        <f t="shared" si="602"/>
        <v>7</v>
      </c>
      <c r="C7083" s="98">
        <f t="shared" si="603"/>
        <v>6</v>
      </c>
      <c r="D7083" s="98">
        <f>D7082</f>
        <v>90</v>
      </c>
      <c r="E7083" s="98">
        <f t="shared" si="607"/>
        <v>28</v>
      </c>
      <c r="F7083" s="397">
        <f>F7082+(E7083-E7082)*(F7085-F7082)/(E7085-E7082)</f>
        <v>3.7484000000000002</v>
      </c>
      <c r="G7083" s="98">
        <v>15</v>
      </c>
      <c r="H7083" s="491">
        <f>H7082+(E7083-E7082)*(H7085-H7082)/(E7085-E7082)</f>
        <v>0.56263600000000002</v>
      </c>
      <c r="I7083" s="492">
        <f>I7082+(E7083-E7082)*(I7085-I7082)/(E7085-E7082)</f>
        <v>6.6666666666666661</v>
      </c>
      <c r="J7083" s="397">
        <f>J7082+(E7083-E7082)*(J7085-J7082)/(E7085-E7082)</f>
        <v>0.45126666666666665</v>
      </c>
      <c r="K7083" s="469">
        <f t="shared" si="604"/>
        <v>6.6622114475433492</v>
      </c>
      <c r="L7083" s="469">
        <f t="shared" si="605"/>
        <v>-4.4552191233169225E-3</v>
      </c>
    </row>
    <row r="7084" spans="1:12">
      <c r="A7084" s="98" t="s">
        <v>126</v>
      </c>
      <c r="B7084" s="98">
        <f t="shared" si="602"/>
        <v>7</v>
      </c>
      <c r="C7084" s="98">
        <f t="shared" si="603"/>
        <v>6</v>
      </c>
      <c r="D7084" s="98">
        <f>D7082</f>
        <v>90</v>
      </c>
      <c r="E7084" s="98">
        <f t="shared" si="607"/>
        <v>29</v>
      </c>
      <c r="F7084" s="397">
        <f>F7082+(E7084-E7082)*(F7085-F7082)/(E7085-E7082)</f>
        <v>3.7629999999999999</v>
      </c>
      <c r="G7084" s="98">
        <v>15</v>
      </c>
      <c r="H7084" s="491">
        <f>H7082+(E7084-E7082)*(H7085-H7082)/(E7085-E7082)</f>
        <v>0.55815099999999995</v>
      </c>
      <c r="I7084" s="492">
        <f>I7082+(E7084-E7082)*(I7085-I7082)/(E7085-E7082)</f>
        <v>6.7333333333333334</v>
      </c>
      <c r="J7084" s="397">
        <f>J7082+(E7084-E7082)*(J7085-J7082)/(E7085-E7082)</f>
        <v>0.44273333333333331</v>
      </c>
      <c r="K7084" s="469">
        <f t="shared" si="604"/>
        <v>6.7419031767389113</v>
      </c>
      <c r="L7084" s="469">
        <f t="shared" si="605"/>
        <v>8.5698434055778705E-3</v>
      </c>
    </row>
    <row r="7085" spans="1:12">
      <c r="A7085" s="480" t="s">
        <v>126</v>
      </c>
      <c r="B7085" s="480">
        <f t="shared" si="602"/>
        <v>7</v>
      </c>
      <c r="C7085" s="480">
        <f t="shared" si="603"/>
        <v>6</v>
      </c>
      <c r="D7085" s="480">
        <f>D7082</f>
        <v>90</v>
      </c>
      <c r="E7085" s="480">
        <f t="shared" si="607"/>
        <v>30</v>
      </c>
      <c r="F7085" s="484">
        <v>3.7776000000000001</v>
      </c>
      <c r="G7085" s="480">
        <v>15</v>
      </c>
      <c r="H7085" s="482">
        <v>0.55366599999999999</v>
      </c>
      <c r="I7085" s="483">
        <v>6.8</v>
      </c>
      <c r="J7085" s="484">
        <v>0.43419999999999997</v>
      </c>
      <c r="K7085" s="469">
        <f t="shared" si="604"/>
        <v>6.8228859998627334</v>
      </c>
      <c r="L7085" s="469">
        <f t="shared" si="605"/>
        <v>2.2885999862733541E-2</v>
      </c>
    </row>
    <row r="7086" spans="1:12">
      <c r="A7086" s="98" t="s">
        <v>126</v>
      </c>
      <c r="B7086" s="98">
        <f t="shared" si="602"/>
        <v>7</v>
      </c>
      <c r="C7086" s="98">
        <f t="shared" si="603"/>
        <v>6</v>
      </c>
      <c r="D7086" s="98">
        <f>D7085</f>
        <v>90</v>
      </c>
      <c r="E7086" s="98">
        <f t="shared" si="607"/>
        <v>31</v>
      </c>
      <c r="F7086" s="397">
        <f>F7085+(E7086-E7085)*(F7088-F7085)/(E7088-E7085)</f>
        <v>3.7920666666666669</v>
      </c>
      <c r="G7086" s="98">
        <v>15</v>
      </c>
      <c r="H7086" s="491">
        <f>H7085+(E7086-E7085)*(H7088-H7085)/(E7088-E7085)</f>
        <v>0.54916733333333334</v>
      </c>
      <c r="I7086" s="492">
        <f>I7085+(E7086-E7085)*(I7088-I7085)/(E7088-E7085)</f>
        <v>6.8999999999999995</v>
      </c>
      <c r="J7086" s="397">
        <f>J7085+(E7086-E7085)*(J7088-J7085)/(E7088-E7085)</f>
        <v>0.42569999999999997</v>
      </c>
      <c r="K7086" s="469">
        <f t="shared" si="604"/>
        <v>6.9051206007640662</v>
      </c>
      <c r="L7086" s="469">
        <f t="shared" si="605"/>
        <v>5.1206007640667295E-3</v>
      </c>
    </row>
    <row r="7087" spans="1:12">
      <c r="A7087" s="98" t="s">
        <v>126</v>
      </c>
      <c r="B7087" s="98">
        <f t="shared" si="602"/>
        <v>7</v>
      </c>
      <c r="C7087" s="98">
        <f t="shared" si="603"/>
        <v>6</v>
      </c>
      <c r="D7087" s="98">
        <f>D7085</f>
        <v>90</v>
      </c>
      <c r="E7087" s="98">
        <f t="shared" si="607"/>
        <v>32</v>
      </c>
      <c r="F7087" s="397">
        <f>F7085+(E7087-E7085)*(F7088-F7085)/(E7088-E7085)</f>
        <v>3.8065333333333333</v>
      </c>
      <c r="G7087" s="98">
        <v>15</v>
      </c>
      <c r="H7087" s="491">
        <f>H7085+(E7087-E7085)*(H7088-H7085)/(E7088-E7085)</f>
        <v>0.54466866666666669</v>
      </c>
      <c r="I7087" s="492">
        <f>I7085+(E7087-E7085)*(I7088-I7085)/(E7088-E7085)</f>
        <v>7</v>
      </c>
      <c r="J7087" s="397">
        <f>J7085+(E7087-E7085)*(J7088-J7085)/(E7088-E7085)</f>
        <v>0.41720000000000002</v>
      </c>
      <c r="K7087" s="469">
        <f t="shared" si="604"/>
        <v>6.988713627734537</v>
      </c>
      <c r="L7087" s="469">
        <f t="shared" si="605"/>
        <v>-1.1286372265463029E-2</v>
      </c>
    </row>
    <row r="7088" spans="1:12">
      <c r="A7088" s="480" t="s">
        <v>126</v>
      </c>
      <c r="B7088" s="480">
        <f t="shared" si="602"/>
        <v>7</v>
      </c>
      <c r="C7088" s="480">
        <f t="shared" si="603"/>
        <v>6</v>
      </c>
      <c r="D7088" s="480">
        <f>D7085</f>
        <v>90</v>
      </c>
      <c r="E7088" s="480">
        <f t="shared" si="607"/>
        <v>33</v>
      </c>
      <c r="F7088" s="484">
        <v>3.8210000000000002</v>
      </c>
      <c r="G7088" s="480">
        <v>15</v>
      </c>
      <c r="H7088" s="482">
        <v>0.54017000000000004</v>
      </c>
      <c r="I7088" s="483">
        <v>7.1</v>
      </c>
      <c r="J7088" s="484">
        <v>0.40870000000000001</v>
      </c>
      <c r="K7088" s="469">
        <f t="shared" si="604"/>
        <v>7.0736990206786752</v>
      </c>
      <c r="L7088" s="469">
        <f t="shared" si="605"/>
        <v>-2.6300979321324469E-2</v>
      </c>
    </row>
    <row r="7089" spans="1:12">
      <c r="A7089" s="98" t="s">
        <v>126</v>
      </c>
      <c r="B7089" s="98">
        <f t="shared" si="602"/>
        <v>7</v>
      </c>
      <c r="C7089" s="98">
        <f t="shared" si="603"/>
        <v>6</v>
      </c>
      <c r="D7089" s="98">
        <f>D7088</f>
        <v>90</v>
      </c>
      <c r="E7089" s="98">
        <f t="shared" si="607"/>
        <v>34</v>
      </c>
      <c r="F7089" s="397">
        <f>F7088+(E7089-E7088)*(F7091-F7088)/(E7091-E7088)</f>
        <v>3.8353000000000002</v>
      </c>
      <c r="G7089" s="98">
        <v>15</v>
      </c>
      <c r="H7089" s="491">
        <f>H7088+(E7089-E7088)*(H7091-H7088)/(E7091-E7088)</f>
        <v>0.53565166666666675</v>
      </c>
      <c r="I7089" s="492">
        <f>I7088+(E7089-E7088)*(I7091-I7088)/(E7091-E7088)</f>
        <v>7.1666666666666661</v>
      </c>
      <c r="J7089" s="397">
        <f>J7088+(E7089-E7088)*(J7091-J7088)/(E7091-E7088)</f>
        <v>0.40016666666666667</v>
      </c>
      <c r="K7089" s="469">
        <f t="shared" si="604"/>
        <v>7.160063598545074</v>
      </c>
      <c r="L7089" s="469">
        <f t="shared" si="605"/>
        <v>-6.6030681215920595E-3</v>
      </c>
    </row>
    <row r="7090" spans="1:12">
      <c r="A7090" s="98" t="s">
        <v>126</v>
      </c>
      <c r="B7090" s="98">
        <f t="shared" si="602"/>
        <v>7</v>
      </c>
      <c r="C7090" s="98">
        <f t="shared" si="603"/>
        <v>6</v>
      </c>
      <c r="D7090" s="98">
        <f>D7088</f>
        <v>90</v>
      </c>
      <c r="E7090" s="98">
        <f t="shared" si="607"/>
        <v>35</v>
      </c>
      <c r="F7090" s="397">
        <f>F7088+(E7090-E7088)*(F7091-F7088)/(E7091-E7088)</f>
        <v>3.8496000000000001</v>
      </c>
      <c r="G7090" s="98">
        <v>15</v>
      </c>
      <c r="H7090" s="491">
        <f>H7088+(E7090-E7088)*(H7091-H7088)/(E7091-E7088)</f>
        <v>0.53113333333333335</v>
      </c>
      <c r="I7090" s="492">
        <f>I7088+(E7090-E7088)*(I7091-I7088)/(E7091-E7088)</f>
        <v>7.2333333333333334</v>
      </c>
      <c r="J7090" s="397">
        <f>J7088+(E7090-E7088)*(J7091-J7088)/(E7091-E7088)</f>
        <v>0.39163333333333333</v>
      </c>
      <c r="K7090" s="469">
        <f t="shared" si="604"/>
        <v>7.2478975775072172</v>
      </c>
      <c r="L7090" s="469">
        <f t="shared" si="605"/>
        <v>1.45642441738838E-2</v>
      </c>
    </row>
    <row r="7091" spans="1:12">
      <c r="A7091" s="480" t="s">
        <v>126</v>
      </c>
      <c r="B7091" s="480">
        <f t="shared" si="602"/>
        <v>7</v>
      </c>
      <c r="C7091" s="480">
        <f t="shared" si="603"/>
        <v>6</v>
      </c>
      <c r="D7091" s="480">
        <f>D7088</f>
        <v>90</v>
      </c>
      <c r="E7091" s="480">
        <f t="shared" si="607"/>
        <v>36</v>
      </c>
      <c r="F7091" s="484">
        <v>3.8639000000000001</v>
      </c>
      <c r="G7091" s="480">
        <v>15</v>
      </c>
      <c r="H7091" s="482">
        <v>0.52661500000000006</v>
      </c>
      <c r="I7091" s="483">
        <v>7.3</v>
      </c>
      <c r="J7091" s="484">
        <v>0.3831</v>
      </c>
      <c r="K7091" s="469">
        <f t="shared" si="604"/>
        <v>7.3372387797537097</v>
      </c>
      <c r="L7091" s="469">
        <f t="shared" si="605"/>
        <v>3.7238779753709927E-2</v>
      </c>
    </row>
    <row r="7092" spans="1:12">
      <c r="A7092" s="98" t="s">
        <v>126</v>
      </c>
      <c r="B7092" s="98">
        <f t="shared" si="602"/>
        <v>7</v>
      </c>
      <c r="C7092" s="98">
        <f t="shared" si="603"/>
        <v>6</v>
      </c>
      <c r="D7092" s="98">
        <f>D7091</f>
        <v>90</v>
      </c>
      <c r="E7092" s="98">
        <f t="shared" si="607"/>
        <v>37</v>
      </c>
      <c r="F7092" s="397">
        <f>F7091+(E7092-E7091)*(F7094-F7091)/(E7094-E7091)</f>
        <v>3.8780333333333332</v>
      </c>
      <c r="G7092" s="98">
        <v>15</v>
      </c>
      <c r="H7092" s="491">
        <f>H7091+(E7092-E7091)*(H7094-H7091)/(E7094-E7091)</f>
        <v>0.52207233333333336</v>
      </c>
      <c r="I7092" s="492">
        <f>I7091+(E7092-E7091)*(I7094-I7091)/(E7094-E7091)</f>
        <v>7.3999999999999995</v>
      </c>
      <c r="J7092" s="397">
        <f>J7091+(E7092-E7091)*(J7094-J7091)/(E7094-E7091)</f>
        <v>0.37459999999999999</v>
      </c>
      <c r="K7092" s="469">
        <f t="shared" si="604"/>
        <v>7.428153314642862</v>
      </c>
      <c r="L7092" s="469">
        <f t="shared" si="605"/>
        <v>2.8153314642862526E-2</v>
      </c>
    </row>
    <row r="7093" spans="1:12">
      <c r="A7093" s="98" t="s">
        <v>126</v>
      </c>
      <c r="B7093" s="98">
        <f t="shared" si="602"/>
        <v>7</v>
      </c>
      <c r="C7093" s="98">
        <f t="shared" si="603"/>
        <v>6</v>
      </c>
      <c r="D7093" s="98">
        <f>D7091</f>
        <v>90</v>
      </c>
      <c r="E7093" s="98">
        <f t="shared" si="607"/>
        <v>38</v>
      </c>
      <c r="F7093" s="397">
        <f>F7091+(E7093-E7091)*(F7094-F7091)/(E7094-E7091)</f>
        <v>3.8921666666666668</v>
      </c>
      <c r="G7093" s="98">
        <v>15</v>
      </c>
      <c r="H7093" s="491">
        <f>H7091+(E7093-E7091)*(H7094-H7091)/(E7094-E7091)</f>
        <v>0.51752966666666667</v>
      </c>
      <c r="I7093" s="492">
        <f>I7091+(E7093-E7091)*(I7094-I7091)/(E7094-E7091)</f>
        <v>7.5</v>
      </c>
      <c r="J7093" s="397">
        <f>J7091+(E7093-E7091)*(J7094-J7091)/(E7094-E7091)</f>
        <v>0.36609999999999998</v>
      </c>
      <c r="K7093" s="469">
        <f t="shared" si="604"/>
        <v>7.5206638717651613</v>
      </c>
      <c r="L7093" s="469">
        <f t="shared" si="605"/>
        <v>2.0663871765161268E-2</v>
      </c>
    </row>
    <row r="7094" spans="1:12">
      <c r="A7094" s="480" t="s">
        <v>126</v>
      </c>
      <c r="B7094" s="480">
        <f t="shared" si="602"/>
        <v>7</v>
      </c>
      <c r="C7094" s="480">
        <f t="shared" si="603"/>
        <v>6</v>
      </c>
      <c r="D7094" s="480">
        <f>D7091</f>
        <v>90</v>
      </c>
      <c r="E7094" s="480">
        <f t="shared" si="607"/>
        <v>39</v>
      </c>
      <c r="F7094" s="484">
        <v>3.9062999999999999</v>
      </c>
      <c r="G7094" s="480">
        <v>15</v>
      </c>
      <c r="H7094" s="482">
        <v>0.51298699999999997</v>
      </c>
      <c r="I7094" s="483">
        <v>7.6</v>
      </c>
      <c r="J7094" s="484">
        <v>0.35759999999999997</v>
      </c>
      <c r="K7094" s="469">
        <f t="shared" si="604"/>
        <v>7.6148128510079207</v>
      </c>
      <c r="L7094" s="469">
        <f t="shared" si="605"/>
        <v>1.4812851007921068E-2</v>
      </c>
    </row>
    <row r="7095" spans="1:12">
      <c r="A7095" s="98" t="s">
        <v>126</v>
      </c>
      <c r="B7095" s="98">
        <f t="shared" si="602"/>
        <v>7</v>
      </c>
      <c r="C7095" s="98">
        <f t="shared" si="603"/>
        <v>6</v>
      </c>
      <c r="D7095" s="98">
        <f>D7094</f>
        <v>90</v>
      </c>
      <c r="E7095" s="98">
        <f t="shared" si="607"/>
        <v>40</v>
      </c>
      <c r="F7095" s="397">
        <f>F7094+(E7095-E7094)*(F7097-F7094)/(E7097-E7094)</f>
        <v>3.9202666666666666</v>
      </c>
      <c r="G7095" s="98">
        <v>15</v>
      </c>
      <c r="H7095" s="491">
        <f>H7094+(E7095-E7094)*(H7097-H7094)/(E7097-E7094)</f>
        <v>0.50841399999999992</v>
      </c>
      <c r="I7095" s="492">
        <f>I7094+(E7095-E7094)*(I7097-I7094)/(E7097-E7094)</f>
        <v>7.7</v>
      </c>
      <c r="J7095" s="397">
        <f>J7094+(E7095-E7094)*(J7097-J7094)/(E7097-E7094)</f>
        <v>0.34906666666666664</v>
      </c>
      <c r="K7095" s="469">
        <f t="shared" si="604"/>
        <v>7.7107763882715012</v>
      </c>
      <c r="L7095" s="469">
        <f t="shared" si="605"/>
        <v>1.0776388271501069E-2</v>
      </c>
    </row>
    <row r="7096" spans="1:12">
      <c r="A7096" s="98" t="s">
        <v>126</v>
      </c>
      <c r="B7096" s="98">
        <f t="shared" si="602"/>
        <v>7</v>
      </c>
      <c r="C7096" s="98">
        <f t="shared" si="603"/>
        <v>6</v>
      </c>
      <c r="D7096" s="98">
        <f>D7094</f>
        <v>90</v>
      </c>
      <c r="E7096" s="98">
        <f t="shared" si="607"/>
        <v>41</v>
      </c>
      <c r="F7096" s="397">
        <f>F7094+(E7096-E7094)*(F7097-F7094)/(E7097-E7094)</f>
        <v>3.9342333333333332</v>
      </c>
      <c r="G7096" s="98">
        <v>15</v>
      </c>
      <c r="H7096" s="491">
        <f>H7094+(E7096-E7094)*(H7097-H7094)/(E7097-E7094)</f>
        <v>0.50384099999999998</v>
      </c>
      <c r="I7096" s="492">
        <f>I7094+(E7096-E7094)*(I7097-I7094)/(E7097-E7094)</f>
        <v>7.8</v>
      </c>
      <c r="J7096" s="397">
        <f>J7094+(E7096-E7094)*(J7097-J7094)/(E7097-E7094)</f>
        <v>0.34053333333333335</v>
      </c>
      <c r="K7096" s="469">
        <f t="shared" si="604"/>
        <v>7.8084819086444597</v>
      </c>
      <c r="L7096" s="469">
        <f t="shared" si="605"/>
        <v>8.4819086444598568E-3</v>
      </c>
    </row>
    <row r="7097" spans="1:12">
      <c r="A7097" s="480" t="s">
        <v>126</v>
      </c>
      <c r="B7097" s="480">
        <f t="shared" si="602"/>
        <v>7</v>
      </c>
      <c r="C7097" s="480">
        <f t="shared" si="603"/>
        <v>6</v>
      </c>
      <c r="D7097" s="480">
        <f>D7094</f>
        <v>90</v>
      </c>
      <c r="E7097" s="480">
        <f t="shared" si="607"/>
        <v>42</v>
      </c>
      <c r="F7097" s="484">
        <v>3.9481999999999999</v>
      </c>
      <c r="G7097" s="480">
        <v>15</v>
      </c>
      <c r="H7097" s="482">
        <v>0.49926799999999999</v>
      </c>
      <c r="I7097" s="483">
        <v>7.9</v>
      </c>
      <c r="J7097" s="484">
        <v>0.33200000000000002</v>
      </c>
      <c r="K7097" s="469">
        <f t="shared" si="604"/>
        <v>7.9079772787360696</v>
      </c>
      <c r="L7097" s="469">
        <f t="shared" si="605"/>
        <v>7.9772787360692377E-3</v>
      </c>
    </row>
    <row r="7098" spans="1:12">
      <c r="A7098" s="98" t="s">
        <v>126</v>
      </c>
      <c r="B7098" s="98">
        <f t="shared" si="602"/>
        <v>7</v>
      </c>
      <c r="C7098" s="98">
        <f t="shared" si="603"/>
        <v>6</v>
      </c>
      <c r="D7098" s="98">
        <f>D7097</f>
        <v>90</v>
      </c>
      <c r="E7098" s="98">
        <f t="shared" si="607"/>
        <v>43</v>
      </c>
      <c r="F7098" s="397">
        <f>F7097+(E7098-E7097)*(F7100-F7097)/(E7100-E7097)</f>
        <v>3.9620333333333333</v>
      </c>
      <c r="G7098" s="98">
        <v>15</v>
      </c>
      <c r="H7098" s="491">
        <f>H7097+(E7098-E7097)*(H7100-H7097)/(E7100-E7097)</f>
        <v>0.49465933333333334</v>
      </c>
      <c r="I7098" s="492">
        <f>I7097+(E7098-E7097)*(I7100-I7097)/(E7100-E7097)</f>
        <v>8</v>
      </c>
      <c r="J7098" s="397">
        <f>J7097+(E7098-E7097)*(J7100-J7097)/(E7100-E7097)</f>
        <v>0.32350000000000001</v>
      </c>
      <c r="K7098" s="469">
        <f t="shared" si="604"/>
        <v>8.0096200887075142</v>
      </c>
      <c r="L7098" s="469">
        <f t="shared" si="605"/>
        <v>9.620088707514185E-3</v>
      </c>
    </row>
    <row r="7099" spans="1:12">
      <c r="A7099" s="98" t="s">
        <v>126</v>
      </c>
      <c r="B7099" s="98">
        <f t="shared" si="602"/>
        <v>7</v>
      </c>
      <c r="C7099" s="98">
        <f t="shared" si="603"/>
        <v>6</v>
      </c>
      <c r="D7099" s="98">
        <f>D7097</f>
        <v>90</v>
      </c>
      <c r="E7099" s="98">
        <f t="shared" si="607"/>
        <v>44</v>
      </c>
      <c r="F7099" s="397">
        <f>F7097+(E7099-E7097)*(F7100-F7097)/(E7100-E7097)</f>
        <v>3.9758666666666667</v>
      </c>
      <c r="G7099" s="98">
        <v>15</v>
      </c>
      <c r="H7099" s="491">
        <f>H7097+(E7099-E7097)*(H7100-H7097)/(E7100-E7097)</f>
        <v>0.49005066666666663</v>
      </c>
      <c r="I7099" s="492">
        <f>I7097+(E7099-E7097)*(I7100-I7097)/(E7100-E7097)</f>
        <v>8.1</v>
      </c>
      <c r="J7099" s="397">
        <f>J7097+(E7099-E7097)*(J7100-J7097)/(E7100-E7097)</f>
        <v>0.315</v>
      </c>
      <c r="K7099" s="469">
        <f t="shared" si="604"/>
        <v>8.113174692140678</v>
      </c>
      <c r="L7099" s="469">
        <f t="shared" si="605"/>
        <v>1.3174692140678346E-2</v>
      </c>
    </row>
    <row r="7100" spans="1:12">
      <c r="A7100" s="480" t="s">
        <v>126</v>
      </c>
      <c r="B7100" s="480">
        <f t="shared" si="602"/>
        <v>7</v>
      </c>
      <c r="C7100" s="480">
        <f t="shared" si="603"/>
        <v>6</v>
      </c>
      <c r="D7100" s="480">
        <f>D7097</f>
        <v>90</v>
      </c>
      <c r="E7100" s="480">
        <f t="shared" si="607"/>
        <v>45</v>
      </c>
      <c r="F7100" s="484">
        <v>3.9897</v>
      </c>
      <c r="G7100" s="480">
        <v>15</v>
      </c>
      <c r="H7100" s="482">
        <v>0.48544199999999998</v>
      </c>
      <c r="I7100" s="483">
        <v>8.1999999999999993</v>
      </c>
      <c r="J7100" s="484">
        <v>0.30649999999999999</v>
      </c>
      <c r="K7100" s="469">
        <f t="shared" si="604"/>
        <v>8.2186955393229262</v>
      </c>
      <c r="L7100" s="469">
        <f t="shared" si="605"/>
        <v>1.8695539322926891E-2</v>
      </c>
    </row>
    <row r="7101" spans="1:12">
      <c r="A7101" s="98" t="s">
        <v>126</v>
      </c>
      <c r="B7101" s="98">
        <f t="shared" ref="B7101:B7164" si="608">INT(D7101/12)</f>
        <v>7</v>
      </c>
      <c r="C7101" s="98">
        <f t="shared" ref="C7101:C7164" si="609">D7101-B7101*12</f>
        <v>6</v>
      </c>
      <c r="D7101" s="98">
        <f>D7100</f>
        <v>90</v>
      </c>
      <c r="E7101" s="98">
        <f t="shared" si="607"/>
        <v>46</v>
      </c>
      <c r="F7101" s="397">
        <f>F7100+(E7101-E7100)*(F7103-F7100)/(E7103-E7100)</f>
        <v>4.0034000000000001</v>
      </c>
      <c r="G7101" s="98">
        <v>15</v>
      </c>
      <c r="H7101" s="491">
        <f>H7100+(E7101-E7100)*(H7103-H7100)/(E7103-E7100)</f>
        <v>0.48079233333333332</v>
      </c>
      <c r="I7101" s="492">
        <f>I7100+(E7101-E7100)*(I7103-I7100)/(E7103-E7100)</f>
        <v>8.2999999999999989</v>
      </c>
      <c r="J7101" s="397">
        <f>J7100+(E7101-E7100)*(J7103-J7100)/(E7103-E7100)</f>
        <v>0.29799999999999999</v>
      </c>
      <c r="K7101" s="469">
        <f t="shared" si="604"/>
        <v>8.3266718756608018</v>
      </c>
      <c r="L7101" s="469">
        <f t="shared" si="605"/>
        <v>2.6671875660802868E-2</v>
      </c>
    </row>
    <row r="7102" spans="1:12">
      <c r="A7102" s="98" t="s">
        <v>126</v>
      </c>
      <c r="B7102" s="98">
        <f t="shared" si="608"/>
        <v>7</v>
      </c>
      <c r="C7102" s="98">
        <f t="shared" si="609"/>
        <v>6</v>
      </c>
      <c r="D7102" s="98">
        <f>D7100</f>
        <v>90</v>
      </c>
      <c r="E7102" s="98">
        <f t="shared" si="607"/>
        <v>47</v>
      </c>
      <c r="F7102" s="397">
        <f>F7100+(E7102-E7100)*(F7103-F7100)/(E7103-E7100)</f>
        <v>4.0171000000000001</v>
      </c>
      <c r="G7102" s="98">
        <v>15</v>
      </c>
      <c r="H7102" s="491">
        <f>H7100+(E7102-E7100)*(H7103-H7100)/(E7103-E7100)</f>
        <v>0.47614266666666666</v>
      </c>
      <c r="I7102" s="492">
        <f>I7100+(E7102-E7100)*(I7103-I7100)/(E7103-E7100)</f>
        <v>8.4</v>
      </c>
      <c r="J7102" s="397">
        <f>J7100+(E7102-E7100)*(J7103-J7100)/(E7103-E7100)</f>
        <v>0.28950000000000004</v>
      </c>
      <c r="K7102" s="469">
        <f t="shared" si="604"/>
        <v>8.4367570504078611</v>
      </c>
      <c r="L7102" s="469">
        <f t="shared" si="605"/>
        <v>3.6757050407860703E-2</v>
      </c>
    </row>
    <row r="7103" spans="1:12">
      <c r="A7103" s="480" t="s">
        <v>126</v>
      </c>
      <c r="B7103" s="480">
        <f t="shared" si="608"/>
        <v>7</v>
      </c>
      <c r="C7103" s="480">
        <f t="shared" si="609"/>
        <v>6</v>
      </c>
      <c r="D7103" s="480">
        <f>D7100</f>
        <v>90</v>
      </c>
      <c r="E7103" s="480">
        <f t="shared" si="607"/>
        <v>48</v>
      </c>
      <c r="F7103" s="484">
        <v>4.0308000000000002</v>
      </c>
      <c r="G7103" s="480">
        <v>15</v>
      </c>
      <c r="H7103" s="482">
        <v>0.471493</v>
      </c>
      <c r="I7103" s="483">
        <v>8.5</v>
      </c>
      <c r="J7103" s="484">
        <v>0.28100000000000003</v>
      </c>
      <c r="K7103" s="469">
        <f t="shared" si="604"/>
        <v>8.5490134530099073</v>
      </c>
      <c r="L7103" s="469">
        <f t="shared" si="605"/>
        <v>4.9013453009907337E-2</v>
      </c>
    </row>
    <row r="7104" spans="1:12">
      <c r="A7104" s="98" t="s">
        <v>126</v>
      </c>
      <c r="B7104" s="98">
        <f t="shared" si="608"/>
        <v>7</v>
      </c>
      <c r="C7104" s="98">
        <f t="shared" si="609"/>
        <v>6</v>
      </c>
      <c r="D7104" s="98">
        <f>D7103</f>
        <v>90</v>
      </c>
      <c r="E7104" s="98">
        <f t="shared" si="607"/>
        <v>49</v>
      </c>
      <c r="F7104" s="397">
        <f>F7103+(E7104-E7103)*(F7106-F7103)/(E7106-E7103)</f>
        <v>4.0443333333333333</v>
      </c>
      <c r="G7104" s="98">
        <v>15</v>
      </c>
      <c r="H7104" s="491">
        <f>H7103+(E7104-E7103)*(H7106-H7103)/(E7106-E7103)</f>
        <v>0.46679733333333334</v>
      </c>
      <c r="I7104" s="492">
        <f>I7103+(E7104-E7103)*(I7106-I7103)/(E7106-E7103)</f>
        <v>8.6333333333333329</v>
      </c>
      <c r="J7104" s="397">
        <f>J7103+(E7104-E7103)*(J7106-J7103)/(E7106-E7103)</f>
        <v>0.27246666666666669</v>
      </c>
      <c r="K7104" s="469">
        <f t="shared" si="604"/>
        <v>8.6640026506863794</v>
      </c>
      <c r="L7104" s="469">
        <f t="shared" si="605"/>
        <v>3.0669317353046566E-2</v>
      </c>
    </row>
    <row r="7105" spans="1:12">
      <c r="A7105" s="98" t="s">
        <v>126</v>
      </c>
      <c r="B7105" s="98">
        <f t="shared" si="608"/>
        <v>7</v>
      </c>
      <c r="C7105" s="98">
        <f t="shared" si="609"/>
        <v>6</v>
      </c>
      <c r="D7105" s="98">
        <f>D7103</f>
        <v>90</v>
      </c>
      <c r="E7105" s="98">
        <f t="shared" si="607"/>
        <v>50</v>
      </c>
      <c r="F7105" s="397">
        <f>F7103+(E7105-E7103)*(F7106-F7103)/(E7106-E7103)</f>
        <v>4.0578666666666665</v>
      </c>
      <c r="G7105" s="98">
        <v>15</v>
      </c>
      <c r="H7105" s="491">
        <f>H7103+(E7105-E7103)*(H7106-H7103)/(E7106-E7103)</f>
        <v>0.46210166666666663</v>
      </c>
      <c r="I7105" s="492">
        <f>I7103+(E7105-E7103)*(I7106-I7103)/(E7106-E7103)</f>
        <v>8.7666666666666675</v>
      </c>
      <c r="J7105" s="397">
        <f>J7103+(E7105-E7103)*(J7106-J7103)/(E7106-E7103)</f>
        <v>0.26393333333333335</v>
      </c>
      <c r="K7105" s="469">
        <f t="shared" si="604"/>
        <v>8.781328784069883</v>
      </c>
      <c r="L7105" s="469">
        <f t="shared" si="605"/>
        <v>1.4662117403215547E-2</v>
      </c>
    </row>
    <row r="7106" spans="1:12">
      <c r="A7106" s="480" t="s">
        <v>126</v>
      </c>
      <c r="B7106" s="480">
        <f t="shared" si="608"/>
        <v>7</v>
      </c>
      <c r="C7106" s="480">
        <f t="shared" si="609"/>
        <v>6</v>
      </c>
      <c r="D7106" s="480">
        <f>D7103</f>
        <v>90</v>
      </c>
      <c r="E7106" s="480">
        <f t="shared" si="607"/>
        <v>51</v>
      </c>
      <c r="F7106" s="484">
        <v>4.0713999999999997</v>
      </c>
      <c r="G7106" s="480">
        <v>15</v>
      </c>
      <c r="H7106" s="482">
        <v>0.45740599999999998</v>
      </c>
      <c r="I7106" s="483">
        <v>8.9</v>
      </c>
      <c r="J7106" s="484">
        <v>0.25540000000000002</v>
      </c>
      <c r="K7106" s="469">
        <f t="shared" si="604"/>
        <v>8.9010638251356564</v>
      </c>
      <c r="L7106" s="469">
        <f t="shared" si="605"/>
        <v>1.0638251356560602E-3</v>
      </c>
    </row>
    <row r="7107" spans="1:12">
      <c r="A7107" s="98" t="s">
        <v>126</v>
      </c>
      <c r="B7107" s="98">
        <f t="shared" si="608"/>
        <v>7</v>
      </c>
      <c r="C7107" s="98">
        <f t="shared" si="609"/>
        <v>6</v>
      </c>
      <c r="D7107" s="98">
        <f>D7106</f>
        <v>90</v>
      </c>
      <c r="E7107" s="98">
        <f t="shared" si="607"/>
        <v>52</v>
      </c>
      <c r="F7107" s="397">
        <f>F7106+(E7107-E7106)*(F7109-F7106)/(E7109-E7106)</f>
        <v>4.0848333333333331</v>
      </c>
      <c r="G7107" s="98">
        <v>15</v>
      </c>
      <c r="H7107" s="491">
        <f>H7106+(E7107-E7106)*(H7109-H7106)/(E7109-E7106)</f>
        <v>0.45265833333333333</v>
      </c>
      <c r="I7107" s="492">
        <f>I7106+(E7107-E7106)*(I7109-I7106)/(E7109-E7106)</f>
        <v>9.0333333333333332</v>
      </c>
      <c r="J7107" s="397">
        <f>J7106+(E7107-E7106)*(J7109-J7106)/(E7109-E7106)</f>
        <v>0.24690000000000001</v>
      </c>
      <c r="K7107" s="469">
        <f t="shared" si="604"/>
        <v>9.0240983817816964</v>
      </c>
      <c r="L7107" s="469">
        <f t="shared" si="605"/>
        <v>-9.2349515516367831E-3</v>
      </c>
    </row>
    <row r="7108" spans="1:12">
      <c r="A7108" s="98" t="s">
        <v>126</v>
      </c>
      <c r="B7108" s="98">
        <f t="shared" si="608"/>
        <v>7</v>
      </c>
      <c r="C7108" s="98">
        <f t="shared" si="609"/>
        <v>6</v>
      </c>
      <c r="D7108" s="98">
        <f>D7106</f>
        <v>90</v>
      </c>
      <c r="E7108" s="98">
        <f t="shared" si="607"/>
        <v>53</v>
      </c>
      <c r="F7108" s="397">
        <f>F7106+(E7108-E7106)*(F7109-F7106)/(E7109-E7106)</f>
        <v>4.0982666666666665</v>
      </c>
      <c r="G7108" s="98">
        <v>15</v>
      </c>
      <c r="H7108" s="491">
        <f>H7106+(E7108-E7106)*(H7109-H7106)/(E7109-E7106)</f>
        <v>0.44791066666666662</v>
      </c>
      <c r="I7108" s="492">
        <f>I7106+(E7108-E7106)*(I7109-I7106)/(E7109-E7106)</f>
        <v>9.1666666666666679</v>
      </c>
      <c r="J7108" s="397">
        <f>J7106+(E7108-E7106)*(J7109-J7106)/(E7109-E7106)</f>
        <v>0.2384</v>
      </c>
      <c r="K7108" s="469">
        <f t="shared" si="604"/>
        <v>9.1497411686258872</v>
      </c>
      <c r="L7108" s="469">
        <f t="shared" si="605"/>
        <v>-1.6925498040780695E-2</v>
      </c>
    </row>
    <row r="7109" spans="1:12">
      <c r="A7109" s="480" t="s">
        <v>126</v>
      </c>
      <c r="B7109" s="480">
        <f t="shared" si="608"/>
        <v>7</v>
      </c>
      <c r="C7109" s="480">
        <f t="shared" si="609"/>
        <v>6</v>
      </c>
      <c r="D7109" s="480">
        <f>D7106</f>
        <v>90</v>
      </c>
      <c r="E7109" s="480">
        <f t="shared" si="607"/>
        <v>54</v>
      </c>
      <c r="F7109" s="484">
        <v>4.1116999999999999</v>
      </c>
      <c r="G7109" s="480">
        <v>15</v>
      </c>
      <c r="H7109" s="482">
        <v>0.44316299999999997</v>
      </c>
      <c r="I7109" s="483">
        <v>9.3000000000000007</v>
      </c>
      <c r="J7109" s="484">
        <v>0.22989999999999999</v>
      </c>
      <c r="K7109" s="469">
        <f t="shared" si="604"/>
        <v>9.2780760126635116</v>
      </c>
      <c r="L7109" s="469">
        <f t="shared" si="605"/>
        <v>-2.1923987336489148E-2</v>
      </c>
    </row>
    <row r="7110" spans="1:12">
      <c r="A7110" s="98" t="s">
        <v>126</v>
      </c>
      <c r="B7110" s="98">
        <f t="shared" si="608"/>
        <v>7</v>
      </c>
      <c r="C7110" s="98">
        <f t="shared" si="609"/>
        <v>6</v>
      </c>
      <c r="D7110" s="98">
        <f>D7109</f>
        <v>90</v>
      </c>
      <c r="E7110" s="98">
        <f t="shared" si="607"/>
        <v>55</v>
      </c>
      <c r="F7110" s="397">
        <f>F7109+(E7110-E7109)*(F7112-F7109)/(E7112-E7109)</f>
        <v>4.125</v>
      </c>
      <c r="G7110" s="98">
        <v>15</v>
      </c>
      <c r="H7110" s="491">
        <f>H7109+(E7110-E7109)*(H7112-H7109)/(E7112-E7109)</f>
        <v>0.43840033333333334</v>
      </c>
      <c r="I7110" s="492">
        <f>I7109+(E7110-E7109)*(I7112-I7109)/(E7112-E7109)</f>
        <v>9.4333333333333336</v>
      </c>
      <c r="J7110" s="397">
        <f>J7109+(E7110-E7109)*(J7112-J7109)/(E7112-E7109)</f>
        <v>0.22136666666666666</v>
      </c>
      <c r="K7110" s="469">
        <f t="shared" si="604"/>
        <v>9.409208174263858</v>
      </c>
      <c r="L7110" s="469">
        <f t="shared" si="605"/>
        <v>-2.4125159069475544E-2</v>
      </c>
    </row>
    <row r="7111" spans="1:12">
      <c r="A7111" s="98" t="s">
        <v>126</v>
      </c>
      <c r="B7111" s="98">
        <f t="shared" si="608"/>
        <v>7</v>
      </c>
      <c r="C7111" s="98">
        <f t="shared" si="609"/>
        <v>6</v>
      </c>
      <c r="D7111" s="98">
        <f>D7109</f>
        <v>90</v>
      </c>
      <c r="E7111" s="98">
        <f t="shared" si="607"/>
        <v>56</v>
      </c>
      <c r="F7111" s="397">
        <f>F7109+(E7111-E7109)*(F7112-F7109)/(E7112-E7109)</f>
        <v>4.1383000000000001</v>
      </c>
      <c r="G7111" s="98">
        <v>15</v>
      </c>
      <c r="H7111" s="491">
        <f>H7109+(E7111-E7109)*(H7112-H7109)/(E7112-E7109)</f>
        <v>0.43363766666666664</v>
      </c>
      <c r="I7111" s="492">
        <f>I7109+(E7111-E7109)*(I7112-I7109)/(E7112-E7109)</f>
        <v>9.5666666666666664</v>
      </c>
      <c r="J7111" s="397">
        <f>J7109+(E7111-E7109)*(J7112-J7109)/(E7112-E7109)</f>
        <v>0.21283333333333335</v>
      </c>
      <c r="K7111" s="469">
        <f t="shared" si="604"/>
        <v>9.543220799546166</v>
      </c>
      <c r="L7111" s="469">
        <f t="shared" si="605"/>
        <v>-2.3445867120500452E-2</v>
      </c>
    </row>
    <row r="7112" spans="1:12">
      <c r="A7112" s="480" t="s">
        <v>126</v>
      </c>
      <c r="B7112" s="480">
        <f t="shared" si="608"/>
        <v>7</v>
      </c>
      <c r="C7112" s="480">
        <f t="shared" si="609"/>
        <v>6</v>
      </c>
      <c r="D7112" s="480">
        <f>D7109</f>
        <v>90</v>
      </c>
      <c r="E7112" s="480">
        <f t="shared" si="607"/>
        <v>57</v>
      </c>
      <c r="F7112" s="484">
        <v>4.1516000000000002</v>
      </c>
      <c r="G7112" s="480">
        <v>15</v>
      </c>
      <c r="H7112" s="482">
        <v>0.42887500000000001</v>
      </c>
      <c r="I7112" s="483">
        <v>9.6999999999999993</v>
      </c>
      <c r="J7112" s="484">
        <v>0.20430000000000001</v>
      </c>
      <c r="K7112" s="469">
        <f t="shared" si="604"/>
        <v>9.6802098513552899</v>
      </c>
      <c r="L7112" s="469">
        <f t="shared" si="605"/>
        <v>-1.9790148644709404E-2</v>
      </c>
    </row>
    <row r="7113" spans="1:12">
      <c r="A7113" s="98" t="s">
        <v>126</v>
      </c>
      <c r="B7113" s="98">
        <f t="shared" si="608"/>
        <v>7</v>
      </c>
      <c r="C7113" s="98">
        <f t="shared" si="609"/>
        <v>6</v>
      </c>
      <c r="D7113" s="98">
        <f>D7112</f>
        <v>90</v>
      </c>
      <c r="E7113" s="98">
        <f t="shared" si="607"/>
        <v>58</v>
      </c>
      <c r="F7113" s="397">
        <f>F7112+(E7113-E7112)*(F7115-F7112)/(E7115-E7112)</f>
        <v>4.1647666666666669</v>
      </c>
      <c r="G7113" s="98">
        <v>15</v>
      </c>
      <c r="H7113" s="491">
        <f>H7112+(E7113-E7112)*(H7115-H7112)/(E7115-E7112)</f>
        <v>0.42396633333333333</v>
      </c>
      <c r="I7113" s="492">
        <f>I7112+(E7113-E7112)*(I7115-I7112)/(E7115-E7112)</f>
        <v>9.8333333333333321</v>
      </c>
      <c r="J7113" s="397">
        <f>J7112+(E7113-E7112)*(J7115-J7112)/(E7115-E7112)</f>
        <v>0.1958</v>
      </c>
      <c r="K7113" s="469">
        <f t="shared" si="604"/>
        <v>9.8233428912201362</v>
      </c>
      <c r="L7113" s="469">
        <f t="shared" si="605"/>
        <v>-9.9904421131959964E-3</v>
      </c>
    </row>
    <row r="7114" spans="1:12">
      <c r="A7114" s="98" t="s">
        <v>126</v>
      </c>
      <c r="B7114" s="98">
        <f t="shared" si="608"/>
        <v>7</v>
      </c>
      <c r="C7114" s="98">
        <f t="shared" si="609"/>
        <v>6</v>
      </c>
      <c r="D7114" s="98">
        <f>D7112</f>
        <v>90</v>
      </c>
      <c r="E7114" s="98">
        <f t="shared" si="607"/>
        <v>59</v>
      </c>
      <c r="F7114" s="397">
        <f>F7112+(E7114-E7112)*(F7115-F7112)/(E7115-E7112)</f>
        <v>4.1779333333333328</v>
      </c>
      <c r="G7114" s="98">
        <v>15</v>
      </c>
      <c r="H7114" s="491">
        <f>H7112+(E7114-E7112)*(H7115-H7112)/(E7115-E7112)</f>
        <v>0.41905766666666666</v>
      </c>
      <c r="I7114" s="492">
        <f>I7112+(E7114-E7112)*(I7115-I7112)/(E7115-E7112)</f>
        <v>9.9666666666666668</v>
      </c>
      <c r="J7114" s="397">
        <f>J7112+(E7114-E7112)*(J7115-J7112)/(E7115-E7112)</f>
        <v>0.18729999999999999</v>
      </c>
      <c r="K7114" s="469">
        <f t="shared" si="604"/>
        <v>9.9698291325060264</v>
      </c>
      <c r="L7114" s="469">
        <f t="shared" si="605"/>
        <v>3.1624658393596405E-3</v>
      </c>
    </row>
    <row r="7115" spans="1:12">
      <c r="A7115" s="480" t="s">
        <v>126</v>
      </c>
      <c r="B7115" s="480">
        <f t="shared" si="608"/>
        <v>7</v>
      </c>
      <c r="C7115" s="480">
        <f t="shared" si="609"/>
        <v>6</v>
      </c>
      <c r="D7115" s="480">
        <f>D7112</f>
        <v>90</v>
      </c>
      <c r="E7115" s="480">
        <f t="shared" si="607"/>
        <v>60</v>
      </c>
      <c r="F7115" s="484">
        <v>4.1910999999999996</v>
      </c>
      <c r="G7115" s="480">
        <v>15</v>
      </c>
      <c r="H7115" s="482">
        <v>0.41414899999999999</v>
      </c>
      <c r="I7115" s="483">
        <v>10.1</v>
      </c>
      <c r="J7115" s="484">
        <v>0.17879999999999999</v>
      </c>
      <c r="K7115" s="469">
        <f t="shared" ref="K7115:K7178" si="610">F7115/H7115</f>
        <v>10.119787805837994</v>
      </c>
      <c r="L7115" s="469">
        <f t="shared" ref="L7115:L7178" si="611">K7115-I7115</f>
        <v>1.9787805837994554E-2</v>
      </c>
    </row>
    <row r="7116" spans="1:12">
      <c r="A7116" s="98" t="s">
        <v>126</v>
      </c>
      <c r="B7116" s="98">
        <f t="shared" si="608"/>
        <v>7</v>
      </c>
      <c r="C7116" s="98">
        <f t="shared" si="609"/>
        <v>6</v>
      </c>
      <c r="D7116" s="98">
        <f>D7115</f>
        <v>90</v>
      </c>
      <c r="E7116" s="98">
        <f t="shared" si="607"/>
        <v>61</v>
      </c>
      <c r="F7116" s="397">
        <f>F7115+(E7116-E7115)*(F7118-F7115)/(E7118-E7115)</f>
        <v>4.2041333333333331</v>
      </c>
      <c r="G7116" s="98">
        <v>15</v>
      </c>
      <c r="H7116" s="491">
        <f>H7115+(E7116-E7115)*(H7118-H7115)/(E7118-E7115)</f>
        <v>0.40921366666666664</v>
      </c>
      <c r="I7116" s="492">
        <f>I7115+(E7116-E7115)*(I7118-I7115)/(E7118-E7115)</f>
        <v>10.266666666666666</v>
      </c>
      <c r="J7116" s="397">
        <f>J7115+(E7116-E7115)*(J7118-J7115)/(E7118-E7115)</f>
        <v>0.17029999999999998</v>
      </c>
      <c r="K7116" s="469">
        <f t="shared" si="610"/>
        <v>10.273687503105549</v>
      </c>
      <c r="L7116" s="469">
        <f t="shared" si="611"/>
        <v>7.0208364388832933E-3</v>
      </c>
    </row>
    <row r="7117" spans="1:12">
      <c r="A7117" s="98" t="s">
        <v>126</v>
      </c>
      <c r="B7117" s="98">
        <f t="shared" si="608"/>
        <v>7</v>
      </c>
      <c r="C7117" s="98">
        <f t="shared" si="609"/>
        <v>6</v>
      </c>
      <c r="D7117" s="98">
        <f>D7115</f>
        <v>90</v>
      </c>
      <c r="E7117" s="98">
        <f t="shared" si="607"/>
        <v>62</v>
      </c>
      <c r="F7117" s="397">
        <f>F7115+(E7117-E7115)*(F7118-F7115)/(E7118-E7115)</f>
        <v>4.2171666666666665</v>
      </c>
      <c r="G7117" s="98">
        <v>15</v>
      </c>
      <c r="H7117" s="491">
        <f>H7115+(E7117-E7115)*(H7118-H7115)/(E7118-E7115)</f>
        <v>0.40427833333333335</v>
      </c>
      <c r="I7117" s="492">
        <f>I7115+(E7117-E7115)*(I7118-I7115)/(E7118-E7115)</f>
        <v>10.433333333333334</v>
      </c>
      <c r="J7117" s="397">
        <f>J7115+(E7117-E7115)*(J7118-J7115)/(E7118-E7115)</f>
        <v>0.1618</v>
      </c>
      <c r="K7117" s="469">
        <f t="shared" si="610"/>
        <v>10.431344741865134</v>
      </c>
      <c r="L7117" s="469">
        <f t="shared" si="611"/>
        <v>-1.9885914681996297E-3</v>
      </c>
    </row>
    <row r="7118" spans="1:12">
      <c r="A7118" s="480" t="s">
        <v>126</v>
      </c>
      <c r="B7118" s="480">
        <f t="shared" si="608"/>
        <v>7</v>
      </c>
      <c r="C7118" s="480">
        <f t="shared" si="609"/>
        <v>6</v>
      </c>
      <c r="D7118" s="480">
        <f>D7115</f>
        <v>90</v>
      </c>
      <c r="E7118" s="480">
        <f t="shared" si="607"/>
        <v>63</v>
      </c>
      <c r="F7118" s="484">
        <v>4.2302</v>
      </c>
      <c r="G7118" s="480">
        <v>15</v>
      </c>
      <c r="H7118" s="482">
        <v>0.399343</v>
      </c>
      <c r="I7118" s="483">
        <v>10.6</v>
      </c>
      <c r="J7118" s="484">
        <v>0.15329999999999999</v>
      </c>
      <c r="K7118" s="469">
        <f t="shared" si="610"/>
        <v>10.592898836338685</v>
      </c>
      <c r="L7118" s="469">
        <f t="shared" si="611"/>
        <v>-7.1011636613143025E-3</v>
      </c>
    </row>
    <row r="7119" spans="1:12">
      <c r="A7119" s="98" t="s">
        <v>126</v>
      </c>
      <c r="B7119" s="98">
        <f t="shared" si="608"/>
        <v>7</v>
      </c>
      <c r="C7119" s="98">
        <f t="shared" si="609"/>
        <v>6</v>
      </c>
      <c r="D7119" s="98">
        <f>D7118</f>
        <v>90</v>
      </c>
      <c r="E7119" s="98">
        <f t="shared" si="607"/>
        <v>64</v>
      </c>
      <c r="F7119" s="397">
        <f>F7118+(E7119-E7118)*(F7121-F7118)/(E7121-E7118)</f>
        <v>4.2431000000000001</v>
      </c>
      <c r="G7119" s="98">
        <v>15</v>
      </c>
      <c r="H7119" s="491">
        <f>H7118+(E7119-E7118)*(H7121-H7118)/(E7121-E7118)</f>
        <v>0.39433400000000002</v>
      </c>
      <c r="I7119" s="492">
        <f>I7118+(E7119-E7118)*(I7121-I7118)/(E7121-E7118)</f>
        <v>10.766666666666666</v>
      </c>
      <c r="J7119" s="397">
        <f>J7118+(E7119-E7118)*(J7121-J7118)/(E7121-E7118)</f>
        <v>0.14476666666666665</v>
      </c>
      <c r="K7119" s="469">
        <f t="shared" si="610"/>
        <v>10.7601677765549</v>
      </c>
      <c r="L7119" s="469">
        <f t="shared" si="611"/>
        <v>-6.4988901117661868E-3</v>
      </c>
    </row>
    <row r="7120" spans="1:12">
      <c r="A7120" s="98" t="s">
        <v>126</v>
      </c>
      <c r="B7120" s="98">
        <f t="shared" si="608"/>
        <v>7</v>
      </c>
      <c r="C7120" s="98">
        <f t="shared" si="609"/>
        <v>6</v>
      </c>
      <c r="D7120" s="98">
        <f>D7118</f>
        <v>90</v>
      </c>
      <c r="E7120" s="98">
        <f t="shared" si="607"/>
        <v>65</v>
      </c>
      <c r="F7120" s="397">
        <f>F7118+(E7120-E7118)*(F7121-F7118)/(E7121-E7118)</f>
        <v>4.2560000000000002</v>
      </c>
      <c r="G7120" s="98">
        <v>15</v>
      </c>
      <c r="H7120" s="491">
        <f>H7118+(E7120-E7118)*(H7121-H7118)/(E7121-E7118)</f>
        <v>0.38932499999999998</v>
      </c>
      <c r="I7120" s="492">
        <f>I7118+(E7120-E7118)*(I7121-I7118)/(E7121-E7118)</f>
        <v>10.933333333333334</v>
      </c>
      <c r="J7120" s="397">
        <f>J7118+(E7120-E7118)*(J7121-J7118)/(E7121-E7118)</f>
        <v>0.13623333333333335</v>
      </c>
      <c r="K7120" s="469">
        <f t="shared" si="610"/>
        <v>10.931740833493869</v>
      </c>
      <c r="L7120" s="469">
        <f t="shared" si="611"/>
        <v>-1.5924998394645229E-3</v>
      </c>
    </row>
    <row r="7121" spans="1:12">
      <c r="A7121" s="480" t="s">
        <v>126</v>
      </c>
      <c r="B7121" s="480">
        <f t="shared" si="608"/>
        <v>7</v>
      </c>
      <c r="C7121" s="480">
        <f t="shared" si="609"/>
        <v>6</v>
      </c>
      <c r="D7121" s="480">
        <f>D7118</f>
        <v>90</v>
      </c>
      <c r="E7121" s="480">
        <f t="shared" si="607"/>
        <v>66</v>
      </c>
      <c r="F7121" s="484">
        <v>4.2689000000000004</v>
      </c>
      <c r="G7121" s="480">
        <v>15</v>
      </c>
      <c r="H7121" s="482">
        <v>0.38431599999999999</v>
      </c>
      <c r="I7121" s="483">
        <v>11.1</v>
      </c>
      <c r="J7121" s="484">
        <v>0.12770000000000001</v>
      </c>
      <c r="K7121" s="469">
        <f t="shared" si="610"/>
        <v>11.107786300856588</v>
      </c>
      <c r="L7121" s="469">
        <f t="shared" si="611"/>
        <v>7.7863008565888236E-3</v>
      </c>
    </row>
    <row r="7122" spans="1:12">
      <c r="A7122" s="98" t="s">
        <v>126</v>
      </c>
      <c r="B7122" s="98">
        <f t="shared" si="608"/>
        <v>7</v>
      </c>
      <c r="C7122" s="98">
        <f t="shared" si="609"/>
        <v>6</v>
      </c>
      <c r="D7122" s="98">
        <f>D7121</f>
        <v>90</v>
      </c>
      <c r="E7122" s="98">
        <f t="shared" si="607"/>
        <v>67</v>
      </c>
      <c r="F7122" s="397">
        <f>F7121+(E7122-E7121)*(F7124-F7121)/(E7124-E7121)</f>
        <v>4.2817333333333334</v>
      </c>
      <c r="G7122" s="98">
        <v>15</v>
      </c>
      <c r="H7122" s="491">
        <f>H7121+(E7122-E7121)*(H7124-H7121)/(E7124-E7121)</f>
        <v>0.37922699999999998</v>
      </c>
      <c r="I7122" s="492">
        <f>I7121+(E7122-E7121)*(I7124-I7121)/(E7124-E7121)</f>
        <v>11.299999999999999</v>
      </c>
      <c r="J7122" s="397">
        <f>J7121+(E7122-E7121)*(J7124-J7121)/(E7124-E7121)</f>
        <v>0.1192</v>
      </c>
      <c r="K7122" s="469">
        <f t="shared" si="610"/>
        <v>11.290686932452946</v>
      </c>
      <c r="L7122" s="469">
        <f t="shared" si="611"/>
        <v>-9.3130675470529667E-3</v>
      </c>
    </row>
    <row r="7123" spans="1:12">
      <c r="A7123" s="98" t="s">
        <v>126</v>
      </c>
      <c r="B7123" s="98">
        <f t="shared" si="608"/>
        <v>7</v>
      </c>
      <c r="C7123" s="98">
        <f t="shared" si="609"/>
        <v>6</v>
      </c>
      <c r="D7123" s="98">
        <f>D7121</f>
        <v>90</v>
      </c>
      <c r="E7123" s="98">
        <f t="shared" si="607"/>
        <v>68</v>
      </c>
      <c r="F7123" s="397">
        <f>F7121+(E7123-E7121)*(F7124-F7121)/(E7124-E7121)</f>
        <v>4.2945666666666673</v>
      </c>
      <c r="G7123" s="98">
        <v>15</v>
      </c>
      <c r="H7123" s="491">
        <f>H7121+(E7123-E7121)*(H7124-H7121)/(E7124-E7121)</f>
        <v>0.37413800000000003</v>
      </c>
      <c r="I7123" s="492">
        <f>I7121+(E7123-E7121)*(I7124-I7121)/(E7124-E7121)</f>
        <v>11.5</v>
      </c>
      <c r="J7123" s="397">
        <f>J7121+(E7123-E7121)*(J7124-J7121)/(E7124-E7121)</f>
        <v>0.11070000000000001</v>
      </c>
      <c r="K7123" s="469">
        <f t="shared" si="610"/>
        <v>11.478563168314009</v>
      </c>
      <c r="L7123" s="469">
        <f t="shared" si="611"/>
        <v>-2.1436831685990754E-2</v>
      </c>
    </row>
    <row r="7124" spans="1:12">
      <c r="A7124" s="480" t="s">
        <v>126</v>
      </c>
      <c r="B7124" s="480">
        <f t="shared" si="608"/>
        <v>7</v>
      </c>
      <c r="C7124" s="480">
        <f t="shared" si="609"/>
        <v>6</v>
      </c>
      <c r="D7124" s="480">
        <f>D7121</f>
        <v>90</v>
      </c>
      <c r="E7124" s="480">
        <f t="shared" si="607"/>
        <v>69</v>
      </c>
      <c r="F7124" s="484">
        <v>4.3074000000000003</v>
      </c>
      <c r="G7124" s="480">
        <v>15</v>
      </c>
      <c r="H7124" s="482">
        <v>0.36904900000000002</v>
      </c>
      <c r="I7124" s="483">
        <v>11.7</v>
      </c>
      <c r="J7124" s="484">
        <v>0.1022</v>
      </c>
      <c r="K7124" s="469">
        <f t="shared" si="610"/>
        <v>11.671620841676852</v>
      </c>
      <c r="L7124" s="469">
        <f t="shared" si="611"/>
        <v>-2.8379158323147635E-2</v>
      </c>
    </row>
    <row r="7125" spans="1:12">
      <c r="A7125" s="98" t="s">
        <v>126</v>
      </c>
      <c r="B7125" s="98">
        <f t="shared" si="608"/>
        <v>7</v>
      </c>
      <c r="C7125" s="98">
        <f t="shared" si="609"/>
        <v>6</v>
      </c>
      <c r="D7125" s="98">
        <f>D7124</f>
        <v>90</v>
      </c>
      <c r="E7125" s="98">
        <f t="shared" si="607"/>
        <v>70</v>
      </c>
      <c r="F7125" s="397">
        <f>F7124+(E7125-E7124)*(F7127-F7124)/(E7127-E7124)</f>
        <v>4.3200666666666665</v>
      </c>
      <c r="G7125" s="98">
        <v>15</v>
      </c>
      <c r="H7125" s="491">
        <f>H7124+(E7125-E7124)*(H7127-H7124)/(E7127-E7124)</f>
        <v>0.36387433333333336</v>
      </c>
      <c r="I7125" s="492">
        <f>I7124+(E7125-E7124)*(I7127-I7124)/(E7127-E7124)</f>
        <v>11.9</v>
      </c>
      <c r="J7125" s="397">
        <f>J7124+(E7125-E7124)*(J7127-J7124)/(E7127-E7124)</f>
        <v>9.3666666666666662E-2</v>
      </c>
      <c r="K7125" s="469">
        <f t="shared" si="610"/>
        <v>11.872413827850822</v>
      </c>
      <c r="L7125" s="469">
        <f t="shared" si="611"/>
        <v>-2.7586172149177912E-2</v>
      </c>
    </row>
    <row r="7126" spans="1:12">
      <c r="A7126" s="98" t="s">
        <v>126</v>
      </c>
      <c r="B7126" s="98">
        <f t="shared" si="608"/>
        <v>7</v>
      </c>
      <c r="C7126" s="98">
        <f t="shared" si="609"/>
        <v>6</v>
      </c>
      <c r="D7126" s="98">
        <f>D7124</f>
        <v>90</v>
      </c>
      <c r="E7126" s="98">
        <f t="shared" si="607"/>
        <v>71</v>
      </c>
      <c r="F7126" s="397">
        <f>F7124+(E7126-E7124)*(F7127-F7124)/(E7127-E7124)</f>
        <v>4.3327333333333335</v>
      </c>
      <c r="G7126" s="98">
        <v>15</v>
      </c>
      <c r="H7126" s="491">
        <f>H7124+(E7126-E7124)*(H7127-H7124)/(E7127-E7124)</f>
        <v>0.35869966666666664</v>
      </c>
      <c r="I7126" s="492">
        <f>I7124+(E7126-E7124)*(I7127-I7124)/(E7127-E7124)</f>
        <v>12.1</v>
      </c>
      <c r="J7126" s="397">
        <f>J7124+(E7126-E7124)*(J7127-J7124)/(E7127-E7124)</f>
        <v>8.5133333333333339E-2</v>
      </c>
      <c r="K7126" s="469">
        <f t="shared" si="610"/>
        <v>12.079000166341574</v>
      </c>
      <c r="L7126" s="469">
        <f t="shared" si="611"/>
        <v>-2.0999833658425615E-2</v>
      </c>
    </row>
    <row r="7127" spans="1:12">
      <c r="A7127" s="480" t="s">
        <v>126</v>
      </c>
      <c r="B7127" s="480">
        <f t="shared" si="608"/>
        <v>7</v>
      </c>
      <c r="C7127" s="480">
        <f t="shared" si="609"/>
        <v>6</v>
      </c>
      <c r="D7127" s="480">
        <f>D7124</f>
        <v>90</v>
      </c>
      <c r="E7127" s="480">
        <f t="shared" si="607"/>
        <v>72</v>
      </c>
      <c r="F7127" s="484">
        <v>4.3453999999999997</v>
      </c>
      <c r="G7127" s="480">
        <v>15</v>
      </c>
      <c r="H7127" s="482">
        <v>0.35352499999999998</v>
      </c>
      <c r="I7127" s="483">
        <v>12.3</v>
      </c>
      <c r="J7127" s="484">
        <v>7.6600000000000001E-2</v>
      </c>
      <c r="K7127" s="469">
        <f t="shared" si="610"/>
        <v>12.291634255003181</v>
      </c>
      <c r="L7127" s="469">
        <f t="shared" si="611"/>
        <v>-8.3657449968193021E-3</v>
      </c>
    </row>
    <row r="7128" spans="1:12">
      <c r="A7128" s="98" t="s">
        <v>126</v>
      </c>
      <c r="B7128" s="98">
        <f t="shared" si="608"/>
        <v>7</v>
      </c>
      <c r="C7128" s="98">
        <f t="shared" si="609"/>
        <v>6</v>
      </c>
      <c r="D7128" s="98">
        <f>D7127</f>
        <v>90</v>
      </c>
      <c r="E7128" s="98">
        <f t="shared" si="607"/>
        <v>73</v>
      </c>
      <c r="F7128" s="397">
        <f>F7127+(E7128-E7127)*(F7130-F7127)/(E7130-E7127)</f>
        <v>4.3579999999999997</v>
      </c>
      <c r="G7128" s="98">
        <v>15</v>
      </c>
      <c r="H7128" s="491">
        <f>H7127+(E7128-E7127)*(H7130-H7127)/(E7130-E7127)</f>
        <v>0.34825833333333334</v>
      </c>
      <c r="I7128" s="492">
        <f>I7127+(E7128-E7127)*(I7130-I7127)/(E7130-E7127)</f>
        <v>12.533333333333333</v>
      </c>
      <c r="J7128" s="397">
        <f>J7127+(E7128-E7127)*(J7130-J7127)/(E7130-E7127)</f>
        <v>6.8099999999999994E-2</v>
      </c>
      <c r="K7128" s="469">
        <f t="shared" si="610"/>
        <v>12.513699121820487</v>
      </c>
      <c r="L7128" s="469">
        <f t="shared" si="611"/>
        <v>-1.9634211512846278E-2</v>
      </c>
    </row>
    <row r="7129" spans="1:12">
      <c r="A7129" s="98" t="s">
        <v>126</v>
      </c>
      <c r="B7129" s="98">
        <f t="shared" si="608"/>
        <v>7</v>
      </c>
      <c r="C7129" s="98">
        <f t="shared" si="609"/>
        <v>6</v>
      </c>
      <c r="D7129" s="98">
        <f>D7127</f>
        <v>90</v>
      </c>
      <c r="E7129" s="98">
        <f t="shared" si="607"/>
        <v>74</v>
      </c>
      <c r="F7129" s="397">
        <f>F7127+(E7129-E7127)*(F7130-F7127)/(E7130-E7127)</f>
        <v>4.3706000000000005</v>
      </c>
      <c r="G7129" s="98">
        <v>15</v>
      </c>
      <c r="H7129" s="491">
        <f>H7127+(E7129-E7127)*(H7130-H7127)/(E7130-E7127)</f>
        <v>0.34299166666666664</v>
      </c>
      <c r="I7129" s="492">
        <f>I7127+(E7129-E7127)*(I7130-I7127)/(E7130-E7127)</f>
        <v>12.766666666666667</v>
      </c>
      <c r="J7129" s="397">
        <f>J7127+(E7129-E7127)*(J7130-J7127)/(E7130-E7127)</f>
        <v>5.96E-2</v>
      </c>
      <c r="K7129" s="469">
        <f t="shared" si="610"/>
        <v>12.742583639058289</v>
      </c>
      <c r="L7129" s="469">
        <f t="shared" si="611"/>
        <v>-2.4083027608378771E-2</v>
      </c>
    </row>
    <row r="7130" spans="1:12">
      <c r="A7130" s="480" t="s">
        <v>126</v>
      </c>
      <c r="B7130" s="480">
        <f t="shared" si="608"/>
        <v>7</v>
      </c>
      <c r="C7130" s="480">
        <f t="shared" si="609"/>
        <v>6</v>
      </c>
      <c r="D7130" s="480">
        <f>D7127</f>
        <v>90</v>
      </c>
      <c r="E7130" s="480">
        <f t="shared" si="607"/>
        <v>75</v>
      </c>
      <c r="F7130" s="484">
        <v>4.3832000000000004</v>
      </c>
      <c r="G7130" s="480">
        <v>15</v>
      </c>
      <c r="H7130" s="482">
        <v>0.337725</v>
      </c>
      <c r="I7130" s="483">
        <v>13</v>
      </c>
      <c r="J7130" s="484">
        <v>5.11E-2</v>
      </c>
      <c r="K7130" s="469">
        <f t="shared" si="610"/>
        <v>12.978606854689467</v>
      </c>
      <c r="L7130" s="469">
        <f t="shared" si="611"/>
        <v>-2.1393145310533157E-2</v>
      </c>
    </row>
    <row r="7131" spans="1:12">
      <c r="A7131" s="98" t="s">
        <v>126</v>
      </c>
      <c r="B7131" s="98">
        <f t="shared" si="608"/>
        <v>7</v>
      </c>
      <c r="C7131" s="98">
        <f t="shared" si="609"/>
        <v>6</v>
      </c>
      <c r="D7131" s="98">
        <f>D7130</f>
        <v>90</v>
      </c>
      <c r="E7131" s="98">
        <f t="shared" si="607"/>
        <v>76</v>
      </c>
      <c r="F7131" s="397">
        <f>F7130+(E7131-E7130)*(F7133-F7130)/(E7133-E7130)</f>
        <v>4.3956666666666671</v>
      </c>
      <c r="G7131" s="98">
        <v>15</v>
      </c>
      <c r="H7131" s="491">
        <f>H7130+(E7131-E7130)*(H7133-H7130)/(E7133-E7130)</f>
        <v>0.33235966666666666</v>
      </c>
      <c r="I7131" s="492">
        <f>I7130+(E7131-E7130)*(I7133-I7130)/(E7133-E7130)</f>
        <v>13.233333333333333</v>
      </c>
      <c r="J7131" s="397">
        <f>J7130+(E7131-E7130)*(J7133-J7130)/(E7133-E7130)</f>
        <v>4.2566666666666669E-2</v>
      </c>
      <c r="K7131" s="469">
        <f t="shared" si="610"/>
        <v>13.225632071280211</v>
      </c>
      <c r="L7131" s="469">
        <f t="shared" si="611"/>
        <v>-7.7012620531213827E-3</v>
      </c>
    </row>
    <row r="7132" spans="1:12">
      <c r="A7132" s="98" t="s">
        <v>126</v>
      </c>
      <c r="B7132" s="98">
        <f t="shared" si="608"/>
        <v>7</v>
      </c>
      <c r="C7132" s="98">
        <f t="shared" si="609"/>
        <v>6</v>
      </c>
      <c r="D7132" s="98">
        <f>D7130</f>
        <v>90</v>
      </c>
      <c r="E7132" s="98">
        <f t="shared" si="607"/>
        <v>77</v>
      </c>
      <c r="F7132" s="397">
        <f>F7130+(E7132-E7130)*(F7133-F7130)/(E7133-E7130)</f>
        <v>4.4081333333333337</v>
      </c>
      <c r="G7132" s="98">
        <v>15</v>
      </c>
      <c r="H7132" s="491">
        <f>H7130+(E7132-E7130)*(H7133-H7130)/(E7133-E7130)</f>
        <v>0.32699433333333333</v>
      </c>
      <c r="I7132" s="492">
        <f>I7130+(E7132-E7130)*(I7133-I7130)/(E7133-E7130)</f>
        <v>13.466666666666667</v>
      </c>
      <c r="J7132" s="397">
        <f>J7130+(E7132-E7130)*(J7133-J7130)/(E7133-E7130)</f>
        <v>3.4033333333333332E-2</v>
      </c>
      <c r="K7132" s="469">
        <f t="shared" si="610"/>
        <v>13.480763682958829</v>
      </c>
      <c r="L7132" s="469">
        <f t="shared" si="611"/>
        <v>1.4097016292161868E-2</v>
      </c>
    </row>
    <row r="7133" spans="1:12">
      <c r="A7133" s="480" t="s">
        <v>126</v>
      </c>
      <c r="B7133" s="480">
        <f t="shared" si="608"/>
        <v>7</v>
      </c>
      <c r="C7133" s="480">
        <f t="shared" si="609"/>
        <v>6</v>
      </c>
      <c r="D7133" s="480">
        <f>D7130</f>
        <v>90</v>
      </c>
      <c r="E7133" s="480">
        <f t="shared" ref="E7133:E7145" si="612">E7132+1</f>
        <v>78</v>
      </c>
      <c r="F7133" s="484">
        <v>4.4206000000000003</v>
      </c>
      <c r="G7133" s="480">
        <v>15</v>
      </c>
      <c r="H7133" s="482">
        <v>0.321629</v>
      </c>
      <c r="I7133" s="483">
        <v>13.7</v>
      </c>
      <c r="J7133" s="484">
        <v>2.5499999999999998E-2</v>
      </c>
      <c r="K7133" s="469">
        <f t="shared" si="610"/>
        <v>13.744407376200531</v>
      </c>
      <c r="L7133" s="469">
        <f t="shared" si="611"/>
        <v>4.4407376200531701E-2</v>
      </c>
    </row>
    <row r="7134" spans="1:12">
      <c r="A7134" s="98" t="s">
        <v>126</v>
      </c>
      <c r="B7134" s="98">
        <f t="shared" si="608"/>
        <v>7</v>
      </c>
      <c r="C7134" s="98">
        <f t="shared" si="609"/>
        <v>6</v>
      </c>
      <c r="D7134" s="98">
        <f>D7133</f>
        <v>90</v>
      </c>
      <c r="E7134" s="98">
        <f t="shared" si="612"/>
        <v>79</v>
      </c>
      <c r="F7134" s="397">
        <f>F7133+(E7134-E7133)*(F7136-F7133)/(E7136-E7133)</f>
        <v>4.4329666666666672</v>
      </c>
      <c r="G7134" s="98">
        <v>15</v>
      </c>
      <c r="H7134" s="491">
        <f>H7133+(E7134-E7133)*(H7136-H7133)/(E7136-E7133)</f>
        <v>0.31615799999999999</v>
      </c>
      <c r="I7134" s="492">
        <f>I7133+(E7134-E7133)*(I7136-I7133)/(E7136-E7133)</f>
        <v>14</v>
      </c>
      <c r="J7134" s="397">
        <f>J7133+(E7134-E7133)*(J7136-J7133)/(E7136-E7133)</f>
        <v>1.7000000000000001E-2</v>
      </c>
      <c r="K7134" s="469">
        <f t="shared" si="610"/>
        <v>14.02136484500366</v>
      </c>
      <c r="L7134" s="469">
        <f t="shared" si="611"/>
        <v>2.1364845003660093E-2</v>
      </c>
    </row>
    <row r="7135" spans="1:12">
      <c r="A7135" s="98" t="s">
        <v>126</v>
      </c>
      <c r="B7135" s="98">
        <f t="shared" si="608"/>
        <v>7</v>
      </c>
      <c r="C7135" s="98">
        <f t="shared" si="609"/>
        <v>6</v>
      </c>
      <c r="D7135" s="98">
        <f>D7133</f>
        <v>90</v>
      </c>
      <c r="E7135" s="98">
        <f t="shared" si="612"/>
        <v>80</v>
      </c>
      <c r="F7135" s="397">
        <f>F7133+(E7135-E7133)*(F7136-F7133)/(E7136-E7133)</f>
        <v>4.4453333333333331</v>
      </c>
      <c r="G7135" s="98">
        <v>15</v>
      </c>
      <c r="H7135" s="491">
        <f>H7133+(E7135-E7133)*(H7136-H7133)/(E7136-E7133)</f>
        <v>0.31068699999999999</v>
      </c>
      <c r="I7135" s="492">
        <f>I7133+(E7135-E7133)*(I7136-I7133)/(E7136-E7133)</f>
        <v>14.299999999999999</v>
      </c>
      <c r="J7135" s="397">
        <f>J7133+(E7135-E7133)*(J7136-J7133)/(E7136-E7133)</f>
        <v>8.5000000000000006E-3</v>
      </c>
      <c r="K7135" s="469">
        <f t="shared" si="610"/>
        <v>14.308076402724714</v>
      </c>
      <c r="L7135" s="469">
        <f t="shared" si="611"/>
        <v>8.0764027247148817E-3</v>
      </c>
    </row>
    <row r="7136" spans="1:12">
      <c r="A7136" s="480" t="s">
        <v>126</v>
      </c>
      <c r="B7136" s="480">
        <f t="shared" si="608"/>
        <v>7</v>
      </c>
      <c r="C7136" s="480">
        <f t="shared" si="609"/>
        <v>6</v>
      </c>
      <c r="D7136" s="480">
        <f>D7133</f>
        <v>90</v>
      </c>
      <c r="E7136" s="480">
        <f t="shared" si="612"/>
        <v>81</v>
      </c>
      <c r="F7136" s="484">
        <v>4.4577</v>
      </c>
      <c r="G7136" s="480">
        <v>15</v>
      </c>
      <c r="H7136" s="482">
        <v>0.30521599999999999</v>
      </c>
      <c r="I7136" s="483">
        <v>14.6</v>
      </c>
      <c r="J7136" s="484">
        <v>0</v>
      </c>
      <c r="K7136" s="469">
        <f t="shared" si="610"/>
        <v>14.605066575802056</v>
      </c>
      <c r="L7136" s="469">
        <f t="shared" si="611"/>
        <v>5.0665758020560503E-3</v>
      </c>
    </row>
    <row r="7137" spans="1:12">
      <c r="A7137" s="98" t="s">
        <v>126</v>
      </c>
      <c r="B7137" s="98">
        <f t="shared" si="608"/>
        <v>7</v>
      </c>
      <c r="C7137" s="98">
        <f t="shared" si="609"/>
        <v>6</v>
      </c>
      <c r="D7137" s="98">
        <f>D7136</f>
        <v>90</v>
      </c>
      <c r="E7137" s="98">
        <f t="shared" si="612"/>
        <v>82</v>
      </c>
      <c r="F7137" s="397">
        <f>F7136+(E7137-E7136)*(F7139-F7136)/(E7139-E7136)</f>
        <v>4.4699666666666671</v>
      </c>
      <c r="G7137" s="98">
        <v>15</v>
      </c>
      <c r="H7137" s="491">
        <f>H7136+(E7137-E7136)*(H7139-H7136)/(E7139-E7136)</f>
        <v>0.29963299999999998</v>
      </c>
      <c r="I7137" s="492">
        <f>I7136+(E7137-E7136)*(I7139-I7136)/(E7139-E7136)</f>
        <v>14.933333333333334</v>
      </c>
      <c r="J7137" s="493">
        <f>J7136+(E7137-E7136)*(J7139-J7136)/(E7139-E7136)</f>
        <v>0</v>
      </c>
      <c r="K7137" s="469">
        <f t="shared" si="610"/>
        <v>14.918138745287292</v>
      </c>
      <c r="L7137" s="469">
        <f t="shared" si="611"/>
        <v>-1.5194588046041346E-2</v>
      </c>
    </row>
    <row r="7138" spans="1:12">
      <c r="A7138" s="98" t="s">
        <v>126</v>
      </c>
      <c r="B7138" s="98">
        <f t="shared" si="608"/>
        <v>7</v>
      </c>
      <c r="C7138" s="98">
        <f t="shared" si="609"/>
        <v>6</v>
      </c>
      <c r="D7138" s="98">
        <f>D7136</f>
        <v>90</v>
      </c>
      <c r="E7138" s="98">
        <f t="shared" si="612"/>
        <v>83</v>
      </c>
      <c r="F7138" s="397">
        <f>F7136+(E7138-E7136)*(F7139-F7136)/(E7139-E7136)</f>
        <v>4.4822333333333333</v>
      </c>
      <c r="G7138" s="98">
        <v>15</v>
      </c>
      <c r="H7138" s="491">
        <f>H7136+(E7138-E7136)*(H7139-H7136)/(E7139-E7136)</f>
        <v>0.29404999999999998</v>
      </c>
      <c r="I7138" s="492">
        <f>I7136+(E7138-E7136)*(I7139-I7136)/(E7139-E7136)</f>
        <v>15.266666666666666</v>
      </c>
      <c r="J7138" s="493">
        <f>J7136+(E7138-E7136)*(J7139-J7136)/(E7139-E7136)</f>
        <v>0</v>
      </c>
      <c r="K7138" s="469">
        <f t="shared" si="610"/>
        <v>15.243099246159952</v>
      </c>
      <c r="L7138" s="469">
        <f t="shared" si="611"/>
        <v>-2.3567420506713788E-2</v>
      </c>
    </row>
    <row r="7139" spans="1:12">
      <c r="A7139" s="480" t="s">
        <v>126</v>
      </c>
      <c r="B7139" s="480">
        <f t="shared" si="608"/>
        <v>7</v>
      </c>
      <c r="C7139" s="480">
        <f t="shared" si="609"/>
        <v>6</v>
      </c>
      <c r="D7139" s="480">
        <f t="shared" ref="D7139:D7145" si="613">D7136</f>
        <v>90</v>
      </c>
      <c r="E7139" s="480">
        <f t="shared" si="612"/>
        <v>84</v>
      </c>
      <c r="F7139" s="484">
        <v>4.4945000000000004</v>
      </c>
      <c r="G7139" s="480">
        <v>15</v>
      </c>
      <c r="H7139" s="482">
        <v>0.28846699999999997</v>
      </c>
      <c r="I7139" s="483">
        <v>15.6</v>
      </c>
      <c r="J7139" s="493">
        <v>0</v>
      </c>
      <c r="K7139" s="469">
        <f t="shared" si="610"/>
        <v>15.580638339914101</v>
      </c>
      <c r="L7139" s="469">
        <f t="shared" si="611"/>
        <v>-1.9361660085898791E-2</v>
      </c>
    </row>
    <row r="7140" spans="1:12">
      <c r="A7140" s="98" t="s">
        <v>126</v>
      </c>
      <c r="B7140" s="98">
        <f t="shared" si="608"/>
        <v>7</v>
      </c>
      <c r="C7140" s="98">
        <f t="shared" si="609"/>
        <v>6</v>
      </c>
      <c r="D7140" s="98">
        <f>D7139</f>
        <v>90</v>
      </c>
      <c r="E7140" s="98">
        <f t="shared" si="612"/>
        <v>85</v>
      </c>
      <c r="F7140" s="397">
        <f>F7139+(E7140-E7139)*(F7142-F7139)/(E7142-E7139)</f>
        <v>4.5066666666666668</v>
      </c>
      <c r="G7140" s="98">
        <v>15</v>
      </c>
      <c r="H7140" s="491">
        <f>H7139+(E7140-E7139)*(H7142-H7139)/(E7142-E7139)</f>
        <v>0.28276433333333334</v>
      </c>
      <c r="I7140" s="492">
        <f>I7139+(E7140-E7139)*(I7142-I7139)/(E7142-E7139)</f>
        <v>15.966666666666667</v>
      </c>
      <c r="J7140" s="493">
        <f>J7139+(E7140-E7139)*(J7142-J7139)/(E7142-E7139)</f>
        <v>0</v>
      </c>
      <c r="K7140" s="469">
        <f t="shared" si="610"/>
        <v>15.937889384917712</v>
      </c>
      <c r="L7140" s="469">
        <f t="shared" si="611"/>
        <v>-2.8777281748954664E-2</v>
      </c>
    </row>
    <row r="7141" spans="1:12">
      <c r="A7141" s="98" t="s">
        <v>126</v>
      </c>
      <c r="B7141" s="98">
        <f t="shared" si="608"/>
        <v>7</v>
      </c>
      <c r="C7141" s="98">
        <f t="shared" si="609"/>
        <v>6</v>
      </c>
      <c r="D7141" s="98">
        <f>D7139</f>
        <v>90</v>
      </c>
      <c r="E7141" s="98">
        <f t="shared" si="612"/>
        <v>86</v>
      </c>
      <c r="F7141" s="397">
        <f>F7139+(E7141-E7139)*(F7142-F7139)/(E7142-E7139)</f>
        <v>4.5188333333333333</v>
      </c>
      <c r="G7141" s="98">
        <v>15</v>
      </c>
      <c r="H7141" s="491">
        <f>H7139+(E7141-E7139)*(H7142-H7139)/(E7142-E7139)</f>
        <v>0.27706166666666665</v>
      </c>
      <c r="I7141" s="492">
        <f>I7139+(E7141-E7139)*(I7142-I7139)/(E7142-E7139)</f>
        <v>16.333333333333332</v>
      </c>
      <c r="J7141" s="493">
        <f>J7139+(E7141-E7139)*(J7142-J7139)/(E7142-E7139)</f>
        <v>0</v>
      </c>
      <c r="K7141" s="469">
        <f t="shared" si="610"/>
        <v>16.309846785011761</v>
      </c>
      <c r="L7141" s="469">
        <f t="shared" si="611"/>
        <v>-2.3486548321571377E-2</v>
      </c>
    </row>
    <row r="7142" spans="1:12">
      <c r="A7142" s="480" t="s">
        <v>126</v>
      </c>
      <c r="B7142" s="480">
        <f t="shared" si="608"/>
        <v>7</v>
      </c>
      <c r="C7142" s="480">
        <f t="shared" si="609"/>
        <v>6</v>
      </c>
      <c r="D7142" s="480">
        <f t="shared" si="613"/>
        <v>90</v>
      </c>
      <c r="E7142" s="480">
        <f t="shared" si="612"/>
        <v>87</v>
      </c>
      <c r="F7142" s="484">
        <v>4.5309999999999997</v>
      </c>
      <c r="G7142" s="480">
        <v>15</v>
      </c>
      <c r="H7142" s="482">
        <v>0.27135900000000002</v>
      </c>
      <c r="I7142" s="483">
        <v>16.7</v>
      </c>
      <c r="J7142" s="493">
        <v>0</v>
      </c>
      <c r="K7142" s="469">
        <f t="shared" si="610"/>
        <v>16.697437711666094</v>
      </c>
      <c r="L7142" s="469">
        <f t="shared" si="611"/>
        <v>-2.5622883339053715E-3</v>
      </c>
    </row>
    <row r="7143" spans="1:12">
      <c r="A7143" s="98" t="s">
        <v>126</v>
      </c>
      <c r="B7143" s="98">
        <f t="shared" si="608"/>
        <v>7</v>
      </c>
      <c r="C7143" s="98">
        <f t="shared" si="609"/>
        <v>6</v>
      </c>
      <c r="D7143" s="98">
        <f>D7142</f>
        <v>90</v>
      </c>
      <c r="E7143" s="98">
        <f t="shared" si="612"/>
        <v>88</v>
      </c>
      <c r="F7143" s="397">
        <f>F7142+(E7143-E7142)*(F7145-F7142)/(E7145-E7142)</f>
        <v>4.5430666666666664</v>
      </c>
      <c r="G7143" s="98">
        <v>15</v>
      </c>
      <c r="H7143" s="491">
        <f>H7142+(E7143-E7142)*(H7145-H7142)/(E7145-E7142)</f>
        <v>0.26552900000000002</v>
      </c>
      <c r="I7143" s="492">
        <f>I7142+(E7143-E7142)*(I7145-I7142)/(E7145-E7142)</f>
        <v>17.133333333333333</v>
      </c>
      <c r="J7143" s="493">
        <f>J7142+(E7143-E7142)*(J7145-J7142)/(E7145-E7142)</f>
        <v>0</v>
      </c>
      <c r="K7143" s="469">
        <f t="shared" si="610"/>
        <v>17.109493376115854</v>
      </c>
      <c r="L7143" s="469">
        <f t="shared" si="611"/>
        <v>-2.3839957217479224E-2</v>
      </c>
    </row>
    <row r="7144" spans="1:12">
      <c r="A7144" s="98" t="s">
        <v>126</v>
      </c>
      <c r="B7144" s="98">
        <f t="shared" si="608"/>
        <v>7</v>
      </c>
      <c r="C7144" s="98">
        <f t="shared" si="609"/>
        <v>6</v>
      </c>
      <c r="D7144" s="98">
        <f>D7142</f>
        <v>90</v>
      </c>
      <c r="E7144" s="98">
        <f t="shared" si="612"/>
        <v>89</v>
      </c>
      <c r="F7144" s="397">
        <f>F7142+(E7144-E7142)*(F7145-F7142)/(E7145-E7142)</f>
        <v>4.555133333333333</v>
      </c>
      <c r="G7144" s="98">
        <v>15</v>
      </c>
      <c r="H7144" s="491">
        <f>H7142+(E7144-E7142)*(H7145-H7142)/(E7145-E7142)</f>
        <v>0.25969900000000001</v>
      </c>
      <c r="I7144" s="492">
        <f>I7142+(E7144-E7142)*(I7145-I7142)/(E7145-E7142)</f>
        <v>17.566666666666666</v>
      </c>
      <c r="J7144" s="493">
        <f>J7142+(E7144-E7142)*(J7145-J7142)/(E7145-E7142)</f>
        <v>0</v>
      </c>
      <c r="K7144" s="469">
        <f t="shared" si="610"/>
        <v>17.540049570207557</v>
      </c>
      <c r="L7144" s="469">
        <f t="shared" si="611"/>
        <v>-2.6617096459109035E-2</v>
      </c>
    </row>
    <row r="7145" spans="1:12">
      <c r="A7145" s="480" t="s">
        <v>126</v>
      </c>
      <c r="B7145" s="480">
        <f t="shared" si="608"/>
        <v>7</v>
      </c>
      <c r="C7145" s="480">
        <f t="shared" si="609"/>
        <v>6</v>
      </c>
      <c r="D7145" s="480">
        <f t="shared" si="613"/>
        <v>90</v>
      </c>
      <c r="E7145" s="480">
        <f t="shared" si="612"/>
        <v>90</v>
      </c>
      <c r="F7145" s="484">
        <v>4.5671999999999997</v>
      </c>
      <c r="G7145" s="480">
        <v>15</v>
      </c>
      <c r="H7145" s="482">
        <v>0.25386900000000001</v>
      </c>
      <c r="I7145" s="483">
        <v>18</v>
      </c>
      <c r="J7145" s="493">
        <v>0</v>
      </c>
      <c r="K7145" s="469">
        <f t="shared" si="610"/>
        <v>17.990380865722084</v>
      </c>
      <c r="L7145" s="469">
        <f t="shared" si="611"/>
        <v>-9.6191342779157196E-3</v>
      </c>
    </row>
    <row r="7146" spans="1:12">
      <c r="A7146" s="480" t="s">
        <v>126</v>
      </c>
      <c r="B7146" s="480">
        <f t="shared" si="608"/>
        <v>8</v>
      </c>
      <c r="C7146" s="480">
        <f t="shared" si="609"/>
        <v>0</v>
      </c>
      <c r="D7146" s="480">
        <v>96</v>
      </c>
      <c r="E7146" s="480">
        <v>12</v>
      </c>
      <c r="F7146" s="484">
        <v>3.5062000000000002</v>
      </c>
      <c r="G7146" s="480">
        <v>15</v>
      </c>
      <c r="H7146" s="482">
        <v>0.60511999999999999</v>
      </c>
      <c r="I7146" s="483">
        <v>5.8</v>
      </c>
      <c r="J7146" s="484">
        <v>0.56120000000000003</v>
      </c>
      <c r="K7146" s="469">
        <f t="shared" si="610"/>
        <v>5.7942226335272347</v>
      </c>
      <c r="L7146" s="469">
        <f t="shared" si="611"/>
        <v>-5.7773664727651663E-3</v>
      </c>
    </row>
    <row r="7147" spans="1:12">
      <c r="A7147" s="98" t="s">
        <v>126</v>
      </c>
      <c r="B7147" s="98">
        <f t="shared" si="608"/>
        <v>8</v>
      </c>
      <c r="C7147" s="98">
        <f t="shared" si="609"/>
        <v>0</v>
      </c>
      <c r="D7147" s="98">
        <f>D7146</f>
        <v>96</v>
      </c>
      <c r="E7147" s="98">
        <f>E7146+1</f>
        <v>13</v>
      </c>
      <c r="F7147" s="397">
        <f>F7146+(E7147-E7146)*(F7149-F7146)/(E7149-E7146)</f>
        <v>3.5217666666666667</v>
      </c>
      <c r="G7147" s="98">
        <v>15</v>
      </c>
      <c r="H7147" s="491">
        <f>H7146+(E7147-E7146)*(H7149-H7146)/(E7149-E7146)</f>
        <v>0.60137933333333338</v>
      </c>
      <c r="I7147" s="492">
        <f>I7146+(E7147-E7146)*(I7149-I7146)/(E7149-E7146)</f>
        <v>5.8666666666666663</v>
      </c>
      <c r="J7147" s="397">
        <f>J7146+(E7147-E7146)*(J7149-J7146)/(E7149-E7146)</f>
        <v>0.5537333333333333</v>
      </c>
      <c r="K7147" s="469">
        <f t="shared" si="610"/>
        <v>5.8561484764469229</v>
      </c>
      <c r="L7147" s="469">
        <f t="shared" si="611"/>
        <v>-1.0518190219743317E-2</v>
      </c>
    </row>
    <row r="7148" spans="1:12">
      <c r="A7148" s="98" t="s">
        <v>126</v>
      </c>
      <c r="B7148" s="98">
        <f t="shared" si="608"/>
        <v>8</v>
      </c>
      <c r="C7148" s="98">
        <f t="shared" si="609"/>
        <v>0</v>
      </c>
      <c r="D7148" s="98">
        <f>D7146</f>
        <v>96</v>
      </c>
      <c r="E7148" s="98">
        <f t="shared" ref="E7148:E7211" si="614">E7147+1</f>
        <v>14</v>
      </c>
      <c r="F7148" s="397">
        <f>F7146+(E7148-E7146)*(F7149-F7146)/(E7149-E7146)</f>
        <v>3.5373333333333337</v>
      </c>
      <c r="G7148" s="98">
        <v>15</v>
      </c>
      <c r="H7148" s="491">
        <f>H7146+(E7148-E7146)*(H7149-H7146)/(E7149-E7146)</f>
        <v>0.59763866666666665</v>
      </c>
      <c r="I7148" s="492">
        <f>I7146+(E7148-E7146)*(I7149-I7146)/(E7149-E7146)</f>
        <v>5.9333333333333336</v>
      </c>
      <c r="J7148" s="397">
        <f>J7146+(E7148-E7146)*(J7149-J7146)/(E7149-E7146)</f>
        <v>0.54626666666666668</v>
      </c>
      <c r="K7148" s="469">
        <f t="shared" si="610"/>
        <v>5.9188495166533182</v>
      </c>
      <c r="L7148" s="469">
        <f t="shared" si="611"/>
        <v>-1.4483816680015416E-2</v>
      </c>
    </row>
    <row r="7149" spans="1:12">
      <c r="A7149" s="480" t="s">
        <v>126</v>
      </c>
      <c r="B7149" s="480">
        <f t="shared" si="608"/>
        <v>8</v>
      </c>
      <c r="C7149" s="480">
        <f t="shared" si="609"/>
        <v>0</v>
      </c>
      <c r="D7149" s="480">
        <f>D7146</f>
        <v>96</v>
      </c>
      <c r="E7149" s="480">
        <f t="shared" si="614"/>
        <v>15</v>
      </c>
      <c r="F7149" s="484">
        <v>3.5529000000000002</v>
      </c>
      <c r="G7149" s="480">
        <v>15</v>
      </c>
      <c r="H7149" s="482">
        <v>0.59389800000000004</v>
      </c>
      <c r="I7149" s="483">
        <v>6</v>
      </c>
      <c r="J7149" s="484">
        <v>0.53879999999999995</v>
      </c>
      <c r="K7149" s="469">
        <f t="shared" si="610"/>
        <v>5.9823404018871926</v>
      </c>
      <c r="L7149" s="469">
        <f t="shared" si="611"/>
        <v>-1.7659598112807373E-2</v>
      </c>
    </row>
    <row r="7150" spans="1:12">
      <c r="A7150" s="98" t="s">
        <v>126</v>
      </c>
      <c r="B7150" s="98">
        <f t="shared" si="608"/>
        <v>8</v>
      </c>
      <c r="C7150" s="98">
        <f t="shared" si="609"/>
        <v>0</v>
      </c>
      <c r="D7150" s="98">
        <f>D7149</f>
        <v>96</v>
      </c>
      <c r="E7150" s="98">
        <f t="shared" si="614"/>
        <v>16</v>
      </c>
      <c r="F7150" s="397">
        <f>F7149+(E7150-E7149)*(F7152-F7149)/(E7152-E7149)</f>
        <v>3.5682666666666667</v>
      </c>
      <c r="G7150" s="98">
        <v>15</v>
      </c>
      <c r="H7150" s="491">
        <f>H7149+(E7150-E7149)*(H7152-H7149)/(E7152-E7149)</f>
        <v>0.59017300000000006</v>
      </c>
      <c r="I7150" s="492">
        <f>I7149+(E7150-E7149)*(I7152-I7149)/(E7152-E7149)</f>
        <v>6.0666666666666664</v>
      </c>
      <c r="J7150" s="397">
        <f>J7149+(E7150-E7149)*(J7152-J7149)/(E7152-E7149)</f>
        <v>0.53129999999999999</v>
      </c>
      <c r="K7150" s="469">
        <f t="shared" si="610"/>
        <v>6.0461367542511537</v>
      </c>
      <c r="L7150" s="469">
        <f t="shared" si="611"/>
        <v>-2.0529912415512719E-2</v>
      </c>
    </row>
    <row r="7151" spans="1:12">
      <c r="A7151" s="98" t="s">
        <v>126</v>
      </c>
      <c r="B7151" s="98">
        <f t="shared" si="608"/>
        <v>8</v>
      </c>
      <c r="C7151" s="98">
        <f t="shared" si="609"/>
        <v>0</v>
      </c>
      <c r="D7151" s="98">
        <f>D7149</f>
        <v>96</v>
      </c>
      <c r="E7151" s="98">
        <f t="shared" si="614"/>
        <v>17</v>
      </c>
      <c r="F7151" s="397">
        <f>F7149+(E7151-E7149)*(F7152-F7149)/(E7152-E7149)</f>
        <v>3.5836333333333337</v>
      </c>
      <c r="G7151" s="98">
        <v>15</v>
      </c>
      <c r="H7151" s="491">
        <f>H7149+(E7151-E7149)*(H7152-H7149)/(E7152-E7149)</f>
        <v>0.58644799999999997</v>
      </c>
      <c r="I7151" s="492">
        <f>I7149+(E7151-E7149)*(I7152-I7149)/(E7152-E7149)</f>
        <v>6.1333333333333337</v>
      </c>
      <c r="J7151" s="397">
        <f>J7149+(E7151-E7149)*(J7152-J7149)/(E7152-E7149)</f>
        <v>0.52379999999999993</v>
      </c>
      <c r="K7151" s="469">
        <f t="shared" si="610"/>
        <v>6.1107435498685883</v>
      </c>
      <c r="L7151" s="469">
        <f t="shared" si="611"/>
        <v>-2.2589783464745494E-2</v>
      </c>
    </row>
    <row r="7152" spans="1:12">
      <c r="A7152" s="480" t="s">
        <v>126</v>
      </c>
      <c r="B7152" s="480">
        <f t="shared" si="608"/>
        <v>8</v>
      </c>
      <c r="C7152" s="480">
        <f t="shared" si="609"/>
        <v>0</v>
      </c>
      <c r="D7152" s="480">
        <f>D7149</f>
        <v>96</v>
      </c>
      <c r="E7152" s="480">
        <f t="shared" si="614"/>
        <v>18</v>
      </c>
      <c r="F7152" s="484">
        <v>3.5990000000000002</v>
      </c>
      <c r="G7152" s="480">
        <v>15</v>
      </c>
      <c r="H7152" s="482">
        <v>0.58272299999999999</v>
      </c>
      <c r="I7152" s="483">
        <v>6.2</v>
      </c>
      <c r="J7152" s="484">
        <v>0.51629999999999998</v>
      </c>
      <c r="K7152" s="469">
        <f t="shared" si="610"/>
        <v>6.1761763307780893</v>
      </c>
      <c r="L7152" s="469">
        <f t="shared" si="611"/>
        <v>-2.3823669221910926E-2</v>
      </c>
    </row>
    <row r="7153" spans="1:12">
      <c r="A7153" s="98" t="s">
        <v>126</v>
      </c>
      <c r="B7153" s="98">
        <f t="shared" si="608"/>
        <v>8</v>
      </c>
      <c r="C7153" s="98">
        <f t="shared" si="609"/>
        <v>0</v>
      </c>
      <c r="D7153" s="98">
        <f>D7152</f>
        <v>96</v>
      </c>
      <c r="E7153" s="98">
        <f t="shared" si="614"/>
        <v>19</v>
      </c>
      <c r="F7153" s="397">
        <f>F7152+(E7153-E7152)*(F7155-F7152)/(E7155-E7152)</f>
        <v>3.6141666666666667</v>
      </c>
      <c r="G7153" s="98">
        <v>15</v>
      </c>
      <c r="H7153" s="491">
        <f>H7152+(E7153-E7152)*(H7155-H7152)/(E7155-E7152)</f>
        <v>0.57900866666666662</v>
      </c>
      <c r="I7153" s="492">
        <f>I7152+(E7153-E7152)*(I7155-I7152)/(E7155-E7152)</f>
        <v>6.2666666666666666</v>
      </c>
      <c r="J7153" s="397">
        <f>J7152+(E7153-E7152)*(J7155-J7152)/(E7155-E7152)</f>
        <v>0.50883333333333336</v>
      </c>
      <c r="K7153" s="469">
        <f t="shared" si="610"/>
        <v>6.2419906207506397</v>
      </c>
      <c r="L7153" s="469">
        <f t="shared" si="611"/>
        <v>-2.4676045916026901E-2</v>
      </c>
    </row>
    <row r="7154" spans="1:12">
      <c r="A7154" s="98" t="s">
        <v>126</v>
      </c>
      <c r="B7154" s="98">
        <f t="shared" si="608"/>
        <v>8</v>
      </c>
      <c r="C7154" s="98">
        <f t="shared" si="609"/>
        <v>0</v>
      </c>
      <c r="D7154" s="98">
        <f>D7152</f>
        <v>96</v>
      </c>
      <c r="E7154" s="98">
        <f t="shared" si="614"/>
        <v>20</v>
      </c>
      <c r="F7154" s="397">
        <f>F7152+(E7154-E7152)*(F7155-F7152)/(E7155-E7152)</f>
        <v>3.6293333333333333</v>
      </c>
      <c r="G7154" s="98">
        <v>15</v>
      </c>
      <c r="H7154" s="491">
        <f>H7152+(E7154-E7152)*(H7155-H7152)/(E7155-E7152)</f>
        <v>0.57529433333333335</v>
      </c>
      <c r="I7154" s="492">
        <f>I7152+(E7154-E7152)*(I7155-I7152)/(E7155-E7152)</f>
        <v>6.3333333333333339</v>
      </c>
      <c r="J7154" s="397">
        <f>J7152+(E7154-E7152)*(J7155-J7152)/(E7155-E7152)</f>
        <v>0.50136666666666663</v>
      </c>
      <c r="K7154" s="469">
        <f t="shared" si="610"/>
        <v>6.3086547581730628</v>
      </c>
      <c r="L7154" s="469">
        <f t="shared" si="611"/>
        <v>-2.4678575160271166E-2</v>
      </c>
    </row>
    <row r="7155" spans="1:12">
      <c r="A7155" s="480" t="s">
        <v>126</v>
      </c>
      <c r="B7155" s="480">
        <f t="shared" si="608"/>
        <v>8</v>
      </c>
      <c r="C7155" s="480">
        <f t="shared" si="609"/>
        <v>0</v>
      </c>
      <c r="D7155" s="480">
        <f>D7152</f>
        <v>96</v>
      </c>
      <c r="E7155" s="480">
        <f t="shared" si="614"/>
        <v>21</v>
      </c>
      <c r="F7155" s="484">
        <v>3.6444999999999999</v>
      </c>
      <c r="G7155" s="480">
        <v>15</v>
      </c>
      <c r="H7155" s="482">
        <v>0.57157999999999998</v>
      </c>
      <c r="I7155" s="483">
        <v>6.4</v>
      </c>
      <c r="J7155" s="484">
        <v>0.49390000000000001</v>
      </c>
      <c r="K7155" s="469">
        <f t="shared" si="610"/>
        <v>6.3761853108926134</v>
      </c>
      <c r="L7155" s="469">
        <f t="shared" si="611"/>
        <v>-2.3814689107386933E-2</v>
      </c>
    </row>
    <row r="7156" spans="1:12">
      <c r="A7156" s="98" t="s">
        <v>126</v>
      </c>
      <c r="B7156" s="98">
        <f t="shared" si="608"/>
        <v>8</v>
      </c>
      <c r="C7156" s="98">
        <f t="shared" si="609"/>
        <v>0</v>
      </c>
      <c r="D7156" s="98">
        <f>D7155</f>
        <v>96</v>
      </c>
      <c r="E7156" s="98">
        <f t="shared" si="614"/>
        <v>22</v>
      </c>
      <c r="F7156" s="397">
        <f>F7155+(E7156-E7155)*(F7158-F7155)/(E7158-E7155)</f>
        <v>3.6594666666666664</v>
      </c>
      <c r="G7156" s="98">
        <v>15</v>
      </c>
      <c r="H7156" s="491">
        <f>H7155+(E7156-E7155)*(H7158-H7155)/(E7158-E7155)</f>
        <v>0.56787133333333328</v>
      </c>
      <c r="I7156" s="492">
        <f>I7155+(E7156-E7155)*(I7158-I7155)/(E7158-E7155)</f>
        <v>6.4666666666666668</v>
      </c>
      <c r="J7156" s="397">
        <f>J7155+(E7156-E7155)*(J7158-J7155)/(E7158-E7155)</f>
        <v>0.4864</v>
      </c>
      <c r="K7156" s="469">
        <f t="shared" si="610"/>
        <v>6.4441827784932499</v>
      </c>
      <c r="L7156" s="469">
        <f t="shared" si="611"/>
        <v>-2.2483888173416844E-2</v>
      </c>
    </row>
    <row r="7157" spans="1:12">
      <c r="A7157" s="98" t="s">
        <v>126</v>
      </c>
      <c r="B7157" s="98">
        <f t="shared" si="608"/>
        <v>8</v>
      </c>
      <c r="C7157" s="98">
        <f t="shared" si="609"/>
        <v>0</v>
      </c>
      <c r="D7157" s="98">
        <f>D7155</f>
        <v>96</v>
      </c>
      <c r="E7157" s="98">
        <f t="shared" si="614"/>
        <v>23</v>
      </c>
      <c r="F7157" s="397">
        <f>F7155+(E7157-E7155)*(F7158-F7155)/(E7158-E7155)</f>
        <v>3.6744333333333334</v>
      </c>
      <c r="G7157" s="98">
        <v>15</v>
      </c>
      <c r="H7157" s="491">
        <f>H7155+(E7157-E7155)*(H7158-H7155)/(E7158-E7155)</f>
        <v>0.5641626666666667</v>
      </c>
      <c r="I7157" s="492">
        <f>I7155+(E7157-E7155)*(I7158-I7155)/(E7158-E7155)</f>
        <v>6.5333333333333332</v>
      </c>
      <c r="J7157" s="397">
        <f>J7155+(E7157-E7155)*(J7158-J7155)/(E7158-E7155)</f>
        <v>0.47889999999999999</v>
      </c>
      <c r="K7157" s="469">
        <f t="shared" si="610"/>
        <v>6.5130742433624347</v>
      </c>
      <c r="L7157" s="469">
        <f t="shared" si="611"/>
        <v>-2.0259089970898536E-2</v>
      </c>
    </row>
    <row r="7158" spans="1:12">
      <c r="A7158" s="480" t="s">
        <v>126</v>
      </c>
      <c r="B7158" s="480">
        <f t="shared" si="608"/>
        <v>8</v>
      </c>
      <c r="C7158" s="480">
        <f t="shared" si="609"/>
        <v>0</v>
      </c>
      <c r="D7158" s="480">
        <f>D7155</f>
        <v>96</v>
      </c>
      <c r="E7158" s="480">
        <f t="shared" si="614"/>
        <v>24</v>
      </c>
      <c r="F7158" s="484">
        <v>3.6894</v>
      </c>
      <c r="G7158" s="480">
        <v>15</v>
      </c>
      <c r="H7158" s="482">
        <v>0.56045400000000001</v>
      </c>
      <c r="I7158" s="483">
        <v>6.6</v>
      </c>
      <c r="J7158" s="484">
        <v>0.47139999999999999</v>
      </c>
      <c r="K7158" s="469">
        <f t="shared" si="610"/>
        <v>6.5828774529220953</v>
      </c>
      <c r="L7158" s="469">
        <f t="shared" si="611"/>
        <v>-1.7122547077904393E-2</v>
      </c>
    </row>
    <row r="7159" spans="1:12">
      <c r="A7159" s="98" t="s">
        <v>126</v>
      </c>
      <c r="B7159" s="98">
        <f t="shared" si="608"/>
        <v>8</v>
      </c>
      <c r="C7159" s="98">
        <f t="shared" si="609"/>
        <v>0</v>
      </c>
      <c r="D7159" s="98">
        <f>D7158</f>
        <v>96</v>
      </c>
      <c r="E7159" s="98">
        <f t="shared" si="614"/>
        <v>25</v>
      </c>
      <c r="F7159" s="397">
        <f>F7158+(E7159-E7158)*(F7161-F7158)/(E7161-E7158)</f>
        <v>3.7042000000000002</v>
      </c>
      <c r="G7159" s="98">
        <v>15</v>
      </c>
      <c r="H7159" s="491">
        <f>H7158+(E7159-E7158)*(H7161-H7158)/(E7161-E7158)</f>
        <v>0.55674599999999996</v>
      </c>
      <c r="I7159" s="492">
        <f>I7158+(E7159-E7158)*(I7161-I7158)/(E7161-E7158)</f>
        <v>6.6666666666666661</v>
      </c>
      <c r="J7159" s="397">
        <f>J7158+(E7159-E7158)*(J7161-J7158)/(E7161-E7158)</f>
        <v>0.46393333333333331</v>
      </c>
      <c r="K7159" s="469">
        <f t="shared" si="610"/>
        <v>6.6533033016851499</v>
      </c>
      <c r="L7159" s="469">
        <f t="shared" si="611"/>
        <v>-1.3363364981516135E-2</v>
      </c>
    </row>
    <row r="7160" spans="1:12">
      <c r="A7160" s="98" t="s">
        <v>126</v>
      </c>
      <c r="B7160" s="98">
        <f t="shared" si="608"/>
        <v>8</v>
      </c>
      <c r="C7160" s="98">
        <f t="shared" si="609"/>
        <v>0</v>
      </c>
      <c r="D7160" s="98">
        <f>D7158</f>
        <v>96</v>
      </c>
      <c r="E7160" s="98">
        <f t="shared" si="614"/>
        <v>26</v>
      </c>
      <c r="F7160" s="397">
        <f>F7158+(E7160-E7158)*(F7161-F7158)/(E7161-E7158)</f>
        <v>3.7189999999999999</v>
      </c>
      <c r="G7160" s="98">
        <v>15</v>
      </c>
      <c r="H7160" s="491">
        <f>H7158+(E7160-E7158)*(H7161-H7158)/(E7161-E7158)</f>
        <v>0.55303800000000003</v>
      </c>
      <c r="I7160" s="492">
        <f>I7158+(E7160-E7158)*(I7161-I7158)/(E7161-E7158)</f>
        <v>6.7333333333333334</v>
      </c>
      <c r="J7160" s="397">
        <f>J7158+(E7160-E7158)*(J7161-J7158)/(E7161-E7158)</f>
        <v>0.45646666666666669</v>
      </c>
      <c r="K7160" s="469">
        <f t="shared" si="610"/>
        <v>6.7246735305711356</v>
      </c>
      <c r="L7160" s="469">
        <f t="shared" si="611"/>
        <v>-8.6598027621977991E-3</v>
      </c>
    </row>
    <row r="7161" spans="1:12">
      <c r="A7161" s="480" t="s">
        <v>126</v>
      </c>
      <c r="B7161" s="480">
        <f t="shared" si="608"/>
        <v>8</v>
      </c>
      <c r="C7161" s="480">
        <f t="shared" si="609"/>
        <v>0</v>
      </c>
      <c r="D7161" s="480">
        <f>D7158</f>
        <v>96</v>
      </c>
      <c r="E7161" s="480">
        <f t="shared" si="614"/>
        <v>27</v>
      </c>
      <c r="F7161" s="484">
        <v>3.7338</v>
      </c>
      <c r="G7161" s="480">
        <v>15</v>
      </c>
      <c r="H7161" s="482">
        <v>0.54932999999999998</v>
      </c>
      <c r="I7161" s="483">
        <v>6.8</v>
      </c>
      <c r="J7161" s="484">
        <v>0.44900000000000001</v>
      </c>
      <c r="K7161" s="469">
        <f t="shared" si="610"/>
        <v>6.7970072633935885</v>
      </c>
      <c r="L7161" s="469">
        <f t="shared" si="611"/>
        <v>-2.9927366064113059E-3</v>
      </c>
    </row>
    <row r="7162" spans="1:12">
      <c r="A7162" s="98" t="s">
        <v>126</v>
      </c>
      <c r="B7162" s="98">
        <f t="shared" si="608"/>
        <v>8</v>
      </c>
      <c r="C7162" s="98">
        <f t="shared" si="609"/>
        <v>0</v>
      </c>
      <c r="D7162" s="98">
        <f>D7161</f>
        <v>96</v>
      </c>
      <c r="E7162" s="98">
        <f t="shared" si="614"/>
        <v>28</v>
      </c>
      <c r="F7162" s="397">
        <f>F7161+(E7162-E7161)*(F7164-F7161)/(E7164-E7161)</f>
        <v>3.7484000000000002</v>
      </c>
      <c r="G7162" s="98">
        <v>15</v>
      </c>
      <c r="H7162" s="491">
        <f>H7161+(E7162-E7161)*(H7164-H7161)/(E7164-E7161)</f>
        <v>0.54561799999999994</v>
      </c>
      <c r="I7162" s="492">
        <f>I7161+(E7162-E7161)*(I7164-I7161)/(E7164-E7161)</f>
        <v>6.8666666666666663</v>
      </c>
      <c r="J7162" s="397">
        <f>J7161+(E7162-E7161)*(J7164-J7161)/(E7164-E7161)</f>
        <v>0.4415</v>
      </c>
      <c r="K7162" s="469">
        <f t="shared" si="610"/>
        <v>6.8700079542830341</v>
      </c>
      <c r="L7162" s="469">
        <f t="shared" si="611"/>
        <v>3.3412876163678717E-3</v>
      </c>
    </row>
    <row r="7163" spans="1:12">
      <c r="A7163" s="98" t="s">
        <v>126</v>
      </c>
      <c r="B7163" s="98">
        <f t="shared" si="608"/>
        <v>8</v>
      </c>
      <c r="C7163" s="98">
        <f t="shared" si="609"/>
        <v>0</v>
      </c>
      <c r="D7163" s="98">
        <f>D7161</f>
        <v>96</v>
      </c>
      <c r="E7163" s="98">
        <f t="shared" si="614"/>
        <v>29</v>
      </c>
      <c r="F7163" s="397">
        <f>F7161+(E7163-E7161)*(F7164-F7161)/(E7164-E7161)</f>
        <v>3.7629999999999999</v>
      </c>
      <c r="G7163" s="98">
        <v>15</v>
      </c>
      <c r="H7163" s="491">
        <f>H7161+(E7163-E7161)*(H7164-H7161)/(E7164-E7161)</f>
        <v>0.541906</v>
      </c>
      <c r="I7163" s="492">
        <f>I7161+(E7163-E7161)*(I7164-I7161)/(E7164-E7161)</f>
        <v>6.9333333333333336</v>
      </c>
      <c r="J7163" s="397">
        <f>J7161+(E7163-E7161)*(J7164-J7161)/(E7164-E7161)</f>
        <v>0.434</v>
      </c>
      <c r="K7163" s="469">
        <f t="shared" si="610"/>
        <v>6.9440087395230909</v>
      </c>
      <c r="L7163" s="469">
        <f t="shared" si="611"/>
        <v>1.0675406189757375E-2</v>
      </c>
    </row>
    <row r="7164" spans="1:12">
      <c r="A7164" s="480" t="s">
        <v>126</v>
      </c>
      <c r="B7164" s="480">
        <f t="shared" si="608"/>
        <v>8</v>
      </c>
      <c r="C7164" s="480">
        <f t="shared" si="609"/>
        <v>0</v>
      </c>
      <c r="D7164" s="480">
        <f>D7161</f>
        <v>96</v>
      </c>
      <c r="E7164" s="480">
        <f t="shared" si="614"/>
        <v>30</v>
      </c>
      <c r="F7164" s="484">
        <v>3.7776000000000001</v>
      </c>
      <c r="G7164" s="480">
        <v>15</v>
      </c>
      <c r="H7164" s="482">
        <v>0.53819399999999995</v>
      </c>
      <c r="I7164" s="483">
        <v>7</v>
      </c>
      <c r="J7164" s="484">
        <v>0.42649999999999999</v>
      </c>
      <c r="K7164" s="469">
        <f t="shared" si="610"/>
        <v>7.0190303124895488</v>
      </c>
      <c r="L7164" s="469">
        <f t="shared" si="611"/>
        <v>1.9030312489548784E-2</v>
      </c>
    </row>
    <row r="7165" spans="1:12">
      <c r="A7165" s="98" t="s">
        <v>126</v>
      </c>
      <c r="B7165" s="98">
        <f t="shared" ref="B7165:B7228" si="615">INT(D7165/12)</f>
        <v>8</v>
      </c>
      <c r="C7165" s="98">
        <f t="shared" ref="C7165:C7228" si="616">D7165-B7165*12</f>
        <v>0</v>
      </c>
      <c r="D7165" s="98">
        <f>D7164</f>
        <v>96</v>
      </c>
      <c r="E7165" s="98">
        <f t="shared" si="614"/>
        <v>31</v>
      </c>
      <c r="F7165" s="397">
        <f>F7164+(E7165-E7164)*(F7167-F7164)/(E7167-E7164)</f>
        <v>3.7920666666666669</v>
      </c>
      <c r="G7165" s="98">
        <v>15</v>
      </c>
      <c r="H7165" s="491">
        <f>H7164+(E7165-E7164)*(H7167-H7164)/(E7167-E7164)</f>
        <v>0.53447366666666662</v>
      </c>
      <c r="I7165" s="492">
        <f>I7164+(E7165-E7164)*(I7167-I7164)/(E7167-E7164)</f>
        <v>7.0666666666666664</v>
      </c>
      <c r="J7165" s="397">
        <f>J7164+(E7165-E7164)*(J7167-J7164)/(E7167-E7164)</f>
        <v>0.41903333333333331</v>
      </c>
      <c r="K7165" s="469">
        <f t="shared" si="610"/>
        <v>7.0949550991286765</v>
      </c>
      <c r="L7165" s="469">
        <f t="shared" si="611"/>
        <v>2.8288432462010071E-2</v>
      </c>
    </row>
    <row r="7166" spans="1:12">
      <c r="A7166" s="98" t="s">
        <v>126</v>
      </c>
      <c r="B7166" s="98">
        <f t="shared" si="615"/>
        <v>8</v>
      </c>
      <c r="C7166" s="98">
        <f t="shared" si="616"/>
        <v>0</v>
      </c>
      <c r="D7166" s="98">
        <f>D7164</f>
        <v>96</v>
      </c>
      <c r="E7166" s="98">
        <f t="shared" si="614"/>
        <v>32</v>
      </c>
      <c r="F7166" s="397">
        <f>F7164+(E7166-E7164)*(F7167-F7164)/(E7167-E7164)</f>
        <v>3.8065333333333333</v>
      </c>
      <c r="G7166" s="98">
        <v>15</v>
      </c>
      <c r="H7166" s="491">
        <f>H7164+(E7166-E7164)*(H7167-H7164)/(E7167-E7164)</f>
        <v>0.5307533333333333</v>
      </c>
      <c r="I7166" s="492">
        <f>I7164+(E7166-E7164)*(I7167-I7164)/(E7167-E7164)</f>
        <v>7.1333333333333337</v>
      </c>
      <c r="J7166" s="397">
        <f>J7164+(E7166-E7164)*(J7167-J7164)/(E7167-E7164)</f>
        <v>0.41156666666666669</v>
      </c>
      <c r="K7166" s="469">
        <f t="shared" si="610"/>
        <v>7.1719442804567102</v>
      </c>
      <c r="L7166" s="469">
        <f t="shared" si="611"/>
        <v>3.8610947123376427E-2</v>
      </c>
    </row>
    <row r="7167" spans="1:12">
      <c r="A7167" s="480" t="s">
        <v>126</v>
      </c>
      <c r="B7167" s="480">
        <f t="shared" si="615"/>
        <v>8</v>
      </c>
      <c r="C7167" s="480">
        <f t="shared" si="616"/>
        <v>0</v>
      </c>
      <c r="D7167" s="480">
        <f>D7164</f>
        <v>96</v>
      </c>
      <c r="E7167" s="480">
        <f t="shared" si="614"/>
        <v>33</v>
      </c>
      <c r="F7167" s="484">
        <v>3.8210000000000002</v>
      </c>
      <c r="G7167" s="480">
        <v>15</v>
      </c>
      <c r="H7167" s="482">
        <v>0.52703299999999997</v>
      </c>
      <c r="I7167" s="483">
        <v>7.2</v>
      </c>
      <c r="J7167" s="484">
        <v>0.40410000000000001</v>
      </c>
      <c r="K7167" s="469">
        <f t="shared" si="610"/>
        <v>7.2500203972047297</v>
      </c>
      <c r="L7167" s="469">
        <f t="shared" si="611"/>
        <v>5.0020397204729505E-2</v>
      </c>
    </row>
    <row r="7168" spans="1:12">
      <c r="A7168" s="98" t="s">
        <v>126</v>
      </c>
      <c r="B7168" s="98">
        <f t="shared" si="615"/>
        <v>8</v>
      </c>
      <c r="C7168" s="98">
        <f t="shared" si="616"/>
        <v>0</v>
      </c>
      <c r="D7168" s="98">
        <f>D7167</f>
        <v>96</v>
      </c>
      <c r="E7168" s="98">
        <f t="shared" si="614"/>
        <v>34</v>
      </c>
      <c r="F7168" s="397">
        <f>F7167+(E7168-E7167)*(F7170-F7167)/(E7170-E7167)</f>
        <v>3.8353000000000002</v>
      </c>
      <c r="G7168" s="98">
        <v>15</v>
      </c>
      <c r="H7168" s="491">
        <f>H7167+(E7168-E7167)*(H7170-H7167)/(E7170-E7167)</f>
        <v>0.52329966666666661</v>
      </c>
      <c r="I7168" s="492">
        <f>I7167+(E7168-E7167)*(I7170-I7167)/(E7170-E7167)</f>
        <v>7.3</v>
      </c>
      <c r="J7168" s="397">
        <f>J7167+(E7168-E7167)*(J7170-J7167)/(E7170-E7167)</f>
        <v>0.39660000000000001</v>
      </c>
      <c r="K7168" s="469">
        <f t="shared" si="610"/>
        <v>7.3290702140710975</v>
      </c>
      <c r="L7168" s="469">
        <f t="shared" si="611"/>
        <v>2.9070214071097666E-2</v>
      </c>
    </row>
    <row r="7169" spans="1:12">
      <c r="A7169" s="98" t="s">
        <v>126</v>
      </c>
      <c r="B7169" s="98">
        <f t="shared" si="615"/>
        <v>8</v>
      </c>
      <c r="C7169" s="98">
        <f t="shared" si="616"/>
        <v>0</v>
      </c>
      <c r="D7169" s="98">
        <f>D7167</f>
        <v>96</v>
      </c>
      <c r="E7169" s="98">
        <f t="shared" si="614"/>
        <v>35</v>
      </c>
      <c r="F7169" s="397">
        <f>F7167+(E7169-E7167)*(F7170-F7167)/(E7170-E7167)</f>
        <v>3.8496000000000001</v>
      </c>
      <c r="G7169" s="98">
        <v>15</v>
      </c>
      <c r="H7169" s="491">
        <f>H7167+(E7169-E7167)*(H7170-H7167)/(E7170-E7167)</f>
        <v>0.51956633333333335</v>
      </c>
      <c r="I7169" s="492">
        <f>I7167+(E7169-E7167)*(I7170-I7167)/(E7170-E7167)</f>
        <v>7.4</v>
      </c>
      <c r="J7169" s="397">
        <f>J7167+(E7169-E7167)*(J7170-J7167)/(E7170-E7167)</f>
        <v>0.3891</v>
      </c>
      <c r="K7169" s="469">
        <f t="shared" si="610"/>
        <v>7.4092560526439035</v>
      </c>
      <c r="L7169" s="469">
        <f t="shared" si="611"/>
        <v>9.2560526439031676E-3</v>
      </c>
    </row>
    <row r="7170" spans="1:12">
      <c r="A7170" s="480" t="s">
        <v>126</v>
      </c>
      <c r="B7170" s="480">
        <f t="shared" si="615"/>
        <v>8</v>
      </c>
      <c r="C7170" s="480">
        <f t="shared" si="616"/>
        <v>0</v>
      </c>
      <c r="D7170" s="480">
        <f>D7167</f>
        <v>96</v>
      </c>
      <c r="E7170" s="480">
        <f t="shared" si="614"/>
        <v>36</v>
      </c>
      <c r="F7170" s="484">
        <v>3.8639000000000001</v>
      </c>
      <c r="G7170" s="480">
        <v>15</v>
      </c>
      <c r="H7170" s="482">
        <v>0.51583299999999999</v>
      </c>
      <c r="I7170" s="483">
        <v>7.5</v>
      </c>
      <c r="J7170" s="484">
        <v>0.38159999999999999</v>
      </c>
      <c r="K7170" s="469">
        <f t="shared" si="610"/>
        <v>7.4906025787415702</v>
      </c>
      <c r="L7170" s="469">
        <f t="shared" si="611"/>
        <v>-9.3974212584297945E-3</v>
      </c>
    </row>
    <row r="7171" spans="1:12">
      <c r="A7171" s="98" t="s">
        <v>126</v>
      </c>
      <c r="B7171" s="98">
        <f t="shared" si="615"/>
        <v>8</v>
      </c>
      <c r="C7171" s="98">
        <f t="shared" si="616"/>
        <v>0</v>
      </c>
      <c r="D7171" s="98">
        <f>D7170</f>
        <v>96</v>
      </c>
      <c r="E7171" s="98">
        <f t="shared" si="614"/>
        <v>37</v>
      </c>
      <c r="F7171" s="397">
        <f>F7170+(E7171-E7170)*(F7173-F7170)/(E7173-E7170)</f>
        <v>3.8780333333333332</v>
      </c>
      <c r="G7171" s="98">
        <v>15</v>
      </c>
      <c r="H7171" s="491">
        <f>H7170+(E7171-E7170)*(H7173-H7170)/(E7173-E7170)</f>
        <v>0.51208266666666669</v>
      </c>
      <c r="I7171" s="492">
        <f>I7170+(E7171-E7170)*(I7173-I7170)/(E7173-E7170)</f>
        <v>7.5666666666666664</v>
      </c>
      <c r="J7171" s="397">
        <f>J7170+(E7171-E7170)*(J7173-J7170)/(E7173-E7170)</f>
        <v>0.37413333333333332</v>
      </c>
      <c r="K7171" s="469">
        <f t="shared" si="610"/>
        <v>7.5730611203399443</v>
      </c>
      <c r="L7171" s="469">
        <f t="shared" si="611"/>
        <v>6.3944536732778445E-3</v>
      </c>
    </row>
    <row r="7172" spans="1:12">
      <c r="A7172" s="98" t="s">
        <v>126</v>
      </c>
      <c r="B7172" s="98">
        <f t="shared" si="615"/>
        <v>8</v>
      </c>
      <c r="C7172" s="98">
        <f t="shared" si="616"/>
        <v>0</v>
      </c>
      <c r="D7172" s="98">
        <f>D7170</f>
        <v>96</v>
      </c>
      <c r="E7172" s="98">
        <f t="shared" si="614"/>
        <v>38</v>
      </c>
      <c r="F7172" s="397">
        <f>F7170+(E7172-E7170)*(F7173-F7170)/(E7173-E7170)</f>
        <v>3.8921666666666668</v>
      </c>
      <c r="G7172" s="98">
        <v>15</v>
      </c>
      <c r="H7172" s="491">
        <f>H7170+(E7172-E7170)*(H7173-H7170)/(E7173-E7170)</f>
        <v>0.50833233333333327</v>
      </c>
      <c r="I7172" s="492">
        <f>I7170+(E7172-E7170)*(I7173-I7170)/(E7173-E7170)</f>
        <v>7.6333333333333337</v>
      </c>
      <c r="J7172" s="397">
        <f>J7170+(E7172-E7170)*(J7173-J7170)/(E7173-E7170)</f>
        <v>0.3666666666666667</v>
      </c>
      <c r="K7172" s="469">
        <f t="shared" si="610"/>
        <v>7.6567363739076217</v>
      </c>
      <c r="L7172" s="469">
        <f t="shared" si="611"/>
        <v>2.3403040574287992E-2</v>
      </c>
    </row>
    <row r="7173" spans="1:12">
      <c r="A7173" s="480" t="s">
        <v>126</v>
      </c>
      <c r="B7173" s="480">
        <f t="shared" si="615"/>
        <v>8</v>
      </c>
      <c r="C7173" s="480">
        <f t="shared" si="616"/>
        <v>0</v>
      </c>
      <c r="D7173" s="480">
        <f>D7170</f>
        <v>96</v>
      </c>
      <c r="E7173" s="480">
        <f t="shared" si="614"/>
        <v>39</v>
      </c>
      <c r="F7173" s="484">
        <v>3.9062999999999999</v>
      </c>
      <c r="G7173" s="480">
        <v>15</v>
      </c>
      <c r="H7173" s="482">
        <v>0.50458199999999997</v>
      </c>
      <c r="I7173" s="483">
        <v>7.7</v>
      </c>
      <c r="J7173" s="484">
        <v>0.35920000000000002</v>
      </c>
      <c r="K7173" s="469">
        <f t="shared" si="610"/>
        <v>7.7416554692795225</v>
      </c>
      <c r="L7173" s="469">
        <f t="shared" si="611"/>
        <v>4.165546927952235E-2</v>
      </c>
    </row>
    <row r="7174" spans="1:12">
      <c r="A7174" s="98" t="s">
        <v>126</v>
      </c>
      <c r="B7174" s="98">
        <f t="shared" si="615"/>
        <v>8</v>
      </c>
      <c r="C7174" s="98">
        <f t="shared" si="616"/>
        <v>0</v>
      </c>
      <c r="D7174" s="98">
        <f>D7173</f>
        <v>96</v>
      </c>
      <c r="E7174" s="98">
        <f t="shared" si="614"/>
        <v>40</v>
      </c>
      <c r="F7174" s="397">
        <f>F7173+(E7174-E7173)*(F7176-F7173)/(E7176-E7173)</f>
        <v>3.9202666666666666</v>
      </c>
      <c r="G7174" s="98">
        <v>15</v>
      </c>
      <c r="H7174" s="491">
        <f>H7173+(E7174-E7173)*(H7176-H7173)/(E7176-E7173)</f>
        <v>0.50081066666666663</v>
      </c>
      <c r="I7174" s="492">
        <f>I7173+(E7174-E7173)*(I7176-I7173)/(E7176-E7173)</f>
        <v>7.8</v>
      </c>
      <c r="J7174" s="397">
        <f>J7173+(E7174-E7173)*(J7176-J7173)/(E7176-E7173)</f>
        <v>0.35170000000000001</v>
      </c>
      <c r="K7174" s="469">
        <f t="shared" si="610"/>
        <v>7.8278417925070825</v>
      </c>
      <c r="L7174" s="469">
        <f t="shared" si="611"/>
        <v>2.784179250708263E-2</v>
      </c>
    </row>
    <row r="7175" spans="1:12">
      <c r="A7175" s="98" t="s">
        <v>126</v>
      </c>
      <c r="B7175" s="98">
        <f t="shared" si="615"/>
        <v>8</v>
      </c>
      <c r="C7175" s="98">
        <f t="shared" si="616"/>
        <v>0</v>
      </c>
      <c r="D7175" s="98">
        <f>D7173</f>
        <v>96</v>
      </c>
      <c r="E7175" s="98">
        <f t="shared" si="614"/>
        <v>41</v>
      </c>
      <c r="F7175" s="397">
        <f>F7173+(E7175-E7173)*(F7176-F7173)/(E7176-E7173)</f>
        <v>3.9342333333333332</v>
      </c>
      <c r="G7175" s="98">
        <v>15</v>
      </c>
      <c r="H7175" s="491">
        <f>H7173+(E7175-E7173)*(H7176-H7173)/(E7176-E7173)</f>
        <v>0.49703933333333333</v>
      </c>
      <c r="I7175" s="492">
        <f>I7173+(E7175-E7173)*(I7176-I7173)/(E7176-E7173)</f>
        <v>7.9</v>
      </c>
      <c r="J7175" s="397">
        <f>J7173+(E7175-E7173)*(J7176-J7173)/(E7176-E7173)</f>
        <v>0.34420000000000001</v>
      </c>
      <c r="K7175" s="469">
        <f t="shared" si="610"/>
        <v>7.9153360096249923</v>
      </c>
      <c r="L7175" s="469">
        <f t="shared" si="611"/>
        <v>1.5336009624991931E-2</v>
      </c>
    </row>
    <row r="7176" spans="1:12">
      <c r="A7176" s="480" t="s">
        <v>126</v>
      </c>
      <c r="B7176" s="480">
        <f t="shared" si="615"/>
        <v>8</v>
      </c>
      <c r="C7176" s="480">
        <f t="shared" si="616"/>
        <v>0</v>
      </c>
      <c r="D7176" s="480">
        <f>D7173</f>
        <v>96</v>
      </c>
      <c r="E7176" s="480">
        <f t="shared" si="614"/>
        <v>42</v>
      </c>
      <c r="F7176" s="484">
        <v>3.9481999999999999</v>
      </c>
      <c r="G7176" s="480">
        <v>15</v>
      </c>
      <c r="H7176" s="482">
        <v>0.49326799999999998</v>
      </c>
      <c r="I7176" s="483">
        <v>8</v>
      </c>
      <c r="J7176" s="484">
        <v>0.3367</v>
      </c>
      <c r="K7176" s="469">
        <f t="shared" si="610"/>
        <v>8.0041681195617791</v>
      </c>
      <c r="L7176" s="469">
        <f t="shared" si="611"/>
        <v>4.1681195617790934E-3</v>
      </c>
    </row>
    <row r="7177" spans="1:12">
      <c r="A7177" s="98" t="s">
        <v>126</v>
      </c>
      <c r="B7177" s="98">
        <f t="shared" si="615"/>
        <v>8</v>
      </c>
      <c r="C7177" s="98">
        <f t="shared" si="616"/>
        <v>0</v>
      </c>
      <c r="D7177" s="98">
        <f>D7176</f>
        <v>96</v>
      </c>
      <c r="E7177" s="98">
        <f t="shared" si="614"/>
        <v>43</v>
      </c>
      <c r="F7177" s="397">
        <f>F7176+(E7177-E7176)*(F7179-F7176)/(E7179-E7176)</f>
        <v>3.9620333333333333</v>
      </c>
      <c r="G7177" s="98">
        <v>15</v>
      </c>
      <c r="H7177" s="491">
        <f>H7176+(E7177-E7176)*(H7179-H7176)/(E7179-E7176)</f>
        <v>0.48947099999999999</v>
      </c>
      <c r="I7177" s="492">
        <f>I7176+(E7177-E7176)*(I7179-I7176)/(E7179-E7176)</f>
        <v>8.1</v>
      </c>
      <c r="J7177" s="397">
        <f>J7176+(E7177-E7176)*(J7179-J7176)/(E7179-E7176)</f>
        <v>0.32923333333333332</v>
      </c>
      <c r="K7177" s="469">
        <f t="shared" si="610"/>
        <v>8.0945210918181747</v>
      </c>
      <c r="L7177" s="469">
        <f t="shared" si="611"/>
        <v>-5.4789081818249485E-3</v>
      </c>
    </row>
    <row r="7178" spans="1:12">
      <c r="A7178" s="98" t="s">
        <v>126</v>
      </c>
      <c r="B7178" s="98">
        <f t="shared" si="615"/>
        <v>8</v>
      </c>
      <c r="C7178" s="98">
        <f t="shared" si="616"/>
        <v>0</v>
      </c>
      <c r="D7178" s="98">
        <f>D7176</f>
        <v>96</v>
      </c>
      <c r="E7178" s="98">
        <f t="shared" si="614"/>
        <v>44</v>
      </c>
      <c r="F7178" s="397">
        <f>F7176+(E7178-E7176)*(F7179-F7176)/(E7179-E7176)</f>
        <v>3.9758666666666667</v>
      </c>
      <c r="G7178" s="98">
        <v>15</v>
      </c>
      <c r="H7178" s="491">
        <f>H7176+(E7178-E7176)*(H7179-H7176)/(E7179-E7176)</f>
        <v>0.48567399999999999</v>
      </c>
      <c r="I7178" s="492">
        <f>I7176+(E7178-E7176)*(I7179-I7176)/(E7179-E7176)</f>
        <v>8.2000000000000011</v>
      </c>
      <c r="J7178" s="397">
        <f>J7176+(E7178-E7176)*(J7179-J7176)/(E7179-E7176)</f>
        <v>0.3217666666666667</v>
      </c>
      <c r="K7178" s="469">
        <f t="shared" si="610"/>
        <v>8.1862868233973138</v>
      </c>
      <c r="L7178" s="469">
        <f t="shared" si="611"/>
        <v>-1.3713176602687227E-2</v>
      </c>
    </row>
    <row r="7179" spans="1:12">
      <c r="A7179" s="480" t="s">
        <v>126</v>
      </c>
      <c r="B7179" s="480">
        <f t="shared" si="615"/>
        <v>8</v>
      </c>
      <c r="C7179" s="480">
        <f t="shared" si="616"/>
        <v>0</v>
      </c>
      <c r="D7179" s="480">
        <f>D7176</f>
        <v>96</v>
      </c>
      <c r="E7179" s="480">
        <f t="shared" si="614"/>
        <v>45</v>
      </c>
      <c r="F7179" s="484">
        <v>3.9897</v>
      </c>
      <c r="G7179" s="480">
        <v>15</v>
      </c>
      <c r="H7179" s="482">
        <v>0.481877</v>
      </c>
      <c r="I7179" s="483">
        <v>8.3000000000000007</v>
      </c>
      <c r="J7179" s="484">
        <v>0.31430000000000002</v>
      </c>
      <c r="K7179" s="469">
        <f t="shared" ref="K7179:K7242" si="617">F7179/H7179</f>
        <v>8.2794987102517865</v>
      </c>
      <c r="L7179" s="469">
        <f t="shared" ref="L7179:L7242" si="618">K7179-I7179</f>
        <v>-2.0501289748214191E-2</v>
      </c>
    </row>
    <row r="7180" spans="1:12">
      <c r="A7180" s="98" t="s">
        <v>126</v>
      </c>
      <c r="B7180" s="98">
        <f t="shared" si="615"/>
        <v>8</v>
      </c>
      <c r="C7180" s="98">
        <f t="shared" si="616"/>
        <v>0</v>
      </c>
      <c r="D7180" s="98">
        <f>D7179</f>
        <v>96</v>
      </c>
      <c r="E7180" s="98">
        <f t="shared" si="614"/>
        <v>46</v>
      </c>
      <c r="F7180" s="397">
        <f>F7179+(E7180-E7179)*(F7182-F7179)/(E7182-E7179)</f>
        <v>4.0034000000000001</v>
      </c>
      <c r="G7180" s="98">
        <v>15</v>
      </c>
      <c r="H7180" s="491">
        <f>H7179+(E7180-E7179)*(H7182-H7179)/(E7182-E7179)</f>
        <v>0.47805066666666668</v>
      </c>
      <c r="I7180" s="492">
        <f>I7179+(E7180-E7179)*(I7182-I7179)/(E7182-E7179)</f>
        <v>8.4</v>
      </c>
      <c r="J7180" s="397">
        <f>J7179+(E7180-E7179)*(J7182-J7179)/(E7182-E7179)</f>
        <v>0.30680000000000002</v>
      </c>
      <c r="K7180" s="469">
        <f t="shared" si="617"/>
        <v>8.3744261417199848</v>
      </c>
      <c r="L7180" s="469">
        <f t="shared" si="618"/>
        <v>-2.5573858280015571E-2</v>
      </c>
    </row>
    <row r="7181" spans="1:12">
      <c r="A7181" s="98" t="s">
        <v>126</v>
      </c>
      <c r="B7181" s="98">
        <f t="shared" si="615"/>
        <v>8</v>
      </c>
      <c r="C7181" s="98">
        <f t="shared" si="616"/>
        <v>0</v>
      </c>
      <c r="D7181" s="98">
        <f>D7179</f>
        <v>96</v>
      </c>
      <c r="E7181" s="98">
        <f t="shared" si="614"/>
        <v>47</v>
      </c>
      <c r="F7181" s="397">
        <f>F7179+(E7181-E7179)*(F7182-F7179)/(E7182-E7179)</f>
        <v>4.0171000000000001</v>
      </c>
      <c r="G7181" s="98">
        <v>15</v>
      </c>
      <c r="H7181" s="491">
        <f>H7179+(E7181-E7179)*(H7182-H7179)/(E7182-E7179)</f>
        <v>0.4742243333333333</v>
      </c>
      <c r="I7181" s="492">
        <f>I7179+(E7181-E7179)*(I7182-I7179)/(E7182-E7179)</f>
        <v>8.5</v>
      </c>
      <c r="J7181" s="397">
        <f>J7179+(E7181-E7179)*(J7182-J7179)/(E7182-E7179)</f>
        <v>0.29930000000000001</v>
      </c>
      <c r="K7181" s="469">
        <f t="shared" si="617"/>
        <v>8.4708854388886277</v>
      </c>
      <c r="L7181" s="469">
        <f t="shared" si="618"/>
        <v>-2.9114561111372339E-2</v>
      </c>
    </row>
    <row r="7182" spans="1:12">
      <c r="A7182" s="480" t="s">
        <v>126</v>
      </c>
      <c r="B7182" s="480">
        <f t="shared" si="615"/>
        <v>8</v>
      </c>
      <c r="C7182" s="480">
        <f t="shared" si="616"/>
        <v>0</v>
      </c>
      <c r="D7182" s="480">
        <f>D7179</f>
        <v>96</v>
      </c>
      <c r="E7182" s="480">
        <f t="shared" si="614"/>
        <v>48</v>
      </c>
      <c r="F7182" s="484">
        <v>4.0308000000000002</v>
      </c>
      <c r="G7182" s="480">
        <v>15</v>
      </c>
      <c r="H7182" s="482">
        <v>0.47039799999999998</v>
      </c>
      <c r="I7182" s="483">
        <v>8.6</v>
      </c>
      <c r="J7182" s="484">
        <v>0.2918</v>
      </c>
      <c r="K7182" s="469">
        <f t="shared" si="617"/>
        <v>8.5689139834778221</v>
      </c>
      <c r="L7182" s="469">
        <f t="shared" si="618"/>
        <v>-3.1086016522177573E-2</v>
      </c>
    </row>
    <row r="7183" spans="1:12">
      <c r="A7183" s="98" t="s">
        <v>126</v>
      </c>
      <c r="B7183" s="98">
        <f t="shared" si="615"/>
        <v>8</v>
      </c>
      <c r="C7183" s="98">
        <f t="shared" si="616"/>
        <v>0</v>
      </c>
      <c r="D7183" s="98">
        <f>D7182</f>
        <v>96</v>
      </c>
      <c r="E7183" s="98">
        <f t="shared" si="614"/>
        <v>49</v>
      </c>
      <c r="F7183" s="397">
        <f>F7182+(E7183-E7182)*(F7185-F7182)/(E7185-E7182)</f>
        <v>4.0443333333333333</v>
      </c>
      <c r="G7183" s="98">
        <v>15</v>
      </c>
      <c r="H7183" s="491">
        <f>H7182+(E7183-E7182)*(H7185-H7182)/(E7185-E7182)</f>
        <v>0.46653800000000001</v>
      </c>
      <c r="I7183" s="492">
        <f>I7182+(E7183-E7182)*(I7185-I7182)/(E7185-E7182)</f>
        <v>8.6999999999999993</v>
      </c>
      <c r="J7183" s="397">
        <f>J7182+(E7183-E7182)*(J7185-J7182)/(E7185-E7182)</f>
        <v>0.28433333333333333</v>
      </c>
      <c r="K7183" s="469">
        <f t="shared" si="617"/>
        <v>8.6688186885812808</v>
      </c>
      <c r="L7183" s="469">
        <f t="shared" si="618"/>
        <v>-3.1181311418718494E-2</v>
      </c>
    </row>
    <row r="7184" spans="1:12">
      <c r="A7184" s="98" t="s">
        <v>126</v>
      </c>
      <c r="B7184" s="98">
        <f t="shared" si="615"/>
        <v>8</v>
      </c>
      <c r="C7184" s="98">
        <f t="shared" si="616"/>
        <v>0</v>
      </c>
      <c r="D7184" s="98">
        <f>D7182</f>
        <v>96</v>
      </c>
      <c r="E7184" s="98">
        <f t="shared" si="614"/>
        <v>50</v>
      </c>
      <c r="F7184" s="397">
        <f>F7182+(E7184-E7182)*(F7185-F7182)/(E7185-E7182)</f>
        <v>4.0578666666666665</v>
      </c>
      <c r="G7184" s="98">
        <v>15</v>
      </c>
      <c r="H7184" s="491">
        <f>H7182+(E7184-E7182)*(H7185-H7182)/(E7185-E7182)</f>
        <v>0.46267799999999998</v>
      </c>
      <c r="I7184" s="492">
        <f>I7182+(E7184-E7182)*(I7185-I7182)/(E7185-E7182)</f>
        <v>8.8000000000000007</v>
      </c>
      <c r="J7184" s="397">
        <f>J7182+(E7184-E7182)*(J7185-J7182)/(E7185-E7182)</f>
        <v>0.27686666666666665</v>
      </c>
      <c r="K7184" s="469">
        <f t="shared" si="617"/>
        <v>8.7703903506686434</v>
      </c>
      <c r="L7184" s="469">
        <f t="shared" si="618"/>
        <v>-2.9609649331357346E-2</v>
      </c>
    </row>
    <row r="7185" spans="1:12">
      <c r="A7185" s="480" t="s">
        <v>126</v>
      </c>
      <c r="B7185" s="480">
        <f t="shared" si="615"/>
        <v>8</v>
      </c>
      <c r="C7185" s="480">
        <f t="shared" si="616"/>
        <v>0</v>
      </c>
      <c r="D7185" s="480">
        <f>D7182</f>
        <v>96</v>
      </c>
      <c r="E7185" s="480">
        <f t="shared" si="614"/>
        <v>51</v>
      </c>
      <c r="F7185" s="484">
        <v>4.0713999999999997</v>
      </c>
      <c r="G7185" s="480">
        <v>15</v>
      </c>
      <c r="H7185" s="482">
        <v>0.458818</v>
      </c>
      <c r="I7185" s="483">
        <v>8.9</v>
      </c>
      <c r="J7185" s="484">
        <v>0.26939999999999997</v>
      </c>
      <c r="K7185" s="469">
        <f t="shared" si="617"/>
        <v>8.8736710416766549</v>
      </c>
      <c r="L7185" s="469">
        <f t="shared" si="618"/>
        <v>-2.6328958323345475E-2</v>
      </c>
    </row>
    <row r="7186" spans="1:12">
      <c r="A7186" s="98" t="s">
        <v>126</v>
      </c>
      <c r="B7186" s="98">
        <f t="shared" si="615"/>
        <v>8</v>
      </c>
      <c r="C7186" s="98">
        <f t="shared" si="616"/>
        <v>0</v>
      </c>
      <c r="D7186" s="98">
        <f>D7185</f>
        <v>96</v>
      </c>
      <c r="E7186" s="98">
        <f t="shared" si="614"/>
        <v>52</v>
      </c>
      <c r="F7186" s="397">
        <f>F7185+(E7186-E7185)*(F7188-F7185)/(E7188-E7185)</f>
        <v>4.0848333333333331</v>
      </c>
      <c r="G7186" s="98">
        <v>15</v>
      </c>
      <c r="H7186" s="491">
        <f>H7185+(E7186-E7185)*(H7188-H7185)/(E7188-E7185)</f>
        <v>0.45492033333333332</v>
      </c>
      <c r="I7186" s="492">
        <f>I7185+(E7186-E7185)*(I7188-I7185)/(E7188-E7185)</f>
        <v>9</v>
      </c>
      <c r="J7186" s="397">
        <f>J7185+(E7186-E7185)*(J7188-J7185)/(E7188-E7185)</f>
        <v>0.26189999999999997</v>
      </c>
      <c r="K7186" s="469">
        <f t="shared" si="617"/>
        <v>8.9792278648056332</v>
      </c>
      <c r="L7186" s="469">
        <f t="shared" si="618"/>
        <v>-2.0772135194366825E-2</v>
      </c>
    </row>
    <row r="7187" spans="1:12">
      <c r="A7187" s="98" t="s">
        <v>126</v>
      </c>
      <c r="B7187" s="98">
        <f t="shared" si="615"/>
        <v>8</v>
      </c>
      <c r="C7187" s="98">
        <f t="shared" si="616"/>
        <v>0</v>
      </c>
      <c r="D7187" s="98">
        <f>D7185</f>
        <v>96</v>
      </c>
      <c r="E7187" s="98">
        <f t="shared" si="614"/>
        <v>53</v>
      </c>
      <c r="F7187" s="397">
        <f>F7185+(E7187-E7185)*(F7188-F7185)/(E7188-E7185)</f>
        <v>4.0982666666666665</v>
      </c>
      <c r="G7187" s="98">
        <v>15</v>
      </c>
      <c r="H7187" s="491">
        <f>H7185+(E7187-E7185)*(H7188-H7185)/(E7188-E7185)</f>
        <v>0.45102266666666668</v>
      </c>
      <c r="I7187" s="492">
        <f>I7185+(E7187-E7185)*(I7188-I7185)/(E7188-E7185)</f>
        <v>9.1</v>
      </c>
      <c r="J7187" s="397">
        <f>J7185+(E7187-E7185)*(J7188-J7185)/(E7188-E7185)</f>
        <v>0.25440000000000002</v>
      </c>
      <c r="K7187" s="469">
        <f t="shared" si="617"/>
        <v>9.086609098729701</v>
      </c>
      <c r="L7187" s="469">
        <f t="shared" si="618"/>
        <v>-1.3390901270298627E-2</v>
      </c>
    </row>
    <row r="7188" spans="1:12">
      <c r="A7188" s="480" t="s">
        <v>126</v>
      </c>
      <c r="B7188" s="480">
        <f t="shared" si="615"/>
        <v>8</v>
      </c>
      <c r="C7188" s="480">
        <f t="shared" si="616"/>
        <v>0</v>
      </c>
      <c r="D7188" s="480">
        <f>D7185</f>
        <v>96</v>
      </c>
      <c r="E7188" s="480">
        <f t="shared" si="614"/>
        <v>54</v>
      </c>
      <c r="F7188" s="484">
        <v>4.1116999999999999</v>
      </c>
      <c r="G7188" s="480">
        <v>15</v>
      </c>
      <c r="H7188" s="482">
        <v>0.44712499999999999</v>
      </c>
      <c r="I7188" s="483">
        <v>9.1999999999999993</v>
      </c>
      <c r="J7188" s="484">
        <v>0.24690000000000001</v>
      </c>
      <c r="K7188" s="469">
        <f t="shared" si="617"/>
        <v>9.1958624545708698</v>
      </c>
      <c r="L7188" s="469">
        <f t="shared" si="618"/>
        <v>-4.1375454291294744E-3</v>
      </c>
    </row>
    <row r="7189" spans="1:12">
      <c r="A7189" s="98" t="s">
        <v>126</v>
      </c>
      <c r="B7189" s="98">
        <f t="shared" si="615"/>
        <v>8</v>
      </c>
      <c r="C7189" s="98">
        <f t="shared" si="616"/>
        <v>0</v>
      </c>
      <c r="D7189" s="98">
        <f>D7188</f>
        <v>96</v>
      </c>
      <c r="E7189" s="98">
        <f t="shared" si="614"/>
        <v>55</v>
      </c>
      <c r="F7189" s="397">
        <f>F7188+(E7189-E7188)*(F7191-F7188)/(E7191-E7188)</f>
        <v>4.125</v>
      </c>
      <c r="G7189" s="98">
        <v>15</v>
      </c>
      <c r="H7189" s="491">
        <f>H7188+(E7189-E7188)*(H7191-H7188)/(E7191-E7188)</f>
        <v>0.44318566666666664</v>
      </c>
      <c r="I7189" s="492">
        <f>I7188+(E7189-E7188)*(I7191-I7188)/(E7191-E7188)</f>
        <v>9.2999999999999989</v>
      </c>
      <c r="J7189" s="397">
        <f>J7188+(E7189-E7188)*(J7191-J7188)/(E7191-E7188)</f>
        <v>0.23943333333333333</v>
      </c>
      <c r="K7189" s="469">
        <f t="shared" si="617"/>
        <v>9.3076114826216561</v>
      </c>
      <c r="L7189" s="469">
        <f t="shared" si="618"/>
        <v>7.6114826216571174E-3</v>
      </c>
    </row>
    <row r="7190" spans="1:12">
      <c r="A7190" s="98" t="s">
        <v>126</v>
      </c>
      <c r="B7190" s="98">
        <f t="shared" si="615"/>
        <v>8</v>
      </c>
      <c r="C7190" s="98">
        <f t="shared" si="616"/>
        <v>0</v>
      </c>
      <c r="D7190" s="98">
        <f>D7188</f>
        <v>96</v>
      </c>
      <c r="E7190" s="98">
        <f t="shared" si="614"/>
        <v>56</v>
      </c>
      <c r="F7190" s="397">
        <f>F7188+(E7190-E7188)*(F7191-F7188)/(E7191-E7188)</f>
        <v>4.1383000000000001</v>
      </c>
      <c r="G7190" s="98">
        <v>15</v>
      </c>
      <c r="H7190" s="491">
        <f>H7188+(E7190-E7188)*(H7191-H7188)/(E7191-E7188)</f>
        <v>0.43924633333333335</v>
      </c>
      <c r="I7190" s="492">
        <f>I7188+(E7190-E7188)*(I7191-I7188)/(E7191-E7188)</f>
        <v>9.4</v>
      </c>
      <c r="J7190" s="397">
        <f>J7188+(E7190-E7188)*(J7191-J7188)/(E7191-E7188)</f>
        <v>0.23196666666666668</v>
      </c>
      <c r="K7190" s="469">
        <f t="shared" si="617"/>
        <v>9.4213649288667938</v>
      </c>
      <c r="L7190" s="469">
        <f t="shared" si="618"/>
        <v>2.136492886679342E-2</v>
      </c>
    </row>
    <row r="7191" spans="1:12">
      <c r="A7191" s="480" t="s">
        <v>126</v>
      </c>
      <c r="B7191" s="480">
        <f t="shared" si="615"/>
        <v>8</v>
      </c>
      <c r="C7191" s="480">
        <f t="shared" si="616"/>
        <v>0</v>
      </c>
      <c r="D7191" s="480">
        <f>D7188</f>
        <v>96</v>
      </c>
      <c r="E7191" s="480">
        <f t="shared" si="614"/>
        <v>57</v>
      </c>
      <c r="F7191" s="484">
        <v>4.1516000000000002</v>
      </c>
      <c r="G7191" s="480">
        <v>15</v>
      </c>
      <c r="H7191" s="482">
        <v>0.435307</v>
      </c>
      <c r="I7191" s="483">
        <v>9.5</v>
      </c>
      <c r="J7191" s="484">
        <v>0.22450000000000001</v>
      </c>
      <c r="K7191" s="469">
        <f t="shared" si="617"/>
        <v>9.5371772105663357</v>
      </c>
      <c r="L7191" s="469">
        <f t="shared" si="618"/>
        <v>3.7177210566335717E-2</v>
      </c>
    </row>
    <row r="7192" spans="1:12">
      <c r="A7192" s="98" t="s">
        <v>126</v>
      </c>
      <c r="B7192" s="98">
        <f t="shared" si="615"/>
        <v>8</v>
      </c>
      <c r="C7192" s="98">
        <f t="shared" si="616"/>
        <v>0</v>
      </c>
      <c r="D7192" s="98">
        <f>D7191</f>
        <v>96</v>
      </c>
      <c r="E7192" s="98">
        <f t="shared" si="614"/>
        <v>58</v>
      </c>
      <c r="F7192" s="397">
        <f>F7191+(E7192-E7191)*(F7194-F7191)/(E7194-E7191)</f>
        <v>4.1647666666666669</v>
      </c>
      <c r="G7192" s="98">
        <v>15</v>
      </c>
      <c r="H7192" s="491">
        <f>H7191+(E7192-E7191)*(H7194-H7191)/(E7194-E7191)</f>
        <v>0.43132166666666666</v>
      </c>
      <c r="I7192" s="492">
        <f>I7191+(E7192-E7191)*(I7194-I7191)/(E7194-E7191)</f>
        <v>9.6333333333333329</v>
      </c>
      <c r="J7192" s="397">
        <f>J7191+(E7192-E7191)*(J7194-J7191)/(E7194-E7191)</f>
        <v>0.217</v>
      </c>
      <c r="K7192" s="469">
        <f t="shared" si="617"/>
        <v>9.6558253121220439</v>
      </c>
      <c r="L7192" s="469">
        <f t="shared" si="618"/>
        <v>2.2491978788711009E-2</v>
      </c>
    </row>
    <row r="7193" spans="1:12">
      <c r="A7193" s="98" t="s">
        <v>126</v>
      </c>
      <c r="B7193" s="98">
        <f t="shared" si="615"/>
        <v>8</v>
      </c>
      <c r="C7193" s="98">
        <f t="shared" si="616"/>
        <v>0</v>
      </c>
      <c r="D7193" s="98">
        <f>D7191</f>
        <v>96</v>
      </c>
      <c r="E7193" s="98">
        <f t="shared" si="614"/>
        <v>59</v>
      </c>
      <c r="F7193" s="397">
        <f>F7191+(E7193-E7191)*(F7194-F7191)/(E7194-E7191)</f>
        <v>4.1779333333333328</v>
      </c>
      <c r="G7193" s="98">
        <v>15</v>
      </c>
      <c r="H7193" s="491">
        <f>H7191+(E7193-E7191)*(H7194-H7191)/(E7194-E7191)</f>
        <v>0.42733633333333332</v>
      </c>
      <c r="I7193" s="492">
        <f>I7191+(E7193-E7191)*(I7194-I7191)/(E7194-E7191)</f>
        <v>9.7666666666666675</v>
      </c>
      <c r="J7193" s="397">
        <f>J7191+(E7193-E7191)*(J7194-J7191)/(E7194-E7191)</f>
        <v>0.20950000000000002</v>
      </c>
      <c r="K7193" s="469">
        <f t="shared" si="617"/>
        <v>9.7766864351186289</v>
      </c>
      <c r="L7193" s="469">
        <f t="shared" si="618"/>
        <v>1.0019768451961397E-2</v>
      </c>
    </row>
    <row r="7194" spans="1:12">
      <c r="A7194" s="480" t="s">
        <v>126</v>
      </c>
      <c r="B7194" s="480">
        <f t="shared" si="615"/>
        <v>8</v>
      </c>
      <c r="C7194" s="480">
        <f t="shared" si="616"/>
        <v>0</v>
      </c>
      <c r="D7194" s="480">
        <f>D7191</f>
        <v>96</v>
      </c>
      <c r="E7194" s="480">
        <f t="shared" si="614"/>
        <v>60</v>
      </c>
      <c r="F7194" s="484">
        <v>4.1910999999999996</v>
      </c>
      <c r="G7194" s="480">
        <v>15</v>
      </c>
      <c r="H7194" s="482">
        <v>0.42335099999999998</v>
      </c>
      <c r="I7194" s="483">
        <v>9.9</v>
      </c>
      <c r="J7194" s="484">
        <v>0.20200000000000001</v>
      </c>
      <c r="K7194" s="469">
        <f t="shared" si="617"/>
        <v>9.89982307824949</v>
      </c>
      <c r="L7194" s="469">
        <f t="shared" si="618"/>
        <v>-1.7692175051031711E-4</v>
      </c>
    </row>
    <row r="7195" spans="1:12">
      <c r="A7195" s="98" t="s">
        <v>126</v>
      </c>
      <c r="B7195" s="98">
        <f t="shared" si="615"/>
        <v>8</v>
      </c>
      <c r="C7195" s="98">
        <f t="shared" si="616"/>
        <v>0</v>
      </c>
      <c r="D7195" s="98">
        <f>D7194</f>
        <v>96</v>
      </c>
      <c r="E7195" s="98">
        <f t="shared" si="614"/>
        <v>61</v>
      </c>
      <c r="F7195" s="397">
        <f>F7194+(E7195-E7194)*(F7197-F7194)/(E7197-E7194)</f>
        <v>4.2041333333333331</v>
      </c>
      <c r="G7195" s="98">
        <v>15</v>
      </c>
      <c r="H7195" s="491">
        <f>H7194+(E7195-E7194)*(H7197-H7194)/(E7197-E7194)</f>
        <v>0.41931533333333332</v>
      </c>
      <c r="I7195" s="492">
        <f>I7194+(E7195-E7194)*(I7197-I7194)/(E7197-E7194)</f>
        <v>10.033333333333333</v>
      </c>
      <c r="J7195" s="397">
        <f>J7194+(E7195-E7194)*(J7197-J7194)/(E7197-E7194)</f>
        <v>0.19453333333333334</v>
      </c>
      <c r="K7195" s="469">
        <f t="shared" si="617"/>
        <v>10.026185543735581</v>
      </c>
      <c r="L7195" s="469">
        <f t="shared" si="618"/>
        <v>-7.1477895977523076E-3</v>
      </c>
    </row>
    <row r="7196" spans="1:12">
      <c r="A7196" s="98" t="s">
        <v>126</v>
      </c>
      <c r="B7196" s="98">
        <f t="shared" si="615"/>
        <v>8</v>
      </c>
      <c r="C7196" s="98">
        <f t="shared" si="616"/>
        <v>0</v>
      </c>
      <c r="D7196" s="98">
        <f>D7194</f>
        <v>96</v>
      </c>
      <c r="E7196" s="98">
        <f t="shared" si="614"/>
        <v>62</v>
      </c>
      <c r="F7196" s="397">
        <f>F7194+(E7196-E7194)*(F7197-F7194)/(E7197-E7194)</f>
        <v>4.2171666666666665</v>
      </c>
      <c r="G7196" s="98">
        <v>15</v>
      </c>
      <c r="H7196" s="491">
        <f>H7194+(E7196-E7194)*(H7197-H7194)/(E7197-E7194)</f>
        <v>0.41527966666666666</v>
      </c>
      <c r="I7196" s="492">
        <f>I7194+(E7196-E7194)*(I7197-I7194)/(E7197-E7194)</f>
        <v>10.166666666666668</v>
      </c>
      <c r="J7196" s="397">
        <f>J7194+(E7196-E7194)*(J7197-J7194)/(E7197-E7194)</f>
        <v>0.18706666666666669</v>
      </c>
      <c r="K7196" s="469">
        <f t="shared" si="617"/>
        <v>10.155003977239435</v>
      </c>
      <c r="L7196" s="469">
        <f t="shared" si="618"/>
        <v>-1.166268942723292E-2</v>
      </c>
    </row>
    <row r="7197" spans="1:12">
      <c r="A7197" s="480" t="s">
        <v>126</v>
      </c>
      <c r="B7197" s="480">
        <f t="shared" si="615"/>
        <v>8</v>
      </c>
      <c r="C7197" s="480">
        <f t="shared" si="616"/>
        <v>0</v>
      </c>
      <c r="D7197" s="480">
        <f>D7194</f>
        <v>96</v>
      </c>
      <c r="E7197" s="480">
        <f t="shared" si="614"/>
        <v>63</v>
      </c>
      <c r="F7197" s="484">
        <v>4.2302</v>
      </c>
      <c r="G7197" s="480">
        <v>15</v>
      </c>
      <c r="H7197" s="482">
        <v>0.411244</v>
      </c>
      <c r="I7197" s="483">
        <v>10.3</v>
      </c>
      <c r="J7197" s="484">
        <v>0.17960000000000001</v>
      </c>
      <c r="K7197" s="469">
        <f t="shared" si="617"/>
        <v>10.286350682319986</v>
      </c>
      <c r="L7197" s="469">
        <f t="shared" si="618"/>
        <v>-1.3649317680014761E-2</v>
      </c>
    </row>
    <row r="7198" spans="1:12">
      <c r="A7198" s="98" t="s">
        <v>126</v>
      </c>
      <c r="B7198" s="98">
        <f t="shared" si="615"/>
        <v>8</v>
      </c>
      <c r="C7198" s="98">
        <f t="shared" si="616"/>
        <v>0</v>
      </c>
      <c r="D7198" s="98">
        <f>D7197</f>
        <v>96</v>
      </c>
      <c r="E7198" s="98">
        <f t="shared" si="614"/>
        <v>64</v>
      </c>
      <c r="F7198" s="397">
        <f>F7197+(E7198-E7197)*(F7200-F7197)/(E7200-E7197)</f>
        <v>4.2431000000000001</v>
      </c>
      <c r="G7198" s="98">
        <v>15</v>
      </c>
      <c r="H7198" s="491">
        <f>H7197+(E7198-E7197)*(H7200-H7197)/(E7200-E7197)</f>
        <v>0.40715400000000002</v>
      </c>
      <c r="I7198" s="492">
        <f>I7197+(E7198-E7197)*(I7200-I7197)/(E7200-E7197)</f>
        <v>10.433333333333334</v>
      </c>
      <c r="J7198" s="397">
        <f>J7197+(E7198-E7197)*(J7200-J7197)/(E7200-E7197)</f>
        <v>0.1721</v>
      </c>
      <c r="K7198" s="469">
        <f t="shared" si="617"/>
        <v>10.421363906531681</v>
      </c>
      <c r="L7198" s="469">
        <f t="shared" si="618"/>
        <v>-1.1969426801652361E-2</v>
      </c>
    </row>
    <row r="7199" spans="1:12">
      <c r="A7199" s="98" t="s">
        <v>126</v>
      </c>
      <c r="B7199" s="98">
        <f t="shared" si="615"/>
        <v>8</v>
      </c>
      <c r="C7199" s="98">
        <f t="shared" si="616"/>
        <v>0</v>
      </c>
      <c r="D7199" s="98">
        <f>D7197</f>
        <v>96</v>
      </c>
      <c r="E7199" s="98">
        <f t="shared" si="614"/>
        <v>65</v>
      </c>
      <c r="F7199" s="397">
        <f>F7197+(E7199-E7197)*(F7200-F7197)/(E7200-E7197)</f>
        <v>4.2560000000000002</v>
      </c>
      <c r="G7199" s="98">
        <v>15</v>
      </c>
      <c r="H7199" s="491">
        <f>H7197+(E7199-E7197)*(H7200-H7197)/(E7200-E7197)</f>
        <v>0.40306399999999998</v>
      </c>
      <c r="I7199" s="492">
        <f>I7197+(E7199-E7197)*(I7200-I7197)/(E7200-E7197)</f>
        <v>10.566666666666666</v>
      </c>
      <c r="J7199" s="397">
        <f>J7197+(E7199-E7197)*(J7200-J7197)/(E7200-E7197)</f>
        <v>0.1646</v>
      </c>
      <c r="K7199" s="469">
        <f t="shared" si="617"/>
        <v>10.559117162534983</v>
      </c>
      <c r="L7199" s="469">
        <f t="shared" si="618"/>
        <v>-7.5495041316830935E-3</v>
      </c>
    </row>
    <row r="7200" spans="1:12">
      <c r="A7200" s="480" t="s">
        <v>126</v>
      </c>
      <c r="B7200" s="480">
        <f t="shared" si="615"/>
        <v>8</v>
      </c>
      <c r="C7200" s="480">
        <f t="shared" si="616"/>
        <v>0</v>
      </c>
      <c r="D7200" s="480">
        <f>D7197</f>
        <v>96</v>
      </c>
      <c r="E7200" s="480">
        <f t="shared" si="614"/>
        <v>66</v>
      </c>
      <c r="F7200" s="484">
        <v>4.2689000000000004</v>
      </c>
      <c r="G7200" s="480">
        <v>15</v>
      </c>
      <c r="H7200" s="482">
        <v>0.398974</v>
      </c>
      <c r="I7200" s="483">
        <v>10.7</v>
      </c>
      <c r="J7200" s="484">
        <v>0.15709999999999999</v>
      </c>
      <c r="K7200" s="469">
        <f t="shared" si="617"/>
        <v>10.699694716948976</v>
      </c>
      <c r="L7200" s="469">
        <f t="shared" si="618"/>
        <v>-3.0528305102350828E-4</v>
      </c>
    </row>
    <row r="7201" spans="1:12">
      <c r="A7201" s="98" t="s">
        <v>126</v>
      </c>
      <c r="B7201" s="98">
        <f t="shared" si="615"/>
        <v>8</v>
      </c>
      <c r="C7201" s="98">
        <f t="shared" si="616"/>
        <v>0</v>
      </c>
      <c r="D7201" s="98">
        <f>D7200</f>
        <v>96</v>
      </c>
      <c r="E7201" s="98">
        <f t="shared" si="614"/>
        <v>67</v>
      </c>
      <c r="F7201" s="397">
        <f>F7200+(E7201-E7200)*(F7203-F7200)/(E7203-E7200)</f>
        <v>4.2817333333333334</v>
      </c>
      <c r="G7201" s="98">
        <v>15</v>
      </c>
      <c r="H7201" s="491">
        <f>H7200+(E7201-E7200)*(H7203-H7200)/(E7203-E7200)</f>
        <v>0.39482466666666666</v>
      </c>
      <c r="I7201" s="492">
        <f>I7200+(E7201-E7200)*(I7203-I7200)/(E7203-E7200)</f>
        <v>10.833333333333332</v>
      </c>
      <c r="J7201" s="397">
        <f>J7200+(E7201-E7200)*(J7203-J7200)/(E7203-E7200)</f>
        <v>0.14963333333333331</v>
      </c>
      <c r="K7201" s="469">
        <f t="shared" si="617"/>
        <v>10.844644964769172</v>
      </c>
      <c r="L7201" s="469">
        <f t="shared" si="618"/>
        <v>1.1311631435839686E-2</v>
      </c>
    </row>
    <row r="7202" spans="1:12">
      <c r="A7202" s="98" t="s">
        <v>126</v>
      </c>
      <c r="B7202" s="98">
        <f t="shared" si="615"/>
        <v>8</v>
      </c>
      <c r="C7202" s="98">
        <f t="shared" si="616"/>
        <v>0</v>
      </c>
      <c r="D7202" s="98">
        <f>D7200</f>
        <v>96</v>
      </c>
      <c r="E7202" s="98">
        <f t="shared" si="614"/>
        <v>68</v>
      </c>
      <c r="F7202" s="397">
        <f>F7200+(E7202-E7200)*(F7203-F7200)/(E7203-E7200)</f>
        <v>4.2945666666666673</v>
      </c>
      <c r="G7202" s="98">
        <v>15</v>
      </c>
      <c r="H7202" s="491">
        <f>H7200+(E7202-E7200)*(H7203-H7200)/(E7203-E7200)</f>
        <v>0.39067533333333332</v>
      </c>
      <c r="I7202" s="492">
        <f>I7200+(E7202-E7200)*(I7203-I7200)/(E7203-E7200)</f>
        <v>10.966666666666667</v>
      </c>
      <c r="J7202" s="397">
        <f>J7200+(E7202-E7200)*(J7203-J7200)/(E7203-E7200)</f>
        <v>0.14216666666666666</v>
      </c>
      <c r="K7202" s="469">
        <f t="shared" si="617"/>
        <v>10.992674223950665</v>
      </c>
      <c r="L7202" s="469">
        <f t="shared" si="618"/>
        <v>2.6007557283998395E-2</v>
      </c>
    </row>
    <row r="7203" spans="1:12">
      <c r="A7203" s="480" t="s">
        <v>126</v>
      </c>
      <c r="B7203" s="480">
        <f t="shared" si="615"/>
        <v>8</v>
      </c>
      <c r="C7203" s="480">
        <f t="shared" si="616"/>
        <v>0</v>
      </c>
      <c r="D7203" s="480">
        <f>D7200</f>
        <v>96</v>
      </c>
      <c r="E7203" s="480">
        <f t="shared" si="614"/>
        <v>69</v>
      </c>
      <c r="F7203" s="484">
        <v>4.3074000000000003</v>
      </c>
      <c r="G7203" s="480">
        <v>15</v>
      </c>
      <c r="H7203" s="482">
        <v>0.38652599999999998</v>
      </c>
      <c r="I7203" s="483">
        <v>11.1</v>
      </c>
      <c r="J7203" s="484">
        <v>0.13469999999999999</v>
      </c>
      <c r="K7203" s="469">
        <f t="shared" si="617"/>
        <v>11.143881653498084</v>
      </c>
      <c r="L7203" s="469">
        <f t="shared" si="618"/>
        <v>4.3881653498084816E-2</v>
      </c>
    </row>
    <row r="7204" spans="1:12">
      <c r="A7204" s="98" t="s">
        <v>126</v>
      </c>
      <c r="B7204" s="98">
        <f t="shared" si="615"/>
        <v>8</v>
      </c>
      <c r="C7204" s="98">
        <f t="shared" si="616"/>
        <v>0</v>
      </c>
      <c r="D7204" s="98">
        <f>D7203</f>
        <v>96</v>
      </c>
      <c r="E7204" s="98">
        <f t="shared" si="614"/>
        <v>70</v>
      </c>
      <c r="F7204" s="397">
        <f>F7203+(E7204-E7203)*(F7206-F7203)/(E7206-E7203)</f>
        <v>4.3200666666666665</v>
      </c>
      <c r="G7204" s="98">
        <v>15</v>
      </c>
      <c r="H7204" s="491">
        <f>H7203+(E7204-E7203)*(H7206-H7203)/(E7206-E7203)</f>
        <v>0.38231366666666666</v>
      </c>
      <c r="I7204" s="492">
        <f>I7203+(E7204-E7203)*(I7206-I7203)/(E7206-E7203)</f>
        <v>11.266666666666666</v>
      </c>
      <c r="J7204" s="397">
        <f>J7203+(E7204-E7203)*(J7206-J7203)/(E7206-E7203)</f>
        <v>0.12719999999999998</v>
      </c>
      <c r="K7204" s="469">
        <f t="shared" si="617"/>
        <v>11.299796589362487</v>
      </c>
      <c r="L7204" s="469">
        <f t="shared" si="618"/>
        <v>3.3129922695820824E-2</v>
      </c>
    </row>
    <row r="7205" spans="1:12">
      <c r="A7205" s="98" t="s">
        <v>126</v>
      </c>
      <c r="B7205" s="98">
        <f t="shared" si="615"/>
        <v>8</v>
      </c>
      <c r="C7205" s="98">
        <f t="shared" si="616"/>
        <v>0</v>
      </c>
      <c r="D7205" s="98">
        <f>D7203</f>
        <v>96</v>
      </c>
      <c r="E7205" s="98">
        <f t="shared" si="614"/>
        <v>71</v>
      </c>
      <c r="F7205" s="397">
        <f>F7203+(E7205-E7203)*(F7206-F7203)/(E7206-E7203)</f>
        <v>4.3327333333333335</v>
      </c>
      <c r="G7205" s="98">
        <v>15</v>
      </c>
      <c r="H7205" s="491">
        <f>H7203+(E7205-E7203)*(H7206-H7203)/(E7206-E7203)</f>
        <v>0.37810133333333334</v>
      </c>
      <c r="I7205" s="492">
        <f>I7203+(E7205-E7203)*(I7206-I7203)/(E7206-E7203)</f>
        <v>11.433333333333334</v>
      </c>
      <c r="J7205" s="397">
        <f>J7203+(E7205-E7203)*(J7206-J7203)/(E7206-E7203)</f>
        <v>0.11969999999999999</v>
      </c>
      <c r="K7205" s="469">
        <f t="shared" si="617"/>
        <v>11.459185544615906</v>
      </c>
      <c r="L7205" s="469">
        <f t="shared" si="618"/>
        <v>2.5852211282572313E-2</v>
      </c>
    </row>
    <row r="7206" spans="1:12">
      <c r="A7206" s="480" t="s">
        <v>126</v>
      </c>
      <c r="B7206" s="480">
        <f t="shared" si="615"/>
        <v>8</v>
      </c>
      <c r="C7206" s="480">
        <f t="shared" si="616"/>
        <v>0</v>
      </c>
      <c r="D7206" s="480">
        <f>D7203</f>
        <v>96</v>
      </c>
      <c r="E7206" s="480">
        <f t="shared" si="614"/>
        <v>72</v>
      </c>
      <c r="F7206" s="484">
        <v>4.3453999999999997</v>
      </c>
      <c r="G7206" s="480">
        <v>15</v>
      </c>
      <c r="H7206" s="482">
        <v>0.37388900000000003</v>
      </c>
      <c r="I7206" s="483">
        <v>11.6</v>
      </c>
      <c r="J7206" s="484">
        <v>0.11219999999999999</v>
      </c>
      <c r="K7206" s="469">
        <f t="shared" si="617"/>
        <v>11.6221659369492</v>
      </c>
      <c r="L7206" s="469">
        <f t="shared" si="618"/>
        <v>2.2165936949200216E-2</v>
      </c>
    </row>
    <row r="7207" spans="1:12">
      <c r="A7207" s="98" t="s">
        <v>126</v>
      </c>
      <c r="B7207" s="98">
        <f t="shared" si="615"/>
        <v>8</v>
      </c>
      <c r="C7207" s="98">
        <f t="shared" si="616"/>
        <v>0</v>
      </c>
      <c r="D7207" s="98">
        <f>D7206</f>
        <v>96</v>
      </c>
      <c r="E7207" s="98">
        <f t="shared" si="614"/>
        <v>73</v>
      </c>
      <c r="F7207" s="397">
        <f>F7206+(E7207-E7206)*(F7209-F7206)/(E7209-E7206)</f>
        <v>4.3579999999999997</v>
      </c>
      <c r="G7207" s="98">
        <v>15</v>
      </c>
      <c r="H7207" s="491">
        <f>H7206+(E7207-E7206)*(H7209-H7206)/(E7209-E7206)</f>
        <v>0.3696086666666667</v>
      </c>
      <c r="I7207" s="492">
        <f>I7206+(E7207-E7206)*(I7209-I7206)/(E7209-E7206)</f>
        <v>11.766666666666666</v>
      </c>
      <c r="J7207" s="397">
        <f>J7206+(E7207-E7206)*(J7209-J7206)/(E7209-E7206)</f>
        <v>0.10776666666666666</v>
      </c>
      <c r="K7207" s="469">
        <f t="shared" si="617"/>
        <v>11.790849060177159</v>
      </c>
      <c r="L7207" s="469">
        <f t="shared" si="618"/>
        <v>2.4182393510493227E-2</v>
      </c>
    </row>
    <row r="7208" spans="1:12">
      <c r="A7208" s="98" t="s">
        <v>126</v>
      </c>
      <c r="B7208" s="98">
        <f t="shared" si="615"/>
        <v>8</v>
      </c>
      <c r="C7208" s="98">
        <f t="shared" si="616"/>
        <v>0</v>
      </c>
      <c r="D7208" s="98">
        <f>D7206</f>
        <v>96</v>
      </c>
      <c r="E7208" s="98">
        <f t="shared" si="614"/>
        <v>74</v>
      </c>
      <c r="F7208" s="397">
        <f>F7206+(E7208-E7206)*(F7209-F7206)/(E7209-E7206)</f>
        <v>4.3706000000000005</v>
      </c>
      <c r="G7208" s="98">
        <v>15</v>
      </c>
      <c r="H7208" s="491">
        <f>H7206+(E7208-E7206)*(H7209-H7206)/(E7209-E7206)</f>
        <v>0.36532833333333331</v>
      </c>
      <c r="I7208" s="492">
        <f>I7206+(E7208-E7206)*(I7209-I7206)/(E7209-E7206)</f>
        <v>11.933333333333334</v>
      </c>
      <c r="J7208" s="397">
        <f>J7206+(E7208-E7206)*(J7209-J7206)/(E7209-E7206)</f>
        <v>0.10333333333333333</v>
      </c>
      <c r="K7208" s="469">
        <f t="shared" si="617"/>
        <v>11.963484901709423</v>
      </c>
      <c r="L7208" s="469">
        <f t="shared" si="618"/>
        <v>3.0151568376089344E-2</v>
      </c>
    </row>
    <row r="7209" spans="1:12">
      <c r="A7209" s="480" t="s">
        <v>126</v>
      </c>
      <c r="B7209" s="480">
        <f t="shared" si="615"/>
        <v>8</v>
      </c>
      <c r="C7209" s="480">
        <f t="shared" si="616"/>
        <v>0</v>
      </c>
      <c r="D7209" s="480">
        <f>D7206</f>
        <v>96</v>
      </c>
      <c r="E7209" s="480">
        <f t="shared" si="614"/>
        <v>75</v>
      </c>
      <c r="F7209" s="484">
        <v>4.3832000000000004</v>
      </c>
      <c r="G7209" s="480">
        <v>15</v>
      </c>
      <c r="H7209" s="482">
        <v>0.36104799999999998</v>
      </c>
      <c r="I7209" s="483">
        <v>12.1</v>
      </c>
      <c r="J7209" s="484">
        <v>9.8900000000000002E-2</v>
      </c>
      <c r="K7209" s="469">
        <f t="shared" si="617"/>
        <v>12.140214043562077</v>
      </c>
      <c r="L7209" s="469">
        <f t="shared" si="618"/>
        <v>4.0214043562077251E-2</v>
      </c>
    </row>
    <row r="7210" spans="1:12">
      <c r="A7210" s="98" t="s">
        <v>126</v>
      </c>
      <c r="B7210" s="98">
        <f t="shared" si="615"/>
        <v>8</v>
      </c>
      <c r="C7210" s="98">
        <f t="shared" si="616"/>
        <v>0</v>
      </c>
      <c r="D7210" s="98">
        <f>D7209</f>
        <v>96</v>
      </c>
      <c r="E7210" s="98">
        <f t="shared" si="614"/>
        <v>76</v>
      </c>
      <c r="F7210" s="397">
        <f>F7209+(E7210-E7209)*(F7212-F7209)/(E7212-E7209)</f>
        <v>4.3956666666666671</v>
      </c>
      <c r="G7210" s="98">
        <v>15</v>
      </c>
      <c r="H7210" s="491">
        <f>H7209+(E7210-E7209)*(H7212-H7209)/(E7212-E7209)</f>
        <v>0.35669499999999998</v>
      </c>
      <c r="I7210" s="492">
        <f>I7209+(E7210-E7209)*(I7212-I7209)/(E7212-E7209)</f>
        <v>12.299999999999999</v>
      </c>
      <c r="J7210" s="397">
        <f>J7209+(E7210-E7209)*(J7212-J7209)/(E7212-E7209)</f>
        <v>8.8366666666666663E-2</v>
      </c>
      <c r="K7210" s="469">
        <f t="shared" si="617"/>
        <v>12.323320110084715</v>
      </c>
      <c r="L7210" s="469">
        <f t="shared" si="618"/>
        <v>2.3320110084716461E-2</v>
      </c>
    </row>
    <row r="7211" spans="1:12">
      <c r="A7211" s="98" t="s">
        <v>126</v>
      </c>
      <c r="B7211" s="98">
        <f t="shared" si="615"/>
        <v>8</v>
      </c>
      <c r="C7211" s="98">
        <f t="shared" si="616"/>
        <v>0</v>
      </c>
      <c r="D7211" s="98">
        <f>D7209</f>
        <v>96</v>
      </c>
      <c r="E7211" s="98">
        <f t="shared" si="614"/>
        <v>77</v>
      </c>
      <c r="F7211" s="397">
        <f>F7209+(E7211-E7209)*(F7212-F7209)/(E7212-E7209)</f>
        <v>4.4081333333333337</v>
      </c>
      <c r="G7211" s="98">
        <v>15</v>
      </c>
      <c r="H7211" s="491">
        <f>H7209+(E7211-E7209)*(H7212-H7209)/(E7212-E7209)</f>
        <v>0.35234199999999999</v>
      </c>
      <c r="I7211" s="492">
        <f>I7209+(E7211-E7209)*(I7212-I7209)/(E7212-E7209)</f>
        <v>12.5</v>
      </c>
      <c r="J7211" s="397">
        <f>J7209+(E7211-E7209)*(J7212-J7209)/(E7212-E7209)</f>
        <v>7.7833333333333338E-2</v>
      </c>
      <c r="K7211" s="469">
        <f t="shared" si="617"/>
        <v>12.510950534802362</v>
      </c>
      <c r="L7211" s="469">
        <f t="shared" si="618"/>
        <v>1.0950534802361744E-2</v>
      </c>
    </row>
    <row r="7212" spans="1:12">
      <c r="A7212" s="480" t="s">
        <v>126</v>
      </c>
      <c r="B7212" s="480">
        <f t="shared" si="615"/>
        <v>8</v>
      </c>
      <c r="C7212" s="480">
        <f t="shared" si="616"/>
        <v>0</v>
      </c>
      <c r="D7212" s="480">
        <f>D7209</f>
        <v>96</v>
      </c>
      <c r="E7212" s="480">
        <f t="shared" ref="E7212:E7230" si="619">E7211+1</f>
        <v>78</v>
      </c>
      <c r="F7212" s="484">
        <v>4.4206000000000003</v>
      </c>
      <c r="G7212" s="480">
        <v>15</v>
      </c>
      <c r="H7212" s="482">
        <v>0.34798899999999999</v>
      </c>
      <c r="I7212" s="483">
        <v>12.7</v>
      </c>
      <c r="J7212" s="484">
        <v>6.7299999999999999E-2</v>
      </c>
      <c r="K7212" s="469">
        <f t="shared" si="617"/>
        <v>12.703275103523389</v>
      </c>
      <c r="L7212" s="469">
        <f t="shared" si="618"/>
        <v>3.2751035233893333E-3</v>
      </c>
    </row>
    <row r="7213" spans="1:12">
      <c r="A7213" s="98" t="s">
        <v>126</v>
      </c>
      <c r="B7213" s="98">
        <f t="shared" si="615"/>
        <v>8</v>
      </c>
      <c r="C7213" s="98">
        <f t="shared" si="616"/>
        <v>0</v>
      </c>
      <c r="D7213" s="98">
        <f>D7212</f>
        <v>96</v>
      </c>
      <c r="E7213" s="98">
        <f t="shared" si="619"/>
        <v>79</v>
      </c>
      <c r="F7213" s="397">
        <f>F7212+(E7213-E7212)*(F7215-F7212)/(E7215-E7212)</f>
        <v>4.4329666666666672</v>
      </c>
      <c r="G7213" s="98">
        <v>15</v>
      </c>
      <c r="H7213" s="491">
        <f>H7212+(E7213-E7212)*(H7215-H7212)/(E7215-E7212)</f>
        <v>0.34355799999999997</v>
      </c>
      <c r="I7213" s="492">
        <f>I7212+(E7213-E7212)*(I7215-I7212)/(E7215-E7212)</f>
        <v>12.9</v>
      </c>
      <c r="J7213" s="397">
        <f>J7212+(E7213-E7212)*(J7215-J7212)/(E7215-E7212)</f>
        <v>5.9833333333333336E-2</v>
      </c>
      <c r="K7213" s="469">
        <f t="shared" si="617"/>
        <v>12.903110003745125</v>
      </c>
      <c r="L7213" s="469">
        <f t="shared" si="618"/>
        <v>3.110003745124601E-3</v>
      </c>
    </row>
    <row r="7214" spans="1:12">
      <c r="A7214" s="98" t="s">
        <v>126</v>
      </c>
      <c r="B7214" s="98">
        <f t="shared" si="615"/>
        <v>8</v>
      </c>
      <c r="C7214" s="98">
        <f t="shared" si="616"/>
        <v>0</v>
      </c>
      <c r="D7214" s="98">
        <f>D7212</f>
        <v>96</v>
      </c>
      <c r="E7214" s="98">
        <f t="shared" si="619"/>
        <v>80</v>
      </c>
      <c r="F7214" s="397">
        <f>F7212+(E7214-E7212)*(F7215-F7212)/(E7215-E7212)</f>
        <v>4.4453333333333331</v>
      </c>
      <c r="G7214" s="98">
        <v>15</v>
      </c>
      <c r="H7214" s="491">
        <f>H7212+(E7214-E7212)*(H7215-H7212)/(E7215-E7212)</f>
        <v>0.33912700000000001</v>
      </c>
      <c r="I7214" s="492">
        <f>I7212+(E7214-E7212)*(I7215-I7212)/(E7215-E7212)</f>
        <v>13.1</v>
      </c>
      <c r="J7214" s="397">
        <f>J7212+(E7214-E7212)*(J7215-J7212)/(E7215-E7212)</f>
        <v>5.2366666666666666E-2</v>
      </c>
      <c r="K7214" s="469">
        <f t="shared" si="617"/>
        <v>13.108166950237914</v>
      </c>
      <c r="L7214" s="469">
        <f t="shared" si="618"/>
        <v>8.16695023791425E-3</v>
      </c>
    </row>
    <row r="7215" spans="1:12">
      <c r="A7215" s="480" t="s">
        <v>126</v>
      </c>
      <c r="B7215" s="480">
        <f t="shared" si="615"/>
        <v>8</v>
      </c>
      <c r="C7215" s="480">
        <f t="shared" si="616"/>
        <v>0</v>
      </c>
      <c r="D7215" s="480">
        <f>D7212</f>
        <v>96</v>
      </c>
      <c r="E7215" s="480">
        <f t="shared" si="619"/>
        <v>81</v>
      </c>
      <c r="F7215" s="484">
        <v>4.4577</v>
      </c>
      <c r="G7215" s="480">
        <v>15</v>
      </c>
      <c r="H7215" s="482">
        <v>0.33469599999999999</v>
      </c>
      <c r="I7215" s="483">
        <v>13.3</v>
      </c>
      <c r="J7215" s="484">
        <v>4.4900000000000002E-2</v>
      </c>
      <c r="K7215" s="469">
        <f t="shared" si="617"/>
        <v>13.318653345125128</v>
      </c>
      <c r="L7215" s="469">
        <f t="shared" si="618"/>
        <v>1.8653345125127174E-2</v>
      </c>
    </row>
    <row r="7216" spans="1:12">
      <c r="A7216" s="98" t="s">
        <v>126</v>
      </c>
      <c r="B7216" s="98">
        <f t="shared" si="615"/>
        <v>8</v>
      </c>
      <c r="C7216" s="98">
        <f t="shared" si="616"/>
        <v>0</v>
      </c>
      <c r="D7216" s="98">
        <f>D7215</f>
        <v>96</v>
      </c>
      <c r="E7216" s="98">
        <f t="shared" si="619"/>
        <v>82</v>
      </c>
      <c r="F7216" s="397">
        <f>F7215+(E7216-E7215)*(F7218-F7215)/(E7218-E7215)</f>
        <v>4.4699666666666671</v>
      </c>
      <c r="G7216" s="98">
        <v>15</v>
      </c>
      <c r="H7216" s="491">
        <f>H7215+(E7216-E7215)*(H7218-H7215)/(E7218-E7215)</f>
        <v>0.33018233333333336</v>
      </c>
      <c r="I7216" s="492">
        <f>I7215+(E7216-E7215)*(I7218-I7215)/(E7218-E7215)</f>
        <v>13.533333333333333</v>
      </c>
      <c r="J7216" s="397">
        <f>J7215+(E7216-E7215)*(J7218-J7215)/(E7218-E7215)</f>
        <v>3.7400000000000003E-2</v>
      </c>
      <c r="K7216" s="469">
        <f t="shared" si="617"/>
        <v>13.537873518369144</v>
      </c>
      <c r="L7216" s="469">
        <f t="shared" si="618"/>
        <v>4.5401850358111062E-3</v>
      </c>
    </row>
    <row r="7217" spans="1:12">
      <c r="A7217" s="98" t="s">
        <v>126</v>
      </c>
      <c r="B7217" s="98">
        <f t="shared" si="615"/>
        <v>8</v>
      </c>
      <c r="C7217" s="98">
        <f t="shared" si="616"/>
        <v>0</v>
      </c>
      <c r="D7217" s="98">
        <f>D7215</f>
        <v>96</v>
      </c>
      <c r="E7217" s="98">
        <f t="shared" si="619"/>
        <v>83</v>
      </c>
      <c r="F7217" s="397">
        <f>F7215+(E7217-E7215)*(F7218-F7215)/(E7218-E7215)</f>
        <v>4.4822333333333333</v>
      </c>
      <c r="G7217" s="98">
        <v>15</v>
      </c>
      <c r="H7217" s="491">
        <f>H7215+(E7217-E7215)*(H7218-H7215)/(E7218-E7215)</f>
        <v>0.32566866666666666</v>
      </c>
      <c r="I7217" s="492">
        <f>I7215+(E7217-E7215)*(I7218-I7215)/(E7218-E7215)</f>
        <v>13.766666666666667</v>
      </c>
      <c r="J7217" s="397">
        <f>J7215+(E7217-E7215)*(J7218-J7215)/(E7218-E7215)</f>
        <v>2.9900000000000003E-2</v>
      </c>
      <c r="K7217" s="469">
        <f t="shared" si="617"/>
        <v>13.763170338769671</v>
      </c>
      <c r="L7217" s="469">
        <f t="shared" si="618"/>
        <v>-3.4963278969968314E-3</v>
      </c>
    </row>
    <row r="7218" spans="1:12">
      <c r="A7218" s="480" t="s">
        <v>126</v>
      </c>
      <c r="B7218" s="480">
        <f t="shared" si="615"/>
        <v>8</v>
      </c>
      <c r="C7218" s="480">
        <f t="shared" si="616"/>
        <v>0</v>
      </c>
      <c r="D7218" s="480">
        <f>D7215</f>
        <v>96</v>
      </c>
      <c r="E7218" s="480">
        <f t="shared" si="619"/>
        <v>84</v>
      </c>
      <c r="F7218" s="484">
        <v>4.4945000000000004</v>
      </c>
      <c r="G7218" s="480">
        <v>15</v>
      </c>
      <c r="H7218" s="482">
        <v>0.32115500000000002</v>
      </c>
      <c r="I7218" s="483">
        <v>14</v>
      </c>
      <c r="J7218" s="484">
        <v>2.24E-2</v>
      </c>
      <c r="K7218" s="469">
        <f t="shared" si="617"/>
        <v>13.994800018682568</v>
      </c>
      <c r="L7218" s="469">
        <f t="shared" si="618"/>
        <v>-5.1999813174319343E-3</v>
      </c>
    </row>
    <row r="7219" spans="1:12">
      <c r="A7219" s="98" t="s">
        <v>126</v>
      </c>
      <c r="B7219" s="98">
        <f t="shared" si="615"/>
        <v>8</v>
      </c>
      <c r="C7219" s="98">
        <f t="shared" si="616"/>
        <v>0</v>
      </c>
      <c r="D7219" s="98">
        <f>D7218</f>
        <v>96</v>
      </c>
      <c r="E7219" s="98">
        <f t="shared" si="619"/>
        <v>85</v>
      </c>
      <c r="F7219" s="397">
        <f>F7218+(E7219-E7218)*(F7221-F7218)/(E7221-E7218)</f>
        <v>4.5066666666666668</v>
      </c>
      <c r="G7219" s="98">
        <v>15</v>
      </c>
      <c r="H7219" s="491">
        <f>H7218+(E7219-E7218)*(H7221-H7218)/(E7221-E7218)</f>
        <v>0.31655300000000003</v>
      </c>
      <c r="I7219" s="492">
        <f>I7218+(E7219-E7218)*(I7221-I7218)/(E7221-E7218)</f>
        <v>14.233333333333333</v>
      </c>
      <c r="J7219" s="397">
        <f>J7218+(E7219-E7218)*(J7221-J7218)/(E7221-E7218)</f>
        <v>1.4933333333333333E-2</v>
      </c>
      <c r="K7219" s="469">
        <f t="shared" si="617"/>
        <v>14.236689169480833</v>
      </c>
      <c r="L7219" s="469">
        <f t="shared" si="618"/>
        <v>3.3558361475005682E-3</v>
      </c>
    </row>
    <row r="7220" spans="1:12">
      <c r="A7220" s="98" t="s">
        <v>126</v>
      </c>
      <c r="B7220" s="98">
        <f t="shared" si="615"/>
        <v>8</v>
      </c>
      <c r="C7220" s="98">
        <f t="shared" si="616"/>
        <v>0</v>
      </c>
      <c r="D7220" s="98">
        <f>D7218</f>
        <v>96</v>
      </c>
      <c r="E7220" s="98">
        <f t="shared" si="619"/>
        <v>86</v>
      </c>
      <c r="F7220" s="397">
        <f>F7218+(E7220-E7218)*(F7221-F7218)/(E7221-E7218)</f>
        <v>4.5188333333333333</v>
      </c>
      <c r="G7220" s="98">
        <v>15</v>
      </c>
      <c r="H7220" s="491">
        <f>H7218+(E7220-E7218)*(H7221-H7218)/(E7221-E7218)</f>
        <v>0.31195099999999998</v>
      </c>
      <c r="I7220" s="492">
        <f>I7218+(E7220-E7218)*(I7221-I7218)/(E7221-E7218)</f>
        <v>14.466666666666667</v>
      </c>
      <c r="J7220" s="397">
        <f>J7218+(E7220-E7218)*(J7221-J7218)/(E7221-E7218)</f>
        <v>7.4666666666666666E-3</v>
      </c>
      <c r="K7220" s="469">
        <f t="shared" si="617"/>
        <v>14.485715171079219</v>
      </c>
      <c r="L7220" s="469">
        <f t="shared" si="618"/>
        <v>1.9048504412552347E-2</v>
      </c>
    </row>
    <row r="7221" spans="1:12">
      <c r="A7221" s="480" t="s">
        <v>126</v>
      </c>
      <c r="B7221" s="480">
        <f t="shared" si="615"/>
        <v>8</v>
      </c>
      <c r="C7221" s="480">
        <f t="shared" si="616"/>
        <v>0</v>
      </c>
      <c r="D7221" s="480">
        <f>D7218</f>
        <v>96</v>
      </c>
      <c r="E7221" s="480">
        <f t="shared" si="619"/>
        <v>87</v>
      </c>
      <c r="F7221" s="484">
        <v>4.5309999999999997</v>
      </c>
      <c r="G7221" s="480">
        <v>15</v>
      </c>
      <c r="H7221" s="482">
        <v>0.30734899999999998</v>
      </c>
      <c r="I7221" s="483">
        <v>14.7</v>
      </c>
      <c r="J7221" s="484">
        <v>0</v>
      </c>
      <c r="K7221" s="469">
        <f t="shared" si="617"/>
        <v>14.742198608096984</v>
      </c>
      <c r="L7221" s="469">
        <f t="shared" si="618"/>
        <v>4.2198608096985168E-2</v>
      </c>
    </row>
    <row r="7222" spans="1:12">
      <c r="A7222" s="98" t="s">
        <v>126</v>
      </c>
      <c r="B7222" s="98">
        <f t="shared" si="615"/>
        <v>8</v>
      </c>
      <c r="C7222" s="98">
        <f t="shared" si="616"/>
        <v>0</v>
      </c>
      <c r="D7222" s="98">
        <f>D7221</f>
        <v>96</v>
      </c>
      <c r="E7222" s="98">
        <f t="shared" si="619"/>
        <v>88</v>
      </c>
      <c r="F7222" s="397">
        <f>F7221+(E7222-E7221)*(F7224-F7221)/(E7224-E7221)</f>
        <v>4.5430666666666664</v>
      </c>
      <c r="G7222" s="98">
        <v>15</v>
      </c>
      <c r="H7222" s="491">
        <f>H7221+(E7222-E7221)*(H7224-H7221)/(E7224-E7221)</f>
        <v>0.30265366666666665</v>
      </c>
      <c r="I7222" s="492">
        <f>I7221+(E7222-E7221)*(I7224-I7221)/(E7224-E7221)</f>
        <v>15</v>
      </c>
      <c r="J7222" s="397">
        <f>J7221+(E7222-E7221)*(J7224-J7221)/(E7224-E7221)</f>
        <v>0</v>
      </c>
      <c r="K7222" s="469">
        <f t="shared" si="617"/>
        <v>15.010776894602301</v>
      </c>
      <c r="L7222" s="469">
        <f t="shared" si="618"/>
        <v>1.0776894602301468E-2</v>
      </c>
    </row>
    <row r="7223" spans="1:12">
      <c r="A7223" s="98" t="s">
        <v>126</v>
      </c>
      <c r="B7223" s="98">
        <f t="shared" si="615"/>
        <v>8</v>
      </c>
      <c r="C7223" s="98">
        <f t="shared" si="616"/>
        <v>0</v>
      </c>
      <c r="D7223" s="98">
        <f>D7221</f>
        <v>96</v>
      </c>
      <c r="E7223" s="98">
        <f t="shared" si="619"/>
        <v>89</v>
      </c>
      <c r="F7223" s="397">
        <f>F7221+(E7223-E7221)*(F7224-F7221)/(E7224-E7221)</f>
        <v>4.555133333333333</v>
      </c>
      <c r="G7223" s="98">
        <v>15</v>
      </c>
      <c r="H7223" s="491">
        <f>H7221+(E7223-E7221)*(H7224-H7221)/(E7224-E7221)</f>
        <v>0.29795833333333333</v>
      </c>
      <c r="I7223" s="492">
        <f>I7221+(E7223-E7221)*(I7224-I7221)/(E7224-E7221)</f>
        <v>15.299999999999999</v>
      </c>
      <c r="J7223" s="397">
        <f>J7221+(E7223-E7221)*(J7224-J7221)/(E7224-E7221)</f>
        <v>0</v>
      </c>
      <c r="K7223" s="469">
        <f t="shared" si="617"/>
        <v>15.287819885330723</v>
      </c>
      <c r="L7223" s="469">
        <f t="shared" si="618"/>
        <v>-1.218011466927571E-2</v>
      </c>
    </row>
    <row r="7224" spans="1:12">
      <c r="A7224" s="480" t="s">
        <v>126</v>
      </c>
      <c r="B7224" s="480">
        <f t="shared" si="615"/>
        <v>8</v>
      </c>
      <c r="C7224" s="480">
        <f t="shared" si="616"/>
        <v>0</v>
      </c>
      <c r="D7224" s="480">
        <f>D7221</f>
        <v>96</v>
      </c>
      <c r="E7224" s="480">
        <f t="shared" si="619"/>
        <v>90</v>
      </c>
      <c r="F7224" s="484">
        <v>4.5671999999999997</v>
      </c>
      <c r="G7224" s="480">
        <v>15</v>
      </c>
      <c r="H7224" s="482">
        <v>0.293263</v>
      </c>
      <c r="I7224" s="483">
        <v>15.6</v>
      </c>
      <c r="J7224" s="484">
        <v>0</v>
      </c>
      <c r="K7224" s="469">
        <f t="shared" si="617"/>
        <v>15.573734156712575</v>
      </c>
      <c r="L7224" s="469">
        <f t="shared" si="618"/>
        <v>-2.6265843287424318E-2</v>
      </c>
    </row>
    <row r="7225" spans="1:12">
      <c r="A7225" s="98" t="s">
        <v>126</v>
      </c>
      <c r="B7225" s="98">
        <f t="shared" si="615"/>
        <v>8</v>
      </c>
      <c r="C7225" s="98">
        <f t="shared" si="616"/>
        <v>0</v>
      </c>
      <c r="D7225" s="98">
        <f>D7224</f>
        <v>96</v>
      </c>
      <c r="E7225" s="98">
        <f t="shared" si="619"/>
        <v>91</v>
      </c>
      <c r="F7225" s="397">
        <f>F7224+(E7225-E7224)*(F7227-F7224)/(E7227-E7224)</f>
        <v>4.5791666666666666</v>
      </c>
      <c r="G7225" s="98">
        <v>15</v>
      </c>
      <c r="H7225" s="491">
        <f>H7224+(E7225-E7224)*(H7227-H7224)/(E7227-E7224)</f>
        <v>0.288468</v>
      </c>
      <c r="I7225" s="492">
        <f>I7224+(E7225-E7224)*(I7227-I7224)/(E7227-E7224)</f>
        <v>15.9</v>
      </c>
      <c r="J7225" s="493">
        <f>J7224+(E7225-E7224)*(J7227-J7224)/(E7227-E7224)</f>
        <v>0</v>
      </c>
      <c r="K7225" s="469">
        <f t="shared" si="617"/>
        <v>15.874088864853871</v>
      </c>
      <c r="L7225" s="469">
        <f t="shared" si="618"/>
        <v>-2.5911135146129638E-2</v>
      </c>
    </row>
    <row r="7226" spans="1:12">
      <c r="A7226" s="98" t="s">
        <v>126</v>
      </c>
      <c r="B7226" s="98">
        <f t="shared" si="615"/>
        <v>8</v>
      </c>
      <c r="C7226" s="98">
        <f t="shared" si="616"/>
        <v>0</v>
      </c>
      <c r="D7226" s="98">
        <f>D7224</f>
        <v>96</v>
      </c>
      <c r="E7226" s="98">
        <f t="shared" si="619"/>
        <v>92</v>
      </c>
      <c r="F7226" s="397">
        <f>F7224+(E7226-E7224)*(F7227-F7224)/(E7227-E7224)</f>
        <v>4.5911333333333335</v>
      </c>
      <c r="G7226" s="98">
        <v>15</v>
      </c>
      <c r="H7226" s="491">
        <f>H7224+(E7226-E7224)*(H7227-H7224)/(E7227-E7224)</f>
        <v>0.28367300000000001</v>
      </c>
      <c r="I7226" s="492">
        <f>I7224+(E7226-E7224)*(I7227-I7224)/(E7227-E7224)</f>
        <v>16.2</v>
      </c>
      <c r="J7226" s="493">
        <f>J7224+(E7226-E7224)*(J7227-J7224)/(E7227-E7224)</f>
        <v>0</v>
      </c>
      <c r="K7226" s="469">
        <f t="shared" si="617"/>
        <v>16.184597523674558</v>
      </c>
      <c r="L7226" s="469">
        <f t="shared" si="618"/>
        <v>-1.5402476325441228E-2</v>
      </c>
    </row>
    <row r="7227" spans="1:12">
      <c r="A7227" s="480" t="s">
        <v>126</v>
      </c>
      <c r="B7227" s="480">
        <f t="shared" si="615"/>
        <v>8</v>
      </c>
      <c r="C7227" s="480">
        <f t="shared" si="616"/>
        <v>0</v>
      </c>
      <c r="D7227" s="480">
        <f>D7224</f>
        <v>96</v>
      </c>
      <c r="E7227" s="480">
        <f t="shared" si="619"/>
        <v>93</v>
      </c>
      <c r="F7227" s="484">
        <v>4.6031000000000004</v>
      </c>
      <c r="G7227" s="480">
        <v>15</v>
      </c>
      <c r="H7227" s="482">
        <v>0.27887800000000001</v>
      </c>
      <c r="I7227" s="483">
        <v>16.5</v>
      </c>
      <c r="J7227" s="493">
        <v>0</v>
      </c>
      <c r="K7227" s="469">
        <f t="shared" si="617"/>
        <v>16.50578389116388</v>
      </c>
      <c r="L7227" s="469">
        <f t="shared" si="618"/>
        <v>5.7838911638796731E-3</v>
      </c>
    </row>
    <row r="7228" spans="1:12">
      <c r="A7228" s="98" t="s">
        <v>126</v>
      </c>
      <c r="B7228" s="98">
        <f t="shared" si="615"/>
        <v>8</v>
      </c>
      <c r="C7228" s="98">
        <f t="shared" si="616"/>
        <v>0</v>
      </c>
      <c r="D7228" s="98">
        <f>D7227</f>
        <v>96</v>
      </c>
      <c r="E7228" s="98">
        <f t="shared" si="619"/>
        <v>94</v>
      </c>
      <c r="F7228" s="397">
        <f>F7227+(E7228-E7227)*(F7230-F7227)/(E7230-E7227)</f>
        <v>4.6150000000000002</v>
      </c>
      <c r="G7228" s="98">
        <v>15</v>
      </c>
      <c r="H7228" s="491">
        <f>H7227+(E7228-E7227)*(H7230-H7227)/(E7230-E7227)</f>
        <v>0.27397766666666667</v>
      </c>
      <c r="I7228" s="492">
        <f>I7227+(E7228-E7227)*(I7230-I7227)/(E7230-E7227)</f>
        <v>16.866666666666667</v>
      </c>
      <c r="J7228" s="493">
        <f>J7227+(E7228-E7227)*(J7230-J7227)/(E7230-E7227)</f>
        <v>0</v>
      </c>
      <c r="K7228" s="469">
        <f t="shared" si="617"/>
        <v>16.84443865862546</v>
      </c>
      <c r="L7228" s="469">
        <f t="shared" si="618"/>
        <v>-2.2228008041206948E-2</v>
      </c>
    </row>
    <row r="7229" spans="1:12">
      <c r="A7229" s="98" t="s">
        <v>126</v>
      </c>
      <c r="B7229" s="98">
        <f t="shared" ref="B7229:B7292" si="620">INT(D7229/12)</f>
        <v>8</v>
      </c>
      <c r="C7229" s="98">
        <f t="shared" ref="C7229:C7292" si="621">D7229-B7229*12</f>
        <v>0</v>
      </c>
      <c r="D7229" s="98">
        <f>D7227</f>
        <v>96</v>
      </c>
      <c r="E7229" s="98">
        <f t="shared" si="619"/>
        <v>95</v>
      </c>
      <c r="F7229" s="397">
        <f>F7227+(E7229-E7227)*(F7230-F7227)/(E7230-E7227)</f>
        <v>4.6269</v>
      </c>
      <c r="G7229" s="98">
        <v>15</v>
      </c>
      <c r="H7229" s="491">
        <f>H7227+(E7229-E7227)*(H7230-H7227)/(E7230-E7227)</f>
        <v>0.26907733333333334</v>
      </c>
      <c r="I7229" s="492">
        <f>I7227+(E7229-E7227)*(I7230-I7227)/(E7230-E7227)</f>
        <v>17.233333333333334</v>
      </c>
      <c r="J7229" s="493">
        <f>J7227+(E7229-E7227)*(J7230-J7227)/(E7230-E7227)</f>
        <v>0</v>
      </c>
      <c r="K7229" s="469">
        <f t="shared" si="617"/>
        <v>17.195428327915643</v>
      </c>
      <c r="L7229" s="469">
        <f t="shared" si="618"/>
        <v>-3.7905005417691484E-2</v>
      </c>
    </row>
    <row r="7230" spans="1:12">
      <c r="A7230" s="480" t="s">
        <v>126</v>
      </c>
      <c r="B7230" s="480">
        <f t="shared" si="620"/>
        <v>8</v>
      </c>
      <c r="C7230" s="480">
        <f t="shared" si="621"/>
        <v>0</v>
      </c>
      <c r="D7230" s="480">
        <f>D7227</f>
        <v>96</v>
      </c>
      <c r="E7230" s="480">
        <f t="shared" si="619"/>
        <v>96</v>
      </c>
      <c r="F7230" s="484">
        <v>4.6387999999999998</v>
      </c>
      <c r="G7230" s="480">
        <v>15</v>
      </c>
      <c r="H7230" s="482">
        <v>0.264177</v>
      </c>
      <c r="I7230" s="483">
        <v>17.600000000000001</v>
      </c>
      <c r="J7230" s="493">
        <v>0</v>
      </c>
      <c r="K7230" s="469">
        <f t="shared" si="617"/>
        <v>17.559439315307539</v>
      </c>
      <c r="L7230" s="469">
        <f t="shared" si="618"/>
        <v>-4.056068469246199E-2</v>
      </c>
    </row>
    <row r="7231" spans="1:12">
      <c r="A7231" s="480" t="s">
        <v>126</v>
      </c>
      <c r="B7231" s="480">
        <f t="shared" si="620"/>
        <v>8</v>
      </c>
      <c r="C7231" s="480">
        <f t="shared" si="621"/>
        <v>6</v>
      </c>
      <c r="D7231" s="480">
        <v>102</v>
      </c>
      <c r="E7231" s="480">
        <v>12</v>
      </c>
      <c r="F7231" s="484">
        <v>3.5062000000000002</v>
      </c>
      <c r="G7231" s="480">
        <v>15</v>
      </c>
      <c r="H7231" s="482">
        <v>0.57813099999999995</v>
      </c>
      <c r="I7231" s="483">
        <v>6.1</v>
      </c>
      <c r="J7231" s="484">
        <v>0.53690000000000004</v>
      </c>
      <c r="K7231" s="469">
        <f t="shared" si="617"/>
        <v>6.0647154364668223</v>
      </c>
      <c r="L7231" s="469">
        <f t="shared" si="618"/>
        <v>-3.5284563533177327E-2</v>
      </c>
    </row>
    <row r="7232" spans="1:12">
      <c r="A7232" s="98" t="s">
        <v>126</v>
      </c>
      <c r="B7232" s="98">
        <f t="shared" si="620"/>
        <v>8</v>
      </c>
      <c r="C7232" s="98">
        <f t="shared" si="621"/>
        <v>6</v>
      </c>
      <c r="D7232" s="98">
        <f>D7231</f>
        <v>102</v>
      </c>
      <c r="E7232" s="98">
        <f>E7231+1</f>
        <v>13</v>
      </c>
      <c r="F7232" s="397">
        <f>F7231+(E7232-E7231)*(F7234-F7231)/(E7234-E7231)</f>
        <v>3.5217666666666667</v>
      </c>
      <c r="G7232" s="98">
        <v>15</v>
      </c>
      <c r="H7232" s="491">
        <f>H7231+(E7232-E7231)*(H7234-H7231)/(E7234-E7231)</f>
        <v>0.57501133333333332</v>
      </c>
      <c r="I7232" s="492">
        <f>I7231+(E7232-E7231)*(I7234-I7231)/(E7234-E7231)</f>
        <v>6.1333333333333329</v>
      </c>
      <c r="J7232" s="397">
        <f>J7231+(E7232-E7231)*(J7234-J7231)/(E7234-E7231)</f>
        <v>0.53026666666666666</v>
      </c>
      <c r="K7232" s="469">
        <f t="shared" si="617"/>
        <v>6.1246908756581036</v>
      </c>
      <c r="L7232" s="469">
        <f t="shared" si="618"/>
        <v>-8.6424576752293092E-3</v>
      </c>
    </row>
    <row r="7233" spans="1:12">
      <c r="A7233" s="98" t="s">
        <v>126</v>
      </c>
      <c r="B7233" s="98">
        <f t="shared" si="620"/>
        <v>8</v>
      </c>
      <c r="C7233" s="98">
        <f t="shared" si="621"/>
        <v>6</v>
      </c>
      <c r="D7233" s="98">
        <f>D7231</f>
        <v>102</v>
      </c>
      <c r="E7233" s="98">
        <f t="shared" ref="E7233:E7296" si="622">E7232+1</f>
        <v>14</v>
      </c>
      <c r="F7233" s="397">
        <f>F7231+(E7233-E7231)*(F7234-F7231)/(E7234-E7231)</f>
        <v>3.5373333333333337</v>
      </c>
      <c r="G7233" s="98">
        <v>15</v>
      </c>
      <c r="H7233" s="491">
        <f>H7231+(E7233-E7231)*(H7234-H7231)/(E7234-E7231)</f>
        <v>0.57189166666666669</v>
      </c>
      <c r="I7233" s="492">
        <f>I7231+(E7233-E7231)*(I7234-I7231)/(E7234-E7231)</f>
        <v>6.166666666666667</v>
      </c>
      <c r="J7233" s="397">
        <f>J7231+(E7233-E7231)*(J7234-J7231)/(E7234-E7231)</f>
        <v>0.5236333333333334</v>
      </c>
      <c r="K7233" s="469">
        <f t="shared" si="617"/>
        <v>6.1853206463928192</v>
      </c>
      <c r="L7233" s="469">
        <f t="shared" si="618"/>
        <v>1.8653979726152237E-2</v>
      </c>
    </row>
    <row r="7234" spans="1:12">
      <c r="A7234" s="480" t="s">
        <v>126</v>
      </c>
      <c r="B7234" s="480">
        <f t="shared" si="620"/>
        <v>8</v>
      </c>
      <c r="C7234" s="480">
        <f t="shared" si="621"/>
        <v>6</v>
      </c>
      <c r="D7234" s="480">
        <f>D7231</f>
        <v>102</v>
      </c>
      <c r="E7234" s="480">
        <f t="shared" si="622"/>
        <v>15</v>
      </c>
      <c r="F7234" s="484">
        <v>3.5529000000000002</v>
      </c>
      <c r="G7234" s="480">
        <v>15</v>
      </c>
      <c r="H7234" s="482">
        <v>0.56877200000000006</v>
      </c>
      <c r="I7234" s="483">
        <v>6.2</v>
      </c>
      <c r="J7234" s="484">
        <v>0.51700000000000002</v>
      </c>
      <c r="K7234" s="469">
        <f t="shared" si="617"/>
        <v>6.2466155155317065</v>
      </c>
      <c r="L7234" s="469">
        <f t="shared" si="618"/>
        <v>4.6615515531706286E-2</v>
      </c>
    </row>
    <row r="7235" spans="1:12">
      <c r="A7235" s="98" t="s">
        <v>126</v>
      </c>
      <c r="B7235" s="98">
        <f t="shared" si="620"/>
        <v>8</v>
      </c>
      <c r="C7235" s="98">
        <f t="shared" si="621"/>
        <v>6</v>
      </c>
      <c r="D7235" s="98">
        <f>D7234</f>
        <v>102</v>
      </c>
      <c r="E7235" s="98">
        <f t="shared" si="622"/>
        <v>16</v>
      </c>
      <c r="F7235" s="397">
        <f>F7234+(E7235-E7234)*(F7237-F7234)/(E7237-E7234)</f>
        <v>3.5682666666666667</v>
      </c>
      <c r="G7235" s="98">
        <v>15</v>
      </c>
      <c r="H7235" s="491">
        <f>H7234+(E7235-E7234)*(H7237-H7234)/(E7237-E7234)</f>
        <v>0.56566700000000003</v>
      </c>
      <c r="I7235" s="492">
        <f>I7234+(E7235-E7234)*(I7237-I7234)/(E7237-E7234)</f>
        <v>6.2666666666666666</v>
      </c>
      <c r="J7235" s="397">
        <f>J7234+(E7235-E7234)*(J7237-J7234)/(E7237-E7234)</f>
        <v>0.51036666666666664</v>
      </c>
      <c r="K7235" s="469">
        <f t="shared" si="617"/>
        <v>6.3080693529349716</v>
      </c>
      <c r="L7235" s="469">
        <f t="shared" si="618"/>
        <v>4.1402686268305011E-2</v>
      </c>
    </row>
    <row r="7236" spans="1:12">
      <c r="A7236" s="98" t="s">
        <v>126</v>
      </c>
      <c r="B7236" s="98">
        <f t="shared" si="620"/>
        <v>8</v>
      </c>
      <c r="C7236" s="98">
        <f t="shared" si="621"/>
        <v>6</v>
      </c>
      <c r="D7236" s="98">
        <f>D7234</f>
        <v>102</v>
      </c>
      <c r="E7236" s="98">
        <f t="shared" si="622"/>
        <v>17</v>
      </c>
      <c r="F7236" s="397">
        <f>F7234+(E7236-E7234)*(F7237-F7234)/(E7237-E7234)</f>
        <v>3.5836333333333337</v>
      </c>
      <c r="G7236" s="98">
        <v>15</v>
      </c>
      <c r="H7236" s="491">
        <f>H7234+(E7236-E7234)*(H7237-H7234)/(E7237-E7234)</f>
        <v>0.56256200000000001</v>
      </c>
      <c r="I7236" s="492">
        <f>I7234+(E7236-E7234)*(I7237-I7234)/(E7237-E7234)</f>
        <v>6.3333333333333339</v>
      </c>
      <c r="J7236" s="397">
        <f>J7234+(E7236-E7234)*(J7237-J7234)/(E7237-E7234)</f>
        <v>0.50373333333333337</v>
      </c>
      <c r="K7236" s="469">
        <f t="shared" si="617"/>
        <v>6.3702015659311035</v>
      </c>
      <c r="L7236" s="469">
        <f t="shared" si="618"/>
        <v>3.6868232597769612E-2</v>
      </c>
    </row>
    <row r="7237" spans="1:12">
      <c r="A7237" s="480" t="s">
        <v>126</v>
      </c>
      <c r="B7237" s="480">
        <f t="shared" si="620"/>
        <v>8</v>
      </c>
      <c r="C7237" s="480">
        <f t="shared" si="621"/>
        <v>6</v>
      </c>
      <c r="D7237" s="480">
        <f>D7234</f>
        <v>102</v>
      </c>
      <c r="E7237" s="480">
        <f t="shared" si="622"/>
        <v>18</v>
      </c>
      <c r="F7237" s="484">
        <v>3.5990000000000002</v>
      </c>
      <c r="G7237" s="480">
        <v>15</v>
      </c>
      <c r="H7237" s="482">
        <v>0.55945699999999998</v>
      </c>
      <c r="I7237" s="483">
        <v>6.4</v>
      </c>
      <c r="J7237" s="484">
        <v>0.49709999999999999</v>
      </c>
      <c r="K7237" s="469">
        <f t="shared" si="617"/>
        <v>6.433023449523378</v>
      </c>
      <c r="L7237" s="469">
        <f t="shared" si="618"/>
        <v>3.3023449523377657E-2</v>
      </c>
    </row>
    <row r="7238" spans="1:12">
      <c r="A7238" s="98" t="s">
        <v>126</v>
      </c>
      <c r="B7238" s="98">
        <f t="shared" si="620"/>
        <v>8</v>
      </c>
      <c r="C7238" s="98">
        <f t="shared" si="621"/>
        <v>6</v>
      </c>
      <c r="D7238" s="98">
        <f>D7237</f>
        <v>102</v>
      </c>
      <c r="E7238" s="98">
        <f t="shared" si="622"/>
        <v>19</v>
      </c>
      <c r="F7238" s="397">
        <f>F7237+(E7238-E7237)*(F7240-F7237)/(E7240-E7237)</f>
        <v>3.6141666666666667</v>
      </c>
      <c r="G7238" s="98">
        <v>15</v>
      </c>
      <c r="H7238" s="491">
        <f>H7237+(E7238-E7237)*(H7240-H7237)/(E7240-E7237)</f>
        <v>0.55636200000000002</v>
      </c>
      <c r="I7238" s="492">
        <f>I7237+(E7238-E7237)*(I7240-I7237)/(E7240-E7237)</f>
        <v>6.4666666666666668</v>
      </c>
      <c r="J7238" s="397">
        <f>J7237+(E7238-E7237)*(J7240-J7237)/(E7240-E7237)</f>
        <v>0.49049999999999999</v>
      </c>
      <c r="K7238" s="469">
        <f t="shared" si="617"/>
        <v>6.4960703043462109</v>
      </c>
      <c r="L7238" s="469">
        <f t="shared" si="618"/>
        <v>2.9403637679544126E-2</v>
      </c>
    </row>
    <row r="7239" spans="1:12">
      <c r="A7239" s="98" t="s">
        <v>126</v>
      </c>
      <c r="B7239" s="98">
        <f t="shared" si="620"/>
        <v>8</v>
      </c>
      <c r="C7239" s="98">
        <f t="shared" si="621"/>
        <v>6</v>
      </c>
      <c r="D7239" s="98">
        <f>D7237</f>
        <v>102</v>
      </c>
      <c r="E7239" s="98">
        <f t="shared" si="622"/>
        <v>20</v>
      </c>
      <c r="F7239" s="397">
        <f>F7237+(E7239-E7237)*(F7240-F7237)/(E7240-E7237)</f>
        <v>3.6293333333333333</v>
      </c>
      <c r="G7239" s="98">
        <v>15</v>
      </c>
      <c r="H7239" s="491">
        <f>H7237+(E7239-E7237)*(H7240-H7237)/(E7240-E7237)</f>
        <v>0.55326699999999995</v>
      </c>
      <c r="I7239" s="492">
        <f>I7237+(E7239-E7237)*(I7240-I7237)/(E7240-E7237)</f>
        <v>6.5333333333333332</v>
      </c>
      <c r="J7239" s="397">
        <f>J7237+(E7239-E7237)*(J7240-J7237)/(E7240-E7237)</f>
        <v>0.4839</v>
      </c>
      <c r="K7239" s="469">
        <f t="shared" si="617"/>
        <v>6.5598225329422029</v>
      </c>
      <c r="L7239" s="469">
        <f t="shared" si="618"/>
        <v>2.648919960886964E-2</v>
      </c>
    </row>
    <row r="7240" spans="1:12">
      <c r="A7240" s="480" t="s">
        <v>126</v>
      </c>
      <c r="B7240" s="480">
        <f t="shared" si="620"/>
        <v>8</v>
      </c>
      <c r="C7240" s="480">
        <f t="shared" si="621"/>
        <v>6</v>
      </c>
      <c r="D7240" s="480">
        <f>D7237</f>
        <v>102</v>
      </c>
      <c r="E7240" s="480">
        <f t="shared" si="622"/>
        <v>21</v>
      </c>
      <c r="F7240" s="484">
        <v>3.6444999999999999</v>
      </c>
      <c r="G7240" s="480">
        <v>15</v>
      </c>
      <c r="H7240" s="482">
        <v>0.55017199999999999</v>
      </c>
      <c r="I7240" s="483">
        <v>6.6</v>
      </c>
      <c r="J7240" s="484">
        <v>0.4773</v>
      </c>
      <c r="K7240" s="469">
        <f t="shared" si="617"/>
        <v>6.6242920395803493</v>
      </c>
      <c r="L7240" s="469">
        <f t="shared" si="618"/>
        <v>2.4292039580349645E-2</v>
      </c>
    </row>
    <row r="7241" spans="1:12">
      <c r="A7241" s="98" t="s">
        <v>126</v>
      </c>
      <c r="B7241" s="98">
        <f t="shared" si="620"/>
        <v>8</v>
      </c>
      <c r="C7241" s="98">
        <f t="shared" si="621"/>
        <v>6</v>
      </c>
      <c r="D7241" s="98">
        <f>D7240</f>
        <v>102</v>
      </c>
      <c r="E7241" s="98">
        <f t="shared" si="622"/>
        <v>22</v>
      </c>
      <c r="F7241" s="397">
        <f>F7240+(E7241-E7240)*(F7243-F7240)/(E7243-E7240)</f>
        <v>3.6594666666666664</v>
      </c>
      <c r="G7241" s="98">
        <v>15</v>
      </c>
      <c r="H7241" s="491">
        <f>H7240+(E7241-E7240)*(H7243-H7240)/(E7243-E7240)</f>
        <v>0.54708299999999999</v>
      </c>
      <c r="I7241" s="492">
        <f>I7240+(E7241-E7240)*(I7243-I7240)/(E7243-E7240)</f>
        <v>6.6666666666666661</v>
      </c>
      <c r="J7241" s="397">
        <f>J7240+(E7241-E7240)*(J7243-J7240)/(E7243-E7240)</f>
        <v>0.47066666666666668</v>
      </c>
      <c r="K7241" s="469">
        <f t="shared" si="617"/>
        <v>6.6890520573051377</v>
      </c>
      <c r="L7241" s="469">
        <f t="shared" si="618"/>
        <v>2.2385390638471669E-2</v>
      </c>
    </row>
    <row r="7242" spans="1:12">
      <c r="A7242" s="98" t="s">
        <v>126</v>
      </c>
      <c r="B7242" s="98">
        <f t="shared" si="620"/>
        <v>8</v>
      </c>
      <c r="C7242" s="98">
        <f t="shared" si="621"/>
        <v>6</v>
      </c>
      <c r="D7242" s="98">
        <f>D7240</f>
        <v>102</v>
      </c>
      <c r="E7242" s="98">
        <f t="shared" si="622"/>
        <v>23</v>
      </c>
      <c r="F7242" s="397">
        <f>F7240+(E7242-E7240)*(F7243-F7240)/(E7243-E7240)</f>
        <v>3.6744333333333334</v>
      </c>
      <c r="G7242" s="98">
        <v>15</v>
      </c>
      <c r="H7242" s="491">
        <f>H7240+(E7242-E7240)*(H7243-H7240)/(E7243-E7240)</f>
        <v>0.54399399999999998</v>
      </c>
      <c r="I7242" s="492">
        <f>I7240+(E7242-E7240)*(I7243-I7240)/(E7243-E7240)</f>
        <v>6.7333333333333334</v>
      </c>
      <c r="J7242" s="397">
        <f>J7240+(E7242-E7240)*(J7243-J7240)/(E7243-E7240)</f>
        <v>0.4640333333333333</v>
      </c>
      <c r="K7242" s="469">
        <f t="shared" si="617"/>
        <v>6.7545475379017663</v>
      </c>
      <c r="L7242" s="469">
        <f t="shared" si="618"/>
        <v>2.1214204568432926E-2</v>
      </c>
    </row>
    <row r="7243" spans="1:12">
      <c r="A7243" s="480" t="s">
        <v>126</v>
      </c>
      <c r="B7243" s="480">
        <f t="shared" si="620"/>
        <v>8</v>
      </c>
      <c r="C7243" s="480">
        <f t="shared" si="621"/>
        <v>6</v>
      </c>
      <c r="D7243" s="480">
        <f>D7240</f>
        <v>102</v>
      </c>
      <c r="E7243" s="480">
        <f t="shared" si="622"/>
        <v>24</v>
      </c>
      <c r="F7243" s="484">
        <v>3.6894</v>
      </c>
      <c r="G7243" s="480">
        <v>15</v>
      </c>
      <c r="H7243" s="482">
        <v>0.54090499999999997</v>
      </c>
      <c r="I7243" s="483">
        <v>6.8</v>
      </c>
      <c r="J7243" s="484">
        <v>0.45739999999999997</v>
      </c>
      <c r="K7243" s="469">
        <f t="shared" ref="K7243:K7306" si="623">F7243/H7243</f>
        <v>6.8207910816132227</v>
      </c>
      <c r="L7243" s="469">
        <f t="shared" ref="L7243:L7306" si="624">K7243-I7243</f>
        <v>2.079108161322285E-2</v>
      </c>
    </row>
    <row r="7244" spans="1:12">
      <c r="A7244" s="98" t="s">
        <v>126</v>
      </c>
      <c r="B7244" s="98">
        <f t="shared" si="620"/>
        <v>8</v>
      </c>
      <c r="C7244" s="98">
        <f t="shared" si="621"/>
        <v>6</v>
      </c>
      <c r="D7244" s="98">
        <f>D7243</f>
        <v>102</v>
      </c>
      <c r="E7244" s="98">
        <f t="shared" si="622"/>
        <v>25</v>
      </c>
      <c r="F7244" s="397">
        <f>F7243+(E7244-E7243)*(F7246-F7243)/(E7246-E7243)</f>
        <v>3.7042000000000002</v>
      </c>
      <c r="G7244" s="98">
        <v>15</v>
      </c>
      <c r="H7244" s="491">
        <f>H7243+(E7244-E7243)*(H7246-H7243)/(E7246-E7243)</f>
        <v>0.53781833333333329</v>
      </c>
      <c r="I7244" s="492">
        <f>I7243+(E7244-E7243)*(I7246-I7243)/(E7246-E7243)</f>
        <v>6.8666666666666663</v>
      </c>
      <c r="J7244" s="397">
        <f>J7243+(E7244-E7243)*(J7246-J7243)/(E7246-E7243)</f>
        <v>0.45076666666666665</v>
      </c>
      <c r="K7244" s="469">
        <f t="shared" si="623"/>
        <v>6.8874558013703524</v>
      </c>
      <c r="L7244" s="469">
        <f t="shared" si="624"/>
        <v>2.0789134703686152E-2</v>
      </c>
    </row>
    <row r="7245" spans="1:12">
      <c r="A7245" s="98" t="s">
        <v>126</v>
      </c>
      <c r="B7245" s="98">
        <f t="shared" si="620"/>
        <v>8</v>
      </c>
      <c r="C7245" s="98">
        <f t="shared" si="621"/>
        <v>6</v>
      </c>
      <c r="D7245" s="98">
        <f>D7243</f>
        <v>102</v>
      </c>
      <c r="E7245" s="98">
        <f t="shared" si="622"/>
        <v>26</v>
      </c>
      <c r="F7245" s="397">
        <f>F7243+(E7245-E7243)*(F7246-F7243)/(E7246-E7243)</f>
        <v>3.7189999999999999</v>
      </c>
      <c r="G7245" s="98">
        <v>15</v>
      </c>
      <c r="H7245" s="491">
        <f>H7243+(E7245-E7243)*(H7246-H7243)/(E7246-E7243)</f>
        <v>0.53473166666666672</v>
      </c>
      <c r="I7245" s="492">
        <f>I7243+(E7245-E7243)*(I7246-I7243)/(E7246-E7243)</f>
        <v>6.9333333333333336</v>
      </c>
      <c r="J7245" s="397">
        <f>J7243+(E7245-E7243)*(J7246-J7243)/(E7246-E7243)</f>
        <v>0.44413333333333332</v>
      </c>
      <c r="K7245" s="469">
        <f t="shared" si="623"/>
        <v>6.9548901473947984</v>
      </c>
      <c r="L7245" s="469">
        <f t="shared" si="624"/>
        <v>2.1556814061464813E-2</v>
      </c>
    </row>
    <row r="7246" spans="1:12">
      <c r="A7246" s="480" t="s">
        <v>126</v>
      </c>
      <c r="B7246" s="480">
        <f t="shared" si="620"/>
        <v>8</v>
      </c>
      <c r="C7246" s="480">
        <f t="shared" si="621"/>
        <v>6</v>
      </c>
      <c r="D7246" s="480">
        <f>D7243</f>
        <v>102</v>
      </c>
      <c r="E7246" s="480">
        <f t="shared" si="622"/>
        <v>27</v>
      </c>
      <c r="F7246" s="484">
        <v>3.7338</v>
      </c>
      <c r="G7246" s="480">
        <v>15</v>
      </c>
      <c r="H7246" s="482">
        <v>0.53164500000000003</v>
      </c>
      <c r="I7246" s="483">
        <v>7</v>
      </c>
      <c r="J7246" s="484">
        <v>0.4375</v>
      </c>
      <c r="K7246" s="469">
        <f t="shared" si="623"/>
        <v>7.0231075247580614</v>
      </c>
      <c r="L7246" s="469">
        <f t="shared" si="624"/>
        <v>2.3107524758061437E-2</v>
      </c>
    </row>
    <row r="7247" spans="1:12">
      <c r="A7247" s="98" t="s">
        <v>126</v>
      </c>
      <c r="B7247" s="98">
        <f t="shared" si="620"/>
        <v>8</v>
      </c>
      <c r="C7247" s="98">
        <f t="shared" si="621"/>
        <v>6</v>
      </c>
      <c r="D7247" s="98">
        <f>D7246</f>
        <v>102</v>
      </c>
      <c r="E7247" s="98">
        <f t="shared" si="622"/>
        <v>28</v>
      </c>
      <c r="F7247" s="397">
        <f>F7246+(E7247-E7246)*(F7249-F7246)/(E7249-E7246)</f>
        <v>3.7484000000000002</v>
      </c>
      <c r="G7247" s="98">
        <v>15</v>
      </c>
      <c r="H7247" s="491">
        <f>H7246+(E7247-E7246)*(H7249-H7246)/(E7249-E7246)</f>
        <v>0.52855733333333332</v>
      </c>
      <c r="I7247" s="492">
        <f>I7246+(E7247-E7246)*(I7249-I7246)/(E7249-E7246)</f>
        <v>7.0666666666666664</v>
      </c>
      <c r="J7247" s="397">
        <f>J7246+(E7247-E7246)*(J7249-J7246)/(E7249-E7246)</f>
        <v>0.43086666666666668</v>
      </c>
      <c r="K7247" s="469">
        <f t="shared" si="623"/>
        <v>7.0917566810790635</v>
      </c>
      <c r="L7247" s="469">
        <f t="shared" si="624"/>
        <v>2.509001441239711E-2</v>
      </c>
    </row>
    <row r="7248" spans="1:12">
      <c r="A7248" s="98" t="s">
        <v>126</v>
      </c>
      <c r="B7248" s="98">
        <f t="shared" si="620"/>
        <v>8</v>
      </c>
      <c r="C7248" s="98">
        <f t="shared" si="621"/>
        <v>6</v>
      </c>
      <c r="D7248" s="98">
        <f>D7246</f>
        <v>102</v>
      </c>
      <c r="E7248" s="98">
        <f t="shared" si="622"/>
        <v>29</v>
      </c>
      <c r="F7248" s="397">
        <f>F7246+(E7248-E7246)*(F7249-F7246)/(E7249-E7246)</f>
        <v>3.7629999999999999</v>
      </c>
      <c r="G7248" s="98">
        <v>15</v>
      </c>
      <c r="H7248" s="491">
        <f>H7246+(E7248-E7246)*(H7249-H7246)/(E7249-E7246)</f>
        <v>0.52546966666666672</v>
      </c>
      <c r="I7248" s="492">
        <f>I7246+(E7248-E7246)*(I7249-I7246)/(E7249-E7246)</f>
        <v>7.1333333333333337</v>
      </c>
      <c r="J7248" s="397">
        <f>J7246+(E7248-E7246)*(J7249-J7246)/(E7249-E7246)</f>
        <v>0.42423333333333335</v>
      </c>
      <c r="K7248" s="469">
        <f t="shared" si="623"/>
        <v>7.1612126040894202</v>
      </c>
      <c r="L7248" s="469">
        <f t="shared" si="624"/>
        <v>2.7879270756086427E-2</v>
      </c>
    </row>
    <row r="7249" spans="1:12">
      <c r="A7249" s="480" t="s">
        <v>126</v>
      </c>
      <c r="B7249" s="480">
        <f t="shared" si="620"/>
        <v>8</v>
      </c>
      <c r="C7249" s="480">
        <f t="shared" si="621"/>
        <v>6</v>
      </c>
      <c r="D7249" s="480">
        <f>D7246</f>
        <v>102</v>
      </c>
      <c r="E7249" s="480">
        <f t="shared" si="622"/>
        <v>30</v>
      </c>
      <c r="F7249" s="484">
        <v>3.7776000000000001</v>
      </c>
      <c r="G7249" s="480">
        <v>15</v>
      </c>
      <c r="H7249" s="482">
        <v>0.52238200000000001</v>
      </c>
      <c r="I7249" s="483">
        <v>7.2</v>
      </c>
      <c r="J7249" s="484">
        <v>0.41760000000000003</v>
      </c>
      <c r="K7249" s="469">
        <f t="shared" si="623"/>
        <v>7.2314895995650694</v>
      </c>
      <c r="L7249" s="469">
        <f t="shared" si="624"/>
        <v>3.1489599565069248E-2</v>
      </c>
    </row>
    <row r="7250" spans="1:12">
      <c r="A7250" s="98" t="s">
        <v>126</v>
      </c>
      <c r="B7250" s="98">
        <f t="shared" si="620"/>
        <v>8</v>
      </c>
      <c r="C7250" s="98">
        <f t="shared" si="621"/>
        <v>6</v>
      </c>
      <c r="D7250" s="98">
        <f>D7249</f>
        <v>102</v>
      </c>
      <c r="E7250" s="98">
        <f t="shared" si="622"/>
        <v>31</v>
      </c>
      <c r="F7250" s="397">
        <f>F7249+(E7250-E7249)*(F7252-F7249)/(E7252-E7249)</f>
        <v>3.7920666666666669</v>
      </c>
      <c r="G7250" s="98">
        <v>15</v>
      </c>
      <c r="H7250" s="491">
        <f>H7249+(E7250-E7249)*(H7252-H7249)/(E7252-E7249)</f>
        <v>0.51928933333333338</v>
      </c>
      <c r="I7250" s="492">
        <f>I7249+(E7250-E7249)*(I7252-I7249)/(E7252-E7249)</f>
        <v>7.2666666666666666</v>
      </c>
      <c r="J7250" s="397">
        <f>J7249+(E7250-E7249)*(J7252-J7249)/(E7252-E7249)</f>
        <v>0.4109666666666667</v>
      </c>
      <c r="K7250" s="469">
        <f t="shared" si="623"/>
        <v>7.3024158657858047</v>
      </c>
      <c r="L7250" s="469">
        <f t="shared" si="624"/>
        <v>3.5749199119138098E-2</v>
      </c>
    </row>
    <row r="7251" spans="1:12">
      <c r="A7251" s="98" t="s">
        <v>126</v>
      </c>
      <c r="B7251" s="98">
        <f t="shared" si="620"/>
        <v>8</v>
      </c>
      <c r="C7251" s="98">
        <f t="shared" si="621"/>
        <v>6</v>
      </c>
      <c r="D7251" s="98">
        <f>D7249</f>
        <v>102</v>
      </c>
      <c r="E7251" s="98">
        <f t="shared" si="622"/>
        <v>32</v>
      </c>
      <c r="F7251" s="397">
        <f>F7249+(E7251-E7249)*(F7252-F7249)/(E7252-E7249)</f>
        <v>3.8065333333333333</v>
      </c>
      <c r="G7251" s="98">
        <v>15</v>
      </c>
      <c r="H7251" s="491">
        <f>H7249+(E7251-E7249)*(H7252-H7249)/(E7252-E7249)</f>
        <v>0.51619666666666664</v>
      </c>
      <c r="I7251" s="492">
        <f>I7249+(E7251-E7249)*(I7252-I7249)/(E7252-E7249)</f>
        <v>7.3333333333333339</v>
      </c>
      <c r="J7251" s="397">
        <f>J7249+(E7251-E7249)*(J7252-J7249)/(E7252-E7249)</f>
        <v>0.40433333333333332</v>
      </c>
      <c r="K7251" s="469">
        <f t="shared" si="623"/>
        <v>7.3741920069224269</v>
      </c>
      <c r="L7251" s="469">
        <f t="shared" si="624"/>
        <v>4.0858673589093009E-2</v>
      </c>
    </row>
    <row r="7252" spans="1:12">
      <c r="A7252" s="480" t="s">
        <v>126</v>
      </c>
      <c r="B7252" s="480">
        <f t="shared" si="620"/>
        <v>8</v>
      </c>
      <c r="C7252" s="480">
        <f t="shared" si="621"/>
        <v>6</v>
      </c>
      <c r="D7252" s="480">
        <f>D7249</f>
        <v>102</v>
      </c>
      <c r="E7252" s="480">
        <f t="shared" si="622"/>
        <v>33</v>
      </c>
      <c r="F7252" s="484">
        <v>3.8210000000000002</v>
      </c>
      <c r="G7252" s="480">
        <v>15</v>
      </c>
      <c r="H7252" s="482">
        <v>0.513104</v>
      </c>
      <c r="I7252" s="483">
        <v>7.4</v>
      </c>
      <c r="J7252" s="484">
        <v>0.3977</v>
      </c>
      <c r="K7252" s="469">
        <f t="shared" si="623"/>
        <v>7.4468333905017312</v>
      </c>
      <c r="L7252" s="469">
        <f t="shared" si="624"/>
        <v>4.6833390501730854E-2</v>
      </c>
    </row>
    <row r="7253" spans="1:12">
      <c r="A7253" s="98" t="s">
        <v>126</v>
      </c>
      <c r="B7253" s="98">
        <f t="shared" si="620"/>
        <v>8</v>
      </c>
      <c r="C7253" s="98">
        <f t="shared" si="621"/>
        <v>6</v>
      </c>
      <c r="D7253" s="98">
        <f>D7252</f>
        <v>102</v>
      </c>
      <c r="E7253" s="98">
        <f t="shared" si="622"/>
        <v>34</v>
      </c>
      <c r="F7253" s="397">
        <f>F7252+(E7253-E7252)*(F7255-F7252)/(E7255-E7252)</f>
        <v>3.8353000000000002</v>
      </c>
      <c r="G7253" s="98">
        <v>15</v>
      </c>
      <c r="H7253" s="491">
        <f>H7252+(E7253-E7252)*(H7255-H7252)/(E7255-E7252)</f>
        <v>0.51000266666666672</v>
      </c>
      <c r="I7253" s="492">
        <f>I7252+(E7253-E7252)*(I7255-I7252)/(E7255-E7252)</f>
        <v>7.5</v>
      </c>
      <c r="J7253" s="397">
        <f>J7252+(E7253-E7252)*(J7255-J7252)/(E7255-E7252)</f>
        <v>0.39106666666666667</v>
      </c>
      <c r="K7253" s="469">
        <f t="shared" si="623"/>
        <v>7.5201567573502883</v>
      </c>
      <c r="L7253" s="469">
        <f t="shared" si="624"/>
        <v>2.0156757350288323E-2</v>
      </c>
    </row>
    <row r="7254" spans="1:12">
      <c r="A7254" s="98" t="s">
        <v>126</v>
      </c>
      <c r="B7254" s="98">
        <f t="shared" si="620"/>
        <v>8</v>
      </c>
      <c r="C7254" s="98">
        <f t="shared" si="621"/>
        <v>6</v>
      </c>
      <c r="D7254" s="98">
        <f>D7252</f>
        <v>102</v>
      </c>
      <c r="E7254" s="98">
        <f t="shared" si="622"/>
        <v>35</v>
      </c>
      <c r="F7254" s="397">
        <f>F7252+(E7254-E7252)*(F7255-F7252)/(E7255-E7252)</f>
        <v>3.8496000000000001</v>
      </c>
      <c r="G7254" s="98">
        <v>15</v>
      </c>
      <c r="H7254" s="491">
        <f>H7252+(E7254-E7252)*(H7255-H7252)/(E7255-E7252)</f>
        <v>0.50690133333333331</v>
      </c>
      <c r="I7254" s="492">
        <f>I7252+(E7254-E7252)*(I7255-I7252)/(E7255-E7252)</f>
        <v>7.6000000000000005</v>
      </c>
      <c r="J7254" s="397">
        <f>J7252+(E7254-E7252)*(J7255-J7252)/(E7255-E7252)</f>
        <v>0.38443333333333335</v>
      </c>
      <c r="K7254" s="469">
        <f t="shared" si="623"/>
        <v>7.5943773410210014</v>
      </c>
      <c r="L7254" s="469">
        <f t="shared" si="624"/>
        <v>-5.6226589789991621E-3</v>
      </c>
    </row>
    <row r="7255" spans="1:12">
      <c r="A7255" s="480" t="s">
        <v>126</v>
      </c>
      <c r="B7255" s="480">
        <f t="shared" si="620"/>
        <v>8</v>
      </c>
      <c r="C7255" s="480">
        <f t="shared" si="621"/>
        <v>6</v>
      </c>
      <c r="D7255" s="480">
        <f>D7252</f>
        <v>102</v>
      </c>
      <c r="E7255" s="480">
        <f t="shared" si="622"/>
        <v>36</v>
      </c>
      <c r="F7255" s="484">
        <v>3.8639000000000001</v>
      </c>
      <c r="G7255" s="480">
        <v>15</v>
      </c>
      <c r="H7255" s="482">
        <v>0.50380000000000003</v>
      </c>
      <c r="I7255" s="483">
        <v>7.7</v>
      </c>
      <c r="J7255" s="484">
        <v>0.37780000000000002</v>
      </c>
      <c r="K7255" s="469">
        <f t="shared" si="623"/>
        <v>7.669511710996427</v>
      </c>
      <c r="L7255" s="469">
        <f t="shared" si="624"/>
        <v>-3.0488289003573144E-2</v>
      </c>
    </row>
    <row r="7256" spans="1:12">
      <c r="A7256" s="98" t="s">
        <v>126</v>
      </c>
      <c r="B7256" s="98">
        <f t="shared" si="620"/>
        <v>8</v>
      </c>
      <c r="C7256" s="98">
        <f t="shared" si="621"/>
        <v>6</v>
      </c>
      <c r="D7256" s="98">
        <f>D7255</f>
        <v>102</v>
      </c>
      <c r="E7256" s="98">
        <f t="shared" si="622"/>
        <v>37</v>
      </c>
      <c r="F7256" s="397">
        <f>F7255+(E7256-E7255)*(F7258-F7255)/(E7258-E7255)</f>
        <v>3.8780333333333332</v>
      </c>
      <c r="G7256" s="98">
        <v>15</v>
      </c>
      <c r="H7256" s="491">
        <f>H7255+(E7256-E7255)*(H7258-H7255)/(E7258-E7255)</f>
        <v>0.50068733333333337</v>
      </c>
      <c r="I7256" s="492">
        <f>I7255+(E7256-E7255)*(I7258-I7255)/(E7258-E7255)</f>
        <v>7.7666666666666666</v>
      </c>
      <c r="J7256" s="397">
        <f>J7255+(E7256-E7255)*(J7258-J7255)/(E7258-E7255)</f>
        <v>0.3711666666666667</v>
      </c>
      <c r="K7256" s="469">
        <f t="shared" si="623"/>
        <v>7.7454192969398061</v>
      </c>
      <c r="L7256" s="469">
        <f t="shared" si="624"/>
        <v>-2.1247369726860477E-2</v>
      </c>
    </row>
    <row r="7257" spans="1:12">
      <c r="A7257" s="98" t="s">
        <v>126</v>
      </c>
      <c r="B7257" s="98">
        <f t="shared" si="620"/>
        <v>8</v>
      </c>
      <c r="C7257" s="98">
        <f t="shared" si="621"/>
        <v>6</v>
      </c>
      <c r="D7257" s="98">
        <f>D7255</f>
        <v>102</v>
      </c>
      <c r="E7257" s="98">
        <f t="shared" si="622"/>
        <v>38</v>
      </c>
      <c r="F7257" s="397">
        <f>F7255+(E7257-E7255)*(F7258-F7255)/(E7258-E7255)</f>
        <v>3.8921666666666668</v>
      </c>
      <c r="G7257" s="98">
        <v>15</v>
      </c>
      <c r="H7257" s="491">
        <f>H7255+(E7257-E7255)*(H7258-H7255)/(E7258-E7255)</f>
        <v>0.49757466666666667</v>
      </c>
      <c r="I7257" s="492">
        <f>I7255+(E7257-E7255)*(I7258-I7255)/(E7258-E7255)</f>
        <v>7.8333333333333339</v>
      </c>
      <c r="J7257" s="397">
        <f>J7255+(E7257-E7255)*(J7258-J7255)/(E7258-E7255)</f>
        <v>0.36453333333333332</v>
      </c>
      <c r="K7257" s="469">
        <f t="shared" si="623"/>
        <v>7.8222765896441677</v>
      </c>
      <c r="L7257" s="469">
        <f t="shared" si="624"/>
        <v>-1.1056743689166204E-2</v>
      </c>
    </row>
    <row r="7258" spans="1:12">
      <c r="A7258" s="480" t="s">
        <v>126</v>
      </c>
      <c r="B7258" s="480">
        <f t="shared" si="620"/>
        <v>8</v>
      </c>
      <c r="C7258" s="480">
        <f t="shared" si="621"/>
        <v>6</v>
      </c>
      <c r="D7258" s="480">
        <f>D7255</f>
        <v>102</v>
      </c>
      <c r="E7258" s="480">
        <f t="shared" si="622"/>
        <v>39</v>
      </c>
      <c r="F7258" s="484">
        <v>3.9062999999999999</v>
      </c>
      <c r="G7258" s="480">
        <v>15</v>
      </c>
      <c r="H7258" s="482">
        <v>0.49446200000000001</v>
      </c>
      <c r="I7258" s="483">
        <v>7.9</v>
      </c>
      <c r="J7258" s="484">
        <v>0.3579</v>
      </c>
      <c r="K7258" s="469">
        <f t="shared" si="623"/>
        <v>7.9001015244851978</v>
      </c>
      <c r="L7258" s="469">
        <f t="shared" si="624"/>
        <v>1.0152448519740176E-4</v>
      </c>
    </row>
    <row r="7259" spans="1:12">
      <c r="A7259" s="98" t="s">
        <v>126</v>
      </c>
      <c r="B7259" s="98">
        <f t="shared" si="620"/>
        <v>8</v>
      </c>
      <c r="C7259" s="98">
        <f t="shared" si="621"/>
        <v>6</v>
      </c>
      <c r="D7259" s="98">
        <f>D7258</f>
        <v>102</v>
      </c>
      <c r="E7259" s="98">
        <f t="shared" si="622"/>
        <v>40</v>
      </c>
      <c r="F7259" s="397">
        <f>F7258+(E7259-E7258)*(F7261-F7258)/(E7261-E7258)</f>
        <v>3.9202666666666666</v>
      </c>
      <c r="G7259" s="98">
        <v>15</v>
      </c>
      <c r="H7259" s="491">
        <f>H7258+(E7259-E7258)*(H7261-H7258)/(E7261-E7258)</f>
        <v>0.49133433333333332</v>
      </c>
      <c r="I7259" s="492">
        <f>I7258+(E7259-E7258)*(I7261-I7258)/(E7261-E7258)</f>
        <v>7.9666666666666668</v>
      </c>
      <c r="J7259" s="397">
        <f>J7258+(E7259-E7258)*(J7261-J7258)/(E7261-E7258)</f>
        <v>0.3513</v>
      </c>
      <c r="K7259" s="469">
        <f t="shared" si="623"/>
        <v>7.9788168680796447</v>
      </c>
      <c r="L7259" s="469">
        <f t="shared" si="624"/>
        <v>1.2150201412977957E-2</v>
      </c>
    </row>
    <row r="7260" spans="1:12">
      <c r="A7260" s="98" t="s">
        <v>126</v>
      </c>
      <c r="B7260" s="98">
        <f t="shared" si="620"/>
        <v>8</v>
      </c>
      <c r="C7260" s="98">
        <f t="shared" si="621"/>
        <v>6</v>
      </c>
      <c r="D7260" s="98">
        <f>D7258</f>
        <v>102</v>
      </c>
      <c r="E7260" s="98">
        <f t="shared" si="622"/>
        <v>41</v>
      </c>
      <c r="F7260" s="397">
        <f>F7258+(E7260-E7258)*(F7261-F7258)/(E7261-E7258)</f>
        <v>3.9342333333333332</v>
      </c>
      <c r="G7260" s="98">
        <v>15</v>
      </c>
      <c r="H7260" s="491">
        <f>H7258+(E7260-E7258)*(H7261-H7258)/(E7261-E7258)</f>
        <v>0.48820666666666668</v>
      </c>
      <c r="I7260" s="492">
        <f>I7258+(E7260-E7258)*(I7261-I7258)/(E7261-E7258)</f>
        <v>8.0333333333333332</v>
      </c>
      <c r="J7260" s="397">
        <f>J7258+(E7260-E7258)*(J7261-J7258)/(E7261-E7258)</f>
        <v>0.34470000000000001</v>
      </c>
      <c r="K7260" s="469">
        <f t="shared" si="623"/>
        <v>8.0585407819093007</v>
      </c>
      <c r="L7260" s="469">
        <f t="shared" si="624"/>
        <v>2.5207448575967462E-2</v>
      </c>
    </row>
    <row r="7261" spans="1:12">
      <c r="A7261" s="480" t="s">
        <v>126</v>
      </c>
      <c r="B7261" s="480">
        <f t="shared" si="620"/>
        <v>8</v>
      </c>
      <c r="C7261" s="480">
        <f t="shared" si="621"/>
        <v>6</v>
      </c>
      <c r="D7261" s="480">
        <f>D7258</f>
        <v>102</v>
      </c>
      <c r="E7261" s="480">
        <f t="shared" si="622"/>
        <v>42</v>
      </c>
      <c r="F7261" s="484">
        <v>3.9481999999999999</v>
      </c>
      <c r="G7261" s="480">
        <v>15</v>
      </c>
      <c r="H7261" s="482">
        <v>0.48507899999999998</v>
      </c>
      <c r="I7261" s="483">
        <v>8.1</v>
      </c>
      <c r="J7261" s="484">
        <v>0.33810000000000001</v>
      </c>
      <c r="K7261" s="469">
        <f t="shared" si="623"/>
        <v>8.13929277499129</v>
      </c>
      <c r="L7261" s="469">
        <f t="shared" si="624"/>
        <v>3.9292774991290358E-2</v>
      </c>
    </row>
    <row r="7262" spans="1:12">
      <c r="A7262" s="98" t="s">
        <v>126</v>
      </c>
      <c r="B7262" s="98">
        <f t="shared" si="620"/>
        <v>8</v>
      </c>
      <c r="C7262" s="98">
        <f t="shared" si="621"/>
        <v>6</v>
      </c>
      <c r="D7262" s="98">
        <f>D7261</f>
        <v>102</v>
      </c>
      <c r="E7262" s="98">
        <f t="shared" si="622"/>
        <v>43</v>
      </c>
      <c r="F7262" s="397">
        <f>F7261+(E7262-E7261)*(F7264-F7261)/(E7264-E7261)</f>
        <v>3.9620333333333333</v>
      </c>
      <c r="G7262" s="98">
        <v>15</v>
      </c>
      <c r="H7262" s="491">
        <f>H7261+(E7262-E7261)*(H7264-H7261)/(E7264-E7261)</f>
        <v>0.481933</v>
      </c>
      <c r="I7262" s="492">
        <f>I7261+(E7262-E7261)*(I7264-I7261)/(E7264-E7261)</f>
        <v>8.1999999999999993</v>
      </c>
      <c r="J7262" s="397">
        <f>J7261+(E7262-E7261)*(J7264-J7261)/(E7264-E7261)</f>
        <v>0.33146666666666669</v>
      </c>
      <c r="K7262" s="469">
        <f t="shared" si="623"/>
        <v>8.2211289397765519</v>
      </c>
      <c r="L7262" s="469">
        <f t="shared" si="624"/>
        <v>2.1128939776552613E-2</v>
      </c>
    </row>
    <row r="7263" spans="1:12">
      <c r="A7263" s="98" t="s">
        <v>126</v>
      </c>
      <c r="B7263" s="98">
        <f t="shared" si="620"/>
        <v>8</v>
      </c>
      <c r="C7263" s="98">
        <f t="shared" si="621"/>
        <v>6</v>
      </c>
      <c r="D7263" s="98">
        <f>D7261</f>
        <v>102</v>
      </c>
      <c r="E7263" s="98">
        <f t="shared" si="622"/>
        <v>44</v>
      </c>
      <c r="F7263" s="397">
        <f>F7261+(E7263-E7261)*(F7264-F7261)/(E7264-E7261)</f>
        <v>3.9758666666666667</v>
      </c>
      <c r="G7263" s="98">
        <v>15</v>
      </c>
      <c r="H7263" s="491">
        <f>H7261+(E7263-E7261)*(H7264-H7261)/(E7264-E7261)</f>
        <v>0.47878699999999996</v>
      </c>
      <c r="I7263" s="492">
        <f>I7261+(E7263-E7261)*(I7264-I7261)/(E7264-E7261)</f>
        <v>8.3000000000000007</v>
      </c>
      <c r="J7263" s="397">
        <f>J7261+(E7263-E7261)*(J7264-J7261)/(E7264-E7261)</f>
        <v>0.32483333333333331</v>
      </c>
      <c r="K7263" s="469">
        <f t="shared" si="623"/>
        <v>8.3040405580491257</v>
      </c>
      <c r="L7263" s="469">
        <f t="shared" si="624"/>
        <v>4.0405580491249538E-3</v>
      </c>
    </row>
    <row r="7264" spans="1:12">
      <c r="A7264" s="480" t="s">
        <v>126</v>
      </c>
      <c r="B7264" s="480">
        <f t="shared" si="620"/>
        <v>8</v>
      </c>
      <c r="C7264" s="480">
        <f t="shared" si="621"/>
        <v>6</v>
      </c>
      <c r="D7264" s="480">
        <f>D7261</f>
        <v>102</v>
      </c>
      <c r="E7264" s="480">
        <f t="shared" si="622"/>
        <v>45</v>
      </c>
      <c r="F7264" s="484">
        <v>3.9897</v>
      </c>
      <c r="G7264" s="480">
        <v>15</v>
      </c>
      <c r="H7264" s="482">
        <v>0.47564099999999998</v>
      </c>
      <c r="I7264" s="483">
        <v>8.4</v>
      </c>
      <c r="J7264" s="484">
        <v>0.31819999999999998</v>
      </c>
      <c r="K7264" s="469">
        <f t="shared" si="623"/>
        <v>8.3880489697061442</v>
      </c>
      <c r="L7264" s="469">
        <f t="shared" si="624"/>
        <v>-1.1951030293856135E-2</v>
      </c>
    </row>
    <row r="7265" spans="1:12">
      <c r="A7265" s="98" t="s">
        <v>126</v>
      </c>
      <c r="B7265" s="98">
        <f t="shared" si="620"/>
        <v>8</v>
      </c>
      <c r="C7265" s="98">
        <f t="shared" si="621"/>
        <v>6</v>
      </c>
      <c r="D7265" s="98">
        <f>D7264</f>
        <v>102</v>
      </c>
      <c r="E7265" s="98">
        <f t="shared" si="622"/>
        <v>46</v>
      </c>
      <c r="F7265" s="397">
        <f>F7264+(E7265-E7264)*(F7267-F7264)/(E7267-E7264)</f>
        <v>4.0034000000000001</v>
      </c>
      <c r="G7265" s="98">
        <v>15</v>
      </c>
      <c r="H7265" s="491">
        <f>H7264+(E7265-E7264)*(H7267-H7264)/(E7267-E7264)</f>
        <v>0.47247366666666668</v>
      </c>
      <c r="I7265" s="492">
        <f>I7264+(E7265-E7264)*(I7267-I7264)/(E7267-E7264)</f>
        <v>8.4666666666666668</v>
      </c>
      <c r="J7265" s="397">
        <f>J7264+(E7265-E7264)*(J7267-J7264)/(E7267-E7264)</f>
        <v>0.31156666666666666</v>
      </c>
      <c r="K7265" s="469">
        <f t="shared" si="623"/>
        <v>8.4732764647906293</v>
      </c>
      <c r="L7265" s="469">
        <f t="shared" si="624"/>
        <v>6.6097981239625625E-3</v>
      </c>
    </row>
    <row r="7266" spans="1:12">
      <c r="A7266" s="98" t="s">
        <v>126</v>
      </c>
      <c r="B7266" s="98">
        <f t="shared" si="620"/>
        <v>8</v>
      </c>
      <c r="C7266" s="98">
        <f t="shared" si="621"/>
        <v>6</v>
      </c>
      <c r="D7266" s="98">
        <f>D7264</f>
        <v>102</v>
      </c>
      <c r="E7266" s="98">
        <f t="shared" si="622"/>
        <v>47</v>
      </c>
      <c r="F7266" s="397">
        <f>F7264+(E7266-E7264)*(F7267-F7264)/(E7267-E7264)</f>
        <v>4.0171000000000001</v>
      </c>
      <c r="G7266" s="98">
        <v>15</v>
      </c>
      <c r="H7266" s="491">
        <f>H7264+(E7266-E7264)*(H7267-H7264)/(E7267-E7264)</f>
        <v>0.46930633333333333</v>
      </c>
      <c r="I7266" s="492">
        <f>I7264+(E7266-E7264)*(I7267-I7264)/(E7267-E7264)</f>
        <v>8.5333333333333332</v>
      </c>
      <c r="J7266" s="397">
        <f>J7264+(E7266-E7264)*(J7267-J7264)/(E7267-E7264)</f>
        <v>0.30493333333333333</v>
      </c>
      <c r="K7266" s="469">
        <f t="shared" si="623"/>
        <v>8.5596543551155992</v>
      </c>
      <c r="L7266" s="469">
        <f t="shared" si="624"/>
        <v>2.632102178226603E-2</v>
      </c>
    </row>
    <row r="7267" spans="1:12">
      <c r="A7267" s="480" t="s">
        <v>126</v>
      </c>
      <c r="B7267" s="480">
        <f t="shared" si="620"/>
        <v>8</v>
      </c>
      <c r="C7267" s="480">
        <f t="shared" si="621"/>
        <v>6</v>
      </c>
      <c r="D7267" s="480">
        <f>D7264</f>
        <v>102</v>
      </c>
      <c r="E7267" s="480">
        <f t="shared" si="622"/>
        <v>48</v>
      </c>
      <c r="F7267" s="484">
        <v>4.0308000000000002</v>
      </c>
      <c r="G7267" s="480">
        <v>15</v>
      </c>
      <c r="H7267" s="482">
        <v>0.46613900000000003</v>
      </c>
      <c r="I7267" s="483">
        <v>8.6</v>
      </c>
      <c r="J7267" s="484">
        <v>0.29830000000000001</v>
      </c>
      <c r="K7267" s="469">
        <f t="shared" si="623"/>
        <v>8.6472060908870532</v>
      </c>
      <c r="L7267" s="469">
        <f t="shared" si="624"/>
        <v>4.720609088705352E-2</v>
      </c>
    </row>
    <row r="7268" spans="1:12">
      <c r="A7268" s="98" t="s">
        <v>126</v>
      </c>
      <c r="B7268" s="98">
        <f t="shared" si="620"/>
        <v>8</v>
      </c>
      <c r="C7268" s="98">
        <f t="shared" si="621"/>
        <v>6</v>
      </c>
      <c r="D7268" s="98">
        <f>D7267</f>
        <v>102</v>
      </c>
      <c r="E7268" s="98">
        <f t="shared" si="622"/>
        <v>49</v>
      </c>
      <c r="F7268" s="397">
        <f>F7267+(E7268-E7267)*(F7270-F7267)/(E7270-E7267)</f>
        <v>4.0443333333333333</v>
      </c>
      <c r="G7268" s="98">
        <v>15</v>
      </c>
      <c r="H7268" s="491">
        <f>H7267+(E7268-E7267)*(H7270-H7267)/(E7270-E7267)</f>
        <v>0.462947</v>
      </c>
      <c r="I7268" s="492">
        <f>I7267+(E7268-E7267)*(I7270-I7267)/(E7270-E7267)</f>
        <v>8.6999999999999993</v>
      </c>
      <c r="J7268" s="397">
        <f>J7267+(E7268-E7267)*(J7270-J7267)/(E7270-E7267)</f>
        <v>0.29166666666666669</v>
      </c>
      <c r="K7268" s="469">
        <f t="shared" si="623"/>
        <v>8.7360612193908445</v>
      </c>
      <c r="L7268" s="469">
        <f t="shared" si="624"/>
        <v>3.6061219390845167E-2</v>
      </c>
    </row>
    <row r="7269" spans="1:12">
      <c r="A7269" s="98" t="s">
        <v>126</v>
      </c>
      <c r="B7269" s="98">
        <f t="shared" si="620"/>
        <v>8</v>
      </c>
      <c r="C7269" s="98">
        <f t="shared" si="621"/>
        <v>6</v>
      </c>
      <c r="D7269" s="98">
        <f>D7267</f>
        <v>102</v>
      </c>
      <c r="E7269" s="98">
        <f t="shared" si="622"/>
        <v>50</v>
      </c>
      <c r="F7269" s="397">
        <f>F7267+(E7269-E7267)*(F7270-F7267)/(E7270-E7267)</f>
        <v>4.0578666666666665</v>
      </c>
      <c r="G7269" s="98">
        <v>15</v>
      </c>
      <c r="H7269" s="491">
        <f>H7267+(E7269-E7267)*(H7270-H7267)/(E7270-E7267)</f>
        <v>0.45975500000000002</v>
      </c>
      <c r="I7269" s="492">
        <f>I7267+(E7269-E7267)*(I7270-I7267)/(E7270-E7267)</f>
        <v>8.8000000000000007</v>
      </c>
      <c r="J7269" s="397">
        <f>J7267+(E7269-E7267)*(J7270-J7267)/(E7270-E7267)</f>
        <v>0.28503333333333331</v>
      </c>
      <c r="K7269" s="469">
        <f t="shared" si="623"/>
        <v>8.8261501596864989</v>
      </c>
      <c r="L7269" s="469">
        <f t="shared" si="624"/>
        <v>2.6150159686498142E-2</v>
      </c>
    </row>
    <row r="7270" spans="1:12">
      <c r="A7270" s="480" t="s">
        <v>126</v>
      </c>
      <c r="B7270" s="480">
        <f t="shared" si="620"/>
        <v>8</v>
      </c>
      <c r="C7270" s="480">
        <f t="shared" si="621"/>
        <v>6</v>
      </c>
      <c r="D7270" s="480">
        <f>D7267</f>
        <v>102</v>
      </c>
      <c r="E7270" s="480">
        <f t="shared" si="622"/>
        <v>51</v>
      </c>
      <c r="F7270" s="484">
        <v>4.0713999999999997</v>
      </c>
      <c r="G7270" s="480">
        <v>15</v>
      </c>
      <c r="H7270" s="482">
        <v>0.456563</v>
      </c>
      <c r="I7270" s="483">
        <v>8.9</v>
      </c>
      <c r="J7270" s="484">
        <v>0.27839999999999998</v>
      </c>
      <c r="K7270" s="469">
        <f t="shared" si="623"/>
        <v>8.9174987898712761</v>
      </c>
      <c r="L7270" s="469">
        <f t="shared" si="624"/>
        <v>1.7498789871275733E-2</v>
      </c>
    </row>
    <row r="7271" spans="1:12">
      <c r="A7271" s="98" t="s">
        <v>126</v>
      </c>
      <c r="B7271" s="98">
        <f t="shared" si="620"/>
        <v>8</v>
      </c>
      <c r="C7271" s="98">
        <f t="shared" si="621"/>
        <v>6</v>
      </c>
      <c r="D7271" s="98">
        <f>D7270</f>
        <v>102</v>
      </c>
      <c r="E7271" s="98">
        <f t="shared" si="622"/>
        <v>52</v>
      </c>
      <c r="F7271" s="397">
        <f>F7270+(E7271-E7270)*(F7273-F7270)/(E7273-E7270)</f>
        <v>4.0848333333333331</v>
      </c>
      <c r="G7271" s="98">
        <v>15</v>
      </c>
      <c r="H7271" s="491">
        <f>H7270+(E7271-E7270)*(H7273-H7270)/(E7273-E7270)</f>
        <v>0.45334333333333332</v>
      </c>
      <c r="I7271" s="492">
        <f>I7270+(E7271-E7270)*(I7273-I7270)/(E7273-E7270)</f>
        <v>9</v>
      </c>
      <c r="J7271" s="397">
        <f>J7270+(E7271-E7270)*(J7273-J7270)/(E7273-E7270)</f>
        <v>0.27176666666666666</v>
      </c>
      <c r="K7271" s="469">
        <f t="shared" si="623"/>
        <v>9.0104630044925482</v>
      </c>
      <c r="L7271" s="469">
        <f t="shared" si="624"/>
        <v>1.0463004492548222E-2</v>
      </c>
    </row>
    <row r="7272" spans="1:12">
      <c r="A7272" s="98" t="s">
        <v>126</v>
      </c>
      <c r="B7272" s="98">
        <f t="shared" si="620"/>
        <v>8</v>
      </c>
      <c r="C7272" s="98">
        <f t="shared" si="621"/>
        <v>6</v>
      </c>
      <c r="D7272" s="98">
        <f>D7270</f>
        <v>102</v>
      </c>
      <c r="E7272" s="98">
        <f t="shared" si="622"/>
        <v>53</v>
      </c>
      <c r="F7272" s="397">
        <f>F7270+(E7272-E7270)*(F7273-F7270)/(E7273-E7270)</f>
        <v>4.0982666666666665</v>
      </c>
      <c r="G7272" s="98">
        <v>15</v>
      </c>
      <c r="H7272" s="491">
        <f>H7270+(E7272-E7270)*(H7273-H7270)/(E7273-E7270)</f>
        <v>0.4501236666666667</v>
      </c>
      <c r="I7272" s="492">
        <f>I7270+(E7272-E7270)*(I7273-I7270)/(E7273-E7270)</f>
        <v>9.1</v>
      </c>
      <c r="J7272" s="397">
        <f>J7270+(E7272-E7270)*(J7273-J7270)/(E7273-E7270)</f>
        <v>0.26513333333333333</v>
      </c>
      <c r="K7272" s="469">
        <f t="shared" si="623"/>
        <v>9.1047571371126885</v>
      </c>
      <c r="L7272" s="469">
        <f t="shared" si="624"/>
        <v>4.7571371126888806E-3</v>
      </c>
    </row>
    <row r="7273" spans="1:12">
      <c r="A7273" s="480" t="s">
        <v>126</v>
      </c>
      <c r="B7273" s="480">
        <f t="shared" si="620"/>
        <v>8</v>
      </c>
      <c r="C7273" s="480">
        <f t="shared" si="621"/>
        <v>6</v>
      </c>
      <c r="D7273" s="480">
        <f>D7270</f>
        <v>102</v>
      </c>
      <c r="E7273" s="480">
        <f t="shared" si="622"/>
        <v>54</v>
      </c>
      <c r="F7273" s="484">
        <v>4.1116999999999999</v>
      </c>
      <c r="G7273" s="480">
        <v>15</v>
      </c>
      <c r="H7273" s="482">
        <v>0.44690400000000002</v>
      </c>
      <c r="I7273" s="483">
        <v>9.1999999999999993</v>
      </c>
      <c r="J7273" s="484">
        <v>0.25850000000000001</v>
      </c>
      <c r="K7273" s="469">
        <f t="shared" si="623"/>
        <v>9.2004099314394132</v>
      </c>
      <c r="L7273" s="469">
        <f t="shared" si="624"/>
        <v>4.0993143941392418E-4</v>
      </c>
    </row>
    <row r="7274" spans="1:12">
      <c r="A7274" s="98" t="s">
        <v>126</v>
      </c>
      <c r="B7274" s="98">
        <f t="shared" si="620"/>
        <v>8</v>
      </c>
      <c r="C7274" s="98">
        <f t="shared" si="621"/>
        <v>6</v>
      </c>
      <c r="D7274" s="98">
        <f>D7273</f>
        <v>102</v>
      </c>
      <c r="E7274" s="98">
        <f t="shared" si="622"/>
        <v>55</v>
      </c>
      <c r="F7274" s="397">
        <f>F7273+(E7274-E7273)*(F7276-F7273)/(E7276-E7273)</f>
        <v>4.125</v>
      </c>
      <c r="G7274" s="98">
        <v>15</v>
      </c>
      <c r="H7274" s="491">
        <f>H7273+(E7274-E7273)*(H7276-H7273)/(E7276-E7273)</f>
        <v>0.44365333333333334</v>
      </c>
      <c r="I7274" s="492">
        <f>I7273+(E7274-E7273)*(I7276-I7273)/(E7276-E7273)</f>
        <v>9.2999999999999989</v>
      </c>
      <c r="J7274" s="397">
        <f>J7273+(E7274-E7273)*(J7276-J7273)/(E7276-E7273)</f>
        <v>0.25186666666666668</v>
      </c>
      <c r="K7274" s="469">
        <f t="shared" si="623"/>
        <v>9.2978000841497863</v>
      </c>
      <c r="L7274" s="469">
        <f t="shared" si="624"/>
        <v>-2.1999158502126193E-3</v>
      </c>
    </row>
    <row r="7275" spans="1:12">
      <c r="A7275" s="98" t="s">
        <v>126</v>
      </c>
      <c r="B7275" s="98">
        <f t="shared" si="620"/>
        <v>8</v>
      </c>
      <c r="C7275" s="98">
        <f t="shared" si="621"/>
        <v>6</v>
      </c>
      <c r="D7275" s="98">
        <f>D7273</f>
        <v>102</v>
      </c>
      <c r="E7275" s="98">
        <f t="shared" si="622"/>
        <v>56</v>
      </c>
      <c r="F7275" s="397">
        <f>F7273+(E7275-E7273)*(F7276-F7273)/(E7276-E7273)</f>
        <v>4.1383000000000001</v>
      </c>
      <c r="G7275" s="98">
        <v>15</v>
      </c>
      <c r="H7275" s="491">
        <f>H7273+(E7275-E7273)*(H7276-H7273)/(E7276-E7273)</f>
        <v>0.44040266666666666</v>
      </c>
      <c r="I7275" s="492">
        <f>I7273+(E7275-E7273)*(I7276-I7273)/(E7276-E7273)</f>
        <v>9.4</v>
      </c>
      <c r="J7275" s="397">
        <f>J7273+(E7275-E7273)*(J7276-J7273)/(E7276-E7273)</f>
        <v>0.24523333333333333</v>
      </c>
      <c r="K7275" s="469">
        <f t="shared" si="623"/>
        <v>9.3966279344357595</v>
      </c>
      <c r="L7275" s="469">
        <f t="shared" si="624"/>
        <v>-3.3720655642408559E-3</v>
      </c>
    </row>
    <row r="7276" spans="1:12">
      <c r="A7276" s="480" t="s">
        <v>126</v>
      </c>
      <c r="B7276" s="480">
        <f t="shared" si="620"/>
        <v>8</v>
      </c>
      <c r="C7276" s="480">
        <f t="shared" si="621"/>
        <v>6</v>
      </c>
      <c r="D7276" s="480">
        <f>D7273</f>
        <v>102</v>
      </c>
      <c r="E7276" s="480">
        <f t="shared" si="622"/>
        <v>57</v>
      </c>
      <c r="F7276" s="484">
        <v>4.1516000000000002</v>
      </c>
      <c r="G7276" s="480">
        <v>15</v>
      </c>
      <c r="H7276" s="482">
        <v>0.43715199999999999</v>
      </c>
      <c r="I7276" s="483">
        <v>9.5</v>
      </c>
      <c r="J7276" s="484">
        <v>0.23860000000000001</v>
      </c>
      <c r="K7276" s="469">
        <f t="shared" si="623"/>
        <v>9.4969255544982065</v>
      </c>
      <c r="L7276" s="469">
        <f t="shared" si="624"/>
        <v>-3.0744455017934769E-3</v>
      </c>
    </row>
    <row r="7277" spans="1:12">
      <c r="A7277" s="98" t="s">
        <v>126</v>
      </c>
      <c r="B7277" s="98">
        <f t="shared" si="620"/>
        <v>8</v>
      </c>
      <c r="C7277" s="98">
        <f t="shared" si="621"/>
        <v>6</v>
      </c>
      <c r="D7277" s="98">
        <f>D7276</f>
        <v>102</v>
      </c>
      <c r="E7277" s="98">
        <f t="shared" si="622"/>
        <v>58</v>
      </c>
      <c r="F7277" s="397">
        <f>F7276+(E7277-E7276)*(F7279-F7276)/(E7279-E7276)</f>
        <v>4.1647666666666669</v>
      </c>
      <c r="G7277" s="98">
        <v>15</v>
      </c>
      <c r="H7277" s="491">
        <f>H7276+(E7277-E7276)*(H7279-H7276)/(E7279-E7276)</f>
        <v>0.433867</v>
      </c>
      <c r="I7277" s="492">
        <f>I7276+(E7277-E7276)*(I7279-I7276)/(E7279-E7276)</f>
        <v>9.6</v>
      </c>
      <c r="J7277" s="397">
        <f>J7276+(E7277-E7276)*(J7279-J7276)/(E7279-E7276)</f>
        <v>0.23196666666666668</v>
      </c>
      <c r="K7277" s="469">
        <f t="shared" si="623"/>
        <v>9.5991782427948351</v>
      </c>
      <c r="L7277" s="469">
        <f t="shared" si="624"/>
        <v>-8.2175720516453055E-4</v>
      </c>
    </row>
    <row r="7278" spans="1:12">
      <c r="A7278" s="98" t="s">
        <v>126</v>
      </c>
      <c r="B7278" s="98">
        <f t="shared" si="620"/>
        <v>8</v>
      </c>
      <c r="C7278" s="98">
        <f t="shared" si="621"/>
        <v>6</v>
      </c>
      <c r="D7278" s="98">
        <f>D7276</f>
        <v>102</v>
      </c>
      <c r="E7278" s="98">
        <f t="shared" si="622"/>
        <v>59</v>
      </c>
      <c r="F7278" s="397">
        <f>F7276+(E7278-E7276)*(F7279-F7276)/(E7279-E7276)</f>
        <v>4.1779333333333328</v>
      </c>
      <c r="G7278" s="98">
        <v>15</v>
      </c>
      <c r="H7278" s="491">
        <f>H7276+(E7278-E7276)*(H7279-H7276)/(E7279-E7276)</f>
        <v>0.43058199999999996</v>
      </c>
      <c r="I7278" s="492">
        <f>I7276+(E7278-E7276)*(I7279-I7276)/(E7279-E7276)</f>
        <v>9.7000000000000011</v>
      </c>
      <c r="J7278" s="397">
        <f>J7276+(E7278-E7276)*(J7279-J7276)/(E7279-E7276)</f>
        <v>0.22533333333333333</v>
      </c>
      <c r="K7278" s="469">
        <f t="shared" si="623"/>
        <v>9.7029911453180429</v>
      </c>
      <c r="L7278" s="469">
        <f t="shared" si="624"/>
        <v>2.991145318041788E-3</v>
      </c>
    </row>
    <row r="7279" spans="1:12">
      <c r="A7279" s="480" t="s">
        <v>126</v>
      </c>
      <c r="B7279" s="480">
        <f t="shared" si="620"/>
        <v>8</v>
      </c>
      <c r="C7279" s="480">
        <f t="shared" si="621"/>
        <v>6</v>
      </c>
      <c r="D7279" s="480">
        <f>D7276</f>
        <v>102</v>
      </c>
      <c r="E7279" s="480">
        <f t="shared" si="622"/>
        <v>60</v>
      </c>
      <c r="F7279" s="484">
        <v>4.1910999999999996</v>
      </c>
      <c r="G7279" s="480">
        <v>15</v>
      </c>
      <c r="H7279" s="482">
        <v>0.42729699999999998</v>
      </c>
      <c r="I7279" s="483">
        <v>9.8000000000000007</v>
      </c>
      <c r="J7279" s="484">
        <v>0.21870000000000001</v>
      </c>
      <c r="K7279" s="469">
        <f t="shared" si="623"/>
        <v>9.8084002461987794</v>
      </c>
      <c r="L7279" s="469">
        <f t="shared" si="624"/>
        <v>8.4002461987786603E-3</v>
      </c>
    </row>
    <row r="7280" spans="1:12">
      <c r="A7280" s="98" t="s">
        <v>126</v>
      </c>
      <c r="B7280" s="98">
        <f t="shared" si="620"/>
        <v>8</v>
      </c>
      <c r="C7280" s="98">
        <f t="shared" si="621"/>
        <v>6</v>
      </c>
      <c r="D7280" s="98">
        <f>D7279</f>
        <v>102</v>
      </c>
      <c r="E7280" s="98">
        <f t="shared" si="622"/>
        <v>61</v>
      </c>
      <c r="F7280" s="397">
        <f>F7279+(E7280-E7279)*(F7282-F7279)/(E7282-E7279)</f>
        <v>4.2041333333333331</v>
      </c>
      <c r="G7280" s="98">
        <v>15</v>
      </c>
      <c r="H7280" s="491">
        <f>H7279+(E7280-E7279)*(H7282-H7279)/(E7282-E7279)</f>
        <v>0.42397499999999999</v>
      </c>
      <c r="I7280" s="492">
        <f>I7279+(E7280-E7279)*(I7282-I7279)/(E7282-E7279)</f>
        <v>9.9</v>
      </c>
      <c r="J7280" s="397">
        <f>J7279+(E7280-E7279)*(J7282-J7279)/(E7282-E7279)</f>
        <v>0.21210000000000001</v>
      </c>
      <c r="K7280" s="469">
        <f t="shared" si="623"/>
        <v>9.9159934744580056</v>
      </c>
      <c r="L7280" s="469">
        <f t="shared" si="624"/>
        <v>1.5993474458005252E-2</v>
      </c>
    </row>
    <row r="7281" spans="1:12">
      <c r="A7281" s="98" t="s">
        <v>126</v>
      </c>
      <c r="B7281" s="98">
        <f t="shared" si="620"/>
        <v>8</v>
      </c>
      <c r="C7281" s="98">
        <f t="shared" si="621"/>
        <v>6</v>
      </c>
      <c r="D7281" s="98">
        <f>D7279</f>
        <v>102</v>
      </c>
      <c r="E7281" s="98">
        <f t="shared" si="622"/>
        <v>62</v>
      </c>
      <c r="F7281" s="397">
        <f>F7279+(E7281-E7279)*(F7282-F7279)/(E7282-E7279)</f>
        <v>4.2171666666666665</v>
      </c>
      <c r="G7281" s="98">
        <v>15</v>
      </c>
      <c r="H7281" s="491">
        <f>H7279+(E7281-E7279)*(H7282-H7279)/(E7282-E7279)</f>
        <v>0.420653</v>
      </c>
      <c r="I7281" s="492">
        <f>I7279+(E7281-E7279)*(I7282-I7279)/(E7282-E7279)</f>
        <v>10</v>
      </c>
      <c r="J7281" s="397">
        <f>J7279+(E7281-E7279)*(J7282-J7279)/(E7282-E7279)</f>
        <v>0.20549999999999999</v>
      </c>
      <c r="K7281" s="469">
        <f t="shared" si="623"/>
        <v>10.025286082986847</v>
      </c>
      <c r="L7281" s="469">
        <f t="shared" si="624"/>
        <v>2.5286082986847092E-2</v>
      </c>
    </row>
    <row r="7282" spans="1:12">
      <c r="A7282" s="480" t="s">
        <v>126</v>
      </c>
      <c r="B7282" s="480">
        <f t="shared" si="620"/>
        <v>8</v>
      </c>
      <c r="C7282" s="480">
        <f t="shared" si="621"/>
        <v>6</v>
      </c>
      <c r="D7282" s="480">
        <f>D7279</f>
        <v>102</v>
      </c>
      <c r="E7282" s="480">
        <f t="shared" si="622"/>
        <v>63</v>
      </c>
      <c r="F7282" s="484">
        <v>4.2302</v>
      </c>
      <c r="G7282" s="480">
        <v>15</v>
      </c>
      <c r="H7282" s="482">
        <v>0.41733100000000001</v>
      </c>
      <c r="I7282" s="483">
        <v>10.1</v>
      </c>
      <c r="J7282" s="484">
        <v>0.19889999999999999</v>
      </c>
      <c r="K7282" s="469">
        <f t="shared" si="623"/>
        <v>10.136318653538797</v>
      </c>
      <c r="L7282" s="469">
        <f t="shared" si="624"/>
        <v>3.6318653538797818E-2</v>
      </c>
    </row>
    <row r="7283" spans="1:12">
      <c r="A7283" s="98" t="s">
        <v>126</v>
      </c>
      <c r="B7283" s="98">
        <f t="shared" si="620"/>
        <v>8</v>
      </c>
      <c r="C7283" s="98">
        <f t="shared" si="621"/>
        <v>6</v>
      </c>
      <c r="D7283" s="98">
        <f>D7282</f>
        <v>102</v>
      </c>
      <c r="E7283" s="98">
        <f t="shared" si="622"/>
        <v>64</v>
      </c>
      <c r="F7283" s="397">
        <f>F7282+(E7283-E7282)*(F7285-F7282)/(E7285-E7282)</f>
        <v>4.2431000000000001</v>
      </c>
      <c r="G7283" s="98">
        <v>15</v>
      </c>
      <c r="H7283" s="491">
        <f>H7282+(E7283-E7282)*(H7285-H7282)/(E7285-E7282)</f>
        <v>0.41396833333333333</v>
      </c>
      <c r="I7283" s="492">
        <f>I7282+(E7283-E7282)*(I7285-I7282)/(E7285-E7282)</f>
        <v>10.233333333333333</v>
      </c>
      <c r="J7283" s="397">
        <f>J7282+(E7283-E7282)*(J7285-J7282)/(E7285-E7282)</f>
        <v>0.19226666666666667</v>
      </c>
      <c r="K7283" s="469">
        <f t="shared" si="623"/>
        <v>10.249817820203639</v>
      </c>
      <c r="L7283" s="469">
        <f t="shared" si="624"/>
        <v>1.6484486870306014E-2</v>
      </c>
    </row>
    <row r="7284" spans="1:12">
      <c r="A7284" s="98" t="s">
        <v>126</v>
      </c>
      <c r="B7284" s="98">
        <f t="shared" si="620"/>
        <v>8</v>
      </c>
      <c r="C7284" s="98">
        <f t="shared" si="621"/>
        <v>6</v>
      </c>
      <c r="D7284" s="98">
        <f>D7282</f>
        <v>102</v>
      </c>
      <c r="E7284" s="98">
        <f t="shared" si="622"/>
        <v>65</v>
      </c>
      <c r="F7284" s="397">
        <f>F7282+(E7284-E7282)*(F7285-F7282)/(E7285-E7282)</f>
        <v>4.2560000000000002</v>
      </c>
      <c r="G7284" s="98">
        <v>15</v>
      </c>
      <c r="H7284" s="491">
        <f>H7282+(E7284-E7282)*(H7285-H7282)/(E7285-E7282)</f>
        <v>0.4106056666666667</v>
      </c>
      <c r="I7284" s="492">
        <f>I7282+(E7284-E7282)*(I7285-I7282)/(E7285-E7282)</f>
        <v>10.366666666666667</v>
      </c>
      <c r="J7284" s="397">
        <f>J7282+(E7284-E7282)*(J7285-J7282)/(E7285-E7282)</f>
        <v>0.18563333333333332</v>
      </c>
      <c r="K7284" s="469">
        <f t="shared" si="623"/>
        <v>10.365175996109812</v>
      </c>
      <c r="L7284" s="469">
        <f t="shared" si="624"/>
        <v>-1.4906705568549228E-3</v>
      </c>
    </row>
    <row r="7285" spans="1:12">
      <c r="A7285" s="480" t="s">
        <v>126</v>
      </c>
      <c r="B7285" s="480">
        <f t="shared" si="620"/>
        <v>8</v>
      </c>
      <c r="C7285" s="480">
        <f t="shared" si="621"/>
        <v>6</v>
      </c>
      <c r="D7285" s="480">
        <f>D7282</f>
        <v>102</v>
      </c>
      <c r="E7285" s="480">
        <f t="shared" si="622"/>
        <v>66</v>
      </c>
      <c r="F7285" s="484">
        <v>4.2689000000000004</v>
      </c>
      <c r="G7285" s="480">
        <v>15</v>
      </c>
      <c r="H7285" s="482">
        <v>0.40724300000000002</v>
      </c>
      <c r="I7285" s="483">
        <v>10.5</v>
      </c>
      <c r="J7285" s="484">
        <v>0.17899999999999999</v>
      </c>
      <c r="K7285" s="469">
        <f t="shared" si="623"/>
        <v>10.482439231613558</v>
      </c>
      <c r="L7285" s="469">
        <f t="shared" si="624"/>
        <v>-1.7560768386442049E-2</v>
      </c>
    </row>
    <row r="7286" spans="1:12">
      <c r="A7286" s="98" t="s">
        <v>126</v>
      </c>
      <c r="B7286" s="98">
        <f t="shared" si="620"/>
        <v>8</v>
      </c>
      <c r="C7286" s="98">
        <f t="shared" si="621"/>
        <v>6</v>
      </c>
      <c r="D7286" s="98">
        <f>D7285</f>
        <v>102</v>
      </c>
      <c r="E7286" s="98">
        <f t="shared" si="622"/>
        <v>67</v>
      </c>
      <c r="F7286" s="397">
        <f>F7285+(E7286-E7285)*(F7288-F7285)/(E7288-E7285)</f>
        <v>4.2817333333333334</v>
      </c>
      <c r="G7286" s="98">
        <v>15</v>
      </c>
      <c r="H7286" s="491">
        <f>H7285+(E7286-E7285)*(H7288-H7285)/(E7288-E7285)</f>
        <v>0.40383633333333335</v>
      </c>
      <c r="I7286" s="492">
        <f>I7285+(E7286-E7285)*(I7288-I7285)/(E7288-E7285)</f>
        <v>10.6</v>
      </c>
      <c r="J7286" s="397">
        <f>J7285+(E7286-E7285)*(J7288-J7285)/(E7288-E7285)</f>
        <v>0.17236666666666667</v>
      </c>
      <c r="K7286" s="469">
        <f t="shared" si="623"/>
        <v>10.602645130989535</v>
      </c>
      <c r="L7286" s="469">
        <f t="shared" si="624"/>
        <v>2.645130989535005E-3</v>
      </c>
    </row>
    <row r="7287" spans="1:12">
      <c r="A7287" s="98" t="s">
        <v>126</v>
      </c>
      <c r="B7287" s="98">
        <f t="shared" si="620"/>
        <v>8</v>
      </c>
      <c r="C7287" s="98">
        <f t="shared" si="621"/>
        <v>6</v>
      </c>
      <c r="D7287" s="98">
        <f>D7285</f>
        <v>102</v>
      </c>
      <c r="E7287" s="98">
        <f t="shared" si="622"/>
        <v>68</v>
      </c>
      <c r="F7287" s="397">
        <f>F7285+(E7287-E7285)*(F7288-F7285)/(E7288-E7285)</f>
        <v>4.2945666666666673</v>
      </c>
      <c r="G7287" s="98">
        <v>15</v>
      </c>
      <c r="H7287" s="491">
        <f>H7285+(E7287-E7285)*(H7288-H7285)/(E7288-E7285)</f>
        <v>0.40042966666666668</v>
      </c>
      <c r="I7287" s="492">
        <f>I7285+(E7287-E7285)*(I7288-I7285)/(E7288-E7285)</f>
        <v>10.700000000000001</v>
      </c>
      <c r="J7287" s="397">
        <f>J7285+(E7287-E7285)*(J7288-J7285)/(E7288-E7285)</f>
        <v>0.16573333333333332</v>
      </c>
      <c r="K7287" s="469">
        <f t="shared" si="623"/>
        <v>10.724896340514231</v>
      </c>
      <c r="L7287" s="469">
        <f t="shared" si="624"/>
        <v>2.4896340514230175E-2</v>
      </c>
    </row>
    <row r="7288" spans="1:12">
      <c r="A7288" s="480" t="s">
        <v>126</v>
      </c>
      <c r="B7288" s="480">
        <f t="shared" si="620"/>
        <v>8</v>
      </c>
      <c r="C7288" s="480">
        <f t="shared" si="621"/>
        <v>6</v>
      </c>
      <c r="D7288" s="480">
        <f>D7285</f>
        <v>102</v>
      </c>
      <c r="E7288" s="480">
        <f t="shared" si="622"/>
        <v>69</v>
      </c>
      <c r="F7288" s="484">
        <v>4.3074000000000003</v>
      </c>
      <c r="G7288" s="480">
        <v>15</v>
      </c>
      <c r="H7288" s="482">
        <v>0.39702300000000001</v>
      </c>
      <c r="I7288" s="483">
        <v>10.8</v>
      </c>
      <c r="J7288" s="484">
        <v>0.15909999999999999</v>
      </c>
      <c r="K7288" s="469">
        <f t="shared" si="623"/>
        <v>10.849245509705987</v>
      </c>
      <c r="L7288" s="469">
        <f t="shared" si="624"/>
        <v>4.9245509705986734E-2</v>
      </c>
    </row>
    <row r="7289" spans="1:12">
      <c r="A7289" s="98" t="s">
        <v>126</v>
      </c>
      <c r="B7289" s="98">
        <f t="shared" si="620"/>
        <v>8</v>
      </c>
      <c r="C7289" s="98">
        <f t="shared" si="621"/>
        <v>6</v>
      </c>
      <c r="D7289" s="98">
        <f>D7288</f>
        <v>102</v>
      </c>
      <c r="E7289" s="98">
        <f t="shared" si="622"/>
        <v>70</v>
      </c>
      <c r="F7289" s="397">
        <f>F7288+(E7289-E7288)*(F7291-F7288)/(E7291-E7288)</f>
        <v>4.3200666666666665</v>
      </c>
      <c r="G7289" s="98">
        <v>15</v>
      </c>
      <c r="H7289" s="491">
        <f>H7288+(E7289-E7288)*(H7291-H7288)/(E7291-E7288)</f>
        <v>0.393569</v>
      </c>
      <c r="I7289" s="492">
        <f>I7288+(E7289-E7288)*(I7291-I7288)/(E7291-E7288)</f>
        <v>10.933333333333334</v>
      </c>
      <c r="J7289" s="397">
        <f>J7288+(E7289-E7288)*(J7291-J7288)/(E7291-E7288)</f>
        <v>0.15246666666666667</v>
      </c>
      <c r="K7289" s="469">
        <f t="shared" si="623"/>
        <v>10.976643655030419</v>
      </c>
      <c r="L7289" s="469">
        <f t="shared" si="624"/>
        <v>4.331032169708493E-2</v>
      </c>
    </row>
    <row r="7290" spans="1:12">
      <c r="A7290" s="98" t="s">
        <v>126</v>
      </c>
      <c r="B7290" s="98">
        <f t="shared" si="620"/>
        <v>8</v>
      </c>
      <c r="C7290" s="98">
        <f t="shared" si="621"/>
        <v>6</v>
      </c>
      <c r="D7290" s="98">
        <f>D7288</f>
        <v>102</v>
      </c>
      <c r="E7290" s="98">
        <f t="shared" si="622"/>
        <v>71</v>
      </c>
      <c r="F7290" s="397">
        <f>F7288+(E7290-E7288)*(F7291-F7288)/(E7291-E7288)</f>
        <v>4.3327333333333335</v>
      </c>
      <c r="G7290" s="98">
        <v>15</v>
      </c>
      <c r="H7290" s="491">
        <f>H7288+(E7290-E7288)*(H7291-H7288)/(E7291-E7288)</f>
        <v>0.39011499999999999</v>
      </c>
      <c r="I7290" s="492">
        <f>I7288+(E7290-E7288)*(I7291-I7288)/(E7291-E7288)</f>
        <v>11.066666666666666</v>
      </c>
      <c r="J7290" s="397">
        <f>J7288+(E7290-E7288)*(J7291-J7288)/(E7291-E7288)</f>
        <v>0.14583333333333331</v>
      </c>
      <c r="K7290" s="469">
        <f t="shared" si="623"/>
        <v>11.106297715630863</v>
      </c>
      <c r="L7290" s="469">
        <f t="shared" si="624"/>
        <v>3.9631048964196225E-2</v>
      </c>
    </row>
    <row r="7291" spans="1:12">
      <c r="A7291" s="480" t="s">
        <v>126</v>
      </c>
      <c r="B7291" s="480">
        <f t="shared" si="620"/>
        <v>8</v>
      </c>
      <c r="C7291" s="480">
        <f t="shared" si="621"/>
        <v>6</v>
      </c>
      <c r="D7291" s="480">
        <f>D7288</f>
        <v>102</v>
      </c>
      <c r="E7291" s="480">
        <f t="shared" si="622"/>
        <v>72</v>
      </c>
      <c r="F7291" s="484">
        <v>4.3453999999999997</v>
      </c>
      <c r="G7291" s="480">
        <v>15</v>
      </c>
      <c r="H7291" s="482">
        <v>0.38666099999999998</v>
      </c>
      <c r="I7291" s="483">
        <v>11.2</v>
      </c>
      <c r="J7291" s="484">
        <v>0.13919999999999999</v>
      </c>
      <c r="K7291" s="469">
        <f t="shared" si="623"/>
        <v>11.238268147033189</v>
      </c>
      <c r="L7291" s="469">
        <f t="shared" si="624"/>
        <v>3.8268147033189592E-2</v>
      </c>
    </row>
    <row r="7292" spans="1:12">
      <c r="A7292" s="98" t="s">
        <v>126</v>
      </c>
      <c r="B7292" s="98">
        <f t="shared" si="620"/>
        <v>8</v>
      </c>
      <c r="C7292" s="98">
        <f t="shared" si="621"/>
        <v>6</v>
      </c>
      <c r="D7292" s="98">
        <f>D7291</f>
        <v>102</v>
      </c>
      <c r="E7292" s="98">
        <f t="shared" si="622"/>
        <v>73</v>
      </c>
      <c r="F7292" s="397">
        <f>F7291+(E7292-E7291)*(F7294-F7291)/(E7294-E7291)</f>
        <v>4.3579999999999997</v>
      </c>
      <c r="G7292" s="98">
        <v>15</v>
      </c>
      <c r="H7292" s="491">
        <f>H7291+(E7292-E7291)*(H7294-H7291)/(E7294-E7291)</f>
        <v>0.383156</v>
      </c>
      <c r="I7292" s="492">
        <f>I7291+(E7292-E7291)*(I7294-I7291)/(E7294-E7291)</f>
        <v>11.366666666666665</v>
      </c>
      <c r="J7292" s="397">
        <f>J7291+(E7292-E7291)*(J7294-J7291)/(E7294-E7291)</f>
        <v>0.13256666666666667</v>
      </c>
      <c r="K7292" s="469">
        <f t="shared" si="623"/>
        <v>11.373957343745106</v>
      </c>
      <c r="L7292" s="469">
        <f t="shared" si="624"/>
        <v>7.290677078440666E-3</v>
      </c>
    </row>
    <row r="7293" spans="1:12">
      <c r="A7293" s="98" t="s">
        <v>126</v>
      </c>
      <c r="B7293" s="98">
        <f t="shared" ref="B7293:B7356" si="625">INT(D7293/12)</f>
        <v>8</v>
      </c>
      <c r="C7293" s="98">
        <f t="shared" ref="C7293:C7356" si="626">D7293-B7293*12</f>
        <v>6</v>
      </c>
      <c r="D7293" s="98">
        <f>D7291</f>
        <v>102</v>
      </c>
      <c r="E7293" s="98">
        <f t="shared" si="622"/>
        <v>74</v>
      </c>
      <c r="F7293" s="397">
        <f>F7291+(E7293-E7291)*(F7294-F7291)/(E7294-E7291)</f>
        <v>4.3706000000000005</v>
      </c>
      <c r="G7293" s="98">
        <v>15</v>
      </c>
      <c r="H7293" s="491">
        <f>H7291+(E7293-E7291)*(H7294-H7291)/(E7294-E7291)</f>
        <v>0.37965099999999996</v>
      </c>
      <c r="I7293" s="492">
        <f>I7291+(E7293-E7291)*(I7294-I7291)/(E7294-E7291)</f>
        <v>11.533333333333333</v>
      </c>
      <c r="J7293" s="397">
        <f>J7291+(E7293-E7291)*(J7294-J7291)/(E7294-E7291)</f>
        <v>0.12593333333333334</v>
      </c>
      <c r="K7293" s="469">
        <f t="shared" si="623"/>
        <v>11.512151950080471</v>
      </c>
      <c r="L7293" s="469">
        <f t="shared" si="624"/>
        <v>-2.1181383252862673E-2</v>
      </c>
    </row>
    <row r="7294" spans="1:12">
      <c r="A7294" s="480" t="s">
        <v>126</v>
      </c>
      <c r="B7294" s="480">
        <f t="shared" si="625"/>
        <v>8</v>
      </c>
      <c r="C7294" s="480">
        <f t="shared" si="626"/>
        <v>6</v>
      </c>
      <c r="D7294" s="480">
        <f>D7291</f>
        <v>102</v>
      </c>
      <c r="E7294" s="480">
        <f t="shared" si="622"/>
        <v>75</v>
      </c>
      <c r="F7294" s="484">
        <v>4.3832000000000004</v>
      </c>
      <c r="G7294" s="480">
        <v>15</v>
      </c>
      <c r="H7294" s="482">
        <v>0.37614599999999998</v>
      </c>
      <c r="I7294" s="483">
        <v>11.7</v>
      </c>
      <c r="J7294" s="484">
        <v>0.1193</v>
      </c>
      <c r="K7294" s="469">
        <f t="shared" si="623"/>
        <v>11.652922003690058</v>
      </c>
      <c r="L7294" s="469">
        <f t="shared" si="624"/>
        <v>-4.7077996309941028E-2</v>
      </c>
    </row>
    <row r="7295" spans="1:12">
      <c r="A7295" s="98" t="s">
        <v>126</v>
      </c>
      <c r="B7295" s="98">
        <f t="shared" si="625"/>
        <v>8</v>
      </c>
      <c r="C7295" s="98">
        <f t="shared" si="626"/>
        <v>6</v>
      </c>
      <c r="D7295" s="98">
        <f>D7294</f>
        <v>102</v>
      </c>
      <c r="E7295" s="98">
        <f t="shared" si="622"/>
        <v>76</v>
      </c>
      <c r="F7295" s="397">
        <f>F7294+(E7295-E7294)*(F7297-F7294)/(E7297-E7294)</f>
        <v>4.3956666666666671</v>
      </c>
      <c r="G7295" s="98">
        <v>15</v>
      </c>
      <c r="H7295" s="491">
        <f>H7294+(E7295-E7294)*(H7297-H7294)/(E7297-E7294)</f>
        <v>0.372587</v>
      </c>
      <c r="I7295" s="492">
        <f>I7294+(E7295-E7294)*(I7297-I7294)/(E7297-E7294)</f>
        <v>11.833333333333332</v>
      </c>
      <c r="J7295" s="397">
        <f>J7294+(E7295-E7294)*(J7297-J7294)/(E7297-E7294)</f>
        <v>0.11266666666666666</v>
      </c>
      <c r="K7295" s="469">
        <f t="shared" si="623"/>
        <v>11.797691993189959</v>
      </c>
      <c r="L7295" s="469">
        <f t="shared" si="624"/>
        <v>-3.5641340143373057E-2</v>
      </c>
    </row>
    <row r="7296" spans="1:12">
      <c r="A7296" s="98" t="s">
        <v>126</v>
      </c>
      <c r="B7296" s="98">
        <f t="shared" si="625"/>
        <v>8</v>
      </c>
      <c r="C7296" s="98">
        <f t="shared" si="626"/>
        <v>6</v>
      </c>
      <c r="D7296" s="98">
        <f>D7294</f>
        <v>102</v>
      </c>
      <c r="E7296" s="98">
        <f t="shared" si="622"/>
        <v>77</v>
      </c>
      <c r="F7296" s="397">
        <f>F7294+(E7296-E7294)*(F7297-F7294)/(E7297-E7294)</f>
        <v>4.4081333333333337</v>
      </c>
      <c r="G7296" s="98">
        <v>15</v>
      </c>
      <c r="H7296" s="491">
        <f>H7294+(E7296-E7294)*(H7297-H7294)/(E7297-E7294)</f>
        <v>0.36902799999999997</v>
      </c>
      <c r="I7296" s="492">
        <f>I7294+(E7296-E7294)*(I7297-I7294)/(E7297-E7294)</f>
        <v>11.966666666666667</v>
      </c>
      <c r="J7296" s="397">
        <f>J7294+(E7296-E7294)*(J7297-J7294)/(E7297-E7294)</f>
        <v>0.10603333333333334</v>
      </c>
      <c r="K7296" s="469">
        <f t="shared" si="623"/>
        <v>11.945254379974783</v>
      </c>
      <c r="L7296" s="469">
        <f t="shared" si="624"/>
        <v>-2.1412286691884219E-2</v>
      </c>
    </row>
    <row r="7297" spans="1:12">
      <c r="A7297" s="480" t="s">
        <v>126</v>
      </c>
      <c r="B7297" s="480">
        <f t="shared" si="625"/>
        <v>8</v>
      </c>
      <c r="C7297" s="480">
        <f t="shared" si="626"/>
        <v>6</v>
      </c>
      <c r="D7297" s="480">
        <f>D7294</f>
        <v>102</v>
      </c>
      <c r="E7297" s="480">
        <f t="shared" ref="E7297:E7321" si="627">E7296+1</f>
        <v>78</v>
      </c>
      <c r="F7297" s="484">
        <v>4.4206000000000003</v>
      </c>
      <c r="G7297" s="480">
        <v>15</v>
      </c>
      <c r="H7297" s="482">
        <v>0.36546899999999999</v>
      </c>
      <c r="I7297" s="483">
        <v>12.1</v>
      </c>
      <c r="J7297" s="484">
        <v>9.9400000000000002E-2</v>
      </c>
      <c r="K7297" s="469">
        <f t="shared" si="623"/>
        <v>12.095690742580084</v>
      </c>
      <c r="L7297" s="469">
        <f t="shared" si="624"/>
        <v>-4.3092574199157241E-3</v>
      </c>
    </row>
    <row r="7298" spans="1:12">
      <c r="A7298" s="98" t="s">
        <v>126</v>
      </c>
      <c r="B7298" s="98">
        <f t="shared" si="625"/>
        <v>8</v>
      </c>
      <c r="C7298" s="98">
        <f t="shared" si="626"/>
        <v>6</v>
      </c>
      <c r="D7298" s="98">
        <f>D7297</f>
        <v>102</v>
      </c>
      <c r="E7298" s="98">
        <f t="shared" si="627"/>
        <v>79</v>
      </c>
      <c r="F7298" s="397">
        <f>F7297+(E7298-E7297)*(F7300-F7297)/(E7300-E7297)</f>
        <v>4.4329666666666672</v>
      </c>
      <c r="G7298" s="98">
        <v>15</v>
      </c>
      <c r="H7298" s="491">
        <f>H7297+(E7298-E7297)*(H7300-H7297)/(E7300-E7297)</f>
        <v>0.36185166666666668</v>
      </c>
      <c r="I7298" s="492">
        <f>I7297+(E7298-E7297)*(I7300-I7297)/(E7300-E7297)</f>
        <v>12.266666666666666</v>
      </c>
      <c r="J7298" s="397">
        <f>J7297+(E7298-E7297)*(J7300-J7297)/(E7300-E7297)</f>
        <v>9.2766666666666664E-2</v>
      </c>
      <c r="K7298" s="469">
        <f t="shared" si="623"/>
        <v>12.25078416109732</v>
      </c>
      <c r="L7298" s="469">
        <f t="shared" si="624"/>
        <v>-1.5882505569345895E-2</v>
      </c>
    </row>
    <row r="7299" spans="1:12">
      <c r="A7299" s="98" t="s">
        <v>126</v>
      </c>
      <c r="B7299" s="98">
        <f t="shared" si="625"/>
        <v>8</v>
      </c>
      <c r="C7299" s="98">
        <f t="shared" si="626"/>
        <v>6</v>
      </c>
      <c r="D7299" s="98">
        <f>D7297</f>
        <v>102</v>
      </c>
      <c r="E7299" s="98">
        <f t="shared" si="627"/>
        <v>80</v>
      </c>
      <c r="F7299" s="397">
        <f>F7297+(E7299-E7297)*(F7300-F7297)/(E7300-E7297)</f>
        <v>4.4453333333333331</v>
      </c>
      <c r="G7299" s="98">
        <v>15</v>
      </c>
      <c r="H7299" s="491">
        <f>H7297+(E7299-E7297)*(H7300-H7297)/(E7300-E7297)</f>
        <v>0.35823433333333332</v>
      </c>
      <c r="I7299" s="492">
        <f>I7297+(E7299-E7297)*(I7300-I7297)/(E7300-E7297)</f>
        <v>12.433333333333334</v>
      </c>
      <c r="J7299" s="397">
        <f>J7297+(E7299-E7297)*(J7300-J7297)/(E7300-E7297)</f>
        <v>8.613333333333334E-2</v>
      </c>
      <c r="K7299" s="469">
        <f t="shared" si="623"/>
        <v>12.409009745017926</v>
      </c>
      <c r="L7299" s="469">
        <f t="shared" si="624"/>
        <v>-2.4323588315407818E-2</v>
      </c>
    </row>
    <row r="7300" spans="1:12">
      <c r="A7300" s="480" t="s">
        <v>126</v>
      </c>
      <c r="B7300" s="480">
        <f t="shared" si="625"/>
        <v>8</v>
      </c>
      <c r="C7300" s="480">
        <f t="shared" si="626"/>
        <v>6</v>
      </c>
      <c r="D7300" s="480">
        <f>D7297</f>
        <v>102</v>
      </c>
      <c r="E7300" s="480">
        <f t="shared" si="627"/>
        <v>81</v>
      </c>
      <c r="F7300" s="484">
        <v>4.4577</v>
      </c>
      <c r="G7300" s="480">
        <v>15</v>
      </c>
      <c r="H7300" s="482">
        <v>0.35461700000000002</v>
      </c>
      <c r="I7300" s="483">
        <v>12.6</v>
      </c>
      <c r="J7300" s="484">
        <v>7.9500000000000001E-2</v>
      </c>
      <c r="K7300" s="469">
        <f t="shared" si="623"/>
        <v>12.570463344960901</v>
      </c>
      <c r="L7300" s="469">
        <f t="shared" si="624"/>
        <v>-2.9536655039098747E-2</v>
      </c>
    </row>
    <row r="7301" spans="1:12">
      <c r="A7301" s="98" t="s">
        <v>126</v>
      </c>
      <c r="B7301" s="98">
        <f t="shared" si="625"/>
        <v>8</v>
      </c>
      <c r="C7301" s="98">
        <f t="shared" si="626"/>
        <v>6</v>
      </c>
      <c r="D7301" s="98">
        <f>D7300</f>
        <v>102</v>
      </c>
      <c r="E7301" s="98">
        <f t="shared" si="627"/>
        <v>82</v>
      </c>
      <c r="F7301" s="397">
        <f>F7300+(E7301-E7300)*(F7303-F7300)/(E7303-E7300)</f>
        <v>4.4699666666666671</v>
      </c>
      <c r="G7301" s="98">
        <v>15</v>
      </c>
      <c r="H7301" s="491">
        <f>H7300+(E7301-E7300)*(H7303-H7300)/(E7303-E7300)</f>
        <v>0.35093800000000003</v>
      </c>
      <c r="I7301" s="492">
        <f>I7300+(E7301-E7300)*(I7303-I7300)/(E7303-E7300)</f>
        <v>12.766666666666666</v>
      </c>
      <c r="J7301" s="397">
        <f>J7300+(E7301-E7300)*(J7303-J7300)/(E7303-E7300)</f>
        <v>7.2900000000000006E-2</v>
      </c>
      <c r="K7301" s="469">
        <f t="shared" si="623"/>
        <v>12.737197643648356</v>
      </c>
      <c r="L7301" s="469">
        <f t="shared" si="624"/>
        <v>-2.946902301830967E-2</v>
      </c>
    </row>
    <row r="7302" spans="1:12">
      <c r="A7302" s="98" t="s">
        <v>126</v>
      </c>
      <c r="B7302" s="98">
        <f t="shared" si="625"/>
        <v>8</v>
      </c>
      <c r="C7302" s="98">
        <f t="shared" si="626"/>
        <v>6</v>
      </c>
      <c r="D7302" s="98">
        <f>D7300</f>
        <v>102</v>
      </c>
      <c r="E7302" s="98">
        <f t="shared" si="627"/>
        <v>83</v>
      </c>
      <c r="F7302" s="397">
        <f>F7300+(E7302-E7300)*(F7303-F7300)/(E7303-E7300)</f>
        <v>4.4822333333333333</v>
      </c>
      <c r="G7302" s="98">
        <v>15</v>
      </c>
      <c r="H7302" s="491">
        <f>H7300+(E7302-E7300)*(H7303-H7300)/(E7303-E7300)</f>
        <v>0.34725899999999998</v>
      </c>
      <c r="I7302" s="492">
        <f>I7300+(E7302-E7300)*(I7303-I7300)/(E7303-E7300)</f>
        <v>12.933333333333334</v>
      </c>
      <c r="J7302" s="397">
        <f>J7300+(E7302-E7300)*(J7303-J7300)/(E7303-E7300)</f>
        <v>6.6299999999999998E-2</v>
      </c>
      <c r="K7302" s="469">
        <f t="shared" si="623"/>
        <v>12.907464841324007</v>
      </c>
      <c r="L7302" s="469">
        <f t="shared" si="624"/>
        <v>-2.5868492009326616E-2</v>
      </c>
    </row>
    <row r="7303" spans="1:12">
      <c r="A7303" s="480" t="s">
        <v>126</v>
      </c>
      <c r="B7303" s="480">
        <f t="shared" si="625"/>
        <v>8</v>
      </c>
      <c r="C7303" s="480">
        <f t="shared" si="626"/>
        <v>6</v>
      </c>
      <c r="D7303" s="480">
        <f>D7300</f>
        <v>102</v>
      </c>
      <c r="E7303" s="480">
        <f t="shared" si="627"/>
        <v>84</v>
      </c>
      <c r="F7303" s="484">
        <v>4.4945000000000004</v>
      </c>
      <c r="G7303" s="480">
        <v>15</v>
      </c>
      <c r="H7303" s="482">
        <v>0.34358</v>
      </c>
      <c r="I7303" s="483">
        <v>13.1</v>
      </c>
      <c r="J7303" s="484">
        <v>5.9700000000000003E-2</v>
      </c>
      <c r="K7303" s="469">
        <f t="shared" si="623"/>
        <v>13.081378427149428</v>
      </c>
      <c r="L7303" s="469">
        <f t="shared" si="624"/>
        <v>-1.8621572850571866E-2</v>
      </c>
    </row>
    <row r="7304" spans="1:12">
      <c r="A7304" s="98" t="s">
        <v>126</v>
      </c>
      <c r="B7304" s="98">
        <f t="shared" si="625"/>
        <v>8</v>
      </c>
      <c r="C7304" s="98">
        <f t="shared" si="626"/>
        <v>6</v>
      </c>
      <c r="D7304" s="98">
        <f>D7303</f>
        <v>102</v>
      </c>
      <c r="E7304" s="98">
        <f t="shared" si="627"/>
        <v>85</v>
      </c>
      <c r="F7304" s="397">
        <f>F7303+(E7304-E7303)*(F7306-F7303)/(E7306-E7303)</f>
        <v>4.5066666666666668</v>
      </c>
      <c r="G7304" s="98">
        <v>15</v>
      </c>
      <c r="H7304" s="491">
        <f>H7303+(E7304-E7303)*(H7306-H7303)/(E7306-E7303)</f>
        <v>0.33983533333333332</v>
      </c>
      <c r="I7304" s="492">
        <f>I7303+(E7304-E7303)*(I7306-I7303)/(E7306-E7303)</f>
        <v>13.266666666666666</v>
      </c>
      <c r="J7304" s="397">
        <f>J7303+(E7304-E7303)*(J7306-J7303)/(E7306-E7303)</f>
        <v>5.3066666666666672E-2</v>
      </c>
      <c r="K7304" s="469">
        <f t="shared" si="623"/>
        <v>13.261324602307393</v>
      </c>
      <c r="L7304" s="469">
        <f t="shared" si="624"/>
        <v>-5.3420643592723138E-3</v>
      </c>
    </row>
    <row r="7305" spans="1:12">
      <c r="A7305" s="98" t="s">
        <v>126</v>
      </c>
      <c r="B7305" s="98">
        <f t="shared" si="625"/>
        <v>8</v>
      </c>
      <c r="C7305" s="98">
        <f t="shared" si="626"/>
        <v>6</v>
      </c>
      <c r="D7305" s="98">
        <f>D7303</f>
        <v>102</v>
      </c>
      <c r="E7305" s="98">
        <f t="shared" si="627"/>
        <v>86</v>
      </c>
      <c r="F7305" s="397">
        <f>F7303+(E7305-E7303)*(F7306-F7303)/(E7306-E7303)</f>
        <v>4.5188333333333333</v>
      </c>
      <c r="G7305" s="98">
        <v>15</v>
      </c>
      <c r="H7305" s="491">
        <f>H7303+(E7305-E7303)*(H7306-H7303)/(E7306-E7303)</f>
        <v>0.33609066666666665</v>
      </c>
      <c r="I7305" s="492">
        <f>I7303+(E7305-E7303)*(I7306-I7303)/(E7306-E7303)</f>
        <v>13.433333333333334</v>
      </c>
      <c r="J7305" s="397">
        <f>J7303+(E7305-E7303)*(J7306-J7303)/(E7306-E7303)</f>
        <v>4.6433333333333333E-2</v>
      </c>
      <c r="K7305" s="469">
        <f t="shared" si="623"/>
        <v>13.44528063855785</v>
      </c>
      <c r="L7305" s="469">
        <f t="shared" si="624"/>
        <v>1.1947305224516924E-2</v>
      </c>
    </row>
    <row r="7306" spans="1:12">
      <c r="A7306" s="480" t="s">
        <v>126</v>
      </c>
      <c r="B7306" s="480">
        <f t="shared" si="625"/>
        <v>8</v>
      </c>
      <c r="C7306" s="480">
        <f t="shared" si="626"/>
        <v>6</v>
      </c>
      <c r="D7306" s="480">
        <f>D7303</f>
        <v>102</v>
      </c>
      <c r="E7306" s="480">
        <f t="shared" si="627"/>
        <v>87</v>
      </c>
      <c r="F7306" s="484">
        <v>4.5309999999999997</v>
      </c>
      <c r="G7306" s="480">
        <v>15</v>
      </c>
      <c r="H7306" s="482">
        <v>0.33234599999999997</v>
      </c>
      <c r="I7306" s="483">
        <v>13.6</v>
      </c>
      <c r="J7306" s="484">
        <v>3.9800000000000002E-2</v>
      </c>
      <c r="K7306" s="469">
        <f t="shared" si="623"/>
        <v>13.63338207771419</v>
      </c>
      <c r="L7306" s="469">
        <f t="shared" si="624"/>
        <v>3.3382077714190217E-2</v>
      </c>
    </row>
    <row r="7307" spans="1:12">
      <c r="A7307" s="98" t="s">
        <v>126</v>
      </c>
      <c r="B7307" s="98">
        <f t="shared" si="625"/>
        <v>8</v>
      </c>
      <c r="C7307" s="98">
        <f t="shared" si="626"/>
        <v>6</v>
      </c>
      <c r="D7307" s="98">
        <f>D7306</f>
        <v>102</v>
      </c>
      <c r="E7307" s="98">
        <f t="shared" si="627"/>
        <v>88</v>
      </c>
      <c r="F7307" s="397">
        <f>F7306+(E7307-E7306)*(F7309-F7306)/(E7309-E7306)</f>
        <v>4.5430666666666664</v>
      </c>
      <c r="G7307" s="98">
        <v>15</v>
      </c>
      <c r="H7307" s="491">
        <f>H7306+(E7307-E7306)*(H7309-H7306)/(E7309-E7306)</f>
        <v>0.32853133333333334</v>
      </c>
      <c r="I7307" s="492">
        <f>I7306+(E7307-E7306)*(I7309-I7306)/(E7309-E7306)</f>
        <v>13.799999999999999</v>
      </c>
      <c r="J7307" s="397">
        <f>J7306+(E7307-E7306)*(J7309-J7306)/(E7309-E7306)</f>
        <v>3.3166666666666671E-2</v>
      </c>
      <c r="K7307" s="469">
        <f t="shared" ref="K7307:K7370" si="628">F7307/H7307</f>
        <v>13.828412104781481</v>
      </c>
      <c r="L7307" s="469">
        <f t="shared" ref="L7307:L7370" si="629">K7307-I7307</f>
        <v>2.8412104781482483E-2</v>
      </c>
    </row>
    <row r="7308" spans="1:12">
      <c r="A7308" s="98" t="s">
        <v>126</v>
      </c>
      <c r="B7308" s="98">
        <f t="shared" si="625"/>
        <v>8</v>
      </c>
      <c r="C7308" s="98">
        <f t="shared" si="626"/>
        <v>6</v>
      </c>
      <c r="D7308" s="98">
        <f>D7306</f>
        <v>102</v>
      </c>
      <c r="E7308" s="98">
        <f t="shared" si="627"/>
        <v>89</v>
      </c>
      <c r="F7308" s="397">
        <f>F7306+(E7308-E7306)*(F7309-F7306)/(E7309-E7306)</f>
        <v>4.555133333333333</v>
      </c>
      <c r="G7308" s="98">
        <v>15</v>
      </c>
      <c r="H7308" s="491">
        <f>H7306+(E7308-E7306)*(H7309-H7306)/(E7309-E7306)</f>
        <v>0.32471666666666665</v>
      </c>
      <c r="I7308" s="492">
        <f>I7306+(E7308-E7306)*(I7309-I7306)/(E7309-E7306)</f>
        <v>14</v>
      </c>
      <c r="J7308" s="397">
        <f>J7306+(E7308-E7306)*(J7309-J7306)/(E7309-E7306)</f>
        <v>2.6533333333333332E-2</v>
      </c>
      <c r="K7308" s="469">
        <f t="shared" si="628"/>
        <v>14.028024431555714</v>
      </c>
      <c r="L7308" s="469">
        <f t="shared" si="629"/>
        <v>2.8024431555714102E-2</v>
      </c>
    </row>
    <row r="7309" spans="1:12">
      <c r="A7309" s="480" t="s">
        <v>126</v>
      </c>
      <c r="B7309" s="480">
        <f t="shared" si="625"/>
        <v>8</v>
      </c>
      <c r="C7309" s="480">
        <f t="shared" si="626"/>
        <v>6</v>
      </c>
      <c r="D7309" s="480">
        <f>D7306</f>
        <v>102</v>
      </c>
      <c r="E7309" s="480">
        <f t="shared" si="627"/>
        <v>90</v>
      </c>
      <c r="F7309" s="484">
        <v>4.5671999999999997</v>
      </c>
      <c r="G7309" s="480">
        <v>15</v>
      </c>
      <c r="H7309" s="482">
        <v>0.32090200000000002</v>
      </c>
      <c r="I7309" s="483">
        <v>14.2</v>
      </c>
      <c r="J7309" s="484">
        <v>1.9900000000000001E-2</v>
      </c>
      <c r="K7309" s="469">
        <f t="shared" si="628"/>
        <v>14.232382471907309</v>
      </c>
      <c r="L7309" s="469">
        <f t="shared" si="629"/>
        <v>3.2382471907309807E-2</v>
      </c>
    </row>
    <row r="7310" spans="1:12">
      <c r="A7310" s="98" t="s">
        <v>126</v>
      </c>
      <c r="B7310" s="98">
        <f t="shared" si="625"/>
        <v>8</v>
      </c>
      <c r="C7310" s="98">
        <f t="shared" si="626"/>
        <v>6</v>
      </c>
      <c r="D7310" s="98">
        <f>D7309</f>
        <v>102</v>
      </c>
      <c r="E7310" s="98">
        <f t="shared" si="627"/>
        <v>91</v>
      </c>
      <c r="F7310" s="397">
        <f>F7309+(E7310-E7309)*(F7312-F7309)/(E7312-E7309)</f>
        <v>4.5791666666666666</v>
      </c>
      <c r="G7310" s="98">
        <v>15</v>
      </c>
      <c r="H7310" s="491">
        <f>H7309+(E7310-E7309)*(H7312-H7309)/(E7312-E7309)</f>
        <v>0.31701333333333337</v>
      </c>
      <c r="I7310" s="492">
        <f>I7309+(E7310-E7309)*(I7312-I7309)/(E7312-E7309)</f>
        <v>14.433333333333334</v>
      </c>
      <c r="J7310" s="397">
        <f>J7309+(E7310-E7309)*(J7312-J7309)/(E7312-E7309)</f>
        <v>1.3266666666666666E-2</v>
      </c>
      <c r="K7310" s="469">
        <f t="shared" si="628"/>
        <v>14.44471315612382</v>
      </c>
      <c r="L7310" s="469">
        <f t="shared" si="629"/>
        <v>1.1379822790486216E-2</v>
      </c>
    </row>
    <row r="7311" spans="1:12">
      <c r="A7311" s="98" t="s">
        <v>126</v>
      </c>
      <c r="B7311" s="98">
        <f t="shared" si="625"/>
        <v>8</v>
      </c>
      <c r="C7311" s="98">
        <f t="shared" si="626"/>
        <v>6</v>
      </c>
      <c r="D7311" s="98">
        <f>D7309</f>
        <v>102</v>
      </c>
      <c r="E7311" s="98">
        <f t="shared" si="627"/>
        <v>92</v>
      </c>
      <c r="F7311" s="397">
        <f>F7309+(E7311-E7309)*(F7312-F7309)/(E7312-E7309)</f>
        <v>4.5911333333333335</v>
      </c>
      <c r="G7311" s="98">
        <v>15</v>
      </c>
      <c r="H7311" s="491">
        <f>H7309+(E7311-E7309)*(H7312-H7309)/(E7312-E7309)</f>
        <v>0.31312466666666666</v>
      </c>
      <c r="I7311" s="492">
        <f>I7309+(E7311-E7309)*(I7312-I7309)/(E7312-E7309)</f>
        <v>14.666666666666666</v>
      </c>
      <c r="J7311" s="397">
        <f>J7309+(E7311-E7309)*(J7312-J7309)/(E7312-E7309)</f>
        <v>6.6333333333333331E-3</v>
      </c>
      <c r="K7311" s="469">
        <f t="shared" si="628"/>
        <v>14.662317671129923</v>
      </c>
      <c r="L7311" s="469">
        <f t="shared" si="629"/>
        <v>-4.3489955367430611E-3</v>
      </c>
    </row>
    <row r="7312" spans="1:12">
      <c r="A7312" s="480" t="s">
        <v>126</v>
      </c>
      <c r="B7312" s="480">
        <f t="shared" si="625"/>
        <v>8</v>
      </c>
      <c r="C7312" s="480">
        <f t="shared" si="626"/>
        <v>6</v>
      </c>
      <c r="D7312" s="480">
        <f>D7309</f>
        <v>102</v>
      </c>
      <c r="E7312" s="480">
        <f t="shared" si="627"/>
        <v>93</v>
      </c>
      <c r="F7312" s="484">
        <v>4.6031000000000004</v>
      </c>
      <c r="G7312" s="480">
        <v>15</v>
      </c>
      <c r="H7312" s="482">
        <v>0.30923600000000001</v>
      </c>
      <c r="I7312" s="483">
        <v>14.9</v>
      </c>
      <c r="J7312" s="484">
        <v>0</v>
      </c>
      <c r="K7312" s="469">
        <f t="shared" si="628"/>
        <v>14.885394973418361</v>
      </c>
      <c r="L7312" s="469">
        <f t="shared" si="629"/>
        <v>-1.4605026581639535E-2</v>
      </c>
    </row>
    <row r="7313" spans="1:12">
      <c r="A7313" s="98" t="s">
        <v>126</v>
      </c>
      <c r="B7313" s="98">
        <f t="shared" si="625"/>
        <v>8</v>
      </c>
      <c r="C7313" s="98">
        <f t="shared" si="626"/>
        <v>6</v>
      </c>
      <c r="D7313" s="98">
        <f>D7312</f>
        <v>102</v>
      </c>
      <c r="E7313" s="98">
        <f t="shared" si="627"/>
        <v>94</v>
      </c>
      <c r="F7313" s="397">
        <f>F7312+(E7313-E7312)*(F7315-F7312)/(E7315-E7312)</f>
        <v>4.6150000000000002</v>
      </c>
      <c r="G7313" s="98">
        <v>15</v>
      </c>
      <c r="H7313" s="491">
        <f>H7312+(E7313-E7312)*(H7315-H7312)/(E7315-E7312)</f>
        <v>0.30526900000000001</v>
      </c>
      <c r="I7313" s="492">
        <f>I7312+(E7313-E7312)*(I7315-I7312)/(E7315-E7312)</f>
        <v>15.133333333333333</v>
      </c>
      <c r="J7313" s="493">
        <f>J7312+(E7313-E7312)*(J7315-J7312)/(E7315-E7312)</f>
        <v>0</v>
      </c>
      <c r="K7313" s="469">
        <f t="shared" si="628"/>
        <v>15.117814124591753</v>
      </c>
      <c r="L7313" s="469">
        <f t="shared" si="629"/>
        <v>-1.551920874157986E-2</v>
      </c>
    </row>
    <row r="7314" spans="1:12">
      <c r="A7314" s="98" t="s">
        <v>126</v>
      </c>
      <c r="B7314" s="98">
        <f t="shared" si="625"/>
        <v>8</v>
      </c>
      <c r="C7314" s="98">
        <f t="shared" si="626"/>
        <v>6</v>
      </c>
      <c r="D7314" s="98">
        <f>D7312</f>
        <v>102</v>
      </c>
      <c r="E7314" s="98">
        <f t="shared" si="627"/>
        <v>95</v>
      </c>
      <c r="F7314" s="397">
        <f>F7312+(E7314-E7312)*(F7315-F7312)/(E7315-E7312)</f>
        <v>4.6269</v>
      </c>
      <c r="G7314" s="98">
        <v>15</v>
      </c>
      <c r="H7314" s="491">
        <f>H7312+(E7314-E7312)*(H7315-H7312)/(E7315-E7312)</f>
        <v>0.30130200000000001</v>
      </c>
      <c r="I7314" s="492">
        <f>I7312+(E7314-E7312)*(I7315-I7312)/(E7315-E7312)</f>
        <v>15.366666666666667</v>
      </c>
      <c r="J7314" s="493">
        <f>J7312+(E7314-E7312)*(J7315-J7312)/(E7315-E7312)</f>
        <v>0</v>
      </c>
      <c r="K7314" s="469">
        <f t="shared" si="628"/>
        <v>15.356353426130593</v>
      </c>
      <c r="L7314" s="469">
        <f t="shared" si="629"/>
        <v>-1.031324053607463E-2</v>
      </c>
    </row>
    <row r="7315" spans="1:12">
      <c r="A7315" s="480" t="s">
        <v>126</v>
      </c>
      <c r="B7315" s="480">
        <f t="shared" si="625"/>
        <v>8</v>
      </c>
      <c r="C7315" s="480">
        <f t="shared" si="626"/>
        <v>6</v>
      </c>
      <c r="D7315" s="480">
        <f>D7312</f>
        <v>102</v>
      </c>
      <c r="E7315" s="480">
        <f t="shared" si="627"/>
        <v>96</v>
      </c>
      <c r="F7315" s="484">
        <v>4.6387999999999998</v>
      </c>
      <c r="G7315" s="480">
        <v>15</v>
      </c>
      <c r="H7315" s="482">
        <v>0.29733500000000002</v>
      </c>
      <c r="I7315" s="483">
        <v>15.6</v>
      </c>
      <c r="J7315" s="493">
        <v>0</v>
      </c>
      <c r="K7315" s="469">
        <f t="shared" si="628"/>
        <v>15.601257840482955</v>
      </c>
      <c r="L7315" s="469">
        <f t="shared" si="629"/>
        <v>1.2578404829550749E-3</v>
      </c>
    </row>
    <row r="7316" spans="1:12">
      <c r="A7316" s="98" t="s">
        <v>126</v>
      </c>
      <c r="B7316" s="98">
        <f t="shared" si="625"/>
        <v>8</v>
      </c>
      <c r="C7316" s="98">
        <f t="shared" si="626"/>
        <v>6</v>
      </c>
      <c r="D7316" s="98">
        <f>D7315</f>
        <v>102</v>
      </c>
      <c r="E7316" s="98">
        <f t="shared" si="627"/>
        <v>97</v>
      </c>
      <c r="F7316" s="397">
        <f>F7315+(E7316-E7315)*(F7318-F7315)/(E7318-E7315)</f>
        <v>4.6505999999999998</v>
      </c>
      <c r="G7316" s="98">
        <v>15</v>
      </c>
      <c r="H7316" s="491">
        <f>H7315+(E7316-E7315)*(H7318-H7315)/(E7318-E7315)</f>
        <v>0.29328500000000002</v>
      </c>
      <c r="I7316" s="492">
        <f>I7315+(E7316-E7315)*(I7318-I7315)/(E7318-E7315)</f>
        <v>15.866666666666665</v>
      </c>
      <c r="J7316" s="493">
        <f>J7315+(E7316-E7315)*(J7318-J7315)/(E7318-E7315)</f>
        <v>0</v>
      </c>
      <c r="K7316" s="469">
        <f t="shared" si="628"/>
        <v>15.856930971580542</v>
      </c>
      <c r="L7316" s="469">
        <f t="shared" si="629"/>
        <v>-9.7356950861229308E-3</v>
      </c>
    </row>
    <row r="7317" spans="1:12">
      <c r="A7317" s="98" t="s">
        <v>126</v>
      </c>
      <c r="B7317" s="98">
        <f t="shared" si="625"/>
        <v>8</v>
      </c>
      <c r="C7317" s="98">
        <f t="shared" si="626"/>
        <v>6</v>
      </c>
      <c r="D7317" s="98">
        <f>D7315</f>
        <v>102</v>
      </c>
      <c r="E7317" s="98">
        <f t="shared" si="627"/>
        <v>98</v>
      </c>
      <c r="F7317" s="397">
        <f>F7315+(E7317-E7315)*(F7318-F7315)/(E7318-E7315)</f>
        <v>4.6623999999999999</v>
      </c>
      <c r="G7317" s="98">
        <v>15</v>
      </c>
      <c r="H7317" s="491">
        <f>H7315+(E7317-E7315)*(H7318-H7315)/(E7318-E7315)</f>
        <v>0.28923500000000002</v>
      </c>
      <c r="I7317" s="492">
        <f>I7315+(E7317-E7315)*(I7318-I7315)/(E7318-E7315)</f>
        <v>16.133333333333333</v>
      </c>
      <c r="J7317" s="493">
        <f>J7315+(E7317-E7315)*(J7318-J7315)/(E7318-E7315)</f>
        <v>0</v>
      </c>
      <c r="K7317" s="469">
        <f t="shared" si="628"/>
        <v>16.119764205576779</v>
      </c>
      <c r="L7317" s="469">
        <f t="shared" si="629"/>
        <v>-1.3569127756554167E-2</v>
      </c>
    </row>
    <row r="7318" spans="1:12">
      <c r="A7318" s="480" t="s">
        <v>126</v>
      </c>
      <c r="B7318" s="480">
        <f t="shared" si="625"/>
        <v>8</v>
      </c>
      <c r="C7318" s="480">
        <f t="shared" si="626"/>
        <v>6</v>
      </c>
      <c r="D7318" s="480">
        <f>D7315</f>
        <v>102</v>
      </c>
      <c r="E7318" s="480">
        <f t="shared" si="627"/>
        <v>99</v>
      </c>
      <c r="F7318" s="484">
        <v>4.6741999999999999</v>
      </c>
      <c r="G7318" s="480">
        <v>15</v>
      </c>
      <c r="H7318" s="482">
        <v>0.28518500000000002</v>
      </c>
      <c r="I7318" s="483">
        <v>16.399999999999999</v>
      </c>
      <c r="J7318" s="493">
        <v>0</v>
      </c>
      <c r="K7318" s="469">
        <f t="shared" si="628"/>
        <v>16.390062590949732</v>
      </c>
      <c r="L7318" s="469">
        <f t="shared" si="629"/>
        <v>-9.9374090502664103E-3</v>
      </c>
    </row>
    <row r="7319" spans="1:12">
      <c r="A7319" s="98" t="s">
        <v>126</v>
      </c>
      <c r="B7319" s="98">
        <f t="shared" si="625"/>
        <v>8</v>
      </c>
      <c r="C7319" s="98">
        <f t="shared" si="626"/>
        <v>6</v>
      </c>
      <c r="D7319" s="98">
        <f>D7318</f>
        <v>102</v>
      </c>
      <c r="E7319" s="98">
        <f t="shared" si="627"/>
        <v>100</v>
      </c>
      <c r="F7319" s="397">
        <f>F7318+(E7319-E7318)*(F7321-F7318)/(E7321-E7318)</f>
        <v>4.6859000000000002</v>
      </c>
      <c r="G7319" s="98">
        <v>15</v>
      </c>
      <c r="H7319" s="491">
        <f>H7318+(E7319-E7318)*(H7321-H7318)/(E7321-E7318)</f>
        <v>0.28104699999999999</v>
      </c>
      <c r="I7319" s="492">
        <f>I7318+(E7319-E7318)*(I7321-I7318)/(E7321-E7318)</f>
        <v>16.7</v>
      </c>
      <c r="J7319" s="493">
        <f>J7318+(E7319-E7318)*(J7321-J7318)/(E7321-E7318)</f>
        <v>0</v>
      </c>
      <c r="K7319" s="469">
        <f t="shared" si="628"/>
        <v>16.673011987318848</v>
      </c>
      <c r="L7319" s="469">
        <f t="shared" si="629"/>
        <v>-2.6988012681151474E-2</v>
      </c>
    </row>
    <row r="7320" spans="1:12">
      <c r="A7320" s="98" t="s">
        <v>126</v>
      </c>
      <c r="B7320" s="98">
        <f t="shared" si="625"/>
        <v>8</v>
      </c>
      <c r="C7320" s="98">
        <f t="shared" si="626"/>
        <v>6</v>
      </c>
      <c r="D7320" s="98">
        <f>D7318</f>
        <v>102</v>
      </c>
      <c r="E7320" s="98">
        <f t="shared" si="627"/>
        <v>101</v>
      </c>
      <c r="F7320" s="397">
        <f>F7318+(E7320-E7318)*(F7321-F7318)/(E7321-E7318)</f>
        <v>4.6975999999999996</v>
      </c>
      <c r="G7320" s="98">
        <v>15</v>
      </c>
      <c r="H7320" s="491">
        <f>H7318+(E7320-E7318)*(H7321-H7318)/(E7321-E7318)</f>
        <v>0.27690900000000002</v>
      </c>
      <c r="I7320" s="492">
        <f>I7318+(E7320-E7318)*(I7321-I7318)/(E7321-E7318)</f>
        <v>17</v>
      </c>
      <c r="J7320" s="493">
        <f>J7318+(E7320-E7318)*(J7321-J7318)/(E7321-E7318)</f>
        <v>0</v>
      </c>
      <c r="K7320" s="469">
        <f t="shared" si="628"/>
        <v>16.964417913466153</v>
      </c>
      <c r="L7320" s="469">
        <f t="shared" si="629"/>
        <v>-3.5582086533846535E-2</v>
      </c>
    </row>
    <row r="7321" spans="1:12">
      <c r="A7321" s="480" t="s">
        <v>126</v>
      </c>
      <c r="B7321" s="480">
        <f t="shared" si="625"/>
        <v>8</v>
      </c>
      <c r="C7321" s="480">
        <f t="shared" si="626"/>
        <v>6</v>
      </c>
      <c r="D7321" s="480">
        <f>D7318</f>
        <v>102</v>
      </c>
      <c r="E7321" s="480">
        <f t="shared" si="627"/>
        <v>102</v>
      </c>
      <c r="F7321" s="484">
        <v>4.7092999999999998</v>
      </c>
      <c r="G7321" s="480">
        <v>15</v>
      </c>
      <c r="H7321" s="482">
        <v>0.27277099999999999</v>
      </c>
      <c r="I7321" s="483">
        <v>17.3</v>
      </c>
      <c r="J7321" s="493">
        <v>0</v>
      </c>
      <c r="K7321" s="469">
        <f t="shared" si="628"/>
        <v>17.2646652320078</v>
      </c>
      <c r="L7321" s="469">
        <f t="shared" si="629"/>
        <v>-3.5334767992200256E-2</v>
      </c>
    </row>
    <row r="7322" spans="1:12">
      <c r="A7322" s="480" t="s">
        <v>126</v>
      </c>
      <c r="B7322" s="480">
        <f t="shared" si="625"/>
        <v>9</v>
      </c>
      <c r="C7322" s="480">
        <f t="shared" si="626"/>
        <v>0</v>
      </c>
      <c r="D7322" s="480">
        <v>108</v>
      </c>
      <c r="E7322" s="480">
        <v>12</v>
      </c>
      <c r="F7322" s="484">
        <v>3.5062000000000002</v>
      </c>
      <c r="G7322" s="480">
        <v>15</v>
      </c>
      <c r="H7322" s="482">
        <v>0.55323500000000003</v>
      </c>
      <c r="I7322" s="483">
        <v>6.3</v>
      </c>
      <c r="J7322" s="484">
        <v>0.51439999999999997</v>
      </c>
      <c r="K7322" s="469">
        <f t="shared" si="628"/>
        <v>6.3376322900756463</v>
      </c>
      <c r="L7322" s="469">
        <f t="shared" si="629"/>
        <v>3.7632290075646502E-2</v>
      </c>
    </row>
    <row r="7323" spans="1:12">
      <c r="A7323" s="98" t="s">
        <v>126</v>
      </c>
      <c r="B7323" s="98">
        <f t="shared" si="625"/>
        <v>9</v>
      </c>
      <c r="C7323" s="98">
        <f t="shared" si="626"/>
        <v>0</v>
      </c>
      <c r="D7323" s="98">
        <f>D7322</f>
        <v>108</v>
      </c>
      <c r="E7323" s="98">
        <f>E7322+1</f>
        <v>13</v>
      </c>
      <c r="F7323" s="397">
        <f>F7322+(E7323-E7322)*(F7325-F7322)/(E7325-E7322)</f>
        <v>3.5217666666666667</v>
      </c>
      <c r="G7323" s="98">
        <v>15</v>
      </c>
      <c r="H7323" s="491">
        <f>H7322+(E7323-E7322)*(H7325-H7322)/(E7325-E7322)</f>
        <v>0.55062466666666665</v>
      </c>
      <c r="I7323" s="492">
        <f>I7322+(E7323-E7322)*(I7325-I7322)/(E7325-E7322)</f>
        <v>6.3666666666666663</v>
      </c>
      <c r="J7323" s="397">
        <f>J7322+(E7323-E7322)*(J7325-J7322)/(E7325-E7322)</f>
        <v>0.50849999999999995</v>
      </c>
      <c r="K7323" s="469">
        <f t="shared" si="628"/>
        <v>6.3959478749589866</v>
      </c>
      <c r="L7323" s="469">
        <f t="shared" si="629"/>
        <v>2.9281208292320393E-2</v>
      </c>
    </row>
    <row r="7324" spans="1:12">
      <c r="A7324" s="98" t="s">
        <v>126</v>
      </c>
      <c r="B7324" s="98">
        <f t="shared" si="625"/>
        <v>9</v>
      </c>
      <c r="C7324" s="98">
        <f t="shared" si="626"/>
        <v>0</v>
      </c>
      <c r="D7324" s="98">
        <f>D7322</f>
        <v>108</v>
      </c>
      <c r="E7324" s="98">
        <f t="shared" ref="E7324:E7387" si="630">E7323+1</f>
        <v>14</v>
      </c>
      <c r="F7324" s="397">
        <f>F7322+(E7324-E7322)*(F7325-F7322)/(E7325-E7322)</f>
        <v>3.5373333333333337</v>
      </c>
      <c r="G7324" s="98">
        <v>15</v>
      </c>
      <c r="H7324" s="491">
        <f>H7322+(E7324-E7322)*(H7325-H7322)/(E7325-E7322)</f>
        <v>0.54801433333333338</v>
      </c>
      <c r="I7324" s="492">
        <f>I7322+(E7324-E7322)*(I7325-I7322)/(E7325-E7322)</f>
        <v>6.4333333333333336</v>
      </c>
      <c r="J7324" s="397">
        <f>J7322+(E7324-E7322)*(J7325-J7322)/(E7325-E7322)</f>
        <v>0.50259999999999994</v>
      </c>
      <c r="K7324" s="469">
        <f t="shared" si="628"/>
        <v>6.4548190041258042</v>
      </c>
      <c r="L7324" s="469">
        <f t="shared" si="629"/>
        <v>2.1485670792470657E-2</v>
      </c>
    </row>
    <row r="7325" spans="1:12">
      <c r="A7325" s="480" t="s">
        <v>126</v>
      </c>
      <c r="B7325" s="480">
        <f t="shared" si="625"/>
        <v>9</v>
      </c>
      <c r="C7325" s="480">
        <f t="shared" si="626"/>
        <v>0</v>
      </c>
      <c r="D7325" s="480">
        <f>D7322</f>
        <v>108</v>
      </c>
      <c r="E7325" s="480">
        <f t="shared" si="630"/>
        <v>15</v>
      </c>
      <c r="F7325" s="484">
        <v>3.5529000000000002</v>
      </c>
      <c r="G7325" s="480">
        <v>15</v>
      </c>
      <c r="H7325" s="482">
        <v>0.545404</v>
      </c>
      <c r="I7325" s="483">
        <v>6.5</v>
      </c>
      <c r="J7325" s="484">
        <v>0.49669999999999997</v>
      </c>
      <c r="K7325" s="469">
        <f t="shared" si="628"/>
        <v>6.514253654171954</v>
      </c>
      <c r="L7325" s="469">
        <f t="shared" si="629"/>
        <v>1.4253654171954011E-2</v>
      </c>
    </row>
    <row r="7326" spans="1:12">
      <c r="A7326" s="98" t="s">
        <v>126</v>
      </c>
      <c r="B7326" s="98">
        <f t="shared" si="625"/>
        <v>9</v>
      </c>
      <c r="C7326" s="98">
        <f t="shared" si="626"/>
        <v>0</v>
      </c>
      <c r="D7326" s="98">
        <f>D7325</f>
        <v>108</v>
      </c>
      <c r="E7326" s="98">
        <f t="shared" si="630"/>
        <v>16</v>
      </c>
      <c r="F7326" s="397">
        <f>F7325+(E7326-E7325)*(F7328-F7325)/(E7328-E7325)</f>
        <v>3.5682666666666667</v>
      </c>
      <c r="G7326" s="98">
        <v>15</v>
      </c>
      <c r="H7326" s="491">
        <f>H7325+(E7326-E7325)*(H7328-H7325)/(E7328-E7325)</f>
        <v>0.54280666666666666</v>
      </c>
      <c r="I7326" s="492">
        <f>I7325+(E7326-E7325)*(I7328-I7325)/(E7328-E7325)</f>
        <v>6.5666666666666664</v>
      </c>
      <c r="J7326" s="397">
        <f>J7325+(E7326-E7325)*(J7328-J7325)/(E7328-E7325)</f>
        <v>0.49076666666666663</v>
      </c>
      <c r="K7326" s="469">
        <f t="shared" si="628"/>
        <v>6.573734048955429</v>
      </c>
      <c r="L7326" s="469">
        <f t="shared" si="629"/>
        <v>7.0673822887625803E-3</v>
      </c>
    </row>
    <row r="7327" spans="1:12">
      <c r="A7327" s="98" t="s">
        <v>126</v>
      </c>
      <c r="B7327" s="98">
        <f t="shared" si="625"/>
        <v>9</v>
      </c>
      <c r="C7327" s="98">
        <f t="shared" si="626"/>
        <v>0</v>
      </c>
      <c r="D7327" s="98">
        <f>D7325</f>
        <v>108</v>
      </c>
      <c r="E7327" s="98">
        <f t="shared" si="630"/>
        <v>17</v>
      </c>
      <c r="F7327" s="397">
        <f>F7325+(E7327-E7325)*(F7328-F7325)/(E7328-E7325)</f>
        <v>3.5836333333333337</v>
      </c>
      <c r="G7327" s="98">
        <v>15</v>
      </c>
      <c r="H7327" s="491">
        <f>H7325+(E7327-E7325)*(H7328-H7325)/(E7328-E7325)</f>
        <v>0.54020933333333332</v>
      </c>
      <c r="I7327" s="492">
        <f>I7325+(E7327-E7325)*(I7328-I7325)/(E7328-E7325)</f>
        <v>6.6333333333333337</v>
      </c>
      <c r="J7327" s="397">
        <f>J7325+(E7327-E7325)*(J7328-J7325)/(E7328-E7325)</f>
        <v>0.48483333333333334</v>
      </c>
      <c r="K7327" s="469">
        <f t="shared" si="628"/>
        <v>6.6337864087255074</v>
      </c>
      <c r="L7327" s="469">
        <f t="shared" si="629"/>
        <v>4.5307539217365189E-4</v>
      </c>
    </row>
    <row r="7328" spans="1:12">
      <c r="A7328" s="480" t="s">
        <v>126</v>
      </c>
      <c r="B7328" s="480">
        <f t="shared" si="625"/>
        <v>9</v>
      </c>
      <c r="C7328" s="480">
        <f t="shared" si="626"/>
        <v>0</v>
      </c>
      <c r="D7328" s="480">
        <f>D7325</f>
        <v>108</v>
      </c>
      <c r="E7328" s="480">
        <f t="shared" si="630"/>
        <v>18</v>
      </c>
      <c r="F7328" s="484">
        <v>3.5990000000000002</v>
      </c>
      <c r="G7328" s="480">
        <v>15</v>
      </c>
      <c r="H7328" s="482">
        <v>0.53761199999999998</v>
      </c>
      <c r="I7328" s="483">
        <v>6.7</v>
      </c>
      <c r="J7328" s="484">
        <v>0.47889999999999999</v>
      </c>
      <c r="K7328" s="469">
        <f t="shared" si="628"/>
        <v>6.6944190233848957</v>
      </c>
      <c r="L7328" s="469">
        <f t="shared" si="629"/>
        <v>-5.5809766151044826E-3</v>
      </c>
    </row>
    <row r="7329" spans="1:12">
      <c r="A7329" s="98" t="s">
        <v>126</v>
      </c>
      <c r="B7329" s="98">
        <f t="shared" si="625"/>
        <v>9</v>
      </c>
      <c r="C7329" s="98">
        <f t="shared" si="626"/>
        <v>0</v>
      </c>
      <c r="D7329" s="98">
        <f>D7328</f>
        <v>108</v>
      </c>
      <c r="E7329" s="98">
        <f t="shared" si="630"/>
        <v>19</v>
      </c>
      <c r="F7329" s="397">
        <f>F7328+(E7329-E7328)*(F7331-F7328)/(E7331-E7328)</f>
        <v>3.6141666666666667</v>
      </c>
      <c r="G7329" s="98">
        <v>15</v>
      </c>
      <c r="H7329" s="491">
        <f>H7328+(E7329-E7328)*(H7331-H7328)/(E7331-E7328)</f>
        <v>0.53502399999999994</v>
      </c>
      <c r="I7329" s="492">
        <f>I7328+(E7329-E7328)*(I7331-I7328)/(E7331-E7328)</f>
        <v>6.7666666666666666</v>
      </c>
      <c r="J7329" s="397">
        <f>J7328+(E7329-E7328)*(J7331-J7328)/(E7331-E7328)</f>
        <v>0.47299999999999998</v>
      </c>
      <c r="K7329" s="469">
        <f t="shared" si="628"/>
        <v>6.755148678688558</v>
      </c>
      <c r="L7329" s="469">
        <f t="shared" si="629"/>
        <v>-1.1517987978108657E-2</v>
      </c>
    </row>
    <row r="7330" spans="1:12">
      <c r="A7330" s="98" t="s">
        <v>126</v>
      </c>
      <c r="B7330" s="98">
        <f t="shared" si="625"/>
        <v>9</v>
      </c>
      <c r="C7330" s="98">
        <f t="shared" si="626"/>
        <v>0</v>
      </c>
      <c r="D7330" s="98">
        <f>D7328</f>
        <v>108</v>
      </c>
      <c r="E7330" s="98">
        <f t="shared" si="630"/>
        <v>20</v>
      </c>
      <c r="F7330" s="397">
        <f>F7328+(E7330-E7328)*(F7331-F7328)/(E7331-E7328)</f>
        <v>3.6293333333333333</v>
      </c>
      <c r="G7330" s="98">
        <v>15</v>
      </c>
      <c r="H7330" s="491">
        <f>H7328+(E7330-E7328)*(H7331-H7328)/(E7331-E7328)</f>
        <v>0.53243600000000002</v>
      </c>
      <c r="I7330" s="492">
        <f>I7328+(E7330-E7328)*(I7331-I7328)/(E7331-E7328)</f>
        <v>6.8333333333333339</v>
      </c>
      <c r="J7330" s="397">
        <f>J7328+(E7330-E7328)*(J7331-J7328)/(E7331-E7328)</f>
        <v>0.46710000000000002</v>
      </c>
      <c r="K7330" s="469">
        <f t="shared" si="628"/>
        <v>6.8164687086022226</v>
      </c>
      <c r="L7330" s="469">
        <f t="shared" si="629"/>
        <v>-1.6864624731111277E-2</v>
      </c>
    </row>
    <row r="7331" spans="1:12">
      <c r="A7331" s="480" t="s">
        <v>126</v>
      </c>
      <c r="B7331" s="480">
        <f t="shared" si="625"/>
        <v>9</v>
      </c>
      <c r="C7331" s="480">
        <f t="shared" si="626"/>
        <v>0</v>
      </c>
      <c r="D7331" s="480">
        <f>D7328</f>
        <v>108</v>
      </c>
      <c r="E7331" s="480">
        <f t="shared" si="630"/>
        <v>21</v>
      </c>
      <c r="F7331" s="484">
        <v>3.6444999999999999</v>
      </c>
      <c r="G7331" s="480">
        <v>15</v>
      </c>
      <c r="H7331" s="482">
        <v>0.52984799999999999</v>
      </c>
      <c r="I7331" s="483">
        <v>6.9</v>
      </c>
      <c r="J7331" s="484">
        <v>0.4612</v>
      </c>
      <c r="K7331" s="469">
        <f t="shared" si="628"/>
        <v>6.8783877640379885</v>
      </c>
      <c r="L7331" s="469">
        <f t="shared" si="629"/>
        <v>-2.1612235962011894E-2</v>
      </c>
    </row>
    <row r="7332" spans="1:12">
      <c r="A7332" s="98" t="s">
        <v>126</v>
      </c>
      <c r="B7332" s="98">
        <f t="shared" si="625"/>
        <v>9</v>
      </c>
      <c r="C7332" s="98">
        <f t="shared" si="626"/>
        <v>0</v>
      </c>
      <c r="D7332" s="98">
        <f>D7331</f>
        <v>108</v>
      </c>
      <c r="E7332" s="98">
        <f t="shared" si="630"/>
        <v>22</v>
      </c>
      <c r="F7332" s="397">
        <f>F7331+(E7332-E7331)*(F7334-F7331)/(E7334-E7331)</f>
        <v>3.6594666666666664</v>
      </c>
      <c r="G7332" s="98">
        <v>15</v>
      </c>
      <c r="H7332" s="491">
        <f>H7331+(E7332-E7331)*(H7334-H7331)/(E7334-E7331)</f>
        <v>0.52726633333333328</v>
      </c>
      <c r="I7332" s="492">
        <f>I7331+(E7332-E7331)*(I7334-I7331)/(E7334-E7331)</f>
        <v>6.9666666666666668</v>
      </c>
      <c r="J7332" s="397">
        <f>J7331+(E7332-E7331)*(J7334-J7331)/(E7334-E7331)</f>
        <v>0.45526666666666665</v>
      </c>
      <c r="K7332" s="469">
        <f t="shared" si="628"/>
        <v>6.9404519790441137</v>
      </c>
      <c r="L7332" s="469">
        <f t="shared" si="629"/>
        <v>-2.6214687622553079E-2</v>
      </c>
    </row>
    <row r="7333" spans="1:12">
      <c r="A7333" s="98" t="s">
        <v>126</v>
      </c>
      <c r="B7333" s="98">
        <f t="shared" si="625"/>
        <v>9</v>
      </c>
      <c r="C7333" s="98">
        <f t="shared" si="626"/>
        <v>0</v>
      </c>
      <c r="D7333" s="98">
        <f>D7331</f>
        <v>108</v>
      </c>
      <c r="E7333" s="98">
        <f t="shared" si="630"/>
        <v>23</v>
      </c>
      <c r="F7333" s="397">
        <f>F7331+(E7333-E7331)*(F7334-F7331)/(E7334-E7331)</f>
        <v>3.6744333333333334</v>
      </c>
      <c r="G7333" s="98">
        <v>15</v>
      </c>
      <c r="H7333" s="491">
        <f>H7331+(E7333-E7331)*(H7334-H7331)/(E7334-E7331)</f>
        <v>0.52468466666666669</v>
      </c>
      <c r="I7333" s="492">
        <f>I7331+(E7333-E7331)*(I7334-I7331)/(E7334-E7331)</f>
        <v>7.0333333333333332</v>
      </c>
      <c r="J7333" s="397">
        <f>J7331+(E7333-E7331)*(J7334-J7331)/(E7334-E7331)</f>
        <v>0.44933333333333336</v>
      </c>
      <c r="K7333" s="469">
        <f t="shared" si="628"/>
        <v>7.0031269575249642</v>
      </c>
      <c r="L7333" s="469">
        <f t="shared" si="629"/>
        <v>-3.0206375808369046E-2</v>
      </c>
    </row>
    <row r="7334" spans="1:12">
      <c r="A7334" s="480" t="s">
        <v>126</v>
      </c>
      <c r="B7334" s="480">
        <f t="shared" si="625"/>
        <v>9</v>
      </c>
      <c r="C7334" s="480">
        <f t="shared" si="626"/>
        <v>0</v>
      </c>
      <c r="D7334" s="480">
        <f>D7331</f>
        <v>108</v>
      </c>
      <c r="E7334" s="480">
        <f t="shared" si="630"/>
        <v>24</v>
      </c>
      <c r="F7334" s="484">
        <v>3.6894</v>
      </c>
      <c r="G7334" s="480">
        <v>15</v>
      </c>
      <c r="H7334" s="482">
        <v>0.52210299999999998</v>
      </c>
      <c r="I7334" s="483">
        <v>7.1</v>
      </c>
      <c r="J7334" s="484">
        <v>0.44340000000000002</v>
      </c>
      <c r="K7334" s="469">
        <f t="shared" si="628"/>
        <v>7.0664217596910959</v>
      </c>
      <c r="L7334" s="469">
        <f t="shared" si="629"/>
        <v>-3.3578240308903773E-2</v>
      </c>
    </row>
    <row r="7335" spans="1:12">
      <c r="A7335" s="98" t="s">
        <v>126</v>
      </c>
      <c r="B7335" s="98">
        <f t="shared" si="625"/>
        <v>9</v>
      </c>
      <c r="C7335" s="98">
        <f t="shared" si="626"/>
        <v>0</v>
      </c>
      <c r="D7335" s="98">
        <f>D7334</f>
        <v>108</v>
      </c>
      <c r="E7335" s="98">
        <f t="shared" si="630"/>
        <v>25</v>
      </c>
      <c r="F7335" s="397">
        <f>F7334+(E7335-E7334)*(F7337-F7334)/(E7337-E7334)</f>
        <v>3.7042000000000002</v>
      </c>
      <c r="G7335" s="98">
        <v>15</v>
      </c>
      <c r="H7335" s="491">
        <f>H7334+(E7335-E7334)*(H7337-H7334)/(E7337-E7334)</f>
        <v>0.51952433333333337</v>
      </c>
      <c r="I7335" s="492">
        <f>I7334+(E7335-E7334)*(I7337-I7334)/(E7337-E7334)</f>
        <v>7.1666666666666661</v>
      </c>
      <c r="J7335" s="397">
        <f>J7334+(E7335-E7334)*(J7337-J7334)/(E7337-E7334)</f>
        <v>0.4375</v>
      </c>
      <c r="K7335" s="469">
        <f t="shared" si="628"/>
        <v>7.1299836452960497</v>
      </c>
      <c r="L7335" s="469">
        <f t="shared" si="629"/>
        <v>-3.6683021370616409E-2</v>
      </c>
    </row>
    <row r="7336" spans="1:12">
      <c r="A7336" s="98" t="s">
        <v>126</v>
      </c>
      <c r="B7336" s="98">
        <f t="shared" si="625"/>
        <v>9</v>
      </c>
      <c r="C7336" s="98">
        <f t="shared" si="626"/>
        <v>0</v>
      </c>
      <c r="D7336" s="98">
        <f>D7334</f>
        <v>108</v>
      </c>
      <c r="E7336" s="98">
        <f t="shared" si="630"/>
        <v>26</v>
      </c>
      <c r="F7336" s="397">
        <f>F7334+(E7336-E7334)*(F7337-F7334)/(E7337-E7334)</f>
        <v>3.7189999999999999</v>
      </c>
      <c r="G7336" s="98">
        <v>15</v>
      </c>
      <c r="H7336" s="491">
        <f>H7334+(E7336-E7334)*(H7337-H7334)/(E7337-E7334)</f>
        <v>0.51694566666666664</v>
      </c>
      <c r="I7336" s="492">
        <f>I7334+(E7336-E7334)*(I7337-I7334)/(E7337-E7334)</f>
        <v>7.2333333333333334</v>
      </c>
      <c r="J7336" s="397">
        <f>J7334+(E7336-E7334)*(J7337-J7334)/(E7337-E7334)</f>
        <v>0.43160000000000004</v>
      </c>
      <c r="K7336" s="469">
        <f t="shared" si="628"/>
        <v>7.1941796591131117</v>
      </c>
      <c r="L7336" s="469">
        <f t="shared" si="629"/>
        <v>-3.9153674220221646E-2</v>
      </c>
    </row>
    <row r="7337" spans="1:12">
      <c r="A7337" s="480" t="s">
        <v>126</v>
      </c>
      <c r="B7337" s="480">
        <f t="shared" si="625"/>
        <v>9</v>
      </c>
      <c r="C7337" s="480">
        <f t="shared" si="626"/>
        <v>0</v>
      </c>
      <c r="D7337" s="480">
        <f>D7334</f>
        <v>108</v>
      </c>
      <c r="E7337" s="480">
        <f t="shared" si="630"/>
        <v>27</v>
      </c>
      <c r="F7337" s="484">
        <v>3.7338</v>
      </c>
      <c r="G7337" s="480">
        <v>15</v>
      </c>
      <c r="H7337" s="482">
        <v>0.51436700000000002</v>
      </c>
      <c r="I7337" s="483">
        <v>7.3</v>
      </c>
      <c r="J7337" s="484">
        <v>0.42570000000000002</v>
      </c>
      <c r="K7337" s="469">
        <f t="shared" si="628"/>
        <v>7.259019338332358</v>
      </c>
      <c r="L7337" s="469">
        <f t="shared" si="629"/>
        <v>-4.0980661667641805E-2</v>
      </c>
    </row>
    <row r="7338" spans="1:12">
      <c r="A7338" s="98" t="s">
        <v>126</v>
      </c>
      <c r="B7338" s="98">
        <f t="shared" si="625"/>
        <v>9</v>
      </c>
      <c r="C7338" s="98">
        <f t="shared" si="626"/>
        <v>0</v>
      </c>
      <c r="D7338" s="98">
        <f>D7337</f>
        <v>108</v>
      </c>
      <c r="E7338" s="98">
        <f t="shared" si="630"/>
        <v>28</v>
      </c>
      <c r="F7338" s="397">
        <f>F7337+(E7338-E7337)*(F7340-F7337)/(E7340-E7337)</f>
        <v>3.7484000000000002</v>
      </c>
      <c r="G7338" s="98">
        <v>15</v>
      </c>
      <c r="H7338" s="491">
        <f>H7337+(E7338-E7337)*(H7340-H7337)/(E7340-E7337)</f>
        <v>0.51178900000000005</v>
      </c>
      <c r="I7338" s="492">
        <f>I7337+(E7338-E7337)*(I7340-I7337)/(E7340-E7337)</f>
        <v>7.3666666666666663</v>
      </c>
      <c r="J7338" s="397">
        <f>J7337+(E7338-E7337)*(J7340-J7337)/(E7340-E7337)</f>
        <v>0.41980000000000001</v>
      </c>
      <c r="K7338" s="469">
        <f t="shared" si="628"/>
        <v>7.3241120852538835</v>
      </c>
      <c r="L7338" s="469">
        <f t="shared" si="629"/>
        <v>-4.2554581412782788E-2</v>
      </c>
    </row>
    <row r="7339" spans="1:12">
      <c r="A7339" s="98" t="s">
        <v>126</v>
      </c>
      <c r="B7339" s="98">
        <f t="shared" si="625"/>
        <v>9</v>
      </c>
      <c r="C7339" s="98">
        <f t="shared" si="626"/>
        <v>0</v>
      </c>
      <c r="D7339" s="98">
        <f>D7337</f>
        <v>108</v>
      </c>
      <c r="E7339" s="98">
        <f t="shared" si="630"/>
        <v>29</v>
      </c>
      <c r="F7339" s="397">
        <f>F7337+(E7339-E7337)*(F7340-F7337)/(E7340-E7337)</f>
        <v>3.7629999999999999</v>
      </c>
      <c r="G7339" s="98">
        <v>15</v>
      </c>
      <c r="H7339" s="491">
        <f>H7337+(E7339-E7337)*(H7340-H7337)/(E7340-E7337)</f>
        <v>0.50921099999999997</v>
      </c>
      <c r="I7339" s="492">
        <f>I7337+(E7339-E7337)*(I7340-I7337)/(E7340-E7337)</f>
        <v>7.4333333333333336</v>
      </c>
      <c r="J7339" s="397">
        <f>J7337+(E7339-E7337)*(J7340-J7337)/(E7340-E7337)</f>
        <v>0.41389999999999999</v>
      </c>
      <c r="K7339" s="469">
        <f t="shared" si="628"/>
        <v>7.3898639267415671</v>
      </c>
      <c r="L7339" s="469">
        <f t="shared" si="629"/>
        <v>-4.3469406591766457E-2</v>
      </c>
    </row>
    <row r="7340" spans="1:12">
      <c r="A7340" s="480" t="s">
        <v>126</v>
      </c>
      <c r="B7340" s="480">
        <f t="shared" si="625"/>
        <v>9</v>
      </c>
      <c r="C7340" s="480">
        <f t="shared" si="626"/>
        <v>0</v>
      </c>
      <c r="D7340" s="480">
        <f>D7337</f>
        <v>108</v>
      </c>
      <c r="E7340" s="480">
        <f t="shared" si="630"/>
        <v>30</v>
      </c>
      <c r="F7340" s="484">
        <v>3.7776000000000001</v>
      </c>
      <c r="G7340" s="480">
        <v>15</v>
      </c>
      <c r="H7340" s="482">
        <v>0.506633</v>
      </c>
      <c r="I7340" s="483">
        <v>7.5</v>
      </c>
      <c r="J7340" s="484">
        <v>0.40799999999999997</v>
      </c>
      <c r="K7340" s="469">
        <f t="shared" si="628"/>
        <v>7.4562849241956206</v>
      </c>
      <c r="L7340" s="469">
        <f t="shared" si="629"/>
        <v>-4.3715075804379389E-2</v>
      </c>
    </row>
    <row r="7341" spans="1:12">
      <c r="A7341" s="98" t="s">
        <v>126</v>
      </c>
      <c r="B7341" s="98">
        <f t="shared" si="625"/>
        <v>9</v>
      </c>
      <c r="C7341" s="98">
        <f t="shared" si="626"/>
        <v>0</v>
      </c>
      <c r="D7341" s="98">
        <f>D7340</f>
        <v>108</v>
      </c>
      <c r="E7341" s="98">
        <f t="shared" si="630"/>
        <v>31</v>
      </c>
      <c r="F7341" s="397">
        <f>F7340+(E7341-E7340)*(F7343-F7340)/(E7343-E7340)</f>
        <v>3.7920666666666669</v>
      </c>
      <c r="G7341" s="98">
        <v>15</v>
      </c>
      <c r="H7341" s="491">
        <f>H7340+(E7341-E7340)*(H7343-H7340)/(E7343-E7340)</f>
        <v>0.50405199999999994</v>
      </c>
      <c r="I7341" s="492">
        <f>I7340+(E7341-E7340)*(I7343-I7340)/(E7343-E7340)</f>
        <v>7.5666666666666664</v>
      </c>
      <c r="J7341" s="397">
        <f>J7340+(E7341-E7340)*(J7343-J7340)/(E7343-E7340)</f>
        <v>0.40206666666666663</v>
      </c>
      <c r="K7341" s="469">
        <f t="shared" si="628"/>
        <v>7.5231655993164743</v>
      </c>
      <c r="L7341" s="469">
        <f t="shared" si="629"/>
        <v>-4.3501067350192102E-2</v>
      </c>
    </row>
    <row r="7342" spans="1:12">
      <c r="A7342" s="98" t="s">
        <v>126</v>
      </c>
      <c r="B7342" s="98">
        <f t="shared" si="625"/>
        <v>9</v>
      </c>
      <c r="C7342" s="98">
        <f t="shared" si="626"/>
        <v>0</v>
      </c>
      <c r="D7342" s="98">
        <f>D7340</f>
        <v>108</v>
      </c>
      <c r="E7342" s="98">
        <f t="shared" si="630"/>
        <v>32</v>
      </c>
      <c r="F7342" s="397">
        <f>F7340+(E7342-E7340)*(F7343-F7340)/(E7343-E7340)</f>
        <v>3.8065333333333333</v>
      </c>
      <c r="G7342" s="98">
        <v>15</v>
      </c>
      <c r="H7342" s="491">
        <f>H7340+(E7342-E7340)*(H7343-H7340)/(E7343-E7340)</f>
        <v>0.501471</v>
      </c>
      <c r="I7342" s="492">
        <f>I7340+(E7342-E7340)*(I7343-I7340)/(E7343-E7340)</f>
        <v>7.6333333333333337</v>
      </c>
      <c r="J7342" s="397">
        <f>J7340+(E7342-E7340)*(J7343-J7340)/(E7343-E7340)</f>
        <v>0.39613333333333334</v>
      </c>
      <c r="K7342" s="469">
        <f t="shared" si="628"/>
        <v>7.5907347251054063</v>
      </c>
      <c r="L7342" s="469">
        <f t="shared" si="629"/>
        <v>-4.2598608227927492E-2</v>
      </c>
    </row>
    <row r="7343" spans="1:12">
      <c r="A7343" s="480" t="s">
        <v>126</v>
      </c>
      <c r="B7343" s="480">
        <f t="shared" si="625"/>
        <v>9</v>
      </c>
      <c r="C7343" s="480">
        <f t="shared" si="626"/>
        <v>0</v>
      </c>
      <c r="D7343" s="480">
        <f>D7340</f>
        <v>108</v>
      </c>
      <c r="E7343" s="480">
        <f t="shared" si="630"/>
        <v>33</v>
      </c>
      <c r="F7343" s="484">
        <v>3.8210000000000002</v>
      </c>
      <c r="G7343" s="480">
        <v>15</v>
      </c>
      <c r="H7343" s="482">
        <v>0.49889</v>
      </c>
      <c r="I7343" s="483">
        <v>7.7</v>
      </c>
      <c r="J7343" s="484">
        <v>0.39019999999999999</v>
      </c>
      <c r="K7343" s="469">
        <f t="shared" si="628"/>
        <v>7.6590029866303198</v>
      </c>
      <c r="L7343" s="469">
        <f t="shared" si="629"/>
        <v>-4.0997013369680424E-2</v>
      </c>
    </row>
    <row r="7344" spans="1:12">
      <c r="A7344" s="98" t="s">
        <v>126</v>
      </c>
      <c r="B7344" s="98">
        <f t="shared" si="625"/>
        <v>9</v>
      </c>
      <c r="C7344" s="98">
        <f t="shared" si="626"/>
        <v>0</v>
      </c>
      <c r="D7344" s="98">
        <f>D7343</f>
        <v>108</v>
      </c>
      <c r="E7344" s="98">
        <f t="shared" si="630"/>
        <v>34</v>
      </c>
      <c r="F7344" s="397">
        <f>F7343+(E7344-E7343)*(F7346-F7343)/(E7346-E7343)</f>
        <v>3.8353000000000002</v>
      </c>
      <c r="G7344" s="98">
        <v>15</v>
      </c>
      <c r="H7344" s="491">
        <f>H7343+(E7344-E7343)*(H7346-H7343)/(E7346-E7343)</f>
        <v>0.49630400000000002</v>
      </c>
      <c r="I7344" s="492">
        <f>I7343+(E7344-E7343)*(I7346-I7343)/(E7346-E7343)</f>
        <v>7.7666666666666666</v>
      </c>
      <c r="J7344" s="397">
        <f>J7343+(E7344-E7343)*(J7346-J7343)/(E7346-E7343)</f>
        <v>0.38429999999999997</v>
      </c>
      <c r="K7344" s="469">
        <f t="shared" si="628"/>
        <v>7.7277233308617301</v>
      </c>
      <c r="L7344" s="469">
        <f t="shared" si="629"/>
        <v>-3.8943335804936474E-2</v>
      </c>
    </row>
    <row r="7345" spans="1:12">
      <c r="A7345" s="98" t="s">
        <v>126</v>
      </c>
      <c r="B7345" s="98">
        <f t="shared" si="625"/>
        <v>9</v>
      </c>
      <c r="C7345" s="98">
        <f t="shared" si="626"/>
        <v>0</v>
      </c>
      <c r="D7345" s="98">
        <f>D7343</f>
        <v>108</v>
      </c>
      <c r="E7345" s="98">
        <f t="shared" si="630"/>
        <v>35</v>
      </c>
      <c r="F7345" s="397">
        <f>F7343+(E7345-E7343)*(F7346-F7343)/(E7346-E7343)</f>
        <v>3.8496000000000001</v>
      </c>
      <c r="G7345" s="98">
        <v>15</v>
      </c>
      <c r="H7345" s="491">
        <f>H7343+(E7345-E7343)*(H7346-H7343)/(E7346-E7343)</f>
        <v>0.49371799999999999</v>
      </c>
      <c r="I7345" s="492">
        <f>I7343+(E7345-E7343)*(I7346-I7343)/(E7346-E7343)</f>
        <v>7.8333333333333339</v>
      </c>
      <c r="J7345" s="397">
        <f>J7343+(E7345-E7343)*(J7346-J7343)/(E7346-E7343)</f>
        <v>0.37840000000000001</v>
      </c>
      <c r="K7345" s="469">
        <f t="shared" si="628"/>
        <v>7.7971635630056024</v>
      </c>
      <c r="L7345" s="469">
        <f t="shared" si="629"/>
        <v>-3.6169770327731499E-2</v>
      </c>
    </row>
    <row r="7346" spans="1:12">
      <c r="A7346" s="480" t="s">
        <v>126</v>
      </c>
      <c r="B7346" s="480">
        <f t="shared" si="625"/>
        <v>9</v>
      </c>
      <c r="C7346" s="480">
        <f t="shared" si="626"/>
        <v>0</v>
      </c>
      <c r="D7346" s="480">
        <f>D7343</f>
        <v>108</v>
      </c>
      <c r="E7346" s="480">
        <f t="shared" si="630"/>
        <v>36</v>
      </c>
      <c r="F7346" s="484">
        <v>3.8639000000000001</v>
      </c>
      <c r="G7346" s="480">
        <v>15</v>
      </c>
      <c r="H7346" s="482">
        <v>0.49113200000000001</v>
      </c>
      <c r="I7346" s="483">
        <v>7.9</v>
      </c>
      <c r="J7346" s="484">
        <v>0.3725</v>
      </c>
      <c r="K7346" s="469">
        <f t="shared" si="628"/>
        <v>7.8673350545270928</v>
      </c>
      <c r="L7346" s="469">
        <f t="shared" si="629"/>
        <v>-3.2664945472907547E-2</v>
      </c>
    </row>
    <row r="7347" spans="1:12">
      <c r="A7347" s="98" t="s">
        <v>126</v>
      </c>
      <c r="B7347" s="98">
        <f t="shared" si="625"/>
        <v>9</v>
      </c>
      <c r="C7347" s="98">
        <f t="shared" si="626"/>
        <v>0</v>
      </c>
      <c r="D7347" s="98">
        <f>D7346</f>
        <v>108</v>
      </c>
      <c r="E7347" s="98">
        <f t="shared" si="630"/>
        <v>37</v>
      </c>
      <c r="F7347" s="397">
        <f>F7346+(E7347-E7346)*(F7349-F7346)/(E7349-E7346)</f>
        <v>3.8780333333333332</v>
      </c>
      <c r="G7347" s="98">
        <v>15</v>
      </c>
      <c r="H7347" s="491">
        <f>H7346+(E7347-E7346)*(H7349-H7346)/(E7349-E7346)</f>
        <v>0.48853800000000003</v>
      </c>
      <c r="I7347" s="492">
        <f>I7346+(E7347-E7346)*(I7349-I7346)/(E7349-E7346)</f>
        <v>7.9666666666666668</v>
      </c>
      <c r="J7347" s="397">
        <f>J7346+(E7347-E7346)*(J7349-J7346)/(E7349-E7346)</f>
        <v>0.36659999999999998</v>
      </c>
      <c r="K7347" s="469">
        <f t="shared" si="628"/>
        <v>7.9380382556389328</v>
      </c>
      <c r="L7347" s="469">
        <f t="shared" si="629"/>
        <v>-2.8628411027733947E-2</v>
      </c>
    </row>
    <row r="7348" spans="1:12">
      <c r="A7348" s="98" t="s">
        <v>126</v>
      </c>
      <c r="B7348" s="98">
        <f t="shared" si="625"/>
        <v>9</v>
      </c>
      <c r="C7348" s="98">
        <f t="shared" si="626"/>
        <v>0</v>
      </c>
      <c r="D7348" s="98">
        <f>D7346</f>
        <v>108</v>
      </c>
      <c r="E7348" s="98">
        <f t="shared" si="630"/>
        <v>38</v>
      </c>
      <c r="F7348" s="397">
        <f>F7346+(E7348-E7346)*(F7349-F7346)/(E7349-E7346)</f>
        <v>3.8921666666666668</v>
      </c>
      <c r="G7348" s="98">
        <v>15</v>
      </c>
      <c r="H7348" s="491">
        <f>H7346+(E7348-E7346)*(H7349-H7346)/(E7349-E7346)</f>
        <v>0.48594399999999999</v>
      </c>
      <c r="I7348" s="492">
        <f>I7346+(E7348-E7346)*(I7349-I7346)/(E7349-E7346)</f>
        <v>8.0333333333333332</v>
      </c>
      <c r="J7348" s="397">
        <f>J7346+(E7348-E7346)*(J7349-J7346)/(E7349-E7346)</f>
        <v>0.36070000000000002</v>
      </c>
      <c r="K7348" s="469">
        <f t="shared" si="628"/>
        <v>8.0094962931256823</v>
      </c>
      <c r="L7348" s="469">
        <f t="shared" si="629"/>
        <v>-2.3837040207650873E-2</v>
      </c>
    </row>
    <row r="7349" spans="1:12">
      <c r="A7349" s="480" t="s">
        <v>126</v>
      </c>
      <c r="B7349" s="480">
        <f t="shared" si="625"/>
        <v>9</v>
      </c>
      <c r="C7349" s="480">
        <f t="shared" si="626"/>
        <v>0</v>
      </c>
      <c r="D7349" s="480">
        <f>D7346</f>
        <v>108</v>
      </c>
      <c r="E7349" s="480">
        <f t="shared" si="630"/>
        <v>39</v>
      </c>
      <c r="F7349" s="484">
        <v>3.9062999999999999</v>
      </c>
      <c r="G7349" s="480">
        <v>15</v>
      </c>
      <c r="H7349" s="482">
        <v>0.48335</v>
      </c>
      <c r="I7349" s="483">
        <v>8.1</v>
      </c>
      <c r="J7349" s="484">
        <v>0.3548</v>
      </c>
      <c r="K7349" s="469">
        <f t="shared" si="628"/>
        <v>8.0817213199544842</v>
      </c>
      <c r="L7349" s="469">
        <f t="shared" si="629"/>
        <v>-1.8278680045515472E-2</v>
      </c>
    </row>
    <row r="7350" spans="1:12">
      <c r="A7350" s="98" t="s">
        <v>126</v>
      </c>
      <c r="B7350" s="98">
        <f t="shared" si="625"/>
        <v>9</v>
      </c>
      <c r="C7350" s="98">
        <f t="shared" si="626"/>
        <v>0</v>
      </c>
      <c r="D7350" s="98">
        <f>D7349</f>
        <v>108</v>
      </c>
      <c r="E7350" s="98">
        <f t="shared" si="630"/>
        <v>40</v>
      </c>
      <c r="F7350" s="397">
        <f>F7349+(E7350-E7349)*(F7352-F7349)/(E7352-E7349)</f>
        <v>3.9202666666666666</v>
      </c>
      <c r="G7350" s="98">
        <v>15</v>
      </c>
      <c r="H7350" s="491">
        <f>H7349+(E7350-E7349)*(H7352-H7349)/(E7352-E7349)</f>
        <v>0.48074566666666668</v>
      </c>
      <c r="I7350" s="492">
        <f>I7349+(E7350-E7349)*(I7352-I7349)/(E7352-E7349)</f>
        <v>8.1666666666666661</v>
      </c>
      <c r="J7350" s="397">
        <f>J7349+(E7350-E7349)*(J7352-J7349)/(E7352-E7349)</f>
        <v>0.34886666666666666</v>
      </c>
      <c r="K7350" s="469">
        <f t="shared" si="628"/>
        <v>8.1545543485571361</v>
      </c>
      <c r="L7350" s="469">
        <f t="shared" si="629"/>
        <v>-1.2112318109529951E-2</v>
      </c>
    </row>
    <row r="7351" spans="1:12">
      <c r="A7351" s="98" t="s">
        <v>126</v>
      </c>
      <c r="B7351" s="98">
        <f t="shared" si="625"/>
        <v>9</v>
      </c>
      <c r="C7351" s="98">
        <f t="shared" si="626"/>
        <v>0</v>
      </c>
      <c r="D7351" s="98">
        <f>D7349</f>
        <v>108</v>
      </c>
      <c r="E7351" s="98">
        <f t="shared" si="630"/>
        <v>41</v>
      </c>
      <c r="F7351" s="397">
        <f>F7349+(E7351-E7349)*(F7352-F7349)/(E7352-E7349)</f>
        <v>3.9342333333333332</v>
      </c>
      <c r="G7351" s="98">
        <v>15</v>
      </c>
      <c r="H7351" s="491">
        <f>H7349+(E7351-E7349)*(H7352-H7349)/(E7352-E7349)</f>
        <v>0.47814133333333331</v>
      </c>
      <c r="I7351" s="492">
        <f>I7349+(E7351-E7349)*(I7352-I7349)/(E7352-E7349)</f>
        <v>8.2333333333333343</v>
      </c>
      <c r="J7351" s="397">
        <f>J7349+(E7351-E7349)*(J7352-J7349)/(E7352-E7349)</f>
        <v>0.34293333333333337</v>
      </c>
      <c r="K7351" s="469">
        <f t="shared" si="628"/>
        <v>8.2281807889438543</v>
      </c>
      <c r="L7351" s="469">
        <f t="shared" si="629"/>
        <v>-5.1525443894799849E-3</v>
      </c>
    </row>
    <row r="7352" spans="1:12">
      <c r="A7352" s="480" t="s">
        <v>126</v>
      </c>
      <c r="B7352" s="480">
        <f t="shared" si="625"/>
        <v>9</v>
      </c>
      <c r="C7352" s="480">
        <f t="shared" si="626"/>
        <v>0</v>
      </c>
      <c r="D7352" s="480">
        <f>D7349</f>
        <v>108</v>
      </c>
      <c r="E7352" s="480">
        <f t="shared" si="630"/>
        <v>42</v>
      </c>
      <c r="F7352" s="484">
        <v>3.9481999999999999</v>
      </c>
      <c r="G7352" s="480">
        <v>15</v>
      </c>
      <c r="H7352" s="482">
        <v>0.47553699999999999</v>
      </c>
      <c r="I7352" s="483">
        <v>8.3000000000000007</v>
      </c>
      <c r="J7352" s="484">
        <v>0.33700000000000002</v>
      </c>
      <c r="K7352" s="469">
        <f t="shared" si="628"/>
        <v>8.302613676748603</v>
      </c>
      <c r="L7352" s="469">
        <f t="shared" si="629"/>
        <v>2.613676748602245E-3</v>
      </c>
    </row>
    <row r="7353" spans="1:12">
      <c r="A7353" s="98" t="s">
        <v>126</v>
      </c>
      <c r="B7353" s="98">
        <f t="shared" si="625"/>
        <v>9</v>
      </c>
      <c r="C7353" s="98">
        <f t="shared" si="626"/>
        <v>0</v>
      </c>
      <c r="D7353" s="98">
        <f>D7352</f>
        <v>108</v>
      </c>
      <c r="E7353" s="98">
        <f t="shared" si="630"/>
        <v>43</v>
      </c>
      <c r="F7353" s="397">
        <f>F7352+(E7353-E7352)*(F7355-F7352)/(E7355-E7352)</f>
        <v>3.9620333333333333</v>
      </c>
      <c r="G7353" s="98">
        <v>15</v>
      </c>
      <c r="H7353" s="491">
        <f>H7352+(E7353-E7352)*(H7355-H7352)/(E7355-E7352)</f>
        <v>0.4729193333333333</v>
      </c>
      <c r="I7353" s="492">
        <f>I7352+(E7353-E7352)*(I7355-I7352)/(E7355-E7352)</f>
        <v>8.3666666666666671</v>
      </c>
      <c r="J7353" s="397">
        <f>J7352+(E7353-E7352)*(J7355-J7352)/(E7355-E7352)</f>
        <v>0.33110000000000001</v>
      </c>
      <c r="K7353" s="469">
        <f t="shared" si="628"/>
        <v>8.3778206008353795</v>
      </c>
      <c r="L7353" s="469">
        <f t="shared" si="629"/>
        <v>1.1153934168712354E-2</v>
      </c>
    </row>
    <row r="7354" spans="1:12">
      <c r="A7354" s="98" t="s">
        <v>126</v>
      </c>
      <c r="B7354" s="98">
        <f t="shared" si="625"/>
        <v>9</v>
      </c>
      <c r="C7354" s="98">
        <f t="shared" si="626"/>
        <v>0</v>
      </c>
      <c r="D7354" s="98">
        <f>D7352</f>
        <v>108</v>
      </c>
      <c r="E7354" s="98">
        <f t="shared" si="630"/>
        <v>44</v>
      </c>
      <c r="F7354" s="397">
        <f>F7352+(E7354-E7352)*(F7355-F7352)/(E7355-E7352)</f>
        <v>3.9758666666666667</v>
      </c>
      <c r="G7354" s="98">
        <v>15</v>
      </c>
      <c r="H7354" s="491">
        <f>H7352+(E7354-E7352)*(H7355-H7352)/(E7355-E7352)</f>
        <v>0.47030166666666667</v>
      </c>
      <c r="I7354" s="492">
        <f>I7352+(E7354-E7352)*(I7355-I7352)/(E7355-E7352)</f>
        <v>8.4333333333333336</v>
      </c>
      <c r="J7354" s="397">
        <f>J7352+(E7354-E7352)*(J7355-J7352)/(E7355-E7352)</f>
        <v>0.32519999999999999</v>
      </c>
      <c r="K7354" s="469">
        <f t="shared" si="628"/>
        <v>8.4538647180355877</v>
      </c>
      <c r="L7354" s="469">
        <f t="shared" si="629"/>
        <v>2.053138470225413E-2</v>
      </c>
    </row>
    <row r="7355" spans="1:12">
      <c r="A7355" s="480" t="s">
        <v>126</v>
      </c>
      <c r="B7355" s="480">
        <f t="shared" si="625"/>
        <v>9</v>
      </c>
      <c r="C7355" s="480">
        <f t="shared" si="626"/>
        <v>0</v>
      </c>
      <c r="D7355" s="480">
        <f>D7352</f>
        <v>108</v>
      </c>
      <c r="E7355" s="480">
        <f t="shared" si="630"/>
        <v>45</v>
      </c>
      <c r="F7355" s="484">
        <v>3.9897</v>
      </c>
      <c r="G7355" s="480">
        <v>15</v>
      </c>
      <c r="H7355" s="482">
        <v>0.46768399999999999</v>
      </c>
      <c r="I7355" s="483">
        <v>8.5</v>
      </c>
      <c r="J7355" s="484">
        <v>0.31929999999999997</v>
      </c>
      <c r="K7355" s="469">
        <f t="shared" si="628"/>
        <v>8.5307600858699466</v>
      </c>
      <c r="L7355" s="469">
        <f t="shared" si="629"/>
        <v>3.0760085869946607E-2</v>
      </c>
    </row>
    <row r="7356" spans="1:12">
      <c r="A7356" s="98" t="s">
        <v>126</v>
      </c>
      <c r="B7356" s="98">
        <f t="shared" si="625"/>
        <v>9</v>
      </c>
      <c r="C7356" s="98">
        <f t="shared" si="626"/>
        <v>0</v>
      </c>
      <c r="D7356" s="98">
        <f>D7355</f>
        <v>108</v>
      </c>
      <c r="E7356" s="98">
        <f t="shared" si="630"/>
        <v>46</v>
      </c>
      <c r="F7356" s="397">
        <f>F7355+(E7356-E7355)*(F7358-F7355)/(E7358-E7355)</f>
        <v>4.0034000000000001</v>
      </c>
      <c r="G7356" s="98">
        <v>15</v>
      </c>
      <c r="H7356" s="491">
        <f>H7355+(E7356-E7355)*(H7358-H7355)/(E7358-E7355)</f>
        <v>0.46505066666666667</v>
      </c>
      <c r="I7356" s="492">
        <f>I7355+(E7356-E7355)*(I7358-I7355)/(E7358-E7355)</f>
        <v>8.6</v>
      </c>
      <c r="J7356" s="397">
        <f>J7355+(E7356-E7355)*(J7358-J7355)/(E7358-E7355)</f>
        <v>0.31336666666666663</v>
      </c>
      <c r="K7356" s="469">
        <f t="shared" si="628"/>
        <v>8.6085243758386181</v>
      </c>
      <c r="L7356" s="469">
        <f t="shared" si="629"/>
        <v>8.5243758386184254E-3</v>
      </c>
    </row>
    <row r="7357" spans="1:12">
      <c r="A7357" s="98" t="s">
        <v>126</v>
      </c>
      <c r="B7357" s="98">
        <f t="shared" ref="B7357:B7420" si="631">INT(D7357/12)</f>
        <v>9</v>
      </c>
      <c r="C7357" s="98">
        <f t="shared" ref="C7357:C7420" si="632">D7357-B7357*12</f>
        <v>0</v>
      </c>
      <c r="D7357" s="98">
        <f>D7355</f>
        <v>108</v>
      </c>
      <c r="E7357" s="98">
        <f t="shared" si="630"/>
        <v>47</v>
      </c>
      <c r="F7357" s="397">
        <f>F7355+(E7357-E7355)*(F7358-F7355)/(E7358-E7355)</f>
        <v>4.0171000000000001</v>
      </c>
      <c r="G7357" s="98">
        <v>15</v>
      </c>
      <c r="H7357" s="491">
        <f>H7355+(E7357-E7355)*(H7358-H7355)/(E7358-E7355)</f>
        <v>0.46241733333333335</v>
      </c>
      <c r="I7357" s="492">
        <f>I7355+(E7357-E7355)*(I7358-I7355)/(E7358-E7355)</f>
        <v>8.7000000000000011</v>
      </c>
      <c r="J7357" s="397">
        <f>J7355+(E7357-E7355)*(J7358-J7355)/(E7358-E7355)</f>
        <v>0.30743333333333334</v>
      </c>
      <c r="K7357" s="469">
        <f t="shared" si="628"/>
        <v>8.6871743562092547</v>
      </c>
      <c r="L7357" s="469">
        <f t="shared" si="629"/>
        <v>-1.2825643790746355E-2</v>
      </c>
    </row>
    <row r="7358" spans="1:12">
      <c r="A7358" s="480" t="s">
        <v>126</v>
      </c>
      <c r="B7358" s="480">
        <f t="shared" si="631"/>
        <v>9</v>
      </c>
      <c r="C7358" s="480">
        <f t="shared" si="632"/>
        <v>0</v>
      </c>
      <c r="D7358" s="480">
        <f>D7355</f>
        <v>108</v>
      </c>
      <c r="E7358" s="480">
        <f t="shared" si="630"/>
        <v>48</v>
      </c>
      <c r="F7358" s="484">
        <v>4.0308000000000002</v>
      </c>
      <c r="G7358" s="480">
        <v>15</v>
      </c>
      <c r="H7358" s="482">
        <v>0.45978400000000003</v>
      </c>
      <c r="I7358" s="483">
        <v>8.8000000000000007</v>
      </c>
      <c r="J7358" s="484">
        <v>0.30149999999999999</v>
      </c>
      <c r="K7358" s="469">
        <f t="shared" si="628"/>
        <v>8.7667252448976036</v>
      </c>
      <c r="L7358" s="469">
        <f t="shared" si="629"/>
        <v>-3.327475510239708E-2</v>
      </c>
    </row>
    <row r="7359" spans="1:12">
      <c r="A7359" s="98" t="s">
        <v>126</v>
      </c>
      <c r="B7359" s="98">
        <f t="shared" si="631"/>
        <v>9</v>
      </c>
      <c r="C7359" s="98">
        <f t="shared" si="632"/>
        <v>0</v>
      </c>
      <c r="D7359" s="98">
        <f>D7358</f>
        <v>108</v>
      </c>
      <c r="E7359" s="98">
        <f t="shared" si="630"/>
        <v>49</v>
      </c>
      <c r="F7359" s="397">
        <f>F7358+(E7359-E7358)*(F7361-F7358)/(E7361-E7358)</f>
        <v>4.0443333333333333</v>
      </c>
      <c r="G7359" s="98">
        <v>15</v>
      </c>
      <c r="H7359" s="491">
        <f>H7358+(E7359-E7358)*(H7361-H7358)/(E7361-E7358)</f>
        <v>0.45713266666666669</v>
      </c>
      <c r="I7359" s="492">
        <f>I7358+(E7359-E7358)*(I7361-I7358)/(E7361-E7358)</f>
        <v>8.8666666666666671</v>
      </c>
      <c r="J7359" s="397">
        <f>J7358+(E7359-E7358)*(J7361-J7358)/(E7361-E7358)</f>
        <v>0.29559999999999997</v>
      </c>
      <c r="K7359" s="469">
        <f t="shared" si="628"/>
        <v>8.8471763849735812</v>
      </c>
      <c r="L7359" s="469">
        <f t="shared" si="629"/>
        <v>-1.9490281693085976E-2</v>
      </c>
    </row>
    <row r="7360" spans="1:12">
      <c r="A7360" s="98" t="s">
        <v>126</v>
      </c>
      <c r="B7360" s="98">
        <f t="shared" si="631"/>
        <v>9</v>
      </c>
      <c r="C7360" s="98">
        <f t="shared" si="632"/>
        <v>0</v>
      </c>
      <c r="D7360" s="98">
        <f>D7358</f>
        <v>108</v>
      </c>
      <c r="E7360" s="98">
        <f t="shared" si="630"/>
        <v>50</v>
      </c>
      <c r="F7360" s="397">
        <f>F7358+(E7360-E7358)*(F7361-F7358)/(E7361-E7358)</f>
        <v>4.0578666666666665</v>
      </c>
      <c r="G7360" s="98">
        <v>15</v>
      </c>
      <c r="H7360" s="491">
        <f>H7358+(E7360-E7358)*(H7361-H7358)/(E7361-E7358)</f>
        <v>0.45448133333333335</v>
      </c>
      <c r="I7360" s="492">
        <f>I7358+(E7360-E7358)*(I7361-I7358)/(E7361-E7358)</f>
        <v>8.9333333333333336</v>
      </c>
      <c r="J7360" s="397">
        <f>J7358+(E7360-E7358)*(J7361-J7358)/(E7361-E7358)</f>
        <v>0.28970000000000001</v>
      </c>
      <c r="K7360" s="469">
        <f t="shared" si="628"/>
        <v>8.9285661897371646</v>
      </c>
      <c r="L7360" s="469">
        <f t="shared" si="629"/>
        <v>-4.7671435961689212E-3</v>
      </c>
    </row>
    <row r="7361" spans="1:12">
      <c r="A7361" s="480" t="s">
        <v>126</v>
      </c>
      <c r="B7361" s="480">
        <f t="shared" si="631"/>
        <v>9</v>
      </c>
      <c r="C7361" s="480">
        <f t="shared" si="632"/>
        <v>0</v>
      </c>
      <c r="D7361" s="480">
        <f>D7358</f>
        <v>108</v>
      </c>
      <c r="E7361" s="480">
        <f t="shared" si="630"/>
        <v>51</v>
      </c>
      <c r="F7361" s="484">
        <v>4.0713999999999997</v>
      </c>
      <c r="G7361" s="480">
        <v>15</v>
      </c>
      <c r="H7361" s="482">
        <v>0.45183000000000001</v>
      </c>
      <c r="I7361" s="483">
        <v>9</v>
      </c>
      <c r="J7361" s="484">
        <v>0.2838</v>
      </c>
      <c r="K7361" s="469">
        <f t="shared" si="628"/>
        <v>9.0109111834096893</v>
      </c>
      <c r="L7361" s="469">
        <f t="shared" si="629"/>
        <v>1.0911183409689329E-2</v>
      </c>
    </row>
    <row r="7362" spans="1:12">
      <c r="A7362" s="98" t="s">
        <v>126</v>
      </c>
      <c r="B7362" s="98">
        <f t="shared" si="631"/>
        <v>9</v>
      </c>
      <c r="C7362" s="98">
        <f t="shared" si="632"/>
        <v>0</v>
      </c>
      <c r="D7362" s="98">
        <f>D7361</f>
        <v>108</v>
      </c>
      <c r="E7362" s="98">
        <f t="shared" si="630"/>
        <v>52</v>
      </c>
      <c r="F7362" s="397">
        <f>F7361+(E7362-E7361)*(F7364-F7361)/(E7364-E7361)</f>
        <v>4.0848333333333331</v>
      </c>
      <c r="G7362" s="98">
        <v>15</v>
      </c>
      <c r="H7362" s="491">
        <f>H7361+(E7362-E7361)*(H7364-H7361)/(E7364-E7361)</f>
        <v>0.449158</v>
      </c>
      <c r="I7362" s="492">
        <f>I7361+(E7362-E7361)*(I7364-I7361)/(E7364-E7361)</f>
        <v>9.1</v>
      </c>
      <c r="J7362" s="397">
        <f>J7361+(E7362-E7361)*(J7364-J7361)/(E7364-E7361)</f>
        <v>0.27789999999999998</v>
      </c>
      <c r="K7362" s="469">
        <f t="shared" si="628"/>
        <v>9.0944240853626859</v>
      </c>
      <c r="L7362" s="469">
        <f t="shared" si="629"/>
        <v>-5.5759146373137725E-3</v>
      </c>
    </row>
    <row r="7363" spans="1:12">
      <c r="A7363" s="98" t="s">
        <v>126</v>
      </c>
      <c r="B7363" s="98">
        <f t="shared" si="631"/>
        <v>9</v>
      </c>
      <c r="C7363" s="98">
        <f t="shared" si="632"/>
        <v>0</v>
      </c>
      <c r="D7363" s="98">
        <f>D7361</f>
        <v>108</v>
      </c>
      <c r="E7363" s="98">
        <f t="shared" si="630"/>
        <v>53</v>
      </c>
      <c r="F7363" s="397">
        <f>F7361+(E7363-E7361)*(F7364-F7361)/(E7364-E7361)</f>
        <v>4.0982666666666665</v>
      </c>
      <c r="G7363" s="98">
        <v>15</v>
      </c>
      <c r="H7363" s="491">
        <f>H7361+(E7363-E7361)*(H7364-H7361)/(E7364-E7361)</f>
        <v>0.44648599999999999</v>
      </c>
      <c r="I7363" s="492">
        <f>I7361+(E7363-E7361)*(I7364-I7361)/(E7364-E7361)</f>
        <v>9.2000000000000011</v>
      </c>
      <c r="J7363" s="397">
        <f>J7361+(E7363-E7361)*(J7364-J7361)/(E7364-E7361)</f>
        <v>0.27200000000000002</v>
      </c>
      <c r="K7363" s="469">
        <f t="shared" si="628"/>
        <v>9.1789365549349071</v>
      </c>
      <c r="L7363" s="469">
        <f t="shared" si="629"/>
        <v>-2.1063445065093944E-2</v>
      </c>
    </row>
    <row r="7364" spans="1:12">
      <c r="A7364" s="480" t="s">
        <v>126</v>
      </c>
      <c r="B7364" s="480">
        <f t="shared" si="631"/>
        <v>9</v>
      </c>
      <c r="C7364" s="480">
        <f t="shared" si="632"/>
        <v>0</v>
      </c>
      <c r="D7364" s="480">
        <f>D7361</f>
        <v>108</v>
      </c>
      <c r="E7364" s="480">
        <f t="shared" si="630"/>
        <v>54</v>
      </c>
      <c r="F7364" s="484">
        <v>4.1116999999999999</v>
      </c>
      <c r="G7364" s="480">
        <v>15</v>
      </c>
      <c r="H7364" s="482">
        <v>0.44381399999999999</v>
      </c>
      <c r="I7364" s="483">
        <v>9.3000000000000007</v>
      </c>
      <c r="J7364" s="484">
        <v>0.2661</v>
      </c>
      <c r="K7364" s="469">
        <f t="shared" si="628"/>
        <v>9.2644666459372615</v>
      </c>
      <c r="L7364" s="469">
        <f t="shared" si="629"/>
        <v>-3.5533354062739164E-2</v>
      </c>
    </row>
    <row r="7365" spans="1:12">
      <c r="A7365" s="98" t="s">
        <v>126</v>
      </c>
      <c r="B7365" s="98">
        <f t="shared" si="631"/>
        <v>9</v>
      </c>
      <c r="C7365" s="98">
        <f t="shared" si="632"/>
        <v>0</v>
      </c>
      <c r="D7365" s="98">
        <f>D7364</f>
        <v>108</v>
      </c>
      <c r="E7365" s="98">
        <f t="shared" si="630"/>
        <v>55</v>
      </c>
      <c r="F7365" s="397">
        <f>F7364+(E7365-E7364)*(F7367-F7364)/(E7367-E7364)</f>
        <v>4.125</v>
      </c>
      <c r="G7365" s="98">
        <v>15</v>
      </c>
      <c r="H7365" s="491">
        <f>H7364+(E7365-E7364)*(H7367-H7364)/(E7367-E7364)</f>
        <v>0.44111899999999998</v>
      </c>
      <c r="I7365" s="492">
        <f>I7364+(E7365-E7364)*(I7367-I7364)/(E7367-E7364)</f>
        <v>9.3666666666666671</v>
      </c>
      <c r="J7365" s="397">
        <f>J7364+(E7365-E7364)*(J7367-J7364)/(E7367-E7364)</f>
        <v>0.26016666666666666</v>
      </c>
      <c r="K7365" s="469">
        <f t="shared" si="628"/>
        <v>9.3512181520179372</v>
      </c>
      <c r="L7365" s="469">
        <f t="shared" si="629"/>
        <v>-1.5448514648729983E-2</v>
      </c>
    </row>
    <row r="7366" spans="1:12">
      <c r="A7366" s="98" t="s">
        <v>126</v>
      </c>
      <c r="B7366" s="98">
        <f t="shared" si="631"/>
        <v>9</v>
      </c>
      <c r="C7366" s="98">
        <f t="shared" si="632"/>
        <v>0</v>
      </c>
      <c r="D7366" s="98">
        <f>D7364</f>
        <v>108</v>
      </c>
      <c r="E7366" s="98">
        <f t="shared" si="630"/>
        <v>56</v>
      </c>
      <c r="F7366" s="397">
        <f>F7364+(E7366-E7364)*(F7367-F7364)/(E7367-E7364)</f>
        <v>4.1383000000000001</v>
      </c>
      <c r="G7366" s="98">
        <v>15</v>
      </c>
      <c r="H7366" s="491">
        <f>H7364+(E7366-E7364)*(H7367-H7364)/(E7367-E7364)</f>
        <v>0.43842399999999998</v>
      </c>
      <c r="I7366" s="492">
        <f>I7364+(E7366-E7364)*(I7367-I7364)/(E7367-E7364)</f>
        <v>9.4333333333333336</v>
      </c>
      <c r="J7366" s="397">
        <f>J7364+(E7366-E7364)*(J7367-J7364)/(E7367-E7364)</f>
        <v>0.25423333333333331</v>
      </c>
      <c r="K7366" s="469">
        <f t="shared" si="628"/>
        <v>9.4390361841505026</v>
      </c>
      <c r="L7366" s="469">
        <f t="shared" si="629"/>
        <v>5.7028508171690362E-3</v>
      </c>
    </row>
    <row r="7367" spans="1:12">
      <c r="A7367" s="480" t="s">
        <v>126</v>
      </c>
      <c r="B7367" s="480">
        <f t="shared" si="631"/>
        <v>9</v>
      </c>
      <c r="C7367" s="480">
        <f t="shared" si="632"/>
        <v>0</v>
      </c>
      <c r="D7367" s="480">
        <f>D7364</f>
        <v>108</v>
      </c>
      <c r="E7367" s="480">
        <f t="shared" si="630"/>
        <v>57</v>
      </c>
      <c r="F7367" s="484">
        <v>4.1516000000000002</v>
      </c>
      <c r="G7367" s="480">
        <v>15</v>
      </c>
      <c r="H7367" s="482">
        <v>0.43572899999999998</v>
      </c>
      <c r="I7367" s="483">
        <v>9.5</v>
      </c>
      <c r="J7367" s="484">
        <v>0.24829999999999999</v>
      </c>
      <c r="K7367" s="469">
        <f t="shared" si="628"/>
        <v>9.5279405318443349</v>
      </c>
      <c r="L7367" s="469">
        <f t="shared" si="629"/>
        <v>2.794053184433487E-2</v>
      </c>
    </row>
    <row r="7368" spans="1:12">
      <c r="A7368" s="98" t="s">
        <v>126</v>
      </c>
      <c r="B7368" s="98">
        <f t="shared" si="631"/>
        <v>9</v>
      </c>
      <c r="C7368" s="98">
        <f t="shared" si="632"/>
        <v>0</v>
      </c>
      <c r="D7368" s="98">
        <f>D7367</f>
        <v>108</v>
      </c>
      <c r="E7368" s="98">
        <f t="shared" si="630"/>
        <v>58</v>
      </c>
      <c r="F7368" s="397">
        <f>F7367+(E7368-E7367)*(F7370-F7367)/(E7370-E7367)</f>
        <v>4.1647666666666669</v>
      </c>
      <c r="G7368" s="98">
        <v>15</v>
      </c>
      <c r="H7368" s="491">
        <f>H7367+(E7368-E7367)*(H7370-H7367)/(E7370-E7367)</f>
        <v>0.43300833333333333</v>
      </c>
      <c r="I7368" s="492">
        <f>I7367+(E7368-E7367)*(I7370-I7367)/(E7370-E7367)</f>
        <v>9.6</v>
      </c>
      <c r="J7368" s="397">
        <f>J7367+(E7368-E7367)*(J7370-J7367)/(E7370-E7367)</f>
        <v>0.2424</v>
      </c>
      <c r="K7368" s="469">
        <f t="shared" si="628"/>
        <v>9.6182136602451855</v>
      </c>
      <c r="L7368" s="469">
        <f t="shared" si="629"/>
        <v>1.8213660245185892E-2</v>
      </c>
    </row>
    <row r="7369" spans="1:12">
      <c r="A7369" s="98" t="s">
        <v>126</v>
      </c>
      <c r="B7369" s="98">
        <f t="shared" si="631"/>
        <v>9</v>
      </c>
      <c r="C7369" s="98">
        <f t="shared" si="632"/>
        <v>0</v>
      </c>
      <c r="D7369" s="98">
        <f>D7367</f>
        <v>108</v>
      </c>
      <c r="E7369" s="98">
        <f t="shared" si="630"/>
        <v>59</v>
      </c>
      <c r="F7369" s="397">
        <f>F7367+(E7369-E7367)*(F7370-F7367)/(E7370-E7367)</f>
        <v>4.1779333333333328</v>
      </c>
      <c r="G7369" s="98">
        <v>15</v>
      </c>
      <c r="H7369" s="491">
        <f>H7367+(E7369-E7367)*(H7370-H7367)/(E7370-E7367)</f>
        <v>0.43028766666666662</v>
      </c>
      <c r="I7369" s="492">
        <f>I7367+(E7369-E7367)*(I7370-I7367)/(E7370-E7367)</f>
        <v>9.7000000000000011</v>
      </c>
      <c r="J7369" s="397">
        <f>J7367+(E7369-E7367)*(J7370-J7367)/(E7370-E7367)</f>
        <v>0.23649999999999999</v>
      </c>
      <c r="K7369" s="469">
        <f t="shared" si="628"/>
        <v>9.7096283649000696</v>
      </c>
      <c r="L7369" s="469">
        <f t="shared" si="629"/>
        <v>9.6283649000685756E-3</v>
      </c>
    </row>
    <row r="7370" spans="1:12">
      <c r="A7370" s="480" t="s">
        <v>126</v>
      </c>
      <c r="B7370" s="480">
        <f t="shared" si="631"/>
        <v>9</v>
      </c>
      <c r="C7370" s="480">
        <f t="shared" si="632"/>
        <v>0</v>
      </c>
      <c r="D7370" s="480">
        <f>D7367</f>
        <v>108</v>
      </c>
      <c r="E7370" s="480">
        <f t="shared" si="630"/>
        <v>60</v>
      </c>
      <c r="F7370" s="484">
        <v>4.1910999999999996</v>
      </c>
      <c r="G7370" s="480">
        <v>15</v>
      </c>
      <c r="H7370" s="482">
        <v>0.42756699999999997</v>
      </c>
      <c r="I7370" s="483">
        <v>9.8000000000000007</v>
      </c>
      <c r="J7370" s="484">
        <v>0.2306</v>
      </c>
      <c r="K7370" s="469">
        <f t="shared" si="628"/>
        <v>9.8022064378214413</v>
      </c>
      <c r="L7370" s="469">
        <f t="shared" si="629"/>
        <v>2.2064378214405878E-3</v>
      </c>
    </row>
    <row r="7371" spans="1:12">
      <c r="A7371" s="98" t="s">
        <v>126</v>
      </c>
      <c r="B7371" s="98">
        <f t="shared" si="631"/>
        <v>9</v>
      </c>
      <c r="C7371" s="98">
        <f t="shared" si="632"/>
        <v>0</v>
      </c>
      <c r="D7371" s="98">
        <f>D7370</f>
        <v>108</v>
      </c>
      <c r="E7371" s="98">
        <f t="shared" si="630"/>
        <v>61</v>
      </c>
      <c r="F7371" s="397">
        <f>F7370+(E7371-E7370)*(F7373-F7370)/(E7373-E7370)</f>
        <v>4.2041333333333331</v>
      </c>
      <c r="G7371" s="98">
        <v>15</v>
      </c>
      <c r="H7371" s="491">
        <f>H7370+(E7371-E7370)*(H7373-H7370)/(E7373-E7370)</f>
        <v>0.4248183333333333</v>
      </c>
      <c r="I7371" s="492">
        <f>I7370+(E7371-E7370)*(I7373-I7370)/(E7373-E7370)</f>
        <v>9.9</v>
      </c>
      <c r="J7371" s="397">
        <f>J7370+(E7371-E7370)*(J7373-J7370)/(E7373-E7370)</f>
        <v>0.22470000000000001</v>
      </c>
      <c r="K7371" s="469">
        <f t="shared" ref="K7371:K7434" si="633">F7371/H7371</f>
        <v>9.8963086181936593</v>
      </c>
      <c r="L7371" s="469">
        <f t="shared" ref="L7371:L7434" si="634">K7371-I7371</f>
        <v>-3.6913818063410986E-3</v>
      </c>
    </row>
    <row r="7372" spans="1:12">
      <c r="A7372" s="98" t="s">
        <v>126</v>
      </c>
      <c r="B7372" s="98">
        <f t="shared" si="631"/>
        <v>9</v>
      </c>
      <c r="C7372" s="98">
        <f t="shared" si="632"/>
        <v>0</v>
      </c>
      <c r="D7372" s="98">
        <f>D7370</f>
        <v>108</v>
      </c>
      <c r="E7372" s="98">
        <f t="shared" si="630"/>
        <v>62</v>
      </c>
      <c r="F7372" s="397">
        <f>F7370+(E7372-E7370)*(F7373-F7370)/(E7373-E7370)</f>
        <v>4.2171666666666665</v>
      </c>
      <c r="G7372" s="98">
        <v>15</v>
      </c>
      <c r="H7372" s="491">
        <f>H7370+(E7372-E7370)*(H7373-H7370)/(E7373-E7370)</f>
        <v>0.42206966666666668</v>
      </c>
      <c r="I7372" s="492">
        <f>I7370+(E7372-E7370)*(I7373-I7370)/(E7373-E7370)</f>
        <v>10</v>
      </c>
      <c r="J7372" s="397">
        <f>J7370+(E7372-E7370)*(J7373-J7370)/(E7373-E7370)</f>
        <v>0.21879999999999999</v>
      </c>
      <c r="K7372" s="469">
        <f t="shared" si="633"/>
        <v>9.9916364518021901</v>
      </c>
      <c r="L7372" s="469">
        <f t="shared" si="634"/>
        <v>-8.3635481978099335E-3</v>
      </c>
    </row>
    <row r="7373" spans="1:12">
      <c r="A7373" s="480" t="s">
        <v>126</v>
      </c>
      <c r="B7373" s="480">
        <f t="shared" si="631"/>
        <v>9</v>
      </c>
      <c r="C7373" s="480">
        <f t="shared" si="632"/>
        <v>0</v>
      </c>
      <c r="D7373" s="480">
        <f>D7370</f>
        <v>108</v>
      </c>
      <c r="E7373" s="480">
        <f t="shared" si="630"/>
        <v>63</v>
      </c>
      <c r="F7373" s="484">
        <v>4.2302</v>
      </c>
      <c r="G7373" s="480">
        <v>15</v>
      </c>
      <c r="H7373" s="482">
        <v>0.419321</v>
      </c>
      <c r="I7373" s="483">
        <v>10.1</v>
      </c>
      <c r="J7373" s="484">
        <v>0.21290000000000001</v>
      </c>
      <c r="K7373" s="469">
        <f t="shared" si="633"/>
        <v>10.088214041271485</v>
      </c>
      <c r="L7373" s="469">
        <f t="shared" si="634"/>
        <v>-1.1785958728514956E-2</v>
      </c>
    </row>
    <row r="7374" spans="1:12">
      <c r="A7374" s="98" t="s">
        <v>126</v>
      </c>
      <c r="B7374" s="98">
        <f t="shared" si="631"/>
        <v>9</v>
      </c>
      <c r="C7374" s="98">
        <f t="shared" si="632"/>
        <v>0</v>
      </c>
      <c r="D7374" s="98">
        <f>D7373</f>
        <v>108</v>
      </c>
      <c r="E7374" s="98">
        <f t="shared" si="630"/>
        <v>64</v>
      </c>
      <c r="F7374" s="397">
        <f>F7373+(E7374-E7373)*(F7376-F7373)/(E7376-E7373)</f>
        <v>4.2431000000000001</v>
      </c>
      <c r="G7374" s="98">
        <v>15</v>
      </c>
      <c r="H7374" s="491">
        <f>H7373+(E7374-E7373)*(H7376-H7373)/(E7376-E7373)</f>
        <v>0.41654200000000002</v>
      </c>
      <c r="I7374" s="492">
        <f>I7373+(E7374-E7373)*(I7376-I7373)/(E7376-E7373)</f>
        <v>10.199999999999999</v>
      </c>
      <c r="J7374" s="397">
        <f>J7373+(E7374-E7373)*(J7376-J7373)/(E7376-E7373)</f>
        <v>0.20696666666666666</v>
      </c>
      <c r="K7374" s="469">
        <f t="shared" si="633"/>
        <v>10.186487797148907</v>
      </c>
      <c r="L7374" s="469">
        <f t="shared" si="634"/>
        <v>-1.3512202851092781E-2</v>
      </c>
    </row>
    <row r="7375" spans="1:12">
      <c r="A7375" s="98" t="s">
        <v>126</v>
      </c>
      <c r="B7375" s="98">
        <f t="shared" si="631"/>
        <v>9</v>
      </c>
      <c r="C7375" s="98">
        <f t="shared" si="632"/>
        <v>0</v>
      </c>
      <c r="D7375" s="98">
        <f>D7373</f>
        <v>108</v>
      </c>
      <c r="E7375" s="98">
        <f t="shared" si="630"/>
        <v>65</v>
      </c>
      <c r="F7375" s="397">
        <f>F7373+(E7375-E7373)*(F7376-F7373)/(E7376-E7373)</f>
        <v>4.2560000000000002</v>
      </c>
      <c r="G7375" s="98">
        <v>15</v>
      </c>
      <c r="H7375" s="491">
        <f>H7373+(E7375-E7373)*(H7376-H7373)/(E7376-E7373)</f>
        <v>0.41376299999999999</v>
      </c>
      <c r="I7375" s="492">
        <f>I7373+(E7375-E7373)*(I7376-I7373)/(E7376-E7373)</f>
        <v>10.3</v>
      </c>
      <c r="J7375" s="397">
        <f>J7373+(E7375-E7373)*(J7376-J7373)/(E7376-E7373)</f>
        <v>0.20103333333333334</v>
      </c>
      <c r="K7375" s="469">
        <f t="shared" si="633"/>
        <v>10.286081645773065</v>
      </c>
      <c r="L7375" s="469">
        <f t="shared" si="634"/>
        <v>-1.3918354226936103E-2</v>
      </c>
    </row>
    <row r="7376" spans="1:12">
      <c r="A7376" s="480" t="s">
        <v>126</v>
      </c>
      <c r="B7376" s="480">
        <f t="shared" si="631"/>
        <v>9</v>
      </c>
      <c r="C7376" s="480">
        <f t="shared" si="632"/>
        <v>0</v>
      </c>
      <c r="D7376" s="480">
        <f>D7373</f>
        <v>108</v>
      </c>
      <c r="E7376" s="480">
        <f t="shared" si="630"/>
        <v>66</v>
      </c>
      <c r="F7376" s="484">
        <v>4.2689000000000004</v>
      </c>
      <c r="G7376" s="480">
        <v>15</v>
      </c>
      <c r="H7376" s="482">
        <v>0.41098400000000002</v>
      </c>
      <c r="I7376" s="483">
        <v>10.4</v>
      </c>
      <c r="J7376" s="484">
        <v>0.1951</v>
      </c>
      <c r="K7376" s="469">
        <f t="shared" si="633"/>
        <v>10.387022365834193</v>
      </c>
      <c r="L7376" s="469">
        <f t="shared" si="634"/>
        <v>-1.2977634165807217E-2</v>
      </c>
    </row>
    <row r="7377" spans="1:12">
      <c r="A7377" s="98" t="s">
        <v>126</v>
      </c>
      <c r="B7377" s="98">
        <f t="shared" si="631"/>
        <v>9</v>
      </c>
      <c r="C7377" s="98">
        <f t="shared" si="632"/>
        <v>0</v>
      </c>
      <c r="D7377" s="98">
        <f>D7376</f>
        <v>108</v>
      </c>
      <c r="E7377" s="98">
        <f t="shared" si="630"/>
        <v>67</v>
      </c>
      <c r="F7377" s="397">
        <f>F7376+(E7377-E7376)*(F7379-F7376)/(E7379-E7376)</f>
        <v>4.2817333333333334</v>
      </c>
      <c r="G7377" s="98">
        <v>15</v>
      </c>
      <c r="H7377" s="491">
        <f>H7376+(E7377-E7376)*(H7379-H7376)/(E7379-E7376)</f>
        <v>0.40817200000000003</v>
      </c>
      <c r="I7377" s="492">
        <f>I7376+(E7377-E7376)*(I7379-I7376)/(E7379-E7376)</f>
        <v>10.5</v>
      </c>
      <c r="J7377" s="397">
        <f>J7376+(E7377-E7376)*(J7379-J7376)/(E7379-E7376)</f>
        <v>0.18920000000000001</v>
      </c>
      <c r="K7377" s="469">
        <f t="shared" si="633"/>
        <v>10.49002218019201</v>
      </c>
      <c r="L7377" s="469">
        <f t="shared" si="634"/>
        <v>-9.9778198079896185E-3</v>
      </c>
    </row>
    <row r="7378" spans="1:12">
      <c r="A7378" s="98" t="s">
        <v>126</v>
      </c>
      <c r="B7378" s="98">
        <f t="shared" si="631"/>
        <v>9</v>
      </c>
      <c r="C7378" s="98">
        <f t="shared" si="632"/>
        <v>0</v>
      </c>
      <c r="D7378" s="98">
        <f>D7376</f>
        <v>108</v>
      </c>
      <c r="E7378" s="98">
        <f t="shared" si="630"/>
        <v>68</v>
      </c>
      <c r="F7378" s="397">
        <f>F7376+(E7378-E7376)*(F7379-F7376)/(E7379-E7376)</f>
        <v>4.2945666666666673</v>
      </c>
      <c r="G7378" s="98">
        <v>15</v>
      </c>
      <c r="H7378" s="491">
        <f>H7376+(E7378-E7376)*(H7379-H7376)/(E7379-E7376)</f>
        <v>0.40536</v>
      </c>
      <c r="I7378" s="492">
        <f>I7376+(E7378-E7376)*(I7379-I7376)/(E7379-E7376)</f>
        <v>10.6</v>
      </c>
      <c r="J7378" s="397">
        <f>J7376+(E7378-E7376)*(J7379-J7376)/(E7379-E7376)</f>
        <v>0.18329999999999999</v>
      </c>
      <c r="K7378" s="469">
        <f t="shared" si="633"/>
        <v>10.594451022959017</v>
      </c>
      <c r="L7378" s="469">
        <f t="shared" si="634"/>
        <v>-5.5489770409824501E-3</v>
      </c>
    </row>
    <row r="7379" spans="1:12">
      <c r="A7379" s="480" t="s">
        <v>126</v>
      </c>
      <c r="B7379" s="480">
        <f t="shared" si="631"/>
        <v>9</v>
      </c>
      <c r="C7379" s="480">
        <f t="shared" si="632"/>
        <v>0</v>
      </c>
      <c r="D7379" s="480">
        <f>D7376</f>
        <v>108</v>
      </c>
      <c r="E7379" s="480">
        <f t="shared" si="630"/>
        <v>69</v>
      </c>
      <c r="F7379" s="484">
        <v>4.3074000000000003</v>
      </c>
      <c r="G7379" s="480">
        <v>15</v>
      </c>
      <c r="H7379" s="482">
        <v>0.40254800000000002</v>
      </c>
      <c r="I7379" s="483">
        <v>10.7</v>
      </c>
      <c r="J7379" s="484">
        <v>0.1774</v>
      </c>
      <c r="K7379" s="469">
        <f t="shared" si="633"/>
        <v>10.700338841579141</v>
      </c>
      <c r="L7379" s="469">
        <f t="shared" si="634"/>
        <v>3.3884157914165769E-4</v>
      </c>
    </row>
    <row r="7380" spans="1:12">
      <c r="A7380" s="98" t="s">
        <v>126</v>
      </c>
      <c r="B7380" s="98">
        <f t="shared" si="631"/>
        <v>9</v>
      </c>
      <c r="C7380" s="98">
        <f t="shared" si="632"/>
        <v>0</v>
      </c>
      <c r="D7380" s="98">
        <f>D7379</f>
        <v>108</v>
      </c>
      <c r="E7380" s="98">
        <f t="shared" si="630"/>
        <v>70</v>
      </c>
      <c r="F7380" s="397">
        <f>F7379+(E7380-E7379)*(F7382-F7379)/(E7382-E7379)</f>
        <v>4.3200666666666665</v>
      </c>
      <c r="G7380" s="98">
        <v>15</v>
      </c>
      <c r="H7380" s="491">
        <f>H7379+(E7380-E7379)*(H7382-H7379)/(E7382-E7379)</f>
        <v>0.3997</v>
      </c>
      <c r="I7380" s="492">
        <f>I7379+(E7380-E7379)*(I7382-I7379)/(E7382-E7379)</f>
        <v>10.799999999999999</v>
      </c>
      <c r="J7380" s="397">
        <f>J7379+(E7380-E7379)*(J7382-J7379)/(E7382-E7379)</f>
        <v>0.17146666666666666</v>
      </c>
      <c r="K7380" s="469">
        <f t="shared" si="633"/>
        <v>10.808272871320156</v>
      </c>
      <c r="L7380" s="469">
        <f t="shared" si="634"/>
        <v>8.2728713201571935E-3</v>
      </c>
    </row>
    <row r="7381" spans="1:12">
      <c r="A7381" s="98" t="s">
        <v>126</v>
      </c>
      <c r="B7381" s="98">
        <f t="shared" si="631"/>
        <v>9</v>
      </c>
      <c r="C7381" s="98">
        <f t="shared" si="632"/>
        <v>0</v>
      </c>
      <c r="D7381" s="98">
        <f>D7379</f>
        <v>108</v>
      </c>
      <c r="E7381" s="98">
        <f t="shared" si="630"/>
        <v>71</v>
      </c>
      <c r="F7381" s="397">
        <f>F7379+(E7381-E7379)*(F7382-F7379)/(E7382-E7379)</f>
        <v>4.3327333333333335</v>
      </c>
      <c r="G7381" s="98">
        <v>15</v>
      </c>
      <c r="H7381" s="491">
        <f>H7379+(E7381-E7379)*(H7382-H7379)/(E7382-E7379)</f>
        <v>0.39685200000000004</v>
      </c>
      <c r="I7381" s="492">
        <f>I7379+(E7381-E7379)*(I7382-I7379)/(E7382-E7379)</f>
        <v>10.9</v>
      </c>
      <c r="J7381" s="397">
        <f>J7379+(E7381-E7379)*(J7382-J7379)/(E7382-E7379)</f>
        <v>0.16553333333333334</v>
      </c>
      <c r="K7381" s="469">
        <f t="shared" si="633"/>
        <v>10.917756073632823</v>
      </c>
      <c r="L7381" s="469">
        <f t="shared" si="634"/>
        <v>1.7756073632822833E-2</v>
      </c>
    </row>
    <row r="7382" spans="1:12">
      <c r="A7382" s="480" t="s">
        <v>126</v>
      </c>
      <c r="B7382" s="480">
        <f t="shared" si="631"/>
        <v>9</v>
      </c>
      <c r="C7382" s="480">
        <f t="shared" si="632"/>
        <v>0</v>
      </c>
      <c r="D7382" s="480">
        <f>D7379</f>
        <v>108</v>
      </c>
      <c r="E7382" s="480">
        <f t="shared" si="630"/>
        <v>72</v>
      </c>
      <c r="F7382" s="484">
        <v>4.3453999999999997</v>
      </c>
      <c r="G7382" s="480">
        <v>15</v>
      </c>
      <c r="H7382" s="482">
        <v>0.39400400000000002</v>
      </c>
      <c r="I7382" s="483">
        <v>11</v>
      </c>
      <c r="J7382" s="484">
        <v>0.15959999999999999</v>
      </c>
      <c r="K7382" s="469">
        <f t="shared" si="633"/>
        <v>11.028822042415811</v>
      </c>
      <c r="L7382" s="469">
        <f t="shared" si="634"/>
        <v>2.8822042415811211E-2</v>
      </c>
    </row>
    <row r="7383" spans="1:12">
      <c r="A7383" s="98" t="s">
        <v>126</v>
      </c>
      <c r="B7383" s="98">
        <f t="shared" si="631"/>
        <v>9</v>
      </c>
      <c r="C7383" s="98">
        <f t="shared" si="632"/>
        <v>0</v>
      </c>
      <c r="D7383" s="98">
        <f>D7382</f>
        <v>108</v>
      </c>
      <c r="E7383" s="98">
        <f t="shared" si="630"/>
        <v>73</v>
      </c>
      <c r="F7383" s="397">
        <f>F7382+(E7383-E7382)*(F7385-F7382)/(E7385-E7382)</f>
        <v>4.3579999999999997</v>
      </c>
      <c r="G7383" s="98">
        <v>15</v>
      </c>
      <c r="H7383" s="491">
        <f>H7382+(E7383-E7382)*(H7385-H7382)/(E7385-E7382)</f>
        <v>0.39111800000000002</v>
      </c>
      <c r="I7383" s="492">
        <f>I7382+(E7383-E7382)*(I7385-I7382)/(E7385-E7382)</f>
        <v>11.133333333333333</v>
      </c>
      <c r="J7383" s="397">
        <f>J7382+(E7383-E7382)*(J7385-J7382)/(E7385-E7382)</f>
        <v>0.1537</v>
      </c>
      <c r="K7383" s="469">
        <f t="shared" si="633"/>
        <v>11.142417377875729</v>
      </c>
      <c r="L7383" s="469">
        <f t="shared" si="634"/>
        <v>9.0840445423960858E-3</v>
      </c>
    </row>
    <row r="7384" spans="1:12">
      <c r="A7384" s="98" t="s">
        <v>126</v>
      </c>
      <c r="B7384" s="98">
        <f t="shared" si="631"/>
        <v>9</v>
      </c>
      <c r="C7384" s="98">
        <f t="shared" si="632"/>
        <v>0</v>
      </c>
      <c r="D7384" s="98">
        <f>D7382</f>
        <v>108</v>
      </c>
      <c r="E7384" s="98">
        <f t="shared" si="630"/>
        <v>74</v>
      </c>
      <c r="F7384" s="397">
        <f>F7382+(E7384-E7382)*(F7385-F7382)/(E7385-E7382)</f>
        <v>4.3706000000000005</v>
      </c>
      <c r="G7384" s="98">
        <v>15</v>
      </c>
      <c r="H7384" s="491">
        <f>H7382+(E7384-E7382)*(H7385-H7382)/(E7385-E7382)</f>
        <v>0.38823200000000002</v>
      </c>
      <c r="I7384" s="492">
        <f>I7382+(E7384-E7382)*(I7385-I7382)/(E7385-E7382)</f>
        <v>11.266666666666667</v>
      </c>
      <c r="J7384" s="397">
        <f>J7382+(E7384-E7382)*(J7385-J7382)/(E7385-E7382)</f>
        <v>0.14779999999999999</v>
      </c>
      <c r="K7384" s="469">
        <f t="shared" si="633"/>
        <v>11.25770158049826</v>
      </c>
      <c r="L7384" s="469">
        <f t="shared" si="634"/>
        <v>-8.9650861684074101E-3</v>
      </c>
    </row>
    <row r="7385" spans="1:12">
      <c r="A7385" s="480" t="s">
        <v>126</v>
      </c>
      <c r="B7385" s="480">
        <f t="shared" si="631"/>
        <v>9</v>
      </c>
      <c r="C7385" s="480">
        <f t="shared" si="632"/>
        <v>0</v>
      </c>
      <c r="D7385" s="480">
        <f>D7382</f>
        <v>108</v>
      </c>
      <c r="E7385" s="480">
        <f t="shared" si="630"/>
        <v>75</v>
      </c>
      <c r="F7385" s="484">
        <v>4.3832000000000004</v>
      </c>
      <c r="G7385" s="480">
        <v>15</v>
      </c>
      <c r="H7385" s="482">
        <v>0.38534600000000002</v>
      </c>
      <c r="I7385" s="483">
        <v>11.4</v>
      </c>
      <c r="J7385" s="484">
        <v>0.1419</v>
      </c>
      <c r="K7385" s="469">
        <f t="shared" si="633"/>
        <v>11.37471259595273</v>
      </c>
      <c r="L7385" s="469">
        <f t="shared" si="634"/>
        <v>-2.5287404047270812E-2</v>
      </c>
    </row>
    <row r="7386" spans="1:12">
      <c r="A7386" s="98" t="s">
        <v>126</v>
      </c>
      <c r="B7386" s="98">
        <f t="shared" si="631"/>
        <v>9</v>
      </c>
      <c r="C7386" s="98">
        <f t="shared" si="632"/>
        <v>0</v>
      </c>
      <c r="D7386" s="98">
        <f>D7385</f>
        <v>108</v>
      </c>
      <c r="E7386" s="98">
        <f t="shared" si="630"/>
        <v>76</v>
      </c>
      <c r="F7386" s="397">
        <f>F7385+(E7386-E7385)*(F7388-F7385)/(E7388-E7385)</f>
        <v>4.3956666666666671</v>
      </c>
      <c r="G7386" s="98">
        <v>15</v>
      </c>
      <c r="H7386" s="491">
        <f>H7385+(E7386-E7385)*(H7388-H7385)/(E7388-E7385)</f>
        <v>0.38241866666666668</v>
      </c>
      <c r="I7386" s="492">
        <f>I7385+(E7386-E7385)*(I7388-I7385)/(E7388-E7385)</f>
        <v>11.5</v>
      </c>
      <c r="J7386" s="397">
        <f>J7385+(E7386-E7385)*(J7388-J7385)/(E7388-E7385)</f>
        <v>0.13600000000000001</v>
      </c>
      <c r="K7386" s="469">
        <f t="shared" si="633"/>
        <v>11.494383119373532</v>
      </c>
      <c r="L7386" s="469">
        <f t="shared" si="634"/>
        <v>-5.6168806264675908E-3</v>
      </c>
    </row>
    <row r="7387" spans="1:12">
      <c r="A7387" s="98" t="s">
        <v>126</v>
      </c>
      <c r="B7387" s="98">
        <f t="shared" si="631"/>
        <v>9</v>
      </c>
      <c r="C7387" s="98">
        <f t="shared" si="632"/>
        <v>0</v>
      </c>
      <c r="D7387" s="98">
        <f>D7385</f>
        <v>108</v>
      </c>
      <c r="E7387" s="98">
        <f t="shared" si="630"/>
        <v>77</v>
      </c>
      <c r="F7387" s="397">
        <f>F7385+(E7387-E7385)*(F7388-F7385)/(E7388-E7385)</f>
        <v>4.4081333333333337</v>
      </c>
      <c r="G7387" s="98">
        <v>15</v>
      </c>
      <c r="H7387" s="491">
        <f>H7385+(E7387-E7385)*(H7388-H7385)/(E7388-E7385)</f>
        <v>0.37949133333333335</v>
      </c>
      <c r="I7387" s="492">
        <f>I7385+(E7387-E7385)*(I7388-I7385)/(E7388-E7385)</f>
        <v>11.6</v>
      </c>
      <c r="J7387" s="397">
        <f>J7385+(E7387-E7385)*(J7388-J7385)/(E7388-E7385)</f>
        <v>0.13009999999999999</v>
      </c>
      <c r="K7387" s="469">
        <f t="shared" si="633"/>
        <v>11.615899880014828</v>
      </c>
      <c r="L7387" s="469">
        <f t="shared" si="634"/>
        <v>1.5899880014828227E-2</v>
      </c>
    </row>
    <row r="7388" spans="1:12">
      <c r="A7388" s="480" t="s">
        <v>126</v>
      </c>
      <c r="B7388" s="480">
        <f t="shared" si="631"/>
        <v>9</v>
      </c>
      <c r="C7388" s="480">
        <f t="shared" si="632"/>
        <v>0</v>
      </c>
      <c r="D7388" s="480">
        <f>D7385</f>
        <v>108</v>
      </c>
      <c r="E7388" s="480">
        <f t="shared" ref="E7388:E7418" si="635">E7387+1</f>
        <v>78</v>
      </c>
      <c r="F7388" s="484">
        <v>4.4206000000000003</v>
      </c>
      <c r="G7388" s="480">
        <v>15</v>
      </c>
      <c r="H7388" s="482">
        <v>0.37656400000000001</v>
      </c>
      <c r="I7388" s="483">
        <v>11.7</v>
      </c>
      <c r="J7388" s="484">
        <v>0.1242</v>
      </c>
      <c r="K7388" s="469">
        <f t="shared" si="633"/>
        <v>11.739305934714949</v>
      </c>
      <c r="L7388" s="469">
        <f t="shared" si="634"/>
        <v>3.9305934714949586E-2</v>
      </c>
    </row>
    <row r="7389" spans="1:12">
      <c r="A7389" s="98" t="s">
        <v>126</v>
      </c>
      <c r="B7389" s="98">
        <f t="shared" si="631"/>
        <v>9</v>
      </c>
      <c r="C7389" s="98">
        <f t="shared" si="632"/>
        <v>0</v>
      </c>
      <c r="D7389" s="98">
        <f>D7388</f>
        <v>108</v>
      </c>
      <c r="E7389" s="98">
        <f t="shared" si="635"/>
        <v>79</v>
      </c>
      <c r="F7389" s="397">
        <f>F7388+(E7389-E7388)*(F7391-F7388)/(E7391-E7388)</f>
        <v>4.4329666666666672</v>
      </c>
      <c r="G7389" s="98">
        <v>15</v>
      </c>
      <c r="H7389" s="491">
        <f>H7388+(E7389-E7388)*(H7391-H7388)/(E7391-E7388)</f>
        <v>0.37359300000000001</v>
      </c>
      <c r="I7389" s="492">
        <f>I7388+(E7389-E7388)*(I7391-I7388)/(E7391-E7388)</f>
        <v>11.833333333333332</v>
      </c>
      <c r="J7389" s="397">
        <f>J7388+(E7389-E7388)*(J7391-J7388)/(E7391-E7388)</f>
        <v>0.11826666666666667</v>
      </c>
      <c r="K7389" s="469">
        <f t="shared" si="633"/>
        <v>11.865764793951351</v>
      </c>
      <c r="L7389" s="469">
        <f t="shared" si="634"/>
        <v>3.2431460618019159E-2</v>
      </c>
    </row>
    <row r="7390" spans="1:12">
      <c r="A7390" s="98" t="s">
        <v>126</v>
      </c>
      <c r="B7390" s="98">
        <f t="shared" si="631"/>
        <v>9</v>
      </c>
      <c r="C7390" s="98">
        <f t="shared" si="632"/>
        <v>0</v>
      </c>
      <c r="D7390" s="98">
        <f>D7388</f>
        <v>108</v>
      </c>
      <c r="E7390" s="98">
        <f t="shared" si="635"/>
        <v>80</v>
      </c>
      <c r="F7390" s="397">
        <f>F7388+(E7390-E7388)*(F7391-F7388)/(E7391-E7388)</f>
        <v>4.4453333333333331</v>
      </c>
      <c r="G7390" s="98">
        <v>15</v>
      </c>
      <c r="H7390" s="491">
        <f>H7388+(E7390-E7388)*(H7391-H7388)/(E7391-E7388)</f>
        <v>0.37062200000000001</v>
      </c>
      <c r="I7390" s="492">
        <f>I7388+(E7390-E7388)*(I7391-I7388)/(E7391-E7388)</f>
        <v>11.966666666666667</v>
      </c>
      <c r="J7390" s="397">
        <f>J7388+(E7390-E7388)*(J7391-J7388)/(E7391-E7388)</f>
        <v>0.11233333333333333</v>
      </c>
      <c r="K7390" s="469">
        <f t="shared" si="633"/>
        <v>11.994251105798719</v>
      </c>
      <c r="L7390" s="469">
        <f t="shared" si="634"/>
        <v>2.7584439132052552E-2</v>
      </c>
    </row>
    <row r="7391" spans="1:12">
      <c r="A7391" s="480" t="s">
        <v>126</v>
      </c>
      <c r="B7391" s="480">
        <f t="shared" si="631"/>
        <v>9</v>
      </c>
      <c r="C7391" s="480">
        <f t="shared" si="632"/>
        <v>0</v>
      </c>
      <c r="D7391" s="480">
        <f>D7388</f>
        <v>108</v>
      </c>
      <c r="E7391" s="480">
        <f t="shared" si="635"/>
        <v>81</v>
      </c>
      <c r="F7391" s="484">
        <v>4.4577</v>
      </c>
      <c r="G7391" s="480">
        <v>15</v>
      </c>
      <c r="H7391" s="482">
        <v>0.36765100000000001</v>
      </c>
      <c r="I7391" s="483">
        <v>12.1</v>
      </c>
      <c r="J7391" s="484">
        <v>0.10639999999999999</v>
      </c>
      <c r="K7391" s="469">
        <f t="shared" si="633"/>
        <v>12.124814021993684</v>
      </c>
      <c r="L7391" s="469">
        <f t="shared" si="634"/>
        <v>2.4814021993684321E-2</v>
      </c>
    </row>
    <row r="7392" spans="1:12">
      <c r="A7392" s="98" t="s">
        <v>126</v>
      </c>
      <c r="B7392" s="98">
        <f t="shared" si="631"/>
        <v>9</v>
      </c>
      <c r="C7392" s="98">
        <f t="shared" si="632"/>
        <v>0</v>
      </c>
      <c r="D7392" s="98">
        <f>D7391</f>
        <v>108</v>
      </c>
      <c r="E7392" s="98">
        <f t="shared" si="635"/>
        <v>82</v>
      </c>
      <c r="F7392" s="397">
        <f>F7391+(E7392-E7391)*(F7394-F7391)/(E7394-E7391)</f>
        <v>4.4699666666666671</v>
      </c>
      <c r="G7392" s="98">
        <v>15</v>
      </c>
      <c r="H7392" s="491">
        <f>H7391+(E7392-E7391)*(H7394-H7391)/(E7394-E7391)</f>
        <v>0.36463366666666669</v>
      </c>
      <c r="I7392" s="492">
        <f>I7391+(E7392-E7391)*(I7394-I7391)/(E7394-E7391)</f>
        <v>12.233333333333333</v>
      </c>
      <c r="J7392" s="397">
        <f>J7391+(E7392-E7391)*(J7394-J7391)/(E7394-E7391)</f>
        <v>0.10049999999999999</v>
      </c>
      <c r="K7392" s="469">
        <f t="shared" si="633"/>
        <v>12.258787586810874</v>
      </c>
      <c r="L7392" s="469">
        <f t="shared" si="634"/>
        <v>2.5454253477541045E-2</v>
      </c>
    </row>
    <row r="7393" spans="1:12">
      <c r="A7393" s="98" t="s">
        <v>126</v>
      </c>
      <c r="B7393" s="98">
        <f t="shared" si="631"/>
        <v>9</v>
      </c>
      <c r="C7393" s="98">
        <f t="shared" si="632"/>
        <v>0</v>
      </c>
      <c r="D7393" s="98">
        <f>D7391</f>
        <v>108</v>
      </c>
      <c r="E7393" s="98">
        <f t="shared" si="635"/>
        <v>83</v>
      </c>
      <c r="F7393" s="397">
        <f>F7391+(E7393-E7391)*(F7394-F7391)/(E7394-E7391)</f>
        <v>4.4822333333333333</v>
      </c>
      <c r="G7393" s="98">
        <v>15</v>
      </c>
      <c r="H7393" s="491">
        <f>H7391+(E7393-E7391)*(H7394-H7391)/(E7394-E7391)</f>
        <v>0.36161633333333332</v>
      </c>
      <c r="I7393" s="492">
        <f>I7391+(E7393-E7391)*(I7394-I7391)/(E7394-E7391)</f>
        <v>12.366666666666667</v>
      </c>
      <c r="J7393" s="397">
        <f>J7391+(E7393-E7391)*(J7394-J7391)/(E7394-E7391)</f>
        <v>9.4600000000000004E-2</v>
      </c>
      <c r="K7393" s="469">
        <f t="shared" si="633"/>
        <v>12.394996907403703</v>
      </c>
      <c r="L7393" s="469">
        <f t="shared" si="634"/>
        <v>2.833024073703605E-2</v>
      </c>
    </row>
    <row r="7394" spans="1:12">
      <c r="A7394" s="480" t="s">
        <v>126</v>
      </c>
      <c r="B7394" s="480">
        <f t="shared" si="631"/>
        <v>9</v>
      </c>
      <c r="C7394" s="480">
        <f t="shared" si="632"/>
        <v>0</v>
      </c>
      <c r="D7394" s="480">
        <f>D7391</f>
        <v>108</v>
      </c>
      <c r="E7394" s="480">
        <f t="shared" si="635"/>
        <v>84</v>
      </c>
      <c r="F7394" s="484">
        <v>4.4945000000000004</v>
      </c>
      <c r="G7394" s="480">
        <v>15</v>
      </c>
      <c r="H7394" s="482">
        <v>0.358599</v>
      </c>
      <c r="I7394" s="483">
        <v>12.5</v>
      </c>
      <c r="J7394" s="484">
        <v>8.8700000000000001E-2</v>
      </c>
      <c r="K7394" s="469">
        <f t="shared" si="633"/>
        <v>12.533498420240994</v>
      </c>
      <c r="L7394" s="469">
        <f t="shared" si="634"/>
        <v>3.3498420240993809E-2</v>
      </c>
    </row>
    <row r="7395" spans="1:12">
      <c r="A7395" s="98" t="s">
        <v>126</v>
      </c>
      <c r="B7395" s="98">
        <f t="shared" si="631"/>
        <v>9</v>
      </c>
      <c r="C7395" s="98">
        <f t="shared" si="632"/>
        <v>0</v>
      </c>
      <c r="D7395" s="98">
        <f>D7394</f>
        <v>108</v>
      </c>
      <c r="E7395" s="98">
        <f t="shared" si="635"/>
        <v>85</v>
      </c>
      <c r="F7395" s="397">
        <f>F7394+(E7395-E7394)*(F7397-F7394)/(E7397-E7394)</f>
        <v>4.5066666666666668</v>
      </c>
      <c r="G7395" s="98">
        <v>15</v>
      </c>
      <c r="H7395" s="491">
        <f>H7394+(E7395-E7394)*(H7397-H7394)/(E7397-E7394)</f>
        <v>0.35553166666666669</v>
      </c>
      <c r="I7395" s="492">
        <f>I7394+(E7395-E7394)*(I7397-I7394)/(E7397-E7394)</f>
        <v>12.666666666666666</v>
      </c>
      <c r="J7395" s="397">
        <f>J7394+(E7395-E7394)*(J7397-J7394)/(E7397-E7394)</f>
        <v>8.2799999999999999E-2</v>
      </c>
      <c r="K7395" s="469">
        <f t="shared" si="633"/>
        <v>12.675851658783325</v>
      </c>
      <c r="L7395" s="469">
        <f t="shared" si="634"/>
        <v>9.1849921166584636E-3</v>
      </c>
    </row>
    <row r="7396" spans="1:12">
      <c r="A7396" s="98" t="s">
        <v>126</v>
      </c>
      <c r="B7396" s="98">
        <f t="shared" si="631"/>
        <v>9</v>
      </c>
      <c r="C7396" s="98">
        <f t="shared" si="632"/>
        <v>0</v>
      </c>
      <c r="D7396" s="98">
        <f>D7394</f>
        <v>108</v>
      </c>
      <c r="E7396" s="98">
        <f t="shared" si="635"/>
        <v>86</v>
      </c>
      <c r="F7396" s="397">
        <f>F7394+(E7396-E7394)*(F7397-F7394)/(E7397-E7394)</f>
        <v>4.5188333333333333</v>
      </c>
      <c r="G7396" s="98">
        <v>15</v>
      </c>
      <c r="H7396" s="491">
        <f>H7394+(E7396-E7394)*(H7397-H7394)/(E7397-E7394)</f>
        <v>0.35246433333333332</v>
      </c>
      <c r="I7396" s="492">
        <f>I7394+(E7396-E7394)*(I7397-I7394)/(E7397-E7394)</f>
        <v>12.833333333333334</v>
      </c>
      <c r="J7396" s="397">
        <f>J7394+(E7396-E7394)*(J7397-J7394)/(E7397-E7394)</f>
        <v>7.6899999999999996E-2</v>
      </c>
      <c r="K7396" s="469">
        <f t="shared" si="633"/>
        <v>12.820682565517268</v>
      </c>
      <c r="L7396" s="469">
        <f t="shared" si="634"/>
        <v>-1.2650767816065667E-2</v>
      </c>
    </row>
    <row r="7397" spans="1:12">
      <c r="A7397" s="480" t="s">
        <v>126</v>
      </c>
      <c r="B7397" s="480">
        <f t="shared" si="631"/>
        <v>9</v>
      </c>
      <c r="C7397" s="480">
        <f t="shared" si="632"/>
        <v>0</v>
      </c>
      <c r="D7397" s="480">
        <f>D7394</f>
        <v>108</v>
      </c>
      <c r="E7397" s="480">
        <f t="shared" si="635"/>
        <v>87</v>
      </c>
      <c r="F7397" s="484">
        <v>4.5309999999999997</v>
      </c>
      <c r="G7397" s="480">
        <v>15</v>
      </c>
      <c r="H7397" s="482">
        <v>0.34939700000000001</v>
      </c>
      <c r="I7397" s="483">
        <v>13</v>
      </c>
      <c r="J7397" s="484">
        <v>7.0999999999999994E-2</v>
      </c>
      <c r="K7397" s="469">
        <f t="shared" si="633"/>
        <v>12.968056394302183</v>
      </c>
      <c r="L7397" s="469">
        <f t="shared" si="634"/>
        <v>-3.194360569781729E-2</v>
      </c>
    </row>
    <row r="7398" spans="1:12">
      <c r="A7398" s="98" t="s">
        <v>126</v>
      </c>
      <c r="B7398" s="98">
        <f t="shared" si="631"/>
        <v>9</v>
      </c>
      <c r="C7398" s="98">
        <f t="shared" si="632"/>
        <v>0</v>
      </c>
      <c r="D7398" s="98">
        <f>D7397</f>
        <v>108</v>
      </c>
      <c r="E7398" s="98">
        <f t="shared" si="635"/>
        <v>88</v>
      </c>
      <c r="F7398" s="397">
        <f>F7397+(E7398-E7397)*(F7400-F7397)/(E7400-E7397)</f>
        <v>4.5430666666666664</v>
      </c>
      <c r="G7398" s="98">
        <v>15</v>
      </c>
      <c r="H7398" s="491">
        <f>H7397+(E7398-E7397)*(H7400-H7397)/(E7400-E7397)</f>
        <v>0.34627733333333333</v>
      </c>
      <c r="I7398" s="492">
        <f>I7397+(E7398-E7397)*(I7400-I7397)/(E7400-E7397)</f>
        <v>13.133333333333333</v>
      </c>
      <c r="J7398" s="397">
        <f>J7397+(E7398-E7397)*(J7400-J7397)/(E7400-E7397)</f>
        <v>6.5066666666666662E-2</v>
      </c>
      <c r="K7398" s="469">
        <f t="shared" si="633"/>
        <v>13.1197344710213</v>
      </c>
      <c r="L7398" s="469">
        <f t="shared" si="634"/>
        <v>-1.3598862312033333E-2</v>
      </c>
    </row>
    <row r="7399" spans="1:12">
      <c r="A7399" s="98" t="s">
        <v>126</v>
      </c>
      <c r="B7399" s="98">
        <f t="shared" si="631"/>
        <v>9</v>
      </c>
      <c r="C7399" s="98">
        <f t="shared" si="632"/>
        <v>0</v>
      </c>
      <c r="D7399" s="98">
        <f>D7397</f>
        <v>108</v>
      </c>
      <c r="E7399" s="98">
        <f t="shared" si="635"/>
        <v>89</v>
      </c>
      <c r="F7399" s="397">
        <f>F7397+(E7399-E7397)*(F7400-F7397)/(E7400-E7397)</f>
        <v>4.555133333333333</v>
      </c>
      <c r="G7399" s="98">
        <v>15</v>
      </c>
      <c r="H7399" s="491">
        <f>H7397+(E7399-E7397)*(H7400-H7397)/(E7400-E7397)</f>
        <v>0.34315766666666669</v>
      </c>
      <c r="I7399" s="492">
        <f>I7397+(E7399-E7397)*(I7400-I7397)/(E7400-E7397)</f>
        <v>13.266666666666667</v>
      </c>
      <c r="J7399" s="397">
        <f>J7397+(E7399-E7397)*(J7400-J7397)/(E7400-E7397)</f>
        <v>5.9133333333333329E-2</v>
      </c>
      <c r="K7399" s="469">
        <f t="shared" si="633"/>
        <v>13.274170376493602</v>
      </c>
      <c r="L7399" s="469">
        <f t="shared" si="634"/>
        <v>7.5037098269348235E-3</v>
      </c>
    </row>
    <row r="7400" spans="1:12">
      <c r="A7400" s="480" t="s">
        <v>126</v>
      </c>
      <c r="B7400" s="480">
        <f t="shared" si="631"/>
        <v>9</v>
      </c>
      <c r="C7400" s="480">
        <f t="shared" si="632"/>
        <v>0</v>
      </c>
      <c r="D7400" s="480">
        <f>D7397</f>
        <v>108</v>
      </c>
      <c r="E7400" s="480">
        <f t="shared" si="635"/>
        <v>90</v>
      </c>
      <c r="F7400" s="484">
        <v>4.5671999999999997</v>
      </c>
      <c r="G7400" s="480">
        <v>15</v>
      </c>
      <c r="H7400" s="482">
        <v>0.34003800000000001</v>
      </c>
      <c r="I7400" s="483">
        <v>13.4</v>
      </c>
      <c r="J7400" s="484">
        <v>5.3199999999999997E-2</v>
      </c>
      <c r="K7400" s="469">
        <f t="shared" si="633"/>
        <v>13.431440015527675</v>
      </c>
      <c r="L7400" s="469">
        <f t="shared" si="634"/>
        <v>3.1440015527675058E-2</v>
      </c>
    </row>
    <row r="7401" spans="1:12">
      <c r="A7401" s="98" t="s">
        <v>126</v>
      </c>
      <c r="B7401" s="98">
        <f t="shared" si="631"/>
        <v>9</v>
      </c>
      <c r="C7401" s="98">
        <f t="shared" si="632"/>
        <v>0</v>
      </c>
      <c r="D7401" s="98">
        <f>D7400</f>
        <v>108</v>
      </c>
      <c r="E7401" s="98">
        <f t="shared" si="635"/>
        <v>91</v>
      </c>
      <c r="F7401" s="397">
        <f>F7400+(E7401-E7400)*(F7403-F7400)/(E7403-E7400)</f>
        <v>4.5791666666666666</v>
      </c>
      <c r="G7401" s="98">
        <v>15</v>
      </c>
      <c r="H7401" s="491">
        <f>H7400+(E7401-E7400)*(H7403-H7400)/(E7403-E7400)</f>
        <v>0.33686266666666664</v>
      </c>
      <c r="I7401" s="492">
        <f>I7400+(E7401-E7400)*(I7403-I7400)/(E7403-E7400)</f>
        <v>13.566666666666666</v>
      </c>
      <c r="J7401" s="397">
        <f>J7400+(E7401-E7400)*(J7403-J7400)/(E7403-E7400)</f>
        <v>4.7299999999999995E-2</v>
      </c>
      <c r="K7401" s="469">
        <f t="shared" si="633"/>
        <v>13.593571267420552</v>
      </c>
      <c r="L7401" s="469">
        <f t="shared" si="634"/>
        <v>2.6904600753885788E-2</v>
      </c>
    </row>
    <row r="7402" spans="1:12">
      <c r="A7402" s="98" t="s">
        <v>126</v>
      </c>
      <c r="B7402" s="98">
        <f t="shared" si="631"/>
        <v>9</v>
      </c>
      <c r="C7402" s="98">
        <f t="shared" si="632"/>
        <v>0</v>
      </c>
      <c r="D7402" s="98">
        <f>D7400</f>
        <v>108</v>
      </c>
      <c r="E7402" s="98">
        <f t="shared" si="635"/>
        <v>92</v>
      </c>
      <c r="F7402" s="397">
        <f>F7400+(E7402-E7400)*(F7403-F7400)/(E7403-E7400)</f>
        <v>4.5911333333333335</v>
      </c>
      <c r="G7402" s="98">
        <v>15</v>
      </c>
      <c r="H7402" s="491">
        <f>H7400+(E7402-E7400)*(H7403-H7400)/(E7403-E7400)</f>
        <v>0.33368733333333334</v>
      </c>
      <c r="I7402" s="492">
        <f>I7400+(E7402-E7400)*(I7403-I7400)/(E7403-E7400)</f>
        <v>13.733333333333334</v>
      </c>
      <c r="J7402" s="397">
        <f>J7400+(E7402-E7400)*(J7403-J7400)/(E7403-E7400)</f>
        <v>4.1399999999999999E-2</v>
      </c>
      <c r="K7402" s="469">
        <f t="shared" si="633"/>
        <v>13.758788166966681</v>
      </c>
      <c r="L7402" s="469">
        <f t="shared" si="634"/>
        <v>2.5454833633347107E-2</v>
      </c>
    </row>
    <row r="7403" spans="1:12">
      <c r="A7403" s="480" t="s">
        <v>126</v>
      </c>
      <c r="B7403" s="480">
        <f t="shared" si="631"/>
        <v>9</v>
      </c>
      <c r="C7403" s="480">
        <f t="shared" si="632"/>
        <v>0</v>
      </c>
      <c r="D7403" s="480">
        <f>D7400</f>
        <v>108</v>
      </c>
      <c r="E7403" s="480">
        <f t="shared" si="635"/>
        <v>93</v>
      </c>
      <c r="F7403" s="484">
        <v>4.6031000000000004</v>
      </c>
      <c r="G7403" s="480">
        <v>15</v>
      </c>
      <c r="H7403" s="482">
        <v>0.33051199999999997</v>
      </c>
      <c r="I7403" s="483">
        <v>13.9</v>
      </c>
      <c r="J7403" s="484">
        <v>3.5499999999999997E-2</v>
      </c>
      <c r="K7403" s="469">
        <f t="shared" si="633"/>
        <v>13.927179648545289</v>
      </c>
      <c r="L7403" s="469">
        <f t="shared" si="634"/>
        <v>2.717964854528887E-2</v>
      </c>
    </row>
    <row r="7404" spans="1:12">
      <c r="A7404" s="98" t="s">
        <v>126</v>
      </c>
      <c r="B7404" s="98">
        <f t="shared" si="631"/>
        <v>9</v>
      </c>
      <c r="C7404" s="98">
        <f t="shared" si="632"/>
        <v>0</v>
      </c>
      <c r="D7404" s="98">
        <f>D7403</f>
        <v>108</v>
      </c>
      <c r="E7404" s="98">
        <f t="shared" si="635"/>
        <v>94</v>
      </c>
      <c r="F7404" s="397">
        <f>F7403+(E7404-E7403)*(F7406-F7403)/(E7406-E7403)</f>
        <v>4.6150000000000002</v>
      </c>
      <c r="G7404" s="98">
        <v>15</v>
      </c>
      <c r="H7404" s="491">
        <f>H7403+(E7404-E7403)*(H7406-H7403)/(E7406-E7403)</f>
        <v>0.32727733333333331</v>
      </c>
      <c r="I7404" s="492">
        <f>I7403+(E7404-E7403)*(I7406-I7403)/(E7406-E7403)</f>
        <v>14.1</v>
      </c>
      <c r="J7404" s="397">
        <f>J7403+(E7404-E7403)*(J7406-J7403)/(E7406-E7403)</f>
        <v>2.9566666666666665E-2</v>
      </c>
      <c r="K7404" s="469">
        <f t="shared" si="633"/>
        <v>14.101190427690279</v>
      </c>
      <c r="L7404" s="469">
        <f t="shared" si="634"/>
        <v>1.1904276902789945E-3</v>
      </c>
    </row>
    <row r="7405" spans="1:12">
      <c r="A7405" s="98" t="s">
        <v>126</v>
      </c>
      <c r="B7405" s="98">
        <f t="shared" si="631"/>
        <v>9</v>
      </c>
      <c r="C7405" s="98">
        <f t="shared" si="632"/>
        <v>0</v>
      </c>
      <c r="D7405" s="98">
        <f>D7403</f>
        <v>108</v>
      </c>
      <c r="E7405" s="98">
        <f t="shared" si="635"/>
        <v>95</v>
      </c>
      <c r="F7405" s="397">
        <f>F7403+(E7405-E7403)*(F7406-F7403)/(E7406-E7403)</f>
        <v>4.6269</v>
      </c>
      <c r="G7405" s="98">
        <v>15</v>
      </c>
      <c r="H7405" s="491">
        <f>H7403+(E7405-E7403)*(H7406-H7403)/(E7406-E7403)</f>
        <v>0.32404266666666665</v>
      </c>
      <c r="I7405" s="492">
        <f>I7403+(E7405-E7403)*(I7406-I7403)/(E7406-E7403)</f>
        <v>14.3</v>
      </c>
      <c r="J7405" s="397">
        <f>J7403+(E7405-E7403)*(J7406-J7403)/(E7406-E7403)</f>
        <v>2.3633333333333333E-2</v>
      </c>
      <c r="K7405" s="469">
        <f t="shared" si="633"/>
        <v>14.27867523618289</v>
      </c>
      <c r="L7405" s="469">
        <f t="shared" si="634"/>
        <v>-2.1324763817110792E-2</v>
      </c>
    </row>
    <row r="7406" spans="1:12">
      <c r="A7406" s="480" t="s">
        <v>126</v>
      </c>
      <c r="B7406" s="480">
        <f t="shared" si="631"/>
        <v>9</v>
      </c>
      <c r="C7406" s="480">
        <f t="shared" si="632"/>
        <v>0</v>
      </c>
      <c r="D7406" s="480">
        <f>D7403</f>
        <v>108</v>
      </c>
      <c r="E7406" s="480">
        <f t="shared" si="635"/>
        <v>96</v>
      </c>
      <c r="F7406" s="484">
        <v>4.6387999999999998</v>
      </c>
      <c r="G7406" s="480">
        <v>15</v>
      </c>
      <c r="H7406" s="482">
        <v>0.32080799999999998</v>
      </c>
      <c r="I7406" s="483">
        <v>14.5</v>
      </c>
      <c r="J7406" s="484">
        <v>1.77E-2</v>
      </c>
      <c r="K7406" s="469">
        <f t="shared" si="633"/>
        <v>14.459739158624473</v>
      </c>
      <c r="L7406" s="469">
        <f t="shared" si="634"/>
        <v>-4.0260841375527434E-2</v>
      </c>
    </row>
    <row r="7407" spans="1:12">
      <c r="A7407" s="98" t="s">
        <v>126</v>
      </c>
      <c r="B7407" s="98">
        <f t="shared" si="631"/>
        <v>9</v>
      </c>
      <c r="C7407" s="98">
        <f t="shared" si="632"/>
        <v>0</v>
      </c>
      <c r="D7407" s="98">
        <f>D7406</f>
        <v>108</v>
      </c>
      <c r="E7407" s="98">
        <f t="shared" si="635"/>
        <v>97</v>
      </c>
      <c r="F7407" s="397">
        <f>F7406+(E7407-E7406)*(F7409-F7406)/(E7409-E7406)</f>
        <v>4.6505999999999998</v>
      </c>
      <c r="G7407" s="98">
        <v>15</v>
      </c>
      <c r="H7407" s="491">
        <f>H7406+(E7407-E7406)*(H7409-H7406)/(E7409-E7406)</f>
        <v>0.31751133333333331</v>
      </c>
      <c r="I7407" s="492">
        <f>I7406+(E7407-E7406)*(I7409-I7406)/(E7409-E7406)</f>
        <v>14.666666666666666</v>
      </c>
      <c r="J7407" s="397">
        <f>J7406+(E7407-E7406)*(J7409-J7406)/(E7409-E7406)</f>
        <v>1.1800000000000001E-2</v>
      </c>
      <c r="K7407" s="469">
        <f t="shared" si="633"/>
        <v>14.64703622127924</v>
      </c>
      <c r="L7407" s="469">
        <f t="shared" si="634"/>
        <v>-1.9630445387425866E-2</v>
      </c>
    </row>
    <row r="7408" spans="1:12">
      <c r="A7408" s="98" t="s">
        <v>126</v>
      </c>
      <c r="B7408" s="98">
        <f t="shared" si="631"/>
        <v>9</v>
      </c>
      <c r="C7408" s="98">
        <f t="shared" si="632"/>
        <v>0</v>
      </c>
      <c r="D7408" s="98">
        <f>D7406</f>
        <v>108</v>
      </c>
      <c r="E7408" s="98">
        <f t="shared" si="635"/>
        <v>98</v>
      </c>
      <c r="F7408" s="397">
        <f>F7406+(E7408-E7406)*(F7409-F7406)/(E7409-E7406)</f>
        <v>4.6623999999999999</v>
      </c>
      <c r="G7408" s="98">
        <v>15</v>
      </c>
      <c r="H7408" s="491">
        <f>H7406+(E7408-E7406)*(H7409-H7406)/(E7409-E7406)</f>
        <v>0.3142146666666667</v>
      </c>
      <c r="I7408" s="492">
        <f>I7406+(E7408-E7406)*(I7409-I7406)/(E7409-E7406)</f>
        <v>14.833333333333334</v>
      </c>
      <c r="J7408" s="397">
        <f>J7406+(E7408-E7406)*(J7409-J7406)/(E7409-E7406)</f>
        <v>5.9000000000000007E-3</v>
      </c>
      <c r="K7408" s="469">
        <f t="shared" si="633"/>
        <v>14.83826343773471</v>
      </c>
      <c r="L7408" s="469">
        <f t="shared" si="634"/>
        <v>4.9301044013763118E-3</v>
      </c>
    </row>
    <row r="7409" spans="1:12">
      <c r="A7409" s="480" t="s">
        <v>126</v>
      </c>
      <c r="B7409" s="480">
        <f t="shared" si="631"/>
        <v>9</v>
      </c>
      <c r="C7409" s="480">
        <f t="shared" si="632"/>
        <v>0</v>
      </c>
      <c r="D7409" s="480">
        <f>D7406</f>
        <v>108</v>
      </c>
      <c r="E7409" s="480">
        <f t="shared" si="635"/>
        <v>99</v>
      </c>
      <c r="F7409" s="484">
        <v>4.6741999999999999</v>
      </c>
      <c r="G7409" s="480">
        <v>15</v>
      </c>
      <c r="H7409" s="482">
        <v>0.31091800000000003</v>
      </c>
      <c r="I7409" s="483">
        <v>15</v>
      </c>
      <c r="J7409" s="484">
        <v>0</v>
      </c>
      <c r="K7409" s="469">
        <f t="shared" si="633"/>
        <v>15.03354582237117</v>
      </c>
      <c r="L7409" s="469">
        <f t="shared" si="634"/>
        <v>3.3545822371170431E-2</v>
      </c>
    </row>
    <row r="7410" spans="1:12">
      <c r="A7410" s="98" t="s">
        <v>126</v>
      </c>
      <c r="B7410" s="98">
        <f t="shared" si="631"/>
        <v>9</v>
      </c>
      <c r="C7410" s="98">
        <f t="shared" si="632"/>
        <v>0</v>
      </c>
      <c r="D7410" s="98">
        <f>D7409</f>
        <v>108</v>
      </c>
      <c r="E7410" s="98">
        <f t="shared" si="635"/>
        <v>100</v>
      </c>
      <c r="F7410" s="397">
        <f>F7409+(E7410-E7409)*(F7412-F7409)/(E7412-E7409)</f>
        <v>4.6859000000000002</v>
      </c>
      <c r="G7410" s="98">
        <v>15</v>
      </c>
      <c r="H7410" s="491">
        <f>H7409+(E7410-E7409)*(H7412-H7409)/(E7412-E7409)</f>
        <v>0.30755533333333335</v>
      </c>
      <c r="I7410" s="492">
        <f>I7409+(E7410-E7409)*(I7412-I7409)/(E7412-E7409)</f>
        <v>15.233333333333333</v>
      </c>
      <c r="J7410" s="493">
        <f>J7409+(E7410-E7409)*(J7412-J7409)/(E7412-E7409)</f>
        <v>0</v>
      </c>
      <c r="K7410" s="469">
        <f t="shared" si="633"/>
        <v>15.235957540431748</v>
      </c>
      <c r="L7410" s="469">
        <f t="shared" si="634"/>
        <v>2.6242070984157095E-3</v>
      </c>
    </row>
    <row r="7411" spans="1:12">
      <c r="A7411" s="98" t="s">
        <v>126</v>
      </c>
      <c r="B7411" s="98">
        <f t="shared" si="631"/>
        <v>9</v>
      </c>
      <c r="C7411" s="98">
        <f t="shared" si="632"/>
        <v>0</v>
      </c>
      <c r="D7411" s="98">
        <f>D7409</f>
        <v>108</v>
      </c>
      <c r="E7411" s="98">
        <f t="shared" si="635"/>
        <v>101</v>
      </c>
      <c r="F7411" s="397">
        <f>F7409+(E7411-E7409)*(F7412-F7409)/(E7412-E7409)</f>
        <v>4.6975999999999996</v>
      </c>
      <c r="G7411" s="98">
        <v>15</v>
      </c>
      <c r="H7411" s="491">
        <f>H7409+(E7411-E7409)*(H7412-H7409)/(E7412-E7409)</f>
        <v>0.30419266666666667</v>
      </c>
      <c r="I7411" s="492">
        <f>I7409+(E7411-E7409)*(I7412-I7409)/(E7412-E7409)</f>
        <v>15.466666666666667</v>
      </c>
      <c r="J7411" s="493">
        <f>J7409+(E7411-E7409)*(J7412-J7409)/(E7412-E7409)</f>
        <v>0</v>
      </c>
      <c r="K7411" s="469">
        <f t="shared" si="633"/>
        <v>15.44284433768949</v>
      </c>
      <c r="L7411" s="469">
        <f t="shared" si="634"/>
        <v>-2.3822328977177065E-2</v>
      </c>
    </row>
    <row r="7412" spans="1:12">
      <c r="A7412" s="480" t="s">
        <v>126</v>
      </c>
      <c r="B7412" s="480">
        <f t="shared" si="631"/>
        <v>9</v>
      </c>
      <c r="C7412" s="480">
        <f t="shared" si="632"/>
        <v>0</v>
      </c>
      <c r="D7412" s="480">
        <f>D7409</f>
        <v>108</v>
      </c>
      <c r="E7412" s="480">
        <f t="shared" si="635"/>
        <v>102</v>
      </c>
      <c r="F7412" s="484">
        <v>4.7092999999999998</v>
      </c>
      <c r="G7412" s="480">
        <v>15</v>
      </c>
      <c r="H7412" s="482">
        <v>0.30082999999999999</v>
      </c>
      <c r="I7412" s="483">
        <v>15.7</v>
      </c>
      <c r="J7412" s="493">
        <v>0</v>
      </c>
      <c r="K7412" s="469">
        <f t="shared" si="633"/>
        <v>15.654356280956021</v>
      </c>
      <c r="L7412" s="469">
        <f t="shared" si="634"/>
        <v>-4.5643719043978237E-2</v>
      </c>
    </row>
    <row r="7413" spans="1:12">
      <c r="A7413" s="98" t="s">
        <v>126</v>
      </c>
      <c r="B7413" s="98">
        <f t="shared" si="631"/>
        <v>9</v>
      </c>
      <c r="C7413" s="98">
        <f t="shared" si="632"/>
        <v>0</v>
      </c>
      <c r="D7413" s="98">
        <f>D7412</f>
        <v>108</v>
      </c>
      <c r="E7413" s="98">
        <f t="shared" si="635"/>
        <v>103</v>
      </c>
      <c r="F7413" s="397">
        <f>F7412+(E7413-E7412)*(F7415-F7412)/(E7415-E7412)</f>
        <v>4.7209000000000003</v>
      </c>
      <c r="G7413" s="98">
        <v>15</v>
      </c>
      <c r="H7413" s="491">
        <f>H7412+(E7413-E7412)*(H7415-H7412)/(E7415-E7412)</f>
        <v>0.29739766666666667</v>
      </c>
      <c r="I7413" s="492">
        <f>I7412+(E7413-E7412)*(I7415-I7412)/(E7415-E7412)</f>
        <v>15.9</v>
      </c>
      <c r="J7413" s="493">
        <f>J7412+(E7413-E7412)*(J7415-J7412)/(E7415-E7412)</f>
        <v>0</v>
      </c>
      <c r="K7413" s="469">
        <f t="shared" si="633"/>
        <v>15.874031739769311</v>
      </c>
      <c r="L7413" s="469">
        <f t="shared" si="634"/>
        <v>-2.5968260230689211E-2</v>
      </c>
    </row>
    <row r="7414" spans="1:12">
      <c r="A7414" s="98" t="s">
        <v>126</v>
      </c>
      <c r="B7414" s="98">
        <f t="shared" si="631"/>
        <v>9</v>
      </c>
      <c r="C7414" s="98">
        <f t="shared" si="632"/>
        <v>0</v>
      </c>
      <c r="D7414" s="98">
        <f>D7412</f>
        <v>108</v>
      </c>
      <c r="E7414" s="98">
        <f t="shared" si="635"/>
        <v>104</v>
      </c>
      <c r="F7414" s="397">
        <f>F7412+(E7414-E7412)*(F7415-F7412)/(E7415-E7412)</f>
        <v>4.7324999999999999</v>
      </c>
      <c r="G7414" s="98">
        <v>15</v>
      </c>
      <c r="H7414" s="491">
        <f>H7412+(E7414-E7412)*(H7415-H7412)/(E7415-E7412)</f>
        <v>0.2939653333333333</v>
      </c>
      <c r="I7414" s="492">
        <f>I7412+(E7414-E7412)*(I7415-I7412)/(E7415-E7412)</f>
        <v>16.100000000000001</v>
      </c>
      <c r="J7414" s="493">
        <f>J7412+(E7414-E7412)*(J7415-J7412)/(E7415-E7412)</f>
        <v>0</v>
      </c>
      <c r="K7414" s="469">
        <f t="shared" si="633"/>
        <v>16.098837051080853</v>
      </c>
      <c r="L7414" s="469">
        <f t="shared" si="634"/>
        <v>-1.1629489191484765E-3</v>
      </c>
    </row>
    <row r="7415" spans="1:12">
      <c r="A7415" s="480" t="s">
        <v>126</v>
      </c>
      <c r="B7415" s="480">
        <f t="shared" si="631"/>
        <v>9</v>
      </c>
      <c r="C7415" s="480">
        <f t="shared" si="632"/>
        <v>0</v>
      </c>
      <c r="D7415" s="480">
        <f>D7412</f>
        <v>108</v>
      </c>
      <c r="E7415" s="480">
        <f t="shared" si="635"/>
        <v>105</v>
      </c>
      <c r="F7415" s="484">
        <v>4.7441000000000004</v>
      </c>
      <c r="G7415" s="480">
        <v>15</v>
      </c>
      <c r="H7415" s="482">
        <v>0.29053299999999999</v>
      </c>
      <c r="I7415" s="483">
        <v>16.3</v>
      </c>
      <c r="J7415" s="493">
        <v>0</v>
      </c>
      <c r="K7415" s="469">
        <f t="shared" si="633"/>
        <v>16.32895402587658</v>
      </c>
      <c r="L7415" s="469">
        <f t="shared" si="634"/>
        <v>2.8954025876579692E-2</v>
      </c>
    </row>
    <row r="7416" spans="1:12">
      <c r="A7416" s="98" t="s">
        <v>126</v>
      </c>
      <c r="B7416" s="98">
        <f t="shared" si="631"/>
        <v>9</v>
      </c>
      <c r="C7416" s="98">
        <f t="shared" si="632"/>
        <v>0</v>
      </c>
      <c r="D7416" s="98">
        <f>D7415</f>
        <v>108</v>
      </c>
      <c r="E7416" s="98">
        <f t="shared" si="635"/>
        <v>106</v>
      </c>
      <c r="F7416" s="397">
        <f>F7415+(E7416-E7415)*(F7418-F7415)/(E7418-E7415)</f>
        <v>4.7556333333333338</v>
      </c>
      <c r="G7416" s="98">
        <v>15</v>
      </c>
      <c r="H7416" s="491">
        <f>H7415+(E7416-E7415)*(H7418-H7415)/(E7418-E7415)</f>
        <v>0.2870273333333333</v>
      </c>
      <c r="I7416" s="492">
        <f>I7415+(E7416-E7415)*(I7418-I7415)/(E7418-E7415)</f>
        <v>16.566666666666666</v>
      </c>
      <c r="J7416" s="493">
        <f>J7415+(E7416-E7415)*(J7418-J7415)/(E7418-E7415)</f>
        <v>0</v>
      </c>
      <c r="K7416" s="469">
        <f t="shared" si="633"/>
        <v>16.568573027888171</v>
      </c>
      <c r="L7416" s="469">
        <f t="shared" si="634"/>
        <v>1.9063612215042269E-3</v>
      </c>
    </row>
    <row r="7417" spans="1:12">
      <c r="A7417" s="98" t="s">
        <v>126</v>
      </c>
      <c r="B7417" s="98">
        <f t="shared" si="631"/>
        <v>9</v>
      </c>
      <c r="C7417" s="98">
        <f t="shared" si="632"/>
        <v>0</v>
      </c>
      <c r="D7417" s="98">
        <f>D7415</f>
        <v>108</v>
      </c>
      <c r="E7417" s="98">
        <f t="shared" si="635"/>
        <v>107</v>
      </c>
      <c r="F7417" s="397">
        <f>F7415+(E7417-E7415)*(F7418-F7415)/(E7418-E7415)</f>
        <v>4.7671666666666663</v>
      </c>
      <c r="G7417" s="98">
        <v>15</v>
      </c>
      <c r="H7417" s="491">
        <f>H7415+(E7417-E7415)*(H7418-H7415)/(E7418-E7415)</f>
        <v>0.28352166666666667</v>
      </c>
      <c r="I7417" s="492">
        <f>I7415+(E7417-E7415)*(I7418-I7415)/(E7418-E7415)</f>
        <v>16.833333333333336</v>
      </c>
      <c r="J7417" s="493">
        <f>J7415+(E7417-E7415)*(J7418-J7415)/(E7418-E7415)</f>
        <v>0</v>
      </c>
      <c r="K7417" s="469">
        <f t="shared" si="633"/>
        <v>16.814117674722095</v>
      </c>
      <c r="L7417" s="469">
        <f t="shared" si="634"/>
        <v>-1.9215658611241082E-2</v>
      </c>
    </row>
    <row r="7418" spans="1:12">
      <c r="A7418" s="480" t="s">
        <v>126</v>
      </c>
      <c r="B7418" s="480">
        <f t="shared" si="631"/>
        <v>9</v>
      </c>
      <c r="C7418" s="480">
        <f t="shared" si="632"/>
        <v>0</v>
      </c>
      <c r="D7418" s="480">
        <f>D7415</f>
        <v>108</v>
      </c>
      <c r="E7418" s="480">
        <f t="shared" si="635"/>
        <v>108</v>
      </c>
      <c r="F7418" s="484">
        <v>4.7786999999999997</v>
      </c>
      <c r="G7418" s="480">
        <v>15</v>
      </c>
      <c r="H7418" s="482">
        <v>0.28001599999999999</v>
      </c>
      <c r="I7418" s="483">
        <v>17.100000000000001</v>
      </c>
      <c r="J7418" s="493">
        <v>0</v>
      </c>
      <c r="K7418" s="469">
        <f t="shared" si="633"/>
        <v>17.065810525112852</v>
      </c>
      <c r="L7418" s="469">
        <f t="shared" si="634"/>
        <v>-3.4189474887149629E-2</v>
      </c>
    </row>
    <row r="7419" spans="1:12">
      <c r="A7419" s="480" t="s">
        <v>126</v>
      </c>
      <c r="B7419" s="480">
        <f t="shared" si="631"/>
        <v>9</v>
      </c>
      <c r="C7419" s="480">
        <f t="shared" si="632"/>
        <v>6</v>
      </c>
      <c r="D7419" s="480">
        <v>114</v>
      </c>
      <c r="E7419" s="480">
        <v>12</v>
      </c>
      <c r="F7419" s="484">
        <v>3.5062000000000002</v>
      </c>
      <c r="G7419" s="480">
        <v>15</v>
      </c>
      <c r="H7419" s="482">
        <v>0.53023699999999996</v>
      </c>
      <c r="I7419" s="483">
        <v>6.6</v>
      </c>
      <c r="J7419" s="484">
        <v>0.49349999999999999</v>
      </c>
      <c r="K7419" s="469">
        <f t="shared" si="633"/>
        <v>6.6125147811261762</v>
      </c>
      <c r="L7419" s="469">
        <f t="shared" si="634"/>
        <v>1.2514781126176544E-2</v>
      </c>
    </row>
    <row r="7420" spans="1:12">
      <c r="A7420" s="98" t="s">
        <v>126</v>
      </c>
      <c r="B7420" s="98">
        <f t="shared" si="631"/>
        <v>9</v>
      </c>
      <c r="C7420" s="98">
        <f t="shared" si="632"/>
        <v>6</v>
      </c>
      <c r="D7420" s="98">
        <f>D7419</f>
        <v>114</v>
      </c>
      <c r="E7420" s="98">
        <f>E7419+1</f>
        <v>13</v>
      </c>
      <c r="F7420" s="397">
        <f>F7419+(E7420-E7419)*(F7422-F7419)/(E7422-E7419)</f>
        <v>3.5217666666666667</v>
      </c>
      <c r="G7420" s="98">
        <v>15</v>
      </c>
      <c r="H7420" s="491">
        <f>H7419+(E7420-E7419)*(H7422-H7419)/(E7422-E7419)</f>
        <v>0.52804833333333334</v>
      </c>
      <c r="I7420" s="492">
        <f>I7419+(E7420-E7419)*(I7422-I7419)/(E7422-E7419)</f>
        <v>6.6666666666666661</v>
      </c>
      <c r="J7420" s="397">
        <f>J7419+(E7420-E7419)*(J7422-J7419)/(E7422-E7419)</f>
        <v>0.48820000000000002</v>
      </c>
      <c r="K7420" s="469">
        <f t="shared" si="633"/>
        <v>6.6694021064990894</v>
      </c>
      <c r="L7420" s="469">
        <f t="shared" si="634"/>
        <v>2.7354398324233031E-3</v>
      </c>
    </row>
    <row r="7421" spans="1:12">
      <c r="A7421" s="98" t="s">
        <v>126</v>
      </c>
      <c r="B7421" s="98">
        <f t="shared" ref="B7421:B7484" si="636">INT(D7421/12)</f>
        <v>9</v>
      </c>
      <c r="C7421" s="98">
        <f t="shared" ref="C7421:C7484" si="637">D7421-B7421*12</f>
        <v>6</v>
      </c>
      <c r="D7421" s="98">
        <f>D7419</f>
        <v>114</v>
      </c>
      <c r="E7421" s="98">
        <f t="shared" ref="E7421:E7484" si="638">E7420+1</f>
        <v>14</v>
      </c>
      <c r="F7421" s="397">
        <f>F7419+(E7421-E7419)*(F7422-F7419)/(E7422-E7419)</f>
        <v>3.5373333333333337</v>
      </c>
      <c r="G7421" s="98">
        <v>15</v>
      </c>
      <c r="H7421" s="491">
        <f>H7419+(E7421-E7419)*(H7422-H7419)/(E7422-E7419)</f>
        <v>0.52585966666666661</v>
      </c>
      <c r="I7421" s="492">
        <f>I7419+(E7421-E7419)*(I7422-I7419)/(E7422-E7419)</f>
        <v>6.7333333333333334</v>
      </c>
      <c r="J7421" s="397">
        <f>J7419+(E7421-E7419)*(J7422-J7419)/(E7422-E7419)</f>
        <v>0.4829</v>
      </c>
      <c r="K7421" s="469">
        <f t="shared" si="633"/>
        <v>6.7267629703488714</v>
      </c>
      <c r="L7421" s="469">
        <f t="shared" si="634"/>
        <v>-6.5703629844620082E-3</v>
      </c>
    </row>
    <row r="7422" spans="1:12">
      <c r="A7422" s="480" t="s">
        <v>126</v>
      </c>
      <c r="B7422" s="480">
        <f t="shared" si="636"/>
        <v>9</v>
      </c>
      <c r="C7422" s="480">
        <f t="shared" si="637"/>
        <v>6</v>
      </c>
      <c r="D7422" s="480">
        <f>D7419</f>
        <v>114</v>
      </c>
      <c r="E7422" s="480">
        <f t="shared" si="638"/>
        <v>15</v>
      </c>
      <c r="F7422" s="484">
        <v>3.5529000000000002</v>
      </c>
      <c r="G7422" s="480">
        <v>15</v>
      </c>
      <c r="H7422" s="482">
        <v>0.523671</v>
      </c>
      <c r="I7422" s="483">
        <v>6.8</v>
      </c>
      <c r="J7422" s="484">
        <v>0.47760000000000002</v>
      </c>
      <c r="K7422" s="469">
        <f t="shared" si="633"/>
        <v>6.7846033100935514</v>
      </c>
      <c r="L7422" s="469">
        <f t="shared" si="634"/>
        <v>-1.539668990644838E-2</v>
      </c>
    </row>
    <row r="7423" spans="1:12">
      <c r="A7423" s="98" t="s">
        <v>126</v>
      </c>
      <c r="B7423" s="98">
        <f t="shared" si="636"/>
        <v>9</v>
      </c>
      <c r="C7423" s="98">
        <f t="shared" si="637"/>
        <v>6</v>
      </c>
      <c r="D7423" s="98">
        <f>D7422</f>
        <v>114</v>
      </c>
      <c r="E7423" s="98">
        <f t="shared" si="638"/>
        <v>16</v>
      </c>
      <c r="F7423" s="397">
        <f>F7422+(E7423-E7422)*(F7425-F7422)/(E7425-E7422)</f>
        <v>3.5682666666666667</v>
      </c>
      <c r="G7423" s="98">
        <v>15</v>
      </c>
      <c r="H7423" s="491">
        <f>H7422+(E7423-E7422)*(H7425-H7422)/(E7425-E7422)</f>
        <v>0.52149366666666663</v>
      </c>
      <c r="I7423" s="492">
        <f>I7422+(E7423-E7422)*(I7425-I7422)/(E7425-E7422)</f>
        <v>6.8666666666666663</v>
      </c>
      <c r="J7423" s="397">
        <f>J7422+(E7423-E7422)*(J7425-J7422)/(E7425-E7422)</f>
        <v>0.4723</v>
      </c>
      <c r="K7423" s="469">
        <f t="shared" si="633"/>
        <v>6.8423969354693348</v>
      </c>
      <c r="L7423" s="469">
        <f t="shared" si="634"/>
        <v>-2.4269731197331446E-2</v>
      </c>
    </row>
    <row r="7424" spans="1:12">
      <c r="A7424" s="98" t="s">
        <v>126</v>
      </c>
      <c r="B7424" s="98">
        <f t="shared" si="636"/>
        <v>9</v>
      </c>
      <c r="C7424" s="98">
        <f t="shared" si="637"/>
        <v>6</v>
      </c>
      <c r="D7424" s="98">
        <f>D7422</f>
        <v>114</v>
      </c>
      <c r="E7424" s="98">
        <f t="shared" si="638"/>
        <v>17</v>
      </c>
      <c r="F7424" s="397">
        <f>F7422+(E7424-E7422)*(F7425-F7422)/(E7425-E7422)</f>
        <v>3.5836333333333337</v>
      </c>
      <c r="G7424" s="98">
        <v>15</v>
      </c>
      <c r="H7424" s="491">
        <f>H7422+(E7424-E7422)*(H7425-H7422)/(E7425-E7422)</f>
        <v>0.51931633333333338</v>
      </c>
      <c r="I7424" s="492">
        <f>I7422+(E7424-E7422)*(I7425-I7422)/(E7425-E7422)</f>
        <v>6.9333333333333336</v>
      </c>
      <c r="J7424" s="397">
        <f>J7422+(E7424-E7422)*(J7425-J7422)/(E7425-E7422)</f>
        <v>0.46700000000000003</v>
      </c>
      <c r="K7424" s="469">
        <f t="shared" si="633"/>
        <v>6.9006751825637425</v>
      </c>
      <c r="L7424" s="469">
        <f t="shared" si="634"/>
        <v>-3.265815076959111E-2</v>
      </c>
    </row>
    <row r="7425" spans="1:12">
      <c r="A7425" s="480" t="s">
        <v>126</v>
      </c>
      <c r="B7425" s="480">
        <f t="shared" si="636"/>
        <v>9</v>
      </c>
      <c r="C7425" s="480">
        <f t="shared" si="637"/>
        <v>6</v>
      </c>
      <c r="D7425" s="480">
        <f>D7422</f>
        <v>114</v>
      </c>
      <c r="E7425" s="480">
        <f t="shared" si="638"/>
        <v>18</v>
      </c>
      <c r="F7425" s="484">
        <v>3.5990000000000002</v>
      </c>
      <c r="G7425" s="480">
        <v>15</v>
      </c>
      <c r="H7425" s="482">
        <v>0.51713900000000002</v>
      </c>
      <c r="I7425" s="483">
        <v>7</v>
      </c>
      <c r="J7425" s="484">
        <v>0.4617</v>
      </c>
      <c r="K7425" s="469">
        <f t="shared" si="633"/>
        <v>6.9594441726499063</v>
      </c>
      <c r="L7425" s="469">
        <f t="shared" si="634"/>
        <v>-4.0555827350093665E-2</v>
      </c>
    </row>
    <row r="7426" spans="1:12">
      <c r="A7426" s="98" t="s">
        <v>126</v>
      </c>
      <c r="B7426" s="98">
        <f t="shared" si="636"/>
        <v>9</v>
      </c>
      <c r="C7426" s="98">
        <f t="shared" si="637"/>
        <v>6</v>
      </c>
      <c r="D7426" s="98">
        <f>D7425</f>
        <v>114</v>
      </c>
      <c r="E7426" s="98">
        <f t="shared" si="638"/>
        <v>19</v>
      </c>
      <c r="F7426" s="397">
        <f>F7425+(E7426-E7425)*(F7428-F7425)/(E7428-E7425)</f>
        <v>3.6141666666666667</v>
      </c>
      <c r="G7426" s="98">
        <v>15</v>
      </c>
      <c r="H7426" s="491">
        <f>H7425+(E7426-E7425)*(H7428-H7425)/(E7428-E7425)</f>
        <v>0.51497033333333331</v>
      </c>
      <c r="I7426" s="492">
        <f>I7425+(E7426-E7425)*(I7428-I7425)/(E7428-E7425)</f>
        <v>7.0333333333333332</v>
      </c>
      <c r="J7426" s="397">
        <f>J7425+(E7426-E7425)*(J7428-J7425)/(E7428-E7425)</f>
        <v>0.45639999999999997</v>
      </c>
      <c r="K7426" s="469">
        <f t="shared" si="633"/>
        <v>7.0182036376205499</v>
      </c>
      <c r="L7426" s="469">
        <f t="shared" si="634"/>
        <v>-1.5129695712783331E-2</v>
      </c>
    </row>
    <row r="7427" spans="1:12">
      <c r="A7427" s="98" t="s">
        <v>126</v>
      </c>
      <c r="B7427" s="98">
        <f t="shared" si="636"/>
        <v>9</v>
      </c>
      <c r="C7427" s="98">
        <f t="shared" si="637"/>
        <v>6</v>
      </c>
      <c r="D7427" s="98">
        <f>D7425</f>
        <v>114</v>
      </c>
      <c r="E7427" s="98">
        <f t="shared" si="638"/>
        <v>20</v>
      </c>
      <c r="F7427" s="397">
        <f>F7425+(E7427-E7425)*(F7428-F7425)/(E7428-E7425)</f>
        <v>3.6293333333333333</v>
      </c>
      <c r="G7427" s="98">
        <v>15</v>
      </c>
      <c r="H7427" s="491">
        <f>H7425+(E7427-E7425)*(H7428-H7425)/(E7428-E7425)</f>
        <v>0.51280166666666671</v>
      </c>
      <c r="I7427" s="492">
        <f>I7425+(E7427-E7425)*(I7428-I7425)/(E7428-E7425)</f>
        <v>7.0666666666666664</v>
      </c>
      <c r="J7427" s="397">
        <f>J7425+(E7427-E7425)*(J7428-J7425)/(E7428-E7425)</f>
        <v>0.4511</v>
      </c>
      <c r="K7427" s="469">
        <f t="shared" si="633"/>
        <v>7.0774600966585517</v>
      </c>
      <c r="L7427" s="469">
        <f t="shared" si="634"/>
        <v>1.0793429991885262E-2</v>
      </c>
    </row>
    <row r="7428" spans="1:12">
      <c r="A7428" s="480" t="s">
        <v>126</v>
      </c>
      <c r="B7428" s="480">
        <f t="shared" si="636"/>
        <v>9</v>
      </c>
      <c r="C7428" s="480">
        <f t="shared" si="637"/>
        <v>6</v>
      </c>
      <c r="D7428" s="480">
        <f>D7425</f>
        <v>114</v>
      </c>
      <c r="E7428" s="480">
        <f t="shared" si="638"/>
        <v>21</v>
      </c>
      <c r="F7428" s="484">
        <v>3.6444999999999999</v>
      </c>
      <c r="G7428" s="480">
        <v>15</v>
      </c>
      <c r="H7428" s="482">
        <v>0.510633</v>
      </c>
      <c r="I7428" s="483">
        <v>7.1</v>
      </c>
      <c r="J7428" s="484">
        <v>0.44579999999999997</v>
      </c>
      <c r="K7428" s="469">
        <f t="shared" si="633"/>
        <v>7.1372198819896084</v>
      </c>
      <c r="L7428" s="469">
        <f t="shared" si="634"/>
        <v>3.7219881989608794E-2</v>
      </c>
    </row>
    <row r="7429" spans="1:12">
      <c r="A7429" s="98" t="s">
        <v>126</v>
      </c>
      <c r="B7429" s="98">
        <f t="shared" si="636"/>
        <v>9</v>
      </c>
      <c r="C7429" s="98">
        <f t="shared" si="637"/>
        <v>6</v>
      </c>
      <c r="D7429" s="98">
        <f>D7428</f>
        <v>114</v>
      </c>
      <c r="E7429" s="98">
        <f t="shared" si="638"/>
        <v>22</v>
      </c>
      <c r="F7429" s="397">
        <f>F7428+(E7429-E7428)*(F7431-F7428)/(E7431-E7428)</f>
        <v>3.6594666666666664</v>
      </c>
      <c r="G7429" s="98">
        <v>15</v>
      </c>
      <c r="H7429" s="491">
        <f>H7428+(E7429-E7428)*(H7431-H7428)/(E7431-E7428)</f>
        <v>0.50847033333333336</v>
      </c>
      <c r="I7429" s="492">
        <f>I7428+(E7429-E7428)*(I7431-I7428)/(E7431-E7428)</f>
        <v>7.1666666666666661</v>
      </c>
      <c r="J7429" s="397">
        <f>J7428+(E7429-E7428)*(J7431-J7428)/(E7431-E7428)</f>
        <v>0.44046666666666667</v>
      </c>
      <c r="K7429" s="469">
        <f t="shared" si="633"/>
        <v>7.1970111661709524</v>
      </c>
      <c r="L7429" s="469">
        <f t="shared" si="634"/>
        <v>3.0344499504286304E-2</v>
      </c>
    </row>
    <row r="7430" spans="1:12">
      <c r="A7430" s="98" t="s">
        <v>126</v>
      </c>
      <c r="B7430" s="98">
        <f t="shared" si="636"/>
        <v>9</v>
      </c>
      <c r="C7430" s="98">
        <f t="shared" si="637"/>
        <v>6</v>
      </c>
      <c r="D7430" s="98">
        <f>D7428</f>
        <v>114</v>
      </c>
      <c r="E7430" s="98">
        <f t="shared" si="638"/>
        <v>23</v>
      </c>
      <c r="F7430" s="397">
        <f>F7428+(E7430-E7428)*(F7431-F7428)/(E7431-E7428)</f>
        <v>3.6744333333333334</v>
      </c>
      <c r="G7430" s="98">
        <v>15</v>
      </c>
      <c r="H7430" s="491">
        <f>H7428+(E7430-E7428)*(H7431-H7428)/(E7431-E7428)</f>
        <v>0.5063076666666666</v>
      </c>
      <c r="I7430" s="492">
        <f>I7428+(E7430-E7428)*(I7431-I7428)/(E7431-E7428)</f>
        <v>7.2333333333333334</v>
      </c>
      <c r="J7430" s="397">
        <f>J7428+(E7430-E7428)*(J7431-J7428)/(E7431-E7428)</f>
        <v>0.43513333333333332</v>
      </c>
      <c r="K7430" s="469">
        <f t="shared" si="633"/>
        <v>7.2573132410267025</v>
      </c>
      <c r="L7430" s="469">
        <f t="shared" si="634"/>
        <v>2.3979907693369107E-2</v>
      </c>
    </row>
    <row r="7431" spans="1:12">
      <c r="A7431" s="480" t="s">
        <v>126</v>
      </c>
      <c r="B7431" s="480">
        <f t="shared" si="636"/>
        <v>9</v>
      </c>
      <c r="C7431" s="480">
        <f t="shared" si="637"/>
        <v>6</v>
      </c>
      <c r="D7431" s="480">
        <f>D7428</f>
        <v>114</v>
      </c>
      <c r="E7431" s="480">
        <f t="shared" si="638"/>
        <v>24</v>
      </c>
      <c r="F7431" s="484">
        <v>3.6894</v>
      </c>
      <c r="G7431" s="480">
        <v>15</v>
      </c>
      <c r="H7431" s="482">
        <v>0.50414499999999995</v>
      </c>
      <c r="I7431" s="483">
        <v>7.3</v>
      </c>
      <c r="J7431" s="484">
        <v>0.42980000000000002</v>
      </c>
      <c r="K7431" s="469">
        <f t="shared" si="633"/>
        <v>7.3181326800821198</v>
      </c>
      <c r="L7431" s="469">
        <f t="shared" si="634"/>
        <v>1.813268008211999E-2</v>
      </c>
    </row>
    <row r="7432" spans="1:12">
      <c r="A7432" s="98" t="s">
        <v>126</v>
      </c>
      <c r="B7432" s="98">
        <f t="shared" si="636"/>
        <v>9</v>
      </c>
      <c r="C7432" s="98">
        <f t="shared" si="637"/>
        <v>6</v>
      </c>
      <c r="D7432" s="98">
        <f>D7431</f>
        <v>114</v>
      </c>
      <c r="E7432" s="98">
        <f t="shared" si="638"/>
        <v>25</v>
      </c>
      <c r="F7432" s="397">
        <f>F7431+(E7432-E7431)*(F7434-F7431)/(E7434-E7431)</f>
        <v>3.7042000000000002</v>
      </c>
      <c r="G7432" s="98">
        <v>15</v>
      </c>
      <c r="H7432" s="491">
        <f>H7431+(E7432-E7431)*(H7434-H7431)/(E7434-E7431)</f>
        <v>0.50198599999999993</v>
      </c>
      <c r="I7432" s="492">
        <f>I7431+(E7432-E7431)*(I7434-I7431)/(E7434-E7431)</f>
        <v>7.3666666666666663</v>
      </c>
      <c r="J7432" s="397">
        <f>J7431+(E7432-E7431)*(J7434-J7431)/(E7434-E7431)</f>
        <v>0.42449999999999999</v>
      </c>
      <c r="K7432" s="469">
        <f t="shared" si="633"/>
        <v>7.3790902535130476</v>
      </c>
      <c r="L7432" s="469">
        <f t="shared" si="634"/>
        <v>1.242358684638134E-2</v>
      </c>
    </row>
    <row r="7433" spans="1:12">
      <c r="A7433" s="98" t="s">
        <v>126</v>
      </c>
      <c r="B7433" s="98">
        <f t="shared" si="636"/>
        <v>9</v>
      </c>
      <c r="C7433" s="98">
        <f t="shared" si="637"/>
        <v>6</v>
      </c>
      <c r="D7433" s="98">
        <f>D7431</f>
        <v>114</v>
      </c>
      <c r="E7433" s="98">
        <f t="shared" si="638"/>
        <v>26</v>
      </c>
      <c r="F7433" s="397">
        <f>F7431+(E7433-E7431)*(F7434-F7431)/(E7434-E7431)</f>
        <v>3.7189999999999999</v>
      </c>
      <c r="G7433" s="98">
        <v>15</v>
      </c>
      <c r="H7433" s="491">
        <f>H7431+(E7433-E7431)*(H7434-H7431)/(E7434-E7431)</f>
        <v>0.49982699999999997</v>
      </c>
      <c r="I7433" s="492">
        <f>I7431+(E7433-E7431)*(I7434-I7431)/(E7434-E7431)</f>
        <v>7.4333333333333336</v>
      </c>
      <c r="J7433" s="397">
        <f>J7431+(E7433-E7431)*(J7434-J7431)/(E7434-E7431)</f>
        <v>0.41920000000000002</v>
      </c>
      <c r="K7433" s="469">
        <f t="shared" si="633"/>
        <v>7.4405744387558101</v>
      </c>
      <c r="L7433" s="469">
        <f t="shared" si="634"/>
        <v>7.2411054224765792E-3</v>
      </c>
    </row>
    <row r="7434" spans="1:12">
      <c r="A7434" s="480" t="s">
        <v>126</v>
      </c>
      <c r="B7434" s="480">
        <f t="shared" si="636"/>
        <v>9</v>
      </c>
      <c r="C7434" s="480">
        <f t="shared" si="637"/>
        <v>6</v>
      </c>
      <c r="D7434" s="480">
        <f>D7431</f>
        <v>114</v>
      </c>
      <c r="E7434" s="480">
        <f t="shared" si="638"/>
        <v>27</v>
      </c>
      <c r="F7434" s="484">
        <v>3.7338</v>
      </c>
      <c r="G7434" s="480">
        <v>15</v>
      </c>
      <c r="H7434" s="482">
        <v>0.497668</v>
      </c>
      <c r="I7434" s="483">
        <v>7.5</v>
      </c>
      <c r="J7434" s="484">
        <v>0.41389999999999999</v>
      </c>
      <c r="K7434" s="469">
        <f t="shared" si="633"/>
        <v>7.5025920895054536</v>
      </c>
      <c r="L7434" s="469">
        <f t="shared" si="634"/>
        <v>2.592089505453643E-3</v>
      </c>
    </row>
    <row r="7435" spans="1:12">
      <c r="A7435" s="98" t="s">
        <v>126</v>
      </c>
      <c r="B7435" s="98">
        <f t="shared" si="636"/>
        <v>9</v>
      </c>
      <c r="C7435" s="98">
        <f t="shared" si="637"/>
        <v>6</v>
      </c>
      <c r="D7435" s="98">
        <f>D7434</f>
        <v>114</v>
      </c>
      <c r="E7435" s="98">
        <f t="shared" si="638"/>
        <v>28</v>
      </c>
      <c r="F7435" s="397">
        <f>F7434+(E7435-E7434)*(F7437-F7434)/(E7437-E7434)</f>
        <v>3.7484000000000002</v>
      </c>
      <c r="G7435" s="98">
        <v>15</v>
      </c>
      <c r="H7435" s="491">
        <f>H7434+(E7435-E7434)*(H7437-H7434)/(E7437-E7434)</f>
        <v>0.49551033333333333</v>
      </c>
      <c r="I7435" s="492">
        <f>I7434+(E7435-E7434)*(I7437-I7434)/(E7437-E7434)</f>
        <v>7.5666666666666664</v>
      </c>
      <c r="J7435" s="397">
        <f>J7434+(E7435-E7434)*(J7437-J7434)/(E7437-E7434)</f>
        <v>0.40860000000000002</v>
      </c>
      <c r="K7435" s="469">
        <f t="shared" ref="K7435:K7498" si="639">F7435/H7435</f>
        <v>7.5647261981082137</v>
      </c>
      <c r="L7435" s="469">
        <f t="shared" ref="L7435:L7498" si="640">K7435-I7435</f>
        <v>-1.940468558452757E-3</v>
      </c>
    </row>
    <row r="7436" spans="1:12">
      <c r="A7436" s="98" t="s">
        <v>126</v>
      </c>
      <c r="B7436" s="98">
        <f t="shared" si="636"/>
        <v>9</v>
      </c>
      <c r="C7436" s="98">
        <f t="shared" si="637"/>
        <v>6</v>
      </c>
      <c r="D7436" s="98">
        <f>D7434</f>
        <v>114</v>
      </c>
      <c r="E7436" s="98">
        <f t="shared" si="638"/>
        <v>29</v>
      </c>
      <c r="F7436" s="397">
        <f>F7434+(E7436-E7434)*(F7437-F7434)/(E7437-E7434)</f>
        <v>3.7629999999999999</v>
      </c>
      <c r="G7436" s="98">
        <v>15</v>
      </c>
      <c r="H7436" s="491">
        <f>H7434+(E7436-E7434)*(H7437-H7434)/(E7437-E7434)</f>
        <v>0.49335266666666666</v>
      </c>
      <c r="I7436" s="492">
        <f>I7434+(E7436-E7434)*(I7437-I7434)/(E7437-E7434)</f>
        <v>7.6333333333333337</v>
      </c>
      <c r="J7436" s="397">
        <f>J7434+(E7436-E7434)*(J7437-J7434)/(E7437-E7434)</f>
        <v>0.40329999999999999</v>
      </c>
      <c r="K7436" s="469">
        <f t="shared" si="639"/>
        <v>7.627403790932517</v>
      </c>
      <c r="L7436" s="469">
        <f t="shared" si="640"/>
        <v>-5.9295424008167785E-3</v>
      </c>
    </row>
    <row r="7437" spans="1:12">
      <c r="A7437" s="480" t="s">
        <v>126</v>
      </c>
      <c r="B7437" s="480">
        <f t="shared" si="636"/>
        <v>9</v>
      </c>
      <c r="C7437" s="480">
        <f t="shared" si="637"/>
        <v>6</v>
      </c>
      <c r="D7437" s="480">
        <f>D7434</f>
        <v>114</v>
      </c>
      <c r="E7437" s="480">
        <f t="shared" si="638"/>
        <v>30</v>
      </c>
      <c r="F7437" s="484">
        <v>3.7776000000000001</v>
      </c>
      <c r="G7437" s="480">
        <v>15</v>
      </c>
      <c r="H7437" s="482">
        <v>0.49119499999999999</v>
      </c>
      <c r="I7437" s="483">
        <v>7.7</v>
      </c>
      <c r="J7437" s="484">
        <v>0.39800000000000002</v>
      </c>
      <c r="K7437" s="469">
        <f t="shared" si="639"/>
        <v>7.6906320300491657</v>
      </c>
      <c r="L7437" s="469">
        <f t="shared" si="640"/>
        <v>-9.3679699508344427E-3</v>
      </c>
    </row>
    <row r="7438" spans="1:12">
      <c r="A7438" s="98" t="s">
        <v>126</v>
      </c>
      <c r="B7438" s="98">
        <f t="shared" si="636"/>
        <v>9</v>
      </c>
      <c r="C7438" s="98">
        <f t="shared" si="637"/>
        <v>6</v>
      </c>
      <c r="D7438" s="98">
        <f>D7437</f>
        <v>114</v>
      </c>
      <c r="E7438" s="98">
        <f t="shared" si="638"/>
        <v>31</v>
      </c>
      <c r="F7438" s="397">
        <f>F7437+(E7438-E7437)*(F7440-F7437)/(E7440-E7437)</f>
        <v>3.7920666666666669</v>
      </c>
      <c r="G7438" s="98">
        <v>15</v>
      </c>
      <c r="H7438" s="491">
        <f>H7437+(E7438-E7437)*(H7440-H7437)/(E7440-E7437)</f>
        <v>0.48903599999999997</v>
      </c>
      <c r="I7438" s="492">
        <f>I7437+(E7438-E7437)*(I7440-I7437)/(E7440-E7437)</f>
        <v>7.7666666666666666</v>
      </c>
      <c r="J7438" s="397">
        <f>J7437+(E7438-E7437)*(J7440-J7437)/(E7440-E7437)</f>
        <v>0.39269999999999999</v>
      </c>
      <c r="K7438" s="469">
        <f t="shared" si="639"/>
        <v>7.7541667007473212</v>
      </c>
      <c r="L7438" s="469">
        <f t="shared" si="640"/>
        <v>-1.2499965919345435E-2</v>
      </c>
    </row>
    <row r="7439" spans="1:12">
      <c r="A7439" s="98" t="s">
        <v>126</v>
      </c>
      <c r="B7439" s="98">
        <f t="shared" si="636"/>
        <v>9</v>
      </c>
      <c r="C7439" s="98">
        <f t="shared" si="637"/>
        <v>6</v>
      </c>
      <c r="D7439" s="98">
        <f>D7437</f>
        <v>114</v>
      </c>
      <c r="E7439" s="98">
        <f t="shared" si="638"/>
        <v>32</v>
      </c>
      <c r="F7439" s="397">
        <f>F7437+(E7439-E7437)*(F7440-F7437)/(E7440-E7437)</f>
        <v>3.8065333333333333</v>
      </c>
      <c r="G7439" s="98">
        <v>15</v>
      </c>
      <c r="H7439" s="491">
        <f>H7437+(E7439-E7437)*(H7440-H7437)/(E7440-E7437)</f>
        <v>0.486877</v>
      </c>
      <c r="I7439" s="492">
        <f>I7437+(E7439-E7437)*(I7440-I7437)/(E7440-E7437)</f>
        <v>7.8333333333333339</v>
      </c>
      <c r="J7439" s="397">
        <f>J7437+(E7439-E7437)*(J7440-J7437)/(E7440-E7437)</f>
        <v>0.38740000000000002</v>
      </c>
      <c r="K7439" s="469">
        <f t="shared" si="639"/>
        <v>7.8182648458097903</v>
      </c>
      <c r="L7439" s="469">
        <f t="shared" si="640"/>
        <v>-1.5068487523543617E-2</v>
      </c>
    </row>
    <row r="7440" spans="1:12">
      <c r="A7440" s="480" t="s">
        <v>126</v>
      </c>
      <c r="B7440" s="480">
        <f t="shared" si="636"/>
        <v>9</v>
      </c>
      <c r="C7440" s="480">
        <f t="shared" si="637"/>
        <v>6</v>
      </c>
      <c r="D7440" s="480">
        <f>D7437</f>
        <v>114</v>
      </c>
      <c r="E7440" s="480">
        <f t="shared" si="638"/>
        <v>33</v>
      </c>
      <c r="F7440" s="484">
        <v>3.8210000000000002</v>
      </c>
      <c r="G7440" s="480">
        <v>15</v>
      </c>
      <c r="H7440" s="482">
        <v>0.48471799999999998</v>
      </c>
      <c r="I7440" s="483">
        <v>7.9</v>
      </c>
      <c r="J7440" s="484">
        <v>0.3821</v>
      </c>
      <c r="K7440" s="469">
        <f t="shared" si="639"/>
        <v>7.8829339946113004</v>
      </c>
      <c r="L7440" s="469">
        <f t="shared" si="640"/>
        <v>-1.7066005388699956E-2</v>
      </c>
    </row>
    <row r="7441" spans="1:12">
      <c r="A7441" s="98" t="s">
        <v>126</v>
      </c>
      <c r="B7441" s="98">
        <f t="shared" si="636"/>
        <v>9</v>
      </c>
      <c r="C7441" s="98">
        <f t="shared" si="637"/>
        <v>6</v>
      </c>
      <c r="D7441" s="98">
        <f>D7440</f>
        <v>114</v>
      </c>
      <c r="E7441" s="98">
        <f t="shared" si="638"/>
        <v>34</v>
      </c>
      <c r="F7441" s="397">
        <f>F7440+(E7441-E7440)*(F7443-F7440)/(E7443-E7440)</f>
        <v>3.8353000000000002</v>
      </c>
      <c r="G7441" s="98">
        <v>15</v>
      </c>
      <c r="H7441" s="491">
        <f>H7440+(E7441-E7440)*(H7443-H7440)/(E7443-E7440)</f>
        <v>0.48255599999999998</v>
      </c>
      <c r="I7441" s="492">
        <f>I7440+(E7441-E7440)*(I7443-I7440)/(E7443-E7440)</f>
        <v>7.9666666666666668</v>
      </c>
      <c r="J7441" s="397">
        <f>J7440+(E7441-E7440)*(J7443-J7440)/(E7443-E7440)</f>
        <v>0.37680000000000002</v>
      </c>
      <c r="K7441" s="469">
        <f t="shared" si="639"/>
        <v>7.9478858412287909</v>
      </c>
      <c r="L7441" s="469">
        <f t="shared" si="640"/>
        <v>-1.8780825437875848E-2</v>
      </c>
    </row>
    <row r="7442" spans="1:12">
      <c r="A7442" s="98" t="s">
        <v>126</v>
      </c>
      <c r="B7442" s="98">
        <f t="shared" si="636"/>
        <v>9</v>
      </c>
      <c r="C7442" s="98">
        <f t="shared" si="637"/>
        <v>6</v>
      </c>
      <c r="D7442" s="98">
        <f>D7440</f>
        <v>114</v>
      </c>
      <c r="E7442" s="98">
        <f t="shared" si="638"/>
        <v>35</v>
      </c>
      <c r="F7442" s="397">
        <f>F7440+(E7442-E7440)*(F7443-F7440)/(E7443-E7440)</f>
        <v>3.8496000000000001</v>
      </c>
      <c r="G7442" s="98">
        <v>15</v>
      </c>
      <c r="H7442" s="491">
        <f>H7440+(E7442-E7440)*(H7443-H7440)/(E7443-E7440)</f>
        <v>0.48039399999999999</v>
      </c>
      <c r="I7442" s="492">
        <f>I7440+(E7442-E7440)*(I7443-I7440)/(E7443-E7440)</f>
        <v>8.0333333333333332</v>
      </c>
      <c r="J7442" s="397">
        <f>J7440+(E7442-E7440)*(J7443-J7440)/(E7443-E7440)</f>
        <v>0.3715</v>
      </c>
      <c r="K7442" s="469">
        <f t="shared" si="639"/>
        <v>8.0134223158490752</v>
      </c>
      <c r="L7442" s="469">
        <f t="shared" si="640"/>
        <v>-1.9911017484258053E-2</v>
      </c>
    </row>
    <row r="7443" spans="1:12">
      <c r="A7443" s="480" t="s">
        <v>126</v>
      </c>
      <c r="B7443" s="480">
        <f t="shared" si="636"/>
        <v>9</v>
      </c>
      <c r="C7443" s="480">
        <f t="shared" si="637"/>
        <v>6</v>
      </c>
      <c r="D7443" s="480">
        <f>D7440</f>
        <v>114</v>
      </c>
      <c r="E7443" s="480">
        <f t="shared" si="638"/>
        <v>36</v>
      </c>
      <c r="F7443" s="484">
        <v>3.8639000000000001</v>
      </c>
      <c r="G7443" s="480">
        <v>15</v>
      </c>
      <c r="H7443" s="482">
        <v>0.47823199999999999</v>
      </c>
      <c r="I7443" s="483">
        <v>8.1</v>
      </c>
      <c r="J7443" s="484">
        <v>0.36620000000000003</v>
      </c>
      <c r="K7443" s="469">
        <f t="shared" si="639"/>
        <v>8.0795513474631555</v>
      </c>
      <c r="L7443" s="469">
        <f t="shared" si="640"/>
        <v>-2.0448652536844136E-2</v>
      </c>
    </row>
    <row r="7444" spans="1:12">
      <c r="A7444" s="98" t="s">
        <v>126</v>
      </c>
      <c r="B7444" s="98">
        <f t="shared" si="636"/>
        <v>9</v>
      </c>
      <c r="C7444" s="98">
        <f t="shared" si="637"/>
        <v>6</v>
      </c>
      <c r="D7444" s="98">
        <f>D7443</f>
        <v>114</v>
      </c>
      <c r="E7444" s="98">
        <f t="shared" si="638"/>
        <v>37</v>
      </c>
      <c r="F7444" s="397">
        <f>F7443+(E7444-E7443)*(F7446-F7443)/(E7446-E7443)</f>
        <v>3.8780333333333332</v>
      </c>
      <c r="G7444" s="98">
        <v>15</v>
      </c>
      <c r="H7444" s="491">
        <f>H7443+(E7444-E7443)*(H7446-H7443)/(E7446-E7443)</f>
        <v>0.47606466666666664</v>
      </c>
      <c r="I7444" s="492">
        <f>I7443+(E7444-E7443)*(I7446-I7443)/(E7446-E7443)</f>
        <v>8.1666666666666661</v>
      </c>
      <c r="J7444" s="397">
        <f>J7443+(E7444-E7443)*(J7446-J7443)/(E7446-E7443)</f>
        <v>0.36086666666666667</v>
      </c>
      <c r="K7444" s="469">
        <f t="shared" si="639"/>
        <v>8.1460221790597078</v>
      </c>
      <c r="L7444" s="469">
        <f t="shared" si="640"/>
        <v>-2.0644487606958251E-2</v>
      </c>
    </row>
    <row r="7445" spans="1:12">
      <c r="A7445" s="98" t="s">
        <v>126</v>
      </c>
      <c r="B7445" s="98">
        <f t="shared" si="636"/>
        <v>9</v>
      </c>
      <c r="C7445" s="98">
        <f t="shared" si="637"/>
        <v>6</v>
      </c>
      <c r="D7445" s="98">
        <f>D7443</f>
        <v>114</v>
      </c>
      <c r="E7445" s="98">
        <f t="shared" si="638"/>
        <v>38</v>
      </c>
      <c r="F7445" s="397">
        <f>F7443+(E7445-E7443)*(F7446-F7443)/(E7446-E7443)</f>
        <v>3.8921666666666668</v>
      </c>
      <c r="G7445" s="98">
        <v>15</v>
      </c>
      <c r="H7445" s="491">
        <f>H7443+(E7445-E7443)*(H7446-H7443)/(E7446-E7443)</f>
        <v>0.47389733333333334</v>
      </c>
      <c r="I7445" s="492">
        <f>I7443+(E7445-E7443)*(I7446-I7443)/(E7446-E7443)</f>
        <v>8.2333333333333343</v>
      </c>
      <c r="J7445" s="397">
        <f>J7443+(E7445-E7443)*(J7446-J7443)/(E7446-E7443)</f>
        <v>0.35553333333333337</v>
      </c>
      <c r="K7445" s="469">
        <f t="shared" si="639"/>
        <v>8.2131010092200007</v>
      </c>
      <c r="L7445" s="469">
        <f t="shared" si="640"/>
        <v>-2.0232324113333533E-2</v>
      </c>
    </row>
    <row r="7446" spans="1:12">
      <c r="A7446" s="480" t="s">
        <v>126</v>
      </c>
      <c r="B7446" s="480">
        <f t="shared" si="636"/>
        <v>9</v>
      </c>
      <c r="C7446" s="480">
        <f t="shared" si="637"/>
        <v>6</v>
      </c>
      <c r="D7446" s="480">
        <f>D7443</f>
        <v>114</v>
      </c>
      <c r="E7446" s="480">
        <f t="shared" si="638"/>
        <v>39</v>
      </c>
      <c r="F7446" s="484">
        <v>3.9062999999999999</v>
      </c>
      <c r="G7446" s="480">
        <v>15</v>
      </c>
      <c r="H7446" s="482">
        <v>0.47172999999999998</v>
      </c>
      <c r="I7446" s="483">
        <v>8.3000000000000007</v>
      </c>
      <c r="J7446" s="484">
        <v>0.35020000000000001</v>
      </c>
      <c r="K7446" s="469">
        <f t="shared" si="639"/>
        <v>8.2807962181756523</v>
      </c>
      <c r="L7446" s="469">
        <f t="shared" si="640"/>
        <v>-1.9203781824348454E-2</v>
      </c>
    </row>
    <row r="7447" spans="1:12">
      <c r="A7447" s="98" t="s">
        <v>126</v>
      </c>
      <c r="B7447" s="98">
        <f t="shared" si="636"/>
        <v>9</v>
      </c>
      <c r="C7447" s="98">
        <f t="shared" si="637"/>
        <v>6</v>
      </c>
      <c r="D7447" s="98">
        <f>D7446</f>
        <v>114</v>
      </c>
      <c r="E7447" s="98">
        <f t="shared" si="638"/>
        <v>40</v>
      </c>
      <c r="F7447" s="397">
        <f>F7446+(E7447-E7446)*(F7449-F7446)/(E7449-E7446)</f>
        <v>3.9202666666666666</v>
      </c>
      <c r="G7447" s="98">
        <v>15</v>
      </c>
      <c r="H7447" s="491">
        <f>H7446+(E7447-E7446)*(H7449-H7446)/(E7449-E7446)</f>
        <v>0.469555</v>
      </c>
      <c r="I7447" s="492">
        <f>I7446+(E7447-E7446)*(I7449-I7446)/(E7449-E7446)</f>
        <v>8.3666666666666671</v>
      </c>
      <c r="J7447" s="397">
        <f>J7446+(E7447-E7446)*(J7449-J7446)/(E7449-E7446)</f>
        <v>0.34489999999999998</v>
      </c>
      <c r="K7447" s="469">
        <f t="shared" si="639"/>
        <v>8.3488977152126296</v>
      </c>
      <c r="L7447" s="469">
        <f t="shared" si="640"/>
        <v>-1.7768951454037563E-2</v>
      </c>
    </row>
    <row r="7448" spans="1:12">
      <c r="A7448" s="98" t="s">
        <v>126</v>
      </c>
      <c r="B7448" s="98">
        <f t="shared" si="636"/>
        <v>9</v>
      </c>
      <c r="C7448" s="98">
        <f t="shared" si="637"/>
        <v>6</v>
      </c>
      <c r="D7448" s="98">
        <f>D7446</f>
        <v>114</v>
      </c>
      <c r="E7448" s="98">
        <f t="shared" si="638"/>
        <v>41</v>
      </c>
      <c r="F7448" s="397">
        <f>F7446+(E7448-E7446)*(F7449-F7446)/(E7449-E7446)</f>
        <v>3.9342333333333332</v>
      </c>
      <c r="G7448" s="98">
        <v>15</v>
      </c>
      <c r="H7448" s="491">
        <f>H7446+(E7448-E7446)*(H7449-H7446)/(E7449-E7446)</f>
        <v>0.46737999999999996</v>
      </c>
      <c r="I7448" s="492">
        <f>I7446+(E7448-E7446)*(I7449-I7446)/(E7449-E7446)</f>
        <v>8.4333333333333336</v>
      </c>
      <c r="J7448" s="397">
        <f>J7446+(E7448-E7446)*(J7449-J7446)/(E7449-E7446)</f>
        <v>0.33960000000000001</v>
      </c>
      <c r="K7448" s="469">
        <f t="shared" si="639"/>
        <v>8.4176330466287244</v>
      </c>
      <c r="L7448" s="469">
        <f t="shared" si="640"/>
        <v>-1.5700286704609212E-2</v>
      </c>
    </row>
    <row r="7449" spans="1:12">
      <c r="A7449" s="480" t="s">
        <v>126</v>
      </c>
      <c r="B7449" s="480">
        <f t="shared" si="636"/>
        <v>9</v>
      </c>
      <c r="C7449" s="480">
        <f t="shared" si="637"/>
        <v>6</v>
      </c>
      <c r="D7449" s="480">
        <f>D7446</f>
        <v>114</v>
      </c>
      <c r="E7449" s="480">
        <f t="shared" si="638"/>
        <v>42</v>
      </c>
      <c r="F7449" s="484">
        <v>3.9481999999999999</v>
      </c>
      <c r="G7449" s="480">
        <v>15</v>
      </c>
      <c r="H7449" s="482">
        <v>0.46520499999999998</v>
      </c>
      <c r="I7449" s="483">
        <v>8.5</v>
      </c>
      <c r="J7449" s="484">
        <v>0.33429999999999999</v>
      </c>
      <c r="K7449" s="469">
        <f t="shared" si="639"/>
        <v>8.4870111026321737</v>
      </c>
      <c r="L7449" s="469">
        <f t="shared" si="640"/>
        <v>-1.2988897367826269E-2</v>
      </c>
    </row>
    <row r="7450" spans="1:12">
      <c r="A7450" s="98" t="s">
        <v>126</v>
      </c>
      <c r="B7450" s="98">
        <f t="shared" si="636"/>
        <v>9</v>
      </c>
      <c r="C7450" s="98">
        <f t="shared" si="637"/>
        <v>6</v>
      </c>
      <c r="D7450" s="98">
        <f>D7449</f>
        <v>114</v>
      </c>
      <c r="E7450" s="98">
        <f t="shared" si="638"/>
        <v>43</v>
      </c>
      <c r="F7450" s="397">
        <f>F7449+(E7450-E7449)*(F7452-F7449)/(E7452-E7449)</f>
        <v>3.9620333333333333</v>
      </c>
      <c r="G7450" s="98">
        <v>15</v>
      </c>
      <c r="H7450" s="491">
        <f>H7449+(E7450-E7449)*(H7452-H7449)/(E7452-E7449)</f>
        <v>0.46302066666666664</v>
      </c>
      <c r="I7450" s="492">
        <f>I7449+(E7450-E7449)*(I7452-I7449)/(E7452-E7449)</f>
        <v>8.5666666666666664</v>
      </c>
      <c r="J7450" s="397">
        <f>J7449+(E7450-E7449)*(J7452-J7449)/(E7452-E7449)</f>
        <v>0.32900000000000001</v>
      </c>
      <c r="K7450" s="469">
        <f t="shared" si="639"/>
        <v>8.5569254648100674</v>
      </c>
      <c r="L7450" s="469">
        <f t="shared" si="640"/>
        <v>-9.7412018565989911E-3</v>
      </c>
    </row>
    <row r="7451" spans="1:12">
      <c r="A7451" s="98" t="s">
        <v>126</v>
      </c>
      <c r="B7451" s="98">
        <f t="shared" si="636"/>
        <v>9</v>
      </c>
      <c r="C7451" s="98">
        <f t="shared" si="637"/>
        <v>6</v>
      </c>
      <c r="D7451" s="98">
        <f>D7449</f>
        <v>114</v>
      </c>
      <c r="E7451" s="98">
        <f t="shared" si="638"/>
        <v>44</v>
      </c>
      <c r="F7451" s="397">
        <f>F7449+(E7451-E7449)*(F7452-F7449)/(E7452-E7449)</f>
        <v>3.9758666666666667</v>
      </c>
      <c r="G7451" s="98">
        <v>15</v>
      </c>
      <c r="H7451" s="491">
        <f>H7449+(E7451-E7449)*(H7452-H7449)/(E7452-E7449)</f>
        <v>0.46083633333333335</v>
      </c>
      <c r="I7451" s="492">
        <f>I7449+(E7451-E7449)*(I7452-I7449)/(E7452-E7449)</f>
        <v>8.6333333333333329</v>
      </c>
      <c r="J7451" s="397">
        <f>J7449+(E7451-E7449)*(J7452-J7449)/(E7452-E7449)</f>
        <v>0.32369999999999999</v>
      </c>
      <c r="K7451" s="469">
        <f t="shared" si="639"/>
        <v>8.6275026057696547</v>
      </c>
      <c r="L7451" s="469">
        <f t="shared" si="640"/>
        <v>-5.8307275636781952E-3</v>
      </c>
    </row>
    <row r="7452" spans="1:12">
      <c r="A7452" s="480" t="s">
        <v>126</v>
      </c>
      <c r="B7452" s="480">
        <f t="shared" si="636"/>
        <v>9</v>
      </c>
      <c r="C7452" s="480">
        <f t="shared" si="637"/>
        <v>6</v>
      </c>
      <c r="D7452" s="480">
        <f>D7449</f>
        <v>114</v>
      </c>
      <c r="E7452" s="480">
        <f t="shared" si="638"/>
        <v>45</v>
      </c>
      <c r="F7452" s="484">
        <v>3.9897</v>
      </c>
      <c r="G7452" s="480">
        <v>15</v>
      </c>
      <c r="H7452" s="482">
        <v>0.458652</v>
      </c>
      <c r="I7452" s="483">
        <v>8.6999999999999993</v>
      </c>
      <c r="J7452" s="484">
        <v>0.31840000000000002</v>
      </c>
      <c r="K7452" s="469">
        <f t="shared" si="639"/>
        <v>8.6987519949765844</v>
      </c>
      <c r="L7452" s="469">
        <f t="shared" si="640"/>
        <v>-1.2480050234149331E-3</v>
      </c>
    </row>
    <row r="7453" spans="1:12">
      <c r="A7453" s="98" t="s">
        <v>126</v>
      </c>
      <c r="B7453" s="98">
        <f t="shared" si="636"/>
        <v>9</v>
      </c>
      <c r="C7453" s="98">
        <f t="shared" si="637"/>
        <v>6</v>
      </c>
      <c r="D7453" s="98">
        <f>D7452</f>
        <v>114</v>
      </c>
      <c r="E7453" s="98">
        <f t="shared" si="638"/>
        <v>46</v>
      </c>
      <c r="F7453" s="397">
        <f>F7452+(E7453-E7452)*(F7455-F7452)/(E7455-E7452)</f>
        <v>4.0034000000000001</v>
      </c>
      <c r="G7453" s="98">
        <v>15</v>
      </c>
      <c r="H7453" s="491">
        <f>H7452+(E7453-E7452)*(H7455-H7452)/(E7455-E7452)</f>
        <v>0.45645633333333335</v>
      </c>
      <c r="I7453" s="492">
        <f>I7452+(E7453-E7452)*(I7455-I7452)/(E7455-E7452)</f>
        <v>8.7666666666666657</v>
      </c>
      <c r="J7453" s="397">
        <f>J7452+(E7453-E7452)*(J7455-J7452)/(E7455-E7452)</f>
        <v>0.31309999999999999</v>
      </c>
      <c r="K7453" s="469">
        <f t="shared" si="639"/>
        <v>8.7706089447037279</v>
      </c>
      <c r="L7453" s="469">
        <f t="shared" si="640"/>
        <v>3.9422780370621524E-3</v>
      </c>
    </row>
    <row r="7454" spans="1:12">
      <c r="A7454" s="98" t="s">
        <v>126</v>
      </c>
      <c r="B7454" s="98">
        <f t="shared" si="636"/>
        <v>9</v>
      </c>
      <c r="C7454" s="98">
        <f t="shared" si="637"/>
        <v>6</v>
      </c>
      <c r="D7454" s="98">
        <f>D7452</f>
        <v>114</v>
      </c>
      <c r="E7454" s="98">
        <f t="shared" si="638"/>
        <v>47</v>
      </c>
      <c r="F7454" s="397">
        <f>F7452+(E7454-E7452)*(F7455-F7452)/(E7455-E7452)</f>
        <v>4.0171000000000001</v>
      </c>
      <c r="G7454" s="98">
        <v>15</v>
      </c>
      <c r="H7454" s="491">
        <f>H7452+(E7454-E7452)*(H7455-H7452)/(E7455-E7452)</f>
        <v>0.45426066666666665</v>
      </c>
      <c r="I7454" s="492">
        <f>I7452+(E7454-E7452)*(I7455-I7452)/(E7455-E7452)</f>
        <v>8.8333333333333339</v>
      </c>
      <c r="J7454" s="397">
        <f>J7452+(E7454-E7452)*(J7455-J7452)/(E7455-E7452)</f>
        <v>0.30780000000000002</v>
      </c>
      <c r="K7454" s="469">
        <f t="shared" si="639"/>
        <v>8.843160534847101</v>
      </c>
      <c r="L7454" s="469">
        <f t="shared" si="640"/>
        <v>9.8272015137670365E-3</v>
      </c>
    </row>
    <row r="7455" spans="1:12">
      <c r="A7455" s="480" t="s">
        <v>126</v>
      </c>
      <c r="B7455" s="480">
        <f t="shared" si="636"/>
        <v>9</v>
      </c>
      <c r="C7455" s="480">
        <f t="shared" si="637"/>
        <v>6</v>
      </c>
      <c r="D7455" s="480">
        <f>D7452</f>
        <v>114</v>
      </c>
      <c r="E7455" s="480">
        <f t="shared" si="638"/>
        <v>48</v>
      </c>
      <c r="F7455" s="484">
        <v>4.0308000000000002</v>
      </c>
      <c r="G7455" s="480">
        <v>15</v>
      </c>
      <c r="H7455" s="482">
        <v>0.45206499999999999</v>
      </c>
      <c r="I7455" s="483">
        <v>8.9</v>
      </c>
      <c r="J7455" s="484">
        <v>0.30249999999999999</v>
      </c>
      <c r="K7455" s="469">
        <f t="shared" si="639"/>
        <v>8.9164168869520974</v>
      </c>
      <c r="L7455" s="469">
        <f t="shared" si="640"/>
        <v>1.6416886952097087E-2</v>
      </c>
    </row>
    <row r="7456" spans="1:12">
      <c r="A7456" s="98" t="s">
        <v>126</v>
      </c>
      <c r="B7456" s="98">
        <f t="shared" si="636"/>
        <v>9</v>
      </c>
      <c r="C7456" s="98">
        <f t="shared" si="637"/>
        <v>6</v>
      </c>
      <c r="D7456" s="98">
        <f>D7455</f>
        <v>114</v>
      </c>
      <c r="E7456" s="98">
        <f t="shared" si="638"/>
        <v>49</v>
      </c>
      <c r="F7456" s="397">
        <f>F7455+(E7456-E7455)*(F7458-F7455)/(E7458-E7455)</f>
        <v>4.0443333333333333</v>
      </c>
      <c r="G7456" s="98">
        <v>15</v>
      </c>
      <c r="H7456" s="491">
        <f>H7455+(E7456-E7455)*(H7458-H7455)/(E7458-E7455)</f>
        <v>0.44985599999999998</v>
      </c>
      <c r="I7456" s="492">
        <f>I7455+(E7456-E7455)*(I7458-I7455)/(E7458-E7455)</f>
        <v>8.9666666666666668</v>
      </c>
      <c r="J7456" s="397">
        <f>J7455+(E7456-E7455)*(J7458-J7455)/(E7458-E7455)</f>
        <v>0.29720000000000002</v>
      </c>
      <c r="K7456" s="469">
        <f t="shared" si="639"/>
        <v>8.9902842983828908</v>
      </c>
      <c r="L7456" s="469">
        <f t="shared" si="640"/>
        <v>2.3617631716223997E-2</v>
      </c>
    </row>
    <row r="7457" spans="1:12">
      <c r="A7457" s="98" t="s">
        <v>126</v>
      </c>
      <c r="B7457" s="98">
        <f t="shared" si="636"/>
        <v>9</v>
      </c>
      <c r="C7457" s="98">
        <f t="shared" si="637"/>
        <v>6</v>
      </c>
      <c r="D7457" s="98">
        <f>D7455</f>
        <v>114</v>
      </c>
      <c r="E7457" s="98">
        <f t="shared" si="638"/>
        <v>50</v>
      </c>
      <c r="F7457" s="397">
        <f>F7455+(E7457-E7455)*(F7458-F7455)/(E7458-E7455)</f>
        <v>4.0578666666666665</v>
      </c>
      <c r="G7457" s="98">
        <v>15</v>
      </c>
      <c r="H7457" s="491">
        <f>H7455+(E7457-E7455)*(H7458-H7455)/(E7458-E7455)</f>
        <v>0.44764700000000002</v>
      </c>
      <c r="I7457" s="492">
        <f>I7455+(E7457-E7455)*(I7458-I7455)/(E7458-E7455)</f>
        <v>9.0333333333333332</v>
      </c>
      <c r="J7457" s="397">
        <f>J7455+(E7457-E7455)*(J7458-J7455)/(E7458-E7455)</f>
        <v>0.29189999999999999</v>
      </c>
      <c r="K7457" s="469">
        <f t="shared" si="639"/>
        <v>9.0648807356391679</v>
      </c>
      <c r="L7457" s="469">
        <f t="shared" si="640"/>
        <v>3.1547402305834638E-2</v>
      </c>
    </row>
    <row r="7458" spans="1:12">
      <c r="A7458" s="480" t="s">
        <v>126</v>
      </c>
      <c r="B7458" s="480">
        <f t="shared" si="636"/>
        <v>9</v>
      </c>
      <c r="C7458" s="480">
        <f t="shared" si="637"/>
        <v>6</v>
      </c>
      <c r="D7458" s="480">
        <f>D7455</f>
        <v>114</v>
      </c>
      <c r="E7458" s="480">
        <f t="shared" si="638"/>
        <v>51</v>
      </c>
      <c r="F7458" s="484">
        <v>4.0713999999999997</v>
      </c>
      <c r="G7458" s="480">
        <v>15</v>
      </c>
      <c r="H7458" s="482">
        <v>0.445438</v>
      </c>
      <c r="I7458" s="483">
        <v>9.1</v>
      </c>
      <c r="J7458" s="484">
        <v>0.28660000000000002</v>
      </c>
      <c r="K7458" s="469">
        <f t="shared" si="639"/>
        <v>9.1402170447963567</v>
      </c>
      <c r="L7458" s="469">
        <f t="shared" si="640"/>
        <v>4.0217044796357015E-2</v>
      </c>
    </row>
    <row r="7459" spans="1:12">
      <c r="A7459" s="98" t="s">
        <v>126</v>
      </c>
      <c r="B7459" s="98">
        <f t="shared" si="636"/>
        <v>9</v>
      </c>
      <c r="C7459" s="98">
        <f t="shared" si="637"/>
        <v>6</v>
      </c>
      <c r="D7459" s="98">
        <f>D7458</f>
        <v>114</v>
      </c>
      <c r="E7459" s="98">
        <f t="shared" si="638"/>
        <v>52</v>
      </c>
      <c r="F7459" s="397">
        <f>F7458+(E7459-E7458)*(F7461-F7458)/(E7461-E7458)</f>
        <v>4.0848333333333331</v>
      </c>
      <c r="G7459" s="98">
        <v>15</v>
      </c>
      <c r="H7459" s="491">
        <f>H7458+(E7459-E7458)*(H7461-H7458)/(E7461-E7458)</f>
        <v>0.44321366666666667</v>
      </c>
      <c r="I7459" s="492">
        <f>I7458+(E7459-E7458)*(I7461-I7458)/(E7461-E7458)</f>
        <v>9.1999999999999993</v>
      </c>
      <c r="J7459" s="397">
        <f>J7458+(E7459-E7458)*(J7461-J7458)/(E7461-E7458)</f>
        <v>0.28126666666666666</v>
      </c>
      <c r="K7459" s="469">
        <f t="shared" si="639"/>
        <v>9.2163975088012471</v>
      </c>
      <c r="L7459" s="469">
        <f t="shared" si="640"/>
        <v>1.6397508801247795E-2</v>
      </c>
    </row>
    <row r="7460" spans="1:12">
      <c r="A7460" s="98" t="s">
        <v>126</v>
      </c>
      <c r="B7460" s="98">
        <f t="shared" si="636"/>
        <v>9</v>
      </c>
      <c r="C7460" s="98">
        <f t="shared" si="637"/>
        <v>6</v>
      </c>
      <c r="D7460" s="98">
        <f>D7458</f>
        <v>114</v>
      </c>
      <c r="E7460" s="98">
        <f t="shared" si="638"/>
        <v>53</v>
      </c>
      <c r="F7460" s="397">
        <f>F7458+(E7460-E7458)*(F7461-F7458)/(E7461-E7458)</f>
        <v>4.0982666666666665</v>
      </c>
      <c r="G7460" s="98">
        <v>15</v>
      </c>
      <c r="H7460" s="491">
        <f>H7458+(E7460-E7458)*(H7461-H7458)/(E7461-E7458)</f>
        <v>0.44098933333333334</v>
      </c>
      <c r="I7460" s="492">
        <f>I7458+(E7460-E7458)*(I7461-I7458)/(E7461-E7458)</f>
        <v>9.3000000000000007</v>
      </c>
      <c r="J7460" s="397">
        <f>J7458+(E7460-E7458)*(J7461-J7458)/(E7461-E7458)</f>
        <v>0.27593333333333336</v>
      </c>
      <c r="K7460" s="469">
        <f t="shared" si="639"/>
        <v>9.2933464755005399</v>
      </c>
      <c r="L7460" s="469">
        <f t="shared" si="640"/>
        <v>-6.6535244994607723E-3</v>
      </c>
    </row>
    <row r="7461" spans="1:12">
      <c r="A7461" s="480" t="s">
        <v>126</v>
      </c>
      <c r="B7461" s="480">
        <f t="shared" si="636"/>
        <v>9</v>
      </c>
      <c r="C7461" s="480">
        <f t="shared" si="637"/>
        <v>6</v>
      </c>
      <c r="D7461" s="480">
        <f>D7458</f>
        <v>114</v>
      </c>
      <c r="E7461" s="480">
        <f t="shared" si="638"/>
        <v>54</v>
      </c>
      <c r="F7461" s="484">
        <v>4.1116999999999999</v>
      </c>
      <c r="G7461" s="480">
        <v>15</v>
      </c>
      <c r="H7461" s="482">
        <v>0.43876500000000002</v>
      </c>
      <c r="I7461" s="483">
        <v>9.4</v>
      </c>
      <c r="J7461" s="484">
        <v>0.27060000000000001</v>
      </c>
      <c r="K7461" s="469">
        <f t="shared" si="639"/>
        <v>9.3710756327418991</v>
      </c>
      <c r="L7461" s="469">
        <f t="shared" si="640"/>
        <v>-2.8924367258101213E-2</v>
      </c>
    </row>
    <row r="7462" spans="1:12">
      <c r="A7462" s="98" t="s">
        <v>126</v>
      </c>
      <c r="B7462" s="98">
        <f t="shared" si="636"/>
        <v>9</v>
      </c>
      <c r="C7462" s="98">
        <f t="shared" si="637"/>
        <v>6</v>
      </c>
      <c r="D7462" s="98">
        <f>D7461</f>
        <v>114</v>
      </c>
      <c r="E7462" s="98">
        <f t="shared" si="638"/>
        <v>55</v>
      </c>
      <c r="F7462" s="397">
        <f>F7461+(E7462-E7461)*(F7464-F7461)/(E7464-E7461)</f>
        <v>4.125</v>
      </c>
      <c r="G7462" s="98">
        <v>15</v>
      </c>
      <c r="H7462" s="491">
        <f>H7461+(E7462-E7461)*(H7464-H7461)/(E7464-E7461)</f>
        <v>0.43652333333333332</v>
      </c>
      <c r="I7462" s="492">
        <f>I7461+(E7462-E7461)*(I7464-I7461)/(E7464-E7461)</f>
        <v>9.4666666666666668</v>
      </c>
      <c r="J7462" s="397">
        <f>J7461+(E7462-E7461)*(J7464-J7461)/(E7464-E7461)</f>
        <v>0.26529999999999998</v>
      </c>
      <c r="K7462" s="469">
        <f t="shared" si="639"/>
        <v>9.449666684484221</v>
      </c>
      <c r="L7462" s="469">
        <f t="shared" si="640"/>
        <v>-1.6999982182445805E-2</v>
      </c>
    </row>
    <row r="7463" spans="1:12">
      <c r="A7463" s="98" t="s">
        <v>126</v>
      </c>
      <c r="B7463" s="98">
        <f t="shared" si="636"/>
        <v>9</v>
      </c>
      <c r="C7463" s="98">
        <f t="shared" si="637"/>
        <v>6</v>
      </c>
      <c r="D7463" s="98">
        <f>D7461</f>
        <v>114</v>
      </c>
      <c r="E7463" s="98">
        <f t="shared" si="638"/>
        <v>56</v>
      </c>
      <c r="F7463" s="397">
        <f>F7461+(E7463-E7461)*(F7464-F7461)/(E7464-E7461)</f>
        <v>4.1383000000000001</v>
      </c>
      <c r="G7463" s="98">
        <v>15</v>
      </c>
      <c r="H7463" s="491">
        <f>H7461+(E7463-E7461)*(H7464-H7461)/(E7464-E7461)</f>
        <v>0.43428166666666668</v>
      </c>
      <c r="I7463" s="492">
        <f>I7461+(E7463-E7461)*(I7464-I7461)/(E7464-E7461)</f>
        <v>9.5333333333333332</v>
      </c>
      <c r="J7463" s="397">
        <f>J7461+(E7463-E7461)*(J7464-J7461)/(E7464-E7461)</f>
        <v>0.26</v>
      </c>
      <c r="K7463" s="469">
        <f t="shared" si="639"/>
        <v>9.5290690757534477</v>
      </c>
      <c r="L7463" s="469">
        <f t="shared" si="640"/>
        <v>-4.2642575798854665E-3</v>
      </c>
    </row>
    <row r="7464" spans="1:12">
      <c r="A7464" s="480" t="s">
        <v>126</v>
      </c>
      <c r="B7464" s="480">
        <f t="shared" si="636"/>
        <v>9</v>
      </c>
      <c r="C7464" s="480">
        <f t="shared" si="637"/>
        <v>6</v>
      </c>
      <c r="D7464" s="480">
        <f>D7461</f>
        <v>114</v>
      </c>
      <c r="E7464" s="480">
        <f t="shared" si="638"/>
        <v>57</v>
      </c>
      <c r="F7464" s="484">
        <v>4.1516000000000002</v>
      </c>
      <c r="G7464" s="480">
        <v>15</v>
      </c>
      <c r="H7464" s="482">
        <v>0.43203999999999998</v>
      </c>
      <c r="I7464" s="483">
        <v>9.6</v>
      </c>
      <c r="J7464" s="484">
        <v>0.25469999999999998</v>
      </c>
      <c r="K7464" s="469">
        <f t="shared" si="639"/>
        <v>9.6092954356078142</v>
      </c>
      <c r="L7464" s="469">
        <f t="shared" si="640"/>
        <v>9.2954356078145395E-3</v>
      </c>
    </row>
    <row r="7465" spans="1:12">
      <c r="A7465" s="98" t="s">
        <v>126</v>
      </c>
      <c r="B7465" s="98">
        <f t="shared" si="636"/>
        <v>9</v>
      </c>
      <c r="C7465" s="98">
        <f t="shared" si="637"/>
        <v>6</v>
      </c>
      <c r="D7465" s="98">
        <f>D7464</f>
        <v>114</v>
      </c>
      <c r="E7465" s="98">
        <f t="shared" si="638"/>
        <v>58</v>
      </c>
      <c r="F7465" s="397">
        <f>F7464+(E7465-E7464)*(F7467-F7464)/(E7467-E7464)</f>
        <v>4.1647666666666669</v>
      </c>
      <c r="G7465" s="98">
        <v>15</v>
      </c>
      <c r="H7465" s="491">
        <f>H7464+(E7465-E7464)*(H7467-H7464)/(E7467-E7464)</f>
        <v>0.42977899999999997</v>
      </c>
      <c r="I7465" s="492">
        <f>I7464+(E7465-E7464)*(I7467-I7464)/(E7467-E7464)</f>
        <v>9.6999999999999993</v>
      </c>
      <c r="J7465" s="397">
        <f>J7464+(E7465-E7464)*(J7467-J7464)/(E7467-E7464)</f>
        <v>0.24939999999999998</v>
      </c>
      <c r="K7465" s="469">
        <f t="shared" si="639"/>
        <v>9.6904843341965687</v>
      </c>
      <c r="L7465" s="469">
        <f t="shared" si="640"/>
        <v>-9.5156658034305508E-3</v>
      </c>
    </row>
    <row r="7466" spans="1:12">
      <c r="A7466" s="98" t="s">
        <v>126</v>
      </c>
      <c r="B7466" s="98">
        <f t="shared" si="636"/>
        <v>9</v>
      </c>
      <c r="C7466" s="98">
        <f t="shared" si="637"/>
        <v>6</v>
      </c>
      <c r="D7466" s="98">
        <f>D7464</f>
        <v>114</v>
      </c>
      <c r="E7466" s="98">
        <f t="shared" si="638"/>
        <v>59</v>
      </c>
      <c r="F7466" s="397">
        <f>F7464+(E7466-E7464)*(F7467-F7464)/(E7467-E7464)</f>
        <v>4.1779333333333328</v>
      </c>
      <c r="G7466" s="98">
        <v>15</v>
      </c>
      <c r="H7466" s="491">
        <f>H7464+(E7466-E7464)*(H7467-H7464)/(E7467-E7464)</f>
        <v>0.42751800000000001</v>
      </c>
      <c r="I7466" s="492">
        <f>I7464+(E7466-E7464)*(I7467-I7464)/(E7467-E7464)</f>
        <v>9.8000000000000007</v>
      </c>
      <c r="J7466" s="397">
        <f>J7464+(E7466-E7464)*(J7467-J7464)/(E7467-E7464)</f>
        <v>0.24410000000000001</v>
      </c>
      <c r="K7466" s="469">
        <f t="shared" si="639"/>
        <v>9.7725319947542157</v>
      </c>
      <c r="L7466" s="469">
        <f t="shared" si="640"/>
        <v>-2.7468005245784965E-2</v>
      </c>
    </row>
    <row r="7467" spans="1:12">
      <c r="A7467" s="480" t="s">
        <v>126</v>
      </c>
      <c r="B7467" s="480">
        <f t="shared" si="636"/>
        <v>9</v>
      </c>
      <c r="C7467" s="480">
        <f t="shared" si="637"/>
        <v>6</v>
      </c>
      <c r="D7467" s="480">
        <f>D7464</f>
        <v>114</v>
      </c>
      <c r="E7467" s="480">
        <f t="shared" si="638"/>
        <v>60</v>
      </c>
      <c r="F7467" s="484">
        <v>4.1910999999999996</v>
      </c>
      <c r="G7467" s="480">
        <v>15</v>
      </c>
      <c r="H7467" s="482">
        <v>0.425257</v>
      </c>
      <c r="I7467" s="483">
        <v>9.9</v>
      </c>
      <c r="J7467" s="484">
        <v>0.23880000000000001</v>
      </c>
      <c r="K7467" s="469">
        <f t="shared" si="639"/>
        <v>9.8554521148387906</v>
      </c>
      <c r="L7467" s="469">
        <f t="shared" si="640"/>
        <v>-4.4547885161209777E-2</v>
      </c>
    </row>
    <row r="7468" spans="1:12">
      <c r="A7468" s="98" t="s">
        <v>126</v>
      </c>
      <c r="B7468" s="98">
        <f t="shared" si="636"/>
        <v>9</v>
      </c>
      <c r="C7468" s="98">
        <f t="shared" si="637"/>
        <v>6</v>
      </c>
      <c r="D7468" s="98">
        <f>D7467</f>
        <v>114</v>
      </c>
      <c r="E7468" s="98">
        <f t="shared" si="638"/>
        <v>61</v>
      </c>
      <c r="F7468" s="397">
        <f>F7467+(E7468-E7467)*(F7470-F7467)/(E7470-E7467)</f>
        <v>4.2041333333333331</v>
      </c>
      <c r="G7468" s="98">
        <v>15</v>
      </c>
      <c r="H7468" s="491">
        <f>H7467+(E7468-E7467)*(H7470-H7467)/(E7470-E7467)</f>
        <v>0.42297499999999999</v>
      </c>
      <c r="I7468" s="492">
        <f>I7467+(E7468-E7467)*(I7470-I7467)/(E7470-E7467)</f>
        <v>9.9666666666666668</v>
      </c>
      <c r="J7468" s="397">
        <f>J7467+(E7468-E7467)*(J7470-J7467)/(E7470-E7467)</f>
        <v>0.23350000000000001</v>
      </c>
      <c r="K7468" s="469">
        <f t="shared" si="639"/>
        <v>9.9394369249561638</v>
      </c>
      <c r="L7468" s="469">
        <f t="shared" si="640"/>
        <v>-2.7229741710502964E-2</v>
      </c>
    </row>
    <row r="7469" spans="1:12">
      <c r="A7469" s="98" t="s">
        <v>126</v>
      </c>
      <c r="B7469" s="98">
        <f t="shared" si="636"/>
        <v>9</v>
      </c>
      <c r="C7469" s="98">
        <f t="shared" si="637"/>
        <v>6</v>
      </c>
      <c r="D7469" s="98">
        <f>D7467</f>
        <v>114</v>
      </c>
      <c r="E7469" s="98">
        <f t="shared" si="638"/>
        <v>62</v>
      </c>
      <c r="F7469" s="397">
        <f>F7467+(E7469-E7467)*(F7470-F7467)/(E7470-E7467)</f>
        <v>4.2171666666666665</v>
      </c>
      <c r="G7469" s="98">
        <v>15</v>
      </c>
      <c r="H7469" s="491">
        <f>H7467+(E7469-E7467)*(H7470-H7467)/(E7470-E7467)</f>
        <v>0.42069299999999998</v>
      </c>
      <c r="I7469" s="492">
        <f>I7467+(E7469-E7467)*(I7470-I7467)/(E7470-E7467)</f>
        <v>10.033333333333333</v>
      </c>
      <c r="J7469" s="397">
        <f>J7467+(E7469-E7467)*(J7470-J7467)/(E7470-E7467)</f>
        <v>0.22819999999999999</v>
      </c>
      <c r="K7469" s="469">
        <f t="shared" si="639"/>
        <v>10.024332866643055</v>
      </c>
      <c r="L7469" s="469">
        <f t="shared" si="640"/>
        <v>-9.0004666902778752E-3</v>
      </c>
    </row>
    <row r="7470" spans="1:12">
      <c r="A7470" s="480" t="s">
        <v>126</v>
      </c>
      <c r="B7470" s="480">
        <f t="shared" si="636"/>
        <v>9</v>
      </c>
      <c r="C7470" s="480">
        <f t="shared" si="637"/>
        <v>6</v>
      </c>
      <c r="D7470" s="480">
        <f>D7467</f>
        <v>114</v>
      </c>
      <c r="E7470" s="480">
        <f t="shared" si="638"/>
        <v>63</v>
      </c>
      <c r="F7470" s="484">
        <v>4.2302</v>
      </c>
      <c r="G7470" s="480">
        <v>15</v>
      </c>
      <c r="H7470" s="482">
        <v>0.41841099999999998</v>
      </c>
      <c r="I7470" s="483">
        <v>10.1</v>
      </c>
      <c r="J7470" s="484">
        <v>0.22289999999999999</v>
      </c>
      <c r="K7470" s="469">
        <f t="shared" si="639"/>
        <v>10.110154847745399</v>
      </c>
      <c r="L7470" s="469">
        <f t="shared" si="640"/>
        <v>1.0154847745399209E-2</v>
      </c>
    </row>
    <row r="7471" spans="1:12">
      <c r="A7471" s="98" t="s">
        <v>126</v>
      </c>
      <c r="B7471" s="98">
        <f t="shared" si="636"/>
        <v>9</v>
      </c>
      <c r="C7471" s="98">
        <f t="shared" si="637"/>
        <v>6</v>
      </c>
      <c r="D7471" s="98">
        <f>D7470</f>
        <v>114</v>
      </c>
      <c r="E7471" s="98">
        <f t="shared" si="638"/>
        <v>64</v>
      </c>
      <c r="F7471" s="397">
        <f>F7470+(E7471-E7470)*(F7473-F7470)/(E7473-E7470)</f>
        <v>4.2431000000000001</v>
      </c>
      <c r="G7471" s="98">
        <v>15</v>
      </c>
      <c r="H7471" s="491">
        <f>H7470+(E7471-E7470)*(H7473-H7470)/(E7473-E7470)</f>
        <v>0.41610566666666665</v>
      </c>
      <c r="I7471" s="492">
        <f>I7470+(E7471-E7470)*(I7473-I7470)/(E7473-E7470)</f>
        <v>10.199999999999999</v>
      </c>
      <c r="J7471" s="397">
        <f>J7470+(E7471-E7470)*(J7473-J7470)/(E7473-E7470)</f>
        <v>0.21759999999999999</v>
      </c>
      <c r="K7471" s="469">
        <f t="shared" si="639"/>
        <v>10.197169468973026</v>
      </c>
      <c r="L7471" s="469">
        <f t="shared" si="640"/>
        <v>-2.8305310269729489E-3</v>
      </c>
    </row>
    <row r="7472" spans="1:12">
      <c r="A7472" s="98" t="s">
        <v>126</v>
      </c>
      <c r="B7472" s="98">
        <f t="shared" si="636"/>
        <v>9</v>
      </c>
      <c r="C7472" s="98">
        <f t="shared" si="637"/>
        <v>6</v>
      </c>
      <c r="D7472" s="98">
        <f>D7470</f>
        <v>114</v>
      </c>
      <c r="E7472" s="98">
        <f t="shared" si="638"/>
        <v>65</v>
      </c>
      <c r="F7472" s="397">
        <f>F7470+(E7472-E7470)*(F7473-F7470)/(E7473-E7470)</f>
        <v>4.2560000000000002</v>
      </c>
      <c r="G7472" s="98">
        <v>15</v>
      </c>
      <c r="H7472" s="491">
        <f>H7470+(E7472-E7470)*(H7473-H7470)/(E7473-E7470)</f>
        <v>0.41380033333333333</v>
      </c>
      <c r="I7472" s="492">
        <f>I7470+(E7472-E7470)*(I7473-I7470)/(E7473-E7470)</f>
        <v>10.3</v>
      </c>
      <c r="J7472" s="397">
        <f>J7470+(E7472-E7470)*(J7473-J7470)/(E7473-E7470)</f>
        <v>0.21229999999999999</v>
      </c>
      <c r="K7472" s="469">
        <f t="shared" si="639"/>
        <v>10.285153628843542</v>
      </c>
      <c r="L7472" s="469">
        <f t="shared" si="640"/>
        <v>-1.4846371156458815E-2</v>
      </c>
    </row>
    <row r="7473" spans="1:12">
      <c r="A7473" s="480" t="s">
        <v>126</v>
      </c>
      <c r="B7473" s="480">
        <f t="shared" si="636"/>
        <v>9</v>
      </c>
      <c r="C7473" s="480">
        <f t="shared" si="637"/>
        <v>6</v>
      </c>
      <c r="D7473" s="480">
        <f>D7470</f>
        <v>114</v>
      </c>
      <c r="E7473" s="480">
        <f t="shared" si="638"/>
        <v>66</v>
      </c>
      <c r="F7473" s="484">
        <v>4.2689000000000004</v>
      </c>
      <c r="G7473" s="480">
        <v>15</v>
      </c>
      <c r="H7473" s="482">
        <v>0.411495</v>
      </c>
      <c r="I7473" s="483">
        <v>10.4</v>
      </c>
      <c r="J7473" s="484">
        <v>0.20699999999999999</v>
      </c>
      <c r="K7473" s="469">
        <f t="shared" si="639"/>
        <v>10.374123622401244</v>
      </c>
      <c r="L7473" s="469">
        <f t="shared" si="640"/>
        <v>-2.5876377598756051E-2</v>
      </c>
    </row>
    <row r="7474" spans="1:12">
      <c r="A7474" s="98" t="s">
        <v>126</v>
      </c>
      <c r="B7474" s="98">
        <f t="shared" si="636"/>
        <v>9</v>
      </c>
      <c r="C7474" s="98">
        <f t="shared" si="637"/>
        <v>6</v>
      </c>
      <c r="D7474" s="98">
        <f>D7473</f>
        <v>114</v>
      </c>
      <c r="E7474" s="98">
        <f t="shared" si="638"/>
        <v>67</v>
      </c>
      <c r="F7474" s="397">
        <f>F7473+(E7474-E7473)*(F7476-F7473)/(E7476-E7473)</f>
        <v>4.2817333333333334</v>
      </c>
      <c r="G7474" s="98">
        <v>15</v>
      </c>
      <c r="H7474" s="491">
        <f>H7473+(E7474-E7473)*(H7476-H7473)/(E7476-E7473)</f>
        <v>0.40916466666666668</v>
      </c>
      <c r="I7474" s="492">
        <f>I7473+(E7474-E7473)*(I7476-I7473)/(E7476-E7473)</f>
        <v>10.466666666666667</v>
      </c>
      <c r="J7474" s="397">
        <f>J7473+(E7474-E7473)*(J7476-J7473)/(E7476-E7473)</f>
        <v>0.20166666666666666</v>
      </c>
      <c r="K7474" s="469">
        <f t="shared" si="639"/>
        <v>10.464572535588768</v>
      </c>
      <c r="L7474" s="469">
        <f t="shared" si="640"/>
        <v>-2.0941310778983535E-3</v>
      </c>
    </row>
    <row r="7475" spans="1:12">
      <c r="A7475" s="98" t="s">
        <v>126</v>
      </c>
      <c r="B7475" s="98">
        <f t="shared" si="636"/>
        <v>9</v>
      </c>
      <c r="C7475" s="98">
        <f t="shared" si="637"/>
        <v>6</v>
      </c>
      <c r="D7475" s="98">
        <f>D7473</f>
        <v>114</v>
      </c>
      <c r="E7475" s="98">
        <f t="shared" si="638"/>
        <v>68</v>
      </c>
      <c r="F7475" s="397">
        <f>F7473+(E7475-E7473)*(F7476-F7473)/(E7476-E7473)</f>
        <v>4.2945666666666673</v>
      </c>
      <c r="G7475" s="98">
        <v>15</v>
      </c>
      <c r="H7475" s="491">
        <f>H7473+(E7475-E7473)*(H7476-H7473)/(E7476-E7473)</f>
        <v>0.4068343333333333</v>
      </c>
      <c r="I7475" s="492">
        <f>I7473+(E7475-E7473)*(I7476-I7473)/(E7476-E7473)</f>
        <v>10.533333333333333</v>
      </c>
      <c r="J7475" s="397">
        <f>J7473+(E7475-E7473)*(J7476-J7473)/(E7476-E7473)</f>
        <v>0.19633333333333333</v>
      </c>
      <c r="K7475" s="469">
        <f t="shared" si="639"/>
        <v>10.556057625421653</v>
      </c>
      <c r="L7475" s="469">
        <f t="shared" si="640"/>
        <v>2.2724292088319942E-2</v>
      </c>
    </row>
    <row r="7476" spans="1:12">
      <c r="A7476" s="480" t="s">
        <v>126</v>
      </c>
      <c r="B7476" s="480">
        <f t="shared" si="636"/>
        <v>9</v>
      </c>
      <c r="C7476" s="480">
        <f t="shared" si="637"/>
        <v>6</v>
      </c>
      <c r="D7476" s="480">
        <f>D7473</f>
        <v>114</v>
      </c>
      <c r="E7476" s="480">
        <f t="shared" si="638"/>
        <v>69</v>
      </c>
      <c r="F7476" s="484">
        <v>4.3074000000000003</v>
      </c>
      <c r="G7476" s="480">
        <v>15</v>
      </c>
      <c r="H7476" s="482">
        <v>0.40450399999999997</v>
      </c>
      <c r="I7476" s="483">
        <v>10.6</v>
      </c>
      <c r="J7476" s="484">
        <v>0.191</v>
      </c>
      <c r="K7476" s="469">
        <f t="shared" si="639"/>
        <v>10.648596800031646</v>
      </c>
      <c r="L7476" s="469">
        <f t="shared" si="640"/>
        <v>4.8596800031646126E-2</v>
      </c>
    </row>
    <row r="7477" spans="1:12">
      <c r="A7477" s="98" t="s">
        <v>126</v>
      </c>
      <c r="B7477" s="98">
        <f t="shared" si="636"/>
        <v>9</v>
      </c>
      <c r="C7477" s="98">
        <f t="shared" si="637"/>
        <v>6</v>
      </c>
      <c r="D7477" s="98">
        <f>D7476</f>
        <v>114</v>
      </c>
      <c r="E7477" s="98">
        <f t="shared" si="638"/>
        <v>70</v>
      </c>
      <c r="F7477" s="397">
        <f>F7476+(E7477-E7476)*(F7479-F7476)/(E7479-E7476)</f>
        <v>4.3200666666666665</v>
      </c>
      <c r="G7477" s="98">
        <v>15</v>
      </c>
      <c r="H7477" s="491">
        <f>H7476+(E7477-E7476)*(H7479-H7476)/(E7479-E7476)</f>
        <v>0.40214666666666665</v>
      </c>
      <c r="I7477" s="492">
        <f>I7476+(E7477-E7476)*(I7479-I7476)/(E7479-E7476)</f>
        <v>10.7</v>
      </c>
      <c r="J7477" s="397">
        <f>J7476+(E7477-E7476)*(J7479-J7476)/(E7479-E7476)</f>
        <v>0.1857</v>
      </c>
      <c r="K7477" s="469">
        <f t="shared" si="639"/>
        <v>10.742515168595206</v>
      </c>
      <c r="L7477" s="469">
        <f t="shared" si="640"/>
        <v>4.2515168595206987E-2</v>
      </c>
    </row>
    <row r="7478" spans="1:12">
      <c r="A7478" s="98" t="s">
        <v>126</v>
      </c>
      <c r="B7478" s="98">
        <f t="shared" si="636"/>
        <v>9</v>
      </c>
      <c r="C7478" s="98">
        <f t="shared" si="637"/>
        <v>6</v>
      </c>
      <c r="D7478" s="98">
        <f>D7476</f>
        <v>114</v>
      </c>
      <c r="E7478" s="98">
        <f t="shared" si="638"/>
        <v>71</v>
      </c>
      <c r="F7478" s="397">
        <f>F7476+(E7478-E7476)*(F7479-F7476)/(E7479-E7476)</f>
        <v>4.3327333333333335</v>
      </c>
      <c r="G7478" s="98">
        <v>15</v>
      </c>
      <c r="H7478" s="491">
        <f>H7476+(E7478-E7476)*(H7479-H7476)/(E7479-E7476)</f>
        <v>0.39978933333333333</v>
      </c>
      <c r="I7478" s="492">
        <f>I7476+(E7478-E7476)*(I7479-I7476)/(E7479-E7476)</f>
        <v>10.8</v>
      </c>
      <c r="J7478" s="397">
        <f>J7476+(E7478-E7476)*(J7479-J7476)/(E7479-E7476)</f>
        <v>0.1804</v>
      </c>
      <c r="K7478" s="469">
        <f t="shared" si="639"/>
        <v>10.837541104981957</v>
      </c>
      <c r="L7478" s="469">
        <f t="shared" si="640"/>
        <v>3.7541104981956508E-2</v>
      </c>
    </row>
    <row r="7479" spans="1:12">
      <c r="A7479" s="480" t="s">
        <v>126</v>
      </c>
      <c r="B7479" s="480">
        <f t="shared" si="636"/>
        <v>9</v>
      </c>
      <c r="C7479" s="480">
        <f t="shared" si="637"/>
        <v>6</v>
      </c>
      <c r="D7479" s="480">
        <f>D7476</f>
        <v>114</v>
      </c>
      <c r="E7479" s="480">
        <f t="shared" si="638"/>
        <v>72</v>
      </c>
      <c r="F7479" s="484">
        <v>4.3453999999999997</v>
      </c>
      <c r="G7479" s="480">
        <v>15</v>
      </c>
      <c r="H7479" s="482">
        <v>0.39743200000000001</v>
      </c>
      <c r="I7479" s="483">
        <v>10.9</v>
      </c>
      <c r="J7479" s="484">
        <v>0.17510000000000001</v>
      </c>
      <c r="K7479" s="469">
        <f t="shared" si="639"/>
        <v>10.933694317518468</v>
      </c>
      <c r="L7479" s="469">
        <f t="shared" si="640"/>
        <v>3.3694317518467187E-2</v>
      </c>
    </row>
    <row r="7480" spans="1:12">
      <c r="A7480" s="98" t="s">
        <v>126</v>
      </c>
      <c r="B7480" s="98">
        <f t="shared" si="636"/>
        <v>9</v>
      </c>
      <c r="C7480" s="98">
        <f t="shared" si="637"/>
        <v>6</v>
      </c>
      <c r="D7480" s="98">
        <f>D7479</f>
        <v>114</v>
      </c>
      <c r="E7480" s="98">
        <f t="shared" si="638"/>
        <v>73</v>
      </c>
      <c r="F7480" s="397">
        <f>F7479+(E7480-E7479)*(F7482-F7479)/(E7482-E7479)</f>
        <v>4.3579999999999997</v>
      </c>
      <c r="G7480" s="98">
        <v>15</v>
      </c>
      <c r="H7480" s="491">
        <f>H7479+(E7480-E7479)*(H7482-H7479)/(E7482-E7479)</f>
        <v>0.39504533333333336</v>
      </c>
      <c r="I7480" s="492">
        <f>I7479+(E7480-E7479)*(I7482-I7479)/(E7482-E7479)</f>
        <v>11</v>
      </c>
      <c r="J7480" s="397">
        <f>J7479+(E7480-E7479)*(J7482-J7479)/(E7482-E7479)</f>
        <v>0.16980000000000001</v>
      </c>
      <c r="K7480" s="469">
        <f t="shared" si="639"/>
        <v>11.031645313280499</v>
      </c>
      <c r="L7480" s="469">
        <f t="shared" si="640"/>
        <v>3.1645313280499465E-2</v>
      </c>
    </row>
    <row r="7481" spans="1:12">
      <c r="A7481" s="98" t="s">
        <v>126</v>
      </c>
      <c r="B7481" s="98">
        <f t="shared" si="636"/>
        <v>9</v>
      </c>
      <c r="C7481" s="98">
        <f t="shared" si="637"/>
        <v>6</v>
      </c>
      <c r="D7481" s="98">
        <f>D7479</f>
        <v>114</v>
      </c>
      <c r="E7481" s="98">
        <f t="shared" si="638"/>
        <v>74</v>
      </c>
      <c r="F7481" s="397">
        <f>F7479+(E7481-E7479)*(F7482-F7479)/(E7482-E7479)</f>
        <v>4.3706000000000005</v>
      </c>
      <c r="G7481" s="98">
        <v>15</v>
      </c>
      <c r="H7481" s="491">
        <f>H7479+(E7481-E7479)*(H7482-H7479)/(E7482-E7479)</f>
        <v>0.39265866666666666</v>
      </c>
      <c r="I7481" s="492">
        <f>I7479+(E7481-E7479)*(I7482-I7479)/(E7482-E7479)</f>
        <v>11.1</v>
      </c>
      <c r="J7481" s="397">
        <f>J7479+(E7481-E7479)*(J7482-J7479)/(E7482-E7479)</f>
        <v>0.16450000000000001</v>
      </c>
      <c r="K7481" s="469">
        <f t="shared" si="639"/>
        <v>11.130787044897351</v>
      </c>
      <c r="L7481" s="469">
        <f t="shared" si="640"/>
        <v>3.0787044897351734E-2</v>
      </c>
    </row>
    <row r="7482" spans="1:12">
      <c r="A7482" s="480" t="s">
        <v>126</v>
      </c>
      <c r="B7482" s="480">
        <f t="shared" si="636"/>
        <v>9</v>
      </c>
      <c r="C7482" s="480">
        <f t="shared" si="637"/>
        <v>6</v>
      </c>
      <c r="D7482" s="480">
        <f>D7479</f>
        <v>114</v>
      </c>
      <c r="E7482" s="480">
        <f t="shared" si="638"/>
        <v>75</v>
      </c>
      <c r="F7482" s="484">
        <v>4.3832000000000004</v>
      </c>
      <c r="G7482" s="480">
        <v>15</v>
      </c>
      <c r="H7482" s="482">
        <v>0.39027200000000001</v>
      </c>
      <c r="I7482" s="483">
        <v>11.2</v>
      </c>
      <c r="J7482" s="484">
        <v>0.15920000000000001</v>
      </c>
      <c r="K7482" s="469">
        <f t="shared" si="639"/>
        <v>11.231141357822239</v>
      </c>
      <c r="L7482" s="469">
        <f t="shared" si="640"/>
        <v>3.1141357822239257E-2</v>
      </c>
    </row>
    <row r="7483" spans="1:12">
      <c r="A7483" s="98" t="s">
        <v>126</v>
      </c>
      <c r="B7483" s="98">
        <f t="shared" si="636"/>
        <v>9</v>
      </c>
      <c r="C7483" s="98">
        <f t="shared" si="637"/>
        <v>6</v>
      </c>
      <c r="D7483" s="98">
        <f>D7482</f>
        <v>114</v>
      </c>
      <c r="E7483" s="98">
        <f t="shared" si="638"/>
        <v>76</v>
      </c>
      <c r="F7483" s="397">
        <f>F7482+(E7483-E7482)*(F7485-F7482)/(E7485-E7482)</f>
        <v>4.3956666666666671</v>
      </c>
      <c r="G7483" s="98">
        <v>15</v>
      </c>
      <c r="H7483" s="491">
        <f>H7482+(E7483-E7482)*(H7485-H7482)/(E7485-E7482)</f>
        <v>0.38785433333333336</v>
      </c>
      <c r="I7483" s="492">
        <f>I7482+(E7483-E7482)*(I7485-I7482)/(E7485-E7482)</f>
        <v>11.299999999999999</v>
      </c>
      <c r="J7483" s="397">
        <f>J7482+(E7483-E7482)*(J7485-J7482)/(E7485-E7482)</f>
        <v>0.15390000000000001</v>
      </c>
      <c r="K7483" s="469">
        <f t="shared" si="639"/>
        <v>11.333292653685275</v>
      </c>
      <c r="L7483" s="469">
        <f t="shared" si="640"/>
        <v>3.3292653685276008E-2</v>
      </c>
    </row>
    <row r="7484" spans="1:12">
      <c r="A7484" s="98" t="s">
        <v>126</v>
      </c>
      <c r="B7484" s="98">
        <f t="shared" si="636"/>
        <v>9</v>
      </c>
      <c r="C7484" s="98">
        <f t="shared" si="637"/>
        <v>6</v>
      </c>
      <c r="D7484" s="98">
        <f>D7482</f>
        <v>114</v>
      </c>
      <c r="E7484" s="98">
        <f t="shared" si="638"/>
        <v>77</v>
      </c>
      <c r="F7484" s="397">
        <f>F7482+(E7484-E7482)*(F7485-F7482)/(E7485-E7482)</f>
        <v>4.4081333333333337</v>
      </c>
      <c r="G7484" s="98">
        <v>15</v>
      </c>
      <c r="H7484" s="491">
        <f>H7482+(E7484-E7482)*(H7485-H7482)/(E7485-E7482)</f>
        <v>0.38543666666666665</v>
      </c>
      <c r="I7484" s="492">
        <f>I7482+(E7484-E7482)*(I7485-I7482)/(E7485-E7482)</f>
        <v>11.4</v>
      </c>
      <c r="J7484" s="397">
        <f>J7482+(E7484-E7482)*(J7485-J7482)/(E7485-E7482)</f>
        <v>0.14860000000000001</v>
      </c>
      <c r="K7484" s="469">
        <f t="shared" si="639"/>
        <v>11.436725445598499</v>
      </c>
      <c r="L7484" s="469">
        <f t="shared" si="640"/>
        <v>3.6725445598499107E-2</v>
      </c>
    </row>
    <row r="7485" spans="1:12">
      <c r="A7485" s="480" t="s">
        <v>126</v>
      </c>
      <c r="B7485" s="480">
        <f t="shared" ref="B7485:B7548" si="641">INT(D7485/12)</f>
        <v>9</v>
      </c>
      <c r="C7485" s="480">
        <f t="shared" ref="C7485:C7548" si="642">D7485-B7485*12</f>
        <v>6</v>
      </c>
      <c r="D7485" s="480">
        <f>D7482</f>
        <v>114</v>
      </c>
      <c r="E7485" s="480">
        <f t="shared" ref="E7485:E7521" si="643">E7484+1</f>
        <v>78</v>
      </c>
      <c r="F7485" s="484">
        <v>4.4206000000000003</v>
      </c>
      <c r="G7485" s="480">
        <v>15</v>
      </c>
      <c r="H7485" s="482">
        <v>0.383019</v>
      </c>
      <c r="I7485" s="483">
        <v>11.5</v>
      </c>
      <c r="J7485" s="484">
        <v>0.14330000000000001</v>
      </c>
      <c r="K7485" s="469">
        <f t="shared" si="639"/>
        <v>11.541464000480394</v>
      </c>
      <c r="L7485" s="469">
        <f t="shared" si="640"/>
        <v>4.1464000480393892E-2</v>
      </c>
    </row>
    <row r="7486" spans="1:12">
      <c r="A7486" s="98" t="s">
        <v>126</v>
      </c>
      <c r="B7486" s="98">
        <f t="shared" si="641"/>
        <v>9</v>
      </c>
      <c r="C7486" s="98">
        <f t="shared" si="642"/>
        <v>6</v>
      </c>
      <c r="D7486" s="98">
        <f>D7485</f>
        <v>114</v>
      </c>
      <c r="E7486" s="98">
        <f t="shared" si="643"/>
        <v>79</v>
      </c>
      <c r="F7486" s="397">
        <f>F7485+(E7486-E7485)*(F7488-F7485)/(E7488-E7485)</f>
        <v>4.4329666666666672</v>
      </c>
      <c r="G7486" s="98">
        <v>15</v>
      </c>
      <c r="H7486" s="491">
        <f>H7485+(E7486-E7485)*(H7488-H7485)/(E7488-E7485)</f>
        <v>0.38056800000000002</v>
      </c>
      <c r="I7486" s="492">
        <f>I7485+(E7486-E7485)*(I7488-I7485)/(E7488-E7485)</f>
        <v>11.633333333333333</v>
      </c>
      <c r="J7486" s="397">
        <f>J7485+(E7486-E7485)*(J7488-J7485)/(E7488-E7485)</f>
        <v>0.13800000000000001</v>
      </c>
      <c r="K7486" s="469">
        <f t="shared" si="639"/>
        <v>11.648290625240868</v>
      </c>
      <c r="L7486" s="469">
        <f t="shared" si="640"/>
        <v>1.4957291907535364E-2</v>
      </c>
    </row>
    <row r="7487" spans="1:12">
      <c r="A7487" s="98" t="s">
        <v>126</v>
      </c>
      <c r="B7487" s="98">
        <f t="shared" si="641"/>
        <v>9</v>
      </c>
      <c r="C7487" s="98">
        <f t="shared" si="642"/>
        <v>6</v>
      </c>
      <c r="D7487" s="98">
        <f>D7485</f>
        <v>114</v>
      </c>
      <c r="E7487" s="98">
        <f t="shared" si="643"/>
        <v>80</v>
      </c>
      <c r="F7487" s="397">
        <f>F7485+(E7487-E7485)*(F7488-F7485)/(E7488-E7485)</f>
        <v>4.4453333333333331</v>
      </c>
      <c r="G7487" s="98">
        <v>15</v>
      </c>
      <c r="H7487" s="491">
        <f>H7485+(E7487-E7485)*(H7488-H7485)/(E7488-E7485)</f>
        <v>0.37811699999999998</v>
      </c>
      <c r="I7487" s="492">
        <f>I7485+(E7487-E7485)*(I7488-I7485)/(E7488-E7485)</f>
        <v>11.766666666666667</v>
      </c>
      <c r="J7487" s="397">
        <f>J7485+(E7487-E7485)*(J7488-J7485)/(E7488-E7485)</f>
        <v>0.13270000000000001</v>
      </c>
      <c r="K7487" s="469">
        <f t="shared" si="639"/>
        <v>11.756502176134195</v>
      </c>
      <c r="L7487" s="469">
        <f t="shared" si="640"/>
        <v>-1.0164490532472925E-2</v>
      </c>
    </row>
    <row r="7488" spans="1:12">
      <c r="A7488" s="480" t="s">
        <v>126</v>
      </c>
      <c r="B7488" s="480">
        <f t="shared" si="641"/>
        <v>9</v>
      </c>
      <c r="C7488" s="480">
        <f t="shared" si="642"/>
        <v>6</v>
      </c>
      <c r="D7488" s="480">
        <f>D7485</f>
        <v>114</v>
      </c>
      <c r="E7488" s="480">
        <f t="shared" si="643"/>
        <v>81</v>
      </c>
      <c r="F7488" s="484">
        <v>4.4577</v>
      </c>
      <c r="G7488" s="480">
        <v>15</v>
      </c>
      <c r="H7488" s="482">
        <v>0.375666</v>
      </c>
      <c r="I7488" s="483">
        <v>11.9</v>
      </c>
      <c r="J7488" s="484">
        <v>0.12740000000000001</v>
      </c>
      <c r="K7488" s="469">
        <f t="shared" si="639"/>
        <v>11.866125760649087</v>
      </c>
      <c r="L7488" s="469">
        <f t="shared" si="640"/>
        <v>-3.3874239350913271E-2</v>
      </c>
    </row>
    <row r="7489" spans="1:12">
      <c r="A7489" s="98" t="s">
        <v>126</v>
      </c>
      <c r="B7489" s="98">
        <f t="shared" si="641"/>
        <v>9</v>
      </c>
      <c r="C7489" s="98">
        <f t="shared" si="642"/>
        <v>6</v>
      </c>
      <c r="D7489" s="98">
        <f>D7488</f>
        <v>114</v>
      </c>
      <c r="E7489" s="98">
        <f t="shared" si="643"/>
        <v>82</v>
      </c>
      <c r="F7489" s="397">
        <f>F7488+(E7489-E7488)*(F7491-F7488)/(E7491-E7488)</f>
        <v>4.4699666666666671</v>
      </c>
      <c r="G7489" s="98">
        <v>15</v>
      </c>
      <c r="H7489" s="491">
        <f>H7488+(E7489-E7488)*(H7491-H7488)/(E7491-E7488)</f>
        <v>0.37317966666666669</v>
      </c>
      <c r="I7489" s="492">
        <f>I7488+(E7489-E7488)*(I7491-I7488)/(E7491-E7488)</f>
        <v>12</v>
      </c>
      <c r="J7489" s="397">
        <f>J7488+(E7489-E7488)*(J7491-J7488)/(E7491-E7488)</f>
        <v>0.12206666666666667</v>
      </c>
      <c r="K7489" s="469">
        <f t="shared" si="639"/>
        <v>11.978055253099713</v>
      </c>
      <c r="L7489" s="469">
        <f t="shared" si="640"/>
        <v>-2.1944746900286916E-2</v>
      </c>
    </row>
    <row r="7490" spans="1:12">
      <c r="A7490" s="98" t="s">
        <v>126</v>
      </c>
      <c r="B7490" s="98">
        <f t="shared" si="641"/>
        <v>9</v>
      </c>
      <c r="C7490" s="98">
        <f t="shared" si="642"/>
        <v>6</v>
      </c>
      <c r="D7490" s="98">
        <f>D7488</f>
        <v>114</v>
      </c>
      <c r="E7490" s="98">
        <f t="shared" si="643"/>
        <v>83</v>
      </c>
      <c r="F7490" s="397">
        <f>F7488+(E7490-E7488)*(F7491-F7488)/(E7491-E7488)</f>
        <v>4.4822333333333333</v>
      </c>
      <c r="G7490" s="98">
        <v>15</v>
      </c>
      <c r="H7490" s="491">
        <f>H7488+(E7490-E7488)*(H7491-H7488)/(E7491-E7488)</f>
        <v>0.37069333333333332</v>
      </c>
      <c r="I7490" s="492">
        <f>I7488+(E7490-E7488)*(I7491-I7488)/(E7491-E7488)</f>
        <v>12.1</v>
      </c>
      <c r="J7490" s="397">
        <f>J7488+(E7490-E7488)*(J7491-J7488)/(E7491-E7488)</f>
        <v>0.11673333333333334</v>
      </c>
      <c r="K7490" s="469">
        <f t="shared" si="639"/>
        <v>12.091486224012661</v>
      </c>
      <c r="L7490" s="469">
        <f t="shared" si="640"/>
        <v>-8.5137759873390451E-3</v>
      </c>
    </row>
    <row r="7491" spans="1:12">
      <c r="A7491" s="480" t="s">
        <v>126</v>
      </c>
      <c r="B7491" s="480">
        <f t="shared" si="641"/>
        <v>9</v>
      </c>
      <c r="C7491" s="480">
        <f t="shared" si="642"/>
        <v>6</v>
      </c>
      <c r="D7491" s="480">
        <f>D7488</f>
        <v>114</v>
      </c>
      <c r="E7491" s="480">
        <f t="shared" si="643"/>
        <v>84</v>
      </c>
      <c r="F7491" s="484">
        <v>4.4945000000000004</v>
      </c>
      <c r="G7491" s="480">
        <v>15</v>
      </c>
      <c r="H7491" s="482">
        <v>0.36820700000000001</v>
      </c>
      <c r="I7491" s="483">
        <v>12.2</v>
      </c>
      <c r="J7491" s="484">
        <v>0.1114</v>
      </c>
      <c r="K7491" s="469">
        <f t="shared" si="639"/>
        <v>12.206449089778305</v>
      </c>
      <c r="L7491" s="469">
        <f t="shared" si="640"/>
        <v>6.4490897783056056E-3</v>
      </c>
    </row>
    <row r="7492" spans="1:12">
      <c r="A7492" s="98" t="s">
        <v>126</v>
      </c>
      <c r="B7492" s="98">
        <f t="shared" si="641"/>
        <v>9</v>
      </c>
      <c r="C7492" s="98">
        <f t="shared" si="642"/>
        <v>6</v>
      </c>
      <c r="D7492" s="98">
        <f>D7491</f>
        <v>114</v>
      </c>
      <c r="E7492" s="98">
        <f t="shared" si="643"/>
        <v>85</v>
      </c>
      <c r="F7492" s="397">
        <f>F7491+(E7492-E7491)*(F7494-F7491)/(E7494-E7491)</f>
        <v>4.5066666666666668</v>
      </c>
      <c r="G7492" s="98">
        <v>15</v>
      </c>
      <c r="H7492" s="491">
        <f>H7491+(E7492-E7491)*(H7494-H7491)/(E7494-E7491)</f>
        <v>0.36568299999999998</v>
      </c>
      <c r="I7492" s="492">
        <f>I7491+(E7492-E7491)*(I7494-I7491)/(E7494-E7491)</f>
        <v>12.333333333333332</v>
      </c>
      <c r="J7492" s="397">
        <f>J7491+(E7492-E7491)*(J7494-J7491)/(E7494-E7491)</f>
        <v>0.1061</v>
      </c>
      <c r="K7492" s="469">
        <f t="shared" si="639"/>
        <v>12.323970943868506</v>
      </c>
      <c r="L7492" s="469">
        <f t="shared" si="640"/>
        <v>-9.3623894648260375E-3</v>
      </c>
    </row>
    <row r="7493" spans="1:12">
      <c r="A7493" s="98" t="s">
        <v>126</v>
      </c>
      <c r="B7493" s="98">
        <f t="shared" si="641"/>
        <v>9</v>
      </c>
      <c r="C7493" s="98">
        <f t="shared" si="642"/>
        <v>6</v>
      </c>
      <c r="D7493" s="98">
        <f>D7491</f>
        <v>114</v>
      </c>
      <c r="E7493" s="98">
        <f t="shared" si="643"/>
        <v>86</v>
      </c>
      <c r="F7493" s="397">
        <f>F7491+(E7493-E7491)*(F7494-F7491)/(E7494-E7491)</f>
        <v>4.5188333333333333</v>
      </c>
      <c r="G7493" s="98">
        <v>15</v>
      </c>
      <c r="H7493" s="491">
        <f>H7491+(E7493-E7491)*(H7494-H7491)/(E7494-E7491)</f>
        <v>0.36315900000000001</v>
      </c>
      <c r="I7493" s="492">
        <f>I7491+(E7493-E7491)*(I7494-I7491)/(E7494-E7491)</f>
        <v>12.466666666666667</v>
      </c>
      <c r="J7493" s="397">
        <f>J7491+(E7493-E7491)*(J7494-J7491)/(E7494-E7491)</f>
        <v>0.1008</v>
      </c>
      <c r="K7493" s="469">
        <f t="shared" si="639"/>
        <v>12.443126380823092</v>
      </c>
      <c r="L7493" s="469">
        <f t="shared" si="640"/>
        <v>-2.3540285843575148E-2</v>
      </c>
    </row>
    <row r="7494" spans="1:12">
      <c r="A7494" s="480" t="s">
        <v>126</v>
      </c>
      <c r="B7494" s="480">
        <f t="shared" si="641"/>
        <v>9</v>
      </c>
      <c r="C7494" s="480">
        <f t="shared" si="642"/>
        <v>6</v>
      </c>
      <c r="D7494" s="480">
        <f>D7491</f>
        <v>114</v>
      </c>
      <c r="E7494" s="480">
        <f t="shared" si="643"/>
        <v>87</v>
      </c>
      <c r="F7494" s="484">
        <v>4.5309999999999997</v>
      </c>
      <c r="G7494" s="480">
        <v>15</v>
      </c>
      <c r="H7494" s="482">
        <v>0.36063499999999998</v>
      </c>
      <c r="I7494" s="483">
        <v>12.6</v>
      </c>
      <c r="J7494" s="484">
        <v>9.5500000000000002E-2</v>
      </c>
      <c r="K7494" s="469">
        <f t="shared" si="639"/>
        <v>12.563949699835012</v>
      </c>
      <c r="L7494" s="469">
        <f t="shared" si="640"/>
        <v>-3.6050300164987448E-2</v>
      </c>
    </row>
    <row r="7495" spans="1:12">
      <c r="A7495" s="98" t="s">
        <v>126</v>
      </c>
      <c r="B7495" s="98">
        <f t="shared" si="641"/>
        <v>9</v>
      </c>
      <c r="C7495" s="98">
        <f t="shared" si="642"/>
        <v>6</v>
      </c>
      <c r="D7495" s="98">
        <f>D7494</f>
        <v>114</v>
      </c>
      <c r="E7495" s="98">
        <f t="shared" si="643"/>
        <v>88</v>
      </c>
      <c r="F7495" s="397">
        <f>F7494+(E7495-E7494)*(F7497-F7494)/(E7497-E7494)</f>
        <v>4.5430666666666664</v>
      </c>
      <c r="G7495" s="98">
        <v>15</v>
      </c>
      <c r="H7495" s="491">
        <f>H7494+(E7495-E7494)*(H7497-H7494)/(E7497-E7494)</f>
        <v>0.35807099999999997</v>
      </c>
      <c r="I7495" s="492">
        <f>I7494+(E7495-E7494)*(I7497-I7494)/(E7497-E7494)</f>
        <v>12.7</v>
      </c>
      <c r="J7495" s="397">
        <f>J7494+(E7495-E7494)*(J7497-J7494)/(E7497-E7494)</f>
        <v>9.0200000000000002E-2</v>
      </c>
      <c r="K7495" s="469">
        <f t="shared" si="639"/>
        <v>12.687614095156174</v>
      </c>
      <c r="L7495" s="469">
        <f t="shared" si="640"/>
        <v>-1.2385904843824846E-2</v>
      </c>
    </row>
    <row r="7496" spans="1:12">
      <c r="A7496" s="98" t="s">
        <v>126</v>
      </c>
      <c r="B7496" s="98">
        <f t="shared" si="641"/>
        <v>9</v>
      </c>
      <c r="C7496" s="98">
        <f t="shared" si="642"/>
        <v>6</v>
      </c>
      <c r="D7496" s="98">
        <f>D7494</f>
        <v>114</v>
      </c>
      <c r="E7496" s="98">
        <f t="shared" si="643"/>
        <v>89</v>
      </c>
      <c r="F7496" s="397">
        <f>F7494+(E7496-E7494)*(F7497-F7494)/(E7497-E7494)</f>
        <v>4.555133333333333</v>
      </c>
      <c r="G7496" s="98">
        <v>15</v>
      </c>
      <c r="H7496" s="491">
        <f>H7494+(E7496-E7494)*(H7497-H7494)/(E7497-E7494)</f>
        <v>0.35550700000000002</v>
      </c>
      <c r="I7496" s="492">
        <f>I7494+(E7496-E7494)*(I7497-I7494)/(E7497-E7494)</f>
        <v>12.8</v>
      </c>
      <c r="J7496" s="397">
        <f>J7494+(E7496-E7494)*(J7497-J7494)/(E7497-E7494)</f>
        <v>8.4900000000000003E-2</v>
      </c>
      <c r="K7496" s="469">
        <f t="shared" si="639"/>
        <v>12.813062283818132</v>
      </c>
      <c r="L7496" s="469">
        <f t="shared" si="640"/>
        <v>1.3062283818131348E-2</v>
      </c>
    </row>
    <row r="7497" spans="1:12">
      <c r="A7497" s="480" t="s">
        <v>126</v>
      </c>
      <c r="B7497" s="480">
        <f t="shared" si="641"/>
        <v>9</v>
      </c>
      <c r="C7497" s="480">
        <f t="shared" si="642"/>
        <v>6</v>
      </c>
      <c r="D7497" s="480">
        <f>D7494</f>
        <v>114</v>
      </c>
      <c r="E7497" s="480">
        <f t="shared" si="643"/>
        <v>90</v>
      </c>
      <c r="F7497" s="484">
        <v>4.5671999999999997</v>
      </c>
      <c r="G7497" s="480">
        <v>15</v>
      </c>
      <c r="H7497" s="482">
        <v>0.35294300000000001</v>
      </c>
      <c r="I7497" s="483">
        <v>12.9</v>
      </c>
      <c r="J7497" s="484">
        <v>7.9600000000000004E-2</v>
      </c>
      <c r="K7497" s="469">
        <f t="shared" si="639"/>
        <v>12.940333141612101</v>
      </c>
      <c r="L7497" s="469">
        <f t="shared" si="640"/>
        <v>4.0333141612100221E-2</v>
      </c>
    </row>
    <row r="7498" spans="1:12">
      <c r="A7498" s="98" t="s">
        <v>126</v>
      </c>
      <c r="B7498" s="98">
        <f t="shared" si="641"/>
        <v>9</v>
      </c>
      <c r="C7498" s="98">
        <f t="shared" si="642"/>
        <v>6</v>
      </c>
      <c r="D7498" s="98">
        <f>D7497</f>
        <v>114</v>
      </c>
      <c r="E7498" s="98">
        <f t="shared" si="643"/>
        <v>91</v>
      </c>
      <c r="F7498" s="397">
        <f>F7497+(E7498-E7497)*(F7500-F7497)/(E7500-E7497)</f>
        <v>4.5791666666666666</v>
      </c>
      <c r="G7498" s="98">
        <v>15</v>
      </c>
      <c r="H7498" s="491">
        <f>H7497+(E7498-E7497)*(H7500-H7497)/(E7500-E7497)</f>
        <v>0.35033666666666669</v>
      </c>
      <c r="I7498" s="492">
        <f>I7497+(E7498-E7497)*(I7500-I7497)/(E7500-E7497)</f>
        <v>13.033333333333333</v>
      </c>
      <c r="J7498" s="397">
        <f>J7497+(E7498-E7497)*(J7500-J7497)/(E7500-E7497)</f>
        <v>7.4300000000000005E-2</v>
      </c>
      <c r="K7498" s="469">
        <f t="shared" si="639"/>
        <v>13.070760506560354</v>
      </c>
      <c r="L7498" s="469">
        <f t="shared" si="640"/>
        <v>3.7427173227021271E-2</v>
      </c>
    </row>
    <row r="7499" spans="1:12">
      <c r="A7499" s="98" t="s">
        <v>126</v>
      </c>
      <c r="B7499" s="98">
        <f t="shared" si="641"/>
        <v>9</v>
      </c>
      <c r="C7499" s="98">
        <f t="shared" si="642"/>
        <v>6</v>
      </c>
      <c r="D7499" s="98">
        <f>D7497</f>
        <v>114</v>
      </c>
      <c r="E7499" s="98">
        <f t="shared" si="643"/>
        <v>92</v>
      </c>
      <c r="F7499" s="397">
        <f>F7497+(E7499-E7497)*(F7500-F7497)/(E7500-E7497)</f>
        <v>4.5911333333333335</v>
      </c>
      <c r="G7499" s="98">
        <v>15</v>
      </c>
      <c r="H7499" s="491">
        <f>H7497+(E7499-E7497)*(H7500-H7497)/(E7500-E7497)</f>
        <v>0.34773033333333331</v>
      </c>
      <c r="I7499" s="492">
        <f>I7497+(E7499-E7497)*(I7500-I7497)/(E7500-E7497)</f>
        <v>13.166666666666668</v>
      </c>
      <c r="J7499" s="397">
        <f>J7497+(E7499-E7497)*(J7500-J7497)/(E7500-E7497)</f>
        <v>6.9000000000000006E-2</v>
      </c>
      <c r="K7499" s="469">
        <f t="shared" ref="K7499:K7562" si="644">F7499/H7499</f>
        <v>13.203143048588419</v>
      </c>
      <c r="L7499" s="469">
        <f t="shared" ref="L7499:L7562" si="645">K7499-I7499</f>
        <v>3.6476381921751511E-2</v>
      </c>
    </row>
    <row r="7500" spans="1:12">
      <c r="A7500" s="480" t="s">
        <v>126</v>
      </c>
      <c r="B7500" s="480">
        <f t="shared" si="641"/>
        <v>9</v>
      </c>
      <c r="C7500" s="480">
        <f t="shared" si="642"/>
        <v>6</v>
      </c>
      <c r="D7500" s="480">
        <f>D7497</f>
        <v>114</v>
      </c>
      <c r="E7500" s="480">
        <f t="shared" si="643"/>
        <v>93</v>
      </c>
      <c r="F7500" s="484">
        <v>4.6031000000000004</v>
      </c>
      <c r="G7500" s="480">
        <v>15</v>
      </c>
      <c r="H7500" s="482">
        <v>0.34512399999999999</v>
      </c>
      <c r="I7500" s="483">
        <v>13.3</v>
      </c>
      <c r="J7500" s="484">
        <v>6.3700000000000007E-2</v>
      </c>
      <c r="K7500" s="469">
        <f t="shared" si="644"/>
        <v>13.337525063455455</v>
      </c>
      <c r="L7500" s="469">
        <f t="shared" si="645"/>
        <v>3.7525063455454699E-2</v>
      </c>
    </row>
    <row r="7501" spans="1:12">
      <c r="A7501" s="98" t="s">
        <v>126</v>
      </c>
      <c r="B7501" s="98">
        <f t="shared" si="641"/>
        <v>9</v>
      </c>
      <c r="C7501" s="98">
        <f t="shared" si="642"/>
        <v>6</v>
      </c>
      <c r="D7501" s="98">
        <f>D7500</f>
        <v>114</v>
      </c>
      <c r="E7501" s="98">
        <f t="shared" si="643"/>
        <v>94</v>
      </c>
      <c r="F7501" s="397">
        <f>F7500+(E7501-E7500)*(F7503-F7500)/(E7503-E7500)</f>
        <v>4.6150000000000002</v>
      </c>
      <c r="G7501" s="98">
        <v>15</v>
      </c>
      <c r="H7501" s="491">
        <f>H7500+(E7501-E7500)*(H7503-H7500)/(E7503-E7500)</f>
        <v>0.34247266666666665</v>
      </c>
      <c r="I7501" s="492">
        <f>I7500+(E7501-E7500)*(I7503-I7500)/(E7503-E7500)</f>
        <v>13.466666666666667</v>
      </c>
      <c r="J7501" s="397">
        <f>J7500+(E7501-E7500)*(J7503-J7500)/(E7503-E7500)</f>
        <v>5.8400000000000007E-2</v>
      </c>
      <c r="K7501" s="469">
        <f t="shared" si="644"/>
        <v>13.475527974008633</v>
      </c>
      <c r="L7501" s="469">
        <f t="shared" si="645"/>
        <v>8.8613073419665511E-3</v>
      </c>
    </row>
    <row r="7502" spans="1:12">
      <c r="A7502" s="98" t="s">
        <v>126</v>
      </c>
      <c r="B7502" s="98">
        <f t="shared" si="641"/>
        <v>9</v>
      </c>
      <c r="C7502" s="98">
        <f t="shared" si="642"/>
        <v>6</v>
      </c>
      <c r="D7502" s="98">
        <f>D7500</f>
        <v>114</v>
      </c>
      <c r="E7502" s="98">
        <f t="shared" si="643"/>
        <v>95</v>
      </c>
      <c r="F7502" s="397">
        <f>F7500+(E7502-E7500)*(F7503-F7500)/(E7503-E7500)</f>
        <v>4.6269</v>
      </c>
      <c r="G7502" s="98">
        <v>15</v>
      </c>
      <c r="H7502" s="491">
        <f>H7500+(E7502-E7500)*(H7503-H7500)/(E7503-E7500)</f>
        <v>0.33982133333333336</v>
      </c>
      <c r="I7502" s="492">
        <f>I7500+(E7502-E7500)*(I7503-I7500)/(E7503-E7500)</f>
        <v>13.633333333333335</v>
      </c>
      <c r="J7502" s="397">
        <f>J7500+(E7502-E7500)*(J7503-J7500)/(E7503-E7500)</f>
        <v>5.3100000000000001E-2</v>
      </c>
      <c r="K7502" s="469">
        <f t="shared" si="644"/>
        <v>13.615684320387967</v>
      </c>
      <c r="L7502" s="469">
        <f t="shared" si="645"/>
        <v>-1.7649012945367915E-2</v>
      </c>
    </row>
    <row r="7503" spans="1:12">
      <c r="A7503" s="480" t="s">
        <v>126</v>
      </c>
      <c r="B7503" s="480">
        <f t="shared" si="641"/>
        <v>9</v>
      </c>
      <c r="C7503" s="480">
        <f t="shared" si="642"/>
        <v>6</v>
      </c>
      <c r="D7503" s="480">
        <f>D7500</f>
        <v>114</v>
      </c>
      <c r="E7503" s="480">
        <f t="shared" si="643"/>
        <v>96</v>
      </c>
      <c r="F7503" s="484">
        <v>4.6387999999999998</v>
      </c>
      <c r="G7503" s="480">
        <v>15</v>
      </c>
      <c r="H7503" s="482">
        <v>0.33717000000000003</v>
      </c>
      <c r="I7503" s="483">
        <v>13.8</v>
      </c>
      <c r="J7503" s="484">
        <v>4.7800000000000002E-2</v>
      </c>
      <c r="K7503" s="469">
        <f t="shared" si="644"/>
        <v>13.758044903164574</v>
      </c>
      <c r="L7503" s="469">
        <f t="shared" si="645"/>
        <v>-4.1955096835426531E-2</v>
      </c>
    </row>
    <row r="7504" spans="1:12">
      <c r="A7504" s="98" t="s">
        <v>126</v>
      </c>
      <c r="B7504" s="98">
        <f t="shared" si="641"/>
        <v>9</v>
      </c>
      <c r="C7504" s="98">
        <f t="shared" si="642"/>
        <v>6</v>
      </c>
      <c r="D7504" s="98">
        <f>D7503</f>
        <v>114</v>
      </c>
      <c r="E7504" s="98">
        <f t="shared" si="643"/>
        <v>97</v>
      </c>
      <c r="F7504" s="397">
        <f>F7503+(E7504-E7503)*(F7506-F7503)/(E7506-E7503)</f>
        <v>4.6505999999999998</v>
      </c>
      <c r="G7504" s="98">
        <v>15</v>
      </c>
      <c r="H7504" s="491">
        <f>H7503+(E7504-E7503)*(H7506-H7503)/(E7506-E7503)</f>
        <v>0.33447166666666667</v>
      </c>
      <c r="I7504" s="492">
        <f>I7503+(E7504-E7503)*(I7506-I7503)/(E7506-E7503)</f>
        <v>13.933333333333334</v>
      </c>
      <c r="J7504" s="397">
        <f>J7503+(E7504-E7503)*(J7506-J7503)/(E7506-E7503)</f>
        <v>4.2466666666666666E-2</v>
      </c>
      <c r="K7504" s="469">
        <f t="shared" si="644"/>
        <v>13.904316758270506</v>
      </c>
      <c r="L7504" s="469">
        <f t="shared" si="645"/>
        <v>-2.9016575062827954E-2</v>
      </c>
    </row>
    <row r="7505" spans="1:12">
      <c r="A7505" s="98" t="s">
        <v>126</v>
      </c>
      <c r="B7505" s="98">
        <f t="shared" si="641"/>
        <v>9</v>
      </c>
      <c r="C7505" s="98">
        <f t="shared" si="642"/>
        <v>6</v>
      </c>
      <c r="D7505" s="98">
        <f>D7503</f>
        <v>114</v>
      </c>
      <c r="E7505" s="98">
        <f t="shared" si="643"/>
        <v>98</v>
      </c>
      <c r="F7505" s="397">
        <f>F7503+(E7505-E7503)*(F7506-F7503)/(E7506-E7503)</f>
        <v>4.6623999999999999</v>
      </c>
      <c r="G7505" s="98">
        <v>15</v>
      </c>
      <c r="H7505" s="491">
        <f>H7503+(E7505-E7503)*(H7506-H7503)/(E7506-E7503)</f>
        <v>0.33177333333333336</v>
      </c>
      <c r="I7505" s="492">
        <f>I7503+(E7505-E7503)*(I7506-I7503)/(E7506-E7503)</f>
        <v>14.066666666666666</v>
      </c>
      <c r="J7505" s="397">
        <f>J7503+(E7505-E7503)*(J7506-J7503)/(E7506-E7503)</f>
        <v>3.7133333333333338E-2</v>
      </c>
      <c r="K7505" s="469">
        <f t="shared" si="644"/>
        <v>14.052967889723906</v>
      </c>
      <c r="L7505" s="469">
        <f t="shared" si="645"/>
        <v>-1.369877694276056E-2</v>
      </c>
    </row>
    <row r="7506" spans="1:12">
      <c r="A7506" s="480" t="s">
        <v>126</v>
      </c>
      <c r="B7506" s="480">
        <f t="shared" si="641"/>
        <v>9</v>
      </c>
      <c r="C7506" s="480">
        <f t="shared" si="642"/>
        <v>6</v>
      </c>
      <c r="D7506" s="480">
        <f>D7503</f>
        <v>114</v>
      </c>
      <c r="E7506" s="480">
        <f t="shared" si="643"/>
        <v>99</v>
      </c>
      <c r="F7506" s="484">
        <v>4.6741999999999999</v>
      </c>
      <c r="G7506" s="480">
        <v>15</v>
      </c>
      <c r="H7506" s="482">
        <v>0.32907500000000001</v>
      </c>
      <c r="I7506" s="483">
        <v>14.2</v>
      </c>
      <c r="J7506" s="484">
        <v>3.1800000000000002E-2</v>
      </c>
      <c r="K7506" s="469">
        <f t="shared" si="644"/>
        <v>14.204056825951531</v>
      </c>
      <c r="L7506" s="469">
        <f t="shared" si="645"/>
        <v>4.0568259515314509E-3</v>
      </c>
    </row>
    <row r="7507" spans="1:12">
      <c r="A7507" s="98" t="s">
        <v>126</v>
      </c>
      <c r="B7507" s="98">
        <f t="shared" si="641"/>
        <v>9</v>
      </c>
      <c r="C7507" s="98">
        <f t="shared" si="642"/>
        <v>6</v>
      </c>
      <c r="D7507" s="98">
        <f>D7506</f>
        <v>114</v>
      </c>
      <c r="E7507" s="98">
        <f t="shared" si="643"/>
        <v>100</v>
      </c>
      <c r="F7507" s="397">
        <f>F7506+(E7507-E7506)*(F7509-F7506)/(E7509-E7506)</f>
        <v>4.6859000000000002</v>
      </c>
      <c r="G7507" s="98">
        <v>15</v>
      </c>
      <c r="H7507" s="491">
        <f>H7506+(E7507-E7506)*(H7509-H7506)/(E7509-E7506)</f>
        <v>0.32632666666666665</v>
      </c>
      <c r="I7507" s="492">
        <f>I7506+(E7507-E7506)*(I7509-I7506)/(E7509-E7506)</f>
        <v>14.366666666666665</v>
      </c>
      <c r="J7507" s="397">
        <f>J7506+(E7507-E7506)*(J7509-J7506)/(E7509-E7506)</f>
        <v>2.6500000000000003E-2</v>
      </c>
      <c r="K7507" s="469">
        <f t="shared" si="644"/>
        <v>14.359537477783</v>
      </c>
      <c r="L7507" s="469">
        <f t="shared" si="645"/>
        <v>-7.1291888836650941E-3</v>
      </c>
    </row>
    <row r="7508" spans="1:12">
      <c r="A7508" s="98" t="s">
        <v>126</v>
      </c>
      <c r="B7508" s="98">
        <f t="shared" si="641"/>
        <v>9</v>
      </c>
      <c r="C7508" s="98">
        <f t="shared" si="642"/>
        <v>6</v>
      </c>
      <c r="D7508" s="98">
        <f>D7506</f>
        <v>114</v>
      </c>
      <c r="E7508" s="98">
        <f t="shared" si="643"/>
        <v>101</v>
      </c>
      <c r="F7508" s="397">
        <f>F7506+(E7508-E7506)*(F7509-F7506)/(E7509-E7506)</f>
        <v>4.6975999999999996</v>
      </c>
      <c r="G7508" s="98">
        <v>15</v>
      </c>
      <c r="H7508" s="491">
        <f>H7506+(E7508-E7506)*(H7509-H7506)/(E7509-E7506)</f>
        <v>0.32357833333333336</v>
      </c>
      <c r="I7508" s="492">
        <f>I7506+(E7508-E7506)*(I7509-I7506)/(E7509-E7506)</f>
        <v>14.533333333333333</v>
      </c>
      <c r="J7508" s="397">
        <f>J7506+(E7508-E7506)*(J7509-J7506)/(E7509-E7506)</f>
        <v>2.1200000000000004E-2</v>
      </c>
      <c r="K7508" s="469">
        <f t="shared" si="644"/>
        <v>14.517659299396847</v>
      </c>
      <c r="L7508" s="469">
        <f t="shared" si="645"/>
        <v>-1.5674033936486254E-2</v>
      </c>
    </row>
    <row r="7509" spans="1:12">
      <c r="A7509" s="480" t="s">
        <v>126</v>
      </c>
      <c r="B7509" s="480">
        <f t="shared" si="641"/>
        <v>9</v>
      </c>
      <c r="C7509" s="480">
        <f t="shared" si="642"/>
        <v>6</v>
      </c>
      <c r="D7509" s="480">
        <f>D7506</f>
        <v>114</v>
      </c>
      <c r="E7509" s="480">
        <f t="shared" si="643"/>
        <v>102</v>
      </c>
      <c r="F7509" s="484">
        <v>4.7092999999999998</v>
      </c>
      <c r="G7509" s="480">
        <v>15</v>
      </c>
      <c r="H7509" s="482">
        <v>0.32083</v>
      </c>
      <c r="I7509" s="483">
        <v>14.7</v>
      </c>
      <c r="J7509" s="484">
        <v>1.5900000000000001E-2</v>
      </c>
      <c r="K7509" s="469">
        <f t="shared" si="644"/>
        <v>14.678490166131596</v>
      </c>
      <c r="L7509" s="469">
        <f t="shared" si="645"/>
        <v>-2.1509833868403661E-2</v>
      </c>
    </row>
    <row r="7510" spans="1:12">
      <c r="A7510" s="98" t="s">
        <v>126</v>
      </c>
      <c r="B7510" s="98">
        <f t="shared" si="641"/>
        <v>9</v>
      </c>
      <c r="C7510" s="98">
        <f t="shared" si="642"/>
        <v>6</v>
      </c>
      <c r="D7510" s="98">
        <f>D7509</f>
        <v>114</v>
      </c>
      <c r="E7510" s="98">
        <f t="shared" si="643"/>
        <v>103</v>
      </c>
      <c r="F7510" s="397">
        <f>F7509+(E7510-E7509)*(F7512-F7509)/(E7512-E7509)</f>
        <v>4.7209000000000003</v>
      </c>
      <c r="G7510" s="98">
        <v>15</v>
      </c>
      <c r="H7510" s="491">
        <f>H7509+(E7510-E7509)*(H7512-H7509)/(E7512-E7509)</f>
        <v>0.31802900000000001</v>
      </c>
      <c r="I7510" s="492">
        <f>I7509+(E7510-E7509)*(I7512-I7509)/(E7512-E7509)</f>
        <v>14.866666666666665</v>
      </c>
      <c r="J7510" s="397">
        <f>J7509+(E7510-E7509)*(J7512-J7509)/(E7512-E7509)</f>
        <v>1.0600000000000002E-2</v>
      </c>
      <c r="K7510" s="469">
        <f t="shared" si="644"/>
        <v>14.844243763933479</v>
      </c>
      <c r="L7510" s="469">
        <f t="shared" si="645"/>
        <v>-2.2422902733186589E-2</v>
      </c>
    </row>
    <row r="7511" spans="1:12">
      <c r="A7511" s="98" t="s">
        <v>126</v>
      </c>
      <c r="B7511" s="98">
        <f t="shared" si="641"/>
        <v>9</v>
      </c>
      <c r="C7511" s="98">
        <f t="shared" si="642"/>
        <v>6</v>
      </c>
      <c r="D7511" s="98">
        <f>D7509</f>
        <v>114</v>
      </c>
      <c r="E7511" s="98">
        <f t="shared" si="643"/>
        <v>104</v>
      </c>
      <c r="F7511" s="397">
        <f>F7509+(E7511-E7509)*(F7512-F7509)/(E7512-E7509)</f>
        <v>4.7324999999999999</v>
      </c>
      <c r="G7511" s="98">
        <v>15</v>
      </c>
      <c r="H7511" s="491">
        <f>H7509+(E7511-E7509)*(H7512-H7509)/(E7512-E7509)</f>
        <v>0.31522800000000001</v>
      </c>
      <c r="I7511" s="492">
        <f>I7509+(E7511-E7509)*(I7512-I7509)/(E7512-E7509)</f>
        <v>15.033333333333333</v>
      </c>
      <c r="J7511" s="397">
        <f>J7509+(E7511-E7509)*(J7512-J7509)/(E7512-E7509)</f>
        <v>5.3000000000000009E-3</v>
      </c>
      <c r="K7511" s="469">
        <f t="shared" si="644"/>
        <v>15.012943012676539</v>
      </c>
      <c r="L7511" s="469">
        <f t="shared" si="645"/>
        <v>-2.0390320656794358E-2</v>
      </c>
    </row>
    <row r="7512" spans="1:12">
      <c r="A7512" s="480" t="s">
        <v>126</v>
      </c>
      <c r="B7512" s="480">
        <f t="shared" si="641"/>
        <v>9</v>
      </c>
      <c r="C7512" s="480">
        <f t="shared" si="642"/>
        <v>6</v>
      </c>
      <c r="D7512" s="480">
        <f>D7509</f>
        <v>114</v>
      </c>
      <c r="E7512" s="480">
        <f t="shared" si="643"/>
        <v>105</v>
      </c>
      <c r="F7512" s="484">
        <v>4.7441000000000004</v>
      </c>
      <c r="G7512" s="480">
        <v>15</v>
      </c>
      <c r="H7512" s="482">
        <v>0.31242700000000001</v>
      </c>
      <c r="I7512" s="483">
        <v>15.2</v>
      </c>
      <c r="J7512" s="484">
        <v>0</v>
      </c>
      <c r="K7512" s="469">
        <f t="shared" si="644"/>
        <v>15.184667138243494</v>
      </c>
      <c r="L7512" s="469">
        <f t="shared" si="645"/>
        <v>-1.5332861756505167E-2</v>
      </c>
    </row>
    <row r="7513" spans="1:12">
      <c r="A7513" s="98" t="s">
        <v>126</v>
      </c>
      <c r="B7513" s="98">
        <f t="shared" si="641"/>
        <v>9</v>
      </c>
      <c r="C7513" s="98">
        <f t="shared" si="642"/>
        <v>6</v>
      </c>
      <c r="D7513" s="98">
        <f>D7512</f>
        <v>114</v>
      </c>
      <c r="E7513" s="98">
        <f t="shared" si="643"/>
        <v>106</v>
      </c>
      <c r="F7513" s="397">
        <f>F7512+(E7513-E7512)*(F7515-F7512)/(E7515-E7512)</f>
        <v>4.7556333333333338</v>
      </c>
      <c r="G7513" s="98">
        <v>15</v>
      </c>
      <c r="H7513" s="491">
        <f>H7512+(E7513-E7512)*(H7515-H7512)/(E7515-E7512)</f>
        <v>0.30957033333333334</v>
      </c>
      <c r="I7513" s="492">
        <f>I7512+(E7513-E7512)*(I7515-I7512)/(E7515-E7512)</f>
        <v>15.366666666666665</v>
      </c>
      <c r="J7513" s="493">
        <f>J7512+(E7513-E7512)*(J7515-J7512)/(E7515-E7512)</f>
        <v>0</v>
      </c>
      <c r="K7513" s="469">
        <f t="shared" si="644"/>
        <v>15.36204481264893</v>
      </c>
      <c r="L7513" s="469">
        <f t="shared" si="645"/>
        <v>-4.621854017734961E-3</v>
      </c>
    </row>
    <row r="7514" spans="1:12">
      <c r="A7514" s="98" t="s">
        <v>126</v>
      </c>
      <c r="B7514" s="98">
        <f t="shared" si="641"/>
        <v>9</v>
      </c>
      <c r="C7514" s="98">
        <f t="shared" si="642"/>
        <v>6</v>
      </c>
      <c r="D7514" s="98">
        <f>D7512</f>
        <v>114</v>
      </c>
      <c r="E7514" s="98">
        <f t="shared" si="643"/>
        <v>107</v>
      </c>
      <c r="F7514" s="397">
        <f>F7512+(E7514-E7512)*(F7515-F7512)/(E7515-E7512)</f>
        <v>4.7671666666666663</v>
      </c>
      <c r="G7514" s="98">
        <v>15</v>
      </c>
      <c r="H7514" s="491">
        <f>H7512+(E7514-E7512)*(H7515-H7512)/(E7515-E7512)</f>
        <v>0.30671366666666666</v>
      </c>
      <c r="I7514" s="492">
        <f>I7512+(E7514-E7512)*(I7515-I7512)/(E7515-E7512)</f>
        <v>15.533333333333333</v>
      </c>
      <c r="J7514" s="493">
        <f>J7512+(E7514-E7512)*(J7515-J7512)/(E7515-E7512)</f>
        <v>0</v>
      </c>
      <c r="K7514" s="469">
        <f t="shared" si="644"/>
        <v>15.542726603857451</v>
      </c>
      <c r="L7514" s="469">
        <f t="shared" si="645"/>
        <v>9.3932705241179804E-3</v>
      </c>
    </row>
    <row r="7515" spans="1:12">
      <c r="A7515" s="480" t="s">
        <v>126</v>
      </c>
      <c r="B7515" s="480">
        <f t="shared" si="641"/>
        <v>9</v>
      </c>
      <c r="C7515" s="480">
        <f t="shared" si="642"/>
        <v>6</v>
      </c>
      <c r="D7515" s="480">
        <f>D7512</f>
        <v>114</v>
      </c>
      <c r="E7515" s="480">
        <f t="shared" si="643"/>
        <v>108</v>
      </c>
      <c r="F7515" s="484">
        <v>4.7786999999999997</v>
      </c>
      <c r="G7515" s="480">
        <v>15</v>
      </c>
      <c r="H7515" s="482">
        <v>0.30385699999999999</v>
      </c>
      <c r="I7515" s="483">
        <v>15.7</v>
      </c>
      <c r="J7515" s="493">
        <v>0</v>
      </c>
      <c r="K7515" s="469">
        <f t="shared" si="644"/>
        <v>15.726805701366104</v>
      </c>
      <c r="L7515" s="469">
        <f t="shared" si="645"/>
        <v>2.6805701366104273E-2</v>
      </c>
    </row>
    <row r="7516" spans="1:12">
      <c r="A7516" s="98" t="s">
        <v>126</v>
      </c>
      <c r="B7516" s="98">
        <f t="shared" si="641"/>
        <v>9</v>
      </c>
      <c r="C7516" s="98">
        <f t="shared" si="642"/>
        <v>6</v>
      </c>
      <c r="D7516" s="98">
        <f>D7515</f>
        <v>114</v>
      </c>
      <c r="E7516" s="98">
        <f t="shared" si="643"/>
        <v>109</v>
      </c>
      <c r="F7516" s="397">
        <f>F7515+(E7516-E7515)*(F7518-F7515)/(E7518-E7515)</f>
        <v>4.7901666666666669</v>
      </c>
      <c r="G7516" s="98">
        <v>15</v>
      </c>
      <c r="H7516" s="491">
        <f>H7515+(E7516-E7515)*(H7518-H7515)/(E7518-E7515)</f>
        <v>0.30094233333333331</v>
      </c>
      <c r="I7516" s="492">
        <f>I7515+(E7516-E7515)*(I7518-I7515)/(E7518-E7515)</f>
        <v>15.9</v>
      </c>
      <c r="J7516" s="493">
        <f>J7515+(E7516-E7515)*(J7518-J7515)/(E7518-E7515)</f>
        <v>0</v>
      </c>
      <c r="K7516" s="469">
        <f t="shared" si="644"/>
        <v>15.917224451639131</v>
      </c>
      <c r="L7516" s="469">
        <f t="shared" si="645"/>
        <v>1.7224451639130223E-2</v>
      </c>
    </row>
    <row r="7517" spans="1:12">
      <c r="A7517" s="98" t="s">
        <v>126</v>
      </c>
      <c r="B7517" s="98">
        <f t="shared" si="641"/>
        <v>9</v>
      </c>
      <c r="C7517" s="98">
        <f t="shared" si="642"/>
        <v>6</v>
      </c>
      <c r="D7517" s="98">
        <f>D7515</f>
        <v>114</v>
      </c>
      <c r="E7517" s="98">
        <f t="shared" si="643"/>
        <v>110</v>
      </c>
      <c r="F7517" s="397">
        <f>F7515+(E7517-E7515)*(F7518-F7515)/(E7518-E7515)</f>
        <v>4.8016333333333332</v>
      </c>
      <c r="G7517" s="98">
        <v>15</v>
      </c>
      <c r="H7517" s="491">
        <f>H7515+(E7517-E7515)*(H7518-H7515)/(E7518-E7515)</f>
        <v>0.29802766666666669</v>
      </c>
      <c r="I7517" s="492">
        <f>I7515+(E7517-E7515)*(I7518-I7515)/(E7518-E7515)</f>
        <v>16.100000000000001</v>
      </c>
      <c r="J7517" s="493">
        <f>J7515+(E7517-E7515)*(J7518-J7515)/(E7518-E7515)</f>
        <v>0</v>
      </c>
      <c r="K7517" s="469">
        <f t="shared" si="644"/>
        <v>16.11136773655242</v>
      </c>
      <c r="L7517" s="469">
        <f t="shared" si="645"/>
        <v>1.1367736552418961E-2</v>
      </c>
    </row>
    <row r="7518" spans="1:12">
      <c r="A7518" s="480" t="s">
        <v>126</v>
      </c>
      <c r="B7518" s="480">
        <f t="shared" si="641"/>
        <v>9</v>
      </c>
      <c r="C7518" s="480">
        <f t="shared" si="642"/>
        <v>6</v>
      </c>
      <c r="D7518" s="480">
        <f>D7515</f>
        <v>114</v>
      </c>
      <c r="E7518" s="480">
        <f t="shared" si="643"/>
        <v>111</v>
      </c>
      <c r="F7518" s="484">
        <v>4.8131000000000004</v>
      </c>
      <c r="G7518" s="480">
        <v>15</v>
      </c>
      <c r="H7518" s="482">
        <v>0.29511300000000001</v>
      </c>
      <c r="I7518" s="483">
        <v>16.3</v>
      </c>
      <c r="J7518" s="493">
        <v>0</v>
      </c>
      <c r="K7518" s="469">
        <f t="shared" si="644"/>
        <v>16.30934591156608</v>
      </c>
      <c r="L7518" s="469">
        <f t="shared" si="645"/>
        <v>9.3459115660792236E-3</v>
      </c>
    </row>
    <row r="7519" spans="1:12">
      <c r="A7519" s="98" t="s">
        <v>126</v>
      </c>
      <c r="B7519" s="98">
        <f t="shared" si="641"/>
        <v>9</v>
      </c>
      <c r="C7519" s="98">
        <f t="shared" si="642"/>
        <v>6</v>
      </c>
      <c r="D7519" s="98">
        <f>D7518</f>
        <v>114</v>
      </c>
      <c r="E7519" s="98">
        <f t="shared" si="643"/>
        <v>112</v>
      </c>
      <c r="F7519" s="397">
        <f>F7518+(E7519-E7518)*(F7521-F7518)/(E7521-E7518)</f>
        <v>4.8244666666666669</v>
      </c>
      <c r="G7519" s="98">
        <v>15</v>
      </c>
      <c r="H7519" s="491">
        <f>H7518+(E7519-E7518)*(H7521-H7518)/(E7521-E7518)</f>
        <v>0.29213633333333333</v>
      </c>
      <c r="I7519" s="492">
        <f>I7518+(E7519-E7518)*(I7521-I7518)/(E7521-E7518)</f>
        <v>16.5</v>
      </c>
      <c r="J7519" s="493">
        <f>J7518+(E7519-E7518)*(J7521-J7518)/(E7521-E7518)</f>
        <v>0</v>
      </c>
      <c r="K7519" s="469">
        <f t="shared" si="644"/>
        <v>16.514435611683588</v>
      </c>
      <c r="L7519" s="469">
        <f t="shared" si="645"/>
        <v>1.4435611683587979E-2</v>
      </c>
    </row>
    <row r="7520" spans="1:12">
      <c r="A7520" s="98" t="s">
        <v>126</v>
      </c>
      <c r="B7520" s="98">
        <f t="shared" si="641"/>
        <v>9</v>
      </c>
      <c r="C7520" s="98">
        <f t="shared" si="642"/>
        <v>6</v>
      </c>
      <c r="D7520" s="98">
        <f>D7518</f>
        <v>114</v>
      </c>
      <c r="E7520" s="98">
        <f t="shared" si="643"/>
        <v>113</v>
      </c>
      <c r="F7520" s="397">
        <f>F7518+(E7520-E7518)*(F7521-F7518)/(E7521-E7518)</f>
        <v>4.8358333333333334</v>
      </c>
      <c r="G7520" s="98">
        <v>15</v>
      </c>
      <c r="H7520" s="491">
        <f>H7518+(E7520-E7518)*(H7521-H7518)/(E7521-E7518)</f>
        <v>0.2891596666666667</v>
      </c>
      <c r="I7520" s="492">
        <f>I7518+(E7520-E7518)*(I7521-I7518)/(E7521-E7518)</f>
        <v>16.7</v>
      </c>
      <c r="J7520" s="493">
        <f>J7518+(E7520-E7518)*(J7521-J7518)/(E7521-E7518)</f>
        <v>0</v>
      </c>
      <c r="K7520" s="469">
        <f t="shared" si="644"/>
        <v>16.723747779485151</v>
      </c>
      <c r="L7520" s="469">
        <f t="shared" si="645"/>
        <v>2.3747779485152165E-2</v>
      </c>
    </row>
    <row r="7521" spans="1:12">
      <c r="A7521" s="480" t="s">
        <v>126</v>
      </c>
      <c r="B7521" s="480">
        <f t="shared" si="641"/>
        <v>9</v>
      </c>
      <c r="C7521" s="480">
        <f t="shared" si="642"/>
        <v>6</v>
      </c>
      <c r="D7521" s="480">
        <f>D7518</f>
        <v>114</v>
      </c>
      <c r="E7521" s="480">
        <f t="shared" si="643"/>
        <v>114</v>
      </c>
      <c r="F7521" s="484">
        <v>4.8472</v>
      </c>
      <c r="G7521" s="480">
        <v>15</v>
      </c>
      <c r="H7521" s="482">
        <v>0.28618300000000002</v>
      </c>
      <c r="I7521" s="483">
        <v>16.899999999999999</v>
      </c>
      <c r="J7521" s="493">
        <v>0</v>
      </c>
      <c r="K7521" s="469">
        <f t="shared" si="644"/>
        <v>16.937414172050751</v>
      </c>
      <c r="L7521" s="469">
        <f t="shared" si="645"/>
        <v>3.741417205075237E-2</v>
      </c>
    </row>
    <row r="7522" spans="1:12">
      <c r="A7522" s="480" t="s">
        <v>126</v>
      </c>
      <c r="B7522" s="480">
        <f t="shared" si="641"/>
        <v>10</v>
      </c>
      <c r="C7522" s="480">
        <f t="shared" si="642"/>
        <v>0</v>
      </c>
      <c r="D7522" s="480">
        <v>120</v>
      </c>
      <c r="E7522" s="480">
        <v>12</v>
      </c>
      <c r="F7522" s="484">
        <v>3.5062000000000002</v>
      </c>
      <c r="G7522" s="480">
        <v>15</v>
      </c>
      <c r="H7522" s="482">
        <v>0.50895599999999996</v>
      </c>
      <c r="I7522" s="483">
        <v>6.9</v>
      </c>
      <c r="J7522" s="484">
        <v>0.47410000000000002</v>
      </c>
      <c r="K7522" s="469">
        <f t="shared" si="644"/>
        <v>6.8890041575303176</v>
      </c>
      <c r="L7522" s="469">
        <f t="shared" si="645"/>
        <v>-1.0995842469682771E-2</v>
      </c>
    </row>
    <row r="7523" spans="1:12">
      <c r="A7523" s="98" t="s">
        <v>126</v>
      </c>
      <c r="B7523" s="98">
        <f t="shared" si="641"/>
        <v>10</v>
      </c>
      <c r="C7523" s="98">
        <f t="shared" si="642"/>
        <v>0</v>
      </c>
      <c r="D7523" s="98">
        <f>D7522</f>
        <v>120</v>
      </c>
      <c r="E7523" s="98">
        <f>E7522+1</f>
        <v>13</v>
      </c>
      <c r="F7523" s="397">
        <f>F7522+(E7523-E7522)*(F7525-F7522)/(E7525-E7522)</f>
        <v>3.5217666666666667</v>
      </c>
      <c r="G7523" s="98">
        <v>15</v>
      </c>
      <c r="H7523" s="491">
        <f>H7522+(E7523-E7522)*(H7525-H7522)/(E7525-E7522)</f>
        <v>0.50711933333333326</v>
      </c>
      <c r="I7523" s="492">
        <f>I7522+(E7523-E7522)*(I7525-I7522)/(E7525-E7522)</f>
        <v>6.9666666666666668</v>
      </c>
      <c r="J7523" s="397">
        <f>J7522+(E7523-E7522)*(J7525-J7522)/(E7525-E7522)</f>
        <v>0.46933333333333332</v>
      </c>
      <c r="K7523" s="469">
        <f t="shared" si="644"/>
        <v>6.9446507659604126</v>
      </c>
      <c r="L7523" s="469">
        <f t="shared" si="645"/>
        <v>-2.2015900706254143E-2</v>
      </c>
    </row>
    <row r="7524" spans="1:12">
      <c r="A7524" s="98" t="s">
        <v>126</v>
      </c>
      <c r="B7524" s="98">
        <f t="shared" si="641"/>
        <v>10</v>
      </c>
      <c r="C7524" s="98">
        <f t="shared" si="642"/>
        <v>0</v>
      </c>
      <c r="D7524" s="98">
        <f>D7522</f>
        <v>120</v>
      </c>
      <c r="E7524" s="98">
        <f t="shared" ref="E7524:E7587" si="646">E7523+1</f>
        <v>14</v>
      </c>
      <c r="F7524" s="397">
        <f>F7522+(E7524-E7522)*(F7525-F7522)/(E7525-E7522)</f>
        <v>3.5373333333333337</v>
      </c>
      <c r="G7524" s="98">
        <v>15</v>
      </c>
      <c r="H7524" s="491">
        <f>H7522+(E7524-E7522)*(H7525-H7522)/(E7525-E7522)</f>
        <v>0.50528266666666666</v>
      </c>
      <c r="I7524" s="492">
        <f>I7522+(E7524-E7522)*(I7525-I7522)/(E7525-E7522)</f>
        <v>7.0333333333333332</v>
      </c>
      <c r="J7524" s="397">
        <f>J7522+(E7524-E7522)*(J7525-J7522)/(E7525-E7522)</f>
        <v>0.46456666666666668</v>
      </c>
      <c r="K7524" s="469">
        <f t="shared" si="644"/>
        <v>7.0007019173426368</v>
      </c>
      <c r="L7524" s="469">
        <f t="shared" si="645"/>
        <v>-3.2631415990696411E-2</v>
      </c>
    </row>
    <row r="7525" spans="1:12">
      <c r="A7525" s="480" t="s">
        <v>126</v>
      </c>
      <c r="B7525" s="480">
        <f t="shared" si="641"/>
        <v>10</v>
      </c>
      <c r="C7525" s="480">
        <f t="shared" si="642"/>
        <v>0</v>
      </c>
      <c r="D7525" s="480">
        <f>D7522</f>
        <v>120</v>
      </c>
      <c r="E7525" s="480">
        <f t="shared" si="646"/>
        <v>15</v>
      </c>
      <c r="F7525" s="484">
        <v>3.5529000000000002</v>
      </c>
      <c r="G7525" s="480">
        <v>15</v>
      </c>
      <c r="H7525" s="482">
        <v>0.50344599999999995</v>
      </c>
      <c r="I7525" s="483">
        <v>7.1</v>
      </c>
      <c r="J7525" s="484">
        <v>0.45979999999999999</v>
      </c>
      <c r="K7525" s="469">
        <f t="shared" si="644"/>
        <v>7.0571620392256582</v>
      </c>
      <c r="L7525" s="469">
        <f t="shared" si="645"/>
        <v>-4.2837960774341433E-2</v>
      </c>
    </row>
    <row r="7526" spans="1:12">
      <c r="A7526" s="98" t="s">
        <v>126</v>
      </c>
      <c r="B7526" s="98">
        <f t="shared" si="641"/>
        <v>10</v>
      </c>
      <c r="C7526" s="98">
        <f t="shared" si="642"/>
        <v>0</v>
      </c>
      <c r="D7526" s="98">
        <f>D7525</f>
        <v>120</v>
      </c>
      <c r="E7526" s="98">
        <f t="shared" si="646"/>
        <v>16</v>
      </c>
      <c r="F7526" s="397">
        <f>F7525+(E7526-E7525)*(F7528-F7525)/(E7528-E7525)</f>
        <v>3.5682666666666667</v>
      </c>
      <c r="G7526" s="98">
        <v>15</v>
      </c>
      <c r="H7526" s="491">
        <f>H7525+(E7526-E7525)*(H7528-H7525)/(E7528-E7525)</f>
        <v>0.50161933333333331</v>
      </c>
      <c r="I7526" s="492">
        <f>I7525+(E7526-E7525)*(I7528-I7525)/(E7528-E7525)</f>
        <v>7.1333333333333329</v>
      </c>
      <c r="J7526" s="397">
        <f>J7525+(E7526-E7525)*(J7528-J7525)/(E7528-E7525)</f>
        <v>0.45500000000000002</v>
      </c>
      <c r="K7526" s="469">
        <f t="shared" si="644"/>
        <v>7.1134950938892576</v>
      </c>
      <c r="L7526" s="469">
        <f t="shared" si="645"/>
        <v>-1.9838239444075256E-2</v>
      </c>
    </row>
    <row r="7527" spans="1:12">
      <c r="A7527" s="98" t="s">
        <v>126</v>
      </c>
      <c r="B7527" s="98">
        <f t="shared" si="641"/>
        <v>10</v>
      </c>
      <c r="C7527" s="98">
        <f t="shared" si="642"/>
        <v>0</v>
      </c>
      <c r="D7527" s="98">
        <f>D7525</f>
        <v>120</v>
      </c>
      <c r="E7527" s="98">
        <f t="shared" si="646"/>
        <v>17</v>
      </c>
      <c r="F7527" s="397">
        <f>F7525+(E7527-E7525)*(F7528-F7525)/(E7528-E7525)</f>
        <v>3.5836333333333337</v>
      </c>
      <c r="G7527" s="98">
        <v>15</v>
      </c>
      <c r="H7527" s="491">
        <f>H7525+(E7527-E7525)*(H7528-H7525)/(E7528-E7525)</f>
        <v>0.49979266666666666</v>
      </c>
      <c r="I7527" s="492">
        <f>I7525+(E7527-E7525)*(I7528-I7525)/(E7528-E7525)</f>
        <v>7.166666666666667</v>
      </c>
      <c r="J7527" s="397">
        <f>J7525+(E7527-E7525)*(J7528-J7525)/(E7528-E7525)</f>
        <v>0.45019999999999999</v>
      </c>
      <c r="K7527" s="469">
        <f t="shared" si="644"/>
        <v>7.1702399261560466</v>
      </c>
      <c r="L7527" s="469">
        <f t="shared" si="645"/>
        <v>3.5732594893795877E-3</v>
      </c>
    </row>
    <row r="7528" spans="1:12">
      <c r="A7528" s="480" t="s">
        <v>126</v>
      </c>
      <c r="B7528" s="480">
        <f t="shared" si="641"/>
        <v>10</v>
      </c>
      <c r="C7528" s="480">
        <f t="shared" si="642"/>
        <v>0</v>
      </c>
      <c r="D7528" s="480">
        <f>D7525</f>
        <v>120</v>
      </c>
      <c r="E7528" s="480">
        <f t="shared" si="646"/>
        <v>18</v>
      </c>
      <c r="F7528" s="484">
        <v>3.5990000000000002</v>
      </c>
      <c r="G7528" s="480">
        <v>15</v>
      </c>
      <c r="H7528" s="482">
        <v>0.49796600000000002</v>
      </c>
      <c r="I7528" s="483">
        <v>7.2</v>
      </c>
      <c r="J7528" s="484">
        <v>0.44540000000000002</v>
      </c>
      <c r="K7528" s="469">
        <f t="shared" si="644"/>
        <v>7.2274010675427638</v>
      </c>
      <c r="L7528" s="469">
        <f t="shared" si="645"/>
        <v>2.7401067542763613E-2</v>
      </c>
    </row>
    <row r="7529" spans="1:12">
      <c r="A7529" s="98" t="s">
        <v>126</v>
      </c>
      <c r="B7529" s="98">
        <f t="shared" si="641"/>
        <v>10</v>
      </c>
      <c r="C7529" s="98">
        <f t="shared" si="642"/>
        <v>0</v>
      </c>
      <c r="D7529" s="98">
        <f>D7528</f>
        <v>120</v>
      </c>
      <c r="E7529" s="98">
        <f t="shared" si="646"/>
        <v>19</v>
      </c>
      <c r="F7529" s="397">
        <f>F7528+(E7529-E7528)*(F7531-F7528)/(E7531-E7528)</f>
        <v>3.6141666666666667</v>
      </c>
      <c r="G7529" s="98">
        <v>15</v>
      </c>
      <c r="H7529" s="491">
        <f>H7528+(E7529-E7528)*(H7531-H7528)/(E7531-E7528)</f>
        <v>0.496147</v>
      </c>
      <c r="I7529" s="492">
        <f>I7528+(E7529-E7528)*(I7531-I7528)/(E7531-E7528)</f>
        <v>7.2666666666666666</v>
      </c>
      <c r="J7529" s="397">
        <f>J7528+(E7529-E7528)*(J7531-J7528)/(E7531-E7528)</f>
        <v>0.44059999999999999</v>
      </c>
      <c r="K7529" s="469">
        <f t="shared" si="644"/>
        <v>7.2844674394215154</v>
      </c>
      <c r="L7529" s="469">
        <f t="shared" si="645"/>
        <v>1.7800772754848815E-2</v>
      </c>
    </row>
    <row r="7530" spans="1:12">
      <c r="A7530" s="98" t="s">
        <v>126</v>
      </c>
      <c r="B7530" s="98">
        <f t="shared" si="641"/>
        <v>10</v>
      </c>
      <c r="C7530" s="98">
        <f t="shared" si="642"/>
        <v>0</v>
      </c>
      <c r="D7530" s="98">
        <f>D7528</f>
        <v>120</v>
      </c>
      <c r="E7530" s="98">
        <f t="shared" si="646"/>
        <v>20</v>
      </c>
      <c r="F7530" s="397">
        <f>F7528+(E7530-E7528)*(F7531-F7528)/(E7531-E7528)</f>
        <v>3.6293333333333333</v>
      </c>
      <c r="G7530" s="98">
        <v>15</v>
      </c>
      <c r="H7530" s="491">
        <f>H7528+(E7530-E7528)*(H7531-H7528)/(E7531-E7528)</f>
        <v>0.49432799999999999</v>
      </c>
      <c r="I7530" s="492">
        <f>I7528+(E7530-E7528)*(I7531-I7528)/(E7531-E7528)</f>
        <v>7.3333333333333339</v>
      </c>
      <c r="J7530" s="397">
        <f>J7528+(E7530-E7528)*(J7531-J7528)/(E7531-E7528)</f>
        <v>0.43580000000000002</v>
      </c>
      <c r="K7530" s="469">
        <f t="shared" si="644"/>
        <v>7.34195379046571</v>
      </c>
      <c r="L7530" s="469">
        <f t="shared" si="645"/>
        <v>8.6204571323760248E-3</v>
      </c>
    </row>
    <row r="7531" spans="1:12">
      <c r="A7531" s="480" t="s">
        <v>126</v>
      </c>
      <c r="B7531" s="480">
        <f t="shared" si="641"/>
        <v>10</v>
      </c>
      <c r="C7531" s="480">
        <f t="shared" si="642"/>
        <v>0</v>
      </c>
      <c r="D7531" s="480">
        <f>D7528</f>
        <v>120</v>
      </c>
      <c r="E7531" s="480">
        <f t="shared" si="646"/>
        <v>21</v>
      </c>
      <c r="F7531" s="484">
        <v>3.6444999999999999</v>
      </c>
      <c r="G7531" s="480">
        <v>15</v>
      </c>
      <c r="H7531" s="482">
        <v>0.49250899999999997</v>
      </c>
      <c r="I7531" s="483">
        <v>7.4</v>
      </c>
      <c r="J7531" s="484">
        <v>0.43099999999999999</v>
      </c>
      <c r="K7531" s="469">
        <f t="shared" si="644"/>
        <v>7.3998647740447385</v>
      </c>
      <c r="L7531" s="469">
        <f t="shared" si="645"/>
        <v>-1.3522595526183068E-4</v>
      </c>
    </row>
    <row r="7532" spans="1:12">
      <c r="A7532" s="98" t="s">
        <v>126</v>
      </c>
      <c r="B7532" s="98">
        <f t="shared" si="641"/>
        <v>10</v>
      </c>
      <c r="C7532" s="98">
        <f t="shared" si="642"/>
        <v>0</v>
      </c>
      <c r="D7532" s="98">
        <f>D7531</f>
        <v>120</v>
      </c>
      <c r="E7532" s="98">
        <f t="shared" si="646"/>
        <v>22</v>
      </c>
      <c r="F7532" s="397">
        <f>F7531+(E7532-E7531)*(F7534-F7531)/(E7534-E7531)</f>
        <v>3.6594666666666664</v>
      </c>
      <c r="G7532" s="98">
        <v>15</v>
      </c>
      <c r="H7532" s="491">
        <f>H7531+(E7532-E7531)*(H7534-H7531)/(E7534-E7531)</f>
        <v>0.49069566666666664</v>
      </c>
      <c r="I7532" s="492">
        <f>I7531+(E7532-E7531)*(I7534-I7531)/(E7534-E7531)</f>
        <v>7.4666666666666668</v>
      </c>
      <c r="J7532" s="397">
        <f>J7531+(E7532-E7531)*(J7534-J7531)/(E7534-E7531)</f>
        <v>0.42623333333333335</v>
      </c>
      <c r="K7532" s="469">
        <f t="shared" si="644"/>
        <v>7.4577113988507469</v>
      </c>
      <c r="L7532" s="469">
        <f t="shared" si="645"/>
        <v>-8.9552678159199317E-3</v>
      </c>
    </row>
    <row r="7533" spans="1:12">
      <c r="A7533" s="98" t="s">
        <v>126</v>
      </c>
      <c r="B7533" s="98">
        <f t="shared" si="641"/>
        <v>10</v>
      </c>
      <c r="C7533" s="98">
        <f t="shared" si="642"/>
        <v>0</v>
      </c>
      <c r="D7533" s="98">
        <f>D7531</f>
        <v>120</v>
      </c>
      <c r="E7533" s="98">
        <f t="shared" si="646"/>
        <v>23</v>
      </c>
      <c r="F7533" s="397">
        <f>F7531+(E7533-E7531)*(F7534-F7531)/(E7534-E7531)</f>
        <v>3.6744333333333334</v>
      </c>
      <c r="G7533" s="98">
        <v>15</v>
      </c>
      <c r="H7533" s="491">
        <f>H7531+(E7533-E7531)*(H7534-H7531)/(E7534-E7531)</f>
        <v>0.48888233333333331</v>
      </c>
      <c r="I7533" s="492">
        <f>I7531+(E7533-E7531)*(I7534-I7531)/(E7534-E7531)</f>
        <v>7.5333333333333332</v>
      </c>
      <c r="J7533" s="397">
        <f>J7531+(E7533-E7531)*(J7534-J7531)/(E7534-E7531)</f>
        <v>0.42146666666666666</v>
      </c>
      <c r="K7533" s="469">
        <f t="shared" si="644"/>
        <v>7.5159871461912795</v>
      </c>
      <c r="L7533" s="469">
        <f t="shared" si="645"/>
        <v>-1.7346187142053715E-2</v>
      </c>
    </row>
    <row r="7534" spans="1:12">
      <c r="A7534" s="480" t="s">
        <v>126</v>
      </c>
      <c r="B7534" s="480">
        <f t="shared" si="641"/>
        <v>10</v>
      </c>
      <c r="C7534" s="480">
        <f t="shared" si="642"/>
        <v>0</v>
      </c>
      <c r="D7534" s="480">
        <f>D7531</f>
        <v>120</v>
      </c>
      <c r="E7534" s="480">
        <f t="shared" si="646"/>
        <v>24</v>
      </c>
      <c r="F7534" s="484">
        <v>3.6894</v>
      </c>
      <c r="G7534" s="480">
        <v>15</v>
      </c>
      <c r="H7534" s="482">
        <v>0.48706899999999997</v>
      </c>
      <c r="I7534" s="483">
        <v>7.6</v>
      </c>
      <c r="J7534" s="484">
        <v>0.41670000000000001</v>
      </c>
      <c r="K7534" s="469">
        <f t="shared" si="644"/>
        <v>7.5746968088710229</v>
      </c>
      <c r="L7534" s="469">
        <f t="shared" si="645"/>
        <v>-2.5303191128976721E-2</v>
      </c>
    </row>
    <row r="7535" spans="1:12">
      <c r="A7535" s="98" t="s">
        <v>126</v>
      </c>
      <c r="B7535" s="98">
        <f t="shared" si="641"/>
        <v>10</v>
      </c>
      <c r="C7535" s="98">
        <f t="shared" si="642"/>
        <v>0</v>
      </c>
      <c r="D7535" s="98">
        <f>D7534</f>
        <v>120</v>
      </c>
      <c r="E7535" s="98">
        <f t="shared" si="646"/>
        <v>25</v>
      </c>
      <c r="F7535" s="397">
        <f>F7534+(E7535-E7534)*(F7537-F7534)/(E7537-E7534)</f>
        <v>3.7042000000000002</v>
      </c>
      <c r="G7535" s="98">
        <v>15</v>
      </c>
      <c r="H7535" s="491">
        <f>H7534+(E7535-E7534)*(H7537-H7534)/(E7537-E7534)</f>
        <v>0.48525933333333332</v>
      </c>
      <c r="I7535" s="492">
        <f>I7534+(E7535-E7534)*(I7537-I7534)/(E7537-E7534)</f>
        <v>7.6666666666666661</v>
      </c>
      <c r="J7535" s="397">
        <f>J7534+(E7535-E7534)*(J7537-J7534)/(E7537-E7534)</f>
        <v>0.41220000000000001</v>
      </c>
      <c r="K7535" s="469">
        <f t="shared" si="644"/>
        <v>7.6334441102970372</v>
      </c>
      <c r="L7535" s="469">
        <f t="shared" si="645"/>
        <v>-3.3222556369628897E-2</v>
      </c>
    </row>
    <row r="7536" spans="1:12">
      <c r="A7536" s="98" t="s">
        <v>126</v>
      </c>
      <c r="B7536" s="98">
        <f t="shared" si="641"/>
        <v>10</v>
      </c>
      <c r="C7536" s="98">
        <f t="shared" si="642"/>
        <v>0</v>
      </c>
      <c r="D7536" s="98">
        <f>D7534</f>
        <v>120</v>
      </c>
      <c r="E7536" s="98">
        <f t="shared" si="646"/>
        <v>26</v>
      </c>
      <c r="F7536" s="397">
        <f>F7534+(E7536-E7534)*(F7537-F7534)/(E7537-E7534)</f>
        <v>3.7189999999999999</v>
      </c>
      <c r="G7536" s="98">
        <v>15</v>
      </c>
      <c r="H7536" s="491">
        <f>H7534+(E7536-E7534)*(H7537-H7534)/(E7537-E7534)</f>
        <v>0.48344966666666667</v>
      </c>
      <c r="I7536" s="492">
        <f>I7534+(E7536-E7534)*(I7537-I7534)/(E7537-E7534)</f>
        <v>7.7333333333333334</v>
      </c>
      <c r="J7536" s="397">
        <f>J7534+(E7536-E7534)*(J7537-J7534)/(E7537-E7534)</f>
        <v>0.40770000000000001</v>
      </c>
      <c r="K7536" s="469">
        <f t="shared" si="644"/>
        <v>7.6926312218645299</v>
      </c>
      <c r="L7536" s="469">
        <f t="shared" si="645"/>
        <v>-4.0702111468803537E-2</v>
      </c>
    </row>
    <row r="7537" spans="1:12">
      <c r="A7537" s="480" t="s">
        <v>126</v>
      </c>
      <c r="B7537" s="480">
        <f t="shared" si="641"/>
        <v>10</v>
      </c>
      <c r="C7537" s="480">
        <f t="shared" si="642"/>
        <v>0</v>
      </c>
      <c r="D7537" s="480">
        <f>D7534</f>
        <v>120</v>
      </c>
      <c r="E7537" s="480">
        <f t="shared" si="646"/>
        <v>27</v>
      </c>
      <c r="F7537" s="484">
        <v>3.7338</v>
      </c>
      <c r="G7537" s="480">
        <v>15</v>
      </c>
      <c r="H7537" s="482">
        <v>0.48164000000000001</v>
      </c>
      <c r="I7537" s="483">
        <v>7.8</v>
      </c>
      <c r="J7537" s="484">
        <v>0.4032</v>
      </c>
      <c r="K7537" s="469">
        <f t="shared" si="644"/>
        <v>7.752263101071339</v>
      </c>
      <c r="L7537" s="469">
        <f t="shared" si="645"/>
        <v>-4.7736898928660843E-2</v>
      </c>
    </row>
    <row r="7538" spans="1:12">
      <c r="A7538" s="98" t="s">
        <v>126</v>
      </c>
      <c r="B7538" s="98">
        <f t="shared" si="641"/>
        <v>10</v>
      </c>
      <c r="C7538" s="98">
        <f t="shared" si="642"/>
        <v>0</v>
      </c>
      <c r="D7538" s="98">
        <f>D7537</f>
        <v>120</v>
      </c>
      <c r="E7538" s="98">
        <f t="shared" si="646"/>
        <v>28</v>
      </c>
      <c r="F7538" s="397">
        <f>F7537+(E7538-E7537)*(F7540-F7537)/(E7540-E7537)</f>
        <v>3.7484000000000002</v>
      </c>
      <c r="G7538" s="98">
        <v>15</v>
      </c>
      <c r="H7538" s="491">
        <f>H7537+(E7538-E7537)*(H7540-H7537)/(E7540-E7537)</f>
        <v>0.47983199999999998</v>
      </c>
      <c r="I7538" s="492">
        <f>I7537+(E7538-E7537)*(I7540-I7537)/(E7540-E7537)</f>
        <v>7.833333333333333</v>
      </c>
      <c r="J7538" s="397">
        <f>J7537+(E7538-E7537)*(J7540-J7537)/(E7540-E7537)</f>
        <v>0.39810000000000001</v>
      </c>
      <c r="K7538" s="469">
        <f t="shared" si="644"/>
        <v>7.8119008319578525</v>
      </c>
      <c r="L7538" s="469">
        <f t="shared" si="645"/>
        <v>-2.1432501375480584E-2</v>
      </c>
    </row>
    <row r="7539" spans="1:12">
      <c r="A7539" s="98" t="s">
        <v>126</v>
      </c>
      <c r="B7539" s="98">
        <f t="shared" si="641"/>
        <v>10</v>
      </c>
      <c r="C7539" s="98">
        <f t="shared" si="642"/>
        <v>0</v>
      </c>
      <c r="D7539" s="98">
        <f>D7537</f>
        <v>120</v>
      </c>
      <c r="E7539" s="98">
        <f t="shared" si="646"/>
        <v>29</v>
      </c>
      <c r="F7539" s="397">
        <f>F7537+(E7539-E7537)*(F7540-F7537)/(E7540-E7537)</f>
        <v>3.7629999999999999</v>
      </c>
      <c r="G7539" s="98">
        <v>15</v>
      </c>
      <c r="H7539" s="491">
        <f>H7537+(E7539-E7537)*(H7540-H7537)/(E7540-E7537)</f>
        <v>0.478024</v>
      </c>
      <c r="I7539" s="492">
        <f>I7537+(E7539-E7537)*(I7540-I7537)/(E7540-E7537)</f>
        <v>7.8666666666666671</v>
      </c>
      <c r="J7539" s="397">
        <f>J7537+(E7539-E7537)*(J7540-J7537)/(E7540-E7537)</f>
        <v>0.39300000000000002</v>
      </c>
      <c r="K7539" s="469">
        <f t="shared" si="644"/>
        <v>7.8719896908941811</v>
      </c>
      <c r="L7539" s="469">
        <f t="shared" si="645"/>
        <v>5.3230242275139616E-3</v>
      </c>
    </row>
    <row r="7540" spans="1:12">
      <c r="A7540" s="480" t="s">
        <v>126</v>
      </c>
      <c r="B7540" s="480">
        <f t="shared" si="641"/>
        <v>10</v>
      </c>
      <c r="C7540" s="480">
        <f t="shared" si="642"/>
        <v>0</v>
      </c>
      <c r="D7540" s="480">
        <f>D7537</f>
        <v>120</v>
      </c>
      <c r="E7540" s="480">
        <f t="shared" si="646"/>
        <v>30</v>
      </c>
      <c r="F7540" s="484">
        <v>3.7776000000000001</v>
      </c>
      <c r="G7540" s="480">
        <v>15</v>
      </c>
      <c r="H7540" s="482">
        <v>0.47621599999999997</v>
      </c>
      <c r="I7540" s="483">
        <v>7.9</v>
      </c>
      <c r="J7540" s="484">
        <v>0.38790000000000002</v>
      </c>
      <c r="K7540" s="469">
        <f t="shared" si="644"/>
        <v>7.932534816133856</v>
      </c>
      <c r="L7540" s="469">
        <f t="shared" si="645"/>
        <v>3.2534816133855671E-2</v>
      </c>
    </row>
    <row r="7541" spans="1:12">
      <c r="A7541" s="98" t="s">
        <v>126</v>
      </c>
      <c r="B7541" s="98">
        <f t="shared" si="641"/>
        <v>10</v>
      </c>
      <c r="C7541" s="98">
        <f t="shared" si="642"/>
        <v>0</v>
      </c>
      <c r="D7541" s="98">
        <f>D7540</f>
        <v>120</v>
      </c>
      <c r="E7541" s="98">
        <f t="shared" si="646"/>
        <v>31</v>
      </c>
      <c r="F7541" s="397">
        <f>F7540+(E7541-E7540)*(F7543-F7540)/(E7543-E7540)</f>
        <v>3.7920666666666669</v>
      </c>
      <c r="G7541" s="98">
        <v>15</v>
      </c>
      <c r="H7541" s="491">
        <f>H7540+(E7541-E7540)*(H7543-H7540)/(E7543-E7540)</f>
        <v>0.474408</v>
      </c>
      <c r="I7541" s="492">
        <f>I7540+(E7541-E7540)*(I7543-I7540)/(E7543-E7540)</f>
        <v>7.9666666666666668</v>
      </c>
      <c r="J7541" s="397">
        <f>J7540+(E7541-E7540)*(J7543-J7540)/(E7543-E7540)</f>
        <v>0.38313333333333333</v>
      </c>
      <c r="K7541" s="469">
        <f t="shared" si="644"/>
        <v>7.9932603722253148</v>
      </c>
      <c r="L7541" s="469">
        <f t="shared" si="645"/>
        <v>2.659370555864804E-2</v>
      </c>
    </row>
    <row r="7542" spans="1:12">
      <c r="A7542" s="98" t="s">
        <v>126</v>
      </c>
      <c r="B7542" s="98">
        <f t="shared" si="641"/>
        <v>10</v>
      </c>
      <c r="C7542" s="98">
        <f t="shared" si="642"/>
        <v>0</v>
      </c>
      <c r="D7542" s="98">
        <f>D7540</f>
        <v>120</v>
      </c>
      <c r="E7542" s="98">
        <f t="shared" si="646"/>
        <v>32</v>
      </c>
      <c r="F7542" s="397">
        <f>F7540+(E7542-E7540)*(F7543-F7540)/(E7543-E7540)</f>
        <v>3.8065333333333333</v>
      </c>
      <c r="G7542" s="98">
        <v>15</v>
      </c>
      <c r="H7542" s="491">
        <f>H7540+(E7542-E7540)*(H7543-H7540)/(E7543-E7540)</f>
        <v>0.47259999999999996</v>
      </c>
      <c r="I7542" s="492">
        <f>I7540+(E7542-E7540)*(I7543-I7540)/(E7543-E7540)</f>
        <v>8.0333333333333332</v>
      </c>
      <c r="J7542" s="397">
        <f>J7540+(E7542-E7540)*(J7543-J7540)/(E7543-E7540)</f>
        <v>0.37836666666666668</v>
      </c>
      <c r="K7542" s="469">
        <f t="shared" si="644"/>
        <v>8.0544505572012977</v>
      </c>
      <c r="L7542" s="469">
        <f t="shared" si="645"/>
        <v>2.1117223867964441E-2</v>
      </c>
    </row>
    <row r="7543" spans="1:12">
      <c r="A7543" s="480" t="s">
        <v>126</v>
      </c>
      <c r="B7543" s="480">
        <f t="shared" si="641"/>
        <v>10</v>
      </c>
      <c r="C7543" s="480">
        <f t="shared" si="642"/>
        <v>0</v>
      </c>
      <c r="D7543" s="480">
        <f>D7540</f>
        <v>120</v>
      </c>
      <c r="E7543" s="480">
        <f t="shared" si="646"/>
        <v>33</v>
      </c>
      <c r="F7543" s="484">
        <v>3.8210000000000002</v>
      </c>
      <c r="G7543" s="480">
        <v>15</v>
      </c>
      <c r="H7543" s="482">
        <v>0.47079199999999999</v>
      </c>
      <c r="I7543" s="483">
        <v>8.1</v>
      </c>
      <c r="J7543" s="484">
        <v>0.37359999999999999</v>
      </c>
      <c r="K7543" s="469">
        <f t="shared" si="644"/>
        <v>8.1161107240564849</v>
      </c>
      <c r="L7543" s="469">
        <f t="shared" si="645"/>
        <v>1.6110724056485282E-2</v>
      </c>
    </row>
    <row r="7544" spans="1:12">
      <c r="A7544" s="98" t="s">
        <v>126</v>
      </c>
      <c r="B7544" s="98">
        <f t="shared" si="641"/>
        <v>10</v>
      </c>
      <c r="C7544" s="98">
        <f t="shared" si="642"/>
        <v>0</v>
      </c>
      <c r="D7544" s="98">
        <f>D7543</f>
        <v>120</v>
      </c>
      <c r="E7544" s="98">
        <f t="shared" si="646"/>
        <v>34</v>
      </c>
      <c r="F7544" s="397">
        <f>F7543+(E7544-E7543)*(F7546-F7543)/(E7546-E7543)</f>
        <v>3.8353000000000002</v>
      </c>
      <c r="G7544" s="98">
        <v>15</v>
      </c>
      <c r="H7544" s="491">
        <f>H7543+(E7544-E7543)*(H7546-H7543)/(E7546-E7543)</f>
        <v>0.46898200000000001</v>
      </c>
      <c r="I7544" s="492">
        <f>I7543+(E7544-E7543)*(I7546-I7543)/(E7546-E7543)</f>
        <v>8.1666666666666661</v>
      </c>
      <c r="J7544" s="397">
        <f>J7543+(E7544-E7543)*(J7546-J7543)/(E7546-E7543)</f>
        <v>0.36880000000000002</v>
      </c>
      <c r="K7544" s="469">
        <f t="shared" si="644"/>
        <v>8.1779258052547856</v>
      </c>
      <c r="L7544" s="469">
        <f t="shared" si="645"/>
        <v>1.1259138588119555E-2</v>
      </c>
    </row>
    <row r="7545" spans="1:12">
      <c r="A7545" s="98" t="s">
        <v>126</v>
      </c>
      <c r="B7545" s="98">
        <f t="shared" si="641"/>
        <v>10</v>
      </c>
      <c r="C7545" s="98">
        <f t="shared" si="642"/>
        <v>0</v>
      </c>
      <c r="D7545" s="98">
        <f>D7543</f>
        <v>120</v>
      </c>
      <c r="E7545" s="98">
        <f t="shared" si="646"/>
        <v>35</v>
      </c>
      <c r="F7545" s="397">
        <f>F7543+(E7545-E7543)*(F7546-F7543)/(E7546-E7543)</f>
        <v>3.8496000000000001</v>
      </c>
      <c r="G7545" s="98">
        <v>15</v>
      </c>
      <c r="H7545" s="491">
        <f>H7543+(E7545-E7543)*(H7546-H7543)/(E7546-E7543)</f>
        <v>0.46717199999999998</v>
      </c>
      <c r="I7545" s="492">
        <f>I7543+(E7545-E7543)*(I7546-I7543)/(E7546-E7543)</f>
        <v>8.2333333333333343</v>
      </c>
      <c r="J7545" s="397">
        <f>J7543+(E7545-E7543)*(J7546-J7543)/(E7546-E7543)</f>
        <v>0.36399999999999999</v>
      </c>
      <c r="K7545" s="469">
        <f t="shared" si="644"/>
        <v>8.24021987619121</v>
      </c>
      <c r="L7545" s="469">
        <f t="shared" si="645"/>
        <v>6.8865428578757104E-3</v>
      </c>
    </row>
    <row r="7546" spans="1:12">
      <c r="A7546" s="480" t="s">
        <v>126</v>
      </c>
      <c r="B7546" s="480">
        <f t="shared" si="641"/>
        <v>10</v>
      </c>
      <c r="C7546" s="480">
        <f t="shared" si="642"/>
        <v>0</v>
      </c>
      <c r="D7546" s="480">
        <f>D7543</f>
        <v>120</v>
      </c>
      <c r="E7546" s="480">
        <f t="shared" si="646"/>
        <v>36</v>
      </c>
      <c r="F7546" s="484">
        <v>3.8639000000000001</v>
      </c>
      <c r="G7546" s="480">
        <v>15</v>
      </c>
      <c r="H7546" s="482">
        <v>0.465362</v>
      </c>
      <c r="I7546" s="483">
        <v>8.3000000000000007</v>
      </c>
      <c r="J7546" s="484">
        <v>0.35920000000000002</v>
      </c>
      <c r="K7546" s="469">
        <f t="shared" si="644"/>
        <v>8.3029985258787793</v>
      </c>
      <c r="L7546" s="469">
        <f t="shared" si="645"/>
        <v>2.9985258787785796E-3</v>
      </c>
    </row>
    <row r="7547" spans="1:12">
      <c r="A7547" s="98" t="s">
        <v>126</v>
      </c>
      <c r="B7547" s="98">
        <f t="shared" si="641"/>
        <v>10</v>
      </c>
      <c r="C7547" s="98">
        <f t="shared" si="642"/>
        <v>0</v>
      </c>
      <c r="D7547" s="98">
        <f>D7546</f>
        <v>120</v>
      </c>
      <c r="E7547" s="98">
        <f t="shared" si="646"/>
        <v>37</v>
      </c>
      <c r="F7547" s="397">
        <f>F7546+(E7547-E7546)*(F7549-F7546)/(E7549-E7546)</f>
        <v>3.8780333333333332</v>
      </c>
      <c r="G7547" s="98">
        <v>15</v>
      </c>
      <c r="H7547" s="491">
        <f>H7546+(E7547-E7546)*(H7549-H7546)/(E7549-E7546)</f>
        <v>0.46354866666666666</v>
      </c>
      <c r="I7547" s="492">
        <f>I7546+(E7547-E7546)*(I7549-I7546)/(E7549-E7546)</f>
        <v>8.3666666666666671</v>
      </c>
      <c r="J7547" s="397">
        <f>J7546+(E7547-E7546)*(J7549-J7546)/(E7549-E7546)</f>
        <v>0.35439999999999999</v>
      </c>
      <c r="K7547" s="469">
        <f t="shared" si="644"/>
        <v>8.3659680465050048</v>
      </c>
      <c r="L7547" s="469">
        <f t="shared" si="645"/>
        <v>-6.9862016166233332E-4</v>
      </c>
    </row>
    <row r="7548" spans="1:12">
      <c r="A7548" s="98" t="s">
        <v>126</v>
      </c>
      <c r="B7548" s="98">
        <f t="shared" si="641"/>
        <v>10</v>
      </c>
      <c r="C7548" s="98">
        <f t="shared" si="642"/>
        <v>0</v>
      </c>
      <c r="D7548" s="98">
        <f>D7546</f>
        <v>120</v>
      </c>
      <c r="E7548" s="98">
        <f t="shared" si="646"/>
        <v>38</v>
      </c>
      <c r="F7548" s="397">
        <f>F7546+(E7548-E7546)*(F7549-F7546)/(E7549-E7546)</f>
        <v>3.8921666666666668</v>
      </c>
      <c r="G7548" s="98">
        <v>15</v>
      </c>
      <c r="H7548" s="491">
        <f>H7546+(E7548-E7546)*(H7549-H7546)/(E7549-E7546)</f>
        <v>0.46173533333333333</v>
      </c>
      <c r="I7548" s="492">
        <f>I7546+(E7548-E7546)*(I7549-I7546)/(E7549-E7546)</f>
        <v>8.4333333333333336</v>
      </c>
      <c r="J7548" s="397">
        <f>J7546+(E7548-E7546)*(J7549-J7546)/(E7549-E7546)</f>
        <v>0.34960000000000002</v>
      </c>
      <c r="K7548" s="469">
        <f t="shared" si="644"/>
        <v>8.429432156661175</v>
      </c>
      <c r="L7548" s="469">
        <f t="shared" si="645"/>
        <v>-3.9011766721586127E-3</v>
      </c>
    </row>
    <row r="7549" spans="1:12">
      <c r="A7549" s="480" t="s">
        <v>126</v>
      </c>
      <c r="B7549" s="480">
        <f t="shared" ref="B7549:B7612" si="647">INT(D7549/12)</f>
        <v>10</v>
      </c>
      <c r="C7549" s="480">
        <f t="shared" ref="C7549:C7612" si="648">D7549-B7549*12</f>
        <v>0</v>
      </c>
      <c r="D7549" s="480">
        <f>D7546</f>
        <v>120</v>
      </c>
      <c r="E7549" s="480">
        <f t="shared" si="646"/>
        <v>39</v>
      </c>
      <c r="F7549" s="484">
        <v>3.9062999999999999</v>
      </c>
      <c r="G7549" s="480">
        <v>15</v>
      </c>
      <c r="H7549" s="482">
        <v>0.459922</v>
      </c>
      <c r="I7549" s="483">
        <v>8.5</v>
      </c>
      <c r="J7549" s="484">
        <v>0.3448</v>
      </c>
      <c r="K7549" s="469">
        <f t="shared" si="644"/>
        <v>8.4933967063980411</v>
      </c>
      <c r="L7549" s="469">
        <f t="shared" si="645"/>
        <v>-6.6032936019588817E-3</v>
      </c>
    </row>
    <row r="7550" spans="1:12">
      <c r="A7550" s="98" t="s">
        <v>126</v>
      </c>
      <c r="B7550" s="98">
        <f t="shared" si="647"/>
        <v>10</v>
      </c>
      <c r="C7550" s="98">
        <f t="shared" si="648"/>
        <v>0</v>
      </c>
      <c r="D7550" s="98">
        <f>D7549</f>
        <v>120</v>
      </c>
      <c r="E7550" s="98">
        <f t="shared" si="646"/>
        <v>40</v>
      </c>
      <c r="F7550" s="397">
        <f>F7549+(E7550-E7549)*(F7552-F7549)/(E7552-E7549)</f>
        <v>3.9202666666666666</v>
      </c>
      <c r="G7550" s="98">
        <v>15</v>
      </c>
      <c r="H7550" s="491">
        <f>H7549+(E7550-E7549)*(H7552-H7549)/(E7552-E7549)</f>
        <v>0.45810333333333331</v>
      </c>
      <c r="I7550" s="492">
        <f>I7549+(E7550-E7549)*(I7552-I7549)/(E7552-E7549)</f>
        <v>8.5666666666666664</v>
      </c>
      <c r="J7550" s="397">
        <f>J7549+(E7550-E7549)*(J7552-J7549)/(E7552-E7549)</f>
        <v>0.34003333333333335</v>
      </c>
      <c r="K7550" s="469">
        <f t="shared" si="644"/>
        <v>8.5576034519140514</v>
      </c>
      <c r="L7550" s="469">
        <f t="shared" si="645"/>
        <v>-9.0632147526150675E-3</v>
      </c>
    </row>
    <row r="7551" spans="1:12">
      <c r="A7551" s="98" t="s">
        <v>126</v>
      </c>
      <c r="B7551" s="98">
        <f t="shared" si="647"/>
        <v>10</v>
      </c>
      <c r="C7551" s="98">
        <f t="shared" si="648"/>
        <v>0</v>
      </c>
      <c r="D7551" s="98">
        <f>D7549</f>
        <v>120</v>
      </c>
      <c r="E7551" s="98">
        <f t="shared" si="646"/>
        <v>41</v>
      </c>
      <c r="F7551" s="397">
        <f>F7549+(E7551-E7549)*(F7552-F7549)/(E7552-E7549)</f>
        <v>3.9342333333333332</v>
      </c>
      <c r="G7551" s="98">
        <v>15</v>
      </c>
      <c r="H7551" s="491">
        <f>H7549+(E7551-E7549)*(H7552-H7549)/(E7552-E7549)</f>
        <v>0.45628466666666667</v>
      </c>
      <c r="I7551" s="492">
        <f>I7549+(E7551-E7549)*(I7552-I7549)/(E7552-E7549)</f>
        <v>8.6333333333333329</v>
      </c>
      <c r="J7551" s="397">
        <f>J7549+(E7551-E7549)*(J7552-J7549)/(E7552-E7549)</f>
        <v>0.33526666666666666</v>
      </c>
      <c r="K7551" s="469">
        <f t="shared" si="644"/>
        <v>8.622322029960829</v>
      </c>
      <c r="L7551" s="469">
        <f t="shared" si="645"/>
        <v>-1.1011303372503889E-2</v>
      </c>
    </row>
    <row r="7552" spans="1:12">
      <c r="A7552" s="480" t="s">
        <v>126</v>
      </c>
      <c r="B7552" s="480">
        <f t="shared" si="647"/>
        <v>10</v>
      </c>
      <c r="C7552" s="480">
        <f t="shared" si="648"/>
        <v>0</v>
      </c>
      <c r="D7552" s="480">
        <f>D7549</f>
        <v>120</v>
      </c>
      <c r="E7552" s="480">
        <f t="shared" si="646"/>
        <v>42</v>
      </c>
      <c r="F7552" s="484">
        <v>3.9481999999999999</v>
      </c>
      <c r="G7552" s="480">
        <v>15</v>
      </c>
      <c r="H7552" s="482">
        <v>0.45446599999999998</v>
      </c>
      <c r="I7552" s="483">
        <v>8.6999999999999993</v>
      </c>
      <c r="J7552" s="484">
        <v>0.33050000000000002</v>
      </c>
      <c r="K7552" s="469">
        <f t="shared" si="644"/>
        <v>8.6875585852406996</v>
      </c>
      <c r="L7552" s="469">
        <f t="shared" si="645"/>
        <v>-1.2441414759299718E-2</v>
      </c>
    </row>
    <row r="7553" spans="1:12">
      <c r="A7553" s="98" t="s">
        <v>126</v>
      </c>
      <c r="B7553" s="98">
        <f t="shared" si="647"/>
        <v>10</v>
      </c>
      <c r="C7553" s="98">
        <f t="shared" si="648"/>
        <v>0</v>
      </c>
      <c r="D7553" s="98">
        <f>D7552</f>
        <v>120</v>
      </c>
      <c r="E7553" s="98">
        <f t="shared" si="646"/>
        <v>43</v>
      </c>
      <c r="F7553" s="397">
        <f>F7552+(E7553-E7552)*(F7555-F7552)/(E7555-E7552)</f>
        <v>3.9620333333333333</v>
      </c>
      <c r="G7553" s="98">
        <v>15</v>
      </c>
      <c r="H7553" s="491">
        <f>H7552+(E7553-E7552)*(H7555-H7552)/(E7555-E7552)</f>
        <v>0.45264066666666664</v>
      </c>
      <c r="I7553" s="492">
        <f>I7552+(E7553-E7552)*(I7555-I7552)/(E7555-E7552)</f>
        <v>8.7666666666666657</v>
      </c>
      <c r="J7553" s="397">
        <f>J7552+(E7553-E7552)*(J7555-J7552)/(E7555-E7552)</f>
        <v>0.32569999999999999</v>
      </c>
      <c r="K7553" s="469">
        <f t="shared" si="644"/>
        <v>8.7531537157509796</v>
      </c>
      <c r="L7553" s="469">
        <f t="shared" si="645"/>
        <v>-1.3512950915686162E-2</v>
      </c>
    </row>
    <row r="7554" spans="1:12">
      <c r="A7554" s="98" t="s">
        <v>126</v>
      </c>
      <c r="B7554" s="98">
        <f t="shared" si="647"/>
        <v>10</v>
      </c>
      <c r="C7554" s="98">
        <f t="shared" si="648"/>
        <v>0</v>
      </c>
      <c r="D7554" s="98">
        <f>D7552</f>
        <v>120</v>
      </c>
      <c r="E7554" s="98">
        <f t="shared" si="646"/>
        <v>44</v>
      </c>
      <c r="F7554" s="397">
        <f>F7552+(E7554-E7552)*(F7555-F7552)/(E7555-E7552)</f>
        <v>3.9758666666666667</v>
      </c>
      <c r="G7554" s="98">
        <v>15</v>
      </c>
      <c r="H7554" s="491">
        <f>H7552+(E7554-E7552)*(H7555-H7552)/(E7555-E7552)</f>
        <v>0.45081533333333335</v>
      </c>
      <c r="I7554" s="492">
        <f>I7552+(E7554-E7552)*(I7555-I7552)/(E7555-E7552)</f>
        <v>8.8333333333333339</v>
      </c>
      <c r="J7554" s="397">
        <f>J7552+(E7554-E7552)*(J7555-J7552)/(E7555-E7552)</f>
        <v>0.32090000000000002</v>
      </c>
      <c r="K7554" s="469">
        <f t="shared" si="644"/>
        <v>8.8192800304041707</v>
      </c>
      <c r="L7554" s="469">
        <f t="shared" si="645"/>
        <v>-1.4053302929163181E-2</v>
      </c>
    </row>
    <row r="7555" spans="1:12">
      <c r="A7555" s="480" t="s">
        <v>126</v>
      </c>
      <c r="B7555" s="480">
        <f t="shared" si="647"/>
        <v>10</v>
      </c>
      <c r="C7555" s="480">
        <f t="shared" si="648"/>
        <v>0</v>
      </c>
      <c r="D7555" s="480">
        <f>D7552</f>
        <v>120</v>
      </c>
      <c r="E7555" s="480">
        <f t="shared" si="646"/>
        <v>45</v>
      </c>
      <c r="F7555" s="484">
        <v>3.9897</v>
      </c>
      <c r="G7555" s="480">
        <v>15</v>
      </c>
      <c r="H7555" s="482">
        <v>0.44899</v>
      </c>
      <c r="I7555" s="483">
        <v>8.9</v>
      </c>
      <c r="J7555" s="484">
        <v>0.31609999999999999</v>
      </c>
      <c r="K7555" s="469">
        <f t="shared" si="644"/>
        <v>8.8859440076616405</v>
      </c>
      <c r="L7555" s="469">
        <f t="shared" si="645"/>
        <v>-1.4055992338359857E-2</v>
      </c>
    </row>
    <row r="7556" spans="1:12">
      <c r="A7556" s="98" t="s">
        <v>126</v>
      </c>
      <c r="B7556" s="98">
        <f t="shared" si="647"/>
        <v>10</v>
      </c>
      <c r="C7556" s="98">
        <f t="shared" si="648"/>
        <v>0</v>
      </c>
      <c r="D7556" s="98">
        <f>D7555</f>
        <v>120</v>
      </c>
      <c r="E7556" s="98">
        <f t="shared" si="646"/>
        <v>46</v>
      </c>
      <c r="F7556" s="397">
        <f>F7555+(E7556-E7555)*(F7558-F7555)/(E7558-E7555)</f>
        <v>4.0034000000000001</v>
      </c>
      <c r="G7556" s="98">
        <v>15</v>
      </c>
      <c r="H7556" s="491">
        <f>H7555+(E7556-E7555)*(H7558-H7555)/(E7558-E7555)</f>
        <v>0.44715633333333332</v>
      </c>
      <c r="I7556" s="492">
        <f>I7555+(E7556-E7555)*(I7558-I7555)/(E7558-E7555)</f>
        <v>8.9666666666666668</v>
      </c>
      <c r="J7556" s="397">
        <f>J7555+(E7556-E7555)*(J7558-J7555)/(E7558-E7555)</f>
        <v>0.31130000000000002</v>
      </c>
      <c r="K7556" s="469">
        <f t="shared" si="644"/>
        <v>8.9530209046947782</v>
      </c>
      <c r="L7556" s="469">
        <f t="shared" si="645"/>
        <v>-1.3645761971888604E-2</v>
      </c>
    </row>
    <row r="7557" spans="1:12">
      <c r="A7557" s="98" t="s">
        <v>126</v>
      </c>
      <c r="B7557" s="98">
        <f t="shared" si="647"/>
        <v>10</v>
      </c>
      <c r="C7557" s="98">
        <f t="shared" si="648"/>
        <v>0</v>
      </c>
      <c r="D7557" s="98">
        <f>D7555</f>
        <v>120</v>
      </c>
      <c r="E7557" s="98">
        <f t="shared" si="646"/>
        <v>47</v>
      </c>
      <c r="F7557" s="397">
        <f>F7555+(E7557-E7555)*(F7558-F7555)/(E7558-E7555)</f>
        <v>4.0171000000000001</v>
      </c>
      <c r="G7557" s="98">
        <v>15</v>
      </c>
      <c r="H7557" s="491">
        <f>H7555+(E7557-E7555)*(H7558-H7555)/(E7558-E7555)</f>
        <v>0.4453226666666667</v>
      </c>
      <c r="I7557" s="492">
        <f>I7555+(E7557-E7555)*(I7558-I7555)/(E7558-E7555)</f>
        <v>9.0333333333333332</v>
      </c>
      <c r="J7557" s="397">
        <f>J7555+(E7557-E7555)*(J7558-J7555)/(E7558-E7555)</f>
        <v>0.30649999999999999</v>
      </c>
      <c r="K7557" s="469">
        <f t="shared" si="644"/>
        <v>9.020650195214257</v>
      </c>
      <c r="L7557" s="469">
        <f t="shared" si="645"/>
        <v>-1.2683138119076176E-2</v>
      </c>
    </row>
    <row r="7558" spans="1:12">
      <c r="A7558" s="480" t="s">
        <v>126</v>
      </c>
      <c r="B7558" s="480">
        <f t="shared" si="647"/>
        <v>10</v>
      </c>
      <c r="C7558" s="480">
        <f t="shared" si="648"/>
        <v>0</v>
      </c>
      <c r="D7558" s="480">
        <f>D7555</f>
        <v>120</v>
      </c>
      <c r="E7558" s="480">
        <f t="shared" si="646"/>
        <v>48</v>
      </c>
      <c r="F7558" s="484">
        <v>4.0308000000000002</v>
      </c>
      <c r="G7558" s="480">
        <v>15</v>
      </c>
      <c r="H7558" s="482">
        <v>0.44348900000000002</v>
      </c>
      <c r="I7558" s="483">
        <v>9.1</v>
      </c>
      <c r="J7558" s="484">
        <v>0.30170000000000002</v>
      </c>
      <c r="K7558" s="469">
        <f t="shared" si="644"/>
        <v>9.0888387310621006</v>
      </c>
      <c r="L7558" s="469">
        <f t="shared" si="645"/>
        <v>-1.1161268937899038E-2</v>
      </c>
    </row>
    <row r="7559" spans="1:12">
      <c r="A7559" s="98" t="s">
        <v>126</v>
      </c>
      <c r="B7559" s="98">
        <f t="shared" si="647"/>
        <v>10</v>
      </c>
      <c r="C7559" s="98">
        <f t="shared" si="648"/>
        <v>0</v>
      </c>
      <c r="D7559" s="98">
        <f>D7558</f>
        <v>120</v>
      </c>
      <c r="E7559" s="98">
        <f t="shared" si="646"/>
        <v>49</v>
      </c>
      <c r="F7559" s="397">
        <f>F7558+(E7559-E7558)*(F7561-F7558)/(E7561-E7558)</f>
        <v>4.0443333333333333</v>
      </c>
      <c r="G7559" s="98">
        <v>15</v>
      </c>
      <c r="H7559" s="491">
        <f>H7558+(E7559-E7558)*(H7561-H7558)/(E7561-E7558)</f>
        <v>0.44164533333333333</v>
      </c>
      <c r="I7559" s="492">
        <f>I7558+(E7559-E7558)*(I7561-I7558)/(E7561-E7558)</f>
        <v>9.1666666666666661</v>
      </c>
      <c r="J7559" s="397">
        <f>J7558+(E7559-E7558)*(J7561-J7558)/(E7561-E7558)</f>
        <v>0.29693333333333333</v>
      </c>
      <c r="K7559" s="469">
        <f t="shared" si="644"/>
        <v>9.1574234529064054</v>
      </c>
      <c r="L7559" s="469">
        <f t="shared" si="645"/>
        <v>-9.2432137602607156E-3</v>
      </c>
    </row>
    <row r="7560" spans="1:12">
      <c r="A7560" s="98" t="s">
        <v>126</v>
      </c>
      <c r="B7560" s="98">
        <f t="shared" si="647"/>
        <v>10</v>
      </c>
      <c r="C7560" s="98">
        <f t="shared" si="648"/>
        <v>0</v>
      </c>
      <c r="D7560" s="98">
        <f>D7558</f>
        <v>120</v>
      </c>
      <c r="E7560" s="98">
        <f t="shared" si="646"/>
        <v>50</v>
      </c>
      <c r="F7560" s="397">
        <f>F7558+(E7560-E7558)*(F7561-F7558)/(E7561-E7558)</f>
        <v>4.0578666666666665</v>
      </c>
      <c r="G7560" s="98">
        <v>15</v>
      </c>
      <c r="H7560" s="491">
        <f>H7558+(E7560-E7558)*(H7561-H7558)/(E7561-E7558)</f>
        <v>0.4398016666666667</v>
      </c>
      <c r="I7560" s="492">
        <f>I7558+(E7560-E7558)*(I7561-I7558)/(E7561-E7558)</f>
        <v>9.2333333333333343</v>
      </c>
      <c r="J7560" s="397">
        <f>J7558+(E7560-E7558)*(J7561-J7558)/(E7561-E7558)</f>
        <v>0.29216666666666669</v>
      </c>
      <c r="K7560" s="469">
        <f t="shared" si="644"/>
        <v>9.2265831946976089</v>
      </c>
      <c r="L7560" s="469">
        <f t="shared" si="645"/>
        <v>-6.7501386357253779E-3</v>
      </c>
    </row>
    <row r="7561" spans="1:12">
      <c r="A7561" s="480" t="s">
        <v>126</v>
      </c>
      <c r="B7561" s="480">
        <f t="shared" si="647"/>
        <v>10</v>
      </c>
      <c r="C7561" s="480">
        <f t="shared" si="648"/>
        <v>0</v>
      </c>
      <c r="D7561" s="480">
        <f>D7558</f>
        <v>120</v>
      </c>
      <c r="E7561" s="480">
        <f t="shared" si="646"/>
        <v>51</v>
      </c>
      <c r="F7561" s="484">
        <v>4.0713999999999997</v>
      </c>
      <c r="G7561" s="480">
        <v>15</v>
      </c>
      <c r="H7561" s="482">
        <v>0.43795800000000001</v>
      </c>
      <c r="I7561" s="483">
        <v>9.3000000000000007</v>
      </c>
      <c r="J7561" s="484">
        <v>0.28739999999999999</v>
      </c>
      <c r="K7561" s="469">
        <f t="shared" si="644"/>
        <v>9.2963252183999376</v>
      </c>
      <c r="L7561" s="469">
        <f t="shared" si="645"/>
        <v>-3.6747816000630706E-3</v>
      </c>
    </row>
    <row r="7562" spans="1:12">
      <c r="A7562" s="98" t="s">
        <v>126</v>
      </c>
      <c r="B7562" s="98">
        <f t="shared" si="647"/>
        <v>10</v>
      </c>
      <c r="C7562" s="98">
        <f t="shared" si="648"/>
        <v>0</v>
      </c>
      <c r="D7562" s="98">
        <f>D7561</f>
        <v>120</v>
      </c>
      <c r="E7562" s="98">
        <f t="shared" si="646"/>
        <v>52</v>
      </c>
      <c r="F7562" s="397">
        <f>F7561+(E7562-E7561)*(F7564-F7561)/(E7564-E7561)</f>
        <v>4.0848333333333331</v>
      </c>
      <c r="G7562" s="98">
        <v>15</v>
      </c>
      <c r="H7562" s="491">
        <f>H7561+(E7562-E7561)*(H7564-H7561)/(E7564-E7561)</f>
        <v>0.43610266666666669</v>
      </c>
      <c r="I7562" s="492">
        <f>I7561+(E7562-E7561)*(I7564-I7561)/(E7564-E7561)</f>
        <v>9.3666666666666671</v>
      </c>
      <c r="J7562" s="397">
        <f>J7561+(E7562-E7561)*(J7564-J7561)/(E7564-E7561)</f>
        <v>0.28260000000000002</v>
      </c>
      <c r="K7562" s="469">
        <f t="shared" si="644"/>
        <v>9.3666781828132208</v>
      </c>
      <c r="L7562" s="469">
        <f t="shared" si="645"/>
        <v>1.1516146553702811E-5</v>
      </c>
    </row>
    <row r="7563" spans="1:12">
      <c r="A7563" s="98" t="s">
        <v>126</v>
      </c>
      <c r="B7563" s="98">
        <f t="shared" si="647"/>
        <v>10</v>
      </c>
      <c r="C7563" s="98">
        <f t="shared" si="648"/>
        <v>0</v>
      </c>
      <c r="D7563" s="98">
        <f>D7561</f>
        <v>120</v>
      </c>
      <c r="E7563" s="98">
        <f t="shared" si="646"/>
        <v>53</v>
      </c>
      <c r="F7563" s="397">
        <f>F7561+(E7563-E7561)*(F7564-F7561)/(E7564-E7561)</f>
        <v>4.0982666666666665</v>
      </c>
      <c r="G7563" s="98">
        <v>15</v>
      </c>
      <c r="H7563" s="491">
        <f>H7561+(E7563-E7561)*(H7564-H7561)/(E7564-E7561)</f>
        <v>0.43424733333333332</v>
      </c>
      <c r="I7563" s="492">
        <f>I7561+(E7563-E7561)*(I7564-I7561)/(E7564-E7561)</f>
        <v>9.4333333333333336</v>
      </c>
      <c r="J7563" s="397">
        <f>J7561+(E7563-E7561)*(J7564-J7561)/(E7564-E7561)</f>
        <v>0.27779999999999999</v>
      </c>
      <c r="K7563" s="469">
        <f t="shared" ref="K7563:K7626" si="649">F7563/H7563</f>
        <v>9.4376323170666172</v>
      </c>
      <c r="L7563" s="469">
        <f t="shared" ref="L7563:L7626" si="650">K7563-I7563</f>
        <v>4.2989837332836345E-3</v>
      </c>
    </row>
    <row r="7564" spans="1:12">
      <c r="A7564" s="480" t="s">
        <v>126</v>
      </c>
      <c r="B7564" s="480">
        <f t="shared" si="647"/>
        <v>10</v>
      </c>
      <c r="C7564" s="480">
        <f t="shared" si="648"/>
        <v>0</v>
      </c>
      <c r="D7564" s="480">
        <f>D7561</f>
        <v>120</v>
      </c>
      <c r="E7564" s="480">
        <f t="shared" si="646"/>
        <v>54</v>
      </c>
      <c r="F7564" s="484">
        <v>4.1116999999999999</v>
      </c>
      <c r="G7564" s="480">
        <v>15</v>
      </c>
      <c r="H7564" s="482">
        <v>0.432392</v>
      </c>
      <c r="I7564" s="483">
        <v>9.5</v>
      </c>
      <c r="J7564" s="484">
        <v>0.27300000000000002</v>
      </c>
      <c r="K7564" s="469">
        <f t="shared" si="649"/>
        <v>9.5091953597661387</v>
      </c>
      <c r="L7564" s="469">
        <f t="shared" si="650"/>
        <v>9.1953597661387221E-3</v>
      </c>
    </row>
    <row r="7565" spans="1:12">
      <c r="A7565" s="98" t="s">
        <v>126</v>
      </c>
      <c r="B7565" s="98">
        <f t="shared" si="647"/>
        <v>10</v>
      </c>
      <c r="C7565" s="98">
        <f t="shared" si="648"/>
        <v>0</v>
      </c>
      <c r="D7565" s="98">
        <f>D7564</f>
        <v>120</v>
      </c>
      <c r="E7565" s="98">
        <f t="shared" si="646"/>
        <v>55</v>
      </c>
      <c r="F7565" s="397">
        <f>F7564+(E7565-E7564)*(F7567-F7564)/(E7567-E7564)</f>
        <v>4.125</v>
      </c>
      <c r="G7565" s="98">
        <v>15</v>
      </c>
      <c r="H7565" s="491">
        <f>H7564+(E7565-E7564)*(H7567-H7564)/(E7567-E7564)</f>
        <v>0.43052400000000002</v>
      </c>
      <c r="I7565" s="492">
        <f>I7564+(E7565-E7564)*(I7567-I7564)/(E7567-E7564)</f>
        <v>9.5666666666666664</v>
      </c>
      <c r="J7565" s="397">
        <f>J7564+(E7565-E7564)*(J7567-J7564)/(E7567-E7564)</f>
        <v>0.26819999999999999</v>
      </c>
      <c r="K7565" s="469">
        <f t="shared" si="649"/>
        <v>9.5813473813306569</v>
      </c>
      <c r="L7565" s="469">
        <f t="shared" si="650"/>
        <v>1.4680714663990457E-2</v>
      </c>
    </row>
    <row r="7566" spans="1:12">
      <c r="A7566" s="98" t="s">
        <v>126</v>
      </c>
      <c r="B7566" s="98">
        <f t="shared" si="647"/>
        <v>10</v>
      </c>
      <c r="C7566" s="98">
        <f t="shared" si="648"/>
        <v>0</v>
      </c>
      <c r="D7566" s="98">
        <f>D7564</f>
        <v>120</v>
      </c>
      <c r="E7566" s="98">
        <f t="shared" si="646"/>
        <v>56</v>
      </c>
      <c r="F7566" s="397">
        <f>F7564+(E7566-E7564)*(F7567-F7564)/(E7567-E7564)</f>
        <v>4.1383000000000001</v>
      </c>
      <c r="G7566" s="98">
        <v>15</v>
      </c>
      <c r="H7566" s="491">
        <f>H7564+(E7566-E7564)*(H7567-H7564)/(E7567-E7564)</f>
        <v>0.42865599999999998</v>
      </c>
      <c r="I7566" s="492">
        <f>I7564+(E7566-E7564)*(I7567-I7564)/(E7567-E7564)</f>
        <v>9.6333333333333329</v>
      </c>
      <c r="J7566" s="397">
        <f>J7564+(E7566-E7564)*(J7567-J7564)/(E7567-E7564)</f>
        <v>0.26340000000000002</v>
      </c>
      <c r="K7566" s="469">
        <f t="shared" si="649"/>
        <v>9.6541282520249343</v>
      </c>
      <c r="L7566" s="469">
        <f t="shared" si="650"/>
        <v>2.0794918691601438E-2</v>
      </c>
    </row>
    <row r="7567" spans="1:12">
      <c r="A7567" s="480" t="s">
        <v>126</v>
      </c>
      <c r="B7567" s="480">
        <f t="shared" si="647"/>
        <v>10</v>
      </c>
      <c r="C7567" s="480">
        <f t="shared" si="648"/>
        <v>0</v>
      </c>
      <c r="D7567" s="480">
        <f>D7564</f>
        <v>120</v>
      </c>
      <c r="E7567" s="480">
        <f t="shared" si="646"/>
        <v>57</v>
      </c>
      <c r="F7567" s="484">
        <v>4.1516000000000002</v>
      </c>
      <c r="G7567" s="480">
        <v>15</v>
      </c>
      <c r="H7567" s="482">
        <v>0.426788</v>
      </c>
      <c r="I7567" s="483">
        <v>9.6999999999999993</v>
      </c>
      <c r="J7567" s="484">
        <v>0.2586</v>
      </c>
      <c r="K7567" s="469">
        <f t="shared" si="649"/>
        <v>9.727546229041117</v>
      </c>
      <c r="L7567" s="469">
        <f t="shared" si="650"/>
        <v>2.7546229041117698E-2</v>
      </c>
    </row>
    <row r="7568" spans="1:12">
      <c r="A7568" s="98" t="s">
        <v>126</v>
      </c>
      <c r="B7568" s="98">
        <f t="shared" si="647"/>
        <v>10</v>
      </c>
      <c r="C7568" s="98">
        <f t="shared" si="648"/>
        <v>0</v>
      </c>
      <c r="D7568" s="98">
        <f>D7567</f>
        <v>120</v>
      </c>
      <c r="E7568" s="98">
        <f t="shared" si="646"/>
        <v>58</v>
      </c>
      <c r="F7568" s="397">
        <f>F7567+(E7568-E7567)*(F7570-F7567)/(E7570-E7567)</f>
        <v>4.1647666666666669</v>
      </c>
      <c r="G7568" s="98">
        <v>15</v>
      </c>
      <c r="H7568" s="491">
        <f>H7567+(E7568-E7567)*(H7570-H7567)/(E7570-E7567)</f>
        <v>0.42490533333333336</v>
      </c>
      <c r="I7568" s="492">
        <f>I7567+(E7568-E7567)*(I7570-I7567)/(E7570-E7567)</f>
        <v>9.7999999999999989</v>
      </c>
      <c r="J7568" s="397">
        <f>J7567+(E7568-E7567)*(J7570-J7567)/(E7570-E7567)</f>
        <v>0.25380000000000003</v>
      </c>
      <c r="K7568" s="469">
        <f t="shared" si="649"/>
        <v>9.8016342463733093</v>
      </c>
      <c r="L7568" s="469">
        <f t="shared" si="650"/>
        <v>1.634246373310333E-3</v>
      </c>
    </row>
    <row r="7569" spans="1:12">
      <c r="A7569" s="98" t="s">
        <v>126</v>
      </c>
      <c r="B7569" s="98">
        <f t="shared" si="647"/>
        <v>10</v>
      </c>
      <c r="C7569" s="98">
        <f t="shared" si="648"/>
        <v>0</v>
      </c>
      <c r="D7569" s="98">
        <f>D7567</f>
        <v>120</v>
      </c>
      <c r="E7569" s="98">
        <f t="shared" si="646"/>
        <v>59</v>
      </c>
      <c r="F7569" s="397">
        <f>F7567+(E7569-E7567)*(F7570-F7567)/(E7570-E7567)</f>
        <v>4.1779333333333328</v>
      </c>
      <c r="G7569" s="98">
        <v>15</v>
      </c>
      <c r="H7569" s="491">
        <f>H7567+(E7569-E7567)*(H7570-H7567)/(E7570-E7567)</f>
        <v>0.42302266666666666</v>
      </c>
      <c r="I7569" s="492">
        <f>I7567+(E7569-E7567)*(I7570-I7567)/(E7570-E7567)</f>
        <v>9.9</v>
      </c>
      <c r="J7569" s="397">
        <f>J7567+(E7569-E7567)*(J7570-J7567)/(E7570-E7567)</f>
        <v>0.249</v>
      </c>
      <c r="K7569" s="469">
        <f t="shared" si="649"/>
        <v>9.8763817226500059</v>
      </c>
      <c r="L7569" s="469">
        <f t="shared" si="650"/>
        <v>-2.3618277349994443E-2</v>
      </c>
    </row>
    <row r="7570" spans="1:12">
      <c r="A7570" s="480" t="s">
        <v>126</v>
      </c>
      <c r="B7570" s="480">
        <f t="shared" si="647"/>
        <v>10</v>
      </c>
      <c r="C7570" s="480">
        <f t="shared" si="648"/>
        <v>0</v>
      </c>
      <c r="D7570" s="480">
        <f>D7567</f>
        <v>120</v>
      </c>
      <c r="E7570" s="480">
        <f t="shared" si="646"/>
        <v>60</v>
      </c>
      <c r="F7570" s="484">
        <v>4.1910999999999996</v>
      </c>
      <c r="G7570" s="480">
        <v>15</v>
      </c>
      <c r="H7570" s="482">
        <v>0.42114000000000001</v>
      </c>
      <c r="I7570" s="483">
        <v>10</v>
      </c>
      <c r="J7570" s="484">
        <v>0.2442</v>
      </c>
      <c r="K7570" s="469">
        <f t="shared" si="649"/>
        <v>9.95179750201833</v>
      </c>
      <c r="L7570" s="469">
        <f t="shared" si="650"/>
        <v>-4.8202497981669978E-2</v>
      </c>
    </row>
    <row r="7571" spans="1:12">
      <c r="A7571" s="98" t="s">
        <v>126</v>
      </c>
      <c r="B7571" s="98">
        <f t="shared" si="647"/>
        <v>10</v>
      </c>
      <c r="C7571" s="98">
        <f t="shared" si="648"/>
        <v>0</v>
      </c>
      <c r="D7571" s="98">
        <f>D7570</f>
        <v>120</v>
      </c>
      <c r="E7571" s="98">
        <f t="shared" si="646"/>
        <v>61</v>
      </c>
      <c r="F7571" s="397">
        <f>F7570+(E7571-E7570)*(F7573-F7570)/(E7573-E7570)</f>
        <v>4.2041333333333331</v>
      </c>
      <c r="G7571" s="98">
        <v>15</v>
      </c>
      <c r="H7571" s="491">
        <f>H7570+(E7571-E7570)*(H7573-H7570)/(E7573-E7570)</f>
        <v>0.41924100000000003</v>
      </c>
      <c r="I7571" s="492">
        <f>I7570+(E7571-E7570)*(I7573-I7570)/(E7573-E7570)</f>
        <v>10.066666666666666</v>
      </c>
      <c r="J7571" s="397">
        <f>J7570+(E7571-E7570)*(J7573-J7570)/(E7573-E7570)</f>
        <v>0.23943333333333333</v>
      </c>
      <c r="K7571" s="469">
        <f t="shared" si="649"/>
        <v>10.027963231967609</v>
      </c>
      <c r="L7571" s="469">
        <f t="shared" si="650"/>
        <v>-3.8703434699057127E-2</v>
      </c>
    </row>
    <row r="7572" spans="1:12">
      <c r="A7572" s="98" t="s">
        <v>126</v>
      </c>
      <c r="B7572" s="98">
        <f t="shared" si="647"/>
        <v>10</v>
      </c>
      <c r="C7572" s="98">
        <f t="shared" si="648"/>
        <v>0</v>
      </c>
      <c r="D7572" s="98">
        <f>D7570</f>
        <v>120</v>
      </c>
      <c r="E7572" s="98">
        <f t="shared" si="646"/>
        <v>62</v>
      </c>
      <c r="F7572" s="397">
        <f>F7570+(E7572-E7570)*(F7573-F7570)/(E7573-E7570)</f>
        <v>4.2171666666666665</v>
      </c>
      <c r="G7572" s="98">
        <v>15</v>
      </c>
      <c r="H7572" s="491">
        <f>H7570+(E7572-E7570)*(H7573-H7570)/(E7573-E7570)</f>
        <v>0.41734199999999999</v>
      </c>
      <c r="I7572" s="492">
        <f>I7570+(E7572-E7570)*(I7573-I7570)/(E7573-E7570)</f>
        <v>10.133333333333333</v>
      </c>
      <c r="J7572" s="397">
        <f>J7570+(E7572-E7570)*(J7573-J7570)/(E7573-E7570)</f>
        <v>0.23466666666666666</v>
      </c>
      <c r="K7572" s="469">
        <f t="shared" si="649"/>
        <v>10.104822104333296</v>
      </c>
      <c r="L7572" s="469">
        <f t="shared" si="650"/>
        <v>-2.8511229000036664E-2</v>
      </c>
    </row>
    <row r="7573" spans="1:12">
      <c r="A7573" s="480" t="s">
        <v>126</v>
      </c>
      <c r="B7573" s="480">
        <f t="shared" si="647"/>
        <v>10</v>
      </c>
      <c r="C7573" s="480">
        <f t="shared" si="648"/>
        <v>0</v>
      </c>
      <c r="D7573" s="480">
        <f>D7570</f>
        <v>120</v>
      </c>
      <c r="E7573" s="480">
        <f t="shared" si="646"/>
        <v>63</v>
      </c>
      <c r="F7573" s="484">
        <v>4.2302</v>
      </c>
      <c r="G7573" s="480">
        <v>15</v>
      </c>
      <c r="H7573" s="482">
        <v>0.41544300000000001</v>
      </c>
      <c r="I7573" s="483">
        <v>10.199999999999999</v>
      </c>
      <c r="J7573" s="484">
        <v>0.22989999999999999</v>
      </c>
      <c r="K7573" s="469">
        <f t="shared" si="649"/>
        <v>10.182383624227631</v>
      </c>
      <c r="L7573" s="469">
        <f t="shared" si="650"/>
        <v>-1.7616375772368187E-2</v>
      </c>
    </row>
    <row r="7574" spans="1:12">
      <c r="A7574" s="98" t="s">
        <v>126</v>
      </c>
      <c r="B7574" s="98">
        <f t="shared" si="647"/>
        <v>10</v>
      </c>
      <c r="C7574" s="98">
        <f t="shared" si="648"/>
        <v>0</v>
      </c>
      <c r="D7574" s="98">
        <f>D7573</f>
        <v>120</v>
      </c>
      <c r="E7574" s="98">
        <f t="shared" si="646"/>
        <v>64</v>
      </c>
      <c r="F7574" s="397">
        <f>F7573+(E7574-E7573)*(F7576-F7573)/(E7576-E7573)</f>
        <v>4.2431000000000001</v>
      </c>
      <c r="G7574" s="98">
        <v>15</v>
      </c>
      <c r="H7574" s="491">
        <f>H7573+(E7574-E7573)*(H7576-H7573)/(E7576-E7573)</f>
        <v>0.41352666666666665</v>
      </c>
      <c r="I7574" s="492">
        <f>I7573+(E7574-E7573)*(I7576-I7573)/(E7576-E7573)</f>
        <v>10.266666666666666</v>
      </c>
      <c r="J7574" s="397">
        <f>J7573+(E7574-E7573)*(J7576-J7573)/(E7576-E7573)</f>
        <v>0.22509999999999999</v>
      </c>
      <c r="K7574" s="469">
        <f t="shared" si="649"/>
        <v>10.260765125989456</v>
      </c>
      <c r="L7574" s="469">
        <f t="shared" si="650"/>
        <v>-5.9015406772093826E-3</v>
      </c>
    </row>
    <row r="7575" spans="1:12">
      <c r="A7575" s="98" t="s">
        <v>126</v>
      </c>
      <c r="B7575" s="98">
        <f t="shared" si="647"/>
        <v>10</v>
      </c>
      <c r="C7575" s="98">
        <f t="shared" si="648"/>
        <v>0</v>
      </c>
      <c r="D7575" s="98">
        <f>D7573</f>
        <v>120</v>
      </c>
      <c r="E7575" s="98">
        <f t="shared" si="646"/>
        <v>65</v>
      </c>
      <c r="F7575" s="397">
        <f>F7573+(E7575-E7573)*(F7576-F7573)/(E7576-E7573)</f>
        <v>4.2560000000000002</v>
      </c>
      <c r="G7575" s="98">
        <v>15</v>
      </c>
      <c r="H7575" s="491">
        <f>H7573+(E7575-E7573)*(H7576-H7573)/(E7576-E7573)</f>
        <v>0.41161033333333336</v>
      </c>
      <c r="I7575" s="492">
        <f>I7573+(E7575-E7573)*(I7576-I7573)/(E7576-E7573)</f>
        <v>10.333333333333334</v>
      </c>
      <c r="J7575" s="397">
        <f>J7573+(E7575-E7573)*(J7576-J7573)/(E7576-E7573)</f>
        <v>0.2203</v>
      </c>
      <c r="K7575" s="469">
        <f t="shared" si="649"/>
        <v>10.339876468925707</v>
      </c>
      <c r="L7575" s="469">
        <f t="shared" si="650"/>
        <v>6.5431355923735168E-3</v>
      </c>
    </row>
    <row r="7576" spans="1:12">
      <c r="A7576" s="480" t="s">
        <v>126</v>
      </c>
      <c r="B7576" s="480">
        <f t="shared" si="647"/>
        <v>10</v>
      </c>
      <c r="C7576" s="480">
        <f t="shared" si="648"/>
        <v>0</v>
      </c>
      <c r="D7576" s="480">
        <f>D7573</f>
        <v>120</v>
      </c>
      <c r="E7576" s="480">
        <f t="shared" si="646"/>
        <v>66</v>
      </c>
      <c r="F7576" s="484">
        <v>4.2689000000000004</v>
      </c>
      <c r="G7576" s="480">
        <v>15</v>
      </c>
      <c r="H7576" s="482">
        <v>0.409694</v>
      </c>
      <c r="I7576" s="483">
        <v>10.4</v>
      </c>
      <c r="J7576" s="484">
        <v>0.2155</v>
      </c>
      <c r="K7576" s="469">
        <f t="shared" si="649"/>
        <v>10.419727894477342</v>
      </c>
      <c r="L7576" s="469">
        <f t="shared" si="650"/>
        <v>1.9727894477341579E-2</v>
      </c>
    </row>
    <row r="7577" spans="1:12">
      <c r="A7577" s="98" t="s">
        <v>126</v>
      </c>
      <c r="B7577" s="98">
        <f t="shared" si="647"/>
        <v>10</v>
      </c>
      <c r="C7577" s="98">
        <f t="shared" si="648"/>
        <v>0</v>
      </c>
      <c r="D7577" s="98">
        <f>D7576</f>
        <v>120</v>
      </c>
      <c r="E7577" s="98">
        <f t="shared" si="646"/>
        <v>67</v>
      </c>
      <c r="F7577" s="397">
        <f>F7576+(E7577-E7576)*(F7579-F7576)/(E7579-E7576)</f>
        <v>4.2817333333333334</v>
      </c>
      <c r="G7577" s="98">
        <v>15</v>
      </c>
      <c r="H7577" s="491">
        <f>H7576+(E7577-E7576)*(H7579-H7576)/(E7579-E7576)</f>
        <v>0.40775833333333333</v>
      </c>
      <c r="I7577" s="492">
        <f>I7576+(E7577-E7576)*(I7579-I7576)/(E7579-E7576)</f>
        <v>10.5</v>
      </c>
      <c r="J7577" s="397">
        <f>J7576+(E7577-E7576)*(J7579-J7576)/(E7579-E7576)</f>
        <v>0.2107</v>
      </c>
      <c r="K7577" s="469">
        <f t="shared" si="649"/>
        <v>10.500664200609021</v>
      </c>
      <c r="L7577" s="469">
        <f t="shared" si="650"/>
        <v>6.6420060902139255E-4</v>
      </c>
    </row>
    <row r="7578" spans="1:12">
      <c r="A7578" s="98" t="s">
        <v>126</v>
      </c>
      <c r="B7578" s="98">
        <f t="shared" si="647"/>
        <v>10</v>
      </c>
      <c r="C7578" s="98">
        <f t="shared" si="648"/>
        <v>0</v>
      </c>
      <c r="D7578" s="98">
        <f>D7576</f>
        <v>120</v>
      </c>
      <c r="E7578" s="98">
        <f t="shared" si="646"/>
        <v>68</v>
      </c>
      <c r="F7578" s="397">
        <f>F7576+(E7578-E7576)*(F7579-F7576)/(E7579-E7576)</f>
        <v>4.2945666666666673</v>
      </c>
      <c r="G7578" s="98">
        <v>15</v>
      </c>
      <c r="H7578" s="491">
        <f>H7576+(E7578-E7576)*(H7579-H7576)/(E7579-E7576)</f>
        <v>0.40582266666666666</v>
      </c>
      <c r="I7578" s="492">
        <f>I7576+(E7578-E7576)*(I7579-I7576)/(E7579-E7576)</f>
        <v>10.6</v>
      </c>
      <c r="J7578" s="397">
        <f>J7576+(E7578-E7576)*(J7579-J7576)/(E7579-E7576)</f>
        <v>0.2059</v>
      </c>
      <c r="K7578" s="469">
        <f t="shared" si="649"/>
        <v>10.582372596240724</v>
      </c>
      <c r="L7578" s="469">
        <f t="shared" si="650"/>
        <v>-1.762740375927585E-2</v>
      </c>
    </row>
    <row r="7579" spans="1:12">
      <c r="A7579" s="480" t="s">
        <v>126</v>
      </c>
      <c r="B7579" s="480">
        <f t="shared" si="647"/>
        <v>10</v>
      </c>
      <c r="C7579" s="480">
        <f t="shared" si="648"/>
        <v>0</v>
      </c>
      <c r="D7579" s="480">
        <f>D7576</f>
        <v>120</v>
      </c>
      <c r="E7579" s="480">
        <f t="shared" si="646"/>
        <v>69</v>
      </c>
      <c r="F7579" s="484">
        <v>4.3074000000000003</v>
      </c>
      <c r="G7579" s="480">
        <v>15</v>
      </c>
      <c r="H7579" s="482">
        <v>0.403887</v>
      </c>
      <c r="I7579" s="483">
        <v>10.7</v>
      </c>
      <c r="J7579" s="484">
        <v>0.2011</v>
      </c>
      <c r="K7579" s="469">
        <f t="shared" si="649"/>
        <v>10.664864182308419</v>
      </c>
      <c r="L7579" s="469">
        <f t="shared" si="650"/>
        <v>-3.5135817691580584E-2</v>
      </c>
    </row>
    <row r="7580" spans="1:12">
      <c r="A7580" s="98" t="s">
        <v>126</v>
      </c>
      <c r="B7580" s="98">
        <f t="shared" si="647"/>
        <v>10</v>
      </c>
      <c r="C7580" s="98">
        <f t="shared" si="648"/>
        <v>0</v>
      </c>
      <c r="D7580" s="98">
        <f>D7579</f>
        <v>120</v>
      </c>
      <c r="E7580" s="98">
        <f t="shared" si="646"/>
        <v>70</v>
      </c>
      <c r="F7580" s="397">
        <f>F7579+(E7580-E7579)*(F7582-F7579)/(E7582-E7579)</f>
        <v>4.3200666666666665</v>
      </c>
      <c r="G7580" s="98">
        <v>15</v>
      </c>
      <c r="H7580" s="491">
        <f>H7579+(E7580-E7579)*(H7582-H7579)/(E7582-E7579)</f>
        <v>0.40193099999999998</v>
      </c>
      <c r="I7580" s="492">
        <f>I7579+(E7580-E7579)*(I7582-I7579)/(E7582-E7579)</f>
        <v>10.766666666666666</v>
      </c>
      <c r="J7580" s="397">
        <f>J7579+(E7580-E7579)*(J7582-J7579)/(E7582-E7579)</f>
        <v>0.19633333333333333</v>
      </c>
      <c r="K7580" s="469">
        <f t="shared" si="649"/>
        <v>10.748279348113648</v>
      </c>
      <c r="L7580" s="469">
        <f t="shared" si="650"/>
        <v>-1.8387318553017451E-2</v>
      </c>
    </row>
    <row r="7581" spans="1:12">
      <c r="A7581" s="98" t="s">
        <v>126</v>
      </c>
      <c r="B7581" s="98">
        <f t="shared" si="647"/>
        <v>10</v>
      </c>
      <c r="C7581" s="98">
        <f t="shared" si="648"/>
        <v>0</v>
      </c>
      <c r="D7581" s="98">
        <f>D7579</f>
        <v>120</v>
      </c>
      <c r="E7581" s="98">
        <f t="shared" si="646"/>
        <v>71</v>
      </c>
      <c r="F7581" s="397">
        <f>F7579+(E7581-E7579)*(F7582-F7579)/(E7582-E7579)</f>
        <v>4.3327333333333335</v>
      </c>
      <c r="G7581" s="98">
        <v>15</v>
      </c>
      <c r="H7581" s="491">
        <f>H7579+(E7581-E7579)*(H7582-H7579)/(E7582-E7579)</f>
        <v>0.39997500000000002</v>
      </c>
      <c r="I7581" s="492">
        <f>I7579+(E7581-E7579)*(I7582-I7579)/(E7582-E7579)</f>
        <v>10.833333333333334</v>
      </c>
      <c r="J7581" s="397">
        <f>J7579+(E7581-E7579)*(J7582-J7579)/(E7582-E7579)</f>
        <v>0.19156666666666666</v>
      </c>
      <c r="K7581" s="469">
        <f t="shared" si="649"/>
        <v>10.83251036523116</v>
      </c>
      <c r="L7581" s="469">
        <f t="shared" si="650"/>
        <v>-8.2296810217385996E-4</v>
      </c>
    </row>
    <row r="7582" spans="1:12">
      <c r="A7582" s="480" t="s">
        <v>126</v>
      </c>
      <c r="B7582" s="480">
        <f t="shared" si="647"/>
        <v>10</v>
      </c>
      <c r="C7582" s="480">
        <f t="shared" si="648"/>
        <v>0</v>
      </c>
      <c r="D7582" s="480">
        <f>D7579</f>
        <v>120</v>
      </c>
      <c r="E7582" s="480">
        <f t="shared" si="646"/>
        <v>72</v>
      </c>
      <c r="F7582" s="484">
        <v>4.3453999999999997</v>
      </c>
      <c r="G7582" s="480">
        <v>15</v>
      </c>
      <c r="H7582" s="482">
        <v>0.39801900000000001</v>
      </c>
      <c r="I7582" s="483">
        <v>10.9</v>
      </c>
      <c r="J7582" s="484">
        <v>0.18679999999999999</v>
      </c>
      <c r="K7582" s="469">
        <f t="shared" si="649"/>
        <v>10.917569261768909</v>
      </c>
      <c r="L7582" s="469">
        <f t="shared" si="650"/>
        <v>1.7569261768908717E-2</v>
      </c>
    </row>
    <row r="7583" spans="1:12">
      <c r="A7583" s="98" t="s">
        <v>126</v>
      </c>
      <c r="B7583" s="98">
        <f t="shared" si="647"/>
        <v>10</v>
      </c>
      <c r="C7583" s="98">
        <f t="shared" si="648"/>
        <v>0</v>
      </c>
      <c r="D7583" s="98">
        <f>D7582</f>
        <v>120</v>
      </c>
      <c r="E7583" s="98">
        <f t="shared" si="646"/>
        <v>73</v>
      </c>
      <c r="F7583" s="397">
        <f>F7582+(E7583-E7582)*(F7585-F7582)/(E7585-E7582)</f>
        <v>4.3579999999999997</v>
      </c>
      <c r="G7583" s="98">
        <v>15</v>
      </c>
      <c r="H7583" s="491">
        <f>H7582+(E7583-E7582)*(H7585-H7582)/(E7585-E7582)</f>
        <v>0.39604033333333333</v>
      </c>
      <c r="I7583" s="492">
        <f>I7582+(E7583-E7582)*(I7585-I7582)/(E7585-E7582)</f>
        <v>11</v>
      </c>
      <c r="J7583" s="397">
        <f>J7582+(E7583-E7582)*(J7585-J7582)/(E7585-E7582)</f>
        <v>0.182</v>
      </c>
      <c r="K7583" s="469">
        <f t="shared" si="649"/>
        <v>11.003929734429406</v>
      </c>
      <c r="L7583" s="469">
        <f t="shared" si="650"/>
        <v>3.9297344294055847E-3</v>
      </c>
    </row>
    <row r="7584" spans="1:12">
      <c r="A7584" s="98" t="s">
        <v>126</v>
      </c>
      <c r="B7584" s="98">
        <f t="shared" si="647"/>
        <v>10</v>
      </c>
      <c r="C7584" s="98">
        <f t="shared" si="648"/>
        <v>0</v>
      </c>
      <c r="D7584" s="98">
        <f>D7582</f>
        <v>120</v>
      </c>
      <c r="E7584" s="98">
        <f t="shared" si="646"/>
        <v>74</v>
      </c>
      <c r="F7584" s="397">
        <f>F7582+(E7584-E7582)*(F7585-F7582)/(E7585-E7582)</f>
        <v>4.3706000000000005</v>
      </c>
      <c r="G7584" s="98">
        <v>15</v>
      </c>
      <c r="H7584" s="491">
        <f>H7582+(E7584-E7582)*(H7585-H7582)/(E7585-E7582)</f>
        <v>0.3940616666666667</v>
      </c>
      <c r="I7584" s="492">
        <f>I7582+(E7584-E7582)*(I7585-I7582)/(E7585-E7582)</f>
        <v>11.1</v>
      </c>
      <c r="J7584" s="397">
        <f>J7582+(E7584-E7582)*(J7585-J7582)/(E7585-E7582)</f>
        <v>0.1772</v>
      </c>
      <c r="K7584" s="469">
        <f t="shared" si="649"/>
        <v>11.091157475352842</v>
      </c>
      <c r="L7584" s="469">
        <f t="shared" si="650"/>
        <v>-8.8425246471572905E-3</v>
      </c>
    </row>
    <row r="7585" spans="1:12">
      <c r="A7585" s="480" t="s">
        <v>126</v>
      </c>
      <c r="B7585" s="480">
        <f t="shared" si="647"/>
        <v>10</v>
      </c>
      <c r="C7585" s="480">
        <f t="shared" si="648"/>
        <v>0</v>
      </c>
      <c r="D7585" s="480">
        <f>D7582</f>
        <v>120</v>
      </c>
      <c r="E7585" s="480">
        <f t="shared" si="646"/>
        <v>75</v>
      </c>
      <c r="F7585" s="484">
        <v>4.3832000000000004</v>
      </c>
      <c r="G7585" s="480">
        <v>15</v>
      </c>
      <c r="H7585" s="482">
        <v>0.39208300000000001</v>
      </c>
      <c r="I7585" s="483">
        <v>11.2</v>
      </c>
      <c r="J7585" s="484">
        <v>0.1724</v>
      </c>
      <c r="K7585" s="469">
        <f t="shared" si="649"/>
        <v>11.179265614678526</v>
      </c>
      <c r="L7585" s="469">
        <f t="shared" si="650"/>
        <v>-2.0734385321473425E-2</v>
      </c>
    </row>
    <row r="7586" spans="1:12">
      <c r="A7586" s="98" t="s">
        <v>126</v>
      </c>
      <c r="B7586" s="98">
        <f t="shared" si="647"/>
        <v>10</v>
      </c>
      <c r="C7586" s="98">
        <f t="shared" si="648"/>
        <v>0</v>
      </c>
      <c r="D7586" s="98">
        <f>D7585</f>
        <v>120</v>
      </c>
      <c r="E7586" s="98">
        <f t="shared" si="646"/>
        <v>76</v>
      </c>
      <c r="F7586" s="397">
        <f>F7585+(E7586-E7585)*(F7588-F7585)/(E7588-E7585)</f>
        <v>4.3956666666666671</v>
      </c>
      <c r="G7586" s="98">
        <v>15</v>
      </c>
      <c r="H7586" s="491">
        <f>H7585+(E7586-E7585)*(H7588-H7585)/(E7588-E7585)</f>
        <v>0.39008066666666669</v>
      </c>
      <c r="I7586" s="492">
        <f>I7585+(E7586-E7585)*(I7588-I7585)/(E7588-E7585)</f>
        <v>11.299999999999999</v>
      </c>
      <c r="J7586" s="397">
        <f>J7585+(E7586-E7585)*(J7588-J7585)/(E7588-E7585)</f>
        <v>0.1676</v>
      </c>
      <c r="K7586" s="469">
        <f t="shared" si="649"/>
        <v>11.268609398739748</v>
      </c>
      <c r="L7586" s="469">
        <f t="shared" si="650"/>
        <v>-3.1390601260250506E-2</v>
      </c>
    </row>
    <row r="7587" spans="1:12">
      <c r="A7587" s="98" t="s">
        <v>126</v>
      </c>
      <c r="B7587" s="98">
        <f t="shared" si="647"/>
        <v>10</v>
      </c>
      <c r="C7587" s="98">
        <f t="shared" si="648"/>
        <v>0</v>
      </c>
      <c r="D7587" s="98">
        <f>D7585</f>
        <v>120</v>
      </c>
      <c r="E7587" s="98">
        <f t="shared" si="646"/>
        <v>77</v>
      </c>
      <c r="F7587" s="397">
        <f>F7585+(E7587-E7585)*(F7588-F7585)/(E7588-E7585)</f>
        <v>4.4081333333333337</v>
      </c>
      <c r="G7587" s="98">
        <v>15</v>
      </c>
      <c r="H7587" s="491">
        <f>H7585+(E7587-E7585)*(H7588-H7585)/(E7588-E7585)</f>
        <v>0.3880783333333333</v>
      </c>
      <c r="I7587" s="492">
        <f>I7585+(E7587-E7585)*(I7588-I7585)/(E7588-E7585)</f>
        <v>11.4</v>
      </c>
      <c r="J7587" s="397">
        <f>J7585+(E7587-E7585)*(J7588-J7585)/(E7588-E7585)</f>
        <v>0.1628</v>
      </c>
      <c r="K7587" s="469">
        <f t="shared" si="649"/>
        <v>11.358875141187132</v>
      </c>
      <c r="L7587" s="469">
        <f t="shared" si="650"/>
        <v>-4.112485881286787E-2</v>
      </c>
    </row>
    <row r="7588" spans="1:12">
      <c r="A7588" s="480" t="s">
        <v>126</v>
      </c>
      <c r="B7588" s="480">
        <f t="shared" si="647"/>
        <v>10</v>
      </c>
      <c r="C7588" s="480">
        <f t="shared" si="648"/>
        <v>0</v>
      </c>
      <c r="D7588" s="480">
        <f>D7585</f>
        <v>120</v>
      </c>
      <c r="E7588" s="480">
        <f t="shared" ref="E7588:E7630" si="651">E7587+1</f>
        <v>78</v>
      </c>
      <c r="F7588" s="484">
        <v>4.4206000000000003</v>
      </c>
      <c r="G7588" s="480">
        <v>15</v>
      </c>
      <c r="H7588" s="482">
        <v>0.38607599999999997</v>
      </c>
      <c r="I7588" s="483">
        <v>11.5</v>
      </c>
      <c r="J7588" s="484">
        <v>0.158</v>
      </c>
      <c r="K7588" s="469">
        <f t="shared" si="649"/>
        <v>11.450077186875125</v>
      </c>
      <c r="L7588" s="469">
        <f t="shared" si="650"/>
        <v>-4.9922813124874565E-2</v>
      </c>
    </row>
    <row r="7589" spans="1:12">
      <c r="A7589" s="98" t="s">
        <v>126</v>
      </c>
      <c r="B7589" s="98">
        <f t="shared" si="647"/>
        <v>10</v>
      </c>
      <c r="C7589" s="98">
        <f t="shared" si="648"/>
        <v>0</v>
      </c>
      <c r="D7589" s="98">
        <f>D7588</f>
        <v>120</v>
      </c>
      <c r="E7589" s="98">
        <f t="shared" si="651"/>
        <v>79</v>
      </c>
      <c r="F7589" s="397">
        <f>F7588+(E7589-E7588)*(F7591-F7588)/(E7591-E7588)</f>
        <v>4.4329666666666672</v>
      </c>
      <c r="G7589" s="98">
        <v>15</v>
      </c>
      <c r="H7589" s="491">
        <f>H7588+(E7589-E7588)*(H7591-H7588)/(E7591-E7588)</f>
        <v>0.38404833333333332</v>
      </c>
      <c r="I7589" s="492">
        <f>I7588+(E7589-E7588)*(I7591-I7588)/(E7591-E7588)</f>
        <v>11.566666666666666</v>
      </c>
      <c r="J7589" s="397">
        <f>J7588+(E7589-E7588)*(J7591-J7588)/(E7591-E7588)</f>
        <v>0.15323333333333333</v>
      </c>
      <c r="K7589" s="469">
        <f t="shared" si="649"/>
        <v>11.542731166650032</v>
      </c>
      <c r="L7589" s="469">
        <f t="shared" si="650"/>
        <v>-2.3935500016634137E-2</v>
      </c>
    </row>
    <row r="7590" spans="1:12">
      <c r="A7590" s="98" t="s">
        <v>126</v>
      </c>
      <c r="B7590" s="98">
        <f t="shared" si="647"/>
        <v>10</v>
      </c>
      <c r="C7590" s="98">
        <f t="shared" si="648"/>
        <v>0</v>
      </c>
      <c r="D7590" s="98">
        <f>D7588</f>
        <v>120</v>
      </c>
      <c r="E7590" s="98">
        <f t="shared" si="651"/>
        <v>80</v>
      </c>
      <c r="F7590" s="397">
        <f>F7588+(E7590-E7588)*(F7591-F7588)/(E7591-E7588)</f>
        <v>4.4453333333333331</v>
      </c>
      <c r="G7590" s="98">
        <v>15</v>
      </c>
      <c r="H7590" s="491">
        <f>H7588+(E7590-E7588)*(H7591-H7588)/(E7591-E7588)</f>
        <v>0.38202066666666668</v>
      </c>
      <c r="I7590" s="492">
        <f>I7588+(E7590-E7588)*(I7591-I7588)/(E7591-E7588)</f>
        <v>11.633333333333333</v>
      </c>
      <c r="J7590" s="397">
        <f>J7588+(E7590-E7588)*(J7591-J7588)/(E7591-E7588)</f>
        <v>0.14846666666666666</v>
      </c>
      <c r="K7590" s="469">
        <f t="shared" si="649"/>
        <v>11.636368713036466</v>
      </c>
      <c r="L7590" s="469">
        <f t="shared" si="650"/>
        <v>3.0353797031335006E-3</v>
      </c>
    </row>
    <row r="7591" spans="1:12">
      <c r="A7591" s="480" t="s">
        <v>126</v>
      </c>
      <c r="B7591" s="480">
        <f t="shared" si="647"/>
        <v>10</v>
      </c>
      <c r="C7591" s="480">
        <f t="shared" si="648"/>
        <v>0</v>
      </c>
      <c r="D7591" s="480">
        <f>D7588</f>
        <v>120</v>
      </c>
      <c r="E7591" s="480">
        <f t="shared" si="651"/>
        <v>81</v>
      </c>
      <c r="F7591" s="484">
        <v>4.4577</v>
      </c>
      <c r="G7591" s="480">
        <v>15</v>
      </c>
      <c r="H7591" s="482">
        <v>0.37999300000000003</v>
      </c>
      <c r="I7591" s="483">
        <v>11.7</v>
      </c>
      <c r="J7591" s="484">
        <v>0.14369999999999999</v>
      </c>
      <c r="K7591" s="469">
        <f t="shared" si="649"/>
        <v>11.731005571155258</v>
      </c>
      <c r="L7591" s="469">
        <f t="shared" si="650"/>
        <v>3.1005571155258593E-2</v>
      </c>
    </row>
    <row r="7592" spans="1:12">
      <c r="A7592" s="98" t="s">
        <v>126</v>
      </c>
      <c r="B7592" s="98">
        <f t="shared" si="647"/>
        <v>10</v>
      </c>
      <c r="C7592" s="98">
        <f t="shared" si="648"/>
        <v>0</v>
      </c>
      <c r="D7592" s="98">
        <f>D7591</f>
        <v>120</v>
      </c>
      <c r="E7592" s="98">
        <f t="shared" si="651"/>
        <v>82</v>
      </c>
      <c r="F7592" s="397">
        <f>F7591+(E7592-E7591)*(F7594-F7591)/(E7594-E7591)</f>
        <v>4.4699666666666671</v>
      </c>
      <c r="G7592" s="98">
        <v>15</v>
      </c>
      <c r="H7592" s="491">
        <f>H7591+(E7592-E7591)*(H7594-H7591)/(E7594-E7591)</f>
        <v>0.377938</v>
      </c>
      <c r="I7592" s="492">
        <f>I7591+(E7592-E7591)*(I7594-I7591)/(E7594-E7591)</f>
        <v>11.799999999999999</v>
      </c>
      <c r="J7592" s="397">
        <f>J7591+(E7592-E7591)*(J7594-J7591)/(E7594-E7591)</f>
        <v>0.1389</v>
      </c>
      <c r="K7592" s="469">
        <f t="shared" si="649"/>
        <v>11.82724856105146</v>
      </c>
      <c r="L7592" s="469">
        <f t="shared" si="650"/>
        <v>2.7248561051461451E-2</v>
      </c>
    </row>
    <row r="7593" spans="1:12">
      <c r="A7593" s="98" t="s">
        <v>126</v>
      </c>
      <c r="B7593" s="98">
        <f t="shared" si="647"/>
        <v>10</v>
      </c>
      <c r="C7593" s="98">
        <f t="shared" si="648"/>
        <v>0</v>
      </c>
      <c r="D7593" s="98">
        <f>D7591</f>
        <v>120</v>
      </c>
      <c r="E7593" s="98">
        <f t="shared" si="651"/>
        <v>83</v>
      </c>
      <c r="F7593" s="397">
        <f>F7591+(E7593-E7591)*(F7594-F7591)/(E7594-E7591)</f>
        <v>4.4822333333333333</v>
      </c>
      <c r="G7593" s="98">
        <v>15</v>
      </c>
      <c r="H7593" s="491">
        <f>H7591+(E7593-E7591)*(H7594-H7591)/(E7594-E7591)</f>
        <v>0.37588300000000002</v>
      </c>
      <c r="I7593" s="492">
        <f>I7591+(E7593-E7591)*(I7594-I7591)/(E7594-E7591)</f>
        <v>11.9</v>
      </c>
      <c r="J7593" s="397">
        <f>J7591+(E7593-E7591)*(J7594-J7591)/(E7594-E7591)</f>
        <v>0.1341</v>
      </c>
      <c r="K7593" s="469">
        <f t="shared" si="649"/>
        <v>11.924543896194649</v>
      </c>
      <c r="L7593" s="469">
        <f t="shared" si="650"/>
        <v>2.4543896194648696E-2</v>
      </c>
    </row>
    <row r="7594" spans="1:12">
      <c r="A7594" s="480" t="s">
        <v>126</v>
      </c>
      <c r="B7594" s="480">
        <f t="shared" si="647"/>
        <v>10</v>
      </c>
      <c r="C7594" s="480">
        <f t="shared" si="648"/>
        <v>0</v>
      </c>
      <c r="D7594" s="480">
        <f>D7591</f>
        <v>120</v>
      </c>
      <c r="E7594" s="480">
        <f t="shared" si="651"/>
        <v>84</v>
      </c>
      <c r="F7594" s="484">
        <v>4.4945000000000004</v>
      </c>
      <c r="G7594" s="480">
        <v>15</v>
      </c>
      <c r="H7594" s="482">
        <v>0.37382799999999999</v>
      </c>
      <c r="I7594" s="483">
        <v>12</v>
      </c>
      <c r="J7594" s="484">
        <v>0.1293</v>
      </c>
      <c r="K7594" s="469">
        <f t="shared" si="649"/>
        <v>12.022908931380208</v>
      </c>
      <c r="L7594" s="469">
        <f t="shared" si="650"/>
        <v>2.2908931380207775E-2</v>
      </c>
    </row>
    <row r="7595" spans="1:12">
      <c r="A7595" s="98" t="s">
        <v>126</v>
      </c>
      <c r="B7595" s="98">
        <f t="shared" si="647"/>
        <v>10</v>
      </c>
      <c r="C7595" s="98">
        <f t="shared" si="648"/>
        <v>0</v>
      </c>
      <c r="D7595" s="98">
        <f>D7594</f>
        <v>120</v>
      </c>
      <c r="E7595" s="98">
        <f t="shared" si="651"/>
        <v>85</v>
      </c>
      <c r="F7595" s="397">
        <f>F7594+(E7595-E7594)*(F7597-F7594)/(E7597-E7594)</f>
        <v>4.5066666666666668</v>
      </c>
      <c r="G7595" s="98">
        <v>15</v>
      </c>
      <c r="H7595" s="491">
        <f>H7594+(E7595-E7594)*(H7597-H7594)/(E7597-E7594)</f>
        <v>0.37174433333333334</v>
      </c>
      <c r="I7595" s="492">
        <f>I7594+(E7595-E7594)*(I7597-I7594)/(E7597-E7594)</f>
        <v>12.1</v>
      </c>
      <c r="J7595" s="397">
        <f>J7594+(E7595-E7594)*(J7597-J7594)/(E7597-E7594)</f>
        <v>0.1245</v>
      </c>
      <c r="K7595" s="469">
        <f t="shared" si="649"/>
        <v>12.123027205973999</v>
      </c>
      <c r="L7595" s="469">
        <f t="shared" si="650"/>
        <v>2.3027205973999543E-2</v>
      </c>
    </row>
    <row r="7596" spans="1:12">
      <c r="A7596" s="98" t="s">
        <v>126</v>
      </c>
      <c r="B7596" s="98">
        <f t="shared" si="647"/>
        <v>10</v>
      </c>
      <c r="C7596" s="98">
        <f t="shared" si="648"/>
        <v>0</v>
      </c>
      <c r="D7596" s="98">
        <f>D7594</f>
        <v>120</v>
      </c>
      <c r="E7596" s="98">
        <f t="shared" si="651"/>
        <v>86</v>
      </c>
      <c r="F7596" s="397">
        <f>F7594+(E7596-E7594)*(F7597-F7594)/(E7597-E7594)</f>
        <v>4.5188333333333333</v>
      </c>
      <c r="G7596" s="98">
        <v>15</v>
      </c>
      <c r="H7596" s="491">
        <f>H7594+(E7596-E7594)*(H7597-H7594)/(E7597-E7594)</f>
        <v>0.36966066666666664</v>
      </c>
      <c r="I7596" s="492">
        <f>I7594+(E7596-E7594)*(I7597-I7594)/(E7597-E7594)</f>
        <v>12.200000000000001</v>
      </c>
      <c r="J7596" s="397">
        <f>J7594+(E7596-E7594)*(J7597-J7594)/(E7597-E7594)</f>
        <v>0.1197</v>
      </c>
      <c r="K7596" s="469">
        <f t="shared" si="649"/>
        <v>12.224274154134152</v>
      </c>
      <c r="L7596" s="469">
        <f t="shared" si="650"/>
        <v>2.4274154134150905E-2</v>
      </c>
    </row>
    <row r="7597" spans="1:12">
      <c r="A7597" s="480" t="s">
        <v>126</v>
      </c>
      <c r="B7597" s="480">
        <f t="shared" si="647"/>
        <v>10</v>
      </c>
      <c r="C7597" s="480">
        <f t="shared" si="648"/>
        <v>0</v>
      </c>
      <c r="D7597" s="480">
        <f>D7594</f>
        <v>120</v>
      </c>
      <c r="E7597" s="480">
        <f t="shared" si="651"/>
        <v>87</v>
      </c>
      <c r="F7597" s="484">
        <v>4.5309999999999997</v>
      </c>
      <c r="G7597" s="480">
        <v>15</v>
      </c>
      <c r="H7597" s="482">
        <v>0.36757699999999999</v>
      </c>
      <c r="I7597" s="483">
        <v>12.3</v>
      </c>
      <c r="J7597" s="484">
        <v>0.1149</v>
      </c>
      <c r="K7597" s="469">
        <f t="shared" si="649"/>
        <v>12.326668970038931</v>
      </c>
      <c r="L7597" s="469">
        <f t="shared" si="650"/>
        <v>2.6668970038929984E-2</v>
      </c>
    </row>
    <row r="7598" spans="1:12">
      <c r="A7598" s="98" t="s">
        <v>126</v>
      </c>
      <c r="B7598" s="98">
        <f t="shared" si="647"/>
        <v>10</v>
      </c>
      <c r="C7598" s="98">
        <f t="shared" si="648"/>
        <v>0</v>
      </c>
      <c r="D7598" s="98">
        <f>D7597</f>
        <v>120</v>
      </c>
      <c r="E7598" s="98">
        <f t="shared" si="651"/>
        <v>88</v>
      </c>
      <c r="F7598" s="397">
        <f>F7597+(E7598-E7597)*(F7600-F7597)/(E7600-E7597)</f>
        <v>4.5430666666666664</v>
      </c>
      <c r="G7598" s="98">
        <v>15</v>
      </c>
      <c r="H7598" s="491">
        <f>H7597+(E7598-E7597)*(H7600-H7597)/(E7600-E7597)</f>
        <v>0.36546233333333333</v>
      </c>
      <c r="I7598" s="492">
        <f>I7597+(E7598-E7597)*(I7600-I7597)/(E7600-E7597)</f>
        <v>12.4</v>
      </c>
      <c r="J7598" s="397">
        <f>J7597+(E7598-E7597)*(J7600-J7597)/(E7600-E7597)</f>
        <v>0.11013333333333333</v>
      </c>
      <c r="K7598" s="469">
        <f t="shared" si="649"/>
        <v>12.43101204228069</v>
      </c>
      <c r="L7598" s="469">
        <f t="shared" si="650"/>
        <v>3.1012042280689656E-2</v>
      </c>
    </row>
    <row r="7599" spans="1:12">
      <c r="A7599" s="98" t="s">
        <v>126</v>
      </c>
      <c r="B7599" s="98">
        <f t="shared" si="647"/>
        <v>10</v>
      </c>
      <c r="C7599" s="98">
        <f t="shared" si="648"/>
        <v>0</v>
      </c>
      <c r="D7599" s="98">
        <f>D7597</f>
        <v>120</v>
      </c>
      <c r="E7599" s="98">
        <f t="shared" si="651"/>
        <v>89</v>
      </c>
      <c r="F7599" s="397">
        <f>F7597+(E7599-E7597)*(F7600-F7597)/(E7600-E7597)</f>
        <v>4.555133333333333</v>
      </c>
      <c r="G7599" s="98">
        <v>15</v>
      </c>
      <c r="H7599" s="491">
        <f>H7597+(E7599-E7597)*(H7600-H7597)/(E7600-E7597)</f>
        <v>0.36334766666666668</v>
      </c>
      <c r="I7599" s="492">
        <f>I7597+(E7599-E7597)*(I7600-I7597)/(E7600-E7597)</f>
        <v>12.5</v>
      </c>
      <c r="J7599" s="397">
        <f>J7597+(E7599-E7597)*(J7600-J7597)/(E7600-E7597)</f>
        <v>0.10536666666666666</v>
      </c>
      <c r="K7599" s="469">
        <f t="shared" si="649"/>
        <v>12.536569658261186</v>
      </c>
      <c r="L7599" s="469">
        <f t="shared" si="650"/>
        <v>3.6569658261186078E-2</v>
      </c>
    </row>
    <row r="7600" spans="1:12">
      <c r="A7600" s="480" t="s">
        <v>126</v>
      </c>
      <c r="B7600" s="480">
        <f t="shared" si="647"/>
        <v>10</v>
      </c>
      <c r="C7600" s="480">
        <f t="shared" si="648"/>
        <v>0</v>
      </c>
      <c r="D7600" s="480">
        <f>D7597</f>
        <v>120</v>
      </c>
      <c r="E7600" s="480">
        <f t="shared" si="651"/>
        <v>90</v>
      </c>
      <c r="F7600" s="484">
        <v>4.5671999999999997</v>
      </c>
      <c r="G7600" s="480">
        <v>15</v>
      </c>
      <c r="H7600" s="482">
        <v>0.36123300000000003</v>
      </c>
      <c r="I7600" s="483">
        <v>12.6</v>
      </c>
      <c r="J7600" s="484">
        <v>0.10059999999999999</v>
      </c>
      <c r="K7600" s="469">
        <f t="shared" si="649"/>
        <v>12.643363147885159</v>
      </c>
      <c r="L7600" s="469">
        <f t="shared" si="650"/>
        <v>4.3363147885159492E-2</v>
      </c>
    </row>
    <row r="7601" spans="1:12">
      <c r="A7601" s="98" t="s">
        <v>126</v>
      </c>
      <c r="B7601" s="98">
        <f t="shared" si="647"/>
        <v>10</v>
      </c>
      <c r="C7601" s="98">
        <f t="shared" si="648"/>
        <v>0</v>
      </c>
      <c r="D7601" s="98">
        <f>D7600</f>
        <v>120</v>
      </c>
      <c r="E7601" s="98">
        <f t="shared" si="651"/>
        <v>91</v>
      </c>
      <c r="F7601" s="397">
        <f>F7600+(E7601-E7600)*(F7603-F7600)/(E7603-E7600)</f>
        <v>4.5791666666666666</v>
      </c>
      <c r="G7601" s="98">
        <v>15</v>
      </c>
      <c r="H7601" s="491">
        <f>H7600+(E7601-E7600)*(H7603-H7600)/(E7603-E7600)</f>
        <v>0.35908633333333334</v>
      </c>
      <c r="I7601" s="492">
        <f>I7600+(E7601-E7600)*(I7603-I7600)/(E7603-E7600)</f>
        <v>12.733333333333333</v>
      </c>
      <c r="J7601" s="397">
        <f>J7600+(E7601-E7600)*(J7603-J7600)/(E7603-E7600)</f>
        <v>9.5799999999999996E-2</v>
      </c>
      <c r="K7601" s="469">
        <f t="shared" si="649"/>
        <v>12.752272201949577</v>
      </c>
      <c r="L7601" s="469">
        <f t="shared" si="650"/>
        <v>1.8938868616244164E-2</v>
      </c>
    </row>
    <row r="7602" spans="1:12">
      <c r="A7602" s="98" t="s">
        <v>126</v>
      </c>
      <c r="B7602" s="98">
        <f t="shared" si="647"/>
        <v>10</v>
      </c>
      <c r="C7602" s="98">
        <f t="shared" si="648"/>
        <v>0</v>
      </c>
      <c r="D7602" s="98">
        <f>D7600</f>
        <v>120</v>
      </c>
      <c r="E7602" s="98">
        <f t="shared" si="651"/>
        <v>92</v>
      </c>
      <c r="F7602" s="397">
        <f>F7600+(E7602-E7600)*(F7603-F7600)/(E7603-E7600)</f>
        <v>4.5911333333333335</v>
      </c>
      <c r="G7602" s="98">
        <v>15</v>
      </c>
      <c r="H7602" s="491">
        <f>H7600+(E7602-E7600)*(H7603-H7600)/(E7603-E7600)</f>
        <v>0.35693966666666671</v>
      </c>
      <c r="I7602" s="492">
        <f>I7600+(E7602-E7600)*(I7603-I7600)/(E7603-E7600)</f>
        <v>12.866666666666667</v>
      </c>
      <c r="J7602" s="397">
        <f>J7600+(E7602-E7600)*(J7603-J7600)/(E7603-E7600)</f>
        <v>9.0999999999999998E-2</v>
      </c>
      <c r="K7602" s="469">
        <f t="shared" si="649"/>
        <v>12.86249123334569</v>
      </c>
      <c r="L7602" s="469">
        <f t="shared" si="650"/>
        <v>-4.175433320977362E-3</v>
      </c>
    </row>
    <row r="7603" spans="1:12">
      <c r="A7603" s="480" t="s">
        <v>126</v>
      </c>
      <c r="B7603" s="480">
        <f t="shared" si="647"/>
        <v>10</v>
      </c>
      <c r="C7603" s="480">
        <f t="shared" si="648"/>
        <v>0</v>
      </c>
      <c r="D7603" s="480">
        <f>D7600</f>
        <v>120</v>
      </c>
      <c r="E7603" s="480">
        <f t="shared" si="651"/>
        <v>93</v>
      </c>
      <c r="F7603" s="484">
        <v>4.6031000000000004</v>
      </c>
      <c r="G7603" s="480">
        <v>15</v>
      </c>
      <c r="H7603" s="482">
        <v>0.35479300000000003</v>
      </c>
      <c r="I7603" s="483">
        <v>13</v>
      </c>
      <c r="J7603" s="484">
        <v>8.6199999999999999E-2</v>
      </c>
      <c r="K7603" s="469">
        <f t="shared" si="649"/>
        <v>12.974044020034217</v>
      </c>
      <c r="L7603" s="469">
        <f t="shared" si="650"/>
        <v>-2.5955979965782916E-2</v>
      </c>
    </row>
    <row r="7604" spans="1:12">
      <c r="A7604" s="98" t="s">
        <v>126</v>
      </c>
      <c r="B7604" s="98">
        <f t="shared" si="647"/>
        <v>10</v>
      </c>
      <c r="C7604" s="98">
        <f t="shared" si="648"/>
        <v>0</v>
      </c>
      <c r="D7604" s="98">
        <f>D7603</f>
        <v>120</v>
      </c>
      <c r="E7604" s="98">
        <f t="shared" si="651"/>
        <v>94</v>
      </c>
      <c r="F7604" s="397">
        <f>F7603+(E7604-E7603)*(F7606-F7603)/(E7606-E7603)</f>
        <v>4.6150000000000002</v>
      </c>
      <c r="G7604" s="98">
        <v>15</v>
      </c>
      <c r="H7604" s="491">
        <f>H7603+(E7604-E7603)*(H7606-H7603)/(E7606-E7603)</f>
        <v>0.35261200000000004</v>
      </c>
      <c r="I7604" s="492">
        <f>I7603+(E7604-E7603)*(I7606-I7603)/(E7606-E7603)</f>
        <v>13.1</v>
      </c>
      <c r="J7604" s="397">
        <f>J7603+(E7604-E7603)*(J7606-J7603)/(E7606-E7603)</f>
        <v>8.14E-2</v>
      </c>
      <c r="K7604" s="469">
        <f t="shared" si="649"/>
        <v>13.088040112077865</v>
      </c>
      <c r="L7604" s="469">
        <f t="shared" si="650"/>
        <v>-1.1959887922134982E-2</v>
      </c>
    </row>
    <row r="7605" spans="1:12">
      <c r="A7605" s="98" t="s">
        <v>126</v>
      </c>
      <c r="B7605" s="98">
        <f t="shared" si="647"/>
        <v>10</v>
      </c>
      <c r="C7605" s="98">
        <f t="shared" si="648"/>
        <v>0</v>
      </c>
      <c r="D7605" s="98">
        <f>D7603</f>
        <v>120</v>
      </c>
      <c r="E7605" s="98">
        <f t="shared" si="651"/>
        <v>95</v>
      </c>
      <c r="F7605" s="397">
        <f>F7603+(E7605-E7603)*(F7606-F7603)/(E7606-E7603)</f>
        <v>4.6269</v>
      </c>
      <c r="G7605" s="98">
        <v>15</v>
      </c>
      <c r="H7605" s="491">
        <f>H7603+(E7605-E7603)*(H7606-H7603)/(E7606-E7603)</f>
        <v>0.35043099999999999</v>
      </c>
      <c r="I7605" s="492">
        <f>I7603+(E7605-E7603)*(I7606-I7603)/(E7606-E7603)</f>
        <v>13.200000000000001</v>
      </c>
      <c r="J7605" s="397">
        <f>J7603+(E7605-E7603)*(J7606-J7603)/(E7606-E7603)</f>
        <v>7.6600000000000001E-2</v>
      </c>
      <c r="K7605" s="469">
        <f t="shared" si="649"/>
        <v>13.203455173771728</v>
      </c>
      <c r="L7605" s="469">
        <f t="shared" si="650"/>
        <v>3.4551737717265496E-3</v>
      </c>
    </row>
    <row r="7606" spans="1:12">
      <c r="A7606" s="480" t="s">
        <v>126</v>
      </c>
      <c r="B7606" s="480">
        <f t="shared" si="647"/>
        <v>10</v>
      </c>
      <c r="C7606" s="480">
        <f t="shared" si="648"/>
        <v>0</v>
      </c>
      <c r="D7606" s="480">
        <f>D7603</f>
        <v>120</v>
      </c>
      <c r="E7606" s="480">
        <f t="shared" si="651"/>
        <v>96</v>
      </c>
      <c r="F7606" s="484">
        <v>4.6387999999999998</v>
      </c>
      <c r="G7606" s="480">
        <v>15</v>
      </c>
      <c r="H7606" s="482">
        <v>0.34825</v>
      </c>
      <c r="I7606" s="483">
        <v>13.3</v>
      </c>
      <c r="J7606" s="484">
        <v>7.1800000000000003E-2</v>
      </c>
      <c r="K7606" s="469">
        <f t="shared" si="649"/>
        <v>13.320315865039483</v>
      </c>
      <c r="L7606" s="469">
        <f t="shared" si="650"/>
        <v>2.0315865039481906E-2</v>
      </c>
    </row>
    <row r="7607" spans="1:12">
      <c r="A7607" s="98" t="s">
        <v>126</v>
      </c>
      <c r="B7607" s="98">
        <f t="shared" si="647"/>
        <v>10</v>
      </c>
      <c r="C7607" s="98">
        <f t="shared" si="648"/>
        <v>0</v>
      </c>
      <c r="D7607" s="98">
        <f>D7606</f>
        <v>120</v>
      </c>
      <c r="E7607" s="98">
        <f t="shared" si="651"/>
        <v>97</v>
      </c>
      <c r="F7607" s="397">
        <f>F7606+(E7607-E7606)*(F7609-F7606)/(E7609-E7606)</f>
        <v>4.6505999999999998</v>
      </c>
      <c r="G7607" s="98">
        <v>15</v>
      </c>
      <c r="H7607" s="491">
        <f>H7606+(E7607-E7606)*(H7609-H7606)/(E7609-E7606)</f>
        <v>0.34603299999999998</v>
      </c>
      <c r="I7607" s="492">
        <f>I7606+(E7607-E7606)*(I7609-I7606)/(E7609-E7606)</f>
        <v>13.433333333333334</v>
      </c>
      <c r="J7607" s="397">
        <f>J7606+(E7607-E7606)*(J7609-J7606)/(E7609-E7606)</f>
        <v>6.7033333333333334E-2</v>
      </c>
      <c r="K7607" s="469">
        <f t="shared" si="649"/>
        <v>13.439758635737054</v>
      </c>
      <c r="L7607" s="469">
        <f t="shared" si="650"/>
        <v>6.425302403719968E-3</v>
      </c>
    </row>
    <row r="7608" spans="1:12">
      <c r="A7608" s="98" t="s">
        <v>126</v>
      </c>
      <c r="B7608" s="98">
        <f t="shared" si="647"/>
        <v>10</v>
      </c>
      <c r="C7608" s="98">
        <f t="shared" si="648"/>
        <v>0</v>
      </c>
      <c r="D7608" s="98">
        <f>D7606</f>
        <v>120</v>
      </c>
      <c r="E7608" s="98">
        <f t="shared" si="651"/>
        <v>98</v>
      </c>
      <c r="F7608" s="397">
        <f>F7606+(E7608-E7606)*(F7609-F7606)/(E7609-E7606)</f>
        <v>4.6623999999999999</v>
      </c>
      <c r="G7608" s="98">
        <v>15</v>
      </c>
      <c r="H7608" s="491">
        <f>H7606+(E7608-E7606)*(H7609-H7606)/(E7609-E7606)</f>
        <v>0.34381600000000001</v>
      </c>
      <c r="I7608" s="492">
        <f>I7606+(E7608-E7606)*(I7609-I7606)/(E7609-E7606)</f>
        <v>13.566666666666666</v>
      </c>
      <c r="J7608" s="397">
        <f>J7606+(E7608-E7606)*(J7609-J7606)/(E7609-E7606)</f>
        <v>6.2266666666666672E-2</v>
      </c>
      <c r="K7608" s="469">
        <f t="shared" si="649"/>
        <v>13.560741792121366</v>
      </c>
      <c r="L7608" s="469">
        <f t="shared" si="650"/>
        <v>-5.9248745453004403E-3</v>
      </c>
    </row>
    <row r="7609" spans="1:12">
      <c r="A7609" s="480" t="s">
        <v>126</v>
      </c>
      <c r="B7609" s="480">
        <f t="shared" si="647"/>
        <v>10</v>
      </c>
      <c r="C7609" s="480">
        <f t="shared" si="648"/>
        <v>0</v>
      </c>
      <c r="D7609" s="480">
        <f>D7606</f>
        <v>120</v>
      </c>
      <c r="E7609" s="480">
        <f t="shared" si="651"/>
        <v>99</v>
      </c>
      <c r="F7609" s="484">
        <v>4.6741999999999999</v>
      </c>
      <c r="G7609" s="480">
        <v>15</v>
      </c>
      <c r="H7609" s="482">
        <v>0.34159899999999999</v>
      </c>
      <c r="I7609" s="483">
        <v>13.7</v>
      </c>
      <c r="J7609" s="484">
        <v>5.7500000000000002E-2</v>
      </c>
      <c r="K7609" s="469">
        <f t="shared" si="649"/>
        <v>13.68329532580599</v>
      </c>
      <c r="L7609" s="469">
        <f t="shared" si="650"/>
        <v>-1.6704674194009783E-2</v>
      </c>
    </row>
    <row r="7610" spans="1:12">
      <c r="A7610" s="98" t="s">
        <v>126</v>
      </c>
      <c r="B7610" s="98">
        <f t="shared" si="647"/>
        <v>10</v>
      </c>
      <c r="C7610" s="98">
        <f t="shared" si="648"/>
        <v>0</v>
      </c>
      <c r="D7610" s="98">
        <f>D7609</f>
        <v>120</v>
      </c>
      <c r="E7610" s="98">
        <f t="shared" si="651"/>
        <v>100</v>
      </c>
      <c r="F7610" s="397">
        <f>F7609+(E7610-E7609)*(F7612-F7609)/(E7612-E7609)</f>
        <v>4.6859000000000002</v>
      </c>
      <c r="G7610" s="98">
        <v>15</v>
      </c>
      <c r="H7610" s="491">
        <f>H7609+(E7610-E7609)*(H7612-H7609)/(E7612-E7609)</f>
        <v>0.33934300000000001</v>
      </c>
      <c r="I7610" s="492">
        <f>I7609+(E7610-E7609)*(I7612-I7609)/(E7612-E7609)</f>
        <v>13.833333333333332</v>
      </c>
      <c r="J7610" s="397">
        <f>J7609+(E7610-E7609)*(J7612-J7609)/(E7612-E7609)</f>
        <v>5.2700000000000004E-2</v>
      </c>
      <c r="K7610" s="469">
        <f t="shared" si="649"/>
        <v>13.808742187108619</v>
      </c>
      <c r="L7610" s="469">
        <f t="shared" si="650"/>
        <v>-2.4591146224713256E-2</v>
      </c>
    </row>
    <row r="7611" spans="1:12">
      <c r="A7611" s="98" t="s">
        <v>126</v>
      </c>
      <c r="B7611" s="98">
        <f t="shared" si="647"/>
        <v>10</v>
      </c>
      <c r="C7611" s="98">
        <f t="shared" si="648"/>
        <v>0</v>
      </c>
      <c r="D7611" s="98">
        <f>D7609</f>
        <v>120</v>
      </c>
      <c r="E7611" s="98">
        <f t="shared" si="651"/>
        <v>101</v>
      </c>
      <c r="F7611" s="397">
        <f>F7609+(E7611-E7609)*(F7612-F7609)/(E7612-E7609)</f>
        <v>4.6975999999999996</v>
      </c>
      <c r="G7611" s="98">
        <v>15</v>
      </c>
      <c r="H7611" s="491">
        <f>H7609+(E7611-E7609)*(H7612-H7609)/(E7612-E7609)</f>
        <v>0.33708699999999997</v>
      </c>
      <c r="I7611" s="492">
        <f>I7609+(E7611-E7609)*(I7612-I7609)/(E7612-E7609)</f>
        <v>13.966666666666667</v>
      </c>
      <c r="J7611" s="397">
        <f>J7609+(E7611-E7609)*(J7612-J7609)/(E7612-E7609)</f>
        <v>4.7899999999999998E-2</v>
      </c>
      <c r="K7611" s="469">
        <f t="shared" si="649"/>
        <v>13.935868188331202</v>
      </c>
      <c r="L7611" s="469">
        <f t="shared" si="650"/>
        <v>-3.0798478335464452E-2</v>
      </c>
    </row>
    <row r="7612" spans="1:12">
      <c r="A7612" s="480" t="s">
        <v>126</v>
      </c>
      <c r="B7612" s="480">
        <f t="shared" si="647"/>
        <v>10</v>
      </c>
      <c r="C7612" s="480">
        <f t="shared" si="648"/>
        <v>0</v>
      </c>
      <c r="D7612" s="480">
        <f>D7609</f>
        <v>120</v>
      </c>
      <c r="E7612" s="480">
        <f t="shared" si="651"/>
        <v>102</v>
      </c>
      <c r="F7612" s="484">
        <v>4.7092999999999998</v>
      </c>
      <c r="G7612" s="480">
        <v>15</v>
      </c>
      <c r="H7612" s="482">
        <v>0.33483099999999999</v>
      </c>
      <c r="I7612" s="483">
        <v>14.1</v>
      </c>
      <c r="J7612" s="484">
        <v>4.3099999999999999E-2</v>
      </c>
      <c r="K7612" s="469">
        <f t="shared" si="649"/>
        <v>14.064707270234834</v>
      </c>
      <c r="L7612" s="469">
        <f t="shared" si="650"/>
        <v>-3.5292729765165731E-2</v>
      </c>
    </row>
    <row r="7613" spans="1:12">
      <c r="A7613" s="98" t="s">
        <v>126</v>
      </c>
      <c r="B7613" s="98">
        <f t="shared" ref="B7613:B7676" si="652">INT(D7613/12)</f>
        <v>10</v>
      </c>
      <c r="C7613" s="98">
        <f t="shared" ref="C7613:C7676" si="653">D7613-B7613*12</f>
        <v>0</v>
      </c>
      <c r="D7613" s="98">
        <f>D7612</f>
        <v>120</v>
      </c>
      <c r="E7613" s="98">
        <f t="shared" si="651"/>
        <v>103</v>
      </c>
      <c r="F7613" s="397">
        <f>F7612+(E7613-E7612)*(F7615-F7612)/(E7615-E7612)</f>
        <v>4.7209000000000003</v>
      </c>
      <c r="G7613" s="98">
        <v>15</v>
      </c>
      <c r="H7613" s="491">
        <f>H7612+(E7613-E7612)*(H7615-H7612)/(E7615-E7612)</f>
        <v>0.33253666666666665</v>
      </c>
      <c r="I7613" s="492">
        <f>I7612+(E7613-E7612)*(I7615-I7612)/(E7615-E7612)</f>
        <v>14.233333333333333</v>
      </c>
      <c r="J7613" s="397">
        <f>J7612+(E7613-E7612)*(J7615-J7612)/(E7615-E7612)</f>
        <v>3.8300000000000001E-2</v>
      </c>
      <c r="K7613" s="469">
        <f t="shared" si="649"/>
        <v>14.196629945569914</v>
      </c>
      <c r="L7613" s="469">
        <f t="shared" si="650"/>
        <v>-3.670338776341886E-2</v>
      </c>
    </row>
    <row r="7614" spans="1:12">
      <c r="A7614" s="98" t="s">
        <v>126</v>
      </c>
      <c r="B7614" s="98">
        <f t="shared" si="652"/>
        <v>10</v>
      </c>
      <c r="C7614" s="98">
        <f t="shared" si="653"/>
        <v>0</v>
      </c>
      <c r="D7614" s="98">
        <f>D7612</f>
        <v>120</v>
      </c>
      <c r="E7614" s="98">
        <f t="shared" si="651"/>
        <v>104</v>
      </c>
      <c r="F7614" s="397">
        <f>F7612+(E7614-E7612)*(F7615-F7612)/(E7615-E7612)</f>
        <v>4.7324999999999999</v>
      </c>
      <c r="G7614" s="98">
        <v>15</v>
      </c>
      <c r="H7614" s="491">
        <f>H7612+(E7614-E7612)*(H7615-H7612)/(E7615-E7612)</f>
        <v>0.33024233333333336</v>
      </c>
      <c r="I7614" s="492">
        <f>I7612+(E7614-E7612)*(I7615-I7612)/(E7615-E7612)</f>
        <v>14.366666666666667</v>
      </c>
      <c r="J7614" s="397">
        <f>J7612+(E7614-E7612)*(J7615-J7612)/(E7615-E7612)</f>
        <v>3.3500000000000002E-2</v>
      </c>
      <c r="K7614" s="469">
        <f t="shared" si="649"/>
        <v>14.330385666283446</v>
      </c>
      <c r="L7614" s="469">
        <f t="shared" si="650"/>
        <v>-3.628100038322124E-2</v>
      </c>
    </row>
    <row r="7615" spans="1:12">
      <c r="A7615" s="480" t="s">
        <v>126</v>
      </c>
      <c r="B7615" s="480">
        <f t="shared" si="652"/>
        <v>10</v>
      </c>
      <c r="C7615" s="480">
        <f t="shared" si="653"/>
        <v>0</v>
      </c>
      <c r="D7615" s="480">
        <f>D7612</f>
        <v>120</v>
      </c>
      <c r="E7615" s="480">
        <f t="shared" si="651"/>
        <v>105</v>
      </c>
      <c r="F7615" s="484">
        <v>4.7441000000000004</v>
      </c>
      <c r="G7615" s="480">
        <v>15</v>
      </c>
      <c r="H7615" s="482">
        <v>0.32794800000000002</v>
      </c>
      <c r="I7615" s="483">
        <v>14.5</v>
      </c>
      <c r="J7615" s="484">
        <v>2.87E-2</v>
      </c>
      <c r="K7615" s="469">
        <f t="shared" si="649"/>
        <v>14.466012904484858</v>
      </c>
      <c r="L7615" s="469">
        <f t="shared" si="650"/>
        <v>-3.3987095515142229E-2</v>
      </c>
    </row>
    <row r="7616" spans="1:12">
      <c r="A7616" s="98" t="s">
        <v>126</v>
      </c>
      <c r="B7616" s="98">
        <f t="shared" si="652"/>
        <v>10</v>
      </c>
      <c r="C7616" s="98">
        <f t="shared" si="653"/>
        <v>0</v>
      </c>
      <c r="D7616" s="98">
        <f>D7615</f>
        <v>120</v>
      </c>
      <c r="E7616" s="98">
        <f t="shared" si="651"/>
        <v>106</v>
      </c>
      <c r="F7616" s="397">
        <f>F7615+(E7616-E7615)*(F7618-F7615)/(E7618-E7615)</f>
        <v>4.7556333333333338</v>
      </c>
      <c r="G7616" s="98">
        <v>15</v>
      </c>
      <c r="H7616" s="491">
        <f>H7615+(E7616-E7615)*(H7618-H7615)/(E7618-E7615)</f>
        <v>0.32561033333333333</v>
      </c>
      <c r="I7616" s="492">
        <f>I7615+(E7616-E7615)*(I7618-I7615)/(E7618-E7615)</f>
        <v>14.633333333333333</v>
      </c>
      <c r="J7616" s="397">
        <f>J7615+(E7616-E7615)*(J7618-J7615)/(E7618-E7615)</f>
        <v>2.3933333333333334E-2</v>
      </c>
      <c r="K7616" s="469">
        <f t="shared" si="649"/>
        <v>14.605289963156372</v>
      </c>
      <c r="L7616" s="469">
        <f t="shared" si="650"/>
        <v>-2.8043370176961346E-2</v>
      </c>
    </row>
    <row r="7617" spans="1:12">
      <c r="A7617" s="98" t="s">
        <v>126</v>
      </c>
      <c r="B7617" s="98">
        <f t="shared" si="652"/>
        <v>10</v>
      </c>
      <c r="C7617" s="98">
        <f t="shared" si="653"/>
        <v>0</v>
      </c>
      <c r="D7617" s="98">
        <f>D7615</f>
        <v>120</v>
      </c>
      <c r="E7617" s="98">
        <f t="shared" si="651"/>
        <v>107</v>
      </c>
      <c r="F7617" s="397">
        <f>F7615+(E7617-E7615)*(F7618-F7615)/(E7618-E7615)</f>
        <v>4.7671666666666663</v>
      </c>
      <c r="G7617" s="98">
        <v>15</v>
      </c>
      <c r="H7617" s="491">
        <f>H7615+(E7617-E7615)*(H7618-H7615)/(E7618-E7615)</f>
        <v>0.32327266666666671</v>
      </c>
      <c r="I7617" s="492">
        <f>I7615+(E7617-E7615)*(I7618-I7615)/(E7618-E7615)</f>
        <v>14.766666666666667</v>
      </c>
      <c r="J7617" s="397">
        <f>J7615+(E7617-E7615)*(J7618-J7615)/(E7618-E7615)</f>
        <v>1.9166666666666665E-2</v>
      </c>
      <c r="K7617" s="469">
        <f t="shared" si="649"/>
        <v>14.746581317319329</v>
      </c>
      <c r="L7617" s="469">
        <f t="shared" si="650"/>
        <v>-2.0085349347338521E-2</v>
      </c>
    </row>
    <row r="7618" spans="1:12">
      <c r="A7618" s="480" t="s">
        <v>126</v>
      </c>
      <c r="B7618" s="480">
        <f t="shared" si="652"/>
        <v>10</v>
      </c>
      <c r="C7618" s="480">
        <f t="shared" si="653"/>
        <v>0</v>
      </c>
      <c r="D7618" s="480">
        <f>D7615</f>
        <v>120</v>
      </c>
      <c r="E7618" s="480">
        <f t="shared" si="651"/>
        <v>108</v>
      </c>
      <c r="F7618" s="484">
        <v>4.7786999999999997</v>
      </c>
      <c r="G7618" s="480">
        <v>15</v>
      </c>
      <c r="H7618" s="482">
        <v>0.32093500000000003</v>
      </c>
      <c r="I7618" s="483">
        <v>14.9</v>
      </c>
      <c r="J7618" s="484">
        <v>1.44E-2</v>
      </c>
      <c r="K7618" s="469">
        <f t="shared" si="649"/>
        <v>14.889930982909309</v>
      </c>
      <c r="L7618" s="469">
        <f t="shared" si="650"/>
        <v>-1.006901709069119E-2</v>
      </c>
    </row>
    <row r="7619" spans="1:12">
      <c r="A7619" s="98" t="s">
        <v>126</v>
      </c>
      <c r="B7619" s="98">
        <f t="shared" si="652"/>
        <v>10</v>
      </c>
      <c r="C7619" s="98">
        <f t="shared" si="653"/>
        <v>0</v>
      </c>
      <c r="D7619" s="98">
        <f>D7618</f>
        <v>120</v>
      </c>
      <c r="E7619" s="98">
        <f t="shared" si="651"/>
        <v>109</v>
      </c>
      <c r="F7619" s="397">
        <f>F7618+(E7619-E7618)*(F7621-F7618)/(E7621-E7618)</f>
        <v>4.7901666666666669</v>
      </c>
      <c r="G7619" s="98">
        <v>15</v>
      </c>
      <c r="H7619" s="491">
        <f>H7618+(E7619-E7618)*(H7621-H7618)/(E7621-E7618)</f>
        <v>0.31855266666666671</v>
      </c>
      <c r="I7619" s="492">
        <f>I7618+(E7619-E7618)*(I7621-I7618)/(E7621-E7618)</f>
        <v>15.033333333333333</v>
      </c>
      <c r="J7619" s="397">
        <f>J7618+(E7619-E7618)*(J7621-J7618)/(E7621-E7618)</f>
        <v>9.6000000000000009E-3</v>
      </c>
      <c r="K7619" s="469">
        <f t="shared" si="649"/>
        <v>15.037283212195156</v>
      </c>
      <c r="L7619" s="469">
        <f t="shared" si="650"/>
        <v>3.9498788618228531E-3</v>
      </c>
    </row>
    <row r="7620" spans="1:12">
      <c r="A7620" s="98" t="s">
        <v>126</v>
      </c>
      <c r="B7620" s="98">
        <f t="shared" si="652"/>
        <v>10</v>
      </c>
      <c r="C7620" s="98">
        <f t="shared" si="653"/>
        <v>0</v>
      </c>
      <c r="D7620" s="98">
        <f>D7618</f>
        <v>120</v>
      </c>
      <c r="E7620" s="98">
        <f t="shared" si="651"/>
        <v>110</v>
      </c>
      <c r="F7620" s="397">
        <f>F7618+(E7620-E7618)*(F7621-F7618)/(E7621-E7618)</f>
        <v>4.8016333333333332</v>
      </c>
      <c r="G7620" s="98">
        <v>15</v>
      </c>
      <c r="H7620" s="491">
        <f>H7618+(E7620-E7618)*(H7621-H7618)/(E7621-E7618)</f>
        <v>0.31617033333333333</v>
      </c>
      <c r="I7620" s="492">
        <f>I7618+(E7620-E7618)*(I7621-I7618)/(E7621-E7618)</f>
        <v>15.166666666666668</v>
      </c>
      <c r="J7620" s="397">
        <f>J7618+(E7620-E7618)*(J7621-J7618)/(E7621-E7618)</f>
        <v>4.8000000000000004E-3</v>
      </c>
      <c r="K7620" s="469">
        <f t="shared" si="649"/>
        <v>15.186856030135655</v>
      </c>
      <c r="L7620" s="469">
        <f t="shared" si="650"/>
        <v>2.0189363468986699E-2</v>
      </c>
    </row>
    <row r="7621" spans="1:12">
      <c r="A7621" s="480" t="s">
        <v>126</v>
      </c>
      <c r="B7621" s="480">
        <f t="shared" si="652"/>
        <v>10</v>
      </c>
      <c r="C7621" s="480">
        <f t="shared" si="653"/>
        <v>0</v>
      </c>
      <c r="D7621" s="480">
        <f>D7618</f>
        <v>120</v>
      </c>
      <c r="E7621" s="480">
        <f t="shared" si="651"/>
        <v>111</v>
      </c>
      <c r="F7621" s="484">
        <v>4.8131000000000004</v>
      </c>
      <c r="G7621" s="480">
        <v>15</v>
      </c>
      <c r="H7621" s="482">
        <v>0.31378800000000001</v>
      </c>
      <c r="I7621" s="483">
        <v>15.3</v>
      </c>
      <c r="J7621" s="484">
        <v>0</v>
      </c>
      <c r="K7621" s="469">
        <f t="shared" si="649"/>
        <v>15.338700014022207</v>
      </c>
      <c r="L7621" s="469">
        <f t="shared" si="650"/>
        <v>3.870001402220602E-2</v>
      </c>
    </row>
    <row r="7622" spans="1:12">
      <c r="A7622" s="98" t="s">
        <v>126</v>
      </c>
      <c r="B7622" s="98">
        <f t="shared" si="652"/>
        <v>10</v>
      </c>
      <c r="C7622" s="98">
        <f t="shared" si="653"/>
        <v>0</v>
      </c>
      <c r="D7622" s="98">
        <f>D7621</f>
        <v>120</v>
      </c>
      <c r="E7622" s="98">
        <f t="shared" si="651"/>
        <v>112</v>
      </c>
      <c r="F7622" s="397">
        <f>F7621+(E7622-E7621)*(F7624-F7621)/(E7624-E7621)</f>
        <v>4.8244666666666669</v>
      </c>
      <c r="G7622" s="98">
        <v>15</v>
      </c>
      <c r="H7622" s="491">
        <f>H7621+(E7622-E7621)*(H7624-H7621)/(E7624-E7621)</f>
        <v>0.31135933333333332</v>
      </c>
      <c r="I7622" s="492">
        <f>I7621+(E7622-E7621)*(I7624-I7621)/(E7624-E7621)</f>
        <v>15.466666666666667</v>
      </c>
      <c r="J7622" s="493">
        <f>J7621+(E7622-E7621)*(J7624-J7621)/(E7624-E7621)</f>
        <v>0</v>
      </c>
      <c r="K7622" s="469">
        <f t="shared" si="649"/>
        <v>15.494851607681587</v>
      </c>
      <c r="L7622" s="469">
        <f t="shared" si="650"/>
        <v>2.8184941014920639E-2</v>
      </c>
    </row>
    <row r="7623" spans="1:12">
      <c r="A7623" s="98" t="s">
        <v>126</v>
      </c>
      <c r="B7623" s="98">
        <f t="shared" si="652"/>
        <v>10</v>
      </c>
      <c r="C7623" s="98">
        <f t="shared" si="653"/>
        <v>0</v>
      </c>
      <c r="D7623" s="98">
        <f>D7621</f>
        <v>120</v>
      </c>
      <c r="E7623" s="98">
        <f t="shared" si="651"/>
        <v>113</v>
      </c>
      <c r="F7623" s="397">
        <f>F7621+(E7623-E7621)*(F7624-F7621)/(E7624-E7621)</f>
        <v>4.8358333333333334</v>
      </c>
      <c r="G7623" s="98">
        <v>15</v>
      </c>
      <c r="H7623" s="491">
        <f>H7621+(E7623-E7621)*(H7624-H7621)/(E7624-E7621)</f>
        <v>0.30893066666666669</v>
      </c>
      <c r="I7623" s="492">
        <f>I7621+(E7623-E7621)*(I7624-I7621)/(E7624-E7621)</f>
        <v>15.633333333333335</v>
      </c>
      <c r="J7623" s="493">
        <f>J7621+(E7623-E7621)*(J7624-J7621)/(E7624-E7621)</f>
        <v>0</v>
      </c>
      <c r="K7623" s="469">
        <f t="shared" si="649"/>
        <v>15.653458381168589</v>
      </c>
      <c r="L7623" s="469">
        <f t="shared" si="650"/>
        <v>2.0125047835254151E-2</v>
      </c>
    </row>
    <row r="7624" spans="1:12">
      <c r="A7624" s="480" t="s">
        <v>126</v>
      </c>
      <c r="B7624" s="480">
        <f t="shared" si="652"/>
        <v>10</v>
      </c>
      <c r="C7624" s="480">
        <f t="shared" si="653"/>
        <v>0</v>
      </c>
      <c r="D7624" s="480">
        <f>D7621</f>
        <v>120</v>
      </c>
      <c r="E7624" s="480">
        <f t="shared" si="651"/>
        <v>114</v>
      </c>
      <c r="F7624" s="484">
        <v>4.8472</v>
      </c>
      <c r="G7624" s="480">
        <v>15</v>
      </c>
      <c r="H7624" s="482">
        <v>0.306502</v>
      </c>
      <c r="I7624" s="483">
        <v>15.8</v>
      </c>
      <c r="J7624" s="493">
        <v>0</v>
      </c>
      <c r="K7624" s="469">
        <f t="shared" si="649"/>
        <v>15.814578697692022</v>
      </c>
      <c r="L7624" s="469">
        <f t="shared" si="650"/>
        <v>1.4578697692021692E-2</v>
      </c>
    </row>
    <row r="7625" spans="1:12">
      <c r="A7625" s="98" t="s">
        <v>126</v>
      </c>
      <c r="B7625" s="98">
        <f t="shared" si="652"/>
        <v>10</v>
      </c>
      <c r="C7625" s="98">
        <f t="shared" si="653"/>
        <v>0</v>
      </c>
      <c r="D7625" s="98">
        <f>D7624</f>
        <v>120</v>
      </c>
      <c r="E7625" s="98">
        <f t="shared" si="651"/>
        <v>115</v>
      </c>
      <c r="F7625" s="397">
        <f>F7624+(E7625-E7624)*(F7627-F7624)/(E7627-E7624)</f>
        <v>4.8584666666666667</v>
      </c>
      <c r="G7625" s="98">
        <v>15</v>
      </c>
      <c r="H7625" s="491">
        <f>H7624+(E7625-E7624)*(H7627-H7624)/(E7627-E7624)</f>
        <v>0.30402400000000002</v>
      </c>
      <c r="I7625" s="492">
        <f>I7624+(E7625-E7624)*(I7627-I7624)/(E7627-E7624)</f>
        <v>15.966666666666667</v>
      </c>
      <c r="J7625" s="493">
        <f>J7624+(E7625-E7624)*(J7627-J7624)/(E7627-E7624)</f>
        <v>0</v>
      </c>
      <c r="K7625" s="469">
        <f t="shared" si="649"/>
        <v>15.980536624301589</v>
      </c>
      <c r="L7625" s="469">
        <f t="shared" si="650"/>
        <v>1.3869957634922159E-2</v>
      </c>
    </row>
    <row r="7626" spans="1:12">
      <c r="A7626" s="98" t="s">
        <v>126</v>
      </c>
      <c r="B7626" s="98">
        <f t="shared" si="652"/>
        <v>10</v>
      </c>
      <c r="C7626" s="98">
        <f t="shared" si="653"/>
        <v>0</v>
      </c>
      <c r="D7626" s="98">
        <f>D7624</f>
        <v>120</v>
      </c>
      <c r="E7626" s="98">
        <f t="shared" si="651"/>
        <v>116</v>
      </c>
      <c r="F7626" s="397">
        <f>F7624+(E7626-E7624)*(F7627-F7624)/(E7627-E7624)</f>
        <v>4.8697333333333335</v>
      </c>
      <c r="G7626" s="98">
        <v>15</v>
      </c>
      <c r="H7626" s="491">
        <f>H7624+(E7626-E7624)*(H7627-H7624)/(E7627-E7624)</f>
        <v>0.30154599999999998</v>
      </c>
      <c r="I7626" s="492">
        <f>I7624+(E7626-E7624)*(I7627-I7624)/(E7627-E7624)</f>
        <v>16.133333333333333</v>
      </c>
      <c r="J7626" s="493">
        <f>J7624+(E7626-E7624)*(J7627-J7624)/(E7627-E7624)</f>
        <v>0</v>
      </c>
      <c r="K7626" s="469">
        <f t="shared" si="649"/>
        <v>16.149222119787144</v>
      </c>
      <c r="L7626" s="469">
        <f t="shared" si="650"/>
        <v>1.5888786453810866E-2</v>
      </c>
    </row>
    <row r="7627" spans="1:12">
      <c r="A7627" s="480" t="s">
        <v>126</v>
      </c>
      <c r="B7627" s="480">
        <f t="shared" si="652"/>
        <v>10</v>
      </c>
      <c r="C7627" s="480">
        <f t="shared" si="653"/>
        <v>0</v>
      </c>
      <c r="D7627" s="480">
        <f>D7624</f>
        <v>120</v>
      </c>
      <c r="E7627" s="480">
        <f t="shared" si="651"/>
        <v>117</v>
      </c>
      <c r="F7627" s="484">
        <v>4.8810000000000002</v>
      </c>
      <c r="G7627" s="480">
        <v>15</v>
      </c>
      <c r="H7627" s="482">
        <v>0.299068</v>
      </c>
      <c r="I7627" s="483">
        <v>16.3</v>
      </c>
      <c r="J7627" s="493">
        <v>0</v>
      </c>
      <c r="K7627" s="469">
        <f t="shared" ref="K7627:K7690" si="654">F7627/H7627</f>
        <v>16.320702983936766</v>
      </c>
      <c r="L7627" s="469">
        <f t="shared" ref="L7627:L7690" si="655">K7627-I7627</f>
        <v>2.0702983936764952E-2</v>
      </c>
    </row>
    <row r="7628" spans="1:12">
      <c r="A7628" s="98" t="s">
        <v>126</v>
      </c>
      <c r="B7628" s="98">
        <f t="shared" si="652"/>
        <v>10</v>
      </c>
      <c r="C7628" s="98">
        <f t="shared" si="653"/>
        <v>0</v>
      </c>
      <c r="D7628" s="98">
        <f>D7627</f>
        <v>120</v>
      </c>
      <c r="E7628" s="98">
        <f t="shared" si="651"/>
        <v>118</v>
      </c>
      <c r="F7628" s="397">
        <f>F7627+(E7628-E7627)*(F7630-F7627)/(E7630-E7627)</f>
        <v>4.8922333333333334</v>
      </c>
      <c r="G7628" s="98">
        <v>15</v>
      </c>
      <c r="H7628" s="491">
        <f>H7627+(E7628-E7627)*(H7630-H7627)/(E7630-E7627)</f>
        <v>0.29653800000000002</v>
      </c>
      <c r="I7628" s="492">
        <f>I7627+(E7628-E7627)*(I7630-I7627)/(E7630-E7627)</f>
        <v>16.5</v>
      </c>
      <c r="J7628" s="493">
        <f>J7627+(E7628-E7627)*(J7630-J7627)/(E7630-E7627)</f>
        <v>0</v>
      </c>
      <c r="K7628" s="469">
        <f t="shared" si="654"/>
        <v>16.497829395670482</v>
      </c>
      <c r="L7628" s="469">
        <f t="shared" si="655"/>
        <v>-2.1706043295175448E-3</v>
      </c>
    </row>
    <row r="7629" spans="1:12">
      <c r="A7629" s="98" t="s">
        <v>126</v>
      </c>
      <c r="B7629" s="98">
        <f t="shared" si="652"/>
        <v>10</v>
      </c>
      <c r="C7629" s="98">
        <f t="shared" si="653"/>
        <v>0</v>
      </c>
      <c r="D7629" s="98">
        <f>D7627</f>
        <v>120</v>
      </c>
      <c r="E7629" s="98">
        <f t="shared" si="651"/>
        <v>119</v>
      </c>
      <c r="F7629" s="397">
        <f>F7627+(E7629-E7627)*(F7630-F7627)/(E7630-E7627)</f>
        <v>4.9034666666666666</v>
      </c>
      <c r="G7629" s="98">
        <v>15</v>
      </c>
      <c r="H7629" s="491">
        <f>H7627+(E7629-E7627)*(H7630-H7627)/(E7630-E7627)</f>
        <v>0.29400799999999999</v>
      </c>
      <c r="I7629" s="492">
        <f>I7627+(E7629-E7627)*(I7630-I7627)/(E7630-E7627)</f>
        <v>16.7</v>
      </c>
      <c r="J7629" s="493">
        <f>J7627+(E7629-E7627)*(J7630-J7627)/(E7630-E7627)</f>
        <v>0</v>
      </c>
      <c r="K7629" s="469">
        <f t="shared" si="654"/>
        <v>16.678004226642358</v>
      </c>
      <c r="L7629" s="469">
        <f t="shared" si="655"/>
        <v>-2.1995773357641468E-2</v>
      </c>
    </row>
    <row r="7630" spans="1:12">
      <c r="A7630" s="480" t="s">
        <v>126</v>
      </c>
      <c r="B7630" s="480">
        <f t="shared" si="652"/>
        <v>10</v>
      </c>
      <c r="C7630" s="480">
        <f t="shared" si="653"/>
        <v>0</v>
      </c>
      <c r="D7630" s="480">
        <f>D7627</f>
        <v>120</v>
      </c>
      <c r="E7630" s="480">
        <f t="shared" si="651"/>
        <v>120</v>
      </c>
      <c r="F7630" s="484">
        <v>4.9146999999999998</v>
      </c>
      <c r="G7630" s="480">
        <v>15</v>
      </c>
      <c r="H7630" s="482">
        <v>0.29147800000000001</v>
      </c>
      <c r="I7630" s="483">
        <v>16.899999999999999</v>
      </c>
      <c r="J7630" s="493">
        <v>0</v>
      </c>
      <c r="K7630" s="469">
        <f t="shared" si="654"/>
        <v>16.86130685677821</v>
      </c>
      <c r="L7630" s="469">
        <f t="shared" si="655"/>
        <v>-3.8693143221788517E-2</v>
      </c>
    </row>
    <row r="7631" spans="1:12">
      <c r="A7631" s="480" t="s">
        <v>126</v>
      </c>
      <c r="B7631" s="480">
        <f t="shared" si="652"/>
        <v>10</v>
      </c>
      <c r="C7631" s="480">
        <f t="shared" si="653"/>
        <v>6</v>
      </c>
      <c r="D7631" s="480">
        <v>126</v>
      </c>
      <c r="E7631" s="480">
        <v>12</v>
      </c>
      <c r="F7631" s="484">
        <v>3.5062000000000002</v>
      </c>
      <c r="G7631" s="480">
        <v>15</v>
      </c>
      <c r="H7631" s="482">
        <v>0.48922599999999999</v>
      </c>
      <c r="I7631" s="483">
        <v>7.2</v>
      </c>
      <c r="J7631" s="484">
        <v>0.45610000000000001</v>
      </c>
      <c r="K7631" s="469">
        <f t="shared" si="654"/>
        <v>7.1668308716217046</v>
      </c>
      <c r="L7631" s="469">
        <f t="shared" si="655"/>
        <v>-3.3169128378295554E-2</v>
      </c>
    </row>
    <row r="7632" spans="1:12">
      <c r="A7632" s="98" t="s">
        <v>126</v>
      </c>
      <c r="B7632" s="98">
        <f t="shared" si="652"/>
        <v>10</v>
      </c>
      <c r="C7632" s="98">
        <f t="shared" si="653"/>
        <v>6</v>
      </c>
      <c r="D7632" s="98">
        <f>D7631</f>
        <v>126</v>
      </c>
      <c r="E7632" s="98">
        <f>E7631+1</f>
        <v>13</v>
      </c>
      <c r="F7632" s="397">
        <f>F7631+(E7632-E7631)*(F7634-F7631)/(E7634-E7631)</f>
        <v>3.5217666666666667</v>
      </c>
      <c r="G7632" s="98">
        <v>15</v>
      </c>
      <c r="H7632" s="491">
        <f>H7631+(E7632-E7631)*(H7634-H7631)/(E7634-E7631)</f>
        <v>0.48768566666666668</v>
      </c>
      <c r="I7632" s="492">
        <f>I7631+(E7632-E7631)*(I7634-I7631)/(E7634-E7631)</f>
        <v>7.2333333333333334</v>
      </c>
      <c r="J7632" s="397">
        <f>J7631+(E7632-E7631)*(J7634-J7631)/(E7634-E7631)</f>
        <v>0.45176666666666665</v>
      </c>
      <c r="K7632" s="469">
        <f t="shared" si="654"/>
        <v>7.2213864531593774</v>
      </c>
      <c r="L7632" s="469">
        <f t="shared" si="655"/>
        <v>-1.1946880173955954E-2</v>
      </c>
    </row>
    <row r="7633" spans="1:12">
      <c r="A7633" s="98" t="s">
        <v>126</v>
      </c>
      <c r="B7633" s="98">
        <f t="shared" si="652"/>
        <v>10</v>
      </c>
      <c r="C7633" s="98">
        <f t="shared" si="653"/>
        <v>6</v>
      </c>
      <c r="D7633" s="98">
        <f>D7631</f>
        <v>126</v>
      </c>
      <c r="E7633" s="98">
        <f t="shared" ref="E7633:E7696" si="656">E7632+1</f>
        <v>14</v>
      </c>
      <c r="F7633" s="397">
        <f>F7631+(E7633-E7631)*(F7634-F7631)/(E7634-E7631)</f>
        <v>3.5373333333333337</v>
      </c>
      <c r="G7633" s="98">
        <v>15</v>
      </c>
      <c r="H7633" s="491">
        <f>H7631+(E7633-E7631)*(H7634-H7631)/(E7634-E7631)</f>
        <v>0.48614533333333332</v>
      </c>
      <c r="I7633" s="492">
        <f>I7631+(E7633-E7631)*(I7634-I7631)/(E7634-E7631)</f>
        <v>7.2666666666666666</v>
      </c>
      <c r="J7633" s="397">
        <f>J7631+(E7633-E7631)*(J7634-J7631)/(E7634-E7631)</f>
        <v>0.44743333333333335</v>
      </c>
      <c r="K7633" s="469">
        <f t="shared" si="654"/>
        <v>7.2762877493424476</v>
      </c>
      <c r="L7633" s="469">
        <f t="shared" si="655"/>
        <v>9.6210826757809897E-3</v>
      </c>
    </row>
    <row r="7634" spans="1:12">
      <c r="A7634" s="480" t="s">
        <v>126</v>
      </c>
      <c r="B7634" s="480">
        <f t="shared" si="652"/>
        <v>10</v>
      </c>
      <c r="C7634" s="480">
        <f t="shared" si="653"/>
        <v>6</v>
      </c>
      <c r="D7634" s="480">
        <f>D7631</f>
        <v>126</v>
      </c>
      <c r="E7634" s="480">
        <f t="shared" si="656"/>
        <v>15</v>
      </c>
      <c r="F7634" s="484">
        <v>3.5529000000000002</v>
      </c>
      <c r="G7634" s="480">
        <v>15</v>
      </c>
      <c r="H7634" s="482">
        <v>0.48460500000000001</v>
      </c>
      <c r="I7634" s="483">
        <v>7.3</v>
      </c>
      <c r="J7634" s="484">
        <v>0.44309999999999999</v>
      </c>
      <c r="K7634" s="469">
        <f t="shared" si="654"/>
        <v>7.3315380567678829</v>
      </c>
      <c r="L7634" s="469">
        <f t="shared" si="655"/>
        <v>3.1538056767883127E-2</v>
      </c>
    </row>
    <row r="7635" spans="1:12">
      <c r="A7635" s="98" t="s">
        <v>126</v>
      </c>
      <c r="B7635" s="98">
        <f t="shared" si="652"/>
        <v>10</v>
      </c>
      <c r="C7635" s="98">
        <f t="shared" si="653"/>
        <v>6</v>
      </c>
      <c r="D7635" s="98">
        <f>D7634</f>
        <v>126</v>
      </c>
      <c r="E7635" s="98">
        <f t="shared" si="656"/>
        <v>16</v>
      </c>
      <c r="F7635" s="397">
        <f>F7634+(E7635-E7634)*(F7637-F7634)/(E7637-E7634)</f>
        <v>3.5682666666666667</v>
      </c>
      <c r="G7635" s="98">
        <v>15</v>
      </c>
      <c r="H7635" s="491">
        <f>H7634+(E7635-E7634)*(H7637-H7634)/(E7637-E7634)</f>
        <v>0.48307300000000003</v>
      </c>
      <c r="I7635" s="492">
        <f>I7634+(E7635-E7634)*(I7637-I7634)/(E7637-E7634)</f>
        <v>7.3666666666666663</v>
      </c>
      <c r="J7635" s="397">
        <f>J7634+(E7635-E7634)*(J7637-J7634)/(E7637-E7634)</f>
        <v>0.43873333333333331</v>
      </c>
      <c r="K7635" s="469">
        <f t="shared" si="654"/>
        <v>7.3865992648454091</v>
      </c>
      <c r="L7635" s="469">
        <f t="shared" si="655"/>
        <v>1.9932598178742822E-2</v>
      </c>
    </row>
    <row r="7636" spans="1:12">
      <c r="A7636" s="98" t="s">
        <v>126</v>
      </c>
      <c r="B7636" s="98">
        <f t="shared" si="652"/>
        <v>10</v>
      </c>
      <c r="C7636" s="98">
        <f t="shared" si="653"/>
        <v>6</v>
      </c>
      <c r="D7636" s="98">
        <f>D7634</f>
        <v>126</v>
      </c>
      <c r="E7636" s="98">
        <f t="shared" si="656"/>
        <v>17</v>
      </c>
      <c r="F7636" s="397">
        <f>F7634+(E7636-E7634)*(F7637-F7634)/(E7637-E7634)</f>
        <v>3.5836333333333337</v>
      </c>
      <c r="G7636" s="98">
        <v>15</v>
      </c>
      <c r="H7636" s="491">
        <f>H7634+(E7636-E7634)*(H7637-H7634)/(E7637-E7634)</f>
        <v>0.481541</v>
      </c>
      <c r="I7636" s="492">
        <f>I7634+(E7636-E7634)*(I7637-I7634)/(E7637-E7634)</f>
        <v>7.4333333333333336</v>
      </c>
      <c r="J7636" s="397">
        <f>J7634+(E7636-E7634)*(J7637-J7634)/(E7637-E7634)</f>
        <v>0.43436666666666668</v>
      </c>
      <c r="K7636" s="469">
        <f t="shared" si="654"/>
        <v>7.4420108222006718</v>
      </c>
      <c r="L7636" s="469">
        <f t="shared" si="655"/>
        <v>8.6774888673382122E-3</v>
      </c>
    </row>
    <row r="7637" spans="1:12">
      <c r="A7637" s="480" t="s">
        <v>126</v>
      </c>
      <c r="B7637" s="480">
        <f t="shared" si="652"/>
        <v>10</v>
      </c>
      <c r="C7637" s="480">
        <f t="shared" si="653"/>
        <v>6</v>
      </c>
      <c r="D7637" s="480">
        <f>D7634</f>
        <v>126</v>
      </c>
      <c r="E7637" s="480">
        <f t="shared" si="656"/>
        <v>18</v>
      </c>
      <c r="F7637" s="484">
        <v>3.5990000000000002</v>
      </c>
      <c r="G7637" s="480">
        <v>15</v>
      </c>
      <c r="H7637" s="482">
        <v>0.48000900000000002</v>
      </c>
      <c r="I7637" s="483">
        <v>7.5</v>
      </c>
      <c r="J7637" s="484">
        <v>0.43</v>
      </c>
      <c r="K7637" s="469">
        <f t="shared" si="654"/>
        <v>7.4977760833651033</v>
      </c>
      <c r="L7637" s="469">
        <f t="shared" si="655"/>
        <v>-2.2239166348967387E-3</v>
      </c>
    </row>
    <row r="7638" spans="1:12">
      <c r="A7638" s="98" t="s">
        <v>126</v>
      </c>
      <c r="B7638" s="98">
        <f t="shared" si="652"/>
        <v>10</v>
      </c>
      <c r="C7638" s="98">
        <f t="shared" si="653"/>
        <v>6</v>
      </c>
      <c r="D7638" s="98">
        <f>D7637</f>
        <v>126</v>
      </c>
      <c r="E7638" s="98">
        <f t="shared" si="656"/>
        <v>19</v>
      </c>
      <c r="F7638" s="397">
        <f>F7637+(E7638-E7637)*(F7640-F7637)/(E7640-E7637)</f>
        <v>3.6141666666666667</v>
      </c>
      <c r="G7638" s="98">
        <v>15</v>
      </c>
      <c r="H7638" s="491">
        <f>H7637+(E7638-E7637)*(H7640-H7637)/(E7640-E7637)</f>
        <v>0.47848400000000002</v>
      </c>
      <c r="I7638" s="492">
        <f>I7637+(E7638-E7637)*(I7640-I7637)/(E7640-E7637)</f>
        <v>7.5666666666666664</v>
      </c>
      <c r="J7638" s="397">
        <f>J7637+(E7638-E7637)*(J7640-J7637)/(E7640-E7637)</f>
        <v>0.42566666666666664</v>
      </c>
      <c r="K7638" s="469">
        <f t="shared" si="654"/>
        <v>7.5533699489777435</v>
      </c>
      <c r="L7638" s="469">
        <f t="shared" si="655"/>
        <v>-1.3296717688922932E-2</v>
      </c>
    </row>
    <row r="7639" spans="1:12">
      <c r="A7639" s="98" t="s">
        <v>126</v>
      </c>
      <c r="B7639" s="98">
        <f t="shared" si="652"/>
        <v>10</v>
      </c>
      <c r="C7639" s="98">
        <f t="shared" si="653"/>
        <v>6</v>
      </c>
      <c r="D7639" s="98">
        <f>D7637</f>
        <v>126</v>
      </c>
      <c r="E7639" s="98">
        <f t="shared" si="656"/>
        <v>20</v>
      </c>
      <c r="F7639" s="397">
        <f>F7637+(E7639-E7637)*(F7640-F7637)/(E7640-E7637)</f>
        <v>3.6293333333333333</v>
      </c>
      <c r="G7639" s="98">
        <v>15</v>
      </c>
      <c r="H7639" s="491">
        <f>H7637+(E7639-E7637)*(H7640-H7637)/(E7640-E7637)</f>
        <v>0.47695900000000002</v>
      </c>
      <c r="I7639" s="492">
        <f>I7637+(E7639-E7637)*(I7640-I7637)/(E7640-E7637)</f>
        <v>7.6333333333333337</v>
      </c>
      <c r="J7639" s="397">
        <f>J7637+(E7639-E7637)*(J7640-J7637)/(E7640-E7637)</f>
        <v>0.42133333333333334</v>
      </c>
      <c r="K7639" s="469">
        <f t="shared" si="654"/>
        <v>7.6093193195501776</v>
      </c>
      <c r="L7639" s="469">
        <f t="shared" si="655"/>
        <v>-2.4014013783156152E-2</v>
      </c>
    </row>
    <row r="7640" spans="1:12">
      <c r="A7640" s="480" t="s">
        <v>126</v>
      </c>
      <c r="B7640" s="480">
        <f t="shared" si="652"/>
        <v>10</v>
      </c>
      <c r="C7640" s="480">
        <f t="shared" si="653"/>
        <v>6</v>
      </c>
      <c r="D7640" s="480">
        <f>D7637</f>
        <v>126</v>
      </c>
      <c r="E7640" s="480">
        <f t="shared" si="656"/>
        <v>21</v>
      </c>
      <c r="F7640" s="484">
        <v>3.6444999999999999</v>
      </c>
      <c r="G7640" s="480">
        <v>15</v>
      </c>
      <c r="H7640" s="482">
        <v>0.47543400000000002</v>
      </c>
      <c r="I7640" s="483">
        <v>7.7</v>
      </c>
      <c r="J7640" s="484">
        <v>0.41699999999999998</v>
      </c>
      <c r="K7640" s="469">
        <f t="shared" si="654"/>
        <v>7.6656276160308261</v>
      </c>
      <c r="L7640" s="469">
        <f t="shared" si="655"/>
        <v>-3.4372383969174081E-2</v>
      </c>
    </row>
    <row r="7641" spans="1:12">
      <c r="A7641" s="98" t="s">
        <v>126</v>
      </c>
      <c r="B7641" s="98">
        <f t="shared" si="652"/>
        <v>10</v>
      </c>
      <c r="C7641" s="98">
        <f t="shared" si="653"/>
        <v>6</v>
      </c>
      <c r="D7641" s="98">
        <f>D7640</f>
        <v>126</v>
      </c>
      <c r="E7641" s="98">
        <f t="shared" si="656"/>
        <v>22</v>
      </c>
      <c r="F7641" s="397">
        <f>F7640+(E7641-E7640)*(F7643-F7640)/(E7643-E7640)</f>
        <v>3.6594666666666664</v>
      </c>
      <c r="G7641" s="98">
        <v>15</v>
      </c>
      <c r="H7641" s="491">
        <f>H7640+(E7641-E7640)*(H7643-H7640)/(E7643-E7640)</f>
        <v>0.473914</v>
      </c>
      <c r="I7641" s="492">
        <f>I7640+(E7641-E7640)*(I7643-I7640)/(E7643-E7640)</f>
        <v>7.7333333333333334</v>
      </c>
      <c r="J7641" s="397">
        <f>J7640+(E7641-E7640)*(J7643-J7640)/(E7643-E7640)</f>
        <v>0.41266666666666668</v>
      </c>
      <c r="K7641" s="469">
        <f t="shared" si="654"/>
        <v>7.7217948122795832</v>
      </c>
      <c r="L7641" s="469">
        <f t="shared" si="655"/>
        <v>-1.1538521053750195E-2</v>
      </c>
    </row>
    <row r="7642" spans="1:12">
      <c r="A7642" s="98" t="s">
        <v>126</v>
      </c>
      <c r="B7642" s="98">
        <f t="shared" si="652"/>
        <v>10</v>
      </c>
      <c r="C7642" s="98">
        <f t="shared" si="653"/>
        <v>6</v>
      </c>
      <c r="D7642" s="98">
        <f>D7640</f>
        <v>126</v>
      </c>
      <c r="E7642" s="98">
        <f t="shared" si="656"/>
        <v>23</v>
      </c>
      <c r="F7642" s="397">
        <f>F7640+(E7642-E7640)*(F7643-F7640)/(E7643-E7640)</f>
        <v>3.6744333333333334</v>
      </c>
      <c r="G7642" s="98">
        <v>15</v>
      </c>
      <c r="H7642" s="491">
        <f>H7640+(E7642-E7640)*(H7643-H7640)/(E7643-E7640)</f>
        <v>0.47239400000000004</v>
      </c>
      <c r="I7642" s="492">
        <f>I7640+(E7642-E7640)*(I7643-I7640)/(E7643-E7640)</f>
        <v>7.7666666666666666</v>
      </c>
      <c r="J7642" s="397">
        <f>J7640+(E7642-E7640)*(J7643-J7640)/(E7643-E7640)</f>
        <v>0.40833333333333333</v>
      </c>
      <c r="K7642" s="469">
        <f t="shared" si="654"/>
        <v>7.7783234616301922</v>
      </c>
      <c r="L7642" s="469">
        <f t="shared" si="655"/>
        <v>1.1656794963525563E-2</v>
      </c>
    </row>
    <row r="7643" spans="1:12">
      <c r="A7643" s="480" t="s">
        <v>126</v>
      </c>
      <c r="B7643" s="480">
        <f t="shared" si="652"/>
        <v>10</v>
      </c>
      <c r="C7643" s="480">
        <f t="shared" si="653"/>
        <v>6</v>
      </c>
      <c r="D7643" s="480">
        <f>D7640</f>
        <v>126</v>
      </c>
      <c r="E7643" s="480">
        <f t="shared" si="656"/>
        <v>24</v>
      </c>
      <c r="F7643" s="484">
        <v>3.6894</v>
      </c>
      <c r="G7643" s="480">
        <v>15</v>
      </c>
      <c r="H7643" s="482">
        <v>0.47087400000000001</v>
      </c>
      <c r="I7643" s="483">
        <v>7.8</v>
      </c>
      <c r="J7643" s="484">
        <v>0.40400000000000003</v>
      </c>
      <c r="K7643" s="469">
        <f t="shared" si="654"/>
        <v>7.8352170644376198</v>
      </c>
      <c r="L7643" s="469">
        <f t="shared" si="655"/>
        <v>3.521706443761996E-2</v>
      </c>
    </row>
    <row r="7644" spans="1:12">
      <c r="A7644" s="98" t="s">
        <v>126</v>
      </c>
      <c r="B7644" s="98">
        <f t="shared" si="652"/>
        <v>10</v>
      </c>
      <c r="C7644" s="98">
        <f t="shared" si="653"/>
        <v>6</v>
      </c>
      <c r="D7644" s="98">
        <f>D7643</f>
        <v>126</v>
      </c>
      <c r="E7644" s="98">
        <f t="shared" si="656"/>
        <v>25</v>
      </c>
      <c r="F7644" s="397">
        <f>F7643+(E7644-E7643)*(F7646-F7643)/(E7646-E7643)</f>
        <v>3.7042000000000002</v>
      </c>
      <c r="G7644" s="98">
        <v>15</v>
      </c>
      <c r="H7644" s="491">
        <f>H7643+(E7644-E7643)*(H7646-H7643)/(E7646-E7643)</f>
        <v>0.46935766666666667</v>
      </c>
      <c r="I7644" s="492">
        <f>I7643+(E7644-E7643)*(I7646-I7643)/(E7646-E7643)</f>
        <v>7.8666666666666663</v>
      </c>
      <c r="J7644" s="397">
        <f>J7643+(E7644-E7643)*(J7646-J7643)/(E7646-E7643)</f>
        <v>0.39966666666666667</v>
      </c>
      <c r="K7644" s="469">
        <f t="shared" si="654"/>
        <v>7.8920624143776639</v>
      </c>
      <c r="L7644" s="469">
        <f t="shared" si="655"/>
        <v>2.5395747710997618E-2</v>
      </c>
    </row>
    <row r="7645" spans="1:12">
      <c r="A7645" s="98" t="s">
        <v>126</v>
      </c>
      <c r="B7645" s="98">
        <f t="shared" si="652"/>
        <v>10</v>
      </c>
      <c r="C7645" s="98">
        <f t="shared" si="653"/>
        <v>6</v>
      </c>
      <c r="D7645" s="98">
        <f>D7643</f>
        <v>126</v>
      </c>
      <c r="E7645" s="98">
        <f t="shared" si="656"/>
        <v>26</v>
      </c>
      <c r="F7645" s="397">
        <f>F7643+(E7645-E7643)*(F7646-F7643)/(E7646-E7643)</f>
        <v>3.7189999999999999</v>
      </c>
      <c r="G7645" s="98">
        <v>15</v>
      </c>
      <c r="H7645" s="491">
        <f>H7643+(E7645-E7643)*(H7646-H7643)/(E7646-E7643)</f>
        <v>0.46784133333333333</v>
      </c>
      <c r="I7645" s="492">
        <f>I7643+(E7645-E7643)*(I7646-I7643)/(E7646-E7643)</f>
        <v>7.9333333333333336</v>
      </c>
      <c r="J7645" s="397">
        <f>J7643+(E7645-E7643)*(J7646-J7643)/(E7646-E7643)</f>
        <v>0.39533333333333337</v>
      </c>
      <c r="K7645" s="469">
        <f t="shared" si="654"/>
        <v>7.9492762503526837</v>
      </c>
      <c r="L7645" s="469">
        <f t="shared" si="655"/>
        <v>1.5942917019350134E-2</v>
      </c>
    </row>
    <row r="7646" spans="1:12">
      <c r="A7646" s="480" t="s">
        <v>126</v>
      </c>
      <c r="B7646" s="480">
        <f t="shared" si="652"/>
        <v>10</v>
      </c>
      <c r="C7646" s="480">
        <f t="shared" si="653"/>
        <v>6</v>
      </c>
      <c r="D7646" s="480">
        <f>D7643</f>
        <v>126</v>
      </c>
      <c r="E7646" s="480">
        <f t="shared" si="656"/>
        <v>27</v>
      </c>
      <c r="F7646" s="484">
        <v>3.7338</v>
      </c>
      <c r="G7646" s="480">
        <v>15</v>
      </c>
      <c r="H7646" s="482">
        <v>0.46632499999999999</v>
      </c>
      <c r="I7646" s="483">
        <v>8</v>
      </c>
      <c r="J7646" s="484">
        <v>0.39100000000000001</v>
      </c>
      <c r="K7646" s="469">
        <f t="shared" si="654"/>
        <v>8.0068621669436553</v>
      </c>
      <c r="L7646" s="469">
        <f t="shared" si="655"/>
        <v>6.8621669436552679E-3</v>
      </c>
    </row>
    <row r="7647" spans="1:12">
      <c r="A7647" s="98" t="s">
        <v>126</v>
      </c>
      <c r="B7647" s="98">
        <f t="shared" si="652"/>
        <v>10</v>
      </c>
      <c r="C7647" s="98">
        <f t="shared" si="653"/>
        <v>6</v>
      </c>
      <c r="D7647" s="98">
        <f>D7646</f>
        <v>126</v>
      </c>
      <c r="E7647" s="98">
        <f t="shared" si="656"/>
        <v>28</v>
      </c>
      <c r="F7647" s="397">
        <f>F7646+(E7647-E7646)*(F7649-F7646)/(E7649-E7646)</f>
        <v>3.7484000000000002</v>
      </c>
      <c r="G7647" s="98">
        <v>15</v>
      </c>
      <c r="H7647" s="491">
        <f>H7646+(E7647-E7646)*(H7649-H7646)/(E7649-E7646)</f>
        <v>0.46481033333333333</v>
      </c>
      <c r="I7647" s="492">
        <f>I7646+(E7647-E7646)*(I7649-I7646)/(E7649-E7646)</f>
        <v>8.0666666666666664</v>
      </c>
      <c r="J7647" s="397">
        <f>J7646+(E7647-E7646)*(J7649-J7646)/(E7649-E7646)</f>
        <v>0.38663333333333333</v>
      </c>
      <c r="K7647" s="469">
        <f t="shared" si="654"/>
        <v>8.0643646046308497</v>
      </c>
      <c r="L7647" s="469">
        <f t="shared" si="655"/>
        <v>-2.3020620358167321E-3</v>
      </c>
    </row>
    <row r="7648" spans="1:12">
      <c r="A7648" s="98" t="s">
        <v>126</v>
      </c>
      <c r="B7648" s="98">
        <f t="shared" si="652"/>
        <v>10</v>
      </c>
      <c r="C7648" s="98">
        <f t="shared" si="653"/>
        <v>6</v>
      </c>
      <c r="D7648" s="98">
        <f>D7646</f>
        <v>126</v>
      </c>
      <c r="E7648" s="98">
        <f t="shared" si="656"/>
        <v>29</v>
      </c>
      <c r="F7648" s="397">
        <f>F7646+(E7648-E7646)*(F7649-F7646)/(E7649-E7646)</f>
        <v>3.7629999999999999</v>
      </c>
      <c r="G7648" s="98">
        <v>15</v>
      </c>
      <c r="H7648" s="491">
        <f>H7646+(E7648-E7646)*(H7649-H7646)/(E7649-E7646)</f>
        <v>0.46329566666666666</v>
      </c>
      <c r="I7648" s="492">
        <f>I7646+(E7648-E7646)*(I7649-I7646)/(E7649-E7646)</f>
        <v>8.1333333333333329</v>
      </c>
      <c r="J7648" s="397">
        <f>J7646+(E7648-E7646)*(J7649-J7646)/(E7649-E7646)</f>
        <v>0.3822666666666667</v>
      </c>
      <c r="K7648" s="469">
        <f t="shared" si="654"/>
        <v>8.1222430312680096</v>
      </c>
      <c r="L7648" s="469">
        <f t="shared" si="655"/>
        <v>-1.1090302065323243E-2</v>
      </c>
    </row>
    <row r="7649" spans="1:12">
      <c r="A7649" s="480" t="s">
        <v>126</v>
      </c>
      <c r="B7649" s="480">
        <f t="shared" si="652"/>
        <v>10</v>
      </c>
      <c r="C7649" s="480">
        <f t="shared" si="653"/>
        <v>6</v>
      </c>
      <c r="D7649" s="480">
        <f>D7646</f>
        <v>126</v>
      </c>
      <c r="E7649" s="480">
        <f t="shared" si="656"/>
        <v>30</v>
      </c>
      <c r="F7649" s="484">
        <v>3.7776000000000001</v>
      </c>
      <c r="G7649" s="480">
        <v>15</v>
      </c>
      <c r="H7649" s="482">
        <v>0.461781</v>
      </c>
      <c r="I7649" s="483">
        <v>8.1999999999999993</v>
      </c>
      <c r="J7649" s="484">
        <v>0.37790000000000001</v>
      </c>
      <c r="K7649" s="469">
        <f t="shared" si="654"/>
        <v>8.1805011466474369</v>
      </c>
      <c r="L7649" s="469">
        <f t="shared" si="655"/>
        <v>-1.9498853352562406E-2</v>
      </c>
    </row>
    <row r="7650" spans="1:12">
      <c r="A7650" s="98" t="s">
        <v>126</v>
      </c>
      <c r="B7650" s="98">
        <f t="shared" si="652"/>
        <v>10</v>
      </c>
      <c r="C7650" s="98">
        <f t="shared" si="653"/>
        <v>6</v>
      </c>
      <c r="D7650" s="98">
        <f>D7649</f>
        <v>126</v>
      </c>
      <c r="E7650" s="98">
        <f t="shared" si="656"/>
        <v>31</v>
      </c>
      <c r="F7650" s="397">
        <f>F7649+(E7650-E7649)*(F7652-F7649)/(E7652-E7649)</f>
        <v>3.7920666666666669</v>
      </c>
      <c r="G7650" s="98">
        <v>15</v>
      </c>
      <c r="H7650" s="491">
        <f>H7649+(E7650-E7649)*(H7652-H7649)/(E7652-E7649)</f>
        <v>0.46026699999999998</v>
      </c>
      <c r="I7650" s="492">
        <f>I7649+(E7650-E7649)*(I7652-I7649)/(E7652-E7649)</f>
        <v>8.2666666666666657</v>
      </c>
      <c r="J7650" s="397">
        <f>J7649+(E7650-E7649)*(J7652-J7649)/(E7652-E7649)</f>
        <v>0.37356666666666666</v>
      </c>
      <c r="K7650" s="469">
        <f t="shared" si="654"/>
        <v>8.2388410784754651</v>
      </c>
      <c r="L7650" s="469">
        <f t="shared" si="655"/>
        <v>-2.7825588191200623E-2</v>
      </c>
    </row>
    <row r="7651" spans="1:12">
      <c r="A7651" s="98" t="s">
        <v>126</v>
      </c>
      <c r="B7651" s="98">
        <f t="shared" si="652"/>
        <v>10</v>
      </c>
      <c r="C7651" s="98">
        <f t="shared" si="653"/>
        <v>6</v>
      </c>
      <c r="D7651" s="98">
        <f>D7649</f>
        <v>126</v>
      </c>
      <c r="E7651" s="98">
        <f t="shared" si="656"/>
        <v>32</v>
      </c>
      <c r="F7651" s="397">
        <f>F7649+(E7651-E7649)*(F7652-F7649)/(E7652-E7649)</f>
        <v>3.8065333333333333</v>
      </c>
      <c r="G7651" s="98">
        <v>15</v>
      </c>
      <c r="H7651" s="491">
        <f>H7649+(E7651-E7649)*(H7652-H7649)/(E7652-E7649)</f>
        <v>0.45875300000000002</v>
      </c>
      <c r="I7651" s="492">
        <f>I7649+(E7651-E7649)*(I7652-I7649)/(E7652-E7649)</f>
        <v>8.3333333333333339</v>
      </c>
      <c r="J7651" s="397">
        <f>J7649+(E7651-E7649)*(J7652-J7649)/(E7652-E7649)</f>
        <v>0.36923333333333336</v>
      </c>
      <c r="K7651" s="469">
        <f t="shared" si="654"/>
        <v>8.2975660831282472</v>
      </c>
      <c r="L7651" s="469">
        <f t="shared" si="655"/>
        <v>-3.5767250205086754E-2</v>
      </c>
    </row>
    <row r="7652" spans="1:12">
      <c r="A7652" s="480" t="s">
        <v>126</v>
      </c>
      <c r="B7652" s="480">
        <f t="shared" si="652"/>
        <v>10</v>
      </c>
      <c r="C7652" s="480">
        <f t="shared" si="653"/>
        <v>6</v>
      </c>
      <c r="D7652" s="480">
        <f>D7649</f>
        <v>126</v>
      </c>
      <c r="E7652" s="480">
        <f t="shared" si="656"/>
        <v>33</v>
      </c>
      <c r="F7652" s="484">
        <v>3.8210000000000002</v>
      </c>
      <c r="G7652" s="480">
        <v>15</v>
      </c>
      <c r="H7652" s="482">
        <v>0.45723900000000001</v>
      </c>
      <c r="I7652" s="483">
        <v>8.4</v>
      </c>
      <c r="J7652" s="484">
        <v>0.3649</v>
      </c>
      <c r="K7652" s="469">
        <f t="shared" si="654"/>
        <v>8.3566799857404988</v>
      </c>
      <c r="L7652" s="469">
        <f t="shared" si="655"/>
        <v>-4.3320014259501605E-2</v>
      </c>
    </row>
    <row r="7653" spans="1:12">
      <c r="A7653" s="98" t="s">
        <v>126</v>
      </c>
      <c r="B7653" s="98">
        <f t="shared" si="652"/>
        <v>10</v>
      </c>
      <c r="C7653" s="98">
        <f t="shared" si="653"/>
        <v>6</v>
      </c>
      <c r="D7653" s="98">
        <f>D7652</f>
        <v>126</v>
      </c>
      <c r="E7653" s="98">
        <f t="shared" si="656"/>
        <v>34</v>
      </c>
      <c r="F7653" s="397">
        <f>F7652+(E7653-E7652)*(F7655-F7652)/(E7655-E7652)</f>
        <v>3.8353000000000002</v>
      </c>
      <c r="G7653" s="98">
        <v>15</v>
      </c>
      <c r="H7653" s="491">
        <f>H7652+(E7653-E7652)*(H7655-H7652)/(E7655-E7652)</f>
        <v>0.45572400000000002</v>
      </c>
      <c r="I7653" s="492">
        <f>I7652+(E7653-E7652)*(I7655-I7652)/(E7655-E7652)</f>
        <v>8.4333333333333336</v>
      </c>
      <c r="J7653" s="397">
        <f>J7652+(E7653-E7652)*(J7655-J7652)/(E7655-E7652)</f>
        <v>0.36056666666666665</v>
      </c>
      <c r="K7653" s="469">
        <f t="shared" si="654"/>
        <v>8.4158394115736712</v>
      </c>
      <c r="L7653" s="469">
        <f t="shared" si="655"/>
        <v>-1.7493921759662356E-2</v>
      </c>
    </row>
    <row r="7654" spans="1:12">
      <c r="A7654" s="98" t="s">
        <v>126</v>
      </c>
      <c r="B7654" s="98">
        <f t="shared" si="652"/>
        <v>10</v>
      </c>
      <c r="C7654" s="98">
        <f t="shared" si="653"/>
        <v>6</v>
      </c>
      <c r="D7654" s="98">
        <f>D7652</f>
        <v>126</v>
      </c>
      <c r="E7654" s="98">
        <f t="shared" si="656"/>
        <v>35</v>
      </c>
      <c r="F7654" s="397">
        <f>F7652+(E7654-E7652)*(F7655-F7652)/(E7655-E7652)</f>
        <v>3.8496000000000001</v>
      </c>
      <c r="G7654" s="98">
        <v>15</v>
      </c>
      <c r="H7654" s="491">
        <f>H7652+(E7654-E7652)*(H7655-H7652)/(E7655-E7652)</f>
        <v>0.45420899999999997</v>
      </c>
      <c r="I7654" s="492">
        <f>I7652+(E7654-E7652)*(I7655-I7652)/(E7655-E7652)</f>
        <v>8.4666666666666668</v>
      </c>
      <c r="J7654" s="397">
        <f>J7652+(E7654-E7652)*(J7655-J7652)/(E7655-E7652)</f>
        <v>0.35623333333333335</v>
      </c>
      <c r="K7654" s="469">
        <f t="shared" si="654"/>
        <v>8.475393486258529</v>
      </c>
      <c r="L7654" s="469">
        <f t="shared" si="655"/>
        <v>8.7268195918621672E-3</v>
      </c>
    </row>
    <row r="7655" spans="1:12">
      <c r="A7655" s="480" t="s">
        <v>126</v>
      </c>
      <c r="B7655" s="480">
        <f t="shared" si="652"/>
        <v>10</v>
      </c>
      <c r="C7655" s="480">
        <f t="shared" si="653"/>
        <v>6</v>
      </c>
      <c r="D7655" s="480">
        <f>D7652</f>
        <v>126</v>
      </c>
      <c r="E7655" s="480">
        <f t="shared" si="656"/>
        <v>36</v>
      </c>
      <c r="F7655" s="484">
        <v>3.8639000000000001</v>
      </c>
      <c r="G7655" s="480">
        <v>15</v>
      </c>
      <c r="H7655" s="482">
        <v>0.45269399999999999</v>
      </c>
      <c r="I7655" s="483">
        <v>8.5</v>
      </c>
      <c r="J7655" s="484">
        <v>0.35189999999999999</v>
      </c>
      <c r="K7655" s="469">
        <f t="shared" si="654"/>
        <v>8.5353461720279054</v>
      </c>
      <c r="L7655" s="469">
        <f t="shared" si="655"/>
        <v>3.5346172027905354E-2</v>
      </c>
    </row>
    <row r="7656" spans="1:12">
      <c r="A7656" s="98" t="s">
        <v>126</v>
      </c>
      <c r="B7656" s="98">
        <f t="shared" si="652"/>
        <v>10</v>
      </c>
      <c r="C7656" s="98">
        <f t="shared" si="653"/>
        <v>6</v>
      </c>
      <c r="D7656" s="98">
        <f>D7655</f>
        <v>126</v>
      </c>
      <c r="E7656" s="98">
        <f t="shared" si="656"/>
        <v>37</v>
      </c>
      <c r="F7656" s="397">
        <f>F7655+(E7656-E7655)*(F7658-F7655)/(E7658-E7655)</f>
        <v>3.8780333333333332</v>
      </c>
      <c r="G7656" s="98">
        <v>15</v>
      </c>
      <c r="H7656" s="491">
        <f>H7655+(E7656-E7655)*(H7658-H7655)/(E7658-E7655)</f>
        <v>0.45117699999999999</v>
      </c>
      <c r="I7656" s="492">
        <f>I7655+(E7656-E7655)*(I7658-I7655)/(E7658-E7655)</f>
        <v>8.5666666666666664</v>
      </c>
      <c r="J7656" s="397">
        <f>J7655+(E7656-E7655)*(J7658-J7655)/(E7658-E7655)</f>
        <v>0.34753333333333331</v>
      </c>
      <c r="K7656" s="469">
        <f t="shared" si="654"/>
        <v>8.5953701836160388</v>
      </c>
      <c r="L7656" s="469">
        <f t="shared" si="655"/>
        <v>2.8703516949372343E-2</v>
      </c>
    </row>
    <row r="7657" spans="1:12">
      <c r="A7657" s="98" t="s">
        <v>126</v>
      </c>
      <c r="B7657" s="98">
        <f t="shared" si="652"/>
        <v>10</v>
      </c>
      <c r="C7657" s="98">
        <f t="shared" si="653"/>
        <v>6</v>
      </c>
      <c r="D7657" s="98">
        <f>D7655</f>
        <v>126</v>
      </c>
      <c r="E7657" s="98">
        <f t="shared" si="656"/>
        <v>38</v>
      </c>
      <c r="F7657" s="397">
        <f>F7655+(E7657-E7655)*(F7658-F7655)/(E7658-E7655)</f>
        <v>3.8921666666666668</v>
      </c>
      <c r="G7657" s="98">
        <v>15</v>
      </c>
      <c r="H7657" s="491">
        <f>H7655+(E7657-E7655)*(H7658-H7655)/(E7658-E7655)</f>
        <v>0.44966</v>
      </c>
      <c r="I7657" s="492">
        <f>I7655+(E7657-E7655)*(I7658-I7655)/(E7658-E7655)</f>
        <v>8.6333333333333329</v>
      </c>
      <c r="J7657" s="397">
        <f>J7655+(E7657-E7655)*(J7658-J7655)/(E7658-E7655)</f>
        <v>0.34316666666666668</v>
      </c>
      <c r="K7657" s="469">
        <f t="shared" si="654"/>
        <v>8.6557991964298946</v>
      </c>
      <c r="L7657" s="469">
        <f t="shared" si="655"/>
        <v>2.2465863096561733E-2</v>
      </c>
    </row>
    <row r="7658" spans="1:12">
      <c r="A7658" s="480" t="s">
        <v>126</v>
      </c>
      <c r="B7658" s="480">
        <f t="shared" si="652"/>
        <v>10</v>
      </c>
      <c r="C7658" s="480">
        <f t="shared" si="653"/>
        <v>6</v>
      </c>
      <c r="D7658" s="480">
        <f>D7655</f>
        <v>126</v>
      </c>
      <c r="E7658" s="480">
        <f t="shared" si="656"/>
        <v>39</v>
      </c>
      <c r="F7658" s="484">
        <v>3.9062999999999999</v>
      </c>
      <c r="G7658" s="480">
        <v>15</v>
      </c>
      <c r="H7658" s="482">
        <v>0.44814300000000001</v>
      </c>
      <c r="I7658" s="483">
        <v>8.6999999999999993</v>
      </c>
      <c r="J7658" s="484">
        <v>0.33879999999999999</v>
      </c>
      <c r="K7658" s="469">
        <f t="shared" si="654"/>
        <v>8.7166373233543748</v>
      </c>
      <c r="L7658" s="469">
        <f t="shared" si="655"/>
        <v>1.6637323354375511E-2</v>
      </c>
    </row>
    <row r="7659" spans="1:12">
      <c r="A7659" s="98" t="s">
        <v>126</v>
      </c>
      <c r="B7659" s="98">
        <f t="shared" si="652"/>
        <v>10</v>
      </c>
      <c r="C7659" s="98">
        <f t="shared" si="653"/>
        <v>6</v>
      </c>
      <c r="D7659" s="98">
        <f>D7658</f>
        <v>126</v>
      </c>
      <c r="E7659" s="98">
        <f t="shared" si="656"/>
        <v>40</v>
      </c>
      <c r="F7659" s="397">
        <f>F7658+(E7659-E7658)*(F7661-F7658)/(E7661-E7658)</f>
        <v>3.9202666666666666</v>
      </c>
      <c r="G7659" s="98">
        <v>15</v>
      </c>
      <c r="H7659" s="491">
        <f>H7658+(E7659-E7658)*(H7661-H7658)/(E7661-E7658)</f>
        <v>0.44662200000000002</v>
      </c>
      <c r="I7659" s="492">
        <f>I7658+(E7659-E7658)*(I7661-I7658)/(E7661-E7658)</f>
        <v>8.7666666666666657</v>
      </c>
      <c r="J7659" s="397">
        <f>J7658+(E7659-E7658)*(J7661-J7658)/(E7661-E7658)</f>
        <v>0.33446666666666663</v>
      </c>
      <c r="K7659" s="469">
        <f t="shared" si="654"/>
        <v>8.7775941773281794</v>
      </c>
      <c r="L7659" s="469">
        <f t="shared" si="655"/>
        <v>1.0927510661513651E-2</v>
      </c>
    </row>
    <row r="7660" spans="1:12">
      <c r="A7660" s="98" t="s">
        <v>126</v>
      </c>
      <c r="B7660" s="98">
        <f t="shared" si="652"/>
        <v>10</v>
      </c>
      <c r="C7660" s="98">
        <f t="shared" si="653"/>
        <v>6</v>
      </c>
      <c r="D7660" s="98">
        <f>D7658</f>
        <v>126</v>
      </c>
      <c r="E7660" s="98">
        <f t="shared" si="656"/>
        <v>41</v>
      </c>
      <c r="F7660" s="397">
        <f>F7658+(E7660-E7658)*(F7661-F7658)/(E7661-E7658)</f>
        <v>3.9342333333333332</v>
      </c>
      <c r="G7660" s="98">
        <v>15</v>
      </c>
      <c r="H7660" s="491">
        <f>H7658+(E7660-E7658)*(H7661-H7658)/(E7661-E7658)</f>
        <v>0.44510099999999997</v>
      </c>
      <c r="I7660" s="492">
        <f>I7658+(E7660-E7658)*(I7661-I7658)/(E7661-E7658)</f>
        <v>8.8333333333333339</v>
      </c>
      <c r="J7660" s="397">
        <f>J7658+(E7660-E7658)*(J7661-J7658)/(E7661-E7658)</f>
        <v>0.33013333333333333</v>
      </c>
      <c r="K7660" s="469">
        <f t="shared" si="654"/>
        <v>8.8389676350611062</v>
      </c>
      <c r="L7660" s="469">
        <f t="shared" si="655"/>
        <v>5.6343017277722396E-3</v>
      </c>
    </row>
    <row r="7661" spans="1:12">
      <c r="A7661" s="480" t="s">
        <v>126</v>
      </c>
      <c r="B7661" s="480">
        <f t="shared" si="652"/>
        <v>10</v>
      </c>
      <c r="C7661" s="480">
        <f t="shared" si="653"/>
        <v>6</v>
      </c>
      <c r="D7661" s="480">
        <f>D7658</f>
        <v>126</v>
      </c>
      <c r="E7661" s="480">
        <f t="shared" si="656"/>
        <v>42</v>
      </c>
      <c r="F7661" s="484">
        <v>3.9481999999999999</v>
      </c>
      <c r="G7661" s="480">
        <v>15</v>
      </c>
      <c r="H7661" s="482">
        <v>0.44357999999999997</v>
      </c>
      <c r="I7661" s="483">
        <v>8.9</v>
      </c>
      <c r="J7661" s="484">
        <v>0.32579999999999998</v>
      </c>
      <c r="K7661" s="469">
        <f t="shared" si="654"/>
        <v>8.9007619820550978</v>
      </c>
      <c r="L7661" s="469">
        <f t="shared" si="655"/>
        <v>7.6198205509747652E-4</v>
      </c>
    </row>
    <row r="7662" spans="1:12">
      <c r="A7662" s="98" t="s">
        <v>126</v>
      </c>
      <c r="B7662" s="98">
        <f t="shared" si="652"/>
        <v>10</v>
      </c>
      <c r="C7662" s="98">
        <f t="shared" si="653"/>
        <v>6</v>
      </c>
      <c r="D7662" s="98">
        <f>D7661</f>
        <v>126</v>
      </c>
      <c r="E7662" s="98">
        <f t="shared" si="656"/>
        <v>43</v>
      </c>
      <c r="F7662" s="397">
        <f>F7661+(E7662-E7661)*(F7664-F7661)/(E7664-E7661)</f>
        <v>3.9620333333333333</v>
      </c>
      <c r="G7662" s="98">
        <v>15</v>
      </c>
      <c r="H7662" s="491">
        <f>H7661+(E7662-E7661)*(H7664-H7661)/(E7664-E7661)</f>
        <v>0.44205433333333333</v>
      </c>
      <c r="I7662" s="492">
        <f>I7661+(E7662-E7661)*(I7664-I7661)/(E7664-E7661)</f>
        <v>8.9666666666666668</v>
      </c>
      <c r="J7662" s="397">
        <f>J7661+(E7662-E7661)*(J7664-J7661)/(E7664-E7661)</f>
        <v>0.32146666666666668</v>
      </c>
      <c r="K7662" s="469">
        <f t="shared" si="654"/>
        <v>8.9627745608948519</v>
      </c>
      <c r="L7662" s="469">
        <f t="shared" si="655"/>
        <v>-3.8921057718148688E-3</v>
      </c>
    </row>
    <row r="7663" spans="1:12">
      <c r="A7663" s="98" t="s">
        <v>126</v>
      </c>
      <c r="B7663" s="98">
        <f t="shared" si="652"/>
        <v>10</v>
      </c>
      <c r="C7663" s="98">
        <f t="shared" si="653"/>
        <v>6</v>
      </c>
      <c r="D7663" s="98">
        <f>D7661</f>
        <v>126</v>
      </c>
      <c r="E7663" s="98">
        <f t="shared" si="656"/>
        <v>44</v>
      </c>
      <c r="F7663" s="397">
        <f>F7661+(E7663-E7661)*(F7664-F7661)/(E7664-E7661)</f>
        <v>3.9758666666666667</v>
      </c>
      <c r="G7663" s="98">
        <v>15</v>
      </c>
      <c r="H7663" s="491">
        <f>H7661+(E7663-E7661)*(H7664-H7661)/(E7664-E7661)</f>
        <v>0.44052866666666662</v>
      </c>
      <c r="I7663" s="492">
        <f>I7661+(E7663-E7661)*(I7664-I7661)/(E7664-E7661)</f>
        <v>9.0333333333333332</v>
      </c>
      <c r="J7663" s="397">
        <f>J7661+(E7663-E7661)*(J7664-J7661)/(E7664-E7661)</f>
        <v>0.31713333333333332</v>
      </c>
      <c r="K7663" s="469">
        <f t="shared" si="654"/>
        <v>9.0252166714841113</v>
      </c>
      <c r="L7663" s="469">
        <f t="shared" si="655"/>
        <v>-8.1166618492218845E-3</v>
      </c>
    </row>
    <row r="7664" spans="1:12">
      <c r="A7664" s="480" t="s">
        <v>126</v>
      </c>
      <c r="B7664" s="480">
        <f t="shared" si="652"/>
        <v>10</v>
      </c>
      <c r="C7664" s="480">
        <f t="shared" si="653"/>
        <v>6</v>
      </c>
      <c r="D7664" s="480">
        <f>D7661</f>
        <v>126</v>
      </c>
      <c r="E7664" s="480">
        <f t="shared" si="656"/>
        <v>45</v>
      </c>
      <c r="F7664" s="484">
        <v>3.9897</v>
      </c>
      <c r="G7664" s="480">
        <v>15</v>
      </c>
      <c r="H7664" s="482">
        <v>0.43900299999999998</v>
      </c>
      <c r="I7664" s="483">
        <v>9.1</v>
      </c>
      <c r="J7664" s="484">
        <v>0.31280000000000002</v>
      </c>
      <c r="K7664" s="469">
        <f t="shared" si="654"/>
        <v>9.0880927920765924</v>
      </c>
      <c r="L7664" s="469">
        <f t="shared" si="655"/>
        <v>-1.190720792340727E-2</v>
      </c>
    </row>
    <row r="7665" spans="1:12">
      <c r="A7665" s="98" t="s">
        <v>126</v>
      </c>
      <c r="B7665" s="98">
        <f t="shared" si="652"/>
        <v>10</v>
      </c>
      <c r="C7665" s="98">
        <f t="shared" si="653"/>
        <v>6</v>
      </c>
      <c r="D7665" s="98">
        <f>D7664</f>
        <v>126</v>
      </c>
      <c r="E7665" s="98">
        <f t="shared" si="656"/>
        <v>46</v>
      </c>
      <c r="F7665" s="397">
        <f>F7664+(E7665-E7664)*(F7667-F7664)/(E7667-E7664)</f>
        <v>4.0034000000000001</v>
      </c>
      <c r="G7665" s="98">
        <v>15</v>
      </c>
      <c r="H7665" s="491">
        <f>H7664+(E7665-E7664)*(H7667-H7664)/(E7667-E7664)</f>
        <v>0.43747133333333332</v>
      </c>
      <c r="I7665" s="492">
        <f>I7664+(E7665-E7664)*(I7667-I7664)/(E7667-E7664)</f>
        <v>9.1666666666666661</v>
      </c>
      <c r="J7665" s="397">
        <f>J7664+(E7665-E7664)*(J7667-J7664)/(E7667-E7664)</f>
        <v>0.30843333333333334</v>
      </c>
      <c r="K7665" s="469">
        <f t="shared" si="654"/>
        <v>9.151228194761714</v>
      </c>
      <c r="L7665" s="469">
        <f t="shared" si="655"/>
        <v>-1.5438471904952067E-2</v>
      </c>
    </row>
    <row r="7666" spans="1:12">
      <c r="A7666" s="98" t="s">
        <v>126</v>
      </c>
      <c r="B7666" s="98">
        <f t="shared" si="652"/>
        <v>10</v>
      </c>
      <c r="C7666" s="98">
        <f t="shared" si="653"/>
        <v>6</v>
      </c>
      <c r="D7666" s="98">
        <f>D7664</f>
        <v>126</v>
      </c>
      <c r="E7666" s="98">
        <f t="shared" si="656"/>
        <v>47</v>
      </c>
      <c r="F7666" s="397">
        <f>F7664+(E7666-E7664)*(F7667-F7664)/(E7667-E7664)</f>
        <v>4.0171000000000001</v>
      </c>
      <c r="G7666" s="98">
        <v>15</v>
      </c>
      <c r="H7666" s="491">
        <f>H7664+(E7666-E7664)*(H7667-H7664)/(E7667-E7664)</f>
        <v>0.43593966666666667</v>
      </c>
      <c r="I7666" s="492">
        <f>I7664+(E7666-E7664)*(I7667-I7664)/(E7667-E7664)</f>
        <v>9.2333333333333343</v>
      </c>
      <c r="J7666" s="397">
        <f>J7664+(E7666-E7664)*(J7667-J7664)/(E7667-E7664)</f>
        <v>0.30406666666666671</v>
      </c>
      <c r="K7666" s="469">
        <f t="shared" si="654"/>
        <v>9.2148072477919349</v>
      </c>
      <c r="L7666" s="469">
        <f t="shared" si="655"/>
        <v>-1.852608554139934E-2</v>
      </c>
    </row>
    <row r="7667" spans="1:12">
      <c r="A7667" s="480" t="s">
        <v>126</v>
      </c>
      <c r="B7667" s="480">
        <f t="shared" si="652"/>
        <v>10</v>
      </c>
      <c r="C7667" s="480">
        <f t="shared" si="653"/>
        <v>6</v>
      </c>
      <c r="D7667" s="480">
        <f>D7664</f>
        <v>126</v>
      </c>
      <c r="E7667" s="480">
        <f t="shared" si="656"/>
        <v>48</v>
      </c>
      <c r="F7667" s="484">
        <v>4.0308000000000002</v>
      </c>
      <c r="G7667" s="480">
        <v>15</v>
      </c>
      <c r="H7667" s="482">
        <v>0.43440800000000002</v>
      </c>
      <c r="I7667" s="483">
        <v>9.3000000000000007</v>
      </c>
      <c r="J7667" s="484">
        <v>0.29970000000000002</v>
      </c>
      <c r="K7667" s="469">
        <f t="shared" si="654"/>
        <v>9.2788346439292102</v>
      </c>
      <c r="L7667" s="469">
        <f t="shared" si="655"/>
        <v>-2.1165356070790509E-2</v>
      </c>
    </row>
    <row r="7668" spans="1:12">
      <c r="A7668" s="98" t="s">
        <v>126</v>
      </c>
      <c r="B7668" s="98">
        <f t="shared" si="652"/>
        <v>10</v>
      </c>
      <c r="C7668" s="98">
        <f t="shared" si="653"/>
        <v>6</v>
      </c>
      <c r="D7668" s="98">
        <f>D7667</f>
        <v>126</v>
      </c>
      <c r="E7668" s="98">
        <f t="shared" si="656"/>
        <v>49</v>
      </c>
      <c r="F7668" s="397">
        <f>F7667+(E7668-E7667)*(F7670-F7667)/(E7670-E7667)</f>
        <v>4.0443333333333333</v>
      </c>
      <c r="G7668" s="98">
        <v>15</v>
      </c>
      <c r="H7668" s="491">
        <f>H7667+(E7668-E7667)*(H7670-H7667)/(E7670-E7667)</f>
        <v>0.43286866666666668</v>
      </c>
      <c r="I7668" s="492">
        <f>I7667+(E7668-E7667)*(I7670-I7667)/(E7670-E7667)</f>
        <v>9.3666666666666671</v>
      </c>
      <c r="J7668" s="397">
        <f>J7667+(E7668-E7667)*(J7670-J7667)/(E7670-E7667)</f>
        <v>0.29536666666666667</v>
      </c>
      <c r="K7668" s="469">
        <f t="shared" si="654"/>
        <v>9.3430955963548605</v>
      </c>
      <c r="L7668" s="469">
        <f t="shared" si="655"/>
        <v>-2.3571070311806608E-2</v>
      </c>
    </row>
    <row r="7669" spans="1:12">
      <c r="A7669" s="98" t="s">
        <v>126</v>
      </c>
      <c r="B7669" s="98">
        <f t="shared" si="652"/>
        <v>10</v>
      </c>
      <c r="C7669" s="98">
        <f t="shared" si="653"/>
        <v>6</v>
      </c>
      <c r="D7669" s="98">
        <f>D7667</f>
        <v>126</v>
      </c>
      <c r="E7669" s="98">
        <f t="shared" si="656"/>
        <v>50</v>
      </c>
      <c r="F7669" s="397">
        <f>F7667+(E7669-E7667)*(F7670-F7667)/(E7670-E7667)</f>
        <v>4.0578666666666665</v>
      </c>
      <c r="G7669" s="98">
        <v>15</v>
      </c>
      <c r="H7669" s="491">
        <f>H7667+(E7669-E7667)*(H7670-H7667)/(E7670-E7667)</f>
        <v>0.43132933333333334</v>
      </c>
      <c r="I7669" s="492">
        <f>I7667+(E7669-E7667)*(I7670-I7667)/(E7670-E7667)</f>
        <v>9.4333333333333336</v>
      </c>
      <c r="J7669" s="397">
        <f>J7667+(E7669-E7667)*(J7670-J7667)/(E7670-E7667)</f>
        <v>0.29103333333333337</v>
      </c>
      <c r="K7669" s="469">
        <f t="shared" si="654"/>
        <v>9.4078152193065154</v>
      </c>
      <c r="L7669" s="469">
        <f t="shared" si="655"/>
        <v>-2.5518114026818139E-2</v>
      </c>
    </row>
    <row r="7670" spans="1:12">
      <c r="A7670" s="480" t="s">
        <v>126</v>
      </c>
      <c r="B7670" s="480">
        <f t="shared" si="652"/>
        <v>10</v>
      </c>
      <c r="C7670" s="480">
        <f t="shared" si="653"/>
        <v>6</v>
      </c>
      <c r="D7670" s="480">
        <f>D7667</f>
        <v>126</v>
      </c>
      <c r="E7670" s="480">
        <f t="shared" si="656"/>
        <v>51</v>
      </c>
      <c r="F7670" s="484">
        <v>4.0713999999999997</v>
      </c>
      <c r="G7670" s="480">
        <v>15</v>
      </c>
      <c r="H7670" s="482">
        <v>0.42979000000000001</v>
      </c>
      <c r="I7670" s="483">
        <v>9.5</v>
      </c>
      <c r="J7670" s="484">
        <v>0.28670000000000001</v>
      </c>
      <c r="K7670" s="469">
        <f t="shared" si="654"/>
        <v>9.4729984410991399</v>
      </c>
      <c r="L7670" s="469">
        <f t="shared" si="655"/>
        <v>-2.700155890086009E-2</v>
      </c>
    </row>
    <row r="7671" spans="1:12">
      <c r="A7671" s="98" t="s">
        <v>126</v>
      </c>
      <c r="B7671" s="98">
        <f t="shared" si="652"/>
        <v>10</v>
      </c>
      <c r="C7671" s="98">
        <f t="shared" si="653"/>
        <v>6</v>
      </c>
      <c r="D7671" s="98">
        <f>D7670</f>
        <v>126</v>
      </c>
      <c r="E7671" s="98">
        <f t="shared" si="656"/>
        <v>52</v>
      </c>
      <c r="F7671" s="397">
        <f>F7670+(E7671-E7670)*(F7673-F7670)/(E7673-E7670)</f>
        <v>4.0848333333333331</v>
      </c>
      <c r="G7671" s="98">
        <v>15</v>
      </c>
      <c r="H7671" s="491">
        <f>H7670+(E7671-E7670)*(H7673-H7670)/(E7673-E7670)</f>
        <v>0.42824233333333334</v>
      </c>
      <c r="I7671" s="492">
        <f>I7670+(E7671-E7670)*(I7673-I7670)/(E7673-E7670)</f>
        <v>9.5666666666666664</v>
      </c>
      <c r="J7671" s="397">
        <f>J7670+(E7671-E7670)*(J7673-J7670)/(E7673-E7670)</f>
        <v>0.28236666666666665</v>
      </c>
      <c r="K7671" s="469">
        <f t="shared" si="654"/>
        <v>9.5386023645490443</v>
      </c>
      <c r="L7671" s="469">
        <f t="shared" si="655"/>
        <v>-2.806430211762212E-2</v>
      </c>
    </row>
    <row r="7672" spans="1:12">
      <c r="A7672" s="98" t="s">
        <v>126</v>
      </c>
      <c r="B7672" s="98">
        <f t="shared" si="652"/>
        <v>10</v>
      </c>
      <c r="C7672" s="98">
        <f t="shared" si="653"/>
        <v>6</v>
      </c>
      <c r="D7672" s="98">
        <f>D7670</f>
        <v>126</v>
      </c>
      <c r="E7672" s="98">
        <f t="shared" si="656"/>
        <v>53</v>
      </c>
      <c r="F7672" s="397">
        <f>F7670+(E7672-E7670)*(F7673-F7670)/(E7673-E7670)</f>
        <v>4.0982666666666665</v>
      </c>
      <c r="G7672" s="98">
        <v>15</v>
      </c>
      <c r="H7672" s="491">
        <f>H7670+(E7672-E7670)*(H7673-H7670)/(E7673-E7670)</f>
        <v>0.42669466666666667</v>
      </c>
      <c r="I7672" s="492">
        <f>I7670+(E7672-E7670)*(I7673-I7670)/(E7673-E7670)</f>
        <v>9.6333333333333329</v>
      </c>
      <c r="J7672" s="397">
        <f>J7670+(E7672-E7670)*(J7673-J7670)/(E7673-E7670)</f>
        <v>0.27803333333333335</v>
      </c>
      <c r="K7672" s="469">
        <f t="shared" si="654"/>
        <v>9.6046821927311008</v>
      </c>
      <c r="L7672" s="469">
        <f t="shared" si="655"/>
        <v>-2.8651140602232061E-2</v>
      </c>
    </row>
    <row r="7673" spans="1:12">
      <c r="A7673" s="480" t="s">
        <v>126</v>
      </c>
      <c r="B7673" s="480">
        <f t="shared" si="652"/>
        <v>10</v>
      </c>
      <c r="C7673" s="480">
        <f t="shared" si="653"/>
        <v>6</v>
      </c>
      <c r="D7673" s="480">
        <f>D7670</f>
        <v>126</v>
      </c>
      <c r="E7673" s="480">
        <f t="shared" si="656"/>
        <v>54</v>
      </c>
      <c r="F7673" s="484">
        <v>4.1116999999999999</v>
      </c>
      <c r="G7673" s="480">
        <v>15</v>
      </c>
      <c r="H7673" s="482">
        <v>0.425147</v>
      </c>
      <c r="I7673" s="483">
        <v>9.6999999999999993</v>
      </c>
      <c r="J7673" s="484">
        <v>0.2737</v>
      </c>
      <c r="K7673" s="469">
        <f t="shared" si="654"/>
        <v>9.6712431229668798</v>
      </c>
      <c r="L7673" s="469">
        <f t="shared" si="655"/>
        <v>-2.8756877033119466E-2</v>
      </c>
    </row>
    <row r="7674" spans="1:12">
      <c r="A7674" s="98" t="s">
        <v>126</v>
      </c>
      <c r="B7674" s="98">
        <f t="shared" si="652"/>
        <v>10</v>
      </c>
      <c r="C7674" s="98">
        <f t="shared" si="653"/>
        <v>6</v>
      </c>
      <c r="D7674" s="98">
        <f>D7673</f>
        <v>126</v>
      </c>
      <c r="E7674" s="98">
        <f t="shared" si="656"/>
        <v>55</v>
      </c>
      <c r="F7674" s="397">
        <f>F7673+(E7674-E7673)*(F7676-F7673)/(E7676-E7673)</f>
        <v>4.125</v>
      </c>
      <c r="G7674" s="98">
        <v>15</v>
      </c>
      <c r="H7674" s="491">
        <f>H7673+(E7674-E7673)*(H7676-H7673)/(E7676-E7673)</f>
        <v>0.42358933333333332</v>
      </c>
      <c r="I7674" s="492">
        <f>I7673+(E7674-E7673)*(I7676-I7673)/(E7676-E7673)</f>
        <v>9.7666666666666657</v>
      </c>
      <c r="J7674" s="397">
        <f>J7673+(E7674-E7673)*(J7676-J7673)/(E7676-E7673)</f>
        <v>0.26933333333333331</v>
      </c>
      <c r="K7674" s="469">
        <f t="shared" si="654"/>
        <v>9.7382055575840756</v>
      </c>
      <c r="L7674" s="469">
        <f t="shared" si="655"/>
        <v>-2.8461109082590141E-2</v>
      </c>
    </row>
    <row r="7675" spans="1:12">
      <c r="A7675" s="98" t="s">
        <v>126</v>
      </c>
      <c r="B7675" s="98">
        <f t="shared" si="652"/>
        <v>10</v>
      </c>
      <c r="C7675" s="98">
        <f t="shared" si="653"/>
        <v>6</v>
      </c>
      <c r="D7675" s="98">
        <f>D7673</f>
        <v>126</v>
      </c>
      <c r="E7675" s="98">
        <f t="shared" si="656"/>
        <v>56</v>
      </c>
      <c r="F7675" s="397">
        <f>F7673+(E7675-E7673)*(F7676-F7673)/(E7676-E7673)</f>
        <v>4.1383000000000001</v>
      </c>
      <c r="G7675" s="98">
        <v>15</v>
      </c>
      <c r="H7675" s="491">
        <f>H7673+(E7675-E7673)*(H7676-H7673)/(E7676-E7673)</f>
        <v>0.42203166666666669</v>
      </c>
      <c r="I7675" s="492">
        <f>I7673+(E7675-E7673)*(I7676-I7673)/(E7676-E7673)</f>
        <v>9.8333333333333339</v>
      </c>
      <c r="J7675" s="397">
        <f>J7673+(E7675-E7673)*(J7676-J7673)/(E7676-E7673)</f>
        <v>0.26496666666666668</v>
      </c>
      <c r="K7675" s="469">
        <f t="shared" si="654"/>
        <v>9.8056622923240351</v>
      </c>
      <c r="L7675" s="469">
        <f t="shared" si="655"/>
        <v>-2.7671041009298847E-2</v>
      </c>
    </row>
    <row r="7676" spans="1:12">
      <c r="A7676" s="480" t="s">
        <v>126</v>
      </c>
      <c r="B7676" s="480">
        <f t="shared" si="652"/>
        <v>10</v>
      </c>
      <c r="C7676" s="480">
        <f t="shared" si="653"/>
        <v>6</v>
      </c>
      <c r="D7676" s="480">
        <f>D7673</f>
        <v>126</v>
      </c>
      <c r="E7676" s="480">
        <f t="shared" si="656"/>
        <v>57</v>
      </c>
      <c r="F7676" s="484">
        <v>4.1516000000000002</v>
      </c>
      <c r="G7676" s="480">
        <v>15</v>
      </c>
      <c r="H7676" s="482">
        <v>0.42047400000000001</v>
      </c>
      <c r="I7676" s="483">
        <v>9.9</v>
      </c>
      <c r="J7676" s="484">
        <v>0.2606</v>
      </c>
      <c r="K7676" s="469">
        <f t="shared" si="654"/>
        <v>9.8736188206642979</v>
      </c>
      <c r="L7676" s="469">
        <f t="shared" si="655"/>
        <v>-2.6381179335702498E-2</v>
      </c>
    </row>
    <row r="7677" spans="1:12">
      <c r="A7677" s="98" t="s">
        <v>126</v>
      </c>
      <c r="B7677" s="98">
        <f t="shared" ref="B7677:B7740" si="657">INT(D7677/12)</f>
        <v>10</v>
      </c>
      <c r="C7677" s="98">
        <f t="shared" ref="C7677:C7740" si="658">D7677-B7677*12</f>
        <v>6</v>
      </c>
      <c r="D7677" s="98">
        <f>D7676</f>
        <v>126</v>
      </c>
      <c r="E7677" s="98">
        <f t="shared" si="656"/>
        <v>58</v>
      </c>
      <c r="F7677" s="397">
        <f>F7676+(E7677-E7676)*(F7679-F7676)/(E7679-E7676)</f>
        <v>4.1647666666666669</v>
      </c>
      <c r="G7677" s="98">
        <v>15</v>
      </c>
      <c r="H7677" s="491">
        <f>H7676+(E7677-E7676)*(H7679-H7676)/(E7679-E7676)</f>
        <v>0.41890500000000003</v>
      </c>
      <c r="I7677" s="492">
        <f>I7676+(E7677-E7676)*(I7679-I7676)/(E7679-E7676)</f>
        <v>9.9666666666666668</v>
      </c>
      <c r="J7677" s="397">
        <f>J7676+(E7677-E7676)*(J7679-J7676)/(E7679-E7676)</f>
        <v>0.25626666666666664</v>
      </c>
      <c r="K7677" s="469">
        <f t="shared" si="654"/>
        <v>9.9420314072800906</v>
      </c>
      <c r="L7677" s="469">
        <f t="shared" si="655"/>
        <v>-2.463525938657618E-2</v>
      </c>
    </row>
    <row r="7678" spans="1:12">
      <c r="A7678" s="98" t="s">
        <v>126</v>
      </c>
      <c r="B7678" s="98">
        <f t="shared" si="657"/>
        <v>10</v>
      </c>
      <c r="C7678" s="98">
        <f t="shared" si="658"/>
        <v>6</v>
      </c>
      <c r="D7678" s="98">
        <f>D7676</f>
        <v>126</v>
      </c>
      <c r="E7678" s="98">
        <f t="shared" si="656"/>
        <v>59</v>
      </c>
      <c r="F7678" s="397">
        <f>F7676+(E7678-E7676)*(F7679-F7676)/(E7679-E7676)</f>
        <v>4.1779333333333328</v>
      </c>
      <c r="G7678" s="98">
        <v>15</v>
      </c>
      <c r="H7678" s="491">
        <f>H7676+(E7678-E7676)*(H7679-H7676)/(E7679-E7676)</f>
        <v>0.41733599999999998</v>
      </c>
      <c r="I7678" s="492">
        <f>I7676+(E7678-E7676)*(I7679-I7676)/(E7679-E7676)</f>
        <v>10.033333333333333</v>
      </c>
      <c r="J7678" s="397">
        <f>J7676+(E7678-E7676)*(J7679-J7676)/(E7679-E7676)</f>
        <v>0.25193333333333334</v>
      </c>
      <c r="K7678" s="469">
        <f t="shared" si="654"/>
        <v>10.01095839643197</v>
      </c>
      <c r="L7678" s="469">
        <f t="shared" si="655"/>
        <v>-2.237493690136283E-2</v>
      </c>
    </row>
    <row r="7679" spans="1:12">
      <c r="A7679" s="480" t="s">
        <v>126</v>
      </c>
      <c r="B7679" s="480">
        <f t="shared" si="657"/>
        <v>10</v>
      </c>
      <c r="C7679" s="480">
        <f t="shared" si="658"/>
        <v>6</v>
      </c>
      <c r="D7679" s="480">
        <f>D7676</f>
        <v>126</v>
      </c>
      <c r="E7679" s="480">
        <f t="shared" si="656"/>
        <v>60</v>
      </c>
      <c r="F7679" s="484">
        <v>4.1910999999999996</v>
      </c>
      <c r="G7679" s="480">
        <v>15</v>
      </c>
      <c r="H7679" s="482">
        <v>0.415767</v>
      </c>
      <c r="I7679" s="483">
        <v>10.1</v>
      </c>
      <c r="J7679" s="484">
        <v>0.24759999999999999</v>
      </c>
      <c r="K7679" s="469">
        <f t="shared" si="654"/>
        <v>10.080405611796991</v>
      </c>
      <c r="L7679" s="469">
        <f t="shared" si="655"/>
        <v>-1.9594388203008961E-2</v>
      </c>
    </row>
    <row r="7680" spans="1:12">
      <c r="A7680" s="98" t="s">
        <v>126</v>
      </c>
      <c r="B7680" s="98">
        <f t="shared" si="657"/>
        <v>10</v>
      </c>
      <c r="C7680" s="98">
        <f t="shared" si="658"/>
        <v>6</v>
      </c>
      <c r="D7680" s="98">
        <f>D7679</f>
        <v>126</v>
      </c>
      <c r="E7680" s="98">
        <f t="shared" si="656"/>
        <v>61</v>
      </c>
      <c r="F7680" s="397">
        <f>F7679+(E7680-E7679)*(F7682-F7679)/(E7682-E7679)</f>
        <v>4.2041333333333331</v>
      </c>
      <c r="G7680" s="98">
        <v>15</v>
      </c>
      <c r="H7680" s="491">
        <f>H7679+(E7680-E7679)*(H7682-H7679)/(E7682-E7679)</f>
        <v>0.414186</v>
      </c>
      <c r="I7680" s="492">
        <f>I7679+(E7680-E7679)*(I7682-I7679)/(E7682-E7679)</f>
        <v>10.166666666666666</v>
      </c>
      <c r="J7680" s="397">
        <f>J7679+(E7680-E7679)*(J7682-J7679)/(E7682-E7679)</f>
        <v>0.24326666666666666</v>
      </c>
      <c r="K7680" s="469">
        <f t="shared" si="654"/>
        <v>10.150351130490488</v>
      </c>
      <c r="L7680" s="469">
        <f t="shared" si="655"/>
        <v>-1.6315536176177758E-2</v>
      </c>
    </row>
    <row r="7681" spans="1:12">
      <c r="A7681" s="98" t="s">
        <v>126</v>
      </c>
      <c r="B7681" s="98">
        <f t="shared" si="657"/>
        <v>10</v>
      </c>
      <c r="C7681" s="98">
        <f t="shared" si="658"/>
        <v>6</v>
      </c>
      <c r="D7681" s="98">
        <f>D7679</f>
        <v>126</v>
      </c>
      <c r="E7681" s="98">
        <f t="shared" si="656"/>
        <v>62</v>
      </c>
      <c r="F7681" s="397">
        <f>F7679+(E7681-E7679)*(F7682-F7679)/(E7682-E7679)</f>
        <v>4.2171666666666665</v>
      </c>
      <c r="G7681" s="98">
        <v>15</v>
      </c>
      <c r="H7681" s="491">
        <f>H7679+(E7681-E7679)*(H7682-H7679)/(E7682-E7679)</f>
        <v>0.412605</v>
      </c>
      <c r="I7681" s="492">
        <f>I7679+(E7681-E7679)*(I7682-I7679)/(E7682-E7679)</f>
        <v>10.233333333333334</v>
      </c>
      <c r="J7681" s="397">
        <f>J7679+(E7681-E7679)*(J7682-J7679)/(E7682-E7679)</f>
        <v>0.23893333333333333</v>
      </c>
      <c r="K7681" s="469">
        <f t="shared" si="654"/>
        <v>10.22083267693476</v>
      </c>
      <c r="L7681" s="469">
        <f t="shared" si="655"/>
        <v>-1.2500656398573895E-2</v>
      </c>
    </row>
    <row r="7682" spans="1:12">
      <c r="A7682" s="480" t="s">
        <v>126</v>
      </c>
      <c r="B7682" s="480">
        <f t="shared" si="657"/>
        <v>10</v>
      </c>
      <c r="C7682" s="480">
        <f t="shared" si="658"/>
        <v>6</v>
      </c>
      <c r="D7682" s="480">
        <f>D7679</f>
        <v>126</v>
      </c>
      <c r="E7682" s="480">
        <f t="shared" si="656"/>
        <v>63</v>
      </c>
      <c r="F7682" s="484">
        <v>4.2302</v>
      </c>
      <c r="G7682" s="480">
        <v>15</v>
      </c>
      <c r="H7682" s="482">
        <v>0.411024</v>
      </c>
      <c r="I7682" s="483">
        <v>10.3</v>
      </c>
      <c r="J7682" s="484">
        <v>0.2346</v>
      </c>
      <c r="K7682" s="469">
        <f t="shared" si="654"/>
        <v>10.291856436607109</v>
      </c>
      <c r="L7682" s="469">
        <f t="shared" si="655"/>
        <v>-8.143563392891906E-3</v>
      </c>
    </row>
    <row r="7683" spans="1:12">
      <c r="A7683" s="98" t="s">
        <v>126</v>
      </c>
      <c r="B7683" s="98">
        <f t="shared" si="657"/>
        <v>10</v>
      </c>
      <c r="C7683" s="98">
        <f t="shared" si="658"/>
        <v>6</v>
      </c>
      <c r="D7683" s="98">
        <f>D7682</f>
        <v>126</v>
      </c>
      <c r="E7683" s="98">
        <f t="shared" si="656"/>
        <v>64</v>
      </c>
      <c r="F7683" s="397">
        <f>F7682+(E7683-E7682)*(F7685-F7682)/(E7685-E7682)</f>
        <v>4.2431000000000001</v>
      </c>
      <c r="G7683" s="98">
        <v>15</v>
      </c>
      <c r="H7683" s="491">
        <f>H7682+(E7683-E7682)*(H7685-H7682)/(E7685-E7682)</f>
        <v>0.40942966666666669</v>
      </c>
      <c r="I7683" s="492">
        <f>I7682+(E7683-E7682)*(I7685-I7682)/(E7685-E7682)</f>
        <v>10.366666666666667</v>
      </c>
      <c r="J7683" s="397">
        <f>J7682+(E7683-E7682)*(J7685-J7682)/(E7685-E7682)</f>
        <v>0.23023333333333335</v>
      </c>
      <c r="K7683" s="469">
        <f t="shared" si="654"/>
        <v>10.363440525804595</v>
      </c>
      <c r="L7683" s="469">
        <f t="shared" si="655"/>
        <v>-3.2261408620719578E-3</v>
      </c>
    </row>
    <row r="7684" spans="1:12">
      <c r="A7684" s="98" t="s">
        <v>126</v>
      </c>
      <c r="B7684" s="98">
        <f t="shared" si="657"/>
        <v>10</v>
      </c>
      <c r="C7684" s="98">
        <f t="shared" si="658"/>
        <v>6</v>
      </c>
      <c r="D7684" s="98">
        <f>D7682</f>
        <v>126</v>
      </c>
      <c r="E7684" s="98">
        <f t="shared" si="656"/>
        <v>65</v>
      </c>
      <c r="F7684" s="397">
        <f>F7682+(E7684-E7682)*(F7685-F7682)/(E7685-E7682)</f>
        <v>4.2560000000000002</v>
      </c>
      <c r="G7684" s="98">
        <v>15</v>
      </c>
      <c r="H7684" s="491">
        <f>H7682+(E7684-E7682)*(H7685-H7682)/(E7685-E7682)</f>
        <v>0.40783533333333333</v>
      </c>
      <c r="I7684" s="492">
        <f>I7682+(E7684-E7682)*(I7685-I7682)/(E7685-E7682)</f>
        <v>10.433333333333334</v>
      </c>
      <c r="J7684" s="397">
        <f>J7682+(E7684-E7682)*(J7685-J7682)/(E7685-E7682)</f>
        <v>0.22586666666666666</v>
      </c>
      <c r="K7684" s="469">
        <f t="shared" si="654"/>
        <v>10.435584296276438</v>
      </c>
      <c r="L7684" s="469">
        <f t="shared" si="655"/>
        <v>2.250962943104895E-3</v>
      </c>
    </row>
    <row r="7685" spans="1:12">
      <c r="A7685" s="480" t="s">
        <v>126</v>
      </c>
      <c r="B7685" s="480">
        <f t="shared" si="657"/>
        <v>10</v>
      </c>
      <c r="C7685" s="480">
        <f t="shared" si="658"/>
        <v>6</v>
      </c>
      <c r="D7685" s="480">
        <f>D7682</f>
        <v>126</v>
      </c>
      <c r="E7685" s="480">
        <f t="shared" si="656"/>
        <v>66</v>
      </c>
      <c r="F7685" s="484">
        <v>4.2689000000000004</v>
      </c>
      <c r="G7685" s="480">
        <v>15</v>
      </c>
      <c r="H7685" s="482">
        <v>0.40624100000000002</v>
      </c>
      <c r="I7685" s="483">
        <v>10.5</v>
      </c>
      <c r="J7685" s="484">
        <v>0.2215</v>
      </c>
      <c r="K7685" s="469">
        <f t="shared" si="654"/>
        <v>10.508294337597633</v>
      </c>
      <c r="L7685" s="469">
        <f t="shared" si="655"/>
        <v>8.2943375976327616E-3</v>
      </c>
    </row>
    <row r="7686" spans="1:12">
      <c r="A7686" s="98" t="s">
        <v>126</v>
      </c>
      <c r="B7686" s="98">
        <f t="shared" si="657"/>
        <v>10</v>
      </c>
      <c r="C7686" s="98">
        <f t="shared" si="658"/>
        <v>6</v>
      </c>
      <c r="D7686" s="98">
        <f>D7685</f>
        <v>126</v>
      </c>
      <c r="E7686" s="98">
        <f t="shared" si="656"/>
        <v>67</v>
      </c>
      <c r="F7686" s="397">
        <f>F7685+(E7686-E7685)*(F7688-F7685)/(E7688-E7685)</f>
        <v>4.2817333333333334</v>
      </c>
      <c r="G7686" s="98">
        <v>15</v>
      </c>
      <c r="H7686" s="491">
        <f>H7685+(E7686-E7685)*(H7688-H7685)/(E7688-E7685)</f>
        <v>0.40463199999999999</v>
      </c>
      <c r="I7686" s="492">
        <f>I7685+(E7686-E7685)*(I7688-I7685)/(E7688-E7685)</f>
        <v>10.566666666666666</v>
      </c>
      <c r="J7686" s="397">
        <f>J7685+(E7686-E7685)*(J7688-J7685)/(E7688-E7685)</f>
        <v>0.21716666666666667</v>
      </c>
      <c r="K7686" s="469">
        <f t="shared" si="654"/>
        <v>10.581796134100451</v>
      </c>
      <c r="L7686" s="469">
        <f t="shared" si="655"/>
        <v>1.5129467433784072E-2</v>
      </c>
    </row>
    <row r="7687" spans="1:12">
      <c r="A7687" s="98" t="s">
        <v>126</v>
      </c>
      <c r="B7687" s="98">
        <f t="shared" si="657"/>
        <v>10</v>
      </c>
      <c r="C7687" s="98">
        <f t="shared" si="658"/>
        <v>6</v>
      </c>
      <c r="D7687" s="98">
        <f>D7685</f>
        <v>126</v>
      </c>
      <c r="E7687" s="98">
        <f t="shared" si="656"/>
        <v>68</v>
      </c>
      <c r="F7687" s="397">
        <f>F7685+(E7687-E7685)*(F7688-F7685)/(E7688-E7685)</f>
        <v>4.2945666666666673</v>
      </c>
      <c r="G7687" s="98">
        <v>15</v>
      </c>
      <c r="H7687" s="491">
        <f>H7685+(E7687-E7685)*(H7688-H7685)/(E7688-E7685)</f>
        <v>0.40302300000000002</v>
      </c>
      <c r="I7687" s="492">
        <f>I7685+(E7687-E7685)*(I7688-I7685)/(E7688-E7685)</f>
        <v>10.633333333333333</v>
      </c>
      <c r="J7687" s="397">
        <f>J7685+(E7687-E7685)*(J7688-J7685)/(E7688-E7685)</f>
        <v>0.21283333333333332</v>
      </c>
      <c r="K7687" s="469">
        <f t="shared" si="654"/>
        <v>10.655884817160974</v>
      </c>
      <c r="L7687" s="469">
        <f t="shared" si="655"/>
        <v>2.255148382764105E-2</v>
      </c>
    </row>
    <row r="7688" spans="1:12">
      <c r="A7688" s="480" t="s">
        <v>126</v>
      </c>
      <c r="B7688" s="480">
        <f t="shared" si="657"/>
        <v>10</v>
      </c>
      <c r="C7688" s="480">
        <f t="shared" si="658"/>
        <v>6</v>
      </c>
      <c r="D7688" s="480">
        <f>D7685</f>
        <v>126</v>
      </c>
      <c r="E7688" s="480">
        <f t="shared" si="656"/>
        <v>69</v>
      </c>
      <c r="F7688" s="484">
        <v>4.3074000000000003</v>
      </c>
      <c r="G7688" s="480">
        <v>15</v>
      </c>
      <c r="H7688" s="482">
        <v>0.40141399999999999</v>
      </c>
      <c r="I7688" s="483">
        <v>10.7</v>
      </c>
      <c r="J7688" s="484">
        <v>0.20849999999999999</v>
      </c>
      <c r="K7688" s="469">
        <f t="shared" si="654"/>
        <v>10.73056744408516</v>
      </c>
      <c r="L7688" s="469">
        <f t="shared" si="655"/>
        <v>3.05674440851611E-2</v>
      </c>
    </row>
    <row r="7689" spans="1:12">
      <c r="A7689" s="98" t="s">
        <v>126</v>
      </c>
      <c r="B7689" s="98">
        <f t="shared" si="657"/>
        <v>10</v>
      </c>
      <c r="C7689" s="98">
        <f t="shared" si="658"/>
        <v>6</v>
      </c>
      <c r="D7689" s="98">
        <f>D7688</f>
        <v>126</v>
      </c>
      <c r="E7689" s="98">
        <f t="shared" si="656"/>
        <v>70</v>
      </c>
      <c r="F7689" s="397">
        <f>F7688+(E7689-E7688)*(F7691-F7688)/(E7691-E7688)</f>
        <v>4.3200666666666665</v>
      </c>
      <c r="G7689" s="98">
        <v>15</v>
      </c>
      <c r="H7689" s="491">
        <f>H7688+(E7689-E7688)*(H7691-H7688)/(E7691-E7688)</f>
        <v>0.39978900000000001</v>
      </c>
      <c r="I7689" s="492">
        <f>I7688+(E7689-E7688)*(I7691-I7688)/(E7691-E7688)</f>
        <v>10.799999999999999</v>
      </c>
      <c r="J7689" s="397">
        <f>J7688+(E7689-E7688)*(J7691-J7688)/(E7691-E7688)</f>
        <v>0.20416666666666666</v>
      </c>
      <c r="K7689" s="469">
        <f t="shared" si="654"/>
        <v>10.805866761383296</v>
      </c>
      <c r="L7689" s="469">
        <f t="shared" si="655"/>
        <v>5.8667613832970034E-3</v>
      </c>
    </row>
    <row r="7690" spans="1:12">
      <c r="A7690" s="98" t="s">
        <v>126</v>
      </c>
      <c r="B7690" s="98">
        <f t="shared" si="657"/>
        <v>10</v>
      </c>
      <c r="C7690" s="98">
        <f t="shared" si="658"/>
        <v>6</v>
      </c>
      <c r="D7690" s="98">
        <f>D7688</f>
        <v>126</v>
      </c>
      <c r="E7690" s="98">
        <f t="shared" si="656"/>
        <v>71</v>
      </c>
      <c r="F7690" s="397">
        <f>F7688+(E7690-E7688)*(F7691-F7688)/(E7691-E7688)</f>
        <v>4.3327333333333335</v>
      </c>
      <c r="G7690" s="98">
        <v>15</v>
      </c>
      <c r="H7690" s="491">
        <f>H7688+(E7690-E7688)*(H7691-H7688)/(E7691-E7688)</f>
        <v>0.39816399999999996</v>
      </c>
      <c r="I7690" s="492">
        <f>I7688+(E7690-E7688)*(I7691-I7688)/(E7691-E7688)</f>
        <v>10.9</v>
      </c>
      <c r="J7690" s="397">
        <f>J7688+(E7690-E7688)*(J7691-J7688)/(E7691-E7688)</f>
        <v>0.19983333333333334</v>
      </c>
      <c r="K7690" s="469">
        <f t="shared" si="654"/>
        <v>10.881780706777443</v>
      </c>
      <c r="L7690" s="469">
        <f t="shared" si="655"/>
        <v>-1.8219293222557553E-2</v>
      </c>
    </row>
    <row r="7691" spans="1:12">
      <c r="A7691" s="480" t="s">
        <v>126</v>
      </c>
      <c r="B7691" s="480">
        <f t="shared" si="657"/>
        <v>10</v>
      </c>
      <c r="C7691" s="480">
        <f t="shared" si="658"/>
        <v>6</v>
      </c>
      <c r="D7691" s="480">
        <f>D7688</f>
        <v>126</v>
      </c>
      <c r="E7691" s="480">
        <f t="shared" si="656"/>
        <v>72</v>
      </c>
      <c r="F7691" s="484">
        <v>4.3453999999999997</v>
      </c>
      <c r="G7691" s="480">
        <v>15</v>
      </c>
      <c r="H7691" s="482">
        <v>0.39653899999999997</v>
      </c>
      <c r="I7691" s="483">
        <v>11</v>
      </c>
      <c r="J7691" s="484">
        <v>0.19550000000000001</v>
      </c>
      <c r="K7691" s="469">
        <f t="shared" ref="K7691:K7754" si="659">F7691/H7691</f>
        <v>10.958316836427187</v>
      </c>
      <c r="L7691" s="469">
        <f t="shared" ref="L7691:L7754" si="660">K7691-I7691</f>
        <v>-4.1683163572812987E-2</v>
      </c>
    </row>
    <row r="7692" spans="1:12">
      <c r="A7692" s="98" t="s">
        <v>126</v>
      </c>
      <c r="B7692" s="98">
        <f t="shared" si="657"/>
        <v>10</v>
      </c>
      <c r="C7692" s="98">
        <f t="shared" si="658"/>
        <v>6</v>
      </c>
      <c r="D7692" s="98">
        <f>D7691</f>
        <v>126</v>
      </c>
      <c r="E7692" s="98">
        <f t="shared" si="656"/>
        <v>73</v>
      </c>
      <c r="F7692" s="397">
        <f>F7691+(E7692-E7691)*(F7694-F7691)/(E7694-E7691)</f>
        <v>4.3579999999999997</v>
      </c>
      <c r="G7692" s="98">
        <v>15</v>
      </c>
      <c r="H7692" s="491">
        <f>H7691+(E7692-E7691)*(H7694-H7691)/(E7694-E7691)</f>
        <v>0.394897</v>
      </c>
      <c r="I7692" s="492">
        <f>I7691+(E7692-E7691)*(I7694-I7691)/(E7694-E7691)</f>
        <v>11.066666666666666</v>
      </c>
      <c r="J7692" s="397">
        <f>J7691+(E7692-E7691)*(J7694-J7691)/(E7694-E7691)</f>
        <v>0.19113333333333335</v>
      </c>
      <c r="K7692" s="469">
        <f t="shared" si="659"/>
        <v>11.035789079177608</v>
      </c>
      <c r="L7692" s="469">
        <f t="shared" si="660"/>
        <v>-3.0877587489058556E-2</v>
      </c>
    </row>
    <row r="7693" spans="1:12">
      <c r="A7693" s="98" t="s">
        <v>126</v>
      </c>
      <c r="B7693" s="98">
        <f t="shared" si="657"/>
        <v>10</v>
      </c>
      <c r="C7693" s="98">
        <f t="shared" si="658"/>
        <v>6</v>
      </c>
      <c r="D7693" s="98">
        <f>D7691</f>
        <v>126</v>
      </c>
      <c r="E7693" s="98">
        <f t="shared" si="656"/>
        <v>74</v>
      </c>
      <c r="F7693" s="397">
        <f>F7691+(E7693-E7691)*(F7694-F7691)/(E7694-E7691)</f>
        <v>4.3706000000000005</v>
      </c>
      <c r="G7693" s="98">
        <v>15</v>
      </c>
      <c r="H7693" s="491">
        <f>H7691+(E7693-E7691)*(H7694-H7691)/(E7694-E7691)</f>
        <v>0.39325499999999997</v>
      </c>
      <c r="I7693" s="492">
        <f>I7691+(E7693-E7691)*(I7694-I7691)/(E7694-E7691)</f>
        <v>11.133333333333333</v>
      </c>
      <c r="J7693" s="397">
        <f>J7691+(E7693-E7691)*(J7694-J7691)/(E7694-E7691)</f>
        <v>0.18676666666666666</v>
      </c>
      <c r="K7693" s="469">
        <f t="shared" si="659"/>
        <v>11.113908278343571</v>
      </c>
      <c r="L7693" s="469">
        <f t="shared" si="660"/>
        <v>-1.9425054989762103E-2</v>
      </c>
    </row>
    <row r="7694" spans="1:12">
      <c r="A7694" s="480" t="s">
        <v>126</v>
      </c>
      <c r="B7694" s="480">
        <f t="shared" si="657"/>
        <v>10</v>
      </c>
      <c r="C7694" s="480">
        <f t="shared" si="658"/>
        <v>6</v>
      </c>
      <c r="D7694" s="480">
        <f>D7691</f>
        <v>126</v>
      </c>
      <c r="E7694" s="480">
        <f t="shared" si="656"/>
        <v>75</v>
      </c>
      <c r="F7694" s="484">
        <v>4.3832000000000004</v>
      </c>
      <c r="G7694" s="480">
        <v>15</v>
      </c>
      <c r="H7694" s="482">
        <v>0.39161299999999999</v>
      </c>
      <c r="I7694" s="483">
        <v>11.2</v>
      </c>
      <c r="J7694" s="484">
        <v>0.18240000000000001</v>
      </c>
      <c r="K7694" s="469">
        <f t="shared" si="659"/>
        <v>11.192682571824736</v>
      </c>
      <c r="L7694" s="469">
        <f t="shared" si="660"/>
        <v>-7.317428175262819E-3</v>
      </c>
    </row>
    <row r="7695" spans="1:12">
      <c r="A7695" s="98" t="s">
        <v>126</v>
      </c>
      <c r="B7695" s="98">
        <f t="shared" si="657"/>
        <v>10</v>
      </c>
      <c r="C7695" s="98">
        <f t="shared" si="658"/>
        <v>6</v>
      </c>
      <c r="D7695" s="98">
        <f>D7694</f>
        <v>126</v>
      </c>
      <c r="E7695" s="98">
        <f t="shared" si="656"/>
        <v>76</v>
      </c>
      <c r="F7695" s="397">
        <f>F7694+(E7695-E7694)*(F7697-F7694)/(E7697-E7694)</f>
        <v>4.3956666666666671</v>
      </c>
      <c r="G7695" s="98">
        <v>15</v>
      </c>
      <c r="H7695" s="491">
        <f>H7694+(E7695-E7694)*(H7697-H7694)/(E7697-E7694)</f>
        <v>0.38995233333333335</v>
      </c>
      <c r="I7695" s="492">
        <f>I7694+(E7695-E7694)*(I7697-I7694)/(E7697-E7694)</f>
        <v>11.266666666666666</v>
      </c>
      <c r="J7695" s="397">
        <f>J7694+(E7695-E7694)*(J7697-J7694)/(E7697-E7694)</f>
        <v>0.17806666666666668</v>
      </c>
      <c r="K7695" s="469">
        <f t="shared" si="659"/>
        <v>11.272317898683344</v>
      </c>
      <c r="L7695" s="469">
        <f t="shared" si="660"/>
        <v>5.6512320166781649E-3</v>
      </c>
    </row>
    <row r="7696" spans="1:12">
      <c r="A7696" s="98" t="s">
        <v>126</v>
      </c>
      <c r="B7696" s="98">
        <f t="shared" si="657"/>
        <v>10</v>
      </c>
      <c r="C7696" s="98">
        <f t="shared" si="658"/>
        <v>6</v>
      </c>
      <c r="D7696" s="98">
        <f>D7694</f>
        <v>126</v>
      </c>
      <c r="E7696" s="98">
        <f t="shared" si="656"/>
        <v>77</v>
      </c>
      <c r="F7696" s="397">
        <f>F7694+(E7696-E7694)*(F7697-F7694)/(E7697-E7694)</f>
        <v>4.4081333333333337</v>
      </c>
      <c r="G7696" s="98">
        <v>15</v>
      </c>
      <c r="H7696" s="491">
        <f>H7694+(E7696-E7694)*(H7697-H7694)/(E7697-E7694)</f>
        <v>0.38829166666666665</v>
      </c>
      <c r="I7696" s="492">
        <f>I7694+(E7696-E7694)*(I7697-I7694)/(E7697-E7694)</f>
        <v>11.333333333333334</v>
      </c>
      <c r="J7696" s="397">
        <f>J7694+(E7696-E7694)*(J7697-J7694)/(E7697-E7694)</f>
        <v>0.17373333333333332</v>
      </c>
      <c r="K7696" s="469">
        <f t="shared" si="659"/>
        <v>11.352634402832923</v>
      </c>
      <c r="L7696" s="469">
        <f t="shared" si="660"/>
        <v>1.9301069499588763E-2</v>
      </c>
    </row>
    <row r="7697" spans="1:12">
      <c r="A7697" s="480" t="s">
        <v>126</v>
      </c>
      <c r="B7697" s="480">
        <f t="shared" si="657"/>
        <v>10</v>
      </c>
      <c r="C7697" s="480">
        <f t="shared" si="658"/>
        <v>6</v>
      </c>
      <c r="D7697" s="480">
        <f>D7694</f>
        <v>126</v>
      </c>
      <c r="E7697" s="480">
        <f t="shared" ref="E7697:E7745" si="661">E7696+1</f>
        <v>78</v>
      </c>
      <c r="F7697" s="484">
        <v>4.4206000000000003</v>
      </c>
      <c r="G7697" s="480">
        <v>15</v>
      </c>
      <c r="H7697" s="482">
        <v>0.386631</v>
      </c>
      <c r="I7697" s="483">
        <v>11.4</v>
      </c>
      <c r="J7697" s="484">
        <v>0.1694</v>
      </c>
      <c r="K7697" s="469">
        <f t="shared" si="659"/>
        <v>11.433640861700175</v>
      </c>
      <c r="L7697" s="469">
        <f t="shared" si="660"/>
        <v>3.364086170017444E-2</v>
      </c>
    </row>
    <row r="7698" spans="1:12">
      <c r="A7698" s="98" t="s">
        <v>126</v>
      </c>
      <c r="B7698" s="98">
        <f t="shared" si="657"/>
        <v>10</v>
      </c>
      <c r="C7698" s="98">
        <f t="shared" si="658"/>
        <v>6</v>
      </c>
      <c r="D7698" s="98">
        <f>D7697</f>
        <v>126</v>
      </c>
      <c r="E7698" s="98">
        <f t="shared" si="661"/>
        <v>79</v>
      </c>
      <c r="F7698" s="397">
        <f>F7697+(E7698-E7697)*(F7700-F7697)/(E7700-E7697)</f>
        <v>4.4329666666666672</v>
      </c>
      <c r="G7698" s="98">
        <v>15</v>
      </c>
      <c r="H7698" s="491">
        <f>H7697+(E7698-E7697)*(H7700-H7697)/(E7700-E7697)</f>
        <v>0.38495099999999999</v>
      </c>
      <c r="I7698" s="492">
        <f>I7697+(E7698-E7697)*(I7700-I7697)/(E7700-E7697)</f>
        <v>11.5</v>
      </c>
      <c r="J7698" s="397">
        <f>J7697+(E7698-E7697)*(J7700-J7697)/(E7700-E7697)</f>
        <v>0.16506666666666667</v>
      </c>
      <c r="K7698" s="469">
        <f t="shared" si="659"/>
        <v>11.515664764260041</v>
      </c>
      <c r="L7698" s="469">
        <f t="shared" si="660"/>
        <v>1.5664764260041153E-2</v>
      </c>
    </row>
    <row r="7699" spans="1:12">
      <c r="A7699" s="98" t="s">
        <v>126</v>
      </c>
      <c r="B7699" s="98">
        <f t="shared" si="657"/>
        <v>10</v>
      </c>
      <c r="C7699" s="98">
        <f t="shared" si="658"/>
        <v>6</v>
      </c>
      <c r="D7699" s="98">
        <f>D7697</f>
        <v>126</v>
      </c>
      <c r="E7699" s="98">
        <f t="shared" si="661"/>
        <v>80</v>
      </c>
      <c r="F7699" s="397">
        <f>F7697+(E7699-E7697)*(F7700-F7697)/(E7700-E7697)</f>
        <v>4.4453333333333331</v>
      </c>
      <c r="G7699" s="98">
        <v>15</v>
      </c>
      <c r="H7699" s="491">
        <f>H7697+(E7699-E7697)*(H7700-H7697)/(E7700-E7697)</f>
        <v>0.38327100000000003</v>
      </c>
      <c r="I7699" s="492">
        <f>I7697+(E7699-E7697)*(I7700-I7697)/(E7700-E7697)</f>
        <v>11.6</v>
      </c>
      <c r="J7699" s="397">
        <f>J7697+(E7699-E7697)*(J7700-J7697)/(E7700-E7697)</f>
        <v>0.16073333333333334</v>
      </c>
      <c r="K7699" s="469">
        <f t="shared" si="659"/>
        <v>11.598407741084854</v>
      </c>
      <c r="L7699" s="469">
        <f t="shared" si="660"/>
        <v>-1.5922589151458055E-3</v>
      </c>
    </row>
    <row r="7700" spans="1:12">
      <c r="A7700" s="480" t="s">
        <v>126</v>
      </c>
      <c r="B7700" s="480">
        <f t="shared" si="657"/>
        <v>10</v>
      </c>
      <c r="C7700" s="480">
        <f t="shared" si="658"/>
        <v>6</v>
      </c>
      <c r="D7700" s="480">
        <f>D7697</f>
        <v>126</v>
      </c>
      <c r="E7700" s="480">
        <f t="shared" si="661"/>
        <v>81</v>
      </c>
      <c r="F7700" s="484">
        <v>4.4577</v>
      </c>
      <c r="G7700" s="480">
        <v>15</v>
      </c>
      <c r="H7700" s="482">
        <v>0.38159100000000001</v>
      </c>
      <c r="I7700" s="483">
        <v>11.7</v>
      </c>
      <c r="J7700" s="484">
        <v>0.15640000000000001</v>
      </c>
      <c r="K7700" s="469">
        <f t="shared" si="659"/>
        <v>11.681879289605886</v>
      </c>
      <c r="L7700" s="469">
        <f t="shared" si="660"/>
        <v>-1.8120710394113004E-2</v>
      </c>
    </row>
    <row r="7701" spans="1:12">
      <c r="A7701" s="98" t="s">
        <v>126</v>
      </c>
      <c r="B7701" s="98">
        <f t="shared" si="657"/>
        <v>10</v>
      </c>
      <c r="C7701" s="98">
        <f t="shared" si="658"/>
        <v>6</v>
      </c>
      <c r="D7701" s="98">
        <f>D7700</f>
        <v>126</v>
      </c>
      <c r="E7701" s="98">
        <f t="shared" si="661"/>
        <v>82</v>
      </c>
      <c r="F7701" s="397">
        <f>F7700+(E7701-E7700)*(F7703-F7700)/(E7703-E7700)</f>
        <v>4.4699666666666671</v>
      </c>
      <c r="G7701" s="98">
        <v>15</v>
      </c>
      <c r="H7701" s="491">
        <f>H7700+(E7701-E7700)*(H7703-H7700)/(E7703-E7700)</f>
        <v>0.37989033333333333</v>
      </c>
      <c r="I7701" s="492">
        <f>I7700+(E7701-E7700)*(I7703-I7700)/(E7703-E7700)</f>
        <v>11.766666666666666</v>
      </c>
      <c r="J7701" s="397">
        <f>J7700+(E7701-E7700)*(J7703-J7700)/(E7703-E7700)</f>
        <v>0.15203333333333335</v>
      </c>
      <c r="K7701" s="469">
        <f t="shared" si="659"/>
        <v>11.766465936221946</v>
      </c>
      <c r="L7701" s="469">
        <f t="shared" si="660"/>
        <v>-2.0073044471935475E-4</v>
      </c>
    </row>
    <row r="7702" spans="1:12">
      <c r="A7702" s="98" t="s">
        <v>126</v>
      </c>
      <c r="B7702" s="98">
        <f t="shared" si="657"/>
        <v>10</v>
      </c>
      <c r="C7702" s="98">
        <f t="shared" si="658"/>
        <v>6</v>
      </c>
      <c r="D7702" s="98">
        <f>D7700</f>
        <v>126</v>
      </c>
      <c r="E7702" s="98">
        <f t="shared" si="661"/>
        <v>83</v>
      </c>
      <c r="F7702" s="397">
        <f>F7700+(E7702-E7700)*(F7703-F7700)/(E7703-E7700)</f>
        <v>4.4822333333333333</v>
      </c>
      <c r="G7702" s="98">
        <v>15</v>
      </c>
      <c r="H7702" s="491">
        <f>H7700+(E7702-E7700)*(H7703-H7700)/(E7703-E7700)</f>
        <v>0.3781896666666667</v>
      </c>
      <c r="I7702" s="492">
        <f>I7700+(E7702-E7700)*(I7703-I7700)/(E7703-E7700)</f>
        <v>11.833333333333334</v>
      </c>
      <c r="J7702" s="397">
        <f>J7700+(E7702-E7700)*(J7703-J7700)/(E7703-E7700)</f>
        <v>0.14766666666666667</v>
      </c>
      <c r="K7702" s="469">
        <f t="shared" si="659"/>
        <v>11.851813331758578</v>
      </c>
      <c r="L7702" s="469">
        <f t="shared" si="660"/>
        <v>1.8479998425243949E-2</v>
      </c>
    </row>
    <row r="7703" spans="1:12">
      <c r="A7703" s="480" t="s">
        <v>126</v>
      </c>
      <c r="B7703" s="480">
        <f t="shared" si="657"/>
        <v>10</v>
      </c>
      <c r="C7703" s="480">
        <f t="shared" si="658"/>
        <v>6</v>
      </c>
      <c r="D7703" s="480">
        <f>D7700</f>
        <v>126</v>
      </c>
      <c r="E7703" s="480">
        <f t="shared" si="661"/>
        <v>84</v>
      </c>
      <c r="F7703" s="484">
        <v>4.4945000000000004</v>
      </c>
      <c r="G7703" s="480">
        <v>15</v>
      </c>
      <c r="H7703" s="482">
        <v>0.37648900000000002</v>
      </c>
      <c r="I7703" s="483">
        <v>11.9</v>
      </c>
      <c r="J7703" s="484">
        <v>0.14330000000000001</v>
      </c>
      <c r="K7703" s="469">
        <f t="shared" si="659"/>
        <v>11.937931785523615</v>
      </c>
      <c r="L7703" s="469">
        <f t="shared" si="660"/>
        <v>3.7931785523614536E-2</v>
      </c>
    </row>
    <row r="7704" spans="1:12">
      <c r="A7704" s="98" t="s">
        <v>126</v>
      </c>
      <c r="B7704" s="98">
        <f t="shared" si="657"/>
        <v>10</v>
      </c>
      <c r="C7704" s="98">
        <f t="shared" si="658"/>
        <v>6</v>
      </c>
      <c r="D7704" s="98">
        <f>D7703</f>
        <v>126</v>
      </c>
      <c r="E7704" s="98">
        <f t="shared" si="661"/>
        <v>85</v>
      </c>
      <c r="F7704" s="397">
        <f>F7703+(E7704-E7703)*(F7706-F7703)/(E7706-E7703)</f>
        <v>4.5066666666666668</v>
      </c>
      <c r="G7704" s="98">
        <v>15</v>
      </c>
      <c r="H7704" s="491">
        <f>H7703+(E7704-E7703)*(H7706-H7703)/(E7706-E7703)</f>
        <v>0.37476599999999999</v>
      </c>
      <c r="I7704" s="492">
        <f>I7703+(E7704-E7703)*(I7706-I7703)/(E7706-E7703)</f>
        <v>12</v>
      </c>
      <c r="J7704" s="397">
        <f>J7703+(E7704-E7703)*(J7706-J7703)/(E7706-E7703)</f>
        <v>0.13896666666666668</v>
      </c>
      <c r="K7704" s="469">
        <f t="shared" si="659"/>
        <v>12.025281553467142</v>
      </c>
      <c r="L7704" s="469">
        <f t="shared" si="660"/>
        <v>2.5281553467142004E-2</v>
      </c>
    </row>
    <row r="7705" spans="1:12">
      <c r="A7705" s="98" t="s">
        <v>126</v>
      </c>
      <c r="B7705" s="98">
        <f t="shared" si="657"/>
        <v>10</v>
      </c>
      <c r="C7705" s="98">
        <f t="shared" si="658"/>
        <v>6</v>
      </c>
      <c r="D7705" s="98">
        <f>D7703</f>
        <v>126</v>
      </c>
      <c r="E7705" s="98">
        <f t="shared" si="661"/>
        <v>86</v>
      </c>
      <c r="F7705" s="397">
        <f>F7703+(E7705-E7703)*(F7706-F7703)/(E7706-E7703)</f>
        <v>4.5188333333333333</v>
      </c>
      <c r="G7705" s="98">
        <v>15</v>
      </c>
      <c r="H7705" s="491">
        <f>H7703+(E7705-E7703)*(H7706-H7703)/(E7706-E7703)</f>
        <v>0.37304300000000001</v>
      </c>
      <c r="I7705" s="492">
        <f>I7703+(E7705-E7703)*(I7706-I7703)/(E7706-E7703)</f>
        <v>12.1</v>
      </c>
      <c r="J7705" s="397">
        <f>J7703+(E7705-E7703)*(J7706-J7703)/(E7706-E7703)</f>
        <v>0.13463333333333333</v>
      </c>
      <c r="K7705" s="469">
        <f t="shared" si="659"/>
        <v>12.113438218471686</v>
      </c>
      <c r="L7705" s="469">
        <f t="shared" si="660"/>
        <v>1.3438218471685914E-2</v>
      </c>
    </row>
    <row r="7706" spans="1:12">
      <c r="A7706" s="480" t="s">
        <v>126</v>
      </c>
      <c r="B7706" s="480">
        <f t="shared" si="657"/>
        <v>10</v>
      </c>
      <c r="C7706" s="480">
        <f t="shared" si="658"/>
        <v>6</v>
      </c>
      <c r="D7706" s="480">
        <f>D7703</f>
        <v>126</v>
      </c>
      <c r="E7706" s="480">
        <f t="shared" si="661"/>
        <v>87</v>
      </c>
      <c r="F7706" s="484">
        <v>4.5309999999999997</v>
      </c>
      <c r="G7706" s="480">
        <v>15</v>
      </c>
      <c r="H7706" s="482">
        <v>0.37131999999999998</v>
      </c>
      <c r="I7706" s="483">
        <v>12.2</v>
      </c>
      <c r="J7706" s="484">
        <v>0.1303</v>
      </c>
      <c r="K7706" s="469">
        <f t="shared" si="659"/>
        <v>12.20241301303458</v>
      </c>
      <c r="L7706" s="469">
        <f t="shared" si="660"/>
        <v>2.4130130345803025E-3</v>
      </c>
    </row>
    <row r="7707" spans="1:12">
      <c r="A7707" s="98" t="s">
        <v>126</v>
      </c>
      <c r="B7707" s="98">
        <f t="shared" si="657"/>
        <v>10</v>
      </c>
      <c r="C7707" s="98">
        <f t="shared" si="658"/>
        <v>6</v>
      </c>
      <c r="D7707" s="98">
        <f>D7706</f>
        <v>126</v>
      </c>
      <c r="E7707" s="98">
        <f t="shared" si="661"/>
        <v>88</v>
      </c>
      <c r="F7707" s="397">
        <f>F7706+(E7707-E7706)*(F7709-F7706)/(E7709-E7706)</f>
        <v>4.5430666666666664</v>
      </c>
      <c r="G7707" s="98">
        <v>15</v>
      </c>
      <c r="H7707" s="491">
        <f>H7706+(E7707-E7706)*(H7709-H7706)/(E7709-E7706)</f>
        <v>0.36957333333333331</v>
      </c>
      <c r="I7707" s="492">
        <f>I7706+(E7707-E7706)*(I7709-I7706)/(E7709-E7706)</f>
        <v>12.299999999999999</v>
      </c>
      <c r="J7707" s="397">
        <f>J7706+(E7707-E7706)*(J7709-J7706)/(E7709-E7706)</f>
        <v>0.12596666666666667</v>
      </c>
      <c r="K7707" s="469">
        <f t="shared" si="659"/>
        <v>12.292733963489429</v>
      </c>
      <c r="L7707" s="469">
        <f t="shared" si="660"/>
        <v>-7.2660365105701175E-3</v>
      </c>
    </row>
    <row r="7708" spans="1:12">
      <c r="A7708" s="98" t="s">
        <v>126</v>
      </c>
      <c r="B7708" s="98">
        <f t="shared" si="657"/>
        <v>10</v>
      </c>
      <c r="C7708" s="98">
        <f t="shared" si="658"/>
        <v>6</v>
      </c>
      <c r="D7708" s="98">
        <f>D7706</f>
        <v>126</v>
      </c>
      <c r="E7708" s="98">
        <f t="shared" si="661"/>
        <v>89</v>
      </c>
      <c r="F7708" s="397">
        <f>F7706+(E7708-E7706)*(F7709-F7706)/(E7709-E7706)</f>
        <v>4.555133333333333</v>
      </c>
      <c r="G7708" s="98">
        <v>15</v>
      </c>
      <c r="H7708" s="491">
        <f>H7706+(E7708-E7706)*(H7709-H7706)/(E7709-E7706)</f>
        <v>0.36782666666666669</v>
      </c>
      <c r="I7708" s="492">
        <f>I7706+(E7708-E7706)*(I7709-I7706)/(E7709-E7706)</f>
        <v>12.4</v>
      </c>
      <c r="J7708" s="397">
        <f>J7706+(E7708-E7706)*(J7709-J7706)/(E7709-E7706)</f>
        <v>0.12163333333333333</v>
      </c>
      <c r="K7708" s="469">
        <f t="shared" si="659"/>
        <v>12.383912712509513</v>
      </c>
      <c r="L7708" s="469">
        <f t="shared" si="660"/>
        <v>-1.6087287490487157E-2</v>
      </c>
    </row>
    <row r="7709" spans="1:12">
      <c r="A7709" s="480" t="s">
        <v>126</v>
      </c>
      <c r="B7709" s="480">
        <f t="shared" si="657"/>
        <v>10</v>
      </c>
      <c r="C7709" s="480">
        <f t="shared" si="658"/>
        <v>6</v>
      </c>
      <c r="D7709" s="480">
        <f>D7706</f>
        <v>126</v>
      </c>
      <c r="E7709" s="480">
        <f t="shared" si="661"/>
        <v>90</v>
      </c>
      <c r="F7709" s="484">
        <v>4.5671999999999997</v>
      </c>
      <c r="G7709" s="480">
        <v>15</v>
      </c>
      <c r="H7709" s="482">
        <v>0.36608000000000002</v>
      </c>
      <c r="I7709" s="483">
        <v>12.5</v>
      </c>
      <c r="J7709" s="484">
        <v>0.1173</v>
      </c>
      <c r="K7709" s="469">
        <f t="shared" si="659"/>
        <v>12.475961538461537</v>
      </c>
      <c r="L7709" s="469">
        <f t="shared" si="660"/>
        <v>-2.4038461538463451E-2</v>
      </c>
    </row>
    <row r="7710" spans="1:12">
      <c r="A7710" s="98" t="s">
        <v>126</v>
      </c>
      <c r="B7710" s="98">
        <f t="shared" si="657"/>
        <v>10</v>
      </c>
      <c r="C7710" s="98">
        <f t="shared" si="658"/>
        <v>6</v>
      </c>
      <c r="D7710" s="98">
        <f>D7709</f>
        <v>126</v>
      </c>
      <c r="E7710" s="98">
        <f t="shared" si="661"/>
        <v>91</v>
      </c>
      <c r="F7710" s="397">
        <f>F7709+(E7710-E7709)*(F7712-F7709)/(E7712-E7709)</f>
        <v>4.5791666666666666</v>
      </c>
      <c r="G7710" s="98">
        <v>15</v>
      </c>
      <c r="H7710" s="491">
        <f>H7709+(E7710-E7709)*(H7712-H7709)/(E7712-E7709)</f>
        <v>0.36430833333333335</v>
      </c>
      <c r="I7710" s="492">
        <f>I7709+(E7710-E7709)*(I7712-I7709)/(E7712-E7709)</f>
        <v>12.6</v>
      </c>
      <c r="J7710" s="397">
        <f>J7709+(E7710-E7709)*(J7712-J7709)/(E7712-E7709)</f>
        <v>0.11296666666666667</v>
      </c>
      <c r="K7710" s="469">
        <f t="shared" si="659"/>
        <v>12.569480979939154</v>
      </c>
      <c r="L7710" s="469">
        <f t="shared" si="660"/>
        <v>-3.0519020060845392E-2</v>
      </c>
    </row>
    <row r="7711" spans="1:12">
      <c r="A7711" s="98" t="s">
        <v>126</v>
      </c>
      <c r="B7711" s="98">
        <f t="shared" si="657"/>
        <v>10</v>
      </c>
      <c r="C7711" s="98">
        <f t="shared" si="658"/>
        <v>6</v>
      </c>
      <c r="D7711" s="98">
        <f>D7709</f>
        <v>126</v>
      </c>
      <c r="E7711" s="98">
        <f t="shared" si="661"/>
        <v>92</v>
      </c>
      <c r="F7711" s="397">
        <f>F7709+(E7711-E7709)*(F7712-F7709)/(E7712-E7709)</f>
        <v>4.5911333333333335</v>
      </c>
      <c r="G7711" s="98">
        <v>15</v>
      </c>
      <c r="H7711" s="491">
        <f>H7709+(E7711-E7709)*(H7712-H7709)/(E7712-E7709)</f>
        <v>0.36253666666666667</v>
      </c>
      <c r="I7711" s="492">
        <f>I7709+(E7711-E7709)*(I7712-I7709)/(E7712-E7709)</f>
        <v>12.700000000000001</v>
      </c>
      <c r="J7711" s="397">
        <f>J7709+(E7711-E7709)*(J7712-J7709)/(E7712-E7709)</f>
        <v>0.10863333333333333</v>
      </c>
      <c r="K7711" s="469">
        <f t="shared" si="659"/>
        <v>12.663914454629877</v>
      </c>
      <c r="L7711" s="469">
        <f t="shared" si="660"/>
        <v>-3.6085545370124095E-2</v>
      </c>
    </row>
    <row r="7712" spans="1:12">
      <c r="A7712" s="480" t="s">
        <v>126</v>
      </c>
      <c r="B7712" s="480">
        <f t="shared" si="657"/>
        <v>10</v>
      </c>
      <c r="C7712" s="480">
        <f t="shared" si="658"/>
        <v>6</v>
      </c>
      <c r="D7712" s="480">
        <f>D7709</f>
        <v>126</v>
      </c>
      <c r="E7712" s="480">
        <f t="shared" si="661"/>
        <v>93</v>
      </c>
      <c r="F7712" s="484">
        <v>4.6031000000000004</v>
      </c>
      <c r="G7712" s="480">
        <v>15</v>
      </c>
      <c r="H7712" s="482">
        <v>0.360765</v>
      </c>
      <c r="I7712" s="483">
        <v>12.8</v>
      </c>
      <c r="J7712" s="484">
        <v>0.1043</v>
      </c>
      <c r="K7712" s="469">
        <f t="shared" si="659"/>
        <v>12.759275428603109</v>
      </c>
      <c r="L7712" s="469">
        <f t="shared" si="660"/>
        <v>-4.0724571396891562E-2</v>
      </c>
    </row>
    <row r="7713" spans="1:12">
      <c r="A7713" s="98" t="s">
        <v>126</v>
      </c>
      <c r="B7713" s="98">
        <f t="shared" si="657"/>
        <v>10</v>
      </c>
      <c r="C7713" s="98">
        <f t="shared" si="658"/>
        <v>6</v>
      </c>
      <c r="D7713" s="98">
        <f>D7712</f>
        <v>126</v>
      </c>
      <c r="E7713" s="98">
        <f t="shared" si="661"/>
        <v>94</v>
      </c>
      <c r="F7713" s="397">
        <f>F7712+(E7713-E7712)*(F7715-F7712)/(E7715-E7712)</f>
        <v>4.6150000000000002</v>
      </c>
      <c r="G7713" s="98">
        <v>15</v>
      </c>
      <c r="H7713" s="491">
        <f>H7712+(E7713-E7712)*(H7715-H7712)/(E7715-E7712)</f>
        <v>0.35896733333333336</v>
      </c>
      <c r="I7713" s="492">
        <f>I7712+(E7713-E7712)*(I7715-I7712)/(E7715-E7712)</f>
        <v>12.9</v>
      </c>
      <c r="J7713" s="397">
        <f>J7712+(E7713-E7712)*(J7715-J7712)/(E7715-E7712)</f>
        <v>9.9933333333333332E-2</v>
      </c>
      <c r="K7713" s="469">
        <f t="shared" si="659"/>
        <v>12.856323045179598</v>
      </c>
      <c r="L7713" s="469">
        <f t="shared" si="660"/>
        <v>-4.3676954820401903E-2</v>
      </c>
    </row>
    <row r="7714" spans="1:12">
      <c r="A7714" s="98" t="s">
        <v>126</v>
      </c>
      <c r="B7714" s="98">
        <f t="shared" si="657"/>
        <v>10</v>
      </c>
      <c r="C7714" s="98">
        <f t="shared" si="658"/>
        <v>6</v>
      </c>
      <c r="D7714" s="98">
        <f>D7712</f>
        <v>126</v>
      </c>
      <c r="E7714" s="98">
        <f t="shared" si="661"/>
        <v>95</v>
      </c>
      <c r="F7714" s="397">
        <f>F7712+(E7714-E7712)*(F7715-F7712)/(E7715-E7712)</f>
        <v>4.6269</v>
      </c>
      <c r="G7714" s="98">
        <v>15</v>
      </c>
      <c r="H7714" s="491">
        <f>H7712+(E7714-E7712)*(H7715-H7712)/(E7715-E7712)</f>
        <v>0.35716966666666666</v>
      </c>
      <c r="I7714" s="492">
        <f>I7712+(E7714-E7712)*(I7715-I7712)/(E7715-E7712)</f>
        <v>13</v>
      </c>
      <c r="J7714" s="397">
        <f>J7712+(E7714-E7712)*(J7715-J7712)/(E7715-E7712)</f>
        <v>9.5566666666666675E-2</v>
      </c>
      <c r="K7714" s="469">
        <f t="shared" si="659"/>
        <v>12.954347560309806</v>
      </c>
      <c r="L7714" s="469">
        <f t="shared" si="660"/>
        <v>-4.5652439690194058E-2</v>
      </c>
    </row>
    <row r="7715" spans="1:12">
      <c r="A7715" s="480" t="s">
        <v>126</v>
      </c>
      <c r="B7715" s="480">
        <f t="shared" si="657"/>
        <v>10</v>
      </c>
      <c r="C7715" s="480">
        <f t="shared" si="658"/>
        <v>6</v>
      </c>
      <c r="D7715" s="480">
        <f>D7712</f>
        <v>126</v>
      </c>
      <c r="E7715" s="480">
        <f t="shared" si="661"/>
        <v>96</v>
      </c>
      <c r="F7715" s="484">
        <v>4.6387999999999998</v>
      </c>
      <c r="G7715" s="480">
        <v>15</v>
      </c>
      <c r="H7715" s="482">
        <v>0.35537200000000002</v>
      </c>
      <c r="I7715" s="483">
        <v>13.1</v>
      </c>
      <c r="J7715" s="484">
        <v>9.1200000000000003E-2</v>
      </c>
      <c r="K7715" s="469">
        <f t="shared" si="659"/>
        <v>13.053363799061264</v>
      </c>
      <c r="L7715" s="469">
        <f t="shared" si="660"/>
        <v>-4.6636200938735328E-2</v>
      </c>
    </row>
    <row r="7716" spans="1:12">
      <c r="A7716" s="98" t="s">
        <v>126</v>
      </c>
      <c r="B7716" s="98">
        <f t="shared" si="657"/>
        <v>10</v>
      </c>
      <c r="C7716" s="98">
        <f t="shared" si="658"/>
        <v>6</v>
      </c>
      <c r="D7716" s="98">
        <f>D7715</f>
        <v>126</v>
      </c>
      <c r="E7716" s="98">
        <f t="shared" si="661"/>
        <v>97</v>
      </c>
      <c r="F7716" s="397">
        <f>F7715+(E7716-E7715)*(F7718-F7715)/(E7718-E7715)</f>
        <v>4.6505999999999998</v>
      </c>
      <c r="G7716" s="98">
        <v>15</v>
      </c>
      <c r="H7716" s="491">
        <f>H7715+(E7716-E7715)*(H7718-H7715)/(E7718-E7715)</f>
        <v>0.35354633333333335</v>
      </c>
      <c r="I7716" s="492">
        <f>I7715+(E7716-E7715)*(I7718-I7715)/(E7718-E7715)</f>
        <v>13.2</v>
      </c>
      <c r="J7716" s="397">
        <f>J7715+(E7716-E7715)*(J7718-J7715)/(E7718-E7715)</f>
        <v>8.6866666666666675E-2</v>
      </c>
      <c r="K7716" s="469">
        <f t="shared" si="659"/>
        <v>13.154145755530392</v>
      </c>
      <c r="L7716" s="469">
        <f t="shared" si="660"/>
        <v>-4.5854244469607508E-2</v>
      </c>
    </row>
    <row r="7717" spans="1:12">
      <c r="A7717" s="98" t="s">
        <v>126</v>
      </c>
      <c r="B7717" s="98">
        <f t="shared" si="657"/>
        <v>10</v>
      </c>
      <c r="C7717" s="98">
        <f t="shared" si="658"/>
        <v>6</v>
      </c>
      <c r="D7717" s="98">
        <f>D7715</f>
        <v>126</v>
      </c>
      <c r="E7717" s="98">
        <f t="shared" si="661"/>
        <v>98</v>
      </c>
      <c r="F7717" s="397">
        <f>F7715+(E7717-E7715)*(F7718-F7715)/(E7718-E7715)</f>
        <v>4.6623999999999999</v>
      </c>
      <c r="G7717" s="98">
        <v>15</v>
      </c>
      <c r="H7717" s="491">
        <f>H7715+(E7717-E7715)*(H7718-H7715)/(E7718-E7715)</f>
        <v>0.35172066666666668</v>
      </c>
      <c r="I7717" s="492">
        <f>I7715+(E7717-E7715)*(I7718-I7715)/(E7718-E7715)</f>
        <v>13.3</v>
      </c>
      <c r="J7717" s="397">
        <f>J7715+(E7717-E7715)*(J7718-J7715)/(E7718-E7715)</f>
        <v>8.2533333333333334E-2</v>
      </c>
      <c r="K7717" s="469">
        <f t="shared" si="659"/>
        <v>13.255973964187488</v>
      </c>
      <c r="L7717" s="469">
        <f t="shared" si="660"/>
        <v>-4.4026035812512632E-2</v>
      </c>
    </row>
    <row r="7718" spans="1:12">
      <c r="A7718" s="480" t="s">
        <v>126</v>
      </c>
      <c r="B7718" s="480">
        <f t="shared" si="657"/>
        <v>10</v>
      </c>
      <c r="C7718" s="480">
        <f t="shared" si="658"/>
        <v>6</v>
      </c>
      <c r="D7718" s="480">
        <f>D7715</f>
        <v>126</v>
      </c>
      <c r="E7718" s="480">
        <f t="shared" si="661"/>
        <v>99</v>
      </c>
      <c r="F7718" s="484">
        <v>4.6741999999999999</v>
      </c>
      <c r="G7718" s="480">
        <v>15</v>
      </c>
      <c r="H7718" s="482">
        <v>0.34989500000000001</v>
      </c>
      <c r="I7718" s="483">
        <v>13.4</v>
      </c>
      <c r="J7718" s="484">
        <v>7.8200000000000006E-2</v>
      </c>
      <c r="K7718" s="469">
        <f t="shared" si="659"/>
        <v>13.358864802297832</v>
      </c>
      <c r="L7718" s="469">
        <f t="shared" si="660"/>
        <v>-4.1135197702168114E-2</v>
      </c>
    </row>
    <row r="7719" spans="1:12">
      <c r="A7719" s="98" t="s">
        <v>126</v>
      </c>
      <c r="B7719" s="98">
        <f t="shared" si="657"/>
        <v>10</v>
      </c>
      <c r="C7719" s="98">
        <f t="shared" si="658"/>
        <v>6</v>
      </c>
      <c r="D7719" s="98">
        <f>D7718</f>
        <v>126</v>
      </c>
      <c r="E7719" s="98">
        <f t="shared" si="661"/>
        <v>100</v>
      </c>
      <c r="F7719" s="397">
        <f>F7718+(E7719-E7718)*(F7721-F7718)/(E7721-E7718)</f>
        <v>4.6859000000000002</v>
      </c>
      <c r="G7719" s="98">
        <v>15</v>
      </c>
      <c r="H7719" s="491">
        <f>H7718+(E7719-E7718)*(H7721-H7718)/(E7721-E7718)</f>
        <v>0.34804033333333334</v>
      </c>
      <c r="I7719" s="492">
        <f>I7718+(E7719-E7718)*(I7721-I7718)/(E7721-E7718)</f>
        <v>13.5</v>
      </c>
      <c r="J7719" s="397">
        <f>J7718+(E7719-E7718)*(J7721-J7718)/(E7721-E7718)</f>
        <v>7.3866666666666664E-2</v>
      </c>
      <c r="K7719" s="469">
        <f t="shared" si="659"/>
        <v>13.463669440610811</v>
      </c>
      <c r="L7719" s="469">
        <f t="shared" si="660"/>
        <v>-3.6330559389188721E-2</v>
      </c>
    </row>
    <row r="7720" spans="1:12">
      <c r="A7720" s="98" t="s">
        <v>126</v>
      </c>
      <c r="B7720" s="98">
        <f t="shared" si="657"/>
        <v>10</v>
      </c>
      <c r="C7720" s="98">
        <f t="shared" si="658"/>
        <v>6</v>
      </c>
      <c r="D7720" s="98">
        <f>D7718</f>
        <v>126</v>
      </c>
      <c r="E7720" s="98">
        <f t="shared" si="661"/>
        <v>101</v>
      </c>
      <c r="F7720" s="397">
        <f>F7718+(E7720-E7718)*(F7721-F7718)/(E7721-E7718)</f>
        <v>4.6975999999999996</v>
      </c>
      <c r="G7720" s="98">
        <v>15</v>
      </c>
      <c r="H7720" s="491">
        <f>H7718+(E7720-E7718)*(H7721-H7718)/(E7721-E7718)</f>
        <v>0.34618566666666667</v>
      </c>
      <c r="I7720" s="492">
        <f>I7718+(E7720-E7718)*(I7721-I7718)/(E7721-E7718)</f>
        <v>13.6</v>
      </c>
      <c r="J7720" s="397">
        <f>J7718+(E7720-E7718)*(J7721-J7718)/(E7721-E7718)</f>
        <v>6.9533333333333336E-2</v>
      </c>
      <c r="K7720" s="469">
        <f t="shared" si="659"/>
        <v>13.569597046671486</v>
      </c>
      <c r="L7720" s="469">
        <f t="shared" si="660"/>
        <v>-3.0402953328513505E-2</v>
      </c>
    </row>
    <row r="7721" spans="1:12">
      <c r="A7721" s="480" t="s">
        <v>126</v>
      </c>
      <c r="B7721" s="480">
        <f t="shared" si="657"/>
        <v>10</v>
      </c>
      <c r="C7721" s="480">
        <f t="shared" si="658"/>
        <v>6</v>
      </c>
      <c r="D7721" s="480">
        <f>D7718</f>
        <v>126</v>
      </c>
      <c r="E7721" s="480">
        <f t="shared" si="661"/>
        <v>102</v>
      </c>
      <c r="F7721" s="484">
        <v>4.7092999999999998</v>
      </c>
      <c r="G7721" s="480">
        <v>15</v>
      </c>
      <c r="H7721" s="482">
        <v>0.344331</v>
      </c>
      <c r="I7721" s="483">
        <v>13.7</v>
      </c>
      <c r="J7721" s="484">
        <v>6.5199999999999994E-2</v>
      </c>
      <c r="K7721" s="469">
        <f t="shared" si="659"/>
        <v>13.676665766370149</v>
      </c>
      <c r="L7721" s="469">
        <f t="shared" si="660"/>
        <v>-2.3334233629849876E-2</v>
      </c>
    </row>
    <row r="7722" spans="1:12">
      <c r="A7722" s="98" t="s">
        <v>126</v>
      </c>
      <c r="B7722" s="98">
        <f t="shared" si="657"/>
        <v>10</v>
      </c>
      <c r="C7722" s="98">
        <f t="shared" si="658"/>
        <v>6</v>
      </c>
      <c r="D7722" s="98">
        <f>D7721</f>
        <v>126</v>
      </c>
      <c r="E7722" s="98">
        <f t="shared" si="661"/>
        <v>103</v>
      </c>
      <c r="F7722" s="397">
        <f>F7721+(E7722-E7721)*(F7724-F7721)/(E7724-E7721)</f>
        <v>4.7209000000000003</v>
      </c>
      <c r="G7722" s="98">
        <v>15</v>
      </c>
      <c r="H7722" s="491">
        <f>H7721+(E7722-E7721)*(H7724-H7721)/(E7724-E7721)</f>
        <v>0.34244533333333332</v>
      </c>
      <c r="I7722" s="492">
        <f>I7721+(E7722-E7721)*(I7724-I7721)/(E7724-E7721)</f>
        <v>13.799999999999999</v>
      </c>
      <c r="J7722" s="397">
        <f>J7721+(E7722-E7721)*(J7724-J7721)/(E7724-E7721)</f>
        <v>6.083333333333333E-2</v>
      </c>
      <c r="K7722" s="469">
        <f t="shared" si="659"/>
        <v>13.785850004282924</v>
      </c>
      <c r="L7722" s="469">
        <f t="shared" si="660"/>
        <v>-1.4149995717074759E-2</v>
      </c>
    </row>
    <row r="7723" spans="1:12">
      <c r="A7723" s="98" t="s">
        <v>126</v>
      </c>
      <c r="B7723" s="98">
        <f t="shared" si="657"/>
        <v>10</v>
      </c>
      <c r="C7723" s="98">
        <f t="shared" si="658"/>
        <v>6</v>
      </c>
      <c r="D7723" s="98">
        <f>D7721</f>
        <v>126</v>
      </c>
      <c r="E7723" s="98">
        <f t="shared" si="661"/>
        <v>104</v>
      </c>
      <c r="F7723" s="397">
        <f>F7721+(E7723-E7721)*(F7724-F7721)/(E7724-E7721)</f>
        <v>4.7324999999999999</v>
      </c>
      <c r="G7723" s="98">
        <v>15</v>
      </c>
      <c r="H7723" s="491">
        <f>H7721+(E7723-E7721)*(H7724-H7721)/(E7724-E7721)</f>
        <v>0.34055966666666665</v>
      </c>
      <c r="I7723" s="492">
        <f>I7721+(E7723-E7721)*(I7724-I7721)/(E7724-E7721)</f>
        <v>13.9</v>
      </c>
      <c r="J7723" s="397">
        <f>J7721+(E7723-E7721)*(J7724-J7721)/(E7724-E7721)</f>
        <v>5.6466666666666665E-2</v>
      </c>
      <c r="K7723" s="469">
        <f t="shared" si="659"/>
        <v>13.896243340618726</v>
      </c>
      <c r="L7723" s="469">
        <f t="shared" si="660"/>
        <v>-3.7566593812741189E-3</v>
      </c>
    </row>
    <row r="7724" spans="1:12">
      <c r="A7724" s="480" t="s">
        <v>126</v>
      </c>
      <c r="B7724" s="480">
        <f t="shared" si="657"/>
        <v>10</v>
      </c>
      <c r="C7724" s="480">
        <f t="shared" si="658"/>
        <v>6</v>
      </c>
      <c r="D7724" s="480">
        <f>D7721</f>
        <v>126</v>
      </c>
      <c r="E7724" s="480">
        <f t="shared" si="661"/>
        <v>105</v>
      </c>
      <c r="F7724" s="484">
        <v>4.7441000000000004</v>
      </c>
      <c r="G7724" s="480">
        <v>15</v>
      </c>
      <c r="H7724" s="482">
        <v>0.33867399999999998</v>
      </c>
      <c r="I7724" s="483">
        <v>14</v>
      </c>
      <c r="J7724" s="484">
        <v>5.21E-2</v>
      </c>
      <c r="K7724" s="469">
        <f t="shared" si="659"/>
        <v>14.007865971406133</v>
      </c>
      <c r="L7724" s="469">
        <f t="shared" si="660"/>
        <v>7.8659714061330988E-3</v>
      </c>
    </row>
    <row r="7725" spans="1:12">
      <c r="A7725" s="98" t="s">
        <v>126</v>
      </c>
      <c r="B7725" s="98">
        <f t="shared" si="657"/>
        <v>10</v>
      </c>
      <c r="C7725" s="98">
        <f t="shared" si="658"/>
        <v>6</v>
      </c>
      <c r="D7725" s="98">
        <f>D7724</f>
        <v>126</v>
      </c>
      <c r="E7725" s="98">
        <f t="shared" si="661"/>
        <v>106</v>
      </c>
      <c r="F7725" s="397">
        <f>F7724+(E7725-E7724)*(F7727-F7724)/(E7727-E7724)</f>
        <v>4.7556333333333338</v>
      </c>
      <c r="G7725" s="98">
        <v>15</v>
      </c>
      <c r="H7725" s="491">
        <f>H7724+(E7725-E7724)*(H7727-H7724)/(E7727-E7724)</f>
        <v>0.336756</v>
      </c>
      <c r="I7725" s="492">
        <f>I7724+(E7725-E7724)*(I7727-I7724)/(E7727-E7724)</f>
        <v>14.133333333333333</v>
      </c>
      <c r="J7725" s="397">
        <f>J7724+(E7725-E7724)*(J7727-J7724)/(E7727-E7724)</f>
        <v>4.7766666666666666E-2</v>
      </c>
      <c r="K7725" s="469">
        <f t="shared" si="659"/>
        <v>14.121896368092429</v>
      </c>
      <c r="L7725" s="469">
        <f t="shared" si="660"/>
        <v>-1.1436965240903874E-2</v>
      </c>
    </row>
    <row r="7726" spans="1:12">
      <c r="A7726" s="98" t="s">
        <v>126</v>
      </c>
      <c r="B7726" s="98">
        <f t="shared" si="657"/>
        <v>10</v>
      </c>
      <c r="C7726" s="98">
        <f t="shared" si="658"/>
        <v>6</v>
      </c>
      <c r="D7726" s="98">
        <f>D7724</f>
        <v>126</v>
      </c>
      <c r="E7726" s="98">
        <f t="shared" si="661"/>
        <v>107</v>
      </c>
      <c r="F7726" s="397">
        <f>F7724+(E7726-E7724)*(F7727-F7724)/(E7727-E7724)</f>
        <v>4.7671666666666663</v>
      </c>
      <c r="G7726" s="98">
        <v>15</v>
      </c>
      <c r="H7726" s="491">
        <f>H7724+(E7726-E7724)*(H7727-H7724)/(E7727-E7724)</f>
        <v>0.33483799999999997</v>
      </c>
      <c r="I7726" s="492">
        <f>I7724+(E7726-E7724)*(I7727-I7724)/(E7727-E7724)</f>
        <v>14.266666666666667</v>
      </c>
      <c r="J7726" s="397">
        <f>J7724+(E7726-E7724)*(J7727-J7724)/(E7727-E7724)</f>
        <v>4.3433333333333338E-2</v>
      </c>
      <c r="K7726" s="469">
        <f t="shared" si="659"/>
        <v>14.237233129652747</v>
      </c>
      <c r="L7726" s="469">
        <f t="shared" si="660"/>
        <v>-2.9433537013920485E-2</v>
      </c>
    </row>
    <row r="7727" spans="1:12">
      <c r="A7727" s="480" t="s">
        <v>126</v>
      </c>
      <c r="B7727" s="480">
        <f t="shared" si="657"/>
        <v>10</v>
      </c>
      <c r="C7727" s="480">
        <f t="shared" si="658"/>
        <v>6</v>
      </c>
      <c r="D7727" s="480">
        <f>D7724</f>
        <v>126</v>
      </c>
      <c r="E7727" s="480">
        <f t="shared" si="661"/>
        <v>108</v>
      </c>
      <c r="F7727" s="484">
        <v>4.7786999999999997</v>
      </c>
      <c r="G7727" s="480">
        <v>15</v>
      </c>
      <c r="H7727" s="482">
        <v>0.33291999999999999</v>
      </c>
      <c r="I7727" s="483">
        <v>14.4</v>
      </c>
      <c r="J7727" s="484">
        <v>3.9100000000000003E-2</v>
      </c>
      <c r="K7727" s="469">
        <f t="shared" si="659"/>
        <v>14.353898834554847</v>
      </c>
      <c r="L7727" s="469">
        <f t="shared" si="660"/>
        <v>-4.6101165445152859E-2</v>
      </c>
    </row>
    <row r="7728" spans="1:12">
      <c r="A7728" s="98" t="s">
        <v>126</v>
      </c>
      <c r="B7728" s="98">
        <f t="shared" si="657"/>
        <v>10</v>
      </c>
      <c r="C7728" s="98">
        <f t="shared" si="658"/>
        <v>6</v>
      </c>
      <c r="D7728" s="98">
        <f>D7727</f>
        <v>126</v>
      </c>
      <c r="E7728" s="98">
        <f t="shared" si="661"/>
        <v>109</v>
      </c>
      <c r="F7728" s="397">
        <f>F7727+(E7728-E7727)*(F7730-F7727)/(E7730-E7727)</f>
        <v>4.7901666666666669</v>
      </c>
      <c r="G7728" s="98">
        <v>15</v>
      </c>
      <c r="H7728" s="491">
        <f>H7727+(E7728-E7727)*(H7730-H7727)/(E7730-E7727)</f>
        <v>0.33096799999999998</v>
      </c>
      <c r="I7728" s="492">
        <f>I7727+(E7728-E7727)*(I7730-I7727)/(E7730-E7727)</f>
        <v>14.5</v>
      </c>
      <c r="J7728" s="397">
        <f>J7727+(E7728-E7727)*(J7730-J7727)/(E7730-E7727)</f>
        <v>3.4766666666666668E-2</v>
      </c>
      <c r="K7728" s="469">
        <f t="shared" si="659"/>
        <v>14.473201840258476</v>
      </c>
      <c r="L7728" s="469">
        <f t="shared" si="660"/>
        <v>-2.679815974152433E-2</v>
      </c>
    </row>
    <row r="7729" spans="1:12">
      <c r="A7729" s="98" t="s">
        <v>126</v>
      </c>
      <c r="B7729" s="98">
        <f t="shared" si="657"/>
        <v>10</v>
      </c>
      <c r="C7729" s="98">
        <f t="shared" si="658"/>
        <v>6</v>
      </c>
      <c r="D7729" s="98">
        <f>D7727</f>
        <v>126</v>
      </c>
      <c r="E7729" s="98">
        <f t="shared" si="661"/>
        <v>110</v>
      </c>
      <c r="F7729" s="397">
        <f>F7727+(E7729-E7727)*(F7730-F7727)/(E7730-E7727)</f>
        <v>4.8016333333333332</v>
      </c>
      <c r="G7729" s="98">
        <v>15</v>
      </c>
      <c r="H7729" s="491">
        <f>H7727+(E7729-E7727)*(H7730-H7727)/(E7730-E7727)</f>
        <v>0.32901600000000003</v>
      </c>
      <c r="I7729" s="492">
        <f>I7727+(E7729-E7727)*(I7730-I7727)/(E7730-E7727)</f>
        <v>14.6</v>
      </c>
      <c r="J7729" s="397">
        <f>J7727+(E7729-E7727)*(J7730-J7727)/(E7730-E7727)</f>
        <v>3.0433333333333333E-2</v>
      </c>
      <c r="K7729" s="469">
        <f t="shared" si="659"/>
        <v>14.593920457769023</v>
      </c>
      <c r="L7729" s="469">
        <f t="shared" si="660"/>
        <v>-6.079542230976287E-3</v>
      </c>
    </row>
    <row r="7730" spans="1:12">
      <c r="A7730" s="480" t="s">
        <v>126</v>
      </c>
      <c r="B7730" s="480">
        <f t="shared" si="657"/>
        <v>10</v>
      </c>
      <c r="C7730" s="480">
        <f t="shared" si="658"/>
        <v>6</v>
      </c>
      <c r="D7730" s="480">
        <f>D7727</f>
        <v>126</v>
      </c>
      <c r="E7730" s="480">
        <f t="shared" si="661"/>
        <v>111</v>
      </c>
      <c r="F7730" s="484">
        <v>4.8131000000000004</v>
      </c>
      <c r="G7730" s="480">
        <v>15</v>
      </c>
      <c r="H7730" s="482">
        <v>0.32706400000000002</v>
      </c>
      <c r="I7730" s="483">
        <v>14.7</v>
      </c>
      <c r="J7730" s="484">
        <v>2.6100000000000002E-2</v>
      </c>
      <c r="K7730" s="469">
        <f t="shared" si="659"/>
        <v>14.71608003326566</v>
      </c>
      <c r="L7730" s="469">
        <f t="shared" si="660"/>
        <v>1.6080033265660987E-2</v>
      </c>
    </row>
    <row r="7731" spans="1:12">
      <c r="A7731" s="98" t="s">
        <v>126</v>
      </c>
      <c r="B7731" s="98">
        <f t="shared" si="657"/>
        <v>10</v>
      </c>
      <c r="C7731" s="98">
        <f t="shared" si="658"/>
        <v>6</v>
      </c>
      <c r="D7731" s="98">
        <f>D7730</f>
        <v>126</v>
      </c>
      <c r="E7731" s="98">
        <f t="shared" si="661"/>
        <v>112</v>
      </c>
      <c r="F7731" s="397">
        <f>F7730+(E7731-E7730)*(F7733-F7730)/(E7733-E7730)</f>
        <v>4.8244666666666669</v>
      </c>
      <c r="G7731" s="98">
        <v>15</v>
      </c>
      <c r="H7731" s="491">
        <f>H7730+(E7731-E7730)*(H7733-H7730)/(E7733-E7730)</f>
        <v>0.32507600000000003</v>
      </c>
      <c r="I7731" s="492">
        <f>I7730+(E7731-E7730)*(I7733-I7730)/(E7733-E7730)</f>
        <v>14.833333333333332</v>
      </c>
      <c r="J7731" s="397">
        <f>J7730+(E7731-E7730)*(J7733-J7730)/(E7733-E7730)</f>
        <v>2.1733333333333334E-2</v>
      </c>
      <c r="K7731" s="469">
        <f t="shared" si="659"/>
        <v>14.841042299851932</v>
      </c>
      <c r="L7731" s="469">
        <f t="shared" si="660"/>
        <v>7.7089665185994249E-3</v>
      </c>
    </row>
    <row r="7732" spans="1:12">
      <c r="A7732" s="98" t="s">
        <v>126</v>
      </c>
      <c r="B7732" s="98">
        <f t="shared" si="657"/>
        <v>10</v>
      </c>
      <c r="C7732" s="98">
        <f t="shared" si="658"/>
        <v>6</v>
      </c>
      <c r="D7732" s="98">
        <f>D7730</f>
        <v>126</v>
      </c>
      <c r="E7732" s="98">
        <f t="shared" si="661"/>
        <v>113</v>
      </c>
      <c r="F7732" s="397">
        <f>F7730+(E7732-E7730)*(F7733-F7730)/(E7733-E7730)</f>
        <v>4.8358333333333334</v>
      </c>
      <c r="G7732" s="98">
        <v>15</v>
      </c>
      <c r="H7732" s="491">
        <f>H7730+(E7732-E7730)*(H7733-H7730)/(E7733-E7730)</f>
        <v>0.32308799999999999</v>
      </c>
      <c r="I7732" s="492">
        <f>I7730+(E7732-E7730)*(I7733-I7730)/(E7733-E7730)</f>
        <v>14.966666666666667</v>
      </c>
      <c r="J7732" s="397">
        <f>J7730+(E7732-E7730)*(J7733-J7730)/(E7733-E7730)</f>
        <v>1.7366666666666669E-2</v>
      </c>
      <c r="K7732" s="469">
        <f t="shared" si="659"/>
        <v>14.967542382673864</v>
      </c>
      <c r="L7732" s="469">
        <f t="shared" si="660"/>
        <v>8.7571600719726916E-4</v>
      </c>
    </row>
    <row r="7733" spans="1:12">
      <c r="A7733" s="480" t="s">
        <v>126</v>
      </c>
      <c r="B7733" s="480">
        <f t="shared" si="657"/>
        <v>10</v>
      </c>
      <c r="C7733" s="480">
        <f t="shared" si="658"/>
        <v>6</v>
      </c>
      <c r="D7733" s="480">
        <f>D7730</f>
        <v>126</v>
      </c>
      <c r="E7733" s="480">
        <f t="shared" si="661"/>
        <v>114</v>
      </c>
      <c r="F7733" s="484">
        <v>4.8472</v>
      </c>
      <c r="G7733" s="480">
        <v>15</v>
      </c>
      <c r="H7733" s="482">
        <v>0.3211</v>
      </c>
      <c r="I7733" s="483">
        <v>15.1</v>
      </c>
      <c r="J7733" s="484">
        <v>1.2999999999999999E-2</v>
      </c>
      <c r="K7733" s="469">
        <f t="shared" si="659"/>
        <v>15.095608844596699</v>
      </c>
      <c r="L7733" s="469">
        <f t="shared" si="660"/>
        <v>-4.3911554033009281E-3</v>
      </c>
    </row>
    <row r="7734" spans="1:12">
      <c r="A7734" s="98" t="s">
        <v>126</v>
      </c>
      <c r="B7734" s="98">
        <f t="shared" si="657"/>
        <v>10</v>
      </c>
      <c r="C7734" s="98">
        <f t="shared" si="658"/>
        <v>6</v>
      </c>
      <c r="D7734" s="98">
        <f>D7733</f>
        <v>126</v>
      </c>
      <c r="E7734" s="98">
        <f t="shared" si="661"/>
        <v>115</v>
      </c>
      <c r="F7734" s="397">
        <f>F7733+(E7734-E7733)*(F7736-F7733)/(E7736-E7733)</f>
        <v>4.8584666666666667</v>
      </c>
      <c r="G7734" s="98">
        <v>15</v>
      </c>
      <c r="H7734" s="491">
        <f>H7733+(E7734-E7733)*(H7736-H7733)/(E7736-E7733)</f>
        <v>0.31907466666666667</v>
      </c>
      <c r="I7734" s="492">
        <f>I7733+(E7734-E7733)*(I7736-I7733)/(E7736-E7733)</f>
        <v>15.233333333333333</v>
      </c>
      <c r="J7734" s="397">
        <f>J7733+(E7734-E7733)*(J7736-J7733)/(E7736-E7733)</f>
        <v>8.6666666666666663E-3</v>
      </c>
      <c r="K7734" s="469">
        <f t="shared" si="659"/>
        <v>15.226738986903797</v>
      </c>
      <c r="L7734" s="469">
        <f t="shared" si="660"/>
        <v>-6.5943464295354914E-3</v>
      </c>
    </row>
    <row r="7735" spans="1:12">
      <c r="A7735" s="98" t="s">
        <v>126</v>
      </c>
      <c r="B7735" s="98">
        <f t="shared" si="657"/>
        <v>10</v>
      </c>
      <c r="C7735" s="98">
        <f t="shared" si="658"/>
        <v>6</v>
      </c>
      <c r="D7735" s="98">
        <f>D7733</f>
        <v>126</v>
      </c>
      <c r="E7735" s="98">
        <f t="shared" si="661"/>
        <v>116</v>
      </c>
      <c r="F7735" s="397">
        <f>F7733+(E7735-E7733)*(F7736-F7733)/(E7736-E7733)</f>
        <v>4.8697333333333335</v>
      </c>
      <c r="G7735" s="98">
        <v>15</v>
      </c>
      <c r="H7735" s="491">
        <f>H7733+(E7735-E7733)*(H7736-H7733)/(E7736-E7733)</f>
        <v>0.31704933333333335</v>
      </c>
      <c r="I7735" s="492">
        <f>I7733+(E7735-E7733)*(I7736-I7733)/(E7736-E7733)</f>
        <v>15.366666666666667</v>
      </c>
      <c r="J7735" s="397">
        <f>J7733+(E7735-E7733)*(J7736-J7733)/(E7736-E7733)</f>
        <v>4.3333333333333331E-3</v>
      </c>
      <c r="K7735" s="469">
        <f t="shared" si="659"/>
        <v>15.359544466266028</v>
      </c>
      <c r="L7735" s="469">
        <f t="shared" si="660"/>
        <v>-7.1222004006390449E-3</v>
      </c>
    </row>
    <row r="7736" spans="1:12">
      <c r="A7736" s="480" t="s">
        <v>126</v>
      </c>
      <c r="B7736" s="480">
        <f t="shared" si="657"/>
        <v>10</v>
      </c>
      <c r="C7736" s="480">
        <f t="shared" si="658"/>
        <v>6</v>
      </c>
      <c r="D7736" s="480">
        <f>D7733</f>
        <v>126</v>
      </c>
      <c r="E7736" s="480">
        <f t="shared" si="661"/>
        <v>117</v>
      </c>
      <c r="F7736" s="484">
        <v>4.8810000000000002</v>
      </c>
      <c r="G7736" s="480">
        <v>15</v>
      </c>
      <c r="H7736" s="482">
        <v>0.31502400000000003</v>
      </c>
      <c r="I7736" s="483">
        <v>15.5</v>
      </c>
      <c r="J7736" s="484">
        <v>0</v>
      </c>
      <c r="K7736" s="469">
        <f t="shared" si="659"/>
        <v>15.494057595611762</v>
      </c>
      <c r="L7736" s="469">
        <f t="shared" si="660"/>
        <v>-5.9424043882376765E-3</v>
      </c>
    </row>
    <row r="7737" spans="1:12">
      <c r="A7737" s="98" t="s">
        <v>126</v>
      </c>
      <c r="B7737" s="98">
        <f t="shared" si="657"/>
        <v>10</v>
      </c>
      <c r="C7737" s="98">
        <f t="shared" si="658"/>
        <v>6</v>
      </c>
      <c r="D7737" s="98">
        <f>D7736</f>
        <v>126</v>
      </c>
      <c r="E7737" s="98">
        <f t="shared" si="661"/>
        <v>118</v>
      </c>
      <c r="F7737" s="397">
        <f>F7736+(E7737-E7736)*(F7739-F7736)/(E7739-E7736)</f>
        <v>4.8922333333333334</v>
      </c>
      <c r="G7737" s="98">
        <v>15</v>
      </c>
      <c r="H7737" s="491">
        <f>H7736+(E7737-E7736)*(H7739-H7736)/(E7739-E7736)</f>
        <v>0.31295900000000004</v>
      </c>
      <c r="I7737" s="492">
        <f>I7736+(E7737-E7736)*(I7739-I7736)/(E7739-E7736)</f>
        <v>15.633333333333333</v>
      </c>
      <c r="J7737" s="493">
        <f>J7736+(E7737-E7736)*(J7739-J7736)/(E7739-E7736)</f>
        <v>0</v>
      </c>
      <c r="K7737" s="469">
        <f t="shared" si="659"/>
        <v>15.632186111705792</v>
      </c>
      <c r="L7737" s="469">
        <f t="shared" si="660"/>
        <v>-1.1472216275407732E-3</v>
      </c>
    </row>
    <row r="7738" spans="1:12">
      <c r="A7738" s="98" t="s">
        <v>126</v>
      </c>
      <c r="B7738" s="98">
        <f t="shared" si="657"/>
        <v>10</v>
      </c>
      <c r="C7738" s="98">
        <f t="shared" si="658"/>
        <v>6</v>
      </c>
      <c r="D7738" s="98">
        <f>D7736</f>
        <v>126</v>
      </c>
      <c r="E7738" s="98">
        <f t="shared" si="661"/>
        <v>119</v>
      </c>
      <c r="F7738" s="397">
        <f>F7736+(E7738-E7736)*(F7739-F7736)/(E7739-E7736)</f>
        <v>4.9034666666666666</v>
      </c>
      <c r="G7738" s="98">
        <v>15</v>
      </c>
      <c r="H7738" s="491">
        <f>H7736+(E7738-E7736)*(H7739-H7736)/(E7739-E7736)</f>
        <v>0.310894</v>
      </c>
      <c r="I7738" s="492">
        <f>I7736+(E7738-E7736)*(I7739-I7736)/(E7739-E7736)</f>
        <v>15.766666666666667</v>
      </c>
      <c r="J7738" s="493">
        <f>J7736+(E7738-E7736)*(J7739-J7736)/(E7739-E7736)</f>
        <v>0</v>
      </c>
      <c r="K7738" s="469">
        <f t="shared" si="659"/>
        <v>15.772149564374567</v>
      </c>
      <c r="L7738" s="469">
        <f t="shared" si="660"/>
        <v>5.4828977078997809E-3</v>
      </c>
    </row>
    <row r="7739" spans="1:12">
      <c r="A7739" s="480" t="s">
        <v>126</v>
      </c>
      <c r="B7739" s="480">
        <f t="shared" si="657"/>
        <v>10</v>
      </c>
      <c r="C7739" s="480">
        <f t="shared" si="658"/>
        <v>6</v>
      </c>
      <c r="D7739" s="480">
        <f>D7736</f>
        <v>126</v>
      </c>
      <c r="E7739" s="480">
        <f t="shared" si="661"/>
        <v>120</v>
      </c>
      <c r="F7739" s="484">
        <v>4.9146999999999998</v>
      </c>
      <c r="G7739" s="480">
        <v>15</v>
      </c>
      <c r="H7739" s="482">
        <v>0.30882900000000002</v>
      </c>
      <c r="I7739" s="483">
        <v>15.9</v>
      </c>
      <c r="J7739" s="493">
        <v>0</v>
      </c>
      <c r="K7739" s="469">
        <f t="shared" si="659"/>
        <v>15.913984761793742</v>
      </c>
      <c r="L7739" s="469">
        <f t="shared" si="660"/>
        <v>1.398476179374164E-2</v>
      </c>
    </row>
    <row r="7740" spans="1:12">
      <c r="A7740" s="98" t="s">
        <v>126</v>
      </c>
      <c r="B7740" s="98">
        <f t="shared" si="657"/>
        <v>10</v>
      </c>
      <c r="C7740" s="98">
        <f t="shared" si="658"/>
        <v>6</v>
      </c>
      <c r="D7740" s="98">
        <f>D7739</f>
        <v>126</v>
      </c>
      <c r="E7740" s="98">
        <f t="shared" si="661"/>
        <v>121</v>
      </c>
      <c r="F7740" s="397">
        <f>F7739+(E7740-E7739)*(F7742-F7739)/(E7742-E7739)</f>
        <v>4.9258333333333333</v>
      </c>
      <c r="G7740" s="98">
        <v>15</v>
      </c>
      <c r="H7740" s="491">
        <f>H7739+(E7740-E7739)*(H7742-H7739)/(E7742-E7739)</f>
        <v>0.30672300000000002</v>
      </c>
      <c r="I7740" s="492">
        <f>I7739+(E7740-E7739)*(I7742-I7739)/(E7742-E7739)</f>
        <v>16.066666666666666</v>
      </c>
      <c r="J7740" s="493">
        <f>J7739+(E7740-E7739)*(J7742-J7739)/(E7742-E7739)</f>
        <v>0</v>
      </c>
      <c r="K7740" s="469">
        <f t="shared" si="659"/>
        <v>16.059549930501895</v>
      </c>
      <c r="L7740" s="469">
        <f t="shared" si="660"/>
        <v>-7.1167361647717087E-3</v>
      </c>
    </row>
    <row r="7741" spans="1:12">
      <c r="A7741" s="98" t="s">
        <v>126</v>
      </c>
      <c r="B7741" s="98">
        <f t="shared" ref="B7741:B7804" si="662">INT(D7741/12)</f>
        <v>10</v>
      </c>
      <c r="C7741" s="98">
        <f t="shared" ref="C7741:C7804" si="663">D7741-B7741*12</f>
        <v>6</v>
      </c>
      <c r="D7741" s="98">
        <f>D7739</f>
        <v>126</v>
      </c>
      <c r="E7741" s="98">
        <f t="shared" si="661"/>
        <v>122</v>
      </c>
      <c r="F7741" s="397">
        <f>F7739+(E7741-E7739)*(F7742-F7739)/(E7742-E7739)</f>
        <v>4.9369666666666667</v>
      </c>
      <c r="G7741" s="98">
        <v>15</v>
      </c>
      <c r="H7741" s="491">
        <f>H7739+(E7741-E7739)*(H7742-H7739)/(E7742-E7739)</f>
        <v>0.30461699999999997</v>
      </c>
      <c r="I7741" s="492">
        <f>I7739+(E7741-E7739)*(I7742-I7739)/(E7742-E7739)</f>
        <v>16.233333333333334</v>
      </c>
      <c r="J7741" s="493">
        <f>J7739+(E7741-E7739)*(J7742-J7739)/(E7742-E7739)</f>
        <v>0</v>
      </c>
      <c r="K7741" s="469">
        <f t="shared" si="659"/>
        <v>16.20712785782365</v>
      </c>
      <c r="L7741" s="469">
        <f t="shared" si="660"/>
        <v>-2.6205475509684106E-2</v>
      </c>
    </row>
    <row r="7742" spans="1:12">
      <c r="A7742" s="480" t="s">
        <v>126</v>
      </c>
      <c r="B7742" s="480">
        <f t="shared" si="662"/>
        <v>10</v>
      </c>
      <c r="C7742" s="480">
        <f t="shared" si="663"/>
        <v>6</v>
      </c>
      <c r="D7742" s="480">
        <f>D7739</f>
        <v>126</v>
      </c>
      <c r="E7742" s="480">
        <f t="shared" si="661"/>
        <v>123</v>
      </c>
      <c r="F7742" s="484">
        <v>4.9481000000000002</v>
      </c>
      <c r="G7742" s="480">
        <v>15</v>
      </c>
      <c r="H7742" s="482">
        <v>0.30251099999999997</v>
      </c>
      <c r="I7742" s="483">
        <v>16.399999999999999</v>
      </c>
      <c r="J7742" s="493">
        <v>0</v>
      </c>
      <c r="K7742" s="469">
        <f t="shared" si="659"/>
        <v>16.356760580606988</v>
      </c>
      <c r="L7742" s="469">
        <f t="shared" si="660"/>
        <v>-4.3239419393010792E-2</v>
      </c>
    </row>
    <row r="7743" spans="1:12">
      <c r="A7743" s="98" t="s">
        <v>126</v>
      </c>
      <c r="B7743" s="98">
        <f t="shared" si="662"/>
        <v>10</v>
      </c>
      <c r="C7743" s="98">
        <f t="shared" si="663"/>
        <v>6</v>
      </c>
      <c r="D7743" s="98">
        <f>D7742</f>
        <v>126</v>
      </c>
      <c r="E7743" s="98">
        <f t="shared" si="661"/>
        <v>124</v>
      </c>
      <c r="F7743" s="397">
        <f>F7742+(E7743-E7742)*(F7745-F7742)/(E7745-E7742)</f>
        <v>4.9591666666666665</v>
      </c>
      <c r="G7743" s="98">
        <v>15</v>
      </c>
      <c r="H7743" s="491">
        <f>H7742+(E7743-E7742)*(H7745-H7742)/(E7745-E7742)</f>
        <v>0.30036133333333331</v>
      </c>
      <c r="I7743" s="492">
        <f>I7742+(E7743-E7742)*(I7745-I7742)/(E7745-E7742)</f>
        <v>16.533333333333331</v>
      </c>
      <c r="J7743" s="493">
        <f>J7742+(E7743-E7742)*(J7745-J7742)/(E7745-E7742)</f>
        <v>0</v>
      </c>
      <c r="K7743" s="469">
        <f t="shared" si="659"/>
        <v>16.510669371556926</v>
      </c>
      <c r="L7743" s="469">
        <f t="shared" si="660"/>
        <v>-2.2663961776405728E-2</v>
      </c>
    </row>
    <row r="7744" spans="1:12">
      <c r="A7744" s="98" t="s">
        <v>126</v>
      </c>
      <c r="B7744" s="98">
        <f t="shared" si="662"/>
        <v>10</v>
      </c>
      <c r="C7744" s="98">
        <f t="shared" si="663"/>
        <v>6</v>
      </c>
      <c r="D7744" s="98">
        <f>D7742</f>
        <v>126</v>
      </c>
      <c r="E7744" s="98">
        <f t="shared" si="661"/>
        <v>125</v>
      </c>
      <c r="F7744" s="397">
        <f>F7742+(E7744-E7742)*(F7745-F7742)/(E7745-E7742)</f>
        <v>4.9702333333333337</v>
      </c>
      <c r="G7744" s="98">
        <v>15</v>
      </c>
      <c r="H7744" s="491">
        <f>H7742+(E7744-E7742)*(H7745-H7742)/(E7745-E7742)</f>
        <v>0.29821166666666665</v>
      </c>
      <c r="I7744" s="492">
        <f>I7742+(E7744-E7742)*(I7745-I7742)/(E7745-E7742)</f>
        <v>16.666666666666668</v>
      </c>
      <c r="J7744" s="493">
        <f>J7742+(E7744-E7742)*(J7745-J7742)/(E7745-E7742)</f>
        <v>0</v>
      </c>
      <c r="K7744" s="469">
        <f t="shared" si="659"/>
        <v>16.666797073666917</v>
      </c>
      <c r="L7744" s="469">
        <f t="shared" si="660"/>
        <v>1.3040700024902208E-4</v>
      </c>
    </row>
    <row r="7745" spans="1:12">
      <c r="A7745" s="480" t="s">
        <v>126</v>
      </c>
      <c r="B7745" s="480">
        <f t="shared" si="662"/>
        <v>10</v>
      </c>
      <c r="C7745" s="480">
        <f t="shared" si="663"/>
        <v>6</v>
      </c>
      <c r="D7745" s="480">
        <f>D7742</f>
        <v>126</v>
      </c>
      <c r="E7745" s="480">
        <f t="shared" si="661"/>
        <v>126</v>
      </c>
      <c r="F7745" s="484">
        <v>4.9813000000000001</v>
      </c>
      <c r="G7745" s="480">
        <v>15</v>
      </c>
      <c r="H7745" s="482">
        <v>0.29606199999999999</v>
      </c>
      <c r="I7745" s="483">
        <v>16.8</v>
      </c>
      <c r="J7745" s="493">
        <v>0</v>
      </c>
      <c r="K7745" s="469">
        <f t="shared" si="659"/>
        <v>16.825192020590283</v>
      </c>
      <c r="L7745" s="469">
        <f t="shared" si="660"/>
        <v>2.5192020590282027E-2</v>
      </c>
    </row>
    <row r="7746" spans="1:12">
      <c r="A7746" s="480" t="s">
        <v>126</v>
      </c>
      <c r="B7746" s="480">
        <f t="shared" si="662"/>
        <v>11</v>
      </c>
      <c r="C7746" s="480">
        <f t="shared" si="663"/>
        <v>0</v>
      </c>
      <c r="D7746" s="480">
        <v>132</v>
      </c>
      <c r="E7746" s="480">
        <v>12</v>
      </c>
      <c r="F7746" s="484">
        <v>3.5062000000000002</v>
      </c>
      <c r="G7746" s="480">
        <v>15</v>
      </c>
      <c r="H7746" s="482">
        <v>0.47089799999999998</v>
      </c>
      <c r="I7746" s="483">
        <v>7.4</v>
      </c>
      <c r="J7746" s="484">
        <v>0.43930000000000002</v>
      </c>
      <c r="K7746" s="469">
        <f t="shared" si="659"/>
        <v>7.4457738193833913</v>
      </c>
      <c r="L7746" s="469">
        <f t="shared" si="660"/>
        <v>4.5773819383390979E-2</v>
      </c>
    </row>
    <row r="7747" spans="1:12">
      <c r="A7747" s="98" t="s">
        <v>126</v>
      </c>
      <c r="B7747" s="98">
        <f t="shared" si="662"/>
        <v>11</v>
      </c>
      <c r="C7747" s="98">
        <f t="shared" si="663"/>
        <v>0</v>
      </c>
      <c r="D7747" s="98">
        <f>D7746</f>
        <v>132</v>
      </c>
      <c r="E7747" s="98">
        <f>E7746+1</f>
        <v>13</v>
      </c>
      <c r="F7747" s="397">
        <f>F7746+(E7747-E7746)*(F7749-F7746)/(E7749-E7746)</f>
        <v>3.5217666666666667</v>
      </c>
      <c r="G7747" s="98">
        <v>15</v>
      </c>
      <c r="H7747" s="491">
        <f>H7746+(E7747-E7746)*(H7749-H7746)/(E7749-E7746)</f>
        <v>0.46960833333333335</v>
      </c>
      <c r="I7747" s="492">
        <f>I7746+(E7747-E7746)*(I7749-I7746)/(E7749-E7746)</f>
        <v>7.4666666666666668</v>
      </c>
      <c r="J7747" s="397">
        <f>J7746+(E7747-E7746)*(J7749-J7746)/(E7749-E7746)</f>
        <v>0.43536666666666668</v>
      </c>
      <c r="K7747" s="469">
        <f t="shared" si="659"/>
        <v>7.4993700424112291</v>
      </c>
      <c r="L7747" s="469">
        <f t="shared" si="660"/>
        <v>3.270337574456228E-2</v>
      </c>
    </row>
    <row r="7748" spans="1:12">
      <c r="A7748" s="98" t="s">
        <v>126</v>
      </c>
      <c r="B7748" s="98">
        <f t="shared" si="662"/>
        <v>11</v>
      </c>
      <c r="C7748" s="98">
        <f t="shared" si="663"/>
        <v>0</v>
      </c>
      <c r="D7748" s="98">
        <f>D7746</f>
        <v>132</v>
      </c>
      <c r="E7748" s="98">
        <f t="shared" ref="E7748:E7811" si="664">E7747+1</f>
        <v>14</v>
      </c>
      <c r="F7748" s="397">
        <f>F7746+(E7748-E7746)*(F7749-F7746)/(E7749-E7746)</f>
        <v>3.5373333333333337</v>
      </c>
      <c r="G7748" s="98">
        <v>15</v>
      </c>
      <c r="H7748" s="491">
        <f>H7746+(E7748-E7746)*(H7749-H7746)/(E7749-E7746)</f>
        <v>0.46831866666666666</v>
      </c>
      <c r="I7748" s="492">
        <f>I7746+(E7748-E7746)*(I7749-I7746)/(E7749-E7746)</f>
        <v>7.5333333333333332</v>
      </c>
      <c r="J7748" s="397">
        <f>J7746+(E7748-E7746)*(J7749-J7746)/(E7749-E7746)</f>
        <v>0.43143333333333334</v>
      </c>
      <c r="K7748" s="469">
        <f t="shared" si="659"/>
        <v>7.5532614544512438</v>
      </c>
      <c r="L7748" s="469">
        <f t="shared" si="660"/>
        <v>1.9928121117910536E-2</v>
      </c>
    </row>
    <row r="7749" spans="1:12">
      <c r="A7749" s="480" t="s">
        <v>126</v>
      </c>
      <c r="B7749" s="480">
        <f t="shared" si="662"/>
        <v>11</v>
      </c>
      <c r="C7749" s="480">
        <f t="shared" si="663"/>
        <v>0</v>
      </c>
      <c r="D7749" s="480">
        <f>D7746</f>
        <v>132</v>
      </c>
      <c r="E7749" s="480">
        <f t="shared" si="664"/>
        <v>15</v>
      </c>
      <c r="F7749" s="484">
        <v>3.5529000000000002</v>
      </c>
      <c r="G7749" s="480">
        <v>15</v>
      </c>
      <c r="H7749" s="482">
        <v>0.46702900000000003</v>
      </c>
      <c r="I7749" s="483">
        <v>7.6</v>
      </c>
      <c r="J7749" s="484">
        <v>0.42749999999999999</v>
      </c>
      <c r="K7749" s="469">
        <f t="shared" si="659"/>
        <v>7.6074505009324902</v>
      </c>
      <c r="L7749" s="469">
        <f t="shared" si="660"/>
        <v>7.4505009324905558E-3</v>
      </c>
    </row>
    <row r="7750" spans="1:12">
      <c r="A7750" s="98" t="s">
        <v>126</v>
      </c>
      <c r="B7750" s="98">
        <f t="shared" si="662"/>
        <v>11</v>
      </c>
      <c r="C7750" s="98">
        <f t="shared" si="663"/>
        <v>0</v>
      </c>
      <c r="D7750" s="98">
        <f>D7749</f>
        <v>132</v>
      </c>
      <c r="E7750" s="98">
        <f t="shared" si="664"/>
        <v>16</v>
      </c>
      <c r="F7750" s="397">
        <f>F7749+(E7750-E7749)*(F7752-F7749)/(E7752-E7749)</f>
        <v>3.5682666666666667</v>
      </c>
      <c r="G7750" s="98">
        <v>15</v>
      </c>
      <c r="H7750" s="491">
        <f>H7749+(E7750-E7749)*(H7752-H7749)/(E7752-E7749)</f>
        <v>0.4657466666666667</v>
      </c>
      <c r="I7750" s="492">
        <f>I7749+(E7750-E7749)*(I7752-I7749)/(E7752-E7749)</f>
        <v>7.6666666666666661</v>
      </c>
      <c r="J7750" s="397">
        <f>J7749+(E7750-E7749)*(J7752-J7749)/(E7752-E7749)</f>
        <v>0.42353333333333332</v>
      </c>
      <c r="K7750" s="469">
        <f t="shared" si="659"/>
        <v>7.6613895966333621</v>
      </c>
      <c r="L7750" s="469">
        <f t="shared" si="660"/>
        <v>-5.277070033304021E-3</v>
      </c>
    </row>
    <row r="7751" spans="1:12">
      <c r="A7751" s="98" t="s">
        <v>126</v>
      </c>
      <c r="B7751" s="98">
        <f t="shared" si="662"/>
        <v>11</v>
      </c>
      <c r="C7751" s="98">
        <f t="shared" si="663"/>
        <v>0</v>
      </c>
      <c r="D7751" s="98">
        <f>D7749</f>
        <v>132</v>
      </c>
      <c r="E7751" s="98">
        <f t="shared" si="664"/>
        <v>17</v>
      </c>
      <c r="F7751" s="397">
        <f>F7749+(E7751-E7749)*(F7752-F7749)/(E7752-E7749)</f>
        <v>3.5836333333333337</v>
      </c>
      <c r="G7751" s="98">
        <v>15</v>
      </c>
      <c r="H7751" s="491">
        <f>H7749+(E7751-E7749)*(H7752-H7749)/(E7752-E7749)</f>
        <v>0.46446433333333331</v>
      </c>
      <c r="I7751" s="492">
        <f>I7749+(E7751-E7749)*(I7752-I7749)/(E7752-E7749)</f>
        <v>7.7333333333333334</v>
      </c>
      <c r="J7751" s="397">
        <f>J7749+(E7751-E7749)*(J7752-J7749)/(E7752-E7749)</f>
        <v>0.4195666666666667</v>
      </c>
      <c r="K7751" s="469">
        <f t="shared" si="659"/>
        <v>7.7156265317824921</v>
      </c>
      <c r="L7751" s="469">
        <f t="shared" si="660"/>
        <v>-1.7706801550841256E-2</v>
      </c>
    </row>
    <row r="7752" spans="1:12">
      <c r="A7752" s="480" t="s">
        <v>126</v>
      </c>
      <c r="B7752" s="480">
        <f t="shared" si="662"/>
        <v>11</v>
      </c>
      <c r="C7752" s="480">
        <f t="shared" si="663"/>
        <v>0</v>
      </c>
      <c r="D7752" s="480">
        <f>D7749</f>
        <v>132</v>
      </c>
      <c r="E7752" s="480">
        <f t="shared" si="664"/>
        <v>18</v>
      </c>
      <c r="F7752" s="484">
        <v>3.5990000000000002</v>
      </c>
      <c r="G7752" s="480">
        <v>15</v>
      </c>
      <c r="H7752" s="482">
        <v>0.46318199999999998</v>
      </c>
      <c r="I7752" s="483">
        <v>7.8</v>
      </c>
      <c r="J7752" s="484">
        <v>0.41560000000000002</v>
      </c>
      <c r="K7752" s="469">
        <f t="shared" si="659"/>
        <v>7.7701637801123535</v>
      </c>
      <c r="L7752" s="469">
        <f t="shared" si="660"/>
        <v>-2.9836219887646287E-2</v>
      </c>
    </row>
    <row r="7753" spans="1:12">
      <c r="A7753" s="98" t="s">
        <v>126</v>
      </c>
      <c r="B7753" s="98">
        <f t="shared" si="662"/>
        <v>11</v>
      </c>
      <c r="C7753" s="98">
        <f t="shared" si="663"/>
        <v>0</v>
      </c>
      <c r="D7753" s="98">
        <f>D7752</f>
        <v>132</v>
      </c>
      <c r="E7753" s="98">
        <f t="shared" si="664"/>
        <v>19</v>
      </c>
      <c r="F7753" s="397">
        <f>F7752+(E7753-E7752)*(F7755-F7752)/(E7755-E7752)</f>
        <v>3.6141666666666667</v>
      </c>
      <c r="G7753" s="98">
        <v>15</v>
      </c>
      <c r="H7753" s="491">
        <f>H7752+(E7753-E7752)*(H7755-H7752)/(E7755-E7752)</f>
        <v>0.46190566666666666</v>
      </c>
      <c r="I7753" s="492">
        <f>I7752+(E7753-E7752)*(I7755-I7752)/(E7755-E7752)</f>
        <v>7.833333333333333</v>
      </c>
      <c r="J7753" s="397">
        <f>J7752+(E7753-E7752)*(J7755-J7752)/(E7755-E7752)</f>
        <v>0.41163333333333335</v>
      </c>
      <c r="K7753" s="469">
        <f t="shared" si="659"/>
        <v>7.8244692098025794</v>
      </c>
      <c r="L7753" s="469">
        <f t="shared" si="660"/>
        <v>-8.8641235307536093E-3</v>
      </c>
    </row>
    <row r="7754" spans="1:12">
      <c r="A7754" s="98" t="s">
        <v>126</v>
      </c>
      <c r="B7754" s="98">
        <f t="shared" si="662"/>
        <v>11</v>
      </c>
      <c r="C7754" s="98">
        <f t="shared" si="663"/>
        <v>0</v>
      </c>
      <c r="D7754" s="98">
        <f>D7752</f>
        <v>132</v>
      </c>
      <c r="E7754" s="98">
        <f t="shared" si="664"/>
        <v>20</v>
      </c>
      <c r="F7754" s="397">
        <f>F7752+(E7754-E7752)*(F7755-F7752)/(E7755-E7752)</f>
        <v>3.6293333333333333</v>
      </c>
      <c r="G7754" s="98">
        <v>15</v>
      </c>
      <c r="H7754" s="491">
        <f>H7752+(E7754-E7752)*(H7755-H7752)/(E7755-E7752)</f>
        <v>0.46062933333333334</v>
      </c>
      <c r="I7754" s="492">
        <f>I7752+(E7754-E7752)*(I7755-I7752)/(E7755-E7752)</f>
        <v>7.8666666666666671</v>
      </c>
      <c r="J7754" s="397">
        <f>J7752+(E7754-E7752)*(J7755-J7752)/(E7755-E7752)</f>
        <v>0.40766666666666668</v>
      </c>
      <c r="K7754" s="469">
        <f t="shared" si="659"/>
        <v>7.8790755835494624</v>
      </c>
      <c r="L7754" s="469">
        <f t="shared" si="660"/>
        <v>1.2408916882795218E-2</v>
      </c>
    </row>
    <row r="7755" spans="1:12">
      <c r="A7755" s="480" t="s">
        <v>126</v>
      </c>
      <c r="B7755" s="480">
        <f t="shared" si="662"/>
        <v>11</v>
      </c>
      <c r="C7755" s="480">
        <f t="shared" si="663"/>
        <v>0</v>
      </c>
      <c r="D7755" s="480">
        <f>D7752</f>
        <v>132</v>
      </c>
      <c r="E7755" s="480">
        <f t="shared" si="664"/>
        <v>21</v>
      </c>
      <c r="F7755" s="484">
        <v>3.6444999999999999</v>
      </c>
      <c r="G7755" s="480">
        <v>15</v>
      </c>
      <c r="H7755" s="482">
        <v>0.45935300000000001</v>
      </c>
      <c r="I7755" s="483">
        <v>7.9</v>
      </c>
      <c r="J7755" s="484">
        <v>0.4037</v>
      </c>
      <c r="K7755" s="469">
        <f t="shared" ref="K7755:K7818" si="665">F7755/H7755</f>
        <v>7.9339854099135083</v>
      </c>
      <c r="L7755" s="469">
        <f t="shared" ref="L7755:L7818" si="666">K7755-I7755</f>
        <v>3.3985409913507958E-2</v>
      </c>
    </row>
    <row r="7756" spans="1:12">
      <c r="A7756" s="98" t="s">
        <v>126</v>
      </c>
      <c r="B7756" s="98">
        <f t="shared" si="662"/>
        <v>11</v>
      </c>
      <c r="C7756" s="98">
        <f t="shared" si="663"/>
        <v>0</v>
      </c>
      <c r="D7756" s="98">
        <f>D7755</f>
        <v>132</v>
      </c>
      <c r="E7756" s="98">
        <f t="shared" si="664"/>
        <v>22</v>
      </c>
      <c r="F7756" s="397">
        <f>F7755+(E7756-E7755)*(F7758-F7755)/(E7758-E7755)</f>
        <v>3.6594666666666664</v>
      </c>
      <c r="G7756" s="98">
        <v>15</v>
      </c>
      <c r="H7756" s="491">
        <f>H7755+(E7756-E7755)*(H7758-H7755)/(E7758-E7755)</f>
        <v>0.45808133333333334</v>
      </c>
      <c r="I7756" s="492">
        <f>I7755+(E7756-E7755)*(I7758-I7755)/(E7758-E7755)</f>
        <v>7.9666666666666668</v>
      </c>
      <c r="J7756" s="397">
        <f>J7755+(E7756-E7755)*(J7758-J7755)/(E7758-E7755)</f>
        <v>0.39973333333333333</v>
      </c>
      <c r="K7756" s="469">
        <f t="shared" si="665"/>
        <v>7.9886832323808576</v>
      </c>
      <c r="L7756" s="469">
        <f t="shared" si="666"/>
        <v>2.2016565714190861E-2</v>
      </c>
    </row>
    <row r="7757" spans="1:12">
      <c r="A7757" s="98" t="s">
        <v>126</v>
      </c>
      <c r="B7757" s="98">
        <f t="shared" si="662"/>
        <v>11</v>
      </c>
      <c r="C7757" s="98">
        <f t="shared" si="663"/>
        <v>0</v>
      </c>
      <c r="D7757" s="98">
        <f>D7755</f>
        <v>132</v>
      </c>
      <c r="E7757" s="98">
        <f t="shared" si="664"/>
        <v>23</v>
      </c>
      <c r="F7757" s="397">
        <f>F7755+(E7757-E7755)*(F7758-F7755)/(E7758-E7755)</f>
        <v>3.6744333333333334</v>
      </c>
      <c r="G7757" s="98">
        <v>15</v>
      </c>
      <c r="H7757" s="491">
        <f>H7755+(E7757-E7755)*(H7758-H7755)/(E7758-E7755)</f>
        <v>0.45680966666666667</v>
      </c>
      <c r="I7757" s="492">
        <f>I7755+(E7757-E7755)*(I7758-I7755)/(E7758-E7755)</f>
        <v>8.0333333333333332</v>
      </c>
      <c r="J7757" s="397">
        <f>J7755+(E7757-E7755)*(J7758-J7755)/(E7758-E7755)</f>
        <v>0.39576666666666666</v>
      </c>
      <c r="K7757" s="469">
        <f t="shared" si="665"/>
        <v>8.0436855904246052</v>
      </c>
      <c r="L7757" s="469">
        <f t="shared" si="666"/>
        <v>1.0352257091271966E-2</v>
      </c>
    </row>
    <row r="7758" spans="1:12">
      <c r="A7758" s="480" t="s">
        <v>126</v>
      </c>
      <c r="B7758" s="480">
        <f t="shared" si="662"/>
        <v>11</v>
      </c>
      <c r="C7758" s="480">
        <f t="shared" si="663"/>
        <v>0</v>
      </c>
      <c r="D7758" s="480">
        <f>D7755</f>
        <v>132</v>
      </c>
      <c r="E7758" s="480">
        <f t="shared" si="664"/>
        <v>24</v>
      </c>
      <c r="F7758" s="484">
        <v>3.6894</v>
      </c>
      <c r="G7758" s="480">
        <v>15</v>
      </c>
      <c r="H7758" s="482">
        <v>0.455538</v>
      </c>
      <c r="I7758" s="483">
        <v>8.1</v>
      </c>
      <c r="J7758" s="484">
        <v>0.39179999999999998</v>
      </c>
      <c r="K7758" s="469">
        <f t="shared" si="665"/>
        <v>8.0989950344427903</v>
      </c>
      <c r="L7758" s="469">
        <f t="shared" si="666"/>
        <v>-1.004965557209303E-3</v>
      </c>
    </row>
    <row r="7759" spans="1:12">
      <c r="A7759" s="98" t="s">
        <v>126</v>
      </c>
      <c r="B7759" s="98">
        <f t="shared" si="662"/>
        <v>11</v>
      </c>
      <c r="C7759" s="98">
        <f t="shared" si="663"/>
        <v>0</v>
      </c>
      <c r="D7759" s="98">
        <f>D7758</f>
        <v>132</v>
      </c>
      <c r="E7759" s="98">
        <f t="shared" si="664"/>
        <v>25</v>
      </c>
      <c r="F7759" s="397">
        <f>F7758+(E7759-E7758)*(F7761-F7758)/(E7761-E7758)</f>
        <v>3.7042000000000002</v>
      </c>
      <c r="G7759" s="98">
        <v>15</v>
      </c>
      <c r="H7759" s="491">
        <f>H7758+(E7759-E7758)*(H7761-H7758)/(E7761-E7758)</f>
        <v>0.45426933333333336</v>
      </c>
      <c r="I7759" s="492">
        <f>I7758+(E7759-E7758)*(I7761-I7758)/(E7761-E7758)</f>
        <v>8.1666666666666661</v>
      </c>
      <c r="J7759" s="397">
        <f>J7758+(E7759-E7758)*(J7761-J7758)/(E7761-E7758)</f>
        <v>0.38786666666666664</v>
      </c>
      <c r="K7759" s="469">
        <f t="shared" si="665"/>
        <v>8.1541934006844699</v>
      </c>
      <c r="L7759" s="469">
        <f t="shared" si="666"/>
        <v>-1.2473265982196224E-2</v>
      </c>
    </row>
    <row r="7760" spans="1:12">
      <c r="A7760" s="98" t="s">
        <v>126</v>
      </c>
      <c r="B7760" s="98">
        <f t="shared" si="662"/>
        <v>11</v>
      </c>
      <c r="C7760" s="98">
        <f t="shared" si="663"/>
        <v>0</v>
      </c>
      <c r="D7760" s="98">
        <f>D7758</f>
        <v>132</v>
      </c>
      <c r="E7760" s="98">
        <f t="shared" si="664"/>
        <v>26</v>
      </c>
      <c r="F7760" s="397">
        <f>F7758+(E7760-E7758)*(F7761-F7758)/(E7761-E7758)</f>
        <v>3.7189999999999999</v>
      </c>
      <c r="G7760" s="98">
        <v>15</v>
      </c>
      <c r="H7760" s="491">
        <f>H7758+(E7760-E7758)*(H7761-H7758)/(E7761-E7758)</f>
        <v>0.45300066666666666</v>
      </c>
      <c r="I7760" s="492">
        <f>I7758+(E7760-E7758)*(I7761-I7758)/(E7761-E7758)</f>
        <v>8.2333333333333343</v>
      </c>
      <c r="J7760" s="397">
        <f>J7758+(E7760-E7758)*(J7761-J7758)/(E7761-E7758)</f>
        <v>0.38393333333333335</v>
      </c>
      <c r="K7760" s="469">
        <f t="shared" si="665"/>
        <v>8.2097009423091354</v>
      </c>
      <c r="L7760" s="469">
        <f t="shared" si="666"/>
        <v>-2.3632391024198895E-2</v>
      </c>
    </row>
    <row r="7761" spans="1:12">
      <c r="A7761" s="480" t="s">
        <v>126</v>
      </c>
      <c r="B7761" s="480">
        <f t="shared" si="662"/>
        <v>11</v>
      </c>
      <c r="C7761" s="480">
        <f t="shared" si="663"/>
        <v>0</v>
      </c>
      <c r="D7761" s="480">
        <f>D7758</f>
        <v>132</v>
      </c>
      <c r="E7761" s="480">
        <f t="shared" si="664"/>
        <v>27</v>
      </c>
      <c r="F7761" s="484">
        <v>3.7338</v>
      </c>
      <c r="G7761" s="480">
        <v>15</v>
      </c>
      <c r="H7761" s="482">
        <v>0.45173200000000002</v>
      </c>
      <c r="I7761" s="483">
        <v>8.3000000000000007</v>
      </c>
      <c r="J7761" s="484">
        <v>0.38</v>
      </c>
      <c r="K7761" s="469">
        <f t="shared" si="665"/>
        <v>8.2655202642274617</v>
      </c>
      <c r="L7761" s="469">
        <f t="shared" si="666"/>
        <v>-3.4479735772539044E-2</v>
      </c>
    </row>
    <row r="7762" spans="1:12">
      <c r="A7762" s="98" t="s">
        <v>126</v>
      </c>
      <c r="B7762" s="98">
        <f t="shared" si="662"/>
        <v>11</v>
      </c>
      <c r="C7762" s="98">
        <f t="shared" si="663"/>
        <v>0</v>
      </c>
      <c r="D7762" s="98">
        <f>D7761</f>
        <v>132</v>
      </c>
      <c r="E7762" s="98">
        <f t="shared" si="664"/>
        <v>28</v>
      </c>
      <c r="F7762" s="397">
        <f>F7761+(E7762-E7761)*(F7764-F7761)/(E7764-E7761)</f>
        <v>3.7484000000000002</v>
      </c>
      <c r="G7762" s="98">
        <v>15</v>
      </c>
      <c r="H7762" s="491">
        <f>H7761+(E7762-E7761)*(H7764-H7761)/(E7764-E7761)</f>
        <v>0.45046533333333333</v>
      </c>
      <c r="I7762" s="492">
        <f>I7761+(E7762-E7761)*(I7764-I7761)/(E7764-E7761)</f>
        <v>8.3333333333333339</v>
      </c>
      <c r="J7762" s="397">
        <f>J7761+(E7762-E7761)*(J7764-J7761)/(E7764-E7761)</f>
        <v>0.37603333333333333</v>
      </c>
      <c r="K7762" s="469">
        <f t="shared" si="665"/>
        <v>8.3211730684418193</v>
      </c>
      <c r="L7762" s="469">
        <f t="shared" si="666"/>
        <v>-1.2160264891514672E-2</v>
      </c>
    </row>
    <row r="7763" spans="1:12">
      <c r="A7763" s="98" t="s">
        <v>126</v>
      </c>
      <c r="B7763" s="98">
        <f t="shared" si="662"/>
        <v>11</v>
      </c>
      <c r="C7763" s="98">
        <f t="shared" si="663"/>
        <v>0</v>
      </c>
      <c r="D7763" s="98">
        <f>D7761</f>
        <v>132</v>
      </c>
      <c r="E7763" s="98">
        <f t="shared" si="664"/>
        <v>29</v>
      </c>
      <c r="F7763" s="397">
        <f>F7761+(E7763-E7761)*(F7764-F7761)/(E7764-E7761)</f>
        <v>3.7629999999999999</v>
      </c>
      <c r="G7763" s="98">
        <v>15</v>
      </c>
      <c r="H7763" s="491">
        <f>H7761+(E7763-E7761)*(H7764-H7761)/(E7764-E7761)</f>
        <v>0.44919866666666669</v>
      </c>
      <c r="I7763" s="492">
        <f>I7761+(E7763-E7761)*(I7764-I7761)/(E7764-E7761)</f>
        <v>8.3666666666666671</v>
      </c>
      <c r="J7763" s="397">
        <f>J7761+(E7763-E7761)*(J7764-J7761)/(E7764-E7761)</f>
        <v>0.37206666666666666</v>
      </c>
      <c r="K7763" s="469">
        <f t="shared" si="665"/>
        <v>8.3771397362414248</v>
      </c>
      <c r="L7763" s="469">
        <f t="shared" si="666"/>
        <v>1.0473069574757687E-2</v>
      </c>
    </row>
    <row r="7764" spans="1:12">
      <c r="A7764" s="480" t="s">
        <v>126</v>
      </c>
      <c r="B7764" s="480">
        <f t="shared" si="662"/>
        <v>11</v>
      </c>
      <c r="C7764" s="480">
        <f t="shared" si="663"/>
        <v>0</v>
      </c>
      <c r="D7764" s="480">
        <f>D7761</f>
        <v>132</v>
      </c>
      <c r="E7764" s="480">
        <f t="shared" si="664"/>
        <v>30</v>
      </c>
      <c r="F7764" s="484">
        <v>3.7776000000000001</v>
      </c>
      <c r="G7764" s="480">
        <v>15</v>
      </c>
      <c r="H7764" s="482">
        <v>0.447932</v>
      </c>
      <c r="I7764" s="483">
        <v>8.4</v>
      </c>
      <c r="J7764" s="484">
        <v>0.36809999999999998</v>
      </c>
      <c r="K7764" s="469">
        <f t="shared" si="665"/>
        <v>8.433422930266202</v>
      </c>
      <c r="L7764" s="469">
        <f t="shared" si="666"/>
        <v>3.3422930266201689E-2</v>
      </c>
    </row>
    <row r="7765" spans="1:12">
      <c r="A7765" s="98" t="s">
        <v>126</v>
      </c>
      <c r="B7765" s="98">
        <f t="shared" si="662"/>
        <v>11</v>
      </c>
      <c r="C7765" s="98">
        <f t="shared" si="663"/>
        <v>0</v>
      </c>
      <c r="D7765" s="98">
        <f>D7764</f>
        <v>132</v>
      </c>
      <c r="E7765" s="98">
        <f t="shared" si="664"/>
        <v>31</v>
      </c>
      <c r="F7765" s="397">
        <f>F7764+(E7765-E7764)*(F7767-F7764)/(E7767-E7764)</f>
        <v>3.7920666666666669</v>
      </c>
      <c r="G7765" s="98">
        <v>15</v>
      </c>
      <c r="H7765" s="491">
        <f>H7764+(E7765-E7764)*(H7767-H7764)/(E7767-E7764)</f>
        <v>0.44666633333333333</v>
      </c>
      <c r="I7765" s="492">
        <f>I7764+(E7765-E7764)*(I7767-I7764)/(E7767-E7764)</f>
        <v>8.4666666666666668</v>
      </c>
      <c r="J7765" s="397">
        <f>J7764+(E7765-E7764)*(J7767-J7764)/(E7767-E7764)</f>
        <v>0.36413333333333331</v>
      </c>
      <c r="K7765" s="469">
        <f t="shared" si="665"/>
        <v>8.4897078281401708</v>
      </c>
      <c r="L7765" s="469">
        <f t="shared" si="666"/>
        <v>2.304116147350399E-2</v>
      </c>
    </row>
    <row r="7766" spans="1:12">
      <c r="A7766" s="98" t="s">
        <v>126</v>
      </c>
      <c r="B7766" s="98">
        <f t="shared" si="662"/>
        <v>11</v>
      </c>
      <c r="C7766" s="98">
        <f t="shared" si="663"/>
        <v>0</v>
      </c>
      <c r="D7766" s="98">
        <f>D7764</f>
        <v>132</v>
      </c>
      <c r="E7766" s="98">
        <f t="shared" si="664"/>
        <v>32</v>
      </c>
      <c r="F7766" s="397">
        <f>F7764+(E7766-E7764)*(F7767-F7764)/(E7767-E7764)</f>
        <v>3.8065333333333333</v>
      </c>
      <c r="G7766" s="98">
        <v>15</v>
      </c>
      <c r="H7766" s="491">
        <f>H7764+(E7766-E7764)*(H7767-H7764)/(E7767-E7764)</f>
        <v>0.44540066666666667</v>
      </c>
      <c r="I7766" s="492">
        <f>I7764+(E7766-E7764)*(I7767-I7764)/(E7767-E7764)</f>
        <v>8.5333333333333332</v>
      </c>
      <c r="J7766" s="397">
        <f>J7764+(E7766-E7764)*(J7767-J7764)/(E7767-E7764)</f>
        <v>0.36016666666666669</v>
      </c>
      <c r="K7766" s="469">
        <f t="shared" si="665"/>
        <v>8.5463126084229781</v>
      </c>
      <c r="L7766" s="469">
        <f t="shared" si="666"/>
        <v>1.2979275089644915E-2</v>
      </c>
    </row>
    <row r="7767" spans="1:12">
      <c r="A7767" s="480" t="s">
        <v>126</v>
      </c>
      <c r="B7767" s="480">
        <f t="shared" si="662"/>
        <v>11</v>
      </c>
      <c r="C7767" s="480">
        <f t="shared" si="663"/>
        <v>0</v>
      </c>
      <c r="D7767" s="480">
        <f>D7764</f>
        <v>132</v>
      </c>
      <c r="E7767" s="480">
        <f t="shared" si="664"/>
        <v>33</v>
      </c>
      <c r="F7767" s="484">
        <v>3.8210000000000002</v>
      </c>
      <c r="G7767" s="480">
        <v>15</v>
      </c>
      <c r="H7767" s="482">
        <v>0.444135</v>
      </c>
      <c r="I7767" s="483">
        <v>8.6</v>
      </c>
      <c r="J7767" s="484">
        <v>0.35620000000000002</v>
      </c>
      <c r="K7767" s="469">
        <f t="shared" si="665"/>
        <v>8.6032400058540759</v>
      </c>
      <c r="L7767" s="469">
        <f t="shared" si="666"/>
        <v>3.2400058540762444E-3</v>
      </c>
    </row>
    <row r="7768" spans="1:12">
      <c r="A7768" s="98" t="s">
        <v>126</v>
      </c>
      <c r="B7768" s="98">
        <f t="shared" si="662"/>
        <v>11</v>
      </c>
      <c r="C7768" s="98">
        <f t="shared" si="663"/>
        <v>0</v>
      </c>
      <c r="D7768" s="98">
        <f>D7767</f>
        <v>132</v>
      </c>
      <c r="E7768" s="98">
        <f t="shared" si="664"/>
        <v>34</v>
      </c>
      <c r="F7768" s="397">
        <f>F7767+(E7768-E7767)*(F7770-F7767)/(E7770-E7767)</f>
        <v>3.8353000000000002</v>
      </c>
      <c r="G7768" s="98">
        <v>15</v>
      </c>
      <c r="H7768" s="491">
        <f>H7767+(E7768-E7767)*(H7770-H7767)/(E7770-E7767)</f>
        <v>0.44286900000000001</v>
      </c>
      <c r="I7768" s="492">
        <f>I7767+(E7768-E7767)*(I7770-I7767)/(E7770-E7767)</f>
        <v>8.6666666666666661</v>
      </c>
      <c r="J7768" s="397">
        <f>J7767+(E7768-E7767)*(J7770-J7767)/(E7770-E7767)</f>
        <v>0.35223333333333334</v>
      </c>
      <c r="K7768" s="469">
        <f t="shared" si="665"/>
        <v>8.6601229709011012</v>
      </c>
      <c r="L7768" s="469">
        <f t="shared" si="666"/>
        <v>-6.5436957655649053E-3</v>
      </c>
    </row>
    <row r="7769" spans="1:12">
      <c r="A7769" s="98" t="s">
        <v>126</v>
      </c>
      <c r="B7769" s="98">
        <f t="shared" si="662"/>
        <v>11</v>
      </c>
      <c r="C7769" s="98">
        <f t="shared" si="663"/>
        <v>0</v>
      </c>
      <c r="D7769" s="98">
        <f>D7767</f>
        <v>132</v>
      </c>
      <c r="E7769" s="98">
        <f t="shared" si="664"/>
        <v>35</v>
      </c>
      <c r="F7769" s="397">
        <f>F7767+(E7769-E7767)*(F7770-F7767)/(E7770-E7767)</f>
        <v>3.8496000000000001</v>
      </c>
      <c r="G7769" s="98">
        <v>15</v>
      </c>
      <c r="H7769" s="491">
        <f>H7767+(E7769-E7767)*(H7770-H7767)/(E7770-E7767)</f>
        <v>0.44160299999999997</v>
      </c>
      <c r="I7769" s="492">
        <f>I7767+(E7769-E7767)*(I7770-I7767)/(E7770-E7767)</f>
        <v>8.7333333333333343</v>
      </c>
      <c r="J7769" s="397">
        <f>J7767+(E7769-E7767)*(J7770-J7767)/(E7770-E7767)</f>
        <v>0.34826666666666667</v>
      </c>
      <c r="K7769" s="469">
        <f t="shared" si="665"/>
        <v>8.7173320833418266</v>
      </c>
      <c r="L7769" s="469">
        <f t="shared" si="666"/>
        <v>-1.6001249991507649E-2</v>
      </c>
    </row>
    <row r="7770" spans="1:12">
      <c r="A7770" s="480" t="s">
        <v>126</v>
      </c>
      <c r="B7770" s="480">
        <f t="shared" si="662"/>
        <v>11</v>
      </c>
      <c r="C7770" s="480">
        <f t="shared" si="663"/>
        <v>0</v>
      </c>
      <c r="D7770" s="480">
        <f>D7767</f>
        <v>132</v>
      </c>
      <c r="E7770" s="480">
        <f t="shared" si="664"/>
        <v>36</v>
      </c>
      <c r="F7770" s="484">
        <v>3.8639000000000001</v>
      </c>
      <c r="G7770" s="480">
        <v>15</v>
      </c>
      <c r="H7770" s="482">
        <v>0.44033699999999998</v>
      </c>
      <c r="I7770" s="483">
        <v>8.8000000000000007</v>
      </c>
      <c r="J7770" s="484">
        <v>0.34429999999999999</v>
      </c>
      <c r="K7770" s="469">
        <f t="shared" si="665"/>
        <v>8.7748701562666778</v>
      </c>
      <c r="L7770" s="469">
        <f t="shared" si="666"/>
        <v>-2.5129843733322943E-2</v>
      </c>
    </row>
    <row r="7771" spans="1:12">
      <c r="A7771" s="98" t="s">
        <v>126</v>
      </c>
      <c r="B7771" s="98">
        <f t="shared" si="662"/>
        <v>11</v>
      </c>
      <c r="C7771" s="98">
        <f t="shared" si="663"/>
        <v>0</v>
      </c>
      <c r="D7771" s="98">
        <f>D7770</f>
        <v>132</v>
      </c>
      <c r="E7771" s="98">
        <f t="shared" si="664"/>
        <v>37</v>
      </c>
      <c r="F7771" s="397">
        <f>F7770+(E7771-E7770)*(F7773-F7770)/(E7773-E7770)</f>
        <v>3.8780333333333332</v>
      </c>
      <c r="G7771" s="98">
        <v>15</v>
      </c>
      <c r="H7771" s="491">
        <f>H7770+(E7771-E7770)*(H7773-H7770)/(E7773-E7770)</f>
        <v>0.43906933333333331</v>
      </c>
      <c r="I7771" s="492">
        <f>I7770+(E7771-E7770)*(I7773-I7770)/(E7773-E7770)</f>
        <v>8.8333333333333339</v>
      </c>
      <c r="J7771" s="397">
        <f>J7770+(E7771-E7770)*(J7773-J7770)/(E7773-E7770)</f>
        <v>0.34036666666666665</v>
      </c>
      <c r="K7771" s="469">
        <f t="shared" si="665"/>
        <v>8.8323939727059049</v>
      </c>
      <c r="L7771" s="469">
        <f t="shared" si="666"/>
        <v>-9.3936062742905335E-4</v>
      </c>
    </row>
    <row r="7772" spans="1:12">
      <c r="A7772" s="98" t="s">
        <v>126</v>
      </c>
      <c r="B7772" s="98">
        <f t="shared" si="662"/>
        <v>11</v>
      </c>
      <c r="C7772" s="98">
        <f t="shared" si="663"/>
        <v>0</v>
      </c>
      <c r="D7772" s="98">
        <f>D7770</f>
        <v>132</v>
      </c>
      <c r="E7772" s="98">
        <f t="shared" si="664"/>
        <v>38</v>
      </c>
      <c r="F7772" s="397">
        <f>F7770+(E7772-E7770)*(F7773-F7770)/(E7773-E7770)</f>
        <v>3.8921666666666668</v>
      </c>
      <c r="G7772" s="98">
        <v>15</v>
      </c>
      <c r="H7772" s="491">
        <f>H7770+(E7772-E7770)*(H7773-H7770)/(E7773-E7770)</f>
        <v>0.43780166666666664</v>
      </c>
      <c r="I7772" s="492">
        <f>I7770+(E7772-E7770)*(I7773-I7770)/(E7773-E7770)</f>
        <v>8.8666666666666671</v>
      </c>
      <c r="J7772" s="397">
        <f>J7770+(E7772-E7770)*(J7773-J7770)/(E7773-E7770)</f>
        <v>0.33643333333333336</v>
      </c>
      <c r="K7772" s="469">
        <f t="shared" si="665"/>
        <v>8.890250912704003</v>
      </c>
      <c r="L7772" s="469">
        <f t="shared" si="666"/>
        <v>2.3584246037335888E-2</v>
      </c>
    </row>
    <row r="7773" spans="1:12">
      <c r="A7773" s="480" t="s">
        <v>126</v>
      </c>
      <c r="B7773" s="480">
        <f t="shared" si="662"/>
        <v>11</v>
      </c>
      <c r="C7773" s="480">
        <f t="shared" si="663"/>
        <v>0</v>
      </c>
      <c r="D7773" s="480">
        <f>D7770</f>
        <v>132</v>
      </c>
      <c r="E7773" s="480">
        <f t="shared" si="664"/>
        <v>39</v>
      </c>
      <c r="F7773" s="484">
        <v>3.9062999999999999</v>
      </c>
      <c r="G7773" s="480">
        <v>15</v>
      </c>
      <c r="H7773" s="482">
        <v>0.43653399999999998</v>
      </c>
      <c r="I7773" s="483">
        <v>8.9</v>
      </c>
      <c r="J7773" s="484">
        <v>0.33250000000000002</v>
      </c>
      <c r="K7773" s="469">
        <f t="shared" si="665"/>
        <v>8.9484438783691544</v>
      </c>
      <c r="L7773" s="469">
        <f t="shared" si="666"/>
        <v>4.8443878369154092E-2</v>
      </c>
    </row>
    <row r="7774" spans="1:12">
      <c r="A7774" s="98" t="s">
        <v>126</v>
      </c>
      <c r="B7774" s="98">
        <f t="shared" si="662"/>
        <v>11</v>
      </c>
      <c r="C7774" s="98">
        <f t="shared" si="663"/>
        <v>0</v>
      </c>
      <c r="D7774" s="98">
        <f>D7773</f>
        <v>132</v>
      </c>
      <c r="E7774" s="98">
        <f t="shared" si="664"/>
        <v>40</v>
      </c>
      <c r="F7774" s="397">
        <f>F7773+(E7774-E7773)*(F7776-F7773)/(E7776-E7773)</f>
        <v>3.9202666666666666</v>
      </c>
      <c r="G7774" s="98">
        <v>15</v>
      </c>
      <c r="H7774" s="491">
        <f>H7773+(E7774-E7773)*(H7776-H7773)/(E7776-E7773)</f>
        <v>0.43526399999999998</v>
      </c>
      <c r="I7774" s="492">
        <f>I7773+(E7774-E7773)*(I7776-I7773)/(E7776-E7773)</f>
        <v>8.9666666666666668</v>
      </c>
      <c r="J7774" s="397">
        <f>J7773+(E7774-E7773)*(J7776-J7773)/(E7776-E7773)</f>
        <v>0.32853333333333334</v>
      </c>
      <c r="K7774" s="469">
        <f t="shared" si="665"/>
        <v>9.0066411802185957</v>
      </c>
      <c r="L7774" s="469">
        <f t="shared" si="666"/>
        <v>3.9974513551928936E-2</v>
      </c>
    </row>
    <row r="7775" spans="1:12">
      <c r="A7775" s="98" t="s">
        <v>126</v>
      </c>
      <c r="B7775" s="98">
        <f t="shared" si="662"/>
        <v>11</v>
      </c>
      <c r="C7775" s="98">
        <f t="shared" si="663"/>
        <v>0</v>
      </c>
      <c r="D7775" s="98">
        <f>D7773</f>
        <v>132</v>
      </c>
      <c r="E7775" s="98">
        <f t="shared" si="664"/>
        <v>41</v>
      </c>
      <c r="F7775" s="397">
        <f>F7773+(E7775-E7773)*(F7776-F7773)/(E7776-E7773)</f>
        <v>3.9342333333333332</v>
      </c>
      <c r="G7775" s="98">
        <v>15</v>
      </c>
      <c r="H7775" s="491">
        <f>H7773+(E7775-E7773)*(H7776-H7773)/(E7776-E7773)</f>
        <v>0.43399399999999999</v>
      </c>
      <c r="I7775" s="492">
        <f>I7773+(E7775-E7773)*(I7776-I7773)/(E7776-E7773)</f>
        <v>9.0333333333333332</v>
      </c>
      <c r="J7775" s="397">
        <f>J7773+(E7775-E7773)*(J7776-J7773)/(E7776-E7773)</f>
        <v>0.32456666666666667</v>
      </c>
      <c r="K7775" s="469">
        <f t="shared" si="665"/>
        <v>9.0651790884973824</v>
      </c>
      <c r="L7775" s="469">
        <f t="shared" si="666"/>
        <v>3.1845755164049194E-2</v>
      </c>
    </row>
    <row r="7776" spans="1:12">
      <c r="A7776" s="480" t="s">
        <v>126</v>
      </c>
      <c r="B7776" s="480">
        <f t="shared" si="662"/>
        <v>11</v>
      </c>
      <c r="C7776" s="480">
        <f t="shared" si="663"/>
        <v>0</v>
      </c>
      <c r="D7776" s="480">
        <f>D7773</f>
        <v>132</v>
      </c>
      <c r="E7776" s="480">
        <f t="shared" si="664"/>
        <v>42</v>
      </c>
      <c r="F7776" s="484">
        <v>3.9481999999999999</v>
      </c>
      <c r="G7776" s="480">
        <v>15</v>
      </c>
      <c r="H7776" s="482">
        <v>0.432724</v>
      </c>
      <c r="I7776" s="483">
        <v>9.1</v>
      </c>
      <c r="J7776" s="484">
        <v>0.3206</v>
      </c>
      <c r="K7776" s="469">
        <f t="shared" si="665"/>
        <v>9.1240606021390072</v>
      </c>
      <c r="L7776" s="469">
        <f t="shared" si="666"/>
        <v>2.4060602139007514E-2</v>
      </c>
    </row>
    <row r="7777" spans="1:12">
      <c r="A7777" s="98" t="s">
        <v>126</v>
      </c>
      <c r="B7777" s="98">
        <f t="shared" si="662"/>
        <v>11</v>
      </c>
      <c r="C7777" s="98">
        <f t="shared" si="663"/>
        <v>0</v>
      </c>
      <c r="D7777" s="98">
        <f>D7776</f>
        <v>132</v>
      </c>
      <c r="E7777" s="98">
        <f t="shared" si="664"/>
        <v>43</v>
      </c>
      <c r="F7777" s="397">
        <f>F7776+(E7777-E7776)*(F7779-F7776)/(E7779-E7776)</f>
        <v>3.9620333333333333</v>
      </c>
      <c r="G7777" s="98">
        <v>15</v>
      </c>
      <c r="H7777" s="491">
        <f>H7776+(E7777-E7776)*(H7779-H7776)/(E7779-E7776)</f>
        <v>0.43145033333333332</v>
      </c>
      <c r="I7777" s="492">
        <f>I7776+(E7777-E7776)*(I7779-I7776)/(E7779-E7776)</f>
        <v>9.1666666666666661</v>
      </c>
      <c r="J7777" s="397">
        <f>J7776+(E7777-E7776)*(J7779-J7776)/(E7779-E7776)</f>
        <v>0.31663333333333332</v>
      </c>
      <c r="K7777" s="469">
        <f t="shared" si="665"/>
        <v>9.1830577640840847</v>
      </c>
      <c r="L7777" s="469">
        <f t="shared" si="666"/>
        <v>1.6391097417418621E-2</v>
      </c>
    </row>
    <row r="7778" spans="1:12">
      <c r="A7778" s="98" t="s">
        <v>126</v>
      </c>
      <c r="B7778" s="98">
        <f t="shared" si="662"/>
        <v>11</v>
      </c>
      <c r="C7778" s="98">
        <f t="shared" si="663"/>
        <v>0</v>
      </c>
      <c r="D7778" s="98">
        <f>D7776</f>
        <v>132</v>
      </c>
      <c r="E7778" s="98">
        <f t="shared" si="664"/>
        <v>44</v>
      </c>
      <c r="F7778" s="397">
        <f>F7776+(E7778-E7776)*(F7779-F7776)/(E7779-E7776)</f>
        <v>3.9758666666666667</v>
      </c>
      <c r="G7778" s="98">
        <v>15</v>
      </c>
      <c r="H7778" s="491">
        <f>H7776+(E7778-E7776)*(H7779-H7776)/(E7779-E7776)</f>
        <v>0.43017666666666665</v>
      </c>
      <c r="I7778" s="492">
        <f>I7776+(E7778-E7776)*(I7779-I7776)/(E7779-E7776)</f>
        <v>9.2333333333333343</v>
      </c>
      <c r="J7778" s="397">
        <f>J7776+(E7778-E7776)*(J7779-J7776)/(E7779-E7776)</f>
        <v>0.31266666666666665</v>
      </c>
      <c r="K7778" s="469">
        <f t="shared" si="665"/>
        <v>9.2424042835114264</v>
      </c>
      <c r="L7778" s="469">
        <f t="shared" si="666"/>
        <v>9.0709501780921187E-3</v>
      </c>
    </row>
    <row r="7779" spans="1:12">
      <c r="A7779" s="480" t="s">
        <v>126</v>
      </c>
      <c r="B7779" s="480">
        <f t="shared" si="662"/>
        <v>11</v>
      </c>
      <c r="C7779" s="480">
        <f t="shared" si="663"/>
        <v>0</v>
      </c>
      <c r="D7779" s="480">
        <f>D7776</f>
        <v>132</v>
      </c>
      <c r="E7779" s="480">
        <f t="shared" si="664"/>
        <v>45</v>
      </c>
      <c r="F7779" s="484">
        <v>3.9897</v>
      </c>
      <c r="G7779" s="480">
        <v>15</v>
      </c>
      <c r="H7779" s="482">
        <v>0.42890299999999998</v>
      </c>
      <c r="I7779" s="483">
        <v>9.3000000000000007</v>
      </c>
      <c r="J7779" s="484">
        <v>0.30869999999999997</v>
      </c>
      <c r="K7779" s="469">
        <f t="shared" si="665"/>
        <v>9.3021032727679689</v>
      </c>
      <c r="L7779" s="469">
        <f t="shared" si="666"/>
        <v>2.1032727679681784E-3</v>
      </c>
    </row>
    <row r="7780" spans="1:12">
      <c r="A7780" s="98" t="s">
        <v>126</v>
      </c>
      <c r="B7780" s="98">
        <f t="shared" si="662"/>
        <v>11</v>
      </c>
      <c r="C7780" s="98">
        <f t="shared" si="663"/>
        <v>0</v>
      </c>
      <c r="D7780" s="98">
        <f>D7779</f>
        <v>132</v>
      </c>
      <c r="E7780" s="98">
        <f t="shared" si="664"/>
        <v>46</v>
      </c>
      <c r="F7780" s="397">
        <f>F7779+(E7780-E7779)*(F7782-F7779)/(E7782-E7779)</f>
        <v>4.0034000000000001</v>
      </c>
      <c r="G7780" s="98">
        <v>15</v>
      </c>
      <c r="H7780" s="491">
        <f>H7779+(E7780-E7779)*(H7782-H7779)/(E7782-E7779)</f>
        <v>0.42762499999999998</v>
      </c>
      <c r="I7780" s="492">
        <f>I7779+(E7780-E7779)*(I7782-I7779)/(E7782-E7779)</f>
        <v>9.3666666666666671</v>
      </c>
      <c r="J7780" s="397">
        <f>J7779+(E7780-E7779)*(J7782-J7779)/(E7782-E7779)</f>
        <v>0.3047333333333333</v>
      </c>
      <c r="K7780" s="469">
        <f t="shared" si="665"/>
        <v>9.3619409529377382</v>
      </c>
      <c r="L7780" s="469">
        <f t="shared" si="666"/>
        <v>-4.7257137289289375E-3</v>
      </c>
    </row>
    <row r="7781" spans="1:12">
      <c r="A7781" s="98" t="s">
        <v>126</v>
      </c>
      <c r="B7781" s="98">
        <f t="shared" si="662"/>
        <v>11</v>
      </c>
      <c r="C7781" s="98">
        <f t="shared" si="663"/>
        <v>0</v>
      </c>
      <c r="D7781" s="98">
        <f>D7779</f>
        <v>132</v>
      </c>
      <c r="E7781" s="98">
        <f t="shared" si="664"/>
        <v>47</v>
      </c>
      <c r="F7781" s="397">
        <f>F7779+(E7781-E7779)*(F7782-F7779)/(E7782-E7779)</f>
        <v>4.0171000000000001</v>
      </c>
      <c r="G7781" s="98">
        <v>15</v>
      </c>
      <c r="H7781" s="491">
        <f>H7779+(E7781-E7779)*(H7782-H7779)/(E7782-E7779)</f>
        <v>0.42634699999999998</v>
      </c>
      <c r="I7781" s="492">
        <f>I7779+(E7781-E7779)*(I7782-I7779)/(E7782-E7779)</f>
        <v>9.4333333333333336</v>
      </c>
      <c r="J7781" s="397">
        <f>J7779+(E7781-E7779)*(J7782-J7779)/(E7782-E7779)</f>
        <v>0.30076666666666668</v>
      </c>
      <c r="K7781" s="469">
        <f t="shared" si="665"/>
        <v>9.4221373669804187</v>
      </c>
      <c r="L7781" s="469">
        <f t="shared" si="666"/>
        <v>-1.1195966352914866E-2</v>
      </c>
    </row>
    <row r="7782" spans="1:12">
      <c r="A7782" s="480" t="s">
        <v>126</v>
      </c>
      <c r="B7782" s="480">
        <f t="shared" si="662"/>
        <v>11</v>
      </c>
      <c r="C7782" s="480">
        <f t="shared" si="663"/>
        <v>0</v>
      </c>
      <c r="D7782" s="480">
        <f>D7779</f>
        <v>132</v>
      </c>
      <c r="E7782" s="480">
        <f t="shared" si="664"/>
        <v>48</v>
      </c>
      <c r="F7782" s="484">
        <v>4.0308000000000002</v>
      </c>
      <c r="G7782" s="480">
        <v>15</v>
      </c>
      <c r="H7782" s="482">
        <v>0.42506899999999997</v>
      </c>
      <c r="I7782" s="483">
        <v>9.5</v>
      </c>
      <c r="J7782" s="484">
        <v>0.29680000000000001</v>
      </c>
      <c r="K7782" s="469">
        <f t="shared" si="665"/>
        <v>9.4826957505722618</v>
      </c>
      <c r="L7782" s="469">
        <f t="shared" si="666"/>
        <v>-1.7304249427738227E-2</v>
      </c>
    </row>
    <row r="7783" spans="1:12">
      <c r="A7783" s="98" t="s">
        <v>126</v>
      </c>
      <c r="B7783" s="98">
        <f t="shared" si="662"/>
        <v>11</v>
      </c>
      <c r="C7783" s="98">
        <f t="shared" si="663"/>
        <v>0</v>
      </c>
      <c r="D7783" s="98">
        <f>D7782</f>
        <v>132</v>
      </c>
      <c r="E7783" s="98">
        <f t="shared" si="664"/>
        <v>49</v>
      </c>
      <c r="F7783" s="397">
        <f>F7782+(E7783-E7782)*(F7785-F7782)/(E7785-E7782)</f>
        <v>4.0443333333333333</v>
      </c>
      <c r="G7783" s="98">
        <v>15</v>
      </c>
      <c r="H7783" s="491">
        <f>H7782+(E7783-E7782)*(H7785-H7782)/(E7785-E7782)</f>
        <v>0.42378533333333329</v>
      </c>
      <c r="I7783" s="492">
        <f>I7782+(E7783-E7782)*(I7785-I7782)/(E7785-E7782)</f>
        <v>9.5666666666666664</v>
      </c>
      <c r="J7783" s="397">
        <f>J7782+(E7783-E7782)*(J7785-J7782)/(E7785-E7782)</f>
        <v>0.28386666666666666</v>
      </c>
      <c r="K7783" s="469">
        <f t="shared" si="665"/>
        <v>9.5433537105264001</v>
      </c>
      <c r="L7783" s="469">
        <f t="shared" si="666"/>
        <v>-2.3312956140266294E-2</v>
      </c>
    </row>
    <row r="7784" spans="1:12">
      <c r="A7784" s="98" t="s">
        <v>126</v>
      </c>
      <c r="B7784" s="98">
        <f t="shared" si="662"/>
        <v>11</v>
      </c>
      <c r="C7784" s="98">
        <f t="shared" si="663"/>
        <v>0</v>
      </c>
      <c r="D7784" s="98">
        <f>D7782</f>
        <v>132</v>
      </c>
      <c r="E7784" s="98">
        <f t="shared" si="664"/>
        <v>50</v>
      </c>
      <c r="F7784" s="397">
        <f>F7782+(E7784-E7782)*(F7785-F7782)/(E7785-E7782)</f>
        <v>4.0578666666666665</v>
      </c>
      <c r="G7784" s="98">
        <v>15</v>
      </c>
      <c r="H7784" s="491">
        <f>H7782+(E7784-E7782)*(H7785-H7782)/(E7785-E7782)</f>
        <v>0.42250166666666666</v>
      </c>
      <c r="I7784" s="492">
        <f>I7782+(E7784-E7782)*(I7785-I7782)/(E7785-E7782)</f>
        <v>9.6333333333333329</v>
      </c>
      <c r="J7784" s="397">
        <f>J7782+(E7784-E7782)*(J7785-J7782)/(E7785-E7782)</f>
        <v>0.27093333333333336</v>
      </c>
      <c r="K7784" s="469">
        <f t="shared" si="665"/>
        <v>9.6043802588549951</v>
      </c>
      <c r="L7784" s="469">
        <f t="shared" si="666"/>
        <v>-2.8953074478337726E-2</v>
      </c>
    </row>
    <row r="7785" spans="1:12">
      <c r="A7785" s="480" t="s">
        <v>126</v>
      </c>
      <c r="B7785" s="480">
        <f t="shared" si="662"/>
        <v>11</v>
      </c>
      <c r="C7785" s="480">
        <f t="shared" si="663"/>
        <v>0</v>
      </c>
      <c r="D7785" s="480">
        <f>D7782</f>
        <v>132</v>
      </c>
      <c r="E7785" s="480">
        <f t="shared" si="664"/>
        <v>51</v>
      </c>
      <c r="F7785" s="484">
        <v>4.0713999999999997</v>
      </c>
      <c r="G7785" s="480">
        <v>15</v>
      </c>
      <c r="H7785" s="482">
        <v>0.42121799999999998</v>
      </c>
      <c r="I7785" s="483">
        <v>9.6999999999999993</v>
      </c>
      <c r="J7785" s="484">
        <v>0.25800000000000001</v>
      </c>
      <c r="K7785" s="469">
        <f t="shared" si="665"/>
        <v>9.6657787653898932</v>
      </c>
      <c r="L7785" s="469">
        <f t="shared" si="666"/>
        <v>-3.4221234610106066E-2</v>
      </c>
    </row>
    <row r="7786" spans="1:12">
      <c r="A7786" s="98" t="s">
        <v>126</v>
      </c>
      <c r="B7786" s="98">
        <f t="shared" si="662"/>
        <v>11</v>
      </c>
      <c r="C7786" s="98">
        <f t="shared" si="663"/>
        <v>0</v>
      </c>
      <c r="D7786" s="98">
        <f>D7785</f>
        <v>132</v>
      </c>
      <c r="E7786" s="98">
        <f t="shared" si="664"/>
        <v>52</v>
      </c>
      <c r="F7786" s="397">
        <f>F7785+(E7786-E7785)*(F7788-F7785)/(E7788-E7785)</f>
        <v>4.0848333333333331</v>
      </c>
      <c r="G7786" s="98">
        <v>15</v>
      </c>
      <c r="H7786" s="491">
        <f>H7785+(E7786-E7785)*(H7788-H7785)/(E7788-E7785)</f>
        <v>0.41992799999999997</v>
      </c>
      <c r="I7786" s="492">
        <f>I7785+(E7786-E7785)*(I7788-I7785)/(E7788-E7785)</f>
        <v>9.7666666666666657</v>
      </c>
      <c r="J7786" s="397">
        <f>J7785+(E7786-E7785)*(J7788-J7785)/(E7788-E7785)</f>
        <v>0.26303333333333334</v>
      </c>
      <c r="K7786" s="469">
        <f t="shared" si="665"/>
        <v>9.727461215573463</v>
      </c>
      <c r="L7786" s="469">
        <f t="shared" si="666"/>
        <v>-3.9205451093202726E-2</v>
      </c>
    </row>
    <row r="7787" spans="1:12">
      <c r="A7787" s="98" t="s">
        <v>126</v>
      </c>
      <c r="B7787" s="98">
        <f t="shared" si="662"/>
        <v>11</v>
      </c>
      <c r="C7787" s="98">
        <f t="shared" si="663"/>
        <v>0</v>
      </c>
      <c r="D7787" s="98">
        <f>D7785</f>
        <v>132</v>
      </c>
      <c r="E7787" s="98">
        <f t="shared" si="664"/>
        <v>53</v>
      </c>
      <c r="F7787" s="397">
        <f>F7785+(E7787-E7785)*(F7788-F7785)/(E7788-E7785)</f>
        <v>4.0982666666666665</v>
      </c>
      <c r="G7787" s="98">
        <v>15</v>
      </c>
      <c r="H7787" s="491">
        <f>H7785+(E7787-E7785)*(H7788-H7785)/(E7788-E7785)</f>
        <v>0.41863800000000001</v>
      </c>
      <c r="I7787" s="492">
        <f>I7785+(E7787-E7785)*(I7788-I7785)/(E7788-E7785)</f>
        <v>9.8333333333333339</v>
      </c>
      <c r="J7787" s="397">
        <f>J7785+(E7787-E7785)*(J7788-J7785)/(E7788-E7785)</f>
        <v>0.26806666666666668</v>
      </c>
      <c r="K7787" s="469">
        <f t="shared" si="665"/>
        <v>9.7895238049739071</v>
      </c>
      <c r="L7787" s="469">
        <f t="shared" si="666"/>
        <v>-4.3809528359426864E-2</v>
      </c>
    </row>
    <row r="7788" spans="1:12">
      <c r="A7788" s="480" t="s">
        <v>126</v>
      </c>
      <c r="B7788" s="480">
        <f t="shared" si="662"/>
        <v>11</v>
      </c>
      <c r="C7788" s="480">
        <f t="shared" si="663"/>
        <v>0</v>
      </c>
      <c r="D7788" s="480">
        <f>D7785</f>
        <v>132</v>
      </c>
      <c r="E7788" s="480">
        <f t="shared" si="664"/>
        <v>54</v>
      </c>
      <c r="F7788" s="484">
        <v>4.1116999999999999</v>
      </c>
      <c r="G7788" s="480">
        <v>15</v>
      </c>
      <c r="H7788" s="482">
        <v>0.417348</v>
      </c>
      <c r="I7788" s="483">
        <v>9.9</v>
      </c>
      <c r="J7788" s="484">
        <v>0.27310000000000001</v>
      </c>
      <c r="K7788" s="469">
        <f t="shared" si="665"/>
        <v>9.8519700585602425</v>
      </c>
      <c r="L7788" s="469">
        <f t="shared" si="666"/>
        <v>-4.8029941439757806E-2</v>
      </c>
    </row>
    <row r="7789" spans="1:12">
      <c r="A7789" s="98" t="s">
        <v>126</v>
      </c>
      <c r="B7789" s="98">
        <f t="shared" si="662"/>
        <v>11</v>
      </c>
      <c r="C7789" s="98">
        <f t="shared" si="663"/>
        <v>0</v>
      </c>
      <c r="D7789" s="98">
        <f>D7788</f>
        <v>132</v>
      </c>
      <c r="E7789" s="98">
        <f t="shared" si="664"/>
        <v>55</v>
      </c>
      <c r="F7789" s="397">
        <f>F7788+(E7789-E7788)*(F7791-F7788)/(E7791-E7788)</f>
        <v>4.125</v>
      </c>
      <c r="G7789" s="98">
        <v>15</v>
      </c>
      <c r="H7789" s="491">
        <f>H7788+(E7789-E7788)*(H7791-H7788)/(E7791-E7788)</f>
        <v>0.41605066666666668</v>
      </c>
      <c r="I7789" s="492">
        <f>I7788+(E7789-E7788)*(I7791-I7788)/(E7791-E7788)</f>
        <v>9.9333333333333336</v>
      </c>
      <c r="J7789" s="397">
        <f>J7788+(E7789-E7788)*(J7791-J7788)/(E7791-E7788)</f>
        <v>0.26913333333333334</v>
      </c>
      <c r="K7789" s="469">
        <f t="shared" si="665"/>
        <v>9.9146578301360737</v>
      </c>
      <c r="L7789" s="469">
        <f t="shared" si="666"/>
        <v>-1.8675503197259857E-2</v>
      </c>
    </row>
    <row r="7790" spans="1:12">
      <c r="A7790" s="98" t="s">
        <v>126</v>
      </c>
      <c r="B7790" s="98">
        <f t="shared" si="662"/>
        <v>11</v>
      </c>
      <c r="C7790" s="98">
        <f t="shared" si="663"/>
        <v>0</v>
      </c>
      <c r="D7790" s="98">
        <f>D7788</f>
        <v>132</v>
      </c>
      <c r="E7790" s="98">
        <f t="shared" si="664"/>
        <v>56</v>
      </c>
      <c r="F7790" s="397">
        <f>F7788+(E7790-E7788)*(F7791-F7788)/(E7791-E7788)</f>
        <v>4.1383000000000001</v>
      </c>
      <c r="G7790" s="98">
        <v>15</v>
      </c>
      <c r="H7790" s="491">
        <f>H7788+(E7790-E7788)*(H7791-H7788)/(E7791-E7788)</f>
        <v>0.41475333333333331</v>
      </c>
      <c r="I7790" s="492">
        <f>I7788+(E7790-E7788)*(I7791-I7788)/(E7791-E7788)</f>
        <v>9.9666666666666668</v>
      </c>
      <c r="J7790" s="397">
        <f>J7788+(E7790-E7788)*(J7791-J7788)/(E7791-E7788)</f>
        <v>0.26516666666666666</v>
      </c>
      <c r="K7790" s="469">
        <f t="shared" si="665"/>
        <v>9.9777377718483287</v>
      </c>
      <c r="L7790" s="469">
        <f t="shared" si="666"/>
        <v>1.1071105181661878E-2</v>
      </c>
    </row>
    <row r="7791" spans="1:12">
      <c r="A7791" s="480" t="s">
        <v>126</v>
      </c>
      <c r="B7791" s="480">
        <f t="shared" si="662"/>
        <v>11</v>
      </c>
      <c r="C7791" s="480">
        <f t="shared" si="663"/>
        <v>0</v>
      </c>
      <c r="D7791" s="480">
        <f>D7788</f>
        <v>132</v>
      </c>
      <c r="E7791" s="480">
        <f t="shared" si="664"/>
        <v>57</v>
      </c>
      <c r="F7791" s="484">
        <v>4.1516000000000002</v>
      </c>
      <c r="G7791" s="480">
        <v>15</v>
      </c>
      <c r="H7791" s="482">
        <v>0.41345599999999999</v>
      </c>
      <c r="I7791" s="483">
        <v>10</v>
      </c>
      <c r="J7791" s="484">
        <v>0.26119999999999999</v>
      </c>
      <c r="K7791" s="469">
        <f t="shared" si="665"/>
        <v>10.041213575326033</v>
      </c>
      <c r="L7791" s="469">
        <f t="shared" si="666"/>
        <v>4.1213575326032981E-2</v>
      </c>
    </row>
    <row r="7792" spans="1:12">
      <c r="A7792" s="98" t="s">
        <v>126</v>
      </c>
      <c r="B7792" s="98">
        <f t="shared" si="662"/>
        <v>11</v>
      </c>
      <c r="C7792" s="98">
        <f t="shared" si="663"/>
        <v>0</v>
      </c>
      <c r="D7792" s="98">
        <f>D7791</f>
        <v>132</v>
      </c>
      <c r="E7792" s="98">
        <f t="shared" si="664"/>
        <v>58</v>
      </c>
      <c r="F7792" s="397">
        <f>F7791+(E7792-E7791)*(F7794-F7791)/(E7794-E7791)</f>
        <v>4.1647666666666669</v>
      </c>
      <c r="G7792" s="98">
        <v>15</v>
      </c>
      <c r="H7792" s="491">
        <f>H7791+(E7792-E7791)*(H7794-H7791)/(E7794-E7791)</f>
        <v>0.41215000000000002</v>
      </c>
      <c r="I7792" s="492">
        <f>I7791+(E7792-E7791)*(I7794-I7791)/(E7794-E7791)</f>
        <v>10.066666666666666</v>
      </c>
      <c r="J7792" s="397">
        <f>J7791+(E7792-E7791)*(J7794-J7791)/(E7794-E7791)</f>
        <v>0.25726666666666664</v>
      </c>
      <c r="K7792" s="469">
        <f t="shared" si="665"/>
        <v>10.104977961098307</v>
      </c>
      <c r="L7792" s="469">
        <f t="shared" si="666"/>
        <v>3.8311294431640164E-2</v>
      </c>
    </row>
    <row r="7793" spans="1:12">
      <c r="A7793" s="98" t="s">
        <v>126</v>
      </c>
      <c r="B7793" s="98">
        <f t="shared" si="662"/>
        <v>11</v>
      </c>
      <c r="C7793" s="98">
        <f t="shared" si="663"/>
        <v>0</v>
      </c>
      <c r="D7793" s="98">
        <f>D7791</f>
        <v>132</v>
      </c>
      <c r="E7793" s="98">
        <f t="shared" si="664"/>
        <v>59</v>
      </c>
      <c r="F7793" s="397">
        <f>F7791+(E7793-E7791)*(F7794-F7791)/(E7794-E7791)</f>
        <v>4.1779333333333328</v>
      </c>
      <c r="G7793" s="98">
        <v>15</v>
      </c>
      <c r="H7793" s="491">
        <f>H7791+(E7793-E7791)*(H7794-H7791)/(E7794-E7791)</f>
        <v>0.41084399999999999</v>
      </c>
      <c r="I7793" s="492">
        <f>I7791+(E7793-E7791)*(I7794-I7791)/(E7794-E7791)</f>
        <v>10.133333333333333</v>
      </c>
      <c r="J7793" s="397">
        <f>J7791+(E7793-E7791)*(J7794-J7791)/(E7794-E7791)</f>
        <v>0.25333333333333335</v>
      </c>
      <c r="K7793" s="469">
        <f t="shared" si="665"/>
        <v>10.169147738152031</v>
      </c>
      <c r="L7793" s="469">
        <f t="shared" si="666"/>
        <v>3.5814404818697909E-2</v>
      </c>
    </row>
    <row r="7794" spans="1:12">
      <c r="A7794" s="480" t="s">
        <v>126</v>
      </c>
      <c r="B7794" s="480">
        <f t="shared" si="662"/>
        <v>11</v>
      </c>
      <c r="C7794" s="480">
        <f t="shared" si="663"/>
        <v>0</v>
      </c>
      <c r="D7794" s="480">
        <f>D7791</f>
        <v>132</v>
      </c>
      <c r="E7794" s="480">
        <f t="shared" si="664"/>
        <v>60</v>
      </c>
      <c r="F7794" s="484">
        <v>4.1910999999999996</v>
      </c>
      <c r="G7794" s="480">
        <v>15</v>
      </c>
      <c r="H7794" s="482">
        <v>0.40953800000000001</v>
      </c>
      <c r="I7794" s="483">
        <v>10.199999999999999</v>
      </c>
      <c r="J7794" s="484">
        <v>0.24940000000000001</v>
      </c>
      <c r="K7794" s="469">
        <f t="shared" si="665"/>
        <v>10.23372678481606</v>
      </c>
      <c r="L7794" s="469">
        <f t="shared" si="666"/>
        <v>3.3726784816060729E-2</v>
      </c>
    </row>
    <row r="7795" spans="1:12">
      <c r="A7795" s="98" t="s">
        <v>126</v>
      </c>
      <c r="B7795" s="98">
        <f t="shared" si="662"/>
        <v>11</v>
      </c>
      <c r="C7795" s="98">
        <f t="shared" si="663"/>
        <v>0</v>
      </c>
      <c r="D7795" s="98">
        <f>D7794</f>
        <v>132</v>
      </c>
      <c r="E7795" s="98">
        <f t="shared" si="664"/>
        <v>61</v>
      </c>
      <c r="F7795" s="397">
        <f>F7794+(E7795-E7794)*(F7797-F7794)/(E7797-E7794)</f>
        <v>4.2041333333333331</v>
      </c>
      <c r="G7795" s="98">
        <v>15</v>
      </c>
      <c r="H7795" s="491">
        <f>H7794+(E7795-E7794)*(H7797-H7794)/(E7797-E7794)</f>
        <v>0.40822266666666668</v>
      </c>
      <c r="I7795" s="492">
        <f>I7794+(E7795-E7794)*(I7797-I7794)/(E7797-E7794)</f>
        <v>10.266666666666666</v>
      </c>
      <c r="J7795" s="397">
        <f>J7794+(E7795-E7794)*(J7797-J7794)/(E7797-E7794)</f>
        <v>0.24543333333333334</v>
      </c>
      <c r="K7795" s="469">
        <f t="shared" si="665"/>
        <v>10.298627873023545</v>
      </c>
      <c r="L7795" s="469">
        <f t="shared" si="666"/>
        <v>3.1961206356879046E-2</v>
      </c>
    </row>
    <row r="7796" spans="1:12">
      <c r="A7796" s="98" t="s">
        <v>126</v>
      </c>
      <c r="B7796" s="98">
        <f t="shared" si="662"/>
        <v>11</v>
      </c>
      <c r="C7796" s="98">
        <f t="shared" si="663"/>
        <v>0</v>
      </c>
      <c r="D7796" s="98">
        <f>D7794</f>
        <v>132</v>
      </c>
      <c r="E7796" s="98">
        <f t="shared" si="664"/>
        <v>62</v>
      </c>
      <c r="F7796" s="397">
        <f>F7794+(E7796-E7794)*(F7797-F7794)/(E7797-E7794)</f>
        <v>4.2171666666666665</v>
      </c>
      <c r="G7796" s="98">
        <v>15</v>
      </c>
      <c r="H7796" s="491">
        <f>H7794+(E7796-E7794)*(H7797-H7794)/(E7797-E7794)</f>
        <v>0.40690733333333334</v>
      </c>
      <c r="I7796" s="492">
        <f>I7794+(E7796-E7794)*(I7797-I7794)/(E7797-E7794)</f>
        <v>10.333333333333334</v>
      </c>
      <c r="J7796" s="397">
        <f>J7794+(E7796-E7794)*(J7797-J7794)/(E7797-E7794)</f>
        <v>0.24146666666666666</v>
      </c>
      <c r="K7796" s="469">
        <f t="shared" si="665"/>
        <v>10.363948548481963</v>
      </c>
      <c r="L7796" s="469">
        <f t="shared" si="666"/>
        <v>3.0615215148628749E-2</v>
      </c>
    </row>
    <row r="7797" spans="1:12">
      <c r="A7797" s="480" t="s">
        <v>126</v>
      </c>
      <c r="B7797" s="480">
        <f t="shared" si="662"/>
        <v>11</v>
      </c>
      <c r="C7797" s="480">
        <f t="shared" si="663"/>
        <v>0</v>
      </c>
      <c r="D7797" s="480">
        <f>D7794</f>
        <v>132</v>
      </c>
      <c r="E7797" s="480">
        <f t="shared" si="664"/>
        <v>63</v>
      </c>
      <c r="F7797" s="484">
        <v>4.2302</v>
      </c>
      <c r="G7797" s="480">
        <v>15</v>
      </c>
      <c r="H7797" s="482">
        <v>0.40559200000000001</v>
      </c>
      <c r="I7797" s="483">
        <v>10.4</v>
      </c>
      <c r="J7797" s="484">
        <v>0.23749999999999999</v>
      </c>
      <c r="K7797" s="469">
        <f t="shared" si="665"/>
        <v>10.429692893350953</v>
      </c>
      <c r="L7797" s="469">
        <f t="shared" si="666"/>
        <v>2.9692893350953042E-2</v>
      </c>
    </row>
    <row r="7798" spans="1:12">
      <c r="A7798" s="98" t="s">
        <v>126</v>
      </c>
      <c r="B7798" s="98">
        <f t="shared" si="662"/>
        <v>11</v>
      </c>
      <c r="C7798" s="98">
        <f t="shared" si="663"/>
        <v>0</v>
      </c>
      <c r="D7798" s="98">
        <f>D7797</f>
        <v>132</v>
      </c>
      <c r="E7798" s="98">
        <f t="shared" si="664"/>
        <v>64</v>
      </c>
      <c r="F7798" s="397">
        <f>F7797+(E7798-E7797)*(F7800-F7797)/(E7800-E7797)</f>
        <v>4.2431000000000001</v>
      </c>
      <c r="G7798" s="98">
        <v>15</v>
      </c>
      <c r="H7798" s="491">
        <f>H7797+(E7798-E7797)*(H7800-H7797)/(E7800-E7797)</f>
        <v>0.40426633333333334</v>
      </c>
      <c r="I7798" s="492">
        <f>I7797+(E7798-E7797)*(I7800-I7797)/(E7800-E7797)</f>
        <v>10.466666666666667</v>
      </c>
      <c r="J7798" s="397">
        <f>J7797+(E7798-E7797)*(J7800-J7797)/(E7800-E7797)</f>
        <v>0.23353333333333332</v>
      </c>
      <c r="K7798" s="469">
        <f t="shared" si="665"/>
        <v>10.495803509072815</v>
      </c>
      <c r="L7798" s="469">
        <f t="shared" si="666"/>
        <v>2.9136842406147778E-2</v>
      </c>
    </row>
    <row r="7799" spans="1:12">
      <c r="A7799" s="98" t="s">
        <v>126</v>
      </c>
      <c r="B7799" s="98">
        <f t="shared" si="662"/>
        <v>11</v>
      </c>
      <c r="C7799" s="98">
        <f t="shared" si="663"/>
        <v>0</v>
      </c>
      <c r="D7799" s="98">
        <f>D7797</f>
        <v>132</v>
      </c>
      <c r="E7799" s="98">
        <f t="shared" si="664"/>
        <v>65</v>
      </c>
      <c r="F7799" s="397">
        <f>F7797+(E7799-E7797)*(F7800-F7797)/(E7800-E7797)</f>
        <v>4.2560000000000002</v>
      </c>
      <c r="G7799" s="98">
        <v>15</v>
      </c>
      <c r="H7799" s="491">
        <f>H7797+(E7799-E7797)*(H7800-H7797)/(E7800-E7797)</f>
        <v>0.40294066666666667</v>
      </c>
      <c r="I7799" s="492">
        <f>I7797+(E7799-E7797)*(I7800-I7797)/(E7800-E7797)</f>
        <v>10.533333333333333</v>
      </c>
      <c r="J7799" s="397">
        <f>J7797+(E7799-E7797)*(J7800-J7797)/(E7800-E7797)</f>
        <v>0.22956666666666667</v>
      </c>
      <c r="K7799" s="469">
        <f t="shared" si="665"/>
        <v>10.562349129979435</v>
      </c>
      <c r="L7799" s="469">
        <f t="shared" si="666"/>
        <v>2.9015796646101322E-2</v>
      </c>
    </row>
    <row r="7800" spans="1:12">
      <c r="A7800" s="480" t="s">
        <v>126</v>
      </c>
      <c r="B7800" s="480">
        <f t="shared" si="662"/>
        <v>11</v>
      </c>
      <c r="C7800" s="480">
        <f t="shared" si="663"/>
        <v>0</v>
      </c>
      <c r="D7800" s="480">
        <f>D7797</f>
        <v>132</v>
      </c>
      <c r="E7800" s="480">
        <f t="shared" si="664"/>
        <v>66</v>
      </c>
      <c r="F7800" s="484">
        <v>4.2689000000000004</v>
      </c>
      <c r="G7800" s="480">
        <v>15</v>
      </c>
      <c r="H7800" s="482">
        <v>0.401615</v>
      </c>
      <c r="I7800" s="483">
        <v>10.6</v>
      </c>
      <c r="J7800" s="484">
        <v>0.22559999999999999</v>
      </c>
      <c r="K7800" s="469">
        <f t="shared" si="665"/>
        <v>10.62933406371774</v>
      </c>
      <c r="L7800" s="469">
        <f t="shared" si="666"/>
        <v>2.9334063717740833E-2</v>
      </c>
    </row>
    <row r="7801" spans="1:12">
      <c r="A7801" s="98" t="s">
        <v>126</v>
      </c>
      <c r="B7801" s="98">
        <f t="shared" si="662"/>
        <v>11</v>
      </c>
      <c r="C7801" s="98">
        <f t="shared" si="663"/>
        <v>0</v>
      </c>
      <c r="D7801" s="98">
        <f>D7800</f>
        <v>132</v>
      </c>
      <c r="E7801" s="98">
        <f t="shared" si="664"/>
        <v>67</v>
      </c>
      <c r="F7801" s="397">
        <f>F7800+(E7801-E7800)*(F7803-F7800)/(E7803-E7800)</f>
        <v>4.2817333333333334</v>
      </c>
      <c r="G7801" s="98">
        <v>15</v>
      </c>
      <c r="H7801" s="491">
        <f>H7800+(E7801-E7800)*(H7803-H7800)/(E7803-E7800)</f>
        <v>0.40027800000000002</v>
      </c>
      <c r="I7801" s="492">
        <f>I7800+(E7801-E7800)*(I7803-I7800)/(E7803-E7800)</f>
        <v>10.666666666666666</v>
      </c>
      <c r="J7801" s="397">
        <f>J7800+(E7801-E7800)*(J7803-J7800)/(E7803-E7800)</f>
        <v>0.22163333333333332</v>
      </c>
      <c r="K7801" s="469">
        <f t="shared" si="665"/>
        <v>10.696898988536301</v>
      </c>
      <c r="L7801" s="469">
        <f t="shared" si="666"/>
        <v>3.023232186963476E-2</v>
      </c>
    </row>
    <row r="7802" spans="1:12">
      <c r="A7802" s="98" t="s">
        <v>126</v>
      </c>
      <c r="B7802" s="98">
        <f t="shared" si="662"/>
        <v>11</v>
      </c>
      <c r="C7802" s="98">
        <f t="shared" si="663"/>
        <v>0</v>
      </c>
      <c r="D7802" s="98">
        <f>D7800</f>
        <v>132</v>
      </c>
      <c r="E7802" s="98">
        <f t="shared" si="664"/>
        <v>68</v>
      </c>
      <c r="F7802" s="397">
        <f>F7800+(E7802-E7800)*(F7803-F7800)/(E7803-E7800)</f>
        <v>4.2945666666666673</v>
      </c>
      <c r="G7802" s="98">
        <v>15</v>
      </c>
      <c r="H7802" s="491">
        <f>H7800+(E7802-E7800)*(H7803-H7800)/(E7803-E7800)</f>
        <v>0.39894099999999999</v>
      </c>
      <c r="I7802" s="492">
        <f>I7800+(E7802-E7800)*(I7803-I7800)/(E7803-E7800)</f>
        <v>10.733333333333334</v>
      </c>
      <c r="J7802" s="397">
        <f>J7800+(E7802-E7800)*(J7803-J7800)/(E7803-E7800)</f>
        <v>0.21766666666666667</v>
      </c>
      <c r="K7802" s="469">
        <f t="shared" si="665"/>
        <v>10.764916783851916</v>
      </c>
      <c r="L7802" s="469">
        <f t="shared" si="666"/>
        <v>3.1583450518581913E-2</v>
      </c>
    </row>
    <row r="7803" spans="1:12">
      <c r="A7803" s="480" t="s">
        <v>126</v>
      </c>
      <c r="B7803" s="480">
        <f t="shared" si="662"/>
        <v>11</v>
      </c>
      <c r="C7803" s="480">
        <f t="shared" si="663"/>
        <v>0</v>
      </c>
      <c r="D7803" s="480">
        <f>D7800</f>
        <v>132</v>
      </c>
      <c r="E7803" s="480">
        <f t="shared" si="664"/>
        <v>69</v>
      </c>
      <c r="F7803" s="484">
        <v>4.3074000000000003</v>
      </c>
      <c r="G7803" s="480">
        <v>15</v>
      </c>
      <c r="H7803" s="482">
        <v>0.39760400000000001</v>
      </c>
      <c r="I7803" s="483">
        <v>10.8</v>
      </c>
      <c r="J7803" s="484">
        <v>0.2137</v>
      </c>
      <c r="K7803" s="469">
        <f t="shared" si="665"/>
        <v>10.833392018188952</v>
      </c>
      <c r="L7803" s="469">
        <f t="shared" si="666"/>
        <v>3.3392018188951766E-2</v>
      </c>
    </row>
    <row r="7804" spans="1:12">
      <c r="A7804" s="98" t="s">
        <v>126</v>
      </c>
      <c r="B7804" s="98">
        <f t="shared" si="662"/>
        <v>11</v>
      </c>
      <c r="C7804" s="98">
        <f t="shared" si="663"/>
        <v>0</v>
      </c>
      <c r="D7804" s="98">
        <f>D7803</f>
        <v>132</v>
      </c>
      <c r="E7804" s="98">
        <f t="shared" si="664"/>
        <v>70</v>
      </c>
      <c r="F7804" s="397">
        <f>F7803+(E7804-E7803)*(F7806-F7803)/(E7806-E7803)</f>
        <v>4.3200666666666665</v>
      </c>
      <c r="G7804" s="98">
        <v>15</v>
      </c>
      <c r="H7804" s="491">
        <f>H7803+(E7804-E7803)*(H7806-H7803)/(E7806-E7803)</f>
        <v>0.39625500000000002</v>
      </c>
      <c r="I7804" s="492">
        <f>I7803+(E7804-E7803)*(I7806-I7803)/(E7806-E7803)</f>
        <v>10.866666666666667</v>
      </c>
      <c r="J7804" s="397">
        <f>J7803+(E7804-E7803)*(J7806-J7803)/(E7806-E7803)</f>
        <v>0.20976666666666666</v>
      </c>
      <c r="K7804" s="469">
        <f t="shared" si="665"/>
        <v>10.902238878163471</v>
      </c>
      <c r="L7804" s="469">
        <f t="shared" si="666"/>
        <v>3.5572211496804229E-2</v>
      </c>
    </row>
    <row r="7805" spans="1:12">
      <c r="A7805" s="98" t="s">
        <v>126</v>
      </c>
      <c r="B7805" s="98">
        <f t="shared" ref="B7805:B7868" si="667">INT(D7805/12)</f>
        <v>11</v>
      </c>
      <c r="C7805" s="98">
        <f t="shared" ref="C7805:C7868" si="668">D7805-B7805*12</f>
        <v>0</v>
      </c>
      <c r="D7805" s="98">
        <f>D7803</f>
        <v>132</v>
      </c>
      <c r="E7805" s="98">
        <f t="shared" si="664"/>
        <v>71</v>
      </c>
      <c r="F7805" s="397">
        <f>F7803+(E7805-E7803)*(F7806-F7803)/(E7806-E7803)</f>
        <v>4.3327333333333335</v>
      </c>
      <c r="G7805" s="98">
        <v>15</v>
      </c>
      <c r="H7805" s="491">
        <f>H7803+(E7805-E7803)*(H7806-H7803)/(E7806-E7803)</f>
        <v>0.39490599999999998</v>
      </c>
      <c r="I7805" s="492">
        <f>I7803+(E7805-E7803)*(I7806-I7803)/(E7806-E7803)</f>
        <v>10.933333333333334</v>
      </c>
      <c r="J7805" s="397">
        <f>J7803+(E7805-E7803)*(J7806-J7803)/(E7806-E7803)</f>
        <v>0.20583333333333334</v>
      </c>
      <c r="K7805" s="469">
        <f t="shared" si="665"/>
        <v>10.971556100270277</v>
      </c>
      <c r="L7805" s="469">
        <f t="shared" si="666"/>
        <v>3.8222766936943486E-2</v>
      </c>
    </row>
    <row r="7806" spans="1:12">
      <c r="A7806" s="480" t="s">
        <v>126</v>
      </c>
      <c r="B7806" s="480">
        <f t="shared" si="667"/>
        <v>11</v>
      </c>
      <c r="C7806" s="480">
        <f t="shared" si="668"/>
        <v>0</v>
      </c>
      <c r="D7806" s="480">
        <f>D7803</f>
        <v>132</v>
      </c>
      <c r="E7806" s="480">
        <f t="shared" si="664"/>
        <v>72</v>
      </c>
      <c r="F7806" s="484">
        <v>4.3453999999999997</v>
      </c>
      <c r="G7806" s="480">
        <v>15</v>
      </c>
      <c r="H7806" s="482">
        <v>0.39355699999999999</v>
      </c>
      <c r="I7806" s="483">
        <v>11</v>
      </c>
      <c r="J7806" s="484">
        <v>0.2019</v>
      </c>
      <c r="K7806" s="469">
        <f t="shared" si="665"/>
        <v>11.041348521306951</v>
      </c>
      <c r="L7806" s="469">
        <f t="shared" si="666"/>
        <v>4.1348521306950659E-2</v>
      </c>
    </row>
    <row r="7807" spans="1:12">
      <c r="A7807" s="98" t="s">
        <v>126</v>
      </c>
      <c r="B7807" s="98">
        <f t="shared" si="667"/>
        <v>11</v>
      </c>
      <c r="C7807" s="98">
        <f t="shared" si="668"/>
        <v>0</v>
      </c>
      <c r="D7807" s="98">
        <f>D7806</f>
        <v>132</v>
      </c>
      <c r="E7807" s="98">
        <f t="shared" si="664"/>
        <v>73</v>
      </c>
      <c r="F7807" s="397">
        <f>F7806+(E7807-E7806)*(F7809-F7806)/(E7809-E7806)</f>
        <v>4.3579999999999997</v>
      </c>
      <c r="G7807" s="98">
        <v>15</v>
      </c>
      <c r="H7807" s="491">
        <f>H7806+(E7807-E7806)*(H7809-H7806)/(E7809-E7806)</f>
        <v>0.39219466666666664</v>
      </c>
      <c r="I7807" s="492">
        <f>I7806+(E7807-E7806)*(I7809-I7806)/(E7809-E7806)</f>
        <v>11.1</v>
      </c>
      <c r="J7807" s="397">
        <f>J7806+(E7807-E7806)*(J7809-J7806)/(E7809-E7806)</f>
        <v>0.19793333333333332</v>
      </c>
      <c r="K7807" s="469">
        <f t="shared" si="665"/>
        <v>11.111828819701781</v>
      </c>
      <c r="L7807" s="469">
        <f t="shared" si="666"/>
        <v>1.1828819701781512E-2</v>
      </c>
    </row>
    <row r="7808" spans="1:12">
      <c r="A7808" s="98" t="s">
        <v>126</v>
      </c>
      <c r="B7808" s="98">
        <f t="shared" si="667"/>
        <v>11</v>
      </c>
      <c r="C7808" s="98">
        <f t="shared" si="668"/>
        <v>0</v>
      </c>
      <c r="D7808" s="98">
        <f>D7806</f>
        <v>132</v>
      </c>
      <c r="E7808" s="98">
        <f t="shared" si="664"/>
        <v>74</v>
      </c>
      <c r="F7808" s="397">
        <f>F7806+(E7808-E7806)*(F7809-F7806)/(E7809-E7806)</f>
        <v>4.3706000000000005</v>
      </c>
      <c r="G7808" s="98">
        <v>15</v>
      </c>
      <c r="H7808" s="491">
        <f>H7806+(E7808-E7806)*(H7809-H7806)/(E7809-E7806)</f>
        <v>0.39083233333333334</v>
      </c>
      <c r="I7808" s="492">
        <f>I7806+(E7808-E7806)*(I7809-I7806)/(E7809-E7806)</f>
        <v>11.200000000000001</v>
      </c>
      <c r="J7808" s="397">
        <f>J7806+(E7808-E7806)*(J7809-J7806)/(E7809-E7806)</f>
        <v>0.19396666666666668</v>
      </c>
      <c r="K7808" s="469">
        <f t="shared" si="665"/>
        <v>11.182800467719748</v>
      </c>
      <c r="L7808" s="469">
        <f t="shared" si="666"/>
        <v>-1.7199532280253393E-2</v>
      </c>
    </row>
    <row r="7809" spans="1:12">
      <c r="A7809" s="480" t="s">
        <v>126</v>
      </c>
      <c r="B7809" s="480">
        <f t="shared" si="667"/>
        <v>11</v>
      </c>
      <c r="C7809" s="480">
        <f t="shared" si="668"/>
        <v>0</v>
      </c>
      <c r="D7809" s="480">
        <f>D7806</f>
        <v>132</v>
      </c>
      <c r="E7809" s="480">
        <f t="shared" si="664"/>
        <v>75</v>
      </c>
      <c r="F7809" s="484">
        <v>4.3832000000000004</v>
      </c>
      <c r="G7809" s="480">
        <v>15</v>
      </c>
      <c r="H7809" s="482">
        <v>0.38946999999999998</v>
      </c>
      <c r="I7809" s="483">
        <v>11.3</v>
      </c>
      <c r="J7809" s="484">
        <v>0.19</v>
      </c>
      <c r="K7809" s="469">
        <f t="shared" si="665"/>
        <v>11.254268621459934</v>
      </c>
      <c r="L7809" s="469">
        <f t="shared" si="666"/>
        <v>-4.5731378540066814E-2</v>
      </c>
    </row>
    <row r="7810" spans="1:12">
      <c r="A7810" s="98" t="s">
        <v>126</v>
      </c>
      <c r="B7810" s="98">
        <f t="shared" si="667"/>
        <v>11</v>
      </c>
      <c r="C7810" s="98">
        <f t="shared" si="668"/>
        <v>0</v>
      </c>
      <c r="D7810" s="98">
        <f>D7809</f>
        <v>132</v>
      </c>
      <c r="E7810" s="98">
        <f t="shared" si="664"/>
        <v>76</v>
      </c>
      <c r="F7810" s="397">
        <f>F7809+(E7810-E7809)*(F7812-F7809)/(E7812-E7809)</f>
        <v>4.3956666666666671</v>
      </c>
      <c r="G7810" s="98">
        <v>15</v>
      </c>
      <c r="H7810" s="491">
        <f>H7809+(E7810-E7809)*(H7812-H7809)/(E7812-E7809)</f>
        <v>0.38809333333333335</v>
      </c>
      <c r="I7810" s="492">
        <f>I7809+(E7810-E7809)*(I7812-I7809)/(E7812-E7809)</f>
        <v>11.366666666666667</v>
      </c>
      <c r="J7810" s="397">
        <f>J7809+(E7810-E7809)*(J7812-J7809)/(E7812-E7809)</f>
        <v>0.18603333333333333</v>
      </c>
      <c r="K7810" s="469">
        <f t="shared" si="665"/>
        <v>11.32631325797918</v>
      </c>
      <c r="L7810" s="469">
        <f t="shared" si="666"/>
        <v>-4.0353408687487047E-2</v>
      </c>
    </row>
    <row r="7811" spans="1:12">
      <c r="A7811" s="98" t="s">
        <v>126</v>
      </c>
      <c r="B7811" s="98">
        <f t="shared" si="667"/>
        <v>11</v>
      </c>
      <c r="C7811" s="98">
        <f t="shared" si="668"/>
        <v>0</v>
      </c>
      <c r="D7811" s="98">
        <f>D7809</f>
        <v>132</v>
      </c>
      <c r="E7811" s="98">
        <f t="shared" si="664"/>
        <v>77</v>
      </c>
      <c r="F7811" s="397">
        <f>F7809+(E7811-E7809)*(F7812-F7809)/(E7812-E7809)</f>
        <v>4.4081333333333337</v>
      </c>
      <c r="G7811" s="98">
        <v>15</v>
      </c>
      <c r="H7811" s="491">
        <f>H7809+(E7811-E7809)*(H7812-H7809)/(E7812-E7809)</f>
        <v>0.38671666666666665</v>
      </c>
      <c r="I7811" s="492">
        <f>I7809+(E7811-E7809)*(I7812-I7809)/(E7812-E7809)</f>
        <v>11.433333333333334</v>
      </c>
      <c r="J7811" s="397">
        <f>J7809+(E7811-E7809)*(J7812-J7809)/(E7812-E7809)</f>
        <v>0.18206666666666668</v>
      </c>
      <c r="K7811" s="469">
        <f t="shared" si="665"/>
        <v>11.398870835667802</v>
      </c>
      <c r="L7811" s="469">
        <f t="shared" si="666"/>
        <v>-3.4462497665531444E-2</v>
      </c>
    </row>
    <row r="7812" spans="1:12">
      <c r="A7812" s="480" t="s">
        <v>126</v>
      </c>
      <c r="B7812" s="480">
        <f t="shared" si="667"/>
        <v>11</v>
      </c>
      <c r="C7812" s="480">
        <f t="shared" si="668"/>
        <v>0</v>
      </c>
      <c r="D7812" s="480">
        <f>D7809</f>
        <v>132</v>
      </c>
      <c r="E7812" s="480">
        <f t="shared" ref="E7812:E7866" si="669">E7811+1</f>
        <v>78</v>
      </c>
      <c r="F7812" s="484">
        <v>4.4206000000000003</v>
      </c>
      <c r="G7812" s="480">
        <v>15</v>
      </c>
      <c r="H7812" s="482">
        <v>0.38534000000000002</v>
      </c>
      <c r="I7812" s="483">
        <v>11.5</v>
      </c>
      <c r="J7812" s="484">
        <v>0.17810000000000001</v>
      </c>
      <c r="K7812" s="469">
        <f t="shared" si="665"/>
        <v>11.471946852130586</v>
      </c>
      <c r="L7812" s="469">
        <f t="shared" si="666"/>
        <v>-2.8053147869414374E-2</v>
      </c>
    </row>
    <row r="7813" spans="1:12">
      <c r="A7813" s="98" t="s">
        <v>126</v>
      </c>
      <c r="B7813" s="98">
        <f t="shared" si="667"/>
        <v>11</v>
      </c>
      <c r="C7813" s="98">
        <f t="shared" si="668"/>
        <v>0</v>
      </c>
      <c r="D7813" s="98">
        <f>D7812</f>
        <v>132</v>
      </c>
      <c r="E7813" s="98">
        <f t="shared" si="669"/>
        <v>79</v>
      </c>
      <c r="F7813" s="397">
        <f>F7812+(E7813-E7812)*(F7815-F7812)/(E7815-E7812)</f>
        <v>4.4329666666666672</v>
      </c>
      <c r="G7813" s="98">
        <v>15</v>
      </c>
      <c r="H7813" s="491">
        <f>H7812+(E7813-E7812)*(H7815-H7812)/(E7815-E7812)</f>
        <v>0.38394866666666666</v>
      </c>
      <c r="I7813" s="492">
        <f>I7812+(E7813-E7812)*(I7815-I7812)/(E7815-E7812)</f>
        <v>11.566666666666666</v>
      </c>
      <c r="J7813" s="397">
        <f>J7812+(E7813-E7812)*(J7815-J7812)/(E7815-E7812)</f>
        <v>0.17413333333333333</v>
      </c>
      <c r="K7813" s="469">
        <f t="shared" si="665"/>
        <v>11.545727467039866</v>
      </c>
      <c r="L7813" s="469">
        <f t="shared" si="666"/>
        <v>-2.0939199626800686E-2</v>
      </c>
    </row>
    <row r="7814" spans="1:12">
      <c r="A7814" s="98" t="s">
        <v>126</v>
      </c>
      <c r="B7814" s="98">
        <f t="shared" si="667"/>
        <v>11</v>
      </c>
      <c r="C7814" s="98">
        <f t="shared" si="668"/>
        <v>0</v>
      </c>
      <c r="D7814" s="98">
        <f>D7812</f>
        <v>132</v>
      </c>
      <c r="E7814" s="98">
        <f t="shared" si="669"/>
        <v>80</v>
      </c>
      <c r="F7814" s="397">
        <f>F7812+(E7814-E7812)*(F7815-F7812)/(E7815-E7812)</f>
        <v>4.4453333333333331</v>
      </c>
      <c r="G7814" s="98">
        <v>15</v>
      </c>
      <c r="H7814" s="491">
        <f>H7812+(E7814-E7812)*(H7815-H7812)/(E7815-E7812)</f>
        <v>0.38255733333333336</v>
      </c>
      <c r="I7814" s="492">
        <f>I7812+(E7814-E7812)*(I7815-I7812)/(E7815-E7812)</f>
        <v>11.633333333333333</v>
      </c>
      <c r="J7814" s="397">
        <f>J7812+(E7814-E7812)*(J7815-J7812)/(E7815-E7812)</f>
        <v>0.17016666666666666</v>
      </c>
      <c r="K7814" s="469">
        <f t="shared" si="665"/>
        <v>11.620044751462089</v>
      </c>
      <c r="L7814" s="469">
        <f t="shared" si="666"/>
        <v>-1.3288581871243821E-2</v>
      </c>
    </row>
    <row r="7815" spans="1:12">
      <c r="A7815" s="480" t="s">
        <v>126</v>
      </c>
      <c r="B7815" s="480">
        <f t="shared" si="667"/>
        <v>11</v>
      </c>
      <c r="C7815" s="480">
        <f t="shared" si="668"/>
        <v>0</v>
      </c>
      <c r="D7815" s="480">
        <f>D7812</f>
        <v>132</v>
      </c>
      <c r="E7815" s="480">
        <f t="shared" si="669"/>
        <v>81</v>
      </c>
      <c r="F7815" s="484">
        <v>4.4577</v>
      </c>
      <c r="G7815" s="480">
        <v>15</v>
      </c>
      <c r="H7815" s="482">
        <v>0.381166</v>
      </c>
      <c r="I7815" s="483">
        <v>11.7</v>
      </c>
      <c r="J7815" s="484">
        <v>0.16619999999999999</v>
      </c>
      <c r="K7815" s="469">
        <f t="shared" si="665"/>
        <v>11.6949045822555</v>
      </c>
      <c r="L7815" s="469">
        <f t="shared" si="666"/>
        <v>-5.0954177444992865E-3</v>
      </c>
    </row>
    <row r="7816" spans="1:12">
      <c r="A7816" s="98" t="s">
        <v>126</v>
      </c>
      <c r="B7816" s="98">
        <f t="shared" si="667"/>
        <v>11</v>
      </c>
      <c r="C7816" s="98">
        <f t="shared" si="668"/>
        <v>0</v>
      </c>
      <c r="D7816" s="98">
        <f>D7815</f>
        <v>132</v>
      </c>
      <c r="E7816" s="98">
        <f t="shared" si="669"/>
        <v>82</v>
      </c>
      <c r="F7816" s="397">
        <f>F7815+(E7816-E7815)*(F7818-F7815)/(E7818-E7815)</f>
        <v>4.4699666666666671</v>
      </c>
      <c r="G7816" s="98">
        <v>15</v>
      </c>
      <c r="H7816" s="491">
        <f>H7815+(E7816-E7815)*(H7818-H7815)/(E7818-E7815)</f>
        <v>0.37975799999999998</v>
      </c>
      <c r="I7816" s="492">
        <f>I7815+(E7816-E7815)*(I7818-I7815)/(E7818-E7815)</f>
        <v>11.766666666666666</v>
      </c>
      <c r="J7816" s="397">
        <f>J7815+(E7816-E7815)*(J7818-J7815)/(E7818-E7815)</f>
        <v>0.16226666666666667</v>
      </c>
      <c r="K7816" s="469">
        <f t="shared" si="665"/>
        <v>11.770566167576897</v>
      </c>
      <c r="L7816" s="469">
        <f t="shared" si="666"/>
        <v>3.8995009102311684E-3</v>
      </c>
    </row>
    <row r="7817" spans="1:12">
      <c r="A7817" s="98" t="s">
        <v>126</v>
      </c>
      <c r="B7817" s="98">
        <f t="shared" si="667"/>
        <v>11</v>
      </c>
      <c r="C7817" s="98">
        <f t="shared" si="668"/>
        <v>0</v>
      </c>
      <c r="D7817" s="98">
        <f>D7815</f>
        <v>132</v>
      </c>
      <c r="E7817" s="98">
        <f t="shared" si="669"/>
        <v>83</v>
      </c>
      <c r="F7817" s="397">
        <f>F7815+(E7817-E7815)*(F7818-F7815)/(E7818-E7815)</f>
        <v>4.4822333333333333</v>
      </c>
      <c r="G7817" s="98">
        <v>15</v>
      </c>
      <c r="H7817" s="491">
        <f>H7815+(E7817-E7815)*(H7818-H7815)/(E7818-E7815)</f>
        <v>0.37835000000000002</v>
      </c>
      <c r="I7817" s="492">
        <f>I7815+(E7817-E7815)*(I7818-I7815)/(E7818-E7815)</f>
        <v>11.833333333333334</v>
      </c>
      <c r="J7817" s="397">
        <f>J7815+(E7817-E7815)*(J7818-J7815)/(E7818-E7815)</f>
        <v>0.15833333333333333</v>
      </c>
      <c r="K7817" s="469">
        <f t="shared" si="665"/>
        <v>11.846790890269151</v>
      </c>
      <c r="L7817" s="469">
        <f t="shared" si="666"/>
        <v>1.3457556935817294E-2</v>
      </c>
    </row>
    <row r="7818" spans="1:12">
      <c r="A7818" s="480" t="s">
        <v>126</v>
      </c>
      <c r="B7818" s="480">
        <f t="shared" si="667"/>
        <v>11</v>
      </c>
      <c r="C7818" s="480">
        <f t="shared" si="668"/>
        <v>0</v>
      </c>
      <c r="D7818" s="480">
        <f>D7815</f>
        <v>132</v>
      </c>
      <c r="E7818" s="480">
        <f t="shared" si="669"/>
        <v>84</v>
      </c>
      <c r="F7818" s="484">
        <v>4.4945000000000004</v>
      </c>
      <c r="G7818" s="480">
        <v>15</v>
      </c>
      <c r="H7818" s="482">
        <v>0.376942</v>
      </c>
      <c r="I7818" s="483">
        <v>11.9</v>
      </c>
      <c r="J7818" s="484">
        <v>0.15440000000000001</v>
      </c>
      <c r="K7818" s="469">
        <f t="shared" si="665"/>
        <v>11.923585060831641</v>
      </c>
      <c r="L7818" s="469">
        <f t="shared" si="666"/>
        <v>2.3585060831640803E-2</v>
      </c>
    </row>
    <row r="7819" spans="1:12">
      <c r="A7819" s="98" t="s">
        <v>126</v>
      </c>
      <c r="B7819" s="98">
        <f t="shared" si="667"/>
        <v>11</v>
      </c>
      <c r="C7819" s="98">
        <f t="shared" si="668"/>
        <v>0</v>
      </c>
      <c r="D7819" s="98">
        <f>D7818</f>
        <v>132</v>
      </c>
      <c r="E7819" s="98">
        <f t="shared" si="669"/>
        <v>85</v>
      </c>
      <c r="F7819" s="397">
        <f>F7818+(E7819-E7818)*(F7821-F7818)/(E7821-E7818)</f>
        <v>4.5066666666666668</v>
      </c>
      <c r="G7819" s="98">
        <v>15</v>
      </c>
      <c r="H7819" s="491">
        <f>H7818+(E7819-E7818)*(H7821-H7818)/(E7821-E7818)</f>
        <v>0.37551733333333331</v>
      </c>
      <c r="I7819" s="492">
        <f>I7818+(E7819-E7818)*(I7821-I7818)/(E7821-E7818)</f>
        <v>12</v>
      </c>
      <c r="J7819" s="397">
        <f>J7818+(E7819-E7818)*(J7821-J7818)/(E7821-E7818)</f>
        <v>0.15043333333333334</v>
      </c>
      <c r="K7819" s="469">
        <f t="shared" ref="K7819:K7882" si="670">F7819/H7819</f>
        <v>12.001221426085969</v>
      </c>
      <c r="L7819" s="469">
        <f t="shared" ref="L7819:L7882" si="671">K7819-I7819</f>
        <v>1.2214260859693127E-3</v>
      </c>
    </row>
    <row r="7820" spans="1:12">
      <c r="A7820" s="98" t="s">
        <v>126</v>
      </c>
      <c r="B7820" s="98">
        <f t="shared" si="667"/>
        <v>11</v>
      </c>
      <c r="C7820" s="98">
        <f t="shared" si="668"/>
        <v>0</v>
      </c>
      <c r="D7820" s="98">
        <f>D7818</f>
        <v>132</v>
      </c>
      <c r="E7820" s="98">
        <f t="shared" si="669"/>
        <v>86</v>
      </c>
      <c r="F7820" s="397">
        <f>F7818+(E7820-E7818)*(F7821-F7818)/(E7821-E7818)</f>
        <v>4.5188333333333333</v>
      </c>
      <c r="G7820" s="98">
        <v>15</v>
      </c>
      <c r="H7820" s="491">
        <f>H7818+(E7820-E7818)*(H7821-H7818)/(E7821-E7818)</f>
        <v>0.37409266666666668</v>
      </c>
      <c r="I7820" s="492">
        <f>I7818+(E7820-E7818)*(I7821-I7818)/(E7821-E7818)</f>
        <v>12.1</v>
      </c>
      <c r="J7820" s="397">
        <f>J7818+(E7820-E7818)*(J7821-J7818)/(E7821-E7818)</f>
        <v>0.14646666666666666</v>
      </c>
      <c r="K7820" s="469">
        <f t="shared" si="670"/>
        <v>12.079449120449656</v>
      </c>
      <c r="L7820" s="469">
        <f t="shared" si="671"/>
        <v>-2.0550879550343737E-2</v>
      </c>
    </row>
    <row r="7821" spans="1:12">
      <c r="A7821" s="480" t="s">
        <v>126</v>
      </c>
      <c r="B7821" s="480">
        <f t="shared" si="667"/>
        <v>11</v>
      </c>
      <c r="C7821" s="480">
        <f t="shared" si="668"/>
        <v>0</v>
      </c>
      <c r="D7821" s="480">
        <f>D7818</f>
        <v>132</v>
      </c>
      <c r="E7821" s="480">
        <f t="shared" si="669"/>
        <v>87</v>
      </c>
      <c r="F7821" s="484">
        <v>4.5309999999999997</v>
      </c>
      <c r="G7821" s="480">
        <v>15</v>
      </c>
      <c r="H7821" s="482">
        <v>0.372668</v>
      </c>
      <c r="I7821" s="483">
        <v>12.2</v>
      </c>
      <c r="J7821" s="484">
        <v>0.14249999999999999</v>
      </c>
      <c r="K7821" s="469">
        <f t="shared" si="670"/>
        <v>12.158274925671106</v>
      </c>
      <c r="L7821" s="469">
        <f t="shared" si="671"/>
        <v>-4.1725074328892831E-2</v>
      </c>
    </row>
    <row r="7822" spans="1:12">
      <c r="A7822" s="98" t="s">
        <v>126</v>
      </c>
      <c r="B7822" s="98">
        <f t="shared" si="667"/>
        <v>11</v>
      </c>
      <c r="C7822" s="98">
        <f t="shared" si="668"/>
        <v>0</v>
      </c>
      <c r="D7822" s="98">
        <f>D7821</f>
        <v>132</v>
      </c>
      <c r="E7822" s="98">
        <f t="shared" si="669"/>
        <v>88</v>
      </c>
      <c r="F7822" s="397">
        <f>F7821+(E7822-E7821)*(F7824-F7821)/(E7824-E7821)</f>
        <v>4.5430666666666664</v>
      </c>
      <c r="G7822" s="98">
        <v>15</v>
      </c>
      <c r="H7822" s="491">
        <f>H7821+(E7822-E7821)*(H7824-H7821)/(E7824-E7821)</f>
        <v>0.37122500000000003</v>
      </c>
      <c r="I7822" s="492">
        <f>I7821+(E7822-E7821)*(I7824-I7821)/(E7824-E7821)</f>
        <v>12.266666666666666</v>
      </c>
      <c r="J7822" s="397">
        <f>J7821+(E7822-E7821)*(J7824-J7821)/(E7824-E7821)</f>
        <v>0.13853333333333331</v>
      </c>
      <c r="K7822" s="469">
        <f t="shared" si="670"/>
        <v>12.238040721036207</v>
      </c>
      <c r="L7822" s="469">
        <f t="shared" si="671"/>
        <v>-2.8625945630459171E-2</v>
      </c>
    </row>
    <row r="7823" spans="1:12">
      <c r="A7823" s="98" t="s">
        <v>126</v>
      </c>
      <c r="B7823" s="98">
        <f t="shared" si="667"/>
        <v>11</v>
      </c>
      <c r="C7823" s="98">
        <f t="shared" si="668"/>
        <v>0</v>
      </c>
      <c r="D7823" s="98">
        <f>D7821</f>
        <v>132</v>
      </c>
      <c r="E7823" s="98">
        <f t="shared" si="669"/>
        <v>89</v>
      </c>
      <c r="F7823" s="397">
        <f>F7821+(E7823-E7821)*(F7824-F7821)/(E7824-E7821)</f>
        <v>4.555133333333333</v>
      </c>
      <c r="G7823" s="98">
        <v>15</v>
      </c>
      <c r="H7823" s="491">
        <f>H7821+(E7823-E7821)*(H7824-H7821)/(E7824-E7821)</f>
        <v>0.369782</v>
      </c>
      <c r="I7823" s="492">
        <f>I7821+(E7823-E7821)*(I7824-I7821)/(E7824-E7821)</f>
        <v>12.333333333333334</v>
      </c>
      <c r="J7823" s="397">
        <f>J7821+(E7823-E7821)*(J7824-J7821)/(E7824-E7821)</f>
        <v>0.13456666666666667</v>
      </c>
      <c r="K7823" s="469">
        <f t="shared" si="670"/>
        <v>12.318429056398994</v>
      </c>
      <c r="L7823" s="469">
        <f t="shared" si="671"/>
        <v>-1.4904276934339933E-2</v>
      </c>
    </row>
    <row r="7824" spans="1:12">
      <c r="A7824" s="480" t="s">
        <v>126</v>
      </c>
      <c r="B7824" s="480">
        <f t="shared" si="667"/>
        <v>11</v>
      </c>
      <c r="C7824" s="480">
        <f t="shared" si="668"/>
        <v>0</v>
      </c>
      <c r="D7824" s="480">
        <f>D7821</f>
        <v>132</v>
      </c>
      <c r="E7824" s="480">
        <f t="shared" si="669"/>
        <v>90</v>
      </c>
      <c r="F7824" s="484">
        <v>4.5671999999999997</v>
      </c>
      <c r="G7824" s="480">
        <v>15</v>
      </c>
      <c r="H7824" s="482">
        <v>0.36833900000000003</v>
      </c>
      <c r="I7824" s="483">
        <v>12.4</v>
      </c>
      <c r="J7824" s="484">
        <v>0.13059999999999999</v>
      </c>
      <c r="K7824" s="469">
        <f t="shared" si="670"/>
        <v>12.399447248322875</v>
      </c>
      <c r="L7824" s="469">
        <f t="shared" si="671"/>
        <v>-5.5275167712487416E-4</v>
      </c>
    </row>
    <row r="7825" spans="1:12">
      <c r="A7825" s="98" t="s">
        <v>126</v>
      </c>
      <c r="B7825" s="98">
        <f t="shared" si="667"/>
        <v>11</v>
      </c>
      <c r="C7825" s="98">
        <f t="shared" si="668"/>
        <v>0</v>
      </c>
      <c r="D7825" s="98">
        <f>D7824</f>
        <v>132</v>
      </c>
      <c r="E7825" s="98">
        <f t="shared" si="669"/>
        <v>91</v>
      </c>
      <c r="F7825" s="397">
        <f>F7824+(E7825-E7824)*(F7827-F7824)/(E7827-E7824)</f>
        <v>4.5791666666666666</v>
      </c>
      <c r="G7825" s="98">
        <v>15</v>
      </c>
      <c r="H7825" s="491">
        <f>H7824+(E7825-E7824)*(H7827-H7824)/(E7827-E7824)</f>
        <v>0.36687666666666668</v>
      </c>
      <c r="I7825" s="492">
        <f>I7824+(E7825-E7824)*(I7827-I7824)/(E7827-E7824)</f>
        <v>12.466666666666667</v>
      </c>
      <c r="J7825" s="397">
        <f>J7824+(E7825-E7824)*(J7827-J7824)/(E7827-E7824)</f>
        <v>0.12663333333333332</v>
      </c>
      <c r="K7825" s="469">
        <f t="shared" si="670"/>
        <v>12.481487875126064</v>
      </c>
      <c r="L7825" s="469">
        <f t="shared" si="671"/>
        <v>1.4821208459396829E-2</v>
      </c>
    </row>
    <row r="7826" spans="1:12">
      <c r="A7826" s="98" t="s">
        <v>126</v>
      </c>
      <c r="B7826" s="98">
        <f t="shared" si="667"/>
        <v>11</v>
      </c>
      <c r="C7826" s="98">
        <f t="shared" si="668"/>
        <v>0</v>
      </c>
      <c r="D7826" s="98">
        <f>D7824</f>
        <v>132</v>
      </c>
      <c r="E7826" s="98">
        <f t="shared" si="669"/>
        <v>92</v>
      </c>
      <c r="F7826" s="397">
        <f>F7824+(E7826-E7824)*(F7827-F7824)/(E7827-E7824)</f>
        <v>4.5911333333333335</v>
      </c>
      <c r="G7826" s="98">
        <v>15</v>
      </c>
      <c r="H7826" s="491">
        <f>H7824+(E7826-E7824)*(H7827-H7824)/(E7827-E7824)</f>
        <v>0.36541433333333334</v>
      </c>
      <c r="I7826" s="492">
        <f>I7824+(E7826-E7824)*(I7827-I7824)/(E7827-E7824)</f>
        <v>12.533333333333333</v>
      </c>
      <c r="J7826" s="397">
        <f>J7824+(E7826-E7824)*(J7827-J7824)/(E7827-E7824)</f>
        <v>0.12266666666666666</v>
      </c>
      <c r="K7826" s="469">
        <f t="shared" si="670"/>
        <v>12.56418513048658</v>
      </c>
      <c r="L7826" s="469">
        <f t="shared" si="671"/>
        <v>3.0851797153246707E-2</v>
      </c>
    </row>
    <row r="7827" spans="1:12">
      <c r="A7827" s="480" t="s">
        <v>126</v>
      </c>
      <c r="B7827" s="480">
        <f t="shared" si="667"/>
        <v>11</v>
      </c>
      <c r="C7827" s="480">
        <f t="shared" si="668"/>
        <v>0</v>
      </c>
      <c r="D7827" s="480">
        <f>D7824</f>
        <v>132</v>
      </c>
      <c r="E7827" s="480">
        <f t="shared" si="669"/>
        <v>93</v>
      </c>
      <c r="F7827" s="484">
        <v>4.6031000000000004</v>
      </c>
      <c r="G7827" s="480">
        <v>15</v>
      </c>
      <c r="H7827" s="482">
        <v>0.363952</v>
      </c>
      <c r="I7827" s="483">
        <v>12.6</v>
      </c>
      <c r="J7827" s="484">
        <v>0.1187</v>
      </c>
      <c r="K7827" s="469">
        <f t="shared" si="670"/>
        <v>12.647546929265399</v>
      </c>
      <c r="L7827" s="469">
        <f t="shared" si="671"/>
        <v>4.7546929265399385E-2</v>
      </c>
    </row>
    <row r="7828" spans="1:12">
      <c r="A7828" s="98" t="s">
        <v>126</v>
      </c>
      <c r="B7828" s="98">
        <f t="shared" si="667"/>
        <v>11</v>
      </c>
      <c r="C7828" s="98">
        <f t="shared" si="668"/>
        <v>0</v>
      </c>
      <c r="D7828" s="98">
        <f>D7827</f>
        <v>132</v>
      </c>
      <c r="E7828" s="98">
        <f t="shared" si="669"/>
        <v>94</v>
      </c>
      <c r="F7828" s="397">
        <f>F7827+(E7828-E7827)*(F7830-F7827)/(E7830-E7827)</f>
        <v>4.6150000000000002</v>
      </c>
      <c r="G7828" s="98">
        <v>15</v>
      </c>
      <c r="H7828" s="491">
        <f>H7827+(E7828-E7827)*(H7830-H7827)/(E7830-E7827)</f>
        <v>0.36246933333333331</v>
      </c>
      <c r="I7828" s="492">
        <f>I7827+(E7828-E7827)*(I7830-I7827)/(E7830-E7827)</f>
        <v>12.7</v>
      </c>
      <c r="J7828" s="397">
        <f>J7827+(E7828-E7827)*(J7830-J7827)/(E7830-E7827)</f>
        <v>0.11476666666666667</v>
      </c>
      <c r="K7828" s="469">
        <f t="shared" si="670"/>
        <v>12.732111590129925</v>
      </c>
      <c r="L7828" s="469">
        <f t="shared" si="671"/>
        <v>3.2111590129925816E-2</v>
      </c>
    </row>
    <row r="7829" spans="1:12">
      <c r="A7829" s="98" t="s">
        <v>126</v>
      </c>
      <c r="B7829" s="98">
        <f t="shared" si="667"/>
        <v>11</v>
      </c>
      <c r="C7829" s="98">
        <f t="shared" si="668"/>
        <v>0</v>
      </c>
      <c r="D7829" s="98">
        <f>D7827</f>
        <v>132</v>
      </c>
      <c r="E7829" s="98">
        <f t="shared" si="669"/>
        <v>95</v>
      </c>
      <c r="F7829" s="397">
        <f>F7827+(E7829-E7827)*(F7830-F7827)/(E7830-E7827)</f>
        <v>4.6269</v>
      </c>
      <c r="G7829" s="98">
        <v>15</v>
      </c>
      <c r="H7829" s="491">
        <f>H7827+(E7829-E7827)*(H7830-H7827)/(E7830-E7827)</f>
        <v>0.36098666666666668</v>
      </c>
      <c r="I7829" s="492">
        <f>I7827+(E7829-E7827)*(I7830-I7827)/(E7830-E7827)</f>
        <v>12.8</v>
      </c>
      <c r="J7829" s="397">
        <f>J7827+(E7829-E7827)*(J7830-J7827)/(E7830-E7827)</f>
        <v>0.11083333333333333</v>
      </c>
      <c r="K7829" s="469">
        <f t="shared" si="670"/>
        <v>12.817370909359532</v>
      </c>
      <c r="L7829" s="469">
        <f t="shared" si="671"/>
        <v>1.7370909359531339E-2</v>
      </c>
    </row>
    <row r="7830" spans="1:12">
      <c r="A7830" s="480" t="s">
        <v>126</v>
      </c>
      <c r="B7830" s="480">
        <f t="shared" si="667"/>
        <v>11</v>
      </c>
      <c r="C7830" s="480">
        <f t="shared" si="668"/>
        <v>0</v>
      </c>
      <c r="D7830" s="480">
        <f>D7827</f>
        <v>132</v>
      </c>
      <c r="E7830" s="480">
        <f t="shared" si="669"/>
        <v>96</v>
      </c>
      <c r="F7830" s="484">
        <v>4.6387999999999998</v>
      </c>
      <c r="G7830" s="480">
        <v>15</v>
      </c>
      <c r="H7830" s="482">
        <v>0.35950399999999999</v>
      </c>
      <c r="I7830" s="483">
        <v>12.9</v>
      </c>
      <c r="J7830" s="484">
        <v>0.1069</v>
      </c>
      <c r="K7830" s="469">
        <f t="shared" si="670"/>
        <v>12.903333481685879</v>
      </c>
      <c r="L7830" s="469">
        <f t="shared" si="671"/>
        <v>3.3334816858783256E-3</v>
      </c>
    </row>
    <row r="7831" spans="1:12">
      <c r="A7831" s="98" t="s">
        <v>126</v>
      </c>
      <c r="B7831" s="98">
        <f t="shared" si="667"/>
        <v>11</v>
      </c>
      <c r="C7831" s="98">
        <f t="shared" si="668"/>
        <v>0</v>
      </c>
      <c r="D7831" s="98">
        <f>D7830</f>
        <v>132</v>
      </c>
      <c r="E7831" s="98">
        <f t="shared" si="669"/>
        <v>97</v>
      </c>
      <c r="F7831" s="397">
        <f>F7830+(E7831-E7830)*(F7833-F7830)/(E7833-E7830)</f>
        <v>4.6505999999999998</v>
      </c>
      <c r="G7831" s="98">
        <v>15</v>
      </c>
      <c r="H7831" s="491">
        <f>H7830+(E7831-E7830)*(H7833-H7830)/(E7833-E7830)</f>
        <v>0.35800033333333331</v>
      </c>
      <c r="I7831" s="492">
        <f>I7830+(E7831-E7830)*(I7833-I7830)/(E7833-E7830)</f>
        <v>13</v>
      </c>
      <c r="J7831" s="397">
        <f>J7830+(E7831-E7830)*(J7833-J7830)/(E7833-E7830)</f>
        <v>0.10293333333333334</v>
      </c>
      <c r="K7831" s="469">
        <f t="shared" si="670"/>
        <v>12.990490697867134</v>
      </c>
      <c r="L7831" s="469">
        <f t="shared" si="671"/>
        <v>-9.5093021328658267E-3</v>
      </c>
    </row>
    <row r="7832" spans="1:12">
      <c r="A7832" s="98" t="s">
        <v>126</v>
      </c>
      <c r="B7832" s="98">
        <f t="shared" si="667"/>
        <v>11</v>
      </c>
      <c r="C7832" s="98">
        <f t="shared" si="668"/>
        <v>0</v>
      </c>
      <c r="D7832" s="98">
        <f>D7830</f>
        <v>132</v>
      </c>
      <c r="E7832" s="98">
        <f t="shared" si="669"/>
        <v>98</v>
      </c>
      <c r="F7832" s="397">
        <f>F7830+(E7832-E7830)*(F7833-F7830)/(E7833-E7830)</f>
        <v>4.6623999999999999</v>
      </c>
      <c r="G7832" s="98">
        <v>15</v>
      </c>
      <c r="H7832" s="491">
        <f>H7830+(E7832-E7830)*(H7833-H7830)/(E7833-E7830)</f>
        <v>0.35649666666666668</v>
      </c>
      <c r="I7832" s="492">
        <f>I7830+(E7832-E7830)*(I7833-I7830)/(E7833-E7830)</f>
        <v>13.1</v>
      </c>
      <c r="J7832" s="397">
        <f>J7830+(E7832-E7830)*(J7833-J7830)/(E7833-E7830)</f>
        <v>9.8966666666666661E-2</v>
      </c>
      <c r="K7832" s="469">
        <f t="shared" si="670"/>
        <v>13.0783831545877</v>
      </c>
      <c r="L7832" s="469">
        <f t="shared" si="671"/>
        <v>-2.1616845412300023E-2</v>
      </c>
    </row>
    <row r="7833" spans="1:12">
      <c r="A7833" s="480" t="s">
        <v>126</v>
      </c>
      <c r="B7833" s="480">
        <f t="shared" si="667"/>
        <v>11</v>
      </c>
      <c r="C7833" s="480">
        <f t="shared" si="668"/>
        <v>0</v>
      </c>
      <c r="D7833" s="480">
        <f>D7830</f>
        <v>132</v>
      </c>
      <c r="E7833" s="480">
        <f t="shared" si="669"/>
        <v>99</v>
      </c>
      <c r="F7833" s="484">
        <v>4.6741999999999999</v>
      </c>
      <c r="G7833" s="480">
        <v>15</v>
      </c>
      <c r="H7833" s="482">
        <v>0.354993</v>
      </c>
      <c r="I7833" s="483">
        <v>13.2</v>
      </c>
      <c r="J7833" s="484">
        <v>9.5000000000000001E-2</v>
      </c>
      <c r="K7833" s="469">
        <f t="shared" si="670"/>
        <v>13.167020194764403</v>
      </c>
      <c r="L7833" s="469">
        <f t="shared" si="671"/>
        <v>-3.2979805235596515E-2</v>
      </c>
    </row>
    <row r="7834" spans="1:12">
      <c r="A7834" s="98" t="s">
        <v>126</v>
      </c>
      <c r="B7834" s="98">
        <f t="shared" si="667"/>
        <v>11</v>
      </c>
      <c r="C7834" s="98">
        <f t="shared" si="668"/>
        <v>0</v>
      </c>
      <c r="D7834" s="98">
        <f>D7833</f>
        <v>132</v>
      </c>
      <c r="E7834" s="98">
        <f t="shared" si="669"/>
        <v>100</v>
      </c>
      <c r="F7834" s="397">
        <f>F7833+(E7834-E7833)*(F7836-F7833)/(E7836-E7833)</f>
        <v>4.6859000000000002</v>
      </c>
      <c r="G7834" s="98">
        <v>15</v>
      </c>
      <c r="H7834" s="491">
        <f>H7833+(E7834-E7833)*(H7836-H7833)/(E7836-E7833)</f>
        <v>0.35346633333333333</v>
      </c>
      <c r="I7834" s="492">
        <f>I7833+(E7834-E7833)*(I7836-I7833)/(E7836-E7833)</f>
        <v>13.266666666666666</v>
      </c>
      <c r="J7834" s="397">
        <f>J7833+(E7834-E7833)*(J7836-J7833)/(E7836-E7833)</f>
        <v>9.1033333333333327E-2</v>
      </c>
      <c r="K7834" s="469">
        <f t="shared" si="670"/>
        <v>13.256991000557338</v>
      </c>
      <c r="L7834" s="469">
        <f t="shared" si="671"/>
        <v>-9.6756661093273522E-3</v>
      </c>
    </row>
    <row r="7835" spans="1:12">
      <c r="A7835" s="98" t="s">
        <v>126</v>
      </c>
      <c r="B7835" s="98">
        <f t="shared" si="667"/>
        <v>11</v>
      </c>
      <c r="C7835" s="98">
        <f t="shared" si="668"/>
        <v>0</v>
      </c>
      <c r="D7835" s="98">
        <f>D7833</f>
        <v>132</v>
      </c>
      <c r="E7835" s="98">
        <f t="shared" si="669"/>
        <v>101</v>
      </c>
      <c r="F7835" s="397">
        <f>F7833+(E7835-E7833)*(F7836-F7833)/(E7836-E7833)</f>
        <v>4.6975999999999996</v>
      </c>
      <c r="G7835" s="98">
        <v>15</v>
      </c>
      <c r="H7835" s="491">
        <f>H7833+(E7835-E7833)*(H7836-H7833)/(E7836-E7833)</f>
        <v>0.35193966666666665</v>
      </c>
      <c r="I7835" s="492">
        <f>I7833+(E7835-E7833)*(I7836-I7833)/(E7836-E7833)</f>
        <v>13.333333333333334</v>
      </c>
      <c r="J7835" s="397">
        <f>J7833+(E7835-E7833)*(J7836-J7833)/(E7836-E7833)</f>
        <v>8.7066666666666667E-2</v>
      </c>
      <c r="K7835" s="469">
        <f t="shared" si="670"/>
        <v>13.347742368720395</v>
      </c>
      <c r="L7835" s="469">
        <f t="shared" si="671"/>
        <v>1.4409035387060953E-2</v>
      </c>
    </row>
    <row r="7836" spans="1:12">
      <c r="A7836" s="480" t="s">
        <v>126</v>
      </c>
      <c r="B7836" s="480">
        <f t="shared" si="667"/>
        <v>11</v>
      </c>
      <c r="C7836" s="480">
        <f t="shared" si="668"/>
        <v>0</v>
      </c>
      <c r="D7836" s="480">
        <f>D7833</f>
        <v>132</v>
      </c>
      <c r="E7836" s="480">
        <f t="shared" si="669"/>
        <v>102</v>
      </c>
      <c r="F7836" s="484">
        <v>4.7092999999999998</v>
      </c>
      <c r="G7836" s="480">
        <v>15</v>
      </c>
      <c r="H7836" s="482">
        <v>0.35041299999999997</v>
      </c>
      <c r="I7836" s="483">
        <v>13.4</v>
      </c>
      <c r="J7836" s="484">
        <v>8.3099999999999993E-2</v>
      </c>
      <c r="K7836" s="469">
        <f t="shared" si="670"/>
        <v>13.439284501431169</v>
      </c>
      <c r="L7836" s="469">
        <f t="shared" si="671"/>
        <v>3.9284501431168906E-2</v>
      </c>
    </row>
    <row r="7837" spans="1:12">
      <c r="A7837" s="98" t="s">
        <v>126</v>
      </c>
      <c r="B7837" s="98">
        <f t="shared" si="667"/>
        <v>11</v>
      </c>
      <c r="C7837" s="98">
        <f t="shared" si="668"/>
        <v>0</v>
      </c>
      <c r="D7837" s="98">
        <f>D7836</f>
        <v>132</v>
      </c>
      <c r="E7837" s="98">
        <f t="shared" si="669"/>
        <v>103</v>
      </c>
      <c r="F7837" s="397">
        <f>F7836+(E7837-E7836)*(F7839-F7836)/(E7839-E7836)</f>
        <v>4.7209000000000003</v>
      </c>
      <c r="G7837" s="98">
        <v>15</v>
      </c>
      <c r="H7837" s="491">
        <f>H7836+(E7837-E7836)*(H7839-H7836)/(E7839-E7836)</f>
        <v>0.34886266666666665</v>
      </c>
      <c r="I7837" s="492">
        <f>I7836+(E7837-E7836)*(I7839-I7836)/(E7839-E7836)</f>
        <v>13.5</v>
      </c>
      <c r="J7837" s="397">
        <f>J7836+(E7837-E7836)*(J7839-J7836)/(E7839-E7836)</f>
        <v>7.9133333333333333E-2</v>
      </c>
      <c r="K7837" s="469">
        <f t="shared" si="670"/>
        <v>13.532259112468328</v>
      </c>
      <c r="L7837" s="469">
        <f t="shared" si="671"/>
        <v>3.22591124683278E-2</v>
      </c>
    </row>
    <row r="7838" spans="1:12">
      <c r="A7838" s="98" t="s">
        <v>126</v>
      </c>
      <c r="B7838" s="98">
        <f t="shared" si="667"/>
        <v>11</v>
      </c>
      <c r="C7838" s="98">
        <f t="shared" si="668"/>
        <v>0</v>
      </c>
      <c r="D7838" s="98">
        <f>D7836</f>
        <v>132</v>
      </c>
      <c r="E7838" s="98">
        <f t="shared" si="669"/>
        <v>104</v>
      </c>
      <c r="F7838" s="397">
        <f>F7836+(E7838-E7836)*(F7839-F7836)/(E7839-E7836)</f>
        <v>4.7324999999999999</v>
      </c>
      <c r="G7838" s="98">
        <v>15</v>
      </c>
      <c r="H7838" s="491">
        <f>H7836+(E7838-E7836)*(H7839-H7836)/(E7839-E7836)</f>
        <v>0.34731233333333333</v>
      </c>
      <c r="I7838" s="492">
        <f>I7836+(E7838-E7836)*(I7839-I7836)/(E7839-E7836)</f>
        <v>13.6</v>
      </c>
      <c r="J7838" s="397">
        <f>J7836+(E7838-E7836)*(J7839-J7836)/(E7839-E7836)</f>
        <v>7.5166666666666659E-2</v>
      </c>
      <c r="K7838" s="469">
        <f t="shared" si="670"/>
        <v>13.626063763931985</v>
      </c>
      <c r="L7838" s="469">
        <f t="shared" si="671"/>
        <v>2.6063763931984951E-2</v>
      </c>
    </row>
    <row r="7839" spans="1:12">
      <c r="A7839" s="480" t="s">
        <v>126</v>
      </c>
      <c r="B7839" s="480">
        <f t="shared" si="667"/>
        <v>11</v>
      </c>
      <c r="C7839" s="480">
        <f t="shared" si="668"/>
        <v>0</v>
      </c>
      <c r="D7839" s="480">
        <f>D7836</f>
        <v>132</v>
      </c>
      <c r="E7839" s="480">
        <f t="shared" si="669"/>
        <v>105</v>
      </c>
      <c r="F7839" s="484">
        <v>4.7441000000000004</v>
      </c>
      <c r="G7839" s="480">
        <v>15</v>
      </c>
      <c r="H7839" s="482">
        <v>0.34576200000000001</v>
      </c>
      <c r="I7839" s="483">
        <v>13.7</v>
      </c>
      <c r="J7839" s="484">
        <v>7.1199999999999999E-2</v>
      </c>
      <c r="K7839" s="469">
        <f t="shared" si="670"/>
        <v>13.720709621068828</v>
      </c>
      <c r="L7839" s="469">
        <f t="shared" si="671"/>
        <v>2.0709621068828454E-2</v>
      </c>
    </row>
    <row r="7840" spans="1:12">
      <c r="A7840" s="98" t="s">
        <v>126</v>
      </c>
      <c r="B7840" s="98">
        <f t="shared" si="667"/>
        <v>11</v>
      </c>
      <c r="C7840" s="98">
        <f t="shared" si="668"/>
        <v>0</v>
      </c>
      <c r="D7840" s="98">
        <f>D7839</f>
        <v>132</v>
      </c>
      <c r="E7840" s="98">
        <f t="shared" si="669"/>
        <v>106</v>
      </c>
      <c r="F7840" s="397">
        <f>F7839+(E7840-E7839)*(F7842-F7839)/(E7842-E7839)</f>
        <v>4.7556333333333338</v>
      </c>
      <c r="G7840" s="98">
        <v>15</v>
      </c>
      <c r="H7840" s="491">
        <f>H7839+(E7840-E7839)*(H7842-H7839)/(E7842-E7839)</f>
        <v>0.34418700000000002</v>
      </c>
      <c r="I7840" s="492">
        <f>I7839+(E7840-E7839)*(I7842-I7839)/(E7842-E7839)</f>
        <v>13.799999999999999</v>
      </c>
      <c r="J7840" s="397">
        <f>J7839+(E7840-E7839)*(J7842-J7839)/(E7842-E7839)</f>
        <v>6.7266666666666669E-2</v>
      </c>
      <c r="K7840" s="469">
        <f t="shared" si="670"/>
        <v>13.817004515955958</v>
      </c>
      <c r="L7840" s="469">
        <f t="shared" si="671"/>
        <v>1.7004515955958865E-2</v>
      </c>
    </row>
    <row r="7841" spans="1:12">
      <c r="A7841" s="98" t="s">
        <v>126</v>
      </c>
      <c r="B7841" s="98">
        <f t="shared" si="667"/>
        <v>11</v>
      </c>
      <c r="C7841" s="98">
        <f t="shared" si="668"/>
        <v>0</v>
      </c>
      <c r="D7841" s="98">
        <f>D7839</f>
        <v>132</v>
      </c>
      <c r="E7841" s="98">
        <f t="shared" si="669"/>
        <v>107</v>
      </c>
      <c r="F7841" s="397">
        <f>F7839+(E7841-E7839)*(F7842-F7839)/(E7842-E7839)</f>
        <v>4.7671666666666663</v>
      </c>
      <c r="G7841" s="98">
        <v>15</v>
      </c>
      <c r="H7841" s="491">
        <f>H7839+(E7841-E7839)*(H7842-H7839)/(E7842-E7839)</f>
        <v>0.34261199999999997</v>
      </c>
      <c r="I7841" s="492">
        <f>I7839+(E7841-E7839)*(I7842-I7839)/(E7842-E7839)</f>
        <v>13.9</v>
      </c>
      <c r="J7841" s="397">
        <f>J7839+(E7841-E7839)*(J7842-J7839)/(E7842-E7839)</f>
        <v>6.3333333333333339E-2</v>
      </c>
      <c r="K7841" s="469">
        <f t="shared" si="670"/>
        <v>13.914184753209657</v>
      </c>
      <c r="L7841" s="469">
        <f t="shared" si="671"/>
        <v>1.418475320965662E-2</v>
      </c>
    </row>
    <row r="7842" spans="1:12">
      <c r="A7842" s="480" t="s">
        <v>126</v>
      </c>
      <c r="B7842" s="480">
        <f t="shared" si="667"/>
        <v>11</v>
      </c>
      <c r="C7842" s="480">
        <f t="shared" si="668"/>
        <v>0</v>
      </c>
      <c r="D7842" s="480">
        <f>D7839</f>
        <v>132</v>
      </c>
      <c r="E7842" s="480">
        <f t="shared" si="669"/>
        <v>108</v>
      </c>
      <c r="F7842" s="484">
        <v>4.7786999999999997</v>
      </c>
      <c r="G7842" s="480">
        <v>15</v>
      </c>
      <c r="H7842" s="482">
        <v>0.34103699999999998</v>
      </c>
      <c r="I7842" s="483">
        <v>14</v>
      </c>
      <c r="J7842" s="484">
        <v>5.9400000000000001E-2</v>
      </c>
      <c r="K7842" s="469">
        <f t="shared" si="670"/>
        <v>14.012262599072828</v>
      </c>
      <c r="L7842" s="469">
        <f t="shared" si="671"/>
        <v>1.2262599072828451E-2</v>
      </c>
    </row>
    <row r="7843" spans="1:12">
      <c r="A7843" s="98" t="s">
        <v>126</v>
      </c>
      <c r="B7843" s="98">
        <f t="shared" si="667"/>
        <v>11</v>
      </c>
      <c r="C7843" s="98">
        <f t="shared" si="668"/>
        <v>0</v>
      </c>
      <c r="D7843" s="98">
        <f>D7842</f>
        <v>132</v>
      </c>
      <c r="E7843" s="98">
        <f t="shared" si="669"/>
        <v>109</v>
      </c>
      <c r="F7843" s="397">
        <f>F7842+(E7843-E7842)*(F7845-F7842)/(E7845-E7842)</f>
        <v>4.7901666666666669</v>
      </c>
      <c r="G7843" s="98">
        <v>15</v>
      </c>
      <c r="H7843" s="491">
        <f>H7842+(E7843-E7842)*(H7845-H7842)/(E7845-E7842)</f>
        <v>0.33943566666666664</v>
      </c>
      <c r="I7843" s="492">
        <f>I7842+(E7843-E7842)*(I7845-I7842)/(E7845-E7842)</f>
        <v>14.1</v>
      </c>
      <c r="J7843" s="397">
        <f>J7842+(E7843-E7842)*(J7845-J7842)/(E7845-E7842)</f>
        <v>5.5433333333333334E-2</v>
      </c>
      <c r="K7843" s="469">
        <f t="shared" si="670"/>
        <v>14.112148890265905</v>
      </c>
      <c r="L7843" s="469">
        <f t="shared" si="671"/>
        <v>1.2148890265905266E-2</v>
      </c>
    </row>
    <row r="7844" spans="1:12">
      <c r="A7844" s="98" t="s">
        <v>126</v>
      </c>
      <c r="B7844" s="98">
        <f t="shared" si="667"/>
        <v>11</v>
      </c>
      <c r="C7844" s="98">
        <f t="shared" si="668"/>
        <v>0</v>
      </c>
      <c r="D7844" s="98">
        <f>D7842</f>
        <v>132</v>
      </c>
      <c r="E7844" s="98">
        <f t="shared" si="669"/>
        <v>110</v>
      </c>
      <c r="F7844" s="397">
        <f>F7842+(E7844-E7842)*(F7845-F7842)/(E7845-E7842)</f>
        <v>4.8016333333333332</v>
      </c>
      <c r="G7844" s="98">
        <v>15</v>
      </c>
      <c r="H7844" s="491">
        <f>H7842+(E7844-E7842)*(H7845-H7842)/(E7845-E7842)</f>
        <v>0.33783433333333335</v>
      </c>
      <c r="I7844" s="492">
        <f>I7842+(E7844-E7842)*(I7845-I7842)/(E7845-E7842)</f>
        <v>14.200000000000001</v>
      </c>
      <c r="J7844" s="397">
        <f>J7842+(E7844-E7842)*(J7845-J7842)/(E7845-E7842)</f>
        <v>5.1466666666666668E-2</v>
      </c>
      <c r="K7844" s="469">
        <f t="shared" si="670"/>
        <v>14.212982102667677</v>
      </c>
      <c r="L7844" s="469">
        <f t="shared" si="671"/>
        <v>1.2982102667676187E-2</v>
      </c>
    </row>
    <row r="7845" spans="1:12">
      <c r="A7845" s="480" t="s">
        <v>126</v>
      </c>
      <c r="B7845" s="480">
        <f t="shared" si="667"/>
        <v>11</v>
      </c>
      <c r="C7845" s="480">
        <f t="shared" si="668"/>
        <v>0</v>
      </c>
      <c r="D7845" s="480">
        <f>D7842</f>
        <v>132</v>
      </c>
      <c r="E7845" s="480">
        <f t="shared" si="669"/>
        <v>111</v>
      </c>
      <c r="F7845" s="484">
        <v>4.8131000000000004</v>
      </c>
      <c r="G7845" s="480">
        <v>15</v>
      </c>
      <c r="H7845" s="482">
        <v>0.336233</v>
      </c>
      <c r="I7845" s="483">
        <v>14.3</v>
      </c>
      <c r="J7845" s="484">
        <v>4.7500000000000001E-2</v>
      </c>
      <c r="K7845" s="469">
        <f t="shared" si="670"/>
        <v>14.314775765614916</v>
      </c>
      <c r="L7845" s="469">
        <f t="shared" si="671"/>
        <v>1.477576561491567E-2</v>
      </c>
    </row>
    <row r="7846" spans="1:12">
      <c r="A7846" s="98" t="s">
        <v>126</v>
      </c>
      <c r="B7846" s="98">
        <f t="shared" si="667"/>
        <v>11</v>
      </c>
      <c r="C7846" s="98">
        <f t="shared" si="668"/>
        <v>0</v>
      </c>
      <c r="D7846" s="98">
        <f>D7845</f>
        <v>132</v>
      </c>
      <c r="E7846" s="98">
        <f t="shared" si="669"/>
        <v>112</v>
      </c>
      <c r="F7846" s="397">
        <f>F7845+(E7846-E7845)*(F7848-F7845)/(E7848-E7845)</f>
        <v>4.8244666666666669</v>
      </c>
      <c r="G7846" s="98">
        <v>15</v>
      </c>
      <c r="H7846" s="491">
        <f>H7845+(E7846-E7845)*(H7848-H7845)/(E7848-E7845)</f>
        <v>0.33460400000000001</v>
      </c>
      <c r="I7846" s="492">
        <f>I7845+(E7846-E7845)*(I7848-I7845)/(E7848-E7845)</f>
        <v>14.4</v>
      </c>
      <c r="J7846" s="397">
        <f>J7845+(E7846-E7845)*(J7848-J7845)/(E7848-E7845)</f>
        <v>4.3533333333333334E-2</v>
      </c>
      <c r="K7846" s="469">
        <f t="shared" si="670"/>
        <v>14.418436918466805</v>
      </c>
      <c r="L7846" s="469">
        <f t="shared" si="671"/>
        <v>1.8436918466804286E-2</v>
      </c>
    </row>
    <row r="7847" spans="1:12">
      <c r="A7847" s="98" t="s">
        <v>126</v>
      </c>
      <c r="B7847" s="98">
        <f t="shared" si="667"/>
        <v>11</v>
      </c>
      <c r="C7847" s="98">
        <f t="shared" si="668"/>
        <v>0</v>
      </c>
      <c r="D7847" s="98">
        <f>D7845</f>
        <v>132</v>
      </c>
      <c r="E7847" s="98">
        <f t="shared" si="669"/>
        <v>113</v>
      </c>
      <c r="F7847" s="397">
        <f>F7845+(E7847-E7845)*(F7848-F7845)/(E7848-E7845)</f>
        <v>4.8358333333333334</v>
      </c>
      <c r="G7847" s="98">
        <v>15</v>
      </c>
      <c r="H7847" s="491">
        <f>H7845+(E7847-E7845)*(H7848-H7845)/(E7848-E7845)</f>
        <v>0.33297499999999997</v>
      </c>
      <c r="I7847" s="492">
        <f>I7845+(E7847-E7845)*(I7848-I7845)/(E7848-E7845)</f>
        <v>14.5</v>
      </c>
      <c r="J7847" s="397">
        <f>J7845+(E7847-E7845)*(J7848-J7845)/(E7848-E7845)</f>
        <v>3.9566666666666667E-2</v>
      </c>
      <c r="K7847" s="469">
        <f t="shared" si="670"/>
        <v>14.523112345771706</v>
      </c>
      <c r="L7847" s="469">
        <f t="shared" si="671"/>
        <v>2.3112345771705733E-2</v>
      </c>
    </row>
    <row r="7848" spans="1:12">
      <c r="A7848" s="480" t="s">
        <v>126</v>
      </c>
      <c r="B7848" s="480">
        <f t="shared" si="667"/>
        <v>11</v>
      </c>
      <c r="C7848" s="480">
        <f t="shared" si="668"/>
        <v>0</v>
      </c>
      <c r="D7848" s="480">
        <f>D7845</f>
        <v>132</v>
      </c>
      <c r="E7848" s="480">
        <f t="shared" si="669"/>
        <v>114</v>
      </c>
      <c r="F7848" s="484">
        <v>4.8472</v>
      </c>
      <c r="G7848" s="480">
        <v>15</v>
      </c>
      <c r="H7848" s="482">
        <v>0.33134599999999997</v>
      </c>
      <c r="I7848" s="483">
        <v>14.6</v>
      </c>
      <c r="J7848" s="484">
        <v>3.56E-2</v>
      </c>
      <c r="K7848" s="469">
        <f t="shared" si="670"/>
        <v>14.628817006995709</v>
      </c>
      <c r="L7848" s="469">
        <f t="shared" si="671"/>
        <v>2.8817006995708994E-2</v>
      </c>
    </row>
    <row r="7849" spans="1:12">
      <c r="A7849" s="98" t="s">
        <v>126</v>
      </c>
      <c r="B7849" s="98">
        <f t="shared" si="667"/>
        <v>11</v>
      </c>
      <c r="C7849" s="98">
        <f t="shared" si="668"/>
        <v>0</v>
      </c>
      <c r="D7849" s="98">
        <f>D7848</f>
        <v>132</v>
      </c>
      <c r="E7849" s="98">
        <f t="shared" si="669"/>
        <v>115</v>
      </c>
      <c r="F7849" s="397">
        <f>F7848+(E7849-E7848)*(F7851-F7848)/(E7851-E7848)</f>
        <v>4.8584666666666667</v>
      </c>
      <c r="G7849" s="98">
        <v>15</v>
      </c>
      <c r="H7849" s="491">
        <f>H7848+(E7849-E7848)*(H7851-H7848)/(E7851-E7848)</f>
        <v>0.32968833333333331</v>
      </c>
      <c r="I7849" s="492">
        <f>I7848+(E7849-E7848)*(I7851-I7848)/(E7851-E7848)</f>
        <v>14.733333333333333</v>
      </c>
      <c r="J7849" s="397">
        <f>J7848+(E7849-E7848)*(J7851-J7848)/(E7851-E7848)</f>
        <v>3.1633333333333333E-2</v>
      </c>
      <c r="K7849" s="469">
        <f t="shared" si="670"/>
        <v>14.736544109841114</v>
      </c>
      <c r="L7849" s="469">
        <f t="shared" si="671"/>
        <v>3.2107765077817874E-3</v>
      </c>
    </row>
    <row r="7850" spans="1:12">
      <c r="A7850" s="98" t="s">
        <v>126</v>
      </c>
      <c r="B7850" s="98">
        <f t="shared" si="667"/>
        <v>11</v>
      </c>
      <c r="C7850" s="98">
        <f t="shared" si="668"/>
        <v>0</v>
      </c>
      <c r="D7850" s="98">
        <f>D7848</f>
        <v>132</v>
      </c>
      <c r="E7850" s="98">
        <f t="shared" si="669"/>
        <v>116</v>
      </c>
      <c r="F7850" s="397">
        <f>F7848+(E7850-E7848)*(F7851-F7848)/(E7851-E7848)</f>
        <v>4.8697333333333335</v>
      </c>
      <c r="G7850" s="98">
        <v>15</v>
      </c>
      <c r="H7850" s="491">
        <f>H7848+(E7850-E7848)*(H7851-H7848)/(E7851-E7848)</f>
        <v>0.32803066666666669</v>
      </c>
      <c r="I7850" s="492">
        <f>I7848+(E7850-E7848)*(I7851-I7848)/(E7851-E7848)</f>
        <v>14.866666666666667</v>
      </c>
      <c r="J7850" s="397">
        <f>J7848+(E7850-E7848)*(J7851-J7848)/(E7851-E7848)</f>
        <v>2.7666666666666666E-2</v>
      </c>
      <c r="K7850" s="469">
        <f t="shared" si="670"/>
        <v>14.845359986667912</v>
      </c>
      <c r="L7850" s="469">
        <f t="shared" si="671"/>
        <v>-2.1306679998755129E-2</v>
      </c>
    </row>
    <row r="7851" spans="1:12">
      <c r="A7851" s="480" t="s">
        <v>126</v>
      </c>
      <c r="B7851" s="480">
        <f t="shared" si="667"/>
        <v>11</v>
      </c>
      <c r="C7851" s="480">
        <f t="shared" si="668"/>
        <v>0</v>
      </c>
      <c r="D7851" s="480">
        <f>D7848</f>
        <v>132</v>
      </c>
      <c r="E7851" s="480">
        <f t="shared" si="669"/>
        <v>117</v>
      </c>
      <c r="F7851" s="484">
        <v>4.8810000000000002</v>
      </c>
      <c r="G7851" s="480">
        <v>15</v>
      </c>
      <c r="H7851" s="482">
        <v>0.32637300000000002</v>
      </c>
      <c r="I7851" s="483">
        <v>15</v>
      </c>
      <c r="J7851" s="484">
        <v>2.3699999999999999E-2</v>
      </c>
      <c r="K7851" s="469">
        <f t="shared" si="670"/>
        <v>14.955281227307406</v>
      </c>
      <c r="L7851" s="469">
        <f t="shared" si="671"/>
        <v>-4.4718772692593944E-2</v>
      </c>
    </row>
    <row r="7852" spans="1:12">
      <c r="A7852" s="98" t="s">
        <v>126</v>
      </c>
      <c r="B7852" s="98">
        <f t="shared" si="667"/>
        <v>11</v>
      </c>
      <c r="C7852" s="98">
        <f t="shared" si="668"/>
        <v>0</v>
      </c>
      <c r="D7852" s="98">
        <f>D7851</f>
        <v>132</v>
      </c>
      <c r="E7852" s="98">
        <f t="shared" si="669"/>
        <v>118</v>
      </c>
      <c r="F7852" s="397">
        <f>F7851+(E7852-E7851)*(F7854-F7851)/(E7854-E7851)</f>
        <v>4.8922333333333334</v>
      </c>
      <c r="G7852" s="98">
        <v>15</v>
      </c>
      <c r="H7852" s="491">
        <f>H7851+(E7852-E7851)*(H7854-H7851)/(E7854-E7851)</f>
        <v>0.324685</v>
      </c>
      <c r="I7852" s="492">
        <f>I7851+(E7852-E7851)*(I7854-I7851)/(E7854-E7851)</f>
        <v>15.1</v>
      </c>
      <c r="J7852" s="397">
        <f>J7851+(E7852-E7851)*(J7854-J7851)/(E7854-E7851)</f>
        <v>1.9766666666666665E-2</v>
      </c>
      <c r="K7852" s="469">
        <f t="shared" si="670"/>
        <v>15.067629651303058</v>
      </c>
      <c r="L7852" s="469">
        <f t="shared" si="671"/>
        <v>-3.2370348696941775E-2</v>
      </c>
    </row>
    <row r="7853" spans="1:12">
      <c r="A7853" s="98" t="s">
        <v>126</v>
      </c>
      <c r="B7853" s="98">
        <f t="shared" si="667"/>
        <v>11</v>
      </c>
      <c r="C7853" s="98">
        <f t="shared" si="668"/>
        <v>0</v>
      </c>
      <c r="D7853" s="98">
        <f>D7851</f>
        <v>132</v>
      </c>
      <c r="E7853" s="98">
        <f t="shared" si="669"/>
        <v>119</v>
      </c>
      <c r="F7853" s="397">
        <f>F7851+(E7853-E7851)*(F7854-F7851)/(E7854-E7851)</f>
        <v>4.9034666666666666</v>
      </c>
      <c r="G7853" s="98">
        <v>15</v>
      </c>
      <c r="H7853" s="491">
        <f>H7851+(E7853-E7851)*(H7854-H7851)/(E7854-E7851)</f>
        <v>0.32299700000000003</v>
      </c>
      <c r="I7853" s="492">
        <f>I7851+(E7853-E7851)*(I7854-I7851)/(E7854-E7851)</f>
        <v>15.200000000000001</v>
      </c>
      <c r="J7853" s="397">
        <f>J7851+(E7853-E7851)*(J7854-J7851)/(E7854-E7851)</f>
        <v>1.5833333333333331E-2</v>
      </c>
      <c r="K7853" s="469">
        <f t="shared" si="670"/>
        <v>15.181152353324229</v>
      </c>
      <c r="L7853" s="469">
        <f t="shared" si="671"/>
        <v>-1.8847646675771657E-2</v>
      </c>
    </row>
    <row r="7854" spans="1:12">
      <c r="A7854" s="480" t="s">
        <v>126</v>
      </c>
      <c r="B7854" s="480">
        <f t="shared" si="667"/>
        <v>11</v>
      </c>
      <c r="C7854" s="480">
        <f t="shared" si="668"/>
        <v>0</v>
      </c>
      <c r="D7854" s="480">
        <f>D7851</f>
        <v>132</v>
      </c>
      <c r="E7854" s="480">
        <f t="shared" si="669"/>
        <v>120</v>
      </c>
      <c r="F7854" s="484">
        <v>4.9146999999999998</v>
      </c>
      <c r="G7854" s="480">
        <v>15</v>
      </c>
      <c r="H7854" s="482">
        <v>0.32130900000000001</v>
      </c>
      <c r="I7854" s="483">
        <v>15.3</v>
      </c>
      <c r="J7854" s="484">
        <v>1.1900000000000001E-2</v>
      </c>
      <c r="K7854" s="469">
        <f t="shared" si="670"/>
        <v>15.295867840614486</v>
      </c>
      <c r="L7854" s="469">
        <f t="shared" si="671"/>
        <v>-4.1321593855148109E-3</v>
      </c>
    </row>
    <row r="7855" spans="1:12">
      <c r="A7855" s="98" t="s">
        <v>126</v>
      </c>
      <c r="B7855" s="98">
        <f t="shared" si="667"/>
        <v>11</v>
      </c>
      <c r="C7855" s="98">
        <f t="shared" si="668"/>
        <v>0</v>
      </c>
      <c r="D7855" s="98">
        <f>D7854</f>
        <v>132</v>
      </c>
      <c r="E7855" s="98">
        <f t="shared" si="669"/>
        <v>121</v>
      </c>
      <c r="F7855" s="397">
        <f>F7854+(E7855-E7854)*(F7857-F7854)/(E7857-E7854)</f>
        <v>4.9258333333333333</v>
      </c>
      <c r="G7855" s="98">
        <v>15</v>
      </c>
      <c r="H7855" s="491">
        <f>H7854+(E7855-E7854)*(H7857-H7854)/(E7857-E7854)</f>
        <v>0.31958933333333334</v>
      </c>
      <c r="I7855" s="492">
        <f>I7854+(E7855-E7854)*(I7857-I7854)/(E7857-E7854)</f>
        <v>15.433333333333334</v>
      </c>
      <c r="J7855" s="397">
        <f>J7854+(E7855-E7854)*(J7857-J7854)/(E7857-E7854)</f>
        <v>7.9333333333333339E-3</v>
      </c>
      <c r="K7855" s="469">
        <f t="shared" si="670"/>
        <v>15.413009195133755</v>
      </c>
      <c r="L7855" s="469">
        <f t="shared" si="671"/>
        <v>-2.0324138199578456E-2</v>
      </c>
    </row>
    <row r="7856" spans="1:12">
      <c r="A7856" s="98" t="s">
        <v>126</v>
      </c>
      <c r="B7856" s="98">
        <f t="shared" si="667"/>
        <v>11</v>
      </c>
      <c r="C7856" s="98">
        <f t="shared" si="668"/>
        <v>0</v>
      </c>
      <c r="D7856" s="98">
        <f>D7854</f>
        <v>132</v>
      </c>
      <c r="E7856" s="98">
        <f t="shared" si="669"/>
        <v>122</v>
      </c>
      <c r="F7856" s="397">
        <f>F7854+(E7856-E7854)*(F7857-F7854)/(E7857-E7854)</f>
        <v>4.9369666666666667</v>
      </c>
      <c r="G7856" s="98">
        <v>15</v>
      </c>
      <c r="H7856" s="491">
        <f>H7854+(E7856-E7854)*(H7857-H7854)/(E7857-E7854)</f>
        <v>0.31786966666666666</v>
      </c>
      <c r="I7856" s="492">
        <f>I7854+(E7856-E7854)*(I7857-I7854)/(E7857-E7854)</f>
        <v>15.566666666666666</v>
      </c>
      <c r="J7856" s="397">
        <f>J7854+(E7856-E7854)*(J7857-J7854)/(E7857-E7854)</f>
        <v>3.966666666666667E-3</v>
      </c>
      <c r="K7856" s="469">
        <f t="shared" si="670"/>
        <v>15.531418013043082</v>
      </c>
      <c r="L7856" s="469">
        <f t="shared" si="671"/>
        <v>-3.5248653623584758E-2</v>
      </c>
    </row>
    <row r="7857" spans="1:12">
      <c r="A7857" s="480" t="s">
        <v>126</v>
      </c>
      <c r="B7857" s="480">
        <f t="shared" si="667"/>
        <v>11</v>
      </c>
      <c r="C7857" s="480">
        <f t="shared" si="668"/>
        <v>0</v>
      </c>
      <c r="D7857" s="480">
        <f>D7854</f>
        <v>132</v>
      </c>
      <c r="E7857" s="480">
        <f t="shared" si="669"/>
        <v>123</v>
      </c>
      <c r="F7857" s="484">
        <v>4.9481000000000002</v>
      </c>
      <c r="G7857" s="480">
        <v>15</v>
      </c>
      <c r="H7857" s="482">
        <v>0.31614999999999999</v>
      </c>
      <c r="I7857" s="483">
        <v>15.7</v>
      </c>
      <c r="J7857" s="484">
        <v>0</v>
      </c>
      <c r="K7857" s="469">
        <f t="shared" si="670"/>
        <v>15.651114977067849</v>
      </c>
      <c r="L7857" s="469">
        <f t="shared" si="671"/>
        <v>-4.888502293215069E-2</v>
      </c>
    </row>
    <row r="7858" spans="1:12">
      <c r="A7858" s="98" t="s">
        <v>126</v>
      </c>
      <c r="B7858" s="98">
        <f t="shared" si="667"/>
        <v>11</v>
      </c>
      <c r="C7858" s="98">
        <f t="shared" si="668"/>
        <v>0</v>
      </c>
      <c r="D7858" s="98">
        <f t="shared" ref="D7858:D7864" si="672">D7857</f>
        <v>132</v>
      </c>
      <c r="E7858" s="98">
        <f t="shared" si="669"/>
        <v>124</v>
      </c>
      <c r="F7858" s="397">
        <f>F7857+(E7858-E7857)*(F7860-F7857)/(E7860-E7857)</f>
        <v>4.9591666666666665</v>
      </c>
      <c r="G7858" s="98">
        <v>15</v>
      </c>
      <c r="H7858" s="491">
        <f>H7857+(E7858-E7857)*(H7860-H7857)/(E7860-E7857)</f>
        <v>0.31439699999999998</v>
      </c>
      <c r="I7858" s="492">
        <f>I7857+(E7858-E7857)*(I7860-I7857)/(E7860-E7857)</f>
        <v>15.799999999999999</v>
      </c>
      <c r="J7858" s="493">
        <f>J7857+(E7858-E7857)*(J7860-J7857)/(E7860-E7857)</f>
        <v>0</v>
      </c>
      <c r="K7858" s="469">
        <f t="shared" si="670"/>
        <v>15.77358138489447</v>
      </c>
      <c r="L7858" s="469">
        <f t="shared" si="671"/>
        <v>-2.6418615105528787E-2</v>
      </c>
    </row>
    <row r="7859" spans="1:12">
      <c r="A7859" s="98" t="s">
        <v>126</v>
      </c>
      <c r="B7859" s="98">
        <f t="shared" si="667"/>
        <v>11</v>
      </c>
      <c r="C7859" s="98">
        <f t="shared" si="668"/>
        <v>0</v>
      </c>
      <c r="D7859" s="98">
        <f t="shared" ref="D7859:D7865" si="673">D7857</f>
        <v>132</v>
      </c>
      <c r="E7859" s="98">
        <f t="shared" si="669"/>
        <v>125</v>
      </c>
      <c r="F7859" s="397">
        <f>F7857+(E7859-E7857)*(F7860-F7857)/(E7860-E7857)</f>
        <v>4.9702333333333337</v>
      </c>
      <c r="G7859" s="98">
        <v>15</v>
      </c>
      <c r="H7859" s="491">
        <f>H7857+(E7859-E7857)*(H7860-H7857)/(E7860-E7857)</f>
        <v>0.31264399999999998</v>
      </c>
      <c r="I7859" s="492">
        <f>I7857+(E7859-E7857)*(I7860-I7857)/(E7860-E7857)</f>
        <v>15.9</v>
      </c>
      <c r="J7859" s="493">
        <f>J7857+(E7859-E7857)*(J7860-J7857)/(E7860-E7857)</f>
        <v>0</v>
      </c>
      <c r="K7859" s="469">
        <f t="shared" si="670"/>
        <v>15.897421135007658</v>
      </c>
      <c r="L7859" s="469">
        <f t="shared" si="671"/>
        <v>-2.578864992342389E-3</v>
      </c>
    </row>
    <row r="7860" spans="1:12">
      <c r="A7860" s="480" t="s">
        <v>126</v>
      </c>
      <c r="B7860" s="480">
        <f t="shared" si="667"/>
        <v>11</v>
      </c>
      <c r="C7860" s="480">
        <f t="shared" si="668"/>
        <v>0</v>
      </c>
      <c r="D7860" s="480">
        <f>D7857</f>
        <v>132</v>
      </c>
      <c r="E7860" s="480">
        <f t="shared" si="669"/>
        <v>126</v>
      </c>
      <c r="F7860" s="484">
        <v>4.9813000000000001</v>
      </c>
      <c r="G7860" s="480">
        <v>15</v>
      </c>
      <c r="H7860" s="482">
        <v>0.31089099999999997</v>
      </c>
      <c r="I7860" s="483">
        <v>16</v>
      </c>
      <c r="J7860" s="493">
        <v>0</v>
      </c>
      <c r="K7860" s="469">
        <f t="shared" si="670"/>
        <v>16.022657458723476</v>
      </c>
      <c r="L7860" s="469">
        <f t="shared" si="671"/>
        <v>2.2657458723475798E-2</v>
      </c>
    </row>
    <row r="7861" spans="1:12">
      <c r="A7861" s="98" t="s">
        <v>126</v>
      </c>
      <c r="B7861" s="98">
        <f t="shared" si="667"/>
        <v>11</v>
      </c>
      <c r="C7861" s="98">
        <f t="shared" si="668"/>
        <v>0</v>
      </c>
      <c r="D7861" s="98">
        <f t="shared" si="672"/>
        <v>132</v>
      </c>
      <c r="E7861" s="98">
        <f t="shared" si="669"/>
        <v>127</v>
      </c>
      <c r="F7861" s="397">
        <f>F7860+(E7861-E7860)*(F7863-F7860)/(E7863-E7860)</f>
        <v>4.9922666666666666</v>
      </c>
      <c r="G7861" s="98">
        <v>15</v>
      </c>
      <c r="H7861" s="491">
        <f>H7860+(E7861-E7860)*(H7863-H7860)/(E7863-E7860)</f>
        <v>0.30910333333333334</v>
      </c>
      <c r="I7861" s="492">
        <f>I7860+(E7861-E7860)*(I7863-I7860)/(E7863-E7860)</f>
        <v>16.133333333333333</v>
      </c>
      <c r="J7861" s="493">
        <f>J7860+(E7861-E7860)*(J7863-J7860)/(E7863-E7860)</f>
        <v>0</v>
      </c>
      <c r="K7861" s="469">
        <f t="shared" si="670"/>
        <v>16.15080178149702</v>
      </c>
      <c r="L7861" s="469">
        <f t="shared" si="671"/>
        <v>1.7468448163686645E-2</v>
      </c>
    </row>
    <row r="7862" spans="1:12">
      <c r="A7862" s="98" t="s">
        <v>126</v>
      </c>
      <c r="B7862" s="98">
        <f t="shared" si="667"/>
        <v>11</v>
      </c>
      <c r="C7862" s="98">
        <f t="shared" si="668"/>
        <v>0</v>
      </c>
      <c r="D7862" s="98">
        <f t="shared" si="673"/>
        <v>132</v>
      </c>
      <c r="E7862" s="98">
        <f t="shared" si="669"/>
        <v>128</v>
      </c>
      <c r="F7862" s="397">
        <f>F7860+(E7862-E7860)*(F7863-F7860)/(E7863-E7860)</f>
        <v>5.0032333333333332</v>
      </c>
      <c r="G7862" s="98">
        <v>15</v>
      </c>
      <c r="H7862" s="491">
        <f>H7860+(E7862-E7860)*(H7863-H7860)/(E7863-E7860)</f>
        <v>0.30731566666666665</v>
      </c>
      <c r="I7862" s="492">
        <f>I7860+(E7862-E7860)*(I7863-I7860)/(E7863-E7860)</f>
        <v>16.266666666666666</v>
      </c>
      <c r="J7862" s="493">
        <f>J7860+(E7862-E7860)*(J7863-J7860)/(E7863-E7860)</f>
        <v>0</v>
      </c>
      <c r="K7862" s="469">
        <f t="shared" si="670"/>
        <v>16.280436944856916</v>
      </c>
      <c r="L7862" s="469">
        <f t="shared" si="671"/>
        <v>1.3770278190250451E-2</v>
      </c>
    </row>
    <row r="7863" spans="1:12">
      <c r="A7863" s="480" t="s">
        <v>126</v>
      </c>
      <c r="B7863" s="480">
        <f t="shared" si="667"/>
        <v>11</v>
      </c>
      <c r="C7863" s="480">
        <f t="shared" si="668"/>
        <v>0</v>
      </c>
      <c r="D7863" s="480">
        <f>D7860</f>
        <v>132</v>
      </c>
      <c r="E7863" s="480">
        <f t="shared" si="669"/>
        <v>129</v>
      </c>
      <c r="F7863" s="484">
        <v>5.0141999999999998</v>
      </c>
      <c r="G7863" s="480">
        <v>15</v>
      </c>
      <c r="H7863" s="482">
        <v>0.30552800000000002</v>
      </c>
      <c r="I7863" s="483">
        <v>16.399999999999999</v>
      </c>
      <c r="J7863" s="493">
        <v>0</v>
      </c>
      <c r="K7863" s="469">
        <f t="shared" si="670"/>
        <v>16.411589117854991</v>
      </c>
      <c r="L7863" s="469">
        <f t="shared" si="671"/>
        <v>1.1589117854992281E-2</v>
      </c>
    </row>
    <row r="7864" spans="1:12">
      <c r="A7864" s="98" t="s">
        <v>126</v>
      </c>
      <c r="B7864" s="98">
        <f t="shared" si="667"/>
        <v>11</v>
      </c>
      <c r="C7864" s="98">
        <f t="shared" si="668"/>
        <v>0</v>
      </c>
      <c r="D7864" s="98">
        <f t="shared" si="672"/>
        <v>132</v>
      </c>
      <c r="E7864" s="98">
        <f t="shared" si="669"/>
        <v>130</v>
      </c>
      <c r="F7864" s="397">
        <f>F7863+(E7864-E7863)*(F7866-F7863)/(E7866-E7863)</f>
        <v>5.0251333333333328</v>
      </c>
      <c r="G7864" s="98">
        <v>15</v>
      </c>
      <c r="H7864" s="491">
        <f>H7863+(E7864-E7863)*(H7866-H7863)/(E7866-E7863)</f>
        <v>0.30370400000000003</v>
      </c>
      <c r="I7864" s="492">
        <f>I7863+(E7864-E7863)*(I7866-I7863)/(E7866-E7863)</f>
        <v>16.533333333333331</v>
      </c>
      <c r="J7864" s="493">
        <f>J7863+(E7864-E7863)*(J7866-J7863)/(E7866-E7863)</f>
        <v>0</v>
      </c>
      <c r="K7864" s="469">
        <f t="shared" si="670"/>
        <v>16.546154589117471</v>
      </c>
      <c r="L7864" s="469">
        <f t="shared" si="671"/>
        <v>1.2821255784139396E-2</v>
      </c>
    </row>
    <row r="7865" spans="1:12">
      <c r="A7865" s="98" t="s">
        <v>126</v>
      </c>
      <c r="B7865" s="98">
        <f t="shared" si="667"/>
        <v>11</v>
      </c>
      <c r="C7865" s="98">
        <f t="shared" si="668"/>
        <v>0</v>
      </c>
      <c r="D7865" s="98">
        <f t="shared" si="673"/>
        <v>132</v>
      </c>
      <c r="E7865" s="98">
        <f t="shared" si="669"/>
        <v>131</v>
      </c>
      <c r="F7865" s="397">
        <f>F7863+(E7865-E7863)*(F7866-F7863)/(E7866-E7863)</f>
        <v>5.0360666666666667</v>
      </c>
      <c r="G7865" s="98">
        <v>15</v>
      </c>
      <c r="H7865" s="491">
        <f>H7863+(E7865-E7863)*(H7866-H7863)/(E7866-E7863)</f>
        <v>0.30187999999999998</v>
      </c>
      <c r="I7865" s="492">
        <f>I7863+(E7865-E7863)*(I7866-I7863)/(E7866-E7863)</f>
        <v>16.666666666666668</v>
      </c>
      <c r="J7865" s="493">
        <f>J7863+(E7865-E7863)*(J7866-J7863)/(E7866-E7863)</f>
        <v>0</v>
      </c>
      <c r="K7865" s="469">
        <f t="shared" si="670"/>
        <v>16.682346186122523</v>
      </c>
      <c r="L7865" s="469">
        <f t="shared" si="671"/>
        <v>1.5679519455854773E-2</v>
      </c>
    </row>
    <row r="7866" spans="1:12">
      <c r="A7866" s="480" t="s">
        <v>126</v>
      </c>
      <c r="B7866" s="480">
        <f t="shared" si="667"/>
        <v>11</v>
      </c>
      <c r="C7866" s="480">
        <f t="shared" si="668"/>
        <v>0</v>
      </c>
      <c r="D7866" s="480">
        <f>D7863</f>
        <v>132</v>
      </c>
      <c r="E7866" s="480">
        <f t="shared" si="669"/>
        <v>132</v>
      </c>
      <c r="F7866" s="484">
        <v>5.0469999999999997</v>
      </c>
      <c r="G7866" s="480">
        <v>15</v>
      </c>
      <c r="H7866" s="482">
        <v>0.30005599999999999</v>
      </c>
      <c r="I7866" s="483">
        <v>16.8</v>
      </c>
      <c r="J7866" s="493">
        <v>0</v>
      </c>
      <c r="K7866" s="469">
        <f t="shared" si="670"/>
        <v>16.820193563868077</v>
      </c>
      <c r="L7866" s="469">
        <f t="shared" si="671"/>
        <v>2.0193563868076581E-2</v>
      </c>
    </row>
    <row r="7867" spans="1:12">
      <c r="A7867" s="480" t="s">
        <v>126</v>
      </c>
      <c r="B7867" s="480">
        <f t="shared" si="667"/>
        <v>11</v>
      </c>
      <c r="C7867" s="480">
        <f t="shared" si="668"/>
        <v>6</v>
      </c>
      <c r="D7867" s="480">
        <v>138</v>
      </c>
      <c r="E7867" s="480">
        <v>12</v>
      </c>
      <c r="F7867" s="484">
        <v>3.5062000000000002</v>
      </c>
      <c r="G7867" s="480">
        <v>15</v>
      </c>
      <c r="H7867" s="482">
        <v>0.45383699999999999</v>
      </c>
      <c r="I7867" s="483">
        <v>7.7</v>
      </c>
      <c r="J7867" s="484">
        <v>0.42370000000000002</v>
      </c>
      <c r="K7867" s="469">
        <f t="shared" si="670"/>
        <v>7.7256812467912495</v>
      </c>
      <c r="L7867" s="469">
        <f t="shared" si="671"/>
        <v>2.5681246791249279E-2</v>
      </c>
    </row>
    <row r="7868" spans="1:12">
      <c r="A7868" s="98" t="s">
        <v>126</v>
      </c>
      <c r="B7868" s="98">
        <f t="shared" si="667"/>
        <v>11</v>
      </c>
      <c r="C7868" s="98">
        <f t="shared" si="668"/>
        <v>6</v>
      </c>
      <c r="D7868" s="98">
        <f>D7867</f>
        <v>138</v>
      </c>
      <c r="E7868" s="98">
        <f>E7867+1</f>
        <v>13</v>
      </c>
      <c r="F7868" s="397">
        <f>F7867+(E7868-E7867)*(F7870-F7867)/(E7870-E7867)</f>
        <v>3.5217666666666667</v>
      </c>
      <c r="G7868" s="98">
        <v>15</v>
      </c>
      <c r="H7868" s="491">
        <f>H7867+(E7868-E7867)*(H7870-H7867)/(E7870-E7867)</f>
        <v>0.45276133333333335</v>
      </c>
      <c r="I7868" s="492">
        <f>I7867+(E7868-E7867)*(I7870-I7867)/(E7870-E7867)</f>
        <v>7.7666666666666666</v>
      </c>
      <c r="J7868" s="397">
        <f>J7867+(E7868-E7867)*(J7870-J7867)/(E7870-E7867)</f>
        <v>0.4200666666666667</v>
      </c>
      <c r="K7868" s="469">
        <f t="shared" si="670"/>
        <v>7.7784174738125458</v>
      </c>
      <c r="L7868" s="469">
        <f t="shared" si="671"/>
        <v>1.1750807145879172E-2</v>
      </c>
    </row>
    <row r="7869" spans="1:12">
      <c r="A7869" s="98" t="s">
        <v>126</v>
      </c>
      <c r="B7869" s="98">
        <f t="shared" ref="B7869:B7932" si="674">INT(D7869/12)</f>
        <v>11</v>
      </c>
      <c r="C7869" s="98">
        <f t="shared" ref="C7869:C7932" si="675">D7869-B7869*12</f>
        <v>6</v>
      </c>
      <c r="D7869" s="98">
        <f>D7867</f>
        <v>138</v>
      </c>
      <c r="E7869" s="98">
        <f t="shared" ref="E7869:E7932" si="676">E7868+1</f>
        <v>14</v>
      </c>
      <c r="F7869" s="397">
        <f>F7867+(E7869-E7867)*(F7870-F7867)/(E7870-E7867)</f>
        <v>3.5373333333333337</v>
      </c>
      <c r="G7869" s="98">
        <v>15</v>
      </c>
      <c r="H7869" s="491">
        <f>H7867+(E7869-E7867)*(H7870-H7867)/(E7870-E7867)</f>
        <v>0.45168566666666665</v>
      </c>
      <c r="I7869" s="492">
        <f>I7867+(E7869-E7867)*(I7870-I7867)/(E7870-E7867)</f>
        <v>7.8333333333333339</v>
      </c>
      <c r="J7869" s="397">
        <f>J7867+(E7869-E7867)*(J7870-J7867)/(E7870-E7867)</f>
        <v>0.41643333333333332</v>
      </c>
      <c r="K7869" s="469">
        <f t="shared" si="670"/>
        <v>7.8314048781711776</v>
      </c>
      <c r="L7869" s="469">
        <f t="shared" si="671"/>
        <v>-1.9284551621563395E-3</v>
      </c>
    </row>
    <row r="7870" spans="1:12">
      <c r="A7870" s="480" t="s">
        <v>126</v>
      </c>
      <c r="B7870" s="480">
        <f t="shared" si="674"/>
        <v>11</v>
      </c>
      <c r="C7870" s="480">
        <f t="shared" si="675"/>
        <v>6</v>
      </c>
      <c r="D7870" s="480">
        <f>D7867</f>
        <v>138</v>
      </c>
      <c r="E7870" s="480">
        <f t="shared" si="676"/>
        <v>15</v>
      </c>
      <c r="F7870" s="484">
        <v>3.5529000000000002</v>
      </c>
      <c r="G7870" s="480">
        <v>15</v>
      </c>
      <c r="H7870" s="482">
        <v>0.45061000000000001</v>
      </c>
      <c r="I7870" s="483">
        <v>7.9</v>
      </c>
      <c r="J7870" s="484">
        <v>0.4128</v>
      </c>
      <c r="K7870" s="469">
        <f t="shared" si="670"/>
        <v>7.8846452586493863</v>
      </c>
      <c r="L7870" s="469">
        <f t="shared" si="671"/>
        <v>-1.5354741350614098E-2</v>
      </c>
    </row>
    <row r="7871" spans="1:12">
      <c r="A7871" s="98" t="s">
        <v>126</v>
      </c>
      <c r="B7871" s="98">
        <f t="shared" si="674"/>
        <v>11</v>
      </c>
      <c r="C7871" s="98">
        <f t="shared" si="675"/>
        <v>6</v>
      </c>
      <c r="D7871" s="98">
        <f>D7870</f>
        <v>138</v>
      </c>
      <c r="E7871" s="98">
        <f t="shared" si="676"/>
        <v>16</v>
      </c>
      <c r="F7871" s="397">
        <f>F7870+(E7871-E7870)*(F7873-F7870)/(E7873-E7870)</f>
        <v>3.5682666666666667</v>
      </c>
      <c r="G7871" s="98">
        <v>15</v>
      </c>
      <c r="H7871" s="491">
        <f>H7870+(E7871-E7870)*(H7873-H7870)/(E7873-E7870)</f>
        <v>0.44954033333333332</v>
      </c>
      <c r="I7871" s="492">
        <f>I7870+(E7871-E7870)*(I7873-I7870)/(E7873-E7870)</f>
        <v>7.9333333333333336</v>
      </c>
      <c r="J7871" s="397">
        <f>J7870+(E7871-E7870)*(J7873-J7870)/(E7873-E7870)</f>
        <v>0.40920000000000001</v>
      </c>
      <c r="K7871" s="469">
        <f t="shared" si="670"/>
        <v>7.9375895822473481</v>
      </c>
      <c r="L7871" s="469">
        <f t="shared" si="671"/>
        <v>4.2562489140145487E-3</v>
      </c>
    </row>
    <row r="7872" spans="1:12">
      <c r="A7872" s="98" t="s">
        <v>126</v>
      </c>
      <c r="B7872" s="98">
        <f t="shared" si="674"/>
        <v>11</v>
      </c>
      <c r="C7872" s="98">
        <f t="shared" si="675"/>
        <v>6</v>
      </c>
      <c r="D7872" s="98">
        <f>D7870</f>
        <v>138</v>
      </c>
      <c r="E7872" s="98">
        <f t="shared" si="676"/>
        <v>17</v>
      </c>
      <c r="F7872" s="397">
        <f>F7870+(E7872-E7870)*(F7873-F7870)/(E7873-E7870)</f>
        <v>3.5836333333333337</v>
      </c>
      <c r="G7872" s="98">
        <v>15</v>
      </c>
      <c r="H7872" s="491">
        <f>H7870+(E7872-E7870)*(H7873-H7870)/(E7873-E7870)</f>
        <v>0.44847066666666668</v>
      </c>
      <c r="I7872" s="492">
        <f>I7870+(E7872-E7870)*(I7873-I7870)/(E7873-E7870)</f>
        <v>7.9666666666666668</v>
      </c>
      <c r="J7872" s="397">
        <f>J7870+(E7872-E7870)*(J7873-J7870)/(E7873-E7870)</f>
        <v>0.40560000000000002</v>
      </c>
      <c r="K7872" s="469">
        <f t="shared" si="670"/>
        <v>7.9907864654098528</v>
      </c>
      <c r="L7872" s="469">
        <f t="shared" si="671"/>
        <v>2.4119798743186038E-2</v>
      </c>
    </row>
    <row r="7873" spans="1:12">
      <c r="A7873" s="480" t="s">
        <v>126</v>
      </c>
      <c r="B7873" s="480">
        <f t="shared" si="674"/>
        <v>11</v>
      </c>
      <c r="C7873" s="480">
        <f t="shared" si="675"/>
        <v>6</v>
      </c>
      <c r="D7873" s="480">
        <f>D7870</f>
        <v>138</v>
      </c>
      <c r="E7873" s="480">
        <f t="shared" si="676"/>
        <v>18</v>
      </c>
      <c r="F7873" s="484">
        <v>3.5990000000000002</v>
      </c>
      <c r="G7873" s="480">
        <v>15</v>
      </c>
      <c r="H7873" s="482">
        <v>0.44740099999999999</v>
      </c>
      <c r="I7873" s="483">
        <v>8</v>
      </c>
      <c r="J7873" s="484">
        <v>0.40200000000000002</v>
      </c>
      <c r="K7873" s="469">
        <f t="shared" si="670"/>
        <v>8.044237719629594</v>
      </c>
      <c r="L7873" s="469">
        <f t="shared" si="671"/>
        <v>4.4237719629593997E-2</v>
      </c>
    </row>
    <row r="7874" spans="1:12">
      <c r="A7874" s="98" t="s">
        <v>126</v>
      </c>
      <c r="B7874" s="98">
        <f t="shared" si="674"/>
        <v>11</v>
      </c>
      <c r="C7874" s="98">
        <f t="shared" si="675"/>
        <v>6</v>
      </c>
      <c r="D7874" s="98">
        <f>D7873</f>
        <v>138</v>
      </c>
      <c r="E7874" s="98">
        <f t="shared" si="676"/>
        <v>19</v>
      </c>
      <c r="F7874" s="397">
        <f>F7873+(E7874-E7873)*(F7876-F7873)/(E7876-E7873)</f>
        <v>3.6141666666666667</v>
      </c>
      <c r="G7874" s="98">
        <v>15</v>
      </c>
      <c r="H7874" s="491">
        <f>H7873+(E7874-E7873)*(H7876-H7873)/(E7876-E7873)</f>
        <v>0.44633666666666666</v>
      </c>
      <c r="I7874" s="492">
        <f>I7873+(E7874-E7873)*(I7876-I7873)/(E7876-E7873)</f>
        <v>8.0666666666666664</v>
      </c>
      <c r="J7874" s="397">
        <f>J7873+(E7874-E7873)*(J7876-J7873)/(E7876-E7873)</f>
        <v>0.3983666666666667</v>
      </c>
      <c r="K7874" s="469">
        <f t="shared" si="670"/>
        <v>8.0974003181454961</v>
      </c>
      <c r="L7874" s="469">
        <f t="shared" si="671"/>
        <v>3.0733651478829671E-2</v>
      </c>
    </row>
    <row r="7875" spans="1:12">
      <c r="A7875" s="98" t="s">
        <v>126</v>
      </c>
      <c r="B7875" s="98">
        <f t="shared" si="674"/>
        <v>11</v>
      </c>
      <c r="C7875" s="98">
        <f t="shared" si="675"/>
        <v>6</v>
      </c>
      <c r="D7875" s="98">
        <f>D7873</f>
        <v>138</v>
      </c>
      <c r="E7875" s="98">
        <f t="shared" si="676"/>
        <v>20</v>
      </c>
      <c r="F7875" s="397">
        <f>F7873+(E7875-E7873)*(F7876-F7873)/(E7876-E7873)</f>
        <v>3.6293333333333333</v>
      </c>
      <c r="G7875" s="98">
        <v>15</v>
      </c>
      <c r="H7875" s="491">
        <f>H7873+(E7875-E7873)*(H7876-H7873)/(E7876-E7873)</f>
        <v>0.44527233333333333</v>
      </c>
      <c r="I7875" s="492">
        <f>I7873+(E7875-E7873)*(I7876-I7873)/(E7876-E7873)</f>
        <v>8.1333333333333329</v>
      </c>
      <c r="J7875" s="397">
        <f>J7873+(E7875-E7873)*(J7876-J7873)/(E7876-E7873)</f>
        <v>0.39473333333333332</v>
      </c>
      <c r="K7875" s="469">
        <f t="shared" si="670"/>
        <v>8.1508170655112195</v>
      </c>
      <c r="L7875" s="469">
        <f t="shared" si="671"/>
        <v>1.7483732177886679E-2</v>
      </c>
    </row>
    <row r="7876" spans="1:12">
      <c r="A7876" s="480" t="s">
        <v>126</v>
      </c>
      <c r="B7876" s="480">
        <f t="shared" si="674"/>
        <v>11</v>
      </c>
      <c r="C7876" s="480">
        <f t="shared" si="675"/>
        <v>6</v>
      </c>
      <c r="D7876" s="480">
        <f>D7873</f>
        <v>138</v>
      </c>
      <c r="E7876" s="480">
        <f t="shared" si="676"/>
        <v>21</v>
      </c>
      <c r="F7876" s="484">
        <v>3.6444999999999999</v>
      </c>
      <c r="G7876" s="480">
        <v>15</v>
      </c>
      <c r="H7876" s="482">
        <v>0.44420799999999999</v>
      </c>
      <c r="I7876" s="483">
        <v>8.1999999999999993</v>
      </c>
      <c r="J7876" s="484">
        <v>0.3911</v>
      </c>
      <c r="K7876" s="469">
        <f t="shared" si="670"/>
        <v>8.2044897885675176</v>
      </c>
      <c r="L7876" s="469">
        <f t="shared" si="671"/>
        <v>4.4897885675183602E-3</v>
      </c>
    </row>
    <row r="7877" spans="1:12">
      <c r="A7877" s="98" t="s">
        <v>126</v>
      </c>
      <c r="B7877" s="98">
        <f t="shared" si="674"/>
        <v>11</v>
      </c>
      <c r="C7877" s="98">
        <f t="shared" si="675"/>
        <v>6</v>
      </c>
      <c r="D7877" s="98">
        <f>D7876</f>
        <v>138</v>
      </c>
      <c r="E7877" s="98">
        <f t="shared" si="676"/>
        <v>22</v>
      </c>
      <c r="F7877" s="397">
        <f>F7876+(E7877-E7876)*(F7879-F7876)/(E7879-E7876)</f>
        <v>3.6594666666666664</v>
      </c>
      <c r="G7877" s="98">
        <v>15</v>
      </c>
      <c r="H7877" s="491">
        <f>H7876+(E7877-E7876)*(H7879-H7876)/(E7879-E7876)</f>
        <v>0.44314733333333334</v>
      </c>
      <c r="I7877" s="492">
        <f>I7876+(E7877-E7876)*(I7879-I7876)/(E7879-E7876)</f>
        <v>8.2666666666666657</v>
      </c>
      <c r="J7877" s="397">
        <f>J7876+(E7877-E7876)*(J7879-J7876)/(E7879-E7876)</f>
        <v>0.38746666666666668</v>
      </c>
      <c r="K7877" s="469">
        <f t="shared" si="670"/>
        <v>8.2579006831437543</v>
      </c>
      <c r="L7877" s="469">
        <f t="shared" si="671"/>
        <v>-8.7659835229114691E-3</v>
      </c>
    </row>
    <row r="7878" spans="1:12">
      <c r="A7878" s="98" t="s">
        <v>126</v>
      </c>
      <c r="B7878" s="98">
        <f t="shared" si="674"/>
        <v>11</v>
      </c>
      <c r="C7878" s="98">
        <f t="shared" si="675"/>
        <v>6</v>
      </c>
      <c r="D7878" s="98">
        <f>D7876</f>
        <v>138</v>
      </c>
      <c r="E7878" s="98">
        <f t="shared" si="676"/>
        <v>23</v>
      </c>
      <c r="F7878" s="397">
        <f>F7876+(E7878-E7876)*(F7879-F7876)/(E7879-E7876)</f>
        <v>3.6744333333333334</v>
      </c>
      <c r="G7878" s="98">
        <v>15</v>
      </c>
      <c r="H7878" s="491">
        <f>H7876+(E7878-E7876)*(H7879-H7876)/(E7879-E7876)</f>
        <v>0.44208666666666663</v>
      </c>
      <c r="I7878" s="492">
        <f>I7876+(E7878-E7876)*(I7879-I7876)/(E7879-E7876)</f>
        <v>8.3333333333333339</v>
      </c>
      <c r="J7878" s="397">
        <f>J7876+(E7878-E7876)*(J7879-J7876)/(E7879-E7876)</f>
        <v>0.3838333333333333</v>
      </c>
      <c r="K7878" s="469">
        <f t="shared" si="670"/>
        <v>8.3115678675372866</v>
      </c>
      <c r="L7878" s="469">
        <f t="shared" si="671"/>
        <v>-2.1765465796047323E-2</v>
      </c>
    </row>
    <row r="7879" spans="1:12">
      <c r="A7879" s="480" t="s">
        <v>126</v>
      </c>
      <c r="B7879" s="480">
        <f t="shared" si="674"/>
        <v>11</v>
      </c>
      <c r="C7879" s="480">
        <f t="shared" si="675"/>
        <v>6</v>
      </c>
      <c r="D7879" s="480">
        <f>D7876</f>
        <v>138</v>
      </c>
      <c r="E7879" s="480">
        <f t="shared" si="676"/>
        <v>24</v>
      </c>
      <c r="F7879" s="484">
        <v>3.6894</v>
      </c>
      <c r="G7879" s="480">
        <v>15</v>
      </c>
      <c r="H7879" s="482">
        <v>0.44102599999999997</v>
      </c>
      <c r="I7879" s="483">
        <v>8.4</v>
      </c>
      <c r="J7879" s="484">
        <v>0.38019999999999998</v>
      </c>
      <c r="K7879" s="469">
        <f t="shared" si="670"/>
        <v>8.3654931908776362</v>
      </c>
      <c r="L7879" s="469">
        <f t="shared" si="671"/>
        <v>-3.4506809122364146E-2</v>
      </c>
    </row>
    <row r="7880" spans="1:12">
      <c r="A7880" s="98" t="s">
        <v>126</v>
      </c>
      <c r="B7880" s="98">
        <f t="shared" si="674"/>
        <v>11</v>
      </c>
      <c r="C7880" s="98">
        <f t="shared" si="675"/>
        <v>6</v>
      </c>
      <c r="D7880" s="98">
        <f>D7879</f>
        <v>138</v>
      </c>
      <c r="E7880" s="98">
        <f t="shared" si="676"/>
        <v>25</v>
      </c>
      <c r="F7880" s="397">
        <f>F7879+(E7880-E7879)*(F7882-F7879)/(E7882-E7879)</f>
        <v>3.7042000000000002</v>
      </c>
      <c r="G7880" s="98">
        <v>15</v>
      </c>
      <c r="H7880" s="491">
        <f>H7879+(E7880-E7879)*(H7882-H7879)/(E7882-E7879)</f>
        <v>0.43996833333333329</v>
      </c>
      <c r="I7880" s="492">
        <f>I7879+(E7880-E7879)*(I7882-I7879)/(E7882-E7879)</f>
        <v>8.4333333333333336</v>
      </c>
      <c r="J7880" s="397">
        <f>J7879+(E7880-E7879)*(J7882-J7879)/(E7882-E7879)</f>
        <v>0.37659999999999999</v>
      </c>
      <c r="K7880" s="469">
        <f t="shared" si="670"/>
        <v>8.4192422939529745</v>
      </c>
      <c r="L7880" s="469">
        <f t="shared" si="671"/>
        <v>-1.4091039380359049E-2</v>
      </c>
    </row>
    <row r="7881" spans="1:12">
      <c r="A7881" s="98" t="s">
        <v>126</v>
      </c>
      <c r="B7881" s="98">
        <f t="shared" si="674"/>
        <v>11</v>
      </c>
      <c r="C7881" s="98">
        <f t="shared" si="675"/>
        <v>6</v>
      </c>
      <c r="D7881" s="98">
        <f>D7879</f>
        <v>138</v>
      </c>
      <c r="E7881" s="98">
        <f t="shared" si="676"/>
        <v>26</v>
      </c>
      <c r="F7881" s="397">
        <f>F7879+(E7881-E7879)*(F7882-F7879)/(E7882-E7879)</f>
        <v>3.7189999999999999</v>
      </c>
      <c r="G7881" s="98">
        <v>15</v>
      </c>
      <c r="H7881" s="491">
        <f>H7879+(E7881-E7879)*(H7882-H7879)/(E7882-E7879)</f>
        <v>0.43891066666666667</v>
      </c>
      <c r="I7881" s="492">
        <f>I7879+(E7881-E7879)*(I7882-I7879)/(E7882-E7879)</f>
        <v>8.4666666666666668</v>
      </c>
      <c r="J7881" s="397">
        <f>J7879+(E7881-E7879)*(J7882-J7879)/(E7882-E7879)</f>
        <v>0.373</v>
      </c>
      <c r="K7881" s="469">
        <f t="shared" si="670"/>
        <v>8.4732504412439269</v>
      </c>
      <c r="L7881" s="469">
        <f t="shared" si="671"/>
        <v>6.5837745772601153E-3</v>
      </c>
    </row>
    <row r="7882" spans="1:12">
      <c r="A7882" s="480" t="s">
        <v>126</v>
      </c>
      <c r="B7882" s="480">
        <f t="shared" si="674"/>
        <v>11</v>
      </c>
      <c r="C7882" s="480">
        <f t="shared" si="675"/>
        <v>6</v>
      </c>
      <c r="D7882" s="480">
        <f>D7879</f>
        <v>138</v>
      </c>
      <c r="E7882" s="480">
        <f t="shared" si="676"/>
        <v>27</v>
      </c>
      <c r="F7882" s="484">
        <v>3.7338</v>
      </c>
      <c r="G7882" s="480">
        <v>15</v>
      </c>
      <c r="H7882" s="482">
        <v>0.43785299999999999</v>
      </c>
      <c r="I7882" s="483">
        <v>8.5</v>
      </c>
      <c r="J7882" s="484">
        <v>0.36940000000000001</v>
      </c>
      <c r="K7882" s="469">
        <f t="shared" si="670"/>
        <v>8.5275195099725245</v>
      </c>
      <c r="L7882" s="469">
        <f t="shared" si="671"/>
        <v>2.7519509972524503E-2</v>
      </c>
    </row>
    <row r="7883" spans="1:12">
      <c r="A7883" s="98" t="s">
        <v>126</v>
      </c>
      <c r="B7883" s="98">
        <f t="shared" si="674"/>
        <v>11</v>
      </c>
      <c r="C7883" s="98">
        <f t="shared" si="675"/>
        <v>6</v>
      </c>
      <c r="D7883" s="98">
        <f>D7882</f>
        <v>138</v>
      </c>
      <c r="E7883" s="98">
        <f t="shared" si="676"/>
        <v>28</v>
      </c>
      <c r="F7883" s="397">
        <f>F7882+(E7883-E7882)*(F7885-F7882)/(E7885-E7882)</f>
        <v>3.7484000000000002</v>
      </c>
      <c r="G7883" s="98">
        <v>15</v>
      </c>
      <c r="H7883" s="491">
        <f>H7882+(E7883-E7882)*(H7885-H7882)/(E7885-E7882)</f>
        <v>0.43679699999999999</v>
      </c>
      <c r="I7883" s="492">
        <f>I7882+(E7883-E7882)*(I7885-I7882)/(E7885-E7882)</f>
        <v>8.5666666666666664</v>
      </c>
      <c r="J7883" s="397">
        <f>J7882+(E7883-E7882)*(J7885-J7882)/(E7885-E7882)</f>
        <v>0.36576666666666668</v>
      </c>
      <c r="K7883" s="469">
        <f t="shared" ref="K7883:K7946" si="677">F7883/H7883</f>
        <v>8.5815607707928407</v>
      </c>
      <c r="L7883" s="469">
        <f t="shared" ref="L7883:L7946" si="678">K7883-I7883</f>
        <v>1.4894104126174312E-2</v>
      </c>
    </row>
    <row r="7884" spans="1:12">
      <c r="A7884" s="98" t="s">
        <v>126</v>
      </c>
      <c r="B7884" s="98">
        <f t="shared" si="674"/>
        <v>11</v>
      </c>
      <c r="C7884" s="98">
        <f t="shared" si="675"/>
        <v>6</v>
      </c>
      <c r="D7884" s="98">
        <f>D7882</f>
        <v>138</v>
      </c>
      <c r="E7884" s="98">
        <f t="shared" si="676"/>
        <v>29</v>
      </c>
      <c r="F7884" s="397">
        <f>F7882+(E7884-E7882)*(F7885-F7882)/(E7885-E7882)</f>
        <v>3.7629999999999999</v>
      </c>
      <c r="G7884" s="98">
        <v>15</v>
      </c>
      <c r="H7884" s="491">
        <f>H7882+(E7884-E7882)*(H7885-H7882)/(E7885-E7882)</f>
        <v>0.43574099999999999</v>
      </c>
      <c r="I7884" s="492">
        <f>I7882+(E7884-E7882)*(I7885-I7882)/(E7885-E7882)</f>
        <v>8.6333333333333329</v>
      </c>
      <c r="J7884" s="397">
        <f>J7882+(E7884-E7882)*(J7885-J7882)/(E7885-E7882)</f>
        <v>0.36213333333333331</v>
      </c>
      <c r="K7884" s="469">
        <f t="shared" si="677"/>
        <v>8.6358639650618141</v>
      </c>
      <c r="L7884" s="469">
        <f t="shared" si="678"/>
        <v>2.5306317284812252E-3</v>
      </c>
    </row>
    <row r="7885" spans="1:12">
      <c r="A7885" s="480" t="s">
        <v>126</v>
      </c>
      <c r="B7885" s="480">
        <f t="shared" si="674"/>
        <v>11</v>
      </c>
      <c r="C7885" s="480">
        <f t="shared" si="675"/>
        <v>6</v>
      </c>
      <c r="D7885" s="480">
        <f>D7882</f>
        <v>138</v>
      </c>
      <c r="E7885" s="480">
        <f t="shared" si="676"/>
        <v>30</v>
      </c>
      <c r="F7885" s="484">
        <v>3.7776000000000001</v>
      </c>
      <c r="G7885" s="480">
        <v>15</v>
      </c>
      <c r="H7885" s="482">
        <v>0.43468499999999999</v>
      </c>
      <c r="I7885" s="483">
        <v>8.6999999999999993</v>
      </c>
      <c r="J7885" s="484">
        <v>0.35849999999999999</v>
      </c>
      <c r="K7885" s="469">
        <f t="shared" si="677"/>
        <v>8.6904310017598956</v>
      </c>
      <c r="L7885" s="469">
        <f t="shared" si="678"/>
        <v>-9.5689982401037099E-3</v>
      </c>
    </row>
    <row r="7886" spans="1:12">
      <c r="A7886" s="98" t="s">
        <v>126</v>
      </c>
      <c r="B7886" s="98">
        <f t="shared" si="674"/>
        <v>11</v>
      </c>
      <c r="C7886" s="98">
        <f t="shared" si="675"/>
        <v>6</v>
      </c>
      <c r="D7886" s="98">
        <f>D7885</f>
        <v>138</v>
      </c>
      <c r="E7886" s="98">
        <f t="shared" si="676"/>
        <v>31</v>
      </c>
      <c r="F7886" s="397">
        <f>F7885+(E7886-E7885)*(F7888-F7885)/(E7888-E7885)</f>
        <v>3.7920666666666669</v>
      </c>
      <c r="G7886" s="98">
        <v>15</v>
      </c>
      <c r="H7886" s="491">
        <f>H7885+(E7886-E7885)*(H7888-H7885)/(E7888-E7885)</f>
        <v>0.43363000000000002</v>
      </c>
      <c r="I7886" s="492">
        <f>I7885+(E7886-E7885)*(I7888-I7885)/(E7888-E7885)</f>
        <v>8.7666666666666657</v>
      </c>
      <c r="J7886" s="397">
        <f>J7885+(E7886-E7885)*(J7888-J7885)/(E7888-E7885)</f>
        <v>0.35486666666666666</v>
      </c>
      <c r="K7886" s="469">
        <f t="shared" si="677"/>
        <v>8.7449361590910843</v>
      </c>
      <c r="L7886" s="469">
        <f t="shared" si="678"/>
        <v>-2.173050757558137E-2</v>
      </c>
    </row>
    <row r="7887" spans="1:12">
      <c r="A7887" s="98" t="s">
        <v>126</v>
      </c>
      <c r="B7887" s="98">
        <f t="shared" si="674"/>
        <v>11</v>
      </c>
      <c r="C7887" s="98">
        <f t="shared" si="675"/>
        <v>6</v>
      </c>
      <c r="D7887" s="98">
        <f>D7885</f>
        <v>138</v>
      </c>
      <c r="E7887" s="98">
        <f t="shared" si="676"/>
        <v>32</v>
      </c>
      <c r="F7887" s="397">
        <f>F7885+(E7887-E7885)*(F7888-F7885)/(E7888-E7885)</f>
        <v>3.8065333333333333</v>
      </c>
      <c r="G7887" s="98">
        <v>15</v>
      </c>
      <c r="H7887" s="491">
        <f>H7885+(E7887-E7885)*(H7888-H7885)/(E7888-E7885)</f>
        <v>0.43257499999999999</v>
      </c>
      <c r="I7887" s="492">
        <f>I7885+(E7887-E7885)*(I7888-I7885)/(E7888-E7885)</f>
        <v>8.8333333333333339</v>
      </c>
      <c r="J7887" s="397">
        <f>J7885+(E7887-E7885)*(J7888-J7885)/(E7888-E7885)</f>
        <v>0.35123333333333334</v>
      </c>
      <c r="K7887" s="469">
        <f t="shared" si="677"/>
        <v>8.7997071798724686</v>
      </c>
      <c r="L7887" s="469">
        <f t="shared" si="678"/>
        <v>-3.3626153460865282E-2</v>
      </c>
    </row>
    <row r="7888" spans="1:12">
      <c r="A7888" s="480" t="s">
        <v>126</v>
      </c>
      <c r="B7888" s="480">
        <f t="shared" si="674"/>
        <v>11</v>
      </c>
      <c r="C7888" s="480">
        <f t="shared" si="675"/>
        <v>6</v>
      </c>
      <c r="D7888" s="480">
        <f>D7885</f>
        <v>138</v>
      </c>
      <c r="E7888" s="480">
        <f t="shared" si="676"/>
        <v>33</v>
      </c>
      <c r="F7888" s="484">
        <v>3.8210000000000002</v>
      </c>
      <c r="G7888" s="480">
        <v>15</v>
      </c>
      <c r="H7888" s="482">
        <v>0.43152000000000001</v>
      </c>
      <c r="I7888" s="483">
        <v>8.9</v>
      </c>
      <c r="J7888" s="484">
        <v>0.34760000000000002</v>
      </c>
      <c r="K7888" s="469">
        <f t="shared" si="677"/>
        <v>8.8547460140897289</v>
      </c>
      <c r="L7888" s="469">
        <f t="shared" si="678"/>
        <v>-4.525398591027141E-2</v>
      </c>
    </row>
    <row r="7889" spans="1:12">
      <c r="A7889" s="98" t="s">
        <v>126</v>
      </c>
      <c r="B7889" s="98">
        <f t="shared" si="674"/>
        <v>11</v>
      </c>
      <c r="C7889" s="98">
        <f t="shared" si="675"/>
        <v>6</v>
      </c>
      <c r="D7889" s="98">
        <f>D7888</f>
        <v>138</v>
      </c>
      <c r="E7889" s="98">
        <f t="shared" si="676"/>
        <v>34</v>
      </c>
      <c r="F7889" s="397">
        <f>F7888+(E7889-E7888)*(F7891-F7888)/(E7891-E7888)</f>
        <v>3.8353000000000002</v>
      </c>
      <c r="G7889" s="98">
        <v>15</v>
      </c>
      <c r="H7889" s="491">
        <f>H7888+(E7889-E7888)*(H7891-H7888)/(E7891-E7888)</f>
        <v>0.43046533333333337</v>
      </c>
      <c r="I7889" s="492">
        <f>I7888+(E7889-E7888)*(I7891-I7888)/(E7891-E7888)</f>
        <v>8.9333333333333336</v>
      </c>
      <c r="J7889" s="397">
        <f>J7888+(E7889-E7888)*(J7891-J7888)/(E7891-E7888)</f>
        <v>0.34400000000000003</v>
      </c>
      <c r="K7889" s="469">
        <f t="shared" si="677"/>
        <v>8.9096605533856383</v>
      </c>
      <c r="L7889" s="469">
        <f t="shared" si="678"/>
        <v>-2.3672779947695233E-2</v>
      </c>
    </row>
    <row r="7890" spans="1:12">
      <c r="A7890" s="98" t="s">
        <v>126</v>
      </c>
      <c r="B7890" s="98">
        <f t="shared" si="674"/>
        <v>11</v>
      </c>
      <c r="C7890" s="98">
        <f t="shared" si="675"/>
        <v>6</v>
      </c>
      <c r="D7890" s="98">
        <f>D7888</f>
        <v>138</v>
      </c>
      <c r="E7890" s="98">
        <f t="shared" si="676"/>
        <v>35</v>
      </c>
      <c r="F7890" s="397">
        <f>F7888+(E7890-E7888)*(F7891-F7888)/(E7891-E7888)</f>
        <v>3.8496000000000001</v>
      </c>
      <c r="G7890" s="98">
        <v>15</v>
      </c>
      <c r="H7890" s="491">
        <f>H7888+(E7890-E7888)*(H7891-H7888)/(E7891-E7888)</f>
        <v>0.42941066666666666</v>
      </c>
      <c r="I7890" s="492">
        <f>I7888+(E7890-E7888)*(I7891-I7888)/(E7891-E7888)</f>
        <v>8.9666666666666668</v>
      </c>
      <c r="J7890" s="397">
        <f>J7888+(E7890-E7888)*(J7891-J7888)/(E7891-E7888)</f>
        <v>0.34039999999999998</v>
      </c>
      <c r="K7890" s="469">
        <f t="shared" si="677"/>
        <v>8.9648448416123809</v>
      </c>
      <c r="L7890" s="469">
        <f t="shared" si="678"/>
        <v>-1.8218250542858527E-3</v>
      </c>
    </row>
    <row r="7891" spans="1:12">
      <c r="A7891" s="480" t="s">
        <v>126</v>
      </c>
      <c r="B7891" s="480">
        <f t="shared" si="674"/>
        <v>11</v>
      </c>
      <c r="C7891" s="480">
        <f t="shared" si="675"/>
        <v>6</v>
      </c>
      <c r="D7891" s="480">
        <f>D7888</f>
        <v>138</v>
      </c>
      <c r="E7891" s="480">
        <f t="shared" si="676"/>
        <v>36</v>
      </c>
      <c r="F7891" s="484">
        <v>3.8639000000000001</v>
      </c>
      <c r="G7891" s="480">
        <v>15</v>
      </c>
      <c r="H7891" s="482">
        <v>0.42835600000000001</v>
      </c>
      <c r="I7891" s="483">
        <v>9</v>
      </c>
      <c r="J7891" s="484">
        <v>0.33679999999999999</v>
      </c>
      <c r="K7891" s="469">
        <f t="shared" si="677"/>
        <v>9.0203008712379429</v>
      </c>
      <c r="L7891" s="469">
        <f t="shared" si="678"/>
        <v>2.0300871237942886E-2</v>
      </c>
    </row>
    <row r="7892" spans="1:12">
      <c r="A7892" s="98" t="s">
        <v>126</v>
      </c>
      <c r="B7892" s="98">
        <f t="shared" si="674"/>
        <v>11</v>
      </c>
      <c r="C7892" s="98">
        <f t="shared" si="675"/>
        <v>6</v>
      </c>
      <c r="D7892" s="98">
        <f>D7891</f>
        <v>138</v>
      </c>
      <c r="E7892" s="98">
        <f t="shared" si="676"/>
        <v>37</v>
      </c>
      <c r="F7892" s="397">
        <f>F7891+(E7892-E7891)*(F7894-F7891)/(E7894-E7891)</f>
        <v>3.8780333333333332</v>
      </c>
      <c r="G7892" s="98">
        <v>15</v>
      </c>
      <c r="H7892" s="491">
        <f>H7891+(E7892-E7891)*(H7894-H7891)/(E7894-E7891)</f>
        <v>0.42730033333333334</v>
      </c>
      <c r="I7892" s="492">
        <f>I7891+(E7892-E7891)*(I7894-I7891)/(E7894-E7891)</f>
        <v>9.0666666666666664</v>
      </c>
      <c r="J7892" s="397">
        <f>J7891+(E7892-E7891)*(J7894-J7891)/(E7894-E7891)</f>
        <v>0.33316666666666667</v>
      </c>
      <c r="K7892" s="469">
        <f t="shared" si="677"/>
        <v>9.0756618490819498</v>
      </c>
      <c r="L7892" s="469">
        <f t="shared" si="678"/>
        <v>8.9951824152834092E-3</v>
      </c>
    </row>
    <row r="7893" spans="1:12">
      <c r="A7893" s="98" t="s">
        <v>126</v>
      </c>
      <c r="B7893" s="98">
        <f t="shared" si="674"/>
        <v>11</v>
      </c>
      <c r="C7893" s="98">
        <f t="shared" si="675"/>
        <v>6</v>
      </c>
      <c r="D7893" s="98">
        <f>D7891</f>
        <v>138</v>
      </c>
      <c r="E7893" s="98">
        <f t="shared" si="676"/>
        <v>38</v>
      </c>
      <c r="F7893" s="397">
        <f>F7891+(E7893-E7891)*(F7894-F7891)/(E7894-E7891)</f>
        <v>3.8921666666666668</v>
      </c>
      <c r="G7893" s="98">
        <v>15</v>
      </c>
      <c r="H7893" s="491">
        <f>H7891+(E7893-E7891)*(H7894-H7891)/(E7894-E7891)</f>
        <v>0.42624466666666666</v>
      </c>
      <c r="I7893" s="492">
        <f>I7891+(E7893-E7891)*(I7894-I7891)/(E7894-E7891)</f>
        <v>9.1333333333333329</v>
      </c>
      <c r="J7893" s="397">
        <f>J7891+(E7893-E7891)*(J7894-J7891)/(E7894-E7891)</f>
        <v>0.32953333333333334</v>
      </c>
      <c r="K7893" s="469">
        <f t="shared" si="677"/>
        <v>9.1312970484870188</v>
      </c>
      <c r="L7893" s="469">
        <f t="shared" si="678"/>
        <v>-2.0362848463140182E-3</v>
      </c>
    </row>
    <row r="7894" spans="1:12">
      <c r="A7894" s="480" t="s">
        <v>126</v>
      </c>
      <c r="B7894" s="480">
        <f t="shared" si="674"/>
        <v>11</v>
      </c>
      <c r="C7894" s="480">
        <f t="shared" si="675"/>
        <v>6</v>
      </c>
      <c r="D7894" s="480">
        <f>D7891</f>
        <v>138</v>
      </c>
      <c r="E7894" s="480">
        <f t="shared" si="676"/>
        <v>39</v>
      </c>
      <c r="F7894" s="484">
        <v>3.9062999999999999</v>
      </c>
      <c r="G7894" s="480">
        <v>15</v>
      </c>
      <c r="H7894" s="482">
        <v>0.42518899999999998</v>
      </c>
      <c r="I7894" s="483">
        <v>9.1999999999999993</v>
      </c>
      <c r="J7894" s="484">
        <v>0.32590000000000002</v>
      </c>
      <c r="K7894" s="469">
        <f t="shared" si="677"/>
        <v>9.187208511979378</v>
      </c>
      <c r="L7894" s="469">
        <f t="shared" si="678"/>
        <v>-1.2791488020621244E-2</v>
      </c>
    </row>
    <row r="7895" spans="1:12">
      <c r="A7895" s="98" t="s">
        <v>126</v>
      </c>
      <c r="B7895" s="98">
        <f t="shared" si="674"/>
        <v>11</v>
      </c>
      <c r="C7895" s="98">
        <f t="shared" si="675"/>
        <v>6</v>
      </c>
      <c r="D7895" s="98">
        <f>D7894</f>
        <v>138</v>
      </c>
      <c r="E7895" s="98">
        <f t="shared" si="676"/>
        <v>40</v>
      </c>
      <c r="F7895" s="397">
        <f>F7894+(E7895-E7894)*(F7897-F7894)/(E7897-E7894)</f>
        <v>3.9202666666666666</v>
      </c>
      <c r="G7895" s="98">
        <v>15</v>
      </c>
      <c r="H7895" s="491">
        <f>H7894+(E7895-E7894)*(H7897-H7894)/(E7897-E7894)</f>
        <v>0.4241313333333333</v>
      </c>
      <c r="I7895" s="492">
        <f>I7894+(E7895-E7894)*(I7897-I7894)/(E7897-E7894)</f>
        <v>9.2666666666666657</v>
      </c>
      <c r="J7895" s="397">
        <f>J7894+(E7895-E7894)*(J7897-J7894)/(E7897-E7894)</f>
        <v>0.32230000000000003</v>
      </c>
      <c r="K7895" s="469">
        <f t="shared" si="677"/>
        <v>9.2430489298126215</v>
      </c>
      <c r="L7895" s="469">
        <f t="shared" si="678"/>
        <v>-2.3617736854044225E-2</v>
      </c>
    </row>
    <row r="7896" spans="1:12">
      <c r="A7896" s="98" t="s">
        <v>126</v>
      </c>
      <c r="B7896" s="98">
        <f t="shared" si="674"/>
        <v>11</v>
      </c>
      <c r="C7896" s="98">
        <f t="shared" si="675"/>
        <v>6</v>
      </c>
      <c r="D7896" s="98">
        <f>D7894</f>
        <v>138</v>
      </c>
      <c r="E7896" s="98">
        <f t="shared" si="676"/>
        <v>41</v>
      </c>
      <c r="F7896" s="397">
        <f>F7894+(E7896-E7894)*(F7897-F7894)/(E7897-E7894)</f>
        <v>3.9342333333333332</v>
      </c>
      <c r="G7896" s="98">
        <v>15</v>
      </c>
      <c r="H7896" s="491">
        <f>H7894+(E7896-E7894)*(H7897-H7894)/(E7897-E7894)</f>
        <v>0.42307366666666668</v>
      </c>
      <c r="I7896" s="492">
        <f>I7894+(E7896-E7894)*(I7897-I7894)/(E7897-E7894)</f>
        <v>9.3333333333333339</v>
      </c>
      <c r="J7896" s="397">
        <f>J7894+(E7896-E7894)*(J7897-J7894)/(E7897-E7894)</f>
        <v>0.31869999999999998</v>
      </c>
      <c r="K7896" s="469">
        <f t="shared" si="677"/>
        <v>9.2991685451154673</v>
      </c>
      <c r="L7896" s="469">
        <f t="shared" si="678"/>
        <v>-3.4164788217866615E-2</v>
      </c>
    </row>
    <row r="7897" spans="1:12">
      <c r="A7897" s="480" t="s">
        <v>126</v>
      </c>
      <c r="B7897" s="480">
        <f t="shared" si="674"/>
        <v>11</v>
      </c>
      <c r="C7897" s="480">
        <f t="shared" si="675"/>
        <v>6</v>
      </c>
      <c r="D7897" s="480">
        <f>D7894</f>
        <v>138</v>
      </c>
      <c r="E7897" s="480">
        <f t="shared" si="676"/>
        <v>42</v>
      </c>
      <c r="F7897" s="484">
        <v>3.9481999999999999</v>
      </c>
      <c r="G7897" s="480">
        <v>15</v>
      </c>
      <c r="H7897" s="482">
        <v>0.422016</v>
      </c>
      <c r="I7897" s="483">
        <v>9.4</v>
      </c>
      <c r="J7897" s="484">
        <v>0.31509999999999999</v>
      </c>
      <c r="K7897" s="469">
        <f t="shared" si="677"/>
        <v>9.3555694570821952</v>
      </c>
      <c r="L7897" s="469">
        <f t="shared" si="678"/>
        <v>-4.4430542917805127E-2</v>
      </c>
    </row>
    <row r="7898" spans="1:12">
      <c r="A7898" s="98" t="s">
        <v>126</v>
      </c>
      <c r="B7898" s="98">
        <f t="shared" si="674"/>
        <v>11</v>
      </c>
      <c r="C7898" s="98">
        <f t="shared" si="675"/>
        <v>6</v>
      </c>
      <c r="D7898" s="98">
        <f>D7897</f>
        <v>138</v>
      </c>
      <c r="E7898" s="98">
        <f t="shared" si="676"/>
        <v>43</v>
      </c>
      <c r="F7898" s="397">
        <f>F7897+(E7898-E7897)*(F7900-F7897)/(E7900-E7897)</f>
        <v>3.9620333333333333</v>
      </c>
      <c r="G7898" s="98">
        <v>15</v>
      </c>
      <c r="H7898" s="491">
        <f>H7897+(E7898-E7897)*(H7900-H7897)/(E7900-E7897)</f>
        <v>0.420956</v>
      </c>
      <c r="I7898" s="492">
        <f>I7897+(E7898-E7897)*(I7900-I7897)/(E7900-E7897)</f>
        <v>9.4333333333333336</v>
      </c>
      <c r="J7898" s="397">
        <f>J7897+(E7898-E7897)*(J7900-J7897)/(E7900-E7897)</f>
        <v>0.31146666666666667</v>
      </c>
      <c r="K7898" s="469">
        <f t="shared" si="677"/>
        <v>9.4119892181922413</v>
      </c>
      <c r="L7898" s="469">
        <f t="shared" si="678"/>
        <v>-2.1344115141092246E-2</v>
      </c>
    </row>
    <row r="7899" spans="1:12">
      <c r="A7899" s="98" t="s">
        <v>126</v>
      </c>
      <c r="B7899" s="98">
        <f t="shared" si="674"/>
        <v>11</v>
      </c>
      <c r="C7899" s="98">
        <f t="shared" si="675"/>
        <v>6</v>
      </c>
      <c r="D7899" s="98">
        <f>D7897</f>
        <v>138</v>
      </c>
      <c r="E7899" s="98">
        <f t="shared" si="676"/>
        <v>44</v>
      </c>
      <c r="F7899" s="397">
        <f>F7897+(E7899-E7897)*(F7900-F7897)/(E7900-E7897)</f>
        <v>3.9758666666666667</v>
      </c>
      <c r="G7899" s="98">
        <v>15</v>
      </c>
      <c r="H7899" s="491">
        <f>H7897+(E7899-E7897)*(H7900-H7897)/(E7900-E7897)</f>
        <v>0.41989599999999999</v>
      </c>
      <c r="I7899" s="492">
        <f>I7897+(E7899-E7897)*(I7900-I7897)/(E7900-E7897)</f>
        <v>9.4666666666666668</v>
      </c>
      <c r="J7899" s="397">
        <f>J7897+(E7899-E7897)*(J7900-J7897)/(E7900-E7897)</f>
        <v>0.30783333333333335</v>
      </c>
      <c r="K7899" s="469">
        <f t="shared" si="677"/>
        <v>9.4686938352989003</v>
      </c>
      <c r="L7899" s="469">
        <f t="shared" si="678"/>
        <v>2.0271686322335114E-3</v>
      </c>
    </row>
    <row r="7900" spans="1:12">
      <c r="A7900" s="480" t="s">
        <v>126</v>
      </c>
      <c r="B7900" s="480">
        <f t="shared" si="674"/>
        <v>11</v>
      </c>
      <c r="C7900" s="480">
        <f t="shared" si="675"/>
        <v>6</v>
      </c>
      <c r="D7900" s="480">
        <f>D7897</f>
        <v>138</v>
      </c>
      <c r="E7900" s="480">
        <f t="shared" si="676"/>
        <v>45</v>
      </c>
      <c r="F7900" s="484">
        <v>3.9897</v>
      </c>
      <c r="G7900" s="480">
        <v>15</v>
      </c>
      <c r="H7900" s="482">
        <v>0.41883599999999999</v>
      </c>
      <c r="I7900" s="483">
        <v>9.5</v>
      </c>
      <c r="J7900" s="484">
        <v>0.30420000000000003</v>
      </c>
      <c r="K7900" s="469">
        <f t="shared" si="677"/>
        <v>9.5256854711629373</v>
      </c>
      <c r="L7900" s="469">
        <f t="shared" si="678"/>
        <v>2.568547116293729E-2</v>
      </c>
    </row>
    <row r="7901" spans="1:12">
      <c r="A7901" s="98" t="s">
        <v>126</v>
      </c>
      <c r="B7901" s="98">
        <f t="shared" si="674"/>
        <v>11</v>
      </c>
      <c r="C7901" s="98">
        <f t="shared" si="675"/>
        <v>6</v>
      </c>
      <c r="D7901" s="98">
        <f>D7900</f>
        <v>138</v>
      </c>
      <c r="E7901" s="98">
        <f t="shared" si="676"/>
        <v>46</v>
      </c>
      <c r="F7901" s="397">
        <f>F7900+(E7901-E7900)*(F7903-F7900)/(E7903-E7900)</f>
        <v>4.0034000000000001</v>
      </c>
      <c r="G7901" s="98">
        <v>15</v>
      </c>
      <c r="H7901" s="491">
        <f>H7900+(E7901-E7900)*(H7903-H7900)/(E7903-E7900)</f>
        <v>0.41777266666666668</v>
      </c>
      <c r="I7901" s="492">
        <f>I7900+(E7901-E7900)*(I7903-I7900)/(E7903-E7900)</f>
        <v>9.5666666666666664</v>
      </c>
      <c r="J7901" s="397">
        <f>J7900+(E7901-E7900)*(J7903-J7900)/(E7903-E7900)</f>
        <v>0.3005666666666667</v>
      </c>
      <c r="K7901" s="469">
        <f t="shared" si="677"/>
        <v>9.5827236184272468</v>
      </c>
      <c r="L7901" s="469">
        <f t="shared" si="678"/>
        <v>1.6056951760580418E-2</v>
      </c>
    </row>
    <row r="7902" spans="1:12">
      <c r="A7902" s="98" t="s">
        <v>126</v>
      </c>
      <c r="B7902" s="98">
        <f t="shared" si="674"/>
        <v>11</v>
      </c>
      <c r="C7902" s="98">
        <f t="shared" si="675"/>
        <v>6</v>
      </c>
      <c r="D7902" s="98">
        <f>D7900</f>
        <v>138</v>
      </c>
      <c r="E7902" s="98">
        <f t="shared" si="676"/>
        <v>47</v>
      </c>
      <c r="F7902" s="397">
        <f>F7900+(E7902-E7900)*(F7903-F7900)/(E7903-E7900)</f>
        <v>4.0171000000000001</v>
      </c>
      <c r="G7902" s="98">
        <v>15</v>
      </c>
      <c r="H7902" s="491">
        <f>H7900+(E7902-E7900)*(H7903-H7900)/(E7903-E7900)</f>
        <v>0.41670933333333332</v>
      </c>
      <c r="I7902" s="492">
        <f>I7900+(E7902-E7900)*(I7903-I7900)/(E7903-E7900)</f>
        <v>9.6333333333333329</v>
      </c>
      <c r="J7902" s="397">
        <f>J7900+(E7902-E7900)*(J7903-J7900)/(E7903-E7900)</f>
        <v>0.29693333333333333</v>
      </c>
      <c r="K7902" s="469">
        <f t="shared" si="677"/>
        <v>9.640052858587282</v>
      </c>
      <c r="L7902" s="469">
        <f t="shared" si="678"/>
        <v>6.7195252539491435E-3</v>
      </c>
    </row>
    <row r="7903" spans="1:12">
      <c r="A7903" s="480" t="s">
        <v>126</v>
      </c>
      <c r="B7903" s="480">
        <f t="shared" si="674"/>
        <v>11</v>
      </c>
      <c r="C7903" s="480">
        <f t="shared" si="675"/>
        <v>6</v>
      </c>
      <c r="D7903" s="480">
        <f>D7900</f>
        <v>138</v>
      </c>
      <c r="E7903" s="480">
        <f t="shared" si="676"/>
        <v>48</v>
      </c>
      <c r="F7903" s="484">
        <v>4.0308000000000002</v>
      </c>
      <c r="G7903" s="480">
        <v>15</v>
      </c>
      <c r="H7903" s="482">
        <v>0.41564600000000002</v>
      </c>
      <c r="I7903" s="483">
        <v>9.6999999999999993</v>
      </c>
      <c r="J7903" s="484">
        <v>0.29330000000000001</v>
      </c>
      <c r="K7903" s="469">
        <f t="shared" si="677"/>
        <v>9.697675425722851</v>
      </c>
      <c r="L7903" s="469">
        <f t="shared" si="678"/>
        <v>-2.3245742771482725E-3</v>
      </c>
    </row>
    <row r="7904" spans="1:12">
      <c r="A7904" s="98" t="s">
        <v>126</v>
      </c>
      <c r="B7904" s="98">
        <f t="shared" si="674"/>
        <v>11</v>
      </c>
      <c r="C7904" s="98">
        <f t="shared" si="675"/>
        <v>6</v>
      </c>
      <c r="D7904" s="98">
        <f>D7903</f>
        <v>138</v>
      </c>
      <c r="E7904" s="98">
        <f t="shared" si="676"/>
        <v>49</v>
      </c>
      <c r="F7904" s="397">
        <f>F7903+(E7904-E7903)*(F7906-F7903)/(E7906-E7903)</f>
        <v>4.0443333333333333</v>
      </c>
      <c r="G7904" s="98">
        <v>15</v>
      </c>
      <c r="H7904" s="491">
        <f>H7903+(E7904-E7903)*(H7906-H7903)/(E7906-E7903)</f>
        <v>0.41457866666666665</v>
      </c>
      <c r="I7904" s="492">
        <f>I7903+(E7904-E7903)*(I7906-I7903)/(E7906-E7903)</f>
        <v>9.7666666666666657</v>
      </c>
      <c r="J7904" s="397">
        <f>J7903+(E7904-E7903)*(J7906-J7903)/(E7906-E7903)</f>
        <v>0.28970000000000001</v>
      </c>
      <c r="K7904" s="469">
        <f t="shared" si="677"/>
        <v>9.7552856876378922</v>
      </c>
      <c r="L7904" s="469">
        <f t="shared" si="678"/>
        <v>-1.1380979028773552E-2</v>
      </c>
    </row>
    <row r="7905" spans="1:12">
      <c r="A7905" s="98" t="s">
        <v>126</v>
      </c>
      <c r="B7905" s="98">
        <f t="shared" si="674"/>
        <v>11</v>
      </c>
      <c r="C7905" s="98">
        <f t="shared" si="675"/>
        <v>6</v>
      </c>
      <c r="D7905" s="98">
        <f>D7903</f>
        <v>138</v>
      </c>
      <c r="E7905" s="98">
        <f t="shared" si="676"/>
        <v>50</v>
      </c>
      <c r="F7905" s="397">
        <f>F7903+(E7905-E7903)*(F7906-F7903)/(E7906-E7903)</f>
        <v>4.0578666666666665</v>
      </c>
      <c r="G7905" s="98">
        <v>15</v>
      </c>
      <c r="H7905" s="491">
        <f>H7903+(E7905-E7903)*(H7906-H7903)/(E7906-E7903)</f>
        <v>0.41351133333333334</v>
      </c>
      <c r="I7905" s="492">
        <f>I7903+(E7905-E7903)*(I7906-I7903)/(E7906-E7903)</f>
        <v>9.8333333333333339</v>
      </c>
      <c r="J7905" s="397">
        <f>J7903+(E7905-E7903)*(J7906-J7903)/(E7906-E7903)</f>
        <v>0.28609999999999997</v>
      </c>
      <c r="K7905" s="469">
        <f t="shared" si="677"/>
        <v>9.8131933506054647</v>
      </c>
      <c r="L7905" s="469">
        <f t="shared" si="678"/>
        <v>-2.013998272786921E-2</v>
      </c>
    </row>
    <row r="7906" spans="1:12">
      <c r="A7906" s="480" t="s">
        <v>126</v>
      </c>
      <c r="B7906" s="480">
        <f t="shared" si="674"/>
        <v>11</v>
      </c>
      <c r="C7906" s="480">
        <f t="shared" si="675"/>
        <v>6</v>
      </c>
      <c r="D7906" s="480">
        <f>D7903</f>
        <v>138</v>
      </c>
      <c r="E7906" s="480">
        <f t="shared" si="676"/>
        <v>51</v>
      </c>
      <c r="F7906" s="484">
        <v>4.0713999999999997</v>
      </c>
      <c r="G7906" s="480">
        <v>15</v>
      </c>
      <c r="H7906" s="482">
        <v>0.41244399999999998</v>
      </c>
      <c r="I7906" s="483">
        <v>9.9</v>
      </c>
      <c r="J7906" s="484">
        <v>0.28249999999999997</v>
      </c>
      <c r="K7906" s="469">
        <f t="shared" si="677"/>
        <v>9.8714007234921581</v>
      </c>
      <c r="L7906" s="469">
        <f t="shared" si="678"/>
        <v>-2.859927650784222E-2</v>
      </c>
    </row>
    <row r="7907" spans="1:12">
      <c r="A7907" s="98" t="s">
        <v>126</v>
      </c>
      <c r="B7907" s="98">
        <f t="shared" si="674"/>
        <v>11</v>
      </c>
      <c r="C7907" s="98">
        <f t="shared" si="675"/>
        <v>6</v>
      </c>
      <c r="D7907" s="98">
        <f>D7906</f>
        <v>138</v>
      </c>
      <c r="E7907" s="98">
        <f t="shared" si="676"/>
        <v>52</v>
      </c>
      <c r="F7907" s="397">
        <f>F7906+(E7907-E7906)*(F7909-F7906)/(E7909-E7906)</f>
        <v>4.0848333333333331</v>
      </c>
      <c r="G7907" s="98">
        <v>15</v>
      </c>
      <c r="H7907" s="491">
        <f>H7906+(E7907-E7906)*(H7909-H7906)/(E7909-E7906)</f>
        <v>0.41137166666666664</v>
      </c>
      <c r="I7907" s="492">
        <f>I7906+(E7907-E7906)*(I7909-I7906)/(E7909-E7906)</f>
        <v>9.9333333333333336</v>
      </c>
      <c r="J7907" s="397">
        <f>J7906+(E7907-E7906)*(J7909-J7906)/(E7909-E7906)</f>
        <v>0.27886666666666665</v>
      </c>
      <c r="K7907" s="469">
        <f t="shared" si="677"/>
        <v>9.9297877426333852</v>
      </c>
      <c r="L7907" s="469">
        <f t="shared" si="678"/>
        <v>-3.5455906999484199E-3</v>
      </c>
    </row>
    <row r="7908" spans="1:12">
      <c r="A7908" s="98" t="s">
        <v>126</v>
      </c>
      <c r="B7908" s="98">
        <f t="shared" si="674"/>
        <v>11</v>
      </c>
      <c r="C7908" s="98">
        <f t="shared" si="675"/>
        <v>6</v>
      </c>
      <c r="D7908" s="98">
        <f>D7906</f>
        <v>138</v>
      </c>
      <c r="E7908" s="98">
        <f t="shared" si="676"/>
        <v>53</v>
      </c>
      <c r="F7908" s="397">
        <f>F7906+(E7908-E7906)*(F7909-F7906)/(E7909-E7906)</f>
        <v>4.0982666666666665</v>
      </c>
      <c r="G7908" s="98">
        <v>15</v>
      </c>
      <c r="H7908" s="491">
        <f>H7906+(E7908-E7906)*(H7909-H7906)/(E7909-E7906)</f>
        <v>0.41029933333333335</v>
      </c>
      <c r="I7908" s="492">
        <f>I7906+(E7908-E7906)*(I7909-I7906)/(E7909-E7906)</f>
        <v>9.9666666666666668</v>
      </c>
      <c r="J7908" s="397">
        <f>J7906+(E7908-E7906)*(J7909-J7906)/(E7909-E7906)</f>
        <v>0.27523333333333333</v>
      </c>
      <c r="K7908" s="469">
        <f t="shared" si="677"/>
        <v>9.9884799552846779</v>
      </c>
      <c r="L7908" s="469">
        <f t="shared" si="678"/>
        <v>2.1813288618011129E-2</v>
      </c>
    </row>
    <row r="7909" spans="1:12">
      <c r="A7909" s="480" t="s">
        <v>126</v>
      </c>
      <c r="B7909" s="480">
        <f t="shared" si="674"/>
        <v>11</v>
      </c>
      <c r="C7909" s="480">
        <f t="shared" si="675"/>
        <v>6</v>
      </c>
      <c r="D7909" s="480">
        <f>D7906</f>
        <v>138</v>
      </c>
      <c r="E7909" s="480">
        <f t="shared" si="676"/>
        <v>54</v>
      </c>
      <c r="F7909" s="484">
        <v>4.1116999999999999</v>
      </c>
      <c r="G7909" s="480">
        <v>15</v>
      </c>
      <c r="H7909" s="482">
        <v>0.40922700000000001</v>
      </c>
      <c r="I7909" s="483">
        <v>10</v>
      </c>
      <c r="J7909" s="484">
        <v>0.27160000000000001</v>
      </c>
      <c r="K7909" s="469">
        <f t="shared" si="677"/>
        <v>10.047479760621854</v>
      </c>
      <c r="L7909" s="469">
        <f t="shared" si="678"/>
        <v>4.7479760621854439E-2</v>
      </c>
    </row>
    <row r="7910" spans="1:12">
      <c r="A7910" s="98" t="s">
        <v>126</v>
      </c>
      <c r="B7910" s="98">
        <f t="shared" si="674"/>
        <v>11</v>
      </c>
      <c r="C7910" s="98">
        <f t="shared" si="675"/>
        <v>6</v>
      </c>
      <c r="D7910" s="98">
        <f>D7909</f>
        <v>138</v>
      </c>
      <c r="E7910" s="98">
        <f t="shared" si="676"/>
        <v>55</v>
      </c>
      <c r="F7910" s="397">
        <f>F7909+(E7910-E7909)*(F7912-F7909)/(E7912-E7909)</f>
        <v>4.125</v>
      </c>
      <c r="G7910" s="98">
        <v>15</v>
      </c>
      <c r="H7910" s="491">
        <f>H7909+(E7910-E7909)*(H7912-H7909)/(E7912-E7909)</f>
        <v>0.40814899999999998</v>
      </c>
      <c r="I7910" s="492">
        <f>I7909+(E7910-E7909)*(I7912-I7909)/(E7912-E7909)</f>
        <v>10.066666666666666</v>
      </c>
      <c r="J7910" s="397">
        <f>J7909+(E7910-E7909)*(J7912-J7909)/(E7912-E7909)</f>
        <v>0.26796666666666669</v>
      </c>
      <c r="K7910" s="469">
        <f t="shared" si="677"/>
        <v>10.106603225782742</v>
      </c>
      <c r="L7910" s="469">
        <f t="shared" si="678"/>
        <v>3.9936559116075188E-2</v>
      </c>
    </row>
    <row r="7911" spans="1:12">
      <c r="A7911" s="98" t="s">
        <v>126</v>
      </c>
      <c r="B7911" s="98">
        <f t="shared" si="674"/>
        <v>11</v>
      </c>
      <c r="C7911" s="98">
        <f t="shared" si="675"/>
        <v>6</v>
      </c>
      <c r="D7911" s="98">
        <f>D7909</f>
        <v>138</v>
      </c>
      <c r="E7911" s="98">
        <f t="shared" si="676"/>
        <v>56</v>
      </c>
      <c r="F7911" s="397">
        <f>F7909+(E7911-E7909)*(F7912-F7909)/(E7912-E7909)</f>
        <v>4.1383000000000001</v>
      </c>
      <c r="G7911" s="98">
        <v>15</v>
      </c>
      <c r="H7911" s="491">
        <f>H7909+(E7911-E7909)*(H7912-H7909)/(E7912-E7909)</f>
        <v>0.40707100000000002</v>
      </c>
      <c r="I7911" s="492">
        <f>I7909+(E7911-E7909)*(I7912-I7909)/(E7912-E7909)</f>
        <v>10.133333333333333</v>
      </c>
      <c r="J7911" s="397">
        <f>J7909+(E7911-E7909)*(J7912-J7909)/(E7912-E7909)</f>
        <v>0.26433333333333331</v>
      </c>
      <c r="K7911" s="469">
        <f t="shared" si="677"/>
        <v>10.166039830889451</v>
      </c>
      <c r="L7911" s="469">
        <f t="shared" si="678"/>
        <v>3.2706497556118208E-2</v>
      </c>
    </row>
    <row r="7912" spans="1:12">
      <c r="A7912" s="480" t="s">
        <v>126</v>
      </c>
      <c r="B7912" s="480">
        <f t="shared" si="674"/>
        <v>11</v>
      </c>
      <c r="C7912" s="480">
        <f t="shared" si="675"/>
        <v>6</v>
      </c>
      <c r="D7912" s="480">
        <f>D7909</f>
        <v>138</v>
      </c>
      <c r="E7912" s="480">
        <f t="shared" si="676"/>
        <v>57</v>
      </c>
      <c r="F7912" s="484">
        <v>4.1516000000000002</v>
      </c>
      <c r="G7912" s="480">
        <v>15</v>
      </c>
      <c r="H7912" s="482">
        <v>0.40599299999999999</v>
      </c>
      <c r="I7912" s="483">
        <v>10.199999999999999</v>
      </c>
      <c r="J7912" s="484">
        <v>0.26069999999999999</v>
      </c>
      <c r="K7912" s="469">
        <f t="shared" si="677"/>
        <v>10.225792070306632</v>
      </c>
      <c r="L7912" s="469">
        <f t="shared" si="678"/>
        <v>2.5792070306632553E-2</v>
      </c>
    </row>
    <row r="7913" spans="1:12">
      <c r="A7913" s="98" t="s">
        <v>126</v>
      </c>
      <c r="B7913" s="98">
        <f t="shared" si="674"/>
        <v>11</v>
      </c>
      <c r="C7913" s="98">
        <f t="shared" si="675"/>
        <v>6</v>
      </c>
      <c r="D7913" s="98">
        <f>D7912</f>
        <v>138</v>
      </c>
      <c r="E7913" s="98">
        <f t="shared" si="676"/>
        <v>58</v>
      </c>
      <c r="F7913" s="397">
        <f>F7912+(E7913-E7912)*(F7915-F7912)/(E7915-E7912)</f>
        <v>4.1647666666666669</v>
      </c>
      <c r="G7913" s="98">
        <v>15</v>
      </c>
      <c r="H7913" s="491">
        <f>H7912+(E7913-E7912)*(H7915-H7912)/(E7915-E7912)</f>
        <v>0.40490833333333331</v>
      </c>
      <c r="I7913" s="492">
        <f>I7912+(E7913-E7912)*(I7915-I7912)/(E7915-E7912)</f>
        <v>10.266666666666666</v>
      </c>
      <c r="J7913" s="397">
        <f>J7912+(E7913-E7912)*(J7915-J7912)/(E7915-E7912)</f>
        <v>0.2571</v>
      </c>
      <c r="K7913" s="469">
        <f t="shared" si="677"/>
        <v>10.28570252526292</v>
      </c>
      <c r="L7913" s="469">
        <f t="shared" si="678"/>
        <v>1.9035858596254229E-2</v>
      </c>
    </row>
    <row r="7914" spans="1:12">
      <c r="A7914" s="98" t="s">
        <v>126</v>
      </c>
      <c r="B7914" s="98">
        <f t="shared" si="674"/>
        <v>11</v>
      </c>
      <c r="C7914" s="98">
        <f t="shared" si="675"/>
        <v>6</v>
      </c>
      <c r="D7914" s="98">
        <f>D7912</f>
        <v>138</v>
      </c>
      <c r="E7914" s="98">
        <f t="shared" si="676"/>
        <v>59</v>
      </c>
      <c r="F7914" s="397">
        <f>F7912+(E7914-E7912)*(F7915-F7912)/(E7915-E7912)</f>
        <v>4.1779333333333328</v>
      </c>
      <c r="G7914" s="98">
        <v>15</v>
      </c>
      <c r="H7914" s="491">
        <f>H7912+(E7914-E7912)*(H7915-H7912)/(E7915-E7912)</f>
        <v>0.40382366666666669</v>
      </c>
      <c r="I7914" s="492">
        <f>I7912+(E7914-E7912)*(I7915-I7912)/(E7915-E7912)</f>
        <v>10.333333333333334</v>
      </c>
      <c r="J7914" s="397">
        <f>J7912+(E7914-E7912)*(J7915-J7912)/(E7915-E7912)</f>
        <v>0.2535</v>
      </c>
      <c r="K7914" s="469">
        <f t="shared" si="677"/>
        <v>10.345934818084789</v>
      </c>
      <c r="L7914" s="469">
        <f t="shared" si="678"/>
        <v>1.2601484751455061E-2</v>
      </c>
    </row>
    <row r="7915" spans="1:12">
      <c r="A7915" s="480" t="s">
        <v>126</v>
      </c>
      <c r="B7915" s="480">
        <f t="shared" si="674"/>
        <v>11</v>
      </c>
      <c r="C7915" s="480">
        <f t="shared" si="675"/>
        <v>6</v>
      </c>
      <c r="D7915" s="480">
        <f>D7912</f>
        <v>138</v>
      </c>
      <c r="E7915" s="480">
        <f t="shared" si="676"/>
        <v>60</v>
      </c>
      <c r="F7915" s="484">
        <v>4.1910999999999996</v>
      </c>
      <c r="G7915" s="480">
        <v>15</v>
      </c>
      <c r="H7915" s="482">
        <v>0.40273900000000001</v>
      </c>
      <c r="I7915" s="483">
        <v>10.4</v>
      </c>
      <c r="J7915" s="484">
        <v>0.24990000000000001</v>
      </c>
      <c r="K7915" s="469">
        <f t="shared" si="677"/>
        <v>10.406491549117417</v>
      </c>
      <c r="L7915" s="469">
        <f t="shared" si="678"/>
        <v>6.4915491174168949E-3</v>
      </c>
    </row>
    <row r="7916" spans="1:12">
      <c r="A7916" s="98" t="s">
        <v>126</v>
      </c>
      <c r="B7916" s="98">
        <f t="shared" si="674"/>
        <v>11</v>
      </c>
      <c r="C7916" s="98">
        <f t="shared" si="675"/>
        <v>6</v>
      </c>
      <c r="D7916" s="98">
        <f>D7915</f>
        <v>138</v>
      </c>
      <c r="E7916" s="98">
        <f t="shared" si="676"/>
        <v>61</v>
      </c>
      <c r="F7916" s="397">
        <f>F7915+(E7916-E7915)*(F7918-F7915)/(E7918-E7915)</f>
        <v>4.2041333333333331</v>
      </c>
      <c r="G7916" s="98">
        <v>15</v>
      </c>
      <c r="H7916" s="491">
        <f>H7915+(E7916-E7915)*(H7918-H7915)/(E7918-E7915)</f>
        <v>0.40164733333333336</v>
      </c>
      <c r="I7916" s="492">
        <f>I7915+(E7916-E7915)*(I7918-I7915)/(E7918-E7915)</f>
        <v>10.466666666666667</v>
      </c>
      <c r="J7916" s="397">
        <f>J7915+(E7916-E7915)*(J7918-J7915)/(E7918-E7915)</f>
        <v>0.24626666666666666</v>
      </c>
      <c r="K7916" s="469">
        <f t="shared" si="677"/>
        <v>10.467225808379157</v>
      </c>
      <c r="L7916" s="469">
        <f t="shared" si="678"/>
        <v>5.5914171248971911E-4</v>
      </c>
    </row>
    <row r="7917" spans="1:12">
      <c r="A7917" s="98" t="s">
        <v>126</v>
      </c>
      <c r="B7917" s="98">
        <f t="shared" si="674"/>
        <v>11</v>
      </c>
      <c r="C7917" s="98">
        <f t="shared" si="675"/>
        <v>6</v>
      </c>
      <c r="D7917" s="98">
        <f>D7915</f>
        <v>138</v>
      </c>
      <c r="E7917" s="98">
        <f t="shared" si="676"/>
        <v>62</v>
      </c>
      <c r="F7917" s="397">
        <f>F7915+(E7917-E7915)*(F7918-F7915)/(E7918-E7915)</f>
        <v>4.2171666666666665</v>
      </c>
      <c r="G7917" s="98">
        <v>15</v>
      </c>
      <c r="H7917" s="491">
        <f>H7915+(E7917-E7915)*(H7918-H7915)/(E7918-E7915)</f>
        <v>0.40055566666666664</v>
      </c>
      <c r="I7917" s="492">
        <f>I7915+(E7917-E7915)*(I7918-I7915)/(E7918-E7915)</f>
        <v>10.533333333333333</v>
      </c>
      <c r="J7917" s="397">
        <f>J7915+(E7917-E7915)*(J7918-J7915)/(E7918-E7915)</f>
        <v>0.24263333333333334</v>
      </c>
      <c r="K7917" s="469">
        <f t="shared" si="677"/>
        <v>10.528291115591923</v>
      </c>
      <c r="L7917" s="469">
        <f t="shared" si="678"/>
        <v>-5.0422177414102265E-3</v>
      </c>
    </row>
    <row r="7918" spans="1:12">
      <c r="A7918" s="480" t="s">
        <v>126</v>
      </c>
      <c r="B7918" s="480">
        <f t="shared" si="674"/>
        <v>11</v>
      </c>
      <c r="C7918" s="480">
        <f t="shared" si="675"/>
        <v>6</v>
      </c>
      <c r="D7918" s="480">
        <f>D7915</f>
        <v>138</v>
      </c>
      <c r="E7918" s="480">
        <f t="shared" si="676"/>
        <v>63</v>
      </c>
      <c r="F7918" s="484">
        <v>4.2302</v>
      </c>
      <c r="G7918" s="480">
        <v>15</v>
      </c>
      <c r="H7918" s="482">
        <v>0.39946399999999999</v>
      </c>
      <c r="I7918" s="483">
        <v>10.6</v>
      </c>
      <c r="J7918" s="484">
        <v>0.23899999999999999</v>
      </c>
      <c r="K7918" s="469">
        <f t="shared" si="677"/>
        <v>10.589690184847695</v>
      </c>
      <c r="L7918" s="469">
        <f t="shared" si="678"/>
        <v>-1.0309815152304225E-2</v>
      </c>
    </row>
    <row r="7919" spans="1:12">
      <c r="A7919" s="98" t="s">
        <v>126</v>
      </c>
      <c r="B7919" s="98">
        <f t="shared" si="674"/>
        <v>11</v>
      </c>
      <c r="C7919" s="98">
        <f t="shared" si="675"/>
        <v>6</v>
      </c>
      <c r="D7919" s="98">
        <f>D7918</f>
        <v>138</v>
      </c>
      <c r="E7919" s="98">
        <f t="shared" si="676"/>
        <v>64</v>
      </c>
      <c r="F7919" s="397">
        <f>F7918+(E7919-E7918)*(F7921-F7918)/(E7921-E7918)</f>
        <v>4.2431000000000001</v>
      </c>
      <c r="G7919" s="98">
        <v>15</v>
      </c>
      <c r="H7919" s="491">
        <f>H7918+(E7919-E7918)*(H7921-H7918)/(E7921-E7918)</f>
        <v>0.39836466666666664</v>
      </c>
      <c r="I7919" s="492">
        <f>I7918+(E7919-E7918)*(I7921-I7918)/(E7921-E7918)</f>
        <v>10.666666666666666</v>
      </c>
      <c r="J7919" s="397">
        <f>J7918+(E7919-E7918)*(J7921-J7918)/(E7921-E7918)</f>
        <v>0.23536666666666667</v>
      </c>
      <c r="K7919" s="469">
        <f t="shared" si="677"/>
        <v>10.651296048679017</v>
      </c>
      <c r="L7919" s="469">
        <f t="shared" si="678"/>
        <v>-1.5370617987649382E-2</v>
      </c>
    </row>
    <row r="7920" spans="1:12">
      <c r="A7920" s="98" t="s">
        <v>126</v>
      </c>
      <c r="B7920" s="98">
        <f t="shared" si="674"/>
        <v>11</v>
      </c>
      <c r="C7920" s="98">
        <f t="shared" si="675"/>
        <v>6</v>
      </c>
      <c r="D7920" s="98">
        <f>D7918</f>
        <v>138</v>
      </c>
      <c r="E7920" s="98">
        <f t="shared" si="676"/>
        <v>65</v>
      </c>
      <c r="F7920" s="397">
        <f>F7918+(E7920-E7918)*(F7921-F7918)/(E7921-E7918)</f>
        <v>4.2560000000000002</v>
      </c>
      <c r="G7920" s="98">
        <v>15</v>
      </c>
      <c r="H7920" s="491">
        <f>H7918+(E7920-E7918)*(H7921-H7918)/(E7921-E7918)</f>
        <v>0.39726533333333336</v>
      </c>
      <c r="I7920" s="492">
        <f>I7918+(E7920-E7918)*(I7921-I7918)/(E7921-E7918)</f>
        <v>10.733333333333334</v>
      </c>
      <c r="J7920" s="397">
        <f>J7918+(E7920-E7918)*(J7921-J7918)/(E7921-E7918)</f>
        <v>0.23173333333333332</v>
      </c>
      <c r="K7920" s="469">
        <f t="shared" si="677"/>
        <v>10.713242870424132</v>
      </c>
      <c r="L7920" s="469">
        <f t="shared" si="678"/>
        <v>-2.0090462909202245E-2</v>
      </c>
    </row>
    <row r="7921" spans="1:12">
      <c r="A7921" s="480" t="s">
        <v>126</v>
      </c>
      <c r="B7921" s="480">
        <f t="shared" si="674"/>
        <v>11</v>
      </c>
      <c r="C7921" s="480">
        <f t="shared" si="675"/>
        <v>6</v>
      </c>
      <c r="D7921" s="480">
        <f>D7918</f>
        <v>138</v>
      </c>
      <c r="E7921" s="480">
        <f t="shared" si="676"/>
        <v>66</v>
      </c>
      <c r="F7921" s="484">
        <v>4.2689000000000004</v>
      </c>
      <c r="G7921" s="480">
        <v>15</v>
      </c>
      <c r="H7921" s="482">
        <v>0.39616600000000002</v>
      </c>
      <c r="I7921" s="483">
        <v>10.8</v>
      </c>
      <c r="J7921" s="484">
        <v>0.2281</v>
      </c>
      <c r="K7921" s="469">
        <f t="shared" si="677"/>
        <v>10.775533488487151</v>
      </c>
      <c r="L7921" s="469">
        <f t="shared" si="678"/>
        <v>-2.4466511512850175E-2</v>
      </c>
    </row>
    <row r="7922" spans="1:12">
      <c r="A7922" s="98" t="s">
        <v>126</v>
      </c>
      <c r="B7922" s="98">
        <f t="shared" si="674"/>
        <v>11</v>
      </c>
      <c r="C7922" s="98">
        <f t="shared" si="675"/>
        <v>6</v>
      </c>
      <c r="D7922" s="98">
        <f>D7921</f>
        <v>138</v>
      </c>
      <c r="E7922" s="98">
        <f t="shared" si="676"/>
        <v>67</v>
      </c>
      <c r="F7922" s="397">
        <f>F7921+(E7922-E7921)*(F7924-F7921)/(E7924-E7921)</f>
        <v>4.2817333333333334</v>
      </c>
      <c r="G7922" s="98">
        <v>15</v>
      </c>
      <c r="H7922" s="491">
        <f>H7921+(E7922-E7921)*(H7924-H7921)/(E7924-E7921)</f>
        <v>0.3950576666666667</v>
      </c>
      <c r="I7922" s="492">
        <f>I7921+(E7922-E7921)*(I7924-I7921)/(E7924-E7921)</f>
        <v>10.866666666666667</v>
      </c>
      <c r="J7922" s="397">
        <f>J7921+(E7922-E7921)*(J7924-J7921)/(E7924-E7921)</f>
        <v>0.22450000000000001</v>
      </c>
      <c r="K7922" s="469">
        <f t="shared" si="677"/>
        <v>10.838248930746818</v>
      </c>
      <c r="L7922" s="469">
        <f t="shared" si="678"/>
        <v>-2.8417735919848752E-2</v>
      </c>
    </row>
    <row r="7923" spans="1:12">
      <c r="A7923" s="98" t="s">
        <v>126</v>
      </c>
      <c r="B7923" s="98">
        <f t="shared" si="674"/>
        <v>11</v>
      </c>
      <c r="C7923" s="98">
        <f t="shared" si="675"/>
        <v>6</v>
      </c>
      <c r="D7923" s="98">
        <f>D7921</f>
        <v>138</v>
      </c>
      <c r="E7923" s="98">
        <f t="shared" si="676"/>
        <v>68</v>
      </c>
      <c r="F7923" s="397">
        <f>F7921+(E7923-E7921)*(F7924-F7921)/(E7924-E7921)</f>
        <v>4.2945666666666673</v>
      </c>
      <c r="G7923" s="98">
        <v>15</v>
      </c>
      <c r="H7923" s="491">
        <f>H7921+(E7923-E7921)*(H7924-H7921)/(E7924-E7921)</f>
        <v>0.39394933333333332</v>
      </c>
      <c r="I7923" s="492">
        <f>I7921+(E7923-E7921)*(I7924-I7921)/(E7924-E7921)</f>
        <v>10.933333333333334</v>
      </c>
      <c r="J7923" s="397">
        <f>J7921+(E7923-E7921)*(J7924-J7921)/(E7924-E7921)</f>
        <v>0.22089999999999999</v>
      </c>
      <c r="K7923" s="469">
        <f t="shared" si="677"/>
        <v>10.901317259072234</v>
      </c>
      <c r="L7923" s="469">
        <f t="shared" si="678"/>
        <v>-3.2016074261099092E-2</v>
      </c>
    </row>
    <row r="7924" spans="1:12">
      <c r="A7924" s="480" t="s">
        <v>126</v>
      </c>
      <c r="B7924" s="480">
        <f t="shared" si="674"/>
        <v>11</v>
      </c>
      <c r="C7924" s="480">
        <f t="shared" si="675"/>
        <v>6</v>
      </c>
      <c r="D7924" s="480">
        <f>D7921</f>
        <v>138</v>
      </c>
      <c r="E7924" s="480">
        <f t="shared" si="676"/>
        <v>69</v>
      </c>
      <c r="F7924" s="484">
        <v>4.3074000000000003</v>
      </c>
      <c r="G7924" s="480">
        <v>15</v>
      </c>
      <c r="H7924" s="482">
        <v>0.392841</v>
      </c>
      <c r="I7924" s="483">
        <v>11</v>
      </c>
      <c r="J7924" s="484">
        <v>0.21729999999999999</v>
      </c>
      <c r="K7924" s="469">
        <f t="shared" si="677"/>
        <v>10.96474146028546</v>
      </c>
      <c r="L7924" s="469">
        <f t="shared" si="678"/>
        <v>-3.5258539714540404E-2</v>
      </c>
    </row>
    <row r="7925" spans="1:12">
      <c r="A7925" s="98" t="s">
        <v>126</v>
      </c>
      <c r="B7925" s="98">
        <f t="shared" si="674"/>
        <v>11</v>
      </c>
      <c r="C7925" s="98">
        <f t="shared" si="675"/>
        <v>6</v>
      </c>
      <c r="D7925" s="98">
        <f>D7924</f>
        <v>138</v>
      </c>
      <c r="E7925" s="98">
        <f t="shared" si="676"/>
        <v>70</v>
      </c>
      <c r="F7925" s="397">
        <f>F7924+(E7925-E7924)*(F7927-F7924)/(E7927-E7924)</f>
        <v>4.3200666666666665</v>
      </c>
      <c r="G7925" s="98">
        <v>15</v>
      </c>
      <c r="H7925" s="491">
        <f>H7924+(E7925-E7924)*(H7927-H7924)/(E7927-E7924)</f>
        <v>0.39172333333333331</v>
      </c>
      <c r="I7925" s="492">
        <f>I7924+(E7925-E7924)*(I7927-I7924)/(E7927-E7924)</f>
        <v>11.066666666666666</v>
      </c>
      <c r="J7925" s="397">
        <f>J7924+(E7925-E7924)*(J7927-J7924)/(E7927-E7924)</f>
        <v>0.21366666666666667</v>
      </c>
      <c r="K7925" s="469">
        <f t="shared" si="677"/>
        <v>11.02836185402963</v>
      </c>
      <c r="L7925" s="469">
        <f t="shared" si="678"/>
        <v>-3.8304812637036889E-2</v>
      </c>
    </row>
    <row r="7926" spans="1:12">
      <c r="A7926" s="98" t="s">
        <v>126</v>
      </c>
      <c r="B7926" s="98">
        <f t="shared" si="674"/>
        <v>11</v>
      </c>
      <c r="C7926" s="98">
        <f t="shared" si="675"/>
        <v>6</v>
      </c>
      <c r="D7926" s="98">
        <f>D7924</f>
        <v>138</v>
      </c>
      <c r="E7926" s="98">
        <f t="shared" si="676"/>
        <v>71</v>
      </c>
      <c r="F7926" s="397">
        <f>F7924+(E7926-E7924)*(F7927-F7924)/(E7927-E7924)</f>
        <v>4.3327333333333335</v>
      </c>
      <c r="G7926" s="98">
        <v>15</v>
      </c>
      <c r="H7926" s="491">
        <f>H7924+(E7926-E7924)*(H7927-H7924)/(E7927-E7924)</f>
        <v>0.39060566666666668</v>
      </c>
      <c r="I7926" s="492">
        <f>I7924+(E7926-E7924)*(I7927-I7924)/(E7927-E7924)</f>
        <v>11.133333333333333</v>
      </c>
      <c r="J7926" s="397">
        <f>J7924+(E7926-E7924)*(J7927-J7924)/(E7927-E7924)</f>
        <v>0.21003333333333332</v>
      </c>
      <c r="K7926" s="469">
        <f t="shared" si="677"/>
        <v>11.092346330527718</v>
      </c>
      <c r="L7926" s="469">
        <f t="shared" si="678"/>
        <v>-4.0987002805614736E-2</v>
      </c>
    </row>
    <row r="7927" spans="1:12">
      <c r="A7927" s="480" t="s">
        <v>126</v>
      </c>
      <c r="B7927" s="480">
        <f t="shared" si="674"/>
        <v>11</v>
      </c>
      <c r="C7927" s="480">
        <f t="shared" si="675"/>
        <v>6</v>
      </c>
      <c r="D7927" s="480">
        <f>D7924</f>
        <v>138</v>
      </c>
      <c r="E7927" s="480">
        <f t="shared" si="676"/>
        <v>72</v>
      </c>
      <c r="F7927" s="484">
        <v>4.3453999999999997</v>
      </c>
      <c r="G7927" s="480">
        <v>15</v>
      </c>
      <c r="H7927" s="482">
        <v>0.389488</v>
      </c>
      <c r="I7927" s="483">
        <v>11.2</v>
      </c>
      <c r="J7927" s="484">
        <v>0.2064</v>
      </c>
      <c r="K7927" s="469">
        <f t="shared" si="677"/>
        <v>11.156698024072629</v>
      </c>
      <c r="L7927" s="469">
        <f t="shared" si="678"/>
        <v>-4.3301975927370506E-2</v>
      </c>
    </row>
    <row r="7928" spans="1:12">
      <c r="A7928" s="98" t="s">
        <v>126</v>
      </c>
      <c r="B7928" s="98">
        <f t="shared" si="674"/>
        <v>11</v>
      </c>
      <c r="C7928" s="98">
        <f t="shared" si="675"/>
        <v>6</v>
      </c>
      <c r="D7928" s="98">
        <f>D7927</f>
        <v>138</v>
      </c>
      <c r="E7928" s="98">
        <f t="shared" si="676"/>
        <v>73</v>
      </c>
      <c r="F7928" s="397">
        <f>F7927+(E7928-E7927)*(F7930-F7927)/(E7930-E7927)</f>
        <v>4.3579999999999997</v>
      </c>
      <c r="G7928" s="98">
        <v>15</v>
      </c>
      <c r="H7928" s="491">
        <f>H7927+(E7928-E7927)*(H7930-H7927)/(E7930-E7927)</f>
        <v>0.38835999999999998</v>
      </c>
      <c r="I7928" s="492">
        <f>I7927+(E7928-E7927)*(I7930-I7927)/(E7930-E7927)</f>
        <v>11.266666666666666</v>
      </c>
      <c r="J7928" s="397">
        <f>J7927+(E7928-E7927)*(J7930-J7927)/(E7930-E7927)</f>
        <v>0.20280000000000001</v>
      </c>
      <c r="K7928" s="469">
        <f t="shared" si="677"/>
        <v>11.221547018230508</v>
      </c>
      <c r="L7928" s="469">
        <f t="shared" si="678"/>
        <v>-4.5119648436157789E-2</v>
      </c>
    </row>
    <row r="7929" spans="1:12">
      <c r="A7929" s="98" t="s">
        <v>126</v>
      </c>
      <c r="B7929" s="98">
        <f t="shared" si="674"/>
        <v>11</v>
      </c>
      <c r="C7929" s="98">
        <f t="shared" si="675"/>
        <v>6</v>
      </c>
      <c r="D7929" s="98">
        <f>D7927</f>
        <v>138</v>
      </c>
      <c r="E7929" s="98">
        <f t="shared" si="676"/>
        <v>74</v>
      </c>
      <c r="F7929" s="397">
        <f>F7927+(E7929-E7927)*(F7930-F7927)/(E7930-E7927)</f>
        <v>4.3706000000000005</v>
      </c>
      <c r="G7929" s="98">
        <v>15</v>
      </c>
      <c r="H7929" s="491">
        <f>H7927+(E7929-E7927)*(H7930-H7927)/(E7930-E7927)</f>
        <v>0.38723200000000002</v>
      </c>
      <c r="I7929" s="492">
        <f>I7927+(E7929-E7927)*(I7930-I7927)/(E7930-E7927)</f>
        <v>11.333333333333334</v>
      </c>
      <c r="J7929" s="397">
        <f>J7927+(E7929-E7927)*(J7930-J7927)/(E7930-E7927)</f>
        <v>0.19919999999999999</v>
      </c>
      <c r="K7929" s="469">
        <f t="shared" si="677"/>
        <v>11.286773820345427</v>
      </c>
      <c r="L7929" s="469">
        <f t="shared" si="678"/>
        <v>-4.6559512987906615E-2</v>
      </c>
    </row>
    <row r="7930" spans="1:12">
      <c r="A7930" s="480" t="s">
        <v>126</v>
      </c>
      <c r="B7930" s="480">
        <f t="shared" si="674"/>
        <v>11</v>
      </c>
      <c r="C7930" s="480">
        <f t="shared" si="675"/>
        <v>6</v>
      </c>
      <c r="D7930" s="480">
        <f>D7927</f>
        <v>138</v>
      </c>
      <c r="E7930" s="480">
        <f t="shared" si="676"/>
        <v>75</v>
      </c>
      <c r="F7930" s="484">
        <v>4.3832000000000004</v>
      </c>
      <c r="G7930" s="480">
        <v>15</v>
      </c>
      <c r="H7930" s="482">
        <v>0.386104</v>
      </c>
      <c r="I7930" s="483">
        <v>11.4</v>
      </c>
      <c r="J7930" s="484">
        <v>0.1956</v>
      </c>
      <c r="K7930" s="469">
        <f t="shared" si="677"/>
        <v>11.352381741706898</v>
      </c>
      <c r="L7930" s="469">
        <f t="shared" si="678"/>
        <v>-4.76182582931024E-2</v>
      </c>
    </row>
    <row r="7931" spans="1:12">
      <c r="A7931" s="98" t="s">
        <v>126</v>
      </c>
      <c r="B7931" s="98">
        <f t="shared" si="674"/>
        <v>11</v>
      </c>
      <c r="C7931" s="98">
        <f t="shared" si="675"/>
        <v>6</v>
      </c>
      <c r="D7931" s="98">
        <f>D7930</f>
        <v>138</v>
      </c>
      <c r="E7931" s="98">
        <f t="shared" si="676"/>
        <v>76</v>
      </c>
      <c r="F7931" s="397">
        <f>F7930+(E7931-E7930)*(F7933-F7930)/(E7933-E7930)</f>
        <v>4.3956666666666671</v>
      </c>
      <c r="G7931" s="98">
        <v>15</v>
      </c>
      <c r="H7931" s="491">
        <f>H7930+(E7931-E7930)*(H7933-H7930)/(E7933-E7930)</f>
        <v>0.38496533333333333</v>
      </c>
      <c r="I7931" s="492">
        <f>I7930+(E7931-E7930)*(I7933-I7930)/(E7933-E7930)</f>
        <v>11.466666666666667</v>
      </c>
      <c r="J7931" s="397">
        <f>J7930+(E7931-E7930)*(J7933-J7930)/(E7933-E7930)</f>
        <v>0.19196666666666667</v>
      </c>
      <c r="K7931" s="469">
        <f t="shared" si="677"/>
        <v>11.418344162591264</v>
      </c>
      <c r="L7931" s="469">
        <f t="shared" si="678"/>
        <v>-4.8322504075402506E-2</v>
      </c>
    </row>
    <row r="7932" spans="1:12">
      <c r="A7932" s="98" t="s">
        <v>126</v>
      </c>
      <c r="B7932" s="98">
        <f t="shared" si="674"/>
        <v>11</v>
      </c>
      <c r="C7932" s="98">
        <f t="shared" si="675"/>
        <v>6</v>
      </c>
      <c r="D7932" s="98">
        <f>D7930</f>
        <v>138</v>
      </c>
      <c r="E7932" s="98">
        <f t="shared" si="676"/>
        <v>77</v>
      </c>
      <c r="F7932" s="397">
        <f>F7930+(E7932-E7930)*(F7933-F7930)/(E7933-E7930)</f>
        <v>4.4081333333333337</v>
      </c>
      <c r="G7932" s="98">
        <v>15</v>
      </c>
      <c r="H7932" s="491">
        <f>H7930+(E7932-E7930)*(H7933-H7930)/(E7933-E7930)</f>
        <v>0.38382666666666665</v>
      </c>
      <c r="I7932" s="492">
        <f>I7930+(E7932-E7930)*(I7933-I7930)/(E7933-E7930)</f>
        <v>11.533333333333333</v>
      </c>
      <c r="J7932" s="397">
        <f>J7930+(E7932-E7930)*(J7933-J7930)/(E7933-E7930)</f>
        <v>0.18833333333333332</v>
      </c>
      <c r="K7932" s="469">
        <f t="shared" si="677"/>
        <v>11.484697953937543</v>
      </c>
      <c r="L7932" s="469">
        <f t="shared" si="678"/>
        <v>-4.8635379395790324E-2</v>
      </c>
    </row>
    <row r="7933" spans="1:12">
      <c r="A7933" s="480" t="s">
        <v>126</v>
      </c>
      <c r="B7933" s="480">
        <f t="shared" ref="B7933:B7996" si="679">INT(D7933/12)</f>
        <v>11</v>
      </c>
      <c r="C7933" s="480">
        <f t="shared" ref="C7933:C7996" si="680">D7933-B7933*12</f>
        <v>6</v>
      </c>
      <c r="D7933" s="480">
        <f>D7930</f>
        <v>138</v>
      </c>
      <c r="E7933" s="480">
        <f t="shared" ref="E7933:E7993" si="681">E7932+1</f>
        <v>78</v>
      </c>
      <c r="F7933" s="484">
        <v>4.4206000000000003</v>
      </c>
      <c r="G7933" s="480">
        <v>15</v>
      </c>
      <c r="H7933" s="482">
        <v>0.38268799999999997</v>
      </c>
      <c r="I7933" s="483">
        <v>11.6</v>
      </c>
      <c r="J7933" s="484">
        <v>0.1847</v>
      </c>
      <c r="K7933" s="469">
        <f t="shared" si="677"/>
        <v>11.551446609248266</v>
      </c>
      <c r="L7933" s="469">
        <f t="shared" si="678"/>
        <v>-4.8553390751733261E-2</v>
      </c>
    </row>
    <row r="7934" spans="1:12">
      <c r="A7934" s="98" t="s">
        <v>126</v>
      </c>
      <c r="B7934" s="98">
        <f t="shared" si="679"/>
        <v>11</v>
      </c>
      <c r="C7934" s="98">
        <f t="shared" si="680"/>
        <v>6</v>
      </c>
      <c r="D7934" s="98">
        <f>D7933</f>
        <v>138</v>
      </c>
      <c r="E7934" s="98">
        <f t="shared" si="681"/>
        <v>79</v>
      </c>
      <c r="F7934" s="397">
        <f>F7933+(E7934-E7933)*(F7936-F7933)/(E7936-E7933)</f>
        <v>4.4329666666666672</v>
      </c>
      <c r="G7934" s="98">
        <v>15</v>
      </c>
      <c r="H7934" s="491">
        <f>H7933+(E7934-E7933)*(H7936-H7933)/(E7936-E7933)</f>
        <v>0.38153733333333334</v>
      </c>
      <c r="I7934" s="492">
        <f>I7933+(E7934-E7933)*(I7936-I7933)/(E7936-E7933)</f>
        <v>11.666666666666666</v>
      </c>
      <c r="J7934" s="397">
        <f>J7933+(E7934-E7933)*(J7936-J7933)/(E7936-E7933)</f>
        <v>0.18106666666666668</v>
      </c>
      <c r="K7934" s="469">
        <f t="shared" si="677"/>
        <v>11.618696990770673</v>
      </c>
      <c r="L7934" s="469">
        <f t="shared" si="678"/>
        <v>-4.7969675895993547E-2</v>
      </c>
    </row>
    <row r="7935" spans="1:12">
      <c r="A7935" s="98" t="s">
        <v>126</v>
      </c>
      <c r="B7935" s="98">
        <f t="shared" si="679"/>
        <v>11</v>
      </c>
      <c r="C7935" s="98">
        <f t="shared" si="680"/>
        <v>6</v>
      </c>
      <c r="D7935" s="98">
        <f>D7933</f>
        <v>138</v>
      </c>
      <c r="E7935" s="98">
        <f t="shared" si="681"/>
        <v>80</v>
      </c>
      <c r="F7935" s="397">
        <f>F7933+(E7935-E7933)*(F7936-F7933)/(E7936-E7933)</f>
        <v>4.4453333333333331</v>
      </c>
      <c r="G7935" s="98">
        <v>15</v>
      </c>
      <c r="H7935" s="491">
        <f>H7933+(E7935-E7933)*(H7936-H7933)/(E7936-E7933)</f>
        <v>0.38038666666666665</v>
      </c>
      <c r="I7935" s="492">
        <f>I7933+(E7935-E7933)*(I7936-I7933)/(E7936-E7933)</f>
        <v>11.733333333333334</v>
      </c>
      <c r="J7935" s="397">
        <f>J7933+(E7935-E7933)*(J7936-J7933)/(E7936-E7933)</f>
        <v>0.17743333333333333</v>
      </c>
      <c r="K7935" s="469">
        <f t="shared" si="677"/>
        <v>11.68635423604052</v>
      </c>
      <c r="L7935" s="469">
        <f t="shared" si="678"/>
        <v>-4.6979097292814131E-2</v>
      </c>
    </row>
    <row r="7936" spans="1:12">
      <c r="A7936" s="480" t="s">
        <v>126</v>
      </c>
      <c r="B7936" s="480">
        <f t="shared" si="679"/>
        <v>11</v>
      </c>
      <c r="C7936" s="480">
        <f t="shared" si="680"/>
        <v>6</v>
      </c>
      <c r="D7936" s="480">
        <f>D7933</f>
        <v>138</v>
      </c>
      <c r="E7936" s="480">
        <f t="shared" si="681"/>
        <v>81</v>
      </c>
      <c r="F7936" s="484">
        <v>4.4577</v>
      </c>
      <c r="G7936" s="480">
        <v>15</v>
      </c>
      <c r="H7936" s="482">
        <v>0.37923600000000002</v>
      </c>
      <c r="I7936" s="483">
        <v>11.8</v>
      </c>
      <c r="J7936" s="484">
        <v>0.17380000000000001</v>
      </c>
      <c r="K7936" s="469">
        <f t="shared" si="677"/>
        <v>11.754422048539695</v>
      </c>
      <c r="L7936" s="469">
        <f t="shared" si="678"/>
        <v>-4.5577951460305854E-2</v>
      </c>
    </row>
    <row r="7937" spans="1:12">
      <c r="A7937" s="98" t="s">
        <v>126</v>
      </c>
      <c r="B7937" s="98">
        <f t="shared" si="679"/>
        <v>11</v>
      </c>
      <c r="C7937" s="98">
        <f t="shared" si="680"/>
        <v>6</v>
      </c>
      <c r="D7937" s="98">
        <f>D7936</f>
        <v>138</v>
      </c>
      <c r="E7937" s="98">
        <f t="shared" si="681"/>
        <v>82</v>
      </c>
      <c r="F7937" s="397">
        <f>F7936+(E7937-E7936)*(F7939-F7936)/(E7939-E7936)</f>
        <v>4.4699666666666671</v>
      </c>
      <c r="G7937" s="98">
        <v>15</v>
      </c>
      <c r="H7937" s="491">
        <f>H7936+(E7937-E7936)*(H7939-H7936)/(E7939-E7936)</f>
        <v>0.37807299999999999</v>
      </c>
      <c r="I7937" s="492">
        <f>I7936+(E7937-E7936)*(I7939-I7936)/(E7939-E7936)</f>
        <v>11.866666666666667</v>
      </c>
      <c r="J7937" s="397">
        <f>J7936+(E7937-E7936)*(J7939-J7936)/(E7939-E7936)</f>
        <v>0.17020000000000002</v>
      </c>
      <c r="K7937" s="469">
        <f t="shared" si="677"/>
        <v>11.823025359300102</v>
      </c>
      <c r="L7937" s="469">
        <f t="shared" si="678"/>
        <v>-4.364130736656513E-2</v>
      </c>
    </row>
    <row r="7938" spans="1:12">
      <c r="A7938" s="98" t="s">
        <v>126</v>
      </c>
      <c r="B7938" s="98">
        <f t="shared" si="679"/>
        <v>11</v>
      </c>
      <c r="C7938" s="98">
        <f t="shared" si="680"/>
        <v>6</v>
      </c>
      <c r="D7938" s="98">
        <f>D7936</f>
        <v>138</v>
      </c>
      <c r="E7938" s="98">
        <f t="shared" si="681"/>
        <v>83</v>
      </c>
      <c r="F7938" s="397">
        <f>F7936+(E7938-E7936)*(F7939-F7936)/(E7939-E7936)</f>
        <v>4.4822333333333333</v>
      </c>
      <c r="G7938" s="98">
        <v>15</v>
      </c>
      <c r="H7938" s="491">
        <f>H7936+(E7938-E7936)*(H7939-H7936)/(E7939-E7936)</f>
        <v>0.37691000000000002</v>
      </c>
      <c r="I7938" s="492">
        <f>I7936+(E7938-E7936)*(I7939-I7936)/(E7939-E7936)</f>
        <v>11.933333333333334</v>
      </c>
      <c r="J7938" s="397">
        <f>J7936+(E7938-E7936)*(J7939-J7936)/(E7939-E7936)</f>
        <v>0.1666</v>
      </c>
      <c r="K7938" s="469">
        <f t="shared" si="677"/>
        <v>11.89205203717952</v>
      </c>
      <c r="L7938" s="469">
        <f t="shared" si="678"/>
        <v>-4.128129615381404E-2</v>
      </c>
    </row>
    <row r="7939" spans="1:12">
      <c r="A7939" s="480" t="s">
        <v>126</v>
      </c>
      <c r="B7939" s="480">
        <f t="shared" si="679"/>
        <v>11</v>
      </c>
      <c r="C7939" s="480">
        <f t="shared" si="680"/>
        <v>6</v>
      </c>
      <c r="D7939" s="480">
        <f>D7936</f>
        <v>138</v>
      </c>
      <c r="E7939" s="480">
        <f t="shared" si="681"/>
        <v>84</v>
      </c>
      <c r="F7939" s="484">
        <v>4.4945000000000004</v>
      </c>
      <c r="G7939" s="480">
        <v>15</v>
      </c>
      <c r="H7939" s="482">
        <v>0.375747</v>
      </c>
      <c r="I7939" s="483">
        <v>12</v>
      </c>
      <c r="J7939" s="484">
        <v>0.16300000000000001</v>
      </c>
      <c r="K7939" s="469">
        <f t="shared" si="677"/>
        <v>11.961506013354732</v>
      </c>
      <c r="L7939" s="469">
        <f t="shared" si="678"/>
        <v>-3.8493986645267597E-2</v>
      </c>
    </row>
    <row r="7940" spans="1:12">
      <c r="A7940" s="98" t="s">
        <v>126</v>
      </c>
      <c r="B7940" s="98">
        <f t="shared" si="679"/>
        <v>11</v>
      </c>
      <c r="C7940" s="98">
        <f t="shared" si="680"/>
        <v>6</v>
      </c>
      <c r="D7940" s="98">
        <f>D7939</f>
        <v>138</v>
      </c>
      <c r="E7940" s="98">
        <f t="shared" si="681"/>
        <v>85</v>
      </c>
      <c r="F7940" s="397">
        <f>F7939+(E7940-E7939)*(F7942-F7939)/(E7942-E7939)</f>
        <v>4.5066666666666668</v>
      </c>
      <c r="G7940" s="98">
        <v>15</v>
      </c>
      <c r="H7940" s="491">
        <f>H7939+(E7940-E7939)*(H7942-H7939)/(E7942-E7939)</f>
        <v>0.37457066666666666</v>
      </c>
      <c r="I7940" s="492">
        <f>I7939+(E7940-E7939)*(I7942-I7939)/(E7942-E7939)</f>
        <v>12.066666666666666</v>
      </c>
      <c r="J7940" s="397">
        <f>J7939+(E7940-E7939)*(J7942-J7939)/(E7942-E7939)</f>
        <v>0.15936666666666668</v>
      </c>
      <c r="K7940" s="469">
        <f t="shared" si="677"/>
        <v>12.031552568629685</v>
      </c>
      <c r="L7940" s="469">
        <f t="shared" si="678"/>
        <v>-3.5114098036981289E-2</v>
      </c>
    </row>
    <row r="7941" spans="1:12">
      <c r="A7941" s="98" t="s">
        <v>126</v>
      </c>
      <c r="B7941" s="98">
        <f t="shared" si="679"/>
        <v>11</v>
      </c>
      <c r="C7941" s="98">
        <f t="shared" si="680"/>
        <v>6</v>
      </c>
      <c r="D7941" s="98">
        <f>D7939</f>
        <v>138</v>
      </c>
      <c r="E7941" s="98">
        <f t="shared" si="681"/>
        <v>86</v>
      </c>
      <c r="F7941" s="397">
        <f>F7939+(E7941-E7939)*(F7942-F7939)/(E7942-E7939)</f>
        <v>4.5188333333333333</v>
      </c>
      <c r="G7941" s="98">
        <v>15</v>
      </c>
      <c r="H7941" s="491">
        <f>H7939+(E7941-E7939)*(H7942-H7939)/(E7942-E7939)</f>
        <v>0.37339433333333333</v>
      </c>
      <c r="I7941" s="492">
        <f>I7939+(E7941-E7939)*(I7942-I7939)/(E7942-E7939)</f>
        <v>12.133333333333333</v>
      </c>
      <c r="J7941" s="397">
        <f>J7939+(E7941-E7939)*(J7942-J7939)/(E7942-E7939)</f>
        <v>0.15573333333333333</v>
      </c>
      <c r="K7941" s="469">
        <f t="shared" si="677"/>
        <v>12.102040470173177</v>
      </c>
      <c r="L7941" s="469">
        <f t="shared" si="678"/>
        <v>-3.1292863160155449E-2</v>
      </c>
    </row>
    <row r="7942" spans="1:12">
      <c r="A7942" s="480" t="s">
        <v>126</v>
      </c>
      <c r="B7942" s="480">
        <f t="shared" si="679"/>
        <v>11</v>
      </c>
      <c r="C7942" s="480">
        <f t="shared" si="680"/>
        <v>6</v>
      </c>
      <c r="D7942" s="480">
        <f>D7939</f>
        <v>138</v>
      </c>
      <c r="E7942" s="480">
        <f t="shared" si="681"/>
        <v>87</v>
      </c>
      <c r="F7942" s="484">
        <v>4.5309999999999997</v>
      </c>
      <c r="G7942" s="480">
        <v>15</v>
      </c>
      <c r="H7942" s="482">
        <v>0.37221799999999999</v>
      </c>
      <c r="I7942" s="483">
        <v>12.2</v>
      </c>
      <c r="J7942" s="484">
        <v>0.15210000000000001</v>
      </c>
      <c r="K7942" s="469">
        <f t="shared" si="677"/>
        <v>12.172973902390535</v>
      </c>
      <c r="L7942" s="469">
        <f t="shared" si="678"/>
        <v>-2.7026097609464728E-2</v>
      </c>
    </row>
    <row r="7943" spans="1:12">
      <c r="A7943" s="98" t="s">
        <v>126</v>
      </c>
      <c r="B7943" s="98">
        <f t="shared" si="679"/>
        <v>11</v>
      </c>
      <c r="C7943" s="98">
        <f t="shared" si="680"/>
        <v>6</v>
      </c>
      <c r="D7943" s="98">
        <f>D7942</f>
        <v>138</v>
      </c>
      <c r="E7943" s="98">
        <f t="shared" si="681"/>
        <v>88</v>
      </c>
      <c r="F7943" s="397">
        <f>F7942+(E7943-E7942)*(F7945-F7942)/(E7945-E7942)</f>
        <v>4.5430666666666664</v>
      </c>
      <c r="G7943" s="98">
        <v>15</v>
      </c>
      <c r="H7943" s="491">
        <f>H7942+(E7943-E7942)*(H7945-H7942)/(E7945-E7942)</f>
        <v>0.37102766666666664</v>
      </c>
      <c r="I7943" s="492">
        <f>I7942+(E7943-E7942)*(I7945-I7942)/(E7945-E7942)</f>
        <v>12.266666666666666</v>
      </c>
      <c r="J7943" s="397">
        <f>J7942+(E7943-E7942)*(J7945-J7942)/(E7945-E7942)</f>
        <v>0.14846666666666666</v>
      </c>
      <c r="K7943" s="469">
        <f t="shared" si="677"/>
        <v>12.244549597828733</v>
      </c>
      <c r="L7943" s="469">
        <f t="shared" si="678"/>
        <v>-2.2117068837932408E-2</v>
      </c>
    </row>
    <row r="7944" spans="1:12">
      <c r="A7944" s="98" t="s">
        <v>126</v>
      </c>
      <c r="B7944" s="98">
        <f t="shared" si="679"/>
        <v>11</v>
      </c>
      <c r="C7944" s="98">
        <f t="shared" si="680"/>
        <v>6</v>
      </c>
      <c r="D7944" s="98">
        <f>D7942</f>
        <v>138</v>
      </c>
      <c r="E7944" s="98">
        <f t="shared" si="681"/>
        <v>89</v>
      </c>
      <c r="F7944" s="397">
        <f>F7942+(E7944-E7942)*(F7945-F7942)/(E7945-E7942)</f>
        <v>4.555133333333333</v>
      </c>
      <c r="G7944" s="98">
        <v>15</v>
      </c>
      <c r="H7944" s="491">
        <f>H7942+(E7944-E7942)*(H7945-H7942)/(E7945-E7942)</f>
        <v>0.36983733333333335</v>
      </c>
      <c r="I7944" s="492">
        <f>I7942+(E7944-E7942)*(I7945-I7942)/(E7945-E7942)</f>
        <v>12.333333333333334</v>
      </c>
      <c r="J7944" s="397">
        <f>J7942+(E7944-E7942)*(J7945-J7942)/(E7945-E7942)</f>
        <v>0.14483333333333334</v>
      </c>
      <c r="K7944" s="469">
        <f t="shared" si="677"/>
        <v>12.316586030615261</v>
      </c>
      <c r="L7944" s="469">
        <f t="shared" si="678"/>
        <v>-1.6747302718073342E-2</v>
      </c>
    </row>
    <row r="7945" spans="1:12">
      <c r="A7945" s="480" t="s">
        <v>126</v>
      </c>
      <c r="B7945" s="480">
        <f t="shared" si="679"/>
        <v>11</v>
      </c>
      <c r="C7945" s="480">
        <f t="shared" si="680"/>
        <v>6</v>
      </c>
      <c r="D7945" s="480">
        <f>D7942</f>
        <v>138</v>
      </c>
      <c r="E7945" s="480">
        <f t="shared" si="681"/>
        <v>90</v>
      </c>
      <c r="F7945" s="484">
        <v>4.5671999999999997</v>
      </c>
      <c r="G7945" s="480">
        <v>15</v>
      </c>
      <c r="H7945" s="482">
        <v>0.368647</v>
      </c>
      <c r="I7945" s="483">
        <v>12.4</v>
      </c>
      <c r="J7945" s="484">
        <v>0.14119999999999999</v>
      </c>
      <c r="K7945" s="469">
        <f t="shared" si="677"/>
        <v>12.389087663808466</v>
      </c>
      <c r="L7945" s="469">
        <f t="shared" si="678"/>
        <v>-1.0912336191534422E-2</v>
      </c>
    </row>
    <row r="7946" spans="1:12">
      <c r="A7946" s="98" t="s">
        <v>126</v>
      </c>
      <c r="B7946" s="98">
        <f t="shared" si="679"/>
        <v>11</v>
      </c>
      <c r="C7946" s="98">
        <f t="shared" si="680"/>
        <v>6</v>
      </c>
      <c r="D7946" s="98">
        <f>D7945</f>
        <v>138</v>
      </c>
      <c r="E7946" s="98">
        <f t="shared" si="681"/>
        <v>91</v>
      </c>
      <c r="F7946" s="397">
        <f>F7945+(E7946-E7945)*(F7948-F7945)/(E7948-E7945)</f>
        <v>4.5791666666666666</v>
      </c>
      <c r="G7946" s="98">
        <v>15</v>
      </c>
      <c r="H7946" s="491">
        <f>H7945+(E7946-E7945)*(H7948-H7945)/(E7948-E7945)</f>
        <v>0.36744166666666667</v>
      </c>
      <c r="I7946" s="492">
        <f>I7945+(E7946-E7945)*(I7948-I7945)/(E7948-E7945)</f>
        <v>12.466666666666667</v>
      </c>
      <c r="J7946" s="397">
        <f>J7945+(E7946-E7945)*(J7948-J7945)/(E7948-E7945)</f>
        <v>0.1376</v>
      </c>
      <c r="K7946" s="469">
        <f t="shared" si="677"/>
        <v>12.462295602476583</v>
      </c>
      <c r="L7946" s="469">
        <f t="shared" si="678"/>
        <v>-4.3710641900833735E-3</v>
      </c>
    </row>
    <row r="7947" spans="1:12">
      <c r="A7947" s="98" t="s">
        <v>126</v>
      </c>
      <c r="B7947" s="98">
        <f t="shared" si="679"/>
        <v>11</v>
      </c>
      <c r="C7947" s="98">
        <f t="shared" si="680"/>
        <v>6</v>
      </c>
      <c r="D7947" s="98">
        <f>D7945</f>
        <v>138</v>
      </c>
      <c r="E7947" s="98">
        <f t="shared" si="681"/>
        <v>92</v>
      </c>
      <c r="F7947" s="397">
        <f>F7945+(E7947-E7945)*(F7948-F7945)/(E7948-E7945)</f>
        <v>4.5911333333333335</v>
      </c>
      <c r="G7947" s="98">
        <v>15</v>
      </c>
      <c r="H7947" s="491">
        <f>H7945+(E7947-E7945)*(H7948-H7945)/(E7948-E7945)</f>
        <v>0.36623633333333333</v>
      </c>
      <c r="I7947" s="492">
        <f>I7945+(E7947-E7945)*(I7948-I7945)/(E7948-E7945)</f>
        <v>12.533333333333333</v>
      </c>
      <c r="J7947" s="397">
        <f>J7945+(E7947-E7945)*(J7948-J7945)/(E7948-E7945)</f>
        <v>0.13399999999999998</v>
      </c>
      <c r="K7947" s="469">
        <f t="shared" ref="K7947:K8010" si="682">F7947/H7947</f>
        <v>12.535985415610503</v>
      </c>
      <c r="L7947" s="469">
        <f t="shared" ref="L7947:L8010" si="683">K7947-I7947</f>
        <v>2.6520822771693986E-3</v>
      </c>
    </row>
    <row r="7948" spans="1:12">
      <c r="A7948" s="480" t="s">
        <v>126</v>
      </c>
      <c r="B7948" s="480">
        <f t="shared" si="679"/>
        <v>11</v>
      </c>
      <c r="C7948" s="480">
        <f t="shared" si="680"/>
        <v>6</v>
      </c>
      <c r="D7948" s="480">
        <f>D7945</f>
        <v>138</v>
      </c>
      <c r="E7948" s="480">
        <f t="shared" si="681"/>
        <v>93</v>
      </c>
      <c r="F7948" s="484">
        <v>4.6031000000000004</v>
      </c>
      <c r="G7948" s="480">
        <v>15</v>
      </c>
      <c r="H7948" s="482">
        <v>0.36503099999999999</v>
      </c>
      <c r="I7948" s="483">
        <v>12.6</v>
      </c>
      <c r="J7948" s="484">
        <v>0.13039999999999999</v>
      </c>
      <c r="K7948" s="469">
        <f t="shared" si="682"/>
        <v>12.610161876662531</v>
      </c>
      <c r="L7948" s="469">
        <f t="shared" si="683"/>
        <v>1.01618766625311E-2</v>
      </c>
    </row>
    <row r="7949" spans="1:12">
      <c r="A7949" s="98" t="s">
        <v>126</v>
      </c>
      <c r="B7949" s="98">
        <f t="shared" si="679"/>
        <v>11</v>
      </c>
      <c r="C7949" s="98">
        <f t="shared" si="680"/>
        <v>6</v>
      </c>
      <c r="D7949" s="98">
        <f>D7948</f>
        <v>138</v>
      </c>
      <c r="E7949" s="98">
        <f t="shared" si="681"/>
        <v>94</v>
      </c>
      <c r="F7949" s="397">
        <f>F7948+(E7949-E7948)*(F7951-F7948)/(E7951-E7948)</f>
        <v>4.6150000000000002</v>
      </c>
      <c r="G7949" s="98">
        <v>15</v>
      </c>
      <c r="H7949" s="491">
        <f>H7948+(E7949-E7948)*(H7951-H7948)/(E7951-E7948)</f>
        <v>0.36381033333333335</v>
      </c>
      <c r="I7949" s="492">
        <f>I7948+(E7949-E7948)*(I7951-I7948)/(E7951-E7948)</f>
        <v>12.666666666666666</v>
      </c>
      <c r="J7949" s="397">
        <f>J7948+(E7949-E7948)*(J7951-J7948)/(E7951-E7948)</f>
        <v>0.12676666666666667</v>
      </c>
      <c r="K7949" s="469">
        <f t="shared" si="682"/>
        <v>12.68518119789524</v>
      </c>
      <c r="L7949" s="469">
        <f t="shared" si="683"/>
        <v>1.8514531228573716E-2</v>
      </c>
    </row>
    <row r="7950" spans="1:12">
      <c r="A7950" s="98" t="s">
        <v>126</v>
      </c>
      <c r="B7950" s="98">
        <f t="shared" si="679"/>
        <v>11</v>
      </c>
      <c r="C7950" s="98">
        <f t="shared" si="680"/>
        <v>6</v>
      </c>
      <c r="D7950" s="98">
        <f>D7948</f>
        <v>138</v>
      </c>
      <c r="E7950" s="98">
        <f t="shared" si="681"/>
        <v>95</v>
      </c>
      <c r="F7950" s="397">
        <f>F7948+(E7950-E7948)*(F7951-F7948)/(E7951-E7948)</f>
        <v>4.6269</v>
      </c>
      <c r="G7950" s="98">
        <v>15</v>
      </c>
      <c r="H7950" s="491">
        <f>H7948+(E7950-E7948)*(H7951-H7948)/(E7951-E7948)</f>
        <v>0.36258966666666664</v>
      </c>
      <c r="I7950" s="492">
        <f>I7948+(E7950-E7948)*(I7951-I7948)/(E7951-E7948)</f>
        <v>12.733333333333334</v>
      </c>
      <c r="J7950" s="397">
        <f>J7948+(E7950-E7948)*(J7951-J7948)/(E7951-E7948)</f>
        <v>0.12313333333333333</v>
      </c>
      <c r="K7950" s="469">
        <f t="shared" si="682"/>
        <v>12.760705627757364</v>
      </c>
      <c r="L7950" s="469">
        <f t="shared" si="683"/>
        <v>2.7372294424029775E-2</v>
      </c>
    </row>
    <row r="7951" spans="1:12">
      <c r="A7951" s="480" t="s">
        <v>126</v>
      </c>
      <c r="B7951" s="480">
        <f t="shared" si="679"/>
        <v>11</v>
      </c>
      <c r="C7951" s="480">
        <f t="shared" si="680"/>
        <v>6</v>
      </c>
      <c r="D7951" s="480">
        <f>D7948</f>
        <v>138</v>
      </c>
      <c r="E7951" s="480">
        <f t="shared" si="681"/>
        <v>96</v>
      </c>
      <c r="F7951" s="484">
        <v>4.6387999999999998</v>
      </c>
      <c r="G7951" s="480">
        <v>15</v>
      </c>
      <c r="H7951" s="482">
        <v>0.361369</v>
      </c>
      <c r="I7951" s="483">
        <v>12.8</v>
      </c>
      <c r="J7951" s="484">
        <v>0.1195</v>
      </c>
      <c r="K7951" s="469">
        <f t="shared" si="682"/>
        <v>12.836740284861181</v>
      </c>
      <c r="L7951" s="469">
        <f t="shared" si="683"/>
        <v>3.6740284861179973E-2</v>
      </c>
    </row>
    <row r="7952" spans="1:12">
      <c r="A7952" s="98" t="s">
        <v>126</v>
      </c>
      <c r="B7952" s="98">
        <f t="shared" si="679"/>
        <v>11</v>
      </c>
      <c r="C7952" s="98">
        <f t="shared" si="680"/>
        <v>6</v>
      </c>
      <c r="D7952" s="98">
        <f>D7951</f>
        <v>138</v>
      </c>
      <c r="E7952" s="98">
        <f t="shared" si="681"/>
        <v>97</v>
      </c>
      <c r="F7952" s="397">
        <f>F7951+(E7952-E7951)*(F7954-F7951)/(E7954-E7951)</f>
        <v>4.6505999999999998</v>
      </c>
      <c r="G7952" s="98">
        <v>15</v>
      </c>
      <c r="H7952" s="491">
        <f>H7951+(E7952-E7951)*(H7954-H7951)/(E7954-E7951)</f>
        <v>0.3601313333333333</v>
      </c>
      <c r="I7952" s="492">
        <f>I7951+(E7952-E7951)*(I7954-I7951)/(E7954-E7951)</f>
        <v>12.9</v>
      </c>
      <c r="J7952" s="397">
        <f>J7951+(E7952-E7951)*(J7954-J7951)/(E7954-E7951)</f>
        <v>0.11586666666666666</v>
      </c>
      <c r="K7952" s="469">
        <f t="shared" si="682"/>
        <v>12.913622252622655</v>
      </c>
      <c r="L7952" s="469">
        <f t="shared" si="683"/>
        <v>1.362225262265504E-2</v>
      </c>
    </row>
    <row r="7953" spans="1:12">
      <c r="A7953" s="98" t="s">
        <v>126</v>
      </c>
      <c r="B7953" s="98">
        <f t="shared" si="679"/>
        <v>11</v>
      </c>
      <c r="C7953" s="98">
        <f t="shared" si="680"/>
        <v>6</v>
      </c>
      <c r="D7953" s="98">
        <f>D7951</f>
        <v>138</v>
      </c>
      <c r="E7953" s="98">
        <f t="shared" si="681"/>
        <v>98</v>
      </c>
      <c r="F7953" s="397">
        <f>F7951+(E7953-E7951)*(F7954-F7951)/(E7954-E7951)</f>
        <v>4.6623999999999999</v>
      </c>
      <c r="G7953" s="98">
        <v>15</v>
      </c>
      <c r="H7953" s="491">
        <f>H7951+(E7953-E7951)*(H7954-H7951)/(E7954-E7951)</f>
        <v>0.35889366666666667</v>
      </c>
      <c r="I7953" s="492">
        <f>I7951+(E7953-E7951)*(I7954-I7951)/(E7954-E7951)</f>
        <v>13</v>
      </c>
      <c r="J7953" s="397">
        <f>J7951+(E7953-E7951)*(J7954-J7951)/(E7954-E7951)</f>
        <v>0.11223333333333334</v>
      </c>
      <c r="K7953" s="469">
        <f t="shared" si="682"/>
        <v>12.991034484680235</v>
      </c>
      <c r="L7953" s="469">
        <f t="shared" si="683"/>
        <v>-8.9655153197654158E-3</v>
      </c>
    </row>
    <row r="7954" spans="1:12">
      <c r="A7954" s="480" t="s">
        <v>126</v>
      </c>
      <c r="B7954" s="480">
        <f t="shared" si="679"/>
        <v>11</v>
      </c>
      <c r="C7954" s="480">
        <f t="shared" si="680"/>
        <v>6</v>
      </c>
      <c r="D7954" s="480">
        <f>D7951</f>
        <v>138</v>
      </c>
      <c r="E7954" s="480">
        <f t="shared" si="681"/>
        <v>99</v>
      </c>
      <c r="F7954" s="484">
        <v>4.6741999999999999</v>
      </c>
      <c r="G7954" s="480">
        <v>15</v>
      </c>
      <c r="H7954" s="482">
        <v>0.35765599999999997</v>
      </c>
      <c r="I7954" s="483">
        <v>13.1</v>
      </c>
      <c r="J7954" s="484">
        <v>0.1086</v>
      </c>
      <c r="K7954" s="469">
        <f t="shared" si="682"/>
        <v>13.068982485964167</v>
      </c>
      <c r="L7954" s="469">
        <f t="shared" si="683"/>
        <v>-3.101751403583286E-2</v>
      </c>
    </row>
    <row r="7955" spans="1:12">
      <c r="A7955" s="98" t="s">
        <v>126</v>
      </c>
      <c r="B7955" s="98">
        <f t="shared" si="679"/>
        <v>11</v>
      </c>
      <c r="C7955" s="98">
        <f t="shared" si="680"/>
        <v>6</v>
      </c>
      <c r="D7955" s="98">
        <f>D7954</f>
        <v>138</v>
      </c>
      <c r="E7955" s="98">
        <f t="shared" si="681"/>
        <v>100</v>
      </c>
      <c r="F7955" s="397">
        <f>F7954+(E7955-E7954)*(F7957-F7954)/(E7957-E7954)</f>
        <v>4.6859000000000002</v>
      </c>
      <c r="G7955" s="98">
        <v>15</v>
      </c>
      <c r="H7955" s="491">
        <f>H7954+(E7955-E7954)*(H7957-H7954)/(E7957-E7954)</f>
        <v>0.35640099999999997</v>
      </c>
      <c r="I7955" s="492">
        <f>I7954+(E7955-E7954)*(I7957-I7954)/(E7957-E7954)</f>
        <v>13.166666666666666</v>
      </c>
      <c r="J7955" s="397">
        <f>J7954+(E7955-E7954)*(J7957-J7954)/(E7957-E7954)</f>
        <v>0.105</v>
      </c>
      <c r="K7955" s="469">
        <f t="shared" si="682"/>
        <v>13.147830673875777</v>
      </c>
      <c r="L7955" s="469">
        <f t="shared" si="683"/>
        <v>-1.8835992790888767E-2</v>
      </c>
    </row>
    <row r="7956" spans="1:12">
      <c r="A7956" s="98" t="s">
        <v>126</v>
      </c>
      <c r="B7956" s="98">
        <f t="shared" si="679"/>
        <v>11</v>
      </c>
      <c r="C7956" s="98">
        <f t="shared" si="680"/>
        <v>6</v>
      </c>
      <c r="D7956" s="98">
        <f>D7954</f>
        <v>138</v>
      </c>
      <c r="E7956" s="98">
        <f t="shared" si="681"/>
        <v>101</v>
      </c>
      <c r="F7956" s="397">
        <f>F7954+(E7956-E7954)*(F7957-F7954)/(E7957-E7954)</f>
        <v>4.6975999999999996</v>
      </c>
      <c r="G7956" s="98">
        <v>15</v>
      </c>
      <c r="H7956" s="491">
        <f>H7954+(E7956-E7954)*(H7957-H7954)/(E7957-E7954)</f>
        <v>0.35514600000000002</v>
      </c>
      <c r="I7956" s="492">
        <f>I7954+(E7956-E7954)*(I7957-I7954)/(E7957-E7954)</f>
        <v>13.233333333333334</v>
      </c>
      <c r="J7956" s="397">
        <f>J7954+(E7956-E7954)*(J7957-J7954)/(E7957-E7954)</f>
        <v>0.1014</v>
      </c>
      <c r="K7956" s="469">
        <f t="shared" si="682"/>
        <v>13.227236122608728</v>
      </c>
      <c r="L7956" s="469">
        <f t="shared" si="683"/>
        <v>-6.0972107246062279E-3</v>
      </c>
    </row>
    <row r="7957" spans="1:12">
      <c r="A7957" s="480" t="s">
        <v>126</v>
      </c>
      <c r="B7957" s="480">
        <f t="shared" si="679"/>
        <v>11</v>
      </c>
      <c r="C7957" s="480">
        <f t="shared" si="680"/>
        <v>6</v>
      </c>
      <c r="D7957" s="480">
        <f>D7954</f>
        <v>138</v>
      </c>
      <c r="E7957" s="480">
        <f t="shared" si="681"/>
        <v>102</v>
      </c>
      <c r="F7957" s="484">
        <v>4.7092999999999998</v>
      </c>
      <c r="G7957" s="480">
        <v>15</v>
      </c>
      <c r="H7957" s="482">
        <v>0.35389100000000001</v>
      </c>
      <c r="I7957" s="483">
        <v>13.3</v>
      </c>
      <c r="J7957" s="484">
        <v>9.7799999999999998E-2</v>
      </c>
      <c r="K7957" s="469">
        <f t="shared" si="682"/>
        <v>13.307204760787926</v>
      </c>
      <c r="L7957" s="469">
        <f t="shared" si="683"/>
        <v>7.2047607879248687E-3</v>
      </c>
    </row>
    <row r="7958" spans="1:12">
      <c r="A7958" s="98" t="s">
        <v>126</v>
      </c>
      <c r="B7958" s="98">
        <f t="shared" si="679"/>
        <v>11</v>
      </c>
      <c r="C7958" s="98">
        <f t="shared" si="680"/>
        <v>6</v>
      </c>
      <c r="D7958" s="98">
        <f>D7957</f>
        <v>138</v>
      </c>
      <c r="E7958" s="98">
        <f t="shared" si="681"/>
        <v>103</v>
      </c>
      <c r="F7958" s="397">
        <f>F7957+(E7958-E7957)*(F7960-F7957)/(E7960-E7957)</f>
        <v>4.7209000000000003</v>
      </c>
      <c r="G7958" s="98">
        <v>15</v>
      </c>
      <c r="H7958" s="491">
        <f>H7957+(E7958-E7957)*(H7960-H7957)/(E7960-E7957)</f>
        <v>0.35261799999999999</v>
      </c>
      <c r="I7958" s="492">
        <f>I7957+(E7958-E7957)*(I7960-I7957)/(E7960-E7957)</f>
        <v>13.4</v>
      </c>
      <c r="J7958" s="397">
        <f>J7957+(E7958-E7957)*(J7960-J7957)/(E7960-E7957)</f>
        <v>9.4166666666666662E-2</v>
      </c>
      <c r="K7958" s="469">
        <f t="shared" si="682"/>
        <v>13.388142409065903</v>
      </c>
      <c r="L7958" s="469">
        <f t="shared" si="683"/>
        <v>-1.1857590934097217E-2</v>
      </c>
    </row>
    <row r="7959" spans="1:12">
      <c r="A7959" s="98" t="s">
        <v>126</v>
      </c>
      <c r="B7959" s="98">
        <f t="shared" si="679"/>
        <v>11</v>
      </c>
      <c r="C7959" s="98">
        <f t="shared" si="680"/>
        <v>6</v>
      </c>
      <c r="D7959" s="98">
        <f>D7957</f>
        <v>138</v>
      </c>
      <c r="E7959" s="98">
        <f t="shared" si="681"/>
        <v>104</v>
      </c>
      <c r="F7959" s="397">
        <f>F7957+(E7959-E7957)*(F7960-F7957)/(E7960-E7957)</f>
        <v>4.7324999999999999</v>
      </c>
      <c r="G7959" s="98">
        <v>15</v>
      </c>
      <c r="H7959" s="491">
        <f>H7957+(E7959-E7957)*(H7960-H7957)/(E7960-E7957)</f>
        <v>0.35134500000000002</v>
      </c>
      <c r="I7959" s="492">
        <f>I7957+(E7959-E7957)*(I7960-I7957)/(E7960-E7957)</f>
        <v>13.5</v>
      </c>
      <c r="J7959" s="397">
        <f>J7957+(E7959-E7957)*(J7960-J7957)/(E7960-E7957)</f>
        <v>9.0533333333333341E-2</v>
      </c>
      <c r="K7959" s="469">
        <f t="shared" si="682"/>
        <v>13.46966656704948</v>
      </c>
      <c r="L7959" s="469">
        <f t="shared" si="683"/>
        <v>-3.0333432950520489E-2</v>
      </c>
    </row>
    <row r="7960" spans="1:12">
      <c r="A7960" s="480" t="s">
        <v>126</v>
      </c>
      <c r="B7960" s="480">
        <f t="shared" si="679"/>
        <v>11</v>
      </c>
      <c r="C7960" s="480">
        <f t="shared" si="680"/>
        <v>6</v>
      </c>
      <c r="D7960" s="480">
        <f>D7957</f>
        <v>138</v>
      </c>
      <c r="E7960" s="480">
        <f t="shared" si="681"/>
        <v>105</v>
      </c>
      <c r="F7960" s="484">
        <v>4.7441000000000004</v>
      </c>
      <c r="G7960" s="480">
        <v>15</v>
      </c>
      <c r="H7960" s="482">
        <v>0.35007199999999999</v>
      </c>
      <c r="I7960" s="483">
        <v>13.6</v>
      </c>
      <c r="J7960" s="484">
        <v>8.6900000000000005E-2</v>
      </c>
      <c r="K7960" s="469">
        <f t="shared" si="682"/>
        <v>13.551783633081197</v>
      </c>
      <c r="L7960" s="469">
        <f t="shared" si="683"/>
        <v>-4.8216366918802933E-2</v>
      </c>
    </row>
    <row r="7961" spans="1:12">
      <c r="A7961" s="98" t="s">
        <v>126</v>
      </c>
      <c r="B7961" s="98">
        <f t="shared" si="679"/>
        <v>11</v>
      </c>
      <c r="C7961" s="98">
        <f t="shared" si="680"/>
        <v>6</v>
      </c>
      <c r="D7961" s="98">
        <f>D7960</f>
        <v>138</v>
      </c>
      <c r="E7961" s="98">
        <f t="shared" si="681"/>
        <v>106</v>
      </c>
      <c r="F7961" s="397">
        <f>F7960+(E7961-E7960)*(F7963-F7960)/(E7963-E7960)</f>
        <v>4.7556333333333338</v>
      </c>
      <c r="G7961" s="98">
        <v>15</v>
      </c>
      <c r="H7961" s="491">
        <f>H7960+(E7961-E7960)*(H7963-H7960)/(E7963-E7960)</f>
        <v>0.34877933333333333</v>
      </c>
      <c r="I7961" s="492">
        <f>I7960+(E7961-E7960)*(I7963-I7960)/(E7963-E7960)</f>
        <v>13.666666666666666</v>
      </c>
      <c r="J7961" s="397">
        <f>J7960+(E7961-E7960)*(J7963-J7960)/(E7963-E7960)</f>
        <v>8.3266666666666669E-2</v>
      </c>
      <c r="K7961" s="469">
        <f t="shared" si="682"/>
        <v>13.635077766457876</v>
      </c>
      <c r="L7961" s="469">
        <f t="shared" si="683"/>
        <v>-3.1588900208790349E-2</v>
      </c>
    </row>
    <row r="7962" spans="1:12">
      <c r="A7962" s="98" t="s">
        <v>126</v>
      </c>
      <c r="B7962" s="98">
        <f t="shared" si="679"/>
        <v>11</v>
      </c>
      <c r="C7962" s="98">
        <f t="shared" si="680"/>
        <v>6</v>
      </c>
      <c r="D7962" s="98">
        <f>D7960</f>
        <v>138</v>
      </c>
      <c r="E7962" s="98">
        <f t="shared" si="681"/>
        <v>107</v>
      </c>
      <c r="F7962" s="397">
        <f>F7960+(E7962-E7960)*(F7963-F7960)/(E7963-E7960)</f>
        <v>4.7671666666666663</v>
      </c>
      <c r="G7962" s="98">
        <v>15</v>
      </c>
      <c r="H7962" s="491">
        <f>H7960+(E7962-E7960)*(H7963-H7960)/(E7963-E7960)</f>
        <v>0.34748666666666667</v>
      </c>
      <c r="I7962" s="492">
        <f>I7960+(E7962-E7960)*(I7963-I7960)/(E7963-E7960)</f>
        <v>13.733333333333334</v>
      </c>
      <c r="J7962" s="397">
        <f>J7960+(E7962-E7960)*(J7963-J7960)/(E7963-E7960)</f>
        <v>7.9633333333333334E-2</v>
      </c>
      <c r="K7962" s="469">
        <f t="shared" si="682"/>
        <v>13.718991615985265</v>
      </c>
      <c r="L7962" s="469">
        <f t="shared" si="683"/>
        <v>-1.4341717348068883E-2</v>
      </c>
    </row>
    <row r="7963" spans="1:12">
      <c r="A7963" s="480" t="s">
        <v>126</v>
      </c>
      <c r="B7963" s="480">
        <f t="shared" si="679"/>
        <v>11</v>
      </c>
      <c r="C7963" s="480">
        <f t="shared" si="680"/>
        <v>6</v>
      </c>
      <c r="D7963" s="480">
        <f>D7960</f>
        <v>138</v>
      </c>
      <c r="E7963" s="480">
        <f t="shared" si="681"/>
        <v>108</v>
      </c>
      <c r="F7963" s="484">
        <v>4.7786999999999997</v>
      </c>
      <c r="G7963" s="480">
        <v>15</v>
      </c>
      <c r="H7963" s="482">
        <v>0.346194</v>
      </c>
      <c r="I7963" s="483">
        <v>13.8</v>
      </c>
      <c r="J7963" s="484">
        <v>7.5999999999999998E-2</v>
      </c>
      <c r="K7963" s="469">
        <f t="shared" si="682"/>
        <v>13.803532123606994</v>
      </c>
      <c r="L7963" s="469">
        <f t="shared" si="683"/>
        <v>3.532123606992954E-3</v>
      </c>
    </row>
    <row r="7964" spans="1:12">
      <c r="A7964" s="98" t="s">
        <v>126</v>
      </c>
      <c r="B7964" s="98">
        <f t="shared" si="679"/>
        <v>11</v>
      </c>
      <c r="C7964" s="98">
        <f t="shared" si="680"/>
        <v>6</v>
      </c>
      <c r="D7964" s="98">
        <f>D7963</f>
        <v>138</v>
      </c>
      <c r="E7964" s="98">
        <f t="shared" si="681"/>
        <v>109</v>
      </c>
      <c r="F7964" s="397">
        <f>F7963+(E7964-E7963)*(F7966-F7963)/(E7966-E7963)</f>
        <v>4.7901666666666669</v>
      </c>
      <c r="G7964" s="98">
        <v>15</v>
      </c>
      <c r="H7964" s="491">
        <f>H7963+(E7964-E7963)*(H7966-H7963)/(E7966-E7963)</f>
        <v>0.34488133333333332</v>
      </c>
      <c r="I7964" s="492">
        <f>I7963+(E7964-E7963)*(I7966-I7963)/(E7966-E7963)</f>
        <v>13.9</v>
      </c>
      <c r="J7964" s="397">
        <f>J7963+(E7964-E7963)*(J7966-J7963)/(E7966-E7963)</f>
        <v>7.2399999999999992E-2</v>
      </c>
      <c r="K7964" s="469">
        <f t="shared" si="682"/>
        <v>13.889318451564018</v>
      </c>
      <c r="L7964" s="469">
        <f t="shared" si="683"/>
        <v>-1.0681548435982791E-2</v>
      </c>
    </row>
    <row r="7965" spans="1:12">
      <c r="A7965" s="98" t="s">
        <v>126</v>
      </c>
      <c r="B7965" s="98">
        <f t="shared" si="679"/>
        <v>11</v>
      </c>
      <c r="C7965" s="98">
        <f t="shared" si="680"/>
        <v>6</v>
      </c>
      <c r="D7965" s="98">
        <f>D7963</f>
        <v>138</v>
      </c>
      <c r="E7965" s="98">
        <f t="shared" si="681"/>
        <v>110</v>
      </c>
      <c r="F7965" s="397">
        <f>F7963+(E7965-E7963)*(F7966-F7963)/(E7966-E7963)</f>
        <v>4.8016333333333332</v>
      </c>
      <c r="G7965" s="98">
        <v>15</v>
      </c>
      <c r="H7965" s="491">
        <f>H7963+(E7965-E7963)*(H7966-H7963)/(E7966-E7963)</f>
        <v>0.34356866666666669</v>
      </c>
      <c r="I7965" s="492">
        <f>I7963+(E7965-E7963)*(I7966-I7963)/(E7966-E7963)</f>
        <v>14</v>
      </c>
      <c r="J7965" s="397">
        <f>J7963+(E7965-E7963)*(J7966-J7963)/(E7966-E7963)</f>
        <v>6.88E-2</v>
      </c>
      <c r="K7965" s="469">
        <f t="shared" si="682"/>
        <v>13.975760304102236</v>
      </c>
      <c r="L7965" s="469">
        <f t="shared" si="683"/>
        <v>-2.423969589776398E-2</v>
      </c>
    </row>
    <row r="7966" spans="1:12">
      <c r="A7966" s="480" t="s">
        <v>126</v>
      </c>
      <c r="B7966" s="480">
        <f t="shared" si="679"/>
        <v>11</v>
      </c>
      <c r="C7966" s="480">
        <f t="shared" si="680"/>
        <v>6</v>
      </c>
      <c r="D7966" s="480">
        <f>D7963</f>
        <v>138</v>
      </c>
      <c r="E7966" s="480">
        <f t="shared" si="681"/>
        <v>111</v>
      </c>
      <c r="F7966" s="484">
        <v>4.8131000000000004</v>
      </c>
      <c r="G7966" s="480">
        <v>15</v>
      </c>
      <c r="H7966" s="482">
        <v>0.342256</v>
      </c>
      <c r="I7966" s="483">
        <v>14.1</v>
      </c>
      <c r="J7966" s="484">
        <v>6.5199999999999994E-2</v>
      </c>
      <c r="K7966" s="469">
        <f t="shared" si="682"/>
        <v>14.062865223692208</v>
      </c>
      <c r="L7966" s="469">
        <f t="shared" si="683"/>
        <v>-3.7134776307791384E-2</v>
      </c>
    </row>
    <row r="7967" spans="1:12">
      <c r="A7967" s="98" t="s">
        <v>126</v>
      </c>
      <c r="B7967" s="98">
        <f t="shared" si="679"/>
        <v>11</v>
      </c>
      <c r="C7967" s="98">
        <f t="shared" si="680"/>
        <v>6</v>
      </c>
      <c r="D7967" s="98">
        <f>D7966</f>
        <v>138</v>
      </c>
      <c r="E7967" s="98">
        <f t="shared" si="681"/>
        <v>112</v>
      </c>
      <c r="F7967" s="397">
        <f>F7966+(E7967-E7966)*(F7969-F7966)/(E7969-E7966)</f>
        <v>4.8244666666666669</v>
      </c>
      <c r="G7967" s="98">
        <v>15</v>
      </c>
      <c r="H7967" s="491">
        <f>H7966+(E7967-E7966)*(H7969-H7966)/(E7969-E7966)</f>
        <v>0.340922</v>
      </c>
      <c r="I7967" s="492">
        <f>I7966+(E7967-E7966)*(I7969-I7966)/(E7969-E7966)</f>
        <v>14.166666666666666</v>
      </c>
      <c r="J7967" s="397">
        <f>J7966+(E7967-E7966)*(J7969-J7966)/(E7969-E7966)</f>
        <v>6.1566666666666665E-2</v>
      </c>
      <c r="K7967" s="469">
        <f t="shared" si="682"/>
        <v>14.151233028864864</v>
      </c>
      <c r="L7967" s="469">
        <f t="shared" si="683"/>
        <v>-1.5433637801802291E-2</v>
      </c>
    </row>
    <row r="7968" spans="1:12">
      <c r="A7968" s="98" t="s">
        <v>126</v>
      </c>
      <c r="B7968" s="98">
        <f t="shared" si="679"/>
        <v>11</v>
      </c>
      <c r="C7968" s="98">
        <f t="shared" si="680"/>
        <v>6</v>
      </c>
      <c r="D7968" s="98">
        <f>D7966</f>
        <v>138</v>
      </c>
      <c r="E7968" s="98">
        <f t="shared" si="681"/>
        <v>113</v>
      </c>
      <c r="F7968" s="397">
        <f>F7966+(E7968-E7966)*(F7969-F7966)/(E7969-E7966)</f>
        <v>4.8358333333333334</v>
      </c>
      <c r="G7968" s="98">
        <v>15</v>
      </c>
      <c r="H7968" s="491">
        <f>H7966+(E7968-E7966)*(H7969-H7966)/(E7969-E7966)</f>
        <v>0.339588</v>
      </c>
      <c r="I7968" s="492">
        <f>I7966+(E7968-E7966)*(I7969-I7966)/(E7969-E7966)</f>
        <v>14.233333333333334</v>
      </c>
      <c r="J7968" s="397">
        <f>J7966+(E7968-E7966)*(J7969-J7966)/(E7969-E7966)</f>
        <v>5.793333333333333E-2</v>
      </c>
      <c r="K7968" s="469">
        <f t="shared" si="682"/>
        <v>14.240295102693068</v>
      </c>
      <c r="L7968" s="469">
        <f t="shared" si="683"/>
        <v>6.9617693597336938E-3</v>
      </c>
    </row>
    <row r="7969" spans="1:12">
      <c r="A7969" s="480" t="s">
        <v>126</v>
      </c>
      <c r="B7969" s="480">
        <f t="shared" si="679"/>
        <v>11</v>
      </c>
      <c r="C7969" s="480">
        <f t="shared" si="680"/>
        <v>6</v>
      </c>
      <c r="D7969" s="480">
        <f>D7966</f>
        <v>138</v>
      </c>
      <c r="E7969" s="480">
        <f t="shared" si="681"/>
        <v>114</v>
      </c>
      <c r="F7969" s="484">
        <v>4.8472</v>
      </c>
      <c r="G7969" s="480">
        <v>15</v>
      </c>
      <c r="H7969" s="482">
        <v>0.338254</v>
      </c>
      <c r="I7969" s="483">
        <v>14.3</v>
      </c>
      <c r="J7969" s="484">
        <v>5.4300000000000001E-2</v>
      </c>
      <c r="K7969" s="469">
        <f t="shared" si="682"/>
        <v>14.330059659309276</v>
      </c>
      <c r="L7969" s="469">
        <f t="shared" si="683"/>
        <v>3.0059659309275233E-2</v>
      </c>
    </row>
    <row r="7970" spans="1:12">
      <c r="A7970" s="98" t="s">
        <v>126</v>
      </c>
      <c r="B7970" s="98">
        <f t="shared" si="679"/>
        <v>11</v>
      </c>
      <c r="C7970" s="98">
        <f t="shared" si="680"/>
        <v>6</v>
      </c>
      <c r="D7970" s="98">
        <f>D7969</f>
        <v>138</v>
      </c>
      <c r="E7970" s="98">
        <f t="shared" si="681"/>
        <v>115</v>
      </c>
      <c r="F7970" s="397">
        <f>F7969+(E7970-E7969)*(F7972-F7969)/(E7972-E7969)</f>
        <v>4.8584666666666667</v>
      </c>
      <c r="G7970" s="98">
        <v>15</v>
      </c>
      <c r="H7970" s="491">
        <f>H7969+(E7970-E7969)*(H7972-H7969)/(E7972-E7969)</f>
        <v>0.33689799999999998</v>
      </c>
      <c r="I7970" s="492">
        <f>I7969+(E7970-E7969)*(I7972-I7969)/(E7972-E7969)</f>
        <v>14.4</v>
      </c>
      <c r="J7970" s="397">
        <f>J7969+(E7970-E7969)*(J7972-J7969)/(E7972-E7969)</f>
        <v>5.0700000000000002E-2</v>
      </c>
      <c r="K7970" s="469">
        <f t="shared" si="682"/>
        <v>14.421179902126658</v>
      </c>
      <c r="L7970" s="469">
        <f t="shared" si="683"/>
        <v>2.1179902126657879E-2</v>
      </c>
    </row>
    <row r="7971" spans="1:12">
      <c r="A7971" s="98" t="s">
        <v>126</v>
      </c>
      <c r="B7971" s="98">
        <f t="shared" si="679"/>
        <v>11</v>
      </c>
      <c r="C7971" s="98">
        <f t="shared" si="680"/>
        <v>6</v>
      </c>
      <c r="D7971" s="98">
        <f>D7969</f>
        <v>138</v>
      </c>
      <c r="E7971" s="98">
        <f t="shared" si="681"/>
        <v>116</v>
      </c>
      <c r="F7971" s="397">
        <f>F7969+(E7971-E7969)*(F7972-F7969)/(E7972-E7969)</f>
        <v>4.8697333333333335</v>
      </c>
      <c r="G7971" s="98">
        <v>15</v>
      </c>
      <c r="H7971" s="491">
        <f>H7969+(E7971-E7969)*(H7972-H7969)/(E7972-E7969)</f>
        <v>0.33554200000000001</v>
      </c>
      <c r="I7971" s="492">
        <f>I7969+(E7971-E7969)*(I7972-I7969)/(E7972-E7969)</f>
        <v>14.5</v>
      </c>
      <c r="J7971" s="397">
        <f>J7969+(E7971-E7969)*(J7972-J7969)/(E7972-E7969)</f>
        <v>4.7099999999999996E-2</v>
      </c>
      <c r="K7971" s="469">
        <f t="shared" si="682"/>
        <v>14.51303661936012</v>
      </c>
      <c r="L7971" s="469">
        <f t="shared" si="683"/>
        <v>1.3036619360120127E-2</v>
      </c>
    </row>
    <row r="7972" spans="1:12">
      <c r="A7972" s="480" t="s">
        <v>126</v>
      </c>
      <c r="B7972" s="480">
        <f t="shared" si="679"/>
        <v>11</v>
      </c>
      <c r="C7972" s="480">
        <f t="shared" si="680"/>
        <v>6</v>
      </c>
      <c r="D7972" s="480">
        <f>D7969</f>
        <v>138</v>
      </c>
      <c r="E7972" s="480">
        <f t="shared" si="681"/>
        <v>117</v>
      </c>
      <c r="F7972" s="484">
        <v>4.8810000000000002</v>
      </c>
      <c r="G7972" s="480">
        <v>15</v>
      </c>
      <c r="H7972" s="482">
        <v>0.33418599999999998</v>
      </c>
      <c r="I7972" s="483">
        <v>14.6</v>
      </c>
      <c r="J7972" s="484">
        <v>4.3499999999999997E-2</v>
      </c>
      <c r="K7972" s="469">
        <f t="shared" si="682"/>
        <v>14.605638776010965</v>
      </c>
      <c r="L7972" s="469">
        <f t="shared" si="683"/>
        <v>5.6387760109650742E-3</v>
      </c>
    </row>
    <row r="7973" spans="1:12">
      <c r="A7973" s="98" t="s">
        <v>126</v>
      </c>
      <c r="B7973" s="98">
        <f t="shared" si="679"/>
        <v>11</v>
      </c>
      <c r="C7973" s="98">
        <f t="shared" si="680"/>
        <v>6</v>
      </c>
      <c r="D7973" s="98">
        <f>D7972</f>
        <v>138</v>
      </c>
      <c r="E7973" s="98">
        <f t="shared" si="681"/>
        <v>118</v>
      </c>
      <c r="F7973" s="397">
        <f>F7972+(E7973-E7972)*(F7975-F7972)/(E7975-E7972)</f>
        <v>4.8922333333333334</v>
      </c>
      <c r="G7973" s="98">
        <v>15</v>
      </c>
      <c r="H7973" s="491">
        <f>H7972+(E7973-E7972)*(H7975-H7972)/(E7975-E7972)</f>
        <v>0.33280666666666664</v>
      </c>
      <c r="I7973" s="492">
        <f>I7972+(E7973-E7972)*(I7975-I7972)/(E7975-E7972)</f>
        <v>14.7</v>
      </c>
      <c r="J7973" s="397">
        <f>J7972+(E7973-E7972)*(J7975-J7972)/(E7975-E7972)</f>
        <v>3.9866666666666661E-2</v>
      </c>
      <c r="K7973" s="469">
        <f t="shared" si="682"/>
        <v>14.699925882894975</v>
      </c>
      <c r="L7973" s="469">
        <f t="shared" si="683"/>
        <v>-7.4117105024029684E-5</v>
      </c>
    </row>
    <row r="7974" spans="1:12">
      <c r="A7974" s="98" t="s">
        <v>126</v>
      </c>
      <c r="B7974" s="98">
        <f t="shared" si="679"/>
        <v>11</v>
      </c>
      <c r="C7974" s="98">
        <f t="shared" si="680"/>
        <v>6</v>
      </c>
      <c r="D7974" s="98">
        <f>D7972</f>
        <v>138</v>
      </c>
      <c r="E7974" s="98">
        <f t="shared" si="681"/>
        <v>119</v>
      </c>
      <c r="F7974" s="397">
        <f>F7972+(E7974-E7972)*(F7975-F7972)/(E7975-E7972)</f>
        <v>4.9034666666666666</v>
      </c>
      <c r="G7974" s="98">
        <v>15</v>
      </c>
      <c r="H7974" s="491">
        <f>H7972+(E7974-E7972)*(H7975-H7972)/(E7975-E7972)</f>
        <v>0.33142733333333335</v>
      </c>
      <c r="I7974" s="492">
        <f>I7972+(E7974-E7972)*(I7975-I7972)/(E7975-E7972)</f>
        <v>14.8</v>
      </c>
      <c r="J7974" s="397">
        <f>J7972+(E7974-E7972)*(J7975-J7972)/(E7975-E7972)</f>
        <v>3.6233333333333333E-2</v>
      </c>
      <c r="K7974" s="469">
        <f t="shared" si="682"/>
        <v>14.794997797405564</v>
      </c>
      <c r="L7974" s="469">
        <f t="shared" si="683"/>
        <v>-5.0022025944365112E-3</v>
      </c>
    </row>
    <row r="7975" spans="1:12">
      <c r="A7975" s="480" t="s">
        <v>126</v>
      </c>
      <c r="B7975" s="480">
        <f t="shared" si="679"/>
        <v>11</v>
      </c>
      <c r="C7975" s="480">
        <f t="shared" si="680"/>
        <v>6</v>
      </c>
      <c r="D7975" s="480">
        <f>D7972</f>
        <v>138</v>
      </c>
      <c r="E7975" s="480">
        <f t="shared" si="681"/>
        <v>120</v>
      </c>
      <c r="F7975" s="484">
        <v>4.9146999999999998</v>
      </c>
      <c r="G7975" s="480">
        <v>15</v>
      </c>
      <c r="H7975" s="482">
        <v>0.33004800000000001</v>
      </c>
      <c r="I7975" s="483">
        <v>14.9</v>
      </c>
      <c r="J7975" s="484">
        <v>3.2599999999999997E-2</v>
      </c>
      <c r="K7975" s="469">
        <f t="shared" si="682"/>
        <v>14.890864359123521</v>
      </c>
      <c r="L7975" s="469">
        <f t="shared" si="683"/>
        <v>-9.135640876479556E-3</v>
      </c>
    </row>
    <row r="7976" spans="1:12">
      <c r="A7976" s="98" t="s">
        <v>126</v>
      </c>
      <c r="B7976" s="98">
        <f t="shared" si="679"/>
        <v>11</v>
      </c>
      <c r="C7976" s="98">
        <f t="shared" si="680"/>
        <v>6</v>
      </c>
      <c r="D7976" s="98">
        <f>D7975</f>
        <v>138</v>
      </c>
      <c r="E7976" s="98">
        <f t="shared" si="681"/>
        <v>121</v>
      </c>
      <c r="F7976" s="397">
        <f>F7975+(E7976-E7975)*(F7978-F7975)/(E7978-E7975)</f>
        <v>4.9258333333333333</v>
      </c>
      <c r="G7976" s="98">
        <v>15</v>
      </c>
      <c r="H7976" s="491">
        <f>H7975+(E7976-E7975)*(H7978-H7975)/(E7978-E7975)</f>
        <v>0.32864433333333332</v>
      </c>
      <c r="I7976" s="492">
        <f>I7975+(E7976-E7975)*(I7978-I7975)/(E7978-E7975)</f>
        <v>15</v>
      </c>
      <c r="J7976" s="397">
        <f>J7975+(E7976-E7975)*(J7978-J7975)/(E7978-E7975)</f>
        <v>2.8966666666666665E-2</v>
      </c>
      <c r="K7976" s="469">
        <f t="shared" si="682"/>
        <v>14.988340992744943</v>
      </c>
      <c r="L7976" s="469">
        <f t="shared" si="683"/>
        <v>-1.1659007255056864E-2</v>
      </c>
    </row>
    <row r="7977" spans="1:12">
      <c r="A7977" s="98" t="s">
        <v>126</v>
      </c>
      <c r="B7977" s="98">
        <f t="shared" si="679"/>
        <v>11</v>
      </c>
      <c r="C7977" s="98">
        <f t="shared" si="680"/>
        <v>6</v>
      </c>
      <c r="D7977" s="98">
        <f>D7975</f>
        <v>138</v>
      </c>
      <c r="E7977" s="98">
        <f t="shared" si="681"/>
        <v>122</v>
      </c>
      <c r="F7977" s="397">
        <f>F7975+(E7977-E7975)*(F7978-F7975)/(E7978-E7975)</f>
        <v>4.9369666666666667</v>
      </c>
      <c r="G7977" s="98">
        <v>15</v>
      </c>
      <c r="H7977" s="491">
        <f>H7975+(E7977-E7975)*(H7978-H7975)/(E7978-E7975)</f>
        <v>0.32724066666666668</v>
      </c>
      <c r="I7977" s="492">
        <f>I7975+(E7977-E7975)*(I7978-I7975)/(E7978-E7975)</f>
        <v>15.1</v>
      </c>
      <c r="J7977" s="397">
        <f>J7975+(E7977-E7975)*(J7978-J7975)/(E7978-E7975)</f>
        <v>2.5333333333333333E-2</v>
      </c>
      <c r="K7977" s="469">
        <f t="shared" si="682"/>
        <v>15.086653859239172</v>
      </c>
      <c r="L7977" s="469">
        <f t="shared" si="683"/>
        <v>-1.3346140760827296E-2</v>
      </c>
    </row>
    <row r="7978" spans="1:12">
      <c r="A7978" s="480" t="s">
        <v>126</v>
      </c>
      <c r="B7978" s="480">
        <f t="shared" si="679"/>
        <v>11</v>
      </c>
      <c r="C7978" s="480">
        <f t="shared" si="680"/>
        <v>6</v>
      </c>
      <c r="D7978" s="480">
        <f>D7975</f>
        <v>138</v>
      </c>
      <c r="E7978" s="480">
        <f t="shared" si="681"/>
        <v>123</v>
      </c>
      <c r="F7978" s="484">
        <v>4.9481000000000002</v>
      </c>
      <c r="G7978" s="480">
        <v>15</v>
      </c>
      <c r="H7978" s="482">
        <v>0.32583699999999999</v>
      </c>
      <c r="I7978" s="483">
        <v>15.2</v>
      </c>
      <c r="J7978" s="484">
        <v>2.1700000000000001E-2</v>
      </c>
      <c r="K7978" s="469">
        <f t="shared" si="682"/>
        <v>15.185813765778596</v>
      </c>
      <c r="L7978" s="469">
        <f t="shared" si="683"/>
        <v>-1.4186234221403637E-2</v>
      </c>
    </row>
    <row r="7979" spans="1:12">
      <c r="A7979" s="98" t="s">
        <v>126</v>
      </c>
      <c r="B7979" s="98">
        <f t="shared" si="679"/>
        <v>11</v>
      </c>
      <c r="C7979" s="98">
        <f t="shared" si="680"/>
        <v>6</v>
      </c>
      <c r="D7979" s="98">
        <f>D7978</f>
        <v>138</v>
      </c>
      <c r="E7979" s="98">
        <f t="shared" si="681"/>
        <v>124</v>
      </c>
      <c r="F7979" s="397">
        <f>F7978+(E7979-E7978)*(F7981-F7978)/(E7981-E7978)</f>
        <v>4.9591666666666665</v>
      </c>
      <c r="G7979" s="98">
        <v>15</v>
      </c>
      <c r="H7979" s="491">
        <f>H7978+(E7979-E7978)*(H7981-H7978)/(E7981-E7978)</f>
        <v>0.32440766666666665</v>
      </c>
      <c r="I7979" s="492">
        <f>I7978+(E7979-E7978)*(I7981-I7978)/(E7981-E7978)</f>
        <v>15.299999999999999</v>
      </c>
      <c r="J7979" s="397">
        <f>J7978+(E7979-E7978)*(J7981-J7978)/(E7981-E7978)</f>
        <v>1.8100000000000002E-2</v>
      </c>
      <c r="K7979" s="469">
        <f t="shared" si="682"/>
        <v>15.286835596774841</v>
      </c>
      <c r="L7979" s="469">
        <f t="shared" si="683"/>
        <v>-1.3164403225157884E-2</v>
      </c>
    </row>
    <row r="7980" spans="1:12">
      <c r="A7980" s="98" t="s">
        <v>126</v>
      </c>
      <c r="B7980" s="98">
        <f t="shared" si="679"/>
        <v>11</v>
      </c>
      <c r="C7980" s="98">
        <f t="shared" si="680"/>
        <v>6</v>
      </c>
      <c r="D7980" s="98">
        <f>D7978</f>
        <v>138</v>
      </c>
      <c r="E7980" s="98">
        <f t="shared" si="681"/>
        <v>125</v>
      </c>
      <c r="F7980" s="397">
        <f>F7978+(E7980-E7978)*(F7981-F7978)/(E7981-E7978)</f>
        <v>4.9702333333333337</v>
      </c>
      <c r="G7980" s="98">
        <v>15</v>
      </c>
      <c r="H7980" s="491">
        <f>H7978+(E7980-E7978)*(H7981-H7978)/(E7981-E7978)</f>
        <v>0.32297833333333331</v>
      </c>
      <c r="I7980" s="492">
        <f>I7978+(E7980-E7978)*(I7981-I7978)/(E7981-E7978)</f>
        <v>15.4</v>
      </c>
      <c r="J7980" s="397">
        <f>J7978+(E7980-E7978)*(J7981-J7978)/(E7981-E7978)</f>
        <v>1.4499999999999999E-2</v>
      </c>
      <c r="K7980" s="469">
        <f t="shared" si="682"/>
        <v>15.388751567442608</v>
      </c>
      <c r="L7980" s="469">
        <f t="shared" si="683"/>
        <v>-1.1248432557392718E-2</v>
      </c>
    </row>
    <row r="7981" spans="1:12">
      <c r="A7981" s="480" t="s">
        <v>126</v>
      </c>
      <c r="B7981" s="480">
        <f t="shared" si="679"/>
        <v>11</v>
      </c>
      <c r="C7981" s="480">
        <f t="shared" si="680"/>
        <v>6</v>
      </c>
      <c r="D7981" s="480">
        <f>D7978</f>
        <v>138</v>
      </c>
      <c r="E7981" s="480">
        <f t="shared" si="681"/>
        <v>126</v>
      </c>
      <c r="F7981" s="484">
        <v>4.9813000000000001</v>
      </c>
      <c r="G7981" s="480">
        <v>15</v>
      </c>
      <c r="H7981" s="482">
        <v>0.32154899999999997</v>
      </c>
      <c r="I7981" s="483">
        <v>15.5</v>
      </c>
      <c r="J7981" s="484">
        <v>1.09E-2</v>
      </c>
      <c r="K7981" s="469">
        <f t="shared" si="682"/>
        <v>15.491573601535071</v>
      </c>
      <c r="L7981" s="469">
        <f t="shared" si="683"/>
        <v>-8.4263984649286527E-3</v>
      </c>
    </row>
    <row r="7982" spans="1:12">
      <c r="A7982" s="98" t="s">
        <v>126</v>
      </c>
      <c r="B7982" s="98">
        <f t="shared" si="679"/>
        <v>11</v>
      </c>
      <c r="C7982" s="98">
        <f t="shared" si="680"/>
        <v>6</v>
      </c>
      <c r="D7982" s="98">
        <f>D7981</f>
        <v>138</v>
      </c>
      <c r="E7982" s="98">
        <f t="shared" si="681"/>
        <v>127</v>
      </c>
      <c r="F7982" s="397">
        <f>F7981+(E7982-E7981)*(F7984-F7981)/(E7984-E7981)</f>
        <v>4.9922666666666666</v>
      </c>
      <c r="G7982" s="98">
        <v>15</v>
      </c>
      <c r="H7982" s="491">
        <f>H7981+(E7982-E7981)*(H7984-H7981)/(E7984-E7981)</f>
        <v>0.32009299999999996</v>
      </c>
      <c r="I7982" s="492">
        <f>I7981+(E7982-E7981)*(I7984-I7981)/(E7984-E7981)</f>
        <v>15.6</v>
      </c>
      <c r="J7982" s="397">
        <f>J7981+(E7982-E7981)*(J7984-J7981)/(E7984-E7981)</f>
        <v>7.2666666666666661E-3</v>
      </c>
      <c r="K7982" s="469">
        <f t="shared" si="682"/>
        <v>15.596300658454473</v>
      </c>
      <c r="L7982" s="469">
        <f t="shared" si="683"/>
        <v>-3.6993415455270906E-3</v>
      </c>
    </row>
    <row r="7983" spans="1:12">
      <c r="A7983" s="98" t="s">
        <v>126</v>
      </c>
      <c r="B7983" s="98">
        <f t="shared" si="679"/>
        <v>11</v>
      </c>
      <c r="C7983" s="98">
        <f t="shared" si="680"/>
        <v>6</v>
      </c>
      <c r="D7983" s="98">
        <f>D7981</f>
        <v>138</v>
      </c>
      <c r="E7983" s="98">
        <f t="shared" si="681"/>
        <v>128</v>
      </c>
      <c r="F7983" s="397">
        <f>F7981+(E7983-E7981)*(F7984-F7981)/(E7984-E7981)</f>
        <v>5.0032333333333332</v>
      </c>
      <c r="G7983" s="98">
        <v>15</v>
      </c>
      <c r="H7983" s="491">
        <f>H7981+(E7983-E7981)*(H7984-H7981)/(E7984-E7981)</f>
        <v>0.318637</v>
      </c>
      <c r="I7983" s="492">
        <f>I7981+(E7983-E7981)*(I7984-I7981)/(E7984-E7981)</f>
        <v>15.700000000000001</v>
      </c>
      <c r="J7983" s="397">
        <f>J7981+(E7983-E7981)*(J7984-J7981)/(E7984-E7981)</f>
        <v>3.633333333333333E-3</v>
      </c>
      <c r="K7983" s="469">
        <f t="shared" si="682"/>
        <v>15.701984808209131</v>
      </c>
      <c r="L7983" s="469">
        <f t="shared" si="683"/>
        <v>1.9848082091300512E-3</v>
      </c>
    </row>
    <row r="7984" spans="1:12">
      <c r="A7984" s="480" t="s">
        <v>126</v>
      </c>
      <c r="B7984" s="480">
        <f t="shared" si="679"/>
        <v>11</v>
      </c>
      <c r="C7984" s="480">
        <f t="shared" si="680"/>
        <v>6</v>
      </c>
      <c r="D7984" s="480">
        <f>D7981</f>
        <v>138</v>
      </c>
      <c r="E7984" s="480">
        <f t="shared" si="681"/>
        <v>129</v>
      </c>
      <c r="F7984" s="484">
        <v>5.0141999999999998</v>
      </c>
      <c r="G7984" s="480">
        <v>15</v>
      </c>
      <c r="H7984" s="482">
        <v>0.31718099999999999</v>
      </c>
      <c r="I7984" s="483">
        <v>15.8</v>
      </c>
      <c r="J7984" s="484">
        <v>0</v>
      </c>
      <c r="K7984" s="469">
        <f t="shared" si="682"/>
        <v>15.808639231227595</v>
      </c>
      <c r="L7984" s="469">
        <f t="shared" si="683"/>
        <v>8.6392312275940242E-3</v>
      </c>
    </row>
    <row r="7985" spans="1:12">
      <c r="A7985" s="98" t="s">
        <v>126</v>
      </c>
      <c r="B7985" s="98">
        <f t="shared" si="679"/>
        <v>11</v>
      </c>
      <c r="C7985" s="98">
        <f t="shared" si="680"/>
        <v>6</v>
      </c>
      <c r="D7985" s="98">
        <f>D7984</f>
        <v>138</v>
      </c>
      <c r="E7985" s="98">
        <f t="shared" si="681"/>
        <v>130</v>
      </c>
      <c r="F7985" s="397">
        <f>F7984+(E7985-E7984)*(F7987-F7984)/(E7987-E7984)</f>
        <v>5.0251333333333328</v>
      </c>
      <c r="G7985" s="98">
        <v>15</v>
      </c>
      <c r="H7985" s="491">
        <f>H7984+(E7985-E7984)*(H7987-H7984)/(E7987-E7984)</f>
        <v>0.31569733333333333</v>
      </c>
      <c r="I7985" s="492">
        <f>I7984+(E7985-E7984)*(I7987-I7984)/(E7987-E7984)</f>
        <v>15.9</v>
      </c>
      <c r="J7985" s="493">
        <f>J7984+(E7985-E7984)*(J7987-J7984)/(E7987-E7984)</f>
        <v>0</v>
      </c>
      <c r="K7985" s="469">
        <f t="shared" si="682"/>
        <v>15.917566614436611</v>
      </c>
      <c r="L7985" s="469">
        <f t="shared" si="683"/>
        <v>1.756661443661045E-2</v>
      </c>
    </row>
    <row r="7986" spans="1:12">
      <c r="A7986" s="98" t="s">
        <v>126</v>
      </c>
      <c r="B7986" s="98">
        <f t="shared" si="679"/>
        <v>11</v>
      </c>
      <c r="C7986" s="98">
        <f t="shared" si="680"/>
        <v>6</v>
      </c>
      <c r="D7986" s="98">
        <f>D7984</f>
        <v>138</v>
      </c>
      <c r="E7986" s="98">
        <f t="shared" si="681"/>
        <v>131</v>
      </c>
      <c r="F7986" s="397">
        <f>F7984+(E7986-E7984)*(F7987-F7984)/(E7987-E7984)</f>
        <v>5.0360666666666667</v>
      </c>
      <c r="G7986" s="98">
        <v>15</v>
      </c>
      <c r="H7986" s="491">
        <f>H7984+(E7986-E7984)*(H7987-H7984)/(E7987-E7984)</f>
        <v>0.31421366666666667</v>
      </c>
      <c r="I7986" s="492">
        <f>I7984+(E7986-E7984)*(I7987-I7984)/(E7987-E7984)</f>
        <v>16</v>
      </c>
      <c r="J7986" s="493">
        <f>J7984+(E7986-E7984)*(J7987-J7984)/(E7987-E7984)</f>
        <v>0</v>
      </c>
      <c r="K7986" s="469">
        <f t="shared" si="682"/>
        <v>16.027522673000643</v>
      </c>
      <c r="L7986" s="469">
        <f t="shared" si="683"/>
        <v>2.7522673000643039E-2</v>
      </c>
    </row>
    <row r="7987" spans="1:12">
      <c r="A7987" s="480" t="s">
        <v>126</v>
      </c>
      <c r="B7987" s="480">
        <f t="shared" si="679"/>
        <v>11</v>
      </c>
      <c r="C7987" s="480">
        <f t="shared" si="680"/>
        <v>6</v>
      </c>
      <c r="D7987" s="480">
        <f>D7984</f>
        <v>138</v>
      </c>
      <c r="E7987" s="480">
        <f t="shared" si="681"/>
        <v>132</v>
      </c>
      <c r="F7987" s="484">
        <v>5.0469999999999997</v>
      </c>
      <c r="G7987" s="480">
        <v>15</v>
      </c>
      <c r="H7987" s="482">
        <v>0.31273000000000001</v>
      </c>
      <c r="I7987" s="483">
        <v>16.100000000000001</v>
      </c>
      <c r="J7987" s="493">
        <v>0</v>
      </c>
      <c r="K7987" s="469">
        <f t="shared" si="682"/>
        <v>16.138522047772838</v>
      </c>
      <c r="L7987" s="469">
        <f t="shared" si="683"/>
        <v>3.8522047772836743E-2</v>
      </c>
    </row>
    <row r="7988" spans="1:12">
      <c r="A7988" s="98" t="s">
        <v>126</v>
      </c>
      <c r="B7988" s="98">
        <f t="shared" si="679"/>
        <v>11</v>
      </c>
      <c r="C7988" s="98">
        <f t="shared" si="680"/>
        <v>6</v>
      </c>
      <c r="D7988" s="98">
        <f>D7987</f>
        <v>138</v>
      </c>
      <c r="E7988" s="98">
        <f t="shared" si="681"/>
        <v>133</v>
      </c>
      <c r="F7988" s="397">
        <f>F7987+(E7988-E7987)*(F7990-F7987)/(E7990-E7987)</f>
        <v>5.057833333333333</v>
      </c>
      <c r="G7988" s="98">
        <v>15</v>
      </c>
      <c r="H7988" s="491">
        <f>H7987+(E7988-E7987)*(H7990-H7987)/(E7990-E7987)</f>
        <v>0.31121700000000002</v>
      </c>
      <c r="I7988" s="492">
        <f>I7987+(E7988-E7987)*(I7990-I7987)/(E7990-E7987)</f>
        <v>16.233333333333334</v>
      </c>
      <c r="J7988" s="493">
        <f>J7987+(E7988-E7987)*(J7990-J7987)/(E7990-E7987)</f>
        <v>0</v>
      </c>
      <c r="K7988" s="469">
        <f t="shared" si="682"/>
        <v>16.251790015755351</v>
      </c>
      <c r="L7988" s="469">
        <f t="shared" si="683"/>
        <v>1.8456682422016257E-2</v>
      </c>
    </row>
    <row r="7989" spans="1:12">
      <c r="A7989" s="98" t="s">
        <v>126</v>
      </c>
      <c r="B7989" s="98">
        <f t="shared" si="679"/>
        <v>11</v>
      </c>
      <c r="C7989" s="98">
        <f t="shared" si="680"/>
        <v>6</v>
      </c>
      <c r="D7989" s="98">
        <f>D7987</f>
        <v>138</v>
      </c>
      <c r="E7989" s="98">
        <f t="shared" si="681"/>
        <v>134</v>
      </c>
      <c r="F7989" s="397">
        <f>F7987+(E7989-E7987)*(F7990-F7987)/(E7990-E7987)</f>
        <v>5.0686666666666671</v>
      </c>
      <c r="G7989" s="98">
        <v>15</v>
      </c>
      <c r="H7989" s="491">
        <f>H7987+(E7989-E7987)*(H7990-H7987)/(E7990-E7987)</f>
        <v>0.30970399999999998</v>
      </c>
      <c r="I7989" s="492">
        <f>I7987+(E7989-E7987)*(I7990-I7987)/(E7990-E7987)</f>
        <v>16.366666666666667</v>
      </c>
      <c r="J7989" s="493">
        <f>J7987+(E7989-E7987)*(J7990-J7987)/(E7990-E7987)</f>
        <v>0</v>
      </c>
      <c r="K7989" s="469">
        <f t="shared" si="682"/>
        <v>16.36616468197591</v>
      </c>
      <c r="L7989" s="469">
        <f t="shared" si="683"/>
        <v>-5.0198469075724006E-4</v>
      </c>
    </row>
    <row r="7990" spans="1:12">
      <c r="A7990" s="480" t="s">
        <v>126</v>
      </c>
      <c r="B7990" s="480">
        <f t="shared" si="679"/>
        <v>11</v>
      </c>
      <c r="C7990" s="480">
        <f t="shared" si="680"/>
        <v>6</v>
      </c>
      <c r="D7990" s="480">
        <f>D7987</f>
        <v>138</v>
      </c>
      <c r="E7990" s="480">
        <f t="shared" si="681"/>
        <v>135</v>
      </c>
      <c r="F7990" s="484">
        <v>5.0795000000000003</v>
      </c>
      <c r="G7990" s="480">
        <v>15</v>
      </c>
      <c r="H7990" s="482">
        <v>0.30819099999999999</v>
      </c>
      <c r="I7990" s="483">
        <v>16.5</v>
      </c>
      <c r="J7990" s="493">
        <v>0</v>
      </c>
      <c r="K7990" s="469">
        <f t="shared" si="682"/>
        <v>16.481662345753122</v>
      </c>
      <c r="L7990" s="469">
        <f t="shared" si="683"/>
        <v>-1.8337654246877833E-2</v>
      </c>
    </row>
    <row r="7991" spans="1:12">
      <c r="A7991" s="98" t="s">
        <v>126</v>
      </c>
      <c r="B7991" s="98">
        <f t="shared" si="679"/>
        <v>11</v>
      </c>
      <c r="C7991" s="98">
        <f t="shared" si="680"/>
        <v>6</v>
      </c>
      <c r="D7991" s="98">
        <f>D7990</f>
        <v>138</v>
      </c>
      <c r="E7991" s="98">
        <f t="shared" si="681"/>
        <v>136</v>
      </c>
      <c r="F7991" s="397">
        <f>F7990+(E7991-E7990)*(F7993-F7990)/(E7993-E7990)</f>
        <v>5.0902666666666665</v>
      </c>
      <c r="G7991" s="98">
        <v>15</v>
      </c>
      <c r="H7991" s="491">
        <f>H7990+(E7991-E7990)*(H7993-H7990)/(E7993-E7990)</f>
        <v>0.30664733333333333</v>
      </c>
      <c r="I7991" s="492">
        <f>I7990+(E7991-E7990)*(I7993-I7990)/(E7993-E7990)</f>
        <v>16.600000000000001</v>
      </c>
      <c r="J7991" s="493">
        <f>J7990+(E7991-E7990)*(J7993-J7990)/(E7993-E7990)</f>
        <v>0</v>
      </c>
      <c r="K7991" s="469">
        <f t="shared" si="682"/>
        <v>16.599742157657765</v>
      </c>
      <c r="L7991" s="469">
        <f t="shared" si="683"/>
        <v>-2.5784234223635849E-4</v>
      </c>
    </row>
    <row r="7992" spans="1:12">
      <c r="A7992" s="98" t="s">
        <v>126</v>
      </c>
      <c r="B7992" s="98">
        <f t="shared" si="679"/>
        <v>11</v>
      </c>
      <c r="C7992" s="98">
        <f t="shared" si="680"/>
        <v>6</v>
      </c>
      <c r="D7992" s="98">
        <f>D7990</f>
        <v>138</v>
      </c>
      <c r="E7992" s="98">
        <f t="shared" si="681"/>
        <v>137</v>
      </c>
      <c r="F7992" s="397">
        <f>F7990+(E7992-E7990)*(F7993-F7990)/(E7993-E7990)</f>
        <v>5.1010333333333335</v>
      </c>
      <c r="G7992" s="98">
        <v>15</v>
      </c>
      <c r="H7992" s="491">
        <f>H7990+(E7992-E7990)*(H7993-H7990)/(E7993-E7990)</f>
        <v>0.30510366666666666</v>
      </c>
      <c r="I7992" s="492">
        <f>I7990+(E7992-E7990)*(I7993-I7990)/(E7993-E7990)</f>
        <v>16.7</v>
      </c>
      <c r="J7992" s="493">
        <f>J7990+(E7992-E7990)*(J7993-J7990)/(E7993-E7990)</f>
        <v>0</v>
      </c>
      <c r="K7992" s="469">
        <f t="shared" si="682"/>
        <v>16.719016815049748</v>
      </c>
      <c r="L7992" s="469">
        <f t="shared" si="683"/>
        <v>1.9016815049749169E-2</v>
      </c>
    </row>
    <row r="7993" spans="1:12">
      <c r="A7993" s="480" t="s">
        <v>126</v>
      </c>
      <c r="B7993" s="480">
        <f t="shared" si="679"/>
        <v>11</v>
      </c>
      <c r="C7993" s="480">
        <f t="shared" si="680"/>
        <v>6</v>
      </c>
      <c r="D7993" s="480">
        <f>D7990</f>
        <v>138</v>
      </c>
      <c r="E7993" s="480">
        <f t="shared" si="681"/>
        <v>138</v>
      </c>
      <c r="F7993" s="484">
        <v>5.1117999999999997</v>
      </c>
      <c r="G7993" s="480">
        <v>15</v>
      </c>
      <c r="H7993" s="482">
        <v>0.30356</v>
      </c>
      <c r="I7993" s="483">
        <v>16.8</v>
      </c>
      <c r="J7993" s="493">
        <v>0</v>
      </c>
      <c r="K7993" s="469">
        <f t="shared" si="682"/>
        <v>16.839504546053497</v>
      </c>
      <c r="L7993" s="469">
        <f t="shared" si="683"/>
        <v>3.9504546053496625E-2</v>
      </c>
    </row>
    <row r="7994" spans="1:12">
      <c r="A7994" s="480" t="s">
        <v>126</v>
      </c>
      <c r="B7994" s="480">
        <f t="shared" si="679"/>
        <v>12</v>
      </c>
      <c r="C7994" s="480">
        <f t="shared" si="680"/>
        <v>0</v>
      </c>
      <c r="D7994" s="480">
        <v>144</v>
      </c>
      <c r="E7994" s="480">
        <v>12</v>
      </c>
      <c r="F7994" s="484">
        <v>3.5062000000000002</v>
      </c>
      <c r="G7994" s="480">
        <v>15</v>
      </c>
      <c r="H7994" s="482">
        <v>0.43792500000000001</v>
      </c>
      <c r="I7994" s="483">
        <v>8</v>
      </c>
      <c r="J7994" s="484">
        <v>0.40910000000000002</v>
      </c>
      <c r="K7994" s="469">
        <f t="shared" si="682"/>
        <v>8.0063937888907919</v>
      </c>
      <c r="L7994" s="469">
        <f t="shared" si="683"/>
        <v>6.3937888907918961E-3</v>
      </c>
    </row>
    <row r="7995" spans="1:12">
      <c r="A7995" s="98" t="s">
        <v>126</v>
      </c>
      <c r="B7995" s="98">
        <f t="shared" si="679"/>
        <v>12</v>
      </c>
      <c r="C7995" s="98">
        <f t="shared" si="680"/>
        <v>0</v>
      </c>
      <c r="D7995" s="98">
        <f>D7994</f>
        <v>144</v>
      </c>
      <c r="E7995" s="98">
        <f>E7994+1</f>
        <v>13</v>
      </c>
      <c r="F7995" s="397">
        <f>F7994+(E7995-E7994)*(F7997-F7994)/(E7997-E7994)</f>
        <v>3.5217666666666667</v>
      </c>
      <c r="G7995" s="98">
        <v>15</v>
      </c>
      <c r="H7995" s="491">
        <f>H7994+(E7995-E7994)*(H7997-H7994)/(E7997-E7994)</f>
        <v>0.43703233333333336</v>
      </c>
      <c r="I7995" s="492">
        <f>I7994+(E7995-E7994)*(I7997-I7994)/(E7997-E7994)</f>
        <v>8.0666666666666664</v>
      </c>
      <c r="J7995" s="397">
        <f>J7994+(E7995-E7994)*(J7997-J7994)/(E7997-E7994)</f>
        <v>0.40576666666666666</v>
      </c>
      <c r="K7995" s="469">
        <f t="shared" si="682"/>
        <v>8.0583663908925125</v>
      </c>
      <c r="L7995" s="469">
        <f t="shared" si="683"/>
        <v>-8.3002757741539313E-3</v>
      </c>
    </row>
    <row r="7996" spans="1:12">
      <c r="A7996" s="98" t="s">
        <v>126</v>
      </c>
      <c r="B7996" s="98">
        <f t="shared" si="679"/>
        <v>12</v>
      </c>
      <c r="C7996" s="98">
        <f t="shared" si="680"/>
        <v>0</v>
      </c>
      <c r="D7996" s="98">
        <f>D7994</f>
        <v>144</v>
      </c>
      <c r="E7996" s="98">
        <f t="shared" ref="E7996:E8059" si="684">E7995+1</f>
        <v>14</v>
      </c>
      <c r="F7996" s="397">
        <f>F7994+(E7996-E7994)*(F7997-F7994)/(E7997-E7994)</f>
        <v>3.5373333333333337</v>
      </c>
      <c r="G7996" s="98">
        <v>15</v>
      </c>
      <c r="H7996" s="491">
        <f>H7994+(E7996-E7994)*(H7997-H7994)/(E7997-E7994)</f>
        <v>0.43613966666666665</v>
      </c>
      <c r="I7996" s="492">
        <f>I7994+(E7996-E7994)*(I7997-I7994)/(E7997-E7994)</f>
        <v>8.1333333333333329</v>
      </c>
      <c r="J7996" s="397">
        <f>J7994+(E7996-E7994)*(J7997-J7994)/(E7997-E7994)</f>
        <v>0.40243333333333337</v>
      </c>
      <c r="K7996" s="469">
        <f t="shared" si="682"/>
        <v>8.1105517422171349</v>
      </c>
      <c r="L7996" s="469">
        <f t="shared" si="683"/>
        <v>-2.278159111619793E-2</v>
      </c>
    </row>
    <row r="7997" spans="1:12">
      <c r="A7997" s="480" t="s">
        <v>126</v>
      </c>
      <c r="B7997" s="480">
        <f t="shared" ref="B7997:B8060" si="685">INT(D7997/12)</f>
        <v>12</v>
      </c>
      <c r="C7997" s="480">
        <f t="shared" ref="C7997:C8060" si="686">D7997-B7997*12</f>
        <v>0</v>
      </c>
      <c r="D7997" s="480">
        <f>D7994</f>
        <v>144</v>
      </c>
      <c r="E7997" s="480">
        <f t="shared" si="684"/>
        <v>15</v>
      </c>
      <c r="F7997" s="484">
        <v>3.5529000000000002</v>
      </c>
      <c r="G7997" s="480">
        <v>15</v>
      </c>
      <c r="H7997" s="482">
        <v>0.435247</v>
      </c>
      <c r="I7997" s="483">
        <v>8.1999999999999993</v>
      </c>
      <c r="J7997" s="484">
        <v>0.39910000000000001</v>
      </c>
      <c r="K7997" s="469">
        <f t="shared" si="682"/>
        <v>8.1629511518746831</v>
      </c>
      <c r="L7997" s="469">
        <f t="shared" si="683"/>
        <v>-3.7048848125316169E-2</v>
      </c>
    </row>
    <row r="7998" spans="1:12">
      <c r="A7998" s="98" t="s">
        <v>126</v>
      </c>
      <c r="B7998" s="98">
        <f t="shared" si="685"/>
        <v>12</v>
      </c>
      <c r="C7998" s="98">
        <f t="shared" si="686"/>
        <v>0</v>
      </c>
      <c r="D7998" s="98">
        <f>D7997</f>
        <v>144</v>
      </c>
      <c r="E7998" s="98">
        <f t="shared" si="684"/>
        <v>16</v>
      </c>
      <c r="F7998" s="397">
        <f>F7997+(E7998-E7997)*(F8000-F7997)/(E8000-E7997)</f>
        <v>3.5682666666666667</v>
      </c>
      <c r="G7998" s="98">
        <v>15</v>
      </c>
      <c r="H7998" s="491">
        <f>H7997+(E7998-E7997)*(H8000-H7997)/(E8000-E7997)</f>
        <v>0.43435966666666664</v>
      </c>
      <c r="I7998" s="492">
        <f>I7997+(E7998-E7997)*(I8000-I7997)/(E8000-E7997)</f>
        <v>8.2333333333333325</v>
      </c>
      <c r="J7998" s="397">
        <f>J7997+(E7998-E7997)*(J8000-J7997)/(E8000-E7997)</f>
        <v>0.39576666666666666</v>
      </c>
      <c r="K7998" s="469">
        <f t="shared" si="682"/>
        <v>8.2150046159902814</v>
      </c>
      <c r="L7998" s="469">
        <f t="shared" si="683"/>
        <v>-1.8328717343051082E-2</v>
      </c>
    </row>
    <row r="7999" spans="1:12">
      <c r="A7999" s="98" t="s">
        <v>126</v>
      </c>
      <c r="B7999" s="98">
        <f t="shared" si="685"/>
        <v>12</v>
      </c>
      <c r="C7999" s="98">
        <f t="shared" si="686"/>
        <v>0</v>
      </c>
      <c r="D7999" s="98">
        <f>D7997</f>
        <v>144</v>
      </c>
      <c r="E7999" s="98">
        <f t="shared" si="684"/>
        <v>17</v>
      </c>
      <c r="F7999" s="397">
        <f>F7997+(E7999-E7997)*(F8000-F7997)/(E8000-E7997)</f>
        <v>3.5836333333333337</v>
      </c>
      <c r="G7999" s="98">
        <v>15</v>
      </c>
      <c r="H7999" s="491">
        <f>H7997+(E7999-E7997)*(H8000-H7997)/(E8000-E7997)</f>
        <v>0.43347233333333335</v>
      </c>
      <c r="I7999" s="492">
        <f>I7997+(E7999-E7997)*(I8000-I7997)/(E8000-E7997)</f>
        <v>8.2666666666666675</v>
      </c>
      <c r="J7999" s="397">
        <f>J7997+(E7999-E7997)*(J8000-J7997)/(E8000-E7997)</f>
        <v>0.39243333333333336</v>
      </c>
      <c r="K7999" s="469">
        <f t="shared" si="682"/>
        <v>8.2672711907026759</v>
      </c>
      <c r="L7999" s="469">
        <f t="shared" si="683"/>
        <v>6.0452403600841365E-4</v>
      </c>
    </row>
    <row r="8000" spans="1:12">
      <c r="A8000" s="480" t="s">
        <v>126</v>
      </c>
      <c r="B8000" s="480">
        <f t="shared" si="685"/>
        <v>12</v>
      </c>
      <c r="C8000" s="480">
        <f t="shared" si="686"/>
        <v>0</v>
      </c>
      <c r="D8000" s="480">
        <f>D7997</f>
        <v>144</v>
      </c>
      <c r="E8000" s="480">
        <f t="shared" si="684"/>
        <v>18</v>
      </c>
      <c r="F8000" s="484">
        <v>3.5990000000000002</v>
      </c>
      <c r="G8000" s="480">
        <v>15</v>
      </c>
      <c r="H8000" s="482">
        <v>0.432585</v>
      </c>
      <c r="I8000" s="483">
        <v>8.3000000000000007</v>
      </c>
      <c r="J8000" s="484">
        <v>0.3891</v>
      </c>
      <c r="K8000" s="469">
        <f t="shared" si="682"/>
        <v>8.3197521874313729</v>
      </c>
      <c r="L8000" s="469">
        <f t="shared" si="683"/>
        <v>1.9752187431372192E-2</v>
      </c>
    </row>
    <row r="8001" spans="1:12">
      <c r="A8001" s="98" t="s">
        <v>126</v>
      </c>
      <c r="B8001" s="98">
        <f t="shared" si="685"/>
        <v>12</v>
      </c>
      <c r="C8001" s="98">
        <f t="shared" si="686"/>
        <v>0</v>
      </c>
      <c r="D8001" s="98">
        <f>D8000</f>
        <v>144</v>
      </c>
      <c r="E8001" s="98">
        <f t="shared" si="684"/>
        <v>19</v>
      </c>
      <c r="F8001" s="397">
        <f>F8000+(E8001-E8000)*(F8003-F8000)/(E8003-E8000)</f>
        <v>3.6141666666666667</v>
      </c>
      <c r="G8001" s="98">
        <v>15</v>
      </c>
      <c r="H8001" s="491">
        <f>H8000+(E8001-E8000)*(H8003-H8000)/(E8003-E8000)</f>
        <v>0.43170199999999997</v>
      </c>
      <c r="I8001" s="492">
        <f>I8000+(E8001-E8000)*(I8003-I8000)/(E8003-E8000)</f>
        <v>8.3666666666666671</v>
      </c>
      <c r="J8001" s="397">
        <f>J8000+(E8001-E8000)*(J8003-J8000)/(E8003-E8000)</f>
        <v>0.38576666666666665</v>
      </c>
      <c r="K8001" s="469">
        <f t="shared" si="682"/>
        <v>8.3719016049651547</v>
      </c>
      <c r="L8001" s="469">
        <f t="shared" si="683"/>
        <v>5.2349382984875348E-3</v>
      </c>
    </row>
    <row r="8002" spans="1:12">
      <c r="A8002" s="98" t="s">
        <v>126</v>
      </c>
      <c r="B8002" s="98">
        <f t="shared" si="685"/>
        <v>12</v>
      </c>
      <c r="C8002" s="98">
        <f t="shared" si="686"/>
        <v>0</v>
      </c>
      <c r="D8002" s="98">
        <f>D8000</f>
        <v>144</v>
      </c>
      <c r="E8002" s="98">
        <f t="shared" si="684"/>
        <v>20</v>
      </c>
      <c r="F8002" s="397">
        <f>F8000+(E8002-E8000)*(F8003-F8000)/(E8003-E8000)</f>
        <v>3.6293333333333333</v>
      </c>
      <c r="G8002" s="98">
        <v>15</v>
      </c>
      <c r="H8002" s="491">
        <f>H8000+(E8002-E8000)*(H8003-H8000)/(E8003-E8000)</f>
        <v>0.43081900000000001</v>
      </c>
      <c r="I8002" s="492">
        <f>I8000+(E8002-E8000)*(I8003-I8000)/(E8003-E8000)</f>
        <v>8.4333333333333336</v>
      </c>
      <c r="J8002" s="397">
        <f>J8000+(E8002-E8000)*(J8003-J8000)/(E8003-E8000)</f>
        <v>0.38243333333333335</v>
      </c>
      <c r="K8002" s="469">
        <f t="shared" si="682"/>
        <v>8.424264791788044</v>
      </c>
      <c r="L8002" s="469">
        <f t="shared" si="683"/>
        <v>-9.0685415452895768E-3</v>
      </c>
    </row>
    <row r="8003" spans="1:12">
      <c r="A8003" s="480" t="s">
        <v>126</v>
      </c>
      <c r="B8003" s="480">
        <f t="shared" si="685"/>
        <v>12</v>
      </c>
      <c r="C8003" s="480">
        <f t="shared" si="686"/>
        <v>0</v>
      </c>
      <c r="D8003" s="480">
        <f>D8000</f>
        <v>144</v>
      </c>
      <c r="E8003" s="480">
        <f t="shared" si="684"/>
        <v>21</v>
      </c>
      <c r="F8003" s="484">
        <v>3.6444999999999999</v>
      </c>
      <c r="G8003" s="480">
        <v>15</v>
      </c>
      <c r="H8003" s="482">
        <v>0.42993599999999998</v>
      </c>
      <c r="I8003" s="483">
        <v>8.5</v>
      </c>
      <c r="J8003" s="484">
        <v>0.37909999999999999</v>
      </c>
      <c r="K8003" s="469">
        <f t="shared" si="682"/>
        <v>8.4768430650143269</v>
      </c>
      <c r="L8003" s="469">
        <f t="shared" si="683"/>
        <v>-2.3156934985673061E-2</v>
      </c>
    </row>
    <row r="8004" spans="1:12">
      <c r="A8004" s="98" t="s">
        <v>126</v>
      </c>
      <c r="B8004" s="98">
        <f t="shared" si="685"/>
        <v>12</v>
      </c>
      <c r="C8004" s="98">
        <f t="shared" si="686"/>
        <v>0</v>
      </c>
      <c r="D8004" s="98">
        <f>D8003</f>
        <v>144</v>
      </c>
      <c r="E8004" s="98">
        <f t="shared" si="684"/>
        <v>22</v>
      </c>
      <c r="F8004" s="397">
        <f>F8003+(E8004-E8003)*(F8006-F8003)/(E8006-E8003)</f>
        <v>3.6594666666666664</v>
      </c>
      <c r="G8004" s="98">
        <v>15</v>
      </c>
      <c r="H8004" s="491">
        <f>H8003+(E8004-E8003)*(H8006-H8003)/(E8006-E8003)</f>
        <v>0.42905599999999999</v>
      </c>
      <c r="I8004" s="492">
        <f>I8003+(E8004-E8003)*(I8006-I8003)/(E8006-E8003)</f>
        <v>8.5333333333333332</v>
      </c>
      <c r="J8004" s="397">
        <f>J8003+(E8004-E8003)*(J8006-J8003)/(E8006-E8003)</f>
        <v>0.37579999999999997</v>
      </c>
      <c r="K8004" s="469">
        <f t="shared" si="682"/>
        <v>8.5291119729514708</v>
      </c>
      <c r="L8004" s="469">
        <f t="shared" si="683"/>
        <v>-4.2213603818623824E-3</v>
      </c>
    </row>
    <row r="8005" spans="1:12">
      <c r="A8005" s="98" t="s">
        <v>126</v>
      </c>
      <c r="B8005" s="98">
        <f t="shared" si="685"/>
        <v>12</v>
      </c>
      <c r="C8005" s="98">
        <f t="shared" si="686"/>
        <v>0</v>
      </c>
      <c r="D8005" s="98">
        <f>D8003</f>
        <v>144</v>
      </c>
      <c r="E8005" s="98">
        <f t="shared" si="684"/>
        <v>23</v>
      </c>
      <c r="F8005" s="397">
        <f>F8003+(E8005-E8003)*(F8006-F8003)/(E8006-E8003)</f>
        <v>3.6744333333333334</v>
      </c>
      <c r="G8005" s="98">
        <v>15</v>
      </c>
      <c r="H8005" s="491">
        <f>H8003+(E8005-E8003)*(H8006-H8003)/(E8006-E8003)</f>
        <v>0.428176</v>
      </c>
      <c r="I8005" s="492">
        <f>I8003+(E8005-E8003)*(I8006-I8003)/(E8006-E8003)</f>
        <v>8.5666666666666664</v>
      </c>
      <c r="J8005" s="397">
        <f>J8003+(E8005-E8003)*(J8006-J8003)/(E8006-E8003)</f>
        <v>0.3725</v>
      </c>
      <c r="K8005" s="469">
        <f t="shared" si="682"/>
        <v>8.5815957301047554</v>
      </c>
      <c r="L8005" s="469">
        <f t="shared" si="683"/>
        <v>1.4929063438088974E-2</v>
      </c>
    </row>
    <row r="8006" spans="1:12">
      <c r="A8006" s="480" t="s">
        <v>126</v>
      </c>
      <c r="B8006" s="480">
        <f t="shared" si="685"/>
        <v>12</v>
      </c>
      <c r="C8006" s="480">
        <f t="shared" si="686"/>
        <v>0</v>
      </c>
      <c r="D8006" s="480">
        <f>D8003</f>
        <v>144</v>
      </c>
      <c r="E8006" s="480">
        <f t="shared" si="684"/>
        <v>24</v>
      </c>
      <c r="F8006" s="484">
        <v>3.6894</v>
      </c>
      <c r="G8006" s="480">
        <v>15</v>
      </c>
      <c r="H8006" s="482">
        <v>0.42729600000000001</v>
      </c>
      <c r="I8006" s="483">
        <v>8.6</v>
      </c>
      <c r="J8006" s="484">
        <v>0.36919999999999997</v>
      </c>
      <c r="K8006" s="469">
        <f t="shared" si="682"/>
        <v>8.6342956638957542</v>
      </c>
      <c r="L8006" s="469">
        <f t="shared" si="683"/>
        <v>3.4295663895754558E-2</v>
      </c>
    </row>
    <row r="8007" spans="1:12">
      <c r="A8007" s="98" t="s">
        <v>126</v>
      </c>
      <c r="B8007" s="98">
        <f t="shared" si="685"/>
        <v>12</v>
      </c>
      <c r="C8007" s="98">
        <f t="shared" si="686"/>
        <v>0</v>
      </c>
      <c r="D8007" s="98">
        <f>D8006</f>
        <v>144</v>
      </c>
      <c r="E8007" s="98">
        <f t="shared" si="684"/>
        <v>25</v>
      </c>
      <c r="F8007" s="397">
        <f>F8006+(E8007-E8006)*(F8009-F8006)/(E8009-E8006)</f>
        <v>3.7042000000000002</v>
      </c>
      <c r="G8007" s="98">
        <v>15</v>
      </c>
      <c r="H8007" s="491">
        <f>H8006+(E8007-E8006)*(H8009-H8006)/(E8009-E8006)</f>
        <v>0.42641866666666667</v>
      </c>
      <c r="I8007" s="492">
        <f>I8006+(E8007-E8006)*(I8009-I8006)/(E8009-E8006)</f>
        <v>8.6666666666666661</v>
      </c>
      <c r="J8007" s="397">
        <f>J8006+(E8007-E8006)*(J8009-J8006)/(E8009-E8006)</f>
        <v>0.36586666666666667</v>
      </c>
      <c r="K8007" s="469">
        <f t="shared" si="682"/>
        <v>8.6867679338615567</v>
      </c>
      <c r="L8007" s="469">
        <f t="shared" si="683"/>
        <v>2.0101267194890582E-2</v>
      </c>
    </row>
    <row r="8008" spans="1:12">
      <c r="A8008" s="98" t="s">
        <v>126</v>
      </c>
      <c r="B8008" s="98">
        <f t="shared" si="685"/>
        <v>12</v>
      </c>
      <c r="C8008" s="98">
        <f t="shared" si="686"/>
        <v>0</v>
      </c>
      <c r="D8008" s="98">
        <f>D8006</f>
        <v>144</v>
      </c>
      <c r="E8008" s="98">
        <f t="shared" si="684"/>
        <v>26</v>
      </c>
      <c r="F8008" s="397">
        <f>F8006+(E8008-E8006)*(F8009-F8006)/(E8009-E8006)</f>
        <v>3.7189999999999999</v>
      </c>
      <c r="G8008" s="98">
        <v>15</v>
      </c>
      <c r="H8008" s="491">
        <f>H8006+(E8008-E8006)*(H8009-H8006)/(E8009-E8006)</f>
        <v>0.42554133333333333</v>
      </c>
      <c r="I8008" s="492">
        <f>I8006+(E8008-E8006)*(I8009-I8006)/(E8009-E8006)</f>
        <v>8.7333333333333343</v>
      </c>
      <c r="J8008" s="397">
        <f>J8006+(E8008-E8006)*(J8009-J8006)/(E8009-E8006)</f>
        <v>0.36253333333333332</v>
      </c>
      <c r="K8008" s="469">
        <f t="shared" si="682"/>
        <v>8.7394565666946562</v>
      </c>
      <c r="L8008" s="469">
        <f t="shared" si="683"/>
        <v>6.1232333613219225E-3</v>
      </c>
    </row>
    <row r="8009" spans="1:12">
      <c r="A8009" s="480" t="s">
        <v>126</v>
      </c>
      <c r="B8009" s="480">
        <f t="shared" si="685"/>
        <v>12</v>
      </c>
      <c r="C8009" s="480">
        <f t="shared" si="686"/>
        <v>0</v>
      </c>
      <c r="D8009" s="480">
        <f>D8006</f>
        <v>144</v>
      </c>
      <c r="E8009" s="480">
        <f t="shared" si="684"/>
        <v>27</v>
      </c>
      <c r="F8009" s="484">
        <v>3.7338</v>
      </c>
      <c r="G8009" s="480">
        <v>15</v>
      </c>
      <c r="H8009" s="482">
        <v>0.42466399999999999</v>
      </c>
      <c r="I8009" s="483">
        <v>8.8000000000000007</v>
      </c>
      <c r="J8009" s="484">
        <v>0.35920000000000002</v>
      </c>
      <c r="K8009" s="469">
        <f t="shared" si="682"/>
        <v>8.7923629033777289</v>
      </c>
      <c r="L8009" s="469">
        <f t="shared" si="683"/>
        <v>-7.637096622271855E-3</v>
      </c>
    </row>
    <row r="8010" spans="1:12">
      <c r="A8010" s="98" t="s">
        <v>126</v>
      </c>
      <c r="B8010" s="98">
        <f t="shared" si="685"/>
        <v>12</v>
      </c>
      <c r="C8010" s="98">
        <f t="shared" si="686"/>
        <v>0</v>
      </c>
      <c r="D8010" s="98">
        <f>D8009</f>
        <v>144</v>
      </c>
      <c r="E8010" s="98">
        <f t="shared" si="684"/>
        <v>28</v>
      </c>
      <c r="F8010" s="397">
        <f>F8009+(E8010-E8009)*(F8012-F8009)/(E8012-E8009)</f>
        <v>3.7484000000000002</v>
      </c>
      <c r="G8010" s="98">
        <v>15</v>
      </c>
      <c r="H8010" s="491">
        <f>H8009+(E8010-E8009)*(H8012-H8009)/(E8012-E8009)</f>
        <v>0.42378866666666665</v>
      </c>
      <c r="I8010" s="492">
        <f>I8009+(E8010-E8009)*(I8012-I8009)/(E8012-E8009)</f>
        <v>8.8666666666666671</v>
      </c>
      <c r="J8010" s="397">
        <f>J8009+(E8010-E8009)*(J8012-J8009)/(E8012-E8009)</f>
        <v>0.35586666666666666</v>
      </c>
      <c r="K8010" s="469">
        <f t="shared" si="682"/>
        <v>8.8449746178519799</v>
      </c>
      <c r="L8010" s="469">
        <f t="shared" si="683"/>
        <v>-2.1692048814687226E-2</v>
      </c>
    </row>
    <row r="8011" spans="1:12">
      <c r="A8011" s="98" t="s">
        <v>126</v>
      </c>
      <c r="B8011" s="98">
        <f t="shared" si="685"/>
        <v>12</v>
      </c>
      <c r="C8011" s="98">
        <f t="shared" si="686"/>
        <v>0</v>
      </c>
      <c r="D8011" s="98">
        <f>D8009</f>
        <v>144</v>
      </c>
      <c r="E8011" s="98">
        <f t="shared" si="684"/>
        <v>29</v>
      </c>
      <c r="F8011" s="397">
        <f>F8009+(E8011-E8009)*(F8012-F8009)/(E8012-E8009)</f>
        <v>3.7629999999999999</v>
      </c>
      <c r="G8011" s="98">
        <v>15</v>
      </c>
      <c r="H8011" s="491">
        <f>H8009+(E8011-E8009)*(H8012-H8009)/(E8012-E8009)</f>
        <v>0.42291333333333336</v>
      </c>
      <c r="I8011" s="492">
        <f>I8009+(E8011-E8009)*(I8012-I8009)/(E8012-E8009)</f>
        <v>8.9333333333333336</v>
      </c>
      <c r="J8011" s="397">
        <f>J8009+(E8011-E8009)*(J8012-J8009)/(E8012-E8009)</f>
        <v>0.35253333333333337</v>
      </c>
      <c r="K8011" s="469">
        <f t="shared" ref="K8011:K8074" si="687">F8011/H8011</f>
        <v>8.8978041206236096</v>
      </c>
      <c r="L8011" s="469">
        <f t="shared" ref="L8011:L8074" si="688">K8011-I8011</f>
        <v>-3.5529212709723978E-2</v>
      </c>
    </row>
    <row r="8012" spans="1:12">
      <c r="A8012" s="480" t="s">
        <v>126</v>
      </c>
      <c r="B8012" s="480">
        <f t="shared" si="685"/>
        <v>12</v>
      </c>
      <c r="C8012" s="480">
        <f t="shared" si="686"/>
        <v>0</v>
      </c>
      <c r="D8012" s="480">
        <f>D8009</f>
        <v>144</v>
      </c>
      <c r="E8012" s="480">
        <f t="shared" si="684"/>
        <v>30</v>
      </c>
      <c r="F8012" s="484">
        <v>3.7776000000000001</v>
      </c>
      <c r="G8012" s="480">
        <v>15</v>
      </c>
      <c r="H8012" s="482">
        <v>0.42203800000000002</v>
      </c>
      <c r="I8012" s="483">
        <v>9</v>
      </c>
      <c r="J8012" s="484">
        <v>0.34920000000000001</v>
      </c>
      <c r="K8012" s="469">
        <f t="shared" si="687"/>
        <v>8.9508527668124671</v>
      </c>
      <c r="L8012" s="469">
        <f t="shared" si="688"/>
        <v>-4.914723318753289E-2</v>
      </c>
    </row>
    <row r="8013" spans="1:12">
      <c r="A8013" s="98" t="s">
        <v>126</v>
      </c>
      <c r="B8013" s="98">
        <f t="shared" si="685"/>
        <v>12</v>
      </c>
      <c r="C8013" s="98">
        <f t="shared" si="686"/>
        <v>0</v>
      </c>
      <c r="D8013" s="98">
        <f>D8012</f>
        <v>144</v>
      </c>
      <c r="E8013" s="98">
        <f t="shared" si="684"/>
        <v>31</v>
      </c>
      <c r="F8013" s="397">
        <f>F8012+(E8013-E8012)*(F8015-F8012)/(E8015-E8012)</f>
        <v>3.7920666666666669</v>
      </c>
      <c r="G8013" s="98">
        <v>15</v>
      </c>
      <c r="H8013" s="491">
        <f>H8012+(E8013-E8012)*(H8015-H8012)/(E8015-E8012)</f>
        <v>0.42116300000000001</v>
      </c>
      <c r="I8013" s="492">
        <f>I8012+(E8013-E8012)*(I8015-I8012)/(E8015-E8012)</f>
        <v>9.0333333333333332</v>
      </c>
      <c r="J8013" s="397">
        <f>J8012+(E8013-E8012)*(J8015-J8012)/(E8015-E8012)</f>
        <v>0.34586666666666666</v>
      </c>
      <c r="K8013" s="469">
        <f t="shared" si="687"/>
        <v>9.0037982127268226</v>
      </c>
      <c r="L8013" s="469">
        <f t="shared" si="688"/>
        <v>-2.9535120606510645E-2</v>
      </c>
    </row>
    <row r="8014" spans="1:12">
      <c r="A8014" s="98" t="s">
        <v>126</v>
      </c>
      <c r="B8014" s="98">
        <f t="shared" si="685"/>
        <v>12</v>
      </c>
      <c r="C8014" s="98">
        <f t="shared" si="686"/>
        <v>0</v>
      </c>
      <c r="D8014" s="98">
        <f>D8012</f>
        <v>144</v>
      </c>
      <c r="E8014" s="98">
        <f t="shared" si="684"/>
        <v>32</v>
      </c>
      <c r="F8014" s="397">
        <f>F8012+(E8014-E8012)*(F8015-F8012)/(E8015-E8012)</f>
        <v>3.8065333333333333</v>
      </c>
      <c r="G8014" s="98">
        <v>15</v>
      </c>
      <c r="H8014" s="491">
        <f>H8012+(E8014-E8012)*(H8015-H8012)/(E8015-E8012)</f>
        <v>0.42028799999999999</v>
      </c>
      <c r="I8014" s="492">
        <f>I8012+(E8014-E8012)*(I8015-I8012)/(E8015-E8012)</f>
        <v>9.0666666666666664</v>
      </c>
      <c r="J8014" s="397">
        <f>J8012+(E8014-E8012)*(J8015-J8012)/(E8015-E8012)</f>
        <v>0.34253333333333336</v>
      </c>
      <c r="K8014" s="469">
        <f t="shared" si="687"/>
        <v>9.0569641134967771</v>
      </c>
      <c r="L8014" s="469">
        <f t="shared" si="688"/>
        <v>-9.7025531698893275E-3</v>
      </c>
    </row>
    <row r="8015" spans="1:12">
      <c r="A8015" s="480" t="s">
        <v>126</v>
      </c>
      <c r="B8015" s="480">
        <f t="shared" si="685"/>
        <v>12</v>
      </c>
      <c r="C8015" s="480">
        <f t="shared" si="686"/>
        <v>0</v>
      </c>
      <c r="D8015" s="480">
        <f>D8012</f>
        <v>144</v>
      </c>
      <c r="E8015" s="480">
        <f t="shared" si="684"/>
        <v>33</v>
      </c>
      <c r="F8015" s="484">
        <v>3.8210000000000002</v>
      </c>
      <c r="G8015" s="480">
        <v>15</v>
      </c>
      <c r="H8015" s="482">
        <v>0.41941299999999998</v>
      </c>
      <c r="I8015" s="483">
        <v>9.1</v>
      </c>
      <c r="J8015" s="484">
        <v>0.3392</v>
      </c>
      <c r="K8015" s="469">
        <f t="shared" si="687"/>
        <v>9.1103518488935737</v>
      </c>
      <c r="L8015" s="469">
        <f t="shared" si="688"/>
        <v>1.03518488935741E-2</v>
      </c>
    </row>
    <row r="8016" spans="1:12">
      <c r="A8016" s="98" t="s">
        <v>126</v>
      </c>
      <c r="B8016" s="98">
        <f t="shared" si="685"/>
        <v>12</v>
      </c>
      <c r="C8016" s="98">
        <f t="shared" si="686"/>
        <v>0</v>
      </c>
      <c r="D8016" s="98">
        <f>D8015</f>
        <v>144</v>
      </c>
      <c r="E8016" s="98">
        <f t="shared" si="684"/>
        <v>34</v>
      </c>
      <c r="F8016" s="397">
        <f>F8015+(E8016-E8015)*(F8018-F8015)/(E8018-E8015)</f>
        <v>3.8353000000000002</v>
      </c>
      <c r="G8016" s="98">
        <v>15</v>
      </c>
      <c r="H8016" s="491">
        <f>H8015+(E8016-E8015)*(H8018-H8015)/(E8018-E8015)</f>
        <v>0.41853866666666667</v>
      </c>
      <c r="I8016" s="492">
        <f>I8015+(E8016-E8015)*(I8018-I8015)/(E8018-E8015)</f>
        <v>9.1666666666666661</v>
      </c>
      <c r="J8016" s="397">
        <f>J8015+(E8016-E8015)*(J8018-J8015)/(E8018-E8015)</f>
        <v>0.33589999999999998</v>
      </c>
      <c r="K8016" s="469">
        <f t="shared" si="687"/>
        <v>9.1635500025485506</v>
      </c>
      <c r="L8016" s="469">
        <f t="shared" si="688"/>
        <v>-3.1166641181155086E-3</v>
      </c>
    </row>
    <row r="8017" spans="1:12">
      <c r="A8017" s="98" t="s">
        <v>126</v>
      </c>
      <c r="B8017" s="98">
        <f t="shared" si="685"/>
        <v>12</v>
      </c>
      <c r="C8017" s="98">
        <f t="shared" si="686"/>
        <v>0</v>
      </c>
      <c r="D8017" s="98">
        <f>D8015</f>
        <v>144</v>
      </c>
      <c r="E8017" s="98">
        <f t="shared" si="684"/>
        <v>35</v>
      </c>
      <c r="F8017" s="397">
        <f>F8015+(E8017-E8015)*(F8018-F8015)/(E8018-E8015)</f>
        <v>3.8496000000000001</v>
      </c>
      <c r="G8017" s="98">
        <v>15</v>
      </c>
      <c r="H8017" s="491">
        <f>H8015+(E8017-E8015)*(H8018-H8015)/(E8018-E8015)</f>
        <v>0.4176643333333333</v>
      </c>
      <c r="I8017" s="492">
        <f>I8015+(E8017-E8015)*(I8018-I8015)/(E8018-E8015)</f>
        <v>9.2333333333333343</v>
      </c>
      <c r="J8017" s="397">
        <f>J8015+(E8017-E8015)*(J8018-J8015)/(E8018-E8015)</f>
        <v>0.33260000000000001</v>
      </c>
      <c r="K8017" s="469">
        <f t="shared" si="687"/>
        <v>9.2169708849131649</v>
      </c>
      <c r="L8017" s="469">
        <f t="shared" si="688"/>
        <v>-1.6362448420169429E-2</v>
      </c>
    </row>
    <row r="8018" spans="1:12">
      <c r="A8018" s="480" t="s">
        <v>126</v>
      </c>
      <c r="B8018" s="480">
        <f t="shared" si="685"/>
        <v>12</v>
      </c>
      <c r="C8018" s="480">
        <f t="shared" si="686"/>
        <v>0</v>
      </c>
      <c r="D8018" s="480">
        <f>D8015</f>
        <v>144</v>
      </c>
      <c r="E8018" s="480">
        <f t="shared" si="684"/>
        <v>36</v>
      </c>
      <c r="F8018" s="484">
        <v>3.8639000000000001</v>
      </c>
      <c r="G8018" s="480">
        <v>15</v>
      </c>
      <c r="H8018" s="482">
        <v>0.41678999999999999</v>
      </c>
      <c r="I8018" s="483">
        <v>9.3000000000000007</v>
      </c>
      <c r="J8018" s="484">
        <v>0.32929999999999998</v>
      </c>
      <c r="K8018" s="469">
        <f t="shared" si="687"/>
        <v>9.2706158976942827</v>
      </c>
      <c r="L8018" s="469">
        <f t="shared" si="688"/>
        <v>-2.9384102305717974E-2</v>
      </c>
    </row>
    <row r="8019" spans="1:12">
      <c r="A8019" s="98" t="s">
        <v>126</v>
      </c>
      <c r="B8019" s="98">
        <f t="shared" si="685"/>
        <v>12</v>
      </c>
      <c r="C8019" s="98">
        <f t="shared" si="686"/>
        <v>0</v>
      </c>
      <c r="D8019" s="98">
        <f>D8018</f>
        <v>144</v>
      </c>
      <c r="E8019" s="98">
        <f t="shared" si="684"/>
        <v>37</v>
      </c>
      <c r="F8019" s="397">
        <f>F8018+(E8019-E8018)*(F8021-F8018)/(E8021-E8018)</f>
        <v>3.8780333333333332</v>
      </c>
      <c r="G8019" s="98">
        <v>15</v>
      </c>
      <c r="H8019" s="491">
        <f>H8018+(E8019-E8018)*(H8021-H8018)/(E8021-E8018)</f>
        <v>0.41591499999999998</v>
      </c>
      <c r="I8019" s="492">
        <f>I8018+(E8019-E8018)*(I8021-I8018)/(E8021-E8018)</f>
        <v>9.3333333333333339</v>
      </c>
      <c r="J8019" s="397">
        <f>J8018+(E8019-E8018)*(J8021-J8018)/(E8021-E8018)</f>
        <v>0.32596666666666663</v>
      </c>
      <c r="K8019" s="469">
        <f t="shared" si="687"/>
        <v>9.3241006776224307</v>
      </c>
      <c r="L8019" s="469">
        <f t="shared" si="688"/>
        <v>-9.2326557109032592E-3</v>
      </c>
    </row>
    <row r="8020" spans="1:12">
      <c r="A8020" s="98" t="s">
        <v>126</v>
      </c>
      <c r="B8020" s="98">
        <f t="shared" si="685"/>
        <v>12</v>
      </c>
      <c r="C8020" s="98">
        <f t="shared" si="686"/>
        <v>0</v>
      </c>
      <c r="D8020" s="98">
        <f>D8018</f>
        <v>144</v>
      </c>
      <c r="E8020" s="98">
        <f t="shared" si="684"/>
        <v>38</v>
      </c>
      <c r="F8020" s="397">
        <f>F8018+(E8020-E8018)*(F8021-F8018)/(E8021-E8018)</f>
        <v>3.8921666666666668</v>
      </c>
      <c r="G8020" s="98">
        <v>15</v>
      </c>
      <c r="H8020" s="491">
        <f>H8018+(E8020-E8018)*(H8021-H8018)/(E8021-E8018)</f>
        <v>0.41504000000000002</v>
      </c>
      <c r="I8020" s="492">
        <f>I8018+(E8020-E8018)*(I8021-I8018)/(E8021-E8018)</f>
        <v>9.3666666666666671</v>
      </c>
      <c r="J8020" s="397">
        <f>J8018+(E8020-E8018)*(J8021-J8018)/(E8021-E8018)</f>
        <v>0.32263333333333333</v>
      </c>
      <c r="K8020" s="469">
        <f t="shared" si="687"/>
        <v>9.3778109740426618</v>
      </c>
      <c r="L8020" s="469">
        <f t="shared" si="688"/>
        <v>1.11443073759947E-2</v>
      </c>
    </row>
    <row r="8021" spans="1:12">
      <c r="A8021" s="480" t="s">
        <v>126</v>
      </c>
      <c r="B8021" s="480">
        <f t="shared" si="685"/>
        <v>12</v>
      </c>
      <c r="C8021" s="480">
        <f t="shared" si="686"/>
        <v>0</v>
      </c>
      <c r="D8021" s="480">
        <f>D8018</f>
        <v>144</v>
      </c>
      <c r="E8021" s="480">
        <f t="shared" si="684"/>
        <v>39</v>
      </c>
      <c r="F8021" s="484">
        <v>3.9062999999999999</v>
      </c>
      <c r="G8021" s="480">
        <v>15</v>
      </c>
      <c r="H8021" s="482">
        <v>0.41416500000000001</v>
      </c>
      <c r="I8021" s="483">
        <v>9.4</v>
      </c>
      <c r="J8021" s="484">
        <v>0.31929999999999997</v>
      </c>
      <c r="K8021" s="469">
        <f t="shared" si="687"/>
        <v>9.4317482162906092</v>
      </c>
      <c r="L8021" s="469">
        <f t="shared" si="688"/>
        <v>3.1748216290608866E-2</v>
      </c>
    </row>
    <row r="8022" spans="1:12">
      <c r="A8022" s="98" t="s">
        <v>126</v>
      </c>
      <c r="B8022" s="98">
        <f t="shared" si="685"/>
        <v>12</v>
      </c>
      <c r="C8022" s="98">
        <f t="shared" si="686"/>
        <v>0</v>
      </c>
      <c r="D8022" s="98">
        <f>D8021</f>
        <v>144</v>
      </c>
      <c r="E8022" s="98">
        <f t="shared" si="684"/>
        <v>40</v>
      </c>
      <c r="F8022" s="397">
        <f>F8021+(E8022-E8021)*(F8024-F8021)/(E8024-E8021)</f>
        <v>3.9202666666666666</v>
      </c>
      <c r="G8022" s="98">
        <v>15</v>
      </c>
      <c r="H8022" s="491">
        <f>H8021+(E8022-E8021)*(H8024-H8021)/(E8024-E8021)</f>
        <v>0.41328866666666669</v>
      </c>
      <c r="I8022" s="492">
        <f>I8021+(E8022-E8021)*(I8024-I8021)/(E8024-E8021)</f>
        <v>9.4666666666666668</v>
      </c>
      <c r="J8022" s="397">
        <f>J8021+(E8022-E8021)*(J8024-J8021)/(E8024-E8021)</f>
        <v>0.31596666666666667</v>
      </c>
      <c r="K8022" s="469">
        <f t="shared" si="687"/>
        <v>9.4855411794500366</v>
      </c>
      <c r="L8022" s="469">
        <f t="shared" si="688"/>
        <v>1.8874512783369823E-2</v>
      </c>
    </row>
    <row r="8023" spans="1:12">
      <c r="A8023" s="98" t="s">
        <v>126</v>
      </c>
      <c r="B8023" s="98">
        <f t="shared" si="685"/>
        <v>12</v>
      </c>
      <c r="C8023" s="98">
        <f t="shared" si="686"/>
        <v>0</v>
      </c>
      <c r="D8023" s="98">
        <f>D8021</f>
        <v>144</v>
      </c>
      <c r="E8023" s="98">
        <f t="shared" si="684"/>
        <v>41</v>
      </c>
      <c r="F8023" s="397">
        <f>F8021+(E8023-E8021)*(F8024-F8021)/(E8024-E8021)</f>
        <v>3.9342333333333332</v>
      </c>
      <c r="G8023" s="98">
        <v>15</v>
      </c>
      <c r="H8023" s="491">
        <f>H8021+(E8023-E8021)*(H8024-H8021)/(E8024-E8021)</f>
        <v>0.41241233333333333</v>
      </c>
      <c r="I8023" s="492">
        <f>I8021+(E8023-E8021)*(I8024-I8021)/(E8024-E8021)</f>
        <v>9.5333333333333332</v>
      </c>
      <c r="J8023" s="397">
        <f>J8021+(E8023-E8021)*(J8024-J8021)/(E8024-E8021)</f>
        <v>0.31263333333333332</v>
      </c>
      <c r="K8023" s="469">
        <f t="shared" si="687"/>
        <v>9.5395627515181012</v>
      </c>
      <c r="L8023" s="469">
        <f t="shared" si="688"/>
        <v>6.2294181847679653E-3</v>
      </c>
    </row>
    <row r="8024" spans="1:12">
      <c r="A8024" s="480" t="s">
        <v>126</v>
      </c>
      <c r="B8024" s="480">
        <f t="shared" si="685"/>
        <v>12</v>
      </c>
      <c r="C8024" s="480">
        <f t="shared" si="686"/>
        <v>0</v>
      </c>
      <c r="D8024" s="480">
        <f>D8021</f>
        <v>144</v>
      </c>
      <c r="E8024" s="480">
        <f t="shared" si="684"/>
        <v>42</v>
      </c>
      <c r="F8024" s="484">
        <v>3.9481999999999999</v>
      </c>
      <c r="G8024" s="480">
        <v>15</v>
      </c>
      <c r="H8024" s="482">
        <v>0.41153600000000001</v>
      </c>
      <c r="I8024" s="483">
        <v>9.6</v>
      </c>
      <c r="J8024" s="484">
        <v>0.30930000000000002</v>
      </c>
      <c r="K8024" s="469">
        <f t="shared" si="687"/>
        <v>9.5938143929085182</v>
      </c>
      <c r="L8024" s="469">
        <f t="shared" si="688"/>
        <v>-6.1856070914814154E-3</v>
      </c>
    </row>
    <row r="8025" spans="1:12">
      <c r="A8025" s="98" t="s">
        <v>126</v>
      </c>
      <c r="B8025" s="98">
        <f t="shared" si="685"/>
        <v>12</v>
      </c>
      <c r="C8025" s="98">
        <f t="shared" si="686"/>
        <v>0</v>
      </c>
      <c r="D8025" s="98">
        <f>D8024</f>
        <v>144</v>
      </c>
      <c r="E8025" s="98">
        <f t="shared" si="684"/>
        <v>43</v>
      </c>
      <c r="F8025" s="397">
        <f>F8024+(E8025-E8024)*(F8027-F8024)/(E8027-E8024)</f>
        <v>3.9620333333333333</v>
      </c>
      <c r="G8025" s="98">
        <v>15</v>
      </c>
      <c r="H8025" s="491">
        <f>H8024+(E8025-E8024)*(H8027-H8024)/(E8027-E8024)</f>
        <v>0.41065800000000002</v>
      </c>
      <c r="I8025" s="492">
        <f>I8024+(E8025-E8024)*(I8027-I8024)/(E8027-E8024)</f>
        <v>9.6666666666666661</v>
      </c>
      <c r="J8025" s="397">
        <f>J8024+(E8025-E8024)*(J8027-J8024)/(E8027-E8024)</f>
        <v>0.30596666666666666</v>
      </c>
      <c r="K8025" s="469">
        <f t="shared" si="687"/>
        <v>9.6480120522024002</v>
      </c>
      <c r="L8025" s="469">
        <f t="shared" si="688"/>
        <v>-1.8654614464265862E-2</v>
      </c>
    </row>
    <row r="8026" spans="1:12">
      <c r="A8026" s="98" t="s">
        <v>126</v>
      </c>
      <c r="B8026" s="98">
        <f t="shared" si="685"/>
        <v>12</v>
      </c>
      <c r="C8026" s="98">
        <f t="shared" si="686"/>
        <v>0</v>
      </c>
      <c r="D8026" s="98">
        <f>D8024</f>
        <v>144</v>
      </c>
      <c r="E8026" s="98">
        <f t="shared" si="684"/>
        <v>44</v>
      </c>
      <c r="F8026" s="397">
        <f>F8024+(E8026-E8024)*(F8027-F8024)/(E8027-E8024)</f>
        <v>3.9758666666666667</v>
      </c>
      <c r="G8026" s="98">
        <v>15</v>
      </c>
      <c r="H8026" s="491">
        <f>H8024+(E8026-E8024)*(H8027-H8024)/(E8027-E8024)</f>
        <v>0.40977999999999998</v>
      </c>
      <c r="I8026" s="492">
        <f>I8024+(E8026-E8024)*(I8027-I8024)/(E8027-E8024)</f>
        <v>9.7333333333333343</v>
      </c>
      <c r="J8026" s="397">
        <f>J8024+(E8026-E8024)*(J8027-J8024)/(E8027-E8024)</f>
        <v>0.30263333333333337</v>
      </c>
      <c r="K8026" s="469">
        <f t="shared" si="687"/>
        <v>9.7024419607268939</v>
      </c>
      <c r="L8026" s="469">
        <f t="shared" si="688"/>
        <v>-3.089137260644037E-2</v>
      </c>
    </row>
    <row r="8027" spans="1:12">
      <c r="A8027" s="480" t="s">
        <v>126</v>
      </c>
      <c r="B8027" s="480">
        <f t="shared" si="685"/>
        <v>12</v>
      </c>
      <c r="C8027" s="480">
        <f t="shared" si="686"/>
        <v>0</v>
      </c>
      <c r="D8027" s="480">
        <f>D8024</f>
        <v>144</v>
      </c>
      <c r="E8027" s="480">
        <f t="shared" si="684"/>
        <v>45</v>
      </c>
      <c r="F8027" s="484">
        <v>3.9897</v>
      </c>
      <c r="G8027" s="480">
        <v>15</v>
      </c>
      <c r="H8027" s="482">
        <v>0.40890199999999999</v>
      </c>
      <c r="I8027" s="483">
        <v>9.8000000000000007</v>
      </c>
      <c r="J8027" s="484">
        <v>0.29930000000000001</v>
      </c>
      <c r="K8027" s="469">
        <f t="shared" si="687"/>
        <v>9.7571056145482302</v>
      </c>
      <c r="L8027" s="469">
        <f t="shared" si="688"/>
        <v>-4.2894385451770489E-2</v>
      </c>
    </row>
    <row r="8028" spans="1:12">
      <c r="A8028" s="98" t="s">
        <v>126</v>
      </c>
      <c r="B8028" s="98">
        <f t="shared" si="685"/>
        <v>12</v>
      </c>
      <c r="C8028" s="98">
        <f t="shared" si="686"/>
        <v>0</v>
      </c>
      <c r="D8028" s="98">
        <f>D8027</f>
        <v>144</v>
      </c>
      <c r="E8028" s="98">
        <f t="shared" si="684"/>
        <v>46</v>
      </c>
      <c r="F8028" s="397">
        <f>F8027+(E8028-E8027)*(F8030-F8027)/(E8030-E8027)</f>
        <v>4.0034000000000001</v>
      </c>
      <c r="G8028" s="98">
        <v>15</v>
      </c>
      <c r="H8028" s="491">
        <f>H8027+(E8028-E8027)*(H8030-H8027)/(E8030-E8027)</f>
        <v>0.40802166666666667</v>
      </c>
      <c r="I8028" s="492">
        <f>I8027+(E8028-E8027)*(I8030-I8027)/(E8030-E8027)</f>
        <v>9.8333333333333339</v>
      </c>
      <c r="J8028" s="397">
        <f>J8027+(E8028-E8027)*(J8030-J8027)/(E8030-E8027)</f>
        <v>0.29596666666666666</v>
      </c>
      <c r="K8028" s="469">
        <f t="shared" si="687"/>
        <v>9.8117338540028509</v>
      </c>
      <c r="L8028" s="469">
        <f t="shared" si="688"/>
        <v>-2.1599479330483007E-2</v>
      </c>
    </row>
    <row r="8029" spans="1:12">
      <c r="A8029" s="98" t="s">
        <v>126</v>
      </c>
      <c r="B8029" s="98">
        <f t="shared" si="685"/>
        <v>12</v>
      </c>
      <c r="C8029" s="98">
        <f t="shared" si="686"/>
        <v>0</v>
      </c>
      <c r="D8029" s="98">
        <f>D8027</f>
        <v>144</v>
      </c>
      <c r="E8029" s="98">
        <f t="shared" si="684"/>
        <v>47</v>
      </c>
      <c r="F8029" s="397">
        <f>F8027+(E8029-E8027)*(F8030-F8027)/(E8030-E8027)</f>
        <v>4.0171000000000001</v>
      </c>
      <c r="G8029" s="98">
        <v>15</v>
      </c>
      <c r="H8029" s="491">
        <f>H8027+(E8029-E8027)*(H8030-H8027)/(E8030-E8027)</f>
        <v>0.4071413333333333</v>
      </c>
      <c r="I8029" s="492">
        <f>I8027+(E8029-E8027)*(I8030-I8027)/(E8030-E8027)</f>
        <v>9.8666666666666671</v>
      </c>
      <c r="J8029" s="397">
        <f>J8027+(E8029-E8027)*(J8030-J8027)/(E8030-E8027)</f>
        <v>0.29263333333333336</v>
      </c>
      <c r="K8029" s="469">
        <f t="shared" si="687"/>
        <v>9.8665983311282588</v>
      </c>
      <c r="L8029" s="469">
        <f t="shared" si="688"/>
        <v>-6.8335538408348384E-5</v>
      </c>
    </row>
    <row r="8030" spans="1:12">
      <c r="A8030" s="480" t="s">
        <v>126</v>
      </c>
      <c r="B8030" s="480">
        <f t="shared" si="685"/>
        <v>12</v>
      </c>
      <c r="C8030" s="480">
        <f t="shared" si="686"/>
        <v>0</v>
      </c>
      <c r="D8030" s="480">
        <f>D8027</f>
        <v>144</v>
      </c>
      <c r="E8030" s="480">
        <f t="shared" si="684"/>
        <v>48</v>
      </c>
      <c r="F8030" s="484">
        <v>4.0308000000000002</v>
      </c>
      <c r="G8030" s="480">
        <v>15</v>
      </c>
      <c r="H8030" s="482">
        <v>0.40626099999999998</v>
      </c>
      <c r="I8030" s="483">
        <v>9.9</v>
      </c>
      <c r="J8030" s="484">
        <v>0.2893</v>
      </c>
      <c r="K8030" s="469">
        <f t="shared" si="687"/>
        <v>9.9217005816457906</v>
      </c>
      <c r="L8030" s="469">
        <f t="shared" si="688"/>
        <v>2.1700581645790251E-2</v>
      </c>
    </row>
    <row r="8031" spans="1:12">
      <c r="A8031" s="98" t="s">
        <v>126</v>
      </c>
      <c r="B8031" s="98">
        <f t="shared" si="685"/>
        <v>12</v>
      </c>
      <c r="C8031" s="98">
        <f t="shared" si="686"/>
        <v>0</v>
      </c>
      <c r="D8031" s="98">
        <f>D8030</f>
        <v>144</v>
      </c>
      <c r="E8031" s="98">
        <f t="shared" si="684"/>
        <v>49</v>
      </c>
      <c r="F8031" s="397">
        <f>F8030+(E8031-E8030)*(F8033-F8030)/(E8033-E8030)</f>
        <v>4.0443333333333333</v>
      </c>
      <c r="G8031" s="98">
        <v>15</v>
      </c>
      <c r="H8031" s="491">
        <f>H8030+(E8031-E8030)*(H8033-H8030)/(E8033-E8030)</f>
        <v>0.40537733333333331</v>
      </c>
      <c r="I8031" s="492">
        <f>I8030+(E8031-E8030)*(I8033-I8030)/(E8033-E8030)</f>
        <v>9.9666666666666668</v>
      </c>
      <c r="J8031" s="397">
        <f>J8030+(E8031-E8030)*(J8033-J8030)/(E8033-E8030)</f>
        <v>0.28599999999999998</v>
      </c>
      <c r="K8031" s="469">
        <f t="shared" si="687"/>
        <v>9.9767130541750415</v>
      </c>
      <c r="L8031" s="469">
        <f t="shared" si="688"/>
        <v>1.0046387508374721E-2</v>
      </c>
    </row>
    <row r="8032" spans="1:12">
      <c r="A8032" s="98" t="s">
        <v>126</v>
      </c>
      <c r="B8032" s="98">
        <f t="shared" si="685"/>
        <v>12</v>
      </c>
      <c r="C8032" s="98">
        <f t="shared" si="686"/>
        <v>0</v>
      </c>
      <c r="D8032" s="98">
        <f>D8030</f>
        <v>144</v>
      </c>
      <c r="E8032" s="98">
        <f t="shared" si="684"/>
        <v>50</v>
      </c>
      <c r="F8032" s="397">
        <f>F8030+(E8032-E8030)*(F8033-F8030)/(E8033-E8030)</f>
        <v>4.0578666666666665</v>
      </c>
      <c r="G8032" s="98">
        <v>15</v>
      </c>
      <c r="H8032" s="491">
        <f>H8030+(E8032-E8030)*(H8033-H8030)/(E8033-E8030)</f>
        <v>0.4044936666666667</v>
      </c>
      <c r="I8032" s="492">
        <f>I8030+(E8032-E8030)*(I8033-I8030)/(E8033-E8030)</f>
        <v>10.033333333333333</v>
      </c>
      <c r="J8032" s="397">
        <f>J8030+(E8032-E8030)*(J8033-J8030)/(E8033-E8030)</f>
        <v>0.28270000000000001</v>
      </c>
      <c r="K8032" s="469">
        <f t="shared" si="687"/>
        <v>10.031965889865601</v>
      </c>
      <c r="L8032" s="469">
        <f t="shared" si="688"/>
        <v>-1.367443467731988E-3</v>
      </c>
    </row>
    <row r="8033" spans="1:12">
      <c r="A8033" s="480" t="s">
        <v>126</v>
      </c>
      <c r="B8033" s="480">
        <f t="shared" si="685"/>
        <v>12</v>
      </c>
      <c r="C8033" s="480">
        <f t="shared" si="686"/>
        <v>0</v>
      </c>
      <c r="D8033" s="480">
        <f>D8030</f>
        <v>144</v>
      </c>
      <c r="E8033" s="480">
        <f t="shared" si="684"/>
        <v>51</v>
      </c>
      <c r="F8033" s="484">
        <v>4.0713999999999997</v>
      </c>
      <c r="G8033" s="480">
        <v>15</v>
      </c>
      <c r="H8033" s="482">
        <v>0.40361000000000002</v>
      </c>
      <c r="I8033" s="483">
        <v>10.1</v>
      </c>
      <c r="J8033" s="484">
        <v>0.27939999999999998</v>
      </c>
      <c r="K8033" s="469">
        <f t="shared" si="687"/>
        <v>10.087460667476028</v>
      </c>
      <c r="L8033" s="469">
        <f t="shared" si="688"/>
        <v>-1.2539332523971325E-2</v>
      </c>
    </row>
    <row r="8034" spans="1:12">
      <c r="A8034" s="98" t="s">
        <v>126</v>
      </c>
      <c r="B8034" s="98">
        <f t="shared" si="685"/>
        <v>12</v>
      </c>
      <c r="C8034" s="98">
        <f t="shared" si="686"/>
        <v>0</v>
      </c>
      <c r="D8034" s="98">
        <f>D8033</f>
        <v>144</v>
      </c>
      <c r="E8034" s="98">
        <f t="shared" si="684"/>
        <v>52</v>
      </c>
      <c r="F8034" s="397">
        <f>F8033+(E8034-E8033)*(F8036-F8033)/(E8036-E8033)</f>
        <v>4.0848333333333331</v>
      </c>
      <c r="G8034" s="98">
        <v>15</v>
      </c>
      <c r="H8034" s="491">
        <f>H8033+(E8034-E8033)*(H8036-H8033)/(E8036-E8033)</f>
        <v>0.40272266666666667</v>
      </c>
      <c r="I8034" s="492">
        <f>I8033+(E8034-E8033)*(I8036-I8033)/(E8036-E8033)</f>
        <v>10.166666666666666</v>
      </c>
      <c r="J8034" s="397">
        <f>J8033+(E8034-E8033)*(J8036-J8033)/(E8036-E8033)</f>
        <v>0.27606666666666663</v>
      </c>
      <c r="K8034" s="469">
        <f t="shared" si="687"/>
        <v>10.143043020507081</v>
      </c>
      <c r="L8034" s="469">
        <f t="shared" si="688"/>
        <v>-2.3623646159585121E-2</v>
      </c>
    </row>
    <row r="8035" spans="1:12">
      <c r="A8035" s="98" t="s">
        <v>126</v>
      </c>
      <c r="B8035" s="98">
        <f t="shared" si="685"/>
        <v>12</v>
      </c>
      <c r="C8035" s="98">
        <f t="shared" si="686"/>
        <v>0</v>
      </c>
      <c r="D8035" s="98">
        <f>D8033</f>
        <v>144</v>
      </c>
      <c r="E8035" s="98">
        <f t="shared" si="684"/>
        <v>53</v>
      </c>
      <c r="F8035" s="397">
        <f>F8033+(E8035-E8033)*(F8036-F8033)/(E8036-E8033)</f>
        <v>4.0982666666666665</v>
      </c>
      <c r="G8035" s="98">
        <v>15</v>
      </c>
      <c r="H8035" s="491">
        <f>H8033+(E8035-E8033)*(H8036-H8033)/(E8036-E8033)</f>
        <v>0.40183533333333338</v>
      </c>
      <c r="I8035" s="492">
        <f>I8033+(E8035-E8033)*(I8036-I8033)/(E8036-E8033)</f>
        <v>10.233333333333334</v>
      </c>
      <c r="J8035" s="397">
        <f>J8033+(E8035-E8033)*(J8036-J8033)/(E8036-E8033)</f>
        <v>0.27273333333333333</v>
      </c>
      <c r="K8035" s="469">
        <f t="shared" si="687"/>
        <v>10.198870847594288</v>
      </c>
      <c r="L8035" s="469">
        <f t="shared" si="688"/>
        <v>-3.4462485739046755E-2</v>
      </c>
    </row>
    <row r="8036" spans="1:12">
      <c r="A8036" s="480" t="s">
        <v>126</v>
      </c>
      <c r="B8036" s="480">
        <f t="shared" si="685"/>
        <v>12</v>
      </c>
      <c r="C8036" s="480">
        <f t="shared" si="686"/>
        <v>0</v>
      </c>
      <c r="D8036" s="480">
        <f>D8033</f>
        <v>144</v>
      </c>
      <c r="E8036" s="480">
        <f t="shared" si="684"/>
        <v>54</v>
      </c>
      <c r="F8036" s="484">
        <v>4.1116999999999999</v>
      </c>
      <c r="G8036" s="480">
        <v>15</v>
      </c>
      <c r="H8036" s="482">
        <v>0.40094800000000003</v>
      </c>
      <c r="I8036" s="483">
        <v>10.3</v>
      </c>
      <c r="J8036" s="484">
        <v>0.26939999999999997</v>
      </c>
      <c r="K8036" s="469">
        <f t="shared" si="687"/>
        <v>10.254945778504942</v>
      </c>
      <c r="L8036" s="469">
        <f t="shared" si="688"/>
        <v>-4.505422149505911E-2</v>
      </c>
    </row>
    <row r="8037" spans="1:12">
      <c r="A8037" s="98" t="s">
        <v>126</v>
      </c>
      <c r="B8037" s="98">
        <f t="shared" si="685"/>
        <v>12</v>
      </c>
      <c r="C8037" s="98">
        <f t="shared" si="686"/>
        <v>0</v>
      </c>
      <c r="D8037" s="98">
        <f>D8036</f>
        <v>144</v>
      </c>
      <c r="E8037" s="98">
        <f t="shared" si="684"/>
        <v>55</v>
      </c>
      <c r="F8037" s="397">
        <f>F8036+(E8037-E8036)*(F8039-F8036)/(E8039-E8036)</f>
        <v>4.125</v>
      </c>
      <c r="G8037" s="98">
        <v>15</v>
      </c>
      <c r="H8037" s="491">
        <f>H8036+(E8037-E8036)*(H8039-H8036)/(E8039-E8036)</f>
        <v>0.40005633333333335</v>
      </c>
      <c r="I8037" s="492">
        <f>I8036+(E8037-E8036)*(I8039-I8036)/(E8039-E8036)</f>
        <v>10.333333333333334</v>
      </c>
      <c r="J8037" s="397">
        <f>J8036+(E8037-E8036)*(J8039-J8036)/(E8039-E8036)</f>
        <v>0.26606666666666667</v>
      </c>
      <c r="K8037" s="469">
        <f t="shared" si="687"/>
        <v>10.31104786075961</v>
      </c>
      <c r="L8037" s="469">
        <f t="shared" si="688"/>
        <v>-2.2285472573724263E-2</v>
      </c>
    </row>
    <row r="8038" spans="1:12">
      <c r="A8038" s="98" t="s">
        <v>126</v>
      </c>
      <c r="B8038" s="98">
        <f t="shared" si="685"/>
        <v>12</v>
      </c>
      <c r="C8038" s="98">
        <f t="shared" si="686"/>
        <v>0</v>
      </c>
      <c r="D8038" s="98">
        <f>D8036</f>
        <v>144</v>
      </c>
      <c r="E8038" s="98">
        <f t="shared" si="684"/>
        <v>56</v>
      </c>
      <c r="F8038" s="397">
        <f>F8036+(E8038-E8036)*(F8039-F8036)/(E8039-E8036)</f>
        <v>4.1383000000000001</v>
      </c>
      <c r="G8038" s="98">
        <v>15</v>
      </c>
      <c r="H8038" s="491">
        <f>H8036+(E8038-E8036)*(H8039-H8036)/(E8039-E8036)</f>
        <v>0.39916466666666667</v>
      </c>
      <c r="I8038" s="492">
        <f>I8036+(E8038-E8036)*(I8039-I8036)/(E8039-E8036)</f>
        <v>10.366666666666667</v>
      </c>
      <c r="J8038" s="397">
        <f>J8036+(E8038-E8036)*(J8039-J8036)/(E8039-E8036)</f>
        <v>0.26273333333333332</v>
      </c>
      <c r="K8038" s="469">
        <f t="shared" si="687"/>
        <v>10.367400588228417</v>
      </c>
      <c r="L8038" s="469">
        <f t="shared" si="688"/>
        <v>7.3392156174989509E-4</v>
      </c>
    </row>
    <row r="8039" spans="1:12">
      <c r="A8039" s="480" t="s">
        <v>126</v>
      </c>
      <c r="B8039" s="480">
        <f t="shared" si="685"/>
        <v>12</v>
      </c>
      <c r="C8039" s="480">
        <f t="shared" si="686"/>
        <v>0</v>
      </c>
      <c r="D8039" s="480">
        <f>D8036</f>
        <v>144</v>
      </c>
      <c r="E8039" s="480">
        <f t="shared" si="684"/>
        <v>57</v>
      </c>
      <c r="F8039" s="484">
        <v>4.1516000000000002</v>
      </c>
      <c r="G8039" s="480">
        <v>15</v>
      </c>
      <c r="H8039" s="482">
        <v>0.39827299999999999</v>
      </c>
      <c r="I8039" s="483">
        <v>10.4</v>
      </c>
      <c r="J8039" s="484">
        <v>0.25940000000000002</v>
      </c>
      <c r="K8039" s="469">
        <f t="shared" si="687"/>
        <v>10.424005644369567</v>
      </c>
      <c r="L8039" s="469">
        <f t="shared" si="688"/>
        <v>2.4005644369566426E-2</v>
      </c>
    </row>
    <row r="8040" spans="1:12">
      <c r="A8040" s="98" t="s">
        <v>126</v>
      </c>
      <c r="B8040" s="98">
        <f t="shared" si="685"/>
        <v>12</v>
      </c>
      <c r="C8040" s="98">
        <f t="shared" si="686"/>
        <v>0</v>
      </c>
      <c r="D8040" s="98">
        <f>D8039</f>
        <v>144</v>
      </c>
      <c r="E8040" s="98">
        <f t="shared" si="684"/>
        <v>58</v>
      </c>
      <c r="F8040" s="397">
        <f>F8039+(E8040-E8039)*(F8042-F8039)/(E8042-E8039)</f>
        <v>4.1647666666666669</v>
      </c>
      <c r="G8040" s="98">
        <v>15</v>
      </c>
      <c r="H8040" s="491">
        <f>H8039+(E8040-E8039)*(H8042-H8039)/(E8042-E8039)</f>
        <v>0.39737633333333333</v>
      </c>
      <c r="I8040" s="492">
        <f>I8039+(E8040-E8039)*(I8042-I8039)/(E8042-E8039)</f>
        <v>10.466666666666667</v>
      </c>
      <c r="J8040" s="397">
        <f>J8039+(E8040-E8039)*(J8042-J8039)/(E8042-E8039)</f>
        <v>0.25606666666666666</v>
      </c>
      <c r="K8040" s="469">
        <f t="shared" si="687"/>
        <v>10.480661069397692</v>
      </c>
      <c r="L8040" s="469">
        <f t="shared" si="688"/>
        <v>1.3994402731025701E-2</v>
      </c>
    </row>
    <row r="8041" spans="1:12">
      <c r="A8041" s="98" t="s">
        <v>126</v>
      </c>
      <c r="B8041" s="98">
        <f t="shared" si="685"/>
        <v>12</v>
      </c>
      <c r="C8041" s="98">
        <f t="shared" si="686"/>
        <v>0</v>
      </c>
      <c r="D8041" s="98">
        <f>D8039</f>
        <v>144</v>
      </c>
      <c r="E8041" s="98">
        <f t="shared" si="684"/>
        <v>59</v>
      </c>
      <c r="F8041" s="397">
        <f>F8039+(E8041-E8039)*(F8042-F8039)/(E8042-E8039)</f>
        <v>4.1779333333333328</v>
      </c>
      <c r="G8041" s="98">
        <v>15</v>
      </c>
      <c r="H8041" s="491">
        <f>H8039+(E8041-E8039)*(H8042-H8039)/(E8042-E8039)</f>
        <v>0.39647966666666667</v>
      </c>
      <c r="I8041" s="492">
        <f>I8039+(E8041-E8039)*(I8042-I8039)/(E8042-E8039)</f>
        <v>10.533333333333333</v>
      </c>
      <c r="J8041" s="397">
        <f>J8039+(E8041-E8039)*(J8042-J8039)/(E8042-E8039)</f>
        <v>0.25273333333333337</v>
      </c>
      <c r="K8041" s="469">
        <f t="shared" si="687"/>
        <v>10.537572754886966</v>
      </c>
      <c r="L8041" s="469">
        <f t="shared" si="688"/>
        <v>4.2394215536329938E-3</v>
      </c>
    </row>
    <row r="8042" spans="1:12">
      <c r="A8042" s="480" t="s">
        <v>126</v>
      </c>
      <c r="B8042" s="480">
        <f t="shared" si="685"/>
        <v>12</v>
      </c>
      <c r="C8042" s="480">
        <f t="shared" si="686"/>
        <v>0</v>
      </c>
      <c r="D8042" s="480">
        <f>D8039</f>
        <v>144</v>
      </c>
      <c r="E8042" s="480">
        <f t="shared" si="684"/>
        <v>60</v>
      </c>
      <c r="F8042" s="484">
        <v>4.1910999999999996</v>
      </c>
      <c r="G8042" s="480">
        <v>15</v>
      </c>
      <c r="H8042" s="482">
        <v>0.39558300000000002</v>
      </c>
      <c r="I8042" s="483">
        <v>10.6</v>
      </c>
      <c r="J8042" s="484">
        <v>0.24940000000000001</v>
      </c>
      <c r="K8042" s="469">
        <f t="shared" si="687"/>
        <v>10.594742443431592</v>
      </c>
      <c r="L8042" s="469">
        <f t="shared" si="688"/>
        <v>-5.2575565684076508E-3</v>
      </c>
    </row>
    <row r="8043" spans="1:12">
      <c r="A8043" s="98" t="s">
        <v>126</v>
      </c>
      <c r="B8043" s="98">
        <f t="shared" si="685"/>
        <v>12</v>
      </c>
      <c r="C8043" s="98">
        <f t="shared" si="686"/>
        <v>0</v>
      </c>
      <c r="D8043" s="98">
        <f>D8042</f>
        <v>144</v>
      </c>
      <c r="E8043" s="98">
        <f t="shared" si="684"/>
        <v>61</v>
      </c>
      <c r="F8043" s="397">
        <f>F8042+(E8043-E8042)*(F8045-F8042)/(E8045-E8042)</f>
        <v>4.2041333333333331</v>
      </c>
      <c r="G8043" s="98">
        <v>15</v>
      </c>
      <c r="H8043" s="491">
        <f>H8042+(E8043-E8042)*(H8045-H8042)/(E8045-E8042)</f>
        <v>0.394681</v>
      </c>
      <c r="I8043" s="492">
        <f>I8042+(E8043-E8042)*(I8045-I8042)/(E8045-E8042)</f>
        <v>10.666666666666666</v>
      </c>
      <c r="J8043" s="397">
        <f>J8042+(E8043-E8042)*(J8045-J8042)/(E8045-E8042)</f>
        <v>0.24610000000000001</v>
      </c>
      <c r="K8043" s="469">
        <f t="shared" si="687"/>
        <v>10.651978010933723</v>
      </c>
      <c r="L8043" s="469">
        <f t="shared" si="688"/>
        <v>-1.468865573294309E-2</v>
      </c>
    </row>
    <row r="8044" spans="1:12">
      <c r="A8044" s="98" t="s">
        <v>126</v>
      </c>
      <c r="B8044" s="98">
        <f t="shared" si="685"/>
        <v>12</v>
      </c>
      <c r="C8044" s="98">
        <f t="shared" si="686"/>
        <v>0</v>
      </c>
      <c r="D8044" s="98">
        <f>D8042</f>
        <v>144</v>
      </c>
      <c r="E8044" s="98">
        <f t="shared" si="684"/>
        <v>62</v>
      </c>
      <c r="F8044" s="397">
        <f>F8042+(E8044-E8042)*(F8045-F8042)/(E8045-E8042)</f>
        <v>4.2171666666666665</v>
      </c>
      <c r="G8044" s="98">
        <v>15</v>
      </c>
      <c r="H8044" s="491">
        <f>H8042+(E8044-E8042)*(H8045-H8042)/(E8045-E8042)</f>
        <v>0.39377899999999999</v>
      </c>
      <c r="I8044" s="492">
        <f>I8042+(E8044-E8042)*(I8045-I8042)/(E8045-E8042)</f>
        <v>10.733333333333334</v>
      </c>
      <c r="J8044" s="397">
        <f>J8042+(E8044-E8042)*(J8045-J8042)/(E8045-E8042)</f>
        <v>0.24279999999999999</v>
      </c>
      <c r="K8044" s="469">
        <f t="shared" si="687"/>
        <v>10.709475788873116</v>
      </c>
      <c r="L8044" s="469">
        <f t="shared" si="688"/>
        <v>-2.3857544460218705E-2</v>
      </c>
    </row>
    <row r="8045" spans="1:12">
      <c r="A8045" s="480" t="s">
        <v>126</v>
      </c>
      <c r="B8045" s="480">
        <f t="shared" si="685"/>
        <v>12</v>
      </c>
      <c r="C8045" s="480">
        <f t="shared" si="686"/>
        <v>0</v>
      </c>
      <c r="D8045" s="480">
        <f>D8042</f>
        <v>144</v>
      </c>
      <c r="E8045" s="480">
        <f t="shared" si="684"/>
        <v>63</v>
      </c>
      <c r="F8045" s="484">
        <v>4.2302</v>
      </c>
      <c r="G8045" s="480">
        <v>15</v>
      </c>
      <c r="H8045" s="482">
        <v>0.39287699999999998</v>
      </c>
      <c r="I8045" s="483">
        <v>10.8</v>
      </c>
      <c r="J8045" s="484">
        <v>0.23949999999999999</v>
      </c>
      <c r="K8045" s="469">
        <f t="shared" si="687"/>
        <v>10.767237583263974</v>
      </c>
      <c r="L8045" s="469">
        <f t="shared" si="688"/>
        <v>-3.2762416736026978E-2</v>
      </c>
    </row>
    <row r="8046" spans="1:12">
      <c r="A8046" s="98" t="s">
        <v>126</v>
      </c>
      <c r="B8046" s="98">
        <f t="shared" si="685"/>
        <v>12</v>
      </c>
      <c r="C8046" s="98">
        <f t="shared" si="686"/>
        <v>0</v>
      </c>
      <c r="D8046" s="98">
        <f>D8045</f>
        <v>144</v>
      </c>
      <c r="E8046" s="98">
        <f t="shared" si="684"/>
        <v>64</v>
      </c>
      <c r="F8046" s="397">
        <f>F8045+(E8046-E8045)*(F8048-F8045)/(E8048-E8045)</f>
        <v>4.2431000000000001</v>
      </c>
      <c r="G8046" s="98">
        <v>15</v>
      </c>
      <c r="H8046" s="491">
        <f>H8045+(E8046-E8045)*(H8048-H8045)/(E8048-E8045)</f>
        <v>0.39196866666666663</v>
      </c>
      <c r="I8046" s="492">
        <f>I8045+(E8046-E8045)*(I8048-I8045)/(E8048-E8045)</f>
        <v>10.833333333333334</v>
      </c>
      <c r="J8046" s="397">
        <f>J8045+(E8046-E8045)*(J8048-J8045)/(E8048-E8045)</f>
        <v>0.23616666666666666</v>
      </c>
      <c r="K8046" s="469">
        <f t="shared" si="687"/>
        <v>10.825099965473433</v>
      </c>
      <c r="L8046" s="469">
        <f t="shared" si="688"/>
        <v>-8.2333678599013638E-3</v>
      </c>
    </row>
    <row r="8047" spans="1:12">
      <c r="A8047" s="98" t="s">
        <v>126</v>
      </c>
      <c r="B8047" s="98">
        <f t="shared" si="685"/>
        <v>12</v>
      </c>
      <c r="C8047" s="98">
        <f t="shared" si="686"/>
        <v>0</v>
      </c>
      <c r="D8047" s="98">
        <f>D8045</f>
        <v>144</v>
      </c>
      <c r="E8047" s="98">
        <f t="shared" si="684"/>
        <v>65</v>
      </c>
      <c r="F8047" s="397">
        <f>F8045+(E8047-E8045)*(F8048-F8045)/(E8048-E8045)</f>
        <v>4.2560000000000002</v>
      </c>
      <c r="G8047" s="98">
        <v>15</v>
      </c>
      <c r="H8047" s="491">
        <f>H8045+(E8047-E8045)*(H8048-H8045)/(E8048-E8045)</f>
        <v>0.39106033333333334</v>
      </c>
      <c r="I8047" s="492">
        <f>I8045+(E8047-E8045)*(I8048-I8045)/(E8048-E8045)</f>
        <v>10.866666666666667</v>
      </c>
      <c r="J8047" s="397">
        <f>J8045+(E8047-E8045)*(J8048-J8045)/(E8048-E8045)</f>
        <v>0.23283333333333334</v>
      </c>
      <c r="K8047" s="469">
        <f t="shared" si="687"/>
        <v>10.883231146771044</v>
      </c>
      <c r="L8047" s="469">
        <f t="shared" si="688"/>
        <v>1.65644801043765E-2</v>
      </c>
    </row>
    <row r="8048" spans="1:12">
      <c r="A8048" s="480" t="s">
        <v>126</v>
      </c>
      <c r="B8048" s="480">
        <f t="shared" si="685"/>
        <v>12</v>
      </c>
      <c r="C8048" s="480">
        <f t="shared" si="686"/>
        <v>0</v>
      </c>
      <c r="D8048" s="480">
        <f>D8045</f>
        <v>144</v>
      </c>
      <c r="E8048" s="480">
        <f t="shared" si="684"/>
        <v>66</v>
      </c>
      <c r="F8048" s="484">
        <v>4.2689000000000004</v>
      </c>
      <c r="G8048" s="480">
        <v>15</v>
      </c>
      <c r="H8048" s="482">
        <v>0.390152</v>
      </c>
      <c r="I8048" s="483">
        <v>10.9</v>
      </c>
      <c r="J8048" s="484">
        <v>0.22950000000000001</v>
      </c>
      <c r="K8048" s="469">
        <f t="shared" si="687"/>
        <v>10.941633004572578</v>
      </c>
      <c r="L8048" s="469">
        <f t="shared" si="688"/>
        <v>4.1633004572577903E-2</v>
      </c>
    </row>
    <row r="8049" spans="1:12">
      <c r="A8049" s="98" t="s">
        <v>126</v>
      </c>
      <c r="B8049" s="98">
        <f t="shared" si="685"/>
        <v>12</v>
      </c>
      <c r="C8049" s="98">
        <f t="shared" si="686"/>
        <v>0</v>
      </c>
      <c r="D8049" s="98">
        <f>D8048</f>
        <v>144</v>
      </c>
      <c r="E8049" s="98">
        <f t="shared" si="684"/>
        <v>67</v>
      </c>
      <c r="F8049" s="397">
        <f>F8048+(E8049-E8048)*(F8051-F8048)/(E8051-E8048)</f>
        <v>4.2817333333333334</v>
      </c>
      <c r="G8049" s="98">
        <v>15</v>
      </c>
      <c r="H8049" s="491">
        <f>H8048+(E8049-E8048)*(H8051-H8048)/(E8051-E8048)</f>
        <v>0.38923733333333332</v>
      </c>
      <c r="I8049" s="492">
        <f>I8048+(E8049-E8048)*(I8051-I8048)/(E8051-E8048)</f>
        <v>10.966666666666667</v>
      </c>
      <c r="J8049" s="397">
        <f>J8048+(E8049-E8048)*(J8051-J8048)/(E8051-E8048)</f>
        <v>0.22616666666666668</v>
      </c>
      <c r="K8049" s="469">
        <f t="shared" si="687"/>
        <v>11.000315146200434</v>
      </c>
      <c r="L8049" s="469">
        <f t="shared" si="688"/>
        <v>3.3648479533766817E-2</v>
      </c>
    </row>
    <row r="8050" spans="1:12">
      <c r="A8050" s="98" t="s">
        <v>126</v>
      </c>
      <c r="B8050" s="98">
        <f t="shared" si="685"/>
        <v>12</v>
      </c>
      <c r="C8050" s="98">
        <f t="shared" si="686"/>
        <v>0</v>
      </c>
      <c r="D8050" s="98">
        <f>D8048</f>
        <v>144</v>
      </c>
      <c r="E8050" s="98">
        <f t="shared" si="684"/>
        <v>68</v>
      </c>
      <c r="F8050" s="397">
        <f>F8048+(E8050-E8048)*(F8051-F8048)/(E8051-E8048)</f>
        <v>4.2945666666666673</v>
      </c>
      <c r="G8050" s="98">
        <v>15</v>
      </c>
      <c r="H8050" s="491">
        <f>H8048+(E8050-E8048)*(H8051-H8048)/(E8051-E8048)</f>
        <v>0.38832266666666665</v>
      </c>
      <c r="I8050" s="492">
        <f>I8048+(E8050-E8048)*(I8051-I8048)/(E8051-E8048)</f>
        <v>11.033333333333333</v>
      </c>
      <c r="J8050" s="397">
        <f>J8048+(E8050-E8048)*(J8051-J8048)/(E8051-E8048)</f>
        <v>0.22283333333333333</v>
      </c>
      <c r="K8050" s="469">
        <f t="shared" si="687"/>
        <v>11.059273731123946</v>
      </c>
      <c r="L8050" s="469">
        <f t="shared" si="688"/>
        <v>2.594039779061319E-2</v>
      </c>
    </row>
    <row r="8051" spans="1:12">
      <c r="A8051" s="480" t="s">
        <v>126</v>
      </c>
      <c r="B8051" s="480">
        <f t="shared" si="685"/>
        <v>12</v>
      </c>
      <c r="C8051" s="480">
        <f t="shared" si="686"/>
        <v>0</v>
      </c>
      <c r="D8051" s="480">
        <f>D8048</f>
        <v>144</v>
      </c>
      <c r="E8051" s="480">
        <f t="shared" si="684"/>
        <v>69</v>
      </c>
      <c r="F8051" s="484">
        <v>4.3074000000000003</v>
      </c>
      <c r="G8051" s="480">
        <v>15</v>
      </c>
      <c r="H8051" s="482">
        <v>0.38740799999999997</v>
      </c>
      <c r="I8051" s="483">
        <v>11.1</v>
      </c>
      <c r="J8051" s="484">
        <v>0.2195</v>
      </c>
      <c r="K8051" s="469">
        <f t="shared" si="687"/>
        <v>11.118510717383225</v>
      </c>
      <c r="L8051" s="469">
        <f t="shared" si="688"/>
        <v>1.8510717383225739E-2</v>
      </c>
    </row>
    <row r="8052" spans="1:12">
      <c r="A8052" s="98" t="s">
        <v>126</v>
      </c>
      <c r="B8052" s="98">
        <f t="shared" si="685"/>
        <v>12</v>
      </c>
      <c r="C8052" s="98">
        <f t="shared" si="686"/>
        <v>0</v>
      </c>
      <c r="D8052" s="98">
        <f>D8051</f>
        <v>144</v>
      </c>
      <c r="E8052" s="98">
        <f t="shared" si="684"/>
        <v>70</v>
      </c>
      <c r="F8052" s="397">
        <f>F8051+(E8052-E8051)*(F8054-F8051)/(E8054-E8051)</f>
        <v>4.3200666666666665</v>
      </c>
      <c r="G8052" s="98">
        <v>15</v>
      </c>
      <c r="H8052" s="491">
        <f>H8051+(E8052-E8051)*(H8054-H8051)/(E8054-E8051)</f>
        <v>0.38648566666666667</v>
      </c>
      <c r="I8052" s="492">
        <f>I8051+(E8052-E8051)*(I8054-I8051)/(E8054-E8051)</f>
        <v>11.166666666666666</v>
      </c>
      <c r="J8052" s="397">
        <f>J8051+(E8052-E8051)*(J8054-J8051)/(E8054-E8051)</f>
        <v>0.21616666666666667</v>
      </c>
      <c r="K8052" s="469">
        <f t="shared" si="687"/>
        <v>11.177818582319137</v>
      </c>
      <c r="L8052" s="469">
        <f t="shared" si="688"/>
        <v>1.1151915652471089E-2</v>
      </c>
    </row>
    <row r="8053" spans="1:12">
      <c r="A8053" s="98" t="s">
        <v>126</v>
      </c>
      <c r="B8053" s="98">
        <f t="shared" si="685"/>
        <v>12</v>
      </c>
      <c r="C8053" s="98">
        <f t="shared" si="686"/>
        <v>0</v>
      </c>
      <c r="D8053" s="98">
        <f>D8051</f>
        <v>144</v>
      </c>
      <c r="E8053" s="98">
        <f t="shared" si="684"/>
        <v>71</v>
      </c>
      <c r="F8053" s="397">
        <f>F8051+(E8053-E8051)*(F8054-F8051)/(E8054-E8051)</f>
        <v>4.3327333333333335</v>
      </c>
      <c r="G8053" s="98">
        <v>15</v>
      </c>
      <c r="H8053" s="491">
        <f>H8051+(E8053-E8051)*(H8054-H8051)/(E8054-E8051)</f>
        <v>0.38556333333333331</v>
      </c>
      <c r="I8053" s="492">
        <f>I8051+(E8053-E8051)*(I8054-I8051)/(E8054-E8051)</f>
        <v>11.233333333333334</v>
      </c>
      <c r="J8053" s="397">
        <f>J8051+(E8053-E8051)*(J8054-J8051)/(E8054-E8051)</f>
        <v>0.21283333333333332</v>
      </c>
      <c r="K8053" s="469">
        <f t="shared" si="687"/>
        <v>11.237410196336098</v>
      </c>
      <c r="L8053" s="469">
        <f t="shared" si="688"/>
        <v>4.0768630027638864E-3</v>
      </c>
    </row>
    <row r="8054" spans="1:12">
      <c r="A8054" s="480" t="s">
        <v>126</v>
      </c>
      <c r="B8054" s="480">
        <f t="shared" si="685"/>
        <v>12</v>
      </c>
      <c r="C8054" s="480">
        <f t="shared" si="686"/>
        <v>0</v>
      </c>
      <c r="D8054" s="480">
        <f>D8051</f>
        <v>144</v>
      </c>
      <c r="E8054" s="480">
        <f t="shared" si="684"/>
        <v>72</v>
      </c>
      <c r="F8054" s="484">
        <v>4.3453999999999997</v>
      </c>
      <c r="G8054" s="480">
        <v>15</v>
      </c>
      <c r="H8054" s="482">
        <v>0.38464100000000001</v>
      </c>
      <c r="I8054" s="483">
        <v>11.3</v>
      </c>
      <c r="J8054" s="484">
        <v>0.20949999999999999</v>
      </c>
      <c r="K8054" s="469">
        <f t="shared" si="687"/>
        <v>11.297287600645795</v>
      </c>
      <c r="L8054" s="469">
        <f t="shared" si="688"/>
        <v>-2.7123993542055302E-3</v>
      </c>
    </row>
    <row r="8055" spans="1:12">
      <c r="A8055" s="98" t="s">
        <v>126</v>
      </c>
      <c r="B8055" s="98">
        <f t="shared" si="685"/>
        <v>12</v>
      </c>
      <c r="C8055" s="98">
        <f t="shared" si="686"/>
        <v>0</v>
      </c>
      <c r="D8055" s="98">
        <f>D8054</f>
        <v>144</v>
      </c>
      <c r="E8055" s="98">
        <f t="shared" si="684"/>
        <v>73</v>
      </c>
      <c r="F8055" s="397">
        <f>F8054+(E8055-E8054)*(F8057-F8054)/(E8057-E8054)</f>
        <v>4.3579999999999997</v>
      </c>
      <c r="G8055" s="98">
        <v>15</v>
      </c>
      <c r="H8055" s="491">
        <f>H8054+(E8055-E8054)*(H8057-H8054)/(E8057-E8054)</f>
        <v>0.38371100000000002</v>
      </c>
      <c r="I8055" s="492">
        <f>I8054+(E8055-E8054)*(I8057-I8054)/(E8057-E8054)</f>
        <v>11.366666666666667</v>
      </c>
      <c r="J8055" s="397">
        <f>J8054+(E8055-E8054)*(J8057-J8054)/(E8057-E8054)</f>
        <v>0.20616666666666666</v>
      </c>
      <c r="K8055" s="469">
        <f t="shared" si="687"/>
        <v>11.357506039701754</v>
      </c>
      <c r="L8055" s="469">
        <f t="shared" si="688"/>
        <v>-9.1606269649133765E-3</v>
      </c>
    </row>
    <row r="8056" spans="1:12">
      <c r="A8056" s="98" t="s">
        <v>126</v>
      </c>
      <c r="B8056" s="98">
        <f t="shared" si="685"/>
        <v>12</v>
      </c>
      <c r="C8056" s="98">
        <f t="shared" si="686"/>
        <v>0</v>
      </c>
      <c r="D8056" s="98">
        <f>D8054</f>
        <v>144</v>
      </c>
      <c r="E8056" s="98">
        <f t="shared" si="684"/>
        <v>74</v>
      </c>
      <c r="F8056" s="397">
        <f>F8054+(E8056-E8054)*(F8057-F8054)/(E8057-E8054)</f>
        <v>4.3706000000000005</v>
      </c>
      <c r="G8056" s="98">
        <v>15</v>
      </c>
      <c r="H8056" s="491">
        <f>H8054+(E8056-E8054)*(H8057-H8054)/(E8057-E8054)</f>
        <v>0.38278099999999998</v>
      </c>
      <c r="I8056" s="492">
        <f>I8054+(E8056-E8054)*(I8057-I8054)/(E8057-E8054)</f>
        <v>11.433333333333334</v>
      </c>
      <c r="J8056" s="397">
        <f>J8054+(E8056-E8054)*(J8057-J8054)/(E8057-E8054)</f>
        <v>0.20283333333333334</v>
      </c>
      <c r="K8056" s="469">
        <f t="shared" si="687"/>
        <v>11.418017090712446</v>
      </c>
      <c r="L8056" s="469">
        <f t="shared" si="688"/>
        <v>-1.5316242620887266E-2</v>
      </c>
    </row>
    <row r="8057" spans="1:12">
      <c r="A8057" s="480" t="s">
        <v>126</v>
      </c>
      <c r="B8057" s="480">
        <f t="shared" si="685"/>
        <v>12</v>
      </c>
      <c r="C8057" s="480">
        <f t="shared" si="686"/>
        <v>0</v>
      </c>
      <c r="D8057" s="480">
        <f>D8054</f>
        <v>144</v>
      </c>
      <c r="E8057" s="480">
        <f t="shared" si="684"/>
        <v>75</v>
      </c>
      <c r="F8057" s="484">
        <v>4.3832000000000004</v>
      </c>
      <c r="G8057" s="480">
        <v>15</v>
      </c>
      <c r="H8057" s="482">
        <v>0.381851</v>
      </c>
      <c r="I8057" s="483">
        <v>11.5</v>
      </c>
      <c r="J8057" s="484">
        <v>0.19950000000000001</v>
      </c>
      <c r="K8057" s="469">
        <f t="shared" si="687"/>
        <v>11.478822891651458</v>
      </c>
      <c r="L8057" s="469">
        <f t="shared" si="688"/>
        <v>-2.1177108348542362E-2</v>
      </c>
    </row>
    <row r="8058" spans="1:12">
      <c r="A8058" s="98" t="s">
        <v>126</v>
      </c>
      <c r="B8058" s="98">
        <f t="shared" si="685"/>
        <v>12</v>
      </c>
      <c r="C8058" s="98">
        <f t="shared" si="686"/>
        <v>0</v>
      </c>
      <c r="D8058" s="98">
        <f>D8057</f>
        <v>144</v>
      </c>
      <c r="E8058" s="98">
        <f t="shared" si="684"/>
        <v>76</v>
      </c>
      <c r="F8058" s="397">
        <f>F8057+(E8058-E8057)*(F8060-F8057)/(E8060-E8057)</f>
        <v>4.3956666666666671</v>
      </c>
      <c r="G8058" s="98">
        <v>15</v>
      </c>
      <c r="H8058" s="491">
        <f>H8057+(E8058-E8057)*(H8060-H8057)/(E8060-E8057)</f>
        <v>0.38091233333333335</v>
      </c>
      <c r="I8058" s="492">
        <f>I8057+(E8058-E8057)*(I8060-I8057)/(E8060-E8057)</f>
        <v>11.566666666666666</v>
      </c>
      <c r="J8058" s="397">
        <f>J8057+(E8058-E8057)*(J8060-J8057)/(E8060-E8057)</f>
        <v>0.19620000000000001</v>
      </c>
      <c r="K8058" s="469">
        <f t="shared" si="687"/>
        <v>11.539838125482941</v>
      </c>
      <c r="L8058" s="469">
        <f t="shared" si="688"/>
        <v>-2.6828541183725463E-2</v>
      </c>
    </row>
    <row r="8059" spans="1:12">
      <c r="A8059" s="98" t="s">
        <v>126</v>
      </c>
      <c r="B8059" s="98">
        <f t="shared" si="685"/>
        <v>12</v>
      </c>
      <c r="C8059" s="98">
        <f t="shared" si="686"/>
        <v>0</v>
      </c>
      <c r="D8059" s="98">
        <f>D8057</f>
        <v>144</v>
      </c>
      <c r="E8059" s="98">
        <f t="shared" si="684"/>
        <v>77</v>
      </c>
      <c r="F8059" s="397">
        <f>F8057+(E8059-E8057)*(F8060-F8057)/(E8060-E8057)</f>
        <v>4.4081333333333337</v>
      </c>
      <c r="G8059" s="98">
        <v>15</v>
      </c>
      <c r="H8059" s="491">
        <f>H8057+(E8059-E8057)*(H8060-H8057)/(E8060-E8057)</f>
        <v>0.37997366666666665</v>
      </c>
      <c r="I8059" s="492">
        <f>I8057+(E8059-E8057)*(I8060-I8057)/(E8060-E8057)</f>
        <v>11.633333333333333</v>
      </c>
      <c r="J8059" s="397">
        <f>J8057+(E8059-E8057)*(J8060-J8057)/(E8060-E8057)</f>
        <v>0.19289999999999999</v>
      </c>
      <c r="K8059" s="469">
        <f t="shared" si="687"/>
        <v>11.60115481686889</v>
      </c>
      <c r="L8059" s="469">
        <f t="shared" si="688"/>
        <v>-3.2178516464442808E-2</v>
      </c>
    </row>
    <row r="8060" spans="1:12">
      <c r="A8060" s="480" t="s">
        <v>126</v>
      </c>
      <c r="B8060" s="480">
        <f t="shared" si="685"/>
        <v>12</v>
      </c>
      <c r="C8060" s="480">
        <f t="shared" si="686"/>
        <v>0</v>
      </c>
      <c r="D8060" s="480">
        <f>D8057</f>
        <v>144</v>
      </c>
      <c r="E8060" s="480">
        <f t="shared" ref="E8060:E8123" si="689">E8059+1</f>
        <v>78</v>
      </c>
      <c r="F8060" s="484">
        <v>4.4206000000000003</v>
      </c>
      <c r="G8060" s="480">
        <v>15</v>
      </c>
      <c r="H8060" s="482">
        <v>0.37903500000000001</v>
      </c>
      <c r="I8060" s="483">
        <v>11.7</v>
      </c>
      <c r="J8060" s="484">
        <v>0.18959999999999999</v>
      </c>
      <c r="K8060" s="469">
        <f t="shared" si="687"/>
        <v>11.662775205455961</v>
      </c>
      <c r="L8060" s="469">
        <f t="shared" si="688"/>
        <v>-3.722479454403782E-2</v>
      </c>
    </row>
    <row r="8061" spans="1:12">
      <c r="A8061" s="98" t="s">
        <v>126</v>
      </c>
      <c r="B8061" s="98">
        <f t="shared" ref="B8061:B8124" si="690">INT(D8061/12)</f>
        <v>12</v>
      </c>
      <c r="C8061" s="98">
        <f t="shared" ref="C8061:C8124" si="691">D8061-B8061*12</f>
        <v>0</v>
      </c>
      <c r="D8061" s="98">
        <f>D8060</f>
        <v>144</v>
      </c>
      <c r="E8061" s="98">
        <f t="shared" si="689"/>
        <v>79</v>
      </c>
      <c r="F8061" s="397">
        <f>F8060+(E8061-E8060)*(F8063-F8060)/(E8063-E8060)</f>
        <v>4.4329666666666672</v>
      </c>
      <c r="G8061" s="98">
        <v>15</v>
      </c>
      <c r="H8061" s="491">
        <f>H8060+(E8061-E8060)*(H8063-H8060)/(E8063-E8060)</f>
        <v>0.37808733333333333</v>
      </c>
      <c r="I8061" s="492">
        <f>I8060+(E8061-E8060)*(I8063-I8060)/(E8063-E8060)</f>
        <v>11.733333333333333</v>
      </c>
      <c r="J8061" s="397">
        <f>J8060+(E8061-E8060)*(J8063-J8060)/(E8063-E8060)</f>
        <v>0.18626666666666666</v>
      </c>
      <c r="K8061" s="469">
        <f t="shared" si="687"/>
        <v>11.7247161590532</v>
      </c>
      <c r="L8061" s="469">
        <f t="shared" si="688"/>
        <v>-8.6171742801326445E-3</v>
      </c>
    </row>
    <row r="8062" spans="1:12">
      <c r="A8062" s="98" t="s">
        <v>126</v>
      </c>
      <c r="B8062" s="98">
        <f t="shared" si="690"/>
        <v>12</v>
      </c>
      <c r="C8062" s="98">
        <f t="shared" si="691"/>
        <v>0</v>
      </c>
      <c r="D8062" s="98">
        <f>D8060</f>
        <v>144</v>
      </c>
      <c r="E8062" s="98">
        <f t="shared" si="689"/>
        <v>80</v>
      </c>
      <c r="F8062" s="397">
        <f>F8060+(E8062-E8060)*(F8063-F8060)/(E8063-E8060)</f>
        <v>4.4453333333333331</v>
      </c>
      <c r="G8062" s="98">
        <v>15</v>
      </c>
      <c r="H8062" s="491">
        <f>H8060+(E8062-E8060)*(H8063-H8060)/(E8063-E8060)</f>
        <v>0.37713966666666671</v>
      </c>
      <c r="I8062" s="492">
        <f>I8060+(E8062-E8060)*(I8063-I8060)/(E8063-E8060)</f>
        <v>11.766666666666667</v>
      </c>
      <c r="J8062" s="397">
        <f>J8060+(E8062-E8060)*(J8063-J8060)/(E8063-E8060)</f>
        <v>0.18293333333333334</v>
      </c>
      <c r="K8062" s="469">
        <f t="shared" si="687"/>
        <v>11.786968399858937</v>
      </c>
      <c r="L8062" s="469">
        <f t="shared" si="688"/>
        <v>2.0301733192269467E-2</v>
      </c>
    </row>
    <row r="8063" spans="1:12">
      <c r="A8063" s="480" t="s">
        <v>126</v>
      </c>
      <c r="B8063" s="480">
        <f t="shared" si="690"/>
        <v>12</v>
      </c>
      <c r="C8063" s="480">
        <f t="shared" si="691"/>
        <v>0</v>
      </c>
      <c r="D8063" s="480">
        <f>D8060</f>
        <v>144</v>
      </c>
      <c r="E8063" s="480">
        <f t="shared" si="689"/>
        <v>81</v>
      </c>
      <c r="F8063" s="484">
        <v>4.4577</v>
      </c>
      <c r="G8063" s="480">
        <v>15</v>
      </c>
      <c r="H8063" s="482">
        <v>0.37619200000000003</v>
      </c>
      <c r="I8063" s="483">
        <v>11.8</v>
      </c>
      <c r="J8063" s="484">
        <v>0.17960000000000001</v>
      </c>
      <c r="K8063" s="469">
        <f t="shared" si="687"/>
        <v>11.849534280367472</v>
      </c>
      <c r="L8063" s="469">
        <f t="shared" si="688"/>
        <v>4.9534280367470984E-2</v>
      </c>
    </row>
    <row r="8064" spans="1:12">
      <c r="A8064" s="98" t="s">
        <v>126</v>
      </c>
      <c r="B8064" s="98">
        <f t="shared" si="690"/>
        <v>12</v>
      </c>
      <c r="C8064" s="98">
        <f t="shared" si="691"/>
        <v>0</v>
      </c>
      <c r="D8064" s="98">
        <f>D8063</f>
        <v>144</v>
      </c>
      <c r="E8064" s="98">
        <f t="shared" si="689"/>
        <v>82</v>
      </c>
      <c r="F8064" s="397">
        <f>F8063+(E8064-E8063)*(F8066-F8063)/(E8066-E8063)</f>
        <v>4.4699666666666671</v>
      </c>
      <c r="G8064" s="98">
        <v>15</v>
      </c>
      <c r="H8064" s="491">
        <f>H8063+(E8064-E8063)*(H8066-H8063)/(E8066-E8063)</f>
        <v>0.37523466666666666</v>
      </c>
      <c r="I8064" s="492">
        <f>I8063+(E8064-E8063)*(I8066-I8063)/(E8066-E8063)</f>
        <v>11.866666666666667</v>
      </c>
      <c r="J8064" s="397">
        <f>J8063+(E8064-E8063)*(J8066-J8063)/(E8066-E8063)</f>
        <v>0.17626666666666668</v>
      </c>
      <c r="K8064" s="469">
        <f t="shared" si="687"/>
        <v>11.912456560516798</v>
      </c>
      <c r="L8064" s="469">
        <f t="shared" si="688"/>
        <v>4.5789893850130881E-2</v>
      </c>
    </row>
    <row r="8065" spans="1:12">
      <c r="A8065" s="98" t="s">
        <v>126</v>
      </c>
      <c r="B8065" s="98">
        <f t="shared" si="690"/>
        <v>12</v>
      </c>
      <c r="C8065" s="98">
        <f t="shared" si="691"/>
        <v>0</v>
      </c>
      <c r="D8065" s="98">
        <f>D8063</f>
        <v>144</v>
      </c>
      <c r="E8065" s="98">
        <f t="shared" si="689"/>
        <v>83</v>
      </c>
      <c r="F8065" s="397">
        <f>F8063+(E8065-E8063)*(F8066-F8063)/(E8066-E8063)</f>
        <v>4.4822333333333333</v>
      </c>
      <c r="G8065" s="98">
        <v>15</v>
      </c>
      <c r="H8065" s="491">
        <f>H8063+(E8065-E8063)*(H8066-H8063)/(E8066-E8063)</f>
        <v>0.37427733333333335</v>
      </c>
      <c r="I8065" s="492">
        <f>I8063+(E8065-E8063)*(I8066-I8063)/(E8066-E8063)</f>
        <v>11.933333333333334</v>
      </c>
      <c r="J8065" s="397">
        <f>J8063+(E8065-E8063)*(J8066-J8063)/(E8066-E8063)</f>
        <v>0.17293333333333333</v>
      </c>
      <c r="K8065" s="469">
        <f t="shared" si="687"/>
        <v>11.975700728158797</v>
      </c>
      <c r="L8065" s="469">
        <f t="shared" si="688"/>
        <v>4.2367394825463478E-2</v>
      </c>
    </row>
    <row r="8066" spans="1:12">
      <c r="A8066" s="480" t="s">
        <v>126</v>
      </c>
      <c r="B8066" s="480">
        <f t="shared" si="690"/>
        <v>12</v>
      </c>
      <c r="C8066" s="480">
        <f t="shared" si="691"/>
        <v>0</v>
      </c>
      <c r="D8066" s="480">
        <f>D8063</f>
        <v>144</v>
      </c>
      <c r="E8066" s="480">
        <f t="shared" si="689"/>
        <v>84</v>
      </c>
      <c r="F8066" s="484">
        <v>4.4945000000000004</v>
      </c>
      <c r="G8066" s="480">
        <v>15</v>
      </c>
      <c r="H8066" s="482">
        <v>0.37331999999999999</v>
      </c>
      <c r="I8066" s="483">
        <v>12</v>
      </c>
      <c r="J8066" s="484">
        <v>0.1696</v>
      </c>
      <c r="K8066" s="469">
        <f t="shared" si="687"/>
        <v>12.039269259616416</v>
      </c>
      <c r="L8066" s="469">
        <f t="shared" si="688"/>
        <v>3.9269259616416363E-2</v>
      </c>
    </row>
    <row r="8067" spans="1:12">
      <c r="A8067" s="98" t="s">
        <v>126</v>
      </c>
      <c r="B8067" s="98">
        <f t="shared" si="690"/>
        <v>12</v>
      </c>
      <c r="C8067" s="98">
        <f t="shared" si="691"/>
        <v>0</v>
      </c>
      <c r="D8067" s="98">
        <f>D8066</f>
        <v>144</v>
      </c>
      <c r="E8067" s="98">
        <f t="shared" si="689"/>
        <v>85</v>
      </c>
      <c r="F8067" s="397">
        <f>F8066+(E8067-E8066)*(F8069-F8066)/(E8069-E8066)</f>
        <v>4.5066666666666668</v>
      </c>
      <c r="G8067" s="98">
        <v>15</v>
      </c>
      <c r="H8067" s="491">
        <f>H8066+(E8067-E8066)*(H8069-H8066)/(E8069-E8066)</f>
        <v>0.37235233333333334</v>
      </c>
      <c r="I8067" s="492">
        <f>I8066+(E8067-E8066)*(I8069-I8066)/(E8069-E8066)</f>
        <v>12.066666666666666</v>
      </c>
      <c r="J8067" s="397">
        <f>J8066+(E8067-E8066)*(J8069-J8066)/(E8069-E8066)</f>
        <v>0.16626666666666667</v>
      </c>
      <c r="K8067" s="469">
        <f t="shared" si="687"/>
        <v>12.103231974733609</v>
      </c>
      <c r="L8067" s="469">
        <f t="shared" si="688"/>
        <v>3.6565308066942137E-2</v>
      </c>
    </row>
    <row r="8068" spans="1:12">
      <c r="A8068" s="98" t="s">
        <v>126</v>
      </c>
      <c r="B8068" s="98">
        <f t="shared" si="690"/>
        <v>12</v>
      </c>
      <c r="C8068" s="98">
        <f t="shared" si="691"/>
        <v>0</v>
      </c>
      <c r="D8068" s="98">
        <f>D8066</f>
        <v>144</v>
      </c>
      <c r="E8068" s="98">
        <f t="shared" si="689"/>
        <v>86</v>
      </c>
      <c r="F8068" s="397">
        <f>F8066+(E8068-E8066)*(F8069-F8066)/(E8069-E8066)</f>
        <v>4.5188333333333333</v>
      </c>
      <c r="G8068" s="98">
        <v>15</v>
      </c>
      <c r="H8068" s="491">
        <f>H8066+(E8068-E8066)*(H8069-H8066)/(E8069-E8066)</f>
        <v>0.37138466666666664</v>
      </c>
      <c r="I8068" s="492">
        <f>I8066+(E8068-E8066)*(I8069-I8066)/(E8069-E8066)</f>
        <v>12.133333333333333</v>
      </c>
      <c r="J8068" s="397">
        <f>J8066+(E8068-E8066)*(J8069-J8066)/(E8069-E8066)</f>
        <v>0.16293333333333332</v>
      </c>
      <c r="K8068" s="469">
        <f t="shared" si="687"/>
        <v>12.167528007797845</v>
      </c>
      <c r="L8068" s="469">
        <f t="shared" si="688"/>
        <v>3.4194674464512076E-2</v>
      </c>
    </row>
    <row r="8069" spans="1:12">
      <c r="A8069" s="480" t="s">
        <v>126</v>
      </c>
      <c r="B8069" s="480">
        <f t="shared" si="690"/>
        <v>12</v>
      </c>
      <c r="C8069" s="480">
        <f t="shared" si="691"/>
        <v>0</v>
      </c>
      <c r="D8069" s="480">
        <f>D8066</f>
        <v>144</v>
      </c>
      <c r="E8069" s="480">
        <f t="shared" si="689"/>
        <v>87</v>
      </c>
      <c r="F8069" s="484">
        <v>4.5309999999999997</v>
      </c>
      <c r="G8069" s="480">
        <v>15</v>
      </c>
      <c r="H8069" s="482">
        <v>0.370417</v>
      </c>
      <c r="I8069" s="483">
        <v>12.2</v>
      </c>
      <c r="J8069" s="484">
        <v>0.15959999999999999</v>
      </c>
      <c r="K8069" s="469">
        <f t="shared" si="687"/>
        <v>12.232159971059643</v>
      </c>
      <c r="L8069" s="469">
        <f t="shared" si="688"/>
        <v>3.2159971059643411E-2</v>
      </c>
    </row>
    <row r="8070" spans="1:12">
      <c r="A8070" s="98" t="s">
        <v>126</v>
      </c>
      <c r="B8070" s="98">
        <f t="shared" si="690"/>
        <v>12</v>
      </c>
      <c r="C8070" s="98">
        <f t="shared" si="691"/>
        <v>0</v>
      </c>
      <c r="D8070" s="98">
        <f>D8069</f>
        <v>144</v>
      </c>
      <c r="E8070" s="98">
        <f t="shared" si="689"/>
        <v>88</v>
      </c>
      <c r="F8070" s="397">
        <f>F8069+(E8070-E8069)*(F8072-F8069)/(E8072-E8069)</f>
        <v>4.5430666666666664</v>
      </c>
      <c r="G8070" s="98">
        <v>15</v>
      </c>
      <c r="H8070" s="491">
        <f>H8069+(E8070-E8069)*(H8072-H8069)/(E8072-E8069)</f>
        <v>0.36943866666666664</v>
      </c>
      <c r="I8070" s="492">
        <f>I8069+(E8070-E8069)*(I8072-I8069)/(E8072-E8069)</f>
        <v>12.266666666666666</v>
      </c>
      <c r="J8070" s="397">
        <f>J8069+(E8070-E8069)*(J8072-J8069)/(E8072-E8069)</f>
        <v>0.15629999999999999</v>
      </c>
      <c r="K8070" s="469">
        <f t="shared" si="687"/>
        <v>12.297214873736371</v>
      </c>
      <c r="L8070" s="469">
        <f t="shared" si="688"/>
        <v>3.0548207069704958E-2</v>
      </c>
    </row>
    <row r="8071" spans="1:12">
      <c r="A8071" s="98" t="s">
        <v>126</v>
      </c>
      <c r="B8071" s="98">
        <f t="shared" si="690"/>
        <v>12</v>
      </c>
      <c r="C8071" s="98">
        <f t="shared" si="691"/>
        <v>0</v>
      </c>
      <c r="D8071" s="98">
        <f>D8069</f>
        <v>144</v>
      </c>
      <c r="E8071" s="98">
        <f t="shared" si="689"/>
        <v>89</v>
      </c>
      <c r="F8071" s="397">
        <f>F8069+(E8071-E8069)*(F8072-F8069)/(E8072-E8069)</f>
        <v>4.555133333333333</v>
      </c>
      <c r="G8071" s="98">
        <v>15</v>
      </c>
      <c r="H8071" s="491">
        <f>H8069+(E8071-E8069)*(H8072-H8069)/(E8072-E8069)</f>
        <v>0.36846033333333333</v>
      </c>
      <c r="I8071" s="492">
        <f>I8069+(E8071-E8069)*(I8072-I8069)/(E8072-E8069)</f>
        <v>12.333333333333334</v>
      </c>
      <c r="J8071" s="397">
        <f>J8069+(E8071-E8069)*(J8072-J8069)/(E8072-E8069)</f>
        <v>0.153</v>
      </c>
      <c r="K8071" s="469">
        <f t="shared" si="687"/>
        <v>12.362615243070035</v>
      </c>
      <c r="L8071" s="469">
        <f t="shared" si="688"/>
        <v>2.9281909736701195E-2</v>
      </c>
    </row>
    <row r="8072" spans="1:12">
      <c r="A8072" s="480" t="s">
        <v>126</v>
      </c>
      <c r="B8072" s="480">
        <f t="shared" si="690"/>
        <v>12</v>
      </c>
      <c r="C8072" s="480">
        <f t="shared" si="691"/>
        <v>0</v>
      </c>
      <c r="D8072" s="480">
        <f>D8069</f>
        <v>144</v>
      </c>
      <c r="E8072" s="480">
        <f t="shared" si="689"/>
        <v>90</v>
      </c>
      <c r="F8072" s="484">
        <v>4.5671999999999997</v>
      </c>
      <c r="G8072" s="480">
        <v>15</v>
      </c>
      <c r="H8072" s="482">
        <v>0.36748199999999998</v>
      </c>
      <c r="I8072" s="483">
        <v>12.4</v>
      </c>
      <c r="J8072" s="484">
        <v>0.1497</v>
      </c>
      <c r="K8072" s="469">
        <f t="shared" si="687"/>
        <v>12.428363838228812</v>
      </c>
      <c r="L8072" s="469">
        <f t="shared" si="688"/>
        <v>2.8363838228811389E-2</v>
      </c>
    </row>
    <row r="8073" spans="1:12">
      <c r="A8073" s="98" t="s">
        <v>126</v>
      </c>
      <c r="B8073" s="98">
        <f t="shared" si="690"/>
        <v>12</v>
      </c>
      <c r="C8073" s="98">
        <f t="shared" si="691"/>
        <v>0</v>
      </c>
      <c r="D8073" s="98">
        <f>D8072</f>
        <v>144</v>
      </c>
      <c r="E8073" s="98">
        <f t="shared" si="689"/>
        <v>91</v>
      </c>
      <c r="F8073" s="397">
        <f>F8072+(E8073-E8072)*(F8075-F8072)/(E8075-E8072)</f>
        <v>4.5791666666666666</v>
      </c>
      <c r="G8073" s="98">
        <v>15</v>
      </c>
      <c r="H8073" s="491">
        <f>H8072+(E8073-E8072)*(H8075-H8072)/(E8075-E8072)</f>
        <v>0.36649199999999998</v>
      </c>
      <c r="I8073" s="492">
        <f>I8072+(E8073-E8072)*(I8075-I8072)/(E8075-E8072)</f>
        <v>12.466666666666667</v>
      </c>
      <c r="J8073" s="397">
        <f>J8072+(E8073-E8072)*(J8075-J8072)/(E8075-E8072)</f>
        <v>0.14636666666666667</v>
      </c>
      <c r="K8073" s="469">
        <f t="shared" si="687"/>
        <v>12.494588331168666</v>
      </c>
      <c r="L8073" s="469">
        <f t="shared" si="688"/>
        <v>2.7921664501999288E-2</v>
      </c>
    </row>
    <row r="8074" spans="1:12">
      <c r="A8074" s="98" t="s">
        <v>126</v>
      </c>
      <c r="B8074" s="98">
        <f t="shared" si="690"/>
        <v>12</v>
      </c>
      <c r="C8074" s="98">
        <f t="shared" si="691"/>
        <v>0</v>
      </c>
      <c r="D8074" s="98">
        <f>D8072</f>
        <v>144</v>
      </c>
      <c r="E8074" s="98">
        <f t="shared" si="689"/>
        <v>92</v>
      </c>
      <c r="F8074" s="397">
        <f>F8072+(E8074-E8072)*(F8075-F8072)/(E8075-E8072)</f>
        <v>4.5911333333333335</v>
      </c>
      <c r="G8074" s="98">
        <v>15</v>
      </c>
      <c r="H8074" s="491">
        <f>H8072+(E8074-E8072)*(H8075-H8072)/(E8075-E8072)</f>
        <v>0.36550199999999999</v>
      </c>
      <c r="I8074" s="492">
        <f>I8072+(E8074-E8072)*(I8075-I8072)/(E8075-E8072)</f>
        <v>12.533333333333333</v>
      </c>
      <c r="J8074" s="397">
        <f>J8072+(E8074-E8072)*(J8075-J8072)/(E8075-E8072)</f>
        <v>0.14303333333333332</v>
      </c>
      <c r="K8074" s="469">
        <f t="shared" si="687"/>
        <v>12.56117157589653</v>
      </c>
      <c r="L8074" s="469">
        <f t="shared" si="688"/>
        <v>2.7838242563197113E-2</v>
      </c>
    </row>
    <row r="8075" spans="1:12">
      <c r="A8075" s="480" t="s">
        <v>126</v>
      </c>
      <c r="B8075" s="480">
        <f t="shared" si="690"/>
        <v>12</v>
      </c>
      <c r="C8075" s="480">
        <f t="shared" si="691"/>
        <v>0</v>
      </c>
      <c r="D8075" s="480">
        <f>D8072</f>
        <v>144</v>
      </c>
      <c r="E8075" s="480">
        <f t="shared" si="689"/>
        <v>93</v>
      </c>
      <c r="F8075" s="484">
        <v>4.6031000000000004</v>
      </c>
      <c r="G8075" s="480">
        <v>15</v>
      </c>
      <c r="H8075" s="482">
        <v>0.364512</v>
      </c>
      <c r="I8075" s="483">
        <v>12.6</v>
      </c>
      <c r="J8075" s="484">
        <v>0.13969999999999999</v>
      </c>
      <c r="K8075" s="469">
        <f t="shared" ref="K8075:K8138" si="692">F8075/H8075</f>
        <v>12.628116495478888</v>
      </c>
      <c r="L8075" s="469">
        <f t="shared" ref="L8075:L8138" si="693">K8075-I8075</f>
        <v>2.8116495478888837E-2</v>
      </c>
    </row>
    <row r="8076" spans="1:12">
      <c r="A8076" s="98" t="s">
        <v>126</v>
      </c>
      <c r="B8076" s="98">
        <f t="shared" si="690"/>
        <v>12</v>
      </c>
      <c r="C8076" s="98">
        <f t="shared" si="691"/>
        <v>0</v>
      </c>
      <c r="D8076" s="98">
        <f>D8075</f>
        <v>144</v>
      </c>
      <c r="E8076" s="98">
        <f t="shared" si="689"/>
        <v>94</v>
      </c>
      <c r="F8076" s="397">
        <f>F8075+(E8076-E8075)*(F8078-F8075)/(E8078-E8075)</f>
        <v>4.6150000000000002</v>
      </c>
      <c r="G8076" s="98">
        <v>15</v>
      </c>
      <c r="H8076" s="491">
        <f>H8075+(E8076-E8075)*(H8078-H8075)/(E8078-E8075)</f>
        <v>0.36350966666666668</v>
      </c>
      <c r="I8076" s="492">
        <f>I8075+(E8076-E8075)*(I8078-I8075)/(E8078-E8075)</f>
        <v>12.666666666666666</v>
      </c>
      <c r="J8076" s="397">
        <f>J8075+(E8076-E8075)*(J8078-J8075)/(E8078-E8075)</f>
        <v>0.13636666666666666</v>
      </c>
      <c r="K8076" s="469">
        <f t="shared" si="692"/>
        <v>12.695673384201612</v>
      </c>
      <c r="L8076" s="469">
        <f t="shared" si="693"/>
        <v>2.9006717534945992E-2</v>
      </c>
    </row>
    <row r="8077" spans="1:12">
      <c r="A8077" s="98" t="s">
        <v>126</v>
      </c>
      <c r="B8077" s="98">
        <f t="shared" si="690"/>
        <v>12</v>
      </c>
      <c r="C8077" s="98">
        <f t="shared" si="691"/>
        <v>0</v>
      </c>
      <c r="D8077" s="98">
        <f>D8075</f>
        <v>144</v>
      </c>
      <c r="E8077" s="98">
        <f t="shared" si="689"/>
        <v>95</v>
      </c>
      <c r="F8077" s="397">
        <f>F8075+(E8077-E8075)*(F8078-F8075)/(E8078-E8075)</f>
        <v>4.6269</v>
      </c>
      <c r="G8077" s="98">
        <v>15</v>
      </c>
      <c r="H8077" s="491">
        <f>H8075+(E8077-E8075)*(H8078-H8075)/(E8078-E8075)</f>
        <v>0.36250733333333335</v>
      </c>
      <c r="I8077" s="492">
        <f>I8075+(E8077-E8075)*(I8078-I8075)/(E8078-E8075)</f>
        <v>12.733333333333334</v>
      </c>
      <c r="J8077" s="397">
        <f>J8075+(E8077-E8075)*(J8078-J8075)/(E8078-E8075)</f>
        <v>0.13303333333333334</v>
      </c>
      <c r="K8077" s="469">
        <f t="shared" si="692"/>
        <v>12.763603862726455</v>
      </c>
      <c r="L8077" s="469">
        <f t="shared" si="693"/>
        <v>3.0270529393121137E-2</v>
      </c>
    </row>
    <row r="8078" spans="1:12">
      <c r="A8078" s="480" t="s">
        <v>126</v>
      </c>
      <c r="B8078" s="480">
        <f t="shared" si="690"/>
        <v>12</v>
      </c>
      <c r="C8078" s="480">
        <f t="shared" si="691"/>
        <v>0</v>
      </c>
      <c r="D8078" s="480">
        <f>D8075</f>
        <v>144</v>
      </c>
      <c r="E8078" s="480">
        <f t="shared" si="689"/>
        <v>96</v>
      </c>
      <c r="F8078" s="484">
        <v>4.6387999999999998</v>
      </c>
      <c r="G8078" s="480">
        <v>15</v>
      </c>
      <c r="H8078" s="482">
        <v>0.36150500000000002</v>
      </c>
      <c r="I8078" s="483">
        <v>12.8</v>
      </c>
      <c r="J8078" s="484">
        <v>0.12970000000000001</v>
      </c>
      <c r="K8078" s="469">
        <f t="shared" si="692"/>
        <v>12.831911038574846</v>
      </c>
      <c r="L8078" s="469">
        <f t="shared" si="693"/>
        <v>3.1911038574845563E-2</v>
      </c>
    </row>
    <row r="8079" spans="1:12">
      <c r="A8079" s="98" t="s">
        <v>126</v>
      </c>
      <c r="B8079" s="98">
        <f t="shared" si="690"/>
        <v>12</v>
      </c>
      <c r="C8079" s="98">
        <f t="shared" si="691"/>
        <v>0</v>
      </c>
      <c r="D8079" s="98">
        <f>D8078</f>
        <v>144</v>
      </c>
      <c r="E8079" s="98">
        <f t="shared" si="689"/>
        <v>97</v>
      </c>
      <c r="F8079" s="397">
        <f>F8078+(E8079-E8078)*(F8081-F8078)/(E8081-E8078)</f>
        <v>4.6505999999999998</v>
      </c>
      <c r="G8079" s="98">
        <v>15</v>
      </c>
      <c r="H8079" s="491">
        <f>H8078+(E8079-E8078)*(H8081-H8078)/(E8081-E8078)</f>
        <v>0.36049000000000003</v>
      </c>
      <c r="I8079" s="492">
        <f>I8078+(E8079-E8078)*(I8081-I8078)/(E8081-E8078)</f>
        <v>12.866666666666667</v>
      </c>
      <c r="J8079" s="397">
        <f>J8078+(E8079-E8078)*(J8081-J8078)/(E8081-E8078)</f>
        <v>0.12636666666666668</v>
      </c>
      <c r="K8079" s="469">
        <f t="shared" si="692"/>
        <v>12.900773946572718</v>
      </c>
      <c r="L8079" s="469">
        <f t="shared" si="693"/>
        <v>3.4107279906050891E-2</v>
      </c>
    </row>
    <row r="8080" spans="1:12">
      <c r="A8080" s="98" t="s">
        <v>126</v>
      </c>
      <c r="B8080" s="98">
        <f t="shared" si="690"/>
        <v>12</v>
      </c>
      <c r="C8080" s="98">
        <f t="shared" si="691"/>
        <v>0</v>
      </c>
      <c r="D8080" s="98">
        <f>D8078</f>
        <v>144</v>
      </c>
      <c r="E8080" s="98">
        <f t="shared" si="689"/>
        <v>98</v>
      </c>
      <c r="F8080" s="397">
        <f>F8078+(E8080-E8078)*(F8081-F8078)/(E8081-E8078)</f>
        <v>4.6623999999999999</v>
      </c>
      <c r="G8080" s="98">
        <v>15</v>
      </c>
      <c r="H8080" s="491">
        <f>H8078+(E8080-E8078)*(H8081-H8078)/(E8081-E8078)</f>
        <v>0.35947499999999999</v>
      </c>
      <c r="I8080" s="492">
        <f>I8078+(E8080-E8078)*(I8081-I8078)/(E8081-E8078)</f>
        <v>12.933333333333334</v>
      </c>
      <c r="J8080" s="397">
        <f>J8078+(E8080-E8078)*(J8081-J8078)/(E8081-E8078)</f>
        <v>0.12303333333333334</v>
      </c>
      <c r="K8080" s="469">
        <f t="shared" si="692"/>
        <v>12.970025731970235</v>
      </c>
      <c r="L8080" s="469">
        <f t="shared" si="693"/>
        <v>3.6692398636901657E-2</v>
      </c>
    </row>
    <row r="8081" spans="1:12">
      <c r="A8081" s="480" t="s">
        <v>126</v>
      </c>
      <c r="B8081" s="480">
        <f t="shared" si="690"/>
        <v>12</v>
      </c>
      <c r="C8081" s="480">
        <f t="shared" si="691"/>
        <v>0</v>
      </c>
      <c r="D8081" s="480">
        <f>D8078</f>
        <v>144</v>
      </c>
      <c r="E8081" s="480">
        <f t="shared" si="689"/>
        <v>99</v>
      </c>
      <c r="F8081" s="484">
        <v>4.6741999999999999</v>
      </c>
      <c r="G8081" s="480">
        <v>15</v>
      </c>
      <c r="H8081" s="482">
        <v>0.35846</v>
      </c>
      <c r="I8081" s="483">
        <v>13</v>
      </c>
      <c r="J8081" s="484">
        <v>0.1197</v>
      </c>
      <c r="K8081" s="469">
        <f t="shared" si="692"/>
        <v>13.03966969815321</v>
      </c>
      <c r="L8081" s="469">
        <f t="shared" si="693"/>
        <v>3.9669698153209865E-2</v>
      </c>
    </row>
    <row r="8082" spans="1:12">
      <c r="A8082" s="98" t="s">
        <v>126</v>
      </c>
      <c r="B8082" s="98">
        <f t="shared" si="690"/>
        <v>12</v>
      </c>
      <c r="C8082" s="98">
        <f t="shared" si="691"/>
        <v>0</v>
      </c>
      <c r="D8082" s="98">
        <f>D8081</f>
        <v>144</v>
      </c>
      <c r="E8082" s="98">
        <f t="shared" si="689"/>
        <v>100</v>
      </c>
      <c r="F8082" s="397">
        <f>F8081+(E8082-E8081)*(F8084-F8081)/(E8084-E8081)</f>
        <v>4.6859000000000002</v>
      </c>
      <c r="G8082" s="98">
        <v>15</v>
      </c>
      <c r="H8082" s="491">
        <f>H8081+(E8082-E8081)*(H8084-H8081)/(E8084-E8081)</f>
        <v>0.35743166666666665</v>
      </c>
      <c r="I8082" s="492">
        <f>I8081+(E8082-E8081)*(I8084-I8081)/(E8084-E8081)</f>
        <v>13.1</v>
      </c>
      <c r="J8082" s="397">
        <f>J8081+(E8082-E8081)*(J8084-J8081)/(E8084-E8081)</f>
        <v>0.1164</v>
      </c>
      <c r="K8082" s="469">
        <f t="shared" si="692"/>
        <v>13.109918445950044</v>
      </c>
      <c r="L8082" s="469">
        <f t="shared" si="693"/>
        <v>9.9184459500438749E-3</v>
      </c>
    </row>
    <row r="8083" spans="1:12">
      <c r="A8083" s="98" t="s">
        <v>126</v>
      </c>
      <c r="B8083" s="98">
        <f t="shared" si="690"/>
        <v>12</v>
      </c>
      <c r="C8083" s="98">
        <f t="shared" si="691"/>
        <v>0</v>
      </c>
      <c r="D8083" s="98">
        <f>D8081</f>
        <v>144</v>
      </c>
      <c r="E8083" s="98">
        <f t="shared" si="689"/>
        <v>101</v>
      </c>
      <c r="F8083" s="397">
        <f>F8081+(E8083-E8081)*(F8084-F8081)/(E8084-E8081)</f>
        <v>4.6975999999999996</v>
      </c>
      <c r="G8083" s="98">
        <v>15</v>
      </c>
      <c r="H8083" s="491">
        <f>H8081+(E8083-E8081)*(H8084-H8081)/(E8084-E8081)</f>
        <v>0.35640333333333335</v>
      </c>
      <c r="I8083" s="492">
        <f>I8081+(E8083-E8081)*(I8084-I8081)/(E8084-E8081)</f>
        <v>13.200000000000001</v>
      </c>
      <c r="J8083" s="397">
        <f>J8081+(E8083-E8081)*(J8084-J8081)/(E8084-E8081)</f>
        <v>0.11309999999999999</v>
      </c>
      <c r="K8083" s="469">
        <f t="shared" si="692"/>
        <v>13.180572572272984</v>
      </c>
      <c r="L8083" s="469">
        <f t="shared" si="693"/>
        <v>-1.9427427727016777E-2</v>
      </c>
    </row>
    <row r="8084" spans="1:12">
      <c r="A8084" s="480" t="s">
        <v>126</v>
      </c>
      <c r="B8084" s="480">
        <f t="shared" si="690"/>
        <v>12</v>
      </c>
      <c r="C8084" s="480">
        <f t="shared" si="691"/>
        <v>0</v>
      </c>
      <c r="D8084" s="480">
        <f>D8081</f>
        <v>144</v>
      </c>
      <c r="E8084" s="480">
        <f t="shared" si="689"/>
        <v>102</v>
      </c>
      <c r="F8084" s="484">
        <v>4.7092999999999998</v>
      </c>
      <c r="G8084" s="480">
        <v>15</v>
      </c>
      <c r="H8084" s="482">
        <v>0.355375</v>
      </c>
      <c r="I8084" s="483">
        <v>13.3</v>
      </c>
      <c r="J8084" s="484">
        <v>0.10979999999999999</v>
      </c>
      <c r="K8084" s="469">
        <f t="shared" si="692"/>
        <v>13.251635596201195</v>
      </c>
      <c r="L8084" s="469">
        <f t="shared" si="693"/>
        <v>-4.8364403798805355E-2</v>
      </c>
    </row>
    <row r="8085" spans="1:12">
      <c r="A8085" s="98" t="s">
        <v>126</v>
      </c>
      <c r="B8085" s="98">
        <f t="shared" si="690"/>
        <v>12</v>
      </c>
      <c r="C8085" s="98">
        <f t="shared" si="691"/>
        <v>0</v>
      </c>
      <c r="D8085" s="98">
        <f>D8084</f>
        <v>144</v>
      </c>
      <c r="E8085" s="98">
        <f t="shared" si="689"/>
        <v>103</v>
      </c>
      <c r="F8085" s="397">
        <f>F8084+(E8085-E8084)*(F8087-F8084)/(E8087-E8084)</f>
        <v>4.7209000000000003</v>
      </c>
      <c r="G8085" s="98">
        <v>15</v>
      </c>
      <c r="H8085" s="491">
        <f>H8084+(E8085-E8084)*(H8087-H8084)/(E8087-E8084)</f>
        <v>0.3543323333333333</v>
      </c>
      <c r="I8085" s="492">
        <f>I8084+(E8085-E8084)*(I8087-I8084)/(E8087-E8084)</f>
        <v>13.366666666666667</v>
      </c>
      <c r="J8085" s="397">
        <f>J8084+(E8085-E8084)*(J8087-J8084)/(E8087-E8084)</f>
        <v>0.10646666666666667</v>
      </c>
      <c r="K8085" s="469">
        <f t="shared" si="692"/>
        <v>13.323367798780243</v>
      </c>
      <c r="L8085" s="469">
        <f t="shared" si="693"/>
        <v>-4.3298867886424119E-2</v>
      </c>
    </row>
    <row r="8086" spans="1:12">
      <c r="A8086" s="98" t="s">
        <v>126</v>
      </c>
      <c r="B8086" s="98">
        <f t="shared" si="690"/>
        <v>12</v>
      </c>
      <c r="C8086" s="98">
        <f t="shared" si="691"/>
        <v>0</v>
      </c>
      <c r="D8086" s="98">
        <f>D8084</f>
        <v>144</v>
      </c>
      <c r="E8086" s="98">
        <f t="shared" si="689"/>
        <v>104</v>
      </c>
      <c r="F8086" s="397">
        <f>F8084+(E8086-E8084)*(F8087-F8084)/(E8087-E8084)</f>
        <v>4.7324999999999999</v>
      </c>
      <c r="G8086" s="98">
        <v>15</v>
      </c>
      <c r="H8086" s="491">
        <f>H8084+(E8086-E8084)*(H8087-H8084)/(E8087-E8084)</f>
        <v>0.35328966666666667</v>
      </c>
      <c r="I8086" s="492">
        <f>I8084+(E8086-E8084)*(I8087-I8084)/(E8087-E8084)</f>
        <v>13.433333333333334</v>
      </c>
      <c r="J8086" s="397">
        <f>J8084+(E8086-E8084)*(J8087-J8084)/(E8087-E8084)</f>
        <v>0.10313333333333333</v>
      </c>
      <c r="K8086" s="469">
        <f t="shared" si="692"/>
        <v>13.395523409025078</v>
      </c>
      <c r="L8086" s="469">
        <f t="shared" si="693"/>
        <v>-3.7809924308255916E-2</v>
      </c>
    </row>
    <row r="8087" spans="1:12">
      <c r="A8087" s="480" t="s">
        <v>126</v>
      </c>
      <c r="B8087" s="480">
        <f t="shared" si="690"/>
        <v>12</v>
      </c>
      <c r="C8087" s="480">
        <f t="shared" si="691"/>
        <v>0</v>
      </c>
      <c r="D8087" s="480">
        <f>D8084</f>
        <v>144</v>
      </c>
      <c r="E8087" s="480">
        <f t="shared" si="689"/>
        <v>105</v>
      </c>
      <c r="F8087" s="484">
        <v>4.7441000000000004</v>
      </c>
      <c r="G8087" s="480">
        <v>15</v>
      </c>
      <c r="H8087" s="482">
        <v>0.35224699999999998</v>
      </c>
      <c r="I8087" s="483">
        <v>13.5</v>
      </c>
      <c r="J8087" s="484">
        <v>9.98E-2</v>
      </c>
      <c r="K8087" s="469">
        <f t="shared" si="692"/>
        <v>13.468106186851841</v>
      </c>
      <c r="L8087" s="469">
        <f t="shared" si="693"/>
        <v>-3.1893813148158756E-2</v>
      </c>
    </row>
    <row r="8088" spans="1:12">
      <c r="A8088" s="98" t="s">
        <v>126</v>
      </c>
      <c r="B8088" s="98">
        <f t="shared" si="690"/>
        <v>12</v>
      </c>
      <c r="C8088" s="98">
        <f t="shared" si="691"/>
        <v>0</v>
      </c>
      <c r="D8088" s="98">
        <f>D8087</f>
        <v>144</v>
      </c>
      <c r="E8088" s="98">
        <f t="shared" si="689"/>
        <v>106</v>
      </c>
      <c r="F8088" s="397">
        <f>F8087+(E8088-E8087)*(F8090-F8087)/(E8090-E8087)</f>
        <v>4.7556333333333338</v>
      </c>
      <c r="G8088" s="98">
        <v>15</v>
      </c>
      <c r="H8088" s="491">
        <f>H8087+(E8088-E8087)*(H8090-H8087)/(E8090-E8087)</f>
        <v>0.35118966666666668</v>
      </c>
      <c r="I8088" s="492">
        <f>I8087+(E8088-E8087)*(I8090-I8087)/(E8090-E8087)</f>
        <v>13.566666666666666</v>
      </c>
      <c r="J8088" s="397">
        <f>J8087+(E8088-E8087)*(J8090-J8087)/(E8090-E8087)</f>
        <v>9.6466666666666673E-2</v>
      </c>
      <c r="K8088" s="469">
        <f t="shared" si="692"/>
        <v>13.541495621074652</v>
      </c>
      <c r="L8088" s="469">
        <f t="shared" si="693"/>
        <v>-2.5171045592013996E-2</v>
      </c>
    </row>
    <row r="8089" spans="1:12">
      <c r="A8089" s="98" t="s">
        <v>126</v>
      </c>
      <c r="B8089" s="98">
        <f t="shared" si="690"/>
        <v>12</v>
      </c>
      <c r="C8089" s="98">
        <f t="shared" si="691"/>
        <v>0</v>
      </c>
      <c r="D8089" s="98">
        <f>D8087</f>
        <v>144</v>
      </c>
      <c r="E8089" s="98">
        <f t="shared" si="689"/>
        <v>107</v>
      </c>
      <c r="F8089" s="397">
        <f>F8087+(E8089-E8087)*(F8090-F8087)/(E8090-E8087)</f>
        <v>4.7671666666666663</v>
      </c>
      <c r="G8089" s="98">
        <v>15</v>
      </c>
      <c r="H8089" s="491">
        <f>H8087+(E8089-E8087)*(H8090-H8087)/(E8090-E8087)</f>
        <v>0.35013233333333332</v>
      </c>
      <c r="I8089" s="492">
        <f>I8087+(E8089-E8087)*(I8090-I8087)/(E8090-E8087)</f>
        <v>13.633333333333333</v>
      </c>
      <c r="J8089" s="397">
        <f>J8087+(E8089-E8087)*(J8090-J8087)/(E8090-E8087)</f>
        <v>9.3133333333333332E-2</v>
      </c>
      <c r="K8089" s="469">
        <f t="shared" si="692"/>
        <v>13.615328299680977</v>
      </c>
      <c r="L8089" s="469">
        <f t="shared" si="693"/>
        <v>-1.8005033652356062E-2</v>
      </c>
    </row>
    <row r="8090" spans="1:12">
      <c r="A8090" s="480" t="s">
        <v>126</v>
      </c>
      <c r="B8090" s="480">
        <f t="shared" si="690"/>
        <v>12</v>
      </c>
      <c r="C8090" s="480">
        <f t="shared" si="691"/>
        <v>0</v>
      </c>
      <c r="D8090" s="480">
        <f>D8087</f>
        <v>144</v>
      </c>
      <c r="E8090" s="480">
        <f t="shared" si="689"/>
        <v>108</v>
      </c>
      <c r="F8090" s="484">
        <v>4.7786999999999997</v>
      </c>
      <c r="G8090" s="480">
        <v>15</v>
      </c>
      <c r="H8090" s="482">
        <v>0.34907500000000002</v>
      </c>
      <c r="I8090" s="483">
        <v>13.7</v>
      </c>
      <c r="J8090" s="484">
        <v>8.9800000000000005E-2</v>
      </c>
      <c r="K8090" s="469">
        <f t="shared" si="692"/>
        <v>13.689608250375992</v>
      </c>
      <c r="L8090" s="469">
        <f t="shared" si="693"/>
        <v>-1.0391749624007574E-2</v>
      </c>
    </row>
    <row r="8091" spans="1:12">
      <c r="A8091" s="98" t="s">
        <v>126</v>
      </c>
      <c r="B8091" s="98">
        <f t="shared" si="690"/>
        <v>12</v>
      </c>
      <c r="C8091" s="98">
        <f t="shared" si="691"/>
        <v>0</v>
      </c>
      <c r="D8091" s="98">
        <f>D8090</f>
        <v>144</v>
      </c>
      <c r="E8091" s="98">
        <f t="shared" si="689"/>
        <v>109</v>
      </c>
      <c r="F8091" s="397">
        <f>F8090+(E8091-E8090)*(F8093-F8090)/(E8093-E8090)</f>
        <v>4.7901666666666669</v>
      </c>
      <c r="G8091" s="98">
        <v>15</v>
      </c>
      <c r="H8091" s="491">
        <f>H8090+(E8091-E8090)*(H8093-H8090)/(E8093-E8090)</f>
        <v>0.34800166666666671</v>
      </c>
      <c r="I8091" s="492">
        <f>I8090+(E8091-E8090)*(I8093-I8090)/(E8093-E8090)</f>
        <v>13.766666666666666</v>
      </c>
      <c r="J8091" s="397">
        <f>J8090+(E8091-E8090)*(J8093-J8090)/(E8093-E8090)</f>
        <v>0.32586666666666669</v>
      </c>
      <c r="K8091" s="469">
        <f t="shared" si="692"/>
        <v>13.764780820015229</v>
      </c>
      <c r="L8091" s="469">
        <f t="shared" si="693"/>
        <v>-1.8858466514366512E-3</v>
      </c>
    </row>
    <row r="8092" spans="1:12">
      <c r="A8092" s="98" t="s">
        <v>126</v>
      </c>
      <c r="B8092" s="98">
        <f t="shared" si="690"/>
        <v>12</v>
      </c>
      <c r="C8092" s="98">
        <f t="shared" si="691"/>
        <v>0</v>
      </c>
      <c r="D8092" s="98">
        <f>D8090</f>
        <v>144</v>
      </c>
      <c r="E8092" s="98">
        <f t="shared" si="689"/>
        <v>110</v>
      </c>
      <c r="F8092" s="397">
        <f>F8090+(E8092-E8090)*(F8093-F8090)/(E8093-E8090)</f>
        <v>4.8016333333333332</v>
      </c>
      <c r="G8092" s="98">
        <v>15</v>
      </c>
      <c r="H8092" s="491">
        <f>H8090+(E8092-E8090)*(H8093-H8090)/(E8093-E8090)</f>
        <v>0.34692833333333334</v>
      </c>
      <c r="I8092" s="492">
        <f>I8090+(E8092-E8090)*(I8093-I8090)/(E8093-E8090)</f>
        <v>13.833333333333334</v>
      </c>
      <c r="J8092" s="397">
        <f>J8090+(E8092-E8090)*(J8093-J8090)/(E8093-E8090)</f>
        <v>0.5619333333333334</v>
      </c>
      <c r="K8092" s="469">
        <f t="shared" si="692"/>
        <v>13.840418530243998</v>
      </c>
      <c r="L8092" s="469">
        <f t="shared" si="693"/>
        <v>7.0851969106637824E-3</v>
      </c>
    </row>
    <row r="8093" spans="1:12">
      <c r="A8093" s="480" t="s">
        <v>126</v>
      </c>
      <c r="B8093" s="480">
        <f t="shared" si="690"/>
        <v>12</v>
      </c>
      <c r="C8093" s="480">
        <f t="shared" si="691"/>
        <v>0</v>
      </c>
      <c r="D8093" s="480">
        <f>D8090</f>
        <v>144</v>
      </c>
      <c r="E8093" s="480">
        <f t="shared" si="689"/>
        <v>111</v>
      </c>
      <c r="F8093" s="484">
        <v>4.8131000000000004</v>
      </c>
      <c r="G8093" s="480">
        <v>15</v>
      </c>
      <c r="H8093" s="482">
        <v>0.34585500000000002</v>
      </c>
      <c r="I8093" s="483">
        <v>13.9</v>
      </c>
      <c r="J8093" s="484">
        <v>0.79800000000000004</v>
      </c>
      <c r="K8093" s="469">
        <f t="shared" si="692"/>
        <v>13.916525711642162</v>
      </c>
      <c r="L8093" s="469">
        <f t="shared" si="693"/>
        <v>1.6525711642161767E-2</v>
      </c>
    </row>
    <row r="8094" spans="1:12">
      <c r="A8094" s="98" t="s">
        <v>126</v>
      </c>
      <c r="B8094" s="98">
        <f t="shared" si="690"/>
        <v>12</v>
      </c>
      <c r="C8094" s="98">
        <f t="shared" si="691"/>
        <v>0</v>
      </c>
      <c r="D8094" s="98">
        <f>D8093</f>
        <v>144</v>
      </c>
      <c r="E8094" s="98">
        <f t="shared" si="689"/>
        <v>112</v>
      </c>
      <c r="F8094" s="397">
        <f>F8093+(E8094-E8093)*(F8096-F8093)/(E8096-E8093)</f>
        <v>4.8244666666666669</v>
      </c>
      <c r="G8094" s="98">
        <v>15</v>
      </c>
      <c r="H8094" s="491">
        <f>H8093+(E8094-E8093)*(H8096-H8093)/(E8096-E8093)</f>
        <v>0.34476566666666669</v>
      </c>
      <c r="I8094" s="492">
        <f>I8093+(E8094-E8093)*(I8096-I8093)/(E8096-E8093)</f>
        <v>13.966666666666667</v>
      </c>
      <c r="J8094" s="397">
        <f>J8093+(E8094-E8093)*(J8096-J8093)/(E8096-E8093)</f>
        <v>0.55526666666666669</v>
      </c>
      <c r="K8094" s="469">
        <f t="shared" si="692"/>
        <v>13.993466093394836</v>
      </c>
      <c r="L8094" s="469">
        <f t="shared" si="693"/>
        <v>2.6799426728169706E-2</v>
      </c>
    </row>
    <row r="8095" spans="1:12">
      <c r="A8095" s="98" t="s">
        <v>126</v>
      </c>
      <c r="B8095" s="98">
        <f t="shared" si="690"/>
        <v>12</v>
      </c>
      <c r="C8095" s="98">
        <f t="shared" si="691"/>
        <v>0</v>
      </c>
      <c r="D8095" s="98">
        <f>D8093</f>
        <v>144</v>
      </c>
      <c r="E8095" s="98">
        <f t="shared" si="689"/>
        <v>113</v>
      </c>
      <c r="F8095" s="397">
        <f>F8093+(E8095-E8093)*(F8096-F8093)/(E8096-E8093)</f>
        <v>4.8358333333333334</v>
      </c>
      <c r="G8095" s="98">
        <v>15</v>
      </c>
      <c r="H8095" s="491">
        <f>H8093+(E8095-E8093)*(H8096-H8093)/(E8096-E8093)</f>
        <v>0.34367633333333331</v>
      </c>
      <c r="I8095" s="492">
        <f>I8093+(E8095-E8093)*(I8096-I8093)/(E8096-E8093)</f>
        <v>14.033333333333333</v>
      </c>
      <c r="J8095" s="397">
        <f>J8093+(E8095-E8093)*(J8096-J8093)/(E8096-E8093)</f>
        <v>0.31253333333333333</v>
      </c>
      <c r="K8095" s="469">
        <f t="shared" si="692"/>
        <v>14.070894223149883</v>
      </c>
      <c r="L8095" s="469">
        <f t="shared" si="693"/>
        <v>3.7560889816550258E-2</v>
      </c>
    </row>
    <row r="8096" spans="1:12">
      <c r="A8096" s="480" t="s">
        <v>126</v>
      </c>
      <c r="B8096" s="480">
        <f t="shared" si="690"/>
        <v>12</v>
      </c>
      <c r="C8096" s="480">
        <f t="shared" si="691"/>
        <v>0</v>
      </c>
      <c r="D8096" s="480">
        <f>D8093</f>
        <v>144</v>
      </c>
      <c r="E8096" s="480">
        <f t="shared" si="689"/>
        <v>114</v>
      </c>
      <c r="F8096" s="484">
        <v>4.8472</v>
      </c>
      <c r="G8096" s="480">
        <v>15</v>
      </c>
      <c r="H8096" s="482">
        <v>0.34258699999999997</v>
      </c>
      <c r="I8096" s="483">
        <v>14.1</v>
      </c>
      <c r="J8096" s="484">
        <v>6.9800000000000001E-2</v>
      </c>
      <c r="K8096" s="469">
        <f t="shared" si="692"/>
        <v>14.148814753624627</v>
      </c>
      <c r="L8096" s="469">
        <f t="shared" si="693"/>
        <v>4.8814753624627727E-2</v>
      </c>
    </row>
    <row r="8097" spans="1:12">
      <c r="A8097" s="98" t="s">
        <v>126</v>
      </c>
      <c r="B8097" s="98">
        <f t="shared" si="690"/>
        <v>12</v>
      </c>
      <c r="C8097" s="98">
        <f t="shared" si="691"/>
        <v>0</v>
      </c>
      <c r="D8097" s="98">
        <f>D8096</f>
        <v>144</v>
      </c>
      <c r="E8097" s="98">
        <f t="shared" si="689"/>
        <v>115</v>
      </c>
      <c r="F8097" s="397">
        <f>F8096+(E8097-E8096)*(F8099-F8096)/(E8099-E8096)</f>
        <v>4.8584666666666667</v>
      </c>
      <c r="G8097" s="98">
        <v>15</v>
      </c>
      <c r="H8097" s="491">
        <f>H8096+(E8097-E8096)*(H8099-H8096)/(E8099-E8096)</f>
        <v>0.34148033333333333</v>
      </c>
      <c r="I8097" s="492">
        <f>I8096+(E8097-E8096)*(I8099-I8096)/(E8099-E8096)</f>
        <v>14.2</v>
      </c>
      <c r="J8097" s="397">
        <f>J8096+(E8097-E8096)*(J8099-J8096)/(E8099-E8096)</f>
        <v>6.6500000000000004E-2</v>
      </c>
      <c r="K8097" s="469">
        <f t="shared" si="692"/>
        <v>14.22766171990383</v>
      </c>
      <c r="L8097" s="469">
        <f t="shared" si="693"/>
        <v>2.7661719903830928E-2</v>
      </c>
    </row>
    <row r="8098" spans="1:12">
      <c r="A8098" s="98" t="s">
        <v>126</v>
      </c>
      <c r="B8098" s="98">
        <f t="shared" si="690"/>
        <v>12</v>
      </c>
      <c r="C8098" s="98">
        <f t="shared" si="691"/>
        <v>0</v>
      </c>
      <c r="D8098" s="98">
        <f>D8096</f>
        <v>144</v>
      </c>
      <c r="E8098" s="98">
        <f t="shared" si="689"/>
        <v>116</v>
      </c>
      <c r="F8098" s="397">
        <f>F8096+(E8098-E8096)*(F8099-F8096)/(E8099-E8096)</f>
        <v>4.8697333333333335</v>
      </c>
      <c r="G8098" s="98">
        <v>15</v>
      </c>
      <c r="H8098" s="491">
        <f>H8096+(E8098-E8096)*(H8099-H8096)/(E8099-E8096)</f>
        <v>0.34037366666666663</v>
      </c>
      <c r="I8098" s="492">
        <f>I8096+(E8098-E8096)*(I8099-I8096)/(E8099-E8096)</f>
        <v>14.3</v>
      </c>
      <c r="J8098" s="397">
        <f>J8096+(E8098-E8096)*(J8099-J8096)/(E8099-E8096)</f>
        <v>6.3200000000000006E-2</v>
      </c>
      <c r="K8098" s="469">
        <f t="shared" si="692"/>
        <v>14.307021400989699</v>
      </c>
      <c r="L8098" s="469">
        <f t="shared" si="693"/>
        <v>7.0214009896982787E-3</v>
      </c>
    </row>
    <row r="8099" spans="1:12">
      <c r="A8099" s="480" t="s">
        <v>126</v>
      </c>
      <c r="B8099" s="480">
        <f t="shared" si="690"/>
        <v>12</v>
      </c>
      <c r="C8099" s="480">
        <f t="shared" si="691"/>
        <v>0</v>
      </c>
      <c r="D8099" s="480">
        <f>D8096</f>
        <v>144</v>
      </c>
      <c r="E8099" s="480">
        <f t="shared" si="689"/>
        <v>117</v>
      </c>
      <c r="F8099" s="484">
        <v>4.8810000000000002</v>
      </c>
      <c r="G8099" s="480">
        <v>15</v>
      </c>
      <c r="H8099" s="482">
        <v>0.33926699999999999</v>
      </c>
      <c r="I8099" s="483">
        <v>14.4</v>
      </c>
      <c r="J8099" s="484">
        <v>5.9900000000000002E-2</v>
      </c>
      <c r="K8099" s="469">
        <f t="shared" si="692"/>
        <v>14.38689881420828</v>
      </c>
      <c r="L8099" s="469">
        <f t="shared" si="693"/>
        <v>-1.3101185791720482E-2</v>
      </c>
    </row>
    <row r="8100" spans="1:12">
      <c r="A8100" s="98" t="s">
        <v>126</v>
      </c>
      <c r="B8100" s="98">
        <f t="shared" si="690"/>
        <v>12</v>
      </c>
      <c r="C8100" s="98">
        <f t="shared" si="691"/>
        <v>0</v>
      </c>
      <c r="D8100" s="98">
        <f>D8099</f>
        <v>144</v>
      </c>
      <c r="E8100" s="98">
        <f t="shared" si="689"/>
        <v>118</v>
      </c>
      <c r="F8100" s="397">
        <f>F8099+(E8100-E8099)*(F8102-F8099)/(E8102-E8099)</f>
        <v>4.8922333333333334</v>
      </c>
      <c r="G8100" s="98">
        <v>15</v>
      </c>
      <c r="H8100" s="491">
        <f>H8099+(E8100-E8099)*(H8102-H8099)/(E8102-E8099)</f>
        <v>0.33814233333333332</v>
      </c>
      <c r="I8100" s="492">
        <f>I8099+(E8100-E8099)*(I8102-I8099)/(E8102-E8099)</f>
        <v>14.466666666666667</v>
      </c>
      <c r="J8100" s="397">
        <f>J8099+(E8100-E8099)*(J8102-J8099)/(E8102-E8099)</f>
        <v>5.6566666666666668E-2</v>
      </c>
      <c r="K8100" s="469">
        <f t="shared" si="692"/>
        <v>14.467970588322276</v>
      </c>
      <c r="L8100" s="469">
        <f t="shared" si="693"/>
        <v>1.3039216556087752E-3</v>
      </c>
    </row>
    <row r="8101" spans="1:12">
      <c r="A8101" s="98" t="s">
        <v>126</v>
      </c>
      <c r="B8101" s="98">
        <f t="shared" si="690"/>
        <v>12</v>
      </c>
      <c r="C8101" s="98">
        <f t="shared" si="691"/>
        <v>0</v>
      </c>
      <c r="D8101" s="98">
        <f>D8099</f>
        <v>144</v>
      </c>
      <c r="E8101" s="98">
        <f t="shared" si="689"/>
        <v>119</v>
      </c>
      <c r="F8101" s="397">
        <f>F8099+(E8101-E8099)*(F8102-F8099)/(E8102-E8099)</f>
        <v>4.9034666666666666</v>
      </c>
      <c r="G8101" s="98">
        <v>15</v>
      </c>
      <c r="H8101" s="491">
        <f>H8099+(E8101-E8099)*(H8102-H8099)/(E8102-E8099)</f>
        <v>0.33701766666666666</v>
      </c>
      <c r="I8101" s="492">
        <f>I8099+(E8101-E8099)*(I8102-I8099)/(E8102-E8099)</f>
        <v>14.533333333333333</v>
      </c>
      <c r="J8101" s="397">
        <f>J8099+(E8101-E8099)*(J8102-J8099)/(E8102-E8099)</f>
        <v>5.3233333333333334E-2</v>
      </c>
      <c r="K8101" s="469">
        <f t="shared" si="692"/>
        <v>14.549583454082031</v>
      </c>
      <c r="L8101" s="469">
        <f t="shared" si="693"/>
        <v>1.6250120748697583E-2</v>
      </c>
    </row>
    <row r="8102" spans="1:12">
      <c r="A8102" s="480" t="s">
        <v>126</v>
      </c>
      <c r="B8102" s="480">
        <f t="shared" si="690"/>
        <v>12</v>
      </c>
      <c r="C8102" s="480">
        <f t="shared" si="691"/>
        <v>0</v>
      </c>
      <c r="D8102" s="480">
        <f>D8099</f>
        <v>144</v>
      </c>
      <c r="E8102" s="480">
        <f t="shared" si="689"/>
        <v>120</v>
      </c>
      <c r="F8102" s="484">
        <v>4.9146999999999998</v>
      </c>
      <c r="G8102" s="480">
        <v>15</v>
      </c>
      <c r="H8102" s="482">
        <v>0.335893</v>
      </c>
      <c r="I8102" s="483">
        <v>14.6</v>
      </c>
      <c r="J8102" s="484">
        <v>4.99E-2</v>
      </c>
      <c r="K8102" s="469">
        <f t="shared" si="692"/>
        <v>14.631742846680341</v>
      </c>
      <c r="L8102" s="469">
        <f t="shared" si="693"/>
        <v>3.174284668034133E-2</v>
      </c>
    </row>
    <row r="8103" spans="1:12">
      <c r="A8103" s="98" t="s">
        <v>126</v>
      </c>
      <c r="B8103" s="98">
        <f t="shared" si="690"/>
        <v>12</v>
      </c>
      <c r="C8103" s="98">
        <f t="shared" si="691"/>
        <v>0</v>
      </c>
      <c r="D8103" s="98">
        <f>D8102</f>
        <v>144</v>
      </c>
      <c r="E8103" s="98">
        <f t="shared" si="689"/>
        <v>121</v>
      </c>
      <c r="F8103" s="397">
        <f>F8102+(E8103-E8102)*(F8105-F8102)/(E8105-E8102)</f>
        <v>4.9258333333333333</v>
      </c>
      <c r="G8103" s="98">
        <v>15</v>
      </c>
      <c r="H8103" s="491">
        <f>H8102+(E8103-E8102)*(H8105-H8102)/(E8105-E8102)</f>
        <v>0.33474966666666667</v>
      </c>
      <c r="I8103" s="492">
        <f>I8102+(E8103-E8102)*(I8105-I8102)/(E8105-E8102)</f>
        <v>14.7</v>
      </c>
      <c r="J8103" s="397">
        <f>J8102+(E8103-E8102)*(J8105-J8102)/(E8105-E8102)</f>
        <v>4.6566666666666666E-2</v>
      </c>
      <c r="K8103" s="469">
        <f t="shared" si="692"/>
        <v>14.714976066692623</v>
      </c>
      <c r="L8103" s="469">
        <f t="shared" si="693"/>
        <v>1.4976066692623746E-2</v>
      </c>
    </row>
    <row r="8104" spans="1:12">
      <c r="A8104" s="98" t="s">
        <v>126</v>
      </c>
      <c r="B8104" s="98">
        <f t="shared" si="690"/>
        <v>12</v>
      </c>
      <c r="C8104" s="98">
        <f t="shared" si="691"/>
        <v>0</v>
      </c>
      <c r="D8104" s="98">
        <f>D8102</f>
        <v>144</v>
      </c>
      <c r="E8104" s="98">
        <f t="shared" si="689"/>
        <v>122</v>
      </c>
      <c r="F8104" s="397">
        <f>F8102+(E8104-E8102)*(F8105-F8102)/(E8105-E8102)</f>
        <v>4.9369666666666667</v>
      </c>
      <c r="G8104" s="98">
        <v>15</v>
      </c>
      <c r="H8104" s="491">
        <f>H8102+(E8104-E8102)*(H8105-H8102)/(E8105-E8102)</f>
        <v>0.33360633333333334</v>
      </c>
      <c r="I8104" s="492">
        <f>I8102+(E8104-E8102)*(I8105-I8102)/(E8105-E8102)</f>
        <v>14.8</v>
      </c>
      <c r="J8104" s="397">
        <f>J8102+(E8104-E8102)*(J8105-J8102)/(E8105-E8102)</f>
        <v>4.3233333333333332E-2</v>
      </c>
      <c r="K8104" s="469">
        <f t="shared" si="692"/>
        <v>14.798779799344336</v>
      </c>
      <c r="L8104" s="469">
        <f t="shared" si="693"/>
        <v>-1.2202006556645273E-3</v>
      </c>
    </row>
    <row r="8105" spans="1:12">
      <c r="A8105" s="480" t="s">
        <v>126</v>
      </c>
      <c r="B8105" s="480">
        <f t="shared" si="690"/>
        <v>12</v>
      </c>
      <c r="C8105" s="480">
        <f t="shared" si="691"/>
        <v>0</v>
      </c>
      <c r="D8105" s="480">
        <f>D8102</f>
        <v>144</v>
      </c>
      <c r="E8105" s="480">
        <f t="shared" si="689"/>
        <v>123</v>
      </c>
      <c r="F8105" s="484">
        <v>4.9481000000000002</v>
      </c>
      <c r="G8105" s="480">
        <v>15</v>
      </c>
      <c r="H8105" s="482">
        <v>0.33246300000000001</v>
      </c>
      <c r="I8105" s="483">
        <v>14.9</v>
      </c>
      <c r="J8105" s="484">
        <v>3.9899999999999998E-2</v>
      </c>
      <c r="K8105" s="469">
        <f t="shared" si="692"/>
        <v>14.883159930578742</v>
      </c>
      <c r="L8105" s="469">
        <f t="shared" si="693"/>
        <v>-1.6840069421258264E-2</v>
      </c>
    </row>
    <row r="8106" spans="1:12">
      <c r="A8106" s="98" t="s">
        <v>126</v>
      </c>
      <c r="B8106" s="98">
        <f t="shared" si="690"/>
        <v>12</v>
      </c>
      <c r="C8106" s="98">
        <f t="shared" si="691"/>
        <v>0</v>
      </c>
      <c r="D8106" s="98">
        <f>D8105</f>
        <v>144</v>
      </c>
      <c r="E8106" s="98">
        <f t="shared" si="689"/>
        <v>124</v>
      </c>
      <c r="F8106" s="397">
        <f>F8105+(E8106-E8105)*(F8108-F8105)/(E8108-E8105)</f>
        <v>4.9591666666666665</v>
      </c>
      <c r="G8106" s="98">
        <v>15</v>
      </c>
      <c r="H8106" s="491">
        <f>H8105+(E8106-E8105)*(H8108-H8105)/(E8108-E8105)</f>
        <v>0.33130033333333336</v>
      </c>
      <c r="I8106" s="492">
        <f>I8105+(E8106-E8105)*(I8108-I8105)/(E8108-E8105)</f>
        <v>14.966666666666667</v>
      </c>
      <c r="J8106" s="397">
        <f>J8105+(E8106-E8105)*(J8108-J8105)/(E8108-E8105)</f>
        <v>3.6566666666666664E-2</v>
      </c>
      <c r="K8106" s="469">
        <f t="shared" si="692"/>
        <v>14.968794678745668</v>
      </c>
      <c r="L8106" s="469">
        <f t="shared" si="693"/>
        <v>2.1280120790017065E-3</v>
      </c>
    </row>
    <row r="8107" spans="1:12">
      <c r="A8107" s="98" t="s">
        <v>126</v>
      </c>
      <c r="B8107" s="98">
        <f t="shared" si="690"/>
        <v>12</v>
      </c>
      <c r="C8107" s="98">
        <f t="shared" si="691"/>
        <v>0</v>
      </c>
      <c r="D8107" s="98">
        <f>D8105</f>
        <v>144</v>
      </c>
      <c r="E8107" s="98">
        <f t="shared" si="689"/>
        <v>125</v>
      </c>
      <c r="F8107" s="397">
        <f>F8105+(E8107-E8105)*(F8108-F8105)/(E8108-E8105)</f>
        <v>4.9702333333333337</v>
      </c>
      <c r="G8107" s="98">
        <v>15</v>
      </c>
      <c r="H8107" s="491">
        <f>H8105+(E8107-E8105)*(H8108-H8105)/(E8108-E8105)</f>
        <v>0.33013766666666666</v>
      </c>
      <c r="I8107" s="492">
        <f>I8105+(E8107-E8105)*(I8108-I8105)/(E8108-E8105)</f>
        <v>15.033333333333333</v>
      </c>
      <c r="J8107" s="397">
        <f>J8105+(E8107-E8105)*(J8108-J8105)/(E8108-E8105)</f>
        <v>3.323333333333333E-2</v>
      </c>
      <c r="K8107" s="469">
        <f t="shared" si="692"/>
        <v>15.055032597512353</v>
      </c>
      <c r="L8107" s="469">
        <f t="shared" si="693"/>
        <v>2.1699264179019906E-2</v>
      </c>
    </row>
    <row r="8108" spans="1:12">
      <c r="A8108" s="480" t="s">
        <v>126</v>
      </c>
      <c r="B8108" s="480">
        <f t="shared" si="690"/>
        <v>12</v>
      </c>
      <c r="C8108" s="480">
        <f t="shared" si="691"/>
        <v>0</v>
      </c>
      <c r="D8108" s="480">
        <f>D8105</f>
        <v>144</v>
      </c>
      <c r="E8108" s="480">
        <f t="shared" si="689"/>
        <v>126</v>
      </c>
      <c r="F8108" s="484">
        <v>4.9813000000000001</v>
      </c>
      <c r="G8108" s="480">
        <v>15</v>
      </c>
      <c r="H8108" s="482">
        <v>0.32897500000000002</v>
      </c>
      <c r="I8108" s="483">
        <v>15.1</v>
      </c>
      <c r="J8108" s="484">
        <v>2.9899999999999999E-2</v>
      </c>
      <c r="K8108" s="469">
        <f t="shared" si="692"/>
        <v>15.141880082073106</v>
      </c>
      <c r="L8108" s="469">
        <f t="shared" si="693"/>
        <v>4.188008207310645E-2</v>
      </c>
    </row>
    <row r="8109" spans="1:12">
      <c r="A8109" s="98" t="s">
        <v>126</v>
      </c>
      <c r="B8109" s="98">
        <f t="shared" si="690"/>
        <v>12</v>
      </c>
      <c r="C8109" s="98">
        <f t="shared" si="691"/>
        <v>0</v>
      </c>
      <c r="D8109" s="98">
        <f>D8108</f>
        <v>144</v>
      </c>
      <c r="E8109" s="98">
        <f t="shared" si="689"/>
        <v>127</v>
      </c>
      <c r="F8109" s="397">
        <f>F8108+(E8109-E8108)*(F8111-F8108)/(E8111-E8108)</f>
        <v>4.9922666666666666</v>
      </c>
      <c r="G8109" s="98">
        <v>15</v>
      </c>
      <c r="H8109" s="491">
        <f>H8108+(E8109-E8108)*(H8111-H8108)/(E8111-E8108)</f>
        <v>0.3277916666666667</v>
      </c>
      <c r="I8109" s="492">
        <f>I8108+(E8109-E8108)*(I8111-I8108)/(E8111-E8108)</f>
        <v>15.2</v>
      </c>
      <c r="J8109" s="397">
        <f>J8108+(E8109-E8108)*(J8111-J8108)/(E8111-E8108)</f>
        <v>2.6599999999999999E-2</v>
      </c>
      <c r="K8109" s="469">
        <f t="shared" si="692"/>
        <v>15.22999872886742</v>
      </c>
      <c r="L8109" s="469">
        <f t="shared" si="693"/>
        <v>2.999872886742061E-2</v>
      </c>
    </row>
    <row r="8110" spans="1:12">
      <c r="A8110" s="98" t="s">
        <v>126</v>
      </c>
      <c r="B8110" s="98">
        <f t="shared" si="690"/>
        <v>12</v>
      </c>
      <c r="C8110" s="98">
        <f t="shared" si="691"/>
        <v>0</v>
      </c>
      <c r="D8110" s="98">
        <f>D8108</f>
        <v>144</v>
      </c>
      <c r="E8110" s="98">
        <f t="shared" si="689"/>
        <v>128</v>
      </c>
      <c r="F8110" s="397">
        <f>F8108+(E8110-E8108)*(F8111-F8108)/(E8111-E8108)</f>
        <v>5.0032333333333332</v>
      </c>
      <c r="G8110" s="98">
        <v>15</v>
      </c>
      <c r="H8110" s="491">
        <f>H8108+(E8110-E8108)*(H8111-H8108)/(E8111-E8108)</f>
        <v>0.32660833333333333</v>
      </c>
      <c r="I8110" s="492">
        <f>I8108+(E8110-E8108)*(I8111-I8108)/(E8111-E8108)</f>
        <v>15.3</v>
      </c>
      <c r="J8110" s="397">
        <f>J8108+(E8110-E8108)*(J8111-J8108)/(E8111-E8108)</f>
        <v>2.3300000000000001E-2</v>
      </c>
      <c r="K8110" s="469">
        <f t="shared" si="692"/>
        <v>15.318755900288316</v>
      </c>
      <c r="L8110" s="469">
        <f t="shared" si="693"/>
        <v>1.875590028831553E-2</v>
      </c>
    </row>
    <row r="8111" spans="1:12">
      <c r="A8111" s="480" t="s">
        <v>126</v>
      </c>
      <c r="B8111" s="480">
        <f t="shared" si="690"/>
        <v>12</v>
      </c>
      <c r="C8111" s="480">
        <f t="shared" si="691"/>
        <v>0</v>
      </c>
      <c r="D8111" s="480">
        <f>D8108</f>
        <v>144</v>
      </c>
      <c r="E8111" s="480">
        <f t="shared" si="689"/>
        <v>129</v>
      </c>
      <c r="F8111" s="484">
        <v>5.0141999999999998</v>
      </c>
      <c r="G8111" s="480">
        <v>15</v>
      </c>
      <c r="H8111" s="482">
        <v>0.32542500000000002</v>
      </c>
      <c r="I8111" s="483">
        <v>15.4</v>
      </c>
      <c r="J8111" s="484">
        <v>0.02</v>
      </c>
      <c r="K8111" s="469">
        <f t="shared" si="692"/>
        <v>15.408158561880615</v>
      </c>
      <c r="L8111" s="469">
        <f t="shared" si="693"/>
        <v>8.1585618806148119E-3</v>
      </c>
    </row>
    <row r="8112" spans="1:12">
      <c r="A8112" s="98" t="s">
        <v>126</v>
      </c>
      <c r="B8112" s="98">
        <f t="shared" si="690"/>
        <v>12</v>
      </c>
      <c r="C8112" s="98">
        <f t="shared" si="691"/>
        <v>0</v>
      </c>
      <c r="D8112" s="98">
        <f>D8111</f>
        <v>144</v>
      </c>
      <c r="E8112" s="98">
        <f t="shared" si="689"/>
        <v>130</v>
      </c>
      <c r="F8112" s="397">
        <f>F8111+(E8112-E8111)*(F8114-F8111)/(E8114-E8111)</f>
        <v>5.0251333333333328</v>
      </c>
      <c r="G8112" s="98">
        <v>15</v>
      </c>
      <c r="H8112" s="491">
        <f>H8111+(E8112-E8111)*(H8114-H8111)/(E8114-E8111)</f>
        <v>0.32422000000000001</v>
      </c>
      <c r="I8112" s="492">
        <f>I8111+(E8112-E8111)*(I8114-I8111)/(E8114-E8111)</f>
        <v>15.5</v>
      </c>
      <c r="J8112" s="397">
        <f>J8111+(E8112-E8111)*(J8114-J8111)/(E8114-E8111)</f>
        <v>1.6666666666666666E-2</v>
      </c>
      <c r="K8112" s="469">
        <f t="shared" si="692"/>
        <v>15.499146669956612</v>
      </c>
      <c r="L8112" s="469">
        <f t="shared" si="693"/>
        <v>-8.5333004338750129E-4</v>
      </c>
    </row>
    <row r="8113" spans="1:12">
      <c r="A8113" s="98" t="s">
        <v>126</v>
      </c>
      <c r="B8113" s="98">
        <f t="shared" si="690"/>
        <v>12</v>
      </c>
      <c r="C8113" s="98">
        <f t="shared" si="691"/>
        <v>0</v>
      </c>
      <c r="D8113" s="98">
        <f>D8111</f>
        <v>144</v>
      </c>
      <c r="E8113" s="98">
        <f t="shared" si="689"/>
        <v>131</v>
      </c>
      <c r="F8113" s="397">
        <f>F8111+(E8113-E8111)*(F8114-F8111)/(E8114-E8111)</f>
        <v>5.0360666666666667</v>
      </c>
      <c r="G8113" s="98">
        <v>15</v>
      </c>
      <c r="H8113" s="491">
        <f>H8111+(E8113-E8111)*(H8114-H8111)/(E8114-E8111)</f>
        <v>0.323015</v>
      </c>
      <c r="I8113" s="492">
        <f>I8111+(E8113-E8111)*(I8114-I8111)/(E8114-E8111)</f>
        <v>15.6</v>
      </c>
      <c r="J8113" s="397">
        <f>J8111+(E8113-E8111)*(J8114-J8111)/(E8114-E8111)</f>
        <v>1.3333333333333332E-2</v>
      </c>
      <c r="K8113" s="469">
        <f t="shared" si="692"/>
        <v>15.590813636105651</v>
      </c>
      <c r="L8113" s="469">
        <f t="shared" si="693"/>
        <v>-9.1863638943490145E-3</v>
      </c>
    </row>
    <row r="8114" spans="1:12">
      <c r="A8114" s="480" t="s">
        <v>126</v>
      </c>
      <c r="B8114" s="480">
        <f t="shared" si="690"/>
        <v>12</v>
      </c>
      <c r="C8114" s="480">
        <f t="shared" si="691"/>
        <v>0</v>
      </c>
      <c r="D8114" s="480">
        <f>D8111</f>
        <v>144</v>
      </c>
      <c r="E8114" s="480">
        <f t="shared" si="689"/>
        <v>132</v>
      </c>
      <c r="F8114" s="484">
        <v>5.0469999999999997</v>
      </c>
      <c r="G8114" s="480">
        <v>15</v>
      </c>
      <c r="H8114" s="482">
        <v>0.32180999999999998</v>
      </c>
      <c r="I8114" s="483">
        <v>15.7</v>
      </c>
      <c r="J8114" s="484">
        <v>0.01</v>
      </c>
      <c r="K8114" s="469">
        <f t="shared" si="692"/>
        <v>15.683167086168858</v>
      </c>
      <c r="L8114" s="469">
        <f t="shared" si="693"/>
        <v>-1.6832913831141383E-2</v>
      </c>
    </row>
    <row r="8115" spans="1:12">
      <c r="A8115" s="98" t="s">
        <v>126</v>
      </c>
      <c r="B8115" s="98">
        <f t="shared" si="690"/>
        <v>12</v>
      </c>
      <c r="C8115" s="98">
        <f t="shared" si="691"/>
        <v>0</v>
      </c>
      <c r="D8115" s="98">
        <f>D8114</f>
        <v>144</v>
      </c>
      <c r="E8115" s="98">
        <f t="shared" si="689"/>
        <v>133</v>
      </c>
      <c r="F8115" s="397">
        <f>F8114+(E8115-E8114)*(F8117-F8114)/(E8117-E8114)</f>
        <v>5.057833333333333</v>
      </c>
      <c r="G8115" s="98">
        <v>15</v>
      </c>
      <c r="H8115" s="491">
        <f>H8114+(E8115-E8114)*(H8117-H8114)/(E8117-E8114)</f>
        <v>0.32058300000000001</v>
      </c>
      <c r="I8115" s="492">
        <f>I8114+(E8115-E8114)*(I8117-I8114)/(E8117-E8114)</f>
        <v>15.799999999999999</v>
      </c>
      <c r="J8115" s="397">
        <f>J8114+(E8115-E8114)*(J8117-J8114)/(E8117-E8114)</f>
        <v>6.6666666666666662E-3</v>
      </c>
      <c r="K8115" s="469">
        <f t="shared" si="692"/>
        <v>15.776985471261211</v>
      </c>
      <c r="L8115" s="469">
        <f t="shared" si="693"/>
        <v>-2.3014528738787732E-2</v>
      </c>
    </row>
    <row r="8116" spans="1:12">
      <c r="A8116" s="98" t="s">
        <v>126</v>
      </c>
      <c r="B8116" s="98">
        <f t="shared" si="690"/>
        <v>12</v>
      </c>
      <c r="C8116" s="98">
        <f t="shared" si="691"/>
        <v>0</v>
      </c>
      <c r="D8116" s="98">
        <f>D8114</f>
        <v>144</v>
      </c>
      <c r="E8116" s="98">
        <f t="shared" si="689"/>
        <v>134</v>
      </c>
      <c r="F8116" s="397">
        <f>F8114+(E8116-E8114)*(F8117-F8114)/(E8117-E8114)</f>
        <v>5.0686666666666671</v>
      </c>
      <c r="G8116" s="98">
        <v>15</v>
      </c>
      <c r="H8116" s="491">
        <f>H8114+(E8116-E8114)*(H8117-H8114)/(E8117-E8114)</f>
        <v>0.31935599999999997</v>
      </c>
      <c r="I8116" s="492">
        <f>I8114+(E8116-E8114)*(I8117-I8114)/(E8117-E8114)</f>
        <v>15.9</v>
      </c>
      <c r="J8116" s="397">
        <f>J8114+(E8116-E8114)*(J8117-J8114)/(E8117-E8114)</f>
        <v>3.3333333333333331E-3</v>
      </c>
      <c r="K8116" s="469">
        <f t="shared" si="692"/>
        <v>15.871524776946941</v>
      </c>
      <c r="L8116" s="469">
        <f t="shared" si="693"/>
        <v>-2.847522305305894E-2</v>
      </c>
    </row>
    <row r="8117" spans="1:12">
      <c r="A8117" s="480" t="s">
        <v>126</v>
      </c>
      <c r="B8117" s="480">
        <f t="shared" si="690"/>
        <v>12</v>
      </c>
      <c r="C8117" s="480">
        <f t="shared" si="691"/>
        <v>0</v>
      </c>
      <c r="D8117" s="480">
        <f>D8114</f>
        <v>144</v>
      </c>
      <c r="E8117" s="480">
        <f t="shared" si="689"/>
        <v>135</v>
      </c>
      <c r="F8117" s="484">
        <v>5.0795000000000003</v>
      </c>
      <c r="G8117" s="480">
        <v>15</v>
      </c>
      <c r="H8117" s="482">
        <v>0.318129</v>
      </c>
      <c r="I8117" s="483">
        <v>16</v>
      </c>
      <c r="J8117" s="484">
        <v>0</v>
      </c>
      <c r="K8117" s="469">
        <f t="shared" si="692"/>
        <v>15.966793344838102</v>
      </c>
      <c r="L8117" s="469">
        <f t="shared" si="693"/>
        <v>-3.3206655161897913E-2</v>
      </c>
    </row>
    <row r="8118" spans="1:12">
      <c r="A8118" s="98" t="s">
        <v>126</v>
      </c>
      <c r="B8118" s="98">
        <f t="shared" si="690"/>
        <v>12</v>
      </c>
      <c r="C8118" s="98">
        <f t="shared" si="691"/>
        <v>0</v>
      </c>
      <c r="D8118" s="98">
        <f>D8117</f>
        <v>144</v>
      </c>
      <c r="E8118" s="98">
        <f t="shared" si="689"/>
        <v>136</v>
      </c>
      <c r="F8118" s="397">
        <f>F8117+(E8118-E8117)*(F8120-F8117)/(E8120-E8117)</f>
        <v>5.0902666666666665</v>
      </c>
      <c r="G8118" s="98">
        <v>15</v>
      </c>
      <c r="H8118" s="491">
        <f>H8117+(E8118-E8117)*(H8120-H8117)/(E8120-E8117)</f>
        <v>0.31687866666666664</v>
      </c>
      <c r="I8118" s="492">
        <f>I8117+(E8118-E8117)*(I8120-I8117)/(E8120-E8117)</f>
        <v>16.100000000000001</v>
      </c>
      <c r="J8118" s="493">
        <f>J8117+(E8118-E8117)*(J8120-J8117)/(E8120-E8117)</f>
        <v>0</v>
      </c>
      <c r="K8118" s="469">
        <f t="shared" si="692"/>
        <v>16.063772043137437</v>
      </c>
      <c r="L8118" s="469">
        <f t="shared" si="693"/>
        <v>-3.6227956862564525E-2</v>
      </c>
    </row>
    <row r="8119" spans="1:12">
      <c r="A8119" s="98" t="s">
        <v>126</v>
      </c>
      <c r="B8119" s="98">
        <f t="shared" si="690"/>
        <v>12</v>
      </c>
      <c r="C8119" s="98">
        <f t="shared" si="691"/>
        <v>0</v>
      </c>
      <c r="D8119" s="98">
        <f>D8117</f>
        <v>144</v>
      </c>
      <c r="E8119" s="98">
        <f t="shared" si="689"/>
        <v>137</v>
      </c>
      <c r="F8119" s="397">
        <f>F8117+(E8119-E8117)*(F8120-F8117)/(E8120-E8117)</f>
        <v>5.1010333333333335</v>
      </c>
      <c r="G8119" s="98">
        <v>15</v>
      </c>
      <c r="H8119" s="491">
        <f>H8117+(E8119-E8117)*(H8120-H8117)/(E8120-E8117)</f>
        <v>0.31562833333333334</v>
      </c>
      <c r="I8119" s="492">
        <f>I8117+(E8119-E8117)*(I8120-I8117)/(E8120-E8117)</f>
        <v>16.2</v>
      </c>
      <c r="J8119" s="493">
        <f>J8117+(E8119-E8117)*(J8120-J8117)/(E8120-E8117)</f>
        <v>0</v>
      </c>
      <c r="K8119" s="469">
        <f t="shared" si="692"/>
        <v>16.161519086267077</v>
      </c>
      <c r="L8119" s="469">
        <f t="shared" si="693"/>
        <v>-3.8480913732922062E-2</v>
      </c>
    </row>
    <row r="8120" spans="1:12">
      <c r="A8120" s="480" t="s">
        <v>126</v>
      </c>
      <c r="B8120" s="480">
        <f t="shared" si="690"/>
        <v>12</v>
      </c>
      <c r="C8120" s="480">
        <f t="shared" si="691"/>
        <v>0</v>
      </c>
      <c r="D8120" s="480">
        <f>D8117</f>
        <v>144</v>
      </c>
      <c r="E8120" s="480">
        <f t="shared" si="689"/>
        <v>138</v>
      </c>
      <c r="F8120" s="484">
        <v>5.1117999999999997</v>
      </c>
      <c r="G8120" s="480">
        <v>15</v>
      </c>
      <c r="H8120" s="482">
        <v>0.31437799999999999</v>
      </c>
      <c r="I8120" s="483">
        <v>16.3</v>
      </c>
      <c r="J8120" s="493">
        <v>0</v>
      </c>
      <c r="K8120" s="469">
        <f t="shared" si="692"/>
        <v>16.260043641730654</v>
      </c>
      <c r="L8120" s="469">
        <f t="shared" si="693"/>
        <v>-3.9956358269346737E-2</v>
      </c>
    </row>
    <row r="8121" spans="1:12">
      <c r="A8121" s="98" t="s">
        <v>126</v>
      </c>
      <c r="B8121" s="98">
        <f t="shared" si="690"/>
        <v>12</v>
      </c>
      <c r="C8121" s="98">
        <f t="shared" si="691"/>
        <v>0</v>
      </c>
      <c r="D8121" s="98">
        <f>D8120</f>
        <v>144</v>
      </c>
      <c r="E8121" s="98">
        <f t="shared" si="689"/>
        <v>139</v>
      </c>
      <c r="F8121" s="397">
        <f>F8120+(E8121-E8120)*(F8123-F8120)/(E8123-E8120)</f>
        <v>5.1224999999999996</v>
      </c>
      <c r="G8121" s="98">
        <v>15</v>
      </c>
      <c r="H8121" s="491">
        <f>H8120+(E8121-E8120)*(H8123-H8120)/(E8123-E8120)</f>
        <v>0.31310300000000002</v>
      </c>
      <c r="I8121" s="492">
        <f>I8120+(E8121-E8120)*(I8123-I8120)/(E8123-E8120)</f>
        <v>16.400000000000002</v>
      </c>
      <c r="J8121" s="493">
        <f>J8120+(E8121-E8120)*(J8123-J8120)/(E8123-E8120)</f>
        <v>0</v>
      </c>
      <c r="K8121" s="469">
        <f t="shared" si="692"/>
        <v>16.360430912511216</v>
      </c>
      <c r="L8121" s="469">
        <f t="shared" si="693"/>
        <v>-3.9569087488786181E-2</v>
      </c>
    </row>
    <row r="8122" spans="1:12">
      <c r="A8122" s="98" t="s">
        <v>126</v>
      </c>
      <c r="B8122" s="98">
        <f t="shared" si="690"/>
        <v>12</v>
      </c>
      <c r="C8122" s="98">
        <f t="shared" si="691"/>
        <v>0</v>
      </c>
      <c r="D8122" s="98">
        <f>D8120</f>
        <v>144</v>
      </c>
      <c r="E8122" s="98">
        <f t="shared" si="689"/>
        <v>140</v>
      </c>
      <c r="F8122" s="397">
        <f>F8120+(E8122-E8120)*(F8123-F8120)/(E8123-E8120)</f>
        <v>5.1332000000000004</v>
      </c>
      <c r="G8122" s="98">
        <v>15</v>
      </c>
      <c r="H8122" s="491">
        <f>H8120+(E8122-E8120)*(H8123-H8120)/(E8123-E8120)</f>
        <v>0.31182799999999999</v>
      </c>
      <c r="I8122" s="492">
        <f>I8120+(E8122-E8120)*(I8123-I8120)/(E8123-E8120)</f>
        <v>16.5</v>
      </c>
      <c r="J8122" s="493">
        <f>J8120+(E8122-E8120)*(J8123-J8120)/(E8123-E8120)</f>
        <v>0</v>
      </c>
      <c r="K8122" s="469">
        <f t="shared" si="692"/>
        <v>16.461639108739433</v>
      </c>
      <c r="L8122" s="469">
        <f t="shared" si="693"/>
        <v>-3.8360891260566632E-2</v>
      </c>
    </row>
    <row r="8123" spans="1:12">
      <c r="A8123" s="480" t="s">
        <v>126</v>
      </c>
      <c r="B8123" s="480">
        <f t="shared" si="690"/>
        <v>12</v>
      </c>
      <c r="C8123" s="480">
        <f t="shared" si="691"/>
        <v>0</v>
      </c>
      <c r="D8123" s="480">
        <f>D8120</f>
        <v>144</v>
      </c>
      <c r="E8123" s="480">
        <f t="shared" si="689"/>
        <v>141</v>
      </c>
      <c r="F8123" s="484">
        <v>5.1439000000000004</v>
      </c>
      <c r="G8123" s="480">
        <v>15</v>
      </c>
      <c r="H8123" s="482">
        <v>0.31055300000000002</v>
      </c>
      <c r="I8123" s="483">
        <v>16.600000000000001</v>
      </c>
      <c r="J8123" s="493">
        <v>0</v>
      </c>
      <c r="K8123" s="469">
        <f t="shared" si="692"/>
        <v>16.563678341539124</v>
      </c>
      <c r="L8123" s="469">
        <f t="shared" si="693"/>
        <v>-3.632165846087787E-2</v>
      </c>
    </row>
    <row r="8124" spans="1:12">
      <c r="A8124" s="98" t="s">
        <v>126</v>
      </c>
      <c r="B8124" s="98">
        <f t="shared" si="690"/>
        <v>12</v>
      </c>
      <c r="C8124" s="98">
        <f t="shared" si="691"/>
        <v>0</v>
      </c>
      <c r="D8124" s="98">
        <f>D8123</f>
        <v>144</v>
      </c>
      <c r="E8124" s="98">
        <f>E8123+1</f>
        <v>142</v>
      </c>
      <c r="F8124" s="397">
        <f>F8123+(E8124-E8123)*(F8126-F8123)/(E8126-E8123)</f>
        <v>5.1545666666666667</v>
      </c>
      <c r="G8124" s="98">
        <v>15</v>
      </c>
      <c r="H8124" s="491">
        <f>H8123+(E8124-E8123)*(H8126-H8123)/(E8126-E8123)</f>
        <v>0.30925266666666668</v>
      </c>
      <c r="I8124" s="492">
        <f>I8123+(E8124-E8123)*(I8126-I8123)/(E8126-E8123)</f>
        <v>16.7</v>
      </c>
      <c r="J8124" s="493">
        <f>J8123+(E8124-E8123)*(J8126-J8123)/(E8126-E8123)</f>
        <v>0</v>
      </c>
      <c r="K8124" s="469">
        <f t="shared" si="692"/>
        <v>16.667816391774579</v>
      </c>
      <c r="L8124" s="469">
        <f t="shared" si="693"/>
        <v>-3.2183608225420102E-2</v>
      </c>
    </row>
    <row r="8125" spans="1:12">
      <c r="A8125" s="98" t="s">
        <v>126</v>
      </c>
      <c r="B8125" s="98">
        <f t="shared" ref="B8125:B8188" si="694">INT(D8125/12)</f>
        <v>12</v>
      </c>
      <c r="C8125" s="98">
        <f t="shared" ref="C8125:C8188" si="695">D8125-B8125*12</f>
        <v>0</v>
      </c>
      <c r="D8125" s="98">
        <f>D8123</f>
        <v>144</v>
      </c>
      <c r="E8125" s="98">
        <f>E8124+1</f>
        <v>143</v>
      </c>
      <c r="F8125" s="397">
        <f>F8123+(E8125-E8123)*(F8126-F8123)/(E8126-E8123)</f>
        <v>5.165233333333334</v>
      </c>
      <c r="G8125" s="98">
        <v>15</v>
      </c>
      <c r="H8125" s="491">
        <f>H8123+(E8125-E8123)*(H8126-H8123)/(E8126-E8123)</f>
        <v>0.30795233333333333</v>
      </c>
      <c r="I8125" s="492">
        <f>I8123+(E8125-E8123)*(I8126-I8123)/(E8126-E8123)</f>
        <v>16.8</v>
      </c>
      <c r="J8125" s="493">
        <f>J8123+(E8125-E8123)*(J8126-J8123)/(E8126-E8123)</f>
        <v>0</v>
      </c>
      <c r="K8125" s="469">
        <f t="shared" si="692"/>
        <v>16.772833890959319</v>
      </c>
      <c r="L8125" s="469">
        <f t="shared" si="693"/>
        <v>-2.7166109040681619E-2</v>
      </c>
    </row>
    <row r="8126" spans="1:12">
      <c r="A8126" s="480" t="s">
        <v>126</v>
      </c>
      <c r="B8126" s="480">
        <f t="shared" si="694"/>
        <v>12</v>
      </c>
      <c r="C8126" s="480">
        <f t="shared" si="695"/>
        <v>0</v>
      </c>
      <c r="D8126" s="480">
        <f>D8123</f>
        <v>144</v>
      </c>
      <c r="E8126" s="480">
        <f>E8125+1</f>
        <v>144</v>
      </c>
      <c r="F8126" s="484">
        <v>5.1759000000000004</v>
      </c>
      <c r="G8126" s="480">
        <v>15</v>
      </c>
      <c r="H8126" s="482">
        <v>0.30665199999999998</v>
      </c>
      <c r="I8126" s="483">
        <v>16.899999999999999</v>
      </c>
      <c r="J8126" s="493">
        <v>0</v>
      </c>
      <c r="K8126" s="469">
        <f t="shared" si="692"/>
        <v>16.878742026792587</v>
      </c>
      <c r="L8126" s="469">
        <f t="shared" si="693"/>
        <v>-2.1257973207411851E-2</v>
      </c>
    </row>
    <row r="8127" spans="1:12">
      <c r="A8127" s="480" t="s">
        <v>126</v>
      </c>
      <c r="B8127" s="480">
        <f t="shared" si="694"/>
        <v>12</v>
      </c>
      <c r="C8127" s="480">
        <f t="shared" si="695"/>
        <v>6</v>
      </c>
      <c r="D8127" s="480">
        <v>150</v>
      </c>
      <c r="E8127" s="480">
        <v>12</v>
      </c>
      <c r="F8127" s="484">
        <v>3.5062000000000002</v>
      </c>
      <c r="G8127" s="480">
        <v>15</v>
      </c>
      <c r="H8127" s="482">
        <v>0.42305500000000001</v>
      </c>
      <c r="I8127" s="483">
        <v>8.3000000000000007</v>
      </c>
      <c r="J8127" s="484">
        <v>0.39539999999999997</v>
      </c>
      <c r="K8127" s="469">
        <f t="shared" si="692"/>
        <v>8.2878112774934696</v>
      </c>
      <c r="L8127" s="469">
        <f t="shared" si="693"/>
        <v>-1.2188722506531136E-2</v>
      </c>
    </row>
    <row r="8128" spans="1:12">
      <c r="A8128" s="98" t="s">
        <v>126</v>
      </c>
      <c r="B8128" s="98">
        <f t="shared" si="694"/>
        <v>12</v>
      </c>
      <c r="C8128" s="98">
        <f t="shared" si="695"/>
        <v>6</v>
      </c>
      <c r="D8128" s="98">
        <f>D8127</f>
        <v>150</v>
      </c>
      <c r="E8128" s="98">
        <f>E8127+1</f>
        <v>13</v>
      </c>
      <c r="F8128" s="397">
        <f>F8127+(E8128-E8127)*(F8130-F8127)/(E8130-E8127)</f>
        <v>3.5217666666666667</v>
      </c>
      <c r="G8128" s="98">
        <v>15</v>
      </c>
      <c r="H8128" s="491">
        <f>H8127+(E8128-E8127)*(H8130-H8127)/(E8130-E8127)</f>
        <v>0.42232033333333335</v>
      </c>
      <c r="I8128" s="492">
        <f>I8127+(E8128-E8127)*(I8130-I8127)/(E8130-E8127)</f>
        <v>8.3333333333333339</v>
      </c>
      <c r="J8128" s="397">
        <f>J8127+(E8128-E8127)*(J8130-J8127)/(E8130-E8127)</f>
        <v>0.39233333333333331</v>
      </c>
      <c r="K8128" s="469">
        <f t="shared" si="692"/>
        <v>8.3390885749442951</v>
      </c>
      <c r="L8128" s="469">
        <f t="shared" si="693"/>
        <v>5.7552416109611926E-3</v>
      </c>
    </row>
    <row r="8129" spans="1:12">
      <c r="A8129" s="98" t="s">
        <v>126</v>
      </c>
      <c r="B8129" s="98">
        <f t="shared" si="694"/>
        <v>12</v>
      </c>
      <c r="C8129" s="98">
        <f t="shared" si="695"/>
        <v>6</v>
      </c>
      <c r="D8129" s="98">
        <f>D8127</f>
        <v>150</v>
      </c>
      <c r="E8129" s="98">
        <f t="shared" ref="E8129:E8192" si="696">E8128+1</f>
        <v>14</v>
      </c>
      <c r="F8129" s="397">
        <f>F8127+(E8129-E8127)*(F8130-F8127)/(E8130-E8127)</f>
        <v>3.5373333333333337</v>
      </c>
      <c r="G8129" s="98">
        <v>15</v>
      </c>
      <c r="H8129" s="491">
        <f>H8127+(E8129-E8127)*(H8130-H8127)/(E8130-E8127)</f>
        <v>0.42158566666666664</v>
      </c>
      <c r="I8129" s="492">
        <f>I8127+(E8129-E8127)*(I8130-I8127)/(E8130-E8127)</f>
        <v>8.3666666666666671</v>
      </c>
      <c r="J8129" s="397">
        <f>J8127+(E8129-E8127)*(J8130-J8127)/(E8130-E8127)</f>
        <v>0.38926666666666665</v>
      </c>
      <c r="K8129" s="469">
        <f t="shared" si="692"/>
        <v>8.3905445868257704</v>
      </c>
      <c r="L8129" s="469">
        <f t="shared" si="693"/>
        <v>2.3877920159103283E-2</v>
      </c>
    </row>
    <row r="8130" spans="1:12">
      <c r="A8130" s="480" t="s">
        <v>126</v>
      </c>
      <c r="B8130" s="480">
        <f t="shared" si="694"/>
        <v>12</v>
      </c>
      <c r="C8130" s="480">
        <f t="shared" si="695"/>
        <v>6</v>
      </c>
      <c r="D8130" s="480">
        <f>D8127</f>
        <v>150</v>
      </c>
      <c r="E8130" s="480">
        <f t="shared" si="696"/>
        <v>15</v>
      </c>
      <c r="F8130" s="484">
        <v>3.5529000000000002</v>
      </c>
      <c r="G8130" s="480">
        <v>15</v>
      </c>
      <c r="H8130" s="482">
        <v>0.42085099999999998</v>
      </c>
      <c r="I8130" s="483">
        <v>8.4</v>
      </c>
      <c r="J8130" s="484">
        <v>0.38619999999999999</v>
      </c>
      <c r="K8130" s="469">
        <f t="shared" si="692"/>
        <v>8.442180249066773</v>
      </c>
      <c r="L8130" s="469">
        <f t="shared" si="693"/>
        <v>4.2180249066772646E-2</v>
      </c>
    </row>
    <row r="8131" spans="1:12">
      <c r="A8131" s="98" t="s">
        <v>126</v>
      </c>
      <c r="B8131" s="98">
        <f t="shared" si="694"/>
        <v>12</v>
      </c>
      <c r="C8131" s="98">
        <f t="shared" si="695"/>
        <v>6</v>
      </c>
      <c r="D8131" s="98">
        <f>D8130</f>
        <v>150</v>
      </c>
      <c r="E8131" s="98">
        <f t="shared" si="696"/>
        <v>16</v>
      </c>
      <c r="F8131" s="397">
        <f>F8130+(E8131-E8130)*(F8133-F8130)/(E8133-E8130)</f>
        <v>3.5682666666666667</v>
      </c>
      <c r="G8131" s="98">
        <v>15</v>
      </c>
      <c r="H8131" s="491">
        <f>H8130+(E8131-E8130)*(H8133-H8130)/(E8133-E8130)</f>
        <v>0.42012066666666664</v>
      </c>
      <c r="I8131" s="492">
        <f>I8130+(E8131-E8130)*(I8133-I8130)/(E8133-E8130)</f>
        <v>8.4666666666666668</v>
      </c>
      <c r="J8131" s="397">
        <f>J8130+(E8131-E8130)*(J8133-J8130)/(E8133-E8130)</f>
        <v>0.38313333333333333</v>
      </c>
      <c r="K8131" s="469">
        <f t="shared" si="692"/>
        <v>8.4934328391366929</v>
      </c>
      <c r="L8131" s="469">
        <f t="shared" si="693"/>
        <v>2.6766172470026106E-2</v>
      </c>
    </row>
    <row r="8132" spans="1:12">
      <c r="A8132" s="98" t="s">
        <v>126</v>
      </c>
      <c r="B8132" s="98">
        <f t="shared" si="694"/>
        <v>12</v>
      </c>
      <c r="C8132" s="98">
        <f t="shared" si="695"/>
        <v>6</v>
      </c>
      <c r="D8132" s="98">
        <f>D8130</f>
        <v>150</v>
      </c>
      <c r="E8132" s="98">
        <f t="shared" si="696"/>
        <v>17</v>
      </c>
      <c r="F8132" s="397">
        <f>F8130+(E8132-E8130)*(F8133-F8130)/(E8133-E8130)</f>
        <v>3.5836333333333337</v>
      </c>
      <c r="G8132" s="98">
        <v>15</v>
      </c>
      <c r="H8132" s="491">
        <f>H8130+(E8132-E8130)*(H8133-H8130)/(E8133-E8130)</f>
        <v>0.41939033333333331</v>
      </c>
      <c r="I8132" s="492">
        <f>I8130+(E8132-E8130)*(I8133-I8130)/(E8133-E8130)</f>
        <v>8.5333333333333332</v>
      </c>
      <c r="J8132" s="397">
        <f>J8130+(E8132-E8130)*(J8133-J8130)/(E8133-E8130)</f>
        <v>0.38006666666666666</v>
      </c>
      <c r="K8132" s="469">
        <f t="shared" si="692"/>
        <v>8.5448639334398919</v>
      </c>
      <c r="L8132" s="469">
        <f t="shared" si="693"/>
        <v>1.1530600106558708E-2</v>
      </c>
    </row>
    <row r="8133" spans="1:12">
      <c r="A8133" s="480" t="s">
        <v>126</v>
      </c>
      <c r="B8133" s="480">
        <f t="shared" si="694"/>
        <v>12</v>
      </c>
      <c r="C8133" s="480">
        <f t="shared" si="695"/>
        <v>6</v>
      </c>
      <c r="D8133" s="480">
        <f>D8130</f>
        <v>150</v>
      </c>
      <c r="E8133" s="480">
        <f t="shared" si="696"/>
        <v>18</v>
      </c>
      <c r="F8133" s="484">
        <v>3.5990000000000002</v>
      </c>
      <c r="G8133" s="480">
        <v>15</v>
      </c>
      <c r="H8133" s="482">
        <v>0.41865999999999998</v>
      </c>
      <c r="I8133" s="483">
        <v>8.6</v>
      </c>
      <c r="J8133" s="484">
        <v>0.377</v>
      </c>
      <c r="K8133" s="469">
        <f t="shared" si="692"/>
        <v>8.5964744661539214</v>
      </c>
      <c r="L8133" s="469">
        <f t="shared" si="693"/>
        <v>-3.5255338460782326E-3</v>
      </c>
    </row>
    <row r="8134" spans="1:12">
      <c r="A8134" s="98" t="s">
        <v>126</v>
      </c>
      <c r="B8134" s="98">
        <f t="shared" si="694"/>
        <v>12</v>
      </c>
      <c r="C8134" s="98">
        <f t="shared" si="695"/>
        <v>6</v>
      </c>
      <c r="D8134" s="98">
        <f>D8133</f>
        <v>150</v>
      </c>
      <c r="E8134" s="98">
        <f t="shared" si="696"/>
        <v>19</v>
      </c>
      <c r="F8134" s="397">
        <f>F8133+(E8134-E8133)*(F8136-F8133)/(E8136-E8133)</f>
        <v>3.6141666666666667</v>
      </c>
      <c r="G8134" s="98">
        <v>15</v>
      </c>
      <c r="H8134" s="491">
        <f>H8133+(E8134-E8133)*(H8136-H8133)/(E8136-E8133)</f>
        <v>0.41793266666666667</v>
      </c>
      <c r="I8134" s="492">
        <f>I8133+(E8134-E8133)*(I8136-I8133)/(E8136-E8133)</f>
        <v>8.6666666666666661</v>
      </c>
      <c r="J8134" s="397">
        <f>J8133+(E8134-E8133)*(J8136-J8133)/(E8136-E8133)</f>
        <v>0.37393333333333334</v>
      </c>
      <c r="K8134" s="469">
        <f t="shared" si="692"/>
        <v>8.6477247531101504</v>
      </c>
      <c r="L8134" s="469">
        <f t="shared" si="693"/>
        <v>-1.8941913556515644E-2</v>
      </c>
    </row>
    <row r="8135" spans="1:12">
      <c r="A8135" s="98" t="s">
        <v>126</v>
      </c>
      <c r="B8135" s="98">
        <f t="shared" si="694"/>
        <v>12</v>
      </c>
      <c r="C8135" s="98">
        <f t="shared" si="695"/>
        <v>6</v>
      </c>
      <c r="D8135" s="98">
        <f>D8133</f>
        <v>150</v>
      </c>
      <c r="E8135" s="98">
        <f t="shared" si="696"/>
        <v>20</v>
      </c>
      <c r="F8135" s="397">
        <f>F8133+(E8135-E8133)*(F8136-F8133)/(E8136-E8133)</f>
        <v>3.6293333333333333</v>
      </c>
      <c r="G8135" s="98">
        <v>15</v>
      </c>
      <c r="H8135" s="491">
        <f>H8133+(E8135-E8133)*(H8136-H8133)/(E8136-E8133)</f>
        <v>0.41720533333333332</v>
      </c>
      <c r="I8135" s="492">
        <f>I8133+(E8135-E8133)*(I8136-I8133)/(E8136-E8133)</f>
        <v>8.7333333333333343</v>
      </c>
      <c r="J8135" s="397">
        <f>J8133+(E8135-E8133)*(J8136-J8133)/(E8136-E8133)</f>
        <v>0.37086666666666668</v>
      </c>
      <c r="K8135" s="469">
        <f t="shared" si="692"/>
        <v>8.6991537340526168</v>
      </c>
      <c r="L8135" s="469">
        <f t="shared" si="693"/>
        <v>-3.4179599280717454E-2</v>
      </c>
    </row>
    <row r="8136" spans="1:12">
      <c r="A8136" s="480" t="s">
        <v>126</v>
      </c>
      <c r="B8136" s="480">
        <f t="shared" si="694"/>
        <v>12</v>
      </c>
      <c r="C8136" s="480">
        <f t="shared" si="695"/>
        <v>6</v>
      </c>
      <c r="D8136" s="480">
        <f>D8133</f>
        <v>150</v>
      </c>
      <c r="E8136" s="480">
        <f t="shared" si="696"/>
        <v>21</v>
      </c>
      <c r="F8136" s="484">
        <v>3.6444999999999999</v>
      </c>
      <c r="G8136" s="480">
        <v>15</v>
      </c>
      <c r="H8136" s="482">
        <v>0.41647800000000001</v>
      </c>
      <c r="I8136" s="483">
        <v>8.8000000000000007</v>
      </c>
      <c r="J8136" s="484">
        <v>0.36780000000000002</v>
      </c>
      <c r="K8136" s="469">
        <f t="shared" si="692"/>
        <v>8.7507623451899015</v>
      </c>
      <c r="L8136" s="469">
        <f t="shared" si="693"/>
        <v>-4.923765481009923E-2</v>
      </c>
    </row>
    <row r="8137" spans="1:12">
      <c r="A8137" s="98" t="s">
        <v>126</v>
      </c>
      <c r="B8137" s="98">
        <f t="shared" si="694"/>
        <v>12</v>
      </c>
      <c r="C8137" s="98">
        <f t="shared" si="695"/>
        <v>6</v>
      </c>
      <c r="D8137" s="98">
        <f>D8136</f>
        <v>150</v>
      </c>
      <c r="E8137" s="98">
        <f t="shared" si="696"/>
        <v>22</v>
      </c>
      <c r="F8137" s="397">
        <f>F8136+(E8137-E8136)*(F8139-F8136)/(E8139-E8136)</f>
        <v>3.6594666666666664</v>
      </c>
      <c r="G8137" s="98">
        <v>15</v>
      </c>
      <c r="H8137" s="491">
        <f>H8136+(E8137-E8136)*(H8139-H8136)/(E8139-E8136)</f>
        <v>0.41575400000000001</v>
      </c>
      <c r="I8137" s="492">
        <f>I8136+(E8137-E8136)*(I8139-I8136)/(E8139-E8136)</f>
        <v>8.8333333333333339</v>
      </c>
      <c r="J8137" s="397">
        <f>J8136+(E8137-E8136)*(J8139-J8136)/(E8139-E8136)</f>
        <v>0.36473333333333335</v>
      </c>
      <c r="K8137" s="469">
        <f t="shared" si="692"/>
        <v>8.8019999005822349</v>
      </c>
      <c r="L8137" s="469">
        <f t="shared" si="693"/>
        <v>-3.1333432751099011E-2</v>
      </c>
    </row>
    <row r="8138" spans="1:12">
      <c r="A8138" s="98" t="s">
        <v>126</v>
      </c>
      <c r="B8138" s="98">
        <f t="shared" si="694"/>
        <v>12</v>
      </c>
      <c r="C8138" s="98">
        <f t="shared" si="695"/>
        <v>6</v>
      </c>
      <c r="D8138" s="98">
        <f>D8136</f>
        <v>150</v>
      </c>
      <c r="E8138" s="98">
        <f t="shared" si="696"/>
        <v>23</v>
      </c>
      <c r="F8138" s="397">
        <f>F8136+(E8138-E8136)*(F8139-F8136)/(E8139-E8136)</f>
        <v>3.6744333333333334</v>
      </c>
      <c r="G8138" s="98">
        <v>15</v>
      </c>
      <c r="H8138" s="491">
        <f>H8136+(E8138-E8136)*(H8139-H8136)/(E8139-E8136)</f>
        <v>0.41503000000000001</v>
      </c>
      <c r="I8138" s="492">
        <f>I8136+(E8138-E8136)*(I8139-I8136)/(E8139-E8136)</f>
        <v>8.8666666666666671</v>
      </c>
      <c r="J8138" s="397">
        <f>J8136+(E8138-E8136)*(J8139-J8136)/(E8139-E8136)</f>
        <v>0.36166666666666664</v>
      </c>
      <c r="K8138" s="469">
        <f t="shared" si="692"/>
        <v>8.8534162189078707</v>
      </c>
      <c r="L8138" s="469">
        <f t="shared" si="693"/>
        <v>-1.3250447758796469E-2</v>
      </c>
    </row>
    <row r="8139" spans="1:12">
      <c r="A8139" s="480" t="s">
        <v>126</v>
      </c>
      <c r="B8139" s="480">
        <f t="shared" si="694"/>
        <v>12</v>
      </c>
      <c r="C8139" s="480">
        <f t="shared" si="695"/>
        <v>6</v>
      </c>
      <c r="D8139" s="480">
        <f>D8136</f>
        <v>150</v>
      </c>
      <c r="E8139" s="480">
        <f t="shared" si="696"/>
        <v>24</v>
      </c>
      <c r="F8139" s="484">
        <v>3.6894</v>
      </c>
      <c r="G8139" s="480">
        <v>15</v>
      </c>
      <c r="H8139" s="482">
        <v>0.41430600000000001</v>
      </c>
      <c r="I8139" s="483">
        <v>8.9</v>
      </c>
      <c r="J8139" s="484">
        <v>0.35859999999999997</v>
      </c>
      <c r="K8139" s="469">
        <f t="shared" ref="K8139:K8202" si="697">F8139/H8139</f>
        <v>8.9050122373318263</v>
      </c>
      <c r="L8139" s="469">
        <f t="shared" ref="L8139:L8202" si="698">K8139-I8139</f>
        <v>5.0122373318259861E-3</v>
      </c>
    </row>
    <row r="8140" spans="1:12">
      <c r="A8140" s="98" t="s">
        <v>126</v>
      </c>
      <c r="B8140" s="98">
        <f t="shared" si="694"/>
        <v>12</v>
      </c>
      <c r="C8140" s="98">
        <f t="shared" si="695"/>
        <v>6</v>
      </c>
      <c r="D8140" s="98">
        <f>D8139</f>
        <v>150</v>
      </c>
      <c r="E8140" s="98">
        <f t="shared" si="696"/>
        <v>25</v>
      </c>
      <c r="F8140" s="397">
        <f>F8139+(E8140-E8139)*(F8142-F8139)/(E8142-E8139)</f>
        <v>3.7042000000000002</v>
      </c>
      <c r="G8140" s="98">
        <v>15</v>
      </c>
      <c r="H8140" s="491">
        <f>H8139+(E8140-E8139)*(H8142-H8139)/(E8142-E8139)</f>
        <v>0.41358366666666668</v>
      </c>
      <c r="I8140" s="492">
        <f>I8139+(E8140-E8139)*(I8142-I8139)/(E8142-E8139)</f>
        <v>8.9666666666666668</v>
      </c>
      <c r="J8140" s="397">
        <f>J8139+(E8140-E8139)*(J8142-J8139)/(E8142-E8139)</f>
        <v>0.35553333333333331</v>
      </c>
      <c r="K8140" s="469">
        <f t="shared" si="697"/>
        <v>8.9563498236148913</v>
      </c>
      <c r="L8140" s="469">
        <f t="shared" si="698"/>
        <v>-1.0316843051775493E-2</v>
      </c>
    </row>
    <row r="8141" spans="1:12">
      <c r="A8141" s="98" t="s">
        <v>126</v>
      </c>
      <c r="B8141" s="98">
        <f t="shared" si="694"/>
        <v>12</v>
      </c>
      <c r="C8141" s="98">
        <f t="shared" si="695"/>
        <v>6</v>
      </c>
      <c r="D8141" s="98">
        <f>D8139</f>
        <v>150</v>
      </c>
      <c r="E8141" s="98">
        <f t="shared" si="696"/>
        <v>26</v>
      </c>
      <c r="F8141" s="397">
        <f>F8139+(E8141-E8139)*(F8142-F8139)/(E8142-E8139)</f>
        <v>3.7189999999999999</v>
      </c>
      <c r="G8141" s="98">
        <v>15</v>
      </c>
      <c r="H8141" s="491">
        <f>H8139+(E8141-E8139)*(H8142-H8139)/(E8142-E8139)</f>
        <v>0.4128613333333333</v>
      </c>
      <c r="I8141" s="492">
        <f>I8139+(E8141-E8139)*(I8142-I8139)/(E8142-E8139)</f>
        <v>9.0333333333333332</v>
      </c>
      <c r="J8141" s="397">
        <f>J8139+(E8141-E8139)*(J8142-J8139)/(E8142-E8139)</f>
        <v>0.35246666666666665</v>
      </c>
      <c r="K8141" s="469">
        <f t="shared" si="697"/>
        <v>9.0078670481775962</v>
      </c>
      <c r="L8141" s="469">
        <f t="shared" si="698"/>
        <v>-2.5466285155737012E-2</v>
      </c>
    </row>
    <row r="8142" spans="1:12">
      <c r="A8142" s="480" t="s">
        <v>126</v>
      </c>
      <c r="B8142" s="480">
        <f t="shared" si="694"/>
        <v>12</v>
      </c>
      <c r="C8142" s="480">
        <f t="shared" si="695"/>
        <v>6</v>
      </c>
      <c r="D8142" s="480">
        <f>D8139</f>
        <v>150</v>
      </c>
      <c r="E8142" s="480">
        <f t="shared" si="696"/>
        <v>27</v>
      </c>
      <c r="F8142" s="484">
        <v>3.7338</v>
      </c>
      <c r="G8142" s="480">
        <v>15</v>
      </c>
      <c r="H8142" s="482">
        <v>0.41213899999999998</v>
      </c>
      <c r="I8142" s="483">
        <v>9.1</v>
      </c>
      <c r="J8142" s="484">
        <v>0.34939999999999999</v>
      </c>
      <c r="K8142" s="469">
        <f t="shared" si="697"/>
        <v>9.0595648555463093</v>
      </c>
      <c r="L8142" s="469">
        <f t="shared" si="698"/>
        <v>-4.0435144453690341E-2</v>
      </c>
    </row>
    <row r="8143" spans="1:12">
      <c r="A8143" s="98" t="s">
        <v>126</v>
      </c>
      <c r="B8143" s="98">
        <f t="shared" si="694"/>
        <v>12</v>
      </c>
      <c r="C8143" s="98">
        <f t="shared" si="695"/>
        <v>6</v>
      </c>
      <c r="D8143" s="98">
        <f>D8142</f>
        <v>150</v>
      </c>
      <c r="E8143" s="98">
        <f t="shared" si="696"/>
        <v>28</v>
      </c>
      <c r="F8143" s="397">
        <f>F8142+(E8143-E8142)*(F8145-F8142)/(E8145-E8142)</f>
        <v>3.7484000000000002</v>
      </c>
      <c r="G8143" s="98">
        <v>15</v>
      </c>
      <c r="H8143" s="491">
        <f>H8142+(E8143-E8142)*(H8145-H8142)/(E8145-E8142)</f>
        <v>0.41141833333333333</v>
      </c>
      <c r="I8143" s="492">
        <f>I8142+(E8143-E8142)*(I8145-I8142)/(E8145-E8142)</f>
        <v>9.1333333333333329</v>
      </c>
      <c r="J8143" s="397">
        <f>J8142+(E8143-E8142)*(J8145-J8142)/(E8145-E8142)</f>
        <v>0.34633333333333333</v>
      </c>
      <c r="K8143" s="469">
        <f t="shared" si="697"/>
        <v>9.1109211629687543</v>
      </c>
      <c r="L8143" s="469">
        <f t="shared" si="698"/>
        <v>-2.2412170364578543E-2</v>
      </c>
    </row>
    <row r="8144" spans="1:12">
      <c r="A8144" s="98" t="s">
        <v>126</v>
      </c>
      <c r="B8144" s="98">
        <f t="shared" si="694"/>
        <v>12</v>
      </c>
      <c r="C8144" s="98">
        <f t="shared" si="695"/>
        <v>6</v>
      </c>
      <c r="D8144" s="98">
        <f>D8142</f>
        <v>150</v>
      </c>
      <c r="E8144" s="98">
        <f t="shared" si="696"/>
        <v>29</v>
      </c>
      <c r="F8144" s="397">
        <f>F8142+(E8144-E8142)*(F8145-F8142)/(E8145-E8142)</f>
        <v>3.7629999999999999</v>
      </c>
      <c r="G8144" s="98">
        <v>15</v>
      </c>
      <c r="H8144" s="491">
        <f>H8142+(E8144-E8142)*(H8145-H8142)/(E8145-E8142)</f>
        <v>0.41069766666666663</v>
      </c>
      <c r="I8144" s="492">
        <f>I8142+(E8144-E8142)*(I8145-I8142)/(E8145-E8142)</f>
        <v>9.1666666666666661</v>
      </c>
      <c r="J8144" s="397">
        <f>J8142+(E8144-E8142)*(J8145-J8142)/(E8145-E8142)</f>
        <v>0.34326666666666666</v>
      </c>
      <c r="K8144" s="469">
        <f t="shared" si="697"/>
        <v>9.1624577040856501</v>
      </c>
      <c r="L8144" s="469">
        <f t="shared" si="698"/>
        <v>-4.2089625810159959E-3</v>
      </c>
    </row>
    <row r="8145" spans="1:12">
      <c r="A8145" s="480" t="s">
        <v>126</v>
      </c>
      <c r="B8145" s="480">
        <f t="shared" si="694"/>
        <v>12</v>
      </c>
      <c r="C8145" s="480">
        <f t="shared" si="695"/>
        <v>6</v>
      </c>
      <c r="D8145" s="480">
        <f>D8142</f>
        <v>150</v>
      </c>
      <c r="E8145" s="480">
        <f t="shared" si="696"/>
        <v>30</v>
      </c>
      <c r="F8145" s="484">
        <v>3.7776000000000001</v>
      </c>
      <c r="G8145" s="480">
        <v>15</v>
      </c>
      <c r="H8145" s="482">
        <v>0.40997699999999998</v>
      </c>
      <c r="I8145" s="483">
        <v>9.1999999999999993</v>
      </c>
      <c r="J8145" s="484">
        <v>0.3402</v>
      </c>
      <c r="K8145" s="469">
        <f t="shared" si="697"/>
        <v>9.2141754293533538</v>
      </c>
      <c r="L8145" s="469">
        <f t="shared" si="698"/>
        <v>1.4175429353354474E-2</v>
      </c>
    </row>
    <row r="8146" spans="1:12">
      <c r="A8146" s="98" t="s">
        <v>126</v>
      </c>
      <c r="B8146" s="98">
        <f t="shared" si="694"/>
        <v>12</v>
      </c>
      <c r="C8146" s="98">
        <f t="shared" si="695"/>
        <v>6</v>
      </c>
      <c r="D8146" s="98">
        <f>D8145</f>
        <v>150</v>
      </c>
      <c r="E8146" s="98">
        <f t="shared" si="696"/>
        <v>31</v>
      </c>
      <c r="F8146" s="397">
        <f>F8145+(E8146-E8145)*(F8148-F8145)/(E8148-E8145)</f>
        <v>3.7920666666666669</v>
      </c>
      <c r="G8146" s="98">
        <v>15</v>
      </c>
      <c r="H8146" s="491">
        <f>H8145+(E8146-E8145)*(H8148-H8145)/(E8148-E8145)</f>
        <v>0.40925699999999998</v>
      </c>
      <c r="I8146" s="492">
        <f>I8145+(E8146-E8145)*(I8148-I8145)/(E8148-E8145)</f>
        <v>9.2666666666666657</v>
      </c>
      <c r="J8146" s="397">
        <f>J8145+(E8146-E8145)*(J8148-J8145)/(E8148-E8145)</f>
        <v>0.33713333333333334</v>
      </c>
      <c r="K8146" s="469">
        <f t="shared" si="697"/>
        <v>9.2657344081265975</v>
      </c>
      <c r="L8146" s="469">
        <f t="shared" si="698"/>
        <v>-9.3225854006817599E-4</v>
      </c>
    </row>
    <row r="8147" spans="1:12">
      <c r="A8147" s="98" t="s">
        <v>126</v>
      </c>
      <c r="B8147" s="98">
        <f t="shared" si="694"/>
        <v>12</v>
      </c>
      <c r="C8147" s="98">
        <f t="shared" si="695"/>
        <v>6</v>
      </c>
      <c r="D8147" s="98">
        <f>D8145</f>
        <v>150</v>
      </c>
      <c r="E8147" s="98">
        <f t="shared" si="696"/>
        <v>32</v>
      </c>
      <c r="F8147" s="397">
        <f>F8145+(E8147-E8145)*(F8148-F8145)/(E8148-E8145)</f>
        <v>3.8065333333333333</v>
      </c>
      <c r="G8147" s="98">
        <v>15</v>
      </c>
      <c r="H8147" s="491">
        <f>H8145+(E8147-E8145)*(H8148-H8145)/(E8148-E8145)</f>
        <v>0.40853699999999998</v>
      </c>
      <c r="I8147" s="492">
        <f>I8145+(E8147-E8145)*(I8148-I8145)/(E8148-E8145)</f>
        <v>9.3333333333333339</v>
      </c>
      <c r="J8147" s="397">
        <f>J8145+(E8147-E8145)*(J8148-J8145)/(E8148-E8145)</f>
        <v>0.33406666666666668</v>
      </c>
      <c r="K8147" s="469">
        <f t="shared" si="697"/>
        <v>9.3174751205725155</v>
      </c>
      <c r="L8147" s="469">
        <f t="shared" si="698"/>
        <v>-1.5858212760818446E-2</v>
      </c>
    </row>
    <row r="8148" spans="1:12">
      <c r="A8148" s="480" t="s">
        <v>126</v>
      </c>
      <c r="B8148" s="480">
        <f t="shared" si="694"/>
        <v>12</v>
      </c>
      <c r="C8148" s="480">
        <f t="shared" si="695"/>
        <v>6</v>
      </c>
      <c r="D8148" s="480">
        <f>D8145</f>
        <v>150</v>
      </c>
      <c r="E8148" s="480">
        <f t="shared" si="696"/>
        <v>33</v>
      </c>
      <c r="F8148" s="484">
        <v>3.8210000000000002</v>
      </c>
      <c r="G8148" s="480">
        <v>15</v>
      </c>
      <c r="H8148" s="482">
        <v>0.40781699999999999</v>
      </c>
      <c r="I8148" s="483">
        <v>9.4</v>
      </c>
      <c r="J8148" s="484">
        <v>0.33100000000000002</v>
      </c>
      <c r="K8148" s="469">
        <f t="shared" si="697"/>
        <v>9.3693985292422841</v>
      </c>
      <c r="L8148" s="469">
        <f t="shared" si="698"/>
        <v>-3.0601470757716243E-2</v>
      </c>
    </row>
    <row r="8149" spans="1:12">
      <c r="A8149" s="98" t="s">
        <v>126</v>
      </c>
      <c r="B8149" s="98">
        <f t="shared" si="694"/>
        <v>12</v>
      </c>
      <c r="C8149" s="98">
        <f t="shared" si="695"/>
        <v>6</v>
      </c>
      <c r="D8149" s="98">
        <f>D8148</f>
        <v>150</v>
      </c>
      <c r="E8149" s="98">
        <f t="shared" si="696"/>
        <v>34</v>
      </c>
      <c r="F8149" s="397">
        <f>F8148+(E8149-E8148)*(F8151-F8148)/(E8151-E8148)</f>
        <v>3.8353000000000002</v>
      </c>
      <c r="G8149" s="98">
        <v>15</v>
      </c>
      <c r="H8149" s="491">
        <f>H8148+(E8149-E8148)*(H8151-H8148)/(E8151-E8148)</f>
        <v>0.40709733333333331</v>
      </c>
      <c r="I8149" s="492">
        <f>I8148+(E8149-E8148)*(I8151-I8148)/(E8151-E8148)</f>
        <v>9.4333333333333336</v>
      </c>
      <c r="J8149" s="397">
        <f>J8148+(E8149-E8148)*(J8151-J8148)/(E8151-E8148)</f>
        <v>0.32793333333333335</v>
      </c>
      <c r="K8149" s="469">
        <f t="shared" si="697"/>
        <v>9.4210884866190892</v>
      </c>
      <c r="L8149" s="469">
        <f t="shared" si="698"/>
        <v>-1.2244846714244417E-2</v>
      </c>
    </row>
    <row r="8150" spans="1:12">
      <c r="A8150" s="98" t="s">
        <v>126</v>
      </c>
      <c r="B8150" s="98">
        <f t="shared" si="694"/>
        <v>12</v>
      </c>
      <c r="C8150" s="98">
        <f t="shared" si="695"/>
        <v>6</v>
      </c>
      <c r="D8150" s="98">
        <f>D8148</f>
        <v>150</v>
      </c>
      <c r="E8150" s="98">
        <f t="shared" si="696"/>
        <v>35</v>
      </c>
      <c r="F8150" s="397">
        <f>F8148+(E8150-E8148)*(F8151-F8148)/(E8151-E8148)</f>
        <v>3.8496000000000001</v>
      </c>
      <c r="G8150" s="98">
        <v>15</v>
      </c>
      <c r="H8150" s="491">
        <f>H8148+(E8150-E8148)*(H8151-H8148)/(E8151-E8148)</f>
        <v>0.40637766666666669</v>
      </c>
      <c r="I8150" s="492">
        <f>I8148+(E8150-E8148)*(I8151-I8148)/(E8151-E8148)</f>
        <v>9.4666666666666668</v>
      </c>
      <c r="J8150" s="397">
        <f>J8148+(E8150-E8148)*(J8151-J8148)/(E8151-E8148)</f>
        <v>0.32486666666666664</v>
      </c>
      <c r="K8150" s="469">
        <f t="shared" si="697"/>
        <v>9.4729615226558543</v>
      </c>
      <c r="L8150" s="469">
        <f t="shared" si="698"/>
        <v>6.2948559891875533E-3</v>
      </c>
    </row>
    <row r="8151" spans="1:12">
      <c r="A8151" s="480" t="s">
        <v>126</v>
      </c>
      <c r="B8151" s="480">
        <f t="shared" si="694"/>
        <v>12</v>
      </c>
      <c r="C8151" s="480">
        <f t="shared" si="695"/>
        <v>6</v>
      </c>
      <c r="D8151" s="480">
        <f>D8148</f>
        <v>150</v>
      </c>
      <c r="E8151" s="480">
        <f t="shared" si="696"/>
        <v>36</v>
      </c>
      <c r="F8151" s="484">
        <v>3.8639000000000001</v>
      </c>
      <c r="G8151" s="480">
        <v>15</v>
      </c>
      <c r="H8151" s="482">
        <v>0.40565800000000002</v>
      </c>
      <c r="I8151" s="483">
        <v>9.5</v>
      </c>
      <c r="J8151" s="484">
        <v>0.32179999999999997</v>
      </c>
      <c r="K8151" s="469">
        <f t="shared" si="697"/>
        <v>9.5250186117369804</v>
      </c>
      <c r="L8151" s="469">
        <f t="shared" si="698"/>
        <v>2.501861173698039E-2</v>
      </c>
    </row>
    <row r="8152" spans="1:12">
      <c r="A8152" s="98" t="s">
        <v>126</v>
      </c>
      <c r="B8152" s="98">
        <f t="shared" si="694"/>
        <v>12</v>
      </c>
      <c r="C8152" s="98">
        <f t="shared" si="695"/>
        <v>6</v>
      </c>
      <c r="D8152" s="98">
        <f>D8151</f>
        <v>150</v>
      </c>
      <c r="E8152" s="98">
        <f t="shared" si="696"/>
        <v>37</v>
      </c>
      <c r="F8152" s="397">
        <f>F8151+(E8152-E8151)*(F8154-F8151)/(E8154-E8151)</f>
        <v>3.8780333333333332</v>
      </c>
      <c r="G8152" s="98">
        <v>15</v>
      </c>
      <c r="H8152" s="491">
        <f>H8151+(E8152-E8151)*(H8154-H8151)/(E8154-E8151)</f>
        <v>0.40493800000000002</v>
      </c>
      <c r="I8152" s="492">
        <f>I8151+(E8152-E8151)*(I8154-I8151)/(E8154-E8151)</f>
        <v>9.5666666666666664</v>
      </c>
      <c r="J8152" s="397">
        <f>J8151+(E8152-E8151)*(J8154-J8151)/(E8154-E8151)</f>
        <v>0.31873333333333331</v>
      </c>
      <c r="K8152" s="469">
        <f t="shared" si="697"/>
        <v>9.5768570332577649</v>
      </c>
      <c r="L8152" s="469">
        <f t="shared" si="698"/>
        <v>1.019036659109851E-2</v>
      </c>
    </row>
    <row r="8153" spans="1:12">
      <c r="A8153" s="98" t="s">
        <v>126</v>
      </c>
      <c r="B8153" s="98">
        <f t="shared" si="694"/>
        <v>12</v>
      </c>
      <c r="C8153" s="98">
        <f t="shared" si="695"/>
        <v>6</v>
      </c>
      <c r="D8153" s="98">
        <f>D8151</f>
        <v>150</v>
      </c>
      <c r="E8153" s="98">
        <f t="shared" si="696"/>
        <v>38</v>
      </c>
      <c r="F8153" s="397">
        <f>F8151+(E8153-E8151)*(F8154-F8151)/(E8154-E8151)</f>
        <v>3.8921666666666668</v>
      </c>
      <c r="G8153" s="98">
        <v>15</v>
      </c>
      <c r="H8153" s="491">
        <f>H8151+(E8153-E8151)*(H8154-H8151)/(E8154-E8151)</f>
        <v>0.40421800000000002</v>
      </c>
      <c r="I8153" s="492">
        <f>I8151+(E8153-E8151)*(I8154-I8151)/(E8154-E8151)</f>
        <v>9.6333333333333329</v>
      </c>
      <c r="J8153" s="397">
        <f>J8151+(E8153-E8151)*(J8154-J8151)/(E8154-E8151)</f>
        <v>0.31566666666666665</v>
      </c>
      <c r="K8153" s="469">
        <f t="shared" si="697"/>
        <v>9.6288801257407304</v>
      </c>
      <c r="L8153" s="469">
        <f t="shared" si="698"/>
        <v>-4.4532075926024817E-3</v>
      </c>
    </row>
    <row r="8154" spans="1:12">
      <c r="A8154" s="480" t="s">
        <v>126</v>
      </c>
      <c r="B8154" s="480">
        <f t="shared" si="694"/>
        <v>12</v>
      </c>
      <c r="C8154" s="480">
        <f t="shared" si="695"/>
        <v>6</v>
      </c>
      <c r="D8154" s="480">
        <f>D8151</f>
        <v>150</v>
      </c>
      <c r="E8154" s="480">
        <f t="shared" si="696"/>
        <v>39</v>
      </c>
      <c r="F8154" s="484">
        <v>3.9062999999999999</v>
      </c>
      <c r="G8154" s="480">
        <v>15</v>
      </c>
      <c r="H8154" s="482">
        <v>0.40349800000000002</v>
      </c>
      <c r="I8154" s="483">
        <v>9.6999999999999993</v>
      </c>
      <c r="J8154" s="484">
        <v>0.31259999999999999</v>
      </c>
      <c r="K8154" s="469">
        <f t="shared" si="697"/>
        <v>9.681088877763953</v>
      </c>
      <c r="L8154" s="469">
        <f t="shared" si="698"/>
        <v>-1.8911122236046296E-2</v>
      </c>
    </row>
    <row r="8155" spans="1:12">
      <c r="A8155" s="98" t="s">
        <v>126</v>
      </c>
      <c r="B8155" s="98">
        <f t="shared" si="694"/>
        <v>12</v>
      </c>
      <c r="C8155" s="98">
        <f t="shared" si="695"/>
        <v>6</v>
      </c>
      <c r="D8155" s="98">
        <f>D8154</f>
        <v>150</v>
      </c>
      <c r="E8155" s="98">
        <f t="shared" si="696"/>
        <v>40</v>
      </c>
      <c r="F8155" s="397">
        <f>F8154+(E8155-E8154)*(F8157-F8154)/(E8157-E8154)</f>
        <v>3.9202666666666666</v>
      </c>
      <c r="G8155" s="98">
        <v>15</v>
      </c>
      <c r="H8155" s="491">
        <f>H8154+(E8155-E8154)*(H8157-H8154)/(E8157-E8154)</f>
        <v>0.40277733333333338</v>
      </c>
      <c r="I8155" s="492">
        <f>I8154+(E8155-E8154)*(I8157-I8154)/(E8157-E8154)</f>
        <v>9.7333333333333325</v>
      </c>
      <c r="J8155" s="397">
        <f>J8154+(E8155-E8154)*(J8157-J8154)/(E8157-E8154)</f>
        <v>0.30953333333333333</v>
      </c>
      <c r="K8155" s="469">
        <f t="shared" si="697"/>
        <v>9.733086602026594</v>
      </c>
      <c r="L8155" s="469">
        <f t="shared" si="698"/>
        <v>-2.4673130673846799E-4</v>
      </c>
    </row>
    <row r="8156" spans="1:12">
      <c r="A8156" s="98" t="s">
        <v>126</v>
      </c>
      <c r="B8156" s="98">
        <f t="shared" si="694"/>
        <v>12</v>
      </c>
      <c r="C8156" s="98">
        <f t="shared" si="695"/>
        <v>6</v>
      </c>
      <c r="D8156" s="98">
        <f>D8154</f>
        <v>150</v>
      </c>
      <c r="E8156" s="98">
        <f t="shared" si="696"/>
        <v>41</v>
      </c>
      <c r="F8156" s="397">
        <f>F8154+(E8156-E8154)*(F8157-F8154)/(E8157-E8154)</f>
        <v>3.9342333333333332</v>
      </c>
      <c r="G8156" s="98">
        <v>15</v>
      </c>
      <c r="H8156" s="491">
        <f>H8154+(E8156-E8154)*(H8157-H8154)/(E8157-E8154)</f>
        <v>0.40205666666666667</v>
      </c>
      <c r="I8156" s="492">
        <f>I8154+(E8156-E8154)*(I8157-I8154)/(E8157-E8154)</f>
        <v>9.7666666666666675</v>
      </c>
      <c r="J8156" s="397">
        <f>J8154+(E8156-E8154)*(J8157-J8154)/(E8157-E8154)</f>
        <v>0.30646666666666667</v>
      </c>
      <c r="K8156" s="469">
        <f t="shared" si="697"/>
        <v>9.7852707329812549</v>
      </c>
      <c r="L8156" s="469">
        <f t="shared" si="698"/>
        <v>1.8604066314587442E-2</v>
      </c>
    </row>
    <row r="8157" spans="1:12">
      <c r="A8157" s="480" t="s">
        <v>126</v>
      </c>
      <c r="B8157" s="480">
        <f t="shared" si="694"/>
        <v>12</v>
      </c>
      <c r="C8157" s="480">
        <f t="shared" si="695"/>
        <v>6</v>
      </c>
      <c r="D8157" s="480">
        <f>D8154</f>
        <v>150</v>
      </c>
      <c r="E8157" s="480">
        <f t="shared" si="696"/>
        <v>42</v>
      </c>
      <c r="F8157" s="484">
        <v>3.9481999999999999</v>
      </c>
      <c r="G8157" s="480">
        <v>15</v>
      </c>
      <c r="H8157" s="482">
        <v>0.40133600000000003</v>
      </c>
      <c r="I8157" s="483">
        <v>9.8000000000000007</v>
      </c>
      <c r="J8157" s="484">
        <v>0.3034</v>
      </c>
      <c r="K8157" s="469">
        <f t="shared" si="697"/>
        <v>9.8376422748021604</v>
      </c>
      <c r="L8157" s="469">
        <f t="shared" si="698"/>
        <v>3.7642274802159648E-2</v>
      </c>
    </row>
    <row r="8158" spans="1:12">
      <c r="A8158" s="98" t="s">
        <v>126</v>
      </c>
      <c r="B8158" s="98">
        <f t="shared" si="694"/>
        <v>12</v>
      </c>
      <c r="C8158" s="98">
        <f t="shared" si="695"/>
        <v>6</v>
      </c>
      <c r="D8158" s="98">
        <f>D8157</f>
        <v>150</v>
      </c>
      <c r="E8158" s="98">
        <f t="shared" si="696"/>
        <v>43</v>
      </c>
      <c r="F8158" s="397">
        <f>F8157+(E8158-E8157)*(F8160-F8157)/(E8160-E8157)</f>
        <v>3.9620333333333333</v>
      </c>
      <c r="G8158" s="98">
        <v>15</v>
      </c>
      <c r="H8158" s="491">
        <f>H8157+(E8158-E8157)*(H8160-H8157)/(E8160-E8157)</f>
        <v>0.4006136666666667</v>
      </c>
      <c r="I8158" s="492">
        <f>I8157+(E8158-E8157)*(I8160-I8157)/(E8160-E8157)</f>
        <v>9.8666666666666671</v>
      </c>
      <c r="J8158" s="397">
        <f>J8157+(E8158-E8157)*(J8160-J8157)/(E8160-E8157)</f>
        <v>0.30033333333333334</v>
      </c>
      <c r="K8158" s="469">
        <f t="shared" si="697"/>
        <v>9.8899105622124708</v>
      </c>
      <c r="L8158" s="469">
        <f t="shared" si="698"/>
        <v>2.3243895545803639E-2</v>
      </c>
    </row>
    <row r="8159" spans="1:12">
      <c r="A8159" s="98" t="s">
        <v>126</v>
      </c>
      <c r="B8159" s="98">
        <f t="shared" si="694"/>
        <v>12</v>
      </c>
      <c r="C8159" s="98">
        <f t="shared" si="695"/>
        <v>6</v>
      </c>
      <c r="D8159" s="98">
        <f>D8157</f>
        <v>150</v>
      </c>
      <c r="E8159" s="98">
        <f t="shared" si="696"/>
        <v>44</v>
      </c>
      <c r="F8159" s="397">
        <f>F8157+(E8159-E8157)*(F8160-F8157)/(E8160-E8157)</f>
        <v>3.9758666666666667</v>
      </c>
      <c r="G8159" s="98">
        <v>15</v>
      </c>
      <c r="H8159" s="491">
        <f>H8157+(E8159-E8157)*(H8160-H8157)/(E8160-E8157)</f>
        <v>0.39989133333333332</v>
      </c>
      <c r="I8159" s="492">
        <f>I8157+(E8159-E8157)*(I8160-I8157)/(E8160-E8157)</f>
        <v>9.9333333333333336</v>
      </c>
      <c r="J8159" s="397">
        <f>J8157+(E8159-E8157)*(J8160-J8157)/(E8160-E8157)</f>
        <v>0.29726666666666668</v>
      </c>
      <c r="K8159" s="469">
        <f t="shared" si="697"/>
        <v>9.9423676765521307</v>
      </c>
      <c r="L8159" s="469">
        <f t="shared" si="698"/>
        <v>9.0343432187971473E-3</v>
      </c>
    </row>
    <row r="8160" spans="1:12">
      <c r="A8160" s="480" t="s">
        <v>126</v>
      </c>
      <c r="B8160" s="480">
        <f t="shared" si="694"/>
        <v>12</v>
      </c>
      <c r="C8160" s="480">
        <f t="shared" si="695"/>
        <v>6</v>
      </c>
      <c r="D8160" s="480">
        <f>D8157</f>
        <v>150</v>
      </c>
      <c r="E8160" s="480">
        <f t="shared" si="696"/>
        <v>45</v>
      </c>
      <c r="F8160" s="484">
        <v>3.9897</v>
      </c>
      <c r="G8160" s="480">
        <v>15</v>
      </c>
      <c r="H8160" s="482">
        <v>0.399169</v>
      </c>
      <c r="I8160" s="483">
        <v>10</v>
      </c>
      <c r="J8160" s="484">
        <v>0.29420000000000002</v>
      </c>
      <c r="K8160" s="469">
        <f t="shared" si="697"/>
        <v>9.9950146429206672</v>
      </c>
      <c r="L8160" s="469">
        <f t="shared" si="698"/>
        <v>-4.9853570793327862E-3</v>
      </c>
    </row>
    <row r="8161" spans="1:12">
      <c r="A8161" s="98" t="s">
        <v>126</v>
      </c>
      <c r="B8161" s="98">
        <f t="shared" si="694"/>
        <v>12</v>
      </c>
      <c r="C8161" s="98">
        <f t="shared" si="695"/>
        <v>6</v>
      </c>
      <c r="D8161" s="98">
        <f>D8160</f>
        <v>150</v>
      </c>
      <c r="E8161" s="98">
        <f t="shared" si="696"/>
        <v>46</v>
      </c>
      <c r="F8161" s="397">
        <f>F8160+(E8161-E8160)*(F8163-F8160)/(E8163-E8160)</f>
        <v>4.0034000000000001</v>
      </c>
      <c r="G8161" s="98">
        <v>15</v>
      </c>
      <c r="H8161" s="491">
        <f>H8160+(E8161-E8160)*(H8163-H8160)/(E8163-E8160)</f>
        <v>0.39844499999999999</v>
      </c>
      <c r="I8161" s="492">
        <f>I8160+(E8161-E8160)*(I8163-I8160)/(E8163-E8160)</f>
        <v>10.066666666666666</v>
      </c>
      <c r="J8161" s="397">
        <f>J8160+(E8161-E8160)*(J8163-J8160)/(E8163-E8160)</f>
        <v>0.29116666666666668</v>
      </c>
      <c r="K8161" s="469">
        <f t="shared" si="697"/>
        <v>10.047559889068754</v>
      </c>
      <c r="L8161" s="469">
        <f t="shared" si="698"/>
        <v>-1.9106777597912128E-2</v>
      </c>
    </row>
    <row r="8162" spans="1:12">
      <c r="A8162" s="98" t="s">
        <v>126</v>
      </c>
      <c r="B8162" s="98">
        <f t="shared" si="694"/>
        <v>12</v>
      </c>
      <c r="C8162" s="98">
        <f t="shared" si="695"/>
        <v>6</v>
      </c>
      <c r="D8162" s="98">
        <f>D8160</f>
        <v>150</v>
      </c>
      <c r="E8162" s="98">
        <f t="shared" si="696"/>
        <v>47</v>
      </c>
      <c r="F8162" s="397">
        <f>F8160+(E8162-E8160)*(F8163-F8160)/(E8163-E8160)</f>
        <v>4.0171000000000001</v>
      </c>
      <c r="G8162" s="98">
        <v>15</v>
      </c>
      <c r="H8162" s="491">
        <f>H8160+(E8162-E8160)*(H8163-H8160)/(E8163-E8160)</f>
        <v>0.39772099999999999</v>
      </c>
      <c r="I8162" s="492">
        <f>I8160+(E8162-E8160)*(I8163-I8160)/(E8163-E8160)</f>
        <v>10.133333333333333</v>
      </c>
      <c r="J8162" s="397">
        <f>J8160+(E8162-E8160)*(J8163-J8160)/(E8163-E8160)</f>
        <v>0.28813333333333335</v>
      </c>
      <c r="K8162" s="469">
        <f t="shared" si="697"/>
        <v>10.100296438960982</v>
      </c>
      <c r="L8162" s="469">
        <f t="shared" si="698"/>
        <v>-3.3036894372351355E-2</v>
      </c>
    </row>
    <row r="8163" spans="1:12">
      <c r="A8163" s="480" t="s">
        <v>126</v>
      </c>
      <c r="B8163" s="480">
        <f t="shared" si="694"/>
        <v>12</v>
      </c>
      <c r="C8163" s="480">
        <f t="shared" si="695"/>
        <v>6</v>
      </c>
      <c r="D8163" s="480">
        <f>D8160</f>
        <v>150</v>
      </c>
      <c r="E8163" s="480">
        <f t="shared" si="696"/>
        <v>48</v>
      </c>
      <c r="F8163" s="484">
        <v>4.0308000000000002</v>
      </c>
      <c r="G8163" s="480">
        <v>15</v>
      </c>
      <c r="H8163" s="482">
        <v>0.39699699999999999</v>
      </c>
      <c r="I8163" s="483">
        <v>10.199999999999999</v>
      </c>
      <c r="J8163" s="484">
        <v>0.28510000000000002</v>
      </c>
      <c r="K8163" s="469">
        <f t="shared" si="697"/>
        <v>10.153225339234302</v>
      </c>
      <c r="L8163" s="469">
        <f t="shared" si="698"/>
        <v>-4.6774660765697362E-2</v>
      </c>
    </row>
    <row r="8164" spans="1:12">
      <c r="A8164" s="98" t="s">
        <v>126</v>
      </c>
      <c r="B8164" s="98">
        <f t="shared" si="694"/>
        <v>12</v>
      </c>
      <c r="C8164" s="98">
        <f t="shared" si="695"/>
        <v>6</v>
      </c>
      <c r="D8164" s="98">
        <f>D8163</f>
        <v>150</v>
      </c>
      <c r="E8164" s="98">
        <f t="shared" si="696"/>
        <v>49</v>
      </c>
      <c r="F8164" s="397">
        <f>F8163+(E8164-E8163)*(F8166-F8163)/(E8166-E8163)</f>
        <v>4.0443333333333333</v>
      </c>
      <c r="G8164" s="98">
        <v>15</v>
      </c>
      <c r="H8164" s="491">
        <f>H8163+(E8164-E8163)*(H8166-H8163)/(E8166-E8163)</f>
        <v>0.39627066666666666</v>
      </c>
      <c r="I8164" s="492">
        <f>I8163+(E8164-E8163)*(I8166-I8163)/(E8166-E8163)</f>
        <v>10.233333333333333</v>
      </c>
      <c r="J8164" s="397">
        <f>J8163+(E8164-E8163)*(J8166-J8163)/(E8166-E8163)</f>
        <v>0.28203333333333336</v>
      </c>
      <c r="K8164" s="469">
        <f t="shared" si="697"/>
        <v>10.205987153561708</v>
      </c>
      <c r="L8164" s="469">
        <f t="shared" si="698"/>
        <v>-2.734617977162479E-2</v>
      </c>
    </row>
    <row r="8165" spans="1:12">
      <c r="A8165" s="98" t="s">
        <v>126</v>
      </c>
      <c r="B8165" s="98">
        <f t="shared" si="694"/>
        <v>12</v>
      </c>
      <c r="C8165" s="98">
        <f t="shared" si="695"/>
        <v>6</v>
      </c>
      <c r="D8165" s="98">
        <f>D8163</f>
        <v>150</v>
      </c>
      <c r="E8165" s="98">
        <f t="shared" si="696"/>
        <v>50</v>
      </c>
      <c r="F8165" s="397">
        <f>F8163+(E8165-E8163)*(F8166-F8163)/(E8166-E8163)</f>
        <v>4.0578666666666665</v>
      </c>
      <c r="G8165" s="98">
        <v>15</v>
      </c>
      <c r="H8165" s="491">
        <f>H8163+(E8165-E8163)*(H8166-H8163)/(E8166-E8163)</f>
        <v>0.39554433333333333</v>
      </c>
      <c r="I8165" s="492">
        <f>I8163+(E8165-E8163)*(I8166-I8163)/(E8166-E8163)</f>
        <v>10.266666666666667</v>
      </c>
      <c r="J8165" s="397">
        <f>J8163+(E8165-E8163)*(J8166-J8163)/(E8166-E8163)</f>
        <v>0.27896666666666664</v>
      </c>
      <c r="K8165" s="469">
        <f t="shared" si="697"/>
        <v>10.258942739667614</v>
      </c>
      <c r="L8165" s="469">
        <f t="shared" si="698"/>
        <v>-7.7239269990538872E-3</v>
      </c>
    </row>
    <row r="8166" spans="1:12">
      <c r="A8166" s="480" t="s">
        <v>126</v>
      </c>
      <c r="B8166" s="480">
        <f t="shared" si="694"/>
        <v>12</v>
      </c>
      <c r="C8166" s="480">
        <f t="shared" si="695"/>
        <v>6</v>
      </c>
      <c r="D8166" s="480">
        <f>D8163</f>
        <v>150</v>
      </c>
      <c r="E8166" s="480">
        <f t="shared" si="696"/>
        <v>51</v>
      </c>
      <c r="F8166" s="484">
        <v>4.0713999999999997</v>
      </c>
      <c r="G8166" s="480">
        <v>15</v>
      </c>
      <c r="H8166" s="482">
        <v>0.394818</v>
      </c>
      <c r="I8166" s="483">
        <v>10.3</v>
      </c>
      <c r="J8166" s="484">
        <v>0.27589999999999998</v>
      </c>
      <c r="K8166" s="469">
        <f t="shared" si="697"/>
        <v>10.312093166978201</v>
      </c>
      <c r="L8166" s="469">
        <f t="shared" si="698"/>
        <v>1.2093166978200287E-2</v>
      </c>
    </row>
    <row r="8167" spans="1:12">
      <c r="A8167" s="98" t="s">
        <v>126</v>
      </c>
      <c r="B8167" s="98">
        <f t="shared" si="694"/>
        <v>12</v>
      </c>
      <c r="C8167" s="98">
        <f t="shared" si="695"/>
        <v>6</v>
      </c>
      <c r="D8167" s="98">
        <f>D8166</f>
        <v>150</v>
      </c>
      <c r="E8167" s="98">
        <f t="shared" si="696"/>
        <v>52</v>
      </c>
      <c r="F8167" s="397">
        <f>F8166+(E8167-E8166)*(F8169-F8166)/(E8169-E8166)</f>
        <v>4.0848333333333331</v>
      </c>
      <c r="G8167" s="98">
        <v>15</v>
      </c>
      <c r="H8167" s="491">
        <f>H8166+(E8167-E8166)*(H8169-H8166)/(E8169-E8166)</f>
        <v>0.39408900000000002</v>
      </c>
      <c r="I8167" s="492">
        <f>I8166+(E8167-E8166)*(I8169-I8166)/(E8169-E8166)</f>
        <v>10.366666666666667</v>
      </c>
      <c r="J8167" s="397">
        <f>J8166+(E8167-E8166)*(J8169-J8166)/(E8169-E8166)</f>
        <v>0.27283333333333332</v>
      </c>
      <c r="K8167" s="469">
        <f t="shared" si="697"/>
        <v>10.365255902431514</v>
      </c>
      <c r="L8167" s="469">
        <f t="shared" si="698"/>
        <v>-1.4107642351532945E-3</v>
      </c>
    </row>
    <row r="8168" spans="1:12">
      <c r="A8168" s="98" t="s">
        <v>126</v>
      </c>
      <c r="B8168" s="98">
        <f t="shared" si="694"/>
        <v>12</v>
      </c>
      <c r="C8168" s="98">
        <f t="shared" si="695"/>
        <v>6</v>
      </c>
      <c r="D8168" s="98">
        <f>D8166</f>
        <v>150</v>
      </c>
      <c r="E8168" s="98">
        <f t="shared" si="696"/>
        <v>53</v>
      </c>
      <c r="F8168" s="397">
        <f>F8166+(E8168-E8166)*(F8169-F8166)/(E8169-E8166)</f>
        <v>4.0982666666666665</v>
      </c>
      <c r="G8168" s="98">
        <v>15</v>
      </c>
      <c r="H8168" s="491">
        <f>H8166+(E8168-E8166)*(H8169-H8166)/(E8169-E8166)</f>
        <v>0.39335999999999999</v>
      </c>
      <c r="I8168" s="492">
        <f>I8166+(E8168-E8166)*(I8169-I8166)/(E8169-E8166)</f>
        <v>10.433333333333334</v>
      </c>
      <c r="J8168" s="397">
        <f>J8166+(E8168-E8166)*(J8169-J8166)/(E8169-E8166)</f>
        <v>0.26976666666666665</v>
      </c>
      <c r="K8168" s="469">
        <f t="shared" si="697"/>
        <v>10.418615687072062</v>
      </c>
      <c r="L8168" s="469">
        <f t="shared" si="698"/>
        <v>-1.4717646261271256E-2</v>
      </c>
    </row>
    <row r="8169" spans="1:12">
      <c r="A8169" s="480" t="s">
        <v>126</v>
      </c>
      <c r="B8169" s="480">
        <f t="shared" si="694"/>
        <v>12</v>
      </c>
      <c r="C8169" s="480">
        <f t="shared" si="695"/>
        <v>6</v>
      </c>
      <c r="D8169" s="480">
        <f>D8166</f>
        <v>150</v>
      </c>
      <c r="E8169" s="480">
        <f t="shared" si="696"/>
        <v>54</v>
      </c>
      <c r="F8169" s="484">
        <v>4.1116999999999999</v>
      </c>
      <c r="G8169" s="480">
        <v>15</v>
      </c>
      <c r="H8169" s="482">
        <v>0.39263100000000001</v>
      </c>
      <c r="I8169" s="483">
        <v>10.5</v>
      </c>
      <c r="J8169" s="484">
        <v>0.26669999999999999</v>
      </c>
      <c r="K8169" s="469">
        <f t="shared" si="697"/>
        <v>10.472173618486568</v>
      </c>
      <c r="L8169" s="469">
        <f t="shared" si="698"/>
        <v>-2.7826381513431642E-2</v>
      </c>
    </row>
    <row r="8170" spans="1:12">
      <c r="A8170" s="98" t="s">
        <v>126</v>
      </c>
      <c r="B8170" s="98">
        <f t="shared" si="694"/>
        <v>12</v>
      </c>
      <c r="C8170" s="98">
        <f t="shared" si="695"/>
        <v>6</v>
      </c>
      <c r="D8170" s="98">
        <f>D8169</f>
        <v>150</v>
      </c>
      <c r="E8170" s="98">
        <f t="shared" si="696"/>
        <v>55</v>
      </c>
      <c r="F8170" s="397">
        <f>F8169+(E8170-E8169)*(F8172-F8169)/(E8172-E8169)</f>
        <v>4.125</v>
      </c>
      <c r="G8170" s="98">
        <v>15</v>
      </c>
      <c r="H8170" s="491">
        <f>H8169+(E8170-E8169)*(H8172-H8169)/(E8172-E8169)</f>
        <v>0.39189833333333335</v>
      </c>
      <c r="I8170" s="492">
        <f>I8169+(E8170-E8169)*(I8172-I8169)/(E8172-E8169)</f>
        <v>10.533333333333333</v>
      </c>
      <c r="J8170" s="397">
        <f>J8169+(E8170-E8169)*(J8172-J8169)/(E8172-E8169)</f>
        <v>0.26363333333333333</v>
      </c>
      <c r="K8170" s="469">
        <f t="shared" si="697"/>
        <v>10.525689060513143</v>
      </c>
      <c r="L8170" s="469">
        <f t="shared" si="698"/>
        <v>-7.6442728201904231E-3</v>
      </c>
    </row>
    <row r="8171" spans="1:12">
      <c r="A8171" s="98" t="s">
        <v>126</v>
      </c>
      <c r="B8171" s="98">
        <f t="shared" si="694"/>
        <v>12</v>
      </c>
      <c r="C8171" s="98">
        <f t="shared" si="695"/>
        <v>6</v>
      </c>
      <c r="D8171" s="98">
        <f>D8169</f>
        <v>150</v>
      </c>
      <c r="E8171" s="98">
        <f t="shared" si="696"/>
        <v>56</v>
      </c>
      <c r="F8171" s="397">
        <f>F8169+(E8171-E8169)*(F8172-F8169)/(E8172-E8169)</f>
        <v>4.1383000000000001</v>
      </c>
      <c r="G8171" s="98">
        <v>15</v>
      </c>
      <c r="H8171" s="491">
        <f>H8169+(E8171-E8169)*(H8172-H8169)/(E8172-E8169)</f>
        <v>0.39116566666666663</v>
      </c>
      <c r="I8171" s="492">
        <f>I8169+(E8171-E8169)*(I8172-I8169)/(E8172-E8169)</f>
        <v>10.566666666666666</v>
      </c>
      <c r="J8171" s="397">
        <f>J8169+(E8171-E8169)*(J8172-J8169)/(E8172-E8169)</f>
        <v>0.26056666666666667</v>
      </c>
      <c r="K8171" s="469">
        <f t="shared" si="697"/>
        <v>10.579404975044675</v>
      </c>
      <c r="L8171" s="469">
        <f t="shared" si="698"/>
        <v>1.2738308378008156E-2</v>
      </c>
    </row>
    <row r="8172" spans="1:12">
      <c r="A8172" s="480" t="s">
        <v>126</v>
      </c>
      <c r="B8172" s="480">
        <f t="shared" si="694"/>
        <v>12</v>
      </c>
      <c r="C8172" s="480">
        <f t="shared" si="695"/>
        <v>6</v>
      </c>
      <c r="D8172" s="480">
        <f>D8169</f>
        <v>150</v>
      </c>
      <c r="E8172" s="480">
        <f t="shared" si="696"/>
        <v>57</v>
      </c>
      <c r="F8172" s="484">
        <v>4.1516000000000002</v>
      </c>
      <c r="G8172" s="480">
        <v>15</v>
      </c>
      <c r="H8172" s="482">
        <v>0.39043299999999997</v>
      </c>
      <c r="I8172" s="483">
        <v>10.6</v>
      </c>
      <c r="J8172" s="484">
        <v>0.25750000000000001</v>
      </c>
      <c r="K8172" s="469">
        <f t="shared" si="697"/>
        <v>10.633322490670615</v>
      </c>
      <c r="L8172" s="469">
        <f t="shared" si="698"/>
        <v>3.3322490670615323E-2</v>
      </c>
    </row>
    <row r="8173" spans="1:12">
      <c r="A8173" s="98" t="s">
        <v>126</v>
      </c>
      <c r="B8173" s="98">
        <f t="shared" si="694"/>
        <v>12</v>
      </c>
      <c r="C8173" s="98">
        <f t="shared" si="695"/>
        <v>6</v>
      </c>
      <c r="D8173" s="98">
        <f>D8172</f>
        <v>150</v>
      </c>
      <c r="E8173" s="98">
        <f t="shared" si="696"/>
        <v>58</v>
      </c>
      <c r="F8173" s="397">
        <f>F8172+(E8173-E8172)*(F8175-F8172)/(E8175-E8172)</f>
        <v>4.1647666666666669</v>
      </c>
      <c r="G8173" s="98">
        <v>15</v>
      </c>
      <c r="H8173" s="491">
        <f>H8172+(E8173-E8172)*(H8175-H8172)/(E8175-E8172)</f>
        <v>0.38969666666666664</v>
      </c>
      <c r="I8173" s="492">
        <f>I8172+(E8173-E8172)*(I8175-I8172)/(E8175-E8172)</f>
        <v>10.666666666666666</v>
      </c>
      <c r="J8173" s="397">
        <f>J8172+(E8173-E8172)*(J8175-J8172)/(E8175-E8172)</f>
        <v>0.25443333333333334</v>
      </c>
      <c r="K8173" s="469">
        <f t="shared" si="697"/>
        <v>10.687201156455021</v>
      </c>
      <c r="L8173" s="469">
        <f t="shared" si="698"/>
        <v>2.0534489788355259E-2</v>
      </c>
    </row>
    <row r="8174" spans="1:12">
      <c r="A8174" s="98" t="s">
        <v>126</v>
      </c>
      <c r="B8174" s="98">
        <f t="shared" si="694"/>
        <v>12</v>
      </c>
      <c r="C8174" s="98">
        <f t="shared" si="695"/>
        <v>6</v>
      </c>
      <c r="D8174" s="98">
        <f>D8172</f>
        <v>150</v>
      </c>
      <c r="E8174" s="98">
        <f t="shared" si="696"/>
        <v>59</v>
      </c>
      <c r="F8174" s="397">
        <f>F8172+(E8174-E8172)*(F8175-F8172)/(E8175-E8172)</f>
        <v>4.1779333333333328</v>
      </c>
      <c r="G8174" s="98">
        <v>15</v>
      </c>
      <c r="H8174" s="491">
        <f>H8172+(E8174-E8172)*(H8175-H8172)/(E8175-E8172)</f>
        <v>0.38896033333333335</v>
      </c>
      <c r="I8174" s="492">
        <f>I8172+(E8174-E8172)*(I8175-I8172)/(E8175-E8172)</f>
        <v>10.733333333333334</v>
      </c>
      <c r="J8174" s="397">
        <f>J8172+(E8174-E8172)*(J8175-J8172)/(E8175-E8172)</f>
        <v>0.25136666666666668</v>
      </c>
      <c r="K8174" s="469">
        <f t="shared" si="697"/>
        <v>10.741283815573308</v>
      </c>
      <c r="L8174" s="469">
        <f t="shared" si="698"/>
        <v>7.950482239973411E-3</v>
      </c>
    </row>
    <row r="8175" spans="1:12">
      <c r="A8175" s="480" t="s">
        <v>126</v>
      </c>
      <c r="B8175" s="480">
        <f t="shared" si="694"/>
        <v>12</v>
      </c>
      <c r="C8175" s="480">
        <f t="shared" si="695"/>
        <v>6</v>
      </c>
      <c r="D8175" s="480">
        <f>D8172</f>
        <v>150</v>
      </c>
      <c r="E8175" s="480">
        <f t="shared" si="696"/>
        <v>60</v>
      </c>
      <c r="F8175" s="484">
        <v>4.1910999999999996</v>
      </c>
      <c r="G8175" s="480">
        <v>15</v>
      </c>
      <c r="H8175" s="482">
        <v>0.38822400000000001</v>
      </c>
      <c r="I8175" s="483">
        <v>10.8</v>
      </c>
      <c r="J8175" s="484">
        <v>0.24829999999999999</v>
      </c>
      <c r="K8175" s="469">
        <f t="shared" si="697"/>
        <v>10.795571628750411</v>
      </c>
      <c r="L8175" s="469">
        <f t="shared" si="698"/>
        <v>-4.4283712495900573E-3</v>
      </c>
    </row>
    <row r="8176" spans="1:12">
      <c r="A8176" s="98" t="s">
        <v>126</v>
      </c>
      <c r="B8176" s="98">
        <f t="shared" si="694"/>
        <v>12</v>
      </c>
      <c r="C8176" s="98">
        <f t="shared" si="695"/>
        <v>6</v>
      </c>
      <c r="D8176" s="98">
        <f>D8175</f>
        <v>150</v>
      </c>
      <c r="E8176" s="98">
        <f t="shared" si="696"/>
        <v>61</v>
      </c>
      <c r="F8176" s="397">
        <f>F8175+(E8176-E8175)*(F8178-F8175)/(E8178-E8175)</f>
        <v>4.2041333333333331</v>
      </c>
      <c r="G8176" s="98">
        <v>15</v>
      </c>
      <c r="H8176" s="491">
        <f>H8175+(E8176-E8175)*(H8178-H8175)/(E8178-E8175)</f>
        <v>0.38748366666666667</v>
      </c>
      <c r="I8176" s="492">
        <f>I8175+(E8176-E8175)*(I8178-I8175)/(E8178-E8175)</f>
        <v>10.866666666666667</v>
      </c>
      <c r="J8176" s="397">
        <f>J8175+(E8176-E8175)*(J8178-J8175)/(E8178-E8175)</f>
        <v>0.24523333333333333</v>
      </c>
      <c r="K8176" s="469">
        <f t="shared" si="697"/>
        <v>10.849833670408472</v>
      </c>
      <c r="L8176" s="469">
        <f t="shared" si="698"/>
        <v>-1.683299625819501E-2</v>
      </c>
    </row>
    <row r="8177" spans="1:12">
      <c r="A8177" s="98" t="s">
        <v>126</v>
      </c>
      <c r="B8177" s="98">
        <f t="shared" si="694"/>
        <v>12</v>
      </c>
      <c r="C8177" s="98">
        <f t="shared" si="695"/>
        <v>6</v>
      </c>
      <c r="D8177" s="98">
        <f>D8175</f>
        <v>150</v>
      </c>
      <c r="E8177" s="98">
        <f t="shared" si="696"/>
        <v>62</v>
      </c>
      <c r="F8177" s="397">
        <f>F8175+(E8177-E8175)*(F8178-F8175)/(E8178-E8175)</f>
        <v>4.2171666666666665</v>
      </c>
      <c r="G8177" s="98">
        <v>15</v>
      </c>
      <c r="H8177" s="491">
        <f>H8175+(E8177-E8175)*(H8178-H8175)/(E8178-E8175)</f>
        <v>0.38674333333333333</v>
      </c>
      <c r="I8177" s="492">
        <f>I8175+(E8177-E8175)*(I8178-I8175)/(E8178-E8175)</f>
        <v>10.933333333333334</v>
      </c>
      <c r="J8177" s="397">
        <f>J8175+(E8177-E8175)*(J8178-J8175)/(E8178-E8175)</f>
        <v>0.24216666666666667</v>
      </c>
      <c r="K8177" s="469">
        <f t="shared" si="697"/>
        <v>10.904303457073166</v>
      </c>
      <c r="L8177" s="469">
        <f t="shared" si="698"/>
        <v>-2.9029876260167953E-2</v>
      </c>
    </row>
    <row r="8178" spans="1:12">
      <c r="A8178" s="480" t="s">
        <v>126</v>
      </c>
      <c r="B8178" s="480">
        <f t="shared" si="694"/>
        <v>12</v>
      </c>
      <c r="C8178" s="480">
        <f t="shared" si="695"/>
        <v>6</v>
      </c>
      <c r="D8178" s="480">
        <f>D8175</f>
        <v>150</v>
      </c>
      <c r="E8178" s="480">
        <f t="shared" si="696"/>
        <v>63</v>
      </c>
      <c r="F8178" s="484">
        <v>4.2302</v>
      </c>
      <c r="G8178" s="480">
        <v>15</v>
      </c>
      <c r="H8178" s="482">
        <v>0.38600299999999999</v>
      </c>
      <c r="I8178" s="483">
        <v>11</v>
      </c>
      <c r="J8178" s="484">
        <v>0.23910000000000001</v>
      </c>
      <c r="K8178" s="469">
        <f t="shared" si="697"/>
        <v>10.958982184076289</v>
      </c>
      <c r="L8178" s="469">
        <f t="shared" si="698"/>
        <v>-4.1017815923710899E-2</v>
      </c>
    </row>
    <row r="8179" spans="1:12">
      <c r="A8179" s="98" t="s">
        <v>126</v>
      </c>
      <c r="B8179" s="98">
        <f t="shared" si="694"/>
        <v>12</v>
      </c>
      <c r="C8179" s="98">
        <f t="shared" si="695"/>
        <v>6</v>
      </c>
      <c r="D8179" s="98">
        <f>D8178</f>
        <v>150</v>
      </c>
      <c r="E8179" s="98">
        <f t="shared" si="696"/>
        <v>64</v>
      </c>
      <c r="F8179" s="397">
        <f>F8178+(E8179-E8178)*(F8181-F8178)/(E8181-E8178)</f>
        <v>4.2431000000000001</v>
      </c>
      <c r="G8179" s="98">
        <v>15</v>
      </c>
      <c r="H8179" s="491">
        <f>H8178+(E8179-E8178)*(H8181-H8178)/(E8181-E8178)</f>
        <v>0.38525766666666666</v>
      </c>
      <c r="I8179" s="492">
        <f>I8178+(E8179-E8178)*(I8181-I8178)/(E8181-E8178)</f>
        <v>11.033333333333333</v>
      </c>
      <c r="J8179" s="397">
        <f>J8178+(E8179-E8178)*(J8181-J8178)/(E8181-E8178)</f>
        <v>0.23603333333333334</v>
      </c>
      <c r="K8179" s="469">
        <f t="shared" si="697"/>
        <v>11.013667908836769</v>
      </c>
      <c r="L8179" s="469">
        <f t="shared" si="698"/>
        <v>-1.9665424496563944E-2</v>
      </c>
    </row>
    <row r="8180" spans="1:12">
      <c r="A8180" s="98" t="s">
        <v>126</v>
      </c>
      <c r="B8180" s="98">
        <f t="shared" si="694"/>
        <v>12</v>
      </c>
      <c r="C8180" s="98">
        <f t="shared" si="695"/>
        <v>6</v>
      </c>
      <c r="D8180" s="98">
        <f>D8178</f>
        <v>150</v>
      </c>
      <c r="E8180" s="98">
        <f t="shared" si="696"/>
        <v>65</v>
      </c>
      <c r="F8180" s="397">
        <f>F8178+(E8180-E8178)*(F8181-F8178)/(E8181-E8178)</f>
        <v>4.2560000000000002</v>
      </c>
      <c r="G8180" s="98">
        <v>15</v>
      </c>
      <c r="H8180" s="491">
        <f>H8178+(E8180-E8178)*(H8181-H8178)/(E8181-E8178)</f>
        <v>0.38451233333333334</v>
      </c>
      <c r="I8180" s="492">
        <f>I8178+(E8180-E8178)*(I8181-I8178)/(E8181-E8178)</f>
        <v>11.066666666666666</v>
      </c>
      <c r="J8180" s="397">
        <f>J8178+(E8180-E8178)*(J8181-J8178)/(E8181-E8178)</f>
        <v>0.23296666666666666</v>
      </c>
      <c r="K8180" s="469">
        <f t="shared" si="697"/>
        <v>11.068565637686524</v>
      </c>
      <c r="L8180" s="469">
        <f t="shared" si="698"/>
        <v>1.898971019857143E-3</v>
      </c>
    </row>
    <row r="8181" spans="1:12">
      <c r="A8181" s="480" t="s">
        <v>126</v>
      </c>
      <c r="B8181" s="480">
        <f t="shared" si="694"/>
        <v>12</v>
      </c>
      <c r="C8181" s="480">
        <f t="shared" si="695"/>
        <v>6</v>
      </c>
      <c r="D8181" s="480">
        <f>D8178</f>
        <v>150</v>
      </c>
      <c r="E8181" s="480">
        <f t="shared" si="696"/>
        <v>66</v>
      </c>
      <c r="F8181" s="484">
        <v>4.2689000000000004</v>
      </c>
      <c r="G8181" s="480">
        <v>15</v>
      </c>
      <c r="H8181" s="482">
        <v>0.38376700000000002</v>
      </c>
      <c r="I8181" s="483">
        <v>11.1</v>
      </c>
      <c r="J8181" s="484">
        <v>0.22989999999999999</v>
      </c>
      <c r="K8181" s="469">
        <f t="shared" si="697"/>
        <v>11.123676605857201</v>
      </c>
      <c r="L8181" s="469">
        <f t="shared" si="698"/>
        <v>2.3676605857200883E-2</v>
      </c>
    </row>
    <row r="8182" spans="1:12">
      <c r="A8182" s="98" t="s">
        <v>126</v>
      </c>
      <c r="B8182" s="98">
        <f t="shared" si="694"/>
        <v>12</v>
      </c>
      <c r="C8182" s="98">
        <f t="shared" si="695"/>
        <v>6</v>
      </c>
      <c r="D8182" s="98">
        <f>D8181</f>
        <v>150</v>
      </c>
      <c r="E8182" s="98">
        <f t="shared" si="696"/>
        <v>67</v>
      </c>
      <c r="F8182" s="397">
        <f>F8181+(E8182-E8181)*(F8184-F8181)/(E8184-E8181)</f>
        <v>4.2817333333333334</v>
      </c>
      <c r="G8182" s="98">
        <v>15</v>
      </c>
      <c r="H8182" s="491">
        <f>H8181+(E8182-E8181)*(H8184-H8181)/(E8184-E8181)</f>
        <v>0.38301633333333335</v>
      </c>
      <c r="I8182" s="492">
        <f>I8181+(E8182-E8181)*(I8184-I8181)/(E8184-E8181)</f>
        <v>11.166666666666666</v>
      </c>
      <c r="J8182" s="397">
        <f>J8181+(E8182-E8181)*(J8184-J8181)/(E8184-E8181)</f>
        <v>0.22683333333333333</v>
      </c>
      <c r="K8182" s="469">
        <f t="shared" si="697"/>
        <v>11.178983663882045</v>
      </c>
      <c r="L8182" s="469">
        <f t="shared" si="698"/>
        <v>1.2316997215378933E-2</v>
      </c>
    </row>
    <row r="8183" spans="1:12">
      <c r="A8183" s="98" t="s">
        <v>126</v>
      </c>
      <c r="B8183" s="98">
        <f t="shared" si="694"/>
        <v>12</v>
      </c>
      <c r="C8183" s="98">
        <f t="shared" si="695"/>
        <v>6</v>
      </c>
      <c r="D8183" s="98">
        <f>D8181</f>
        <v>150</v>
      </c>
      <c r="E8183" s="98">
        <f t="shared" si="696"/>
        <v>68</v>
      </c>
      <c r="F8183" s="397">
        <f>F8181+(E8183-E8181)*(F8184-F8181)/(E8184-E8181)</f>
        <v>4.2945666666666673</v>
      </c>
      <c r="G8183" s="98">
        <v>15</v>
      </c>
      <c r="H8183" s="491">
        <f>H8181+(E8183-E8181)*(H8184-H8181)/(E8184-E8181)</f>
        <v>0.38226566666666667</v>
      </c>
      <c r="I8183" s="492">
        <f>I8181+(E8183-E8181)*(I8184-I8181)/(E8184-E8181)</f>
        <v>11.233333333333334</v>
      </c>
      <c r="J8183" s="397">
        <f>J8181+(E8183-E8181)*(J8184-J8181)/(E8184-E8181)</f>
        <v>0.22376666666666667</v>
      </c>
      <c r="K8183" s="469">
        <f t="shared" si="697"/>
        <v>11.234507938196561</v>
      </c>
      <c r="L8183" s="469">
        <f t="shared" si="698"/>
        <v>1.1746048632268469E-3</v>
      </c>
    </row>
    <row r="8184" spans="1:12">
      <c r="A8184" s="480" t="s">
        <v>126</v>
      </c>
      <c r="B8184" s="480">
        <f t="shared" si="694"/>
        <v>12</v>
      </c>
      <c r="C8184" s="480">
        <f t="shared" si="695"/>
        <v>6</v>
      </c>
      <c r="D8184" s="480">
        <f>D8181</f>
        <v>150</v>
      </c>
      <c r="E8184" s="480">
        <f t="shared" si="696"/>
        <v>69</v>
      </c>
      <c r="F8184" s="484">
        <v>4.3074000000000003</v>
      </c>
      <c r="G8184" s="480">
        <v>15</v>
      </c>
      <c r="H8184" s="482">
        <v>0.38151499999999999</v>
      </c>
      <c r="I8184" s="483">
        <v>11.3</v>
      </c>
      <c r="J8184" s="484">
        <v>0.22070000000000001</v>
      </c>
      <c r="K8184" s="469">
        <f t="shared" si="697"/>
        <v>11.290250710981221</v>
      </c>
      <c r="L8184" s="469">
        <f t="shared" si="698"/>
        <v>-9.7492890187798054E-3</v>
      </c>
    </row>
    <row r="8185" spans="1:12">
      <c r="A8185" s="98" t="s">
        <v>126</v>
      </c>
      <c r="B8185" s="98">
        <f t="shared" si="694"/>
        <v>12</v>
      </c>
      <c r="C8185" s="98">
        <f t="shared" si="695"/>
        <v>6</v>
      </c>
      <c r="D8185" s="98">
        <f>D8184</f>
        <v>150</v>
      </c>
      <c r="E8185" s="98">
        <f t="shared" si="696"/>
        <v>70</v>
      </c>
      <c r="F8185" s="397">
        <f>F8184+(E8185-E8184)*(F8187-F8184)/(E8187-E8184)</f>
        <v>4.3200666666666665</v>
      </c>
      <c r="G8185" s="98">
        <v>15</v>
      </c>
      <c r="H8185" s="491">
        <f>H8184+(E8185-E8184)*(H8187-H8184)/(E8187-E8184)</f>
        <v>0.38075900000000001</v>
      </c>
      <c r="I8185" s="492">
        <f>I8184+(E8185-E8184)*(I8187-I8184)/(E8187-E8184)</f>
        <v>11.366666666666667</v>
      </c>
      <c r="J8185" s="397">
        <f>J8184+(E8185-E8184)*(J8187-J8184)/(E8187-E8184)</f>
        <v>0.21763333333333335</v>
      </c>
      <c r="K8185" s="469">
        <f t="shared" si="697"/>
        <v>11.345934479990404</v>
      </c>
      <c r="L8185" s="469">
        <f t="shared" si="698"/>
        <v>-2.0732186676262643E-2</v>
      </c>
    </row>
    <row r="8186" spans="1:12">
      <c r="A8186" s="98" t="s">
        <v>126</v>
      </c>
      <c r="B8186" s="98">
        <f t="shared" si="694"/>
        <v>12</v>
      </c>
      <c r="C8186" s="98">
        <f t="shared" si="695"/>
        <v>6</v>
      </c>
      <c r="D8186" s="98">
        <f>D8184</f>
        <v>150</v>
      </c>
      <c r="E8186" s="98">
        <f t="shared" si="696"/>
        <v>71</v>
      </c>
      <c r="F8186" s="397">
        <f>F8184+(E8186-E8184)*(F8187-F8184)/(E8187-E8184)</f>
        <v>4.3327333333333335</v>
      </c>
      <c r="G8186" s="98">
        <v>15</v>
      </c>
      <c r="H8186" s="491">
        <f>H8184+(E8186-E8184)*(H8187-H8184)/(E8187-E8184)</f>
        <v>0.38000299999999998</v>
      </c>
      <c r="I8186" s="492">
        <f>I8184+(E8186-E8184)*(I8187-I8184)/(E8187-E8184)</f>
        <v>11.433333333333334</v>
      </c>
      <c r="J8186" s="397">
        <f>J8184+(E8186-E8184)*(J8187-J8184)/(E8187-E8184)</f>
        <v>0.21456666666666666</v>
      </c>
      <c r="K8186" s="469">
        <f t="shared" si="697"/>
        <v>11.401839810036588</v>
      </c>
      <c r="L8186" s="469">
        <f t="shared" si="698"/>
        <v>-3.1493523296745707E-2</v>
      </c>
    </row>
    <row r="8187" spans="1:12">
      <c r="A8187" s="480" t="s">
        <v>126</v>
      </c>
      <c r="B8187" s="480">
        <f t="shared" si="694"/>
        <v>12</v>
      </c>
      <c r="C8187" s="480">
        <f t="shared" si="695"/>
        <v>6</v>
      </c>
      <c r="D8187" s="480">
        <f>D8184</f>
        <v>150</v>
      </c>
      <c r="E8187" s="480">
        <f t="shared" si="696"/>
        <v>72</v>
      </c>
      <c r="F8187" s="484">
        <v>4.3453999999999997</v>
      </c>
      <c r="G8187" s="480">
        <v>15</v>
      </c>
      <c r="H8187" s="482">
        <v>0.379247</v>
      </c>
      <c r="I8187" s="483">
        <v>11.5</v>
      </c>
      <c r="J8187" s="484">
        <v>0.21149999999999999</v>
      </c>
      <c r="K8187" s="469">
        <f t="shared" si="697"/>
        <v>11.457968026114905</v>
      </c>
      <c r="L8187" s="469">
        <f t="shared" si="698"/>
        <v>-4.2031973885094942E-2</v>
      </c>
    </row>
    <row r="8188" spans="1:12">
      <c r="A8188" s="98" t="s">
        <v>126</v>
      </c>
      <c r="B8188" s="98">
        <f t="shared" si="694"/>
        <v>12</v>
      </c>
      <c r="C8188" s="98">
        <f t="shared" si="695"/>
        <v>6</v>
      </c>
      <c r="D8188" s="98">
        <f>D8187</f>
        <v>150</v>
      </c>
      <c r="E8188" s="98">
        <f t="shared" si="696"/>
        <v>73</v>
      </c>
      <c r="F8188" s="397">
        <f>F8187+(E8188-E8187)*(F8190-F8187)/(E8190-E8187)</f>
        <v>4.3579999999999997</v>
      </c>
      <c r="G8188" s="98">
        <v>15</v>
      </c>
      <c r="H8188" s="491">
        <f>H8187+(E8188-E8187)*(H8190-H8187)/(E8190-E8187)</f>
        <v>0.37848500000000002</v>
      </c>
      <c r="I8188" s="492">
        <f>I8187+(E8188-E8187)*(I8190-I8187)/(E8190-E8187)</f>
        <v>11.533333333333333</v>
      </c>
      <c r="J8188" s="397">
        <f>J8187+(E8188-E8187)*(J8190-J8187)/(E8190-E8187)</f>
        <v>0.20843333333333333</v>
      </c>
      <c r="K8188" s="469">
        <f t="shared" si="697"/>
        <v>11.514326855753859</v>
      </c>
      <c r="L8188" s="469">
        <f t="shared" si="698"/>
        <v>-1.9006477579473824E-2</v>
      </c>
    </row>
    <row r="8189" spans="1:12">
      <c r="A8189" s="98" t="s">
        <v>126</v>
      </c>
      <c r="B8189" s="98">
        <f t="shared" ref="B8189:B8252" si="699">INT(D8189/12)</f>
        <v>12</v>
      </c>
      <c r="C8189" s="98">
        <f t="shared" ref="C8189:C8252" si="700">D8189-B8189*12</f>
        <v>6</v>
      </c>
      <c r="D8189" s="98">
        <f>D8187</f>
        <v>150</v>
      </c>
      <c r="E8189" s="98">
        <f t="shared" si="696"/>
        <v>74</v>
      </c>
      <c r="F8189" s="397">
        <f>F8187+(E8189-E8187)*(F8190-F8187)/(E8190-E8187)</f>
        <v>4.3706000000000005</v>
      </c>
      <c r="G8189" s="98">
        <v>15</v>
      </c>
      <c r="H8189" s="491">
        <f>H8187+(E8189-E8187)*(H8190-H8187)/(E8190-E8187)</f>
        <v>0.37772299999999998</v>
      </c>
      <c r="I8189" s="492">
        <f>I8187+(E8189-E8187)*(I8190-I8187)/(E8190-E8187)</f>
        <v>11.566666666666666</v>
      </c>
      <c r="J8189" s="397">
        <f>J8187+(E8189-E8187)*(J8190-J8187)/(E8190-E8187)</f>
        <v>0.20536666666666667</v>
      </c>
      <c r="K8189" s="469">
        <f t="shared" si="697"/>
        <v>11.570913076513744</v>
      </c>
      <c r="L8189" s="469">
        <f t="shared" si="698"/>
        <v>4.2464098470773592E-3</v>
      </c>
    </row>
    <row r="8190" spans="1:12">
      <c r="A8190" s="480" t="s">
        <v>126</v>
      </c>
      <c r="B8190" s="480">
        <f t="shared" si="699"/>
        <v>12</v>
      </c>
      <c r="C8190" s="480">
        <f t="shared" si="700"/>
        <v>6</v>
      </c>
      <c r="D8190" s="480">
        <f>D8187</f>
        <v>150</v>
      </c>
      <c r="E8190" s="480">
        <f t="shared" si="696"/>
        <v>75</v>
      </c>
      <c r="F8190" s="484">
        <v>4.3832000000000004</v>
      </c>
      <c r="G8190" s="480">
        <v>15</v>
      </c>
      <c r="H8190" s="482">
        <v>0.37696099999999999</v>
      </c>
      <c r="I8190" s="483">
        <v>11.6</v>
      </c>
      <c r="J8190" s="484">
        <v>0.20230000000000001</v>
      </c>
      <c r="K8190" s="469">
        <f t="shared" si="697"/>
        <v>11.627728067359755</v>
      </c>
      <c r="L8190" s="469">
        <f t="shared" si="698"/>
        <v>2.772806735975486E-2</v>
      </c>
    </row>
    <row r="8191" spans="1:12">
      <c r="A8191" s="98" t="s">
        <v>126</v>
      </c>
      <c r="B8191" s="98">
        <f t="shared" si="699"/>
        <v>12</v>
      </c>
      <c r="C8191" s="98">
        <f t="shared" si="700"/>
        <v>6</v>
      </c>
      <c r="D8191" s="98">
        <f>D8190</f>
        <v>150</v>
      </c>
      <c r="E8191" s="98">
        <f t="shared" si="696"/>
        <v>76</v>
      </c>
      <c r="F8191" s="397">
        <f>F8190+(E8191-E8190)*(F8193-F8190)/(E8193-E8190)</f>
        <v>4.3956666666666671</v>
      </c>
      <c r="G8191" s="98">
        <v>15</v>
      </c>
      <c r="H8191" s="491">
        <f>H8190+(E8191-E8190)*(H8193-H8190)/(E8193-E8190)</f>
        <v>0.37619199999999997</v>
      </c>
      <c r="I8191" s="492">
        <f>I8190+(E8191-E8190)*(I8193-I8190)/(E8193-E8190)</f>
        <v>11.666666666666666</v>
      </c>
      <c r="J8191" s="397">
        <f>J8190+(E8191-E8190)*(J8193-J8190)/(E8193-E8190)</f>
        <v>0.19923333333333335</v>
      </c>
      <c r="K8191" s="469">
        <f t="shared" si="697"/>
        <v>11.684636214131793</v>
      </c>
      <c r="L8191" s="469">
        <f t="shared" si="698"/>
        <v>1.7969547465126468E-2</v>
      </c>
    </row>
    <row r="8192" spans="1:12">
      <c r="A8192" s="98" t="s">
        <v>126</v>
      </c>
      <c r="B8192" s="98">
        <f t="shared" si="699"/>
        <v>12</v>
      </c>
      <c r="C8192" s="98">
        <f t="shared" si="700"/>
        <v>6</v>
      </c>
      <c r="D8192" s="98">
        <f>D8190</f>
        <v>150</v>
      </c>
      <c r="E8192" s="98">
        <f t="shared" si="696"/>
        <v>77</v>
      </c>
      <c r="F8192" s="397">
        <f>F8190+(E8192-E8190)*(F8193-F8190)/(E8193-E8190)</f>
        <v>4.4081333333333337</v>
      </c>
      <c r="G8192" s="98">
        <v>15</v>
      </c>
      <c r="H8192" s="491">
        <f>H8190+(E8192-E8190)*(H8193-H8190)/(E8193-E8190)</f>
        <v>0.37542300000000001</v>
      </c>
      <c r="I8192" s="492">
        <f>I8190+(E8192-E8190)*(I8193-I8190)/(E8193-E8190)</f>
        <v>11.733333333333334</v>
      </c>
      <c r="J8192" s="397">
        <f>J8190+(E8192-E8190)*(J8193-J8190)/(E8193-E8190)</f>
        <v>0.19616666666666666</v>
      </c>
      <c r="K8192" s="469">
        <f t="shared" si="697"/>
        <v>11.741777497205375</v>
      </c>
      <c r="L8192" s="469">
        <f t="shared" si="698"/>
        <v>8.4441638720402779E-3</v>
      </c>
    </row>
    <row r="8193" spans="1:12">
      <c r="A8193" s="480" t="s">
        <v>126</v>
      </c>
      <c r="B8193" s="480">
        <f t="shared" si="699"/>
        <v>12</v>
      </c>
      <c r="C8193" s="480">
        <f t="shared" si="700"/>
        <v>6</v>
      </c>
      <c r="D8193" s="480">
        <f>D8190</f>
        <v>150</v>
      </c>
      <c r="E8193" s="480">
        <f t="shared" ref="E8193:E8256" si="701">E8192+1</f>
        <v>78</v>
      </c>
      <c r="F8193" s="484">
        <v>4.4206000000000003</v>
      </c>
      <c r="G8193" s="480">
        <v>15</v>
      </c>
      <c r="H8193" s="482">
        <v>0.37465399999999999</v>
      </c>
      <c r="I8193" s="483">
        <v>11.8</v>
      </c>
      <c r="J8193" s="484">
        <v>0.19309999999999999</v>
      </c>
      <c r="K8193" s="469">
        <f t="shared" si="697"/>
        <v>11.799153352159594</v>
      </c>
      <c r="L8193" s="469">
        <f t="shared" si="698"/>
        <v>-8.4664784040633378E-4</v>
      </c>
    </row>
    <row r="8194" spans="1:12">
      <c r="A8194" s="98" t="s">
        <v>126</v>
      </c>
      <c r="B8194" s="98">
        <f t="shared" si="699"/>
        <v>12</v>
      </c>
      <c r="C8194" s="98">
        <f t="shared" si="700"/>
        <v>6</v>
      </c>
      <c r="D8194" s="98">
        <f>D8193</f>
        <v>150</v>
      </c>
      <c r="E8194" s="98">
        <f t="shared" si="701"/>
        <v>79</v>
      </c>
      <c r="F8194" s="397">
        <f>F8193+(E8194-E8193)*(F8196-F8193)/(E8196-E8193)</f>
        <v>4.4329666666666672</v>
      </c>
      <c r="G8194" s="98">
        <v>15</v>
      </c>
      <c r="H8194" s="491">
        <f>H8193+(E8194-E8193)*(H8196-H8193)/(E8196-E8193)</f>
        <v>0.37387833333333331</v>
      </c>
      <c r="I8194" s="492">
        <f>I8193+(E8194-E8193)*(I8196-I8193)/(E8196-E8193)</f>
        <v>11.866666666666667</v>
      </c>
      <c r="J8194" s="397">
        <f>J8193+(E8194-E8193)*(J8196-J8193)/(E8196-E8193)</f>
        <v>0.19003333333333333</v>
      </c>
      <c r="K8194" s="469">
        <f t="shared" si="697"/>
        <v>11.856709179011</v>
      </c>
      <c r="L8194" s="469">
        <f t="shared" si="698"/>
        <v>-9.9574876556669523E-3</v>
      </c>
    </row>
    <row r="8195" spans="1:12">
      <c r="A8195" s="98" t="s">
        <v>126</v>
      </c>
      <c r="B8195" s="98">
        <f t="shared" si="699"/>
        <v>12</v>
      </c>
      <c r="C8195" s="98">
        <f t="shared" si="700"/>
        <v>6</v>
      </c>
      <c r="D8195" s="98">
        <f>D8193</f>
        <v>150</v>
      </c>
      <c r="E8195" s="98">
        <f t="shared" si="701"/>
        <v>80</v>
      </c>
      <c r="F8195" s="397">
        <f>F8193+(E8195-E8193)*(F8196-F8193)/(E8196-E8193)</f>
        <v>4.4453333333333331</v>
      </c>
      <c r="G8195" s="98">
        <v>15</v>
      </c>
      <c r="H8195" s="491">
        <f>H8193+(E8195-E8193)*(H8196-H8193)/(E8196-E8193)</f>
        <v>0.37310266666666669</v>
      </c>
      <c r="I8195" s="492">
        <f>I8193+(E8195-E8193)*(I8196-I8193)/(E8196-E8193)</f>
        <v>11.933333333333334</v>
      </c>
      <c r="J8195" s="397">
        <f>J8193+(E8195-E8193)*(J8196-J8193)/(E8196-E8193)</f>
        <v>0.18696666666666667</v>
      </c>
      <c r="K8195" s="469">
        <f t="shared" si="697"/>
        <v>11.914504318739791</v>
      </c>
      <c r="L8195" s="469">
        <f t="shared" si="698"/>
        <v>-1.8829014593542581E-2</v>
      </c>
    </row>
    <row r="8196" spans="1:12">
      <c r="A8196" s="480" t="s">
        <v>126</v>
      </c>
      <c r="B8196" s="480">
        <f t="shared" si="699"/>
        <v>12</v>
      </c>
      <c r="C8196" s="480">
        <f t="shared" si="700"/>
        <v>6</v>
      </c>
      <c r="D8196" s="480">
        <f>D8193</f>
        <v>150</v>
      </c>
      <c r="E8196" s="480">
        <f t="shared" si="701"/>
        <v>81</v>
      </c>
      <c r="F8196" s="484">
        <v>4.4577</v>
      </c>
      <c r="G8196" s="480">
        <v>15</v>
      </c>
      <c r="H8196" s="482">
        <v>0.37232700000000002</v>
      </c>
      <c r="I8196" s="483">
        <v>12</v>
      </c>
      <c r="J8196" s="484">
        <v>0.18390000000000001</v>
      </c>
      <c r="K8196" s="469">
        <f t="shared" si="697"/>
        <v>11.972540267023343</v>
      </c>
      <c r="L8196" s="469">
        <f t="shared" si="698"/>
        <v>-2.7459732976657492E-2</v>
      </c>
    </row>
    <row r="8197" spans="1:12">
      <c r="A8197" s="98" t="s">
        <v>126</v>
      </c>
      <c r="B8197" s="98">
        <f t="shared" si="699"/>
        <v>12</v>
      </c>
      <c r="C8197" s="98">
        <f t="shared" si="700"/>
        <v>6</v>
      </c>
      <c r="D8197" s="98">
        <f>D8196</f>
        <v>150</v>
      </c>
      <c r="E8197" s="98">
        <f t="shared" si="701"/>
        <v>82</v>
      </c>
      <c r="F8197" s="397">
        <f>F8196+(E8197-E8196)*(F8199-F8196)/(E8199-E8196)</f>
        <v>4.4699666666666671</v>
      </c>
      <c r="G8197" s="98">
        <v>15</v>
      </c>
      <c r="H8197" s="491">
        <f>H8196+(E8197-E8196)*(H8199-H8196)/(E8199-E8196)</f>
        <v>0.37154366666666666</v>
      </c>
      <c r="I8197" s="492">
        <f>I8196+(E8197-E8196)*(I8199-I8196)/(E8199-E8196)</f>
        <v>12.033333333333333</v>
      </c>
      <c r="J8197" s="397">
        <f>J8196+(E8197-E8196)*(J8199-J8196)/(E8199-E8196)</f>
        <v>0.18083333333333335</v>
      </c>
      <c r="K8197" s="469">
        <f t="shared" si="697"/>
        <v>12.030797636168383</v>
      </c>
      <c r="L8197" s="469">
        <f t="shared" si="698"/>
        <v>-2.535697164949724E-3</v>
      </c>
    </row>
    <row r="8198" spans="1:12">
      <c r="A8198" s="98" t="s">
        <v>126</v>
      </c>
      <c r="B8198" s="98">
        <f t="shared" si="699"/>
        <v>12</v>
      </c>
      <c r="C8198" s="98">
        <f t="shared" si="700"/>
        <v>6</v>
      </c>
      <c r="D8198" s="98">
        <f>D8196</f>
        <v>150</v>
      </c>
      <c r="E8198" s="98">
        <f t="shared" si="701"/>
        <v>83</v>
      </c>
      <c r="F8198" s="397">
        <f>F8196+(E8198-E8196)*(F8199-F8196)/(E8199-E8196)</f>
        <v>4.4822333333333333</v>
      </c>
      <c r="G8198" s="98">
        <v>15</v>
      </c>
      <c r="H8198" s="491">
        <f>H8196+(E8198-E8196)*(H8199-H8196)/(E8199-E8196)</f>
        <v>0.37076033333333336</v>
      </c>
      <c r="I8198" s="492">
        <f>I8196+(E8198-E8196)*(I8199-I8196)/(E8199-E8196)</f>
        <v>12.066666666666666</v>
      </c>
      <c r="J8198" s="397">
        <f>J8196+(E8198-E8196)*(J8199-J8196)/(E8199-E8196)</f>
        <v>0.17776666666666666</v>
      </c>
      <c r="K8198" s="469">
        <f t="shared" si="697"/>
        <v>12.089301174793059</v>
      </c>
      <c r="L8198" s="469">
        <f t="shared" si="698"/>
        <v>2.2634508126392561E-2</v>
      </c>
    </row>
    <row r="8199" spans="1:12">
      <c r="A8199" s="480" t="s">
        <v>126</v>
      </c>
      <c r="B8199" s="480">
        <f t="shared" si="699"/>
        <v>12</v>
      </c>
      <c r="C8199" s="480">
        <f t="shared" si="700"/>
        <v>6</v>
      </c>
      <c r="D8199" s="480">
        <f>D8196</f>
        <v>150</v>
      </c>
      <c r="E8199" s="480">
        <f t="shared" si="701"/>
        <v>84</v>
      </c>
      <c r="F8199" s="484">
        <v>4.4945000000000004</v>
      </c>
      <c r="G8199" s="480">
        <v>15</v>
      </c>
      <c r="H8199" s="482">
        <v>0.369977</v>
      </c>
      <c r="I8199" s="483">
        <v>12.1</v>
      </c>
      <c r="J8199" s="484">
        <v>0.17469999999999999</v>
      </c>
      <c r="K8199" s="469">
        <f t="shared" si="697"/>
        <v>12.148052446503433</v>
      </c>
      <c r="L8199" s="469">
        <f t="shared" si="698"/>
        <v>4.8052446503433544E-2</v>
      </c>
    </row>
    <row r="8200" spans="1:12">
      <c r="A8200" s="98" t="s">
        <v>126</v>
      </c>
      <c r="B8200" s="98">
        <f t="shared" si="699"/>
        <v>12</v>
      </c>
      <c r="C8200" s="98">
        <f t="shared" si="700"/>
        <v>6</v>
      </c>
      <c r="D8200" s="98">
        <f>D8199</f>
        <v>150</v>
      </c>
      <c r="E8200" s="98">
        <f t="shared" si="701"/>
        <v>85</v>
      </c>
      <c r="F8200" s="397">
        <f>F8199+(E8200-E8199)*(F8202-F8199)/(E8202-E8199)</f>
        <v>4.5066666666666668</v>
      </c>
      <c r="G8200" s="98">
        <v>15</v>
      </c>
      <c r="H8200" s="491">
        <f>H8199+(E8200-E8199)*(H8202-H8199)/(E8202-E8199)</f>
        <v>0.36918566666666669</v>
      </c>
      <c r="I8200" s="492">
        <f>I8199+(E8200-E8199)*(I8202-I8199)/(E8202-E8199)</f>
        <v>12.166666666666666</v>
      </c>
      <c r="J8200" s="397">
        <f>J8199+(E8200-E8199)*(J8202-J8199)/(E8202-E8199)</f>
        <v>0.17163333333333333</v>
      </c>
      <c r="K8200" s="469">
        <f t="shared" si="697"/>
        <v>12.207046680216006</v>
      </c>
      <c r="L8200" s="469">
        <f t="shared" si="698"/>
        <v>4.0380013549340177E-2</v>
      </c>
    </row>
    <row r="8201" spans="1:12">
      <c r="A8201" s="98" t="s">
        <v>126</v>
      </c>
      <c r="B8201" s="98">
        <f t="shared" si="699"/>
        <v>12</v>
      </c>
      <c r="C8201" s="98">
        <f t="shared" si="700"/>
        <v>6</v>
      </c>
      <c r="D8201" s="98">
        <f>D8199</f>
        <v>150</v>
      </c>
      <c r="E8201" s="98">
        <f t="shared" si="701"/>
        <v>86</v>
      </c>
      <c r="F8201" s="397">
        <f>F8199+(E8201-E8199)*(F8202-F8199)/(E8202-E8199)</f>
        <v>4.5188333333333333</v>
      </c>
      <c r="G8201" s="98">
        <v>15</v>
      </c>
      <c r="H8201" s="491">
        <f>H8199+(E8201-E8199)*(H8202-H8199)/(E8202-E8199)</f>
        <v>0.36839433333333332</v>
      </c>
      <c r="I8201" s="492">
        <f>I8199+(E8201-E8199)*(I8202-I8199)/(E8202-E8199)</f>
        <v>12.233333333333334</v>
      </c>
      <c r="J8201" s="397">
        <f>J8199+(E8201-E8199)*(J8202-J8199)/(E8202-E8199)</f>
        <v>0.16856666666666667</v>
      </c>
      <c r="K8201" s="469">
        <f t="shared" si="697"/>
        <v>12.266294360300511</v>
      </c>
      <c r="L8201" s="469">
        <f t="shared" si="698"/>
        <v>3.2961026967177176E-2</v>
      </c>
    </row>
    <row r="8202" spans="1:12">
      <c r="A8202" s="480" t="s">
        <v>126</v>
      </c>
      <c r="B8202" s="480">
        <f t="shared" si="699"/>
        <v>12</v>
      </c>
      <c r="C8202" s="480">
        <f t="shared" si="700"/>
        <v>6</v>
      </c>
      <c r="D8202" s="480">
        <f>D8199</f>
        <v>150</v>
      </c>
      <c r="E8202" s="480">
        <f t="shared" si="701"/>
        <v>87</v>
      </c>
      <c r="F8202" s="484">
        <v>4.5309999999999997</v>
      </c>
      <c r="G8202" s="480">
        <v>15</v>
      </c>
      <c r="H8202" s="482">
        <v>0.36760300000000001</v>
      </c>
      <c r="I8202" s="483">
        <v>12.3</v>
      </c>
      <c r="J8202" s="484">
        <v>0.16550000000000001</v>
      </c>
      <c r="K8202" s="469">
        <f t="shared" si="697"/>
        <v>12.325797123527282</v>
      </c>
      <c r="L8202" s="469">
        <f t="shared" si="698"/>
        <v>2.5797123527281585E-2</v>
      </c>
    </row>
    <row r="8203" spans="1:12">
      <c r="A8203" s="98" t="s">
        <v>126</v>
      </c>
      <c r="B8203" s="98">
        <f t="shared" si="699"/>
        <v>12</v>
      </c>
      <c r="C8203" s="98">
        <f t="shared" si="700"/>
        <v>6</v>
      </c>
      <c r="D8203" s="98">
        <f>D8202</f>
        <v>150</v>
      </c>
      <c r="E8203" s="98">
        <f t="shared" si="701"/>
        <v>88</v>
      </c>
      <c r="F8203" s="397">
        <f>F8202+(E8203-E8202)*(F8205-F8202)/(E8205-E8202)</f>
        <v>4.5430666666666664</v>
      </c>
      <c r="G8203" s="98">
        <v>15</v>
      </c>
      <c r="H8203" s="491">
        <f>H8202+(E8203-E8202)*(H8205-H8202)/(E8205-E8202)</f>
        <v>0.36680333333333331</v>
      </c>
      <c r="I8203" s="492">
        <f>I8202+(E8203-E8202)*(I8205-I8202)/(E8205-E8202)</f>
        <v>12.366666666666667</v>
      </c>
      <c r="J8203" s="397">
        <f>J8202+(E8203-E8202)*(J8205-J8202)/(E8205-E8202)</f>
        <v>0.16243333333333335</v>
      </c>
      <c r="K8203" s="469">
        <f t="shared" ref="K8203:K8266" si="702">F8203/H8203</f>
        <v>12.38556538017648</v>
      </c>
      <c r="L8203" s="469">
        <f t="shared" ref="L8203:L8266" si="703">K8203-I8203</f>
        <v>1.8898713509813092E-2</v>
      </c>
    </row>
    <row r="8204" spans="1:12">
      <c r="A8204" s="98" t="s">
        <v>126</v>
      </c>
      <c r="B8204" s="98">
        <f t="shared" si="699"/>
        <v>12</v>
      </c>
      <c r="C8204" s="98">
        <f t="shared" si="700"/>
        <v>6</v>
      </c>
      <c r="D8204" s="98">
        <f>D8202</f>
        <v>150</v>
      </c>
      <c r="E8204" s="98">
        <f t="shared" si="701"/>
        <v>89</v>
      </c>
      <c r="F8204" s="397">
        <f>F8202+(E8204-E8202)*(F8205-F8202)/(E8205-E8202)</f>
        <v>4.555133333333333</v>
      </c>
      <c r="G8204" s="98">
        <v>15</v>
      </c>
      <c r="H8204" s="491">
        <f>H8202+(E8204-E8202)*(H8205-H8202)/(E8205-E8202)</f>
        <v>0.36600366666666667</v>
      </c>
      <c r="I8204" s="492">
        <f>I8202+(E8204-E8202)*(I8205-I8202)/(E8205-E8202)</f>
        <v>12.433333333333334</v>
      </c>
      <c r="J8204" s="397">
        <f>J8202+(E8204-E8202)*(J8205-J8202)/(E8205-E8202)</f>
        <v>0.15936666666666666</v>
      </c>
      <c r="K8204" s="469">
        <f t="shared" si="702"/>
        <v>12.445594807337995</v>
      </c>
      <c r="L8204" s="469">
        <f t="shared" si="703"/>
        <v>1.2261474004661821E-2</v>
      </c>
    </row>
    <row r="8205" spans="1:12">
      <c r="A8205" s="480" t="s">
        <v>126</v>
      </c>
      <c r="B8205" s="480">
        <f t="shared" si="699"/>
        <v>12</v>
      </c>
      <c r="C8205" s="480">
        <f t="shared" si="700"/>
        <v>6</v>
      </c>
      <c r="D8205" s="480">
        <f>D8202</f>
        <v>150</v>
      </c>
      <c r="E8205" s="480">
        <f t="shared" si="701"/>
        <v>90</v>
      </c>
      <c r="F8205" s="484">
        <v>4.5671999999999997</v>
      </c>
      <c r="G8205" s="480">
        <v>15</v>
      </c>
      <c r="H8205" s="482">
        <v>0.36520399999999997</v>
      </c>
      <c r="I8205" s="483">
        <v>12.5</v>
      </c>
      <c r="J8205" s="484">
        <v>0.15629999999999999</v>
      </c>
      <c r="K8205" s="469">
        <f t="shared" si="702"/>
        <v>12.505887120622994</v>
      </c>
      <c r="L8205" s="469">
        <f t="shared" si="703"/>
        <v>5.8871206229937911E-3</v>
      </c>
    </row>
    <row r="8206" spans="1:12">
      <c r="A8206" s="98" t="s">
        <v>126</v>
      </c>
      <c r="B8206" s="98">
        <f t="shared" si="699"/>
        <v>12</v>
      </c>
      <c r="C8206" s="98">
        <f t="shared" si="700"/>
        <v>6</v>
      </c>
      <c r="D8206" s="98">
        <f>D8205</f>
        <v>150</v>
      </c>
      <c r="E8206" s="98">
        <f t="shared" si="701"/>
        <v>91</v>
      </c>
      <c r="F8206" s="397">
        <f>F8205+(E8206-E8205)*(F8208-F8205)/(E8208-E8205)</f>
        <v>4.5791666666666666</v>
      </c>
      <c r="G8206" s="98">
        <v>15</v>
      </c>
      <c r="H8206" s="491">
        <f>H8205+(E8206-E8205)*(H8208-H8205)/(E8208-E8205)</f>
        <v>0.36439566666666667</v>
      </c>
      <c r="I8206" s="492">
        <f>I8205+(E8206-E8205)*(I8208-I8205)/(E8208-E8205)</f>
        <v>12.566666666666666</v>
      </c>
      <c r="J8206" s="397">
        <f>J8205+(E8206-E8205)*(J8208-J8205)/(E8208-E8205)</f>
        <v>0.15323333333333333</v>
      </c>
      <c r="K8206" s="469">
        <f t="shared" si="702"/>
        <v>12.566468499899834</v>
      </c>
      <c r="L8206" s="469">
        <f t="shared" si="703"/>
        <v>-1.9816676683248602E-4</v>
      </c>
    </row>
    <row r="8207" spans="1:12">
      <c r="A8207" s="98" t="s">
        <v>126</v>
      </c>
      <c r="B8207" s="98">
        <f t="shared" si="699"/>
        <v>12</v>
      </c>
      <c r="C8207" s="98">
        <f t="shared" si="700"/>
        <v>6</v>
      </c>
      <c r="D8207" s="98">
        <f>D8205</f>
        <v>150</v>
      </c>
      <c r="E8207" s="98">
        <f t="shared" si="701"/>
        <v>92</v>
      </c>
      <c r="F8207" s="397">
        <f>F8205+(E8207-E8205)*(F8208-F8205)/(E8208-E8205)</f>
        <v>4.5911333333333335</v>
      </c>
      <c r="G8207" s="98">
        <v>15</v>
      </c>
      <c r="H8207" s="491">
        <f>H8205+(E8207-E8205)*(H8208-H8205)/(E8208-E8205)</f>
        <v>0.36358733333333332</v>
      </c>
      <c r="I8207" s="492">
        <f>I8205+(E8207-E8205)*(I8208-I8205)/(E8208-E8205)</f>
        <v>12.633333333333333</v>
      </c>
      <c r="J8207" s="397">
        <f>J8205+(E8207-E8205)*(J8208-J8205)/(E8208-E8205)</f>
        <v>0.15016666666666667</v>
      </c>
      <c r="K8207" s="469">
        <f t="shared" si="702"/>
        <v>12.627319250212238</v>
      </c>
      <c r="L8207" s="469">
        <f t="shared" si="703"/>
        <v>-6.0140831210944157E-3</v>
      </c>
    </row>
    <row r="8208" spans="1:12">
      <c r="A8208" s="480" t="s">
        <v>126</v>
      </c>
      <c r="B8208" s="480">
        <f t="shared" si="699"/>
        <v>12</v>
      </c>
      <c r="C8208" s="480">
        <f t="shared" si="700"/>
        <v>6</v>
      </c>
      <c r="D8208" s="480">
        <f>D8205</f>
        <v>150</v>
      </c>
      <c r="E8208" s="480">
        <f t="shared" si="701"/>
        <v>93</v>
      </c>
      <c r="F8208" s="484">
        <v>4.6031000000000004</v>
      </c>
      <c r="G8208" s="480">
        <v>15</v>
      </c>
      <c r="H8208" s="482">
        <v>0.36277900000000002</v>
      </c>
      <c r="I8208" s="483">
        <v>12.7</v>
      </c>
      <c r="J8208" s="484">
        <v>0.14710000000000001</v>
      </c>
      <c r="K8208" s="469">
        <f t="shared" si="702"/>
        <v>12.688441172173693</v>
      </c>
      <c r="L8208" s="469">
        <f t="shared" si="703"/>
        <v>-1.1558827826306128E-2</v>
      </c>
    </row>
    <row r="8209" spans="1:12">
      <c r="A8209" s="98" t="s">
        <v>126</v>
      </c>
      <c r="B8209" s="98">
        <f t="shared" si="699"/>
        <v>12</v>
      </c>
      <c r="C8209" s="98">
        <f t="shared" si="700"/>
        <v>6</v>
      </c>
      <c r="D8209" s="98">
        <f>D8208</f>
        <v>150</v>
      </c>
      <c r="E8209" s="98">
        <f t="shared" si="701"/>
        <v>94</v>
      </c>
      <c r="F8209" s="397">
        <f>F8208+(E8209-E8208)*(F8211-F8208)/(E8211-E8208)</f>
        <v>4.6150000000000002</v>
      </c>
      <c r="G8209" s="98">
        <v>15</v>
      </c>
      <c r="H8209" s="491">
        <f>H8208+(E8209-E8208)*(H8211-H8208)/(E8211-E8208)</f>
        <v>0.36196100000000003</v>
      </c>
      <c r="I8209" s="492">
        <f>I8208+(E8209-E8208)*(I8211-I8208)/(E8211-E8208)</f>
        <v>12.766666666666666</v>
      </c>
      <c r="J8209" s="397">
        <f>J8208+(E8209-E8208)*(J8211-J8208)/(E8211-E8208)</f>
        <v>0.14403333333333335</v>
      </c>
      <c r="K8209" s="469">
        <f t="shared" si="702"/>
        <v>12.749992402496401</v>
      </c>
      <c r="L8209" s="469">
        <f t="shared" si="703"/>
        <v>-1.6674264170264408E-2</v>
      </c>
    </row>
    <row r="8210" spans="1:12">
      <c r="A8210" s="98" t="s">
        <v>126</v>
      </c>
      <c r="B8210" s="98">
        <f t="shared" si="699"/>
        <v>12</v>
      </c>
      <c r="C8210" s="98">
        <f t="shared" si="700"/>
        <v>6</v>
      </c>
      <c r="D8210" s="98">
        <f>D8208</f>
        <v>150</v>
      </c>
      <c r="E8210" s="98">
        <f t="shared" si="701"/>
        <v>95</v>
      </c>
      <c r="F8210" s="397">
        <f>F8208+(E8210-E8208)*(F8211-F8208)/(E8211-E8208)</f>
        <v>4.6269</v>
      </c>
      <c r="G8210" s="98">
        <v>15</v>
      </c>
      <c r="H8210" s="491">
        <f>H8208+(E8210-E8208)*(H8211-H8208)/(E8211-E8208)</f>
        <v>0.36114299999999999</v>
      </c>
      <c r="I8210" s="492">
        <f>I8208+(E8210-E8208)*(I8211-I8208)/(E8211-E8208)</f>
        <v>12.833333333333334</v>
      </c>
      <c r="J8210" s="397">
        <f>J8208+(E8210-E8208)*(J8211-J8208)/(E8211-E8208)</f>
        <v>0.14096666666666666</v>
      </c>
      <c r="K8210" s="469">
        <f t="shared" si="702"/>
        <v>12.811822463677823</v>
      </c>
      <c r="L8210" s="469">
        <f t="shared" si="703"/>
        <v>-2.15108696555113E-2</v>
      </c>
    </row>
    <row r="8211" spans="1:12">
      <c r="A8211" s="480" t="s">
        <v>126</v>
      </c>
      <c r="B8211" s="480">
        <f t="shared" si="699"/>
        <v>12</v>
      </c>
      <c r="C8211" s="480">
        <f t="shared" si="700"/>
        <v>6</v>
      </c>
      <c r="D8211" s="480">
        <f>D8208</f>
        <v>150</v>
      </c>
      <c r="E8211" s="480">
        <f t="shared" si="701"/>
        <v>96</v>
      </c>
      <c r="F8211" s="484">
        <v>4.6387999999999998</v>
      </c>
      <c r="G8211" s="480">
        <v>15</v>
      </c>
      <c r="H8211" s="482">
        <v>0.36032500000000001</v>
      </c>
      <c r="I8211" s="483">
        <v>12.9</v>
      </c>
      <c r="J8211" s="484">
        <v>0.13789999999999999</v>
      </c>
      <c r="K8211" s="469">
        <f t="shared" si="702"/>
        <v>12.873933254700617</v>
      </c>
      <c r="L8211" s="469">
        <f t="shared" si="703"/>
        <v>-2.6066745299383243E-2</v>
      </c>
    </row>
    <row r="8212" spans="1:12">
      <c r="A8212" s="98" t="s">
        <v>126</v>
      </c>
      <c r="B8212" s="98">
        <f t="shared" si="699"/>
        <v>12</v>
      </c>
      <c r="C8212" s="98">
        <f t="shared" si="700"/>
        <v>6</v>
      </c>
      <c r="D8212" s="98">
        <f>D8211</f>
        <v>150</v>
      </c>
      <c r="E8212" s="98">
        <f t="shared" si="701"/>
        <v>97</v>
      </c>
      <c r="F8212" s="397">
        <f>F8211+(E8212-E8211)*(F8214-F8211)/(E8214-E8211)</f>
        <v>4.6505999999999998</v>
      </c>
      <c r="G8212" s="98">
        <v>15</v>
      </c>
      <c r="H8212" s="491">
        <f>H8211+(E8212-E8211)*(H8214-H8211)/(E8214-E8211)</f>
        <v>0.35949700000000001</v>
      </c>
      <c r="I8212" s="492">
        <f>I8211+(E8212-E8211)*(I8214-I8211)/(E8214-E8211)</f>
        <v>12.966666666666667</v>
      </c>
      <c r="J8212" s="397">
        <f>J8211+(E8212-E8211)*(J8214-J8211)/(E8214-E8211)</f>
        <v>0.13483333333333333</v>
      </c>
      <c r="K8212" s="469">
        <f t="shared" si="702"/>
        <v>12.936408370584454</v>
      </c>
      <c r="L8212" s="469">
        <f t="shared" si="703"/>
        <v>-3.0258296082212865E-2</v>
      </c>
    </row>
    <row r="8213" spans="1:12">
      <c r="A8213" s="98" t="s">
        <v>126</v>
      </c>
      <c r="B8213" s="98">
        <f t="shared" si="699"/>
        <v>12</v>
      </c>
      <c r="C8213" s="98">
        <f t="shared" si="700"/>
        <v>6</v>
      </c>
      <c r="D8213" s="98">
        <f>D8211</f>
        <v>150</v>
      </c>
      <c r="E8213" s="98">
        <f t="shared" si="701"/>
        <v>98</v>
      </c>
      <c r="F8213" s="397">
        <f>F8211+(E8213-E8211)*(F8214-F8211)/(E8214-E8211)</f>
        <v>4.6623999999999999</v>
      </c>
      <c r="G8213" s="98">
        <v>15</v>
      </c>
      <c r="H8213" s="491">
        <f>H8211+(E8213-E8211)*(H8214-H8211)/(E8214-E8211)</f>
        <v>0.35866900000000002</v>
      </c>
      <c r="I8213" s="492">
        <f>I8211+(E8213-E8211)*(I8214-I8211)/(E8214-E8211)</f>
        <v>13.033333333333333</v>
      </c>
      <c r="J8213" s="397">
        <f>J8211+(E8213-E8211)*(J8214-J8211)/(E8214-E8211)</f>
        <v>0.13176666666666667</v>
      </c>
      <c r="K8213" s="469">
        <f t="shared" si="702"/>
        <v>12.999171938472518</v>
      </c>
      <c r="L8213" s="469">
        <f t="shared" si="703"/>
        <v>-3.4161394860815264E-2</v>
      </c>
    </row>
    <row r="8214" spans="1:12">
      <c r="A8214" s="480" t="s">
        <v>126</v>
      </c>
      <c r="B8214" s="480">
        <f t="shared" si="699"/>
        <v>12</v>
      </c>
      <c r="C8214" s="480">
        <f t="shared" si="700"/>
        <v>6</v>
      </c>
      <c r="D8214" s="480">
        <f>D8211</f>
        <v>150</v>
      </c>
      <c r="E8214" s="480">
        <f t="shared" si="701"/>
        <v>99</v>
      </c>
      <c r="F8214" s="484">
        <v>4.6741999999999999</v>
      </c>
      <c r="G8214" s="480">
        <v>15</v>
      </c>
      <c r="H8214" s="482">
        <v>0.35784100000000002</v>
      </c>
      <c r="I8214" s="483">
        <v>13.1</v>
      </c>
      <c r="J8214" s="484">
        <v>0.12870000000000001</v>
      </c>
      <c r="K8214" s="469">
        <f t="shared" si="702"/>
        <v>13.062225960692038</v>
      </c>
      <c r="L8214" s="469">
        <f t="shared" si="703"/>
        <v>-3.7774039307961971E-2</v>
      </c>
    </row>
    <row r="8215" spans="1:12">
      <c r="A8215" s="98" t="s">
        <v>126</v>
      </c>
      <c r="B8215" s="98">
        <f t="shared" si="699"/>
        <v>12</v>
      </c>
      <c r="C8215" s="98">
        <f t="shared" si="700"/>
        <v>6</v>
      </c>
      <c r="D8215" s="98">
        <f>D8214</f>
        <v>150</v>
      </c>
      <c r="E8215" s="98">
        <f t="shared" si="701"/>
        <v>100</v>
      </c>
      <c r="F8215" s="397">
        <f>F8214+(E8215-E8214)*(F8217-F8214)/(E8217-E8214)</f>
        <v>4.6859000000000002</v>
      </c>
      <c r="G8215" s="98">
        <v>15</v>
      </c>
      <c r="H8215" s="491">
        <f>H8214+(E8215-E8214)*(H8217-H8214)/(E8217-E8214)</f>
        <v>0.35700266666666669</v>
      </c>
      <c r="I8215" s="492">
        <f>I8214+(E8215-E8214)*(I8217-I8214)/(E8217-E8214)</f>
        <v>13.166666666666666</v>
      </c>
      <c r="J8215" s="397">
        <f>J8214+(E8215-E8214)*(J8217-J8214)/(E8217-E8214)</f>
        <v>0.12563333333333335</v>
      </c>
      <c r="K8215" s="469">
        <f t="shared" si="702"/>
        <v>13.125672263885983</v>
      </c>
      <c r="L8215" s="469">
        <f t="shared" si="703"/>
        <v>-4.0994402780683004E-2</v>
      </c>
    </row>
    <row r="8216" spans="1:12">
      <c r="A8216" s="98" t="s">
        <v>126</v>
      </c>
      <c r="B8216" s="98">
        <f t="shared" si="699"/>
        <v>12</v>
      </c>
      <c r="C8216" s="98">
        <f t="shared" si="700"/>
        <v>6</v>
      </c>
      <c r="D8216" s="98">
        <f>D8214</f>
        <v>150</v>
      </c>
      <c r="E8216" s="98">
        <f t="shared" si="701"/>
        <v>101</v>
      </c>
      <c r="F8216" s="397">
        <f>F8214+(E8216-E8214)*(F8217-F8214)/(E8217-E8214)</f>
        <v>4.6975999999999996</v>
      </c>
      <c r="G8216" s="98">
        <v>15</v>
      </c>
      <c r="H8216" s="491">
        <f>H8214+(E8216-E8214)*(H8217-H8214)/(E8217-E8214)</f>
        <v>0.35616433333333331</v>
      </c>
      <c r="I8216" s="492">
        <f>I8214+(E8216-E8214)*(I8217-I8214)/(E8217-E8214)</f>
        <v>13.233333333333334</v>
      </c>
      <c r="J8216" s="397">
        <f>J8214+(E8216-E8214)*(J8217-J8214)/(E8217-E8214)</f>
        <v>0.12256666666666667</v>
      </c>
      <c r="K8216" s="469">
        <f t="shared" si="702"/>
        <v>13.189417244661406</v>
      </c>
      <c r="L8216" s="469">
        <f t="shared" si="703"/>
        <v>-4.3916088671927866E-2</v>
      </c>
    </row>
    <row r="8217" spans="1:12">
      <c r="A8217" s="480" t="s">
        <v>126</v>
      </c>
      <c r="B8217" s="480">
        <f t="shared" si="699"/>
        <v>12</v>
      </c>
      <c r="C8217" s="480">
        <f t="shared" si="700"/>
        <v>6</v>
      </c>
      <c r="D8217" s="480">
        <f>D8214</f>
        <v>150</v>
      </c>
      <c r="E8217" s="480">
        <f t="shared" si="701"/>
        <v>102</v>
      </c>
      <c r="F8217" s="484">
        <v>4.7092999999999998</v>
      </c>
      <c r="G8217" s="480">
        <v>15</v>
      </c>
      <c r="H8217" s="482">
        <v>0.35532599999999998</v>
      </c>
      <c r="I8217" s="483">
        <v>13.3</v>
      </c>
      <c r="J8217" s="484">
        <v>0.1195</v>
      </c>
      <c r="K8217" s="469">
        <f t="shared" si="702"/>
        <v>13.25346301706039</v>
      </c>
      <c r="L8217" s="469">
        <f t="shared" si="703"/>
        <v>-4.6536982939610283E-2</v>
      </c>
    </row>
    <row r="8218" spans="1:12">
      <c r="A8218" s="98" t="s">
        <v>126</v>
      </c>
      <c r="B8218" s="98">
        <f t="shared" si="699"/>
        <v>12</v>
      </c>
      <c r="C8218" s="98">
        <f t="shared" si="700"/>
        <v>6</v>
      </c>
      <c r="D8218" s="98">
        <f>D8217</f>
        <v>150</v>
      </c>
      <c r="E8218" s="98">
        <f t="shared" si="701"/>
        <v>103</v>
      </c>
      <c r="F8218" s="397">
        <f>F8217+(E8218-E8217)*(F8220-F8217)/(E8220-E8217)</f>
        <v>4.7209000000000003</v>
      </c>
      <c r="G8218" s="98">
        <v>15</v>
      </c>
      <c r="H8218" s="491">
        <f>H8217+(E8218-E8217)*(H8220-H8217)/(E8220-E8217)</f>
        <v>0.35447666666666666</v>
      </c>
      <c r="I8218" s="492">
        <f>I8217+(E8218-E8217)*(I8220-I8217)/(E8220-E8217)</f>
        <v>13.333333333333334</v>
      </c>
      <c r="J8218" s="397">
        <f>J8217+(E8218-E8217)*(J8220-J8217)/(E8220-E8217)</f>
        <v>0.11643333333333333</v>
      </c>
      <c r="K8218" s="469">
        <f t="shared" si="702"/>
        <v>13.317942882935409</v>
      </c>
      <c r="L8218" s="469">
        <f t="shared" si="703"/>
        <v>-1.5390450397925193E-2</v>
      </c>
    </row>
    <row r="8219" spans="1:12">
      <c r="A8219" s="98" t="s">
        <v>126</v>
      </c>
      <c r="B8219" s="98">
        <f t="shared" si="699"/>
        <v>12</v>
      </c>
      <c r="C8219" s="98">
        <f t="shared" si="700"/>
        <v>6</v>
      </c>
      <c r="D8219" s="98">
        <f>D8217</f>
        <v>150</v>
      </c>
      <c r="E8219" s="98">
        <f t="shared" si="701"/>
        <v>104</v>
      </c>
      <c r="F8219" s="397">
        <f>F8217+(E8219-E8217)*(F8220-F8217)/(E8220-E8217)</f>
        <v>4.7324999999999999</v>
      </c>
      <c r="G8219" s="98">
        <v>15</v>
      </c>
      <c r="H8219" s="491">
        <f>H8217+(E8219-E8217)*(H8220-H8217)/(E8220-E8217)</f>
        <v>0.35362733333333329</v>
      </c>
      <c r="I8219" s="492">
        <f>I8217+(E8219-E8217)*(I8220-I8217)/(E8220-E8217)</f>
        <v>13.366666666666667</v>
      </c>
      <c r="J8219" s="397">
        <f>J8217+(E8219-E8217)*(J8220-J8217)/(E8220-E8217)</f>
        <v>0.11336666666666666</v>
      </c>
      <c r="K8219" s="469">
        <f t="shared" si="702"/>
        <v>13.382732481086494</v>
      </c>
      <c r="L8219" s="469">
        <f t="shared" si="703"/>
        <v>1.6065814419826907E-2</v>
      </c>
    </row>
    <row r="8220" spans="1:12">
      <c r="A8220" s="480" t="s">
        <v>126</v>
      </c>
      <c r="B8220" s="480">
        <f t="shared" si="699"/>
        <v>12</v>
      </c>
      <c r="C8220" s="480">
        <f t="shared" si="700"/>
        <v>6</v>
      </c>
      <c r="D8220" s="480">
        <f>D8217</f>
        <v>150</v>
      </c>
      <c r="E8220" s="480">
        <f t="shared" si="701"/>
        <v>105</v>
      </c>
      <c r="F8220" s="484">
        <v>4.7441000000000004</v>
      </c>
      <c r="G8220" s="480">
        <v>15</v>
      </c>
      <c r="H8220" s="482">
        <v>0.35277799999999998</v>
      </c>
      <c r="I8220" s="483">
        <v>13.4</v>
      </c>
      <c r="J8220" s="484">
        <v>0.1103</v>
      </c>
      <c r="K8220" s="469">
        <f t="shared" si="702"/>
        <v>13.447834048608476</v>
      </c>
      <c r="L8220" s="469">
        <f t="shared" si="703"/>
        <v>4.7834048608475399E-2</v>
      </c>
    </row>
    <row r="8221" spans="1:12">
      <c r="A8221" s="98" t="s">
        <v>126</v>
      </c>
      <c r="B8221" s="98">
        <f t="shared" si="699"/>
        <v>12</v>
      </c>
      <c r="C8221" s="98">
        <f t="shared" si="700"/>
        <v>6</v>
      </c>
      <c r="D8221" s="98">
        <f>D8220</f>
        <v>150</v>
      </c>
      <c r="E8221" s="98">
        <f t="shared" si="701"/>
        <v>106</v>
      </c>
      <c r="F8221" s="397">
        <f>F8220+(E8221-E8220)*(F8223-F8220)/(E8223-E8220)</f>
        <v>4.7556333333333338</v>
      </c>
      <c r="G8221" s="98">
        <v>15</v>
      </c>
      <c r="H8221" s="491">
        <f>H8220+(E8221-E8220)*(H8223-H8220)/(E8223-E8220)</f>
        <v>0.3519173333333333</v>
      </c>
      <c r="I8221" s="492">
        <f>I8220+(E8221-E8220)*(I8223-I8220)/(E8223-E8220)</f>
        <v>13.466666666666667</v>
      </c>
      <c r="J8221" s="397">
        <f>J8220+(E8221-E8220)*(J8223-J8220)/(E8223-E8220)</f>
        <v>0.10723333333333333</v>
      </c>
      <c r="K8221" s="469">
        <f t="shared" si="702"/>
        <v>13.513495593662151</v>
      </c>
      <c r="L8221" s="469">
        <f t="shared" si="703"/>
        <v>4.6828926995484466E-2</v>
      </c>
    </row>
    <row r="8222" spans="1:12">
      <c r="A8222" s="98" t="s">
        <v>126</v>
      </c>
      <c r="B8222" s="98">
        <f t="shared" si="699"/>
        <v>12</v>
      </c>
      <c r="C8222" s="98">
        <f t="shared" si="700"/>
        <v>6</v>
      </c>
      <c r="D8222" s="98">
        <f>D8220</f>
        <v>150</v>
      </c>
      <c r="E8222" s="98">
        <f t="shared" si="701"/>
        <v>107</v>
      </c>
      <c r="F8222" s="397">
        <f>F8220+(E8222-E8220)*(F8223-F8220)/(E8223-E8220)</f>
        <v>4.7671666666666663</v>
      </c>
      <c r="G8222" s="98">
        <v>15</v>
      </c>
      <c r="H8222" s="491">
        <f>H8220+(E8222-E8220)*(H8223-H8220)/(E8223-E8220)</f>
        <v>0.35105666666666668</v>
      </c>
      <c r="I8222" s="492">
        <f>I8220+(E8222-E8220)*(I8223-I8220)/(E8223-E8220)</f>
        <v>13.533333333333333</v>
      </c>
      <c r="J8222" s="397">
        <f>J8220+(E8222-E8220)*(J8223-J8220)/(E8223-E8220)</f>
        <v>0.10416666666666666</v>
      </c>
      <c r="K8222" s="469">
        <f t="shared" si="702"/>
        <v>13.579479096442169</v>
      </c>
      <c r="L8222" s="469">
        <f t="shared" si="703"/>
        <v>4.614576310883578E-2</v>
      </c>
    </row>
    <row r="8223" spans="1:12">
      <c r="A8223" s="480" t="s">
        <v>126</v>
      </c>
      <c r="B8223" s="480">
        <f t="shared" si="699"/>
        <v>12</v>
      </c>
      <c r="C8223" s="480">
        <f t="shared" si="700"/>
        <v>6</v>
      </c>
      <c r="D8223" s="480">
        <f>D8220</f>
        <v>150</v>
      </c>
      <c r="E8223" s="480">
        <f t="shared" si="701"/>
        <v>108</v>
      </c>
      <c r="F8223" s="484">
        <v>4.7786999999999997</v>
      </c>
      <c r="G8223" s="480">
        <v>15</v>
      </c>
      <c r="H8223" s="482">
        <v>0.35019600000000001</v>
      </c>
      <c r="I8223" s="483">
        <v>13.6</v>
      </c>
      <c r="J8223" s="484">
        <v>0.1011</v>
      </c>
      <c r="K8223" s="469">
        <f t="shared" si="702"/>
        <v>13.645786930747352</v>
      </c>
      <c r="L8223" s="469">
        <f t="shared" si="703"/>
        <v>4.5786930747352628E-2</v>
      </c>
    </row>
    <row r="8224" spans="1:12">
      <c r="A8224" s="98" t="s">
        <v>126</v>
      </c>
      <c r="B8224" s="98">
        <f t="shared" si="699"/>
        <v>12</v>
      </c>
      <c r="C8224" s="98">
        <f t="shared" si="700"/>
        <v>6</v>
      </c>
      <c r="D8224" s="98">
        <f>D8223</f>
        <v>150</v>
      </c>
      <c r="E8224" s="98">
        <f t="shared" si="701"/>
        <v>109</v>
      </c>
      <c r="F8224" s="397">
        <f>F8223+(E8224-E8223)*(F8226-F8223)/(E8226-E8223)</f>
        <v>4.7901666666666669</v>
      </c>
      <c r="G8224" s="98">
        <v>15</v>
      </c>
      <c r="H8224" s="491">
        <f>H8223+(E8224-E8223)*(H8226-H8223)/(E8226-E8223)</f>
        <v>0.34932299999999999</v>
      </c>
      <c r="I8224" s="492">
        <f>I8223+(E8224-E8223)*(I8226-I8223)/(E8226-E8223)</f>
        <v>13.666666666666666</v>
      </c>
      <c r="J8224" s="397">
        <f>J8223+(E8224-E8223)*(J8226-J8223)/(E8226-E8223)</f>
        <v>9.8066666666666663E-2</v>
      </c>
      <c r="K8224" s="469">
        <f t="shared" si="702"/>
        <v>13.712714784502214</v>
      </c>
      <c r="L8224" s="469">
        <f t="shared" si="703"/>
        <v>4.6048117835548297E-2</v>
      </c>
    </row>
    <row r="8225" spans="1:12">
      <c r="A8225" s="98" t="s">
        <v>126</v>
      </c>
      <c r="B8225" s="98">
        <f t="shared" si="699"/>
        <v>12</v>
      </c>
      <c r="C8225" s="98">
        <f t="shared" si="700"/>
        <v>6</v>
      </c>
      <c r="D8225" s="98">
        <f>D8223</f>
        <v>150</v>
      </c>
      <c r="E8225" s="98">
        <f t="shared" si="701"/>
        <v>110</v>
      </c>
      <c r="F8225" s="397">
        <f>F8223+(E8225-E8223)*(F8226-F8223)/(E8226-E8223)</f>
        <v>4.8016333333333332</v>
      </c>
      <c r="G8225" s="98">
        <v>15</v>
      </c>
      <c r="H8225" s="491">
        <f>H8223+(E8225-E8223)*(H8226-H8223)/(E8226-E8223)</f>
        <v>0.34845000000000004</v>
      </c>
      <c r="I8225" s="492">
        <f>I8223+(E8225-E8223)*(I8226-I8223)/(E8226-E8223)</f>
        <v>13.733333333333334</v>
      </c>
      <c r="J8225" s="397">
        <f>J8223+(E8225-E8223)*(J8226-J8223)/(E8226-E8223)</f>
        <v>9.5033333333333331E-2</v>
      </c>
      <c r="K8225" s="469">
        <f t="shared" si="702"/>
        <v>13.779977997799778</v>
      </c>
      <c r="L8225" s="469">
        <f t="shared" si="703"/>
        <v>4.6644664466443331E-2</v>
      </c>
    </row>
    <row r="8226" spans="1:12">
      <c r="A8226" s="480" t="s">
        <v>126</v>
      </c>
      <c r="B8226" s="480">
        <f t="shared" si="699"/>
        <v>12</v>
      </c>
      <c r="C8226" s="480">
        <f t="shared" si="700"/>
        <v>6</v>
      </c>
      <c r="D8226" s="480">
        <f>D8223</f>
        <v>150</v>
      </c>
      <c r="E8226" s="480">
        <f t="shared" si="701"/>
        <v>111</v>
      </c>
      <c r="F8226" s="484">
        <v>4.8131000000000004</v>
      </c>
      <c r="G8226" s="480">
        <v>15</v>
      </c>
      <c r="H8226" s="482">
        <v>0.34757700000000002</v>
      </c>
      <c r="I8226" s="483">
        <v>13.8</v>
      </c>
      <c r="J8226" s="484">
        <v>9.1999999999999998E-2</v>
      </c>
      <c r="K8226" s="469">
        <f t="shared" si="702"/>
        <v>13.847579097581255</v>
      </c>
      <c r="L8226" s="469">
        <f t="shared" si="703"/>
        <v>4.7579097581254004E-2</v>
      </c>
    </row>
    <row r="8227" spans="1:12">
      <c r="A8227" s="98" t="s">
        <v>126</v>
      </c>
      <c r="B8227" s="98">
        <f t="shared" si="699"/>
        <v>12</v>
      </c>
      <c r="C8227" s="98">
        <f t="shared" si="700"/>
        <v>6</v>
      </c>
      <c r="D8227" s="98">
        <f>D8226</f>
        <v>150</v>
      </c>
      <c r="E8227" s="98">
        <f t="shared" si="701"/>
        <v>112</v>
      </c>
      <c r="F8227" s="397">
        <f>F8226+(E8227-E8226)*(F8229-F8226)/(E8229-E8226)</f>
        <v>4.8244666666666669</v>
      </c>
      <c r="G8227" s="98">
        <v>15</v>
      </c>
      <c r="H8227" s="491">
        <f>H8226+(E8227-E8226)*(H8229-H8226)/(E8229-E8226)</f>
        <v>0.34669166666666668</v>
      </c>
      <c r="I8227" s="492">
        <f>I8226+(E8227-E8226)*(I8229-I8226)/(E8229-E8226)</f>
        <v>13.9</v>
      </c>
      <c r="J8227" s="397">
        <f>J8226+(E8227-E8226)*(J8229-J8226)/(E8229-E8226)</f>
        <v>8.8933333333333336E-2</v>
      </c>
      <c r="K8227" s="469">
        <f t="shared" si="702"/>
        <v>13.915727231209289</v>
      </c>
      <c r="L8227" s="469">
        <f t="shared" si="703"/>
        <v>1.5727231209288206E-2</v>
      </c>
    </row>
    <row r="8228" spans="1:12">
      <c r="A8228" s="98" t="s">
        <v>126</v>
      </c>
      <c r="B8228" s="98">
        <f t="shared" si="699"/>
        <v>12</v>
      </c>
      <c r="C8228" s="98">
        <f t="shared" si="700"/>
        <v>6</v>
      </c>
      <c r="D8228" s="98">
        <f>D8226</f>
        <v>150</v>
      </c>
      <c r="E8228" s="98">
        <f t="shared" si="701"/>
        <v>113</v>
      </c>
      <c r="F8228" s="397">
        <f>F8226+(E8228-E8226)*(F8229-F8226)/(E8229-E8226)</f>
        <v>4.8358333333333334</v>
      </c>
      <c r="G8228" s="98">
        <v>15</v>
      </c>
      <c r="H8228" s="491">
        <f>H8226+(E8228-E8226)*(H8229-H8226)/(E8229-E8226)</f>
        <v>0.34580633333333333</v>
      </c>
      <c r="I8228" s="492">
        <f>I8226+(E8228-E8226)*(I8229-I8226)/(E8229-E8226)</f>
        <v>14</v>
      </c>
      <c r="J8228" s="397">
        <f>J8226+(E8228-E8226)*(J8229-J8226)/(E8229-E8226)</f>
        <v>8.5866666666666661E-2</v>
      </c>
      <c r="K8228" s="469">
        <f t="shared" si="702"/>
        <v>13.984224310524485</v>
      </c>
      <c r="L8228" s="469">
        <f t="shared" si="703"/>
        <v>-1.5775689475514554E-2</v>
      </c>
    </row>
    <row r="8229" spans="1:12">
      <c r="A8229" s="480" t="s">
        <v>126</v>
      </c>
      <c r="B8229" s="480">
        <f t="shared" si="699"/>
        <v>12</v>
      </c>
      <c r="C8229" s="480">
        <f t="shared" si="700"/>
        <v>6</v>
      </c>
      <c r="D8229" s="480">
        <f>D8226</f>
        <v>150</v>
      </c>
      <c r="E8229" s="480">
        <f t="shared" si="701"/>
        <v>114</v>
      </c>
      <c r="F8229" s="484">
        <v>4.8472</v>
      </c>
      <c r="G8229" s="480">
        <v>15</v>
      </c>
      <c r="H8229" s="482">
        <v>0.34492099999999998</v>
      </c>
      <c r="I8229" s="483">
        <v>14.1</v>
      </c>
      <c r="J8229" s="484">
        <v>8.2799999999999999E-2</v>
      </c>
      <c r="K8229" s="469">
        <f t="shared" si="702"/>
        <v>14.0530730225182</v>
      </c>
      <c r="L8229" s="469">
        <f t="shared" si="703"/>
        <v>-4.6926977481799526E-2</v>
      </c>
    </row>
    <row r="8230" spans="1:12">
      <c r="A8230" s="98" t="s">
        <v>126</v>
      </c>
      <c r="B8230" s="98">
        <f t="shared" si="699"/>
        <v>12</v>
      </c>
      <c r="C8230" s="98">
        <f t="shared" si="700"/>
        <v>6</v>
      </c>
      <c r="D8230" s="98">
        <f>D8229</f>
        <v>150</v>
      </c>
      <c r="E8230" s="98">
        <f t="shared" si="701"/>
        <v>115</v>
      </c>
      <c r="F8230" s="397">
        <f>F8229+(E8230-E8229)*(F8232-F8229)/(E8232-E8229)</f>
        <v>4.8584666666666667</v>
      </c>
      <c r="G8230" s="98">
        <v>15</v>
      </c>
      <c r="H8230" s="491">
        <f>H8229+(E8230-E8229)*(H8232-H8229)/(E8232-E8229)</f>
        <v>0.34402233333333332</v>
      </c>
      <c r="I8230" s="492">
        <f>I8229+(E8230-E8229)*(I8232-I8229)/(E8232-E8229)</f>
        <v>14.166666666666666</v>
      </c>
      <c r="J8230" s="397">
        <f>J8229+(E8230-E8229)*(J8232-J8229)/(E8232-E8229)</f>
        <v>7.9733333333333337E-2</v>
      </c>
      <c r="K8230" s="469">
        <f t="shared" si="702"/>
        <v>14.122532742544816</v>
      </c>
      <c r="L8230" s="469">
        <f t="shared" si="703"/>
        <v>-4.4133924121849688E-2</v>
      </c>
    </row>
    <row r="8231" spans="1:12">
      <c r="A8231" s="98" t="s">
        <v>126</v>
      </c>
      <c r="B8231" s="98">
        <f t="shared" si="699"/>
        <v>12</v>
      </c>
      <c r="C8231" s="98">
        <f t="shared" si="700"/>
        <v>6</v>
      </c>
      <c r="D8231" s="98">
        <f>D8229</f>
        <v>150</v>
      </c>
      <c r="E8231" s="98">
        <f t="shared" si="701"/>
        <v>116</v>
      </c>
      <c r="F8231" s="397">
        <f>F8229+(E8231-E8229)*(F8232-F8229)/(E8232-E8229)</f>
        <v>4.8697333333333335</v>
      </c>
      <c r="G8231" s="98">
        <v>15</v>
      </c>
      <c r="H8231" s="491">
        <f>H8229+(E8231-E8229)*(H8232-H8229)/(E8232-E8229)</f>
        <v>0.34312366666666666</v>
      </c>
      <c r="I8231" s="492">
        <f>I8229+(E8231-E8229)*(I8232-I8229)/(E8232-E8229)</f>
        <v>14.233333333333334</v>
      </c>
      <c r="J8231" s="397">
        <f>J8229+(E8231-E8229)*(J8232-J8229)/(E8232-E8229)</f>
        <v>7.6666666666666661E-2</v>
      </c>
      <c r="K8231" s="469">
        <f t="shared" si="702"/>
        <v>14.192356303023885</v>
      </c>
      <c r="L8231" s="469">
        <f t="shared" si="703"/>
        <v>-4.0977030309448992E-2</v>
      </c>
    </row>
    <row r="8232" spans="1:12">
      <c r="A8232" s="480" t="s">
        <v>126</v>
      </c>
      <c r="B8232" s="480">
        <f t="shared" si="699"/>
        <v>12</v>
      </c>
      <c r="C8232" s="480">
        <f t="shared" si="700"/>
        <v>6</v>
      </c>
      <c r="D8232" s="480">
        <f>D8229</f>
        <v>150</v>
      </c>
      <c r="E8232" s="480">
        <f t="shared" si="701"/>
        <v>117</v>
      </c>
      <c r="F8232" s="484">
        <v>4.8810000000000002</v>
      </c>
      <c r="G8232" s="480">
        <v>15</v>
      </c>
      <c r="H8232" s="482">
        <v>0.342225</v>
      </c>
      <c r="I8232" s="483">
        <v>14.3</v>
      </c>
      <c r="J8232" s="484">
        <v>7.3599999999999999E-2</v>
      </c>
      <c r="K8232" s="469">
        <f t="shared" si="702"/>
        <v>14.262546570238879</v>
      </c>
      <c r="L8232" s="469">
        <f t="shared" si="703"/>
        <v>-3.7453429761121981E-2</v>
      </c>
    </row>
    <row r="8233" spans="1:12">
      <c r="A8233" s="98" t="s">
        <v>126</v>
      </c>
      <c r="B8233" s="98">
        <f t="shared" si="699"/>
        <v>12</v>
      </c>
      <c r="C8233" s="98">
        <f t="shared" si="700"/>
        <v>6</v>
      </c>
      <c r="D8233" s="98">
        <f>D8232</f>
        <v>150</v>
      </c>
      <c r="E8233" s="98">
        <f t="shared" si="701"/>
        <v>118</v>
      </c>
      <c r="F8233" s="397">
        <f>F8232+(E8233-E8232)*(F8235-F8232)/(E8235-E8232)</f>
        <v>4.8922333333333334</v>
      </c>
      <c r="G8233" s="98">
        <v>15</v>
      </c>
      <c r="H8233" s="491">
        <f>H8232+(E8233-E8232)*(H8235-H8232)/(E8235-E8232)</f>
        <v>0.34131266666666665</v>
      </c>
      <c r="I8233" s="492">
        <f>I8232+(E8233-E8232)*(I8235-I8232)/(E8235-E8232)</f>
        <v>14.366666666666667</v>
      </c>
      <c r="J8233" s="397">
        <f>J8232+(E8233-E8232)*(J8235-J8232)/(E8235-E8232)</f>
        <v>7.0533333333333337E-2</v>
      </c>
      <c r="K8233" s="469">
        <f t="shared" si="702"/>
        <v>14.333582697389883</v>
      </c>
      <c r="L8233" s="469">
        <f t="shared" si="703"/>
        <v>-3.3083969276784586E-2</v>
      </c>
    </row>
    <row r="8234" spans="1:12">
      <c r="A8234" s="98" t="s">
        <v>126</v>
      </c>
      <c r="B8234" s="98">
        <f t="shared" si="699"/>
        <v>12</v>
      </c>
      <c r="C8234" s="98">
        <f t="shared" si="700"/>
        <v>6</v>
      </c>
      <c r="D8234" s="98">
        <f>D8232</f>
        <v>150</v>
      </c>
      <c r="E8234" s="98">
        <f t="shared" si="701"/>
        <v>119</v>
      </c>
      <c r="F8234" s="397">
        <f>F8232+(E8234-E8232)*(F8235-F8232)/(E8235-E8232)</f>
        <v>4.9034666666666666</v>
      </c>
      <c r="G8234" s="98">
        <v>15</v>
      </c>
      <c r="H8234" s="491">
        <f>H8232+(E8234-E8232)*(H8235-H8232)/(E8235-E8232)</f>
        <v>0.34040033333333336</v>
      </c>
      <c r="I8234" s="492">
        <f>I8232+(E8234-E8232)*(I8235-I8232)/(E8235-E8232)</f>
        <v>14.433333333333334</v>
      </c>
      <c r="J8234" s="397">
        <f>J8232+(E8234-E8232)*(J8235-J8232)/(E8235-E8232)</f>
        <v>6.7466666666666661E-2</v>
      </c>
      <c r="K8234" s="469">
        <f t="shared" si="702"/>
        <v>14.404999603408143</v>
      </c>
      <c r="L8234" s="469">
        <f t="shared" si="703"/>
        <v>-2.8333729925190454E-2</v>
      </c>
    </row>
    <row r="8235" spans="1:12">
      <c r="A8235" s="480" t="s">
        <v>126</v>
      </c>
      <c r="B8235" s="480">
        <f t="shared" si="699"/>
        <v>12</v>
      </c>
      <c r="C8235" s="480">
        <f t="shared" si="700"/>
        <v>6</v>
      </c>
      <c r="D8235" s="480">
        <f>D8232</f>
        <v>150</v>
      </c>
      <c r="E8235" s="480">
        <f t="shared" si="701"/>
        <v>120</v>
      </c>
      <c r="F8235" s="484">
        <v>4.9146999999999998</v>
      </c>
      <c r="G8235" s="480">
        <v>15</v>
      </c>
      <c r="H8235" s="482">
        <v>0.33948800000000001</v>
      </c>
      <c r="I8235" s="483">
        <v>14.5</v>
      </c>
      <c r="J8235" s="484">
        <v>6.4399999999999999E-2</v>
      </c>
      <c r="K8235" s="469">
        <f t="shared" si="702"/>
        <v>14.476800358186445</v>
      </c>
      <c r="L8235" s="469">
        <f t="shared" si="703"/>
        <v>-2.3199641813555161E-2</v>
      </c>
    </row>
    <row r="8236" spans="1:12">
      <c r="A8236" s="98" t="s">
        <v>126</v>
      </c>
      <c r="B8236" s="98">
        <f t="shared" si="699"/>
        <v>12</v>
      </c>
      <c r="C8236" s="98">
        <f t="shared" si="700"/>
        <v>6</v>
      </c>
      <c r="D8236" s="98">
        <f>D8235</f>
        <v>150</v>
      </c>
      <c r="E8236" s="98">
        <f t="shared" si="701"/>
        <v>121</v>
      </c>
      <c r="F8236" s="397">
        <f>F8235+(E8236-E8235)*(F8238-F8235)/(E8238-E8235)</f>
        <v>4.9258333333333333</v>
      </c>
      <c r="G8236" s="98">
        <v>15</v>
      </c>
      <c r="H8236" s="491">
        <f>H8235+(E8236-E8235)*(H8238-H8235)/(E8238-E8235)</f>
        <v>0.338561</v>
      </c>
      <c r="I8236" s="492">
        <f>I8235+(E8236-E8235)*(I8238-I8235)/(E8238-E8235)</f>
        <v>14.566666666666666</v>
      </c>
      <c r="J8236" s="397">
        <f>J8235+(E8236-E8235)*(J8238-J8235)/(E8238-E8235)</f>
        <v>6.133333333333333E-2</v>
      </c>
      <c r="K8236" s="469">
        <f t="shared" si="702"/>
        <v>14.54932296789451</v>
      </c>
      <c r="L8236" s="469">
        <f t="shared" si="703"/>
        <v>-1.7343698772156912E-2</v>
      </c>
    </row>
    <row r="8237" spans="1:12">
      <c r="A8237" s="98" t="s">
        <v>126</v>
      </c>
      <c r="B8237" s="98">
        <f t="shared" si="699"/>
        <v>12</v>
      </c>
      <c r="C8237" s="98">
        <f t="shared" si="700"/>
        <v>6</v>
      </c>
      <c r="D8237" s="98">
        <f>D8235</f>
        <v>150</v>
      </c>
      <c r="E8237" s="98">
        <f t="shared" si="701"/>
        <v>122</v>
      </c>
      <c r="F8237" s="397">
        <f>F8235+(E8237-E8235)*(F8238-F8235)/(E8238-E8235)</f>
        <v>4.9369666666666667</v>
      </c>
      <c r="G8237" s="98">
        <v>15</v>
      </c>
      <c r="H8237" s="491">
        <f>H8235+(E8237-E8235)*(H8238-H8235)/(E8238-E8235)</f>
        <v>0.33763399999999999</v>
      </c>
      <c r="I8237" s="492">
        <f>I8235+(E8237-E8235)*(I8238-I8235)/(E8238-E8235)</f>
        <v>14.633333333333333</v>
      </c>
      <c r="J8237" s="397">
        <f>J8235+(E8237-E8235)*(J8238-J8235)/(E8238-E8235)</f>
        <v>5.8266666666666668E-2</v>
      </c>
      <c r="K8237" s="469">
        <f t="shared" si="702"/>
        <v>14.622243810358752</v>
      </c>
      <c r="L8237" s="469">
        <f t="shared" si="703"/>
        <v>-1.1089522974581101E-2</v>
      </c>
    </row>
    <row r="8238" spans="1:12">
      <c r="A8238" s="480" t="s">
        <v>126</v>
      </c>
      <c r="B8238" s="480">
        <f t="shared" si="699"/>
        <v>12</v>
      </c>
      <c r="C8238" s="480">
        <f t="shared" si="700"/>
        <v>6</v>
      </c>
      <c r="D8238" s="480">
        <f>D8235</f>
        <v>150</v>
      </c>
      <c r="E8238" s="480">
        <f t="shared" si="701"/>
        <v>123</v>
      </c>
      <c r="F8238" s="484">
        <v>4.9481000000000002</v>
      </c>
      <c r="G8238" s="480">
        <v>15</v>
      </c>
      <c r="H8238" s="482">
        <v>0.33670699999999998</v>
      </c>
      <c r="I8238" s="483">
        <v>14.7</v>
      </c>
      <c r="J8238" s="484">
        <v>5.5199999999999999E-2</v>
      </c>
      <c r="K8238" s="469">
        <f t="shared" si="702"/>
        <v>14.695566174745403</v>
      </c>
      <c r="L8238" s="469">
        <f t="shared" si="703"/>
        <v>-4.4338252545959023E-3</v>
      </c>
    </row>
    <row r="8239" spans="1:12">
      <c r="A8239" s="98" t="s">
        <v>126</v>
      </c>
      <c r="B8239" s="98">
        <f t="shared" si="699"/>
        <v>12</v>
      </c>
      <c r="C8239" s="98">
        <f t="shared" si="700"/>
        <v>6</v>
      </c>
      <c r="D8239" s="98">
        <f>D8238</f>
        <v>150</v>
      </c>
      <c r="E8239" s="98">
        <f t="shared" si="701"/>
        <v>124</v>
      </c>
      <c r="F8239" s="397">
        <f>F8238+(E8239-E8238)*(F8241-F8238)/(E8241-E8238)</f>
        <v>4.9591666666666665</v>
      </c>
      <c r="G8239" s="98">
        <v>15</v>
      </c>
      <c r="H8239" s="491">
        <f>H8238+(E8239-E8238)*(H8241-H8238)/(E8241-E8238)</f>
        <v>0.3357653333333333</v>
      </c>
      <c r="I8239" s="492">
        <f>I8238+(E8239-E8238)*(I8241-I8238)/(E8241-E8238)</f>
        <v>14.766666666666666</v>
      </c>
      <c r="J8239" s="397">
        <f>J8238+(E8239-E8238)*(J8241-J8238)/(E8241-E8238)</f>
        <v>5.213333333333333E-2</v>
      </c>
      <c r="K8239" s="469">
        <f t="shared" si="702"/>
        <v>14.769739977126884</v>
      </c>
      <c r="L8239" s="469">
        <f t="shared" si="703"/>
        <v>3.0733104602180816E-3</v>
      </c>
    </row>
    <row r="8240" spans="1:12">
      <c r="A8240" s="98" t="s">
        <v>126</v>
      </c>
      <c r="B8240" s="98">
        <f t="shared" si="699"/>
        <v>12</v>
      </c>
      <c r="C8240" s="98">
        <f t="shared" si="700"/>
        <v>6</v>
      </c>
      <c r="D8240" s="98">
        <f>D8238</f>
        <v>150</v>
      </c>
      <c r="E8240" s="98">
        <f t="shared" si="701"/>
        <v>125</v>
      </c>
      <c r="F8240" s="397">
        <f>F8238+(E8240-E8238)*(F8241-F8238)/(E8241-E8238)</f>
        <v>4.9702333333333337</v>
      </c>
      <c r="G8240" s="98">
        <v>15</v>
      </c>
      <c r="H8240" s="491">
        <f>H8238+(E8240-E8238)*(H8241-H8238)/(E8241-E8238)</f>
        <v>0.33482366666666669</v>
      </c>
      <c r="I8240" s="492">
        <f>I8238+(E8240-E8238)*(I8241-I8238)/(E8241-E8238)</f>
        <v>14.833333333333334</v>
      </c>
      <c r="J8240" s="397">
        <f>J8238+(E8240-E8238)*(J8241-J8238)/(E8241-E8238)</f>
        <v>4.9066666666666668E-2</v>
      </c>
      <c r="K8240" s="469">
        <f t="shared" si="702"/>
        <v>14.844330996116364</v>
      </c>
      <c r="L8240" s="469">
        <f t="shared" si="703"/>
        <v>1.0997662783029938E-2</v>
      </c>
    </row>
    <row r="8241" spans="1:12">
      <c r="A8241" s="480" t="s">
        <v>126</v>
      </c>
      <c r="B8241" s="480">
        <f t="shared" si="699"/>
        <v>12</v>
      </c>
      <c r="C8241" s="480">
        <f t="shared" si="700"/>
        <v>6</v>
      </c>
      <c r="D8241" s="480">
        <f>D8238</f>
        <v>150</v>
      </c>
      <c r="E8241" s="480">
        <f t="shared" si="701"/>
        <v>126</v>
      </c>
      <c r="F8241" s="484">
        <v>4.9813000000000001</v>
      </c>
      <c r="G8241" s="480">
        <v>15</v>
      </c>
      <c r="H8241" s="482">
        <v>0.33388200000000001</v>
      </c>
      <c r="I8241" s="483">
        <v>14.9</v>
      </c>
      <c r="J8241" s="484">
        <v>4.5999999999999999E-2</v>
      </c>
      <c r="K8241" s="469">
        <f t="shared" si="702"/>
        <v>14.919342761814054</v>
      </c>
      <c r="L8241" s="469">
        <f t="shared" si="703"/>
        <v>1.9342761814053588E-2</v>
      </c>
    </row>
    <row r="8242" spans="1:12">
      <c r="A8242" s="98" t="s">
        <v>126</v>
      </c>
      <c r="B8242" s="98">
        <f t="shared" si="699"/>
        <v>12</v>
      </c>
      <c r="C8242" s="98">
        <f t="shared" si="700"/>
        <v>6</v>
      </c>
      <c r="D8242" s="98">
        <f>D8241</f>
        <v>150</v>
      </c>
      <c r="E8242" s="98">
        <f t="shared" si="701"/>
        <v>127</v>
      </c>
      <c r="F8242" s="397">
        <f>F8241+(E8242-E8241)*(F8244-F8241)/(E8244-E8241)</f>
        <v>4.9922666666666666</v>
      </c>
      <c r="G8242" s="98">
        <v>15</v>
      </c>
      <c r="H8242" s="491">
        <f>H8241+(E8242-E8241)*(H8244-H8241)/(E8244-E8241)</f>
        <v>0.33292433333333332</v>
      </c>
      <c r="I8242" s="492">
        <f>I8241+(E8242-E8241)*(I8244-I8241)/(E8244-E8241)</f>
        <v>14.966666666666667</v>
      </c>
      <c r="J8242" s="397">
        <f>J8241+(E8242-E8241)*(J8244-J8241)/(E8244-E8241)</f>
        <v>4.293333333333333E-2</v>
      </c>
      <c r="K8242" s="469">
        <f t="shared" si="702"/>
        <v>14.995199109307121</v>
      </c>
      <c r="L8242" s="469">
        <f t="shared" si="703"/>
        <v>2.8532442640454292E-2</v>
      </c>
    </row>
    <row r="8243" spans="1:12">
      <c r="A8243" s="98" t="s">
        <v>126</v>
      </c>
      <c r="B8243" s="98">
        <f t="shared" si="699"/>
        <v>12</v>
      </c>
      <c r="C8243" s="98">
        <f t="shared" si="700"/>
        <v>6</v>
      </c>
      <c r="D8243" s="98">
        <f>D8241</f>
        <v>150</v>
      </c>
      <c r="E8243" s="98">
        <f t="shared" si="701"/>
        <v>128</v>
      </c>
      <c r="F8243" s="397">
        <f>F8241+(E8243-E8241)*(F8244-F8241)/(E8244-E8241)</f>
        <v>5.0032333333333332</v>
      </c>
      <c r="G8243" s="98">
        <v>15</v>
      </c>
      <c r="H8243" s="491">
        <f>H8241+(E8243-E8241)*(H8244-H8241)/(E8244-E8241)</f>
        <v>0.33196666666666669</v>
      </c>
      <c r="I8243" s="492">
        <f>I8241+(E8243-E8241)*(I8244-I8241)/(E8244-E8241)</f>
        <v>15.033333333333333</v>
      </c>
      <c r="J8243" s="397">
        <f>J8241+(E8243-E8241)*(J8244-J8241)/(E8244-E8241)</f>
        <v>3.9866666666666668E-2</v>
      </c>
      <c r="K8243" s="469">
        <f t="shared" si="702"/>
        <v>15.071493121799376</v>
      </c>
      <c r="L8243" s="469">
        <f t="shared" si="703"/>
        <v>3.8159788466042954E-2</v>
      </c>
    </row>
    <row r="8244" spans="1:12">
      <c r="A8244" s="480" t="s">
        <v>126</v>
      </c>
      <c r="B8244" s="480">
        <f t="shared" si="699"/>
        <v>12</v>
      </c>
      <c r="C8244" s="480">
        <f t="shared" si="700"/>
        <v>6</v>
      </c>
      <c r="D8244" s="480">
        <f>D8241</f>
        <v>150</v>
      </c>
      <c r="E8244" s="480">
        <f t="shared" si="701"/>
        <v>129</v>
      </c>
      <c r="F8244" s="484">
        <v>5.0141999999999998</v>
      </c>
      <c r="G8244" s="480">
        <v>15</v>
      </c>
      <c r="H8244" s="482">
        <v>0.331009</v>
      </c>
      <c r="I8244" s="483">
        <v>15.1</v>
      </c>
      <c r="J8244" s="484">
        <v>3.6799999999999999E-2</v>
      </c>
      <c r="K8244" s="469">
        <f t="shared" si="702"/>
        <v>15.148228598013951</v>
      </c>
      <c r="L8244" s="469">
        <f t="shared" si="703"/>
        <v>4.8228598013951185E-2</v>
      </c>
    </row>
    <row r="8245" spans="1:12">
      <c r="A8245" s="98" t="s">
        <v>126</v>
      </c>
      <c r="B8245" s="98">
        <f t="shared" si="699"/>
        <v>12</v>
      </c>
      <c r="C8245" s="98">
        <f t="shared" si="700"/>
        <v>6</v>
      </c>
      <c r="D8245" s="98">
        <f>D8244</f>
        <v>150</v>
      </c>
      <c r="E8245" s="98">
        <f t="shared" si="701"/>
        <v>130</v>
      </c>
      <c r="F8245" s="397">
        <f>F8244+(E8245-E8244)*(F8247-F8244)/(E8247-E8244)</f>
        <v>5.0251333333333328</v>
      </c>
      <c r="G8245" s="98">
        <v>15</v>
      </c>
      <c r="H8245" s="491">
        <f>H8244+(E8245-E8244)*(H8247-H8244)/(E8247-E8244)</f>
        <v>0.33003500000000002</v>
      </c>
      <c r="I8245" s="492">
        <f>I8244+(E8245-E8244)*(I8247-I8244)/(E8247-E8244)</f>
        <v>15.2</v>
      </c>
      <c r="J8245" s="397">
        <f>J8244+(E8245-E8244)*(J8247-J8244)/(E8247-E8244)</f>
        <v>3.373333333333333E-2</v>
      </c>
      <c r="K8245" s="469">
        <f t="shared" si="702"/>
        <v>15.22606188232561</v>
      </c>
      <c r="L8245" s="469">
        <f t="shared" si="703"/>
        <v>2.6061882325610242E-2</v>
      </c>
    </row>
    <row r="8246" spans="1:12">
      <c r="A8246" s="98" t="s">
        <v>126</v>
      </c>
      <c r="B8246" s="98">
        <f t="shared" si="699"/>
        <v>12</v>
      </c>
      <c r="C8246" s="98">
        <f t="shared" si="700"/>
        <v>6</v>
      </c>
      <c r="D8246" s="98">
        <f>D8244</f>
        <v>150</v>
      </c>
      <c r="E8246" s="98">
        <f t="shared" si="701"/>
        <v>131</v>
      </c>
      <c r="F8246" s="397">
        <f>F8244+(E8246-E8244)*(F8247-F8244)/(E8247-E8244)</f>
        <v>5.0360666666666667</v>
      </c>
      <c r="G8246" s="98">
        <v>15</v>
      </c>
      <c r="H8246" s="491">
        <f>H8244+(E8246-E8244)*(H8247-H8244)/(E8247-E8244)</f>
        <v>0.32906099999999999</v>
      </c>
      <c r="I8246" s="492">
        <f>I8244+(E8246-E8244)*(I8247-I8244)/(E8247-E8244)</f>
        <v>15.3</v>
      </c>
      <c r="J8246" s="397">
        <f>J8244+(E8246-E8244)*(J8247-J8244)/(E8247-E8244)</f>
        <v>3.0666666666666665E-2</v>
      </c>
      <c r="K8246" s="469">
        <f t="shared" si="702"/>
        <v>15.304355929954223</v>
      </c>
      <c r="L8246" s="469">
        <f t="shared" si="703"/>
        <v>4.3559299542224039E-3</v>
      </c>
    </row>
    <row r="8247" spans="1:12">
      <c r="A8247" s="480" t="s">
        <v>126</v>
      </c>
      <c r="B8247" s="480">
        <f t="shared" si="699"/>
        <v>12</v>
      </c>
      <c r="C8247" s="480">
        <f t="shared" si="700"/>
        <v>6</v>
      </c>
      <c r="D8247" s="480">
        <f>D8244</f>
        <v>150</v>
      </c>
      <c r="E8247" s="480">
        <f t="shared" si="701"/>
        <v>132</v>
      </c>
      <c r="F8247" s="484">
        <v>5.0469999999999997</v>
      </c>
      <c r="G8247" s="480">
        <v>15</v>
      </c>
      <c r="H8247" s="482">
        <v>0.32808700000000002</v>
      </c>
      <c r="I8247" s="483">
        <v>15.4</v>
      </c>
      <c r="J8247" s="484">
        <v>2.76E-2</v>
      </c>
      <c r="K8247" s="469">
        <f t="shared" si="702"/>
        <v>15.383114844538184</v>
      </c>
      <c r="L8247" s="469">
        <f t="shared" si="703"/>
        <v>-1.6885155461816126E-2</v>
      </c>
    </row>
    <row r="8248" spans="1:12">
      <c r="A8248" s="98" t="s">
        <v>126</v>
      </c>
      <c r="B8248" s="98">
        <f t="shared" si="699"/>
        <v>12</v>
      </c>
      <c r="C8248" s="98">
        <f t="shared" si="700"/>
        <v>6</v>
      </c>
      <c r="D8248" s="98">
        <f>D8247</f>
        <v>150</v>
      </c>
      <c r="E8248" s="98">
        <f t="shared" si="701"/>
        <v>133</v>
      </c>
      <c r="F8248" s="397">
        <f>F8247+(E8248-E8247)*(F8250-F8247)/(E8250-E8247)</f>
        <v>5.057833333333333</v>
      </c>
      <c r="G8248" s="98">
        <v>15</v>
      </c>
      <c r="H8248" s="491">
        <f>H8247+(E8248-E8247)*(H8250-H8247)/(E8250-E8247)</f>
        <v>0.327096</v>
      </c>
      <c r="I8248" s="492">
        <f>I8247+(E8248-E8247)*(I8250-I8247)/(E8250-E8247)</f>
        <v>15.466666666666667</v>
      </c>
      <c r="J8248" s="397">
        <f>J8247+(E8248-E8247)*(J8250-J8247)/(E8250-E8247)</f>
        <v>2.4533333333333334E-2</v>
      </c>
      <c r="K8248" s="469">
        <f t="shared" si="702"/>
        <v>15.462840674705081</v>
      </c>
      <c r="L8248" s="469">
        <f t="shared" si="703"/>
        <v>-3.8259919615857285E-3</v>
      </c>
    </row>
    <row r="8249" spans="1:12">
      <c r="A8249" s="98" t="s">
        <v>126</v>
      </c>
      <c r="B8249" s="98">
        <f t="shared" si="699"/>
        <v>12</v>
      </c>
      <c r="C8249" s="98">
        <f t="shared" si="700"/>
        <v>6</v>
      </c>
      <c r="D8249" s="98">
        <f>D8247</f>
        <v>150</v>
      </c>
      <c r="E8249" s="98">
        <f t="shared" si="701"/>
        <v>134</v>
      </c>
      <c r="F8249" s="397">
        <f>F8247+(E8249-E8247)*(F8250-F8247)/(E8250-E8247)</f>
        <v>5.0686666666666671</v>
      </c>
      <c r="G8249" s="98">
        <v>15</v>
      </c>
      <c r="H8249" s="491">
        <f>H8247+(E8249-E8247)*(H8250-H8247)/(E8250-E8247)</f>
        <v>0.32610500000000003</v>
      </c>
      <c r="I8249" s="492">
        <f>I8247+(E8249-E8247)*(I8250-I8247)/(E8250-E8247)</f>
        <v>15.533333333333333</v>
      </c>
      <c r="J8249" s="397">
        <f>J8247+(E8249-E8247)*(J8250-J8247)/(E8250-E8247)</f>
        <v>2.1466666666666665E-2</v>
      </c>
      <c r="K8249" s="469">
        <f t="shared" si="702"/>
        <v>15.543051062285665</v>
      </c>
      <c r="L8249" s="469">
        <f t="shared" si="703"/>
        <v>9.7177289523315835E-3</v>
      </c>
    </row>
    <row r="8250" spans="1:12">
      <c r="A8250" s="480" t="s">
        <v>126</v>
      </c>
      <c r="B8250" s="480">
        <f t="shared" si="699"/>
        <v>12</v>
      </c>
      <c r="C8250" s="480">
        <f t="shared" si="700"/>
        <v>6</v>
      </c>
      <c r="D8250" s="480">
        <f>D8247</f>
        <v>150</v>
      </c>
      <c r="E8250" s="480">
        <f t="shared" si="701"/>
        <v>135</v>
      </c>
      <c r="F8250" s="484">
        <v>5.0795000000000003</v>
      </c>
      <c r="G8250" s="480">
        <v>15</v>
      </c>
      <c r="H8250" s="482">
        <v>0.32511400000000001</v>
      </c>
      <c r="I8250" s="483">
        <v>15.6</v>
      </c>
      <c r="J8250" s="484">
        <v>1.84E-2</v>
      </c>
      <c r="K8250" s="469">
        <f t="shared" si="702"/>
        <v>15.623750438307795</v>
      </c>
      <c r="L8250" s="469">
        <f t="shared" si="703"/>
        <v>2.3750438307795108E-2</v>
      </c>
    </row>
    <row r="8251" spans="1:12">
      <c r="A8251" s="98" t="s">
        <v>126</v>
      </c>
      <c r="B8251" s="98">
        <f t="shared" si="699"/>
        <v>12</v>
      </c>
      <c r="C8251" s="98">
        <f t="shared" si="700"/>
        <v>6</v>
      </c>
      <c r="D8251" s="98">
        <f>D8250</f>
        <v>150</v>
      </c>
      <c r="E8251" s="98">
        <f t="shared" si="701"/>
        <v>136</v>
      </c>
      <c r="F8251" s="397">
        <f>F8250+(E8251-E8250)*(F8253-F8250)/(E8253-E8250)</f>
        <v>5.0902666666666665</v>
      </c>
      <c r="G8251" s="98">
        <v>15</v>
      </c>
      <c r="H8251" s="491">
        <f>H8250+(E8251-E8250)*(H8253-H8250)/(E8253-E8250)</f>
        <v>0.32410500000000003</v>
      </c>
      <c r="I8251" s="492">
        <f>I8250+(E8251-E8250)*(I8253-I8250)/(E8253-E8250)</f>
        <v>15.7</v>
      </c>
      <c r="J8251" s="397">
        <f>J8250+(E8251-E8250)*(J8253-J8250)/(E8253-E8250)</f>
        <v>1.5333333333333332E-2</v>
      </c>
      <c r="K8251" s="469">
        <f t="shared" si="702"/>
        <v>15.705609807521222</v>
      </c>
      <c r="L8251" s="469">
        <f t="shared" si="703"/>
        <v>5.6098075212229759E-3</v>
      </c>
    </row>
    <row r="8252" spans="1:12">
      <c r="A8252" s="98" t="s">
        <v>126</v>
      </c>
      <c r="B8252" s="98">
        <f t="shared" si="699"/>
        <v>12</v>
      </c>
      <c r="C8252" s="98">
        <f t="shared" si="700"/>
        <v>6</v>
      </c>
      <c r="D8252" s="98">
        <f>D8250</f>
        <v>150</v>
      </c>
      <c r="E8252" s="98">
        <f t="shared" si="701"/>
        <v>137</v>
      </c>
      <c r="F8252" s="397">
        <f>F8250+(E8252-E8250)*(F8253-F8250)/(E8253-E8250)</f>
        <v>5.1010333333333335</v>
      </c>
      <c r="G8252" s="98">
        <v>15</v>
      </c>
      <c r="H8252" s="491">
        <f>H8250+(E8252-E8250)*(H8253-H8250)/(E8253-E8250)</f>
        <v>0.32309599999999999</v>
      </c>
      <c r="I8252" s="492">
        <f>I8250+(E8252-E8250)*(I8253-I8250)/(E8253-E8250)</f>
        <v>15.8</v>
      </c>
      <c r="J8252" s="397">
        <f>J8250+(E8252-E8250)*(J8253-J8250)/(E8253-E8250)</f>
        <v>1.2266666666666665E-2</v>
      </c>
      <c r="K8252" s="469">
        <f t="shared" si="702"/>
        <v>15.787980455757216</v>
      </c>
      <c r="L8252" s="469">
        <f t="shared" si="703"/>
        <v>-1.2019544242784619E-2</v>
      </c>
    </row>
    <row r="8253" spans="1:12">
      <c r="A8253" s="480" t="s">
        <v>126</v>
      </c>
      <c r="B8253" s="480">
        <f t="shared" ref="B8253:B8316" si="704">INT(D8253/12)</f>
        <v>12</v>
      </c>
      <c r="C8253" s="480">
        <f t="shared" ref="C8253:C8316" si="705">D8253-B8253*12</f>
        <v>6</v>
      </c>
      <c r="D8253" s="480">
        <f>D8250</f>
        <v>150</v>
      </c>
      <c r="E8253" s="480">
        <f t="shared" si="701"/>
        <v>138</v>
      </c>
      <c r="F8253" s="484">
        <v>5.1117999999999997</v>
      </c>
      <c r="G8253" s="480">
        <v>15</v>
      </c>
      <c r="H8253" s="482">
        <v>0.32208700000000001</v>
      </c>
      <c r="I8253" s="483">
        <v>15.9</v>
      </c>
      <c r="J8253" s="484">
        <v>9.1999999999999998E-3</v>
      </c>
      <c r="K8253" s="469">
        <f t="shared" si="702"/>
        <v>15.870867188057883</v>
      </c>
      <c r="L8253" s="469">
        <f t="shared" si="703"/>
        <v>-2.9132811942117698E-2</v>
      </c>
    </row>
    <row r="8254" spans="1:12">
      <c r="A8254" s="98" t="s">
        <v>126</v>
      </c>
      <c r="B8254" s="98">
        <f t="shared" si="704"/>
        <v>12</v>
      </c>
      <c r="C8254" s="98">
        <f t="shared" si="705"/>
        <v>6</v>
      </c>
      <c r="D8254" s="98">
        <f>D8253</f>
        <v>150</v>
      </c>
      <c r="E8254" s="98">
        <f t="shared" si="701"/>
        <v>139</v>
      </c>
      <c r="F8254" s="397">
        <f>F8253+(E8254-E8253)*(F8256-F8253)/(E8256-E8253)</f>
        <v>5.1224999999999996</v>
      </c>
      <c r="G8254" s="98">
        <v>15</v>
      </c>
      <c r="H8254" s="491">
        <f>H8253+(E8254-E8253)*(H8256-H8253)/(E8256-E8253)</f>
        <v>0.32105933333333336</v>
      </c>
      <c r="I8254" s="492">
        <f>I8253+(E8254-E8253)*(I8256-I8253)/(E8256-E8253)</f>
        <v>15.966666666666667</v>
      </c>
      <c r="J8254" s="397">
        <f>J8253+(E8254-E8253)*(J8256-J8253)/(E8256-E8253)</f>
        <v>6.1333333333333327E-3</v>
      </c>
      <c r="K8254" s="469">
        <f t="shared" si="702"/>
        <v>15.954994819233825</v>
      </c>
      <c r="L8254" s="469">
        <f t="shared" si="703"/>
        <v>-1.1671847432841886E-2</v>
      </c>
    </row>
    <row r="8255" spans="1:12">
      <c r="A8255" s="98" t="s">
        <v>126</v>
      </c>
      <c r="B8255" s="98">
        <f t="shared" si="704"/>
        <v>12</v>
      </c>
      <c r="C8255" s="98">
        <f t="shared" si="705"/>
        <v>6</v>
      </c>
      <c r="D8255" s="98">
        <f>D8253</f>
        <v>150</v>
      </c>
      <c r="E8255" s="98">
        <f t="shared" si="701"/>
        <v>140</v>
      </c>
      <c r="F8255" s="397">
        <f>F8253+(E8255-E8253)*(F8256-F8253)/(E8256-E8253)</f>
        <v>5.1332000000000004</v>
      </c>
      <c r="G8255" s="98">
        <v>15</v>
      </c>
      <c r="H8255" s="491">
        <f>H8253+(E8255-E8253)*(H8256-H8253)/(E8256-E8253)</f>
        <v>0.32003166666666666</v>
      </c>
      <c r="I8255" s="492">
        <f>I8253+(E8255-E8253)*(I8256-I8253)/(E8256-E8253)</f>
        <v>16.033333333333335</v>
      </c>
      <c r="J8255" s="397">
        <f>J8253+(E8255-E8253)*(J8256-J8253)/(E8256-E8253)</f>
        <v>3.0666666666666663E-3</v>
      </c>
      <c r="K8255" s="469">
        <f t="shared" si="702"/>
        <v>16.039662741707854</v>
      </c>
      <c r="L8255" s="469">
        <f t="shared" si="703"/>
        <v>6.3294083745191188E-3</v>
      </c>
    </row>
    <row r="8256" spans="1:12">
      <c r="A8256" s="480" t="s">
        <v>126</v>
      </c>
      <c r="B8256" s="480">
        <f t="shared" si="704"/>
        <v>12</v>
      </c>
      <c r="C8256" s="480">
        <f t="shared" si="705"/>
        <v>6</v>
      </c>
      <c r="D8256" s="480">
        <f>D8253</f>
        <v>150</v>
      </c>
      <c r="E8256" s="480">
        <f t="shared" si="701"/>
        <v>141</v>
      </c>
      <c r="F8256" s="484">
        <v>5.1439000000000004</v>
      </c>
      <c r="G8256" s="480">
        <v>15</v>
      </c>
      <c r="H8256" s="482">
        <v>0.31900400000000001</v>
      </c>
      <c r="I8256" s="483">
        <v>16.100000000000001</v>
      </c>
      <c r="J8256" s="484">
        <v>0</v>
      </c>
      <c r="K8256" s="469">
        <f t="shared" si="702"/>
        <v>16.124876177101228</v>
      </c>
      <c r="L8256" s="469">
        <f t="shared" si="703"/>
        <v>2.4876177101226915E-2</v>
      </c>
    </row>
    <row r="8257" spans="1:12">
      <c r="A8257" s="98" t="s">
        <v>126</v>
      </c>
      <c r="B8257" s="98">
        <f t="shared" si="704"/>
        <v>12</v>
      </c>
      <c r="C8257" s="98">
        <f t="shared" si="705"/>
        <v>6</v>
      </c>
      <c r="D8257" s="98">
        <f t="shared" ref="D8257:D8263" si="706">D8256</f>
        <v>150</v>
      </c>
      <c r="E8257" s="98">
        <f t="shared" ref="E8257:E8265" si="707">E8256+1</f>
        <v>142</v>
      </c>
      <c r="F8257" s="397">
        <f>F8256+(E8257-E8256)*(F8259-F8256)/(E8259-E8256)</f>
        <v>5.1545666666666667</v>
      </c>
      <c r="G8257" s="98">
        <v>15</v>
      </c>
      <c r="H8257" s="491">
        <f>H8256+(E8257-E8256)*(H8259-H8256)/(E8259-E8256)</f>
        <v>0.31795699999999999</v>
      </c>
      <c r="I8257" s="492">
        <f>I8256+(E8257-E8256)*(I8259-I8256)/(E8259-E8256)</f>
        <v>16.2</v>
      </c>
      <c r="J8257" s="493">
        <f>J8256+(E8257-E8256)*(J8259-J8256)/(E8259-E8256)</f>
        <v>0</v>
      </c>
      <c r="K8257" s="469">
        <f t="shared" si="702"/>
        <v>16.211521264405775</v>
      </c>
      <c r="L8257" s="469">
        <f t="shared" si="703"/>
        <v>1.1521264405775611E-2</v>
      </c>
    </row>
    <row r="8258" spans="1:12">
      <c r="A8258" s="98" t="s">
        <v>126</v>
      </c>
      <c r="B8258" s="98">
        <f t="shared" si="704"/>
        <v>12</v>
      </c>
      <c r="C8258" s="98">
        <f t="shared" si="705"/>
        <v>6</v>
      </c>
      <c r="D8258" s="98">
        <f t="shared" ref="D8258:D8264" si="708">D8256</f>
        <v>150</v>
      </c>
      <c r="E8258" s="98">
        <f t="shared" si="707"/>
        <v>143</v>
      </c>
      <c r="F8258" s="397">
        <f>F8256+(E8258-E8256)*(F8259-F8256)/(E8259-E8256)</f>
        <v>5.165233333333334</v>
      </c>
      <c r="G8258" s="98">
        <v>15</v>
      </c>
      <c r="H8258" s="491">
        <f>H8256+(E8258-E8256)*(H8259-H8256)/(E8259-E8256)</f>
        <v>0.31691000000000003</v>
      </c>
      <c r="I8258" s="492">
        <f>I8256+(E8258-E8256)*(I8259-I8256)/(E8259-E8256)</f>
        <v>16.3</v>
      </c>
      <c r="J8258" s="493">
        <f>J8256+(E8258-E8256)*(J8259-J8256)/(E8259-E8256)</f>
        <v>0</v>
      </c>
      <c r="K8258" s="469">
        <f t="shared" si="702"/>
        <v>16.298738863820432</v>
      </c>
      <c r="L8258" s="469">
        <f t="shared" si="703"/>
        <v>-1.2611361795684672E-3</v>
      </c>
    </row>
    <row r="8259" spans="1:12">
      <c r="A8259" s="480" t="s">
        <v>126</v>
      </c>
      <c r="B8259" s="480">
        <f t="shared" si="704"/>
        <v>12</v>
      </c>
      <c r="C8259" s="480">
        <f t="shared" si="705"/>
        <v>6</v>
      </c>
      <c r="D8259" s="480">
        <f t="shared" ref="D8259:D8265" si="709">D8256</f>
        <v>150</v>
      </c>
      <c r="E8259" s="480">
        <f t="shared" si="707"/>
        <v>144</v>
      </c>
      <c r="F8259" s="484">
        <v>5.1759000000000004</v>
      </c>
      <c r="G8259" s="480">
        <v>15</v>
      </c>
      <c r="H8259" s="482">
        <v>0.315863</v>
      </c>
      <c r="I8259" s="483">
        <v>16.399999999999999</v>
      </c>
      <c r="J8259" s="493">
        <v>0</v>
      </c>
      <c r="K8259" s="469">
        <f t="shared" si="702"/>
        <v>16.386534668511349</v>
      </c>
      <c r="L8259" s="469">
        <f t="shared" si="703"/>
        <v>-1.3465331488649923E-2</v>
      </c>
    </row>
    <row r="8260" spans="1:12">
      <c r="A8260" s="98" t="s">
        <v>126</v>
      </c>
      <c r="B8260" s="98">
        <f t="shared" si="704"/>
        <v>12</v>
      </c>
      <c r="C8260" s="98">
        <f t="shared" si="705"/>
        <v>6</v>
      </c>
      <c r="D8260" s="98">
        <f t="shared" si="706"/>
        <v>150</v>
      </c>
      <c r="E8260" s="98">
        <f t="shared" si="707"/>
        <v>145</v>
      </c>
      <c r="F8260" s="397">
        <f>F8259+(E8260-E8259)*(F8262-F8259)/(E8262-E8259)</f>
        <v>5.186466666666667</v>
      </c>
      <c r="G8260" s="98">
        <v>15</v>
      </c>
      <c r="H8260" s="491">
        <f>H8259+(E8260-E8259)*(H8262-H8259)/(E8262-E8259)</f>
        <v>0.3147956666666667</v>
      </c>
      <c r="I8260" s="492">
        <f>I8259+(E8260-E8259)*(I8262-I8259)/(E8262-E8259)</f>
        <v>16.5</v>
      </c>
      <c r="J8260" s="493">
        <f>J8259+(E8260-E8259)*(J8262-J8259)/(E8262-E8259)</f>
        <v>0</v>
      </c>
      <c r="K8260" s="469">
        <f t="shared" si="702"/>
        <v>16.475660931376648</v>
      </c>
      <c r="L8260" s="469">
        <f t="shared" si="703"/>
        <v>-2.4339068623351778E-2</v>
      </c>
    </row>
    <row r="8261" spans="1:12">
      <c r="A8261" s="98" t="s">
        <v>126</v>
      </c>
      <c r="B8261" s="98">
        <f t="shared" si="704"/>
        <v>12</v>
      </c>
      <c r="C8261" s="98">
        <f t="shared" si="705"/>
        <v>6</v>
      </c>
      <c r="D8261" s="98">
        <f t="shared" si="708"/>
        <v>150</v>
      </c>
      <c r="E8261" s="98">
        <f t="shared" si="707"/>
        <v>146</v>
      </c>
      <c r="F8261" s="397">
        <f>F8259+(E8261-E8259)*(F8262-F8259)/(E8262-E8259)</f>
        <v>5.1970333333333336</v>
      </c>
      <c r="G8261" s="98">
        <v>15</v>
      </c>
      <c r="H8261" s="491">
        <f>H8259+(E8261-E8259)*(H8262-H8259)/(E8262-E8259)</f>
        <v>0.31372833333333333</v>
      </c>
      <c r="I8261" s="492">
        <f>I8259+(E8261-E8259)*(I8262-I8259)/(E8262-E8259)</f>
        <v>16.599999999999998</v>
      </c>
      <c r="J8261" s="493">
        <f>J8259+(E8261-E8259)*(J8262-J8259)/(E8262-E8259)</f>
        <v>0</v>
      </c>
      <c r="K8261" s="469">
        <f t="shared" si="702"/>
        <v>16.565393626120265</v>
      </c>
      <c r="L8261" s="469">
        <f t="shared" si="703"/>
        <v>-3.4606373879732644E-2</v>
      </c>
    </row>
    <row r="8262" spans="1:12">
      <c r="A8262" s="480" t="s">
        <v>126</v>
      </c>
      <c r="B8262" s="480">
        <f t="shared" si="704"/>
        <v>12</v>
      </c>
      <c r="C8262" s="480">
        <f t="shared" si="705"/>
        <v>6</v>
      </c>
      <c r="D8262" s="480">
        <f t="shared" si="709"/>
        <v>150</v>
      </c>
      <c r="E8262" s="480">
        <f t="shared" si="707"/>
        <v>147</v>
      </c>
      <c r="F8262" s="484">
        <v>5.2076000000000002</v>
      </c>
      <c r="G8262" s="480">
        <v>15</v>
      </c>
      <c r="H8262" s="482">
        <v>0.31266100000000002</v>
      </c>
      <c r="I8262" s="483">
        <v>16.7</v>
      </c>
      <c r="J8262" s="493">
        <v>0</v>
      </c>
      <c r="K8262" s="469">
        <f t="shared" si="702"/>
        <v>16.655738963286115</v>
      </c>
      <c r="L8262" s="469">
        <f t="shared" si="703"/>
        <v>-4.4261036713884039E-2</v>
      </c>
    </row>
    <row r="8263" spans="1:12">
      <c r="A8263" s="98" t="s">
        <v>126</v>
      </c>
      <c r="B8263" s="98">
        <f t="shared" si="704"/>
        <v>12</v>
      </c>
      <c r="C8263" s="98">
        <f t="shared" si="705"/>
        <v>6</v>
      </c>
      <c r="D8263" s="98">
        <f t="shared" si="706"/>
        <v>150</v>
      </c>
      <c r="E8263" s="98">
        <f t="shared" si="707"/>
        <v>148</v>
      </c>
      <c r="F8263" s="397">
        <f>F8262+(E8263-E8262)*(F8265-F8262)/(E8265-E8262)</f>
        <v>5.2180999999999997</v>
      </c>
      <c r="G8263" s="98">
        <v>15</v>
      </c>
      <c r="H8263" s="491">
        <f>H8262+(E8263-E8262)*(H8265-H8262)/(E8265-E8262)</f>
        <v>0.31157233333333334</v>
      </c>
      <c r="I8263" s="492">
        <f>I8262+(E8263-E8262)*(I8265-I8262)/(E8265-E8262)</f>
        <v>16.766666666666666</v>
      </c>
      <c r="J8263" s="493">
        <f>J8262+(E8263-E8262)*(J8265-J8262)/(E8265-E8262)</f>
        <v>0</v>
      </c>
      <c r="K8263" s="469">
        <f t="shared" si="702"/>
        <v>16.747635915469601</v>
      </c>
      <c r="L8263" s="469">
        <f t="shared" si="703"/>
        <v>-1.9030751197064433E-2</v>
      </c>
    </row>
    <row r="8264" spans="1:12">
      <c r="A8264" s="98" t="s">
        <v>126</v>
      </c>
      <c r="B8264" s="98">
        <f t="shared" si="704"/>
        <v>12</v>
      </c>
      <c r="C8264" s="98">
        <f t="shared" si="705"/>
        <v>6</v>
      </c>
      <c r="D8264" s="98">
        <f t="shared" si="708"/>
        <v>150</v>
      </c>
      <c r="E8264" s="98">
        <f t="shared" si="707"/>
        <v>149</v>
      </c>
      <c r="F8264" s="397">
        <f>F8262+(E8264-E8262)*(F8265-F8262)/(E8265-E8262)</f>
        <v>5.2286000000000001</v>
      </c>
      <c r="G8264" s="98">
        <v>15</v>
      </c>
      <c r="H8264" s="491">
        <f>H8262+(E8264-E8262)*(H8265-H8262)/(E8265-E8262)</f>
        <v>0.31048366666666666</v>
      </c>
      <c r="I8264" s="492">
        <f>I8262+(E8264-E8262)*(I8265-I8262)/(E8265-E8262)</f>
        <v>16.833333333333332</v>
      </c>
      <c r="J8264" s="493">
        <f>J8262+(E8264-E8262)*(J8265-J8262)/(E8265-E8262)</f>
        <v>0</v>
      </c>
      <c r="K8264" s="469">
        <f t="shared" si="702"/>
        <v>16.840177314748711</v>
      </c>
      <c r="L8264" s="469">
        <f t="shared" si="703"/>
        <v>6.843981415379119E-3</v>
      </c>
    </row>
    <row r="8265" spans="1:12">
      <c r="A8265" s="480" t="s">
        <v>126</v>
      </c>
      <c r="B8265" s="480">
        <f t="shared" si="704"/>
        <v>12</v>
      </c>
      <c r="C8265" s="480">
        <f t="shared" si="705"/>
        <v>6</v>
      </c>
      <c r="D8265" s="480">
        <f t="shared" si="709"/>
        <v>150</v>
      </c>
      <c r="E8265" s="480">
        <f t="shared" si="707"/>
        <v>150</v>
      </c>
      <c r="F8265" s="484">
        <v>5.2390999999999996</v>
      </c>
      <c r="G8265" s="480">
        <v>15</v>
      </c>
      <c r="H8265" s="482">
        <v>0.30939499999999998</v>
      </c>
      <c r="I8265" s="483">
        <v>16.899999999999999</v>
      </c>
      <c r="J8265" s="493">
        <v>0</v>
      </c>
      <c r="K8265" s="469">
        <f t="shared" si="702"/>
        <v>16.933369963961926</v>
      </c>
      <c r="L8265" s="469">
        <f t="shared" si="703"/>
        <v>3.3369963961927596E-2</v>
      </c>
    </row>
    <row r="8266" spans="1:12">
      <c r="A8266" s="480" t="s">
        <v>126</v>
      </c>
      <c r="B8266" s="480">
        <f t="shared" si="704"/>
        <v>13</v>
      </c>
      <c r="C8266" s="480">
        <f t="shared" si="705"/>
        <v>0</v>
      </c>
      <c r="D8266" s="480">
        <v>156</v>
      </c>
      <c r="E8266" s="480">
        <v>12</v>
      </c>
      <c r="F8266" s="484">
        <v>3.5062000000000002</v>
      </c>
      <c r="G8266" s="480">
        <v>15</v>
      </c>
      <c r="H8266" s="482">
        <v>0.40913300000000002</v>
      </c>
      <c r="I8266" s="483">
        <v>8.6</v>
      </c>
      <c r="J8266" s="484">
        <v>0.3826</v>
      </c>
      <c r="K8266" s="469">
        <f t="shared" si="702"/>
        <v>8.5698293708891722</v>
      </c>
      <c r="L8266" s="469">
        <f t="shared" si="703"/>
        <v>-3.0170629110827463E-2</v>
      </c>
    </row>
    <row r="8267" spans="1:12">
      <c r="A8267" s="98" t="s">
        <v>126</v>
      </c>
      <c r="B8267" s="98">
        <f t="shared" si="704"/>
        <v>13</v>
      </c>
      <c r="C8267" s="98">
        <f t="shared" si="705"/>
        <v>0</v>
      </c>
      <c r="D8267" s="98">
        <f>D8266</f>
        <v>156</v>
      </c>
      <c r="E8267" s="98">
        <f>E8266+1</f>
        <v>13</v>
      </c>
      <c r="F8267" s="397">
        <f>F8266+(E8267-E8266)*(F8269-F8266)/(E8269-E8266)</f>
        <v>3.5217666666666667</v>
      </c>
      <c r="G8267" s="98">
        <v>15</v>
      </c>
      <c r="H8267" s="491">
        <f>H8266+(E8267-E8266)*(H8269-H8266)/(E8269-E8266)</f>
        <v>0.40853466666666666</v>
      </c>
      <c r="I8267" s="492">
        <f>I8266+(E8267-E8266)*(I8269-I8266)/(E8269-E8266)</f>
        <v>8.6333333333333329</v>
      </c>
      <c r="J8267" s="397">
        <f>J8266+(E8267-E8266)*(J8269-J8266)/(E8269-E8266)</f>
        <v>0.37976666666666664</v>
      </c>
      <c r="K8267" s="469">
        <f t="shared" ref="K8267:K8330" si="710">F8267/H8267</f>
        <v>8.6204842673489974</v>
      </c>
      <c r="L8267" s="469">
        <f t="shared" ref="L8267:L8330" si="711">K8267-I8267</f>
        <v>-1.2849065984335439E-2</v>
      </c>
    </row>
    <row r="8268" spans="1:12">
      <c r="A8268" s="98" t="s">
        <v>126</v>
      </c>
      <c r="B8268" s="98">
        <f t="shared" si="704"/>
        <v>13</v>
      </c>
      <c r="C8268" s="98">
        <f t="shared" si="705"/>
        <v>0</v>
      </c>
      <c r="D8268" s="98">
        <f>D8266</f>
        <v>156</v>
      </c>
      <c r="E8268" s="98">
        <f t="shared" ref="E8268:E8331" si="712">E8267+1</f>
        <v>14</v>
      </c>
      <c r="F8268" s="397">
        <f>F8266+(E8268-E8266)*(F8269-F8266)/(E8269-E8266)</f>
        <v>3.5373333333333337</v>
      </c>
      <c r="G8268" s="98">
        <v>15</v>
      </c>
      <c r="H8268" s="491">
        <f>H8266+(E8268-E8266)*(H8269-H8266)/(E8269-E8266)</f>
        <v>0.40793633333333335</v>
      </c>
      <c r="I8268" s="492">
        <f>I8266+(E8268-E8266)*(I8269-I8266)/(E8269-E8266)</f>
        <v>8.6666666666666661</v>
      </c>
      <c r="J8268" s="397">
        <f>J8266+(E8268-E8266)*(J8269-J8266)/(E8269-E8266)</f>
        <v>0.37693333333333334</v>
      </c>
      <c r="K8268" s="469">
        <f t="shared" si="710"/>
        <v>8.67128775813873</v>
      </c>
      <c r="L8268" s="469">
        <f t="shared" si="711"/>
        <v>4.6210914720639096E-3</v>
      </c>
    </row>
    <row r="8269" spans="1:12">
      <c r="A8269" s="480" t="s">
        <v>126</v>
      </c>
      <c r="B8269" s="480">
        <f t="shared" si="704"/>
        <v>13</v>
      </c>
      <c r="C8269" s="480">
        <f t="shared" si="705"/>
        <v>0</v>
      </c>
      <c r="D8269" s="480">
        <f>D8266</f>
        <v>156</v>
      </c>
      <c r="E8269" s="480">
        <f t="shared" si="712"/>
        <v>15</v>
      </c>
      <c r="F8269" s="484">
        <v>3.5529000000000002</v>
      </c>
      <c r="G8269" s="480">
        <v>15</v>
      </c>
      <c r="H8269" s="482">
        <v>0.40733799999999998</v>
      </c>
      <c r="I8269" s="483">
        <v>8.6999999999999993</v>
      </c>
      <c r="J8269" s="484">
        <v>0.37409999999999999</v>
      </c>
      <c r="K8269" s="469">
        <f t="shared" si="710"/>
        <v>8.7222404980630337</v>
      </c>
      <c r="L8269" s="469">
        <f t="shared" si="711"/>
        <v>2.2240498063034408E-2</v>
      </c>
    </row>
    <row r="8270" spans="1:12">
      <c r="A8270" s="98" t="s">
        <v>126</v>
      </c>
      <c r="B8270" s="98">
        <f t="shared" si="704"/>
        <v>13</v>
      </c>
      <c r="C8270" s="98">
        <f t="shared" si="705"/>
        <v>0</v>
      </c>
      <c r="D8270" s="98">
        <f>D8269</f>
        <v>156</v>
      </c>
      <c r="E8270" s="98">
        <f t="shared" si="712"/>
        <v>16</v>
      </c>
      <c r="F8270" s="397">
        <f>F8269+(E8270-E8269)*(F8272-F8269)/(E8272-E8269)</f>
        <v>3.5682666666666667</v>
      </c>
      <c r="G8270" s="98">
        <v>15</v>
      </c>
      <c r="H8270" s="491">
        <f>H8269+(E8270-E8269)*(H8272-H8269)/(E8272-E8269)</f>
        <v>0.40674333333333335</v>
      </c>
      <c r="I8270" s="492">
        <f>I8269+(E8270-E8269)*(I8272-I8269)/(E8272-E8269)</f>
        <v>8.7666666666666657</v>
      </c>
      <c r="J8270" s="397">
        <f>J8269+(E8270-E8269)*(J8272-J8269)/(E8272-E8269)</f>
        <v>0.37126666666666663</v>
      </c>
      <c r="K8270" s="469">
        <f t="shared" si="710"/>
        <v>8.7727723461970282</v>
      </c>
      <c r="L8270" s="469">
        <f t="shared" si="711"/>
        <v>6.1056795303624511E-3</v>
      </c>
    </row>
    <row r="8271" spans="1:12">
      <c r="A8271" s="98" t="s">
        <v>126</v>
      </c>
      <c r="B8271" s="98">
        <f t="shared" si="704"/>
        <v>13</v>
      </c>
      <c r="C8271" s="98">
        <f t="shared" si="705"/>
        <v>0</v>
      </c>
      <c r="D8271" s="98">
        <f>D8269</f>
        <v>156</v>
      </c>
      <c r="E8271" s="98">
        <f t="shared" si="712"/>
        <v>17</v>
      </c>
      <c r="F8271" s="397">
        <f>F8269+(E8271-E8269)*(F8272-F8269)/(E8272-E8269)</f>
        <v>3.5836333333333337</v>
      </c>
      <c r="G8271" s="98">
        <v>15</v>
      </c>
      <c r="H8271" s="491">
        <f>H8269+(E8271-E8269)*(H8272-H8269)/(E8272-E8269)</f>
        <v>0.40614866666666666</v>
      </c>
      <c r="I8271" s="492">
        <f>I8269+(E8271-E8269)*(I8272-I8269)/(E8272-E8269)</f>
        <v>8.8333333333333339</v>
      </c>
      <c r="J8271" s="397">
        <f>J8269+(E8271-E8269)*(J8272-J8269)/(E8272-E8269)</f>
        <v>0.36843333333333333</v>
      </c>
      <c r="K8271" s="469">
        <f t="shared" si="710"/>
        <v>8.8234521677612321</v>
      </c>
      <c r="L8271" s="469">
        <f t="shared" si="711"/>
        <v>-9.8811655721018354E-3</v>
      </c>
    </row>
    <row r="8272" spans="1:12">
      <c r="A8272" s="480" t="s">
        <v>126</v>
      </c>
      <c r="B8272" s="480">
        <f t="shared" si="704"/>
        <v>13</v>
      </c>
      <c r="C8272" s="480">
        <f t="shared" si="705"/>
        <v>0</v>
      </c>
      <c r="D8272" s="480">
        <f>D8269</f>
        <v>156</v>
      </c>
      <c r="E8272" s="480">
        <f t="shared" si="712"/>
        <v>18</v>
      </c>
      <c r="F8272" s="484">
        <v>3.5990000000000002</v>
      </c>
      <c r="G8272" s="480">
        <v>15</v>
      </c>
      <c r="H8272" s="482">
        <v>0.40555400000000003</v>
      </c>
      <c r="I8272" s="483">
        <v>8.9</v>
      </c>
      <c r="J8272" s="484">
        <v>0.36559999999999998</v>
      </c>
      <c r="K8272" s="469">
        <f t="shared" si="710"/>
        <v>8.8742806136790655</v>
      </c>
      <c r="L8272" s="469">
        <f t="shared" si="711"/>
        <v>-2.5719386320934845E-2</v>
      </c>
    </row>
    <row r="8273" spans="1:12">
      <c r="A8273" s="98" t="s">
        <v>126</v>
      </c>
      <c r="B8273" s="98">
        <f t="shared" si="704"/>
        <v>13</v>
      </c>
      <c r="C8273" s="98">
        <f t="shared" si="705"/>
        <v>0</v>
      </c>
      <c r="D8273" s="98">
        <f>D8272</f>
        <v>156</v>
      </c>
      <c r="E8273" s="98">
        <f t="shared" si="712"/>
        <v>19</v>
      </c>
      <c r="F8273" s="397">
        <f>F8272+(E8273-E8272)*(F8275-F8272)/(E8275-E8272)</f>
        <v>3.6141666666666667</v>
      </c>
      <c r="G8273" s="98">
        <v>15</v>
      </c>
      <c r="H8273" s="491">
        <f>H8272+(E8273-E8272)*(H8275-H8272)/(E8275-E8272)</f>
        <v>0.40496200000000004</v>
      </c>
      <c r="I8273" s="492">
        <f>I8272+(E8273-E8272)*(I8275-I8272)/(E8275-E8272)</f>
        <v>8.9333333333333336</v>
      </c>
      <c r="J8273" s="397">
        <f>J8272+(E8273-E8272)*(J8275-J8272)/(E8275-E8272)</f>
        <v>0.36276666666666663</v>
      </c>
      <c r="K8273" s="469">
        <f t="shared" si="710"/>
        <v>8.9247056925505763</v>
      </c>
      <c r="L8273" s="469">
        <f t="shared" si="711"/>
        <v>-8.6276407827572399E-3</v>
      </c>
    </row>
    <row r="8274" spans="1:12">
      <c r="A8274" s="98" t="s">
        <v>126</v>
      </c>
      <c r="B8274" s="98">
        <f t="shared" si="704"/>
        <v>13</v>
      </c>
      <c r="C8274" s="98">
        <f t="shared" si="705"/>
        <v>0</v>
      </c>
      <c r="D8274" s="98">
        <f>D8272</f>
        <v>156</v>
      </c>
      <c r="E8274" s="98">
        <f t="shared" si="712"/>
        <v>20</v>
      </c>
      <c r="F8274" s="397">
        <f>F8272+(E8274-E8272)*(F8275-F8272)/(E8275-E8272)</f>
        <v>3.6293333333333333</v>
      </c>
      <c r="G8274" s="98">
        <v>15</v>
      </c>
      <c r="H8274" s="491">
        <f>H8272+(E8274-E8272)*(H8275-H8272)/(E8275-E8272)</f>
        <v>0.40437000000000001</v>
      </c>
      <c r="I8274" s="492">
        <f>I8272+(E8274-E8272)*(I8275-I8272)/(E8275-E8272)</f>
        <v>8.9666666666666668</v>
      </c>
      <c r="J8274" s="397">
        <f>J8272+(E8274-E8272)*(J8275-J8272)/(E8275-E8272)</f>
        <v>0.35993333333333333</v>
      </c>
      <c r="K8274" s="469">
        <f t="shared" si="710"/>
        <v>8.9752784166316317</v>
      </c>
      <c r="L8274" s="469">
        <f t="shared" si="711"/>
        <v>8.6117499649649432E-3</v>
      </c>
    </row>
    <row r="8275" spans="1:12">
      <c r="A8275" s="480" t="s">
        <v>126</v>
      </c>
      <c r="B8275" s="480">
        <f t="shared" si="704"/>
        <v>13</v>
      </c>
      <c r="C8275" s="480">
        <f t="shared" si="705"/>
        <v>0</v>
      </c>
      <c r="D8275" s="480">
        <f>D8272</f>
        <v>156</v>
      </c>
      <c r="E8275" s="480">
        <f t="shared" si="712"/>
        <v>21</v>
      </c>
      <c r="F8275" s="484">
        <v>3.6444999999999999</v>
      </c>
      <c r="G8275" s="480">
        <v>15</v>
      </c>
      <c r="H8275" s="482">
        <v>0.40377800000000003</v>
      </c>
      <c r="I8275" s="483">
        <v>9</v>
      </c>
      <c r="J8275" s="484">
        <v>0.35709999999999997</v>
      </c>
      <c r="K8275" s="469">
        <f t="shared" si="710"/>
        <v>9.0259994353332758</v>
      </c>
      <c r="L8275" s="469">
        <f t="shared" si="711"/>
        <v>2.5999435333275756E-2</v>
      </c>
    </row>
    <row r="8276" spans="1:12">
      <c r="A8276" s="98" t="s">
        <v>126</v>
      </c>
      <c r="B8276" s="98">
        <f t="shared" si="704"/>
        <v>13</v>
      </c>
      <c r="C8276" s="98">
        <f t="shared" si="705"/>
        <v>0</v>
      </c>
      <c r="D8276" s="98">
        <f>D8275</f>
        <v>156</v>
      </c>
      <c r="E8276" s="98">
        <f t="shared" si="712"/>
        <v>22</v>
      </c>
      <c r="F8276" s="397">
        <f>F8275+(E8276-E8275)*(F8278-F8275)/(E8278-E8275)</f>
        <v>3.6594666666666664</v>
      </c>
      <c r="G8276" s="98">
        <v>15</v>
      </c>
      <c r="H8276" s="491">
        <f>H8275+(E8276-E8275)*(H8278-H8275)/(E8278-E8275)</f>
        <v>0.40318799999999999</v>
      </c>
      <c r="I8276" s="492">
        <f>I8275+(E8276-E8275)*(I8278-I8275)/(E8278-E8275)</f>
        <v>9.0666666666666664</v>
      </c>
      <c r="J8276" s="397">
        <f>J8275+(E8276-E8275)*(J8278-J8275)/(E8278-E8275)</f>
        <v>0.35426666666666667</v>
      </c>
      <c r="K8276" s="469">
        <f t="shared" si="710"/>
        <v>9.0763283298775423</v>
      </c>
      <c r="L8276" s="469">
        <f t="shared" si="711"/>
        <v>9.6616632108759148E-3</v>
      </c>
    </row>
    <row r="8277" spans="1:12">
      <c r="A8277" s="98" t="s">
        <v>126</v>
      </c>
      <c r="B8277" s="98">
        <f t="shared" si="704"/>
        <v>13</v>
      </c>
      <c r="C8277" s="98">
        <f t="shared" si="705"/>
        <v>0</v>
      </c>
      <c r="D8277" s="98">
        <f>D8275</f>
        <v>156</v>
      </c>
      <c r="E8277" s="98">
        <f t="shared" si="712"/>
        <v>23</v>
      </c>
      <c r="F8277" s="397">
        <f>F8275+(E8277-E8275)*(F8278-F8275)/(E8278-E8275)</f>
        <v>3.6744333333333334</v>
      </c>
      <c r="G8277" s="98">
        <v>15</v>
      </c>
      <c r="H8277" s="491">
        <f>H8275+(E8277-E8275)*(H8278-H8275)/(E8278-E8275)</f>
        <v>0.40259800000000001</v>
      </c>
      <c r="I8277" s="492">
        <f>I8275+(E8277-E8275)*(I8278-I8275)/(E8278-E8275)</f>
        <v>9.1333333333333329</v>
      </c>
      <c r="J8277" s="397">
        <f>J8275+(E8277-E8275)*(J8278-J8275)/(E8278-E8275)</f>
        <v>0.35143333333333332</v>
      </c>
      <c r="K8277" s="469">
        <f t="shared" si="710"/>
        <v>9.1268047365693157</v>
      </c>
      <c r="L8277" s="469">
        <f t="shared" si="711"/>
        <v>-6.5285967640171805E-3</v>
      </c>
    </row>
    <row r="8278" spans="1:12">
      <c r="A8278" s="480" t="s">
        <v>126</v>
      </c>
      <c r="B8278" s="480">
        <f t="shared" si="704"/>
        <v>13</v>
      </c>
      <c r="C8278" s="480">
        <f t="shared" si="705"/>
        <v>0</v>
      </c>
      <c r="D8278" s="480">
        <f>D8275</f>
        <v>156</v>
      </c>
      <c r="E8278" s="480">
        <f t="shared" si="712"/>
        <v>24</v>
      </c>
      <c r="F8278" s="484">
        <v>3.6894</v>
      </c>
      <c r="G8278" s="480">
        <v>15</v>
      </c>
      <c r="H8278" s="482">
        <v>0.40200799999999998</v>
      </c>
      <c r="I8278" s="483">
        <v>9.1999999999999993</v>
      </c>
      <c r="J8278" s="484">
        <v>0.34860000000000002</v>
      </c>
      <c r="K8278" s="469">
        <f t="shared" si="710"/>
        <v>9.177429304889456</v>
      </c>
      <c r="L8278" s="469">
        <f t="shared" si="711"/>
        <v>-2.2570695110543326E-2</v>
      </c>
    </row>
    <row r="8279" spans="1:12">
      <c r="A8279" s="98" t="s">
        <v>126</v>
      </c>
      <c r="B8279" s="98">
        <f t="shared" si="704"/>
        <v>13</v>
      </c>
      <c r="C8279" s="98">
        <f t="shared" si="705"/>
        <v>0</v>
      </c>
      <c r="D8279" s="98">
        <f>D8278</f>
        <v>156</v>
      </c>
      <c r="E8279" s="98">
        <f t="shared" si="712"/>
        <v>25</v>
      </c>
      <c r="F8279" s="397">
        <f>F8278+(E8279-E8278)*(F8281-F8278)/(E8281-E8278)</f>
        <v>3.7042000000000002</v>
      </c>
      <c r="G8279" s="98">
        <v>15</v>
      </c>
      <c r="H8279" s="491">
        <f>H8278+(E8279-E8278)*(H8281-H8278)/(E8281-E8278)</f>
        <v>0.40141966666666667</v>
      </c>
      <c r="I8279" s="492">
        <f>I8278+(E8279-E8278)*(I8281-I8278)/(E8281-E8278)</f>
        <v>9.2333333333333325</v>
      </c>
      <c r="J8279" s="397">
        <f>J8278+(E8279-E8278)*(J8281-J8278)/(E8281-E8278)</f>
        <v>0.34576666666666667</v>
      </c>
      <c r="K8279" s="469">
        <f t="shared" si="710"/>
        <v>9.2277491802012683</v>
      </c>
      <c r="L8279" s="469">
        <f t="shared" si="711"/>
        <v>-5.5841531320641735E-3</v>
      </c>
    </row>
    <row r="8280" spans="1:12">
      <c r="A8280" s="98" t="s">
        <v>126</v>
      </c>
      <c r="B8280" s="98">
        <f t="shared" si="704"/>
        <v>13</v>
      </c>
      <c r="C8280" s="98">
        <f t="shared" si="705"/>
        <v>0</v>
      </c>
      <c r="D8280" s="98">
        <f>D8278</f>
        <v>156</v>
      </c>
      <c r="E8280" s="98">
        <f t="shared" si="712"/>
        <v>26</v>
      </c>
      <c r="F8280" s="397">
        <f>F8278+(E8280-E8278)*(F8281-F8278)/(E8281-E8278)</f>
        <v>3.7189999999999999</v>
      </c>
      <c r="G8280" s="98">
        <v>15</v>
      </c>
      <c r="H8280" s="491">
        <f>H8278+(E8280-E8278)*(H8281-H8278)/(E8281-E8278)</f>
        <v>0.40083133333333332</v>
      </c>
      <c r="I8280" s="492">
        <f>I8278+(E8280-E8278)*(I8281-I8278)/(E8281-E8278)</f>
        <v>9.2666666666666675</v>
      </c>
      <c r="J8280" s="397">
        <f>J8278+(E8280-E8278)*(J8281-J8278)/(E8281-E8278)</f>
        <v>0.34293333333333337</v>
      </c>
      <c r="K8280" s="469">
        <f t="shared" si="710"/>
        <v>9.2782167728071823</v>
      </c>
      <c r="L8280" s="469">
        <f t="shared" si="711"/>
        <v>1.1550106140514771E-2</v>
      </c>
    </row>
    <row r="8281" spans="1:12">
      <c r="A8281" s="480" t="s">
        <v>126</v>
      </c>
      <c r="B8281" s="480">
        <f t="shared" si="704"/>
        <v>13</v>
      </c>
      <c r="C8281" s="480">
        <f t="shared" si="705"/>
        <v>0</v>
      </c>
      <c r="D8281" s="480">
        <f>D8278</f>
        <v>156</v>
      </c>
      <c r="E8281" s="480">
        <f t="shared" si="712"/>
        <v>27</v>
      </c>
      <c r="F8281" s="484">
        <v>3.7338</v>
      </c>
      <c r="G8281" s="480">
        <v>15</v>
      </c>
      <c r="H8281" s="482">
        <v>0.40024300000000002</v>
      </c>
      <c r="I8281" s="483">
        <v>9.3000000000000007</v>
      </c>
      <c r="J8281" s="484">
        <v>0.34010000000000001</v>
      </c>
      <c r="K8281" s="469">
        <f t="shared" si="710"/>
        <v>9.3288327341140249</v>
      </c>
      <c r="L8281" s="469">
        <f t="shared" si="711"/>
        <v>2.8832734114024205E-2</v>
      </c>
    </row>
    <row r="8282" spans="1:12">
      <c r="A8282" s="98" t="s">
        <v>126</v>
      </c>
      <c r="B8282" s="98">
        <f t="shared" si="704"/>
        <v>13</v>
      </c>
      <c r="C8282" s="98">
        <f t="shared" si="705"/>
        <v>0</v>
      </c>
      <c r="D8282" s="98">
        <f>D8281</f>
        <v>156</v>
      </c>
      <c r="E8282" s="98">
        <f t="shared" si="712"/>
        <v>28</v>
      </c>
      <c r="F8282" s="397">
        <f>F8281+(E8282-E8281)*(F8284-F8281)/(E8284-E8281)</f>
        <v>3.7484000000000002</v>
      </c>
      <c r="G8282" s="98">
        <v>15</v>
      </c>
      <c r="H8282" s="491">
        <f>H8281+(E8282-E8281)*(H8284-H8281)/(E8284-E8281)</f>
        <v>0.39965600000000001</v>
      </c>
      <c r="I8282" s="492">
        <f>I8281+(E8282-E8281)*(I8284-I8281)/(E8284-E8281)</f>
        <v>9.3666666666666671</v>
      </c>
      <c r="J8282" s="397">
        <f>J8281+(E8282-E8281)*(J8284-J8281)/(E8284-E8281)</f>
        <v>0.33726666666666666</v>
      </c>
      <c r="K8282" s="469">
        <f t="shared" si="710"/>
        <v>9.3790659967572108</v>
      </c>
      <c r="L8282" s="469">
        <f t="shared" si="711"/>
        <v>1.2399330090543614E-2</v>
      </c>
    </row>
    <row r="8283" spans="1:12">
      <c r="A8283" s="98" t="s">
        <v>126</v>
      </c>
      <c r="B8283" s="98">
        <f t="shared" si="704"/>
        <v>13</v>
      </c>
      <c r="C8283" s="98">
        <f t="shared" si="705"/>
        <v>0</v>
      </c>
      <c r="D8283" s="98">
        <f>D8281</f>
        <v>156</v>
      </c>
      <c r="E8283" s="98">
        <f t="shared" si="712"/>
        <v>29</v>
      </c>
      <c r="F8283" s="397">
        <f>F8281+(E8283-E8281)*(F8284-F8281)/(E8284-E8281)</f>
        <v>3.7629999999999999</v>
      </c>
      <c r="G8283" s="98">
        <v>15</v>
      </c>
      <c r="H8283" s="491">
        <f>H8281+(E8283-E8281)*(H8284-H8281)/(E8284-E8281)</f>
        <v>0.39906900000000001</v>
      </c>
      <c r="I8283" s="492">
        <f>I8281+(E8283-E8281)*(I8284-I8281)/(E8284-E8281)</f>
        <v>9.4333333333333336</v>
      </c>
      <c r="J8283" s="397">
        <f>J8281+(E8283-E8281)*(J8284-J8281)/(E8284-E8281)</f>
        <v>0.33443333333333336</v>
      </c>
      <c r="K8283" s="469">
        <f t="shared" si="710"/>
        <v>9.4294470379808999</v>
      </c>
      <c r="L8283" s="469">
        <f t="shared" si="711"/>
        <v>-3.8862953524336774E-3</v>
      </c>
    </row>
    <row r="8284" spans="1:12">
      <c r="A8284" s="480" t="s">
        <v>126</v>
      </c>
      <c r="B8284" s="480">
        <f t="shared" si="704"/>
        <v>13</v>
      </c>
      <c r="C8284" s="480">
        <f t="shared" si="705"/>
        <v>0</v>
      </c>
      <c r="D8284" s="480">
        <f>D8281</f>
        <v>156</v>
      </c>
      <c r="E8284" s="480">
        <f t="shared" si="712"/>
        <v>30</v>
      </c>
      <c r="F8284" s="484">
        <v>3.7776000000000001</v>
      </c>
      <c r="G8284" s="480">
        <v>15</v>
      </c>
      <c r="H8284" s="482">
        <v>0.398482</v>
      </c>
      <c r="I8284" s="483">
        <v>9.5</v>
      </c>
      <c r="J8284" s="484">
        <v>0.33160000000000001</v>
      </c>
      <c r="K8284" s="469">
        <f t="shared" si="710"/>
        <v>9.4799765108587088</v>
      </c>
      <c r="L8284" s="469">
        <f t="shared" si="711"/>
        <v>-2.0023489141291151E-2</v>
      </c>
    </row>
    <row r="8285" spans="1:12">
      <c r="A8285" s="98" t="s">
        <v>126</v>
      </c>
      <c r="B8285" s="98">
        <f t="shared" si="704"/>
        <v>13</v>
      </c>
      <c r="C8285" s="98">
        <f t="shared" si="705"/>
        <v>0</v>
      </c>
      <c r="D8285" s="98">
        <f>D8284</f>
        <v>156</v>
      </c>
      <c r="E8285" s="98">
        <f t="shared" si="712"/>
        <v>31</v>
      </c>
      <c r="F8285" s="397">
        <f>F8284+(E8285-E8284)*(F8287-F8284)/(E8287-E8284)</f>
        <v>3.7920666666666669</v>
      </c>
      <c r="G8285" s="98">
        <v>15</v>
      </c>
      <c r="H8285" s="491">
        <f>H8284+(E8285-E8284)*(H8287-H8284)/(E8287-E8284)</f>
        <v>0.39789566666666665</v>
      </c>
      <c r="I8285" s="492">
        <f>I8284+(E8285-E8284)*(I8287-I8284)/(E8287-E8284)</f>
        <v>9.5333333333333332</v>
      </c>
      <c r="J8285" s="397">
        <f>J8284+(E8285-E8284)*(J8287-J8284)/(E8287-E8284)</f>
        <v>0.32876666666666665</v>
      </c>
      <c r="K8285" s="469">
        <f t="shared" si="710"/>
        <v>9.5303040076670023</v>
      </c>
      <c r="L8285" s="469">
        <f t="shared" si="711"/>
        <v>-3.029325666330962E-3</v>
      </c>
    </row>
    <row r="8286" spans="1:12">
      <c r="A8286" s="98" t="s">
        <v>126</v>
      </c>
      <c r="B8286" s="98">
        <f t="shared" si="704"/>
        <v>13</v>
      </c>
      <c r="C8286" s="98">
        <f t="shared" si="705"/>
        <v>0</v>
      </c>
      <c r="D8286" s="98">
        <f>D8284</f>
        <v>156</v>
      </c>
      <c r="E8286" s="98">
        <f t="shared" si="712"/>
        <v>32</v>
      </c>
      <c r="F8286" s="397">
        <f>F8284+(E8286-E8284)*(F8287-F8284)/(E8287-E8284)</f>
        <v>3.8065333333333333</v>
      </c>
      <c r="G8286" s="98">
        <v>15</v>
      </c>
      <c r="H8286" s="491">
        <f>H8284+(E8286-E8284)*(H8287-H8284)/(E8287-E8284)</f>
        <v>0.39730933333333335</v>
      </c>
      <c r="I8286" s="492">
        <f>I8284+(E8286-E8284)*(I8287-I8284)/(E8287-E8284)</f>
        <v>9.5666666666666664</v>
      </c>
      <c r="J8286" s="397">
        <f>J8284+(E8286-E8284)*(J8287-J8284)/(E8287-E8284)</f>
        <v>0.32593333333333335</v>
      </c>
      <c r="K8286" s="469">
        <f t="shared" si="710"/>
        <v>9.5807800471169404</v>
      </c>
      <c r="L8286" s="469">
        <f t="shared" si="711"/>
        <v>1.4113380450273993E-2</v>
      </c>
    </row>
    <row r="8287" spans="1:12">
      <c r="A8287" s="480" t="s">
        <v>126</v>
      </c>
      <c r="B8287" s="480">
        <f t="shared" si="704"/>
        <v>13</v>
      </c>
      <c r="C8287" s="480">
        <f t="shared" si="705"/>
        <v>0</v>
      </c>
      <c r="D8287" s="480">
        <f>D8284</f>
        <v>156</v>
      </c>
      <c r="E8287" s="480">
        <f t="shared" si="712"/>
        <v>33</v>
      </c>
      <c r="F8287" s="484">
        <v>3.8210000000000002</v>
      </c>
      <c r="G8287" s="480">
        <v>15</v>
      </c>
      <c r="H8287" s="482">
        <v>0.39672299999999999</v>
      </c>
      <c r="I8287" s="483">
        <v>9.6</v>
      </c>
      <c r="J8287" s="484">
        <v>0.3231</v>
      </c>
      <c r="K8287" s="469">
        <f t="shared" si="710"/>
        <v>9.6314052878204706</v>
      </c>
      <c r="L8287" s="469">
        <f t="shared" si="711"/>
        <v>3.1405287820470917E-2</v>
      </c>
    </row>
    <row r="8288" spans="1:12">
      <c r="A8288" s="98" t="s">
        <v>126</v>
      </c>
      <c r="B8288" s="98">
        <f t="shared" si="704"/>
        <v>13</v>
      </c>
      <c r="C8288" s="98">
        <f t="shared" si="705"/>
        <v>0</v>
      </c>
      <c r="D8288" s="98">
        <f>D8287</f>
        <v>156</v>
      </c>
      <c r="E8288" s="98">
        <f t="shared" si="712"/>
        <v>34</v>
      </c>
      <c r="F8288" s="397">
        <f>F8287+(E8288-E8287)*(F8290-F8287)/(E8290-E8287)</f>
        <v>3.8353000000000002</v>
      </c>
      <c r="G8288" s="98">
        <v>15</v>
      </c>
      <c r="H8288" s="491">
        <f>H8287+(E8288-E8287)*(H8290-H8287)/(E8290-E8287)</f>
        <v>0.39613700000000002</v>
      </c>
      <c r="I8288" s="492">
        <f>I8287+(E8288-E8287)*(I8290-I8287)/(E8290-E8287)</f>
        <v>9.6666666666666661</v>
      </c>
      <c r="J8288" s="397">
        <f>J8287+(E8288-E8287)*(J8290-J8287)/(E8290-E8287)</f>
        <v>0.32026666666666664</v>
      </c>
      <c r="K8288" s="469">
        <f t="shared" si="710"/>
        <v>9.6817515152586093</v>
      </c>
      <c r="L8288" s="469">
        <f t="shared" si="711"/>
        <v>1.5084848591943256E-2</v>
      </c>
    </row>
    <row r="8289" spans="1:12">
      <c r="A8289" s="98" t="s">
        <v>126</v>
      </c>
      <c r="B8289" s="98">
        <f t="shared" si="704"/>
        <v>13</v>
      </c>
      <c r="C8289" s="98">
        <f t="shared" si="705"/>
        <v>0</v>
      </c>
      <c r="D8289" s="98">
        <f>D8287</f>
        <v>156</v>
      </c>
      <c r="E8289" s="98">
        <f t="shared" si="712"/>
        <v>35</v>
      </c>
      <c r="F8289" s="397">
        <f>F8287+(E8289-E8287)*(F8290-F8287)/(E8290-E8287)</f>
        <v>3.8496000000000001</v>
      </c>
      <c r="G8289" s="98">
        <v>15</v>
      </c>
      <c r="H8289" s="491">
        <f>H8287+(E8289-E8287)*(H8290-H8287)/(E8290-E8287)</f>
        <v>0.39555099999999999</v>
      </c>
      <c r="I8289" s="492">
        <f>I8287+(E8289-E8287)*(I8290-I8287)/(E8290-E8287)</f>
        <v>9.7333333333333343</v>
      </c>
      <c r="J8289" s="397">
        <f>J8287+(E8289-E8287)*(J8290-J8287)/(E8290-E8287)</f>
        <v>0.31743333333333335</v>
      </c>
      <c r="K8289" s="469">
        <f t="shared" si="710"/>
        <v>9.7322469163268455</v>
      </c>
      <c r="L8289" s="469">
        <f t="shared" si="711"/>
        <v>-1.0864170064888157E-3</v>
      </c>
    </row>
    <row r="8290" spans="1:12">
      <c r="A8290" s="480" t="s">
        <v>126</v>
      </c>
      <c r="B8290" s="480">
        <f t="shared" si="704"/>
        <v>13</v>
      </c>
      <c r="C8290" s="480">
        <f t="shared" si="705"/>
        <v>0</v>
      </c>
      <c r="D8290" s="480">
        <f>D8287</f>
        <v>156</v>
      </c>
      <c r="E8290" s="480">
        <f t="shared" si="712"/>
        <v>36</v>
      </c>
      <c r="F8290" s="484">
        <v>3.8639000000000001</v>
      </c>
      <c r="G8290" s="480">
        <v>15</v>
      </c>
      <c r="H8290" s="482">
        <v>0.39496500000000001</v>
      </c>
      <c r="I8290" s="483">
        <v>9.8000000000000007</v>
      </c>
      <c r="J8290" s="484">
        <v>0.31459999999999999</v>
      </c>
      <c r="K8290" s="469">
        <f t="shared" si="710"/>
        <v>9.7828921550010755</v>
      </c>
      <c r="L8290" s="469">
        <f t="shared" si="711"/>
        <v>-1.7107844998925259E-2</v>
      </c>
    </row>
    <row r="8291" spans="1:12">
      <c r="A8291" s="98" t="s">
        <v>126</v>
      </c>
      <c r="B8291" s="98">
        <f t="shared" si="704"/>
        <v>13</v>
      </c>
      <c r="C8291" s="98">
        <f t="shared" si="705"/>
        <v>0</v>
      </c>
      <c r="D8291" s="98">
        <f>D8290</f>
        <v>156</v>
      </c>
      <c r="E8291" s="98">
        <f t="shared" si="712"/>
        <v>37</v>
      </c>
      <c r="F8291" s="397">
        <f>F8290+(E8291-E8290)*(F8293-F8290)/(E8293-E8290)</f>
        <v>3.8780333333333332</v>
      </c>
      <c r="G8291" s="98">
        <v>15</v>
      </c>
      <c r="H8291" s="491">
        <f>H8290+(E8291-E8290)*(H8293-H8290)/(E8293-E8290)</f>
        <v>0.39437866666666666</v>
      </c>
      <c r="I8291" s="492">
        <f>I8290+(E8291-E8290)*(I8293-I8290)/(E8293-E8290)</f>
        <v>9.8333333333333339</v>
      </c>
      <c r="J8291" s="397">
        <f>J8290+(E8291-E8290)*(J8293-J8290)/(E8293-E8290)</f>
        <v>0.31176666666666664</v>
      </c>
      <c r="K8291" s="469">
        <f t="shared" si="710"/>
        <v>9.8332736050631535</v>
      </c>
      <c r="L8291" s="469">
        <f t="shared" si="711"/>
        <v>-5.9728270180414711E-5</v>
      </c>
    </row>
    <row r="8292" spans="1:12">
      <c r="A8292" s="98" t="s">
        <v>126</v>
      </c>
      <c r="B8292" s="98">
        <f t="shared" si="704"/>
        <v>13</v>
      </c>
      <c r="C8292" s="98">
        <f t="shared" si="705"/>
        <v>0</v>
      </c>
      <c r="D8292" s="98">
        <f>D8290</f>
        <v>156</v>
      </c>
      <c r="E8292" s="98">
        <f t="shared" si="712"/>
        <v>38</v>
      </c>
      <c r="F8292" s="397">
        <f>F8290+(E8292-E8290)*(F8293-F8290)/(E8293-E8290)</f>
        <v>3.8921666666666668</v>
      </c>
      <c r="G8292" s="98">
        <v>15</v>
      </c>
      <c r="H8292" s="491">
        <f>H8290+(E8292-E8290)*(H8293-H8290)/(E8293-E8290)</f>
        <v>0.39379233333333336</v>
      </c>
      <c r="I8292" s="492">
        <f>I8290+(E8292-E8290)*(I8293-I8290)/(E8293-E8290)</f>
        <v>9.8666666666666671</v>
      </c>
      <c r="J8292" s="397">
        <f>J8290+(E8292-E8290)*(J8293-J8290)/(E8293-E8290)</f>
        <v>0.30893333333333334</v>
      </c>
      <c r="K8292" s="469">
        <f t="shared" si="710"/>
        <v>9.8838050850829156</v>
      </c>
      <c r="L8292" s="469">
        <f t="shared" si="711"/>
        <v>1.7138418416248413E-2</v>
      </c>
    </row>
    <row r="8293" spans="1:12">
      <c r="A8293" s="480" t="s">
        <v>126</v>
      </c>
      <c r="B8293" s="480">
        <f t="shared" si="704"/>
        <v>13</v>
      </c>
      <c r="C8293" s="480">
        <f t="shared" si="705"/>
        <v>0</v>
      </c>
      <c r="D8293" s="480">
        <f>D8290</f>
        <v>156</v>
      </c>
      <c r="E8293" s="480">
        <f t="shared" si="712"/>
        <v>39</v>
      </c>
      <c r="F8293" s="484">
        <v>3.9062999999999999</v>
      </c>
      <c r="G8293" s="480">
        <v>15</v>
      </c>
      <c r="H8293" s="482">
        <v>0.393206</v>
      </c>
      <c r="I8293" s="483">
        <v>9.9</v>
      </c>
      <c r="J8293" s="484">
        <v>0.30609999999999998</v>
      </c>
      <c r="K8293" s="469">
        <f t="shared" si="710"/>
        <v>9.9344872662166903</v>
      </c>
      <c r="L8293" s="469">
        <f t="shared" si="711"/>
        <v>3.448726621668996E-2</v>
      </c>
    </row>
    <row r="8294" spans="1:12">
      <c r="A8294" s="98" t="s">
        <v>126</v>
      </c>
      <c r="B8294" s="98">
        <f t="shared" si="704"/>
        <v>13</v>
      </c>
      <c r="C8294" s="98">
        <f t="shared" si="705"/>
        <v>0</v>
      </c>
      <c r="D8294" s="98">
        <f>D8293</f>
        <v>156</v>
      </c>
      <c r="E8294" s="98">
        <f t="shared" si="712"/>
        <v>40</v>
      </c>
      <c r="F8294" s="397">
        <f>F8293+(E8294-E8293)*(F8296-F8293)/(E8296-E8293)</f>
        <v>3.9202666666666666</v>
      </c>
      <c r="G8294" s="98">
        <v>15</v>
      </c>
      <c r="H8294" s="491">
        <f>H8293+(E8294-E8293)*(H8296-H8293)/(E8296-E8293)</f>
        <v>0.392619</v>
      </c>
      <c r="I8294" s="492">
        <f>I8293+(E8294-E8293)*(I8296-I8293)/(E8296-E8293)</f>
        <v>9.9666666666666668</v>
      </c>
      <c r="J8294" s="397">
        <f>J8293+(E8294-E8293)*(J8296-J8293)/(E8296-E8293)</f>
        <v>0.30326666666666663</v>
      </c>
      <c r="K8294" s="469">
        <f t="shared" si="710"/>
        <v>9.9849132789464257</v>
      </c>
      <c r="L8294" s="469">
        <f t="shared" si="711"/>
        <v>1.8246612279758878E-2</v>
      </c>
    </row>
    <row r="8295" spans="1:12">
      <c r="A8295" s="98" t="s">
        <v>126</v>
      </c>
      <c r="B8295" s="98">
        <f t="shared" si="704"/>
        <v>13</v>
      </c>
      <c r="C8295" s="98">
        <f t="shared" si="705"/>
        <v>0</v>
      </c>
      <c r="D8295" s="98">
        <f>D8293</f>
        <v>156</v>
      </c>
      <c r="E8295" s="98">
        <f t="shared" si="712"/>
        <v>41</v>
      </c>
      <c r="F8295" s="397">
        <f>F8293+(E8295-E8293)*(F8296-F8293)/(E8296-E8293)</f>
        <v>3.9342333333333332</v>
      </c>
      <c r="G8295" s="98">
        <v>15</v>
      </c>
      <c r="H8295" s="491">
        <f>H8293+(E8295-E8293)*(H8296-H8293)/(E8296-E8293)</f>
        <v>0.39203199999999999</v>
      </c>
      <c r="I8295" s="492">
        <f>I8293+(E8295-E8293)*(I8296-I8293)/(E8296-E8293)</f>
        <v>10.033333333333333</v>
      </c>
      <c r="J8295" s="397">
        <f>J8293+(E8295-E8293)*(J8296-J8293)/(E8296-E8293)</f>
        <v>0.30043333333333333</v>
      </c>
      <c r="K8295" s="469">
        <f t="shared" si="710"/>
        <v>10.035490300111556</v>
      </c>
      <c r="L8295" s="469">
        <f t="shared" si="711"/>
        <v>2.1569667782230795E-3</v>
      </c>
    </row>
    <row r="8296" spans="1:12">
      <c r="A8296" s="480" t="s">
        <v>126</v>
      </c>
      <c r="B8296" s="480">
        <f t="shared" si="704"/>
        <v>13</v>
      </c>
      <c r="C8296" s="480">
        <f t="shared" si="705"/>
        <v>0</v>
      </c>
      <c r="D8296" s="480">
        <f>D8293</f>
        <v>156</v>
      </c>
      <c r="E8296" s="480">
        <f t="shared" si="712"/>
        <v>42</v>
      </c>
      <c r="F8296" s="484">
        <v>3.9481999999999999</v>
      </c>
      <c r="G8296" s="480">
        <v>15</v>
      </c>
      <c r="H8296" s="482">
        <v>0.39144499999999999</v>
      </c>
      <c r="I8296" s="483">
        <v>10.1</v>
      </c>
      <c r="J8296" s="484">
        <v>0.29759999999999998</v>
      </c>
      <c r="K8296" s="469">
        <f t="shared" si="710"/>
        <v>10.086219009056189</v>
      </c>
      <c r="L8296" s="469">
        <f t="shared" si="711"/>
        <v>-1.3780990943811133E-2</v>
      </c>
    </row>
    <row r="8297" spans="1:12">
      <c r="A8297" s="98" t="s">
        <v>126</v>
      </c>
      <c r="B8297" s="98">
        <f t="shared" si="704"/>
        <v>13</v>
      </c>
      <c r="C8297" s="98">
        <f t="shared" si="705"/>
        <v>0</v>
      </c>
      <c r="D8297" s="98">
        <f>D8296</f>
        <v>156</v>
      </c>
      <c r="E8297" s="98">
        <f t="shared" si="712"/>
        <v>43</v>
      </c>
      <c r="F8297" s="397">
        <f>F8296+(E8297-E8296)*(F8299-F8296)/(E8299-E8296)</f>
        <v>3.9620333333333333</v>
      </c>
      <c r="G8297" s="98">
        <v>15</v>
      </c>
      <c r="H8297" s="491">
        <f>H8296+(E8297-E8296)*(H8299-H8296)/(E8299-E8296)</f>
        <v>0.39085733333333333</v>
      </c>
      <c r="I8297" s="492">
        <f>I8296+(E8297-E8296)*(I8299-I8296)/(E8299-E8296)</f>
        <v>10.133333333333333</v>
      </c>
      <c r="J8297" s="397">
        <f>J8296+(E8297-E8296)*(J8299-J8296)/(E8299-E8296)</f>
        <v>0.29476666666666668</v>
      </c>
      <c r="K8297" s="469">
        <f t="shared" si="710"/>
        <v>10.136776249134382</v>
      </c>
      <c r="L8297" s="469">
        <f t="shared" si="711"/>
        <v>3.4429158010489402E-3</v>
      </c>
    </row>
    <row r="8298" spans="1:12">
      <c r="A8298" s="98" t="s">
        <v>126</v>
      </c>
      <c r="B8298" s="98">
        <f t="shared" si="704"/>
        <v>13</v>
      </c>
      <c r="C8298" s="98">
        <f t="shared" si="705"/>
        <v>0</v>
      </c>
      <c r="D8298" s="98">
        <f>D8296</f>
        <v>156</v>
      </c>
      <c r="E8298" s="98">
        <f t="shared" si="712"/>
        <v>44</v>
      </c>
      <c r="F8298" s="397">
        <f>F8296+(E8298-E8296)*(F8299-F8296)/(E8299-E8296)</f>
        <v>3.9758666666666667</v>
      </c>
      <c r="G8298" s="98">
        <v>15</v>
      </c>
      <c r="H8298" s="491">
        <f>H8296+(E8298-E8296)*(H8299-H8296)/(E8299-E8296)</f>
        <v>0.39026966666666663</v>
      </c>
      <c r="I8298" s="492">
        <f>I8296+(E8298-E8296)*(I8299-I8296)/(E8299-E8296)</f>
        <v>10.166666666666666</v>
      </c>
      <c r="J8298" s="397">
        <f>J8296+(E8298-E8296)*(J8299-J8296)/(E8299-E8296)</f>
        <v>0.29193333333333332</v>
      </c>
      <c r="K8298" s="469">
        <f t="shared" si="710"/>
        <v>10.187485747034744</v>
      </c>
      <c r="L8298" s="469">
        <f t="shared" si="711"/>
        <v>2.0819080368077891E-2</v>
      </c>
    </row>
    <row r="8299" spans="1:12">
      <c r="A8299" s="480" t="s">
        <v>126</v>
      </c>
      <c r="B8299" s="480">
        <f t="shared" si="704"/>
        <v>13</v>
      </c>
      <c r="C8299" s="480">
        <f t="shared" si="705"/>
        <v>0</v>
      </c>
      <c r="D8299" s="480">
        <f>D8296</f>
        <v>156</v>
      </c>
      <c r="E8299" s="480">
        <f t="shared" si="712"/>
        <v>45</v>
      </c>
      <c r="F8299" s="484">
        <v>3.9897</v>
      </c>
      <c r="G8299" s="480">
        <v>15</v>
      </c>
      <c r="H8299" s="482">
        <v>0.38968199999999997</v>
      </c>
      <c r="I8299" s="483">
        <v>10.199999999999999</v>
      </c>
      <c r="J8299" s="484">
        <v>0.28910000000000002</v>
      </c>
      <c r="K8299" s="469">
        <f t="shared" si="710"/>
        <v>10.238348191602384</v>
      </c>
      <c r="L8299" s="469">
        <f t="shared" si="711"/>
        <v>3.8348191602384674E-2</v>
      </c>
    </row>
    <row r="8300" spans="1:12">
      <c r="A8300" s="98" t="s">
        <v>126</v>
      </c>
      <c r="B8300" s="98">
        <f t="shared" si="704"/>
        <v>13</v>
      </c>
      <c r="C8300" s="98">
        <f t="shared" si="705"/>
        <v>0</v>
      </c>
      <c r="D8300" s="98">
        <f>D8299</f>
        <v>156</v>
      </c>
      <c r="E8300" s="98">
        <f t="shared" si="712"/>
        <v>46</v>
      </c>
      <c r="F8300" s="397">
        <f>F8299+(E8300-E8299)*(F8302-F8299)/(E8302-E8299)</f>
        <v>4.0034000000000001</v>
      </c>
      <c r="G8300" s="98">
        <v>15</v>
      </c>
      <c r="H8300" s="491">
        <f>H8299+(E8300-E8299)*(H8302-H8299)/(E8302-E8299)</f>
        <v>0.38909266666666664</v>
      </c>
      <c r="I8300" s="492">
        <f>I8299+(E8300-E8299)*(I8302-I8299)/(E8302-E8299)</f>
        <v>10.266666666666666</v>
      </c>
      <c r="J8300" s="397">
        <f>J8299+(E8300-E8299)*(J8302-J8299)/(E8302-E8299)</f>
        <v>0.28623333333333334</v>
      </c>
      <c r="K8300" s="469">
        <f t="shared" si="710"/>
        <v>10.289065672444783</v>
      </c>
      <c r="L8300" s="469">
        <f t="shared" si="711"/>
        <v>2.2399005778117598E-2</v>
      </c>
    </row>
    <row r="8301" spans="1:12">
      <c r="A8301" s="98" t="s">
        <v>126</v>
      </c>
      <c r="B8301" s="98">
        <f t="shared" si="704"/>
        <v>13</v>
      </c>
      <c r="C8301" s="98">
        <f t="shared" si="705"/>
        <v>0</v>
      </c>
      <c r="D8301" s="98">
        <f>D8299</f>
        <v>156</v>
      </c>
      <c r="E8301" s="98">
        <f t="shared" si="712"/>
        <v>47</v>
      </c>
      <c r="F8301" s="397">
        <f>F8299+(E8301-E8299)*(F8302-F8299)/(E8302-E8299)</f>
        <v>4.0171000000000001</v>
      </c>
      <c r="G8301" s="98">
        <v>15</v>
      </c>
      <c r="H8301" s="491">
        <f>H8299+(E8301-E8299)*(H8302-H8299)/(E8302-E8299)</f>
        <v>0.38850333333333331</v>
      </c>
      <c r="I8301" s="492">
        <f>I8299+(E8301-E8299)*(I8302-I8299)/(E8302-E8299)</f>
        <v>10.333333333333334</v>
      </c>
      <c r="J8301" s="397">
        <f>J8299+(E8301-E8299)*(J8302-J8299)/(E8302-E8299)</f>
        <v>0.28336666666666671</v>
      </c>
      <c r="K8301" s="469">
        <f t="shared" si="710"/>
        <v>10.339937023277365</v>
      </c>
      <c r="L8301" s="469">
        <f t="shared" si="711"/>
        <v>6.6036899440309327E-3</v>
      </c>
    </row>
    <row r="8302" spans="1:12">
      <c r="A8302" s="480" t="s">
        <v>126</v>
      </c>
      <c r="B8302" s="480">
        <f t="shared" si="704"/>
        <v>13</v>
      </c>
      <c r="C8302" s="480">
        <f t="shared" si="705"/>
        <v>0</v>
      </c>
      <c r="D8302" s="480">
        <f>D8299</f>
        <v>156</v>
      </c>
      <c r="E8302" s="480">
        <f t="shared" si="712"/>
        <v>48</v>
      </c>
      <c r="F8302" s="484">
        <v>4.0308000000000002</v>
      </c>
      <c r="G8302" s="480">
        <v>15</v>
      </c>
      <c r="H8302" s="482">
        <v>0.38791399999999998</v>
      </c>
      <c r="I8302" s="483">
        <v>10.4</v>
      </c>
      <c r="J8302" s="484">
        <v>0.28050000000000003</v>
      </c>
      <c r="K8302" s="469">
        <f t="shared" si="710"/>
        <v>10.390962945395115</v>
      </c>
      <c r="L8302" s="469">
        <f t="shared" si="711"/>
        <v>-9.0370546048852418E-3</v>
      </c>
    </row>
    <row r="8303" spans="1:12">
      <c r="A8303" s="98" t="s">
        <v>126</v>
      </c>
      <c r="B8303" s="98">
        <f t="shared" si="704"/>
        <v>13</v>
      </c>
      <c r="C8303" s="98">
        <f t="shared" si="705"/>
        <v>0</v>
      </c>
      <c r="D8303" s="98">
        <f>D8302</f>
        <v>156</v>
      </c>
      <c r="E8303" s="98">
        <f t="shared" si="712"/>
        <v>49</v>
      </c>
      <c r="F8303" s="397">
        <f>F8302+(E8303-E8302)*(F8305-F8302)/(E8305-E8302)</f>
        <v>4.0443333333333333</v>
      </c>
      <c r="G8303" s="98">
        <v>15</v>
      </c>
      <c r="H8303" s="491">
        <f>H8302+(E8303-E8302)*(H8305-H8302)/(E8305-E8302)</f>
        <v>0.38732266666666665</v>
      </c>
      <c r="I8303" s="492">
        <f>I8302+(E8303-E8302)*(I8305-I8302)/(E8305-E8302)</f>
        <v>10.433333333333334</v>
      </c>
      <c r="J8303" s="397">
        <f>J8302+(E8303-E8302)*(J8305-J8302)/(E8305-E8302)</f>
        <v>0.27766666666666667</v>
      </c>
      <c r="K8303" s="469">
        <f t="shared" si="710"/>
        <v>10.44176775952522</v>
      </c>
      <c r="L8303" s="469">
        <f t="shared" si="711"/>
        <v>8.4344261918865016E-3</v>
      </c>
    </row>
    <row r="8304" spans="1:12">
      <c r="A8304" s="98" t="s">
        <v>126</v>
      </c>
      <c r="B8304" s="98">
        <f t="shared" si="704"/>
        <v>13</v>
      </c>
      <c r="C8304" s="98">
        <f t="shared" si="705"/>
        <v>0</v>
      </c>
      <c r="D8304" s="98">
        <f>D8302</f>
        <v>156</v>
      </c>
      <c r="E8304" s="98">
        <f t="shared" si="712"/>
        <v>50</v>
      </c>
      <c r="F8304" s="397">
        <f>F8302+(E8304-E8302)*(F8305-F8302)/(E8305-E8302)</f>
        <v>4.0578666666666665</v>
      </c>
      <c r="G8304" s="98">
        <v>15</v>
      </c>
      <c r="H8304" s="491">
        <f>H8302+(E8304-E8302)*(H8305-H8302)/(E8305-E8302)</f>
        <v>0.38673133333333332</v>
      </c>
      <c r="I8304" s="492">
        <f>I8302+(E8304-E8302)*(I8305-I8302)/(E8305-E8302)</f>
        <v>10.466666666666667</v>
      </c>
      <c r="J8304" s="397">
        <f>J8302+(E8304-E8302)*(J8305-J8302)/(E8305-E8302)</f>
        <v>0.27483333333333337</v>
      </c>
      <c r="K8304" s="469">
        <f t="shared" si="710"/>
        <v>10.492727940327221</v>
      </c>
      <c r="L8304" s="469">
        <f t="shared" si="711"/>
        <v>2.6061273660554107E-2</v>
      </c>
    </row>
    <row r="8305" spans="1:12">
      <c r="A8305" s="480" t="s">
        <v>126</v>
      </c>
      <c r="B8305" s="480">
        <f t="shared" si="704"/>
        <v>13</v>
      </c>
      <c r="C8305" s="480">
        <f t="shared" si="705"/>
        <v>0</v>
      </c>
      <c r="D8305" s="480">
        <f>D8302</f>
        <v>156</v>
      </c>
      <c r="E8305" s="480">
        <f t="shared" si="712"/>
        <v>51</v>
      </c>
      <c r="F8305" s="484">
        <v>4.0713999999999997</v>
      </c>
      <c r="G8305" s="480">
        <v>15</v>
      </c>
      <c r="H8305" s="482">
        <v>0.38613999999999998</v>
      </c>
      <c r="I8305" s="483">
        <v>10.5</v>
      </c>
      <c r="J8305" s="484">
        <v>0.27200000000000002</v>
      </c>
      <c r="K8305" s="469">
        <f t="shared" si="710"/>
        <v>10.543844201584918</v>
      </c>
      <c r="L8305" s="469">
        <f t="shared" si="711"/>
        <v>4.3844201584917641E-2</v>
      </c>
    </row>
    <row r="8306" spans="1:12">
      <c r="A8306" s="98" t="s">
        <v>126</v>
      </c>
      <c r="B8306" s="98">
        <f t="shared" si="704"/>
        <v>13</v>
      </c>
      <c r="C8306" s="98">
        <f t="shared" si="705"/>
        <v>0</v>
      </c>
      <c r="D8306" s="98">
        <f>D8305</f>
        <v>156</v>
      </c>
      <c r="E8306" s="98">
        <f t="shared" si="712"/>
        <v>52</v>
      </c>
      <c r="F8306" s="397">
        <f>F8305+(E8306-E8305)*(F8308-F8305)/(E8308-E8305)</f>
        <v>4.0848333333333331</v>
      </c>
      <c r="G8306" s="98">
        <v>15</v>
      </c>
      <c r="H8306" s="491">
        <f>H8305+(E8306-E8305)*(H8308-H8305)/(E8308-E8305)</f>
        <v>0.38554666666666665</v>
      </c>
      <c r="I8306" s="492">
        <f>I8305+(E8306-E8305)*(I8308-I8305)/(E8308-E8305)</f>
        <v>10.566666666666666</v>
      </c>
      <c r="J8306" s="397">
        <f>J8305+(E8306-E8305)*(J8308-J8305)/(E8308-E8305)</f>
        <v>0.26916666666666667</v>
      </c>
      <c r="K8306" s="469">
        <f t="shared" si="710"/>
        <v>10.594912851016739</v>
      </c>
      <c r="L8306" s="469">
        <f t="shared" si="711"/>
        <v>2.8246184350072312E-2</v>
      </c>
    </row>
    <row r="8307" spans="1:12">
      <c r="A8307" s="98" t="s">
        <v>126</v>
      </c>
      <c r="B8307" s="98">
        <f t="shared" si="704"/>
        <v>13</v>
      </c>
      <c r="C8307" s="98">
        <f t="shared" si="705"/>
        <v>0</v>
      </c>
      <c r="D8307" s="98">
        <f>D8305</f>
        <v>156</v>
      </c>
      <c r="E8307" s="98">
        <f t="shared" si="712"/>
        <v>53</v>
      </c>
      <c r="F8307" s="397">
        <f>F8305+(E8307-E8305)*(F8308-F8305)/(E8308-E8305)</f>
        <v>4.0982666666666665</v>
      </c>
      <c r="G8307" s="98">
        <v>15</v>
      </c>
      <c r="H8307" s="491">
        <f>H8305+(E8307-E8305)*(H8308-H8305)/(E8308-E8305)</f>
        <v>0.38495333333333331</v>
      </c>
      <c r="I8307" s="492">
        <f>I8305+(E8307-E8305)*(I8308-I8305)/(E8308-E8305)</f>
        <v>10.633333333333333</v>
      </c>
      <c r="J8307" s="397">
        <f>J8305+(E8307-E8305)*(J8308-J8305)/(E8308-E8305)</f>
        <v>0.26633333333333337</v>
      </c>
      <c r="K8307" s="469">
        <f t="shared" si="710"/>
        <v>10.646138925930416</v>
      </c>
      <c r="L8307" s="469">
        <f t="shared" si="711"/>
        <v>1.2805592597082693E-2</v>
      </c>
    </row>
    <row r="8308" spans="1:12">
      <c r="A8308" s="480" t="s">
        <v>126</v>
      </c>
      <c r="B8308" s="480">
        <f t="shared" si="704"/>
        <v>13</v>
      </c>
      <c r="C8308" s="480">
        <f t="shared" si="705"/>
        <v>0</v>
      </c>
      <c r="D8308" s="480">
        <f>D8305</f>
        <v>156</v>
      </c>
      <c r="E8308" s="480">
        <f t="shared" si="712"/>
        <v>54</v>
      </c>
      <c r="F8308" s="484">
        <v>4.1116999999999999</v>
      </c>
      <c r="G8308" s="480">
        <v>15</v>
      </c>
      <c r="H8308" s="482">
        <v>0.38435999999999998</v>
      </c>
      <c r="I8308" s="483">
        <v>10.7</v>
      </c>
      <c r="J8308" s="484">
        <v>0.26350000000000001</v>
      </c>
      <c r="K8308" s="469">
        <f t="shared" si="710"/>
        <v>10.697523155375169</v>
      </c>
      <c r="L8308" s="469">
        <f t="shared" si="711"/>
        <v>-2.4768446248302212E-3</v>
      </c>
    </row>
    <row r="8309" spans="1:12">
      <c r="A8309" s="98" t="s">
        <v>126</v>
      </c>
      <c r="B8309" s="98">
        <f t="shared" si="704"/>
        <v>13</v>
      </c>
      <c r="C8309" s="98">
        <f t="shared" si="705"/>
        <v>0</v>
      </c>
      <c r="D8309" s="98">
        <f>D8308</f>
        <v>156</v>
      </c>
      <c r="E8309" s="98">
        <f t="shared" si="712"/>
        <v>55</v>
      </c>
      <c r="F8309" s="397">
        <f>F8308+(E8309-E8308)*(F8311-F8308)/(E8311-E8308)</f>
        <v>4.125</v>
      </c>
      <c r="G8309" s="98">
        <v>15</v>
      </c>
      <c r="H8309" s="491">
        <f>H8308+(E8309-E8308)*(H8311-H8308)/(E8311-E8308)</f>
        <v>0.38376399999999999</v>
      </c>
      <c r="I8309" s="492">
        <f>I8308+(E8309-E8308)*(I8311-I8308)/(E8311-E8308)</f>
        <v>10.766666666666666</v>
      </c>
      <c r="J8309" s="397">
        <f>J8308+(E8309-E8308)*(J8311-J8308)/(E8311-E8308)</f>
        <v>0.26066666666666666</v>
      </c>
      <c r="K8309" s="469">
        <f t="shared" si="710"/>
        <v>10.748793529356584</v>
      </c>
      <c r="L8309" s="469">
        <f t="shared" si="711"/>
        <v>-1.7873137310081333E-2</v>
      </c>
    </row>
    <row r="8310" spans="1:12">
      <c r="A8310" s="98" t="s">
        <v>126</v>
      </c>
      <c r="B8310" s="98">
        <f t="shared" si="704"/>
        <v>13</v>
      </c>
      <c r="C8310" s="98">
        <f t="shared" si="705"/>
        <v>0</v>
      </c>
      <c r="D8310" s="98">
        <f>D8308</f>
        <v>156</v>
      </c>
      <c r="E8310" s="98">
        <f t="shared" si="712"/>
        <v>56</v>
      </c>
      <c r="F8310" s="397">
        <f>F8308+(E8310-E8308)*(F8311-F8308)/(E8311-E8308)</f>
        <v>4.1383000000000001</v>
      </c>
      <c r="G8310" s="98">
        <v>15</v>
      </c>
      <c r="H8310" s="491">
        <f>H8308+(E8310-E8308)*(H8311-H8308)/(E8311-E8308)</f>
        <v>0.38316800000000001</v>
      </c>
      <c r="I8310" s="492">
        <f>I8308+(E8310-E8308)*(I8311-I8308)/(E8311-E8308)</f>
        <v>10.833333333333334</v>
      </c>
      <c r="J8310" s="397">
        <f>J8308+(E8310-E8308)*(J8311-J8308)/(E8311-E8308)</f>
        <v>0.25783333333333336</v>
      </c>
      <c r="K8310" s="469">
        <f t="shared" si="710"/>
        <v>10.800223400701521</v>
      </c>
      <c r="L8310" s="469">
        <f t="shared" si="711"/>
        <v>-3.3109932631813166E-2</v>
      </c>
    </row>
    <row r="8311" spans="1:12">
      <c r="A8311" s="480" t="s">
        <v>126</v>
      </c>
      <c r="B8311" s="480">
        <f t="shared" si="704"/>
        <v>13</v>
      </c>
      <c r="C8311" s="480">
        <f t="shared" si="705"/>
        <v>0</v>
      </c>
      <c r="D8311" s="480">
        <f>D8308</f>
        <v>156</v>
      </c>
      <c r="E8311" s="480">
        <f t="shared" si="712"/>
        <v>57</v>
      </c>
      <c r="F8311" s="484">
        <v>4.1516000000000002</v>
      </c>
      <c r="G8311" s="480">
        <v>15</v>
      </c>
      <c r="H8311" s="482">
        <v>0.38257200000000002</v>
      </c>
      <c r="I8311" s="483">
        <v>10.9</v>
      </c>
      <c r="J8311" s="484">
        <v>0.255</v>
      </c>
      <c r="K8311" s="469">
        <f t="shared" si="710"/>
        <v>10.85181351484165</v>
      </c>
      <c r="L8311" s="469">
        <f t="shared" si="711"/>
        <v>-4.8186485158350223E-2</v>
      </c>
    </row>
    <row r="8312" spans="1:12">
      <c r="A8312" s="98" t="s">
        <v>126</v>
      </c>
      <c r="B8312" s="98">
        <f t="shared" si="704"/>
        <v>13</v>
      </c>
      <c r="C8312" s="98">
        <f t="shared" si="705"/>
        <v>0</v>
      </c>
      <c r="D8312" s="98">
        <f>D8311</f>
        <v>156</v>
      </c>
      <c r="E8312" s="98">
        <f t="shared" si="712"/>
        <v>58</v>
      </c>
      <c r="F8312" s="397">
        <f>F8311+(E8312-E8311)*(F8314-F8311)/(E8314-E8311)</f>
        <v>4.1647666666666669</v>
      </c>
      <c r="G8312" s="98">
        <v>15</v>
      </c>
      <c r="H8312" s="491">
        <f>H8311+(E8312-E8311)*(H8314-H8311)/(E8314-E8311)</f>
        <v>0.38197333333333333</v>
      </c>
      <c r="I8312" s="492">
        <f>I8311+(E8312-E8311)*(I8314-I8311)/(E8314-E8311)</f>
        <v>10.933333333333334</v>
      </c>
      <c r="J8312" s="397">
        <f>J8311+(E8312-E8311)*(J8314-J8311)/(E8314-E8311)</f>
        <v>0.25216666666666665</v>
      </c>
      <c r="K8312" s="469">
        <f t="shared" si="710"/>
        <v>10.903291678302152</v>
      </c>
      <c r="L8312" s="469">
        <f t="shared" si="711"/>
        <v>-3.0041655031181946E-2</v>
      </c>
    </row>
    <row r="8313" spans="1:12">
      <c r="A8313" s="98" t="s">
        <v>126</v>
      </c>
      <c r="B8313" s="98">
        <f t="shared" si="704"/>
        <v>13</v>
      </c>
      <c r="C8313" s="98">
        <f t="shared" si="705"/>
        <v>0</v>
      </c>
      <c r="D8313" s="98">
        <f>D8311</f>
        <v>156</v>
      </c>
      <c r="E8313" s="98">
        <f t="shared" si="712"/>
        <v>59</v>
      </c>
      <c r="F8313" s="397">
        <f>F8311+(E8313-E8311)*(F8314-F8311)/(E8314-E8311)</f>
        <v>4.1779333333333328</v>
      </c>
      <c r="G8313" s="98">
        <v>15</v>
      </c>
      <c r="H8313" s="491">
        <f>H8311+(E8313-E8311)*(H8314-H8311)/(E8314-E8311)</f>
        <v>0.3813746666666667</v>
      </c>
      <c r="I8313" s="492">
        <f>I8311+(E8313-E8311)*(I8314-I8311)/(E8314-E8311)</f>
        <v>10.966666666666667</v>
      </c>
      <c r="J8313" s="397">
        <f>J8311+(E8313-E8311)*(J8314-J8311)/(E8314-E8311)</f>
        <v>0.24933333333333332</v>
      </c>
      <c r="K8313" s="469">
        <f t="shared" si="710"/>
        <v>10.954931458478274</v>
      </c>
      <c r="L8313" s="469">
        <f t="shared" si="711"/>
        <v>-1.1735208188392576E-2</v>
      </c>
    </row>
    <row r="8314" spans="1:12">
      <c r="A8314" s="480" t="s">
        <v>126</v>
      </c>
      <c r="B8314" s="480">
        <f t="shared" si="704"/>
        <v>13</v>
      </c>
      <c r="C8314" s="480">
        <f t="shared" si="705"/>
        <v>0</v>
      </c>
      <c r="D8314" s="480">
        <f>D8311</f>
        <v>156</v>
      </c>
      <c r="E8314" s="480">
        <f t="shared" si="712"/>
        <v>60</v>
      </c>
      <c r="F8314" s="484">
        <v>4.1910999999999996</v>
      </c>
      <c r="G8314" s="480">
        <v>15</v>
      </c>
      <c r="H8314" s="482">
        <v>0.380776</v>
      </c>
      <c r="I8314" s="483">
        <v>11</v>
      </c>
      <c r="J8314" s="484">
        <v>0.2465</v>
      </c>
      <c r="K8314" s="469">
        <f t="shared" si="710"/>
        <v>11.006733617664977</v>
      </c>
      <c r="L8314" s="469">
        <f t="shared" si="711"/>
        <v>6.733617664977487E-3</v>
      </c>
    </row>
    <row r="8315" spans="1:12">
      <c r="A8315" s="98" t="s">
        <v>126</v>
      </c>
      <c r="B8315" s="98">
        <f t="shared" si="704"/>
        <v>13</v>
      </c>
      <c r="C8315" s="98">
        <f t="shared" si="705"/>
        <v>0</v>
      </c>
      <c r="D8315" s="98">
        <f>D8314</f>
        <v>156</v>
      </c>
      <c r="E8315" s="98">
        <f t="shared" si="712"/>
        <v>61</v>
      </c>
      <c r="F8315" s="397">
        <f>F8314+(E8315-E8314)*(F8317-F8314)/(E8317-E8314)</f>
        <v>4.2041333333333331</v>
      </c>
      <c r="G8315" s="98">
        <v>15</v>
      </c>
      <c r="H8315" s="491">
        <f>H8314+(E8315-E8314)*(H8317-H8314)/(E8317-E8314)</f>
        <v>0.38017366666666669</v>
      </c>
      <c r="I8315" s="492">
        <f>I8314+(E8315-E8314)*(I8317-I8314)/(E8317-E8314)</f>
        <v>11.066666666666666</v>
      </c>
      <c r="J8315" s="397">
        <f>J8314+(E8315-E8314)*(J8317-J8314)/(E8317-E8314)</f>
        <v>0.24366666666666667</v>
      </c>
      <c r="K8315" s="469">
        <f t="shared" si="710"/>
        <v>11.058454864048972</v>
      </c>
      <c r="L8315" s="469">
        <f t="shared" si="711"/>
        <v>-8.2118026176942749E-3</v>
      </c>
    </row>
    <row r="8316" spans="1:12">
      <c r="A8316" s="98" t="s">
        <v>126</v>
      </c>
      <c r="B8316" s="98">
        <f t="shared" si="704"/>
        <v>13</v>
      </c>
      <c r="C8316" s="98">
        <f t="shared" si="705"/>
        <v>0</v>
      </c>
      <c r="D8316" s="98">
        <f>D8314</f>
        <v>156</v>
      </c>
      <c r="E8316" s="98">
        <f t="shared" si="712"/>
        <v>62</v>
      </c>
      <c r="F8316" s="397">
        <f>F8314+(E8316-E8314)*(F8317-F8314)/(E8317-E8314)</f>
        <v>4.2171666666666665</v>
      </c>
      <c r="G8316" s="98">
        <v>15</v>
      </c>
      <c r="H8316" s="491">
        <f>H8314+(E8316-E8314)*(H8317-H8314)/(E8317-E8314)</f>
        <v>0.37957133333333332</v>
      </c>
      <c r="I8316" s="492">
        <f>I8314+(E8316-E8314)*(I8317-I8314)/(E8317-E8314)</f>
        <v>11.133333333333333</v>
      </c>
      <c r="J8316" s="397">
        <f>J8314+(E8316-E8314)*(J8317-J8314)/(E8317-E8314)</f>
        <v>0.24083333333333332</v>
      </c>
      <c r="K8316" s="469">
        <f t="shared" si="710"/>
        <v>11.110340261031304</v>
      </c>
      <c r="L8316" s="469">
        <f t="shared" si="711"/>
        <v>-2.299307230202885E-2</v>
      </c>
    </row>
    <row r="8317" spans="1:12">
      <c r="A8317" s="480" t="s">
        <v>126</v>
      </c>
      <c r="B8317" s="480">
        <f t="shared" ref="B8317:B8380" si="713">INT(D8317/12)</f>
        <v>13</v>
      </c>
      <c r="C8317" s="480">
        <f t="shared" ref="C8317:C8380" si="714">D8317-B8317*12</f>
        <v>0</v>
      </c>
      <c r="D8317" s="480">
        <f>D8314</f>
        <v>156</v>
      </c>
      <c r="E8317" s="480">
        <f t="shared" si="712"/>
        <v>63</v>
      </c>
      <c r="F8317" s="484">
        <v>4.2302</v>
      </c>
      <c r="G8317" s="480">
        <v>15</v>
      </c>
      <c r="H8317" s="482">
        <v>0.378969</v>
      </c>
      <c r="I8317" s="483">
        <v>11.2</v>
      </c>
      <c r="J8317" s="484">
        <v>0.23799999999999999</v>
      </c>
      <c r="K8317" s="469">
        <f t="shared" si="710"/>
        <v>11.162390591314857</v>
      </c>
      <c r="L8317" s="469">
        <f t="shared" si="711"/>
        <v>-3.7609408685142398E-2</v>
      </c>
    </row>
    <row r="8318" spans="1:12">
      <c r="A8318" s="98" t="s">
        <v>126</v>
      </c>
      <c r="B8318" s="98">
        <f t="shared" si="713"/>
        <v>13</v>
      </c>
      <c r="C8318" s="98">
        <f t="shared" si="714"/>
        <v>0</v>
      </c>
      <c r="D8318" s="98">
        <f>D8317</f>
        <v>156</v>
      </c>
      <c r="E8318" s="98">
        <f t="shared" si="712"/>
        <v>64</v>
      </c>
      <c r="F8318" s="397">
        <f>F8317+(E8318-E8317)*(F8320-F8317)/(E8320-E8317)</f>
        <v>4.2431000000000001</v>
      </c>
      <c r="G8318" s="98">
        <v>15</v>
      </c>
      <c r="H8318" s="491">
        <f>H8317+(E8318-E8317)*(H8320-H8317)/(E8320-E8317)</f>
        <v>0.37836333333333333</v>
      </c>
      <c r="I8318" s="492">
        <f>I8317+(E8318-E8317)*(I8320-I8317)/(E8320-E8317)</f>
        <v>11.233333333333333</v>
      </c>
      <c r="J8318" s="397">
        <f>J8317+(E8318-E8317)*(J8320-J8317)/(E8320-E8317)</f>
        <v>0.23516666666666666</v>
      </c>
      <c r="K8318" s="469">
        <f t="shared" si="710"/>
        <v>11.21435304689496</v>
      </c>
      <c r="L8318" s="469">
        <f t="shared" si="711"/>
        <v>-1.8980286438372573E-2</v>
      </c>
    </row>
    <row r="8319" spans="1:12">
      <c r="A8319" s="98" t="s">
        <v>126</v>
      </c>
      <c r="B8319" s="98">
        <f t="shared" si="713"/>
        <v>13</v>
      </c>
      <c r="C8319" s="98">
        <f t="shared" si="714"/>
        <v>0</v>
      </c>
      <c r="D8319" s="98">
        <f>D8317</f>
        <v>156</v>
      </c>
      <c r="E8319" s="98">
        <f t="shared" si="712"/>
        <v>65</v>
      </c>
      <c r="F8319" s="397">
        <f>F8317+(E8319-E8317)*(F8320-F8317)/(E8320-E8317)</f>
        <v>4.2560000000000002</v>
      </c>
      <c r="G8319" s="98">
        <v>15</v>
      </c>
      <c r="H8319" s="491">
        <f>H8317+(E8319-E8317)*(H8320-H8317)/(E8320-E8317)</f>
        <v>0.37775766666666666</v>
      </c>
      <c r="I8319" s="492">
        <f>I8317+(E8319-E8317)*(I8320-I8317)/(E8320-E8317)</f>
        <v>11.266666666666667</v>
      </c>
      <c r="J8319" s="397">
        <f>J8317+(E8319-E8317)*(J8320-J8317)/(E8320-E8317)</f>
        <v>0.23233333333333334</v>
      </c>
      <c r="K8319" s="469">
        <f t="shared" si="710"/>
        <v>11.266482127430903</v>
      </c>
      <c r="L8319" s="469">
        <f t="shared" si="711"/>
        <v>-1.8453923576444708E-4</v>
      </c>
    </row>
    <row r="8320" spans="1:12">
      <c r="A8320" s="480" t="s">
        <v>126</v>
      </c>
      <c r="B8320" s="480">
        <f t="shared" si="713"/>
        <v>13</v>
      </c>
      <c r="C8320" s="480">
        <f t="shared" si="714"/>
        <v>0</v>
      </c>
      <c r="D8320" s="480">
        <f>D8317</f>
        <v>156</v>
      </c>
      <c r="E8320" s="480">
        <f t="shared" si="712"/>
        <v>66</v>
      </c>
      <c r="F8320" s="484">
        <v>4.2689000000000004</v>
      </c>
      <c r="G8320" s="480">
        <v>15</v>
      </c>
      <c r="H8320" s="482">
        <v>0.37715199999999999</v>
      </c>
      <c r="I8320" s="483">
        <v>11.3</v>
      </c>
      <c r="J8320" s="484">
        <v>0.22950000000000001</v>
      </c>
      <c r="K8320" s="469">
        <f t="shared" si="710"/>
        <v>11.318778635669439</v>
      </c>
      <c r="L8320" s="469">
        <f t="shared" si="711"/>
        <v>1.877863566943816E-2</v>
      </c>
    </row>
    <row r="8321" spans="1:12">
      <c r="A8321" s="98" t="s">
        <v>126</v>
      </c>
      <c r="B8321" s="98">
        <f t="shared" si="713"/>
        <v>13</v>
      </c>
      <c r="C8321" s="98">
        <f t="shared" si="714"/>
        <v>0</v>
      </c>
      <c r="D8321" s="98">
        <f>D8320</f>
        <v>156</v>
      </c>
      <c r="E8321" s="98">
        <f t="shared" si="712"/>
        <v>67</v>
      </c>
      <c r="F8321" s="397">
        <f>F8320+(E8321-E8320)*(F8323-F8320)/(E8323-E8320)</f>
        <v>4.2817333333333334</v>
      </c>
      <c r="G8321" s="98">
        <v>15</v>
      </c>
      <c r="H8321" s="491">
        <f>H8320+(E8321-E8320)*(H8323-H8320)/(E8323-E8320)</f>
        <v>0.37654233333333331</v>
      </c>
      <c r="I8321" s="492">
        <f>I8320+(E8321-E8320)*(I8323-I8320)/(E8323-E8320)</f>
        <v>11.366666666666667</v>
      </c>
      <c r="J8321" s="397">
        <f>J8320+(E8321-E8320)*(J8323-J8320)/(E8323-E8320)</f>
        <v>0.22666666666666668</v>
      </c>
      <c r="K8321" s="469">
        <f t="shared" si="710"/>
        <v>11.371187126370033</v>
      </c>
      <c r="L8321" s="469">
        <f t="shared" si="711"/>
        <v>4.5204597033663418E-3</v>
      </c>
    </row>
    <row r="8322" spans="1:12">
      <c r="A8322" s="98" t="s">
        <v>126</v>
      </c>
      <c r="B8322" s="98">
        <f t="shared" si="713"/>
        <v>13</v>
      </c>
      <c r="C8322" s="98">
        <f t="shared" si="714"/>
        <v>0</v>
      </c>
      <c r="D8322" s="98">
        <f>D8320</f>
        <v>156</v>
      </c>
      <c r="E8322" s="98">
        <f t="shared" si="712"/>
        <v>68</v>
      </c>
      <c r="F8322" s="397">
        <f>F8320+(E8322-E8320)*(F8323-F8320)/(E8323-E8320)</f>
        <v>4.2945666666666673</v>
      </c>
      <c r="G8322" s="98">
        <v>15</v>
      </c>
      <c r="H8322" s="491">
        <f>H8320+(E8322-E8320)*(H8323-H8320)/(E8323-E8320)</f>
        <v>0.37593266666666669</v>
      </c>
      <c r="I8322" s="492">
        <f>I8320+(E8322-E8320)*(I8323-I8320)/(E8323-E8320)</f>
        <v>11.433333333333334</v>
      </c>
      <c r="J8322" s="397">
        <f>J8320+(E8322-E8320)*(J8323-J8320)/(E8323-E8320)</f>
        <v>0.22383333333333333</v>
      </c>
      <c r="K8322" s="469">
        <f t="shared" si="710"/>
        <v>11.423765603414797</v>
      </c>
      <c r="L8322" s="469">
        <f t="shared" si="711"/>
        <v>-9.567729918536827E-3</v>
      </c>
    </row>
    <row r="8323" spans="1:12">
      <c r="A8323" s="480" t="s">
        <v>126</v>
      </c>
      <c r="B8323" s="480">
        <f t="shared" si="713"/>
        <v>13</v>
      </c>
      <c r="C8323" s="480">
        <f t="shared" si="714"/>
        <v>0</v>
      </c>
      <c r="D8323" s="480">
        <f>D8320</f>
        <v>156</v>
      </c>
      <c r="E8323" s="480">
        <f t="shared" si="712"/>
        <v>69</v>
      </c>
      <c r="F8323" s="484">
        <v>4.3074000000000003</v>
      </c>
      <c r="G8323" s="480">
        <v>15</v>
      </c>
      <c r="H8323" s="482">
        <v>0.37532300000000002</v>
      </c>
      <c r="I8323" s="483">
        <v>11.5</v>
      </c>
      <c r="J8323" s="484">
        <v>0.221</v>
      </c>
      <c r="K8323" s="469">
        <f t="shared" si="710"/>
        <v>11.476514895170293</v>
      </c>
      <c r="L8323" s="469">
        <f t="shared" si="711"/>
        <v>-2.3485104829706671E-2</v>
      </c>
    </row>
    <row r="8324" spans="1:12">
      <c r="A8324" s="98" t="s">
        <v>126</v>
      </c>
      <c r="B8324" s="98">
        <f t="shared" si="713"/>
        <v>13</v>
      </c>
      <c r="C8324" s="98">
        <f t="shared" si="714"/>
        <v>0</v>
      </c>
      <c r="D8324" s="98">
        <f>D8323</f>
        <v>156</v>
      </c>
      <c r="E8324" s="98">
        <f t="shared" si="712"/>
        <v>70</v>
      </c>
      <c r="F8324" s="397">
        <f>F8323+(E8324-E8323)*(F8326-F8323)/(E8326-E8323)</f>
        <v>4.3200666666666665</v>
      </c>
      <c r="G8324" s="98">
        <v>15</v>
      </c>
      <c r="H8324" s="491">
        <f>H8323+(E8324-E8323)*(H8326-H8323)/(E8326-E8323)</f>
        <v>0.37470866666666669</v>
      </c>
      <c r="I8324" s="492">
        <f>I8323+(E8324-E8323)*(I8326-I8323)/(E8326-E8323)</f>
        <v>11.533333333333333</v>
      </c>
      <c r="J8324" s="397">
        <f>J8323+(E8324-E8323)*(J8326-J8323)/(E8326-E8323)</f>
        <v>0.21816666666666668</v>
      </c>
      <c r="K8324" s="469">
        <f t="shared" si="710"/>
        <v>11.529134634373726</v>
      </c>
      <c r="L8324" s="469">
        <f t="shared" si="711"/>
        <v>-4.1986989596072277E-3</v>
      </c>
    </row>
    <row r="8325" spans="1:12">
      <c r="A8325" s="98" t="s">
        <v>126</v>
      </c>
      <c r="B8325" s="98">
        <f t="shared" si="713"/>
        <v>13</v>
      </c>
      <c r="C8325" s="98">
        <f t="shared" si="714"/>
        <v>0</v>
      </c>
      <c r="D8325" s="98">
        <f>D8323</f>
        <v>156</v>
      </c>
      <c r="E8325" s="98">
        <f t="shared" si="712"/>
        <v>71</v>
      </c>
      <c r="F8325" s="397">
        <f>F8323+(E8325-E8323)*(F8326-F8323)/(E8326-E8323)</f>
        <v>4.3327333333333335</v>
      </c>
      <c r="G8325" s="98">
        <v>15</v>
      </c>
      <c r="H8325" s="491">
        <f>H8323+(E8325-E8323)*(H8326-H8323)/(E8326-E8323)</f>
        <v>0.37409433333333331</v>
      </c>
      <c r="I8325" s="492">
        <f>I8323+(E8325-E8323)*(I8326-I8323)/(E8326-E8323)</f>
        <v>11.566666666666666</v>
      </c>
      <c r="J8325" s="397">
        <f>J8323+(E8325-E8323)*(J8326-J8323)/(E8326-E8323)</f>
        <v>0.21533333333333332</v>
      </c>
      <c r="K8325" s="469">
        <f t="shared" si="710"/>
        <v>11.581927196616185</v>
      </c>
      <c r="L8325" s="469">
        <f t="shared" si="711"/>
        <v>1.5260529949518542E-2</v>
      </c>
    </row>
    <row r="8326" spans="1:12">
      <c r="A8326" s="480" t="s">
        <v>126</v>
      </c>
      <c r="B8326" s="480">
        <f t="shared" si="713"/>
        <v>13</v>
      </c>
      <c r="C8326" s="480">
        <f t="shared" si="714"/>
        <v>0</v>
      </c>
      <c r="D8326" s="480">
        <f>D8323</f>
        <v>156</v>
      </c>
      <c r="E8326" s="480">
        <f t="shared" si="712"/>
        <v>72</v>
      </c>
      <c r="F8326" s="484">
        <v>4.3453999999999997</v>
      </c>
      <c r="G8326" s="480">
        <v>15</v>
      </c>
      <c r="H8326" s="482">
        <v>0.37347999999999998</v>
      </c>
      <c r="I8326" s="483">
        <v>11.6</v>
      </c>
      <c r="J8326" s="484">
        <v>0.21249999999999999</v>
      </c>
      <c r="K8326" s="469">
        <f t="shared" si="710"/>
        <v>11.634893434722073</v>
      </c>
      <c r="L8326" s="469">
        <f t="shared" si="711"/>
        <v>3.4893434722073735E-2</v>
      </c>
    </row>
    <row r="8327" spans="1:12">
      <c r="A8327" s="98" t="s">
        <v>126</v>
      </c>
      <c r="B8327" s="98">
        <f t="shared" si="713"/>
        <v>13</v>
      </c>
      <c r="C8327" s="98">
        <f t="shared" si="714"/>
        <v>0</v>
      </c>
      <c r="D8327" s="98">
        <f>D8326</f>
        <v>156</v>
      </c>
      <c r="E8327" s="98">
        <f t="shared" si="712"/>
        <v>73</v>
      </c>
      <c r="F8327" s="397">
        <f>F8326+(E8327-E8326)*(F8329-F8326)/(E8329-E8326)</f>
        <v>4.3579999999999997</v>
      </c>
      <c r="G8327" s="98">
        <v>15</v>
      </c>
      <c r="H8327" s="491">
        <f>H8326+(E8327-E8326)*(H8329-H8326)/(E8329-E8326)</f>
        <v>0.372861</v>
      </c>
      <c r="I8327" s="492">
        <f>I8326+(E8327-E8326)*(I8329-I8326)/(E8329-E8326)</f>
        <v>11.666666666666666</v>
      </c>
      <c r="J8327" s="397">
        <f>J8326+(E8327-E8326)*(J8329-J8326)/(E8329-E8326)</f>
        <v>0.20966666666666667</v>
      </c>
      <c r="K8327" s="469">
        <f t="shared" si="710"/>
        <v>11.688001695001622</v>
      </c>
      <c r="L8327" s="469">
        <f t="shared" si="711"/>
        <v>2.1335028334956263E-2</v>
      </c>
    </row>
    <row r="8328" spans="1:12">
      <c r="A8328" s="98" t="s">
        <v>126</v>
      </c>
      <c r="B8328" s="98">
        <f t="shared" si="713"/>
        <v>13</v>
      </c>
      <c r="C8328" s="98">
        <f t="shared" si="714"/>
        <v>0</v>
      </c>
      <c r="D8328" s="98">
        <f>D8326</f>
        <v>156</v>
      </c>
      <c r="E8328" s="98">
        <f t="shared" si="712"/>
        <v>74</v>
      </c>
      <c r="F8328" s="397">
        <f>F8326+(E8328-E8326)*(F8329-F8326)/(E8329-E8326)</f>
        <v>4.3706000000000005</v>
      </c>
      <c r="G8328" s="98">
        <v>15</v>
      </c>
      <c r="H8328" s="491">
        <f>H8326+(E8328-E8326)*(H8329-H8326)/(E8329-E8326)</f>
        <v>0.37224199999999996</v>
      </c>
      <c r="I8328" s="492">
        <f>I8326+(E8328-E8326)*(I8329-I8326)/(E8329-E8326)</f>
        <v>11.733333333333334</v>
      </c>
      <c r="J8328" s="397">
        <f>J8326+(E8328-E8326)*(J8329-J8326)/(E8329-E8326)</f>
        <v>0.20683333333333331</v>
      </c>
      <c r="K8328" s="469">
        <f t="shared" si="710"/>
        <v>11.74128658238458</v>
      </c>
      <c r="L8328" s="469">
        <f t="shared" si="711"/>
        <v>7.9532490512459475E-3</v>
      </c>
    </row>
    <row r="8329" spans="1:12">
      <c r="A8329" s="480" t="s">
        <v>126</v>
      </c>
      <c r="B8329" s="480">
        <f t="shared" si="713"/>
        <v>13</v>
      </c>
      <c r="C8329" s="480">
        <f t="shared" si="714"/>
        <v>0</v>
      </c>
      <c r="D8329" s="480">
        <f>D8326</f>
        <v>156</v>
      </c>
      <c r="E8329" s="480">
        <f t="shared" si="712"/>
        <v>75</v>
      </c>
      <c r="F8329" s="484">
        <v>4.3832000000000004</v>
      </c>
      <c r="G8329" s="480">
        <v>15</v>
      </c>
      <c r="H8329" s="482">
        <v>0.37162299999999998</v>
      </c>
      <c r="I8329" s="483">
        <v>11.8</v>
      </c>
      <c r="J8329" s="484">
        <v>0.20399999999999999</v>
      </c>
      <c r="K8329" s="469">
        <f t="shared" si="710"/>
        <v>11.794748979476514</v>
      </c>
      <c r="L8329" s="469">
        <f t="shared" si="711"/>
        <v>-5.2510205234863605E-3</v>
      </c>
    </row>
    <row r="8330" spans="1:12">
      <c r="A8330" s="98" t="s">
        <v>126</v>
      </c>
      <c r="B8330" s="98">
        <f t="shared" si="713"/>
        <v>13</v>
      </c>
      <c r="C8330" s="98">
        <f t="shared" si="714"/>
        <v>0</v>
      </c>
      <c r="D8330" s="98">
        <f>D8329</f>
        <v>156</v>
      </c>
      <c r="E8330" s="98">
        <f t="shared" si="712"/>
        <v>76</v>
      </c>
      <c r="F8330" s="397">
        <f>F8329+(E8330-E8329)*(F8332-F8329)/(E8332-E8329)</f>
        <v>4.3956666666666671</v>
      </c>
      <c r="G8330" s="98">
        <v>15</v>
      </c>
      <c r="H8330" s="491">
        <f>H8329+(E8330-E8329)*(H8332-H8329)/(E8332-E8329)</f>
        <v>0.37099933333333335</v>
      </c>
      <c r="I8330" s="492">
        <f>I8329+(E8330-E8329)*(I8332-I8329)/(E8332-E8329)</f>
        <v>11.866666666666667</v>
      </c>
      <c r="J8330" s="397">
        <f>J8329+(E8330-E8329)*(J8332-J8329)/(E8332-E8329)</f>
        <v>0.20116666666666666</v>
      </c>
      <c r="K8330" s="469">
        <f t="shared" si="710"/>
        <v>11.848179421706059</v>
      </c>
      <c r="L8330" s="469">
        <f t="shared" si="711"/>
        <v>-1.8487244960608606E-2</v>
      </c>
    </row>
    <row r="8331" spans="1:12">
      <c r="A8331" s="98" t="s">
        <v>126</v>
      </c>
      <c r="B8331" s="98">
        <f t="shared" si="713"/>
        <v>13</v>
      </c>
      <c r="C8331" s="98">
        <f t="shared" si="714"/>
        <v>0</v>
      </c>
      <c r="D8331" s="98">
        <f>D8329</f>
        <v>156</v>
      </c>
      <c r="E8331" s="98">
        <f t="shared" si="712"/>
        <v>77</v>
      </c>
      <c r="F8331" s="397">
        <f>F8329+(E8331-E8329)*(F8332-F8329)/(E8332-E8329)</f>
        <v>4.4081333333333337</v>
      </c>
      <c r="G8331" s="98">
        <v>15</v>
      </c>
      <c r="H8331" s="491">
        <f>H8329+(E8331-E8329)*(H8332-H8329)/(E8332-E8329)</f>
        <v>0.37037566666666666</v>
      </c>
      <c r="I8331" s="492">
        <f>I8329+(E8331-E8329)*(I8332-I8329)/(E8332-E8329)</f>
        <v>11.933333333333334</v>
      </c>
      <c r="J8331" s="397">
        <f>J8329+(E8331-E8329)*(J8332-J8329)/(E8332-E8329)</f>
        <v>0.19833333333333333</v>
      </c>
      <c r="K8331" s="469">
        <f t="shared" ref="K8331:K8394" si="715">F8331/H8331</f>
        <v>11.901789804405798</v>
      </c>
      <c r="L8331" s="469">
        <f t="shared" ref="L8331:L8394" si="716">K8331-I8331</f>
        <v>-3.1543528927535647E-2</v>
      </c>
    </row>
    <row r="8332" spans="1:12">
      <c r="A8332" s="480" t="s">
        <v>126</v>
      </c>
      <c r="B8332" s="480">
        <f t="shared" si="713"/>
        <v>13</v>
      </c>
      <c r="C8332" s="480">
        <f t="shared" si="714"/>
        <v>0</v>
      </c>
      <c r="D8332" s="480">
        <f>D8329</f>
        <v>156</v>
      </c>
      <c r="E8332" s="480">
        <f t="shared" ref="E8332:E8395" si="717">E8331+1</f>
        <v>78</v>
      </c>
      <c r="F8332" s="484">
        <v>4.4206000000000003</v>
      </c>
      <c r="G8332" s="480">
        <v>15</v>
      </c>
      <c r="H8332" s="482">
        <v>0.36975200000000003</v>
      </c>
      <c r="I8332" s="483">
        <v>12</v>
      </c>
      <c r="J8332" s="484">
        <v>0.19550000000000001</v>
      </c>
      <c r="K8332" s="469">
        <f t="shared" si="715"/>
        <v>11.955581038101213</v>
      </c>
      <c r="L8332" s="469">
        <f t="shared" si="716"/>
        <v>-4.4418961898786691E-2</v>
      </c>
    </row>
    <row r="8333" spans="1:12">
      <c r="A8333" s="98" t="s">
        <v>126</v>
      </c>
      <c r="B8333" s="98">
        <f t="shared" si="713"/>
        <v>13</v>
      </c>
      <c r="C8333" s="98">
        <f t="shared" si="714"/>
        <v>0</v>
      </c>
      <c r="D8333" s="98">
        <f>D8332</f>
        <v>156</v>
      </c>
      <c r="E8333" s="98">
        <f t="shared" si="717"/>
        <v>79</v>
      </c>
      <c r="F8333" s="397">
        <f>F8332+(E8333-E8332)*(F8335-F8332)/(E8335-E8332)</f>
        <v>4.4329666666666672</v>
      </c>
      <c r="G8333" s="98">
        <v>15</v>
      </c>
      <c r="H8333" s="491">
        <f>H8332+(E8333-E8332)*(H8335-H8332)/(E8335-E8332)</f>
        <v>0.36912233333333333</v>
      </c>
      <c r="I8333" s="492">
        <f>I8332+(E8333-E8332)*(I8335-I8332)/(E8335-E8332)</f>
        <v>12.033333333333333</v>
      </c>
      <c r="J8333" s="397">
        <f>J8332+(E8333-E8332)*(J8335-J8332)/(E8335-E8332)</f>
        <v>0.19266666666666668</v>
      </c>
      <c r="K8333" s="469">
        <f t="shared" si="715"/>
        <v>12.009478339159466</v>
      </c>
      <c r="L8333" s="469">
        <f t="shared" si="716"/>
        <v>-2.3854994173866828E-2</v>
      </c>
    </row>
    <row r="8334" spans="1:12">
      <c r="A8334" s="98" t="s">
        <v>126</v>
      </c>
      <c r="B8334" s="98">
        <f t="shared" si="713"/>
        <v>13</v>
      </c>
      <c r="C8334" s="98">
        <f t="shared" si="714"/>
        <v>0</v>
      </c>
      <c r="D8334" s="98">
        <f>D8332</f>
        <v>156</v>
      </c>
      <c r="E8334" s="98">
        <f t="shared" si="717"/>
        <v>80</v>
      </c>
      <c r="F8334" s="397">
        <f>F8332+(E8334-E8332)*(F8335-F8332)/(E8335-E8332)</f>
        <v>4.4453333333333331</v>
      </c>
      <c r="G8334" s="98">
        <v>15</v>
      </c>
      <c r="H8334" s="491">
        <f>H8332+(E8334-E8332)*(H8335-H8332)/(E8335-E8332)</f>
        <v>0.36849266666666669</v>
      </c>
      <c r="I8334" s="492">
        <f>I8332+(E8334-E8332)*(I8335-I8332)/(E8335-E8332)</f>
        <v>12.066666666666666</v>
      </c>
      <c r="J8334" s="397">
        <f>J8332+(E8334-E8332)*(J8335-J8332)/(E8335-E8332)</f>
        <v>0.18983333333333333</v>
      </c>
      <c r="K8334" s="469">
        <f t="shared" si="715"/>
        <v>12.063559835654802</v>
      </c>
      <c r="L8334" s="469">
        <f t="shared" si="716"/>
        <v>-3.106831011864486E-3</v>
      </c>
    </row>
    <row r="8335" spans="1:12">
      <c r="A8335" s="480" t="s">
        <v>126</v>
      </c>
      <c r="B8335" s="480">
        <f t="shared" si="713"/>
        <v>13</v>
      </c>
      <c r="C8335" s="480">
        <f t="shared" si="714"/>
        <v>0</v>
      </c>
      <c r="D8335" s="480">
        <f>D8332</f>
        <v>156</v>
      </c>
      <c r="E8335" s="480">
        <f t="shared" si="717"/>
        <v>81</v>
      </c>
      <c r="F8335" s="484">
        <v>4.4577</v>
      </c>
      <c r="G8335" s="480">
        <v>15</v>
      </c>
      <c r="H8335" s="482">
        <v>0.367863</v>
      </c>
      <c r="I8335" s="483">
        <v>12.1</v>
      </c>
      <c r="J8335" s="484">
        <v>0.187</v>
      </c>
      <c r="K8335" s="469">
        <f t="shared" si="715"/>
        <v>12.117826473442559</v>
      </c>
      <c r="L8335" s="469">
        <f t="shared" si="716"/>
        <v>1.7826473442559276E-2</v>
      </c>
    </row>
    <row r="8336" spans="1:12">
      <c r="A8336" s="98" t="s">
        <v>126</v>
      </c>
      <c r="B8336" s="98">
        <f t="shared" si="713"/>
        <v>13</v>
      </c>
      <c r="C8336" s="98">
        <f t="shared" si="714"/>
        <v>0</v>
      </c>
      <c r="D8336" s="98">
        <f>D8335</f>
        <v>156</v>
      </c>
      <c r="E8336" s="98">
        <f t="shared" si="717"/>
        <v>82</v>
      </c>
      <c r="F8336" s="397">
        <f>F8335+(E8336-E8335)*(F8338-F8335)/(E8338-E8335)</f>
        <v>4.4699666666666671</v>
      </c>
      <c r="G8336" s="98">
        <v>15</v>
      </c>
      <c r="H8336" s="491">
        <f>H8335+(E8336-E8335)*(H8338-H8335)/(E8338-E8335)</f>
        <v>0.367228</v>
      </c>
      <c r="I8336" s="492">
        <f>I8335+(E8336-E8335)*(I8338-I8335)/(E8338-E8335)</f>
        <v>12.166666666666666</v>
      </c>
      <c r="J8336" s="397">
        <f>J8335+(E8336-E8335)*(J8338-J8335)/(E8338-E8335)</f>
        <v>0.18416666666666667</v>
      </c>
      <c r="K8336" s="469">
        <f t="shared" si="715"/>
        <v>12.172183675173644</v>
      </c>
      <c r="L8336" s="469">
        <f t="shared" si="716"/>
        <v>5.517008506977561E-3</v>
      </c>
    </row>
    <row r="8337" spans="1:12">
      <c r="A8337" s="98" t="s">
        <v>126</v>
      </c>
      <c r="B8337" s="98">
        <f t="shared" si="713"/>
        <v>13</v>
      </c>
      <c r="C8337" s="98">
        <f t="shared" si="714"/>
        <v>0</v>
      </c>
      <c r="D8337" s="98">
        <f>D8335</f>
        <v>156</v>
      </c>
      <c r="E8337" s="98">
        <f t="shared" si="717"/>
        <v>83</v>
      </c>
      <c r="F8337" s="397">
        <f>F8335+(E8337-E8335)*(F8338-F8335)/(E8338-E8335)</f>
        <v>4.4822333333333333</v>
      </c>
      <c r="G8337" s="98">
        <v>15</v>
      </c>
      <c r="H8337" s="491">
        <f>H8335+(E8337-E8335)*(H8338-H8335)/(E8338-E8335)</f>
        <v>0.366593</v>
      </c>
      <c r="I8337" s="492">
        <f>I8335+(E8337-E8335)*(I8338-I8335)/(E8338-E8335)</f>
        <v>12.233333333333334</v>
      </c>
      <c r="J8337" s="397">
        <f>J8335+(E8337-E8335)*(J8338-J8335)/(E8338-E8335)</f>
        <v>0.18133333333333332</v>
      </c>
      <c r="K8337" s="469">
        <f t="shared" si="715"/>
        <v>12.226729188318744</v>
      </c>
      <c r="L8337" s="469">
        <f t="shared" si="716"/>
        <v>-6.6041450145899461E-3</v>
      </c>
    </row>
    <row r="8338" spans="1:12">
      <c r="A8338" s="480" t="s">
        <v>126</v>
      </c>
      <c r="B8338" s="480">
        <f t="shared" si="713"/>
        <v>13</v>
      </c>
      <c r="C8338" s="480">
        <f t="shared" si="714"/>
        <v>0</v>
      </c>
      <c r="D8338" s="480">
        <f>D8335</f>
        <v>156</v>
      </c>
      <c r="E8338" s="480">
        <f t="shared" si="717"/>
        <v>84</v>
      </c>
      <c r="F8338" s="484">
        <v>4.4945000000000004</v>
      </c>
      <c r="G8338" s="480">
        <v>15</v>
      </c>
      <c r="H8338" s="482">
        <v>0.36595800000000001</v>
      </c>
      <c r="I8338" s="483">
        <v>12.3</v>
      </c>
      <c r="J8338" s="484">
        <v>0.17849999999999999</v>
      </c>
      <c r="K8338" s="469">
        <f t="shared" si="715"/>
        <v>12.281463993135825</v>
      </c>
      <c r="L8338" s="469">
        <f t="shared" si="716"/>
        <v>-1.8536006864176002E-2</v>
      </c>
    </row>
    <row r="8339" spans="1:12">
      <c r="A8339" s="98" t="s">
        <v>126</v>
      </c>
      <c r="B8339" s="98">
        <f t="shared" si="713"/>
        <v>13</v>
      </c>
      <c r="C8339" s="98">
        <f t="shared" si="714"/>
        <v>0</v>
      </c>
      <c r="D8339" s="98">
        <f>D8338</f>
        <v>156</v>
      </c>
      <c r="E8339" s="98">
        <f t="shared" si="717"/>
        <v>85</v>
      </c>
      <c r="F8339" s="397">
        <f>F8338+(E8339-E8338)*(F8341-F8338)/(E8341-E8338)</f>
        <v>4.5066666666666668</v>
      </c>
      <c r="G8339" s="98">
        <v>15</v>
      </c>
      <c r="H8339" s="491">
        <f>H8338+(E8339-E8338)*(H8341-H8338)/(E8341-E8338)</f>
        <v>0.36531666666666668</v>
      </c>
      <c r="I8339" s="492">
        <f>I8338+(E8339-E8338)*(I8341-I8338)/(E8341-E8338)</f>
        <v>12.333333333333334</v>
      </c>
      <c r="J8339" s="397">
        <f>J8338+(E8339-E8338)*(J8341-J8338)/(E8341-E8338)</f>
        <v>0.17566666666666667</v>
      </c>
      <c r="K8339" s="469">
        <f t="shared" si="715"/>
        <v>12.336329212099091</v>
      </c>
      <c r="L8339" s="469">
        <f t="shared" si="716"/>
        <v>2.9958787657573538E-3</v>
      </c>
    </row>
    <row r="8340" spans="1:12">
      <c r="A8340" s="98" t="s">
        <v>126</v>
      </c>
      <c r="B8340" s="98">
        <f t="shared" si="713"/>
        <v>13</v>
      </c>
      <c r="C8340" s="98">
        <f t="shared" si="714"/>
        <v>0</v>
      </c>
      <c r="D8340" s="98">
        <f>D8338</f>
        <v>156</v>
      </c>
      <c r="E8340" s="98">
        <f t="shared" si="717"/>
        <v>86</v>
      </c>
      <c r="F8340" s="397">
        <f>F8338+(E8340-E8338)*(F8341-F8338)/(E8341-E8338)</f>
        <v>4.5188333333333333</v>
      </c>
      <c r="G8340" s="98">
        <v>15</v>
      </c>
      <c r="H8340" s="491">
        <f>H8338+(E8340-E8338)*(H8341-H8338)/(E8341-E8338)</f>
        <v>0.36467533333333335</v>
      </c>
      <c r="I8340" s="492">
        <f>I8338+(E8340-E8338)*(I8341-I8338)/(E8341-E8338)</f>
        <v>12.366666666666667</v>
      </c>
      <c r="J8340" s="397">
        <f>J8338+(E8340-E8338)*(J8341-J8338)/(E8341-E8338)</f>
        <v>0.17283333333333334</v>
      </c>
      <c r="K8340" s="469">
        <f t="shared" si="715"/>
        <v>12.391387407611884</v>
      </c>
      <c r="L8340" s="469">
        <f t="shared" si="716"/>
        <v>2.472074094521659E-2</v>
      </c>
    </row>
    <row r="8341" spans="1:12">
      <c r="A8341" s="480" t="s">
        <v>126</v>
      </c>
      <c r="B8341" s="480">
        <f t="shared" si="713"/>
        <v>13</v>
      </c>
      <c r="C8341" s="480">
        <f t="shared" si="714"/>
        <v>0</v>
      </c>
      <c r="D8341" s="480">
        <f>D8338</f>
        <v>156</v>
      </c>
      <c r="E8341" s="480">
        <f t="shared" si="717"/>
        <v>87</v>
      </c>
      <c r="F8341" s="484">
        <v>4.5309999999999997</v>
      </c>
      <c r="G8341" s="480">
        <v>15</v>
      </c>
      <c r="H8341" s="482">
        <v>0.36403400000000002</v>
      </c>
      <c r="I8341" s="483">
        <v>12.4</v>
      </c>
      <c r="J8341" s="484">
        <v>0.17</v>
      </c>
      <c r="K8341" s="469">
        <f t="shared" si="715"/>
        <v>12.446639599597837</v>
      </c>
      <c r="L8341" s="469">
        <f t="shared" si="716"/>
        <v>4.6639599597837034E-2</v>
      </c>
    </row>
    <row r="8342" spans="1:12">
      <c r="A8342" s="98" t="s">
        <v>126</v>
      </c>
      <c r="B8342" s="98">
        <f t="shared" si="713"/>
        <v>13</v>
      </c>
      <c r="C8342" s="98">
        <f t="shared" si="714"/>
        <v>0</v>
      </c>
      <c r="D8342" s="98">
        <f>D8341</f>
        <v>156</v>
      </c>
      <c r="E8342" s="98">
        <f t="shared" si="717"/>
        <v>88</v>
      </c>
      <c r="F8342" s="397">
        <f>F8341+(E8342-E8341)*(F8344-F8341)/(E8344-E8341)</f>
        <v>4.5430666666666664</v>
      </c>
      <c r="G8342" s="98">
        <v>15</v>
      </c>
      <c r="H8342" s="491">
        <f>H8341+(E8342-E8341)*(H8344-H8341)/(E8344-E8341)</f>
        <v>0.36338600000000004</v>
      </c>
      <c r="I8342" s="492">
        <f>I8341+(E8342-E8341)*(I8344-I8341)/(E8344-E8341)</f>
        <v>12.466666666666667</v>
      </c>
      <c r="J8342" s="397">
        <f>J8341+(E8342-E8341)*(J8344-J8341)/(E8344-E8341)</f>
        <v>0.16716666666666669</v>
      </c>
      <c r="K8342" s="469">
        <f t="shared" si="715"/>
        <v>12.502040988553951</v>
      </c>
      <c r="L8342" s="469">
        <f t="shared" si="716"/>
        <v>3.5374321887283955E-2</v>
      </c>
    </row>
    <row r="8343" spans="1:12">
      <c r="A8343" s="98" t="s">
        <v>126</v>
      </c>
      <c r="B8343" s="98">
        <f t="shared" si="713"/>
        <v>13</v>
      </c>
      <c r="C8343" s="98">
        <f t="shared" si="714"/>
        <v>0</v>
      </c>
      <c r="D8343" s="98">
        <f>D8341</f>
        <v>156</v>
      </c>
      <c r="E8343" s="98">
        <f t="shared" si="717"/>
        <v>89</v>
      </c>
      <c r="F8343" s="397">
        <f>F8341+(E8343-E8341)*(F8344-F8341)/(E8344-E8341)</f>
        <v>4.555133333333333</v>
      </c>
      <c r="G8343" s="98">
        <v>15</v>
      </c>
      <c r="H8343" s="491">
        <f>H8341+(E8343-E8341)*(H8344-H8341)/(E8344-E8341)</f>
        <v>0.362738</v>
      </c>
      <c r="I8343" s="492">
        <f>I8341+(E8343-E8341)*(I8344-I8341)/(E8344-E8341)</f>
        <v>12.533333333333333</v>
      </c>
      <c r="J8343" s="397">
        <f>J8341+(E8343-E8341)*(J8344-J8341)/(E8344-E8341)</f>
        <v>0.16433333333333333</v>
      </c>
      <c r="K8343" s="469">
        <f t="shared" si="715"/>
        <v>12.557640317069987</v>
      </c>
      <c r="L8343" s="469">
        <f t="shared" si="716"/>
        <v>2.4306983736654075E-2</v>
      </c>
    </row>
    <row r="8344" spans="1:12">
      <c r="A8344" s="480" t="s">
        <v>126</v>
      </c>
      <c r="B8344" s="480">
        <f t="shared" si="713"/>
        <v>13</v>
      </c>
      <c r="C8344" s="480">
        <f t="shared" si="714"/>
        <v>0</v>
      </c>
      <c r="D8344" s="480">
        <f>D8341</f>
        <v>156</v>
      </c>
      <c r="E8344" s="480">
        <f t="shared" si="717"/>
        <v>90</v>
      </c>
      <c r="F8344" s="484">
        <v>4.5671999999999997</v>
      </c>
      <c r="G8344" s="480">
        <v>15</v>
      </c>
      <c r="H8344" s="482">
        <v>0.36209000000000002</v>
      </c>
      <c r="I8344" s="483">
        <v>12.6</v>
      </c>
      <c r="J8344" s="484">
        <v>0.1615</v>
      </c>
      <c r="K8344" s="469">
        <f t="shared" si="715"/>
        <v>12.61343864784998</v>
      </c>
      <c r="L8344" s="469">
        <f t="shared" si="716"/>
        <v>1.3438647849980612E-2</v>
      </c>
    </row>
    <row r="8345" spans="1:12">
      <c r="A8345" s="98" t="s">
        <v>126</v>
      </c>
      <c r="B8345" s="98">
        <f t="shared" si="713"/>
        <v>13</v>
      </c>
      <c r="C8345" s="98">
        <f t="shared" si="714"/>
        <v>0</v>
      </c>
      <c r="D8345" s="98">
        <f>D8344</f>
        <v>156</v>
      </c>
      <c r="E8345" s="98">
        <f t="shared" si="717"/>
        <v>91</v>
      </c>
      <c r="F8345" s="397">
        <f>F8344+(E8345-E8344)*(F8347-F8344)/(E8347-E8344)</f>
        <v>4.5791666666666666</v>
      </c>
      <c r="G8345" s="98">
        <v>15</v>
      </c>
      <c r="H8345" s="491">
        <f>H8344+(E8345-E8344)*(H8347-H8344)/(E8347-E8344)</f>
        <v>0.36143533333333333</v>
      </c>
      <c r="I8345" s="492">
        <f>I8344+(E8345-E8344)*(I8347-I8344)/(E8347-E8344)</f>
        <v>12.666666666666666</v>
      </c>
      <c r="J8345" s="397">
        <f>J8344+(E8345-E8344)*(J8347-J8344)/(E8347-E8344)</f>
        <v>0.15866666666666668</v>
      </c>
      <c r="K8345" s="469">
        <f t="shared" si="715"/>
        <v>12.669394064037274</v>
      </c>
      <c r="L8345" s="469">
        <f t="shared" si="716"/>
        <v>2.727397370607676E-3</v>
      </c>
    </row>
    <row r="8346" spans="1:12">
      <c r="A8346" s="98" t="s">
        <v>126</v>
      </c>
      <c r="B8346" s="98">
        <f t="shared" si="713"/>
        <v>13</v>
      </c>
      <c r="C8346" s="98">
        <f t="shared" si="714"/>
        <v>0</v>
      </c>
      <c r="D8346" s="98">
        <f>D8344</f>
        <v>156</v>
      </c>
      <c r="E8346" s="98">
        <f t="shared" si="717"/>
        <v>92</v>
      </c>
      <c r="F8346" s="397">
        <f>F8344+(E8346-E8344)*(F8347-F8344)/(E8347-E8344)</f>
        <v>4.5911333333333335</v>
      </c>
      <c r="G8346" s="98">
        <v>15</v>
      </c>
      <c r="H8346" s="491">
        <f>H8344+(E8346-E8344)*(H8347-H8344)/(E8347-E8344)</f>
        <v>0.36078066666666669</v>
      </c>
      <c r="I8346" s="492">
        <f>I8344+(E8346-E8344)*(I8347-I8344)/(E8347-E8344)</f>
        <v>12.733333333333334</v>
      </c>
      <c r="J8346" s="397">
        <f>J8344+(E8346-E8344)*(J8347-J8344)/(E8347-E8344)</f>
        <v>0.15583333333333332</v>
      </c>
      <c r="K8346" s="469">
        <f t="shared" si="715"/>
        <v>12.725552551781229</v>
      </c>
      <c r="L8346" s="469">
        <f t="shared" si="716"/>
        <v>-7.7807815521051538E-3</v>
      </c>
    </row>
    <row r="8347" spans="1:12">
      <c r="A8347" s="480" t="s">
        <v>126</v>
      </c>
      <c r="B8347" s="480">
        <f t="shared" si="713"/>
        <v>13</v>
      </c>
      <c r="C8347" s="480">
        <f t="shared" si="714"/>
        <v>0</v>
      </c>
      <c r="D8347" s="480">
        <f>D8344</f>
        <v>156</v>
      </c>
      <c r="E8347" s="480">
        <f t="shared" si="717"/>
        <v>93</v>
      </c>
      <c r="F8347" s="484">
        <v>4.6031000000000004</v>
      </c>
      <c r="G8347" s="480">
        <v>15</v>
      </c>
      <c r="H8347" s="482">
        <v>0.360126</v>
      </c>
      <c r="I8347" s="483">
        <v>12.8</v>
      </c>
      <c r="J8347" s="484">
        <v>0.153</v>
      </c>
      <c r="K8347" s="469">
        <f t="shared" si="715"/>
        <v>12.781915218562393</v>
      </c>
      <c r="L8347" s="469">
        <f t="shared" si="716"/>
        <v>-1.8084781437607944E-2</v>
      </c>
    </row>
    <row r="8348" spans="1:12">
      <c r="A8348" s="98" t="s">
        <v>126</v>
      </c>
      <c r="B8348" s="98">
        <f t="shared" si="713"/>
        <v>13</v>
      </c>
      <c r="C8348" s="98">
        <f t="shared" si="714"/>
        <v>0</v>
      </c>
      <c r="D8348" s="98">
        <f>D8347</f>
        <v>156</v>
      </c>
      <c r="E8348" s="98">
        <f t="shared" si="717"/>
        <v>94</v>
      </c>
      <c r="F8348" s="397">
        <f>F8347+(E8348-E8347)*(F8350-F8347)/(E8350-E8347)</f>
        <v>4.6150000000000002</v>
      </c>
      <c r="G8348" s="98">
        <v>15</v>
      </c>
      <c r="H8348" s="491">
        <f>H8347+(E8348-E8347)*(H8350-H8347)/(E8350-E8347)</f>
        <v>0.35946400000000001</v>
      </c>
      <c r="I8348" s="492">
        <f>I8347+(E8348-E8347)*(I8350-I8347)/(E8350-E8347)</f>
        <v>12.866666666666667</v>
      </c>
      <c r="J8348" s="397">
        <f>J8347+(E8348-E8347)*(J8350-J8347)/(E8350-E8347)</f>
        <v>0.15016666666666667</v>
      </c>
      <c r="K8348" s="469">
        <f t="shared" si="715"/>
        <v>12.838559633231702</v>
      </c>
      <c r="L8348" s="469">
        <f t="shared" si="716"/>
        <v>-2.8107033434965345E-2</v>
      </c>
    </row>
    <row r="8349" spans="1:12">
      <c r="A8349" s="98" t="s">
        <v>126</v>
      </c>
      <c r="B8349" s="98">
        <f t="shared" si="713"/>
        <v>13</v>
      </c>
      <c r="C8349" s="98">
        <f t="shared" si="714"/>
        <v>0</v>
      </c>
      <c r="D8349" s="98">
        <f>D8347</f>
        <v>156</v>
      </c>
      <c r="E8349" s="98">
        <f t="shared" si="717"/>
        <v>95</v>
      </c>
      <c r="F8349" s="397">
        <f>F8347+(E8349-E8347)*(F8350-F8347)/(E8350-E8347)</f>
        <v>4.6269</v>
      </c>
      <c r="G8349" s="98">
        <v>15</v>
      </c>
      <c r="H8349" s="491">
        <f>H8347+(E8349-E8347)*(H8350-H8347)/(E8350-E8347)</f>
        <v>0.35880200000000001</v>
      </c>
      <c r="I8349" s="492">
        <f>I8347+(E8349-E8347)*(I8350-I8347)/(E8350-E8347)</f>
        <v>12.933333333333334</v>
      </c>
      <c r="J8349" s="397">
        <f>J8347+(E8349-E8347)*(J8350-J8347)/(E8350-E8347)</f>
        <v>0.14733333333333332</v>
      </c>
      <c r="K8349" s="469">
        <f t="shared" si="715"/>
        <v>12.895413069046437</v>
      </c>
      <c r="L8349" s="469">
        <f t="shared" si="716"/>
        <v>-3.7920264286896099E-2</v>
      </c>
    </row>
    <row r="8350" spans="1:12">
      <c r="A8350" s="480" t="s">
        <v>126</v>
      </c>
      <c r="B8350" s="480">
        <f t="shared" si="713"/>
        <v>13</v>
      </c>
      <c r="C8350" s="480">
        <f t="shared" si="714"/>
        <v>0</v>
      </c>
      <c r="D8350" s="480">
        <f>D8347</f>
        <v>156</v>
      </c>
      <c r="E8350" s="480">
        <f t="shared" si="717"/>
        <v>96</v>
      </c>
      <c r="F8350" s="484">
        <v>4.6387999999999998</v>
      </c>
      <c r="G8350" s="480">
        <v>15</v>
      </c>
      <c r="H8350" s="482">
        <v>0.35814000000000001</v>
      </c>
      <c r="I8350" s="483">
        <v>13</v>
      </c>
      <c r="J8350" s="484">
        <v>0.14449999999999999</v>
      </c>
      <c r="K8350" s="469">
        <f t="shared" si="715"/>
        <v>12.952476685095213</v>
      </c>
      <c r="L8350" s="469">
        <f t="shared" si="716"/>
        <v>-4.7523314904786673E-2</v>
      </c>
    </row>
    <row r="8351" spans="1:12">
      <c r="A8351" s="98" t="s">
        <v>126</v>
      </c>
      <c r="B8351" s="98">
        <f t="shared" si="713"/>
        <v>13</v>
      </c>
      <c r="C8351" s="98">
        <f t="shared" si="714"/>
        <v>0</v>
      </c>
      <c r="D8351" s="98">
        <f>D8350</f>
        <v>156</v>
      </c>
      <c r="E8351" s="98">
        <f t="shared" si="717"/>
        <v>97</v>
      </c>
      <c r="F8351" s="397">
        <f>F8350+(E8351-E8350)*(F8353-F8350)/(E8353-E8350)</f>
        <v>4.6505999999999998</v>
      </c>
      <c r="G8351" s="98">
        <v>15</v>
      </c>
      <c r="H8351" s="491">
        <f>H8350+(E8351-E8350)*(H8353-H8350)/(E8353-E8350)</f>
        <v>0.35747033333333333</v>
      </c>
      <c r="I8351" s="492">
        <f>I8350+(E8351-E8350)*(I8353-I8350)/(E8353-E8350)</f>
        <v>13.033333333333333</v>
      </c>
      <c r="J8351" s="397">
        <f>J8350+(E8351-E8350)*(J8353-J8350)/(E8353-E8350)</f>
        <v>0.14166666666666666</v>
      </c>
      <c r="K8351" s="469">
        <f t="shared" si="715"/>
        <v>13.009750925717844</v>
      </c>
      <c r="L8351" s="469">
        <f t="shared" si="716"/>
        <v>-2.3582407615489132E-2</v>
      </c>
    </row>
    <row r="8352" spans="1:12">
      <c r="A8352" s="98" t="s">
        <v>126</v>
      </c>
      <c r="B8352" s="98">
        <f t="shared" si="713"/>
        <v>13</v>
      </c>
      <c r="C8352" s="98">
        <f t="shared" si="714"/>
        <v>0</v>
      </c>
      <c r="D8352" s="98">
        <f>D8350</f>
        <v>156</v>
      </c>
      <c r="E8352" s="98">
        <f t="shared" si="717"/>
        <v>98</v>
      </c>
      <c r="F8352" s="397">
        <f>F8350+(E8352-E8350)*(F8353-F8350)/(E8353-E8350)</f>
        <v>4.6623999999999999</v>
      </c>
      <c r="G8352" s="98">
        <v>15</v>
      </c>
      <c r="H8352" s="491">
        <f>H8350+(E8352-E8350)*(H8353-H8350)/(E8353-E8350)</f>
        <v>0.35680066666666665</v>
      </c>
      <c r="I8352" s="492">
        <f>I8350+(E8352-E8350)*(I8353-I8350)/(E8353-E8350)</f>
        <v>13.066666666666666</v>
      </c>
      <c r="J8352" s="397">
        <f>J8350+(E8352-E8350)*(J8353-J8350)/(E8353-E8350)</f>
        <v>0.13883333333333334</v>
      </c>
      <c r="K8352" s="469">
        <f t="shared" si="715"/>
        <v>13.067240158370407</v>
      </c>
      <c r="L8352" s="469">
        <f t="shared" si="716"/>
        <v>5.7349170374010328E-4</v>
      </c>
    </row>
    <row r="8353" spans="1:12">
      <c r="A8353" s="480" t="s">
        <v>126</v>
      </c>
      <c r="B8353" s="480">
        <f t="shared" si="713"/>
        <v>13</v>
      </c>
      <c r="C8353" s="480">
        <f t="shared" si="714"/>
        <v>0</v>
      </c>
      <c r="D8353" s="480">
        <f>D8350</f>
        <v>156</v>
      </c>
      <c r="E8353" s="480">
        <f t="shared" si="717"/>
        <v>99</v>
      </c>
      <c r="F8353" s="484">
        <v>4.6741999999999999</v>
      </c>
      <c r="G8353" s="480">
        <v>15</v>
      </c>
      <c r="H8353" s="482">
        <v>0.35613099999999998</v>
      </c>
      <c r="I8353" s="483">
        <v>13.1</v>
      </c>
      <c r="J8353" s="484">
        <v>0.13600000000000001</v>
      </c>
      <c r="K8353" s="469">
        <f t="shared" si="715"/>
        <v>13.124945595862197</v>
      </c>
      <c r="L8353" s="469">
        <f t="shared" si="716"/>
        <v>2.4945595862197578E-2</v>
      </c>
    </row>
    <row r="8354" spans="1:12">
      <c r="A8354" s="98" t="s">
        <v>126</v>
      </c>
      <c r="B8354" s="98">
        <f t="shared" si="713"/>
        <v>13</v>
      </c>
      <c r="C8354" s="98">
        <f t="shared" si="714"/>
        <v>0</v>
      </c>
      <c r="D8354" s="98">
        <f>D8353</f>
        <v>156</v>
      </c>
      <c r="E8354" s="98">
        <f t="shared" si="717"/>
        <v>100</v>
      </c>
      <c r="F8354" s="397">
        <f>F8353+(E8354-E8353)*(F8356-F8353)/(E8356-E8353)</f>
        <v>4.6859000000000002</v>
      </c>
      <c r="G8354" s="98">
        <v>15</v>
      </c>
      <c r="H8354" s="491">
        <f>H8353+(E8354-E8353)*(H8356-H8353)/(E8356-E8353)</f>
        <v>0.35545333333333334</v>
      </c>
      <c r="I8354" s="492">
        <f>I8353+(E8354-E8353)*(I8356-I8353)/(E8356-E8353)</f>
        <v>13.166666666666666</v>
      </c>
      <c r="J8354" s="397">
        <f>J8353+(E8354-E8353)*(J8356-J8353)/(E8356-E8353)</f>
        <v>0.13316666666666668</v>
      </c>
      <c r="K8354" s="469">
        <f t="shared" si="715"/>
        <v>13.182883829100867</v>
      </c>
      <c r="L8354" s="469">
        <f t="shared" si="716"/>
        <v>1.6217162434200461E-2</v>
      </c>
    </row>
    <row r="8355" spans="1:12">
      <c r="A8355" s="98" t="s">
        <v>126</v>
      </c>
      <c r="B8355" s="98">
        <f t="shared" si="713"/>
        <v>13</v>
      </c>
      <c r="C8355" s="98">
        <f t="shared" si="714"/>
        <v>0</v>
      </c>
      <c r="D8355" s="98">
        <f>D8353</f>
        <v>156</v>
      </c>
      <c r="E8355" s="98">
        <f t="shared" si="717"/>
        <v>101</v>
      </c>
      <c r="F8355" s="397">
        <f>F8353+(E8355-E8353)*(F8356-F8353)/(E8356-E8353)</f>
        <v>4.6975999999999996</v>
      </c>
      <c r="G8355" s="98">
        <v>15</v>
      </c>
      <c r="H8355" s="491">
        <f>H8353+(E8355-E8353)*(H8356-H8353)/(E8356-E8353)</f>
        <v>0.35477566666666666</v>
      </c>
      <c r="I8355" s="492">
        <f>I8353+(E8355-E8353)*(I8356-I8353)/(E8356-E8353)</f>
        <v>13.233333333333334</v>
      </c>
      <c r="J8355" s="397">
        <f>J8353+(E8355-E8353)*(J8356-J8353)/(E8356-E8353)</f>
        <v>0.13033333333333333</v>
      </c>
      <c r="K8355" s="469">
        <f t="shared" si="715"/>
        <v>13.241043401135176</v>
      </c>
      <c r="L8355" s="469">
        <f t="shared" si="716"/>
        <v>7.7100678018418023E-3</v>
      </c>
    </row>
    <row r="8356" spans="1:12">
      <c r="A8356" s="480" t="s">
        <v>126</v>
      </c>
      <c r="B8356" s="480">
        <f t="shared" si="713"/>
        <v>13</v>
      </c>
      <c r="C8356" s="480">
        <f t="shared" si="714"/>
        <v>0</v>
      </c>
      <c r="D8356" s="480">
        <f>D8353</f>
        <v>156</v>
      </c>
      <c r="E8356" s="480">
        <f t="shared" si="717"/>
        <v>102</v>
      </c>
      <c r="F8356" s="484">
        <v>4.7092999999999998</v>
      </c>
      <c r="G8356" s="480">
        <v>15</v>
      </c>
      <c r="H8356" s="482">
        <v>0.35409800000000002</v>
      </c>
      <c r="I8356" s="483">
        <v>13.3</v>
      </c>
      <c r="J8356" s="484">
        <v>0.1275</v>
      </c>
      <c r="K8356" s="469">
        <f t="shared" si="715"/>
        <v>13.299425582748277</v>
      </c>
      <c r="L8356" s="469">
        <f t="shared" si="716"/>
        <v>-5.7441725172324709E-4</v>
      </c>
    </row>
    <row r="8357" spans="1:12">
      <c r="A8357" s="98" t="s">
        <v>126</v>
      </c>
      <c r="B8357" s="98">
        <f t="shared" si="713"/>
        <v>13</v>
      </c>
      <c r="C8357" s="98">
        <f t="shared" si="714"/>
        <v>0</v>
      </c>
      <c r="D8357" s="98">
        <f>D8356</f>
        <v>156</v>
      </c>
      <c r="E8357" s="98">
        <f t="shared" si="717"/>
        <v>103</v>
      </c>
      <c r="F8357" s="397">
        <f>F8356+(E8357-E8356)*(F8359-F8356)/(E8359-E8356)</f>
        <v>4.7209000000000003</v>
      </c>
      <c r="G8357" s="98">
        <v>15</v>
      </c>
      <c r="H8357" s="491">
        <f>H8356+(E8357-E8356)*(H8359-H8356)/(E8359-E8356)</f>
        <v>0.353412</v>
      </c>
      <c r="I8357" s="492">
        <f>I8356+(E8357-E8356)*(I8359-I8356)/(E8359-E8356)</f>
        <v>13.366666666666667</v>
      </c>
      <c r="J8357" s="397">
        <f>J8356+(E8357-E8356)*(J8359-J8356)/(E8359-E8356)</f>
        <v>0.12466666666666666</v>
      </c>
      <c r="K8357" s="469">
        <f t="shared" si="715"/>
        <v>13.358063676389031</v>
      </c>
      <c r="L8357" s="469">
        <f t="shared" si="716"/>
        <v>-8.6029902776356693E-3</v>
      </c>
    </row>
    <row r="8358" spans="1:12">
      <c r="A8358" s="98" t="s">
        <v>126</v>
      </c>
      <c r="B8358" s="98">
        <f t="shared" si="713"/>
        <v>13</v>
      </c>
      <c r="C8358" s="98">
        <f t="shared" si="714"/>
        <v>0</v>
      </c>
      <c r="D8358" s="98">
        <f>D8356</f>
        <v>156</v>
      </c>
      <c r="E8358" s="98">
        <f t="shared" si="717"/>
        <v>104</v>
      </c>
      <c r="F8358" s="397">
        <f>F8356+(E8358-E8356)*(F8359-F8356)/(E8359-E8356)</f>
        <v>4.7324999999999999</v>
      </c>
      <c r="G8358" s="98">
        <v>15</v>
      </c>
      <c r="H8358" s="491">
        <f>H8356+(E8358-E8356)*(H8359-H8356)/(E8359-E8356)</f>
        <v>0.35272600000000004</v>
      </c>
      <c r="I8358" s="492">
        <f>I8356+(E8358-E8356)*(I8359-I8356)/(E8359-E8356)</f>
        <v>13.433333333333334</v>
      </c>
      <c r="J8358" s="397">
        <f>J8356+(E8358-E8356)*(J8359-J8356)/(E8359-E8356)</f>
        <v>0.12183333333333334</v>
      </c>
      <c r="K8358" s="469">
        <f t="shared" si="715"/>
        <v>13.416929854901536</v>
      </c>
      <c r="L8358" s="469">
        <f t="shared" si="716"/>
        <v>-1.640347843179768E-2</v>
      </c>
    </row>
    <row r="8359" spans="1:12">
      <c r="A8359" s="480" t="s">
        <v>126</v>
      </c>
      <c r="B8359" s="480">
        <f t="shared" si="713"/>
        <v>13</v>
      </c>
      <c r="C8359" s="480">
        <f t="shared" si="714"/>
        <v>0</v>
      </c>
      <c r="D8359" s="480">
        <f>D8356</f>
        <v>156</v>
      </c>
      <c r="E8359" s="480">
        <f t="shared" si="717"/>
        <v>105</v>
      </c>
      <c r="F8359" s="484">
        <v>4.7441000000000004</v>
      </c>
      <c r="G8359" s="480">
        <v>15</v>
      </c>
      <c r="H8359" s="482">
        <v>0.35204000000000002</v>
      </c>
      <c r="I8359" s="483">
        <v>13.5</v>
      </c>
      <c r="J8359" s="484">
        <v>0.11899999999999999</v>
      </c>
      <c r="K8359" s="469">
        <f t="shared" si="715"/>
        <v>13.476025451653221</v>
      </c>
      <c r="L8359" s="469">
        <f t="shared" si="716"/>
        <v>-2.397454834677859E-2</v>
      </c>
    </row>
    <row r="8360" spans="1:12">
      <c r="A8360" s="98" t="s">
        <v>126</v>
      </c>
      <c r="B8360" s="98">
        <f t="shared" si="713"/>
        <v>13</v>
      </c>
      <c r="C8360" s="98">
        <f t="shared" si="714"/>
        <v>0</v>
      </c>
      <c r="D8360" s="98">
        <f>D8359</f>
        <v>156</v>
      </c>
      <c r="E8360" s="98">
        <f t="shared" si="717"/>
        <v>106</v>
      </c>
      <c r="F8360" s="397">
        <f>F8359+(E8360-E8359)*(F8362-F8359)/(E8362-E8359)</f>
        <v>4.7556333333333338</v>
      </c>
      <c r="G8360" s="98">
        <v>15</v>
      </c>
      <c r="H8360" s="491">
        <f>H8359+(E8360-E8359)*(H8362-H8359)/(E8362-E8359)</f>
        <v>0.35134500000000002</v>
      </c>
      <c r="I8360" s="492">
        <f>I8359+(E8360-E8359)*(I8362-I8359)/(E8362-E8359)</f>
        <v>13.566666666666666</v>
      </c>
      <c r="J8360" s="397">
        <f>J8359+(E8360-E8359)*(J8362-J8359)/(E8362-E8359)</f>
        <v>0.11616666666666667</v>
      </c>
      <c r="K8360" s="469">
        <f t="shared" si="715"/>
        <v>13.53550878291518</v>
      </c>
      <c r="L8360" s="469">
        <f t="shared" si="716"/>
        <v>-3.1157883751486537E-2</v>
      </c>
    </row>
    <row r="8361" spans="1:12">
      <c r="A8361" s="98" t="s">
        <v>126</v>
      </c>
      <c r="B8361" s="98">
        <f t="shared" si="713"/>
        <v>13</v>
      </c>
      <c r="C8361" s="98">
        <f t="shared" si="714"/>
        <v>0</v>
      </c>
      <c r="D8361" s="98">
        <f>D8359</f>
        <v>156</v>
      </c>
      <c r="E8361" s="98">
        <f t="shared" si="717"/>
        <v>107</v>
      </c>
      <c r="F8361" s="397">
        <f>F8359+(E8361-E8359)*(F8362-F8359)/(E8362-E8359)</f>
        <v>4.7671666666666663</v>
      </c>
      <c r="G8361" s="98">
        <v>15</v>
      </c>
      <c r="H8361" s="491">
        <f>H8359+(E8361-E8359)*(H8362-H8359)/(E8362-E8359)</f>
        <v>0.35065000000000002</v>
      </c>
      <c r="I8361" s="492">
        <f>I8359+(E8361-E8359)*(I8362-I8359)/(E8362-E8359)</f>
        <v>13.633333333333333</v>
      </c>
      <c r="J8361" s="397">
        <f>J8359+(E8361-E8359)*(J8362-J8359)/(E8362-E8359)</f>
        <v>0.11333333333333333</v>
      </c>
      <c r="K8361" s="469">
        <f t="shared" si="715"/>
        <v>13.59522791007177</v>
      </c>
      <c r="L8361" s="469">
        <f t="shared" si="716"/>
        <v>-3.8105423261562521E-2</v>
      </c>
    </row>
    <row r="8362" spans="1:12">
      <c r="A8362" s="480" t="s">
        <v>126</v>
      </c>
      <c r="B8362" s="480">
        <f t="shared" si="713"/>
        <v>13</v>
      </c>
      <c r="C8362" s="480">
        <f t="shared" si="714"/>
        <v>0</v>
      </c>
      <c r="D8362" s="480">
        <f>D8359</f>
        <v>156</v>
      </c>
      <c r="E8362" s="480">
        <f t="shared" si="717"/>
        <v>108</v>
      </c>
      <c r="F8362" s="484">
        <v>4.7786999999999997</v>
      </c>
      <c r="G8362" s="480">
        <v>15</v>
      </c>
      <c r="H8362" s="482">
        <v>0.34995500000000002</v>
      </c>
      <c r="I8362" s="483">
        <v>13.7</v>
      </c>
      <c r="J8362" s="484">
        <v>0.1105</v>
      </c>
      <c r="K8362" s="469">
        <f t="shared" si="715"/>
        <v>13.655184237973453</v>
      </c>
      <c r="L8362" s="469">
        <f t="shared" si="716"/>
        <v>-4.4815762026546579E-2</v>
      </c>
    </row>
    <row r="8363" spans="1:12">
      <c r="A8363" s="98" t="s">
        <v>126</v>
      </c>
      <c r="B8363" s="98">
        <f t="shared" si="713"/>
        <v>13</v>
      </c>
      <c r="C8363" s="98">
        <f t="shared" si="714"/>
        <v>0</v>
      </c>
      <c r="D8363" s="98">
        <f>D8362</f>
        <v>156</v>
      </c>
      <c r="E8363" s="98">
        <f t="shared" si="717"/>
        <v>109</v>
      </c>
      <c r="F8363" s="397">
        <f>F8362+(E8363-E8362)*(F8365-F8362)/(E8365-E8362)</f>
        <v>4.7901666666666669</v>
      </c>
      <c r="G8363" s="98">
        <v>15</v>
      </c>
      <c r="H8363" s="491">
        <f>H8362+(E8363-E8362)*(H8365-H8362)/(E8365-E8362)</f>
        <v>0.34925066666666665</v>
      </c>
      <c r="I8363" s="492">
        <f>I8362+(E8363-E8362)*(I8365-I8362)/(E8365-E8362)</f>
        <v>13.733333333333333</v>
      </c>
      <c r="J8363" s="397">
        <f>J8362+(E8363-E8362)*(J8365-J8362)/(E8365-E8362)</f>
        <v>0.10766666666666666</v>
      </c>
      <c r="K8363" s="469">
        <f t="shared" si="715"/>
        <v>13.71555482595118</v>
      </c>
      <c r="L8363" s="469">
        <f t="shared" si="716"/>
        <v>-1.7778507382152142E-2</v>
      </c>
    </row>
    <row r="8364" spans="1:12">
      <c r="A8364" s="98" t="s">
        <v>126</v>
      </c>
      <c r="B8364" s="98">
        <f t="shared" si="713"/>
        <v>13</v>
      </c>
      <c r="C8364" s="98">
        <f t="shared" si="714"/>
        <v>0</v>
      </c>
      <c r="D8364" s="98">
        <f>D8362</f>
        <v>156</v>
      </c>
      <c r="E8364" s="98">
        <f t="shared" si="717"/>
        <v>110</v>
      </c>
      <c r="F8364" s="397">
        <f>F8362+(E8364-E8362)*(F8365-F8362)/(E8365-E8362)</f>
        <v>4.8016333333333332</v>
      </c>
      <c r="G8364" s="98">
        <v>15</v>
      </c>
      <c r="H8364" s="491">
        <f>H8362+(E8364-E8362)*(H8365-H8362)/(E8365-E8362)</f>
        <v>0.34854633333333335</v>
      </c>
      <c r="I8364" s="492">
        <f>I8362+(E8364-E8362)*(I8365-I8362)/(E8365-E8362)</f>
        <v>13.766666666666667</v>
      </c>
      <c r="J8364" s="397">
        <f>J8362+(E8364-E8362)*(J8365-J8362)/(E8365-E8362)</f>
        <v>0.10483333333333333</v>
      </c>
      <c r="K8364" s="469">
        <f t="shared" si="715"/>
        <v>13.776169404545927</v>
      </c>
      <c r="L8364" s="469">
        <f t="shared" si="716"/>
        <v>9.5027378792593709E-3</v>
      </c>
    </row>
    <row r="8365" spans="1:12">
      <c r="A8365" s="480" t="s">
        <v>126</v>
      </c>
      <c r="B8365" s="480">
        <f t="shared" si="713"/>
        <v>13</v>
      </c>
      <c r="C8365" s="480">
        <f t="shared" si="714"/>
        <v>0</v>
      </c>
      <c r="D8365" s="480">
        <f>D8362</f>
        <v>156</v>
      </c>
      <c r="E8365" s="480">
        <f t="shared" si="717"/>
        <v>111</v>
      </c>
      <c r="F8365" s="484">
        <v>4.8131000000000004</v>
      </c>
      <c r="G8365" s="480">
        <v>15</v>
      </c>
      <c r="H8365" s="482">
        <v>0.34784199999999998</v>
      </c>
      <c r="I8365" s="483">
        <v>13.8</v>
      </c>
      <c r="J8365" s="484">
        <v>0.10199999999999999</v>
      </c>
      <c r="K8365" s="469">
        <f t="shared" si="715"/>
        <v>13.837029455902394</v>
      </c>
      <c r="L8365" s="469">
        <f t="shared" si="716"/>
        <v>3.7029455902393593E-2</v>
      </c>
    </row>
    <row r="8366" spans="1:12">
      <c r="A8366" s="98" t="s">
        <v>126</v>
      </c>
      <c r="B8366" s="98">
        <f t="shared" si="713"/>
        <v>13</v>
      </c>
      <c r="C8366" s="98">
        <f t="shared" si="714"/>
        <v>0</v>
      </c>
      <c r="D8366" s="98">
        <f>D8365</f>
        <v>156</v>
      </c>
      <c r="E8366" s="98">
        <f t="shared" si="717"/>
        <v>112</v>
      </c>
      <c r="F8366" s="397">
        <f>F8365+(E8366-E8365)*(F8368-F8365)/(E8368-E8365)</f>
        <v>4.8244666666666669</v>
      </c>
      <c r="G8366" s="98">
        <v>15</v>
      </c>
      <c r="H8366" s="491">
        <f>H8365+(E8366-E8365)*(H8368-H8365)/(E8368-E8365)</f>
        <v>0.34712799999999999</v>
      </c>
      <c r="I8366" s="492">
        <f>I8365+(E8366-E8365)*(I8368-I8365)/(E8368-E8365)</f>
        <v>13.866666666666667</v>
      </c>
      <c r="J8366" s="397">
        <f>J8365+(E8366-E8365)*(J8368-J8365)/(E8368-E8365)</f>
        <v>9.9166666666666667E-2</v>
      </c>
      <c r="K8366" s="469">
        <f t="shared" si="715"/>
        <v>13.898235425164973</v>
      </c>
      <c r="L8366" s="469">
        <f t="shared" si="716"/>
        <v>3.1568758498305982E-2</v>
      </c>
    </row>
    <row r="8367" spans="1:12">
      <c r="A8367" s="98" t="s">
        <v>126</v>
      </c>
      <c r="B8367" s="98">
        <f t="shared" si="713"/>
        <v>13</v>
      </c>
      <c r="C8367" s="98">
        <f t="shared" si="714"/>
        <v>0</v>
      </c>
      <c r="D8367" s="98">
        <f>D8365</f>
        <v>156</v>
      </c>
      <c r="E8367" s="98">
        <f t="shared" si="717"/>
        <v>113</v>
      </c>
      <c r="F8367" s="397">
        <f>F8365+(E8367-E8365)*(F8368-F8365)/(E8368-E8365)</f>
        <v>4.8358333333333334</v>
      </c>
      <c r="G8367" s="98">
        <v>15</v>
      </c>
      <c r="H8367" s="491">
        <f>H8365+(E8367-E8365)*(H8368-H8365)/(E8368-E8365)</f>
        <v>0.346414</v>
      </c>
      <c r="I8367" s="492">
        <f>I8365+(E8367-E8365)*(I8368-I8365)/(E8368-E8365)</f>
        <v>13.933333333333334</v>
      </c>
      <c r="J8367" s="397">
        <f>J8365+(E8367-E8365)*(J8368-J8365)/(E8368-E8365)</f>
        <v>9.6333333333333326E-2</v>
      </c>
      <c r="K8367" s="469">
        <f t="shared" si="715"/>
        <v>13.959693699831224</v>
      </c>
      <c r="L8367" s="469">
        <f t="shared" si="716"/>
        <v>2.6360366497890197E-2</v>
      </c>
    </row>
    <row r="8368" spans="1:12">
      <c r="A8368" s="480" t="s">
        <v>126</v>
      </c>
      <c r="B8368" s="480">
        <f t="shared" si="713"/>
        <v>13</v>
      </c>
      <c r="C8368" s="480">
        <f t="shared" si="714"/>
        <v>0</v>
      </c>
      <c r="D8368" s="480">
        <f>D8365</f>
        <v>156</v>
      </c>
      <c r="E8368" s="480">
        <f t="shared" si="717"/>
        <v>114</v>
      </c>
      <c r="F8368" s="484">
        <v>4.8472</v>
      </c>
      <c r="G8368" s="480">
        <v>15</v>
      </c>
      <c r="H8368" s="482">
        <v>0.34570000000000001</v>
      </c>
      <c r="I8368" s="483">
        <v>14</v>
      </c>
      <c r="J8368" s="484">
        <v>9.35E-2</v>
      </c>
      <c r="K8368" s="469">
        <f t="shared" si="715"/>
        <v>14.021405843216661</v>
      </c>
      <c r="L8368" s="469">
        <f t="shared" si="716"/>
        <v>2.1405843216660614E-2</v>
      </c>
    </row>
    <row r="8369" spans="1:12">
      <c r="A8369" s="98" t="s">
        <v>126</v>
      </c>
      <c r="B8369" s="98">
        <f t="shared" si="713"/>
        <v>13</v>
      </c>
      <c r="C8369" s="98">
        <f t="shared" si="714"/>
        <v>0</v>
      </c>
      <c r="D8369" s="98">
        <f>D8368</f>
        <v>156</v>
      </c>
      <c r="E8369" s="98">
        <f t="shared" si="717"/>
        <v>115</v>
      </c>
      <c r="F8369" s="397">
        <f>F8368+(E8369-E8368)*(F8371-F8368)/(E8371-E8368)</f>
        <v>4.8584666666666667</v>
      </c>
      <c r="G8369" s="98">
        <v>15</v>
      </c>
      <c r="H8369" s="491">
        <f>H8368+(E8369-E8368)*(H8371-H8368)/(E8371-E8368)</f>
        <v>0.344976</v>
      </c>
      <c r="I8369" s="492">
        <f>I8368+(E8369-E8368)*(I8371-I8368)/(E8371-E8368)</f>
        <v>14.066666666666666</v>
      </c>
      <c r="J8369" s="397">
        <f>J8368+(E8369-E8368)*(J8371-J8368)/(E8371-E8368)</f>
        <v>9.0666666666666673E-2</v>
      </c>
      <c r="K8369" s="469">
        <f t="shared" si="715"/>
        <v>14.083491798463275</v>
      </c>
      <c r="L8369" s="469">
        <f t="shared" si="716"/>
        <v>1.6825131796608161E-2</v>
      </c>
    </row>
    <row r="8370" spans="1:12">
      <c r="A8370" s="98" t="s">
        <v>126</v>
      </c>
      <c r="B8370" s="98">
        <f t="shared" si="713"/>
        <v>13</v>
      </c>
      <c r="C8370" s="98">
        <f t="shared" si="714"/>
        <v>0</v>
      </c>
      <c r="D8370" s="98">
        <f>D8368</f>
        <v>156</v>
      </c>
      <c r="E8370" s="98">
        <f t="shared" si="717"/>
        <v>116</v>
      </c>
      <c r="F8370" s="397">
        <f>F8368+(E8370-E8368)*(F8371-F8368)/(E8371-E8368)</f>
        <v>4.8697333333333335</v>
      </c>
      <c r="G8370" s="98">
        <v>15</v>
      </c>
      <c r="H8370" s="491">
        <f>H8368+(E8370-E8368)*(H8371-H8368)/(E8371-E8368)</f>
        <v>0.344252</v>
      </c>
      <c r="I8370" s="492">
        <f>I8368+(E8370-E8368)*(I8371-I8368)/(E8371-E8368)</f>
        <v>14.133333333333333</v>
      </c>
      <c r="J8370" s="397">
        <f>J8368+(E8370-E8368)*(J8371-J8368)/(E8371-E8368)</f>
        <v>8.7833333333333333E-2</v>
      </c>
      <c r="K8370" s="469">
        <f t="shared" si="715"/>
        <v>14.14583890096015</v>
      </c>
      <c r="L8370" s="469">
        <f t="shared" si="716"/>
        <v>1.2505567626817538E-2</v>
      </c>
    </row>
    <row r="8371" spans="1:12">
      <c r="A8371" s="480" t="s">
        <v>126</v>
      </c>
      <c r="B8371" s="480">
        <f t="shared" si="713"/>
        <v>13</v>
      </c>
      <c r="C8371" s="480">
        <f t="shared" si="714"/>
        <v>0</v>
      </c>
      <c r="D8371" s="480">
        <f>D8368</f>
        <v>156</v>
      </c>
      <c r="E8371" s="480">
        <f t="shared" si="717"/>
        <v>117</v>
      </c>
      <c r="F8371" s="484">
        <v>4.8810000000000002</v>
      </c>
      <c r="G8371" s="480">
        <v>15</v>
      </c>
      <c r="H8371" s="482">
        <v>0.343528</v>
      </c>
      <c r="I8371" s="483">
        <v>14.2</v>
      </c>
      <c r="J8371" s="484">
        <v>8.5000000000000006E-2</v>
      </c>
      <c r="K8371" s="469">
        <f t="shared" si="715"/>
        <v>14.208448801844392</v>
      </c>
      <c r="L8371" s="469">
        <f t="shared" si="716"/>
        <v>8.4488018443931168E-3</v>
      </c>
    </row>
    <row r="8372" spans="1:12">
      <c r="A8372" s="98" t="s">
        <v>126</v>
      </c>
      <c r="B8372" s="98">
        <f t="shared" si="713"/>
        <v>13</v>
      </c>
      <c r="C8372" s="98">
        <f t="shared" si="714"/>
        <v>0</v>
      </c>
      <c r="D8372" s="98">
        <f>D8371</f>
        <v>156</v>
      </c>
      <c r="E8372" s="98">
        <f t="shared" si="717"/>
        <v>118</v>
      </c>
      <c r="F8372" s="397">
        <f>F8371+(E8372-E8371)*(F8374-F8371)/(E8374-E8371)</f>
        <v>4.8922333333333334</v>
      </c>
      <c r="G8372" s="98">
        <v>15</v>
      </c>
      <c r="H8372" s="491">
        <f>H8371+(E8372-E8371)*(H8374-H8371)/(E8374-E8371)</f>
        <v>0.34279333333333334</v>
      </c>
      <c r="I8372" s="492">
        <f>I8371+(E8372-E8371)*(I8374-I8371)/(E8374-E8371)</f>
        <v>14.266666666666666</v>
      </c>
      <c r="J8372" s="397">
        <f>J8371+(E8372-E8371)*(J8374-J8371)/(E8374-E8371)</f>
        <v>8.2166666666666666E-2</v>
      </c>
      <c r="K8372" s="469">
        <f t="shared" si="715"/>
        <v>14.271670005250977</v>
      </c>
      <c r="L8372" s="469">
        <f t="shared" si="716"/>
        <v>5.0033385843111233E-3</v>
      </c>
    </row>
    <row r="8373" spans="1:12">
      <c r="A8373" s="98" t="s">
        <v>126</v>
      </c>
      <c r="B8373" s="98">
        <f t="shared" si="713"/>
        <v>13</v>
      </c>
      <c r="C8373" s="98">
        <f t="shared" si="714"/>
        <v>0</v>
      </c>
      <c r="D8373" s="98">
        <f>D8371</f>
        <v>156</v>
      </c>
      <c r="E8373" s="98">
        <f t="shared" si="717"/>
        <v>119</v>
      </c>
      <c r="F8373" s="397">
        <f>F8371+(E8373-E8371)*(F8374-F8371)/(E8374-E8371)</f>
        <v>4.9034666666666666</v>
      </c>
      <c r="G8373" s="98">
        <v>15</v>
      </c>
      <c r="H8373" s="491">
        <f>H8371+(E8373-E8371)*(H8374-H8371)/(E8374-E8371)</f>
        <v>0.34205866666666668</v>
      </c>
      <c r="I8373" s="492">
        <f>I8371+(E8373-E8371)*(I8374-I8371)/(E8374-E8371)</f>
        <v>14.333333333333334</v>
      </c>
      <c r="J8373" s="397">
        <f>J8371+(E8373-E8371)*(J8374-J8371)/(E8374-E8371)</f>
        <v>7.9333333333333339E-2</v>
      </c>
      <c r="K8373" s="469">
        <f t="shared" si="715"/>
        <v>14.335162779094423</v>
      </c>
      <c r="L8373" s="469">
        <f t="shared" si="716"/>
        <v>1.8294457610892323E-3</v>
      </c>
    </row>
    <row r="8374" spans="1:12">
      <c r="A8374" s="480" t="s">
        <v>126</v>
      </c>
      <c r="B8374" s="480">
        <f t="shared" si="713"/>
        <v>13</v>
      </c>
      <c r="C8374" s="480">
        <f t="shared" si="714"/>
        <v>0</v>
      </c>
      <c r="D8374" s="480">
        <f>D8371</f>
        <v>156</v>
      </c>
      <c r="E8374" s="480">
        <f t="shared" si="717"/>
        <v>120</v>
      </c>
      <c r="F8374" s="484">
        <v>4.9146999999999998</v>
      </c>
      <c r="G8374" s="480">
        <v>15</v>
      </c>
      <c r="H8374" s="482">
        <v>0.34132400000000002</v>
      </c>
      <c r="I8374" s="483">
        <v>14.4</v>
      </c>
      <c r="J8374" s="484">
        <v>7.6499999999999999E-2</v>
      </c>
      <c r="K8374" s="469">
        <f t="shared" si="715"/>
        <v>14.398928876961479</v>
      </c>
      <c r="L8374" s="469">
        <f t="shared" si="716"/>
        <v>-1.0711230385211934E-3</v>
      </c>
    </row>
    <row r="8375" spans="1:12">
      <c r="A8375" s="98" t="s">
        <v>126</v>
      </c>
      <c r="B8375" s="98">
        <f t="shared" si="713"/>
        <v>13</v>
      </c>
      <c r="C8375" s="98">
        <f t="shared" si="714"/>
        <v>0</v>
      </c>
      <c r="D8375" s="98">
        <f>D8374</f>
        <v>156</v>
      </c>
      <c r="E8375" s="98">
        <f t="shared" si="717"/>
        <v>121</v>
      </c>
      <c r="F8375" s="397">
        <f>F8374+(E8375-E8374)*(F8377-F8374)/(E8377-E8374)</f>
        <v>4.9258333333333333</v>
      </c>
      <c r="G8375" s="98">
        <v>15</v>
      </c>
      <c r="H8375" s="491">
        <f>H8374+(E8375-E8374)*(H8377-H8374)/(E8377-E8374)</f>
        <v>0.34057833333333337</v>
      </c>
      <c r="I8375" s="492">
        <f>I8374+(E8375-E8374)*(I8377-I8374)/(E8377-E8374)</f>
        <v>14.466666666666667</v>
      </c>
      <c r="J8375" s="397">
        <f>J8374+(E8375-E8374)*(J8377-J8374)/(E8377-E8374)</f>
        <v>7.3666666666666672E-2</v>
      </c>
      <c r="K8375" s="469">
        <f t="shared" si="715"/>
        <v>14.463143574410193</v>
      </c>
      <c r="L8375" s="469">
        <f t="shared" si="716"/>
        <v>-3.5230922564739586E-3</v>
      </c>
    </row>
    <row r="8376" spans="1:12">
      <c r="A8376" s="98" t="s">
        <v>126</v>
      </c>
      <c r="B8376" s="98">
        <f t="shared" si="713"/>
        <v>13</v>
      </c>
      <c r="C8376" s="98">
        <f t="shared" si="714"/>
        <v>0</v>
      </c>
      <c r="D8376" s="98">
        <f>D8374</f>
        <v>156</v>
      </c>
      <c r="E8376" s="98">
        <f t="shared" si="717"/>
        <v>122</v>
      </c>
      <c r="F8376" s="397">
        <f>F8374+(E8376-E8374)*(F8377-F8374)/(E8377-E8374)</f>
        <v>4.9369666666666667</v>
      </c>
      <c r="G8376" s="98">
        <v>15</v>
      </c>
      <c r="H8376" s="491">
        <f>H8374+(E8376-E8374)*(H8377-H8374)/(E8377-E8374)</f>
        <v>0.33983266666666667</v>
      </c>
      <c r="I8376" s="492">
        <f>I8374+(E8376-E8374)*(I8377-I8374)/(E8377-E8374)</f>
        <v>14.533333333333333</v>
      </c>
      <c r="J8376" s="397">
        <f>J8374+(E8376-E8374)*(J8377-J8374)/(E8377-E8374)</f>
        <v>7.0833333333333331E-2</v>
      </c>
      <c r="K8376" s="469">
        <f t="shared" si="715"/>
        <v>14.527640073840262</v>
      </c>
      <c r="L8376" s="469">
        <f t="shared" si="716"/>
        <v>-5.6932594930714231E-3</v>
      </c>
    </row>
    <row r="8377" spans="1:12">
      <c r="A8377" s="480" t="s">
        <v>126</v>
      </c>
      <c r="B8377" s="480">
        <f t="shared" si="713"/>
        <v>13</v>
      </c>
      <c r="C8377" s="480">
        <f t="shared" si="714"/>
        <v>0</v>
      </c>
      <c r="D8377" s="480">
        <f>D8374</f>
        <v>156</v>
      </c>
      <c r="E8377" s="480">
        <f t="shared" si="717"/>
        <v>123</v>
      </c>
      <c r="F8377" s="484">
        <v>4.9481000000000002</v>
      </c>
      <c r="G8377" s="480">
        <v>15</v>
      </c>
      <c r="H8377" s="482">
        <v>0.33908700000000003</v>
      </c>
      <c r="I8377" s="483">
        <v>14.6</v>
      </c>
      <c r="J8377" s="484">
        <v>6.8000000000000005E-2</v>
      </c>
      <c r="K8377" s="469">
        <f t="shared" si="715"/>
        <v>14.59242023433514</v>
      </c>
      <c r="L8377" s="469">
        <f t="shared" si="716"/>
        <v>-7.5797656648592948E-3</v>
      </c>
    </row>
    <row r="8378" spans="1:12">
      <c r="A8378" s="98" t="s">
        <v>126</v>
      </c>
      <c r="B8378" s="98">
        <f t="shared" si="713"/>
        <v>13</v>
      </c>
      <c r="C8378" s="98">
        <f t="shared" si="714"/>
        <v>0</v>
      </c>
      <c r="D8378" s="98">
        <f>D8377</f>
        <v>156</v>
      </c>
      <c r="E8378" s="98">
        <f t="shared" si="717"/>
        <v>124</v>
      </c>
      <c r="F8378" s="397">
        <f>F8377+(E8378-E8377)*(F8380-F8377)/(E8380-E8377)</f>
        <v>4.9591666666666665</v>
      </c>
      <c r="G8378" s="98">
        <v>15</v>
      </c>
      <c r="H8378" s="491">
        <f>H8377+(E8378-E8377)*(H8380-H8377)/(E8380-E8377)</f>
        <v>0.3383296666666667</v>
      </c>
      <c r="I8378" s="492">
        <f>I8377+(E8378-E8377)*(I8380-I8377)/(E8380-E8377)</f>
        <v>14.666666666666666</v>
      </c>
      <c r="J8378" s="397">
        <f>J8377+(E8378-E8377)*(J8380-J8377)/(E8380-E8377)</f>
        <v>6.5166666666666664E-2</v>
      </c>
      <c r="K8378" s="469">
        <f t="shared" si="715"/>
        <v>14.657794320923673</v>
      </c>
      <c r="L8378" s="469">
        <f t="shared" si="716"/>
        <v>-8.8723457429935593E-3</v>
      </c>
    </row>
    <row r="8379" spans="1:12">
      <c r="A8379" s="98" t="s">
        <v>126</v>
      </c>
      <c r="B8379" s="98">
        <f t="shared" si="713"/>
        <v>13</v>
      </c>
      <c r="C8379" s="98">
        <f t="shared" si="714"/>
        <v>0</v>
      </c>
      <c r="D8379" s="98">
        <f>D8377</f>
        <v>156</v>
      </c>
      <c r="E8379" s="98">
        <f t="shared" si="717"/>
        <v>125</v>
      </c>
      <c r="F8379" s="397">
        <f>F8377+(E8379-E8377)*(F8380-F8377)/(E8380-E8377)</f>
        <v>4.9702333333333337</v>
      </c>
      <c r="G8379" s="98">
        <v>15</v>
      </c>
      <c r="H8379" s="491">
        <f>H8377+(E8379-E8377)*(H8380-H8377)/(E8380-E8377)</f>
        <v>0.33757233333333331</v>
      </c>
      <c r="I8379" s="492">
        <f>I8377+(E8379-E8377)*(I8380-I8377)/(E8380-E8377)</f>
        <v>14.733333333333334</v>
      </c>
      <c r="J8379" s="397">
        <f>J8377+(E8379-E8377)*(J8380-J8377)/(E8380-E8377)</f>
        <v>6.2333333333333331E-2</v>
      </c>
      <c r="K8379" s="469">
        <f t="shared" si="715"/>
        <v>14.723461737089435</v>
      </c>
      <c r="L8379" s="469">
        <f t="shared" si="716"/>
        <v>-9.8715962438991056E-3</v>
      </c>
    </row>
    <row r="8380" spans="1:12">
      <c r="A8380" s="480" t="s">
        <v>126</v>
      </c>
      <c r="B8380" s="480">
        <f t="shared" si="713"/>
        <v>13</v>
      </c>
      <c r="C8380" s="480">
        <f t="shared" si="714"/>
        <v>0</v>
      </c>
      <c r="D8380" s="480">
        <f>D8377</f>
        <v>156</v>
      </c>
      <c r="E8380" s="480">
        <f t="shared" si="717"/>
        <v>126</v>
      </c>
      <c r="F8380" s="484">
        <v>4.9813000000000001</v>
      </c>
      <c r="G8380" s="480">
        <v>15</v>
      </c>
      <c r="H8380" s="482">
        <v>0.33681499999999998</v>
      </c>
      <c r="I8380" s="483">
        <v>14.8</v>
      </c>
      <c r="J8380" s="484">
        <v>5.9499999999999997E-2</v>
      </c>
      <c r="K8380" s="469">
        <f t="shared" si="715"/>
        <v>14.789424461499637</v>
      </c>
      <c r="L8380" s="469">
        <f t="shared" si="716"/>
        <v>-1.0575538500363635E-2</v>
      </c>
    </row>
    <row r="8381" spans="1:12">
      <c r="A8381" s="98" t="s">
        <v>126</v>
      </c>
      <c r="B8381" s="98">
        <f t="shared" ref="B8381:B8444" si="718">INT(D8381/12)</f>
        <v>13</v>
      </c>
      <c r="C8381" s="98">
        <f t="shared" ref="C8381:C8444" si="719">D8381-B8381*12</f>
        <v>0</v>
      </c>
      <c r="D8381" s="98">
        <f>D8380</f>
        <v>156</v>
      </c>
      <c r="E8381" s="98">
        <f t="shared" si="717"/>
        <v>127</v>
      </c>
      <c r="F8381" s="397">
        <f>F8380+(E8381-E8380)*(F8383-F8380)/(E8383-E8380)</f>
        <v>4.9922666666666666</v>
      </c>
      <c r="G8381" s="98">
        <v>15</v>
      </c>
      <c r="H8381" s="491">
        <f>H8380+(E8381-E8380)*(H8383-H8380)/(E8383-E8380)</f>
        <v>0.33604600000000001</v>
      </c>
      <c r="I8381" s="492">
        <f>I8380+(E8381-E8380)*(I8383-I8380)/(E8383-E8380)</f>
        <v>14.866666666666667</v>
      </c>
      <c r="J8381" s="397">
        <f>J8380+(E8381-E8380)*(J8383-J8380)/(E8383-E8380)</f>
        <v>5.6666666666666664E-2</v>
      </c>
      <c r="K8381" s="469">
        <f t="shared" si="715"/>
        <v>14.855902664119396</v>
      </c>
      <c r="L8381" s="469">
        <f t="shared" si="716"/>
        <v>-1.0764002547270834E-2</v>
      </c>
    </row>
    <row r="8382" spans="1:12">
      <c r="A8382" s="98" t="s">
        <v>126</v>
      </c>
      <c r="B8382" s="98">
        <f t="shared" si="718"/>
        <v>13</v>
      </c>
      <c r="C8382" s="98">
        <f t="shared" si="719"/>
        <v>0</v>
      </c>
      <c r="D8382" s="98">
        <f>D8380</f>
        <v>156</v>
      </c>
      <c r="E8382" s="98">
        <f t="shared" si="717"/>
        <v>128</v>
      </c>
      <c r="F8382" s="397">
        <f>F8380+(E8382-E8380)*(F8383-F8380)/(E8383-E8380)</f>
        <v>5.0032333333333332</v>
      </c>
      <c r="G8382" s="98">
        <v>15</v>
      </c>
      <c r="H8382" s="491">
        <f>H8380+(E8382-E8380)*(H8383-H8380)/(E8383-E8380)</f>
        <v>0.33527699999999999</v>
      </c>
      <c r="I8382" s="492">
        <f>I8380+(E8382-E8380)*(I8383-I8380)/(E8383-E8380)</f>
        <v>14.933333333333334</v>
      </c>
      <c r="J8382" s="397">
        <f>J8380+(E8382-E8380)*(J8383-J8380)/(E8383-E8380)</f>
        <v>5.383333333333333E-2</v>
      </c>
      <c r="K8382" s="469">
        <f t="shared" si="715"/>
        <v>14.922685818989473</v>
      </c>
      <c r="L8382" s="469">
        <f t="shared" si="716"/>
        <v>-1.0647514343860465E-2</v>
      </c>
    </row>
    <row r="8383" spans="1:12">
      <c r="A8383" s="480" t="s">
        <v>126</v>
      </c>
      <c r="B8383" s="480">
        <f t="shared" si="718"/>
        <v>13</v>
      </c>
      <c r="C8383" s="480">
        <f t="shared" si="719"/>
        <v>0</v>
      </c>
      <c r="D8383" s="480">
        <f>D8380</f>
        <v>156</v>
      </c>
      <c r="E8383" s="480">
        <f t="shared" si="717"/>
        <v>129</v>
      </c>
      <c r="F8383" s="484">
        <v>5.0141999999999998</v>
      </c>
      <c r="G8383" s="480">
        <v>15</v>
      </c>
      <c r="H8383" s="482">
        <v>0.33450800000000003</v>
      </c>
      <c r="I8383" s="483">
        <v>15</v>
      </c>
      <c r="J8383" s="484">
        <v>5.0999999999999997E-2</v>
      </c>
      <c r="K8383" s="469">
        <f t="shared" si="715"/>
        <v>14.989776029272841</v>
      </c>
      <c r="L8383" s="469">
        <f t="shared" si="716"/>
        <v>-1.0223970727158971E-2</v>
      </c>
    </row>
    <row r="8384" spans="1:12">
      <c r="A8384" s="98" t="s">
        <v>126</v>
      </c>
      <c r="B8384" s="98">
        <f t="shared" si="718"/>
        <v>13</v>
      </c>
      <c r="C8384" s="98">
        <f t="shared" si="719"/>
        <v>0</v>
      </c>
      <c r="D8384" s="98">
        <f>D8383</f>
        <v>156</v>
      </c>
      <c r="E8384" s="98">
        <f t="shared" si="717"/>
        <v>130</v>
      </c>
      <c r="F8384" s="397">
        <f>F8383+(E8384-E8383)*(F8386-F8383)/(E8386-E8383)</f>
        <v>5.0251333333333328</v>
      </c>
      <c r="G8384" s="98">
        <v>15</v>
      </c>
      <c r="H8384" s="491">
        <f>H8383+(E8384-E8383)*(H8386-H8383)/(E8386-E8383)</f>
        <v>0.33372600000000002</v>
      </c>
      <c r="I8384" s="492">
        <f>I8383+(E8384-E8383)*(I8386-I8383)/(E8386-E8383)</f>
        <v>15.066666666666666</v>
      </c>
      <c r="J8384" s="397">
        <f>J8383+(E8384-E8383)*(J8386-J8383)/(E8386-E8383)</f>
        <v>4.8166666666666663E-2</v>
      </c>
      <c r="K8384" s="469">
        <f t="shared" si="715"/>
        <v>15.057662074076735</v>
      </c>
      <c r="L8384" s="469">
        <f t="shared" si="716"/>
        <v>-9.0045925899318036E-3</v>
      </c>
    </row>
    <row r="8385" spans="1:12">
      <c r="A8385" s="98" t="s">
        <v>126</v>
      </c>
      <c r="B8385" s="98">
        <f t="shared" si="718"/>
        <v>13</v>
      </c>
      <c r="C8385" s="98">
        <f t="shared" si="719"/>
        <v>0</v>
      </c>
      <c r="D8385" s="98">
        <f>D8383</f>
        <v>156</v>
      </c>
      <c r="E8385" s="98">
        <f t="shared" si="717"/>
        <v>131</v>
      </c>
      <c r="F8385" s="397">
        <f>F8383+(E8385-E8383)*(F8386-F8383)/(E8386-E8383)</f>
        <v>5.0360666666666667</v>
      </c>
      <c r="G8385" s="98">
        <v>15</v>
      </c>
      <c r="H8385" s="491">
        <f>H8383+(E8385-E8383)*(H8386-H8383)/(E8386-E8383)</f>
        <v>0.33294400000000002</v>
      </c>
      <c r="I8385" s="492">
        <f>I8383+(E8385-E8383)*(I8386-I8383)/(E8386-E8383)</f>
        <v>15.133333333333333</v>
      </c>
      <c r="J8385" s="397">
        <f>J8383+(E8385-E8383)*(J8386-J8383)/(E8386-E8383)</f>
        <v>4.5333333333333337E-2</v>
      </c>
      <c r="K8385" s="469">
        <f t="shared" si="715"/>
        <v>15.125867012670799</v>
      </c>
      <c r="L8385" s="469">
        <f t="shared" si="716"/>
        <v>-7.4663206625338319E-3</v>
      </c>
    </row>
    <row r="8386" spans="1:12">
      <c r="A8386" s="480" t="s">
        <v>126</v>
      </c>
      <c r="B8386" s="480">
        <f t="shared" si="718"/>
        <v>13</v>
      </c>
      <c r="C8386" s="480">
        <f t="shared" si="719"/>
        <v>0</v>
      </c>
      <c r="D8386" s="480">
        <f>D8383</f>
        <v>156</v>
      </c>
      <c r="E8386" s="480">
        <f t="shared" si="717"/>
        <v>132</v>
      </c>
      <c r="F8386" s="484">
        <v>5.0469999999999997</v>
      </c>
      <c r="G8386" s="480">
        <v>15</v>
      </c>
      <c r="H8386" s="482">
        <v>0.33216200000000001</v>
      </c>
      <c r="I8386" s="483">
        <v>15.2</v>
      </c>
      <c r="J8386" s="484">
        <v>4.2500000000000003E-2</v>
      </c>
      <c r="K8386" s="469">
        <f t="shared" si="715"/>
        <v>15.194393097344065</v>
      </c>
      <c r="L8386" s="469">
        <f t="shared" si="716"/>
        <v>-5.6069026559342205E-3</v>
      </c>
    </row>
    <row r="8387" spans="1:12">
      <c r="A8387" s="98" t="s">
        <v>126</v>
      </c>
      <c r="B8387" s="98">
        <f t="shared" si="718"/>
        <v>13</v>
      </c>
      <c r="C8387" s="98">
        <f t="shared" si="719"/>
        <v>0</v>
      </c>
      <c r="D8387" s="98">
        <f>D8386</f>
        <v>156</v>
      </c>
      <c r="E8387" s="98">
        <f t="shared" si="717"/>
        <v>133</v>
      </c>
      <c r="F8387" s="397">
        <f>F8386+(E8387-E8386)*(F8389-F8386)/(E8389-E8386)</f>
        <v>5.057833333333333</v>
      </c>
      <c r="G8387" s="98">
        <v>15</v>
      </c>
      <c r="H8387" s="491">
        <f>H8386+(E8387-E8386)*(H8389-H8386)/(E8389-E8386)</f>
        <v>0.33136733333333335</v>
      </c>
      <c r="I8387" s="492">
        <f>I8386+(E8387-E8386)*(I8389-I8386)/(E8389-E8386)</f>
        <v>15.266666666666666</v>
      </c>
      <c r="J8387" s="397">
        <f>J8386+(E8387-E8386)*(J8389-J8386)/(E8389-E8386)</f>
        <v>3.966666666666667E-2</v>
      </c>
      <c r="K8387" s="469">
        <f t="shared" si="715"/>
        <v>15.263524266121584</v>
      </c>
      <c r="L8387" s="469">
        <f t="shared" si="716"/>
        <v>-3.1424005450819692E-3</v>
      </c>
    </row>
    <row r="8388" spans="1:12">
      <c r="A8388" s="98" t="s">
        <v>126</v>
      </c>
      <c r="B8388" s="98">
        <f t="shared" si="718"/>
        <v>13</v>
      </c>
      <c r="C8388" s="98">
        <f t="shared" si="719"/>
        <v>0</v>
      </c>
      <c r="D8388" s="98">
        <f>D8386</f>
        <v>156</v>
      </c>
      <c r="E8388" s="98">
        <f t="shared" si="717"/>
        <v>134</v>
      </c>
      <c r="F8388" s="397">
        <f>F8386+(E8388-E8386)*(F8389-F8386)/(E8389-E8386)</f>
        <v>5.0686666666666671</v>
      </c>
      <c r="G8388" s="98">
        <v>15</v>
      </c>
      <c r="H8388" s="491">
        <f>H8386+(E8388-E8386)*(H8389-H8386)/(E8389-E8386)</f>
        <v>0.33057266666666668</v>
      </c>
      <c r="I8388" s="492">
        <f>I8386+(E8388-E8386)*(I8389-I8386)/(E8389-E8386)</f>
        <v>15.333333333333334</v>
      </c>
      <c r="J8388" s="397">
        <f>J8386+(E8388-E8386)*(J8389-J8386)/(E8389-E8386)</f>
        <v>3.6833333333333336E-2</v>
      </c>
      <c r="K8388" s="469">
        <f t="shared" si="715"/>
        <v>15.33298780500102</v>
      </c>
      <c r="L8388" s="469">
        <f t="shared" si="716"/>
        <v>-3.4552833231416002E-4</v>
      </c>
    </row>
    <row r="8389" spans="1:12">
      <c r="A8389" s="480" t="s">
        <v>126</v>
      </c>
      <c r="B8389" s="480">
        <f t="shared" si="718"/>
        <v>13</v>
      </c>
      <c r="C8389" s="480">
        <f t="shared" si="719"/>
        <v>0</v>
      </c>
      <c r="D8389" s="480">
        <f>D8386</f>
        <v>156</v>
      </c>
      <c r="E8389" s="480">
        <f t="shared" si="717"/>
        <v>135</v>
      </c>
      <c r="F8389" s="484">
        <v>5.0795000000000003</v>
      </c>
      <c r="G8389" s="480">
        <v>15</v>
      </c>
      <c r="H8389" s="482">
        <v>0.32977800000000002</v>
      </c>
      <c r="I8389" s="483">
        <v>15.4</v>
      </c>
      <c r="J8389" s="484">
        <v>3.4000000000000002E-2</v>
      </c>
      <c r="K8389" s="469">
        <f t="shared" si="715"/>
        <v>15.402786116720947</v>
      </c>
      <c r="L8389" s="469">
        <f t="shared" si="716"/>
        <v>2.7861167209461968E-3</v>
      </c>
    </row>
    <row r="8390" spans="1:12">
      <c r="A8390" s="98" t="s">
        <v>126</v>
      </c>
      <c r="B8390" s="98">
        <f t="shared" si="718"/>
        <v>13</v>
      </c>
      <c r="C8390" s="98">
        <f t="shared" si="719"/>
        <v>0</v>
      </c>
      <c r="D8390" s="98">
        <f>D8389</f>
        <v>156</v>
      </c>
      <c r="E8390" s="98">
        <f t="shared" si="717"/>
        <v>136</v>
      </c>
      <c r="F8390" s="397">
        <f>F8389+(E8390-E8389)*(F8392-F8389)/(E8392-E8389)</f>
        <v>5.0902666666666665</v>
      </c>
      <c r="G8390" s="98">
        <v>15</v>
      </c>
      <c r="H8390" s="491">
        <f>H8389+(E8390-E8389)*(H8392-H8389)/(E8392-E8389)</f>
        <v>0.32896933333333334</v>
      </c>
      <c r="I8390" s="492">
        <f>I8389+(E8390-E8389)*(I8392-I8389)/(E8392-E8389)</f>
        <v>15.466666666666667</v>
      </c>
      <c r="J8390" s="397">
        <f>J8389+(E8390-E8389)*(J8392-J8389)/(E8392-E8389)</f>
        <v>3.1166666666666669E-2</v>
      </c>
      <c r="K8390" s="469">
        <f t="shared" si="715"/>
        <v>15.473377457675893</v>
      </c>
      <c r="L8390" s="469">
        <f t="shared" si="716"/>
        <v>6.7107910092261136E-3</v>
      </c>
    </row>
    <row r="8391" spans="1:12">
      <c r="A8391" s="98" t="s">
        <v>126</v>
      </c>
      <c r="B8391" s="98">
        <f t="shared" si="718"/>
        <v>13</v>
      </c>
      <c r="C8391" s="98">
        <f t="shared" si="719"/>
        <v>0</v>
      </c>
      <c r="D8391" s="98">
        <f>D8389</f>
        <v>156</v>
      </c>
      <c r="E8391" s="98">
        <f t="shared" si="717"/>
        <v>137</v>
      </c>
      <c r="F8391" s="397">
        <f>F8389+(E8391-E8389)*(F8392-F8389)/(E8392-E8389)</f>
        <v>5.1010333333333335</v>
      </c>
      <c r="G8391" s="98">
        <v>15</v>
      </c>
      <c r="H8391" s="491">
        <f>H8389+(E8391-E8389)*(H8392-H8389)/(E8392-E8389)</f>
        <v>0.32816066666666666</v>
      </c>
      <c r="I8391" s="492">
        <f>I8389+(E8391-E8389)*(I8392-I8389)/(E8392-E8389)</f>
        <v>15.533333333333333</v>
      </c>
      <c r="J8391" s="397">
        <f>J8389+(E8391-E8389)*(J8392-J8389)/(E8392-E8389)</f>
        <v>2.8333333333333332E-2</v>
      </c>
      <c r="K8391" s="469">
        <f t="shared" si="715"/>
        <v>15.544316706653856</v>
      </c>
      <c r="L8391" s="469">
        <f t="shared" si="716"/>
        <v>1.098337332052246E-2</v>
      </c>
    </row>
    <row r="8392" spans="1:12">
      <c r="A8392" s="480" t="s">
        <v>126</v>
      </c>
      <c r="B8392" s="480">
        <f t="shared" si="718"/>
        <v>13</v>
      </c>
      <c r="C8392" s="480">
        <f t="shared" si="719"/>
        <v>0</v>
      </c>
      <c r="D8392" s="480">
        <f>D8389</f>
        <v>156</v>
      </c>
      <c r="E8392" s="480">
        <f t="shared" si="717"/>
        <v>138</v>
      </c>
      <c r="F8392" s="484">
        <v>5.1117999999999997</v>
      </c>
      <c r="G8392" s="480">
        <v>15</v>
      </c>
      <c r="H8392" s="482">
        <v>0.32735199999999998</v>
      </c>
      <c r="I8392" s="483">
        <v>15.6</v>
      </c>
      <c r="J8392" s="484">
        <v>2.5499999999999998E-2</v>
      </c>
      <c r="K8392" s="469">
        <f t="shared" si="715"/>
        <v>15.615606441995162</v>
      </c>
      <c r="L8392" s="469">
        <f t="shared" si="716"/>
        <v>1.5606441995162257E-2</v>
      </c>
    </row>
    <row r="8393" spans="1:12">
      <c r="A8393" s="98" t="s">
        <v>126</v>
      </c>
      <c r="B8393" s="98">
        <f t="shared" si="718"/>
        <v>13</v>
      </c>
      <c r="C8393" s="98">
        <f t="shared" si="719"/>
        <v>0</v>
      </c>
      <c r="D8393" s="98">
        <f>D8392</f>
        <v>156</v>
      </c>
      <c r="E8393" s="98">
        <f t="shared" si="717"/>
        <v>139</v>
      </c>
      <c r="F8393" s="397">
        <f>F8392+(E8393-E8392)*(F8395-F8392)/(E8395-E8392)</f>
        <v>5.1224999999999996</v>
      </c>
      <c r="G8393" s="98">
        <v>15</v>
      </c>
      <c r="H8393" s="491">
        <f>H8392+(E8393-E8392)*(H8395-H8392)/(E8395-E8392)</f>
        <v>0.32652933333333334</v>
      </c>
      <c r="I8393" s="492">
        <f>I8392+(E8393-E8392)*(I8395-I8392)/(E8395-E8392)</f>
        <v>15.666666666666666</v>
      </c>
      <c r="J8393" s="397">
        <f>J8392+(E8393-E8392)*(J8395-J8392)/(E8395-E8392)</f>
        <v>6.6000000000000003E-2</v>
      </c>
      <c r="K8393" s="469">
        <f t="shared" si="715"/>
        <v>15.687717693560964</v>
      </c>
      <c r="L8393" s="469">
        <f t="shared" si="716"/>
        <v>2.1051026894298275E-2</v>
      </c>
    </row>
    <row r="8394" spans="1:12">
      <c r="A8394" s="98" t="s">
        <v>126</v>
      </c>
      <c r="B8394" s="98">
        <f t="shared" si="718"/>
        <v>13</v>
      </c>
      <c r="C8394" s="98">
        <f t="shared" si="719"/>
        <v>0</v>
      </c>
      <c r="D8394" s="98">
        <f>D8392</f>
        <v>156</v>
      </c>
      <c r="E8394" s="98">
        <f t="shared" si="717"/>
        <v>140</v>
      </c>
      <c r="F8394" s="397">
        <f>F8392+(E8394-E8392)*(F8395-F8392)/(E8395-E8392)</f>
        <v>5.1332000000000004</v>
      </c>
      <c r="G8394" s="98">
        <v>15</v>
      </c>
      <c r="H8394" s="491">
        <f>H8392+(E8394-E8392)*(H8395-H8392)/(E8395-E8392)</f>
        <v>0.32570666666666664</v>
      </c>
      <c r="I8394" s="492">
        <f>I8392+(E8394-E8392)*(I8395-I8392)/(E8395-E8392)</f>
        <v>15.733333333333334</v>
      </c>
      <c r="J8394" s="397">
        <f>J8392+(E8394-E8392)*(J8395-J8392)/(E8395-E8392)</f>
        <v>0.1065</v>
      </c>
      <c r="K8394" s="469">
        <f t="shared" si="715"/>
        <v>15.760193220894058</v>
      </c>
      <c r="L8394" s="469">
        <f t="shared" si="716"/>
        <v>2.685988756072355E-2</v>
      </c>
    </row>
    <row r="8395" spans="1:12">
      <c r="A8395" s="480" t="s">
        <v>126</v>
      </c>
      <c r="B8395" s="480">
        <f t="shared" si="718"/>
        <v>13</v>
      </c>
      <c r="C8395" s="480">
        <f t="shared" si="719"/>
        <v>0</v>
      </c>
      <c r="D8395" s="480">
        <f>D8392</f>
        <v>156</v>
      </c>
      <c r="E8395" s="480">
        <f t="shared" si="717"/>
        <v>141</v>
      </c>
      <c r="F8395" s="484">
        <v>5.1439000000000004</v>
      </c>
      <c r="G8395" s="480">
        <v>15</v>
      </c>
      <c r="H8395" s="482">
        <v>0.32488400000000001</v>
      </c>
      <c r="I8395" s="483">
        <v>15.8</v>
      </c>
      <c r="J8395" s="484">
        <v>0.14699999999999999</v>
      </c>
      <c r="K8395" s="469">
        <f t="shared" ref="K8395:K8458" si="720">F8395/H8395</f>
        <v>15.833035791236258</v>
      </c>
      <c r="L8395" s="469">
        <f t="shared" ref="L8395:L8458" si="721">K8395-I8395</f>
        <v>3.3035791236256884E-2</v>
      </c>
    </row>
    <row r="8396" spans="1:12">
      <c r="A8396" s="98" t="s">
        <v>126</v>
      </c>
      <c r="B8396" s="98">
        <f t="shared" si="718"/>
        <v>13</v>
      </c>
      <c r="C8396" s="98">
        <f t="shared" si="719"/>
        <v>0</v>
      </c>
      <c r="D8396" s="98">
        <f>D8395</f>
        <v>156</v>
      </c>
      <c r="E8396" s="98">
        <f t="shared" ref="E8396:E8410" si="722">E8395+1</f>
        <v>142</v>
      </c>
      <c r="F8396" s="397">
        <f>F8395+(E8396-E8395)*(F8398-F8395)/(E8398-E8395)</f>
        <v>5.1545666666666667</v>
      </c>
      <c r="G8396" s="98">
        <v>15</v>
      </c>
      <c r="H8396" s="491">
        <f>H8395+(E8396-E8395)*(H8398-H8395)/(E8398-E8395)</f>
        <v>0.32404666666666665</v>
      </c>
      <c r="I8396" s="492">
        <f>I8395+(E8396-E8395)*(I8398-I8395)/(E8398-E8395)</f>
        <v>15.9</v>
      </c>
      <c r="J8396" s="397">
        <f>J8395+(E8396-E8395)*(J8398-J8395)/(E8398-E8395)</f>
        <v>0.10083333333333333</v>
      </c>
      <c r="K8396" s="469">
        <f t="shared" si="720"/>
        <v>15.906865266319667</v>
      </c>
      <c r="L8396" s="469">
        <f t="shared" si="721"/>
        <v>6.8652663196662189E-3</v>
      </c>
    </row>
    <row r="8397" spans="1:12">
      <c r="A8397" s="98" t="s">
        <v>126</v>
      </c>
      <c r="B8397" s="98">
        <f t="shared" si="718"/>
        <v>13</v>
      </c>
      <c r="C8397" s="98">
        <f t="shared" si="719"/>
        <v>0</v>
      </c>
      <c r="D8397" s="98">
        <f>D8395</f>
        <v>156</v>
      </c>
      <c r="E8397" s="98">
        <f t="shared" si="722"/>
        <v>143</v>
      </c>
      <c r="F8397" s="397">
        <f>F8395+(E8397-E8395)*(F8398-F8395)/(E8398-E8395)</f>
        <v>5.165233333333334</v>
      </c>
      <c r="G8397" s="98">
        <v>15</v>
      </c>
      <c r="H8397" s="491">
        <f>H8395+(E8397-E8395)*(H8398-H8395)/(E8398-E8395)</f>
        <v>0.32320933333333335</v>
      </c>
      <c r="I8397" s="492">
        <f>I8395+(E8397-E8395)*(I8398-I8395)/(E8398-E8395)</f>
        <v>16</v>
      </c>
      <c r="J8397" s="397">
        <f>J8395+(E8397-E8395)*(J8398-J8395)/(E8398-E8395)</f>
        <v>5.4666666666666669E-2</v>
      </c>
      <c r="K8397" s="469">
        <f t="shared" si="720"/>
        <v>15.981077279121479</v>
      </c>
      <c r="L8397" s="469">
        <f t="shared" si="721"/>
        <v>-1.8922720878521204E-2</v>
      </c>
    </row>
    <row r="8398" spans="1:12">
      <c r="A8398" s="480" t="s">
        <v>126</v>
      </c>
      <c r="B8398" s="480">
        <f t="shared" si="718"/>
        <v>13</v>
      </c>
      <c r="C8398" s="480">
        <f t="shared" si="719"/>
        <v>0</v>
      </c>
      <c r="D8398" s="480">
        <f>D8395</f>
        <v>156</v>
      </c>
      <c r="E8398" s="480">
        <f t="shared" si="722"/>
        <v>144</v>
      </c>
      <c r="F8398" s="484">
        <v>5.1759000000000004</v>
      </c>
      <c r="G8398" s="480">
        <v>15</v>
      </c>
      <c r="H8398" s="482">
        <v>0.32237199999999999</v>
      </c>
      <c r="I8398" s="483">
        <v>16.100000000000001</v>
      </c>
      <c r="J8398" s="484">
        <v>8.5000000000000006E-3</v>
      </c>
      <c r="K8398" s="469">
        <f t="shared" si="720"/>
        <v>16.055674810467412</v>
      </c>
      <c r="L8398" s="469">
        <f t="shared" si="721"/>
        <v>-4.4325189532589349E-2</v>
      </c>
    </row>
    <row r="8399" spans="1:12">
      <c r="A8399" s="98" t="s">
        <v>126</v>
      </c>
      <c r="B8399" s="98">
        <f t="shared" si="718"/>
        <v>13</v>
      </c>
      <c r="C8399" s="98">
        <f t="shared" si="719"/>
        <v>0</v>
      </c>
      <c r="D8399" s="98">
        <f>D8398</f>
        <v>156</v>
      </c>
      <c r="E8399" s="98">
        <f t="shared" si="722"/>
        <v>145</v>
      </c>
      <c r="F8399" s="397">
        <f>F8398+(E8399-E8398)*(F8401-F8398)/(E8401-E8398)</f>
        <v>5.186466666666667</v>
      </c>
      <c r="G8399" s="98">
        <v>15</v>
      </c>
      <c r="H8399" s="491">
        <f>H8398+(E8399-E8398)*(H8401-H8398)/(E8401-E8398)</f>
        <v>0.321519</v>
      </c>
      <c r="I8399" s="492">
        <f>I8398+(E8399-E8398)*(I8401-I8398)/(E8401-E8398)</f>
        <v>16.166666666666668</v>
      </c>
      <c r="J8399" s="397">
        <f>J8398+(E8399-E8398)*(J8401-J8398)/(E8401-E8398)</f>
        <v>5.6666666666666671E-3</v>
      </c>
      <c r="K8399" s="469">
        <f t="shared" si="720"/>
        <v>16.131135847855546</v>
      </c>
      <c r="L8399" s="469">
        <f t="shared" si="721"/>
        <v>-3.5530818811121634E-2</v>
      </c>
    </row>
    <row r="8400" spans="1:12">
      <c r="A8400" s="98" t="s">
        <v>126</v>
      </c>
      <c r="B8400" s="98">
        <f t="shared" si="718"/>
        <v>13</v>
      </c>
      <c r="C8400" s="98">
        <f t="shared" si="719"/>
        <v>0</v>
      </c>
      <c r="D8400" s="98">
        <f>D8398</f>
        <v>156</v>
      </c>
      <c r="E8400" s="98">
        <f t="shared" si="722"/>
        <v>146</v>
      </c>
      <c r="F8400" s="397">
        <f>F8398+(E8400-E8398)*(F8401-F8398)/(E8401-E8398)</f>
        <v>5.1970333333333336</v>
      </c>
      <c r="G8400" s="98">
        <v>15</v>
      </c>
      <c r="H8400" s="491">
        <f>H8398+(E8400-E8398)*(H8401-H8398)/(E8401-E8398)</f>
        <v>0.32066600000000001</v>
      </c>
      <c r="I8400" s="492">
        <f>I8398+(E8400-E8398)*(I8401-I8398)/(E8401-E8398)</f>
        <v>16.233333333333334</v>
      </c>
      <c r="J8400" s="397">
        <f>J8398+(E8400-E8398)*(J8401-J8398)/(E8401-E8398)</f>
        <v>2.8333333333333335E-3</v>
      </c>
      <c r="K8400" s="469">
        <f t="shared" si="720"/>
        <v>16.206998351347924</v>
      </c>
      <c r="L8400" s="469">
        <f t="shared" si="721"/>
        <v>-2.6334981985410622E-2</v>
      </c>
    </row>
    <row r="8401" spans="1:12">
      <c r="A8401" s="480" t="s">
        <v>126</v>
      </c>
      <c r="B8401" s="480">
        <f t="shared" si="718"/>
        <v>13</v>
      </c>
      <c r="C8401" s="480">
        <f t="shared" si="719"/>
        <v>0</v>
      </c>
      <c r="D8401" s="480">
        <f>D8398</f>
        <v>156</v>
      </c>
      <c r="E8401" s="480">
        <f t="shared" si="722"/>
        <v>147</v>
      </c>
      <c r="F8401" s="484">
        <v>5.2076000000000002</v>
      </c>
      <c r="G8401" s="480">
        <v>15</v>
      </c>
      <c r="H8401" s="482">
        <v>0.31981300000000001</v>
      </c>
      <c r="I8401" s="483">
        <v>16.3</v>
      </c>
      <c r="J8401" s="484">
        <v>0</v>
      </c>
      <c r="K8401" s="469">
        <f t="shared" si="720"/>
        <v>16.283265533296021</v>
      </c>
      <c r="L8401" s="469">
        <f t="shared" si="721"/>
        <v>-1.6734466703979933E-2</v>
      </c>
    </row>
    <row r="8402" spans="1:12">
      <c r="A8402" s="98" t="s">
        <v>126</v>
      </c>
      <c r="B8402" s="98">
        <f t="shared" si="718"/>
        <v>13</v>
      </c>
      <c r="C8402" s="98">
        <f t="shared" si="719"/>
        <v>0</v>
      </c>
      <c r="D8402" s="98">
        <f>D8401</f>
        <v>156</v>
      </c>
      <c r="E8402" s="98">
        <f t="shared" si="722"/>
        <v>148</v>
      </c>
      <c r="F8402" s="397">
        <f>F8401+(E8402-E8401)*(F8404-F8401)/(E8404-E8401)</f>
        <v>5.2180999999999997</v>
      </c>
      <c r="G8402" s="98">
        <v>15</v>
      </c>
      <c r="H8402" s="491">
        <f>H8401+(E8402-E8401)*(H8404-H8401)/(E8404-E8401)</f>
        <v>0.31894433333333333</v>
      </c>
      <c r="I8402" s="492">
        <f>I8401+(E8402-E8401)*(I8404-I8401)/(E8404-E8401)</f>
        <v>16.366666666666667</v>
      </c>
      <c r="J8402" s="493">
        <f>J8401+(E8402-E8401)*(J8404-J8401)/(E8404-E8401)</f>
        <v>0</v>
      </c>
      <c r="K8402" s="469">
        <f t="shared" si="720"/>
        <v>16.360535224015056</v>
      </c>
      <c r="L8402" s="469">
        <f t="shared" si="721"/>
        <v>-6.1314426516112519E-3</v>
      </c>
    </row>
    <row r="8403" spans="1:12">
      <c r="A8403" s="98" t="s">
        <v>126</v>
      </c>
      <c r="B8403" s="98">
        <f t="shared" si="718"/>
        <v>13</v>
      </c>
      <c r="C8403" s="98">
        <f t="shared" si="719"/>
        <v>0</v>
      </c>
      <c r="D8403" s="98">
        <f>D8401</f>
        <v>156</v>
      </c>
      <c r="E8403" s="98">
        <f t="shared" si="722"/>
        <v>149</v>
      </c>
      <c r="F8403" s="397">
        <f>F8401+(E8403-E8401)*(F8404-F8401)/(E8404-E8401)</f>
        <v>5.2286000000000001</v>
      </c>
      <c r="G8403" s="98">
        <v>15</v>
      </c>
      <c r="H8403" s="491">
        <f>H8401+(E8403-E8401)*(H8404-H8401)/(E8404-E8401)</f>
        <v>0.3180756666666667</v>
      </c>
      <c r="I8403" s="492">
        <f>I8401+(E8403-E8401)*(I8404-I8401)/(E8404-E8401)</f>
        <v>16.433333333333334</v>
      </c>
      <c r="J8403" s="493">
        <f>J8401+(E8403-E8401)*(J8404-J8401)/(E8404-E8401)</f>
        <v>0</v>
      </c>
      <c r="K8403" s="469">
        <f t="shared" si="720"/>
        <v>16.43822696276672</v>
      </c>
      <c r="L8403" s="469">
        <f t="shared" si="721"/>
        <v>4.8936294333863373E-3</v>
      </c>
    </row>
    <row r="8404" spans="1:12">
      <c r="A8404" s="480" t="s">
        <v>126</v>
      </c>
      <c r="B8404" s="480">
        <f t="shared" si="718"/>
        <v>13</v>
      </c>
      <c r="C8404" s="480">
        <f t="shared" si="719"/>
        <v>0</v>
      </c>
      <c r="D8404" s="480">
        <f>D8401</f>
        <v>156</v>
      </c>
      <c r="E8404" s="480">
        <f t="shared" si="722"/>
        <v>150</v>
      </c>
      <c r="F8404" s="484">
        <v>5.2390999999999996</v>
      </c>
      <c r="G8404" s="480">
        <v>15</v>
      </c>
      <c r="H8404" s="482">
        <v>0.31720700000000002</v>
      </c>
      <c r="I8404" s="483">
        <v>16.5</v>
      </c>
      <c r="J8404" s="493">
        <v>0</v>
      </c>
      <c r="K8404" s="469">
        <f t="shared" si="720"/>
        <v>16.516344216867846</v>
      </c>
      <c r="L8404" s="469">
        <f t="shared" si="721"/>
        <v>1.6344216867846484E-2</v>
      </c>
    </row>
    <row r="8405" spans="1:12">
      <c r="A8405" s="98" t="s">
        <v>126</v>
      </c>
      <c r="B8405" s="98">
        <f t="shared" si="718"/>
        <v>13</v>
      </c>
      <c r="C8405" s="98">
        <f t="shared" si="719"/>
        <v>0</v>
      </c>
      <c r="D8405" s="98">
        <f>D8404</f>
        <v>156</v>
      </c>
      <c r="E8405" s="98">
        <f t="shared" si="722"/>
        <v>151</v>
      </c>
      <c r="F8405" s="397">
        <f>F8404+(E8405-E8404)*(F8407-F8404)/(E8407-E8404)</f>
        <v>5.2495666666666665</v>
      </c>
      <c r="G8405" s="98">
        <v>15</v>
      </c>
      <c r="H8405" s="491">
        <f>H8404+(E8405-E8404)*(H8407-H8404)/(E8407-E8404)</f>
        <v>0.31632133333333334</v>
      </c>
      <c r="I8405" s="492">
        <f>I8404+(E8405-E8404)*(I8407-I8404)/(E8407-E8404)</f>
        <v>16.600000000000001</v>
      </c>
      <c r="J8405" s="493">
        <f>J8404+(E8405-E8404)*(J8407-J8404)/(E8407-E8404)</f>
        <v>0</v>
      </c>
      <c r="K8405" s="469">
        <f t="shared" si="720"/>
        <v>16.595676969832365</v>
      </c>
      <c r="L8405" s="469">
        <f t="shared" si="721"/>
        <v>-4.3230301676366878E-3</v>
      </c>
    </row>
    <row r="8406" spans="1:12">
      <c r="A8406" s="98" t="s">
        <v>126</v>
      </c>
      <c r="B8406" s="98">
        <f t="shared" si="718"/>
        <v>13</v>
      </c>
      <c r="C8406" s="98">
        <f t="shared" si="719"/>
        <v>0</v>
      </c>
      <c r="D8406" s="98">
        <f>D8404</f>
        <v>156</v>
      </c>
      <c r="E8406" s="98">
        <f t="shared" si="722"/>
        <v>152</v>
      </c>
      <c r="F8406" s="397">
        <f>F8404+(E8406-E8404)*(F8407-F8404)/(E8407-E8404)</f>
        <v>5.2600333333333333</v>
      </c>
      <c r="G8406" s="98">
        <v>15</v>
      </c>
      <c r="H8406" s="491">
        <f>H8404+(E8406-E8404)*(H8407-H8404)/(E8407-E8404)</f>
        <v>0.31543566666666667</v>
      </c>
      <c r="I8406" s="492">
        <f>I8404+(E8406-E8404)*(I8407-I8404)/(E8407-E8404)</f>
        <v>16.7</v>
      </c>
      <c r="J8406" s="493">
        <f>J8404+(E8406-E8404)*(J8407-J8404)/(E8407-E8404)</f>
        <v>0</v>
      </c>
      <c r="K8406" s="469">
        <f t="shared" si="720"/>
        <v>16.675455216964473</v>
      </c>
      <c r="L8406" s="469">
        <f t="shared" si="721"/>
        <v>-2.4544783035526763E-2</v>
      </c>
    </row>
    <row r="8407" spans="1:12">
      <c r="A8407" s="480" t="s">
        <v>126</v>
      </c>
      <c r="B8407" s="480">
        <f t="shared" si="718"/>
        <v>13</v>
      </c>
      <c r="C8407" s="480">
        <f t="shared" si="719"/>
        <v>0</v>
      </c>
      <c r="D8407" s="480">
        <f>D8404</f>
        <v>156</v>
      </c>
      <c r="E8407" s="480">
        <f t="shared" si="722"/>
        <v>153</v>
      </c>
      <c r="F8407" s="484">
        <v>5.2705000000000002</v>
      </c>
      <c r="G8407" s="480">
        <v>15</v>
      </c>
      <c r="H8407" s="482">
        <v>0.31455</v>
      </c>
      <c r="I8407" s="483">
        <v>16.8</v>
      </c>
      <c r="J8407" s="493">
        <v>0</v>
      </c>
      <c r="K8407" s="469">
        <f t="shared" si="720"/>
        <v>16.755682721347959</v>
      </c>
      <c r="L8407" s="469">
        <f t="shared" si="721"/>
        <v>-4.4317278652041381E-2</v>
      </c>
    </row>
    <row r="8408" spans="1:12">
      <c r="A8408" s="98" t="s">
        <v>126</v>
      </c>
      <c r="B8408" s="98">
        <f t="shared" si="718"/>
        <v>13</v>
      </c>
      <c r="C8408" s="98">
        <f t="shared" si="719"/>
        <v>0</v>
      </c>
      <c r="D8408" s="98">
        <f>D8407</f>
        <v>156</v>
      </c>
      <c r="E8408" s="98">
        <f t="shared" si="722"/>
        <v>154</v>
      </c>
      <c r="F8408" s="397">
        <f>F8407+(E8408-E8407)*(F8410-F8407)/(E8410-E8407)</f>
        <v>5.2808666666666664</v>
      </c>
      <c r="G8408" s="98">
        <v>15</v>
      </c>
      <c r="H8408" s="491">
        <f>H8407+(E8408-E8407)*(H8410-H8407)/(E8410-E8407)</f>
        <v>0.31364700000000001</v>
      </c>
      <c r="I8408" s="492">
        <f>I8407+(E8408-E8407)*(I8410-I8407)/(E8410-E8407)</f>
        <v>16.866666666666667</v>
      </c>
      <c r="J8408" s="493">
        <f>J8407+(E8408-E8407)*(J8410-J8407)/(E8410-E8407)</f>
        <v>0</v>
      </c>
      <c r="K8408" s="469">
        <f t="shared" si="720"/>
        <v>16.836974900657957</v>
      </c>
      <c r="L8408" s="469">
        <f t="shared" si="721"/>
        <v>-2.9691766008710374E-2</v>
      </c>
    </row>
    <row r="8409" spans="1:12">
      <c r="A8409" s="98" t="s">
        <v>126</v>
      </c>
      <c r="B8409" s="98">
        <f t="shared" si="718"/>
        <v>13</v>
      </c>
      <c r="C8409" s="98">
        <f t="shared" si="719"/>
        <v>0</v>
      </c>
      <c r="D8409" s="98">
        <f>D8407</f>
        <v>156</v>
      </c>
      <c r="E8409" s="98">
        <f t="shared" si="722"/>
        <v>155</v>
      </c>
      <c r="F8409" s="397">
        <f>F8407+(E8409-E8407)*(F8410-F8407)/(E8410-E8407)</f>
        <v>5.2912333333333335</v>
      </c>
      <c r="G8409" s="98">
        <v>15</v>
      </c>
      <c r="H8409" s="491">
        <f>H8407+(E8409-E8407)*(H8410-H8407)/(E8410-E8407)</f>
        <v>0.31274399999999997</v>
      </c>
      <c r="I8409" s="492">
        <f>I8407+(E8409-E8407)*(I8410-I8407)/(E8410-E8407)</f>
        <v>16.933333333333334</v>
      </c>
      <c r="J8409" s="493">
        <f>J8407+(E8409-E8407)*(J8410-J8407)/(E8410-E8407)</f>
        <v>0</v>
      </c>
      <c r="K8409" s="469">
        <f t="shared" si="720"/>
        <v>16.918736517194045</v>
      </c>
      <c r="L8409" s="469">
        <f t="shared" si="721"/>
        <v>-1.4596816139288649E-2</v>
      </c>
    </row>
    <row r="8410" spans="1:12">
      <c r="A8410" s="480" t="s">
        <v>126</v>
      </c>
      <c r="B8410" s="480">
        <f t="shared" si="718"/>
        <v>13</v>
      </c>
      <c r="C8410" s="480">
        <f t="shared" si="719"/>
        <v>0</v>
      </c>
      <c r="D8410" s="480">
        <f>D8407</f>
        <v>156</v>
      </c>
      <c r="E8410" s="480">
        <f t="shared" si="722"/>
        <v>156</v>
      </c>
      <c r="F8410" s="484">
        <v>5.3015999999999996</v>
      </c>
      <c r="G8410" s="480">
        <v>15</v>
      </c>
      <c r="H8410" s="482">
        <v>0.31184099999999998</v>
      </c>
      <c r="I8410" s="483">
        <v>17</v>
      </c>
      <c r="J8410" s="493">
        <v>0</v>
      </c>
      <c r="K8410" s="469">
        <f t="shared" si="720"/>
        <v>17.00097164901344</v>
      </c>
      <c r="L8410" s="469">
        <f t="shared" si="721"/>
        <v>9.7164901344015675E-4</v>
      </c>
    </row>
    <row r="8411" spans="1:12">
      <c r="A8411" s="480" t="s">
        <v>126</v>
      </c>
      <c r="B8411" s="480">
        <f t="shared" si="718"/>
        <v>13</v>
      </c>
      <c r="C8411" s="480">
        <f t="shared" si="719"/>
        <v>6</v>
      </c>
      <c r="D8411" s="480">
        <v>162</v>
      </c>
      <c r="E8411" s="480">
        <v>12</v>
      </c>
      <c r="F8411" s="484">
        <v>3.5062000000000002</v>
      </c>
      <c r="G8411" s="480">
        <v>15</v>
      </c>
      <c r="H8411" s="482">
        <v>0.39607399999999998</v>
      </c>
      <c r="I8411" s="483">
        <v>8.9</v>
      </c>
      <c r="J8411" s="484">
        <v>0.3705</v>
      </c>
      <c r="K8411" s="469">
        <f t="shared" si="720"/>
        <v>8.8523861702611146</v>
      </c>
      <c r="L8411" s="469">
        <f t="shared" si="721"/>
        <v>-4.7613829738885727E-2</v>
      </c>
    </row>
    <row r="8412" spans="1:12">
      <c r="A8412" s="98" t="s">
        <v>126</v>
      </c>
      <c r="B8412" s="98">
        <f t="shared" si="718"/>
        <v>13</v>
      </c>
      <c r="C8412" s="98">
        <f t="shared" si="719"/>
        <v>6</v>
      </c>
      <c r="D8412" s="98">
        <f>D8411</f>
        <v>162</v>
      </c>
      <c r="E8412" s="98">
        <f>E8411+1</f>
        <v>13</v>
      </c>
      <c r="F8412" s="397">
        <f>F8411+(E8412-E8411)*(F8414-F8411)/(E8414-E8411)</f>
        <v>3.5217666666666667</v>
      </c>
      <c r="G8412" s="98">
        <v>15</v>
      </c>
      <c r="H8412" s="491">
        <f>H8411+(E8412-E8411)*(H8414-H8411)/(E8414-E8411)</f>
        <v>0.39559433333333333</v>
      </c>
      <c r="I8412" s="492">
        <f>I8411+(E8412-E8411)*(I8414-I8411)/(E8414-E8411)</f>
        <v>8.9333333333333336</v>
      </c>
      <c r="J8412" s="397">
        <f>J8411+(E8412-E8411)*(J8414-J8411)/(E8414-E8411)</f>
        <v>0.36786666666666668</v>
      </c>
      <c r="K8412" s="469">
        <f t="shared" si="720"/>
        <v>8.9024699544904173</v>
      </c>
      <c r="L8412" s="469">
        <f t="shared" si="721"/>
        <v>-3.0863378842916234E-2</v>
      </c>
    </row>
    <row r="8413" spans="1:12">
      <c r="A8413" s="98" t="s">
        <v>126</v>
      </c>
      <c r="B8413" s="98">
        <f t="shared" si="718"/>
        <v>13</v>
      </c>
      <c r="C8413" s="98">
        <f t="shared" si="719"/>
        <v>6</v>
      </c>
      <c r="D8413" s="98">
        <f>D8411</f>
        <v>162</v>
      </c>
      <c r="E8413" s="98">
        <f t="shared" ref="E8413:E8476" si="723">E8412+1</f>
        <v>14</v>
      </c>
      <c r="F8413" s="397">
        <f>F8411+(E8413-E8411)*(F8414-F8411)/(E8414-E8411)</f>
        <v>3.5373333333333337</v>
      </c>
      <c r="G8413" s="98">
        <v>15</v>
      </c>
      <c r="H8413" s="491">
        <f>H8411+(E8413-E8411)*(H8414-H8411)/(E8414-E8411)</f>
        <v>0.39511466666666667</v>
      </c>
      <c r="I8413" s="492">
        <f>I8411+(E8413-E8411)*(I8414-I8411)/(E8414-E8411)</f>
        <v>8.9666666666666668</v>
      </c>
      <c r="J8413" s="397">
        <f>J8411+(E8413-E8411)*(J8414-J8411)/(E8414-E8411)</f>
        <v>0.3652333333333333</v>
      </c>
      <c r="K8413" s="469">
        <f t="shared" si="720"/>
        <v>8.9526753415042393</v>
      </c>
      <c r="L8413" s="469">
        <f t="shared" si="721"/>
        <v>-1.3991325162427515E-2</v>
      </c>
    </row>
    <row r="8414" spans="1:12">
      <c r="A8414" s="480" t="s">
        <v>126</v>
      </c>
      <c r="B8414" s="480">
        <f t="shared" si="718"/>
        <v>13</v>
      </c>
      <c r="C8414" s="480">
        <f t="shared" si="719"/>
        <v>6</v>
      </c>
      <c r="D8414" s="480">
        <f>D8411</f>
        <v>162</v>
      </c>
      <c r="E8414" s="480">
        <f t="shared" si="723"/>
        <v>15</v>
      </c>
      <c r="F8414" s="484">
        <v>3.5529000000000002</v>
      </c>
      <c r="G8414" s="480">
        <v>15</v>
      </c>
      <c r="H8414" s="482">
        <v>0.39463500000000001</v>
      </c>
      <c r="I8414" s="483">
        <v>9</v>
      </c>
      <c r="J8414" s="484">
        <v>0.36259999999999998</v>
      </c>
      <c r="K8414" s="469">
        <f t="shared" si="720"/>
        <v>9.0030027747158776</v>
      </c>
      <c r="L8414" s="469">
        <f t="shared" si="721"/>
        <v>3.0027747158776208E-3</v>
      </c>
    </row>
    <row r="8415" spans="1:12">
      <c r="A8415" s="98" t="s">
        <v>126</v>
      </c>
      <c r="B8415" s="98">
        <f t="shared" si="718"/>
        <v>13</v>
      </c>
      <c r="C8415" s="98">
        <f t="shared" si="719"/>
        <v>6</v>
      </c>
      <c r="D8415" s="98">
        <f>D8414</f>
        <v>162</v>
      </c>
      <c r="E8415" s="98">
        <f t="shared" si="723"/>
        <v>16</v>
      </c>
      <c r="F8415" s="397">
        <f>F8414+(E8415-E8414)*(F8417-F8414)/(E8417-E8414)</f>
        <v>3.5682666666666667</v>
      </c>
      <c r="G8415" s="98">
        <v>15</v>
      </c>
      <c r="H8415" s="491">
        <f>H8414+(E8415-E8414)*(H8417-H8414)/(E8417-E8414)</f>
        <v>0.39415800000000001</v>
      </c>
      <c r="I8415" s="492">
        <f>I8414+(E8415-E8414)*(I8417-I8414)/(E8417-E8414)</f>
        <v>9.0666666666666664</v>
      </c>
      <c r="J8415" s="397">
        <f>J8414+(E8415-E8414)*(J8417-J8414)/(E8417-E8414)</f>
        <v>0.36</v>
      </c>
      <c r="K8415" s="469">
        <f t="shared" si="720"/>
        <v>9.0528840380422739</v>
      </c>
      <c r="L8415" s="469">
        <f t="shared" si="721"/>
        <v>-1.3782628624392501E-2</v>
      </c>
    </row>
    <row r="8416" spans="1:12">
      <c r="A8416" s="98" t="s">
        <v>126</v>
      </c>
      <c r="B8416" s="98">
        <f t="shared" si="718"/>
        <v>13</v>
      </c>
      <c r="C8416" s="98">
        <f t="shared" si="719"/>
        <v>6</v>
      </c>
      <c r="D8416" s="98">
        <f>D8414</f>
        <v>162</v>
      </c>
      <c r="E8416" s="98">
        <f t="shared" si="723"/>
        <v>17</v>
      </c>
      <c r="F8416" s="397">
        <f>F8414+(E8416-E8414)*(F8417-F8414)/(E8417-E8414)</f>
        <v>3.5836333333333337</v>
      </c>
      <c r="G8416" s="98">
        <v>15</v>
      </c>
      <c r="H8416" s="491">
        <f>H8414+(E8416-E8414)*(H8417-H8414)/(E8417-E8414)</f>
        <v>0.393681</v>
      </c>
      <c r="I8416" s="492">
        <f>I8414+(E8416-E8414)*(I8417-I8414)/(E8417-E8414)</f>
        <v>9.1333333333333329</v>
      </c>
      <c r="J8416" s="397">
        <f>J8414+(E8416-E8414)*(J8417-J8414)/(E8417-E8414)</f>
        <v>0.3574</v>
      </c>
      <c r="K8416" s="469">
        <f t="shared" si="720"/>
        <v>9.10288617772596</v>
      </c>
      <c r="L8416" s="469">
        <f t="shared" si="721"/>
        <v>-3.0447155607372878E-2</v>
      </c>
    </row>
    <row r="8417" spans="1:12">
      <c r="A8417" s="480" t="s">
        <v>126</v>
      </c>
      <c r="B8417" s="480">
        <f t="shared" si="718"/>
        <v>13</v>
      </c>
      <c r="C8417" s="480">
        <f t="shared" si="719"/>
        <v>6</v>
      </c>
      <c r="D8417" s="480">
        <f>D8414</f>
        <v>162</v>
      </c>
      <c r="E8417" s="480">
        <f t="shared" si="723"/>
        <v>18</v>
      </c>
      <c r="F8417" s="484">
        <v>3.5990000000000002</v>
      </c>
      <c r="G8417" s="480">
        <v>15</v>
      </c>
      <c r="H8417" s="482">
        <v>0.393204</v>
      </c>
      <c r="I8417" s="483">
        <v>9.1999999999999993</v>
      </c>
      <c r="J8417" s="484">
        <v>0.3548</v>
      </c>
      <c r="K8417" s="469">
        <f t="shared" si="720"/>
        <v>9.1530096336761577</v>
      </c>
      <c r="L8417" s="469">
        <f t="shared" si="721"/>
        <v>-4.699036632384157E-2</v>
      </c>
    </row>
    <row r="8418" spans="1:12">
      <c r="A8418" s="98" t="s">
        <v>126</v>
      </c>
      <c r="B8418" s="98">
        <f t="shared" si="718"/>
        <v>13</v>
      </c>
      <c r="C8418" s="98">
        <f t="shared" si="719"/>
        <v>6</v>
      </c>
      <c r="D8418" s="98">
        <f>D8417</f>
        <v>162</v>
      </c>
      <c r="E8418" s="98">
        <f t="shared" si="723"/>
        <v>19</v>
      </c>
      <c r="F8418" s="397">
        <f>F8417+(E8418-E8417)*(F8420-F8417)/(E8420-E8417)</f>
        <v>3.6141666666666667</v>
      </c>
      <c r="G8418" s="98">
        <v>15</v>
      </c>
      <c r="H8418" s="491">
        <f>H8417+(E8418-E8417)*(H8420-H8417)/(E8420-E8417)</f>
        <v>0.39272933333333332</v>
      </c>
      <c r="I8418" s="492">
        <f>I8417+(E8418-E8417)*(I8420-I8417)/(E8420-E8417)</f>
        <v>9.2333333333333325</v>
      </c>
      <c r="J8418" s="397">
        <f>J8417+(E8418-E8417)*(J8420-J8417)/(E8420-E8417)</f>
        <v>0.35216666666666668</v>
      </c>
      <c r="K8418" s="469">
        <f t="shared" si="720"/>
        <v>9.2026909118069451</v>
      </c>
      <c r="L8418" s="469">
        <f t="shared" si="721"/>
        <v>-3.0642421526387409E-2</v>
      </c>
    </row>
    <row r="8419" spans="1:12">
      <c r="A8419" s="98" t="s">
        <v>126</v>
      </c>
      <c r="B8419" s="98">
        <f t="shared" si="718"/>
        <v>13</v>
      </c>
      <c r="C8419" s="98">
        <f t="shared" si="719"/>
        <v>6</v>
      </c>
      <c r="D8419" s="98">
        <f>D8417</f>
        <v>162</v>
      </c>
      <c r="E8419" s="98">
        <f t="shared" si="723"/>
        <v>20</v>
      </c>
      <c r="F8419" s="397">
        <f>F8417+(E8419-E8417)*(F8420-F8417)/(E8420-E8417)</f>
        <v>3.6293333333333333</v>
      </c>
      <c r="G8419" s="98">
        <v>15</v>
      </c>
      <c r="H8419" s="491">
        <f>H8417+(E8419-E8417)*(H8420-H8417)/(E8420-E8417)</f>
        <v>0.3922546666666667</v>
      </c>
      <c r="I8419" s="492">
        <f>I8417+(E8419-E8417)*(I8420-I8417)/(E8420-E8417)</f>
        <v>9.2666666666666675</v>
      </c>
      <c r="J8419" s="397">
        <f>J8417+(E8419-E8417)*(J8420-J8417)/(E8420-E8417)</f>
        <v>0.34953333333333331</v>
      </c>
      <c r="K8419" s="469">
        <f t="shared" si="720"/>
        <v>9.2524924283883596</v>
      </c>
      <c r="L8419" s="469">
        <f t="shared" si="721"/>
        <v>-1.4174238278307882E-2</v>
      </c>
    </row>
    <row r="8420" spans="1:12">
      <c r="A8420" s="480" t="s">
        <v>126</v>
      </c>
      <c r="B8420" s="480">
        <f t="shared" si="718"/>
        <v>13</v>
      </c>
      <c r="C8420" s="480">
        <f t="shared" si="719"/>
        <v>6</v>
      </c>
      <c r="D8420" s="480">
        <f>D8417</f>
        <v>162</v>
      </c>
      <c r="E8420" s="480">
        <f t="shared" si="723"/>
        <v>21</v>
      </c>
      <c r="F8420" s="484">
        <v>3.6444999999999999</v>
      </c>
      <c r="G8420" s="480">
        <v>15</v>
      </c>
      <c r="H8420" s="482">
        <v>0.39178000000000002</v>
      </c>
      <c r="I8420" s="483">
        <v>9.3000000000000007</v>
      </c>
      <c r="J8420" s="484">
        <v>0.34689999999999999</v>
      </c>
      <c r="K8420" s="469">
        <f t="shared" si="720"/>
        <v>9.3024146204502518</v>
      </c>
      <c r="L8420" s="469">
        <f t="shared" si="721"/>
        <v>2.4146204502510926E-3</v>
      </c>
    </row>
    <row r="8421" spans="1:12">
      <c r="A8421" s="98" t="s">
        <v>126</v>
      </c>
      <c r="B8421" s="98">
        <f t="shared" si="718"/>
        <v>13</v>
      </c>
      <c r="C8421" s="98">
        <f t="shared" si="719"/>
        <v>6</v>
      </c>
      <c r="D8421" s="98">
        <f>D8420</f>
        <v>162</v>
      </c>
      <c r="E8421" s="98">
        <f t="shared" si="723"/>
        <v>22</v>
      </c>
      <c r="F8421" s="397">
        <f>F8420+(E8421-E8420)*(F8423-F8420)/(E8423-E8420)</f>
        <v>3.6594666666666664</v>
      </c>
      <c r="G8421" s="98">
        <v>15</v>
      </c>
      <c r="H8421" s="491">
        <f>H8420+(E8421-E8420)*(H8423-H8420)/(E8423-E8420)</f>
        <v>0.39130666666666669</v>
      </c>
      <c r="I8421" s="492">
        <f>I8420+(E8421-E8420)*(I8423-I8420)/(E8423-E8420)</f>
        <v>9.3666666666666671</v>
      </c>
      <c r="J8421" s="397">
        <f>J8420+(E8421-E8420)*(J8423-J8420)/(E8423-E8420)</f>
        <v>0.34426666666666667</v>
      </c>
      <c r="K8421" s="469">
        <f t="shared" si="720"/>
        <v>9.3519149516151003</v>
      </c>
      <c r="L8421" s="469">
        <f t="shared" si="721"/>
        <v>-1.4751715051566805E-2</v>
      </c>
    </row>
    <row r="8422" spans="1:12">
      <c r="A8422" s="98" t="s">
        <v>126</v>
      </c>
      <c r="B8422" s="98">
        <f t="shared" si="718"/>
        <v>13</v>
      </c>
      <c r="C8422" s="98">
        <f t="shared" si="719"/>
        <v>6</v>
      </c>
      <c r="D8422" s="98">
        <f>D8420</f>
        <v>162</v>
      </c>
      <c r="E8422" s="98">
        <f t="shared" si="723"/>
        <v>23</v>
      </c>
      <c r="F8422" s="397">
        <f>F8420+(E8422-E8420)*(F8423-F8420)/(E8423-E8420)</f>
        <v>3.6744333333333334</v>
      </c>
      <c r="G8422" s="98">
        <v>15</v>
      </c>
      <c r="H8422" s="491">
        <f>H8420+(E8422-E8420)*(H8423-H8420)/(E8423-E8420)</f>
        <v>0.39083333333333331</v>
      </c>
      <c r="I8422" s="492">
        <f>I8420+(E8422-E8420)*(I8423-I8420)/(E8423-E8420)</f>
        <v>9.4333333333333336</v>
      </c>
      <c r="J8422" s="397">
        <f>J8420+(E8422-E8420)*(J8423-J8420)/(E8423-E8420)</f>
        <v>0.34163333333333334</v>
      </c>
      <c r="K8422" s="469">
        <f t="shared" si="720"/>
        <v>9.4015351812366745</v>
      </c>
      <c r="L8422" s="469">
        <f t="shared" si="721"/>
        <v>-3.1798152096659038E-2</v>
      </c>
    </row>
    <row r="8423" spans="1:12">
      <c r="A8423" s="480" t="s">
        <v>126</v>
      </c>
      <c r="B8423" s="480">
        <f t="shared" si="718"/>
        <v>13</v>
      </c>
      <c r="C8423" s="480">
        <f t="shared" si="719"/>
        <v>6</v>
      </c>
      <c r="D8423" s="480">
        <f>D8420</f>
        <v>162</v>
      </c>
      <c r="E8423" s="480">
        <f t="shared" si="723"/>
        <v>24</v>
      </c>
      <c r="F8423" s="484">
        <v>3.6894</v>
      </c>
      <c r="G8423" s="480">
        <v>15</v>
      </c>
      <c r="H8423" s="482">
        <v>0.39035999999999998</v>
      </c>
      <c r="I8423" s="483">
        <v>9.5</v>
      </c>
      <c r="J8423" s="484">
        <v>0.33900000000000002</v>
      </c>
      <c r="K8423" s="469">
        <f t="shared" si="720"/>
        <v>9.4512757454657237</v>
      </c>
      <c r="L8423" s="469">
        <f t="shared" si="721"/>
        <v>-4.8724254534276312E-2</v>
      </c>
    </row>
    <row r="8424" spans="1:12">
      <c r="A8424" s="98" t="s">
        <v>126</v>
      </c>
      <c r="B8424" s="98">
        <f t="shared" si="718"/>
        <v>13</v>
      </c>
      <c r="C8424" s="98">
        <f t="shared" si="719"/>
        <v>6</v>
      </c>
      <c r="D8424" s="98">
        <f>D8423</f>
        <v>162</v>
      </c>
      <c r="E8424" s="98">
        <f t="shared" si="723"/>
        <v>25</v>
      </c>
      <c r="F8424" s="397">
        <f>F8423+(E8424-E8423)*(F8426-F8423)/(E8426-E8423)</f>
        <v>3.7042000000000002</v>
      </c>
      <c r="G8424" s="98">
        <v>15</v>
      </c>
      <c r="H8424" s="491">
        <f>H8423+(E8424-E8423)*(H8426-H8423)/(E8426-E8423)</f>
        <v>0.38988800000000001</v>
      </c>
      <c r="I8424" s="492">
        <f>I8423+(E8424-E8423)*(I8426-I8423)/(E8426-E8423)</f>
        <v>9.5333333333333332</v>
      </c>
      <c r="J8424" s="397">
        <f>J8423+(E8424-E8423)*(J8426-J8423)/(E8426-E8423)</f>
        <v>0.3363666666666667</v>
      </c>
      <c r="K8424" s="469">
        <f t="shared" si="720"/>
        <v>9.5006771175311879</v>
      </c>
      <c r="L8424" s="469">
        <f t="shared" si="721"/>
        <v>-3.2656215802145283E-2</v>
      </c>
    </row>
    <row r="8425" spans="1:12">
      <c r="A8425" s="98" t="s">
        <v>126</v>
      </c>
      <c r="B8425" s="98">
        <f t="shared" si="718"/>
        <v>13</v>
      </c>
      <c r="C8425" s="98">
        <f t="shared" si="719"/>
        <v>6</v>
      </c>
      <c r="D8425" s="98">
        <f>D8423</f>
        <v>162</v>
      </c>
      <c r="E8425" s="98">
        <f t="shared" si="723"/>
        <v>26</v>
      </c>
      <c r="F8425" s="397">
        <f>F8423+(E8425-E8423)*(F8426-F8423)/(E8426-E8423)</f>
        <v>3.7189999999999999</v>
      </c>
      <c r="G8425" s="98">
        <v>15</v>
      </c>
      <c r="H8425" s="491">
        <f>H8423+(E8425-E8423)*(H8426-H8423)/(E8426-E8423)</f>
        <v>0.38941599999999998</v>
      </c>
      <c r="I8425" s="492">
        <f>I8423+(E8425-E8423)*(I8426-I8423)/(E8426-E8423)</f>
        <v>9.5666666666666664</v>
      </c>
      <c r="J8425" s="397">
        <f>J8423+(E8425-E8423)*(J8426-J8423)/(E8426-E8423)</f>
        <v>0.33373333333333333</v>
      </c>
      <c r="K8425" s="469">
        <f t="shared" si="720"/>
        <v>9.5501982455779935</v>
      </c>
      <c r="L8425" s="469">
        <f t="shared" si="721"/>
        <v>-1.6468421088672969E-2</v>
      </c>
    </row>
    <row r="8426" spans="1:12">
      <c r="A8426" s="480" t="s">
        <v>126</v>
      </c>
      <c r="B8426" s="480">
        <f t="shared" si="718"/>
        <v>13</v>
      </c>
      <c r="C8426" s="480">
        <f t="shared" si="719"/>
        <v>6</v>
      </c>
      <c r="D8426" s="480">
        <f>D8423</f>
        <v>162</v>
      </c>
      <c r="E8426" s="480">
        <f t="shared" si="723"/>
        <v>27</v>
      </c>
      <c r="F8426" s="484">
        <v>3.7338</v>
      </c>
      <c r="G8426" s="480">
        <v>15</v>
      </c>
      <c r="H8426" s="482">
        <v>0.38894400000000001</v>
      </c>
      <c r="I8426" s="483">
        <v>9.6</v>
      </c>
      <c r="J8426" s="484">
        <v>0.33110000000000001</v>
      </c>
      <c r="K8426" s="469">
        <f t="shared" si="720"/>
        <v>9.5998395655929905</v>
      </c>
      <c r="L8426" s="469">
        <f t="shared" si="721"/>
        <v>-1.604344070091912E-4</v>
      </c>
    </row>
    <row r="8427" spans="1:12">
      <c r="A8427" s="98" t="s">
        <v>126</v>
      </c>
      <c r="B8427" s="98">
        <f t="shared" si="718"/>
        <v>13</v>
      </c>
      <c r="C8427" s="98">
        <f t="shared" si="719"/>
        <v>6</v>
      </c>
      <c r="D8427" s="98">
        <f>D8426</f>
        <v>162</v>
      </c>
      <c r="E8427" s="98">
        <f t="shared" si="723"/>
        <v>28</v>
      </c>
      <c r="F8427" s="397">
        <f>F8426+(E8427-E8426)*(F8429-F8426)/(E8429-E8426)</f>
        <v>3.7484000000000002</v>
      </c>
      <c r="G8427" s="98">
        <v>15</v>
      </c>
      <c r="H8427" s="491">
        <f>H8426+(E8427-E8426)*(H8429-H8426)/(E8429-E8426)</f>
        <v>0.38847300000000001</v>
      </c>
      <c r="I8427" s="492">
        <f>I8426+(E8427-E8426)*(I8429-I8426)/(E8429-E8426)</f>
        <v>9.6333333333333329</v>
      </c>
      <c r="J8427" s="397">
        <f>J8426+(E8427-E8426)*(J8429-J8426)/(E8429-E8426)</f>
        <v>0.32846666666666668</v>
      </c>
      <c r="K8427" s="469">
        <f t="shared" si="720"/>
        <v>9.6490618395615648</v>
      </c>
      <c r="L8427" s="469">
        <f t="shared" si="721"/>
        <v>1.5728506228231964E-2</v>
      </c>
    </row>
    <row r="8428" spans="1:12">
      <c r="A8428" s="98" t="s">
        <v>126</v>
      </c>
      <c r="B8428" s="98">
        <f t="shared" si="718"/>
        <v>13</v>
      </c>
      <c r="C8428" s="98">
        <f t="shared" si="719"/>
        <v>6</v>
      </c>
      <c r="D8428" s="98">
        <f>D8426</f>
        <v>162</v>
      </c>
      <c r="E8428" s="98">
        <f t="shared" si="723"/>
        <v>29</v>
      </c>
      <c r="F8428" s="397">
        <f>F8426+(E8428-E8426)*(F8429-F8426)/(E8429-E8426)</f>
        <v>3.7629999999999999</v>
      </c>
      <c r="G8428" s="98">
        <v>15</v>
      </c>
      <c r="H8428" s="491">
        <f>H8426+(E8428-E8426)*(H8429-H8426)/(E8429-E8426)</f>
        <v>0.38800200000000001</v>
      </c>
      <c r="I8428" s="492">
        <f>I8426+(E8428-E8426)*(I8429-I8426)/(E8429-E8426)</f>
        <v>9.6666666666666661</v>
      </c>
      <c r="J8428" s="397">
        <f>J8426+(E8428-E8426)*(J8429-J8426)/(E8429-E8426)</f>
        <v>0.32583333333333331</v>
      </c>
      <c r="K8428" s="469">
        <f t="shared" si="720"/>
        <v>9.6984036164762024</v>
      </c>
      <c r="L8428" s="469">
        <f t="shared" si="721"/>
        <v>3.1736949809536341E-2</v>
      </c>
    </row>
    <row r="8429" spans="1:12">
      <c r="A8429" s="480" t="s">
        <v>126</v>
      </c>
      <c r="B8429" s="480">
        <f t="shared" si="718"/>
        <v>13</v>
      </c>
      <c r="C8429" s="480">
        <f t="shared" si="719"/>
        <v>6</v>
      </c>
      <c r="D8429" s="480">
        <f>D8426</f>
        <v>162</v>
      </c>
      <c r="E8429" s="480">
        <f t="shared" si="723"/>
        <v>30</v>
      </c>
      <c r="F8429" s="484">
        <v>3.7776000000000001</v>
      </c>
      <c r="G8429" s="480">
        <v>15</v>
      </c>
      <c r="H8429" s="482">
        <v>0.38753100000000001</v>
      </c>
      <c r="I8429" s="483">
        <v>9.6999999999999993</v>
      </c>
      <c r="J8429" s="484">
        <v>0.32319999999999999</v>
      </c>
      <c r="K8429" s="469">
        <f t="shared" si="720"/>
        <v>9.7478653320637569</v>
      </c>
      <c r="L8429" s="469">
        <f t="shared" si="721"/>
        <v>4.7865332063757648E-2</v>
      </c>
    </row>
    <row r="8430" spans="1:12">
      <c r="A8430" s="98" t="s">
        <v>126</v>
      </c>
      <c r="B8430" s="98">
        <f t="shared" si="718"/>
        <v>13</v>
      </c>
      <c r="C8430" s="98">
        <f t="shared" si="719"/>
        <v>6</v>
      </c>
      <c r="D8430" s="98">
        <f>D8429</f>
        <v>162</v>
      </c>
      <c r="E8430" s="98">
        <f t="shared" si="723"/>
        <v>31</v>
      </c>
      <c r="F8430" s="397">
        <f>F8429+(E8430-E8429)*(F8432-F8429)/(E8432-E8429)</f>
        <v>3.7920666666666669</v>
      </c>
      <c r="G8430" s="98">
        <v>15</v>
      </c>
      <c r="H8430" s="491">
        <f>H8429+(E8430-E8429)*(H8432-H8429)/(E8432-E8429)</f>
        <v>0.38706033333333334</v>
      </c>
      <c r="I8430" s="492">
        <f>I8429+(E8430-E8429)*(I8432-I8429)/(E8432-E8429)</f>
        <v>9.7666666666666657</v>
      </c>
      <c r="J8430" s="397">
        <f>J8429+(E8430-E8429)*(J8432-J8429)/(E8432-E8429)</f>
        <v>0.32056666666666667</v>
      </c>
      <c r="K8430" s="469">
        <f t="shared" si="720"/>
        <v>9.7970945098137161</v>
      </c>
      <c r="L8430" s="469">
        <f t="shared" si="721"/>
        <v>3.0427843147050382E-2</v>
      </c>
    </row>
    <row r="8431" spans="1:12">
      <c r="A8431" s="98" t="s">
        <v>126</v>
      </c>
      <c r="B8431" s="98">
        <f t="shared" si="718"/>
        <v>13</v>
      </c>
      <c r="C8431" s="98">
        <f t="shared" si="719"/>
        <v>6</v>
      </c>
      <c r="D8431" s="98">
        <f>D8429</f>
        <v>162</v>
      </c>
      <c r="E8431" s="98">
        <f t="shared" si="723"/>
        <v>32</v>
      </c>
      <c r="F8431" s="397">
        <f>F8429+(E8431-E8429)*(F8432-F8429)/(E8432-E8429)</f>
        <v>3.8065333333333333</v>
      </c>
      <c r="G8431" s="98">
        <v>15</v>
      </c>
      <c r="H8431" s="491">
        <f>H8429+(E8431-E8429)*(H8432-H8429)/(E8432-E8429)</f>
        <v>0.38658966666666666</v>
      </c>
      <c r="I8431" s="492">
        <f>I8429+(E8431-E8429)*(I8432-I8429)/(E8432-E8429)</f>
        <v>9.8333333333333339</v>
      </c>
      <c r="J8431" s="397">
        <f>J8429+(E8431-E8429)*(J8432-J8429)/(E8432-E8429)</f>
        <v>0.31793333333333335</v>
      </c>
      <c r="K8431" s="469">
        <f t="shared" si="720"/>
        <v>9.8464435590190806</v>
      </c>
      <c r="L8431" s="469">
        <f t="shared" si="721"/>
        <v>1.3110225685746713E-2</v>
      </c>
    </row>
    <row r="8432" spans="1:12">
      <c r="A8432" s="480" t="s">
        <v>126</v>
      </c>
      <c r="B8432" s="480">
        <f t="shared" si="718"/>
        <v>13</v>
      </c>
      <c r="C8432" s="480">
        <f t="shared" si="719"/>
        <v>6</v>
      </c>
      <c r="D8432" s="480">
        <f>D8429</f>
        <v>162</v>
      </c>
      <c r="E8432" s="480">
        <f t="shared" si="723"/>
        <v>33</v>
      </c>
      <c r="F8432" s="484">
        <v>3.8210000000000002</v>
      </c>
      <c r="G8432" s="480">
        <v>15</v>
      </c>
      <c r="H8432" s="482">
        <v>0.38611899999999999</v>
      </c>
      <c r="I8432" s="483">
        <v>9.9</v>
      </c>
      <c r="J8432" s="484">
        <v>0.31530000000000002</v>
      </c>
      <c r="K8432" s="469">
        <f t="shared" si="720"/>
        <v>9.8959129180382224</v>
      </c>
      <c r="L8432" s="469">
        <f t="shared" si="721"/>
        <v>-4.087081961777983E-3</v>
      </c>
    </row>
    <row r="8433" spans="1:12">
      <c r="A8433" s="98" t="s">
        <v>126</v>
      </c>
      <c r="B8433" s="98">
        <f t="shared" si="718"/>
        <v>13</v>
      </c>
      <c r="C8433" s="98">
        <f t="shared" si="719"/>
        <v>6</v>
      </c>
      <c r="D8433" s="98">
        <f>D8432</f>
        <v>162</v>
      </c>
      <c r="E8433" s="98">
        <f t="shared" si="723"/>
        <v>34</v>
      </c>
      <c r="F8433" s="397">
        <f>F8432+(E8433-E8432)*(F8435-F8432)/(E8435-E8432)</f>
        <v>3.8353000000000002</v>
      </c>
      <c r="G8433" s="98">
        <v>15</v>
      </c>
      <c r="H8433" s="491">
        <f>H8432+(E8433-E8432)*(H8435-H8432)/(E8435-E8432)</f>
        <v>0.38564866666666664</v>
      </c>
      <c r="I8433" s="492">
        <f>I8432+(E8433-E8432)*(I8435-I8432)/(E8435-E8432)</f>
        <v>9.9333333333333336</v>
      </c>
      <c r="J8433" s="397">
        <f>J8432+(E8433-E8432)*(J8435-J8432)/(E8435-E8432)</f>
        <v>0.31270000000000003</v>
      </c>
      <c r="K8433" s="469">
        <f t="shared" si="720"/>
        <v>9.9450622587398207</v>
      </c>
      <c r="L8433" s="469">
        <f t="shared" si="721"/>
        <v>1.1728925406487178E-2</v>
      </c>
    </row>
    <row r="8434" spans="1:12">
      <c r="A8434" s="98" t="s">
        <v>126</v>
      </c>
      <c r="B8434" s="98">
        <f t="shared" si="718"/>
        <v>13</v>
      </c>
      <c r="C8434" s="98">
        <f t="shared" si="719"/>
        <v>6</v>
      </c>
      <c r="D8434" s="98">
        <f>D8432</f>
        <v>162</v>
      </c>
      <c r="E8434" s="98">
        <f t="shared" si="723"/>
        <v>35</v>
      </c>
      <c r="F8434" s="397">
        <f>F8432+(E8434-E8432)*(F8435-F8432)/(E8435-E8432)</f>
        <v>3.8496000000000001</v>
      </c>
      <c r="G8434" s="98">
        <v>15</v>
      </c>
      <c r="H8434" s="491">
        <f>H8432+(E8434-E8432)*(H8435-H8432)/(E8435-E8432)</f>
        <v>0.38517833333333334</v>
      </c>
      <c r="I8434" s="492">
        <f>I8432+(E8434-E8432)*(I8435-I8432)/(E8435-E8432)</f>
        <v>9.9666666666666668</v>
      </c>
      <c r="J8434" s="397">
        <f>J8432+(E8434-E8432)*(J8435-J8432)/(E8435-E8432)</f>
        <v>0.31009999999999999</v>
      </c>
      <c r="K8434" s="469">
        <f t="shared" si="720"/>
        <v>9.9943316299376477</v>
      </c>
      <c r="L8434" s="469">
        <f t="shared" si="721"/>
        <v>2.7664963270980891E-2</v>
      </c>
    </row>
    <row r="8435" spans="1:12">
      <c r="A8435" s="480" t="s">
        <v>126</v>
      </c>
      <c r="B8435" s="480">
        <f t="shared" si="718"/>
        <v>13</v>
      </c>
      <c r="C8435" s="480">
        <f t="shared" si="719"/>
        <v>6</v>
      </c>
      <c r="D8435" s="480">
        <f>D8432</f>
        <v>162</v>
      </c>
      <c r="E8435" s="480">
        <f t="shared" si="723"/>
        <v>36</v>
      </c>
      <c r="F8435" s="484">
        <v>3.8639000000000001</v>
      </c>
      <c r="G8435" s="480">
        <v>15</v>
      </c>
      <c r="H8435" s="482">
        <v>0.38470799999999999</v>
      </c>
      <c r="I8435" s="483">
        <v>10</v>
      </c>
      <c r="J8435" s="484">
        <v>0.3075</v>
      </c>
      <c r="K8435" s="469">
        <f t="shared" si="720"/>
        <v>10.043721471869574</v>
      </c>
      <c r="L8435" s="469">
        <f t="shared" si="721"/>
        <v>4.3721471869574202E-2</v>
      </c>
    </row>
    <row r="8436" spans="1:12">
      <c r="A8436" s="98" t="s">
        <v>126</v>
      </c>
      <c r="B8436" s="98">
        <f t="shared" si="718"/>
        <v>13</v>
      </c>
      <c r="C8436" s="98">
        <f t="shared" si="719"/>
        <v>6</v>
      </c>
      <c r="D8436" s="98">
        <f>D8435</f>
        <v>162</v>
      </c>
      <c r="E8436" s="98">
        <f t="shared" si="723"/>
        <v>37</v>
      </c>
      <c r="F8436" s="397">
        <f>F8435+(E8436-E8435)*(F8438-F8435)/(E8438-E8435)</f>
        <v>3.8780333333333332</v>
      </c>
      <c r="G8436" s="98">
        <v>15</v>
      </c>
      <c r="H8436" s="491">
        <f>H8435+(E8436-E8435)*(H8438-H8435)/(E8438-E8435)</f>
        <v>0.38423733333333332</v>
      </c>
      <c r="I8436" s="492">
        <f>I8435+(E8436-E8435)*(I8438-I8435)/(E8438-E8435)</f>
        <v>10.066666666666666</v>
      </c>
      <c r="J8436" s="397">
        <f>J8435+(E8436-E8435)*(J8438-J8435)/(E8438-E8435)</f>
        <v>0.30486666666666667</v>
      </c>
      <c r="K8436" s="469">
        <f t="shared" si="720"/>
        <v>10.092807223313368</v>
      </c>
      <c r="L8436" s="469">
        <f t="shared" si="721"/>
        <v>2.6140556646701896E-2</v>
      </c>
    </row>
    <row r="8437" spans="1:12">
      <c r="A8437" s="98" t="s">
        <v>126</v>
      </c>
      <c r="B8437" s="98">
        <f t="shared" si="718"/>
        <v>13</v>
      </c>
      <c r="C8437" s="98">
        <f t="shared" si="719"/>
        <v>6</v>
      </c>
      <c r="D8437" s="98">
        <f>D8435</f>
        <v>162</v>
      </c>
      <c r="E8437" s="98">
        <f t="shared" si="723"/>
        <v>38</v>
      </c>
      <c r="F8437" s="397">
        <f>F8435+(E8437-E8435)*(F8438-F8435)/(E8438-E8435)</f>
        <v>3.8921666666666668</v>
      </c>
      <c r="G8437" s="98">
        <v>15</v>
      </c>
      <c r="H8437" s="491">
        <f>H8435+(E8437-E8435)*(H8438-H8435)/(E8438-E8435)</f>
        <v>0.3837666666666667</v>
      </c>
      <c r="I8437" s="492">
        <f>I8435+(E8437-E8435)*(I8438-I8435)/(E8438-E8435)</f>
        <v>10.133333333333333</v>
      </c>
      <c r="J8437" s="397">
        <f>J8435+(E8437-E8435)*(J8438-J8435)/(E8438-E8435)</f>
        <v>0.3022333333333333</v>
      </c>
      <c r="K8437" s="469">
        <f t="shared" si="720"/>
        <v>10.142013376183444</v>
      </c>
      <c r="L8437" s="469">
        <f t="shared" si="721"/>
        <v>8.680042850111036E-3</v>
      </c>
    </row>
    <row r="8438" spans="1:12">
      <c r="A8438" s="480" t="s">
        <v>126</v>
      </c>
      <c r="B8438" s="480">
        <f t="shared" si="718"/>
        <v>13</v>
      </c>
      <c r="C8438" s="480">
        <f t="shared" si="719"/>
        <v>6</v>
      </c>
      <c r="D8438" s="480">
        <f>D8435</f>
        <v>162</v>
      </c>
      <c r="E8438" s="480">
        <f t="shared" si="723"/>
        <v>39</v>
      </c>
      <c r="F8438" s="484">
        <v>3.9062999999999999</v>
      </c>
      <c r="G8438" s="480">
        <v>15</v>
      </c>
      <c r="H8438" s="482">
        <v>0.38329600000000003</v>
      </c>
      <c r="I8438" s="483">
        <v>10.199999999999999</v>
      </c>
      <c r="J8438" s="484">
        <v>0.29959999999999998</v>
      </c>
      <c r="K8438" s="469">
        <f t="shared" si="720"/>
        <v>10.191340374019035</v>
      </c>
      <c r="L8438" s="469">
        <f t="shared" si="721"/>
        <v>-8.6596259809645915E-3</v>
      </c>
    </row>
    <row r="8439" spans="1:12">
      <c r="A8439" s="98" t="s">
        <v>126</v>
      </c>
      <c r="B8439" s="98">
        <f t="shared" si="718"/>
        <v>13</v>
      </c>
      <c r="C8439" s="98">
        <f t="shared" si="719"/>
        <v>6</v>
      </c>
      <c r="D8439" s="98">
        <f>D8438</f>
        <v>162</v>
      </c>
      <c r="E8439" s="98">
        <f t="shared" si="723"/>
        <v>40</v>
      </c>
      <c r="F8439" s="397">
        <f>F8438+(E8439-E8438)*(F8441-F8438)/(E8441-E8438)</f>
        <v>3.9202666666666666</v>
      </c>
      <c r="G8439" s="98">
        <v>15</v>
      </c>
      <c r="H8439" s="491">
        <f>H8438+(E8439-E8438)*(H8441-H8438)/(E8441-E8438)</f>
        <v>0.38282500000000003</v>
      </c>
      <c r="I8439" s="492">
        <f>I8438+(E8439-E8438)*(I8441-I8438)/(E8441-E8438)</f>
        <v>10.233333333333333</v>
      </c>
      <c r="J8439" s="397">
        <f>J8438+(E8439-E8438)*(J8441-J8438)/(E8441-E8438)</f>
        <v>0.29696666666666666</v>
      </c>
      <c r="K8439" s="469">
        <f t="shared" si="720"/>
        <v>10.240362219464942</v>
      </c>
      <c r="L8439" s="469">
        <f t="shared" si="721"/>
        <v>7.0288861316090134E-3</v>
      </c>
    </row>
    <row r="8440" spans="1:12">
      <c r="A8440" s="98" t="s">
        <v>126</v>
      </c>
      <c r="B8440" s="98">
        <f t="shared" si="718"/>
        <v>13</v>
      </c>
      <c r="C8440" s="98">
        <f t="shared" si="719"/>
        <v>6</v>
      </c>
      <c r="D8440" s="98">
        <f>D8438</f>
        <v>162</v>
      </c>
      <c r="E8440" s="98">
        <f t="shared" si="723"/>
        <v>41</v>
      </c>
      <c r="F8440" s="397">
        <f>F8438+(E8440-E8438)*(F8441-F8438)/(E8441-E8438)</f>
        <v>3.9342333333333332</v>
      </c>
      <c r="G8440" s="98">
        <v>15</v>
      </c>
      <c r="H8440" s="491">
        <f>H8438+(E8440-E8438)*(H8441-H8438)/(E8441-E8438)</f>
        <v>0.38235399999999997</v>
      </c>
      <c r="I8440" s="492">
        <f>I8438+(E8440-E8438)*(I8441-I8438)/(E8441-E8438)</f>
        <v>10.266666666666667</v>
      </c>
      <c r="J8440" s="397">
        <f>J8438+(E8440-E8438)*(J8441-J8438)/(E8441-E8438)</f>
        <v>0.29433333333333334</v>
      </c>
      <c r="K8440" s="469">
        <f t="shared" si="720"/>
        <v>10.289504839319934</v>
      </c>
      <c r="L8440" s="469">
        <f t="shared" si="721"/>
        <v>2.2838172653266042E-2</v>
      </c>
    </row>
    <row r="8441" spans="1:12">
      <c r="A8441" s="480" t="s">
        <v>126</v>
      </c>
      <c r="B8441" s="480">
        <f t="shared" si="718"/>
        <v>13</v>
      </c>
      <c r="C8441" s="480">
        <f t="shared" si="719"/>
        <v>6</v>
      </c>
      <c r="D8441" s="480">
        <f>D8438</f>
        <v>162</v>
      </c>
      <c r="E8441" s="480">
        <f t="shared" si="723"/>
        <v>42</v>
      </c>
      <c r="F8441" s="484">
        <v>3.9481999999999999</v>
      </c>
      <c r="G8441" s="480">
        <v>15</v>
      </c>
      <c r="H8441" s="482">
        <v>0.38188299999999997</v>
      </c>
      <c r="I8441" s="483">
        <v>10.3</v>
      </c>
      <c r="J8441" s="484">
        <v>0.29170000000000001</v>
      </c>
      <c r="K8441" s="469">
        <f t="shared" si="720"/>
        <v>10.338768680459722</v>
      </c>
      <c r="L8441" s="469">
        <f t="shared" si="721"/>
        <v>3.8768680459721594E-2</v>
      </c>
    </row>
    <row r="8442" spans="1:12">
      <c r="A8442" s="98" t="s">
        <v>126</v>
      </c>
      <c r="B8442" s="98">
        <f t="shared" si="718"/>
        <v>13</v>
      </c>
      <c r="C8442" s="98">
        <f t="shared" si="719"/>
        <v>6</v>
      </c>
      <c r="D8442" s="98">
        <f>D8441</f>
        <v>162</v>
      </c>
      <c r="E8442" s="98">
        <f t="shared" si="723"/>
        <v>43</v>
      </c>
      <c r="F8442" s="397">
        <f>F8441+(E8442-E8441)*(F8444-F8441)/(E8444-E8441)</f>
        <v>3.9620333333333333</v>
      </c>
      <c r="G8442" s="98">
        <v>15</v>
      </c>
      <c r="H8442" s="491">
        <f>H8441+(E8442-E8441)*(H8444-H8441)/(E8444-E8441)</f>
        <v>0.381411</v>
      </c>
      <c r="I8442" s="492">
        <f>I8441+(E8442-E8441)*(I8444-I8441)/(E8444-E8441)</f>
        <v>10.366666666666667</v>
      </c>
      <c r="J8442" s="397">
        <f>J8441+(E8442-E8441)*(J8444-J8441)/(E8444-E8441)</f>
        <v>0.28906666666666669</v>
      </c>
      <c r="K8442" s="469">
        <f t="shared" si="720"/>
        <v>10.387831848932866</v>
      </c>
      <c r="L8442" s="469">
        <f t="shared" si="721"/>
        <v>2.1165182266198457E-2</v>
      </c>
    </row>
    <row r="8443" spans="1:12">
      <c r="A8443" s="98" t="s">
        <v>126</v>
      </c>
      <c r="B8443" s="98">
        <f t="shared" si="718"/>
        <v>13</v>
      </c>
      <c r="C8443" s="98">
        <f t="shared" si="719"/>
        <v>6</v>
      </c>
      <c r="D8443" s="98">
        <f>D8441</f>
        <v>162</v>
      </c>
      <c r="E8443" s="98">
        <f t="shared" si="723"/>
        <v>44</v>
      </c>
      <c r="F8443" s="397">
        <f>F8441+(E8443-E8441)*(F8444-F8441)/(E8444-E8441)</f>
        <v>3.9758666666666667</v>
      </c>
      <c r="G8443" s="98">
        <v>15</v>
      </c>
      <c r="H8443" s="491">
        <f>H8441+(E8443-E8441)*(H8444-H8441)/(E8444-E8441)</f>
        <v>0.38093899999999997</v>
      </c>
      <c r="I8443" s="492">
        <f>I8441+(E8443-E8441)*(I8444-I8441)/(E8444-E8441)</f>
        <v>10.433333333333334</v>
      </c>
      <c r="J8443" s="397">
        <f>J8441+(E8443-E8441)*(J8444-J8441)/(E8444-E8441)</f>
        <v>0.28643333333333332</v>
      </c>
      <c r="K8443" s="469">
        <f t="shared" si="720"/>
        <v>10.437016600208082</v>
      </c>
      <c r="L8443" s="469">
        <f t="shared" si="721"/>
        <v>3.6832668747486252E-3</v>
      </c>
    </row>
    <row r="8444" spans="1:12">
      <c r="A8444" s="480" t="s">
        <v>126</v>
      </c>
      <c r="B8444" s="480">
        <f t="shared" si="718"/>
        <v>13</v>
      </c>
      <c r="C8444" s="480">
        <f t="shared" si="719"/>
        <v>6</v>
      </c>
      <c r="D8444" s="480">
        <f>D8441</f>
        <v>162</v>
      </c>
      <c r="E8444" s="480">
        <f t="shared" si="723"/>
        <v>45</v>
      </c>
      <c r="F8444" s="484">
        <v>3.9897</v>
      </c>
      <c r="G8444" s="480">
        <v>15</v>
      </c>
      <c r="H8444" s="482">
        <v>0.380467</v>
      </c>
      <c r="I8444" s="483">
        <v>10.5</v>
      </c>
      <c r="J8444" s="484">
        <v>0.2838</v>
      </c>
      <c r="K8444" s="469">
        <f t="shared" si="720"/>
        <v>10.486323386785187</v>
      </c>
      <c r="L8444" s="469">
        <f t="shared" si="721"/>
        <v>-1.3676613214812505E-2</v>
      </c>
    </row>
    <row r="8445" spans="1:12">
      <c r="A8445" s="98" t="s">
        <v>126</v>
      </c>
      <c r="B8445" s="98">
        <f t="shared" ref="B8445:B8508" si="724">INT(D8445/12)</f>
        <v>13</v>
      </c>
      <c r="C8445" s="98">
        <f t="shared" ref="C8445:C8508" si="725">D8445-B8445*12</f>
        <v>6</v>
      </c>
      <c r="D8445" s="98">
        <f>D8444</f>
        <v>162</v>
      </c>
      <c r="E8445" s="98">
        <f t="shared" si="723"/>
        <v>46</v>
      </c>
      <c r="F8445" s="397">
        <f>F8444+(E8445-E8444)*(F8447-F8444)/(E8447-E8444)</f>
        <v>4.0034000000000001</v>
      </c>
      <c r="G8445" s="98">
        <v>15</v>
      </c>
      <c r="H8445" s="491">
        <f>H8444+(E8445-E8444)*(H8447-H8444)/(E8447-E8444)</f>
        <v>0.379994</v>
      </c>
      <c r="I8445" s="492">
        <f>I8444+(E8445-E8444)*(I8447-I8444)/(E8447-E8444)</f>
        <v>10.533333333333333</v>
      </c>
      <c r="J8445" s="397">
        <f>J8444+(E8445-E8444)*(J8447-J8444)/(E8447-E8444)</f>
        <v>0.28116666666666668</v>
      </c>
      <c r="K8445" s="469">
        <f t="shared" si="720"/>
        <v>10.535429506781686</v>
      </c>
      <c r="L8445" s="469">
        <f t="shared" si="721"/>
        <v>2.0961734483524452E-3</v>
      </c>
    </row>
    <row r="8446" spans="1:12">
      <c r="A8446" s="98" t="s">
        <v>126</v>
      </c>
      <c r="B8446" s="98">
        <f t="shared" si="724"/>
        <v>13</v>
      </c>
      <c r="C8446" s="98">
        <f t="shared" si="725"/>
        <v>6</v>
      </c>
      <c r="D8446" s="98">
        <f>D8444</f>
        <v>162</v>
      </c>
      <c r="E8446" s="98">
        <f t="shared" si="723"/>
        <v>47</v>
      </c>
      <c r="F8446" s="397">
        <f>F8444+(E8446-E8444)*(F8447-F8444)/(E8447-E8444)</f>
        <v>4.0171000000000001</v>
      </c>
      <c r="G8446" s="98">
        <v>15</v>
      </c>
      <c r="H8446" s="491">
        <f>H8444+(E8446-E8444)*(H8447-H8444)/(E8447-E8444)</f>
        <v>0.379521</v>
      </c>
      <c r="I8446" s="492">
        <f>I8444+(E8446-E8444)*(I8447-I8444)/(E8447-E8444)</f>
        <v>10.566666666666666</v>
      </c>
      <c r="J8446" s="397">
        <f>J8444+(E8446-E8444)*(J8447-J8444)/(E8447-E8444)</f>
        <v>0.2785333333333333</v>
      </c>
      <c r="K8446" s="469">
        <f t="shared" si="720"/>
        <v>10.584658029463455</v>
      </c>
      <c r="L8446" s="469">
        <f t="shared" si="721"/>
        <v>1.7991362796788479E-2</v>
      </c>
    </row>
    <row r="8447" spans="1:12">
      <c r="A8447" s="480" t="s">
        <v>126</v>
      </c>
      <c r="B8447" s="480">
        <f t="shared" si="724"/>
        <v>13</v>
      </c>
      <c r="C8447" s="480">
        <f t="shared" si="725"/>
        <v>6</v>
      </c>
      <c r="D8447" s="480">
        <f>D8444</f>
        <v>162</v>
      </c>
      <c r="E8447" s="480">
        <f t="shared" si="723"/>
        <v>48</v>
      </c>
      <c r="F8447" s="484">
        <v>4.0308000000000002</v>
      </c>
      <c r="G8447" s="480">
        <v>15</v>
      </c>
      <c r="H8447" s="482">
        <v>0.379048</v>
      </c>
      <c r="I8447" s="483">
        <v>10.6</v>
      </c>
      <c r="J8447" s="484">
        <v>0.27589999999999998</v>
      </c>
      <c r="K8447" s="469">
        <f t="shared" si="720"/>
        <v>10.634009413055868</v>
      </c>
      <c r="L8447" s="469">
        <f t="shared" si="721"/>
        <v>3.400941305586791E-2</v>
      </c>
    </row>
    <row r="8448" spans="1:12">
      <c r="A8448" s="98" t="s">
        <v>126</v>
      </c>
      <c r="B8448" s="98">
        <f t="shared" si="724"/>
        <v>13</v>
      </c>
      <c r="C8448" s="98">
        <f t="shared" si="725"/>
        <v>6</v>
      </c>
      <c r="D8448" s="98">
        <f>D8447</f>
        <v>162</v>
      </c>
      <c r="E8448" s="98">
        <f t="shared" si="723"/>
        <v>49</v>
      </c>
      <c r="F8448" s="397">
        <f>F8447+(E8448-E8447)*(F8450-F8447)/(E8450-E8447)</f>
        <v>4.0443333333333333</v>
      </c>
      <c r="G8448" s="98">
        <v>15</v>
      </c>
      <c r="H8448" s="491">
        <f>H8447+(E8448-E8447)*(H8450-H8447)/(E8450-E8447)</f>
        <v>0.37857366666666664</v>
      </c>
      <c r="I8448" s="492">
        <f>I8447+(E8448-E8447)*(I8450-I8447)/(E8450-E8447)</f>
        <v>10.666666666666666</v>
      </c>
      <c r="J8448" s="397">
        <f>J8447+(E8448-E8447)*(J8450-J8447)/(E8450-E8447)</f>
        <v>0.27326666666666666</v>
      </c>
      <c r="K8448" s="469">
        <f t="shared" si="720"/>
        <v>10.683081496247759</v>
      </c>
      <c r="L8448" s="469">
        <f t="shared" si="721"/>
        <v>1.641482958109286E-2</v>
      </c>
    </row>
    <row r="8449" spans="1:12">
      <c r="A8449" s="98" t="s">
        <v>126</v>
      </c>
      <c r="B8449" s="98">
        <f t="shared" si="724"/>
        <v>13</v>
      </c>
      <c r="C8449" s="98">
        <f t="shared" si="725"/>
        <v>6</v>
      </c>
      <c r="D8449" s="98">
        <f>D8447</f>
        <v>162</v>
      </c>
      <c r="E8449" s="98">
        <f t="shared" si="723"/>
        <v>50</v>
      </c>
      <c r="F8449" s="397">
        <f>F8447+(E8449-E8447)*(F8450-F8447)/(E8450-E8447)</f>
        <v>4.0578666666666665</v>
      </c>
      <c r="G8449" s="98">
        <v>15</v>
      </c>
      <c r="H8449" s="491">
        <f>H8447+(E8449-E8447)*(H8450-H8447)/(E8450-E8447)</f>
        <v>0.37809933333333334</v>
      </c>
      <c r="I8449" s="492">
        <f>I8447+(E8449-E8447)*(I8450-I8447)/(E8450-E8447)</f>
        <v>10.733333333333334</v>
      </c>
      <c r="J8449" s="397">
        <f>J8447+(E8449-E8447)*(J8450-J8447)/(E8450-E8447)</f>
        <v>0.27063333333333334</v>
      </c>
      <c r="K8449" s="469">
        <f t="shared" si="720"/>
        <v>10.73227670330019</v>
      </c>
      <c r="L8449" s="469">
        <f t="shared" si="721"/>
        <v>-1.0566300331440459E-3</v>
      </c>
    </row>
    <row r="8450" spans="1:12">
      <c r="A8450" s="480" t="s">
        <v>126</v>
      </c>
      <c r="B8450" s="480">
        <f t="shared" si="724"/>
        <v>13</v>
      </c>
      <c r="C8450" s="480">
        <f t="shared" si="725"/>
        <v>6</v>
      </c>
      <c r="D8450" s="480">
        <f>D8447</f>
        <v>162</v>
      </c>
      <c r="E8450" s="480">
        <f t="shared" si="723"/>
        <v>51</v>
      </c>
      <c r="F8450" s="484">
        <v>4.0713999999999997</v>
      </c>
      <c r="G8450" s="480">
        <v>15</v>
      </c>
      <c r="H8450" s="482">
        <v>0.37762499999999999</v>
      </c>
      <c r="I8450" s="483">
        <v>10.8</v>
      </c>
      <c r="J8450" s="484">
        <v>0.26800000000000002</v>
      </c>
      <c r="K8450" s="469">
        <f t="shared" si="720"/>
        <v>10.78159549817941</v>
      </c>
      <c r="L8450" s="469">
        <f t="shared" si="721"/>
        <v>-1.8404501820590724E-2</v>
      </c>
    </row>
    <row r="8451" spans="1:12">
      <c r="A8451" s="98" t="s">
        <v>126</v>
      </c>
      <c r="B8451" s="98">
        <f t="shared" si="724"/>
        <v>13</v>
      </c>
      <c r="C8451" s="98">
        <f t="shared" si="725"/>
        <v>6</v>
      </c>
      <c r="D8451" s="98">
        <f>D8450</f>
        <v>162</v>
      </c>
      <c r="E8451" s="98">
        <f t="shared" si="723"/>
        <v>52</v>
      </c>
      <c r="F8451" s="397">
        <f>F8450+(E8451-E8450)*(F8453-F8450)/(E8453-E8450)</f>
        <v>4.0848333333333331</v>
      </c>
      <c r="G8451" s="98">
        <v>15</v>
      </c>
      <c r="H8451" s="491">
        <f>H8450+(E8451-E8450)*(H8453-H8450)/(E8453-E8450)</f>
        <v>0.37714866666666663</v>
      </c>
      <c r="I8451" s="492">
        <f>I8450+(E8451-E8450)*(I8453-I8450)/(E8453-E8450)</f>
        <v>10.833333333333334</v>
      </c>
      <c r="J8451" s="397">
        <f>J8450+(E8451-E8450)*(J8453-J8450)/(E8453-E8450)</f>
        <v>0.26540000000000002</v>
      </c>
      <c r="K8451" s="469">
        <f t="shared" si="720"/>
        <v>10.830830636194746</v>
      </c>
      <c r="L8451" s="469">
        <f t="shared" si="721"/>
        <v>-2.5026971385884167E-3</v>
      </c>
    </row>
    <row r="8452" spans="1:12">
      <c r="A8452" s="98" t="s">
        <v>126</v>
      </c>
      <c r="B8452" s="98">
        <f t="shared" si="724"/>
        <v>13</v>
      </c>
      <c r="C8452" s="98">
        <f t="shared" si="725"/>
        <v>6</v>
      </c>
      <c r="D8452" s="98">
        <f>D8450</f>
        <v>162</v>
      </c>
      <c r="E8452" s="98">
        <f t="shared" si="723"/>
        <v>53</v>
      </c>
      <c r="F8452" s="397">
        <f>F8450+(E8452-E8450)*(F8453-F8450)/(E8453-E8450)</f>
        <v>4.0982666666666665</v>
      </c>
      <c r="G8452" s="98">
        <v>15</v>
      </c>
      <c r="H8452" s="491">
        <f>H8450+(E8452-E8450)*(H8453-H8450)/(E8453-E8450)</f>
        <v>0.37667233333333333</v>
      </c>
      <c r="I8452" s="492">
        <f>I8450+(E8452-E8450)*(I8453-I8450)/(E8453-E8450)</f>
        <v>10.866666666666667</v>
      </c>
      <c r="J8452" s="397">
        <f>J8450+(E8452-E8450)*(J8453-J8450)/(E8453-E8450)</f>
        <v>0.26279999999999998</v>
      </c>
      <c r="K8452" s="469">
        <f t="shared" si="720"/>
        <v>10.880190298022065</v>
      </c>
      <c r="L8452" s="469">
        <f t="shared" si="721"/>
        <v>1.352363135539747E-2</v>
      </c>
    </row>
    <row r="8453" spans="1:12">
      <c r="A8453" s="480" t="s">
        <v>126</v>
      </c>
      <c r="B8453" s="480">
        <f t="shared" si="724"/>
        <v>13</v>
      </c>
      <c r="C8453" s="480">
        <f t="shared" si="725"/>
        <v>6</v>
      </c>
      <c r="D8453" s="480">
        <f>D8450</f>
        <v>162</v>
      </c>
      <c r="E8453" s="480">
        <f t="shared" si="723"/>
        <v>54</v>
      </c>
      <c r="F8453" s="484">
        <v>4.1116999999999999</v>
      </c>
      <c r="G8453" s="480">
        <v>15</v>
      </c>
      <c r="H8453" s="482">
        <v>0.37619599999999997</v>
      </c>
      <c r="I8453" s="483">
        <v>10.9</v>
      </c>
      <c r="J8453" s="484">
        <v>0.26019999999999999</v>
      </c>
      <c r="K8453" s="469">
        <f t="shared" si="720"/>
        <v>10.929674956671523</v>
      </c>
      <c r="L8453" s="469">
        <f t="shared" si="721"/>
        <v>2.9674956671522423E-2</v>
      </c>
    </row>
    <row r="8454" spans="1:12">
      <c r="A8454" s="98" t="s">
        <v>126</v>
      </c>
      <c r="B8454" s="98">
        <f t="shared" si="724"/>
        <v>13</v>
      </c>
      <c r="C8454" s="98">
        <f t="shared" si="725"/>
        <v>6</v>
      </c>
      <c r="D8454" s="98">
        <f>D8453</f>
        <v>162</v>
      </c>
      <c r="E8454" s="98">
        <f t="shared" si="723"/>
        <v>55</v>
      </c>
      <c r="F8454" s="397">
        <f>F8453+(E8454-E8453)*(F8456-F8453)/(E8456-E8453)</f>
        <v>4.125</v>
      </c>
      <c r="G8454" s="98">
        <v>15</v>
      </c>
      <c r="H8454" s="491">
        <f>H8453+(E8454-E8453)*(H8456-H8453)/(E8456-E8453)</f>
        <v>0.375718</v>
      </c>
      <c r="I8454" s="492">
        <f>I8453+(E8454-E8453)*(I8456-I8453)/(E8456-E8453)</f>
        <v>10.966666666666667</v>
      </c>
      <c r="J8454" s="397">
        <f>J8453+(E8454-E8453)*(J8456-J8453)/(E8456-E8453)</f>
        <v>0.25756666666666667</v>
      </c>
      <c r="K8454" s="469">
        <f t="shared" si="720"/>
        <v>10.978978915037342</v>
      </c>
      <c r="L8454" s="469">
        <f t="shared" si="721"/>
        <v>1.2312248370674794E-2</v>
      </c>
    </row>
    <row r="8455" spans="1:12">
      <c r="A8455" s="98" t="s">
        <v>126</v>
      </c>
      <c r="B8455" s="98">
        <f t="shared" si="724"/>
        <v>13</v>
      </c>
      <c r="C8455" s="98">
        <f t="shared" si="725"/>
        <v>6</v>
      </c>
      <c r="D8455" s="98">
        <f>D8453</f>
        <v>162</v>
      </c>
      <c r="E8455" s="98">
        <f t="shared" si="723"/>
        <v>56</v>
      </c>
      <c r="F8455" s="397">
        <f>F8453+(E8455-E8453)*(F8456-F8453)/(E8456-E8453)</f>
        <v>4.1383000000000001</v>
      </c>
      <c r="G8455" s="98">
        <v>15</v>
      </c>
      <c r="H8455" s="491">
        <f>H8453+(E8455-E8453)*(H8456-H8453)/(E8456-E8453)</f>
        <v>0.37523999999999996</v>
      </c>
      <c r="I8455" s="492">
        <f>I8453+(E8455-E8453)*(I8456-I8453)/(E8456-E8453)</f>
        <v>11.033333333333333</v>
      </c>
      <c r="J8455" s="397">
        <f>J8453+(E8455-E8453)*(J8456-J8453)/(E8456-E8453)</f>
        <v>0.25493333333333335</v>
      </c>
      <c r="K8455" s="469">
        <f t="shared" si="720"/>
        <v>11.028408485236117</v>
      </c>
      <c r="L8455" s="469">
        <f t="shared" si="721"/>
        <v>-4.9248480972163833E-3</v>
      </c>
    </row>
    <row r="8456" spans="1:12">
      <c r="A8456" s="480" t="s">
        <v>126</v>
      </c>
      <c r="B8456" s="480">
        <f t="shared" si="724"/>
        <v>13</v>
      </c>
      <c r="C8456" s="480">
        <f t="shared" si="725"/>
        <v>6</v>
      </c>
      <c r="D8456" s="480">
        <f>D8453</f>
        <v>162</v>
      </c>
      <c r="E8456" s="480">
        <f t="shared" si="723"/>
        <v>57</v>
      </c>
      <c r="F8456" s="484">
        <v>4.1516000000000002</v>
      </c>
      <c r="G8456" s="480">
        <v>15</v>
      </c>
      <c r="H8456" s="482">
        <v>0.37476199999999998</v>
      </c>
      <c r="I8456" s="483">
        <v>11.1</v>
      </c>
      <c r="J8456" s="484">
        <v>0.25230000000000002</v>
      </c>
      <c r="K8456" s="469">
        <f t="shared" si="720"/>
        <v>11.077964147912542</v>
      </c>
      <c r="L8456" s="469">
        <f t="shared" si="721"/>
        <v>-2.2035852087457286E-2</v>
      </c>
    </row>
    <row r="8457" spans="1:12">
      <c r="A8457" s="98" t="s">
        <v>126</v>
      </c>
      <c r="B8457" s="98">
        <f t="shared" si="724"/>
        <v>13</v>
      </c>
      <c r="C8457" s="98">
        <f t="shared" si="725"/>
        <v>6</v>
      </c>
      <c r="D8457" s="98">
        <f>D8456</f>
        <v>162</v>
      </c>
      <c r="E8457" s="98">
        <f t="shared" si="723"/>
        <v>58</v>
      </c>
      <c r="F8457" s="397">
        <f>F8456+(E8457-E8456)*(F8459-F8456)/(E8459-E8456)</f>
        <v>4.1647666666666669</v>
      </c>
      <c r="G8457" s="98">
        <v>15</v>
      </c>
      <c r="H8457" s="491">
        <f>H8456+(E8457-E8456)*(H8459-H8456)/(E8459-E8456)</f>
        <v>0.37428166666666668</v>
      </c>
      <c r="I8457" s="492">
        <f>I8456+(E8457-E8456)*(I8459-I8456)/(E8459-E8456)</f>
        <v>11.133333333333333</v>
      </c>
      <c r="J8457" s="397">
        <f>J8456+(E8457-E8456)*(J8459-J8456)/(E8459-E8456)</f>
        <v>0.24966666666666668</v>
      </c>
      <c r="K8457" s="469">
        <f t="shared" si="720"/>
        <v>11.127359519791245</v>
      </c>
      <c r="L8457" s="469">
        <f t="shared" si="721"/>
        <v>-5.9738135420879246E-3</v>
      </c>
    </row>
    <row r="8458" spans="1:12">
      <c r="A8458" s="98" t="s">
        <v>126</v>
      </c>
      <c r="B8458" s="98">
        <f t="shared" si="724"/>
        <v>13</v>
      </c>
      <c r="C8458" s="98">
        <f t="shared" si="725"/>
        <v>6</v>
      </c>
      <c r="D8458" s="98">
        <f>D8456</f>
        <v>162</v>
      </c>
      <c r="E8458" s="98">
        <f t="shared" si="723"/>
        <v>59</v>
      </c>
      <c r="F8458" s="397">
        <f>F8456+(E8458-E8456)*(F8459-F8456)/(E8459-E8456)</f>
        <v>4.1779333333333328</v>
      </c>
      <c r="G8458" s="98">
        <v>15</v>
      </c>
      <c r="H8458" s="491">
        <f>H8456+(E8458-E8456)*(H8459-H8456)/(E8459-E8456)</f>
        <v>0.37380133333333332</v>
      </c>
      <c r="I8458" s="492">
        <f>I8456+(E8458-E8456)*(I8459-I8456)/(E8459-E8456)</f>
        <v>11.166666666666666</v>
      </c>
      <c r="J8458" s="397">
        <f>J8456+(E8458-E8456)*(J8459-J8456)/(E8459-E8456)</f>
        <v>0.24703333333333335</v>
      </c>
      <c r="K8458" s="469">
        <f t="shared" si="720"/>
        <v>11.176881837410958</v>
      </c>
      <c r="L8458" s="469">
        <f t="shared" si="721"/>
        <v>1.0215170744292124E-2</v>
      </c>
    </row>
    <row r="8459" spans="1:12">
      <c r="A8459" s="480" t="s">
        <v>126</v>
      </c>
      <c r="B8459" s="480">
        <f t="shared" si="724"/>
        <v>13</v>
      </c>
      <c r="C8459" s="480">
        <f t="shared" si="725"/>
        <v>6</v>
      </c>
      <c r="D8459" s="480">
        <f>D8456</f>
        <v>162</v>
      </c>
      <c r="E8459" s="480">
        <f t="shared" si="723"/>
        <v>60</v>
      </c>
      <c r="F8459" s="484">
        <v>4.1910999999999996</v>
      </c>
      <c r="G8459" s="480">
        <v>15</v>
      </c>
      <c r="H8459" s="482">
        <v>0.37332100000000001</v>
      </c>
      <c r="I8459" s="483">
        <v>11.2</v>
      </c>
      <c r="J8459" s="484">
        <v>0.24440000000000001</v>
      </c>
      <c r="K8459" s="469">
        <f t="shared" ref="K8459:K8522" si="726">F8459/H8459</f>
        <v>11.226531590775766</v>
      </c>
      <c r="L8459" s="469">
        <f t="shared" ref="L8459:L8522" si="727">K8459-I8459</f>
        <v>2.6531590775766389E-2</v>
      </c>
    </row>
    <row r="8460" spans="1:12">
      <c r="A8460" s="98" t="s">
        <v>126</v>
      </c>
      <c r="B8460" s="98">
        <f t="shared" si="724"/>
        <v>13</v>
      </c>
      <c r="C8460" s="98">
        <f t="shared" si="725"/>
        <v>6</v>
      </c>
      <c r="D8460" s="98">
        <f>D8459</f>
        <v>162</v>
      </c>
      <c r="E8460" s="98">
        <f t="shared" si="723"/>
        <v>61</v>
      </c>
      <c r="F8460" s="397">
        <f>F8459+(E8460-E8459)*(F8462-F8459)/(E8462-E8459)</f>
        <v>4.2041333333333331</v>
      </c>
      <c r="G8460" s="98">
        <v>15</v>
      </c>
      <c r="H8460" s="491">
        <f>H8459+(E8460-E8459)*(H8462-H8459)/(E8462-E8459)</f>
        <v>0.372838</v>
      </c>
      <c r="I8460" s="492">
        <f>I8459+(E8460-E8459)*(I8462-I8459)/(E8462-E8459)</f>
        <v>11.266666666666666</v>
      </c>
      <c r="J8460" s="397">
        <f>J8459+(E8460-E8459)*(J8462-J8459)/(E8462-E8459)</f>
        <v>0.24176666666666666</v>
      </c>
      <c r="K8460" s="469">
        <f t="shared" si="726"/>
        <v>11.276032307150379</v>
      </c>
      <c r="L8460" s="469">
        <f t="shared" si="727"/>
        <v>9.3656404837130225E-3</v>
      </c>
    </row>
    <row r="8461" spans="1:12">
      <c r="A8461" s="98" t="s">
        <v>126</v>
      </c>
      <c r="B8461" s="98">
        <f t="shared" si="724"/>
        <v>13</v>
      </c>
      <c r="C8461" s="98">
        <f t="shared" si="725"/>
        <v>6</v>
      </c>
      <c r="D8461" s="98">
        <f>D8459</f>
        <v>162</v>
      </c>
      <c r="E8461" s="98">
        <f t="shared" si="723"/>
        <v>62</v>
      </c>
      <c r="F8461" s="397">
        <f>F8459+(E8461-E8459)*(F8462-F8459)/(E8462-E8459)</f>
        <v>4.2171666666666665</v>
      </c>
      <c r="G8461" s="98">
        <v>15</v>
      </c>
      <c r="H8461" s="491">
        <f>H8459+(E8461-E8459)*(H8462-H8459)/(E8462-E8459)</f>
        <v>0.37235499999999999</v>
      </c>
      <c r="I8461" s="492">
        <f>I8459+(E8461-E8459)*(I8462-I8459)/(E8462-E8459)</f>
        <v>11.333333333333334</v>
      </c>
      <c r="J8461" s="397">
        <f>J8459+(E8461-E8459)*(J8462-J8459)/(E8462-E8459)</f>
        <v>0.23913333333333334</v>
      </c>
      <c r="K8461" s="469">
        <f t="shared" si="726"/>
        <v>11.325661443156845</v>
      </c>
      <c r="L8461" s="469">
        <f t="shared" si="727"/>
        <v>-7.6718901764891712E-3</v>
      </c>
    </row>
    <row r="8462" spans="1:12">
      <c r="A8462" s="480" t="s">
        <v>126</v>
      </c>
      <c r="B8462" s="480">
        <f t="shared" si="724"/>
        <v>13</v>
      </c>
      <c r="C8462" s="480">
        <f t="shared" si="725"/>
        <v>6</v>
      </c>
      <c r="D8462" s="480">
        <f>D8459</f>
        <v>162</v>
      </c>
      <c r="E8462" s="480">
        <f t="shared" si="723"/>
        <v>63</v>
      </c>
      <c r="F8462" s="484">
        <v>4.2302</v>
      </c>
      <c r="G8462" s="480">
        <v>15</v>
      </c>
      <c r="H8462" s="482">
        <v>0.37187199999999998</v>
      </c>
      <c r="I8462" s="483">
        <v>11.4</v>
      </c>
      <c r="J8462" s="484">
        <v>0.23649999999999999</v>
      </c>
      <c r="K8462" s="469">
        <f t="shared" si="726"/>
        <v>11.375419499182515</v>
      </c>
      <c r="L8462" s="469">
        <f t="shared" si="727"/>
        <v>-2.4580500817485529E-2</v>
      </c>
    </row>
    <row r="8463" spans="1:12">
      <c r="A8463" s="98" t="s">
        <v>126</v>
      </c>
      <c r="B8463" s="98">
        <f t="shared" si="724"/>
        <v>13</v>
      </c>
      <c r="C8463" s="98">
        <f t="shared" si="725"/>
        <v>6</v>
      </c>
      <c r="D8463" s="98">
        <f>D8462</f>
        <v>162</v>
      </c>
      <c r="E8463" s="98">
        <f t="shared" si="723"/>
        <v>64</v>
      </c>
      <c r="F8463" s="397">
        <f>F8462+(E8463-E8462)*(F8465-F8462)/(E8465-E8462)</f>
        <v>4.2431000000000001</v>
      </c>
      <c r="G8463" s="98">
        <v>15</v>
      </c>
      <c r="H8463" s="491">
        <f>H8462+(E8463-E8462)*(H8465-H8462)/(E8465-E8462)</f>
        <v>0.37138633333333332</v>
      </c>
      <c r="I8463" s="492">
        <f>I8462+(E8463-E8462)*(I8465-I8462)/(E8465-E8462)</f>
        <v>11.433333333333334</v>
      </c>
      <c r="J8463" s="397">
        <f>J8462+(E8463-E8462)*(J8465-J8462)/(E8465-E8462)</f>
        <v>0.23386666666666667</v>
      </c>
      <c r="K8463" s="469">
        <f t="shared" si="726"/>
        <v>11.425030000206435</v>
      </c>
      <c r="L8463" s="469">
        <f t="shared" si="727"/>
        <v>-8.303333126898238E-3</v>
      </c>
    </row>
    <row r="8464" spans="1:12">
      <c r="A8464" s="98" t="s">
        <v>126</v>
      </c>
      <c r="B8464" s="98">
        <f t="shared" si="724"/>
        <v>13</v>
      </c>
      <c r="C8464" s="98">
        <f t="shared" si="725"/>
        <v>6</v>
      </c>
      <c r="D8464" s="98">
        <f>D8462</f>
        <v>162</v>
      </c>
      <c r="E8464" s="98">
        <f t="shared" si="723"/>
        <v>65</v>
      </c>
      <c r="F8464" s="397">
        <f>F8462+(E8464-E8462)*(F8465-F8462)/(E8465-E8462)</f>
        <v>4.2560000000000002</v>
      </c>
      <c r="G8464" s="98">
        <v>15</v>
      </c>
      <c r="H8464" s="491">
        <f>H8462+(E8464-E8462)*(H8465-H8462)/(E8465-E8462)</f>
        <v>0.37090066666666666</v>
      </c>
      <c r="I8464" s="492">
        <f>I8462+(E8464-E8462)*(I8465-I8462)/(E8465-E8462)</f>
        <v>11.466666666666667</v>
      </c>
      <c r="J8464" s="397">
        <f>J8462+(E8464-E8462)*(J8465-J8462)/(E8465-E8462)</f>
        <v>0.23123333333333332</v>
      </c>
      <c r="K8464" s="469">
        <f t="shared" si="726"/>
        <v>11.474770423707337</v>
      </c>
      <c r="L8464" s="469">
        <f t="shared" si="727"/>
        <v>8.1037570406703452E-3</v>
      </c>
    </row>
    <row r="8465" spans="1:12">
      <c r="A8465" s="480" t="s">
        <v>126</v>
      </c>
      <c r="B8465" s="480">
        <f t="shared" si="724"/>
        <v>13</v>
      </c>
      <c r="C8465" s="480">
        <f t="shared" si="725"/>
        <v>6</v>
      </c>
      <c r="D8465" s="480">
        <f>D8462</f>
        <v>162</v>
      </c>
      <c r="E8465" s="480">
        <f t="shared" si="723"/>
        <v>66</v>
      </c>
      <c r="F8465" s="484">
        <v>4.2689000000000004</v>
      </c>
      <c r="G8465" s="480">
        <v>15</v>
      </c>
      <c r="H8465" s="482">
        <v>0.37041499999999999</v>
      </c>
      <c r="I8465" s="483">
        <v>11.5</v>
      </c>
      <c r="J8465" s="484">
        <v>0.2286</v>
      </c>
      <c r="K8465" s="469">
        <f t="shared" si="726"/>
        <v>11.524641280725673</v>
      </c>
      <c r="L8465" s="469">
        <f t="shared" si="727"/>
        <v>2.4641280725672843E-2</v>
      </c>
    </row>
    <row r="8466" spans="1:12">
      <c r="A8466" s="98" t="s">
        <v>126</v>
      </c>
      <c r="B8466" s="98">
        <f t="shared" si="724"/>
        <v>13</v>
      </c>
      <c r="C8466" s="98">
        <f t="shared" si="725"/>
        <v>6</v>
      </c>
      <c r="D8466" s="98">
        <f>D8465</f>
        <v>162</v>
      </c>
      <c r="E8466" s="98">
        <f t="shared" si="723"/>
        <v>67</v>
      </c>
      <c r="F8466" s="397">
        <f>F8465+(E8466-E8465)*(F8468-F8465)/(E8468-E8465)</f>
        <v>4.2817333333333334</v>
      </c>
      <c r="G8466" s="98">
        <v>15</v>
      </c>
      <c r="H8466" s="491">
        <f>H8465+(E8466-E8465)*(H8468-H8465)/(E8468-E8465)</f>
        <v>0.36992599999999998</v>
      </c>
      <c r="I8466" s="492">
        <f>I8465+(E8466-E8465)*(I8468-I8465)/(E8468-E8465)</f>
        <v>11.566666666666666</v>
      </c>
      <c r="J8466" s="397">
        <f>J8465+(E8466-E8465)*(J8468-J8465)/(E8468-E8465)</f>
        <v>0.22596666666666668</v>
      </c>
      <c r="K8466" s="469">
        <f t="shared" si="726"/>
        <v>11.574567165685391</v>
      </c>
      <c r="L8466" s="469">
        <f t="shared" si="727"/>
        <v>7.9004990187243607E-3</v>
      </c>
    </row>
    <row r="8467" spans="1:12">
      <c r="A8467" s="98" t="s">
        <v>126</v>
      </c>
      <c r="B8467" s="98">
        <f t="shared" si="724"/>
        <v>13</v>
      </c>
      <c r="C8467" s="98">
        <f t="shared" si="725"/>
        <v>6</v>
      </c>
      <c r="D8467" s="98">
        <f>D8465</f>
        <v>162</v>
      </c>
      <c r="E8467" s="98">
        <f t="shared" si="723"/>
        <v>68</v>
      </c>
      <c r="F8467" s="397">
        <f>F8465+(E8467-E8465)*(F8468-F8465)/(E8468-E8465)</f>
        <v>4.2945666666666673</v>
      </c>
      <c r="G8467" s="98">
        <v>15</v>
      </c>
      <c r="H8467" s="491">
        <f>H8465+(E8467-E8465)*(H8468-H8465)/(E8468-E8465)</f>
        <v>0.36943700000000002</v>
      </c>
      <c r="I8467" s="492">
        <f>I8465+(E8467-E8465)*(I8468-I8465)/(E8468-E8465)</f>
        <v>11.633333333333333</v>
      </c>
      <c r="J8467" s="397">
        <f>J8465+(E8467-E8465)*(J8468-J8465)/(E8468-E8465)</f>
        <v>0.22333333333333333</v>
      </c>
      <c r="K8467" s="469">
        <f t="shared" si="726"/>
        <v>11.624625218011913</v>
      </c>
      <c r="L8467" s="469">
        <f t="shared" si="727"/>
        <v>-8.7081153214203511E-3</v>
      </c>
    </row>
    <row r="8468" spans="1:12">
      <c r="A8468" s="480" t="s">
        <v>126</v>
      </c>
      <c r="B8468" s="480">
        <f t="shared" si="724"/>
        <v>13</v>
      </c>
      <c r="C8468" s="480">
        <f t="shared" si="725"/>
        <v>6</v>
      </c>
      <c r="D8468" s="480">
        <f>D8465</f>
        <v>162</v>
      </c>
      <c r="E8468" s="480">
        <f t="shared" si="723"/>
        <v>69</v>
      </c>
      <c r="F8468" s="484">
        <v>4.3074000000000003</v>
      </c>
      <c r="G8468" s="480">
        <v>15</v>
      </c>
      <c r="H8468" s="482">
        <v>0.368948</v>
      </c>
      <c r="I8468" s="483">
        <v>11.7</v>
      </c>
      <c r="J8468" s="484">
        <v>0.22070000000000001</v>
      </c>
      <c r="K8468" s="469">
        <f t="shared" si="726"/>
        <v>11.674815963225171</v>
      </c>
      <c r="L8468" s="469">
        <f t="shared" si="727"/>
        <v>-2.5184036774827945E-2</v>
      </c>
    </row>
    <row r="8469" spans="1:12">
      <c r="A8469" s="98" t="s">
        <v>126</v>
      </c>
      <c r="B8469" s="98">
        <f t="shared" si="724"/>
        <v>13</v>
      </c>
      <c r="C8469" s="98">
        <f t="shared" si="725"/>
        <v>6</v>
      </c>
      <c r="D8469" s="98">
        <f>D8468</f>
        <v>162</v>
      </c>
      <c r="E8469" s="98">
        <f t="shared" si="723"/>
        <v>70</v>
      </c>
      <c r="F8469" s="397">
        <f>F8468+(E8469-E8468)*(F8471-F8468)/(E8471-E8468)</f>
        <v>4.3200666666666665</v>
      </c>
      <c r="G8469" s="98">
        <v>15</v>
      </c>
      <c r="H8469" s="491">
        <f>H8468+(E8469-E8468)*(H8471-H8468)/(E8471-E8468)</f>
        <v>0.36845566666666668</v>
      </c>
      <c r="I8469" s="492">
        <f>I8468+(E8469-E8468)*(I8471-I8468)/(E8471-E8468)</f>
        <v>11.733333333333333</v>
      </c>
      <c r="J8469" s="397">
        <f>J8468+(E8469-E8468)*(J8471-J8468)/(E8471-E8468)</f>
        <v>0.21810000000000002</v>
      </c>
      <c r="K8469" s="469">
        <f t="shared" si="726"/>
        <v>11.724793665814159</v>
      </c>
      <c r="L8469" s="469">
        <f t="shared" si="727"/>
        <v>-8.5396675191731219E-3</v>
      </c>
    </row>
    <row r="8470" spans="1:12">
      <c r="A8470" s="98" t="s">
        <v>126</v>
      </c>
      <c r="B8470" s="98">
        <f t="shared" si="724"/>
        <v>13</v>
      </c>
      <c r="C8470" s="98">
        <f t="shared" si="725"/>
        <v>6</v>
      </c>
      <c r="D8470" s="98">
        <f>D8468</f>
        <v>162</v>
      </c>
      <c r="E8470" s="98">
        <f t="shared" si="723"/>
        <v>71</v>
      </c>
      <c r="F8470" s="397">
        <f>F8468+(E8470-E8468)*(F8471-F8468)/(E8471-E8468)</f>
        <v>4.3327333333333335</v>
      </c>
      <c r="G8470" s="98">
        <v>15</v>
      </c>
      <c r="H8470" s="491">
        <f>H8468+(E8470-E8468)*(H8471-H8468)/(E8471-E8468)</f>
        <v>0.36796333333333331</v>
      </c>
      <c r="I8470" s="492">
        <f>I8468+(E8470-E8468)*(I8471-I8468)/(E8471-E8468)</f>
        <v>11.766666666666667</v>
      </c>
      <c r="J8470" s="397">
        <f>J8468+(E8470-E8468)*(J8471-J8468)/(E8471-E8468)</f>
        <v>0.2155</v>
      </c>
      <c r="K8470" s="469">
        <f t="shared" si="726"/>
        <v>11.774905108298835</v>
      </c>
      <c r="L8470" s="469">
        <f t="shared" si="727"/>
        <v>8.2384416321676923E-3</v>
      </c>
    </row>
    <row r="8471" spans="1:12">
      <c r="A8471" s="480" t="s">
        <v>126</v>
      </c>
      <c r="B8471" s="480">
        <f t="shared" si="724"/>
        <v>13</v>
      </c>
      <c r="C8471" s="480">
        <f t="shared" si="725"/>
        <v>6</v>
      </c>
      <c r="D8471" s="480">
        <f>D8468</f>
        <v>162</v>
      </c>
      <c r="E8471" s="480">
        <f t="shared" si="723"/>
        <v>72</v>
      </c>
      <c r="F8471" s="484">
        <v>4.3453999999999997</v>
      </c>
      <c r="G8471" s="480">
        <v>15</v>
      </c>
      <c r="H8471" s="482">
        <v>0.36747099999999999</v>
      </c>
      <c r="I8471" s="483">
        <v>11.8</v>
      </c>
      <c r="J8471" s="484">
        <v>0.21290000000000001</v>
      </c>
      <c r="K8471" s="469">
        <f t="shared" si="726"/>
        <v>11.825150828228622</v>
      </c>
      <c r="L8471" s="469">
        <f t="shared" si="727"/>
        <v>2.5150828228621691E-2</v>
      </c>
    </row>
    <row r="8472" spans="1:12">
      <c r="A8472" s="98" t="s">
        <v>126</v>
      </c>
      <c r="B8472" s="98">
        <f t="shared" si="724"/>
        <v>13</v>
      </c>
      <c r="C8472" s="98">
        <f t="shared" si="725"/>
        <v>6</v>
      </c>
      <c r="D8472" s="98">
        <f>D8471</f>
        <v>162</v>
      </c>
      <c r="E8472" s="98">
        <f t="shared" si="723"/>
        <v>73</v>
      </c>
      <c r="F8472" s="397">
        <f>F8471+(E8472-E8471)*(F8474-F8471)/(E8474-E8471)</f>
        <v>4.3579999999999997</v>
      </c>
      <c r="G8472" s="98">
        <v>15</v>
      </c>
      <c r="H8472" s="491">
        <f>H8471+(E8472-E8471)*(H8474-H8471)/(E8474-E8471)</f>
        <v>0.366975</v>
      </c>
      <c r="I8472" s="492">
        <f>I8471+(E8472-E8471)*(I8474-I8471)/(E8474-E8471)</f>
        <v>11.866666666666667</v>
      </c>
      <c r="J8472" s="397">
        <f>J8471+(E8472-E8471)*(J8474-J8471)/(E8474-E8471)</f>
        <v>0.21026666666666666</v>
      </c>
      <c r="K8472" s="469">
        <f t="shared" si="726"/>
        <v>11.87546835615505</v>
      </c>
      <c r="L8472" s="469">
        <f t="shared" si="727"/>
        <v>8.8016894883828911E-3</v>
      </c>
    </row>
    <row r="8473" spans="1:12">
      <c r="A8473" s="98" t="s">
        <v>126</v>
      </c>
      <c r="B8473" s="98">
        <f t="shared" si="724"/>
        <v>13</v>
      </c>
      <c r="C8473" s="98">
        <f t="shared" si="725"/>
        <v>6</v>
      </c>
      <c r="D8473" s="98">
        <f>D8471</f>
        <v>162</v>
      </c>
      <c r="E8473" s="98">
        <f t="shared" si="723"/>
        <v>74</v>
      </c>
      <c r="F8473" s="397">
        <f>F8471+(E8473-E8471)*(F8474-F8471)/(E8474-E8471)</f>
        <v>4.3706000000000005</v>
      </c>
      <c r="G8473" s="98">
        <v>15</v>
      </c>
      <c r="H8473" s="491">
        <f>H8471+(E8473-E8471)*(H8474-H8471)/(E8474-E8471)</f>
        <v>0.366479</v>
      </c>
      <c r="I8473" s="492">
        <f>I8471+(E8473-E8471)*(I8474-I8471)/(E8474-E8471)</f>
        <v>11.933333333333334</v>
      </c>
      <c r="J8473" s="397">
        <f>J8471+(E8473-E8471)*(J8474-J8471)/(E8474-E8471)</f>
        <v>0.20763333333333334</v>
      </c>
      <c r="K8473" s="469">
        <f t="shared" si="726"/>
        <v>11.925922085576529</v>
      </c>
      <c r="L8473" s="469">
        <f t="shared" si="727"/>
        <v>-7.4112477568046842E-3</v>
      </c>
    </row>
    <row r="8474" spans="1:12">
      <c r="A8474" s="480" t="s">
        <v>126</v>
      </c>
      <c r="B8474" s="480">
        <f t="shared" si="724"/>
        <v>13</v>
      </c>
      <c r="C8474" s="480">
        <f t="shared" si="725"/>
        <v>6</v>
      </c>
      <c r="D8474" s="480">
        <f>D8471</f>
        <v>162</v>
      </c>
      <c r="E8474" s="480">
        <f t="shared" si="723"/>
        <v>75</v>
      </c>
      <c r="F8474" s="484">
        <v>4.3832000000000004</v>
      </c>
      <c r="G8474" s="480">
        <v>15</v>
      </c>
      <c r="H8474" s="482">
        <v>0.365983</v>
      </c>
      <c r="I8474" s="483">
        <v>12</v>
      </c>
      <c r="J8474" s="484">
        <v>0.20499999999999999</v>
      </c>
      <c r="K8474" s="469">
        <f t="shared" si="726"/>
        <v>11.976512570255997</v>
      </c>
      <c r="L8474" s="469">
        <f t="shared" si="727"/>
        <v>-2.3487429744003308E-2</v>
      </c>
    </row>
    <row r="8475" spans="1:12">
      <c r="A8475" s="98" t="s">
        <v>126</v>
      </c>
      <c r="B8475" s="98">
        <f t="shared" si="724"/>
        <v>13</v>
      </c>
      <c r="C8475" s="98">
        <f t="shared" si="725"/>
        <v>6</v>
      </c>
      <c r="D8475" s="98">
        <f>D8474</f>
        <v>162</v>
      </c>
      <c r="E8475" s="98">
        <f t="shared" si="723"/>
        <v>76</v>
      </c>
      <c r="F8475" s="397">
        <f>F8474+(E8475-E8474)*(F8477-F8474)/(E8477-E8474)</f>
        <v>4.3956666666666671</v>
      </c>
      <c r="G8475" s="98">
        <v>15</v>
      </c>
      <c r="H8475" s="491">
        <f>H8474+(E8475-E8474)*(H8477-H8474)/(E8477-E8474)</f>
        <v>0.36548333333333333</v>
      </c>
      <c r="I8475" s="492">
        <f>I8474+(E8475-E8474)*(I8477-I8474)/(E8477-E8474)</f>
        <v>12.033333333333333</v>
      </c>
      <c r="J8475" s="397">
        <f>J8474+(E8475-E8474)*(J8477-J8474)/(E8477-E8474)</f>
        <v>0.20236666666666667</v>
      </c>
      <c r="K8475" s="469">
        <f t="shared" si="726"/>
        <v>12.026996215057688</v>
      </c>
      <c r="L8475" s="469">
        <f t="shared" si="727"/>
        <v>-6.3371182756455369E-3</v>
      </c>
    </row>
    <row r="8476" spans="1:12">
      <c r="A8476" s="98" t="s">
        <v>126</v>
      </c>
      <c r="B8476" s="98">
        <f t="shared" si="724"/>
        <v>13</v>
      </c>
      <c r="C8476" s="98">
        <f t="shared" si="725"/>
        <v>6</v>
      </c>
      <c r="D8476" s="98">
        <f>D8474</f>
        <v>162</v>
      </c>
      <c r="E8476" s="98">
        <f t="shared" si="723"/>
        <v>77</v>
      </c>
      <c r="F8476" s="397">
        <f>F8474+(E8476-E8474)*(F8477-F8474)/(E8477-E8474)</f>
        <v>4.4081333333333337</v>
      </c>
      <c r="G8476" s="98">
        <v>15</v>
      </c>
      <c r="H8476" s="491">
        <f>H8474+(E8476-E8474)*(H8477-H8474)/(E8477-E8474)</f>
        <v>0.36498366666666665</v>
      </c>
      <c r="I8476" s="492">
        <f>I8474+(E8476-E8474)*(I8477-I8474)/(E8477-E8474)</f>
        <v>12.066666666666666</v>
      </c>
      <c r="J8476" s="397">
        <f>J8474+(E8476-E8474)*(J8477-J8474)/(E8477-E8474)</f>
        <v>0.19973333333333332</v>
      </c>
      <c r="K8476" s="469">
        <f t="shared" si="726"/>
        <v>12.077618085192855</v>
      </c>
      <c r="L8476" s="469">
        <f t="shared" si="727"/>
        <v>1.0951418526188306E-2</v>
      </c>
    </row>
    <row r="8477" spans="1:12">
      <c r="A8477" s="480" t="s">
        <v>126</v>
      </c>
      <c r="B8477" s="480">
        <f t="shared" si="724"/>
        <v>13</v>
      </c>
      <c r="C8477" s="480">
        <f t="shared" si="725"/>
        <v>6</v>
      </c>
      <c r="D8477" s="480">
        <f>D8474</f>
        <v>162</v>
      </c>
      <c r="E8477" s="480">
        <f t="shared" ref="E8477:E8540" si="728">E8476+1</f>
        <v>78</v>
      </c>
      <c r="F8477" s="484">
        <v>4.4206000000000003</v>
      </c>
      <c r="G8477" s="480">
        <v>15</v>
      </c>
      <c r="H8477" s="482">
        <v>0.36448399999999997</v>
      </c>
      <c r="I8477" s="483">
        <v>12.1</v>
      </c>
      <c r="J8477" s="484">
        <v>0.1971</v>
      </c>
      <c r="K8477" s="469">
        <f t="shared" si="726"/>
        <v>12.128378749135766</v>
      </c>
      <c r="L8477" s="469">
        <f t="shared" si="727"/>
        <v>2.8378749135766768E-2</v>
      </c>
    </row>
    <row r="8478" spans="1:12">
      <c r="A8478" s="98" t="s">
        <v>126</v>
      </c>
      <c r="B8478" s="98">
        <f t="shared" si="724"/>
        <v>13</v>
      </c>
      <c r="C8478" s="98">
        <f t="shared" si="725"/>
        <v>6</v>
      </c>
      <c r="D8478" s="98">
        <f>D8477</f>
        <v>162</v>
      </c>
      <c r="E8478" s="98">
        <f t="shared" si="728"/>
        <v>79</v>
      </c>
      <c r="F8478" s="397">
        <f>F8477+(E8478-E8477)*(F8480-F8477)/(E8480-E8477)</f>
        <v>4.4329666666666672</v>
      </c>
      <c r="G8478" s="98">
        <v>15</v>
      </c>
      <c r="H8478" s="491">
        <f>H8477+(E8478-E8477)*(H8480-H8477)/(E8480-E8477)</f>
        <v>0.36397966666666665</v>
      </c>
      <c r="I8478" s="492">
        <f>I8477+(E8478-E8477)*(I8480-I8477)/(E8480-E8477)</f>
        <v>12.166666666666666</v>
      </c>
      <c r="J8478" s="397">
        <f>J8477+(E8478-E8477)*(J8480-J8477)/(E8480-E8477)</f>
        <v>0.19446666666666668</v>
      </c>
      <c r="K8478" s="469">
        <f t="shared" si="726"/>
        <v>12.179160191182843</v>
      </c>
      <c r="L8478" s="469">
        <f t="shared" si="727"/>
        <v>1.2493524516177246E-2</v>
      </c>
    </row>
    <row r="8479" spans="1:12">
      <c r="A8479" s="98" t="s">
        <v>126</v>
      </c>
      <c r="B8479" s="98">
        <f t="shared" si="724"/>
        <v>13</v>
      </c>
      <c r="C8479" s="98">
        <f t="shared" si="725"/>
        <v>6</v>
      </c>
      <c r="D8479" s="98">
        <f>D8477</f>
        <v>162</v>
      </c>
      <c r="E8479" s="98">
        <f t="shared" si="728"/>
        <v>80</v>
      </c>
      <c r="F8479" s="397">
        <f>F8477+(E8479-E8477)*(F8480-F8477)/(E8480-E8477)</f>
        <v>4.4453333333333331</v>
      </c>
      <c r="G8479" s="98">
        <v>15</v>
      </c>
      <c r="H8479" s="491">
        <f>H8477+(E8479-E8477)*(H8480-H8477)/(E8480-E8477)</f>
        <v>0.36347533333333332</v>
      </c>
      <c r="I8479" s="492">
        <f>I8477+(E8479-E8477)*(I8480-I8477)/(E8480-E8477)</f>
        <v>12.233333333333334</v>
      </c>
      <c r="J8479" s="397">
        <f>J8477+(E8479-E8477)*(J8480-J8477)/(E8480-E8477)</f>
        <v>0.19183333333333333</v>
      </c>
      <c r="K8479" s="469">
        <f t="shared" si="726"/>
        <v>12.230082554891391</v>
      </c>
      <c r="L8479" s="469">
        <f t="shared" si="727"/>
        <v>-3.250778441943325E-3</v>
      </c>
    </row>
    <row r="8480" spans="1:12">
      <c r="A8480" s="480" t="s">
        <v>126</v>
      </c>
      <c r="B8480" s="480">
        <f t="shared" si="724"/>
        <v>13</v>
      </c>
      <c r="C8480" s="480">
        <f t="shared" si="725"/>
        <v>6</v>
      </c>
      <c r="D8480" s="480">
        <f>D8477</f>
        <v>162</v>
      </c>
      <c r="E8480" s="480">
        <f t="shared" si="728"/>
        <v>81</v>
      </c>
      <c r="F8480" s="484">
        <v>4.4577</v>
      </c>
      <c r="G8480" s="480">
        <v>15</v>
      </c>
      <c r="H8480" s="482">
        <v>0.36297099999999999</v>
      </c>
      <c r="I8480" s="483">
        <v>12.3</v>
      </c>
      <c r="J8480" s="484">
        <v>0.18920000000000001</v>
      </c>
      <c r="K8480" s="469">
        <f t="shared" si="726"/>
        <v>12.28114642767604</v>
      </c>
      <c r="L8480" s="469">
        <f t="shared" si="727"/>
        <v>-1.8853572323960677E-2</v>
      </c>
    </row>
    <row r="8481" spans="1:12">
      <c r="A8481" s="98" t="s">
        <v>126</v>
      </c>
      <c r="B8481" s="98">
        <f t="shared" si="724"/>
        <v>13</v>
      </c>
      <c r="C8481" s="98">
        <f t="shared" si="725"/>
        <v>6</v>
      </c>
      <c r="D8481" s="98">
        <f>D8480</f>
        <v>162</v>
      </c>
      <c r="E8481" s="98">
        <f t="shared" si="728"/>
        <v>82</v>
      </c>
      <c r="F8481" s="397">
        <f>F8480+(E8481-E8480)*(F8483-F8480)/(E8483-E8480)</f>
        <v>4.4699666666666671</v>
      </c>
      <c r="G8481" s="98">
        <v>15</v>
      </c>
      <c r="H8481" s="491">
        <f>H8480+(E8481-E8480)*(H8483-H8480)/(E8483-E8480)</f>
        <v>0.36246266666666666</v>
      </c>
      <c r="I8481" s="492">
        <f>I8480+(E8481-E8480)*(I8483-I8480)/(E8483-E8480)</f>
        <v>12.333333333333334</v>
      </c>
      <c r="J8481" s="397">
        <f>J8480+(E8481-E8480)*(J8483-J8480)/(E8483-E8480)</f>
        <v>0.18656666666666666</v>
      </c>
      <c r="K8481" s="469">
        <f t="shared" si="726"/>
        <v>12.332212604884367</v>
      </c>
      <c r="L8481" s="469">
        <f t="shared" si="727"/>
        <v>-1.1207284489671565E-3</v>
      </c>
    </row>
    <row r="8482" spans="1:12">
      <c r="A8482" s="98" t="s">
        <v>126</v>
      </c>
      <c r="B8482" s="98">
        <f t="shared" si="724"/>
        <v>13</v>
      </c>
      <c r="C8482" s="98">
        <f t="shared" si="725"/>
        <v>6</v>
      </c>
      <c r="D8482" s="98">
        <f>D8480</f>
        <v>162</v>
      </c>
      <c r="E8482" s="98">
        <f t="shared" si="728"/>
        <v>83</v>
      </c>
      <c r="F8482" s="397">
        <f>F8480+(E8482-E8480)*(F8483-F8480)/(E8483-E8480)</f>
        <v>4.4822333333333333</v>
      </c>
      <c r="G8482" s="98">
        <v>15</v>
      </c>
      <c r="H8482" s="491">
        <f>H8480+(E8482-E8480)*(H8483-H8480)/(E8483-E8480)</f>
        <v>0.36195433333333332</v>
      </c>
      <c r="I8482" s="492">
        <f>I8480+(E8482-E8480)*(I8483-I8480)/(E8483-E8480)</f>
        <v>12.366666666666667</v>
      </c>
      <c r="J8482" s="397">
        <f>J8480+(E8482-E8480)*(J8483-J8480)/(E8483-E8480)</f>
        <v>0.18393333333333334</v>
      </c>
      <c r="K8482" s="469">
        <f t="shared" si="726"/>
        <v>12.383422218088286</v>
      </c>
      <c r="L8482" s="469">
        <f t="shared" si="727"/>
        <v>1.675555142161933E-2</v>
      </c>
    </row>
    <row r="8483" spans="1:12">
      <c r="A8483" s="480" t="s">
        <v>126</v>
      </c>
      <c r="B8483" s="480">
        <f t="shared" si="724"/>
        <v>13</v>
      </c>
      <c r="C8483" s="480">
        <f t="shared" si="725"/>
        <v>6</v>
      </c>
      <c r="D8483" s="480">
        <f>D8480</f>
        <v>162</v>
      </c>
      <c r="E8483" s="480">
        <f t="shared" si="728"/>
        <v>84</v>
      </c>
      <c r="F8483" s="484">
        <v>4.4945000000000004</v>
      </c>
      <c r="G8483" s="480">
        <v>15</v>
      </c>
      <c r="H8483" s="482">
        <v>0.36144599999999999</v>
      </c>
      <c r="I8483" s="483">
        <v>12.4</v>
      </c>
      <c r="J8483" s="484">
        <v>0.18129999999999999</v>
      </c>
      <c r="K8483" s="469">
        <f t="shared" si="726"/>
        <v>12.434775872467812</v>
      </c>
      <c r="L8483" s="469">
        <f t="shared" si="727"/>
        <v>3.4775872467811553E-2</v>
      </c>
    </row>
    <row r="8484" spans="1:12">
      <c r="A8484" s="98" t="s">
        <v>126</v>
      </c>
      <c r="B8484" s="98">
        <f t="shared" si="724"/>
        <v>13</v>
      </c>
      <c r="C8484" s="98">
        <f t="shared" si="725"/>
        <v>6</v>
      </c>
      <c r="D8484" s="98">
        <f>D8483</f>
        <v>162</v>
      </c>
      <c r="E8484" s="98">
        <f t="shared" si="728"/>
        <v>85</v>
      </c>
      <c r="F8484" s="397">
        <f>F8483+(E8484-E8483)*(F8486-F8483)/(E8486-E8483)</f>
        <v>4.5066666666666668</v>
      </c>
      <c r="G8484" s="98">
        <v>15</v>
      </c>
      <c r="H8484" s="491">
        <f>H8483+(E8484-E8483)*(H8486-H8483)/(E8486-E8483)</f>
        <v>0.36093266666666668</v>
      </c>
      <c r="I8484" s="492">
        <f>I8483+(E8484-E8483)*(I8486-I8483)/(E8486-E8483)</f>
        <v>12.466666666666667</v>
      </c>
      <c r="J8484" s="397">
        <f>J8483+(E8484-E8483)*(J8486-J8483)/(E8486-E8483)</f>
        <v>0.17866666666666667</v>
      </c>
      <c r="K8484" s="469">
        <f t="shared" si="726"/>
        <v>12.486170088973196</v>
      </c>
      <c r="L8484" s="469">
        <f t="shared" si="727"/>
        <v>1.9503422306529572E-2</v>
      </c>
    </row>
    <row r="8485" spans="1:12">
      <c r="A8485" s="98" t="s">
        <v>126</v>
      </c>
      <c r="B8485" s="98">
        <f t="shared" si="724"/>
        <v>13</v>
      </c>
      <c r="C8485" s="98">
        <f t="shared" si="725"/>
        <v>6</v>
      </c>
      <c r="D8485" s="98">
        <f>D8483</f>
        <v>162</v>
      </c>
      <c r="E8485" s="98">
        <f t="shared" si="728"/>
        <v>86</v>
      </c>
      <c r="F8485" s="397">
        <f>F8483+(E8485-E8483)*(F8486-F8483)/(E8486-E8483)</f>
        <v>4.5188333333333333</v>
      </c>
      <c r="G8485" s="98">
        <v>15</v>
      </c>
      <c r="H8485" s="491">
        <f>H8483+(E8485-E8483)*(H8486-H8483)/(E8486-E8483)</f>
        <v>0.36041933333333331</v>
      </c>
      <c r="I8485" s="492">
        <f>I8483+(E8485-E8483)*(I8486-I8483)/(E8486-E8483)</f>
        <v>12.533333333333333</v>
      </c>
      <c r="J8485" s="397">
        <f>J8483+(E8485-E8483)*(J8486-J8483)/(E8486-E8483)</f>
        <v>0.17603333333333332</v>
      </c>
      <c r="K8485" s="469">
        <f t="shared" si="726"/>
        <v>12.537710703643349</v>
      </c>
      <c r="L8485" s="469">
        <f t="shared" si="727"/>
        <v>4.3773703100153938E-3</v>
      </c>
    </row>
    <row r="8486" spans="1:12">
      <c r="A8486" s="480" t="s">
        <v>126</v>
      </c>
      <c r="B8486" s="480">
        <f t="shared" si="724"/>
        <v>13</v>
      </c>
      <c r="C8486" s="480">
        <f t="shared" si="725"/>
        <v>6</v>
      </c>
      <c r="D8486" s="480">
        <f>D8483</f>
        <v>162</v>
      </c>
      <c r="E8486" s="480">
        <f t="shared" si="728"/>
        <v>87</v>
      </c>
      <c r="F8486" s="484">
        <v>4.5309999999999997</v>
      </c>
      <c r="G8486" s="480">
        <v>15</v>
      </c>
      <c r="H8486" s="482">
        <v>0.359906</v>
      </c>
      <c r="I8486" s="483">
        <v>12.6</v>
      </c>
      <c r="J8486" s="484">
        <v>0.1734</v>
      </c>
      <c r="K8486" s="469">
        <f t="shared" si="726"/>
        <v>12.589398342900646</v>
      </c>
      <c r="L8486" s="469">
        <f t="shared" si="727"/>
        <v>-1.0601657099353901E-2</v>
      </c>
    </row>
    <row r="8487" spans="1:12">
      <c r="A8487" s="98" t="s">
        <v>126</v>
      </c>
      <c r="B8487" s="98">
        <f t="shared" si="724"/>
        <v>13</v>
      </c>
      <c r="C8487" s="98">
        <f t="shared" si="725"/>
        <v>6</v>
      </c>
      <c r="D8487" s="98">
        <f>D8486</f>
        <v>162</v>
      </c>
      <c r="E8487" s="98">
        <f t="shared" si="728"/>
        <v>88</v>
      </c>
      <c r="F8487" s="397">
        <f>F8486+(E8487-E8486)*(F8489-F8486)/(E8489-E8486)</f>
        <v>4.5430666666666664</v>
      </c>
      <c r="G8487" s="98">
        <v>15</v>
      </c>
      <c r="H8487" s="491">
        <f>H8486+(E8487-E8486)*(H8489-H8486)/(E8489-E8486)</f>
        <v>0.35938766666666666</v>
      </c>
      <c r="I8487" s="492">
        <f>I8486+(E8487-E8486)*(I8489-I8486)/(E8489-E8486)</f>
        <v>12.633333333333333</v>
      </c>
      <c r="J8487" s="397">
        <f>J8486+(E8487-E8486)*(J8489-J8486)/(E8489-E8486)</f>
        <v>0.17080000000000001</v>
      </c>
      <c r="K8487" s="469">
        <f t="shared" si="726"/>
        <v>12.641131257518575</v>
      </c>
      <c r="L8487" s="469">
        <f t="shared" si="727"/>
        <v>7.7979241852421666E-3</v>
      </c>
    </row>
    <row r="8488" spans="1:12">
      <c r="A8488" s="98" t="s">
        <v>126</v>
      </c>
      <c r="B8488" s="98">
        <f t="shared" si="724"/>
        <v>13</v>
      </c>
      <c r="C8488" s="98">
        <f t="shared" si="725"/>
        <v>6</v>
      </c>
      <c r="D8488" s="98">
        <f>D8486</f>
        <v>162</v>
      </c>
      <c r="E8488" s="98">
        <f t="shared" si="728"/>
        <v>89</v>
      </c>
      <c r="F8488" s="397">
        <f>F8486+(E8488-E8486)*(F8489-F8486)/(E8489-E8486)</f>
        <v>4.555133333333333</v>
      </c>
      <c r="G8488" s="98">
        <v>15</v>
      </c>
      <c r="H8488" s="491">
        <f>H8486+(E8488-E8486)*(H8489-H8486)/(E8489-E8486)</f>
        <v>0.35886933333333332</v>
      </c>
      <c r="I8488" s="492">
        <f>I8486+(E8488-E8486)*(I8489-I8486)/(E8489-E8486)</f>
        <v>12.666666666666666</v>
      </c>
      <c r="J8488" s="397">
        <f>J8486+(E8488-E8486)*(J8489-J8486)/(E8489-E8486)</f>
        <v>0.16819999999999999</v>
      </c>
      <c r="K8488" s="469">
        <f t="shared" si="726"/>
        <v>12.693013613125668</v>
      </c>
      <c r="L8488" s="469">
        <f t="shared" si="727"/>
        <v>2.6346946459002041E-2</v>
      </c>
    </row>
    <row r="8489" spans="1:12">
      <c r="A8489" s="480" t="s">
        <v>126</v>
      </c>
      <c r="B8489" s="480">
        <f t="shared" si="724"/>
        <v>13</v>
      </c>
      <c r="C8489" s="480">
        <f t="shared" si="725"/>
        <v>6</v>
      </c>
      <c r="D8489" s="480">
        <f>D8486</f>
        <v>162</v>
      </c>
      <c r="E8489" s="480">
        <f t="shared" si="728"/>
        <v>90</v>
      </c>
      <c r="F8489" s="484">
        <v>4.5671999999999997</v>
      </c>
      <c r="G8489" s="480">
        <v>15</v>
      </c>
      <c r="H8489" s="482">
        <v>0.35835099999999998</v>
      </c>
      <c r="I8489" s="483">
        <v>12.7</v>
      </c>
      <c r="J8489" s="484">
        <v>0.1656</v>
      </c>
      <c r="K8489" s="469">
        <f t="shared" si="726"/>
        <v>12.74504605819434</v>
      </c>
      <c r="L8489" s="469">
        <f t="shared" si="727"/>
        <v>4.5046058194341043E-2</v>
      </c>
    </row>
    <row r="8490" spans="1:12">
      <c r="A8490" s="98" t="s">
        <v>126</v>
      </c>
      <c r="B8490" s="98">
        <f t="shared" si="724"/>
        <v>13</v>
      </c>
      <c r="C8490" s="98">
        <f t="shared" si="725"/>
        <v>6</v>
      </c>
      <c r="D8490" s="98">
        <f>D8489</f>
        <v>162</v>
      </c>
      <c r="E8490" s="98">
        <f t="shared" si="728"/>
        <v>91</v>
      </c>
      <c r="F8490" s="397">
        <f>F8489+(E8490-E8489)*(F8492-F8489)/(E8492-E8489)</f>
        <v>4.5791666666666666</v>
      </c>
      <c r="G8490" s="98">
        <v>15</v>
      </c>
      <c r="H8490" s="491">
        <f>H8489+(E8490-E8489)*(H8492-H8489)/(E8492-E8489)</f>
        <v>0.35782766666666666</v>
      </c>
      <c r="I8490" s="492">
        <f>I8489+(E8490-E8489)*(I8492-I8489)/(E8492-E8489)</f>
        <v>12.766666666666666</v>
      </c>
      <c r="J8490" s="397">
        <f>J8489+(E8490-E8489)*(J8492-J8489)/(E8492-E8489)</f>
        <v>0.16296666666666668</v>
      </c>
      <c r="K8490" s="469">
        <f t="shared" si="726"/>
        <v>12.797128599148753</v>
      </c>
      <c r="L8490" s="469">
        <f t="shared" si="727"/>
        <v>3.0461932482086951E-2</v>
      </c>
    </row>
    <row r="8491" spans="1:12">
      <c r="A8491" s="98" t="s">
        <v>126</v>
      </c>
      <c r="B8491" s="98">
        <f t="shared" si="724"/>
        <v>13</v>
      </c>
      <c r="C8491" s="98">
        <f t="shared" si="725"/>
        <v>6</v>
      </c>
      <c r="D8491" s="98">
        <f>D8489</f>
        <v>162</v>
      </c>
      <c r="E8491" s="98">
        <f t="shared" si="728"/>
        <v>92</v>
      </c>
      <c r="F8491" s="397">
        <f>F8489+(E8491-E8489)*(F8492-F8489)/(E8492-E8489)</f>
        <v>4.5911333333333335</v>
      </c>
      <c r="G8491" s="98">
        <v>15</v>
      </c>
      <c r="H8491" s="491">
        <f>H8489+(E8491-E8489)*(H8492-H8489)/(E8492-E8489)</f>
        <v>0.35730433333333333</v>
      </c>
      <c r="I8491" s="492">
        <f>I8489+(E8491-E8489)*(I8492-I8489)/(E8492-E8489)</f>
        <v>12.833333333333334</v>
      </c>
      <c r="J8491" s="397">
        <f>J8489+(E8491-E8489)*(J8492-J8489)/(E8492-E8489)</f>
        <v>0.16033333333333333</v>
      </c>
      <c r="K8491" s="469">
        <f t="shared" si="726"/>
        <v>12.849363707688964</v>
      </c>
      <c r="L8491" s="469">
        <f t="shared" si="727"/>
        <v>1.6030374355629817E-2</v>
      </c>
    </row>
    <row r="8492" spans="1:12">
      <c r="A8492" s="480" t="s">
        <v>126</v>
      </c>
      <c r="B8492" s="480">
        <f t="shared" si="724"/>
        <v>13</v>
      </c>
      <c r="C8492" s="480">
        <f t="shared" si="725"/>
        <v>6</v>
      </c>
      <c r="D8492" s="480">
        <f>D8489</f>
        <v>162</v>
      </c>
      <c r="E8492" s="480">
        <f t="shared" si="728"/>
        <v>93</v>
      </c>
      <c r="F8492" s="484">
        <v>4.6031000000000004</v>
      </c>
      <c r="G8492" s="480">
        <v>15</v>
      </c>
      <c r="H8492" s="482">
        <v>0.35678100000000001</v>
      </c>
      <c r="I8492" s="483">
        <v>12.9</v>
      </c>
      <c r="J8492" s="484">
        <v>0.15770000000000001</v>
      </c>
      <c r="K8492" s="469">
        <f t="shared" si="726"/>
        <v>12.901752055182312</v>
      </c>
      <c r="L8492" s="469">
        <f t="shared" si="727"/>
        <v>1.7520551823118069E-3</v>
      </c>
    </row>
    <row r="8493" spans="1:12">
      <c r="A8493" s="98" t="s">
        <v>126</v>
      </c>
      <c r="B8493" s="98">
        <f t="shared" si="724"/>
        <v>13</v>
      </c>
      <c r="C8493" s="98">
        <f t="shared" si="725"/>
        <v>6</v>
      </c>
      <c r="D8493" s="98">
        <f>D8492</f>
        <v>162</v>
      </c>
      <c r="E8493" s="98">
        <f t="shared" si="728"/>
        <v>94</v>
      </c>
      <c r="F8493" s="397">
        <f>F8492+(E8493-E8492)*(F8495-F8492)/(E8495-E8492)</f>
        <v>4.6150000000000002</v>
      </c>
      <c r="G8493" s="98">
        <v>15</v>
      </c>
      <c r="H8493" s="491">
        <f>H8492+(E8493-E8492)*(H8495-H8492)/(E8495-E8492)</f>
        <v>0.35625166666666669</v>
      </c>
      <c r="I8493" s="492">
        <f>I8492+(E8493-E8492)*(I8495-I8492)/(E8495-E8492)</f>
        <v>12.966666666666667</v>
      </c>
      <c r="J8493" s="397">
        <f>J8492+(E8493-E8492)*(J8495-J8492)/(E8495-E8492)</f>
        <v>0.15506666666666666</v>
      </c>
      <c r="K8493" s="469">
        <f t="shared" si="726"/>
        <v>12.954325359881357</v>
      </c>
      <c r="L8493" s="469">
        <f t="shared" si="727"/>
        <v>-1.2341306785309314E-2</v>
      </c>
    </row>
    <row r="8494" spans="1:12">
      <c r="A8494" s="98" t="s">
        <v>126</v>
      </c>
      <c r="B8494" s="98">
        <f t="shared" si="724"/>
        <v>13</v>
      </c>
      <c r="C8494" s="98">
        <f t="shared" si="725"/>
        <v>6</v>
      </c>
      <c r="D8494" s="98">
        <f>D8492</f>
        <v>162</v>
      </c>
      <c r="E8494" s="98">
        <f t="shared" si="728"/>
        <v>95</v>
      </c>
      <c r="F8494" s="397">
        <f>F8492+(E8494-E8492)*(F8495-F8492)/(E8495-E8492)</f>
        <v>4.6269</v>
      </c>
      <c r="G8494" s="98">
        <v>15</v>
      </c>
      <c r="H8494" s="491">
        <f>H8492+(E8494-E8492)*(H8495-H8492)/(E8495-E8492)</f>
        <v>0.35572233333333331</v>
      </c>
      <c r="I8494" s="492">
        <f>I8492+(E8494-E8492)*(I8495-I8492)/(E8495-E8492)</f>
        <v>13.033333333333333</v>
      </c>
      <c r="J8494" s="397">
        <f>J8492+(E8494-E8492)*(J8495-J8492)/(E8495-E8492)</f>
        <v>0.15243333333333334</v>
      </c>
      <c r="K8494" s="469">
        <f t="shared" si="726"/>
        <v>13.007055128203929</v>
      </c>
      <c r="L8494" s="469">
        <f t="shared" si="727"/>
        <v>-2.6278205129404597E-2</v>
      </c>
    </row>
    <row r="8495" spans="1:12">
      <c r="A8495" s="480" t="s">
        <v>126</v>
      </c>
      <c r="B8495" s="480">
        <f t="shared" si="724"/>
        <v>13</v>
      </c>
      <c r="C8495" s="480">
        <f t="shared" si="725"/>
        <v>6</v>
      </c>
      <c r="D8495" s="480">
        <f>D8492</f>
        <v>162</v>
      </c>
      <c r="E8495" s="480">
        <f t="shared" si="728"/>
        <v>96</v>
      </c>
      <c r="F8495" s="484">
        <v>4.6387999999999998</v>
      </c>
      <c r="G8495" s="480">
        <v>15</v>
      </c>
      <c r="H8495" s="482">
        <v>0.35519299999999998</v>
      </c>
      <c r="I8495" s="483">
        <v>13.1</v>
      </c>
      <c r="J8495" s="484">
        <v>0.14979999999999999</v>
      </c>
      <c r="K8495" s="469">
        <f t="shared" si="726"/>
        <v>13.05994205966897</v>
      </c>
      <c r="L8495" s="469">
        <f t="shared" si="727"/>
        <v>-4.005794033102994E-2</v>
      </c>
    </row>
    <row r="8496" spans="1:12">
      <c r="A8496" s="98" t="s">
        <v>126</v>
      </c>
      <c r="B8496" s="98">
        <f t="shared" si="724"/>
        <v>13</v>
      </c>
      <c r="C8496" s="98">
        <f t="shared" si="725"/>
        <v>6</v>
      </c>
      <c r="D8496" s="98">
        <f>D8495</f>
        <v>162</v>
      </c>
      <c r="E8496" s="98">
        <f t="shared" si="728"/>
        <v>97</v>
      </c>
      <c r="F8496" s="397">
        <f>F8495+(E8496-E8495)*(F8498-F8495)/(E8498-E8495)</f>
        <v>4.6505999999999998</v>
      </c>
      <c r="G8496" s="98">
        <v>15</v>
      </c>
      <c r="H8496" s="491">
        <f>H8495+(E8496-E8495)*(H8498-H8495)/(E8498-E8495)</f>
        <v>0.35465799999999997</v>
      </c>
      <c r="I8496" s="492">
        <f>I8495+(E8496-E8495)*(I8498-I8495)/(E8498-E8495)</f>
        <v>13.133333333333333</v>
      </c>
      <c r="J8496" s="397">
        <f>J8495+(E8496-E8495)*(J8498-J8495)/(E8498-E8495)</f>
        <v>0.14716666666666667</v>
      </c>
      <c r="K8496" s="469">
        <f t="shared" si="726"/>
        <v>13.11291441332213</v>
      </c>
      <c r="L8496" s="469">
        <f t="shared" si="727"/>
        <v>-2.0418920011202601E-2</v>
      </c>
    </row>
    <row r="8497" spans="1:12">
      <c r="A8497" s="98" t="s">
        <v>126</v>
      </c>
      <c r="B8497" s="98">
        <f t="shared" si="724"/>
        <v>13</v>
      </c>
      <c r="C8497" s="98">
        <f t="shared" si="725"/>
        <v>6</v>
      </c>
      <c r="D8497" s="98">
        <f>D8495</f>
        <v>162</v>
      </c>
      <c r="E8497" s="98">
        <f t="shared" si="728"/>
        <v>98</v>
      </c>
      <c r="F8497" s="397">
        <f>F8495+(E8497-E8495)*(F8498-F8495)/(E8498-E8495)</f>
        <v>4.6623999999999999</v>
      </c>
      <c r="G8497" s="98">
        <v>15</v>
      </c>
      <c r="H8497" s="491">
        <f>H8495+(E8497-E8495)*(H8498-H8495)/(E8498-E8495)</f>
        <v>0.35412300000000002</v>
      </c>
      <c r="I8497" s="492">
        <f>I8495+(E8497-E8495)*(I8498-I8495)/(E8498-E8495)</f>
        <v>13.166666666666666</v>
      </c>
      <c r="J8497" s="397">
        <f>J8495+(E8497-E8495)*(J8498-J8495)/(E8498-E8495)</f>
        <v>0.14453333333333332</v>
      </c>
      <c r="K8497" s="469">
        <f t="shared" si="726"/>
        <v>13.166046825538018</v>
      </c>
      <c r="L8497" s="469">
        <f t="shared" si="727"/>
        <v>-6.1984112864799101E-4</v>
      </c>
    </row>
    <row r="8498" spans="1:12">
      <c r="A8498" s="480" t="s">
        <v>126</v>
      </c>
      <c r="B8498" s="480">
        <f t="shared" si="724"/>
        <v>13</v>
      </c>
      <c r="C8498" s="480">
        <f t="shared" si="725"/>
        <v>6</v>
      </c>
      <c r="D8498" s="480">
        <f>D8495</f>
        <v>162</v>
      </c>
      <c r="E8498" s="480">
        <f t="shared" si="728"/>
        <v>99</v>
      </c>
      <c r="F8498" s="484">
        <v>4.6741999999999999</v>
      </c>
      <c r="G8498" s="480">
        <v>15</v>
      </c>
      <c r="H8498" s="482">
        <v>0.35358800000000001</v>
      </c>
      <c r="I8498" s="483">
        <v>13.2</v>
      </c>
      <c r="J8498" s="484">
        <v>0.1419</v>
      </c>
      <c r="K8498" s="469">
        <f t="shared" si="726"/>
        <v>13.219340022851453</v>
      </c>
      <c r="L8498" s="469">
        <f t="shared" si="727"/>
        <v>1.9340022851453753E-2</v>
      </c>
    </row>
    <row r="8499" spans="1:12">
      <c r="A8499" s="98" t="s">
        <v>126</v>
      </c>
      <c r="B8499" s="98">
        <f t="shared" si="724"/>
        <v>13</v>
      </c>
      <c r="C8499" s="98">
        <f t="shared" si="725"/>
        <v>6</v>
      </c>
      <c r="D8499" s="98">
        <f>D8498</f>
        <v>162</v>
      </c>
      <c r="E8499" s="98">
        <f t="shared" si="728"/>
        <v>100</v>
      </c>
      <c r="F8499" s="397">
        <f>F8498+(E8499-E8498)*(F8501-F8498)/(E8501-E8498)</f>
        <v>4.6859000000000002</v>
      </c>
      <c r="G8499" s="98">
        <v>15</v>
      </c>
      <c r="H8499" s="491">
        <f>H8498+(E8499-E8498)*(H8501-H8498)/(E8501-E8498)</f>
        <v>0.353047</v>
      </c>
      <c r="I8499" s="492">
        <f>I8498+(E8499-E8498)*(I8501-I8498)/(E8501-E8498)</f>
        <v>13.266666666666666</v>
      </c>
      <c r="J8499" s="397">
        <f>J8498+(E8499-E8498)*(J8501-J8498)/(E8501-E8498)</f>
        <v>0.13926666666666668</v>
      </c>
      <c r="K8499" s="469">
        <f t="shared" si="726"/>
        <v>13.272737057672208</v>
      </c>
      <c r="L8499" s="469">
        <f t="shared" si="727"/>
        <v>6.0703910055419641E-3</v>
      </c>
    </row>
    <row r="8500" spans="1:12">
      <c r="A8500" s="98" t="s">
        <v>126</v>
      </c>
      <c r="B8500" s="98">
        <f t="shared" si="724"/>
        <v>13</v>
      </c>
      <c r="C8500" s="98">
        <f t="shared" si="725"/>
        <v>6</v>
      </c>
      <c r="D8500" s="98">
        <f>D8498</f>
        <v>162</v>
      </c>
      <c r="E8500" s="98">
        <f t="shared" si="728"/>
        <v>101</v>
      </c>
      <c r="F8500" s="397">
        <f>F8498+(E8500-E8498)*(F8501-F8498)/(E8501-E8498)</f>
        <v>4.6975999999999996</v>
      </c>
      <c r="G8500" s="98">
        <v>15</v>
      </c>
      <c r="H8500" s="491">
        <f>H8498+(E8500-E8498)*(H8501-H8498)/(E8501-E8498)</f>
        <v>0.35250599999999999</v>
      </c>
      <c r="I8500" s="492">
        <f>I8498+(E8500-E8498)*(I8501-I8498)/(E8501-E8498)</f>
        <v>13.333333333333334</v>
      </c>
      <c r="J8500" s="397">
        <f>J8498+(E8500-E8498)*(J8501-J8498)/(E8501-E8498)</f>
        <v>0.13663333333333333</v>
      </c>
      <c r="K8500" s="469">
        <f t="shared" si="726"/>
        <v>13.326297992090915</v>
      </c>
      <c r="L8500" s="469">
        <f t="shared" si="727"/>
        <v>-7.0353412424193351E-3</v>
      </c>
    </row>
    <row r="8501" spans="1:12">
      <c r="A8501" s="480" t="s">
        <v>126</v>
      </c>
      <c r="B8501" s="480">
        <f t="shared" si="724"/>
        <v>13</v>
      </c>
      <c r="C8501" s="480">
        <f t="shared" si="725"/>
        <v>6</v>
      </c>
      <c r="D8501" s="480">
        <f>D8498</f>
        <v>162</v>
      </c>
      <c r="E8501" s="480">
        <f t="shared" si="728"/>
        <v>102</v>
      </c>
      <c r="F8501" s="484">
        <v>4.7092999999999998</v>
      </c>
      <c r="G8501" s="480">
        <v>15</v>
      </c>
      <c r="H8501" s="482">
        <v>0.35196499999999997</v>
      </c>
      <c r="I8501" s="483">
        <v>13.4</v>
      </c>
      <c r="J8501" s="484">
        <v>0.13400000000000001</v>
      </c>
      <c r="K8501" s="469">
        <f t="shared" si="726"/>
        <v>13.380023581890246</v>
      </c>
      <c r="L8501" s="469">
        <f t="shared" si="727"/>
        <v>-1.997641810975459E-2</v>
      </c>
    </row>
    <row r="8502" spans="1:12">
      <c r="A8502" s="98" t="s">
        <v>126</v>
      </c>
      <c r="B8502" s="98">
        <f t="shared" si="724"/>
        <v>13</v>
      </c>
      <c r="C8502" s="98">
        <f t="shared" si="725"/>
        <v>6</v>
      </c>
      <c r="D8502" s="98">
        <f>D8501</f>
        <v>162</v>
      </c>
      <c r="E8502" s="98">
        <f t="shared" si="728"/>
        <v>103</v>
      </c>
      <c r="F8502" s="397">
        <f>F8501+(E8502-E8501)*(F8504-F8501)/(E8504-E8501)</f>
        <v>4.7209000000000003</v>
      </c>
      <c r="G8502" s="98">
        <v>15</v>
      </c>
      <c r="H8502" s="491">
        <f>H8501+(E8502-E8501)*(H8504-H8501)/(E8504-E8501)</f>
        <v>0.3514173333333333</v>
      </c>
      <c r="I8502" s="492">
        <f>I8501+(E8502-E8501)*(I8504-I8501)/(E8504-E8501)</f>
        <v>13.433333333333334</v>
      </c>
      <c r="J8502" s="397">
        <f>J8501+(E8502-E8501)*(J8504-J8501)/(E8504-E8501)</f>
        <v>0.13136666666666666</v>
      </c>
      <c r="K8502" s="469">
        <f t="shared" si="726"/>
        <v>13.433884877619395</v>
      </c>
      <c r="L8502" s="469">
        <f t="shared" si="727"/>
        <v>5.5154428606130068E-4</v>
      </c>
    </row>
    <row r="8503" spans="1:12">
      <c r="A8503" s="98" t="s">
        <v>126</v>
      </c>
      <c r="B8503" s="98">
        <f t="shared" si="724"/>
        <v>13</v>
      </c>
      <c r="C8503" s="98">
        <f t="shared" si="725"/>
        <v>6</v>
      </c>
      <c r="D8503" s="98">
        <f>D8501</f>
        <v>162</v>
      </c>
      <c r="E8503" s="98">
        <f t="shared" si="728"/>
        <v>104</v>
      </c>
      <c r="F8503" s="397">
        <f>F8501+(E8503-E8501)*(F8504-F8501)/(E8504-E8501)</f>
        <v>4.7324999999999999</v>
      </c>
      <c r="G8503" s="98">
        <v>15</v>
      </c>
      <c r="H8503" s="491">
        <f>H8501+(E8503-E8501)*(H8504-H8501)/(E8504-E8501)</f>
        <v>0.35086966666666669</v>
      </c>
      <c r="I8503" s="492">
        <f>I8501+(E8503-E8501)*(I8504-I8501)/(E8504-E8501)</f>
        <v>13.466666666666667</v>
      </c>
      <c r="J8503" s="397">
        <f>J8501+(E8503-E8501)*(J8504-J8501)/(E8504-E8501)</f>
        <v>0.12873333333333334</v>
      </c>
      <c r="K8503" s="469">
        <f t="shared" si="726"/>
        <v>13.487914315762072</v>
      </c>
      <c r="L8503" s="469">
        <f t="shared" si="727"/>
        <v>2.1247649095405663E-2</v>
      </c>
    </row>
    <row r="8504" spans="1:12">
      <c r="A8504" s="480" t="s">
        <v>126</v>
      </c>
      <c r="B8504" s="480">
        <f t="shared" si="724"/>
        <v>13</v>
      </c>
      <c r="C8504" s="480">
        <f t="shared" si="725"/>
        <v>6</v>
      </c>
      <c r="D8504" s="480">
        <f>D8501</f>
        <v>162</v>
      </c>
      <c r="E8504" s="480">
        <f t="shared" si="728"/>
        <v>105</v>
      </c>
      <c r="F8504" s="484">
        <v>4.7441000000000004</v>
      </c>
      <c r="G8504" s="480">
        <v>15</v>
      </c>
      <c r="H8504" s="482">
        <v>0.35032200000000002</v>
      </c>
      <c r="I8504" s="483">
        <v>13.5</v>
      </c>
      <c r="J8504" s="484">
        <v>0.12609999999999999</v>
      </c>
      <c r="K8504" s="469">
        <f t="shared" si="726"/>
        <v>13.542112684901319</v>
      </c>
      <c r="L8504" s="469">
        <f t="shared" si="727"/>
        <v>4.2112684901319142E-2</v>
      </c>
    </row>
    <row r="8505" spans="1:12">
      <c r="A8505" s="98" t="s">
        <v>126</v>
      </c>
      <c r="B8505" s="98">
        <f t="shared" si="724"/>
        <v>13</v>
      </c>
      <c r="C8505" s="98">
        <f t="shared" si="725"/>
        <v>6</v>
      </c>
      <c r="D8505" s="98">
        <f>D8504</f>
        <v>162</v>
      </c>
      <c r="E8505" s="98">
        <f t="shared" si="728"/>
        <v>106</v>
      </c>
      <c r="F8505" s="397">
        <f>F8504+(E8505-E8504)*(F8507-F8504)/(E8507-E8504)</f>
        <v>4.7556333333333338</v>
      </c>
      <c r="G8505" s="98">
        <v>15</v>
      </c>
      <c r="H8505" s="491">
        <f>H8504+(E8505-E8504)*(H8507-H8504)/(E8507-E8504)</f>
        <v>0.34976733333333337</v>
      </c>
      <c r="I8505" s="492">
        <f>I8504+(E8505-E8504)*(I8507-I8504)/(E8507-E8504)</f>
        <v>13.566666666666666</v>
      </c>
      <c r="J8505" s="397">
        <f>J8504+(E8505-E8504)*(J8507-J8504)/(E8507-E8504)</f>
        <v>0.1235</v>
      </c>
      <c r="K8505" s="469">
        <f t="shared" si="726"/>
        <v>13.596562286167376</v>
      </c>
      <c r="L8505" s="469">
        <f t="shared" si="727"/>
        <v>2.9895619500710069E-2</v>
      </c>
    </row>
    <row r="8506" spans="1:12">
      <c r="A8506" s="98" t="s">
        <v>126</v>
      </c>
      <c r="B8506" s="98">
        <f t="shared" si="724"/>
        <v>13</v>
      </c>
      <c r="C8506" s="98">
        <f t="shared" si="725"/>
        <v>6</v>
      </c>
      <c r="D8506" s="98">
        <f>D8504</f>
        <v>162</v>
      </c>
      <c r="E8506" s="98">
        <f t="shared" si="728"/>
        <v>107</v>
      </c>
      <c r="F8506" s="397">
        <f>F8504+(E8506-E8504)*(F8507-F8504)/(E8507-E8504)</f>
        <v>4.7671666666666663</v>
      </c>
      <c r="G8506" s="98">
        <v>15</v>
      </c>
      <c r="H8506" s="491">
        <f>H8504+(E8506-E8504)*(H8507-H8504)/(E8507-E8504)</f>
        <v>0.34921266666666667</v>
      </c>
      <c r="I8506" s="492">
        <f>I8504+(E8506-E8504)*(I8507-I8504)/(E8507-E8504)</f>
        <v>13.633333333333333</v>
      </c>
      <c r="J8506" s="397">
        <f>J8504+(E8506-E8504)*(J8507-J8504)/(E8507-E8504)</f>
        <v>0.12089999999999999</v>
      </c>
      <c r="K8506" s="469">
        <f t="shared" si="726"/>
        <v>13.651184855837608</v>
      </c>
      <c r="L8506" s="469">
        <f t="shared" si="727"/>
        <v>1.7851522504274797E-2</v>
      </c>
    </row>
    <row r="8507" spans="1:12">
      <c r="A8507" s="480" t="s">
        <v>126</v>
      </c>
      <c r="B8507" s="480">
        <f t="shared" si="724"/>
        <v>13</v>
      </c>
      <c r="C8507" s="480">
        <f t="shared" si="725"/>
        <v>6</v>
      </c>
      <c r="D8507" s="480">
        <f>D8504</f>
        <v>162</v>
      </c>
      <c r="E8507" s="480">
        <f t="shared" si="728"/>
        <v>108</v>
      </c>
      <c r="F8507" s="484">
        <v>4.7786999999999997</v>
      </c>
      <c r="G8507" s="480">
        <v>15</v>
      </c>
      <c r="H8507" s="482">
        <v>0.34865800000000002</v>
      </c>
      <c r="I8507" s="483">
        <v>13.7</v>
      </c>
      <c r="J8507" s="484">
        <v>0.1183</v>
      </c>
      <c r="K8507" s="469">
        <f t="shared" si="726"/>
        <v>13.705981219418454</v>
      </c>
      <c r="L8507" s="469">
        <f t="shared" si="727"/>
        <v>5.981219418455197E-3</v>
      </c>
    </row>
    <row r="8508" spans="1:12">
      <c r="A8508" s="98" t="s">
        <v>126</v>
      </c>
      <c r="B8508" s="98">
        <f t="shared" si="724"/>
        <v>13</v>
      </c>
      <c r="C8508" s="98">
        <f t="shared" si="725"/>
        <v>6</v>
      </c>
      <c r="D8508" s="98">
        <f>D8507</f>
        <v>162</v>
      </c>
      <c r="E8508" s="98">
        <f t="shared" si="728"/>
        <v>109</v>
      </c>
      <c r="F8508" s="397">
        <f>F8507+(E8508-E8507)*(F8510-F8507)/(E8510-E8507)</f>
        <v>4.7901666666666669</v>
      </c>
      <c r="G8508" s="98">
        <v>15</v>
      </c>
      <c r="H8508" s="491">
        <f>H8507+(E8508-E8507)*(H8510-H8507)/(E8510-E8507)</f>
        <v>0.34809666666666667</v>
      </c>
      <c r="I8508" s="492">
        <f>I8507+(E8508-E8507)*(I8510-I8507)/(E8510-E8507)</f>
        <v>13.766666666666666</v>
      </c>
      <c r="J8508" s="397">
        <f>J8507+(E8508-E8507)*(J8510-J8507)/(E8510-E8507)</f>
        <v>0.11566666666666667</v>
      </c>
      <c r="K8508" s="469">
        <f t="shared" si="726"/>
        <v>13.761024236562641</v>
      </c>
      <c r="L8508" s="469">
        <f t="shared" si="727"/>
        <v>-5.6424301040252089E-3</v>
      </c>
    </row>
    <row r="8509" spans="1:12">
      <c r="A8509" s="98" t="s">
        <v>126</v>
      </c>
      <c r="B8509" s="98">
        <f t="shared" ref="B8509:B8572" si="729">INT(D8509/12)</f>
        <v>13</v>
      </c>
      <c r="C8509" s="98">
        <f t="shared" ref="C8509:C8572" si="730">D8509-B8509*12</f>
        <v>6</v>
      </c>
      <c r="D8509" s="98">
        <f>D8507</f>
        <v>162</v>
      </c>
      <c r="E8509" s="98">
        <f t="shared" si="728"/>
        <v>110</v>
      </c>
      <c r="F8509" s="397">
        <f>F8507+(E8509-E8507)*(F8510-F8507)/(E8510-E8507)</f>
        <v>4.8016333333333332</v>
      </c>
      <c r="G8509" s="98">
        <v>15</v>
      </c>
      <c r="H8509" s="491">
        <f>H8507+(E8509-E8507)*(H8510-H8507)/(E8510-E8507)</f>
        <v>0.34753533333333336</v>
      </c>
      <c r="I8509" s="492">
        <f>I8507+(E8509-E8507)*(I8510-I8507)/(E8510-E8507)</f>
        <v>13.833333333333334</v>
      </c>
      <c r="J8509" s="397">
        <f>J8507+(E8509-E8507)*(J8510-J8507)/(E8510-E8507)</f>
        <v>0.11303333333333333</v>
      </c>
      <c r="K8509" s="469">
        <f t="shared" si="726"/>
        <v>13.81624506285212</v>
      </c>
      <c r="L8509" s="469">
        <f t="shared" si="727"/>
        <v>-1.7088270481213641E-2</v>
      </c>
    </row>
    <row r="8510" spans="1:12">
      <c r="A8510" s="480" t="s">
        <v>126</v>
      </c>
      <c r="B8510" s="480">
        <f t="shared" si="729"/>
        <v>13</v>
      </c>
      <c r="C8510" s="480">
        <f t="shared" si="730"/>
        <v>6</v>
      </c>
      <c r="D8510" s="480">
        <f>D8507</f>
        <v>162</v>
      </c>
      <c r="E8510" s="480">
        <f t="shared" si="728"/>
        <v>111</v>
      </c>
      <c r="F8510" s="484">
        <v>4.8131000000000004</v>
      </c>
      <c r="G8510" s="480">
        <v>15</v>
      </c>
      <c r="H8510" s="482">
        <v>0.346974</v>
      </c>
      <c r="I8510" s="483">
        <v>13.9</v>
      </c>
      <c r="J8510" s="484">
        <v>0.1104</v>
      </c>
      <c r="K8510" s="469">
        <f t="shared" si="726"/>
        <v>13.871644561263958</v>
      </c>
      <c r="L8510" s="469">
        <f t="shared" si="727"/>
        <v>-2.8355438736042515E-2</v>
      </c>
    </row>
    <row r="8511" spans="1:12">
      <c r="A8511" s="98" t="s">
        <v>126</v>
      </c>
      <c r="B8511" s="98">
        <f t="shared" si="729"/>
        <v>13</v>
      </c>
      <c r="C8511" s="98">
        <f t="shared" si="730"/>
        <v>6</v>
      </c>
      <c r="D8511" s="98">
        <f>D8510</f>
        <v>162</v>
      </c>
      <c r="E8511" s="98">
        <f t="shared" si="728"/>
        <v>112</v>
      </c>
      <c r="F8511" s="397">
        <f>F8510+(E8511-E8510)*(F8513-F8510)/(E8513-E8510)</f>
        <v>4.8244666666666669</v>
      </c>
      <c r="G8511" s="98">
        <v>15</v>
      </c>
      <c r="H8511" s="491">
        <f>H8510+(E8511-E8510)*(H8513-H8510)/(E8513-E8510)</f>
        <v>0.34640500000000002</v>
      </c>
      <c r="I8511" s="492">
        <f>I8510+(E8511-E8510)*(I8513-I8510)/(E8513-E8510)</f>
        <v>13.933333333333334</v>
      </c>
      <c r="J8511" s="397">
        <f>J8510+(E8511-E8510)*(J8513-J8510)/(E8513-E8510)</f>
        <v>0.1071</v>
      </c>
      <c r="K8511" s="469">
        <f t="shared" si="726"/>
        <v>13.9272431595002</v>
      </c>
      <c r="L8511" s="469">
        <f t="shared" si="727"/>
        <v>-6.0901738331331501E-3</v>
      </c>
    </row>
    <row r="8512" spans="1:12">
      <c r="A8512" s="98" t="s">
        <v>126</v>
      </c>
      <c r="B8512" s="98">
        <f t="shared" si="729"/>
        <v>13</v>
      </c>
      <c r="C8512" s="98">
        <f t="shared" si="730"/>
        <v>6</v>
      </c>
      <c r="D8512" s="98">
        <f>D8510</f>
        <v>162</v>
      </c>
      <c r="E8512" s="98">
        <f t="shared" si="728"/>
        <v>113</v>
      </c>
      <c r="F8512" s="397">
        <f>F8510+(E8512-E8510)*(F8513-F8510)/(E8513-E8510)</f>
        <v>4.8358333333333334</v>
      </c>
      <c r="G8512" s="98">
        <v>15</v>
      </c>
      <c r="H8512" s="491">
        <f>H8510+(E8512-E8510)*(H8513-H8510)/(E8513-E8510)</f>
        <v>0.34583599999999998</v>
      </c>
      <c r="I8512" s="492">
        <f>I8510+(E8512-E8510)*(I8513-I8510)/(E8513-E8510)</f>
        <v>13.966666666666667</v>
      </c>
      <c r="J8512" s="397">
        <f>J8510+(E8512-E8510)*(J8513-J8510)/(E8513-E8510)</f>
        <v>0.1038</v>
      </c>
      <c r="K8512" s="469">
        <f t="shared" si="726"/>
        <v>13.983024709207063</v>
      </c>
      <c r="L8512" s="469">
        <f t="shared" si="727"/>
        <v>1.6358042540396411E-2</v>
      </c>
    </row>
    <row r="8513" spans="1:12">
      <c r="A8513" s="480" t="s">
        <v>126</v>
      </c>
      <c r="B8513" s="480">
        <f t="shared" si="729"/>
        <v>13</v>
      </c>
      <c r="C8513" s="480">
        <f t="shared" si="730"/>
        <v>6</v>
      </c>
      <c r="D8513" s="480">
        <f>D8510</f>
        <v>162</v>
      </c>
      <c r="E8513" s="480">
        <f t="shared" si="728"/>
        <v>114</v>
      </c>
      <c r="F8513" s="484">
        <v>4.8472</v>
      </c>
      <c r="G8513" s="480">
        <v>15</v>
      </c>
      <c r="H8513" s="482">
        <v>0.34526699999999999</v>
      </c>
      <c r="I8513" s="483">
        <v>14</v>
      </c>
      <c r="J8513" s="484">
        <v>0.10050000000000001</v>
      </c>
      <c r="K8513" s="469">
        <f t="shared" si="726"/>
        <v>14.038990114896588</v>
      </c>
      <c r="L8513" s="469">
        <f t="shared" si="727"/>
        <v>3.8990114896588324E-2</v>
      </c>
    </row>
    <row r="8514" spans="1:12">
      <c r="A8514" s="98" t="s">
        <v>126</v>
      </c>
      <c r="B8514" s="98">
        <f t="shared" si="729"/>
        <v>13</v>
      </c>
      <c r="C8514" s="98">
        <f t="shared" si="730"/>
        <v>6</v>
      </c>
      <c r="D8514" s="98">
        <f>D8513</f>
        <v>162</v>
      </c>
      <c r="E8514" s="98">
        <f t="shared" si="728"/>
        <v>115</v>
      </c>
      <c r="F8514" s="397">
        <f>F8513+(E8514-E8513)*(F8516-F8513)/(E8516-E8513)</f>
        <v>4.8584666666666667</v>
      </c>
      <c r="G8514" s="98">
        <v>15</v>
      </c>
      <c r="H8514" s="491">
        <f>H8513+(E8514-E8513)*(H8516-H8513)/(E8516-E8513)</f>
        <v>0.34469033333333332</v>
      </c>
      <c r="I8514" s="492">
        <f>I8513+(E8514-E8513)*(I8516-I8513)/(E8516-E8513)</f>
        <v>14.066666666666666</v>
      </c>
      <c r="J8514" s="397">
        <f>J8513+(E8514-E8513)*(J8516-J8513)/(E8516-E8513)</f>
        <v>9.8533333333333334E-2</v>
      </c>
      <c r="K8514" s="469">
        <f t="shared" si="726"/>
        <v>14.095163678316093</v>
      </c>
      <c r="L8514" s="469">
        <f t="shared" si="727"/>
        <v>2.8497011649426085E-2</v>
      </c>
    </row>
    <row r="8515" spans="1:12">
      <c r="A8515" s="98" t="s">
        <v>126</v>
      </c>
      <c r="B8515" s="98">
        <f t="shared" si="729"/>
        <v>13</v>
      </c>
      <c r="C8515" s="98">
        <f t="shared" si="730"/>
        <v>6</v>
      </c>
      <c r="D8515" s="98">
        <f>D8513</f>
        <v>162</v>
      </c>
      <c r="E8515" s="98">
        <f t="shared" si="728"/>
        <v>116</v>
      </c>
      <c r="F8515" s="397">
        <f>F8513+(E8515-E8513)*(F8516-F8513)/(E8516-E8513)</f>
        <v>4.8697333333333335</v>
      </c>
      <c r="G8515" s="98">
        <v>15</v>
      </c>
      <c r="H8515" s="491">
        <f>H8513+(E8515-E8513)*(H8516-H8513)/(E8516-E8513)</f>
        <v>0.34411366666666665</v>
      </c>
      <c r="I8515" s="492">
        <f>I8513+(E8515-E8513)*(I8516-I8513)/(E8516-E8513)</f>
        <v>14.133333333333333</v>
      </c>
      <c r="J8515" s="397">
        <f>J8513+(E8515-E8513)*(J8516-J8513)/(E8516-E8513)</f>
        <v>9.6566666666666676E-2</v>
      </c>
      <c r="K8515" s="469">
        <f t="shared" si="726"/>
        <v>14.151525513372036</v>
      </c>
      <c r="L8515" s="469">
        <f t="shared" si="727"/>
        <v>1.8192180038703043E-2</v>
      </c>
    </row>
    <row r="8516" spans="1:12">
      <c r="A8516" s="480" t="s">
        <v>126</v>
      </c>
      <c r="B8516" s="480">
        <f t="shared" si="729"/>
        <v>13</v>
      </c>
      <c r="C8516" s="480">
        <f t="shared" si="730"/>
        <v>6</v>
      </c>
      <c r="D8516" s="480">
        <f>D8513</f>
        <v>162</v>
      </c>
      <c r="E8516" s="480">
        <f t="shared" si="728"/>
        <v>117</v>
      </c>
      <c r="F8516" s="484">
        <v>4.8810000000000002</v>
      </c>
      <c r="G8516" s="480">
        <v>15</v>
      </c>
      <c r="H8516" s="482">
        <v>0.34353699999999998</v>
      </c>
      <c r="I8516" s="483">
        <v>14.2</v>
      </c>
      <c r="J8516" s="484">
        <v>9.4600000000000004E-2</v>
      </c>
      <c r="K8516" s="469">
        <f t="shared" si="726"/>
        <v>14.208076568171698</v>
      </c>
      <c r="L8516" s="469">
        <f t="shared" si="727"/>
        <v>8.0765681716989945E-3</v>
      </c>
    </row>
    <row r="8517" spans="1:12">
      <c r="A8517" s="98" t="s">
        <v>126</v>
      </c>
      <c r="B8517" s="98">
        <f t="shared" si="729"/>
        <v>13</v>
      </c>
      <c r="C8517" s="98">
        <f t="shared" si="730"/>
        <v>6</v>
      </c>
      <c r="D8517" s="98">
        <f>D8516</f>
        <v>162</v>
      </c>
      <c r="E8517" s="98">
        <f t="shared" si="728"/>
        <v>118</v>
      </c>
      <c r="F8517" s="397">
        <f>F8516+(E8517-E8516)*(F8519-F8516)/(E8519-E8516)</f>
        <v>4.8922333333333334</v>
      </c>
      <c r="G8517" s="98">
        <v>15</v>
      </c>
      <c r="H8517" s="491">
        <f>H8516+(E8517-E8516)*(H8519-H8516)/(E8519-E8516)</f>
        <v>0.3429523333333333</v>
      </c>
      <c r="I8517" s="492">
        <f>I8516+(E8517-E8516)*(I8519-I8516)/(E8519-E8516)</f>
        <v>14.266666666666666</v>
      </c>
      <c r="J8517" s="397">
        <f>J8516+(E8517-E8516)*(J8519-J8516)/(E8519-E8516)</f>
        <v>9.1966666666666669E-2</v>
      </c>
      <c r="K8517" s="469">
        <f t="shared" si="726"/>
        <v>14.265053355325378</v>
      </c>
      <c r="L8517" s="469">
        <f t="shared" si="727"/>
        <v>-1.6133113412877265E-3</v>
      </c>
    </row>
    <row r="8518" spans="1:12">
      <c r="A8518" s="98" t="s">
        <v>126</v>
      </c>
      <c r="B8518" s="98">
        <f t="shared" si="729"/>
        <v>13</v>
      </c>
      <c r="C8518" s="98">
        <f t="shared" si="730"/>
        <v>6</v>
      </c>
      <c r="D8518" s="98">
        <f>D8516</f>
        <v>162</v>
      </c>
      <c r="E8518" s="98">
        <f t="shared" si="728"/>
        <v>119</v>
      </c>
      <c r="F8518" s="397">
        <f>F8516+(E8518-E8516)*(F8519-F8516)/(E8519-E8516)</f>
        <v>4.9034666666666666</v>
      </c>
      <c r="G8518" s="98">
        <v>15</v>
      </c>
      <c r="H8518" s="491">
        <f>H8516+(E8518-E8516)*(H8519-H8516)/(E8519-E8516)</f>
        <v>0.34236766666666668</v>
      </c>
      <c r="I8518" s="492">
        <f>I8516+(E8518-E8516)*(I8519-I8516)/(E8519-E8516)</f>
        <v>14.333333333333334</v>
      </c>
      <c r="J8518" s="397">
        <f>J8516+(E8518-E8516)*(J8519-J8516)/(E8519-E8516)</f>
        <v>8.9333333333333334E-2</v>
      </c>
      <c r="K8518" s="469">
        <f t="shared" si="726"/>
        <v>14.322224742795999</v>
      </c>
      <c r="L8518" s="469">
        <f t="shared" si="727"/>
        <v>-1.1108590537334706E-2</v>
      </c>
    </row>
    <row r="8519" spans="1:12">
      <c r="A8519" s="480" t="s">
        <v>126</v>
      </c>
      <c r="B8519" s="480">
        <f t="shared" si="729"/>
        <v>13</v>
      </c>
      <c r="C8519" s="480">
        <f t="shared" si="730"/>
        <v>6</v>
      </c>
      <c r="D8519" s="480">
        <f>D8516</f>
        <v>162</v>
      </c>
      <c r="E8519" s="480">
        <f t="shared" si="728"/>
        <v>120</v>
      </c>
      <c r="F8519" s="484">
        <v>4.9146999999999998</v>
      </c>
      <c r="G8519" s="480">
        <v>15</v>
      </c>
      <c r="H8519" s="482">
        <v>0.341783</v>
      </c>
      <c r="I8519" s="483">
        <v>14.4</v>
      </c>
      <c r="J8519" s="484">
        <v>8.6699999999999999E-2</v>
      </c>
      <c r="K8519" s="469">
        <f t="shared" si="726"/>
        <v>14.379591729255111</v>
      </c>
      <c r="L8519" s="469">
        <f t="shared" si="727"/>
        <v>-2.0408270744889379E-2</v>
      </c>
    </row>
    <row r="8520" spans="1:12">
      <c r="A8520" s="98" t="s">
        <v>126</v>
      </c>
      <c r="B8520" s="98">
        <f t="shared" si="729"/>
        <v>13</v>
      </c>
      <c r="C8520" s="98">
        <f t="shared" si="730"/>
        <v>6</v>
      </c>
      <c r="D8520" s="98">
        <f>D8519</f>
        <v>162</v>
      </c>
      <c r="E8520" s="98">
        <f t="shared" si="728"/>
        <v>121</v>
      </c>
      <c r="F8520" s="397">
        <f>F8519+(E8520-E8519)*(F8522-F8519)/(E8522-E8519)</f>
        <v>4.9258333333333333</v>
      </c>
      <c r="G8520" s="98">
        <v>15</v>
      </c>
      <c r="H8520" s="491">
        <f>H8519+(E8520-E8519)*(H8522-H8519)/(E8522-E8519)</f>
        <v>0.34118966666666667</v>
      </c>
      <c r="I8520" s="492">
        <f>I8519+(E8520-E8519)*(I8522-I8519)/(E8522-E8519)</f>
        <v>14.466666666666667</v>
      </c>
      <c r="J8520" s="397">
        <f>J8519+(E8520-E8519)*(J8522-J8519)/(E8522-E8519)</f>
        <v>8.4066666666666665E-2</v>
      </c>
      <c r="K8520" s="469">
        <f t="shared" si="726"/>
        <v>14.437228950857245</v>
      </c>
      <c r="L8520" s="469">
        <f t="shared" si="727"/>
        <v>-2.9437715809422116E-2</v>
      </c>
    </row>
    <row r="8521" spans="1:12">
      <c r="A8521" s="98" t="s">
        <v>126</v>
      </c>
      <c r="B8521" s="98">
        <f t="shared" si="729"/>
        <v>13</v>
      </c>
      <c r="C8521" s="98">
        <f t="shared" si="730"/>
        <v>6</v>
      </c>
      <c r="D8521" s="98">
        <f>D8519</f>
        <v>162</v>
      </c>
      <c r="E8521" s="98">
        <f t="shared" si="728"/>
        <v>122</v>
      </c>
      <c r="F8521" s="397">
        <f>F8519+(E8521-E8519)*(F8522-F8519)/(E8522-E8519)</f>
        <v>4.9369666666666667</v>
      </c>
      <c r="G8521" s="98">
        <v>15</v>
      </c>
      <c r="H8521" s="491">
        <f>H8519+(E8521-E8519)*(H8522-H8519)/(E8522-E8519)</f>
        <v>0.34059633333333333</v>
      </c>
      <c r="I8521" s="492">
        <f>I8519+(E8521-E8519)*(I8522-I8519)/(E8522-E8519)</f>
        <v>14.533333333333333</v>
      </c>
      <c r="J8521" s="397">
        <f>J8519+(E8521-E8519)*(J8522-J8519)/(E8522-E8519)</f>
        <v>8.143333333333333E-2</v>
      </c>
      <c r="K8521" s="469">
        <f t="shared" si="726"/>
        <v>14.495066985453944</v>
      </c>
      <c r="L8521" s="469">
        <f t="shared" si="727"/>
        <v>-3.8266347879389428E-2</v>
      </c>
    </row>
    <row r="8522" spans="1:12">
      <c r="A8522" s="480" t="s">
        <v>126</v>
      </c>
      <c r="B8522" s="480">
        <f t="shared" si="729"/>
        <v>13</v>
      </c>
      <c r="C8522" s="480">
        <f t="shared" si="730"/>
        <v>6</v>
      </c>
      <c r="D8522" s="480">
        <f>D8519</f>
        <v>162</v>
      </c>
      <c r="E8522" s="480">
        <f t="shared" si="728"/>
        <v>123</v>
      </c>
      <c r="F8522" s="484">
        <v>4.9481000000000002</v>
      </c>
      <c r="G8522" s="480">
        <v>15</v>
      </c>
      <c r="H8522" s="482">
        <v>0.340003</v>
      </c>
      <c r="I8522" s="483">
        <v>14.6</v>
      </c>
      <c r="J8522" s="484">
        <v>7.8799999999999995E-2</v>
      </c>
      <c r="K8522" s="469">
        <f t="shared" si="726"/>
        <v>14.553106884351021</v>
      </c>
      <c r="L8522" s="469">
        <f t="shared" si="727"/>
        <v>-4.6893115648979133E-2</v>
      </c>
    </row>
    <row r="8523" spans="1:12">
      <c r="A8523" s="98" t="s">
        <v>126</v>
      </c>
      <c r="B8523" s="98">
        <f t="shared" si="729"/>
        <v>13</v>
      </c>
      <c r="C8523" s="98">
        <f t="shared" si="730"/>
        <v>6</v>
      </c>
      <c r="D8523" s="98">
        <f>D8522</f>
        <v>162</v>
      </c>
      <c r="E8523" s="98">
        <f t="shared" si="728"/>
        <v>124</v>
      </c>
      <c r="F8523" s="397">
        <f>F8522+(E8523-E8522)*(F8525-F8522)/(E8525-E8522)</f>
        <v>4.9591666666666665</v>
      </c>
      <c r="G8523" s="98">
        <v>15</v>
      </c>
      <c r="H8523" s="491">
        <f>H8522+(E8523-E8522)*(H8525-H8522)/(E8525-E8522)</f>
        <v>0.33940100000000001</v>
      </c>
      <c r="I8523" s="492">
        <f>I8522+(E8523-E8522)*(I8525-I8522)/(E8525-E8522)</f>
        <v>14.633333333333333</v>
      </c>
      <c r="J8523" s="397">
        <f>J8522+(E8523-E8522)*(J8525-J8522)/(E8525-E8522)</f>
        <v>7.619999999999999E-2</v>
      </c>
      <c r="K8523" s="469">
        <f t="shared" ref="K8523:K8586" si="731">F8523/H8523</f>
        <v>14.611526385210022</v>
      </c>
      <c r="L8523" s="469">
        <f t="shared" ref="L8523:L8586" si="732">K8523-I8523</f>
        <v>-2.1806948123311187E-2</v>
      </c>
    </row>
    <row r="8524" spans="1:12">
      <c r="A8524" s="98" t="s">
        <v>126</v>
      </c>
      <c r="B8524" s="98">
        <f t="shared" si="729"/>
        <v>13</v>
      </c>
      <c r="C8524" s="98">
        <f t="shared" si="730"/>
        <v>6</v>
      </c>
      <c r="D8524" s="98">
        <f>D8522</f>
        <v>162</v>
      </c>
      <c r="E8524" s="98">
        <f t="shared" si="728"/>
        <v>125</v>
      </c>
      <c r="F8524" s="397">
        <f>F8522+(E8524-E8522)*(F8525-F8522)/(E8525-E8522)</f>
        <v>4.9702333333333337</v>
      </c>
      <c r="G8524" s="98">
        <v>15</v>
      </c>
      <c r="H8524" s="491">
        <f>H8522+(E8524-E8522)*(H8525-H8522)/(E8525-E8522)</f>
        <v>0.33879900000000002</v>
      </c>
      <c r="I8524" s="492">
        <f>I8522+(E8524-E8522)*(I8525-I8522)/(E8525-E8522)</f>
        <v>14.666666666666666</v>
      </c>
      <c r="J8524" s="397">
        <f>J8522+(E8524-E8522)*(J8525-J8522)/(E8525-E8522)</f>
        <v>7.3599999999999999E-2</v>
      </c>
      <c r="K8524" s="469">
        <f t="shared" si="731"/>
        <v>14.670153493172451</v>
      </c>
      <c r="L8524" s="469">
        <f t="shared" si="732"/>
        <v>3.4868265057852454E-3</v>
      </c>
    </row>
    <row r="8525" spans="1:12">
      <c r="A8525" s="480" t="s">
        <v>126</v>
      </c>
      <c r="B8525" s="480">
        <f t="shared" si="729"/>
        <v>13</v>
      </c>
      <c r="C8525" s="480">
        <f t="shared" si="730"/>
        <v>6</v>
      </c>
      <c r="D8525" s="480">
        <f>D8522</f>
        <v>162</v>
      </c>
      <c r="E8525" s="480">
        <f t="shared" si="728"/>
        <v>126</v>
      </c>
      <c r="F8525" s="484">
        <v>4.9813000000000001</v>
      </c>
      <c r="G8525" s="480">
        <v>15</v>
      </c>
      <c r="H8525" s="482">
        <v>0.33819700000000003</v>
      </c>
      <c r="I8525" s="483">
        <v>14.7</v>
      </c>
      <c r="J8525" s="484">
        <v>7.0999999999999994E-2</v>
      </c>
      <c r="K8525" s="469">
        <f t="shared" si="731"/>
        <v>14.72898931687744</v>
      </c>
      <c r="L8525" s="469">
        <f t="shared" si="732"/>
        <v>2.8989316877440885E-2</v>
      </c>
    </row>
    <row r="8526" spans="1:12">
      <c r="A8526" s="98" t="s">
        <v>126</v>
      </c>
      <c r="B8526" s="98">
        <f t="shared" si="729"/>
        <v>13</v>
      </c>
      <c r="C8526" s="98">
        <f t="shared" si="730"/>
        <v>6</v>
      </c>
      <c r="D8526" s="98">
        <f>D8525</f>
        <v>162</v>
      </c>
      <c r="E8526" s="98">
        <f t="shared" si="728"/>
        <v>127</v>
      </c>
      <c r="F8526" s="397">
        <f>F8525+(E8526-E8525)*(F8528-F8525)/(E8528-E8525)</f>
        <v>4.9922666666666666</v>
      </c>
      <c r="G8526" s="98">
        <v>15</v>
      </c>
      <c r="H8526" s="491">
        <f>H8525+(E8526-E8525)*(H8528-H8525)/(E8528-E8525)</f>
        <v>0.337586</v>
      </c>
      <c r="I8526" s="492">
        <f>I8525+(E8526-E8525)*(I8528-I8525)/(E8528-E8525)</f>
        <v>14.766666666666666</v>
      </c>
      <c r="J8526" s="397">
        <f>J8525+(E8526-E8525)*(J8528-J8525)/(E8528-E8525)</f>
        <v>6.8366666666666659E-2</v>
      </c>
      <c r="K8526" s="469">
        <f t="shared" si="731"/>
        <v>14.788132999196254</v>
      </c>
      <c r="L8526" s="469">
        <f t="shared" si="732"/>
        <v>2.1466332529588072E-2</v>
      </c>
    </row>
    <row r="8527" spans="1:12">
      <c r="A8527" s="98" t="s">
        <v>126</v>
      </c>
      <c r="B8527" s="98">
        <f t="shared" si="729"/>
        <v>13</v>
      </c>
      <c r="C8527" s="98">
        <f t="shared" si="730"/>
        <v>6</v>
      </c>
      <c r="D8527" s="98">
        <f>D8525</f>
        <v>162</v>
      </c>
      <c r="E8527" s="98">
        <f t="shared" si="728"/>
        <v>128</v>
      </c>
      <c r="F8527" s="397">
        <f>F8525+(E8527-E8525)*(F8528-F8525)/(E8528-E8525)</f>
        <v>5.0032333333333332</v>
      </c>
      <c r="G8527" s="98">
        <v>15</v>
      </c>
      <c r="H8527" s="491">
        <f>H8525+(E8527-E8525)*(H8528-H8525)/(E8528-E8525)</f>
        <v>0.33697500000000002</v>
      </c>
      <c r="I8527" s="492">
        <f>I8525+(E8527-E8525)*(I8528-I8525)/(E8528-E8525)</f>
        <v>14.833333333333334</v>
      </c>
      <c r="J8527" s="397">
        <f>J8525+(E8527-E8525)*(J8528-J8525)/(E8528-E8525)</f>
        <v>6.5733333333333338E-2</v>
      </c>
      <c r="K8527" s="469">
        <f t="shared" si="731"/>
        <v>14.847491159086973</v>
      </c>
      <c r="L8527" s="469">
        <f t="shared" si="732"/>
        <v>1.4157825753638775E-2</v>
      </c>
    </row>
    <row r="8528" spans="1:12">
      <c r="A8528" s="480" t="s">
        <v>126</v>
      </c>
      <c r="B8528" s="480">
        <f t="shared" si="729"/>
        <v>13</v>
      </c>
      <c r="C8528" s="480">
        <f t="shared" si="730"/>
        <v>6</v>
      </c>
      <c r="D8528" s="480">
        <f>D8525</f>
        <v>162</v>
      </c>
      <c r="E8528" s="480">
        <f t="shared" si="728"/>
        <v>129</v>
      </c>
      <c r="F8528" s="484">
        <v>5.0141999999999998</v>
      </c>
      <c r="G8528" s="480">
        <v>15</v>
      </c>
      <c r="H8528" s="482">
        <v>0.336364</v>
      </c>
      <c r="I8528" s="483">
        <v>14.9</v>
      </c>
      <c r="J8528" s="484">
        <v>6.3100000000000003E-2</v>
      </c>
      <c r="K8528" s="469">
        <f t="shared" si="731"/>
        <v>14.907064965335172</v>
      </c>
      <c r="L8528" s="469">
        <f t="shared" si="732"/>
        <v>7.0649653351715358E-3</v>
      </c>
    </row>
    <row r="8529" spans="1:12">
      <c r="A8529" s="98" t="s">
        <v>126</v>
      </c>
      <c r="B8529" s="98">
        <f t="shared" si="729"/>
        <v>13</v>
      </c>
      <c r="C8529" s="98">
        <f t="shared" si="730"/>
        <v>6</v>
      </c>
      <c r="D8529" s="98">
        <f>D8528</f>
        <v>162</v>
      </c>
      <c r="E8529" s="98">
        <f t="shared" si="728"/>
        <v>130</v>
      </c>
      <c r="F8529" s="397">
        <f>F8528+(E8529-E8528)*(F8531-F8528)/(E8531-E8528)</f>
        <v>5.0251333333333328</v>
      </c>
      <c r="G8529" s="98">
        <v>15</v>
      </c>
      <c r="H8529" s="491">
        <f>H8528+(E8529-E8528)*(H8531-H8528)/(E8531-E8528)</f>
        <v>0.33574333333333334</v>
      </c>
      <c r="I8529" s="492">
        <f>I8528+(E8529-E8528)*(I8531-I8528)/(E8531-E8528)</f>
        <v>14.966666666666667</v>
      </c>
      <c r="J8529" s="397">
        <f>J8528+(E8529-E8528)*(J8531-J8528)/(E8531-E8528)</f>
        <v>6.0466666666666669E-2</v>
      </c>
      <c r="K8529" s="469">
        <f t="shared" si="731"/>
        <v>14.967187236281681</v>
      </c>
      <c r="L8529" s="469">
        <f t="shared" si="732"/>
        <v>5.2056961501456556E-4</v>
      </c>
    </row>
    <row r="8530" spans="1:12">
      <c r="A8530" s="98" t="s">
        <v>126</v>
      </c>
      <c r="B8530" s="98">
        <f t="shared" si="729"/>
        <v>13</v>
      </c>
      <c r="C8530" s="98">
        <f t="shared" si="730"/>
        <v>6</v>
      </c>
      <c r="D8530" s="98">
        <f>D8528</f>
        <v>162</v>
      </c>
      <c r="E8530" s="98">
        <f t="shared" si="728"/>
        <v>131</v>
      </c>
      <c r="F8530" s="397">
        <f>F8528+(E8530-E8528)*(F8531-F8528)/(E8531-E8528)</f>
        <v>5.0360666666666667</v>
      </c>
      <c r="G8530" s="98">
        <v>15</v>
      </c>
      <c r="H8530" s="491">
        <f>H8528+(E8530-E8528)*(H8531-H8528)/(E8531-E8528)</f>
        <v>0.33512266666666668</v>
      </c>
      <c r="I8530" s="492">
        <f>I8528+(E8530-E8528)*(I8531-I8528)/(E8531-E8528)</f>
        <v>15.033333333333333</v>
      </c>
      <c r="J8530" s="397">
        <f>J8528+(E8530-E8528)*(J8531-J8528)/(E8531-E8528)</f>
        <v>5.7833333333333334E-2</v>
      </c>
      <c r="K8530" s="469">
        <f t="shared" si="731"/>
        <v>15.027532207112221</v>
      </c>
      <c r="L8530" s="469">
        <f t="shared" si="732"/>
        <v>-5.8011262211117298E-3</v>
      </c>
    </row>
    <row r="8531" spans="1:12">
      <c r="A8531" s="480" t="s">
        <v>126</v>
      </c>
      <c r="B8531" s="480">
        <f t="shared" si="729"/>
        <v>13</v>
      </c>
      <c r="C8531" s="480">
        <f t="shared" si="730"/>
        <v>6</v>
      </c>
      <c r="D8531" s="480">
        <f>D8528</f>
        <v>162</v>
      </c>
      <c r="E8531" s="480">
        <f t="shared" si="728"/>
        <v>132</v>
      </c>
      <c r="F8531" s="484">
        <v>5.0469999999999997</v>
      </c>
      <c r="G8531" s="480">
        <v>15</v>
      </c>
      <c r="H8531" s="482">
        <v>0.33450200000000002</v>
      </c>
      <c r="I8531" s="483">
        <v>15.1</v>
      </c>
      <c r="J8531" s="484">
        <v>5.5199999999999999E-2</v>
      </c>
      <c r="K8531" s="469">
        <f t="shared" si="731"/>
        <v>15.088101117482106</v>
      </c>
      <c r="L8531" s="469">
        <f t="shared" si="732"/>
        <v>-1.1898882517893838E-2</v>
      </c>
    </row>
    <row r="8532" spans="1:12">
      <c r="A8532" s="98" t="s">
        <v>126</v>
      </c>
      <c r="B8532" s="98">
        <f t="shared" si="729"/>
        <v>13</v>
      </c>
      <c r="C8532" s="98">
        <f t="shared" si="730"/>
        <v>6</v>
      </c>
      <c r="D8532" s="98">
        <f>D8531</f>
        <v>162</v>
      </c>
      <c r="E8532" s="98">
        <f t="shared" si="728"/>
        <v>133</v>
      </c>
      <c r="F8532" s="397">
        <f>F8531+(E8532-E8531)*(F8534-F8531)/(E8534-E8531)</f>
        <v>5.057833333333333</v>
      </c>
      <c r="G8532" s="98">
        <v>15</v>
      </c>
      <c r="H8532" s="491">
        <f>H8531+(E8532-E8531)*(H8534-H8531)/(E8534-E8531)</f>
        <v>0.33387166666666668</v>
      </c>
      <c r="I8532" s="492">
        <f>I8531+(E8532-E8531)*(I8534-I8531)/(E8534-E8531)</f>
        <v>15.166666666666666</v>
      </c>
      <c r="J8532" s="397">
        <f>J8531+(E8532-E8531)*(J8534-J8531)/(E8534-E8531)</f>
        <v>5.2566666666666664E-2</v>
      </c>
      <c r="K8532" s="469">
        <f t="shared" si="731"/>
        <v>15.149034309590011</v>
      </c>
      <c r="L8532" s="469">
        <f t="shared" si="732"/>
        <v>-1.7632357076655225E-2</v>
      </c>
    </row>
    <row r="8533" spans="1:12">
      <c r="A8533" s="98" t="s">
        <v>126</v>
      </c>
      <c r="B8533" s="98">
        <f t="shared" si="729"/>
        <v>13</v>
      </c>
      <c r="C8533" s="98">
        <f t="shared" si="730"/>
        <v>6</v>
      </c>
      <c r="D8533" s="98">
        <f>D8531</f>
        <v>162</v>
      </c>
      <c r="E8533" s="98">
        <f t="shared" si="728"/>
        <v>134</v>
      </c>
      <c r="F8533" s="397">
        <f>F8531+(E8533-E8531)*(F8534-F8531)/(E8534-E8531)</f>
        <v>5.0686666666666671</v>
      </c>
      <c r="G8533" s="98">
        <v>15</v>
      </c>
      <c r="H8533" s="491">
        <f>H8531+(E8533-E8531)*(H8534-H8531)/(E8534-E8531)</f>
        <v>0.33324133333333333</v>
      </c>
      <c r="I8533" s="492">
        <f>I8531+(E8533-E8531)*(I8534-I8531)/(E8534-E8531)</f>
        <v>15.233333333333334</v>
      </c>
      <c r="J8533" s="397">
        <f>J8531+(E8533-E8531)*(J8534-J8531)/(E8534-E8531)</f>
        <v>4.9933333333333337E-2</v>
      </c>
      <c r="K8533" s="469">
        <f t="shared" si="731"/>
        <v>15.210198014652045</v>
      </c>
      <c r="L8533" s="469">
        <f t="shared" si="732"/>
        <v>-2.3135318681289263E-2</v>
      </c>
    </row>
    <row r="8534" spans="1:12">
      <c r="A8534" s="480" t="s">
        <v>126</v>
      </c>
      <c r="B8534" s="480">
        <f t="shared" si="729"/>
        <v>13</v>
      </c>
      <c r="C8534" s="480">
        <f t="shared" si="730"/>
        <v>6</v>
      </c>
      <c r="D8534" s="480">
        <f>D8531</f>
        <v>162</v>
      </c>
      <c r="E8534" s="480">
        <f t="shared" si="728"/>
        <v>135</v>
      </c>
      <c r="F8534" s="484">
        <v>5.0795000000000003</v>
      </c>
      <c r="G8534" s="480">
        <v>15</v>
      </c>
      <c r="H8534" s="482">
        <v>0.33261099999999999</v>
      </c>
      <c r="I8534" s="483">
        <v>15.3</v>
      </c>
      <c r="J8534" s="484">
        <v>4.7300000000000002E-2</v>
      </c>
      <c r="K8534" s="469">
        <f t="shared" si="731"/>
        <v>15.271593543208134</v>
      </c>
      <c r="L8534" s="469">
        <f t="shared" si="732"/>
        <v>-2.840645679186693E-2</v>
      </c>
    </row>
    <row r="8535" spans="1:12">
      <c r="A8535" s="98" t="s">
        <v>126</v>
      </c>
      <c r="B8535" s="98">
        <f t="shared" si="729"/>
        <v>13</v>
      </c>
      <c r="C8535" s="98">
        <f t="shared" si="730"/>
        <v>6</v>
      </c>
      <c r="D8535" s="98">
        <f>D8534</f>
        <v>162</v>
      </c>
      <c r="E8535" s="98">
        <f t="shared" si="728"/>
        <v>136</v>
      </c>
      <c r="F8535" s="397">
        <f>F8534+(E8535-E8534)*(F8537-F8534)/(E8537-E8534)</f>
        <v>5.0902666666666665</v>
      </c>
      <c r="G8535" s="98">
        <v>15</v>
      </c>
      <c r="H8535" s="491">
        <f>H8534+(E8535-E8534)*(H8537-H8534)/(E8537-E8534)</f>
        <v>0.33196999999999999</v>
      </c>
      <c r="I8535" s="492">
        <f>I8534+(E8535-E8534)*(I8537-I8534)/(E8537-E8534)</f>
        <v>15.366666666666667</v>
      </c>
      <c r="J8535" s="397">
        <f>J8534+(E8535-E8534)*(J8537-J8534)/(E8537-E8534)</f>
        <v>4.4666666666666667E-2</v>
      </c>
      <c r="K8535" s="469">
        <f t="shared" si="731"/>
        <v>15.333514072556758</v>
      </c>
      <c r="L8535" s="469">
        <f t="shared" si="732"/>
        <v>-3.3152594109909117E-2</v>
      </c>
    </row>
    <row r="8536" spans="1:12">
      <c r="A8536" s="98" t="s">
        <v>126</v>
      </c>
      <c r="B8536" s="98">
        <f t="shared" si="729"/>
        <v>13</v>
      </c>
      <c r="C8536" s="98">
        <f t="shared" si="730"/>
        <v>6</v>
      </c>
      <c r="D8536" s="98">
        <f>D8534</f>
        <v>162</v>
      </c>
      <c r="E8536" s="98">
        <f t="shared" si="728"/>
        <v>137</v>
      </c>
      <c r="F8536" s="397">
        <f>F8534+(E8536-E8534)*(F8537-F8534)/(E8537-E8534)</f>
        <v>5.1010333333333335</v>
      </c>
      <c r="G8536" s="98">
        <v>15</v>
      </c>
      <c r="H8536" s="491">
        <f>H8534+(E8536-E8534)*(H8537-H8534)/(E8537-E8534)</f>
        <v>0.33132899999999998</v>
      </c>
      <c r="I8536" s="492">
        <f>I8534+(E8536-E8534)*(I8537-I8534)/(E8537-E8534)</f>
        <v>15.433333333333334</v>
      </c>
      <c r="J8536" s="397">
        <f>J8534+(E8536-E8534)*(J8537-J8534)/(E8537-E8534)</f>
        <v>4.2033333333333332E-2</v>
      </c>
      <c r="K8536" s="469">
        <f t="shared" si="731"/>
        <v>15.395674188897845</v>
      </c>
      <c r="L8536" s="469">
        <f t="shared" si="732"/>
        <v>-3.7659144435489011E-2</v>
      </c>
    </row>
    <row r="8537" spans="1:12">
      <c r="A8537" s="480" t="s">
        <v>126</v>
      </c>
      <c r="B8537" s="480">
        <f t="shared" si="729"/>
        <v>13</v>
      </c>
      <c r="C8537" s="480">
        <f t="shared" si="730"/>
        <v>6</v>
      </c>
      <c r="D8537" s="480">
        <f>D8534</f>
        <v>162</v>
      </c>
      <c r="E8537" s="480">
        <f t="shared" si="728"/>
        <v>138</v>
      </c>
      <c r="F8537" s="484">
        <v>5.1117999999999997</v>
      </c>
      <c r="G8537" s="480">
        <v>15</v>
      </c>
      <c r="H8537" s="482">
        <v>0.33068799999999998</v>
      </c>
      <c r="I8537" s="483">
        <v>15.5</v>
      </c>
      <c r="J8537" s="484">
        <v>3.9399999999999998E-2</v>
      </c>
      <c r="K8537" s="469">
        <f t="shared" si="731"/>
        <v>15.458075285465453</v>
      </c>
      <c r="L8537" s="469">
        <f t="shared" si="732"/>
        <v>-4.1924714534546936E-2</v>
      </c>
    </row>
    <row r="8538" spans="1:12">
      <c r="A8538" s="98" t="s">
        <v>126</v>
      </c>
      <c r="B8538" s="98">
        <f t="shared" si="729"/>
        <v>13</v>
      </c>
      <c r="C8538" s="98">
        <f t="shared" si="730"/>
        <v>6</v>
      </c>
      <c r="D8538" s="98">
        <f>D8537</f>
        <v>162</v>
      </c>
      <c r="E8538" s="98">
        <f t="shared" si="728"/>
        <v>139</v>
      </c>
      <c r="F8538" s="397">
        <f>F8537+(E8538-E8537)*(F8540-F8537)/(E8540-E8537)</f>
        <v>5.1224999999999996</v>
      </c>
      <c r="G8538" s="98">
        <v>15</v>
      </c>
      <c r="H8538" s="491">
        <f>H8537+(E8538-E8537)*(H8540-H8537)/(E8540-E8537)</f>
        <v>0.33003666666666664</v>
      </c>
      <c r="I8538" s="492">
        <f>I8537+(E8538-E8537)*(I8540-I8537)/(E8540-E8537)</f>
        <v>15.533333333333333</v>
      </c>
      <c r="J8538" s="397">
        <f>J8537+(E8538-E8537)*(J8540-J8537)/(E8540-E8537)</f>
        <v>3.6766666666666663E-2</v>
      </c>
      <c r="K8538" s="469">
        <f t="shared" si="731"/>
        <v>15.521002716869843</v>
      </c>
      <c r="L8538" s="469">
        <f t="shared" si="732"/>
        <v>-1.2330616463490429E-2</v>
      </c>
    </row>
    <row r="8539" spans="1:12">
      <c r="A8539" s="98" t="s">
        <v>126</v>
      </c>
      <c r="B8539" s="98">
        <f t="shared" si="729"/>
        <v>13</v>
      </c>
      <c r="C8539" s="98">
        <f t="shared" si="730"/>
        <v>6</v>
      </c>
      <c r="D8539" s="98">
        <f>D8537</f>
        <v>162</v>
      </c>
      <c r="E8539" s="98">
        <f t="shared" si="728"/>
        <v>140</v>
      </c>
      <c r="F8539" s="397">
        <f>F8537+(E8539-E8537)*(F8540-F8537)/(E8540-E8537)</f>
        <v>5.1332000000000004</v>
      </c>
      <c r="G8539" s="98">
        <v>15</v>
      </c>
      <c r="H8539" s="491">
        <f>H8537+(E8539-E8537)*(H8540-H8537)/(E8540-E8537)</f>
        <v>0.32938533333333336</v>
      </c>
      <c r="I8539" s="492">
        <f>I8537+(E8539-E8537)*(I8540-I8537)/(E8540-E8537)</f>
        <v>15.566666666666666</v>
      </c>
      <c r="J8539" s="397">
        <f>J8537+(E8539-E8537)*(J8540-J8537)/(E8540-E8537)</f>
        <v>3.4133333333333335E-2</v>
      </c>
      <c r="K8539" s="469">
        <f t="shared" si="731"/>
        <v>15.584179016268687</v>
      </c>
      <c r="L8539" s="469">
        <f t="shared" si="732"/>
        <v>1.7512349602020194E-2</v>
      </c>
    </row>
    <row r="8540" spans="1:12">
      <c r="A8540" s="480" t="s">
        <v>126</v>
      </c>
      <c r="B8540" s="480">
        <f t="shared" si="729"/>
        <v>13</v>
      </c>
      <c r="C8540" s="480">
        <f t="shared" si="730"/>
        <v>6</v>
      </c>
      <c r="D8540" s="480">
        <f>D8537</f>
        <v>162</v>
      </c>
      <c r="E8540" s="480">
        <f t="shared" si="728"/>
        <v>141</v>
      </c>
      <c r="F8540" s="484">
        <v>5.1439000000000004</v>
      </c>
      <c r="G8540" s="480">
        <v>15</v>
      </c>
      <c r="H8540" s="482">
        <v>0.32873400000000003</v>
      </c>
      <c r="I8540" s="483">
        <v>15.6</v>
      </c>
      <c r="J8540" s="484">
        <v>3.15E-2</v>
      </c>
      <c r="K8540" s="469">
        <f t="shared" si="731"/>
        <v>15.647605662937208</v>
      </c>
      <c r="L8540" s="469">
        <f t="shared" si="732"/>
        <v>4.7605662937208137E-2</v>
      </c>
    </row>
    <row r="8541" spans="1:12">
      <c r="A8541" s="98" t="s">
        <v>126</v>
      </c>
      <c r="B8541" s="98">
        <f t="shared" si="729"/>
        <v>13</v>
      </c>
      <c r="C8541" s="98">
        <f t="shared" si="730"/>
        <v>6</v>
      </c>
      <c r="D8541" s="98">
        <f>D8540</f>
        <v>162</v>
      </c>
      <c r="E8541" s="98">
        <f t="shared" ref="E8541:E8561" si="733">E8540+1</f>
        <v>142</v>
      </c>
      <c r="F8541" s="397">
        <f>F8540+(E8541-E8540)*(F8543-F8540)/(E8543-E8540)</f>
        <v>5.1545666666666667</v>
      </c>
      <c r="G8541" s="98">
        <v>15</v>
      </c>
      <c r="H8541" s="491">
        <f>H8540+(E8541-E8540)*(H8543-H8540)/(E8543-E8540)</f>
        <v>0.328071</v>
      </c>
      <c r="I8541" s="492">
        <f>I8540+(E8541-E8540)*(I8543-I8540)/(E8543-E8540)</f>
        <v>15.666666666666666</v>
      </c>
      <c r="J8541" s="397">
        <f>J8540+(E8541-E8540)*(J8543-J8540)/(E8543-E8540)</f>
        <v>2.8899999999999999E-2</v>
      </c>
      <c r="K8541" s="469">
        <f t="shared" si="731"/>
        <v>15.711741259259936</v>
      </c>
      <c r="L8541" s="469">
        <f t="shared" si="732"/>
        <v>4.5074592593270069E-2</v>
      </c>
    </row>
    <row r="8542" spans="1:12">
      <c r="A8542" s="98" t="s">
        <v>126</v>
      </c>
      <c r="B8542" s="98">
        <f t="shared" si="729"/>
        <v>13</v>
      </c>
      <c r="C8542" s="98">
        <f t="shared" si="730"/>
        <v>6</v>
      </c>
      <c r="D8542" s="98">
        <f>D8540</f>
        <v>162</v>
      </c>
      <c r="E8542" s="98">
        <f t="shared" si="733"/>
        <v>143</v>
      </c>
      <c r="F8542" s="397">
        <f>F8540+(E8542-E8540)*(F8543-F8540)/(E8543-E8540)</f>
        <v>5.165233333333334</v>
      </c>
      <c r="G8542" s="98">
        <v>15</v>
      </c>
      <c r="H8542" s="491">
        <f>H8540+(E8542-E8540)*(H8543-H8540)/(E8543-E8540)</f>
        <v>0.32740800000000003</v>
      </c>
      <c r="I8542" s="492">
        <f>I8540+(E8542-E8540)*(I8543-I8540)/(E8543-E8540)</f>
        <v>15.733333333333334</v>
      </c>
      <c r="J8542" s="397">
        <f>J8540+(E8542-E8540)*(J8543-J8540)/(E8543-E8540)</f>
        <v>2.63E-2</v>
      </c>
      <c r="K8542" s="469">
        <f t="shared" si="731"/>
        <v>15.776136604277641</v>
      </c>
      <c r="L8542" s="469">
        <f t="shared" si="732"/>
        <v>4.2803270944306249E-2</v>
      </c>
    </row>
    <row r="8543" spans="1:12">
      <c r="A8543" s="480" t="s">
        <v>126</v>
      </c>
      <c r="B8543" s="480">
        <f t="shared" si="729"/>
        <v>13</v>
      </c>
      <c r="C8543" s="480">
        <f t="shared" si="730"/>
        <v>6</v>
      </c>
      <c r="D8543" s="480">
        <f>D8540</f>
        <v>162</v>
      </c>
      <c r="E8543" s="480">
        <f t="shared" si="733"/>
        <v>144</v>
      </c>
      <c r="F8543" s="484">
        <v>5.1759000000000004</v>
      </c>
      <c r="G8543" s="480">
        <v>15</v>
      </c>
      <c r="H8543" s="482">
        <v>0.32674500000000001</v>
      </c>
      <c r="I8543" s="483">
        <v>15.8</v>
      </c>
      <c r="J8543" s="484">
        <v>2.3699999999999999E-2</v>
      </c>
      <c r="K8543" s="469">
        <f t="shared" si="731"/>
        <v>15.84079327916265</v>
      </c>
      <c r="L8543" s="469">
        <f t="shared" si="732"/>
        <v>4.0793279162649299E-2</v>
      </c>
    </row>
    <row r="8544" spans="1:12">
      <c r="A8544" s="98" t="s">
        <v>126</v>
      </c>
      <c r="B8544" s="98">
        <f t="shared" si="729"/>
        <v>13</v>
      </c>
      <c r="C8544" s="98">
        <f t="shared" si="730"/>
        <v>6</v>
      </c>
      <c r="D8544" s="98">
        <f>D8543</f>
        <v>162</v>
      </c>
      <c r="E8544" s="98">
        <f t="shared" si="733"/>
        <v>145</v>
      </c>
      <c r="F8544" s="397">
        <f>F8543+(E8544-E8543)*(F8546-F8543)/(E8546-E8543)</f>
        <v>5.186466666666667</v>
      </c>
      <c r="G8544" s="98">
        <v>15</v>
      </c>
      <c r="H8544" s="491">
        <f>H8543+(E8544-E8543)*(H8546-H8543)/(E8546-E8543)</f>
        <v>0.32607066666666668</v>
      </c>
      <c r="I8544" s="492">
        <f>I8543+(E8544-E8543)*(I8546-I8543)/(E8546-E8543)</f>
        <v>15.866666666666667</v>
      </c>
      <c r="J8544" s="397">
        <f>J8543+(E8544-E8543)*(J8546-J8543)/(E8546-E8543)</f>
        <v>2.1066666666666668E-2</v>
      </c>
      <c r="K8544" s="469">
        <f t="shared" si="731"/>
        <v>15.905959035464706</v>
      </c>
      <c r="L8544" s="469">
        <f t="shared" si="732"/>
        <v>3.9292368798038879E-2</v>
      </c>
    </row>
    <row r="8545" spans="1:12">
      <c r="A8545" s="98" t="s">
        <v>126</v>
      </c>
      <c r="B8545" s="98">
        <f t="shared" si="729"/>
        <v>13</v>
      </c>
      <c r="C8545" s="98">
        <f t="shared" si="730"/>
        <v>6</v>
      </c>
      <c r="D8545" s="98">
        <f>D8543</f>
        <v>162</v>
      </c>
      <c r="E8545" s="98">
        <f t="shared" si="733"/>
        <v>146</v>
      </c>
      <c r="F8545" s="397">
        <f>F8543+(E8545-E8543)*(F8546-F8543)/(E8546-E8543)</f>
        <v>5.1970333333333336</v>
      </c>
      <c r="G8545" s="98">
        <v>15</v>
      </c>
      <c r="H8545" s="491">
        <f>H8543+(E8545-E8543)*(H8546-H8543)/(E8546-E8543)</f>
        <v>0.32539633333333334</v>
      </c>
      <c r="I8545" s="492">
        <f>I8543+(E8545-E8543)*(I8546-I8543)/(E8546-E8543)</f>
        <v>15.933333333333334</v>
      </c>
      <c r="J8545" s="397">
        <f>J8543+(E8545-E8543)*(J8546-J8543)/(E8546-E8543)</f>
        <v>1.8433333333333333E-2</v>
      </c>
      <c r="K8545" s="469">
        <f t="shared" si="731"/>
        <v>15.971394883572751</v>
      </c>
      <c r="L8545" s="469">
        <f t="shared" si="732"/>
        <v>3.8061550239417485E-2</v>
      </c>
    </row>
    <row r="8546" spans="1:12">
      <c r="A8546" s="480" t="s">
        <v>126</v>
      </c>
      <c r="B8546" s="480">
        <f t="shared" si="729"/>
        <v>13</v>
      </c>
      <c r="C8546" s="480">
        <f t="shared" si="730"/>
        <v>6</v>
      </c>
      <c r="D8546" s="480">
        <f>D8543</f>
        <v>162</v>
      </c>
      <c r="E8546" s="480">
        <f t="shared" si="733"/>
        <v>147</v>
      </c>
      <c r="F8546" s="484">
        <v>5.2076000000000002</v>
      </c>
      <c r="G8546" s="480">
        <v>15</v>
      </c>
      <c r="H8546" s="482">
        <v>0.32472200000000001</v>
      </c>
      <c r="I8546" s="483">
        <v>16</v>
      </c>
      <c r="J8546" s="484">
        <v>1.5800000000000002E-2</v>
      </c>
      <c r="K8546" s="469">
        <f t="shared" si="731"/>
        <v>16.037102506143718</v>
      </c>
      <c r="L8546" s="469">
        <f t="shared" si="732"/>
        <v>3.7102506143718017E-2</v>
      </c>
    </row>
    <row r="8547" spans="1:12">
      <c r="A8547" s="98" t="s">
        <v>126</v>
      </c>
      <c r="B8547" s="98">
        <f t="shared" si="729"/>
        <v>13</v>
      </c>
      <c r="C8547" s="98">
        <f t="shared" si="730"/>
        <v>6</v>
      </c>
      <c r="D8547" s="98">
        <f>D8546</f>
        <v>162</v>
      </c>
      <c r="E8547" s="98">
        <f t="shared" si="733"/>
        <v>148</v>
      </c>
      <c r="F8547" s="397">
        <f>F8546+(E8547-E8546)*(F8549-F8546)/(E8549-E8546)</f>
        <v>5.2180999999999997</v>
      </c>
      <c r="G8547" s="98">
        <v>15</v>
      </c>
      <c r="H8547" s="491">
        <f>H8546+(E8547-E8546)*(H8549-H8546)/(E8549-E8546)</f>
        <v>0.32403533333333334</v>
      </c>
      <c r="I8547" s="492">
        <f>I8546+(E8547-E8546)*(I8549-I8546)/(E8549-E8546)</f>
        <v>16.066666666666666</v>
      </c>
      <c r="J8547" s="397">
        <f>J8546+(E8547-E8546)*(J8549-J8546)/(E8549-E8546)</f>
        <v>1.3166666666666669E-2</v>
      </c>
      <c r="K8547" s="469">
        <f t="shared" si="731"/>
        <v>16.103490771582521</v>
      </c>
      <c r="L8547" s="469">
        <f t="shared" si="732"/>
        <v>3.6824104915854861E-2</v>
      </c>
    </row>
    <row r="8548" spans="1:12">
      <c r="A8548" s="98" t="s">
        <v>126</v>
      </c>
      <c r="B8548" s="98">
        <f t="shared" si="729"/>
        <v>13</v>
      </c>
      <c r="C8548" s="98">
        <f t="shared" si="730"/>
        <v>6</v>
      </c>
      <c r="D8548" s="98">
        <f>D8546</f>
        <v>162</v>
      </c>
      <c r="E8548" s="98">
        <f t="shared" si="733"/>
        <v>149</v>
      </c>
      <c r="F8548" s="397">
        <f>F8546+(E8548-E8546)*(F8549-F8546)/(E8549-E8546)</f>
        <v>5.2286000000000001</v>
      </c>
      <c r="G8548" s="98">
        <v>15</v>
      </c>
      <c r="H8548" s="491">
        <f>H8546+(E8548-E8546)*(H8549-H8546)/(E8549-E8546)</f>
        <v>0.32334866666666667</v>
      </c>
      <c r="I8548" s="492">
        <f>I8546+(E8548-E8546)*(I8549-I8546)/(E8549-E8546)</f>
        <v>16.133333333333333</v>
      </c>
      <c r="J8548" s="397">
        <f>J8546+(E8548-E8546)*(J8549-J8546)/(E8549-E8546)</f>
        <v>1.0533333333333336E-2</v>
      </c>
      <c r="K8548" s="469">
        <f t="shared" si="731"/>
        <v>16.170161002674099</v>
      </c>
      <c r="L8548" s="469">
        <f t="shared" si="732"/>
        <v>3.6827669340766533E-2</v>
      </c>
    </row>
    <row r="8549" spans="1:12">
      <c r="A8549" s="480" t="s">
        <v>126</v>
      </c>
      <c r="B8549" s="480">
        <f t="shared" si="729"/>
        <v>13</v>
      </c>
      <c r="C8549" s="480">
        <f t="shared" si="730"/>
        <v>6</v>
      </c>
      <c r="D8549" s="480">
        <f>D8546</f>
        <v>162</v>
      </c>
      <c r="E8549" s="480">
        <f t="shared" si="733"/>
        <v>150</v>
      </c>
      <c r="F8549" s="484">
        <v>5.2390999999999996</v>
      </c>
      <c r="G8549" s="480">
        <v>15</v>
      </c>
      <c r="H8549" s="482">
        <v>0.322662</v>
      </c>
      <c r="I8549" s="483">
        <v>16.2</v>
      </c>
      <c r="J8549" s="484">
        <v>7.9000000000000008E-3</v>
      </c>
      <c r="K8549" s="469">
        <f t="shared" si="731"/>
        <v>16.2371149995971</v>
      </c>
      <c r="L8549" s="469">
        <f t="shared" si="732"/>
        <v>3.7114999597100962E-2</v>
      </c>
    </row>
    <row r="8550" spans="1:12">
      <c r="A8550" s="98" t="s">
        <v>126</v>
      </c>
      <c r="B8550" s="98">
        <f t="shared" si="729"/>
        <v>13</v>
      </c>
      <c r="C8550" s="98">
        <f t="shared" si="730"/>
        <v>6</v>
      </c>
      <c r="D8550" s="98">
        <f>D8549</f>
        <v>162</v>
      </c>
      <c r="E8550" s="98">
        <f t="shared" si="733"/>
        <v>151</v>
      </c>
      <c r="F8550" s="397">
        <f>F8549+(E8550-E8549)*(F8552-F8549)/(E8552-E8549)</f>
        <v>5.2495666666666665</v>
      </c>
      <c r="G8550" s="98">
        <v>15</v>
      </c>
      <c r="H8550" s="491">
        <f>H8549+(E8550-E8549)*(H8552-H8549)/(E8552-E8549)</f>
        <v>0.321963</v>
      </c>
      <c r="I8550" s="492">
        <f>I8549+(E8550-E8549)*(I8552-I8549)/(E8552-E8549)</f>
        <v>16.266666666666666</v>
      </c>
      <c r="J8550" s="397">
        <f>J8549+(E8550-E8549)*(J8552-J8549)/(E8552-E8549)</f>
        <v>5.2666666666666678E-3</v>
      </c>
      <c r="K8550" s="469">
        <f t="shared" si="731"/>
        <v>16.304875612000963</v>
      </c>
      <c r="L8550" s="469">
        <f t="shared" si="732"/>
        <v>3.8208945334297084E-2</v>
      </c>
    </row>
    <row r="8551" spans="1:12">
      <c r="A8551" s="98" t="s">
        <v>126</v>
      </c>
      <c r="B8551" s="98">
        <f t="shared" si="729"/>
        <v>13</v>
      </c>
      <c r="C8551" s="98">
        <f t="shared" si="730"/>
        <v>6</v>
      </c>
      <c r="D8551" s="98">
        <f>D8549</f>
        <v>162</v>
      </c>
      <c r="E8551" s="98">
        <f t="shared" si="733"/>
        <v>152</v>
      </c>
      <c r="F8551" s="397">
        <f>F8549+(E8551-E8549)*(F8552-F8549)/(E8552-E8549)</f>
        <v>5.2600333333333333</v>
      </c>
      <c r="G8551" s="98">
        <v>15</v>
      </c>
      <c r="H8551" s="491">
        <f>H8549+(E8551-E8549)*(H8552-H8549)/(E8552-E8549)</f>
        <v>0.32126399999999999</v>
      </c>
      <c r="I8551" s="492">
        <f>I8549+(E8551-E8549)*(I8552-I8549)/(E8552-E8549)</f>
        <v>16.333333333333332</v>
      </c>
      <c r="J8551" s="397">
        <f>J8549+(E8551-E8549)*(J8552-J8549)/(E8552-E8549)</f>
        <v>2.6333333333333339E-3</v>
      </c>
      <c r="K8551" s="469">
        <f t="shared" si="731"/>
        <v>16.372931088865649</v>
      </c>
      <c r="L8551" s="469">
        <f t="shared" si="732"/>
        <v>3.959775553231637E-2</v>
      </c>
    </row>
    <row r="8552" spans="1:12">
      <c r="A8552" s="480" t="s">
        <v>126</v>
      </c>
      <c r="B8552" s="480">
        <f t="shared" si="729"/>
        <v>13</v>
      </c>
      <c r="C8552" s="480">
        <f t="shared" si="730"/>
        <v>6</v>
      </c>
      <c r="D8552" s="480">
        <f>D8549</f>
        <v>162</v>
      </c>
      <c r="E8552" s="480">
        <f t="shared" si="733"/>
        <v>153</v>
      </c>
      <c r="F8552" s="484">
        <v>5.2705000000000002</v>
      </c>
      <c r="G8552" s="480">
        <v>15</v>
      </c>
      <c r="H8552" s="482">
        <v>0.32056499999999999</v>
      </c>
      <c r="I8552" s="483">
        <v>16.399999999999999</v>
      </c>
      <c r="J8552" s="484">
        <v>0</v>
      </c>
      <c r="K8552" s="469">
        <f t="shared" si="731"/>
        <v>16.441283359069146</v>
      </c>
      <c r="L8552" s="469">
        <f t="shared" si="732"/>
        <v>4.1283359069147707E-2</v>
      </c>
    </row>
    <row r="8553" spans="1:12">
      <c r="A8553" s="98" t="s">
        <v>126</v>
      </c>
      <c r="B8553" s="98">
        <f t="shared" si="729"/>
        <v>13</v>
      </c>
      <c r="C8553" s="98">
        <f t="shared" si="730"/>
        <v>6</v>
      </c>
      <c r="D8553" s="98">
        <f>D8552</f>
        <v>162</v>
      </c>
      <c r="E8553" s="98">
        <f t="shared" si="733"/>
        <v>154</v>
      </c>
      <c r="F8553" s="397">
        <f>F8552+(E8553-E8552)*(F8555-F8552)/(E8555-E8552)</f>
        <v>5.2808666666666664</v>
      </c>
      <c r="G8553" s="98">
        <v>15</v>
      </c>
      <c r="H8553" s="491">
        <f>H8552+(E8553-E8552)*(H8555-H8552)/(E8555-E8552)</f>
        <v>0.319853</v>
      </c>
      <c r="I8553" s="492">
        <f>I8552+(E8553-E8552)*(I8555-I8552)/(E8555-E8552)</f>
        <v>16.466666666666665</v>
      </c>
      <c r="J8553" s="493">
        <f>J8552+(E8553-E8552)*(J8555-J8552)/(E8555-E8552)</f>
        <v>0</v>
      </c>
      <c r="K8553" s="469">
        <f t="shared" si="731"/>
        <v>16.510292749064934</v>
      </c>
      <c r="L8553" s="469">
        <f t="shared" si="732"/>
        <v>4.3626082398269261E-2</v>
      </c>
    </row>
    <row r="8554" spans="1:12">
      <c r="A8554" s="98" t="s">
        <v>126</v>
      </c>
      <c r="B8554" s="98">
        <f t="shared" si="729"/>
        <v>13</v>
      </c>
      <c r="C8554" s="98">
        <f t="shared" si="730"/>
        <v>6</v>
      </c>
      <c r="D8554" s="98">
        <f>D8552</f>
        <v>162</v>
      </c>
      <c r="E8554" s="98">
        <f t="shared" si="733"/>
        <v>155</v>
      </c>
      <c r="F8554" s="397">
        <f>F8552+(E8554-E8552)*(F8555-F8552)/(E8555-E8552)</f>
        <v>5.2912333333333335</v>
      </c>
      <c r="G8554" s="98">
        <v>15</v>
      </c>
      <c r="H8554" s="491">
        <f>H8552+(E8554-E8552)*(H8555-H8552)/(E8555-E8552)</f>
        <v>0.31914100000000001</v>
      </c>
      <c r="I8554" s="492">
        <f>I8552+(E8554-E8552)*(I8555-I8552)/(E8555-E8552)</f>
        <v>16.533333333333335</v>
      </c>
      <c r="J8554" s="493">
        <f>J8552+(E8554-E8552)*(J8555-J8552)/(E8555-E8552)</f>
        <v>0</v>
      </c>
      <c r="K8554" s="469">
        <f t="shared" si="731"/>
        <v>16.579610057414538</v>
      </c>
      <c r="L8554" s="469">
        <f t="shared" si="732"/>
        <v>4.6276724081202758E-2</v>
      </c>
    </row>
    <row r="8555" spans="1:12">
      <c r="A8555" s="480" t="s">
        <v>126</v>
      </c>
      <c r="B8555" s="480">
        <f t="shared" si="729"/>
        <v>13</v>
      </c>
      <c r="C8555" s="480">
        <f t="shared" si="730"/>
        <v>6</v>
      </c>
      <c r="D8555" s="480">
        <f>D8552</f>
        <v>162</v>
      </c>
      <c r="E8555" s="480">
        <f t="shared" si="733"/>
        <v>156</v>
      </c>
      <c r="F8555" s="484">
        <v>5.3015999999999996</v>
      </c>
      <c r="G8555" s="480">
        <v>15</v>
      </c>
      <c r="H8555" s="482">
        <v>0.31842900000000002</v>
      </c>
      <c r="I8555" s="483">
        <v>16.600000000000001</v>
      </c>
      <c r="J8555" s="493">
        <v>0</v>
      </c>
      <c r="K8555" s="469">
        <f t="shared" si="731"/>
        <v>16.649237349613255</v>
      </c>
      <c r="L8555" s="469">
        <f t="shared" si="732"/>
        <v>4.9237349613253656E-2</v>
      </c>
    </row>
    <row r="8556" spans="1:12">
      <c r="A8556" s="98" t="s">
        <v>126</v>
      </c>
      <c r="B8556" s="98">
        <f t="shared" si="729"/>
        <v>13</v>
      </c>
      <c r="C8556" s="98">
        <f t="shared" si="730"/>
        <v>6</v>
      </c>
      <c r="D8556" s="98">
        <f>D8555</f>
        <v>162</v>
      </c>
      <c r="E8556" s="98">
        <f t="shared" si="733"/>
        <v>157</v>
      </c>
      <c r="F8556" s="397">
        <f>F8555+(E8556-E8555)*(F8558-F8555)/(E8558-E8555)</f>
        <v>5.3119333333333332</v>
      </c>
      <c r="G8556" s="98">
        <v>15</v>
      </c>
      <c r="H8556" s="491">
        <f>H8555+(E8556-E8555)*(H8558-H8555)/(E8558-E8555)</f>
        <v>0.31770300000000001</v>
      </c>
      <c r="I8556" s="492">
        <f>I8555+(E8556-E8555)*(I8558-I8555)/(E8558-E8555)</f>
        <v>16.7</v>
      </c>
      <c r="J8556" s="493">
        <f>J8555+(E8556-E8555)*(J8558-J8555)/(E8558-E8555)</f>
        <v>0</v>
      </c>
      <c r="K8556" s="469">
        <f t="shared" si="731"/>
        <v>16.719808542359793</v>
      </c>
      <c r="L8556" s="469">
        <f t="shared" si="732"/>
        <v>1.980854235979379E-2</v>
      </c>
    </row>
    <row r="8557" spans="1:12">
      <c r="A8557" s="98" t="s">
        <v>126</v>
      </c>
      <c r="B8557" s="98">
        <f t="shared" si="729"/>
        <v>13</v>
      </c>
      <c r="C8557" s="98">
        <f t="shared" si="730"/>
        <v>6</v>
      </c>
      <c r="D8557" s="98">
        <f>D8555</f>
        <v>162</v>
      </c>
      <c r="E8557" s="98">
        <f t="shared" si="733"/>
        <v>158</v>
      </c>
      <c r="F8557" s="397">
        <f>F8555+(E8557-E8555)*(F8558-F8555)/(E8558-E8555)</f>
        <v>5.3222666666666667</v>
      </c>
      <c r="G8557" s="98">
        <v>15</v>
      </c>
      <c r="H8557" s="491">
        <f>H8555+(E8557-E8555)*(H8558-H8555)/(E8558-E8555)</f>
        <v>0.31697700000000001</v>
      </c>
      <c r="I8557" s="492">
        <f>I8555+(E8557-E8555)*(I8558-I8555)/(E8558-E8555)</f>
        <v>16.8</v>
      </c>
      <c r="J8557" s="493">
        <f>J8555+(E8557-E8555)*(J8558-J8555)/(E8558-E8555)</f>
        <v>0</v>
      </c>
      <c r="K8557" s="469">
        <f t="shared" si="731"/>
        <v>16.790703005791165</v>
      </c>
      <c r="L8557" s="469">
        <f t="shared" si="732"/>
        <v>-9.2969942088352298E-3</v>
      </c>
    </row>
    <row r="8558" spans="1:12">
      <c r="A8558" s="480" t="s">
        <v>126</v>
      </c>
      <c r="B8558" s="480">
        <f t="shared" si="729"/>
        <v>13</v>
      </c>
      <c r="C8558" s="480">
        <f t="shared" si="730"/>
        <v>6</v>
      </c>
      <c r="D8558" s="480">
        <f>D8555</f>
        <v>162</v>
      </c>
      <c r="E8558" s="480">
        <f t="shared" si="733"/>
        <v>159</v>
      </c>
      <c r="F8558" s="484">
        <v>5.3326000000000002</v>
      </c>
      <c r="G8558" s="480">
        <v>15</v>
      </c>
      <c r="H8558" s="482">
        <v>0.316251</v>
      </c>
      <c r="I8558" s="483">
        <v>16.899999999999999</v>
      </c>
      <c r="J8558" s="493">
        <v>0</v>
      </c>
      <c r="K8558" s="469">
        <f t="shared" si="731"/>
        <v>16.861922966251491</v>
      </c>
      <c r="L8558" s="469">
        <f t="shared" si="732"/>
        <v>-3.8077033748507461E-2</v>
      </c>
    </row>
    <row r="8559" spans="1:12">
      <c r="A8559" s="98" t="s">
        <v>126</v>
      </c>
      <c r="B8559" s="98">
        <f t="shared" si="729"/>
        <v>13</v>
      </c>
      <c r="C8559" s="98">
        <f t="shared" si="730"/>
        <v>6</v>
      </c>
      <c r="D8559" s="98">
        <f>D8558</f>
        <v>162</v>
      </c>
      <c r="E8559" s="98">
        <f t="shared" si="733"/>
        <v>160</v>
      </c>
      <c r="F8559" s="397">
        <f>F8558+(E8559-E8558)*(F8561-F8558)/(E8561-E8558)</f>
        <v>5.3428666666666667</v>
      </c>
      <c r="G8559" s="98">
        <v>15</v>
      </c>
      <c r="H8559" s="491">
        <f>H8558+(E8559-E8558)*(H8561-H8558)/(E8561-E8558)</f>
        <v>0.31551099999999999</v>
      </c>
      <c r="I8559" s="492">
        <f>I8558+(E8559-E8558)*(I8561-I8558)/(E8561-E8558)</f>
        <v>16.966666666666665</v>
      </c>
      <c r="J8559" s="493">
        <f>J8558+(E8559-E8558)*(J8561-J8558)/(E8561-E8558)</f>
        <v>0</v>
      </c>
      <c r="K8559" s="469">
        <f t="shared" si="731"/>
        <v>16.934010752926735</v>
      </c>
      <c r="L8559" s="469">
        <f t="shared" si="732"/>
        <v>-3.2655913739930043E-2</v>
      </c>
    </row>
    <row r="8560" spans="1:12">
      <c r="A8560" s="98" t="s">
        <v>126</v>
      </c>
      <c r="B8560" s="98">
        <f t="shared" si="729"/>
        <v>13</v>
      </c>
      <c r="C8560" s="98">
        <f t="shared" si="730"/>
        <v>6</v>
      </c>
      <c r="D8560" s="98">
        <f>D8558</f>
        <v>162</v>
      </c>
      <c r="E8560" s="98">
        <f t="shared" si="733"/>
        <v>161</v>
      </c>
      <c r="F8560" s="397">
        <f>F8558+(E8560-E8558)*(F8561-F8558)/(E8561-E8558)</f>
        <v>5.353133333333334</v>
      </c>
      <c r="G8560" s="98">
        <v>15</v>
      </c>
      <c r="H8560" s="491">
        <f>H8558+(E8560-E8558)*(H8561-H8558)/(E8561-E8558)</f>
        <v>0.31477100000000002</v>
      </c>
      <c r="I8560" s="492">
        <f>I8558+(E8560-E8558)*(I8561-I8558)/(E8561-E8558)</f>
        <v>17.033333333333335</v>
      </c>
      <c r="J8560" s="493">
        <f>J8558+(E8560-E8558)*(J8561-J8558)/(E8561-E8558)</f>
        <v>0</v>
      </c>
      <c r="K8560" s="469">
        <f t="shared" si="731"/>
        <v>17.006437484181621</v>
      </c>
      <c r="L8560" s="469">
        <f t="shared" si="732"/>
        <v>-2.6895849151713946E-2</v>
      </c>
    </row>
    <row r="8561" spans="1:12">
      <c r="A8561" s="480" t="s">
        <v>126</v>
      </c>
      <c r="B8561" s="480">
        <f t="shared" si="729"/>
        <v>13</v>
      </c>
      <c r="C8561" s="480">
        <f t="shared" si="730"/>
        <v>6</v>
      </c>
      <c r="D8561" s="480">
        <f>D8558</f>
        <v>162</v>
      </c>
      <c r="E8561" s="480">
        <f t="shared" si="733"/>
        <v>162</v>
      </c>
      <c r="F8561" s="484">
        <v>5.3634000000000004</v>
      </c>
      <c r="G8561" s="480">
        <v>15</v>
      </c>
      <c r="H8561" s="482">
        <v>0.314031</v>
      </c>
      <c r="I8561" s="483">
        <v>17.100000000000001</v>
      </c>
      <c r="J8561" s="493">
        <v>0</v>
      </c>
      <c r="K8561" s="469">
        <f t="shared" si="731"/>
        <v>17.079205556139364</v>
      </c>
      <c r="L8561" s="469">
        <f t="shared" si="732"/>
        <v>-2.0794443860637557E-2</v>
      </c>
    </row>
    <row r="8562" spans="1:12">
      <c r="A8562" s="480" t="s">
        <v>126</v>
      </c>
      <c r="B8562" s="480">
        <f t="shared" si="729"/>
        <v>14</v>
      </c>
      <c r="C8562" s="480">
        <f t="shared" si="730"/>
        <v>0</v>
      </c>
      <c r="D8562" s="480">
        <v>168</v>
      </c>
      <c r="E8562" s="480">
        <v>12</v>
      </c>
      <c r="F8562" s="484">
        <v>3.5062000000000002</v>
      </c>
      <c r="G8562" s="480">
        <v>15</v>
      </c>
      <c r="H8562" s="482">
        <v>0.38380300000000001</v>
      </c>
      <c r="I8562" s="483">
        <v>9.1</v>
      </c>
      <c r="J8562" s="484">
        <v>0.35920000000000002</v>
      </c>
      <c r="K8562" s="469">
        <f t="shared" si="731"/>
        <v>9.1354158253062128</v>
      </c>
      <c r="L8562" s="469">
        <f t="shared" si="732"/>
        <v>3.5415825306213122E-2</v>
      </c>
    </row>
    <row r="8563" spans="1:12">
      <c r="A8563" s="98" t="s">
        <v>126</v>
      </c>
      <c r="B8563" s="98">
        <f t="shared" si="729"/>
        <v>14</v>
      </c>
      <c r="C8563" s="98">
        <f t="shared" si="730"/>
        <v>0</v>
      </c>
      <c r="D8563" s="98">
        <f>D8562</f>
        <v>168</v>
      </c>
      <c r="E8563" s="98">
        <f>E8562+1</f>
        <v>13</v>
      </c>
      <c r="F8563" s="397">
        <f>F8562+(E8563-E8562)*(F8565-F8562)/(E8565-E8562)</f>
        <v>3.5217666666666667</v>
      </c>
      <c r="G8563" s="98">
        <v>15</v>
      </c>
      <c r="H8563" s="491">
        <f>H8562+(E8563-E8562)*(H8565-H8562)/(E8565-E8562)</f>
        <v>0.38342700000000002</v>
      </c>
      <c r="I8563" s="492">
        <f>I8562+(E8563-E8562)*(I8565-I8562)/(E8565-E8562)</f>
        <v>9.1666666666666661</v>
      </c>
      <c r="J8563" s="397">
        <f>J8562+(E8563-E8562)*(J8565-J8562)/(E8565-E8562)</f>
        <v>0.35676666666666668</v>
      </c>
      <c r="K8563" s="469">
        <f t="shared" si="731"/>
        <v>9.1849730631037101</v>
      </c>
      <c r="L8563" s="469">
        <f t="shared" si="732"/>
        <v>1.8306396437044015E-2</v>
      </c>
    </row>
    <row r="8564" spans="1:12">
      <c r="A8564" s="98" t="s">
        <v>126</v>
      </c>
      <c r="B8564" s="98">
        <f t="shared" si="729"/>
        <v>14</v>
      </c>
      <c r="C8564" s="98">
        <f t="shared" si="730"/>
        <v>0</v>
      </c>
      <c r="D8564" s="98">
        <f>D8562</f>
        <v>168</v>
      </c>
      <c r="E8564" s="98">
        <f t="shared" ref="E8564:E8627" si="734">E8563+1</f>
        <v>14</v>
      </c>
      <c r="F8564" s="397">
        <f>F8562+(E8564-E8562)*(F8565-F8562)/(E8565-E8562)</f>
        <v>3.5373333333333337</v>
      </c>
      <c r="G8564" s="98">
        <v>15</v>
      </c>
      <c r="H8564" s="491">
        <f>H8562+(E8564-E8562)*(H8565-H8562)/(E8565-E8562)</f>
        <v>0.38305099999999997</v>
      </c>
      <c r="I8564" s="492">
        <f>I8562+(E8564-E8562)*(I8565-I8562)/(E8565-E8562)</f>
        <v>9.2333333333333343</v>
      </c>
      <c r="J8564" s="397">
        <f>J8562+(E8564-E8562)*(J8565-J8562)/(E8565-E8562)</f>
        <v>0.35433333333333333</v>
      </c>
      <c r="K8564" s="469">
        <f t="shared" si="731"/>
        <v>9.2346275909300175</v>
      </c>
      <c r="L8564" s="469">
        <f t="shared" si="732"/>
        <v>1.2942575966832237E-3</v>
      </c>
    </row>
    <row r="8565" spans="1:12">
      <c r="A8565" s="480" t="s">
        <v>126</v>
      </c>
      <c r="B8565" s="480">
        <f t="shared" si="729"/>
        <v>14</v>
      </c>
      <c r="C8565" s="480">
        <f t="shared" si="730"/>
        <v>0</v>
      </c>
      <c r="D8565" s="480">
        <f>D8562</f>
        <v>168</v>
      </c>
      <c r="E8565" s="480">
        <f t="shared" si="734"/>
        <v>15</v>
      </c>
      <c r="F8565" s="484">
        <v>3.5529000000000002</v>
      </c>
      <c r="G8565" s="480">
        <v>15</v>
      </c>
      <c r="H8565" s="482">
        <v>0.38267499999999999</v>
      </c>
      <c r="I8565" s="483">
        <v>9.3000000000000007</v>
      </c>
      <c r="J8565" s="484">
        <v>0.35189999999999999</v>
      </c>
      <c r="K8565" s="469">
        <f t="shared" si="731"/>
        <v>9.2843796955641213</v>
      </c>
      <c r="L8565" s="469">
        <f t="shared" si="732"/>
        <v>-1.5620304435879362E-2</v>
      </c>
    </row>
    <row r="8566" spans="1:12">
      <c r="A8566" s="98" t="s">
        <v>126</v>
      </c>
      <c r="B8566" s="98">
        <f t="shared" si="729"/>
        <v>14</v>
      </c>
      <c r="C8566" s="98">
        <f t="shared" si="730"/>
        <v>0</v>
      </c>
      <c r="D8566" s="98">
        <f>D8565</f>
        <v>168</v>
      </c>
      <c r="E8566" s="98">
        <f t="shared" si="734"/>
        <v>16</v>
      </c>
      <c r="F8566" s="397">
        <f>F8565+(E8566-E8565)*(F8568-F8565)/(E8568-E8565)</f>
        <v>3.5682666666666667</v>
      </c>
      <c r="G8566" s="98">
        <v>15</v>
      </c>
      <c r="H8566" s="491">
        <f>H8565+(E8566-E8565)*(H8568-H8565)/(E8568-E8565)</f>
        <v>0.38230066666666668</v>
      </c>
      <c r="I8566" s="492">
        <f>I8565+(E8566-E8565)*(I8568-I8565)/(E8568-E8565)</f>
        <v>9.3333333333333339</v>
      </c>
      <c r="J8566" s="397">
        <f>J8565+(E8566-E8565)*(J8568-J8565)/(E8568-E8565)</f>
        <v>0.34943333333333332</v>
      </c>
      <c r="K8566" s="469">
        <f t="shared" si="731"/>
        <v>9.3336658232351155</v>
      </c>
      <c r="L8566" s="469">
        <f t="shared" si="732"/>
        <v>3.3248990178158522E-4</v>
      </c>
    </row>
    <row r="8567" spans="1:12">
      <c r="A8567" s="98" t="s">
        <v>126</v>
      </c>
      <c r="B8567" s="98">
        <f t="shared" si="729"/>
        <v>14</v>
      </c>
      <c r="C8567" s="98">
        <f t="shared" si="730"/>
        <v>0</v>
      </c>
      <c r="D8567" s="98">
        <f>D8565</f>
        <v>168</v>
      </c>
      <c r="E8567" s="98">
        <f t="shared" si="734"/>
        <v>17</v>
      </c>
      <c r="F8567" s="397">
        <f>F8565+(E8567-E8565)*(F8568-F8565)/(E8568-E8565)</f>
        <v>3.5836333333333337</v>
      </c>
      <c r="G8567" s="98">
        <v>15</v>
      </c>
      <c r="H8567" s="491">
        <f>H8565+(E8567-E8565)*(H8568-H8565)/(E8568-E8565)</f>
        <v>0.38192633333333331</v>
      </c>
      <c r="I8567" s="492">
        <f>I8565+(E8567-E8565)*(I8568-I8565)/(E8568-E8565)</f>
        <v>9.3666666666666671</v>
      </c>
      <c r="J8567" s="397">
        <f>J8565+(E8567-E8565)*(J8568-J8565)/(E8568-E8565)</f>
        <v>0.34696666666666665</v>
      </c>
      <c r="K8567" s="469">
        <f t="shared" si="731"/>
        <v>9.3830485634664296</v>
      </c>
      <c r="L8567" s="469">
        <f t="shared" si="732"/>
        <v>1.638189679976243E-2</v>
      </c>
    </row>
    <row r="8568" spans="1:12">
      <c r="A8568" s="480" t="s">
        <v>126</v>
      </c>
      <c r="B8568" s="480">
        <f t="shared" si="729"/>
        <v>14</v>
      </c>
      <c r="C8568" s="480">
        <f t="shared" si="730"/>
        <v>0</v>
      </c>
      <c r="D8568" s="480">
        <f>D8565</f>
        <v>168</v>
      </c>
      <c r="E8568" s="480">
        <f t="shared" si="734"/>
        <v>18</v>
      </c>
      <c r="F8568" s="484">
        <v>3.5990000000000002</v>
      </c>
      <c r="G8568" s="480">
        <v>15</v>
      </c>
      <c r="H8568" s="482">
        <v>0.381552</v>
      </c>
      <c r="I8568" s="483">
        <v>9.4</v>
      </c>
      <c r="J8568" s="484">
        <v>0.34449999999999997</v>
      </c>
      <c r="K8568" s="469">
        <f t="shared" si="731"/>
        <v>9.4325282006122375</v>
      </c>
      <c r="L8568" s="469">
        <f t="shared" si="732"/>
        <v>3.2528200612237157E-2</v>
      </c>
    </row>
    <row r="8569" spans="1:12">
      <c r="A8569" s="98" t="s">
        <v>126</v>
      </c>
      <c r="B8569" s="98">
        <f t="shared" si="729"/>
        <v>14</v>
      </c>
      <c r="C8569" s="98">
        <f t="shared" si="730"/>
        <v>0</v>
      </c>
      <c r="D8569" s="98">
        <f>D8568</f>
        <v>168</v>
      </c>
      <c r="E8569" s="98">
        <f t="shared" si="734"/>
        <v>19</v>
      </c>
      <c r="F8569" s="397">
        <f>F8568+(E8569-E8568)*(F8571-F8568)/(E8571-E8568)</f>
        <v>3.6141666666666667</v>
      </c>
      <c r="G8569" s="98">
        <v>15</v>
      </c>
      <c r="H8569" s="491">
        <f>H8568+(E8569-E8568)*(H8571-H8568)/(E8571-E8568)</f>
        <v>0.38117933333333331</v>
      </c>
      <c r="I8569" s="492">
        <f>I8568+(E8569-E8568)*(I8571-I8568)/(E8571-E8568)</f>
        <v>9.4666666666666668</v>
      </c>
      <c r="J8569" s="397">
        <f>J8568+(E8569-E8568)*(J8571-J8568)/(E8571-E8568)</f>
        <v>0.34206666666666663</v>
      </c>
      <c r="K8569" s="469">
        <f t="shared" si="731"/>
        <v>9.481538873216282</v>
      </c>
      <c r="L8569" s="469">
        <f t="shared" si="732"/>
        <v>1.4872206549615186E-2</v>
      </c>
    </row>
    <row r="8570" spans="1:12">
      <c r="A8570" s="98" t="s">
        <v>126</v>
      </c>
      <c r="B8570" s="98">
        <f t="shared" si="729"/>
        <v>14</v>
      </c>
      <c r="C8570" s="98">
        <f t="shared" si="730"/>
        <v>0</v>
      </c>
      <c r="D8570" s="98">
        <f>D8568</f>
        <v>168</v>
      </c>
      <c r="E8570" s="98">
        <f t="shared" si="734"/>
        <v>20</v>
      </c>
      <c r="F8570" s="397">
        <f>F8568+(E8570-E8568)*(F8571-F8568)/(E8571-E8568)</f>
        <v>3.6293333333333333</v>
      </c>
      <c r="G8570" s="98">
        <v>15</v>
      </c>
      <c r="H8570" s="491">
        <f>H8568+(E8570-E8568)*(H8571-H8568)/(E8571-E8568)</f>
        <v>0.38080666666666668</v>
      </c>
      <c r="I8570" s="492">
        <f>I8568+(E8570-E8568)*(I8571-I8568)/(E8571-E8568)</f>
        <v>9.5333333333333332</v>
      </c>
      <c r="J8570" s="397">
        <f>J8568+(E8570-E8568)*(J8571-J8568)/(E8571-E8568)</f>
        <v>0.33963333333333334</v>
      </c>
      <c r="K8570" s="469">
        <f t="shared" si="731"/>
        <v>9.5306454718929992</v>
      </c>
      <c r="L8570" s="469">
        <f t="shared" si="732"/>
        <v>-2.6878614403340606E-3</v>
      </c>
    </row>
    <row r="8571" spans="1:12">
      <c r="A8571" s="480" t="s">
        <v>126</v>
      </c>
      <c r="B8571" s="480">
        <f t="shared" si="729"/>
        <v>14</v>
      </c>
      <c r="C8571" s="480">
        <f t="shared" si="730"/>
        <v>0</v>
      </c>
      <c r="D8571" s="480">
        <f>D8568</f>
        <v>168</v>
      </c>
      <c r="E8571" s="480">
        <f t="shared" si="734"/>
        <v>21</v>
      </c>
      <c r="F8571" s="484">
        <v>3.6444999999999999</v>
      </c>
      <c r="G8571" s="480">
        <v>15</v>
      </c>
      <c r="H8571" s="482">
        <v>0.38043399999999999</v>
      </c>
      <c r="I8571" s="483">
        <v>9.6</v>
      </c>
      <c r="J8571" s="484">
        <v>0.3372</v>
      </c>
      <c r="K8571" s="469">
        <f t="shared" si="731"/>
        <v>9.5798482785450307</v>
      </c>
      <c r="L8571" s="469">
        <f t="shared" si="732"/>
        <v>-2.0151721454968907E-2</v>
      </c>
    </row>
    <row r="8572" spans="1:12">
      <c r="A8572" s="98" t="s">
        <v>126</v>
      </c>
      <c r="B8572" s="98">
        <f t="shared" si="729"/>
        <v>14</v>
      </c>
      <c r="C8572" s="98">
        <f t="shared" si="730"/>
        <v>0</v>
      </c>
      <c r="D8572" s="98">
        <f>D8571</f>
        <v>168</v>
      </c>
      <c r="E8572" s="98">
        <f t="shared" si="734"/>
        <v>22</v>
      </c>
      <c r="F8572" s="397">
        <f>F8571+(E8572-E8571)*(F8574-F8571)/(E8574-E8571)</f>
        <v>3.6594666666666664</v>
      </c>
      <c r="G8572" s="98">
        <v>15</v>
      </c>
      <c r="H8572" s="491">
        <f>H8571+(E8572-E8571)*(H8574-H8571)/(E8574-E8571)</f>
        <v>0.38006233333333334</v>
      </c>
      <c r="I8572" s="492">
        <f>I8571+(E8572-E8571)*(I8574-I8571)/(E8574-E8571)</f>
        <v>9.6333333333333329</v>
      </c>
      <c r="J8572" s="397">
        <f>J8571+(E8572-E8571)*(J8574-J8571)/(E8574-E8571)</f>
        <v>0.33476666666666666</v>
      </c>
      <c r="K8572" s="469">
        <f t="shared" si="731"/>
        <v>9.6285960110052109</v>
      </c>
      <c r="L8572" s="469">
        <f t="shared" si="732"/>
        <v>-4.7373223281219623E-3</v>
      </c>
    </row>
    <row r="8573" spans="1:12">
      <c r="A8573" s="98" t="s">
        <v>126</v>
      </c>
      <c r="B8573" s="98">
        <f t="shared" ref="B8573:B8636" si="735">INT(D8573/12)</f>
        <v>14</v>
      </c>
      <c r="C8573" s="98">
        <f t="shared" ref="C8573:C8636" si="736">D8573-B8573*12</f>
        <v>0</v>
      </c>
      <c r="D8573" s="98">
        <f>D8571</f>
        <v>168</v>
      </c>
      <c r="E8573" s="98">
        <f t="shared" si="734"/>
        <v>23</v>
      </c>
      <c r="F8573" s="397">
        <f>F8571+(E8573-E8571)*(F8574-F8571)/(E8574-E8571)</f>
        <v>3.6744333333333334</v>
      </c>
      <c r="G8573" s="98">
        <v>15</v>
      </c>
      <c r="H8573" s="491">
        <f>H8571+(E8573-E8571)*(H8574-H8571)/(E8574-E8571)</f>
        <v>0.37969066666666668</v>
      </c>
      <c r="I8573" s="492">
        <f>I8571+(E8573-E8571)*(I8574-I8571)/(E8574-E8571)</f>
        <v>9.6666666666666661</v>
      </c>
      <c r="J8573" s="397">
        <f>J8571+(E8573-E8571)*(J8574-J8571)/(E8574-E8571)</f>
        <v>0.33233333333333337</v>
      </c>
      <c r="K8573" s="469">
        <f t="shared" si="731"/>
        <v>9.6774391785593892</v>
      </c>
      <c r="L8573" s="469">
        <f t="shared" si="732"/>
        <v>1.0772511892723102E-2</v>
      </c>
    </row>
    <row r="8574" spans="1:12">
      <c r="A8574" s="480" t="s">
        <v>126</v>
      </c>
      <c r="B8574" s="480">
        <f t="shared" si="735"/>
        <v>14</v>
      </c>
      <c r="C8574" s="480">
        <f t="shared" si="736"/>
        <v>0</v>
      </c>
      <c r="D8574" s="480">
        <f>D8571</f>
        <v>168</v>
      </c>
      <c r="E8574" s="480">
        <f t="shared" si="734"/>
        <v>24</v>
      </c>
      <c r="F8574" s="484">
        <v>3.6894</v>
      </c>
      <c r="G8574" s="480">
        <v>15</v>
      </c>
      <c r="H8574" s="482">
        <v>0.37931900000000002</v>
      </c>
      <c r="I8574" s="483">
        <v>9.6999999999999993</v>
      </c>
      <c r="J8574" s="484">
        <v>0.32990000000000003</v>
      </c>
      <c r="K8574" s="469">
        <f t="shared" si="731"/>
        <v>9.7263780617369537</v>
      </c>
      <c r="L8574" s="469">
        <f t="shared" si="732"/>
        <v>2.637806173695445E-2</v>
      </c>
    </row>
    <row r="8575" spans="1:12">
      <c r="A8575" s="98" t="s">
        <v>126</v>
      </c>
      <c r="B8575" s="98">
        <f t="shared" si="735"/>
        <v>14</v>
      </c>
      <c r="C8575" s="98">
        <f t="shared" si="736"/>
        <v>0</v>
      </c>
      <c r="D8575" s="98">
        <f>D8574</f>
        <v>168</v>
      </c>
      <c r="E8575" s="98">
        <f t="shared" si="734"/>
        <v>25</v>
      </c>
      <c r="F8575" s="397">
        <f>F8574+(E8575-E8574)*(F8577-F8574)/(E8577-E8574)</f>
        <v>3.7042000000000002</v>
      </c>
      <c r="G8575" s="98">
        <v>15</v>
      </c>
      <c r="H8575" s="491">
        <f>H8574+(E8575-E8574)*(H8577-H8574)/(E8577-E8574)</f>
        <v>0.37894833333333333</v>
      </c>
      <c r="I8575" s="492">
        <f>I8574+(E8575-E8574)*(I8577-I8574)/(E8577-E8574)</f>
        <v>9.7666666666666657</v>
      </c>
      <c r="J8575" s="397">
        <f>J8574+(E8575-E8574)*(J8577-J8574)/(E8577-E8574)</f>
        <v>0.32743333333333335</v>
      </c>
      <c r="K8575" s="469">
        <f t="shared" si="731"/>
        <v>9.7749473323100347</v>
      </c>
      <c r="L8575" s="469">
        <f t="shared" si="732"/>
        <v>8.2806656433689341E-3</v>
      </c>
    </row>
    <row r="8576" spans="1:12">
      <c r="A8576" s="98" t="s">
        <v>126</v>
      </c>
      <c r="B8576" s="98">
        <f t="shared" si="735"/>
        <v>14</v>
      </c>
      <c r="C8576" s="98">
        <f t="shared" si="736"/>
        <v>0</v>
      </c>
      <c r="D8576" s="98">
        <f>D8574</f>
        <v>168</v>
      </c>
      <c r="E8576" s="98">
        <f t="shared" si="734"/>
        <v>26</v>
      </c>
      <c r="F8576" s="397">
        <f>F8574+(E8576-E8574)*(F8577-F8574)/(E8577-E8574)</f>
        <v>3.7189999999999999</v>
      </c>
      <c r="G8576" s="98">
        <v>15</v>
      </c>
      <c r="H8576" s="491">
        <f>H8574+(E8576-E8574)*(H8577-H8574)/(E8577-E8574)</f>
        <v>0.3785776666666667</v>
      </c>
      <c r="I8576" s="492">
        <f>I8574+(E8576-E8574)*(I8577-I8574)/(E8577-E8574)</f>
        <v>9.8333333333333339</v>
      </c>
      <c r="J8576" s="397">
        <f>J8574+(E8576-E8574)*(J8577-J8574)/(E8577-E8574)</f>
        <v>0.32496666666666668</v>
      </c>
      <c r="K8576" s="469">
        <f t="shared" si="731"/>
        <v>9.8236117115554435</v>
      </c>
      <c r="L8576" s="469">
        <f t="shared" si="732"/>
        <v>-9.7216217778903768E-3</v>
      </c>
    </row>
    <row r="8577" spans="1:12">
      <c r="A8577" s="480" t="s">
        <v>126</v>
      </c>
      <c r="B8577" s="480">
        <f t="shared" si="735"/>
        <v>14</v>
      </c>
      <c r="C8577" s="480">
        <f t="shared" si="736"/>
        <v>0</v>
      </c>
      <c r="D8577" s="480">
        <f>D8574</f>
        <v>168</v>
      </c>
      <c r="E8577" s="480">
        <f t="shared" si="734"/>
        <v>27</v>
      </c>
      <c r="F8577" s="484">
        <v>3.7338</v>
      </c>
      <c r="G8577" s="480">
        <v>15</v>
      </c>
      <c r="H8577" s="482">
        <v>0.37820700000000002</v>
      </c>
      <c r="I8577" s="483">
        <v>9.9</v>
      </c>
      <c r="J8577" s="484">
        <v>0.32250000000000001</v>
      </c>
      <c r="K8577" s="469">
        <f t="shared" si="731"/>
        <v>9.8723714791106456</v>
      </c>
      <c r="L8577" s="469">
        <f t="shared" si="732"/>
        <v>-2.7628520889354746E-2</v>
      </c>
    </row>
    <row r="8578" spans="1:12">
      <c r="A8578" s="98" t="s">
        <v>126</v>
      </c>
      <c r="B8578" s="98">
        <f t="shared" si="735"/>
        <v>14</v>
      </c>
      <c r="C8578" s="98">
        <f t="shared" si="736"/>
        <v>0</v>
      </c>
      <c r="D8578" s="98">
        <f>D8577</f>
        <v>168</v>
      </c>
      <c r="E8578" s="98">
        <f t="shared" si="734"/>
        <v>28</v>
      </c>
      <c r="F8578" s="397">
        <f>F8577+(E8578-E8577)*(F8580-F8577)/(E8580-E8577)</f>
        <v>3.7484000000000002</v>
      </c>
      <c r="G8578" s="98">
        <v>15</v>
      </c>
      <c r="H8578" s="491">
        <f>H8577+(E8578-E8577)*(H8580-H8577)/(E8580-E8577)</f>
        <v>0.37783666666666665</v>
      </c>
      <c r="I8578" s="492">
        <f>I8577+(E8578-E8577)*(I8580-I8577)/(E8580-E8577)</f>
        <v>9.9333333333333336</v>
      </c>
      <c r="J8578" s="397">
        <f>J8577+(E8578-E8577)*(J8580-J8577)/(E8580-E8577)</f>
        <v>0.32006666666666667</v>
      </c>
      <c r="K8578" s="469">
        <f t="shared" si="731"/>
        <v>9.9206888337994386</v>
      </c>
      <c r="L8578" s="469">
        <f t="shared" si="732"/>
        <v>-1.2644499533895015E-2</v>
      </c>
    </row>
    <row r="8579" spans="1:12">
      <c r="A8579" s="98" t="s">
        <v>126</v>
      </c>
      <c r="B8579" s="98">
        <f t="shared" si="735"/>
        <v>14</v>
      </c>
      <c r="C8579" s="98">
        <f t="shared" si="736"/>
        <v>0</v>
      </c>
      <c r="D8579" s="98">
        <f>D8577</f>
        <v>168</v>
      </c>
      <c r="E8579" s="98">
        <f t="shared" si="734"/>
        <v>29</v>
      </c>
      <c r="F8579" s="397">
        <f>F8577+(E8579-E8577)*(F8580-F8577)/(E8580-E8577)</f>
        <v>3.7629999999999999</v>
      </c>
      <c r="G8579" s="98">
        <v>15</v>
      </c>
      <c r="H8579" s="491">
        <f>H8577+(E8579-E8577)*(H8580-H8577)/(E8580-E8577)</f>
        <v>0.37746633333333335</v>
      </c>
      <c r="I8579" s="492">
        <f>I8577+(E8579-E8577)*(I8580-I8577)/(E8580-E8577)</f>
        <v>9.9666666666666668</v>
      </c>
      <c r="J8579" s="397">
        <f>J8577+(E8579-E8577)*(J8580-J8577)/(E8580-E8577)</f>
        <v>0.31763333333333332</v>
      </c>
      <c r="K8579" s="469">
        <f t="shared" si="731"/>
        <v>9.9691009970867146</v>
      </c>
      <c r="L8579" s="469">
        <f t="shared" si="732"/>
        <v>2.4343304200478144E-3</v>
      </c>
    </row>
    <row r="8580" spans="1:12">
      <c r="A8580" s="480" t="s">
        <v>126</v>
      </c>
      <c r="B8580" s="480">
        <f t="shared" si="735"/>
        <v>14</v>
      </c>
      <c r="C8580" s="480">
        <f t="shared" si="736"/>
        <v>0</v>
      </c>
      <c r="D8580" s="480">
        <f>D8577</f>
        <v>168</v>
      </c>
      <c r="E8580" s="480">
        <f t="shared" si="734"/>
        <v>30</v>
      </c>
      <c r="F8580" s="484">
        <v>3.7776000000000001</v>
      </c>
      <c r="G8580" s="480">
        <v>15</v>
      </c>
      <c r="H8580" s="482">
        <v>0.37709599999999999</v>
      </c>
      <c r="I8580" s="483">
        <v>10</v>
      </c>
      <c r="J8580" s="484">
        <v>0.31519999999999998</v>
      </c>
      <c r="K8580" s="469">
        <f t="shared" si="731"/>
        <v>10.017608248297517</v>
      </c>
      <c r="L8580" s="469">
        <f t="shared" si="732"/>
        <v>1.7608248297516838E-2</v>
      </c>
    </row>
    <row r="8581" spans="1:12">
      <c r="A8581" s="98" t="s">
        <v>126</v>
      </c>
      <c r="B8581" s="98">
        <f t="shared" si="735"/>
        <v>14</v>
      </c>
      <c r="C8581" s="98">
        <f t="shared" si="736"/>
        <v>0</v>
      </c>
      <c r="D8581" s="98">
        <f>D8580</f>
        <v>168</v>
      </c>
      <c r="E8581" s="98">
        <f t="shared" si="734"/>
        <v>31</v>
      </c>
      <c r="F8581" s="397">
        <f>F8580+(E8581-E8580)*(F8583-F8580)/(E8583-E8580)</f>
        <v>3.7920666666666669</v>
      </c>
      <c r="G8581" s="98">
        <v>15</v>
      </c>
      <c r="H8581" s="491">
        <f>H8580+(E8581-E8580)*(H8583-H8580)/(E8583-E8580)</f>
        <v>0.37672633333333333</v>
      </c>
      <c r="I8581" s="492">
        <f>I8580+(E8581-E8580)*(I8583-I8580)/(E8583-E8580)</f>
        <v>10.066666666666666</v>
      </c>
      <c r="J8581" s="397">
        <f>J8580+(E8581-E8580)*(J8583-J8580)/(E8583-E8580)</f>
        <v>0.31276666666666664</v>
      </c>
      <c r="K8581" s="469">
        <f t="shared" si="731"/>
        <v>10.06583912813811</v>
      </c>
      <c r="L8581" s="469">
        <f t="shared" si="732"/>
        <v>-8.2753852855610432E-4</v>
      </c>
    </row>
    <row r="8582" spans="1:12">
      <c r="A8582" s="98" t="s">
        <v>126</v>
      </c>
      <c r="B8582" s="98">
        <f t="shared" si="735"/>
        <v>14</v>
      </c>
      <c r="C8582" s="98">
        <f t="shared" si="736"/>
        <v>0</v>
      </c>
      <c r="D8582" s="98">
        <f>D8580</f>
        <v>168</v>
      </c>
      <c r="E8582" s="98">
        <f t="shared" si="734"/>
        <v>32</v>
      </c>
      <c r="F8582" s="397">
        <f>F8580+(E8582-E8580)*(F8583-F8580)/(E8583-E8580)</f>
        <v>3.8065333333333333</v>
      </c>
      <c r="G8582" s="98">
        <v>15</v>
      </c>
      <c r="H8582" s="491">
        <f>H8580+(E8582-E8580)*(H8583-H8580)/(E8583-E8580)</f>
        <v>0.37635666666666667</v>
      </c>
      <c r="I8582" s="492">
        <f>I8580+(E8582-E8580)*(I8583-I8580)/(E8583-E8580)</f>
        <v>10.133333333333333</v>
      </c>
      <c r="J8582" s="397">
        <f>J8580+(E8582-E8580)*(J8583-J8580)/(E8583-E8580)</f>
        <v>0.31033333333333335</v>
      </c>
      <c r="K8582" s="469">
        <f t="shared" si="731"/>
        <v>10.114164755063902</v>
      </c>
      <c r="L8582" s="469">
        <f t="shared" si="732"/>
        <v>-1.916857826943108E-2</v>
      </c>
    </row>
    <row r="8583" spans="1:12">
      <c r="A8583" s="480" t="s">
        <v>126</v>
      </c>
      <c r="B8583" s="480">
        <f t="shared" si="735"/>
        <v>14</v>
      </c>
      <c r="C8583" s="480">
        <f t="shared" si="736"/>
        <v>0</v>
      </c>
      <c r="D8583" s="480">
        <f>D8580</f>
        <v>168</v>
      </c>
      <c r="E8583" s="480">
        <f t="shared" si="734"/>
        <v>33</v>
      </c>
      <c r="F8583" s="484">
        <v>3.8210000000000002</v>
      </c>
      <c r="G8583" s="480">
        <v>15</v>
      </c>
      <c r="H8583" s="482">
        <v>0.37598700000000002</v>
      </c>
      <c r="I8583" s="483">
        <v>10.199999999999999</v>
      </c>
      <c r="J8583" s="484">
        <v>0.30790000000000001</v>
      </c>
      <c r="K8583" s="469">
        <f t="shared" si="731"/>
        <v>10.162585408538062</v>
      </c>
      <c r="L8583" s="469">
        <f t="shared" si="732"/>
        <v>-3.7414591461937263E-2</v>
      </c>
    </row>
    <row r="8584" spans="1:12">
      <c r="A8584" s="98" t="s">
        <v>126</v>
      </c>
      <c r="B8584" s="98">
        <f t="shared" si="735"/>
        <v>14</v>
      </c>
      <c r="C8584" s="98">
        <f t="shared" si="736"/>
        <v>0</v>
      </c>
      <c r="D8584" s="98">
        <f>D8583</f>
        <v>168</v>
      </c>
      <c r="E8584" s="98">
        <f t="shared" si="734"/>
        <v>34</v>
      </c>
      <c r="F8584" s="397">
        <f>F8583+(E8584-E8583)*(F8586-F8583)/(E8586-E8583)</f>
        <v>3.8353000000000002</v>
      </c>
      <c r="G8584" s="98">
        <v>15</v>
      </c>
      <c r="H8584" s="491">
        <f>H8583+(E8584-E8583)*(H8586-H8583)/(E8586-E8583)</f>
        <v>0.37561700000000003</v>
      </c>
      <c r="I8584" s="492">
        <f>I8583+(E8584-E8583)*(I8586-I8583)/(E8586-E8583)</f>
        <v>10.233333333333333</v>
      </c>
      <c r="J8584" s="397">
        <f>J8583+(E8584-E8583)*(J8586-J8583)/(E8586-E8583)</f>
        <v>0.30543333333333333</v>
      </c>
      <c r="K8584" s="469">
        <f t="shared" si="731"/>
        <v>10.210666716362677</v>
      </c>
      <c r="L8584" s="469">
        <f t="shared" si="732"/>
        <v>-2.2666616970655085E-2</v>
      </c>
    </row>
    <row r="8585" spans="1:12">
      <c r="A8585" s="98" t="s">
        <v>126</v>
      </c>
      <c r="B8585" s="98">
        <f t="shared" si="735"/>
        <v>14</v>
      </c>
      <c r="C8585" s="98">
        <f t="shared" si="736"/>
        <v>0</v>
      </c>
      <c r="D8585" s="98">
        <f>D8583</f>
        <v>168</v>
      </c>
      <c r="E8585" s="98">
        <f t="shared" si="734"/>
        <v>35</v>
      </c>
      <c r="F8585" s="397">
        <f>F8583+(E8585-E8583)*(F8586-F8583)/(E8586-E8583)</f>
        <v>3.8496000000000001</v>
      </c>
      <c r="G8585" s="98">
        <v>15</v>
      </c>
      <c r="H8585" s="491">
        <f>H8583+(E8585-E8583)*(H8586-H8583)/(E8586-E8583)</f>
        <v>0.375247</v>
      </c>
      <c r="I8585" s="492">
        <f>I8583+(E8585-E8583)*(I8586-I8583)/(E8586-E8583)</f>
        <v>10.266666666666667</v>
      </c>
      <c r="J8585" s="397">
        <f>J8583+(E8585-E8583)*(J8586-J8583)/(E8586-E8583)</f>
        <v>0.30296666666666666</v>
      </c>
      <c r="K8585" s="469">
        <f t="shared" si="731"/>
        <v>10.258842842181284</v>
      </c>
      <c r="L8585" s="469">
        <f t="shared" si="732"/>
        <v>-7.8238244853832128E-3</v>
      </c>
    </row>
    <row r="8586" spans="1:12">
      <c r="A8586" s="480" t="s">
        <v>126</v>
      </c>
      <c r="B8586" s="480">
        <f t="shared" si="735"/>
        <v>14</v>
      </c>
      <c r="C8586" s="480">
        <f t="shared" si="736"/>
        <v>0</v>
      </c>
      <c r="D8586" s="480">
        <f>D8583</f>
        <v>168</v>
      </c>
      <c r="E8586" s="480">
        <f t="shared" si="734"/>
        <v>36</v>
      </c>
      <c r="F8586" s="484">
        <v>3.8639000000000001</v>
      </c>
      <c r="G8586" s="480">
        <v>15</v>
      </c>
      <c r="H8586" s="482">
        <v>0.37487700000000002</v>
      </c>
      <c r="I8586" s="483">
        <v>10.3</v>
      </c>
      <c r="J8586" s="484">
        <v>0.30049999999999999</v>
      </c>
      <c r="K8586" s="469">
        <f t="shared" si="731"/>
        <v>10.307114066747227</v>
      </c>
      <c r="L8586" s="469">
        <f t="shared" si="732"/>
        <v>7.1140667472260333E-3</v>
      </c>
    </row>
    <row r="8587" spans="1:12">
      <c r="A8587" s="98" t="s">
        <v>126</v>
      </c>
      <c r="B8587" s="98">
        <f t="shared" si="735"/>
        <v>14</v>
      </c>
      <c r="C8587" s="98">
        <f t="shared" si="736"/>
        <v>0</v>
      </c>
      <c r="D8587" s="98">
        <f>D8586</f>
        <v>168</v>
      </c>
      <c r="E8587" s="98">
        <f t="shared" si="734"/>
        <v>37</v>
      </c>
      <c r="F8587" s="397">
        <f>F8586+(E8587-E8586)*(F8589-F8586)/(E8589-E8586)</f>
        <v>3.8780333333333332</v>
      </c>
      <c r="G8587" s="98">
        <v>15</v>
      </c>
      <c r="H8587" s="491">
        <f>H8586+(E8587-E8586)*(H8589-H8586)/(E8589-E8586)</f>
        <v>0.37450700000000003</v>
      </c>
      <c r="I8587" s="492">
        <f>I8586+(E8587-E8586)*(I8589-I8586)/(E8589-E8586)</f>
        <v>10.366666666666667</v>
      </c>
      <c r="J8587" s="397">
        <f>J8586+(E8587-E8586)*(J8589-J8586)/(E8589-E8586)</f>
        <v>0.29806666666666665</v>
      </c>
      <c r="K8587" s="469">
        <f t="shared" ref="K8587:K8650" si="737">F8587/H8587</f>
        <v>10.355035642413448</v>
      </c>
      <c r="L8587" s="469">
        <f t="shared" ref="L8587:L8650" si="738">K8587-I8587</f>
        <v>-1.163102425321938E-2</v>
      </c>
    </row>
    <row r="8588" spans="1:12">
      <c r="A8588" s="98" t="s">
        <v>126</v>
      </c>
      <c r="B8588" s="98">
        <f t="shared" si="735"/>
        <v>14</v>
      </c>
      <c r="C8588" s="98">
        <f t="shared" si="736"/>
        <v>0</v>
      </c>
      <c r="D8588" s="98">
        <f>D8586</f>
        <v>168</v>
      </c>
      <c r="E8588" s="98">
        <f t="shared" si="734"/>
        <v>38</v>
      </c>
      <c r="F8588" s="397">
        <f>F8586+(E8588-E8586)*(F8589-F8586)/(E8589-E8586)</f>
        <v>3.8921666666666668</v>
      </c>
      <c r="G8588" s="98">
        <v>15</v>
      </c>
      <c r="H8588" s="491">
        <f>H8586+(E8588-E8586)*(H8589-H8586)/(E8589-E8586)</f>
        <v>0.374137</v>
      </c>
      <c r="I8588" s="492">
        <f>I8586+(E8588-E8586)*(I8589-I8586)/(E8589-E8586)</f>
        <v>10.433333333333334</v>
      </c>
      <c r="J8588" s="397">
        <f>J8586+(E8588-E8586)*(J8589-J8586)/(E8589-E8586)</f>
        <v>0.29563333333333336</v>
      </c>
      <c r="K8588" s="469">
        <f t="shared" si="737"/>
        <v>10.403052001450449</v>
      </c>
      <c r="L8588" s="469">
        <f t="shared" si="738"/>
        <v>-3.0281331882884288E-2</v>
      </c>
    </row>
    <row r="8589" spans="1:12">
      <c r="A8589" s="480" t="s">
        <v>126</v>
      </c>
      <c r="B8589" s="480">
        <f t="shared" si="735"/>
        <v>14</v>
      </c>
      <c r="C8589" s="480">
        <f t="shared" si="736"/>
        <v>0</v>
      </c>
      <c r="D8589" s="480">
        <f>D8586</f>
        <v>168</v>
      </c>
      <c r="E8589" s="480">
        <f t="shared" si="734"/>
        <v>39</v>
      </c>
      <c r="F8589" s="484">
        <v>3.9062999999999999</v>
      </c>
      <c r="G8589" s="480">
        <v>15</v>
      </c>
      <c r="H8589" s="482">
        <v>0.37376700000000002</v>
      </c>
      <c r="I8589" s="483">
        <v>10.5</v>
      </c>
      <c r="J8589" s="484">
        <v>0.29320000000000002</v>
      </c>
      <c r="K8589" s="469">
        <f t="shared" si="737"/>
        <v>10.451163425342525</v>
      </c>
      <c r="L8589" s="469">
        <f t="shared" si="738"/>
        <v>-4.883657465747504E-2</v>
      </c>
    </row>
    <row r="8590" spans="1:12">
      <c r="A8590" s="98" t="s">
        <v>126</v>
      </c>
      <c r="B8590" s="98">
        <f t="shared" si="735"/>
        <v>14</v>
      </c>
      <c r="C8590" s="98">
        <f t="shared" si="736"/>
        <v>0</v>
      </c>
      <c r="D8590" s="98">
        <f>D8589</f>
        <v>168</v>
      </c>
      <c r="E8590" s="98">
        <f t="shared" si="734"/>
        <v>40</v>
      </c>
      <c r="F8590" s="397">
        <f>F8589+(E8590-E8589)*(F8592-F8589)/(E8592-E8589)</f>
        <v>3.9202666666666666</v>
      </c>
      <c r="G8590" s="98">
        <v>15</v>
      </c>
      <c r="H8590" s="491">
        <f>H8589+(E8590-E8589)*(H8592-H8589)/(E8592-E8589)</f>
        <v>0.37339666666666665</v>
      </c>
      <c r="I8590" s="492">
        <f>I8589+(E8590-E8589)*(I8592-I8589)/(E8592-E8589)</f>
        <v>10.533333333333333</v>
      </c>
      <c r="J8590" s="397">
        <f>J8589+(E8590-E8589)*(J8592-J8589)/(E8592-E8589)</f>
        <v>0.29076666666666667</v>
      </c>
      <c r="K8590" s="469">
        <f t="shared" si="737"/>
        <v>10.498933216686455</v>
      </c>
      <c r="L8590" s="469">
        <f t="shared" si="738"/>
        <v>-3.4400116646878587E-2</v>
      </c>
    </row>
    <row r="8591" spans="1:12">
      <c r="A8591" s="98" t="s">
        <v>126</v>
      </c>
      <c r="B8591" s="98">
        <f t="shared" si="735"/>
        <v>14</v>
      </c>
      <c r="C8591" s="98">
        <f t="shared" si="736"/>
        <v>0</v>
      </c>
      <c r="D8591" s="98">
        <f>D8589</f>
        <v>168</v>
      </c>
      <c r="E8591" s="98">
        <f t="shared" si="734"/>
        <v>41</v>
      </c>
      <c r="F8591" s="397">
        <f>F8589+(E8591-E8589)*(F8592-F8589)/(E8592-E8589)</f>
        <v>3.9342333333333332</v>
      </c>
      <c r="G8591" s="98">
        <v>15</v>
      </c>
      <c r="H8591" s="491">
        <f>H8589+(E8591-E8589)*(H8592-H8589)/(E8592-E8589)</f>
        <v>0.37302633333333335</v>
      </c>
      <c r="I8591" s="492">
        <f>I8589+(E8591-E8589)*(I8592-I8589)/(E8592-E8589)</f>
        <v>10.566666666666666</v>
      </c>
      <c r="J8591" s="397">
        <f>J8589+(E8591-E8589)*(J8592-J8589)/(E8592-E8589)</f>
        <v>0.28833333333333333</v>
      </c>
      <c r="K8591" s="469">
        <f t="shared" si="737"/>
        <v>10.546797857881346</v>
      </c>
      <c r="L8591" s="469">
        <f t="shared" si="738"/>
        <v>-1.9868808785320269E-2</v>
      </c>
    </row>
    <row r="8592" spans="1:12">
      <c r="A8592" s="480" t="s">
        <v>126</v>
      </c>
      <c r="B8592" s="480">
        <f t="shared" si="735"/>
        <v>14</v>
      </c>
      <c r="C8592" s="480">
        <f t="shared" si="736"/>
        <v>0</v>
      </c>
      <c r="D8592" s="480">
        <f>D8589</f>
        <v>168</v>
      </c>
      <c r="E8592" s="480">
        <f t="shared" si="734"/>
        <v>42</v>
      </c>
      <c r="F8592" s="484">
        <v>3.9481999999999999</v>
      </c>
      <c r="G8592" s="480">
        <v>15</v>
      </c>
      <c r="H8592" s="482">
        <v>0.37265599999999999</v>
      </c>
      <c r="I8592" s="483">
        <v>10.6</v>
      </c>
      <c r="J8592" s="484">
        <v>0.28589999999999999</v>
      </c>
      <c r="K8592" s="469">
        <f t="shared" si="737"/>
        <v>10.594757631703233</v>
      </c>
      <c r="L8592" s="469">
        <f t="shared" si="738"/>
        <v>-5.2423682967663865E-3</v>
      </c>
    </row>
    <row r="8593" spans="1:12">
      <c r="A8593" s="98" t="s">
        <v>126</v>
      </c>
      <c r="B8593" s="98">
        <f t="shared" si="735"/>
        <v>14</v>
      </c>
      <c r="C8593" s="98">
        <f t="shared" si="736"/>
        <v>0</v>
      </c>
      <c r="D8593" s="98">
        <f>D8592</f>
        <v>168</v>
      </c>
      <c r="E8593" s="98">
        <f t="shared" si="734"/>
        <v>43</v>
      </c>
      <c r="F8593" s="397">
        <f>F8592+(E8593-E8592)*(F8595-F8592)/(E8595-E8592)</f>
        <v>3.9620333333333333</v>
      </c>
      <c r="G8593" s="98">
        <v>15</v>
      </c>
      <c r="H8593" s="491">
        <f>H8592+(E8593-E8592)*(H8595-H8592)/(E8595-E8592)</f>
        <v>0.37228466666666665</v>
      </c>
      <c r="I8593" s="492">
        <f>I8592+(E8593-E8592)*(I8595-I8592)/(E8595-E8592)</f>
        <v>10.633333333333333</v>
      </c>
      <c r="J8593" s="397">
        <f>J8592+(E8593-E8592)*(J8595-J8592)/(E8595-E8592)</f>
        <v>0.28346666666666664</v>
      </c>
      <c r="K8593" s="469">
        <f t="shared" si="737"/>
        <v>10.642483261017107</v>
      </c>
      <c r="L8593" s="469">
        <f t="shared" si="738"/>
        <v>9.149927683774095E-3</v>
      </c>
    </row>
    <row r="8594" spans="1:12">
      <c r="A8594" s="98" t="s">
        <v>126</v>
      </c>
      <c r="B8594" s="98">
        <f t="shared" si="735"/>
        <v>14</v>
      </c>
      <c r="C8594" s="98">
        <f t="shared" si="736"/>
        <v>0</v>
      </c>
      <c r="D8594" s="98">
        <f>D8592</f>
        <v>168</v>
      </c>
      <c r="E8594" s="98">
        <f t="shared" si="734"/>
        <v>44</v>
      </c>
      <c r="F8594" s="397">
        <f>F8592+(E8594-E8592)*(F8595-F8592)/(E8595-E8592)</f>
        <v>3.9758666666666667</v>
      </c>
      <c r="G8594" s="98">
        <v>15</v>
      </c>
      <c r="H8594" s="491">
        <f>H8592+(E8594-E8592)*(H8595-H8592)/(E8595-E8592)</f>
        <v>0.37191333333333332</v>
      </c>
      <c r="I8594" s="492">
        <f>I8592+(E8594-E8592)*(I8595-I8592)/(E8595-E8592)</f>
        <v>10.666666666666666</v>
      </c>
      <c r="J8594" s="397">
        <f>J8592+(E8594-E8592)*(J8595-J8592)/(E8595-E8592)</f>
        <v>0.28103333333333336</v>
      </c>
      <c r="K8594" s="469">
        <f t="shared" si="737"/>
        <v>10.690304192733075</v>
      </c>
      <c r="L8594" s="469">
        <f t="shared" si="738"/>
        <v>2.3637526066409009E-2</v>
      </c>
    </row>
    <row r="8595" spans="1:12">
      <c r="A8595" s="480" t="s">
        <v>126</v>
      </c>
      <c r="B8595" s="480">
        <f t="shared" si="735"/>
        <v>14</v>
      </c>
      <c r="C8595" s="480">
        <f t="shared" si="736"/>
        <v>0</v>
      </c>
      <c r="D8595" s="480">
        <f>D8592</f>
        <v>168</v>
      </c>
      <c r="E8595" s="480">
        <f t="shared" si="734"/>
        <v>45</v>
      </c>
      <c r="F8595" s="484">
        <v>3.9897</v>
      </c>
      <c r="G8595" s="480">
        <v>15</v>
      </c>
      <c r="H8595" s="482">
        <v>0.37154199999999998</v>
      </c>
      <c r="I8595" s="483">
        <v>10.7</v>
      </c>
      <c r="J8595" s="484">
        <v>0.27860000000000001</v>
      </c>
      <c r="K8595" s="469">
        <f t="shared" si="737"/>
        <v>10.738220712597769</v>
      </c>
      <c r="L8595" s="469">
        <f t="shared" si="738"/>
        <v>3.8220712597770046E-2</v>
      </c>
    </row>
    <row r="8596" spans="1:12">
      <c r="A8596" s="98" t="s">
        <v>126</v>
      </c>
      <c r="B8596" s="98">
        <f t="shared" si="735"/>
        <v>14</v>
      </c>
      <c r="C8596" s="98">
        <f t="shared" si="736"/>
        <v>0</v>
      </c>
      <c r="D8596" s="98">
        <f>D8595</f>
        <v>168</v>
      </c>
      <c r="E8596" s="98">
        <f t="shared" si="734"/>
        <v>46</v>
      </c>
      <c r="F8596" s="397">
        <f>F8595+(E8596-E8595)*(F8598-F8595)/(E8598-E8595)</f>
        <v>4.0034000000000001</v>
      </c>
      <c r="G8596" s="98">
        <v>15</v>
      </c>
      <c r="H8596" s="491">
        <f>H8595+(E8596-E8595)*(H8598-H8595)/(E8598-E8595)</f>
        <v>0.37117</v>
      </c>
      <c r="I8596" s="492">
        <f>I8595+(E8596-E8595)*(I8598-I8595)/(E8598-E8595)</f>
        <v>10.766666666666666</v>
      </c>
      <c r="J8596" s="397">
        <f>J8595+(E8596-E8595)*(J8598-J8595)/(E8598-E8595)</f>
        <v>0.27613333333333334</v>
      </c>
      <c r="K8596" s="469">
        <f t="shared" si="737"/>
        <v>10.785893256459305</v>
      </c>
      <c r="L8596" s="469">
        <f t="shared" si="738"/>
        <v>1.9226589792639359E-2</v>
      </c>
    </row>
    <row r="8597" spans="1:12">
      <c r="A8597" s="98" t="s">
        <v>126</v>
      </c>
      <c r="B8597" s="98">
        <f t="shared" si="735"/>
        <v>14</v>
      </c>
      <c r="C8597" s="98">
        <f t="shared" si="736"/>
        <v>0</v>
      </c>
      <c r="D8597" s="98">
        <f>D8595</f>
        <v>168</v>
      </c>
      <c r="E8597" s="98">
        <f t="shared" si="734"/>
        <v>47</v>
      </c>
      <c r="F8597" s="397">
        <f>F8595+(E8597-E8595)*(F8598-F8595)/(E8598-E8595)</f>
        <v>4.0171000000000001</v>
      </c>
      <c r="G8597" s="98">
        <v>15</v>
      </c>
      <c r="H8597" s="491">
        <f>H8595+(E8597-E8595)*(H8598-H8595)/(E8598-E8595)</f>
        <v>0.37079799999999996</v>
      </c>
      <c r="I8597" s="492">
        <f>I8595+(E8597-E8595)*(I8598-I8595)/(E8598-E8595)</f>
        <v>10.833333333333334</v>
      </c>
      <c r="J8597" s="397">
        <f>J8595+(E8597-E8595)*(J8598-J8595)/(E8598-E8595)</f>
        <v>0.27366666666666667</v>
      </c>
      <c r="K8597" s="469">
        <f t="shared" si="737"/>
        <v>10.833661454484654</v>
      </c>
      <c r="L8597" s="469">
        <f t="shared" si="738"/>
        <v>3.2812115131974906E-4</v>
      </c>
    </row>
    <row r="8598" spans="1:12">
      <c r="A8598" s="480" t="s">
        <v>126</v>
      </c>
      <c r="B8598" s="480">
        <f t="shared" si="735"/>
        <v>14</v>
      </c>
      <c r="C8598" s="480">
        <f t="shared" si="736"/>
        <v>0</v>
      </c>
      <c r="D8598" s="480">
        <f>D8595</f>
        <v>168</v>
      </c>
      <c r="E8598" s="480">
        <f t="shared" si="734"/>
        <v>48</v>
      </c>
      <c r="F8598" s="484">
        <v>4.0308000000000002</v>
      </c>
      <c r="G8598" s="480">
        <v>15</v>
      </c>
      <c r="H8598" s="482">
        <v>0.37042599999999998</v>
      </c>
      <c r="I8598" s="483">
        <v>10.9</v>
      </c>
      <c r="J8598" s="484">
        <v>0.2712</v>
      </c>
      <c r="K8598" s="469">
        <f t="shared" si="737"/>
        <v>10.881525594855654</v>
      </c>
      <c r="L8598" s="469">
        <f t="shared" si="738"/>
        <v>-1.8474405144345951E-2</v>
      </c>
    </row>
    <row r="8599" spans="1:12">
      <c r="A8599" s="98" t="s">
        <v>126</v>
      </c>
      <c r="B8599" s="98">
        <f t="shared" si="735"/>
        <v>14</v>
      </c>
      <c r="C8599" s="98">
        <f t="shared" si="736"/>
        <v>0</v>
      </c>
      <c r="D8599" s="98">
        <f>D8598</f>
        <v>168</v>
      </c>
      <c r="E8599" s="98">
        <f t="shared" si="734"/>
        <v>49</v>
      </c>
      <c r="F8599" s="397">
        <f>F8598+(E8599-E8598)*(F8601-F8598)/(E8601-E8598)</f>
        <v>4.0443333333333333</v>
      </c>
      <c r="G8599" s="98">
        <v>15</v>
      </c>
      <c r="H8599" s="491">
        <f>H8598+(E8599-E8598)*(H8601-H8598)/(E8601-E8598)</f>
        <v>0.37005266666666664</v>
      </c>
      <c r="I8599" s="492">
        <f>I8598+(E8599-E8598)*(I8601-I8598)/(E8601-E8598)</f>
        <v>10.933333333333334</v>
      </c>
      <c r="J8599" s="397">
        <f>J8598+(E8599-E8598)*(J8601-J8598)/(E8601-E8598)</f>
        <v>0.26876666666666665</v>
      </c>
      <c r="K8599" s="469">
        <f t="shared" si="737"/>
        <v>10.929074960501119</v>
      </c>
      <c r="L8599" s="469">
        <f t="shared" si="738"/>
        <v>-4.2583728322149739E-3</v>
      </c>
    </row>
    <row r="8600" spans="1:12">
      <c r="A8600" s="98" t="s">
        <v>126</v>
      </c>
      <c r="B8600" s="98">
        <f t="shared" si="735"/>
        <v>14</v>
      </c>
      <c r="C8600" s="98">
        <f t="shared" si="736"/>
        <v>0</v>
      </c>
      <c r="D8600" s="98">
        <f>D8598</f>
        <v>168</v>
      </c>
      <c r="E8600" s="98">
        <f t="shared" si="734"/>
        <v>50</v>
      </c>
      <c r="F8600" s="397">
        <f>F8598+(E8600-E8598)*(F8601-F8598)/(E8601-E8598)</f>
        <v>4.0578666666666665</v>
      </c>
      <c r="G8600" s="98">
        <v>15</v>
      </c>
      <c r="H8600" s="491">
        <f>H8598+(E8600-E8598)*(H8601-H8598)/(E8601-E8598)</f>
        <v>0.36967933333333336</v>
      </c>
      <c r="I8600" s="492">
        <f>I8598+(E8600-E8598)*(I8601-I8598)/(E8601-E8598)</f>
        <v>10.966666666666667</v>
      </c>
      <c r="J8600" s="397">
        <f>J8598+(E8600-E8598)*(J8601-J8598)/(E8601-E8598)</f>
        <v>0.26633333333333337</v>
      </c>
      <c r="K8600" s="469">
        <f t="shared" si="737"/>
        <v>10.976720364856748</v>
      </c>
      <c r="L8600" s="469">
        <f t="shared" si="738"/>
        <v>1.0053698190080951E-2</v>
      </c>
    </row>
    <row r="8601" spans="1:12">
      <c r="A8601" s="480" t="s">
        <v>126</v>
      </c>
      <c r="B8601" s="480">
        <f t="shared" si="735"/>
        <v>14</v>
      </c>
      <c r="C8601" s="480">
        <f t="shared" si="736"/>
        <v>0</v>
      </c>
      <c r="D8601" s="480">
        <f>D8598</f>
        <v>168</v>
      </c>
      <c r="E8601" s="480">
        <f t="shared" si="734"/>
        <v>51</v>
      </c>
      <c r="F8601" s="484">
        <v>4.0713999999999997</v>
      </c>
      <c r="G8601" s="480">
        <v>15</v>
      </c>
      <c r="H8601" s="482">
        <v>0.36930600000000002</v>
      </c>
      <c r="I8601" s="483">
        <v>11</v>
      </c>
      <c r="J8601" s="484">
        <v>0.26390000000000002</v>
      </c>
      <c r="K8601" s="469">
        <f t="shared" si="737"/>
        <v>11.024462099180624</v>
      </c>
      <c r="L8601" s="469">
        <f t="shared" si="738"/>
        <v>2.4462099180624364E-2</v>
      </c>
    </row>
    <row r="8602" spans="1:12">
      <c r="A8602" s="98" t="s">
        <v>126</v>
      </c>
      <c r="B8602" s="98">
        <f t="shared" si="735"/>
        <v>14</v>
      </c>
      <c r="C8602" s="98">
        <f t="shared" si="736"/>
        <v>0</v>
      </c>
      <c r="D8602" s="98">
        <f>D8601</f>
        <v>168</v>
      </c>
      <c r="E8602" s="98">
        <f t="shared" si="734"/>
        <v>52</v>
      </c>
      <c r="F8602" s="397">
        <f>F8601+(E8602-E8601)*(F8604-F8601)/(E8604-E8601)</f>
        <v>4.0848333333333331</v>
      </c>
      <c r="G8602" s="98">
        <v>15</v>
      </c>
      <c r="H8602" s="491">
        <f>H8601+(E8602-E8601)*(H8604-H8601)/(E8604-E8601)</f>
        <v>0.36893166666666666</v>
      </c>
      <c r="I8602" s="492">
        <f>I8601+(E8602-E8601)*(I8604-I8601)/(E8604-E8601)</f>
        <v>11.066666666666666</v>
      </c>
      <c r="J8602" s="397">
        <f>J8601+(E8602-E8601)*(J8604-J8601)/(E8604-E8601)</f>
        <v>0.26146666666666668</v>
      </c>
      <c r="K8602" s="469">
        <f t="shared" si="737"/>
        <v>11.072059414796778</v>
      </c>
      <c r="L8602" s="469">
        <f t="shared" si="738"/>
        <v>5.3927481301112579E-3</v>
      </c>
    </row>
    <row r="8603" spans="1:12">
      <c r="A8603" s="98" t="s">
        <v>126</v>
      </c>
      <c r="B8603" s="98">
        <f t="shared" si="735"/>
        <v>14</v>
      </c>
      <c r="C8603" s="98">
        <f t="shared" si="736"/>
        <v>0</v>
      </c>
      <c r="D8603" s="98">
        <f>D8601</f>
        <v>168</v>
      </c>
      <c r="E8603" s="98">
        <f t="shared" si="734"/>
        <v>53</v>
      </c>
      <c r="F8603" s="397">
        <f>F8601+(E8603-E8601)*(F8604-F8601)/(E8604-E8601)</f>
        <v>4.0982666666666665</v>
      </c>
      <c r="G8603" s="98">
        <v>15</v>
      </c>
      <c r="H8603" s="491">
        <f>H8601+(E8603-E8601)*(H8604-H8601)/(E8604-E8601)</f>
        <v>0.36855733333333335</v>
      </c>
      <c r="I8603" s="492">
        <f>I8601+(E8603-E8601)*(I8604-I8601)/(E8604-E8601)</f>
        <v>11.133333333333333</v>
      </c>
      <c r="J8603" s="397">
        <f>J8601+(E8603-E8601)*(J8604-J8601)/(E8604-E8601)</f>
        <v>0.25903333333333334</v>
      </c>
      <c r="K8603" s="469">
        <f t="shared" si="737"/>
        <v>11.119753416926537</v>
      </c>
      <c r="L8603" s="469">
        <f t="shared" si="738"/>
        <v>-1.3579916406795789E-2</v>
      </c>
    </row>
    <row r="8604" spans="1:12">
      <c r="A8604" s="480" t="s">
        <v>126</v>
      </c>
      <c r="B8604" s="480">
        <f t="shared" si="735"/>
        <v>14</v>
      </c>
      <c r="C8604" s="480">
        <f t="shared" si="736"/>
        <v>0</v>
      </c>
      <c r="D8604" s="480">
        <f>D8601</f>
        <v>168</v>
      </c>
      <c r="E8604" s="480">
        <f t="shared" si="734"/>
        <v>54</v>
      </c>
      <c r="F8604" s="484">
        <v>4.1116999999999999</v>
      </c>
      <c r="G8604" s="480">
        <v>15</v>
      </c>
      <c r="H8604" s="482">
        <v>0.36818299999999998</v>
      </c>
      <c r="I8604" s="483">
        <v>11.2</v>
      </c>
      <c r="J8604" s="484">
        <v>0.25659999999999999</v>
      </c>
      <c r="K8604" s="469">
        <f t="shared" si="737"/>
        <v>11.167544400474764</v>
      </c>
      <c r="L8604" s="469">
        <f t="shared" si="738"/>
        <v>-3.2455599525235357E-2</v>
      </c>
    </row>
    <row r="8605" spans="1:12">
      <c r="A8605" s="98" t="s">
        <v>126</v>
      </c>
      <c r="B8605" s="98">
        <f t="shared" si="735"/>
        <v>14</v>
      </c>
      <c r="C8605" s="98">
        <f t="shared" si="736"/>
        <v>0</v>
      </c>
      <c r="D8605" s="98">
        <f>D8604</f>
        <v>168</v>
      </c>
      <c r="E8605" s="98">
        <f t="shared" si="734"/>
        <v>55</v>
      </c>
      <c r="F8605" s="397">
        <f>F8604+(E8605-E8604)*(F8607-F8604)/(E8607-E8604)</f>
        <v>4.125</v>
      </c>
      <c r="G8605" s="98">
        <v>15</v>
      </c>
      <c r="H8605" s="491">
        <f>H8604+(E8605-E8604)*(H8607-H8604)/(E8607-E8604)</f>
        <v>0.36780666666666667</v>
      </c>
      <c r="I8605" s="492">
        <f>I8604+(E8605-E8604)*(I8607-I8604)/(E8607-E8604)</f>
        <v>11.233333333333333</v>
      </c>
      <c r="J8605" s="397">
        <f>J8604+(E8605-E8604)*(J8607-J8604)/(E8607-E8604)</f>
        <v>0.25413333333333332</v>
      </c>
      <c r="K8605" s="469">
        <f t="shared" si="737"/>
        <v>11.215131137735405</v>
      </c>
      <c r="L8605" s="469">
        <f t="shared" si="738"/>
        <v>-1.8202195597927684E-2</v>
      </c>
    </row>
    <row r="8606" spans="1:12">
      <c r="A8606" s="98" t="s">
        <v>126</v>
      </c>
      <c r="B8606" s="98">
        <f t="shared" si="735"/>
        <v>14</v>
      </c>
      <c r="C8606" s="98">
        <f t="shared" si="736"/>
        <v>0</v>
      </c>
      <c r="D8606" s="98">
        <f>D8604</f>
        <v>168</v>
      </c>
      <c r="E8606" s="98">
        <f t="shared" si="734"/>
        <v>56</v>
      </c>
      <c r="F8606" s="397">
        <f>F8604+(E8606-E8604)*(F8607-F8604)/(E8607-E8604)</f>
        <v>4.1383000000000001</v>
      </c>
      <c r="G8606" s="98">
        <v>15</v>
      </c>
      <c r="H8606" s="491">
        <f>H8604+(E8606-E8604)*(H8607-H8604)/(E8607-E8604)</f>
        <v>0.3674303333333333</v>
      </c>
      <c r="I8606" s="492">
        <f>I8604+(E8606-E8604)*(I8607-I8604)/(E8607-E8604)</f>
        <v>11.266666666666667</v>
      </c>
      <c r="J8606" s="397">
        <f>J8604+(E8606-E8604)*(J8607-J8604)/(E8607-E8604)</f>
        <v>0.25166666666666665</v>
      </c>
      <c r="K8606" s="469">
        <f t="shared" si="737"/>
        <v>11.262815354566083</v>
      </c>
      <c r="L8606" s="469">
        <f t="shared" si="738"/>
        <v>-3.8513121005845363E-3</v>
      </c>
    </row>
    <row r="8607" spans="1:12">
      <c r="A8607" s="480" t="s">
        <v>126</v>
      </c>
      <c r="B8607" s="480">
        <f t="shared" si="735"/>
        <v>14</v>
      </c>
      <c r="C8607" s="480">
        <f t="shared" si="736"/>
        <v>0</v>
      </c>
      <c r="D8607" s="480">
        <f>D8604</f>
        <v>168</v>
      </c>
      <c r="E8607" s="480">
        <f t="shared" si="734"/>
        <v>57</v>
      </c>
      <c r="F8607" s="484">
        <v>4.1516000000000002</v>
      </c>
      <c r="G8607" s="480">
        <v>15</v>
      </c>
      <c r="H8607" s="482">
        <v>0.36705399999999999</v>
      </c>
      <c r="I8607" s="483">
        <v>11.3</v>
      </c>
      <c r="J8607" s="484">
        <v>0.2492</v>
      </c>
      <c r="K8607" s="469">
        <f t="shared" si="737"/>
        <v>11.31059735079852</v>
      </c>
      <c r="L8607" s="469">
        <f t="shared" si="738"/>
        <v>1.0597350798519756E-2</v>
      </c>
    </row>
    <row r="8608" spans="1:12">
      <c r="A8608" s="98" t="s">
        <v>126</v>
      </c>
      <c r="B8608" s="98">
        <f t="shared" si="735"/>
        <v>14</v>
      </c>
      <c r="C8608" s="98">
        <f t="shared" si="736"/>
        <v>0</v>
      </c>
      <c r="D8608" s="98">
        <f>D8607</f>
        <v>168</v>
      </c>
      <c r="E8608" s="98">
        <f t="shared" si="734"/>
        <v>58</v>
      </c>
      <c r="F8608" s="397">
        <f>F8607+(E8608-E8607)*(F8610-F8607)/(E8610-E8607)</f>
        <v>4.1647666666666669</v>
      </c>
      <c r="G8608" s="98">
        <v>15</v>
      </c>
      <c r="H8608" s="491">
        <f>H8607+(E8608-E8607)*(H8610-H8607)/(E8610-E8607)</f>
        <v>0.366676</v>
      </c>
      <c r="I8608" s="492">
        <f>I8607+(E8608-E8607)*(I8610-I8607)/(E8610-E8607)</f>
        <v>11.366666666666667</v>
      </c>
      <c r="J8608" s="397">
        <f>J8607+(E8608-E8607)*(J8610-J8607)/(E8610-E8607)</f>
        <v>0.24676666666666666</v>
      </c>
      <c r="K8608" s="469">
        <f t="shared" si="737"/>
        <v>11.358165428516365</v>
      </c>
      <c r="L8608" s="469">
        <f t="shared" si="738"/>
        <v>-8.5012381503020151E-3</v>
      </c>
    </row>
    <row r="8609" spans="1:12">
      <c r="A8609" s="98" t="s">
        <v>126</v>
      </c>
      <c r="B8609" s="98">
        <f t="shared" si="735"/>
        <v>14</v>
      </c>
      <c r="C8609" s="98">
        <f t="shared" si="736"/>
        <v>0</v>
      </c>
      <c r="D8609" s="98">
        <f>D8607</f>
        <v>168</v>
      </c>
      <c r="E8609" s="98">
        <f t="shared" si="734"/>
        <v>59</v>
      </c>
      <c r="F8609" s="397">
        <f>F8607+(E8609-E8607)*(F8610-F8607)/(E8610-E8607)</f>
        <v>4.1779333333333328</v>
      </c>
      <c r="G8609" s="98">
        <v>15</v>
      </c>
      <c r="H8609" s="491">
        <f>H8607+(E8609-E8607)*(H8610-H8607)/(E8610-E8607)</f>
        <v>0.36629800000000001</v>
      </c>
      <c r="I8609" s="492">
        <f>I8607+(E8609-E8607)*(I8610-I8607)/(E8610-E8607)</f>
        <v>11.433333333333334</v>
      </c>
      <c r="J8609" s="397">
        <f>J8607+(E8609-E8607)*(J8610-J8607)/(E8610-E8607)</f>
        <v>0.24433333333333335</v>
      </c>
      <c r="K8609" s="469">
        <f t="shared" si="737"/>
        <v>11.405831681672662</v>
      </c>
      <c r="L8609" s="469">
        <f t="shared" si="738"/>
        <v>-2.75016516606712E-2</v>
      </c>
    </row>
    <row r="8610" spans="1:12">
      <c r="A8610" s="480" t="s">
        <v>126</v>
      </c>
      <c r="B8610" s="480">
        <f t="shared" si="735"/>
        <v>14</v>
      </c>
      <c r="C8610" s="480">
        <f t="shared" si="736"/>
        <v>0</v>
      </c>
      <c r="D8610" s="480">
        <f>D8607</f>
        <v>168</v>
      </c>
      <c r="E8610" s="480">
        <f t="shared" si="734"/>
        <v>60</v>
      </c>
      <c r="F8610" s="484">
        <v>4.1910999999999996</v>
      </c>
      <c r="G8610" s="480">
        <v>15</v>
      </c>
      <c r="H8610" s="482">
        <v>0.36592000000000002</v>
      </c>
      <c r="I8610" s="483">
        <v>11.5</v>
      </c>
      <c r="J8610" s="484">
        <v>0.2419</v>
      </c>
      <c r="K8610" s="469">
        <f t="shared" si="737"/>
        <v>11.453596414516833</v>
      </c>
      <c r="L8610" s="469">
        <f t="shared" si="738"/>
        <v>-4.6403585483167475E-2</v>
      </c>
    </row>
    <row r="8611" spans="1:12">
      <c r="A8611" s="98" t="s">
        <v>126</v>
      </c>
      <c r="B8611" s="98">
        <f t="shared" si="735"/>
        <v>14</v>
      </c>
      <c r="C8611" s="98">
        <f t="shared" si="736"/>
        <v>0</v>
      </c>
      <c r="D8611" s="98">
        <f>D8610</f>
        <v>168</v>
      </c>
      <c r="E8611" s="98">
        <f t="shared" si="734"/>
        <v>61</v>
      </c>
      <c r="F8611" s="397">
        <f>F8610+(E8611-E8610)*(F8613-F8610)/(E8613-E8610)</f>
        <v>4.2041333333333331</v>
      </c>
      <c r="G8611" s="98">
        <v>15</v>
      </c>
      <c r="H8611" s="491">
        <f>H8610+(E8611-E8610)*(H8613-H8610)/(E8613-E8610)</f>
        <v>0.36554033333333336</v>
      </c>
      <c r="I8611" s="492">
        <f>I8610+(E8611-E8610)*(I8613-I8610)/(E8613-E8610)</f>
        <v>11.533333333333333</v>
      </c>
      <c r="J8611" s="397">
        <f>J8610+(E8611-E8610)*(J8613-J8610)/(E8613-E8610)</f>
        <v>0.23946666666666666</v>
      </c>
      <c r="K8611" s="469">
        <f t="shared" si="737"/>
        <v>11.501147616177329</v>
      </c>
      <c r="L8611" s="469">
        <f t="shared" si="738"/>
        <v>-3.2185717156004046E-2</v>
      </c>
    </row>
    <row r="8612" spans="1:12">
      <c r="A8612" s="98" t="s">
        <v>126</v>
      </c>
      <c r="B8612" s="98">
        <f t="shared" si="735"/>
        <v>14</v>
      </c>
      <c r="C8612" s="98">
        <f t="shared" si="736"/>
        <v>0</v>
      </c>
      <c r="D8612" s="98">
        <f>D8610</f>
        <v>168</v>
      </c>
      <c r="E8612" s="98">
        <f t="shared" si="734"/>
        <v>62</v>
      </c>
      <c r="F8612" s="397">
        <f>F8610+(E8612-E8610)*(F8613-F8610)/(E8613-E8610)</f>
        <v>4.2171666666666665</v>
      </c>
      <c r="G8612" s="98">
        <v>15</v>
      </c>
      <c r="H8612" s="491">
        <f>H8610+(E8612-E8610)*(H8613-H8610)/(E8613-E8610)</f>
        <v>0.36516066666666669</v>
      </c>
      <c r="I8612" s="492">
        <f>I8610+(E8612-E8610)*(I8613-I8610)/(E8613-E8610)</f>
        <v>11.566666666666666</v>
      </c>
      <c r="J8612" s="397">
        <f>J8610+(E8612-E8610)*(J8613-J8610)/(E8613-E8610)</f>
        <v>0.23703333333333335</v>
      </c>
      <c r="K8612" s="469">
        <f t="shared" si="737"/>
        <v>11.548797698182169</v>
      </c>
      <c r="L8612" s="469">
        <f t="shared" si="738"/>
        <v>-1.7868968484497927E-2</v>
      </c>
    </row>
    <row r="8613" spans="1:12">
      <c r="A8613" s="480" t="s">
        <v>126</v>
      </c>
      <c r="B8613" s="480">
        <f t="shared" si="735"/>
        <v>14</v>
      </c>
      <c r="C8613" s="480">
        <f t="shared" si="736"/>
        <v>0</v>
      </c>
      <c r="D8613" s="480">
        <f>D8610</f>
        <v>168</v>
      </c>
      <c r="E8613" s="480">
        <f t="shared" si="734"/>
        <v>63</v>
      </c>
      <c r="F8613" s="484">
        <v>4.2302</v>
      </c>
      <c r="G8613" s="480">
        <v>15</v>
      </c>
      <c r="H8613" s="482">
        <v>0.36478100000000002</v>
      </c>
      <c r="I8613" s="483">
        <v>11.6</v>
      </c>
      <c r="J8613" s="484">
        <v>0.2346</v>
      </c>
      <c r="K8613" s="469">
        <f t="shared" si="737"/>
        <v>11.596546969277457</v>
      </c>
      <c r="L8613" s="469">
        <f t="shared" si="738"/>
        <v>-3.4530307225431045E-3</v>
      </c>
    </row>
    <row r="8614" spans="1:12">
      <c r="A8614" s="98" t="s">
        <v>126</v>
      </c>
      <c r="B8614" s="98">
        <f t="shared" si="735"/>
        <v>14</v>
      </c>
      <c r="C8614" s="98">
        <f t="shared" si="736"/>
        <v>0</v>
      </c>
      <c r="D8614" s="98">
        <f>D8613</f>
        <v>168</v>
      </c>
      <c r="E8614" s="98">
        <f t="shared" si="734"/>
        <v>64</v>
      </c>
      <c r="F8614" s="397">
        <f>F8613+(E8614-E8613)*(F8616-F8613)/(E8616-E8613)</f>
        <v>4.2431000000000001</v>
      </c>
      <c r="G8614" s="98">
        <v>15</v>
      </c>
      <c r="H8614" s="491">
        <f>H8613+(E8614-E8613)*(H8616-H8613)/(E8616-E8613)</f>
        <v>0.3643986666666667</v>
      </c>
      <c r="I8614" s="492">
        <f>I8613+(E8614-E8613)*(I8616-I8613)/(E8616-E8613)</f>
        <v>11.633333333333333</v>
      </c>
      <c r="J8614" s="397">
        <f>J8613+(E8614-E8613)*(J8616-J8613)/(E8616-E8613)</f>
        <v>0.23213333333333333</v>
      </c>
      <c r="K8614" s="469">
        <f t="shared" si="737"/>
        <v>11.644115053476229</v>
      </c>
      <c r="L8614" s="469">
        <f t="shared" si="738"/>
        <v>1.0781720142896134E-2</v>
      </c>
    </row>
    <row r="8615" spans="1:12">
      <c r="A8615" s="98" t="s">
        <v>126</v>
      </c>
      <c r="B8615" s="98">
        <f t="shared" si="735"/>
        <v>14</v>
      </c>
      <c r="C8615" s="98">
        <f t="shared" si="736"/>
        <v>0</v>
      </c>
      <c r="D8615" s="98">
        <f>D8613</f>
        <v>168</v>
      </c>
      <c r="E8615" s="98">
        <f t="shared" si="734"/>
        <v>65</v>
      </c>
      <c r="F8615" s="397">
        <f>F8613+(E8615-E8613)*(F8616-F8613)/(E8616-E8613)</f>
        <v>4.2560000000000002</v>
      </c>
      <c r="G8615" s="98">
        <v>15</v>
      </c>
      <c r="H8615" s="491">
        <f>H8613+(E8615-E8613)*(H8616-H8613)/(E8616-E8613)</f>
        <v>0.36401633333333333</v>
      </c>
      <c r="I8615" s="492">
        <f>I8613+(E8615-E8613)*(I8616-I8613)/(E8616-E8613)</f>
        <v>11.666666666666666</v>
      </c>
      <c r="J8615" s="397">
        <f>J8613+(E8615-E8613)*(J8616-J8613)/(E8616-E8613)</f>
        <v>0.22966666666666669</v>
      </c>
      <c r="K8615" s="469">
        <f t="shared" si="737"/>
        <v>11.691783061016494</v>
      </c>
      <c r="L8615" s="469">
        <f t="shared" si="738"/>
        <v>2.5116394349828042E-2</v>
      </c>
    </row>
    <row r="8616" spans="1:12">
      <c r="A8616" s="480" t="s">
        <v>126</v>
      </c>
      <c r="B8616" s="480">
        <f t="shared" si="735"/>
        <v>14</v>
      </c>
      <c r="C8616" s="480">
        <f t="shared" si="736"/>
        <v>0</v>
      </c>
      <c r="D8616" s="480">
        <f>D8613</f>
        <v>168</v>
      </c>
      <c r="E8616" s="480">
        <f t="shared" si="734"/>
        <v>66</v>
      </c>
      <c r="F8616" s="484">
        <v>4.2689000000000004</v>
      </c>
      <c r="G8616" s="480">
        <v>15</v>
      </c>
      <c r="H8616" s="482">
        <v>0.36363400000000001</v>
      </c>
      <c r="I8616" s="483">
        <v>11.7</v>
      </c>
      <c r="J8616" s="484">
        <v>0.22720000000000001</v>
      </c>
      <c r="K8616" s="469">
        <f t="shared" si="737"/>
        <v>11.739551307083497</v>
      </c>
      <c r="L8616" s="469">
        <f t="shared" si="738"/>
        <v>3.9551307083497633E-2</v>
      </c>
    </row>
    <row r="8617" spans="1:12">
      <c r="A8617" s="98" t="s">
        <v>126</v>
      </c>
      <c r="B8617" s="98">
        <f t="shared" si="735"/>
        <v>14</v>
      </c>
      <c r="C8617" s="98">
        <f t="shared" si="736"/>
        <v>0</v>
      </c>
      <c r="D8617" s="98">
        <f>D8616</f>
        <v>168</v>
      </c>
      <c r="E8617" s="98">
        <f t="shared" si="734"/>
        <v>67</v>
      </c>
      <c r="F8617" s="397">
        <f>F8616+(E8617-E8616)*(F8619-F8616)/(E8619-E8616)</f>
        <v>4.2817333333333334</v>
      </c>
      <c r="G8617" s="98">
        <v>15</v>
      </c>
      <c r="H8617" s="491">
        <f>H8616+(E8617-E8616)*(H8619-H8616)/(E8619-E8616)</f>
        <v>0.36324966666666669</v>
      </c>
      <c r="I8617" s="492">
        <f>I8616+(E8617-E8616)*(I8619-I8616)/(E8619-E8616)</f>
        <v>11.766666666666666</v>
      </c>
      <c r="J8617" s="397">
        <f>J8616+(E8617-E8616)*(J8619-J8616)/(E8619-E8616)</f>
        <v>0.22476666666666667</v>
      </c>
      <c r="K8617" s="469">
        <f t="shared" si="737"/>
        <v>11.787301479515007</v>
      </c>
      <c r="L8617" s="469">
        <f t="shared" si="738"/>
        <v>2.06348128483409E-2</v>
      </c>
    </row>
    <row r="8618" spans="1:12">
      <c r="A8618" s="98" t="s">
        <v>126</v>
      </c>
      <c r="B8618" s="98">
        <f t="shared" si="735"/>
        <v>14</v>
      </c>
      <c r="C8618" s="98">
        <f t="shared" si="736"/>
        <v>0</v>
      </c>
      <c r="D8618" s="98">
        <f>D8616</f>
        <v>168</v>
      </c>
      <c r="E8618" s="98">
        <f t="shared" si="734"/>
        <v>68</v>
      </c>
      <c r="F8618" s="397">
        <f>F8616+(E8618-E8616)*(F8619-F8616)/(E8619-E8616)</f>
        <v>4.2945666666666673</v>
      </c>
      <c r="G8618" s="98">
        <v>15</v>
      </c>
      <c r="H8618" s="491">
        <f>H8616+(E8618-E8616)*(H8619-H8616)/(E8619-E8616)</f>
        <v>0.36286533333333332</v>
      </c>
      <c r="I8618" s="492">
        <f>I8616+(E8618-E8616)*(I8619-I8616)/(E8619-E8616)</f>
        <v>11.833333333333334</v>
      </c>
      <c r="J8618" s="397">
        <f>J8616+(E8618-E8616)*(J8619-J8616)/(E8619-E8616)</f>
        <v>0.22233333333333336</v>
      </c>
      <c r="K8618" s="469">
        <f t="shared" si="737"/>
        <v>11.835152802325199</v>
      </c>
      <c r="L8618" s="469">
        <f t="shared" si="738"/>
        <v>1.8194689918651363E-3</v>
      </c>
    </row>
    <row r="8619" spans="1:12">
      <c r="A8619" s="480" t="s">
        <v>126</v>
      </c>
      <c r="B8619" s="480">
        <f t="shared" si="735"/>
        <v>14</v>
      </c>
      <c r="C8619" s="480">
        <f t="shared" si="736"/>
        <v>0</v>
      </c>
      <c r="D8619" s="480">
        <f>D8616</f>
        <v>168</v>
      </c>
      <c r="E8619" s="480">
        <f t="shared" si="734"/>
        <v>69</v>
      </c>
      <c r="F8619" s="484">
        <v>4.3074000000000003</v>
      </c>
      <c r="G8619" s="480">
        <v>15</v>
      </c>
      <c r="H8619" s="482">
        <v>0.362481</v>
      </c>
      <c r="I8619" s="483">
        <v>11.9</v>
      </c>
      <c r="J8619" s="484">
        <v>0.21990000000000001</v>
      </c>
      <c r="K8619" s="469">
        <f t="shared" si="737"/>
        <v>11.883105597258892</v>
      </c>
      <c r="L8619" s="469">
        <f t="shared" si="738"/>
        <v>-1.6894402741108649E-2</v>
      </c>
    </row>
    <row r="8620" spans="1:12">
      <c r="A8620" s="98" t="s">
        <v>126</v>
      </c>
      <c r="B8620" s="98">
        <f t="shared" si="735"/>
        <v>14</v>
      </c>
      <c r="C8620" s="98">
        <f t="shared" si="736"/>
        <v>0</v>
      </c>
      <c r="D8620" s="98">
        <f>D8619</f>
        <v>168</v>
      </c>
      <c r="E8620" s="98">
        <f t="shared" si="734"/>
        <v>70</v>
      </c>
      <c r="F8620" s="397">
        <f>F8619+(E8620-E8619)*(F8622-F8619)/(E8622-E8619)</f>
        <v>4.3200666666666665</v>
      </c>
      <c r="G8620" s="98">
        <v>15</v>
      </c>
      <c r="H8620" s="491">
        <f>H8619+(E8620-E8619)*(H8622-H8619)/(E8622-E8619)</f>
        <v>0.36209366666666665</v>
      </c>
      <c r="I8620" s="492">
        <f>I8619+(E8620-E8619)*(I8622-I8619)/(E8622-E8619)</f>
        <v>11.933333333333334</v>
      </c>
      <c r="J8620" s="397">
        <f>J8619+(E8620-E8619)*(J8622-J8619)/(E8622-E8619)</f>
        <v>0.21746666666666667</v>
      </c>
      <c r="K8620" s="469">
        <f t="shared" si="737"/>
        <v>11.930798752808895</v>
      </c>
      <c r="L8620" s="469">
        <f t="shared" si="738"/>
        <v>-2.5345805244381125E-3</v>
      </c>
    </row>
    <row r="8621" spans="1:12">
      <c r="A8621" s="98" t="s">
        <v>126</v>
      </c>
      <c r="B8621" s="98">
        <f t="shared" si="735"/>
        <v>14</v>
      </c>
      <c r="C8621" s="98">
        <f t="shared" si="736"/>
        <v>0</v>
      </c>
      <c r="D8621" s="98">
        <f>D8619</f>
        <v>168</v>
      </c>
      <c r="E8621" s="98">
        <f t="shared" si="734"/>
        <v>71</v>
      </c>
      <c r="F8621" s="397">
        <f>F8619+(E8621-E8619)*(F8622-F8619)/(E8622-E8619)</f>
        <v>4.3327333333333335</v>
      </c>
      <c r="G8621" s="98">
        <v>15</v>
      </c>
      <c r="H8621" s="491">
        <f>H8619+(E8621-E8619)*(H8622-H8619)/(E8622-E8619)</f>
        <v>0.36170633333333335</v>
      </c>
      <c r="I8621" s="492">
        <f>I8619+(E8621-E8619)*(I8622-I8619)/(E8622-E8619)</f>
        <v>11.966666666666667</v>
      </c>
      <c r="J8621" s="397">
        <f>J8619+(E8621-E8619)*(J8622-J8619)/(E8622-E8619)</f>
        <v>0.21503333333333335</v>
      </c>
      <c r="K8621" s="469">
        <f t="shared" si="737"/>
        <v>11.97859405281817</v>
      </c>
      <c r="L8621" s="469">
        <f t="shared" si="738"/>
        <v>1.1927386151503683E-2</v>
      </c>
    </row>
    <row r="8622" spans="1:12">
      <c r="A8622" s="480" t="s">
        <v>126</v>
      </c>
      <c r="B8622" s="480">
        <f t="shared" si="735"/>
        <v>14</v>
      </c>
      <c r="C8622" s="480">
        <f t="shared" si="736"/>
        <v>0</v>
      </c>
      <c r="D8622" s="480">
        <f>D8619</f>
        <v>168</v>
      </c>
      <c r="E8622" s="480">
        <f t="shared" si="734"/>
        <v>72</v>
      </c>
      <c r="F8622" s="484">
        <v>4.3453999999999997</v>
      </c>
      <c r="G8622" s="480">
        <v>15</v>
      </c>
      <c r="H8622" s="482">
        <v>0.361319</v>
      </c>
      <c r="I8622" s="483">
        <v>12</v>
      </c>
      <c r="J8622" s="484">
        <v>0.21260000000000001</v>
      </c>
      <c r="K8622" s="469">
        <f t="shared" si="737"/>
        <v>12.026491825782756</v>
      </c>
      <c r="L8622" s="469">
        <f t="shared" si="738"/>
        <v>2.6491825782755996E-2</v>
      </c>
    </row>
    <row r="8623" spans="1:12">
      <c r="A8623" s="98" t="s">
        <v>126</v>
      </c>
      <c r="B8623" s="98">
        <f t="shared" si="735"/>
        <v>14</v>
      </c>
      <c r="C8623" s="98">
        <f t="shared" si="736"/>
        <v>0</v>
      </c>
      <c r="D8623" s="98">
        <f>D8622</f>
        <v>168</v>
      </c>
      <c r="E8623" s="98">
        <f t="shared" si="734"/>
        <v>73</v>
      </c>
      <c r="F8623" s="397">
        <f>F8622+(E8623-E8622)*(F8625-F8622)/(E8625-E8622)</f>
        <v>4.3579999999999997</v>
      </c>
      <c r="G8623" s="98">
        <v>15</v>
      </c>
      <c r="H8623" s="491">
        <f>H8622+(E8623-E8622)*(H8625-H8622)/(E8625-E8622)</f>
        <v>0.360929</v>
      </c>
      <c r="I8623" s="492">
        <f>I8622+(E8623-E8622)*(I8625-I8622)/(E8625-E8622)</f>
        <v>12.066666666666666</v>
      </c>
      <c r="J8623" s="397">
        <f>J8622+(E8623-E8622)*(J8625-J8622)/(E8625-E8622)</f>
        <v>0.21016666666666667</v>
      </c>
      <c r="K8623" s="469">
        <f t="shared" si="737"/>
        <v>12.074396903546125</v>
      </c>
      <c r="L8623" s="469">
        <f t="shared" si="738"/>
        <v>7.7302368794587295E-3</v>
      </c>
    </row>
    <row r="8624" spans="1:12">
      <c r="A8624" s="98" t="s">
        <v>126</v>
      </c>
      <c r="B8624" s="98">
        <f t="shared" si="735"/>
        <v>14</v>
      </c>
      <c r="C8624" s="98">
        <f t="shared" si="736"/>
        <v>0</v>
      </c>
      <c r="D8624" s="98">
        <f>D8622</f>
        <v>168</v>
      </c>
      <c r="E8624" s="98">
        <f t="shared" si="734"/>
        <v>74</v>
      </c>
      <c r="F8624" s="397">
        <f>F8622+(E8624-E8622)*(F8625-F8622)/(E8625-E8622)</f>
        <v>4.3706000000000005</v>
      </c>
      <c r="G8624" s="98">
        <v>15</v>
      </c>
      <c r="H8624" s="491">
        <f>H8622+(E8624-E8622)*(H8625-H8622)/(E8625-E8622)</f>
        <v>0.360539</v>
      </c>
      <c r="I8624" s="492">
        <f>I8622+(E8624-E8622)*(I8625-I8622)/(E8625-E8622)</f>
        <v>12.133333333333333</v>
      </c>
      <c r="J8624" s="397">
        <f>J8622+(E8624-E8622)*(J8625-J8622)/(E8625-E8622)</f>
        <v>0.20773333333333335</v>
      </c>
      <c r="K8624" s="469">
        <f t="shared" si="737"/>
        <v>12.122405620473792</v>
      </c>
      <c r="L8624" s="469">
        <f t="shared" si="738"/>
        <v>-1.0927712859540861E-2</v>
      </c>
    </row>
    <row r="8625" spans="1:12">
      <c r="A8625" s="480" t="s">
        <v>126</v>
      </c>
      <c r="B8625" s="480">
        <f t="shared" si="735"/>
        <v>14</v>
      </c>
      <c r="C8625" s="480">
        <f t="shared" si="736"/>
        <v>0</v>
      </c>
      <c r="D8625" s="480">
        <f>D8622</f>
        <v>168</v>
      </c>
      <c r="E8625" s="480">
        <f t="shared" si="734"/>
        <v>75</v>
      </c>
      <c r="F8625" s="484">
        <v>4.3832000000000004</v>
      </c>
      <c r="G8625" s="480">
        <v>15</v>
      </c>
      <c r="H8625" s="482">
        <v>0.360149</v>
      </c>
      <c r="I8625" s="483">
        <v>12.2</v>
      </c>
      <c r="J8625" s="484">
        <v>0.20530000000000001</v>
      </c>
      <c r="K8625" s="469">
        <f t="shared" si="737"/>
        <v>12.170518313253682</v>
      </c>
      <c r="L8625" s="469">
        <f t="shared" si="738"/>
        <v>-2.9481686746317237E-2</v>
      </c>
    </row>
    <row r="8626" spans="1:12">
      <c r="A8626" s="98" t="s">
        <v>126</v>
      </c>
      <c r="B8626" s="98">
        <f t="shared" si="735"/>
        <v>14</v>
      </c>
      <c r="C8626" s="98">
        <f t="shared" si="736"/>
        <v>0</v>
      </c>
      <c r="D8626" s="98">
        <f>D8625</f>
        <v>168</v>
      </c>
      <c r="E8626" s="98">
        <f t="shared" si="734"/>
        <v>76</v>
      </c>
      <c r="F8626" s="397">
        <f>F8625+(E8626-E8625)*(F8628-F8625)/(E8628-E8625)</f>
        <v>4.3956666666666671</v>
      </c>
      <c r="G8626" s="98">
        <v>15</v>
      </c>
      <c r="H8626" s="491">
        <f>H8625+(E8626-E8625)*(H8628-H8625)/(E8628-E8625)</f>
        <v>0.35975600000000002</v>
      </c>
      <c r="I8626" s="492">
        <f>I8625+(E8626-E8625)*(I8628-I8625)/(E8628-E8625)</f>
        <v>12.233333333333333</v>
      </c>
      <c r="J8626" s="397">
        <f>J8625+(E8626-E8625)*(J8628-J8625)/(E8628-E8625)</f>
        <v>0.20283333333333334</v>
      </c>
      <c r="K8626" s="469">
        <f t="shared" si="737"/>
        <v>12.218466590318624</v>
      </c>
      <c r="L8626" s="469">
        <f t="shared" si="738"/>
        <v>-1.4866743014708916E-2</v>
      </c>
    </row>
    <row r="8627" spans="1:12">
      <c r="A8627" s="98" t="s">
        <v>126</v>
      </c>
      <c r="B8627" s="98">
        <f t="shared" si="735"/>
        <v>14</v>
      </c>
      <c r="C8627" s="98">
        <f t="shared" si="736"/>
        <v>0</v>
      </c>
      <c r="D8627" s="98">
        <f>D8625</f>
        <v>168</v>
      </c>
      <c r="E8627" s="98">
        <f t="shared" si="734"/>
        <v>77</v>
      </c>
      <c r="F8627" s="397">
        <f>F8625+(E8627-E8625)*(F8628-F8625)/(E8628-E8625)</f>
        <v>4.4081333333333337</v>
      </c>
      <c r="G8627" s="98">
        <v>15</v>
      </c>
      <c r="H8627" s="491">
        <f>H8625+(E8627-E8625)*(H8628-H8625)/(E8628-E8625)</f>
        <v>0.35936299999999999</v>
      </c>
      <c r="I8627" s="492">
        <f>I8625+(E8627-E8625)*(I8628-I8625)/(E8628-E8625)</f>
        <v>12.266666666666667</v>
      </c>
      <c r="J8627" s="397">
        <f>J8625+(E8627-E8625)*(J8628-J8625)/(E8628-E8625)</f>
        <v>0.20036666666666667</v>
      </c>
      <c r="K8627" s="469">
        <f t="shared" si="737"/>
        <v>12.266519740021465</v>
      </c>
      <c r="L8627" s="469">
        <f t="shared" si="738"/>
        <v>-1.4692664520232768E-4</v>
      </c>
    </row>
    <row r="8628" spans="1:12">
      <c r="A8628" s="480" t="s">
        <v>126</v>
      </c>
      <c r="B8628" s="480">
        <f t="shared" si="735"/>
        <v>14</v>
      </c>
      <c r="C8628" s="480">
        <f t="shared" si="736"/>
        <v>0</v>
      </c>
      <c r="D8628" s="480">
        <f>D8625</f>
        <v>168</v>
      </c>
      <c r="E8628" s="480">
        <f t="shared" ref="E8628:E8691" si="739">E8627+1</f>
        <v>78</v>
      </c>
      <c r="F8628" s="484">
        <v>4.4206000000000003</v>
      </c>
      <c r="G8628" s="480">
        <v>15</v>
      </c>
      <c r="H8628" s="482">
        <v>0.35897000000000001</v>
      </c>
      <c r="I8628" s="483">
        <v>12.3</v>
      </c>
      <c r="J8628" s="484">
        <v>0.19789999999999999</v>
      </c>
      <c r="K8628" s="469">
        <f t="shared" si="737"/>
        <v>12.314678106805584</v>
      </c>
      <c r="L8628" s="469">
        <f t="shared" si="738"/>
        <v>1.4678106805583013E-2</v>
      </c>
    </row>
    <row r="8629" spans="1:12">
      <c r="A8629" s="98" t="s">
        <v>126</v>
      </c>
      <c r="B8629" s="98">
        <f t="shared" si="735"/>
        <v>14</v>
      </c>
      <c r="C8629" s="98">
        <f t="shared" si="736"/>
        <v>0</v>
      </c>
      <c r="D8629" s="98">
        <f>D8628</f>
        <v>168</v>
      </c>
      <c r="E8629" s="98">
        <f t="shared" si="739"/>
        <v>79</v>
      </c>
      <c r="F8629" s="397">
        <f>F8628+(E8629-E8628)*(F8631-F8628)/(E8631-E8628)</f>
        <v>4.4329666666666672</v>
      </c>
      <c r="G8629" s="98">
        <v>15</v>
      </c>
      <c r="H8629" s="491">
        <f>H8628+(E8629-E8628)*(H8631-H8628)/(E8631-E8628)</f>
        <v>0.35857366666666668</v>
      </c>
      <c r="I8629" s="492">
        <f>I8628+(E8629-E8628)*(I8631-I8628)/(E8631-E8628)</f>
        <v>12.366666666666667</v>
      </c>
      <c r="J8629" s="397">
        <f>J8628+(E8629-E8628)*(J8631-J8628)/(E8631-E8628)</f>
        <v>0.19546666666666665</v>
      </c>
      <c r="K8629" s="469">
        <f t="shared" si="737"/>
        <v>12.362778080933627</v>
      </c>
      <c r="L8629" s="469">
        <f t="shared" si="738"/>
        <v>-3.8885857330406282E-3</v>
      </c>
    </row>
    <row r="8630" spans="1:12">
      <c r="A8630" s="98" t="s">
        <v>126</v>
      </c>
      <c r="B8630" s="98">
        <f t="shared" si="735"/>
        <v>14</v>
      </c>
      <c r="C8630" s="98">
        <f t="shared" si="736"/>
        <v>0</v>
      </c>
      <c r="D8630" s="98">
        <f>D8628</f>
        <v>168</v>
      </c>
      <c r="E8630" s="98">
        <f t="shared" si="739"/>
        <v>80</v>
      </c>
      <c r="F8630" s="397">
        <f>F8628+(E8630-E8628)*(F8631-F8628)/(E8631-E8628)</f>
        <v>4.4453333333333331</v>
      </c>
      <c r="G8630" s="98">
        <v>15</v>
      </c>
      <c r="H8630" s="491">
        <f>H8628+(E8630-E8628)*(H8631-H8628)/(E8631-E8628)</f>
        <v>0.35817733333333335</v>
      </c>
      <c r="I8630" s="492">
        <f>I8628+(E8630-E8628)*(I8631-I8628)/(E8631-E8628)</f>
        <v>12.433333333333334</v>
      </c>
      <c r="J8630" s="397">
        <f>J8628+(E8630-E8628)*(J8631-J8628)/(E8631-E8628)</f>
        <v>0.19303333333333333</v>
      </c>
      <c r="K8630" s="469">
        <f t="shared" si="737"/>
        <v>12.410984503020849</v>
      </c>
      <c r="L8630" s="469">
        <f t="shared" si="738"/>
        <v>-2.234883031248458E-2</v>
      </c>
    </row>
    <row r="8631" spans="1:12">
      <c r="A8631" s="480" t="s">
        <v>126</v>
      </c>
      <c r="B8631" s="480">
        <f t="shared" si="735"/>
        <v>14</v>
      </c>
      <c r="C8631" s="480">
        <f t="shared" si="736"/>
        <v>0</v>
      </c>
      <c r="D8631" s="480">
        <f>D8628</f>
        <v>168</v>
      </c>
      <c r="E8631" s="480">
        <f t="shared" si="739"/>
        <v>81</v>
      </c>
      <c r="F8631" s="484">
        <v>4.4577</v>
      </c>
      <c r="G8631" s="480">
        <v>15</v>
      </c>
      <c r="H8631" s="482">
        <v>0.35778100000000002</v>
      </c>
      <c r="I8631" s="483">
        <v>12.5</v>
      </c>
      <c r="J8631" s="484">
        <v>0.19059999999999999</v>
      </c>
      <c r="K8631" s="469">
        <f t="shared" si="737"/>
        <v>12.459297726821715</v>
      </c>
      <c r="L8631" s="469">
        <f t="shared" si="738"/>
        <v>-4.0702273178284898E-2</v>
      </c>
    </row>
    <row r="8632" spans="1:12">
      <c r="A8632" s="98" t="s">
        <v>126</v>
      </c>
      <c r="B8632" s="98">
        <f t="shared" si="735"/>
        <v>14</v>
      </c>
      <c r="C8632" s="98">
        <f t="shared" si="736"/>
        <v>0</v>
      </c>
      <c r="D8632" s="98">
        <f>D8631</f>
        <v>168</v>
      </c>
      <c r="E8632" s="98">
        <f t="shared" si="739"/>
        <v>82</v>
      </c>
      <c r="F8632" s="397">
        <f>F8631+(E8632-E8631)*(F8634-F8631)/(E8634-E8631)</f>
        <v>4.4699666666666671</v>
      </c>
      <c r="G8632" s="98">
        <v>15</v>
      </c>
      <c r="H8632" s="491">
        <f>H8631+(E8632-E8631)*(H8634-H8631)/(E8634-E8631)</f>
        <v>0.35738133333333333</v>
      </c>
      <c r="I8632" s="492">
        <f>I8631+(E8632-E8631)*(I8634-I8631)/(E8634-E8631)</f>
        <v>12.533333333333333</v>
      </c>
      <c r="J8632" s="397">
        <f>J8631+(E8632-E8631)*(J8634-J8631)/(E8634-E8631)</f>
        <v>0.18816666666666665</v>
      </c>
      <c r="K8632" s="469">
        <f t="shared" si="737"/>
        <v>12.507554955304514</v>
      </c>
      <c r="L8632" s="469">
        <f t="shared" si="738"/>
        <v>-2.577837802881966E-2</v>
      </c>
    </row>
    <row r="8633" spans="1:12">
      <c r="A8633" s="98" t="s">
        <v>126</v>
      </c>
      <c r="B8633" s="98">
        <f t="shared" si="735"/>
        <v>14</v>
      </c>
      <c r="C8633" s="98">
        <f t="shared" si="736"/>
        <v>0</v>
      </c>
      <c r="D8633" s="98">
        <f>D8631</f>
        <v>168</v>
      </c>
      <c r="E8633" s="98">
        <f t="shared" si="739"/>
        <v>83</v>
      </c>
      <c r="F8633" s="397">
        <f>F8631+(E8633-E8631)*(F8634-F8631)/(E8634-E8631)</f>
        <v>4.4822333333333333</v>
      </c>
      <c r="G8633" s="98">
        <v>15</v>
      </c>
      <c r="H8633" s="491">
        <f>H8631+(E8633-E8631)*(H8634-H8631)/(E8634-E8631)</f>
        <v>0.3569816666666667</v>
      </c>
      <c r="I8633" s="492">
        <f>I8631+(E8633-E8631)*(I8634-I8631)/(E8634-E8631)</f>
        <v>12.566666666666666</v>
      </c>
      <c r="J8633" s="397">
        <f>J8631+(E8633-E8631)*(J8634-J8631)/(E8634-E8631)</f>
        <v>0.18573333333333333</v>
      </c>
      <c r="K8633" s="469">
        <f t="shared" si="737"/>
        <v>12.555920238667717</v>
      </c>
      <c r="L8633" s="469">
        <f t="shared" si="738"/>
        <v>-1.0746427998949315E-2</v>
      </c>
    </row>
    <row r="8634" spans="1:12">
      <c r="A8634" s="480" t="s">
        <v>126</v>
      </c>
      <c r="B8634" s="480">
        <f t="shared" si="735"/>
        <v>14</v>
      </c>
      <c r="C8634" s="480">
        <f t="shared" si="736"/>
        <v>0</v>
      </c>
      <c r="D8634" s="480">
        <f>D8631</f>
        <v>168</v>
      </c>
      <c r="E8634" s="480">
        <f t="shared" si="739"/>
        <v>84</v>
      </c>
      <c r="F8634" s="484">
        <v>4.4945000000000004</v>
      </c>
      <c r="G8634" s="480">
        <v>15</v>
      </c>
      <c r="H8634" s="482">
        <v>0.35658200000000001</v>
      </c>
      <c r="I8634" s="483">
        <v>12.6</v>
      </c>
      <c r="J8634" s="484">
        <v>0.18329999999999999</v>
      </c>
      <c r="K8634" s="469">
        <f t="shared" si="737"/>
        <v>12.60439394024376</v>
      </c>
      <c r="L8634" s="469">
        <f t="shared" si="738"/>
        <v>4.3939402437604969E-3</v>
      </c>
    </row>
    <row r="8635" spans="1:12">
      <c r="A8635" s="98" t="s">
        <v>126</v>
      </c>
      <c r="B8635" s="98">
        <f t="shared" si="735"/>
        <v>14</v>
      </c>
      <c r="C8635" s="98">
        <f t="shared" si="736"/>
        <v>0</v>
      </c>
      <c r="D8635" s="98">
        <f>D8634</f>
        <v>168</v>
      </c>
      <c r="E8635" s="98">
        <f t="shared" si="739"/>
        <v>85</v>
      </c>
      <c r="F8635" s="397">
        <f>F8634+(E8635-E8634)*(F8637-F8634)/(E8637-E8634)</f>
        <v>4.5066666666666668</v>
      </c>
      <c r="G8635" s="98">
        <v>15</v>
      </c>
      <c r="H8635" s="491">
        <f>H8634+(E8635-E8634)*(H8637-H8634)/(E8637-E8634)</f>
        <v>0.3561786666666667</v>
      </c>
      <c r="I8635" s="492">
        <f>I8634+(E8635-E8634)*(I8637-I8634)/(E8637-E8634)</f>
        <v>12.666666666666666</v>
      </c>
      <c r="J8635" s="397">
        <f>J8634+(E8635-E8634)*(J8637-J8634)/(E8637-E8634)</f>
        <v>0.18083333333333332</v>
      </c>
      <c r="K8635" s="469">
        <f t="shared" si="737"/>
        <v>12.652825922570694</v>
      </c>
      <c r="L8635" s="469">
        <f t="shared" si="738"/>
        <v>-1.3840744095972468E-2</v>
      </c>
    </row>
    <row r="8636" spans="1:12">
      <c r="A8636" s="98" t="s">
        <v>126</v>
      </c>
      <c r="B8636" s="98">
        <f t="shared" si="735"/>
        <v>14</v>
      </c>
      <c r="C8636" s="98">
        <f t="shared" si="736"/>
        <v>0</v>
      </c>
      <c r="D8636" s="98">
        <f>D8634</f>
        <v>168</v>
      </c>
      <c r="E8636" s="98">
        <f t="shared" si="739"/>
        <v>86</v>
      </c>
      <c r="F8636" s="397">
        <f>F8634+(E8636-E8634)*(F8637-F8634)/(E8637-E8634)</f>
        <v>4.5188333333333333</v>
      </c>
      <c r="G8636" s="98">
        <v>15</v>
      </c>
      <c r="H8636" s="491">
        <f>H8634+(E8636-E8634)*(H8637-H8634)/(E8637-E8634)</f>
        <v>0.35577533333333333</v>
      </c>
      <c r="I8636" s="492">
        <f>I8634+(E8636-E8634)*(I8637-I8634)/(E8637-E8634)</f>
        <v>12.733333333333334</v>
      </c>
      <c r="J8636" s="397">
        <f>J8634+(E8636-E8634)*(J8637-J8634)/(E8637-E8634)</f>
        <v>0.17836666666666667</v>
      </c>
      <c r="K8636" s="469">
        <f t="shared" si="737"/>
        <v>12.701367717079879</v>
      </c>
      <c r="L8636" s="469">
        <f t="shared" si="738"/>
        <v>-3.1965616253454954E-2</v>
      </c>
    </row>
    <row r="8637" spans="1:12">
      <c r="A8637" s="480" t="s">
        <v>126</v>
      </c>
      <c r="B8637" s="480">
        <f t="shared" ref="B8637:B8700" si="740">INT(D8637/12)</f>
        <v>14</v>
      </c>
      <c r="C8637" s="480">
        <f t="shared" ref="C8637:C8700" si="741">D8637-B8637*12</f>
        <v>0</v>
      </c>
      <c r="D8637" s="480">
        <f>D8634</f>
        <v>168</v>
      </c>
      <c r="E8637" s="480">
        <f t="shared" si="739"/>
        <v>87</v>
      </c>
      <c r="F8637" s="484">
        <v>4.5309999999999997</v>
      </c>
      <c r="G8637" s="480">
        <v>15</v>
      </c>
      <c r="H8637" s="482">
        <v>0.35537200000000002</v>
      </c>
      <c r="I8637" s="483">
        <v>12.8</v>
      </c>
      <c r="J8637" s="484">
        <v>0.1759</v>
      </c>
      <c r="K8637" s="469">
        <f t="shared" si="737"/>
        <v>12.75001969766892</v>
      </c>
      <c r="L8637" s="469">
        <f t="shared" si="738"/>
        <v>-4.998030233108075E-2</v>
      </c>
    </row>
    <row r="8638" spans="1:12">
      <c r="A8638" s="98" t="s">
        <v>126</v>
      </c>
      <c r="B8638" s="98">
        <f t="shared" si="740"/>
        <v>14</v>
      </c>
      <c r="C8638" s="98">
        <f t="shared" si="741"/>
        <v>0</v>
      </c>
      <c r="D8638" s="98">
        <f>D8637</f>
        <v>168</v>
      </c>
      <c r="E8638" s="98">
        <f t="shared" si="739"/>
        <v>88</v>
      </c>
      <c r="F8638" s="397">
        <f>F8637+(E8638-E8637)*(F8640-F8637)/(E8640-E8637)</f>
        <v>4.5430666666666664</v>
      </c>
      <c r="G8638" s="98">
        <v>15</v>
      </c>
      <c r="H8638" s="491">
        <f>H8637+(E8638-E8637)*(H8640-H8637)/(E8640-E8637)</f>
        <v>0.35496500000000003</v>
      </c>
      <c r="I8638" s="492">
        <f>I8637+(E8638-E8637)*(I8640-I8637)/(E8640-E8637)</f>
        <v>12.833333333333334</v>
      </c>
      <c r="J8638" s="397">
        <f>J8637+(E8638-E8637)*(J8640-J8637)/(E8640-E8637)</f>
        <v>0.17346666666666666</v>
      </c>
      <c r="K8638" s="469">
        <f t="shared" si="737"/>
        <v>12.798632729048402</v>
      </c>
      <c r="L8638" s="469">
        <f t="shared" si="738"/>
        <v>-3.4700604284932268E-2</v>
      </c>
    </row>
    <row r="8639" spans="1:12">
      <c r="A8639" s="98" t="s">
        <v>126</v>
      </c>
      <c r="B8639" s="98">
        <f t="shared" si="740"/>
        <v>14</v>
      </c>
      <c r="C8639" s="98">
        <f t="shared" si="741"/>
        <v>0</v>
      </c>
      <c r="D8639" s="98">
        <f>D8637</f>
        <v>168</v>
      </c>
      <c r="E8639" s="98">
        <f t="shared" si="739"/>
        <v>89</v>
      </c>
      <c r="F8639" s="397">
        <f>F8637+(E8639-E8637)*(F8640-F8637)/(E8640-E8637)</f>
        <v>4.555133333333333</v>
      </c>
      <c r="G8639" s="98">
        <v>15</v>
      </c>
      <c r="H8639" s="491">
        <f>H8637+(E8639-E8637)*(H8640-H8637)/(E8640-E8637)</f>
        <v>0.35455799999999998</v>
      </c>
      <c r="I8639" s="492">
        <f>I8637+(E8639-E8637)*(I8640-I8637)/(E8640-E8637)</f>
        <v>12.866666666666667</v>
      </c>
      <c r="J8639" s="397">
        <f>J8637+(E8639-E8637)*(J8640-J8637)/(E8640-E8637)</f>
        <v>0.17103333333333334</v>
      </c>
      <c r="K8639" s="469">
        <f t="shared" si="737"/>
        <v>12.847357367012824</v>
      </c>
      <c r="L8639" s="469">
        <f t="shared" si="738"/>
        <v>-1.9309299653842871E-2</v>
      </c>
    </row>
    <row r="8640" spans="1:12">
      <c r="A8640" s="480" t="s">
        <v>126</v>
      </c>
      <c r="B8640" s="480">
        <f t="shared" si="740"/>
        <v>14</v>
      </c>
      <c r="C8640" s="480">
        <f t="shared" si="741"/>
        <v>0</v>
      </c>
      <c r="D8640" s="480">
        <f>D8637</f>
        <v>168</v>
      </c>
      <c r="E8640" s="480">
        <f t="shared" si="739"/>
        <v>90</v>
      </c>
      <c r="F8640" s="484">
        <v>4.5671999999999997</v>
      </c>
      <c r="G8640" s="480">
        <v>15</v>
      </c>
      <c r="H8640" s="482">
        <v>0.35415099999999999</v>
      </c>
      <c r="I8640" s="483">
        <v>12.9</v>
      </c>
      <c r="J8640" s="484">
        <v>0.1686</v>
      </c>
      <c r="K8640" s="469">
        <f t="shared" si="737"/>
        <v>12.896193996346192</v>
      </c>
      <c r="L8640" s="469">
        <f t="shared" si="738"/>
        <v>-3.8060036538087871E-3</v>
      </c>
    </row>
    <row r="8641" spans="1:12">
      <c r="A8641" s="98" t="s">
        <v>126</v>
      </c>
      <c r="B8641" s="98">
        <f t="shared" si="740"/>
        <v>14</v>
      </c>
      <c r="C8641" s="98">
        <f t="shared" si="741"/>
        <v>0</v>
      </c>
      <c r="D8641" s="98">
        <f>D8640</f>
        <v>168</v>
      </c>
      <c r="E8641" s="98">
        <f t="shared" si="739"/>
        <v>91</v>
      </c>
      <c r="F8641" s="397">
        <f>F8640+(E8641-E8640)*(F8643-F8640)/(E8643-E8640)</f>
        <v>4.5791666666666666</v>
      </c>
      <c r="G8641" s="98">
        <v>15</v>
      </c>
      <c r="H8641" s="491">
        <f>H8640+(E8641-E8640)*(H8643-H8640)/(E8643-E8640)</f>
        <v>0.35374</v>
      </c>
      <c r="I8641" s="492">
        <f>I8640+(E8641-E8640)*(I8643-I8640)/(E8643-E8640)</f>
        <v>12.933333333333334</v>
      </c>
      <c r="J8641" s="397">
        <f>J8640+(E8641-E8640)*(J8643-J8640)/(E8643-E8640)</f>
        <v>0.16616666666666666</v>
      </c>
      <c r="K8641" s="469">
        <f t="shared" si="737"/>
        <v>12.945006690412921</v>
      </c>
      <c r="L8641" s="469">
        <f t="shared" si="738"/>
        <v>1.1673357079587277E-2</v>
      </c>
    </row>
    <row r="8642" spans="1:12">
      <c r="A8642" s="98" t="s">
        <v>126</v>
      </c>
      <c r="B8642" s="98">
        <f t="shared" si="740"/>
        <v>14</v>
      </c>
      <c r="C8642" s="98">
        <f t="shared" si="741"/>
        <v>0</v>
      </c>
      <c r="D8642" s="98">
        <f>D8640</f>
        <v>168</v>
      </c>
      <c r="E8642" s="98">
        <f t="shared" si="739"/>
        <v>92</v>
      </c>
      <c r="F8642" s="397">
        <f>F8640+(E8642-E8640)*(F8643-F8640)/(E8643-E8640)</f>
        <v>4.5911333333333335</v>
      </c>
      <c r="G8642" s="98">
        <v>15</v>
      </c>
      <c r="H8642" s="491">
        <f>H8640+(E8642-E8640)*(H8643-H8640)/(E8643-E8640)</f>
        <v>0.353329</v>
      </c>
      <c r="I8642" s="492">
        <f>I8640+(E8642-E8640)*(I8643-I8640)/(E8643-E8640)</f>
        <v>12.966666666666667</v>
      </c>
      <c r="J8642" s="397">
        <f>J8640+(E8642-E8640)*(J8643-J8640)/(E8643-E8640)</f>
        <v>0.16373333333333334</v>
      </c>
      <c r="K8642" s="469">
        <f t="shared" si="737"/>
        <v>12.99393294446064</v>
      </c>
      <c r="L8642" s="469">
        <f t="shared" si="738"/>
        <v>2.7266277793973615E-2</v>
      </c>
    </row>
    <row r="8643" spans="1:12">
      <c r="A8643" s="480" t="s">
        <v>126</v>
      </c>
      <c r="B8643" s="480">
        <f t="shared" si="740"/>
        <v>14</v>
      </c>
      <c r="C8643" s="480">
        <f t="shared" si="741"/>
        <v>0</v>
      </c>
      <c r="D8643" s="480">
        <f>D8640</f>
        <v>168</v>
      </c>
      <c r="E8643" s="480">
        <f t="shared" si="739"/>
        <v>93</v>
      </c>
      <c r="F8643" s="484">
        <v>4.6031000000000004</v>
      </c>
      <c r="G8643" s="480">
        <v>15</v>
      </c>
      <c r="H8643" s="482">
        <v>0.35291800000000001</v>
      </c>
      <c r="I8643" s="483">
        <v>13</v>
      </c>
      <c r="J8643" s="484">
        <v>0.1613</v>
      </c>
      <c r="K8643" s="469">
        <f t="shared" si="737"/>
        <v>13.042973155237195</v>
      </c>
      <c r="L8643" s="469">
        <f t="shared" si="738"/>
        <v>4.2973155237195471E-2</v>
      </c>
    </row>
    <row r="8644" spans="1:12">
      <c r="A8644" s="98" t="s">
        <v>126</v>
      </c>
      <c r="B8644" s="98">
        <f t="shared" si="740"/>
        <v>14</v>
      </c>
      <c r="C8644" s="98">
        <f t="shared" si="741"/>
        <v>0</v>
      </c>
      <c r="D8644" s="98">
        <f>D8643</f>
        <v>168</v>
      </c>
      <c r="E8644" s="98">
        <f t="shared" si="739"/>
        <v>94</v>
      </c>
      <c r="F8644" s="397">
        <f>F8643+(E8644-E8643)*(F8646-F8643)/(E8646-E8643)</f>
        <v>4.6150000000000002</v>
      </c>
      <c r="G8644" s="98">
        <v>15</v>
      </c>
      <c r="H8644" s="491">
        <f>H8643+(E8644-E8643)*(H8646-H8643)/(E8646-E8643)</f>
        <v>0.35250233333333336</v>
      </c>
      <c r="I8644" s="492">
        <f>I8643+(E8644-E8643)*(I8646-I8643)/(E8646-E8643)</f>
        <v>13.066666666666666</v>
      </c>
      <c r="J8644" s="397">
        <f>J8643+(E8644-E8643)*(J8646-J8643)/(E8646-E8643)</f>
        <v>0.15883333333333333</v>
      </c>
      <c r="K8644" s="469">
        <f t="shared" si="737"/>
        <v>13.092111919826534</v>
      </c>
      <c r="L8644" s="469">
        <f t="shared" si="738"/>
        <v>2.5445253159867676E-2</v>
      </c>
    </row>
    <row r="8645" spans="1:12">
      <c r="A8645" s="98" t="s">
        <v>126</v>
      </c>
      <c r="B8645" s="98">
        <f t="shared" si="740"/>
        <v>14</v>
      </c>
      <c r="C8645" s="98">
        <f t="shared" si="741"/>
        <v>0</v>
      </c>
      <c r="D8645" s="98">
        <f>D8643</f>
        <v>168</v>
      </c>
      <c r="E8645" s="98">
        <f t="shared" si="739"/>
        <v>95</v>
      </c>
      <c r="F8645" s="397">
        <f>F8643+(E8645-E8643)*(F8646-F8643)/(E8646-E8643)</f>
        <v>4.6269</v>
      </c>
      <c r="G8645" s="98">
        <v>15</v>
      </c>
      <c r="H8645" s="491">
        <f>H8643+(E8645-E8643)*(H8646-H8643)/(E8646-E8643)</f>
        <v>0.35208666666666666</v>
      </c>
      <c r="I8645" s="492">
        <f>I8643+(E8645-E8643)*(I8646-I8643)/(E8646-E8643)</f>
        <v>13.133333333333333</v>
      </c>
      <c r="J8645" s="397">
        <f>J8643+(E8645-E8643)*(J8646-J8643)/(E8646-E8643)</f>
        <v>0.15636666666666668</v>
      </c>
      <c r="K8645" s="469">
        <f t="shared" si="737"/>
        <v>13.141366708954235</v>
      </c>
      <c r="L8645" s="469">
        <f t="shared" si="738"/>
        <v>8.0333756209025609E-3</v>
      </c>
    </row>
    <row r="8646" spans="1:12">
      <c r="A8646" s="480" t="s">
        <v>126</v>
      </c>
      <c r="B8646" s="480">
        <f t="shared" si="740"/>
        <v>14</v>
      </c>
      <c r="C8646" s="480">
        <f t="shared" si="741"/>
        <v>0</v>
      </c>
      <c r="D8646" s="480">
        <f>D8643</f>
        <v>168</v>
      </c>
      <c r="E8646" s="480">
        <f t="shared" si="739"/>
        <v>96</v>
      </c>
      <c r="F8646" s="484">
        <v>4.6387999999999998</v>
      </c>
      <c r="G8646" s="480">
        <v>15</v>
      </c>
      <c r="H8646" s="482">
        <v>0.35167100000000001</v>
      </c>
      <c r="I8646" s="483">
        <v>13.2</v>
      </c>
      <c r="J8646" s="484">
        <v>0.15390000000000001</v>
      </c>
      <c r="K8646" s="469">
        <f t="shared" si="737"/>
        <v>13.190737934034935</v>
      </c>
      <c r="L8646" s="469">
        <f t="shared" si="738"/>
        <v>-9.2620659650641812E-3</v>
      </c>
    </row>
    <row r="8647" spans="1:12">
      <c r="A8647" s="98" t="s">
        <v>126</v>
      </c>
      <c r="B8647" s="98">
        <f t="shared" si="740"/>
        <v>14</v>
      </c>
      <c r="C8647" s="98">
        <f t="shared" si="741"/>
        <v>0</v>
      </c>
      <c r="D8647" s="98">
        <f>D8646</f>
        <v>168</v>
      </c>
      <c r="E8647" s="98">
        <f t="shared" si="739"/>
        <v>97</v>
      </c>
      <c r="F8647" s="397">
        <f>F8646+(E8647-E8646)*(F8649-F8646)/(E8649-E8646)</f>
        <v>4.6505999999999998</v>
      </c>
      <c r="G8647" s="98">
        <v>15</v>
      </c>
      <c r="H8647" s="491">
        <f>H8646+(E8647-E8646)*(H8649-H8646)/(E8649-E8646)</f>
        <v>0.35125099999999998</v>
      </c>
      <c r="I8647" s="492">
        <f>I8646+(E8647-E8646)*(I8649-I8646)/(E8649-E8646)</f>
        <v>13.233333333333333</v>
      </c>
      <c r="J8647" s="397">
        <f>J8646+(E8647-E8646)*(J8649-J8646)/(E8649-E8646)</f>
        <v>0.15146666666666667</v>
      </c>
      <c r="K8647" s="469">
        <f t="shared" si="737"/>
        <v>13.240104654506322</v>
      </c>
      <c r="L8647" s="469">
        <f t="shared" si="738"/>
        <v>6.7713211729891754E-3</v>
      </c>
    </row>
    <row r="8648" spans="1:12">
      <c r="A8648" s="98" t="s">
        <v>126</v>
      </c>
      <c r="B8648" s="98">
        <f t="shared" si="740"/>
        <v>14</v>
      </c>
      <c r="C8648" s="98">
        <f t="shared" si="741"/>
        <v>0</v>
      </c>
      <c r="D8648" s="98">
        <f>D8646</f>
        <v>168</v>
      </c>
      <c r="E8648" s="98">
        <f t="shared" si="739"/>
        <v>98</v>
      </c>
      <c r="F8648" s="397">
        <f>F8646+(E8648-E8646)*(F8649-F8646)/(E8649-E8646)</f>
        <v>4.6623999999999999</v>
      </c>
      <c r="G8648" s="98">
        <v>15</v>
      </c>
      <c r="H8648" s="491">
        <f>H8646+(E8648-E8646)*(H8649-H8646)/(E8649-E8646)</f>
        <v>0.350831</v>
      </c>
      <c r="I8648" s="492">
        <f>I8646+(E8648-E8646)*(I8649-I8646)/(E8649-E8646)</f>
        <v>13.266666666666667</v>
      </c>
      <c r="J8648" s="397">
        <f>J8646+(E8648-E8646)*(J8649-J8646)/(E8649-E8646)</f>
        <v>0.14903333333333335</v>
      </c>
      <c r="K8648" s="469">
        <f t="shared" si="737"/>
        <v>13.289589574467477</v>
      </c>
      <c r="L8648" s="469">
        <f t="shared" si="738"/>
        <v>2.2922907800809966E-2</v>
      </c>
    </row>
    <row r="8649" spans="1:12">
      <c r="A8649" s="480" t="s">
        <v>126</v>
      </c>
      <c r="B8649" s="480">
        <f t="shared" si="740"/>
        <v>14</v>
      </c>
      <c r="C8649" s="480">
        <f t="shared" si="741"/>
        <v>0</v>
      </c>
      <c r="D8649" s="480">
        <f>D8646</f>
        <v>168</v>
      </c>
      <c r="E8649" s="480">
        <f t="shared" si="739"/>
        <v>99</v>
      </c>
      <c r="F8649" s="484">
        <v>4.6741999999999999</v>
      </c>
      <c r="G8649" s="480">
        <v>15</v>
      </c>
      <c r="H8649" s="482">
        <v>0.35041099999999997</v>
      </c>
      <c r="I8649" s="483">
        <v>13.3</v>
      </c>
      <c r="J8649" s="484">
        <v>0.14660000000000001</v>
      </c>
      <c r="K8649" s="469">
        <f t="shared" si="737"/>
        <v>13.339193118937477</v>
      </c>
      <c r="L8649" s="469">
        <f t="shared" si="738"/>
        <v>3.9193118937475901E-2</v>
      </c>
    </row>
    <row r="8650" spans="1:12">
      <c r="A8650" s="98" t="s">
        <v>126</v>
      </c>
      <c r="B8650" s="98">
        <f t="shared" si="740"/>
        <v>14</v>
      </c>
      <c r="C8650" s="98">
        <f t="shared" si="741"/>
        <v>0</v>
      </c>
      <c r="D8650" s="98">
        <f>D8649</f>
        <v>168</v>
      </c>
      <c r="E8650" s="98">
        <f t="shared" si="739"/>
        <v>100</v>
      </c>
      <c r="F8650" s="397">
        <f>F8649+(E8650-E8649)*(F8652-F8649)/(E8652-E8649)</f>
        <v>4.6859000000000002</v>
      </c>
      <c r="G8650" s="98">
        <v>15</v>
      </c>
      <c r="H8650" s="491">
        <f>H8649+(E8650-E8649)*(H8652-H8649)/(E8652-E8649)</f>
        <v>0.34998666666666667</v>
      </c>
      <c r="I8650" s="492">
        <f>I8649+(E8650-E8649)*(I8652-I8649)/(E8652-E8649)</f>
        <v>13.366666666666667</v>
      </c>
      <c r="J8650" s="397">
        <f>J8649+(E8650-E8649)*(J8652-J8649)/(E8652-E8649)</f>
        <v>0.14416666666666667</v>
      </c>
      <c r="K8650" s="469">
        <f t="shared" si="737"/>
        <v>13.38879576364814</v>
      </c>
      <c r="L8650" s="469">
        <f t="shared" si="738"/>
        <v>2.212909698147314E-2</v>
      </c>
    </row>
    <row r="8651" spans="1:12">
      <c r="A8651" s="98" t="s">
        <v>126</v>
      </c>
      <c r="B8651" s="98">
        <f t="shared" si="740"/>
        <v>14</v>
      </c>
      <c r="C8651" s="98">
        <f t="shared" si="741"/>
        <v>0</v>
      </c>
      <c r="D8651" s="98">
        <f>D8649</f>
        <v>168</v>
      </c>
      <c r="E8651" s="98">
        <f t="shared" si="739"/>
        <v>101</v>
      </c>
      <c r="F8651" s="397">
        <f>F8649+(E8651-E8649)*(F8652-F8649)/(E8652-E8649)</f>
        <v>4.6975999999999996</v>
      </c>
      <c r="G8651" s="98">
        <v>15</v>
      </c>
      <c r="H8651" s="491">
        <f>H8649+(E8651-E8649)*(H8652-H8649)/(E8652-E8649)</f>
        <v>0.34956233333333331</v>
      </c>
      <c r="I8651" s="492">
        <f>I8649+(E8651-E8649)*(I8652-I8649)/(E8652-E8649)</f>
        <v>13.433333333333334</v>
      </c>
      <c r="J8651" s="397">
        <f>J8649+(E8651-E8649)*(J8652-J8649)/(E8652-E8649)</f>
        <v>0.14173333333333335</v>
      </c>
      <c r="K8651" s="469">
        <f t="shared" ref="K8651:K8714" si="742">F8651/H8651</f>
        <v>13.438518833550907</v>
      </c>
      <c r="L8651" s="469">
        <f t="shared" ref="L8651:L8714" si="743">K8651-I8651</f>
        <v>5.1855002175731357E-3</v>
      </c>
    </row>
    <row r="8652" spans="1:12">
      <c r="A8652" s="480" t="s">
        <v>126</v>
      </c>
      <c r="B8652" s="480">
        <f t="shared" si="740"/>
        <v>14</v>
      </c>
      <c r="C8652" s="480">
        <f t="shared" si="741"/>
        <v>0</v>
      </c>
      <c r="D8652" s="480">
        <f>D8649</f>
        <v>168</v>
      </c>
      <c r="E8652" s="480">
        <f t="shared" si="739"/>
        <v>102</v>
      </c>
      <c r="F8652" s="484">
        <v>4.7092999999999998</v>
      </c>
      <c r="G8652" s="480">
        <v>15</v>
      </c>
      <c r="H8652" s="482">
        <v>0.349138</v>
      </c>
      <c r="I8652" s="483">
        <v>13.5</v>
      </c>
      <c r="J8652" s="484">
        <v>0.13930000000000001</v>
      </c>
      <c r="K8652" s="469">
        <f t="shared" si="742"/>
        <v>13.488362767730811</v>
      </c>
      <c r="L8652" s="469">
        <f t="shared" si="743"/>
        <v>-1.1637232269189113E-2</v>
      </c>
    </row>
    <row r="8653" spans="1:12">
      <c r="A8653" s="98" t="s">
        <v>126</v>
      </c>
      <c r="B8653" s="98">
        <f t="shared" si="740"/>
        <v>14</v>
      </c>
      <c r="C8653" s="98">
        <f t="shared" si="741"/>
        <v>0</v>
      </c>
      <c r="D8653" s="98">
        <f>D8652</f>
        <v>168</v>
      </c>
      <c r="E8653" s="98">
        <f t="shared" si="739"/>
        <v>103</v>
      </c>
      <c r="F8653" s="397">
        <f>F8652+(E8653-E8652)*(F8655-F8652)/(E8655-E8652)</f>
        <v>4.7209000000000003</v>
      </c>
      <c r="G8653" s="98">
        <v>15</v>
      </c>
      <c r="H8653" s="491">
        <f>H8652+(E8653-E8652)*(H8655-H8652)/(E8655-E8652)</f>
        <v>0.34870833333333334</v>
      </c>
      <c r="I8653" s="492">
        <f>I8652+(E8653-E8652)*(I8655-I8652)/(E8655-E8652)</f>
        <v>13.533333333333333</v>
      </c>
      <c r="J8653" s="397">
        <f>J8652+(E8653-E8652)*(J8655-J8652)/(E8655-E8652)</f>
        <v>0.13683333333333333</v>
      </c>
      <c r="K8653" s="469">
        <f t="shared" si="742"/>
        <v>13.538248297287609</v>
      </c>
      <c r="L8653" s="469">
        <f t="shared" si="743"/>
        <v>4.9149639542758194E-3</v>
      </c>
    </row>
    <row r="8654" spans="1:12">
      <c r="A8654" s="98" t="s">
        <v>126</v>
      </c>
      <c r="B8654" s="98">
        <f t="shared" si="740"/>
        <v>14</v>
      </c>
      <c r="C8654" s="98">
        <f t="shared" si="741"/>
        <v>0</v>
      </c>
      <c r="D8654" s="98">
        <f>D8652</f>
        <v>168</v>
      </c>
      <c r="E8654" s="98">
        <f t="shared" si="739"/>
        <v>104</v>
      </c>
      <c r="F8654" s="397">
        <f>F8652+(E8654-E8652)*(F8655-F8652)/(E8655-E8652)</f>
        <v>4.7324999999999999</v>
      </c>
      <c r="G8654" s="98">
        <v>15</v>
      </c>
      <c r="H8654" s="491">
        <f>H8652+(E8654-E8652)*(H8655-H8652)/(E8655-E8652)</f>
        <v>0.34827866666666668</v>
      </c>
      <c r="I8654" s="492">
        <f>I8652+(E8654-E8652)*(I8655-I8652)/(E8655-E8652)</f>
        <v>13.566666666666666</v>
      </c>
      <c r="J8654" s="397">
        <f>J8652+(E8654-E8652)*(J8655-J8652)/(E8655-E8652)</f>
        <v>0.13436666666666666</v>
      </c>
      <c r="K8654" s="469">
        <f t="shared" si="742"/>
        <v>13.58825691304664</v>
      </c>
      <c r="L8654" s="469">
        <f t="shared" si="743"/>
        <v>2.1590246379973976E-2</v>
      </c>
    </row>
    <row r="8655" spans="1:12">
      <c r="A8655" s="480" t="s">
        <v>126</v>
      </c>
      <c r="B8655" s="480">
        <f t="shared" si="740"/>
        <v>14</v>
      </c>
      <c r="C8655" s="480">
        <f t="shared" si="741"/>
        <v>0</v>
      </c>
      <c r="D8655" s="480">
        <f>D8652</f>
        <v>168</v>
      </c>
      <c r="E8655" s="480">
        <f t="shared" si="739"/>
        <v>105</v>
      </c>
      <c r="F8655" s="484">
        <v>4.7441000000000004</v>
      </c>
      <c r="G8655" s="480">
        <v>15</v>
      </c>
      <c r="H8655" s="482">
        <v>0.34784900000000002</v>
      </c>
      <c r="I8655" s="483">
        <v>13.6</v>
      </c>
      <c r="J8655" s="484">
        <v>0.13189999999999999</v>
      </c>
      <c r="K8655" s="469">
        <f t="shared" si="742"/>
        <v>13.63838907111994</v>
      </c>
      <c r="L8655" s="469">
        <f t="shared" si="743"/>
        <v>3.838907111994061E-2</v>
      </c>
    </row>
    <row r="8656" spans="1:12">
      <c r="A8656" s="98" t="s">
        <v>126</v>
      </c>
      <c r="B8656" s="98">
        <f t="shared" si="740"/>
        <v>14</v>
      </c>
      <c r="C8656" s="98">
        <f t="shared" si="741"/>
        <v>0</v>
      </c>
      <c r="D8656" s="98">
        <f>D8655</f>
        <v>168</v>
      </c>
      <c r="E8656" s="98">
        <f t="shared" si="739"/>
        <v>106</v>
      </c>
      <c r="F8656" s="397">
        <f>F8655+(E8656-E8655)*(F8658-F8655)/(E8658-E8655)</f>
        <v>4.7556333333333338</v>
      </c>
      <c r="G8656" s="98">
        <v>15</v>
      </c>
      <c r="H8656" s="491">
        <f>H8655+(E8656-E8655)*(H8658-H8655)/(E8658-E8655)</f>
        <v>0.34741433333333333</v>
      </c>
      <c r="I8656" s="492">
        <f>I8655+(E8656-E8655)*(I8658-I8655)/(E8658-E8655)</f>
        <v>13.666666666666666</v>
      </c>
      <c r="J8656" s="397">
        <f>J8655+(E8656-E8655)*(J8658-J8655)/(E8658-E8655)</f>
        <v>0.12946666666666667</v>
      </c>
      <c r="K8656" s="469">
        <f t="shared" si="742"/>
        <v>13.68865034353793</v>
      </c>
      <c r="L8656" s="469">
        <f t="shared" si="743"/>
        <v>2.1983676871263569E-2</v>
      </c>
    </row>
    <row r="8657" spans="1:12">
      <c r="A8657" s="98" t="s">
        <v>126</v>
      </c>
      <c r="B8657" s="98">
        <f t="shared" si="740"/>
        <v>14</v>
      </c>
      <c r="C8657" s="98">
        <f t="shared" si="741"/>
        <v>0</v>
      </c>
      <c r="D8657" s="98">
        <f>D8655</f>
        <v>168</v>
      </c>
      <c r="E8657" s="98">
        <f t="shared" si="739"/>
        <v>107</v>
      </c>
      <c r="F8657" s="397">
        <f>F8655+(E8657-E8655)*(F8658-F8655)/(E8658-E8655)</f>
        <v>4.7671666666666663</v>
      </c>
      <c r="G8657" s="98">
        <v>15</v>
      </c>
      <c r="H8657" s="491">
        <f>H8655+(E8657-E8655)*(H8658-H8655)/(E8658-E8655)</f>
        <v>0.34697966666666669</v>
      </c>
      <c r="I8657" s="492">
        <f>I8655+(E8657-E8655)*(I8658-I8655)/(E8658-E8655)</f>
        <v>13.733333333333334</v>
      </c>
      <c r="J8657" s="397">
        <f>J8655+(E8657-E8655)*(J8658-J8655)/(E8658-E8655)</f>
        <v>0.12703333333333333</v>
      </c>
      <c r="K8657" s="469">
        <f t="shared" si="742"/>
        <v>13.739037542065384</v>
      </c>
      <c r="L8657" s="469">
        <f t="shared" si="743"/>
        <v>5.7042087320500201E-3</v>
      </c>
    </row>
    <row r="8658" spans="1:12">
      <c r="A8658" s="480" t="s">
        <v>126</v>
      </c>
      <c r="B8658" s="480">
        <f t="shared" si="740"/>
        <v>14</v>
      </c>
      <c r="C8658" s="480">
        <f t="shared" si="741"/>
        <v>0</v>
      </c>
      <c r="D8658" s="480">
        <f>D8655</f>
        <v>168</v>
      </c>
      <c r="E8658" s="480">
        <f t="shared" si="739"/>
        <v>108</v>
      </c>
      <c r="F8658" s="484">
        <v>4.7786999999999997</v>
      </c>
      <c r="G8658" s="480">
        <v>15</v>
      </c>
      <c r="H8658" s="482">
        <v>0.34654499999999999</v>
      </c>
      <c r="I8658" s="483">
        <v>13.8</v>
      </c>
      <c r="J8658" s="484">
        <v>0.1246</v>
      </c>
      <c r="K8658" s="469">
        <f t="shared" si="742"/>
        <v>13.789551140544518</v>
      </c>
      <c r="L8658" s="469">
        <f t="shared" si="743"/>
        <v>-1.0448859455483017E-2</v>
      </c>
    </row>
    <row r="8659" spans="1:12">
      <c r="A8659" s="98" t="s">
        <v>126</v>
      </c>
      <c r="B8659" s="98">
        <f t="shared" si="740"/>
        <v>14</v>
      </c>
      <c r="C8659" s="98">
        <f t="shared" si="741"/>
        <v>0</v>
      </c>
      <c r="D8659" s="98">
        <f>D8658</f>
        <v>168</v>
      </c>
      <c r="E8659" s="98">
        <f t="shared" si="739"/>
        <v>109</v>
      </c>
      <c r="F8659" s="397">
        <f>F8658+(E8659-E8658)*(F8661-F8658)/(E8661-E8658)</f>
        <v>4.7901666666666669</v>
      </c>
      <c r="G8659" s="98">
        <v>15</v>
      </c>
      <c r="H8659" s="491">
        <f>H8658+(E8659-E8658)*(H8661-H8658)/(E8661-E8658)</f>
        <v>0.346105</v>
      </c>
      <c r="I8659" s="492">
        <f>I8658+(E8659-E8658)*(I8661-I8658)/(E8661-E8658)</f>
        <v>13.833333333333334</v>
      </c>
      <c r="J8659" s="397">
        <f>J8658+(E8659-E8658)*(J8661-J8658)/(E8661-E8658)</f>
        <v>0.12213333333333333</v>
      </c>
      <c r="K8659" s="469">
        <f t="shared" si="742"/>
        <v>13.840212266990269</v>
      </c>
      <c r="L8659" s="469">
        <f t="shared" si="743"/>
        <v>6.8789336569352599E-3</v>
      </c>
    </row>
    <row r="8660" spans="1:12">
      <c r="A8660" s="98" t="s">
        <v>126</v>
      </c>
      <c r="B8660" s="98">
        <f t="shared" si="740"/>
        <v>14</v>
      </c>
      <c r="C8660" s="98">
        <f t="shared" si="741"/>
        <v>0</v>
      </c>
      <c r="D8660" s="98">
        <f>D8658</f>
        <v>168</v>
      </c>
      <c r="E8660" s="98">
        <f t="shared" si="739"/>
        <v>110</v>
      </c>
      <c r="F8660" s="397">
        <f>F8658+(E8660-E8658)*(F8661-F8658)/(E8661-E8658)</f>
        <v>4.8016333333333332</v>
      </c>
      <c r="G8660" s="98">
        <v>15</v>
      </c>
      <c r="H8660" s="491">
        <f>H8658+(E8660-E8658)*(H8661-H8658)/(E8661-E8658)</f>
        <v>0.345665</v>
      </c>
      <c r="I8660" s="492">
        <f>I8658+(E8660-E8658)*(I8661-I8658)/(E8661-E8658)</f>
        <v>13.866666666666667</v>
      </c>
      <c r="J8660" s="397">
        <f>J8658+(E8660-E8658)*(J8661-J8658)/(E8661-E8658)</f>
        <v>0.11966666666666667</v>
      </c>
      <c r="K8660" s="469">
        <f t="shared" si="742"/>
        <v>13.891002367417393</v>
      </c>
      <c r="L8660" s="469">
        <f t="shared" si="743"/>
        <v>2.4335700750725664E-2</v>
      </c>
    </row>
    <row r="8661" spans="1:12">
      <c r="A8661" s="480" t="s">
        <v>126</v>
      </c>
      <c r="B8661" s="480">
        <f t="shared" si="740"/>
        <v>14</v>
      </c>
      <c r="C8661" s="480">
        <f t="shared" si="741"/>
        <v>0</v>
      </c>
      <c r="D8661" s="480">
        <f>D8658</f>
        <v>168</v>
      </c>
      <c r="E8661" s="480">
        <f t="shared" si="739"/>
        <v>111</v>
      </c>
      <c r="F8661" s="484">
        <v>4.8131000000000004</v>
      </c>
      <c r="G8661" s="480">
        <v>15</v>
      </c>
      <c r="H8661" s="482">
        <v>0.345225</v>
      </c>
      <c r="I8661" s="483">
        <v>13.9</v>
      </c>
      <c r="J8661" s="484">
        <v>0.1172</v>
      </c>
      <c r="K8661" s="469">
        <f t="shared" si="742"/>
        <v>13.941921934969947</v>
      </c>
      <c r="L8661" s="469">
        <f t="shared" si="743"/>
        <v>4.1921934969947117E-2</v>
      </c>
    </row>
    <row r="8662" spans="1:12">
      <c r="A8662" s="98" t="s">
        <v>126</v>
      </c>
      <c r="B8662" s="98">
        <f t="shared" si="740"/>
        <v>14</v>
      </c>
      <c r="C8662" s="98">
        <f t="shared" si="741"/>
        <v>0</v>
      </c>
      <c r="D8662" s="98">
        <f>D8661</f>
        <v>168</v>
      </c>
      <c r="E8662" s="98">
        <f t="shared" si="739"/>
        <v>112</v>
      </c>
      <c r="F8662" s="397">
        <f>F8661+(E8662-E8661)*(F8664-F8661)/(E8664-E8661)</f>
        <v>4.8244666666666669</v>
      </c>
      <c r="G8662" s="98">
        <v>15</v>
      </c>
      <c r="H8662" s="491">
        <f>H8661+(E8662-E8661)*(H8664-H8661)/(E8664-E8661)</f>
        <v>0.34477933333333333</v>
      </c>
      <c r="I8662" s="492">
        <f>I8661+(E8662-E8661)*(I8664-I8661)/(E8664-E8661)</f>
        <v>13.966666666666667</v>
      </c>
      <c r="J8662" s="397">
        <f>J8661+(E8662-E8661)*(J8664-J8661)/(E8664-E8661)</f>
        <v>0.1148</v>
      </c>
      <c r="K8662" s="469">
        <f t="shared" si="742"/>
        <v>13.992911408069704</v>
      </c>
      <c r="L8662" s="469">
        <f t="shared" si="743"/>
        <v>2.6244741403036898E-2</v>
      </c>
    </row>
    <row r="8663" spans="1:12">
      <c r="A8663" s="98" t="s">
        <v>126</v>
      </c>
      <c r="B8663" s="98">
        <f t="shared" si="740"/>
        <v>14</v>
      </c>
      <c r="C8663" s="98">
        <f t="shared" si="741"/>
        <v>0</v>
      </c>
      <c r="D8663" s="98">
        <f>D8661</f>
        <v>168</v>
      </c>
      <c r="E8663" s="98">
        <f t="shared" si="739"/>
        <v>113</v>
      </c>
      <c r="F8663" s="397">
        <f>F8661+(E8663-E8661)*(F8664-F8661)/(E8664-E8661)</f>
        <v>4.8358333333333334</v>
      </c>
      <c r="G8663" s="98">
        <v>15</v>
      </c>
      <c r="H8663" s="491">
        <f>H8661+(E8663-E8661)*(H8664-H8661)/(E8664-E8661)</f>
        <v>0.3443336666666667</v>
      </c>
      <c r="I8663" s="492">
        <f>I8661+(E8663-E8661)*(I8664-I8661)/(E8664-E8661)</f>
        <v>14.033333333333333</v>
      </c>
      <c r="J8663" s="397">
        <f>J8661+(E8663-E8661)*(J8664-J8661)/(E8664-E8661)</f>
        <v>0.1124</v>
      </c>
      <c r="K8663" s="469">
        <f t="shared" si="742"/>
        <v>14.044032871216968</v>
      </c>
      <c r="L8663" s="469">
        <f t="shared" si="743"/>
        <v>1.0699537883635202E-2</v>
      </c>
    </row>
    <row r="8664" spans="1:12">
      <c r="A8664" s="480" t="s">
        <v>126</v>
      </c>
      <c r="B8664" s="480">
        <f t="shared" si="740"/>
        <v>14</v>
      </c>
      <c r="C8664" s="480">
        <f t="shared" si="741"/>
        <v>0</v>
      </c>
      <c r="D8664" s="480">
        <f>D8661</f>
        <v>168</v>
      </c>
      <c r="E8664" s="480">
        <f t="shared" si="739"/>
        <v>114</v>
      </c>
      <c r="F8664" s="484">
        <v>4.8472</v>
      </c>
      <c r="G8664" s="480">
        <v>15</v>
      </c>
      <c r="H8664" s="482">
        <v>0.34388800000000003</v>
      </c>
      <c r="I8664" s="483">
        <v>14.1</v>
      </c>
      <c r="J8664" s="484">
        <v>0.11</v>
      </c>
      <c r="K8664" s="469">
        <f t="shared" si="742"/>
        <v>14.095286837575022</v>
      </c>
      <c r="L8664" s="469">
        <f t="shared" si="743"/>
        <v>-4.713162424977213E-3</v>
      </c>
    </row>
    <row r="8665" spans="1:12">
      <c r="A8665" s="98" t="s">
        <v>126</v>
      </c>
      <c r="B8665" s="98">
        <f t="shared" si="740"/>
        <v>14</v>
      </c>
      <c r="C8665" s="98">
        <f t="shared" si="741"/>
        <v>0</v>
      </c>
      <c r="D8665" s="98">
        <f>D8664</f>
        <v>168</v>
      </c>
      <c r="E8665" s="98">
        <f t="shared" si="739"/>
        <v>115</v>
      </c>
      <c r="F8665" s="397">
        <f>F8664+(E8665-E8664)*(F8667-F8664)/(E8667-E8664)</f>
        <v>4.8584666666666667</v>
      </c>
      <c r="G8665" s="98">
        <v>15</v>
      </c>
      <c r="H8665" s="491">
        <f>H8664+(E8665-E8664)*(H8667-H8664)/(E8667-E8664)</f>
        <v>0.34343633333333334</v>
      </c>
      <c r="I8665" s="492">
        <f>I8664+(E8665-E8664)*(I8667-I8664)/(E8667-E8664)</f>
        <v>14.133333333333333</v>
      </c>
      <c r="J8665" s="397">
        <f>J8664+(E8665-E8664)*(J8667-J8664)/(E8667-E8664)</f>
        <v>0.10753333333333333</v>
      </c>
      <c r="K8665" s="469">
        <f t="shared" si="742"/>
        <v>14.146629797468526</v>
      </c>
      <c r="L8665" s="469">
        <f t="shared" si="743"/>
        <v>1.329646413519292E-2</v>
      </c>
    </row>
    <row r="8666" spans="1:12">
      <c r="A8666" s="98" t="s">
        <v>126</v>
      </c>
      <c r="B8666" s="98">
        <f t="shared" si="740"/>
        <v>14</v>
      </c>
      <c r="C8666" s="98">
        <f t="shared" si="741"/>
        <v>0</v>
      </c>
      <c r="D8666" s="98">
        <f>D8664</f>
        <v>168</v>
      </c>
      <c r="E8666" s="98">
        <f t="shared" si="739"/>
        <v>116</v>
      </c>
      <c r="F8666" s="397">
        <f>F8664+(E8666-E8664)*(F8667-F8664)/(E8667-E8664)</f>
        <v>4.8697333333333335</v>
      </c>
      <c r="G8666" s="98">
        <v>15</v>
      </c>
      <c r="H8666" s="491">
        <f>H8664+(E8666-E8664)*(H8667-H8664)/(E8667-E8664)</f>
        <v>0.34298466666666666</v>
      </c>
      <c r="I8666" s="492">
        <f>I8664+(E8666-E8664)*(I8667-I8664)/(E8667-E8664)</f>
        <v>14.166666666666666</v>
      </c>
      <c r="J8666" s="397">
        <f>J8664+(E8666-E8664)*(J8667-J8664)/(E8667-E8664)</f>
        <v>0.10506666666666667</v>
      </c>
      <c r="K8666" s="469">
        <f t="shared" si="742"/>
        <v>14.198107981503547</v>
      </c>
      <c r="L8666" s="469">
        <f t="shared" si="743"/>
        <v>3.1441314836881062E-2</v>
      </c>
    </row>
    <row r="8667" spans="1:12">
      <c r="A8667" s="480" t="s">
        <v>126</v>
      </c>
      <c r="B8667" s="480">
        <f t="shared" si="740"/>
        <v>14</v>
      </c>
      <c r="C8667" s="480">
        <f t="shared" si="741"/>
        <v>0</v>
      </c>
      <c r="D8667" s="480">
        <f>D8664</f>
        <v>168</v>
      </c>
      <c r="E8667" s="480">
        <f t="shared" si="739"/>
        <v>117</v>
      </c>
      <c r="F8667" s="484">
        <v>4.8810000000000002</v>
      </c>
      <c r="G8667" s="480">
        <v>15</v>
      </c>
      <c r="H8667" s="482">
        <v>0.34253299999999998</v>
      </c>
      <c r="I8667" s="483">
        <v>14.2</v>
      </c>
      <c r="J8667" s="484">
        <v>0.1026</v>
      </c>
      <c r="K8667" s="469">
        <f t="shared" si="742"/>
        <v>14.249721924602886</v>
      </c>
      <c r="L8667" s="469">
        <f t="shared" si="743"/>
        <v>4.9721924602886602E-2</v>
      </c>
    </row>
    <row r="8668" spans="1:12">
      <c r="A8668" s="98" t="s">
        <v>126</v>
      </c>
      <c r="B8668" s="98">
        <f t="shared" si="740"/>
        <v>14</v>
      </c>
      <c r="C8668" s="98">
        <f t="shared" si="741"/>
        <v>0</v>
      </c>
      <c r="D8668" s="98">
        <f>D8667</f>
        <v>168</v>
      </c>
      <c r="E8668" s="98">
        <f t="shared" si="739"/>
        <v>118</v>
      </c>
      <c r="F8668" s="397">
        <f>F8667+(E8668-E8667)*(F8670-F8667)/(E8670-E8667)</f>
        <v>4.8922333333333334</v>
      </c>
      <c r="G8668" s="98">
        <v>15</v>
      </c>
      <c r="H8668" s="491">
        <f>H8667+(E8668-E8667)*(H8670-H8667)/(E8670-E8667)</f>
        <v>0.34207533333333334</v>
      </c>
      <c r="I8668" s="492">
        <f>I8667+(E8668-E8667)*(I8670-I8667)/(E8670-E8667)</f>
        <v>14.266666666666666</v>
      </c>
      <c r="J8668" s="397">
        <f>J8667+(E8668-E8667)*(J8670-J8667)/(E8670-E8667)</f>
        <v>0.10016666666666667</v>
      </c>
      <c r="K8668" s="469">
        <f t="shared" si="742"/>
        <v>14.301625567857373</v>
      </c>
      <c r="L8668" s="469">
        <f t="shared" si="743"/>
        <v>3.4958901190707437E-2</v>
      </c>
    </row>
    <row r="8669" spans="1:12">
      <c r="A8669" s="98" t="s">
        <v>126</v>
      </c>
      <c r="B8669" s="98">
        <f t="shared" si="740"/>
        <v>14</v>
      </c>
      <c r="C8669" s="98">
        <f t="shared" si="741"/>
        <v>0</v>
      </c>
      <c r="D8669" s="98">
        <f>D8667</f>
        <v>168</v>
      </c>
      <c r="E8669" s="98">
        <f t="shared" si="739"/>
        <v>119</v>
      </c>
      <c r="F8669" s="397">
        <f>F8667+(E8669-E8667)*(F8670-F8667)/(E8670-E8667)</f>
        <v>4.9034666666666666</v>
      </c>
      <c r="G8669" s="98">
        <v>15</v>
      </c>
      <c r="H8669" s="491">
        <f>H8667+(E8669-E8667)*(H8670-H8667)/(E8670-E8667)</f>
        <v>0.34161766666666665</v>
      </c>
      <c r="I8669" s="492">
        <f>I8667+(E8669-E8667)*(I8670-I8667)/(E8670-E8667)</f>
        <v>14.333333333333334</v>
      </c>
      <c r="J8669" s="397">
        <f>J8667+(E8669-E8667)*(J8670-J8667)/(E8670-E8667)</f>
        <v>9.7733333333333325E-2</v>
      </c>
      <c r="K8669" s="469">
        <f t="shared" si="742"/>
        <v>14.353668282182909</v>
      </c>
      <c r="L8669" s="469">
        <f t="shared" si="743"/>
        <v>2.0334948849574985E-2</v>
      </c>
    </row>
    <row r="8670" spans="1:12">
      <c r="A8670" s="480" t="s">
        <v>126</v>
      </c>
      <c r="B8670" s="480">
        <f t="shared" si="740"/>
        <v>14</v>
      </c>
      <c r="C8670" s="480">
        <f t="shared" si="741"/>
        <v>0</v>
      </c>
      <c r="D8670" s="480">
        <f>D8667</f>
        <v>168</v>
      </c>
      <c r="E8670" s="480">
        <f t="shared" si="739"/>
        <v>120</v>
      </c>
      <c r="F8670" s="484">
        <v>4.9146999999999998</v>
      </c>
      <c r="G8670" s="480">
        <v>15</v>
      </c>
      <c r="H8670" s="482">
        <v>0.34116000000000002</v>
      </c>
      <c r="I8670" s="483">
        <v>14.4</v>
      </c>
      <c r="J8670" s="484">
        <v>9.5299999999999996E-2</v>
      </c>
      <c r="K8670" s="469">
        <f t="shared" si="742"/>
        <v>14.40585062727166</v>
      </c>
      <c r="L8670" s="469">
        <f t="shared" si="743"/>
        <v>5.8506272716591923E-3</v>
      </c>
    </row>
    <row r="8671" spans="1:12">
      <c r="A8671" s="98" t="s">
        <v>126</v>
      </c>
      <c r="B8671" s="98">
        <f t="shared" si="740"/>
        <v>14</v>
      </c>
      <c r="C8671" s="98">
        <f t="shared" si="741"/>
        <v>0</v>
      </c>
      <c r="D8671" s="98">
        <f>D8670</f>
        <v>168</v>
      </c>
      <c r="E8671" s="98">
        <f t="shared" si="739"/>
        <v>121</v>
      </c>
      <c r="F8671" s="397">
        <f>F8670+(E8671-E8670)*(F8673-F8670)/(E8673-E8670)</f>
        <v>4.9258333333333333</v>
      </c>
      <c r="G8671" s="98">
        <v>15</v>
      </c>
      <c r="H8671" s="491">
        <f>H8670+(E8671-E8670)*(H8673-H8670)/(E8673-E8670)</f>
        <v>0.340696</v>
      </c>
      <c r="I8671" s="492">
        <f>I8670+(E8671-E8670)*(I8673-I8670)/(E8673-E8670)</f>
        <v>14.466666666666667</v>
      </c>
      <c r="J8671" s="397">
        <f>J8670+(E8671-E8670)*(J8673-J8670)/(E8673-E8670)</f>
        <v>9.2866666666666667E-2</v>
      </c>
      <c r="K8671" s="469">
        <f t="shared" si="742"/>
        <v>14.458148417748765</v>
      </c>
      <c r="L8671" s="469">
        <f t="shared" si="743"/>
        <v>-8.5182489179018717E-3</v>
      </c>
    </row>
    <row r="8672" spans="1:12">
      <c r="A8672" s="98" t="s">
        <v>126</v>
      </c>
      <c r="B8672" s="98">
        <f t="shared" si="740"/>
        <v>14</v>
      </c>
      <c r="C8672" s="98">
        <f t="shared" si="741"/>
        <v>0</v>
      </c>
      <c r="D8672" s="98">
        <f>D8670</f>
        <v>168</v>
      </c>
      <c r="E8672" s="98">
        <f t="shared" si="739"/>
        <v>122</v>
      </c>
      <c r="F8672" s="397">
        <f>F8670+(E8672-E8670)*(F8673-F8670)/(E8673-E8670)</f>
        <v>4.9369666666666667</v>
      </c>
      <c r="G8672" s="98">
        <v>15</v>
      </c>
      <c r="H8672" s="491">
        <f>H8670+(E8672-E8670)*(H8673-H8670)/(E8673-E8670)</f>
        <v>0.34023200000000003</v>
      </c>
      <c r="I8672" s="492">
        <f>I8670+(E8672-E8670)*(I8673-I8670)/(E8673-E8670)</f>
        <v>14.533333333333333</v>
      </c>
      <c r="J8672" s="397">
        <f>J8670+(E8672-E8670)*(J8673-J8670)/(E8673-E8670)</f>
        <v>9.0433333333333324E-2</v>
      </c>
      <c r="K8672" s="469">
        <f t="shared" si="742"/>
        <v>14.510588853096317</v>
      </c>
      <c r="L8672" s="469">
        <f t="shared" si="743"/>
        <v>-2.2744480237015807E-2</v>
      </c>
    </row>
    <row r="8673" spans="1:12">
      <c r="A8673" s="480" t="s">
        <v>126</v>
      </c>
      <c r="B8673" s="480">
        <f t="shared" si="740"/>
        <v>14</v>
      </c>
      <c r="C8673" s="480">
        <f t="shared" si="741"/>
        <v>0</v>
      </c>
      <c r="D8673" s="480">
        <f>D8670</f>
        <v>168</v>
      </c>
      <c r="E8673" s="480">
        <f t="shared" si="739"/>
        <v>123</v>
      </c>
      <c r="F8673" s="484">
        <v>4.9481000000000002</v>
      </c>
      <c r="G8673" s="480">
        <v>15</v>
      </c>
      <c r="H8673" s="482">
        <v>0.33976800000000001</v>
      </c>
      <c r="I8673" s="483">
        <v>14.6</v>
      </c>
      <c r="J8673" s="484">
        <v>8.7999999999999995E-2</v>
      </c>
      <c r="K8673" s="469">
        <f t="shared" si="742"/>
        <v>14.563172517717971</v>
      </c>
      <c r="L8673" s="469">
        <f t="shared" si="743"/>
        <v>-3.6827482282028257E-2</v>
      </c>
    </row>
    <row r="8674" spans="1:12">
      <c r="A8674" s="98" t="s">
        <v>126</v>
      </c>
      <c r="B8674" s="98">
        <f t="shared" si="740"/>
        <v>14</v>
      </c>
      <c r="C8674" s="98">
        <f t="shared" si="741"/>
        <v>0</v>
      </c>
      <c r="D8674" s="98">
        <f>D8673</f>
        <v>168</v>
      </c>
      <c r="E8674" s="98">
        <f t="shared" si="739"/>
        <v>124</v>
      </c>
      <c r="F8674" s="397">
        <f>F8673+(E8674-E8673)*(F8676-F8673)/(E8676-E8673)</f>
        <v>4.9591666666666665</v>
      </c>
      <c r="G8674" s="98">
        <v>15</v>
      </c>
      <c r="H8674" s="491">
        <f>H8673+(E8674-E8673)*(H8676-H8673)/(E8676-E8673)</f>
        <v>0.33929766666666666</v>
      </c>
      <c r="I8674" s="492">
        <f>I8673+(E8674-E8673)*(I8676-I8673)/(E8676-E8673)</f>
        <v>14.633333333333333</v>
      </c>
      <c r="J8674" s="397">
        <f>J8673+(E8674-E8673)*(J8676-J8673)/(E8676-E8673)</f>
        <v>8.5533333333333336E-2</v>
      </c>
      <c r="K8674" s="469">
        <f t="shared" si="742"/>
        <v>14.615976335430148</v>
      </c>
      <c r="L8674" s="469">
        <f t="shared" si="743"/>
        <v>-1.7356997903185345E-2</v>
      </c>
    </row>
    <row r="8675" spans="1:12">
      <c r="A8675" s="98" t="s">
        <v>126</v>
      </c>
      <c r="B8675" s="98">
        <f t="shared" si="740"/>
        <v>14</v>
      </c>
      <c r="C8675" s="98">
        <f t="shared" si="741"/>
        <v>0</v>
      </c>
      <c r="D8675" s="98">
        <f>D8673</f>
        <v>168</v>
      </c>
      <c r="E8675" s="98">
        <f t="shared" si="739"/>
        <v>125</v>
      </c>
      <c r="F8675" s="397">
        <f>F8673+(E8675-E8673)*(F8676-F8673)/(E8676-E8673)</f>
        <v>4.9702333333333337</v>
      </c>
      <c r="G8675" s="98">
        <v>15</v>
      </c>
      <c r="H8675" s="491">
        <f>H8673+(E8675-E8673)*(H8676-H8673)/(E8676-E8673)</f>
        <v>0.33882733333333337</v>
      </c>
      <c r="I8675" s="492">
        <f>I8673+(E8675-E8673)*(I8676-I8673)/(E8676-E8673)</f>
        <v>14.666666666666666</v>
      </c>
      <c r="J8675" s="397">
        <f>J8673+(E8675-E8673)*(J8676-J8673)/(E8676-E8673)</f>
        <v>8.3066666666666664E-2</v>
      </c>
      <c r="K8675" s="469">
        <f t="shared" si="742"/>
        <v>14.668926749317745</v>
      </c>
      <c r="L8675" s="469">
        <f t="shared" si="743"/>
        <v>2.2600826510785765E-3</v>
      </c>
    </row>
    <row r="8676" spans="1:12">
      <c r="A8676" s="480" t="s">
        <v>126</v>
      </c>
      <c r="B8676" s="480">
        <f t="shared" si="740"/>
        <v>14</v>
      </c>
      <c r="C8676" s="480">
        <f t="shared" si="741"/>
        <v>0</v>
      </c>
      <c r="D8676" s="480">
        <f>D8673</f>
        <v>168</v>
      </c>
      <c r="E8676" s="480">
        <f t="shared" si="739"/>
        <v>126</v>
      </c>
      <c r="F8676" s="484">
        <v>4.9813000000000001</v>
      </c>
      <c r="G8676" s="480">
        <v>15</v>
      </c>
      <c r="H8676" s="482">
        <v>0.33835700000000002</v>
      </c>
      <c r="I8676" s="483">
        <v>14.7</v>
      </c>
      <c r="J8676" s="484">
        <v>8.0600000000000005E-2</v>
      </c>
      <c r="K8676" s="469">
        <f t="shared" si="742"/>
        <v>14.722024370709043</v>
      </c>
      <c r="L8676" s="469">
        <f t="shared" si="743"/>
        <v>2.202437070904395E-2</v>
      </c>
    </row>
    <row r="8677" spans="1:12">
      <c r="A8677" s="98" t="s">
        <v>126</v>
      </c>
      <c r="B8677" s="98">
        <f t="shared" si="740"/>
        <v>14</v>
      </c>
      <c r="C8677" s="98">
        <f t="shared" si="741"/>
        <v>0</v>
      </c>
      <c r="D8677" s="98">
        <f>D8676</f>
        <v>168</v>
      </c>
      <c r="E8677" s="98">
        <f t="shared" si="739"/>
        <v>127</v>
      </c>
      <c r="F8677" s="397">
        <f>F8676+(E8677-E8676)*(F8679-F8676)/(E8679-E8676)</f>
        <v>4.9922666666666666</v>
      </c>
      <c r="G8677" s="98">
        <v>15</v>
      </c>
      <c r="H8677" s="491">
        <f>H8676+(E8677-E8676)*(H8679-H8676)/(E8679-E8676)</f>
        <v>0.33787933333333336</v>
      </c>
      <c r="I8677" s="492">
        <f>I8676+(E8677-E8676)*(I8679-I8676)/(E8679-E8676)</f>
        <v>14.766666666666666</v>
      </c>
      <c r="J8677" s="397">
        <f>J8676+(E8677-E8676)*(J8679-J8676)/(E8679-E8676)</f>
        <v>7.8166666666666676E-2</v>
      </c>
      <c r="K8677" s="469">
        <f t="shared" si="742"/>
        <v>14.775294533156806</v>
      </c>
      <c r="L8677" s="469">
        <f t="shared" si="743"/>
        <v>8.6278664901406898E-3</v>
      </c>
    </row>
    <row r="8678" spans="1:12">
      <c r="A8678" s="98" t="s">
        <v>126</v>
      </c>
      <c r="B8678" s="98">
        <f t="shared" si="740"/>
        <v>14</v>
      </c>
      <c r="C8678" s="98">
        <f t="shared" si="741"/>
        <v>0</v>
      </c>
      <c r="D8678" s="98">
        <f>D8676</f>
        <v>168</v>
      </c>
      <c r="E8678" s="98">
        <f t="shared" si="739"/>
        <v>128</v>
      </c>
      <c r="F8678" s="397">
        <f>F8676+(E8678-E8676)*(F8679-F8676)/(E8679-E8676)</f>
        <v>5.0032333333333332</v>
      </c>
      <c r="G8678" s="98">
        <v>15</v>
      </c>
      <c r="H8678" s="491">
        <f>H8676+(E8678-E8676)*(H8679-H8676)/(E8679-E8676)</f>
        <v>0.33740166666666666</v>
      </c>
      <c r="I8678" s="492">
        <f>I8676+(E8678-E8676)*(I8679-I8676)/(E8679-E8676)</f>
        <v>14.833333333333334</v>
      </c>
      <c r="J8678" s="397">
        <f>J8676+(E8678-E8676)*(J8679-J8676)/(E8679-E8676)</f>
        <v>7.5733333333333333E-2</v>
      </c>
      <c r="K8678" s="469">
        <f t="shared" si="742"/>
        <v>14.828715526993049</v>
      </c>
      <c r="L8678" s="469">
        <f t="shared" si="743"/>
        <v>-4.6178063402848579E-3</v>
      </c>
    </row>
    <row r="8679" spans="1:12">
      <c r="A8679" s="480" t="s">
        <v>126</v>
      </c>
      <c r="B8679" s="480">
        <f t="shared" si="740"/>
        <v>14</v>
      </c>
      <c r="C8679" s="480">
        <f t="shared" si="741"/>
        <v>0</v>
      </c>
      <c r="D8679" s="480">
        <f>D8676</f>
        <v>168</v>
      </c>
      <c r="E8679" s="480">
        <f t="shared" si="739"/>
        <v>129</v>
      </c>
      <c r="F8679" s="484">
        <v>5.0141999999999998</v>
      </c>
      <c r="G8679" s="480">
        <v>15</v>
      </c>
      <c r="H8679" s="482">
        <v>0.336924</v>
      </c>
      <c r="I8679" s="483">
        <v>14.9</v>
      </c>
      <c r="J8679" s="484">
        <v>7.3300000000000004E-2</v>
      </c>
      <c r="K8679" s="469">
        <f t="shared" si="742"/>
        <v>14.882287993731524</v>
      </c>
      <c r="L8679" s="469">
        <f t="shared" si="743"/>
        <v>-1.7712006268476799E-2</v>
      </c>
    </row>
    <row r="8680" spans="1:12">
      <c r="A8680" s="98" t="s">
        <v>126</v>
      </c>
      <c r="B8680" s="98">
        <f t="shared" si="740"/>
        <v>14</v>
      </c>
      <c r="C8680" s="98">
        <f t="shared" si="741"/>
        <v>0</v>
      </c>
      <c r="D8680" s="98">
        <f>D8679</f>
        <v>168</v>
      </c>
      <c r="E8680" s="98">
        <f t="shared" si="739"/>
        <v>130</v>
      </c>
      <c r="F8680" s="397">
        <f>F8679+(E8680-E8679)*(F8682-F8679)/(E8682-E8679)</f>
        <v>5.0251333333333328</v>
      </c>
      <c r="G8680" s="98">
        <v>15</v>
      </c>
      <c r="H8680" s="491">
        <f>H8679+(E8680-E8679)*(H8682-H8679)/(E8682-E8679)</f>
        <v>0.33643933333333331</v>
      </c>
      <c r="I8680" s="492">
        <f>I8679+(E8680-E8679)*(I8682-I8679)/(E8682-E8679)</f>
        <v>14.933333333333334</v>
      </c>
      <c r="J8680" s="397">
        <f>J8679+(E8680-E8679)*(J8682-J8679)/(E8682-E8679)</f>
        <v>7.0866666666666675E-2</v>
      </c>
      <c r="K8680" s="469">
        <f t="shared" si="742"/>
        <v>14.936224262323668</v>
      </c>
      <c r="L8680" s="469">
        <f t="shared" si="743"/>
        <v>2.8909289903342739E-3</v>
      </c>
    </row>
    <row r="8681" spans="1:12">
      <c r="A8681" s="98" t="s">
        <v>126</v>
      </c>
      <c r="B8681" s="98">
        <f t="shared" si="740"/>
        <v>14</v>
      </c>
      <c r="C8681" s="98">
        <f t="shared" si="741"/>
        <v>0</v>
      </c>
      <c r="D8681" s="98">
        <f>D8679</f>
        <v>168</v>
      </c>
      <c r="E8681" s="98">
        <f t="shared" si="739"/>
        <v>131</v>
      </c>
      <c r="F8681" s="397">
        <f>F8679+(E8681-E8679)*(F8682-F8679)/(E8682-E8679)</f>
        <v>5.0360666666666667</v>
      </c>
      <c r="G8681" s="98">
        <v>15</v>
      </c>
      <c r="H8681" s="491">
        <f>H8679+(E8681-E8679)*(H8682-H8679)/(E8682-E8679)</f>
        <v>0.33595466666666668</v>
      </c>
      <c r="I8681" s="492">
        <f>I8679+(E8681-E8679)*(I8682-I8679)/(E8682-E8679)</f>
        <v>14.966666666666667</v>
      </c>
      <c r="J8681" s="397">
        <f>J8679+(E8681-E8679)*(J8682-J8679)/(E8682-E8679)</f>
        <v>6.8433333333333332E-2</v>
      </c>
      <c r="K8681" s="469">
        <f t="shared" si="742"/>
        <v>14.990316153766777</v>
      </c>
      <c r="L8681" s="469">
        <f t="shared" si="743"/>
        <v>2.3649487100110278E-2</v>
      </c>
    </row>
    <row r="8682" spans="1:12">
      <c r="A8682" s="480" t="s">
        <v>126</v>
      </c>
      <c r="B8682" s="480">
        <f t="shared" si="740"/>
        <v>14</v>
      </c>
      <c r="C8682" s="480">
        <f t="shared" si="741"/>
        <v>0</v>
      </c>
      <c r="D8682" s="480">
        <f>D8679</f>
        <v>168</v>
      </c>
      <c r="E8682" s="480">
        <f t="shared" si="739"/>
        <v>132</v>
      </c>
      <c r="F8682" s="484">
        <v>5.0469999999999997</v>
      </c>
      <c r="G8682" s="480">
        <v>15</v>
      </c>
      <c r="H8682" s="482">
        <v>0.33546999999999999</v>
      </c>
      <c r="I8682" s="483">
        <v>15</v>
      </c>
      <c r="J8682" s="484">
        <v>6.6000000000000003E-2</v>
      </c>
      <c r="K8682" s="469">
        <f t="shared" si="742"/>
        <v>15.044564342564163</v>
      </c>
      <c r="L8682" s="469">
        <f t="shared" si="743"/>
        <v>4.4564342564163084E-2</v>
      </c>
    </row>
    <row r="8683" spans="1:12">
      <c r="A8683" s="98" t="s">
        <v>126</v>
      </c>
      <c r="B8683" s="98">
        <f t="shared" si="740"/>
        <v>14</v>
      </c>
      <c r="C8683" s="98">
        <f t="shared" si="741"/>
        <v>0</v>
      </c>
      <c r="D8683" s="98">
        <f>D8682</f>
        <v>168</v>
      </c>
      <c r="E8683" s="98">
        <f t="shared" si="739"/>
        <v>133</v>
      </c>
      <c r="F8683" s="397">
        <f>F8682+(E8683-E8682)*(F8685-F8682)/(E8685-E8682)</f>
        <v>5.057833333333333</v>
      </c>
      <c r="G8683" s="98">
        <v>15</v>
      </c>
      <c r="H8683" s="491">
        <f>H8682+(E8683-E8682)*(H8685-H8682)/(E8685-E8682)</f>
        <v>0.334978</v>
      </c>
      <c r="I8683" s="492">
        <f>I8682+(E8683-E8682)*(I8685-I8682)/(E8685-E8682)</f>
        <v>15.066666666666666</v>
      </c>
      <c r="J8683" s="397">
        <f>J8682+(E8683-E8682)*(J8685-J8682)/(E8685-E8682)</f>
        <v>6.3533333333333331E-2</v>
      </c>
      <c r="K8683" s="469">
        <f t="shared" si="742"/>
        <v>15.099001526468404</v>
      </c>
      <c r="L8683" s="469">
        <f t="shared" si="743"/>
        <v>3.2334859801737892E-2</v>
      </c>
    </row>
    <row r="8684" spans="1:12">
      <c r="A8684" s="98" t="s">
        <v>126</v>
      </c>
      <c r="B8684" s="98">
        <f t="shared" si="740"/>
        <v>14</v>
      </c>
      <c r="C8684" s="98">
        <f t="shared" si="741"/>
        <v>0</v>
      </c>
      <c r="D8684" s="98">
        <f>D8682</f>
        <v>168</v>
      </c>
      <c r="E8684" s="98">
        <f t="shared" si="739"/>
        <v>134</v>
      </c>
      <c r="F8684" s="397">
        <f>F8682+(E8684-E8682)*(F8685-F8682)/(E8685-E8682)</f>
        <v>5.0686666666666671</v>
      </c>
      <c r="G8684" s="98">
        <v>15</v>
      </c>
      <c r="H8684" s="491">
        <f>H8682+(E8684-E8682)*(H8685-H8682)/(E8685-E8682)</f>
        <v>0.33448600000000001</v>
      </c>
      <c r="I8684" s="492">
        <f>I8682+(E8684-E8682)*(I8685-I8682)/(E8685-E8682)</f>
        <v>15.133333333333333</v>
      </c>
      <c r="J8684" s="397">
        <f>J8682+(E8684-E8682)*(J8685-J8682)/(E8685-E8682)</f>
        <v>6.1066666666666665E-2</v>
      </c>
      <c r="K8684" s="469">
        <f t="shared" si="742"/>
        <v>15.153598855158862</v>
      </c>
      <c r="L8684" s="469">
        <f t="shared" si="743"/>
        <v>2.0265521825528765E-2</v>
      </c>
    </row>
    <row r="8685" spans="1:12">
      <c r="A8685" s="480" t="s">
        <v>126</v>
      </c>
      <c r="B8685" s="480">
        <f t="shared" si="740"/>
        <v>14</v>
      </c>
      <c r="C8685" s="480">
        <f t="shared" si="741"/>
        <v>0</v>
      </c>
      <c r="D8685" s="480">
        <f>D8682</f>
        <v>168</v>
      </c>
      <c r="E8685" s="480">
        <f t="shared" si="739"/>
        <v>135</v>
      </c>
      <c r="F8685" s="484">
        <v>5.0795000000000003</v>
      </c>
      <c r="G8685" s="480">
        <v>15</v>
      </c>
      <c r="H8685" s="482">
        <v>0.33399400000000001</v>
      </c>
      <c r="I8685" s="483">
        <v>15.2</v>
      </c>
      <c r="J8685" s="484">
        <v>5.8599999999999999E-2</v>
      </c>
      <c r="K8685" s="469">
        <f t="shared" si="742"/>
        <v>15.208357036353947</v>
      </c>
      <c r="L8685" s="469">
        <f t="shared" si="743"/>
        <v>8.3570363539475778E-3</v>
      </c>
    </row>
    <row r="8686" spans="1:12">
      <c r="A8686" s="98" t="s">
        <v>126</v>
      </c>
      <c r="B8686" s="98">
        <f t="shared" si="740"/>
        <v>14</v>
      </c>
      <c r="C8686" s="98">
        <f t="shared" si="741"/>
        <v>0</v>
      </c>
      <c r="D8686" s="98">
        <f>D8685</f>
        <v>168</v>
      </c>
      <c r="E8686" s="98">
        <f t="shared" si="739"/>
        <v>136</v>
      </c>
      <c r="F8686" s="397">
        <f>F8685+(E8686-E8685)*(F8688-F8685)/(E8688-E8685)</f>
        <v>5.0902666666666665</v>
      </c>
      <c r="G8686" s="98">
        <v>15</v>
      </c>
      <c r="H8686" s="491">
        <f>H8685+(E8686-E8685)*(H8688-H8685)/(E8688-E8685)</f>
        <v>0.33349400000000001</v>
      </c>
      <c r="I8686" s="492">
        <f>I8685+(E8686-E8685)*(I8688-I8685)/(E8688-E8685)</f>
        <v>15.266666666666666</v>
      </c>
      <c r="J8686" s="397">
        <f>J8685+(E8686-E8685)*(J8688-J8685)/(E8688-E8685)</f>
        <v>5.6166666666666663E-2</v>
      </c>
      <c r="K8686" s="469">
        <f t="shared" si="742"/>
        <v>15.263443020464136</v>
      </c>
      <c r="L8686" s="469">
        <f t="shared" si="743"/>
        <v>-3.2236462025299062E-3</v>
      </c>
    </row>
    <row r="8687" spans="1:12">
      <c r="A8687" s="98" t="s">
        <v>126</v>
      </c>
      <c r="B8687" s="98">
        <f t="shared" si="740"/>
        <v>14</v>
      </c>
      <c r="C8687" s="98">
        <f t="shared" si="741"/>
        <v>0</v>
      </c>
      <c r="D8687" s="98">
        <f>D8685</f>
        <v>168</v>
      </c>
      <c r="E8687" s="98">
        <f t="shared" si="739"/>
        <v>137</v>
      </c>
      <c r="F8687" s="397">
        <f>F8685+(E8687-E8685)*(F8688-F8685)/(E8688-E8685)</f>
        <v>5.1010333333333335</v>
      </c>
      <c r="G8687" s="98">
        <v>15</v>
      </c>
      <c r="H8687" s="491">
        <f>H8685+(E8687-E8685)*(H8688-H8685)/(E8688-E8685)</f>
        <v>0.33299400000000001</v>
      </c>
      <c r="I8687" s="492">
        <f>I8685+(E8687-E8685)*(I8688-I8685)/(E8688-E8685)</f>
        <v>15.333333333333334</v>
      </c>
      <c r="J8687" s="397">
        <f>J8685+(E8687-E8685)*(J8688-J8685)/(E8688-E8685)</f>
        <v>5.3733333333333334E-2</v>
      </c>
      <c r="K8687" s="469">
        <f t="shared" si="742"/>
        <v>15.318694430930687</v>
      </c>
      <c r="L8687" s="469">
        <f t="shared" si="743"/>
        <v>-1.4638902402646536E-2</v>
      </c>
    </row>
    <row r="8688" spans="1:12">
      <c r="A8688" s="480" t="s">
        <v>126</v>
      </c>
      <c r="B8688" s="480">
        <f t="shared" si="740"/>
        <v>14</v>
      </c>
      <c r="C8688" s="480">
        <f t="shared" si="741"/>
        <v>0</v>
      </c>
      <c r="D8688" s="480">
        <f>D8685</f>
        <v>168</v>
      </c>
      <c r="E8688" s="480">
        <f t="shared" si="739"/>
        <v>138</v>
      </c>
      <c r="F8688" s="484">
        <v>5.1117999999999997</v>
      </c>
      <c r="G8688" s="480">
        <v>15</v>
      </c>
      <c r="H8688" s="482">
        <v>0.33249400000000001</v>
      </c>
      <c r="I8688" s="483">
        <v>15.4</v>
      </c>
      <c r="J8688" s="484">
        <v>5.1299999999999998E-2</v>
      </c>
      <c r="K8688" s="469">
        <f t="shared" si="742"/>
        <v>15.374112014051381</v>
      </c>
      <c r="L8688" s="469">
        <f t="shared" si="743"/>
        <v>-2.588798594861963E-2</v>
      </c>
    </row>
    <row r="8689" spans="1:12">
      <c r="A8689" s="98" t="s">
        <v>126</v>
      </c>
      <c r="B8689" s="98">
        <f t="shared" si="740"/>
        <v>14</v>
      </c>
      <c r="C8689" s="98">
        <f t="shared" si="741"/>
        <v>0</v>
      </c>
      <c r="D8689" s="98">
        <f>D8688</f>
        <v>168</v>
      </c>
      <c r="E8689" s="98">
        <f t="shared" si="739"/>
        <v>139</v>
      </c>
      <c r="F8689" s="397">
        <f>F8688+(E8689-E8688)*(F8691-F8688)/(E8691-E8688)</f>
        <v>5.1224999999999996</v>
      </c>
      <c r="G8689" s="98">
        <v>15</v>
      </c>
      <c r="H8689" s="491">
        <f>H8688+(E8689-E8688)*(H8691-H8688)/(E8691-E8688)</f>
        <v>0.33198633333333333</v>
      </c>
      <c r="I8689" s="492">
        <f>I8688+(E8689-E8688)*(I8691-I8688)/(E8691-E8688)</f>
        <v>15.433333333333334</v>
      </c>
      <c r="J8689" s="397">
        <f>J8688+(E8689-E8688)*(J8691-J8688)/(E8691-E8688)</f>
        <v>4.8866666666666662E-2</v>
      </c>
      <c r="K8689" s="469">
        <f t="shared" si="742"/>
        <v>15.429852032061559</v>
      </c>
      <c r="L8689" s="469">
        <f t="shared" si="743"/>
        <v>-3.481301271774484E-3</v>
      </c>
    </row>
    <row r="8690" spans="1:12">
      <c r="A8690" s="98" t="s">
        <v>126</v>
      </c>
      <c r="B8690" s="98">
        <f t="shared" si="740"/>
        <v>14</v>
      </c>
      <c r="C8690" s="98">
        <f t="shared" si="741"/>
        <v>0</v>
      </c>
      <c r="D8690" s="98">
        <f>D8688</f>
        <v>168</v>
      </c>
      <c r="E8690" s="98">
        <f t="shared" si="739"/>
        <v>140</v>
      </c>
      <c r="F8690" s="397">
        <f>F8688+(E8690-E8688)*(F8691-F8688)/(E8691-E8688)</f>
        <v>5.1332000000000004</v>
      </c>
      <c r="G8690" s="98">
        <v>15</v>
      </c>
      <c r="H8690" s="491">
        <f>H8688+(E8690-E8688)*(H8691-H8688)/(E8691-E8688)</f>
        <v>0.3314786666666667</v>
      </c>
      <c r="I8690" s="492">
        <f>I8688+(E8690-E8688)*(I8691-I8688)/(E8691-E8688)</f>
        <v>15.466666666666667</v>
      </c>
      <c r="J8690" s="397">
        <f>J8688+(E8690-E8688)*(J8691-J8688)/(E8691-E8688)</f>
        <v>4.6433333333333333E-2</v>
      </c>
      <c r="K8690" s="469">
        <f t="shared" si="742"/>
        <v>15.485762784130904</v>
      </c>
      <c r="L8690" s="469">
        <f t="shared" si="743"/>
        <v>1.9096117464236784E-2</v>
      </c>
    </row>
    <row r="8691" spans="1:12">
      <c r="A8691" s="480" t="s">
        <v>126</v>
      </c>
      <c r="B8691" s="480">
        <f t="shared" si="740"/>
        <v>14</v>
      </c>
      <c r="C8691" s="480">
        <f t="shared" si="741"/>
        <v>0</v>
      </c>
      <c r="D8691" s="480">
        <f>D8688</f>
        <v>168</v>
      </c>
      <c r="E8691" s="480">
        <f t="shared" si="739"/>
        <v>141</v>
      </c>
      <c r="F8691" s="484">
        <v>5.1439000000000004</v>
      </c>
      <c r="G8691" s="480">
        <v>15</v>
      </c>
      <c r="H8691" s="482">
        <v>0.33097100000000002</v>
      </c>
      <c r="I8691" s="483">
        <v>15.5</v>
      </c>
      <c r="J8691" s="484">
        <v>4.3999999999999997E-2</v>
      </c>
      <c r="K8691" s="469">
        <f t="shared" si="742"/>
        <v>15.541845055911244</v>
      </c>
      <c r="L8691" s="469">
        <f t="shared" si="743"/>
        <v>4.1845055911243989E-2</v>
      </c>
    </row>
    <row r="8692" spans="1:12">
      <c r="A8692" s="98" t="s">
        <v>126</v>
      </c>
      <c r="B8692" s="98">
        <f t="shared" si="740"/>
        <v>14</v>
      </c>
      <c r="C8692" s="98">
        <f t="shared" si="741"/>
        <v>0</v>
      </c>
      <c r="D8692" s="98">
        <f>D8691</f>
        <v>168</v>
      </c>
      <c r="E8692" s="98">
        <f t="shared" ref="E8692:E8715" si="744">E8691+1</f>
        <v>142</v>
      </c>
      <c r="F8692" s="397">
        <f>F8691+(E8692-E8691)*(F8694-F8691)/(E8694-E8691)</f>
        <v>5.1545666666666667</v>
      </c>
      <c r="G8692" s="98">
        <v>15</v>
      </c>
      <c r="H8692" s="491">
        <f>H8691+(E8692-E8691)*(H8694-H8691)/(E8694-E8691)</f>
        <v>0.33045466666666667</v>
      </c>
      <c r="I8692" s="492">
        <f>I8691+(E8692-E8691)*(I8694-I8691)/(E8694-E8691)</f>
        <v>15.566666666666666</v>
      </c>
      <c r="J8692" s="397">
        <f>J8691+(E8692-E8691)*(J8694-J8691)/(E8694-E8691)</f>
        <v>4.1566666666666668E-2</v>
      </c>
      <c r="K8692" s="469">
        <f t="shared" si="742"/>
        <v>15.598407850194278</v>
      </c>
      <c r="L8692" s="469">
        <f t="shared" si="743"/>
        <v>3.1741183527611128E-2</v>
      </c>
    </row>
    <row r="8693" spans="1:12">
      <c r="A8693" s="98" t="s">
        <v>126</v>
      </c>
      <c r="B8693" s="98">
        <f t="shared" si="740"/>
        <v>14</v>
      </c>
      <c r="C8693" s="98">
        <f t="shared" si="741"/>
        <v>0</v>
      </c>
      <c r="D8693" s="98">
        <f>D8691</f>
        <v>168</v>
      </c>
      <c r="E8693" s="98">
        <f t="shared" si="744"/>
        <v>143</v>
      </c>
      <c r="F8693" s="397">
        <f>F8691+(E8693-E8691)*(F8694-F8691)/(E8694-E8691)</f>
        <v>5.165233333333334</v>
      </c>
      <c r="G8693" s="98">
        <v>15</v>
      </c>
      <c r="H8693" s="491">
        <f>H8691+(E8693-E8691)*(H8694-H8691)/(E8694-E8691)</f>
        <v>0.32993833333333333</v>
      </c>
      <c r="I8693" s="492">
        <f>I8691+(E8693-E8691)*(I8694-I8691)/(E8694-E8691)</f>
        <v>15.633333333333333</v>
      </c>
      <c r="J8693" s="397">
        <f>J8691+(E8693-E8691)*(J8694-J8691)/(E8694-E8691)</f>
        <v>3.9133333333333332E-2</v>
      </c>
      <c r="K8693" s="469">
        <f t="shared" si="742"/>
        <v>15.655147679111755</v>
      </c>
      <c r="L8693" s="469">
        <f t="shared" si="743"/>
        <v>2.1814345778421895E-2</v>
      </c>
    </row>
    <row r="8694" spans="1:12">
      <c r="A8694" s="480" t="s">
        <v>126</v>
      </c>
      <c r="B8694" s="480">
        <f t="shared" si="740"/>
        <v>14</v>
      </c>
      <c r="C8694" s="480">
        <f t="shared" si="741"/>
        <v>0</v>
      </c>
      <c r="D8694" s="480">
        <f>D8691</f>
        <v>168</v>
      </c>
      <c r="E8694" s="480">
        <f t="shared" si="744"/>
        <v>144</v>
      </c>
      <c r="F8694" s="484">
        <v>5.1759000000000004</v>
      </c>
      <c r="G8694" s="480">
        <v>15</v>
      </c>
      <c r="H8694" s="482">
        <v>0.32942199999999999</v>
      </c>
      <c r="I8694" s="483">
        <v>15.7</v>
      </c>
      <c r="J8694" s="484">
        <v>3.6700000000000003E-2</v>
      </c>
      <c r="K8694" s="469">
        <f t="shared" si="742"/>
        <v>15.71206537511156</v>
      </c>
      <c r="L8694" s="469">
        <f t="shared" si="743"/>
        <v>1.2065375111561139E-2</v>
      </c>
    </row>
    <row r="8695" spans="1:12">
      <c r="A8695" s="98" t="s">
        <v>126</v>
      </c>
      <c r="B8695" s="98">
        <f t="shared" si="740"/>
        <v>14</v>
      </c>
      <c r="C8695" s="98">
        <f t="shared" si="741"/>
        <v>0</v>
      </c>
      <c r="D8695" s="98">
        <f>D8694</f>
        <v>168</v>
      </c>
      <c r="E8695" s="98">
        <f t="shared" si="744"/>
        <v>145</v>
      </c>
      <c r="F8695" s="397">
        <f>F8694+(E8695-E8694)*(F8697-F8694)/(E8697-E8694)</f>
        <v>5.186466666666667</v>
      </c>
      <c r="G8695" s="98">
        <v>15</v>
      </c>
      <c r="H8695" s="491">
        <f>H8694+(E8695-E8694)*(H8697-H8694)/(E8697-E8694)</f>
        <v>0.32889699999999999</v>
      </c>
      <c r="I8695" s="492">
        <f>I8694+(E8695-E8694)*(I8697-I8694)/(E8697-E8694)</f>
        <v>15.766666666666666</v>
      </c>
      <c r="J8695" s="397">
        <f>J8694+(E8695-E8694)*(J8697-J8694)/(E8697-E8694)</f>
        <v>3.4233333333333338E-2</v>
      </c>
      <c r="K8695" s="469">
        <f t="shared" si="742"/>
        <v>15.7692732577879</v>
      </c>
      <c r="L8695" s="469">
        <f t="shared" si="743"/>
        <v>2.6065911212338477E-3</v>
      </c>
    </row>
    <row r="8696" spans="1:12">
      <c r="A8696" s="98" t="s">
        <v>126</v>
      </c>
      <c r="B8696" s="98">
        <f t="shared" si="740"/>
        <v>14</v>
      </c>
      <c r="C8696" s="98">
        <f t="shared" si="741"/>
        <v>0</v>
      </c>
      <c r="D8696" s="98">
        <f>D8694</f>
        <v>168</v>
      </c>
      <c r="E8696" s="98">
        <f t="shared" si="744"/>
        <v>146</v>
      </c>
      <c r="F8696" s="397">
        <f>F8694+(E8696-E8694)*(F8697-F8694)/(E8697-E8694)</f>
        <v>5.1970333333333336</v>
      </c>
      <c r="G8696" s="98">
        <v>15</v>
      </c>
      <c r="H8696" s="491">
        <f>H8694+(E8696-E8694)*(H8697-H8694)/(E8697-E8694)</f>
        <v>0.328372</v>
      </c>
      <c r="I8696" s="492">
        <f>I8694+(E8696-E8694)*(I8697-I8694)/(E8697-E8694)</f>
        <v>15.833333333333334</v>
      </c>
      <c r="J8696" s="397">
        <f>J8694+(E8696-E8694)*(J8697-J8694)/(E8697-E8694)</f>
        <v>3.1766666666666665E-2</v>
      </c>
      <c r="K8696" s="469">
        <f t="shared" si="742"/>
        <v>15.826664067987933</v>
      </c>
      <c r="L8696" s="469">
        <f t="shared" si="743"/>
        <v>-6.6692653454012429E-3</v>
      </c>
    </row>
    <row r="8697" spans="1:12">
      <c r="A8697" s="480" t="s">
        <v>126</v>
      </c>
      <c r="B8697" s="480">
        <f t="shared" si="740"/>
        <v>14</v>
      </c>
      <c r="C8697" s="480">
        <f t="shared" si="741"/>
        <v>0</v>
      </c>
      <c r="D8697" s="480">
        <f>D8694</f>
        <v>168</v>
      </c>
      <c r="E8697" s="480">
        <f t="shared" si="744"/>
        <v>147</v>
      </c>
      <c r="F8697" s="484">
        <v>5.2076000000000002</v>
      </c>
      <c r="G8697" s="480">
        <v>15</v>
      </c>
      <c r="H8697" s="482">
        <v>0.327847</v>
      </c>
      <c r="I8697" s="483">
        <v>15.9</v>
      </c>
      <c r="J8697" s="484">
        <v>2.93E-2</v>
      </c>
      <c r="K8697" s="469">
        <f t="shared" si="742"/>
        <v>15.884238684508324</v>
      </c>
      <c r="L8697" s="469">
        <f t="shared" si="743"/>
        <v>-1.5761315491676697E-2</v>
      </c>
    </row>
    <row r="8698" spans="1:12">
      <c r="A8698" s="98" t="s">
        <v>126</v>
      </c>
      <c r="B8698" s="98">
        <f t="shared" si="740"/>
        <v>14</v>
      </c>
      <c r="C8698" s="98">
        <f t="shared" si="741"/>
        <v>0</v>
      </c>
      <c r="D8698" s="98">
        <f>D8697</f>
        <v>168</v>
      </c>
      <c r="E8698" s="98">
        <f t="shared" si="744"/>
        <v>148</v>
      </c>
      <c r="F8698" s="397">
        <f>F8697+(E8698-E8697)*(F8700-F8697)/(E8700-E8697)</f>
        <v>5.2180999999999997</v>
      </c>
      <c r="G8698" s="98">
        <v>15</v>
      </c>
      <c r="H8698" s="491">
        <f>H8697+(E8698-E8697)*(H8700-H8697)/(E8700-E8697)</f>
        <v>0.32731300000000002</v>
      </c>
      <c r="I8698" s="492">
        <f>I8697+(E8698-E8697)*(I8700-I8697)/(E8700-E8697)</f>
        <v>15.966666666666667</v>
      </c>
      <c r="J8698" s="397">
        <f>J8697+(E8698-E8697)*(J8700-J8697)/(E8700-E8697)</f>
        <v>2.6866666666666667E-2</v>
      </c>
      <c r="K8698" s="469">
        <f t="shared" si="742"/>
        <v>15.942232664147159</v>
      </c>
      <c r="L8698" s="469">
        <f t="shared" si="743"/>
        <v>-2.4434002519507558E-2</v>
      </c>
    </row>
    <row r="8699" spans="1:12">
      <c r="A8699" s="98" t="s">
        <v>126</v>
      </c>
      <c r="B8699" s="98">
        <f t="shared" si="740"/>
        <v>14</v>
      </c>
      <c r="C8699" s="98">
        <f t="shared" si="741"/>
        <v>0</v>
      </c>
      <c r="D8699" s="98">
        <f>D8697</f>
        <v>168</v>
      </c>
      <c r="E8699" s="98">
        <f t="shared" si="744"/>
        <v>149</v>
      </c>
      <c r="F8699" s="397">
        <f>F8697+(E8699-E8697)*(F8700-F8697)/(E8700-E8697)</f>
        <v>5.2286000000000001</v>
      </c>
      <c r="G8699" s="98">
        <v>15</v>
      </c>
      <c r="H8699" s="491">
        <f>H8697+(E8699-E8697)*(H8700-H8697)/(E8700-E8697)</f>
        <v>0.32677899999999999</v>
      </c>
      <c r="I8699" s="492">
        <f>I8697+(E8699-E8697)*(I8700-I8697)/(E8700-E8697)</f>
        <v>16.033333333333335</v>
      </c>
      <c r="J8699" s="397">
        <f>J8697+(E8699-E8697)*(J8700-J8697)/(E8700-E8697)</f>
        <v>2.4433333333333331E-2</v>
      </c>
      <c r="K8699" s="469">
        <f t="shared" si="742"/>
        <v>16.00041618341448</v>
      </c>
      <c r="L8699" s="469">
        <f t="shared" si="743"/>
        <v>-3.2917149918855415E-2</v>
      </c>
    </row>
    <row r="8700" spans="1:12">
      <c r="A8700" s="480" t="s">
        <v>126</v>
      </c>
      <c r="B8700" s="480">
        <f t="shared" si="740"/>
        <v>14</v>
      </c>
      <c r="C8700" s="480">
        <f t="shared" si="741"/>
        <v>0</v>
      </c>
      <c r="D8700" s="480">
        <f>D8697</f>
        <v>168</v>
      </c>
      <c r="E8700" s="480">
        <f t="shared" si="744"/>
        <v>150</v>
      </c>
      <c r="F8700" s="484">
        <v>5.2390999999999996</v>
      </c>
      <c r="G8700" s="480">
        <v>15</v>
      </c>
      <c r="H8700" s="482">
        <v>0.32624500000000001</v>
      </c>
      <c r="I8700" s="483">
        <v>16.100000000000001</v>
      </c>
      <c r="J8700" s="484">
        <v>2.1999999999999999E-2</v>
      </c>
      <c r="K8700" s="469">
        <f t="shared" si="742"/>
        <v>16.058790173029472</v>
      </c>
      <c r="L8700" s="469">
        <f t="shared" si="743"/>
        <v>-4.1209826970529662E-2</v>
      </c>
    </row>
    <row r="8701" spans="1:12">
      <c r="A8701" s="98" t="s">
        <v>126</v>
      </c>
      <c r="B8701" s="98">
        <f t="shared" ref="B8701:B8764" si="745">INT(D8701/12)</f>
        <v>14</v>
      </c>
      <c r="C8701" s="98">
        <f t="shared" ref="C8701:C8764" si="746">D8701-B8701*12</f>
        <v>0</v>
      </c>
      <c r="D8701" s="98">
        <f>D8700</f>
        <v>168</v>
      </c>
      <c r="E8701" s="98">
        <f t="shared" si="744"/>
        <v>151</v>
      </c>
      <c r="F8701" s="397">
        <f>F8700+(E8701-E8700)*(F8703-F8700)/(E8703-E8700)</f>
        <v>5.2495666666666665</v>
      </c>
      <c r="G8701" s="98">
        <v>15</v>
      </c>
      <c r="H8701" s="491">
        <f>H8700+(E8701-E8700)*(H8703-H8700)/(E8703-E8700)</f>
        <v>0.32570166666666667</v>
      </c>
      <c r="I8701" s="492">
        <f>I8700+(E8701-E8700)*(I8703-I8700)/(E8703-E8700)</f>
        <v>16.133333333333333</v>
      </c>
      <c r="J8701" s="397">
        <f>J8700+(E8701-E8700)*(J8703-J8700)/(E8703-E8700)</f>
        <v>1.9566666666666666E-2</v>
      </c>
      <c r="K8701" s="469">
        <f t="shared" si="742"/>
        <v>16.117715086914917</v>
      </c>
      <c r="L8701" s="469">
        <f t="shared" si="743"/>
        <v>-1.5618246418416248E-2</v>
      </c>
    </row>
    <row r="8702" spans="1:12">
      <c r="A8702" s="98" t="s">
        <v>126</v>
      </c>
      <c r="B8702" s="98">
        <f t="shared" si="745"/>
        <v>14</v>
      </c>
      <c r="C8702" s="98">
        <f t="shared" si="746"/>
        <v>0</v>
      </c>
      <c r="D8702" s="98">
        <f>D8700</f>
        <v>168</v>
      </c>
      <c r="E8702" s="98">
        <f t="shared" si="744"/>
        <v>152</v>
      </c>
      <c r="F8702" s="397">
        <f>F8700+(E8702-E8700)*(F8703-F8700)/(E8703-E8700)</f>
        <v>5.2600333333333333</v>
      </c>
      <c r="G8702" s="98">
        <v>15</v>
      </c>
      <c r="H8702" s="491">
        <f>H8700+(E8702-E8700)*(H8703-H8700)/(E8703-E8700)</f>
        <v>0.32515833333333333</v>
      </c>
      <c r="I8702" s="492">
        <f>I8700+(E8702-E8700)*(I8703-I8700)/(E8703-E8700)</f>
        <v>16.166666666666668</v>
      </c>
      <c r="J8702" s="397">
        <f>J8700+(E8702-E8700)*(J8703-J8700)/(E8703-E8700)</f>
        <v>1.7133333333333334E-2</v>
      </c>
      <c r="K8702" s="469">
        <f t="shared" si="742"/>
        <v>16.176836925600348</v>
      </c>
      <c r="L8702" s="469">
        <f t="shared" si="743"/>
        <v>1.0170258933680287E-2</v>
      </c>
    </row>
    <row r="8703" spans="1:12">
      <c r="A8703" s="480" t="s">
        <v>126</v>
      </c>
      <c r="B8703" s="480">
        <f t="shared" si="745"/>
        <v>14</v>
      </c>
      <c r="C8703" s="480">
        <f t="shared" si="746"/>
        <v>0</v>
      </c>
      <c r="D8703" s="480">
        <f>D8700</f>
        <v>168</v>
      </c>
      <c r="E8703" s="480">
        <f t="shared" si="744"/>
        <v>153</v>
      </c>
      <c r="F8703" s="484">
        <v>5.2705000000000002</v>
      </c>
      <c r="G8703" s="480">
        <v>15</v>
      </c>
      <c r="H8703" s="482">
        <v>0.32461499999999999</v>
      </c>
      <c r="I8703" s="483">
        <v>16.2</v>
      </c>
      <c r="J8703" s="484">
        <v>1.47E-2</v>
      </c>
      <c r="K8703" s="469">
        <f t="shared" si="742"/>
        <v>16.236156677910756</v>
      </c>
      <c r="L8703" s="469">
        <f t="shared" si="743"/>
        <v>3.615667791075694E-2</v>
      </c>
    </row>
    <row r="8704" spans="1:12">
      <c r="A8704" s="98" t="s">
        <v>126</v>
      </c>
      <c r="B8704" s="98">
        <f t="shared" si="745"/>
        <v>14</v>
      </c>
      <c r="C8704" s="98">
        <f t="shared" si="746"/>
        <v>0</v>
      </c>
      <c r="D8704" s="98">
        <f>D8703</f>
        <v>168</v>
      </c>
      <c r="E8704" s="98">
        <f t="shared" si="744"/>
        <v>154</v>
      </c>
      <c r="F8704" s="397">
        <f>F8703+(E8704-E8703)*(F8706-F8703)/(E8706-E8703)</f>
        <v>5.2808666666666664</v>
      </c>
      <c r="G8704" s="98">
        <v>15</v>
      </c>
      <c r="H8704" s="491">
        <f>H8703+(E8704-E8703)*(H8706-H8703)/(E8706-E8703)</f>
        <v>0.32406166666666664</v>
      </c>
      <c r="I8704" s="492">
        <f>I8703+(E8704-E8703)*(I8706-I8703)/(E8706-E8703)</f>
        <v>16.266666666666666</v>
      </c>
      <c r="J8704" s="397">
        <f>J8703+(E8704-E8703)*(J8706-J8703)/(E8706-E8703)</f>
        <v>1.2233333333333332E-2</v>
      </c>
      <c r="K8704" s="469">
        <f t="shared" si="742"/>
        <v>16.295869613293767</v>
      </c>
      <c r="L8704" s="469">
        <f t="shared" si="743"/>
        <v>2.9202946627101767E-2</v>
      </c>
    </row>
    <row r="8705" spans="1:12">
      <c r="A8705" s="98" t="s">
        <v>126</v>
      </c>
      <c r="B8705" s="98">
        <f t="shared" si="745"/>
        <v>14</v>
      </c>
      <c r="C8705" s="98">
        <f t="shared" si="746"/>
        <v>0</v>
      </c>
      <c r="D8705" s="98">
        <f>D8703</f>
        <v>168</v>
      </c>
      <c r="E8705" s="98">
        <f t="shared" si="744"/>
        <v>155</v>
      </c>
      <c r="F8705" s="397">
        <f>F8703+(E8705-E8703)*(F8706-F8703)/(E8706-E8703)</f>
        <v>5.2912333333333335</v>
      </c>
      <c r="G8705" s="98">
        <v>15</v>
      </c>
      <c r="H8705" s="491">
        <f>H8703+(E8705-E8703)*(H8706-H8703)/(E8706-E8703)</f>
        <v>0.32350833333333334</v>
      </c>
      <c r="I8705" s="492">
        <f>I8703+(E8705-E8703)*(I8706-I8703)/(E8706-E8703)</f>
        <v>16.333333333333332</v>
      </c>
      <c r="J8705" s="397">
        <f>J8703+(E8705-E8703)*(J8706-J8703)/(E8706-E8703)</f>
        <v>9.7666666666666666E-3</v>
      </c>
      <c r="K8705" s="469">
        <f t="shared" si="742"/>
        <v>16.355786816413797</v>
      </c>
      <c r="L8705" s="469">
        <f t="shared" si="743"/>
        <v>2.245348308046502E-2</v>
      </c>
    </row>
    <row r="8706" spans="1:12">
      <c r="A8706" s="480" t="s">
        <v>126</v>
      </c>
      <c r="B8706" s="480">
        <f t="shared" si="745"/>
        <v>14</v>
      </c>
      <c r="C8706" s="480">
        <f t="shared" si="746"/>
        <v>0</v>
      </c>
      <c r="D8706" s="480">
        <f>D8703</f>
        <v>168</v>
      </c>
      <c r="E8706" s="480">
        <f t="shared" si="744"/>
        <v>156</v>
      </c>
      <c r="F8706" s="484">
        <v>5.3015999999999996</v>
      </c>
      <c r="G8706" s="480">
        <v>15</v>
      </c>
      <c r="H8706" s="482">
        <v>0.32295499999999999</v>
      </c>
      <c r="I8706" s="483">
        <v>16.399999999999999</v>
      </c>
      <c r="J8706" s="484">
        <v>7.3000000000000001E-3</v>
      </c>
      <c r="K8706" s="469">
        <f t="shared" si="742"/>
        <v>16.415909337214163</v>
      </c>
      <c r="L8706" s="469">
        <f t="shared" si="743"/>
        <v>1.5909337214164765E-2</v>
      </c>
    </row>
    <row r="8707" spans="1:12">
      <c r="A8707" s="98" t="s">
        <v>126</v>
      </c>
      <c r="B8707" s="98">
        <f t="shared" si="745"/>
        <v>14</v>
      </c>
      <c r="C8707" s="98">
        <f t="shared" si="746"/>
        <v>0</v>
      </c>
      <c r="D8707" s="98">
        <f>D8706</f>
        <v>168</v>
      </c>
      <c r="E8707" s="98">
        <f t="shared" si="744"/>
        <v>157</v>
      </c>
      <c r="F8707" s="397">
        <f>F8706+(E8707-E8706)*(F8709-F8706)/(E8709-E8706)</f>
        <v>5.3119333333333332</v>
      </c>
      <c r="G8707" s="98">
        <v>15</v>
      </c>
      <c r="H8707" s="491">
        <f>H8706+(E8707-E8706)*(H8709-H8706)/(E8709-E8706)</f>
        <v>0.32239166666666669</v>
      </c>
      <c r="I8707" s="492">
        <f>I8706+(E8707-E8706)*(I8709-I8706)/(E8709-E8706)</f>
        <v>16.466666666666665</v>
      </c>
      <c r="J8707" s="397">
        <f>J8706+(E8707-E8706)*(J8709-J8706)/(E8709-E8706)</f>
        <v>4.8666666666666667E-3</v>
      </c>
      <c r="K8707" s="469">
        <f t="shared" si="742"/>
        <v>16.47664590172409</v>
      </c>
      <c r="L8707" s="469">
        <f t="shared" si="743"/>
        <v>9.979235057425484E-3</v>
      </c>
    </row>
    <row r="8708" spans="1:12">
      <c r="A8708" s="98" t="s">
        <v>126</v>
      </c>
      <c r="B8708" s="98">
        <f t="shared" si="745"/>
        <v>14</v>
      </c>
      <c r="C8708" s="98">
        <f t="shared" si="746"/>
        <v>0</v>
      </c>
      <c r="D8708" s="98">
        <f>D8706</f>
        <v>168</v>
      </c>
      <c r="E8708" s="98">
        <f t="shared" si="744"/>
        <v>158</v>
      </c>
      <c r="F8708" s="397">
        <f>F8706+(E8708-E8706)*(F8709-F8706)/(E8709-E8706)</f>
        <v>5.3222666666666667</v>
      </c>
      <c r="G8708" s="98">
        <v>15</v>
      </c>
      <c r="H8708" s="491">
        <f>H8706+(E8708-E8706)*(H8709-H8706)/(E8709-E8706)</f>
        <v>0.32182833333333333</v>
      </c>
      <c r="I8708" s="492">
        <f>I8706+(E8708-E8706)*(I8709-I8706)/(E8709-E8706)</f>
        <v>16.533333333333335</v>
      </c>
      <c r="J8708" s="397">
        <f>J8706+(E8708-E8706)*(J8709-J8706)/(E8709-E8706)</f>
        <v>2.4333333333333334E-3</v>
      </c>
      <c r="K8708" s="469">
        <f t="shared" si="742"/>
        <v>16.537595094693341</v>
      </c>
      <c r="L8708" s="469">
        <f t="shared" si="743"/>
        <v>4.261761360005778E-3</v>
      </c>
    </row>
    <row r="8709" spans="1:12">
      <c r="A8709" s="480" t="s">
        <v>126</v>
      </c>
      <c r="B8709" s="480">
        <f t="shared" si="745"/>
        <v>14</v>
      </c>
      <c r="C8709" s="480">
        <f t="shared" si="746"/>
        <v>0</v>
      </c>
      <c r="D8709" s="480">
        <f>D8706</f>
        <v>168</v>
      </c>
      <c r="E8709" s="480">
        <f t="shared" si="744"/>
        <v>159</v>
      </c>
      <c r="F8709" s="484">
        <v>5.3326000000000002</v>
      </c>
      <c r="G8709" s="480">
        <v>15</v>
      </c>
      <c r="H8709" s="482">
        <v>0.32126500000000002</v>
      </c>
      <c r="I8709" s="483">
        <v>16.600000000000001</v>
      </c>
      <c r="J8709" s="484">
        <v>0</v>
      </c>
      <c r="K8709" s="469">
        <f t="shared" si="742"/>
        <v>16.598758034644295</v>
      </c>
      <c r="L8709" s="469">
        <f t="shared" si="743"/>
        <v>-1.2419653557067534E-3</v>
      </c>
    </row>
    <row r="8710" spans="1:12">
      <c r="A8710" s="98" t="s">
        <v>126</v>
      </c>
      <c r="B8710" s="98">
        <f t="shared" si="745"/>
        <v>14</v>
      </c>
      <c r="C8710" s="98">
        <f t="shared" si="746"/>
        <v>0</v>
      </c>
      <c r="D8710" s="98">
        <f>D8709</f>
        <v>168</v>
      </c>
      <c r="E8710" s="98">
        <f t="shared" si="744"/>
        <v>160</v>
      </c>
      <c r="F8710" s="397">
        <f>F8709+(E8710-E8709)*(F8712-F8709)/(E8712-E8709)</f>
        <v>5.3428666666666667</v>
      </c>
      <c r="G8710" s="98">
        <v>15</v>
      </c>
      <c r="H8710" s="491">
        <f>H8709+(E8710-E8709)*(H8712-H8709)/(E8712-E8709)</f>
        <v>0.32069133333333333</v>
      </c>
      <c r="I8710" s="492">
        <f>I8709+(E8710-E8709)*(I8712-I8709)/(E8712-E8709)</f>
        <v>16.666666666666668</v>
      </c>
      <c r="J8710" s="493">
        <v>0</v>
      </c>
      <c r="K8710" s="469">
        <f t="shared" si="742"/>
        <v>16.660464787531936</v>
      </c>
      <c r="L8710" s="469">
        <f t="shared" si="743"/>
        <v>-6.2018791347320246E-3</v>
      </c>
    </row>
    <row r="8711" spans="1:12">
      <c r="A8711" s="98" t="s">
        <v>126</v>
      </c>
      <c r="B8711" s="98">
        <f t="shared" si="745"/>
        <v>14</v>
      </c>
      <c r="C8711" s="98">
        <f t="shared" si="746"/>
        <v>0</v>
      </c>
      <c r="D8711" s="98">
        <f>D8709</f>
        <v>168</v>
      </c>
      <c r="E8711" s="98">
        <f t="shared" si="744"/>
        <v>161</v>
      </c>
      <c r="F8711" s="397">
        <f>F8709+(E8711-E8709)*(F8712-F8709)/(E8712-E8709)</f>
        <v>5.353133333333334</v>
      </c>
      <c r="G8711" s="98">
        <v>15</v>
      </c>
      <c r="H8711" s="491">
        <f>H8709+(E8711-E8709)*(H8712-H8709)/(E8712-E8709)</f>
        <v>0.32011766666666669</v>
      </c>
      <c r="I8711" s="492">
        <f>I8709+(E8711-E8709)*(I8712-I8709)/(E8712-E8709)</f>
        <v>16.733333333333334</v>
      </c>
      <c r="J8711" s="493">
        <v>0</v>
      </c>
      <c r="K8711" s="469">
        <f t="shared" si="742"/>
        <v>16.722392703516313</v>
      </c>
      <c r="L8711" s="469">
        <f t="shared" si="743"/>
        <v>-1.0940629817021374E-2</v>
      </c>
    </row>
    <row r="8712" spans="1:12">
      <c r="A8712" s="480" t="s">
        <v>126</v>
      </c>
      <c r="B8712" s="480">
        <f t="shared" si="745"/>
        <v>14</v>
      </c>
      <c r="C8712" s="480">
        <f t="shared" si="746"/>
        <v>0</v>
      </c>
      <c r="D8712" s="480">
        <f>D8709</f>
        <v>168</v>
      </c>
      <c r="E8712" s="480">
        <f t="shared" si="744"/>
        <v>162</v>
      </c>
      <c r="F8712" s="484">
        <v>5.3634000000000004</v>
      </c>
      <c r="G8712" s="480">
        <v>15</v>
      </c>
      <c r="H8712" s="482">
        <v>0.31954399999999999</v>
      </c>
      <c r="I8712" s="483">
        <v>16.8</v>
      </c>
      <c r="J8712" s="493">
        <v>0</v>
      </c>
      <c r="K8712" s="469">
        <f t="shared" si="742"/>
        <v>16.784542973737576</v>
      </c>
      <c r="L8712" s="469">
        <f t="shared" si="743"/>
        <v>-1.5457026262424733E-2</v>
      </c>
    </row>
    <row r="8713" spans="1:12">
      <c r="A8713" s="98" t="s">
        <v>126</v>
      </c>
      <c r="B8713" s="98">
        <f t="shared" si="745"/>
        <v>14</v>
      </c>
      <c r="C8713" s="98">
        <f t="shared" si="746"/>
        <v>0</v>
      </c>
      <c r="D8713" s="98">
        <f>D8712</f>
        <v>168</v>
      </c>
      <c r="E8713" s="98">
        <f t="shared" si="744"/>
        <v>163</v>
      </c>
      <c r="F8713" s="397">
        <f>F8712+(E8713-E8712)*(F8715-F8712)/(E8715-E8712)</f>
        <v>5.3635999999999999</v>
      </c>
      <c r="G8713" s="98">
        <v>15</v>
      </c>
      <c r="H8713" s="491">
        <v>0.318963</v>
      </c>
      <c r="I8713" s="492">
        <v>16.8</v>
      </c>
      <c r="J8713" s="493">
        <f>J8712+(E8713-E8712)*(J8715-J8712)/(E8715-E8712)</f>
        <v>0</v>
      </c>
      <c r="K8713" s="469">
        <f t="shared" si="742"/>
        <v>16.815743518840744</v>
      </c>
      <c r="L8713" s="469">
        <f t="shared" si="743"/>
        <v>1.574351884074332E-2</v>
      </c>
    </row>
    <row r="8714" spans="1:12">
      <c r="A8714" s="98" t="s">
        <v>126</v>
      </c>
      <c r="B8714" s="98">
        <f t="shared" si="745"/>
        <v>14</v>
      </c>
      <c r="C8714" s="98">
        <f t="shared" si="746"/>
        <v>0</v>
      </c>
      <c r="D8714" s="98">
        <f>D8712</f>
        <v>168</v>
      </c>
      <c r="E8714" s="98">
        <f t="shared" si="744"/>
        <v>164</v>
      </c>
      <c r="F8714" s="397">
        <f>F8712+(E8714-E8712)*(F8715-F8712)/(E8715-E8712)</f>
        <v>5.3638000000000003</v>
      </c>
      <c r="G8714" s="98">
        <v>15</v>
      </c>
      <c r="H8714" s="491">
        <v>0.31837799999999999</v>
      </c>
      <c r="I8714" s="492">
        <v>16.899999999999999</v>
      </c>
      <c r="J8714" s="493">
        <f>J8712+(E8714-E8712)*(J8715-J8712)/(E8715-E8712)</f>
        <v>0</v>
      </c>
      <c r="K8714" s="469">
        <f t="shared" si="742"/>
        <v>16.847269597773717</v>
      </c>
      <c r="L8714" s="469">
        <f t="shared" si="743"/>
        <v>-5.2730402226281115E-2</v>
      </c>
    </row>
    <row r="8715" spans="1:12">
      <c r="A8715" s="480" t="s">
        <v>126</v>
      </c>
      <c r="B8715" s="480">
        <f t="shared" si="745"/>
        <v>14</v>
      </c>
      <c r="C8715" s="480">
        <f t="shared" si="746"/>
        <v>0</v>
      </c>
      <c r="D8715" s="480">
        <f>D8712</f>
        <v>168</v>
      </c>
      <c r="E8715" s="480">
        <f t="shared" si="744"/>
        <v>165</v>
      </c>
      <c r="F8715" s="484">
        <v>5.3639999999999999</v>
      </c>
      <c r="G8715" s="480">
        <v>15</v>
      </c>
      <c r="H8715" s="494">
        <v>0.31780000000000003</v>
      </c>
      <c r="I8715" s="495">
        <v>17</v>
      </c>
      <c r="J8715" s="493">
        <v>0</v>
      </c>
      <c r="K8715" s="469">
        <f t="shared" ref="K8715:K8778" si="747">F8715/H8715</f>
        <v>16.878539962240399</v>
      </c>
      <c r="L8715" s="469">
        <f t="shared" ref="L8715:L8778" si="748">K8715-I8715</f>
        <v>-0.12146003775960068</v>
      </c>
    </row>
    <row r="8716" spans="1:12">
      <c r="A8716" s="480" t="s">
        <v>126</v>
      </c>
      <c r="B8716" s="480">
        <f t="shared" si="745"/>
        <v>14</v>
      </c>
      <c r="C8716" s="480">
        <f t="shared" si="746"/>
        <v>6</v>
      </c>
      <c r="D8716" s="480">
        <f>D8715+6</f>
        <v>174</v>
      </c>
      <c r="E8716" s="480">
        <v>12</v>
      </c>
      <c r="F8716" s="484">
        <v>3.5062000000000002</v>
      </c>
      <c r="G8716" s="480">
        <v>15</v>
      </c>
      <c r="H8716" s="482">
        <v>0.37225399999999997</v>
      </c>
      <c r="I8716" s="483">
        <v>9.4</v>
      </c>
      <c r="J8716" s="484">
        <v>0.34849999999999998</v>
      </c>
      <c r="K8716" s="469">
        <f t="shared" si="747"/>
        <v>9.4188376753507033</v>
      </c>
      <c r="L8716" s="469">
        <f t="shared" si="748"/>
        <v>1.8837675350702909E-2</v>
      </c>
    </row>
    <row r="8717" spans="1:12">
      <c r="A8717" s="98" t="s">
        <v>126</v>
      </c>
      <c r="B8717" s="98">
        <f t="shared" si="745"/>
        <v>14</v>
      </c>
      <c r="C8717" s="98">
        <f t="shared" si="746"/>
        <v>6</v>
      </c>
      <c r="D8717" s="98">
        <f>D8716</f>
        <v>174</v>
      </c>
      <c r="E8717" s="98">
        <f>E8716+1</f>
        <v>13</v>
      </c>
      <c r="F8717" s="397">
        <f>F8716+(E8717-E8716)*(F8719-F8716)/(E8719-E8716)</f>
        <v>3.5217666666666667</v>
      </c>
      <c r="G8717" s="98">
        <v>15</v>
      </c>
      <c r="H8717" s="491">
        <f>H8716+(E8717-E8716)*(H8719-H8716)/(E8719-E8716)</f>
        <v>0.37196833333333329</v>
      </c>
      <c r="I8717" s="492">
        <f>I8716+(E8717-E8716)*(I8719-I8716)/(E8719-E8716)</f>
        <v>9.4666666666666668</v>
      </c>
      <c r="J8717" s="397">
        <f>J8716+(E8717-E8716)*(J8719-J8716)/(E8719-E8716)</f>
        <v>0.34623333333333334</v>
      </c>
      <c r="K8717" s="469">
        <f t="shared" si="747"/>
        <v>9.467920656328273</v>
      </c>
      <c r="L8717" s="469">
        <f t="shared" si="748"/>
        <v>1.2539896616061696E-3</v>
      </c>
    </row>
    <row r="8718" spans="1:12">
      <c r="A8718" s="98" t="s">
        <v>126</v>
      </c>
      <c r="B8718" s="98">
        <f t="shared" si="745"/>
        <v>14</v>
      </c>
      <c r="C8718" s="98">
        <f t="shared" si="746"/>
        <v>6</v>
      </c>
      <c r="D8718" s="98">
        <f>D8716</f>
        <v>174</v>
      </c>
      <c r="E8718" s="98">
        <f t="shared" ref="E8718:E8781" si="749">E8717+1</f>
        <v>14</v>
      </c>
      <c r="F8718" s="397">
        <f>F8716+(E8718-E8716)*(F8719-F8716)/(E8719-E8716)</f>
        <v>3.5373333333333337</v>
      </c>
      <c r="G8718" s="98">
        <v>15</v>
      </c>
      <c r="H8718" s="491">
        <f>H8716+(E8718-E8716)*(H8719-H8716)/(E8719-E8716)</f>
        <v>0.37168266666666666</v>
      </c>
      <c r="I8718" s="492">
        <f>I8716+(E8718-E8716)*(I8719-I8716)/(E8719-E8716)</f>
        <v>9.5333333333333332</v>
      </c>
      <c r="J8718" s="397">
        <f>J8716+(E8718-E8716)*(J8719-J8716)/(E8719-E8716)</f>
        <v>0.34396666666666664</v>
      </c>
      <c r="K8718" s="469">
        <f t="shared" si="747"/>
        <v>9.5170790853846654</v>
      </c>
      <c r="L8718" s="469">
        <f t="shared" si="748"/>
        <v>-1.625424794866781E-2</v>
      </c>
    </row>
    <row r="8719" spans="1:12">
      <c r="A8719" s="480" t="s">
        <v>126</v>
      </c>
      <c r="B8719" s="480">
        <f t="shared" si="745"/>
        <v>14</v>
      </c>
      <c r="C8719" s="480">
        <f t="shared" si="746"/>
        <v>6</v>
      </c>
      <c r="D8719" s="480">
        <f>D8716</f>
        <v>174</v>
      </c>
      <c r="E8719" s="480">
        <f t="shared" si="749"/>
        <v>15</v>
      </c>
      <c r="F8719" s="484">
        <v>3.5529000000000002</v>
      </c>
      <c r="G8719" s="480">
        <v>15</v>
      </c>
      <c r="H8719" s="482">
        <v>0.37139699999999998</v>
      </c>
      <c r="I8719" s="483">
        <v>9.6</v>
      </c>
      <c r="J8719" s="484">
        <v>0.3417</v>
      </c>
      <c r="K8719" s="469">
        <f t="shared" si="747"/>
        <v>9.5663131366166141</v>
      </c>
      <c r="L8719" s="469">
        <f t="shared" si="748"/>
        <v>-3.3686863383385557E-2</v>
      </c>
    </row>
    <row r="8720" spans="1:12">
      <c r="A8720" s="98" t="s">
        <v>126</v>
      </c>
      <c r="B8720" s="98">
        <f t="shared" si="745"/>
        <v>14</v>
      </c>
      <c r="C8720" s="98">
        <f t="shared" si="746"/>
        <v>6</v>
      </c>
      <c r="D8720" s="98">
        <f>D8719</f>
        <v>174</v>
      </c>
      <c r="E8720" s="98">
        <f t="shared" si="749"/>
        <v>16</v>
      </c>
      <c r="F8720" s="397">
        <f>F8719+(E8720-E8719)*(F8722-F8719)/(E8722-E8719)</f>
        <v>3.5682666666666667</v>
      </c>
      <c r="G8720" s="98">
        <v>15</v>
      </c>
      <c r="H8720" s="491">
        <f>H8719+(E8720-E8719)*(H8722-H8719)/(E8722-E8719)</f>
        <v>0.37111233333333332</v>
      </c>
      <c r="I8720" s="492">
        <f>I8719+(E8720-E8719)*(I8722-I8719)/(E8722-E8719)</f>
        <v>9.6333333333333329</v>
      </c>
      <c r="J8720" s="397">
        <f>J8719+(E8720-E8719)*(J8722-J8719)/(E8722-E8719)</f>
        <v>0.33939999999999998</v>
      </c>
      <c r="K8720" s="469">
        <f t="shared" si="747"/>
        <v>9.6150581540000921</v>
      </c>
      <c r="L8720" s="469">
        <f t="shared" si="748"/>
        <v>-1.8275179333240743E-2</v>
      </c>
    </row>
    <row r="8721" spans="1:12">
      <c r="A8721" s="98" t="s">
        <v>126</v>
      </c>
      <c r="B8721" s="98">
        <f t="shared" si="745"/>
        <v>14</v>
      </c>
      <c r="C8721" s="98">
        <f t="shared" si="746"/>
        <v>6</v>
      </c>
      <c r="D8721" s="98">
        <f>D8719</f>
        <v>174</v>
      </c>
      <c r="E8721" s="98">
        <f t="shared" si="749"/>
        <v>17</v>
      </c>
      <c r="F8721" s="397">
        <f>F8719+(E8721-E8719)*(F8722-F8719)/(E8722-E8719)</f>
        <v>3.5836333333333337</v>
      </c>
      <c r="G8721" s="98">
        <v>15</v>
      </c>
      <c r="H8721" s="491">
        <f>H8719+(E8721-E8719)*(H8722-H8719)/(E8722-E8719)</f>
        <v>0.37082766666666667</v>
      </c>
      <c r="I8721" s="492">
        <f>I8719+(E8721-E8719)*(I8722-I8719)/(E8722-E8719)</f>
        <v>9.6666666666666661</v>
      </c>
      <c r="J8721" s="397">
        <f>J8719+(E8721-E8719)*(J8722-J8719)/(E8722-E8719)</f>
        <v>0.33710000000000001</v>
      </c>
      <c r="K8721" s="469">
        <f t="shared" si="747"/>
        <v>9.6638780098212749</v>
      </c>
      <c r="L8721" s="469">
        <f t="shared" si="748"/>
        <v>-2.788656845391202E-3</v>
      </c>
    </row>
    <row r="8722" spans="1:12">
      <c r="A8722" s="480" t="s">
        <v>126</v>
      </c>
      <c r="B8722" s="480">
        <f t="shared" si="745"/>
        <v>14</v>
      </c>
      <c r="C8722" s="480">
        <f t="shared" si="746"/>
        <v>6</v>
      </c>
      <c r="D8722" s="480">
        <f>D8719</f>
        <v>174</v>
      </c>
      <c r="E8722" s="480">
        <f t="shared" si="749"/>
        <v>18</v>
      </c>
      <c r="F8722" s="484">
        <v>3.5990000000000002</v>
      </c>
      <c r="G8722" s="480">
        <v>15</v>
      </c>
      <c r="H8722" s="482">
        <v>0.37054300000000001</v>
      </c>
      <c r="I8722" s="483">
        <v>9.6999999999999993</v>
      </c>
      <c r="J8722" s="484">
        <v>0.33479999999999999</v>
      </c>
      <c r="K8722" s="469">
        <f t="shared" si="747"/>
        <v>9.7127728765622354</v>
      </c>
      <c r="L8722" s="469">
        <f t="shared" si="748"/>
        <v>1.2772876562236135E-2</v>
      </c>
    </row>
    <row r="8723" spans="1:12">
      <c r="A8723" s="98" t="s">
        <v>126</v>
      </c>
      <c r="B8723" s="98">
        <f t="shared" si="745"/>
        <v>14</v>
      </c>
      <c r="C8723" s="98">
        <f t="shared" si="746"/>
        <v>6</v>
      </c>
      <c r="D8723" s="98">
        <f>D8722</f>
        <v>174</v>
      </c>
      <c r="E8723" s="98">
        <f t="shared" si="749"/>
        <v>19</v>
      </c>
      <c r="F8723" s="397">
        <f>F8722+(E8723-E8722)*(F8725-F8722)/(E8725-E8722)</f>
        <v>3.6141666666666667</v>
      </c>
      <c r="G8723" s="98">
        <v>15</v>
      </c>
      <c r="H8723" s="491">
        <f>H8722+(E8723-E8722)*(H8725-H8722)/(E8725-E8722)</f>
        <v>0.37025966666666665</v>
      </c>
      <c r="I8723" s="492">
        <f>I8722+(E8723-E8722)*(I8725-I8722)/(E8725-E8722)</f>
        <v>9.7666666666666657</v>
      </c>
      <c r="J8723" s="397">
        <f>J8722+(E8723-E8722)*(J8725-J8722)/(E8725-E8722)</f>
        <v>0.33253333333333335</v>
      </c>
      <c r="K8723" s="469">
        <f t="shared" si="747"/>
        <v>9.7611676129995253</v>
      </c>
      <c r="L8723" s="469">
        <f t="shared" si="748"/>
        <v>-5.49905366714043E-3</v>
      </c>
    </row>
    <row r="8724" spans="1:12">
      <c r="A8724" s="98" t="s">
        <v>126</v>
      </c>
      <c r="B8724" s="98">
        <f t="shared" si="745"/>
        <v>14</v>
      </c>
      <c r="C8724" s="98">
        <f t="shared" si="746"/>
        <v>6</v>
      </c>
      <c r="D8724" s="98">
        <f>D8722</f>
        <v>174</v>
      </c>
      <c r="E8724" s="98">
        <f t="shared" si="749"/>
        <v>20</v>
      </c>
      <c r="F8724" s="397">
        <f>F8722+(E8724-E8722)*(F8725-F8722)/(E8725-E8722)</f>
        <v>3.6293333333333333</v>
      </c>
      <c r="G8724" s="98">
        <v>15</v>
      </c>
      <c r="H8724" s="491">
        <f>H8722+(E8724-E8722)*(H8725-H8722)/(E8725-E8722)</f>
        <v>0.36997633333333335</v>
      </c>
      <c r="I8724" s="492">
        <f>I8722+(E8724-E8722)*(I8725-I8722)/(E8725-E8722)</f>
        <v>9.8333333333333339</v>
      </c>
      <c r="J8724" s="397">
        <f>J8722+(E8724-E8722)*(J8725-J8722)/(E8725-E8722)</f>
        <v>0.33026666666666665</v>
      </c>
      <c r="K8724" s="469">
        <f t="shared" si="747"/>
        <v>9.8096364722428184</v>
      </c>
      <c r="L8724" s="469">
        <f t="shared" si="748"/>
        <v>-2.3696861090515497E-2</v>
      </c>
    </row>
    <row r="8725" spans="1:12">
      <c r="A8725" s="480" t="s">
        <v>126</v>
      </c>
      <c r="B8725" s="480">
        <f t="shared" si="745"/>
        <v>14</v>
      </c>
      <c r="C8725" s="480">
        <f t="shared" si="746"/>
        <v>6</v>
      </c>
      <c r="D8725" s="480">
        <f>D8722</f>
        <v>174</v>
      </c>
      <c r="E8725" s="480">
        <f t="shared" si="749"/>
        <v>21</v>
      </c>
      <c r="F8725" s="484">
        <v>3.6444999999999999</v>
      </c>
      <c r="G8725" s="480">
        <v>15</v>
      </c>
      <c r="H8725" s="482">
        <v>0.36969299999999999</v>
      </c>
      <c r="I8725" s="483">
        <v>9.9</v>
      </c>
      <c r="J8725" s="484">
        <v>0.32800000000000001</v>
      </c>
      <c r="K8725" s="469">
        <f t="shared" si="747"/>
        <v>9.8581796247156426</v>
      </c>
      <c r="L8725" s="469">
        <f t="shared" si="748"/>
        <v>-4.182037528435778E-2</v>
      </c>
    </row>
    <row r="8726" spans="1:12">
      <c r="A8726" s="98" t="s">
        <v>126</v>
      </c>
      <c r="B8726" s="98">
        <f t="shared" si="745"/>
        <v>14</v>
      </c>
      <c r="C8726" s="98">
        <f t="shared" si="746"/>
        <v>6</v>
      </c>
      <c r="D8726" s="98">
        <f>D8725</f>
        <v>174</v>
      </c>
      <c r="E8726" s="98">
        <f t="shared" si="749"/>
        <v>22</v>
      </c>
      <c r="F8726" s="397">
        <f>F8725+(E8726-E8725)*(F8728-F8725)/(E8728-E8725)</f>
        <v>3.6594666666666664</v>
      </c>
      <c r="G8726" s="98">
        <v>15</v>
      </c>
      <c r="H8726" s="491">
        <f>H8725+(E8726-E8725)*(H8728-H8725)/(E8728-E8725)</f>
        <v>0.36941033333333334</v>
      </c>
      <c r="I8726" s="492">
        <f>I8725+(E8726-E8725)*(I8728-I8725)/(E8728-E8725)</f>
        <v>9.9333333333333336</v>
      </c>
      <c r="J8726" s="397">
        <f>J8725+(E8726-E8725)*(J8728-J8725)/(E8728-E8725)</f>
        <v>0.32573333333333332</v>
      </c>
      <c r="K8726" s="469">
        <f t="shared" si="747"/>
        <v>9.9062379594145984</v>
      </c>
      <c r="L8726" s="469">
        <f t="shared" si="748"/>
        <v>-2.7095373918735177E-2</v>
      </c>
    </row>
    <row r="8727" spans="1:12">
      <c r="A8727" s="98" t="s">
        <v>126</v>
      </c>
      <c r="B8727" s="98">
        <f t="shared" si="745"/>
        <v>14</v>
      </c>
      <c r="C8727" s="98">
        <f t="shared" si="746"/>
        <v>6</v>
      </c>
      <c r="D8727" s="98">
        <f>D8725</f>
        <v>174</v>
      </c>
      <c r="E8727" s="98">
        <f t="shared" si="749"/>
        <v>23</v>
      </c>
      <c r="F8727" s="397">
        <f>F8725+(E8727-E8725)*(F8728-F8725)/(E8728-E8725)</f>
        <v>3.6744333333333334</v>
      </c>
      <c r="G8727" s="98">
        <v>15</v>
      </c>
      <c r="H8727" s="491">
        <f>H8725+(E8727-E8725)*(H8728-H8725)/(E8728-E8725)</f>
        <v>0.36912766666666663</v>
      </c>
      <c r="I8727" s="492">
        <f>I8725+(E8727-E8725)*(I8728-I8725)/(E8728-E8725)</f>
        <v>9.9666666666666668</v>
      </c>
      <c r="J8727" s="397">
        <f>J8725+(E8727-E8725)*(J8728-J8725)/(E8728-E8725)</f>
        <v>0.32346666666666668</v>
      </c>
      <c r="K8727" s="469">
        <f t="shared" si="747"/>
        <v>9.954369897316468</v>
      </c>
      <c r="L8727" s="469">
        <f t="shared" si="748"/>
        <v>-1.2296769350198744E-2</v>
      </c>
    </row>
    <row r="8728" spans="1:12">
      <c r="A8728" s="480" t="s">
        <v>126</v>
      </c>
      <c r="B8728" s="480">
        <f t="shared" si="745"/>
        <v>14</v>
      </c>
      <c r="C8728" s="480">
        <f t="shared" si="746"/>
        <v>6</v>
      </c>
      <c r="D8728" s="480">
        <f>D8725</f>
        <v>174</v>
      </c>
      <c r="E8728" s="480">
        <f t="shared" si="749"/>
        <v>24</v>
      </c>
      <c r="F8728" s="484">
        <v>3.6894</v>
      </c>
      <c r="G8728" s="480">
        <v>15</v>
      </c>
      <c r="H8728" s="482">
        <v>0.36884499999999998</v>
      </c>
      <c r="I8728" s="483">
        <v>10</v>
      </c>
      <c r="J8728" s="484">
        <v>0.32119999999999999</v>
      </c>
      <c r="K8728" s="469">
        <f t="shared" si="747"/>
        <v>10.002575607640066</v>
      </c>
      <c r="L8728" s="469">
        <f t="shared" si="748"/>
        <v>2.5756076400664796E-3</v>
      </c>
    </row>
    <row r="8729" spans="1:12">
      <c r="A8729" s="98" t="s">
        <v>126</v>
      </c>
      <c r="B8729" s="98">
        <f t="shared" si="745"/>
        <v>14</v>
      </c>
      <c r="C8729" s="98">
        <f t="shared" si="746"/>
        <v>6</v>
      </c>
      <c r="D8729" s="98">
        <f>D8728</f>
        <v>174</v>
      </c>
      <c r="E8729" s="98">
        <f t="shared" si="749"/>
        <v>25</v>
      </c>
      <c r="F8729" s="397">
        <f>F8728+(E8729-E8728)*(F8731-F8728)/(E8731-E8728)</f>
        <v>3.7042000000000002</v>
      </c>
      <c r="G8729" s="98">
        <v>15</v>
      </c>
      <c r="H8729" s="491">
        <f>H8728+(E8729-E8728)*(H8731-H8728)/(E8731-E8728)</f>
        <v>0.36856266666666665</v>
      </c>
      <c r="I8729" s="492">
        <f>I8728+(E8729-E8728)*(I8731-I8728)/(E8731-E8728)</f>
        <v>10.033333333333333</v>
      </c>
      <c r="J8729" s="397">
        <f>J8728+(E8729-E8728)*(J8731-J8728)/(E8731-E8728)</f>
        <v>0.31890000000000002</v>
      </c>
      <c r="K8729" s="469">
        <f t="shared" si="747"/>
        <v>10.050393962853898</v>
      </c>
      <c r="L8729" s="469">
        <f t="shared" si="748"/>
        <v>1.7060629520564419E-2</v>
      </c>
    </row>
    <row r="8730" spans="1:12">
      <c r="A8730" s="98" t="s">
        <v>126</v>
      </c>
      <c r="B8730" s="98">
        <f t="shared" si="745"/>
        <v>14</v>
      </c>
      <c r="C8730" s="98">
        <f t="shared" si="746"/>
        <v>6</v>
      </c>
      <c r="D8730" s="98">
        <f>D8728</f>
        <v>174</v>
      </c>
      <c r="E8730" s="98">
        <f t="shared" si="749"/>
        <v>26</v>
      </c>
      <c r="F8730" s="397">
        <f>F8728+(E8730-E8728)*(F8731-F8728)/(E8731-E8728)</f>
        <v>3.7189999999999999</v>
      </c>
      <c r="G8730" s="98">
        <v>15</v>
      </c>
      <c r="H8730" s="491">
        <f>H8728+(E8730-E8728)*(H8731-H8728)/(E8731-E8728)</f>
        <v>0.36828033333333332</v>
      </c>
      <c r="I8730" s="492">
        <f>I8728+(E8730-E8728)*(I8731-I8728)/(E8731-E8728)</f>
        <v>10.066666666666666</v>
      </c>
      <c r="J8730" s="397">
        <f>J8728+(E8730-E8728)*(J8731-J8728)/(E8731-E8728)</f>
        <v>0.31659999999999999</v>
      </c>
      <c r="K8730" s="469">
        <f t="shared" si="747"/>
        <v>10.098285635670653</v>
      </c>
      <c r="L8730" s="469">
        <f t="shared" si="748"/>
        <v>3.1618969003986308E-2</v>
      </c>
    </row>
    <row r="8731" spans="1:12">
      <c r="A8731" s="480" t="s">
        <v>126</v>
      </c>
      <c r="B8731" s="480">
        <f t="shared" si="745"/>
        <v>14</v>
      </c>
      <c r="C8731" s="480">
        <f t="shared" si="746"/>
        <v>6</v>
      </c>
      <c r="D8731" s="480">
        <f>D8728</f>
        <v>174</v>
      </c>
      <c r="E8731" s="480">
        <f t="shared" si="749"/>
        <v>27</v>
      </c>
      <c r="F8731" s="484">
        <v>3.7338</v>
      </c>
      <c r="G8731" s="480">
        <v>15</v>
      </c>
      <c r="H8731" s="482">
        <v>0.36799799999999999</v>
      </c>
      <c r="I8731" s="483">
        <v>10.1</v>
      </c>
      <c r="J8731" s="484">
        <v>0.31430000000000002</v>
      </c>
      <c r="K8731" s="469">
        <f t="shared" si="747"/>
        <v>10.146250794841276</v>
      </c>
      <c r="L8731" s="469">
        <f t="shared" si="748"/>
        <v>4.6250794841276033E-2</v>
      </c>
    </row>
    <row r="8732" spans="1:12">
      <c r="A8732" s="98" t="s">
        <v>126</v>
      </c>
      <c r="B8732" s="98">
        <f t="shared" si="745"/>
        <v>14</v>
      </c>
      <c r="C8732" s="98">
        <f t="shared" si="746"/>
        <v>6</v>
      </c>
      <c r="D8732" s="98">
        <f>D8731</f>
        <v>174</v>
      </c>
      <c r="E8732" s="98">
        <f t="shared" si="749"/>
        <v>28</v>
      </c>
      <c r="F8732" s="397">
        <f>F8731+(E8732-E8731)*(F8734-F8731)/(E8734-E8731)</f>
        <v>3.7484000000000002</v>
      </c>
      <c r="G8732" s="98">
        <v>15</v>
      </c>
      <c r="H8732" s="491">
        <f>H8731+(E8732-E8731)*(H8734-H8731)/(E8734-E8731)</f>
        <v>0.36771599999999999</v>
      </c>
      <c r="I8732" s="492">
        <f>I8731+(E8732-E8731)*(I8734-I8731)/(E8734-E8731)</f>
        <v>10.166666666666666</v>
      </c>
      <c r="J8732" s="397">
        <f>J8731+(E8732-E8731)*(J8734-J8731)/(E8734-E8731)</f>
        <v>0.31203333333333333</v>
      </c>
      <c r="K8732" s="469">
        <f t="shared" si="747"/>
        <v>10.193736470537045</v>
      </c>
      <c r="L8732" s="469">
        <f t="shared" si="748"/>
        <v>2.7069803870379161E-2</v>
      </c>
    </row>
    <row r="8733" spans="1:12">
      <c r="A8733" s="98" t="s">
        <v>126</v>
      </c>
      <c r="B8733" s="98">
        <f t="shared" si="745"/>
        <v>14</v>
      </c>
      <c r="C8733" s="98">
        <f t="shared" si="746"/>
        <v>6</v>
      </c>
      <c r="D8733" s="98">
        <f>D8731</f>
        <v>174</v>
      </c>
      <c r="E8733" s="98">
        <f t="shared" si="749"/>
        <v>29</v>
      </c>
      <c r="F8733" s="397">
        <f>F8731+(E8733-E8731)*(F8734-F8731)/(E8734-E8731)</f>
        <v>3.7629999999999999</v>
      </c>
      <c r="G8733" s="98">
        <v>15</v>
      </c>
      <c r="H8733" s="491">
        <f>H8731+(E8733-E8731)*(H8734-H8731)/(E8734-E8731)</f>
        <v>0.36743399999999998</v>
      </c>
      <c r="I8733" s="492">
        <f>I8731+(E8733-E8731)*(I8734-I8731)/(E8734-E8731)</f>
        <v>10.233333333333334</v>
      </c>
      <c r="J8733" s="397">
        <f>J8731+(E8733-E8731)*(J8734-J8731)/(E8734-E8731)</f>
        <v>0.30976666666666669</v>
      </c>
      <c r="K8733" s="469">
        <f t="shared" si="747"/>
        <v>10.241295035298856</v>
      </c>
      <c r="L8733" s="469">
        <f t="shared" si="748"/>
        <v>7.9617019655220389E-3</v>
      </c>
    </row>
    <row r="8734" spans="1:12">
      <c r="A8734" s="480" t="s">
        <v>126</v>
      </c>
      <c r="B8734" s="480">
        <f t="shared" si="745"/>
        <v>14</v>
      </c>
      <c r="C8734" s="480">
        <f t="shared" si="746"/>
        <v>6</v>
      </c>
      <c r="D8734" s="480">
        <f>D8731</f>
        <v>174</v>
      </c>
      <c r="E8734" s="480">
        <f t="shared" si="749"/>
        <v>30</v>
      </c>
      <c r="F8734" s="484">
        <v>3.7776000000000001</v>
      </c>
      <c r="G8734" s="480">
        <v>15</v>
      </c>
      <c r="H8734" s="482">
        <v>0.36715199999999998</v>
      </c>
      <c r="I8734" s="483">
        <v>10.3</v>
      </c>
      <c r="J8734" s="484">
        <v>0.3075</v>
      </c>
      <c r="K8734" s="469">
        <f t="shared" si="747"/>
        <v>10.288926657079358</v>
      </c>
      <c r="L8734" s="469">
        <f t="shared" si="748"/>
        <v>-1.1073342920642659E-2</v>
      </c>
    </row>
    <row r="8735" spans="1:12">
      <c r="A8735" s="98" t="s">
        <v>126</v>
      </c>
      <c r="B8735" s="98">
        <f t="shared" si="745"/>
        <v>14</v>
      </c>
      <c r="C8735" s="98">
        <f t="shared" si="746"/>
        <v>6</v>
      </c>
      <c r="D8735" s="98">
        <f>D8734</f>
        <v>174</v>
      </c>
      <c r="E8735" s="98">
        <f t="shared" si="749"/>
        <v>31</v>
      </c>
      <c r="F8735" s="397">
        <f>F8734+(E8735-E8734)*(F8737-F8734)/(E8737-E8734)</f>
        <v>3.7920666666666669</v>
      </c>
      <c r="G8735" s="98">
        <v>15</v>
      </c>
      <c r="H8735" s="491">
        <f>H8734+(E8735-E8734)*(H8737-H8734)/(E8737-E8734)</f>
        <v>0.36686999999999997</v>
      </c>
      <c r="I8735" s="492">
        <f>I8734+(E8735-E8734)*(I8737-I8734)/(E8737-E8734)</f>
        <v>10.333333333333334</v>
      </c>
      <c r="J8735" s="397">
        <f>J8734+(E8735-E8734)*(J8737-J8734)/(E8737-E8734)</f>
        <v>0.30523333333333336</v>
      </c>
      <c r="K8735" s="469">
        <f t="shared" si="747"/>
        <v>10.336268069525083</v>
      </c>
      <c r="L8735" s="469">
        <f t="shared" si="748"/>
        <v>2.9347361917491099E-3</v>
      </c>
    </row>
    <row r="8736" spans="1:12">
      <c r="A8736" s="98" t="s">
        <v>126</v>
      </c>
      <c r="B8736" s="98">
        <f t="shared" si="745"/>
        <v>14</v>
      </c>
      <c r="C8736" s="98">
        <f t="shared" si="746"/>
        <v>6</v>
      </c>
      <c r="D8736" s="98">
        <f>D8734</f>
        <v>174</v>
      </c>
      <c r="E8736" s="98">
        <f t="shared" si="749"/>
        <v>32</v>
      </c>
      <c r="F8736" s="397">
        <f>F8734+(E8736-E8734)*(F8737-F8734)/(E8737-E8734)</f>
        <v>3.8065333333333333</v>
      </c>
      <c r="G8736" s="98">
        <v>15</v>
      </c>
      <c r="H8736" s="491">
        <f>H8734+(E8736-E8734)*(H8737-H8734)/(E8737-E8734)</f>
        <v>0.36658800000000002</v>
      </c>
      <c r="I8736" s="492">
        <f>I8734+(E8736-E8734)*(I8737-I8734)/(E8737-E8734)</f>
        <v>10.366666666666667</v>
      </c>
      <c r="J8736" s="397">
        <f>J8734+(E8736-E8734)*(J8737-J8734)/(E8737-E8734)</f>
        <v>0.30296666666666666</v>
      </c>
      <c r="K8736" s="469">
        <f t="shared" si="747"/>
        <v>10.383682317297165</v>
      </c>
      <c r="L8736" s="469">
        <f t="shared" si="748"/>
        <v>1.7015650630497703E-2</v>
      </c>
    </row>
    <row r="8737" spans="1:12">
      <c r="A8737" s="480" t="s">
        <v>126</v>
      </c>
      <c r="B8737" s="480">
        <f t="shared" si="745"/>
        <v>14</v>
      </c>
      <c r="C8737" s="480">
        <f t="shared" si="746"/>
        <v>6</v>
      </c>
      <c r="D8737" s="480">
        <f>D8734</f>
        <v>174</v>
      </c>
      <c r="E8737" s="480">
        <f t="shared" si="749"/>
        <v>33</v>
      </c>
      <c r="F8737" s="484">
        <v>3.8210000000000002</v>
      </c>
      <c r="G8737" s="480">
        <v>15</v>
      </c>
      <c r="H8737" s="482">
        <v>0.36630600000000002</v>
      </c>
      <c r="I8737" s="483">
        <v>10.4</v>
      </c>
      <c r="J8737" s="484">
        <v>0.30070000000000002</v>
      </c>
      <c r="K8737" s="469">
        <f t="shared" si="747"/>
        <v>10.431169568612034</v>
      </c>
      <c r="L8737" s="469">
        <f t="shared" si="748"/>
        <v>3.1169568612034126E-2</v>
      </c>
    </row>
    <row r="8738" spans="1:12">
      <c r="A8738" s="98" t="s">
        <v>126</v>
      </c>
      <c r="B8738" s="98">
        <f t="shared" si="745"/>
        <v>14</v>
      </c>
      <c r="C8738" s="98">
        <f t="shared" si="746"/>
        <v>6</v>
      </c>
      <c r="D8738" s="98">
        <f>D8737</f>
        <v>174</v>
      </c>
      <c r="E8738" s="98">
        <f t="shared" si="749"/>
        <v>34</v>
      </c>
      <c r="F8738" s="397">
        <f>F8737+(E8738-E8737)*(F8740-F8737)/(E8740-E8737)</f>
        <v>3.8353000000000002</v>
      </c>
      <c r="G8738" s="98">
        <v>15</v>
      </c>
      <c r="H8738" s="491">
        <f>H8737+(E8738-E8737)*(H8740-H8737)/(E8740-E8737)</f>
        <v>0.36602400000000002</v>
      </c>
      <c r="I8738" s="492">
        <f>I8737+(E8738-E8737)*(I8740-I8737)/(E8740-E8737)</f>
        <v>10.466666666666667</v>
      </c>
      <c r="J8738" s="397">
        <f>J8737+(E8738-E8737)*(J8740-J8737)/(E8740-E8737)</f>
        <v>0.2984</v>
      </c>
      <c r="K8738" s="469">
        <f t="shared" si="747"/>
        <v>10.478274648656919</v>
      </c>
      <c r="L8738" s="469">
        <f t="shared" si="748"/>
        <v>1.160798199025237E-2</v>
      </c>
    </row>
    <row r="8739" spans="1:12">
      <c r="A8739" s="98" t="s">
        <v>126</v>
      </c>
      <c r="B8739" s="98">
        <f t="shared" si="745"/>
        <v>14</v>
      </c>
      <c r="C8739" s="98">
        <f t="shared" si="746"/>
        <v>6</v>
      </c>
      <c r="D8739" s="98">
        <f>D8737</f>
        <v>174</v>
      </c>
      <c r="E8739" s="98">
        <f t="shared" si="749"/>
        <v>35</v>
      </c>
      <c r="F8739" s="397">
        <f>F8737+(E8739-E8737)*(F8740-F8737)/(E8740-E8737)</f>
        <v>3.8496000000000001</v>
      </c>
      <c r="G8739" s="98">
        <v>15</v>
      </c>
      <c r="H8739" s="491">
        <f>H8737+(E8739-E8737)*(H8740-H8737)/(E8740-E8737)</f>
        <v>0.36574200000000001</v>
      </c>
      <c r="I8739" s="492">
        <f>I8737+(E8739-E8737)*(I8740-I8737)/(E8740-E8737)</f>
        <v>10.533333333333333</v>
      </c>
      <c r="J8739" s="397">
        <f>J8737+(E8739-E8737)*(J8740-J8737)/(E8740-E8737)</f>
        <v>0.29610000000000003</v>
      </c>
      <c r="K8739" s="469">
        <f t="shared" si="747"/>
        <v>10.525452368062734</v>
      </c>
      <c r="L8739" s="469">
        <f t="shared" si="748"/>
        <v>-7.8809652705995603E-3</v>
      </c>
    </row>
    <row r="8740" spans="1:12">
      <c r="A8740" s="480" t="s">
        <v>126</v>
      </c>
      <c r="B8740" s="480">
        <f t="shared" si="745"/>
        <v>14</v>
      </c>
      <c r="C8740" s="480">
        <f t="shared" si="746"/>
        <v>6</v>
      </c>
      <c r="D8740" s="480">
        <f>D8737</f>
        <v>174</v>
      </c>
      <c r="E8740" s="480">
        <f t="shared" si="749"/>
        <v>36</v>
      </c>
      <c r="F8740" s="484">
        <v>3.8639000000000001</v>
      </c>
      <c r="G8740" s="480">
        <v>15</v>
      </c>
      <c r="H8740" s="482">
        <v>0.36546000000000001</v>
      </c>
      <c r="I8740" s="483">
        <v>10.6</v>
      </c>
      <c r="J8740" s="484">
        <v>0.29380000000000001</v>
      </c>
      <c r="K8740" s="469">
        <f t="shared" si="747"/>
        <v>10.572702894981667</v>
      </c>
      <c r="L8740" s="469">
        <f t="shared" si="748"/>
        <v>-2.7297105018332601E-2</v>
      </c>
    </row>
    <row r="8741" spans="1:12">
      <c r="A8741" s="98" t="s">
        <v>126</v>
      </c>
      <c r="B8741" s="98">
        <f t="shared" si="745"/>
        <v>14</v>
      </c>
      <c r="C8741" s="98">
        <f t="shared" si="746"/>
        <v>6</v>
      </c>
      <c r="D8741" s="98">
        <f>D8740</f>
        <v>174</v>
      </c>
      <c r="E8741" s="98">
        <f t="shared" si="749"/>
        <v>37</v>
      </c>
      <c r="F8741" s="397">
        <f>F8740+(E8741-E8740)*(F8743-F8740)/(E8743-E8740)</f>
        <v>3.8780333333333332</v>
      </c>
      <c r="G8741" s="98">
        <v>15</v>
      </c>
      <c r="H8741" s="491">
        <f>H8740+(E8741-E8740)*(H8743-H8740)/(E8743-E8740)</f>
        <v>0.36517766666666668</v>
      </c>
      <c r="I8741" s="492">
        <f>I8740+(E8741-E8740)*(I8743-I8740)/(E8743-E8740)</f>
        <v>10.633333333333333</v>
      </c>
      <c r="J8741" s="397">
        <f>J8740+(E8741-E8740)*(J8743-J8740)/(E8743-E8740)</f>
        <v>0.29153333333333331</v>
      </c>
      <c r="K8741" s="469">
        <f t="shared" si="747"/>
        <v>10.619579693172181</v>
      </c>
      <c r="L8741" s="469">
        <f t="shared" si="748"/>
        <v>-1.3753640161151992E-2</v>
      </c>
    </row>
    <row r="8742" spans="1:12">
      <c r="A8742" s="98" t="s">
        <v>126</v>
      </c>
      <c r="B8742" s="98">
        <f t="shared" si="745"/>
        <v>14</v>
      </c>
      <c r="C8742" s="98">
        <f t="shared" si="746"/>
        <v>6</v>
      </c>
      <c r="D8742" s="98">
        <f>D8740</f>
        <v>174</v>
      </c>
      <c r="E8742" s="98">
        <f t="shared" si="749"/>
        <v>38</v>
      </c>
      <c r="F8742" s="397">
        <f>F8740+(E8742-E8740)*(F8743-F8740)/(E8743-E8740)</f>
        <v>3.8921666666666668</v>
      </c>
      <c r="G8742" s="98">
        <v>15</v>
      </c>
      <c r="H8742" s="491">
        <f>H8740+(E8742-E8740)*(H8743-H8740)/(E8743-E8740)</f>
        <v>0.36489533333333335</v>
      </c>
      <c r="I8742" s="492">
        <f>I8740+(E8742-E8740)*(I8743-I8740)/(E8743-E8740)</f>
        <v>10.666666666666666</v>
      </c>
      <c r="J8742" s="397">
        <f>J8740+(E8742-E8740)*(J8743-J8740)/(E8743-E8740)</f>
        <v>0.28926666666666667</v>
      </c>
      <c r="K8742" s="469">
        <f t="shared" si="747"/>
        <v>10.666529032069469</v>
      </c>
      <c r="L8742" s="469">
        <f t="shared" si="748"/>
        <v>-1.3763459719662308E-4</v>
      </c>
    </row>
    <row r="8743" spans="1:12">
      <c r="A8743" s="480" t="s">
        <v>126</v>
      </c>
      <c r="B8743" s="480">
        <f t="shared" si="745"/>
        <v>14</v>
      </c>
      <c r="C8743" s="480">
        <f t="shared" si="746"/>
        <v>6</v>
      </c>
      <c r="D8743" s="480">
        <f>D8740</f>
        <v>174</v>
      </c>
      <c r="E8743" s="480">
        <f t="shared" si="749"/>
        <v>39</v>
      </c>
      <c r="F8743" s="484">
        <v>3.9062999999999999</v>
      </c>
      <c r="G8743" s="480">
        <v>15</v>
      </c>
      <c r="H8743" s="482">
        <v>0.36461300000000002</v>
      </c>
      <c r="I8743" s="483">
        <v>10.7</v>
      </c>
      <c r="J8743" s="484">
        <v>0.28699999999999998</v>
      </c>
      <c r="K8743" s="469">
        <f t="shared" si="747"/>
        <v>10.713551080186388</v>
      </c>
      <c r="L8743" s="469">
        <f t="shared" si="748"/>
        <v>1.3551080186388731E-2</v>
      </c>
    </row>
    <row r="8744" spans="1:12">
      <c r="A8744" s="98" t="s">
        <v>126</v>
      </c>
      <c r="B8744" s="98">
        <f t="shared" si="745"/>
        <v>14</v>
      </c>
      <c r="C8744" s="98">
        <f t="shared" si="746"/>
        <v>6</v>
      </c>
      <c r="D8744" s="98">
        <f>D8743</f>
        <v>174</v>
      </c>
      <c r="E8744" s="98">
        <f t="shared" si="749"/>
        <v>40</v>
      </c>
      <c r="F8744" s="397">
        <f>F8743+(E8744-E8743)*(F8746-F8743)/(E8746-E8743)</f>
        <v>3.9202666666666666</v>
      </c>
      <c r="G8744" s="98">
        <v>15</v>
      </c>
      <c r="H8744" s="491">
        <f>H8743+(E8744-E8743)*(H8746-H8743)/(E8746-E8743)</f>
        <v>0.36433033333333337</v>
      </c>
      <c r="I8744" s="492">
        <f>I8743+(E8744-E8743)*(I8746-I8743)/(E8746-E8743)</f>
        <v>10.766666666666666</v>
      </c>
      <c r="J8744" s="397">
        <f>J8743+(E8744-E8743)*(J8746-J8743)/(E8746-E8743)</f>
        <v>0.28473333333333334</v>
      </c>
      <c r="K8744" s="469">
        <f t="shared" si="747"/>
        <v>10.76019839138657</v>
      </c>
      <c r="L8744" s="469">
        <f t="shared" si="748"/>
        <v>-6.4682752800955257E-3</v>
      </c>
    </row>
    <row r="8745" spans="1:12">
      <c r="A8745" s="98" t="s">
        <v>126</v>
      </c>
      <c r="B8745" s="98">
        <f t="shared" si="745"/>
        <v>14</v>
      </c>
      <c r="C8745" s="98">
        <f t="shared" si="746"/>
        <v>6</v>
      </c>
      <c r="D8745" s="98">
        <f>D8743</f>
        <v>174</v>
      </c>
      <c r="E8745" s="98">
        <f t="shared" si="749"/>
        <v>41</v>
      </c>
      <c r="F8745" s="397">
        <f>F8743+(E8745-E8743)*(F8746-F8743)/(E8746-E8743)</f>
        <v>3.9342333333333332</v>
      </c>
      <c r="G8745" s="98">
        <v>15</v>
      </c>
      <c r="H8745" s="491">
        <f>H8743+(E8745-E8743)*(H8746-H8743)/(E8746-E8743)</f>
        <v>0.36404766666666666</v>
      </c>
      <c r="I8745" s="492">
        <f>I8743+(E8745-E8743)*(I8746-I8743)/(E8746-E8743)</f>
        <v>10.833333333333334</v>
      </c>
      <c r="J8745" s="397">
        <f>J8743+(E8745-E8743)*(J8746-J8743)/(E8746-E8743)</f>
        <v>0.28246666666666664</v>
      </c>
      <c r="K8745" s="469">
        <f t="shared" si="747"/>
        <v>10.806918141671924</v>
      </c>
      <c r="L8745" s="469">
        <f t="shared" si="748"/>
        <v>-2.6415191661410375E-2</v>
      </c>
    </row>
    <row r="8746" spans="1:12">
      <c r="A8746" s="480" t="s">
        <v>126</v>
      </c>
      <c r="B8746" s="480">
        <f t="shared" si="745"/>
        <v>14</v>
      </c>
      <c r="C8746" s="480">
        <f t="shared" si="746"/>
        <v>6</v>
      </c>
      <c r="D8746" s="480">
        <f>D8743</f>
        <v>174</v>
      </c>
      <c r="E8746" s="480">
        <f t="shared" si="749"/>
        <v>42</v>
      </c>
      <c r="F8746" s="484">
        <v>3.9481999999999999</v>
      </c>
      <c r="G8746" s="480">
        <v>15</v>
      </c>
      <c r="H8746" s="482">
        <v>0.36376500000000001</v>
      </c>
      <c r="I8746" s="483">
        <v>10.9</v>
      </c>
      <c r="J8746" s="484">
        <v>0.2802</v>
      </c>
      <c r="K8746" s="469">
        <f t="shared" si="747"/>
        <v>10.853710499910656</v>
      </c>
      <c r="L8746" s="469">
        <f t="shared" si="748"/>
        <v>-4.628950008934396E-2</v>
      </c>
    </row>
    <row r="8747" spans="1:12">
      <c r="A8747" s="98" t="s">
        <v>126</v>
      </c>
      <c r="B8747" s="98">
        <f t="shared" si="745"/>
        <v>14</v>
      </c>
      <c r="C8747" s="98">
        <f t="shared" si="746"/>
        <v>6</v>
      </c>
      <c r="D8747" s="98">
        <f>D8746</f>
        <v>174</v>
      </c>
      <c r="E8747" s="98">
        <f t="shared" si="749"/>
        <v>43</v>
      </c>
      <c r="F8747" s="397">
        <f>F8746+(E8747-E8746)*(F8749-F8746)/(E8749-E8746)</f>
        <v>3.9620333333333333</v>
      </c>
      <c r="G8747" s="98">
        <v>15</v>
      </c>
      <c r="H8747" s="491">
        <f>H8746+(E8747-E8746)*(H8749-H8746)/(E8749-E8746)</f>
        <v>0.36319733333333332</v>
      </c>
      <c r="I8747" s="492">
        <f>I8746+(E8747-E8746)*(I8749-I8746)/(E8749-E8746)</f>
        <v>10.966666666666667</v>
      </c>
      <c r="J8747" s="397">
        <f>J8746+(E8747-E8746)*(J8749-J8746)/(E8749-E8746)</f>
        <v>0.27789999999999998</v>
      </c>
      <c r="K8747" s="469">
        <f t="shared" si="747"/>
        <v>10.908762178870624</v>
      </c>
      <c r="L8747" s="469">
        <f t="shared" si="748"/>
        <v>-5.7904487796042403E-2</v>
      </c>
    </row>
    <row r="8748" spans="1:12">
      <c r="A8748" s="98" t="s">
        <v>126</v>
      </c>
      <c r="B8748" s="98">
        <f t="shared" si="745"/>
        <v>14</v>
      </c>
      <c r="C8748" s="98">
        <f t="shared" si="746"/>
        <v>6</v>
      </c>
      <c r="D8748" s="98">
        <f>D8746</f>
        <v>174</v>
      </c>
      <c r="E8748" s="98">
        <f t="shared" si="749"/>
        <v>44</v>
      </c>
      <c r="F8748" s="397">
        <f>F8746+(E8748-E8746)*(F8749-F8746)/(E8749-E8746)</f>
        <v>3.9758666666666667</v>
      </c>
      <c r="G8748" s="98">
        <v>15</v>
      </c>
      <c r="H8748" s="491">
        <f>H8746+(E8748-E8746)*(H8749-H8746)/(E8749-E8746)</f>
        <v>0.36262966666666668</v>
      </c>
      <c r="I8748" s="492">
        <f>I8746+(E8748-E8746)*(I8749-I8746)/(E8749-E8746)</f>
        <v>11.033333333333333</v>
      </c>
      <c r="J8748" s="397">
        <f>J8746+(E8748-E8746)*(J8749-J8746)/(E8749-E8746)</f>
        <v>0.27560000000000001</v>
      </c>
      <c r="K8748" s="469">
        <f t="shared" si="747"/>
        <v>10.963986215505441</v>
      </c>
      <c r="L8748" s="469">
        <f t="shared" si="748"/>
        <v>-6.9347117827891935E-2</v>
      </c>
    </row>
    <row r="8749" spans="1:12">
      <c r="A8749" s="480" t="s">
        <v>126</v>
      </c>
      <c r="B8749" s="480">
        <f t="shared" si="745"/>
        <v>14</v>
      </c>
      <c r="C8749" s="480">
        <f t="shared" si="746"/>
        <v>6</v>
      </c>
      <c r="D8749" s="480">
        <f>D8746</f>
        <v>174</v>
      </c>
      <c r="E8749" s="480">
        <f t="shared" si="749"/>
        <v>45</v>
      </c>
      <c r="F8749" s="484">
        <v>3.9897</v>
      </c>
      <c r="G8749" s="480">
        <v>15</v>
      </c>
      <c r="H8749" s="482">
        <v>0.36206199999999999</v>
      </c>
      <c r="I8749" s="483">
        <v>11.1</v>
      </c>
      <c r="J8749" s="484">
        <v>0.27329999999999999</v>
      </c>
      <c r="K8749" s="469">
        <f t="shared" si="747"/>
        <v>11.019383420519137</v>
      </c>
      <c r="L8749" s="469">
        <f t="shared" si="748"/>
        <v>-8.0616579480862427E-2</v>
      </c>
    </row>
    <row r="8750" spans="1:12">
      <c r="A8750" s="98" t="s">
        <v>126</v>
      </c>
      <c r="B8750" s="98">
        <f t="shared" si="745"/>
        <v>14</v>
      </c>
      <c r="C8750" s="98">
        <f t="shared" si="746"/>
        <v>6</v>
      </c>
      <c r="D8750" s="98">
        <f>D8749</f>
        <v>174</v>
      </c>
      <c r="E8750" s="98">
        <f t="shared" si="749"/>
        <v>46</v>
      </c>
      <c r="F8750" s="397">
        <f>F8749+(E8750-E8749)*(F8752-F8749)/(E8752-E8749)</f>
        <v>4.0034000000000001</v>
      </c>
      <c r="G8750" s="98">
        <v>15</v>
      </c>
      <c r="H8750" s="491">
        <f>H8749+(E8750-E8749)*(H8752-H8749)/(E8752-E8749)</f>
        <v>0.36177700000000002</v>
      </c>
      <c r="I8750" s="492">
        <f>I8749+(E8750-E8749)*(I8752-I8749)/(E8752-E8749)</f>
        <v>11.166666666666666</v>
      </c>
      <c r="J8750" s="397">
        <f>J8749+(E8750-E8749)*(J8752-J8749)/(E8752-E8749)</f>
        <v>0.2707</v>
      </c>
      <c r="K8750" s="469">
        <f t="shared" si="747"/>
        <v>11.065932881305335</v>
      </c>
      <c r="L8750" s="469">
        <f t="shared" si="748"/>
        <v>-0.10073378536133148</v>
      </c>
    </row>
    <row r="8751" spans="1:12">
      <c r="A8751" s="98" t="s">
        <v>126</v>
      </c>
      <c r="B8751" s="98">
        <f t="shared" si="745"/>
        <v>14</v>
      </c>
      <c r="C8751" s="98">
        <f t="shared" si="746"/>
        <v>6</v>
      </c>
      <c r="D8751" s="98">
        <f>D8749</f>
        <v>174</v>
      </c>
      <c r="E8751" s="98">
        <f t="shared" si="749"/>
        <v>47</v>
      </c>
      <c r="F8751" s="397">
        <f>F8749+(E8751-E8749)*(F8752-F8749)/(E8752-E8749)</f>
        <v>4.0171000000000001</v>
      </c>
      <c r="G8751" s="98">
        <v>15</v>
      </c>
      <c r="H8751" s="491">
        <f>H8749+(E8751-E8749)*(H8752-H8749)/(E8752-E8749)</f>
        <v>0.36149199999999998</v>
      </c>
      <c r="I8751" s="492">
        <f>I8749+(E8751-E8749)*(I8752-I8749)/(E8752-E8749)</f>
        <v>11.233333333333334</v>
      </c>
      <c r="J8751" s="397">
        <f>J8749+(E8751-E8749)*(J8752-J8749)/(E8752-E8749)</f>
        <v>0.2681</v>
      </c>
      <c r="K8751" s="469">
        <f t="shared" si="747"/>
        <v>11.112555741205892</v>
      </c>
      <c r="L8751" s="469">
        <f t="shared" si="748"/>
        <v>-0.12077759212744255</v>
      </c>
    </row>
    <row r="8752" spans="1:12">
      <c r="A8752" s="480" t="s">
        <v>126</v>
      </c>
      <c r="B8752" s="480">
        <f t="shared" si="745"/>
        <v>14</v>
      </c>
      <c r="C8752" s="480">
        <f t="shared" si="746"/>
        <v>6</v>
      </c>
      <c r="D8752" s="480">
        <f>D8749</f>
        <v>174</v>
      </c>
      <c r="E8752" s="480">
        <f t="shared" si="749"/>
        <v>48</v>
      </c>
      <c r="F8752" s="484">
        <v>4.0308000000000002</v>
      </c>
      <c r="G8752" s="480">
        <v>15</v>
      </c>
      <c r="H8752" s="482">
        <v>0.361207</v>
      </c>
      <c r="I8752" s="483">
        <v>11.3</v>
      </c>
      <c r="J8752" s="484">
        <v>0.26550000000000001</v>
      </c>
      <c r="K8752" s="469">
        <f t="shared" si="747"/>
        <v>11.159252173961193</v>
      </c>
      <c r="L8752" s="469">
        <f t="shared" si="748"/>
        <v>-0.1407478260388082</v>
      </c>
    </row>
    <row r="8753" spans="1:12">
      <c r="A8753" s="98" t="s">
        <v>126</v>
      </c>
      <c r="B8753" s="98">
        <f t="shared" si="745"/>
        <v>14</v>
      </c>
      <c r="C8753" s="98">
        <f t="shared" si="746"/>
        <v>6</v>
      </c>
      <c r="D8753" s="98">
        <f>D8752</f>
        <v>174</v>
      </c>
      <c r="E8753" s="98">
        <f t="shared" si="749"/>
        <v>49</v>
      </c>
      <c r="F8753" s="397">
        <f>F8752+(E8753-E8752)*(F8755-F8752)/(E8755-E8752)</f>
        <v>4.0443333333333333</v>
      </c>
      <c r="G8753" s="98">
        <v>15</v>
      </c>
      <c r="H8753" s="491">
        <f>H8752+(E8753-E8752)*(H8755-H8752)/(E8755-E8752)</f>
        <v>0.361207</v>
      </c>
      <c r="I8753" s="492">
        <f>I8752+(E8753-E8752)*(I8755-I8752)/(E8755-E8752)</f>
        <v>11.3</v>
      </c>
      <c r="J8753" s="397">
        <f>J8752+(E8753-E8752)*(J8755-J8752)/(E8755-E8752)</f>
        <v>0.26356666666666667</v>
      </c>
      <c r="K8753" s="469">
        <f t="shared" si="747"/>
        <v>11.196719148115438</v>
      </c>
      <c r="L8753" s="469">
        <f t="shared" si="748"/>
        <v>-0.10328085188456271</v>
      </c>
    </row>
    <row r="8754" spans="1:12">
      <c r="A8754" s="98" t="s">
        <v>126</v>
      </c>
      <c r="B8754" s="98">
        <f t="shared" si="745"/>
        <v>14</v>
      </c>
      <c r="C8754" s="98">
        <f t="shared" si="746"/>
        <v>6</v>
      </c>
      <c r="D8754" s="98">
        <f>D8752</f>
        <v>174</v>
      </c>
      <c r="E8754" s="98">
        <f t="shared" si="749"/>
        <v>50</v>
      </c>
      <c r="F8754" s="397">
        <f>F8752+(E8754-E8752)*(F8755-F8752)/(E8755-E8752)</f>
        <v>4.0578666666666665</v>
      </c>
      <c r="G8754" s="98">
        <v>15</v>
      </c>
      <c r="H8754" s="491">
        <f>H8752+(E8754-E8752)*(H8755-H8752)/(E8755-E8752)</f>
        <v>0.361207</v>
      </c>
      <c r="I8754" s="492">
        <f>I8752+(E8754-E8752)*(I8755-I8752)/(E8755-E8752)</f>
        <v>11.3</v>
      </c>
      <c r="J8754" s="397">
        <f>J8752+(E8754-E8752)*(J8755-J8752)/(E8755-E8752)</f>
        <v>0.26163333333333333</v>
      </c>
      <c r="K8754" s="469">
        <f t="shared" si="747"/>
        <v>11.234186122269685</v>
      </c>
      <c r="L8754" s="469">
        <f t="shared" si="748"/>
        <v>-6.581387773031544E-2</v>
      </c>
    </row>
    <row r="8755" spans="1:12">
      <c r="A8755" s="480" t="s">
        <v>126</v>
      </c>
      <c r="B8755" s="480">
        <f t="shared" si="745"/>
        <v>14</v>
      </c>
      <c r="C8755" s="480">
        <f t="shared" si="746"/>
        <v>6</v>
      </c>
      <c r="D8755" s="480">
        <f>D8752</f>
        <v>174</v>
      </c>
      <c r="E8755" s="480">
        <f t="shared" si="749"/>
        <v>51</v>
      </c>
      <c r="F8755" s="484">
        <v>4.0713999999999997</v>
      </c>
      <c r="G8755" s="480">
        <v>15</v>
      </c>
      <c r="H8755" s="482">
        <v>0.361207</v>
      </c>
      <c r="I8755" s="483">
        <v>11.3</v>
      </c>
      <c r="J8755" s="484">
        <v>0.25969999999999999</v>
      </c>
      <c r="K8755" s="469">
        <f t="shared" si="747"/>
        <v>11.271653096423933</v>
      </c>
      <c r="L8755" s="469">
        <f t="shared" si="748"/>
        <v>-2.8346903576068172E-2</v>
      </c>
    </row>
    <row r="8756" spans="1:12">
      <c r="A8756" s="98" t="s">
        <v>126</v>
      </c>
      <c r="B8756" s="98">
        <f t="shared" si="745"/>
        <v>14</v>
      </c>
      <c r="C8756" s="98">
        <f t="shared" si="746"/>
        <v>6</v>
      </c>
      <c r="D8756" s="98">
        <f>D8755</f>
        <v>174</v>
      </c>
      <c r="E8756" s="98">
        <f t="shared" si="749"/>
        <v>52</v>
      </c>
      <c r="F8756" s="397">
        <f>F8755+(E8756-E8755)*(F8758-F8755)/(E8758-E8755)</f>
        <v>4.0848333333333331</v>
      </c>
      <c r="G8756" s="98">
        <v>15</v>
      </c>
      <c r="H8756" s="491">
        <f>H8755+(E8756-E8755)*(H8758-H8755)/(E8758-E8755)</f>
        <v>0.36092066666666667</v>
      </c>
      <c r="I8756" s="492">
        <f>I8755+(E8756-E8755)*(I8758-I8755)/(E8758-E8755)</f>
        <v>11.333333333333334</v>
      </c>
      <c r="J8756" s="397">
        <f>J8755+(E8756-E8755)*(J8758-J8755)/(E8758-E8755)</f>
        <v>0.25740000000000002</v>
      </c>
      <c r="K8756" s="469">
        <f t="shared" si="747"/>
        <v>11.317814995354473</v>
      </c>
      <c r="L8756" s="469">
        <f t="shared" si="748"/>
        <v>-1.5518337978861041E-2</v>
      </c>
    </row>
    <row r="8757" spans="1:12">
      <c r="A8757" s="98" t="s">
        <v>126</v>
      </c>
      <c r="B8757" s="98">
        <f t="shared" si="745"/>
        <v>14</v>
      </c>
      <c r="C8757" s="98">
        <f t="shared" si="746"/>
        <v>6</v>
      </c>
      <c r="D8757" s="98">
        <f>D8755</f>
        <v>174</v>
      </c>
      <c r="E8757" s="98">
        <f t="shared" si="749"/>
        <v>53</v>
      </c>
      <c r="F8757" s="397">
        <f>F8755+(E8757-E8755)*(F8758-F8755)/(E8758-E8755)</f>
        <v>4.0982666666666665</v>
      </c>
      <c r="G8757" s="98">
        <v>15</v>
      </c>
      <c r="H8757" s="491">
        <f>H8755+(E8757-E8755)*(H8758-H8755)/(E8758-E8755)</f>
        <v>0.36063433333333333</v>
      </c>
      <c r="I8757" s="492">
        <f>I8755+(E8757-E8755)*(I8758-I8755)/(E8758-E8755)</f>
        <v>11.366666666666667</v>
      </c>
      <c r="J8757" s="397">
        <f>J8755+(E8757-E8755)*(J8758-J8755)/(E8758-E8755)</f>
        <v>0.25509999999999999</v>
      </c>
      <c r="K8757" s="469">
        <f t="shared" si="747"/>
        <v>11.364050196736676</v>
      </c>
      <c r="L8757" s="469">
        <f t="shared" si="748"/>
        <v>-2.6164699299915384E-3</v>
      </c>
    </row>
    <row r="8758" spans="1:12">
      <c r="A8758" s="480" t="s">
        <v>126</v>
      </c>
      <c r="B8758" s="480">
        <f t="shared" si="745"/>
        <v>14</v>
      </c>
      <c r="C8758" s="480">
        <f t="shared" si="746"/>
        <v>6</v>
      </c>
      <c r="D8758" s="480">
        <f>D8755</f>
        <v>174</v>
      </c>
      <c r="E8758" s="480">
        <f t="shared" si="749"/>
        <v>54</v>
      </c>
      <c r="F8758" s="484">
        <v>4.1116999999999999</v>
      </c>
      <c r="G8758" s="480">
        <v>15</v>
      </c>
      <c r="H8758" s="482">
        <v>0.360348</v>
      </c>
      <c r="I8758" s="483">
        <v>11.4</v>
      </c>
      <c r="J8758" s="484">
        <v>0.25280000000000002</v>
      </c>
      <c r="K8758" s="469">
        <f t="shared" si="747"/>
        <v>11.410358875309424</v>
      </c>
      <c r="L8758" s="469">
        <f t="shared" si="748"/>
        <v>1.0358875309423254E-2</v>
      </c>
    </row>
    <row r="8759" spans="1:12">
      <c r="A8759" s="98" t="s">
        <v>126</v>
      </c>
      <c r="B8759" s="98">
        <f t="shared" si="745"/>
        <v>14</v>
      </c>
      <c r="C8759" s="98">
        <f t="shared" si="746"/>
        <v>6</v>
      </c>
      <c r="D8759" s="98">
        <f>D8758</f>
        <v>174</v>
      </c>
      <c r="E8759" s="98">
        <f t="shared" si="749"/>
        <v>55</v>
      </c>
      <c r="F8759" s="397">
        <f>F8758+(E8759-E8758)*(F8761-F8758)/(E8761-E8758)</f>
        <v>4.125</v>
      </c>
      <c r="G8759" s="98">
        <v>15</v>
      </c>
      <c r="H8759" s="491">
        <f>H8758+(E8759-E8758)*(H8761-H8758)/(E8761-E8758)</f>
        <v>0.3600606666666667</v>
      </c>
      <c r="I8759" s="492">
        <f>I8758+(E8759-E8758)*(I8761-I8758)/(E8761-E8758)</f>
        <v>11.433333333333334</v>
      </c>
      <c r="J8759" s="397">
        <f>J8758+(E8759-E8758)*(J8761-J8758)/(E8761-E8758)</f>
        <v>0.25653333333333334</v>
      </c>
      <c r="K8759" s="469">
        <f t="shared" si="747"/>
        <v>11.456402717319857</v>
      </c>
      <c r="L8759" s="469">
        <f t="shared" si="748"/>
        <v>2.3069383986523917E-2</v>
      </c>
    </row>
    <row r="8760" spans="1:12">
      <c r="A8760" s="98" t="s">
        <v>126</v>
      </c>
      <c r="B8760" s="98">
        <f t="shared" si="745"/>
        <v>14</v>
      </c>
      <c r="C8760" s="98">
        <f t="shared" si="746"/>
        <v>6</v>
      </c>
      <c r="D8760" s="98">
        <f>D8758</f>
        <v>174</v>
      </c>
      <c r="E8760" s="98">
        <f t="shared" si="749"/>
        <v>56</v>
      </c>
      <c r="F8760" s="397">
        <f>F8758+(E8760-E8758)*(F8761-F8758)/(E8761-E8758)</f>
        <v>4.1383000000000001</v>
      </c>
      <c r="G8760" s="98">
        <v>15</v>
      </c>
      <c r="H8760" s="491">
        <f>H8758+(E8760-E8758)*(H8761-H8758)/(E8761-E8758)</f>
        <v>0.35977333333333333</v>
      </c>
      <c r="I8760" s="492">
        <f>I8758+(E8760-E8758)*(I8761-I8758)/(E8761-E8758)</f>
        <v>11.466666666666667</v>
      </c>
      <c r="J8760" s="397">
        <f>J8758+(E8760-E8758)*(J8761-J8758)/(E8761-E8758)</f>
        <v>0.2602666666666667</v>
      </c>
      <c r="K8760" s="469">
        <f t="shared" si="747"/>
        <v>11.502520105251454</v>
      </c>
      <c r="L8760" s="469">
        <f t="shared" si="748"/>
        <v>3.5853438584787511E-2</v>
      </c>
    </row>
    <row r="8761" spans="1:12">
      <c r="A8761" s="480" t="s">
        <v>126</v>
      </c>
      <c r="B8761" s="480">
        <f t="shared" si="745"/>
        <v>14</v>
      </c>
      <c r="C8761" s="480">
        <f t="shared" si="746"/>
        <v>6</v>
      </c>
      <c r="D8761" s="480">
        <f>D8758</f>
        <v>174</v>
      </c>
      <c r="E8761" s="480">
        <f t="shared" si="749"/>
        <v>57</v>
      </c>
      <c r="F8761" s="484">
        <v>4.1516000000000002</v>
      </c>
      <c r="G8761" s="480">
        <v>15</v>
      </c>
      <c r="H8761" s="482">
        <v>0.35948600000000003</v>
      </c>
      <c r="I8761" s="483">
        <v>11.5</v>
      </c>
      <c r="J8761" s="484">
        <v>0.26400000000000001</v>
      </c>
      <c r="K8761" s="469">
        <f t="shared" si="747"/>
        <v>11.548711215457626</v>
      </c>
      <c r="L8761" s="469">
        <f t="shared" si="748"/>
        <v>4.8711215457625912E-2</v>
      </c>
    </row>
    <row r="8762" spans="1:12">
      <c r="A8762" s="98" t="s">
        <v>126</v>
      </c>
      <c r="B8762" s="98">
        <f t="shared" si="745"/>
        <v>14</v>
      </c>
      <c r="C8762" s="98">
        <f t="shared" si="746"/>
        <v>6</v>
      </c>
      <c r="D8762" s="98">
        <f>D8761</f>
        <v>174</v>
      </c>
      <c r="E8762" s="98">
        <f t="shared" si="749"/>
        <v>58</v>
      </c>
      <c r="F8762" s="397">
        <f>F8761+(E8762-E8761)*(F8764-F8761)/(E8764-E8761)</f>
        <v>4.1647666666666669</v>
      </c>
      <c r="G8762" s="98">
        <v>15</v>
      </c>
      <c r="H8762" s="491">
        <f>H8761+(E8762-E8761)*(H8764-H8761)/(E8764-E8761)</f>
        <v>0.35919700000000004</v>
      </c>
      <c r="I8762" s="492">
        <f>I8761+(E8762-E8761)*(I8764-I8761)/(E8764-E8761)</f>
        <v>11.566666666666666</v>
      </c>
      <c r="J8762" s="397">
        <f>J8761+(E8762-E8761)*(J8764-J8761)/(E8764-E8761)</f>
        <v>0.25573333333333337</v>
      </c>
      <c r="K8762" s="469">
        <f t="shared" si="747"/>
        <v>11.594658826957538</v>
      </c>
      <c r="L8762" s="469">
        <f t="shared" si="748"/>
        <v>2.7992160290871482E-2</v>
      </c>
    </row>
    <row r="8763" spans="1:12">
      <c r="A8763" s="98" t="s">
        <v>126</v>
      </c>
      <c r="B8763" s="98">
        <f t="shared" si="745"/>
        <v>14</v>
      </c>
      <c r="C8763" s="98">
        <f t="shared" si="746"/>
        <v>6</v>
      </c>
      <c r="D8763" s="98">
        <f>D8761</f>
        <v>174</v>
      </c>
      <c r="E8763" s="98">
        <f t="shared" si="749"/>
        <v>59</v>
      </c>
      <c r="F8763" s="397">
        <f>F8761+(E8763-E8761)*(F8764-F8761)/(E8764-E8761)</f>
        <v>4.1779333333333328</v>
      </c>
      <c r="G8763" s="98">
        <v>15</v>
      </c>
      <c r="H8763" s="491">
        <f>H8761+(E8763-E8761)*(H8764-H8761)/(E8764-E8761)</f>
        <v>0.358908</v>
      </c>
      <c r="I8763" s="492">
        <f>I8761+(E8763-E8761)*(I8764-I8761)/(E8764-E8761)</f>
        <v>11.633333333333333</v>
      </c>
      <c r="J8763" s="397">
        <f>J8761+(E8763-E8761)*(J8764-J8761)/(E8764-E8761)</f>
        <v>0.24746666666666667</v>
      </c>
      <c r="K8763" s="469">
        <f t="shared" si="747"/>
        <v>11.640680434354577</v>
      </c>
      <c r="L8763" s="469">
        <f t="shared" si="748"/>
        <v>7.3471010212440291E-3</v>
      </c>
    </row>
    <row r="8764" spans="1:12">
      <c r="A8764" s="480" t="s">
        <v>126</v>
      </c>
      <c r="B8764" s="480">
        <f t="shared" si="745"/>
        <v>14</v>
      </c>
      <c r="C8764" s="480">
        <f t="shared" si="746"/>
        <v>6</v>
      </c>
      <c r="D8764" s="480">
        <f>D8761</f>
        <v>174</v>
      </c>
      <c r="E8764" s="480">
        <f t="shared" si="749"/>
        <v>60</v>
      </c>
      <c r="F8764" s="484">
        <v>4.1910999999999996</v>
      </c>
      <c r="G8764" s="480">
        <v>15</v>
      </c>
      <c r="H8764" s="482">
        <v>0.35861900000000002</v>
      </c>
      <c r="I8764" s="483">
        <v>11.7</v>
      </c>
      <c r="J8764" s="484">
        <v>0.2392</v>
      </c>
      <c r="K8764" s="469">
        <f t="shared" si="747"/>
        <v>11.686776216541787</v>
      </c>
      <c r="L8764" s="469">
        <f t="shared" si="748"/>
        <v>-1.3223783458212068E-2</v>
      </c>
    </row>
    <row r="8765" spans="1:12">
      <c r="A8765" s="98" t="s">
        <v>126</v>
      </c>
      <c r="B8765" s="98">
        <f t="shared" ref="B8765:B8828" si="750">INT(D8765/12)</f>
        <v>14</v>
      </c>
      <c r="C8765" s="98">
        <f t="shared" ref="C8765:C8828" si="751">D8765-B8765*12</f>
        <v>6</v>
      </c>
      <c r="D8765" s="98">
        <f>D8764</f>
        <v>174</v>
      </c>
      <c r="E8765" s="98">
        <f t="shared" si="749"/>
        <v>61</v>
      </c>
      <c r="F8765" s="397">
        <f>F8764+(E8765-E8764)*(F8767-F8764)/(E8767-E8764)</f>
        <v>4.2041333333333331</v>
      </c>
      <c r="G8765" s="98">
        <v>15</v>
      </c>
      <c r="H8765" s="491">
        <f>H8764+(E8765-E8764)*(H8767-H8764)/(E8767-E8764)</f>
        <v>0.35832833333333336</v>
      </c>
      <c r="I8765" s="492">
        <f>I8764+(E8765-E8764)*(I8767-I8764)/(E8767-E8764)</f>
        <v>11.733333333333333</v>
      </c>
      <c r="J8765" s="397">
        <f>J8764+(E8765-E8764)*(J8767-J8764)/(E8767-E8764)</f>
        <v>0.2369</v>
      </c>
      <c r="K8765" s="469">
        <f t="shared" si="747"/>
        <v>11.732628827378985</v>
      </c>
      <c r="L8765" s="469">
        <f t="shared" si="748"/>
        <v>-7.0450595434756735E-4</v>
      </c>
    </row>
    <row r="8766" spans="1:12">
      <c r="A8766" s="98" t="s">
        <v>126</v>
      </c>
      <c r="B8766" s="98">
        <f t="shared" si="750"/>
        <v>14</v>
      </c>
      <c r="C8766" s="98">
        <f t="shared" si="751"/>
        <v>6</v>
      </c>
      <c r="D8766" s="98">
        <f>D8764</f>
        <v>174</v>
      </c>
      <c r="E8766" s="98">
        <f t="shared" si="749"/>
        <v>62</v>
      </c>
      <c r="F8766" s="397">
        <f>F8764+(E8766-E8764)*(F8767-F8764)/(E8767-E8764)</f>
        <v>4.2171666666666665</v>
      </c>
      <c r="G8766" s="98">
        <v>15</v>
      </c>
      <c r="H8766" s="491">
        <f>H8764+(E8766-E8764)*(H8767-H8764)/(E8767-E8764)</f>
        <v>0.35803766666666664</v>
      </c>
      <c r="I8766" s="492">
        <f>I8764+(E8766-E8764)*(I8767-I8764)/(E8767-E8764)</f>
        <v>11.766666666666667</v>
      </c>
      <c r="J8766" s="397">
        <f>J8764+(E8766-E8764)*(J8767-J8764)/(E8767-E8764)</f>
        <v>0.2346</v>
      </c>
      <c r="K8766" s="469">
        <f t="shared" si="747"/>
        <v>11.778555887509043</v>
      </c>
      <c r="L8766" s="469">
        <f t="shared" si="748"/>
        <v>1.1889220842375536E-2</v>
      </c>
    </row>
    <row r="8767" spans="1:12">
      <c r="A8767" s="480" t="s">
        <v>126</v>
      </c>
      <c r="B8767" s="480">
        <f t="shared" si="750"/>
        <v>14</v>
      </c>
      <c r="C8767" s="480">
        <f t="shared" si="751"/>
        <v>6</v>
      </c>
      <c r="D8767" s="480">
        <f>D8764</f>
        <v>174</v>
      </c>
      <c r="E8767" s="480">
        <f t="shared" si="749"/>
        <v>63</v>
      </c>
      <c r="F8767" s="484">
        <v>4.2302</v>
      </c>
      <c r="G8767" s="480">
        <v>15</v>
      </c>
      <c r="H8767" s="482">
        <v>0.35774699999999998</v>
      </c>
      <c r="I8767" s="483">
        <v>11.8</v>
      </c>
      <c r="J8767" s="484">
        <v>0.23230000000000001</v>
      </c>
      <c r="K8767" s="469">
        <f t="shared" si="747"/>
        <v>11.824557578400379</v>
      </c>
      <c r="L8767" s="469">
        <f t="shared" si="748"/>
        <v>2.4557578400377977E-2</v>
      </c>
    </row>
    <row r="8768" spans="1:12">
      <c r="A8768" s="98" t="s">
        <v>126</v>
      </c>
      <c r="B8768" s="98">
        <f t="shared" si="750"/>
        <v>14</v>
      </c>
      <c r="C8768" s="98">
        <f t="shared" si="751"/>
        <v>6</v>
      </c>
      <c r="D8768" s="98">
        <f>D8767</f>
        <v>174</v>
      </c>
      <c r="E8768" s="98">
        <f t="shared" si="749"/>
        <v>64</v>
      </c>
      <c r="F8768" s="397">
        <f>F8767+(E8768-E8767)*(F8770-F8767)/(E8770-E8767)</f>
        <v>4.2431000000000001</v>
      </c>
      <c r="G8768" s="98">
        <v>15</v>
      </c>
      <c r="H8768" s="491">
        <f>H8767+(E8768-E8767)*(H8770-H8767)/(E8770-E8767)</f>
        <v>0.35745499999999997</v>
      </c>
      <c r="I8768" s="492">
        <f>I8767+(E8768-E8767)*(I8770-I8767)/(E8770-E8767)</f>
        <v>11.866666666666667</v>
      </c>
      <c r="J8768" s="397">
        <f>J8767+(E8768-E8767)*(J8770-J8767)/(E8770-E8767)</f>
        <v>0.23003333333333334</v>
      </c>
      <c r="K8768" s="469">
        <f t="shared" si="747"/>
        <v>11.870305353121374</v>
      </c>
      <c r="L8768" s="469">
        <f t="shared" si="748"/>
        <v>3.6386864547068853E-3</v>
      </c>
    </row>
    <row r="8769" spans="1:12">
      <c r="A8769" s="98" t="s">
        <v>126</v>
      </c>
      <c r="B8769" s="98">
        <f t="shared" si="750"/>
        <v>14</v>
      </c>
      <c r="C8769" s="98">
        <f t="shared" si="751"/>
        <v>6</v>
      </c>
      <c r="D8769" s="98">
        <f>D8767</f>
        <v>174</v>
      </c>
      <c r="E8769" s="98">
        <f t="shared" si="749"/>
        <v>65</v>
      </c>
      <c r="F8769" s="397">
        <f>F8767+(E8769-E8767)*(F8770-F8767)/(E8770-E8767)</f>
        <v>4.2560000000000002</v>
      </c>
      <c r="G8769" s="98">
        <v>15</v>
      </c>
      <c r="H8769" s="491">
        <f>H8767+(E8769-E8767)*(H8770-H8767)/(E8770-E8767)</f>
        <v>0.35716300000000001</v>
      </c>
      <c r="I8769" s="492">
        <f>I8767+(E8769-E8767)*(I8770-I8767)/(E8770-E8767)</f>
        <v>11.933333333333334</v>
      </c>
      <c r="J8769" s="397">
        <f>J8767+(E8769-E8767)*(J8770-J8767)/(E8770-E8767)</f>
        <v>0.22776666666666667</v>
      </c>
      <c r="K8769" s="469">
        <f t="shared" si="747"/>
        <v>11.916127930384727</v>
      </c>
      <c r="L8769" s="469">
        <f t="shared" si="748"/>
        <v>-1.7205402948606618E-2</v>
      </c>
    </row>
    <row r="8770" spans="1:12">
      <c r="A8770" s="480" t="s">
        <v>126</v>
      </c>
      <c r="B8770" s="480">
        <f t="shared" si="750"/>
        <v>14</v>
      </c>
      <c r="C8770" s="480">
        <f t="shared" si="751"/>
        <v>6</v>
      </c>
      <c r="D8770" s="480">
        <f>D8767</f>
        <v>174</v>
      </c>
      <c r="E8770" s="480">
        <f t="shared" si="749"/>
        <v>66</v>
      </c>
      <c r="F8770" s="484">
        <v>4.2689000000000004</v>
      </c>
      <c r="G8770" s="480">
        <v>15</v>
      </c>
      <c r="H8770" s="482">
        <v>0.35687099999999999</v>
      </c>
      <c r="I8770" s="483">
        <v>12</v>
      </c>
      <c r="J8770" s="484">
        <v>0.22550000000000001</v>
      </c>
      <c r="K8770" s="469">
        <f t="shared" si="747"/>
        <v>11.962025493805886</v>
      </c>
      <c r="L8770" s="469">
        <f t="shared" si="748"/>
        <v>-3.7974506194114355E-2</v>
      </c>
    </row>
    <row r="8771" spans="1:12">
      <c r="A8771" s="98" t="s">
        <v>126</v>
      </c>
      <c r="B8771" s="98">
        <f t="shared" si="750"/>
        <v>14</v>
      </c>
      <c r="C8771" s="98">
        <f t="shared" si="751"/>
        <v>6</v>
      </c>
      <c r="D8771" s="98">
        <f>D8770</f>
        <v>174</v>
      </c>
      <c r="E8771" s="98">
        <f t="shared" si="749"/>
        <v>67</v>
      </c>
      <c r="F8771" s="397">
        <f>F8770+(E8771-E8770)*(F8773-F8770)/(E8773-E8770)</f>
        <v>4.2817333333333334</v>
      </c>
      <c r="G8771" s="98">
        <v>15</v>
      </c>
      <c r="H8771" s="491">
        <f>H8770+(E8771-E8770)*(H8773-H8770)/(E8773-E8770)</f>
        <v>0.35657666666666665</v>
      </c>
      <c r="I8771" s="492">
        <f>I8770+(E8771-E8770)*(I8773-I8770)/(E8773-E8770)</f>
        <v>12.033333333333333</v>
      </c>
      <c r="J8771" s="397">
        <f>J8770+(E8771-E8770)*(J8773-J8770)/(E8773-E8770)</f>
        <v>0.22323333333333334</v>
      </c>
      <c r="K8771" s="469">
        <f t="shared" si="747"/>
        <v>12.007889841361839</v>
      </c>
      <c r="L8771" s="469">
        <f t="shared" si="748"/>
        <v>-2.544349197149387E-2</v>
      </c>
    </row>
    <row r="8772" spans="1:12">
      <c r="A8772" s="98" t="s">
        <v>126</v>
      </c>
      <c r="B8772" s="98">
        <f t="shared" si="750"/>
        <v>14</v>
      </c>
      <c r="C8772" s="98">
        <f t="shared" si="751"/>
        <v>6</v>
      </c>
      <c r="D8772" s="98">
        <f>D8770</f>
        <v>174</v>
      </c>
      <c r="E8772" s="98">
        <f t="shared" si="749"/>
        <v>68</v>
      </c>
      <c r="F8772" s="397">
        <f>F8770+(E8772-E8770)*(F8773-F8770)/(E8773-E8770)</f>
        <v>4.2945666666666673</v>
      </c>
      <c r="G8772" s="98">
        <v>15</v>
      </c>
      <c r="H8772" s="491">
        <f>H8770+(E8772-E8770)*(H8773-H8770)/(E8773-E8770)</f>
        <v>0.35628233333333337</v>
      </c>
      <c r="I8772" s="492">
        <f>I8770+(E8772-E8770)*(I8773-I8770)/(E8773-E8770)</f>
        <v>12.066666666666666</v>
      </c>
      <c r="J8772" s="397">
        <f>J8770+(E8772-E8770)*(J8773-J8770)/(E8773-E8770)</f>
        <v>0.22096666666666667</v>
      </c>
      <c r="K8772" s="469">
        <f t="shared" si="747"/>
        <v>12.053829968180667</v>
      </c>
      <c r="L8772" s="469">
        <f t="shared" si="748"/>
        <v>-1.2836698485999776E-2</v>
      </c>
    </row>
    <row r="8773" spans="1:12">
      <c r="A8773" s="480" t="s">
        <v>126</v>
      </c>
      <c r="B8773" s="480">
        <f t="shared" si="750"/>
        <v>14</v>
      </c>
      <c r="C8773" s="480">
        <f t="shared" si="751"/>
        <v>6</v>
      </c>
      <c r="D8773" s="480">
        <f>D8770</f>
        <v>174</v>
      </c>
      <c r="E8773" s="480">
        <f t="shared" si="749"/>
        <v>69</v>
      </c>
      <c r="F8773" s="484">
        <v>4.3074000000000003</v>
      </c>
      <c r="G8773" s="480">
        <v>15</v>
      </c>
      <c r="H8773" s="482">
        <v>0.35598800000000003</v>
      </c>
      <c r="I8773" s="483">
        <v>12.1</v>
      </c>
      <c r="J8773" s="484">
        <v>0.21870000000000001</v>
      </c>
      <c r="K8773" s="469">
        <f t="shared" si="747"/>
        <v>12.099846062226817</v>
      </c>
      <c r="L8773" s="469">
        <f t="shared" si="748"/>
        <v>-1.5393777318273294E-4</v>
      </c>
    </row>
    <row r="8774" spans="1:12">
      <c r="A8774" s="98" t="s">
        <v>126</v>
      </c>
      <c r="B8774" s="98">
        <f t="shared" si="750"/>
        <v>14</v>
      </c>
      <c r="C8774" s="98">
        <f t="shared" si="751"/>
        <v>6</v>
      </c>
      <c r="D8774" s="98">
        <f>D8773</f>
        <v>174</v>
      </c>
      <c r="E8774" s="98">
        <f t="shared" si="749"/>
        <v>70</v>
      </c>
      <c r="F8774" s="397">
        <f>F8773+(E8774-E8773)*(F8776-F8773)/(E8776-E8773)</f>
        <v>4.3200666666666665</v>
      </c>
      <c r="G8774" s="98">
        <v>15</v>
      </c>
      <c r="H8774" s="491">
        <f>H8773+(E8774-E8773)*(H8776-H8773)/(E8776-E8773)</f>
        <v>0.35569200000000001</v>
      </c>
      <c r="I8774" s="492">
        <f>I8773+(E8774-E8773)*(I8776-I8773)/(E8776-E8773)</f>
        <v>12.133333333333333</v>
      </c>
      <c r="J8774" s="397">
        <f>J8773+(E8774-E8773)*(J8776-J8773)/(E8776-E8773)</f>
        <v>0.21640000000000001</v>
      </c>
      <c r="K8774" s="469">
        <f t="shared" si="747"/>
        <v>12.145526654146471</v>
      </c>
      <c r="L8774" s="469">
        <f t="shared" si="748"/>
        <v>1.2193320813137731E-2</v>
      </c>
    </row>
    <row r="8775" spans="1:12">
      <c r="A8775" s="98" t="s">
        <v>126</v>
      </c>
      <c r="B8775" s="98">
        <f t="shared" si="750"/>
        <v>14</v>
      </c>
      <c r="C8775" s="98">
        <f t="shared" si="751"/>
        <v>6</v>
      </c>
      <c r="D8775" s="98">
        <f>D8773</f>
        <v>174</v>
      </c>
      <c r="E8775" s="98">
        <f t="shared" si="749"/>
        <v>71</v>
      </c>
      <c r="F8775" s="397">
        <f>F8773+(E8775-E8773)*(F8776-F8773)/(E8776-E8773)</f>
        <v>4.3327333333333335</v>
      </c>
      <c r="G8775" s="98">
        <v>15</v>
      </c>
      <c r="H8775" s="491">
        <f>H8773+(E8775-E8773)*(H8776-H8773)/(E8776-E8773)</f>
        <v>0.35539600000000005</v>
      </c>
      <c r="I8775" s="492">
        <f>I8773+(E8775-E8773)*(I8776-I8773)/(E8776-E8773)</f>
        <v>12.166666666666666</v>
      </c>
      <c r="J8775" s="397">
        <f>J8773+(E8775-E8773)*(J8776-J8773)/(E8776-E8773)</f>
        <v>0.21409999999999998</v>
      </c>
      <c r="K8775" s="469">
        <f t="shared" si="747"/>
        <v>12.191283338398105</v>
      </c>
      <c r="L8775" s="469">
        <f t="shared" si="748"/>
        <v>2.4616671731438444E-2</v>
      </c>
    </row>
    <row r="8776" spans="1:12">
      <c r="A8776" s="480" t="s">
        <v>126</v>
      </c>
      <c r="B8776" s="480">
        <f t="shared" si="750"/>
        <v>14</v>
      </c>
      <c r="C8776" s="480">
        <f t="shared" si="751"/>
        <v>6</v>
      </c>
      <c r="D8776" s="480">
        <f>D8773</f>
        <v>174</v>
      </c>
      <c r="E8776" s="480">
        <f t="shared" si="749"/>
        <v>72</v>
      </c>
      <c r="F8776" s="484">
        <v>4.3453999999999997</v>
      </c>
      <c r="G8776" s="480">
        <v>15</v>
      </c>
      <c r="H8776" s="482">
        <v>0.35510000000000003</v>
      </c>
      <c r="I8776" s="483">
        <v>12.2</v>
      </c>
      <c r="J8776" s="484">
        <v>0.21179999999999999</v>
      </c>
      <c r="K8776" s="469">
        <f t="shared" si="747"/>
        <v>12.23711630526612</v>
      </c>
      <c r="L8776" s="469">
        <f t="shared" si="748"/>
        <v>3.7116305266120975E-2</v>
      </c>
    </row>
    <row r="8777" spans="1:12">
      <c r="A8777" s="98" t="s">
        <v>126</v>
      </c>
      <c r="B8777" s="98">
        <f t="shared" si="750"/>
        <v>14</v>
      </c>
      <c r="C8777" s="98">
        <f t="shared" si="751"/>
        <v>6</v>
      </c>
      <c r="D8777" s="98">
        <f>D8776</f>
        <v>174</v>
      </c>
      <c r="E8777" s="98">
        <f t="shared" si="749"/>
        <v>73</v>
      </c>
      <c r="F8777" s="397">
        <f>F8776+(E8777-E8776)*(F8779-F8776)/(E8779-E8776)</f>
        <v>4.3579999999999997</v>
      </c>
      <c r="G8777" s="98">
        <v>15</v>
      </c>
      <c r="H8777" s="491">
        <f>H8776+(E8777-E8776)*(H8779-H8776)/(E8779-E8776)</f>
        <v>0.35480166666666668</v>
      </c>
      <c r="I8777" s="492">
        <f>I8776+(E8777-E8776)*(I8779-I8776)/(E8779-E8776)</f>
        <v>12.266666666666666</v>
      </c>
      <c r="J8777" s="397">
        <f>J8776+(E8777-E8776)*(J8779-J8776)/(E8779-E8776)</f>
        <v>0.20953333333333332</v>
      </c>
      <c r="K8777" s="469">
        <f t="shared" si="747"/>
        <v>12.282918625898976</v>
      </c>
      <c r="L8777" s="469">
        <f t="shared" si="748"/>
        <v>1.6251959232310043E-2</v>
      </c>
    </row>
    <row r="8778" spans="1:12">
      <c r="A8778" s="98" t="s">
        <v>126</v>
      </c>
      <c r="B8778" s="98">
        <f t="shared" si="750"/>
        <v>14</v>
      </c>
      <c r="C8778" s="98">
        <f t="shared" si="751"/>
        <v>6</v>
      </c>
      <c r="D8778" s="98">
        <f>D8776</f>
        <v>174</v>
      </c>
      <c r="E8778" s="98">
        <f t="shared" si="749"/>
        <v>74</v>
      </c>
      <c r="F8778" s="397">
        <f>F8776+(E8778-E8776)*(F8779-F8776)/(E8779-E8776)</f>
        <v>4.3706000000000005</v>
      </c>
      <c r="G8778" s="98">
        <v>15</v>
      </c>
      <c r="H8778" s="491">
        <f>H8776+(E8778-E8776)*(H8779-H8776)/(E8779-E8776)</f>
        <v>0.35450333333333334</v>
      </c>
      <c r="I8778" s="492">
        <f>I8776+(E8778-E8776)*(I8779-I8776)/(E8779-E8776)</f>
        <v>12.333333333333334</v>
      </c>
      <c r="J8778" s="397">
        <f>J8776+(E8778-E8776)*(J8779-J8776)/(E8779-E8776)</f>
        <v>0.20726666666666665</v>
      </c>
      <c r="K8778" s="469">
        <f t="shared" si="747"/>
        <v>12.328798036689831</v>
      </c>
      <c r="L8778" s="469">
        <f t="shared" si="748"/>
        <v>-4.5352966435032727E-3</v>
      </c>
    </row>
    <row r="8779" spans="1:12">
      <c r="A8779" s="480" t="s">
        <v>126</v>
      </c>
      <c r="B8779" s="480">
        <f t="shared" si="750"/>
        <v>14</v>
      </c>
      <c r="C8779" s="480">
        <f t="shared" si="751"/>
        <v>6</v>
      </c>
      <c r="D8779" s="480">
        <f>D8776</f>
        <v>174</v>
      </c>
      <c r="E8779" s="480">
        <f t="shared" si="749"/>
        <v>75</v>
      </c>
      <c r="F8779" s="484">
        <v>4.3832000000000004</v>
      </c>
      <c r="G8779" s="480">
        <v>15</v>
      </c>
      <c r="H8779" s="482">
        <v>0.35420499999999999</v>
      </c>
      <c r="I8779" s="483">
        <v>12.4</v>
      </c>
      <c r="J8779" s="484">
        <v>0.20499999999999999</v>
      </c>
      <c r="K8779" s="469">
        <f t="shared" ref="K8779:K8842" si="752">F8779/H8779</f>
        <v>12.374754732428961</v>
      </c>
      <c r="L8779" s="469">
        <f t="shared" ref="L8779:L8842" si="753">K8779-I8779</f>
        <v>-2.5245267571039065E-2</v>
      </c>
    </row>
    <row r="8780" spans="1:12">
      <c r="A8780" s="98" t="s">
        <v>126</v>
      </c>
      <c r="B8780" s="98">
        <f t="shared" si="750"/>
        <v>14</v>
      </c>
      <c r="C8780" s="98">
        <f t="shared" si="751"/>
        <v>6</v>
      </c>
      <c r="D8780" s="98">
        <f>D8779</f>
        <v>174</v>
      </c>
      <c r="E8780" s="98">
        <f t="shared" si="749"/>
        <v>76</v>
      </c>
      <c r="F8780" s="397">
        <f>F8779+(E8780-E8779)*(F8782-F8779)/(E8782-E8779)</f>
        <v>4.3956666666666671</v>
      </c>
      <c r="G8780" s="98">
        <v>15</v>
      </c>
      <c r="H8780" s="491">
        <f>H8779+(E8780-E8779)*(H8782-H8779)/(E8782-E8779)</f>
        <v>0.35390433333333332</v>
      </c>
      <c r="I8780" s="492">
        <f>I8779+(E8780-E8779)*(I8782-I8779)/(E8782-E8779)</f>
        <v>12.433333333333334</v>
      </c>
      <c r="J8780" s="397">
        <f>J8779+(E8780-E8779)*(J8782-J8779)/(E8782-E8779)</f>
        <v>0.20273333333333332</v>
      </c>
      <c r="K8780" s="469">
        <f t="shared" si="752"/>
        <v>12.420494050652108</v>
      </c>
      <c r="L8780" s="469">
        <f t="shared" si="753"/>
        <v>-1.2839282681225583E-2</v>
      </c>
    </row>
    <row r="8781" spans="1:12">
      <c r="A8781" s="98" t="s">
        <v>126</v>
      </c>
      <c r="B8781" s="98">
        <f t="shared" si="750"/>
        <v>14</v>
      </c>
      <c r="C8781" s="98">
        <f t="shared" si="751"/>
        <v>6</v>
      </c>
      <c r="D8781" s="98">
        <f>D8779</f>
        <v>174</v>
      </c>
      <c r="E8781" s="98">
        <f t="shared" si="749"/>
        <v>77</v>
      </c>
      <c r="F8781" s="397">
        <f>F8779+(E8781-E8779)*(F8782-F8779)/(E8782-E8779)</f>
        <v>4.4081333333333337</v>
      </c>
      <c r="G8781" s="98">
        <v>15</v>
      </c>
      <c r="H8781" s="491">
        <f>H8779+(E8781-E8779)*(H8782-H8779)/(E8782-E8779)</f>
        <v>0.35360366666666665</v>
      </c>
      <c r="I8781" s="492">
        <f>I8779+(E8781-E8779)*(I8782-I8779)/(E8782-E8779)</f>
        <v>12.466666666666667</v>
      </c>
      <c r="J8781" s="397">
        <f>J8779+(E8781-E8779)*(J8782-J8779)/(E8782-E8779)</f>
        <v>0.20046666666666665</v>
      </c>
      <c r="K8781" s="469">
        <f t="shared" si="752"/>
        <v>12.466311152505019</v>
      </c>
      <c r="L8781" s="469">
        <f t="shared" si="753"/>
        <v>-3.5551416164736338E-4</v>
      </c>
    </row>
    <row r="8782" spans="1:12">
      <c r="A8782" s="480" t="s">
        <v>126</v>
      </c>
      <c r="B8782" s="480">
        <f t="shared" si="750"/>
        <v>14</v>
      </c>
      <c r="C8782" s="480">
        <f t="shared" si="751"/>
        <v>6</v>
      </c>
      <c r="D8782" s="480">
        <f>D8779</f>
        <v>174</v>
      </c>
      <c r="E8782" s="480">
        <f t="shared" ref="E8782:E8845" si="754">E8781+1</f>
        <v>78</v>
      </c>
      <c r="F8782" s="484">
        <v>4.4206000000000003</v>
      </c>
      <c r="G8782" s="480">
        <v>15</v>
      </c>
      <c r="H8782" s="482">
        <v>0.35330299999999998</v>
      </c>
      <c r="I8782" s="483">
        <v>12.5</v>
      </c>
      <c r="J8782" s="484">
        <v>0.19819999999999999</v>
      </c>
      <c r="K8782" s="469">
        <f t="shared" si="752"/>
        <v>12.512206236573141</v>
      </c>
      <c r="L8782" s="469">
        <f t="shared" si="753"/>
        <v>1.2206236573140572E-2</v>
      </c>
    </row>
    <row r="8783" spans="1:12">
      <c r="A8783" s="98" t="s">
        <v>126</v>
      </c>
      <c r="B8783" s="98">
        <f t="shared" si="750"/>
        <v>14</v>
      </c>
      <c r="C8783" s="98">
        <f t="shared" si="751"/>
        <v>6</v>
      </c>
      <c r="D8783" s="98">
        <f>D8782</f>
        <v>174</v>
      </c>
      <c r="E8783" s="98">
        <f t="shared" si="754"/>
        <v>79</v>
      </c>
      <c r="F8783" s="397">
        <f>F8782+(E8783-E8782)*(F8785-F8782)/(E8785-E8782)</f>
        <v>4.4329666666666672</v>
      </c>
      <c r="G8783" s="98">
        <v>15</v>
      </c>
      <c r="H8783" s="491">
        <f>H8782+(E8783-E8782)*(H8785-H8782)/(E8785-E8782)</f>
        <v>0.35299966666666666</v>
      </c>
      <c r="I8783" s="492">
        <f>I8782+(E8783-E8782)*(I8785-I8782)/(E8785-E8782)</f>
        <v>12.533333333333333</v>
      </c>
      <c r="J8783" s="397">
        <f>J8782+(E8783-E8782)*(J8785-J8782)/(E8785-E8782)</f>
        <v>0.19589999999999999</v>
      </c>
      <c r="K8783" s="469">
        <f t="shared" si="752"/>
        <v>12.557991084033132</v>
      </c>
      <c r="L8783" s="469">
        <f t="shared" si="753"/>
        <v>2.4657750699798697E-2</v>
      </c>
    </row>
    <row r="8784" spans="1:12">
      <c r="A8784" s="98" t="s">
        <v>126</v>
      </c>
      <c r="B8784" s="98">
        <f t="shared" si="750"/>
        <v>14</v>
      </c>
      <c r="C8784" s="98">
        <f t="shared" si="751"/>
        <v>6</v>
      </c>
      <c r="D8784" s="98">
        <f>D8782</f>
        <v>174</v>
      </c>
      <c r="E8784" s="98">
        <f t="shared" si="754"/>
        <v>80</v>
      </c>
      <c r="F8784" s="397">
        <f>F8782+(E8784-E8782)*(F8785-F8782)/(E8785-E8782)</f>
        <v>4.4453333333333331</v>
      </c>
      <c r="G8784" s="98">
        <v>15</v>
      </c>
      <c r="H8784" s="491">
        <f>H8782+(E8784-E8782)*(H8785-H8782)/(E8785-E8782)</f>
        <v>0.35269633333333333</v>
      </c>
      <c r="I8784" s="492">
        <f>I8782+(E8784-E8782)*(I8785-I8782)/(E8785-E8782)</f>
        <v>12.566666666666666</v>
      </c>
      <c r="J8784" s="397">
        <f>J8782+(E8784-E8782)*(J8785-J8782)/(E8785-E8782)</f>
        <v>0.19359999999999999</v>
      </c>
      <c r="K8784" s="469">
        <f t="shared" si="752"/>
        <v>12.603854685191887</v>
      </c>
      <c r="L8784" s="469">
        <f t="shared" si="753"/>
        <v>3.7188018525220912E-2</v>
      </c>
    </row>
    <row r="8785" spans="1:12">
      <c r="A8785" s="480" t="s">
        <v>126</v>
      </c>
      <c r="B8785" s="480">
        <f t="shared" si="750"/>
        <v>14</v>
      </c>
      <c r="C8785" s="480">
        <f t="shared" si="751"/>
        <v>6</v>
      </c>
      <c r="D8785" s="480">
        <f>D8782</f>
        <v>174</v>
      </c>
      <c r="E8785" s="480">
        <f t="shared" si="754"/>
        <v>81</v>
      </c>
      <c r="F8785" s="484">
        <v>4.4577</v>
      </c>
      <c r="G8785" s="480">
        <v>15</v>
      </c>
      <c r="H8785" s="482">
        <v>0.35239300000000001</v>
      </c>
      <c r="I8785" s="483">
        <v>12.6</v>
      </c>
      <c r="J8785" s="484">
        <v>0.1913</v>
      </c>
      <c r="K8785" s="469">
        <f t="shared" si="752"/>
        <v>12.649797243418568</v>
      </c>
      <c r="L8785" s="469">
        <f t="shared" si="753"/>
        <v>4.9797243418568726E-2</v>
      </c>
    </row>
    <row r="8786" spans="1:12">
      <c r="A8786" s="98" t="s">
        <v>126</v>
      </c>
      <c r="B8786" s="98">
        <f t="shared" si="750"/>
        <v>14</v>
      </c>
      <c r="C8786" s="98">
        <f t="shared" si="751"/>
        <v>6</v>
      </c>
      <c r="D8786" s="98">
        <f>D8785</f>
        <v>174</v>
      </c>
      <c r="E8786" s="98">
        <f t="shared" si="754"/>
        <v>82</v>
      </c>
      <c r="F8786" s="397">
        <f>F8785+(E8786-E8785)*(F8788-F8785)/(E8788-E8785)</f>
        <v>4.4699666666666671</v>
      </c>
      <c r="G8786" s="98">
        <v>15</v>
      </c>
      <c r="H8786" s="491">
        <f>H8785+(E8786-E8785)*(H8788-H8785)/(E8788-E8785)</f>
        <v>0.35208733333333336</v>
      </c>
      <c r="I8786" s="492">
        <f>I8785+(E8786-E8785)*(I8788-I8785)/(E8788-E8785)</f>
        <v>12.666666666666666</v>
      </c>
      <c r="J8786" s="397">
        <f>J8785+(E8786-E8785)*(J8788-J8785)/(E8788-E8785)</f>
        <v>0.18903333333333333</v>
      </c>
      <c r="K8786" s="469">
        <f t="shared" si="752"/>
        <v>12.695619079357206</v>
      </c>
      <c r="L8786" s="469">
        <f t="shared" si="753"/>
        <v>2.895241269053983E-2</v>
      </c>
    </row>
    <row r="8787" spans="1:12">
      <c r="A8787" s="98" t="s">
        <v>126</v>
      </c>
      <c r="B8787" s="98">
        <f t="shared" si="750"/>
        <v>14</v>
      </c>
      <c r="C8787" s="98">
        <f t="shared" si="751"/>
        <v>6</v>
      </c>
      <c r="D8787" s="98">
        <f>D8785</f>
        <v>174</v>
      </c>
      <c r="E8787" s="98">
        <f t="shared" si="754"/>
        <v>83</v>
      </c>
      <c r="F8787" s="397">
        <f>F8785+(E8787-E8785)*(F8788-F8785)/(E8788-E8785)</f>
        <v>4.4822333333333333</v>
      </c>
      <c r="G8787" s="98">
        <v>15</v>
      </c>
      <c r="H8787" s="491">
        <f>H8785+(E8787-E8785)*(H8788-H8785)/(E8788-E8785)</f>
        <v>0.35178166666666666</v>
      </c>
      <c r="I8787" s="492">
        <f>I8785+(E8787-E8785)*(I8788-I8785)/(E8788-E8785)</f>
        <v>12.733333333333334</v>
      </c>
      <c r="J8787" s="397">
        <f>J8785+(E8787-E8785)*(J8788-J8785)/(E8788-E8785)</f>
        <v>0.18676666666666666</v>
      </c>
      <c r="K8787" s="469">
        <f t="shared" si="752"/>
        <v>12.741520545414058</v>
      </c>
      <c r="L8787" s="469">
        <f t="shared" si="753"/>
        <v>8.1872120807240378E-3</v>
      </c>
    </row>
    <row r="8788" spans="1:12">
      <c r="A8788" s="480" t="s">
        <v>126</v>
      </c>
      <c r="B8788" s="480">
        <f t="shared" si="750"/>
        <v>14</v>
      </c>
      <c r="C8788" s="480">
        <f t="shared" si="751"/>
        <v>6</v>
      </c>
      <c r="D8788" s="480">
        <f>D8785</f>
        <v>174</v>
      </c>
      <c r="E8788" s="480">
        <f t="shared" si="754"/>
        <v>84</v>
      </c>
      <c r="F8788" s="484">
        <v>4.4945000000000004</v>
      </c>
      <c r="G8788" s="480">
        <v>15</v>
      </c>
      <c r="H8788" s="482">
        <v>0.35147600000000001</v>
      </c>
      <c r="I8788" s="483">
        <v>12.8</v>
      </c>
      <c r="J8788" s="484">
        <v>0.1845</v>
      </c>
      <c r="K8788" s="469">
        <f t="shared" si="752"/>
        <v>12.78750184934391</v>
      </c>
      <c r="L8788" s="469">
        <f t="shared" si="753"/>
        <v>-1.2498150656091056E-2</v>
      </c>
    </row>
    <row r="8789" spans="1:12">
      <c r="A8789" s="98" t="s">
        <v>126</v>
      </c>
      <c r="B8789" s="98">
        <f t="shared" si="750"/>
        <v>14</v>
      </c>
      <c r="C8789" s="98">
        <f t="shared" si="751"/>
        <v>6</v>
      </c>
      <c r="D8789" s="98">
        <f>D8788</f>
        <v>174</v>
      </c>
      <c r="E8789" s="98">
        <f t="shared" si="754"/>
        <v>85</v>
      </c>
      <c r="F8789" s="397">
        <f>F8788+(E8789-E8788)*(F8791-F8788)/(E8791-E8788)</f>
        <v>4.5066666666666668</v>
      </c>
      <c r="G8789" s="98">
        <v>15</v>
      </c>
      <c r="H8789" s="491">
        <f>H8788+(E8789-E8788)*(H8791-H8788)/(E8791-E8788)</f>
        <v>0.35116766666666666</v>
      </c>
      <c r="I8789" s="492">
        <f>I8788+(E8789-E8788)*(I8791-I8788)/(E8791-E8788)</f>
        <v>12.833333333333334</v>
      </c>
      <c r="J8789" s="397">
        <f>J8788+(E8789-E8788)*(J8791-J8788)/(E8791-E8788)</f>
        <v>0.18223333333333333</v>
      </c>
      <c r="K8789" s="469">
        <f t="shared" si="752"/>
        <v>12.833375889769655</v>
      </c>
      <c r="L8789" s="469">
        <f t="shared" si="753"/>
        <v>4.2556436321561364E-5</v>
      </c>
    </row>
    <row r="8790" spans="1:12">
      <c r="A8790" s="98" t="s">
        <v>126</v>
      </c>
      <c r="B8790" s="98">
        <f t="shared" si="750"/>
        <v>14</v>
      </c>
      <c r="C8790" s="98">
        <f t="shared" si="751"/>
        <v>6</v>
      </c>
      <c r="D8790" s="98">
        <f>D8788</f>
        <v>174</v>
      </c>
      <c r="E8790" s="98">
        <f t="shared" si="754"/>
        <v>86</v>
      </c>
      <c r="F8790" s="397">
        <f>F8788+(E8790-E8788)*(F8791-F8788)/(E8791-E8788)</f>
        <v>4.5188333333333333</v>
      </c>
      <c r="G8790" s="98">
        <v>15</v>
      </c>
      <c r="H8790" s="491">
        <f>H8788+(E8790-E8788)*(H8791-H8788)/(E8791-E8788)</f>
        <v>0.35085933333333336</v>
      </c>
      <c r="I8790" s="492">
        <f>I8788+(E8790-E8788)*(I8791-I8788)/(E8791-E8788)</f>
        <v>12.866666666666667</v>
      </c>
      <c r="J8790" s="397">
        <f>J8788+(E8790-E8788)*(J8791-J8788)/(E8791-E8788)</f>
        <v>0.17996666666666666</v>
      </c>
      <c r="K8790" s="469">
        <f t="shared" si="752"/>
        <v>12.879330557925398</v>
      </c>
      <c r="L8790" s="469">
        <f t="shared" si="753"/>
        <v>1.2663891258730686E-2</v>
      </c>
    </row>
    <row r="8791" spans="1:12">
      <c r="A8791" s="480" t="s">
        <v>126</v>
      </c>
      <c r="B8791" s="480">
        <f t="shared" si="750"/>
        <v>14</v>
      </c>
      <c r="C8791" s="480">
        <f t="shared" si="751"/>
        <v>6</v>
      </c>
      <c r="D8791" s="480">
        <f>D8788</f>
        <v>174</v>
      </c>
      <c r="E8791" s="480">
        <f t="shared" si="754"/>
        <v>87</v>
      </c>
      <c r="F8791" s="484">
        <v>4.5309999999999997</v>
      </c>
      <c r="G8791" s="480">
        <v>15</v>
      </c>
      <c r="H8791" s="482">
        <v>0.350551</v>
      </c>
      <c r="I8791" s="483">
        <v>12.9</v>
      </c>
      <c r="J8791" s="484">
        <v>0.1777</v>
      </c>
      <c r="K8791" s="469">
        <f t="shared" si="752"/>
        <v>12.925366066563781</v>
      </c>
      <c r="L8791" s="469">
        <f t="shared" si="753"/>
        <v>2.5366066563780265E-2</v>
      </c>
    </row>
    <row r="8792" spans="1:12">
      <c r="A8792" s="98" t="s">
        <v>126</v>
      </c>
      <c r="B8792" s="98">
        <f t="shared" si="750"/>
        <v>14</v>
      </c>
      <c r="C8792" s="98">
        <f t="shared" si="751"/>
        <v>6</v>
      </c>
      <c r="D8792" s="98">
        <f>D8791</f>
        <v>174</v>
      </c>
      <c r="E8792" s="98">
        <f t="shared" si="754"/>
        <v>88</v>
      </c>
      <c r="F8792" s="397">
        <f>F8791+(E8792-E8791)*(F8794-F8791)/(E8794-E8791)</f>
        <v>4.5430666666666664</v>
      </c>
      <c r="G8792" s="98">
        <v>15</v>
      </c>
      <c r="H8792" s="491">
        <f>H8791+(E8792-E8791)*(H8794-H8791)/(E8794-E8791)</f>
        <v>0.35023966666666667</v>
      </c>
      <c r="I8792" s="492">
        <f>I8791+(E8792-E8791)*(I8794-I8791)/(E8794-E8791)</f>
        <v>12.966666666666667</v>
      </c>
      <c r="J8792" s="397">
        <f>J8791+(E8792-E8791)*(J8794-J8791)/(E8794-E8791)</f>
        <v>0.1754</v>
      </c>
      <c r="K8792" s="469">
        <f t="shared" si="752"/>
        <v>12.971308218467543</v>
      </c>
      <c r="L8792" s="469">
        <f t="shared" si="753"/>
        <v>4.6415518008764423E-3</v>
      </c>
    </row>
    <row r="8793" spans="1:12">
      <c r="A8793" s="98" t="s">
        <v>126</v>
      </c>
      <c r="B8793" s="98">
        <f t="shared" si="750"/>
        <v>14</v>
      </c>
      <c r="C8793" s="98">
        <f t="shared" si="751"/>
        <v>6</v>
      </c>
      <c r="D8793" s="98">
        <f>D8791</f>
        <v>174</v>
      </c>
      <c r="E8793" s="98">
        <f t="shared" si="754"/>
        <v>89</v>
      </c>
      <c r="F8793" s="397">
        <f>F8791+(E8793-E8791)*(F8794-F8791)/(E8794-E8791)</f>
        <v>4.555133333333333</v>
      </c>
      <c r="G8793" s="98">
        <v>15</v>
      </c>
      <c r="H8793" s="491">
        <f>H8791+(E8793-E8791)*(H8794-H8791)/(E8794-E8791)</f>
        <v>0.34992833333333334</v>
      </c>
      <c r="I8793" s="492">
        <f>I8791+(E8793-E8791)*(I8794-I8791)/(E8794-E8791)</f>
        <v>13.033333333333333</v>
      </c>
      <c r="J8793" s="397">
        <f>J8791+(E8793-E8791)*(J8794-J8791)/(E8794-E8791)</f>
        <v>0.1731</v>
      </c>
      <c r="K8793" s="469">
        <f t="shared" si="752"/>
        <v>13.017332120386554</v>
      </c>
      <c r="L8793" s="469">
        <f t="shared" si="753"/>
        <v>-1.6001212946779475E-2</v>
      </c>
    </row>
    <row r="8794" spans="1:12">
      <c r="A8794" s="480" t="s">
        <v>126</v>
      </c>
      <c r="B8794" s="480">
        <f t="shared" si="750"/>
        <v>14</v>
      </c>
      <c r="C8794" s="480">
        <f t="shared" si="751"/>
        <v>6</v>
      </c>
      <c r="D8794" s="480">
        <f>D8791</f>
        <v>174</v>
      </c>
      <c r="E8794" s="480">
        <f t="shared" si="754"/>
        <v>90</v>
      </c>
      <c r="F8794" s="484">
        <v>4.5671999999999997</v>
      </c>
      <c r="G8794" s="480">
        <v>15</v>
      </c>
      <c r="H8794" s="482">
        <v>0.34961700000000001</v>
      </c>
      <c r="I8794" s="483">
        <v>13.1</v>
      </c>
      <c r="J8794" s="484">
        <v>0.17080000000000001</v>
      </c>
      <c r="K8794" s="469">
        <f t="shared" si="752"/>
        <v>13.063437990715553</v>
      </c>
      <c r="L8794" s="469">
        <f t="shared" si="753"/>
        <v>-3.6562009284446972E-2</v>
      </c>
    </row>
    <row r="8795" spans="1:12">
      <c r="A8795" s="98" t="s">
        <v>126</v>
      </c>
      <c r="B8795" s="98">
        <f t="shared" si="750"/>
        <v>14</v>
      </c>
      <c r="C8795" s="98">
        <f t="shared" si="751"/>
        <v>6</v>
      </c>
      <c r="D8795" s="98">
        <f>D8794</f>
        <v>174</v>
      </c>
      <c r="E8795" s="98">
        <f t="shared" si="754"/>
        <v>91</v>
      </c>
      <c r="F8795" s="397">
        <f>F8794+(E8795-E8794)*(F8797-F8794)/(E8797-E8794)</f>
        <v>4.5791666666666666</v>
      </c>
      <c r="G8795" s="98">
        <v>15</v>
      </c>
      <c r="H8795" s="491">
        <f>H8794+(E8795-E8794)*(H8797-H8794)/(E8797-E8794)</f>
        <v>0.34930233333333333</v>
      </c>
      <c r="I8795" s="492">
        <f>I8794+(E8795-E8794)*(I8797-I8794)/(E8797-E8794)</f>
        <v>13.133333333333333</v>
      </c>
      <c r="J8795" s="397">
        <f>J8794+(E8795-E8794)*(J8797-J8794)/(E8797-E8794)</f>
        <v>0.16886666666666666</v>
      </c>
      <c r="K8795" s="469">
        <f t="shared" si="752"/>
        <v>13.109464866634157</v>
      </c>
      <c r="L8795" s="469">
        <f t="shared" si="753"/>
        <v>-2.3868466699175528E-2</v>
      </c>
    </row>
    <row r="8796" spans="1:12">
      <c r="A8796" s="98" t="s">
        <v>126</v>
      </c>
      <c r="B8796" s="98">
        <f t="shared" si="750"/>
        <v>14</v>
      </c>
      <c r="C8796" s="98">
        <f t="shared" si="751"/>
        <v>6</v>
      </c>
      <c r="D8796" s="98">
        <f>D8794</f>
        <v>174</v>
      </c>
      <c r="E8796" s="98">
        <f t="shared" si="754"/>
        <v>92</v>
      </c>
      <c r="F8796" s="397">
        <f>F8794+(E8796-E8794)*(F8797-F8794)/(E8797-E8794)</f>
        <v>4.5911333333333335</v>
      </c>
      <c r="G8796" s="98">
        <v>15</v>
      </c>
      <c r="H8796" s="491">
        <f>H8794+(E8796-E8794)*(H8797-H8794)/(E8797-E8794)</f>
        <v>0.3489876666666667</v>
      </c>
      <c r="I8796" s="492">
        <f>I8794+(E8796-E8794)*(I8797-I8794)/(E8797-E8794)</f>
        <v>13.166666666666666</v>
      </c>
      <c r="J8796" s="397">
        <f>J8794+(E8796-E8794)*(J8797-J8794)/(E8797-E8794)</f>
        <v>0.16693333333333335</v>
      </c>
      <c r="K8796" s="469">
        <f t="shared" si="752"/>
        <v>13.155574743329037</v>
      </c>
      <c r="L8796" s="469">
        <f t="shared" si="753"/>
        <v>-1.1091923337628984E-2</v>
      </c>
    </row>
    <row r="8797" spans="1:12">
      <c r="A8797" s="480" t="s">
        <v>126</v>
      </c>
      <c r="B8797" s="480">
        <f t="shared" si="750"/>
        <v>14</v>
      </c>
      <c r="C8797" s="480">
        <f t="shared" si="751"/>
        <v>6</v>
      </c>
      <c r="D8797" s="480">
        <f>D8794</f>
        <v>174</v>
      </c>
      <c r="E8797" s="480">
        <f t="shared" si="754"/>
        <v>93</v>
      </c>
      <c r="F8797" s="484">
        <v>4.6031000000000004</v>
      </c>
      <c r="G8797" s="480">
        <v>15</v>
      </c>
      <c r="H8797" s="482">
        <v>0.34867300000000001</v>
      </c>
      <c r="I8797" s="483">
        <v>13.2</v>
      </c>
      <c r="J8797" s="484">
        <v>0.16500000000000001</v>
      </c>
      <c r="K8797" s="469">
        <f t="shared" si="752"/>
        <v>13.201767845517148</v>
      </c>
      <c r="L8797" s="469">
        <f t="shared" si="753"/>
        <v>1.7678455171488139E-3</v>
      </c>
    </row>
    <row r="8798" spans="1:12">
      <c r="A8798" s="98" t="s">
        <v>126</v>
      </c>
      <c r="B8798" s="98">
        <f t="shared" si="750"/>
        <v>14</v>
      </c>
      <c r="C8798" s="98">
        <f t="shared" si="751"/>
        <v>6</v>
      </c>
      <c r="D8798" s="98">
        <f>D8797</f>
        <v>174</v>
      </c>
      <c r="E8798" s="98">
        <f t="shared" si="754"/>
        <v>94</v>
      </c>
      <c r="F8798" s="397">
        <f>F8797+(E8798-E8797)*(F8800-F8797)/(E8800-E8797)</f>
        <v>4.6150000000000002</v>
      </c>
      <c r="G8798" s="98">
        <v>15</v>
      </c>
      <c r="H8798" s="491">
        <f>H8797+(E8798-E8797)*(H8800-H8797)/(E8800-E8797)</f>
        <v>0.34827266666666667</v>
      </c>
      <c r="I8798" s="492">
        <f>I8797+(E8798-E8797)*(I8800-I8797)/(E8800-E8797)</f>
        <v>13.233333333333333</v>
      </c>
      <c r="J8798" s="397">
        <f>J8797+(E8798-E8797)*(J8800-J8797)/(E8800-E8797)</f>
        <v>0.16240000000000002</v>
      </c>
      <c r="K8798" s="469">
        <f t="shared" si="752"/>
        <v>13.251111676866211</v>
      </c>
      <c r="L8798" s="469">
        <f t="shared" si="753"/>
        <v>1.7778343532878438E-2</v>
      </c>
    </row>
    <row r="8799" spans="1:12">
      <c r="A8799" s="98" t="s">
        <v>126</v>
      </c>
      <c r="B8799" s="98">
        <f t="shared" si="750"/>
        <v>14</v>
      </c>
      <c r="C8799" s="98">
        <f t="shared" si="751"/>
        <v>6</v>
      </c>
      <c r="D8799" s="98">
        <f>D8797</f>
        <v>174</v>
      </c>
      <c r="E8799" s="98">
        <f t="shared" si="754"/>
        <v>95</v>
      </c>
      <c r="F8799" s="397">
        <f>F8797+(E8799-E8797)*(F8800-F8797)/(E8800-E8797)</f>
        <v>4.6269</v>
      </c>
      <c r="G8799" s="98">
        <v>15</v>
      </c>
      <c r="H8799" s="491">
        <f>H8797+(E8799-E8797)*(H8800-H8797)/(E8800-E8797)</f>
        <v>0.34787233333333334</v>
      </c>
      <c r="I8799" s="492">
        <f>I8797+(E8799-E8797)*(I8800-I8797)/(E8800-E8797)</f>
        <v>13.266666666666667</v>
      </c>
      <c r="J8799" s="397">
        <f>J8797+(E8799-E8797)*(J8800-J8797)/(E8800-E8797)</f>
        <v>0.1598</v>
      </c>
      <c r="K8799" s="469">
        <f t="shared" si="752"/>
        <v>13.300569078502937</v>
      </c>
      <c r="L8799" s="469">
        <f t="shared" si="753"/>
        <v>3.3902411836269408E-2</v>
      </c>
    </row>
    <row r="8800" spans="1:12">
      <c r="A8800" s="480" t="s">
        <v>126</v>
      </c>
      <c r="B8800" s="480">
        <f t="shared" si="750"/>
        <v>14</v>
      </c>
      <c r="C8800" s="480">
        <f t="shared" si="751"/>
        <v>6</v>
      </c>
      <c r="D8800" s="480">
        <f>D8797</f>
        <v>174</v>
      </c>
      <c r="E8800" s="480">
        <f t="shared" si="754"/>
        <v>96</v>
      </c>
      <c r="F8800" s="484">
        <v>4.6387999999999998</v>
      </c>
      <c r="G8800" s="480">
        <v>15</v>
      </c>
      <c r="H8800" s="482">
        <v>0.347472</v>
      </c>
      <c r="I8800" s="483">
        <v>13.3</v>
      </c>
      <c r="J8800" s="484">
        <v>0.15720000000000001</v>
      </c>
      <c r="K8800" s="469">
        <f t="shared" si="752"/>
        <v>13.350140442970943</v>
      </c>
      <c r="L8800" s="469">
        <f t="shared" si="753"/>
        <v>5.0140442970942445E-2</v>
      </c>
    </row>
    <row r="8801" spans="1:12">
      <c r="A8801" s="98" t="s">
        <v>126</v>
      </c>
      <c r="B8801" s="98">
        <f t="shared" si="750"/>
        <v>14</v>
      </c>
      <c r="C8801" s="98">
        <f t="shared" si="751"/>
        <v>6</v>
      </c>
      <c r="D8801" s="98">
        <f>D8800</f>
        <v>174</v>
      </c>
      <c r="E8801" s="98">
        <f t="shared" si="754"/>
        <v>97</v>
      </c>
      <c r="F8801" s="397">
        <f>F8800+(E8801-E8800)*(F8803-F8800)/(E8803-E8800)</f>
        <v>4.6505999999999998</v>
      </c>
      <c r="G8801" s="98">
        <v>15</v>
      </c>
      <c r="H8801" s="491">
        <f>H8800+(E8801-E8800)*(H8803-H8800)/(E8803-E8800)</f>
        <v>0.34723366666666666</v>
      </c>
      <c r="I8801" s="492">
        <f>I8800+(E8801-E8800)*(I8803-I8800)/(E8803-E8800)</f>
        <v>13.366666666666667</v>
      </c>
      <c r="J8801" s="397">
        <f>J8800+(E8801-E8800)*(J8803-J8800)/(E8803-E8800)</f>
        <v>0.15490000000000001</v>
      </c>
      <c r="K8801" s="469">
        <f t="shared" si="752"/>
        <v>13.393286557275072</v>
      </c>
      <c r="L8801" s="469">
        <f t="shared" si="753"/>
        <v>2.6619890608404972E-2</v>
      </c>
    </row>
    <row r="8802" spans="1:12">
      <c r="A8802" s="98" t="s">
        <v>126</v>
      </c>
      <c r="B8802" s="98">
        <f t="shared" si="750"/>
        <v>14</v>
      </c>
      <c r="C8802" s="98">
        <f t="shared" si="751"/>
        <v>6</v>
      </c>
      <c r="D8802" s="98">
        <f>D8800</f>
        <v>174</v>
      </c>
      <c r="E8802" s="98">
        <f t="shared" si="754"/>
        <v>98</v>
      </c>
      <c r="F8802" s="397">
        <f>F8800+(E8802-E8800)*(F8803-F8800)/(E8803-E8800)</f>
        <v>4.6623999999999999</v>
      </c>
      <c r="G8802" s="98">
        <v>15</v>
      </c>
      <c r="H8802" s="491">
        <f>H8800+(E8802-E8800)*(H8803-H8800)/(E8803-E8800)</f>
        <v>0.34699533333333332</v>
      </c>
      <c r="I8802" s="492">
        <f>I8800+(E8802-E8800)*(I8803-I8800)/(E8803-E8800)</f>
        <v>13.433333333333334</v>
      </c>
      <c r="J8802" s="397">
        <f>J8800+(E8802-E8800)*(J8803-J8800)/(E8803-E8800)</f>
        <v>0.15259999999999999</v>
      </c>
      <c r="K8802" s="469">
        <f t="shared" si="752"/>
        <v>13.43649194129412</v>
      </c>
      <c r="L8802" s="469">
        <f t="shared" si="753"/>
        <v>3.1586079607865969E-3</v>
      </c>
    </row>
    <row r="8803" spans="1:12">
      <c r="A8803" s="480" t="s">
        <v>126</v>
      </c>
      <c r="B8803" s="480">
        <f t="shared" si="750"/>
        <v>14</v>
      </c>
      <c r="C8803" s="480">
        <f t="shared" si="751"/>
        <v>6</v>
      </c>
      <c r="D8803" s="480">
        <f>D8800</f>
        <v>174</v>
      </c>
      <c r="E8803" s="480">
        <f t="shared" si="754"/>
        <v>99</v>
      </c>
      <c r="F8803" s="484">
        <v>4.6741999999999999</v>
      </c>
      <c r="G8803" s="480">
        <v>15</v>
      </c>
      <c r="H8803" s="482">
        <v>0.34675699999999998</v>
      </c>
      <c r="I8803" s="483">
        <v>13.5</v>
      </c>
      <c r="J8803" s="484">
        <v>0.15029999999999999</v>
      </c>
      <c r="K8803" s="469">
        <f t="shared" si="752"/>
        <v>13.479756717240027</v>
      </c>
      <c r="L8803" s="469">
        <f t="shared" si="753"/>
        <v>-2.0243282759972558E-2</v>
      </c>
    </row>
    <row r="8804" spans="1:12">
      <c r="A8804" s="98" t="s">
        <v>126</v>
      </c>
      <c r="B8804" s="98">
        <f t="shared" si="750"/>
        <v>14</v>
      </c>
      <c r="C8804" s="98">
        <f t="shared" si="751"/>
        <v>6</v>
      </c>
      <c r="D8804" s="98">
        <f>D8803</f>
        <v>174</v>
      </c>
      <c r="E8804" s="98">
        <f t="shared" si="754"/>
        <v>100</v>
      </c>
      <c r="F8804" s="397">
        <f>F8803+(E8804-E8803)*(F8806-F8803)/(E8806-E8803)</f>
        <v>4.6859000000000002</v>
      </c>
      <c r="G8804" s="98">
        <v>15</v>
      </c>
      <c r="H8804" s="491">
        <f>H8803+(E8804-E8803)*(H8806-H8803)/(E8806-E8803)</f>
        <v>0.34643233333333334</v>
      </c>
      <c r="I8804" s="492">
        <f>I8803+(E8804-E8803)*(I8806-I8803)/(E8806-E8803)</f>
        <v>13.533333333333333</v>
      </c>
      <c r="J8804" s="397">
        <f>J8803+(E8804-E8803)*(J8806-J8803)/(E8806-E8803)</f>
        <v>0.14803333333333332</v>
      </c>
      <c r="K8804" s="469">
        <f t="shared" si="752"/>
        <v>13.526162396312122</v>
      </c>
      <c r="L8804" s="469">
        <f t="shared" si="753"/>
        <v>-7.1709370212111878E-3</v>
      </c>
    </row>
    <row r="8805" spans="1:12">
      <c r="A8805" s="98" t="s">
        <v>126</v>
      </c>
      <c r="B8805" s="98">
        <f t="shared" si="750"/>
        <v>14</v>
      </c>
      <c r="C8805" s="98">
        <f t="shared" si="751"/>
        <v>6</v>
      </c>
      <c r="D8805" s="98">
        <f>D8803</f>
        <v>174</v>
      </c>
      <c r="E8805" s="98">
        <f t="shared" si="754"/>
        <v>101</v>
      </c>
      <c r="F8805" s="397">
        <f>F8803+(E8805-E8803)*(F8806-F8803)/(E8806-E8803)</f>
        <v>4.6975999999999996</v>
      </c>
      <c r="G8805" s="98">
        <v>15</v>
      </c>
      <c r="H8805" s="491">
        <f>H8803+(E8805-E8803)*(H8806-H8803)/(E8806-E8803)</f>
        <v>0.34610766666666665</v>
      </c>
      <c r="I8805" s="492">
        <f>I8803+(E8805-E8803)*(I8806-I8803)/(E8806-E8803)</f>
        <v>13.566666666666666</v>
      </c>
      <c r="J8805" s="397">
        <f>J8803+(E8805-E8803)*(J8806-J8803)/(E8806-E8803)</f>
        <v>0.14576666666666666</v>
      </c>
      <c r="K8805" s="469">
        <f t="shared" si="752"/>
        <v>13.57265513717793</v>
      </c>
      <c r="L8805" s="469">
        <f t="shared" si="753"/>
        <v>5.9884705112640546E-3</v>
      </c>
    </row>
    <row r="8806" spans="1:12">
      <c r="A8806" s="480" t="s">
        <v>126</v>
      </c>
      <c r="B8806" s="480">
        <f t="shared" si="750"/>
        <v>14</v>
      </c>
      <c r="C8806" s="480">
        <f t="shared" si="751"/>
        <v>6</v>
      </c>
      <c r="D8806" s="480">
        <f>D8803</f>
        <v>174</v>
      </c>
      <c r="E8806" s="480">
        <f t="shared" si="754"/>
        <v>102</v>
      </c>
      <c r="F8806" s="484">
        <v>4.7092999999999998</v>
      </c>
      <c r="G8806" s="480">
        <v>15</v>
      </c>
      <c r="H8806" s="482">
        <v>0.34578300000000001</v>
      </c>
      <c r="I8806" s="483">
        <v>13.6</v>
      </c>
      <c r="J8806" s="484">
        <v>0.14349999999999999</v>
      </c>
      <c r="K8806" s="469">
        <f t="shared" si="752"/>
        <v>13.619235185072718</v>
      </c>
      <c r="L8806" s="469">
        <f t="shared" si="753"/>
        <v>1.9235185072718153E-2</v>
      </c>
    </row>
    <row r="8807" spans="1:12">
      <c r="A8807" s="98" t="s">
        <v>126</v>
      </c>
      <c r="B8807" s="98">
        <f t="shared" si="750"/>
        <v>14</v>
      </c>
      <c r="C8807" s="98">
        <f t="shared" si="751"/>
        <v>6</v>
      </c>
      <c r="D8807" s="98">
        <f>D8806</f>
        <v>174</v>
      </c>
      <c r="E8807" s="98">
        <f t="shared" si="754"/>
        <v>103</v>
      </c>
      <c r="F8807" s="397">
        <f>F8806+(E8807-E8806)*(F8809-F8806)/(E8809-E8806)</f>
        <v>4.7209000000000003</v>
      </c>
      <c r="G8807" s="98">
        <v>15</v>
      </c>
      <c r="H8807" s="491">
        <f>H8806+(E8807-E8806)*(H8809-H8806)/(E8809-E8806)</f>
        <v>0.34545466666666669</v>
      </c>
      <c r="I8807" s="492">
        <f>I8806+(E8807-E8806)*(I8809-I8806)/(E8809-E8806)</f>
        <v>13.666666666666666</v>
      </c>
      <c r="J8807" s="397">
        <f>J8806+(E8807-E8806)*(J8809-J8806)/(E8809-E8806)</f>
        <v>0.14123333333333332</v>
      </c>
      <c r="K8807" s="469">
        <f t="shared" si="752"/>
        <v>13.665758362891802</v>
      </c>
      <c r="L8807" s="469">
        <f t="shared" si="753"/>
        <v>-9.0830377486383895E-4</v>
      </c>
    </row>
    <row r="8808" spans="1:12">
      <c r="A8808" s="98" t="s">
        <v>126</v>
      </c>
      <c r="B8808" s="98">
        <f t="shared" si="750"/>
        <v>14</v>
      </c>
      <c r="C8808" s="98">
        <f t="shared" si="751"/>
        <v>6</v>
      </c>
      <c r="D8808" s="98">
        <f>D8806</f>
        <v>174</v>
      </c>
      <c r="E8808" s="98">
        <f t="shared" si="754"/>
        <v>104</v>
      </c>
      <c r="F8808" s="397">
        <f>F8806+(E8808-E8806)*(F8809-F8806)/(E8809-E8806)</f>
        <v>4.7324999999999999</v>
      </c>
      <c r="G8808" s="98">
        <v>15</v>
      </c>
      <c r="H8808" s="491">
        <f>H8806+(E8808-E8806)*(H8809-H8806)/(E8809-E8806)</f>
        <v>0.34512633333333331</v>
      </c>
      <c r="I8808" s="492">
        <f>I8806+(E8808-E8806)*(I8809-I8806)/(E8809-E8806)</f>
        <v>13.733333333333334</v>
      </c>
      <c r="J8808" s="397">
        <f>J8806+(E8808-E8806)*(J8809-J8806)/(E8809-E8806)</f>
        <v>0.13896666666666666</v>
      </c>
      <c r="K8808" s="469">
        <f t="shared" si="752"/>
        <v>13.712370059659314</v>
      </c>
      <c r="L8808" s="469">
        <f t="shared" si="753"/>
        <v>-2.09632736740204E-2</v>
      </c>
    </row>
    <row r="8809" spans="1:12">
      <c r="A8809" s="480" t="s">
        <v>126</v>
      </c>
      <c r="B8809" s="480">
        <f t="shared" si="750"/>
        <v>14</v>
      </c>
      <c r="C8809" s="480">
        <f t="shared" si="751"/>
        <v>6</v>
      </c>
      <c r="D8809" s="480">
        <f>D8806</f>
        <v>174</v>
      </c>
      <c r="E8809" s="480">
        <f t="shared" si="754"/>
        <v>105</v>
      </c>
      <c r="F8809" s="484">
        <v>4.7441000000000004</v>
      </c>
      <c r="G8809" s="480">
        <v>15</v>
      </c>
      <c r="H8809" s="482">
        <v>0.34479799999999999</v>
      </c>
      <c r="I8809" s="483">
        <v>13.8</v>
      </c>
      <c r="J8809" s="484">
        <v>0.13669999999999999</v>
      </c>
      <c r="K8809" s="469">
        <f t="shared" si="752"/>
        <v>13.759070528251325</v>
      </c>
      <c r="L8809" s="469">
        <f t="shared" si="753"/>
        <v>-4.0929471748675894E-2</v>
      </c>
    </row>
    <row r="8810" spans="1:12">
      <c r="A8810" s="98" t="s">
        <v>126</v>
      </c>
      <c r="B8810" s="98">
        <f t="shared" si="750"/>
        <v>14</v>
      </c>
      <c r="C8810" s="98">
        <f t="shared" si="751"/>
        <v>6</v>
      </c>
      <c r="D8810" s="98">
        <f>D8809</f>
        <v>174</v>
      </c>
      <c r="E8810" s="98">
        <f t="shared" si="754"/>
        <v>106</v>
      </c>
      <c r="F8810" s="397">
        <f>F8809+(E8810-E8809)*(F8812-F8809)/(E8812-E8809)</f>
        <v>4.7556333333333338</v>
      </c>
      <c r="G8810" s="98">
        <v>15</v>
      </c>
      <c r="H8810" s="491">
        <f>H8809+(E8810-E8809)*(H8812-H8809)/(E8812-E8809)</f>
        <v>0.34446599999999999</v>
      </c>
      <c r="I8810" s="492">
        <f>I8809+(E8810-E8809)*(I8812-I8809)/(E8812-E8809)</f>
        <v>13.833333333333334</v>
      </c>
      <c r="J8810" s="397">
        <f>J8809+(E8810-E8809)*(J8812-J8809)/(E8812-E8809)</f>
        <v>0.13439999999999999</v>
      </c>
      <c r="K8810" s="469">
        <f t="shared" si="752"/>
        <v>13.805813442642624</v>
      </c>
      <c r="L8810" s="469">
        <f t="shared" si="753"/>
        <v>-2.7519890690710369E-2</v>
      </c>
    </row>
    <row r="8811" spans="1:12">
      <c r="A8811" s="98" t="s">
        <v>126</v>
      </c>
      <c r="B8811" s="98">
        <f t="shared" si="750"/>
        <v>14</v>
      </c>
      <c r="C8811" s="98">
        <f t="shared" si="751"/>
        <v>6</v>
      </c>
      <c r="D8811" s="98">
        <f>D8809</f>
        <v>174</v>
      </c>
      <c r="E8811" s="98">
        <f t="shared" si="754"/>
        <v>107</v>
      </c>
      <c r="F8811" s="397">
        <f>F8809+(E8811-E8809)*(F8812-F8809)/(E8812-E8809)</f>
        <v>4.7671666666666663</v>
      </c>
      <c r="G8811" s="98">
        <v>15</v>
      </c>
      <c r="H8811" s="491">
        <f>H8809+(E8811-E8809)*(H8812-H8809)/(E8812-E8809)</f>
        <v>0.344134</v>
      </c>
      <c r="I8811" s="492">
        <f>I8809+(E8811-E8809)*(I8812-I8809)/(E8812-E8809)</f>
        <v>13.866666666666667</v>
      </c>
      <c r="J8811" s="397">
        <f>J8809+(E8811-E8809)*(J8812-J8809)/(E8812-E8809)</f>
        <v>0.1321</v>
      </c>
      <c r="K8811" s="469">
        <f t="shared" si="752"/>
        <v>13.852646546597159</v>
      </c>
      <c r="L8811" s="469">
        <f t="shared" si="753"/>
        <v>-1.4020120069508479E-2</v>
      </c>
    </row>
    <row r="8812" spans="1:12">
      <c r="A8812" s="480" t="s">
        <v>126</v>
      </c>
      <c r="B8812" s="480">
        <f t="shared" si="750"/>
        <v>14</v>
      </c>
      <c r="C8812" s="480">
        <f t="shared" si="751"/>
        <v>6</v>
      </c>
      <c r="D8812" s="480">
        <f>D8809</f>
        <v>174</v>
      </c>
      <c r="E8812" s="480">
        <f t="shared" si="754"/>
        <v>108</v>
      </c>
      <c r="F8812" s="484">
        <v>4.7786999999999997</v>
      </c>
      <c r="G8812" s="480">
        <v>15</v>
      </c>
      <c r="H8812" s="482">
        <v>0.343802</v>
      </c>
      <c r="I8812" s="483">
        <v>13.9</v>
      </c>
      <c r="J8812" s="484">
        <v>0.1298</v>
      </c>
      <c r="K8812" s="469">
        <f t="shared" si="752"/>
        <v>13.89957010139557</v>
      </c>
      <c r="L8812" s="469">
        <f t="shared" si="753"/>
        <v>-4.2989860443043426E-4</v>
      </c>
    </row>
    <row r="8813" spans="1:12">
      <c r="A8813" s="98" t="s">
        <v>126</v>
      </c>
      <c r="B8813" s="98">
        <f t="shared" si="750"/>
        <v>14</v>
      </c>
      <c r="C8813" s="98">
        <f t="shared" si="751"/>
        <v>6</v>
      </c>
      <c r="D8813" s="98">
        <f>D8812</f>
        <v>174</v>
      </c>
      <c r="E8813" s="98">
        <f t="shared" si="754"/>
        <v>109</v>
      </c>
      <c r="F8813" s="397">
        <f>F8812+(E8813-E8812)*(F8815-F8812)/(E8815-E8812)</f>
        <v>4.7901666666666669</v>
      </c>
      <c r="G8813" s="98">
        <v>15</v>
      </c>
      <c r="H8813" s="491">
        <f>H8812+(E8813-E8812)*(H8815-H8812)/(E8815-E8812)</f>
        <v>0.34346566666666667</v>
      </c>
      <c r="I8813" s="492">
        <f>I8812+(E8813-E8812)*(I8815-I8812)/(E8815-E8812)</f>
        <v>13.933333333333334</v>
      </c>
      <c r="J8813" s="397">
        <f>J8812+(E8813-E8812)*(J8815-J8812)/(E8815-E8812)</f>
        <v>0.12753333333333333</v>
      </c>
      <c r="K8813" s="469">
        <f t="shared" si="752"/>
        <v>13.946566226415644</v>
      </c>
      <c r="L8813" s="469">
        <f t="shared" si="753"/>
        <v>1.3232893082310682E-2</v>
      </c>
    </row>
    <row r="8814" spans="1:12">
      <c r="A8814" s="98" t="s">
        <v>126</v>
      </c>
      <c r="B8814" s="98">
        <f t="shared" si="750"/>
        <v>14</v>
      </c>
      <c r="C8814" s="98">
        <f t="shared" si="751"/>
        <v>6</v>
      </c>
      <c r="D8814" s="98">
        <f>D8812</f>
        <v>174</v>
      </c>
      <c r="E8814" s="98">
        <f t="shared" si="754"/>
        <v>110</v>
      </c>
      <c r="F8814" s="397">
        <f>F8812+(E8814-E8812)*(F8815-F8812)/(E8815-E8812)</f>
        <v>4.8016333333333332</v>
      </c>
      <c r="G8814" s="98">
        <v>15</v>
      </c>
      <c r="H8814" s="491">
        <f>H8812+(E8814-E8812)*(H8815-H8812)/(E8815-E8812)</f>
        <v>0.34312933333333334</v>
      </c>
      <c r="I8814" s="492">
        <f>I8812+(E8814-E8812)*(I8815-I8812)/(E8815-E8812)</f>
        <v>13.966666666666667</v>
      </c>
      <c r="J8814" s="397">
        <f>J8812+(E8814-E8812)*(J8815-J8812)/(E8815-E8812)</f>
        <v>0.12526666666666667</v>
      </c>
      <c r="K8814" s="469">
        <f t="shared" si="752"/>
        <v>13.993654482080615</v>
      </c>
      <c r="L8814" s="469">
        <f t="shared" si="753"/>
        <v>2.6987815413948013E-2</v>
      </c>
    </row>
    <row r="8815" spans="1:12">
      <c r="A8815" s="480" t="s">
        <v>126</v>
      </c>
      <c r="B8815" s="480">
        <f t="shared" si="750"/>
        <v>14</v>
      </c>
      <c r="C8815" s="480">
        <f t="shared" si="751"/>
        <v>6</v>
      </c>
      <c r="D8815" s="480">
        <f>D8812</f>
        <v>174</v>
      </c>
      <c r="E8815" s="480">
        <f t="shared" si="754"/>
        <v>111</v>
      </c>
      <c r="F8815" s="484">
        <v>4.8131000000000004</v>
      </c>
      <c r="G8815" s="480">
        <v>15</v>
      </c>
      <c r="H8815" s="482">
        <v>0.34279300000000001</v>
      </c>
      <c r="I8815" s="483">
        <v>14</v>
      </c>
      <c r="J8815" s="484">
        <v>0.123</v>
      </c>
      <c r="K8815" s="469">
        <f t="shared" si="752"/>
        <v>14.040835139574028</v>
      </c>
      <c r="L8815" s="469">
        <f t="shared" si="753"/>
        <v>4.083513957402829E-2</v>
      </c>
    </row>
    <row r="8816" spans="1:12">
      <c r="A8816" s="98" t="s">
        <v>126</v>
      </c>
      <c r="B8816" s="98">
        <f t="shared" si="750"/>
        <v>14</v>
      </c>
      <c r="C8816" s="98">
        <f t="shared" si="751"/>
        <v>6</v>
      </c>
      <c r="D8816" s="98">
        <f>D8815</f>
        <v>174</v>
      </c>
      <c r="E8816" s="98">
        <f t="shared" si="754"/>
        <v>112</v>
      </c>
      <c r="F8816" s="397">
        <f>F8815+(E8816-E8815)*(F8818-F8815)/(E8818-E8815)</f>
        <v>4.8244666666666669</v>
      </c>
      <c r="G8816" s="98">
        <v>15</v>
      </c>
      <c r="H8816" s="491">
        <f>H8815+(E8816-E8815)*(H8818-H8815)/(E8818-E8815)</f>
        <v>0.34245266666666668</v>
      </c>
      <c r="I8816" s="492">
        <f>I8815+(E8816-E8815)*(I8818-I8815)/(E8818-E8815)</f>
        <v>14.066666666666666</v>
      </c>
      <c r="J8816" s="397">
        <f>J8815+(E8816-E8815)*(J8818-J8815)/(E8818-E8815)</f>
        <v>0.12073333333333333</v>
      </c>
      <c r="K8816" s="469">
        <f t="shared" si="752"/>
        <v>14.087981015381201</v>
      </c>
      <c r="L8816" s="469">
        <f t="shared" si="753"/>
        <v>2.1314348714534859E-2</v>
      </c>
    </row>
    <row r="8817" spans="1:12">
      <c r="A8817" s="98" t="s">
        <v>126</v>
      </c>
      <c r="B8817" s="98">
        <f t="shared" si="750"/>
        <v>14</v>
      </c>
      <c r="C8817" s="98">
        <f t="shared" si="751"/>
        <v>6</v>
      </c>
      <c r="D8817" s="98">
        <f>D8815</f>
        <v>174</v>
      </c>
      <c r="E8817" s="98">
        <f t="shared" si="754"/>
        <v>113</v>
      </c>
      <c r="F8817" s="397">
        <f>F8815+(E8817-E8815)*(F8818-F8815)/(E8818-E8815)</f>
        <v>4.8358333333333334</v>
      </c>
      <c r="G8817" s="98">
        <v>15</v>
      </c>
      <c r="H8817" s="491">
        <f>H8815+(E8817-E8815)*(H8818-H8815)/(E8818-E8815)</f>
        <v>0.34211233333333335</v>
      </c>
      <c r="I8817" s="492">
        <f>I8815+(E8817-E8815)*(I8818-I8815)/(E8818-E8815)</f>
        <v>14.133333333333333</v>
      </c>
      <c r="J8817" s="397">
        <f>J8815+(E8817-E8815)*(J8818-J8815)/(E8818-E8815)</f>
        <v>0.11846666666666666</v>
      </c>
      <c r="K8817" s="469">
        <f t="shared" si="752"/>
        <v>14.135220692618505</v>
      </c>
      <c r="L8817" s="469">
        <f t="shared" si="753"/>
        <v>1.887359285172252E-3</v>
      </c>
    </row>
    <row r="8818" spans="1:12">
      <c r="A8818" s="480" t="s">
        <v>126</v>
      </c>
      <c r="B8818" s="480">
        <f t="shared" si="750"/>
        <v>14</v>
      </c>
      <c r="C8818" s="480">
        <f t="shared" si="751"/>
        <v>6</v>
      </c>
      <c r="D8818" s="480">
        <f>D8815</f>
        <v>174</v>
      </c>
      <c r="E8818" s="480">
        <f t="shared" si="754"/>
        <v>114</v>
      </c>
      <c r="F8818" s="484">
        <v>4.8472</v>
      </c>
      <c r="G8818" s="480">
        <v>15</v>
      </c>
      <c r="H8818" s="482">
        <v>0.34177200000000002</v>
      </c>
      <c r="I8818" s="483">
        <v>14.2</v>
      </c>
      <c r="J8818" s="484">
        <v>0.1162</v>
      </c>
      <c r="K8818" s="469">
        <f t="shared" si="752"/>
        <v>14.182554451505681</v>
      </c>
      <c r="L8818" s="469">
        <f t="shared" si="753"/>
        <v>-1.7445548494318786E-2</v>
      </c>
    </row>
    <row r="8819" spans="1:12">
      <c r="A8819" s="98" t="s">
        <v>126</v>
      </c>
      <c r="B8819" s="98">
        <f t="shared" si="750"/>
        <v>14</v>
      </c>
      <c r="C8819" s="98">
        <f t="shared" si="751"/>
        <v>6</v>
      </c>
      <c r="D8819" s="98">
        <f>D8818</f>
        <v>174</v>
      </c>
      <c r="E8819" s="98">
        <f t="shared" si="754"/>
        <v>115</v>
      </c>
      <c r="F8819" s="397">
        <f>F8818+(E8819-E8818)*(F8821-F8818)/(E8821-E8818)</f>
        <v>4.8584666666666667</v>
      </c>
      <c r="G8819" s="98">
        <v>15</v>
      </c>
      <c r="H8819" s="491">
        <f>H8818+(E8819-E8818)*(H8821-H8818)/(E8821-E8818)</f>
        <v>0.34142733333333336</v>
      </c>
      <c r="I8819" s="492">
        <f>I8818+(E8819-E8818)*(I8821-I8818)/(E8821-E8818)</f>
        <v>14.233333333333333</v>
      </c>
      <c r="J8819" s="397">
        <f>J8818+(E8819-E8818)*(J8821-J8818)/(E8821-E8818)</f>
        <v>0.1139</v>
      </c>
      <c r="K8819" s="469">
        <f t="shared" si="752"/>
        <v>14.22987028962727</v>
      </c>
      <c r="L8819" s="469">
        <f t="shared" si="753"/>
        <v>-3.4630437060627628E-3</v>
      </c>
    </row>
    <row r="8820" spans="1:12">
      <c r="A8820" s="98" t="s">
        <v>126</v>
      </c>
      <c r="B8820" s="98">
        <f t="shared" si="750"/>
        <v>14</v>
      </c>
      <c r="C8820" s="98">
        <f t="shared" si="751"/>
        <v>6</v>
      </c>
      <c r="D8820" s="98">
        <f>D8818</f>
        <v>174</v>
      </c>
      <c r="E8820" s="98">
        <f t="shared" si="754"/>
        <v>116</v>
      </c>
      <c r="F8820" s="397">
        <f>F8818+(E8820-E8818)*(F8821-F8818)/(E8821-E8818)</f>
        <v>4.8697333333333335</v>
      </c>
      <c r="G8820" s="98">
        <v>15</v>
      </c>
      <c r="H8820" s="491">
        <f>H8818+(E8820-E8818)*(H8821-H8818)/(E8821-E8818)</f>
        <v>0.34108266666666665</v>
      </c>
      <c r="I8820" s="492">
        <f>I8818+(E8820-E8818)*(I8821-I8818)/(E8821-E8818)</f>
        <v>14.266666666666667</v>
      </c>
      <c r="J8820" s="397">
        <f>J8818+(E8820-E8818)*(J8821-J8818)/(E8821-E8818)</f>
        <v>0.11159999999999999</v>
      </c>
      <c r="K8820" s="469">
        <f t="shared" si="752"/>
        <v>14.277281753787939</v>
      </c>
      <c r="L8820" s="469">
        <f t="shared" si="753"/>
        <v>1.0615087121271571E-2</v>
      </c>
    </row>
    <row r="8821" spans="1:12">
      <c r="A8821" s="480" t="s">
        <v>126</v>
      </c>
      <c r="B8821" s="480">
        <f t="shared" si="750"/>
        <v>14</v>
      </c>
      <c r="C8821" s="480">
        <f t="shared" si="751"/>
        <v>6</v>
      </c>
      <c r="D8821" s="480">
        <f>D8818</f>
        <v>174</v>
      </c>
      <c r="E8821" s="480">
        <f t="shared" si="754"/>
        <v>117</v>
      </c>
      <c r="F8821" s="484">
        <v>4.8810000000000002</v>
      </c>
      <c r="G8821" s="480">
        <v>15</v>
      </c>
      <c r="H8821" s="482">
        <v>0.34073799999999999</v>
      </c>
      <c r="I8821" s="483">
        <v>14.3</v>
      </c>
      <c r="J8821" s="484">
        <v>0.10929999999999999</v>
      </c>
      <c r="K8821" s="469">
        <f t="shared" si="752"/>
        <v>14.324789134173471</v>
      </c>
      <c r="L8821" s="469">
        <f t="shared" si="753"/>
        <v>2.4789134173470728E-2</v>
      </c>
    </row>
    <row r="8822" spans="1:12">
      <c r="A8822" s="98" t="s">
        <v>126</v>
      </c>
      <c r="B8822" s="98">
        <f t="shared" si="750"/>
        <v>14</v>
      </c>
      <c r="C8822" s="98">
        <f t="shared" si="751"/>
        <v>6</v>
      </c>
      <c r="D8822" s="98">
        <f>D8821</f>
        <v>174</v>
      </c>
      <c r="E8822" s="98">
        <f t="shared" si="754"/>
        <v>118</v>
      </c>
      <c r="F8822" s="397">
        <f>F8821+(E8822-E8821)*(F8824-F8821)/(E8824-E8821)</f>
        <v>4.8922333333333334</v>
      </c>
      <c r="G8822" s="98">
        <v>15</v>
      </c>
      <c r="H8822" s="491">
        <f>H8821+(E8822-E8821)*(H8824-H8821)/(E8824-E8821)</f>
        <v>0.34038866666666667</v>
      </c>
      <c r="I8822" s="492">
        <f>I8821+(E8822-E8821)*(I8824-I8821)/(E8824-E8821)</f>
        <v>14.366666666666667</v>
      </c>
      <c r="J8822" s="397">
        <f>J8821+(E8822-E8821)*(J8824-J8821)/(E8824-E8821)</f>
        <v>0.10703333333333333</v>
      </c>
      <c r="K8822" s="469">
        <f t="shared" si="752"/>
        <v>14.372491837761931</v>
      </c>
      <c r="L8822" s="469">
        <f t="shared" si="753"/>
        <v>5.8251710952639257E-3</v>
      </c>
    </row>
    <row r="8823" spans="1:12">
      <c r="A8823" s="98" t="s">
        <v>126</v>
      </c>
      <c r="B8823" s="98">
        <f t="shared" si="750"/>
        <v>14</v>
      </c>
      <c r="C8823" s="98">
        <f t="shared" si="751"/>
        <v>6</v>
      </c>
      <c r="D8823" s="98">
        <f>D8821</f>
        <v>174</v>
      </c>
      <c r="E8823" s="98">
        <f t="shared" si="754"/>
        <v>119</v>
      </c>
      <c r="F8823" s="397">
        <f>F8821+(E8823-E8821)*(F8824-F8821)/(E8824-E8821)</f>
        <v>4.9034666666666666</v>
      </c>
      <c r="G8823" s="98">
        <v>15</v>
      </c>
      <c r="H8823" s="491">
        <f>H8821+(E8823-E8821)*(H8824-H8821)/(E8824-E8821)</f>
        <v>0.3400393333333333</v>
      </c>
      <c r="I8823" s="492">
        <f>I8821+(E8823-E8821)*(I8824-I8821)/(E8824-E8821)</f>
        <v>14.433333333333334</v>
      </c>
      <c r="J8823" s="397">
        <f>J8821+(E8823-E8821)*(J8824-J8821)/(E8824-E8821)</f>
        <v>0.10476666666666666</v>
      </c>
      <c r="K8823" s="469">
        <f t="shared" si="752"/>
        <v>14.420292554390768</v>
      </c>
      <c r="L8823" s="469">
        <f t="shared" si="753"/>
        <v>-1.3040778942565723E-2</v>
      </c>
    </row>
    <row r="8824" spans="1:12">
      <c r="A8824" s="480" t="s">
        <v>126</v>
      </c>
      <c r="B8824" s="480">
        <f t="shared" si="750"/>
        <v>14</v>
      </c>
      <c r="C8824" s="480">
        <f t="shared" si="751"/>
        <v>6</v>
      </c>
      <c r="D8824" s="480">
        <f>D8821</f>
        <v>174</v>
      </c>
      <c r="E8824" s="480">
        <f t="shared" si="754"/>
        <v>120</v>
      </c>
      <c r="F8824" s="484">
        <v>4.9146999999999998</v>
      </c>
      <c r="G8824" s="480">
        <v>15</v>
      </c>
      <c r="H8824" s="482">
        <v>0.33968999999999999</v>
      </c>
      <c r="I8824" s="483">
        <v>14.5</v>
      </c>
      <c r="J8824" s="484">
        <v>0.10249999999999999</v>
      </c>
      <c r="K8824" s="469">
        <f t="shared" si="752"/>
        <v>14.468191586446466</v>
      </c>
      <c r="L8824" s="469">
        <f t="shared" si="753"/>
        <v>-3.1808413553534365E-2</v>
      </c>
    </row>
    <row r="8825" spans="1:12">
      <c r="A8825" s="98" t="s">
        <v>126</v>
      </c>
      <c r="B8825" s="98">
        <f t="shared" si="750"/>
        <v>14</v>
      </c>
      <c r="C8825" s="98">
        <f t="shared" si="751"/>
        <v>6</v>
      </c>
      <c r="D8825" s="98">
        <f>D8824</f>
        <v>174</v>
      </c>
      <c r="E8825" s="98">
        <f t="shared" si="754"/>
        <v>121</v>
      </c>
      <c r="F8825" s="397">
        <f>F8824+(E8825-E8824)*(F8827-F8824)/(E8827-E8824)</f>
        <v>4.9258333333333333</v>
      </c>
      <c r="G8825" s="98">
        <v>15</v>
      </c>
      <c r="H8825" s="491">
        <f>H8824+(E8825-E8824)*(H8827-H8824)/(E8827-E8824)</f>
        <v>0.33933599999999997</v>
      </c>
      <c r="I8825" s="492">
        <f>I8824+(E8825-E8824)*(I8827-I8824)/(E8827-E8824)</f>
        <v>14.533333333333333</v>
      </c>
      <c r="J8825" s="397">
        <f>J8824+(E8825-E8824)*(J8827-J8824)/(E8827-E8824)</f>
        <v>0.10023333333333333</v>
      </c>
      <c r="K8825" s="469">
        <f t="shared" si="752"/>
        <v>14.516094176077203</v>
      </c>
      <c r="L8825" s="469">
        <f t="shared" si="753"/>
        <v>-1.72391572561299E-2</v>
      </c>
    </row>
    <row r="8826" spans="1:12">
      <c r="A8826" s="98" t="s">
        <v>126</v>
      </c>
      <c r="B8826" s="98">
        <f t="shared" si="750"/>
        <v>14</v>
      </c>
      <c r="C8826" s="98">
        <f t="shared" si="751"/>
        <v>6</v>
      </c>
      <c r="D8826" s="98">
        <f>D8824</f>
        <v>174</v>
      </c>
      <c r="E8826" s="98">
        <f t="shared" si="754"/>
        <v>122</v>
      </c>
      <c r="F8826" s="397">
        <f>F8824+(E8826-E8824)*(F8827-F8824)/(E8827-E8824)</f>
        <v>4.9369666666666667</v>
      </c>
      <c r="G8826" s="98">
        <v>15</v>
      </c>
      <c r="H8826" s="491">
        <f>H8824+(E8826-E8824)*(H8827-H8824)/(E8827-E8824)</f>
        <v>0.33898200000000001</v>
      </c>
      <c r="I8826" s="492">
        <f>I8824+(E8826-E8824)*(I8827-I8824)/(E8827-E8824)</f>
        <v>14.566666666666666</v>
      </c>
      <c r="J8826" s="397">
        <f>J8824+(E8826-E8824)*(J8827-J8824)/(E8827-E8824)</f>
        <v>9.796666666666666E-2</v>
      </c>
      <c r="K8826" s="469">
        <f t="shared" si="752"/>
        <v>14.564096815366794</v>
      </c>
      <c r="L8826" s="469">
        <f t="shared" si="753"/>
        <v>-2.5698512998726386E-3</v>
      </c>
    </row>
    <row r="8827" spans="1:12">
      <c r="A8827" s="480" t="s">
        <v>126</v>
      </c>
      <c r="B8827" s="480">
        <f t="shared" si="750"/>
        <v>14</v>
      </c>
      <c r="C8827" s="480">
        <f t="shared" si="751"/>
        <v>6</v>
      </c>
      <c r="D8827" s="480">
        <f>D8824</f>
        <v>174</v>
      </c>
      <c r="E8827" s="480">
        <f t="shared" si="754"/>
        <v>123</v>
      </c>
      <c r="F8827" s="484">
        <v>4.9481000000000002</v>
      </c>
      <c r="G8827" s="480">
        <v>15</v>
      </c>
      <c r="H8827" s="482">
        <v>0.33862799999999998</v>
      </c>
      <c r="I8827" s="483">
        <v>14.6</v>
      </c>
      <c r="J8827" s="484">
        <v>9.5699999999999993E-2</v>
      </c>
      <c r="K8827" s="469">
        <f t="shared" si="752"/>
        <v>14.612199818089469</v>
      </c>
      <c r="L8827" s="469">
        <f t="shared" si="753"/>
        <v>1.2199818089468906E-2</v>
      </c>
    </row>
    <row r="8828" spans="1:12">
      <c r="A8828" s="98" t="s">
        <v>126</v>
      </c>
      <c r="B8828" s="98">
        <f t="shared" si="750"/>
        <v>14</v>
      </c>
      <c r="C8828" s="98">
        <f t="shared" si="751"/>
        <v>6</v>
      </c>
      <c r="D8828" s="98">
        <f>D8827</f>
        <v>174</v>
      </c>
      <c r="E8828" s="98">
        <f t="shared" si="754"/>
        <v>124</v>
      </c>
      <c r="F8828" s="397">
        <f>F8827+(E8828-E8827)*(F8830-F8827)/(E8830-E8827)</f>
        <v>4.9591666666666665</v>
      </c>
      <c r="G8828" s="98">
        <v>15</v>
      </c>
      <c r="H8828" s="491">
        <f>H8827+(E8828-E8827)*(H8830-H8827)/(E8830-E8827)</f>
        <v>0.33826899999999999</v>
      </c>
      <c r="I8828" s="492">
        <f>I8827+(E8828-E8827)*(I8830-I8827)/(E8830-E8827)</f>
        <v>14.666666666666666</v>
      </c>
      <c r="J8828" s="397">
        <f>J8827+(E8828-E8827)*(J8830-J8827)/(E8830-E8827)</f>
        <v>9.3399999999999997E-2</v>
      </c>
      <c r="K8828" s="469">
        <f t="shared" si="752"/>
        <v>14.660423114937126</v>
      </c>
      <c r="L8828" s="469">
        <f t="shared" si="753"/>
        <v>-6.2435517295398313E-3</v>
      </c>
    </row>
    <row r="8829" spans="1:12">
      <c r="A8829" s="98" t="s">
        <v>126</v>
      </c>
      <c r="B8829" s="98">
        <f t="shared" ref="B8829:B8892" si="755">INT(D8829/12)</f>
        <v>14</v>
      </c>
      <c r="C8829" s="98">
        <f t="shared" ref="C8829:C8892" si="756">D8829-B8829*12</f>
        <v>6</v>
      </c>
      <c r="D8829" s="98">
        <f>D8827</f>
        <v>174</v>
      </c>
      <c r="E8829" s="98">
        <f t="shared" si="754"/>
        <v>125</v>
      </c>
      <c r="F8829" s="397">
        <f>F8827+(E8829-E8827)*(F8830-F8827)/(E8830-E8827)</f>
        <v>4.9702333333333337</v>
      </c>
      <c r="G8829" s="98">
        <v>15</v>
      </c>
      <c r="H8829" s="491">
        <f>H8827+(E8829-E8827)*(H8830-H8827)/(E8830-E8827)</f>
        <v>0.33790999999999999</v>
      </c>
      <c r="I8829" s="492">
        <f>I8827+(E8829-E8827)*(I8830-I8827)/(E8830-E8827)</f>
        <v>14.733333333333334</v>
      </c>
      <c r="J8829" s="397">
        <f>J8827+(E8829-E8827)*(J8830-J8827)/(E8830-E8827)</f>
        <v>9.11E-2</v>
      </c>
      <c r="K8829" s="469">
        <f t="shared" si="752"/>
        <v>14.708748877906347</v>
      </c>
      <c r="L8829" s="469">
        <f t="shared" si="753"/>
        <v>-2.4584455426987617E-2</v>
      </c>
    </row>
    <row r="8830" spans="1:12">
      <c r="A8830" s="480" t="s">
        <v>126</v>
      </c>
      <c r="B8830" s="480">
        <f t="shared" si="755"/>
        <v>14</v>
      </c>
      <c r="C8830" s="480">
        <f t="shared" si="756"/>
        <v>6</v>
      </c>
      <c r="D8830" s="480">
        <f>D8827</f>
        <v>174</v>
      </c>
      <c r="E8830" s="480">
        <f t="shared" si="754"/>
        <v>126</v>
      </c>
      <c r="F8830" s="484">
        <v>4.9813000000000001</v>
      </c>
      <c r="G8830" s="480">
        <v>15</v>
      </c>
      <c r="H8830" s="482">
        <v>0.33755099999999999</v>
      </c>
      <c r="I8830" s="483">
        <v>14.8</v>
      </c>
      <c r="J8830" s="484">
        <v>8.8800000000000004E-2</v>
      </c>
      <c r="K8830" s="469">
        <f t="shared" si="752"/>
        <v>14.757177433928502</v>
      </c>
      <c r="L8830" s="469">
        <f t="shared" si="753"/>
        <v>-4.2822566071498258E-2</v>
      </c>
    </row>
    <row r="8831" spans="1:12">
      <c r="A8831" s="98" t="s">
        <v>126</v>
      </c>
      <c r="B8831" s="98">
        <f t="shared" si="755"/>
        <v>14</v>
      </c>
      <c r="C8831" s="98">
        <f t="shared" si="756"/>
        <v>6</v>
      </c>
      <c r="D8831" s="98">
        <f>D8830</f>
        <v>174</v>
      </c>
      <c r="E8831" s="98">
        <f t="shared" si="754"/>
        <v>127</v>
      </c>
      <c r="F8831" s="397">
        <f>F8830+(E8831-E8830)*(F8833-F8830)/(E8833-E8830)</f>
        <v>4.9922666666666666</v>
      </c>
      <c r="G8831" s="98">
        <v>15</v>
      </c>
      <c r="H8831" s="491">
        <f>H8830+(E8831-E8830)*(H8833-H8830)/(E8833-E8830)</f>
        <v>0.33718700000000001</v>
      </c>
      <c r="I8831" s="492">
        <f>I8830+(E8831-E8830)*(I8833-I8830)/(E8833-E8830)</f>
        <v>14.833333333333334</v>
      </c>
      <c r="J8831" s="397">
        <f>J8830+(E8831-E8830)*(J8833-J8830)/(E8833-E8830)</f>
        <v>8.6533333333333337E-2</v>
      </c>
      <c r="K8831" s="469">
        <f t="shared" si="752"/>
        <v>14.805632087437138</v>
      </c>
      <c r="L8831" s="469">
        <f t="shared" si="753"/>
        <v>-2.7701245896196269E-2</v>
      </c>
    </row>
    <row r="8832" spans="1:12">
      <c r="A8832" s="98" t="s">
        <v>126</v>
      </c>
      <c r="B8832" s="98">
        <f t="shared" si="755"/>
        <v>14</v>
      </c>
      <c r="C8832" s="98">
        <f t="shared" si="756"/>
        <v>6</v>
      </c>
      <c r="D8832" s="98">
        <f>D8830</f>
        <v>174</v>
      </c>
      <c r="E8832" s="98">
        <f t="shared" si="754"/>
        <v>128</v>
      </c>
      <c r="F8832" s="397">
        <f>F8830+(E8832-E8830)*(F8833-F8830)/(E8833-E8830)</f>
        <v>5.0032333333333332</v>
      </c>
      <c r="G8832" s="98">
        <v>15</v>
      </c>
      <c r="H8832" s="491">
        <f>H8830+(E8832-E8830)*(H8833-H8830)/(E8833-E8830)</f>
        <v>0.33682299999999998</v>
      </c>
      <c r="I8832" s="492">
        <f>I8830+(E8832-E8830)*(I8833-I8830)/(E8833-E8830)</f>
        <v>14.866666666666667</v>
      </c>
      <c r="J8832" s="397">
        <f>J8830+(E8832-E8830)*(J8833-J8830)/(E8833-E8830)</f>
        <v>8.426666666666667E-2</v>
      </c>
      <c r="K8832" s="469">
        <f t="shared" si="752"/>
        <v>14.854191469505745</v>
      </c>
      <c r="L8832" s="469">
        <f t="shared" si="753"/>
        <v>-1.2475197160922491E-2</v>
      </c>
    </row>
    <row r="8833" spans="1:12">
      <c r="A8833" s="480" t="s">
        <v>126</v>
      </c>
      <c r="B8833" s="480">
        <f t="shared" si="755"/>
        <v>14</v>
      </c>
      <c r="C8833" s="480">
        <f t="shared" si="756"/>
        <v>6</v>
      </c>
      <c r="D8833" s="480">
        <f>D8830</f>
        <v>174</v>
      </c>
      <c r="E8833" s="480">
        <f t="shared" si="754"/>
        <v>129</v>
      </c>
      <c r="F8833" s="484">
        <v>5.0141999999999998</v>
      </c>
      <c r="G8833" s="480">
        <v>15</v>
      </c>
      <c r="H8833" s="482">
        <v>0.33645900000000001</v>
      </c>
      <c r="I8833" s="483">
        <v>14.9</v>
      </c>
      <c r="J8833" s="484">
        <v>8.2000000000000003E-2</v>
      </c>
      <c r="K8833" s="469">
        <f t="shared" si="752"/>
        <v>14.902855920037805</v>
      </c>
      <c r="L8833" s="469">
        <f t="shared" si="753"/>
        <v>2.855920037804438E-3</v>
      </c>
    </row>
    <row r="8834" spans="1:12">
      <c r="A8834" s="98" t="s">
        <v>126</v>
      </c>
      <c r="B8834" s="98">
        <f t="shared" si="755"/>
        <v>14</v>
      </c>
      <c r="C8834" s="98">
        <f t="shared" si="756"/>
        <v>6</v>
      </c>
      <c r="D8834" s="98">
        <f>D8833</f>
        <v>174</v>
      </c>
      <c r="E8834" s="98">
        <f t="shared" si="754"/>
        <v>130</v>
      </c>
      <c r="F8834" s="397">
        <f>F8833+(E8834-E8833)*(F8836-F8833)/(E8836-E8833)</f>
        <v>5.0251333333333328</v>
      </c>
      <c r="G8834" s="98">
        <v>15</v>
      </c>
      <c r="H8834" s="491">
        <f>H8833+(E8834-E8833)*(H8836-H8833)/(E8836-E8833)</f>
        <v>0.33608966666666668</v>
      </c>
      <c r="I8834" s="492">
        <f>I8833+(E8834-E8833)*(I8836-I8833)/(E8836-E8833)</f>
        <v>14.933333333333334</v>
      </c>
      <c r="J8834" s="397">
        <f>J8833+(E8834-E8833)*(J8836-J8833)/(E8836-E8833)</f>
        <v>7.9733333333333337E-2</v>
      </c>
      <c r="K8834" s="469">
        <f t="shared" si="752"/>
        <v>14.95176386460359</v>
      </c>
      <c r="L8834" s="469">
        <f t="shared" si="753"/>
        <v>1.8430531270256623E-2</v>
      </c>
    </row>
    <row r="8835" spans="1:12">
      <c r="A8835" s="98" t="s">
        <v>126</v>
      </c>
      <c r="B8835" s="98">
        <f t="shared" si="755"/>
        <v>14</v>
      </c>
      <c r="C8835" s="98">
        <f t="shared" si="756"/>
        <v>6</v>
      </c>
      <c r="D8835" s="98">
        <f>D8833</f>
        <v>174</v>
      </c>
      <c r="E8835" s="98">
        <f t="shared" si="754"/>
        <v>131</v>
      </c>
      <c r="F8835" s="397">
        <f>F8833+(E8835-E8833)*(F8836-F8833)/(E8836-E8833)</f>
        <v>5.0360666666666667</v>
      </c>
      <c r="G8835" s="98">
        <v>15</v>
      </c>
      <c r="H8835" s="491">
        <f>H8833+(E8835-E8833)*(H8836-H8833)/(E8836-E8833)</f>
        <v>0.33572033333333334</v>
      </c>
      <c r="I8835" s="492">
        <f>I8833+(E8835-E8833)*(I8836-I8833)/(E8836-E8833)</f>
        <v>14.966666666666667</v>
      </c>
      <c r="J8835" s="397">
        <f>J8833+(E8835-E8833)*(J8836-J8833)/(E8836-E8833)</f>
        <v>7.746666666666667E-2</v>
      </c>
      <c r="K8835" s="469">
        <f t="shared" si="752"/>
        <v>15.000779418583523</v>
      </c>
      <c r="L8835" s="469">
        <f t="shared" si="753"/>
        <v>3.4112751916856254E-2</v>
      </c>
    </row>
    <row r="8836" spans="1:12">
      <c r="A8836" s="480" t="s">
        <v>126</v>
      </c>
      <c r="B8836" s="480">
        <f t="shared" si="755"/>
        <v>14</v>
      </c>
      <c r="C8836" s="480">
        <f t="shared" si="756"/>
        <v>6</v>
      </c>
      <c r="D8836" s="480">
        <f>D8833</f>
        <v>174</v>
      </c>
      <c r="E8836" s="480">
        <f t="shared" si="754"/>
        <v>132</v>
      </c>
      <c r="F8836" s="484">
        <v>5.0469999999999997</v>
      </c>
      <c r="G8836" s="480">
        <v>15</v>
      </c>
      <c r="H8836" s="482">
        <v>0.33535100000000001</v>
      </c>
      <c r="I8836" s="483">
        <v>15</v>
      </c>
      <c r="J8836" s="484">
        <v>7.5200000000000003E-2</v>
      </c>
      <c r="K8836" s="469">
        <f t="shared" si="752"/>
        <v>15.049902937519194</v>
      </c>
      <c r="L8836" s="469">
        <f t="shared" si="753"/>
        <v>4.9902937519194168E-2</v>
      </c>
    </row>
    <row r="8837" spans="1:12">
      <c r="A8837" s="98" t="s">
        <v>126</v>
      </c>
      <c r="B8837" s="98">
        <f t="shared" si="755"/>
        <v>14</v>
      </c>
      <c r="C8837" s="98">
        <f t="shared" si="756"/>
        <v>6</v>
      </c>
      <c r="D8837" s="98">
        <f>D8836</f>
        <v>174</v>
      </c>
      <c r="E8837" s="98">
        <f t="shared" si="754"/>
        <v>133</v>
      </c>
      <c r="F8837" s="397">
        <f>F8836+(E8837-E8836)*(F8839-F8836)/(E8839-E8836)</f>
        <v>5.057833333333333</v>
      </c>
      <c r="G8837" s="98">
        <v>15</v>
      </c>
      <c r="H8837" s="491">
        <f>H8836+(E8837-E8836)*(H8839-H8836)/(E8839-E8836)</f>
        <v>0.334976</v>
      </c>
      <c r="I8837" s="492">
        <f>I8836+(E8837-E8836)*(I8839-I8836)/(E8839-E8836)</f>
        <v>15.066666666666666</v>
      </c>
      <c r="J8837" s="397">
        <f>J8836+(E8837-E8836)*(J8839-J8836)/(E8839-E8836)</f>
        <v>7.2900000000000006E-2</v>
      </c>
      <c r="K8837" s="469">
        <f t="shared" si="752"/>
        <v>15.099091676219588</v>
      </c>
      <c r="L8837" s="469">
        <f t="shared" si="753"/>
        <v>3.2425009552921935E-2</v>
      </c>
    </row>
    <row r="8838" spans="1:12">
      <c r="A8838" s="98" t="s">
        <v>126</v>
      </c>
      <c r="B8838" s="98">
        <f t="shared" si="755"/>
        <v>14</v>
      </c>
      <c r="C8838" s="98">
        <f t="shared" si="756"/>
        <v>6</v>
      </c>
      <c r="D8838" s="98">
        <f>D8836</f>
        <v>174</v>
      </c>
      <c r="E8838" s="98">
        <f t="shared" si="754"/>
        <v>134</v>
      </c>
      <c r="F8838" s="397">
        <f>F8836+(E8838-E8836)*(F8839-F8836)/(E8839-E8836)</f>
        <v>5.0686666666666671</v>
      </c>
      <c r="G8838" s="98">
        <v>15</v>
      </c>
      <c r="H8838" s="491">
        <f>H8836+(E8838-E8836)*(H8839-H8836)/(E8839-E8836)</f>
        <v>0.33460100000000004</v>
      </c>
      <c r="I8838" s="492">
        <f>I8836+(E8838-E8836)*(I8839-I8836)/(E8839-E8836)</f>
        <v>15.133333333333333</v>
      </c>
      <c r="J8838" s="397">
        <f>J8836+(E8838-E8836)*(J8839-J8836)/(E8839-E8836)</f>
        <v>7.0599999999999996E-2</v>
      </c>
      <c r="K8838" s="469">
        <f t="shared" si="752"/>
        <v>15.148390670280921</v>
      </c>
      <c r="L8838" s="469">
        <f t="shared" si="753"/>
        <v>1.5057336947588595E-2</v>
      </c>
    </row>
    <row r="8839" spans="1:12">
      <c r="A8839" s="480" t="s">
        <v>126</v>
      </c>
      <c r="B8839" s="480">
        <f t="shared" si="755"/>
        <v>14</v>
      </c>
      <c r="C8839" s="480">
        <f t="shared" si="756"/>
        <v>6</v>
      </c>
      <c r="D8839" s="480">
        <f>D8836</f>
        <v>174</v>
      </c>
      <c r="E8839" s="480">
        <f t="shared" si="754"/>
        <v>135</v>
      </c>
      <c r="F8839" s="484">
        <v>5.0795000000000003</v>
      </c>
      <c r="G8839" s="480">
        <v>15</v>
      </c>
      <c r="H8839" s="482">
        <v>0.33422600000000002</v>
      </c>
      <c r="I8839" s="483">
        <v>15.2</v>
      </c>
      <c r="J8839" s="484">
        <v>6.83E-2</v>
      </c>
      <c r="K8839" s="469">
        <f t="shared" si="752"/>
        <v>15.197800290821181</v>
      </c>
      <c r="L8839" s="469">
        <f t="shared" si="753"/>
        <v>-2.1997091788179546E-3</v>
      </c>
    </row>
    <row r="8840" spans="1:12">
      <c r="A8840" s="98" t="s">
        <v>126</v>
      </c>
      <c r="B8840" s="98">
        <f t="shared" si="755"/>
        <v>14</v>
      </c>
      <c r="C8840" s="98">
        <f t="shared" si="756"/>
        <v>6</v>
      </c>
      <c r="D8840" s="98">
        <f>D8839</f>
        <v>174</v>
      </c>
      <c r="E8840" s="98">
        <f t="shared" si="754"/>
        <v>136</v>
      </c>
      <c r="F8840" s="397">
        <f>F8839+(E8840-E8839)*(F8842-F8839)/(E8842-E8839)</f>
        <v>5.0902666666666665</v>
      </c>
      <c r="G8840" s="98">
        <v>15</v>
      </c>
      <c r="H8840" s="491">
        <f>H8839+(E8840-E8839)*(H8842-H8839)/(E8842-E8839)</f>
        <v>0.33384533333333333</v>
      </c>
      <c r="I8840" s="492">
        <f>I8839+(E8840-E8839)*(I8842-I8839)/(E8842-E8839)</f>
        <v>15.233333333333333</v>
      </c>
      <c r="J8840" s="397">
        <f>J8839+(E8840-E8839)*(J8842-J8839)/(E8842-E8839)</f>
        <v>6.6033333333333333E-2</v>
      </c>
      <c r="K8840" s="469">
        <f t="shared" si="752"/>
        <v>15.247380024282702</v>
      </c>
      <c r="L8840" s="469">
        <f t="shared" si="753"/>
        <v>1.4046690949369278E-2</v>
      </c>
    </row>
    <row r="8841" spans="1:12">
      <c r="A8841" s="98" t="s">
        <v>126</v>
      </c>
      <c r="B8841" s="98">
        <f t="shared" si="755"/>
        <v>14</v>
      </c>
      <c r="C8841" s="98">
        <f t="shared" si="756"/>
        <v>6</v>
      </c>
      <c r="D8841" s="98">
        <f>D8839</f>
        <v>174</v>
      </c>
      <c r="E8841" s="98">
        <f t="shared" si="754"/>
        <v>137</v>
      </c>
      <c r="F8841" s="397">
        <f>F8839+(E8841-E8839)*(F8842-F8839)/(E8842-E8839)</f>
        <v>5.1010333333333335</v>
      </c>
      <c r="G8841" s="98">
        <v>15</v>
      </c>
      <c r="H8841" s="491">
        <f>H8839+(E8841-E8839)*(H8842-H8839)/(E8842-E8839)</f>
        <v>0.33346466666666669</v>
      </c>
      <c r="I8841" s="492">
        <f>I8839+(E8841-E8839)*(I8842-I8839)/(E8842-E8839)</f>
        <v>15.266666666666667</v>
      </c>
      <c r="J8841" s="397">
        <f>J8839+(E8841-E8839)*(J8842-J8839)/(E8842-E8839)</f>
        <v>6.3766666666666666E-2</v>
      </c>
      <c r="K8841" s="469">
        <f t="shared" si="752"/>
        <v>15.297072953256416</v>
      </c>
      <c r="L8841" s="469">
        <f t="shared" si="753"/>
        <v>3.0406286589748532E-2</v>
      </c>
    </row>
    <row r="8842" spans="1:12">
      <c r="A8842" s="480" t="s">
        <v>126</v>
      </c>
      <c r="B8842" s="480">
        <f t="shared" si="755"/>
        <v>14</v>
      </c>
      <c r="C8842" s="480">
        <f t="shared" si="756"/>
        <v>6</v>
      </c>
      <c r="D8842" s="480">
        <f>D8839</f>
        <v>174</v>
      </c>
      <c r="E8842" s="480">
        <f t="shared" si="754"/>
        <v>138</v>
      </c>
      <c r="F8842" s="484">
        <v>5.1117999999999997</v>
      </c>
      <c r="G8842" s="480">
        <v>15</v>
      </c>
      <c r="H8842" s="482">
        <v>0.33308399999999999</v>
      </c>
      <c r="I8842" s="483">
        <v>15.3</v>
      </c>
      <c r="J8842" s="484">
        <v>6.1499999999999999E-2</v>
      </c>
      <c r="K8842" s="469">
        <f t="shared" si="752"/>
        <v>15.346879465840448</v>
      </c>
      <c r="L8842" s="469">
        <f t="shared" si="753"/>
        <v>4.6879465840447665E-2</v>
      </c>
    </row>
    <row r="8843" spans="1:12">
      <c r="A8843" s="98" t="s">
        <v>126</v>
      </c>
      <c r="B8843" s="98">
        <f t="shared" si="755"/>
        <v>14</v>
      </c>
      <c r="C8843" s="98">
        <f t="shared" si="756"/>
        <v>6</v>
      </c>
      <c r="D8843" s="98">
        <f>D8842</f>
        <v>174</v>
      </c>
      <c r="E8843" s="98">
        <f t="shared" si="754"/>
        <v>139</v>
      </c>
      <c r="F8843" s="397">
        <f>F8842+(E8843-E8842)*(F8845-F8842)/(E8845-E8842)</f>
        <v>5.1224999999999996</v>
      </c>
      <c r="G8843" s="98">
        <v>15</v>
      </c>
      <c r="H8843" s="491">
        <f>H8842+(E8843-E8842)*(H8845-H8842)/(E8845-E8842)</f>
        <v>0.33269766666666667</v>
      </c>
      <c r="I8843" s="492">
        <f>I8842+(E8843-E8842)*(I8845-I8842)/(E8845-E8842)</f>
        <v>15.366666666666667</v>
      </c>
      <c r="J8843" s="397">
        <f>J8842+(E8843-E8842)*(J8845-J8842)/(E8845-E8842)</f>
        <v>5.9233333333333332E-2</v>
      </c>
      <c r="K8843" s="469">
        <f t="shared" ref="K8843:K8906" si="757">F8843/H8843</f>
        <v>15.396861815482124</v>
      </c>
      <c r="L8843" s="469">
        <f t="shared" ref="L8843:L8906" si="758">K8843-I8843</f>
        <v>3.0195148815456818E-2</v>
      </c>
    </row>
    <row r="8844" spans="1:12">
      <c r="A8844" s="98" t="s">
        <v>126</v>
      </c>
      <c r="B8844" s="98">
        <f t="shared" si="755"/>
        <v>14</v>
      </c>
      <c r="C8844" s="98">
        <f t="shared" si="756"/>
        <v>6</v>
      </c>
      <c r="D8844" s="98">
        <f>D8842</f>
        <v>174</v>
      </c>
      <c r="E8844" s="98">
        <f t="shared" si="754"/>
        <v>140</v>
      </c>
      <c r="F8844" s="397">
        <f>F8842+(E8844-E8842)*(F8845-F8842)/(E8845-E8842)</f>
        <v>5.1332000000000004</v>
      </c>
      <c r="G8844" s="98">
        <v>15</v>
      </c>
      <c r="H8844" s="491">
        <f>H8842+(E8844-E8842)*(H8845-H8842)/(E8845-E8842)</f>
        <v>0.33231133333333335</v>
      </c>
      <c r="I8844" s="492">
        <f>I8842+(E8844-E8842)*(I8845-I8842)/(E8845-E8842)</f>
        <v>15.433333333333334</v>
      </c>
      <c r="J8844" s="397">
        <f>J8842+(E8844-E8842)*(J8845-J8842)/(E8845-E8842)</f>
        <v>5.6966666666666665E-2</v>
      </c>
      <c r="K8844" s="469">
        <f t="shared" si="757"/>
        <v>15.446960380526695</v>
      </c>
      <c r="L8844" s="469">
        <f t="shared" si="758"/>
        <v>1.3627047193361719E-2</v>
      </c>
    </row>
    <row r="8845" spans="1:12">
      <c r="A8845" s="480" t="s">
        <v>126</v>
      </c>
      <c r="B8845" s="480">
        <f t="shared" si="755"/>
        <v>14</v>
      </c>
      <c r="C8845" s="480">
        <f t="shared" si="756"/>
        <v>6</v>
      </c>
      <c r="D8845" s="480">
        <f>D8842</f>
        <v>174</v>
      </c>
      <c r="E8845" s="480">
        <f t="shared" si="754"/>
        <v>141</v>
      </c>
      <c r="F8845" s="484">
        <v>5.1439000000000004</v>
      </c>
      <c r="G8845" s="480">
        <v>15</v>
      </c>
      <c r="H8845" s="482">
        <v>0.33192500000000003</v>
      </c>
      <c r="I8845" s="483">
        <v>15.5</v>
      </c>
      <c r="J8845" s="484">
        <v>5.4699999999999999E-2</v>
      </c>
      <c r="K8845" s="469">
        <f t="shared" si="757"/>
        <v>15.497175566769602</v>
      </c>
      <c r="L8845" s="469">
        <f t="shared" si="758"/>
        <v>-2.824433230397716E-3</v>
      </c>
    </row>
    <row r="8846" spans="1:12">
      <c r="A8846" s="98" t="s">
        <v>126</v>
      </c>
      <c r="B8846" s="98">
        <f t="shared" si="755"/>
        <v>14</v>
      </c>
      <c r="C8846" s="98">
        <f t="shared" si="756"/>
        <v>6</v>
      </c>
      <c r="D8846" s="98">
        <f>D8845</f>
        <v>174</v>
      </c>
      <c r="E8846" s="98">
        <f t="shared" ref="E8846:E8869" si="759">E8845+1</f>
        <v>142</v>
      </c>
      <c r="F8846" s="397">
        <f>F8845+(E8846-E8845)*(F8848-F8845)/(E8848-E8845)</f>
        <v>5.1545666666666667</v>
      </c>
      <c r="G8846" s="98">
        <v>15</v>
      </c>
      <c r="H8846" s="491">
        <f>H8845+(E8846-E8845)*(H8848-H8845)/(E8848-E8845)</f>
        <v>0.33153199999999999</v>
      </c>
      <c r="I8846" s="492">
        <f>I8845+(E8846-E8845)*(I8848-I8845)/(E8848-E8845)</f>
        <v>15.533333333333333</v>
      </c>
      <c r="J8846" s="397">
        <f>J8845+(E8846-E8845)*(J8848-J8845)/(E8848-E8845)</f>
        <v>5.2400000000000002E-2</v>
      </c>
      <c r="K8846" s="469">
        <f t="shared" si="757"/>
        <v>15.547719878221912</v>
      </c>
      <c r="L8846" s="469">
        <f t="shared" si="758"/>
        <v>1.4386544888578712E-2</v>
      </c>
    </row>
    <row r="8847" spans="1:12">
      <c r="A8847" s="98" t="s">
        <v>126</v>
      </c>
      <c r="B8847" s="98">
        <f t="shared" si="755"/>
        <v>14</v>
      </c>
      <c r="C8847" s="98">
        <f t="shared" si="756"/>
        <v>6</v>
      </c>
      <c r="D8847" s="98">
        <f>D8845</f>
        <v>174</v>
      </c>
      <c r="E8847" s="98">
        <f t="shared" si="759"/>
        <v>143</v>
      </c>
      <c r="F8847" s="397">
        <f>F8845+(E8847-E8845)*(F8848-F8845)/(E8848-E8845)</f>
        <v>5.165233333333334</v>
      </c>
      <c r="G8847" s="98">
        <v>15</v>
      </c>
      <c r="H8847" s="491">
        <f>H8845+(E8847-E8845)*(H8848-H8845)/(E8848-E8845)</f>
        <v>0.33113900000000002</v>
      </c>
      <c r="I8847" s="492">
        <f>I8845+(E8847-E8845)*(I8848-I8845)/(E8848-E8845)</f>
        <v>15.566666666666666</v>
      </c>
      <c r="J8847" s="397">
        <f>J8845+(E8847-E8845)*(J8848-J8845)/(E8848-E8845)</f>
        <v>5.0099999999999999E-2</v>
      </c>
      <c r="K8847" s="469">
        <f t="shared" si="757"/>
        <v>15.598384162944665</v>
      </c>
      <c r="L8847" s="469">
        <f t="shared" si="758"/>
        <v>3.1717496277998691E-2</v>
      </c>
    </row>
    <row r="8848" spans="1:12">
      <c r="A8848" s="480" t="s">
        <v>126</v>
      </c>
      <c r="B8848" s="480">
        <f t="shared" si="755"/>
        <v>14</v>
      </c>
      <c r="C8848" s="480">
        <f t="shared" si="756"/>
        <v>6</v>
      </c>
      <c r="D8848" s="480">
        <f>D8845</f>
        <v>174</v>
      </c>
      <c r="E8848" s="480">
        <f t="shared" si="759"/>
        <v>144</v>
      </c>
      <c r="F8848" s="484">
        <v>5.1759000000000004</v>
      </c>
      <c r="G8848" s="480">
        <v>15</v>
      </c>
      <c r="H8848" s="482">
        <v>0.33074599999999998</v>
      </c>
      <c r="I8848" s="483">
        <v>15.6</v>
      </c>
      <c r="J8848" s="484">
        <v>4.7800000000000002E-2</v>
      </c>
      <c r="K8848" s="469">
        <f t="shared" si="757"/>
        <v>15.649168848602857</v>
      </c>
      <c r="L8848" s="469">
        <f t="shared" si="758"/>
        <v>4.9168848602857196E-2</v>
      </c>
    </row>
    <row r="8849" spans="1:12">
      <c r="A8849" s="98" t="s">
        <v>126</v>
      </c>
      <c r="B8849" s="98">
        <f t="shared" si="755"/>
        <v>14</v>
      </c>
      <c r="C8849" s="98">
        <f t="shared" si="756"/>
        <v>6</v>
      </c>
      <c r="D8849" s="98">
        <f>D8848</f>
        <v>174</v>
      </c>
      <c r="E8849" s="98">
        <f t="shared" si="759"/>
        <v>145</v>
      </c>
      <c r="F8849" s="397">
        <f>F8848+(E8849-E8848)*(F8851-F8848)/(E8851-E8848)</f>
        <v>5.186466666666667</v>
      </c>
      <c r="G8849" s="98">
        <v>15</v>
      </c>
      <c r="H8849" s="491">
        <f>H8848+(E8849-E8848)*(H8851-H8848)/(E8851-E8848)</f>
        <v>0.330347</v>
      </c>
      <c r="I8849" s="492">
        <f>I8848+(E8849-E8848)*(I8851-I8848)/(E8851-E8848)</f>
        <v>15.666666666666666</v>
      </c>
      <c r="J8849" s="397">
        <f>J8848+(E8849-E8848)*(J8851-J8848)/(E8851-E8848)</f>
        <v>4.5533333333333335E-2</v>
      </c>
      <c r="K8849" s="469">
        <f t="shared" si="757"/>
        <v>15.700056808951397</v>
      </c>
      <c r="L8849" s="469">
        <f t="shared" si="758"/>
        <v>3.3390142284730473E-2</v>
      </c>
    </row>
    <row r="8850" spans="1:12">
      <c r="A8850" s="98" t="s">
        <v>126</v>
      </c>
      <c r="B8850" s="98">
        <f t="shared" si="755"/>
        <v>14</v>
      </c>
      <c r="C8850" s="98">
        <f t="shared" si="756"/>
        <v>6</v>
      </c>
      <c r="D8850" s="98">
        <f>D8848</f>
        <v>174</v>
      </c>
      <c r="E8850" s="98">
        <f t="shared" si="759"/>
        <v>146</v>
      </c>
      <c r="F8850" s="397">
        <f>F8848+(E8850-E8848)*(F8851-F8848)/(E8851-E8848)</f>
        <v>5.1970333333333336</v>
      </c>
      <c r="G8850" s="98">
        <v>15</v>
      </c>
      <c r="H8850" s="491">
        <f>H8848+(E8850-E8848)*(H8851-H8848)/(E8851-E8848)</f>
        <v>0.32994799999999996</v>
      </c>
      <c r="I8850" s="492">
        <f>I8848+(E8850-E8848)*(I8851-I8848)/(E8851-E8848)</f>
        <v>15.733333333333334</v>
      </c>
      <c r="J8850" s="397">
        <f>J8848+(E8850-E8848)*(J8851-J8848)/(E8851-E8848)</f>
        <v>4.3266666666666669E-2</v>
      </c>
      <c r="K8850" s="469">
        <f t="shared" si="757"/>
        <v>15.75106784503417</v>
      </c>
      <c r="L8850" s="469">
        <f t="shared" si="758"/>
        <v>1.7734511700835398E-2</v>
      </c>
    </row>
    <row r="8851" spans="1:12">
      <c r="A8851" s="480" t="s">
        <v>126</v>
      </c>
      <c r="B8851" s="480">
        <f t="shared" si="755"/>
        <v>14</v>
      </c>
      <c r="C8851" s="480">
        <f t="shared" si="756"/>
        <v>6</v>
      </c>
      <c r="D8851" s="480">
        <f>D8848</f>
        <v>174</v>
      </c>
      <c r="E8851" s="480">
        <f t="shared" si="759"/>
        <v>147</v>
      </c>
      <c r="F8851" s="484">
        <v>5.2076000000000002</v>
      </c>
      <c r="G8851" s="480">
        <v>15</v>
      </c>
      <c r="H8851" s="482">
        <v>0.32954899999999998</v>
      </c>
      <c r="I8851" s="483">
        <v>15.8</v>
      </c>
      <c r="J8851" s="484">
        <v>4.1000000000000002E-2</v>
      </c>
      <c r="K8851" s="469">
        <f t="shared" si="757"/>
        <v>15.80220240389138</v>
      </c>
      <c r="L8851" s="469">
        <f t="shared" si="758"/>
        <v>2.2024038913794897E-3</v>
      </c>
    </row>
    <row r="8852" spans="1:12">
      <c r="A8852" s="98" t="s">
        <v>126</v>
      </c>
      <c r="B8852" s="98">
        <f t="shared" si="755"/>
        <v>14</v>
      </c>
      <c r="C8852" s="98">
        <f t="shared" si="756"/>
        <v>6</v>
      </c>
      <c r="D8852" s="98">
        <f>D8851</f>
        <v>174</v>
      </c>
      <c r="E8852" s="98">
        <f t="shared" si="759"/>
        <v>148</v>
      </c>
      <c r="F8852" s="397">
        <f>F8851+(E8852-E8851)*(F8854-F8851)/(E8854-E8851)</f>
        <v>5.2180999999999997</v>
      </c>
      <c r="G8852" s="98">
        <v>15</v>
      </c>
      <c r="H8852" s="491">
        <f>H8851+(E8852-E8851)*(H8854-H8851)/(E8854-E8851)</f>
        <v>0.32914333333333334</v>
      </c>
      <c r="I8852" s="492">
        <f>I8851+(E8852-E8851)*(I8854-I8851)/(E8854-E8851)</f>
        <v>15.866666666666667</v>
      </c>
      <c r="J8852" s="397">
        <f>J8851+(E8852-E8851)*(J8854-J8851)/(E8854-E8851)</f>
        <v>3.8733333333333335E-2</v>
      </c>
      <c r="K8852" s="469">
        <f t="shared" si="757"/>
        <v>15.853579494242629</v>
      </c>
      <c r="L8852" s="469">
        <f t="shared" si="758"/>
        <v>-1.3087172424038229E-2</v>
      </c>
    </row>
    <row r="8853" spans="1:12">
      <c r="A8853" s="98" t="s">
        <v>126</v>
      </c>
      <c r="B8853" s="98">
        <f t="shared" si="755"/>
        <v>14</v>
      </c>
      <c r="C8853" s="98">
        <f t="shared" si="756"/>
        <v>6</v>
      </c>
      <c r="D8853" s="98">
        <f>D8851</f>
        <v>174</v>
      </c>
      <c r="E8853" s="98">
        <f t="shared" si="759"/>
        <v>149</v>
      </c>
      <c r="F8853" s="397">
        <f>F8851+(E8853-E8851)*(F8854-F8851)/(E8854-E8851)</f>
        <v>5.2286000000000001</v>
      </c>
      <c r="G8853" s="98">
        <v>15</v>
      </c>
      <c r="H8853" s="491">
        <f>H8851+(E8853-E8851)*(H8854-H8851)/(E8854-E8851)</f>
        <v>0.32873766666666665</v>
      </c>
      <c r="I8853" s="492">
        <f>I8851+(E8853-E8851)*(I8854-I8851)/(E8854-E8851)</f>
        <v>15.933333333333334</v>
      </c>
      <c r="J8853" s="397">
        <f>J8851+(E8853-E8851)*(J8854-J8851)/(E8854-E8851)</f>
        <v>3.6466666666666668E-2</v>
      </c>
      <c r="K8853" s="469">
        <f t="shared" si="757"/>
        <v>15.90508338462381</v>
      </c>
      <c r="L8853" s="469">
        <f t="shared" si="758"/>
        <v>-2.824994870952402E-2</v>
      </c>
    </row>
    <row r="8854" spans="1:12">
      <c r="A8854" s="480" t="s">
        <v>126</v>
      </c>
      <c r="B8854" s="480">
        <f t="shared" si="755"/>
        <v>14</v>
      </c>
      <c r="C8854" s="480">
        <f t="shared" si="756"/>
        <v>6</v>
      </c>
      <c r="D8854" s="480">
        <f>D8851</f>
        <v>174</v>
      </c>
      <c r="E8854" s="480">
        <f t="shared" si="759"/>
        <v>150</v>
      </c>
      <c r="F8854" s="484">
        <v>5.2390999999999996</v>
      </c>
      <c r="G8854" s="480">
        <v>15</v>
      </c>
      <c r="H8854" s="482">
        <v>0.32833200000000001</v>
      </c>
      <c r="I8854" s="483">
        <v>16</v>
      </c>
      <c r="J8854" s="484">
        <v>3.4200000000000001E-2</v>
      </c>
      <c r="K8854" s="469">
        <f t="shared" si="757"/>
        <v>15.956714545033684</v>
      </c>
      <c r="L8854" s="469">
        <f t="shared" si="758"/>
        <v>-4.3285454966316195E-2</v>
      </c>
    </row>
    <row r="8855" spans="1:12">
      <c r="A8855" s="98" t="s">
        <v>126</v>
      </c>
      <c r="B8855" s="98">
        <f t="shared" si="755"/>
        <v>14</v>
      </c>
      <c r="C8855" s="98">
        <f t="shared" si="756"/>
        <v>6</v>
      </c>
      <c r="D8855" s="98">
        <f>D8854</f>
        <v>174</v>
      </c>
      <c r="E8855" s="98">
        <f t="shared" si="759"/>
        <v>151</v>
      </c>
      <c r="F8855" s="397">
        <f>F8854+(E8855-E8854)*(F8857-F8854)/(E8857-E8854)</f>
        <v>5.2495666666666665</v>
      </c>
      <c r="G8855" s="98">
        <v>15</v>
      </c>
      <c r="H8855" s="491">
        <f>H8854+(E8855-E8854)*(H8857-H8854)/(E8857-E8854)</f>
        <v>0.32791933333333334</v>
      </c>
      <c r="I8855" s="492">
        <f>I8854+(E8855-E8854)*(I8857-I8854)/(E8857-E8854)</f>
        <v>16.033333333333335</v>
      </c>
      <c r="J8855" s="397">
        <f>J8854+(E8855-E8854)*(J8857-J8854)/(E8857-E8854)</f>
        <v>3.1899999999999998E-2</v>
      </c>
      <c r="K8855" s="469">
        <f t="shared" si="757"/>
        <v>16.008713525074256</v>
      </c>
      <c r="L8855" s="469">
        <f t="shared" si="758"/>
        <v>-2.4619808259078724E-2</v>
      </c>
    </row>
    <row r="8856" spans="1:12">
      <c r="A8856" s="98" t="s">
        <v>126</v>
      </c>
      <c r="B8856" s="98">
        <f t="shared" si="755"/>
        <v>14</v>
      </c>
      <c r="C8856" s="98">
        <f t="shared" si="756"/>
        <v>6</v>
      </c>
      <c r="D8856" s="98">
        <f>D8854</f>
        <v>174</v>
      </c>
      <c r="E8856" s="98">
        <f t="shared" si="759"/>
        <v>152</v>
      </c>
      <c r="F8856" s="397">
        <f>F8854+(E8856-E8854)*(F8857-F8854)/(E8857-E8854)</f>
        <v>5.2600333333333333</v>
      </c>
      <c r="G8856" s="98">
        <v>15</v>
      </c>
      <c r="H8856" s="491">
        <f>H8854+(E8856-E8854)*(H8857-H8854)/(E8857-E8854)</f>
        <v>0.32750666666666667</v>
      </c>
      <c r="I8856" s="492">
        <f>I8854+(E8856-E8854)*(I8857-I8854)/(E8857-E8854)</f>
        <v>16.066666666666666</v>
      </c>
      <c r="J8856" s="397">
        <f>J8854+(E8856-E8854)*(J8857-J8854)/(E8857-E8854)</f>
        <v>2.9600000000000001E-2</v>
      </c>
      <c r="K8856" s="469">
        <f t="shared" si="757"/>
        <v>16.060843545169565</v>
      </c>
      <c r="L8856" s="469">
        <f t="shared" si="758"/>
        <v>-5.8231214971016243E-3</v>
      </c>
    </row>
    <row r="8857" spans="1:12">
      <c r="A8857" s="480" t="s">
        <v>126</v>
      </c>
      <c r="B8857" s="480">
        <f t="shared" si="755"/>
        <v>14</v>
      </c>
      <c r="C8857" s="480">
        <f t="shared" si="756"/>
        <v>6</v>
      </c>
      <c r="D8857" s="480">
        <f>D8854</f>
        <v>174</v>
      </c>
      <c r="E8857" s="480">
        <f t="shared" si="759"/>
        <v>153</v>
      </c>
      <c r="F8857" s="484">
        <v>5.2705000000000002</v>
      </c>
      <c r="G8857" s="480">
        <v>15</v>
      </c>
      <c r="H8857" s="482">
        <v>0.327094</v>
      </c>
      <c r="I8857" s="483">
        <v>16.100000000000001</v>
      </c>
      <c r="J8857" s="484">
        <v>2.7300000000000001E-2</v>
      </c>
      <c r="K8857" s="469">
        <f t="shared" si="757"/>
        <v>16.113105101285871</v>
      </c>
      <c r="L8857" s="469">
        <f t="shared" si="758"/>
        <v>1.3105101285869836E-2</v>
      </c>
    </row>
    <row r="8858" spans="1:12">
      <c r="A8858" s="98" t="s">
        <v>126</v>
      </c>
      <c r="B8858" s="98">
        <f t="shared" si="755"/>
        <v>14</v>
      </c>
      <c r="C8858" s="98">
        <f t="shared" si="756"/>
        <v>6</v>
      </c>
      <c r="D8858" s="98">
        <f>D8857</f>
        <v>174</v>
      </c>
      <c r="E8858" s="98">
        <f t="shared" si="759"/>
        <v>154</v>
      </c>
      <c r="F8858" s="397">
        <f>F8857+(E8858-E8857)*(F8860-F8857)/(E8860-E8857)</f>
        <v>5.2808666666666664</v>
      </c>
      <c r="G8858" s="98">
        <v>15</v>
      </c>
      <c r="H8858" s="491">
        <f>H8857+(E8858-E8857)*(H8860-H8857)/(E8860-E8857)</f>
        <v>0.32667400000000002</v>
      </c>
      <c r="I8858" s="492">
        <f>I8857+(E8858-E8857)*(I8860-I8857)/(E8860-E8857)</f>
        <v>16.166666666666668</v>
      </c>
      <c r="J8858" s="397">
        <f>J8857+(E8858-E8857)*(J8860-J8857)/(E8860-E8857)</f>
        <v>2.5033333333333335E-2</v>
      </c>
      <c r="K8858" s="469">
        <f t="shared" si="757"/>
        <v>16.165555467122164</v>
      </c>
      <c r="L8858" s="469">
        <f t="shared" si="758"/>
        <v>-1.1111995445034495E-3</v>
      </c>
    </row>
    <row r="8859" spans="1:12">
      <c r="A8859" s="98" t="s">
        <v>126</v>
      </c>
      <c r="B8859" s="98">
        <f t="shared" si="755"/>
        <v>14</v>
      </c>
      <c r="C8859" s="98">
        <f t="shared" si="756"/>
        <v>6</v>
      </c>
      <c r="D8859" s="98">
        <f>D8857</f>
        <v>174</v>
      </c>
      <c r="E8859" s="98">
        <f t="shared" si="759"/>
        <v>155</v>
      </c>
      <c r="F8859" s="397">
        <f>F8857+(E8859-E8857)*(F8860-F8857)/(E8860-E8857)</f>
        <v>5.2912333333333335</v>
      </c>
      <c r="G8859" s="98">
        <v>15</v>
      </c>
      <c r="H8859" s="491">
        <f>H8857+(E8859-E8857)*(H8860-H8857)/(E8860-E8857)</f>
        <v>0.32625399999999999</v>
      </c>
      <c r="I8859" s="492">
        <f>I8857+(E8859-E8857)*(I8860-I8857)/(E8860-E8857)</f>
        <v>16.233333333333334</v>
      </c>
      <c r="J8859" s="397">
        <f>J8857+(E8859-E8857)*(J8860-J8857)/(E8860-E8857)</f>
        <v>2.2766666666666668E-2</v>
      </c>
      <c r="K8859" s="469">
        <f t="shared" si="757"/>
        <v>16.218140875922849</v>
      </c>
      <c r="L8859" s="469">
        <f t="shared" si="758"/>
        <v>-1.519245741048536E-2</v>
      </c>
    </row>
    <row r="8860" spans="1:12">
      <c r="A8860" s="480" t="s">
        <v>126</v>
      </c>
      <c r="B8860" s="480">
        <f t="shared" si="755"/>
        <v>14</v>
      </c>
      <c r="C8860" s="480">
        <f t="shared" si="756"/>
        <v>6</v>
      </c>
      <c r="D8860" s="480">
        <f>D8857</f>
        <v>174</v>
      </c>
      <c r="E8860" s="480">
        <f t="shared" si="759"/>
        <v>156</v>
      </c>
      <c r="F8860" s="484">
        <v>5.3015999999999996</v>
      </c>
      <c r="G8860" s="480">
        <v>15</v>
      </c>
      <c r="H8860" s="482">
        <v>0.32583400000000001</v>
      </c>
      <c r="I8860" s="483">
        <v>16.3</v>
      </c>
      <c r="J8860" s="484">
        <v>2.0500000000000001E-2</v>
      </c>
      <c r="K8860" s="469">
        <f t="shared" si="757"/>
        <v>16.270861849899028</v>
      </c>
      <c r="L8860" s="469">
        <f t="shared" si="758"/>
        <v>-2.9138150100973093E-2</v>
      </c>
    </row>
    <row r="8861" spans="1:12">
      <c r="A8861" s="98" t="s">
        <v>126</v>
      </c>
      <c r="B8861" s="98">
        <f t="shared" si="755"/>
        <v>14</v>
      </c>
      <c r="C8861" s="98">
        <f t="shared" si="756"/>
        <v>6</v>
      </c>
      <c r="D8861" s="98">
        <f>D8860</f>
        <v>174</v>
      </c>
      <c r="E8861" s="98">
        <f t="shared" si="759"/>
        <v>157</v>
      </c>
      <c r="F8861" s="397">
        <f>F8860+(E8861-E8860)*(F8863-F8860)/(E8863-E8860)</f>
        <v>5.3119333333333332</v>
      </c>
      <c r="G8861" s="98">
        <v>15</v>
      </c>
      <c r="H8861" s="491">
        <f>H8860+(E8861-E8860)*(H8863-H8860)/(E8863-E8860)</f>
        <v>0.325407</v>
      </c>
      <c r="I8861" s="492">
        <f>I8860+(E8861-E8860)*(I8863-I8860)/(E8863-E8860)</f>
        <v>16.333333333333332</v>
      </c>
      <c r="J8861" s="397">
        <f>J8860+(E8861-E8860)*(J8863-J8860)/(E8863-E8860)</f>
        <v>1.8233333333333334E-2</v>
      </c>
      <c r="K8861" s="469">
        <f t="shared" si="757"/>
        <v>16.323967626183006</v>
      </c>
      <c r="L8861" s="469">
        <f t="shared" si="758"/>
        <v>-9.3657071503265854E-3</v>
      </c>
    </row>
    <row r="8862" spans="1:12">
      <c r="A8862" s="98" t="s">
        <v>126</v>
      </c>
      <c r="B8862" s="98">
        <f t="shared" si="755"/>
        <v>14</v>
      </c>
      <c r="C8862" s="98">
        <f t="shared" si="756"/>
        <v>6</v>
      </c>
      <c r="D8862" s="98">
        <f>D8860</f>
        <v>174</v>
      </c>
      <c r="E8862" s="98">
        <f t="shared" si="759"/>
        <v>158</v>
      </c>
      <c r="F8862" s="397">
        <f>F8860+(E8862-E8860)*(F8863-F8860)/(E8863-E8860)</f>
        <v>5.3222666666666667</v>
      </c>
      <c r="G8862" s="98">
        <v>15</v>
      </c>
      <c r="H8862" s="491">
        <f>H8860+(E8862-E8860)*(H8863-H8860)/(E8863-E8860)</f>
        <v>0.32497999999999999</v>
      </c>
      <c r="I8862" s="492">
        <f>I8860+(E8862-E8860)*(I8863-I8860)/(E8863-E8860)</f>
        <v>16.366666666666667</v>
      </c>
      <c r="J8862" s="397">
        <f>J8860+(E8862-E8860)*(J8863-J8860)/(E8863-E8860)</f>
        <v>1.5966666666666667E-2</v>
      </c>
      <c r="K8862" s="469">
        <f t="shared" si="757"/>
        <v>16.377212956694773</v>
      </c>
      <c r="L8862" s="469">
        <f t="shared" si="758"/>
        <v>1.0546290028106142E-2</v>
      </c>
    </row>
    <row r="8863" spans="1:12">
      <c r="A8863" s="480" t="s">
        <v>126</v>
      </c>
      <c r="B8863" s="480">
        <f t="shared" si="755"/>
        <v>14</v>
      </c>
      <c r="C8863" s="480">
        <f t="shared" si="756"/>
        <v>6</v>
      </c>
      <c r="D8863" s="480">
        <f>D8860</f>
        <v>174</v>
      </c>
      <c r="E8863" s="480">
        <f t="shared" si="759"/>
        <v>159</v>
      </c>
      <c r="F8863" s="484">
        <v>5.3326000000000002</v>
      </c>
      <c r="G8863" s="480">
        <v>15</v>
      </c>
      <c r="H8863" s="482">
        <v>0.32455299999999998</v>
      </c>
      <c r="I8863" s="483">
        <v>16.399999999999999</v>
      </c>
      <c r="J8863" s="484">
        <v>1.37E-2</v>
      </c>
      <c r="K8863" s="469">
        <f t="shared" si="757"/>
        <v>16.430598392250268</v>
      </c>
      <c r="L8863" s="469">
        <f t="shared" si="758"/>
        <v>3.0598392250269058E-2</v>
      </c>
    </row>
    <row r="8864" spans="1:12">
      <c r="A8864" s="98" t="s">
        <v>126</v>
      </c>
      <c r="B8864" s="98">
        <f t="shared" si="755"/>
        <v>14</v>
      </c>
      <c r="C8864" s="98">
        <f t="shared" si="756"/>
        <v>6</v>
      </c>
      <c r="D8864" s="98">
        <f>D8863</f>
        <v>174</v>
      </c>
      <c r="E8864" s="98">
        <f t="shared" si="759"/>
        <v>160</v>
      </c>
      <c r="F8864" s="397">
        <f>F8863+(E8864-E8863)*(F8866-F8863)/(E8866-E8863)</f>
        <v>5.3428666666666667</v>
      </c>
      <c r="G8864" s="98">
        <v>15</v>
      </c>
      <c r="H8864" s="491">
        <f>H8863+(E8864-E8863)*(H8866-H8863)/(E8866-E8863)</f>
        <v>0.32411799999999996</v>
      </c>
      <c r="I8864" s="492">
        <f>I8863+(E8864-E8863)*(I8866-I8863)/(E8866-E8863)</f>
        <v>16.466666666666665</v>
      </c>
      <c r="J8864" s="397">
        <f>J8863+(E8864-E8863)*(J8866-J8863)/(E8866-E8863)</f>
        <v>1.14E-2</v>
      </c>
      <c r="K8864" s="469">
        <f t="shared" si="757"/>
        <v>16.48432566740097</v>
      </c>
      <c r="L8864" s="469">
        <f t="shared" si="758"/>
        <v>1.7659000734305152E-2</v>
      </c>
    </row>
    <row r="8865" spans="1:12">
      <c r="A8865" s="98" t="s">
        <v>126</v>
      </c>
      <c r="B8865" s="98">
        <f t="shared" si="755"/>
        <v>14</v>
      </c>
      <c r="C8865" s="98">
        <f t="shared" si="756"/>
        <v>6</v>
      </c>
      <c r="D8865" s="98">
        <f>D8863</f>
        <v>174</v>
      </c>
      <c r="E8865" s="98">
        <f t="shared" si="759"/>
        <v>161</v>
      </c>
      <c r="F8865" s="397">
        <f>F8863+(E8865-E8863)*(F8866-F8863)/(E8866-E8863)</f>
        <v>5.353133333333334</v>
      </c>
      <c r="G8865" s="98">
        <v>15</v>
      </c>
      <c r="H8865" s="491">
        <f>H8863+(E8865-E8863)*(H8866-H8863)/(E8866-E8863)</f>
        <v>0.323683</v>
      </c>
      <c r="I8865" s="492">
        <f>I8863+(E8865-E8863)*(I8866-I8863)/(E8866-E8863)</f>
        <v>16.533333333333335</v>
      </c>
      <c r="J8865" s="397">
        <f>J8863+(E8865-E8863)*(J8866-J8863)/(E8866-E8863)</f>
        <v>9.1000000000000004E-3</v>
      </c>
      <c r="K8865" s="469">
        <f t="shared" si="757"/>
        <v>16.538197351523973</v>
      </c>
      <c r="L8865" s="469">
        <f t="shared" si="758"/>
        <v>4.8640181906378643E-3</v>
      </c>
    </row>
    <row r="8866" spans="1:12">
      <c r="A8866" s="480" t="s">
        <v>126</v>
      </c>
      <c r="B8866" s="480">
        <f t="shared" si="755"/>
        <v>14</v>
      </c>
      <c r="C8866" s="480">
        <f t="shared" si="756"/>
        <v>6</v>
      </c>
      <c r="D8866" s="480">
        <f>D8863</f>
        <v>174</v>
      </c>
      <c r="E8866" s="480">
        <f t="shared" si="759"/>
        <v>162</v>
      </c>
      <c r="F8866" s="484">
        <v>5.3634000000000004</v>
      </c>
      <c r="G8866" s="480">
        <v>15</v>
      </c>
      <c r="H8866" s="482">
        <v>0.32324799999999998</v>
      </c>
      <c r="I8866" s="483">
        <v>16.600000000000001</v>
      </c>
      <c r="J8866" s="484">
        <v>6.7999999999999996E-3</v>
      </c>
      <c r="K8866" s="469">
        <f t="shared" si="757"/>
        <v>16.592214027619661</v>
      </c>
      <c r="L8866" s="469">
        <f t="shared" si="758"/>
        <v>-7.7859723803399561E-3</v>
      </c>
    </row>
    <row r="8867" spans="1:12">
      <c r="A8867" s="98" t="s">
        <v>126</v>
      </c>
      <c r="B8867" s="98">
        <f t="shared" si="755"/>
        <v>14</v>
      </c>
      <c r="C8867" s="98">
        <f t="shared" si="756"/>
        <v>6</v>
      </c>
      <c r="D8867" s="98">
        <f>D8866</f>
        <v>174</v>
      </c>
      <c r="E8867" s="98">
        <f t="shared" si="759"/>
        <v>163</v>
      </c>
      <c r="F8867" s="397">
        <f>F8866+(E8867-E8866)*(F8869-F8866)/(E8869-E8866)</f>
        <v>5.3635999999999999</v>
      </c>
      <c r="G8867" s="98">
        <v>15</v>
      </c>
      <c r="H8867" s="491">
        <v>0.32280799999999998</v>
      </c>
      <c r="I8867" s="492">
        <v>16.600000000000001</v>
      </c>
      <c r="J8867" s="397">
        <f>J8866+(E8867-E8866)*(J8869-J8866)/(E8869-E8866)</f>
        <v>4.5333333333333337E-3</v>
      </c>
      <c r="K8867" s="469">
        <f t="shared" si="757"/>
        <v>16.615449431240862</v>
      </c>
      <c r="L8867" s="469">
        <f t="shared" si="758"/>
        <v>1.5449431240860179E-2</v>
      </c>
    </row>
    <row r="8868" spans="1:12">
      <c r="A8868" s="98" t="s">
        <v>126</v>
      </c>
      <c r="B8868" s="98">
        <f t="shared" si="755"/>
        <v>14</v>
      </c>
      <c r="C8868" s="98">
        <f t="shared" si="756"/>
        <v>6</v>
      </c>
      <c r="D8868" s="98">
        <f>D8866</f>
        <v>174</v>
      </c>
      <c r="E8868" s="98">
        <f t="shared" si="759"/>
        <v>164</v>
      </c>
      <c r="F8868" s="397">
        <f>F8866+(E8868-E8866)*(F8869-F8866)/(E8869-E8866)</f>
        <v>5.3638000000000003</v>
      </c>
      <c r="G8868" s="98">
        <v>15</v>
      </c>
      <c r="H8868" s="491">
        <v>0.32236500000000001</v>
      </c>
      <c r="I8868" s="492">
        <v>16.7</v>
      </c>
      <c r="J8868" s="397">
        <f>J8866+(E8868-E8866)*(J8869-J8866)/(E8869-E8866)</f>
        <v>2.2666666666666668E-3</v>
      </c>
      <c r="K8868" s="469">
        <f t="shared" si="757"/>
        <v>16.638903106726847</v>
      </c>
      <c r="L8868" s="469">
        <f t="shared" si="758"/>
        <v>-6.1096893273152375E-2</v>
      </c>
    </row>
    <row r="8869" spans="1:12">
      <c r="A8869" s="480" t="s">
        <v>126</v>
      </c>
      <c r="B8869" s="480">
        <f t="shared" si="755"/>
        <v>14</v>
      </c>
      <c r="C8869" s="480">
        <f t="shared" si="756"/>
        <v>6</v>
      </c>
      <c r="D8869" s="480">
        <f>D8866</f>
        <v>174</v>
      </c>
      <c r="E8869" s="480">
        <f t="shared" si="759"/>
        <v>165</v>
      </c>
      <c r="F8869" s="484">
        <v>5.3639999999999999</v>
      </c>
      <c r="G8869" s="480">
        <v>15</v>
      </c>
      <c r="H8869" s="494">
        <v>0.32190000000000002</v>
      </c>
      <c r="I8869" s="495">
        <v>16.8</v>
      </c>
      <c r="J8869" s="493">
        <v>0</v>
      </c>
      <c r="K8869" s="469">
        <f t="shared" si="757"/>
        <v>16.663560111835974</v>
      </c>
      <c r="L8869" s="469">
        <f t="shared" si="758"/>
        <v>-0.13643988816402697</v>
      </c>
    </row>
    <row r="8870" spans="1:12">
      <c r="A8870" s="480" t="s">
        <v>126</v>
      </c>
      <c r="B8870" s="480">
        <f t="shared" si="755"/>
        <v>15</v>
      </c>
      <c r="C8870" s="480">
        <f t="shared" si="756"/>
        <v>0</v>
      </c>
      <c r="D8870" s="480">
        <f>D8869+6</f>
        <v>180</v>
      </c>
      <c r="E8870" s="480">
        <v>12</v>
      </c>
      <c r="F8870" s="484">
        <v>3.5062000000000002</v>
      </c>
      <c r="G8870" s="480">
        <v>15</v>
      </c>
      <c r="H8870" s="482">
        <v>0.36136499999999999</v>
      </c>
      <c r="I8870" s="483">
        <v>9.6999999999999993</v>
      </c>
      <c r="J8870" s="484">
        <v>0.33839999999999998</v>
      </c>
      <c r="K8870" s="469">
        <f t="shared" si="757"/>
        <v>9.7026552101061263</v>
      </c>
      <c r="L8870" s="469">
        <f t="shared" si="758"/>
        <v>2.655210106127015E-3</v>
      </c>
    </row>
    <row r="8871" spans="1:12">
      <c r="A8871" s="98" t="s">
        <v>126</v>
      </c>
      <c r="B8871" s="98">
        <f t="shared" si="755"/>
        <v>15</v>
      </c>
      <c r="C8871" s="98">
        <f t="shared" si="756"/>
        <v>0</v>
      </c>
      <c r="D8871" s="98">
        <f>D8870</f>
        <v>180</v>
      </c>
      <c r="E8871" s="98">
        <f>E8870+1</f>
        <v>13</v>
      </c>
      <c r="F8871" s="397">
        <f>F8870+(E8871-E8870)*(F8873-F8870)/(E8873-E8870)</f>
        <v>3.5217666666666667</v>
      </c>
      <c r="G8871" s="98">
        <v>15</v>
      </c>
      <c r="H8871" s="491">
        <f>H8870+(E8871-E8870)*(H8873-H8870)/(E8873-E8870)</f>
        <v>0.36115900000000001</v>
      </c>
      <c r="I8871" s="492">
        <f>I8870+(E8871-E8870)*(I8873-I8870)/(E8873-E8870)</f>
        <v>9.7333333333333325</v>
      </c>
      <c r="J8871" s="397">
        <f>J8870+(E8871-E8870)*(J8873-J8870)/(E8873-E8870)</f>
        <v>0.33626666666666666</v>
      </c>
      <c r="K8871" s="469">
        <f t="shared" si="757"/>
        <v>9.7512914441192571</v>
      </c>
      <c r="L8871" s="469">
        <f t="shared" si="758"/>
        <v>1.7958110785924575E-2</v>
      </c>
    </row>
    <row r="8872" spans="1:12">
      <c r="A8872" s="98" t="s">
        <v>126</v>
      </c>
      <c r="B8872" s="98">
        <f t="shared" si="755"/>
        <v>15</v>
      </c>
      <c r="C8872" s="98">
        <f t="shared" si="756"/>
        <v>0</v>
      </c>
      <c r="D8872" s="98">
        <f>D8870</f>
        <v>180</v>
      </c>
      <c r="E8872" s="98">
        <f t="shared" ref="E8872:E8935" si="760">E8871+1</f>
        <v>14</v>
      </c>
      <c r="F8872" s="397">
        <f>F8870+(E8872-E8870)*(F8873-F8870)/(E8873-E8870)</f>
        <v>3.5373333333333337</v>
      </c>
      <c r="G8872" s="98">
        <v>15</v>
      </c>
      <c r="H8872" s="491">
        <f>H8870+(E8872-E8870)*(H8873-H8870)/(E8873-E8870)</f>
        <v>0.36095299999999997</v>
      </c>
      <c r="I8872" s="492">
        <f>I8870+(E8872-E8870)*(I8873-I8870)/(E8873-E8870)</f>
        <v>9.7666666666666675</v>
      </c>
      <c r="J8872" s="397">
        <f>J8870+(E8872-E8870)*(J8873-J8870)/(E8873-E8870)</f>
        <v>0.33413333333333334</v>
      </c>
      <c r="K8872" s="469">
        <f t="shared" si="757"/>
        <v>9.7999831926409637</v>
      </c>
      <c r="L8872" s="469">
        <f t="shared" si="758"/>
        <v>3.3316525974296241E-2</v>
      </c>
    </row>
    <row r="8873" spans="1:12">
      <c r="A8873" s="480" t="s">
        <v>126</v>
      </c>
      <c r="B8873" s="480">
        <f t="shared" si="755"/>
        <v>15</v>
      </c>
      <c r="C8873" s="480">
        <f t="shared" si="756"/>
        <v>0</v>
      </c>
      <c r="D8873" s="480">
        <f>D8870</f>
        <v>180</v>
      </c>
      <c r="E8873" s="480">
        <f t="shared" si="760"/>
        <v>15</v>
      </c>
      <c r="F8873" s="484">
        <v>3.5529000000000002</v>
      </c>
      <c r="G8873" s="480">
        <v>15</v>
      </c>
      <c r="H8873" s="482">
        <v>0.36074699999999998</v>
      </c>
      <c r="I8873" s="483">
        <v>9.8000000000000007</v>
      </c>
      <c r="J8873" s="484">
        <v>0.33200000000000002</v>
      </c>
      <c r="K8873" s="469">
        <f t="shared" si="757"/>
        <v>9.8487305507738121</v>
      </c>
      <c r="L8873" s="469">
        <f t="shared" si="758"/>
        <v>4.8730550773811387E-2</v>
      </c>
    </row>
    <row r="8874" spans="1:12">
      <c r="A8874" s="98" t="s">
        <v>126</v>
      </c>
      <c r="B8874" s="98">
        <f t="shared" si="755"/>
        <v>15</v>
      </c>
      <c r="C8874" s="98">
        <f t="shared" si="756"/>
        <v>0</v>
      </c>
      <c r="D8874" s="98">
        <f>D8873</f>
        <v>180</v>
      </c>
      <c r="E8874" s="98">
        <f t="shared" si="760"/>
        <v>16</v>
      </c>
      <c r="F8874" s="397">
        <f>F8873+(E8874-E8873)*(F8876-F8873)/(E8876-E8873)</f>
        <v>3.5682666666666667</v>
      </c>
      <c r="G8874" s="98">
        <v>15</v>
      </c>
      <c r="H8874" s="491">
        <f>H8873+(E8874-E8873)*(H8876-H8873)/(E8876-E8873)</f>
        <v>0.36054133333333332</v>
      </c>
      <c r="I8874" s="492">
        <f>I8873+(E8874-E8873)*(I8876-I8873)/(E8876-E8873)</f>
        <v>9.8666666666666671</v>
      </c>
      <c r="J8874" s="397">
        <f>J8873+(E8874-E8873)*(J8876-J8873)/(E8876-E8873)</f>
        <v>0.32990000000000003</v>
      </c>
      <c r="K8874" s="469">
        <f t="shared" si="757"/>
        <v>9.8969697417956706</v>
      </c>
      <c r="L8874" s="469">
        <f t="shared" si="758"/>
        <v>3.0303075129003432E-2</v>
      </c>
    </row>
    <row r="8875" spans="1:12">
      <c r="A8875" s="98" t="s">
        <v>126</v>
      </c>
      <c r="B8875" s="98">
        <f t="shared" si="755"/>
        <v>15</v>
      </c>
      <c r="C8875" s="98">
        <f t="shared" si="756"/>
        <v>0</v>
      </c>
      <c r="D8875" s="98">
        <f>D8873</f>
        <v>180</v>
      </c>
      <c r="E8875" s="98">
        <f t="shared" si="760"/>
        <v>17</v>
      </c>
      <c r="F8875" s="397">
        <f>F8873+(E8875-E8873)*(F8876-F8873)/(E8876-E8873)</f>
        <v>3.5836333333333337</v>
      </c>
      <c r="G8875" s="98">
        <v>15</v>
      </c>
      <c r="H8875" s="491">
        <f>H8873+(E8875-E8873)*(H8876-H8873)/(E8876-E8873)</f>
        <v>0.36033566666666667</v>
      </c>
      <c r="I8875" s="492">
        <f>I8873+(E8875-E8873)*(I8876-I8873)/(E8876-E8873)</f>
        <v>9.9333333333333336</v>
      </c>
      <c r="J8875" s="397">
        <f>J8873+(E8875-E8873)*(J8876-J8873)/(E8876-E8873)</f>
        <v>0.32779999999999998</v>
      </c>
      <c r="K8875" s="469">
        <f t="shared" si="757"/>
        <v>9.9452639992155465</v>
      </c>
      <c r="L8875" s="469">
        <f t="shared" si="758"/>
        <v>1.1930665882212921E-2</v>
      </c>
    </row>
    <row r="8876" spans="1:12">
      <c r="A8876" s="480" t="s">
        <v>126</v>
      </c>
      <c r="B8876" s="480">
        <f t="shared" si="755"/>
        <v>15</v>
      </c>
      <c r="C8876" s="480">
        <f t="shared" si="756"/>
        <v>0</v>
      </c>
      <c r="D8876" s="480">
        <f>D8873</f>
        <v>180</v>
      </c>
      <c r="E8876" s="480">
        <f t="shared" si="760"/>
        <v>18</v>
      </c>
      <c r="F8876" s="484">
        <v>3.5990000000000002</v>
      </c>
      <c r="G8876" s="480">
        <v>15</v>
      </c>
      <c r="H8876" s="482">
        <v>0.36013000000000001</v>
      </c>
      <c r="I8876" s="483">
        <v>10</v>
      </c>
      <c r="J8876" s="484">
        <v>0.32569999999999999</v>
      </c>
      <c r="K8876" s="469">
        <f t="shared" si="757"/>
        <v>9.993613417377059</v>
      </c>
      <c r="L8876" s="469">
        <f t="shared" si="758"/>
        <v>-6.3865826229410061E-3</v>
      </c>
    </row>
    <row r="8877" spans="1:12">
      <c r="A8877" s="98" t="s">
        <v>126</v>
      </c>
      <c r="B8877" s="98">
        <f t="shared" si="755"/>
        <v>15</v>
      </c>
      <c r="C8877" s="98">
        <f t="shared" si="756"/>
        <v>0</v>
      </c>
      <c r="D8877" s="98">
        <f>D8876</f>
        <v>180</v>
      </c>
      <c r="E8877" s="98">
        <f t="shared" si="760"/>
        <v>19</v>
      </c>
      <c r="F8877" s="397">
        <f>F8876+(E8877-E8876)*(F8879-F8876)/(E8879-E8876)</f>
        <v>3.6141666666666667</v>
      </c>
      <c r="G8877" s="98">
        <v>15</v>
      </c>
      <c r="H8877" s="491">
        <f>H8876+(E8877-E8876)*(H8879-H8876)/(E8879-E8876)</f>
        <v>0.35992466666666667</v>
      </c>
      <c r="I8877" s="492">
        <f>I8876+(E8877-E8876)*(I8879-I8876)/(E8879-E8876)</f>
        <v>10.033333333333333</v>
      </c>
      <c r="J8877" s="397">
        <f>J8876+(E8877-E8876)*(J8879-J8876)/(E8879-E8876)</f>
        <v>0.32356666666666667</v>
      </c>
      <c r="K8877" s="469">
        <f t="shared" si="757"/>
        <v>10.041453118893399</v>
      </c>
      <c r="L8877" s="469">
        <f t="shared" si="758"/>
        <v>8.119785560065651E-3</v>
      </c>
    </row>
    <row r="8878" spans="1:12">
      <c r="A8878" s="98" t="s">
        <v>126</v>
      </c>
      <c r="B8878" s="98">
        <f t="shared" si="755"/>
        <v>15</v>
      </c>
      <c r="C8878" s="98">
        <f t="shared" si="756"/>
        <v>0</v>
      </c>
      <c r="D8878" s="98">
        <f>D8876</f>
        <v>180</v>
      </c>
      <c r="E8878" s="98">
        <f t="shared" si="760"/>
        <v>20</v>
      </c>
      <c r="F8878" s="397">
        <f>F8876+(E8878-E8876)*(F8879-F8876)/(E8879-E8876)</f>
        <v>3.6293333333333333</v>
      </c>
      <c r="G8878" s="98">
        <v>15</v>
      </c>
      <c r="H8878" s="491">
        <f>H8876+(E8878-E8876)*(H8879-H8876)/(E8879-E8876)</f>
        <v>0.35971933333333334</v>
      </c>
      <c r="I8878" s="492">
        <f>I8876+(E8878-E8876)*(I8879-I8876)/(E8879-E8876)</f>
        <v>10.066666666666666</v>
      </c>
      <c r="J8878" s="397">
        <f>J8876+(E8878-E8876)*(J8879-J8876)/(E8879-E8876)</f>
        <v>0.32143333333333329</v>
      </c>
      <c r="K8878" s="469">
        <f t="shared" si="757"/>
        <v>10.089347435685969</v>
      </c>
      <c r="L8878" s="469">
        <f t="shared" si="758"/>
        <v>2.2680769019302716E-2</v>
      </c>
    </row>
    <row r="8879" spans="1:12">
      <c r="A8879" s="480" t="s">
        <v>126</v>
      </c>
      <c r="B8879" s="480">
        <f t="shared" si="755"/>
        <v>15</v>
      </c>
      <c r="C8879" s="480">
        <f t="shared" si="756"/>
        <v>0</v>
      </c>
      <c r="D8879" s="480">
        <f>D8876</f>
        <v>180</v>
      </c>
      <c r="E8879" s="480">
        <f t="shared" si="760"/>
        <v>21</v>
      </c>
      <c r="F8879" s="484">
        <v>3.6444999999999999</v>
      </c>
      <c r="G8879" s="480">
        <v>15</v>
      </c>
      <c r="H8879" s="482">
        <v>0.359514</v>
      </c>
      <c r="I8879" s="483">
        <v>10.1</v>
      </c>
      <c r="J8879" s="484">
        <v>0.31929999999999997</v>
      </c>
      <c r="K8879" s="469">
        <f t="shared" si="757"/>
        <v>10.137296461333911</v>
      </c>
      <c r="L8879" s="469">
        <f t="shared" si="758"/>
        <v>3.7296461333911068E-2</v>
      </c>
    </row>
    <row r="8880" spans="1:12">
      <c r="A8880" s="98" t="s">
        <v>126</v>
      </c>
      <c r="B8880" s="98">
        <f t="shared" si="755"/>
        <v>15</v>
      </c>
      <c r="C8880" s="98">
        <f t="shared" si="756"/>
        <v>0</v>
      </c>
      <c r="D8880" s="98">
        <f>D8879</f>
        <v>180</v>
      </c>
      <c r="E8880" s="98">
        <f t="shared" si="760"/>
        <v>22</v>
      </c>
      <c r="F8880" s="397">
        <f>F8879+(E8880-E8879)*(F8882-F8879)/(E8882-E8879)</f>
        <v>3.6594666666666664</v>
      </c>
      <c r="G8880" s="98">
        <v>15</v>
      </c>
      <c r="H8880" s="491">
        <f>H8879+(E8880-E8879)*(H8882-H8879)/(E8882-E8879)</f>
        <v>0.35930899999999999</v>
      </c>
      <c r="I8880" s="492">
        <f>I8879+(E8880-E8879)*(I8882-I8879)/(E8882-E8879)</f>
        <v>10.166666666666666</v>
      </c>
      <c r="J8880" s="397">
        <f>J8879+(E8880-E8879)*(J8882-J8879)/(E8882-E8879)</f>
        <v>0.31716666666666665</v>
      </c>
      <c r="K8880" s="469">
        <f t="shared" si="757"/>
        <v>10.184734216695565</v>
      </c>
      <c r="L8880" s="469">
        <f t="shared" si="758"/>
        <v>1.8067550028899149E-2</v>
      </c>
    </row>
    <row r="8881" spans="1:12">
      <c r="A8881" s="98" t="s">
        <v>126</v>
      </c>
      <c r="B8881" s="98">
        <f t="shared" si="755"/>
        <v>15</v>
      </c>
      <c r="C8881" s="98">
        <f t="shared" si="756"/>
        <v>0</v>
      </c>
      <c r="D8881" s="98">
        <f>D8879</f>
        <v>180</v>
      </c>
      <c r="E8881" s="98">
        <f t="shared" si="760"/>
        <v>23</v>
      </c>
      <c r="F8881" s="397">
        <f>F8879+(E8881-E8879)*(F8882-F8879)/(E8882-E8879)</f>
        <v>3.6744333333333334</v>
      </c>
      <c r="G8881" s="98">
        <v>15</v>
      </c>
      <c r="H8881" s="491">
        <f>H8879+(E8881-E8879)*(H8882-H8879)/(E8882-E8879)</f>
        <v>0.35910400000000003</v>
      </c>
      <c r="I8881" s="492">
        <f>I8879+(E8881-E8879)*(I8882-I8879)/(E8882-E8879)</f>
        <v>10.233333333333334</v>
      </c>
      <c r="J8881" s="397">
        <f>J8879+(E8881-E8879)*(J8882-J8879)/(E8882-E8879)</f>
        <v>0.31503333333333333</v>
      </c>
      <c r="K8881" s="469">
        <f t="shared" si="757"/>
        <v>10.232226133190755</v>
      </c>
      <c r="L8881" s="469">
        <f t="shared" si="758"/>
        <v>-1.1072001425791456E-3</v>
      </c>
    </row>
    <row r="8882" spans="1:12">
      <c r="A8882" s="480" t="s">
        <v>126</v>
      </c>
      <c r="B8882" s="480">
        <f t="shared" si="755"/>
        <v>15</v>
      </c>
      <c r="C8882" s="480">
        <f t="shared" si="756"/>
        <v>0</v>
      </c>
      <c r="D8882" s="480">
        <f>D8879</f>
        <v>180</v>
      </c>
      <c r="E8882" s="480">
        <f t="shared" si="760"/>
        <v>24</v>
      </c>
      <c r="F8882" s="484">
        <v>3.6894</v>
      </c>
      <c r="G8882" s="480">
        <v>15</v>
      </c>
      <c r="H8882" s="482">
        <v>0.35889900000000002</v>
      </c>
      <c r="I8882" s="483">
        <v>10.3</v>
      </c>
      <c r="J8882" s="484">
        <v>0.31290000000000001</v>
      </c>
      <c r="K8882" s="469">
        <f t="shared" si="757"/>
        <v>10.279772303628597</v>
      </c>
      <c r="L8882" s="469">
        <f t="shared" si="758"/>
        <v>-2.0227696371403425E-2</v>
      </c>
    </row>
    <row r="8883" spans="1:12">
      <c r="A8883" s="98" t="s">
        <v>126</v>
      </c>
      <c r="B8883" s="98">
        <f t="shared" si="755"/>
        <v>15</v>
      </c>
      <c r="C8883" s="98">
        <f t="shared" si="756"/>
        <v>0</v>
      </c>
      <c r="D8883" s="98">
        <f>D8882</f>
        <v>180</v>
      </c>
      <c r="E8883" s="98">
        <f t="shared" si="760"/>
        <v>25</v>
      </c>
      <c r="F8883" s="397">
        <f>F8882+(E8883-E8882)*(F8885-F8882)/(E8885-E8882)</f>
        <v>3.7042000000000002</v>
      </c>
      <c r="G8883" s="98">
        <v>15</v>
      </c>
      <c r="H8883" s="491">
        <f>H8882+(E8883-E8882)*(H8885-H8882)/(E8885-E8882)</f>
        <v>0.35869433333333334</v>
      </c>
      <c r="I8883" s="492">
        <f>I8882+(E8883-E8882)*(I8885-I8882)/(E8885-E8882)</f>
        <v>10.333333333333334</v>
      </c>
      <c r="J8883" s="397">
        <f>J8882+(E8883-E8882)*(J8885-J8882)/(E8885-E8882)</f>
        <v>0.31076666666666669</v>
      </c>
      <c r="K8883" s="469">
        <f t="shared" si="757"/>
        <v>10.32689857566749</v>
      </c>
      <c r="L8883" s="469">
        <f t="shared" si="758"/>
        <v>-6.4347576658434491E-3</v>
      </c>
    </row>
    <row r="8884" spans="1:12">
      <c r="A8884" s="98" t="s">
        <v>126</v>
      </c>
      <c r="B8884" s="98">
        <f t="shared" si="755"/>
        <v>15</v>
      </c>
      <c r="C8884" s="98">
        <f t="shared" si="756"/>
        <v>0</v>
      </c>
      <c r="D8884" s="98">
        <f>D8882</f>
        <v>180</v>
      </c>
      <c r="E8884" s="98">
        <f t="shared" si="760"/>
        <v>26</v>
      </c>
      <c r="F8884" s="397">
        <f>F8882+(E8884-E8882)*(F8885-F8882)/(E8885-E8882)</f>
        <v>3.7189999999999999</v>
      </c>
      <c r="G8884" s="98">
        <v>15</v>
      </c>
      <c r="H8884" s="491">
        <f>H8882+(E8884-E8882)*(H8885-H8882)/(E8885-E8882)</f>
        <v>0.35848966666666671</v>
      </c>
      <c r="I8884" s="492">
        <f>I8882+(E8884-E8882)*(I8885-I8882)/(E8885-E8882)</f>
        <v>10.366666666666667</v>
      </c>
      <c r="J8884" s="397">
        <f>J8882+(E8884-E8882)*(J8885-J8882)/(E8885-E8882)</f>
        <v>0.30863333333333332</v>
      </c>
      <c r="K8884" s="469">
        <f t="shared" si="757"/>
        <v>10.37407865777628</v>
      </c>
      <c r="L8884" s="469">
        <f t="shared" si="758"/>
        <v>7.4119911096133251E-3</v>
      </c>
    </row>
    <row r="8885" spans="1:12">
      <c r="A8885" s="480" t="s">
        <v>126</v>
      </c>
      <c r="B8885" s="480">
        <f t="shared" si="755"/>
        <v>15</v>
      </c>
      <c r="C8885" s="480">
        <f t="shared" si="756"/>
        <v>0</v>
      </c>
      <c r="D8885" s="480">
        <f>D8882</f>
        <v>180</v>
      </c>
      <c r="E8885" s="480">
        <f t="shared" si="760"/>
        <v>27</v>
      </c>
      <c r="F8885" s="484">
        <v>3.7338</v>
      </c>
      <c r="G8885" s="480">
        <v>15</v>
      </c>
      <c r="H8885" s="482">
        <v>0.35828500000000002</v>
      </c>
      <c r="I8885" s="483">
        <v>10.4</v>
      </c>
      <c r="J8885" s="484">
        <v>0.30649999999999999</v>
      </c>
      <c r="K8885" s="469">
        <f t="shared" si="757"/>
        <v>10.421312642170339</v>
      </c>
      <c r="L8885" s="469">
        <f t="shared" si="758"/>
        <v>2.1312642170338236E-2</v>
      </c>
    </row>
    <row r="8886" spans="1:12">
      <c r="A8886" s="98" t="s">
        <v>126</v>
      </c>
      <c r="B8886" s="98">
        <f t="shared" si="755"/>
        <v>15</v>
      </c>
      <c r="C8886" s="98">
        <f t="shared" si="756"/>
        <v>0</v>
      </c>
      <c r="D8886" s="98">
        <f>D8885</f>
        <v>180</v>
      </c>
      <c r="E8886" s="98">
        <f t="shared" si="760"/>
        <v>28</v>
      </c>
      <c r="F8886" s="397">
        <f>F8885+(E8886-E8885)*(F8888-F8885)/(E8888-E8885)</f>
        <v>3.7484000000000002</v>
      </c>
      <c r="G8886" s="98">
        <v>15</v>
      </c>
      <c r="H8886" s="491">
        <f>H8885+(E8886-E8885)*(H8888-H8885)/(E8888-E8885)</f>
        <v>0.35808033333333333</v>
      </c>
      <c r="I8886" s="492">
        <f>I8885+(E8886-E8885)*(I8888-I8885)/(E8888-E8885)</f>
        <v>10.466666666666667</v>
      </c>
      <c r="J8886" s="397">
        <f>J8885+(E8886-E8885)*(J8888-J8885)/(E8888-E8885)</f>
        <v>0.30436666666666667</v>
      </c>
      <c r="K8886" s="469">
        <f t="shared" si="757"/>
        <v>10.468042087390074</v>
      </c>
      <c r="L8886" s="469">
        <f t="shared" si="758"/>
        <v>1.3754207234075722E-3</v>
      </c>
    </row>
    <row r="8887" spans="1:12">
      <c r="A8887" s="98" t="s">
        <v>126</v>
      </c>
      <c r="B8887" s="98">
        <f t="shared" si="755"/>
        <v>15</v>
      </c>
      <c r="C8887" s="98">
        <f t="shared" si="756"/>
        <v>0</v>
      </c>
      <c r="D8887" s="98">
        <f>D8885</f>
        <v>180</v>
      </c>
      <c r="E8887" s="98">
        <f t="shared" si="760"/>
        <v>29</v>
      </c>
      <c r="F8887" s="397">
        <f>F8885+(E8887-E8885)*(F8888-F8885)/(E8888-E8885)</f>
        <v>3.7629999999999999</v>
      </c>
      <c r="G8887" s="98">
        <v>15</v>
      </c>
      <c r="H8887" s="491">
        <f>H8885+(E8887-E8885)*(H8888-H8885)/(E8888-E8885)</f>
        <v>0.3578756666666667</v>
      </c>
      <c r="I8887" s="492">
        <f>I8885+(E8887-E8885)*(I8888-I8885)/(E8888-E8885)</f>
        <v>10.533333333333333</v>
      </c>
      <c r="J8887" s="397">
        <f>J8885+(E8887-E8885)*(J8888-J8885)/(E8888-E8885)</f>
        <v>0.3022333333333333</v>
      </c>
      <c r="K8887" s="469">
        <f t="shared" si="757"/>
        <v>10.514824981115414</v>
      </c>
      <c r="L8887" s="469">
        <f t="shared" si="758"/>
        <v>-1.8508352217919466E-2</v>
      </c>
    </row>
    <row r="8888" spans="1:12">
      <c r="A8888" s="480" t="s">
        <v>126</v>
      </c>
      <c r="B8888" s="480">
        <f t="shared" si="755"/>
        <v>15</v>
      </c>
      <c r="C8888" s="480">
        <f t="shared" si="756"/>
        <v>0</v>
      </c>
      <c r="D8888" s="480">
        <f>D8885</f>
        <v>180</v>
      </c>
      <c r="E8888" s="480">
        <f t="shared" si="760"/>
        <v>30</v>
      </c>
      <c r="F8888" s="484">
        <v>3.7776000000000001</v>
      </c>
      <c r="G8888" s="480">
        <v>15</v>
      </c>
      <c r="H8888" s="482">
        <v>0.35767100000000002</v>
      </c>
      <c r="I8888" s="483">
        <v>10.6</v>
      </c>
      <c r="J8888" s="484">
        <v>0.30009999999999998</v>
      </c>
      <c r="K8888" s="469">
        <f t="shared" si="757"/>
        <v>10.561661415099351</v>
      </c>
      <c r="L8888" s="469">
        <f t="shared" si="758"/>
        <v>-3.8338584900648343E-2</v>
      </c>
    </row>
    <row r="8889" spans="1:12">
      <c r="A8889" s="98" t="s">
        <v>126</v>
      </c>
      <c r="B8889" s="98">
        <f t="shared" si="755"/>
        <v>15</v>
      </c>
      <c r="C8889" s="98">
        <f t="shared" si="756"/>
        <v>0</v>
      </c>
      <c r="D8889" s="98">
        <f>D8888</f>
        <v>180</v>
      </c>
      <c r="E8889" s="98">
        <f t="shared" si="760"/>
        <v>31</v>
      </c>
      <c r="F8889" s="397">
        <f>F8888+(E8889-E8888)*(F8891-F8888)/(E8891-E8888)</f>
        <v>3.7920666666666669</v>
      </c>
      <c r="G8889" s="98">
        <v>15</v>
      </c>
      <c r="H8889" s="491">
        <f>H8888+(E8889-E8888)*(H8891-H8888)/(E8891-E8888)</f>
        <v>0.35746600000000001</v>
      </c>
      <c r="I8889" s="492">
        <f>I8888+(E8889-E8888)*(I8891-I8888)/(E8891-E8888)</f>
        <v>10.633333333333333</v>
      </c>
      <c r="J8889" s="397">
        <f>J8888+(E8889-E8888)*(J8891-J8888)/(E8891-E8888)</f>
        <v>0.29796666666666666</v>
      </c>
      <c r="K8889" s="469">
        <f t="shared" si="757"/>
        <v>10.608188377822414</v>
      </c>
      <c r="L8889" s="469">
        <f t="shared" si="758"/>
        <v>-2.5144955510919331E-2</v>
      </c>
    </row>
    <row r="8890" spans="1:12">
      <c r="A8890" s="98" t="s">
        <v>126</v>
      </c>
      <c r="B8890" s="98">
        <f t="shared" si="755"/>
        <v>15</v>
      </c>
      <c r="C8890" s="98">
        <f t="shared" si="756"/>
        <v>0</v>
      </c>
      <c r="D8890" s="98">
        <f>D8888</f>
        <v>180</v>
      </c>
      <c r="E8890" s="98">
        <f t="shared" si="760"/>
        <v>32</v>
      </c>
      <c r="F8890" s="397">
        <f>F8888+(E8890-E8888)*(F8891-F8888)/(E8891-E8888)</f>
        <v>3.8065333333333333</v>
      </c>
      <c r="G8890" s="98">
        <v>15</v>
      </c>
      <c r="H8890" s="491">
        <f>H8888+(E8890-E8888)*(H8891-H8888)/(E8891-E8888)</f>
        <v>0.357261</v>
      </c>
      <c r="I8890" s="492">
        <f>I8888+(E8890-E8888)*(I8891-I8888)/(E8891-E8888)</f>
        <v>10.666666666666666</v>
      </c>
      <c r="J8890" s="397">
        <f>J8888+(E8890-E8888)*(J8891-J8888)/(E8891-E8888)</f>
        <v>0.29583333333333334</v>
      </c>
      <c r="K8890" s="469">
        <f t="shared" si="757"/>
        <v>10.654768735835519</v>
      </c>
      <c r="L8890" s="469">
        <f t="shared" si="758"/>
        <v>-1.1897930831146653E-2</v>
      </c>
    </row>
    <row r="8891" spans="1:12">
      <c r="A8891" s="480" t="s">
        <v>126</v>
      </c>
      <c r="B8891" s="480">
        <f t="shared" si="755"/>
        <v>15</v>
      </c>
      <c r="C8891" s="480">
        <f t="shared" si="756"/>
        <v>0</v>
      </c>
      <c r="D8891" s="480">
        <f>D8888</f>
        <v>180</v>
      </c>
      <c r="E8891" s="480">
        <f t="shared" si="760"/>
        <v>33</v>
      </c>
      <c r="F8891" s="484">
        <v>3.8210000000000002</v>
      </c>
      <c r="G8891" s="480">
        <v>15</v>
      </c>
      <c r="H8891" s="482">
        <v>0.35705599999999998</v>
      </c>
      <c r="I8891" s="483">
        <v>10.7</v>
      </c>
      <c r="J8891" s="484">
        <v>0.29370000000000002</v>
      </c>
      <c r="K8891" s="469">
        <f t="shared" si="757"/>
        <v>10.701402581107727</v>
      </c>
      <c r="L8891" s="469">
        <f t="shared" si="758"/>
        <v>1.4025811077278405E-3</v>
      </c>
    </row>
    <row r="8892" spans="1:12">
      <c r="A8892" s="98" t="s">
        <v>126</v>
      </c>
      <c r="B8892" s="98">
        <f t="shared" si="755"/>
        <v>15</v>
      </c>
      <c r="C8892" s="98">
        <f t="shared" si="756"/>
        <v>0</v>
      </c>
      <c r="D8892" s="98">
        <f>D8891</f>
        <v>180</v>
      </c>
      <c r="E8892" s="98">
        <f t="shared" si="760"/>
        <v>34</v>
      </c>
      <c r="F8892" s="397">
        <f>F8891+(E8892-E8891)*(F8894-F8891)/(E8894-E8891)</f>
        <v>3.8353000000000002</v>
      </c>
      <c r="G8892" s="98">
        <v>15</v>
      </c>
      <c r="H8892" s="491">
        <f>H8891+(E8892-E8891)*(H8894-H8891)/(E8894-E8891)</f>
        <v>0.35685099999999997</v>
      </c>
      <c r="I8892" s="492">
        <f>I8891+(E8892-E8891)*(I8894-I8891)/(E8894-E8891)</f>
        <v>10.733333333333333</v>
      </c>
      <c r="J8892" s="397">
        <f>J8891+(E8892-E8891)*(J8894-J8891)/(E8894-E8891)</f>
        <v>0.29160000000000003</v>
      </c>
      <c r="K8892" s="469">
        <f t="shared" si="757"/>
        <v>10.747622957480855</v>
      </c>
      <c r="L8892" s="469">
        <f t="shared" si="758"/>
        <v>1.4289624147522773E-2</v>
      </c>
    </row>
    <row r="8893" spans="1:12">
      <c r="A8893" s="98" t="s">
        <v>126</v>
      </c>
      <c r="B8893" s="98">
        <f t="shared" ref="B8893:B8956" si="761">INT(D8893/12)</f>
        <v>15</v>
      </c>
      <c r="C8893" s="98">
        <f t="shared" ref="C8893:C8956" si="762">D8893-B8893*12</f>
        <v>0</v>
      </c>
      <c r="D8893" s="98">
        <f>D8891</f>
        <v>180</v>
      </c>
      <c r="E8893" s="98">
        <f t="shared" si="760"/>
        <v>35</v>
      </c>
      <c r="F8893" s="397">
        <f>F8891+(E8893-E8891)*(F8894-F8891)/(E8894-E8891)</f>
        <v>3.8496000000000001</v>
      </c>
      <c r="G8893" s="98">
        <v>15</v>
      </c>
      <c r="H8893" s="491">
        <f>H8891+(E8893-E8891)*(H8894-H8891)/(E8894-E8891)</f>
        <v>0.35664600000000002</v>
      </c>
      <c r="I8893" s="492">
        <f>I8891+(E8893-E8891)*(I8894-I8891)/(E8894-E8891)</f>
        <v>10.766666666666667</v>
      </c>
      <c r="J8893" s="397">
        <f>J8891+(E8893-E8891)*(J8894-J8891)/(E8894-E8891)</f>
        <v>0.28949999999999998</v>
      </c>
      <c r="K8893" s="469">
        <f t="shared" si="757"/>
        <v>10.793896468767349</v>
      </c>
      <c r="L8893" s="469">
        <f t="shared" si="758"/>
        <v>2.7229802100681155E-2</v>
      </c>
    </row>
    <row r="8894" spans="1:12">
      <c r="A8894" s="480" t="s">
        <v>126</v>
      </c>
      <c r="B8894" s="480">
        <f t="shared" si="761"/>
        <v>15</v>
      </c>
      <c r="C8894" s="480">
        <f t="shared" si="762"/>
        <v>0</v>
      </c>
      <c r="D8894" s="480">
        <f>D8891</f>
        <v>180</v>
      </c>
      <c r="E8894" s="480">
        <f t="shared" si="760"/>
        <v>36</v>
      </c>
      <c r="F8894" s="484">
        <v>3.8639000000000001</v>
      </c>
      <c r="G8894" s="480">
        <v>15</v>
      </c>
      <c r="H8894" s="482">
        <v>0.35644100000000001</v>
      </c>
      <c r="I8894" s="483">
        <v>10.8</v>
      </c>
      <c r="J8894" s="484">
        <v>0.28739999999999999</v>
      </c>
      <c r="K8894" s="469">
        <f t="shared" si="757"/>
        <v>10.8402232066457</v>
      </c>
      <c r="L8894" s="469">
        <f t="shared" si="758"/>
        <v>4.0223206645698895E-2</v>
      </c>
    </row>
    <row r="8895" spans="1:12">
      <c r="A8895" s="98" t="s">
        <v>126</v>
      </c>
      <c r="B8895" s="98">
        <f t="shared" si="761"/>
        <v>15</v>
      </c>
      <c r="C8895" s="98">
        <f t="shared" si="762"/>
        <v>0</v>
      </c>
      <c r="D8895" s="98">
        <f>D8894</f>
        <v>180</v>
      </c>
      <c r="E8895" s="98">
        <f t="shared" si="760"/>
        <v>37</v>
      </c>
      <c r="F8895" s="397">
        <f>F8894+(E8895-E8894)*(F8897-F8894)/(E8897-E8894)</f>
        <v>3.8780333333333332</v>
      </c>
      <c r="G8895" s="98">
        <v>15</v>
      </c>
      <c r="H8895" s="491">
        <f>H8894+(E8895-E8894)*(H8897-H8894)/(E8897-E8894)</f>
        <v>0.35623533333333335</v>
      </c>
      <c r="I8895" s="492">
        <f>I8894+(E8895-E8894)*(I8897-I8894)/(E8897-E8894)</f>
        <v>10.866666666666667</v>
      </c>
      <c r="J8895" s="397">
        <f>J8894+(E8895-E8894)*(J8897-J8894)/(E8897-E8894)</f>
        <v>0.28526666666666667</v>
      </c>
      <c r="K8895" s="469">
        <f t="shared" si="757"/>
        <v>10.88615578091636</v>
      </c>
      <c r="L8895" s="469">
        <f t="shared" si="758"/>
        <v>1.9489114249692463E-2</v>
      </c>
    </row>
    <row r="8896" spans="1:12">
      <c r="A8896" s="98" t="s">
        <v>126</v>
      </c>
      <c r="B8896" s="98">
        <f t="shared" si="761"/>
        <v>15</v>
      </c>
      <c r="C8896" s="98">
        <f t="shared" si="762"/>
        <v>0</v>
      </c>
      <c r="D8896" s="98">
        <f>D8894</f>
        <v>180</v>
      </c>
      <c r="E8896" s="98">
        <f t="shared" si="760"/>
        <v>38</v>
      </c>
      <c r="F8896" s="397">
        <f>F8894+(E8896-E8894)*(F8897-F8894)/(E8897-E8894)</f>
        <v>3.8921666666666668</v>
      </c>
      <c r="G8896" s="98">
        <v>15</v>
      </c>
      <c r="H8896" s="491">
        <f>H8894+(E8896-E8894)*(H8897-H8894)/(E8897-E8894)</f>
        <v>0.35602966666666663</v>
      </c>
      <c r="I8896" s="492">
        <f>I8894+(E8896-E8894)*(I8897-I8894)/(E8897-E8894)</f>
        <v>10.933333333333334</v>
      </c>
      <c r="J8896" s="397">
        <f>J8894+(E8896-E8894)*(J8897-J8894)/(E8897-E8894)</f>
        <v>0.28313333333333335</v>
      </c>
      <c r="K8896" s="469">
        <f t="shared" si="757"/>
        <v>10.932141422671707</v>
      </c>
      <c r="L8896" s="469">
        <f t="shared" si="758"/>
        <v>-1.1919106616264941E-3</v>
      </c>
    </row>
    <row r="8897" spans="1:12">
      <c r="A8897" s="480" t="s">
        <v>126</v>
      </c>
      <c r="B8897" s="480">
        <f t="shared" si="761"/>
        <v>15</v>
      </c>
      <c r="C8897" s="480">
        <f t="shared" si="762"/>
        <v>0</v>
      </c>
      <c r="D8897" s="480">
        <f>D8894</f>
        <v>180</v>
      </c>
      <c r="E8897" s="480">
        <f t="shared" si="760"/>
        <v>39</v>
      </c>
      <c r="F8897" s="484">
        <v>3.9062999999999999</v>
      </c>
      <c r="G8897" s="480">
        <v>15</v>
      </c>
      <c r="H8897" s="482">
        <v>0.35582399999999997</v>
      </c>
      <c r="I8897" s="483">
        <v>11</v>
      </c>
      <c r="J8897" s="484">
        <v>0.28100000000000003</v>
      </c>
      <c r="K8897" s="469">
        <f t="shared" si="757"/>
        <v>10.978180223930933</v>
      </c>
      <c r="L8897" s="469">
        <f t="shared" si="758"/>
        <v>-2.1819776069067487E-2</v>
      </c>
    </row>
    <row r="8898" spans="1:12">
      <c r="A8898" s="98" t="s">
        <v>126</v>
      </c>
      <c r="B8898" s="98">
        <f t="shared" si="761"/>
        <v>15</v>
      </c>
      <c r="C8898" s="98">
        <f t="shared" si="762"/>
        <v>0</v>
      </c>
      <c r="D8898" s="98">
        <f>D8897</f>
        <v>180</v>
      </c>
      <c r="E8898" s="98">
        <f t="shared" si="760"/>
        <v>40</v>
      </c>
      <c r="F8898" s="397">
        <f>F8897+(E8898-E8897)*(F8900-F8897)/(E8900-E8897)</f>
        <v>3.9202666666666666</v>
      </c>
      <c r="G8898" s="98">
        <v>15</v>
      </c>
      <c r="H8898" s="491">
        <f>H8897+(E8898-E8897)*(H8900-H8897)/(E8900-E8897)</f>
        <v>0.35561799999999999</v>
      </c>
      <c r="I8898" s="492">
        <f>I8897+(E8898-E8897)*(I8900-I8897)/(E8900-E8897)</f>
        <v>11.033333333333333</v>
      </c>
      <c r="J8898" s="397">
        <f>J8897+(E8898-E8897)*(J8900-J8897)/(E8900-E8897)</f>
        <v>0.27886666666666671</v>
      </c>
      <c r="K8898" s="469">
        <f t="shared" si="757"/>
        <v>11.023813942676318</v>
      </c>
      <c r="L8898" s="469">
        <f t="shared" si="758"/>
        <v>-9.5193906570152365E-3</v>
      </c>
    </row>
    <row r="8899" spans="1:12">
      <c r="A8899" s="98" t="s">
        <v>126</v>
      </c>
      <c r="B8899" s="98">
        <f t="shared" si="761"/>
        <v>15</v>
      </c>
      <c r="C8899" s="98">
        <f t="shared" si="762"/>
        <v>0</v>
      </c>
      <c r="D8899" s="98">
        <f>D8897</f>
        <v>180</v>
      </c>
      <c r="E8899" s="98">
        <f t="shared" si="760"/>
        <v>41</v>
      </c>
      <c r="F8899" s="397">
        <f>F8897+(E8899-E8897)*(F8900-F8897)/(E8900-E8897)</f>
        <v>3.9342333333333332</v>
      </c>
      <c r="G8899" s="98">
        <v>15</v>
      </c>
      <c r="H8899" s="491">
        <f>H8897+(E8899-E8897)*(H8900-H8897)/(E8900-E8897)</f>
        <v>0.35541200000000001</v>
      </c>
      <c r="I8899" s="492">
        <f>I8897+(E8899-E8897)*(I8900-I8897)/(E8900-E8897)</f>
        <v>11.066666666666666</v>
      </c>
      <c r="J8899" s="397">
        <f>J8897+(E8899-E8897)*(J8900-J8897)/(E8900-E8897)</f>
        <v>0.27673333333333333</v>
      </c>
      <c r="K8899" s="469">
        <f t="shared" si="757"/>
        <v>11.069500560851443</v>
      </c>
      <c r="L8899" s="469">
        <f t="shared" si="758"/>
        <v>2.8338941847767529E-3</v>
      </c>
    </row>
    <row r="8900" spans="1:12">
      <c r="A8900" s="480" t="s">
        <v>126</v>
      </c>
      <c r="B8900" s="480">
        <f t="shared" si="761"/>
        <v>15</v>
      </c>
      <c r="C8900" s="480">
        <f t="shared" si="762"/>
        <v>0</v>
      </c>
      <c r="D8900" s="480">
        <f>D8897</f>
        <v>180</v>
      </c>
      <c r="E8900" s="480">
        <f t="shared" si="760"/>
        <v>42</v>
      </c>
      <c r="F8900" s="484">
        <v>3.9481999999999999</v>
      </c>
      <c r="G8900" s="480">
        <v>15</v>
      </c>
      <c r="H8900" s="482">
        <v>0.35520600000000002</v>
      </c>
      <c r="I8900" s="483">
        <v>11.1</v>
      </c>
      <c r="J8900" s="484">
        <v>0.27460000000000001</v>
      </c>
      <c r="K8900" s="469">
        <f t="shared" si="757"/>
        <v>11.115240170492614</v>
      </c>
      <c r="L8900" s="469">
        <f t="shared" si="758"/>
        <v>1.5240170492614169E-2</v>
      </c>
    </row>
    <row r="8901" spans="1:12">
      <c r="A8901" s="98" t="s">
        <v>126</v>
      </c>
      <c r="B8901" s="98">
        <f t="shared" si="761"/>
        <v>15</v>
      </c>
      <c r="C8901" s="98">
        <f t="shared" si="762"/>
        <v>0</v>
      </c>
      <c r="D8901" s="98">
        <f>D8900</f>
        <v>180</v>
      </c>
      <c r="E8901" s="98">
        <f t="shared" si="760"/>
        <v>43</v>
      </c>
      <c r="F8901" s="397">
        <f>F8900+(E8901-E8900)*(F8903-F8900)/(E8903-E8900)</f>
        <v>3.9620333333333333</v>
      </c>
      <c r="G8901" s="98">
        <v>15</v>
      </c>
      <c r="H8901" s="491">
        <f>H8900+(E8901-E8900)*(H8903-H8900)/(E8903-E8900)</f>
        <v>0.35499933333333333</v>
      </c>
      <c r="I8901" s="492">
        <f>I8900+(E8901-E8900)*(I8903-I8900)/(E8903-E8900)</f>
        <v>11.166666666666666</v>
      </c>
      <c r="J8901" s="397">
        <f>J8900+(E8901-E8900)*(J8903-J8900)/(E8903-E8900)</f>
        <v>0.27246666666666669</v>
      </c>
      <c r="K8901" s="469">
        <f t="shared" si="757"/>
        <v>11.160678236015466</v>
      </c>
      <c r="L8901" s="469">
        <f t="shared" si="758"/>
        <v>-5.9884306512003604E-3</v>
      </c>
    </row>
    <row r="8902" spans="1:12">
      <c r="A8902" s="98" t="s">
        <v>126</v>
      </c>
      <c r="B8902" s="98">
        <f t="shared" si="761"/>
        <v>15</v>
      </c>
      <c r="C8902" s="98">
        <f t="shared" si="762"/>
        <v>0</v>
      </c>
      <c r="D8902" s="98">
        <f>D8900</f>
        <v>180</v>
      </c>
      <c r="E8902" s="98">
        <f t="shared" si="760"/>
        <v>44</v>
      </c>
      <c r="F8902" s="397">
        <f>F8900+(E8902-E8900)*(F8903-F8900)/(E8903-E8900)</f>
        <v>3.9758666666666667</v>
      </c>
      <c r="G8902" s="98">
        <v>15</v>
      </c>
      <c r="H8902" s="491">
        <f>H8900+(E8902-E8900)*(H8903-H8900)/(E8903-E8900)</f>
        <v>0.3547926666666667</v>
      </c>
      <c r="I8902" s="492">
        <f>I8900+(E8902-E8900)*(I8903-I8900)/(E8903-E8900)</f>
        <v>11.233333333333334</v>
      </c>
      <c r="J8902" s="397">
        <f>J8900+(E8902-E8900)*(J8903-J8900)/(E8903-E8900)</f>
        <v>0.27033333333333331</v>
      </c>
      <c r="K8902" s="469">
        <f t="shared" si="757"/>
        <v>11.206169236868856</v>
      </c>
      <c r="L8902" s="469">
        <f t="shared" si="758"/>
        <v>-2.7164096464478149E-2</v>
      </c>
    </row>
    <row r="8903" spans="1:12">
      <c r="A8903" s="480" t="s">
        <v>126</v>
      </c>
      <c r="B8903" s="480">
        <f t="shared" si="761"/>
        <v>15</v>
      </c>
      <c r="C8903" s="480">
        <f t="shared" si="762"/>
        <v>0</v>
      </c>
      <c r="D8903" s="480">
        <f>D8900</f>
        <v>180</v>
      </c>
      <c r="E8903" s="480">
        <f t="shared" si="760"/>
        <v>45</v>
      </c>
      <c r="F8903" s="484">
        <v>3.9897</v>
      </c>
      <c r="G8903" s="480">
        <v>15</v>
      </c>
      <c r="H8903" s="482">
        <v>0.35458600000000001</v>
      </c>
      <c r="I8903" s="483">
        <v>11.3</v>
      </c>
      <c r="J8903" s="484">
        <v>0.26819999999999999</v>
      </c>
      <c r="K8903" s="469">
        <f t="shared" si="757"/>
        <v>11.251713265611164</v>
      </c>
      <c r="L8903" s="469">
        <f t="shared" si="758"/>
        <v>-4.8286734388836905E-2</v>
      </c>
    </row>
    <row r="8904" spans="1:12">
      <c r="A8904" s="98" t="s">
        <v>126</v>
      </c>
      <c r="B8904" s="98">
        <f t="shared" si="761"/>
        <v>15</v>
      </c>
      <c r="C8904" s="98">
        <f t="shared" si="762"/>
        <v>0</v>
      </c>
      <c r="D8904" s="98">
        <f>D8903</f>
        <v>180</v>
      </c>
      <c r="E8904" s="98">
        <f t="shared" si="760"/>
        <v>46</v>
      </c>
      <c r="F8904" s="397">
        <f>F8903+(E8904-E8903)*(F8906-F8903)/(E8906-E8903)</f>
        <v>4.0034000000000001</v>
      </c>
      <c r="G8904" s="98">
        <v>15</v>
      </c>
      <c r="H8904" s="491">
        <f>H8903+(E8904-E8903)*(H8906-H8903)/(E8906-E8903)</f>
        <v>0.35437866666666668</v>
      </c>
      <c r="I8904" s="492">
        <f>I8903+(E8904-E8903)*(I8906-I8903)/(E8906-E8903)</f>
        <v>11.333333333333334</v>
      </c>
      <c r="J8904" s="397">
        <f>J8903+(E8904-E8903)*(J8906-J8903)/(E8906-E8903)</f>
        <v>0.26606666666666667</v>
      </c>
      <c r="K8904" s="469">
        <f t="shared" si="757"/>
        <v>11.296955422448304</v>
      </c>
      <c r="L8904" s="469">
        <f t="shared" si="758"/>
        <v>-3.6377910885029507E-2</v>
      </c>
    </row>
    <row r="8905" spans="1:12">
      <c r="A8905" s="98" t="s">
        <v>126</v>
      </c>
      <c r="B8905" s="98">
        <f t="shared" si="761"/>
        <v>15</v>
      </c>
      <c r="C8905" s="98">
        <f t="shared" si="762"/>
        <v>0</v>
      </c>
      <c r="D8905" s="98">
        <f>D8903</f>
        <v>180</v>
      </c>
      <c r="E8905" s="98">
        <f t="shared" si="760"/>
        <v>47</v>
      </c>
      <c r="F8905" s="397">
        <f>F8903+(E8905-E8903)*(F8906-F8903)/(E8906-E8903)</f>
        <v>4.0171000000000001</v>
      </c>
      <c r="G8905" s="98">
        <v>15</v>
      </c>
      <c r="H8905" s="491">
        <f>H8903+(E8905-E8903)*(H8906-H8903)/(E8906-E8903)</f>
        <v>0.35417133333333334</v>
      </c>
      <c r="I8905" s="492">
        <f>I8903+(E8905-E8903)*(I8906-I8903)/(E8906-E8903)</f>
        <v>11.366666666666667</v>
      </c>
      <c r="J8905" s="397">
        <f>J8903+(E8905-E8903)*(J8906-J8903)/(E8906-E8903)</f>
        <v>0.2639333333333333</v>
      </c>
      <c r="K8905" s="469">
        <f t="shared" si="757"/>
        <v>11.342250549169234</v>
      </c>
      <c r="L8905" s="469">
        <f t="shared" si="758"/>
        <v>-2.4416117497432666E-2</v>
      </c>
    </row>
    <row r="8906" spans="1:12">
      <c r="A8906" s="480" t="s">
        <v>126</v>
      </c>
      <c r="B8906" s="480">
        <f t="shared" si="761"/>
        <v>15</v>
      </c>
      <c r="C8906" s="480">
        <f t="shared" si="762"/>
        <v>0</v>
      </c>
      <c r="D8906" s="480">
        <f>D8903</f>
        <v>180</v>
      </c>
      <c r="E8906" s="480">
        <f t="shared" si="760"/>
        <v>48</v>
      </c>
      <c r="F8906" s="484">
        <v>4.0308000000000002</v>
      </c>
      <c r="G8906" s="480">
        <v>15</v>
      </c>
      <c r="H8906" s="482">
        <v>0.353964</v>
      </c>
      <c r="I8906" s="483">
        <v>11.4</v>
      </c>
      <c r="J8906" s="484">
        <v>0.26179999999999998</v>
      </c>
      <c r="K8906" s="469">
        <f t="shared" si="757"/>
        <v>11.387598738854798</v>
      </c>
      <c r="L8906" s="469">
        <f t="shared" si="758"/>
        <v>-1.2401261145202014E-2</v>
      </c>
    </row>
    <row r="8907" spans="1:12">
      <c r="A8907" s="98" t="s">
        <v>126</v>
      </c>
      <c r="B8907" s="98">
        <f t="shared" si="761"/>
        <v>15</v>
      </c>
      <c r="C8907" s="98">
        <f t="shared" si="762"/>
        <v>0</v>
      </c>
      <c r="D8907" s="98">
        <f>D8906</f>
        <v>180</v>
      </c>
      <c r="E8907" s="98">
        <f t="shared" si="760"/>
        <v>49</v>
      </c>
      <c r="F8907" s="397">
        <f>F8906+(E8907-E8906)*(F8909-F8906)/(E8909-E8906)</f>
        <v>4.0443333333333333</v>
      </c>
      <c r="G8907" s="98">
        <v>15</v>
      </c>
      <c r="H8907" s="491">
        <f>H8906+(E8907-E8906)*(H8909-H8906)/(E8909-E8906)</f>
        <v>0.35375600000000001</v>
      </c>
      <c r="I8907" s="492">
        <f>I8906+(E8907-E8906)*(I8909-I8906)/(E8909-E8906)</f>
        <v>11.433333333333334</v>
      </c>
      <c r="J8907" s="397">
        <f>J8906+(E8907-E8906)*(J8909-J8906)/(E8909-E8906)</f>
        <v>0.25966666666666666</v>
      </c>
      <c r="K8907" s="469">
        <f t="shared" ref="K8907:K8970" si="763">F8907/H8907</f>
        <v>11.432550496198886</v>
      </c>
      <c r="L8907" s="469">
        <f t="shared" ref="L8907:L8970" si="764">K8907-I8907</f>
        <v>-7.8283713444804448E-4</v>
      </c>
    </row>
    <row r="8908" spans="1:12">
      <c r="A8908" s="98" t="s">
        <v>126</v>
      </c>
      <c r="B8908" s="98">
        <f t="shared" si="761"/>
        <v>15</v>
      </c>
      <c r="C8908" s="98">
        <f t="shared" si="762"/>
        <v>0</v>
      </c>
      <c r="D8908" s="98">
        <f>D8906</f>
        <v>180</v>
      </c>
      <c r="E8908" s="98">
        <f t="shared" si="760"/>
        <v>50</v>
      </c>
      <c r="F8908" s="397">
        <f>F8906+(E8908-E8906)*(F8909-F8906)/(E8909-E8906)</f>
        <v>4.0578666666666665</v>
      </c>
      <c r="G8908" s="98">
        <v>15</v>
      </c>
      <c r="H8908" s="491">
        <f>H8906+(E8908-E8906)*(H8909-H8906)/(E8909-E8906)</f>
        <v>0.35354799999999997</v>
      </c>
      <c r="I8908" s="492">
        <f>I8906+(E8908-E8906)*(I8909-I8906)/(E8909-E8906)</f>
        <v>11.466666666666667</v>
      </c>
      <c r="J8908" s="397">
        <f>J8906+(E8908-E8906)*(J8909-J8906)/(E8909-E8906)</f>
        <v>0.25753333333333334</v>
      </c>
      <c r="K8908" s="469">
        <f t="shared" si="763"/>
        <v>11.477555145741643</v>
      </c>
      <c r="L8908" s="469">
        <f t="shared" si="764"/>
        <v>1.0888479074976587E-2</v>
      </c>
    </row>
    <row r="8909" spans="1:12">
      <c r="A8909" s="480" t="s">
        <v>126</v>
      </c>
      <c r="B8909" s="480">
        <f t="shared" si="761"/>
        <v>15</v>
      </c>
      <c r="C8909" s="480">
        <f t="shared" si="762"/>
        <v>0</v>
      </c>
      <c r="D8909" s="480">
        <f>D8906</f>
        <v>180</v>
      </c>
      <c r="E8909" s="480">
        <f t="shared" si="760"/>
        <v>51</v>
      </c>
      <c r="F8909" s="484">
        <v>4.0713999999999997</v>
      </c>
      <c r="G8909" s="480">
        <v>15</v>
      </c>
      <c r="H8909" s="482">
        <v>0.35333999999999999</v>
      </c>
      <c r="I8909" s="483">
        <v>11.5</v>
      </c>
      <c r="J8909" s="484">
        <v>0.25540000000000002</v>
      </c>
      <c r="K8909" s="469">
        <f t="shared" si="763"/>
        <v>11.522612780890926</v>
      </c>
      <c r="L8909" s="469">
        <f t="shared" si="764"/>
        <v>2.2612780890925777E-2</v>
      </c>
    </row>
    <row r="8910" spans="1:12">
      <c r="A8910" s="98" t="s">
        <v>126</v>
      </c>
      <c r="B8910" s="98">
        <f t="shared" si="761"/>
        <v>15</v>
      </c>
      <c r="C8910" s="98">
        <f t="shared" si="762"/>
        <v>0</v>
      </c>
      <c r="D8910" s="98">
        <f>D8909</f>
        <v>180</v>
      </c>
      <c r="E8910" s="98">
        <f t="shared" si="760"/>
        <v>52</v>
      </c>
      <c r="F8910" s="397">
        <f>F8909+(E8910-E8909)*(F8912-F8909)/(E8912-E8909)</f>
        <v>4.0848333333333331</v>
      </c>
      <c r="G8910" s="98">
        <v>15</v>
      </c>
      <c r="H8910" s="491">
        <f>H8909+(E8910-E8909)*(H8912-H8909)/(E8912-E8909)</f>
        <v>0.35313066666666665</v>
      </c>
      <c r="I8910" s="492">
        <f>I8909+(E8910-E8909)*(I8912-I8909)/(E8912-E8909)</f>
        <v>11.566666666666666</v>
      </c>
      <c r="J8910" s="397">
        <f>J8909+(E8910-E8909)*(J8912-J8909)/(E8912-E8909)</f>
        <v>0.2532666666666667</v>
      </c>
      <c r="K8910" s="469">
        <f t="shared" si="763"/>
        <v>11.567483990817374</v>
      </c>
      <c r="L8910" s="469">
        <f t="shared" si="764"/>
        <v>8.1732415070767672E-4</v>
      </c>
    </row>
    <row r="8911" spans="1:12">
      <c r="A8911" s="98" t="s">
        <v>126</v>
      </c>
      <c r="B8911" s="98">
        <f t="shared" si="761"/>
        <v>15</v>
      </c>
      <c r="C8911" s="98">
        <f t="shared" si="762"/>
        <v>0</v>
      </c>
      <c r="D8911" s="98">
        <f>D8909</f>
        <v>180</v>
      </c>
      <c r="E8911" s="98">
        <f t="shared" si="760"/>
        <v>53</v>
      </c>
      <c r="F8911" s="397">
        <f>F8909+(E8911-E8909)*(F8912-F8909)/(E8912-E8909)</f>
        <v>4.0982666666666665</v>
      </c>
      <c r="G8911" s="98">
        <v>15</v>
      </c>
      <c r="H8911" s="491">
        <f>H8909+(E8911-E8909)*(H8912-H8909)/(E8912-E8909)</f>
        <v>0.35292133333333336</v>
      </c>
      <c r="I8911" s="492">
        <f>I8909+(E8911-E8909)*(I8912-I8909)/(E8912-E8909)</f>
        <v>11.633333333333333</v>
      </c>
      <c r="J8911" s="397">
        <f>J8909+(E8911-E8909)*(J8912-J8909)/(E8912-E8909)</f>
        <v>0.25113333333333332</v>
      </c>
      <c r="K8911" s="469">
        <f t="shared" si="763"/>
        <v>11.612408430962894</v>
      </c>
      <c r="L8911" s="469">
        <f t="shared" si="764"/>
        <v>-2.0924902370438758E-2</v>
      </c>
    </row>
    <row r="8912" spans="1:12">
      <c r="A8912" s="480" t="s">
        <v>126</v>
      </c>
      <c r="B8912" s="480">
        <f t="shared" si="761"/>
        <v>15</v>
      </c>
      <c r="C8912" s="480">
        <f t="shared" si="762"/>
        <v>0</v>
      </c>
      <c r="D8912" s="480">
        <f>D8909</f>
        <v>180</v>
      </c>
      <c r="E8912" s="480">
        <f t="shared" si="760"/>
        <v>54</v>
      </c>
      <c r="F8912" s="484">
        <v>4.1116999999999999</v>
      </c>
      <c r="G8912" s="480">
        <v>15</v>
      </c>
      <c r="H8912" s="482">
        <v>0.35271200000000003</v>
      </c>
      <c r="I8912" s="483">
        <v>11.7</v>
      </c>
      <c r="J8912" s="484">
        <v>0.249</v>
      </c>
      <c r="K8912" s="469">
        <f t="shared" si="763"/>
        <v>11.657386196103335</v>
      </c>
      <c r="L8912" s="469">
        <f t="shared" si="764"/>
        <v>-4.2613803896664137E-2</v>
      </c>
    </row>
    <row r="8913" spans="1:12">
      <c r="A8913" s="98" t="s">
        <v>126</v>
      </c>
      <c r="B8913" s="98">
        <f t="shared" si="761"/>
        <v>15</v>
      </c>
      <c r="C8913" s="98">
        <f t="shared" si="762"/>
        <v>0</v>
      </c>
      <c r="D8913" s="98">
        <f>D8912</f>
        <v>180</v>
      </c>
      <c r="E8913" s="98">
        <f t="shared" si="760"/>
        <v>55</v>
      </c>
      <c r="F8913" s="397">
        <f>F8912+(E8913-E8912)*(F8915-F8912)/(E8915-E8912)</f>
        <v>4.125</v>
      </c>
      <c r="G8913" s="98">
        <v>15</v>
      </c>
      <c r="H8913" s="491">
        <f>H8912+(E8913-E8912)*(H8915-H8912)/(E8915-E8912)</f>
        <v>0.35250200000000004</v>
      </c>
      <c r="I8913" s="492">
        <f>I8912+(E8913-E8912)*(I8915-I8912)/(E8915-E8912)</f>
        <v>11.733333333333333</v>
      </c>
      <c r="J8913" s="397">
        <f>J8912+(E8913-E8912)*(J8915-J8912)/(E8915-E8912)</f>
        <v>0.24690000000000001</v>
      </c>
      <c r="K8913" s="469">
        <f t="shared" si="763"/>
        <v>11.702061264900623</v>
      </c>
      <c r="L8913" s="469">
        <f t="shared" si="764"/>
        <v>-3.1272068432709688E-2</v>
      </c>
    </row>
    <row r="8914" spans="1:12">
      <c r="A8914" s="98" t="s">
        <v>126</v>
      </c>
      <c r="B8914" s="98">
        <f t="shared" si="761"/>
        <v>15</v>
      </c>
      <c r="C8914" s="98">
        <f t="shared" si="762"/>
        <v>0</v>
      </c>
      <c r="D8914" s="98">
        <f>D8912</f>
        <v>180</v>
      </c>
      <c r="E8914" s="98">
        <f t="shared" si="760"/>
        <v>56</v>
      </c>
      <c r="F8914" s="397">
        <f>F8912+(E8914-E8912)*(F8915-F8912)/(E8915-E8912)</f>
        <v>4.1383000000000001</v>
      </c>
      <c r="G8914" s="98">
        <v>15</v>
      </c>
      <c r="H8914" s="491">
        <f>H8912+(E8914-E8912)*(H8915-H8912)/(E8915-E8912)</f>
        <v>0.35229199999999999</v>
      </c>
      <c r="I8914" s="492">
        <f>I8912+(E8914-E8912)*(I8915-I8912)/(E8915-E8912)</f>
        <v>11.766666666666667</v>
      </c>
      <c r="J8914" s="397">
        <f>J8912+(E8914-E8912)*(J8915-J8912)/(E8915-E8912)</f>
        <v>0.24479999999999999</v>
      </c>
      <c r="K8914" s="469">
        <f t="shared" si="763"/>
        <v>11.746789594995061</v>
      </c>
      <c r="L8914" s="469">
        <f t="shared" si="764"/>
        <v>-1.9877071671606572E-2</v>
      </c>
    </row>
    <row r="8915" spans="1:12">
      <c r="A8915" s="480" t="s">
        <v>126</v>
      </c>
      <c r="B8915" s="480">
        <f t="shared" si="761"/>
        <v>15</v>
      </c>
      <c r="C8915" s="480">
        <f t="shared" si="762"/>
        <v>0</v>
      </c>
      <c r="D8915" s="480">
        <f>D8912</f>
        <v>180</v>
      </c>
      <c r="E8915" s="480">
        <f t="shared" si="760"/>
        <v>57</v>
      </c>
      <c r="F8915" s="484">
        <v>4.1516000000000002</v>
      </c>
      <c r="G8915" s="480">
        <v>15</v>
      </c>
      <c r="H8915" s="482">
        <v>0.35208200000000001</v>
      </c>
      <c r="I8915" s="483">
        <v>11.8</v>
      </c>
      <c r="J8915" s="484">
        <v>0.2427</v>
      </c>
      <c r="K8915" s="469">
        <f t="shared" si="763"/>
        <v>11.791571281690061</v>
      </c>
      <c r="L8915" s="469">
        <f t="shared" si="764"/>
        <v>-8.4287183099398533E-3</v>
      </c>
    </row>
    <row r="8916" spans="1:12">
      <c r="A8916" s="98" t="s">
        <v>126</v>
      </c>
      <c r="B8916" s="98">
        <f t="shared" si="761"/>
        <v>15</v>
      </c>
      <c r="C8916" s="98">
        <f t="shared" si="762"/>
        <v>0</v>
      </c>
      <c r="D8916" s="98">
        <f>D8915</f>
        <v>180</v>
      </c>
      <c r="E8916" s="98">
        <f t="shared" si="760"/>
        <v>58</v>
      </c>
      <c r="F8916" s="397">
        <f>F8915+(E8916-E8915)*(F8918-F8915)/(E8918-E8915)</f>
        <v>4.1647666666666669</v>
      </c>
      <c r="G8916" s="98">
        <v>15</v>
      </c>
      <c r="H8916" s="491">
        <f>H8915+(E8916-E8915)*(H8918-H8915)/(E8918-E8915)</f>
        <v>0.35187033333333334</v>
      </c>
      <c r="I8916" s="492">
        <f>I8915+(E8916-E8915)*(I8918-I8915)/(E8918-E8915)</f>
        <v>11.833333333333334</v>
      </c>
      <c r="J8916" s="397">
        <f>J8915+(E8916-E8915)*(J8918-J8915)/(E8918-E8915)</f>
        <v>0.24056666666666668</v>
      </c>
      <c r="K8916" s="469">
        <f t="shared" si="763"/>
        <v>11.836083557295254</v>
      </c>
      <c r="L8916" s="469">
        <f t="shared" si="764"/>
        <v>2.7502239619199287E-3</v>
      </c>
    </row>
    <row r="8917" spans="1:12">
      <c r="A8917" s="98" t="s">
        <v>126</v>
      </c>
      <c r="B8917" s="98">
        <f t="shared" si="761"/>
        <v>15</v>
      </c>
      <c r="C8917" s="98">
        <f t="shared" si="762"/>
        <v>0</v>
      </c>
      <c r="D8917" s="98">
        <f>D8915</f>
        <v>180</v>
      </c>
      <c r="E8917" s="98">
        <f t="shared" si="760"/>
        <v>59</v>
      </c>
      <c r="F8917" s="397">
        <f>F8915+(E8917-E8915)*(F8918-F8915)/(E8918-E8915)</f>
        <v>4.1779333333333328</v>
      </c>
      <c r="G8917" s="98">
        <v>15</v>
      </c>
      <c r="H8917" s="491">
        <f>H8915+(E8917-E8915)*(H8918-H8915)/(E8918-E8915)</f>
        <v>0.35165866666666667</v>
      </c>
      <c r="I8917" s="492">
        <f>I8915+(E8917-E8915)*(I8918-I8915)/(E8918-E8915)</f>
        <v>11.866666666666667</v>
      </c>
      <c r="J8917" s="397">
        <f>J8915+(E8917-E8915)*(J8918-J8915)/(E8918-E8915)</f>
        <v>0.23843333333333333</v>
      </c>
      <c r="K8917" s="469">
        <f t="shared" si="763"/>
        <v>11.880649417617082</v>
      </c>
      <c r="L8917" s="469">
        <f t="shared" si="764"/>
        <v>1.3982750950415124E-2</v>
      </c>
    </row>
    <row r="8918" spans="1:12">
      <c r="A8918" s="480" t="s">
        <v>126</v>
      </c>
      <c r="B8918" s="480">
        <f t="shared" si="761"/>
        <v>15</v>
      </c>
      <c r="C8918" s="480">
        <f t="shared" si="762"/>
        <v>0</v>
      </c>
      <c r="D8918" s="480">
        <f>D8915</f>
        <v>180</v>
      </c>
      <c r="E8918" s="480">
        <f t="shared" si="760"/>
        <v>60</v>
      </c>
      <c r="F8918" s="484">
        <v>4.1910999999999996</v>
      </c>
      <c r="G8918" s="480">
        <v>15</v>
      </c>
      <c r="H8918" s="482">
        <v>0.35144700000000001</v>
      </c>
      <c r="I8918" s="483">
        <v>11.9</v>
      </c>
      <c r="J8918" s="484">
        <v>0.23630000000000001</v>
      </c>
      <c r="K8918" s="469">
        <f t="shared" si="763"/>
        <v>11.925268959473263</v>
      </c>
      <c r="L8918" s="469">
        <f t="shared" si="764"/>
        <v>2.5268959473262242E-2</v>
      </c>
    </row>
    <row r="8919" spans="1:12">
      <c r="A8919" s="98" t="s">
        <v>126</v>
      </c>
      <c r="B8919" s="98">
        <f t="shared" si="761"/>
        <v>15</v>
      </c>
      <c r="C8919" s="98">
        <f t="shared" si="762"/>
        <v>0</v>
      </c>
      <c r="D8919" s="98">
        <f>D8918</f>
        <v>180</v>
      </c>
      <c r="E8919" s="98">
        <f t="shared" si="760"/>
        <v>61</v>
      </c>
      <c r="F8919" s="397">
        <f>F8918+(E8919-E8918)*(F8921-F8918)/(E8921-E8918)</f>
        <v>4.2041333333333331</v>
      </c>
      <c r="G8919" s="98">
        <v>15</v>
      </c>
      <c r="H8919" s="491">
        <f>H8918+(E8919-E8918)*(H8921-H8918)/(E8921-E8918)</f>
        <v>0.3512346666666667</v>
      </c>
      <c r="I8919" s="492">
        <f>I8918+(E8919-E8918)*(I8921-I8918)/(E8921-E8918)</f>
        <v>11.966666666666667</v>
      </c>
      <c r="J8919" s="397">
        <f>J8918+(E8919-E8918)*(J8921-J8918)/(E8921-E8918)</f>
        <v>0.23416666666666666</v>
      </c>
      <c r="K8919" s="469">
        <f t="shared" si="763"/>
        <v>11.969585386408326</v>
      </c>
      <c r="L8919" s="469">
        <f t="shared" si="764"/>
        <v>2.9187197416593591E-3</v>
      </c>
    </row>
    <row r="8920" spans="1:12">
      <c r="A8920" s="98" t="s">
        <v>126</v>
      </c>
      <c r="B8920" s="98">
        <f t="shared" si="761"/>
        <v>15</v>
      </c>
      <c r="C8920" s="98">
        <f t="shared" si="762"/>
        <v>0</v>
      </c>
      <c r="D8920" s="98">
        <f>D8918</f>
        <v>180</v>
      </c>
      <c r="E8920" s="98">
        <f t="shared" si="760"/>
        <v>62</v>
      </c>
      <c r="F8920" s="397">
        <f>F8918+(E8920-E8918)*(F8921-F8918)/(E8921-E8918)</f>
        <v>4.2171666666666665</v>
      </c>
      <c r="G8920" s="98">
        <v>15</v>
      </c>
      <c r="H8920" s="491">
        <f>H8918+(E8920-E8918)*(H8921-H8918)/(E8921-E8918)</f>
        <v>0.35102233333333333</v>
      </c>
      <c r="I8920" s="492">
        <f>I8918+(E8920-E8918)*(I8921-I8918)/(E8921-E8918)</f>
        <v>12.033333333333333</v>
      </c>
      <c r="J8920" s="397">
        <f>J8918+(E8920-E8918)*(J8921-J8918)/(E8921-E8918)</f>
        <v>0.23203333333333334</v>
      </c>
      <c r="K8920" s="469">
        <f t="shared" si="763"/>
        <v>12.013955427337482</v>
      </c>
      <c r="L8920" s="469">
        <f t="shared" si="764"/>
        <v>-1.9377905995851208E-2</v>
      </c>
    </row>
    <row r="8921" spans="1:12">
      <c r="A8921" s="480" t="s">
        <v>126</v>
      </c>
      <c r="B8921" s="480">
        <f t="shared" si="761"/>
        <v>15</v>
      </c>
      <c r="C8921" s="480">
        <f t="shared" si="762"/>
        <v>0</v>
      </c>
      <c r="D8921" s="480">
        <f>D8918</f>
        <v>180</v>
      </c>
      <c r="E8921" s="480">
        <f t="shared" si="760"/>
        <v>63</v>
      </c>
      <c r="F8921" s="484">
        <v>4.2302</v>
      </c>
      <c r="G8921" s="480">
        <v>15</v>
      </c>
      <c r="H8921" s="482">
        <v>0.35081000000000001</v>
      </c>
      <c r="I8921" s="483">
        <v>12.1</v>
      </c>
      <c r="J8921" s="484">
        <v>0.22989999999999999</v>
      </c>
      <c r="K8921" s="469">
        <f t="shared" si="763"/>
        <v>12.058379179612896</v>
      </c>
      <c r="L8921" s="469">
        <f t="shared" si="764"/>
        <v>-4.1620820387104018E-2</v>
      </c>
    </row>
    <row r="8922" spans="1:12">
      <c r="A8922" s="98" t="s">
        <v>126</v>
      </c>
      <c r="B8922" s="98">
        <f t="shared" si="761"/>
        <v>15</v>
      </c>
      <c r="C8922" s="98">
        <f t="shared" si="762"/>
        <v>0</v>
      </c>
      <c r="D8922" s="98">
        <f>D8921</f>
        <v>180</v>
      </c>
      <c r="E8922" s="98">
        <f t="shared" si="760"/>
        <v>64</v>
      </c>
      <c r="F8922" s="397">
        <f>F8921+(E8922-E8921)*(F8924-F8921)/(E8924-E8921)</f>
        <v>4.2431000000000001</v>
      </c>
      <c r="G8922" s="98">
        <v>15</v>
      </c>
      <c r="H8922" s="491">
        <f>H8921+(E8922-E8921)*(H8924-H8921)/(E8924-E8921)</f>
        <v>0.35059566666666669</v>
      </c>
      <c r="I8922" s="492">
        <f>I8921+(E8922-E8921)*(I8924-I8921)/(E8924-E8921)</f>
        <v>12.133333333333333</v>
      </c>
      <c r="J8922" s="397">
        <f>J8921+(E8922-E8921)*(J8924-J8921)/(E8924-E8921)</f>
        <v>0.22776666666666667</v>
      </c>
      <c r="K8922" s="469">
        <f t="shared" si="763"/>
        <v>12.102545477363762</v>
      </c>
      <c r="L8922" s="469">
        <f t="shared" si="764"/>
        <v>-3.0787855969570899E-2</v>
      </c>
    </row>
    <row r="8923" spans="1:12">
      <c r="A8923" s="98" t="s">
        <v>126</v>
      </c>
      <c r="B8923" s="98">
        <f t="shared" si="761"/>
        <v>15</v>
      </c>
      <c r="C8923" s="98">
        <f t="shared" si="762"/>
        <v>0</v>
      </c>
      <c r="D8923" s="98">
        <f>D8921</f>
        <v>180</v>
      </c>
      <c r="E8923" s="98">
        <f t="shared" si="760"/>
        <v>65</v>
      </c>
      <c r="F8923" s="397">
        <f>F8921+(E8923-E8921)*(F8924-F8921)/(E8924-E8921)</f>
        <v>4.2560000000000002</v>
      </c>
      <c r="G8923" s="98">
        <v>15</v>
      </c>
      <c r="H8923" s="491">
        <f>H8921+(E8923-E8921)*(H8924-H8921)/(E8924-E8921)</f>
        <v>0.35038133333333332</v>
      </c>
      <c r="I8923" s="492">
        <f>I8921+(E8923-E8921)*(I8924-I8921)/(E8924-E8921)</f>
        <v>12.166666666666666</v>
      </c>
      <c r="J8923" s="397">
        <f>J8921+(E8923-E8921)*(J8924-J8921)/(E8924-E8921)</f>
        <v>0.22563333333333332</v>
      </c>
      <c r="K8923" s="469">
        <f t="shared" si="763"/>
        <v>12.146765809441904</v>
      </c>
      <c r="L8923" s="469">
        <f t="shared" si="764"/>
        <v>-1.9900857224762092E-2</v>
      </c>
    </row>
    <row r="8924" spans="1:12">
      <c r="A8924" s="480" t="s">
        <v>126</v>
      </c>
      <c r="B8924" s="480">
        <f t="shared" si="761"/>
        <v>15</v>
      </c>
      <c r="C8924" s="480">
        <f t="shared" si="762"/>
        <v>0</v>
      </c>
      <c r="D8924" s="480">
        <f>D8921</f>
        <v>180</v>
      </c>
      <c r="E8924" s="480">
        <f t="shared" si="760"/>
        <v>66</v>
      </c>
      <c r="F8924" s="484">
        <v>4.2689000000000004</v>
      </c>
      <c r="G8924" s="480">
        <v>15</v>
      </c>
      <c r="H8924" s="482">
        <v>0.35016700000000001</v>
      </c>
      <c r="I8924" s="483">
        <v>12.2</v>
      </c>
      <c r="J8924" s="484">
        <v>0.2235</v>
      </c>
      <c r="K8924" s="469">
        <f t="shared" si="763"/>
        <v>12.191040275068755</v>
      </c>
      <c r="L8924" s="469">
        <f t="shared" si="764"/>
        <v>-8.9597249312447502E-3</v>
      </c>
    </row>
    <row r="8925" spans="1:12">
      <c r="A8925" s="98" t="s">
        <v>126</v>
      </c>
      <c r="B8925" s="98">
        <f t="shared" si="761"/>
        <v>15</v>
      </c>
      <c r="C8925" s="98">
        <f t="shared" si="762"/>
        <v>0</v>
      </c>
      <c r="D8925" s="98">
        <f>D8924</f>
        <v>180</v>
      </c>
      <c r="E8925" s="98">
        <f t="shared" si="760"/>
        <v>67</v>
      </c>
      <c r="F8925" s="397">
        <f>F8924+(E8925-E8924)*(F8927-F8924)/(E8927-E8924)</f>
        <v>4.2817333333333334</v>
      </c>
      <c r="G8925" s="98">
        <v>15</v>
      </c>
      <c r="H8925" s="491">
        <f>H8924+(E8925-E8924)*(H8927-H8924)/(E8927-E8924)</f>
        <v>0.34995166666666666</v>
      </c>
      <c r="I8925" s="492">
        <f>I8924+(E8925-E8924)*(I8927-I8924)/(E8927-E8924)</f>
        <v>12.233333333333333</v>
      </c>
      <c r="J8925" s="397">
        <f>J8924+(E8925-E8924)*(J8927-J8924)/(E8927-E8924)</f>
        <v>0.22136666666666666</v>
      </c>
      <c r="K8925" s="469">
        <f t="shared" si="763"/>
        <v>12.235213434236156</v>
      </c>
      <c r="L8925" s="469">
        <f t="shared" si="764"/>
        <v>1.8801009028237559E-3</v>
      </c>
    </row>
    <row r="8926" spans="1:12">
      <c r="A8926" s="98" t="s">
        <v>126</v>
      </c>
      <c r="B8926" s="98">
        <f t="shared" si="761"/>
        <v>15</v>
      </c>
      <c r="C8926" s="98">
        <f t="shared" si="762"/>
        <v>0</v>
      </c>
      <c r="D8926" s="98">
        <f>D8924</f>
        <v>180</v>
      </c>
      <c r="E8926" s="98">
        <f t="shared" si="760"/>
        <v>68</v>
      </c>
      <c r="F8926" s="397">
        <f>F8924+(E8926-E8924)*(F8927-F8924)/(E8927-E8924)</f>
        <v>4.2945666666666673</v>
      </c>
      <c r="G8926" s="98">
        <v>15</v>
      </c>
      <c r="H8926" s="491">
        <f>H8924+(E8926-E8924)*(H8927-H8924)/(E8927-E8924)</f>
        <v>0.34973633333333337</v>
      </c>
      <c r="I8926" s="492">
        <f>I8924+(E8926-E8924)*(I8927-I8924)/(E8927-E8924)</f>
        <v>12.266666666666667</v>
      </c>
      <c r="J8926" s="397">
        <f>J8924+(E8926-E8924)*(J8927-J8924)/(E8927-E8924)</f>
        <v>0.21923333333333334</v>
      </c>
      <c r="K8926" s="469">
        <f t="shared" si="763"/>
        <v>12.27944098840174</v>
      </c>
      <c r="L8926" s="469">
        <f t="shared" si="764"/>
        <v>1.2774321735072647E-2</v>
      </c>
    </row>
    <row r="8927" spans="1:12">
      <c r="A8927" s="480" t="s">
        <v>126</v>
      </c>
      <c r="B8927" s="480">
        <f t="shared" si="761"/>
        <v>15</v>
      </c>
      <c r="C8927" s="480">
        <f t="shared" si="762"/>
        <v>0</v>
      </c>
      <c r="D8927" s="480">
        <f>D8924</f>
        <v>180</v>
      </c>
      <c r="E8927" s="480">
        <f t="shared" si="760"/>
        <v>69</v>
      </c>
      <c r="F8927" s="484">
        <v>4.3074000000000003</v>
      </c>
      <c r="G8927" s="480">
        <v>15</v>
      </c>
      <c r="H8927" s="482">
        <v>0.34952100000000003</v>
      </c>
      <c r="I8927" s="483">
        <v>12.3</v>
      </c>
      <c r="J8927" s="484">
        <v>0.21709999999999999</v>
      </c>
      <c r="K8927" s="469">
        <f t="shared" si="763"/>
        <v>12.323723038100715</v>
      </c>
      <c r="L8927" s="469">
        <f t="shared" si="764"/>
        <v>2.3723038100714078E-2</v>
      </c>
    </row>
    <row r="8928" spans="1:12">
      <c r="A8928" s="98" t="s">
        <v>126</v>
      </c>
      <c r="B8928" s="98">
        <f t="shared" si="761"/>
        <v>15</v>
      </c>
      <c r="C8928" s="98">
        <f t="shared" si="762"/>
        <v>0</v>
      </c>
      <c r="D8928" s="98">
        <f>D8927</f>
        <v>180</v>
      </c>
      <c r="E8928" s="98">
        <f t="shared" si="760"/>
        <v>70</v>
      </c>
      <c r="F8928" s="397">
        <f>F8927+(E8928-E8927)*(F8930-F8927)/(E8930-E8927)</f>
        <v>4.3200666666666665</v>
      </c>
      <c r="G8928" s="98">
        <v>15</v>
      </c>
      <c r="H8928" s="491">
        <f>H8927+(E8928-E8927)*(H8930-H8927)/(E8930-E8927)</f>
        <v>0.349304</v>
      </c>
      <c r="I8928" s="492">
        <f>I8927+(E8928-E8927)*(I8930-I8927)/(E8930-E8927)</f>
        <v>12.366666666666667</v>
      </c>
      <c r="J8928" s="397">
        <f>J8927+(E8928-E8927)*(J8930-J8927)/(E8930-E8927)</f>
        <v>0.21496666666666667</v>
      </c>
      <c r="K8928" s="469">
        <f t="shared" si="763"/>
        <v>12.367641557688049</v>
      </c>
      <c r="L8928" s="469">
        <f t="shared" si="764"/>
        <v>9.7489102138226258E-4</v>
      </c>
    </row>
    <row r="8929" spans="1:12">
      <c r="A8929" s="98" t="s">
        <v>126</v>
      </c>
      <c r="B8929" s="98">
        <f t="shared" si="761"/>
        <v>15</v>
      </c>
      <c r="C8929" s="98">
        <f t="shared" si="762"/>
        <v>0</v>
      </c>
      <c r="D8929" s="98">
        <f>D8927</f>
        <v>180</v>
      </c>
      <c r="E8929" s="98">
        <f t="shared" si="760"/>
        <v>71</v>
      </c>
      <c r="F8929" s="397">
        <f>F8927+(E8929-E8927)*(F8930-F8927)/(E8930-E8927)</f>
        <v>4.3327333333333335</v>
      </c>
      <c r="G8929" s="98">
        <v>15</v>
      </c>
      <c r="H8929" s="491">
        <f>H8927+(E8929-E8927)*(H8930-H8927)/(E8930-E8927)</f>
        <v>0.34908700000000004</v>
      </c>
      <c r="I8929" s="492">
        <f>I8927+(E8929-E8927)*(I8930-I8927)/(E8930-E8927)</f>
        <v>12.433333333333334</v>
      </c>
      <c r="J8929" s="397">
        <f>J8927+(E8929-E8927)*(J8930-J8927)/(E8930-E8927)</f>
        <v>0.21283333333333332</v>
      </c>
      <c r="K8929" s="469">
        <f t="shared" si="763"/>
        <v>12.411614678671315</v>
      </c>
      <c r="L8929" s="469">
        <f t="shared" si="764"/>
        <v>-2.1718654662018722E-2</v>
      </c>
    </row>
    <row r="8930" spans="1:12">
      <c r="A8930" s="480" t="s">
        <v>126</v>
      </c>
      <c r="B8930" s="480">
        <f t="shared" si="761"/>
        <v>15</v>
      </c>
      <c r="C8930" s="480">
        <f t="shared" si="762"/>
        <v>0</v>
      </c>
      <c r="D8930" s="480">
        <f>D8927</f>
        <v>180</v>
      </c>
      <c r="E8930" s="480">
        <f t="shared" si="760"/>
        <v>72</v>
      </c>
      <c r="F8930" s="484">
        <v>4.3453999999999997</v>
      </c>
      <c r="G8930" s="480">
        <v>15</v>
      </c>
      <c r="H8930" s="482">
        <v>0.34887000000000001</v>
      </c>
      <c r="I8930" s="483">
        <v>12.5</v>
      </c>
      <c r="J8930" s="484">
        <v>0.2107</v>
      </c>
      <c r="K8930" s="469">
        <f t="shared" si="763"/>
        <v>12.455642502938057</v>
      </c>
      <c r="L8930" s="469">
        <f t="shared" si="764"/>
        <v>-4.4357497061943363E-2</v>
      </c>
    </row>
    <row r="8931" spans="1:12">
      <c r="A8931" s="98" t="s">
        <v>126</v>
      </c>
      <c r="B8931" s="98">
        <f t="shared" si="761"/>
        <v>15</v>
      </c>
      <c r="C8931" s="98">
        <f t="shared" si="762"/>
        <v>0</v>
      </c>
      <c r="D8931" s="98">
        <f>D8930</f>
        <v>180</v>
      </c>
      <c r="E8931" s="98">
        <f t="shared" si="760"/>
        <v>73</v>
      </c>
      <c r="F8931" s="397">
        <f>F8930+(E8931-E8930)*(F8933-F8930)/(E8933-E8930)</f>
        <v>4.3579999999999997</v>
      </c>
      <c r="G8931" s="98">
        <v>15</v>
      </c>
      <c r="H8931" s="491">
        <f>H8930+(E8931-E8930)*(H8933-H8930)/(E8933-E8930)</f>
        <v>0.34865133333333337</v>
      </c>
      <c r="I8931" s="492">
        <f>I8930+(E8931-E8930)*(I8933-I8930)/(E8933-E8930)</f>
        <v>12.533333333333333</v>
      </c>
      <c r="J8931" s="397">
        <f>J8930+(E8931-E8930)*(J8933-J8930)/(E8933-E8930)</f>
        <v>0.20856666666666668</v>
      </c>
      <c r="K8931" s="469">
        <f t="shared" si="763"/>
        <v>12.499593672379472</v>
      </c>
      <c r="L8931" s="469">
        <f t="shared" si="764"/>
        <v>-3.3739660953861161E-2</v>
      </c>
    </row>
    <row r="8932" spans="1:12">
      <c r="A8932" s="98" t="s">
        <v>126</v>
      </c>
      <c r="B8932" s="98">
        <f t="shared" si="761"/>
        <v>15</v>
      </c>
      <c r="C8932" s="98">
        <f t="shared" si="762"/>
        <v>0</v>
      </c>
      <c r="D8932" s="98">
        <f>D8930</f>
        <v>180</v>
      </c>
      <c r="E8932" s="98">
        <f t="shared" si="760"/>
        <v>74</v>
      </c>
      <c r="F8932" s="397">
        <f>F8930+(E8932-E8930)*(F8933-F8930)/(E8933-E8930)</f>
        <v>4.3706000000000005</v>
      </c>
      <c r="G8932" s="98">
        <v>15</v>
      </c>
      <c r="H8932" s="491">
        <f>H8930+(E8932-E8930)*(H8933-H8930)/(E8933-E8930)</f>
        <v>0.34843266666666667</v>
      </c>
      <c r="I8932" s="492">
        <f>I8930+(E8932-E8930)*(I8933-I8930)/(E8933-E8930)</f>
        <v>12.566666666666666</v>
      </c>
      <c r="J8932" s="397">
        <f>J8930+(E8932-E8930)*(J8933-J8930)/(E8933-E8930)</f>
        <v>0.20643333333333333</v>
      </c>
      <c r="K8932" s="469">
        <f t="shared" si="763"/>
        <v>12.543600006887988</v>
      </c>
      <c r="L8932" s="469">
        <f t="shared" si="764"/>
        <v>-2.3066659778677945E-2</v>
      </c>
    </row>
    <row r="8933" spans="1:12">
      <c r="A8933" s="480" t="s">
        <v>126</v>
      </c>
      <c r="B8933" s="480">
        <f t="shared" si="761"/>
        <v>15</v>
      </c>
      <c r="C8933" s="480">
        <f t="shared" si="762"/>
        <v>0</v>
      </c>
      <c r="D8933" s="480">
        <f>D8930</f>
        <v>180</v>
      </c>
      <c r="E8933" s="480">
        <f t="shared" si="760"/>
        <v>75</v>
      </c>
      <c r="F8933" s="484">
        <v>4.3832000000000004</v>
      </c>
      <c r="G8933" s="480">
        <v>15</v>
      </c>
      <c r="H8933" s="482">
        <v>0.34821400000000002</v>
      </c>
      <c r="I8933" s="483">
        <v>12.6</v>
      </c>
      <c r="J8933" s="484">
        <v>0.20430000000000001</v>
      </c>
      <c r="K8933" s="469">
        <f t="shared" si="763"/>
        <v>12.587661610389015</v>
      </c>
      <c r="L8933" s="469">
        <f t="shared" si="764"/>
        <v>-1.233838961098499E-2</v>
      </c>
    </row>
    <row r="8934" spans="1:12">
      <c r="A8934" s="98" t="s">
        <v>126</v>
      </c>
      <c r="B8934" s="98">
        <f t="shared" si="761"/>
        <v>15</v>
      </c>
      <c r="C8934" s="98">
        <f t="shared" si="762"/>
        <v>0</v>
      </c>
      <c r="D8934" s="98">
        <f>D8933</f>
        <v>180</v>
      </c>
      <c r="E8934" s="98">
        <f t="shared" si="760"/>
        <v>76</v>
      </c>
      <c r="F8934" s="397">
        <f>F8933+(E8934-E8933)*(F8936-F8933)/(E8936-E8933)</f>
        <v>4.3956666666666671</v>
      </c>
      <c r="G8934" s="98">
        <v>15</v>
      </c>
      <c r="H8934" s="491">
        <f>H8933+(E8934-E8933)*(H8936-H8933)/(E8936-E8933)</f>
        <v>0.34799333333333338</v>
      </c>
      <c r="I8934" s="492">
        <f>I8933+(E8934-E8933)*(I8936-I8933)/(E8936-E8933)</f>
        <v>12.633333333333333</v>
      </c>
      <c r="J8934" s="397">
        <f>J8933+(E8934-E8933)*(J8936-J8933)/(E8936-E8933)</f>
        <v>0.20220000000000002</v>
      </c>
      <c r="K8934" s="469">
        <f t="shared" si="763"/>
        <v>12.631468035786126</v>
      </c>
      <c r="L8934" s="469">
        <f t="shared" si="764"/>
        <v>-1.8652975472068789E-3</v>
      </c>
    </row>
    <row r="8935" spans="1:12">
      <c r="A8935" s="98" t="s">
        <v>126</v>
      </c>
      <c r="B8935" s="98">
        <f t="shared" si="761"/>
        <v>15</v>
      </c>
      <c r="C8935" s="98">
        <f t="shared" si="762"/>
        <v>0</v>
      </c>
      <c r="D8935" s="98">
        <f>D8933</f>
        <v>180</v>
      </c>
      <c r="E8935" s="98">
        <f t="shared" si="760"/>
        <v>77</v>
      </c>
      <c r="F8935" s="397">
        <f>F8933+(E8935-E8933)*(F8936-F8933)/(E8936-E8933)</f>
        <v>4.4081333333333337</v>
      </c>
      <c r="G8935" s="98">
        <v>15</v>
      </c>
      <c r="H8935" s="491">
        <f>H8933+(E8935-E8933)*(H8936-H8933)/(E8936-E8933)</f>
        <v>0.34777266666666667</v>
      </c>
      <c r="I8935" s="492">
        <f>I8933+(E8935-E8933)*(I8936-I8933)/(E8936-E8933)</f>
        <v>12.666666666666666</v>
      </c>
      <c r="J8935" s="397">
        <f>J8933+(E8935-E8933)*(J8936-J8933)/(E8936-E8933)</f>
        <v>0.2001</v>
      </c>
      <c r="K8935" s="469">
        <f t="shared" si="763"/>
        <v>12.675330052773939</v>
      </c>
      <c r="L8935" s="469">
        <f t="shared" si="764"/>
        <v>8.6633861072726859E-3</v>
      </c>
    </row>
    <row r="8936" spans="1:12">
      <c r="A8936" s="480" t="s">
        <v>126</v>
      </c>
      <c r="B8936" s="480">
        <f t="shared" si="761"/>
        <v>15</v>
      </c>
      <c r="C8936" s="480">
        <f t="shared" si="762"/>
        <v>0</v>
      </c>
      <c r="D8936" s="480">
        <f>D8933</f>
        <v>180</v>
      </c>
      <c r="E8936" s="480">
        <f t="shared" ref="E8936:E8999" si="765">E8935+1</f>
        <v>78</v>
      </c>
      <c r="F8936" s="484">
        <v>4.4206000000000003</v>
      </c>
      <c r="G8936" s="480">
        <v>15</v>
      </c>
      <c r="H8936" s="482">
        <v>0.34755200000000003</v>
      </c>
      <c r="I8936" s="483">
        <v>12.7</v>
      </c>
      <c r="J8936" s="484">
        <v>0.19800000000000001</v>
      </c>
      <c r="K8936" s="469">
        <f t="shared" si="763"/>
        <v>12.719247767240585</v>
      </c>
      <c r="L8936" s="469">
        <f t="shared" si="764"/>
        <v>1.9247767240585745E-2</v>
      </c>
    </row>
    <row r="8937" spans="1:12">
      <c r="A8937" s="98" t="s">
        <v>126</v>
      </c>
      <c r="B8937" s="98">
        <f t="shared" si="761"/>
        <v>15</v>
      </c>
      <c r="C8937" s="98">
        <f t="shared" si="762"/>
        <v>0</v>
      </c>
      <c r="D8937" s="98">
        <f>D8936</f>
        <v>180</v>
      </c>
      <c r="E8937" s="98">
        <f t="shared" si="765"/>
        <v>79</v>
      </c>
      <c r="F8937" s="397">
        <f>F8936+(E8937-E8936)*(F8939-F8936)/(E8939-E8936)</f>
        <v>4.4329666666666672</v>
      </c>
      <c r="G8937" s="98">
        <v>15</v>
      </c>
      <c r="H8937" s="491">
        <f>H8936+(E8937-E8936)*(H8939-H8936)/(E8939-E8936)</f>
        <v>0.3473296666666667</v>
      </c>
      <c r="I8937" s="492">
        <f>I8936+(E8937-E8936)*(I8939-I8936)/(E8939-E8936)</f>
        <v>12.766666666666666</v>
      </c>
      <c r="J8937" s="397">
        <f>J8936+(E8937-E8936)*(J8939-J8936)/(E8939-E8936)</f>
        <v>0.19586666666666666</v>
      </c>
      <c r="K8937" s="469">
        <f t="shared" si="763"/>
        <v>12.762994618945113</v>
      </c>
      <c r="L8937" s="469">
        <f t="shared" si="764"/>
        <v>-3.6720477215528291E-3</v>
      </c>
    </row>
    <row r="8938" spans="1:12">
      <c r="A8938" s="98" t="s">
        <v>126</v>
      </c>
      <c r="B8938" s="98">
        <f t="shared" si="761"/>
        <v>15</v>
      </c>
      <c r="C8938" s="98">
        <f t="shared" si="762"/>
        <v>0</v>
      </c>
      <c r="D8938" s="98">
        <f>D8936</f>
        <v>180</v>
      </c>
      <c r="E8938" s="98">
        <f t="shared" si="765"/>
        <v>80</v>
      </c>
      <c r="F8938" s="397">
        <f>F8936+(E8938-E8936)*(F8939-F8936)/(E8939-E8936)</f>
        <v>4.4453333333333331</v>
      </c>
      <c r="G8938" s="98">
        <v>15</v>
      </c>
      <c r="H8938" s="491">
        <f>H8936+(E8938-E8936)*(H8939-H8936)/(E8939-E8936)</f>
        <v>0.34710733333333332</v>
      </c>
      <c r="I8938" s="492">
        <f>I8936+(E8938-E8936)*(I8939-I8936)/(E8939-E8936)</f>
        <v>12.833333333333334</v>
      </c>
      <c r="J8938" s="397">
        <f>J8936+(E8938-E8936)*(J8939-J8936)/(E8939-E8936)</f>
        <v>0.19373333333333334</v>
      </c>
      <c r="K8938" s="469">
        <f t="shared" si="763"/>
        <v>12.806797513161154</v>
      </c>
      <c r="L8938" s="469">
        <f t="shared" si="764"/>
        <v>-2.6535820172179925E-2</v>
      </c>
    </row>
    <row r="8939" spans="1:12">
      <c r="A8939" s="480" t="s">
        <v>126</v>
      </c>
      <c r="B8939" s="480">
        <f t="shared" si="761"/>
        <v>15</v>
      </c>
      <c r="C8939" s="480">
        <f t="shared" si="762"/>
        <v>0</v>
      </c>
      <c r="D8939" s="480">
        <f>D8936</f>
        <v>180</v>
      </c>
      <c r="E8939" s="480">
        <f t="shared" si="765"/>
        <v>81</v>
      </c>
      <c r="F8939" s="484">
        <v>4.4577</v>
      </c>
      <c r="G8939" s="480">
        <v>15</v>
      </c>
      <c r="H8939" s="482">
        <v>0.346885</v>
      </c>
      <c r="I8939" s="483">
        <v>12.9</v>
      </c>
      <c r="J8939" s="484">
        <v>0.19159999999999999</v>
      </c>
      <c r="K8939" s="469">
        <f t="shared" si="763"/>
        <v>12.850656557648788</v>
      </c>
      <c r="L8939" s="469">
        <f t="shared" si="764"/>
        <v>-4.9343442351212019E-2</v>
      </c>
    </row>
    <row r="8940" spans="1:12">
      <c r="A8940" s="98" t="s">
        <v>126</v>
      </c>
      <c r="B8940" s="98">
        <f t="shared" si="761"/>
        <v>15</v>
      </c>
      <c r="C8940" s="98">
        <f t="shared" si="762"/>
        <v>0</v>
      </c>
      <c r="D8940" s="98">
        <f>D8939</f>
        <v>180</v>
      </c>
      <c r="E8940" s="98">
        <f t="shared" si="765"/>
        <v>82</v>
      </c>
      <c r="F8940" s="397">
        <f>F8939+(E8940-E8939)*(F8942-F8939)/(E8942-E8939)</f>
        <v>4.4699666666666671</v>
      </c>
      <c r="G8940" s="98">
        <v>15</v>
      </c>
      <c r="H8940" s="491">
        <f>H8939+(E8940-E8939)*(H8942-H8939)/(E8942-E8939)</f>
        <v>0.34666066666666667</v>
      </c>
      <c r="I8940" s="492">
        <f>I8939+(E8940-E8939)*(I8942-I8939)/(E8942-E8939)</f>
        <v>12.933333333333334</v>
      </c>
      <c r="J8940" s="397">
        <f>J8939+(E8940-E8939)*(J8942-J8939)/(E8942-E8939)</f>
        <v>0.18946666666666667</v>
      </c>
      <c r="K8940" s="469">
        <f t="shared" si="763"/>
        <v>12.894357786961699</v>
      </c>
      <c r="L8940" s="469">
        <f t="shared" si="764"/>
        <v>-3.8975546371634806E-2</v>
      </c>
    </row>
    <row r="8941" spans="1:12">
      <c r="A8941" s="98" t="s">
        <v>126</v>
      </c>
      <c r="B8941" s="98">
        <f t="shared" si="761"/>
        <v>15</v>
      </c>
      <c r="C8941" s="98">
        <f t="shared" si="762"/>
        <v>0</v>
      </c>
      <c r="D8941" s="98">
        <f>D8939</f>
        <v>180</v>
      </c>
      <c r="E8941" s="98">
        <f t="shared" si="765"/>
        <v>83</v>
      </c>
      <c r="F8941" s="397">
        <f>F8939+(E8941-E8939)*(F8942-F8939)/(E8942-E8939)</f>
        <v>4.4822333333333333</v>
      </c>
      <c r="G8941" s="98">
        <v>15</v>
      </c>
      <c r="H8941" s="491">
        <f>H8939+(E8941-E8939)*(H8942-H8939)/(E8942-E8939)</f>
        <v>0.34643633333333335</v>
      </c>
      <c r="I8941" s="492">
        <f>I8939+(E8941-E8939)*(I8942-I8939)/(E8942-E8939)</f>
        <v>12.966666666666667</v>
      </c>
      <c r="J8941" s="397">
        <f>J8939+(E8941-E8939)*(J8942-J8939)/(E8942-E8939)</f>
        <v>0.18733333333333332</v>
      </c>
      <c r="K8941" s="469">
        <f t="shared" si="763"/>
        <v>12.938115613354642</v>
      </c>
      <c r="L8941" s="469">
        <f t="shared" si="764"/>
        <v>-2.8551053312025232E-2</v>
      </c>
    </row>
    <row r="8942" spans="1:12">
      <c r="A8942" s="480" t="s">
        <v>126</v>
      </c>
      <c r="B8942" s="480">
        <f t="shared" si="761"/>
        <v>15</v>
      </c>
      <c r="C8942" s="480">
        <f t="shared" si="762"/>
        <v>0</v>
      </c>
      <c r="D8942" s="480">
        <f>D8939</f>
        <v>180</v>
      </c>
      <c r="E8942" s="480">
        <f t="shared" si="765"/>
        <v>84</v>
      </c>
      <c r="F8942" s="484">
        <v>4.4945000000000004</v>
      </c>
      <c r="G8942" s="480">
        <v>15</v>
      </c>
      <c r="H8942" s="482">
        <v>0.34621200000000002</v>
      </c>
      <c r="I8942" s="483">
        <v>13</v>
      </c>
      <c r="J8942" s="484">
        <v>0.1852</v>
      </c>
      <c r="K8942" s="469">
        <f t="shared" si="763"/>
        <v>12.981930146846441</v>
      </c>
      <c r="L8942" s="469">
        <f t="shared" si="764"/>
        <v>-1.8069853153559023E-2</v>
      </c>
    </row>
    <row r="8943" spans="1:12">
      <c r="A8943" s="98" t="s">
        <v>126</v>
      </c>
      <c r="B8943" s="98">
        <f t="shared" si="761"/>
        <v>15</v>
      </c>
      <c r="C8943" s="98">
        <f t="shared" si="762"/>
        <v>0</v>
      </c>
      <c r="D8943" s="98">
        <f>D8942</f>
        <v>180</v>
      </c>
      <c r="E8943" s="98">
        <f t="shared" si="765"/>
        <v>85</v>
      </c>
      <c r="F8943" s="397">
        <f>F8942+(E8943-E8942)*(F8945-F8942)/(E8945-E8942)</f>
        <v>4.5066666666666668</v>
      </c>
      <c r="G8943" s="98">
        <v>15</v>
      </c>
      <c r="H8943" s="491">
        <f>H8942+(E8943-E8942)*(H8945-H8942)/(E8945-E8942)</f>
        <v>0.34598566666666669</v>
      </c>
      <c r="I8943" s="492">
        <f>I8942+(E8943-E8942)*(I8945-I8942)/(E8945-E8942)</f>
        <v>13.033333333333333</v>
      </c>
      <c r="J8943" s="397">
        <f>J8942+(E8943-E8942)*(J8945-J8942)/(E8945-E8942)</f>
        <v>0.18306666666666666</v>
      </c>
      <c r="K8943" s="469">
        <f t="shared" si="763"/>
        <v>13.025587765196438</v>
      </c>
      <c r="L8943" s="469">
        <f t="shared" si="764"/>
        <v>-7.7455681368956419E-3</v>
      </c>
    </row>
    <row r="8944" spans="1:12">
      <c r="A8944" s="98" t="s">
        <v>126</v>
      </c>
      <c r="B8944" s="98">
        <f t="shared" si="761"/>
        <v>15</v>
      </c>
      <c r="C8944" s="98">
        <f t="shared" si="762"/>
        <v>0</v>
      </c>
      <c r="D8944" s="98">
        <f>D8942</f>
        <v>180</v>
      </c>
      <c r="E8944" s="98">
        <f t="shared" si="765"/>
        <v>86</v>
      </c>
      <c r="F8944" s="397">
        <f>F8942+(E8944-E8942)*(F8945-F8942)/(E8945-E8942)</f>
        <v>4.5188333333333333</v>
      </c>
      <c r="G8944" s="98">
        <v>15</v>
      </c>
      <c r="H8944" s="491">
        <f>H8942+(E8944-E8942)*(H8945-H8942)/(E8945-E8942)</f>
        <v>0.34575933333333331</v>
      </c>
      <c r="I8944" s="492">
        <f>I8942+(E8944-E8942)*(I8945-I8942)/(E8945-E8942)</f>
        <v>13.066666666666666</v>
      </c>
      <c r="J8944" s="397">
        <f>J8942+(E8944-E8942)*(J8945-J8942)/(E8945-E8942)</f>
        <v>0.18093333333333333</v>
      </c>
      <c r="K8944" s="469">
        <f t="shared" si="763"/>
        <v>13.069302539916976</v>
      </c>
      <c r="L8944" s="469">
        <f t="shared" si="764"/>
        <v>2.6358732503091176E-3</v>
      </c>
    </row>
    <row r="8945" spans="1:12">
      <c r="A8945" s="480" t="s">
        <v>126</v>
      </c>
      <c r="B8945" s="480">
        <f t="shared" si="761"/>
        <v>15</v>
      </c>
      <c r="C8945" s="480">
        <f t="shared" si="762"/>
        <v>0</v>
      </c>
      <c r="D8945" s="480">
        <f>D8942</f>
        <v>180</v>
      </c>
      <c r="E8945" s="480">
        <f t="shared" si="765"/>
        <v>87</v>
      </c>
      <c r="F8945" s="484">
        <v>4.5309999999999997</v>
      </c>
      <c r="G8945" s="480">
        <v>15</v>
      </c>
      <c r="H8945" s="482">
        <v>0.34553299999999998</v>
      </c>
      <c r="I8945" s="483">
        <v>13.1</v>
      </c>
      <c r="J8945" s="484">
        <v>0.17879999999999999</v>
      </c>
      <c r="K8945" s="469">
        <f t="shared" si="763"/>
        <v>13.113074583324892</v>
      </c>
      <c r="L8945" s="469">
        <f t="shared" si="764"/>
        <v>1.3074583324891975E-2</v>
      </c>
    </row>
    <row r="8946" spans="1:12">
      <c r="A8946" s="98" t="s">
        <v>126</v>
      </c>
      <c r="B8946" s="98">
        <f t="shared" si="761"/>
        <v>15</v>
      </c>
      <c r="C8946" s="98">
        <f t="shared" si="762"/>
        <v>0</v>
      </c>
      <c r="D8946" s="98">
        <f>D8945</f>
        <v>180</v>
      </c>
      <c r="E8946" s="98">
        <f t="shared" si="765"/>
        <v>88</v>
      </c>
      <c r="F8946" s="397">
        <f>F8945+(E8946-E8945)*(F8948-F8945)/(E8948-E8945)</f>
        <v>4.5430666666666664</v>
      </c>
      <c r="G8946" s="98">
        <v>15</v>
      </c>
      <c r="H8946" s="491">
        <f>H8945+(E8946-E8945)*(H8948-H8945)/(E8948-E8945)</f>
        <v>0.34530433333333332</v>
      </c>
      <c r="I8946" s="492">
        <f>I8945+(E8946-E8945)*(I8948-I8945)/(E8948-E8945)</f>
        <v>13.133333333333333</v>
      </c>
      <c r="J8946" s="397">
        <f>J8945+(E8946-E8945)*(J8948-J8945)/(E8948-E8945)</f>
        <v>0.17666666666666667</v>
      </c>
      <c r="K8946" s="469">
        <f t="shared" si="763"/>
        <v>13.156703313888327</v>
      </c>
      <c r="L8946" s="469">
        <f t="shared" si="764"/>
        <v>2.3369980554994285E-2</v>
      </c>
    </row>
    <row r="8947" spans="1:12">
      <c r="A8947" s="98" t="s">
        <v>126</v>
      </c>
      <c r="B8947" s="98">
        <f t="shared" si="761"/>
        <v>15</v>
      </c>
      <c r="C8947" s="98">
        <f t="shared" si="762"/>
        <v>0</v>
      </c>
      <c r="D8947" s="98">
        <f>D8945</f>
        <v>180</v>
      </c>
      <c r="E8947" s="98">
        <f t="shared" si="765"/>
        <v>89</v>
      </c>
      <c r="F8947" s="397">
        <f>F8945+(E8947-E8945)*(F8948-F8945)/(E8948-E8945)</f>
        <v>4.555133333333333</v>
      </c>
      <c r="G8947" s="98">
        <v>15</v>
      </c>
      <c r="H8947" s="491">
        <f>H8945+(E8947-E8945)*(H8948-H8945)/(E8948-E8945)</f>
        <v>0.34507566666666667</v>
      </c>
      <c r="I8947" s="492">
        <f>I8945+(E8947-E8945)*(I8948-I8945)/(E8948-E8945)</f>
        <v>13.166666666666666</v>
      </c>
      <c r="J8947" s="397">
        <f>J8945+(E8947-E8945)*(J8948-J8945)/(E8948-E8945)</f>
        <v>0.17453333333333332</v>
      </c>
      <c r="K8947" s="469">
        <f t="shared" si="763"/>
        <v>13.200389866183938</v>
      </c>
      <c r="L8947" s="469">
        <f t="shared" si="764"/>
        <v>3.3723199517272207E-2</v>
      </c>
    </row>
    <row r="8948" spans="1:12">
      <c r="A8948" s="480" t="s">
        <v>126</v>
      </c>
      <c r="B8948" s="480">
        <f t="shared" si="761"/>
        <v>15</v>
      </c>
      <c r="C8948" s="480">
        <f t="shared" si="762"/>
        <v>0</v>
      </c>
      <c r="D8948" s="480">
        <f>D8945</f>
        <v>180</v>
      </c>
      <c r="E8948" s="480">
        <f t="shared" si="765"/>
        <v>90</v>
      </c>
      <c r="F8948" s="484">
        <v>4.5671999999999997</v>
      </c>
      <c r="G8948" s="480">
        <v>15</v>
      </c>
      <c r="H8948" s="482">
        <v>0.34484700000000001</v>
      </c>
      <c r="I8948" s="483">
        <v>13.2</v>
      </c>
      <c r="J8948" s="484">
        <v>0.1724</v>
      </c>
      <c r="K8948" s="469">
        <f t="shared" si="763"/>
        <v>13.244134355235799</v>
      </c>
      <c r="L8948" s="469">
        <f t="shared" si="764"/>
        <v>4.4134355235799561E-2</v>
      </c>
    </row>
    <row r="8949" spans="1:12">
      <c r="A8949" s="98" t="s">
        <v>126</v>
      </c>
      <c r="B8949" s="98">
        <f t="shared" si="761"/>
        <v>15</v>
      </c>
      <c r="C8949" s="98">
        <f t="shared" si="762"/>
        <v>0</v>
      </c>
      <c r="D8949" s="98">
        <f>D8948</f>
        <v>180</v>
      </c>
      <c r="E8949" s="98">
        <f t="shared" si="765"/>
        <v>91</v>
      </c>
      <c r="F8949" s="397">
        <f>F8948+(E8949-E8948)*(F8951-F8948)/(E8951-E8948)</f>
        <v>4.5791666666666666</v>
      </c>
      <c r="G8949" s="98">
        <v>15</v>
      </c>
      <c r="H8949" s="491">
        <f>H8948+(E8949-E8948)*(H8951-H8948)/(E8951-E8948)</f>
        <v>0.34461600000000003</v>
      </c>
      <c r="I8949" s="492">
        <f>I8948+(E8949-E8948)*(I8951-I8948)/(E8951-E8948)</f>
        <v>13.266666666666666</v>
      </c>
      <c r="J8949" s="397">
        <f>J8948+(E8949-E8948)*(J8951-J8948)/(E8951-E8948)</f>
        <v>0.17026666666666668</v>
      </c>
      <c r="K8949" s="469">
        <f t="shared" si="763"/>
        <v>13.287736688565436</v>
      </c>
      <c r="L8949" s="469">
        <f t="shared" si="764"/>
        <v>2.1070021898770719E-2</v>
      </c>
    </row>
    <row r="8950" spans="1:12">
      <c r="A8950" s="98" t="s">
        <v>126</v>
      </c>
      <c r="B8950" s="98">
        <f t="shared" si="761"/>
        <v>15</v>
      </c>
      <c r="C8950" s="98">
        <f t="shared" si="762"/>
        <v>0</v>
      </c>
      <c r="D8950" s="98">
        <f>D8948</f>
        <v>180</v>
      </c>
      <c r="E8950" s="98">
        <f t="shared" si="765"/>
        <v>92</v>
      </c>
      <c r="F8950" s="397">
        <f>F8948+(E8950-E8948)*(F8951-F8948)/(E8951-E8948)</f>
        <v>4.5911333333333335</v>
      </c>
      <c r="G8950" s="98">
        <v>15</v>
      </c>
      <c r="H8950" s="491">
        <f>H8948+(E8950-E8948)*(H8951-H8948)/(E8951-E8948)</f>
        <v>0.344385</v>
      </c>
      <c r="I8950" s="492">
        <f>I8948+(E8950-E8948)*(I8951-I8948)/(E8951-E8948)</f>
        <v>13.333333333333334</v>
      </c>
      <c r="J8950" s="397">
        <f>J8948+(E8950-E8948)*(J8951-J8948)/(E8951-E8948)</f>
        <v>0.16813333333333333</v>
      </c>
      <c r="K8950" s="469">
        <f t="shared" si="763"/>
        <v>13.331397515377654</v>
      </c>
      <c r="L8950" s="469">
        <f t="shared" si="764"/>
        <v>-1.9358179556796529E-3</v>
      </c>
    </row>
    <row r="8951" spans="1:12">
      <c r="A8951" s="480" t="s">
        <v>126</v>
      </c>
      <c r="B8951" s="480">
        <f t="shared" si="761"/>
        <v>15</v>
      </c>
      <c r="C8951" s="480">
        <f t="shared" si="762"/>
        <v>0</v>
      </c>
      <c r="D8951" s="480">
        <f>D8948</f>
        <v>180</v>
      </c>
      <c r="E8951" s="480">
        <f t="shared" si="765"/>
        <v>93</v>
      </c>
      <c r="F8951" s="484">
        <v>4.6031000000000004</v>
      </c>
      <c r="G8951" s="480">
        <v>15</v>
      </c>
      <c r="H8951" s="482">
        <v>0.34415400000000002</v>
      </c>
      <c r="I8951" s="483">
        <v>13.4</v>
      </c>
      <c r="J8951" s="484">
        <v>0.16600000000000001</v>
      </c>
      <c r="K8951" s="469">
        <f t="shared" si="763"/>
        <v>13.375116953456883</v>
      </c>
      <c r="L8951" s="469">
        <f t="shared" si="764"/>
        <v>-2.4883046543116905E-2</v>
      </c>
    </row>
    <row r="8952" spans="1:12">
      <c r="A8952" s="98" t="s">
        <v>126</v>
      </c>
      <c r="B8952" s="98">
        <f t="shared" si="761"/>
        <v>15</v>
      </c>
      <c r="C8952" s="98">
        <f t="shared" si="762"/>
        <v>0</v>
      </c>
      <c r="D8952" s="98">
        <f>D8951</f>
        <v>180</v>
      </c>
      <c r="E8952" s="98">
        <f t="shared" si="765"/>
        <v>94</v>
      </c>
      <c r="F8952" s="397">
        <f>F8951+(E8952-E8951)*(F8954-F8951)/(E8954-E8951)</f>
        <v>4.6150000000000002</v>
      </c>
      <c r="G8952" s="98">
        <v>15</v>
      </c>
      <c r="H8952" s="491">
        <f>H8951+(E8952-E8951)*(H8954-H8951)/(E8954-E8951)</f>
        <v>0.34392066666666665</v>
      </c>
      <c r="I8952" s="492">
        <f>I8951+(E8952-E8951)*(I8954-I8951)/(E8954-E8951)</f>
        <v>13.433333333333334</v>
      </c>
      <c r="J8952" s="397">
        <f>J8951+(E8952-E8951)*(J8954-J8951)/(E8954-E8951)</f>
        <v>0.16386666666666666</v>
      </c>
      <c r="K8952" s="469">
        <f t="shared" si="763"/>
        <v>13.418792318383504</v>
      </c>
      <c r="L8952" s="469">
        <f t="shared" si="764"/>
        <v>-1.454101494982929E-2</v>
      </c>
    </row>
    <row r="8953" spans="1:12">
      <c r="A8953" s="98" t="s">
        <v>126</v>
      </c>
      <c r="B8953" s="98">
        <f t="shared" si="761"/>
        <v>15</v>
      </c>
      <c r="C8953" s="98">
        <f t="shared" si="762"/>
        <v>0</v>
      </c>
      <c r="D8953" s="98">
        <f>D8951</f>
        <v>180</v>
      </c>
      <c r="E8953" s="98">
        <f t="shared" si="765"/>
        <v>95</v>
      </c>
      <c r="F8953" s="397">
        <f>F8951+(E8953-E8951)*(F8954-F8951)/(E8954-E8951)</f>
        <v>4.6269</v>
      </c>
      <c r="G8953" s="98">
        <v>15</v>
      </c>
      <c r="H8953" s="491">
        <f>H8951+(E8953-E8951)*(H8954-H8951)/(E8954-E8951)</f>
        <v>0.34368733333333334</v>
      </c>
      <c r="I8953" s="492">
        <f>I8951+(E8953-E8951)*(I8954-I8951)/(E8954-E8951)</f>
        <v>13.466666666666667</v>
      </c>
      <c r="J8953" s="397">
        <f>J8951+(E8953-E8951)*(J8954-J8951)/(E8954-E8951)</f>
        <v>0.16173333333333334</v>
      </c>
      <c r="K8953" s="469">
        <f t="shared" si="763"/>
        <v>13.462526986737945</v>
      </c>
      <c r="L8953" s="469">
        <f t="shared" si="764"/>
        <v>-4.1396799287216623E-3</v>
      </c>
    </row>
    <row r="8954" spans="1:12">
      <c r="A8954" s="480" t="s">
        <v>126</v>
      </c>
      <c r="B8954" s="480">
        <f t="shared" si="761"/>
        <v>15</v>
      </c>
      <c r="C8954" s="480">
        <f t="shared" si="762"/>
        <v>0</v>
      </c>
      <c r="D8954" s="480">
        <f>D8951</f>
        <v>180</v>
      </c>
      <c r="E8954" s="480">
        <f t="shared" si="765"/>
        <v>96</v>
      </c>
      <c r="F8954" s="484">
        <v>4.6387999999999998</v>
      </c>
      <c r="G8954" s="480">
        <v>15</v>
      </c>
      <c r="H8954" s="482">
        <v>0.34345399999999998</v>
      </c>
      <c r="I8954" s="483">
        <v>13.5</v>
      </c>
      <c r="J8954" s="484">
        <v>0.15959999999999999</v>
      </c>
      <c r="K8954" s="469">
        <f t="shared" si="763"/>
        <v>13.506321079387632</v>
      </c>
      <c r="L8954" s="469">
        <f t="shared" si="764"/>
        <v>6.3210793876322668E-3</v>
      </c>
    </row>
    <row r="8955" spans="1:12">
      <c r="A8955" s="98" t="s">
        <v>126</v>
      </c>
      <c r="B8955" s="98">
        <f t="shared" si="761"/>
        <v>15</v>
      </c>
      <c r="C8955" s="98">
        <f t="shared" si="762"/>
        <v>0</v>
      </c>
      <c r="D8955" s="98">
        <f>D8954</f>
        <v>180</v>
      </c>
      <c r="E8955" s="98">
        <f t="shared" si="765"/>
        <v>97</v>
      </c>
      <c r="F8955" s="397">
        <f>F8954+(E8955-E8954)*(F8957-F8954)/(E8957-E8954)</f>
        <v>4.6505999999999998</v>
      </c>
      <c r="G8955" s="98">
        <v>15</v>
      </c>
      <c r="H8955" s="491">
        <f>H8954+(E8955-E8954)*(H8957-H8954)/(E8957-E8954)</f>
        <v>0.34321799999999997</v>
      </c>
      <c r="I8955" s="492">
        <f>I8954+(E8955-E8954)*(I8957-I8954)/(E8957-E8954)</f>
        <v>13.533333333333333</v>
      </c>
      <c r="J8955" s="397">
        <f>J8954+(E8955-E8954)*(J8957-J8954)/(E8957-E8954)</f>
        <v>0.1575</v>
      </c>
      <c r="K8955" s="469">
        <f t="shared" si="763"/>
        <v>13.549988636959601</v>
      </c>
      <c r="L8955" s="469">
        <f t="shared" si="764"/>
        <v>1.6655303626267326E-2</v>
      </c>
    </row>
    <row r="8956" spans="1:12">
      <c r="A8956" s="98" t="s">
        <v>126</v>
      </c>
      <c r="B8956" s="98">
        <f t="shared" si="761"/>
        <v>15</v>
      </c>
      <c r="C8956" s="98">
        <f t="shared" si="762"/>
        <v>0</v>
      </c>
      <c r="D8956" s="98">
        <f>D8954</f>
        <v>180</v>
      </c>
      <c r="E8956" s="98">
        <f t="shared" si="765"/>
        <v>98</v>
      </c>
      <c r="F8956" s="397">
        <f>F8954+(E8956-E8954)*(F8957-F8954)/(E8957-E8954)</f>
        <v>4.6623999999999999</v>
      </c>
      <c r="G8956" s="98">
        <v>15</v>
      </c>
      <c r="H8956" s="491">
        <f>H8954+(E8956-E8954)*(H8957-H8954)/(E8957-E8954)</f>
        <v>0.34298200000000001</v>
      </c>
      <c r="I8956" s="492">
        <f>I8954+(E8956-E8954)*(I8957-I8954)/(E8957-E8954)</f>
        <v>13.566666666666666</v>
      </c>
      <c r="J8956" s="397">
        <f>J8954+(E8956-E8954)*(J8957-J8954)/(E8957-E8954)</f>
        <v>0.15539999999999998</v>
      </c>
      <c r="K8956" s="469">
        <f t="shared" si="763"/>
        <v>13.593716288318337</v>
      </c>
      <c r="L8956" s="469">
        <f t="shared" si="764"/>
        <v>2.7049621651670464E-2</v>
      </c>
    </row>
    <row r="8957" spans="1:12">
      <c r="A8957" s="480" t="s">
        <v>126</v>
      </c>
      <c r="B8957" s="480">
        <f t="shared" ref="B8957:B9020" si="766">INT(D8957/12)</f>
        <v>15</v>
      </c>
      <c r="C8957" s="480">
        <f t="shared" ref="C8957:C9020" si="767">D8957-B8957*12</f>
        <v>0</v>
      </c>
      <c r="D8957" s="480">
        <f>D8954</f>
        <v>180</v>
      </c>
      <c r="E8957" s="480">
        <f t="shared" si="765"/>
        <v>99</v>
      </c>
      <c r="F8957" s="484">
        <v>4.6741999999999999</v>
      </c>
      <c r="G8957" s="480">
        <v>15</v>
      </c>
      <c r="H8957" s="482">
        <v>0.342746</v>
      </c>
      <c r="I8957" s="483">
        <v>13.6</v>
      </c>
      <c r="J8957" s="484">
        <v>0.15329999999999999</v>
      </c>
      <c r="K8957" s="469">
        <f t="shared" si="763"/>
        <v>13.637504157597755</v>
      </c>
      <c r="L8957" s="469">
        <f t="shared" si="764"/>
        <v>3.7504157597755494E-2</v>
      </c>
    </row>
    <row r="8958" spans="1:12">
      <c r="A8958" s="98" t="s">
        <v>126</v>
      </c>
      <c r="B8958" s="98">
        <f t="shared" si="766"/>
        <v>15</v>
      </c>
      <c r="C8958" s="98">
        <f t="shared" si="767"/>
        <v>0</v>
      </c>
      <c r="D8958" s="98">
        <f>D8957</f>
        <v>180</v>
      </c>
      <c r="E8958" s="98">
        <f t="shared" si="765"/>
        <v>100</v>
      </c>
      <c r="F8958" s="397">
        <f>F8957+(E8958-E8957)*(F8960-F8957)/(E8960-E8957)</f>
        <v>4.6859000000000002</v>
      </c>
      <c r="G8958" s="98">
        <v>15</v>
      </c>
      <c r="H8958" s="491">
        <f>H8957+(E8958-E8957)*(H8960-H8957)/(E8960-E8957)</f>
        <v>0.34250766666666665</v>
      </c>
      <c r="I8958" s="492">
        <f>I8957+(E8958-E8957)*(I8960-I8957)/(E8960-E8957)</f>
        <v>13.666666666666666</v>
      </c>
      <c r="J8958" s="397">
        <f>J8957+(E8958-E8957)*(J8960-J8957)/(E8960-E8957)</f>
        <v>0.15116666666666667</v>
      </c>
      <c r="K8958" s="469">
        <f t="shared" si="763"/>
        <v>13.681153609213615</v>
      </c>
      <c r="L8958" s="469">
        <f t="shared" si="764"/>
        <v>1.4486942546948711E-2</v>
      </c>
    </row>
    <row r="8959" spans="1:12">
      <c r="A8959" s="98" t="s">
        <v>126</v>
      </c>
      <c r="B8959" s="98">
        <f t="shared" si="766"/>
        <v>15</v>
      </c>
      <c r="C8959" s="98">
        <f t="shared" si="767"/>
        <v>0</v>
      </c>
      <c r="D8959" s="98">
        <f>D8957</f>
        <v>180</v>
      </c>
      <c r="E8959" s="98">
        <f t="shared" si="765"/>
        <v>101</v>
      </c>
      <c r="F8959" s="397">
        <f>F8957+(E8959-E8957)*(F8960-F8957)/(E8960-E8957)</f>
        <v>4.6975999999999996</v>
      </c>
      <c r="G8959" s="98">
        <v>15</v>
      </c>
      <c r="H8959" s="491">
        <f>H8957+(E8959-E8957)*(H8960-H8957)/(E8960-E8957)</f>
        <v>0.34226933333333331</v>
      </c>
      <c r="I8959" s="492">
        <f>I8957+(E8959-E8957)*(I8960-I8957)/(E8960-E8957)</f>
        <v>13.733333333333334</v>
      </c>
      <c r="J8959" s="397">
        <f>J8957+(E8959-E8957)*(J8960-J8957)/(E8960-E8957)</f>
        <v>0.14903333333333332</v>
      </c>
      <c r="K8959" s="469">
        <f t="shared" si="763"/>
        <v>13.72486384991157</v>
      </c>
      <c r="L8959" s="469">
        <f t="shared" si="764"/>
        <v>-8.4694834217646786E-3</v>
      </c>
    </row>
    <row r="8960" spans="1:12">
      <c r="A8960" s="480" t="s">
        <v>126</v>
      </c>
      <c r="B8960" s="480">
        <f t="shared" si="766"/>
        <v>15</v>
      </c>
      <c r="C8960" s="480">
        <f t="shared" si="767"/>
        <v>0</v>
      </c>
      <c r="D8960" s="480">
        <f>D8957</f>
        <v>180</v>
      </c>
      <c r="E8960" s="480">
        <f t="shared" si="765"/>
        <v>102</v>
      </c>
      <c r="F8960" s="484">
        <v>4.7092999999999998</v>
      </c>
      <c r="G8960" s="480">
        <v>15</v>
      </c>
      <c r="H8960" s="482">
        <v>0.34203099999999997</v>
      </c>
      <c r="I8960" s="483">
        <v>13.8</v>
      </c>
      <c r="J8960" s="484">
        <v>0.1469</v>
      </c>
      <c r="K8960" s="469">
        <f t="shared" si="763"/>
        <v>13.768635006768394</v>
      </c>
      <c r="L8960" s="469">
        <f t="shared" si="764"/>
        <v>-3.136499323160713E-2</v>
      </c>
    </row>
    <row r="8961" spans="1:12">
      <c r="A8961" s="98" t="s">
        <v>126</v>
      </c>
      <c r="B8961" s="98">
        <f t="shared" si="766"/>
        <v>15</v>
      </c>
      <c r="C8961" s="98">
        <f t="shared" si="767"/>
        <v>0</v>
      </c>
      <c r="D8961" s="98">
        <f>D8960</f>
        <v>180</v>
      </c>
      <c r="E8961" s="98">
        <f t="shared" si="765"/>
        <v>103</v>
      </c>
      <c r="F8961" s="397">
        <f>F8960+(E8961-E8960)*(F8963-F8960)/(E8963-E8960)</f>
        <v>4.7209000000000003</v>
      </c>
      <c r="G8961" s="98">
        <v>15</v>
      </c>
      <c r="H8961" s="491">
        <f>H8960+(E8961-E8960)*(H8963-H8960)/(E8963-E8960)</f>
        <v>0.34178966666666666</v>
      </c>
      <c r="I8961" s="492">
        <f>I8960+(E8961-E8960)*(I8963-I8960)/(E8963-E8960)</f>
        <v>13.833333333333334</v>
      </c>
      <c r="J8961" s="397">
        <f>J8960+(E8961-E8960)*(J8963-J8960)/(E8963-E8960)</f>
        <v>0.14476666666666668</v>
      </c>
      <c r="K8961" s="469">
        <f t="shared" si="763"/>
        <v>13.812295866171107</v>
      </c>
      <c r="L8961" s="469">
        <f t="shared" si="764"/>
        <v>-2.1037467162226875E-2</v>
      </c>
    </row>
    <row r="8962" spans="1:12">
      <c r="A8962" s="98" t="s">
        <v>126</v>
      </c>
      <c r="B8962" s="98">
        <f t="shared" si="766"/>
        <v>15</v>
      </c>
      <c r="C8962" s="98">
        <f t="shared" si="767"/>
        <v>0</v>
      </c>
      <c r="D8962" s="98">
        <f>D8960</f>
        <v>180</v>
      </c>
      <c r="E8962" s="98">
        <f t="shared" si="765"/>
        <v>104</v>
      </c>
      <c r="F8962" s="397">
        <f>F8960+(E8962-E8960)*(F8963-F8960)/(E8963-E8960)</f>
        <v>4.7324999999999999</v>
      </c>
      <c r="G8962" s="98">
        <v>15</v>
      </c>
      <c r="H8962" s="491">
        <f>H8960+(E8962-E8960)*(H8963-H8960)/(E8963-E8960)</f>
        <v>0.34154833333333334</v>
      </c>
      <c r="I8962" s="492">
        <f>I8960+(E8962-E8960)*(I8963-I8960)/(E8963-E8960)</f>
        <v>13.866666666666667</v>
      </c>
      <c r="J8962" s="397">
        <f>J8960+(E8962-E8960)*(J8963-J8960)/(E8963-E8960)</f>
        <v>0.14263333333333333</v>
      </c>
      <c r="K8962" s="469">
        <f t="shared" si="763"/>
        <v>13.856018425893845</v>
      </c>
      <c r="L8962" s="469">
        <f t="shared" si="764"/>
        <v>-1.0648240772821893E-2</v>
      </c>
    </row>
    <row r="8963" spans="1:12">
      <c r="A8963" s="480" t="s">
        <v>126</v>
      </c>
      <c r="B8963" s="480">
        <f t="shared" si="766"/>
        <v>15</v>
      </c>
      <c r="C8963" s="480">
        <f t="shared" si="767"/>
        <v>0</v>
      </c>
      <c r="D8963" s="480">
        <f>D8960</f>
        <v>180</v>
      </c>
      <c r="E8963" s="480">
        <f t="shared" si="765"/>
        <v>105</v>
      </c>
      <c r="F8963" s="484">
        <v>4.7441000000000004</v>
      </c>
      <c r="G8963" s="480">
        <v>15</v>
      </c>
      <c r="H8963" s="482">
        <v>0.34130700000000003</v>
      </c>
      <c r="I8963" s="483">
        <v>13.9</v>
      </c>
      <c r="J8963" s="484">
        <v>0.14050000000000001</v>
      </c>
      <c r="K8963" s="469">
        <f t="shared" si="763"/>
        <v>13.899802816818875</v>
      </c>
      <c r="L8963" s="469">
        <f t="shared" si="764"/>
        <v>-1.9718318112538213E-4</v>
      </c>
    </row>
    <row r="8964" spans="1:12">
      <c r="A8964" s="98" t="s">
        <v>126</v>
      </c>
      <c r="B8964" s="98">
        <f t="shared" si="766"/>
        <v>15</v>
      </c>
      <c r="C8964" s="98">
        <f t="shared" si="767"/>
        <v>0</v>
      </c>
      <c r="D8964" s="98">
        <f>D8963</f>
        <v>180</v>
      </c>
      <c r="E8964" s="98">
        <f t="shared" si="765"/>
        <v>106</v>
      </c>
      <c r="F8964" s="397">
        <f>F8963+(E8964-E8963)*(F8966-F8963)/(E8966-E8963)</f>
        <v>4.7556333333333338</v>
      </c>
      <c r="G8964" s="98">
        <v>15</v>
      </c>
      <c r="H8964" s="491">
        <f>H8963+(E8964-E8963)*(H8966-H8963)/(E8966-E8963)</f>
        <v>0.34106300000000001</v>
      </c>
      <c r="I8964" s="492">
        <f>I8963+(E8964-E8963)*(I8966-I8963)/(E8966-E8963)</f>
        <v>13.933333333333334</v>
      </c>
      <c r="J8964" s="397">
        <f>J8963+(E8964-E8963)*(J8966-J8963)/(E8966-E8963)</f>
        <v>0.13836666666666667</v>
      </c>
      <c r="K8964" s="469">
        <f t="shared" si="763"/>
        <v>13.94356272399332</v>
      </c>
      <c r="L8964" s="469">
        <f t="shared" si="764"/>
        <v>1.0229390659986848E-2</v>
      </c>
    </row>
    <row r="8965" spans="1:12">
      <c r="A8965" s="98" t="s">
        <v>126</v>
      </c>
      <c r="B8965" s="98">
        <f t="shared" si="766"/>
        <v>15</v>
      </c>
      <c r="C8965" s="98">
        <f t="shared" si="767"/>
        <v>0</v>
      </c>
      <c r="D8965" s="98">
        <f>D8963</f>
        <v>180</v>
      </c>
      <c r="E8965" s="98">
        <f t="shared" si="765"/>
        <v>107</v>
      </c>
      <c r="F8965" s="397">
        <f>F8963+(E8965-E8963)*(F8966-F8963)/(E8966-E8963)</f>
        <v>4.7671666666666663</v>
      </c>
      <c r="G8965" s="98">
        <v>15</v>
      </c>
      <c r="H8965" s="491">
        <f>H8963+(E8965-E8963)*(H8966-H8963)/(E8966-E8963)</f>
        <v>0.34081900000000004</v>
      </c>
      <c r="I8965" s="492">
        <f>I8963+(E8965-E8963)*(I8966-I8963)/(E8966-E8963)</f>
        <v>13.966666666666667</v>
      </c>
      <c r="J8965" s="397">
        <f>J8963+(E8965-E8963)*(J8966-J8963)/(E8966-E8963)</f>
        <v>0.13623333333333335</v>
      </c>
      <c r="K8965" s="469">
        <f t="shared" si="763"/>
        <v>13.98738528857448</v>
      </c>
      <c r="L8965" s="469">
        <f t="shared" si="764"/>
        <v>2.0718621907812818E-2</v>
      </c>
    </row>
    <row r="8966" spans="1:12">
      <c r="A8966" s="480" t="s">
        <v>126</v>
      </c>
      <c r="B8966" s="480">
        <f t="shared" si="766"/>
        <v>15</v>
      </c>
      <c r="C8966" s="480">
        <f t="shared" si="767"/>
        <v>0</v>
      </c>
      <c r="D8966" s="480">
        <f>D8963</f>
        <v>180</v>
      </c>
      <c r="E8966" s="480">
        <f t="shared" si="765"/>
        <v>108</v>
      </c>
      <c r="F8966" s="484">
        <v>4.7786999999999997</v>
      </c>
      <c r="G8966" s="480">
        <v>15</v>
      </c>
      <c r="H8966" s="482">
        <v>0.34057500000000002</v>
      </c>
      <c r="I8966" s="483">
        <v>14</v>
      </c>
      <c r="J8966" s="484">
        <v>0.1341</v>
      </c>
      <c r="K8966" s="469">
        <f t="shared" si="763"/>
        <v>14.031270645232325</v>
      </c>
      <c r="L8966" s="469">
        <f t="shared" si="764"/>
        <v>3.1270645232325478E-2</v>
      </c>
    </row>
    <row r="8967" spans="1:12">
      <c r="A8967" s="98" t="s">
        <v>126</v>
      </c>
      <c r="B8967" s="98">
        <f t="shared" si="766"/>
        <v>15</v>
      </c>
      <c r="C8967" s="98">
        <f t="shared" si="767"/>
        <v>0</v>
      </c>
      <c r="D8967" s="98">
        <f>D8966</f>
        <v>180</v>
      </c>
      <c r="E8967" s="98">
        <f t="shared" si="765"/>
        <v>109</v>
      </c>
      <c r="F8967" s="397">
        <f>F8966+(E8967-E8966)*(F8969-F8966)/(E8969-E8966)</f>
        <v>4.7901666666666669</v>
      </c>
      <c r="G8967" s="98">
        <v>15</v>
      </c>
      <c r="H8967" s="491">
        <f>H8966+(E8967-E8966)*(H8969-H8966)/(E8969-E8966)</f>
        <v>0.34032800000000002</v>
      </c>
      <c r="I8967" s="492">
        <f>I8966+(E8967-E8966)*(I8969-I8966)/(E8969-E8966)</f>
        <v>14.066666666666666</v>
      </c>
      <c r="J8967" s="397">
        <f>J8966+(E8967-E8966)*(J8969-J8966)/(E8969-E8966)</f>
        <v>0.13196666666666668</v>
      </c>
      <c r="K8967" s="469">
        <f t="shared" si="763"/>
        <v>14.075147112981202</v>
      </c>
      <c r="L8967" s="469">
        <f t="shared" si="764"/>
        <v>8.4804463145360387E-3</v>
      </c>
    </row>
    <row r="8968" spans="1:12">
      <c r="A8968" s="98" t="s">
        <v>126</v>
      </c>
      <c r="B8968" s="98">
        <f t="shared" si="766"/>
        <v>15</v>
      </c>
      <c r="C8968" s="98">
        <f t="shared" si="767"/>
        <v>0</v>
      </c>
      <c r="D8968" s="98">
        <f>D8966</f>
        <v>180</v>
      </c>
      <c r="E8968" s="98">
        <f t="shared" si="765"/>
        <v>110</v>
      </c>
      <c r="F8968" s="397">
        <f>F8966+(E8968-E8966)*(F8969-F8966)/(E8969-E8966)</f>
        <v>4.8016333333333332</v>
      </c>
      <c r="G8968" s="98">
        <v>15</v>
      </c>
      <c r="H8968" s="491">
        <f>H8966+(E8968-E8966)*(H8969-H8966)/(E8969-E8966)</f>
        <v>0.34008100000000002</v>
      </c>
      <c r="I8968" s="492">
        <f>I8966+(E8968-E8966)*(I8969-I8966)/(E8969-E8966)</f>
        <v>14.133333333333333</v>
      </c>
      <c r="J8968" s="397">
        <f>J8966+(E8968-E8966)*(J8969-J8966)/(E8969-E8966)</f>
        <v>0.12983333333333333</v>
      </c>
      <c r="K8968" s="469">
        <f t="shared" si="763"/>
        <v>14.119087315472882</v>
      </c>
      <c r="L8968" s="469">
        <f t="shared" si="764"/>
        <v>-1.4246017860450877E-2</v>
      </c>
    </row>
    <row r="8969" spans="1:12">
      <c r="A8969" s="480" t="s">
        <v>126</v>
      </c>
      <c r="B8969" s="480">
        <f t="shared" si="766"/>
        <v>15</v>
      </c>
      <c r="C8969" s="480">
        <f t="shared" si="767"/>
        <v>0</v>
      </c>
      <c r="D8969" s="480">
        <f>D8966</f>
        <v>180</v>
      </c>
      <c r="E8969" s="480">
        <f t="shared" si="765"/>
        <v>111</v>
      </c>
      <c r="F8969" s="484">
        <v>4.8131000000000004</v>
      </c>
      <c r="G8969" s="480">
        <v>15</v>
      </c>
      <c r="H8969" s="482">
        <v>0.33983400000000002</v>
      </c>
      <c r="I8969" s="483">
        <v>14.2</v>
      </c>
      <c r="J8969" s="484">
        <v>0.12770000000000001</v>
      </c>
      <c r="K8969" s="469">
        <f t="shared" si="763"/>
        <v>14.163091391679467</v>
      </c>
      <c r="L8969" s="469">
        <f t="shared" si="764"/>
        <v>-3.690860832053211E-2</v>
      </c>
    </row>
    <row r="8970" spans="1:12">
      <c r="A8970" s="98" t="s">
        <v>126</v>
      </c>
      <c r="B8970" s="98">
        <f t="shared" si="766"/>
        <v>15</v>
      </c>
      <c r="C8970" s="98">
        <f t="shared" si="767"/>
        <v>0</v>
      </c>
      <c r="D8970" s="98">
        <f>D8969</f>
        <v>180</v>
      </c>
      <c r="E8970" s="98">
        <f t="shared" si="765"/>
        <v>112</v>
      </c>
      <c r="F8970" s="397">
        <f>F8969+(E8970-E8969)*(F8972-F8969)/(E8972-E8969)</f>
        <v>4.8244666666666669</v>
      </c>
      <c r="G8970" s="98">
        <v>15</v>
      </c>
      <c r="H8970" s="491">
        <f>H8969+(E8970-E8969)*(H8972-H8969)/(E8972-E8969)</f>
        <v>0.339584</v>
      </c>
      <c r="I8970" s="492">
        <f>I8969+(E8970-E8969)*(I8972-I8969)/(E8972-E8969)</f>
        <v>14.233333333333333</v>
      </c>
      <c r="J8970" s="397">
        <f>J8969+(E8970-E8969)*(J8972-J8969)/(E8972-E8969)</f>
        <v>0.12556666666666666</v>
      </c>
      <c r="K8970" s="469">
        <f t="shared" si="763"/>
        <v>14.206990513883655</v>
      </c>
      <c r="L8970" s="469">
        <f t="shared" si="764"/>
        <v>-2.6342819449677535E-2</v>
      </c>
    </row>
    <row r="8971" spans="1:12">
      <c r="A8971" s="98" t="s">
        <v>126</v>
      </c>
      <c r="B8971" s="98">
        <f t="shared" si="766"/>
        <v>15</v>
      </c>
      <c r="C8971" s="98">
        <f t="shared" si="767"/>
        <v>0</v>
      </c>
      <c r="D8971" s="98">
        <f>D8969</f>
        <v>180</v>
      </c>
      <c r="E8971" s="98">
        <f t="shared" si="765"/>
        <v>113</v>
      </c>
      <c r="F8971" s="397">
        <f>F8969+(E8971-E8969)*(F8972-F8969)/(E8972-E8969)</f>
        <v>4.8358333333333334</v>
      </c>
      <c r="G8971" s="98">
        <v>15</v>
      </c>
      <c r="H8971" s="491">
        <f>H8969+(E8971-E8969)*(H8972-H8969)/(E8972-E8969)</f>
        <v>0.33933400000000002</v>
      </c>
      <c r="I8971" s="492">
        <f>I8969+(E8971-E8969)*(I8972-I8969)/(E8972-E8969)</f>
        <v>14.266666666666667</v>
      </c>
      <c r="J8971" s="397">
        <f>J8969+(E8971-E8969)*(J8972-J8969)/(E8972-E8969)</f>
        <v>0.12343333333333334</v>
      </c>
      <c r="K8971" s="469">
        <f t="shared" ref="K8971:K9034" si="768">F8971/H8971</f>
        <v>14.2509543203255</v>
      </c>
      <c r="L8971" s="469">
        <f t="shared" ref="L8971:L9034" si="769">K8971-I8971</f>
        <v>-1.5712346341167915E-2</v>
      </c>
    </row>
    <row r="8972" spans="1:12">
      <c r="A8972" s="480" t="s">
        <v>126</v>
      </c>
      <c r="B8972" s="480">
        <f t="shared" si="766"/>
        <v>15</v>
      </c>
      <c r="C8972" s="480">
        <f t="shared" si="767"/>
        <v>0</v>
      </c>
      <c r="D8972" s="480">
        <f>D8969</f>
        <v>180</v>
      </c>
      <c r="E8972" s="480">
        <f t="shared" si="765"/>
        <v>114</v>
      </c>
      <c r="F8972" s="484">
        <v>4.8472</v>
      </c>
      <c r="G8972" s="480">
        <v>15</v>
      </c>
      <c r="H8972" s="482">
        <v>0.339084</v>
      </c>
      <c r="I8972" s="483">
        <v>14.3</v>
      </c>
      <c r="J8972" s="484">
        <v>0.12130000000000001</v>
      </c>
      <c r="K8972" s="469">
        <f t="shared" si="768"/>
        <v>14.294982954076277</v>
      </c>
      <c r="L8972" s="469">
        <f t="shared" si="769"/>
        <v>-5.0170459237239839E-3</v>
      </c>
    </row>
    <row r="8973" spans="1:12">
      <c r="A8973" s="98" t="s">
        <v>126</v>
      </c>
      <c r="B8973" s="98">
        <f t="shared" si="766"/>
        <v>15</v>
      </c>
      <c r="C8973" s="98">
        <f t="shared" si="767"/>
        <v>0</v>
      </c>
      <c r="D8973" s="98">
        <f>D8972</f>
        <v>180</v>
      </c>
      <c r="E8973" s="98">
        <f t="shared" si="765"/>
        <v>115</v>
      </c>
      <c r="F8973" s="397">
        <f>F8972+(E8973-E8972)*(F8975-F8972)/(E8975-E8972)</f>
        <v>4.8584666666666667</v>
      </c>
      <c r="G8973" s="98">
        <v>15</v>
      </c>
      <c r="H8973" s="491">
        <f>H8972+(E8973-E8972)*(H8975-H8972)/(E8975-E8972)</f>
        <v>0.33883066666666667</v>
      </c>
      <c r="I8973" s="492">
        <f>I8972+(E8973-E8972)*(I8975-I8972)/(E8975-E8972)</f>
        <v>14.333333333333334</v>
      </c>
      <c r="J8973" s="397">
        <f>J8972+(E8973-E8972)*(J8975-J8972)/(E8975-E8972)</f>
        <v>0.11916666666666667</v>
      </c>
      <c r="K8973" s="469">
        <f t="shared" si="768"/>
        <v>14.338922490290136</v>
      </c>
      <c r="L8973" s="469">
        <f t="shared" si="769"/>
        <v>5.589156956801844E-3</v>
      </c>
    </row>
    <row r="8974" spans="1:12">
      <c r="A8974" s="98" t="s">
        <v>126</v>
      </c>
      <c r="B8974" s="98">
        <f t="shared" si="766"/>
        <v>15</v>
      </c>
      <c r="C8974" s="98">
        <f t="shared" si="767"/>
        <v>0</v>
      </c>
      <c r="D8974" s="98">
        <f>D8972</f>
        <v>180</v>
      </c>
      <c r="E8974" s="98">
        <f t="shared" si="765"/>
        <v>116</v>
      </c>
      <c r="F8974" s="397">
        <f>F8972+(E8974-E8972)*(F8975-F8972)/(E8975-E8972)</f>
        <v>4.8697333333333335</v>
      </c>
      <c r="G8974" s="98">
        <v>15</v>
      </c>
      <c r="H8974" s="491">
        <f>H8972+(E8974-E8972)*(H8975-H8972)/(E8975-E8972)</f>
        <v>0.33857733333333334</v>
      </c>
      <c r="I8974" s="492">
        <f>I8972+(E8974-E8972)*(I8975-I8972)/(E8975-E8972)</f>
        <v>14.366666666666667</v>
      </c>
      <c r="J8974" s="397">
        <f>J8972+(E8974-E8972)*(J8975-J8972)/(E8975-E8972)</f>
        <v>0.11703333333333334</v>
      </c>
      <c r="K8974" s="469">
        <f t="shared" si="768"/>
        <v>14.382927780162484</v>
      </c>
      <c r="L8974" s="469">
        <f t="shared" si="769"/>
        <v>1.626111349581727E-2</v>
      </c>
    </row>
    <row r="8975" spans="1:12">
      <c r="A8975" s="480" t="s">
        <v>126</v>
      </c>
      <c r="B8975" s="480">
        <f t="shared" si="766"/>
        <v>15</v>
      </c>
      <c r="C8975" s="480">
        <f t="shared" si="767"/>
        <v>0</v>
      </c>
      <c r="D8975" s="480">
        <f>D8972</f>
        <v>180</v>
      </c>
      <c r="E8975" s="480">
        <f t="shared" si="765"/>
        <v>117</v>
      </c>
      <c r="F8975" s="484">
        <v>4.8810000000000002</v>
      </c>
      <c r="G8975" s="480">
        <v>15</v>
      </c>
      <c r="H8975" s="482">
        <v>0.33832400000000001</v>
      </c>
      <c r="I8975" s="483">
        <v>14.4</v>
      </c>
      <c r="J8975" s="484">
        <v>0.1149</v>
      </c>
      <c r="K8975" s="469">
        <f t="shared" si="768"/>
        <v>14.426998971400197</v>
      </c>
      <c r="L8975" s="469">
        <f t="shared" si="769"/>
        <v>2.6998971400196581E-2</v>
      </c>
    </row>
    <row r="8976" spans="1:12">
      <c r="A8976" s="98" t="s">
        <v>126</v>
      </c>
      <c r="B8976" s="98">
        <f t="shared" si="766"/>
        <v>15</v>
      </c>
      <c r="C8976" s="98">
        <f t="shared" si="767"/>
        <v>0</v>
      </c>
      <c r="D8976" s="98">
        <f>D8975</f>
        <v>180</v>
      </c>
      <c r="E8976" s="98">
        <f t="shared" si="765"/>
        <v>118</v>
      </c>
      <c r="F8976" s="397">
        <f>F8975+(E8976-E8975)*(F8978-F8975)/(E8978-E8975)</f>
        <v>4.8922333333333334</v>
      </c>
      <c r="G8976" s="98">
        <v>15</v>
      </c>
      <c r="H8976" s="491">
        <f>H8975+(E8976-E8975)*(H8978-H8975)/(E8978-E8975)</f>
        <v>0.33806766666666666</v>
      </c>
      <c r="I8976" s="492">
        <f>I8975+(E8976-E8975)*(I8978-I8975)/(E8978-E8975)</f>
        <v>14.466666666666667</v>
      </c>
      <c r="J8976" s="397">
        <f>J8975+(E8976-E8975)*(J8978-J8975)/(E8978-E8975)</f>
        <v>0.1128</v>
      </c>
      <c r="K8976" s="469">
        <f t="shared" si="768"/>
        <v>14.471166028891652</v>
      </c>
      <c r="L8976" s="469">
        <f t="shared" si="769"/>
        <v>4.4993622249851484E-3</v>
      </c>
    </row>
    <row r="8977" spans="1:12">
      <c r="A8977" s="98" t="s">
        <v>126</v>
      </c>
      <c r="B8977" s="98">
        <f t="shared" si="766"/>
        <v>15</v>
      </c>
      <c r="C8977" s="98">
        <f t="shared" si="767"/>
        <v>0</v>
      </c>
      <c r="D8977" s="98">
        <f>D8975</f>
        <v>180</v>
      </c>
      <c r="E8977" s="98">
        <f t="shared" si="765"/>
        <v>119</v>
      </c>
      <c r="F8977" s="397">
        <f>F8975+(E8977-E8975)*(F8978-F8975)/(E8978-E8975)</f>
        <v>4.9034666666666666</v>
      </c>
      <c r="G8977" s="98">
        <v>15</v>
      </c>
      <c r="H8977" s="491">
        <f>H8975+(E8977-E8975)*(H8978-H8975)/(E8978-E8975)</f>
        <v>0.33781133333333335</v>
      </c>
      <c r="I8977" s="492">
        <f>I8975+(E8977-E8975)*(I8978-I8975)/(E8978-E8975)</f>
        <v>14.533333333333333</v>
      </c>
      <c r="J8977" s="397">
        <f>J8975+(E8977-E8975)*(J8978-J8975)/(E8978-E8975)</f>
        <v>0.11070000000000001</v>
      </c>
      <c r="K8977" s="469">
        <f t="shared" si="768"/>
        <v>14.515400114857011</v>
      </c>
      <c r="L8977" s="469">
        <f t="shared" si="769"/>
        <v>-1.7933218476322565E-2</v>
      </c>
    </row>
    <row r="8978" spans="1:12">
      <c r="A8978" s="480" t="s">
        <v>126</v>
      </c>
      <c r="B8978" s="480">
        <f t="shared" si="766"/>
        <v>15</v>
      </c>
      <c r="C8978" s="480">
        <f t="shared" si="767"/>
        <v>0</v>
      </c>
      <c r="D8978" s="480">
        <f>D8975</f>
        <v>180</v>
      </c>
      <c r="E8978" s="480">
        <f t="shared" si="765"/>
        <v>120</v>
      </c>
      <c r="F8978" s="484">
        <v>4.9146999999999998</v>
      </c>
      <c r="G8978" s="480">
        <v>15</v>
      </c>
      <c r="H8978" s="482">
        <v>0.33755499999999999</v>
      </c>
      <c r="I8978" s="483">
        <v>14.6</v>
      </c>
      <c r="J8978" s="484">
        <v>0.1086</v>
      </c>
      <c r="K8978" s="469">
        <f t="shared" si="768"/>
        <v>14.559701381997007</v>
      </c>
      <c r="L8978" s="469">
        <f t="shared" si="769"/>
        <v>-4.0298618002992725E-2</v>
      </c>
    </row>
    <row r="8979" spans="1:12">
      <c r="A8979" s="98" t="s">
        <v>126</v>
      </c>
      <c r="B8979" s="98">
        <f t="shared" si="766"/>
        <v>15</v>
      </c>
      <c r="C8979" s="98">
        <f t="shared" si="767"/>
        <v>0</v>
      </c>
      <c r="D8979" s="98">
        <f>D8978</f>
        <v>180</v>
      </c>
      <c r="E8979" s="98">
        <f t="shared" si="765"/>
        <v>121</v>
      </c>
      <c r="F8979" s="397">
        <f>F8978+(E8979-E8978)*(F8981-F8978)/(E8981-E8978)</f>
        <v>4.9258333333333333</v>
      </c>
      <c r="G8979" s="98">
        <v>15</v>
      </c>
      <c r="H8979" s="491">
        <f>H8978+(E8979-E8978)*(H8981-H8978)/(E8981-E8978)</f>
        <v>0.33729500000000001</v>
      </c>
      <c r="I8979" s="492">
        <f>I8978+(E8979-E8978)*(I8981-I8978)/(E8981-E8978)</f>
        <v>14.633333333333333</v>
      </c>
      <c r="J8979" s="397">
        <f>J8978+(E8979-E8978)*(J8981-J8978)/(E8981-E8978)</f>
        <v>0.10646666666666667</v>
      </c>
      <c r="K8979" s="469">
        <f t="shared" si="768"/>
        <v>14.603932265030116</v>
      </c>
      <c r="L8979" s="469">
        <f t="shared" si="769"/>
        <v>-2.9401068303217315E-2</v>
      </c>
    </row>
    <row r="8980" spans="1:12">
      <c r="A8980" s="98" t="s">
        <v>126</v>
      </c>
      <c r="B8980" s="98">
        <f t="shared" si="766"/>
        <v>15</v>
      </c>
      <c r="C8980" s="98">
        <f t="shared" si="767"/>
        <v>0</v>
      </c>
      <c r="D8980" s="98">
        <f>D8978</f>
        <v>180</v>
      </c>
      <c r="E8980" s="98">
        <f t="shared" si="765"/>
        <v>122</v>
      </c>
      <c r="F8980" s="397">
        <f>F8978+(E8980-E8978)*(F8981-F8978)/(E8981-E8978)</f>
        <v>4.9369666666666667</v>
      </c>
      <c r="G8980" s="98">
        <v>15</v>
      </c>
      <c r="H8980" s="491">
        <f>H8978+(E8980-E8978)*(H8981-H8978)/(E8981-E8978)</f>
        <v>0.33703499999999997</v>
      </c>
      <c r="I8980" s="492">
        <f>I8978+(E8980-E8978)*(I8981-I8978)/(E8981-E8978)</f>
        <v>14.666666666666666</v>
      </c>
      <c r="J8980" s="397">
        <f>J8978+(E8980-E8978)*(J8981-J8978)/(E8981-E8978)</f>
        <v>0.10433333333333333</v>
      </c>
      <c r="K8980" s="469">
        <f t="shared" si="768"/>
        <v>14.648231390409503</v>
      </c>
      <c r="L8980" s="469">
        <f t="shared" si="769"/>
        <v>-1.8435276257163125E-2</v>
      </c>
    </row>
    <row r="8981" spans="1:12">
      <c r="A8981" s="480" t="s">
        <v>126</v>
      </c>
      <c r="B8981" s="480">
        <f t="shared" si="766"/>
        <v>15</v>
      </c>
      <c r="C8981" s="480">
        <f t="shared" si="767"/>
        <v>0</v>
      </c>
      <c r="D8981" s="480">
        <f>D8978</f>
        <v>180</v>
      </c>
      <c r="E8981" s="480">
        <f t="shared" si="765"/>
        <v>123</v>
      </c>
      <c r="F8981" s="484">
        <v>4.9481000000000002</v>
      </c>
      <c r="G8981" s="480">
        <v>15</v>
      </c>
      <c r="H8981" s="482">
        <v>0.33677499999999999</v>
      </c>
      <c r="I8981" s="483">
        <v>14.7</v>
      </c>
      <c r="J8981" s="484">
        <v>0.1022</v>
      </c>
      <c r="K8981" s="469">
        <f t="shared" si="768"/>
        <v>14.692598916190336</v>
      </c>
      <c r="L8981" s="469">
        <f t="shared" si="769"/>
        <v>-7.4010838096629783E-3</v>
      </c>
    </row>
    <row r="8982" spans="1:12">
      <c r="A8982" s="98" t="s">
        <v>126</v>
      </c>
      <c r="B8982" s="98">
        <f t="shared" si="766"/>
        <v>15</v>
      </c>
      <c r="C8982" s="98">
        <f t="shared" si="767"/>
        <v>0</v>
      </c>
      <c r="D8982" s="98">
        <f>D8981</f>
        <v>180</v>
      </c>
      <c r="E8982" s="98">
        <f t="shared" si="765"/>
        <v>124</v>
      </c>
      <c r="F8982" s="397">
        <f>F8981+(E8982-E8981)*(F8984-F8981)/(E8984-E8981)</f>
        <v>4.9591666666666665</v>
      </c>
      <c r="G8982" s="98">
        <v>15</v>
      </c>
      <c r="H8982" s="491">
        <f>H8981+(E8982-E8981)*(H8984-H8981)/(E8984-E8981)</f>
        <v>0.33651133333333333</v>
      </c>
      <c r="I8982" s="492">
        <f>I8981+(E8982-E8981)*(I8984-I8981)/(E8984-E8981)</f>
        <v>14.733333333333333</v>
      </c>
      <c r="J8982" s="397">
        <f>J8981+(E8982-E8981)*(J8984-J8981)/(E8984-E8981)</f>
        <v>0.10006666666666666</v>
      </c>
      <c r="K8982" s="469">
        <f t="shared" si="768"/>
        <v>14.736997466157653</v>
      </c>
      <c r="L8982" s="469">
        <f t="shared" si="769"/>
        <v>3.664132824320987E-3</v>
      </c>
    </row>
    <row r="8983" spans="1:12">
      <c r="A8983" s="98" t="s">
        <v>126</v>
      </c>
      <c r="B8983" s="98">
        <f t="shared" si="766"/>
        <v>15</v>
      </c>
      <c r="C8983" s="98">
        <f t="shared" si="767"/>
        <v>0</v>
      </c>
      <c r="D8983" s="98">
        <f>D8981</f>
        <v>180</v>
      </c>
      <c r="E8983" s="98">
        <f t="shared" si="765"/>
        <v>125</v>
      </c>
      <c r="F8983" s="397">
        <f>F8981+(E8983-E8981)*(F8984-F8981)/(E8984-E8981)</f>
        <v>4.9702333333333337</v>
      </c>
      <c r="G8983" s="98">
        <v>15</v>
      </c>
      <c r="H8983" s="491">
        <f>H8981+(E8983-E8981)*(H8984-H8981)/(E8984-E8981)</f>
        <v>0.33624766666666667</v>
      </c>
      <c r="I8983" s="492">
        <f>I8981+(E8983-E8981)*(I8984-I8981)/(E8984-E8981)</f>
        <v>14.766666666666667</v>
      </c>
      <c r="J8983" s="397">
        <f>J8981+(E8983-E8981)*(J8984-J8981)/(E8984-E8981)</f>
        <v>9.7933333333333331E-2</v>
      </c>
      <c r="K8983" s="469">
        <f t="shared" si="768"/>
        <v>14.781465645858262</v>
      </c>
      <c r="L8983" s="469">
        <f t="shared" si="769"/>
        <v>1.4798979191594341E-2</v>
      </c>
    </row>
    <row r="8984" spans="1:12">
      <c r="A8984" s="480" t="s">
        <v>126</v>
      </c>
      <c r="B8984" s="480">
        <f t="shared" si="766"/>
        <v>15</v>
      </c>
      <c r="C8984" s="480">
        <f t="shared" si="767"/>
        <v>0</v>
      </c>
      <c r="D8984" s="480">
        <f>D8981</f>
        <v>180</v>
      </c>
      <c r="E8984" s="480">
        <f t="shared" si="765"/>
        <v>126</v>
      </c>
      <c r="F8984" s="484">
        <v>4.9813000000000001</v>
      </c>
      <c r="G8984" s="480">
        <v>15</v>
      </c>
      <c r="H8984" s="482">
        <v>0.335984</v>
      </c>
      <c r="I8984" s="483">
        <v>14.8</v>
      </c>
      <c r="J8984" s="484">
        <v>9.5799999999999996E-2</v>
      </c>
      <c r="K8984" s="469">
        <f t="shared" si="768"/>
        <v>14.826003619219962</v>
      </c>
      <c r="L8984" s="469">
        <f t="shared" si="769"/>
        <v>2.6003619219961749E-2</v>
      </c>
    </row>
    <row r="8985" spans="1:12">
      <c r="A8985" s="98" t="s">
        <v>126</v>
      </c>
      <c r="B8985" s="98">
        <f t="shared" si="766"/>
        <v>15</v>
      </c>
      <c r="C8985" s="98">
        <f t="shared" si="767"/>
        <v>0</v>
      </c>
      <c r="D8985" s="98">
        <f>D8984</f>
        <v>180</v>
      </c>
      <c r="E8985" s="98">
        <f t="shared" si="765"/>
        <v>127</v>
      </c>
      <c r="F8985" s="397">
        <f>F8984+(E8985-E8984)*(F8987-F8984)/(E8987-E8984)</f>
        <v>4.9922666666666666</v>
      </c>
      <c r="G8985" s="98">
        <v>15</v>
      </c>
      <c r="H8985" s="491">
        <f>H8984+(E8985-E8984)*(H8987-H8984)/(E8987-E8984)</f>
        <v>0.33571666666666666</v>
      </c>
      <c r="I8985" s="492">
        <f>I8984+(E8985-E8984)*(I8987-I8984)/(E8987-E8984)</f>
        <v>14.866666666666667</v>
      </c>
      <c r="J8985" s="397">
        <f>J8984+(E8985-E8984)*(J8987-J8984)/(E8987-E8984)</f>
        <v>9.3666666666666662E-2</v>
      </c>
      <c r="K8985" s="469">
        <f t="shared" si="768"/>
        <v>14.870476095914213</v>
      </c>
      <c r="L8985" s="469">
        <f t="shared" si="769"/>
        <v>3.8094292475463476E-3</v>
      </c>
    </row>
    <row r="8986" spans="1:12">
      <c r="A8986" s="98" t="s">
        <v>126</v>
      </c>
      <c r="B8986" s="98">
        <f t="shared" si="766"/>
        <v>15</v>
      </c>
      <c r="C8986" s="98">
        <f t="shared" si="767"/>
        <v>0</v>
      </c>
      <c r="D8986" s="98">
        <f>D8984</f>
        <v>180</v>
      </c>
      <c r="E8986" s="98">
        <f t="shared" si="765"/>
        <v>128</v>
      </c>
      <c r="F8986" s="397">
        <f>F8984+(E8986-E8984)*(F8987-F8984)/(E8987-E8984)</f>
        <v>5.0032333333333332</v>
      </c>
      <c r="G8986" s="98">
        <v>15</v>
      </c>
      <c r="H8986" s="491">
        <f>H8984+(E8986-E8984)*(H8987-H8984)/(E8987-E8984)</f>
        <v>0.33544933333333332</v>
      </c>
      <c r="I8986" s="492">
        <f>I8984+(E8986-E8984)*(I8987-I8984)/(E8987-E8984)</f>
        <v>14.933333333333334</v>
      </c>
      <c r="J8986" s="397">
        <f>J8984+(E8986-E8984)*(J8987-J8984)/(E8987-E8984)</f>
        <v>9.1533333333333328E-2</v>
      </c>
      <c r="K8986" s="469">
        <f t="shared" si="768"/>
        <v>14.915019456490199</v>
      </c>
      <c r="L8986" s="469">
        <f t="shared" si="769"/>
        <v>-1.8313876843134125E-2</v>
      </c>
    </row>
    <row r="8987" spans="1:12">
      <c r="A8987" s="480" t="s">
        <v>126</v>
      </c>
      <c r="B8987" s="480">
        <f t="shared" si="766"/>
        <v>15</v>
      </c>
      <c r="C8987" s="480">
        <f t="shared" si="767"/>
        <v>0</v>
      </c>
      <c r="D8987" s="480">
        <f>D8984</f>
        <v>180</v>
      </c>
      <c r="E8987" s="480">
        <f t="shared" si="765"/>
        <v>129</v>
      </c>
      <c r="F8987" s="484">
        <v>5.0141999999999998</v>
      </c>
      <c r="G8987" s="480">
        <v>15</v>
      </c>
      <c r="H8987" s="482">
        <v>0.33518199999999998</v>
      </c>
      <c r="I8987" s="483">
        <v>15</v>
      </c>
      <c r="J8987" s="484">
        <v>8.9399999999999993E-2</v>
      </c>
      <c r="K8987" s="469">
        <f t="shared" si="768"/>
        <v>14.959633870553908</v>
      </c>
      <c r="L8987" s="469">
        <f t="shared" si="769"/>
        <v>-4.0366129446091747E-2</v>
      </c>
    </row>
    <row r="8988" spans="1:12">
      <c r="A8988" s="98" t="s">
        <v>126</v>
      </c>
      <c r="B8988" s="98">
        <f t="shared" si="766"/>
        <v>15</v>
      </c>
      <c r="C8988" s="98">
        <f t="shared" si="767"/>
        <v>0</v>
      </c>
      <c r="D8988" s="98">
        <f>D8987</f>
        <v>180</v>
      </c>
      <c r="E8988" s="98">
        <f t="shared" si="765"/>
        <v>130</v>
      </c>
      <c r="F8988" s="397">
        <f>F8987+(E8988-E8987)*(F8990-F8987)/(E8990-E8987)</f>
        <v>5.0251333333333328</v>
      </c>
      <c r="G8988" s="98">
        <v>15</v>
      </c>
      <c r="H8988" s="491">
        <f>H8987+(E8988-E8987)*(H8990-H8987)/(E8990-E8987)</f>
        <v>0.33491100000000001</v>
      </c>
      <c r="I8988" s="492">
        <f>I8987+(E8988-E8987)*(I8990-I8987)/(E8990-E8987)</f>
        <v>15.033333333333333</v>
      </c>
      <c r="J8988" s="397">
        <f>J8987+(E8988-E8987)*(J8990-J8987)/(E8990-E8987)</f>
        <v>8.7266666666666659E-2</v>
      </c>
      <c r="K8988" s="469">
        <f t="shared" si="768"/>
        <v>15.004384249347835</v>
      </c>
      <c r="L8988" s="469">
        <f t="shared" si="769"/>
        <v>-2.8949083985498447E-2</v>
      </c>
    </row>
    <row r="8989" spans="1:12">
      <c r="A8989" s="98" t="s">
        <v>126</v>
      </c>
      <c r="B8989" s="98">
        <f t="shared" si="766"/>
        <v>15</v>
      </c>
      <c r="C8989" s="98">
        <f t="shared" si="767"/>
        <v>0</v>
      </c>
      <c r="D8989" s="98">
        <f>D8987</f>
        <v>180</v>
      </c>
      <c r="E8989" s="98">
        <f t="shared" si="765"/>
        <v>131</v>
      </c>
      <c r="F8989" s="397">
        <f>F8987+(E8989-E8987)*(F8990-F8987)/(E8990-E8987)</f>
        <v>5.0360666666666667</v>
      </c>
      <c r="G8989" s="98">
        <v>15</v>
      </c>
      <c r="H8989" s="491">
        <f>H8987+(E8989-E8987)*(H8990-H8987)/(E8990-E8987)</f>
        <v>0.33463999999999999</v>
      </c>
      <c r="I8989" s="492">
        <f>I8987+(E8989-E8987)*(I8990-I8987)/(E8990-E8987)</f>
        <v>15.066666666666666</v>
      </c>
      <c r="J8989" s="397">
        <f>J8987+(E8989-E8987)*(J8990-J8987)/(E8990-E8987)</f>
        <v>8.5133333333333339E-2</v>
      </c>
      <c r="K8989" s="469">
        <f t="shared" si="768"/>
        <v>15.049207108136107</v>
      </c>
      <c r="L8989" s="469">
        <f t="shared" si="769"/>
        <v>-1.7459558530559249E-2</v>
      </c>
    </row>
    <row r="8990" spans="1:12">
      <c r="A8990" s="480" t="s">
        <v>126</v>
      </c>
      <c r="B8990" s="480">
        <f t="shared" si="766"/>
        <v>15</v>
      </c>
      <c r="C8990" s="480">
        <f t="shared" si="767"/>
        <v>0</v>
      </c>
      <c r="D8990" s="480">
        <f>D8987</f>
        <v>180</v>
      </c>
      <c r="E8990" s="480">
        <f t="shared" si="765"/>
        <v>132</v>
      </c>
      <c r="F8990" s="484">
        <v>5.0469999999999997</v>
      </c>
      <c r="G8990" s="480">
        <v>15</v>
      </c>
      <c r="H8990" s="482">
        <v>0.33436900000000003</v>
      </c>
      <c r="I8990" s="483">
        <v>15.1</v>
      </c>
      <c r="J8990" s="484">
        <v>8.3000000000000004E-2</v>
      </c>
      <c r="K8990" s="469">
        <f t="shared" si="768"/>
        <v>15.094102623149871</v>
      </c>
      <c r="L8990" s="469">
        <f t="shared" si="769"/>
        <v>-5.8973768501289214E-3</v>
      </c>
    </row>
    <row r="8991" spans="1:12">
      <c r="A8991" s="98" t="s">
        <v>126</v>
      </c>
      <c r="B8991" s="98">
        <f t="shared" si="766"/>
        <v>15</v>
      </c>
      <c r="C8991" s="98">
        <f t="shared" si="767"/>
        <v>0</v>
      </c>
      <c r="D8991" s="98">
        <f>D8990</f>
        <v>180</v>
      </c>
      <c r="E8991" s="98">
        <f t="shared" si="765"/>
        <v>133</v>
      </c>
      <c r="F8991" s="397">
        <f>F8990+(E8991-E8990)*(F8993-F8990)/(E8993-E8990)</f>
        <v>5.057833333333333</v>
      </c>
      <c r="G8991" s="98">
        <v>15</v>
      </c>
      <c r="H8991" s="491">
        <f>H8990+(E8991-E8990)*(H8993-H8990)/(E8993-E8990)</f>
        <v>0.33409366666666668</v>
      </c>
      <c r="I8991" s="492">
        <f>I8990+(E8991-E8990)*(I8993-I8990)/(E8993-E8990)</f>
        <v>15.133333333333333</v>
      </c>
      <c r="J8991" s="397">
        <f>J8990+(E8991-E8990)*(J8993-J8990)/(E8993-E8990)</f>
        <v>8.086666666666667E-2</v>
      </c>
      <c r="K8991" s="469">
        <f t="shared" si="768"/>
        <v>15.138968013960156</v>
      </c>
      <c r="L8991" s="469">
        <f t="shared" si="769"/>
        <v>5.6346806268230409E-3</v>
      </c>
    </row>
    <row r="8992" spans="1:12">
      <c r="A8992" s="98" t="s">
        <v>126</v>
      </c>
      <c r="B8992" s="98">
        <f t="shared" si="766"/>
        <v>15</v>
      </c>
      <c r="C8992" s="98">
        <f t="shared" si="767"/>
        <v>0</v>
      </c>
      <c r="D8992" s="98">
        <f>D8990</f>
        <v>180</v>
      </c>
      <c r="E8992" s="98">
        <f t="shared" si="765"/>
        <v>134</v>
      </c>
      <c r="F8992" s="397">
        <f>F8990+(E8992-E8990)*(F8993-F8990)/(E8993-E8990)</f>
        <v>5.0686666666666671</v>
      </c>
      <c r="G8992" s="98">
        <v>15</v>
      </c>
      <c r="H8992" s="491">
        <f>H8990+(E8992-E8990)*(H8993-H8990)/(E8993-E8990)</f>
        <v>0.33381833333333333</v>
      </c>
      <c r="I8992" s="492">
        <f>I8990+(E8992-E8990)*(I8993-I8990)/(E8993-E8990)</f>
        <v>15.166666666666666</v>
      </c>
      <c r="J8992" s="397">
        <f>J8990+(E8992-E8990)*(J8993-J8990)/(E8993-E8990)</f>
        <v>7.8733333333333336E-2</v>
      </c>
      <c r="K8992" s="469">
        <f t="shared" si="768"/>
        <v>15.183907414711596</v>
      </c>
      <c r="L8992" s="469">
        <f t="shared" si="769"/>
        <v>1.7240748044930143E-2</v>
      </c>
    </row>
    <row r="8993" spans="1:12">
      <c r="A8993" s="480" t="s">
        <v>126</v>
      </c>
      <c r="B8993" s="480">
        <f t="shared" si="766"/>
        <v>15</v>
      </c>
      <c r="C8993" s="480">
        <f t="shared" si="767"/>
        <v>0</v>
      </c>
      <c r="D8993" s="480">
        <f>D8990</f>
        <v>180</v>
      </c>
      <c r="E8993" s="480">
        <f t="shared" si="765"/>
        <v>135</v>
      </c>
      <c r="F8993" s="484">
        <v>5.0795000000000003</v>
      </c>
      <c r="G8993" s="480">
        <v>15</v>
      </c>
      <c r="H8993" s="482">
        <v>0.33354299999999998</v>
      </c>
      <c r="I8993" s="483">
        <v>15.2</v>
      </c>
      <c r="J8993" s="484">
        <v>7.6600000000000001E-2</v>
      </c>
      <c r="K8993" s="469">
        <f t="shared" si="768"/>
        <v>15.228921008685539</v>
      </c>
      <c r="L8993" s="469">
        <f t="shared" si="769"/>
        <v>2.8921008685539817E-2</v>
      </c>
    </row>
    <row r="8994" spans="1:12">
      <c r="A8994" s="98" t="s">
        <v>126</v>
      </c>
      <c r="B8994" s="98">
        <f t="shared" si="766"/>
        <v>15</v>
      </c>
      <c r="C8994" s="98">
        <f t="shared" si="767"/>
        <v>0</v>
      </c>
      <c r="D8994" s="98">
        <f>D8993</f>
        <v>180</v>
      </c>
      <c r="E8994" s="98">
        <f t="shared" si="765"/>
        <v>136</v>
      </c>
      <c r="F8994" s="397">
        <f>F8993+(E8994-E8993)*(F8996-F8993)/(E8996-E8993)</f>
        <v>5.0902666666666665</v>
      </c>
      <c r="G8994" s="98">
        <v>15</v>
      </c>
      <c r="H8994" s="491">
        <f>H8993+(E8994-E8993)*(H8996-H8993)/(E8996-E8993)</f>
        <v>0.333264</v>
      </c>
      <c r="I8994" s="492">
        <f>I8993+(E8994-E8993)*(I8996-I8993)/(E8996-E8993)</f>
        <v>15.266666666666666</v>
      </c>
      <c r="J8994" s="397">
        <f>J8993+(E8994-E8993)*(J8996-J8993)/(E8996-E8993)</f>
        <v>7.4466666666666667E-2</v>
      </c>
      <c r="K8994" s="469">
        <f t="shared" si="768"/>
        <v>15.27397698721334</v>
      </c>
      <c r="L8994" s="469">
        <f t="shared" si="769"/>
        <v>7.3103205466740206E-3</v>
      </c>
    </row>
    <row r="8995" spans="1:12">
      <c r="A8995" s="98" t="s">
        <v>126</v>
      </c>
      <c r="B8995" s="98">
        <f t="shared" si="766"/>
        <v>15</v>
      </c>
      <c r="C8995" s="98">
        <f t="shared" si="767"/>
        <v>0</v>
      </c>
      <c r="D8995" s="98">
        <f>D8993</f>
        <v>180</v>
      </c>
      <c r="E8995" s="98">
        <f t="shared" si="765"/>
        <v>137</v>
      </c>
      <c r="F8995" s="397">
        <f>F8993+(E8995-E8993)*(F8996-F8993)/(E8996-E8993)</f>
        <v>5.1010333333333335</v>
      </c>
      <c r="G8995" s="98">
        <v>15</v>
      </c>
      <c r="H8995" s="491">
        <f>H8993+(E8995-E8993)*(H8996-H8993)/(E8996-E8993)</f>
        <v>0.33298499999999998</v>
      </c>
      <c r="I8995" s="492">
        <f>I8993+(E8995-E8993)*(I8996-I8993)/(E8996-E8993)</f>
        <v>15.333333333333334</v>
      </c>
      <c r="J8995" s="397">
        <f>J8993+(E8995-E8993)*(J8996-J8993)/(E8996-E8993)</f>
        <v>7.2333333333333333E-2</v>
      </c>
      <c r="K8995" s="469">
        <f t="shared" si="768"/>
        <v>15.319108468349427</v>
      </c>
      <c r="L8995" s="469">
        <f t="shared" si="769"/>
        <v>-1.4224864983907182E-2</v>
      </c>
    </row>
    <row r="8996" spans="1:12">
      <c r="A8996" s="480" t="s">
        <v>126</v>
      </c>
      <c r="B8996" s="480">
        <f t="shared" si="766"/>
        <v>15</v>
      </c>
      <c r="C8996" s="480">
        <f t="shared" si="767"/>
        <v>0</v>
      </c>
      <c r="D8996" s="480">
        <f>D8993</f>
        <v>180</v>
      </c>
      <c r="E8996" s="480">
        <f t="shared" si="765"/>
        <v>138</v>
      </c>
      <c r="F8996" s="484">
        <v>5.1117999999999997</v>
      </c>
      <c r="G8996" s="480">
        <v>15</v>
      </c>
      <c r="H8996" s="482">
        <v>0.332706</v>
      </c>
      <c r="I8996" s="483">
        <v>15.4</v>
      </c>
      <c r="J8996" s="484">
        <v>7.0199999999999999E-2</v>
      </c>
      <c r="K8996" s="469">
        <f t="shared" si="768"/>
        <v>15.364315642038315</v>
      </c>
      <c r="L8996" s="469">
        <f t="shared" si="769"/>
        <v>-3.5684357961685009E-2</v>
      </c>
    </row>
    <row r="8997" spans="1:12">
      <c r="A8997" s="98" t="s">
        <v>126</v>
      </c>
      <c r="B8997" s="98">
        <f t="shared" si="766"/>
        <v>15</v>
      </c>
      <c r="C8997" s="98">
        <f t="shared" si="767"/>
        <v>0</v>
      </c>
      <c r="D8997" s="98">
        <f>D8996</f>
        <v>180</v>
      </c>
      <c r="E8997" s="98">
        <f t="shared" si="765"/>
        <v>139</v>
      </c>
      <c r="F8997" s="397">
        <f>F8996+(E8997-E8996)*(F8999-F8996)/(E8999-E8996)</f>
        <v>5.1224999999999996</v>
      </c>
      <c r="G8997" s="98">
        <v>15</v>
      </c>
      <c r="H8997" s="491">
        <f>H8996+(E8997-E8996)*(H8999-H8996)/(E8999-E8996)</f>
        <v>0.33242233333333332</v>
      </c>
      <c r="I8997" s="492">
        <f>I8996+(E8997-E8996)*(I8999-I8996)/(E8999-E8996)</f>
        <v>15.433333333333334</v>
      </c>
      <c r="J8997" s="397">
        <f>J8996+(E8997-E8996)*(J8999-J8996)/(E8999-E8996)</f>
        <v>6.8099999999999994E-2</v>
      </c>
      <c r="K8997" s="469">
        <f t="shared" si="768"/>
        <v>15.409614476363902</v>
      </c>
      <c r="L8997" s="469">
        <f t="shared" si="769"/>
        <v>-2.3718856969431101E-2</v>
      </c>
    </row>
    <row r="8998" spans="1:12">
      <c r="A8998" s="98" t="s">
        <v>126</v>
      </c>
      <c r="B8998" s="98">
        <f t="shared" si="766"/>
        <v>15</v>
      </c>
      <c r="C8998" s="98">
        <f t="shared" si="767"/>
        <v>0</v>
      </c>
      <c r="D8998" s="98">
        <f>D8996</f>
        <v>180</v>
      </c>
      <c r="E8998" s="98">
        <f t="shared" si="765"/>
        <v>140</v>
      </c>
      <c r="F8998" s="397">
        <f>F8996+(E8998-E8996)*(F8999-F8996)/(E8999-E8996)</f>
        <v>5.1332000000000004</v>
      </c>
      <c r="G8998" s="98">
        <v>15</v>
      </c>
      <c r="H8998" s="491">
        <f>H8996+(E8998-E8996)*(H8999-H8996)/(E8999-E8996)</f>
        <v>0.33213866666666669</v>
      </c>
      <c r="I8998" s="492">
        <f>I8996+(E8998-E8996)*(I8999-I8996)/(E8999-E8996)</f>
        <v>15.466666666666667</v>
      </c>
      <c r="J8998" s="397">
        <f>J8996+(E8998-E8996)*(J8999-J8996)/(E8999-E8996)</f>
        <v>6.6000000000000003E-2</v>
      </c>
      <c r="K8998" s="469">
        <f t="shared" si="768"/>
        <v>15.45499068662085</v>
      </c>
      <c r="L8998" s="469">
        <f t="shared" si="769"/>
        <v>-1.1675980045817269E-2</v>
      </c>
    </row>
    <row r="8999" spans="1:12">
      <c r="A8999" s="480" t="s">
        <v>126</v>
      </c>
      <c r="B8999" s="480">
        <f t="shared" si="766"/>
        <v>15</v>
      </c>
      <c r="C8999" s="480">
        <f t="shared" si="767"/>
        <v>0</v>
      </c>
      <c r="D8999" s="480">
        <f>D8996</f>
        <v>180</v>
      </c>
      <c r="E8999" s="480">
        <f t="shared" si="765"/>
        <v>141</v>
      </c>
      <c r="F8999" s="484">
        <v>5.1439000000000004</v>
      </c>
      <c r="G8999" s="480">
        <v>15</v>
      </c>
      <c r="H8999" s="482">
        <v>0.33185500000000001</v>
      </c>
      <c r="I8999" s="483">
        <v>15.5</v>
      </c>
      <c r="J8999" s="484">
        <v>6.3899999999999998E-2</v>
      </c>
      <c r="K8999" s="469">
        <f t="shared" si="768"/>
        <v>15.500444471229905</v>
      </c>
      <c r="L8999" s="469">
        <f t="shared" si="769"/>
        <v>4.4447122990476373E-4</v>
      </c>
    </row>
    <row r="9000" spans="1:12">
      <c r="A9000" s="98" t="s">
        <v>126</v>
      </c>
      <c r="B9000" s="98">
        <f t="shared" si="766"/>
        <v>15</v>
      </c>
      <c r="C9000" s="98">
        <f t="shared" si="767"/>
        <v>0</v>
      </c>
      <c r="D9000" s="98">
        <f>D8999</f>
        <v>180</v>
      </c>
      <c r="E9000" s="98">
        <f t="shared" ref="E9000:E9023" si="770">E8999+1</f>
        <v>142</v>
      </c>
      <c r="F9000" s="397">
        <f>F8999+(E9000-E8999)*(F9002-F8999)/(E9002-E8999)</f>
        <v>5.1545666666666667</v>
      </c>
      <c r="G9000" s="98">
        <v>15</v>
      </c>
      <c r="H9000" s="491">
        <f>H8999+(E9000-E8999)*(H9002-H8999)/(E9002-E8999)</f>
        <v>0.331567</v>
      </c>
      <c r="I9000" s="492">
        <f>I8999+(E9000-E8999)*(I9002-I8999)/(E9002-E8999)</f>
        <v>15.533333333333333</v>
      </c>
      <c r="J9000" s="397">
        <f>J8999+(E9000-E8999)*(J9002-J8999)/(E9002-E8999)</f>
        <v>6.1766666666666664E-2</v>
      </c>
      <c r="K9000" s="469">
        <f t="shared" si="768"/>
        <v>15.546078670876977</v>
      </c>
      <c r="L9000" s="469">
        <f t="shared" si="769"/>
        <v>1.2745337543643487E-2</v>
      </c>
    </row>
    <row r="9001" spans="1:12">
      <c r="A9001" s="98" t="s">
        <v>126</v>
      </c>
      <c r="B9001" s="98">
        <f t="shared" si="766"/>
        <v>15</v>
      </c>
      <c r="C9001" s="98">
        <f t="shared" si="767"/>
        <v>0</v>
      </c>
      <c r="D9001" s="98">
        <f>D8999</f>
        <v>180</v>
      </c>
      <c r="E9001" s="98">
        <f t="shared" si="770"/>
        <v>143</v>
      </c>
      <c r="F9001" s="397">
        <f>F8999+(E9001-E8999)*(F9002-F8999)/(E9002-E8999)</f>
        <v>5.165233333333334</v>
      </c>
      <c r="G9001" s="98">
        <v>15</v>
      </c>
      <c r="H9001" s="491">
        <f>H8999+(E9001-E8999)*(H9002-H8999)/(E9002-E8999)</f>
        <v>0.33127899999999999</v>
      </c>
      <c r="I9001" s="492">
        <f>I8999+(E9001-E8999)*(I9002-I8999)/(E9002-E8999)</f>
        <v>15.566666666666666</v>
      </c>
      <c r="J9001" s="397">
        <f>J8999+(E9001-E8999)*(J9002-J8999)/(E9002-E8999)</f>
        <v>5.9633333333333337E-2</v>
      </c>
      <c r="K9001" s="469">
        <f t="shared" si="768"/>
        <v>15.591792215423659</v>
      </c>
      <c r="L9001" s="469">
        <f t="shared" si="769"/>
        <v>2.5125548756992799E-2</v>
      </c>
    </row>
    <row r="9002" spans="1:12">
      <c r="A9002" s="480" t="s">
        <v>126</v>
      </c>
      <c r="B9002" s="480">
        <f t="shared" si="766"/>
        <v>15</v>
      </c>
      <c r="C9002" s="480">
        <f t="shared" si="767"/>
        <v>0</v>
      </c>
      <c r="D9002" s="480">
        <f>D8999</f>
        <v>180</v>
      </c>
      <c r="E9002" s="480">
        <f t="shared" si="770"/>
        <v>144</v>
      </c>
      <c r="F9002" s="484">
        <v>5.1759000000000004</v>
      </c>
      <c r="G9002" s="480">
        <v>15</v>
      </c>
      <c r="H9002" s="482">
        <v>0.33099099999999998</v>
      </c>
      <c r="I9002" s="483">
        <v>15.6</v>
      </c>
      <c r="J9002" s="484">
        <v>5.7500000000000002E-2</v>
      </c>
      <c r="K9002" s="469">
        <f t="shared" si="768"/>
        <v>15.637585311987337</v>
      </c>
      <c r="L9002" s="469">
        <f t="shared" si="769"/>
        <v>3.7585311987337278E-2</v>
      </c>
    </row>
    <row r="9003" spans="1:12">
      <c r="A9003" s="98" t="s">
        <v>126</v>
      </c>
      <c r="B9003" s="98">
        <f t="shared" si="766"/>
        <v>15</v>
      </c>
      <c r="C9003" s="98">
        <f t="shared" si="767"/>
        <v>0</v>
      </c>
      <c r="D9003" s="98">
        <f>D9002</f>
        <v>180</v>
      </c>
      <c r="E9003" s="98">
        <f t="shared" si="770"/>
        <v>145</v>
      </c>
      <c r="F9003" s="397">
        <f>F9002+(E9003-E9002)*(F9005-F9002)/(E9005-E9002)</f>
        <v>5.186466666666667</v>
      </c>
      <c r="G9003" s="98">
        <v>15</v>
      </c>
      <c r="H9003" s="491">
        <f>H9002+(E9003-E9002)*(H9005-H9002)/(E9005-E9002)</f>
        <v>0.33069833333333332</v>
      </c>
      <c r="I9003" s="492">
        <f>I9002+(E9003-E9002)*(I9005-I9002)/(E9005-E9002)</f>
        <v>15.666666666666666</v>
      </c>
      <c r="J9003" s="397">
        <f>J9002+(E9003-E9002)*(J9005-J9002)/(E9005-E9002)</f>
        <v>5.5366666666666668E-2</v>
      </c>
      <c r="K9003" s="469">
        <f t="shared" si="768"/>
        <v>15.683377095943435</v>
      </c>
      <c r="L9003" s="469">
        <f t="shared" si="769"/>
        <v>1.6710429276768579E-2</v>
      </c>
    </row>
    <row r="9004" spans="1:12">
      <c r="A9004" s="98" t="s">
        <v>126</v>
      </c>
      <c r="B9004" s="98">
        <f t="shared" si="766"/>
        <v>15</v>
      </c>
      <c r="C9004" s="98">
        <f t="shared" si="767"/>
        <v>0</v>
      </c>
      <c r="D9004" s="98">
        <f>D9002</f>
        <v>180</v>
      </c>
      <c r="E9004" s="98">
        <f t="shared" si="770"/>
        <v>146</v>
      </c>
      <c r="F9004" s="397">
        <f>F9002+(E9004-E9002)*(F9005-F9002)/(E9005-E9002)</f>
        <v>5.1970333333333336</v>
      </c>
      <c r="G9004" s="98">
        <v>15</v>
      </c>
      <c r="H9004" s="491">
        <f>H9002+(E9004-E9002)*(H9005-H9002)/(E9005-E9002)</f>
        <v>0.33040566666666665</v>
      </c>
      <c r="I9004" s="492">
        <f>I9002+(E9004-E9002)*(I9005-I9002)/(E9005-E9002)</f>
        <v>15.733333333333334</v>
      </c>
      <c r="J9004" s="397">
        <f>J9002+(E9004-E9002)*(J9005-J9002)/(E9005-E9002)</f>
        <v>5.3233333333333334E-2</v>
      </c>
      <c r="K9004" s="469">
        <f t="shared" si="768"/>
        <v>15.72925000277437</v>
      </c>
      <c r="L9004" s="469">
        <f t="shared" si="769"/>
        <v>-4.083330558964704E-3</v>
      </c>
    </row>
    <row r="9005" spans="1:12">
      <c r="A9005" s="480" t="s">
        <v>126</v>
      </c>
      <c r="B9005" s="480">
        <f t="shared" si="766"/>
        <v>15</v>
      </c>
      <c r="C9005" s="480">
        <f t="shared" si="767"/>
        <v>0</v>
      </c>
      <c r="D9005" s="480">
        <f>D9002</f>
        <v>180</v>
      </c>
      <c r="E9005" s="480">
        <f t="shared" si="770"/>
        <v>147</v>
      </c>
      <c r="F9005" s="484">
        <v>5.2076000000000002</v>
      </c>
      <c r="G9005" s="480">
        <v>15</v>
      </c>
      <c r="H9005" s="482">
        <v>0.33011299999999999</v>
      </c>
      <c r="I9005" s="483">
        <v>15.8</v>
      </c>
      <c r="J9005" s="484">
        <v>5.11E-2</v>
      </c>
      <c r="K9005" s="469">
        <f t="shared" si="768"/>
        <v>15.77520424824227</v>
      </c>
      <c r="L9005" s="469">
        <f t="shared" si="769"/>
        <v>-2.4795751757730855E-2</v>
      </c>
    </row>
    <row r="9006" spans="1:12">
      <c r="A9006" s="98" t="s">
        <v>126</v>
      </c>
      <c r="B9006" s="98">
        <f t="shared" si="766"/>
        <v>15</v>
      </c>
      <c r="C9006" s="98">
        <f t="shared" si="767"/>
        <v>0</v>
      </c>
      <c r="D9006" s="98">
        <f>D9005</f>
        <v>180</v>
      </c>
      <c r="E9006" s="98">
        <f t="shared" si="770"/>
        <v>148</v>
      </c>
      <c r="F9006" s="397">
        <f>F9005+(E9006-E9005)*(F9008-F9005)/(E9008-E9005)</f>
        <v>5.2180999999999997</v>
      </c>
      <c r="G9006" s="98">
        <v>15</v>
      </c>
      <c r="H9006" s="491">
        <f>H9005+(E9006-E9005)*(H9008-H9005)/(E9008-E9005)</f>
        <v>0.32981566666666667</v>
      </c>
      <c r="I9006" s="492">
        <f>I9005+(E9006-E9005)*(I9008-I9005)/(E9008-E9005)</f>
        <v>15.833333333333334</v>
      </c>
      <c r="J9006" s="397">
        <f>J9005+(E9006-E9005)*(J9008-J9005)/(E9008-E9005)</f>
        <v>4.8966666666666665E-2</v>
      </c>
      <c r="K9006" s="469">
        <f t="shared" si="768"/>
        <v>15.82126177551703</v>
      </c>
      <c r="L9006" s="469">
        <f t="shared" si="769"/>
        <v>-1.2071557816303979E-2</v>
      </c>
    </row>
    <row r="9007" spans="1:12">
      <c r="A9007" s="98" t="s">
        <v>126</v>
      </c>
      <c r="B9007" s="98">
        <f t="shared" si="766"/>
        <v>15</v>
      </c>
      <c r="C9007" s="98">
        <f t="shared" si="767"/>
        <v>0</v>
      </c>
      <c r="D9007" s="98">
        <f>D9005</f>
        <v>180</v>
      </c>
      <c r="E9007" s="98">
        <f t="shared" si="770"/>
        <v>149</v>
      </c>
      <c r="F9007" s="397">
        <f>F9005+(E9007-E9005)*(F9008-F9005)/(E9008-E9005)</f>
        <v>5.2286000000000001</v>
      </c>
      <c r="G9007" s="98">
        <v>15</v>
      </c>
      <c r="H9007" s="491">
        <f>H9005+(E9007-E9005)*(H9008-H9005)/(E9008-E9005)</f>
        <v>0.3295183333333333</v>
      </c>
      <c r="I9007" s="492">
        <f>I9005+(E9007-E9005)*(I9008-I9005)/(E9008-E9005)</f>
        <v>15.866666666666667</v>
      </c>
      <c r="J9007" s="397">
        <f>J9005+(E9007-E9005)*(J9008-J9005)/(E9008-E9005)</f>
        <v>4.6833333333333331E-2</v>
      </c>
      <c r="K9007" s="469">
        <f t="shared" si="768"/>
        <v>15.86740242070497</v>
      </c>
      <c r="L9007" s="469">
        <f t="shared" si="769"/>
        <v>7.3575403830261621E-4</v>
      </c>
    </row>
    <row r="9008" spans="1:12">
      <c r="A9008" s="480" t="s">
        <v>126</v>
      </c>
      <c r="B9008" s="480">
        <f t="shared" si="766"/>
        <v>15</v>
      </c>
      <c r="C9008" s="480">
        <f t="shared" si="767"/>
        <v>0</v>
      </c>
      <c r="D9008" s="480">
        <f>D9005</f>
        <v>180</v>
      </c>
      <c r="E9008" s="480">
        <f t="shared" si="770"/>
        <v>150</v>
      </c>
      <c r="F9008" s="484">
        <v>5.2390999999999996</v>
      </c>
      <c r="G9008" s="480">
        <v>15</v>
      </c>
      <c r="H9008" s="482">
        <v>0.32922099999999999</v>
      </c>
      <c r="I9008" s="483">
        <v>15.9</v>
      </c>
      <c r="J9008" s="484">
        <v>4.4699999999999997E-2</v>
      </c>
      <c r="K9008" s="469">
        <f t="shared" si="768"/>
        <v>15.91362640900793</v>
      </c>
      <c r="L9008" s="469">
        <f t="shared" si="769"/>
        <v>1.3626409007930107E-2</v>
      </c>
    </row>
    <row r="9009" spans="1:12">
      <c r="A9009" s="98" t="s">
        <v>126</v>
      </c>
      <c r="B9009" s="98">
        <f t="shared" si="766"/>
        <v>15</v>
      </c>
      <c r="C9009" s="98">
        <f t="shared" si="767"/>
        <v>0</v>
      </c>
      <c r="D9009" s="98">
        <f>D9008</f>
        <v>180</v>
      </c>
      <c r="E9009" s="98">
        <f t="shared" si="770"/>
        <v>151</v>
      </c>
      <c r="F9009" s="397">
        <f>F9008+(E9009-E9008)*(F9011-F9008)/(E9011-E9008)</f>
        <v>5.2495666666666665</v>
      </c>
      <c r="G9009" s="98">
        <v>15</v>
      </c>
      <c r="H9009" s="491">
        <f>H9008+(E9009-E9008)*(H9011-H9008)/(E9011-E9008)</f>
        <v>0.32891866666666664</v>
      </c>
      <c r="I9009" s="492">
        <f>I9008+(E9009-E9008)*(I9011-I9008)/(E9011-E9008)</f>
        <v>15.966666666666667</v>
      </c>
      <c r="J9009" s="397">
        <f>J9008+(E9009-E9008)*(J9011-J9008)/(E9011-E9008)</f>
        <v>4.2566666666666662E-2</v>
      </c>
      <c r="K9009" s="469">
        <f t="shared" si="768"/>
        <v>15.960075236431297</v>
      </c>
      <c r="L9009" s="469">
        <f t="shared" si="769"/>
        <v>-6.5914302353693444E-3</v>
      </c>
    </row>
    <row r="9010" spans="1:12">
      <c r="A9010" s="98" t="s">
        <v>126</v>
      </c>
      <c r="B9010" s="98">
        <f t="shared" si="766"/>
        <v>15</v>
      </c>
      <c r="C9010" s="98">
        <f t="shared" si="767"/>
        <v>0</v>
      </c>
      <c r="D9010" s="98">
        <f>D9008</f>
        <v>180</v>
      </c>
      <c r="E9010" s="98">
        <f t="shared" si="770"/>
        <v>152</v>
      </c>
      <c r="F9010" s="397">
        <f>F9008+(E9010-E9008)*(F9011-F9008)/(E9011-E9008)</f>
        <v>5.2600333333333333</v>
      </c>
      <c r="G9010" s="98">
        <v>15</v>
      </c>
      <c r="H9010" s="491">
        <f>H9008+(E9010-E9008)*(H9011-H9008)/(E9011-E9008)</f>
        <v>0.32861633333333334</v>
      </c>
      <c r="I9010" s="492">
        <f>I9008+(E9010-E9008)*(I9011-I9008)/(E9011-E9008)</f>
        <v>16.033333333333335</v>
      </c>
      <c r="J9010" s="397">
        <f>J9008+(E9010-E9008)*(J9011-J9008)/(E9011-E9008)</f>
        <v>4.0433333333333335E-2</v>
      </c>
      <c r="K9010" s="469">
        <f t="shared" si="768"/>
        <v>16.006609531479974</v>
      </c>
      <c r="L9010" s="469">
        <f t="shared" si="769"/>
        <v>-2.6723801853361095E-2</v>
      </c>
    </row>
    <row r="9011" spans="1:12">
      <c r="A9011" s="480" t="s">
        <v>126</v>
      </c>
      <c r="B9011" s="480">
        <f t="shared" si="766"/>
        <v>15</v>
      </c>
      <c r="C9011" s="480">
        <f t="shared" si="767"/>
        <v>0</v>
      </c>
      <c r="D9011" s="480">
        <f>D9008</f>
        <v>180</v>
      </c>
      <c r="E9011" s="480">
        <f t="shared" si="770"/>
        <v>153</v>
      </c>
      <c r="F9011" s="484">
        <v>5.2705000000000002</v>
      </c>
      <c r="G9011" s="480">
        <v>15</v>
      </c>
      <c r="H9011" s="482">
        <v>0.32831399999999999</v>
      </c>
      <c r="I9011" s="483">
        <v>16.100000000000001</v>
      </c>
      <c r="J9011" s="484">
        <v>3.8300000000000001E-2</v>
      </c>
      <c r="K9011" s="469">
        <f t="shared" si="768"/>
        <v>16.053229530266758</v>
      </c>
      <c r="L9011" s="469">
        <f t="shared" si="769"/>
        <v>-4.6770469733242948E-2</v>
      </c>
    </row>
    <row r="9012" spans="1:12">
      <c r="A9012" s="98" t="s">
        <v>126</v>
      </c>
      <c r="B9012" s="98">
        <f t="shared" si="766"/>
        <v>15</v>
      </c>
      <c r="C9012" s="98">
        <f t="shared" si="767"/>
        <v>0</v>
      </c>
      <c r="D9012" s="98">
        <f>D9011</f>
        <v>180</v>
      </c>
      <c r="E9012" s="98">
        <f t="shared" si="770"/>
        <v>154</v>
      </c>
      <c r="F9012" s="397">
        <f>F9011+(E9012-E9011)*(F9014-F9011)/(E9014-E9011)</f>
        <v>5.2808666666666664</v>
      </c>
      <c r="G9012" s="98">
        <v>15</v>
      </c>
      <c r="H9012" s="491">
        <f>H9011+(E9012-E9011)*(H9014-H9011)/(E9014-E9011)</f>
        <v>0.32800666666666667</v>
      </c>
      <c r="I9012" s="492">
        <f>I9011+(E9012-E9011)*(I9014-I9011)/(E9014-E9011)</f>
        <v>16.133333333333333</v>
      </c>
      <c r="J9012" s="397">
        <f>J9011+(E9012-E9011)*(J9014-J9011)/(E9014-E9011)</f>
        <v>3.6166666666666666E-2</v>
      </c>
      <c r="K9012" s="469">
        <f t="shared" si="768"/>
        <v>16.099876018780105</v>
      </c>
      <c r="L9012" s="469">
        <f t="shared" si="769"/>
        <v>-3.3457314553228201E-2</v>
      </c>
    </row>
    <row r="9013" spans="1:12">
      <c r="A9013" s="98" t="s">
        <v>126</v>
      </c>
      <c r="B9013" s="98">
        <f t="shared" si="766"/>
        <v>15</v>
      </c>
      <c r="C9013" s="98">
        <f t="shared" si="767"/>
        <v>0</v>
      </c>
      <c r="D9013" s="98">
        <f>D9011</f>
        <v>180</v>
      </c>
      <c r="E9013" s="98">
        <f t="shared" si="770"/>
        <v>155</v>
      </c>
      <c r="F9013" s="397">
        <f>F9011+(E9013-E9011)*(F9014-F9011)/(E9014-E9011)</f>
        <v>5.2912333333333335</v>
      </c>
      <c r="G9013" s="98">
        <v>15</v>
      </c>
      <c r="H9013" s="491">
        <f>H9011+(E9013-E9011)*(H9014-H9011)/(E9014-E9011)</f>
        <v>0.32769933333333334</v>
      </c>
      <c r="I9013" s="492">
        <f>I9011+(E9013-E9011)*(I9014-I9011)/(E9014-E9011)</f>
        <v>16.166666666666668</v>
      </c>
      <c r="J9013" s="397">
        <f>J9011+(E9013-E9011)*(J9014-J9011)/(E9014-E9011)</f>
        <v>3.4033333333333332E-2</v>
      </c>
      <c r="K9013" s="469">
        <f t="shared" si="768"/>
        <v>16.146610002258168</v>
      </c>
      <c r="L9013" s="469">
        <f t="shared" si="769"/>
        <v>-2.0056664408500069E-2</v>
      </c>
    </row>
    <row r="9014" spans="1:12">
      <c r="A9014" s="480" t="s">
        <v>126</v>
      </c>
      <c r="B9014" s="480">
        <f t="shared" si="766"/>
        <v>15</v>
      </c>
      <c r="C9014" s="480">
        <f t="shared" si="767"/>
        <v>0</v>
      </c>
      <c r="D9014" s="480">
        <f>D9011</f>
        <v>180</v>
      </c>
      <c r="E9014" s="480">
        <f t="shared" si="770"/>
        <v>156</v>
      </c>
      <c r="F9014" s="484">
        <v>5.3015999999999996</v>
      </c>
      <c r="G9014" s="480">
        <v>15</v>
      </c>
      <c r="H9014" s="482">
        <v>0.32739200000000002</v>
      </c>
      <c r="I9014" s="483">
        <v>16.2</v>
      </c>
      <c r="J9014" s="484">
        <v>3.1899999999999998E-2</v>
      </c>
      <c r="K9014" s="469">
        <f t="shared" si="768"/>
        <v>16.193431727103899</v>
      </c>
      <c r="L9014" s="469">
        <f t="shared" si="769"/>
        <v>-6.5682728961000691E-3</v>
      </c>
    </row>
    <row r="9015" spans="1:12">
      <c r="A9015" s="98" t="s">
        <v>126</v>
      </c>
      <c r="B9015" s="98">
        <f t="shared" si="766"/>
        <v>15</v>
      </c>
      <c r="C9015" s="98">
        <f t="shared" si="767"/>
        <v>0</v>
      </c>
      <c r="D9015" s="98">
        <f>D9014</f>
        <v>180</v>
      </c>
      <c r="E9015" s="98">
        <f t="shared" si="770"/>
        <v>157</v>
      </c>
      <c r="F9015" s="397">
        <f>F9014+(E9015-E9014)*(F9017-F9014)/(E9017-E9014)</f>
        <v>5.3119333333333332</v>
      </c>
      <c r="G9015" s="98">
        <v>15</v>
      </c>
      <c r="H9015" s="491">
        <f>H9014+(E9015-E9014)*(H9017-H9014)/(E9017-E9014)</f>
        <v>0.32707933333333333</v>
      </c>
      <c r="I9015" s="492">
        <f>I9014+(E9015-E9014)*(I9017-I9014)/(E9017-E9014)</f>
        <v>16.233333333333334</v>
      </c>
      <c r="J9015" s="397">
        <f>J9014+(E9015-E9014)*(J9017-J9014)/(E9017-E9014)</f>
        <v>2.9766666666666663E-2</v>
      </c>
      <c r="K9015" s="469">
        <f t="shared" si="768"/>
        <v>16.240504342473486</v>
      </c>
      <c r="L9015" s="469">
        <f t="shared" si="769"/>
        <v>7.1710091401513409E-3</v>
      </c>
    </row>
    <row r="9016" spans="1:12">
      <c r="A9016" s="98" t="s">
        <v>126</v>
      </c>
      <c r="B9016" s="98">
        <f t="shared" si="766"/>
        <v>15</v>
      </c>
      <c r="C9016" s="98">
        <f t="shared" si="767"/>
        <v>0</v>
      </c>
      <c r="D9016" s="98">
        <f>D9014</f>
        <v>180</v>
      </c>
      <c r="E9016" s="98">
        <f t="shared" si="770"/>
        <v>158</v>
      </c>
      <c r="F9016" s="397">
        <f>F9014+(E9016-E9014)*(F9017-F9014)/(E9017-E9014)</f>
        <v>5.3222666666666667</v>
      </c>
      <c r="G9016" s="98">
        <v>15</v>
      </c>
      <c r="H9016" s="491">
        <f>H9014+(E9016-E9014)*(H9017-H9014)/(E9017-E9014)</f>
        <v>0.32676666666666671</v>
      </c>
      <c r="I9016" s="492">
        <f>I9014+(E9016-E9014)*(I9017-I9014)/(E9017-E9014)</f>
        <v>16.266666666666666</v>
      </c>
      <c r="J9016" s="397">
        <f>J9014+(E9016-E9014)*(J9017-J9014)/(E9017-E9014)</f>
        <v>2.7633333333333333E-2</v>
      </c>
      <c r="K9016" s="469">
        <f t="shared" si="768"/>
        <v>16.287667040701823</v>
      </c>
      <c r="L9016" s="469">
        <f t="shared" si="769"/>
        <v>2.1000374035157421E-2</v>
      </c>
    </row>
    <row r="9017" spans="1:12">
      <c r="A9017" s="480" t="s">
        <v>126</v>
      </c>
      <c r="B9017" s="480">
        <f t="shared" si="766"/>
        <v>15</v>
      </c>
      <c r="C9017" s="480">
        <f t="shared" si="767"/>
        <v>0</v>
      </c>
      <c r="D9017" s="480">
        <f>D9014</f>
        <v>180</v>
      </c>
      <c r="E9017" s="480">
        <f t="shared" si="770"/>
        <v>159</v>
      </c>
      <c r="F9017" s="484">
        <v>5.3326000000000002</v>
      </c>
      <c r="G9017" s="480">
        <v>15</v>
      </c>
      <c r="H9017" s="482">
        <v>0.32645400000000002</v>
      </c>
      <c r="I9017" s="483">
        <v>16.3</v>
      </c>
      <c r="J9017" s="484">
        <v>2.5499999999999998E-2</v>
      </c>
      <c r="K9017" s="469">
        <f t="shared" si="768"/>
        <v>16.334920080623917</v>
      </c>
      <c r="L9017" s="469">
        <f t="shared" si="769"/>
        <v>3.492008062391605E-2</v>
      </c>
    </row>
    <row r="9018" spans="1:12">
      <c r="A9018" s="98" t="s">
        <v>126</v>
      </c>
      <c r="B9018" s="98">
        <f t="shared" si="766"/>
        <v>15</v>
      </c>
      <c r="C9018" s="98">
        <f t="shared" si="767"/>
        <v>0</v>
      </c>
      <c r="D9018" s="98">
        <f>D9017</f>
        <v>180</v>
      </c>
      <c r="E9018" s="98">
        <f t="shared" si="770"/>
        <v>160</v>
      </c>
      <c r="F9018" s="397">
        <f>F9017+(E9018-E9017)*(F9020-F9017)/(E9020-E9017)</f>
        <v>5.3428666666666667</v>
      </c>
      <c r="G9018" s="98">
        <v>15</v>
      </c>
      <c r="H9018" s="491">
        <f>H9017+(E9018-E9017)*(H9020-H9017)/(E9020-E9017)</f>
        <v>0.32613566666666666</v>
      </c>
      <c r="I9018" s="492">
        <f>I9017+(E9018-E9017)*(I9020-I9017)/(E9020-E9017)</f>
        <v>16.366666666666667</v>
      </c>
      <c r="J9018" s="397">
        <f>J9017+(E9018-E9017)*(J9020-J9017)/(E9020-E9017)</f>
        <v>2.3399999999999997E-2</v>
      </c>
      <c r="K9018" s="469">
        <f t="shared" si="768"/>
        <v>16.382343952976626</v>
      </c>
      <c r="L9018" s="469">
        <f t="shared" si="769"/>
        <v>1.5677286309959015E-2</v>
      </c>
    </row>
    <row r="9019" spans="1:12">
      <c r="A9019" s="98" t="s">
        <v>126</v>
      </c>
      <c r="B9019" s="98">
        <f t="shared" si="766"/>
        <v>15</v>
      </c>
      <c r="C9019" s="98">
        <f t="shared" si="767"/>
        <v>0</v>
      </c>
      <c r="D9019" s="98">
        <f>D9017</f>
        <v>180</v>
      </c>
      <c r="E9019" s="98">
        <f t="shared" si="770"/>
        <v>161</v>
      </c>
      <c r="F9019" s="397">
        <f>F9017+(E9019-E9017)*(F9020-F9017)/(E9020-E9017)</f>
        <v>5.353133333333334</v>
      </c>
      <c r="G9019" s="98">
        <v>15</v>
      </c>
      <c r="H9019" s="491">
        <f>H9017+(E9019-E9017)*(H9020-H9017)/(E9020-E9017)</f>
        <v>0.32581733333333335</v>
      </c>
      <c r="I9019" s="492">
        <f>I9017+(E9019-E9017)*(I9020-I9017)/(E9020-E9017)</f>
        <v>16.433333333333334</v>
      </c>
      <c r="J9019" s="397">
        <f>J9017+(E9019-E9017)*(J9020-J9017)/(E9020-E9017)</f>
        <v>2.1299999999999999E-2</v>
      </c>
      <c r="K9019" s="469">
        <f t="shared" si="768"/>
        <v>16.429860494428372</v>
      </c>
      <c r="L9019" s="469">
        <f t="shared" si="769"/>
        <v>-3.4728389049618613E-3</v>
      </c>
    </row>
    <row r="9020" spans="1:12">
      <c r="A9020" s="480" t="s">
        <v>126</v>
      </c>
      <c r="B9020" s="480">
        <f t="shared" si="766"/>
        <v>15</v>
      </c>
      <c r="C9020" s="480">
        <f t="shared" si="767"/>
        <v>0</v>
      </c>
      <c r="D9020" s="480">
        <f>D9017</f>
        <v>180</v>
      </c>
      <c r="E9020" s="480">
        <f t="shared" si="770"/>
        <v>162</v>
      </c>
      <c r="F9020" s="484">
        <v>5.3634000000000004</v>
      </c>
      <c r="G9020" s="480">
        <v>15</v>
      </c>
      <c r="H9020" s="482">
        <v>0.32549899999999998</v>
      </c>
      <c r="I9020" s="483">
        <v>16.5</v>
      </c>
      <c r="J9020" s="484">
        <v>1.9199999999999998E-2</v>
      </c>
      <c r="K9020" s="469">
        <f t="shared" si="768"/>
        <v>16.477469976866292</v>
      </c>
      <c r="L9020" s="469">
        <f t="shared" si="769"/>
        <v>-2.2530023133707999E-2</v>
      </c>
    </row>
    <row r="9021" spans="1:12">
      <c r="A9021" s="98" t="s">
        <v>126</v>
      </c>
      <c r="B9021" s="98">
        <f t="shared" ref="B9021:B9084" si="771">INT(D9021/12)</f>
        <v>15</v>
      </c>
      <c r="C9021" s="98">
        <f t="shared" ref="C9021:C9084" si="772">D9021-B9021*12</f>
        <v>0</v>
      </c>
      <c r="D9021" s="98">
        <f>D9020</f>
        <v>180</v>
      </c>
      <c r="E9021" s="98">
        <f t="shared" si="770"/>
        <v>163</v>
      </c>
      <c r="F9021" s="397">
        <f>F9020+(E9021-E9020)*(F9023-F9020)/(E9023-E9020)</f>
        <v>5.3635999999999999</v>
      </c>
      <c r="G9021" s="98">
        <v>15</v>
      </c>
      <c r="H9021" s="491">
        <v>0.32517699999999999</v>
      </c>
      <c r="I9021" s="492">
        <v>16.5</v>
      </c>
      <c r="J9021" s="397">
        <f>J9020+(E9021-E9020)*(J9023-J9020)/(E9023-E9020)</f>
        <v>1.7066666666666667E-2</v>
      </c>
      <c r="K9021" s="469">
        <f t="shared" si="768"/>
        <v>16.494401510561939</v>
      </c>
      <c r="L9021" s="469">
        <f t="shared" si="769"/>
        <v>-5.5984894380607386E-3</v>
      </c>
    </row>
    <row r="9022" spans="1:12">
      <c r="A9022" s="98" t="s">
        <v>126</v>
      </c>
      <c r="B9022" s="98">
        <f t="shared" si="771"/>
        <v>15</v>
      </c>
      <c r="C9022" s="98">
        <f t="shared" si="772"/>
        <v>0</v>
      </c>
      <c r="D9022" s="98">
        <f>D9020</f>
        <v>180</v>
      </c>
      <c r="E9022" s="98">
        <f t="shared" si="770"/>
        <v>164</v>
      </c>
      <c r="F9022" s="397">
        <f>F9020+(E9022-E9020)*(F9023-F9020)/(E9023-E9020)</f>
        <v>5.3638000000000003</v>
      </c>
      <c r="G9022" s="98">
        <v>15</v>
      </c>
      <c r="H9022" s="491">
        <v>0.32485399999999998</v>
      </c>
      <c r="I9022" s="492">
        <v>16.600000000000001</v>
      </c>
      <c r="J9022" s="397">
        <f>J9020+(E9022-E9020)*(J9023-J9020)/(E9023-E9020)</f>
        <v>1.4933333333333333E-2</v>
      </c>
      <c r="K9022" s="469">
        <f t="shared" si="768"/>
        <v>16.511417436756208</v>
      </c>
      <c r="L9022" s="469">
        <f t="shared" si="769"/>
        <v>-8.8582563243793544E-2</v>
      </c>
    </row>
    <row r="9023" spans="1:12">
      <c r="A9023" s="480" t="s">
        <v>126</v>
      </c>
      <c r="B9023" s="480">
        <f t="shared" si="771"/>
        <v>15</v>
      </c>
      <c r="C9023" s="480">
        <f t="shared" si="772"/>
        <v>0</v>
      </c>
      <c r="D9023" s="480">
        <f>D9020</f>
        <v>180</v>
      </c>
      <c r="E9023" s="480">
        <f t="shared" si="770"/>
        <v>165</v>
      </c>
      <c r="F9023" s="484">
        <v>5.3639999999999999</v>
      </c>
      <c r="G9023" s="480">
        <v>15</v>
      </c>
      <c r="H9023" s="494">
        <v>0.32450000000000001</v>
      </c>
      <c r="I9023" s="495">
        <v>16.5</v>
      </c>
      <c r="J9023" s="493">
        <v>1.2800000000000001E-2</v>
      </c>
      <c r="K9023" s="469">
        <f t="shared" si="768"/>
        <v>16.530046224961477</v>
      </c>
      <c r="L9023" s="469">
        <f t="shared" si="769"/>
        <v>3.0046224961477463E-2</v>
      </c>
    </row>
    <row r="9024" spans="1:12">
      <c r="A9024" s="480" t="s">
        <v>126</v>
      </c>
      <c r="B9024" s="480">
        <f t="shared" si="771"/>
        <v>15</v>
      </c>
      <c r="C9024" s="480">
        <f t="shared" si="772"/>
        <v>6</v>
      </c>
      <c r="D9024" s="480">
        <f>D9023+6</f>
        <v>186</v>
      </c>
      <c r="E9024" s="480">
        <v>12</v>
      </c>
      <c r="F9024" s="484">
        <v>3.5062000000000002</v>
      </c>
      <c r="G9024" s="480">
        <v>15</v>
      </c>
      <c r="H9024" s="482">
        <v>0.35108400000000001</v>
      </c>
      <c r="I9024" s="483">
        <v>10</v>
      </c>
      <c r="J9024" s="484">
        <v>0.32890000000000003</v>
      </c>
      <c r="K9024" s="469">
        <f t="shared" si="768"/>
        <v>9.9867837896343907</v>
      </c>
      <c r="L9024" s="469">
        <f t="shared" si="769"/>
        <v>-1.3216210365609271E-2</v>
      </c>
    </row>
    <row r="9025" spans="1:12">
      <c r="A9025" s="98" t="s">
        <v>126</v>
      </c>
      <c r="B9025" s="98">
        <f t="shared" si="771"/>
        <v>15</v>
      </c>
      <c r="C9025" s="98">
        <f t="shared" si="772"/>
        <v>6</v>
      </c>
      <c r="D9025" s="98">
        <f>D9024</f>
        <v>186</v>
      </c>
      <c r="E9025" s="98">
        <f>E9024+1</f>
        <v>13</v>
      </c>
      <c r="F9025" s="397">
        <f>F9024+(E9025-E9024)*(F9027-F9024)/(E9027-E9024)</f>
        <v>3.5217666666666667</v>
      </c>
      <c r="G9025" s="98">
        <v>15</v>
      </c>
      <c r="H9025" s="491">
        <f>H9024+(E9025-E9024)*(H9027-H9024)/(E9027-E9024)</f>
        <v>0.35094766666666666</v>
      </c>
      <c r="I9025" s="492">
        <f>I9024+(E9025-E9024)*(I9027-I9024)/(E9027-E9024)</f>
        <v>10.033333333333333</v>
      </c>
      <c r="J9025" s="397">
        <f>J9024+(E9025-E9024)*(J9027-J9024)/(E9027-E9024)</f>
        <v>0.32690000000000002</v>
      </c>
      <c r="K9025" s="469">
        <f t="shared" si="768"/>
        <v>10.035019466340186</v>
      </c>
      <c r="L9025" s="469">
        <f t="shared" si="769"/>
        <v>1.6861330068529412E-3</v>
      </c>
    </row>
    <row r="9026" spans="1:12">
      <c r="A9026" s="98" t="s">
        <v>126</v>
      </c>
      <c r="B9026" s="98">
        <f t="shared" si="771"/>
        <v>15</v>
      </c>
      <c r="C9026" s="98">
        <f t="shared" si="772"/>
        <v>6</v>
      </c>
      <c r="D9026" s="98">
        <f>D9024</f>
        <v>186</v>
      </c>
      <c r="E9026" s="98">
        <f t="shared" ref="E9026:E9089" si="773">E9025+1</f>
        <v>14</v>
      </c>
      <c r="F9026" s="397">
        <f>F9024+(E9026-E9024)*(F9027-F9024)/(E9027-E9024)</f>
        <v>3.5373333333333337</v>
      </c>
      <c r="G9026" s="98">
        <v>15</v>
      </c>
      <c r="H9026" s="491">
        <f>H9024+(E9026-E9024)*(H9027-H9024)/(E9027-E9024)</f>
        <v>0.35081133333333336</v>
      </c>
      <c r="I9026" s="492">
        <f>I9024+(E9026-E9024)*(I9027-I9024)/(E9027-E9024)</f>
        <v>10.066666666666666</v>
      </c>
      <c r="J9026" s="397">
        <f>J9024+(E9026-E9024)*(J9027-J9024)/(E9027-E9024)</f>
        <v>0.32490000000000002</v>
      </c>
      <c r="K9026" s="469">
        <f t="shared" si="768"/>
        <v>10.083292634027407</v>
      </c>
      <c r="L9026" s="469">
        <f t="shared" si="769"/>
        <v>1.662596736074029E-2</v>
      </c>
    </row>
    <row r="9027" spans="1:12">
      <c r="A9027" s="480" t="s">
        <v>126</v>
      </c>
      <c r="B9027" s="480">
        <f t="shared" si="771"/>
        <v>15</v>
      </c>
      <c r="C9027" s="480">
        <f t="shared" si="772"/>
        <v>6</v>
      </c>
      <c r="D9027" s="480">
        <f>D9024</f>
        <v>186</v>
      </c>
      <c r="E9027" s="480">
        <f t="shared" si="773"/>
        <v>15</v>
      </c>
      <c r="F9027" s="484">
        <v>3.5529000000000002</v>
      </c>
      <c r="G9027" s="480">
        <v>15</v>
      </c>
      <c r="H9027" s="482">
        <v>0.35067500000000001</v>
      </c>
      <c r="I9027" s="483">
        <v>10.1</v>
      </c>
      <c r="J9027" s="484">
        <v>0.32290000000000002</v>
      </c>
      <c r="K9027" s="469">
        <f t="shared" si="768"/>
        <v>10.131603336422614</v>
      </c>
      <c r="L9027" s="469">
        <f t="shared" si="769"/>
        <v>3.1603336422614703E-2</v>
      </c>
    </row>
    <row r="9028" spans="1:12">
      <c r="A9028" s="98" t="s">
        <v>126</v>
      </c>
      <c r="B9028" s="98">
        <f t="shared" si="771"/>
        <v>15</v>
      </c>
      <c r="C9028" s="98">
        <f t="shared" si="772"/>
        <v>6</v>
      </c>
      <c r="D9028" s="98">
        <f>D9027</f>
        <v>186</v>
      </c>
      <c r="E9028" s="98">
        <f t="shared" si="773"/>
        <v>16</v>
      </c>
      <c r="F9028" s="397">
        <f>F9027+(E9028-E9027)*(F9030-F9027)/(E9030-E9027)</f>
        <v>3.5682666666666667</v>
      </c>
      <c r="G9028" s="98">
        <v>15</v>
      </c>
      <c r="H9028" s="491">
        <f>H9027+(E9028-E9027)*(H9030-H9027)/(E9030-E9027)</f>
        <v>0.35053866666666667</v>
      </c>
      <c r="I9028" s="492">
        <f>I9027+(E9028-E9027)*(I9030-I9027)/(E9030-E9027)</f>
        <v>10.166666666666666</v>
      </c>
      <c r="J9028" s="397">
        <f>J9027+(E9028-E9027)*(J9030-J9027)/(E9030-E9027)</f>
        <v>0.32093333333333335</v>
      </c>
      <c r="K9028" s="469">
        <f t="shared" si="768"/>
        <v>10.179381066853301</v>
      </c>
      <c r="L9028" s="469">
        <f t="shared" si="769"/>
        <v>1.2714400186634833E-2</v>
      </c>
    </row>
    <row r="9029" spans="1:12">
      <c r="A9029" s="98" t="s">
        <v>126</v>
      </c>
      <c r="B9029" s="98">
        <f t="shared" si="771"/>
        <v>15</v>
      </c>
      <c r="C9029" s="98">
        <f t="shared" si="772"/>
        <v>6</v>
      </c>
      <c r="D9029" s="98">
        <f>D9027</f>
        <v>186</v>
      </c>
      <c r="E9029" s="98">
        <f t="shared" si="773"/>
        <v>17</v>
      </c>
      <c r="F9029" s="397">
        <f>F9027+(E9029-E9027)*(F9030-F9027)/(E9030-E9027)</f>
        <v>3.5836333333333337</v>
      </c>
      <c r="G9029" s="98">
        <v>15</v>
      </c>
      <c r="H9029" s="491">
        <f>H9027+(E9029-E9027)*(H9030-H9027)/(E9030-E9027)</f>
        <v>0.35040233333333337</v>
      </c>
      <c r="I9029" s="492">
        <f>I9027+(E9029-E9027)*(I9030-I9027)/(E9030-E9027)</f>
        <v>10.233333333333334</v>
      </c>
      <c r="J9029" s="397">
        <f>J9027+(E9029-E9027)*(J9030-J9027)/(E9030-E9027)</f>
        <v>0.31896666666666668</v>
      </c>
      <c r="K9029" s="469">
        <f t="shared" si="768"/>
        <v>10.227195975673677</v>
      </c>
      <c r="L9029" s="469">
        <f t="shared" si="769"/>
        <v>-6.1373576596572832E-3</v>
      </c>
    </row>
    <row r="9030" spans="1:12">
      <c r="A9030" s="480" t="s">
        <v>126</v>
      </c>
      <c r="B9030" s="480">
        <f t="shared" si="771"/>
        <v>15</v>
      </c>
      <c r="C9030" s="480">
        <f t="shared" si="772"/>
        <v>6</v>
      </c>
      <c r="D9030" s="480">
        <f>D9027</f>
        <v>186</v>
      </c>
      <c r="E9030" s="480">
        <f t="shared" si="773"/>
        <v>18</v>
      </c>
      <c r="F9030" s="484">
        <v>3.5990000000000002</v>
      </c>
      <c r="G9030" s="480">
        <v>15</v>
      </c>
      <c r="H9030" s="482">
        <v>0.35026600000000002</v>
      </c>
      <c r="I9030" s="483">
        <v>10.3</v>
      </c>
      <c r="J9030" s="484">
        <v>0.317</v>
      </c>
      <c r="K9030" s="469">
        <f t="shared" si="768"/>
        <v>10.275048106296358</v>
      </c>
      <c r="L9030" s="469">
        <f t="shared" si="769"/>
        <v>-2.4951893703642369E-2</v>
      </c>
    </row>
    <row r="9031" spans="1:12">
      <c r="A9031" s="98" t="s">
        <v>126</v>
      </c>
      <c r="B9031" s="98">
        <f t="shared" si="771"/>
        <v>15</v>
      </c>
      <c r="C9031" s="98">
        <f t="shared" si="772"/>
        <v>6</v>
      </c>
      <c r="D9031" s="98">
        <f>D9030</f>
        <v>186</v>
      </c>
      <c r="E9031" s="98">
        <f t="shared" si="773"/>
        <v>19</v>
      </c>
      <c r="F9031" s="397">
        <f>F9030+(E9031-E9030)*(F9033-F9030)/(E9033-E9030)</f>
        <v>3.6141666666666667</v>
      </c>
      <c r="G9031" s="98">
        <v>15</v>
      </c>
      <c r="H9031" s="491">
        <f>H9030+(E9031-E9030)*(H9033-H9030)/(E9033-E9030)</f>
        <v>0.35012966666666667</v>
      </c>
      <c r="I9031" s="492">
        <f>I9030+(E9031-E9030)*(I9033-I9030)/(E9033-E9030)</f>
        <v>10.333333333333334</v>
      </c>
      <c r="J9031" s="397">
        <f>J9030+(E9031-E9030)*(J9033-J9030)/(E9033-E9030)</f>
        <v>0.315</v>
      </c>
      <c r="K9031" s="469">
        <f t="shared" si="768"/>
        <v>10.322366285252416</v>
      </c>
      <c r="L9031" s="469">
        <f t="shared" si="769"/>
        <v>-1.0967048080917863E-2</v>
      </c>
    </row>
    <row r="9032" spans="1:12">
      <c r="A9032" s="98" t="s">
        <v>126</v>
      </c>
      <c r="B9032" s="98">
        <f t="shared" si="771"/>
        <v>15</v>
      </c>
      <c r="C9032" s="98">
        <f t="shared" si="772"/>
        <v>6</v>
      </c>
      <c r="D9032" s="98">
        <f>D9030</f>
        <v>186</v>
      </c>
      <c r="E9032" s="98">
        <f t="shared" si="773"/>
        <v>20</v>
      </c>
      <c r="F9032" s="397">
        <f>F9030+(E9032-E9030)*(F9033-F9030)/(E9033-E9030)</f>
        <v>3.6293333333333333</v>
      </c>
      <c r="G9032" s="98">
        <v>15</v>
      </c>
      <c r="H9032" s="491">
        <f>H9030+(E9032-E9030)*(H9033-H9030)/(E9033-E9030)</f>
        <v>0.34999333333333332</v>
      </c>
      <c r="I9032" s="492">
        <f>I9030+(E9032-E9030)*(I9033-I9030)/(E9033-E9030)</f>
        <v>10.366666666666667</v>
      </c>
      <c r="J9032" s="397">
        <f>J9030+(E9032-E9030)*(J9033-J9030)/(E9033-E9030)</f>
        <v>0.313</v>
      </c>
      <c r="K9032" s="469">
        <f t="shared" si="768"/>
        <v>10.369721328025296</v>
      </c>
      <c r="L9032" s="469">
        <f t="shared" si="769"/>
        <v>3.0546613586288629E-3</v>
      </c>
    </row>
    <row r="9033" spans="1:12">
      <c r="A9033" s="480" t="s">
        <v>126</v>
      </c>
      <c r="B9033" s="480">
        <f t="shared" si="771"/>
        <v>15</v>
      </c>
      <c r="C9033" s="480">
        <f t="shared" si="772"/>
        <v>6</v>
      </c>
      <c r="D9033" s="480">
        <f>D9030</f>
        <v>186</v>
      </c>
      <c r="E9033" s="480">
        <f t="shared" si="773"/>
        <v>21</v>
      </c>
      <c r="F9033" s="484">
        <v>3.6444999999999999</v>
      </c>
      <c r="G9033" s="480">
        <v>15</v>
      </c>
      <c r="H9033" s="482">
        <v>0.34985699999999997</v>
      </c>
      <c r="I9033" s="483">
        <v>10.4</v>
      </c>
      <c r="J9033" s="484">
        <v>0.311</v>
      </c>
      <c r="K9033" s="469">
        <f t="shared" si="768"/>
        <v>10.417113277710607</v>
      </c>
      <c r="L9033" s="469">
        <f t="shared" si="769"/>
        <v>1.7113277710606667E-2</v>
      </c>
    </row>
    <row r="9034" spans="1:12">
      <c r="A9034" s="98" t="s">
        <v>126</v>
      </c>
      <c r="B9034" s="98">
        <f t="shared" si="771"/>
        <v>15</v>
      </c>
      <c r="C9034" s="98">
        <f t="shared" si="772"/>
        <v>6</v>
      </c>
      <c r="D9034" s="98">
        <f>D9033</f>
        <v>186</v>
      </c>
      <c r="E9034" s="98">
        <f t="shared" si="773"/>
        <v>22</v>
      </c>
      <c r="F9034" s="397">
        <f>F9033+(E9034-E9033)*(F9036-F9033)/(E9036-E9033)</f>
        <v>3.6594666666666664</v>
      </c>
      <c r="G9034" s="98">
        <v>15</v>
      </c>
      <c r="H9034" s="491">
        <f>H9033+(E9034-E9033)*(H9036-H9033)/(E9036-E9033)</f>
        <v>0.34972066666666662</v>
      </c>
      <c r="I9034" s="492">
        <f>I9033+(E9034-E9033)*(I9036-I9033)/(E9036-E9033)</f>
        <v>10.466666666666667</v>
      </c>
      <c r="J9034" s="397">
        <f>J9033+(E9034-E9033)*(J9036-J9033)/(E9036-E9033)</f>
        <v>0.309</v>
      </c>
      <c r="K9034" s="469">
        <f t="shared" si="768"/>
        <v>10.463970292481047</v>
      </c>
      <c r="L9034" s="469">
        <f t="shared" si="769"/>
        <v>-2.6963741856196322E-3</v>
      </c>
    </row>
    <row r="9035" spans="1:12">
      <c r="A9035" s="98" t="s">
        <v>126</v>
      </c>
      <c r="B9035" s="98">
        <f t="shared" si="771"/>
        <v>15</v>
      </c>
      <c r="C9035" s="98">
        <f t="shared" si="772"/>
        <v>6</v>
      </c>
      <c r="D9035" s="98">
        <f>D9033</f>
        <v>186</v>
      </c>
      <c r="E9035" s="98">
        <f t="shared" si="773"/>
        <v>23</v>
      </c>
      <c r="F9035" s="397">
        <f>F9033+(E9035-E9033)*(F9036-F9033)/(E9036-E9033)</f>
        <v>3.6744333333333334</v>
      </c>
      <c r="G9035" s="98">
        <v>15</v>
      </c>
      <c r="H9035" s="491">
        <f>H9033+(E9035-E9033)*(H9036-H9033)/(E9036-E9033)</f>
        <v>0.34958433333333333</v>
      </c>
      <c r="I9035" s="492">
        <f>I9033+(E9035-E9033)*(I9036-I9033)/(E9036-E9033)</f>
        <v>10.533333333333333</v>
      </c>
      <c r="J9035" s="397">
        <f>J9033+(E9035-E9033)*(J9036-J9033)/(E9036-E9033)</f>
        <v>0.307</v>
      </c>
      <c r="K9035" s="469">
        <f t="shared" ref="K9035:K9098" si="774">F9035/H9035</f>
        <v>10.510863854501489</v>
      </c>
      <c r="L9035" s="469">
        <f t="shared" ref="L9035:L9098" si="775">K9035-I9035</f>
        <v>-2.2469478831844469E-2</v>
      </c>
    </row>
    <row r="9036" spans="1:12">
      <c r="A9036" s="480" t="s">
        <v>126</v>
      </c>
      <c r="B9036" s="480">
        <f t="shared" si="771"/>
        <v>15</v>
      </c>
      <c r="C9036" s="480">
        <f t="shared" si="772"/>
        <v>6</v>
      </c>
      <c r="D9036" s="480">
        <f>D9033</f>
        <v>186</v>
      </c>
      <c r="E9036" s="480">
        <f t="shared" si="773"/>
        <v>24</v>
      </c>
      <c r="F9036" s="484">
        <v>3.6894</v>
      </c>
      <c r="G9036" s="480">
        <v>15</v>
      </c>
      <c r="H9036" s="482">
        <v>0.34944799999999998</v>
      </c>
      <c r="I9036" s="483">
        <v>10.6</v>
      </c>
      <c r="J9036" s="484">
        <v>0.30499999999999999</v>
      </c>
      <c r="K9036" s="469">
        <f t="shared" si="774"/>
        <v>10.55779400654747</v>
      </c>
      <c r="L9036" s="469">
        <f t="shared" si="775"/>
        <v>-4.2205993452530066E-2</v>
      </c>
    </row>
    <row r="9037" spans="1:12">
      <c r="A9037" s="98" t="s">
        <v>126</v>
      </c>
      <c r="B9037" s="98">
        <f t="shared" si="771"/>
        <v>15</v>
      </c>
      <c r="C9037" s="98">
        <f t="shared" si="772"/>
        <v>6</v>
      </c>
      <c r="D9037" s="98">
        <f>D9036</f>
        <v>186</v>
      </c>
      <c r="E9037" s="98">
        <f t="shared" si="773"/>
        <v>25</v>
      </c>
      <c r="F9037" s="397">
        <f>F9036+(E9037-E9036)*(F9039-F9036)/(E9039-E9036)</f>
        <v>3.7042000000000002</v>
      </c>
      <c r="G9037" s="98">
        <v>15</v>
      </c>
      <c r="H9037" s="491">
        <f>H9036+(E9037-E9036)*(H9039-H9036)/(E9039-E9036)</f>
        <v>0.34931166666666663</v>
      </c>
      <c r="I9037" s="492">
        <f>I9036+(E9037-E9036)*(I9039-I9036)/(E9039-E9036)</f>
        <v>10.633333333333333</v>
      </c>
      <c r="J9037" s="397">
        <f>J9036+(E9037-E9036)*(J9039-J9036)/(E9039-E9036)</f>
        <v>0.30299999999999999</v>
      </c>
      <c r="K9037" s="469">
        <f t="shared" si="774"/>
        <v>10.604283662631749</v>
      </c>
      <c r="L9037" s="469">
        <f t="shared" si="775"/>
        <v>-2.9049670701583707E-2</v>
      </c>
    </row>
    <row r="9038" spans="1:12">
      <c r="A9038" s="98" t="s">
        <v>126</v>
      </c>
      <c r="B9038" s="98">
        <f t="shared" si="771"/>
        <v>15</v>
      </c>
      <c r="C9038" s="98">
        <f t="shared" si="772"/>
        <v>6</v>
      </c>
      <c r="D9038" s="98">
        <f>D9036</f>
        <v>186</v>
      </c>
      <c r="E9038" s="98">
        <f t="shared" si="773"/>
        <v>26</v>
      </c>
      <c r="F9038" s="397">
        <f>F9036+(E9038-E9036)*(F9039-F9036)/(E9039-E9036)</f>
        <v>3.7189999999999999</v>
      </c>
      <c r="G9038" s="98">
        <v>15</v>
      </c>
      <c r="H9038" s="491">
        <f>H9036+(E9038-E9036)*(H9039-H9036)/(E9039-E9036)</f>
        <v>0.34917533333333334</v>
      </c>
      <c r="I9038" s="492">
        <f>I9036+(E9038-E9036)*(I9039-I9036)/(E9039-E9036)</f>
        <v>10.666666666666666</v>
      </c>
      <c r="J9038" s="397">
        <f>J9036+(E9038-E9036)*(J9039-J9036)/(E9039-E9036)</f>
        <v>0.30099999999999999</v>
      </c>
      <c r="K9038" s="469">
        <f t="shared" si="774"/>
        <v>10.650809621909145</v>
      </c>
      <c r="L9038" s="469">
        <f t="shared" si="775"/>
        <v>-1.5857044757520811E-2</v>
      </c>
    </row>
    <row r="9039" spans="1:12">
      <c r="A9039" s="480" t="s">
        <v>126</v>
      </c>
      <c r="B9039" s="480">
        <f t="shared" si="771"/>
        <v>15</v>
      </c>
      <c r="C9039" s="480">
        <f t="shared" si="772"/>
        <v>6</v>
      </c>
      <c r="D9039" s="480">
        <f>D9036</f>
        <v>186</v>
      </c>
      <c r="E9039" s="480">
        <f t="shared" si="773"/>
        <v>27</v>
      </c>
      <c r="F9039" s="484">
        <v>3.7338</v>
      </c>
      <c r="G9039" s="480">
        <v>15</v>
      </c>
      <c r="H9039" s="482">
        <v>0.34903899999999999</v>
      </c>
      <c r="I9039" s="483">
        <v>10.7</v>
      </c>
      <c r="J9039" s="484">
        <v>0.29899999999999999</v>
      </c>
      <c r="K9039" s="469">
        <f t="shared" si="774"/>
        <v>10.697371926919342</v>
      </c>
      <c r="L9039" s="469">
        <f t="shared" si="775"/>
        <v>-2.6280730806576003E-3</v>
      </c>
    </row>
    <row r="9040" spans="1:12">
      <c r="A9040" s="98" t="s">
        <v>126</v>
      </c>
      <c r="B9040" s="98">
        <f t="shared" si="771"/>
        <v>15</v>
      </c>
      <c r="C9040" s="98">
        <f t="shared" si="772"/>
        <v>6</v>
      </c>
      <c r="D9040" s="98">
        <f>D9039</f>
        <v>186</v>
      </c>
      <c r="E9040" s="98">
        <f t="shared" si="773"/>
        <v>28</v>
      </c>
      <c r="F9040" s="397">
        <f>F9039+(E9040-E9039)*(F9042-F9039)/(E9042-E9039)</f>
        <v>3.7484000000000002</v>
      </c>
      <c r="G9040" s="98">
        <v>15</v>
      </c>
      <c r="H9040" s="491">
        <f>H9039+(E9040-E9039)*(H9042-H9039)/(E9042-E9039)</f>
        <v>0.34890199999999999</v>
      </c>
      <c r="I9040" s="492">
        <f>I9039+(E9040-E9039)*(I9042-I9039)/(E9042-E9039)</f>
        <v>10.733333333333333</v>
      </c>
      <c r="J9040" s="397">
        <f>J9039+(E9040-E9039)*(J9042-J9039)/(E9042-E9039)</f>
        <v>0.29699999999999999</v>
      </c>
      <c r="K9040" s="469">
        <f t="shared" si="774"/>
        <v>10.743417922511194</v>
      </c>
      <c r="L9040" s="469">
        <f t="shared" si="775"/>
        <v>1.0084589177861147E-2</v>
      </c>
    </row>
    <row r="9041" spans="1:12">
      <c r="A9041" s="98" t="s">
        <v>126</v>
      </c>
      <c r="B9041" s="98">
        <f t="shared" si="771"/>
        <v>15</v>
      </c>
      <c r="C9041" s="98">
        <f t="shared" si="772"/>
        <v>6</v>
      </c>
      <c r="D9041" s="98">
        <f>D9039</f>
        <v>186</v>
      </c>
      <c r="E9041" s="98">
        <f t="shared" si="773"/>
        <v>29</v>
      </c>
      <c r="F9041" s="397">
        <f>F9039+(E9041-E9039)*(F9042-F9039)/(E9042-E9039)</f>
        <v>3.7629999999999999</v>
      </c>
      <c r="G9041" s="98">
        <v>15</v>
      </c>
      <c r="H9041" s="491">
        <f>H9039+(E9041-E9039)*(H9042-H9039)/(E9042-E9039)</f>
        <v>0.34876499999999999</v>
      </c>
      <c r="I9041" s="492">
        <f>I9039+(E9041-E9039)*(I9042-I9039)/(E9042-E9039)</f>
        <v>10.766666666666667</v>
      </c>
      <c r="J9041" s="397">
        <f>J9039+(E9041-E9039)*(J9042-J9039)/(E9042-E9039)</f>
        <v>0.29499999999999998</v>
      </c>
      <c r="K9041" s="469">
        <f t="shared" si="774"/>
        <v>10.789500093185955</v>
      </c>
      <c r="L9041" s="469">
        <f t="shared" si="775"/>
        <v>2.2833426519287769E-2</v>
      </c>
    </row>
    <row r="9042" spans="1:12">
      <c r="A9042" s="480" t="s">
        <v>126</v>
      </c>
      <c r="B9042" s="480">
        <f t="shared" si="771"/>
        <v>15</v>
      </c>
      <c r="C9042" s="480">
        <f t="shared" si="772"/>
        <v>6</v>
      </c>
      <c r="D9042" s="480">
        <f>D9039</f>
        <v>186</v>
      </c>
      <c r="E9042" s="480">
        <f t="shared" si="773"/>
        <v>30</v>
      </c>
      <c r="F9042" s="484">
        <v>3.7776000000000001</v>
      </c>
      <c r="G9042" s="480">
        <v>15</v>
      </c>
      <c r="H9042" s="482">
        <v>0.34862799999999999</v>
      </c>
      <c r="I9042" s="483">
        <v>10.8</v>
      </c>
      <c r="J9042" s="484">
        <v>0.29299999999999998</v>
      </c>
      <c r="K9042" s="469">
        <f t="shared" si="774"/>
        <v>10.835618481590693</v>
      </c>
      <c r="L9042" s="469">
        <f t="shared" si="775"/>
        <v>3.5618481590692141E-2</v>
      </c>
    </row>
    <row r="9043" spans="1:12">
      <c r="A9043" s="98" t="s">
        <v>126</v>
      </c>
      <c r="B9043" s="98">
        <f t="shared" si="771"/>
        <v>15</v>
      </c>
      <c r="C9043" s="98">
        <f t="shared" si="772"/>
        <v>6</v>
      </c>
      <c r="D9043" s="98">
        <f>D9042</f>
        <v>186</v>
      </c>
      <c r="E9043" s="98">
        <f t="shared" si="773"/>
        <v>31</v>
      </c>
      <c r="F9043" s="397">
        <f>F9042+(E9043-E9042)*(F9045-F9042)/(E9045-E9042)</f>
        <v>3.7920666666666669</v>
      </c>
      <c r="G9043" s="98">
        <v>15</v>
      </c>
      <c r="H9043" s="491">
        <f>H9042+(E9043-E9042)*(H9045-H9042)/(E9045-E9042)</f>
        <v>0.34849066666666667</v>
      </c>
      <c r="I9043" s="492">
        <f>I9042+(E9043-E9042)*(I9045-I9042)/(E9045-E9042)</f>
        <v>10.866666666666667</v>
      </c>
      <c r="J9043" s="397">
        <f>J9042+(E9043-E9042)*(J9045-J9042)/(E9045-E9042)</f>
        <v>0.29103333333333331</v>
      </c>
      <c r="K9043" s="469">
        <f t="shared" si="774"/>
        <v>10.881400936610451</v>
      </c>
      <c r="L9043" s="469">
        <f t="shared" si="775"/>
        <v>1.4734269943783573E-2</v>
      </c>
    </row>
    <row r="9044" spans="1:12">
      <c r="A9044" s="98" t="s">
        <v>126</v>
      </c>
      <c r="B9044" s="98">
        <f t="shared" si="771"/>
        <v>15</v>
      </c>
      <c r="C9044" s="98">
        <f t="shared" si="772"/>
        <v>6</v>
      </c>
      <c r="D9044" s="98">
        <f>D9042</f>
        <v>186</v>
      </c>
      <c r="E9044" s="98">
        <f t="shared" si="773"/>
        <v>32</v>
      </c>
      <c r="F9044" s="397">
        <f>F9042+(E9044-E9042)*(F9045-F9042)/(E9045-E9042)</f>
        <v>3.8065333333333333</v>
      </c>
      <c r="G9044" s="98">
        <v>15</v>
      </c>
      <c r="H9044" s="491">
        <f>H9042+(E9044-E9042)*(H9045-H9042)/(E9045-E9042)</f>
        <v>0.34835333333333335</v>
      </c>
      <c r="I9044" s="492">
        <f>I9042+(E9044-E9042)*(I9045-I9042)/(E9045-E9042)</f>
        <v>10.933333333333334</v>
      </c>
      <c r="J9044" s="397">
        <f>J9042+(E9044-E9042)*(J9045-J9042)/(E9045-E9042)</f>
        <v>0.28906666666666669</v>
      </c>
      <c r="K9044" s="469">
        <f t="shared" si="774"/>
        <v>10.92721948979006</v>
      </c>
      <c r="L9044" s="469">
        <f t="shared" si="775"/>
        <v>-6.1138435432734894E-3</v>
      </c>
    </row>
    <row r="9045" spans="1:12">
      <c r="A9045" s="480" t="s">
        <v>126</v>
      </c>
      <c r="B9045" s="480">
        <f t="shared" si="771"/>
        <v>15</v>
      </c>
      <c r="C9045" s="480">
        <f t="shared" si="772"/>
        <v>6</v>
      </c>
      <c r="D9045" s="480">
        <f>D9042</f>
        <v>186</v>
      </c>
      <c r="E9045" s="480">
        <f t="shared" si="773"/>
        <v>33</v>
      </c>
      <c r="F9045" s="484">
        <v>3.8210000000000002</v>
      </c>
      <c r="G9045" s="480">
        <v>15</v>
      </c>
      <c r="H9045" s="482">
        <v>0.34821600000000003</v>
      </c>
      <c r="I9045" s="483">
        <v>11</v>
      </c>
      <c r="J9045" s="484">
        <v>0.28710000000000002</v>
      </c>
      <c r="K9045" s="469">
        <f t="shared" si="774"/>
        <v>10.973074183839914</v>
      </c>
      <c r="L9045" s="469">
        <f t="shared" si="775"/>
        <v>-2.6925816160085603E-2</v>
      </c>
    </row>
    <row r="9046" spans="1:12">
      <c r="A9046" s="98" t="s">
        <v>126</v>
      </c>
      <c r="B9046" s="98">
        <f t="shared" si="771"/>
        <v>15</v>
      </c>
      <c r="C9046" s="98">
        <f t="shared" si="772"/>
        <v>6</v>
      </c>
      <c r="D9046" s="98">
        <f>D9045</f>
        <v>186</v>
      </c>
      <c r="E9046" s="98">
        <f t="shared" si="773"/>
        <v>34</v>
      </c>
      <c r="F9046" s="397">
        <f>F9045+(E9046-E9045)*(F9048-F9045)/(E9048-E9045)</f>
        <v>3.8353000000000002</v>
      </c>
      <c r="G9046" s="98">
        <v>15</v>
      </c>
      <c r="H9046" s="491">
        <f>H9045+(E9046-E9045)*(H9048-H9045)/(E9048-E9045)</f>
        <v>0.34807833333333332</v>
      </c>
      <c r="I9046" s="492">
        <f>I9045+(E9046-E9045)*(I9048-I9045)/(E9048-E9045)</f>
        <v>11.033333333333333</v>
      </c>
      <c r="J9046" s="397">
        <f>J9045+(E9046-E9045)*(J9048-J9045)/(E9048-E9045)</f>
        <v>0.28510000000000002</v>
      </c>
      <c r="K9046" s="469">
        <f t="shared" si="774"/>
        <v>11.018496794303966</v>
      </c>
      <c r="L9046" s="469">
        <f t="shared" si="775"/>
        <v>-1.4836539029367657E-2</v>
      </c>
    </row>
    <row r="9047" spans="1:12">
      <c r="A9047" s="98" t="s">
        <v>126</v>
      </c>
      <c r="B9047" s="98">
        <f t="shared" si="771"/>
        <v>15</v>
      </c>
      <c r="C9047" s="98">
        <f t="shared" si="772"/>
        <v>6</v>
      </c>
      <c r="D9047" s="98">
        <f>D9045</f>
        <v>186</v>
      </c>
      <c r="E9047" s="98">
        <f t="shared" si="773"/>
        <v>35</v>
      </c>
      <c r="F9047" s="397">
        <f>F9045+(E9047-E9045)*(F9048-F9045)/(E9048-E9045)</f>
        <v>3.8496000000000001</v>
      </c>
      <c r="G9047" s="98">
        <v>15</v>
      </c>
      <c r="H9047" s="491">
        <f>H9045+(E9047-E9045)*(H9048-H9045)/(E9048-E9045)</f>
        <v>0.34794066666666668</v>
      </c>
      <c r="I9047" s="492">
        <f>I9045+(E9047-E9045)*(I9048-I9045)/(E9048-E9045)</f>
        <v>11.066666666666666</v>
      </c>
      <c r="J9047" s="397">
        <f>J9045+(E9047-E9045)*(J9048-J9045)/(E9048-E9045)</f>
        <v>0.28310000000000002</v>
      </c>
      <c r="K9047" s="469">
        <f t="shared" si="774"/>
        <v>11.06395534870888</v>
      </c>
      <c r="L9047" s="469">
        <f t="shared" si="775"/>
        <v>-2.711317957786008E-3</v>
      </c>
    </row>
    <row r="9048" spans="1:12">
      <c r="A9048" s="480" t="s">
        <v>126</v>
      </c>
      <c r="B9048" s="480">
        <f t="shared" si="771"/>
        <v>15</v>
      </c>
      <c r="C9048" s="480">
        <f t="shared" si="772"/>
        <v>6</v>
      </c>
      <c r="D9048" s="480">
        <f>D9045</f>
        <v>186</v>
      </c>
      <c r="E9048" s="480">
        <f t="shared" si="773"/>
        <v>36</v>
      </c>
      <c r="F9048" s="484">
        <v>3.8639000000000001</v>
      </c>
      <c r="G9048" s="480">
        <v>15</v>
      </c>
      <c r="H9048" s="482">
        <v>0.34780299999999997</v>
      </c>
      <c r="I9048" s="483">
        <v>11.1</v>
      </c>
      <c r="J9048" s="484">
        <v>0.28110000000000002</v>
      </c>
      <c r="K9048" s="469">
        <f t="shared" si="774"/>
        <v>11.109449889736432</v>
      </c>
      <c r="L9048" s="469">
        <f t="shared" si="775"/>
        <v>9.4498897364321266E-3</v>
      </c>
    </row>
    <row r="9049" spans="1:12">
      <c r="A9049" s="98" t="s">
        <v>126</v>
      </c>
      <c r="B9049" s="98">
        <f t="shared" si="771"/>
        <v>15</v>
      </c>
      <c r="C9049" s="98">
        <f t="shared" si="772"/>
        <v>6</v>
      </c>
      <c r="D9049" s="98">
        <f>D9048</f>
        <v>186</v>
      </c>
      <c r="E9049" s="98">
        <f t="shared" si="773"/>
        <v>37</v>
      </c>
      <c r="F9049" s="397">
        <f>F9048+(E9049-E9048)*(F9051-F9048)/(E9051-E9048)</f>
        <v>3.8780333333333332</v>
      </c>
      <c r="G9049" s="98">
        <v>15</v>
      </c>
      <c r="H9049" s="491">
        <f>H9048+(E9049-E9048)*(H9051-H9048)/(E9051-E9048)</f>
        <v>0.347665</v>
      </c>
      <c r="I9049" s="492">
        <f>I9048+(E9049-E9048)*(I9051-I9048)/(E9051-E9048)</f>
        <v>11.133333333333333</v>
      </c>
      <c r="J9049" s="397">
        <f>J9048+(E9049-E9048)*(J9051-J9048)/(E9051-E9048)</f>
        <v>0.27910000000000001</v>
      </c>
      <c r="K9049" s="469">
        <f t="shared" si="774"/>
        <v>11.154511766595238</v>
      </c>
      <c r="L9049" s="469">
        <f t="shared" si="775"/>
        <v>2.1178433261905383E-2</v>
      </c>
    </row>
    <row r="9050" spans="1:12">
      <c r="A9050" s="98" t="s">
        <v>126</v>
      </c>
      <c r="B9050" s="98">
        <f t="shared" si="771"/>
        <v>15</v>
      </c>
      <c r="C9050" s="98">
        <f t="shared" si="772"/>
        <v>6</v>
      </c>
      <c r="D9050" s="98">
        <f>D9048</f>
        <v>186</v>
      </c>
      <c r="E9050" s="98">
        <f t="shared" si="773"/>
        <v>38</v>
      </c>
      <c r="F9050" s="397">
        <f>F9048+(E9050-E9048)*(F9051-F9048)/(E9051-E9048)</f>
        <v>3.8921666666666668</v>
      </c>
      <c r="G9050" s="98">
        <v>15</v>
      </c>
      <c r="H9050" s="491">
        <f>H9048+(E9050-E9048)*(H9051-H9048)/(E9051-E9048)</f>
        <v>0.34752699999999997</v>
      </c>
      <c r="I9050" s="492">
        <f>I9048+(E9050-E9048)*(I9051-I9048)/(E9051-E9048)</f>
        <v>11.166666666666666</v>
      </c>
      <c r="J9050" s="397">
        <f>J9048+(E9050-E9048)*(J9051-J9048)/(E9051-E9048)</f>
        <v>0.27710000000000001</v>
      </c>
      <c r="K9050" s="469">
        <f t="shared" si="774"/>
        <v>11.199609430825999</v>
      </c>
      <c r="L9050" s="469">
        <f t="shared" si="775"/>
        <v>3.2942764159333393E-2</v>
      </c>
    </row>
    <row r="9051" spans="1:12">
      <c r="A9051" s="480" t="s">
        <v>126</v>
      </c>
      <c r="B9051" s="480">
        <f t="shared" si="771"/>
        <v>15</v>
      </c>
      <c r="C9051" s="480">
        <f t="shared" si="772"/>
        <v>6</v>
      </c>
      <c r="D9051" s="480">
        <f>D9048</f>
        <v>186</v>
      </c>
      <c r="E9051" s="480">
        <f t="shared" si="773"/>
        <v>39</v>
      </c>
      <c r="F9051" s="484">
        <v>3.9062999999999999</v>
      </c>
      <c r="G9051" s="480">
        <v>15</v>
      </c>
      <c r="H9051" s="482">
        <v>0.347389</v>
      </c>
      <c r="I9051" s="483">
        <v>11.2</v>
      </c>
      <c r="J9051" s="484">
        <v>0.27510000000000001</v>
      </c>
      <c r="K9051" s="469">
        <f t="shared" si="774"/>
        <v>11.244742925078226</v>
      </c>
      <c r="L9051" s="469">
        <f t="shared" si="775"/>
        <v>4.4742925078226747E-2</v>
      </c>
    </row>
    <row r="9052" spans="1:12">
      <c r="A9052" s="98" t="s">
        <v>126</v>
      </c>
      <c r="B9052" s="98">
        <f t="shared" si="771"/>
        <v>15</v>
      </c>
      <c r="C9052" s="98">
        <f t="shared" si="772"/>
        <v>6</v>
      </c>
      <c r="D9052" s="98">
        <f>D9051</f>
        <v>186</v>
      </c>
      <c r="E9052" s="98">
        <f t="shared" si="773"/>
        <v>40</v>
      </c>
      <c r="F9052" s="397">
        <f>F9051+(E9052-E9051)*(F9054-F9051)/(E9054-E9051)</f>
        <v>3.9202666666666666</v>
      </c>
      <c r="G9052" s="98">
        <v>15</v>
      </c>
      <c r="H9052" s="491">
        <f>H9051+(E9052-E9051)*(H9054-H9051)/(E9054-E9051)</f>
        <v>0.34725033333333333</v>
      </c>
      <c r="I9052" s="492">
        <f>I9051+(E9052-E9051)*(I9054-I9051)/(E9054-E9051)</f>
        <v>11.266666666666666</v>
      </c>
      <c r="J9052" s="397">
        <f>J9051+(E9052-E9051)*(J9054-J9051)/(E9054-E9051)</f>
        <v>0.27310000000000001</v>
      </c>
      <c r="K9052" s="469">
        <f t="shared" si="774"/>
        <v>11.289454005803689</v>
      </c>
      <c r="L9052" s="469">
        <f t="shared" si="775"/>
        <v>2.2787339137023466E-2</v>
      </c>
    </row>
    <row r="9053" spans="1:12">
      <c r="A9053" s="98" t="s">
        <v>126</v>
      </c>
      <c r="B9053" s="98">
        <f t="shared" si="771"/>
        <v>15</v>
      </c>
      <c r="C9053" s="98">
        <f t="shared" si="772"/>
        <v>6</v>
      </c>
      <c r="D9053" s="98">
        <f>D9051</f>
        <v>186</v>
      </c>
      <c r="E9053" s="98">
        <f t="shared" si="773"/>
        <v>41</v>
      </c>
      <c r="F9053" s="397">
        <f>F9051+(E9053-E9051)*(F9054-F9051)/(E9054-E9051)</f>
        <v>3.9342333333333332</v>
      </c>
      <c r="G9053" s="98">
        <v>15</v>
      </c>
      <c r="H9053" s="491">
        <f>H9051+(E9053-E9051)*(H9054-H9051)/(E9054-E9051)</f>
        <v>0.34711166666666665</v>
      </c>
      <c r="I9053" s="492">
        <f>I9051+(E9053-E9051)*(I9054-I9051)/(E9054-E9051)</f>
        <v>11.333333333333334</v>
      </c>
      <c r="J9053" s="397">
        <f>J9051+(E9053-E9051)*(J9054-J9051)/(E9054-E9051)</f>
        <v>0.27110000000000001</v>
      </c>
      <c r="K9053" s="469">
        <f t="shared" si="774"/>
        <v>11.334200809537757</v>
      </c>
      <c r="L9053" s="469">
        <f t="shared" si="775"/>
        <v>8.674762044229567E-4</v>
      </c>
    </row>
    <row r="9054" spans="1:12">
      <c r="A9054" s="480" t="s">
        <v>126</v>
      </c>
      <c r="B9054" s="480">
        <f t="shared" si="771"/>
        <v>15</v>
      </c>
      <c r="C9054" s="480">
        <f t="shared" si="772"/>
        <v>6</v>
      </c>
      <c r="D9054" s="480">
        <f>D9051</f>
        <v>186</v>
      </c>
      <c r="E9054" s="480">
        <f t="shared" si="773"/>
        <v>42</v>
      </c>
      <c r="F9054" s="484">
        <v>3.9481999999999999</v>
      </c>
      <c r="G9054" s="480">
        <v>15</v>
      </c>
      <c r="H9054" s="482">
        <v>0.34697299999999998</v>
      </c>
      <c r="I9054" s="483">
        <v>11.4</v>
      </c>
      <c r="J9054" s="484">
        <v>0.26910000000000001</v>
      </c>
      <c r="K9054" s="469">
        <f t="shared" si="774"/>
        <v>11.37898337911019</v>
      </c>
      <c r="L9054" s="469">
        <f t="shared" si="775"/>
        <v>-2.1016620889810156E-2</v>
      </c>
    </row>
    <row r="9055" spans="1:12">
      <c r="A9055" s="98" t="s">
        <v>126</v>
      </c>
      <c r="B9055" s="98">
        <f t="shared" si="771"/>
        <v>15</v>
      </c>
      <c r="C9055" s="98">
        <f t="shared" si="772"/>
        <v>6</v>
      </c>
      <c r="D9055" s="98">
        <f>D9054</f>
        <v>186</v>
      </c>
      <c r="E9055" s="98">
        <f t="shared" si="773"/>
        <v>43</v>
      </c>
      <c r="F9055" s="397">
        <f>F9054+(E9055-E9054)*(F9057-F9054)/(E9057-E9054)</f>
        <v>3.9620333333333333</v>
      </c>
      <c r="G9055" s="98">
        <v>15</v>
      </c>
      <c r="H9055" s="491">
        <f>H9054+(E9055-E9054)*(H9057-H9054)/(E9057-E9054)</f>
        <v>0.34683366666666665</v>
      </c>
      <c r="I9055" s="492">
        <f>I9054+(E9055-E9054)*(I9057-I9054)/(E9057-E9054)</f>
        <v>11.433333333333334</v>
      </c>
      <c r="J9055" s="397">
        <f>J9054+(E9055-E9054)*(J9057-J9054)/(E9057-E9054)</f>
        <v>0.2671</v>
      </c>
      <c r="K9055" s="469">
        <f t="shared" si="774"/>
        <v>11.423439285498045</v>
      </c>
      <c r="L9055" s="469">
        <f t="shared" si="775"/>
        <v>-9.8940478352886885E-3</v>
      </c>
    </row>
    <row r="9056" spans="1:12">
      <c r="A9056" s="98" t="s">
        <v>126</v>
      </c>
      <c r="B9056" s="98">
        <f t="shared" si="771"/>
        <v>15</v>
      </c>
      <c r="C9056" s="98">
        <f t="shared" si="772"/>
        <v>6</v>
      </c>
      <c r="D9056" s="98">
        <f>D9054</f>
        <v>186</v>
      </c>
      <c r="E9056" s="98">
        <f t="shared" si="773"/>
        <v>44</v>
      </c>
      <c r="F9056" s="397">
        <f>F9054+(E9056-E9054)*(F9057-F9054)/(E9057-E9054)</f>
        <v>3.9758666666666667</v>
      </c>
      <c r="G9056" s="98">
        <v>15</v>
      </c>
      <c r="H9056" s="491">
        <f>H9054+(E9056-E9054)*(H9057-H9054)/(E9057-E9054)</f>
        <v>0.34669433333333333</v>
      </c>
      <c r="I9056" s="492">
        <f>I9054+(E9056-E9054)*(I9057-I9054)/(E9057-E9054)</f>
        <v>11.466666666666667</v>
      </c>
      <c r="J9056" s="397">
        <f>J9054+(E9056-E9054)*(J9057-J9054)/(E9057-E9054)</f>
        <v>0.2651</v>
      </c>
      <c r="K9056" s="469">
        <f t="shared" si="774"/>
        <v>11.467930924743506</v>
      </c>
      <c r="L9056" s="469">
        <f t="shared" si="775"/>
        <v>1.2642580768389422E-3</v>
      </c>
    </row>
    <row r="9057" spans="1:12">
      <c r="A9057" s="480" t="s">
        <v>126</v>
      </c>
      <c r="B9057" s="480">
        <f t="shared" si="771"/>
        <v>15</v>
      </c>
      <c r="C9057" s="480">
        <f t="shared" si="772"/>
        <v>6</v>
      </c>
      <c r="D9057" s="480">
        <f>D9054</f>
        <v>186</v>
      </c>
      <c r="E9057" s="480">
        <f t="shared" si="773"/>
        <v>45</v>
      </c>
      <c r="F9057" s="484">
        <v>3.9897</v>
      </c>
      <c r="G9057" s="480">
        <v>15</v>
      </c>
      <c r="H9057" s="482">
        <v>0.346555</v>
      </c>
      <c r="I9057" s="483">
        <v>11.5</v>
      </c>
      <c r="J9057" s="484">
        <v>0.2631</v>
      </c>
      <c r="K9057" s="469">
        <f t="shared" si="774"/>
        <v>11.51245833994604</v>
      </c>
      <c r="L9057" s="469">
        <f t="shared" si="775"/>
        <v>1.2458339946039843E-2</v>
      </c>
    </row>
    <row r="9058" spans="1:12">
      <c r="A9058" s="98" t="s">
        <v>126</v>
      </c>
      <c r="B9058" s="98">
        <f t="shared" si="771"/>
        <v>15</v>
      </c>
      <c r="C9058" s="98">
        <f t="shared" si="772"/>
        <v>6</v>
      </c>
      <c r="D9058" s="98">
        <f>D9057</f>
        <v>186</v>
      </c>
      <c r="E9058" s="98">
        <f t="shared" si="773"/>
        <v>46</v>
      </c>
      <c r="F9058" s="397">
        <f>F9057+(E9058-E9057)*(F9060-F9057)/(E9060-E9057)</f>
        <v>4.0034000000000001</v>
      </c>
      <c r="G9058" s="98">
        <v>15</v>
      </c>
      <c r="H9058" s="491">
        <f>H9057+(E9058-E9057)*(H9060-H9057)/(E9060-E9057)</f>
        <v>0.34641466666666665</v>
      </c>
      <c r="I9058" s="492">
        <f>I9057+(E9058-E9057)*(I9060-I9057)/(E9060-E9057)</f>
        <v>11.533333333333333</v>
      </c>
      <c r="J9058" s="397">
        <f>J9057+(E9058-E9057)*(J9060-J9057)/(E9060-E9057)</f>
        <v>0.26113333333333333</v>
      </c>
      <c r="K9058" s="469">
        <f t="shared" si="774"/>
        <v>11.556670040914359</v>
      </c>
      <c r="L9058" s="469">
        <f t="shared" si="775"/>
        <v>2.3336707581025351E-2</v>
      </c>
    </row>
    <row r="9059" spans="1:12">
      <c r="A9059" s="98" t="s">
        <v>126</v>
      </c>
      <c r="B9059" s="98">
        <f t="shared" si="771"/>
        <v>15</v>
      </c>
      <c r="C9059" s="98">
        <f t="shared" si="772"/>
        <v>6</v>
      </c>
      <c r="D9059" s="98">
        <f>D9057</f>
        <v>186</v>
      </c>
      <c r="E9059" s="98">
        <f t="shared" si="773"/>
        <v>47</v>
      </c>
      <c r="F9059" s="397">
        <f>F9057+(E9059-E9057)*(F9060-F9057)/(E9060-E9057)</f>
        <v>4.0171000000000001</v>
      </c>
      <c r="G9059" s="98">
        <v>15</v>
      </c>
      <c r="H9059" s="491">
        <f>H9057+(E9059-E9057)*(H9060-H9057)/(E9060-E9057)</f>
        <v>0.34627433333333335</v>
      </c>
      <c r="I9059" s="492">
        <f>I9057+(E9059-E9057)*(I9060-I9057)/(E9060-E9057)</f>
        <v>11.566666666666666</v>
      </c>
      <c r="J9059" s="397">
        <f>J9057+(E9059-E9057)*(J9060-J9057)/(E9060-E9057)</f>
        <v>0.25916666666666666</v>
      </c>
      <c r="K9059" s="469">
        <f t="shared" si="774"/>
        <v>11.600917576911563</v>
      </c>
      <c r="L9059" s="469">
        <f t="shared" si="775"/>
        <v>3.425091024489646E-2</v>
      </c>
    </row>
    <row r="9060" spans="1:12">
      <c r="A9060" s="480" t="s">
        <v>126</v>
      </c>
      <c r="B9060" s="480">
        <f t="shared" si="771"/>
        <v>15</v>
      </c>
      <c r="C9060" s="480">
        <f t="shared" si="772"/>
        <v>6</v>
      </c>
      <c r="D9060" s="480">
        <f>D9057</f>
        <v>186</v>
      </c>
      <c r="E9060" s="480">
        <f t="shared" si="773"/>
        <v>48</v>
      </c>
      <c r="F9060" s="484">
        <v>4.0308000000000002</v>
      </c>
      <c r="G9060" s="480">
        <v>15</v>
      </c>
      <c r="H9060" s="482">
        <v>0.346134</v>
      </c>
      <c r="I9060" s="483">
        <v>11.6</v>
      </c>
      <c r="J9060" s="484">
        <v>0.25719999999999998</v>
      </c>
      <c r="K9060" s="469">
        <f t="shared" si="774"/>
        <v>11.645200991523515</v>
      </c>
      <c r="L9060" s="469">
        <f t="shared" si="775"/>
        <v>4.5200991523515199E-2</v>
      </c>
    </row>
    <row r="9061" spans="1:12">
      <c r="A9061" s="98" t="s">
        <v>126</v>
      </c>
      <c r="B9061" s="98">
        <f t="shared" si="771"/>
        <v>15</v>
      </c>
      <c r="C9061" s="98">
        <f t="shared" si="772"/>
        <v>6</v>
      </c>
      <c r="D9061" s="98">
        <f>D9060</f>
        <v>186</v>
      </c>
      <c r="E9061" s="98">
        <f t="shared" si="773"/>
        <v>49</v>
      </c>
      <c r="F9061" s="397">
        <f>F9060+(E9061-E9060)*(F9063-F9060)/(E9063-E9060)</f>
        <v>4.0443333333333333</v>
      </c>
      <c r="G9061" s="98">
        <v>15</v>
      </c>
      <c r="H9061" s="491">
        <f>H9060+(E9061-E9060)*(H9063-H9060)/(E9063-E9060)</f>
        <v>0.34599333333333332</v>
      </c>
      <c r="I9061" s="492">
        <f>I9060+(E9061-E9060)*(I9063-I9060)/(E9063-E9060)</f>
        <v>11.666666666666666</v>
      </c>
      <c r="J9061" s="397">
        <f>J9060+(E9061-E9060)*(J9063-J9060)/(E9063-E9060)</f>
        <v>0.25519999999999998</v>
      </c>
      <c r="K9061" s="469">
        <f t="shared" si="774"/>
        <v>11.689049885354246</v>
      </c>
      <c r="L9061" s="469">
        <f t="shared" si="775"/>
        <v>2.2383218687579642E-2</v>
      </c>
    </row>
    <row r="9062" spans="1:12">
      <c r="A9062" s="98" t="s">
        <v>126</v>
      </c>
      <c r="B9062" s="98">
        <f t="shared" si="771"/>
        <v>15</v>
      </c>
      <c r="C9062" s="98">
        <f t="shared" si="772"/>
        <v>6</v>
      </c>
      <c r="D9062" s="98">
        <f>D9060</f>
        <v>186</v>
      </c>
      <c r="E9062" s="98">
        <f t="shared" si="773"/>
        <v>50</v>
      </c>
      <c r="F9062" s="397">
        <f>F9060+(E9062-E9060)*(F9063-F9060)/(E9063-E9060)</f>
        <v>4.0578666666666665</v>
      </c>
      <c r="G9062" s="98">
        <v>15</v>
      </c>
      <c r="H9062" s="491">
        <f>H9060+(E9062-E9060)*(H9063-H9060)/(E9063-E9060)</f>
        <v>0.3458526666666667</v>
      </c>
      <c r="I9062" s="492">
        <f>I9060+(E9062-E9060)*(I9063-I9060)/(E9063-E9060)</f>
        <v>11.733333333333334</v>
      </c>
      <c r="J9062" s="397">
        <f>J9060+(E9062-E9060)*(J9063-J9060)/(E9063-E9060)</f>
        <v>0.25319999999999998</v>
      </c>
      <c r="K9062" s="469">
        <f t="shared" si="774"/>
        <v>11.732934448001942</v>
      </c>
      <c r="L9062" s="469">
        <f t="shared" si="775"/>
        <v>-3.9888533139276205E-4</v>
      </c>
    </row>
    <row r="9063" spans="1:12">
      <c r="A9063" s="480" t="s">
        <v>126</v>
      </c>
      <c r="B9063" s="480">
        <f t="shared" si="771"/>
        <v>15</v>
      </c>
      <c r="C9063" s="480">
        <f t="shared" si="772"/>
        <v>6</v>
      </c>
      <c r="D9063" s="480">
        <f>D9060</f>
        <v>186</v>
      </c>
      <c r="E9063" s="480">
        <f t="shared" si="773"/>
        <v>51</v>
      </c>
      <c r="F9063" s="484">
        <v>4.0713999999999997</v>
      </c>
      <c r="G9063" s="480">
        <v>15</v>
      </c>
      <c r="H9063" s="482">
        <v>0.34571200000000002</v>
      </c>
      <c r="I9063" s="483">
        <v>11.8</v>
      </c>
      <c r="J9063" s="484">
        <v>0.25119999999999998</v>
      </c>
      <c r="K9063" s="469">
        <f t="shared" si="774"/>
        <v>11.776854723006432</v>
      </c>
      <c r="L9063" s="469">
        <f t="shared" si="775"/>
        <v>-2.3145276993568942E-2</v>
      </c>
    </row>
    <row r="9064" spans="1:12">
      <c r="A9064" s="98" t="s">
        <v>126</v>
      </c>
      <c r="B9064" s="98">
        <f t="shared" si="771"/>
        <v>15</v>
      </c>
      <c r="C9064" s="98">
        <f t="shared" si="772"/>
        <v>6</v>
      </c>
      <c r="D9064" s="98">
        <f>D9063</f>
        <v>186</v>
      </c>
      <c r="E9064" s="98">
        <f t="shared" si="773"/>
        <v>52</v>
      </c>
      <c r="F9064" s="397">
        <f>F9063+(E9064-E9063)*(F9066-F9063)/(E9066-E9063)</f>
        <v>4.0848333333333331</v>
      </c>
      <c r="G9064" s="98">
        <v>15</v>
      </c>
      <c r="H9064" s="491">
        <f>H9063+(E9064-E9063)*(H9066-H9063)/(E9066-E9063)</f>
        <v>0.34557033333333337</v>
      </c>
      <c r="I9064" s="492">
        <f>I9063+(E9064-E9063)*(I9066-I9063)/(E9066-E9063)</f>
        <v>11.833333333333334</v>
      </c>
      <c r="J9064" s="397">
        <f>J9063+(E9064-E9063)*(J9066-J9063)/(E9066-E9063)</f>
        <v>0.24919999999999998</v>
      </c>
      <c r="K9064" s="469">
        <f t="shared" si="774"/>
        <v>11.82055558395734</v>
      </c>
      <c r="L9064" s="469">
        <f t="shared" si="775"/>
        <v>-1.2777749375993963E-2</v>
      </c>
    </row>
    <row r="9065" spans="1:12">
      <c r="A9065" s="98" t="s">
        <v>126</v>
      </c>
      <c r="B9065" s="98">
        <f t="shared" si="771"/>
        <v>15</v>
      </c>
      <c r="C9065" s="98">
        <f t="shared" si="772"/>
        <v>6</v>
      </c>
      <c r="D9065" s="98">
        <f>D9063</f>
        <v>186</v>
      </c>
      <c r="E9065" s="98">
        <f t="shared" si="773"/>
        <v>53</v>
      </c>
      <c r="F9065" s="397">
        <f>F9063+(E9065-E9063)*(F9066-F9063)/(E9066-E9063)</f>
        <v>4.0982666666666665</v>
      </c>
      <c r="G9065" s="98">
        <v>15</v>
      </c>
      <c r="H9065" s="491">
        <f>H9063+(E9065-E9063)*(H9066-H9063)/(E9066-E9063)</f>
        <v>0.34542866666666666</v>
      </c>
      <c r="I9065" s="492">
        <f>I9063+(E9065-E9063)*(I9066-I9063)/(E9066-E9063)</f>
        <v>11.866666666666667</v>
      </c>
      <c r="J9065" s="397">
        <f>J9063+(E9065-E9063)*(J9066-J9063)/(E9066-E9063)</f>
        <v>0.2472</v>
      </c>
      <c r="K9065" s="469">
        <f t="shared" si="774"/>
        <v>11.864292289966283</v>
      </c>
      <c r="L9065" s="469">
        <f t="shared" si="775"/>
        <v>-2.3743767003843175E-3</v>
      </c>
    </row>
    <row r="9066" spans="1:12">
      <c r="A9066" s="480" t="s">
        <v>126</v>
      </c>
      <c r="B9066" s="480">
        <f t="shared" si="771"/>
        <v>15</v>
      </c>
      <c r="C9066" s="480">
        <f t="shared" si="772"/>
        <v>6</v>
      </c>
      <c r="D9066" s="480">
        <f>D9063</f>
        <v>186</v>
      </c>
      <c r="E9066" s="480">
        <f t="shared" si="773"/>
        <v>54</v>
      </c>
      <c r="F9066" s="484">
        <v>4.1116999999999999</v>
      </c>
      <c r="G9066" s="480">
        <v>15</v>
      </c>
      <c r="H9066" s="482">
        <v>0.34528700000000001</v>
      </c>
      <c r="I9066" s="483">
        <v>11.9</v>
      </c>
      <c r="J9066" s="484">
        <v>0.2452</v>
      </c>
      <c r="K9066" s="469">
        <f t="shared" si="774"/>
        <v>11.908064885153509</v>
      </c>
      <c r="L9066" s="469">
        <f t="shared" si="775"/>
        <v>8.0648851535087829E-3</v>
      </c>
    </row>
    <row r="9067" spans="1:12">
      <c r="A9067" s="98" t="s">
        <v>126</v>
      </c>
      <c r="B9067" s="98">
        <f t="shared" si="771"/>
        <v>15</v>
      </c>
      <c r="C9067" s="98">
        <f t="shared" si="772"/>
        <v>6</v>
      </c>
      <c r="D9067" s="98">
        <f>D9066</f>
        <v>186</v>
      </c>
      <c r="E9067" s="98">
        <f t="shared" si="773"/>
        <v>55</v>
      </c>
      <c r="F9067" s="397">
        <f>F9066+(E9067-E9066)*(F9069-F9066)/(E9069-E9066)</f>
        <v>4.125</v>
      </c>
      <c r="G9067" s="98">
        <v>15</v>
      </c>
      <c r="H9067" s="491">
        <f>H9066+(E9067-E9066)*(H9069-H9066)/(E9069-E9066)</f>
        <v>0.34514433333333333</v>
      </c>
      <c r="I9067" s="492">
        <f>I9066+(E9067-E9066)*(I9069-I9066)/(E9069-E9066)</f>
        <v>11.933333333333334</v>
      </c>
      <c r="J9067" s="397">
        <f>J9066+(E9067-E9066)*(J9069-J9066)/(E9069-E9066)</f>
        <v>0.2432</v>
      </c>
      <c r="K9067" s="469">
        <f t="shared" si="774"/>
        <v>11.9515217305224</v>
      </c>
      <c r="L9067" s="469">
        <f t="shared" si="775"/>
        <v>1.8188397189065952E-2</v>
      </c>
    </row>
    <row r="9068" spans="1:12">
      <c r="A9068" s="98" t="s">
        <v>126</v>
      </c>
      <c r="B9068" s="98">
        <f t="shared" si="771"/>
        <v>15</v>
      </c>
      <c r="C9068" s="98">
        <f t="shared" si="772"/>
        <v>6</v>
      </c>
      <c r="D9068" s="98">
        <f>D9066</f>
        <v>186</v>
      </c>
      <c r="E9068" s="98">
        <f t="shared" si="773"/>
        <v>56</v>
      </c>
      <c r="F9068" s="397">
        <f>F9066+(E9068-E9066)*(F9069-F9066)/(E9069-E9066)</f>
        <v>4.1383000000000001</v>
      </c>
      <c r="G9068" s="98">
        <v>15</v>
      </c>
      <c r="H9068" s="491">
        <f>H9066+(E9068-E9066)*(H9069-H9066)/(E9069-E9066)</f>
        <v>0.34500166666666671</v>
      </c>
      <c r="I9068" s="492">
        <f>I9066+(E9068-E9066)*(I9069-I9066)/(E9069-E9066)</f>
        <v>11.966666666666667</v>
      </c>
      <c r="J9068" s="397">
        <f>J9066+(E9068-E9066)*(J9069-J9066)/(E9069-E9066)</f>
        <v>0.2412</v>
      </c>
      <c r="K9068" s="469">
        <f t="shared" si="774"/>
        <v>11.995014516838081</v>
      </c>
      <c r="L9068" s="469">
        <f t="shared" si="775"/>
        <v>2.8347850171414279E-2</v>
      </c>
    </row>
    <row r="9069" spans="1:12">
      <c r="A9069" s="480" t="s">
        <v>126</v>
      </c>
      <c r="B9069" s="480">
        <f t="shared" si="771"/>
        <v>15</v>
      </c>
      <c r="C9069" s="480">
        <f t="shared" si="772"/>
        <v>6</v>
      </c>
      <c r="D9069" s="480">
        <f>D9066</f>
        <v>186</v>
      </c>
      <c r="E9069" s="480">
        <f t="shared" si="773"/>
        <v>57</v>
      </c>
      <c r="F9069" s="484">
        <v>4.1516000000000002</v>
      </c>
      <c r="G9069" s="480">
        <v>15</v>
      </c>
      <c r="H9069" s="482">
        <v>0.34485900000000003</v>
      </c>
      <c r="I9069" s="483">
        <v>12</v>
      </c>
      <c r="J9069" s="484">
        <v>0.2392</v>
      </c>
      <c r="K9069" s="469">
        <f t="shared" si="774"/>
        <v>12.038543288706398</v>
      </c>
      <c r="L9069" s="469">
        <f t="shared" si="775"/>
        <v>3.8543288706398116E-2</v>
      </c>
    </row>
    <row r="9070" spans="1:12">
      <c r="A9070" s="98" t="s">
        <v>126</v>
      </c>
      <c r="B9070" s="98">
        <f t="shared" si="771"/>
        <v>15</v>
      </c>
      <c r="C9070" s="98">
        <f t="shared" si="772"/>
        <v>6</v>
      </c>
      <c r="D9070" s="98">
        <f>D9069</f>
        <v>186</v>
      </c>
      <c r="E9070" s="98">
        <f t="shared" si="773"/>
        <v>58</v>
      </c>
      <c r="F9070" s="397">
        <f>F9069+(E9070-E9069)*(F9072-F9069)/(E9072-E9069)</f>
        <v>4.1647666666666669</v>
      </c>
      <c r="G9070" s="98">
        <v>15</v>
      </c>
      <c r="H9070" s="491">
        <f>H9069+(E9070-E9069)*(H9072-H9069)/(E9072-E9069)</f>
        <v>0.34471533333333337</v>
      </c>
      <c r="I9070" s="492">
        <f>I9069+(E9070-E9069)*(I9072-I9069)/(E9072-E9069)</f>
        <v>12.066666666666666</v>
      </c>
      <c r="J9070" s="397">
        <f>J9069+(E9070-E9069)*(J9072-J9069)/(E9072-E9069)</f>
        <v>0.23719999999999999</v>
      </c>
      <c r="K9070" s="469">
        <f t="shared" si="774"/>
        <v>12.081756347749737</v>
      </c>
      <c r="L9070" s="469">
        <f t="shared" si="775"/>
        <v>1.5089681083070516E-2</v>
      </c>
    </row>
    <row r="9071" spans="1:12">
      <c r="A9071" s="98" t="s">
        <v>126</v>
      </c>
      <c r="B9071" s="98">
        <f t="shared" si="771"/>
        <v>15</v>
      </c>
      <c r="C9071" s="98">
        <f t="shared" si="772"/>
        <v>6</v>
      </c>
      <c r="D9071" s="98">
        <f>D9069</f>
        <v>186</v>
      </c>
      <c r="E9071" s="98">
        <f t="shared" si="773"/>
        <v>59</v>
      </c>
      <c r="F9071" s="397">
        <f>F9069+(E9071-E9069)*(F9072-F9069)/(E9072-E9069)</f>
        <v>4.1779333333333328</v>
      </c>
      <c r="G9071" s="98">
        <v>15</v>
      </c>
      <c r="H9071" s="491">
        <f>H9069+(E9071-E9069)*(H9072-H9069)/(E9072-E9069)</f>
        <v>0.34457166666666666</v>
      </c>
      <c r="I9071" s="492">
        <f>I9069+(E9071-E9069)*(I9072-I9069)/(E9072-E9069)</f>
        <v>12.133333333333333</v>
      </c>
      <c r="J9071" s="397">
        <f>J9069+(E9071-E9069)*(J9072-J9069)/(E9072-E9069)</f>
        <v>0.23519999999999999</v>
      </c>
      <c r="K9071" s="469">
        <f t="shared" si="774"/>
        <v>12.125005441538526</v>
      </c>
      <c r="L9071" s="469">
        <f t="shared" si="775"/>
        <v>-8.3278917948064191E-3</v>
      </c>
    </row>
    <row r="9072" spans="1:12">
      <c r="A9072" s="480" t="s">
        <v>126</v>
      </c>
      <c r="B9072" s="480">
        <f t="shared" si="771"/>
        <v>15</v>
      </c>
      <c r="C9072" s="480">
        <f t="shared" si="772"/>
        <v>6</v>
      </c>
      <c r="D9072" s="480">
        <f>D9069</f>
        <v>186</v>
      </c>
      <c r="E9072" s="480">
        <f t="shared" si="773"/>
        <v>60</v>
      </c>
      <c r="F9072" s="484">
        <v>4.1910999999999996</v>
      </c>
      <c r="G9072" s="480">
        <v>15</v>
      </c>
      <c r="H9072" s="482">
        <v>0.34442800000000001</v>
      </c>
      <c r="I9072" s="483">
        <v>12.2</v>
      </c>
      <c r="J9072" s="484">
        <v>0.23319999999999999</v>
      </c>
      <c r="K9072" s="469">
        <f t="shared" si="774"/>
        <v>12.168290615164851</v>
      </c>
      <c r="L9072" s="469">
        <f t="shared" si="775"/>
        <v>-3.1709384835147958E-2</v>
      </c>
    </row>
    <row r="9073" spans="1:12">
      <c r="A9073" s="98" t="s">
        <v>126</v>
      </c>
      <c r="B9073" s="98">
        <f t="shared" si="771"/>
        <v>15</v>
      </c>
      <c r="C9073" s="98">
        <f t="shared" si="772"/>
        <v>6</v>
      </c>
      <c r="D9073" s="98">
        <f>D9072</f>
        <v>186</v>
      </c>
      <c r="E9073" s="98">
        <f t="shared" si="773"/>
        <v>61</v>
      </c>
      <c r="F9073" s="397">
        <f>F9072+(E9073-E9072)*(F9075-F9072)/(E9075-E9072)</f>
        <v>4.2041333333333331</v>
      </c>
      <c r="G9073" s="98">
        <v>15</v>
      </c>
      <c r="H9073" s="491">
        <f>H9072+(E9073-E9072)*(H9075-H9072)/(E9075-E9072)</f>
        <v>0.34428366666666665</v>
      </c>
      <c r="I9073" s="492">
        <f>I9072+(E9073-E9072)*(I9075-I9072)/(E9075-E9072)</f>
        <v>12.233333333333333</v>
      </c>
      <c r="J9073" s="397">
        <f>J9072+(E9073-E9072)*(J9075-J9072)/(E9075-E9072)</f>
        <v>0.23119999999999999</v>
      </c>
      <c r="K9073" s="469">
        <f t="shared" si="774"/>
        <v>12.211248282666135</v>
      </c>
      <c r="L9073" s="469">
        <f t="shared" si="775"/>
        <v>-2.2085050667197237E-2</v>
      </c>
    </row>
    <row r="9074" spans="1:12">
      <c r="A9074" s="98" t="s">
        <v>126</v>
      </c>
      <c r="B9074" s="98">
        <f t="shared" si="771"/>
        <v>15</v>
      </c>
      <c r="C9074" s="98">
        <f t="shared" si="772"/>
        <v>6</v>
      </c>
      <c r="D9074" s="98">
        <f>D9072</f>
        <v>186</v>
      </c>
      <c r="E9074" s="98">
        <f t="shared" si="773"/>
        <v>62</v>
      </c>
      <c r="F9074" s="397">
        <f>F9072+(E9074-E9072)*(F9075-F9072)/(E9075-E9072)</f>
        <v>4.2171666666666665</v>
      </c>
      <c r="G9074" s="98">
        <v>15</v>
      </c>
      <c r="H9074" s="491">
        <f>H9072+(E9074-E9072)*(H9075-H9072)/(E9075-E9072)</f>
        <v>0.34413933333333335</v>
      </c>
      <c r="I9074" s="492">
        <f>I9072+(E9074-E9072)*(I9075-I9072)/(E9075-E9072)</f>
        <v>12.266666666666667</v>
      </c>
      <c r="J9074" s="397">
        <f>J9072+(E9074-E9072)*(J9075-J9072)/(E9075-E9072)</f>
        <v>0.22920000000000001</v>
      </c>
      <c r="K9074" s="469">
        <f t="shared" si="774"/>
        <v>12.254241983382698</v>
      </c>
      <c r="L9074" s="469">
        <f t="shared" si="775"/>
        <v>-1.2424683283969173E-2</v>
      </c>
    </row>
    <row r="9075" spans="1:12">
      <c r="A9075" s="480" t="s">
        <v>126</v>
      </c>
      <c r="B9075" s="480">
        <f t="shared" si="771"/>
        <v>15</v>
      </c>
      <c r="C9075" s="480">
        <f t="shared" si="772"/>
        <v>6</v>
      </c>
      <c r="D9075" s="480">
        <f>D9072</f>
        <v>186</v>
      </c>
      <c r="E9075" s="480">
        <f t="shared" si="773"/>
        <v>63</v>
      </c>
      <c r="F9075" s="484">
        <v>4.2302</v>
      </c>
      <c r="G9075" s="480">
        <v>15</v>
      </c>
      <c r="H9075" s="482">
        <v>0.343995</v>
      </c>
      <c r="I9075" s="483">
        <v>12.3</v>
      </c>
      <c r="J9075" s="484">
        <v>0.22720000000000001</v>
      </c>
      <c r="K9075" s="469">
        <f t="shared" si="774"/>
        <v>12.297271762670968</v>
      </c>
      <c r="L9075" s="469">
        <f t="shared" si="775"/>
        <v>-2.7282373290322681E-3</v>
      </c>
    </row>
    <row r="9076" spans="1:12">
      <c r="A9076" s="98" t="s">
        <v>126</v>
      </c>
      <c r="B9076" s="98">
        <f t="shared" si="771"/>
        <v>15</v>
      </c>
      <c r="C9076" s="98">
        <f t="shared" si="772"/>
        <v>6</v>
      </c>
      <c r="D9076" s="98">
        <f>D9075</f>
        <v>186</v>
      </c>
      <c r="E9076" s="98">
        <f t="shared" si="773"/>
        <v>64</v>
      </c>
      <c r="F9076" s="397">
        <f>F9075+(E9076-E9075)*(F9078-F9075)/(E9078-E9075)</f>
        <v>4.2431000000000001</v>
      </c>
      <c r="G9076" s="98">
        <v>15</v>
      </c>
      <c r="H9076" s="491">
        <f>H9075+(E9076-E9075)*(H9078-H9075)/(E9078-E9075)</f>
        <v>0.34384900000000002</v>
      </c>
      <c r="I9076" s="492">
        <f>I9075+(E9076-E9075)*(I9078-I9075)/(E9078-E9075)</f>
        <v>12.333333333333334</v>
      </c>
      <c r="J9076" s="397">
        <f>J9075+(E9076-E9075)*(J9078-J9075)/(E9078-E9075)</f>
        <v>0.22523333333333334</v>
      </c>
      <c r="K9076" s="469">
        <f t="shared" si="774"/>
        <v>12.340009713566129</v>
      </c>
      <c r="L9076" s="469">
        <f t="shared" si="775"/>
        <v>6.6763802327951538E-3</v>
      </c>
    </row>
    <row r="9077" spans="1:12">
      <c r="A9077" s="98" t="s">
        <v>126</v>
      </c>
      <c r="B9077" s="98">
        <f t="shared" si="771"/>
        <v>15</v>
      </c>
      <c r="C9077" s="98">
        <f t="shared" si="772"/>
        <v>6</v>
      </c>
      <c r="D9077" s="98">
        <f>D9075</f>
        <v>186</v>
      </c>
      <c r="E9077" s="98">
        <f t="shared" si="773"/>
        <v>65</v>
      </c>
      <c r="F9077" s="397">
        <f>F9075+(E9077-E9075)*(F9078-F9075)/(E9078-E9075)</f>
        <v>4.2560000000000002</v>
      </c>
      <c r="G9077" s="98">
        <v>15</v>
      </c>
      <c r="H9077" s="491">
        <f>H9075+(E9077-E9075)*(H9078-H9075)/(E9078-E9075)</f>
        <v>0.34370299999999998</v>
      </c>
      <c r="I9077" s="492">
        <f>I9075+(E9077-E9075)*(I9078-I9075)/(E9078-E9075)</f>
        <v>12.366666666666667</v>
      </c>
      <c r="J9077" s="397">
        <f>J9075+(E9077-E9075)*(J9078-J9075)/(E9078-E9075)</f>
        <v>0.22326666666666667</v>
      </c>
      <c r="K9077" s="469">
        <f t="shared" si="774"/>
        <v>12.38278397337236</v>
      </c>
      <c r="L9077" s="469">
        <f t="shared" si="775"/>
        <v>1.6117306705693224E-2</v>
      </c>
    </row>
    <row r="9078" spans="1:12">
      <c r="A9078" s="480" t="s">
        <v>126</v>
      </c>
      <c r="B9078" s="480">
        <f t="shared" si="771"/>
        <v>15</v>
      </c>
      <c r="C9078" s="480">
        <f t="shared" si="772"/>
        <v>6</v>
      </c>
      <c r="D9078" s="480">
        <f>D9075</f>
        <v>186</v>
      </c>
      <c r="E9078" s="480">
        <f t="shared" si="773"/>
        <v>66</v>
      </c>
      <c r="F9078" s="484">
        <v>4.2689000000000004</v>
      </c>
      <c r="G9078" s="480">
        <v>15</v>
      </c>
      <c r="H9078" s="482">
        <v>0.343557</v>
      </c>
      <c r="I9078" s="483">
        <v>12.4</v>
      </c>
      <c r="J9078" s="484">
        <v>0.2213</v>
      </c>
      <c r="K9078" s="469">
        <f t="shared" si="774"/>
        <v>12.425594588379804</v>
      </c>
      <c r="L9078" s="469">
        <f t="shared" si="775"/>
        <v>2.559458837980344E-2</v>
      </c>
    </row>
    <row r="9079" spans="1:12">
      <c r="A9079" s="98" t="s">
        <v>126</v>
      </c>
      <c r="B9079" s="98">
        <f t="shared" si="771"/>
        <v>15</v>
      </c>
      <c r="C9079" s="98">
        <f t="shared" si="772"/>
        <v>6</v>
      </c>
      <c r="D9079" s="98">
        <f>D9078</f>
        <v>186</v>
      </c>
      <c r="E9079" s="98">
        <f t="shared" si="773"/>
        <v>67</v>
      </c>
      <c r="F9079" s="397">
        <f>F9078+(E9079-E9078)*(F9081-F9078)/(E9081-E9078)</f>
        <v>4.2817333333333334</v>
      </c>
      <c r="G9079" s="98">
        <v>15</v>
      </c>
      <c r="H9079" s="491">
        <f>H9078+(E9079-E9078)*(H9081-H9078)/(E9081-E9078)</f>
        <v>0.34341033333333332</v>
      </c>
      <c r="I9079" s="492">
        <f>I9078+(E9079-E9078)*(I9081-I9078)/(E9081-E9078)</f>
        <v>12.466666666666667</v>
      </c>
      <c r="J9079" s="397">
        <f>J9078+(E9079-E9078)*(J9081-J9078)/(E9081-E9078)</f>
        <v>0.21929999999999999</v>
      </c>
      <c r="K9079" s="469">
        <f t="shared" si="774"/>
        <v>12.468271678875903</v>
      </c>
      <c r="L9079" s="469">
        <f t="shared" si="775"/>
        <v>1.6050122092359231E-3</v>
      </c>
    </row>
    <row r="9080" spans="1:12">
      <c r="A9080" s="98" t="s">
        <v>126</v>
      </c>
      <c r="B9080" s="98">
        <f t="shared" si="771"/>
        <v>15</v>
      </c>
      <c r="C9080" s="98">
        <f t="shared" si="772"/>
        <v>6</v>
      </c>
      <c r="D9080" s="98">
        <f>D9078</f>
        <v>186</v>
      </c>
      <c r="E9080" s="98">
        <f t="shared" si="773"/>
        <v>68</v>
      </c>
      <c r="F9080" s="397">
        <f>F9078+(E9080-E9078)*(F9081-F9078)/(E9081-E9078)</f>
        <v>4.2945666666666673</v>
      </c>
      <c r="G9080" s="98">
        <v>15</v>
      </c>
      <c r="H9080" s="491">
        <f>H9078+(E9080-E9078)*(H9081-H9078)/(E9081-E9078)</f>
        <v>0.34326366666666669</v>
      </c>
      <c r="I9080" s="492">
        <f>I9078+(E9080-E9078)*(I9081-I9078)/(E9081-E9078)</f>
        <v>12.533333333333333</v>
      </c>
      <c r="J9080" s="397">
        <f>J9078+(E9080-E9078)*(J9081-J9078)/(E9081-E9078)</f>
        <v>0.21729999999999999</v>
      </c>
      <c r="K9080" s="469">
        <f t="shared" si="774"/>
        <v>12.51098523875233</v>
      </c>
      <c r="L9080" s="469">
        <f t="shared" si="775"/>
        <v>-2.2348094581003508E-2</v>
      </c>
    </row>
    <row r="9081" spans="1:12">
      <c r="A9081" s="480" t="s">
        <v>126</v>
      </c>
      <c r="B9081" s="480">
        <f t="shared" si="771"/>
        <v>15</v>
      </c>
      <c r="C9081" s="480">
        <f t="shared" si="772"/>
        <v>6</v>
      </c>
      <c r="D9081" s="480">
        <f>D9078</f>
        <v>186</v>
      </c>
      <c r="E9081" s="480">
        <f t="shared" si="773"/>
        <v>69</v>
      </c>
      <c r="F9081" s="484">
        <v>4.3074000000000003</v>
      </c>
      <c r="G9081" s="480">
        <v>15</v>
      </c>
      <c r="H9081" s="482">
        <v>0.34311700000000001</v>
      </c>
      <c r="I9081" s="483">
        <v>12.6</v>
      </c>
      <c r="J9081" s="484">
        <v>0.21529999999999999</v>
      </c>
      <c r="K9081" s="469">
        <f t="shared" si="774"/>
        <v>12.553735314776009</v>
      </c>
      <c r="L9081" s="469">
        <f t="shared" si="775"/>
        <v>-4.6264685223990298E-2</v>
      </c>
    </row>
    <row r="9082" spans="1:12">
      <c r="A9082" s="98" t="s">
        <v>126</v>
      </c>
      <c r="B9082" s="98">
        <f t="shared" si="771"/>
        <v>15</v>
      </c>
      <c r="C9082" s="98">
        <f t="shared" si="772"/>
        <v>6</v>
      </c>
      <c r="D9082" s="98">
        <f>D9081</f>
        <v>186</v>
      </c>
      <c r="E9082" s="98">
        <f t="shared" si="773"/>
        <v>70</v>
      </c>
      <c r="F9082" s="397">
        <f>F9081+(E9082-E9081)*(F9084-F9081)/(E9084-E9081)</f>
        <v>4.3200666666666665</v>
      </c>
      <c r="G9082" s="98">
        <v>15</v>
      </c>
      <c r="H9082" s="491">
        <f>H9081+(E9082-E9081)*(H9084-H9081)/(E9084-E9081)</f>
        <v>0.34296900000000002</v>
      </c>
      <c r="I9082" s="492">
        <f>I9081+(E9082-E9081)*(I9084-I9081)/(E9084-E9081)</f>
        <v>12.633333333333333</v>
      </c>
      <c r="J9082" s="397">
        <f>J9081+(E9082-E9081)*(J9084-J9081)/(E9084-E9081)</f>
        <v>0.21329999999999999</v>
      </c>
      <c r="K9082" s="469">
        <f t="shared" si="774"/>
        <v>12.596084971722419</v>
      </c>
      <c r="L9082" s="469">
        <f t="shared" si="775"/>
        <v>-3.7248361610913605E-2</v>
      </c>
    </row>
    <row r="9083" spans="1:12">
      <c r="A9083" s="98" t="s">
        <v>126</v>
      </c>
      <c r="B9083" s="98">
        <f t="shared" si="771"/>
        <v>15</v>
      </c>
      <c r="C9083" s="98">
        <f t="shared" si="772"/>
        <v>6</v>
      </c>
      <c r="D9083" s="98">
        <f>D9081</f>
        <v>186</v>
      </c>
      <c r="E9083" s="98">
        <f t="shared" si="773"/>
        <v>71</v>
      </c>
      <c r="F9083" s="397">
        <f>F9081+(E9083-E9081)*(F9084-F9081)/(E9084-E9081)</f>
        <v>4.3327333333333335</v>
      </c>
      <c r="G9083" s="98">
        <v>15</v>
      </c>
      <c r="H9083" s="491">
        <f>H9081+(E9083-E9081)*(H9084-H9081)/(E9084-E9081)</f>
        <v>0.34282099999999999</v>
      </c>
      <c r="I9083" s="492">
        <f>I9081+(E9083-E9081)*(I9084-I9081)/(E9084-E9081)</f>
        <v>12.666666666666666</v>
      </c>
      <c r="J9083" s="397">
        <f>J9081+(E9083-E9081)*(J9084-J9081)/(E9084-E9081)</f>
        <v>0.21130000000000002</v>
      </c>
      <c r="K9083" s="469">
        <f t="shared" si="774"/>
        <v>12.638471194393965</v>
      </c>
      <c r="L9083" s="469">
        <f t="shared" si="775"/>
        <v>-2.8195472272701139E-2</v>
      </c>
    </row>
    <row r="9084" spans="1:12">
      <c r="A9084" s="480" t="s">
        <v>126</v>
      </c>
      <c r="B9084" s="480">
        <f t="shared" si="771"/>
        <v>15</v>
      </c>
      <c r="C9084" s="480">
        <f t="shared" si="772"/>
        <v>6</v>
      </c>
      <c r="D9084" s="480">
        <f>D9081</f>
        <v>186</v>
      </c>
      <c r="E9084" s="480">
        <f t="shared" si="773"/>
        <v>72</v>
      </c>
      <c r="F9084" s="484">
        <v>4.3453999999999997</v>
      </c>
      <c r="G9084" s="480">
        <v>15</v>
      </c>
      <c r="H9084" s="482">
        <v>0.34267300000000001</v>
      </c>
      <c r="I9084" s="483">
        <v>12.7</v>
      </c>
      <c r="J9084" s="484">
        <v>0.20930000000000001</v>
      </c>
      <c r="K9084" s="469">
        <f t="shared" si="774"/>
        <v>12.680894030168702</v>
      </c>
      <c r="L9084" s="469">
        <f t="shared" si="775"/>
        <v>-1.9105969831297642E-2</v>
      </c>
    </row>
    <row r="9085" spans="1:12">
      <c r="A9085" s="98" t="s">
        <v>126</v>
      </c>
      <c r="B9085" s="98">
        <f t="shared" ref="B9085:B9148" si="776">INT(D9085/12)</f>
        <v>15</v>
      </c>
      <c r="C9085" s="98">
        <f t="shared" ref="C9085:C9148" si="777">D9085-B9085*12</f>
        <v>6</v>
      </c>
      <c r="D9085" s="98">
        <f>D9084</f>
        <v>186</v>
      </c>
      <c r="E9085" s="98">
        <f t="shared" si="773"/>
        <v>73</v>
      </c>
      <c r="F9085" s="397">
        <f>F9084+(E9085-E9084)*(F9087-F9084)/(E9087-E9084)</f>
        <v>4.3579999999999997</v>
      </c>
      <c r="G9085" s="98">
        <v>15</v>
      </c>
      <c r="H9085" s="491">
        <f>H9084+(E9085-E9084)*(H9087-H9084)/(E9087-E9084)</f>
        <v>0.34252333333333335</v>
      </c>
      <c r="I9085" s="492">
        <f>I9084+(E9085-E9084)*(I9087-I9084)/(E9087-E9084)</f>
        <v>12.733333333333333</v>
      </c>
      <c r="J9085" s="397">
        <f>J9084+(E9085-E9084)*(J9087-J9084)/(E9087-E9084)</f>
        <v>0.20730000000000001</v>
      </c>
      <c r="K9085" s="469">
        <f t="shared" si="774"/>
        <v>12.723220802475742</v>
      </c>
      <c r="L9085" s="469">
        <f t="shared" si="775"/>
        <v>-1.011253085759023E-2</v>
      </c>
    </row>
    <row r="9086" spans="1:12">
      <c r="A9086" s="98" t="s">
        <v>126</v>
      </c>
      <c r="B9086" s="98">
        <f t="shared" si="776"/>
        <v>15</v>
      </c>
      <c r="C9086" s="98">
        <f t="shared" si="777"/>
        <v>6</v>
      </c>
      <c r="D9086" s="98">
        <f>D9084</f>
        <v>186</v>
      </c>
      <c r="E9086" s="98">
        <f t="shared" si="773"/>
        <v>74</v>
      </c>
      <c r="F9086" s="397">
        <f>F9084+(E9086-E9084)*(F9087-F9084)/(E9087-E9084)</f>
        <v>4.3706000000000005</v>
      </c>
      <c r="G9086" s="98">
        <v>15</v>
      </c>
      <c r="H9086" s="491">
        <f>H9084+(E9086-E9084)*(H9087-H9084)/(E9087-E9084)</f>
        <v>0.34237366666666663</v>
      </c>
      <c r="I9086" s="492">
        <f>I9084+(E9086-E9084)*(I9087-I9084)/(E9087-E9084)</f>
        <v>12.766666666666667</v>
      </c>
      <c r="J9086" s="397">
        <f>J9084+(E9086-E9084)*(J9087-J9084)/(E9087-E9084)</f>
        <v>0.20530000000000001</v>
      </c>
      <c r="K9086" s="469">
        <f t="shared" si="774"/>
        <v>12.765584580589826</v>
      </c>
      <c r="L9086" s="469">
        <f t="shared" si="775"/>
        <v>-1.0820860768419038E-3</v>
      </c>
    </row>
    <row r="9087" spans="1:12">
      <c r="A9087" s="480" t="s">
        <v>126</v>
      </c>
      <c r="B9087" s="480">
        <f t="shared" si="776"/>
        <v>15</v>
      </c>
      <c r="C9087" s="480">
        <f t="shared" si="777"/>
        <v>6</v>
      </c>
      <c r="D9087" s="480">
        <f>D9084</f>
        <v>186</v>
      </c>
      <c r="E9087" s="480">
        <f t="shared" si="773"/>
        <v>75</v>
      </c>
      <c r="F9087" s="484">
        <v>4.3832000000000004</v>
      </c>
      <c r="G9087" s="480">
        <v>15</v>
      </c>
      <c r="H9087" s="482">
        <v>0.34222399999999997</v>
      </c>
      <c r="I9087" s="483">
        <v>12.8</v>
      </c>
      <c r="J9087" s="484">
        <v>0.20330000000000001</v>
      </c>
      <c r="K9087" s="469">
        <f t="shared" si="774"/>
        <v>12.807985413062791</v>
      </c>
      <c r="L9087" s="469">
        <f t="shared" si="775"/>
        <v>7.9854130627907693E-3</v>
      </c>
    </row>
    <row r="9088" spans="1:12">
      <c r="A9088" s="98" t="s">
        <v>126</v>
      </c>
      <c r="B9088" s="98">
        <f t="shared" si="776"/>
        <v>15</v>
      </c>
      <c r="C9088" s="98">
        <f t="shared" si="777"/>
        <v>6</v>
      </c>
      <c r="D9088" s="98">
        <f>D9087</f>
        <v>186</v>
      </c>
      <c r="E9088" s="98">
        <f t="shared" si="773"/>
        <v>76</v>
      </c>
      <c r="F9088" s="397">
        <f>F9087+(E9088-E9087)*(F9090-F9087)/(E9090-E9087)</f>
        <v>4.3956666666666671</v>
      </c>
      <c r="G9088" s="98">
        <v>15</v>
      </c>
      <c r="H9088" s="491">
        <f>H9087+(E9088-E9087)*(H9090-H9087)/(E9090-E9087)</f>
        <v>0.34207333333333334</v>
      </c>
      <c r="I9088" s="492">
        <f>I9087+(E9088-E9087)*(I9090-I9087)/(E9090-E9087)</f>
        <v>12.833333333333334</v>
      </c>
      <c r="J9088" s="397">
        <f>J9087+(E9088-E9087)*(J9090-J9087)/(E9090-E9087)</f>
        <v>0.20130000000000001</v>
      </c>
      <c r="K9088" s="469">
        <f t="shared" si="774"/>
        <v>12.850071134844381</v>
      </c>
      <c r="L9088" s="469">
        <f t="shared" si="775"/>
        <v>1.6737801511046868E-2</v>
      </c>
    </row>
    <row r="9089" spans="1:12">
      <c r="A9089" s="98" t="s">
        <v>126</v>
      </c>
      <c r="B9089" s="98">
        <f t="shared" si="776"/>
        <v>15</v>
      </c>
      <c r="C9089" s="98">
        <f t="shared" si="777"/>
        <v>6</v>
      </c>
      <c r="D9089" s="98">
        <f>D9087</f>
        <v>186</v>
      </c>
      <c r="E9089" s="98">
        <f t="shared" si="773"/>
        <v>77</v>
      </c>
      <c r="F9089" s="397">
        <f>F9087+(E9089-E9087)*(F9090-F9087)/(E9090-E9087)</f>
        <v>4.4081333333333337</v>
      </c>
      <c r="G9089" s="98">
        <v>15</v>
      </c>
      <c r="H9089" s="491">
        <f>H9087+(E9089-E9087)*(H9090-H9087)/(E9090-E9087)</f>
        <v>0.34192266666666665</v>
      </c>
      <c r="I9089" s="492">
        <f>I9087+(E9089-E9087)*(I9090-I9087)/(E9090-E9087)</f>
        <v>12.866666666666667</v>
      </c>
      <c r="J9089" s="397">
        <f>J9087+(E9089-E9087)*(J9090-J9087)/(E9090-E9087)</f>
        <v>0.1993</v>
      </c>
      <c r="K9089" s="469">
        <f t="shared" si="774"/>
        <v>12.892193946389439</v>
      </c>
      <c r="L9089" s="469">
        <f t="shared" si="775"/>
        <v>2.5527279722771468E-2</v>
      </c>
    </row>
    <row r="9090" spans="1:12">
      <c r="A9090" s="480" t="s">
        <v>126</v>
      </c>
      <c r="B9090" s="480">
        <f t="shared" si="776"/>
        <v>15</v>
      </c>
      <c r="C9090" s="480">
        <f t="shared" si="777"/>
        <v>6</v>
      </c>
      <c r="D9090" s="480">
        <f>D9087</f>
        <v>186</v>
      </c>
      <c r="E9090" s="480">
        <f t="shared" ref="E9090:E9153" si="778">E9089+1</f>
        <v>78</v>
      </c>
      <c r="F9090" s="484">
        <v>4.4206000000000003</v>
      </c>
      <c r="G9090" s="480">
        <v>15</v>
      </c>
      <c r="H9090" s="482">
        <v>0.34177200000000002</v>
      </c>
      <c r="I9090" s="483">
        <v>12.9</v>
      </c>
      <c r="J9090" s="484">
        <v>0.1973</v>
      </c>
      <c r="K9090" s="469">
        <f t="shared" si="774"/>
        <v>12.934353896749879</v>
      </c>
      <c r="L9090" s="469">
        <f t="shared" si="775"/>
        <v>3.4353896749879098E-2</v>
      </c>
    </row>
    <row r="9091" spans="1:12">
      <c r="A9091" s="98" t="s">
        <v>126</v>
      </c>
      <c r="B9091" s="98">
        <f t="shared" si="776"/>
        <v>15</v>
      </c>
      <c r="C9091" s="98">
        <f t="shared" si="777"/>
        <v>6</v>
      </c>
      <c r="D9091" s="98">
        <f>D9090</f>
        <v>186</v>
      </c>
      <c r="E9091" s="98">
        <f t="shared" si="778"/>
        <v>79</v>
      </c>
      <c r="F9091" s="397">
        <f>F9090+(E9091-E9090)*(F9093-F9090)/(E9093-E9090)</f>
        <v>4.4329666666666672</v>
      </c>
      <c r="G9091" s="98">
        <v>15</v>
      </c>
      <c r="H9091" s="491">
        <f>H9090+(E9091-E9090)*(H9093-H9090)/(E9093-E9090)</f>
        <v>0.34162000000000003</v>
      </c>
      <c r="I9091" s="492">
        <f>I9090+(E9091-E9090)*(I9093-I9090)/(E9093-E9090)</f>
        <v>12.966666666666667</v>
      </c>
      <c r="J9091" s="397">
        <f>J9090+(E9091-E9090)*(J9093-J9090)/(E9093-E9090)</f>
        <v>0.19533333333333333</v>
      </c>
      <c r="K9091" s="469">
        <f t="shared" si="774"/>
        <v>12.976308959272487</v>
      </c>
      <c r="L9091" s="469">
        <f t="shared" si="775"/>
        <v>9.6422926058199465E-3</v>
      </c>
    </row>
    <row r="9092" spans="1:12">
      <c r="A9092" s="98" t="s">
        <v>126</v>
      </c>
      <c r="B9092" s="98">
        <f t="shared" si="776"/>
        <v>15</v>
      </c>
      <c r="C9092" s="98">
        <f t="shared" si="777"/>
        <v>6</v>
      </c>
      <c r="D9092" s="98">
        <f>D9090</f>
        <v>186</v>
      </c>
      <c r="E9092" s="98">
        <f t="shared" si="778"/>
        <v>80</v>
      </c>
      <c r="F9092" s="397">
        <f>F9090+(E9092-E9090)*(F9093-F9090)/(E9093-E9090)</f>
        <v>4.4453333333333331</v>
      </c>
      <c r="G9092" s="98">
        <v>15</v>
      </c>
      <c r="H9092" s="491">
        <f>H9090+(E9092-E9090)*(H9093-H9090)/(E9093-E9090)</f>
        <v>0.34146799999999999</v>
      </c>
      <c r="I9092" s="492">
        <f>I9090+(E9092-E9090)*(I9093-I9090)/(E9093-E9090)</f>
        <v>13.033333333333333</v>
      </c>
      <c r="J9092" s="397">
        <f>J9090+(E9092-E9090)*(J9093-J9090)/(E9093-E9090)</f>
        <v>0.19336666666666666</v>
      </c>
      <c r="K9092" s="469">
        <f t="shared" si="774"/>
        <v>13.01830137328632</v>
      </c>
      <c r="L9092" s="469">
        <f t="shared" si="775"/>
        <v>-1.5031960047013015E-2</v>
      </c>
    </row>
    <row r="9093" spans="1:12">
      <c r="A9093" s="480" t="s">
        <v>126</v>
      </c>
      <c r="B9093" s="480">
        <f t="shared" si="776"/>
        <v>15</v>
      </c>
      <c r="C9093" s="480">
        <f t="shared" si="777"/>
        <v>6</v>
      </c>
      <c r="D9093" s="480">
        <f>D9090</f>
        <v>186</v>
      </c>
      <c r="E9093" s="480">
        <f t="shared" si="778"/>
        <v>81</v>
      </c>
      <c r="F9093" s="484">
        <v>4.4577</v>
      </c>
      <c r="G9093" s="480">
        <v>15</v>
      </c>
      <c r="H9093" s="482">
        <v>0.34131600000000001</v>
      </c>
      <c r="I9093" s="483">
        <v>13.1</v>
      </c>
      <c r="J9093" s="484">
        <v>0.19139999999999999</v>
      </c>
      <c r="K9093" s="469">
        <f t="shared" si="774"/>
        <v>13.060331188693176</v>
      </c>
      <c r="L9093" s="469">
        <f t="shared" si="775"/>
        <v>-3.9668811306823315E-2</v>
      </c>
    </row>
    <row r="9094" spans="1:12">
      <c r="A9094" s="98" t="s">
        <v>126</v>
      </c>
      <c r="B9094" s="98">
        <f t="shared" si="776"/>
        <v>15</v>
      </c>
      <c r="C9094" s="98">
        <f t="shared" si="777"/>
        <v>6</v>
      </c>
      <c r="D9094" s="98">
        <f>D9093</f>
        <v>186</v>
      </c>
      <c r="E9094" s="98">
        <f t="shared" si="778"/>
        <v>82</v>
      </c>
      <c r="F9094" s="397">
        <f>F9093+(E9094-E9093)*(F9096-F9093)/(E9096-E9093)</f>
        <v>4.4699666666666671</v>
      </c>
      <c r="G9094" s="98">
        <v>15</v>
      </c>
      <c r="H9094" s="491">
        <f>H9093+(E9094-E9093)*(H9096-H9093)/(E9096-E9093)</f>
        <v>0.34116233333333335</v>
      </c>
      <c r="I9094" s="492">
        <f>I9093+(E9094-E9093)*(I9096-I9093)/(E9096-E9093)</f>
        <v>13.133333333333333</v>
      </c>
      <c r="J9094" s="397">
        <f>J9093+(E9094-E9093)*(J9096-J9093)/(E9096-E9093)</f>
        <v>0.18939999999999999</v>
      </c>
      <c r="K9094" s="469">
        <f t="shared" si="774"/>
        <v>13.102169348511511</v>
      </c>
      <c r="L9094" s="469">
        <f t="shared" si="775"/>
        <v>-3.11639848218217E-2</v>
      </c>
    </row>
    <row r="9095" spans="1:12">
      <c r="A9095" s="98" t="s">
        <v>126</v>
      </c>
      <c r="B9095" s="98">
        <f t="shared" si="776"/>
        <v>15</v>
      </c>
      <c r="C9095" s="98">
        <f t="shared" si="777"/>
        <v>6</v>
      </c>
      <c r="D9095" s="98">
        <f>D9093</f>
        <v>186</v>
      </c>
      <c r="E9095" s="98">
        <f t="shared" si="778"/>
        <v>83</v>
      </c>
      <c r="F9095" s="397">
        <f>F9093+(E9095-E9093)*(F9096-F9093)/(E9096-E9093)</f>
        <v>4.4822333333333333</v>
      </c>
      <c r="G9095" s="98">
        <v>15</v>
      </c>
      <c r="H9095" s="491">
        <f>H9093+(E9095-E9093)*(H9096-H9093)/(E9096-E9093)</f>
        <v>0.34100866666666668</v>
      </c>
      <c r="I9095" s="492">
        <f>I9093+(E9095-E9093)*(I9096-I9093)/(E9096-E9093)</f>
        <v>13.166666666666666</v>
      </c>
      <c r="J9095" s="397">
        <f>J9093+(E9095-E9093)*(J9096-J9093)/(E9096-E9093)</f>
        <v>0.18740000000000001</v>
      </c>
      <c r="K9095" s="469">
        <f t="shared" si="774"/>
        <v>13.144045214882123</v>
      </c>
      <c r="L9095" s="469">
        <f t="shared" si="775"/>
        <v>-2.2621451784543112E-2</v>
      </c>
    </row>
    <row r="9096" spans="1:12">
      <c r="A9096" s="480" t="s">
        <v>126</v>
      </c>
      <c r="B9096" s="480">
        <f t="shared" si="776"/>
        <v>15</v>
      </c>
      <c r="C9096" s="480">
        <f t="shared" si="777"/>
        <v>6</v>
      </c>
      <c r="D9096" s="480">
        <f>D9093</f>
        <v>186</v>
      </c>
      <c r="E9096" s="480">
        <f t="shared" si="778"/>
        <v>84</v>
      </c>
      <c r="F9096" s="484">
        <v>4.4945000000000004</v>
      </c>
      <c r="G9096" s="480">
        <v>15</v>
      </c>
      <c r="H9096" s="482">
        <v>0.34085500000000002</v>
      </c>
      <c r="I9096" s="483">
        <v>13.2</v>
      </c>
      <c r="J9096" s="484">
        <v>0.18540000000000001</v>
      </c>
      <c r="K9096" s="469">
        <f t="shared" si="774"/>
        <v>13.185958838802424</v>
      </c>
      <c r="L9096" s="469">
        <f t="shared" si="775"/>
        <v>-1.4041161197575036E-2</v>
      </c>
    </row>
    <row r="9097" spans="1:12">
      <c r="A9097" s="98" t="s">
        <v>126</v>
      </c>
      <c r="B9097" s="98">
        <f t="shared" si="776"/>
        <v>15</v>
      </c>
      <c r="C9097" s="98">
        <f t="shared" si="777"/>
        <v>6</v>
      </c>
      <c r="D9097" s="98">
        <f>D9096</f>
        <v>186</v>
      </c>
      <c r="E9097" s="98">
        <f t="shared" si="778"/>
        <v>85</v>
      </c>
      <c r="F9097" s="397">
        <f>F9096+(E9097-E9096)*(F9099-F9096)/(E9099-E9096)</f>
        <v>4.5066666666666668</v>
      </c>
      <c r="G9097" s="98">
        <v>15</v>
      </c>
      <c r="H9097" s="491">
        <f>H9096+(E9097-E9096)*(H9099-H9096)/(E9099-E9096)</f>
        <v>0.34069966666666668</v>
      </c>
      <c r="I9097" s="492">
        <f>I9096+(E9097-E9096)*(I9099-I9096)/(E9099-E9096)</f>
        <v>13.233333333333333</v>
      </c>
      <c r="J9097" s="397">
        <f>J9096+(E9097-E9096)*(J9099-J9096)/(E9099-E9096)</f>
        <v>0.18340000000000001</v>
      </c>
      <c r="K9097" s="469">
        <f t="shared" si="774"/>
        <v>13.227681467255129</v>
      </c>
      <c r="L9097" s="469">
        <f t="shared" si="775"/>
        <v>-5.6518660782032271E-3</v>
      </c>
    </row>
    <row r="9098" spans="1:12">
      <c r="A9098" s="98" t="s">
        <v>126</v>
      </c>
      <c r="B9098" s="98">
        <f t="shared" si="776"/>
        <v>15</v>
      </c>
      <c r="C9098" s="98">
        <f t="shared" si="777"/>
        <v>6</v>
      </c>
      <c r="D9098" s="98">
        <f>D9096</f>
        <v>186</v>
      </c>
      <c r="E9098" s="98">
        <f t="shared" si="778"/>
        <v>86</v>
      </c>
      <c r="F9098" s="397">
        <f>F9096+(E9098-E9096)*(F9099-F9096)/(E9099-E9096)</f>
        <v>4.5188333333333333</v>
      </c>
      <c r="G9098" s="98">
        <v>15</v>
      </c>
      <c r="H9098" s="491">
        <f>H9096+(E9098-E9096)*(H9099-H9096)/(E9099-E9096)</f>
        <v>0.34054433333333334</v>
      </c>
      <c r="I9098" s="492">
        <f>I9096+(E9098-E9096)*(I9099-I9096)/(E9099-E9096)</f>
        <v>13.266666666666667</v>
      </c>
      <c r="J9098" s="397">
        <f>J9096+(E9098-E9096)*(J9099-J9096)/(E9099-E9096)</f>
        <v>0.18140000000000001</v>
      </c>
      <c r="K9098" s="469">
        <f t="shared" si="774"/>
        <v>13.269442157800306</v>
      </c>
      <c r="L9098" s="469">
        <f t="shared" si="775"/>
        <v>2.7754911336383969E-3</v>
      </c>
    </row>
    <row r="9099" spans="1:12">
      <c r="A9099" s="480" t="s">
        <v>126</v>
      </c>
      <c r="B9099" s="480">
        <f t="shared" si="776"/>
        <v>15</v>
      </c>
      <c r="C9099" s="480">
        <f t="shared" si="777"/>
        <v>6</v>
      </c>
      <c r="D9099" s="480">
        <f>D9096</f>
        <v>186</v>
      </c>
      <c r="E9099" s="480">
        <f t="shared" si="778"/>
        <v>87</v>
      </c>
      <c r="F9099" s="484">
        <v>4.5309999999999997</v>
      </c>
      <c r="G9099" s="480">
        <v>15</v>
      </c>
      <c r="H9099" s="482">
        <v>0.340389</v>
      </c>
      <c r="I9099" s="483">
        <v>13.3</v>
      </c>
      <c r="J9099" s="484">
        <v>0.1794</v>
      </c>
      <c r="K9099" s="469">
        <f t="shared" ref="K9099:K9162" si="779">F9099/H9099</f>
        <v>13.311240962545792</v>
      </c>
      <c r="L9099" s="469">
        <f t="shared" ref="L9099:L9162" si="780">K9099-I9099</f>
        <v>1.1240962545791433E-2</v>
      </c>
    </row>
    <row r="9100" spans="1:12">
      <c r="A9100" s="98" t="s">
        <v>126</v>
      </c>
      <c r="B9100" s="98">
        <f t="shared" si="776"/>
        <v>15</v>
      </c>
      <c r="C9100" s="98">
        <f t="shared" si="777"/>
        <v>6</v>
      </c>
      <c r="D9100" s="98">
        <f>D9099</f>
        <v>186</v>
      </c>
      <c r="E9100" s="98">
        <f t="shared" si="778"/>
        <v>88</v>
      </c>
      <c r="F9100" s="397">
        <f>F9099+(E9100-E9099)*(F9102-F9099)/(E9102-E9099)</f>
        <v>4.5430666666666664</v>
      </c>
      <c r="G9100" s="98">
        <v>15</v>
      </c>
      <c r="H9100" s="491">
        <f>H9099+(E9100-E9099)*(H9102-H9099)/(E9102-E9099)</f>
        <v>0.34023233333333336</v>
      </c>
      <c r="I9100" s="492">
        <f>I9099+(E9100-E9099)*(I9102-I9099)/(E9102-E9099)</f>
        <v>13.333333333333334</v>
      </c>
      <c r="J9100" s="397">
        <f>J9099+(E9100-E9099)*(J9102-J9099)/(E9102-E9099)</f>
        <v>0.1774</v>
      </c>
      <c r="K9100" s="469">
        <f t="shared" si="779"/>
        <v>13.352836346143858</v>
      </c>
      <c r="L9100" s="469">
        <f t="shared" si="780"/>
        <v>1.9503012810524467E-2</v>
      </c>
    </row>
    <row r="9101" spans="1:12">
      <c r="A9101" s="98" t="s">
        <v>126</v>
      </c>
      <c r="B9101" s="98">
        <f t="shared" si="776"/>
        <v>15</v>
      </c>
      <c r="C9101" s="98">
        <f t="shared" si="777"/>
        <v>6</v>
      </c>
      <c r="D9101" s="98">
        <f>D9099</f>
        <v>186</v>
      </c>
      <c r="E9101" s="98">
        <f t="shared" si="778"/>
        <v>89</v>
      </c>
      <c r="F9101" s="397">
        <f>F9099+(E9101-E9099)*(F9102-F9099)/(E9102-E9099)</f>
        <v>4.555133333333333</v>
      </c>
      <c r="G9101" s="98">
        <v>15</v>
      </c>
      <c r="H9101" s="491">
        <f>H9099+(E9101-E9099)*(H9102-H9099)/(E9102-E9099)</f>
        <v>0.34007566666666666</v>
      </c>
      <c r="I9101" s="492">
        <f>I9099+(E9101-E9099)*(I9102-I9099)/(E9102-E9099)</f>
        <v>13.366666666666667</v>
      </c>
      <c r="J9101" s="397">
        <f>J9099+(E9101-E9099)*(J9102-J9099)/(E9102-E9099)</f>
        <v>0.1754</v>
      </c>
      <c r="K9101" s="469">
        <f t="shared" si="779"/>
        <v>13.394470054213425</v>
      </c>
      <c r="L9101" s="469">
        <f t="shared" si="780"/>
        <v>2.7803387546757818E-2</v>
      </c>
    </row>
    <row r="9102" spans="1:12">
      <c r="A9102" s="480" t="s">
        <v>126</v>
      </c>
      <c r="B9102" s="480">
        <f t="shared" si="776"/>
        <v>15</v>
      </c>
      <c r="C9102" s="480">
        <f t="shared" si="777"/>
        <v>6</v>
      </c>
      <c r="D9102" s="480">
        <f>D9099</f>
        <v>186</v>
      </c>
      <c r="E9102" s="480">
        <f t="shared" si="778"/>
        <v>90</v>
      </c>
      <c r="F9102" s="484">
        <v>4.5671999999999997</v>
      </c>
      <c r="G9102" s="480">
        <v>15</v>
      </c>
      <c r="H9102" s="482">
        <v>0.33991900000000003</v>
      </c>
      <c r="I9102" s="483">
        <v>13.4</v>
      </c>
      <c r="J9102" s="484">
        <v>0.1734</v>
      </c>
      <c r="K9102" s="469">
        <f t="shared" si="779"/>
        <v>13.436142139745055</v>
      </c>
      <c r="L9102" s="469">
        <f t="shared" si="780"/>
        <v>3.6142139745054536E-2</v>
      </c>
    </row>
    <row r="9103" spans="1:12">
      <c r="A9103" s="98" t="s">
        <v>126</v>
      </c>
      <c r="B9103" s="98">
        <f t="shared" si="776"/>
        <v>15</v>
      </c>
      <c r="C9103" s="98">
        <f t="shared" si="777"/>
        <v>6</v>
      </c>
      <c r="D9103" s="98">
        <f>D9102</f>
        <v>186</v>
      </c>
      <c r="E9103" s="98">
        <f t="shared" si="778"/>
        <v>91</v>
      </c>
      <c r="F9103" s="397">
        <f>F9102+(E9103-E9102)*(F9105-F9102)/(E9105-E9102)</f>
        <v>4.5791666666666666</v>
      </c>
      <c r="G9103" s="98">
        <v>15</v>
      </c>
      <c r="H9103" s="491">
        <f>H9102+(E9103-E9102)*(H9105-H9102)/(E9105-E9102)</f>
        <v>0.33976033333333333</v>
      </c>
      <c r="I9103" s="492">
        <f>I9102+(E9103-E9102)*(I9105-I9102)/(E9105-E9102)</f>
        <v>13.466666666666667</v>
      </c>
      <c r="J9103" s="397">
        <f>J9102+(E9103-E9102)*(J9105-J9102)/(E9105-E9102)</f>
        <v>0.1714</v>
      </c>
      <c r="K9103" s="469">
        <f t="shared" si="779"/>
        <v>13.477637668120959</v>
      </c>
      <c r="L9103" s="469">
        <f t="shared" si="780"/>
        <v>1.0971001454292306E-2</v>
      </c>
    </row>
    <row r="9104" spans="1:12">
      <c r="A9104" s="98" t="s">
        <v>126</v>
      </c>
      <c r="B9104" s="98">
        <f t="shared" si="776"/>
        <v>15</v>
      </c>
      <c r="C9104" s="98">
        <f t="shared" si="777"/>
        <v>6</v>
      </c>
      <c r="D9104" s="98">
        <f>D9102</f>
        <v>186</v>
      </c>
      <c r="E9104" s="98">
        <f t="shared" si="778"/>
        <v>92</v>
      </c>
      <c r="F9104" s="397">
        <f>F9102+(E9104-E9102)*(F9105-F9102)/(E9105-E9102)</f>
        <v>4.5911333333333335</v>
      </c>
      <c r="G9104" s="98">
        <v>15</v>
      </c>
      <c r="H9104" s="491">
        <f>H9102+(E9104-E9102)*(H9105-H9102)/(E9105-E9102)</f>
        <v>0.33960166666666669</v>
      </c>
      <c r="I9104" s="492">
        <f>I9102+(E9104-E9102)*(I9105-I9102)/(E9105-E9102)</f>
        <v>13.533333333333333</v>
      </c>
      <c r="J9104" s="397">
        <f>J9102+(E9104-E9102)*(J9105-J9102)/(E9105-E9102)</f>
        <v>0.1694</v>
      </c>
      <c r="K9104" s="469">
        <f t="shared" si="779"/>
        <v>13.51917197108377</v>
      </c>
      <c r="L9104" s="469">
        <f t="shared" si="780"/>
        <v>-1.4161362249563325E-2</v>
      </c>
    </row>
    <row r="9105" spans="1:12">
      <c r="A9105" s="480" t="s">
        <v>126</v>
      </c>
      <c r="B9105" s="480">
        <f t="shared" si="776"/>
        <v>15</v>
      </c>
      <c r="C9105" s="480">
        <f t="shared" si="777"/>
        <v>6</v>
      </c>
      <c r="D9105" s="480">
        <f>D9102</f>
        <v>186</v>
      </c>
      <c r="E9105" s="480">
        <f t="shared" si="778"/>
        <v>93</v>
      </c>
      <c r="F9105" s="484">
        <v>4.6031000000000004</v>
      </c>
      <c r="G9105" s="480">
        <v>15</v>
      </c>
      <c r="H9105" s="482">
        <v>0.33944299999999999</v>
      </c>
      <c r="I9105" s="483">
        <v>13.6</v>
      </c>
      <c r="J9105" s="484">
        <v>0.16739999999999999</v>
      </c>
      <c r="K9105" s="469">
        <f t="shared" si="779"/>
        <v>13.560745103006987</v>
      </c>
      <c r="L9105" s="469">
        <f t="shared" si="780"/>
        <v>-3.9254896993012878E-2</v>
      </c>
    </row>
    <row r="9106" spans="1:12">
      <c r="A9106" s="98" t="s">
        <v>126</v>
      </c>
      <c r="B9106" s="98">
        <f t="shared" si="776"/>
        <v>15</v>
      </c>
      <c r="C9106" s="98">
        <f t="shared" si="777"/>
        <v>6</v>
      </c>
      <c r="D9106" s="98">
        <f>D9105</f>
        <v>186</v>
      </c>
      <c r="E9106" s="98">
        <f t="shared" si="778"/>
        <v>94</v>
      </c>
      <c r="F9106" s="397">
        <f>F9105+(E9106-E9105)*(F9108-F9105)/(E9108-E9105)</f>
        <v>4.6150000000000002</v>
      </c>
      <c r="G9106" s="98">
        <v>15</v>
      </c>
      <c r="H9106" s="491">
        <f>H9105+(E9106-E9105)*(H9108-H9105)/(E9108-E9105)</f>
        <v>0.33928266666666668</v>
      </c>
      <c r="I9106" s="492">
        <f>I9105+(E9106-E9105)*(I9108-I9105)/(E9108-E9105)</f>
        <v>13.633333333333333</v>
      </c>
      <c r="J9106" s="397">
        <f>J9105+(E9106-E9105)*(J9108-J9105)/(E9108-E9105)</f>
        <v>0.16543333333333332</v>
      </c>
      <c r="K9106" s="469">
        <f t="shared" si="779"/>
        <v>13.602227444569326</v>
      </c>
      <c r="L9106" s="469">
        <f t="shared" si="780"/>
        <v>-3.1105888764006551E-2</v>
      </c>
    </row>
    <row r="9107" spans="1:12">
      <c r="A9107" s="98" t="s">
        <v>126</v>
      </c>
      <c r="B9107" s="98">
        <f t="shared" si="776"/>
        <v>15</v>
      </c>
      <c r="C9107" s="98">
        <f t="shared" si="777"/>
        <v>6</v>
      </c>
      <c r="D9107" s="98">
        <f>D9105</f>
        <v>186</v>
      </c>
      <c r="E9107" s="98">
        <f t="shared" si="778"/>
        <v>95</v>
      </c>
      <c r="F9107" s="397">
        <f>F9105+(E9107-E9105)*(F9108-F9105)/(E9108-E9105)</f>
        <v>4.6269</v>
      </c>
      <c r="G9107" s="98">
        <v>15</v>
      </c>
      <c r="H9107" s="491">
        <f>H9105+(E9107-E9105)*(H9108-H9105)/(E9108-E9105)</f>
        <v>0.3391223333333333</v>
      </c>
      <c r="I9107" s="492">
        <f>I9105+(E9107-E9105)*(I9108-I9105)/(E9108-E9105)</f>
        <v>13.666666666666666</v>
      </c>
      <c r="J9107" s="397">
        <f>J9105+(E9107-E9105)*(J9108-J9105)/(E9108-E9105)</f>
        <v>0.16346666666666668</v>
      </c>
      <c r="K9107" s="469">
        <f t="shared" si="779"/>
        <v>13.643749010927229</v>
      </c>
      <c r="L9107" s="469">
        <f t="shared" si="780"/>
        <v>-2.2917655739437492E-2</v>
      </c>
    </row>
    <row r="9108" spans="1:12">
      <c r="A9108" s="480" t="s">
        <v>126</v>
      </c>
      <c r="B9108" s="480">
        <f t="shared" si="776"/>
        <v>15</v>
      </c>
      <c r="C9108" s="480">
        <f t="shared" si="777"/>
        <v>6</v>
      </c>
      <c r="D9108" s="480">
        <f>D9105</f>
        <v>186</v>
      </c>
      <c r="E9108" s="480">
        <f t="shared" si="778"/>
        <v>96</v>
      </c>
      <c r="F9108" s="484">
        <v>4.6387999999999998</v>
      </c>
      <c r="G9108" s="480">
        <v>15</v>
      </c>
      <c r="H9108" s="482">
        <v>0.33896199999999999</v>
      </c>
      <c r="I9108" s="483">
        <v>13.7</v>
      </c>
      <c r="J9108" s="484">
        <v>0.1615</v>
      </c>
      <c r="K9108" s="469">
        <f t="shared" si="779"/>
        <v>13.685309857742165</v>
      </c>
      <c r="L9108" s="469">
        <f t="shared" si="780"/>
        <v>-1.4690142257833827E-2</v>
      </c>
    </row>
    <row r="9109" spans="1:12">
      <c r="A9109" s="98" t="s">
        <v>126</v>
      </c>
      <c r="B9109" s="98">
        <f t="shared" si="776"/>
        <v>15</v>
      </c>
      <c r="C9109" s="98">
        <f t="shared" si="777"/>
        <v>6</v>
      </c>
      <c r="D9109" s="98">
        <f>D9108</f>
        <v>186</v>
      </c>
      <c r="E9109" s="98">
        <f t="shared" si="778"/>
        <v>97</v>
      </c>
      <c r="F9109" s="397">
        <f>F9108+(E9109-E9108)*(F9111-F9108)/(E9111-E9108)</f>
        <v>4.6505999999999998</v>
      </c>
      <c r="G9109" s="98">
        <v>15</v>
      </c>
      <c r="H9109" s="491">
        <f>H9108+(E9109-E9108)*(H9111-H9108)/(E9111-E9108)</f>
        <v>0.33879999999999999</v>
      </c>
      <c r="I9109" s="492">
        <f>I9108+(E9109-E9108)*(I9111-I9108)/(E9111-E9108)</f>
        <v>13.733333333333333</v>
      </c>
      <c r="J9109" s="397">
        <f>J9108+(E9109-E9108)*(J9111-J9108)/(E9111-E9108)</f>
        <v>0.1595</v>
      </c>
      <c r="K9109" s="469">
        <f t="shared" si="779"/>
        <v>13.72668240850059</v>
      </c>
      <c r="L9109" s="469">
        <f t="shared" si="780"/>
        <v>-6.6509248327424331E-3</v>
      </c>
    </row>
    <row r="9110" spans="1:12">
      <c r="A9110" s="98" t="s">
        <v>126</v>
      </c>
      <c r="B9110" s="98">
        <f t="shared" si="776"/>
        <v>15</v>
      </c>
      <c r="C9110" s="98">
        <f t="shared" si="777"/>
        <v>6</v>
      </c>
      <c r="D9110" s="98">
        <f>D9108</f>
        <v>186</v>
      </c>
      <c r="E9110" s="98">
        <f t="shared" si="778"/>
        <v>98</v>
      </c>
      <c r="F9110" s="397">
        <f>F9108+(E9110-E9108)*(F9111-F9108)/(E9111-E9108)</f>
        <v>4.6623999999999999</v>
      </c>
      <c r="G9110" s="98">
        <v>15</v>
      </c>
      <c r="H9110" s="491">
        <f>H9108+(E9110-E9108)*(H9111-H9108)/(E9111-E9108)</f>
        <v>0.33863799999999999</v>
      </c>
      <c r="I9110" s="492">
        <f>I9108+(E9110-E9108)*(I9111-I9108)/(E9111-E9108)</f>
        <v>13.766666666666667</v>
      </c>
      <c r="J9110" s="397">
        <f>J9108+(E9110-E9108)*(J9111-J9108)/(E9111-E9108)</f>
        <v>0.1575</v>
      </c>
      <c r="K9110" s="469">
        <f t="shared" si="779"/>
        <v>13.768094543435764</v>
      </c>
      <c r="L9110" s="469">
        <f t="shared" si="780"/>
        <v>1.4278767690960592E-3</v>
      </c>
    </row>
    <row r="9111" spans="1:12">
      <c r="A9111" s="480" t="s">
        <v>126</v>
      </c>
      <c r="B9111" s="480">
        <f t="shared" si="776"/>
        <v>15</v>
      </c>
      <c r="C9111" s="480">
        <f t="shared" si="777"/>
        <v>6</v>
      </c>
      <c r="D9111" s="480">
        <f>D9108</f>
        <v>186</v>
      </c>
      <c r="E9111" s="480">
        <f t="shared" si="778"/>
        <v>99</v>
      </c>
      <c r="F9111" s="484">
        <v>4.6741999999999999</v>
      </c>
      <c r="G9111" s="480">
        <v>15</v>
      </c>
      <c r="H9111" s="482">
        <v>0.338476</v>
      </c>
      <c r="I9111" s="483">
        <v>13.8</v>
      </c>
      <c r="J9111" s="484">
        <v>0.1555</v>
      </c>
      <c r="K9111" s="469">
        <f t="shared" si="779"/>
        <v>13.809546319384536</v>
      </c>
      <c r="L9111" s="469">
        <f t="shared" si="780"/>
        <v>9.5463193845350958E-3</v>
      </c>
    </row>
    <row r="9112" spans="1:12">
      <c r="A9112" s="98" t="s">
        <v>126</v>
      </c>
      <c r="B9112" s="98">
        <f t="shared" si="776"/>
        <v>15</v>
      </c>
      <c r="C9112" s="98">
        <f t="shared" si="777"/>
        <v>6</v>
      </c>
      <c r="D9112" s="98">
        <f>D9111</f>
        <v>186</v>
      </c>
      <c r="E9112" s="98">
        <f t="shared" si="778"/>
        <v>100</v>
      </c>
      <c r="F9112" s="397">
        <f>F9111+(E9112-E9111)*(F9114-F9111)/(E9114-E9111)</f>
        <v>4.6859000000000002</v>
      </c>
      <c r="G9112" s="98">
        <v>15</v>
      </c>
      <c r="H9112" s="491">
        <f>H9111+(E9112-E9111)*(H9114-H9111)/(E9114-E9111)</f>
        <v>0.338312</v>
      </c>
      <c r="I9112" s="492">
        <f>I9111+(E9112-E9111)*(I9114-I9111)/(E9114-E9111)</f>
        <v>13.833333333333334</v>
      </c>
      <c r="J9112" s="397">
        <f>J9111+(E9112-E9111)*(J9114-J9111)/(E9114-E9111)</f>
        <v>0.1535</v>
      </c>
      <c r="K9112" s="469">
        <f t="shared" si="779"/>
        <v>13.85082409137128</v>
      </c>
      <c r="L9112" s="469">
        <f t="shared" si="780"/>
        <v>1.7490758037945753E-2</v>
      </c>
    </row>
    <row r="9113" spans="1:12">
      <c r="A9113" s="98" t="s">
        <v>126</v>
      </c>
      <c r="B9113" s="98">
        <f t="shared" si="776"/>
        <v>15</v>
      </c>
      <c r="C9113" s="98">
        <f t="shared" si="777"/>
        <v>6</v>
      </c>
      <c r="D9113" s="98">
        <f>D9111</f>
        <v>186</v>
      </c>
      <c r="E9113" s="98">
        <f t="shared" si="778"/>
        <v>101</v>
      </c>
      <c r="F9113" s="397">
        <f>F9111+(E9113-E9111)*(F9114-F9111)/(E9114-E9111)</f>
        <v>4.6975999999999996</v>
      </c>
      <c r="G9113" s="98">
        <v>15</v>
      </c>
      <c r="H9113" s="491">
        <f>H9111+(E9113-E9111)*(H9114-H9111)/(E9114-E9111)</f>
        <v>0.338148</v>
      </c>
      <c r="I9113" s="492">
        <f>I9111+(E9113-E9111)*(I9114-I9111)/(E9114-E9111)</f>
        <v>13.866666666666667</v>
      </c>
      <c r="J9113" s="397">
        <f>J9111+(E9113-E9111)*(J9114-J9111)/(E9114-E9111)</f>
        <v>0.1515</v>
      </c>
      <c r="K9113" s="469">
        <f t="shared" si="779"/>
        <v>13.892141902362278</v>
      </c>
      <c r="L9113" s="469">
        <f t="shared" si="780"/>
        <v>2.5475235695610721E-2</v>
      </c>
    </row>
    <row r="9114" spans="1:12">
      <c r="A9114" s="480" t="s">
        <v>126</v>
      </c>
      <c r="B9114" s="480">
        <f t="shared" si="776"/>
        <v>15</v>
      </c>
      <c r="C9114" s="480">
        <f t="shared" si="777"/>
        <v>6</v>
      </c>
      <c r="D9114" s="480">
        <f>D9111</f>
        <v>186</v>
      </c>
      <c r="E9114" s="480">
        <f t="shared" si="778"/>
        <v>102</v>
      </c>
      <c r="F9114" s="484">
        <v>4.7092999999999998</v>
      </c>
      <c r="G9114" s="480">
        <v>15</v>
      </c>
      <c r="H9114" s="482">
        <v>0.33798400000000001</v>
      </c>
      <c r="I9114" s="483">
        <v>13.9</v>
      </c>
      <c r="J9114" s="484">
        <v>0.14949999999999999</v>
      </c>
      <c r="K9114" s="469">
        <f t="shared" si="779"/>
        <v>13.933499810641923</v>
      </c>
      <c r="L9114" s="469">
        <f t="shared" si="780"/>
        <v>3.3499810641922423E-2</v>
      </c>
    </row>
    <row r="9115" spans="1:12">
      <c r="A9115" s="98" t="s">
        <v>126</v>
      </c>
      <c r="B9115" s="98">
        <f t="shared" si="776"/>
        <v>15</v>
      </c>
      <c r="C9115" s="98">
        <f t="shared" si="777"/>
        <v>6</v>
      </c>
      <c r="D9115" s="98">
        <f>D9114</f>
        <v>186</v>
      </c>
      <c r="E9115" s="98">
        <f t="shared" si="778"/>
        <v>103</v>
      </c>
      <c r="F9115" s="397">
        <f>F9114+(E9115-E9114)*(F9117-F9114)/(E9117-E9114)</f>
        <v>4.7209000000000003</v>
      </c>
      <c r="G9115" s="98">
        <v>15</v>
      </c>
      <c r="H9115" s="491">
        <f>H9114+(E9115-E9114)*(H9117-H9114)/(E9117-E9114)</f>
        <v>0.33781833333333333</v>
      </c>
      <c r="I9115" s="492">
        <f>I9114+(E9115-E9114)*(I9117-I9114)/(E9117-E9114)</f>
        <v>13.966666666666667</v>
      </c>
      <c r="J9115" s="397">
        <f>J9114+(E9115-E9114)*(J9117-J9114)/(E9117-E9114)</f>
        <v>0.14749999999999999</v>
      </c>
      <c r="K9115" s="469">
        <f t="shared" si="779"/>
        <v>13.97467080432777</v>
      </c>
      <c r="L9115" s="469">
        <f t="shared" si="780"/>
        <v>8.0041376611035275E-3</v>
      </c>
    </row>
    <row r="9116" spans="1:12">
      <c r="A9116" s="98" t="s">
        <v>126</v>
      </c>
      <c r="B9116" s="98">
        <f t="shared" si="776"/>
        <v>15</v>
      </c>
      <c r="C9116" s="98">
        <f t="shared" si="777"/>
        <v>6</v>
      </c>
      <c r="D9116" s="98">
        <f>D9114</f>
        <v>186</v>
      </c>
      <c r="E9116" s="98">
        <f t="shared" si="778"/>
        <v>104</v>
      </c>
      <c r="F9116" s="397">
        <f>F9114+(E9116-E9114)*(F9117-F9114)/(E9117-E9114)</f>
        <v>4.7324999999999999</v>
      </c>
      <c r="G9116" s="98">
        <v>15</v>
      </c>
      <c r="H9116" s="491">
        <f>H9114+(E9116-E9114)*(H9117-H9114)/(E9117-E9114)</f>
        <v>0.33765266666666666</v>
      </c>
      <c r="I9116" s="492">
        <f>I9114+(E9116-E9114)*(I9117-I9114)/(E9117-E9114)</f>
        <v>14.033333333333333</v>
      </c>
      <c r="J9116" s="397">
        <f>J9114+(E9116-E9114)*(J9117-J9114)/(E9117-E9114)</f>
        <v>0.14549999999999999</v>
      </c>
      <c r="K9116" s="469">
        <f t="shared" si="779"/>
        <v>14.015882198472198</v>
      </c>
      <c r="L9116" s="469">
        <f t="shared" si="780"/>
        <v>-1.7451134861135031E-2</v>
      </c>
    </row>
    <row r="9117" spans="1:12">
      <c r="A9117" s="480" t="s">
        <v>126</v>
      </c>
      <c r="B9117" s="480">
        <f t="shared" si="776"/>
        <v>15</v>
      </c>
      <c r="C9117" s="480">
        <f t="shared" si="777"/>
        <v>6</v>
      </c>
      <c r="D9117" s="480">
        <f>D9114</f>
        <v>186</v>
      </c>
      <c r="E9117" s="480">
        <f t="shared" si="778"/>
        <v>105</v>
      </c>
      <c r="F9117" s="484">
        <v>4.7441000000000004</v>
      </c>
      <c r="G9117" s="480">
        <v>15</v>
      </c>
      <c r="H9117" s="482">
        <v>0.33748699999999998</v>
      </c>
      <c r="I9117" s="483">
        <v>14.1</v>
      </c>
      <c r="J9117" s="484">
        <v>0.14349999999999999</v>
      </c>
      <c r="K9117" s="469">
        <f t="shared" si="779"/>
        <v>14.057134052570916</v>
      </c>
      <c r="L9117" s="469">
        <f t="shared" si="780"/>
        <v>-4.2865947429083562E-2</v>
      </c>
    </row>
    <row r="9118" spans="1:12">
      <c r="A9118" s="98" t="s">
        <v>126</v>
      </c>
      <c r="B9118" s="98">
        <f t="shared" si="776"/>
        <v>15</v>
      </c>
      <c r="C9118" s="98">
        <f t="shared" si="777"/>
        <v>6</v>
      </c>
      <c r="D9118" s="98">
        <f>D9117</f>
        <v>186</v>
      </c>
      <c r="E9118" s="98">
        <f t="shared" si="778"/>
        <v>106</v>
      </c>
      <c r="F9118" s="397">
        <f>F9117+(E9118-E9117)*(F9120-F9117)/(E9120-E9117)</f>
        <v>4.7556333333333338</v>
      </c>
      <c r="G9118" s="98">
        <v>15</v>
      </c>
      <c r="H9118" s="491">
        <f>H9117+(E9118-E9117)*(H9120-H9117)/(E9120-E9117)</f>
        <v>0.33731899999999998</v>
      </c>
      <c r="I9118" s="492">
        <f>I9117+(E9118-E9117)*(I9120-I9117)/(E9120-E9117)</f>
        <v>14.133333333333333</v>
      </c>
      <c r="J9118" s="397">
        <f>J9117+(E9118-E9117)*(J9120-J9117)/(E9120-E9117)</f>
        <v>0.14149999999999999</v>
      </c>
      <c r="K9118" s="469">
        <f t="shared" si="779"/>
        <v>14.098326312284023</v>
      </c>
      <c r="L9118" s="469">
        <f t="shared" si="780"/>
        <v>-3.5007021049310083E-2</v>
      </c>
    </row>
    <row r="9119" spans="1:12">
      <c r="A9119" s="98" t="s">
        <v>126</v>
      </c>
      <c r="B9119" s="98">
        <f t="shared" si="776"/>
        <v>15</v>
      </c>
      <c r="C9119" s="98">
        <f t="shared" si="777"/>
        <v>6</v>
      </c>
      <c r="D9119" s="98">
        <f>D9117</f>
        <v>186</v>
      </c>
      <c r="E9119" s="98">
        <f t="shared" si="778"/>
        <v>107</v>
      </c>
      <c r="F9119" s="397">
        <f>F9117+(E9119-E9117)*(F9120-F9117)/(E9120-E9117)</f>
        <v>4.7671666666666663</v>
      </c>
      <c r="G9119" s="98">
        <v>15</v>
      </c>
      <c r="H9119" s="491">
        <f>H9117+(E9119-E9117)*(H9120-H9117)/(E9120-E9117)</f>
        <v>0.33715099999999998</v>
      </c>
      <c r="I9119" s="492">
        <f>I9117+(E9119-E9117)*(I9120-I9117)/(E9120-E9117)</f>
        <v>14.166666666666666</v>
      </c>
      <c r="J9119" s="397">
        <f>J9117+(E9119-E9117)*(J9120-J9117)/(E9120-E9117)</f>
        <v>0.13950000000000001</v>
      </c>
      <c r="K9119" s="469">
        <f t="shared" si="779"/>
        <v>14.139559623630559</v>
      </c>
      <c r="L9119" s="469">
        <f t="shared" si="780"/>
        <v>-2.7107043036107115E-2</v>
      </c>
    </row>
    <row r="9120" spans="1:12">
      <c r="A9120" s="480" t="s">
        <v>126</v>
      </c>
      <c r="B9120" s="480">
        <f t="shared" si="776"/>
        <v>15</v>
      </c>
      <c r="C9120" s="480">
        <f t="shared" si="777"/>
        <v>6</v>
      </c>
      <c r="D9120" s="480">
        <f>D9117</f>
        <v>186</v>
      </c>
      <c r="E9120" s="480">
        <f t="shared" si="778"/>
        <v>108</v>
      </c>
      <c r="F9120" s="484">
        <v>4.7786999999999997</v>
      </c>
      <c r="G9120" s="480">
        <v>15</v>
      </c>
      <c r="H9120" s="482">
        <v>0.33698299999999998</v>
      </c>
      <c r="I9120" s="483">
        <v>14.2</v>
      </c>
      <c r="J9120" s="484">
        <v>0.13750000000000001</v>
      </c>
      <c r="K9120" s="469">
        <f t="shared" si="779"/>
        <v>14.180834048008357</v>
      </c>
      <c r="L9120" s="469">
        <f t="shared" si="780"/>
        <v>-1.9165951991642061E-2</v>
      </c>
    </row>
    <row r="9121" spans="1:12">
      <c r="A9121" s="98" t="s">
        <v>126</v>
      </c>
      <c r="B9121" s="98">
        <f t="shared" si="776"/>
        <v>15</v>
      </c>
      <c r="C9121" s="98">
        <f t="shared" si="777"/>
        <v>6</v>
      </c>
      <c r="D9121" s="98">
        <f>D9120</f>
        <v>186</v>
      </c>
      <c r="E9121" s="98">
        <f t="shared" si="778"/>
        <v>109</v>
      </c>
      <c r="F9121" s="397">
        <f>F9120+(E9121-E9120)*(F9123-F9120)/(E9123-E9120)</f>
        <v>4.7901666666666669</v>
      </c>
      <c r="G9121" s="98">
        <v>15</v>
      </c>
      <c r="H9121" s="491">
        <f>H9120+(E9121-E9120)*(H9123-H9120)/(E9123-E9120)</f>
        <v>0.33681266666666665</v>
      </c>
      <c r="I9121" s="492">
        <f>I9120+(E9121-E9120)*(I9123-I9120)/(E9123-E9120)</f>
        <v>14.233333333333333</v>
      </c>
      <c r="J9121" s="397">
        <f>J9120+(E9121-E9120)*(J9123-J9120)/(E9123-E9120)</f>
        <v>0.13553333333333334</v>
      </c>
      <c r="K9121" s="469">
        <f t="shared" si="779"/>
        <v>14.222050239599067</v>
      </c>
      <c r="L9121" s="469">
        <f t="shared" si="780"/>
        <v>-1.1283093734265393E-2</v>
      </c>
    </row>
    <row r="9122" spans="1:12">
      <c r="A9122" s="98" t="s">
        <v>126</v>
      </c>
      <c r="B9122" s="98">
        <f t="shared" si="776"/>
        <v>15</v>
      </c>
      <c r="C9122" s="98">
        <f t="shared" si="777"/>
        <v>6</v>
      </c>
      <c r="D9122" s="98">
        <f>D9120</f>
        <v>186</v>
      </c>
      <c r="E9122" s="98">
        <f t="shared" si="778"/>
        <v>110</v>
      </c>
      <c r="F9122" s="397">
        <f>F9120+(E9122-E9120)*(F9123-F9120)/(E9123-E9120)</f>
        <v>4.8016333333333332</v>
      </c>
      <c r="G9122" s="98">
        <v>15</v>
      </c>
      <c r="H9122" s="491">
        <f>H9120+(E9122-E9120)*(H9123-H9120)/(E9123-E9120)</f>
        <v>0.33664233333333332</v>
      </c>
      <c r="I9122" s="492">
        <f>I9120+(E9122-E9120)*(I9123-I9120)/(E9123-E9120)</f>
        <v>14.266666666666667</v>
      </c>
      <c r="J9122" s="397">
        <f>J9120+(E9122-E9120)*(J9123-J9120)/(E9123-E9120)</f>
        <v>0.13356666666666667</v>
      </c>
      <c r="K9122" s="469">
        <f t="shared" si="779"/>
        <v>14.263308140093294</v>
      </c>
      <c r="L9122" s="469">
        <f t="shared" si="780"/>
        <v>-3.3585265733737657E-3</v>
      </c>
    </row>
    <row r="9123" spans="1:12">
      <c r="A9123" s="480" t="s">
        <v>126</v>
      </c>
      <c r="B9123" s="480">
        <f t="shared" si="776"/>
        <v>15</v>
      </c>
      <c r="C9123" s="480">
        <f t="shared" si="777"/>
        <v>6</v>
      </c>
      <c r="D9123" s="480">
        <f>D9120</f>
        <v>186</v>
      </c>
      <c r="E9123" s="480">
        <f t="shared" si="778"/>
        <v>111</v>
      </c>
      <c r="F9123" s="484">
        <v>4.8131000000000004</v>
      </c>
      <c r="G9123" s="480">
        <v>15</v>
      </c>
      <c r="H9123" s="482">
        <v>0.33647199999999999</v>
      </c>
      <c r="I9123" s="483">
        <v>14.3</v>
      </c>
      <c r="J9123" s="484">
        <v>0.13159999999999999</v>
      </c>
      <c r="K9123" s="469">
        <f t="shared" si="779"/>
        <v>14.304607812834353</v>
      </c>
      <c r="L9123" s="469">
        <f t="shared" si="780"/>
        <v>4.6078128343527425E-3</v>
      </c>
    </row>
    <row r="9124" spans="1:12">
      <c r="A9124" s="98" t="s">
        <v>126</v>
      </c>
      <c r="B9124" s="98">
        <f t="shared" si="776"/>
        <v>15</v>
      </c>
      <c r="C9124" s="98">
        <f t="shared" si="777"/>
        <v>6</v>
      </c>
      <c r="D9124" s="98">
        <f>D9123</f>
        <v>186</v>
      </c>
      <c r="E9124" s="98">
        <f t="shared" si="778"/>
        <v>112</v>
      </c>
      <c r="F9124" s="397">
        <f>F9123+(E9124-E9123)*(F9126-F9123)/(E9126-E9123)</f>
        <v>4.8244666666666669</v>
      </c>
      <c r="G9124" s="98">
        <v>15</v>
      </c>
      <c r="H9124" s="491">
        <f>H9123+(E9124-E9123)*(H9126-H9123)/(E9126-E9123)</f>
        <v>0.33629999999999999</v>
      </c>
      <c r="I9124" s="492">
        <f>I9123+(E9124-E9123)*(I9126-I9123)/(E9126-E9123)</f>
        <v>14.333333333333334</v>
      </c>
      <c r="J9124" s="397">
        <f>J9123+(E9124-E9123)*(J9126-J9123)/(E9126-E9123)</f>
        <v>0.12959999999999999</v>
      </c>
      <c r="K9124" s="469">
        <f t="shared" si="779"/>
        <v>14.345723064723957</v>
      </c>
      <c r="L9124" s="469">
        <f t="shared" si="780"/>
        <v>1.2389731390623382E-2</v>
      </c>
    </row>
    <row r="9125" spans="1:12">
      <c r="A9125" s="98" t="s">
        <v>126</v>
      </c>
      <c r="B9125" s="98">
        <f t="shared" si="776"/>
        <v>15</v>
      </c>
      <c r="C9125" s="98">
        <f t="shared" si="777"/>
        <v>6</v>
      </c>
      <c r="D9125" s="98">
        <f>D9123</f>
        <v>186</v>
      </c>
      <c r="E9125" s="98">
        <f t="shared" si="778"/>
        <v>113</v>
      </c>
      <c r="F9125" s="397">
        <f>F9123+(E9125-E9123)*(F9126-F9123)/(E9126-E9123)</f>
        <v>4.8358333333333334</v>
      </c>
      <c r="G9125" s="98">
        <v>15</v>
      </c>
      <c r="H9125" s="491">
        <f>H9123+(E9125-E9123)*(H9126-H9123)/(E9126-E9123)</f>
        <v>0.33612799999999998</v>
      </c>
      <c r="I9125" s="492">
        <f>I9123+(E9125-E9123)*(I9126-I9123)/(E9126-E9123)</f>
        <v>14.366666666666667</v>
      </c>
      <c r="J9125" s="397">
        <f>J9123+(E9125-E9123)*(J9126-J9123)/(E9126-E9123)</f>
        <v>0.12759999999999999</v>
      </c>
      <c r="K9125" s="469">
        <f t="shared" si="779"/>
        <v>14.386880394770248</v>
      </c>
      <c r="L9125" s="469">
        <f t="shared" si="780"/>
        <v>2.0213728103581019E-2</v>
      </c>
    </row>
    <row r="9126" spans="1:12">
      <c r="A9126" s="480" t="s">
        <v>126</v>
      </c>
      <c r="B9126" s="480">
        <f t="shared" si="776"/>
        <v>15</v>
      </c>
      <c r="C9126" s="480">
        <f t="shared" si="777"/>
        <v>6</v>
      </c>
      <c r="D9126" s="480">
        <f>D9123</f>
        <v>186</v>
      </c>
      <c r="E9126" s="480">
        <f t="shared" si="778"/>
        <v>114</v>
      </c>
      <c r="F9126" s="484">
        <v>4.8472</v>
      </c>
      <c r="G9126" s="480">
        <v>15</v>
      </c>
      <c r="H9126" s="482">
        <v>0.33595599999999998</v>
      </c>
      <c r="I9126" s="483">
        <v>14.4</v>
      </c>
      <c r="J9126" s="484">
        <v>0.12559999999999999</v>
      </c>
      <c r="K9126" s="469">
        <f t="shared" si="779"/>
        <v>14.42807986760171</v>
      </c>
      <c r="L9126" s="469">
        <f t="shared" si="780"/>
        <v>2.8079867601709552E-2</v>
      </c>
    </row>
    <row r="9127" spans="1:12">
      <c r="A9127" s="98" t="s">
        <v>126</v>
      </c>
      <c r="B9127" s="98">
        <f t="shared" si="776"/>
        <v>15</v>
      </c>
      <c r="C9127" s="98">
        <f t="shared" si="777"/>
        <v>6</v>
      </c>
      <c r="D9127" s="98">
        <f>D9126</f>
        <v>186</v>
      </c>
      <c r="E9127" s="98">
        <f t="shared" si="778"/>
        <v>115</v>
      </c>
      <c r="F9127" s="397">
        <f>F9126+(E9127-E9126)*(F9129-F9126)/(E9129-E9126)</f>
        <v>4.8584666666666667</v>
      </c>
      <c r="G9127" s="98">
        <v>15</v>
      </c>
      <c r="H9127" s="491">
        <f>H9126+(E9127-E9126)*(H9129-H9126)/(E9129-E9126)</f>
        <v>0.33578133333333332</v>
      </c>
      <c r="I9127" s="492">
        <f>I9126+(E9127-E9126)*(I9129-I9126)/(E9129-E9126)</f>
        <v>14.466666666666667</v>
      </c>
      <c r="J9127" s="397">
        <f>J9126+(E9127-E9126)*(J9129-J9126)/(E9129-E9126)</f>
        <v>0.12359999999999999</v>
      </c>
      <c r="K9127" s="469">
        <f t="shared" si="779"/>
        <v>14.469138645785353</v>
      </c>
      <c r="L9127" s="469">
        <f t="shared" si="780"/>
        <v>2.4719791186864626E-3</v>
      </c>
    </row>
    <row r="9128" spans="1:12">
      <c r="A9128" s="98" t="s">
        <v>126</v>
      </c>
      <c r="B9128" s="98">
        <f t="shared" si="776"/>
        <v>15</v>
      </c>
      <c r="C9128" s="98">
        <f t="shared" si="777"/>
        <v>6</v>
      </c>
      <c r="D9128" s="98">
        <f>D9126</f>
        <v>186</v>
      </c>
      <c r="E9128" s="98">
        <f t="shared" si="778"/>
        <v>116</v>
      </c>
      <c r="F9128" s="397">
        <f>F9126+(E9128-E9126)*(F9129-F9126)/(E9129-E9126)</f>
        <v>4.8697333333333335</v>
      </c>
      <c r="G9128" s="98">
        <v>15</v>
      </c>
      <c r="H9128" s="491">
        <f>H9126+(E9128-E9126)*(H9129-H9126)/(E9129-E9126)</f>
        <v>0.33560666666666666</v>
      </c>
      <c r="I9128" s="492">
        <f>I9126+(E9128-E9126)*(I9129-I9126)/(E9129-E9126)</f>
        <v>14.533333333333333</v>
      </c>
      <c r="J9128" s="397">
        <f>J9126+(E9128-E9126)*(J9129-J9126)/(E9129-E9126)</f>
        <v>0.1216</v>
      </c>
      <c r="K9128" s="469">
        <f t="shared" si="779"/>
        <v>14.510240162094515</v>
      </c>
      <c r="L9128" s="469">
        <f t="shared" si="780"/>
        <v>-2.3093171238818044E-2</v>
      </c>
    </row>
    <row r="9129" spans="1:12">
      <c r="A9129" s="480" t="s">
        <v>126</v>
      </c>
      <c r="B9129" s="480">
        <f t="shared" si="776"/>
        <v>15</v>
      </c>
      <c r="C9129" s="480">
        <f t="shared" si="777"/>
        <v>6</v>
      </c>
      <c r="D9129" s="480">
        <f>D9126</f>
        <v>186</v>
      </c>
      <c r="E9129" s="480">
        <f t="shared" si="778"/>
        <v>117</v>
      </c>
      <c r="F9129" s="484">
        <v>4.8810000000000002</v>
      </c>
      <c r="G9129" s="480">
        <v>15</v>
      </c>
      <c r="H9129" s="482">
        <v>0.33543200000000001</v>
      </c>
      <c r="I9129" s="483">
        <v>14.6</v>
      </c>
      <c r="J9129" s="484">
        <v>0.1196</v>
      </c>
      <c r="K9129" s="469">
        <f t="shared" si="779"/>
        <v>14.551384483293186</v>
      </c>
      <c r="L9129" s="469">
        <f t="shared" si="780"/>
        <v>-4.8615516706814077E-2</v>
      </c>
    </row>
    <row r="9130" spans="1:12">
      <c r="A9130" s="98" t="s">
        <v>126</v>
      </c>
      <c r="B9130" s="98">
        <f t="shared" si="776"/>
        <v>15</v>
      </c>
      <c r="C9130" s="98">
        <f t="shared" si="777"/>
        <v>6</v>
      </c>
      <c r="D9130" s="98">
        <f>D9129</f>
        <v>186</v>
      </c>
      <c r="E9130" s="98">
        <f t="shared" si="778"/>
        <v>118</v>
      </c>
      <c r="F9130" s="397">
        <f>F9129+(E9130-E9129)*(F9132-F9129)/(E9132-E9129)</f>
        <v>4.8922333333333334</v>
      </c>
      <c r="G9130" s="98">
        <v>15</v>
      </c>
      <c r="H9130" s="491">
        <f>H9129+(E9130-E9129)*(H9132-H9129)/(E9132-E9129)</f>
        <v>0.33525500000000003</v>
      </c>
      <c r="I9130" s="492">
        <f>I9129+(E9130-E9129)*(I9132-I9129)/(E9132-E9129)</f>
        <v>14.633333333333333</v>
      </c>
      <c r="J9130" s="397">
        <f>J9129+(E9130-E9129)*(J9132-J9129)/(E9132-E9129)</f>
        <v>0.1176</v>
      </c>
      <c r="K9130" s="469">
        <f t="shared" si="779"/>
        <v>14.592573811973969</v>
      </c>
      <c r="L9130" s="469">
        <f t="shared" si="780"/>
        <v>-4.0759521359364115E-2</v>
      </c>
    </row>
    <row r="9131" spans="1:12">
      <c r="A9131" s="98" t="s">
        <v>126</v>
      </c>
      <c r="B9131" s="98">
        <f t="shared" si="776"/>
        <v>15</v>
      </c>
      <c r="C9131" s="98">
        <f t="shared" si="777"/>
        <v>6</v>
      </c>
      <c r="D9131" s="98">
        <f>D9129</f>
        <v>186</v>
      </c>
      <c r="E9131" s="98">
        <f t="shared" si="778"/>
        <v>119</v>
      </c>
      <c r="F9131" s="397">
        <f>F9129+(E9131-E9129)*(F9132-F9129)/(E9132-E9129)</f>
        <v>4.9034666666666666</v>
      </c>
      <c r="G9131" s="98">
        <v>15</v>
      </c>
      <c r="H9131" s="491">
        <f>H9129+(E9131-E9129)*(H9132-H9129)/(E9132-E9129)</f>
        <v>0.33507799999999999</v>
      </c>
      <c r="I9131" s="492">
        <f>I9129+(E9131-E9129)*(I9132-I9129)/(E9132-E9129)</f>
        <v>14.666666666666666</v>
      </c>
      <c r="J9131" s="397">
        <f>J9129+(E9131-E9129)*(J9132-J9129)/(E9132-E9129)</f>
        <v>0.11560000000000001</v>
      </c>
      <c r="K9131" s="469">
        <f t="shared" si="779"/>
        <v>14.633806655962692</v>
      </c>
      <c r="L9131" s="469">
        <f t="shared" si="780"/>
        <v>-3.2860010703974041E-2</v>
      </c>
    </row>
    <row r="9132" spans="1:12">
      <c r="A9132" s="480" t="s">
        <v>126</v>
      </c>
      <c r="B9132" s="480">
        <f t="shared" si="776"/>
        <v>15</v>
      </c>
      <c r="C9132" s="480">
        <f t="shared" si="777"/>
        <v>6</v>
      </c>
      <c r="D9132" s="480">
        <f>D9129</f>
        <v>186</v>
      </c>
      <c r="E9132" s="480">
        <f t="shared" si="778"/>
        <v>120</v>
      </c>
      <c r="F9132" s="484">
        <v>4.9146999999999998</v>
      </c>
      <c r="G9132" s="480">
        <v>15</v>
      </c>
      <c r="H9132" s="482">
        <v>0.334901</v>
      </c>
      <c r="I9132" s="483">
        <v>14.7</v>
      </c>
      <c r="J9132" s="484">
        <v>0.11360000000000001</v>
      </c>
      <c r="K9132" s="469">
        <f t="shared" si="779"/>
        <v>14.67508308425475</v>
      </c>
      <c r="L9132" s="469">
        <f t="shared" si="780"/>
        <v>-2.4916915745249568E-2</v>
      </c>
    </row>
    <row r="9133" spans="1:12">
      <c r="A9133" s="98" t="s">
        <v>126</v>
      </c>
      <c r="B9133" s="98">
        <f t="shared" si="776"/>
        <v>15</v>
      </c>
      <c r="C9133" s="98">
        <f t="shared" si="777"/>
        <v>6</v>
      </c>
      <c r="D9133" s="98">
        <f>D9132</f>
        <v>186</v>
      </c>
      <c r="E9133" s="98">
        <f t="shared" si="778"/>
        <v>121</v>
      </c>
      <c r="F9133" s="397">
        <f>F9132+(E9133-E9132)*(F9135-F9132)/(E9135-E9132)</f>
        <v>4.9258333333333333</v>
      </c>
      <c r="G9133" s="98">
        <v>15</v>
      </c>
      <c r="H9133" s="491">
        <f>H9132+(E9133-E9132)*(H9135-H9132)/(E9135-E9132)</f>
        <v>0.3347216666666667</v>
      </c>
      <c r="I9133" s="492">
        <f>I9132+(E9133-E9132)*(I9135-I9132)/(E9135-E9132)</f>
        <v>14.733333333333333</v>
      </c>
      <c r="J9133" s="397">
        <f>J9132+(E9133-E9132)*(J9135-J9132)/(E9135-E9132)</f>
        <v>0.1116</v>
      </c>
      <c r="K9133" s="469">
        <f t="shared" si="779"/>
        <v>14.716206997853938</v>
      </c>
      <c r="L9133" s="469">
        <f t="shared" si="780"/>
        <v>-1.7126335479394683E-2</v>
      </c>
    </row>
    <row r="9134" spans="1:12">
      <c r="A9134" s="98" t="s">
        <v>126</v>
      </c>
      <c r="B9134" s="98">
        <f t="shared" si="776"/>
        <v>15</v>
      </c>
      <c r="C9134" s="98">
        <f t="shared" si="777"/>
        <v>6</v>
      </c>
      <c r="D9134" s="98">
        <f>D9132</f>
        <v>186</v>
      </c>
      <c r="E9134" s="98">
        <f t="shared" si="778"/>
        <v>122</v>
      </c>
      <c r="F9134" s="397">
        <f>F9132+(E9134-E9132)*(F9135-F9132)/(E9135-E9132)</f>
        <v>4.9369666666666667</v>
      </c>
      <c r="G9134" s="98">
        <v>15</v>
      </c>
      <c r="H9134" s="491">
        <f>H9132+(E9134-E9132)*(H9135-H9132)/(E9135-E9132)</f>
        <v>0.33454233333333333</v>
      </c>
      <c r="I9134" s="492">
        <f>I9132+(E9134-E9132)*(I9135-I9132)/(E9135-E9132)</f>
        <v>14.766666666666667</v>
      </c>
      <c r="J9134" s="397">
        <f>J9132+(E9134-E9132)*(J9135-J9132)/(E9135-E9132)</f>
        <v>0.1096</v>
      </c>
      <c r="K9134" s="469">
        <f t="shared" si="779"/>
        <v>14.757375000871837</v>
      </c>
      <c r="L9134" s="469">
        <f t="shared" si="780"/>
        <v>-9.2916657948300951E-3</v>
      </c>
    </row>
    <row r="9135" spans="1:12">
      <c r="A9135" s="480" t="s">
        <v>126</v>
      </c>
      <c r="B9135" s="480">
        <f t="shared" si="776"/>
        <v>15</v>
      </c>
      <c r="C9135" s="480">
        <f t="shared" si="777"/>
        <v>6</v>
      </c>
      <c r="D9135" s="480">
        <f>D9132</f>
        <v>186</v>
      </c>
      <c r="E9135" s="480">
        <f t="shared" si="778"/>
        <v>123</v>
      </c>
      <c r="F9135" s="484">
        <v>4.9481000000000002</v>
      </c>
      <c r="G9135" s="480">
        <v>15</v>
      </c>
      <c r="H9135" s="482">
        <v>0.33436300000000002</v>
      </c>
      <c r="I9135" s="483">
        <v>14.8</v>
      </c>
      <c r="J9135" s="484">
        <v>0.1076</v>
      </c>
      <c r="K9135" s="469">
        <f t="shared" si="779"/>
        <v>14.798587164249632</v>
      </c>
      <c r="L9135" s="469">
        <f t="shared" si="780"/>
        <v>-1.4128357503686573E-3</v>
      </c>
    </row>
    <row r="9136" spans="1:12">
      <c r="A9136" s="98" t="s">
        <v>126</v>
      </c>
      <c r="B9136" s="98">
        <f t="shared" si="776"/>
        <v>15</v>
      </c>
      <c r="C9136" s="98">
        <f t="shared" si="777"/>
        <v>6</v>
      </c>
      <c r="D9136" s="98">
        <f>D9135</f>
        <v>186</v>
      </c>
      <c r="E9136" s="98">
        <f t="shared" si="778"/>
        <v>124</v>
      </c>
      <c r="F9136" s="397">
        <f>F9135+(E9136-E9135)*(F9138-F9135)/(E9138-E9135)</f>
        <v>4.9591666666666665</v>
      </c>
      <c r="G9136" s="98">
        <v>15</v>
      </c>
      <c r="H9136" s="491">
        <f>H9135+(E9136-E9135)*(H9138-H9135)/(E9138-E9135)</f>
        <v>0.33418133333333333</v>
      </c>
      <c r="I9136" s="492">
        <f>I9135+(E9136-E9135)*(I9138-I9135)/(E9138-E9135)</f>
        <v>14.833333333333334</v>
      </c>
      <c r="J9136" s="397">
        <f>J9135+(E9136-E9135)*(J9138-J9135)/(E9138-E9135)</f>
        <v>0.10563333333333333</v>
      </c>
      <c r="K9136" s="469">
        <f t="shared" si="779"/>
        <v>14.839747681897252</v>
      </c>
      <c r="L9136" s="469">
        <f t="shared" si="780"/>
        <v>6.4143485639185371E-3</v>
      </c>
    </row>
    <row r="9137" spans="1:12">
      <c r="A9137" s="98" t="s">
        <v>126</v>
      </c>
      <c r="B9137" s="98">
        <f t="shared" si="776"/>
        <v>15</v>
      </c>
      <c r="C9137" s="98">
        <f t="shared" si="777"/>
        <v>6</v>
      </c>
      <c r="D9137" s="98">
        <f>D9135</f>
        <v>186</v>
      </c>
      <c r="E9137" s="98">
        <f t="shared" si="778"/>
        <v>125</v>
      </c>
      <c r="F9137" s="397">
        <f>F9135+(E9137-E9135)*(F9138-F9135)/(E9138-E9135)</f>
        <v>4.9702333333333337</v>
      </c>
      <c r="G9137" s="98">
        <v>15</v>
      </c>
      <c r="H9137" s="491">
        <f>H9135+(E9137-E9135)*(H9138-H9135)/(E9138-E9135)</f>
        <v>0.33399966666666669</v>
      </c>
      <c r="I9137" s="492">
        <f>I9135+(E9137-E9135)*(I9138-I9135)/(E9138-E9135)</f>
        <v>14.866666666666667</v>
      </c>
      <c r="J9137" s="397">
        <f>J9135+(E9137-E9135)*(J9138-J9135)/(E9138-E9135)</f>
        <v>0.10366666666666667</v>
      </c>
      <c r="K9137" s="469">
        <f t="shared" si="779"/>
        <v>14.88095297500297</v>
      </c>
      <c r="L9137" s="469">
        <f t="shared" si="780"/>
        <v>1.4286308336302511E-2</v>
      </c>
    </row>
    <row r="9138" spans="1:12">
      <c r="A9138" s="480" t="s">
        <v>126</v>
      </c>
      <c r="B9138" s="480">
        <f t="shared" si="776"/>
        <v>15</v>
      </c>
      <c r="C9138" s="480">
        <f t="shared" si="777"/>
        <v>6</v>
      </c>
      <c r="D9138" s="480">
        <f>D9135</f>
        <v>186</v>
      </c>
      <c r="E9138" s="480">
        <f t="shared" si="778"/>
        <v>126</v>
      </c>
      <c r="F9138" s="484">
        <v>4.9813000000000001</v>
      </c>
      <c r="G9138" s="480">
        <v>15</v>
      </c>
      <c r="H9138" s="482">
        <v>0.333818</v>
      </c>
      <c r="I9138" s="483">
        <v>14.9</v>
      </c>
      <c r="J9138" s="484">
        <v>0.1017</v>
      </c>
      <c r="K9138" s="469">
        <f t="shared" si="779"/>
        <v>14.922203116668364</v>
      </c>
      <c r="L9138" s="469">
        <f t="shared" si="780"/>
        <v>2.2203116668363165E-2</v>
      </c>
    </row>
    <row r="9139" spans="1:12">
      <c r="A9139" s="98" t="s">
        <v>126</v>
      </c>
      <c r="B9139" s="98">
        <f t="shared" si="776"/>
        <v>15</v>
      </c>
      <c r="C9139" s="98">
        <f t="shared" si="777"/>
        <v>6</v>
      </c>
      <c r="D9139" s="98">
        <f>D9138</f>
        <v>186</v>
      </c>
      <c r="E9139" s="98">
        <f t="shared" si="778"/>
        <v>127</v>
      </c>
      <c r="F9139" s="397">
        <f>F9138+(E9139-E9138)*(F9141-F9138)/(E9141-E9138)</f>
        <v>4.9922666666666666</v>
      </c>
      <c r="G9139" s="98">
        <v>15</v>
      </c>
      <c r="H9139" s="491">
        <f>H9138+(E9139-E9138)*(H9141-H9138)/(E9141-E9138)</f>
        <v>0.33363366666666666</v>
      </c>
      <c r="I9139" s="492">
        <f>I9138+(E9139-E9138)*(I9141-I9138)/(E9141-E9138)</f>
        <v>14.933333333333334</v>
      </c>
      <c r="J9139" s="397">
        <f>J9138+(E9139-E9138)*(J9141-J9138)/(E9141-E9138)</f>
        <v>9.9699999999999997E-2</v>
      </c>
      <c r="K9139" s="469">
        <f t="shared" si="779"/>
        <v>14.963318050436557</v>
      </c>
      <c r="L9139" s="469">
        <f t="shared" si="780"/>
        <v>2.9984717103223701E-2</v>
      </c>
    </row>
    <row r="9140" spans="1:12">
      <c r="A9140" s="98" t="s">
        <v>126</v>
      </c>
      <c r="B9140" s="98">
        <f t="shared" si="776"/>
        <v>15</v>
      </c>
      <c r="C9140" s="98">
        <f t="shared" si="777"/>
        <v>6</v>
      </c>
      <c r="D9140" s="98">
        <f>D9138</f>
        <v>186</v>
      </c>
      <c r="E9140" s="98">
        <f t="shared" si="778"/>
        <v>128</v>
      </c>
      <c r="F9140" s="397">
        <f>F9138+(E9140-E9138)*(F9141-F9138)/(E9141-E9138)</f>
        <v>5.0032333333333332</v>
      </c>
      <c r="G9140" s="98">
        <v>15</v>
      </c>
      <c r="H9140" s="491">
        <f>H9138+(E9140-E9138)*(H9141-H9138)/(E9141-E9138)</f>
        <v>0.33344933333333332</v>
      </c>
      <c r="I9140" s="492">
        <f>I9138+(E9140-E9138)*(I9141-I9138)/(E9141-E9138)</f>
        <v>14.966666666666667</v>
      </c>
      <c r="J9140" s="397">
        <f>J9138+(E9140-E9138)*(J9141-J9138)/(E9141-E9138)</f>
        <v>9.7699999999999995E-2</v>
      </c>
      <c r="K9140" s="469">
        <f t="shared" si="779"/>
        <v>15.004478441502357</v>
      </c>
      <c r="L9140" s="469">
        <f t="shared" si="780"/>
        <v>3.7811774835690315E-2</v>
      </c>
    </row>
    <row r="9141" spans="1:12">
      <c r="A9141" s="480" t="s">
        <v>126</v>
      </c>
      <c r="B9141" s="480">
        <f t="shared" si="776"/>
        <v>15</v>
      </c>
      <c r="C9141" s="480">
        <f t="shared" si="777"/>
        <v>6</v>
      </c>
      <c r="D9141" s="480">
        <f>D9138</f>
        <v>186</v>
      </c>
      <c r="E9141" s="480">
        <f t="shared" si="778"/>
        <v>129</v>
      </c>
      <c r="F9141" s="484">
        <v>5.0141999999999998</v>
      </c>
      <c r="G9141" s="480">
        <v>15</v>
      </c>
      <c r="H9141" s="482">
        <v>0.33326499999999998</v>
      </c>
      <c r="I9141" s="483">
        <v>15</v>
      </c>
      <c r="J9141" s="484">
        <v>9.5699999999999993E-2</v>
      </c>
      <c r="K9141" s="469">
        <f t="shared" si="779"/>
        <v>15.045684365294886</v>
      </c>
      <c r="L9141" s="469">
        <f t="shared" si="780"/>
        <v>4.5684365294885509E-2</v>
      </c>
    </row>
    <row r="9142" spans="1:12">
      <c r="A9142" s="98" t="s">
        <v>126</v>
      </c>
      <c r="B9142" s="98">
        <f t="shared" si="776"/>
        <v>15</v>
      </c>
      <c r="C9142" s="98">
        <f t="shared" si="777"/>
        <v>6</v>
      </c>
      <c r="D9142" s="98">
        <f>D9141</f>
        <v>186</v>
      </c>
      <c r="E9142" s="98">
        <f t="shared" si="778"/>
        <v>130</v>
      </c>
      <c r="F9142" s="397">
        <f>F9141+(E9142-E9141)*(F9144-F9141)/(E9144-E9141)</f>
        <v>5.0251333333333328</v>
      </c>
      <c r="G9142" s="98">
        <v>15</v>
      </c>
      <c r="H9142" s="491">
        <f>H9141+(E9142-E9141)*(H9144-H9141)/(E9144-E9141)</f>
        <v>0.33307766666666666</v>
      </c>
      <c r="I9142" s="492">
        <f>I9141+(E9142-E9141)*(I9144-I9141)/(E9144-E9141)</f>
        <v>15.066666666666666</v>
      </c>
      <c r="J9142" s="397">
        <f>J9141+(E9142-E9141)*(J9144-J9141)/(E9144-E9141)</f>
        <v>9.3699999999999992E-2</v>
      </c>
      <c r="K9142" s="469">
        <f t="shared" si="779"/>
        <v>15.086971707299497</v>
      </c>
      <c r="L9142" s="469">
        <f t="shared" si="780"/>
        <v>2.0305040632830895E-2</v>
      </c>
    </row>
    <row r="9143" spans="1:12">
      <c r="A9143" s="98" t="s">
        <v>126</v>
      </c>
      <c r="B9143" s="98">
        <f t="shared" si="776"/>
        <v>15</v>
      </c>
      <c r="C9143" s="98">
        <f t="shared" si="777"/>
        <v>6</v>
      </c>
      <c r="D9143" s="98">
        <f>D9141</f>
        <v>186</v>
      </c>
      <c r="E9143" s="98">
        <f t="shared" si="778"/>
        <v>131</v>
      </c>
      <c r="F9143" s="397">
        <f>F9141+(E9143-E9141)*(F9144-F9141)/(E9144-E9141)</f>
        <v>5.0360666666666667</v>
      </c>
      <c r="G9143" s="98">
        <v>15</v>
      </c>
      <c r="H9143" s="491">
        <f>H9141+(E9143-E9141)*(H9144-H9141)/(E9144-E9141)</f>
        <v>0.33289033333333334</v>
      </c>
      <c r="I9143" s="492">
        <f>I9141+(E9143-E9141)*(I9144-I9141)/(E9144-E9141)</f>
        <v>15.133333333333333</v>
      </c>
      <c r="J9143" s="397">
        <f>J9141+(E9143-E9141)*(J9144-J9141)/(E9144-E9141)</f>
        <v>9.1700000000000004E-2</v>
      </c>
      <c r="K9143" s="469">
        <f t="shared" si="779"/>
        <v>15.128305518033466</v>
      </c>
      <c r="L9143" s="469">
        <f t="shared" si="780"/>
        <v>-5.0278152998668446E-3</v>
      </c>
    </row>
    <row r="9144" spans="1:12">
      <c r="A9144" s="480" t="s">
        <v>126</v>
      </c>
      <c r="B9144" s="480">
        <f t="shared" si="776"/>
        <v>15</v>
      </c>
      <c r="C9144" s="480">
        <f t="shared" si="777"/>
        <v>6</v>
      </c>
      <c r="D9144" s="480">
        <f>D9141</f>
        <v>186</v>
      </c>
      <c r="E9144" s="480">
        <f t="shared" si="778"/>
        <v>132</v>
      </c>
      <c r="F9144" s="484">
        <v>5.0469999999999997</v>
      </c>
      <c r="G9144" s="480">
        <v>15</v>
      </c>
      <c r="H9144" s="482">
        <v>0.33270300000000003</v>
      </c>
      <c r="I9144" s="483">
        <v>15.2</v>
      </c>
      <c r="J9144" s="484">
        <v>8.9700000000000002E-2</v>
      </c>
      <c r="K9144" s="469">
        <f t="shared" si="779"/>
        <v>15.169685875991497</v>
      </c>
      <c r="L9144" s="469">
        <f t="shared" si="780"/>
        <v>-3.0314124008501864E-2</v>
      </c>
    </row>
    <row r="9145" spans="1:12">
      <c r="A9145" s="98" t="s">
        <v>126</v>
      </c>
      <c r="B9145" s="98">
        <f t="shared" si="776"/>
        <v>15</v>
      </c>
      <c r="C9145" s="98">
        <f t="shared" si="777"/>
        <v>6</v>
      </c>
      <c r="D9145" s="98">
        <f>D9144</f>
        <v>186</v>
      </c>
      <c r="E9145" s="98">
        <f t="shared" si="778"/>
        <v>133</v>
      </c>
      <c r="F9145" s="397">
        <f>F9144+(E9145-E9144)*(F9147-F9144)/(E9147-E9144)</f>
        <v>5.057833333333333</v>
      </c>
      <c r="G9145" s="98">
        <v>15</v>
      </c>
      <c r="H9145" s="491">
        <f>H9144+(E9145-E9144)*(H9147-H9144)/(E9147-E9144)</f>
        <v>0.33251333333333333</v>
      </c>
      <c r="I9145" s="492">
        <f>I9144+(E9145-E9144)*(I9147-I9144)/(E9147-E9144)</f>
        <v>15.233333333333333</v>
      </c>
      <c r="J9145" s="397">
        <f>J9144+(E9145-E9144)*(J9147-J9144)/(E9147-E9144)</f>
        <v>8.77E-2</v>
      </c>
      <c r="K9145" s="469">
        <f t="shared" si="779"/>
        <v>15.210918860396575</v>
      </c>
      <c r="L9145" s="469">
        <f t="shared" si="780"/>
        <v>-2.241447293675769E-2</v>
      </c>
    </row>
    <row r="9146" spans="1:12">
      <c r="A9146" s="98" t="s">
        <v>126</v>
      </c>
      <c r="B9146" s="98">
        <f t="shared" si="776"/>
        <v>15</v>
      </c>
      <c r="C9146" s="98">
        <f t="shared" si="777"/>
        <v>6</v>
      </c>
      <c r="D9146" s="98">
        <f>D9144</f>
        <v>186</v>
      </c>
      <c r="E9146" s="98">
        <f t="shared" si="778"/>
        <v>134</v>
      </c>
      <c r="F9146" s="397">
        <f>F9144+(E9146-E9144)*(F9147-F9144)/(E9147-E9144)</f>
        <v>5.0686666666666671</v>
      </c>
      <c r="G9146" s="98">
        <v>15</v>
      </c>
      <c r="H9146" s="491">
        <f>H9144+(E9146-E9144)*(H9147-H9144)/(E9147-E9144)</f>
        <v>0.33232366666666668</v>
      </c>
      <c r="I9146" s="492">
        <f>I9144+(E9146-E9144)*(I9147-I9144)/(E9147-E9144)</f>
        <v>15.266666666666667</v>
      </c>
      <c r="J9146" s="397">
        <f>J9144+(E9146-E9144)*(J9147-J9144)/(E9147-E9144)</f>
        <v>8.5699999999999998E-2</v>
      </c>
      <c r="K9146" s="469">
        <f t="shared" si="779"/>
        <v>15.252198910499905</v>
      </c>
      <c r="L9146" s="469">
        <f t="shared" si="780"/>
        <v>-1.4467756166762769E-2</v>
      </c>
    </row>
    <row r="9147" spans="1:12">
      <c r="A9147" s="480" t="s">
        <v>126</v>
      </c>
      <c r="B9147" s="480">
        <f t="shared" si="776"/>
        <v>15</v>
      </c>
      <c r="C9147" s="480">
        <f t="shared" si="777"/>
        <v>6</v>
      </c>
      <c r="D9147" s="480">
        <f>D9144</f>
        <v>186</v>
      </c>
      <c r="E9147" s="480">
        <f t="shared" si="778"/>
        <v>135</v>
      </c>
      <c r="F9147" s="484">
        <v>5.0795000000000003</v>
      </c>
      <c r="G9147" s="480">
        <v>15</v>
      </c>
      <c r="H9147" s="482">
        <v>0.33213399999999998</v>
      </c>
      <c r="I9147" s="483">
        <v>15.3</v>
      </c>
      <c r="J9147" s="484">
        <v>8.3699999999999997E-2</v>
      </c>
      <c r="K9147" s="469">
        <f t="shared" si="779"/>
        <v>15.293526106932745</v>
      </c>
      <c r="L9147" s="469">
        <f t="shared" si="780"/>
        <v>-6.4738930672554318E-3</v>
      </c>
    </row>
    <row r="9148" spans="1:12">
      <c r="A9148" s="98" t="s">
        <v>126</v>
      </c>
      <c r="B9148" s="98">
        <f t="shared" si="776"/>
        <v>15</v>
      </c>
      <c r="C9148" s="98">
        <f t="shared" si="777"/>
        <v>6</v>
      </c>
      <c r="D9148" s="98">
        <f>D9147</f>
        <v>186</v>
      </c>
      <c r="E9148" s="98">
        <f t="shared" si="778"/>
        <v>136</v>
      </c>
      <c r="F9148" s="397">
        <f>F9147+(E9148-E9147)*(F9150-F9147)/(E9150-E9147)</f>
        <v>5.0902666666666665</v>
      </c>
      <c r="G9148" s="98">
        <v>15</v>
      </c>
      <c r="H9148" s="491">
        <f>H9147+(E9148-E9147)*(H9150-H9147)/(E9150-E9147)</f>
        <v>0.33194133333333331</v>
      </c>
      <c r="I9148" s="492">
        <f>I9147+(E9148-E9147)*(I9150-I9147)/(E9150-E9147)</f>
        <v>15.333333333333334</v>
      </c>
      <c r="J9148" s="397">
        <f>J9147+(E9148-E9147)*(J9150-J9147)/(E9150-E9147)</f>
        <v>8.1699999999999995E-2</v>
      </c>
      <c r="K9148" s="469">
        <f t="shared" si="779"/>
        <v>15.334838284676811</v>
      </c>
      <c r="L9148" s="469">
        <f t="shared" si="780"/>
        <v>1.5049513434775008E-3</v>
      </c>
    </row>
    <row r="9149" spans="1:12">
      <c r="A9149" s="98" t="s">
        <v>126</v>
      </c>
      <c r="B9149" s="98">
        <f t="shared" ref="B9149:B9212" si="781">INT(D9149/12)</f>
        <v>15</v>
      </c>
      <c r="C9149" s="98">
        <f t="shared" ref="C9149:C9212" si="782">D9149-B9149*12</f>
        <v>6</v>
      </c>
      <c r="D9149" s="98">
        <f>D9147</f>
        <v>186</v>
      </c>
      <c r="E9149" s="98">
        <f t="shared" si="778"/>
        <v>137</v>
      </c>
      <c r="F9149" s="397">
        <f>F9147+(E9149-E9147)*(F9150-F9147)/(E9150-E9147)</f>
        <v>5.1010333333333335</v>
      </c>
      <c r="G9149" s="98">
        <v>15</v>
      </c>
      <c r="H9149" s="491">
        <f>H9147+(E9149-E9147)*(H9150-H9147)/(E9150-E9147)</f>
        <v>0.33174866666666669</v>
      </c>
      <c r="I9149" s="492">
        <f>I9147+(E9149-E9147)*(I9150-I9147)/(E9150-E9147)</f>
        <v>15.366666666666667</v>
      </c>
      <c r="J9149" s="397">
        <f>J9147+(E9149-E9147)*(J9150-J9147)/(E9150-E9147)</f>
        <v>7.9700000000000007E-2</v>
      </c>
      <c r="K9149" s="469">
        <f t="shared" si="779"/>
        <v>15.37619844741903</v>
      </c>
      <c r="L9149" s="469">
        <f t="shared" si="780"/>
        <v>9.5317807523631615E-3</v>
      </c>
    </row>
    <row r="9150" spans="1:12">
      <c r="A9150" s="480" t="s">
        <v>126</v>
      </c>
      <c r="B9150" s="480">
        <f t="shared" si="781"/>
        <v>15</v>
      </c>
      <c r="C9150" s="480">
        <f t="shared" si="782"/>
        <v>6</v>
      </c>
      <c r="D9150" s="480">
        <f>D9147</f>
        <v>186</v>
      </c>
      <c r="E9150" s="480">
        <f t="shared" si="778"/>
        <v>138</v>
      </c>
      <c r="F9150" s="484">
        <v>5.1117999999999997</v>
      </c>
      <c r="G9150" s="480">
        <v>15</v>
      </c>
      <c r="H9150" s="482">
        <v>0.33155600000000002</v>
      </c>
      <c r="I9150" s="483">
        <v>15.4</v>
      </c>
      <c r="J9150" s="484">
        <v>7.7700000000000005E-2</v>
      </c>
      <c r="K9150" s="469">
        <f t="shared" si="779"/>
        <v>15.417606678811421</v>
      </c>
      <c r="L9150" s="469">
        <f t="shared" si="780"/>
        <v>1.7606678811420196E-2</v>
      </c>
    </row>
    <row r="9151" spans="1:12">
      <c r="A9151" s="98" t="s">
        <v>126</v>
      </c>
      <c r="B9151" s="98">
        <f t="shared" si="781"/>
        <v>15</v>
      </c>
      <c r="C9151" s="98">
        <f t="shared" si="782"/>
        <v>6</v>
      </c>
      <c r="D9151" s="98">
        <f>D9150</f>
        <v>186</v>
      </c>
      <c r="E9151" s="98">
        <f t="shared" si="778"/>
        <v>139</v>
      </c>
      <c r="F9151" s="397">
        <f>F9150+(E9151-E9150)*(F9153-F9150)/(E9153-E9150)</f>
        <v>5.1224999999999996</v>
      </c>
      <c r="G9151" s="98">
        <v>15</v>
      </c>
      <c r="H9151" s="491">
        <f>H9150+(E9151-E9150)*(H9153-H9150)/(E9153-E9150)</f>
        <v>0.33135999999999999</v>
      </c>
      <c r="I9151" s="492">
        <f>I9150+(E9151-E9150)*(I9153-I9150)/(E9153-E9150)</f>
        <v>15.433333333333334</v>
      </c>
      <c r="J9151" s="397">
        <f>J9150+(E9151-E9150)*(J9153-J9150)/(E9153-E9150)</f>
        <v>7.5733333333333333E-2</v>
      </c>
      <c r="K9151" s="469">
        <f t="shared" si="779"/>
        <v>15.459017382906808</v>
      </c>
      <c r="L9151" s="469">
        <f t="shared" si="780"/>
        <v>2.5684049573474255E-2</v>
      </c>
    </row>
    <row r="9152" spans="1:12">
      <c r="A9152" s="98" t="s">
        <v>126</v>
      </c>
      <c r="B9152" s="98">
        <f t="shared" si="781"/>
        <v>15</v>
      </c>
      <c r="C9152" s="98">
        <f t="shared" si="782"/>
        <v>6</v>
      </c>
      <c r="D9152" s="98">
        <f>D9150</f>
        <v>186</v>
      </c>
      <c r="E9152" s="98">
        <f t="shared" si="778"/>
        <v>140</v>
      </c>
      <c r="F9152" s="397">
        <f>F9150+(E9152-E9150)*(F9153-F9150)/(E9153-E9150)</f>
        <v>5.1332000000000004</v>
      </c>
      <c r="G9152" s="98">
        <v>15</v>
      </c>
      <c r="H9152" s="491">
        <f>H9150+(E9152-E9150)*(H9153-H9150)/(E9153-E9150)</f>
        <v>0.33116400000000001</v>
      </c>
      <c r="I9152" s="492">
        <f>I9150+(E9152-E9150)*(I9153-I9150)/(E9153-E9150)</f>
        <v>15.466666666666667</v>
      </c>
      <c r="J9152" s="397">
        <f>J9150+(E9152-E9150)*(J9153-J9150)/(E9153-E9150)</f>
        <v>7.3766666666666675E-2</v>
      </c>
      <c r="K9152" s="469">
        <f t="shared" si="779"/>
        <v>15.500477104999336</v>
      </c>
      <c r="L9152" s="469">
        <f t="shared" si="780"/>
        <v>3.3810438332668724E-2</v>
      </c>
    </row>
    <row r="9153" spans="1:12">
      <c r="A9153" s="480" t="s">
        <v>126</v>
      </c>
      <c r="B9153" s="480">
        <f t="shared" si="781"/>
        <v>15</v>
      </c>
      <c r="C9153" s="480">
        <f t="shared" si="782"/>
        <v>6</v>
      </c>
      <c r="D9153" s="480">
        <f>D9150</f>
        <v>186</v>
      </c>
      <c r="E9153" s="480">
        <f t="shared" si="778"/>
        <v>141</v>
      </c>
      <c r="F9153" s="484">
        <v>5.1439000000000004</v>
      </c>
      <c r="G9153" s="480">
        <v>15</v>
      </c>
      <c r="H9153" s="482">
        <v>0.33096799999999998</v>
      </c>
      <c r="I9153" s="483">
        <v>15.5</v>
      </c>
      <c r="J9153" s="484">
        <v>7.1800000000000003E-2</v>
      </c>
      <c r="K9153" s="469">
        <f t="shared" si="779"/>
        <v>15.541985932174713</v>
      </c>
      <c r="L9153" s="469">
        <f t="shared" si="780"/>
        <v>4.1985932174712914E-2</v>
      </c>
    </row>
    <row r="9154" spans="1:12">
      <c r="A9154" s="98" t="s">
        <v>126</v>
      </c>
      <c r="B9154" s="98">
        <f t="shared" si="781"/>
        <v>15</v>
      </c>
      <c r="C9154" s="98">
        <f t="shared" si="782"/>
        <v>6</v>
      </c>
      <c r="D9154" s="98">
        <f>D9153</f>
        <v>186</v>
      </c>
      <c r="E9154" s="98">
        <f t="shared" ref="E9154:E9177" si="783">E9153+1</f>
        <v>142</v>
      </c>
      <c r="F9154" s="397">
        <f>F9153+(E9154-E9153)*(F9156-F9153)/(E9156-E9153)</f>
        <v>5.1545666666666667</v>
      </c>
      <c r="G9154" s="98">
        <v>15</v>
      </c>
      <c r="H9154" s="491">
        <f>H9153+(E9154-E9153)*(H9156-H9153)/(E9156-E9153)</f>
        <v>0.3307693333333333</v>
      </c>
      <c r="I9154" s="492">
        <f>I9153+(E9154-E9153)*(I9156-I9153)/(E9156-E9153)</f>
        <v>15.566666666666666</v>
      </c>
      <c r="J9154" s="397">
        <f>J9153+(E9154-E9153)*(J9156-J9153)/(E9156-E9153)</f>
        <v>6.9800000000000001E-2</v>
      </c>
      <c r="K9154" s="469">
        <f t="shared" si="779"/>
        <v>15.583568811296495</v>
      </c>
      <c r="L9154" s="469">
        <f t="shared" si="780"/>
        <v>1.6902144629828086E-2</v>
      </c>
    </row>
    <row r="9155" spans="1:12">
      <c r="A9155" s="98" t="s">
        <v>126</v>
      </c>
      <c r="B9155" s="98">
        <f t="shared" si="781"/>
        <v>15</v>
      </c>
      <c r="C9155" s="98">
        <f t="shared" si="782"/>
        <v>6</v>
      </c>
      <c r="D9155" s="98">
        <f>D9153</f>
        <v>186</v>
      </c>
      <c r="E9155" s="98">
        <f t="shared" si="783"/>
        <v>143</v>
      </c>
      <c r="F9155" s="397">
        <f>F9153+(E9155-E9153)*(F9156-F9153)/(E9156-E9153)</f>
        <v>5.165233333333334</v>
      </c>
      <c r="G9155" s="98">
        <v>15</v>
      </c>
      <c r="H9155" s="491">
        <f>H9153+(E9155-E9153)*(H9156-H9153)/(E9156-E9153)</f>
        <v>0.33057066666666668</v>
      </c>
      <c r="I9155" s="492">
        <f>I9153+(E9155-E9153)*(I9156-I9153)/(E9156-E9153)</f>
        <v>15.633333333333333</v>
      </c>
      <c r="J9155" s="397">
        <f>J9153+(E9155-E9153)*(J9156-J9153)/(E9156-E9153)</f>
        <v>6.7799999999999999E-2</v>
      </c>
      <c r="K9155" s="469">
        <f t="shared" si="779"/>
        <v>15.625201671453004</v>
      </c>
      <c r="L9155" s="469">
        <f t="shared" si="780"/>
        <v>-8.1316618803288776E-3</v>
      </c>
    </row>
    <row r="9156" spans="1:12">
      <c r="A9156" s="480" t="s">
        <v>126</v>
      </c>
      <c r="B9156" s="480">
        <f t="shared" si="781"/>
        <v>15</v>
      </c>
      <c r="C9156" s="480">
        <f t="shared" si="782"/>
        <v>6</v>
      </c>
      <c r="D9156" s="480">
        <f>D9153</f>
        <v>186</v>
      </c>
      <c r="E9156" s="480">
        <f t="shared" si="783"/>
        <v>144</v>
      </c>
      <c r="F9156" s="484">
        <v>5.1759000000000004</v>
      </c>
      <c r="G9156" s="480">
        <v>15</v>
      </c>
      <c r="H9156" s="482">
        <v>0.330372</v>
      </c>
      <c r="I9156" s="483">
        <v>15.7</v>
      </c>
      <c r="J9156" s="484">
        <v>6.5799999999999997E-2</v>
      </c>
      <c r="K9156" s="469">
        <f t="shared" si="779"/>
        <v>15.666884602811377</v>
      </c>
      <c r="L9156" s="469">
        <f t="shared" si="780"/>
        <v>-3.3115397188621998E-2</v>
      </c>
    </row>
    <row r="9157" spans="1:12">
      <c r="A9157" s="98" t="s">
        <v>126</v>
      </c>
      <c r="B9157" s="98">
        <f t="shared" si="781"/>
        <v>15</v>
      </c>
      <c r="C9157" s="98">
        <f t="shared" si="782"/>
        <v>6</v>
      </c>
      <c r="D9157" s="98">
        <f>D9156</f>
        <v>186</v>
      </c>
      <c r="E9157" s="98">
        <f t="shared" si="783"/>
        <v>145</v>
      </c>
      <c r="F9157" s="397">
        <f>F9156+(E9157-E9156)*(F9159-F9156)/(E9159-E9156)</f>
        <v>5.186466666666667</v>
      </c>
      <c r="G9157" s="98">
        <v>15</v>
      </c>
      <c r="H9157" s="491">
        <f>H9156+(E9157-E9156)*(H9159-H9156)/(E9159-E9156)</f>
        <v>0.33017000000000002</v>
      </c>
      <c r="I9157" s="492">
        <f>I9156+(E9157-E9156)*(I9159-I9156)/(E9159-E9156)</f>
        <v>15.733333333333333</v>
      </c>
      <c r="J9157" s="397">
        <f>J9156+(E9157-E9156)*(J9159-J9156)/(E9159-E9156)</f>
        <v>6.3799999999999996E-2</v>
      </c>
      <c r="K9157" s="469">
        <f t="shared" si="779"/>
        <v>15.708473412686393</v>
      </c>
      <c r="L9157" s="469">
        <f t="shared" si="780"/>
        <v>-2.4859920646939315E-2</v>
      </c>
    </row>
    <row r="9158" spans="1:12">
      <c r="A9158" s="98" t="s">
        <v>126</v>
      </c>
      <c r="B9158" s="98">
        <f t="shared" si="781"/>
        <v>15</v>
      </c>
      <c r="C9158" s="98">
        <f t="shared" si="782"/>
        <v>6</v>
      </c>
      <c r="D9158" s="98">
        <f>D9156</f>
        <v>186</v>
      </c>
      <c r="E9158" s="98">
        <f t="shared" si="783"/>
        <v>146</v>
      </c>
      <c r="F9158" s="397">
        <f>F9156+(E9158-E9156)*(F9159-F9156)/(E9159-E9156)</f>
        <v>5.1970333333333336</v>
      </c>
      <c r="G9158" s="98">
        <v>15</v>
      </c>
      <c r="H9158" s="491">
        <f>H9156+(E9158-E9156)*(H9159-H9156)/(E9159-E9156)</f>
        <v>0.32996799999999998</v>
      </c>
      <c r="I9158" s="492">
        <f>I9156+(E9158-E9156)*(I9159-I9156)/(E9159-E9156)</f>
        <v>15.766666666666667</v>
      </c>
      <c r="J9158" s="397">
        <f>J9156+(E9158-E9156)*(J9159-J9156)/(E9159-E9156)</f>
        <v>6.1800000000000001E-2</v>
      </c>
      <c r="K9158" s="469">
        <f t="shared" si="779"/>
        <v>15.750113142284507</v>
      </c>
      <c r="L9158" s="469">
        <f t="shared" si="780"/>
        <v>-1.6553524382160845E-2</v>
      </c>
    </row>
    <row r="9159" spans="1:12">
      <c r="A9159" s="480" t="s">
        <v>126</v>
      </c>
      <c r="B9159" s="480">
        <f t="shared" si="781"/>
        <v>15</v>
      </c>
      <c r="C9159" s="480">
        <f t="shared" si="782"/>
        <v>6</v>
      </c>
      <c r="D9159" s="480">
        <f>D9156</f>
        <v>186</v>
      </c>
      <c r="E9159" s="480">
        <f t="shared" si="783"/>
        <v>147</v>
      </c>
      <c r="F9159" s="484">
        <v>5.2076000000000002</v>
      </c>
      <c r="G9159" s="480">
        <v>15</v>
      </c>
      <c r="H9159" s="482">
        <v>0.329766</v>
      </c>
      <c r="I9159" s="483">
        <v>15.8</v>
      </c>
      <c r="J9159" s="484">
        <v>5.9799999999999999E-2</v>
      </c>
      <c r="K9159" s="469">
        <f t="shared" si="779"/>
        <v>15.791803885179188</v>
      </c>
      <c r="L9159" s="469">
        <f t="shared" si="780"/>
        <v>-8.1961148208122836E-3</v>
      </c>
    </row>
    <row r="9160" spans="1:12">
      <c r="A9160" s="98" t="s">
        <v>126</v>
      </c>
      <c r="B9160" s="98">
        <f t="shared" si="781"/>
        <v>15</v>
      </c>
      <c r="C9160" s="98">
        <f t="shared" si="782"/>
        <v>6</v>
      </c>
      <c r="D9160" s="98">
        <f>D9159</f>
        <v>186</v>
      </c>
      <c r="E9160" s="98">
        <f t="shared" si="783"/>
        <v>148</v>
      </c>
      <c r="F9160" s="397">
        <f>F9159+(E9160-E9159)*(F9162-F9159)/(E9162-E9159)</f>
        <v>5.2180999999999997</v>
      </c>
      <c r="G9160" s="98">
        <v>15</v>
      </c>
      <c r="H9160" s="491">
        <f>H9159+(E9160-E9159)*(H9162-H9159)/(E9162-E9159)</f>
        <v>0.32956066666666667</v>
      </c>
      <c r="I9160" s="492">
        <f>I9159+(E9160-E9159)*(I9162-I9159)/(E9162-E9159)</f>
        <v>15.833333333333334</v>
      </c>
      <c r="J9160" s="397">
        <f>J9159+(E9160-E9159)*(J9162-J9159)/(E9162-E9159)</f>
        <v>5.7799999999999997E-2</v>
      </c>
      <c r="K9160" s="469">
        <f t="shared" si="779"/>
        <v>15.833503593673193</v>
      </c>
      <c r="L9160" s="469">
        <f t="shared" si="780"/>
        <v>1.7026033985878541E-4</v>
      </c>
    </row>
    <row r="9161" spans="1:12">
      <c r="A9161" s="98" t="s">
        <v>126</v>
      </c>
      <c r="B9161" s="98">
        <f t="shared" si="781"/>
        <v>15</v>
      </c>
      <c r="C9161" s="98">
        <f t="shared" si="782"/>
        <v>6</v>
      </c>
      <c r="D9161" s="98">
        <f>D9159</f>
        <v>186</v>
      </c>
      <c r="E9161" s="98">
        <f t="shared" si="783"/>
        <v>149</v>
      </c>
      <c r="F9161" s="397">
        <f>F9159+(E9161-E9159)*(F9162-F9159)/(E9162-E9159)</f>
        <v>5.2286000000000001</v>
      </c>
      <c r="G9161" s="98">
        <v>15</v>
      </c>
      <c r="H9161" s="491">
        <f>H9159+(E9161-E9159)*(H9162-H9159)/(E9162-E9159)</f>
        <v>0.32935533333333333</v>
      </c>
      <c r="I9161" s="492">
        <f>I9159+(E9161-E9159)*(I9162-I9159)/(E9162-E9159)</f>
        <v>15.866666666666667</v>
      </c>
      <c r="J9161" s="397">
        <f>J9159+(E9161-E9159)*(J9162-J9159)/(E9162-E9159)</f>
        <v>5.5800000000000002E-2</v>
      </c>
      <c r="K9161" s="469">
        <f t="shared" si="779"/>
        <v>15.875255296710948</v>
      </c>
      <c r="L9161" s="469">
        <f t="shared" si="780"/>
        <v>8.5886300442812313E-3</v>
      </c>
    </row>
    <row r="9162" spans="1:12">
      <c r="A9162" s="480" t="s">
        <v>126</v>
      </c>
      <c r="B9162" s="480">
        <f t="shared" si="781"/>
        <v>15</v>
      </c>
      <c r="C9162" s="480">
        <f t="shared" si="782"/>
        <v>6</v>
      </c>
      <c r="D9162" s="480">
        <f>D9159</f>
        <v>186</v>
      </c>
      <c r="E9162" s="480">
        <f t="shared" si="783"/>
        <v>150</v>
      </c>
      <c r="F9162" s="484">
        <v>5.2390999999999996</v>
      </c>
      <c r="G9162" s="480">
        <v>15</v>
      </c>
      <c r="H9162" s="482">
        <v>0.32915</v>
      </c>
      <c r="I9162" s="483">
        <v>15.9</v>
      </c>
      <c r="J9162" s="484">
        <v>5.3800000000000001E-2</v>
      </c>
      <c r="K9162" s="469">
        <f t="shared" si="779"/>
        <v>15.917059091599574</v>
      </c>
      <c r="L9162" s="469">
        <f t="shared" si="780"/>
        <v>1.7059091599573861E-2</v>
      </c>
    </row>
    <row r="9163" spans="1:12">
      <c r="A9163" s="98" t="s">
        <v>126</v>
      </c>
      <c r="B9163" s="98">
        <f t="shared" si="781"/>
        <v>15</v>
      </c>
      <c r="C9163" s="98">
        <f t="shared" si="782"/>
        <v>6</v>
      </c>
      <c r="D9163" s="98">
        <f>D9162</f>
        <v>186</v>
      </c>
      <c r="E9163" s="98">
        <f t="shared" si="783"/>
        <v>151</v>
      </c>
      <c r="F9163" s="397">
        <f>F9162+(E9163-E9162)*(F9165-F9162)/(E9165-E9162)</f>
        <v>5.2495666666666665</v>
      </c>
      <c r="G9163" s="98">
        <v>15</v>
      </c>
      <c r="H9163" s="491">
        <f>H9162+(E9163-E9162)*(H9165-H9162)/(E9165-E9162)</f>
        <v>0.32894133333333331</v>
      </c>
      <c r="I9163" s="492">
        <f>I9162+(E9163-E9162)*(I9165-I9162)/(E9165-E9162)</f>
        <v>15.933333333333334</v>
      </c>
      <c r="J9163" s="397">
        <f>J9162+(E9163-E9162)*(J9165-J9162)/(E9165-E9162)</f>
        <v>5.1799999999999999E-2</v>
      </c>
      <c r="K9163" s="469">
        <f t="shared" ref="K9163:K9226" si="784">F9163/H9163</f>
        <v>15.958975460669786</v>
      </c>
      <c r="L9163" s="469">
        <f t="shared" ref="L9163:L9226" si="785">K9163-I9163</f>
        <v>2.5642127336451992E-2</v>
      </c>
    </row>
    <row r="9164" spans="1:12">
      <c r="A9164" s="98" t="s">
        <v>126</v>
      </c>
      <c r="B9164" s="98">
        <f t="shared" si="781"/>
        <v>15</v>
      </c>
      <c r="C9164" s="98">
        <f t="shared" si="782"/>
        <v>6</v>
      </c>
      <c r="D9164" s="98">
        <f>D9162</f>
        <v>186</v>
      </c>
      <c r="E9164" s="98">
        <f t="shared" si="783"/>
        <v>152</v>
      </c>
      <c r="F9164" s="397">
        <f>F9162+(E9164-E9162)*(F9165-F9162)/(E9165-E9162)</f>
        <v>5.2600333333333333</v>
      </c>
      <c r="G9164" s="98">
        <v>15</v>
      </c>
      <c r="H9164" s="491">
        <f>H9162+(E9164-E9162)*(H9165-H9162)/(E9165-E9162)</f>
        <v>0.32873266666666667</v>
      </c>
      <c r="I9164" s="492">
        <f>I9162+(E9164-E9162)*(I9165-I9162)/(E9165-E9162)</f>
        <v>15.966666666666667</v>
      </c>
      <c r="J9164" s="397">
        <f>J9162+(E9164-E9162)*(J9165-J9162)/(E9165-E9162)</f>
        <v>4.9800000000000004E-2</v>
      </c>
      <c r="K9164" s="469">
        <f t="shared" si="784"/>
        <v>16.000945043490251</v>
      </c>
      <c r="L9164" s="469">
        <f t="shared" si="785"/>
        <v>3.4278376823584367E-2</v>
      </c>
    </row>
    <row r="9165" spans="1:12">
      <c r="A9165" s="480" t="s">
        <v>126</v>
      </c>
      <c r="B9165" s="480">
        <f t="shared" si="781"/>
        <v>15</v>
      </c>
      <c r="C9165" s="480">
        <f t="shared" si="782"/>
        <v>6</v>
      </c>
      <c r="D9165" s="480">
        <f>D9162</f>
        <v>186</v>
      </c>
      <c r="E9165" s="480">
        <f t="shared" si="783"/>
        <v>153</v>
      </c>
      <c r="F9165" s="484">
        <v>5.2705000000000002</v>
      </c>
      <c r="G9165" s="480">
        <v>15</v>
      </c>
      <c r="H9165" s="482">
        <v>0.32852399999999998</v>
      </c>
      <c r="I9165" s="483">
        <v>16</v>
      </c>
      <c r="J9165" s="484">
        <v>4.7800000000000002E-2</v>
      </c>
      <c r="K9165" s="469">
        <f t="shared" si="784"/>
        <v>16.042967941459377</v>
      </c>
      <c r="L9165" s="469">
        <f t="shared" si="785"/>
        <v>4.2967941459377101E-2</v>
      </c>
    </row>
    <row r="9166" spans="1:12">
      <c r="A9166" s="98" t="s">
        <v>126</v>
      </c>
      <c r="B9166" s="98">
        <f t="shared" si="781"/>
        <v>15</v>
      </c>
      <c r="C9166" s="98">
        <f t="shared" si="782"/>
        <v>6</v>
      </c>
      <c r="D9166" s="98">
        <f>D9165</f>
        <v>186</v>
      </c>
      <c r="E9166" s="98">
        <f t="shared" si="783"/>
        <v>154</v>
      </c>
      <c r="F9166" s="397">
        <f>F9165+(E9166-E9165)*(F9168-F9165)/(E9168-E9165)</f>
        <v>5.2808666666666664</v>
      </c>
      <c r="G9166" s="98">
        <v>15</v>
      </c>
      <c r="H9166" s="491">
        <f>H9165+(E9166-E9165)*(H9168-H9165)/(E9168-E9165)</f>
        <v>0.32831199999999999</v>
      </c>
      <c r="I9166" s="492">
        <f>I9165+(E9166-E9165)*(I9168-I9165)/(E9168-E9165)</f>
        <v>16.066666666666666</v>
      </c>
      <c r="J9166" s="397">
        <f>J9165+(E9166-E9165)*(J9168-J9165)/(E9168-E9165)</f>
        <v>4.5833333333333337E-2</v>
      </c>
      <c r="K9166" s="469">
        <f t="shared" si="784"/>
        <v>16.084902978467635</v>
      </c>
      <c r="L9166" s="469">
        <f t="shared" si="785"/>
        <v>1.8236311800968963E-2</v>
      </c>
    </row>
    <row r="9167" spans="1:12">
      <c r="A9167" s="98" t="s">
        <v>126</v>
      </c>
      <c r="B9167" s="98">
        <f t="shared" si="781"/>
        <v>15</v>
      </c>
      <c r="C9167" s="98">
        <f t="shared" si="782"/>
        <v>6</v>
      </c>
      <c r="D9167" s="98">
        <f>D9165</f>
        <v>186</v>
      </c>
      <c r="E9167" s="98">
        <f t="shared" si="783"/>
        <v>155</v>
      </c>
      <c r="F9167" s="397">
        <f>F9165+(E9167-E9165)*(F9168-F9165)/(E9168-E9165)</f>
        <v>5.2912333333333335</v>
      </c>
      <c r="G9167" s="98">
        <v>15</v>
      </c>
      <c r="H9167" s="491">
        <f>H9165+(E9167-E9165)*(H9168-H9165)/(E9168-E9165)</f>
        <v>0.3281</v>
      </c>
      <c r="I9167" s="492">
        <f>I9165+(E9167-E9165)*(I9168-I9165)/(E9168-E9165)</f>
        <v>16.133333333333333</v>
      </c>
      <c r="J9167" s="397">
        <f>J9165+(E9167-E9165)*(J9168-J9165)/(E9168-E9165)</f>
        <v>4.3866666666666665E-2</v>
      </c>
      <c r="K9167" s="469">
        <f t="shared" si="784"/>
        <v>16.126892207660266</v>
      </c>
      <c r="L9167" s="469">
        <f t="shared" si="785"/>
        <v>-6.4411256730672051E-3</v>
      </c>
    </row>
    <row r="9168" spans="1:12">
      <c r="A9168" s="480" t="s">
        <v>126</v>
      </c>
      <c r="B9168" s="480">
        <f t="shared" si="781"/>
        <v>15</v>
      </c>
      <c r="C9168" s="480">
        <f t="shared" si="782"/>
        <v>6</v>
      </c>
      <c r="D9168" s="480">
        <f>D9165</f>
        <v>186</v>
      </c>
      <c r="E9168" s="480">
        <f t="shared" si="783"/>
        <v>156</v>
      </c>
      <c r="F9168" s="484">
        <v>5.3015999999999996</v>
      </c>
      <c r="G9168" s="480">
        <v>15</v>
      </c>
      <c r="H9168" s="482">
        <v>0.32788800000000001</v>
      </c>
      <c r="I9168" s="483">
        <v>16.2</v>
      </c>
      <c r="J9168" s="484">
        <v>4.19E-2</v>
      </c>
      <c r="K9168" s="469">
        <f t="shared" si="784"/>
        <v>16.168935734153123</v>
      </c>
      <c r="L9168" s="469">
        <f t="shared" si="785"/>
        <v>-3.1064265846875827E-2</v>
      </c>
    </row>
    <row r="9169" spans="1:12">
      <c r="A9169" s="98" t="s">
        <v>126</v>
      </c>
      <c r="B9169" s="98">
        <f t="shared" si="781"/>
        <v>15</v>
      </c>
      <c r="C9169" s="98">
        <f t="shared" si="782"/>
        <v>6</v>
      </c>
      <c r="D9169" s="98">
        <f>D9168</f>
        <v>186</v>
      </c>
      <c r="E9169" s="98">
        <f t="shared" si="783"/>
        <v>157</v>
      </c>
      <c r="F9169" s="397">
        <f>F9168+(E9169-E9168)*(F9171-F9168)/(E9171-E9168)</f>
        <v>5.3119333333333332</v>
      </c>
      <c r="G9169" s="98">
        <v>15</v>
      </c>
      <c r="H9169" s="491">
        <f>H9168+(E9169-E9168)*(H9171-H9168)/(E9171-E9168)</f>
        <v>0.32767200000000002</v>
      </c>
      <c r="I9169" s="492">
        <f>I9168+(E9169-E9168)*(I9171-I9168)/(E9171-E9168)</f>
        <v>16.233333333333334</v>
      </c>
      <c r="J9169" s="397">
        <f>J9168+(E9169-E9168)*(J9171-J9168)/(E9171-E9168)</f>
        <v>3.9899999999999998E-2</v>
      </c>
      <c r="K9169" s="469">
        <f t="shared" si="784"/>
        <v>16.211129829016006</v>
      </c>
      <c r="L9169" s="469">
        <f t="shared" si="785"/>
        <v>-2.2203504317328537E-2</v>
      </c>
    </row>
    <row r="9170" spans="1:12">
      <c r="A9170" s="98" t="s">
        <v>126</v>
      </c>
      <c r="B9170" s="98">
        <f t="shared" si="781"/>
        <v>15</v>
      </c>
      <c r="C9170" s="98">
        <f t="shared" si="782"/>
        <v>6</v>
      </c>
      <c r="D9170" s="98">
        <f>D9168</f>
        <v>186</v>
      </c>
      <c r="E9170" s="98">
        <f t="shared" si="783"/>
        <v>158</v>
      </c>
      <c r="F9170" s="397">
        <f>F9168+(E9170-E9168)*(F9171-F9168)/(E9171-E9168)</f>
        <v>5.3222666666666667</v>
      </c>
      <c r="G9170" s="98">
        <v>15</v>
      </c>
      <c r="H9170" s="491">
        <f>H9168+(E9170-E9168)*(H9171-H9168)/(E9171-E9168)</f>
        <v>0.32745599999999997</v>
      </c>
      <c r="I9170" s="492">
        <f>I9168+(E9170-E9168)*(I9171-I9168)/(E9171-E9168)</f>
        <v>16.266666666666666</v>
      </c>
      <c r="J9170" s="397">
        <f>J9168+(E9170-E9168)*(J9171-J9168)/(E9171-E9168)</f>
        <v>3.7900000000000003E-2</v>
      </c>
      <c r="K9170" s="469">
        <f t="shared" si="784"/>
        <v>16.253379588911692</v>
      </c>
      <c r="L9170" s="469">
        <f t="shared" si="785"/>
        <v>-1.3287077754974064E-2</v>
      </c>
    </row>
    <row r="9171" spans="1:12">
      <c r="A9171" s="480" t="s">
        <v>126</v>
      </c>
      <c r="B9171" s="480">
        <f t="shared" si="781"/>
        <v>15</v>
      </c>
      <c r="C9171" s="480">
        <f t="shared" si="782"/>
        <v>6</v>
      </c>
      <c r="D9171" s="480">
        <f>D9168</f>
        <v>186</v>
      </c>
      <c r="E9171" s="480">
        <f t="shared" si="783"/>
        <v>159</v>
      </c>
      <c r="F9171" s="484">
        <v>5.3326000000000002</v>
      </c>
      <c r="G9171" s="480">
        <v>15</v>
      </c>
      <c r="H9171" s="482">
        <v>0.32723999999999998</v>
      </c>
      <c r="I9171" s="483">
        <v>16.3</v>
      </c>
      <c r="J9171" s="484">
        <v>3.5900000000000001E-2</v>
      </c>
      <c r="K9171" s="469">
        <f t="shared" si="784"/>
        <v>16.295685124067965</v>
      </c>
      <c r="L9171" s="469">
        <f t="shared" si="785"/>
        <v>-4.3148759320352781E-3</v>
      </c>
    </row>
    <row r="9172" spans="1:12">
      <c r="A9172" s="98" t="s">
        <v>126</v>
      </c>
      <c r="B9172" s="98">
        <f t="shared" si="781"/>
        <v>15</v>
      </c>
      <c r="C9172" s="98">
        <f t="shared" si="782"/>
        <v>6</v>
      </c>
      <c r="D9172" s="98">
        <f>D9171</f>
        <v>186</v>
      </c>
      <c r="E9172" s="98">
        <f t="shared" si="783"/>
        <v>160</v>
      </c>
      <c r="F9172" s="397">
        <f>F9171+(E9172-E9171)*(F9174-F9171)/(E9174-E9171)</f>
        <v>5.3428666666666667</v>
      </c>
      <c r="G9172" s="98">
        <v>15</v>
      </c>
      <c r="H9172" s="491">
        <f>H9171+(E9172-E9171)*(H9174-H9171)/(E9174-E9171)</f>
        <v>0.3270203333333333</v>
      </c>
      <c r="I9172" s="492">
        <f>I9171+(E9172-E9171)*(I9174-I9171)/(E9174-E9171)</f>
        <v>16.333333333333332</v>
      </c>
      <c r="J9172" s="397">
        <f>J9171+(E9172-E9171)*(J9174-J9171)/(E9174-E9171)</f>
        <v>3.39E-2</v>
      </c>
      <c r="K9172" s="469">
        <f t="shared" si="784"/>
        <v>16.338025871989611</v>
      </c>
      <c r="L9172" s="469">
        <f t="shared" si="785"/>
        <v>4.692538656279055E-3</v>
      </c>
    </row>
    <row r="9173" spans="1:12">
      <c r="A9173" s="98" t="s">
        <v>126</v>
      </c>
      <c r="B9173" s="98">
        <f t="shared" si="781"/>
        <v>15</v>
      </c>
      <c r="C9173" s="98">
        <f t="shared" si="782"/>
        <v>6</v>
      </c>
      <c r="D9173" s="98">
        <f>D9171</f>
        <v>186</v>
      </c>
      <c r="E9173" s="98">
        <f t="shared" si="783"/>
        <v>161</v>
      </c>
      <c r="F9173" s="397">
        <f>F9171+(E9173-E9171)*(F9174-F9171)/(E9174-E9171)</f>
        <v>5.353133333333334</v>
      </c>
      <c r="G9173" s="98">
        <v>15</v>
      </c>
      <c r="H9173" s="491">
        <f>H9171+(E9173-E9171)*(H9174-H9171)/(E9174-E9171)</f>
        <v>0.32680066666666668</v>
      </c>
      <c r="I9173" s="492">
        <f>I9171+(E9173-E9171)*(I9174-I9171)/(E9174-E9171)</f>
        <v>16.366666666666667</v>
      </c>
      <c r="J9173" s="397">
        <f>J9171+(E9173-E9171)*(J9174-J9171)/(E9174-E9171)</f>
        <v>3.1899999999999998E-2</v>
      </c>
      <c r="K9173" s="469">
        <f t="shared" si="784"/>
        <v>16.380423540547653</v>
      </c>
      <c r="L9173" s="469">
        <f t="shared" si="785"/>
        <v>1.375687388098612E-2</v>
      </c>
    </row>
    <row r="9174" spans="1:12">
      <c r="A9174" s="480" t="s">
        <v>126</v>
      </c>
      <c r="B9174" s="480">
        <f t="shared" si="781"/>
        <v>15</v>
      </c>
      <c r="C9174" s="480">
        <f t="shared" si="782"/>
        <v>6</v>
      </c>
      <c r="D9174" s="480">
        <f>D9171</f>
        <v>186</v>
      </c>
      <c r="E9174" s="480">
        <f t="shared" si="783"/>
        <v>162</v>
      </c>
      <c r="F9174" s="484">
        <v>5.3634000000000004</v>
      </c>
      <c r="G9174" s="480">
        <v>15</v>
      </c>
      <c r="H9174" s="482">
        <v>0.32658100000000001</v>
      </c>
      <c r="I9174" s="483">
        <v>16.399999999999999</v>
      </c>
      <c r="J9174" s="484">
        <v>2.9899999999999999E-2</v>
      </c>
      <c r="K9174" s="469">
        <f t="shared" si="784"/>
        <v>16.422878244600881</v>
      </c>
      <c r="L9174" s="469">
        <f t="shared" si="785"/>
        <v>2.2878244600882169E-2</v>
      </c>
    </row>
    <row r="9175" spans="1:12">
      <c r="A9175" s="98" t="s">
        <v>126</v>
      </c>
      <c r="B9175" s="98">
        <f t="shared" si="781"/>
        <v>15</v>
      </c>
      <c r="C9175" s="98">
        <f t="shared" si="782"/>
        <v>6</v>
      </c>
      <c r="D9175" s="98">
        <f>D9174</f>
        <v>186</v>
      </c>
      <c r="E9175" s="98">
        <f t="shared" si="783"/>
        <v>163</v>
      </c>
      <c r="F9175" s="397">
        <f>F9174+(E9175-E9174)*(F9177-F9174)/(E9177-E9174)</f>
        <v>5.3635999999999999</v>
      </c>
      <c r="G9175" s="98">
        <v>15</v>
      </c>
      <c r="H9175" s="491">
        <v>0.32635900000000001</v>
      </c>
      <c r="I9175" s="492">
        <v>16.5</v>
      </c>
      <c r="J9175" s="397">
        <f>J9174+(E9175-E9174)*(J9177-J9174)/(E9177-E9174)</f>
        <v>2.7900000000000001E-2</v>
      </c>
      <c r="K9175" s="469">
        <f t="shared" si="784"/>
        <v>16.434662442279819</v>
      </c>
      <c r="L9175" s="469">
        <f t="shared" si="785"/>
        <v>-6.5337557720180683E-2</v>
      </c>
    </row>
    <row r="9176" spans="1:12">
      <c r="A9176" s="98" t="s">
        <v>126</v>
      </c>
      <c r="B9176" s="98">
        <f t="shared" si="781"/>
        <v>15</v>
      </c>
      <c r="C9176" s="98">
        <f t="shared" si="782"/>
        <v>6</v>
      </c>
      <c r="D9176" s="98">
        <f>D9174</f>
        <v>186</v>
      </c>
      <c r="E9176" s="98">
        <f t="shared" si="783"/>
        <v>164</v>
      </c>
      <c r="F9176" s="397">
        <f>F9174+(E9176-E9174)*(F9177-F9174)/(E9177-E9174)</f>
        <v>5.3638000000000003</v>
      </c>
      <c r="G9176" s="98">
        <v>15</v>
      </c>
      <c r="H9176" s="491">
        <v>0.32613599999999998</v>
      </c>
      <c r="I9176" s="492">
        <v>16.5</v>
      </c>
      <c r="J9176" s="397">
        <f>J9174+(E9176-E9174)*(J9177-J9174)/(E9177-E9174)</f>
        <v>2.5899999999999999E-2</v>
      </c>
      <c r="K9176" s="469">
        <f t="shared" si="784"/>
        <v>16.44651311109476</v>
      </c>
      <c r="L9176" s="469">
        <f t="shared" si="785"/>
        <v>-5.3486888905240448E-2</v>
      </c>
    </row>
    <row r="9177" spans="1:12">
      <c r="A9177" s="480" t="s">
        <v>126</v>
      </c>
      <c r="B9177" s="480">
        <f t="shared" si="781"/>
        <v>15</v>
      </c>
      <c r="C9177" s="480">
        <f t="shared" si="782"/>
        <v>6</v>
      </c>
      <c r="D9177" s="480">
        <f>D9174</f>
        <v>186</v>
      </c>
      <c r="E9177" s="480">
        <f t="shared" si="783"/>
        <v>165</v>
      </c>
      <c r="F9177" s="484">
        <v>5.3639999999999999</v>
      </c>
      <c r="G9177" s="480">
        <v>15</v>
      </c>
      <c r="H9177" s="494">
        <v>0.32590000000000002</v>
      </c>
      <c r="I9177" s="495">
        <v>16.5</v>
      </c>
      <c r="J9177" s="493">
        <v>2.3900000000000001E-2</v>
      </c>
      <c r="K9177" s="469">
        <f t="shared" si="784"/>
        <v>16.459036514268178</v>
      </c>
      <c r="L9177" s="469">
        <f t="shared" si="785"/>
        <v>-4.0963485731822402E-2</v>
      </c>
    </row>
    <row r="9178" spans="1:12">
      <c r="A9178" s="480" t="s">
        <v>126</v>
      </c>
      <c r="B9178" s="480">
        <f t="shared" si="781"/>
        <v>16</v>
      </c>
      <c r="C9178" s="480">
        <f t="shared" si="782"/>
        <v>0</v>
      </c>
      <c r="D9178" s="480">
        <f>D9177+6</f>
        <v>192</v>
      </c>
      <c r="E9178" s="480">
        <v>12</v>
      </c>
      <c r="F9178" s="484">
        <v>3.5062000000000002</v>
      </c>
      <c r="G9178" s="480">
        <v>15</v>
      </c>
      <c r="H9178" s="482">
        <v>0.341362</v>
      </c>
      <c r="I9178" s="483">
        <v>10.3</v>
      </c>
      <c r="J9178" s="484">
        <v>0.31990000000000002</v>
      </c>
      <c r="K9178" s="469">
        <f t="shared" si="784"/>
        <v>10.271207691541532</v>
      </c>
      <c r="L9178" s="469">
        <f t="shared" si="785"/>
        <v>-2.8792308458468696E-2</v>
      </c>
    </row>
    <row r="9179" spans="1:12">
      <c r="A9179" s="98" t="s">
        <v>126</v>
      </c>
      <c r="B9179" s="98">
        <f t="shared" si="781"/>
        <v>16</v>
      </c>
      <c r="C9179" s="98">
        <f t="shared" si="782"/>
        <v>0</v>
      </c>
      <c r="D9179" s="98">
        <f>D9178</f>
        <v>192</v>
      </c>
      <c r="E9179" s="98">
        <f>E9178+1</f>
        <v>13</v>
      </c>
      <c r="F9179" s="397">
        <f>F9178+(E9179-E9178)*(F9181-F9178)/(E9181-E9178)</f>
        <v>3.5217666666666667</v>
      </c>
      <c r="G9179" s="98">
        <v>15</v>
      </c>
      <c r="H9179" s="491">
        <f>H9178+(E9179-E9178)*(H9181-H9178)/(E9181-E9178)</f>
        <v>0.34128733333333333</v>
      </c>
      <c r="I9179" s="492">
        <f>I9178+(E9179-E9178)*(I9181-I9178)/(E9181-E9178)</f>
        <v>10.333333333333334</v>
      </c>
      <c r="J9179" s="397">
        <f>J9178+(E9179-E9178)*(J9181-J9178)/(E9181-E9178)</f>
        <v>0.31803333333333333</v>
      </c>
      <c r="K9179" s="469">
        <f t="shared" si="784"/>
        <v>10.319066436687757</v>
      </c>
      <c r="L9179" s="469">
        <f t="shared" si="785"/>
        <v>-1.4266896645576566E-2</v>
      </c>
    </row>
    <row r="9180" spans="1:12">
      <c r="A9180" s="98" t="s">
        <v>126</v>
      </c>
      <c r="B9180" s="98">
        <f t="shared" si="781"/>
        <v>16</v>
      </c>
      <c r="C9180" s="98">
        <f t="shared" si="782"/>
        <v>0</v>
      </c>
      <c r="D9180" s="98">
        <f>D9178</f>
        <v>192</v>
      </c>
      <c r="E9180" s="98">
        <f t="shared" ref="E9180:E9243" si="786">E9179+1</f>
        <v>14</v>
      </c>
      <c r="F9180" s="397">
        <f>F9178+(E9180-E9178)*(F9181-F9178)/(E9181-E9178)</f>
        <v>3.5373333333333337</v>
      </c>
      <c r="G9180" s="98">
        <v>15</v>
      </c>
      <c r="H9180" s="491">
        <f>H9178+(E9180-E9178)*(H9181-H9178)/(E9181-E9178)</f>
        <v>0.34121266666666666</v>
      </c>
      <c r="I9180" s="492">
        <f>I9178+(E9180-E9178)*(I9181-I9178)/(E9181-E9178)</f>
        <v>10.366666666666667</v>
      </c>
      <c r="J9180" s="397">
        <f>J9178+(E9180-E9178)*(J9181-J9178)/(E9181-E9178)</f>
        <v>0.31616666666666671</v>
      </c>
      <c r="K9180" s="469">
        <f t="shared" si="784"/>
        <v>10.366946127439585</v>
      </c>
      <c r="L9180" s="469">
        <f t="shared" si="785"/>
        <v>2.7946077291751692E-4</v>
      </c>
    </row>
    <row r="9181" spans="1:12">
      <c r="A9181" s="480" t="s">
        <v>126</v>
      </c>
      <c r="B9181" s="480">
        <f t="shared" si="781"/>
        <v>16</v>
      </c>
      <c r="C9181" s="480">
        <f t="shared" si="782"/>
        <v>0</v>
      </c>
      <c r="D9181" s="480">
        <f>D9178</f>
        <v>192</v>
      </c>
      <c r="E9181" s="480">
        <f t="shared" si="786"/>
        <v>15</v>
      </c>
      <c r="F9181" s="484">
        <v>3.5529000000000002</v>
      </c>
      <c r="G9181" s="480">
        <v>15</v>
      </c>
      <c r="H9181" s="482">
        <v>0.341138</v>
      </c>
      <c r="I9181" s="483">
        <v>10.4</v>
      </c>
      <c r="J9181" s="484">
        <v>0.31430000000000002</v>
      </c>
      <c r="K9181" s="469">
        <f t="shared" si="784"/>
        <v>10.414846777550435</v>
      </c>
      <c r="L9181" s="469">
        <f t="shared" si="785"/>
        <v>1.4846777550435064E-2</v>
      </c>
    </row>
    <row r="9182" spans="1:12">
      <c r="A9182" s="98" t="s">
        <v>126</v>
      </c>
      <c r="B9182" s="98">
        <f t="shared" si="781"/>
        <v>16</v>
      </c>
      <c r="C9182" s="98">
        <f t="shared" si="782"/>
        <v>0</v>
      </c>
      <c r="D9182" s="98">
        <f>D9181</f>
        <v>192</v>
      </c>
      <c r="E9182" s="98">
        <f t="shared" si="786"/>
        <v>16</v>
      </c>
      <c r="F9182" s="397">
        <f>F9181+(E9182-E9181)*(F9184-F9181)/(E9184-E9181)</f>
        <v>3.5682666666666667</v>
      </c>
      <c r="G9182" s="98">
        <v>15</v>
      </c>
      <c r="H9182" s="491">
        <f>H9181+(E9182-E9181)*(H9184-H9181)/(E9184-E9181)</f>
        <v>0.34106300000000001</v>
      </c>
      <c r="I9182" s="492">
        <f>I9181+(E9182-E9181)*(I9184-I9181)/(E9184-E9181)</f>
        <v>10.466666666666667</v>
      </c>
      <c r="J9182" s="397">
        <f>J9181+(E9182-E9181)*(J9184-J9181)/(E9184-E9181)</f>
        <v>0.31243333333333334</v>
      </c>
      <c r="K9182" s="469">
        <f t="shared" si="784"/>
        <v>10.462192224505932</v>
      </c>
      <c r="L9182" s="469">
        <f t="shared" si="785"/>
        <v>-4.4744421607347817E-3</v>
      </c>
    </row>
    <row r="9183" spans="1:12">
      <c r="A9183" s="98" t="s">
        <v>126</v>
      </c>
      <c r="B9183" s="98">
        <f t="shared" si="781"/>
        <v>16</v>
      </c>
      <c r="C9183" s="98">
        <f t="shared" si="782"/>
        <v>0</v>
      </c>
      <c r="D9183" s="98">
        <f>D9181</f>
        <v>192</v>
      </c>
      <c r="E9183" s="98">
        <f t="shared" si="786"/>
        <v>17</v>
      </c>
      <c r="F9183" s="397">
        <f>F9181+(E9183-E9181)*(F9184-F9181)/(E9184-E9181)</f>
        <v>3.5836333333333337</v>
      </c>
      <c r="G9183" s="98">
        <v>15</v>
      </c>
      <c r="H9183" s="491">
        <f>H9181+(E9183-E9181)*(H9184-H9181)/(E9184-E9181)</f>
        <v>0.34098800000000001</v>
      </c>
      <c r="I9183" s="492">
        <f>I9181+(E9183-E9181)*(I9184-I9181)/(E9184-E9181)</f>
        <v>10.533333333333333</v>
      </c>
      <c r="J9183" s="397">
        <f>J9181+(E9183-E9181)*(J9184-J9181)/(E9184-E9181)</f>
        <v>0.31056666666666666</v>
      </c>
      <c r="K9183" s="469">
        <f t="shared" si="784"/>
        <v>10.509558498637293</v>
      </c>
      <c r="L9183" s="469">
        <f t="shared" si="785"/>
        <v>-2.3774834696039804E-2</v>
      </c>
    </row>
    <row r="9184" spans="1:12">
      <c r="A9184" s="480" t="s">
        <v>126</v>
      </c>
      <c r="B9184" s="480">
        <f t="shared" si="781"/>
        <v>16</v>
      </c>
      <c r="C9184" s="480">
        <f t="shared" si="782"/>
        <v>0</v>
      </c>
      <c r="D9184" s="480">
        <f>D9181</f>
        <v>192</v>
      </c>
      <c r="E9184" s="480">
        <f t="shared" si="786"/>
        <v>18</v>
      </c>
      <c r="F9184" s="484">
        <v>3.5990000000000002</v>
      </c>
      <c r="G9184" s="480">
        <v>15</v>
      </c>
      <c r="H9184" s="482">
        <v>0.34091300000000002</v>
      </c>
      <c r="I9184" s="483">
        <v>10.6</v>
      </c>
      <c r="J9184" s="484">
        <v>0.30869999999999997</v>
      </c>
      <c r="K9184" s="469">
        <f t="shared" si="784"/>
        <v>10.556945613690296</v>
      </c>
      <c r="L9184" s="469">
        <f t="shared" si="785"/>
        <v>-4.3054386309703929E-2</v>
      </c>
    </row>
    <row r="9185" spans="1:12">
      <c r="A9185" s="98" t="s">
        <v>126</v>
      </c>
      <c r="B9185" s="98">
        <f t="shared" si="781"/>
        <v>16</v>
      </c>
      <c r="C9185" s="98">
        <f t="shared" si="782"/>
        <v>0</v>
      </c>
      <c r="D9185" s="98">
        <f>D9184</f>
        <v>192</v>
      </c>
      <c r="E9185" s="98">
        <f t="shared" si="786"/>
        <v>19</v>
      </c>
      <c r="F9185" s="397">
        <f>F9184+(E9185-E9184)*(F9187-F9184)/(E9187-E9184)</f>
        <v>3.6141666666666667</v>
      </c>
      <c r="G9185" s="98">
        <v>15</v>
      </c>
      <c r="H9185" s="491">
        <f>H9184+(E9185-E9184)*(H9187-H9184)/(E9187-E9184)</f>
        <v>0.34083733333333333</v>
      </c>
      <c r="I9185" s="492">
        <f>I9184+(E9185-E9184)*(I9187-I9184)/(E9187-E9184)</f>
        <v>10.633333333333333</v>
      </c>
      <c r="J9185" s="397">
        <f>J9184+(E9185-E9184)*(J9187-J9184)/(E9187-E9184)</f>
        <v>0.30683333333333329</v>
      </c>
      <c r="K9185" s="469">
        <f t="shared" si="784"/>
        <v>10.603787535011815</v>
      </c>
      <c r="L9185" s="469">
        <f t="shared" si="785"/>
        <v>-2.9545798321517935E-2</v>
      </c>
    </row>
    <row r="9186" spans="1:12">
      <c r="A9186" s="98" t="s">
        <v>126</v>
      </c>
      <c r="B9186" s="98">
        <f t="shared" si="781"/>
        <v>16</v>
      </c>
      <c r="C9186" s="98">
        <f t="shared" si="782"/>
        <v>0</v>
      </c>
      <c r="D9186" s="98">
        <f>D9184</f>
        <v>192</v>
      </c>
      <c r="E9186" s="98">
        <f t="shared" si="786"/>
        <v>20</v>
      </c>
      <c r="F9186" s="397">
        <f>F9184+(E9186-E9184)*(F9187-F9184)/(E9187-E9184)</f>
        <v>3.6293333333333333</v>
      </c>
      <c r="G9186" s="98">
        <v>15</v>
      </c>
      <c r="H9186" s="491">
        <f>H9184+(E9186-E9184)*(H9187-H9184)/(E9187-E9184)</f>
        <v>0.34076166666666668</v>
      </c>
      <c r="I9186" s="492">
        <f>I9184+(E9186-E9184)*(I9187-I9184)/(E9187-E9184)</f>
        <v>10.666666666666666</v>
      </c>
      <c r="J9186" s="397">
        <f>J9184+(E9186-E9184)*(J9187-J9184)/(E9187-E9184)</f>
        <v>0.30496666666666666</v>
      </c>
      <c r="K9186" s="469">
        <f t="shared" si="784"/>
        <v>10.65065025897866</v>
      </c>
      <c r="L9186" s="469">
        <f t="shared" si="785"/>
        <v>-1.6016407688006495E-2</v>
      </c>
    </row>
    <row r="9187" spans="1:12">
      <c r="A9187" s="480" t="s">
        <v>126</v>
      </c>
      <c r="B9187" s="480">
        <f t="shared" si="781"/>
        <v>16</v>
      </c>
      <c r="C9187" s="480">
        <f t="shared" si="782"/>
        <v>0</v>
      </c>
      <c r="D9187" s="480">
        <f>D9184</f>
        <v>192</v>
      </c>
      <c r="E9187" s="480">
        <f t="shared" si="786"/>
        <v>21</v>
      </c>
      <c r="F9187" s="484">
        <v>3.6444999999999999</v>
      </c>
      <c r="G9187" s="480">
        <v>15</v>
      </c>
      <c r="H9187" s="482">
        <v>0.34068599999999999</v>
      </c>
      <c r="I9187" s="483">
        <v>10.7</v>
      </c>
      <c r="J9187" s="484">
        <v>0.30309999999999998</v>
      </c>
      <c r="K9187" s="469">
        <f t="shared" si="784"/>
        <v>10.697533799451694</v>
      </c>
      <c r="L9187" s="469">
        <f t="shared" si="785"/>
        <v>-2.466200548305153E-3</v>
      </c>
    </row>
    <row r="9188" spans="1:12">
      <c r="A9188" s="98" t="s">
        <v>126</v>
      </c>
      <c r="B9188" s="98">
        <f t="shared" si="781"/>
        <v>16</v>
      </c>
      <c r="C9188" s="98">
        <f t="shared" si="782"/>
        <v>0</v>
      </c>
      <c r="D9188" s="98">
        <f>D9187</f>
        <v>192</v>
      </c>
      <c r="E9188" s="98">
        <f t="shared" si="786"/>
        <v>22</v>
      </c>
      <c r="F9188" s="397">
        <f>F9187+(E9188-E9187)*(F9190-F9187)/(E9190-E9187)</f>
        <v>3.6594666666666664</v>
      </c>
      <c r="G9188" s="98">
        <v>15</v>
      </c>
      <c r="H9188" s="491">
        <f>H9187+(E9188-E9187)*(H9190-H9187)/(E9190-E9187)</f>
        <v>0.34060999999999997</v>
      </c>
      <c r="I9188" s="492">
        <f>I9187+(E9188-E9187)*(I9190-I9187)/(E9190-E9187)</f>
        <v>10.733333333333333</v>
      </c>
      <c r="J9188" s="397">
        <f>J9187+(E9188-E9187)*(J9190-J9187)/(E9190-E9187)</f>
        <v>0.3012333333333333</v>
      </c>
      <c r="K9188" s="469">
        <f t="shared" si="784"/>
        <v>10.743861503381188</v>
      </c>
      <c r="L9188" s="469">
        <f t="shared" si="785"/>
        <v>1.0528170047855667E-2</v>
      </c>
    </row>
    <row r="9189" spans="1:12">
      <c r="A9189" s="98" t="s">
        <v>126</v>
      </c>
      <c r="B9189" s="98">
        <f t="shared" si="781"/>
        <v>16</v>
      </c>
      <c r="C9189" s="98">
        <f t="shared" si="782"/>
        <v>0</v>
      </c>
      <c r="D9189" s="98">
        <f>D9187</f>
        <v>192</v>
      </c>
      <c r="E9189" s="98">
        <f t="shared" si="786"/>
        <v>23</v>
      </c>
      <c r="F9189" s="397">
        <f>F9187+(E9189-E9187)*(F9190-F9187)/(E9190-E9187)</f>
        <v>3.6744333333333334</v>
      </c>
      <c r="G9189" s="98">
        <v>15</v>
      </c>
      <c r="H9189" s="491">
        <f>H9187+(E9189-E9187)*(H9190-H9187)/(E9190-E9187)</f>
        <v>0.340534</v>
      </c>
      <c r="I9189" s="492">
        <f>I9187+(E9189-E9187)*(I9190-I9187)/(E9190-E9187)</f>
        <v>10.766666666666667</v>
      </c>
      <c r="J9189" s="397">
        <f>J9187+(E9189-E9187)*(J9190-J9187)/(E9190-E9187)</f>
        <v>0.29936666666666667</v>
      </c>
      <c r="K9189" s="469">
        <f t="shared" si="784"/>
        <v>10.790209886041726</v>
      </c>
      <c r="L9189" s="469">
        <f t="shared" si="785"/>
        <v>2.3543219375058655E-2</v>
      </c>
    </row>
    <row r="9190" spans="1:12">
      <c r="A9190" s="480" t="s">
        <v>126</v>
      </c>
      <c r="B9190" s="480">
        <f t="shared" si="781"/>
        <v>16</v>
      </c>
      <c r="C9190" s="480">
        <f t="shared" si="782"/>
        <v>0</v>
      </c>
      <c r="D9190" s="480">
        <f>D9187</f>
        <v>192</v>
      </c>
      <c r="E9190" s="480">
        <f t="shared" si="786"/>
        <v>24</v>
      </c>
      <c r="F9190" s="484">
        <v>3.6894</v>
      </c>
      <c r="G9190" s="480">
        <v>15</v>
      </c>
      <c r="H9190" s="482">
        <v>0.34045799999999998</v>
      </c>
      <c r="I9190" s="483">
        <v>10.8</v>
      </c>
      <c r="J9190" s="484">
        <v>0.29749999999999999</v>
      </c>
      <c r="K9190" s="469">
        <f t="shared" si="784"/>
        <v>10.836578961281568</v>
      </c>
      <c r="L9190" s="469">
        <f t="shared" si="785"/>
        <v>3.6578961281566791E-2</v>
      </c>
    </row>
    <row r="9191" spans="1:12">
      <c r="A9191" s="98" t="s">
        <v>126</v>
      </c>
      <c r="B9191" s="98">
        <f t="shared" si="781"/>
        <v>16</v>
      </c>
      <c r="C9191" s="98">
        <f t="shared" si="782"/>
        <v>0</v>
      </c>
      <c r="D9191" s="98">
        <f>D9190</f>
        <v>192</v>
      </c>
      <c r="E9191" s="98">
        <f t="shared" si="786"/>
        <v>25</v>
      </c>
      <c r="F9191" s="397">
        <f>F9190+(E9191-E9190)*(F9193-F9190)/(E9193-E9190)</f>
        <v>3.7042000000000002</v>
      </c>
      <c r="G9191" s="98">
        <v>15</v>
      </c>
      <c r="H9191" s="491">
        <f>H9190+(E9191-E9190)*(H9193-H9190)/(E9193-E9190)</f>
        <v>0.34038166666666664</v>
      </c>
      <c r="I9191" s="492">
        <f>I9190+(E9191-E9190)*(I9193-I9190)/(E9193-E9190)</f>
        <v>10.866666666666667</v>
      </c>
      <c r="J9191" s="397">
        <f>J9190+(E9191-E9190)*(J9193-J9190)/(E9193-E9190)</f>
        <v>0.29559999999999997</v>
      </c>
      <c r="K9191" s="469">
        <f t="shared" si="784"/>
        <v>10.88248975414853</v>
      </c>
      <c r="L9191" s="469">
        <f t="shared" si="785"/>
        <v>1.5823087481862785E-2</v>
      </c>
    </row>
    <row r="9192" spans="1:12">
      <c r="A9192" s="98" t="s">
        <v>126</v>
      </c>
      <c r="B9192" s="98">
        <f t="shared" si="781"/>
        <v>16</v>
      </c>
      <c r="C9192" s="98">
        <f t="shared" si="782"/>
        <v>0</v>
      </c>
      <c r="D9192" s="98">
        <f>D9190</f>
        <v>192</v>
      </c>
      <c r="E9192" s="98">
        <f t="shared" si="786"/>
        <v>26</v>
      </c>
      <c r="F9192" s="397">
        <f>F9190+(E9192-E9190)*(F9193-F9190)/(E9193-E9190)</f>
        <v>3.7189999999999999</v>
      </c>
      <c r="G9192" s="98">
        <v>15</v>
      </c>
      <c r="H9192" s="491">
        <f>H9190+(E9192-E9190)*(H9193-H9190)/(E9193-E9190)</f>
        <v>0.34030533333333335</v>
      </c>
      <c r="I9192" s="492">
        <f>I9190+(E9192-E9190)*(I9193-I9190)/(E9193-E9190)</f>
        <v>10.933333333333334</v>
      </c>
      <c r="J9192" s="397">
        <f>J9190+(E9192-E9190)*(J9193-J9190)/(E9193-E9190)</f>
        <v>0.29370000000000002</v>
      </c>
      <c r="K9192" s="469">
        <f t="shared" si="784"/>
        <v>10.92842114336537</v>
      </c>
      <c r="L9192" s="469">
        <f t="shared" si="785"/>
        <v>-4.9121899679640535E-3</v>
      </c>
    </row>
    <row r="9193" spans="1:12">
      <c r="A9193" s="480" t="s">
        <v>126</v>
      </c>
      <c r="B9193" s="480">
        <f t="shared" si="781"/>
        <v>16</v>
      </c>
      <c r="C9193" s="480">
        <f t="shared" si="782"/>
        <v>0</v>
      </c>
      <c r="D9193" s="480">
        <f>D9190</f>
        <v>192</v>
      </c>
      <c r="E9193" s="480">
        <f t="shared" si="786"/>
        <v>27</v>
      </c>
      <c r="F9193" s="484">
        <v>3.7338</v>
      </c>
      <c r="G9193" s="480">
        <v>15</v>
      </c>
      <c r="H9193" s="482">
        <v>0.340229</v>
      </c>
      <c r="I9193" s="483">
        <v>11</v>
      </c>
      <c r="J9193" s="484">
        <v>0.2918</v>
      </c>
      <c r="K9193" s="469">
        <f t="shared" si="784"/>
        <v>10.974373142794999</v>
      </c>
      <c r="L9193" s="469">
        <f t="shared" si="785"/>
        <v>-2.562685720500113E-2</v>
      </c>
    </row>
    <row r="9194" spans="1:12">
      <c r="A9194" s="98" t="s">
        <v>126</v>
      </c>
      <c r="B9194" s="98">
        <f t="shared" si="781"/>
        <v>16</v>
      </c>
      <c r="C9194" s="98">
        <f t="shared" si="782"/>
        <v>0</v>
      </c>
      <c r="D9194" s="98">
        <f>D9193</f>
        <v>192</v>
      </c>
      <c r="E9194" s="98">
        <f t="shared" si="786"/>
        <v>28</v>
      </c>
      <c r="F9194" s="397">
        <f>F9193+(E9194-E9193)*(F9196-F9193)/(E9196-E9193)</f>
        <v>3.7484000000000002</v>
      </c>
      <c r="G9194" s="98">
        <v>15</v>
      </c>
      <c r="H9194" s="491">
        <f>H9193+(E9194-E9193)*(H9196-H9193)/(E9196-E9193)</f>
        <v>0.34015166666666669</v>
      </c>
      <c r="I9194" s="492">
        <f>I9193+(E9194-E9193)*(I9196-I9193)/(E9196-E9193)</f>
        <v>11.033333333333333</v>
      </c>
      <c r="J9194" s="397">
        <f>J9193+(E9194-E9193)*(J9196-J9193)/(E9196-E9193)</f>
        <v>0.28993333333333332</v>
      </c>
      <c r="K9194" s="469">
        <f t="shared" si="784"/>
        <v>11.019790191630204</v>
      </c>
      <c r="L9194" s="469">
        <f t="shared" si="785"/>
        <v>-1.3543141703129535E-2</v>
      </c>
    </row>
    <row r="9195" spans="1:12">
      <c r="A9195" s="98" t="s">
        <v>126</v>
      </c>
      <c r="B9195" s="98">
        <f t="shared" si="781"/>
        <v>16</v>
      </c>
      <c r="C9195" s="98">
        <f t="shared" si="782"/>
        <v>0</v>
      </c>
      <c r="D9195" s="98">
        <f>D9193</f>
        <v>192</v>
      </c>
      <c r="E9195" s="98">
        <f t="shared" si="786"/>
        <v>29</v>
      </c>
      <c r="F9195" s="397">
        <f>F9193+(E9195-E9193)*(F9196-F9193)/(E9196-E9193)</f>
        <v>3.7629999999999999</v>
      </c>
      <c r="G9195" s="98">
        <v>15</v>
      </c>
      <c r="H9195" s="491">
        <f>H9193+(E9195-E9193)*(H9196-H9193)/(E9196-E9193)</f>
        <v>0.34007433333333331</v>
      </c>
      <c r="I9195" s="492">
        <f>I9193+(E9195-E9193)*(I9196-I9193)/(E9196-E9193)</f>
        <v>11.066666666666666</v>
      </c>
      <c r="J9195" s="397">
        <f>J9193+(E9195-E9193)*(J9196-J9193)/(E9196-E9193)</f>
        <v>0.28806666666666669</v>
      </c>
      <c r="K9195" s="469">
        <f t="shared" si="784"/>
        <v>11.065227896254054</v>
      </c>
      <c r="L9195" s="469">
        <f t="shared" si="785"/>
        <v>-1.4387704126122003E-3</v>
      </c>
    </row>
    <row r="9196" spans="1:12">
      <c r="A9196" s="480" t="s">
        <v>126</v>
      </c>
      <c r="B9196" s="480">
        <f t="shared" si="781"/>
        <v>16</v>
      </c>
      <c r="C9196" s="480">
        <f t="shared" si="782"/>
        <v>0</v>
      </c>
      <c r="D9196" s="480">
        <f>D9193</f>
        <v>192</v>
      </c>
      <c r="E9196" s="480">
        <f t="shared" si="786"/>
        <v>30</v>
      </c>
      <c r="F9196" s="484">
        <v>3.7776000000000001</v>
      </c>
      <c r="G9196" s="480">
        <v>15</v>
      </c>
      <c r="H9196" s="482">
        <v>0.33999699999999999</v>
      </c>
      <c r="I9196" s="483">
        <v>11.1</v>
      </c>
      <c r="J9196" s="484">
        <v>0.28620000000000001</v>
      </c>
      <c r="K9196" s="469">
        <f t="shared" si="784"/>
        <v>11.110686270761214</v>
      </c>
      <c r="L9196" s="469">
        <f t="shared" si="785"/>
        <v>1.0686270761214089E-2</v>
      </c>
    </row>
    <row r="9197" spans="1:12">
      <c r="A9197" s="98" t="s">
        <v>126</v>
      </c>
      <c r="B9197" s="98">
        <f t="shared" si="781"/>
        <v>16</v>
      </c>
      <c r="C9197" s="98">
        <f t="shared" si="782"/>
        <v>0</v>
      </c>
      <c r="D9197" s="98">
        <f>D9196</f>
        <v>192</v>
      </c>
      <c r="E9197" s="98">
        <f t="shared" si="786"/>
        <v>31</v>
      </c>
      <c r="F9197" s="397">
        <f>F9196+(E9197-E9196)*(F9199-F9196)/(E9199-E9196)</f>
        <v>3.7920666666666669</v>
      </c>
      <c r="G9197" s="98">
        <v>15</v>
      </c>
      <c r="H9197" s="491">
        <f>H9196+(E9197-E9196)*(H9199-H9196)/(E9199-E9196)</f>
        <v>0.33991933333333335</v>
      </c>
      <c r="I9197" s="492">
        <f>I9196+(E9197-E9196)*(I9199-I9196)/(E9199-E9196)</f>
        <v>11.133333333333333</v>
      </c>
      <c r="J9197" s="397">
        <f>J9196+(E9197-E9196)*(J9199-J9196)/(E9199-E9196)</f>
        <v>0.28433333333333333</v>
      </c>
      <c r="K9197" s="469">
        <f t="shared" si="784"/>
        <v>11.155784019345766</v>
      </c>
      <c r="L9197" s="469">
        <f t="shared" si="785"/>
        <v>2.2450686012433607E-2</v>
      </c>
    </row>
    <row r="9198" spans="1:12">
      <c r="A9198" s="98" t="s">
        <v>126</v>
      </c>
      <c r="B9198" s="98">
        <f t="shared" si="781"/>
        <v>16</v>
      </c>
      <c r="C9198" s="98">
        <f t="shared" si="782"/>
        <v>0</v>
      </c>
      <c r="D9198" s="98">
        <f>D9196</f>
        <v>192</v>
      </c>
      <c r="E9198" s="98">
        <f t="shared" si="786"/>
        <v>32</v>
      </c>
      <c r="F9198" s="397">
        <f>F9196+(E9198-E9196)*(F9199-F9196)/(E9199-E9196)</f>
        <v>3.8065333333333333</v>
      </c>
      <c r="G9198" s="98">
        <v>15</v>
      </c>
      <c r="H9198" s="491">
        <f>H9196+(E9198-E9196)*(H9199-H9196)/(E9199-E9196)</f>
        <v>0.33984166666666665</v>
      </c>
      <c r="I9198" s="492">
        <f>I9196+(E9198-E9196)*(I9199-I9196)/(E9199-E9196)</f>
        <v>11.166666666666666</v>
      </c>
      <c r="J9198" s="397">
        <f>J9196+(E9198-E9196)*(J9199-J9196)/(E9199-E9196)</f>
        <v>0.2824666666666667</v>
      </c>
      <c r="K9198" s="469">
        <f t="shared" si="784"/>
        <v>11.200902381010765</v>
      </c>
      <c r="L9198" s="469">
        <f t="shared" si="785"/>
        <v>3.4235714344099222E-2</v>
      </c>
    </row>
    <row r="9199" spans="1:12">
      <c r="A9199" s="480" t="s">
        <v>126</v>
      </c>
      <c r="B9199" s="480">
        <f t="shared" si="781"/>
        <v>16</v>
      </c>
      <c r="C9199" s="480">
        <f t="shared" si="782"/>
        <v>0</v>
      </c>
      <c r="D9199" s="480">
        <f>D9196</f>
        <v>192</v>
      </c>
      <c r="E9199" s="480">
        <f t="shared" si="786"/>
        <v>33</v>
      </c>
      <c r="F9199" s="484">
        <v>3.8210000000000002</v>
      </c>
      <c r="G9199" s="480">
        <v>15</v>
      </c>
      <c r="H9199" s="482">
        <v>0.33976400000000001</v>
      </c>
      <c r="I9199" s="483">
        <v>11.2</v>
      </c>
      <c r="J9199" s="484">
        <v>0.28060000000000002</v>
      </c>
      <c r="K9199" s="469">
        <f t="shared" si="784"/>
        <v>11.246041369892042</v>
      </c>
      <c r="L9199" s="469">
        <f t="shared" si="785"/>
        <v>4.6041369892042994E-2</v>
      </c>
    </row>
    <row r="9200" spans="1:12">
      <c r="A9200" s="98" t="s">
        <v>126</v>
      </c>
      <c r="B9200" s="98">
        <f t="shared" si="781"/>
        <v>16</v>
      </c>
      <c r="C9200" s="98">
        <f t="shared" si="782"/>
        <v>0</v>
      </c>
      <c r="D9200" s="98">
        <f>D9199</f>
        <v>192</v>
      </c>
      <c r="E9200" s="98">
        <f t="shared" si="786"/>
        <v>34</v>
      </c>
      <c r="F9200" s="397">
        <f>F9199+(E9200-E9199)*(F9202-F9199)/(E9202-E9199)</f>
        <v>3.8353000000000002</v>
      </c>
      <c r="G9200" s="98">
        <v>15</v>
      </c>
      <c r="H9200" s="491">
        <f>H9199+(E9200-E9199)*(H9202-H9199)/(E9202-E9199)</f>
        <v>0.33968599999999999</v>
      </c>
      <c r="I9200" s="492">
        <f>I9199+(E9200-E9199)*(I9202-I9199)/(E9202-E9199)</f>
        <v>11.266666666666666</v>
      </c>
      <c r="J9200" s="397">
        <f>J9199+(E9200-E9199)*(J9202-J9199)/(E9202-E9199)</f>
        <v>0.27873333333333333</v>
      </c>
      <c r="K9200" s="469">
        <f t="shared" si="784"/>
        <v>11.290721430968601</v>
      </c>
      <c r="L9200" s="469">
        <f t="shared" si="785"/>
        <v>2.4054764301935094E-2</v>
      </c>
    </row>
    <row r="9201" spans="1:12">
      <c r="A9201" s="98" t="s">
        <v>126</v>
      </c>
      <c r="B9201" s="98">
        <f t="shared" si="781"/>
        <v>16</v>
      </c>
      <c r="C9201" s="98">
        <f t="shared" si="782"/>
        <v>0</v>
      </c>
      <c r="D9201" s="98">
        <f>D9199</f>
        <v>192</v>
      </c>
      <c r="E9201" s="98">
        <f t="shared" si="786"/>
        <v>35</v>
      </c>
      <c r="F9201" s="397">
        <f>F9199+(E9201-E9199)*(F9202-F9199)/(E9202-E9199)</f>
        <v>3.8496000000000001</v>
      </c>
      <c r="G9201" s="98">
        <v>15</v>
      </c>
      <c r="H9201" s="491">
        <f>H9199+(E9201-E9199)*(H9202-H9199)/(E9202-E9199)</f>
        <v>0.33960800000000002</v>
      </c>
      <c r="I9201" s="492">
        <f>I9199+(E9201-E9199)*(I9202-I9199)/(E9202-E9199)</f>
        <v>11.333333333333334</v>
      </c>
      <c r="J9201" s="397">
        <f>J9199+(E9201-E9199)*(J9202-J9199)/(E9202-E9199)</f>
        <v>0.27686666666666671</v>
      </c>
      <c r="K9201" s="469">
        <f t="shared" si="784"/>
        <v>11.335422015971355</v>
      </c>
      <c r="L9201" s="469">
        <f t="shared" si="785"/>
        <v>2.0886826380213108E-3</v>
      </c>
    </row>
    <row r="9202" spans="1:12">
      <c r="A9202" s="480" t="s">
        <v>126</v>
      </c>
      <c r="B9202" s="480">
        <f t="shared" si="781"/>
        <v>16</v>
      </c>
      <c r="C9202" s="480">
        <f t="shared" si="782"/>
        <v>0</v>
      </c>
      <c r="D9202" s="480">
        <f>D9199</f>
        <v>192</v>
      </c>
      <c r="E9202" s="480">
        <f t="shared" si="786"/>
        <v>36</v>
      </c>
      <c r="F9202" s="484">
        <v>3.8639000000000001</v>
      </c>
      <c r="G9202" s="480">
        <v>15</v>
      </c>
      <c r="H9202" s="482">
        <v>0.33953</v>
      </c>
      <c r="I9202" s="483">
        <v>11.4</v>
      </c>
      <c r="J9202" s="484">
        <v>0.27500000000000002</v>
      </c>
      <c r="K9202" s="469">
        <f t="shared" si="784"/>
        <v>11.380143139045151</v>
      </c>
      <c r="L9202" s="469">
        <f t="shared" si="785"/>
        <v>-1.9856860954849509E-2</v>
      </c>
    </row>
    <row r="9203" spans="1:12">
      <c r="A9203" s="98" t="s">
        <v>126</v>
      </c>
      <c r="B9203" s="98">
        <f t="shared" si="781"/>
        <v>16</v>
      </c>
      <c r="C9203" s="98">
        <f t="shared" si="782"/>
        <v>0</v>
      </c>
      <c r="D9203" s="98">
        <f>D9202</f>
        <v>192</v>
      </c>
      <c r="E9203" s="98">
        <f t="shared" si="786"/>
        <v>37</v>
      </c>
      <c r="F9203" s="397">
        <f>F9202+(E9203-E9202)*(F9205-F9202)/(E9205-E9202)</f>
        <v>3.8780333333333332</v>
      </c>
      <c r="G9203" s="98">
        <v>15</v>
      </c>
      <c r="H9203" s="491">
        <f>H9202+(E9203-E9202)*(H9205-H9202)/(E9205-E9202)</f>
        <v>0.339451</v>
      </c>
      <c r="I9203" s="492">
        <f>I9202+(E9203-E9202)*(I9205-I9202)/(E9205-E9202)</f>
        <v>11.433333333333334</v>
      </c>
      <c r="J9203" s="397">
        <f>J9202+(E9203-E9202)*(J9205-J9202)/(E9205-E9202)</f>
        <v>0.27313333333333334</v>
      </c>
      <c r="K9203" s="469">
        <f t="shared" si="784"/>
        <v>11.424427482415233</v>
      </c>
      <c r="L9203" s="469">
        <f t="shared" si="785"/>
        <v>-8.9058509181008105E-3</v>
      </c>
    </row>
    <row r="9204" spans="1:12">
      <c r="A9204" s="98" t="s">
        <v>126</v>
      </c>
      <c r="B9204" s="98">
        <f t="shared" si="781"/>
        <v>16</v>
      </c>
      <c r="C9204" s="98">
        <f t="shared" si="782"/>
        <v>0</v>
      </c>
      <c r="D9204" s="98">
        <f>D9202</f>
        <v>192</v>
      </c>
      <c r="E9204" s="98">
        <f t="shared" si="786"/>
        <v>38</v>
      </c>
      <c r="F9204" s="397">
        <f>F9202+(E9204-E9202)*(F9205-F9202)/(E9205-E9202)</f>
        <v>3.8921666666666668</v>
      </c>
      <c r="G9204" s="98">
        <v>15</v>
      </c>
      <c r="H9204" s="491">
        <f>H9202+(E9204-E9202)*(H9205-H9202)/(E9205-E9202)</f>
        <v>0.33937200000000001</v>
      </c>
      <c r="I9204" s="492">
        <f>I9202+(E9204-E9202)*(I9205-I9202)/(E9205-E9202)</f>
        <v>11.466666666666667</v>
      </c>
      <c r="J9204" s="397">
        <f>J9202+(E9204-E9202)*(J9205-J9202)/(E9205-E9202)</f>
        <v>0.27126666666666666</v>
      </c>
      <c r="K9204" s="469">
        <f t="shared" si="784"/>
        <v>11.468732443061498</v>
      </c>
      <c r="L9204" s="469">
        <f t="shared" si="785"/>
        <v>2.0657763948310759E-3</v>
      </c>
    </row>
    <row r="9205" spans="1:12">
      <c r="A9205" s="480" t="s">
        <v>126</v>
      </c>
      <c r="B9205" s="480">
        <f t="shared" si="781"/>
        <v>16</v>
      </c>
      <c r="C9205" s="480">
        <f t="shared" si="782"/>
        <v>0</v>
      </c>
      <c r="D9205" s="480">
        <f>D9202</f>
        <v>192</v>
      </c>
      <c r="E9205" s="480">
        <f t="shared" si="786"/>
        <v>39</v>
      </c>
      <c r="F9205" s="484">
        <v>3.9062999999999999</v>
      </c>
      <c r="G9205" s="480">
        <v>15</v>
      </c>
      <c r="H9205" s="482">
        <v>0.33929300000000001</v>
      </c>
      <c r="I9205" s="483">
        <v>11.5</v>
      </c>
      <c r="J9205" s="484">
        <v>0.26939999999999997</v>
      </c>
      <c r="K9205" s="469">
        <f t="shared" si="784"/>
        <v>11.513058035385345</v>
      </c>
      <c r="L9205" s="469">
        <f t="shared" si="785"/>
        <v>1.3058035385345335E-2</v>
      </c>
    </row>
    <row r="9206" spans="1:12">
      <c r="A9206" s="98" t="s">
        <v>126</v>
      </c>
      <c r="B9206" s="98">
        <f t="shared" si="781"/>
        <v>16</v>
      </c>
      <c r="C9206" s="98">
        <f t="shared" si="782"/>
        <v>0</v>
      </c>
      <c r="D9206" s="98">
        <f>D9205</f>
        <v>192</v>
      </c>
      <c r="E9206" s="98">
        <f t="shared" si="786"/>
        <v>40</v>
      </c>
      <c r="F9206" s="397">
        <f>F9205+(E9206-E9205)*(F9208-F9205)/(E9208-E9205)</f>
        <v>3.9202666666666666</v>
      </c>
      <c r="G9206" s="98">
        <v>15</v>
      </c>
      <c r="H9206" s="491">
        <f>H9205+(E9206-E9205)*(H9208-H9205)/(E9208-E9205)</f>
        <v>0.33921366666666669</v>
      </c>
      <c r="I9206" s="492">
        <f>I9205+(E9206-E9205)*(I9208-I9205)/(E9208-E9205)</f>
        <v>11.533333333333333</v>
      </c>
      <c r="J9206" s="397">
        <f>J9205+(E9206-E9205)*(J9208-J9205)/(E9208-E9205)</f>
        <v>0.26753333333333329</v>
      </c>
      <c r="K9206" s="469">
        <f t="shared" si="784"/>
        <v>11.556924298451024</v>
      </c>
      <c r="L9206" s="469">
        <f t="shared" si="785"/>
        <v>2.3590965117691098E-2</v>
      </c>
    </row>
    <row r="9207" spans="1:12">
      <c r="A9207" s="98" t="s">
        <v>126</v>
      </c>
      <c r="B9207" s="98">
        <f t="shared" si="781"/>
        <v>16</v>
      </c>
      <c r="C9207" s="98">
        <f t="shared" si="782"/>
        <v>0</v>
      </c>
      <c r="D9207" s="98">
        <f>D9205</f>
        <v>192</v>
      </c>
      <c r="E9207" s="98">
        <f t="shared" si="786"/>
        <v>41</v>
      </c>
      <c r="F9207" s="397">
        <f>F9205+(E9207-E9205)*(F9208-F9205)/(E9208-E9205)</f>
        <v>3.9342333333333332</v>
      </c>
      <c r="G9207" s="98">
        <v>15</v>
      </c>
      <c r="H9207" s="491">
        <f>H9205+(E9207-E9205)*(H9208-H9205)/(E9208-E9205)</f>
        <v>0.33913433333333332</v>
      </c>
      <c r="I9207" s="492">
        <f>I9205+(E9207-E9205)*(I9208-I9205)/(E9208-E9205)</f>
        <v>11.566666666666666</v>
      </c>
      <c r="J9207" s="397">
        <f>J9205+(E9207-E9205)*(J9208-J9205)/(E9208-E9205)</f>
        <v>0.26566666666666666</v>
      </c>
      <c r="K9207" s="469">
        <f t="shared" si="784"/>
        <v>11.600811084693087</v>
      </c>
      <c r="L9207" s="469">
        <f t="shared" si="785"/>
        <v>3.4144418026420098E-2</v>
      </c>
    </row>
    <row r="9208" spans="1:12">
      <c r="A9208" s="480" t="s">
        <v>126</v>
      </c>
      <c r="B9208" s="480">
        <f t="shared" si="781"/>
        <v>16</v>
      </c>
      <c r="C9208" s="480">
        <f t="shared" si="782"/>
        <v>0</v>
      </c>
      <c r="D9208" s="480">
        <f>D9205</f>
        <v>192</v>
      </c>
      <c r="E9208" s="480">
        <f t="shared" si="786"/>
        <v>42</v>
      </c>
      <c r="F9208" s="484">
        <v>3.9481999999999999</v>
      </c>
      <c r="G9208" s="480">
        <v>15</v>
      </c>
      <c r="H9208" s="482">
        <v>0.339055</v>
      </c>
      <c r="I9208" s="483">
        <v>11.6</v>
      </c>
      <c r="J9208" s="484">
        <v>0.26379999999999998</v>
      </c>
      <c r="K9208" s="469">
        <f t="shared" si="784"/>
        <v>11.644718408517791</v>
      </c>
      <c r="L9208" s="469">
        <f t="shared" si="785"/>
        <v>4.471840851779163E-2</v>
      </c>
    </row>
    <row r="9209" spans="1:12">
      <c r="A9209" s="98" t="s">
        <v>126</v>
      </c>
      <c r="B9209" s="98">
        <f t="shared" si="781"/>
        <v>16</v>
      </c>
      <c r="C9209" s="98">
        <f t="shared" si="782"/>
        <v>0</v>
      </c>
      <c r="D9209" s="98">
        <f>D9208</f>
        <v>192</v>
      </c>
      <c r="E9209" s="98">
        <f t="shared" si="786"/>
        <v>43</v>
      </c>
      <c r="F9209" s="397">
        <f>F9208+(E9209-E9208)*(F9211-F9208)/(E9211-E9208)</f>
        <v>3.9620333333333333</v>
      </c>
      <c r="G9209" s="98">
        <v>15</v>
      </c>
      <c r="H9209" s="491">
        <f>H9208+(E9209-E9208)*(H9211-H9208)/(E9211-E9208)</f>
        <v>0.33897466666666665</v>
      </c>
      <c r="I9209" s="492">
        <f>I9208+(E9209-E9208)*(I9211-I9208)/(E9211-E9208)</f>
        <v>11.666666666666666</v>
      </c>
      <c r="J9209" s="397">
        <f>J9208+(E9209-E9208)*(J9211-J9208)/(E9211-E9208)</f>
        <v>0.2619333333333333</v>
      </c>
      <c r="K9209" s="469">
        <f t="shared" si="784"/>
        <v>11.688287423642279</v>
      </c>
      <c r="L9209" s="469">
        <f t="shared" si="785"/>
        <v>2.1620756975613276E-2</v>
      </c>
    </row>
    <row r="9210" spans="1:12">
      <c r="A9210" s="98" t="s">
        <v>126</v>
      </c>
      <c r="B9210" s="98">
        <f t="shared" si="781"/>
        <v>16</v>
      </c>
      <c r="C9210" s="98">
        <f t="shared" si="782"/>
        <v>0</v>
      </c>
      <c r="D9210" s="98">
        <f>D9208</f>
        <v>192</v>
      </c>
      <c r="E9210" s="98">
        <f t="shared" si="786"/>
        <v>44</v>
      </c>
      <c r="F9210" s="397">
        <f>F9208+(E9210-E9208)*(F9211-F9208)/(E9211-E9208)</f>
        <v>3.9758666666666667</v>
      </c>
      <c r="G9210" s="98">
        <v>15</v>
      </c>
      <c r="H9210" s="491">
        <f>H9208+(E9210-E9208)*(H9211-H9208)/(E9211-E9208)</f>
        <v>0.33889433333333335</v>
      </c>
      <c r="I9210" s="492">
        <f>I9208+(E9210-E9208)*(I9211-I9208)/(E9211-E9208)</f>
        <v>11.733333333333334</v>
      </c>
      <c r="J9210" s="397">
        <f>J9208+(E9210-E9208)*(J9211-J9208)/(E9211-E9208)</f>
        <v>0.26006666666666667</v>
      </c>
      <c r="K9210" s="469">
        <f t="shared" si="784"/>
        <v>11.731877094433564</v>
      </c>
      <c r="L9210" s="469">
        <f t="shared" si="785"/>
        <v>-1.4562388997703124E-3</v>
      </c>
    </row>
    <row r="9211" spans="1:12">
      <c r="A9211" s="480" t="s">
        <v>126</v>
      </c>
      <c r="B9211" s="480">
        <f t="shared" si="781"/>
        <v>16</v>
      </c>
      <c r="C9211" s="480">
        <f t="shared" si="782"/>
        <v>0</v>
      </c>
      <c r="D9211" s="480">
        <f>D9208</f>
        <v>192</v>
      </c>
      <c r="E9211" s="480">
        <f t="shared" si="786"/>
        <v>45</v>
      </c>
      <c r="F9211" s="484">
        <v>3.9897</v>
      </c>
      <c r="G9211" s="480">
        <v>15</v>
      </c>
      <c r="H9211" s="482">
        <v>0.338814</v>
      </c>
      <c r="I9211" s="483">
        <v>11.8</v>
      </c>
      <c r="J9211" s="484">
        <v>0.25819999999999999</v>
      </c>
      <c r="K9211" s="469">
        <f t="shared" si="784"/>
        <v>11.775487435584125</v>
      </c>
      <c r="L9211" s="469">
        <f t="shared" si="785"/>
        <v>-2.451256441587546E-2</v>
      </c>
    </row>
    <row r="9212" spans="1:12">
      <c r="A9212" s="98" t="s">
        <v>126</v>
      </c>
      <c r="B9212" s="98">
        <f t="shared" si="781"/>
        <v>16</v>
      </c>
      <c r="C9212" s="98">
        <f t="shared" si="782"/>
        <v>0</v>
      </c>
      <c r="D9212" s="98">
        <f>D9211</f>
        <v>192</v>
      </c>
      <c r="E9212" s="98">
        <f t="shared" si="786"/>
        <v>46</v>
      </c>
      <c r="F9212" s="397">
        <f>F9211+(E9212-E9211)*(F9214-F9211)/(E9214-E9211)</f>
        <v>4.0034000000000001</v>
      </c>
      <c r="G9212" s="98">
        <v>15</v>
      </c>
      <c r="H9212" s="491">
        <f>H9211+(E9212-E9211)*(H9214-H9211)/(E9214-E9211)</f>
        <v>0.33873300000000001</v>
      </c>
      <c r="I9212" s="492">
        <f>I9211+(E9212-E9211)*(I9214-I9211)/(E9214-E9211)</f>
        <v>11.833333333333334</v>
      </c>
      <c r="J9212" s="397">
        <f>J9211+(E9212-E9211)*(J9214-J9211)/(E9214-E9211)</f>
        <v>0.2563333333333333</v>
      </c>
      <c r="K9212" s="469">
        <f t="shared" si="784"/>
        <v>11.818748099535622</v>
      </c>
      <c r="L9212" s="469">
        <f t="shared" si="785"/>
        <v>-1.4585233797712149E-2</v>
      </c>
    </row>
    <row r="9213" spans="1:12">
      <c r="A9213" s="98" t="s">
        <v>126</v>
      </c>
      <c r="B9213" s="98">
        <f t="shared" ref="B9213:B9276" si="787">INT(D9213/12)</f>
        <v>16</v>
      </c>
      <c r="C9213" s="98">
        <f t="shared" ref="C9213:C9276" si="788">D9213-B9213*12</f>
        <v>0</v>
      </c>
      <c r="D9213" s="98">
        <f>D9211</f>
        <v>192</v>
      </c>
      <c r="E9213" s="98">
        <f t="shared" si="786"/>
        <v>47</v>
      </c>
      <c r="F9213" s="397">
        <f>F9211+(E9213-E9211)*(F9214-F9211)/(E9214-E9211)</f>
        <v>4.0171000000000001</v>
      </c>
      <c r="G9213" s="98">
        <v>15</v>
      </c>
      <c r="H9213" s="491">
        <f>H9211+(E9213-E9211)*(H9214-H9211)/(E9214-E9211)</f>
        <v>0.33865200000000001</v>
      </c>
      <c r="I9213" s="492">
        <f>I9211+(E9213-E9211)*(I9214-I9211)/(E9214-E9211)</f>
        <v>11.866666666666667</v>
      </c>
      <c r="J9213" s="397">
        <f>J9211+(E9213-E9211)*(J9214-J9211)/(E9214-E9211)</f>
        <v>0.25446666666666667</v>
      </c>
      <c r="K9213" s="469">
        <f t="shared" si="784"/>
        <v>11.862029457968653</v>
      </c>
      <c r="L9213" s="469">
        <f t="shared" si="785"/>
        <v>-4.6372086980142058E-3</v>
      </c>
    </row>
    <row r="9214" spans="1:12">
      <c r="A9214" s="480" t="s">
        <v>126</v>
      </c>
      <c r="B9214" s="480">
        <f t="shared" si="787"/>
        <v>16</v>
      </c>
      <c r="C9214" s="480">
        <f t="shared" si="788"/>
        <v>0</v>
      </c>
      <c r="D9214" s="480">
        <f>D9211</f>
        <v>192</v>
      </c>
      <c r="E9214" s="480">
        <f t="shared" si="786"/>
        <v>48</v>
      </c>
      <c r="F9214" s="484">
        <v>4.0308000000000002</v>
      </c>
      <c r="G9214" s="480">
        <v>15</v>
      </c>
      <c r="H9214" s="482">
        <v>0.33857100000000001</v>
      </c>
      <c r="I9214" s="483">
        <v>11.9</v>
      </c>
      <c r="J9214" s="484">
        <v>0.25259999999999999</v>
      </c>
      <c r="K9214" s="469">
        <f t="shared" si="784"/>
        <v>11.905331525736109</v>
      </c>
      <c r="L9214" s="469">
        <f t="shared" si="785"/>
        <v>5.3315257361088442E-3</v>
      </c>
    </row>
    <row r="9215" spans="1:12">
      <c r="A9215" s="98" t="s">
        <v>126</v>
      </c>
      <c r="B9215" s="98">
        <f t="shared" si="787"/>
        <v>16</v>
      </c>
      <c r="C9215" s="98">
        <f t="shared" si="788"/>
        <v>0</v>
      </c>
      <c r="D9215" s="98">
        <f>D9214</f>
        <v>192</v>
      </c>
      <c r="E9215" s="98">
        <f t="shared" si="786"/>
        <v>49</v>
      </c>
      <c r="F9215" s="397">
        <f>F9214+(E9215-E9214)*(F9217-F9214)/(E9217-E9214)</f>
        <v>4.0443333333333333</v>
      </c>
      <c r="G9215" s="98">
        <v>15</v>
      </c>
      <c r="H9215" s="491">
        <f>H9214+(E9215-E9214)*(H9217-H9214)/(E9217-E9214)</f>
        <v>0.33848933333333336</v>
      </c>
      <c r="I9215" s="492">
        <f>I9214+(E9215-E9214)*(I9217-I9214)/(E9217-E9214)</f>
        <v>11.933333333333334</v>
      </c>
      <c r="J9215" s="397">
        <f>J9214+(E9215-E9214)*(J9217-J9214)/(E9217-E9214)</f>
        <v>0.25069999999999998</v>
      </c>
      <c r="K9215" s="469">
        <f t="shared" si="784"/>
        <v>11.948185467193451</v>
      </c>
      <c r="L9215" s="469">
        <f t="shared" si="785"/>
        <v>1.4852133860117078E-2</v>
      </c>
    </row>
    <row r="9216" spans="1:12">
      <c r="A9216" s="98" t="s">
        <v>126</v>
      </c>
      <c r="B9216" s="98">
        <f t="shared" si="787"/>
        <v>16</v>
      </c>
      <c r="C9216" s="98">
        <f t="shared" si="788"/>
        <v>0</v>
      </c>
      <c r="D9216" s="98">
        <f>D9214</f>
        <v>192</v>
      </c>
      <c r="E9216" s="98">
        <f t="shared" si="786"/>
        <v>50</v>
      </c>
      <c r="F9216" s="397">
        <f>F9214+(E9216-E9214)*(F9217-F9214)/(E9217-E9214)</f>
        <v>4.0578666666666665</v>
      </c>
      <c r="G9216" s="98">
        <v>15</v>
      </c>
      <c r="H9216" s="491">
        <f>H9214+(E9216-E9214)*(H9217-H9214)/(E9217-E9214)</f>
        <v>0.33840766666666666</v>
      </c>
      <c r="I9216" s="492">
        <f>I9214+(E9216-E9214)*(I9217-I9214)/(E9217-E9214)</f>
        <v>11.966666666666667</v>
      </c>
      <c r="J9216" s="397">
        <f>J9214+(E9216-E9214)*(J9217-J9214)/(E9217-E9214)</f>
        <v>0.24879999999999999</v>
      </c>
      <c r="K9216" s="469">
        <f t="shared" si="784"/>
        <v>11.991060092216193</v>
      </c>
      <c r="L9216" s="469">
        <f t="shared" si="785"/>
        <v>2.4393425549526171E-2</v>
      </c>
    </row>
    <row r="9217" spans="1:12">
      <c r="A9217" s="480" t="s">
        <v>126</v>
      </c>
      <c r="B9217" s="480">
        <f t="shared" si="787"/>
        <v>16</v>
      </c>
      <c r="C9217" s="480">
        <f t="shared" si="788"/>
        <v>0</v>
      </c>
      <c r="D9217" s="480">
        <f>D9214</f>
        <v>192</v>
      </c>
      <c r="E9217" s="480">
        <f t="shared" si="786"/>
        <v>51</v>
      </c>
      <c r="F9217" s="484">
        <v>4.0713999999999997</v>
      </c>
      <c r="G9217" s="480">
        <v>15</v>
      </c>
      <c r="H9217" s="482">
        <v>0.33832600000000002</v>
      </c>
      <c r="I9217" s="483">
        <v>12</v>
      </c>
      <c r="J9217" s="484">
        <v>0.24690000000000001</v>
      </c>
      <c r="K9217" s="469">
        <f t="shared" si="784"/>
        <v>12.03395541578241</v>
      </c>
      <c r="L9217" s="469">
        <f t="shared" si="785"/>
        <v>3.3955415782410014E-2</v>
      </c>
    </row>
    <row r="9218" spans="1:12">
      <c r="A9218" s="98" t="s">
        <v>126</v>
      </c>
      <c r="B9218" s="98">
        <f t="shared" si="787"/>
        <v>16</v>
      </c>
      <c r="C9218" s="98">
        <f t="shared" si="788"/>
        <v>0</v>
      </c>
      <c r="D9218" s="98">
        <f>D9217</f>
        <v>192</v>
      </c>
      <c r="E9218" s="98">
        <f t="shared" si="786"/>
        <v>52</v>
      </c>
      <c r="F9218" s="397">
        <f>F9217+(E9218-E9217)*(F9220-F9217)/(E9220-E9217)</f>
        <v>4.0848333333333331</v>
      </c>
      <c r="G9218" s="98">
        <v>15</v>
      </c>
      <c r="H9218" s="491">
        <f>H9217+(E9218-E9217)*(H9220-H9217)/(E9220-E9217)</f>
        <v>0.33824366666666666</v>
      </c>
      <c r="I9218" s="492">
        <f>I9217+(E9218-E9217)*(I9220-I9217)/(E9220-E9217)</f>
        <v>12.066666666666666</v>
      </c>
      <c r="J9218" s="397">
        <f>J9217+(E9218-E9217)*(J9220-J9217)/(E9220-E9217)</f>
        <v>0.24503333333333333</v>
      </c>
      <c r="K9218" s="469">
        <f t="shared" si="784"/>
        <v>12.076599611128467</v>
      </c>
      <c r="L9218" s="469">
        <f t="shared" si="785"/>
        <v>9.9329444618003748E-3</v>
      </c>
    </row>
    <row r="9219" spans="1:12">
      <c r="A9219" s="98" t="s">
        <v>126</v>
      </c>
      <c r="B9219" s="98">
        <f t="shared" si="787"/>
        <v>16</v>
      </c>
      <c r="C9219" s="98">
        <f t="shared" si="788"/>
        <v>0</v>
      </c>
      <c r="D9219" s="98">
        <f>D9217</f>
        <v>192</v>
      </c>
      <c r="E9219" s="98">
        <f t="shared" si="786"/>
        <v>53</v>
      </c>
      <c r="F9219" s="397">
        <f>F9217+(E9219-E9217)*(F9220-F9217)/(E9220-E9217)</f>
        <v>4.0982666666666665</v>
      </c>
      <c r="G9219" s="98">
        <v>15</v>
      </c>
      <c r="H9219" s="491">
        <f>H9217+(E9219-E9217)*(H9220-H9217)/(E9220-E9217)</f>
        <v>0.33816133333333337</v>
      </c>
      <c r="I9219" s="492">
        <f>I9217+(E9219-E9217)*(I9220-I9217)/(E9220-E9217)</f>
        <v>12.133333333333333</v>
      </c>
      <c r="J9219" s="397">
        <f>J9217+(E9219-E9217)*(J9220-J9217)/(E9220-E9217)</f>
        <v>0.24316666666666667</v>
      </c>
      <c r="K9219" s="469">
        <f t="shared" si="784"/>
        <v>12.119264571940018</v>
      </c>
      <c r="L9219" s="469">
        <f t="shared" si="785"/>
        <v>-1.4068761393314588E-2</v>
      </c>
    </row>
    <row r="9220" spans="1:12">
      <c r="A9220" s="480" t="s">
        <v>126</v>
      </c>
      <c r="B9220" s="480">
        <f t="shared" si="787"/>
        <v>16</v>
      </c>
      <c r="C9220" s="480">
        <f t="shared" si="788"/>
        <v>0</v>
      </c>
      <c r="D9220" s="480">
        <f>D9217</f>
        <v>192</v>
      </c>
      <c r="E9220" s="480">
        <f t="shared" si="786"/>
        <v>54</v>
      </c>
      <c r="F9220" s="484">
        <v>4.1116999999999999</v>
      </c>
      <c r="G9220" s="480">
        <v>15</v>
      </c>
      <c r="H9220" s="482">
        <v>0.33807900000000002</v>
      </c>
      <c r="I9220" s="483">
        <v>12.2</v>
      </c>
      <c r="J9220" s="484">
        <v>0.24129999999999999</v>
      </c>
      <c r="K9220" s="469">
        <f t="shared" si="784"/>
        <v>12.16195031338829</v>
      </c>
      <c r="L9220" s="469">
        <f t="shared" si="785"/>
        <v>-3.8049686611708822E-2</v>
      </c>
    </row>
    <row r="9221" spans="1:12">
      <c r="A9221" s="98" t="s">
        <v>126</v>
      </c>
      <c r="B9221" s="98">
        <f t="shared" si="787"/>
        <v>16</v>
      </c>
      <c r="C9221" s="98">
        <f t="shared" si="788"/>
        <v>0</v>
      </c>
      <c r="D9221" s="98">
        <f>D9220</f>
        <v>192</v>
      </c>
      <c r="E9221" s="98">
        <f t="shared" si="786"/>
        <v>55</v>
      </c>
      <c r="F9221" s="397">
        <f>F9220+(E9221-E9220)*(F9223-F9220)/(E9223-E9220)</f>
        <v>4.125</v>
      </c>
      <c r="G9221" s="98">
        <v>15</v>
      </c>
      <c r="H9221" s="491">
        <f>H9220+(E9221-E9220)*(H9223-H9220)/(E9223-E9220)</f>
        <v>0.33799466666666667</v>
      </c>
      <c r="I9221" s="492">
        <f>I9220+(E9221-E9220)*(I9223-I9220)/(E9223-E9220)</f>
        <v>12.233333333333333</v>
      </c>
      <c r="J9221" s="397">
        <f>J9220+(E9221-E9220)*(J9223-J9220)/(E9223-E9220)</f>
        <v>0.23943333333333333</v>
      </c>
      <c r="K9221" s="469">
        <f t="shared" si="784"/>
        <v>12.204334585161106</v>
      </c>
      <c r="L9221" s="469">
        <f t="shared" si="785"/>
        <v>-2.899874817222603E-2</v>
      </c>
    </row>
    <row r="9222" spans="1:12">
      <c r="A9222" s="98" t="s">
        <v>126</v>
      </c>
      <c r="B9222" s="98">
        <f t="shared" si="787"/>
        <v>16</v>
      </c>
      <c r="C9222" s="98">
        <f t="shared" si="788"/>
        <v>0</v>
      </c>
      <c r="D9222" s="98">
        <f>D9220</f>
        <v>192</v>
      </c>
      <c r="E9222" s="98">
        <f t="shared" si="786"/>
        <v>56</v>
      </c>
      <c r="F9222" s="397">
        <f>F9220+(E9222-E9220)*(F9223-F9220)/(E9223-E9220)</f>
        <v>4.1383000000000001</v>
      </c>
      <c r="G9222" s="98">
        <v>15</v>
      </c>
      <c r="H9222" s="491">
        <f>H9220+(E9222-E9220)*(H9223-H9220)/(E9223-E9220)</f>
        <v>0.33791033333333337</v>
      </c>
      <c r="I9222" s="492">
        <f>I9220+(E9222-E9220)*(I9223-I9220)/(E9223-E9220)</f>
        <v>12.266666666666667</v>
      </c>
      <c r="J9222" s="397">
        <f>J9220+(E9222-E9220)*(J9223-J9220)/(E9223-E9220)</f>
        <v>0.23756666666666665</v>
      </c>
      <c r="K9222" s="469">
        <f t="shared" si="784"/>
        <v>12.246740012883102</v>
      </c>
      <c r="L9222" s="469">
        <f t="shared" si="785"/>
        <v>-1.992665378356584E-2</v>
      </c>
    </row>
    <row r="9223" spans="1:12">
      <c r="A9223" s="480" t="s">
        <v>126</v>
      </c>
      <c r="B9223" s="480">
        <f t="shared" si="787"/>
        <v>16</v>
      </c>
      <c r="C9223" s="480">
        <f t="shared" si="788"/>
        <v>0</v>
      </c>
      <c r="D9223" s="480">
        <f>D9220</f>
        <v>192</v>
      </c>
      <c r="E9223" s="480">
        <f t="shared" si="786"/>
        <v>57</v>
      </c>
      <c r="F9223" s="484">
        <v>4.1516000000000002</v>
      </c>
      <c r="G9223" s="480">
        <v>15</v>
      </c>
      <c r="H9223" s="482">
        <v>0.33782600000000002</v>
      </c>
      <c r="I9223" s="483">
        <v>12.3</v>
      </c>
      <c r="J9223" s="484">
        <v>0.23569999999999999</v>
      </c>
      <c r="K9223" s="469">
        <f t="shared" si="784"/>
        <v>12.289166612398098</v>
      </c>
      <c r="L9223" s="469">
        <f t="shared" si="785"/>
        <v>-1.0833387601902444E-2</v>
      </c>
    </row>
    <row r="9224" spans="1:12">
      <c r="A9224" s="98" t="s">
        <v>126</v>
      </c>
      <c r="B9224" s="98">
        <f t="shared" si="787"/>
        <v>16</v>
      </c>
      <c r="C9224" s="98">
        <f t="shared" si="788"/>
        <v>0</v>
      </c>
      <c r="D9224" s="98">
        <f>D9223</f>
        <v>192</v>
      </c>
      <c r="E9224" s="98">
        <f t="shared" si="786"/>
        <v>58</v>
      </c>
      <c r="F9224" s="397">
        <f>F9223+(E9224-E9223)*(F9226-F9223)/(E9226-E9223)</f>
        <v>4.1647666666666669</v>
      </c>
      <c r="G9224" s="98">
        <v>15</v>
      </c>
      <c r="H9224" s="491">
        <f>H9223+(E9224-E9223)*(H9226-H9223)/(E9226-E9223)</f>
        <v>0.33774300000000002</v>
      </c>
      <c r="I9224" s="492">
        <f>I9223+(E9224-E9223)*(I9226-I9223)/(E9226-E9223)</f>
        <v>12.333333333333334</v>
      </c>
      <c r="J9224" s="397">
        <f>J9223+(E9224-E9223)*(J9226-J9223)/(E9226-E9223)</f>
        <v>0.23383333333333334</v>
      </c>
      <c r="K9224" s="469">
        <f t="shared" si="784"/>
        <v>12.331170939639509</v>
      </c>
      <c r="L9224" s="469">
        <f t="shared" si="785"/>
        <v>-2.162393693824427E-3</v>
      </c>
    </row>
    <row r="9225" spans="1:12">
      <c r="A9225" s="98" t="s">
        <v>126</v>
      </c>
      <c r="B9225" s="98">
        <f t="shared" si="787"/>
        <v>16</v>
      </c>
      <c r="C9225" s="98">
        <f t="shared" si="788"/>
        <v>0</v>
      </c>
      <c r="D9225" s="98">
        <f>D9223</f>
        <v>192</v>
      </c>
      <c r="E9225" s="98">
        <f t="shared" si="786"/>
        <v>59</v>
      </c>
      <c r="F9225" s="397">
        <f>F9223+(E9225-E9223)*(F9226-F9223)/(E9226-E9223)</f>
        <v>4.1779333333333328</v>
      </c>
      <c r="G9225" s="98">
        <v>15</v>
      </c>
      <c r="H9225" s="491">
        <f>H9223+(E9225-E9223)*(H9226-H9223)/(E9226-E9223)</f>
        <v>0.33766000000000002</v>
      </c>
      <c r="I9225" s="492">
        <f>I9223+(E9225-E9223)*(I9226-I9223)/(E9226-E9223)</f>
        <v>12.366666666666667</v>
      </c>
      <c r="J9225" s="397">
        <f>J9223+(E9225-E9223)*(J9226-J9223)/(E9226-E9223)</f>
        <v>0.23196666666666665</v>
      </c>
      <c r="K9225" s="469">
        <f t="shared" si="784"/>
        <v>12.373195916997371</v>
      </c>
      <c r="L9225" s="469">
        <f t="shared" si="785"/>
        <v>6.5292503307041727E-3</v>
      </c>
    </row>
    <row r="9226" spans="1:12">
      <c r="A9226" s="480" t="s">
        <v>126</v>
      </c>
      <c r="B9226" s="480">
        <f t="shared" si="787"/>
        <v>16</v>
      </c>
      <c r="C9226" s="480">
        <f t="shared" si="788"/>
        <v>0</v>
      </c>
      <c r="D9226" s="480">
        <f>D9223</f>
        <v>192</v>
      </c>
      <c r="E9226" s="480">
        <f t="shared" si="786"/>
        <v>60</v>
      </c>
      <c r="F9226" s="484">
        <v>4.1910999999999996</v>
      </c>
      <c r="G9226" s="480">
        <v>15</v>
      </c>
      <c r="H9226" s="482">
        <v>0.33757700000000002</v>
      </c>
      <c r="I9226" s="483">
        <v>12.4</v>
      </c>
      <c r="J9226" s="484">
        <v>0.2301</v>
      </c>
      <c r="K9226" s="469">
        <f t="shared" si="784"/>
        <v>12.415241559703414</v>
      </c>
      <c r="L9226" s="469">
        <f t="shared" si="785"/>
        <v>1.5241559703413898E-2</v>
      </c>
    </row>
    <row r="9227" spans="1:12">
      <c r="A9227" s="98" t="s">
        <v>126</v>
      </c>
      <c r="B9227" s="98">
        <f t="shared" si="787"/>
        <v>16</v>
      </c>
      <c r="C9227" s="98">
        <f t="shared" si="788"/>
        <v>0</v>
      </c>
      <c r="D9227" s="98">
        <f>D9226</f>
        <v>192</v>
      </c>
      <c r="E9227" s="98">
        <f t="shared" si="786"/>
        <v>61</v>
      </c>
      <c r="F9227" s="397">
        <f>F9226+(E9227-E9226)*(F9229-F9226)/(E9229-E9226)</f>
        <v>4.2041333333333331</v>
      </c>
      <c r="G9227" s="98">
        <v>15</v>
      </c>
      <c r="H9227" s="491">
        <f>H9226+(E9227-E9226)*(H9229-H9226)/(E9229-E9226)</f>
        <v>0.33749200000000001</v>
      </c>
      <c r="I9227" s="492">
        <f>I9226+(E9227-E9226)*(I9229-I9226)/(E9229-E9226)</f>
        <v>12.433333333333334</v>
      </c>
      <c r="J9227" s="397">
        <f>J9226+(E9227-E9226)*(J9229-J9226)/(E9229-E9226)</f>
        <v>0.22823333333333334</v>
      </c>
      <c r="K9227" s="469">
        <f t="shared" ref="K9227:K9290" si="789">F9227/H9227</f>
        <v>12.45698663474492</v>
      </c>
      <c r="L9227" s="469">
        <f t="shared" ref="L9227:L9290" si="790">K9227-I9227</f>
        <v>2.3653301411586725E-2</v>
      </c>
    </row>
    <row r="9228" spans="1:12">
      <c r="A9228" s="98" t="s">
        <v>126</v>
      </c>
      <c r="B9228" s="98">
        <f t="shared" si="787"/>
        <v>16</v>
      </c>
      <c r="C9228" s="98">
        <f t="shared" si="788"/>
        <v>0</v>
      </c>
      <c r="D9228" s="98">
        <f>D9226</f>
        <v>192</v>
      </c>
      <c r="E9228" s="98">
        <f t="shared" si="786"/>
        <v>62</v>
      </c>
      <c r="F9228" s="397">
        <f>F9226+(E9228-E9226)*(F9229-F9226)/(E9229-E9226)</f>
        <v>4.2171666666666665</v>
      </c>
      <c r="G9228" s="98">
        <v>15</v>
      </c>
      <c r="H9228" s="491">
        <f>H9226+(E9228-E9226)*(H9229-H9226)/(E9229-E9226)</f>
        <v>0.33740700000000001</v>
      </c>
      <c r="I9228" s="492">
        <f>I9226+(E9228-E9226)*(I9229-I9226)/(E9229-E9226)</f>
        <v>12.466666666666667</v>
      </c>
      <c r="J9228" s="397">
        <f>J9226+(E9228-E9226)*(J9229-J9226)/(E9229-E9226)</f>
        <v>0.22636666666666666</v>
      </c>
      <c r="K9228" s="469">
        <f t="shared" si="789"/>
        <v>12.498752742731082</v>
      </c>
      <c r="L9228" s="469">
        <f t="shared" si="790"/>
        <v>3.2086076064414826E-2</v>
      </c>
    </row>
    <row r="9229" spans="1:12">
      <c r="A9229" s="480" t="s">
        <v>126</v>
      </c>
      <c r="B9229" s="480">
        <f t="shared" si="787"/>
        <v>16</v>
      </c>
      <c r="C9229" s="480">
        <f t="shared" si="788"/>
        <v>0</v>
      </c>
      <c r="D9229" s="480">
        <f>D9226</f>
        <v>192</v>
      </c>
      <c r="E9229" s="480">
        <f t="shared" si="786"/>
        <v>63</v>
      </c>
      <c r="F9229" s="484">
        <v>4.2302</v>
      </c>
      <c r="G9229" s="480">
        <v>15</v>
      </c>
      <c r="H9229" s="482">
        <v>0.33732200000000001</v>
      </c>
      <c r="I9229" s="483">
        <v>12.5</v>
      </c>
      <c r="J9229" s="484">
        <v>0.22450000000000001</v>
      </c>
      <c r="K9229" s="469">
        <f t="shared" si="789"/>
        <v>12.540539899561843</v>
      </c>
      <c r="L9229" s="469">
        <f t="shared" si="790"/>
        <v>4.0539899561842674E-2</v>
      </c>
    </row>
    <row r="9230" spans="1:12">
      <c r="A9230" s="98" t="s">
        <v>126</v>
      </c>
      <c r="B9230" s="98">
        <f t="shared" si="787"/>
        <v>16</v>
      </c>
      <c r="C9230" s="98">
        <f t="shared" si="788"/>
        <v>0</v>
      </c>
      <c r="D9230" s="98">
        <f>D9229</f>
        <v>192</v>
      </c>
      <c r="E9230" s="98">
        <f t="shared" si="786"/>
        <v>64</v>
      </c>
      <c r="F9230" s="397">
        <f>F9229+(E9230-E9229)*(F9232-F9229)/(E9232-E9229)</f>
        <v>4.2431000000000001</v>
      </c>
      <c r="G9230" s="98">
        <v>15</v>
      </c>
      <c r="H9230" s="491">
        <f>H9229+(E9230-E9229)*(H9232-H9229)/(E9232-E9229)</f>
        <v>0.33723599999999998</v>
      </c>
      <c r="I9230" s="492">
        <f>I9229+(E9230-E9229)*(I9232-I9229)/(E9232-E9229)</f>
        <v>12.566666666666666</v>
      </c>
      <c r="J9230" s="397">
        <f>J9229+(E9230-E9229)*(J9232-J9229)/(E9232-E9229)</f>
        <v>0.22263333333333335</v>
      </c>
      <c r="K9230" s="469">
        <f t="shared" si="789"/>
        <v>12.581990060373153</v>
      </c>
      <c r="L9230" s="469">
        <f t="shared" si="790"/>
        <v>1.5323393706486499E-2</v>
      </c>
    </row>
    <row r="9231" spans="1:12">
      <c r="A9231" s="98" t="s">
        <v>126</v>
      </c>
      <c r="B9231" s="98">
        <f t="shared" si="787"/>
        <v>16</v>
      </c>
      <c r="C9231" s="98">
        <f t="shared" si="788"/>
        <v>0</v>
      </c>
      <c r="D9231" s="98">
        <f>D9229</f>
        <v>192</v>
      </c>
      <c r="E9231" s="98">
        <f t="shared" si="786"/>
        <v>65</v>
      </c>
      <c r="F9231" s="397">
        <f>F9229+(E9231-E9229)*(F9232-F9229)/(E9232-E9229)</f>
        <v>4.2560000000000002</v>
      </c>
      <c r="G9231" s="98">
        <v>15</v>
      </c>
      <c r="H9231" s="491">
        <f>H9229+(E9231-E9229)*(H9232-H9229)/(E9232-E9229)</f>
        <v>0.33715000000000001</v>
      </c>
      <c r="I9231" s="492">
        <f>I9229+(E9231-E9229)*(I9232-I9229)/(E9232-E9229)</f>
        <v>12.633333333333333</v>
      </c>
      <c r="J9231" s="397">
        <f>J9229+(E9231-E9229)*(J9232-J9229)/(E9232-E9229)</f>
        <v>0.22076666666666667</v>
      </c>
      <c r="K9231" s="469">
        <f t="shared" si="789"/>
        <v>12.623461367343912</v>
      </c>
      <c r="L9231" s="469">
        <f t="shared" si="790"/>
        <v>-9.871965989420417E-3</v>
      </c>
    </row>
    <row r="9232" spans="1:12">
      <c r="A9232" s="480" t="s">
        <v>126</v>
      </c>
      <c r="B9232" s="480">
        <f t="shared" si="787"/>
        <v>16</v>
      </c>
      <c r="C9232" s="480">
        <f t="shared" si="788"/>
        <v>0</v>
      </c>
      <c r="D9232" s="480">
        <f>D9229</f>
        <v>192</v>
      </c>
      <c r="E9232" s="480">
        <f t="shared" si="786"/>
        <v>66</v>
      </c>
      <c r="F9232" s="484">
        <v>4.2689000000000004</v>
      </c>
      <c r="G9232" s="480">
        <v>15</v>
      </c>
      <c r="H9232" s="482">
        <v>0.33706399999999997</v>
      </c>
      <c r="I9232" s="483">
        <v>12.7</v>
      </c>
      <c r="J9232" s="484">
        <v>0.21890000000000001</v>
      </c>
      <c r="K9232" s="469">
        <f t="shared" si="789"/>
        <v>12.664953836660102</v>
      </c>
      <c r="L9232" s="469">
        <f t="shared" si="790"/>
        <v>-3.5046163339897518E-2</v>
      </c>
    </row>
    <row r="9233" spans="1:12">
      <c r="A9233" s="98" t="s">
        <v>126</v>
      </c>
      <c r="B9233" s="98">
        <f t="shared" si="787"/>
        <v>16</v>
      </c>
      <c r="C9233" s="98">
        <f t="shared" si="788"/>
        <v>0</v>
      </c>
      <c r="D9233" s="98">
        <f>D9232</f>
        <v>192</v>
      </c>
      <c r="E9233" s="98">
        <f t="shared" si="786"/>
        <v>67</v>
      </c>
      <c r="F9233" s="397">
        <f>F9232+(E9233-E9232)*(F9235-F9232)/(E9235-E9232)</f>
        <v>4.2817333333333334</v>
      </c>
      <c r="G9233" s="98">
        <v>15</v>
      </c>
      <c r="H9233" s="491">
        <f>H9232+(E9233-E9232)*(H9235-H9232)/(E9235-E9232)</f>
        <v>0.3369773333333333</v>
      </c>
      <c r="I9233" s="492">
        <f>I9232+(E9233-E9232)*(I9235-I9232)/(E9235-E9232)</f>
        <v>12.733333333333333</v>
      </c>
      <c r="J9233" s="397">
        <f>J9232+(E9233-E9232)*(J9235-J9232)/(E9235-E9232)</f>
        <v>0.21703333333333333</v>
      </c>
      <c r="K9233" s="469">
        <f t="shared" si="789"/>
        <v>12.706294785405944</v>
      </c>
      <c r="L9233" s="469">
        <f t="shared" si="790"/>
        <v>-2.7038547927388024E-2</v>
      </c>
    </row>
    <row r="9234" spans="1:12">
      <c r="A9234" s="98" t="s">
        <v>126</v>
      </c>
      <c r="B9234" s="98">
        <f t="shared" si="787"/>
        <v>16</v>
      </c>
      <c r="C9234" s="98">
        <f t="shared" si="788"/>
        <v>0</v>
      </c>
      <c r="D9234" s="98">
        <f>D9232</f>
        <v>192</v>
      </c>
      <c r="E9234" s="98">
        <f t="shared" si="786"/>
        <v>68</v>
      </c>
      <c r="F9234" s="397">
        <f>F9232+(E9234-E9232)*(F9235-F9232)/(E9235-E9232)</f>
        <v>4.2945666666666673</v>
      </c>
      <c r="G9234" s="98">
        <v>15</v>
      </c>
      <c r="H9234" s="491">
        <f>H9232+(E9234-E9232)*(H9235-H9232)/(E9235-E9232)</f>
        <v>0.33689066666666667</v>
      </c>
      <c r="I9234" s="492">
        <f>I9232+(E9234-E9232)*(I9235-I9232)/(E9235-E9232)</f>
        <v>12.766666666666667</v>
      </c>
      <c r="J9234" s="397">
        <f>J9232+(E9234-E9232)*(J9235-J9232)/(E9235-E9232)</f>
        <v>0.21516666666666667</v>
      </c>
      <c r="K9234" s="469">
        <f t="shared" si="789"/>
        <v>12.747657004448527</v>
      </c>
      <c r="L9234" s="469">
        <f t="shared" si="790"/>
        <v>-1.9009662218140377E-2</v>
      </c>
    </row>
    <row r="9235" spans="1:12">
      <c r="A9235" s="480" t="s">
        <v>126</v>
      </c>
      <c r="B9235" s="480">
        <f t="shared" si="787"/>
        <v>16</v>
      </c>
      <c r="C9235" s="480">
        <f t="shared" si="788"/>
        <v>0</v>
      </c>
      <c r="D9235" s="480">
        <f>D9232</f>
        <v>192</v>
      </c>
      <c r="E9235" s="480">
        <f t="shared" si="786"/>
        <v>69</v>
      </c>
      <c r="F9235" s="484">
        <v>4.3074000000000003</v>
      </c>
      <c r="G9235" s="480">
        <v>15</v>
      </c>
      <c r="H9235" s="482">
        <v>0.33680399999999999</v>
      </c>
      <c r="I9235" s="483">
        <v>12.8</v>
      </c>
      <c r="J9235" s="484">
        <v>0.21329999999999999</v>
      </c>
      <c r="K9235" s="469">
        <f t="shared" si="789"/>
        <v>12.789040510207718</v>
      </c>
      <c r="L9235" s="469">
        <f t="shared" si="790"/>
        <v>-1.0959489792282895E-2</v>
      </c>
    </row>
    <row r="9236" spans="1:12">
      <c r="A9236" s="98" t="s">
        <v>126</v>
      </c>
      <c r="B9236" s="98">
        <f t="shared" si="787"/>
        <v>16</v>
      </c>
      <c r="C9236" s="98">
        <f t="shared" si="788"/>
        <v>0</v>
      </c>
      <c r="D9236" s="98">
        <f>D9235</f>
        <v>192</v>
      </c>
      <c r="E9236" s="98">
        <f t="shared" si="786"/>
        <v>70</v>
      </c>
      <c r="F9236" s="397">
        <f>F9235+(E9236-E9235)*(F9238-F9235)/(E9238-E9235)</f>
        <v>4.3200666666666665</v>
      </c>
      <c r="G9236" s="98">
        <v>15</v>
      </c>
      <c r="H9236" s="491">
        <f>H9235+(E9236-E9235)*(H9238-H9235)/(E9238-E9235)</f>
        <v>0.33671600000000002</v>
      </c>
      <c r="I9236" s="492">
        <f>I9235+(E9236-E9235)*(I9238-I9235)/(E9238-E9235)</f>
        <v>12.833333333333334</v>
      </c>
      <c r="J9236" s="397">
        <f>J9235+(E9236-E9235)*(J9238-J9235)/(E9238-E9235)</f>
        <v>0.21143333333333333</v>
      </c>
      <c r="K9236" s="469">
        <f t="shared" si="789"/>
        <v>12.830001148346577</v>
      </c>
      <c r="L9236" s="469">
        <f t="shared" si="790"/>
        <v>-3.3321849867569142E-3</v>
      </c>
    </row>
    <row r="9237" spans="1:12">
      <c r="A9237" s="98" t="s">
        <v>126</v>
      </c>
      <c r="B9237" s="98">
        <f t="shared" si="787"/>
        <v>16</v>
      </c>
      <c r="C9237" s="98">
        <f t="shared" si="788"/>
        <v>0</v>
      </c>
      <c r="D9237" s="98">
        <f>D9235</f>
        <v>192</v>
      </c>
      <c r="E9237" s="98">
        <f t="shared" si="786"/>
        <v>71</v>
      </c>
      <c r="F9237" s="397">
        <f>F9235+(E9237-E9235)*(F9238-F9235)/(E9238-E9235)</f>
        <v>4.3327333333333335</v>
      </c>
      <c r="G9237" s="98">
        <v>15</v>
      </c>
      <c r="H9237" s="491">
        <f>H9235+(E9237-E9235)*(H9238-H9235)/(E9238-E9235)</f>
        <v>0.33662799999999998</v>
      </c>
      <c r="I9237" s="492">
        <f>I9235+(E9237-E9235)*(I9238-I9235)/(E9238-E9235)</f>
        <v>12.866666666666667</v>
      </c>
      <c r="J9237" s="397">
        <f>J9235+(E9237-E9235)*(J9238-J9235)/(E9238-E9235)</f>
        <v>0.20956666666666665</v>
      </c>
      <c r="K9237" s="469">
        <f t="shared" si="789"/>
        <v>12.870983202031125</v>
      </c>
      <c r="L9237" s="469">
        <f t="shared" si="790"/>
        <v>4.316535364457863E-3</v>
      </c>
    </row>
    <row r="9238" spans="1:12">
      <c r="A9238" s="480" t="s">
        <v>126</v>
      </c>
      <c r="B9238" s="480">
        <f t="shared" si="787"/>
        <v>16</v>
      </c>
      <c r="C9238" s="480">
        <f t="shared" si="788"/>
        <v>0</v>
      </c>
      <c r="D9238" s="480">
        <f>D9235</f>
        <v>192</v>
      </c>
      <c r="E9238" s="480">
        <f t="shared" si="786"/>
        <v>72</v>
      </c>
      <c r="F9238" s="484">
        <v>4.3453999999999997</v>
      </c>
      <c r="G9238" s="480">
        <v>15</v>
      </c>
      <c r="H9238" s="482">
        <v>0.33654000000000001</v>
      </c>
      <c r="I9238" s="483">
        <v>12.9</v>
      </c>
      <c r="J9238" s="484">
        <v>0.2077</v>
      </c>
      <c r="K9238" s="469">
        <f t="shared" si="789"/>
        <v>12.911986688060853</v>
      </c>
      <c r="L9238" s="469">
        <f t="shared" si="790"/>
        <v>1.1986688060853012E-2</v>
      </c>
    </row>
    <row r="9239" spans="1:12">
      <c r="A9239" s="98" t="s">
        <v>126</v>
      </c>
      <c r="B9239" s="98">
        <f t="shared" si="787"/>
        <v>16</v>
      </c>
      <c r="C9239" s="98">
        <f t="shared" si="788"/>
        <v>0</v>
      </c>
      <c r="D9239" s="98">
        <f>D9238</f>
        <v>192</v>
      </c>
      <c r="E9239" s="98">
        <f t="shared" si="786"/>
        <v>73</v>
      </c>
      <c r="F9239" s="397">
        <f>F9238+(E9239-E9238)*(F9241-F9238)/(E9241-E9238)</f>
        <v>4.3579999999999997</v>
      </c>
      <c r="G9239" s="98">
        <v>15</v>
      </c>
      <c r="H9239" s="491">
        <f>H9238+(E9239-E9238)*(H9241-H9238)/(E9241-E9238)</f>
        <v>0.33645133333333332</v>
      </c>
      <c r="I9239" s="492">
        <f>I9238+(E9239-E9238)*(I9241-I9238)/(E9241-E9238)</f>
        <v>12.933333333333334</v>
      </c>
      <c r="J9239" s="397">
        <f>J9238+(E9239-E9238)*(J9241-J9238)/(E9241-E9238)</f>
        <v>0.20580000000000001</v>
      </c>
      <c r="K9239" s="469">
        <f t="shared" si="789"/>
        <v>12.952839142659561</v>
      </c>
      <c r="L9239" s="469">
        <f t="shared" si="790"/>
        <v>1.9505809326227919E-2</v>
      </c>
    </row>
    <row r="9240" spans="1:12">
      <c r="A9240" s="98" t="s">
        <v>126</v>
      </c>
      <c r="B9240" s="98">
        <f t="shared" si="787"/>
        <v>16</v>
      </c>
      <c r="C9240" s="98">
        <f t="shared" si="788"/>
        <v>0</v>
      </c>
      <c r="D9240" s="98">
        <f>D9238</f>
        <v>192</v>
      </c>
      <c r="E9240" s="98">
        <f t="shared" si="786"/>
        <v>74</v>
      </c>
      <c r="F9240" s="397">
        <f>F9238+(E9240-E9238)*(F9241-F9238)/(E9241-E9238)</f>
        <v>4.3706000000000005</v>
      </c>
      <c r="G9240" s="98">
        <v>15</v>
      </c>
      <c r="H9240" s="491">
        <f>H9238+(E9240-E9238)*(H9241-H9238)/(E9241-E9238)</f>
        <v>0.3363626666666667</v>
      </c>
      <c r="I9240" s="492">
        <f>I9238+(E9240-E9238)*(I9241-I9238)/(E9241-E9238)</f>
        <v>12.966666666666667</v>
      </c>
      <c r="J9240" s="397">
        <f>J9238+(E9240-E9238)*(J9241-J9238)/(E9241-E9238)</f>
        <v>0.2039</v>
      </c>
      <c r="K9240" s="469">
        <f t="shared" si="789"/>
        <v>12.993713135028859</v>
      </c>
      <c r="L9240" s="469">
        <f t="shared" si="790"/>
        <v>2.7046468362192044E-2</v>
      </c>
    </row>
    <row r="9241" spans="1:12">
      <c r="A9241" s="480" t="s">
        <v>126</v>
      </c>
      <c r="B9241" s="480">
        <f t="shared" si="787"/>
        <v>16</v>
      </c>
      <c r="C9241" s="480">
        <f t="shared" si="788"/>
        <v>0</v>
      </c>
      <c r="D9241" s="480">
        <f>D9238</f>
        <v>192</v>
      </c>
      <c r="E9241" s="480">
        <f t="shared" si="786"/>
        <v>75</v>
      </c>
      <c r="F9241" s="484">
        <v>4.3832000000000004</v>
      </c>
      <c r="G9241" s="480">
        <v>15</v>
      </c>
      <c r="H9241" s="482">
        <v>0.33627400000000002</v>
      </c>
      <c r="I9241" s="483">
        <v>13</v>
      </c>
      <c r="J9241" s="484">
        <v>0.20200000000000001</v>
      </c>
      <c r="K9241" s="469">
        <f t="shared" si="789"/>
        <v>13.034608682205583</v>
      </c>
      <c r="L9241" s="469">
        <f t="shared" si="790"/>
        <v>3.4608682205583108E-2</v>
      </c>
    </row>
    <row r="9242" spans="1:12">
      <c r="A9242" s="98" t="s">
        <v>126</v>
      </c>
      <c r="B9242" s="98">
        <f t="shared" si="787"/>
        <v>16</v>
      </c>
      <c r="C9242" s="98">
        <f t="shared" si="788"/>
        <v>0</v>
      </c>
      <c r="D9242" s="98">
        <f>D9241</f>
        <v>192</v>
      </c>
      <c r="E9242" s="98">
        <f t="shared" si="786"/>
        <v>76</v>
      </c>
      <c r="F9242" s="397">
        <f>F9241+(E9242-E9241)*(F9244-F9241)/(E9244-E9241)</f>
        <v>4.3956666666666671</v>
      </c>
      <c r="G9242" s="98">
        <v>15</v>
      </c>
      <c r="H9242" s="491">
        <f>H9241+(E9242-E9241)*(H9244-H9241)/(E9244-E9241)</f>
        <v>0.33618400000000004</v>
      </c>
      <c r="I9242" s="492">
        <f>I9241+(E9242-E9241)*(I9244-I9241)/(E9244-E9241)</f>
        <v>13.066666666666666</v>
      </c>
      <c r="J9242" s="397">
        <f>J9241+(E9242-E9241)*(J9244-J9241)/(E9244-E9241)</f>
        <v>0.20013333333333333</v>
      </c>
      <c r="K9242" s="469">
        <f t="shared" si="789"/>
        <v>13.07518105164632</v>
      </c>
      <c r="L9242" s="469">
        <f t="shared" si="790"/>
        <v>8.5143849796533999E-3</v>
      </c>
    </row>
    <row r="9243" spans="1:12">
      <c r="A9243" s="98" t="s">
        <v>126</v>
      </c>
      <c r="B9243" s="98">
        <f t="shared" si="787"/>
        <v>16</v>
      </c>
      <c r="C9243" s="98">
        <f t="shared" si="788"/>
        <v>0</v>
      </c>
      <c r="D9243" s="98">
        <f>D9241</f>
        <v>192</v>
      </c>
      <c r="E9243" s="98">
        <f t="shared" si="786"/>
        <v>77</v>
      </c>
      <c r="F9243" s="397">
        <f>F9241+(E9243-E9241)*(F9244-F9241)/(E9244-E9241)</f>
        <v>4.4081333333333337</v>
      </c>
      <c r="G9243" s="98">
        <v>15</v>
      </c>
      <c r="H9243" s="491">
        <f>H9241+(E9243-E9241)*(H9244-H9241)/(E9244-E9241)</f>
        <v>0.336094</v>
      </c>
      <c r="I9243" s="492">
        <f>I9241+(E9243-E9241)*(I9244-I9241)/(E9244-E9241)</f>
        <v>13.133333333333333</v>
      </c>
      <c r="J9243" s="397">
        <f>J9241+(E9243-E9241)*(J9244-J9241)/(E9244-E9241)</f>
        <v>0.19826666666666667</v>
      </c>
      <c r="K9243" s="469">
        <f t="shared" si="789"/>
        <v>13.115775150205994</v>
      </c>
      <c r="L9243" s="469">
        <f t="shared" si="790"/>
        <v>-1.7558183127338367E-2</v>
      </c>
    </row>
    <row r="9244" spans="1:12">
      <c r="A9244" s="480" t="s">
        <v>126</v>
      </c>
      <c r="B9244" s="480">
        <f t="shared" si="787"/>
        <v>16</v>
      </c>
      <c r="C9244" s="480">
        <f t="shared" si="788"/>
        <v>0</v>
      </c>
      <c r="D9244" s="480">
        <f>D9241</f>
        <v>192</v>
      </c>
      <c r="E9244" s="480">
        <f t="shared" ref="E9244:E9307" si="791">E9243+1</f>
        <v>78</v>
      </c>
      <c r="F9244" s="484">
        <v>4.4206000000000003</v>
      </c>
      <c r="G9244" s="480">
        <v>15</v>
      </c>
      <c r="H9244" s="482">
        <v>0.33600400000000002</v>
      </c>
      <c r="I9244" s="483">
        <v>13.2</v>
      </c>
      <c r="J9244" s="484">
        <v>0.19639999999999999</v>
      </c>
      <c r="K9244" s="469">
        <f t="shared" si="789"/>
        <v>13.156390995345294</v>
      </c>
      <c r="L9244" s="469">
        <f t="shared" si="790"/>
        <v>-4.3609004654705075E-2</v>
      </c>
    </row>
    <row r="9245" spans="1:12">
      <c r="A9245" s="98" t="s">
        <v>126</v>
      </c>
      <c r="B9245" s="98">
        <f t="shared" si="787"/>
        <v>16</v>
      </c>
      <c r="C9245" s="98">
        <f t="shared" si="788"/>
        <v>0</v>
      </c>
      <c r="D9245" s="98">
        <f>D9244</f>
        <v>192</v>
      </c>
      <c r="E9245" s="98">
        <f t="shared" si="791"/>
        <v>79</v>
      </c>
      <c r="F9245" s="397">
        <f>F9244+(E9245-E9244)*(F9247-F9244)/(E9247-E9244)</f>
        <v>4.4329666666666672</v>
      </c>
      <c r="G9245" s="98">
        <v>15</v>
      </c>
      <c r="H9245" s="491">
        <f>H9244+(E9245-E9244)*(H9247-H9244)/(E9247-E9244)</f>
        <v>0.33591333333333334</v>
      </c>
      <c r="I9245" s="492">
        <f>I9244+(E9245-E9244)*(I9247-I9244)/(E9247-E9244)</f>
        <v>13.233333333333333</v>
      </c>
      <c r="J9245" s="397">
        <f>J9244+(E9245-E9244)*(J9247-J9244)/(E9247-E9244)</f>
        <v>0.19453333333333334</v>
      </c>
      <c r="K9245" s="469">
        <f t="shared" si="789"/>
        <v>13.196757100045648</v>
      </c>
      <c r="L9245" s="469">
        <f t="shared" si="790"/>
        <v>-3.6576233287684445E-2</v>
      </c>
    </row>
    <row r="9246" spans="1:12">
      <c r="A9246" s="98" t="s">
        <v>126</v>
      </c>
      <c r="B9246" s="98">
        <f t="shared" si="787"/>
        <v>16</v>
      </c>
      <c r="C9246" s="98">
        <f t="shared" si="788"/>
        <v>0</v>
      </c>
      <c r="D9246" s="98">
        <f>D9244</f>
        <v>192</v>
      </c>
      <c r="E9246" s="98">
        <f t="shared" si="791"/>
        <v>80</v>
      </c>
      <c r="F9246" s="397">
        <f>F9244+(E9246-E9244)*(F9247-F9244)/(E9247-E9244)</f>
        <v>4.4453333333333331</v>
      </c>
      <c r="G9246" s="98">
        <v>15</v>
      </c>
      <c r="H9246" s="491">
        <f>H9244+(E9246-E9244)*(H9247-H9244)/(E9247-E9244)</f>
        <v>0.33582266666666666</v>
      </c>
      <c r="I9246" s="492">
        <f>I9244+(E9246-E9244)*(I9247-I9244)/(E9247-E9244)</f>
        <v>13.266666666666667</v>
      </c>
      <c r="J9246" s="397">
        <f>J9244+(E9246-E9244)*(J9247-J9244)/(E9247-E9244)</f>
        <v>0.19266666666666665</v>
      </c>
      <c r="K9246" s="469">
        <f t="shared" si="789"/>
        <v>13.23714500113155</v>
      </c>
      <c r="L9246" s="469">
        <f t="shared" si="790"/>
        <v>-2.9521665535117592E-2</v>
      </c>
    </row>
    <row r="9247" spans="1:12">
      <c r="A9247" s="480" t="s">
        <v>126</v>
      </c>
      <c r="B9247" s="480">
        <f t="shared" si="787"/>
        <v>16</v>
      </c>
      <c r="C9247" s="480">
        <f t="shared" si="788"/>
        <v>0</v>
      </c>
      <c r="D9247" s="480">
        <f>D9244</f>
        <v>192</v>
      </c>
      <c r="E9247" s="480">
        <f t="shared" si="791"/>
        <v>81</v>
      </c>
      <c r="F9247" s="484">
        <v>4.4577</v>
      </c>
      <c r="G9247" s="480">
        <v>15</v>
      </c>
      <c r="H9247" s="482">
        <v>0.33573199999999997</v>
      </c>
      <c r="I9247" s="483">
        <v>13.3</v>
      </c>
      <c r="J9247" s="484">
        <v>0.1908</v>
      </c>
      <c r="K9247" s="469">
        <f t="shared" si="789"/>
        <v>13.277554716261781</v>
      </c>
      <c r="L9247" s="469">
        <f t="shared" si="790"/>
        <v>-2.2445283738219857E-2</v>
      </c>
    </row>
    <row r="9248" spans="1:12">
      <c r="A9248" s="98" t="s">
        <v>126</v>
      </c>
      <c r="B9248" s="98">
        <f t="shared" si="787"/>
        <v>16</v>
      </c>
      <c r="C9248" s="98">
        <f t="shared" si="788"/>
        <v>0</v>
      </c>
      <c r="D9248" s="98">
        <f>D9247</f>
        <v>192</v>
      </c>
      <c r="E9248" s="98">
        <f t="shared" si="791"/>
        <v>82</v>
      </c>
      <c r="F9248" s="397">
        <f>F9247+(E9248-E9247)*(F9250-F9247)/(E9250-E9247)</f>
        <v>4.4699666666666671</v>
      </c>
      <c r="G9248" s="98">
        <v>15</v>
      </c>
      <c r="H9248" s="491">
        <f>H9247+(E9248-E9247)*(H9250-H9247)/(E9250-E9247)</f>
        <v>0.33563999999999999</v>
      </c>
      <c r="I9248" s="492">
        <f>I9247+(E9248-E9247)*(I9250-I9247)/(E9250-E9247)</f>
        <v>13.333333333333334</v>
      </c>
      <c r="J9248" s="397">
        <f>J9247+(E9248-E9247)*(J9250-J9247)/(E9250-E9247)</f>
        <v>0.18893333333333334</v>
      </c>
      <c r="K9248" s="469">
        <f t="shared" si="789"/>
        <v>13.317741230683671</v>
      </c>
      <c r="L9248" s="469">
        <f t="shared" si="790"/>
        <v>-1.559210264966282E-2</v>
      </c>
    </row>
    <row r="9249" spans="1:12">
      <c r="A9249" s="98" t="s">
        <v>126</v>
      </c>
      <c r="B9249" s="98">
        <f t="shared" si="787"/>
        <v>16</v>
      </c>
      <c r="C9249" s="98">
        <f t="shared" si="788"/>
        <v>0</v>
      </c>
      <c r="D9249" s="98">
        <f>D9247</f>
        <v>192</v>
      </c>
      <c r="E9249" s="98">
        <f t="shared" si="791"/>
        <v>83</v>
      </c>
      <c r="F9249" s="397">
        <f>F9247+(E9249-E9247)*(F9250-F9247)/(E9250-E9247)</f>
        <v>4.4822333333333333</v>
      </c>
      <c r="G9249" s="98">
        <v>15</v>
      </c>
      <c r="H9249" s="491">
        <f>H9247+(E9249-E9247)*(H9250-H9247)/(E9250-E9247)</f>
        <v>0.33554799999999996</v>
      </c>
      <c r="I9249" s="492">
        <f>I9247+(E9249-E9247)*(I9250-I9247)/(E9250-E9247)</f>
        <v>13.366666666666667</v>
      </c>
      <c r="J9249" s="397">
        <f>J9247+(E9249-E9247)*(J9250-J9247)/(E9250-E9247)</f>
        <v>0.18706666666666666</v>
      </c>
      <c r="K9249" s="469">
        <f t="shared" si="789"/>
        <v>13.357949781650714</v>
      </c>
      <c r="L9249" s="469">
        <f t="shared" si="790"/>
        <v>-8.7168850159535793E-3</v>
      </c>
    </row>
    <row r="9250" spans="1:12">
      <c r="A9250" s="480" t="s">
        <v>126</v>
      </c>
      <c r="B9250" s="480">
        <f t="shared" si="787"/>
        <v>16</v>
      </c>
      <c r="C9250" s="480">
        <f t="shared" si="788"/>
        <v>0</v>
      </c>
      <c r="D9250" s="480">
        <f>D9247</f>
        <v>192</v>
      </c>
      <c r="E9250" s="480">
        <f t="shared" si="791"/>
        <v>84</v>
      </c>
      <c r="F9250" s="484">
        <v>4.4945000000000004</v>
      </c>
      <c r="G9250" s="480">
        <v>15</v>
      </c>
      <c r="H9250" s="482">
        <v>0.33545599999999998</v>
      </c>
      <c r="I9250" s="483">
        <v>13.4</v>
      </c>
      <c r="J9250" s="484">
        <v>0.1852</v>
      </c>
      <c r="K9250" s="469">
        <f t="shared" si="789"/>
        <v>13.398180387293715</v>
      </c>
      <c r="L9250" s="469">
        <f t="shared" si="790"/>
        <v>-1.8196127062850564E-3</v>
      </c>
    </row>
    <row r="9251" spans="1:12">
      <c r="A9251" s="98" t="s">
        <v>126</v>
      </c>
      <c r="B9251" s="98">
        <f t="shared" si="787"/>
        <v>16</v>
      </c>
      <c r="C9251" s="98">
        <f t="shared" si="788"/>
        <v>0</v>
      </c>
      <c r="D9251" s="98">
        <f>D9250</f>
        <v>192</v>
      </c>
      <c r="E9251" s="98">
        <f t="shared" si="791"/>
        <v>85</v>
      </c>
      <c r="F9251" s="397">
        <f>F9250+(E9251-E9250)*(F9253-F9250)/(E9253-E9250)</f>
        <v>4.5066666666666668</v>
      </c>
      <c r="G9251" s="98">
        <v>15</v>
      </c>
      <c r="H9251" s="491">
        <f>H9250+(E9251-E9250)*(H9253-H9250)/(E9253-E9250)</f>
        <v>0.33536266666666664</v>
      </c>
      <c r="I9251" s="492">
        <f>I9250+(E9251-E9250)*(I9253-I9250)/(E9253-E9250)</f>
        <v>13.433333333333334</v>
      </c>
      <c r="J9251" s="397">
        <f>J9250+(E9251-E9250)*(J9253-J9250)/(E9253-E9250)</f>
        <v>0.18333333333333335</v>
      </c>
      <c r="K9251" s="469">
        <f t="shared" si="789"/>
        <v>13.438188309571331</v>
      </c>
      <c r="L9251" s="469">
        <f t="shared" si="790"/>
        <v>4.8549762379970218E-3</v>
      </c>
    </row>
    <row r="9252" spans="1:12">
      <c r="A9252" s="98" t="s">
        <v>126</v>
      </c>
      <c r="B9252" s="98">
        <f t="shared" si="787"/>
        <v>16</v>
      </c>
      <c r="C9252" s="98">
        <f t="shared" si="788"/>
        <v>0</v>
      </c>
      <c r="D9252" s="98">
        <f>D9250</f>
        <v>192</v>
      </c>
      <c r="E9252" s="98">
        <f t="shared" si="791"/>
        <v>86</v>
      </c>
      <c r="F9252" s="397">
        <f>F9250+(E9252-E9250)*(F9253-F9250)/(E9253-E9250)</f>
        <v>4.5188333333333333</v>
      </c>
      <c r="G9252" s="98">
        <v>15</v>
      </c>
      <c r="H9252" s="491">
        <f>H9250+(E9252-E9250)*(H9253-H9250)/(E9253-E9250)</f>
        <v>0.33526933333333331</v>
      </c>
      <c r="I9252" s="492">
        <f>I9250+(E9252-E9250)*(I9253-I9250)/(E9253-E9250)</f>
        <v>13.466666666666667</v>
      </c>
      <c r="J9252" s="397">
        <f>J9250+(E9252-E9250)*(J9253-J9250)/(E9253-E9250)</f>
        <v>0.18146666666666667</v>
      </c>
      <c r="K9252" s="469">
        <f t="shared" si="789"/>
        <v>13.478218506911857</v>
      </c>
      <c r="L9252" s="469">
        <f t="shared" si="790"/>
        <v>1.1551840245189737E-2</v>
      </c>
    </row>
    <row r="9253" spans="1:12">
      <c r="A9253" s="480" t="s">
        <v>126</v>
      </c>
      <c r="B9253" s="480">
        <f t="shared" si="787"/>
        <v>16</v>
      </c>
      <c r="C9253" s="480">
        <f t="shared" si="788"/>
        <v>0</v>
      </c>
      <c r="D9253" s="480">
        <f>D9250</f>
        <v>192</v>
      </c>
      <c r="E9253" s="480">
        <f t="shared" si="791"/>
        <v>87</v>
      </c>
      <c r="F9253" s="484">
        <v>4.5309999999999997</v>
      </c>
      <c r="G9253" s="480">
        <v>15</v>
      </c>
      <c r="H9253" s="482">
        <v>0.33517599999999997</v>
      </c>
      <c r="I9253" s="483">
        <v>13.5</v>
      </c>
      <c r="J9253" s="484">
        <v>0.17960000000000001</v>
      </c>
      <c r="K9253" s="469">
        <f t="shared" si="789"/>
        <v>13.518270997923478</v>
      </c>
      <c r="L9253" s="469">
        <f t="shared" si="790"/>
        <v>1.8270997923478305E-2</v>
      </c>
    </row>
    <row r="9254" spans="1:12">
      <c r="A9254" s="98" t="s">
        <v>126</v>
      </c>
      <c r="B9254" s="98">
        <f t="shared" si="787"/>
        <v>16</v>
      </c>
      <c r="C9254" s="98">
        <f t="shared" si="788"/>
        <v>0</v>
      </c>
      <c r="D9254" s="98">
        <f>D9253</f>
        <v>192</v>
      </c>
      <c r="E9254" s="98">
        <f t="shared" si="791"/>
        <v>88</v>
      </c>
      <c r="F9254" s="397">
        <f>F9253+(E9254-E9253)*(F9256-F9253)/(E9256-E9253)</f>
        <v>4.5430666666666664</v>
      </c>
      <c r="G9254" s="98">
        <v>15</v>
      </c>
      <c r="H9254" s="491">
        <f>H9253+(E9254-E9253)*(H9256-H9253)/(E9256-E9253)</f>
        <v>0.33508166666666667</v>
      </c>
      <c r="I9254" s="492">
        <f>I9253+(E9254-E9253)*(I9256-I9253)/(E9256-E9253)</f>
        <v>13.533333333333333</v>
      </c>
      <c r="J9254" s="397">
        <f>J9253+(E9254-E9253)*(J9256-J9253)/(E9256-E9253)</f>
        <v>0.17773333333333333</v>
      </c>
      <c r="K9254" s="469">
        <f t="shared" si="789"/>
        <v>13.558087829335136</v>
      </c>
      <c r="L9254" s="469">
        <f t="shared" si="790"/>
        <v>2.4754496001802906E-2</v>
      </c>
    </row>
    <row r="9255" spans="1:12">
      <c r="A9255" s="98" t="s">
        <v>126</v>
      </c>
      <c r="B9255" s="98">
        <f t="shared" si="787"/>
        <v>16</v>
      </c>
      <c r="C9255" s="98">
        <f t="shared" si="788"/>
        <v>0</v>
      </c>
      <c r="D9255" s="98">
        <f>D9253</f>
        <v>192</v>
      </c>
      <c r="E9255" s="98">
        <f t="shared" si="791"/>
        <v>89</v>
      </c>
      <c r="F9255" s="397">
        <f>F9253+(E9255-E9253)*(F9256-F9253)/(E9256-E9253)</f>
        <v>4.555133333333333</v>
      </c>
      <c r="G9255" s="98">
        <v>15</v>
      </c>
      <c r="H9255" s="491">
        <f>H9253+(E9255-E9253)*(H9256-H9253)/(E9256-E9253)</f>
        <v>0.3349873333333333</v>
      </c>
      <c r="I9255" s="492">
        <f>I9253+(E9255-E9253)*(I9256-I9253)/(E9256-E9253)</f>
        <v>13.566666666666666</v>
      </c>
      <c r="J9255" s="397">
        <f>J9253+(E9255-E9253)*(J9256-J9253)/(E9256-E9253)</f>
        <v>0.17586666666666667</v>
      </c>
      <c r="K9255" s="469">
        <f t="shared" si="789"/>
        <v>13.59792708580026</v>
      </c>
      <c r="L9255" s="469">
        <f t="shared" si="790"/>
        <v>3.1260419133593231E-2</v>
      </c>
    </row>
    <row r="9256" spans="1:12">
      <c r="A9256" s="480" t="s">
        <v>126</v>
      </c>
      <c r="B9256" s="480">
        <f t="shared" si="787"/>
        <v>16</v>
      </c>
      <c r="C9256" s="480">
        <f t="shared" si="788"/>
        <v>0</v>
      </c>
      <c r="D9256" s="480">
        <f>D9253</f>
        <v>192</v>
      </c>
      <c r="E9256" s="480">
        <f t="shared" si="791"/>
        <v>90</v>
      </c>
      <c r="F9256" s="484">
        <v>4.5671999999999997</v>
      </c>
      <c r="G9256" s="480">
        <v>15</v>
      </c>
      <c r="H9256" s="482">
        <v>0.334893</v>
      </c>
      <c r="I9256" s="483">
        <v>13.6</v>
      </c>
      <c r="J9256" s="484">
        <v>0.17399999999999999</v>
      </c>
      <c r="K9256" s="469">
        <f t="shared" si="789"/>
        <v>13.637788786269047</v>
      </c>
      <c r="L9256" s="469">
        <f t="shared" si="790"/>
        <v>3.7788786269047137E-2</v>
      </c>
    </row>
    <row r="9257" spans="1:12">
      <c r="A9257" s="98" t="s">
        <v>126</v>
      </c>
      <c r="B9257" s="98">
        <f t="shared" si="787"/>
        <v>16</v>
      </c>
      <c r="C9257" s="98">
        <f t="shared" si="788"/>
        <v>0</v>
      </c>
      <c r="D9257" s="98">
        <f>D9256</f>
        <v>192</v>
      </c>
      <c r="E9257" s="98">
        <f t="shared" si="791"/>
        <v>91</v>
      </c>
      <c r="F9257" s="397">
        <f>F9256+(E9257-E9256)*(F9259-F9256)/(E9259-E9256)</f>
        <v>4.5791666666666666</v>
      </c>
      <c r="G9257" s="98">
        <v>15</v>
      </c>
      <c r="H9257" s="491">
        <f>H9256+(E9257-E9256)*(H9259-H9256)/(E9259-E9256)</f>
        <v>0.33479766666666666</v>
      </c>
      <c r="I9257" s="492">
        <f>I9256+(E9257-E9256)*(I9259-I9256)/(E9259-E9256)</f>
        <v>13.666666666666666</v>
      </c>
      <c r="J9257" s="397">
        <f>J9256+(E9257-E9256)*(J9259-J9256)/(E9259-E9256)</f>
        <v>0.17213333333333333</v>
      </c>
      <c r="K9257" s="469">
        <f t="shared" si="789"/>
        <v>13.677415115398057</v>
      </c>
      <c r="L9257" s="469">
        <f t="shared" si="790"/>
        <v>1.0748448731391136E-2</v>
      </c>
    </row>
    <row r="9258" spans="1:12">
      <c r="A9258" s="98" t="s">
        <v>126</v>
      </c>
      <c r="B9258" s="98">
        <f t="shared" si="787"/>
        <v>16</v>
      </c>
      <c r="C9258" s="98">
        <f t="shared" si="788"/>
        <v>0</v>
      </c>
      <c r="D9258" s="98">
        <f>D9256</f>
        <v>192</v>
      </c>
      <c r="E9258" s="98">
        <f t="shared" si="791"/>
        <v>92</v>
      </c>
      <c r="F9258" s="397">
        <f>F9256+(E9258-E9256)*(F9259-F9256)/(E9259-E9256)</f>
        <v>4.5911333333333335</v>
      </c>
      <c r="G9258" s="98">
        <v>15</v>
      </c>
      <c r="H9258" s="491">
        <f>H9256+(E9258-E9256)*(H9259-H9256)/(E9259-E9256)</f>
        <v>0.33470233333333332</v>
      </c>
      <c r="I9258" s="492">
        <f>I9256+(E9258-E9256)*(I9259-I9256)/(E9259-E9256)</f>
        <v>13.733333333333334</v>
      </c>
      <c r="J9258" s="397">
        <f>J9256+(E9258-E9256)*(J9259-J9256)/(E9259-E9256)</f>
        <v>0.17026666666666665</v>
      </c>
      <c r="K9258" s="469">
        <f t="shared" si="789"/>
        <v>13.717064018077755</v>
      </c>
      <c r="L9258" s="469">
        <f t="shared" si="790"/>
        <v>-1.6269315255579286E-2</v>
      </c>
    </row>
    <row r="9259" spans="1:12">
      <c r="A9259" s="480" t="s">
        <v>126</v>
      </c>
      <c r="B9259" s="480">
        <f t="shared" si="787"/>
        <v>16</v>
      </c>
      <c r="C9259" s="480">
        <f t="shared" si="788"/>
        <v>0</v>
      </c>
      <c r="D9259" s="480">
        <f>D9256</f>
        <v>192</v>
      </c>
      <c r="E9259" s="480">
        <f t="shared" si="791"/>
        <v>93</v>
      </c>
      <c r="F9259" s="484">
        <v>4.6031000000000004</v>
      </c>
      <c r="G9259" s="480">
        <v>15</v>
      </c>
      <c r="H9259" s="482">
        <v>0.33460699999999999</v>
      </c>
      <c r="I9259" s="483">
        <v>13.8</v>
      </c>
      <c r="J9259" s="484">
        <v>0.16839999999999999</v>
      </c>
      <c r="K9259" s="469">
        <f t="shared" si="789"/>
        <v>13.756735513602527</v>
      </c>
      <c r="L9259" s="469">
        <f t="shared" si="790"/>
        <v>-4.3264486397474045E-2</v>
      </c>
    </row>
    <row r="9260" spans="1:12">
      <c r="A9260" s="98" t="s">
        <v>126</v>
      </c>
      <c r="B9260" s="98">
        <f t="shared" si="787"/>
        <v>16</v>
      </c>
      <c r="C9260" s="98">
        <f t="shared" si="788"/>
        <v>0</v>
      </c>
      <c r="D9260" s="98">
        <f>D9259</f>
        <v>192</v>
      </c>
      <c r="E9260" s="98">
        <f t="shared" si="791"/>
        <v>94</v>
      </c>
      <c r="F9260" s="397">
        <f>F9259+(E9260-E9259)*(F9262-F9259)/(E9262-E9259)</f>
        <v>4.6150000000000002</v>
      </c>
      <c r="G9260" s="98">
        <v>15</v>
      </c>
      <c r="H9260" s="491">
        <f>H9259+(E9260-E9259)*(H9262-H9259)/(E9262-E9259)</f>
        <v>0.3345103333333333</v>
      </c>
      <c r="I9260" s="492">
        <f>I9259+(E9260-E9259)*(I9262-I9259)/(E9262-E9259)</f>
        <v>13.833333333333334</v>
      </c>
      <c r="J9260" s="397">
        <f>J9259+(E9260-E9259)*(J9262-J9259)/(E9262-E9259)</f>
        <v>0.16653333333333334</v>
      </c>
      <c r="K9260" s="469">
        <f t="shared" si="789"/>
        <v>13.796285316547273</v>
      </c>
      <c r="L9260" s="469">
        <f t="shared" si="790"/>
        <v>-3.7048016786060955E-2</v>
      </c>
    </row>
    <row r="9261" spans="1:12">
      <c r="A9261" s="98" t="s">
        <v>126</v>
      </c>
      <c r="B9261" s="98">
        <f t="shared" si="787"/>
        <v>16</v>
      </c>
      <c r="C9261" s="98">
        <f t="shared" si="788"/>
        <v>0</v>
      </c>
      <c r="D9261" s="98">
        <f>D9259</f>
        <v>192</v>
      </c>
      <c r="E9261" s="98">
        <f t="shared" si="791"/>
        <v>95</v>
      </c>
      <c r="F9261" s="397">
        <f>F9259+(E9261-E9259)*(F9262-F9259)/(E9262-E9259)</f>
        <v>4.6269</v>
      </c>
      <c r="G9261" s="98">
        <v>15</v>
      </c>
      <c r="H9261" s="491">
        <f>H9259+(E9261-E9259)*(H9262-H9259)/(E9262-E9259)</f>
        <v>0.33441366666666666</v>
      </c>
      <c r="I9261" s="492">
        <f>I9259+(E9261-E9259)*(I9262-I9259)/(E9262-E9259)</f>
        <v>13.866666666666667</v>
      </c>
      <c r="J9261" s="397">
        <f>J9259+(E9261-E9259)*(J9262-J9259)/(E9262-E9259)</f>
        <v>0.16466666666666666</v>
      </c>
      <c r="K9261" s="469">
        <f t="shared" si="789"/>
        <v>13.835857984272971</v>
      </c>
      <c r="L9261" s="469">
        <f t="shared" si="790"/>
        <v>-3.0808682393695719E-2</v>
      </c>
    </row>
    <row r="9262" spans="1:12">
      <c r="A9262" s="480" t="s">
        <v>126</v>
      </c>
      <c r="B9262" s="480">
        <f t="shared" si="787"/>
        <v>16</v>
      </c>
      <c r="C9262" s="480">
        <f t="shared" si="788"/>
        <v>0</v>
      </c>
      <c r="D9262" s="480">
        <f>D9259</f>
        <v>192</v>
      </c>
      <c r="E9262" s="480">
        <f t="shared" si="791"/>
        <v>96</v>
      </c>
      <c r="F9262" s="484">
        <v>4.6387999999999998</v>
      </c>
      <c r="G9262" s="480">
        <v>15</v>
      </c>
      <c r="H9262" s="482">
        <v>0.33431699999999998</v>
      </c>
      <c r="I9262" s="483">
        <v>13.9</v>
      </c>
      <c r="J9262" s="484">
        <v>0.1628</v>
      </c>
      <c r="K9262" s="469">
        <f t="shared" si="789"/>
        <v>13.875453536613454</v>
      </c>
      <c r="L9262" s="469">
        <f t="shared" si="790"/>
        <v>-2.454646338654598E-2</v>
      </c>
    </row>
    <row r="9263" spans="1:12">
      <c r="A9263" s="98" t="s">
        <v>126</v>
      </c>
      <c r="B9263" s="98">
        <f t="shared" si="787"/>
        <v>16</v>
      </c>
      <c r="C9263" s="98">
        <f t="shared" si="788"/>
        <v>0</v>
      </c>
      <c r="D9263" s="98">
        <f>D9262</f>
        <v>192</v>
      </c>
      <c r="E9263" s="98">
        <f t="shared" si="791"/>
        <v>97</v>
      </c>
      <c r="F9263" s="397">
        <f>F9262+(E9263-E9262)*(F9265-F9262)/(E9265-E9262)</f>
        <v>4.6505999999999998</v>
      </c>
      <c r="G9263" s="98">
        <v>15</v>
      </c>
      <c r="H9263" s="491">
        <f>H9262+(E9263-E9262)*(H9265-H9262)/(E9265-E9262)</f>
        <v>0.33421866666666666</v>
      </c>
      <c r="I9263" s="492">
        <f>I9262+(E9263-E9262)*(I9265-I9262)/(E9265-E9262)</f>
        <v>13.933333333333334</v>
      </c>
      <c r="J9263" s="397">
        <f>J9262+(E9263-E9262)*(J9265-J9262)/(E9265-E9262)</f>
        <v>0.16089999999999999</v>
      </c>
      <c r="K9263" s="469">
        <f t="shared" si="789"/>
        <v>13.914842179172119</v>
      </c>
      <c r="L9263" s="469">
        <f t="shared" si="790"/>
        <v>-1.8491154161214496E-2</v>
      </c>
    </row>
    <row r="9264" spans="1:12">
      <c r="A9264" s="98" t="s">
        <v>126</v>
      </c>
      <c r="B9264" s="98">
        <f t="shared" si="787"/>
        <v>16</v>
      </c>
      <c r="C9264" s="98">
        <f t="shared" si="788"/>
        <v>0</v>
      </c>
      <c r="D9264" s="98">
        <f>D9262</f>
        <v>192</v>
      </c>
      <c r="E9264" s="98">
        <f t="shared" si="791"/>
        <v>98</v>
      </c>
      <c r="F9264" s="397">
        <f>F9262+(E9264-E9262)*(F9265-F9262)/(E9265-E9262)</f>
        <v>4.6623999999999999</v>
      </c>
      <c r="G9264" s="98">
        <v>15</v>
      </c>
      <c r="H9264" s="491">
        <f>H9262+(E9264-E9262)*(H9265-H9262)/(E9265-E9262)</f>
        <v>0.3341203333333333</v>
      </c>
      <c r="I9264" s="492">
        <f>I9262+(E9264-E9262)*(I9265-I9262)/(E9265-E9262)</f>
        <v>13.966666666666667</v>
      </c>
      <c r="J9264" s="397">
        <f>J9262+(E9264-E9262)*(J9265-J9262)/(E9265-E9262)</f>
        <v>0.159</v>
      </c>
      <c r="K9264" s="469">
        <f t="shared" si="789"/>
        <v>13.954254006291148</v>
      </c>
      <c r="L9264" s="469">
        <f t="shared" si="790"/>
        <v>-1.2412660375519025E-2</v>
      </c>
    </row>
    <row r="9265" spans="1:12">
      <c r="A9265" s="480" t="s">
        <v>126</v>
      </c>
      <c r="B9265" s="480">
        <f t="shared" si="787"/>
        <v>16</v>
      </c>
      <c r="C9265" s="480">
        <f t="shared" si="788"/>
        <v>0</v>
      </c>
      <c r="D9265" s="480">
        <f>D9262</f>
        <v>192</v>
      </c>
      <c r="E9265" s="480">
        <f t="shared" si="791"/>
        <v>99</v>
      </c>
      <c r="F9265" s="484">
        <v>4.6741999999999999</v>
      </c>
      <c r="G9265" s="480">
        <v>15</v>
      </c>
      <c r="H9265" s="482">
        <v>0.33402199999999999</v>
      </c>
      <c r="I9265" s="483">
        <v>14</v>
      </c>
      <c r="J9265" s="484">
        <v>0.15709999999999999</v>
      </c>
      <c r="K9265" s="469">
        <f t="shared" si="789"/>
        <v>13.99368903844657</v>
      </c>
      <c r="L9265" s="469">
        <f t="shared" si="790"/>
        <v>-6.3109615534298058E-3</v>
      </c>
    </row>
    <row r="9266" spans="1:12">
      <c r="A9266" s="98" t="s">
        <v>126</v>
      </c>
      <c r="B9266" s="98">
        <f t="shared" si="787"/>
        <v>16</v>
      </c>
      <c r="C9266" s="98">
        <f t="shared" si="788"/>
        <v>0</v>
      </c>
      <c r="D9266" s="98">
        <f>D9265</f>
        <v>192</v>
      </c>
      <c r="E9266" s="98">
        <f t="shared" si="791"/>
        <v>100</v>
      </c>
      <c r="F9266" s="397">
        <f>F9265+(E9266-E9265)*(F9268-F9265)/(E9268-E9265)</f>
        <v>4.6859000000000002</v>
      </c>
      <c r="G9266" s="98">
        <v>15</v>
      </c>
      <c r="H9266" s="491">
        <f>H9265+(E9266-E9265)*(H9268-H9265)/(E9268-E9265)</f>
        <v>0.33392266666666665</v>
      </c>
      <c r="I9266" s="492">
        <f>I9265+(E9266-E9265)*(I9268-I9265)/(E9268-E9265)</f>
        <v>14.033333333333333</v>
      </c>
      <c r="J9266" s="397">
        <f>J9265+(E9266-E9265)*(J9268-J9265)/(E9268-E9265)</f>
        <v>0.15523333333333333</v>
      </c>
      <c r="K9266" s="469">
        <f t="shared" si="789"/>
        <v>14.032889850743887</v>
      </c>
      <c r="L9266" s="469">
        <f t="shared" si="790"/>
        <v>-4.4348258944637564E-4</v>
      </c>
    </row>
    <row r="9267" spans="1:12">
      <c r="A9267" s="98" t="s">
        <v>126</v>
      </c>
      <c r="B9267" s="98">
        <f t="shared" si="787"/>
        <v>16</v>
      </c>
      <c r="C9267" s="98">
        <f t="shared" si="788"/>
        <v>0</v>
      </c>
      <c r="D9267" s="98">
        <f>D9265</f>
        <v>192</v>
      </c>
      <c r="E9267" s="98">
        <f t="shared" si="791"/>
        <v>101</v>
      </c>
      <c r="F9267" s="397">
        <f>F9265+(E9267-E9265)*(F9268-F9265)/(E9268-E9265)</f>
        <v>4.6975999999999996</v>
      </c>
      <c r="G9267" s="98">
        <v>15</v>
      </c>
      <c r="H9267" s="491">
        <f>H9265+(E9267-E9265)*(H9268-H9265)/(E9268-E9265)</f>
        <v>0.33382333333333336</v>
      </c>
      <c r="I9267" s="492">
        <f>I9265+(E9267-E9265)*(I9268-I9265)/(E9268-E9265)</f>
        <v>14.066666666666666</v>
      </c>
      <c r="J9267" s="397">
        <f>J9265+(E9267-E9265)*(J9268-J9265)/(E9268-E9265)</f>
        <v>0.15336666666666665</v>
      </c>
      <c r="K9267" s="469">
        <f t="shared" si="789"/>
        <v>14.072113992431124</v>
      </c>
      <c r="L9267" s="469">
        <f t="shared" si="790"/>
        <v>5.4473257644573891E-3</v>
      </c>
    </row>
    <row r="9268" spans="1:12">
      <c r="A9268" s="480" t="s">
        <v>126</v>
      </c>
      <c r="B9268" s="480">
        <f t="shared" si="787"/>
        <v>16</v>
      </c>
      <c r="C9268" s="480">
        <f t="shared" si="788"/>
        <v>0</v>
      </c>
      <c r="D9268" s="480">
        <f>D9265</f>
        <v>192</v>
      </c>
      <c r="E9268" s="480">
        <f t="shared" si="791"/>
        <v>102</v>
      </c>
      <c r="F9268" s="484">
        <v>4.7092999999999998</v>
      </c>
      <c r="G9268" s="480">
        <v>15</v>
      </c>
      <c r="H9268" s="482">
        <v>0.33372400000000002</v>
      </c>
      <c r="I9268" s="483">
        <v>14.1</v>
      </c>
      <c r="J9268" s="484">
        <v>0.1515</v>
      </c>
      <c r="K9268" s="469">
        <f t="shared" si="789"/>
        <v>14.111361484340351</v>
      </c>
      <c r="L9268" s="469">
        <f t="shared" si="790"/>
        <v>1.136148434035178E-2</v>
      </c>
    </row>
    <row r="9269" spans="1:12">
      <c r="A9269" s="98" t="s">
        <v>126</v>
      </c>
      <c r="B9269" s="98">
        <f t="shared" si="787"/>
        <v>16</v>
      </c>
      <c r="C9269" s="98">
        <f t="shared" si="788"/>
        <v>0</v>
      </c>
      <c r="D9269" s="98">
        <f>D9268</f>
        <v>192</v>
      </c>
      <c r="E9269" s="98">
        <f t="shared" si="791"/>
        <v>103</v>
      </c>
      <c r="F9269" s="397">
        <f>F9268+(E9269-E9268)*(F9271-F9268)/(E9271-E9268)</f>
        <v>4.7209000000000003</v>
      </c>
      <c r="G9269" s="98">
        <v>15</v>
      </c>
      <c r="H9269" s="491">
        <f>H9268+(E9269-E9268)*(H9271-H9268)/(E9271-E9268)</f>
        <v>0.33362333333333333</v>
      </c>
      <c r="I9269" s="492">
        <f>I9268+(E9269-E9268)*(I9271-I9268)/(E9271-E9268)</f>
        <v>14.133333333333333</v>
      </c>
      <c r="J9269" s="397">
        <f>J9268+(E9269-E9268)*(J9271-J9268)/(E9271-E9268)</f>
        <v>0.14963333333333334</v>
      </c>
      <c r="K9269" s="469">
        <f t="shared" si="789"/>
        <v>14.150389161429558</v>
      </c>
      <c r="L9269" s="469">
        <f t="shared" si="790"/>
        <v>1.7055828096225412E-2</v>
      </c>
    </row>
    <row r="9270" spans="1:12">
      <c r="A9270" s="98" t="s">
        <v>126</v>
      </c>
      <c r="B9270" s="98">
        <f t="shared" si="787"/>
        <v>16</v>
      </c>
      <c r="C9270" s="98">
        <f t="shared" si="788"/>
        <v>0</v>
      </c>
      <c r="D9270" s="98">
        <f>D9268</f>
        <v>192</v>
      </c>
      <c r="E9270" s="98">
        <f t="shared" si="791"/>
        <v>104</v>
      </c>
      <c r="F9270" s="397">
        <f>F9268+(E9270-E9268)*(F9271-F9268)/(E9271-E9268)</f>
        <v>4.7324999999999999</v>
      </c>
      <c r="G9270" s="98">
        <v>15</v>
      </c>
      <c r="H9270" s="491">
        <f>H9268+(E9270-E9268)*(H9271-H9268)/(E9271-E9268)</f>
        <v>0.33352266666666669</v>
      </c>
      <c r="I9270" s="492">
        <f>I9268+(E9270-E9268)*(I9271-I9268)/(E9271-E9268)</f>
        <v>14.166666666666666</v>
      </c>
      <c r="J9270" s="397">
        <f>J9268+(E9270-E9268)*(J9271-J9268)/(E9271-E9268)</f>
        <v>0.14776666666666666</v>
      </c>
      <c r="K9270" s="469">
        <f t="shared" si="789"/>
        <v>14.189440397854018</v>
      </c>
      <c r="L9270" s="469">
        <f t="shared" si="790"/>
        <v>2.2773731187351487E-2</v>
      </c>
    </row>
    <row r="9271" spans="1:12">
      <c r="A9271" s="480" t="s">
        <v>126</v>
      </c>
      <c r="B9271" s="480">
        <f t="shared" si="787"/>
        <v>16</v>
      </c>
      <c r="C9271" s="480">
        <f t="shared" si="788"/>
        <v>0</v>
      </c>
      <c r="D9271" s="480">
        <f>D9268</f>
        <v>192</v>
      </c>
      <c r="E9271" s="480">
        <f t="shared" si="791"/>
        <v>105</v>
      </c>
      <c r="F9271" s="484">
        <v>4.7441000000000004</v>
      </c>
      <c r="G9271" s="480">
        <v>15</v>
      </c>
      <c r="H9271" s="482">
        <v>0.333422</v>
      </c>
      <c r="I9271" s="483">
        <v>14.2</v>
      </c>
      <c r="J9271" s="484">
        <v>0.1459</v>
      </c>
      <c r="K9271" s="469">
        <f t="shared" si="789"/>
        <v>14.228515214952823</v>
      </c>
      <c r="L9271" s="469">
        <f t="shared" si="790"/>
        <v>2.8515214952824053E-2</v>
      </c>
    </row>
    <row r="9272" spans="1:12">
      <c r="A9272" s="98" t="s">
        <v>126</v>
      </c>
      <c r="B9272" s="98">
        <f t="shared" si="787"/>
        <v>16</v>
      </c>
      <c r="C9272" s="98">
        <f t="shared" si="788"/>
        <v>0</v>
      </c>
      <c r="D9272" s="98">
        <f>D9271</f>
        <v>192</v>
      </c>
      <c r="E9272" s="98">
        <f t="shared" si="791"/>
        <v>106</v>
      </c>
      <c r="F9272" s="397">
        <f>F9271+(E9272-E9271)*(F9274-F9271)/(E9274-E9271)</f>
        <v>4.7556333333333338</v>
      </c>
      <c r="G9272" s="98">
        <v>15</v>
      </c>
      <c r="H9272" s="491">
        <f>H9271+(E9272-E9271)*(H9274-H9271)/(E9274-E9271)</f>
        <v>0.33332000000000001</v>
      </c>
      <c r="I9272" s="492">
        <f>I9271+(E9272-E9271)*(I9274-I9271)/(E9274-E9271)</f>
        <v>14.233333333333333</v>
      </c>
      <c r="J9272" s="397">
        <f>J9271+(E9272-E9271)*(J9274-J9271)/(E9274-E9271)</f>
        <v>0.14403333333333335</v>
      </c>
      <c r="K9272" s="469">
        <f t="shared" si="789"/>
        <v>14.267470698827955</v>
      </c>
      <c r="L9272" s="469">
        <f t="shared" si="790"/>
        <v>3.4137365494622429E-2</v>
      </c>
    </row>
    <row r="9273" spans="1:12">
      <c r="A9273" s="98" t="s">
        <v>126</v>
      </c>
      <c r="B9273" s="98">
        <f t="shared" si="787"/>
        <v>16</v>
      </c>
      <c r="C9273" s="98">
        <f t="shared" si="788"/>
        <v>0</v>
      </c>
      <c r="D9273" s="98">
        <f>D9271</f>
        <v>192</v>
      </c>
      <c r="E9273" s="98">
        <f t="shared" si="791"/>
        <v>107</v>
      </c>
      <c r="F9273" s="397">
        <f>F9271+(E9273-E9271)*(F9274-F9271)/(E9274-E9271)</f>
        <v>4.7671666666666663</v>
      </c>
      <c r="G9273" s="98">
        <v>15</v>
      </c>
      <c r="H9273" s="491">
        <f>H9271+(E9273-E9271)*(H9274-H9271)/(E9274-E9271)</f>
        <v>0.33321800000000001</v>
      </c>
      <c r="I9273" s="492">
        <f>I9271+(E9273-E9271)*(I9274-I9271)/(E9274-E9271)</f>
        <v>14.266666666666667</v>
      </c>
      <c r="J9273" s="397">
        <f>J9271+(E9273-E9271)*(J9274-J9271)/(E9274-E9271)</f>
        <v>0.14216666666666666</v>
      </c>
      <c r="K9273" s="469">
        <f t="shared" si="789"/>
        <v>14.30645003171097</v>
      </c>
      <c r="L9273" s="469">
        <f t="shared" si="790"/>
        <v>3.9783365044302244E-2</v>
      </c>
    </row>
    <row r="9274" spans="1:12">
      <c r="A9274" s="480" t="s">
        <v>126</v>
      </c>
      <c r="B9274" s="480">
        <f t="shared" si="787"/>
        <v>16</v>
      </c>
      <c r="C9274" s="480">
        <f t="shared" si="788"/>
        <v>0</v>
      </c>
      <c r="D9274" s="480">
        <f>D9271</f>
        <v>192</v>
      </c>
      <c r="E9274" s="480">
        <f t="shared" si="791"/>
        <v>108</v>
      </c>
      <c r="F9274" s="484">
        <v>4.7786999999999997</v>
      </c>
      <c r="G9274" s="480">
        <v>15</v>
      </c>
      <c r="H9274" s="482">
        <v>0.33311600000000002</v>
      </c>
      <c r="I9274" s="483">
        <v>14.3</v>
      </c>
      <c r="J9274" s="484">
        <v>0.14030000000000001</v>
      </c>
      <c r="K9274" s="469">
        <f t="shared" si="789"/>
        <v>14.345453235509551</v>
      </c>
      <c r="L9274" s="469">
        <f t="shared" si="790"/>
        <v>4.5453235509549827E-2</v>
      </c>
    </row>
    <row r="9275" spans="1:12">
      <c r="A9275" s="98" t="s">
        <v>126</v>
      </c>
      <c r="B9275" s="98">
        <f t="shared" si="787"/>
        <v>16</v>
      </c>
      <c r="C9275" s="98">
        <f t="shared" si="788"/>
        <v>0</v>
      </c>
      <c r="D9275" s="98">
        <f>D9274</f>
        <v>192</v>
      </c>
      <c r="E9275" s="98">
        <f t="shared" si="791"/>
        <v>109</v>
      </c>
      <c r="F9275" s="397">
        <f>F9274+(E9275-E9274)*(F9277-F9274)/(E9277-E9274)</f>
        <v>4.7901666666666669</v>
      </c>
      <c r="G9275" s="98">
        <v>15</v>
      </c>
      <c r="H9275" s="491">
        <f>H9274+(E9275-E9274)*(H9277-H9274)/(E9277-E9274)</f>
        <v>0.33301233333333335</v>
      </c>
      <c r="I9275" s="492">
        <f>I9274+(E9275-E9274)*(I9277-I9274)/(E9277-E9274)</f>
        <v>14.366666666666667</v>
      </c>
      <c r="J9275" s="397">
        <f>J9274+(E9275-E9274)*(J9277-J9274)/(E9277-E9274)</f>
        <v>0.13843333333333332</v>
      </c>
      <c r="K9275" s="469">
        <f t="shared" si="789"/>
        <v>14.384352131102251</v>
      </c>
      <c r="L9275" s="469">
        <f t="shared" si="790"/>
        <v>1.7685464435583498E-2</v>
      </c>
    </row>
    <row r="9276" spans="1:12">
      <c r="A9276" s="98" t="s">
        <v>126</v>
      </c>
      <c r="B9276" s="98">
        <f t="shared" si="787"/>
        <v>16</v>
      </c>
      <c r="C9276" s="98">
        <f t="shared" si="788"/>
        <v>0</v>
      </c>
      <c r="D9276" s="98">
        <f>D9274</f>
        <v>192</v>
      </c>
      <c r="E9276" s="98">
        <f t="shared" si="791"/>
        <v>110</v>
      </c>
      <c r="F9276" s="397">
        <f>F9274+(E9276-E9274)*(F9277-F9274)/(E9277-E9274)</f>
        <v>4.8016333333333332</v>
      </c>
      <c r="G9276" s="98">
        <v>15</v>
      </c>
      <c r="H9276" s="491">
        <f>H9274+(E9276-E9274)*(H9277-H9274)/(E9277-E9274)</f>
        <v>0.33290866666666669</v>
      </c>
      <c r="I9276" s="492">
        <f>I9274+(E9276-E9274)*(I9277-I9274)/(E9277-E9274)</f>
        <v>14.433333333333334</v>
      </c>
      <c r="J9276" s="397">
        <f>J9274+(E9276-E9274)*(J9277-J9274)/(E9277-E9274)</f>
        <v>0.13656666666666667</v>
      </c>
      <c r="K9276" s="469">
        <f t="shared" si="789"/>
        <v>14.423275252671903</v>
      </c>
      <c r="L9276" s="469">
        <f t="shared" si="790"/>
        <v>-1.0058080661430324E-2</v>
      </c>
    </row>
    <row r="9277" spans="1:12">
      <c r="A9277" s="480" t="s">
        <v>126</v>
      </c>
      <c r="B9277" s="480">
        <f t="shared" ref="B9277:B9340" si="792">INT(D9277/12)</f>
        <v>16</v>
      </c>
      <c r="C9277" s="480">
        <f t="shared" ref="C9277:C9340" si="793">D9277-B9277*12</f>
        <v>0</v>
      </c>
      <c r="D9277" s="480">
        <f>D9274</f>
        <v>192</v>
      </c>
      <c r="E9277" s="480">
        <f t="shared" si="791"/>
        <v>111</v>
      </c>
      <c r="F9277" s="484">
        <v>4.8131000000000004</v>
      </c>
      <c r="G9277" s="480">
        <v>15</v>
      </c>
      <c r="H9277" s="482">
        <v>0.33280500000000002</v>
      </c>
      <c r="I9277" s="483">
        <v>14.5</v>
      </c>
      <c r="J9277" s="484">
        <v>0.13469999999999999</v>
      </c>
      <c r="K9277" s="469">
        <f t="shared" si="789"/>
        <v>14.462222622857229</v>
      </c>
      <c r="L9277" s="469">
        <f t="shared" si="790"/>
        <v>-3.7777377142770519E-2</v>
      </c>
    </row>
    <row r="9278" spans="1:12">
      <c r="A9278" s="98" t="s">
        <v>126</v>
      </c>
      <c r="B9278" s="98">
        <f t="shared" si="792"/>
        <v>16</v>
      </c>
      <c r="C9278" s="98">
        <f t="shared" si="793"/>
        <v>0</v>
      </c>
      <c r="D9278" s="98">
        <f>D9277</f>
        <v>192</v>
      </c>
      <c r="E9278" s="98">
        <f t="shared" si="791"/>
        <v>112</v>
      </c>
      <c r="F9278" s="397">
        <f>F9277+(E9278-E9277)*(F9280-F9277)/(E9280-E9277)</f>
        <v>4.8244666666666669</v>
      </c>
      <c r="G9278" s="98">
        <v>15</v>
      </c>
      <c r="H9278" s="491">
        <f>H9277+(E9278-E9277)*(H9280-H9277)/(E9280-E9277)</f>
        <v>0.3327</v>
      </c>
      <c r="I9278" s="492">
        <f>I9277+(E9278-E9277)*(I9280-I9277)/(E9280-E9277)</f>
        <v>14.533333333333333</v>
      </c>
      <c r="J9278" s="397">
        <f>J9277+(E9278-E9277)*(J9280-J9277)/(E9280-E9277)</f>
        <v>0.13283333333333333</v>
      </c>
      <c r="K9278" s="469">
        <f t="shared" si="789"/>
        <v>14.50095180843603</v>
      </c>
      <c r="L9278" s="469">
        <f t="shared" si="790"/>
        <v>-3.2381524897303393E-2</v>
      </c>
    </row>
    <row r="9279" spans="1:12">
      <c r="A9279" s="98" t="s">
        <v>126</v>
      </c>
      <c r="B9279" s="98">
        <f t="shared" si="792"/>
        <v>16</v>
      </c>
      <c r="C9279" s="98">
        <f t="shared" si="793"/>
        <v>0</v>
      </c>
      <c r="D9279" s="98">
        <f>D9277</f>
        <v>192</v>
      </c>
      <c r="E9279" s="98">
        <f t="shared" si="791"/>
        <v>113</v>
      </c>
      <c r="F9279" s="397">
        <f>F9277+(E9279-E9277)*(F9280-F9277)/(E9280-E9277)</f>
        <v>4.8358333333333334</v>
      </c>
      <c r="G9279" s="98">
        <v>15</v>
      </c>
      <c r="H9279" s="491">
        <f>H9277+(E9279-E9277)*(H9280-H9277)/(E9280-E9277)</f>
        <v>0.33259500000000003</v>
      </c>
      <c r="I9279" s="492">
        <f>I9277+(E9279-E9277)*(I9280-I9277)/(E9280-E9277)</f>
        <v>14.566666666666666</v>
      </c>
      <c r="J9279" s="397">
        <f>J9277+(E9279-E9277)*(J9280-J9277)/(E9280-E9277)</f>
        <v>0.13096666666666665</v>
      </c>
      <c r="K9279" s="469">
        <f t="shared" si="789"/>
        <v>14.539705447566359</v>
      </c>
      <c r="L9279" s="469">
        <f t="shared" si="790"/>
        <v>-2.6961219100307687E-2</v>
      </c>
    </row>
    <row r="9280" spans="1:12">
      <c r="A9280" s="480" t="s">
        <v>126</v>
      </c>
      <c r="B9280" s="480">
        <f t="shared" si="792"/>
        <v>16</v>
      </c>
      <c r="C9280" s="480">
        <f t="shared" si="793"/>
        <v>0</v>
      </c>
      <c r="D9280" s="480">
        <f>D9277</f>
        <v>192</v>
      </c>
      <c r="E9280" s="480">
        <f t="shared" si="791"/>
        <v>114</v>
      </c>
      <c r="F9280" s="484">
        <v>4.8472</v>
      </c>
      <c r="G9280" s="480">
        <v>15</v>
      </c>
      <c r="H9280" s="482">
        <v>0.33249000000000001</v>
      </c>
      <c r="I9280" s="483">
        <v>14.6</v>
      </c>
      <c r="J9280" s="484">
        <v>0.12909999999999999</v>
      </c>
      <c r="K9280" s="469">
        <f t="shared" si="789"/>
        <v>14.578483563415441</v>
      </c>
      <c r="L9280" s="469">
        <f t="shared" si="790"/>
        <v>-2.1516436584558818E-2</v>
      </c>
    </row>
    <row r="9281" spans="1:12">
      <c r="A9281" s="98" t="s">
        <v>126</v>
      </c>
      <c r="B9281" s="98">
        <f t="shared" si="792"/>
        <v>16</v>
      </c>
      <c r="C9281" s="98">
        <f t="shared" si="793"/>
        <v>0</v>
      </c>
      <c r="D9281" s="98">
        <f>D9280</f>
        <v>192</v>
      </c>
      <c r="E9281" s="98">
        <f t="shared" si="791"/>
        <v>115</v>
      </c>
      <c r="F9281" s="397">
        <f>F9280+(E9281-E9280)*(F9283-F9280)/(E9283-E9280)</f>
        <v>4.8584666666666667</v>
      </c>
      <c r="G9281" s="98">
        <v>15</v>
      </c>
      <c r="H9281" s="491">
        <f>H9280+(E9281-E9280)*(H9283-H9280)/(E9283-E9280)</f>
        <v>0.33238333333333336</v>
      </c>
      <c r="I9281" s="492">
        <f>I9280+(E9281-E9280)*(I9283-I9280)/(E9283-E9280)</f>
        <v>14.633333333333333</v>
      </c>
      <c r="J9281" s="397">
        <f>J9280+(E9281-E9280)*(J9283-J9280)/(E9283-E9280)</f>
        <v>0.12723333333333334</v>
      </c>
      <c r="K9281" s="469">
        <f t="shared" si="789"/>
        <v>14.617058617058616</v>
      </c>
      <c r="L9281" s="469">
        <f t="shared" si="790"/>
        <v>-1.6274716274716994E-2</v>
      </c>
    </row>
    <row r="9282" spans="1:12">
      <c r="A9282" s="98" t="s">
        <v>126</v>
      </c>
      <c r="B9282" s="98">
        <f t="shared" si="792"/>
        <v>16</v>
      </c>
      <c r="C9282" s="98">
        <f t="shared" si="793"/>
        <v>0</v>
      </c>
      <c r="D9282" s="98">
        <f>D9280</f>
        <v>192</v>
      </c>
      <c r="E9282" s="98">
        <f t="shared" si="791"/>
        <v>116</v>
      </c>
      <c r="F9282" s="397">
        <f>F9280+(E9282-E9280)*(F9283-F9280)/(E9283-E9280)</f>
        <v>4.8697333333333335</v>
      </c>
      <c r="G9282" s="98">
        <v>15</v>
      </c>
      <c r="H9282" s="491">
        <f>H9280+(E9282-E9280)*(H9283-H9280)/(E9283-E9280)</f>
        <v>0.33227666666666666</v>
      </c>
      <c r="I9282" s="492">
        <f>I9280+(E9282-E9280)*(I9283-I9280)/(E9283-E9280)</f>
        <v>14.666666666666666</v>
      </c>
      <c r="J9282" s="397">
        <f>J9280+(E9282-E9280)*(J9283-J9280)/(E9283-E9280)</f>
        <v>0.12536666666666665</v>
      </c>
      <c r="K9282" s="469">
        <f t="shared" si="789"/>
        <v>14.655658437246071</v>
      </c>
      <c r="L9282" s="469">
        <f t="shared" si="790"/>
        <v>-1.1008229420594873E-2</v>
      </c>
    </row>
    <row r="9283" spans="1:12">
      <c r="A9283" s="480" t="s">
        <v>126</v>
      </c>
      <c r="B9283" s="480">
        <f t="shared" si="792"/>
        <v>16</v>
      </c>
      <c r="C9283" s="480">
        <f t="shared" si="793"/>
        <v>0</v>
      </c>
      <c r="D9283" s="480">
        <f>D9280</f>
        <v>192</v>
      </c>
      <c r="E9283" s="480">
        <f t="shared" si="791"/>
        <v>117</v>
      </c>
      <c r="F9283" s="484">
        <v>4.8810000000000002</v>
      </c>
      <c r="G9283" s="480">
        <v>15</v>
      </c>
      <c r="H9283" s="482">
        <v>0.33217000000000002</v>
      </c>
      <c r="I9283" s="483">
        <v>14.7</v>
      </c>
      <c r="J9283" s="484">
        <v>0.1235</v>
      </c>
      <c r="K9283" s="469">
        <f t="shared" si="789"/>
        <v>14.694283047836951</v>
      </c>
      <c r="L9283" s="469">
        <f t="shared" si="790"/>
        <v>-5.716952163048461E-3</v>
      </c>
    </row>
    <row r="9284" spans="1:12">
      <c r="A9284" s="98" t="s">
        <v>126</v>
      </c>
      <c r="B9284" s="98">
        <f t="shared" si="792"/>
        <v>16</v>
      </c>
      <c r="C9284" s="98">
        <f t="shared" si="793"/>
        <v>0</v>
      </c>
      <c r="D9284" s="98">
        <f>D9283</f>
        <v>192</v>
      </c>
      <c r="E9284" s="98">
        <f t="shared" si="791"/>
        <v>118</v>
      </c>
      <c r="F9284" s="397">
        <f>F9283+(E9284-E9283)*(F9286-F9283)/(E9286-E9283)</f>
        <v>4.8922333333333334</v>
      </c>
      <c r="G9284" s="98">
        <v>15</v>
      </c>
      <c r="H9284" s="491">
        <f>H9283+(E9284-E9283)*(H9286-H9283)/(E9286-E9283)</f>
        <v>0.33206200000000002</v>
      </c>
      <c r="I9284" s="492">
        <f>I9283+(E9284-E9283)*(I9286-I9283)/(E9286-E9283)</f>
        <v>14.733333333333333</v>
      </c>
      <c r="J9284" s="397">
        <f>J9283+(E9284-E9283)*(J9286-J9283)/(E9286-E9283)</f>
        <v>0.12163333333333333</v>
      </c>
      <c r="K9284" s="469">
        <f t="shared" si="789"/>
        <v>14.732891247216884</v>
      </c>
      <c r="L9284" s="469">
        <f t="shared" si="790"/>
        <v>-4.4208611644869222E-4</v>
      </c>
    </row>
    <row r="9285" spans="1:12">
      <c r="A9285" s="98" t="s">
        <v>126</v>
      </c>
      <c r="B9285" s="98">
        <f t="shared" si="792"/>
        <v>16</v>
      </c>
      <c r="C9285" s="98">
        <f t="shared" si="793"/>
        <v>0</v>
      </c>
      <c r="D9285" s="98">
        <f>D9283</f>
        <v>192</v>
      </c>
      <c r="E9285" s="98">
        <f t="shared" si="791"/>
        <v>119</v>
      </c>
      <c r="F9285" s="397">
        <f>F9283+(E9285-E9283)*(F9286-F9283)/(E9286-E9283)</f>
        <v>4.9034666666666666</v>
      </c>
      <c r="G9285" s="98">
        <v>15</v>
      </c>
      <c r="H9285" s="491">
        <f>H9283+(E9285-E9283)*(H9286-H9283)/(E9286-E9283)</f>
        <v>0.33195399999999997</v>
      </c>
      <c r="I9285" s="492">
        <f>I9283+(E9285-E9283)*(I9286-I9283)/(E9286-E9283)</f>
        <v>14.766666666666667</v>
      </c>
      <c r="J9285" s="397">
        <f>J9283+(E9285-E9283)*(J9286-J9283)/(E9286-E9283)</f>
        <v>0.11976666666666667</v>
      </c>
      <c r="K9285" s="469">
        <f t="shared" si="789"/>
        <v>14.771524568665138</v>
      </c>
      <c r="L9285" s="469">
        <f t="shared" si="790"/>
        <v>4.8579019984700267E-3</v>
      </c>
    </row>
    <row r="9286" spans="1:12">
      <c r="A9286" s="480" t="s">
        <v>126</v>
      </c>
      <c r="B9286" s="480">
        <f t="shared" si="792"/>
        <v>16</v>
      </c>
      <c r="C9286" s="480">
        <f t="shared" si="793"/>
        <v>0</v>
      </c>
      <c r="D9286" s="480">
        <f>D9283</f>
        <v>192</v>
      </c>
      <c r="E9286" s="480">
        <f t="shared" si="791"/>
        <v>120</v>
      </c>
      <c r="F9286" s="484">
        <v>4.9146999999999998</v>
      </c>
      <c r="G9286" s="480">
        <v>15</v>
      </c>
      <c r="H9286" s="482">
        <v>0.33184599999999997</v>
      </c>
      <c r="I9286" s="483">
        <v>14.8</v>
      </c>
      <c r="J9286" s="484">
        <v>0.1179</v>
      </c>
      <c r="K9286" s="469">
        <f t="shared" si="789"/>
        <v>14.8101830367098</v>
      </c>
      <c r="L9286" s="469">
        <f t="shared" si="790"/>
        <v>1.0183036709799254E-2</v>
      </c>
    </row>
    <row r="9287" spans="1:12">
      <c r="A9287" s="98" t="s">
        <v>126</v>
      </c>
      <c r="B9287" s="98">
        <f t="shared" si="792"/>
        <v>16</v>
      </c>
      <c r="C9287" s="98">
        <f t="shared" si="793"/>
        <v>0</v>
      </c>
      <c r="D9287" s="98">
        <f>D9286</f>
        <v>192</v>
      </c>
      <c r="E9287" s="98">
        <f t="shared" si="791"/>
        <v>121</v>
      </c>
      <c r="F9287" s="397">
        <f>F9286+(E9287-E9286)*(F9289-F9286)/(E9289-E9286)</f>
        <v>4.9258333333333333</v>
      </c>
      <c r="G9287" s="98">
        <v>15</v>
      </c>
      <c r="H9287" s="491">
        <f>H9286+(E9287-E9286)*(H9289-H9286)/(E9289-E9286)</f>
        <v>0.3317363333333333</v>
      </c>
      <c r="I9287" s="492">
        <f>I9286+(E9287-E9286)*(I9289-I9286)/(E9289-E9286)</f>
        <v>14.833333333333334</v>
      </c>
      <c r="J9287" s="397">
        <f>J9286+(E9287-E9286)*(J9289-J9286)/(E9289-E9286)</f>
        <v>0.11600000000000001</v>
      </c>
      <c r="K9287" s="469">
        <f t="shared" si="789"/>
        <v>14.848639833442022</v>
      </c>
      <c r="L9287" s="469">
        <f t="shared" si="790"/>
        <v>1.5306500108687615E-2</v>
      </c>
    </row>
    <row r="9288" spans="1:12">
      <c r="A9288" s="98" t="s">
        <v>126</v>
      </c>
      <c r="B9288" s="98">
        <f t="shared" si="792"/>
        <v>16</v>
      </c>
      <c r="C9288" s="98">
        <f t="shared" si="793"/>
        <v>0</v>
      </c>
      <c r="D9288" s="98">
        <f>D9286</f>
        <v>192</v>
      </c>
      <c r="E9288" s="98">
        <f t="shared" si="791"/>
        <v>122</v>
      </c>
      <c r="F9288" s="397">
        <f>F9286+(E9288-E9286)*(F9289-F9286)/(E9289-E9286)</f>
        <v>4.9369666666666667</v>
      </c>
      <c r="G9288" s="98">
        <v>15</v>
      </c>
      <c r="H9288" s="491">
        <f>H9286+(E9288-E9286)*(H9289-H9286)/(E9289-E9286)</f>
        <v>0.33162666666666668</v>
      </c>
      <c r="I9288" s="492">
        <f>I9286+(E9288-E9286)*(I9289-I9286)/(E9289-E9286)</f>
        <v>14.866666666666667</v>
      </c>
      <c r="J9288" s="397">
        <f>J9286+(E9288-E9286)*(J9289-J9286)/(E9289-E9286)</f>
        <v>0.11409999999999999</v>
      </c>
      <c r="K9288" s="469">
        <f t="shared" si="789"/>
        <v>14.88712206497266</v>
      </c>
      <c r="L9288" s="469">
        <f t="shared" si="790"/>
        <v>2.0455398305992745E-2</v>
      </c>
    </row>
    <row r="9289" spans="1:12">
      <c r="A9289" s="480" t="s">
        <v>126</v>
      </c>
      <c r="B9289" s="480">
        <f t="shared" si="792"/>
        <v>16</v>
      </c>
      <c r="C9289" s="480">
        <f t="shared" si="793"/>
        <v>0</v>
      </c>
      <c r="D9289" s="480">
        <f>D9286</f>
        <v>192</v>
      </c>
      <c r="E9289" s="480">
        <f t="shared" si="791"/>
        <v>123</v>
      </c>
      <c r="F9289" s="484">
        <v>4.9481000000000002</v>
      </c>
      <c r="G9289" s="480">
        <v>15</v>
      </c>
      <c r="H9289" s="482">
        <v>0.33151700000000001</v>
      </c>
      <c r="I9289" s="483">
        <v>14.9</v>
      </c>
      <c r="J9289" s="484">
        <v>0.11219999999999999</v>
      </c>
      <c r="K9289" s="469">
        <f t="shared" si="789"/>
        <v>14.925629756543405</v>
      </c>
      <c r="L9289" s="469">
        <f t="shared" si="790"/>
        <v>2.562975654340427E-2</v>
      </c>
    </row>
    <row r="9290" spans="1:12">
      <c r="A9290" s="98" t="s">
        <v>126</v>
      </c>
      <c r="B9290" s="98">
        <f t="shared" si="792"/>
        <v>16</v>
      </c>
      <c r="C9290" s="98">
        <f t="shared" si="793"/>
        <v>0</v>
      </c>
      <c r="D9290" s="98">
        <f>D9289</f>
        <v>192</v>
      </c>
      <c r="E9290" s="98">
        <f t="shared" si="791"/>
        <v>124</v>
      </c>
      <c r="F9290" s="397">
        <f>F9289+(E9290-E9289)*(F9292-F9289)/(E9292-E9289)</f>
        <v>4.9591666666666665</v>
      </c>
      <c r="G9290" s="98">
        <v>15</v>
      </c>
      <c r="H9290" s="491">
        <f>H9289+(E9290-E9289)*(H9292-H9289)/(E9292-E9289)</f>
        <v>0.33140533333333333</v>
      </c>
      <c r="I9290" s="492">
        <f>I9289+(E9290-E9289)*(I9292-I9289)/(E9292-E9289)</f>
        <v>14.933333333333334</v>
      </c>
      <c r="J9290" s="397">
        <f>J9289+(E9290-E9289)*(J9292-J9289)/(E9292-E9289)</f>
        <v>0.11033333333333332</v>
      </c>
      <c r="K9290" s="469">
        <f t="shared" si="789"/>
        <v>14.964052077214609</v>
      </c>
      <c r="L9290" s="469">
        <f t="shared" si="790"/>
        <v>3.0718743881275046E-2</v>
      </c>
    </row>
    <row r="9291" spans="1:12">
      <c r="A9291" s="98" t="s">
        <v>126</v>
      </c>
      <c r="B9291" s="98">
        <f t="shared" si="792"/>
        <v>16</v>
      </c>
      <c r="C9291" s="98">
        <f t="shared" si="793"/>
        <v>0</v>
      </c>
      <c r="D9291" s="98">
        <f>D9289</f>
        <v>192</v>
      </c>
      <c r="E9291" s="98">
        <f t="shared" si="791"/>
        <v>125</v>
      </c>
      <c r="F9291" s="397">
        <f>F9289+(E9291-E9289)*(F9292-F9289)/(E9292-E9289)</f>
        <v>4.9702333333333337</v>
      </c>
      <c r="G9291" s="98">
        <v>15</v>
      </c>
      <c r="H9291" s="491">
        <f>H9289+(E9291-E9289)*(H9292-H9289)/(E9292-E9289)</f>
        <v>0.33129366666666665</v>
      </c>
      <c r="I9291" s="492">
        <f>I9289+(E9291-E9289)*(I9292-I9289)/(E9292-E9289)</f>
        <v>14.966666666666667</v>
      </c>
      <c r="J9291" s="397">
        <f>J9289+(E9291-E9289)*(J9292-J9289)/(E9292-E9289)</f>
        <v>0.10846666666666667</v>
      </c>
      <c r="K9291" s="469">
        <f t="shared" ref="K9291:K9354" si="794">F9291/H9291</f>
        <v>15.002500299331611</v>
      </c>
      <c r="L9291" s="469">
        <f t="shared" ref="L9291:L9354" si="795">K9291-I9291</f>
        <v>3.5833632664944659E-2</v>
      </c>
    </row>
    <row r="9292" spans="1:12">
      <c r="A9292" s="480" t="s">
        <v>126</v>
      </c>
      <c r="B9292" s="480">
        <f t="shared" si="792"/>
        <v>16</v>
      </c>
      <c r="C9292" s="480">
        <f t="shared" si="793"/>
        <v>0</v>
      </c>
      <c r="D9292" s="480">
        <f>D9289</f>
        <v>192</v>
      </c>
      <c r="E9292" s="480">
        <f t="shared" si="791"/>
        <v>126</v>
      </c>
      <c r="F9292" s="484">
        <v>4.9813000000000001</v>
      </c>
      <c r="G9292" s="480">
        <v>15</v>
      </c>
      <c r="H9292" s="482">
        <v>0.33118199999999998</v>
      </c>
      <c r="I9292" s="483">
        <v>15</v>
      </c>
      <c r="J9292" s="484">
        <v>0.1066</v>
      </c>
      <c r="K9292" s="469">
        <f t="shared" si="794"/>
        <v>15.040974449094456</v>
      </c>
      <c r="L9292" s="469">
        <f t="shared" si="795"/>
        <v>4.0974449094456133E-2</v>
      </c>
    </row>
    <row r="9293" spans="1:12">
      <c r="A9293" s="98" t="s">
        <v>126</v>
      </c>
      <c r="B9293" s="98">
        <f t="shared" si="792"/>
        <v>16</v>
      </c>
      <c r="C9293" s="98">
        <f t="shared" si="793"/>
        <v>0</v>
      </c>
      <c r="D9293" s="98">
        <f>D9292</f>
        <v>192</v>
      </c>
      <c r="E9293" s="98">
        <f t="shared" si="791"/>
        <v>127</v>
      </c>
      <c r="F9293" s="397">
        <f>F9292+(E9293-E9292)*(F9295-F9292)/(E9295-E9292)</f>
        <v>4.9922666666666666</v>
      </c>
      <c r="G9293" s="98">
        <v>15</v>
      </c>
      <c r="H9293" s="491">
        <f>H9292+(E9293-E9292)*(H9295-H9292)/(E9295-E9292)</f>
        <v>0.331069</v>
      </c>
      <c r="I9293" s="492">
        <f>I9292+(E9293-E9292)*(I9295-I9292)/(E9295-E9292)</f>
        <v>15.066666666666666</v>
      </c>
      <c r="J9293" s="397">
        <f>J9292+(E9293-E9292)*(J9295-J9292)/(E9295-E9292)</f>
        <v>0.10473333333333333</v>
      </c>
      <c r="K9293" s="469">
        <f t="shared" si="794"/>
        <v>15.079233231340496</v>
      </c>
      <c r="L9293" s="469">
        <f t="shared" si="795"/>
        <v>1.2566564673829106E-2</v>
      </c>
    </row>
    <row r="9294" spans="1:12">
      <c r="A9294" s="98" t="s">
        <v>126</v>
      </c>
      <c r="B9294" s="98">
        <f t="shared" si="792"/>
        <v>16</v>
      </c>
      <c r="C9294" s="98">
        <f t="shared" si="793"/>
        <v>0</v>
      </c>
      <c r="D9294" s="98">
        <f>D9292</f>
        <v>192</v>
      </c>
      <c r="E9294" s="98">
        <f t="shared" si="791"/>
        <v>128</v>
      </c>
      <c r="F9294" s="397">
        <f>F9292+(E9294-E9292)*(F9295-F9292)/(E9295-E9292)</f>
        <v>5.0032333333333332</v>
      </c>
      <c r="G9294" s="98">
        <v>15</v>
      </c>
      <c r="H9294" s="491">
        <f>H9292+(E9294-E9292)*(H9295-H9292)/(E9295-E9292)</f>
        <v>0.33095599999999997</v>
      </c>
      <c r="I9294" s="492">
        <f>I9292+(E9294-E9292)*(I9295-I9292)/(E9295-E9292)</f>
        <v>15.133333333333333</v>
      </c>
      <c r="J9294" s="397">
        <f>J9292+(E9294-E9292)*(J9295-J9292)/(E9295-E9292)</f>
        <v>0.10286666666666668</v>
      </c>
      <c r="K9294" s="469">
        <f t="shared" si="794"/>
        <v>15.117518139369988</v>
      </c>
      <c r="L9294" s="469">
        <f t="shared" si="795"/>
        <v>-1.5815193963344854E-2</v>
      </c>
    </row>
    <row r="9295" spans="1:12">
      <c r="A9295" s="480" t="s">
        <v>126</v>
      </c>
      <c r="B9295" s="480">
        <f t="shared" si="792"/>
        <v>16</v>
      </c>
      <c r="C9295" s="480">
        <f t="shared" si="793"/>
        <v>0</v>
      </c>
      <c r="D9295" s="480">
        <f>D9292</f>
        <v>192</v>
      </c>
      <c r="E9295" s="480">
        <f t="shared" si="791"/>
        <v>129</v>
      </c>
      <c r="F9295" s="484">
        <v>5.0141999999999998</v>
      </c>
      <c r="G9295" s="480">
        <v>15</v>
      </c>
      <c r="H9295" s="482">
        <v>0.330843</v>
      </c>
      <c r="I9295" s="483">
        <v>15.2</v>
      </c>
      <c r="J9295" s="484">
        <v>0.10100000000000001</v>
      </c>
      <c r="K9295" s="469">
        <f t="shared" si="794"/>
        <v>15.155829199952848</v>
      </c>
      <c r="L9295" s="469">
        <f t="shared" si="795"/>
        <v>-4.4170800047151459E-2</v>
      </c>
    </row>
    <row r="9296" spans="1:12">
      <c r="A9296" s="98" t="s">
        <v>126</v>
      </c>
      <c r="B9296" s="98">
        <f t="shared" si="792"/>
        <v>16</v>
      </c>
      <c r="C9296" s="98">
        <f t="shared" si="793"/>
        <v>0</v>
      </c>
      <c r="D9296" s="98">
        <f>D9295</f>
        <v>192</v>
      </c>
      <c r="E9296" s="98">
        <f t="shared" si="791"/>
        <v>130</v>
      </c>
      <c r="F9296" s="397">
        <f>F9295+(E9296-E9295)*(F9298-F9295)/(E9298-E9295)</f>
        <v>5.0251333333333328</v>
      </c>
      <c r="G9296" s="98">
        <v>15</v>
      </c>
      <c r="H9296" s="491">
        <f>H9295+(E9296-E9295)*(H9298-H9295)/(E9298-E9295)</f>
        <v>0.33072800000000002</v>
      </c>
      <c r="I9296" s="492">
        <f>I9295+(E9296-E9295)*(I9298-I9295)/(E9298-E9295)</f>
        <v>15.233333333333333</v>
      </c>
      <c r="J9296" s="397">
        <f>J9295+(E9296-E9295)*(J9298-J9295)/(E9298-E9295)</f>
        <v>9.9133333333333337E-2</v>
      </c>
      <c r="K9296" s="469">
        <f t="shared" si="794"/>
        <v>15.19415753529587</v>
      </c>
      <c r="L9296" s="469">
        <f t="shared" si="795"/>
        <v>-3.9175798037462073E-2</v>
      </c>
    </row>
    <row r="9297" spans="1:12">
      <c r="A9297" s="98" t="s">
        <v>126</v>
      </c>
      <c r="B9297" s="98">
        <f t="shared" si="792"/>
        <v>16</v>
      </c>
      <c r="C9297" s="98">
        <f t="shared" si="793"/>
        <v>0</v>
      </c>
      <c r="D9297" s="98">
        <f>D9295</f>
        <v>192</v>
      </c>
      <c r="E9297" s="98">
        <f t="shared" si="791"/>
        <v>131</v>
      </c>
      <c r="F9297" s="397">
        <f>F9295+(E9297-E9295)*(F9298-F9295)/(E9298-E9295)</f>
        <v>5.0360666666666667</v>
      </c>
      <c r="G9297" s="98">
        <v>15</v>
      </c>
      <c r="H9297" s="491">
        <f>H9295+(E9297-E9295)*(H9298-H9295)/(E9298-E9295)</f>
        <v>0.33061299999999999</v>
      </c>
      <c r="I9297" s="492">
        <f>I9295+(E9297-E9295)*(I9298-I9295)/(E9298-E9295)</f>
        <v>15.266666666666667</v>
      </c>
      <c r="J9297" s="397">
        <f>J9295+(E9297-E9295)*(J9298-J9295)/(E9298-E9295)</f>
        <v>9.7266666666666668E-2</v>
      </c>
      <c r="K9297" s="469">
        <f t="shared" si="794"/>
        <v>15.232512534796475</v>
      </c>
      <c r="L9297" s="469">
        <f t="shared" si="795"/>
        <v>-3.4154131870192117E-2</v>
      </c>
    </row>
    <row r="9298" spans="1:12">
      <c r="A9298" s="480" t="s">
        <v>126</v>
      </c>
      <c r="B9298" s="480">
        <f t="shared" si="792"/>
        <v>16</v>
      </c>
      <c r="C9298" s="480">
        <f t="shared" si="793"/>
        <v>0</v>
      </c>
      <c r="D9298" s="480">
        <f>D9295</f>
        <v>192</v>
      </c>
      <c r="E9298" s="480">
        <f t="shared" si="791"/>
        <v>132</v>
      </c>
      <c r="F9298" s="484">
        <v>5.0469999999999997</v>
      </c>
      <c r="G9298" s="480">
        <v>15</v>
      </c>
      <c r="H9298" s="482">
        <v>0.33049800000000001</v>
      </c>
      <c r="I9298" s="483">
        <v>15.3</v>
      </c>
      <c r="J9298" s="484">
        <v>9.5399999999999999E-2</v>
      </c>
      <c r="K9298" s="469">
        <f t="shared" si="794"/>
        <v>15.270894226288812</v>
      </c>
      <c r="L9298" s="469">
        <f t="shared" si="795"/>
        <v>-2.9105773711188831E-2</v>
      </c>
    </row>
    <row r="9299" spans="1:12">
      <c r="A9299" s="98" t="s">
        <v>126</v>
      </c>
      <c r="B9299" s="98">
        <f t="shared" si="792"/>
        <v>16</v>
      </c>
      <c r="C9299" s="98">
        <f t="shared" si="793"/>
        <v>0</v>
      </c>
      <c r="D9299" s="98">
        <f>D9298</f>
        <v>192</v>
      </c>
      <c r="E9299" s="98">
        <f t="shared" si="791"/>
        <v>133</v>
      </c>
      <c r="F9299" s="397">
        <f>F9298+(E9299-E9298)*(F9301-F9298)/(E9301-E9298)</f>
        <v>5.057833333333333</v>
      </c>
      <c r="G9299" s="98">
        <v>15</v>
      </c>
      <c r="H9299" s="491">
        <f>H9298+(E9299-E9298)*(H9301-H9298)/(E9301-E9298)</f>
        <v>0.33038133333333336</v>
      </c>
      <c r="I9299" s="492">
        <f>I9298+(E9299-E9298)*(I9301-I9298)/(E9301-E9298)</f>
        <v>15.333333333333334</v>
      </c>
      <c r="J9299" s="397">
        <f>J9298+(E9299-E9298)*(J9301-J9298)/(E9301-E9298)</f>
        <v>9.3533333333333329E-2</v>
      </c>
      <c r="K9299" s="469">
        <f t="shared" si="794"/>
        <v>15.309077187573145</v>
      </c>
      <c r="L9299" s="469">
        <f t="shared" si="795"/>
        <v>-2.4256145760189085E-2</v>
      </c>
    </row>
    <row r="9300" spans="1:12">
      <c r="A9300" s="98" t="s">
        <v>126</v>
      </c>
      <c r="B9300" s="98">
        <f t="shared" si="792"/>
        <v>16</v>
      </c>
      <c r="C9300" s="98">
        <f t="shared" si="793"/>
        <v>0</v>
      </c>
      <c r="D9300" s="98">
        <f>D9298</f>
        <v>192</v>
      </c>
      <c r="E9300" s="98">
        <f t="shared" si="791"/>
        <v>134</v>
      </c>
      <c r="F9300" s="397">
        <f>F9298+(E9300-E9298)*(F9301-F9298)/(E9301-E9298)</f>
        <v>5.0686666666666671</v>
      </c>
      <c r="G9300" s="98">
        <v>15</v>
      </c>
      <c r="H9300" s="491">
        <f>H9298+(E9300-E9298)*(H9301-H9298)/(E9301-E9298)</f>
        <v>0.33026466666666665</v>
      </c>
      <c r="I9300" s="492">
        <f>I9298+(E9300-E9298)*(I9301-I9298)/(E9301-E9298)</f>
        <v>15.366666666666667</v>
      </c>
      <c r="J9300" s="397">
        <f>J9298+(E9300-E9298)*(J9301-J9298)/(E9301-E9298)</f>
        <v>9.1666666666666674E-2</v>
      </c>
      <c r="K9300" s="469">
        <f t="shared" si="794"/>
        <v>15.347287125275287</v>
      </c>
      <c r="L9300" s="469">
        <f t="shared" si="795"/>
        <v>-1.9379541391380428E-2</v>
      </c>
    </row>
    <row r="9301" spans="1:12">
      <c r="A9301" s="480" t="s">
        <v>126</v>
      </c>
      <c r="B9301" s="480">
        <f t="shared" si="792"/>
        <v>16</v>
      </c>
      <c r="C9301" s="480">
        <f t="shared" si="793"/>
        <v>0</v>
      </c>
      <c r="D9301" s="480">
        <f>D9298</f>
        <v>192</v>
      </c>
      <c r="E9301" s="480">
        <f t="shared" si="791"/>
        <v>135</v>
      </c>
      <c r="F9301" s="484">
        <v>5.0795000000000003</v>
      </c>
      <c r="G9301" s="480">
        <v>15</v>
      </c>
      <c r="H9301" s="482">
        <v>0.330148</v>
      </c>
      <c r="I9301" s="483">
        <v>15.4</v>
      </c>
      <c r="J9301" s="484">
        <v>8.9800000000000005E-2</v>
      </c>
      <c r="K9301" s="469">
        <f t="shared" si="794"/>
        <v>15.385524067993749</v>
      </c>
      <c r="L9301" s="469">
        <f t="shared" si="795"/>
        <v>-1.4475932006250858E-2</v>
      </c>
    </row>
    <row r="9302" spans="1:12">
      <c r="A9302" s="98" t="s">
        <v>126</v>
      </c>
      <c r="B9302" s="98">
        <f t="shared" si="792"/>
        <v>16</v>
      </c>
      <c r="C9302" s="98">
        <f t="shared" si="793"/>
        <v>0</v>
      </c>
      <c r="D9302" s="98">
        <f>D9301</f>
        <v>192</v>
      </c>
      <c r="E9302" s="98">
        <f t="shared" si="791"/>
        <v>136</v>
      </c>
      <c r="F9302" s="397">
        <f>F9301+(E9302-E9301)*(F9304-F9301)/(E9304-E9301)</f>
        <v>5.0902666666666665</v>
      </c>
      <c r="G9302" s="98">
        <v>15</v>
      </c>
      <c r="H9302" s="491">
        <f>H9301+(E9302-E9301)*(H9304-H9301)/(E9304-E9301)</f>
        <v>0.33002933333333334</v>
      </c>
      <c r="I9302" s="492">
        <f>I9301+(E9302-E9301)*(I9304-I9301)/(E9304-E9301)</f>
        <v>15.433333333333334</v>
      </c>
      <c r="J9302" s="397">
        <f>J9301+(E9302-E9301)*(J9304-J9301)/(E9304-E9301)</f>
        <v>8.7933333333333336E-2</v>
      </c>
      <c r="K9302" s="469">
        <f t="shared" si="794"/>
        <v>15.423679511316164</v>
      </c>
      <c r="L9302" s="469">
        <f t="shared" si="795"/>
        <v>-9.6538220171691336E-3</v>
      </c>
    </row>
    <row r="9303" spans="1:12">
      <c r="A9303" s="98" t="s">
        <v>126</v>
      </c>
      <c r="B9303" s="98">
        <f t="shared" si="792"/>
        <v>16</v>
      </c>
      <c r="C9303" s="98">
        <f t="shared" si="793"/>
        <v>0</v>
      </c>
      <c r="D9303" s="98">
        <f>D9301</f>
        <v>192</v>
      </c>
      <c r="E9303" s="98">
        <f t="shared" si="791"/>
        <v>137</v>
      </c>
      <c r="F9303" s="397">
        <f>F9301+(E9303-E9301)*(F9304-F9301)/(E9304-E9301)</f>
        <v>5.1010333333333335</v>
      </c>
      <c r="G9303" s="98">
        <v>15</v>
      </c>
      <c r="H9303" s="491">
        <f>H9301+(E9303-E9301)*(H9304-H9301)/(E9304-E9301)</f>
        <v>0.32991066666666663</v>
      </c>
      <c r="I9303" s="492">
        <f>I9301+(E9303-E9301)*(I9304-I9301)/(E9304-E9301)</f>
        <v>15.466666666666667</v>
      </c>
      <c r="J9303" s="397">
        <f>J9301+(E9303-E9301)*(J9304-J9301)/(E9304-E9301)</f>
        <v>8.6066666666666666E-2</v>
      </c>
      <c r="K9303" s="469">
        <f t="shared" si="794"/>
        <v>15.461862403155605</v>
      </c>
      <c r="L9303" s="469">
        <f t="shared" si="795"/>
        <v>-4.8042635110618903E-3</v>
      </c>
    </row>
    <row r="9304" spans="1:12">
      <c r="A9304" s="480" t="s">
        <v>126</v>
      </c>
      <c r="B9304" s="480">
        <f t="shared" si="792"/>
        <v>16</v>
      </c>
      <c r="C9304" s="480">
        <f t="shared" si="793"/>
        <v>0</v>
      </c>
      <c r="D9304" s="480">
        <f>D9301</f>
        <v>192</v>
      </c>
      <c r="E9304" s="480">
        <f t="shared" si="791"/>
        <v>138</v>
      </c>
      <c r="F9304" s="484">
        <v>5.1117999999999997</v>
      </c>
      <c r="G9304" s="480">
        <v>15</v>
      </c>
      <c r="H9304" s="482">
        <v>0.32979199999999997</v>
      </c>
      <c r="I9304" s="483">
        <v>15.5</v>
      </c>
      <c r="J9304" s="484">
        <v>8.4199999999999997E-2</v>
      </c>
      <c r="K9304" s="469">
        <f t="shared" si="794"/>
        <v>15.500072773141859</v>
      </c>
      <c r="L9304" s="469">
        <f t="shared" si="795"/>
        <v>7.2773141859272528E-5</v>
      </c>
    </row>
    <row r="9305" spans="1:12">
      <c r="A9305" s="98" t="s">
        <v>126</v>
      </c>
      <c r="B9305" s="98">
        <f t="shared" si="792"/>
        <v>16</v>
      </c>
      <c r="C9305" s="98">
        <f t="shared" si="793"/>
        <v>0</v>
      </c>
      <c r="D9305" s="98">
        <f>D9304</f>
        <v>192</v>
      </c>
      <c r="E9305" s="98">
        <f t="shared" si="791"/>
        <v>139</v>
      </c>
      <c r="F9305" s="397">
        <f>F9304+(E9305-E9304)*(F9307-F9304)/(E9307-E9304)</f>
        <v>5.1224999999999996</v>
      </c>
      <c r="G9305" s="98">
        <v>15</v>
      </c>
      <c r="H9305" s="491">
        <f>H9304+(E9305-E9304)*(H9307-H9304)/(E9307-E9304)</f>
        <v>0.32967133333333332</v>
      </c>
      <c r="I9305" s="492">
        <f>I9304+(E9305-E9304)*(I9307-I9304)/(E9307-E9304)</f>
        <v>15.533333333333333</v>
      </c>
      <c r="J9305" s="397">
        <f>J9304+(E9305-E9304)*(J9307-J9304)/(E9307-E9304)</f>
        <v>8.2333333333333328E-2</v>
      </c>
      <c r="K9305" s="469">
        <f t="shared" si="794"/>
        <v>15.538202694805129</v>
      </c>
      <c r="L9305" s="469">
        <f t="shared" si="795"/>
        <v>4.8693614717958411E-3</v>
      </c>
    </row>
    <row r="9306" spans="1:12">
      <c r="A9306" s="98" t="s">
        <v>126</v>
      </c>
      <c r="B9306" s="98">
        <f t="shared" si="792"/>
        <v>16</v>
      </c>
      <c r="C9306" s="98">
        <f t="shared" si="793"/>
        <v>0</v>
      </c>
      <c r="D9306" s="98">
        <f>D9304</f>
        <v>192</v>
      </c>
      <c r="E9306" s="98">
        <f t="shared" si="791"/>
        <v>140</v>
      </c>
      <c r="F9306" s="397">
        <f>F9304+(E9306-E9304)*(F9307-F9304)/(E9307-E9304)</f>
        <v>5.1332000000000004</v>
      </c>
      <c r="G9306" s="98">
        <v>15</v>
      </c>
      <c r="H9306" s="491">
        <f>H9304+(E9306-E9304)*(H9307-H9304)/(E9307-E9304)</f>
        <v>0.32955066666666666</v>
      </c>
      <c r="I9306" s="492">
        <f>I9304+(E9306-E9304)*(I9307-I9304)/(E9307-E9304)</f>
        <v>15.566666666666666</v>
      </c>
      <c r="J9306" s="397">
        <f>J9304+(E9306-E9304)*(J9307-J9304)/(E9307-E9304)</f>
        <v>8.0466666666666672E-2</v>
      </c>
      <c r="K9306" s="469">
        <f t="shared" si="794"/>
        <v>15.576360539401126</v>
      </c>
      <c r="L9306" s="469">
        <f t="shared" si="795"/>
        <v>9.693872734459319E-3</v>
      </c>
    </row>
    <row r="9307" spans="1:12">
      <c r="A9307" s="480" t="s">
        <v>126</v>
      </c>
      <c r="B9307" s="480">
        <f t="shared" si="792"/>
        <v>16</v>
      </c>
      <c r="C9307" s="480">
        <f t="shared" si="793"/>
        <v>0</v>
      </c>
      <c r="D9307" s="480">
        <f>D9304</f>
        <v>192</v>
      </c>
      <c r="E9307" s="480">
        <f t="shared" si="791"/>
        <v>141</v>
      </c>
      <c r="F9307" s="484">
        <v>5.1439000000000004</v>
      </c>
      <c r="G9307" s="480">
        <v>15</v>
      </c>
      <c r="H9307" s="482">
        <v>0.32943</v>
      </c>
      <c r="I9307" s="483">
        <v>15.6</v>
      </c>
      <c r="J9307" s="484">
        <v>7.8600000000000003E-2</v>
      </c>
      <c r="K9307" s="469">
        <f t="shared" si="794"/>
        <v>15.614546337613454</v>
      </c>
      <c r="L9307" s="469">
        <f t="shared" si="795"/>
        <v>1.4546337613454696E-2</v>
      </c>
    </row>
    <row r="9308" spans="1:12">
      <c r="A9308" s="98" t="s">
        <v>126</v>
      </c>
      <c r="B9308" s="98">
        <f t="shared" si="792"/>
        <v>16</v>
      </c>
      <c r="C9308" s="98">
        <f t="shared" si="793"/>
        <v>0</v>
      </c>
      <c r="D9308" s="98">
        <f>D9307</f>
        <v>192</v>
      </c>
      <c r="E9308" s="98">
        <f t="shared" ref="E9308:E9331" si="796">E9307+1</f>
        <v>142</v>
      </c>
      <c r="F9308" s="397">
        <f>F9307+(E9308-E9307)*(F9310-F9307)/(E9310-E9307)</f>
        <v>5.1545666666666667</v>
      </c>
      <c r="G9308" s="98">
        <v>15</v>
      </c>
      <c r="H9308" s="491">
        <f>H9307+(E9308-E9307)*(H9310-H9307)/(E9310-E9307)</f>
        <v>0.32930733333333334</v>
      </c>
      <c r="I9308" s="492">
        <f>I9307+(E9308-E9307)*(I9310-I9307)/(E9310-E9307)</f>
        <v>15.633333333333333</v>
      </c>
      <c r="J9308" s="397">
        <f>J9307+(E9308-E9307)*(J9310-J9307)/(E9310-E9307)</f>
        <v>7.6733333333333334E-2</v>
      </c>
      <c r="K9308" s="469">
        <f t="shared" si="794"/>
        <v>15.652753962357352</v>
      </c>
      <c r="L9308" s="469">
        <f t="shared" si="795"/>
        <v>1.9420629024018865E-2</v>
      </c>
    </row>
    <row r="9309" spans="1:12">
      <c r="A9309" s="98" t="s">
        <v>126</v>
      </c>
      <c r="B9309" s="98">
        <f t="shared" si="792"/>
        <v>16</v>
      </c>
      <c r="C9309" s="98">
        <f t="shared" si="793"/>
        <v>0</v>
      </c>
      <c r="D9309" s="98">
        <f>D9307</f>
        <v>192</v>
      </c>
      <c r="E9309" s="98">
        <f t="shared" si="796"/>
        <v>143</v>
      </c>
      <c r="F9309" s="397">
        <f>F9307+(E9309-E9307)*(F9310-F9307)/(E9310-E9307)</f>
        <v>5.165233333333334</v>
      </c>
      <c r="G9309" s="98">
        <v>15</v>
      </c>
      <c r="H9309" s="491">
        <f>H9307+(E9309-E9307)*(H9310-H9307)/(E9310-E9307)</f>
        <v>0.32918466666666668</v>
      </c>
      <c r="I9309" s="492">
        <f>I9307+(E9309-E9307)*(I9310-I9307)/(E9310-E9307)</f>
        <v>15.666666666666666</v>
      </c>
      <c r="J9309" s="397">
        <f>J9307+(E9309-E9307)*(J9310-J9307)/(E9310-E9307)</f>
        <v>7.4866666666666665E-2</v>
      </c>
      <c r="K9309" s="469">
        <f t="shared" si="794"/>
        <v>15.690990062315581</v>
      </c>
      <c r="L9309" s="469">
        <f t="shared" si="795"/>
        <v>2.432339564891528E-2</v>
      </c>
    </row>
    <row r="9310" spans="1:12">
      <c r="A9310" s="480" t="s">
        <v>126</v>
      </c>
      <c r="B9310" s="480">
        <f t="shared" si="792"/>
        <v>16</v>
      </c>
      <c r="C9310" s="480">
        <f t="shared" si="793"/>
        <v>0</v>
      </c>
      <c r="D9310" s="480">
        <f>D9307</f>
        <v>192</v>
      </c>
      <c r="E9310" s="480">
        <f t="shared" si="796"/>
        <v>144</v>
      </c>
      <c r="F9310" s="484">
        <v>5.1759000000000004</v>
      </c>
      <c r="G9310" s="480">
        <v>15</v>
      </c>
      <c r="H9310" s="482">
        <v>0.32906200000000002</v>
      </c>
      <c r="I9310" s="483">
        <v>15.7</v>
      </c>
      <c r="J9310" s="484">
        <v>7.2999999999999995E-2</v>
      </c>
      <c r="K9310" s="469">
        <f t="shared" si="794"/>
        <v>15.729254669332832</v>
      </c>
      <c r="L9310" s="469">
        <f t="shared" si="795"/>
        <v>2.9254669332832606E-2</v>
      </c>
    </row>
    <row r="9311" spans="1:12">
      <c r="A9311" s="98" t="s">
        <v>126</v>
      </c>
      <c r="B9311" s="98">
        <f t="shared" si="792"/>
        <v>16</v>
      </c>
      <c r="C9311" s="98">
        <f t="shared" si="793"/>
        <v>0</v>
      </c>
      <c r="D9311" s="98">
        <f>D9310</f>
        <v>192</v>
      </c>
      <c r="E9311" s="98">
        <f t="shared" si="796"/>
        <v>145</v>
      </c>
      <c r="F9311" s="397">
        <f>F9310+(E9311-E9310)*(F9313-F9310)/(E9313-E9310)</f>
        <v>5.186466666666667</v>
      </c>
      <c r="G9311" s="98">
        <v>15</v>
      </c>
      <c r="H9311" s="491">
        <f>H9310+(E9311-E9310)*(H9313-H9310)/(E9313-E9310)</f>
        <v>0.32893766666666668</v>
      </c>
      <c r="I9311" s="492">
        <f>I9310+(E9311-E9310)*(I9313-I9310)/(E9313-E9310)</f>
        <v>15.733333333333333</v>
      </c>
      <c r="J9311" s="397">
        <f>J9310+(E9311-E9310)*(J9313-J9310)/(E9313-E9310)</f>
        <v>7.1099999999999997E-2</v>
      </c>
      <c r="K9311" s="469">
        <f t="shared" si="794"/>
        <v>15.767323697600254</v>
      </c>
      <c r="L9311" s="469">
        <f t="shared" si="795"/>
        <v>3.3990364266921702E-2</v>
      </c>
    </row>
    <row r="9312" spans="1:12">
      <c r="A9312" s="98" t="s">
        <v>126</v>
      </c>
      <c r="B9312" s="98">
        <f t="shared" si="792"/>
        <v>16</v>
      </c>
      <c r="C9312" s="98">
        <f t="shared" si="793"/>
        <v>0</v>
      </c>
      <c r="D9312" s="98">
        <f>D9310</f>
        <v>192</v>
      </c>
      <c r="E9312" s="98">
        <f t="shared" si="796"/>
        <v>146</v>
      </c>
      <c r="F9312" s="397">
        <f>F9310+(E9312-E9310)*(F9313-F9310)/(E9313-E9310)</f>
        <v>5.1970333333333336</v>
      </c>
      <c r="G9312" s="98">
        <v>15</v>
      </c>
      <c r="H9312" s="491">
        <f>H9310+(E9312-E9310)*(H9313-H9310)/(E9313-E9310)</f>
        <v>0.32881333333333335</v>
      </c>
      <c r="I9312" s="492">
        <f>I9310+(E9312-E9310)*(I9313-I9310)/(E9313-E9310)</f>
        <v>15.766666666666667</v>
      </c>
      <c r="J9312" s="397">
        <f>J9310+(E9312-E9310)*(J9313-J9310)/(E9313-E9310)</f>
        <v>6.9199999999999998E-2</v>
      </c>
      <c r="K9312" s="469">
        <f t="shared" si="794"/>
        <v>15.805421515753618</v>
      </c>
      <c r="L9312" s="469">
        <f t="shared" si="795"/>
        <v>3.8754849086950927E-2</v>
      </c>
    </row>
    <row r="9313" spans="1:12">
      <c r="A9313" s="480" t="s">
        <v>126</v>
      </c>
      <c r="B9313" s="480">
        <f t="shared" si="792"/>
        <v>16</v>
      </c>
      <c r="C9313" s="480">
        <f t="shared" si="793"/>
        <v>0</v>
      </c>
      <c r="D9313" s="480">
        <f>D9310</f>
        <v>192</v>
      </c>
      <c r="E9313" s="480">
        <f t="shared" si="796"/>
        <v>147</v>
      </c>
      <c r="F9313" s="484">
        <v>5.2076000000000002</v>
      </c>
      <c r="G9313" s="480">
        <v>15</v>
      </c>
      <c r="H9313" s="482">
        <v>0.32868900000000001</v>
      </c>
      <c r="I9313" s="483">
        <v>15.8</v>
      </c>
      <c r="J9313" s="484">
        <v>6.7299999999999999E-2</v>
      </c>
      <c r="K9313" s="469">
        <f t="shared" si="794"/>
        <v>15.843548156464013</v>
      </c>
      <c r="L9313" s="469">
        <f t="shared" si="795"/>
        <v>4.3548156464012777E-2</v>
      </c>
    </row>
    <row r="9314" spans="1:12">
      <c r="A9314" s="98" t="s">
        <v>126</v>
      </c>
      <c r="B9314" s="98">
        <f t="shared" si="792"/>
        <v>16</v>
      </c>
      <c r="C9314" s="98">
        <f t="shared" si="793"/>
        <v>0</v>
      </c>
      <c r="D9314" s="98">
        <f>D9313</f>
        <v>192</v>
      </c>
      <c r="E9314" s="98">
        <f t="shared" si="796"/>
        <v>148</v>
      </c>
      <c r="F9314" s="397">
        <f>F9313+(E9314-E9313)*(F9316-F9313)/(E9316-E9313)</f>
        <v>5.2180999999999997</v>
      </c>
      <c r="G9314" s="98">
        <v>15</v>
      </c>
      <c r="H9314" s="491">
        <f>H9313+(E9314-E9313)*(H9316-H9313)/(E9316-E9313)</f>
        <v>0.32856200000000002</v>
      </c>
      <c r="I9314" s="492">
        <f>I9313+(E9314-E9313)*(I9316-I9313)/(E9316-E9313)</f>
        <v>15.866666666666667</v>
      </c>
      <c r="J9314" s="397">
        <f>J9313+(E9314-E9313)*(J9316-J9313)/(E9316-E9313)</f>
        <v>6.5433333333333329E-2</v>
      </c>
      <c r="K9314" s="469">
        <f t="shared" si="794"/>
        <v>15.881629646763775</v>
      </c>
      <c r="L9314" s="469">
        <f t="shared" si="795"/>
        <v>1.4962980097108058E-2</v>
      </c>
    </row>
    <row r="9315" spans="1:12">
      <c r="A9315" s="98" t="s">
        <v>126</v>
      </c>
      <c r="B9315" s="98">
        <f t="shared" si="792"/>
        <v>16</v>
      </c>
      <c r="C9315" s="98">
        <f t="shared" si="793"/>
        <v>0</v>
      </c>
      <c r="D9315" s="98">
        <f>D9313</f>
        <v>192</v>
      </c>
      <c r="E9315" s="98">
        <f t="shared" si="796"/>
        <v>149</v>
      </c>
      <c r="F9315" s="397">
        <f>F9313+(E9315-E9313)*(F9316-F9313)/(E9316-E9313)</f>
        <v>5.2286000000000001</v>
      </c>
      <c r="G9315" s="98">
        <v>15</v>
      </c>
      <c r="H9315" s="491">
        <f>H9313+(E9315-E9313)*(H9316-H9313)/(E9316-E9313)</f>
        <v>0.32843499999999998</v>
      </c>
      <c r="I9315" s="492">
        <f>I9313+(E9315-E9313)*(I9316-I9313)/(E9316-E9313)</f>
        <v>15.933333333333334</v>
      </c>
      <c r="J9315" s="397">
        <f>J9313+(E9315-E9313)*(J9316-J9313)/(E9316-E9313)</f>
        <v>6.356666666666666E-2</v>
      </c>
      <c r="K9315" s="469">
        <f t="shared" si="794"/>
        <v>15.919740587939776</v>
      </c>
      <c r="L9315" s="469">
        <f t="shared" si="795"/>
        <v>-1.3592745393557593E-2</v>
      </c>
    </row>
    <row r="9316" spans="1:12">
      <c r="A9316" s="480" t="s">
        <v>126</v>
      </c>
      <c r="B9316" s="480">
        <f t="shared" si="792"/>
        <v>16</v>
      </c>
      <c r="C9316" s="480">
        <f t="shared" si="793"/>
        <v>0</v>
      </c>
      <c r="D9316" s="480">
        <f>D9313</f>
        <v>192</v>
      </c>
      <c r="E9316" s="480">
        <f t="shared" si="796"/>
        <v>150</v>
      </c>
      <c r="F9316" s="484">
        <v>5.2390999999999996</v>
      </c>
      <c r="G9316" s="480">
        <v>15</v>
      </c>
      <c r="H9316" s="482">
        <v>0.32830799999999999</v>
      </c>
      <c r="I9316" s="483">
        <v>16</v>
      </c>
      <c r="J9316" s="484">
        <v>6.1699999999999998E-2</v>
      </c>
      <c r="K9316" s="469">
        <f t="shared" si="794"/>
        <v>15.957881014169621</v>
      </c>
      <c r="L9316" s="469">
        <f t="shared" si="795"/>
        <v>-4.211898583037943E-2</v>
      </c>
    </row>
    <row r="9317" spans="1:12">
      <c r="A9317" s="98" t="s">
        <v>126</v>
      </c>
      <c r="B9317" s="98">
        <f t="shared" si="792"/>
        <v>16</v>
      </c>
      <c r="C9317" s="98">
        <f t="shared" si="793"/>
        <v>0</v>
      </c>
      <c r="D9317" s="98">
        <f>D9316</f>
        <v>192</v>
      </c>
      <c r="E9317" s="98">
        <f t="shared" si="796"/>
        <v>151</v>
      </c>
      <c r="F9317" s="397">
        <f>F9316+(E9317-E9316)*(F9319-F9316)/(E9319-E9316)</f>
        <v>5.2495666666666665</v>
      </c>
      <c r="G9317" s="98">
        <v>15</v>
      </c>
      <c r="H9317" s="491">
        <f>H9316+(E9317-E9316)*(H9319-H9316)/(E9319-E9316)</f>
        <v>0.328179</v>
      </c>
      <c r="I9317" s="492">
        <f>I9316+(E9317-E9316)*(I9319-I9316)/(E9319-E9316)</f>
        <v>16.033333333333335</v>
      </c>
      <c r="J9317" s="397">
        <f>J9316+(E9317-E9316)*(J9319-J9316)/(E9319-E9316)</f>
        <v>5.9833333333333329E-2</v>
      </c>
      <c r="K9317" s="469">
        <f t="shared" si="794"/>
        <v>15.996046872794013</v>
      </c>
      <c r="L9317" s="469">
        <f t="shared" si="795"/>
        <v>-3.7286460539322164E-2</v>
      </c>
    </row>
    <row r="9318" spans="1:12">
      <c r="A9318" s="98" t="s">
        <v>126</v>
      </c>
      <c r="B9318" s="98">
        <f t="shared" si="792"/>
        <v>16</v>
      </c>
      <c r="C9318" s="98">
        <f t="shared" si="793"/>
        <v>0</v>
      </c>
      <c r="D9318" s="98">
        <f>D9316</f>
        <v>192</v>
      </c>
      <c r="E9318" s="98">
        <f t="shared" si="796"/>
        <v>152</v>
      </c>
      <c r="F9318" s="397">
        <f>F9316+(E9318-E9316)*(F9319-F9316)/(E9319-E9316)</f>
        <v>5.2600333333333333</v>
      </c>
      <c r="G9318" s="98">
        <v>15</v>
      </c>
      <c r="H9318" s="491">
        <f>H9316+(E9318-E9316)*(H9319-H9316)/(E9319-E9316)</f>
        <v>0.32805000000000001</v>
      </c>
      <c r="I9318" s="492">
        <f>I9316+(E9318-E9316)*(I9319-I9316)/(E9319-E9316)</f>
        <v>16.066666666666666</v>
      </c>
      <c r="J9318" s="397">
        <f>J9316+(E9318-E9316)*(J9319-J9316)/(E9319-E9316)</f>
        <v>5.7966666666666666E-2</v>
      </c>
      <c r="K9318" s="469">
        <f t="shared" si="794"/>
        <v>16.034242747548646</v>
      </c>
      <c r="L9318" s="469">
        <f t="shared" si="795"/>
        <v>-3.242391911802045E-2</v>
      </c>
    </row>
    <row r="9319" spans="1:12">
      <c r="A9319" s="480" t="s">
        <v>126</v>
      </c>
      <c r="B9319" s="480">
        <f t="shared" si="792"/>
        <v>16</v>
      </c>
      <c r="C9319" s="480">
        <f t="shared" si="793"/>
        <v>0</v>
      </c>
      <c r="D9319" s="480">
        <f>D9316</f>
        <v>192</v>
      </c>
      <c r="E9319" s="480">
        <f t="shared" si="796"/>
        <v>153</v>
      </c>
      <c r="F9319" s="484">
        <v>5.2705000000000002</v>
      </c>
      <c r="G9319" s="480">
        <v>15</v>
      </c>
      <c r="H9319" s="482">
        <v>0.32792100000000002</v>
      </c>
      <c r="I9319" s="483">
        <v>16.100000000000001</v>
      </c>
      <c r="J9319" s="484">
        <v>5.6099999999999997E-2</v>
      </c>
      <c r="K9319" s="469">
        <f t="shared" si="794"/>
        <v>16.072468673857422</v>
      </c>
      <c r="L9319" s="469">
        <f t="shared" si="795"/>
        <v>-2.753132614257936E-2</v>
      </c>
    </row>
    <row r="9320" spans="1:12">
      <c r="A9320" s="98" t="s">
        <v>126</v>
      </c>
      <c r="B9320" s="98">
        <f t="shared" si="792"/>
        <v>16</v>
      </c>
      <c r="C9320" s="98">
        <f t="shared" si="793"/>
        <v>0</v>
      </c>
      <c r="D9320" s="98">
        <f>D9319</f>
        <v>192</v>
      </c>
      <c r="E9320" s="98">
        <f t="shared" si="796"/>
        <v>154</v>
      </c>
      <c r="F9320" s="397">
        <f>F9319+(E9320-E9319)*(F9322-F9319)/(E9322-E9319)</f>
        <v>5.2808666666666664</v>
      </c>
      <c r="G9320" s="98">
        <v>15</v>
      </c>
      <c r="H9320" s="491">
        <f>H9319+(E9320-E9319)*(H9322-H9319)/(E9322-E9319)</f>
        <v>0.32779000000000003</v>
      </c>
      <c r="I9320" s="492">
        <f>I9319+(E9320-E9319)*(I9322-I9319)/(E9322-E9319)</f>
        <v>16.133333333333333</v>
      </c>
      <c r="J9320" s="397">
        <f>J9319+(E9320-E9319)*(J9322-J9319)/(E9322-E9319)</f>
        <v>5.4233333333333335E-2</v>
      </c>
      <c r="K9320" s="469">
        <f t="shared" si="794"/>
        <v>16.110517912891382</v>
      </c>
      <c r="L9320" s="469">
        <f t="shared" si="795"/>
        <v>-2.2815420441951062E-2</v>
      </c>
    </row>
    <row r="9321" spans="1:12">
      <c r="A9321" s="98" t="s">
        <v>126</v>
      </c>
      <c r="B9321" s="98">
        <f t="shared" si="792"/>
        <v>16</v>
      </c>
      <c r="C9321" s="98">
        <f t="shared" si="793"/>
        <v>0</v>
      </c>
      <c r="D9321" s="98">
        <f>D9319</f>
        <v>192</v>
      </c>
      <c r="E9321" s="98">
        <f t="shared" si="796"/>
        <v>155</v>
      </c>
      <c r="F9321" s="397">
        <f>F9319+(E9321-E9319)*(F9322-F9319)/(E9322-E9319)</f>
        <v>5.2912333333333335</v>
      </c>
      <c r="G9321" s="98">
        <v>15</v>
      </c>
      <c r="H9321" s="491">
        <f>H9319+(E9321-E9319)*(H9322-H9319)/(E9322-E9319)</f>
        <v>0.32765899999999998</v>
      </c>
      <c r="I9321" s="492">
        <f>I9319+(E9321-E9319)*(I9322-I9319)/(E9322-E9319)</f>
        <v>16.166666666666668</v>
      </c>
      <c r="J9321" s="397">
        <f>J9319+(E9321-E9319)*(J9322-J9319)/(E9322-E9319)</f>
        <v>5.2366666666666666E-2</v>
      </c>
      <c r="K9321" s="469">
        <f t="shared" si="794"/>
        <v>16.148597576545537</v>
      </c>
      <c r="L9321" s="469">
        <f t="shared" si="795"/>
        <v>-1.8069090121130671E-2</v>
      </c>
    </row>
    <row r="9322" spans="1:12">
      <c r="A9322" s="480" t="s">
        <v>126</v>
      </c>
      <c r="B9322" s="480">
        <f t="shared" si="792"/>
        <v>16</v>
      </c>
      <c r="C9322" s="480">
        <f t="shared" si="793"/>
        <v>0</v>
      </c>
      <c r="D9322" s="480">
        <f>D9319</f>
        <v>192</v>
      </c>
      <c r="E9322" s="480">
        <f t="shared" si="796"/>
        <v>156</v>
      </c>
      <c r="F9322" s="484">
        <v>5.3015999999999996</v>
      </c>
      <c r="G9322" s="480">
        <v>15</v>
      </c>
      <c r="H9322" s="482">
        <v>0.32752799999999999</v>
      </c>
      <c r="I9322" s="483">
        <v>16.2</v>
      </c>
      <c r="J9322" s="484">
        <v>5.0500000000000003E-2</v>
      </c>
      <c r="K9322" s="469">
        <f t="shared" si="794"/>
        <v>16.186707701326299</v>
      </c>
      <c r="L9322" s="469">
        <f t="shared" si="795"/>
        <v>-1.3292298673700742E-2</v>
      </c>
    </row>
    <row r="9323" spans="1:12">
      <c r="A9323" s="98" t="s">
        <v>126</v>
      </c>
      <c r="B9323" s="98">
        <f t="shared" si="792"/>
        <v>16</v>
      </c>
      <c r="C9323" s="98">
        <f t="shared" si="793"/>
        <v>0</v>
      </c>
      <c r="D9323" s="98">
        <f>D9322</f>
        <v>192</v>
      </c>
      <c r="E9323" s="98">
        <f t="shared" si="796"/>
        <v>157</v>
      </c>
      <c r="F9323" s="397">
        <f>F9322+(E9323-E9322)*(F9325-F9322)/(E9325-E9322)</f>
        <v>5.3119333333333332</v>
      </c>
      <c r="G9323" s="98">
        <v>15</v>
      </c>
      <c r="H9323" s="491">
        <f>H9322+(E9323-E9322)*(H9325-H9322)/(E9325-E9322)</f>
        <v>0.32739433333333334</v>
      </c>
      <c r="I9323" s="492">
        <f>I9322+(E9323-E9322)*(I9325-I9322)/(E9325-E9322)</f>
        <v>16.233333333333334</v>
      </c>
      <c r="J9323" s="397">
        <f>J9322+(E9323-E9322)*(J9325-J9322)/(E9325-E9322)</f>
        <v>4.8633333333333334E-2</v>
      </c>
      <c r="K9323" s="469">
        <f t="shared" si="794"/>
        <v>16.224878663141187</v>
      </c>
      <c r="L9323" s="469">
        <f t="shared" si="795"/>
        <v>-8.4546701921475176E-3</v>
      </c>
    </row>
    <row r="9324" spans="1:12">
      <c r="A9324" s="98" t="s">
        <v>126</v>
      </c>
      <c r="B9324" s="98">
        <f t="shared" si="792"/>
        <v>16</v>
      </c>
      <c r="C9324" s="98">
        <f t="shared" si="793"/>
        <v>0</v>
      </c>
      <c r="D9324" s="98">
        <f>D9322</f>
        <v>192</v>
      </c>
      <c r="E9324" s="98">
        <f t="shared" si="796"/>
        <v>158</v>
      </c>
      <c r="F9324" s="397">
        <f>F9322+(E9324-E9322)*(F9325-F9322)/(E9325-E9322)</f>
        <v>5.3222666666666667</v>
      </c>
      <c r="G9324" s="98">
        <v>15</v>
      </c>
      <c r="H9324" s="491">
        <f>H9322+(E9324-E9322)*(H9325-H9322)/(E9325-E9322)</f>
        <v>0.32726066666666664</v>
      </c>
      <c r="I9324" s="492">
        <f>I9322+(E9324-E9322)*(I9325-I9322)/(E9325-E9322)</f>
        <v>16.266666666666666</v>
      </c>
      <c r="J9324" s="397">
        <f>J9322+(E9324-E9322)*(J9325-J9322)/(E9325-E9322)</f>
        <v>4.6766666666666672E-2</v>
      </c>
      <c r="K9324" s="469">
        <f t="shared" si="794"/>
        <v>16.263080806126005</v>
      </c>
      <c r="L9324" s="469">
        <f t="shared" si="795"/>
        <v>-3.5858605406602351E-3</v>
      </c>
    </row>
    <row r="9325" spans="1:12">
      <c r="A9325" s="480" t="s">
        <v>126</v>
      </c>
      <c r="B9325" s="480">
        <f t="shared" si="792"/>
        <v>16</v>
      </c>
      <c r="C9325" s="480">
        <f t="shared" si="793"/>
        <v>0</v>
      </c>
      <c r="D9325" s="480">
        <f>D9322</f>
        <v>192</v>
      </c>
      <c r="E9325" s="480">
        <f t="shared" si="796"/>
        <v>159</v>
      </c>
      <c r="F9325" s="484">
        <v>5.3326000000000002</v>
      </c>
      <c r="G9325" s="480">
        <v>15</v>
      </c>
      <c r="H9325" s="482">
        <v>0.327127</v>
      </c>
      <c r="I9325" s="483">
        <v>16.3</v>
      </c>
      <c r="J9325" s="484">
        <v>4.4900000000000002E-2</v>
      </c>
      <c r="K9325" s="469">
        <f t="shared" si="794"/>
        <v>16.301314168503364</v>
      </c>
      <c r="L9325" s="469">
        <f t="shared" si="795"/>
        <v>1.3141685033630779E-3</v>
      </c>
    </row>
    <row r="9326" spans="1:12">
      <c r="A9326" s="98" t="s">
        <v>126</v>
      </c>
      <c r="B9326" s="98">
        <f t="shared" si="792"/>
        <v>16</v>
      </c>
      <c r="C9326" s="98">
        <f t="shared" si="793"/>
        <v>0</v>
      </c>
      <c r="D9326" s="98">
        <f>D9325</f>
        <v>192</v>
      </c>
      <c r="E9326" s="98">
        <f t="shared" si="796"/>
        <v>160</v>
      </c>
      <c r="F9326" s="397">
        <f>F9325+(E9326-E9325)*(F9328-F9325)/(E9328-E9325)</f>
        <v>5.3428666666666667</v>
      </c>
      <c r="G9326" s="98">
        <v>15</v>
      </c>
      <c r="H9326" s="491">
        <f>H9325+(E9326-E9325)*(H9328-H9325)/(E9328-E9325)</f>
        <v>0.32699133333333336</v>
      </c>
      <c r="I9326" s="492">
        <f>I9325+(E9326-E9325)*(I9328-I9325)/(E9328-E9325)</f>
        <v>16.333333333333332</v>
      </c>
      <c r="J9326" s="397">
        <f>J9325+(E9326-E9325)*(J9328-J9325)/(E9328-E9325)</f>
        <v>4.3033333333333333E-2</v>
      </c>
      <c r="K9326" s="469">
        <f t="shared" si="794"/>
        <v>16.339474848466931</v>
      </c>
      <c r="L9326" s="469">
        <f t="shared" si="795"/>
        <v>6.1415151335992846E-3</v>
      </c>
    </row>
    <row r="9327" spans="1:12">
      <c r="A9327" s="98" t="s">
        <v>126</v>
      </c>
      <c r="B9327" s="98">
        <f t="shared" si="792"/>
        <v>16</v>
      </c>
      <c r="C9327" s="98">
        <f t="shared" si="793"/>
        <v>0</v>
      </c>
      <c r="D9327" s="98">
        <f>D9325</f>
        <v>192</v>
      </c>
      <c r="E9327" s="98">
        <f t="shared" si="796"/>
        <v>161</v>
      </c>
      <c r="F9327" s="397">
        <f>F9325+(E9327-E9325)*(F9328-F9325)/(E9328-E9325)</f>
        <v>5.353133333333334</v>
      </c>
      <c r="G9327" s="98">
        <v>15</v>
      </c>
      <c r="H9327" s="491">
        <f>H9325+(E9327-E9325)*(H9328-H9325)/(E9328-E9325)</f>
        <v>0.32685566666666666</v>
      </c>
      <c r="I9327" s="492">
        <f>I9325+(E9327-E9325)*(I9328-I9325)/(E9328-E9325)</f>
        <v>16.366666666666667</v>
      </c>
      <c r="J9327" s="397">
        <f>J9325+(E9327-E9325)*(J9328-J9325)/(E9328-E9325)</f>
        <v>4.1166666666666671E-2</v>
      </c>
      <c r="K9327" s="469">
        <f t="shared" si="794"/>
        <v>16.377667206830335</v>
      </c>
      <c r="L9327" s="469">
        <f t="shared" si="795"/>
        <v>1.1000540163667694E-2</v>
      </c>
    </row>
    <row r="9328" spans="1:12">
      <c r="A9328" s="480" t="s">
        <v>126</v>
      </c>
      <c r="B9328" s="480">
        <f t="shared" si="792"/>
        <v>16</v>
      </c>
      <c r="C9328" s="480">
        <f t="shared" si="793"/>
        <v>0</v>
      </c>
      <c r="D9328" s="480">
        <f>D9325</f>
        <v>192</v>
      </c>
      <c r="E9328" s="480">
        <f t="shared" si="796"/>
        <v>162</v>
      </c>
      <c r="F9328" s="484">
        <v>5.3634000000000004</v>
      </c>
      <c r="G9328" s="480">
        <v>15</v>
      </c>
      <c r="H9328" s="482">
        <v>0.32672000000000001</v>
      </c>
      <c r="I9328" s="483">
        <v>16.399999999999999</v>
      </c>
      <c r="J9328" s="484">
        <v>3.9300000000000002E-2</v>
      </c>
      <c r="K9328" s="469">
        <f t="shared" si="794"/>
        <v>16.415891283055828</v>
      </c>
      <c r="L9328" s="469">
        <f t="shared" si="795"/>
        <v>1.5891283055829319E-2</v>
      </c>
    </row>
    <row r="9329" spans="1:12">
      <c r="A9329" s="98" t="s">
        <v>126</v>
      </c>
      <c r="B9329" s="98">
        <f t="shared" si="792"/>
        <v>16</v>
      </c>
      <c r="C9329" s="98">
        <f t="shared" si="793"/>
        <v>0</v>
      </c>
      <c r="D9329" s="98">
        <f>D9328</f>
        <v>192</v>
      </c>
      <c r="E9329" s="98">
        <f t="shared" si="796"/>
        <v>163</v>
      </c>
      <c r="F9329" s="397">
        <f>F9328+(E9329-E9328)*(F9331-F9328)/(E9331-E9328)</f>
        <v>5.3635999999999999</v>
      </c>
      <c r="G9329" s="98">
        <v>15</v>
      </c>
      <c r="H9329" s="491">
        <v>0.32658199999999998</v>
      </c>
      <c r="I9329" s="492">
        <v>16.5</v>
      </c>
      <c r="J9329" s="397">
        <f>J9328+(E9329-E9328)*(J9331-J9328)/(E9331-E9328)</f>
        <v>3.8533333333333336E-2</v>
      </c>
      <c r="K9329" s="469">
        <f t="shared" si="794"/>
        <v>16.423440361073176</v>
      </c>
      <c r="L9329" s="469">
        <f t="shared" si="795"/>
        <v>-7.6559638926823936E-2</v>
      </c>
    </row>
    <row r="9330" spans="1:12">
      <c r="A9330" s="98" t="s">
        <v>126</v>
      </c>
      <c r="B9330" s="98">
        <f t="shared" si="792"/>
        <v>16</v>
      </c>
      <c r="C9330" s="98">
        <f t="shared" si="793"/>
        <v>0</v>
      </c>
      <c r="D9330" s="98">
        <f>D9328</f>
        <v>192</v>
      </c>
      <c r="E9330" s="98">
        <f t="shared" si="796"/>
        <v>164</v>
      </c>
      <c r="F9330" s="397">
        <f>F9328+(E9330-E9328)*(F9331-F9328)/(E9331-E9328)</f>
        <v>5.3638000000000003</v>
      </c>
      <c r="G9330" s="98">
        <v>15</v>
      </c>
      <c r="H9330" s="491">
        <v>0.32644400000000001</v>
      </c>
      <c r="I9330" s="492">
        <v>16.5</v>
      </c>
      <c r="J9330" s="397">
        <f>J9328+(E9330-E9328)*(J9331-J9328)/(E9331-E9328)</f>
        <v>3.7766666666666664E-2</v>
      </c>
      <c r="K9330" s="469">
        <f t="shared" si="794"/>
        <v>16.430995821641691</v>
      </c>
      <c r="L9330" s="469">
        <f t="shared" si="795"/>
        <v>-6.9004178358309076E-2</v>
      </c>
    </row>
    <row r="9331" spans="1:12">
      <c r="A9331" s="480" t="s">
        <v>126</v>
      </c>
      <c r="B9331" s="480">
        <f t="shared" si="792"/>
        <v>16</v>
      </c>
      <c r="C9331" s="480">
        <f t="shared" si="793"/>
        <v>0</v>
      </c>
      <c r="D9331" s="480">
        <f>D9328</f>
        <v>192</v>
      </c>
      <c r="E9331" s="480">
        <f t="shared" si="796"/>
        <v>165</v>
      </c>
      <c r="F9331" s="484">
        <v>5.3639999999999999</v>
      </c>
      <c r="G9331" s="480">
        <v>15</v>
      </c>
      <c r="H9331" s="494">
        <v>0.32629999999999998</v>
      </c>
      <c r="I9331" s="495">
        <v>16.5</v>
      </c>
      <c r="J9331" s="493">
        <v>3.6999999999999998E-2</v>
      </c>
      <c r="K9331" s="469">
        <f t="shared" si="794"/>
        <v>16.43885994483604</v>
      </c>
      <c r="L9331" s="469">
        <f t="shared" si="795"/>
        <v>-6.1140055163960483E-2</v>
      </c>
    </row>
    <row r="9332" spans="1:12">
      <c r="A9332" s="480" t="s">
        <v>126</v>
      </c>
      <c r="B9332" s="480">
        <f t="shared" si="792"/>
        <v>16</v>
      </c>
      <c r="C9332" s="480">
        <f t="shared" si="793"/>
        <v>6</v>
      </c>
      <c r="D9332" s="480">
        <f>D9331+6</f>
        <v>198</v>
      </c>
      <c r="E9332" s="480">
        <v>12</v>
      </c>
      <c r="F9332" s="484">
        <v>3.5062000000000002</v>
      </c>
      <c r="G9332" s="480">
        <v>15</v>
      </c>
      <c r="H9332" s="482">
        <v>0.33215600000000001</v>
      </c>
      <c r="I9332" s="483">
        <v>10.6</v>
      </c>
      <c r="J9332" s="484">
        <v>0.31140000000000001</v>
      </c>
      <c r="K9332" s="469">
        <f t="shared" si="794"/>
        <v>10.555883380098509</v>
      </c>
      <c r="L9332" s="469">
        <f t="shared" si="795"/>
        <v>-4.411661990149085E-2</v>
      </c>
    </row>
    <row r="9333" spans="1:12">
      <c r="A9333" s="98" t="s">
        <v>126</v>
      </c>
      <c r="B9333" s="98">
        <f t="shared" si="792"/>
        <v>16</v>
      </c>
      <c r="C9333" s="98">
        <f t="shared" si="793"/>
        <v>6</v>
      </c>
      <c r="D9333" s="98">
        <f>D9332</f>
        <v>198</v>
      </c>
      <c r="E9333" s="98">
        <f>E9332+1</f>
        <v>13</v>
      </c>
      <c r="F9333" s="397">
        <f>F9332+(E9333-E9332)*(F9335-F9332)/(E9335-E9332)</f>
        <v>3.5217666666666667</v>
      </c>
      <c r="G9333" s="98">
        <v>15</v>
      </c>
      <c r="H9333" s="491">
        <f>H9332+(E9333-E9332)*(H9335-H9332)/(E9335-E9332)</f>
        <v>0.33213599999999999</v>
      </c>
      <c r="I9333" s="492">
        <f>I9332+(E9333-E9332)*(I9335-I9332)/(E9335-E9332)</f>
        <v>10.633333333333333</v>
      </c>
      <c r="J9333" s="397">
        <f>J9332+(E9333-E9332)*(J9335-J9332)/(E9335-E9332)</f>
        <v>0.30963333333333332</v>
      </c>
      <c r="K9333" s="469">
        <f t="shared" si="794"/>
        <v>10.603387367423787</v>
      </c>
      <c r="L9333" s="469">
        <f t="shared" si="795"/>
        <v>-2.9945965909545791E-2</v>
      </c>
    </row>
    <row r="9334" spans="1:12">
      <c r="A9334" s="98" t="s">
        <v>126</v>
      </c>
      <c r="B9334" s="98">
        <f t="shared" si="792"/>
        <v>16</v>
      </c>
      <c r="C9334" s="98">
        <f t="shared" si="793"/>
        <v>6</v>
      </c>
      <c r="D9334" s="98">
        <f>D9332</f>
        <v>198</v>
      </c>
      <c r="E9334" s="98">
        <f t="shared" ref="E9334:E9397" si="797">E9333+1</f>
        <v>14</v>
      </c>
      <c r="F9334" s="397">
        <f>F9332+(E9334-E9332)*(F9335-F9332)/(E9335-E9332)</f>
        <v>3.5373333333333337</v>
      </c>
      <c r="G9334" s="98">
        <v>15</v>
      </c>
      <c r="H9334" s="491">
        <f>H9332+(E9334-E9332)*(H9335-H9332)/(E9335-E9332)</f>
        <v>0.33211600000000002</v>
      </c>
      <c r="I9334" s="492">
        <f>I9332+(E9334-E9332)*(I9335-I9332)/(E9335-E9332)</f>
        <v>10.666666666666666</v>
      </c>
      <c r="J9334" s="397">
        <f>J9332+(E9334-E9332)*(J9335-J9332)/(E9335-E9332)</f>
        <v>0.30786666666666668</v>
      </c>
      <c r="K9334" s="469">
        <f t="shared" si="794"/>
        <v>10.650897076121998</v>
      </c>
      <c r="L9334" s="469">
        <f t="shared" si="795"/>
        <v>-1.5769590544667977E-2</v>
      </c>
    </row>
    <row r="9335" spans="1:12">
      <c r="A9335" s="480" t="s">
        <v>126</v>
      </c>
      <c r="B9335" s="480">
        <f t="shared" si="792"/>
        <v>16</v>
      </c>
      <c r="C9335" s="480">
        <f t="shared" si="793"/>
        <v>6</v>
      </c>
      <c r="D9335" s="480">
        <f>D9332</f>
        <v>198</v>
      </c>
      <c r="E9335" s="480">
        <f t="shared" si="797"/>
        <v>15</v>
      </c>
      <c r="F9335" s="484">
        <v>3.5529000000000002</v>
      </c>
      <c r="G9335" s="480">
        <v>15</v>
      </c>
      <c r="H9335" s="482">
        <v>0.332096</v>
      </c>
      <c r="I9335" s="483">
        <v>10.7</v>
      </c>
      <c r="J9335" s="484">
        <v>0.30609999999999998</v>
      </c>
      <c r="K9335" s="469">
        <f t="shared" si="794"/>
        <v>10.698412507226827</v>
      </c>
      <c r="L9335" s="469">
        <f t="shared" si="795"/>
        <v>-1.5874927731722721E-3</v>
      </c>
    </row>
    <row r="9336" spans="1:12">
      <c r="A9336" s="98" t="s">
        <v>126</v>
      </c>
      <c r="B9336" s="98">
        <f t="shared" si="792"/>
        <v>16</v>
      </c>
      <c r="C9336" s="98">
        <f t="shared" si="793"/>
        <v>6</v>
      </c>
      <c r="D9336" s="98">
        <f>D9335</f>
        <v>198</v>
      </c>
      <c r="E9336" s="98">
        <f t="shared" si="797"/>
        <v>16</v>
      </c>
      <c r="F9336" s="397">
        <f>F9335+(E9336-E9335)*(F9338-F9335)/(E9338-E9335)</f>
        <v>3.5682666666666667</v>
      </c>
      <c r="G9336" s="98">
        <v>15</v>
      </c>
      <c r="H9336" s="491">
        <f>H9335+(E9336-E9335)*(H9338-H9335)/(E9338-E9335)</f>
        <v>0.33207466666666668</v>
      </c>
      <c r="I9336" s="492">
        <f>I9335+(E9336-E9335)*(I9338-I9335)/(E9338-E9335)</f>
        <v>10.733333333333333</v>
      </c>
      <c r="J9336" s="397">
        <f>J9335+(E9336-E9335)*(J9338-J9335)/(E9338-E9335)</f>
        <v>0.30433333333333334</v>
      </c>
      <c r="K9336" s="469">
        <f t="shared" si="794"/>
        <v>10.745374534241295</v>
      </c>
      <c r="L9336" s="469">
        <f t="shared" si="795"/>
        <v>1.2041200907962235E-2</v>
      </c>
    </row>
    <row r="9337" spans="1:12">
      <c r="A9337" s="98" t="s">
        <v>126</v>
      </c>
      <c r="B9337" s="98">
        <f t="shared" si="792"/>
        <v>16</v>
      </c>
      <c r="C9337" s="98">
        <f t="shared" si="793"/>
        <v>6</v>
      </c>
      <c r="D9337" s="98">
        <f>D9335</f>
        <v>198</v>
      </c>
      <c r="E9337" s="98">
        <f t="shared" si="797"/>
        <v>17</v>
      </c>
      <c r="F9337" s="397">
        <f>F9335+(E9337-E9335)*(F9338-F9335)/(E9338-E9335)</f>
        <v>3.5836333333333337</v>
      </c>
      <c r="G9337" s="98">
        <v>15</v>
      </c>
      <c r="H9337" s="491">
        <f>H9335+(E9337-E9335)*(H9338-H9335)/(E9338-E9335)</f>
        <v>0.33205333333333331</v>
      </c>
      <c r="I9337" s="492">
        <f>I9335+(E9337-E9335)*(I9338-I9335)/(E9338-E9335)</f>
        <v>10.766666666666667</v>
      </c>
      <c r="J9337" s="397">
        <f>J9335+(E9337-E9335)*(J9338-J9335)/(E9338-E9335)</f>
        <v>0.30256666666666665</v>
      </c>
      <c r="K9337" s="469">
        <f t="shared" si="794"/>
        <v>10.792342595566979</v>
      </c>
      <c r="L9337" s="469">
        <f t="shared" si="795"/>
        <v>2.5675928900311007E-2</v>
      </c>
    </row>
    <row r="9338" spans="1:12">
      <c r="A9338" s="480" t="s">
        <v>126</v>
      </c>
      <c r="B9338" s="480">
        <f t="shared" si="792"/>
        <v>16</v>
      </c>
      <c r="C9338" s="480">
        <f t="shared" si="793"/>
        <v>6</v>
      </c>
      <c r="D9338" s="480">
        <f>D9335</f>
        <v>198</v>
      </c>
      <c r="E9338" s="480">
        <f t="shared" si="797"/>
        <v>18</v>
      </c>
      <c r="F9338" s="484">
        <v>3.5990000000000002</v>
      </c>
      <c r="G9338" s="480">
        <v>15</v>
      </c>
      <c r="H9338" s="482">
        <v>0.33203199999999999</v>
      </c>
      <c r="I9338" s="483">
        <v>10.8</v>
      </c>
      <c r="J9338" s="484">
        <v>0.30080000000000001</v>
      </c>
      <c r="K9338" s="469">
        <f t="shared" si="794"/>
        <v>10.839316692367001</v>
      </c>
      <c r="L9338" s="469">
        <f t="shared" si="795"/>
        <v>3.9316692367000527E-2</v>
      </c>
    </row>
    <row r="9339" spans="1:12">
      <c r="A9339" s="98" t="s">
        <v>126</v>
      </c>
      <c r="B9339" s="98">
        <f t="shared" si="792"/>
        <v>16</v>
      </c>
      <c r="C9339" s="98">
        <f t="shared" si="793"/>
        <v>6</v>
      </c>
      <c r="D9339" s="98">
        <f>D9338</f>
        <v>198</v>
      </c>
      <c r="E9339" s="98">
        <f t="shared" si="797"/>
        <v>19</v>
      </c>
      <c r="F9339" s="397">
        <f>F9338+(E9339-E9338)*(F9341-F9338)/(E9341-E9338)</f>
        <v>3.6141666666666667</v>
      </c>
      <c r="G9339" s="98">
        <v>15</v>
      </c>
      <c r="H9339" s="491">
        <f>H9338+(E9339-E9338)*(H9341-H9338)/(E9341-E9338)</f>
        <v>0.33201033333333335</v>
      </c>
      <c r="I9339" s="492">
        <f>I9338+(E9339-E9338)*(I9341-I9338)/(E9341-E9338)</f>
        <v>10.866666666666667</v>
      </c>
      <c r="J9339" s="397">
        <f>J9338+(E9339-E9338)*(J9341-J9338)/(E9341-E9338)</f>
        <v>0.29903333333333332</v>
      </c>
      <c r="K9339" s="469">
        <f t="shared" si="794"/>
        <v>10.885705364592065</v>
      </c>
      <c r="L9339" s="469">
        <f t="shared" si="795"/>
        <v>1.9038697925397585E-2</v>
      </c>
    </row>
    <row r="9340" spans="1:12">
      <c r="A9340" s="98" t="s">
        <v>126</v>
      </c>
      <c r="B9340" s="98">
        <f t="shared" si="792"/>
        <v>16</v>
      </c>
      <c r="C9340" s="98">
        <f t="shared" si="793"/>
        <v>6</v>
      </c>
      <c r="D9340" s="98">
        <f>D9338</f>
        <v>198</v>
      </c>
      <c r="E9340" s="98">
        <f t="shared" si="797"/>
        <v>20</v>
      </c>
      <c r="F9340" s="397">
        <f>F9338+(E9340-E9338)*(F9341-F9338)/(E9341-E9338)</f>
        <v>3.6293333333333333</v>
      </c>
      <c r="G9340" s="98">
        <v>15</v>
      </c>
      <c r="H9340" s="491">
        <f>H9338+(E9340-E9338)*(H9341-H9338)/(E9341-E9338)</f>
        <v>0.33198866666666665</v>
      </c>
      <c r="I9340" s="492">
        <f>I9338+(E9340-E9338)*(I9341-I9338)/(E9341-E9338)</f>
        <v>10.933333333333334</v>
      </c>
      <c r="J9340" s="397">
        <f>J9338+(E9340-E9338)*(J9341-J9338)/(E9341-E9338)</f>
        <v>0.29726666666666668</v>
      </c>
      <c r="K9340" s="469">
        <f t="shared" si="794"/>
        <v>10.9321000917702</v>
      </c>
      <c r="L9340" s="469">
        <f t="shared" si="795"/>
        <v>-1.2332415631330917E-3</v>
      </c>
    </row>
    <row r="9341" spans="1:12">
      <c r="A9341" s="480" t="s">
        <v>126</v>
      </c>
      <c r="B9341" s="480">
        <f t="shared" ref="B9341:B9404" si="798">INT(D9341/12)</f>
        <v>16</v>
      </c>
      <c r="C9341" s="480">
        <f t="shared" ref="C9341:C9404" si="799">D9341-B9341*12</f>
        <v>6</v>
      </c>
      <c r="D9341" s="480">
        <f>D9338</f>
        <v>198</v>
      </c>
      <c r="E9341" s="480">
        <f t="shared" si="797"/>
        <v>21</v>
      </c>
      <c r="F9341" s="484">
        <v>3.6444999999999999</v>
      </c>
      <c r="G9341" s="480">
        <v>15</v>
      </c>
      <c r="H9341" s="482">
        <v>0.33196700000000001</v>
      </c>
      <c r="I9341" s="483">
        <v>11</v>
      </c>
      <c r="J9341" s="484">
        <v>0.29549999999999998</v>
      </c>
      <c r="K9341" s="469">
        <f t="shared" si="794"/>
        <v>10.978500875086981</v>
      </c>
      <c r="L9341" s="469">
        <f t="shared" si="795"/>
        <v>-2.1499124913018974E-2</v>
      </c>
    </row>
    <row r="9342" spans="1:12">
      <c r="A9342" s="98" t="s">
        <v>126</v>
      </c>
      <c r="B9342" s="98">
        <f t="shared" si="798"/>
        <v>16</v>
      </c>
      <c r="C9342" s="98">
        <f t="shared" si="799"/>
        <v>6</v>
      </c>
      <c r="D9342" s="98">
        <f>D9341</f>
        <v>198</v>
      </c>
      <c r="E9342" s="98">
        <f t="shared" si="797"/>
        <v>22</v>
      </c>
      <c r="F9342" s="397">
        <f>F9341+(E9342-E9341)*(F9344-F9341)/(E9344-E9341)</f>
        <v>3.6594666666666664</v>
      </c>
      <c r="G9342" s="98">
        <v>15</v>
      </c>
      <c r="H9342" s="491">
        <f>H9341+(E9342-E9341)*(H9344-H9341)/(E9344-E9341)</f>
        <v>0.33194433333333334</v>
      </c>
      <c r="I9342" s="492">
        <f>I9341+(E9342-E9341)*(I9344-I9341)/(E9344-E9341)</f>
        <v>11.033333333333333</v>
      </c>
      <c r="J9342" s="397">
        <f>J9341+(E9342-E9341)*(J9344-J9341)/(E9344-E9341)</f>
        <v>0.29376666666666668</v>
      </c>
      <c r="K9342" s="469">
        <f t="shared" si="794"/>
        <v>11.024338418188592</v>
      </c>
      <c r="L9342" s="469">
        <f t="shared" si="795"/>
        <v>-8.9949151447417108E-3</v>
      </c>
    </row>
    <row r="9343" spans="1:12">
      <c r="A9343" s="98" t="s">
        <v>126</v>
      </c>
      <c r="B9343" s="98">
        <f t="shared" si="798"/>
        <v>16</v>
      </c>
      <c r="C9343" s="98">
        <f t="shared" si="799"/>
        <v>6</v>
      </c>
      <c r="D9343" s="98">
        <f>D9341</f>
        <v>198</v>
      </c>
      <c r="E9343" s="98">
        <f t="shared" si="797"/>
        <v>23</v>
      </c>
      <c r="F9343" s="397">
        <f>F9341+(E9343-E9341)*(F9344-F9341)/(E9344-E9341)</f>
        <v>3.6744333333333334</v>
      </c>
      <c r="G9343" s="98">
        <v>15</v>
      </c>
      <c r="H9343" s="491">
        <f>H9341+(E9343-E9341)*(H9344-H9341)/(E9344-E9341)</f>
        <v>0.33192166666666667</v>
      </c>
      <c r="I9343" s="492">
        <f>I9341+(E9343-E9341)*(I9344-I9341)/(E9344-E9341)</f>
        <v>11.066666666666666</v>
      </c>
      <c r="J9343" s="397">
        <f>J9341+(E9343-E9341)*(J9344-J9341)/(E9344-E9341)</f>
        <v>0.29203333333333331</v>
      </c>
      <c r="K9343" s="469">
        <f t="shared" si="794"/>
        <v>11.070182221708938</v>
      </c>
      <c r="L9343" s="469">
        <f t="shared" si="795"/>
        <v>3.5155550422718562E-3</v>
      </c>
    </row>
    <row r="9344" spans="1:12">
      <c r="A9344" s="480" t="s">
        <v>126</v>
      </c>
      <c r="B9344" s="480">
        <f t="shared" si="798"/>
        <v>16</v>
      </c>
      <c r="C9344" s="480">
        <f t="shared" si="799"/>
        <v>6</v>
      </c>
      <c r="D9344" s="480">
        <f>D9341</f>
        <v>198</v>
      </c>
      <c r="E9344" s="480">
        <f t="shared" si="797"/>
        <v>24</v>
      </c>
      <c r="F9344" s="484">
        <v>3.6894</v>
      </c>
      <c r="G9344" s="480">
        <v>15</v>
      </c>
      <c r="H9344" s="482">
        <v>0.331899</v>
      </c>
      <c r="I9344" s="483">
        <v>11.1</v>
      </c>
      <c r="J9344" s="484">
        <v>0.2903</v>
      </c>
      <c r="K9344" s="469">
        <f t="shared" si="794"/>
        <v>11.116032286930663</v>
      </c>
      <c r="L9344" s="469">
        <f t="shared" si="795"/>
        <v>1.6032286930663275E-2</v>
      </c>
    </row>
    <row r="9345" spans="1:12">
      <c r="A9345" s="98" t="s">
        <v>126</v>
      </c>
      <c r="B9345" s="98">
        <f t="shared" si="798"/>
        <v>16</v>
      </c>
      <c r="C9345" s="98">
        <f t="shared" si="799"/>
        <v>6</v>
      </c>
      <c r="D9345" s="98">
        <f>D9344</f>
        <v>198</v>
      </c>
      <c r="E9345" s="98">
        <f t="shared" si="797"/>
        <v>25</v>
      </c>
      <c r="F9345" s="397">
        <f>F9344+(E9345-E9344)*(F9347-F9344)/(E9347-E9344)</f>
        <v>3.7042000000000002</v>
      </c>
      <c r="G9345" s="98">
        <v>15</v>
      </c>
      <c r="H9345" s="491">
        <f>H9344+(E9345-E9344)*(H9347-H9344)/(E9347-E9344)</f>
        <v>0.33187533333333336</v>
      </c>
      <c r="I9345" s="492">
        <f>I9344+(E9345-E9344)*(I9347-I9344)/(E9347-E9344)</f>
        <v>11.166666666666666</v>
      </c>
      <c r="J9345" s="397">
        <f>J9344+(E9345-E9344)*(J9347-J9344)/(E9347-E9344)</f>
        <v>0.28853333333333331</v>
      </c>
      <c r="K9345" s="469">
        <f t="shared" si="794"/>
        <v>11.161420051304406</v>
      </c>
      <c r="L9345" s="469">
        <f t="shared" si="795"/>
        <v>-5.2466153622603429E-3</v>
      </c>
    </row>
    <row r="9346" spans="1:12">
      <c r="A9346" s="98" t="s">
        <v>126</v>
      </c>
      <c r="B9346" s="98">
        <f t="shared" si="798"/>
        <v>16</v>
      </c>
      <c r="C9346" s="98">
        <f t="shared" si="799"/>
        <v>6</v>
      </c>
      <c r="D9346" s="98">
        <f>D9344</f>
        <v>198</v>
      </c>
      <c r="E9346" s="98">
        <f t="shared" si="797"/>
        <v>26</v>
      </c>
      <c r="F9346" s="397">
        <f>F9344+(E9346-E9344)*(F9347-F9344)/(E9347-E9344)</f>
        <v>3.7189999999999999</v>
      </c>
      <c r="G9346" s="98">
        <v>15</v>
      </c>
      <c r="H9346" s="491">
        <f>H9344+(E9346-E9344)*(H9347-H9344)/(E9347-E9344)</f>
        <v>0.33185166666666666</v>
      </c>
      <c r="I9346" s="492">
        <f>I9344+(E9346-E9344)*(I9347-I9344)/(E9347-E9344)</f>
        <v>11.233333333333334</v>
      </c>
      <c r="J9346" s="397">
        <f>J9344+(E9346-E9344)*(J9347-J9344)/(E9347-E9344)</f>
        <v>0.28676666666666667</v>
      </c>
      <c r="K9346" s="469">
        <f t="shared" si="794"/>
        <v>11.206814289516903</v>
      </c>
      <c r="L9346" s="469">
        <f t="shared" si="795"/>
        <v>-2.6519043816431775E-2</v>
      </c>
    </row>
    <row r="9347" spans="1:12">
      <c r="A9347" s="480" t="s">
        <v>126</v>
      </c>
      <c r="B9347" s="480">
        <f t="shared" si="798"/>
        <v>16</v>
      </c>
      <c r="C9347" s="480">
        <f t="shared" si="799"/>
        <v>6</v>
      </c>
      <c r="D9347" s="480">
        <f>D9344</f>
        <v>198</v>
      </c>
      <c r="E9347" s="480">
        <f t="shared" si="797"/>
        <v>27</v>
      </c>
      <c r="F9347" s="484">
        <v>3.7338</v>
      </c>
      <c r="G9347" s="480">
        <v>15</v>
      </c>
      <c r="H9347" s="482">
        <v>0.33182800000000001</v>
      </c>
      <c r="I9347" s="483">
        <v>11.3</v>
      </c>
      <c r="J9347" s="484">
        <v>0.28499999999999998</v>
      </c>
      <c r="K9347" s="469">
        <f t="shared" si="794"/>
        <v>11.252215002953337</v>
      </c>
      <c r="L9347" s="469">
        <f t="shared" si="795"/>
        <v>-4.7784997046663946E-2</v>
      </c>
    </row>
    <row r="9348" spans="1:12">
      <c r="A9348" s="98" t="s">
        <v>126</v>
      </c>
      <c r="B9348" s="98">
        <f t="shared" si="798"/>
        <v>16</v>
      </c>
      <c r="C9348" s="98">
        <f t="shared" si="799"/>
        <v>6</v>
      </c>
      <c r="D9348" s="98">
        <f>D9347</f>
        <v>198</v>
      </c>
      <c r="E9348" s="98">
        <f t="shared" si="797"/>
        <v>28</v>
      </c>
      <c r="F9348" s="397">
        <f>F9347+(E9348-E9347)*(F9350-F9347)/(E9350-E9347)</f>
        <v>3.7484000000000002</v>
      </c>
      <c r="G9348" s="98">
        <v>15</v>
      </c>
      <c r="H9348" s="491">
        <f>H9347+(E9348-E9347)*(H9350-H9347)/(E9350-E9347)</f>
        <v>0.33180399999999999</v>
      </c>
      <c r="I9348" s="492">
        <f>I9347+(E9348-E9347)*(I9350-I9347)/(E9350-E9347)</f>
        <v>11.333333333333334</v>
      </c>
      <c r="J9348" s="397">
        <f>J9347+(E9348-E9347)*(J9350-J9347)/(E9350-E9347)</f>
        <v>0.28323333333333334</v>
      </c>
      <c r="K9348" s="469">
        <f t="shared" si="794"/>
        <v>11.297030777205821</v>
      </c>
      <c r="L9348" s="469">
        <f t="shared" si="795"/>
        <v>-3.6302556127512986E-2</v>
      </c>
    </row>
    <row r="9349" spans="1:12">
      <c r="A9349" s="98" t="s">
        <v>126</v>
      </c>
      <c r="B9349" s="98">
        <f t="shared" si="798"/>
        <v>16</v>
      </c>
      <c r="C9349" s="98">
        <f t="shared" si="799"/>
        <v>6</v>
      </c>
      <c r="D9349" s="98">
        <f>D9347</f>
        <v>198</v>
      </c>
      <c r="E9349" s="98">
        <f t="shared" si="797"/>
        <v>29</v>
      </c>
      <c r="F9349" s="397">
        <f>F9347+(E9349-E9347)*(F9350-F9347)/(E9350-E9347)</f>
        <v>3.7629999999999999</v>
      </c>
      <c r="G9349" s="98">
        <v>15</v>
      </c>
      <c r="H9349" s="491">
        <f>H9347+(E9349-E9347)*(H9350-H9347)/(E9350-E9347)</f>
        <v>0.33178000000000002</v>
      </c>
      <c r="I9349" s="492">
        <f>I9347+(E9349-E9347)*(I9350-I9347)/(E9350-E9347)</f>
        <v>11.366666666666667</v>
      </c>
      <c r="J9349" s="397">
        <f>J9347+(E9349-E9347)*(J9350-J9347)/(E9350-E9347)</f>
        <v>0.28146666666666664</v>
      </c>
      <c r="K9349" s="469">
        <f t="shared" si="794"/>
        <v>11.341853035143769</v>
      </c>
      <c r="L9349" s="469">
        <f t="shared" si="795"/>
        <v>-2.481363152289795E-2</v>
      </c>
    </row>
    <row r="9350" spans="1:12">
      <c r="A9350" s="480" t="s">
        <v>126</v>
      </c>
      <c r="B9350" s="480">
        <f t="shared" si="798"/>
        <v>16</v>
      </c>
      <c r="C9350" s="480">
        <f t="shared" si="799"/>
        <v>6</v>
      </c>
      <c r="D9350" s="480">
        <f>D9347</f>
        <v>198</v>
      </c>
      <c r="E9350" s="480">
        <f t="shared" si="797"/>
        <v>30</v>
      </c>
      <c r="F9350" s="484">
        <v>3.7776000000000001</v>
      </c>
      <c r="G9350" s="480">
        <v>15</v>
      </c>
      <c r="H9350" s="482">
        <v>0.331756</v>
      </c>
      <c r="I9350" s="483">
        <v>11.4</v>
      </c>
      <c r="J9350" s="484">
        <v>0.2797</v>
      </c>
      <c r="K9350" s="469">
        <f t="shared" si="794"/>
        <v>11.386681778174321</v>
      </c>
      <c r="L9350" s="469">
        <f t="shared" si="795"/>
        <v>-1.3318221825679544E-2</v>
      </c>
    </row>
    <row r="9351" spans="1:12">
      <c r="A9351" s="98" t="s">
        <v>126</v>
      </c>
      <c r="B9351" s="98">
        <f t="shared" si="798"/>
        <v>16</v>
      </c>
      <c r="C9351" s="98">
        <f t="shared" si="799"/>
        <v>6</v>
      </c>
      <c r="D9351" s="98">
        <f>D9350</f>
        <v>198</v>
      </c>
      <c r="E9351" s="98">
        <f t="shared" si="797"/>
        <v>31</v>
      </c>
      <c r="F9351" s="397">
        <f>F9350+(E9351-E9350)*(F9353-F9350)/(E9353-E9350)</f>
        <v>3.7920666666666669</v>
      </c>
      <c r="G9351" s="98">
        <v>15</v>
      </c>
      <c r="H9351" s="491">
        <f>H9350+(E9351-E9350)*(H9353-H9350)/(E9353-E9350)</f>
        <v>0.33173066666666667</v>
      </c>
      <c r="I9351" s="492">
        <f>I9350+(E9351-E9350)*(I9353-I9350)/(E9353-E9350)</f>
        <v>11.433333333333334</v>
      </c>
      <c r="J9351" s="397">
        <f>J9350+(E9351-E9350)*(J9353-J9350)/(E9353-E9350)</f>
        <v>0.27793333333333331</v>
      </c>
      <c r="K9351" s="469">
        <f t="shared" si="794"/>
        <v>11.431161022194713</v>
      </c>
      <c r="L9351" s="469">
        <f t="shared" si="795"/>
        <v>-2.1723111386204863E-3</v>
      </c>
    </row>
    <row r="9352" spans="1:12">
      <c r="A9352" s="98" t="s">
        <v>126</v>
      </c>
      <c r="B9352" s="98">
        <f t="shared" si="798"/>
        <v>16</v>
      </c>
      <c r="C9352" s="98">
        <f t="shared" si="799"/>
        <v>6</v>
      </c>
      <c r="D9352" s="98">
        <f>D9350</f>
        <v>198</v>
      </c>
      <c r="E9352" s="98">
        <f t="shared" si="797"/>
        <v>32</v>
      </c>
      <c r="F9352" s="397">
        <f>F9350+(E9352-E9350)*(F9353-F9350)/(E9353-E9350)</f>
        <v>3.8065333333333333</v>
      </c>
      <c r="G9352" s="98">
        <v>15</v>
      </c>
      <c r="H9352" s="491">
        <f>H9350+(E9352-E9350)*(H9353-H9350)/(E9353-E9350)</f>
        <v>0.3317053333333333</v>
      </c>
      <c r="I9352" s="492">
        <f>I9350+(E9352-E9350)*(I9353-I9350)/(E9353-E9350)</f>
        <v>11.466666666666667</v>
      </c>
      <c r="J9352" s="397">
        <f>J9350+(E9352-E9350)*(J9353-J9350)/(E9353-E9350)</f>
        <v>0.27616666666666667</v>
      </c>
      <c r="K9352" s="469">
        <f t="shared" si="794"/>
        <v>11.475647060242224</v>
      </c>
      <c r="L9352" s="469">
        <f t="shared" si="795"/>
        <v>8.9803935755572439E-3</v>
      </c>
    </row>
    <row r="9353" spans="1:12">
      <c r="A9353" s="480" t="s">
        <v>126</v>
      </c>
      <c r="B9353" s="480">
        <f t="shared" si="798"/>
        <v>16</v>
      </c>
      <c r="C9353" s="480">
        <f t="shared" si="799"/>
        <v>6</v>
      </c>
      <c r="D9353" s="480">
        <f>D9350</f>
        <v>198</v>
      </c>
      <c r="E9353" s="480">
        <f t="shared" si="797"/>
        <v>33</v>
      </c>
      <c r="F9353" s="484">
        <v>3.8210000000000002</v>
      </c>
      <c r="G9353" s="480">
        <v>15</v>
      </c>
      <c r="H9353" s="482">
        <v>0.33167999999999997</v>
      </c>
      <c r="I9353" s="483">
        <v>11.5</v>
      </c>
      <c r="J9353" s="484">
        <v>0.27439999999999998</v>
      </c>
      <c r="K9353" s="469">
        <f t="shared" si="794"/>
        <v>11.520139893873614</v>
      </c>
      <c r="L9353" s="469">
        <f t="shared" si="795"/>
        <v>2.0139893873613701E-2</v>
      </c>
    </row>
    <row r="9354" spans="1:12">
      <c r="A9354" s="98" t="s">
        <v>126</v>
      </c>
      <c r="B9354" s="98">
        <f t="shared" si="798"/>
        <v>16</v>
      </c>
      <c r="C9354" s="98">
        <f t="shared" si="799"/>
        <v>6</v>
      </c>
      <c r="D9354" s="98">
        <f>D9353</f>
        <v>198</v>
      </c>
      <c r="E9354" s="98">
        <f t="shared" si="797"/>
        <v>34</v>
      </c>
      <c r="F9354" s="397">
        <f>F9353+(E9354-E9353)*(F9356-F9353)/(E9356-E9353)</f>
        <v>3.8353000000000002</v>
      </c>
      <c r="G9354" s="98">
        <v>15</v>
      </c>
      <c r="H9354" s="491">
        <f>H9353+(E9354-E9353)*(H9356-H9353)/(E9356-E9353)</f>
        <v>0.33165433333333333</v>
      </c>
      <c r="I9354" s="492">
        <f>I9353+(E9354-E9353)*(I9356-I9353)/(E9356-E9353)</f>
        <v>11.566666666666666</v>
      </c>
      <c r="J9354" s="397">
        <f>J9353+(E9354-E9353)*(J9356-J9353)/(E9356-E9353)</f>
        <v>0.27263333333333334</v>
      </c>
      <c r="K9354" s="469">
        <f t="shared" si="794"/>
        <v>11.564148616581722</v>
      </c>
      <c r="L9354" s="469">
        <f t="shared" si="795"/>
        <v>-2.5180500849444343E-3</v>
      </c>
    </row>
    <row r="9355" spans="1:12">
      <c r="A9355" s="98" t="s">
        <v>126</v>
      </c>
      <c r="B9355" s="98">
        <f t="shared" si="798"/>
        <v>16</v>
      </c>
      <c r="C9355" s="98">
        <f t="shared" si="799"/>
        <v>6</v>
      </c>
      <c r="D9355" s="98">
        <f>D9353</f>
        <v>198</v>
      </c>
      <c r="E9355" s="98">
        <f t="shared" si="797"/>
        <v>35</v>
      </c>
      <c r="F9355" s="397">
        <f>F9353+(E9355-E9353)*(F9356-F9353)/(E9356-E9353)</f>
        <v>3.8496000000000001</v>
      </c>
      <c r="G9355" s="98">
        <v>15</v>
      </c>
      <c r="H9355" s="491">
        <f>H9353+(E9355-E9353)*(H9356-H9353)/(E9356-E9353)</f>
        <v>0.33162866666666663</v>
      </c>
      <c r="I9355" s="492">
        <f>I9353+(E9355-E9353)*(I9356-I9353)/(E9356-E9353)</f>
        <v>11.633333333333333</v>
      </c>
      <c r="J9355" s="397">
        <f>J9353+(E9355-E9353)*(J9356-J9353)/(E9356-E9353)</f>
        <v>0.27086666666666664</v>
      </c>
      <c r="K9355" s="469">
        <f t="shared" ref="K9355:K9418" si="800">F9355/H9355</f>
        <v>11.608164151470623</v>
      </c>
      <c r="L9355" s="469">
        <f t="shared" ref="L9355:L9418" si="801">K9355-I9355</f>
        <v>-2.5169181862709777E-2</v>
      </c>
    </row>
    <row r="9356" spans="1:12">
      <c r="A9356" s="480" t="s">
        <v>126</v>
      </c>
      <c r="B9356" s="480">
        <f t="shared" si="798"/>
        <v>16</v>
      </c>
      <c r="C9356" s="480">
        <f t="shared" si="799"/>
        <v>6</v>
      </c>
      <c r="D9356" s="480">
        <f>D9353</f>
        <v>198</v>
      </c>
      <c r="E9356" s="480">
        <f t="shared" si="797"/>
        <v>36</v>
      </c>
      <c r="F9356" s="484">
        <v>3.8639000000000001</v>
      </c>
      <c r="G9356" s="480">
        <v>15</v>
      </c>
      <c r="H9356" s="482">
        <v>0.33160299999999998</v>
      </c>
      <c r="I9356" s="483">
        <v>11.7</v>
      </c>
      <c r="J9356" s="484">
        <v>0.26910000000000001</v>
      </c>
      <c r="K9356" s="469">
        <f t="shared" si="800"/>
        <v>11.652186500122134</v>
      </c>
      <c r="L9356" s="469">
        <f t="shared" si="801"/>
        <v>-4.7813499877864984E-2</v>
      </c>
    </row>
    <row r="9357" spans="1:12">
      <c r="A9357" s="98" t="s">
        <v>126</v>
      </c>
      <c r="B9357" s="98">
        <f t="shared" si="798"/>
        <v>16</v>
      </c>
      <c r="C9357" s="98">
        <f t="shared" si="799"/>
        <v>6</v>
      </c>
      <c r="D9357" s="98">
        <f>D9356</f>
        <v>198</v>
      </c>
      <c r="E9357" s="98">
        <f t="shared" si="797"/>
        <v>37</v>
      </c>
      <c r="F9357" s="397">
        <f>F9356+(E9357-E9356)*(F9359-F9356)/(E9359-E9356)</f>
        <v>3.8780333333333332</v>
      </c>
      <c r="G9357" s="98">
        <v>15</v>
      </c>
      <c r="H9357" s="491">
        <f>H9356+(E9357-E9356)*(H9359-H9356)/(E9359-E9356)</f>
        <v>0.33157633333333331</v>
      </c>
      <c r="I9357" s="492">
        <f>I9356+(E9357-E9356)*(I9359-I9356)/(E9359-E9356)</f>
        <v>11.733333333333333</v>
      </c>
      <c r="J9357" s="397">
        <f>J9356+(E9357-E9356)*(J9359-J9356)/(E9359-E9356)</f>
        <v>0.2673666666666667</v>
      </c>
      <c r="K9357" s="469">
        <f t="shared" si="800"/>
        <v>11.695748289232546</v>
      </c>
      <c r="L9357" s="469">
        <f t="shared" si="801"/>
        <v>-3.7585044100787002E-2</v>
      </c>
    </row>
    <row r="9358" spans="1:12">
      <c r="A9358" s="98" t="s">
        <v>126</v>
      </c>
      <c r="B9358" s="98">
        <f t="shared" si="798"/>
        <v>16</v>
      </c>
      <c r="C9358" s="98">
        <f t="shared" si="799"/>
        <v>6</v>
      </c>
      <c r="D9358" s="98">
        <f>D9356</f>
        <v>198</v>
      </c>
      <c r="E9358" s="98">
        <f t="shared" si="797"/>
        <v>38</v>
      </c>
      <c r="F9358" s="397">
        <f>F9356+(E9358-E9356)*(F9359-F9356)/(E9359-E9356)</f>
        <v>3.8921666666666668</v>
      </c>
      <c r="G9358" s="98">
        <v>15</v>
      </c>
      <c r="H9358" s="491">
        <f>H9356+(E9358-E9356)*(H9359-H9356)/(E9359-E9356)</f>
        <v>0.33154966666666669</v>
      </c>
      <c r="I9358" s="492">
        <f>I9356+(E9358-E9356)*(I9359-I9356)/(E9359-E9356)</f>
        <v>11.766666666666667</v>
      </c>
      <c r="J9358" s="397">
        <f>J9356+(E9358-E9356)*(J9359-J9356)/(E9359-E9356)</f>
        <v>0.26563333333333333</v>
      </c>
      <c r="K9358" s="469">
        <f t="shared" si="800"/>
        <v>11.739317085725718</v>
      </c>
      <c r="L9358" s="469">
        <f t="shared" si="801"/>
        <v>-2.7349580940949636E-2</v>
      </c>
    </row>
    <row r="9359" spans="1:12">
      <c r="A9359" s="480" t="s">
        <v>126</v>
      </c>
      <c r="B9359" s="480">
        <f t="shared" si="798"/>
        <v>16</v>
      </c>
      <c r="C9359" s="480">
        <f t="shared" si="799"/>
        <v>6</v>
      </c>
      <c r="D9359" s="480">
        <f>D9356</f>
        <v>198</v>
      </c>
      <c r="E9359" s="480">
        <f t="shared" si="797"/>
        <v>39</v>
      </c>
      <c r="F9359" s="484">
        <v>3.9062999999999999</v>
      </c>
      <c r="G9359" s="480">
        <v>15</v>
      </c>
      <c r="H9359" s="482">
        <v>0.33152300000000001</v>
      </c>
      <c r="I9359" s="483">
        <v>11.8</v>
      </c>
      <c r="J9359" s="484">
        <v>0.26390000000000002</v>
      </c>
      <c r="K9359" s="469">
        <f t="shared" si="800"/>
        <v>11.78289289129261</v>
      </c>
      <c r="L9359" s="469">
        <f t="shared" si="801"/>
        <v>-1.710710870739085E-2</v>
      </c>
    </row>
    <row r="9360" spans="1:12">
      <c r="A9360" s="98" t="s">
        <v>126</v>
      </c>
      <c r="B9360" s="98">
        <f t="shared" si="798"/>
        <v>16</v>
      </c>
      <c r="C9360" s="98">
        <f t="shared" si="799"/>
        <v>6</v>
      </c>
      <c r="D9360" s="98">
        <f>D9359</f>
        <v>198</v>
      </c>
      <c r="E9360" s="98">
        <f t="shared" si="797"/>
        <v>40</v>
      </c>
      <c r="F9360" s="397">
        <f>F9359+(E9360-E9359)*(F9362-F9359)/(E9362-E9359)</f>
        <v>3.9202666666666666</v>
      </c>
      <c r="G9360" s="98">
        <v>15</v>
      </c>
      <c r="H9360" s="491">
        <f>H9359+(E9360-E9359)*(H9362-H9359)/(E9362-E9359)</f>
        <v>0.33149566666666669</v>
      </c>
      <c r="I9360" s="492">
        <f>I9359+(E9360-E9359)*(I9362-I9359)/(E9362-E9359)</f>
        <v>11.833333333333334</v>
      </c>
      <c r="J9360" s="397">
        <f>J9359+(E9360-E9359)*(J9362-J9359)/(E9362-E9359)</f>
        <v>0.26213333333333333</v>
      </c>
      <c r="K9360" s="469">
        <f t="shared" si="800"/>
        <v>11.825996719916901</v>
      </c>
      <c r="L9360" s="469">
        <f t="shared" si="801"/>
        <v>-7.336613416432769E-3</v>
      </c>
    </row>
    <row r="9361" spans="1:12">
      <c r="A9361" s="98" t="s">
        <v>126</v>
      </c>
      <c r="B9361" s="98">
        <f t="shared" si="798"/>
        <v>16</v>
      </c>
      <c r="C9361" s="98">
        <f t="shared" si="799"/>
        <v>6</v>
      </c>
      <c r="D9361" s="98">
        <f>D9359</f>
        <v>198</v>
      </c>
      <c r="E9361" s="98">
        <f t="shared" si="797"/>
        <v>41</v>
      </c>
      <c r="F9361" s="397">
        <f>F9359+(E9361-E9359)*(F9362-F9359)/(E9362-E9359)</f>
        <v>3.9342333333333332</v>
      </c>
      <c r="G9361" s="98">
        <v>15</v>
      </c>
      <c r="H9361" s="491">
        <f>H9359+(E9361-E9359)*(H9362-H9359)/(E9362-E9359)</f>
        <v>0.33146833333333331</v>
      </c>
      <c r="I9361" s="492">
        <f>I9359+(E9361-E9359)*(I9362-I9359)/(E9362-E9359)</f>
        <v>11.866666666666667</v>
      </c>
      <c r="J9361" s="397">
        <f>J9359+(E9361-E9359)*(J9362-J9359)/(E9362-E9359)</f>
        <v>0.26036666666666669</v>
      </c>
      <c r="K9361" s="469">
        <f t="shared" si="800"/>
        <v>11.869107657342834</v>
      </c>
      <c r="L9361" s="469">
        <f t="shared" si="801"/>
        <v>2.4409906761668765E-3</v>
      </c>
    </row>
    <row r="9362" spans="1:12">
      <c r="A9362" s="480" t="s">
        <v>126</v>
      </c>
      <c r="B9362" s="480">
        <f t="shared" si="798"/>
        <v>16</v>
      </c>
      <c r="C9362" s="480">
        <f t="shared" si="799"/>
        <v>6</v>
      </c>
      <c r="D9362" s="480">
        <f>D9359</f>
        <v>198</v>
      </c>
      <c r="E9362" s="480">
        <f t="shared" si="797"/>
        <v>42</v>
      </c>
      <c r="F9362" s="484">
        <v>3.9481999999999999</v>
      </c>
      <c r="G9362" s="480">
        <v>15</v>
      </c>
      <c r="H9362" s="482">
        <v>0.33144099999999999</v>
      </c>
      <c r="I9362" s="483">
        <v>11.9</v>
      </c>
      <c r="J9362" s="484">
        <v>0.2586</v>
      </c>
      <c r="K9362" s="469">
        <f t="shared" si="800"/>
        <v>11.912225705329154</v>
      </c>
      <c r="L9362" s="469">
        <f t="shared" si="801"/>
        <v>1.2225705329154124E-2</v>
      </c>
    </row>
    <row r="9363" spans="1:12">
      <c r="A9363" s="98" t="s">
        <v>126</v>
      </c>
      <c r="B9363" s="98">
        <f t="shared" si="798"/>
        <v>16</v>
      </c>
      <c r="C9363" s="98">
        <f t="shared" si="799"/>
        <v>6</v>
      </c>
      <c r="D9363" s="98">
        <f>D9362</f>
        <v>198</v>
      </c>
      <c r="E9363" s="98">
        <f t="shared" si="797"/>
        <v>43</v>
      </c>
      <c r="F9363" s="397">
        <f>F9362+(E9363-E9362)*(F9365-F9362)/(E9365-E9362)</f>
        <v>3.9620333333333333</v>
      </c>
      <c r="G9363" s="98">
        <v>15</v>
      </c>
      <c r="H9363" s="491">
        <f>H9362+(E9363-E9362)*(H9365-H9362)/(E9365-E9362)</f>
        <v>0.33141300000000001</v>
      </c>
      <c r="I9363" s="492">
        <f>I9362+(E9363-E9362)*(I9365-I9362)/(E9365-E9362)</f>
        <v>11.933333333333334</v>
      </c>
      <c r="J9363" s="397">
        <f>J9362+(E9363-E9362)*(J9365-J9362)/(E9365-E9362)</f>
        <v>0.25683333333333336</v>
      </c>
      <c r="K9363" s="469">
        <f t="shared" si="800"/>
        <v>11.954972597132077</v>
      </c>
      <c r="L9363" s="469">
        <f t="shared" si="801"/>
        <v>2.1639263798743258E-2</v>
      </c>
    </row>
    <row r="9364" spans="1:12">
      <c r="A9364" s="98" t="s">
        <v>126</v>
      </c>
      <c r="B9364" s="98">
        <f t="shared" si="798"/>
        <v>16</v>
      </c>
      <c r="C9364" s="98">
        <f t="shared" si="799"/>
        <v>6</v>
      </c>
      <c r="D9364" s="98">
        <f>D9362</f>
        <v>198</v>
      </c>
      <c r="E9364" s="98">
        <f t="shared" si="797"/>
        <v>44</v>
      </c>
      <c r="F9364" s="397">
        <f>F9362+(E9364-E9362)*(F9365-F9362)/(E9365-E9362)</f>
        <v>3.9758666666666667</v>
      </c>
      <c r="G9364" s="98">
        <v>15</v>
      </c>
      <c r="H9364" s="491">
        <f>H9362+(E9364-E9362)*(H9365-H9362)/(E9365-E9362)</f>
        <v>0.33138499999999999</v>
      </c>
      <c r="I9364" s="492">
        <f>I9362+(E9364-E9362)*(I9365-I9362)/(E9365-E9362)</f>
        <v>11.966666666666667</v>
      </c>
      <c r="J9364" s="397">
        <f>J9362+(E9364-E9362)*(J9365-J9362)/(E9365-E9362)</f>
        <v>0.25506666666666666</v>
      </c>
      <c r="K9364" s="469">
        <f t="shared" si="800"/>
        <v>11.997726712635354</v>
      </c>
      <c r="L9364" s="469">
        <f t="shared" si="801"/>
        <v>3.1060045968686723E-2</v>
      </c>
    </row>
    <row r="9365" spans="1:12">
      <c r="A9365" s="480" t="s">
        <v>126</v>
      </c>
      <c r="B9365" s="480">
        <f t="shared" si="798"/>
        <v>16</v>
      </c>
      <c r="C9365" s="480">
        <f t="shared" si="799"/>
        <v>6</v>
      </c>
      <c r="D9365" s="480">
        <f>D9362</f>
        <v>198</v>
      </c>
      <c r="E9365" s="480">
        <f t="shared" si="797"/>
        <v>45</v>
      </c>
      <c r="F9365" s="484">
        <v>3.9897</v>
      </c>
      <c r="G9365" s="480">
        <v>15</v>
      </c>
      <c r="H9365" s="482">
        <v>0.33135700000000001</v>
      </c>
      <c r="I9365" s="483">
        <v>12</v>
      </c>
      <c r="J9365" s="484">
        <v>0.25330000000000003</v>
      </c>
      <c r="K9365" s="469">
        <f t="shared" si="800"/>
        <v>12.040488053670209</v>
      </c>
      <c r="L9365" s="469">
        <f t="shared" si="801"/>
        <v>4.0488053670209467E-2</v>
      </c>
    </row>
    <row r="9366" spans="1:12">
      <c r="A9366" s="98" t="s">
        <v>126</v>
      </c>
      <c r="B9366" s="98">
        <f t="shared" si="798"/>
        <v>16</v>
      </c>
      <c r="C9366" s="98">
        <f t="shared" si="799"/>
        <v>6</v>
      </c>
      <c r="D9366" s="98">
        <f>D9365</f>
        <v>198</v>
      </c>
      <c r="E9366" s="98">
        <f t="shared" si="797"/>
        <v>46</v>
      </c>
      <c r="F9366" s="397">
        <f>F9365+(E9366-E9365)*(F9368-F9365)/(E9368-E9365)</f>
        <v>4.0034000000000001</v>
      </c>
      <c r="G9366" s="98">
        <v>15</v>
      </c>
      <c r="H9366" s="491">
        <f>H9365+(E9366-E9365)*(H9368-H9365)/(E9368-E9365)</f>
        <v>0.33132833333333334</v>
      </c>
      <c r="I9366" s="492">
        <f>I9365+(E9366-E9365)*(I9368-I9365)/(E9368-E9365)</f>
        <v>12.066666666666666</v>
      </c>
      <c r="J9366" s="397">
        <f>J9365+(E9366-E9365)*(J9368-J9365)/(E9368-E9365)</f>
        <v>0.25153333333333333</v>
      </c>
      <c r="K9366" s="469">
        <f t="shared" si="800"/>
        <v>12.082878514263294</v>
      </c>
      <c r="L9366" s="469">
        <f t="shared" si="801"/>
        <v>1.6211847596627749E-2</v>
      </c>
    </row>
    <row r="9367" spans="1:12">
      <c r="A9367" s="98" t="s">
        <v>126</v>
      </c>
      <c r="B9367" s="98">
        <f t="shared" si="798"/>
        <v>16</v>
      </c>
      <c r="C9367" s="98">
        <f t="shared" si="799"/>
        <v>6</v>
      </c>
      <c r="D9367" s="98">
        <f>D9365</f>
        <v>198</v>
      </c>
      <c r="E9367" s="98">
        <f t="shared" si="797"/>
        <v>47</v>
      </c>
      <c r="F9367" s="397">
        <f>F9365+(E9367-E9365)*(F9368-F9365)/(E9368-E9365)</f>
        <v>4.0171000000000001</v>
      </c>
      <c r="G9367" s="98">
        <v>15</v>
      </c>
      <c r="H9367" s="491">
        <f>H9365+(E9367-E9365)*(H9368-H9365)/(E9368-E9365)</f>
        <v>0.33129966666666666</v>
      </c>
      <c r="I9367" s="492">
        <f>I9365+(E9367-E9365)*(I9368-I9365)/(E9368-E9365)</f>
        <v>12.133333333333333</v>
      </c>
      <c r="J9367" s="397">
        <f>J9365+(E9367-E9365)*(J9368-J9365)/(E9368-E9365)</f>
        <v>0.24976666666666666</v>
      </c>
      <c r="K9367" s="469">
        <f t="shared" si="800"/>
        <v>12.125276310772021</v>
      </c>
      <c r="L9367" s="469">
        <f t="shared" si="801"/>
        <v>-8.0570225613119106E-3</v>
      </c>
    </row>
    <row r="9368" spans="1:12">
      <c r="A9368" s="480" t="s">
        <v>126</v>
      </c>
      <c r="B9368" s="480">
        <f t="shared" si="798"/>
        <v>16</v>
      </c>
      <c r="C9368" s="480">
        <f t="shared" si="799"/>
        <v>6</v>
      </c>
      <c r="D9368" s="480">
        <f>D9365</f>
        <v>198</v>
      </c>
      <c r="E9368" s="480">
        <f t="shared" si="797"/>
        <v>48</v>
      </c>
      <c r="F9368" s="484">
        <v>4.0308000000000002</v>
      </c>
      <c r="G9368" s="480">
        <v>15</v>
      </c>
      <c r="H9368" s="482">
        <v>0.33127099999999998</v>
      </c>
      <c r="I9368" s="483">
        <v>12.2</v>
      </c>
      <c r="J9368" s="484">
        <v>0.248</v>
      </c>
      <c r="K9368" s="469">
        <f t="shared" si="800"/>
        <v>12.16768144510084</v>
      </c>
      <c r="L9368" s="469">
        <f t="shared" si="801"/>
        <v>-3.2318554899159579E-2</v>
      </c>
    </row>
    <row r="9369" spans="1:12">
      <c r="A9369" s="98" t="s">
        <v>126</v>
      </c>
      <c r="B9369" s="98">
        <f t="shared" si="798"/>
        <v>16</v>
      </c>
      <c r="C9369" s="98">
        <f t="shared" si="799"/>
        <v>6</v>
      </c>
      <c r="D9369" s="98">
        <f>D9368</f>
        <v>198</v>
      </c>
      <c r="E9369" s="98">
        <f t="shared" si="797"/>
        <v>49</v>
      </c>
      <c r="F9369" s="397">
        <f>F9368+(E9369-E9368)*(F9371-F9368)/(E9371-E9368)</f>
        <v>4.0443333333333333</v>
      </c>
      <c r="G9369" s="98">
        <v>15</v>
      </c>
      <c r="H9369" s="491">
        <f>H9368+(E9369-E9368)*(H9371-H9368)/(E9371-E9368)</f>
        <v>0.33124133333333333</v>
      </c>
      <c r="I9369" s="492">
        <f>I9368+(E9369-E9368)*(I9371-I9368)/(E9371-E9368)</f>
        <v>12.233333333333333</v>
      </c>
      <c r="J9369" s="397">
        <f>J9368+(E9369-E9368)*(J9371-J9368)/(E9371-E9368)</f>
        <v>0.24626666666666666</v>
      </c>
      <c r="K9369" s="469">
        <f t="shared" si="800"/>
        <v>12.209627622961708</v>
      </c>
      <c r="L9369" s="469">
        <f t="shared" si="801"/>
        <v>-2.3705710371624278E-2</v>
      </c>
    </row>
    <row r="9370" spans="1:12">
      <c r="A9370" s="98" t="s">
        <v>126</v>
      </c>
      <c r="B9370" s="98">
        <f t="shared" si="798"/>
        <v>16</v>
      </c>
      <c r="C9370" s="98">
        <f t="shared" si="799"/>
        <v>6</v>
      </c>
      <c r="D9370" s="98">
        <f>D9368</f>
        <v>198</v>
      </c>
      <c r="E9370" s="98">
        <f t="shared" si="797"/>
        <v>50</v>
      </c>
      <c r="F9370" s="397">
        <f>F9368+(E9370-E9368)*(F9371-F9368)/(E9371-E9368)</f>
        <v>4.0578666666666665</v>
      </c>
      <c r="G9370" s="98">
        <v>15</v>
      </c>
      <c r="H9370" s="491">
        <f>H9368+(E9370-E9368)*(H9371-H9368)/(E9371-E9368)</f>
        <v>0.33121166666666663</v>
      </c>
      <c r="I9370" s="492">
        <f>I9368+(E9370-E9368)*(I9371-I9368)/(E9371-E9368)</f>
        <v>12.266666666666667</v>
      </c>
      <c r="J9370" s="397">
        <f>J9368+(E9370-E9368)*(J9371-J9368)/(E9371-E9368)</f>
        <v>0.24453333333333332</v>
      </c>
      <c r="K9370" s="469">
        <f t="shared" si="800"/>
        <v>12.251581315070425</v>
      </c>
      <c r="L9370" s="469">
        <f t="shared" si="801"/>
        <v>-1.5085351596242802E-2</v>
      </c>
    </row>
    <row r="9371" spans="1:12">
      <c r="A9371" s="480" t="s">
        <v>126</v>
      </c>
      <c r="B9371" s="480">
        <f t="shared" si="798"/>
        <v>16</v>
      </c>
      <c r="C9371" s="480">
        <f t="shared" si="799"/>
        <v>6</v>
      </c>
      <c r="D9371" s="480">
        <f>D9368</f>
        <v>198</v>
      </c>
      <c r="E9371" s="480">
        <f t="shared" si="797"/>
        <v>51</v>
      </c>
      <c r="F9371" s="484">
        <v>4.0713999999999997</v>
      </c>
      <c r="G9371" s="480">
        <v>15</v>
      </c>
      <c r="H9371" s="482">
        <v>0.33118199999999998</v>
      </c>
      <c r="I9371" s="483">
        <v>12.3</v>
      </c>
      <c r="J9371" s="484">
        <v>0.24279999999999999</v>
      </c>
      <c r="K9371" s="469">
        <f t="shared" si="800"/>
        <v>12.293542523446323</v>
      </c>
      <c r="L9371" s="469">
        <f t="shared" si="801"/>
        <v>-6.4574765536775658E-3</v>
      </c>
    </row>
    <row r="9372" spans="1:12">
      <c r="A9372" s="98" t="s">
        <v>126</v>
      </c>
      <c r="B9372" s="98">
        <f t="shared" si="798"/>
        <v>16</v>
      </c>
      <c r="C9372" s="98">
        <f t="shared" si="799"/>
        <v>6</v>
      </c>
      <c r="D9372" s="98">
        <f>D9371</f>
        <v>198</v>
      </c>
      <c r="E9372" s="98">
        <f t="shared" si="797"/>
        <v>52</v>
      </c>
      <c r="F9372" s="397">
        <f>F9371+(E9372-E9371)*(F9374-F9371)/(E9374-E9371)</f>
        <v>4.0848333333333331</v>
      </c>
      <c r="G9372" s="98">
        <v>15</v>
      </c>
      <c r="H9372" s="491">
        <f>H9371+(E9372-E9371)*(H9374-H9371)/(E9374-E9371)</f>
        <v>0.33115166666666668</v>
      </c>
      <c r="I9372" s="492">
        <f>I9371+(E9372-E9371)*(I9374-I9371)/(E9374-E9371)</f>
        <v>12.333333333333334</v>
      </c>
      <c r="J9372" s="397">
        <f>J9371+(E9372-E9371)*(J9374-J9371)/(E9374-E9371)</f>
        <v>0.24103333333333332</v>
      </c>
      <c r="K9372" s="469">
        <f t="shared" si="800"/>
        <v>12.33523410723183</v>
      </c>
      <c r="L9372" s="469">
        <f t="shared" si="801"/>
        <v>1.9007738984964107E-3</v>
      </c>
    </row>
    <row r="9373" spans="1:12">
      <c r="A9373" s="98" t="s">
        <v>126</v>
      </c>
      <c r="B9373" s="98">
        <f t="shared" si="798"/>
        <v>16</v>
      </c>
      <c r="C9373" s="98">
        <f t="shared" si="799"/>
        <v>6</v>
      </c>
      <c r="D9373" s="98">
        <f>D9371</f>
        <v>198</v>
      </c>
      <c r="E9373" s="98">
        <f t="shared" si="797"/>
        <v>53</v>
      </c>
      <c r="F9373" s="397">
        <f>F9371+(E9373-E9371)*(F9374-F9371)/(E9374-E9371)</f>
        <v>4.0982666666666665</v>
      </c>
      <c r="G9373" s="98">
        <v>15</v>
      </c>
      <c r="H9373" s="491">
        <f>H9371+(E9373-E9371)*(H9374-H9371)/(E9374-E9371)</f>
        <v>0.33112133333333332</v>
      </c>
      <c r="I9373" s="492">
        <f>I9371+(E9373-E9371)*(I9374-I9371)/(E9374-E9371)</f>
        <v>12.366666666666667</v>
      </c>
      <c r="J9373" s="397">
        <f>J9371+(E9373-E9371)*(J9374-J9371)/(E9374-E9371)</f>
        <v>0.23926666666666666</v>
      </c>
      <c r="K9373" s="469">
        <f t="shared" si="800"/>
        <v>12.37693332957506</v>
      </c>
      <c r="L9373" s="469">
        <f t="shared" si="801"/>
        <v>1.0266662908392732E-2</v>
      </c>
    </row>
    <row r="9374" spans="1:12">
      <c r="A9374" s="480" t="s">
        <v>126</v>
      </c>
      <c r="B9374" s="480">
        <f t="shared" si="798"/>
        <v>16</v>
      </c>
      <c r="C9374" s="480">
        <f t="shared" si="799"/>
        <v>6</v>
      </c>
      <c r="D9374" s="480">
        <f>D9371</f>
        <v>198</v>
      </c>
      <c r="E9374" s="480">
        <f t="shared" si="797"/>
        <v>54</v>
      </c>
      <c r="F9374" s="484">
        <v>4.1116999999999999</v>
      </c>
      <c r="G9374" s="480">
        <v>15</v>
      </c>
      <c r="H9374" s="482">
        <v>0.33109100000000002</v>
      </c>
      <c r="I9374" s="483">
        <v>12.4</v>
      </c>
      <c r="J9374" s="484">
        <v>0.23749999999999999</v>
      </c>
      <c r="K9374" s="469">
        <f t="shared" si="800"/>
        <v>12.418640192575454</v>
      </c>
      <c r="L9374" s="469">
        <f t="shared" si="801"/>
        <v>1.8640192575453796E-2</v>
      </c>
    </row>
    <row r="9375" spans="1:12">
      <c r="A9375" s="98" t="s">
        <v>126</v>
      </c>
      <c r="B9375" s="98">
        <f t="shared" si="798"/>
        <v>16</v>
      </c>
      <c r="C9375" s="98">
        <f t="shared" si="799"/>
        <v>6</v>
      </c>
      <c r="D9375" s="98">
        <f>D9374</f>
        <v>198</v>
      </c>
      <c r="E9375" s="98">
        <f t="shared" si="797"/>
        <v>55</v>
      </c>
      <c r="F9375" s="397">
        <f>F9374+(E9375-E9374)*(F9377-F9374)/(E9377-E9374)</f>
        <v>4.125</v>
      </c>
      <c r="G9375" s="98">
        <v>15</v>
      </c>
      <c r="H9375" s="491">
        <f>H9374+(E9375-E9374)*(H9377-H9374)/(E9377-E9374)</f>
        <v>0.3310596666666667</v>
      </c>
      <c r="I9375" s="492">
        <f>I9374+(E9375-E9374)*(I9377-I9374)/(E9377-E9374)</f>
        <v>12.433333333333334</v>
      </c>
      <c r="J9375" s="397">
        <f>J9374+(E9375-E9374)*(J9377-J9374)/(E9377-E9374)</f>
        <v>0.23573333333333332</v>
      </c>
      <c r="K9375" s="469">
        <f t="shared" si="800"/>
        <v>12.459989588986476</v>
      </c>
      <c r="L9375" s="469">
        <f t="shared" si="801"/>
        <v>2.6656255653142225E-2</v>
      </c>
    </row>
    <row r="9376" spans="1:12">
      <c r="A9376" s="98" t="s">
        <v>126</v>
      </c>
      <c r="B9376" s="98">
        <f t="shared" si="798"/>
        <v>16</v>
      </c>
      <c r="C9376" s="98">
        <f t="shared" si="799"/>
        <v>6</v>
      </c>
      <c r="D9376" s="98">
        <f>D9374</f>
        <v>198</v>
      </c>
      <c r="E9376" s="98">
        <f t="shared" si="797"/>
        <v>56</v>
      </c>
      <c r="F9376" s="397">
        <f>F9374+(E9376-E9374)*(F9377-F9374)/(E9377-E9374)</f>
        <v>4.1383000000000001</v>
      </c>
      <c r="G9376" s="98">
        <v>15</v>
      </c>
      <c r="H9376" s="491">
        <f>H9374+(E9376-E9374)*(H9377-H9374)/(E9377-E9374)</f>
        <v>0.33102833333333331</v>
      </c>
      <c r="I9376" s="492">
        <f>I9374+(E9376-E9374)*(I9377-I9374)/(E9377-E9374)</f>
        <v>12.466666666666667</v>
      </c>
      <c r="J9376" s="397">
        <f>J9374+(E9376-E9374)*(J9377-J9374)/(E9377-E9374)</f>
        <v>0.23396666666666666</v>
      </c>
      <c r="K9376" s="469">
        <f t="shared" si="800"/>
        <v>12.501346813213372</v>
      </c>
      <c r="L9376" s="469">
        <f t="shared" si="801"/>
        <v>3.4680146546705259E-2</v>
      </c>
    </row>
    <row r="9377" spans="1:12">
      <c r="A9377" s="480" t="s">
        <v>126</v>
      </c>
      <c r="B9377" s="480">
        <f t="shared" si="798"/>
        <v>16</v>
      </c>
      <c r="C9377" s="480">
        <f t="shared" si="799"/>
        <v>6</v>
      </c>
      <c r="D9377" s="480">
        <f>D9374</f>
        <v>198</v>
      </c>
      <c r="E9377" s="480">
        <f t="shared" si="797"/>
        <v>57</v>
      </c>
      <c r="F9377" s="484">
        <v>4.1516000000000002</v>
      </c>
      <c r="G9377" s="480">
        <v>15</v>
      </c>
      <c r="H9377" s="482">
        <v>0.33099699999999999</v>
      </c>
      <c r="I9377" s="483">
        <v>12.5</v>
      </c>
      <c r="J9377" s="484">
        <v>0.23219999999999999</v>
      </c>
      <c r="K9377" s="469">
        <f t="shared" si="800"/>
        <v>12.542711867479163</v>
      </c>
      <c r="L9377" s="469">
        <f t="shared" si="801"/>
        <v>4.2711867479162891E-2</v>
      </c>
    </row>
    <row r="9378" spans="1:12">
      <c r="A9378" s="98" t="s">
        <v>126</v>
      </c>
      <c r="B9378" s="98">
        <f t="shared" si="798"/>
        <v>16</v>
      </c>
      <c r="C9378" s="98">
        <f t="shared" si="799"/>
        <v>6</v>
      </c>
      <c r="D9378" s="98">
        <f>D9377</f>
        <v>198</v>
      </c>
      <c r="E9378" s="98">
        <f t="shared" si="797"/>
        <v>58</v>
      </c>
      <c r="F9378" s="397">
        <f>F9377+(E9378-E9377)*(F9380-F9377)/(E9380-E9377)</f>
        <v>4.1647666666666669</v>
      </c>
      <c r="G9378" s="98">
        <v>15</v>
      </c>
      <c r="H9378" s="491">
        <f>H9377+(E9378-E9377)*(H9380-H9377)/(E9380-E9377)</f>
        <v>0.33096533333333333</v>
      </c>
      <c r="I9378" s="492">
        <f>I9377+(E9378-E9377)*(I9380-I9377)/(E9380-E9377)</f>
        <v>12.566666666666666</v>
      </c>
      <c r="J9378" s="397">
        <f>J9377+(E9378-E9377)*(J9380-J9377)/(E9380-E9377)</f>
        <v>0.23043333333333332</v>
      </c>
      <c r="K9378" s="469">
        <f t="shared" si="800"/>
        <v>12.583694566198274</v>
      </c>
      <c r="L9378" s="469">
        <f t="shared" si="801"/>
        <v>1.7027899531607105E-2</v>
      </c>
    </row>
    <row r="9379" spans="1:12">
      <c r="A9379" s="98" t="s">
        <v>126</v>
      </c>
      <c r="B9379" s="98">
        <f t="shared" si="798"/>
        <v>16</v>
      </c>
      <c r="C9379" s="98">
        <f t="shared" si="799"/>
        <v>6</v>
      </c>
      <c r="D9379" s="98">
        <f>D9377</f>
        <v>198</v>
      </c>
      <c r="E9379" s="98">
        <f t="shared" si="797"/>
        <v>59</v>
      </c>
      <c r="F9379" s="397">
        <f>F9377+(E9379-E9377)*(F9380-F9377)/(E9380-E9377)</f>
        <v>4.1779333333333328</v>
      </c>
      <c r="G9379" s="98">
        <v>15</v>
      </c>
      <c r="H9379" s="491">
        <f>H9377+(E9379-E9377)*(H9380-H9377)/(E9380-E9377)</f>
        <v>0.33093366666666663</v>
      </c>
      <c r="I9379" s="492">
        <f>I9377+(E9379-E9377)*(I9380-I9377)/(E9380-E9377)</f>
        <v>12.633333333333333</v>
      </c>
      <c r="J9379" s="397">
        <f>J9377+(E9379-E9377)*(J9380-J9377)/(E9380-E9377)</f>
        <v>0.22866666666666666</v>
      </c>
      <c r="K9379" s="469">
        <f t="shared" si="800"/>
        <v>12.624685108093162</v>
      </c>
      <c r="L9379" s="469">
        <f t="shared" si="801"/>
        <v>-8.648225240170504E-3</v>
      </c>
    </row>
    <row r="9380" spans="1:12">
      <c r="A9380" s="480" t="s">
        <v>126</v>
      </c>
      <c r="B9380" s="480">
        <f t="shared" si="798"/>
        <v>16</v>
      </c>
      <c r="C9380" s="480">
        <f t="shared" si="799"/>
        <v>6</v>
      </c>
      <c r="D9380" s="480">
        <f>D9377</f>
        <v>198</v>
      </c>
      <c r="E9380" s="480">
        <f t="shared" si="797"/>
        <v>60</v>
      </c>
      <c r="F9380" s="484">
        <v>4.1910999999999996</v>
      </c>
      <c r="G9380" s="480">
        <v>15</v>
      </c>
      <c r="H9380" s="482">
        <v>0.33090199999999997</v>
      </c>
      <c r="I9380" s="483">
        <v>12.7</v>
      </c>
      <c r="J9380" s="484">
        <v>0.22689999999999999</v>
      </c>
      <c r="K9380" s="469">
        <f t="shared" si="800"/>
        <v>12.665683495415561</v>
      </c>
      <c r="L9380" s="469">
        <f t="shared" si="801"/>
        <v>-3.431650458443869E-2</v>
      </c>
    </row>
    <row r="9381" spans="1:12">
      <c r="A9381" s="98" t="s">
        <v>126</v>
      </c>
      <c r="B9381" s="98">
        <f t="shared" si="798"/>
        <v>16</v>
      </c>
      <c r="C9381" s="98">
        <f t="shared" si="799"/>
        <v>6</v>
      </c>
      <c r="D9381" s="98">
        <f>D9380</f>
        <v>198</v>
      </c>
      <c r="E9381" s="98">
        <f t="shared" si="797"/>
        <v>61</v>
      </c>
      <c r="F9381" s="397">
        <f>F9380+(E9381-E9380)*(F9383-F9380)/(E9383-E9380)</f>
        <v>4.2041333333333331</v>
      </c>
      <c r="G9381" s="98">
        <v>15</v>
      </c>
      <c r="H9381" s="491">
        <f>H9380+(E9381-E9380)*(H9383-H9380)/(E9383-E9380)</f>
        <v>0.33086933333333329</v>
      </c>
      <c r="I9381" s="492">
        <f>I9380+(E9381-E9380)*(I9383-I9380)/(E9383-E9380)</f>
        <v>12.733333333333333</v>
      </c>
      <c r="J9381" s="397">
        <f>J9380+(E9381-E9380)*(J9383-J9380)/(E9383-E9380)</f>
        <v>0.22513333333333332</v>
      </c>
      <c r="K9381" s="469">
        <f t="shared" si="800"/>
        <v>12.706325155549825</v>
      </c>
      <c r="L9381" s="469">
        <f t="shared" si="801"/>
        <v>-2.7008177783507392E-2</v>
      </c>
    </row>
    <row r="9382" spans="1:12">
      <c r="A9382" s="98" t="s">
        <v>126</v>
      </c>
      <c r="B9382" s="98">
        <f t="shared" si="798"/>
        <v>16</v>
      </c>
      <c r="C9382" s="98">
        <f t="shared" si="799"/>
        <v>6</v>
      </c>
      <c r="D9382" s="98">
        <f>D9380</f>
        <v>198</v>
      </c>
      <c r="E9382" s="98">
        <f t="shared" si="797"/>
        <v>62</v>
      </c>
      <c r="F9382" s="397">
        <f>F9380+(E9382-E9380)*(F9383-F9380)/(E9383-E9380)</f>
        <v>4.2171666666666665</v>
      </c>
      <c r="G9382" s="98">
        <v>15</v>
      </c>
      <c r="H9382" s="491">
        <f>H9380+(E9382-E9380)*(H9383-H9380)/(E9383-E9380)</f>
        <v>0.33083666666666667</v>
      </c>
      <c r="I9382" s="492">
        <f>I9380+(E9382-E9380)*(I9383-I9380)/(E9383-E9380)</f>
        <v>12.766666666666667</v>
      </c>
      <c r="J9382" s="397">
        <f>J9380+(E9382-E9380)*(J9383-J9380)/(E9383-E9380)</f>
        <v>0.22336666666666666</v>
      </c>
      <c r="K9382" s="469">
        <f t="shared" si="800"/>
        <v>12.74697484156331</v>
      </c>
      <c r="L9382" s="469">
        <f t="shared" si="801"/>
        <v>-1.9691825103357985E-2</v>
      </c>
    </row>
    <row r="9383" spans="1:12">
      <c r="A9383" s="480" t="s">
        <v>126</v>
      </c>
      <c r="B9383" s="480">
        <f t="shared" si="798"/>
        <v>16</v>
      </c>
      <c r="C9383" s="480">
        <f t="shared" si="799"/>
        <v>6</v>
      </c>
      <c r="D9383" s="480">
        <f>D9380</f>
        <v>198</v>
      </c>
      <c r="E9383" s="480">
        <f t="shared" si="797"/>
        <v>63</v>
      </c>
      <c r="F9383" s="484">
        <v>4.2302</v>
      </c>
      <c r="G9383" s="480">
        <v>15</v>
      </c>
      <c r="H9383" s="482">
        <v>0.33080399999999999</v>
      </c>
      <c r="I9383" s="483">
        <v>12.8</v>
      </c>
      <c r="J9383" s="484">
        <v>0.22159999999999999</v>
      </c>
      <c r="K9383" s="469">
        <f t="shared" si="800"/>
        <v>12.787632555833666</v>
      </c>
      <c r="L9383" s="469">
        <f t="shared" si="801"/>
        <v>-1.2367444166335062E-2</v>
      </c>
    </row>
    <row r="9384" spans="1:12">
      <c r="A9384" s="98" t="s">
        <v>126</v>
      </c>
      <c r="B9384" s="98">
        <f t="shared" si="798"/>
        <v>16</v>
      </c>
      <c r="C9384" s="98">
        <f t="shared" si="799"/>
        <v>6</v>
      </c>
      <c r="D9384" s="98">
        <f>D9383</f>
        <v>198</v>
      </c>
      <c r="E9384" s="98">
        <f t="shared" si="797"/>
        <v>64</v>
      </c>
      <c r="F9384" s="397">
        <f>F9383+(E9384-E9383)*(F9386-F9383)/(E9386-E9383)</f>
        <v>4.2431000000000001</v>
      </c>
      <c r="G9384" s="98">
        <v>15</v>
      </c>
      <c r="H9384" s="491">
        <f>H9383+(E9384-E9383)*(H9386-H9383)/(E9386-E9383)</f>
        <v>0.33077066666666666</v>
      </c>
      <c r="I9384" s="492">
        <f>I9383+(E9384-E9383)*(I9386-I9383)/(E9386-E9383)</f>
        <v>12.833333333333334</v>
      </c>
      <c r="J9384" s="397">
        <f>J9383+(E9384-E9383)*(J9386-J9383)/(E9386-E9383)</f>
        <v>0.21986666666666665</v>
      </c>
      <c r="K9384" s="469">
        <f t="shared" si="800"/>
        <v>12.827921057086884</v>
      </c>
      <c r="L9384" s="469">
        <f t="shared" si="801"/>
        <v>-5.4122762464494656E-3</v>
      </c>
    </row>
    <row r="9385" spans="1:12">
      <c r="A9385" s="98" t="s">
        <v>126</v>
      </c>
      <c r="B9385" s="98">
        <f t="shared" si="798"/>
        <v>16</v>
      </c>
      <c r="C9385" s="98">
        <f t="shared" si="799"/>
        <v>6</v>
      </c>
      <c r="D9385" s="98">
        <f>D9383</f>
        <v>198</v>
      </c>
      <c r="E9385" s="98">
        <f t="shared" si="797"/>
        <v>65</v>
      </c>
      <c r="F9385" s="397">
        <f>F9383+(E9385-E9383)*(F9386-F9383)/(E9386-E9383)</f>
        <v>4.2560000000000002</v>
      </c>
      <c r="G9385" s="98">
        <v>15</v>
      </c>
      <c r="H9385" s="491">
        <f>H9383+(E9385-E9383)*(H9386-H9383)/(E9386-E9383)</f>
        <v>0.33073733333333333</v>
      </c>
      <c r="I9385" s="492">
        <f>I9383+(E9385-E9383)*(I9386-I9383)/(E9386-E9383)</f>
        <v>12.866666666666667</v>
      </c>
      <c r="J9385" s="397">
        <f>J9383+(E9385-E9383)*(J9386-J9383)/(E9386-E9383)</f>
        <v>0.21813333333333335</v>
      </c>
      <c r="K9385" s="469">
        <f t="shared" si="800"/>
        <v>12.868217679286282</v>
      </c>
      <c r="L9385" s="469">
        <f t="shared" si="801"/>
        <v>1.5510126196147667E-3</v>
      </c>
    </row>
    <row r="9386" spans="1:12">
      <c r="A9386" s="480" t="s">
        <v>126</v>
      </c>
      <c r="B9386" s="480">
        <f t="shared" si="798"/>
        <v>16</v>
      </c>
      <c r="C9386" s="480">
        <f t="shared" si="799"/>
        <v>6</v>
      </c>
      <c r="D9386" s="480">
        <f>D9383</f>
        <v>198</v>
      </c>
      <c r="E9386" s="480">
        <f t="shared" si="797"/>
        <v>66</v>
      </c>
      <c r="F9386" s="484">
        <v>4.2689000000000004</v>
      </c>
      <c r="G9386" s="480">
        <v>15</v>
      </c>
      <c r="H9386" s="482">
        <v>0.330704</v>
      </c>
      <c r="I9386" s="483">
        <v>12.9</v>
      </c>
      <c r="J9386" s="484">
        <v>0.21640000000000001</v>
      </c>
      <c r="K9386" s="469">
        <f t="shared" si="800"/>
        <v>12.908522424887513</v>
      </c>
      <c r="L9386" s="469">
        <f t="shared" si="801"/>
        <v>8.5224248875128694E-3</v>
      </c>
    </row>
    <row r="9387" spans="1:12">
      <c r="A9387" s="98" t="s">
        <v>126</v>
      </c>
      <c r="B9387" s="98">
        <f t="shared" si="798"/>
        <v>16</v>
      </c>
      <c r="C9387" s="98">
        <f t="shared" si="799"/>
        <v>6</v>
      </c>
      <c r="D9387" s="98">
        <f>D9386</f>
        <v>198</v>
      </c>
      <c r="E9387" s="98">
        <f t="shared" si="797"/>
        <v>67</v>
      </c>
      <c r="F9387" s="397">
        <f>F9386+(E9387-E9386)*(F9389-F9386)/(E9389-E9386)</f>
        <v>4.2817333333333334</v>
      </c>
      <c r="G9387" s="98">
        <v>15</v>
      </c>
      <c r="H9387" s="491">
        <f>H9386+(E9387-E9386)*(H9389-H9386)/(E9389-E9386)</f>
        <v>0.33066966666666664</v>
      </c>
      <c r="I9387" s="492">
        <f>I9386+(E9387-E9386)*(I9389-I9386)/(E9389-E9386)</f>
        <v>12.933333333333334</v>
      </c>
      <c r="J9387" s="397">
        <f>J9386+(E9387-E9386)*(J9389-J9386)/(E9389-E9386)</f>
        <v>0.21463333333333334</v>
      </c>
      <c r="K9387" s="469">
        <f t="shared" si="800"/>
        <v>12.948672844702015</v>
      </c>
      <c r="L9387" s="469">
        <f t="shared" si="801"/>
        <v>1.5339511368681613E-2</v>
      </c>
    </row>
    <row r="9388" spans="1:12">
      <c r="A9388" s="98" t="s">
        <v>126</v>
      </c>
      <c r="B9388" s="98">
        <f t="shared" si="798"/>
        <v>16</v>
      </c>
      <c r="C9388" s="98">
        <f t="shared" si="799"/>
        <v>6</v>
      </c>
      <c r="D9388" s="98">
        <f>D9386</f>
        <v>198</v>
      </c>
      <c r="E9388" s="98">
        <f t="shared" si="797"/>
        <v>68</v>
      </c>
      <c r="F9388" s="397">
        <f>F9386+(E9388-E9386)*(F9389-F9386)/(E9389-E9386)</f>
        <v>4.2945666666666673</v>
      </c>
      <c r="G9388" s="98">
        <v>15</v>
      </c>
      <c r="H9388" s="491">
        <f>H9386+(E9388-E9386)*(H9389-H9386)/(E9389-E9386)</f>
        <v>0.33063533333333334</v>
      </c>
      <c r="I9388" s="492">
        <f>I9386+(E9388-E9386)*(I9389-I9386)/(E9389-E9386)</f>
        <v>12.966666666666667</v>
      </c>
      <c r="J9388" s="397">
        <f>J9386+(E9388-E9386)*(J9389-J9386)/(E9389-E9386)</f>
        <v>0.21286666666666668</v>
      </c>
      <c r="K9388" s="469">
        <f t="shared" si="800"/>
        <v>12.98883160299464</v>
      </c>
      <c r="L9388" s="469">
        <f t="shared" si="801"/>
        <v>2.216493632797345E-2</v>
      </c>
    </row>
    <row r="9389" spans="1:12">
      <c r="A9389" s="480" t="s">
        <v>126</v>
      </c>
      <c r="B9389" s="480">
        <f t="shared" si="798"/>
        <v>16</v>
      </c>
      <c r="C9389" s="480">
        <f t="shared" si="799"/>
        <v>6</v>
      </c>
      <c r="D9389" s="480">
        <f>D9386</f>
        <v>198</v>
      </c>
      <c r="E9389" s="480">
        <f t="shared" si="797"/>
        <v>69</v>
      </c>
      <c r="F9389" s="484">
        <v>4.3074000000000003</v>
      </c>
      <c r="G9389" s="480">
        <v>15</v>
      </c>
      <c r="H9389" s="482">
        <v>0.33060099999999998</v>
      </c>
      <c r="I9389" s="483">
        <v>13</v>
      </c>
      <c r="J9389" s="484">
        <v>0.21110000000000001</v>
      </c>
      <c r="K9389" s="469">
        <f t="shared" si="800"/>
        <v>13.028998702363273</v>
      </c>
      <c r="L9389" s="469">
        <f t="shared" si="801"/>
        <v>2.8998702363272955E-2</v>
      </c>
    </row>
    <row r="9390" spans="1:12">
      <c r="A9390" s="98" t="s">
        <v>126</v>
      </c>
      <c r="B9390" s="98">
        <f t="shared" si="798"/>
        <v>16</v>
      </c>
      <c r="C9390" s="98">
        <f t="shared" si="799"/>
        <v>6</v>
      </c>
      <c r="D9390" s="98">
        <f>D9389</f>
        <v>198</v>
      </c>
      <c r="E9390" s="98">
        <f t="shared" si="797"/>
        <v>70</v>
      </c>
      <c r="F9390" s="397">
        <f>F9389+(E9390-E9389)*(F9392-F9389)/(E9392-E9389)</f>
        <v>4.3200666666666665</v>
      </c>
      <c r="G9390" s="98">
        <v>15</v>
      </c>
      <c r="H9390" s="491">
        <f>H9389+(E9390-E9389)*(H9392-H9389)/(E9392-E9389)</f>
        <v>0.3305663333333333</v>
      </c>
      <c r="I9390" s="492">
        <f>I9389+(E9390-E9389)*(I9392-I9389)/(E9392-E9389)</f>
        <v>13.033333333333333</v>
      </c>
      <c r="J9390" s="397">
        <f>J9389+(E9390-E9389)*(J9392-J9389)/(E9392-E9389)</f>
        <v>0.20933333333333334</v>
      </c>
      <c r="K9390" s="469">
        <f t="shared" si="800"/>
        <v>13.068683138734638</v>
      </c>
      <c r="L9390" s="469">
        <f t="shared" si="801"/>
        <v>3.5349805401304835E-2</v>
      </c>
    </row>
    <row r="9391" spans="1:12">
      <c r="A9391" s="98" t="s">
        <v>126</v>
      </c>
      <c r="B9391" s="98">
        <f t="shared" si="798"/>
        <v>16</v>
      </c>
      <c r="C9391" s="98">
        <f t="shared" si="799"/>
        <v>6</v>
      </c>
      <c r="D9391" s="98">
        <f>D9389</f>
        <v>198</v>
      </c>
      <c r="E9391" s="98">
        <f t="shared" si="797"/>
        <v>71</v>
      </c>
      <c r="F9391" s="397">
        <f>F9389+(E9391-E9389)*(F9392-F9389)/(E9392-E9389)</f>
        <v>4.3327333333333335</v>
      </c>
      <c r="G9391" s="98">
        <v>15</v>
      </c>
      <c r="H9391" s="491">
        <f>H9389+(E9391-E9389)*(H9392-H9389)/(E9392-E9389)</f>
        <v>0.33053166666666667</v>
      </c>
      <c r="I9391" s="492">
        <f>I9389+(E9391-E9389)*(I9392-I9389)/(E9392-E9389)</f>
        <v>13.066666666666666</v>
      </c>
      <c r="J9391" s="397">
        <f>J9389+(E9391-E9389)*(J9392-J9389)/(E9392-E9389)</f>
        <v>0.20756666666666668</v>
      </c>
      <c r="K9391" s="469">
        <f t="shared" si="800"/>
        <v>13.108375899434749</v>
      </c>
      <c r="L9391" s="469">
        <f t="shared" si="801"/>
        <v>4.1709232768083027E-2</v>
      </c>
    </row>
    <row r="9392" spans="1:12">
      <c r="A9392" s="480" t="s">
        <v>126</v>
      </c>
      <c r="B9392" s="480">
        <f t="shared" si="798"/>
        <v>16</v>
      </c>
      <c r="C9392" s="480">
        <f t="shared" si="799"/>
        <v>6</v>
      </c>
      <c r="D9392" s="480">
        <f>D9389</f>
        <v>198</v>
      </c>
      <c r="E9392" s="480">
        <f t="shared" si="797"/>
        <v>72</v>
      </c>
      <c r="F9392" s="484">
        <v>4.3453999999999997</v>
      </c>
      <c r="G9392" s="480">
        <v>15</v>
      </c>
      <c r="H9392" s="482">
        <v>0.33049699999999999</v>
      </c>
      <c r="I9392" s="483">
        <v>13.1</v>
      </c>
      <c r="J9392" s="484">
        <v>0.20580000000000001</v>
      </c>
      <c r="K9392" s="469">
        <f t="shared" si="800"/>
        <v>13.14807698708309</v>
      </c>
      <c r="L9392" s="469">
        <f t="shared" si="801"/>
        <v>4.8076987083090827E-2</v>
      </c>
    </row>
    <row r="9393" spans="1:12">
      <c r="A9393" s="98" t="s">
        <v>126</v>
      </c>
      <c r="B9393" s="98">
        <f t="shared" si="798"/>
        <v>16</v>
      </c>
      <c r="C9393" s="98">
        <f t="shared" si="799"/>
        <v>6</v>
      </c>
      <c r="D9393" s="98">
        <f>D9392</f>
        <v>198</v>
      </c>
      <c r="E9393" s="98">
        <f t="shared" si="797"/>
        <v>73</v>
      </c>
      <c r="F9393" s="397">
        <f>F9392+(E9393-E9392)*(F9395-F9392)/(E9395-E9392)</f>
        <v>4.3579999999999997</v>
      </c>
      <c r="G9393" s="98">
        <v>15</v>
      </c>
      <c r="H9393" s="491">
        <f>H9392+(E9393-E9392)*(H9395-H9392)/(E9395-E9392)</f>
        <v>0.330461</v>
      </c>
      <c r="I9393" s="492">
        <f>I9392+(E9393-E9392)*(I9395-I9392)/(E9395-E9392)</f>
        <v>13.166666666666666</v>
      </c>
      <c r="J9393" s="397">
        <f>J9392+(E9393-E9392)*(J9395-J9392)/(E9395-E9392)</f>
        <v>0.20403333333333334</v>
      </c>
      <c r="K9393" s="469">
        <f t="shared" si="800"/>
        <v>13.187637875573818</v>
      </c>
      <c r="L9393" s="469">
        <f t="shared" si="801"/>
        <v>2.0971208907152317E-2</v>
      </c>
    </row>
    <row r="9394" spans="1:12">
      <c r="A9394" s="98" t="s">
        <v>126</v>
      </c>
      <c r="B9394" s="98">
        <f t="shared" si="798"/>
        <v>16</v>
      </c>
      <c r="C9394" s="98">
        <f t="shared" si="799"/>
        <v>6</v>
      </c>
      <c r="D9394" s="98">
        <f>D9392</f>
        <v>198</v>
      </c>
      <c r="E9394" s="98">
        <f t="shared" si="797"/>
        <v>74</v>
      </c>
      <c r="F9394" s="397">
        <f>F9392+(E9394-E9392)*(F9395-F9392)/(E9395-E9392)</f>
        <v>4.3706000000000005</v>
      </c>
      <c r="G9394" s="98">
        <v>15</v>
      </c>
      <c r="H9394" s="491">
        <f>H9392+(E9394-E9392)*(H9395-H9392)/(E9395-E9392)</f>
        <v>0.33042499999999997</v>
      </c>
      <c r="I9394" s="492">
        <f>I9392+(E9394-E9392)*(I9395-I9392)/(E9395-E9392)</f>
        <v>13.233333333333334</v>
      </c>
      <c r="J9394" s="397">
        <f>J9392+(E9394-E9392)*(J9395-J9392)/(E9395-E9392)</f>
        <v>0.20226666666666668</v>
      </c>
      <c r="K9394" s="469">
        <f t="shared" si="800"/>
        <v>13.227207384429146</v>
      </c>
      <c r="L9394" s="469">
        <f t="shared" si="801"/>
        <v>-6.1259489041880499E-3</v>
      </c>
    </row>
    <row r="9395" spans="1:12">
      <c r="A9395" s="480" t="s">
        <v>126</v>
      </c>
      <c r="B9395" s="480">
        <f t="shared" si="798"/>
        <v>16</v>
      </c>
      <c r="C9395" s="480">
        <f t="shared" si="799"/>
        <v>6</v>
      </c>
      <c r="D9395" s="480">
        <f>D9392</f>
        <v>198</v>
      </c>
      <c r="E9395" s="480">
        <f t="shared" si="797"/>
        <v>75</v>
      </c>
      <c r="F9395" s="484">
        <v>4.3832000000000004</v>
      </c>
      <c r="G9395" s="480">
        <v>15</v>
      </c>
      <c r="H9395" s="482">
        <v>0.33038899999999999</v>
      </c>
      <c r="I9395" s="483">
        <v>13.3</v>
      </c>
      <c r="J9395" s="484">
        <v>0.20050000000000001</v>
      </c>
      <c r="K9395" s="469">
        <f t="shared" si="800"/>
        <v>13.266785516466955</v>
      </c>
      <c r="L9395" s="469">
        <f t="shared" si="801"/>
        <v>-3.321448353304568E-2</v>
      </c>
    </row>
    <row r="9396" spans="1:12">
      <c r="A9396" s="98" t="s">
        <v>126</v>
      </c>
      <c r="B9396" s="98">
        <f t="shared" si="798"/>
        <v>16</v>
      </c>
      <c r="C9396" s="98">
        <f t="shared" si="799"/>
        <v>6</v>
      </c>
      <c r="D9396" s="98">
        <f>D9395</f>
        <v>198</v>
      </c>
      <c r="E9396" s="98">
        <f t="shared" si="797"/>
        <v>76</v>
      </c>
      <c r="F9396" s="397">
        <f>F9395+(E9396-E9395)*(F9398-F9395)/(E9398-E9395)</f>
        <v>4.3956666666666671</v>
      </c>
      <c r="G9396" s="98">
        <v>15</v>
      </c>
      <c r="H9396" s="491">
        <f>H9395+(E9396-E9395)*(H9398-H9395)/(E9398-E9395)</f>
        <v>0.33035266666666668</v>
      </c>
      <c r="I9396" s="492">
        <f>I9395+(E9396-E9395)*(I9398-I9395)/(E9398-E9395)</f>
        <v>13.333333333333334</v>
      </c>
      <c r="J9396" s="397">
        <f>J9395+(E9396-E9395)*(J9398-J9395)/(E9398-E9395)</f>
        <v>0.19876666666666667</v>
      </c>
      <c r="K9396" s="469">
        <f t="shared" si="800"/>
        <v>13.305982091865461</v>
      </c>
      <c r="L9396" s="469">
        <f t="shared" si="801"/>
        <v>-2.7351241467872711E-2</v>
      </c>
    </row>
    <row r="9397" spans="1:12">
      <c r="A9397" s="98" t="s">
        <v>126</v>
      </c>
      <c r="B9397" s="98">
        <f t="shared" si="798"/>
        <v>16</v>
      </c>
      <c r="C9397" s="98">
        <f t="shared" si="799"/>
        <v>6</v>
      </c>
      <c r="D9397" s="98">
        <f>D9395</f>
        <v>198</v>
      </c>
      <c r="E9397" s="98">
        <f t="shared" si="797"/>
        <v>77</v>
      </c>
      <c r="F9397" s="397">
        <f>F9395+(E9397-E9395)*(F9398-F9395)/(E9398-E9395)</f>
        <v>4.4081333333333337</v>
      </c>
      <c r="G9397" s="98">
        <v>15</v>
      </c>
      <c r="H9397" s="491">
        <f>H9395+(E9397-E9395)*(H9398-H9395)/(E9398-E9395)</f>
        <v>0.33031633333333332</v>
      </c>
      <c r="I9397" s="492">
        <f>I9395+(E9397-E9395)*(I9398-I9395)/(E9398-E9395)</f>
        <v>13.366666666666667</v>
      </c>
      <c r="J9397" s="397">
        <f>J9395+(E9397-E9395)*(J9398-J9395)/(E9398-E9395)</f>
        <v>0.19703333333333334</v>
      </c>
      <c r="K9397" s="469">
        <f t="shared" si="800"/>
        <v>13.345187290163269</v>
      </c>
      <c r="L9397" s="469">
        <f t="shared" si="801"/>
        <v>-2.1479376503398484E-2</v>
      </c>
    </row>
    <row r="9398" spans="1:12">
      <c r="A9398" s="480" t="s">
        <v>126</v>
      </c>
      <c r="B9398" s="480">
        <f t="shared" si="798"/>
        <v>16</v>
      </c>
      <c r="C9398" s="480">
        <f t="shared" si="799"/>
        <v>6</v>
      </c>
      <c r="D9398" s="480">
        <f>D9395</f>
        <v>198</v>
      </c>
      <c r="E9398" s="480">
        <f t="shared" ref="E9398:E9461" si="802">E9397+1</f>
        <v>78</v>
      </c>
      <c r="F9398" s="484">
        <v>4.4206000000000003</v>
      </c>
      <c r="G9398" s="480">
        <v>15</v>
      </c>
      <c r="H9398" s="482">
        <v>0.33028000000000002</v>
      </c>
      <c r="I9398" s="483">
        <v>13.4</v>
      </c>
      <c r="J9398" s="484">
        <v>0.1953</v>
      </c>
      <c r="K9398" s="469">
        <f t="shared" si="800"/>
        <v>13.384401114206128</v>
      </c>
      <c r="L9398" s="469">
        <f t="shared" si="801"/>
        <v>-1.5598885793872697E-2</v>
      </c>
    </row>
    <row r="9399" spans="1:12">
      <c r="A9399" s="98" t="s">
        <v>126</v>
      </c>
      <c r="B9399" s="98">
        <f t="shared" si="798"/>
        <v>16</v>
      </c>
      <c r="C9399" s="98">
        <f t="shared" si="799"/>
        <v>6</v>
      </c>
      <c r="D9399" s="98">
        <f>D9398</f>
        <v>198</v>
      </c>
      <c r="E9399" s="98">
        <f t="shared" si="802"/>
        <v>79</v>
      </c>
      <c r="F9399" s="397">
        <f>F9398+(E9399-E9398)*(F9401-F9398)/(E9401-E9398)</f>
        <v>4.4329666666666672</v>
      </c>
      <c r="G9399" s="98">
        <v>15</v>
      </c>
      <c r="H9399" s="491">
        <f>H9398+(E9399-E9398)*(H9401-H9398)/(E9401-E9398)</f>
        <v>0.33024266666666668</v>
      </c>
      <c r="I9399" s="492">
        <f>I9398+(E9399-E9398)*(I9401-I9398)/(E9401-E9398)</f>
        <v>13.433333333333334</v>
      </c>
      <c r="J9399" s="397">
        <f>J9398+(E9399-E9398)*(J9401-J9398)/(E9401-E9398)</f>
        <v>0.19353333333333333</v>
      </c>
      <c r="K9399" s="469">
        <f t="shared" si="800"/>
        <v>13.423361406965384</v>
      </c>
      <c r="L9399" s="469">
        <f t="shared" si="801"/>
        <v>-9.9719263679496351E-3</v>
      </c>
    </row>
    <row r="9400" spans="1:12">
      <c r="A9400" s="98" t="s">
        <v>126</v>
      </c>
      <c r="B9400" s="98">
        <f t="shared" si="798"/>
        <v>16</v>
      </c>
      <c r="C9400" s="98">
        <f t="shared" si="799"/>
        <v>6</v>
      </c>
      <c r="D9400" s="98">
        <f>D9398</f>
        <v>198</v>
      </c>
      <c r="E9400" s="98">
        <f t="shared" si="802"/>
        <v>80</v>
      </c>
      <c r="F9400" s="397">
        <f>F9398+(E9400-E9398)*(F9401-F9398)/(E9401-E9398)</f>
        <v>4.4453333333333331</v>
      </c>
      <c r="G9400" s="98">
        <v>15</v>
      </c>
      <c r="H9400" s="491">
        <f>H9398+(E9400-E9398)*(H9401-H9398)/(E9401-E9398)</f>
        <v>0.33020533333333335</v>
      </c>
      <c r="I9400" s="492">
        <f>I9398+(E9400-E9398)*(I9401-I9398)/(E9401-E9398)</f>
        <v>13.466666666666667</v>
      </c>
      <c r="J9400" s="397">
        <f>J9398+(E9400-E9398)*(J9401-J9398)/(E9401-E9398)</f>
        <v>0.19176666666666667</v>
      </c>
      <c r="K9400" s="469">
        <f t="shared" si="800"/>
        <v>13.462330509501157</v>
      </c>
      <c r="L9400" s="469">
        <f t="shared" si="801"/>
        <v>-4.3361571655093911E-3</v>
      </c>
    </row>
    <row r="9401" spans="1:12">
      <c r="A9401" s="480" t="s">
        <v>126</v>
      </c>
      <c r="B9401" s="480">
        <f t="shared" si="798"/>
        <v>16</v>
      </c>
      <c r="C9401" s="480">
        <f t="shared" si="799"/>
        <v>6</v>
      </c>
      <c r="D9401" s="480">
        <f>D9398</f>
        <v>198</v>
      </c>
      <c r="E9401" s="480">
        <f t="shared" si="802"/>
        <v>81</v>
      </c>
      <c r="F9401" s="484">
        <v>4.4577</v>
      </c>
      <c r="G9401" s="480">
        <v>15</v>
      </c>
      <c r="H9401" s="482">
        <v>0.33016800000000002</v>
      </c>
      <c r="I9401" s="483">
        <v>13.5</v>
      </c>
      <c r="J9401" s="484">
        <v>0.19</v>
      </c>
      <c r="K9401" s="469">
        <f t="shared" si="800"/>
        <v>13.501308424801918</v>
      </c>
      <c r="L9401" s="469">
        <f t="shared" si="801"/>
        <v>1.3084248019179512E-3</v>
      </c>
    </row>
    <row r="9402" spans="1:12">
      <c r="A9402" s="98" t="s">
        <v>126</v>
      </c>
      <c r="B9402" s="98">
        <f t="shared" si="798"/>
        <v>16</v>
      </c>
      <c r="C9402" s="98">
        <f t="shared" si="799"/>
        <v>6</v>
      </c>
      <c r="D9402" s="98">
        <f>D9401</f>
        <v>198</v>
      </c>
      <c r="E9402" s="98">
        <f t="shared" si="802"/>
        <v>82</v>
      </c>
      <c r="F9402" s="397">
        <f>F9401+(E9402-E9401)*(F9404-F9401)/(E9404-E9401)</f>
        <v>4.4699666666666671</v>
      </c>
      <c r="G9402" s="98">
        <v>15</v>
      </c>
      <c r="H9402" s="491">
        <f>H9401+(E9402-E9401)*(H9404-H9401)/(E9404-E9401)</f>
        <v>0.33013000000000003</v>
      </c>
      <c r="I9402" s="492">
        <f>I9401+(E9402-E9401)*(I9404-I9401)/(E9404-E9401)</f>
        <v>13.533333333333333</v>
      </c>
      <c r="J9402" s="397">
        <f>J9401+(E9402-E9401)*(J9404-J9401)/(E9404-E9401)</f>
        <v>0.18823333333333334</v>
      </c>
      <c r="K9402" s="469">
        <f t="shared" si="800"/>
        <v>13.540019588243016</v>
      </c>
      <c r="L9402" s="469">
        <f t="shared" si="801"/>
        <v>6.6862549096828872E-3</v>
      </c>
    </row>
    <row r="9403" spans="1:12">
      <c r="A9403" s="98" t="s">
        <v>126</v>
      </c>
      <c r="B9403" s="98">
        <f t="shared" si="798"/>
        <v>16</v>
      </c>
      <c r="C9403" s="98">
        <f t="shared" si="799"/>
        <v>6</v>
      </c>
      <c r="D9403" s="98">
        <f>D9401</f>
        <v>198</v>
      </c>
      <c r="E9403" s="98">
        <f t="shared" si="802"/>
        <v>83</v>
      </c>
      <c r="F9403" s="397">
        <f>F9401+(E9403-E9401)*(F9404-F9401)/(E9404-E9401)</f>
        <v>4.4822333333333333</v>
      </c>
      <c r="G9403" s="98">
        <v>15</v>
      </c>
      <c r="H9403" s="491">
        <f>H9401+(E9403-E9401)*(H9404-H9401)/(E9404-E9401)</f>
        <v>0.330092</v>
      </c>
      <c r="I9403" s="492">
        <f>I9401+(E9403-E9401)*(I9404-I9401)/(E9404-E9401)</f>
        <v>13.566666666666666</v>
      </c>
      <c r="J9403" s="397">
        <f>J9401+(E9403-E9401)*(J9404-J9401)/(E9404-E9401)</f>
        <v>0.18646666666666667</v>
      </c>
      <c r="K9403" s="469">
        <f t="shared" si="800"/>
        <v>13.578739664497574</v>
      </c>
      <c r="L9403" s="469">
        <f t="shared" si="801"/>
        <v>1.2072997830907539E-2</v>
      </c>
    </row>
    <row r="9404" spans="1:12">
      <c r="A9404" s="480" t="s">
        <v>126</v>
      </c>
      <c r="B9404" s="480">
        <f t="shared" si="798"/>
        <v>16</v>
      </c>
      <c r="C9404" s="480">
        <f t="shared" si="799"/>
        <v>6</v>
      </c>
      <c r="D9404" s="480">
        <f>D9401</f>
        <v>198</v>
      </c>
      <c r="E9404" s="480">
        <f t="shared" si="802"/>
        <v>84</v>
      </c>
      <c r="F9404" s="484">
        <v>4.4945000000000004</v>
      </c>
      <c r="G9404" s="480">
        <v>15</v>
      </c>
      <c r="H9404" s="482">
        <v>0.33005400000000001</v>
      </c>
      <c r="I9404" s="483">
        <v>13.6</v>
      </c>
      <c r="J9404" s="484">
        <v>0.1847</v>
      </c>
      <c r="K9404" s="469">
        <f t="shared" si="800"/>
        <v>13.617468656644064</v>
      </c>
      <c r="L9404" s="469">
        <f t="shared" si="801"/>
        <v>1.7468656644064495E-2</v>
      </c>
    </row>
    <row r="9405" spans="1:12">
      <c r="A9405" s="98" t="s">
        <v>126</v>
      </c>
      <c r="B9405" s="98">
        <f t="shared" ref="B9405:B9468" si="803">INT(D9405/12)</f>
        <v>16</v>
      </c>
      <c r="C9405" s="98">
        <f t="shared" ref="C9405:C9468" si="804">D9405-B9405*12</f>
        <v>6</v>
      </c>
      <c r="D9405" s="98">
        <f>D9404</f>
        <v>198</v>
      </c>
      <c r="E9405" s="98">
        <f t="shared" si="802"/>
        <v>85</v>
      </c>
      <c r="F9405" s="397">
        <f>F9404+(E9405-E9404)*(F9407-F9404)/(E9407-E9404)</f>
        <v>4.5066666666666668</v>
      </c>
      <c r="G9405" s="98">
        <v>15</v>
      </c>
      <c r="H9405" s="491">
        <f>H9404+(E9405-E9404)*(H9407-H9404)/(E9407-E9404)</f>
        <v>0.330015</v>
      </c>
      <c r="I9405" s="492">
        <f>I9404+(E9405-E9404)*(I9407-I9404)/(E9407-E9404)</f>
        <v>13.633333333333333</v>
      </c>
      <c r="J9405" s="397">
        <f>J9404+(E9405-E9404)*(J9407-J9404)/(E9407-E9404)</f>
        <v>0.18293333333333334</v>
      </c>
      <c r="K9405" s="469">
        <f t="shared" si="800"/>
        <v>13.65594493179603</v>
      </c>
      <c r="L9405" s="469">
        <f t="shared" si="801"/>
        <v>2.2611598462697557E-2</v>
      </c>
    </row>
    <row r="9406" spans="1:12">
      <c r="A9406" s="98" t="s">
        <v>126</v>
      </c>
      <c r="B9406" s="98">
        <f t="shared" si="803"/>
        <v>16</v>
      </c>
      <c r="C9406" s="98">
        <f t="shared" si="804"/>
        <v>6</v>
      </c>
      <c r="D9406" s="98">
        <f>D9404</f>
        <v>198</v>
      </c>
      <c r="E9406" s="98">
        <f t="shared" si="802"/>
        <v>86</v>
      </c>
      <c r="F9406" s="397">
        <f>F9404+(E9406-E9404)*(F9407-F9404)/(E9407-E9404)</f>
        <v>4.5188333333333333</v>
      </c>
      <c r="G9406" s="98">
        <v>15</v>
      </c>
      <c r="H9406" s="491">
        <f>H9404+(E9406-E9404)*(H9407-H9404)/(E9407-E9404)</f>
        <v>0.32997599999999999</v>
      </c>
      <c r="I9406" s="492">
        <f>I9404+(E9406-E9404)*(I9407-I9404)/(E9407-E9404)</f>
        <v>13.666666666666666</v>
      </c>
      <c r="J9406" s="397">
        <f>J9404+(E9406-E9404)*(J9407-J9404)/(E9407-E9404)</f>
        <v>0.18116666666666667</v>
      </c>
      <c r="K9406" s="469">
        <f t="shared" si="800"/>
        <v>13.694430302001761</v>
      </c>
      <c r="L9406" s="469">
        <f t="shared" si="801"/>
        <v>2.7763635335094961E-2</v>
      </c>
    </row>
    <row r="9407" spans="1:12">
      <c r="A9407" s="480" t="s">
        <v>126</v>
      </c>
      <c r="B9407" s="480">
        <f t="shared" si="803"/>
        <v>16</v>
      </c>
      <c r="C9407" s="480">
        <f t="shared" si="804"/>
        <v>6</v>
      </c>
      <c r="D9407" s="480">
        <f>D9404</f>
        <v>198</v>
      </c>
      <c r="E9407" s="480">
        <f t="shared" si="802"/>
        <v>87</v>
      </c>
      <c r="F9407" s="484">
        <v>4.5309999999999997</v>
      </c>
      <c r="G9407" s="480">
        <v>15</v>
      </c>
      <c r="H9407" s="482">
        <v>0.32993699999999998</v>
      </c>
      <c r="I9407" s="483">
        <v>13.7</v>
      </c>
      <c r="J9407" s="484">
        <v>0.1794</v>
      </c>
      <c r="K9407" s="469">
        <f t="shared" si="800"/>
        <v>13.732924770486486</v>
      </c>
      <c r="L9407" s="469">
        <f t="shared" si="801"/>
        <v>3.2924770486486565E-2</v>
      </c>
    </row>
    <row r="9408" spans="1:12">
      <c r="A9408" s="98" t="s">
        <v>126</v>
      </c>
      <c r="B9408" s="98">
        <f t="shared" si="803"/>
        <v>16</v>
      </c>
      <c r="C9408" s="98">
        <f t="shared" si="804"/>
        <v>6</v>
      </c>
      <c r="D9408" s="98">
        <f>D9407</f>
        <v>198</v>
      </c>
      <c r="E9408" s="98">
        <f t="shared" si="802"/>
        <v>88</v>
      </c>
      <c r="F9408" s="397">
        <f>F9407+(E9408-E9407)*(F9410-F9407)/(E9410-E9407)</f>
        <v>4.5430666666666664</v>
      </c>
      <c r="G9408" s="98">
        <v>15</v>
      </c>
      <c r="H9408" s="491">
        <f>H9407+(E9408-E9407)*(H9410-H9407)/(E9410-E9407)</f>
        <v>0.32989733333333332</v>
      </c>
      <c r="I9408" s="492">
        <f>I9407+(E9408-E9407)*(I9410-I9407)/(E9410-E9407)</f>
        <v>13.733333333333333</v>
      </c>
      <c r="J9408" s="397">
        <f>J9407+(E9408-E9407)*(J9410-J9407)/(E9410-E9407)</f>
        <v>0.17766666666666667</v>
      </c>
      <c r="K9408" s="469">
        <f t="shared" si="800"/>
        <v>13.771153045593982</v>
      </c>
      <c r="L9408" s="469">
        <f t="shared" si="801"/>
        <v>3.7819712260649396E-2</v>
      </c>
    </row>
    <row r="9409" spans="1:12">
      <c r="A9409" s="98" t="s">
        <v>126</v>
      </c>
      <c r="B9409" s="98">
        <f t="shared" si="803"/>
        <v>16</v>
      </c>
      <c r="C9409" s="98">
        <f t="shared" si="804"/>
        <v>6</v>
      </c>
      <c r="D9409" s="98">
        <f>D9407</f>
        <v>198</v>
      </c>
      <c r="E9409" s="98">
        <f t="shared" si="802"/>
        <v>89</v>
      </c>
      <c r="F9409" s="397">
        <f>F9407+(E9409-E9407)*(F9410-F9407)/(E9410-E9407)</f>
        <v>4.555133333333333</v>
      </c>
      <c r="G9409" s="98">
        <v>15</v>
      </c>
      <c r="H9409" s="491">
        <f>H9407+(E9409-E9407)*(H9410-H9407)/(E9410-E9407)</f>
        <v>0.32985766666666666</v>
      </c>
      <c r="I9409" s="492">
        <f>I9407+(E9409-E9407)*(I9410-I9407)/(E9410-E9407)</f>
        <v>13.766666666666667</v>
      </c>
      <c r="J9409" s="397">
        <f>J9407+(E9409-E9407)*(J9410-J9407)/(E9410-E9407)</f>
        <v>0.17593333333333333</v>
      </c>
      <c r="K9409" s="469">
        <f t="shared" si="800"/>
        <v>13.809390514898849</v>
      </c>
      <c r="L9409" s="469">
        <f t="shared" si="801"/>
        <v>4.2723848232181894E-2</v>
      </c>
    </row>
    <row r="9410" spans="1:12">
      <c r="A9410" s="480" t="s">
        <v>126</v>
      </c>
      <c r="B9410" s="480">
        <f t="shared" si="803"/>
        <v>16</v>
      </c>
      <c r="C9410" s="480">
        <f t="shared" si="804"/>
        <v>6</v>
      </c>
      <c r="D9410" s="480">
        <f>D9407</f>
        <v>198</v>
      </c>
      <c r="E9410" s="480">
        <f t="shared" si="802"/>
        <v>90</v>
      </c>
      <c r="F9410" s="484">
        <v>4.5671999999999997</v>
      </c>
      <c r="G9410" s="480">
        <v>15</v>
      </c>
      <c r="H9410" s="482">
        <v>0.329818</v>
      </c>
      <c r="I9410" s="483">
        <v>13.8</v>
      </c>
      <c r="J9410" s="484">
        <v>0.17419999999999999</v>
      </c>
      <c r="K9410" s="469">
        <f t="shared" si="800"/>
        <v>13.847637181718401</v>
      </c>
      <c r="L9410" s="469">
        <f t="shared" si="801"/>
        <v>4.7637181718400257E-2</v>
      </c>
    </row>
    <row r="9411" spans="1:12">
      <c r="A9411" s="98" t="s">
        <v>126</v>
      </c>
      <c r="B9411" s="98">
        <f t="shared" si="803"/>
        <v>16</v>
      </c>
      <c r="C9411" s="98">
        <f t="shared" si="804"/>
        <v>6</v>
      </c>
      <c r="D9411" s="98">
        <f>D9410</f>
        <v>198</v>
      </c>
      <c r="E9411" s="98">
        <f t="shared" si="802"/>
        <v>91</v>
      </c>
      <c r="F9411" s="397">
        <f>F9410+(E9411-E9410)*(F9413-F9410)/(E9413-E9410)</f>
        <v>4.5791666666666666</v>
      </c>
      <c r="G9411" s="98">
        <v>15</v>
      </c>
      <c r="H9411" s="491">
        <f>H9410+(E9411-E9410)*(H9413-H9410)/(E9413-E9410)</f>
        <v>0.32977733333333331</v>
      </c>
      <c r="I9411" s="492">
        <f>I9410+(E9411-E9410)*(I9413-I9410)/(E9413-E9410)</f>
        <v>13.866666666666667</v>
      </c>
      <c r="J9411" s="397">
        <f>J9410+(E9411-E9410)*(J9413-J9410)/(E9413-E9410)</f>
        <v>0.17243333333333333</v>
      </c>
      <c r="K9411" s="469">
        <f t="shared" si="800"/>
        <v>13.885631921336822</v>
      </c>
      <c r="L9411" s="469">
        <f t="shared" si="801"/>
        <v>1.8965254670154863E-2</v>
      </c>
    </row>
    <row r="9412" spans="1:12">
      <c r="A9412" s="98" t="s">
        <v>126</v>
      </c>
      <c r="B9412" s="98">
        <f t="shared" si="803"/>
        <v>16</v>
      </c>
      <c r="C9412" s="98">
        <f t="shared" si="804"/>
        <v>6</v>
      </c>
      <c r="D9412" s="98">
        <f>D9410</f>
        <v>198</v>
      </c>
      <c r="E9412" s="98">
        <f t="shared" si="802"/>
        <v>92</v>
      </c>
      <c r="F9412" s="397">
        <f>F9410+(E9412-E9410)*(F9413-F9410)/(E9413-E9410)</f>
        <v>4.5911333333333335</v>
      </c>
      <c r="G9412" s="98">
        <v>15</v>
      </c>
      <c r="H9412" s="491">
        <f>H9410+(E9412-E9410)*(H9413-H9410)/(E9413-E9410)</f>
        <v>0.32973666666666668</v>
      </c>
      <c r="I9412" s="492">
        <f>I9410+(E9412-E9410)*(I9413-I9410)/(E9413-E9410)</f>
        <v>13.933333333333334</v>
      </c>
      <c r="J9412" s="397">
        <f>J9410+(E9412-E9410)*(J9413-J9410)/(E9413-E9410)</f>
        <v>0.17066666666666666</v>
      </c>
      <c r="K9412" s="469">
        <f t="shared" si="800"/>
        <v>13.923636032793846</v>
      </c>
      <c r="L9412" s="469">
        <f t="shared" si="801"/>
        <v>-9.6973005394875855E-3</v>
      </c>
    </row>
    <row r="9413" spans="1:12">
      <c r="A9413" s="480" t="s">
        <v>126</v>
      </c>
      <c r="B9413" s="480">
        <f t="shared" si="803"/>
        <v>16</v>
      </c>
      <c r="C9413" s="480">
        <f t="shared" si="804"/>
        <v>6</v>
      </c>
      <c r="D9413" s="480">
        <f>D9410</f>
        <v>198</v>
      </c>
      <c r="E9413" s="480">
        <f t="shared" si="802"/>
        <v>93</v>
      </c>
      <c r="F9413" s="484">
        <v>4.6031000000000004</v>
      </c>
      <c r="G9413" s="480">
        <v>15</v>
      </c>
      <c r="H9413" s="482">
        <v>0.32969599999999999</v>
      </c>
      <c r="I9413" s="483">
        <v>14</v>
      </c>
      <c r="J9413" s="484">
        <v>0.16889999999999999</v>
      </c>
      <c r="K9413" s="469">
        <f t="shared" si="800"/>
        <v>13.961649519557412</v>
      </c>
      <c r="L9413" s="469">
        <f t="shared" si="801"/>
        <v>-3.8350480442588264E-2</v>
      </c>
    </row>
    <row r="9414" spans="1:12">
      <c r="A9414" s="98" t="s">
        <v>126</v>
      </c>
      <c r="B9414" s="98">
        <f t="shared" si="803"/>
        <v>16</v>
      </c>
      <c r="C9414" s="98">
        <f t="shared" si="804"/>
        <v>6</v>
      </c>
      <c r="D9414" s="98">
        <f>D9413</f>
        <v>198</v>
      </c>
      <c r="E9414" s="98">
        <f t="shared" si="802"/>
        <v>94</v>
      </c>
      <c r="F9414" s="397">
        <f>F9413+(E9414-E9413)*(F9416-F9413)/(E9416-E9413)</f>
        <v>4.6150000000000002</v>
      </c>
      <c r="G9414" s="98">
        <v>15</v>
      </c>
      <c r="H9414" s="491">
        <f>H9413+(E9414-E9413)*(H9416-H9413)/(E9416-E9413)</f>
        <v>0.32965466666666665</v>
      </c>
      <c r="I9414" s="492">
        <f>I9413+(E9414-E9413)*(I9416-I9413)/(E9416-E9413)</f>
        <v>14.033333333333333</v>
      </c>
      <c r="J9414" s="397">
        <f>J9413+(E9414-E9413)*(J9416-J9413)/(E9416-E9413)</f>
        <v>0.16723333333333332</v>
      </c>
      <c r="K9414" s="469">
        <f t="shared" si="800"/>
        <v>13.999498465060407</v>
      </c>
      <c r="L9414" s="469">
        <f t="shared" si="801"/>
        <v>-3.3834868272926144E-2</v>
      </c>
    </row>
    <row r="9415" spans="1:12">
      <c r="A9415" s="98" t="s">
        <v>126</v>
      </c>
      <c r="B9415" s="98">
        <f t="shared" si="803"/>
        <v>16</v>
      </c>
      <c r="C9415" s="98">
        <f t="shared" si="804"/>
        <v>6</v>
      </c>
      <c r="D9415" s="98">
        <f>D9413</f>
        <v>198</v>
      </c>
      <c r="E9415" s="98">
        <f t="shared" si="802"/>
        <v>95</v>
      </c>
      <c r="F9415" s="397">
        <f>F9413+(E9415-E9413)*(F9416-F9413)/(E9416-E9413)</f>
        <v>4.6269</v>
      </c>
      <c r="G9415" s="98">
        <v>15</v>
      </c>
      <c r="H9415" s="491">
        <f>H9413+(E9415-E9413)*(H9416-H9413)/(E9416-E9413)</f>
        <v>0.32961333333333331</v>
      </c>
      <c r="I9415" s="492">
        <f>I9413+(E9415-E9413)*(I9416-I9413)/(E9416-E9413)</f>
        <v>14.066666666666666</v>
      </c>
      <c r="J9415" s="397">
        <f>J9413+(E9415-E9413)*(J9416-J9413)/(E9416-E9413)</f>
        <v>0.16556666666666667</v>
      </c>
      <c r="K9415" s="469">
        <f t="shared" si="800"/>
        <v>14.037356903037903</v>
      </c>
      <c r="L9415" s="469">
        <f t="shared" si="801"/>
        <v>-2.9309763628763363E-2</v>
      </c>
    </row>
    <row r="9416" spans="1:12">
      <c r="A9416" s="480" t="s">
        <v>126</v>
      </c>
      <c r="B9416" s="480">
        <f t="shared" si="803"/>
        <v>16</v>
      </c>
      <c r="C9416" s="480">
        <f t="shared" si="804"/>
        <v>6</v>
      </c>
      <c r="D9416" s="480">
        <f>D9413</f>
        <v>198</v>
      </c>
      <c r="E9416" s="480">
        <f t="shared" si="802"/>
        <v>96</v>
      </c>
      <c r="F9416" s="484">
        <v>4.6387999999999998</v>
      </c>
      <c r="G9416" s="480">
        <v>15</v>
      </c>
      <c r="H9416" s="482">
        <v>0.32957199999999998</v>
      </c>
      <c r="I9416" s="483">
        <v>14.1</v>
      </c>
      <c r="J9416" s="484">
        <v>0.16389999999999999</v>
      </c>
      <c r="K9416" s="469">
        <f t="shared" si="800"/>
        <v>14.075224837061402</v>
      </c>
      <c r="L9416" s="469">
        <f t="shared" si="801"/>
        <v>-2.4775162938597717E-2</v>
      </c>
    </row>
    <row r="9417" spans="1:12">
      <c r="A9417" s="98" t="s">
        <v>126</v>
      </c>
      <c r="B9417" s="98">
        <f t="shared" si="803"/>
        <v>16</v>
      </c>
      <c r="C9417" s="98">
        <f t="shared" si="804"/>
        <v>6</v>
      </c>
      <c r="D9417" s="98">
        <f>D9416</f>
        <v>198</v>
      </c>
      <c r="E9417" s="98">
        <f t="shared" si="802"/>
        <v>97</v>
      </c>
      <c r="F9417" s="397">
        <f>F9416+(E9417-E9416)*(F9419-F9416)/(E9419-E9416)</f>
        <v>4.6505999999999998</v>
      </c>
      <c r="G9417" s="98">
        <v>15</v>
      </c>
      <c r="H9417" s="491">
        <f>H9416+(E9417-E9416)*(H9419-H9416)/(E9419-E9416)</f>
        <v>0.32952966666666667</v>
      </c>
      <c r="I9417" s="492">
        <f>I9416+(E9417-E9416)*(I9419-I9416)/(E9419-E9416)</f>
        <v>14.133333333333333</v>
      </c>
      <c r="J9417" s="397">
        <f>J9416+(E9417-E9416)*(J9419-J9416)/(E9419-E9416)</f>
        <v>0.16203333333333333</v>
      </c>
      <c r="K9417" s="469">
        <f t="shared" si="800"/>
        <v>14.112841635907339</v>
      </c>
      <c r="L9417" s="469">
        <f t="shared" si="801"/>
        <v>-2.0491697425994104E-2</v>
      </c>
    </row>
    <row r="9418" spans="1:12">
      <c r="A9418" s="98" t="s">
        <v>126</v>
      </c>
      <c r="B9418" s="98">
        <f t="shared" si="803"/>
        <v>16</v>
      </c>
      <c r="C9418" s="98">
        <f t="shared" si="804"/>
        <v>6</v>
      </c>
      <c r="D9418" s="98">
        <f>D9416</f>
        <v>198</v>
      </c>
      <c r="E9418" s="98">
        <f t="shared" si="802"/>
        <v>98</v>
      </c>
      <c r="F9418" s="397">
        <f>F9416+(E9418-E9416)*(F9419-F9416)/(E9419-E9416)</f>
        <v>4.6623999999999999</v>
      </c>
      <c r="G9418" s="98">
        <v>15</v>
      </c>
      <c r="H9418" s="491">
        <f>H9416+(E9418-E9416)*(H9419-H9416)/(E9419-E9416)</f>
        <v>0.3294873333333333</v>
      </c>
      <c r="I9418" s="492">
        <f>I9416+(E9418-E9416)*(I9419-I9416)/(E9419-E9416)</f>
        <v>14.166666666666666</v>
      </c>
      <c r="J9418" s="397">
        <f>J9416+(E9418-E9416)*(J9419-J9416)/(E9419-E9416)</f>
        <v>0.16016666666666665</v>
      </c>
      <c r="K9418" s="469">
        <f t="shared" si="800"/>
        <v>14.150468100948748</v>
      </c>
      <c r="L9418" s="469">
        <f t="shared" si="801"/>
        <v>-1.6198565717918001E-2</v>
      </c>
    </row>
    <row r="9419" spans="1:12">
      <c r="A9419" s="480" t="s">
        <v>126</v>
      </c>
      <c r="B9419" s="480">
        <f t="shared" si="803"/>
        <v>16</v>
      </c>
      <c r="C9419" s="480">
        <f t="shared" si="804"/>
        <v>6</v>
      </c>
      <c r="D9419" s="480">
        <f>D9416</f>
        <v>198</v>
      </c>
      <c r="E9419" s="480">
        <f t="shared" si="802"/>
        <v>99</v>
      </c>
      <c r="F9419" s="484">
        <v>4.6741999999999999</v>
      </c>
      <c r="G9419" s="480">
        <v>15</v>
      </c>
      <c r="H9419" s="482">
        <v>0.32944499999999999</v>
      </c>
      <c r="I9419" s="483">
        <v>14.2</v>
      </c>
      <c r="J9419" s="484">
        <v>0.1583</v>
      </c>
      <c r="K9419" s="469">
        <f t="shared" ref="K9419:K9482" si="805">F9419/H9419</f>
        <v>14.188104235911913</v>
      </c>
      <c r="L9419" s="469">
        <f t="shared" ref="L9419:L9482" si="806">K9419-I9419</f>
        <v>-1.1895764088086125E-2</v>
      </c>
    </row>
    <row r="9420" spans="1:12">
      <c r="A9420" s="98" t="s">
        <v>126</v>
      </c>
      <c r="B9420" s="98">
        <f t="shared" si="803"/>
        <v>16</v>
      </c>
      <c r="C9420" s="98">
        <f t="shared" si="804"/>
        <v>6</v>
      </c>
      <c r="D9420" s="98">
        <f>D9419</f>
        <v>198</v>
      </c>
      <c r="E9420" s="98">
        <f t="shared" si="802"/>
        <v>100</v>
      </c>
      <c r="F9420" s="397">
        <f>F9419+(E9420-E9419)*(F9422-F9419)/(E9422-E9419)</f>
        <v>4.6859000000000002</v>
      </c>
      <c r="G9420" s="98">
        <v>15</v>
      </c>
      <c r="H9420" s="491">
        <f>H9419+(E9420-E9419)*(H9422-H9419)/(E9422-E9419)</f>
        <v>0.32940199999999997</v>
      </c>
      <c r="I9420" s="492">
        <f>I9419+(E9420-E9419)*(I9422-I9419)/(E9422-E9419)</f>
        <v>14.233333333333333</v>
      </c>
      <c r="J9420" s="397">
        <f>J9419+(E9420-E9419)*(J9422-J9419)/(E9422-E9419)</f>
        <v>0.15653333333333333</v>
      </c>
      <c r="K9420" s="469">
        <f t="shared" si="805"/>
        <v>14.225475255159351</v>
      </c>
      <c r="L9420" s="469">
        <f t="shared" si="806"/>
        <v>-7.858078173981653E-3</v>
      </c>
    </row>
    <row r="9421" spans="1:12">
      <c r="A9421" s="98" t="s">
        <v>126</v>
      </c>
      <c r="B9421" s="98">
        <f t="shared" si="803"/>
        <v>16</v>
      </c>
      <c r="C9421" s="98">
        <f t="shared" si="804"/>
        <v>6</v>
      </c>
      <c r="D9421" s="98">
        <f>D9419</f>
        <v>198</v>
      </c>
      <c r="E9421" s="98">
        <f t="shared" si="802"/>
        <v>101</v>
      </c>
      <c r="F9421" s="397">
        <f>F9419+(E9421-E9419)*(F9422-F9419)/(E9422-E9419)</f>
        <v>4.6975999999999996</v>
      </c>
      <c r="G9421" s="98">
        <v>15</v>
      </c>
      <c r="H9421" s="491">
        <f>H9419+(E9421-E9419)*(H9422-H9419)/(E9422-E9419)</f>
        <v>0.32935900000000001</v>
      </c>
      <c r="I9421" s="492">
        <f>I9419+(E9421-E9419)*(I9422-I9419)/(E9422-E9419)</f>
        <v>14.266666666666667</v>
      </c>
      <c r="J9421" s="397">
        <f>J9419+(E9421-E9419)*(J9422-J9419)/(E9422-E9419)</f>
        <v>0.15476666666666666</v>
      </c>
      <c r="K9421" s="469">
        <f t="shared" si="805"/>
        <v>14.262856032475201</v>
      </c>
      <c r="L9421" s="469">
        <f t="shared" si="806"/>
        <v>-3.8106341914669883E-3</v>
      </c>
    </row>
    <row r="9422" spans="1:12">
      <c r="A9422" s="480" t="s">
        <v>126</v>
      </c>
      <c r="B9422" s="480">
        <f t="shared" si="803"/>
        <v>16</v>
      </c>
      <c r="C9422" s="480">
        <f t="shared" si="804"/>
        <v>6</v>
      </c>
      <c r="D9422" s="480">
        <f>D9419</f>
        <v>198</v>
      </c>
      <c r="E9422" s="480">
        <f t="shared" si="802"/>
        <v>102</v>
      </c>
      <c r="F9422" s="484">
        <v>4.7092999999999998</v>
      </c>
      <c r="G9422" s="480">
        <v>15</v>
      </c>
      <c r="H9422" s="482">
        <v>0.329316</v>
      </c>
      <c r="I9422" s="483">
        <v>14.3</v>
      </c>
      <c r="J9422" s="484">
        <v>0.153</v>
      </c>
      <c r="K9422" s="469">
        <f t="shared" si="805"/>
        <v>14.30024657168191</v>
      </c>
      <c r="L9422" s="469">
        <f t="shared" si="806"/>
        <v>2.4657168190955758E-4</v>
      </c>
    </row>
    <row r="9423" spans="1:12">
      <c r="A9423" s="98" t="s">
        <v>126</v>
      </c>
      <c r="B9423" s="98">
        <f t="shared" si="803"/>
        <v>16</v>
      </c>
      <c r="C9423" s="98">
        <f t="shared" si="804"/>
        <v>6</v>
      </c>
      <c r="D9423" s="98">
        <f>D9422</f>
        <v>198</v>
      </c>
      <c r="E9423" s="98">
        <f t="shared" si="802"/>
        <v>103</v>
      </c>
      <c r="F9423" s="397">
        <f>F9422+(E9423-E9422)*(F9425-F9422)/(E9425-E9422)</f>
        <v>4.7209000000000003</v>
      </c>
      <c r="G9423" s="98">
        <v>15</v>
      </c>
      <c r="H9423" s="491">
        <f>H9422+(E9423-E9422)*(H9425-H9422)/(E9425-E9422)</f>
        <v>0.32927200000000001</v>
      </c>
      <c r="I9423" s="492">
        <f>I9422+(E9423-E9422)*(I9425-I9422)/(E9425-E9422)</f>
        <v>14.333333333333334</v>
      </c>
      <c r="J9423" s="397">
        <f>J9422+(E9423-E9422)*(J9425-J9422)/(E9425-E9422)</f>
        <v>0.15126666666666666</v>
      </c>
      <c r="K9423" s="469">
        <f t="shared" si="805"/>
        <v>14.337386719793971</v>
      </c>
      <c r="L9423" s="469">
        <f t="shared" si="806"/>
        <v>4.0533864606366876E-3</v>
      </c>
    </row>
    <row r="9424" spans="1:12">
      <c r="A9424" s="98" t="s">
        <v>126</v>
      </c>
      <c r="B9424" s="98">
        <f t="shared" si="803"/>
        <v>16</v>
      </c>
      <c r="C9424" s="98">
        <f t="shared" si="804"/>
        <v>6</v>
      </c>
      <c r="D9424" s="98">
        <f>D9422</f>
        <v>198</v>
      </c>
      <c r="E9424" s="98">
        <f t="shared" si="802"/>
        <v>104</v>
      </c>
      <c r="F9424" s="397">
        <f>F9422+(E9424-E9422)*(F9425-F9422)/(E9425-E9422)</f>
        <v>4.7324999999999999</v>
      </c>
      <c r="G9424" s="98">
        <v>15</v>
      </c>
      <c r="H9424" s="491">
        <f>H9422+(E9424-E9422)*(H9425-H9422)/(E9425-E9422)</f>
        <v>0.32922799999999997</v>
      </c>
      <c r="I9424" s="492">
        <f>I9422+(E9424-E9422)*(I9425-I9422)/(E9425-E9422)</f>
        <v>14.366666666666667</v>
      </c>
      <c r="J9424" s="397">
        <f>J9422+(E9424-E9422)*(J9425-J9422)/(E9425-E9422)</f>
        <v>0.14953333333333332</v>
      </c>
      <c r="K9424" s="469">
        <f t="shared" si="805"/>
        <v>14.374536795169307</v>
      </c>
      <c r="L9424" s="469">
        <f t="shared" si="806"/>
        <v>7.870128502640128E-3</v>
      </c>
    </row>
    <row r="9425" spans="1:12">
      <c r="A9425" s="480" t="s">
        <v>126</v>
      </c>
      <c r="B9425" s="480">
        <f t="shared" si="803"/>
        <v>16</v>
      </c>
      <c r="C9425" s="480">
        <f t="shared" si="804"/>
        <v>6</v>
      </c>
      <c r="D9425" s="480">
        <f>D9422</f>
        <v>198</v>
      </c>
      <c r="E9425" s="480">
        <f t="shared" si="802"/>
        <v>105</v>
      </c>
      <c r="F9425" s="484">
        <v>4.7441000000000004</v>
      </c>
      <c r="G9425" s="480">
        <v>15</v>
      </c>
      <c r="H9425" s="482">
        <v>0.32918399999999998</v>
      </c>
      <c r="I9425" s="483">
        <v>14.4</v>
      </c>
      <c r="J9425" s="484">
        <v>0.14779999999999999</v>
      </c>
      <c r="K9425" s="469">
        <f t="shared" si="805"/>
        <v>14.411696801788668</v>
      </c>
      <c r="L9425" s="469">
        <f t="shared" si="806"/>
        <v>1.1696801788668054E-2</v>
      </c>
    </row>
    <row r="9426" spans="1:12">
      <c r="A9426" s="98" t="s">
        <v>126</v>
      </c>
      <c r="B9426" s="98">
        <f t="shared" si="803"/>
        <v>16</v>
      </c>
      <c r="C9426" s="98">
        <f t="shared" si="804"/>
        <v>6</v>
      </c>
      <c r="D9426" s="98">
        <f>D9425</f>
        <v>198</v>
      </c>
      <c r="E9426" s="98">
        <f t="shared" si="802"/>
        <v>106</v>
      </c>
      <c r="F9426" s="397">
        <f>F9425+(E9426-E9425)*(F9428-F9425)/(E9428-E9425)</f>
        <v>4.7556333333333338</v>
      </c>
      <c r="G9426" s="98">
        <v>15</v>
      </c>
      <c r="H9426" s="491">
        <f>H9425+(E9426-E9425)*(H9428-H9425)/(E9428-E9425)</f>
        <v>0.32913899999999996</v>
      </c>
      <c r="I9426" s="492">
        <f>I9425+(E9426-E9425)*(I9428-I9425)/(E9428-E9425)</f>
        <v>14.433333333333334</v>
      </c>
      <c r="J9426" s="397">
        <f>J9425+(E9426-E9425)*(J9428-J9425)/(E9428-E9425)</f>
        <v>0.14603333333333332</v>
      </c>
      <c r="K9426" s="469">
        <f t="shared" si="805"/>
        <v>14.448708093946127</v>
      </c>
      <c r="L9426" s="469">
        <f t="shared" si="806"/>
        <v>1.5374760612793636E-2</v>
      </c>
    </row>
    <row r="9427" spans="1:12">
      <c r="A9427" s="98" t="s">
        <v>126</v>
      </c>
      <c r="B9427" s="98">
        <f t="shared" si="803"/>
        <v>16</v>
      </c>
      <c r="C9427" s="98">
        <f t="shared" si="804"/>
        <v>6</v>
      </c>
      <c r="D9427" s="98">
        <f>D9425</f>
        <v>198</v>
      </c>
      <c r="E9427" s="98">
        <f t="shared" si="802"/>
        <v>107</v>
      </c>
      <c r="F9427" s="397">
        <f>F9425+(E9427-E9425)*(F9428-F9425)/(E9428-E9425)</f>
        <v>4.7671666666666663</v>
      </c>
      <c r="G9427" s="98">
        <v>15</v>
      </c>
      <c r="H9427" s="491">
        <f>H9425+(E9427-E9425)*(H9428-H9425)/(E9428-E9425)</f>
        <v>0.329094</v>
      </c>
      <c r="I9427" s="492">
        <f>I9425+(E9427-E9425)*(I9428-I9425)/(E9428-E9425)</f>
        <v>14.466666666666667</v>
      </c>
      <c r="J9427" s="397">
        <f>J9425+(E9427-E9425)*(J9428-J9425)/(E9428-E9425)</f>
        <v>0.14426666666666665</v>
      </c>
      <c r="K9427" s="469">
        <f t="shared" si="805"/>
        <v>14.485729507881233</v>
      </c>
      <c r="L9427" s="469">
        <f t="shared" si="806"/>
        <v>1.9062841214566362E-2</v>
      </c>
    </row>
    <row r="9428" spans="1:12">
      <c r="A9428" s="480" t="s">
        <v>126</v>
      </c>
      <c r="B9428" s="480">
        <f t="shared" si="803"/>
        <v>16</v>
      </c>
      <c r="C9428" s="480">
        <f t="shared" si="804"/>
        <v>6</v>
      </c>
      <c r="D9428" s="480">
        <f>D9425</f>
        <v>198</v>
      </c>
      <c r="E9428" s="480">
        <f t="shared" si="802"/>
        <v>108</v>
      </c>
      <c r="F9428" s="484">
        <v>4.7786999999999997</v>
      </c>
      <c r="G9428" s="480">
        <v>15</v>
      </c>
      <c r="H9428" s="482">
        <v>0.32904899999999998</v>
      </c>
      <c r="I9428" s="483">
        <v>14.5</v>
      </c>
      <c r="J9428" s="484">
        <v>0.14249999999999999</v>
      </c>
      <c r="K9428" s="469">
        <f t="shared" si="805"/>
        <v>14.522761047746688</v>
      </c>
      <c r="L9428" s="469">
        <f t="shared" si="806"/>
        <v>2.2761047746687524E-2</v>
      </c>
    </row>
    <row r="9429" spans="1:12">
      <c r="A9429" s="98" t="s">
        <v>126</v>
      </c>
      <c r="B9429" s="98">
        <f t="shared" si="803"/>
        <v>16</v>
      </c>
      <c r="C9429" s="98">
        <f t="shared" si="804"/>
        <v>6</v>
      </c>
      <c r="D9429" s="98">
        <f>D9428</f>
        <v>198</v>
      </c>
      <c r="E9429" s="98">
        <f t="shared" si="802"/>
        <v>109</v>
      </c>
      <c r="F9429" s="397">
        <f>F9428+(E9429-E9428)*(F9431-F9428)/(E9431-E9428)</f>
        <v>4.7901666666666669</v>
      </c>
      <c r="G9429" s="98">
        <v>15</v>
      </c>
      <c r="H9429" s="491">
        <f>H9428+(E9429-E9428)*(H9431-H9428)/(E9431-E9428)</f>
        <v>0.32900299999999999</v>
      </c>
      <c r="I9429" s="492">
        <f>I9428+(E9429-E9428)*(I9431-I9428)/(E9431-E9428)</f>
        <v>14.533333333333333</v>
      </c>
      <c r="J9429" s="397">
        <f>J9428+(E9429-E9428)*(J9431-J9428)/(E9431-E9428)</f>
        <v>0.14073333333333332</v>
      </c>
      <c r="K9429" s="469">
        <f t="shared" si="805"/>
        <v>14.559644339615952</v>
      </c>
      <c r="L9429" s="469">
        <f t="shared" si="806"/>
        <v>2.6311006282618621E-2</v>
      </c>
    </row>
    <row r="9430" spans="1:12">
      <c r="A9430" s="98" t="s">
        <v>126</v>
      </c>
      <c r="B9430" s="98">
        <f t="shared" si="803"/>
        <v>16</v>
      </c>
      <c r="C9430" s="98">
        <f t="shared" si="804"/>
        <v>6</v>
      </c>
      <c r="D9430" s="98">
        <f>D9428</f>
        <v>198</v>
      </c>
      <c r="E9430" s="98">
        <f t="shared" si="802"/>
        <v>110</v>
      </c>
      <c r="F9430" s="397">
        <f>F9428+(E9430-E9428)*(F9431-F9428)/(E9431-E9428)</f>
        <v>4.8016333333333332</v>
      </c>
      <c r="G9430" s="98">
        <v>15</v>
      </c>
      <c r="H9430" s="491">
        <f>H9428+(E9430-E9428)*(H9431-H9428)/(E9431-E9428)</f>
        <v>0.328957</v>
      </c>
      <c r="I9430" s="492">
        <f>I9428+(E9430-E9428)*(I9431-I9428)/(E9431-E9428)</f>
        <v>14.566666666666666</v>
      </c>
      <c r="J9430" s="397">
        <f>J9428+(E9430-E9428)*(J9431-J9428)/(E9431-E9428)</f>
        <v>0.13896666666666666</v>
      </c>
      <c r="K9430" s="469">
        <f t="shared" si="805"/>
        <v>14.596537946702254</v>
      </c>
      <c r="L9430" s="469">
        <f t="shared" si="806"/>
        <v>2.9871280035587588E-2</v>
      </c>
    </row>
    <row r="9431" spans="1:12">
      <c r="A9431" s="480" t="s">
        <v>126</v>
      </c>
      <c r="B9431" s="480">
        <f t="shared" si="803"/>
        <v>16</v>
      </c>
      <c r="C9431" s="480">
        <f t="shared" si="804"/>
        <v>6</v>
      </c>
      <c r="D9431" s="480">
        <f>D9428</f>
        <v>198</v>
      </c>
      <c r="E9431" s="480">
        <f t="shared" si="802"/>
        <v>111</v>
      </c>
      <c r="F9431" s="484">
        <v>4.8131000000000004</v>
      </c>
      <c r="G9431" s="480">
        <v>15</v>
      </c>
      <c r="H9431" s="482">
        <v>0.32891100000000001</v>
      </c>
      <c r="I9431" s="483">
        <v>14.6</v>
      </c>
      <c r="J9431" s="484">
        <v>0.13719999999999999</v>
      </c>
      <c r="K9431" s="469">
        <f t="shared" si="805"/>
        <v>14.633441873333517</v>
      </c>
      <c r="L9431" s="469">
        <f t="shared" si="806"/>
        <v>3.3441873333517336E-2</v>
      </c>
    </row>
    <row r="9432" spans="1:12">
      <c r="A9432" s="98" t="s">
        <v>126</v>
      </c>
      <c r="B9432" s="98">
        <f t="shared" si="803"/>
        <v>16</v>
      </c>
      <c r="C9432" s="98">
        <f t="shared" si="804"/>
        <v>6</v>
      </c>
      <c r="D9432" s="98">
        <f>D9431</f>
        <v>198</v>
      </c>
      <c r="E9432" s="98">
        <f t="shared" si="802"/>
        <v>112</v>
      </c>
      <c r="F9432" s="397">
        <f>F9431+(E9432-E9431)*(F9434-F9431)/(E9434-E9431)</f>
        <v>4.8244666666666669</v>
      </c>
      <c r="G9432" s="98">
        <v>15</v>
      </c>
      <c r="H9432" s="491">
        <f>H9431+(E9432-E9431)*(H9434-H9431)/(E9434-E9431)</f>
        <v>0.32886433333333331</v>
      </c>
      <c r="I9432" s="492">
        <f>I9431+(E9432-E9431)*(I9434-I9431)/(E9434-E9431)</f>
        <v>14.633333333333333</v>
      </c>
      <c r="J9432" s="397">
        <f>J9431+(E9432-E9431)*(J9434-J9431)/(E9434-E9431)</f>
        <v>0.13543333333333332</v>
      </c>
      <c r="K9432" s="469">
        <f t="shared" si="805"/>
        <v>14.670081786511766</v>
      </c>
      <c r="L9432" s="469">
        <f t="shared" si="806"/>
        <v>3.6748453178432783E-2</v>
      </c>
    </row>
    <row r="9433" spans="1:12">
      <c r="A9433" s="98" t="s">
        <v>126</v>
      </c>
      <c r="B9433" s="98">
        <f t="shared" si="803"/>
        <v>16</v>
      </c>
      <c r="C9433" s="98">
        <f t="shared" si="804"/>
        <v>6</v>
      </c>
      <c r="D9433" s="98">
        <f>D9431</f>
        <v>198</v>
      </c>
      <c r="E9433" s="98">
        <f t="shared" si="802"/>
        <v>113</v>
      </c>
      <c r="F9433" s="397">
        <f>F9431+(E9433-E9431)*(F9434-F9431)/(E9434-E9431)</f>
        <v>4.8358333333333334</v>
      </c>
      <c r="G9433" s="98">
        <v>15</v>
      </c>
      <c r="H9433" s="491">
        <f>H9431+(E9433-E9431)*(H9434-H9431)/(E9434-E9431)</f>
        <v>0.32881766666666667</v>
      </c>
      <c r="I9433" s="492">
        <f>I9431+(E9433-E9431)*(I9434-I9431)/(E9434-E9431)</f>
        <v>14.666666666666666</v>
      </c>
      <c r="J9433" s="397">
        <f>J9431+(E9433-E9431)*(J9434-J9431)/(E9434-E9431)</f>
        <v>0.13366666666666666</v>
      </c>
      <c r="K9433" s="469">
        <f t="shared" si="805"/>
        <v>14.706732099755387</v>
      </c>
      <c r="L9433" s="469">
        <f t="shared" si="806"/>
        <v>4.0065433088720681E-2</v>
      </c>
    </row>
    <row r="9434" spans="1:12">
      <c r="A9434" s="480" t="s">
        <v>126</v>
      </c>
      <c r="B9434" s="480">
        <f t="shared" si="803"/>
        <v>16</v>
      </c>
      <c r="C9434" s="480">
        <f t="shared" si="804"/>
        <v>6</v>
      </c>
      <c r="D9434" s="480">
        <f>D9431</f>
        <v>198</v>
      </c>
      <c r="E9434" s="480">
        <f t="shared" si="802"/>
        <v>114</v>
      </c>
      <c r="F9434" s="484">
        <v>4.8472</v>
      </c>
      <c r="G9434" s="480">
        <v>15</v>
      </c>
      <c r="H9434" s="482">
        <v>0.32877099999999998</v>
      </c>
      <c r="I9434" s="483">
        <v>14.7</v>
      </c>
      <c r="J9434" s="484">
        <v>0.13189999999999999</v>
      </c>
      <c r="K9434" s="469">
        <f t="shared" si="805"/>
        <v>14.743392817493028</v>
      </c>
      <c r="L9434" s="469">
        <f t="shared" si="806"/>
        <v>4.3392817493028701E-2</v>
      </c>
    </row>
    <row r="9435" spans="1:12">
      <c r="A9435" s="98" t="s">
        <v>126</v>
      </c>
      <c r="B9435" s="98">
        <f t="shared" si="803"/>
        <v>16</v>
      </c>
      <c r="C9435" s="98">
        <f t="shared" si="804"/>
        <v>6</v>
      </c>
      <c r="D9435" s="98">
        <f>D9434</f>
        <v>198</v>
      </c>
      <c r="E9435" s="98">
        <f t="shared" si="802"/>
        <v>115</v>
      </c>
      <c r="F9435" s="397">
        <f>F9434+(E9435-E9434)*(F9437-F9434)/(E9437-E9434)</f>
        <v>4.8584666666666667</v>
      </c>
      <c r="G9435" s="98">
        <v>15</v>
      </c>
      <c r="H9435" s="491">
        <f>H9434+(E9435-E9434)*(H9437-H9434)/(E9437-E9434)</f>
        <v>0.32872333333333331</v>
      </c>
      <c r="I9435" s="492">
        <f>I9434+(E9435-E9434)*(I9437-I9434)/(E9437-E9434)</f>
        <v>14.766666666666666</v>
      </c>
      <c r="J9435" s="397">
        <f>J9434+(E9435-E9434)*(J9437-J9434)/(E9437-E9434)</f>
        <v>0.13016666666666665</v>
      </c>
      <c r="K9435" s="469">
        <f t="shared" si="805"/>
        <v>14.779804698986991</v>
      </c>
      <c r="L9435" s="469">
        <f t="shared" si="806"/>
        <v>1.3138032320325621E-2</v>
      </c>
    </row>
    <row r="9436" spans="1:12">
      <c r="A9436" s="98" t="s">
        <v>126</v>
      </c>
      <c r="B9436" s="98">
        <f t="shared" si="803"/>
        <v>16</v>
      </c>
      <c r="C9436" s="98">
        <f t="shared" si="804"/>
        <v>6</v>
      </c>
      <c r="D9436" s="98">
        <f>D9434</f>
        <v>198</v>
      </c>
      <c r="E9436" s="98">
        <f t="shared" si="802"/>
        <v>116</v>
      </c>
      <c r="F9436" s="397">
        <f>F9434+(E9436-E9434)*(F9437-F9434)/(E9437-E9434)</f>
        <v>4.8697333333333335</v>
      </c>
      <c r="G9436" s="98">
        <v>15</v>
      </c>
      <c r="H9436" s="491">
        <f>H9434+(E9436-E9434)*(H9437-H9434)/(E9437-E9434)</f>
        <v>0.32867566666666664</v>
      </c>
      <c r="I9436" s="492">
        <f>I9434+(E9436-E9434)*(I9437-I9434)/(E9437-E9434)</f>
        <v>14.833333333333334</v>
      </c>
      <c r="J9436" s="397">
        <f>J9434+(E9436-E9434)*(J9437-J9434)/(E9437-E9434)</f>
        <v>0.12843333333333334</v>
      </c>
      <c r="K9436" s="469">
        <f t="shared" si="805"/>
        <v>14.816227141853116</v>
      </c>
      <c r="L9436" s="469">
        <f t="shared" si="806"/>
        <v>-1.7106191480218413E-2</v>
      </c>
    </row>
    <row r="9437" spans="1:12">
      <c r="A9437" s="480" t="s">
        <v>126</v>
      </c>
      <c r="B9437" s="480">
        <f t="shared" si="803"/>
        <v>16</v>
      </c>
      <c r="C9437" s="480">
        <f t="shared" si="804"/>
        <v>6</v>
      </c>
      <c r="D9437" s="480">
        <f>D9434</f>
        <v>198</v>
      </c>
      <c r="E9437" s="480">
        <f t="shared" si="802"/>
        <v>117</v>
      </c>
      <c r="F9437" s="484">
        <v>4.8810000000000002</v>
      </c>
      <c r="G9437" s="480">
        <v>15</v>
      </c>
      <c r="H9437" s="482">
        <v>0.32862799999999998</v>
      </c>
      <c r="I9437" s="483">
        <v>14.9</v>
      </c>
      <c r="J9437" s="484">
        <v>0.12670000000000001</v>
      </c>
      <c r="K9437" s="469">
        <f t="shared" si="805"/>
        <v>14.8526601506871</v>
      </c>
      <c r="L9437" s="469">
        <f t="shared" si="806"/>
        <v>-4.7339849312900029E-2</v>
      </c>
    </row>
    <row r="9438" spans="1:12">
      <c r="A9438" s="98" t="s">
        <v>126</v>
      </c>
      <c r="B9438" s="98">
        <f t="shared" si="803"/>
        <v>16</v>
      </c>
      <c r="C9438" s="98">
        <f t="shared" si="804"/>
        <v>6</v>
      </c>
      <c r="D9438" s="98">
        <f>D9437</f>
        <v>198</v>
      </c>
      <c r="E9438" s="98">
        <f t="shared" si="802"/>
        <v>118</v>
      </c>
      <c r="F9438" s="397">
        <f>F9437+(E9438-E9437)*(F9440-F9437)/(E9440-E9437)</f>
        <v>4.8922333333333334</v>
      </c>
      <c r="G9438" s="98">
        <v>15</v>
      </c>
      <c r="H9438" s="491">
        <f>H9437+(E9438-E9437)*(H9440-H9437)/(E9440-E9437)</f>
        <v>0.32857933333333333</v>
      </c>
      <c r="I9438" s="492">
        <f>I9437+(E9438-E9437)*(I9440-I9437)/(E9440-E9437)</f>
        <v>14.933333333333334</v>
      </c>
      <c r="J9438" s="397">
        <f>J9437+(E9438-E9437)*(J9440-J9437)/(E9440-E9437)</f>
        <v>0.12493333333333334</v>
      </c>
      <c r="K9438" s="469">
        <f t="shared" si="805"/>
        <v>14.889047596825932</v>
      </c>
      <c r="L9438" s="469">
        <f t="shared" si="806"/>
        <v>-4.4285736507401197E-2</v>
      </c>
    </row>
    <row r="9439" spans="1:12">
      <c r="A9439" s="98" t="s">
        <v>126</v>
      </c>
      <c r="B9439" s="98">
        <f t="shared" si="803"/>
        <v>16</v>
      </c>
      <c r="C9439" s="98">
        <f t="shared" si="804"/>
        <v>6</v>
      </c>
      <c r="D9439" s="98">
        <f>D9437</f>
        <v>198</v>
      </c>
      <c r="E9439" s="98">
        <f t="shared" si="802"/>
        <v>119</v>
      </c>
      <c r="F9439" s="397">
        <f>F9437+(E9439-E9437)*(F9440-F9437)/(E9440-E9437)</f>
        <v>4.9034666666666666</v>
      </c>
      <c r="G9439" s="98">
        <v>15</v>
      </c>
      <c r="H9439" s="491">
        <f>H9437+(E9439-E9437)*(H9440-H9437)/(E9440-E9437)</f>
        <v>0.32853066666666664</v>
      </c>
      <c r="I9439" s="492">
        <f>I9437+(E9439-E9437)*(I9440-I9437)/(E9440-E9437)</f>
        <v>14.966666666666667</v>
      </c>
      <c r="J9439" s="397">
        <f>J9437+(E9439-E9437)*(J9440-J9437)/(E9440-E9437)</f>
        <v>0.12316666666666666</v>
      </c>
      <c r="K9439" s="469">
        <f t="shared" si="805"/>
        <v>14.925445823423892</v>
      </c>
      <c r="L9439" s="469">
        <f t="shared" si="806"/>
        <v>-4.1220843242774308E-2</v>
      </c>
    </row>
    <row r="9440" spans="1:12">
      <c r="A9440" s="480" t="s">
        <v>126</v>
      </c>
      <c r="B9440" s="480">
        <f t="shared" si="803"/>
        <v>16</v>
      </c>
      <c r="C9440" s="480">
        <f t="shared" si="804"/>
        <v>6</v>
      </c>
      <c r="D9440" s="480">
        <f>D9437</f>
        <v>198</v>
      </c>
      <c r="E9440" s="480">
        <f t="shared" si="802"/>
        <v>120</v>
      </c>
      <c r="F9440" s="484">
        <v>4.9146999999999998</v>
      </c>
      <c r="G9440" s="480">
        <v>15</v>
      </c>
      <c r="H9440" s="482">
        <v>0.328482</v>
      </c>
      <c r="I9440" s="483">
        <v>15</v>
      </c>
      <c r="J9440" s="484">
        <v>0.12139999999999999</v>
      </c>
      <c r="K9440" s="469">
        <f t="shared" si="805"/>
        <v>14.961854835272556</v>
      </c>
      <c r="L9440" s="469">
        <f t="shared" si="806"/>
        <v>-3.8145164727444225E-2</v>
      </c>
    </row>
    <row r="9441" spans="1:12">
      <c r="A9441" s="98" t="s">
        <v>126</v>
      </c>
      <c r="B9441" s="98">
        <f t="shared" si="803"/>
        <v>16</v>
      </c>
      <c r="C9441" s="98">
        <f t="shared" si="804"/>
        <v>6</v>
      </c>
      <c r="D9441" s="98">
        <f>D9440</f>
        <v>198</v>
      </c>
      <c r="E9441" s="98">
        <f t="shared" si="802"/>
        <v>121</v>
      </c>
      <c r="F9441" s="397">
        <f>F9440+(E9441-E9440)*(F9443-F9440)/(E9443-E9440)</f>
        <v>4.9258333333333333</v>
      </c>
      <c r="G9441" s="98">
        <v>15</v>
      </c>
      <c r="H9441" s="491">
        <f>H9440+(E9441-E9440)*(H9443-H9440)/(E9443-E9440)</f>
        <v>0.32843233333333333</v>
      </c>
      <c r="I9441" s="492">
        <f>I9440+(E9441-E9440)*(I9443-I9440)/(E9443-E9440)</f>
        <v>15.033333333333333</v>
      </c>
      <c r="J9441" s="397">
        <f>J9440+(E9441-E9440)*(J9443-J9440)/(E9443-E9440)</f>
        <v>0.11963333333333333</v>
      </c>
      <c r="K9441" s="469">
        <f t="shared" si="805"/>
        <v>14.998015826699969</v>
      </c>
      <c r="L9441" s="469">
        <f t="shared" si="806"/>
        <v>-3.5317506633363749E-2</v>
      </c>
    </row>
    <row r="9442" spans="1:12">
      <c r="A9442" s="98" t="s">
        <v>126</v>
      </c>
      <c r="B9442" s="98">
        <f t="shared" si="803"/>
        <v>16</v>
      </c>
      <c r="C9442" s="98">
        <f t="shared" si="804"/>
        <v>6</v>
      </c>
      <c r="D9442" s="98">
        <f>D9440</f>
        <v>198</v>
      </c>
      <c r="E9442" s="98">
        <f t="shared" si="802"/>
        <v>122</v>
      </c>
      <c r="F9442" s="397">
        <f>F9440+(E9442-E9440)*(F9443-F9440)/(E9443-E9440)</f>
        <v>4.9369666666666667</v>
      </c>
      <c r="G9442" s="98">
        <v>15</v>
      </c>
      <c r="H9442" s="491">
        <f>H9440+(E9442-E9440)*(H9443-H9440)/(E9443-E9440)</f>
        <v>0.32838266666666666</v>
      </c>
      <c r="I9442" s="492">
        <f>I9440+(E9442-E9440)*(I9443-I9440)/(E9443-E9440)</f>
        <v>15.066666666666666</v>
      </c>
      <c r="J9442" s="397">
        <f>J9440+(E9442-E9440)*(J9443-J9440)/(E9443-E9440)</f>
        <v>0.11786666666666666</v>
      </c>
      <c r="K9442" s="469">
        <f t="shared" si="805"/>
        <v>15.034187756560437</v>
      </c>
      <c r="L9442" s="469">
        <f t="shared" si="806"/>
        <v>-3.2478910106229719E-2</v>
      </c>
    </row>
    <row r="9443" spans="1:12">
      <c r="A9443" s="480" t="s">
        <v>126</v>
      </c>
      <c r="B9443" s="480">
        <f t="shared" si="803"/>
        <v>16</v>
      </c>
      <c r="C9443" s="480">
        <f t="shared" si="804"/>
        <v>6</v>
      </c>
      <c r="D9443" s="480">
        <f>D9440</f>
        <v>198</v>
      </c>
      <c r="E9443" s="480">
        <f t="shared" si="802"/>
        <v>123</v>
      </c>
      <c r="F9443" s="484">
        <v>4.9481000000000002</v>
      </c>
      <c r="G9443" s="480">
        <v>15</v>
      </c>
      <c r="H9443" s="482">
        <v>0.32833299999999999</v>
      </c>
      <c r="I9443" s="483">
        <v>15.1</v>
      </c>
      <c r="J9443" s="484">
        <v>0.11609999999999999</v>
      </c>
      <c r="K9443" s="469">
        <f t="shared" si="805"/>
        <v>15.0703706298179</v>
      </c>
      <c r="L9443" s="469">
        <f t="shared" si="806"/>
        <v>-2.962937018209999E-2</v>
      </c>
    </row>
    <row r="9444" spans="1:12">
      <c r="A9444" s="98" t="s">
        <v>126</v>
      </c>
      <c r="B9444" s="98">
        <f t="shared" si="803"/>
        <v>16</v>
      </c>
      <c r="C9444" s="98">
        <f t="shared" si="804"/>
        <v>6</v>
      </c>
      <c r="D9444" s="98">
        <f>D9443</f>
        <v>198</v>
      </c>
      <c r="E9444" s="98">
        <f t="shared" si="802"/>
        <v>124</v>
      </c>
      <c r="F9444" s="397">
        <f>F9443+(E9444-E9443)*(F9446-F9443)/(E9446-E9443)</f>
        <v>4.9591666666666665</v>
      </c>
      <c r="G9444" s="98">
        <v>15</v>
      </c>
      <c r="H9444" s="491">
        <f>H9443+(E9444-E9443)*(H9446-H9443)/(E9446-E9443)</f>
        <v>0.32828233333333334</v>
      </c>
      <c r="I9444" s="492">
        <f>I9443+(E9444-E9443)*(I9446-I9443)/(E9446-E9443)</f>
        <v>15.133333333333333</v>
      </c>
      <c r="J9444" s="397">
        <f>J9443+(E9444-E9443)*(J9446-J9443)/(E9446-E9443)</f>
        <v>0.11433333333333333</v>
      </c>
      <c r="K9444" s="469">
        <f t="shared" si="805"/>
        <v>15.106407391198836</v>
      </c>
      <c r="L9444" s="469">
        <f t="shared" si="806"/>
        <v>-2.692594213449695E-2</v>
      </c>
    </row>
    <row r="9445" spans="1:12">
      <c r="A9445" s="98" t="s">
        <v>126</v>
      </c>
      <c r="B9445" s="98">
        <f t="shared" si="803"/>
        <v>16</v>
      </c>
      <c r="C9445" s="98">
        <f t="shared" si="804"/>
        <v>6</v>
      </c>
      <c r="D9445" s="98">
        <f>D9443</f>
        <v>198</v>
      </c>
      <c r="E9445" s="98">
        <f t="shared" si="802"/>
        <v>125</v>
      </c>
      <c r="F9445" s="397">
        <f>F9443+(E9445-E9443)*(F9446-F9443)/(E9446-E9443)</f>
        <v>4.9702333333333337</v>
      </c>
      <c r="G9445" s="98">
        <v>15</v>
      </c>
      <c r="H9445" s="491">
        <f>H9443+(E9445-E9443)*(H9446-H9443)/(E9446-E9443)</f>
        <v>0.32823166666666664</v>
      </c>
      <c r="I9445" s="492">
        <f>I9443+(E9445-E9443)*(I9446-I9443)/(E9446-E9443)</f>
        <v>15.166666666666666</v>
      </c>
      <c r="J9445" s="397">
        <f>J9443+(E9445-E9443)*(J9446-J9443)/(E9446-E9443)</f>
        <v>0.11256666666666666</v>
      </c>
      <c r="K9445" s="469">
        <f t="shared" si="805"/>
        <v>15.142455278030255</v>
      </c>
      <c r="L9445" s="469">
        <f t="shared" si="806"/>
        <v>-2.4211388636411257E-2</v>
      </c>
    </row>
    <row r="9446" spans="1:12">
      <c r="A9446" s="480" t="s">
        <v>126</v>
      </c>
      <c r="B9446" s="480">
        <f t="shared" si="803"/>
        <v>16</v>
      </c>
      <c r="C9446" s="480">
        <f t="shared" si="804"/>
        <v>6</v>
      </c>
      <c r="D9446" s="480">
        <f>D9443</f>
        <v>198</v>
      </c>
      <c r="E9446" s="480">
        <f t="shared" si="802"/>
        <v>126</v>
      </c>
      <c r="F9446" s="484">
        <v>4.9813000000000001</v>
      </c>
      <c r="G9446" s="480">
        <v>15</v>
      </c>
      <c r="H9446" s="482">
        <v>0.328181</v>
      </c>
      <c r="I9446" s="483">
        <v>15.2</v>
      </c>
      <c r="J9446" s="484">
        <v>0.1108</v>
      </c>
      <c r="K9446" s="469">
        <f t="shared" si="805"/>
        <v>15.178514295465003</v>
      </c>
      <c r="L9446" s="469">
        <f t="shared" si="806"/>
        <v>-2.1485704534995875E-2</v>
      </c>
    </row>
    <row r="9447" spans="1:12">
      <c r="A9447" s="98" t="s">
        <v>126</v>
      </c>
      <c r="B9447" s="98">
        <f t="shared" si="803"/>
        <v>16</v>
      </c>
      <c r="C9447" s="98">
        <f t="shared" si="804"/>
        <v>6</v>
      </c>
      <c r="D9447" s="98">
        <f>D9446</f>
        <v>198</v>
      </c>
      <c r="E9447" s="98">
        <f t="shared" si="802"/>
        <v>127</v>
      </c>
      <c r="F9447" s="397">
        <f>F9446+(E9447-E9446)*(F9449-F9446)/(E9449-E9446)</f>
        <v>4.9922666666666666</v>
      </c>
      <c r="G9447" s="98">
        <v>15</v>
      </c>
      <c r="H9447" s="491">
        <f>H9446+(E9447-E9446)*(H9449-H9446)/(E9449-E9446)</f>
        <v>0.32812933333333333</v>
      </c>
      <c r="I9447" s="492">
        <f>I9446+(E9447-E9446)*(I9449-I9446)/(E9449-E9446)</f>
        <v>15.233333333333333</v>
      </c>
      <c r="J9447" s="397">
        <f>J9446+(E9447-E9446)*(J9449-J9446)/(E9449-E9446)</f>
        <v>0.10903333333333333</v>
      </c>
      <c r="K9447" s="469">
        <f t="shared" si="805"/>
        <v>15.214326058424117</v>
      </c>
      <c r="L9447" s="469">
        <f t="shared" si="806"/>
        <v>-1.900727490921561E-2</v>
      </c>
    </row>
    <row r="9448" spans="1:12">
      <c r="A9448" s="98" t="s">
        <v>126</v>
      </c>
      <c r="B9448" s="98">
        <f t="shared" si="803"/>
        <v>16</v>
      </c>
      <c r="C9448" s="98">
        <f t="shared" si="804"/>
        <v>6</v>
      </c>
      <c r="D9448" s="98">
        <f>D9446</f>
        <v>198</v>
      </c>
      <c r="E9448" s="98">
        <f t="shared" si="802"/>
        <v>128</v>
      </c>
      <c r="F9448" s="397">
        <f>F9446+(E9448-E9446)*(F9449-F9446)/(E9449-E9446)</f>
        <v>5.0032333333333332</v>
      </c>
      <c r="G9448" s="98">
        <v>15</v>
      </c>
      <c r="H9448" s="491">
        <f>H9446+(E9448-E9446)*(H9449-H9446)/(E9449-E9446)</f>
        <v>0.32807766666666666</v>
      </c>
      <c r="I9448" s="492">
        <f>I9446+(E9448-E9446)*(I9449-I9446)/(E9449-E9446)</f>
        <v>15.266666666666667</v>
      </c>
      <c r="J9448" s="397">
        <f>J9446+(E9448-E9446)*(J9449-J9446)/(E9449-E9446)</f>
        <v>0.10726666666666666</v>
      </c>
      <c r="K9448" s="469">
        <f t="shared" si="805"/>
        <v>15.250149100873472</v>
      </c>
      <c r="L9448" s="469">
        <f t="shared" si="806"/>
        <v>-1.6517565793195743E-2</v>
      </c>
    </row>
    <row r="9449" spans="1:12">
      <c r="A9449" s="480" t="s">
        <v>126</v>
      </c>
      <c r="B9449" s="480">
        <f t="shared" si="803"/>
        <v>16</v>
      </c>
      <c r="C9449" s="480">
        <f t="shared" si="804"/>
        <v>6</v>
      </c>
      <c r="D9449" s="480">
        <f>D9446</f>
        <v>198</v>
      </c>
      <c r="E9449" s="480">
        <f t="shared" si="802"/>
        <v>129</v>
      </c>
      <c r="F9449" s="484">
        <v>5.0141999999999998</v>
      </c>
      <c r="G9449" s="480">
        <v>15</v>
      </c>
      <c r="H9449" s="482">
        <v>0.32802599999999998</v>
      </c>
      <c r="I9449" s="483">
        <v>15.3</v>
      </c>
      <c r="J9449" s="484">
        <v>0.1055</v>
      </c>
      <c r="K9449" s="469">
        <f t="shared" si="805"/>
        <v>15.285983428142892</v>
      </c>
      <c r="L9449" s="469">
        <f t="shared" si="806"/>
        <v>-1.4016571857109028E-2</v>
      </c>
    </row>
    <row r="9450" spans="1:12">
      <c r="A9450" s="98" t="s">
        <v>126</v>
      </c>
      <c r="B9450" s="98">
        <f t="shared" si="803"/>
        <v>16</v>
      </c>
      <c r="C9450" s="98">
        <f t="shared" si="804"/>
        <v>6</v>
      </c>
      <c r="D9450" s="98">
        <f>D9449</f>
        <v>198</v>
      </c>
      <c r="E9450" s="98">
        <f t="shared" si="802"/>
        <v>130</v>
      </c>
      <c r="F9450" s="397">
        <f>F9449+(E9450-E9449)*(F9452-F9449)/(E9452-E9449)</f>
        <v>5.0251333333333328</v>
      </c>
      <c r="G9450" s="98">
        <v>15</v>
      </c>
      <c r="H9450" s="491">
        <f>H9449+(E9450-E9449)*(H9452-H9449)/(E9452-E9449)</f>
        <v>0.32797333333333334</v>
      </c>
      <c r="I9450" s="492">
        <f>I9449+(E9450-E9449)*(I9452-I9449)/(E9452-E9449)</f>
        <v>15.333333333333334</v>
      </c>
      <c r="J9450" s="397">
        <f>J9449+(E9450-E9449)*(J9452-J9449)/(E9452-E9449)</f>
        <v>0.10376666666666666</v>
      </c>
      <c r="K9450" s="469">
        <f t="shared" si="805"/>
        <v>15.321774127977882</v>
      </c>
      <c r="L9450" s="469">
        <f t="shared" si="806"/>
        <v>-1.1559205355451851E-2</v>
      </c>
    </row>
    <row r="9451" spans="1:12">
      <c r="A9451" s="98" t="s">
        <v>126</v>
      </c>
      <c r="B9451" s="98">
        <f t="shared" si="803"/>
        <v>16</v>
      </c>
      <c r="C9451" s="98">
        <f t="shared" si="804"/>
        <v>6</v>
      </c>
      <c r="D9451" s="98">
        <f>D9449</f>
        <v>198</v>
      </c>
      <c r="E9451" s="98">
        <f t="shared" si="802"/>
        <v>131</v>
      </c>
      <c r="F9451" s="397">
        <f>F9449+(E9451-E9449)*(F9452-F9449)/(E9452-E9449)</f>
        <v>5.0360666666666667</v>
      </c>
      <c r="G9451" s="98">
        <v>15</v>
      </c>
      <c r="H9451" s="491">
        <f>H9449+(E9451-E9449)*(H9452-H9449)/(E9452-E9449)</f>
        <v>0.32792066666666664</v>
      </c>
      <c r="I9451" s="492">
        <f>I9449+(E9451-E9449)*(I9452-I9449)/(E9452-E9449)</f>
        <v>15.366666666666667</v>
      </c>
      <c r="J9451" s="397">
        <f>J9449+(E9451-E9449)*(J9452-J9449)/(E9452-E9449)</f>
        <v>0.10203333333333334</v>
      </c>
      <c r="K9451" s="469">
        <f t="shared" si="805"/>
        <v>15.357576324354875</v>
      </c>
      <c r="L9451" s="469">
        <f t="shared" si="806"/>
        <v>-9.0903423117918436E-3</v>
      </c>
    </row>
    <row r="9452" spans="1:12">
      <c r="A9452" s="480" t="s">
        <v>126</v>
      </c>
      <c r="B9452" s="480">
        <f t="shared" si="803"/>
        <v>16</v>
      </c>
      <c r="C9452" s="480">
        <f t="shared" si="804"/>
        <v>6</v>
      </c>
      <c r="D9452" s="480">
        <f>D9449</f>
        <v>198</v>
      </c>
      <c r="E9452" s="480">
        <f t="shared" si="802"/>
        <v>132</v>
      </c>
      <c r="F9452" s="484">
        <v>5.0469999999999997</v>
      </c>
      <c r="G9452" s="480">
        <v>15</v>
      </c>
      <c r="H9452" s="482">
        <v>0.32786799999999999</v>
      </c>
      <c r="I9452" s="483">
        <v>15.4</v>
      </c>
      <c r="J9452" s="484">
        <v>0.1003</v>
      </c>
      <c r="K9452" s="469">
        <f t="shared" si="805"/>
        <v>15.393390022814058</v>
      </c>
      <c r="L9452" s="469">
        <f t="shared" si="806"/>
        <v>-6.6099771859420287E-3</v>
      </c>
    </row>
    <row r="9453" spans="1:12">
      <c r="A9453" s="98" t="s">
        <v>126</v>
      </c>
      <c r="B9453" s="98">
        <f t="shared" si="803"/>
        <v>16</v>
      </c>
      <c r="C9453" s="98">
        <f t="shared" si="804"/>
        <v>6</v>
      </c>
      <c r="D9453" s="98">
        <f>D9452</f>
        <v>198</v>
      </c>
      <c r="E9453" s="98">
        <f t="shared" si="802"/>
        <v>133</v>
      </c>
      <c r="F9453" s="397">
        <f>F9452+(E9453-E9452)*(F9455-F9452)/(E9455-E9452)</f>
        <v>5.057833333333333</v>
      </c>
      <c r="G9453" s="98">
        <v>15</v>
      </c>
      <c r="H9453" s="491">
        <f>H9452+(E9453-E9452)*(H9455-H9452)/(E9455-E9452)</f>
        <v>0.32781399999999999</v>
      </c>
      <c r="I9453" s="492">
        <f>I9452+(E9453-E9452)*(I9455-I9452)/(E9455-E9452)</f>
        <v>15.433333333333334</v>
      </c>
      <c r="J9453" s="397">
        <f>J9452+(E9453-E9452)*(J9455-J9452)/(E9455-E9452)</f>
        <v>9.8533333333333334E-2</v>
      </c>
      <c r="K9453" s="469">
        <f t="shared" si="805"/>
        <v>15.428972933838496</v>
      </c>
      <c r="L9453" s="469">
        <f t="shared" si="806"/>
        <v>-4.3603994948373526E-3</v>
      </c>
    </row>
    <row r="9454" spans="1:12">
      <c r="A9454" s="98" t="s">
        <v>126</v>
      </c>
      <c r="B9454" s="98">
        <f t="shared" si="803"/>
        <v>16</v>
      </c>
      <c r="C9454" s="98">
        <f t="shared" si="804"/>
        <v>6</v>
      </c>
      <c r="D9454" s="98">
        <f>D9452</f>
        <v>198</v>
      </c>
      <c r="E9454" s="98">
        <f t="shared" si="802"/>
        <v>134</v>
      </c>
      <c r="F9454" s="397">
        <f>F9452+(E9454-E9452)*(F9455-F9452)/(E9455-E9452)</f>
        <v>5.0686666666666671</v>
      </c>
      <c r="G9454" s="98">
        <v>15</v>
      </c>
      <c r="H9454" s="491">
        <f>H9452+(E9454-E9452)*(H9455-H9452)/(E9455-E9452)</f>
        <v>0.32776</v>
      </c>
      <c r="I9454" s="492">
        <f>I9452+(E9454-E9452)*(I9455-I9452)/(E9455-E9452)</f>
        <v>15.466666666666667</v>
      </c>
      <c r="J9454" s="397">
        <f>J9452+(E9454-E9452)*(J9455-J9452)/(E9455-E9452)</f>
        <v>9.6766666666666667E-2</v>
      </c>
      <c r="K9454" s="469">
        <f t="shared" si="805"/>
        <v>15.464567569766498</v>
      </c>
      <c r="L9454" s="469">
        <f t="shared" si="806"/>
        <v>-2.0990969001690729E-3</v>
      </c>
    </row>
    <row r="9455" spans="1:12">
      <c r="A9455" s="480" t="s">
        <v>126</v>
      </c>
      <c r="B9455" s="480">
        <f t="shared" si="803"/>
        <v>16</v>
      </c>
      <c r="C9455" s="480">
        <f t="shared" si="804"/>
        <v>6</v>
      </c>
      <c r="D9455" s="480">
        <f>D9452</f>
        <v>198</v>
      </c>
      <c r="E9455" s="480">
        <f t="shared" si="802"/>
        <v>135</v>
      </c>
      <c r="F9455" s="484">
        <v>5.0795000000000003</v>
      </c>
      <c r="G9455" s="480">
        <v>15</v>
      </c>
      <c r="H9455" s="482">
        <v>0.327706</v>
      </c>
      <c r="I9455" s="483">
        <v>15.5</v>
      </c>
      <c r="J9455" s="484">
        <v>9.5000000000000001E-2</v>
      </c>
      <c r="K9455" s="469">
        <f t="shared" si="805"/>
        <v>15.500173936394209</v>
      </c>
      <c r="L9455" s="469">
        <f t="shared" si="806"/>
        <v>1.7393639420859586E-4</v>
      </c>
    </row>
    <row r="9456" spans="1:12">
      <c r="A9456" s="98" t="s">
        <v>126</v>
      </c>
      <c r="B9456" s="98">
        <f t="shared" si="803"/>
        <v>16</v>
      </c>
      <c r="C9456" s="98">
        <f t="shared" si="804"/>
        <v>6</v>
      </c>
      <c r="D9456" s="98">
        <f>D9455</f>
        <v>198</v>
      </c>
      <c r="E9456" s="98">
        <f t="shared" si="802"/>
        <v>136</v>
      </c>
      <c r="F9456" s="397">
        <f>F9455+(E9456-E9455)*(F9458-F9455)/(E9458-E9455)</f>
        <v>5.0902666666666665</v>
      </c>
      <c r="G9456" s="98">
        <v>15</v>
      </c>
      <c r="H9456" s="491">
        <f>H9455+(E9456-E9455)*(H9458-H9455)/(E9458-E9455)</f>
        <v>0.32765100000000003</v>
      </c>
      <c r="I9456" s="492">
        <f>I9455+(E9456-E9455)*(I9458-I9455)/(E9458-E9455)</f>
        <v>15.533333333333333</v>
      </c>
      <c r="J9456" s="397">
        <f>J9455+(E9456-E9455)*(J9458-J9455)/(E9458-E9455)</f>
        <v>9.3233333333333335E-2</v>
      </c>
      <c r="K9456" s="469">
        <f t="shared" si="805"/>
        <v>15.535635986664671</v>
      </c>
      <c r="L9456" s="469">
        <f t="shared" si="806"/>
        <v>2.3026533313377229E-3</v>
      </c>
    </row>
    <row r="9457" spans="1:12">
      <c r="A9457" s="98" t="s">
        <v>126</v>
      </c>
      <c r="B9457" s="98">
        <f t="shared" si="803"/>
        <v>16</v>
      </c>
      <c r="C9457" s="98">
        <f t="shared" si="804"/>
        <v>6</v>
      </c>
      <c r="D9457" s="98">
        <f>D9455</f>
        <v>198</v>
      </c>
      <c r="E9457" s="98">
        <f t="shared" si="802"/>
        <v>137</v>
      </c>
      <c r="F9457" s="397">
        <f>F9455+(E9457-E9455)*(F9458-F9455)/(E9458-E9455)</f>
        <v>5.1010333333333335</v>
      </c>
      <c r="G9457" s="98">
        <v>15</v>
      </c>
      <c r="H9457" s="491">
        <f>H9455+(E9457-E9455)*(H9458-H9455)/(E9458-E9455)</f>
        <v>0.327596</v>
      </c>
      <c r="I9457" s="492">
        <f>I9455+(E9457-E9455)*(I9458-I9455)/(E9458-E9455)</f>
        <v>15.566666666666666</v>
      </c>
      <c r="J9457" s="397">
        <f>J9455+(E9457-E9455)*(J9458-J9455)/(E9458-E9455)</f>
        <v>9.1466666666666668E-2</v>
      </c>
      <c r="K9457" s="469">
        <f t="shared" si="805"/>
        <v>15.571109944362366</v>
      </c>
      <c r="L9457" s="469">
        <f t="shared" si="806"/>
        <v>4.4432776956995212E-3</v>
      </c>
    </row>
    <row r="9458" spans="1:12">
      <c r="A9458" s="480" t="s">
        <v>126</v>
      </c>
      <c r="B9458" s="480">
        <f t="shared" si="803"/>
        <v>16</v>
      </c>
      <c r="C9458" s="480">
        <f t="shared" si="804"/>
        <v>6</v>
      </c>
      <c r="D9458" s="480">
        <f>D9455</f>
        <v>198</v>
      </c>
      <c r="E9458" s="480">
        <f t="shared" si="802"/>
        <v>138</v>
      </c>
      <c r="F9458" s="484">
        <v>5.1117999999999997</v>
      </c>
      <c r="G9458" s="480">
        <v>15</v>
      </c>
      <c r="H9458" s="482">
        <v>0.32754100000000003</v>
      </c>
      <c r="I9458" s="483">
        <v>15.6</v>
      </c>
      <c r="J9458" s="484">
        <v>8.9700000000000002E-2</v>
      </c>
      <c r="K9458" s="469">
        <f t="shared" si="805"/>
        <v>15.606595815485692</v>
      </c>
      <c r="L9458" s="469">
        <f t="shared" si="806"/>
        <v>6.5958154856922135E-3</v>
      </c>
    </row>
    <row r="9459" spans="1:12">
      <c r="A9459" s="98" t="s">
        <v>126</v>
      </c>
      <c r="B9459" s="98">
        <f t="shared" si="803"/>
        <v>16</v>
      </c>
      <c r="C9459" s="98">
        <f t="shared" si="804"/>
        <v>6</v>
      </c>
      <c r="D9459" s="98">
        <f>D9458</f>
        <v>198</v>
      </c>
      <c r="E9459" s="98">
        <f t="shared" si="802"/>
        <v>139</v>
      </c>
      <c r="F9459" s="397">
        <f>F9458+(E9459-E9458)*(F9461-F9458)/(E9461-E9458)</f>
        <v>5.1224999999999996</v>
      </c>
      <c r="G9459" s="98">
        <v>15</v>
      </c>
      <c r="H9459" s="491">
        <f>H9458+(E9459-E9458)*(H9461-H9458)/(E9461-E9458)</f>
        <v>0.32748500000000003</v>
      </c>
      <c r="I9459" s="492">
        <f>I9458+(E9459-E9458)*(I9461-I9458)/(E9461-E9458)</f>
        <v>15.633333333333333</v>
      </c>
      <c r="J9459" s="397">
        <f>J9458+(E9459-E9458)*(J9461-J9458)/(E9461-E9458)</f>
        <v>8.7933333333333336E-2</v>
      </c>
      <c r="K9459" s="469">
        <f t="shared" si="805"/>
        <v>15.6419377986778</v>
      </c>
      <c r="L9459" s="469">
        <f t="shared" si="806"/>
        <v>8.6044653444670161E-3</v>
      </c>
    </row>
    <row r="9460" spans="1:12">
      <c r="A9460" s="98" t="s">
        <v>126</v>
      </c>
      <c r="B9460" s="98">
        <f t="shared" si="803"/>
        <v>16</v>
      </c>
      <c r="C9460" s="98">
        <f t="shared" si="804"/>
        <v>6</v>
      </c>
      <c r="D9460" s="98">
        <f>D9458</f>
        <v>198</v>
      </c>
      <c r="E9460" s="98">
        <f t="shared" si="802"/>
        <v>140</v>
      </c>
      <c r="F9460" s="397">
        <f>F9458+(E9460-E9458)*(F9461-F9458)/(E9461-E9458)</f>
        <v>5.1332000000000004</v>
      </c>
      <c r="G9460" s="98">
        <v>15</v>
      </c>
      <c r="H9460" s="491">
        <f>H9458+(E9460-E9458)*(H9461-H9458)/(E9461-E9458)</f>
        <v>0.32742900000000003</v>
      </c>
      <c r="I9460" s="492">
        <f>I9458+(E9460-E9458)*(I9461-I9458)/(E9461-E9458)</f>
        <v>15.666666666666666</v>
      </c>
      <c r="J9460" s="397">
        <f>J9458+(E9460-E9458)*(J9461-J9458)/(E9461-E9458)</f>
        <v>8.6166666666666669E-2</v>
      </c>
      <c r="K9460" s="469">
        <f t="shared" si="805"/>
        <v>15.677291870909418</v>
      </c>
      <c r="L9460" s="469">
        <f t="shared" si="806"/>
        <v>1.0625204242751707E-2</v>
      </c>
    </row>
    <row r="9461" spans="1:12">
      <c r="A9461" s="480" t="s">
        <v>126</v>
      </c>
      <c r="B9461" s="480">
        <f t="shared" si="803"/>
        <v>16</v>
      </c>
      <c r="C9461" s="480">
        <f t="shared" si="804"/>
        <v>6</v>
      </c>
      <c r="D9461" s="480">
        <f>D9458</f>
        <v>198</v>
      </c>
      <c r="E9461" s="480">
        <f t="shared" si="802"/>
        <v>141</v>
      </c>
      <c r="F9461" s="484">
        <v>5.1439000000000004</v>
      </c>
      <c r="G9461" s="480">
        <v>15</v>
      </c>
      <c r="H9461" s="482">
        <v>0.32737300000000003</v>
      </c>
      <c r="I9461" s="483">
        <v>15.7</v>
      </c>
      <c r="J9461" s="484">
        <v>8.4400000000000003E-2</v>
      </c>
      <c r="K9461" s="469">
        <f t="shared" si="805"/>
        <v>15.712658038384351</v>
      </c>
      <c r="L9461" s="469">
        <f t="shared" si="806"/>
        <v>1.2658038384351755E-2</v>
      </c>
    </row>
    <row r="9462" spans="1:12">
      <c r="A9462" s="98" t="s">
        <v>126</v>
      </c>
      <c r="B9462" s="98">
        <f t="shared" si="803"/>
        <v>16</v>
      </c>
      <c r="C9462" s="98">
        <f t="shared" si="804"/>
        <v>6</v>
      </c>
      <c r="D9462" s="98">
        <f>D9461</f>
        <v>198</v>
      </c>
      <c r="E9462" s="98">
        <f t="shared" ref="E9462:E9485" si="807">E9461+1</f>
        <v>142</v>
      </c>
      <c r="F9462" s="397">
        <f>F9461+(E9462-E9461)*(F9464-F9461)/(E9464-E9461)</f>
        <v>5.1545666666666667</v>
      </c>
      <c r="G9462" s="98">
        <v>15</v>
      </c>
      <c r="H9462" s="491">
        <f>H9461+(E9462-E9461)*(H9464-H9461)/(E9464-E9461)</f>
        <v>0.327316</v>
      </c>
      <c r="I9462" s="492">
        <f>I9461+(E9462-E9461)*(I9464-I9461)/(E9464-E9461)</f>
        <v>15.733333333333333</v>
      </c>
      <c r="J9462" s="397">
        <f>J9461+(E9462-E9461)*(J9464-J9461)/(E9464-E9461)</f>
        <v>8.2666666666666666E-2</v>
      </c>
      <c r="K9462" s="469">
        <f t="shared" si="805"/>
        <v>15.747982581562365</v>
      </c>
      <c r="L9462" s="469">
        <f t="shared" si="806"/>
        <v>1.4649248229032352E-2</v>
      </c>
    </row>
    <row r="9463" spans="1:12">
      <c r="A9463" s="98" t="s">
        <v>126</v>
      </c>
      <c r="B9463" s="98">
        <f t="shared" si="803"/>
        <v>16</v>
      </c>
      <c r="C9463" s="98">
        <f t="shared" si="804"/>
        <v>6</v>
      </c>
      <c r="D9463" s="98">
        <f>D9461</f>
        <v>198</v>
      </c>
      <c r="E9463" s="98">
        <f t="shared" si="807"/>
        <v>143</v>
      </c>
      <c r="F9463" s="397">
        <f>F9461+(E9463-E9461)*(F9464-F9461)/(E9464-E9461)</f>
        <v>5.165233333333334</v>
      </c>
      <c r="G9463" s="98">
        <v>15</v>
      </c>
      <c r="H9463" s="491">
        <f>H9461+(E9463-E9461)*(H9464-H9461)/(E9464-E9461)</f>
        <v>0.32725900000000002</v>
      </c>
      <c r="I9463" s="492">
        <f>I9461+(E9463-E9461)*(I9464-I9461)/(E9464-E9461)</f>
        <v>15.766666666666667</v>
      </c>
      <c r="J9463" s="397">
        <f>J9461+(E9463-E9461)*(J9464-J9461)/(E9464-E9461)</f>
        <v>8.0933333333333343E-2</v>
      </c>
      <c r="K9463" s="469">
        <f t="shared" si="805"/>
        <v>15.783319429972387</v>
      </c>
      <c r="L9463" s="469">
        <f t="shared" si="806"/>
        <v>1.6652763305719631E-2</v>
      </c>
    </row>
    <row r="9464" spans="1:12">
      <c r="A9464" s="480" t="s">
        <v>126</v>
      </c>
      <c r="B9464" s="480">
        <f t="shared" si="803"/>
        <v>16</v>
      </c>
      <c r="C9464" s="480">
        <f t="shared" si="804"/>
        <v>6</v>
      </c>
      <c r="D9464" s="480">
        <f>D9461</f>
        <v>198</v>
      </c>
      <c r="E9464" s="480">
        <f t="shared" si="807"/>
        <v>144</v>
      </c>
      <c r="F9464" s="484">
        <v>5.1759000000000004</v>
      </c>
      <c r="G9464" s="480">
        <v>15</v>
      </c>
      <c r="H9464" s="482">
        <v>0.32720199999999999</v>
      </c>
      <c r="I9464" s="483">
        <v>15.8</v>
      </c>
      <c r="J9464" s="484">
        <v>7.9200000000000007E-2</v>
      </c>
      <c r="K9464" s="469">
        <f t="shared" si="805"/>
        <v>15.818668590045295</v>
      </c>
      <c r="L9464" s="469">
        <f t="shared" si="806"/>
        <v>1.8668590045294309E-2</v>
      </c>
    </row>
    <row r="9465" spans="1:12">
      <c r="A9465" s="98" t="s">
        <v>126</v>
      </c>
      <c r="B9465" s="98">
        <f t="shared" si="803"/>
        <v>16</v>
      </c>
      <c r="C9465" s="98">
        <f t="shared" si="804"/>
        <v>6</v>
      </c>
      <c r="D9465" s="98">
        <f>D9464</f>
        <v>198</v>
      </c>
      <c r="E9465" s="98">
        <f t="shared" si="807"/>
        <v>145</v>
      </c>
      <c r="F9465" s="397">
        <f>F9464+(E9465-E9464)*(F9467-F9464)/(E9467-E9464)</f>
        <v>5.186466666666667</v>
      </c>
      <c r="G9465" s="98">
        <v>15</v>
      </c>
      <c r="H9465" s="491">
        <f>H9464+(E9465-E9464)*(H9467-H9464)/(E9467-E9464)</f>
        <v>0.32714366666666667</v>
      </c>
      <c r="I9465" s="492">
        <f>I9464+(E9465-E9464)*(I9467-I9464)/(E9467-E9464)</f>
        <v>15.833333333333334</v>
      </c>
      <c r="J9465" s="397">
        <f>J9464+(E9465-E9464)*(J9467-J9464)/(E9467-E9464)</f>
        <v>7.743333333333334E-2</v>
      </c>
      <c r="K9465" s="469">
        <f t="shared" si="805"/>
        <v>15.853789008091248</v>
      </c>
      <c r="L9465" s="469">
        <f t="shared" si="806"/>
        <v>2.0455674757913656E-2</v>
      </c>
    </row>
    <row r="9466" spans="1:12">
      <c r="A9466" s="98" t="s">
        <v>126</v>
      </c>
      <c r="B9466" s="98">
        <f t="shared" si="803"/>
        <v>16</v>
      </c>
      <c r="C9466" s="98">
        <f t="shared" si="804"/>
        <v>6</v>
      </c>
      <c r="D9466" s="98">
        <f>D9464</f>
        <v>198</v>
      </c>
      <c r="E9466" s="98">
        <f t="shared" si="807"/>
        <v>146</v>
      </c>
      <c r="F9466" s="397">
        <f>F9464+(E9466-E9464)*(F9467-F9464)/(E9467-E9464)</f>
        <v>5.1970333333333336</v>
      </c>
      <c r="G9466" s="98">
        <v>15</v>
      </c>
      <c r="H9466" s="491">
        <f>H9464+(E9466-E9464)*(H9467-H9464)/(E9467-E9464)</f>
        <v>0.32708533333333334</v>
      </c>
      <c r="I9466" s="492">
        <f>I9464+(E9466-E9464)*(I9467-I9464)/(E9467-E9464)</f>
        <v>15.866666666666667</v>
      </c>
      <c r="J9466" s="397">
        <f>J9464+(E9466-E9464)*(J9467-J9464)/(E9467-E9464)</f>
        <v>7.566666666666666E-2</v>
      </c>
      <c r="K9466" s="469">
        <f t="shared" si="805"/>
        <v>15.888921953088696</v>
      </c>
      <c r="L9466" s="469">
        <f t="shared" si="806"/>
        <v>2.2255286422028675E-2</v>
      </c>
    </row>
    <row r="9467" spans="1:12">
      <c r="A9467" s="480" t="s">
        <v>126</v>
      </c>
      <c r="B9467" s="480">
        <f t="shared" si="803"/>
        <v>16</v>
      </c>
      <c r="C9467" s="480">
        <f t="shared" si="804"/>
        <v>6</v>
      </c>
      <c r="D9467" s="480">
        <f>D9464</f>
        <v>198</v>
      </c>
      <c r="E9467" s="480">
        <f t="shared" si="807"/>
        <v>147</v>
      </c>
      <c r="F9467" s="484">
        <v>5.2076000000000002</v>
      </c>
      <c r="G9467" s="480">
        <v>15</v>
      </c>
      <c r="H9467" s="482">
        <v>0.32702700000000001</v>
      </c>
      <c r="I9467" s="483">
        <v>15.9</v>
      </c>
      <c r="J9467" s="484">
        <v>7.3899999999999993E-2</v>
      </c>
      <c r="K9467" s="469">
        <f t="shared" si="805"/>
        <v>15.92406743174111</v>
      </c>
      <c r="L9467" s="469">
        <f t="shared" si="806"/>
        <v>2.4067431741109147E-2</v>
      </c>
    </row>
    <row r="9468" spans="1:12">
      <c r="A9468" s="98" t="s">
        <v>126</v>
      </c>
      <c r="B9468" s="98">
        <f t="shared" si="803"/>
        <v>16</v>
      </c>
      <c r="C9468" s="98">
        <f t="shared" si="804"/>
        <v>6</v>
      </c>
      <c r="D9468" s="98">
        <f>D9467</f>
        <v>198</v>
      </c>
      <c r="E9468" s="98">
        <f t="shared" si="807"/>
        <v>148</v>
      </c>
      <c r="F9468" s="397">
        <f>F9467+(E9468-E9467)*(F9470-F9467)/(E9470-E9467)</f>
        <v>5.2180999999999997</v>
      </c>
      <c r="G9468" s="98">
        <v>15</v>
      </c>
      <c r="H9468" s="491">
        <f>H9467+(E9468-E9467)*(H9470-H9467)/(E9470-E9467)</f>
        <v>0.32696733333333333</v>
      </c>
      <c r="I9468" s="492">
        <f>I9467+(E9468-E9467)*(I9470-I9467)/(E9470-E9467)</f>
        <v>15.933333333333334</v>
      </c>
      <c r="J9468" s="397">
        <f>J9467+(E9468-E9467)*(J9470-J9467)/(E9470-E9467)</f>
        <v>7.2133333333333327E-2</v>
      </c>
      <c r="K9468" s="469">
        <f t="shared" si="805"/>
        <v>15.959086636585509</v>
      </c>
      <c r="L9468" s="469">
        <f t="shared" si="806"/>
        <v>2.5753303252175286E-2</v>
      </c>
    </row>
    <row r="9469" spans="1:12">
      <c r="A9469" s="98" t="s">
        <v>126</v>
      </c>
      <c r="B9469" s="98">
        <f t="shared" ref="B9469:B9532" si="808">INT(D9469/12)</f>
        <v>16</v>
      </c>
      <c r="C9469" s="98">
        <f t="shared" ref="C9469:C9532" si="809">D9469-B9469*12</f>
        <v>6</v>
      </c>
      <c r="D9469" s="98">
        <f>D9467</f>
        <v>198</v>
      </c>
      <c r="E9469" s="98">
        <f t="shared" si="807"/>
        <v>149</v>
      </c>
      <c r="F9469" s="397">
        <f>F9467+(E9469-E9467)*(F9470-F9467)/(E9470-E9467)</f>
        <v>5.2286000000000001</v>
      </c>
      <c r="G9469" s="98">
        <v>15</v>
      </c>
      <c r="H9469" s="491">
        <f>H9467+(E9469-E9467)*(H9470-H9467)/(E9470-E9467)</f>
        <v>0.32690766666666671</v>
      </c>
      <c r="I9469" s="492">
        <f>I9467+(E9469-E9467)*(I9470-I9467)/(E9470-E9467)</f>
        <v>15.966666666666667</v>
      </c>
      <c r="J9469" s="397">
        <f>J9467+(E9469-E9467)*(J9470-J9467)/(E9470-E9467)</f>
        <v>7.0366666666666661E-2</v>
      </c>
      <c r="K9469" s="469">
        <f t="shared" si="805"/>
        <v>15.994118624728898</v>
      </c>
      <c r="L9469" s="469">
        <f t="shared" si="806"/>
        <v>2.7451958062231441E-2</v>
      </c>
    </row>
    <row r="9470" spans="1:12">
      <c r="A9470" s="480" t="s">
        <v>126</v>
      </c>
      <c r="B9470" s="480">
        <f t="shared" si="808"/>
        <v>16</v>
      </c>
      <c r="C9470" s="480">
        <f t="shared" si="809"/>
        <v>6</v>
      </c>
      <c r="D9470" s="480">
        <f>D9467</f>
        <v>198</v>
      </c>
      <c r="E9470" s="480">
        <f t="shared" si="807"/>
        <v>150</v>
      </c>
      <c r="F9470" s="484">
        <v>5.2390999999999996</v>
      </c>
      <c r="G9470" s="480">
        <v>15</v>
      </c>
      <c r="H9470" s="482">
        <v>0.32684800000000003</v>
      </c>
      <c r="I9470" s="483">
        <v>16</v>
      </c>
      <c r="J9470" s="484">
        <v>6.8599999999999994E-2</v>
      </c>
      <c r="K9470" s="469">
        <f t="shared" si="805"/>
        <v>16.029163403172113</v>
      </c>
      <c r="L9470" s="469">
        <f t="shared" si="806"/>
        <v>2.9163403172113078E-2</v>
      </c>
    </row>
    <row r="9471" spans="1:12">
      <c r="A9471" s="98" t="s">
        <v>126</v>
      </c>
      <c r="B9471" s="98">
        <f t="shared" si="808"/>
        <v>16</v>
      </c>
      <c r="C9471" s="98">
        <f t="shared" si="809"/>
        <v>6</v>
      </c>
      <c r="D9471" s="98">
        <f>D9470</f>
        <v>198</v>
      </c>
      <c r="E9471" s="98">
        <f t="shared" si="807"/>
        <v>151</v>
      </c>
      <c r="F9471" s="397">
        <f>F9470+(E9471-E9470)*(F9473-F9470)/(E9473-E9470)</f>
        <v>5.2495666666666665</v>
      </c>
      <c r="G9471" s="98">
        <v>15</v>
      </c>
      <c r="H9471" s="491">
        <f>H9470+(E9471-E9470)*(H9473-H9470)/(E9473-E9470)</f>
        <v>0.32678733333333337</v>
      </c>
      <c r="I9471" s="492">
        <f>I9470+(E9471-E9470)*(I9473-I9470)/(E9473-E9470)</f>
        <v>16.033333333333335</v>
      </c>
      <c r="J9471" s="397">
        <f>J9470+(E9471-E9470)*(J9473-J9470)/(E9473-E9470)</f>
        <v>6.6833333333333328E-2</v>
      </c>
      <c r="K9471" s="469">
        <f t="shared" si="805"/>
        <v>16.064168133811794</v>
      </c>
      <c r="L9471" s="469">
        <f t="shared" si="806"/>
        <v>3.0834800478459101E-2</v>
      </c>
    </row>
    <row r="9472" spans="1:12">
      <c r="A9472" s="98" t="s">
        <v>126</v>
      </c>
      <c r="B9472" s="98">
        <f t="shared" si="808"/>
        <v>16</v>
      </c>
      <c r="C9472" s="98">
        <f t="shared" si="809"/>
        <v>6</v>
      </c>
      <c r="D9472" s="98">
        <f>D9470</f>
        <v>198</v>
      </c>
      <c r="E9472" s="98">
        <f t="shared" si="807"/>
        <v>152</v>
      </c>
      <c r="F9472" s="397">
        <f>F9470+(E9472-E9470)*(F9473-F9470)/(E9473-E9470)</f>
        <v>5.2600333333333333</v>
      </c>
      <c r="G9472" s="98">
        <v>15</v>
      </c>
      <c r="H9472" s="491">
        <f>H9470+(E9472-E9470)*(H9473-H9470)/(E9473-E9470)</f>
        <v>0.32672666666666667</v>
      </c>
      <c r="I9472" s="492">
        <f>I9470+(E9472-E9470)*(I9473-I9470)/(E9473-E9470)</f>
        <v>16.066666666666666</v>
      </c>
      <c r="J9472" s="397">
        <f>J9470+(E9472-E9470)*(J9473-J9470)/(E9473-E9470)</f>
        <v>6.5066666666666662E-2</v>
      </c>
      <c r="K9472" s="469">
        <f t="shared" si="805"/>
        <v>16.099185863820932</v>
      </c>
      <c r="L9472" s="469">
        <f t="shared" si="806"/>
        <v>3.25191971542651E-2</v>
      </c>
    </row>
    <row r="9473" spans="1:12">
      <c r="A9473" s="480" t="s">
        <v>126</v>
      </c>
      <c r="B9473" s="480">
        <f t="shared" si="808"/>
        <v>16</v>
      </c>
      <c r="C9473" s="480">
        <f t="shared" si="809"/>
        <v>6</v>
      </c>
      <c r="D9473" s="480">
        <f>D9470</f>
        <v>198</v>
      </c>
      <c r="E9473" s="480">
        <f t="shared" si="807"/>
        <v>153</v>
      </c>
      <c r="F9473" s="484">
        <v>5.2705000000000002</v>
      </c>
      <c r="G9473" s="480">
        <v>15</v>
      </c>
      <c r="H9473" s="482">
        <v>0.32666600000000001</v>
      </c>
      <c r="I9473" s="483">
        <v>16.100000000000001</v>
      </c>
      <c r="J9473" s="484">
        <v>6.3299999999999995E-2</v>
      </c>
      <c r="K9473" s="469">
        <f t="shared" si="805"/>
        <v>16.134216600442041</v>
      </c>
      <c r="L9473" s="469">
        <f t="shared" si="806"/>
        <v>3.4216600442039891E-2</v>
      </c>
    </row>
    <row r="9474" spans="1:12">
      <c r="A9474" s="98" t="s">
        <v>126</v>
      </c>
      <c r="B9474" s="98">
        <f t="shared" si="808"/>
        <v>16</v>
      </c>
      <c r="C9474" s="98">
        <f t="shared" si="809"/>
        <v>6</v>
      </c>
      <c r="D9474" s="98">
        <f>D9473</f>
        <v>198</v>
      </c>
      <c r="E9474" s="98">
        <f t="shared" si="807"/>
        <v>154</v>
      </c>
      <c r="F9474" s="397">
        <f>F9473+(E9474-E9473)*(F9476-F9473)/(E9476-E9473)</f>
        <v>5.2808666666666664</v>
      </c>
      <c r="G9474" s="98">
        <v>15</v>
      </c>
      <c r="H9474" s="491">
        <f>H9473+(E9474-E9473)*(H9476-H9473)/(E9476-E9473)</f>
        <v>0.32660400000000001</v>
      </c>
      <c r="I9474" s="492">
        <f>I9473+(E9474-E9473)*(I9476-I9473)/(E9476-E9473)</f>
        <v>16.133333333333333</v>
      </c>
      <c r="J9474" s="397">
        <f>J9473+(E9474-E9473)*(J9476-J9473)/(E9476-E9473)</f>
        <v>6.1566666666666665E-2</v>
      </c>
      <c r="K9474" s="469">
        <f t="shared" si="805"/>
        <v>16.169020179381349</v>
      </c>
      <c r="L9474" s="469">
        <f t="shared" si="806"/>
        <v>3.5686846048015752E-2</v>
      </c>
    </row>
    <row r="9475" spans="1:12">
      <c r="A9475" s="98" t="s">
        <v>126</v>
      </c>
      <c r="B9475" s="98">
        <f t="shared" si="808"/>
        <v>16</v>
      </c>
      <c r="C9475" s="98">
        <f t="shared" si="809"/>
        <v>6</v>
      </c>
      <c r="D9475" s="98">
        <f>D9473</f>
        <v>198</v>
      </c>
      <c r="E9475" s="98">
        <f t="shared" si="807"/>
        <v>155</v>
      </c>
      <c r="F9475" s="397">
        <f>F9473+(E9475-E9473)*(F9476-F9473)/(E9476-E9473)</f>
        <v>5.2912333333333335</v>
      </c>
      <c r="G9475" s="98">
        <v>15</v>
      </c>
      <c r="H9475" s="491">
        <f>H9473+(E9475-E9473)*(H9476-H9473)/(E9476-E9473)</f>
        <v>0.326542</v>
      </c>
      <c r="I9475" s="492">
        <f>I9473+(E9475-E9473)*(I9476-I9473)/(E9476-E9473)</f>
        <v>16.166666666666668</v>
      </c>
      <c r="J9475" s="397">
        <f>J9473+(E9475-E9473)*(J9476-J9473)/(E9476-E9473)</f>
        <v>5.9833333333333329E-2</v>
      </c>
      <c r="K9475" s="469">
        <f t="shared" si="805"/>
        <v>16.203836974518847</v>
      </c>
      <c r="L9475" s="469">
        <f t="shared" si="806"/>
        <v>3.7170307852179008E-2</v>
      </c>
    </row>
    <row r="9476" spans="1:12">
      <c r="A9476" s="480" t="s">
        <v>126</v>
      </c>
      <c r="B9476" s="480">
        <f t="shared" si="808"/>
        <v>16</v>
      </c>
      <c r="C9476" s="480">
        <f t="shared" si="809"/>
        <v>6</v>
      </c>
      <c r="D9476" s="480">
        <f>D9473</f>
        <v>198</v>
      </c>
      <c r="E9476" s="480">
        <f t="shared" si="807"/>
        <v>156</v>
      </c>
      <c r="F9476" s="484">
        <v>5.3015999999999996</v>
      </c>
      <c r="G9476" s="480">
        <v>15</v>
      </c>
      <c r="H9476" s="482">
        <v>0.32647999999999999</v>
      </c>
      <c r="I9476" s="483">
        <v>16.2</v>
      </c>
      <c r="J9476" s="484">
        <v>5.8099999999999999E-2</v>
      </c>
      <c r="K9476" s="469">
        <f t="shared" si="805"/>
        <v>16.238666993383973</v>
      </c>
      <c r="L9476" s="469">
        <f t="shared" si="806"/>
        <v>3.8666993383973391E-2</v>
      </c>
    </row>
    <row r="9477" spans="1:12">
      <c r="A9477" s="98" t="s">
        <v>126</v>
      </c>
      <c r="B9477" s="98">
        <f t="shared" si="808"/>
        <v>16</v>
      </c>
      <c r="C9477" s="98">
        <f t="shared" si="809"/>
        <v>6</v>
      </c>
      <c r="D9477" s="98">
        <f>D9476</f>
        <v>198</v>
      </c>
      <c r="E9477" s="98">
        <f t="shared" si="807"/>
        <v>157</v>
      </c>
      <c r="F9477" s="397">
        <f>F9476+(E9477-E9476)*(F9479-F9476)/(E9479-E9476)</f>
        <v>5.3119333333333332</v>
      </c>
      <c r="G9477" s="98">
        <v>15</v>
      </c>
      <c r="H9477" s="491">
        <f>H9476+(E9477-E9476)*(H9479-H9476)/(E9479-E9476)</f>
        <v>0.32641666666666669</v>
      </c>
      <c r="I9477" s="492">
        <f>I9476+(E9477-E9476)*(I9479-I9476)/(E9479-E9476)</f>
        <v>16.233333333333334</v>
      </c>
      <c r="J9477" s="397">
        <f>J9476+(E9477-E9476)*(J9479-J9476)/(E9479-E9476)</f>
        <v>5.6333333333333332E-2</v>
      </c>
      <c r="K9477" s="469">
        <f t="shared" si="805"/>
        <v>16.27347459790656</v>
      </c>
      <c r="L9477" s="469">
        <f t="shared" si="806"/>
        <v>4.0141264573225754E-2</v>
      </c>
    </row>
    <row r="9478" spans="1:12">
      <c r="A9478" s="98" t="s">
        <v>126</v>
      </c>
      <c r="B9478" s="98">
        <f t="shared" si="808"/>
        <v>16</v>
      </c>
      <c r="C9478" s="98">
        <f t="shared" si="809"/>
        <v>6</v>
      </c>
      <c r="D9478" s="98">
        <f>D9476</f>
        <v>198</v>
      </c>
      <c r="E9478" s="98">
        <f t="shared" si="807"/>
        <v>158</v>
      </c>
      <c r="F9478" s="397">
        <f>F9476+(E9478-E9476)*(F9479-F9476)/(E9479-E9476)</f>
        <v>5.3222666666666667</v>
      </c>
      <c r="G9478" s="98">
        <v>15</v>
      </c>
      <c r="H9478" s="491">
        <f>H9476+(E9478-E9476)*(H9479-H9476)/(E9479-E9476)</f>
        <v>0.32635333333333333</v>
      </c>
      <c r="I9478" s="492">
        <f>I9476+(E9478-E9476)*(I9479-I9476)/(E9479-E9476)</f>
        <v>16.266666666666666</v>
      </c>
      <c r="J9478" s="397">
        <f>J9476+(E9478-E9476)*(J9479-J9476)/(E9479-E9476)</f>
        <v>5.4566666666666666E-2</v>
      </c>
      <c r="K9478" s="469">
        <f t="shared" si="805"/>
        <v>16.308295712213756</v>
      </c>
      <c r="L9478" s="469">
        <f t="shared" si="806"/>
        <v>4.1629045547090016E-2</v>
      </c>
    </row>
    <row r="9479" spans="1:12">
      <c r="A9479" s="480" t="s">
        <v>126</v>
      </c>
      <c r="B9479" s="480">
        <f t="shared" si="808"/>
        <v>16</v>
      </c>
      <c r="C9479" s="480">
        <f t="shared" si="809"/>
        <v>6</v>
      </c>
      <c r="D9479" s="480">
        <f>D9476</f>
        <v>198</v>
      </c>
      <c r="E9479" s="480">
        <f t="shared" si="807"/>
        <v>159</v>
      </c>
      <c r="F9479" s="484">
        <v>5.3326000000000002</v>
      </c>
      <c r="G9479" s="480">
        <v>15</v>
      </c>
      <c r="H9479" s="482">
        <v>0.32629000000000002</v>
      </c>
      <c r="I9479" s="483">
        <v>16.3</v>
      </c>
      <c r="J9479" s="484">
        <v>5.28E-2</v>
      </c>
      <c r="K9479" s="469">
        <f t="shared" si="805"/>
        <v>16.343130344172362</v>
      </c>
      <c r="L9479" s="469">
        <f t="shared" si="806"/>
        <v>4.313034417236139E-2</v>
      </c>
    </row>
    <row r="9480" spans="1:12">
      <c r="A9480" s="98" t="s">
        <v>126</v>
      </c>
      <c r="B9480" s="98">
        <f t="shared" si="808"/>
        <v>16</v>
      </c>
      <c r="C9480" s="98">
        <f t="shared" si="809"/>
        <v>6</v>
      </c>
      <c r="D9480" s="98">
        <f>D9479</f>
        <v>198</v>
      </c>
      <c r="E9480" s="98">
        <f t="shared" si="807"/>
        <v>160</v>
      </c>
      <c r="F9480" s="397">
        <f>F9479+(E9480-E9479)*(F9482-F9479)/(E9482-E9479)</f>
        <v>5.3428666666666667</v>
      </c>
      <c r="G9480" s="98">
        <v>15</v>
      </c>
      <c r="H9480" s="491">
        <f>H9479+(E9480-E9479)*(H9482-H9479)/(E9482-E9479)</f>
        <v>0.32622533333333337</v>
      </c>
      <c r="I9480" s="492">
        <f>I9479+(E9480-E9479)*(I9482-I9479)/(E9482-E9479)</f>
        <v>16.333333333333332</v>
      </c>
      <c r="J9480" s="397">
        <f>J9479+(E9480-E9479)*(J9482-J9479)/(E9482-E9479)</f>
        <v>5.1033333333333333E-2</v>
      </c>
      <c r="K9480" s="469">
        <f t="shared" si="805"/>
        <v>16.377841083259423</v>
      </c>
      <c r="L9480" s="469">
        <f t="shared" si="806"/>
        <v>4.4507749926090412E-2</v>
      </c>
    </row>
    <row r="9481" spans="1:12">
      <c r="A9481" s="98" t="s">
        <v>126</v>
      </c>
      <c r="B9481" s="98">
        <f t="shared" si="808"/>
        <v>16</v>
      </c>
      <c r="C9481" s="98">
        <f t="shared" si="809"/>
        <v>6</v>
      </c>
      <c r="D9481" s="98">
        <f>D9479</f>
        <v>198</v>
      </c>
      <c r="E9481" s="98">
        <f t="shared" si="807"/>
        <v>161</v>
      </c>
      <c r="F9481" s="397">
        <f>F9479+(E9481-E9479)*(F9482-F9479)/(E9482-E9479)</f>
        <v>5.353133333333334</v>
      </c>
      <c r="G9481" s="98">
        <v>15</v>
      </c>
      <c r="H9481" s="491">
        <f>H9479+(E9481-E9479)*(H9482-H9479)/(E9482-E9479)</f>
        <v>0.32616066666666665</v>
      </c>
      <c r="I9481" s="492">
        <f>I9479+(E9481-E9479)*(I9482-I9479)/(E9482-E9479)</f>
        <v>16.366666666666667</v>
      </c>
      <c r="J9481" s="397">
        <f>J9479+(E9481-E9479)*(J9482-J9479)/(E9482-E9479)</f>
        <v>4.9266666666666667E-2</v>
      </c>
      <c r="K9481" s="469">
        <f t="shared" si="805"/>
        <v>16.412565586285698</v>
      </c>
      <c r="L9481" s="469">
        <f t="shared" si="806"/>
        <v>4.589891961903092E-2</v>
      </c>
    </row>
    <row r="9482" spans="1:12">
      <c r="A9482" s="480" t="s">
        <v>126</v>
      </c>
      <c r="B9482" s="480">
        <f t="shared" si="808"/>
        <v>16</v>
      </c>
      <c r="C9482" s="480">
        <f t="shared" si="809"/>
        <v>6</v>
      </c>
      <c r="D9482" s="480">
        <f>D9479</f>
        <v>198</v>
      </c>
      <c r="E9482" s="480">
        <f t="shared" si="807"/>
        <v>162</v>
      </c>
      <c r="F9482" s="484">
        <v>5.3634000000000004</v>
      </c>
      <c r="G9482" s="480">
        <v>15</v>
      </c>
      <c r="H9482" s="482">
        <v>0.326096</v>
      </c>
      <c r="I9482" s="483">
        <v>16.399999999999999</v>
      </c>
      <c r="J9482" s="484">
        <v>4.7500000000000001E-2</v>
      </c>
      <c r="K9482" s="469">
        <f t="shared" si="805"/>
        <v>16.447303861439579</v>
      </c>
      <c r="L9482" s="469">
        <f t="shared" si="806"/>
        <v>4.730386143958043E-2</v>
      </c>
    </row>
    <row r="9483" spans="1:12">
      <c r="A9483" s="98" t="s">
        <v>126</v>
      </c>
      <c r="B9483" s="98">
        <f t="shared" si="808"/>
        <v>16</v>
      </c>
      <c r="C9483" s="98">
        <f t="shared" si="809"/>
        <v>6</v>
      </c>
      <c r="D9483" s="98">
        <f>D9482</f>
        <v>198</v>
      </c>
      <c r="E9483" s="98">
        <f t="shared" si="807"/>
        <v>163</v>
      </c>
      <c r="F9483" s="397">
        <f>F9482+(E9483-E9482)*(F9485-F9482)/(E9485-E9482)</f>
        <v>5.3635999999999999</v>
      </c>
      <c r="G9483" s="98">
        <v>15</v>
      </c>
      <c r="H9483" s="491">
        <v>0.32602999999999999</v>
      </c>
      <c r="I9483" s="492">
        <v>16.5</v>
      </c>
      <c r="J9483" s="397">
        <f>J9482+(E9483-E9482)*(J9485-J9482)/(E9485-E9482)</f>
        <v>4.5733333333333334E-2</v>
      </c>
      <c r="K9483" s="469">
        <f t="shared" ref="K9483:K9546" si="810">F9483/H9483</f>
        <v>16.451246817777506</v>
      </c>
      <c r="L9483" s="469">
        <f t="shared" ref="L9483:L9546" si="811">K9483-I9483</f>
        <v>-4.8753182222494473E-2</v>
      </c>
    </row>
    <row r="9484" spans="1:12">
      <c r="A9484" s="98" t="s">
        <v>126</v>
      </c>
      <c r="B9484" s="98">
        <f t="shared" si="808"/>
        <v>16</v>
      </c>
      <c r="C9484" s="98">
        <f t="shared" si="809"/>
        <v>6</v>
      </c>
      <c r="D9484" s="98">
        <f>D9482</f>
        <v>198</v>
      </c>
      <c r="E9484" s="98">
        <f t="shared" si="807"/>
        <v>164</v>
      </c>
      <c r="F9484" s="397">
        <f>F9482+(E9484-E9482)*(F9485-F9482)/(E9485-E9482)</f>
        <v>5.3638000000000003</v>
      </c>
      <c r="G9484" s="98">
        <v>15</v>
      </c>
      <c r="H9484" s="491">
        <v>0.32596399999999998</v>
      </c>
      <c r="I9484" s="492">
        <v>16.5</v>
      </c>
      <c r="J9484" s="397">
        <f>J9482+(E9484-E9482)*(J9485-J9482)/(E9485-E9482)</f>
        <v>4.3966666666666668E-2</v>
      </c>
      <c r="K9484" s="469">
        <f t="shared" si="810"/>
        <v>16.455191370826228</v>
      </c>
      <c r="L9484" s="469">
        <f t="shared" si="811"/>
        <v>-4.4808629173772374E-2</v>
      </c>
    </row>
    <row r="9485" spans="1:12">
      <c r="A9485" s="480" t="s">
        <v>126</v>
      </c>
      <c r="B9485" s="480">
        <f t="shared" si="808"/>
        <v>16</v>
      </c>
      <c r="C9485" s="480">
        <f t="shared" si="809"/>
        <v>6</v>
      </c>
      <c r="D9485" s="480">
        <f>D9482</f>
        <v>198</v>
      </c>
      <c r="E9485" s="480">
        <f t="shared" si="807"/>
        <v>165</v>
      </c>
      <c r="F9485" s="484">
        <v>5.3639999999999999</v>
      </c>
      <c r="G9485" s="480">
        <v>15</v>
      </c>
      <c r="H9485" s="494">
        <v>0.32590000000000002</v>
      </c>
      <c r="I9485" s="495">
        <v>16.600000000000001</v>
      </c>
      <c r="J9485" s="493">
        <v>4.2200000000000001E-2</v>
      </c>
      <c r="K9485" s="469">
        <f t="shared" si="810"/>
        <v>16.459036514268178</v>
      </c>
      <c r="L9485" s="469">
        <f t="shared" si="811"/>
        <v>-0.14096348573182382</v>
      </c>
    </row>
    <row r="9486" spans="1:12">
      <c r="A9486" s="480" t="s">
        <v>126</v>
      </c>
      <c r="B9486" s="480">
        <f t="shared" si="808"/>
        <v>17</v>
      </c>
      <c r="C9486" s="480">
        <f t="shared" si="809"/>
        <v>0</v>
      </c>
      <c r="D9486" s="480">
        <f>D9485+6</f>
        <v>204</v>
      </c>
      <c r="E9486" s="480">
        <v>12</v>
      </c>
      <c r="F9486" s="484">
        <v>3.5062000000000002</v>
      </c>
      <c r="G9486" s="480">
        <v>15</v>
      </c>
      <c r="H9486" s="482">
        <v>0.32342599999999999</v>
      </c>
      <c r="I9486" s="483">
        <v>10.8</v>
      </c>
      <c r="J9486" s="484">
        <v>0.30330000000000001</v>
      </c>
      <c r="K9486" s="469">
        <f t="shared" si="810"/>
        <v>10.840810571815501</v>
      </c>
      <c r="L9486" s="469">
        <f t="shared" si="811"/>
        <v>4.0810571815500296E-2</v>
      </c>
    </row>
    <row r="9487" spans="1:12">
      <c r="A9487" s="98" t="s">
        <v>126</v>
      </c>
      <c r="B9487" s="98">
        <f t="shared" si="808"/>
        <v>17</v>
      </c>
      <c r="C9487" s="98">
        <f t="shared" si="809"/>
        <v>0</v>
      </c>
      <c r="D9487" s="98">
        <f>D9486</f>
        <v>204</v>
      </c>
      <c r="E9487" s="98">
        <f>E9486+1</f>
        <v>13</v>
      </c>
      <c r="F9487" s="397">
        <f>F9486+(E9487-E9486)*(F9489-F9486)/(E9489-E9486)</f>
        <v>3.5217666666666667</v>
      </c>
      <c r="G9487" s="98">
        <v>15</v>
      </c>
      <c r="H9487" s="491">
        <f>H9486+(E9487-E9486)*(H9489-H9486)/(E9489-E9486)</f>
        <v>0.32345433333333334</v>
      </c>
      <c r="I9487" s="492">
        <f>I9486+(E9487-E9486)*(I9489-I9486)/(E9489-E9486)</f>
        <v>10.866666666666667</v>
      </c>
      <c r="J9487" s="397">
        <f>J9486+(E9487-E9486)*(J9489-J9486)/(E9489-E9486)</f>
        <v>0.30163333333333336</v>
      </c>
      <c r="K9487" s="469">
        <f t="shared" si="810"/>
        <v>10.887987278987348</v>
      </c>
      <c r="L9487" s="469">
        <f t="shared" si="811"/>
        <v>2.132061232068061E-2</v>
      </c>
    </row>
    <row r="9488" spans="1:12">
      <c r="A9488" s="98" t="s">
        <v>126</v>
      </c>
      <c r="B9488" s="98">
        <f t="shared" si="808"/>
        <v>17</v>
      </c>
      <c r="C9488" s="98">
        <f t="shared" si="809"/>
        <v>0</v>
      </c>
      <c r="D9488" s="98">
        <f>D9486</f>
        <v>204</v>
      </c>
      <c r="E9488" s="98">
        <f t="shared" ref="E9488:E9551" si="812">E9487+1</f>
        <v>14</v>
      </c>
      <c r="F9488" s="397">
        <f>F9486+(E9488-E9486)*(F9489-F9486)/(E9489-E9486)</f>
        <v>3.5373333333333337</v>
      </c>
      <c r="G9488" s="98">
        <v>15</v>
      </c>
      <c r="H9488" s="491">
        <f>H9486+(E9488-E9486)*(H9489-H9486)/(E9489-E9486)</f>
        <v>0.32348266666666664</v>
      </c>
      <c r="I9488" s="492">
        <f>I9486+(E9488-E9486)*(I9489-I9486)/(E9489-E9486)</f>
        <v>10.933333333333334</v>
      </c>
      <c r="J9488" s="397">
        <f>J9486+(E9488-E9486)*(J9489-J9486)/(E9489-E9486)</f>
        <v>0.29996666666666666</v>
      </c>
      <c r="K9488" s="469">
        <f t="shared" si="810"/>
        <v>10.935155721893395</v>
      </c>
      <c r="L9488" s="469">
        <f t="shared" si="811"/>
        <v>1.8223885600612277E-3</v>
      </c>
    </row>
    <row r="9489" spans="1:12">
      <c r="A9489" s="480" t="s">
        <v>126</v>
      </c>
      <c r="B9489" s="480">
        <f t="shared" si="808"/>
        <v>17</v>
      </c>
      <c r="C9489" s="480">
        <f t="shared" si="809"/>
        <v>0</v>
      </c>
      <c r="D9489" s="480">
        <f>D9486</f>
        <v>204</v>
      </c>
      <c r="E9489" s="480">
        <f t="shared" si="812"/>
        <v>15</v>
      </c>
      <c r="F9489" s="484">
        <v>3.5529000000000002</v>
      </c>
      <c r="G9489" s="480">
        <v>15</v>
      </c>
      <c r="H9489" s="482">
        <v>0.32351099999999999</v>
      </c>
      <c r="I9489" s="483">
        <v>11</v>
      </c>
      <c r="J9489" s="484">
        <v>0.29830000000000001</v>
      </c>
      <c r="K9489" s="469">
        <f t="shared" si="810"/>
        <v>10.982315902705009</v>
      </c>
      <c r="L9489" s="469">
        <f t="shared" si="811"/>
        <v>-1.7684097294990764E-2</v>
      </c>
    </row>
    <row r="9490" spans="1:12">
      <c r="A9490" s="98" t="s">
        <v>126</v>
      </c>
      <c r="B9490" s="98">
        <f t="shared" si="808"/>
        <v>17</v>
      </c>
      <c r="C9490" s="98">
        <f t="shared" si="809"/>
        <v>0</v>
      </c>
      <c r="D9490" s="98">
        <f>D9489</f>
        <v>204</v>
      </c>
      <c r="E9490" s="98">
        <f t="shared" si="812"/>
        <v>16</v>
      </c>
      <c r="F9490" s="397">
        <f>F9489+(E9490-E9489)*(F9492-F9489)/(E9492-E9489)</f>
        <v>3.5682666666666667</v>
      </c>
      <c r="G9490" s="98">
        <v>15</v>
      </c>
      <c r="H9490" s="491">
        <f>H9489+(E9490-E9489)*(H9492-H9489)/(E9492-E9489)</f>
        <v>0.32353766666666667</v>
      </c>
      <c r="I9490" s="492">
        <f>I9489+(E9490-E9489)*(I9492-I9489)/(E9492-E9489)</f>
        <v>11.033333333333333</v>
      </c>
      <c r="J9490" s="397">
        <f>J9489+(E9490-E9489)*(J9492-J9489)/(E9492-E9489)</f>
        <v>0.29663333333333336</v>
      </c>
      <c r="K9490" s="469">
        <f t="shared" si="810"/>
        <v>11.028906474568133</v>
      </c>
      <c r="L9490" s="469">
        <f t="shared" si="811"/>
        <v>-4.4268587651998814E-3</v>
      </c>
    </row>
    <row r="9491" spans="1:12">
      <c r="A9491" s="98" t="s">
        <v>126</v>
      </c>
      <c r="B9491" s="98">
        <f t="shared" si="808"/>
        <v>17</v>
      </c>
      <c r="C9491" s="98">
        <f t="shared" si="809"/>
        <v>0</v>
      </c>
      <c r="D9491" s="98">
        <f>D9489</f>
        <v>204</v>
      </c>
      <c r="E9491" s="98">
        <f t="shared" si="812"/>
        <v>17</v>
      </c>
      <c r="F9491" s="397">
        <f>F9489+(E9491-E9489)*(F9492-F9489)/(E9492-E9489)</f>
        <v>3.5836333333333337</v>
      </c>
      <c r="G9491" s="98">
        <v>15</v>
      </c>
      <c r="H9491" s="491">
        <f>H9489+(E9491-E9489)*(H9492-H9489)/(E9492-E9489)</f>
        <v>0.32356433333333334</v>
      </c>
      <c r="I9491" s="492">
        <f>I9489+(E9491-E9489)*(I9492-I9489)/(E9492-E9489)</f>
        <v>11.066666666666666</v>
      </c>
      <c r="J9491" s="397">
        <f>J9489+(E9491-E9489)*(J9492-J9489)/(E9492-E9489)</f>
        <v>0.29496666666666665</v>
      </c>
      <c r="K9491" s="469">
        <f t="shared" si="810"/>
        <v>11.075489366875006</v>
      </c>
      <c r="L9491" s="469">
        <f t="shared" si="811"/>
        <v>8.82270020833964E-3</v>
      </c>
    </row>
    <row r="9492" spans="1:12">
      <c r="A9492" s="480" t="s">
        <v>126</v>
      </c>
      <c r="B9492" s="480">
        <f t="shared" si="808"/>
        <v>17</v>
      </c>
      <c r="C9492" s="480">
        <f t="shared" si="809"/>
        <v>0</v>
      </c>
      <c r="D9492" s="480">
        <f>D9489</f>
        <v>204</v>
      </c>
      <c r="E9492" s="480">
        <f t="shared" si="812"/>
        <v>18</v>
      </c>
      <c r="F9492" s="484">
        <v>3.5990000000000002</v>
      </c>
      <c r="G9492" s="480">
        <v>15</v>
      </c>
      <c r="H9492" s="482">
        <v>0.32359100000000002</v>
      </c>
      <c r="I9492" s="483">
        <v>11.1</v>
      </c>
      <c r="J9492" s="484">
        <v>0.29330000000000001</v>
      </c>
      <c r="K9492" s="469">
        <f t="shared" si="810"/>
        <v>11.122064581524208</v>
      </c>
      <c r="L9492" s="469">
        <f t="shared" si="811"/>
        <v>2.2064581524208648E-2</v>
      </c>
    </row>
    <row r="9493" spans="1:12">
      <c r="A9493" s="98" t="s">
        <v>126</v>
      </c>
      <c r="B9493" s="98">
        <f t="shared" si="808"/>
        <v>17</v>
      </c>
      <c r="C9493" s="98">
        <f t="shared" si="809"/>
        <v>0</v>
      </c>
      <c r="D9493" s="98">
        <f>D9492</f>
        <v>204</v>
      </c>
      <c r="E9493" s="98">
        <f t="shared" si="812"/>
        <v>19</v>
      </c>
      <c r="F9493" s="397">
        <f>F9492+(E9493-E9492)*(F9495-F9492)/(E9495-E9492)</f>
        <v>3.6141666666666667</v>
      </c>
      <c r="G9493" s="98">
        <v>15</v>
      </c>
      <c r="H9493" s="491">
        <f>H9492+(E9493-E9492)*(H9495-H9492)/(E9495-E9492)</f>
        <v>0.32361666666666666</v>
      </c>
      <c r="I9493" s="492">
        <f>I9492+(E9493-E9492)*(I9495-I9492)/(E9495-E9492)</f>
        <v>11.166666666666666</v>
      </c>
      <c r="J9493" s="397">
        <f>J9492+(E9493-E9492)*(J9495-J9492)/(E9495-E9492)</f>
        <v>0.29163333333333336</v>
      </c>
      <c r="K9493" s="469">
        <f t="shared" si="810"/>
        <v>11.168048617191122</v>
      </c>
      <c r="L9493" s="469">
        <f t="shared" si="811"/>
        <v>1.3819505244558883E-3</v>
      </c>
    </row>
    <row r="9494" spans="1:12">
      <c r="A9494" s="98" t="s">
        <v>126</v>
      </c>
      <c r="B9494" s="98">
        <f t="shared" si="808"/>
        <v>17</v>
      </c>
      <c r="C9494" s="98">
        <f t="shared" si="809"/>
        <v>0</v>
      </c>
      <c r="D9494" s="98">
        <f>D9492</f>
        <v>204</v>
      </c>
      <c r="E9494" s="98">
        <f t="shared" si="812"/>
        <v>20</v>
      </c>
      <c r="F9494" s="397">
        <f>F9492+(E9494-E9492)*(F9495-F9492)/(E9495-E9492)</f>
        <v>3.6293333333333333</v>
      </c>
      <c r="G9494" s="98">
        <v>15</v>
      </c>
      <c r="H9494" s="491">
        <f>H9492+(E9494-E9492)*(H9495-H9492)/(E9495-E9492)</f>
        <v>0.32364233333333337</v>
      </c>
      <c r="I9494" s="492">
        <f>I9492+(E9494-E9492)*(I9495-I9492)/(E9495-E9492)</f>
        <v>11.233333333333334</v>
      </c>
      <c r="J9494" s="397">
        <f>J9492+(E9494-E9492)*(J9495-J9492)/(E9495-E9492)</f>
        <v>0.28996666666666665</v>
      </c>
      <c r="K9494" s="469">
        <f t="shared" si="810"/>
        <v>11.214025359270057</v>
      </c>
      <c r="L9494" s="469">
        <f t="shared" si="811"/>
        <v>-1.9307974063277555E-2</v>
      </c>
    </row>
    <row r="9495" spans="1:12">
      <c r="A9495" s="480" t="s">
        <v>126</v>
      </c>
      <c r="B9495" s="480">
        <f t="shared" si="808"/>
        <v>17</v>
      </c>
      <c r="C9495" s="480">
        <f t="shared" si="809"/>
        <v>0</v>
      </c>
      <c r="D9495" s="480">
        <f>D9492</f>
        <v>204</v>
      </c>
      <c r="E9495" s="480">
        <f t="shared" si="812"/>
        <v>21</v>
      </c>
      <c r="F9495" s="484">
        <v>3.6444999999999999</v>
      </c>
      <c r="G9495" s="480">
        <v>15</v>
      </c>
      <c r="H9495" s="482">
        <v>0.32366800000000001</v>
      </c>
      <c r="I9495" s="483">
        <v>11.3</v>
      </c>
      <c r="J9495" s="484">
        <v>0.2883</v>
      </c>
      <c r="K9495" s="469">
        <f t="shared" si="810"/>
        <v>11.259994809496149</v>
      </c>
      <c r="L9495" s="469">
        <f t="shared" si="811"/>
        <v>-4.0005190503851651E-2</v>
      </c>
    </row>
    <row r="9496" spans="1:12">
      <c r="A9496" s="98" t="s">
        <v>126</v>
      </c>
      <c r="B9496" s="98">
        <f t="shared" si="808"/>
        <v>17</v>
      </c>
      <c r="C9496" s="98">
        <f t="shared" si="809"/>
        <v>0</v>
      </c>
      <c r="D9496" s="98">
        <f>D9495</f>
        <v>204</v>
      </c>
      <c r="E9496" s="98">
        <f t="shared" si="812"/>
        <v>22</v>
      </c>
      <c r="F9496" s="397">
        <f>F9495+(E9496-E9495)*(F9498-F9495)/(E9498-E9495)</f>
        <v>3.6594666666666664</v>
      </c>
      <c r="G9496" s="98">
        <v>15</v>
      </c>
      <c r="H9496" s="491">
        <f>H9495+(E9496-E9495)*(H9498-H9495)/(E9498-E9495)</f>
        <v>0.32369266666666668</v>
      </c>
      <c r="I9496" s="492">
        <f>I9495+(E9496-E9495)*(I9498-I9495)/(E9498-E9495)</f>
        <v>11.333333333333334</v>
      </c>
      <c r="J9496" s="397">
        <f>J9495+(E9496-E9495)*(J9498-J9495)/(E9498-E9495)</f>
        <v>0.28666666666666668</v>
      </c>
      <c r="K9496" s="469">
        <f t="shared" si="810"/>
        <v>11.305374027627028</v>
      </c>
      <c r="L9496" s="469">
        <f t="shared" si="811"/>
        <v>-2.795930570630567E-2</v>
      </c>
    </row>
    <row r="9497" spans="1:12">
      <c r="A9497" s="98" t="s">
        <v>126</v>
      </c>
      <c r="B9497" s="98">
        <f t="shared" si="808"/>
        <v>17</v>
      </c>
      <c r="C9497" s="98">
        <f t="shared" si="809"/>
        <v>0</v>
      </c>
      <c r="D9497" s="98">
        <f>D9495</f>
        <v>204</v>
      </c>
      <c r="E9497" s="98">
        <f t="shared" si="812"/>
        <v>23</v>
      </c>
      <c r="F9497" s="397">
        <f>F9495+(E9497-E9495)*(F9498-F9495)/(E9498-E9495)</f>
        <v>3.6744333333333334</v>
      </c>
      <c r="G9497" s="98">
        <v>15</v>
      </c>
      <c r="H9497" s="491">
        <f>H9495+(E9497-E9495)*(H9498-H9495)/(E9498-E9495)</f>
        <v>0.3237173333333333</v>
      </c>
      <c r="I9497" s="492">
        <f>I9495+(E9497-E9495)*(I9498-I9495)/(E9498-E9495)</f>
        <v>11.366666666666667</v>
      </c>
      <c r="J9497" s="397">
        <f>J9495+(E9497-E9495)*(J9498-J9495)/(E9498-E9495)</f>
        <v>0.28503333333333331</v>
      </c>
      <c r="K9497" s="469">
        <f t="shared" si="810"/>
        <v>11.350746330131638</v>
      </c>
      <c r="L9497" s="469">
        <f t="shared" si="811"/>
        <v>-1.5920336535028667E-2</v>
      </c>
    </row>
    <row r="9498" spans="1:12">
      <c r="A9498" s="480" t="s">
        <v>126</v>
      </c>
      <c r="B9498" s="480">
        <f t="shared" si="808"/>
        <v>17</v>
      </c>
      <c r="C9498" s="480">
        <f t="shared" si="809"/>
        <v>0</v>
      </c>
      <c r="D9498" s="480">
        <f>D9495</f>
        <v>204</v>
      </c>
      <c r="E9498" s="480">
        <f t="shared" si="812"/>
        <v>24</v>
      </c>
      <c r="F9498" s="484">
        <v>3.6894</v>
      </c>
      <c r="G9498" s="480">
        <v>15</v>
      </c>
      <c r="H9498" s="482">
        <v>0.32374199999999997</v>
      </c>
      <c r="I9498" s="483">
        <v>11.4</v>
      </c>
      <c r="J9498" s="484">
        <v>0.28339999999999999</v>
      </c>
      <c r="K9498" s="469">
        <f t="shared" si="810"/>
        <v>11.396111718590731</v>
      </c>
      <c r="L9498" s="469">
        <f t="shared" si="811"/>
        <v>-3.888281409269112E-3</v>
      </c>
    </row>
    <row r="9499" spans="1:12">
      <c r="A9499" s="98" t="s">
        <v>126</v>
      </c>
      <c r="B9499" s="98">
        <f t="shared" si="808"/>
        <v>17</v>
      </c>
      <c r="C9499" s="98">
        <f t="shared" si="809"/>
        <v>0</v>
      </c>
      <c r="D9499" s="98">
        <f>D9498</f>
        <v>204</v>
      </c>
      <c r="E9499" s="98">
        <f t="shared" si="812"/>
        <v>25</v>
      </c>
      <c r="F9499" s="397">
        <f>F9498+(E9499-E9498)*(F9501-F9498)/(E9501-E9498)</f>
        <v>3.7042000000000002</v>
      </c>
      <c r="G9499" s="98">
        <v>15</v>
      </c>
      <c r="H9499" s="491">
        <f>H9498+(E9499-E9498)*(H9501-H9498)/(E9501-E9498)</f>
        <v>0.32376533333333329</v>
      </c>
      <c r="I9499" s="492">
        <f>I9498+(E9499-E9498)*(I9501-I9498)/(E9501-E9498)</f>
        <v>11.433333333333334</v>
      </c>
      <c r="J9499" s="397">
        <f>J9498+(E9499-E9498)*(J9501-J9498)/(E9501-E9498)</f>
        <v>0.28173333333333334</v>
      </c>
      <c r="K9499" s="469">
        <f t="shared" si="810"/>
        <v>11.441002536816791</v>
      </c>
      <c r="L9499" s="469">
        <f t="shared" si="811"/>
        <v>7.6692034834575651E-3</v>
      </c>
    </row>
    <row r="9500" spans="1:12">
      <c r="A9500" s="98" t="s">
        <v>126</v>
      </c>
      <c r="B9500" s="98">
        <f t="shared" si="808"/>
        <v>17</v>
      </c>
      <c r="C9500" s="98">
        <f t="shared" si="809"/>
        <v>0</v>
      </c>
      <c r="D9500" s="98">
        <f>D9498</f>
        <v>204</v>
      </c>
      <c r="E9500" s="98">
        <f t="shared" si="812"/>
        <v>26</v>
      </c>
      <c r="F9500" s="397">
        <f>F9498+(E9500-E9498)*(F9501-F9498)/(E9501-E9498)</f>
        <v>3.7189999999999999</v>
      </c>
      <c r="G9500" s="98">
        <v>15</v>
      </c>
      <c r="H9500" s="491">
        <f>H9498+(E9500-E9498)*(H9501-H9498)/(E9501-E9498)</f>
        <v>0.32378866666666667</v>
      </c>
      <c r="I9500" s="492">
        <f>I9498+(E9500-E9498)*(I9501-I9498)/(E9501-E9498)</f>
        <v>11.466666666666667</v>
      </c>
      <c r="J9500" s="397">
        <f>J9498+(E9500-E9498)*(J9501-J9498)/(E9501-E9498)</f>
        <v>0.28006666666666663</v>
      </c>
      <c r="K9500" s="469">
        <f t="shared" si="810"/>
        <v>11.485886885067009</v>
      </c>
      <c r="L9500" s="469">
        <f t="shared" si="811"/>
        <v>1.9220218400342048E-2</v>
      </c>
    </row>
    <row r="9501" spans="1:12">
      <c r="A9501" s="480" t="s">
        <v>126</v>
      </c>
      <c r="B9501" s="480">
        <f t="shared" si="808"/>
        <v>17</v>
      </c>
      <c r="C9501" s="480">
        <f t="shared" si="809"/>
        <v>0</v>
      </c>
      <c r="D9501" s="480">
        <f>D9498</f>
        <v>204</v>
      </c>
      <c r="E9501" s="480">
        <f t="shared" si="812"/>
        <v>27</v>
      </c>
      <c r="F9501" s="484">
        <v>3.7338</v>
      </c>
      <c r="G9501" s="480">
        <v>15</v>
      </c>
      <c r="H9501" s="482">
        <v>0.32381199999999999</v>
      </c>
      <c r="I9501" s="483">
        <v>11.5</v>
      </c>
      <c r="J9501" s="484">
        <v>0.27839999999999998</v>
      </c>
      <c r="K9501" s="469">
        <f t="shared" si="810"/>
        <v>11.530764764740034</v>
      </c>
      <c r="L9501" s="469">
        <f t="shared" si="811"/>
        <v>3.0764764740034423E-2</v>
      </c>
    </row>
    <row r="9502" spans="1:12">
      <c r="A9502" s="98" t="s">
        <v>126</v>
      </c>
      <c r="B9502" s="98">
        <f t="shared" si="808"/>
        <v>17</v>
      </c>
      <c r="C9502" s="98">
        <f t="shared" si="809"/>
        <v>0</v>
      </c>
      <c r="D9502" s="98">
        <f>D9501</f>
        <v>204</v>
      </c>
      <c r="E9502" s="98">
        <f t="shared" si="812"/>
        <v>28</v>
      </c>
      <c r="F9502" s="397">
        <f>F9501+(E9502-E9501)*(F9504-F9501)/(E9504-E9501)</f>
        <v>3.7484000000000002</v>
      </c>
      <c r="G9502" s="98">
        <v>15</v>
      </c>
      <c r="H9502" s="491">
        <f>H9501+(E9502-E9501)*(H9504-H9501)/(E9504-E9501)</f>
        <v>0.32383466666666666</v>
      </c>
      <c r="I9502" s="492">
        <f>I9501+(E9502-E9501)*(I9504-I9501)/(E9504-E9501)</f>
        <v>11.566666666666666</v>
      </c>
      <c r="J9502" s="397">
        <f>J9501+(E9502-E9501)*(J9504-J9501)/(E9504-E9501)</f>
        <v>0.27673333333333333</v>
      </c>
      <c r="K9502" s="469">
        <f t="shared" si="810"/>
        <v>11.575042408471814</v>
      </c>
      <c r="L9502" s="469">
        <f t="shared" si="811"/>
        <v>8.3757418051479959E-3</v>
      </c>
    </row>
    <row r="9503" spans="1:12">
      <c r="A9503" s="98" t="s">
        <v>126</v>
      </c>
      <c r="B9503" s="98">
        <f t="shared" si="808"/>
        <v>17</v>
      </c>
      <c r="C9503" s="98">
        <f t="shared" si="809"/>
        <v>0</v>
      </c>
      <c r="D9503" s="98">
        <f>D9501</f>
        <v>204</v>
      </c>
      <c r="E9503" s="98">
        <f t="shared" si="812"/>
        <v>29</v>
      </c>
      <c r="F9503" s="397">
        <f>F9501+(E9503-E9501)*(F9504-F9501)/(E9504-E9501)</f>
        <v>3.7629999999999999</v>
      </c>
      <c r="G9503" s="98">
        <v>15</v>
      </c>
      <c r="H9503" s="491">
        <f>H9501+(E9503-E9501)*(H9504-H9501)/(E9504-E9501)</f>
        <v>0.32385733333333333</v>
      </c>
      <c r="I9503" s="492">
        <f>I9501+(E9503-E9501)*(I9504-I9501)/(E9504-E9501)</f>
        <v>11.633333333333333</v>
      </c>
      <c r="J9503" s="397">
        <f>J9501+(E9503-E9501)*(J9504-J9501)/(E9504-E9501)</f>
        <v>0.27506666666666663</v>
      </c>
      <c r="K9503" s="469">
        <f t="shared" si="810"/>
        <v>11.619313854248578</v>
      </c>
      <c r="L9503" s="469">
        <f t="shared" si="811"/>
        <v>-1.4019479084755204E-2</v>
      </c>
    </row>
    <row r="9504" spans="1:12">
      <c r="A9504" s="480" t="s">
        <v>126</v>
      </c>
      <c r="B9504" s="480">
        <f t="shared" si="808"/>
        <v>17</v>
      </c>
      <c r="C9504" s="480">
        <f t="shared" si="809"/>
        <v>0</v>
      </c>
      <c r="D9504" s="480">
        <f>D9501</f>
        <v>204</v>
      </c>
      <c r="E9504" s="480">
        <f t="shared" si="812"/>
        <v>30</v>
      </c>
      <c r="F9504" s="484">
        <v>3.7776000000000001</v>
      </c>
      <c r="G9504" s="480">
        <v>15</v>
      </c>
      <c r="H9504" s="482">
        <v>0.32388</v>
      </c>
      <c r="I9504" s="483">
        <v>11.7</v>
      </c>
      <c r="J9504" s="484">
        <v>0.27339999999999998</v>
      </c>
      <c r="K9504" s="469">
        <f t="shared" si="810"/>
        <v>11.663579103371619</v>
      </c>
      <c r="L9504" s="469">
        <f t="shared" si="811"/>
        <v>-3.6420896628380106E-2</v>
      </c>
    </row>
    <row r="9505" spans="1:12">
      <c r="A9505" s="98" t="s">
        <v>126</v>
      </c>
      <c r="B9505" s="98">
        <f t="shared" si="808"/>
        <v>17</v>
      </c>
      <c r="C9505" s="98">
        <f t="shared" si="809"/>
        <v>0</v>
      </c>
      <c r="D9505" s="98">
        <f>D9504</f>
        <v>204</v>
      </c>
      <c r="E9505" s="98">
        <f t="shared" si="812"/>
        <v>31</v>
      </c>
      <c r="F9505" s="397">
        <f>F9504+(E9505-E9504)*(F9507-F9504)/(E9507-E9504)</f>
        <v>3.7920666666666669</v>
      </c>
      <c r="G9505" s="98">
        <v>15</v>
      </c>
      <c r="H9505" s="491">
        <f>H9504+(E9505-E9504)*(H9507-H9504)/(E9507-E9504)</f>
        <v>0.32390133333333332</v>
      </c>
      <c r="I9505" s="492">
        <f>I9504+(E9505-E9504)*(I9507-I9504)/(E9507-E9504)</f>
        <v>11.733333333333333</v>
      </c>
      <c r="J9505" s="397">
        <f>J9504+(E9505-E9504)*(J9507-J9504)/(E9507-E9504)</f>
        <v>0.27176666666666666</v>
      </c>
      <c r="K9505" s="469">
        <f t="shared" si="810"/>
        <v>11.70747470423092</v>
      </c>
      <c r="L9505" s="469">
        <f t="shared" si="811"/>
        <v>-2.5858629102412323E-2</v>
      </c>
    </row>
    <row r="9506" spans="1:12">
      <c r="A9506" s="98" t="s">
        <v>126</v>
      </c>
      <c r="B9506" s="98">
        <f t="shared" si="808"/>
        <v>17</v>
      </c>
      <c r="C9506" s="98">
        <f t="shared" si="809"/>
        <v>0</v>
      </c>
      <c r="D9506" s="98">
        <f>D9504</f>
        <v>204</v>
      </c>
      <c r="E9506" s="98">
        <f t="shared" si="812"/>
        <v>32</v>
      </c>
      <c r="F9506" s="397">
        <f>F9504+(E9506-E9504)*(F9507-F9504)/(E9507-E9504)</f>
        <v>3.8065333333333333</v>
      </c>
      <c r="G9506" s="98">
        <v>15</v>
      </c>
      <c r="H9506" s="491">
        <f>H9504+(E9506-E9504)*(H9507-H9504)/(E9507-E9504)</f>
        <v>0.32392266666666669</v>
      </c>
      <c r="I9506" s="492">
        <f>I9504+(E9506-E9504)*(I9507-I9504)/(E9507-E9504)</f>
        <v>11.766666666666667</v>
      </c>
      <c r="J9506" s="397">
        <f>J9504+(E9506-E9504)*(J9507-J9504)/(E9507-E9504)</f>
        <v>0.27013333333333334</v>
      </c>
      <c r="K9506" s="469">
        <f t="shared" si="810"/>
        <v>11.751364523219532</v>
      </c>
      <c r="L9506" s="469">
        <f t="shared" si="811"/>
        <v>-1.5302143447135208E-2</v>
      </c>
    </row>
    <row r="9507" spans="1:12">
      <c r="A9507" s="480" t="s">
        <v>126</v>
      </c>
      <c r="B9507" s="480">
        <f t="shared" si="808"/>
        <v>17</v>
      </c>
      <c r="C9507" s="480">
        <f t="shared" si="809"/>
        <v>0</v>
      </c>
      <c r="D9507" s="480">
        <f>D9504</f>
        <v>204</v>
      </c>
      <c r="E9507" s="480">
        <f t="shared" si="812"/>
        <v>33</v>
      </c>
      <c r="F9507" s="484">
        <v>3.8210000000000002</v>
      </c>
      <c r="G9507" s="480">
        <v>15</v>
      </c>
      <c r="H9507" s="482">
        <v>0.32394400000000001</v>
      </c>
      <c r="I9507" s="483">
        <v>11.8</v>
      </c>
      <c r="J9507" s="484">
        <v>0.26850000000000002</v>
      </c>
      <c r="K9507" s="469">
        <f t="shared" si="810"/>
        <v>11.795248561479761</v>
      </c>
      <c r="L9507" s="469">
        <f t="shared" si="811"/>
        <v>-4.7514385202394038E-3</v>
      </c>
    </row>
    <row r="9508" spans="1:12">
      <c r="A9508" s="98" t="s">
        <v>126</v>
      </c>
      <c r="B9508" s="98">
        <f t="shared" si="808"/>
        <v>17</v>
      </c>
      <c r="C9508" s="98">
        <f t="shared" si="809"/>
        <v>0</v>
      </c>
      <c r="D9508" s="98">
        <f>D9507</f>
        <v>204</v>
      </c>
      <c r="E9508" s="98">
        <f t="shared" si="812"/>
        <v>34</v>
      </c>
      <c r="F9508" s="397">
        <f>F9507+(E9508-E9507)*(F9510-F9507)/(E9510-E9507)</f>
        <v>3.8353000000000002</v>
      </c>
      <c r="G9508" s="98">
        <v>15</v>
      </c>
      <c r="H9508" s="491">
        <f>H9507+(E9508-E9507)*(H9510-H9507)/(E9510-E9507)</f>
        <v>0.32396466666666668</v>
      </c>
      <c r="I9508" s="492">
        <f>I9507+(E9508-E9507)*(I9510-I9507)/(E9510-E9507)</f>
        <v>11.833333333333334</v>
      </c>
      <c r="J9508" s="397">
        <f>J9507+(E9508-E9507)*(J9510-J9507)/(E9510-E9507)</f>
        <v>0.26683333333333337</v>
      </c>
      <c r="K9508" s="469">
        <f t="shared" si="810"/>
        <v>11.83863672375794</v>
      </c>
      <c r="L9508" s="469">
        <f t="shared" si="811"/>
        <v>5.3033904246060359E-3</v>
      </c>
    </row>
    <row r="9509" spans="1:12">
      <c r="A9509" s="98" t="s">
        <v>126</v>
      </c>
      <c r="B9509" s="98">
        <f t="shared" si="808"/>
        <v>17</v>
      </c>
      <c r="C9509" s="98">
        <f t="shared" si="809"/>
        <v>0</v>
      </c>
      <c r="D9509" s="98">
        <f>D9507</f>
        <v>204</v>
      </c>
      <c r="E9509" s="98">
        <f t="shared" si="812"/>
        <v>35</v>
      </c>
      <c r="F9509" s="397">
        <f>F9507+(E9509-E9507)*(F9510-F9507)/(E9510-E9507)</f>
        <v>3.8496000000000001</v>
      </c>
      <c r="G9509" s="98">
        <v>15</v>
      </c>
      <c r="H9509" s="491">
        <f>H9507+(E9509-E9507)*(H9510-H9507)/(E9510-E9507)</f>
        <v>0.32398533333333335</v>
      </c>
      <c r="I9509" s="492">
        <f>I9507+(E9509-E9507)*(I9510-I9507)/(E9510-E9507)</f>
        <v>11.866666666666667</v>
      </c>
      <c r="J9509" s="397">
        <f>J9507+(E9509-E9507)*(J9510-J9507)/(E9510-E9507)</f>
        <v>0.26516666666666666</v>
      </c>
      <c r="K9509" s="469">
        <f t="shared" si="810"/>
        <v>11.882019350670195</v>
      </c>
      <c r="L9509" s="469">
        <f t="shared" si="811"/>
        <v>1.5352684003527628E-2</v>
      </c>
    </row>
    <row r="9510" spans="1:12">
      <c r="A9510" s="480" t="s">
        <v>126</v>
      </c>
      <c r="B9510" s="480">
        <f t="shared" si="808"/>
        <v>17</v>
      </c>
      <c r="C9510" s="480">
        <f t="shared" si="809"/>
        <v>0</v>
      </c>
      <c r="D9510" s="480">
        <f>D9507</f>
        <v>204</v>
      </c>
      <c r="E9510" s="480">
        <f t="shared" si="812"/>
        <v>36</v>
      </c>
      <c r="F9510" s="484">
        <v>3.8639000000000001</v>
      </c>
      <c r="G9510" s="480">
        <v>15</v>
      </c>
      <c r="H9510" s="482">
        <v>0.32400600000000002</v>
      </c>
      <c r="I9510" s="483">
        <v>11.9</v>
      </c>
      <c r="J9510" s="484">
        <v>0.26350000000000001</v>
      </c>
      <c r="K9510" s="469">
        <f t="shared" si="810"/>
        <v>11.925396443275742</v>
      </c>
      <c r="L9510" s="469">
        <f t="shared" si="811"/>
        <v>2.5396443275742087E-2</v>
      </c>
    </row>
    <row r="9511" spans="1:12">
      <c r="A9511" s="98" t="s">
        <v>126</v>
      </c>
      <c r="B9511" s="98">
        <f t="shared" si="808"/>
        <v>17</v>
      </c>
      <c r="C9511" s="98">
        <f t="shared" si="809"/>
        <v>0</v>
      </c>
      <c r="D9511" s="98">
        <f>D9510</f>
        <v>204</v>
      </c>
      <c r="E9511" s="98">
        <f t="shared" si="812"/>
        <v>37</v>
      </c>
      <c r="F9511" s="397">
        <f>F9510+(E9511-E9510)*(F9513-F9510)/(E9513-E9510)</f>
        <v>3.8780333333333332</v>
      </c>
      <c r="G9511" s="98">
        <v>15</v>
      </c>
      <c r="H9511" s="491">
        <f>H9510+(E9511-E9510)*(H9513-H9510)/(E9513-E9510)</f>
        <v>0.32402566666666666</v>
      </c>
      <c r="I9511" s="492">
        <f>I9510+(E9511-E9510)*(I9513-I9510)/(E9513-E9510)</f>
        <v>11.966666666666667</v>
      </c>
      <c r="J9511" s="397">
        <f>J9510+(E9511-E9510)*(J9513-J9510)/(E9513-E9510)</f>
        <v>0.26183333333333336</v>
      </c>
      <c r="K9511" s="469">
        <f t="shared" si="810"/>
        <v>11.968290577804021</v>
      </c>
      <c r="L9511" s="469">
        <f t="shared" si="811"/>
        <v>1.6239111373543835E-3</v>
      </c>
    </row>
    <row r="9512" spans="1:12">
      <c r="A9512" s="98" t="s">
        <v>126</v>
      </c>
      <c r="B9512" s="98">
        <f t="shared" si="808"/>
        <v>17</v>
      </c>
      <c r="C9512" s="98">
        <f t="shared" si="809"/>
        <v>0</v>
      </c>
      <c r="D9512" s="98">
        <f>D9510</f>
        <v>204</v>
      </c>
      <c r="E9512" s="98">
        <f t="shared" si="812"/>
        <v>38</v>
      </c>
      <c r="F9512" s="397">
        <f>F9510+(E9512-E9510)*(F9513-F9510)/(E9513-E9510)</f>
        <v>3.8921666666666668</v>
      </c>
      <c r="G9512" s="98">
        <v>15</v>
      </c>
      <c r="H9512" s="491">
        <f>H9510+(E9512-E9510)*(H9513-H9510)/(E9513-E9510)</f>
        <v>0.32404533333333335</v>
      </c>
      <c r="I9512" s="492">
        <f>I9510+(E9512-E9510)*(I9513-I9510)/(E9513-E9510)</f>
        <v>12.033333333333333</v>
      </c>
      <c r="J9512" s="397">
        <f>J9510+(E9512-E9510)*(J9513-J9510)/(E9513-E9510)</f>
        <v>0.26016666666666666</v>
      </c>
      <c r="K9512" s="469">
        <f t="shared" si="810"/>
        <v>12.011179505748167</v>
      </c>
      <c r="L9512" s="469">
        <f t="shared" si="811"/>
        <v>-2.2153827585166042E-2</v>
      </c>
    </row>
    <row r="9513" spans="1:12">
      <c r="A9513" s="480" t="s">
        <v>126</v>
      </c>
      <c r="B9513" s="480">
        <f t="shared" si="808"/>
        <v>17</v>
      </c>
      <c r="C9513" s="480">
        <f t="shared" si="809"/>
        <v>0</v>
      </c>
      <c r="D9513" s="480">
        <f>D9510</f>
        <v>204</v>
      </c>
      <c r="E9513" s="480">
        <f t="shared" si="812"/>
        <v>39</v>
      </c>
      <c r="F9513" s="484">
        <v>3.9062999999999999</v>
      </c>
      <c r="G9513" s="480">
        <v>15</v>
      </c>
      <c r="H9513" s="482">
        <v>0.32406499999999999</v>
      </c>
      <c r="I9513" s="483">
        <v>12.1</v>
      </c>
      <c r="J9513" s="484">
        <v>0.25850000000000001</v>
      </c>
      <c r="K9513" s="469">
        <f t="shared" si="810"/>
        <v>12.0540632280561</v>
      </c>
      <c r="L9513" s="469">
        <f t="shared" si="811"/>
        <v>-4.5936771943900112E-2</v>
      </c>
    </row>
    <row r="9514" spans="1:12">
      <c r="A9514" s="98" t="s">
        <v>126</v>
      </c>
      <c r="B9514" s="98">
        <f t="shared" si="808"/>
        <v>17</v>
      </c>
      <c r="C9514" s="98">
        <f t="shared" si="809"/>
        <v>0</v>
      </c>
      <c r="D9514" s="98">
        <f>D9513</f>
        <v>204</v>
      </c>
      <c r="E9514" s="98">
        <f t="shared" si="812"/>
        <v>40</v>
      </c>
      <c r="F9514" s="397">
        <f>F9513+(E9514-E9513)*(F9516-F9513)/(E9516-E9513)</f>
        <v>3.9202666666666666</v>
      </c>
      <c r="G9514" s="98">
        <v>15</v>
      </c>
      <c r="H9514" s="491">
        <f>H9513+(E9514-E9513)*(H9516-H9513)/(E9516-E9513)</f>
        <v>0.32408366666666666</v>
      </c>
      <c r="I9514" s="492">
        <f>I9513+(E9514-E9513)*(I9516-I9513)/(E9516-E9513)</f>
        <v>12.133333333333333</v>
      </c>
      <c r="J9514" s="397">
        <f>J9513+(E9514-E9513)*(J9516-J9513)/(E9516-E9513)</f>
        <v>0.25683333333333336</v>
      </c>
      <c r="K9514" s="469">
        <f t="shared" si="810"/>
        <v>12.096464801784725</v>
      </c>
      <c r="L9514" s="469">
        <f t="shared" si="811"/>
        <v>-3.6868531548607919E-2</v>
      </c>
    </row>
    <row r="9515" spans="1:12">
      <c r="A9515" s="98" t="s">
        <v>126</v>
      </c>
      <c r="B9515" s="98">
        <f t="shared" si="808"/>
        <v>17</v>
      </c>
      <c r="C9515" s="98">
        <f t="shared" si="809"/>
        <v>0</v>
      </c>
      <c r="D9515" s="98">
        <f>D9513</f>
        <v>204</v>
      </c>
      <c r="E9515" s="98">
        <f t="shared" si="812"/>
        <v>41</v>
      </c>
      <c r="F9515" s="397">
        <f>F9513+(E9515-E9513)*(F9516-F9513)/(E9516-E9513)</f>
        <v>3.9342333333333332</v>
      </c>
      <c r="G9515" s="98">
        <v>15</v>
      </c>
      <c r="H9515" s="491">
        <f>H9513+(E9515-E9513)*(H9516-H9513)/(E9516-E9513)</f>
        <v>0.32410233333333333</v>
      </c>
      <c r="I9515" s="492">
        <f>I9513+(E9515-E9513)*(I9516-I9513)/(E9516-E9513)</f>
        <v>12.166666666666666</v>
      </c>
      <c r="J9515" s="397">
        <f>J9513+(E9515-E9513)*(J9516-J9513)/(E9516-E9513)</f>
        <v>0.25516666666666665</v>
      </c>
      <c r="K9515" s="469">
        <f t="shared" si="810"/>
        <v>12.138861491277961</v>
      </c>
      <c r="L9515" s="469">
        <f t="shared" si="811"/>
        <v>-2.7805175388705194E-2</v>
      </c>
    </row>
    <row r="9516" spans="1:12">
      <c r="A9516" s="480" t="s">
        <v>126</v>
      </c>
      <c r="B9516" s="480">
        <f t="shared" si="808"/>
        <v>17</v>
      </c>
      <c r="C9516" s="480">
        <f t="shared" si="809"/>
        <v>0</v>
      </c>
      <c r="D9516" s="480">
        <f>D9513</f>
        <v>204</v>
      </c>
      <c r="E9516" s="480">
        <f t="shared" si="812"/>
        <v>42</v>
      </c>
      <c r="F9516" s="484">
        <v>3.9481999999999999</v>
      </c>
      <c r="G9516" s="480">
        <v>15</v>
      </c>
      <c r="H9516" s="482">
        <v>0.32412099999999999</v>
      </c>
      <c r="I9516" s="483">
        <v>12.2</v>
      </c>
      <c r="J9516" s="484">
        <v>0.2535</v>
      </c>
      <c r="K9516" s="469">
        <f t="shared" si="810"/>
        <v>12.181253297379682</v>
      </c>
      <c r="L9516" s="469">
        <f t="shared" si="811"/>
        <v>-1.8746702620317635E-2</v>
      </c>
    </row>
    <row r="9517" spans="1:12">
      <c r="A9517" s="98" t="s">
        <v>126</v>
      </c>
      <c r="B9517" s="98">
        <f t="shared" si="808"/>
        <v>17</v>
      </c>
      <c r="C9517" s="98">
        <f t="shared" si="809"/>
        <v>0</v>
      </c>
      <c r="D9517" s="98">
        <f>D9516</f>
        <v>204</v>
      </c>
      <c r="E9517" s="98">
        <f t="shared" si="812"/>
        <v>43</v>
      </c>
      <c r="F9517" s="397">
        <f>F9516+(E9517-E9516)*(F9519-F9516)/(E9519-E9516)</f>
        <v>3.9620333333333333</v>
      </c>
      <c r="G9517" s="98">
        <v>15</v>
      </c>
      <c r="H9517" s="491">
        <f>H9516+(E9517-E9516)*(H9519-H9516)/(E9519-E9516)</f>
        <v>0.32413900000000001</v>
      </c>
      <c r="I9517" s="492">
        <f>I9516+(E9517-E9516)*(I9519-I9516)/(E9519-E9516)</f>
        <v>12.233333333333333</v>
      </c>
      <c r="J9517" s="397">
        <f>J9516+(E9517-E9516)*(J9519-J9516)/(E9519-E9516)</f>
        <v>0.25186666666666668</v>
      </c>
      <c r="K9517" s="469">
        <f t="shared" si="810"/>
        <v>12.223254015509806</v>
      </c>
      <c r="L9517" s="469">
        <f t="shared" si="811"/>
        <v>-1.0079317823526779E-2</v>
      </c>
    </row>
    <row r="9518" spans="1:12">
      <c r="A9518" s="98" t="s">
        <v>126</v>
      </c>
      <c r="B9518" s="98">
        <f t="shared" si="808"/>
        <v>17</v>
      </c>
      <c r="C9518" s="98">
        <f t="shared" si="809"/>
        <v>0</v>
      </c>
      <c r="D9518" s="98">
        <f>D9516</f>
        <v>204</v>
      </c>
      <c r="E9518" s="98">
        <f t="shared" si="812"/>
        <v>44</v>
      </c>
      <c r="F9518" s="397">
        <f>F9516+(E9518-E9516)*(F9519-F9516)/(E9519-E9516)</f>
        <v>3.9758666666666667</v>
      </c>
      <c r="G9518" s="98">
        <v>15</v>
      </c>
      <c r="H9518" s="491">
        <f>H9516+(E9518-E9516)*(H9519-H9516)/(E9519-E9516)</f>
        <v>0.32415699999999997</v>
      </c>
      <c r="I9518" s="492">
        <f>I9516+(E9518-E9516)*(I9519-I9516)/(E9519-E9516)</f>
        <v>12.266666666666667</v>
      </c>
      <c r="J9518" s="397">
        <f>J9516+(E9518-E9516)*(J9519-J9516)/(E9519-E9516)</f>
        <v>0.25023333333333331</v>
      </c>
      <c r="K9518" s="469">
        <f t="shared" si="810"/>
        <v>12.265250069153733</v>
      </c>
      <c r="L9518" s="469">
        <f t="shared" si="811"/>
        <v>-1.4165975129341035E-3</v>
      </c>
    </row>
    <row r="9519" spans="1:12">
      <c r="A9519" s="480" t="s">
        <v>126</v>
      </c>
      <c r="B9519" s="480">
        <f t="shared" si="808"/>
        <v>17</v>
      </c>
      <c r="C9519" s="480">
        <f t="shared" si="809"/>
        <v>0</v>
      </c>
      <c r="D9519" s="480">
        <f>D9516</f>
        <v>204</v>
      </c>
      <c r="E9519" s="480">
        <f t="shared" si="812"/>
        <v>45</v>
      </c>
      <c r="F9519" s="484">
        <v>3.9897</v>
      </c>
      <c r="G9519" s="480">
        <v>15</v>
      </c>
      <c r="H9519" s="482">
        <v>0.32417499999999999</v>
      </c>
      <c r="I9519" s="483">
        <v>12.3</v>
      </c>
      <c r="J9519" s="484">
        <v>0.24859999999999999</v>
      </c>
      <c r="K9519" s="469">
        <f t="shared" si="810"/>
        <v>12.307241459088456</v>
      </c>
      <c r="L9519" s="469">
        <f t="shared" si="811"/>
        <v>7.2414590884548602E-3</v>
      </c>
    </row>
    <row r="9520" spans="1:12">
      <c r="A9520" s="98" t="s">
        <v>126</v>
      </c>
      <c r="B9520" s="98">
        <f t="shared" si="808"/>
        <v>17</v>
      </c>
      <c r="C9520" s="98">
        <f t="shared" si="809"/>
        <v>0</v>
      </c>
      <c r="D9520" s="98">
        <f>D9519</f>
        <v>204</v>
      </c>
      <c r="E9520" s="98">
        <f t="shared" si="812"/>
        <v>46</v>
      </c>
      <c r="F9520" s="397">
        <f>F9519+(E9520-E9519)*(F9522-F9519)/(E9522-E9519)</f>
        <v>4.0034000000000001</v>
      </c>
      <c r="G9520" s="98">
        <v>15</v>
      </c>
      <c r="H9520" s="491">
        <f>H9519+(E9520-E9519)*(H9522-H9519)/(E9522-E9519)</f>
        <v>0.32419199999999998</v>
      </c>
      <c r="I9520" s="492">
        <f>I9519+(E9520-E9519)*(I9522-I9519)/(E9522-E9519)</f>
        <v>12.333333333333334</v>
      </c>
      <c r="J9520" s="397">
        <f>J9519+(E9520-E9519)*(J9522-J9519)/(E9522-E9519)</f>
        <v>0.24693333333333334</v>
      </c>
      <c r="K9520" s="469">
        <f t="shared" si="810"/>
        <v>12.348854999506466</v>
      </c>
      <c r="L9520" s="469">
        <f t="shared" si="811"/>
        <v>1.5521666173132331E-2</v>
      </c>
    </row>
    <row r="9521" spans="1:12">
      <c r="A9521" s="98" t="s">
        <v>126</v>
      </c>
      <c r="B9521" s="98">
        <f t="shared" si="808"/>
        <v>17</v>
      </c>
      <c r="C9521" s="98">
        <f t="shared" si="809"/>
        <v>0</v>
      </c>
      <c r="D9521" s="98">
        <f>D9519</f>
        <v>204</v>
      </c>
      <c r="E9521" s="98">
        <f t="shared" si="812"/>
        <v>47</v>
      </c>
      <c r="F9521" s="397">
        <f>F9519+(E9521-E9519)*(F9522-F9519)/(E9522-E9519)</f>
        <v>4.0171000000000001</v>
      </c>
      <c r="G9521" s="98">
        <v>15</v>
      </c>
      <c r="H9521" s="491">
        <f>H9519+(E9521-E9519)*(H9522-H9519)/(E9522-E9519)</f>
        <v>0.32420900000000002</v>
      </c>
      <c r="I9521" s="492">
        <f>I9519+(E9521-E9519)*(I9522-I9519)/(E9522-E9519)</f>
        <v>12.366666666666667</v>
      </c>
      <c r="J9521" s="397">
        <f>J9519+(E9521-E9519)*(J9522-J9519)/(E9522-E9519)</f>
        <v>0.24526666666666666</v>
      </c>
      <c r="K9521" s="469">
        <f t="shared" si="810"/>
        <v>12.390464175886542</v>
      </c>
      <c r="L9521" s="469">
        <f t="shared" si="811"/>
        <v>2.3797509219875224E-2</v>
      </c>
    </row>
    <row r="9522" spans="1:12">
      <c r="A9522" s="480" t="s">
        <v>126</v>
      </c>
      <c r="B9522" s="480">
        <f t="shared" si="808"/>
        <v>17</v>
      </c>
      <c r="C9522" s="480">
        <f t="shared" si="809"/>
        <v>0</v>
      </c>
      <c r="D9522" s="480">
        <f>D9519</f>
        <v>204</v>
      </c>
      <c r="E9522" s="480">
        <f t="shared" si="812"/>
        <v>48</v>
      </c>
      <c r="F9522" s="484">
        <v>4.0308000000000002</v>
      </c>
      <c r="G9522" s="480">
        <v>15</v>
      </c>
      <c r="H9522" s="482">
        <v>0.32422600000000001</v>
      </c>
      <c r="I9522" s="483">
        <v>12.4</v>
      </c>
      <c r="J9522" s="484">
        <v>0.24360000000000001</v>
      </c>
      <c r="K9522" s="469">
        <f t="shared" si="810"/>
        <v>12.432068988915139</v>
      </c>
      <c r="L9522" s="469">
        <f t="shared" si="811"/>
        <v>3.2068988915138874E-2</v>
      </c>
    </row>
    <row r="9523" spans="1:12">
      <c r="A9523" s="98" t="s">
        <v>126</v>
      </c>
      <c r="B9523" s="98">
        <f t="shared" si="808"/>
        <v>17</v>
      </c>
      <c r="C9523" s="98">
        <f t="shared" si="809"/>
        <v>0</v>
      </c>
      <c r="D9523" s="98">
        <f>D9522</f>
        <v>204</v>
      </c>
      <c r="E9523" s="98">
        <f t="shared" si="812"/>
        <v>49</v>
      </c>
      <c r="F9523" s="397">
        <f>F9522+(E9523-E9522)*(F9525-F9522)/(E9525-E9522)</f>
        <v>4.0443333333333333</v>
      </c>
      <c r="G9523" s="98">
        <v>15</v>
      </c>
      <c r="H9523" s="491">
        <f>H9522+(E9523-E9522)*(H9525-H9522)/(E9525-E9522)</f>
        <v>0.32424233333333335</v>
      </c>
      <c r="I9523" s="492">
        <f>I9522+(E9523-E9522)*(I9525-I9522)/(E9525-E9522)</f>
        <v>12.466666666666667</v>
      </c>
      <c r="J9523" s="397">
        <f>J9522+(E9523-E9522)*(J9525-J9522)/(E9525-E9522)</f>
        <v>0.24193333333333333</v>
      </c>
      <c r="K9523" s="469">
        <f t="shared" si="810"/>
        <v>12.473181067247028</v>
      </c>
      <c r="L9523" s="469">
        <f t="shared" si="811"/>
        <v>6.5144005803610128E-3</v>
      </c>
    </row>
    <row r="9524" spans="1:12">
      <c r="A9524" s="98" t="s">
        <v>126</v>
      </c>
      <c r="B9524" s="98">
        <f t="shared" si="808"/>
        <v>17</v>
      </c>
      <c r="C9524" s="98">
        <f t="shared" si="809"/>
        <v>0</v>
      </c>
      <c r="D9524" s="98">
        <f>D9522</f>
        <v>204</v>
      </c>
      <c r="E9524" s="98">
        <f t="shared" si="812"/>
        <v>50</v>
      </c>
      <c r="F9524" s="397">
        <f>F9522+(E9524-E9522)*(F9525-F9522)/(E9525-E9522)</f>
        <v>4.0578666666666665</v>
      </c>
      <c r="G9524" s="98">
        <v>15</v>
      </c>
      <c r="H9524" s="491">
        <f>H9522+(E9524-E9522)*(H9525-H9522)/(E9525-E9522)</f>
        <v>0.32425866666666664</v>
      </c>
      <c r="I9524" s="492">
        <f>I9522+(E9524-E9522)*(I9525-I9522)/(E9525-E9522)</f>
        <v>12.533333333333333</v>
      </c>
      <c r="J9524" s="397">
        <f>J9522+(E9524-E9522)*(J9525-J9522)/(E9525-E9522)</f>
        <v>0.24026666666666668</v>
      </c>
      <c r="K9524" s="469">
        <f t="shared" si="810"/>
        <v>12.514289003840556</v>
      </c>
      <c r="L9524" s="469">
        <f t="shared" si="811"/>
        <v>-1.9044329492777123E-2</v>
      </c>
    </row>
    <row r="9525" spans="1:12">
      <c r="A9525" s="480" t="s">
        <v>126</v>
      </c>
      <c r="B9525" s="480">
        <f t="shared" si="808"/>
        <v>17</v>
      </c>
      <c r="C9525" s="480">
        <f t="shared" si="809"/>
        <v>0</v>
      </c>
      <c r="D9525" s="480">
        <f>D9522</f>
        <v>204</v>
      </c>
      <c r="E9525" s="480">
        <f t="shared" si="812"/>
        <v>51</v>
      </c>
      <c r="F9525" s="484">
        <v>4.0713999999999997</v>
      </c>
      <c r="G9525" s="480">
        <v>15</v>
      </c>
      <c r="H9525" s="482">
        <v>0.32427499999999998</v>
      </c>
      <c r="I9525" s="483">
        <v>12.6</v>
      </c>
      <c r="J9525" s="484">
        <v>0.23860000000000001</v>
      </c>
      <c r="K9525" s="469">
        <f t="shared" si="810"/>
        <v>12.555392799321563</v>
      </c>
      <c r="L9525" s="469">
        <f t="shared" si="811"/>
        <v>-4.4607200678436598E-2</v>
      </c>
    </row>
    <row r="9526" spans="1:12">
      <c r="A9526" s="98" t="s">
        <v>126</v>
      </c>
      <c r="B9526" s="98">
        <f t="shared" si="808"/>
        <v>17</v>
      </c>
      <c r="C9526" s="98">
        <f t="shared" si="809"/>
        <v>0</v>
      </c>
      <c r="D9526" s="98">
        <f>D9525</f>
        <v>204</v>
      </c>
      <c r="E9526" s="98">
        <f t="shared" si="812"/>
        <v>52</v>
      </c>
      <c r="F9526" s="397">
        <f>F9525+(E9526-E9525)*(F9528-F9525)/(E9528-E9525)</f>
        <v>4.0848333333333331</v>
      </c>
      <c r="G9526" s="98">
        <v>15</v>
      </c>
      <c r="H9526" s="491">
        <f>H9525+(E9526-E9525)*(H9528-H9525)/(E9528-E9525)</f>
        <v>0.32429066666666667</v>
      </c>
      <c r="I9526" s="492">
        <f>I9525+(E9526-E9525)*(I9528-I9525)/(E9528-E9525)</f>
        <v>12.633333333333333</v>
      </c>
      <c r="J9526" s="397">
        <f>J9525+(E9526-E9525)*(J9528-J9525)/(E9528-E9525)</f>
        <v>0.23696666666666666</v>
      </c>
      <c r="K9526" s="469">
        <f t="shared" si="810"/>
        <v>12.596209984458387</v>
      </c>
      <c r="L9526" s="469">
        <f t="shared" si="811"/>
        <v>-3.7123348874946061E-2</v>
      </c>
    </row>
    <row r="9527" spans="1:12">
      <c r="A9527" s="98" t="s">
        <v>126</v>
      </c>
      <c r="B9527" s="98">
        <f t="shared" si="808"/>
        <v>17</v>
      </c>
      <c r="C9527" s="98">
        <f t="shared" si="809"/>
        <v>0</v>
      </c>
      <c r="D9527" s="98">
        <f>D9525</f>
        <v>204</v>
      </c>
      <c r="E9527" s="98">
        <f t="shared" si="812"/>
        <v>53</v>
      </c>
      <c r="F9527" s="397">
        <f>F9525+(E9527-E9525)*(F9528-F9525)/(E9528-E9525)</f>
        <v>4.0982666666666665</v>
      </c>
      <c r="G9527" s="98">
        <v>15</v>
      </c>
      <c r="H9527" s="491">
        <f>H9525+(E9527-E9525)*(H9528-H9525)/(E9528-E9525)</f>
        <v>0.32430633333333331</v>
      </c>
      <c r="I9527" s="492">
        <f>I9525+(E9527-E9525)*(I9528-I9525)/(E9528-E9525)</f>
        <v>12.666666666666666</v>
      </c>
      <c r="J9527" s="397">
        <f>J9525+(E9527-E9525)*(J9528-J9525)/(E9528-E9525)</f>
        <v>0.23533333333333334</v>
      </c>
      <c r="K9527" s="469">
        <f t="shared" si="810"/>
        <v>12.637023225982842</v>
      </c>
      <c r="L9527" s="469">
        <f t="shared" si="811"/>
        <v>-2.9643440683823741E-2</v>
      </c>
    </row>
    <row r="9528" spans="1:12">
      <c r="A9528" s="480" t="s">
        <v>126</v>
      </c>
      <c r="B9528" s="480">
        <f t="shared" si="808"/>
        <v>17</v>
      </c>
      <c r="C9528" s="480">
        <f t="shared" si="809"/>
        <v>0</v>
      </c>
      <c r="D9528" s="480">
        <f>D9525</f>
        <v>204</v>
      </c>
      <c r="E9528" s="480">
        <f t="shared" si="812"/>
        <v>54</v>
      </c>
      <c r="F9528" s="484">
        <v>4.1116999999999999</v>
      </c>
      <c r="G9528" s="480">
        <v>15</v>
      </c>
      <c r="H9528" s="482">
        <v>0.324322</v>
      </c>
      <c r="I9528" s="483">
        <v>12.7</v>
      </c>
      <c r="J9528" s="484">
        <v>0.23369999999999999</v>
      </c>
      <c r="K9528" s="469">
        <f t="shared" si="810"/>
        <v>12.677832524466425</v>
      </c>
      <c r="L9528" s="469">
        <f t="shared" si="811"/>
        <v>-2.2167475533574788E-2</v>
      </c>
    </row>
    <row r="9529" spans="1:12">
      <c r="A9529" s="98" t="s">
        <v>126</v>
      </c>
      <c r="B9529" s="98">
        <f t="shared" si="808"/>
        <v>17</v>
      </c>
      <c r="C9529" s="98">
        <f t="shared" si="809"/>
        <v>0</v>
      </c>
      <c r="D9529" s="98">
        <f>D9528</f>
        <v>204</v>
      </c>
      <c r="E9529" s="98">
        <f t="shared" si="812"/>
        <v>55</v>
      </c>
      <c r="F9529" s="397">
        <f>F9528+(E9529-E9528)*(F9531-F9528)/(E9531-E9528)</f>
        <v>4.125</v>
      </c>
      <c r="G9529" s="98">
        <v>15</v>
      </c>
      <c r="H9529" s="491">
        <f>H9528+(E9529-E9528)*(H9531-H9528)/(E9531-E9528)</f>
        <v>0.32433699999999999</v>
      </c>
      <c r="I9529" s="492">
        <f>I9528+(E9529-E9528)*(I9531-I9528)/(E9531-E9528)</f>
        <v>12.733333333333333</v>
      </c>
      <c r="J9529" s="397">
        <f>J9528+(E9529-E9528)*(J9531-J9528)/(E9531-E9528)</f>
        <v>0.23203333333333331</v>
      </c>
      <c r="K9529" s="469">
        <f t="shared" si="810"/>
        <v>12.718252928281387</v>
      </c>
      <c r="L9529" s="469">
        <f t="shared" si="811"/>
        <v>-1.5080405051945078E-2</v>
      </c>
    </row>
    <row r="9530" spans="1:12">
      <c r="A9530" s="98" t="s">
        <v>126</v>
      </c>
      <c r="B9530" s="98">
        <f t="shared" si="808"/>
        <v>17</v>
      </c>
      <c r="C9530" s="98">
        <f t="shared" si="809"/>
        <v>0</v>
      </c>
      <c r="D9530" s="98">
        <f>D9528</f>
        <v>204</v>
      </c>
      <c r="E9530" s="98">
        <f t="shared" si="812"/>
        <v>56</v>
      </c>
      <c r="F9530" s="397">
        <f>F9528+(E9530-E9528)*(F9531-F9528)/(E9531-E9528)</f>
        <v>4.1383000000000001</v>
      </c>
      <c r="G9530" s="98">
        <v>15</v>
      </c>
      <c r="H9530" s="491">
        <f>H9528+(E9530-E9528)*(H9531-H9528)/(E9531-E9528)</f>
        <v>0.32435200000000003</v>
      </c>
      <c r="I9530" s="492">
        <f>I9528+(E9530-E9528)*(I9531-I9528)/(E9531-E9528)</f>
        <v>12.766666666666667</v>
      </c>
      <c r="J9530" s="397">
        <f>J9528+(E9530-E9528)*(J9531-J9528)/(E9531-E9528)</f>
        <v>0.23036666666666666</v>
      </c>
      <c r="K9530" s="469">
        <f t="shared" si="810"/>
        <v>12.758669593528017</v>
      </c>
      <c r="L9530" s="469">
        <f t="shared" si="811"/>
        <v>-7.9970731386502791E-3</v>
      </c>
    </row>
    <row r="9531" spans="1:12">
      <c r="A9531" s="480" t="s">
        <v>126</v>
      </c>
      <c r="B9531" s="480">
        <f t="shared" si="808"/>
        <v>17</v>
      </c>
      <c r="C9531" s="480">
        <f t="shared" si="809"/>
        <v>0</v>
      </c>
      <c r="D9531" s="480">
        <f>D9528</f>
        <v>204</v>
      </c>
      <c r="E9531" s="480">
        <f t="shared" si="812"/>
        <v>57</v>
      </c>
      <c r="F9531" s="484">
        <v>4.1516000000000002</v>
      </c>
      <c r="G9531" s="480">
        <v>15</v>
      </c>
      <c r="H9531" s="482">
        <v>0.32436700000000002</v>
      </c>
      <c r="I9531" s="483">
        <v>12.8</v>
      </c>
      <c r="J9531" s="484">
        <v>0.22869999999999999</v>
      </c>
      <c r="K9531" s="469">
        <f t="shared" si="810"/>
        <v>12.799082520724982</v>
      </c>
      <c r="L9531" s="469">
        <f t="shared" si="811"/>
        <v>-9.174792750190619E-4</v>
      </c>
    </row>
    <row r="9532" spans="1:12">
      <c r="A9532" s="98" t="s">
        <v>126</v>
      </c>
      <c r="B9532" s="98">
        <f t="shared" si="808"/>
        <v>17</v>
      </c>
      <c r="C9532" s="98">
        <f t="shared" si="809"/>
        <v>0</v>
      </c>
      <c r="D9532" s="98">
        <f>D9531</f>
        <v>204</v>
      </c>
      <c r="E9532" s="98">
        <f t="shared" si="812"/>
        <v>58</v>
      </c>
      <c r="F9532" s="397">
        <f>F9531+(E9532-E9531)*(F9534-F9531)/(E9534-E9531)</f>
        <v>4.1647666666666669</v>
      </c>
      <c r="G9532" s="98">
        <v>15</v>
      </c>
      <c r="H9532" s="491">
        <f>H9531+(E9532-E9531)*(H9534-H9531)/(E9534-E9531)</f>
        <v>0.32438100000000003</v>
      </c>
      <c r="I9532" s="492">
        <f>I9531+(E9532-E9531)*(I9534-I9531)/(E9534-E9531)</f>
        <v>12.833333333333334</v>
      </c>
      <c r="J9532" s="397">
        <f>J9531+(E9532-E9531)*(J9534-J9531)/(E9534-E9531)</f>
        <v>0.22703333333333334</v>
      </c>
      <c r="K9532" s="469">
        <f t="shared" si="810"/>
        <v>12.839120252624742</v>
      </c>
      <c r="L9532" s="469">
        <f t="shared" si="811"/>
        <v>5.7869192914079548E-3</v>
      </c>
    </row>
    <row r="9533" spans="1:12">
      <c r="A9533" s="98" t="s">
        <v>126</v>
      </c>
      <c r="B9533" s="98">
        <f t="shared" ref="B9533:B9596" si="813">INT(D9533/12)</f>
        <v>17</v>
      </c>
      <c r="C9533" s="98">
        <f t="shared" ref="C9533:C9596" si="814">D9533-B9533*12</f>
        <v>0</v>
      </c>
      <c r="D9533" s="98">
        <f>D9531</f>
        <v>204</v>
      </c>
      <c r="E9533" s="98">
        <f t="shared" si="812"/>
        <v>59</v>
      </c>
      <c r="F9533" s="397">
        <f>F9531+(E9533-E9531)*(F9534-F9531)/(E9534-E9531)</f>
        <v>4.1779333333333328</v>
      </c>
      <c r="G9533" s="98">
        <v>15</v>
      </c>
      <c r="H9533" s="491">
        <f>H9531+(E9533-E9531)*(H9534-H9531)/(E9534-E9531)</f>
        <v>0.32439499999999999</v>
      </c>
      <c r="I9533" s="492">
        <f>I9531+(E9533-E9531)*(I9534-I9531)/(E9534-E9531)</f>
        <v>12.866666666666667</v>
      </c>
      <c r="J9533" s="397">
        <f>J9531+(E9533-E9531)*(J9534-J9531)/(E9534-E9531)</f>
        <v>0.22536666666666666</v>
      </c>
      <c r="K9533" s="469">
        <f t="shared" si="810"/>
        <v>12.879154528686733</v>
      </c>
      <c r="L9533" s="469">
        <f t="shared" si="811"/>
        <v>1.2487862020066132E-2</v>
      </c>
    </row>
    <row r="9534" spans="1:12">
      <c r="A9534" s="480" t="s">
        <v>126</v>
      </c>
      <c r="B9534" s="480">
        <f t="shared" si="813"/>
        <v>17</v>
      </c>
      <c r="C9534" s="480">
        <f t="shared" si="814"/>
        <v>0</v>
      </c>
      <c r="D9534" s="480">
        <f>D9531</f>
        <v>204</v>
      </c>
      <c r="E9534" s="480">
        <f t="shared" si="812"/>
        <v>60</v>
      </c>
      <c r="F9534" s="484">
        <v>4.1910999999999996</v>
      </c>
      <c r="G9534" s="480">
        <v>15</v>
      </c>
      <c r="H9534" s="482">
        <v>0.324409</v>
      </c>
      <c r="I9534" s="483">
        <v>12.9</v>
      </c>
      <c r="J9534" s="484">
        <v>0.22370000000000001</v>
      </c>
      <c r="K9534" s="469">
        <f t="shared" si="810"/>
        <v>12.91918534935837</v>
      </c>
      <c r="L9534" s="469">
        <f t="shared" si="811"/>
        <v>1.9185349358370019E-2</v>
      </c>
    </row>
    <row r="9535" spans="1:12">
      <c r="A9535" s="98" t="s">
        <v>126</v>
      </c>
      <c r="B9535" s="98">
        <f t="shared" si="813"/>
        <v>17</v>
      </c>
      <c r="C9535" s="98">
        <f t="shared" si="814"/>
        <v>0</v>
      </c>
      <c r="D9535" s="98">
        <f>D9534</f>
        <v>204</v>
      </c>
      <c r="E9535" s="98">
        <f t="shared" si="812"/>
        <v>61</v>
      </c>
      <c r="F9535" s="397">
        <f>F9534+(E9535-E9534)*(F9537-F9534)/(E9537-E9534)</f>
        <v>4.2041333333333331</v>
      </c>
      <c r="G9535" s="98">
        <v>15</v>
      </c>
      <c r="H9535" s="491">
        <f>H9534+(E9535-E9534)*(H9537-H9534)/(E9537-E9534)</f>
        <v>0.32442266666666669</v>
      </c>
      <c r="I9535" s="492">
        <f>I9534+(E9535-E9534)*(I9537-I9534)/(E9537-E9534)</f>
        <v>12.933333333333334</v>
      </c>
      <c r="J9535" s="397">
        <f>J9534+(E9535-E9534)*(J9537-J9534)/(E9537-E9534)</f>
        <v>0.22203333333333333</v>
      </c>
      <c r="K9535" s="469">
        <f t="shared" si="810"/>
        <v>12.95881504374951</v>
      </c>
      <c r="L9535" s="469">
        <f t="shared" si="811"/>
        <v>2.5481710416176639E-2</v>
      </c>
    </row>
    <row r="9536" spans="1:12">
      <c r="A9536" s="98" t="s">
        <v>126</v>
      </c>
      <c r="B9536" s="98">
        <f t="shared" si="813"/>
        <v>17</v>
      </c>
      <c r="C9536" s="98">
        <f t="shared" si="814"/>
        <v>0</v>
      </c>
      <c r="D9536" s="98">
        <f>D9534</f>
        <v>204</v>
      </c>
      <c r="E9536" s="98">
        <f t="shared" si="812"/>
        <v>62</v>
      </c>
      <c r="F9536" s="397">
        <f>F9534+(E9536-E9534)*(F9537-F9534)/(E9537-E9534)</f>
        <v>4.2171666666666665</v>
      </c>
      <c r="G9536" s="98">
        <v>15</v>
      </c>
      <c r="H9536" s="491">
        <f>H9534+(E9536-E9534)*(H9537-H9534)/(E9537-E9534)</f>
        <v>0.32443633333333333</v>
      </c>
      <c r="I9536" s="492">
        <f>I9534+(E9536-E9534)*(I9537-I9534)/(E9537-E9534)</f>
        <v>12.966666666666667</v>
      </c>
      <c r="J9536" s="397">
        <f>J9534+(E9536-E9534)*(J9537-J9534)/(E9537-E9534)</f>
        <v>0.22036666666666668</v>
      </c>
      <c r="K9536" s="469">
        <f t="shared" si="810"/>
        <v>12.998441399391149</v>
      </c>
      <c r="L9536" s="469">
        <f t="shared" si="811"/>
        <v>3.1774732724482391E-2</v>
      </c>
    </row>
    <row r="9537" spans="1:12">
      <c r="A9537" s="480" t="s">
        <v>126</v>
      </c>
      <c r="B9537" s="480">
        <f t="shared" si="813"/>
        <v>17</v>
      </c>
      <c r="C9537" s="480">
        <f t="shared" si="814"/>
        <v>0</v>
      </c>
      <c r="D9537" s="480">
        <f>D9534</f>
        <v>204</v>
      </c>
      <c r="E9537" s="480">
        <f t="shared" si="812"/>
        <v>63</v>
      </c>
      <c r="F9537" s="484">
        <v>4.2302</v>
      </c>
      <c r="G9537" s="480">
        <v>15</v>
      </c>
      <c r="H9537" s="482">
        <v>0.32445000000000002</v>
      </c>
      <c r="I9537" s="483">
        <v>13</v>
      </c>
      <c r="J9537" s="484">
        <v>0.21870000000000001</v>
      </c>
      <c r="K9537" s="469">
        <f t="shared" si="810"/>
        <v>13.038064416705193</v>
      </c>
      <c r="L9537" s="469">
        <f t="shared" si="811"/>
        <v>3.8064416705193338E-2</v>
      </c>
    </row>
    <row r="9538" spans="1:12">
      <c r="A9538" s="98" t="s">
        <v>126</v>
      </c>
      <c r="B9538" s="98">
        <f t="shared" si="813"/>
        <v>17</v>
      </c>
      <c r="C9538" s="98">
        <f t="shared" si="814"/>
        <v>0</v>
      </c>
      <c r="D9538" s="98">
        <f>D9537</f>
        <v>204</v>
      </c>
      <c r="E9538" s="98">
        <f t="shared" si="812"/>
        <v>64</v>
      </c>
      <c r="F9538" s="397">
        <f>F9537+(E9538-E9537)*(F9540-F9537)/(E9540-E9537)</f>
        <v>4.2431000000000001</v>
      </c>
      <c r="G9538" s="98">
        <v>15</v>
      </c>
      <c r="H9538" s="491">
        <f>H9537+(E9538-E9537)*(H9540-H9537)/(E9540-E9537)</f>
        <v>0.32446266666666668</v>
      </c>
      <c r="I9538" s="492">
        <f>I9537+(E9538-E9537)*(I9540-I9537)/(E9540-E9537)</f>
        <v>13.066666666666666</v>
      </c>
      <c r="J9538" s="397">
        <f>J9537+(E9538-E9537)*(J9540-J9537)/(E9540-E9537)</f>
        <v>0.21706666666666666</v>
      </c>
      <c r="K9538" s="469">
        <f t="shared" si="810"/>
        <v>13.077313465956022</v>
      </c>
      <c r="L9538" s="469">
        <f t="shared" si="811"/>
        <v>1.0646799289355968E-2</v>
      </c>
    </row>
    <row r="9539" spans="1:12">
      <c r="A9539" s="98" t="s">
        <v>126</v>
      </c>
      <c r="B9539" s="98">
        <f t="shared" si="813"/>
        <v>17</v>
      </c>
      <c r="C9539" s="98">
        <f t="shared" si="814"/>
        <v>0</v>
      </c>
      <c r="D9539" s="98">
        <f>D9537</f>
        <v>204</v>
      </c>
      <c r="E9539" s="98">
        <f t="shared" si="812"/>
        <v>65</v>
      </c>
      <c r="F9539" s="397">
        <f>F9537+(E9539-E9537)*(F9540-F9537)/(E9540-E9537)</f>
        <v>4.2560000000000002</v>
      </c>
      <c r="G9539" s="98">
        <v>15</v>
      </c>
      <c r="H9539" s="491">
        <f>H9537+(E9539-E9537)*(H9540-H9537)/(E9540-E9537)</f>
        <v>0.32447533333333334</v>
      </c>
      <c r="I9539" s="492">
        <f>I9537+(E9539-E9537)*(I9540-I9537)/(E9540-E9537)</f>
        <v>13.133333333333333</v>
      </c>
      <c r="J9539" s="397">
        <f>J9537+(E9539-E9537)*(J9540-J9537)/(E9540-E9537)</f>
        <v>0.21543333333333334</v>
      </c>
      <c r="K9539" s="469">
        <f t="shared" si="810"/>
        <v>13.116559450846804</v>
      </c>
      <c r="L9539" s="469">
        <f t="shared" si="811"/>
        <v>-1.677388248652889E-2</v>
      </c>
    </row>
    <row r="9540" spans="1:12">
      <c r="A9540" s="480" t="s">
        <v>126</v>
      </c>
      <c r="B9540" s="480">
        <f t="shared" si="813"/>
        <v>17</v>
      </c>
      <c r="C9540" s="480">
        <f t="shared" si="814"/>
        <v>0</v>
      </c>
      <c r="D9540" s="480">
        <f>D9537</f>
        <v>204</v>
      </c>
      <c r="E9540" s="480">
        <f t="shared" si="812"/>
        <v>66</v>
      </c>
      <c r="F9540" s="484">
        <v>4.2689000000000004</v>
      </c>
      <c r="G9540" s="480">
        <v>15</v>
      </c>
      <c r="H9540" s="482">
        <v>0.324488</v>
      </c>
      <c r="I9540" s="483">
        <v>13.2</v>
      </c>
      <c r="J9540" s="484">
        <v>0.21379999999999999</v>
      </c>
      <c r="K9540" s="469">
        <f t="shared" si="810"/>
        <v>13.155802371736398</v>
      </c>
      <c r="L9540" s="469">
        <f t="shared" si="811"/>
        <v>-4.4197628263601629E-2</v>
      </c>
    </row>
    <row r="9541" spans="1:12">
      <c r="A9541" s="98" t="s">
        <v>126</v>
      </c>
      <c r="B9541" s="98">
        <f t="shared" si="813"/>
        <v>17</v>
      </c>
      <c r="C9541" s="98">
        <f t="shared" si="814"/>
        <v>0</v>
      </c>
      <c r="D9541" s="98">
        <f>D9540</f>
        <v>204</v>
      </c>
      <c r="E9541" s="98">
        <f t="shared" si="812"/>
        <v>67</v>
      </c>
      <c r="F9541" s="397">
        <f>F9540+(E9541-E9540)*(F9543-F9540)/(E9543-E9540)</f>
        <v>4.2817333333333334</v>
      </c>
      <c r="G9541" s="98">
        <v>15</v>
      </c>
      <c r="H9541" s="491">
        <f>H9540+(E9541-E9540)*(H9543-H9540)/(E9543-E9540)</f>
        <v>0.32450033333333334</v>
      </c>
      <c r="I9541" s="492">
        <f>I9540+(E9541-E9540)*(I9543-I9540)/(E9543-E9540)</f>
        <v>13.233333333333333</v>
      </c>
      <c r="J9541" s="397">
        <f>J9540+(E9541-E9540)*(J9543-J9540)/(E9543-E9540)</f>
        <v>0.21213333333333334</v>
      </c>
      <c r="K9541" s="469">
        <f t="shared" si="810"/>
        <v>13.194850339136785</v>
      </c>
      <c r="L9541" s="469">
        <f t="shared" si="811"/>
        <v>-3.8482994196547438E-2</v>
      </c>
    </row>
    <row r="9542" spans="1:12">
      <c r="A9542" s="98" t="s">
        <v>126</v>
      </c>
      <c r="B9542" s="98">
        <f t="shared" si="813"/>
        <v>17</v>
      </c>
      <c r="C9542" s="98">
        <f t="shared" si="814"/>
        <v>0</v>
      </c>
      <c r="D9542" s="98">
        <f>D9540</f>
        <v>204</v>
      </c>
      <c r="E9542" s="98">
        <f t="shared" si="812"/>
        <v>68</v>
      </c>
      <c r="F9542" s="397">
        <f>F9540+(E9542-E9540)*(F9543-F9540)/(E9543-E9540)</f>
        <v>4.2945666666666673</v>
      </c>
      <c r="G9542" s="98">
        <v>15</v>
      </c>
      <c r="H9542" s="491">
        <f>H9540+(E9542-E9540)*(H9543-H9540)/(E9543-E9540)</f>
        <v>0.32451266666666667</v>
      </c>
      <c r="I9542" s="492">
        <f>I9540+(E9542-E9540)*(I9543-I9540)/(E9543-E9540)</f>
        <v>13.266666666666667</v>
      </c>
      <c r="J9542" s="397">
        <f>J9540+(E9542-E9540)*(J9543-J9540)/(E9543-E9540)</f>
        <v>0.21046666666666666</v>
      </c>
      <c r="K9542" s="469">
        <f t="shared" si="810"/>
        <v>13.233895338445958</v>
      </c>
      <c r="L9542" s="469">
        <f t="shared" si="811"/>
        <v>-3.2771328220709606E-2</v>
      </c>
    </row>
    <row r="9543" spans="1:12">
      <c r="A9543" s="480" t="s">
        <v>126</v>
      </c>
      <c r="B9543" s="480">
        <f t="shared" si="813"/>
        <v>17</v>
      </c>
      <c r="C9543" s="480">
        <f t="shared" si="814"/>
        <v>0</v>
      </c>
      <c r="D9543" s="480">
        <f>D9540</f>
        <v>204</v>
      </c>
      <c r="E9543" s="480">
        <f t="shared" si="812"/>
        <v>69</v>
      </c>
      <c r="F9543" s="484">
        <v>4.3074000000000003</v>
      </c>
      <c r="G9543" s="480">
        <v>15</v>
      </c>
      <c r="H9543" s="482">
        <v>0.32452500000000001</v>
      </c>
      <c r="I9543" s="483">
        <v>13.3</v>
      </c>
      <c r="J9543" s="484">
        <v>0.20880000000000001</v>
      </c>
      <c r="K9543" s="469">
        <f t="shared" si="810"/>
        <v>13.272937370002312</v>
      </c>
      <c r="L9543" s="469">
        <f t="shared" si="811"/>
        <v>-2.7062629997688603E-2</v>
      </c>
    </row>
    <row r="9544" spans="1:12">
      <c r="A9544" s="98" t="s">
        <v>126</v>
      </c>
      <c r="B9544" s="98">
        <f t="shared" si="813"/>
        <v>17</v>
      </c>
      <c r="C9544" s="98">
        <f t="shared" si="814"/>
        <v>0</v>
      </c>
      <c r="D9544" s="98">
        <f>D9543</f>
        <v>204</v>
      </c>
      <c r="E9544" s="98">
        <f t="shared" si="812"/>
        <v>70</v>
      </c>
      <c r="F9544" s="397">
        <f>F9543+(E9544-E9543)*(F9546-F9543)/(E9546-E9543)</f>
        <v>4.3200666666666665</v>
      </c>
      <c r="G9544" s="98">
        <v>15</v>
      </c>
      <c r="H9544" s="491">
        <f>H9543+(E9544-E9543)*(H9546-H9543)/(E9546-E9543)</f>
        <v>0.32453633333333332</v>
      </c>
      <c r="I9544" s="492">
        <f>I9543+(E9544-E9543)*(I9546-I9543)/(E9546-E9543)</f>
        <v>13.333333333333334</v>
      </c>
      <c r="J9544" s="397">
        <f>J9543+(E9544-E9543)*(J9546-J9543)/(E9546-E9543)</f>
        <v>0.20713333333333334</v>
      </c>
      <c r="K9544" s="469">
        <f t="shared" si="810"/>
        <v>13.311503899409312</v>
      </c>
      <c r="L9544" s="469">
        <f t="shared" si="811"/>
        <v>-2.1829433924022368E-2</v>
      </c>
    </row>
    <row r="9545" spans="1:12">
      <c r="A9545" s="98" t="s">
        <v>126</v>
      </c>
      <c r="B9545" s="98">
        <f t="shared" si="813"/>
        <v>17</v>
      </c>
      <c r="C9545" s="98">
        <f t="shared" si="814"/>
        <v>0</v>
      </c>
      <c r="D9545" s="98">
        <f>D9543</f>
        <v>204</v>
      </c>
      <c r="E9545" s="98">
        <f t="shared" si="812"/>
        <v>71</v>
      </c>
      <c r="F9545" s="397">
        <f>F9543+(E9545-E9543)*(F9546-F9543)/(E9546-E9543)</f>
        <v>4.3327333333333335</v>
      </c>
      <c r="G9545" s="98">
        <v>15</v>
      </c>
      <c r="H9545" s="491">
        <f>H9543+(E9545-E9543)*(H9546-H9543)/(E9546-E9543)</f>
        <v>0.32454766666666668</v>
      </c>
      <c r="I9545" s="492">
        <f>I9543+(E9545-E9543)*(I9546-I9543)/(E9546-E9543)</f>
        <v>13.366666666666667</v>
      </c>
      <c r="J9545" s="397">
        <f>J9543+(E9545-E9543)*(J9546-J9543)/(E9546-E9543)</f>
        <v>0.20546666666666669</v>
      </c>
      <c r="K9545" s="469">
        <f t="shared" si="810"/>
        <v>13.350067735299284</v>
      </c>
      <c r="L9545" s="469">
        <f t="shared" si="811"/>
        <v>-1.6598931367383329E-2</v>
      </c>
    </row>
    <row r="9546" spans="1:12">
      <c r="A9546" s="480" t="s">
        <v>126</v>
      </c>
      <c r="B9546" s="480">
        <f t="shared" si="813"/>
        <v>17</v>
      </c>
      <c r="C9546" s="480">
        <f t="shared" si="814"/>
        <v>0</v>
      </c>
      <c r="D9546" s="480">
        <f>D9543</f>
        <v>204</v>
      </c>
      <c r="E9546" s="480">
        <f t="shared" si="812"/>
        <v>72</v>
      </c>
      <c r="F9546" s="484">
        <v>4.3453999999999997</v>
      </c>
      <c r="G9546" s="480">
        <v>15</v>
      </c>
      <c r="H9546" s="482">
        <v>0.32455899999999999</v>
      </c>
      <c r="I9546" s="483">
        <v>13.4</v>
      </c>
      <c r="J9546" s="484">
        <v>0.20380000000000001</v>
      </c>
      <c r="K9546" s="469">
        <f t="shared" si="810"/>
        <v>13.388628877954392</v>
      </c>
      <c r="L9546" s="469">
        <f t="shared" si="811"/>
        <v>-1.1371122045607862E-2</v>
      </c>
    </row>
    <row r="9547" spans="1:12">
      <c r="A9547" s="98" t="s">
        <v>126</v>
      </c>
      <c r="B9547" s="98">
        <f t="shared" si="813"/>
        <v>17</v>
      </c>
      <c r="C9547" s="98">
        <f t="shared" si="814"/>
        <v>0</v>
      </c>
      <c r="D9547" s="98">
        <f>D9546</f>
        <v>204</v>
      </c>
      <c r="E9547" s="98">
        <f t="shared" si="812"/>
        <v>73</v>
      </c>
      <c r="F9547" s="397">
        <f>F9546+(E9547-E9546)*(F9549-F9546)/(E9549-E9546)</f>
        <v>4.3579999999999997</v>
      </c>
      <c r="G9547" s="98">
        <v>15</v>
      </c>
      <c r="H9547" s="491">
        <f>H9546+(E9547-E9546)*(H9549-H9546)/(E9549-E9546)</f>
        <v>0.32456999999999997</v>
      </c>
      <c r="I9547" s="492">
        <f>I9546+(E9547-E9546)*(I9549-I9546)/(E9549-E9546)</f>
        <v>13.433333333333334</v>
      </c>
      <c r="J9547" s="397">
        <f>J9546+(E9547-E9546)*(J9549-J9546)/(E9549-E9546)</f>
        <v>0.20216666666666666</v>
      </c>
      <c r="K9547" s="469">
        <f t="shared" ref="K9547:K9610" si="815">F9547/H9547</f>
        <v>13.426995717410728</v>
      </c>
      <c r="L9547" s="469">
        <f t="shared" ref="L9547:L9610" si="816">K9547-I9547</f>
        <v>-6.3376159226056217E-3</v>
      </c>
    </row>
    <row r="9548" spans="1:12">
      <c r="A9548" s="98" t="s">
        <v>126</v>
      </c>
      <c r="B9548" s="98">
        <f t="shared" si="813"/>
        <v>17</v>
      </c>
      <c r="C9548" s="98">
        <f t="shared" si="814"/>
        <v>0</v>
      </c>
      <c r="D9548" s="98">
        <f>D9546</f>
        <v>204</v>
      </c>
      <c r="E9548" s="98">
        <f t="shared" si="812"/>
        <v>74</v>
      </c>
      <c r="F9548" s="397">
        <f>F9546+(E9548-E9546)*(F9549-F9546)/(E9549-E9546)</f>
        <v>4.3706000000000005</v>
      </c>
      <c r="G9548" s="98">
        <v>15</v>
      </c>
      <c r="H9548" s="491">
        <f>H9546+(E9548-E9546)*(H9549-H9546)/(E9549-E9546)</f>
        <v>0.32458100000000001</v>
      </c>
      <c r="I9548" s="492">
        <f>I9546+(E9548-E9546)*(I9549-I9546)/(E9549-E9546)</f>
        <v>13.466666666666667</v>
      </c>
      <c r="J9548" s="397">
        <f>J9546+(E9548-E9546)*(J9549-J9546)/(E9549-E9546)</f>
        <v>0.20053333333333334</v>
      </c>
      <c r="K9548" s="469">
        <f t="shared" si="815"/>
        <v>13.465359956374527</v>
      </c>
      <c r="L9548" s="469">
        <f t="shared" si="816"/>
        <v>-1.306710292139357E-3</v>
      </c>
    </row>
    <row r="9549" spans="1:12">
      <c r="A9549" s="480" t="s">
        <v>126</v>
      </c>
      <c r="B9549" s="480">
        <f t="shared" si="813"/>
        <v>17</v>
      </c>
      <c r="C9549" s="480">
        <f t="shared" si="814"/>
        <v>0</v>
      </c>
      <c r="D9549" s="480">
        <f>D9546</f>
        <v>204</v>
      </c>
      <c r="E9549" s="480">
        <f t="shared" si="812"/>
        <v>75</v>
      </c>
      <c r="F9549" s="484">
        <v>4.3832000000000004</v>
      </c>
      <c r="G9549" s="480">
        <v>15</v>
      </c>
      <c r="H9549" s="482">
        <v>0.32459199999999999</v>
      </c>
      <c r="I9549" s="483">
        <v>13.5</v>
      </c>
      <c r="J9549" s="484">
        <v>0.19889999999999999</v>
      </c>
      <c r="K9549" s="469">
        <f t="shared" si="815"/>
        <v>13.503721595110171</v>
      </c>
      <c r="L9549" s="469">
        <f t="shared" si="816"/>
        <v>3.7215951101714495E-3</v>
      </c>
    </row>
    <row r="9550" spans="1:12">
      <c r="A9550" s="98" t="s">
        <v>126</v>
      </c>
      <c r="B9550" s="98">
        <f t="shared" si="813"/>
        <v>17</v>
      </c>
      <c r="C9550" s="98">
        <f t="shared" si="814"/>
        <v>0</v>
      </c>
      <c r="D9550" s="98">
        <f>D9549</f>
        <v>204</v>
      </c>
      <c r="E9550" s="98">
        <f t="shared" si="812"/>
        <v>76</v>
      </c>
      <c r="F9550" s="397">
        <f>F9549+(E9550-E9549)*(F9552-F9549)/(E9552-E9549)</f>
        <v>4.3956666666666671</v>
      </c>
      <c r="G9550" s="98">
        <v>15</v>
      </c>
      <c r="H9550" s="491">
        <f>H9549+(E9550-E9549)*(H9552-H9549)/(E9552-E9549)</f>
        <v>0.32460233333333333</v>
      </c>
      <c r="I9550" s="492">
        <f>I9549+(E9550-E9549)*(I9552-I9549)/(E9552-E9549)</f>
        <v>13.533333333333333</v>
      </c>
      <c r="J9550" s="397">
        <f>J9549+(E9550-E9549)*(J9552-J9549)/(E9552-E9549)</f>
        <v>0.19723333333333332</v>
      </c>
      <c r="K9550" s="469">
        <f t="shared" si="815"/>
        <v>13.54169768752946</v>
      </c>
      <c r="L9550" s="469">
        <f t="shared" si="816"/>
        <v>8.3643541961269108E-3</v>
      </c>
    </row>
    <row r="9551" spans="1:12">
      <c r="A9551" s="98" t="s">
        <v>126</v>
      </c>
      <c r="B9551" s="98">
        <f t="shared" si="813"/>
        <v>17</v>
      </c>
      <c r="C9551" s="98">
        <f t="shared" si="814"/>
        <v>0</v>
      </c>
      <c r="D9551" s="98">
        <f>D9549</f>
        <v>204</v>
      </c>
      <c r="E9551" s="98">
        <f t="shared" si="812"/>
        <v>77</v>
      </c>
      <c r="F9551" s="397">
        <f>F9549+(E9551-E9549)*(F9552-F9549)/(E9552-E9549)</f>
        <v>4.4081333333333337</v>
      </c>
      <c r="G9551" s="98">
        <v>15</v>
      </c>
      <c r="H9551" s="491">
        <f>H9549+(E9551-E9549)*(H9552-H9549)/(E9552-E9549)</f>
        <v>0.32461266666666666</v>
      </c>
      <c r="I9551" s="492">
        <f>I9549+(E9551-E9549)*(I9552-I9549)/(E9552-E9549)</f>
        <v>13.566666666666666</v>
      </c>
      <c r="J9551" s="397">
        <f>J9549+(E9551-E9549)*(J9552-J9549)/(E9552-E9549)</f>
        <v>0.19556666666666667</v>
      </c>
      <c r="K9551" s="469">
        <f t="shared" si="815"/>
        <v>13.579671362177283</v>
      </c>
      <c r="L9551" s="469">
        <f t="shared" si="816"/>
        <v>1.3004695510616671E-2</v>
      </c>
    </row>
    <row r="9552" spans="1:12">
      <c r="A9552" s="480" t="s">
        <v>126</v>
      </c>
      <c r="B9552" s="480">
        <f t="shared" si="813"/>
        <v>17</v>
      </c>
      <c r="C9552" s="480">
        <f t="shared" si="814"/>
        <v>0</v>
      </c>
      <c r="D9552" s="480">
        <f>D9549</f>
        <v>204</v>
      </c>
      <c r="E9552" s="480">
        <f t="shared" ref="E9552:E9615" si="817">E9551+1</f>
        <v>78</v>
      </c>
      <c r="F9552" s="484">
        <v>4.4206000000000003</v>
      </c>
      <c r="G9552" s="480">
        <v>15</v>
      </c>
      <c r="H9552" s="482">
        <v>0.32462299999999999</v>
      </c>
      <c r="I9552" s="483">
        <v>13.6</v>
      </c>
      <c r="J9552" s="484">
        <v>0.19389999999999999</v>
      </c>
      <c r="K9552" s="469">
        <f t="shared" si="815"/>
        <v>13.617642619284526</v>
      </c>
      <c r="L9552" s="469">
        <f t="shared" si="816"/>
        <v>1.7642619284526262E-2</v>
      </c>
    </row>
    <row r="9553" spans="1:12">
      <c r="A9553" s="98" t="s">
        <v>126</v>
      </c>
      <c r="B9553" s="98">
        <f t="shared" si="813"/>
        <v>17</v>
      </c>
      <c r="C9553" s="98">
        <f t="shared" si="814"/>
        <v>0</v>
      </c>
      <c r="D9553" s="98">
        <f>D9552</f>
        <v>204</v>
      </c>
      <c r="E9553" s="98">
        <f t="shared" si="817"/>
        <v>79</v>
      </c>
      <c r="F9553" s="397">
        <f>F9552+(E9553-E9552)*(F9555-F9552)/(E9555-E9552)</f>
        <v>4.4329666666666672</v>
      </c>
      <c r="G9553" s="98">
        <v>15</v>
      </c>
      <c r="H9553" s="491">
        <f>H9552+(E9553-E9552)*(H9555-H9552)/(E9555-E9552)</f>
        <v>0.32463266666666668</v>
      </c>
      <c r="I9553" s="492">
        <f>I9552+(E9553-E9552)*(I9555-I9552)/(E9555-E9552)</f>
        <v>13.633333333333333</v>
      </c>
      <c r="J9553" s="397">
        <f>J9552+(E9553-E9552)*(J9555-J9552)/(E9555-E9552)</f>
        <v>0.19223333333333334</v>
      </c>
      <c r="K9553" s="469">
        <f t="shared" si="815"/>
        <v>13.655331461816331</v>
      </c>
      <c r="L9553" s="469">
        <f t="shared" si="816"/>
        <v>2.1998128482998425E-2</v>
      </c>
    </row>
    <row r="9554" spans="1:12">
      <c r="A9554" s="98" t="s">
        <v>126</v>
      </c>
      <c r="B9554" s="98">
        <f t="shared" si="813"/>
        <v>17</v>
      </c>
      <c r="C9554" s="98">
        <f t="shared" si="814"/>
        <v>0</v>
      </c>
      <c r="D9554" s="98">
        <f>D9552</f>
        <v>204</v>
      </c>
      <c r="E9554" s="98">
        <f t="shared" si="817"/>
        <v>80</v>
      </c>
      <c r="F9554" s="397">
        <f>F9552+(E9554-E9552)*(F9555-F9552)/(E9555-E9552)</f>
        <v>4.4453333333333331</v>
      </c>
      <c r="G9554" s="98">
        <v>15</v>
      </c>
      <c r="H9554" s="491">
        <f>H9552+(E9554-E9552)*(H9555-H9552)/(E9555-E9552)</f>
        <v>0.32464233333333331</v>
      </c>
      <c r="I9554" s="492">
        <f>I9552+(E9554-E9552)*(I9555-I9552)/(E9555-E9552)</f>
        <v>13.666666666666666</v>
      </c>
      <c r="J9554" s="397">
        <f>J9552+(E9554-E9552)*(J9555-J9552)/(E9555-E9552)</f>
        <v>0.19056666666666666</v>
      </c>
      <c r="K9554" s="469">
        <f t="shared" si="815"/>
        <v>13.693018059875124</v>
      </c>
      <c r="L9554" s="469">
        <f t="shared" si="816"/>
        <v>2.6351393208457807E-2</v>
      </c>
    </row>
    <row r="9555" spans="1:12">
      <c r="A9555" s="480" t="s">
        <v>126</v>
      </c>
      <c r="B9555" s="480">
        <f t="shared" si="813"/>
        <v>17</v>
      </c>
      <c r="C9555" s="480">
        <f t="shared" si="814"/>
        <v>0</v>
      </c>
      <c r="D9555" s="480">
        <f>D9552</f>
        <v>204</v>
      </c>
      <c r="E9555" s="480">
        <f t="shared" si="817"/>
        <v>81</v>
      </c>
      <c r="F9555" s="484">
        <v>4.4577</v>
      </c>
      <c r="G9555" s="480">
        <v>15</v>
      </c>
      <c r="H9555" s="482">
        <v>0.324652</v>
      </c>
      <c r="I9555" s="483">
        <v>13.7</v>
      </c>
      <c r="J9555" s="484">
        <v>0.18890000000000001</v>
      </c>
      <c r="K9555" s="469">
        <f t="shared" si="815"/>
        <v>13.730702413661398</v>
      </c>
      <c r="L9555" s="469">
        <f t="shared" si="816"/>
        <v>3.0702413661398253E-2</v>
      </c>
    </row>
    <row r="9556" spans="1:12">
      <c r="A9556" s="98" t="s">
        <v>126</v>
      </c>
      <c r="B9556" s="98">
        <f t="shared" si="813"/>
        <v>17</v>
      </c>
      <c r="C9556" s="98">
        <f t="shared" si="814"/>
        <v>0</v>
      </c>
      <c r="D9556" s="98">
        <f>D9555</f>
        <v>204</v>
      </c>
      <c r="E9556" s="98">
        <f t="shared" si="817"/>
        <v>82</v>
      </c>
      <c r="F9556" s="397">
        <f>F9555+(E9556-E9555)*(F9558-F9555)/(E9558-E9555)</f>
        <v>4.4699666666666671</v>
      </c>
      <c r="G9556" s="98">
        <v>15</v>
      </c>
      <c r="H9556" s="491">
        <f>H9555+(E9556-E9555)*(H9558-H9555)/(E9558-E9555)</f>
        <v>0.32466133333333336</v>
      </c>
      <c r="I9556" s="492">
        <f>I9555+(E9556-E9555)*(I9558-I9555)/(E9558-E9555)</f>
        <v>13.733333333333333</v>
      </c>
      <c r="J9556" s="397">
        <f>J9555+(E9556-E9555)*(J9558-J9555)/(E9558-E9555)</f>
        <v>0.18723333333333333</v>
      </c>
      <c r="K9556" s="469">
        <f t="shared" si="815"/>
        <v>13.768090646252917</v>
      </c>
      <c r="L9556" s="469">
        <f t="shared" si="816"/>
        <v>3.4757312919584393E-2</v>
      </c>
    </row>
    <row r="9557" spans="1:12">
      <c r="A9557" s="98" t="s">
        <v>126</v>
      </c>
      <c r="B9557" s="98">
        <f t="shared" si="813"/>
        <v>17</v>
      </c>
      <c r="C9557" s="98">
        <f t="shared" si="814"/>
        <v>0</v>
      </c>
      <c r="D9557" s="98">
        <f>D9555</f>
        <v>204</v>
      </c>
      <c r="E9557" s="98">
        <f t="shared" si="817"/>
        <v>83</v>
      </c>
      <c r="F9557" s="397">
        <f>F9555+(E9557-E9555)*(F9558-F9555)/(E9558-E9555)</f>
        <v>4.4822333333333333</v>
      </c>
      <c r="G9557" s="98">
        <v>15</v>
      </c>
      <c r="H9557" s="491">
        <f>H9555+(E9557-E9555)*(H9558-H9555)/(E9558-E9555)</f>
        <v>0.32467066666666666</v>
      </c>
      <c r="I9557" s="492">
        <f>I9555+(E9557-E9555)*(I9558-I9555)/(E9558-E9555)</f>
        <v>13.766666666666667</v>
      </c>
      <c r="J9557" s="397">
        <f>J9555+(E9557-E9555)*(J9558-J9555)/(E9558-E9555)</f>
        <v>0.18556666666666669</v>
      </c>
      <c r="K9557" s="469">
        <f t="shared" si="815"/>
        <v>13.805476729239475</v>
      </c>
      <c r="L9557" s="469">
        <f t="shared" si="816"/>
        <v>3.8810062572807169E-2</v>
      </c>
    </row>
    <row r="9558" spans="1:12">
      <c r="A9558" s="480" t="s">
        <v>126</v>
      </c>
      <c r="B9558" s="480">
        <f t="shared" si="813"/>
        <v>17</v>
      </c>
      <c r="C9558" s="480">
        <f t="shared" si="814"/>
        <v>0</v>
      </c>
      <c r="D9558" s="480">
        <f>D9555</f>
        <v>204</v>
      </c>
      <c r="E9558" s="480">
        <f t="shared" si="817"/>
        <v>84</v>
      </c>
      <c r="F9558" s="484">
        <v>4.4945000000000004</v>
      </c>
      <c r="G9558" s="480">
        <v>15</v>
      </c>
      <c r="H9558" s="482">
        <v>0.32468000000000002</v>
      </c>
      <c r="I9558" s="483">
        <v>13.8</v>
      </c>
      <c r="J9558" s="484">
        <v>0.18390000000000001</v>
      </c>
      <c r="K9558" s="469">
        <f t="shared" si="815"/>
        <v>13.842860662806455</v>
      </c>
      <c r="L9558" s="469">
        <f t="shared" si="816"/>
        <v>4.2860662806454286E-2</v>
      </c>
    </row>
    <row r="9559" spans="1:12">
      <c r="A9559" s="98" t="s">
        <v>126</v>
      </c>
      <c r="B9559" s="98">
        <f t="shared" si="813"/>
        <v>17</v>
      </c>
      <c r="C9559" s="98">
        <f t="shared" si="814"/>
        <v>0</v>
      </c>
      <c r="D9559" s="98">
        <f>D9558</f>
        <v>204</v>
      </c>
      <c r="E9559" s="98">
        <f t="shared" si="817"/>
        <v>85</v>
      </c>
      <c r="F9559" s="397">
        <f>F9558+(E9559-E9558)*(F9561-F9558)/(E9561-E9558)</f>
        <v>4.5066666666666668</v>
      </c>
      <c r="G9559" s="98">
        <v>15</v>
      </c>
      <c r="H9559" s="491">
        <f>H9558+(E9559-E9558)*(H9561-H9558)/(E9561-E9558)</f>
        <v>0.32468833333333336</v>
      </c>
      <c r="I9559" s="492">
        <f>I9558+(E9559-E9558)*(I9561-I9558)/(E9561-E9558)</f>
        <v>13.866666666666667</v>
      </c>
      <c r="J9559" s="397">
        <f>J9558+(E9559-E9558)*(J9561-J9558)/(E9561-E9558)</f>
        <v>0.18226666666666666</v>
      </c>
      <c r="K9559" s="469">
        <f t="shared" si="815"/>
        <v>13.879977208913163</v>
      </c>
      <c r="L9559" s="469">
        <f t="shared" si="816"/>
        <v>1.3310542246495416E-2</v>
      </c>
    </row>
    <row r="9560" spans="1:12">
      <c r="A9560" s="98" t="s">
        <v>126</v>
      </c>
      <c r="B9560" s="98">
        <f t="shared" si="813"/>
        <v>17</v>
      </c>
      <c r="C9560" s="98">
        <f t="shared" si="814"/>
        <v>0</v>
      </c>
      <c r="D9560" s="98">
        <f>D9558</f>
        <v>204</v>
      </c>
      <c r="E9560" s="98">
        <f t="shared" si="817"/>
        <v>86</v>
      </c>
      <c r="F9560" s="397">
        <f>F9558+(E9560-E9558)*(F9561-F9558)/(E9561-E9558)</f>
        <v>4.5188333333333333</v>
      </c>
      <c r="G9560" s="98">
        <v>15</v>
      </c>
      <c r="H9560" s="491">
        <f>H9558+(E9560-E9558)*(H9561-H9558)/(E9561-E9558)</f>
        <v>0.32469666666666669</v>
      </c>
      <c r="I9560" s="492">
        <f>I9558+(E9560-E9558)*(I9561-I9558)/(E9561-E9558)</f>
        <v>13.933333333333334</v>
      </c>
      <c r="J9560" s="397">
        <f>J9558+(E9560-E9558)*(J9561-J9558)/(E9561-E9558)</f>
        <v>0.18063333333333334</v>
      </c>
      <c r="K9560" s="469">
        <f t="shared" si="815"/>
        <v>13.91709184982907</v>
      </c>
      <c r="L9560" s="469">
        <f t="shared" si="816"/>
        <v>-1.6241483504263243E-2</v>
      </c>
    </row>
    <row r="9561" spans="1:12">
      <c r="A9561" s="480" t="s">
        <v>126</v>
      </c>
      <c r="B9561" s="480">
        <f t="shared" si="813"/>
        <v>17</v>
      </c>
      <c r="C9561" s="480">
        <f t="shared" si="814"/>
        <v>0</v>
      </c>
      <c r="D9561" s="480">
        <f>D9558</f>
        <v>204</v>
      </c>
      <c r="E9561" s="480">
        <f t="shared" si="817"/>
        <v>87</v>
      </c>
      <c r="F9561" s="484">
        <v>4.5309999999999997</v>
      </c>
      <c r="G9561" s="480">
        <v>15</v>
      </c>
      <c r="H9561" s="482">
        <v>0.32470500000000002</v>
      </c>
      <c r="I9561" s="483">
        <v>14</v>
      </c>
      <c r="J9561" s="484">
        <v>0.17899999999999999</v>
      </c>
      <c r="K9561" s="469">
        <f t="shared" si="815"/>
        <v>13.954204585700865</v>
      </c>
      <c r="L9561" s="469">
        <f t="shared" si="816"/>
        <v>-4.5795414299135473E-2</v>
      </c>
    </row>
    <row r="9562" spans="1:12">
      <c r="A9562" s="98" t="s">
        <v>126</v>
      </c>
      <c r="B9562" s="98">
        <f t="shared" si="813"/>
        <v>17</v>
      </c>
      <c r="C9562" s="98">
        <f t="shared" si="814"/>
        <v>0</v>
      </c>
      <c r="D9562" s="98">
        <f>D9561</f>
        <v>204</v>
      </c>
      <c r="E9562" s="98">
        <f t="shared" si="817"/>
        <v>88</v>
      </c>
      <c r="F9562" s="397">
        <f>F9561+(E9562-E9561)*(F9564-F9561)/(E9564-E9561)</f>
        <v>4.5430666666666664</v>
      </c>
      <c r="G9562" s="98">
        <v>15</v>
      </c>
      <c r="H9562" s="491">
        <f>H9561+(E9562-E9561)*(H9564-H9561)/(E9564-E9561)</f>
        <v>0.32471333333333335</v>
      </c>
      <c r="I9562" s="492">
        <f>I9561+(E9562-E9561)*(I9564-I9561)/(E9564-E9561)</f>
        <v>14.033333333333333</v>
      </c>
      <c r="J9562" s="397">
        <f>J9561+(E9562-E9561)*(J9564-J9561)/(E9564-E9561)</f>
        <v>0.17733333333333332</v>
      </c>
      <c r="K9562" s="469">
        <f t="shared" si="815"/>
        <v>13.991007452727532</v>
      </c>
      <c r="L9562" s="469">
        <f t="shared" si="816"/>
        <v>-4.2325880605801558E-2</v>
      </c>
    </row>
    <row r="9563" spans="1:12">
      <c r="A9563" s="98" t="s">
        <v>126</v>
      </c>
      <c r="B9563" s="98">
        <f t="shared" si="813"/>
        <v>17</v>
      </c>
      <c r="C9563" s="98">
        <f t="shared" si="814"/>
        <v>0</v>
      </c>
      <c r="D9563" s="98">
        <f>D9561</f>
        <v>204</v>
      </c>
      <c r="E9563" s="98">
        <f t="shared" si="817"/>
        <v>89</v>
      </c>
      <c r="F9563" s="397">
        <f>F9561+(E9563-E9561)*(F9564-F9561)/(E9564-E9561)</f>
        <v>4.555133333333333</v>
      </c>
      <c r="G9563" s="98">
        <v>15</v>
      </c>
      <c r="H9563" s="491">
        <f>H9561+(E9563-E9561)*(H9564-H9561)/(E9564-E9561)</f>
        <v>0.32472166666666669</v>
      </c>
      <c r="I9563" s="492">
        <f>I9561+(E9563-E9561)*(I9564-I9561)/(E9564-E9561)</f>
        <v>14.066666666666666</v>
      </c>
      <c r="J9563" s="397">
        <f>J9561+(E9563-E9561)*(J9564-J9561)/(E9564-E9561)</f>
        <v>0.17566666666666667</v>
      </c>
      <c r="K9563" s="469">
        <f t="shared" si="815"/>
        <v>14.027808430809975</v>
      </c>
      <c r="L9563" s="469">
        <f t="shared" si="816"/>
        <v>-3.8858235856691792E-2</v>
      </c>
    </row>
    <row r="9564" spans="1:12">
      <c r="A9564" s="480" t="s">
        <v>126</v>
      </c>
      <c r="B9564" s="480">
        <f t="shared" si="813"/>
        <v>17</v>
      </c>
      <c r="C9564" s="480">
        <f t="shared" si="814"/>
        <v>0</v>
      </c>
      <c r="D9564" s="480">
        <f>D9561</f>
        <v>204</v>
      </c>
      <c r="E9564" s="480">
        <f t="shared" si="817"/>
        <v>90</v>
      </c>
      <c r="F9564" s="484">
        <v>4.5671999999999997</v>
      </c>
      <c r="G9564" s="480">
        <v>15</v>
      </c>
      <c r="H9564" s="482">
        <v>0.32473000000000002</v>
      </c>
      <c r="I9564" s="483">
        <v>14.1</v>
      </c>
      <c r="J9564" s="484">
        <v>0.17399999999999999</v>
      </c>
      <c r="K9564" s="469">
        <f t="shared" si="815"/>
        <v>14.064607520093615</v>
      </c>
      <c r="L9564" s="469">
        <f t="shared" si="816"/>
        <v>-3.5392479906384722E-2</v>
      </c>
    </row>
    <row r="9565" spans="1:12">
      <c r="A9565" s="98" t="s">
        <v>126</v>
      </c>
      <c r="B9565" s="98">
        <f t="shared" si="813"/>
        <v>17</v>
      </c>
      <c r="C9565" s="98">
        <f t="shared" si="814"/>
        <v>0</v>
      </c>
      <c r="D9565" s="98">
        <f>D9564</f>
        <v>204</v>
      </c>
      <c r="E9565" s="98">
        <f t="shared" si="817"/>
        <v>91</v>
      </c>
      <c r="F9565" s="397">
        <f>F9564+(E9565-E9564)*(F9567-F9564)/(E9567-E9564)</f>
        <v>4.5791666666666666</v>
      </c>
      <c r="G9565" s="98">
        <v>15</v>
      </c>
      <c r="H9565" s="491">
        <f>H9564+(E9565-E9564)*(H9567-H9564)/(E9567-E9564)</f>
        <v>0.32473733333333332</v>
      </c>
      <c r="I9565" s="492">
        <f>I9564+(E9565-E9564)*(I9567-I9564)/(E9567-E9564)</f>
        <v>14.133333333333333</v>
      </c>
      <c r="J9565" s="397">
        <f>J9564+(E9565-E9564)*(J9567-J9564)/(E9567-E9564)</f>
        <v>0.17233333333333334</v>
      </c>
      <c r="K9565" s="469">
        <f t="shared" si="815"/>
        <v>14.101140203569654</v>
      </c>
      <c r="L9565" s="469">
        <f t="shared" si="816"/>
        <v>-3.2193129763678385E-2</v>
      </c>
    </row>
    <row r="9566" spans="1:12">
      <c r="A9566" s="98" t="s">
        <v>126</v>
      </c>
      <c r="B9566" s="98">
        <f t="shared" si="813"/>
        <v>17</v>
      </c>
      <c r="C9566" s="98">
        <f t="shared" si="814"/>
        <v>0</v>
      </c>
      <c r="D9566" s="98">
        <f>D9564</f>
        <v>204</v>
      </c>
      <c r="E9566" s="98">
        <f t="shared" si="817"/>
        <v>92</v>
      </c>
      <c r="F9566" s="397">
        <f>F9564+(E9566-E9564)*(F9567-F9564)/(E9567-E9564)</f>
        <v>4.5911333333333335</v>
      </c>
      <c r="G9566" s="98">
        <v>15</v>
      </c>
      <c r="H9566" s="491">
        <f>H9564+(E9566-E9564)*(H9567-H9564)/(E9567-E9564)</f>
        <v>0.32474466666666668</v>
      </c>
      <c r="I9566" s="492">
        <f>I9564+(E9566-E9564)*(I9567-I9564)/(E9567-E9564)</f>
        <v>14.166666666666666</v>
      </c>
      <c r="J9566" s="397">
        <f>J9564+(E9566-E9564)*(J9567-J9564)/(E9567-E9564)</f>
        <v>0.17066666666666666</v>
      </c>
      <c r="K9566" s="469">
        <f t="shared" si="815"/>
        <v>14.13767123709499</v>
      </c>
      <c r="L9566" s="469">
        <f t="shared" si="816"/>
        <v>-2.8995429571676112E-2</v>
      </c>
    </row>
    <row r="9567" spans="1:12">
      <c r="A9567" s="480" t="s">
        <v>126</v>
      </c>
      <c r="B9567" s="480">
        <f t="shared" si="813"/>
        <v>17</v>
      </c>
      <c r="C9567" s="480">
        <f t="shared" si="814"/>
        <v>0</v>
      </c>
      <c r="D9567" s="480">
        <f>D9564</f>
        <v>204</v>
      </c>
      <c r="E9567" s="480">
        <f t="shared" si="817"/>
        <v>93</v>
      </c>
      <c r="F9567" s="484">
        <v>4.6031000000000004</v>
      </c>
      <c r="G9567" s="480">
        <v>15</v>
      </c>
      <c r="H9567" s="482">
        <v>0.32475199999999999</v>
      </c>
      <c r="I9567" s="483">
        <v>14.2</v>
      </c>
      <c r="J9567" s="484">
        <v>0.16900000000000001</v>
      </c>
      <c r="K9567" s="469">
        <f t="shared" si="815"/>
        <v>14.174200620781399</v>
      </c>
      <c r="L9567" s="469">
        <f t="shared" si="816"/>
        <v>-2.5799379218600649E-2</v>
      </c>
    </row>
    <row r="9568" spans="1:12">
      <c r="A9568" s="98" t="s">
        <v>126</v>
      </c>
      <c r="B9568" s="98">
        <f t="shared" si="813"/>
        <v>17</v>
      </c>
      <c r="C9568" s="98">
        <f t="shared" si="814"/>
        <v>0</v>
      </c>
      <c r="D9568" s="98">
        <f>D9567</f>
        <v>204</v>
      </c>
      <c r="E9568" s="98">
        <f t="shared" si="817"/>
        <v>94</v>
      </c>
      <c r="F9568" s="397">
        <f>F9567+(E9568-E9567)*(F9570-F9567)/(E9570-E9567)</f>
        <v>4.6150000000000002</v>
      </c>
      <c r="G9568" s="98">
        <v>15</v>
      </c>
      <c r="H9568" s="491">
        <f>H9567+(E9568-E9567)*(H9570-H9567)/(E9570-E9567)</f>
        <v>0.32475899999999996</v>
      </c>
      <c r="I9568" s="492">
        <f>I9567+(E9568-E9567)*(I9570-I9567)/(E9570-E9567)</f>
        <v>14.233333333333333</v>
      </c>
      <c r="J9568" s="397">
        <f>J9567+(E9568-E9567)*(J9570-J9567)/(E9570-E9567)</f>
        <v>0.16736666666666666</v>
      </c>
      <c r="K9568" s="469">
        <f t="shared" si="815"/>
        <v>14.210537660234207</v>
      </c>
      <c r="L9568" s="469">
        <f t="shared" si="816"/>
        <v>-2.2795673099125224E-2</v>
      </c>
    </row>
    <row r="9569" spans="1:12">
      <c r="A9569" s="98" t="s">
        <v>126</v>
      </c>
      <c r="B9569" s="98">
        <f t="shared" si="813"/>
        <v>17</v>
      </c>
      <c r="C9569" s="98">
        <f t="shared" si="814"/>
        <v>0</v>
      </c>
      <c r="D9569" s="98">
        <f>D9567</f>
        <v>204</v>
      </c>
      <c r="E9569" s="98">
        <f t="shared" si="817"/>
        <v>95</v>
      </c>
      <c r="F9569" s="397">
        <f>F9567+(E9569-E9567)*(F9570-F9567)/(E9570-E9567)</f>
        <v>4.6269</v>
      </c>
      <c r="G9569" s="98">
        <v>15</v>
      </c>
      <c r="H9569" s="491">
        <f>H9567+(E9569-E9567)*(H9570-H9567)/(E9570-E9567)</f>
        <v>0.324766</v>
      </c>
      <c r="I9569" s="492">
        <f>I9567+(E9569-E9567)*(I9570-I9567)/(E9570-E9567)</f>
        <v>14.266666666666667</v>
      </c>
      <c r="J9569" s="397">
        <f>J9567+(E9569-E9567)*(J9570-J9567)/(E9570-E9567)</f>
        <v>0.16573333333333334</v>
      </c>
      <c r="K9569" s="469">
        <f t="shared" si="815"/>
        <v>14.24687313327134</v>
      </c>
      <c r="L9569" s="469">
        <f t="shared" si="816"/>
        <v>-1.9793533395327856E-2</v>
      </c>
    </row>
    <row r="9570" spans="1:12">
      <c r="A9570" s="480" t="s">
        <v>126</v>
      </c>
      <c r="B9570" s="480">
        <f t="shared" si="813"/>
        <v>17</v>
      </c>
      <c r="C9570" s="480">
        <f t="shared" si="814"/>
        <v>0</v>
      </c>
      <c r="D9570" s="480">
        <f>D9567</f>
        <v>204</v>
      </c>
      <c r="E9570" s="480">
        <f t="shared" si="817"/>
        <v>96</v>
      </c>
      <c r="F9570" s="484">
        <v>4.6387999999999998</v>
      </c>
      <c r="G9570" s="480">
        <v>15</v>
      </c>
      <c r="H9570" s="482">
        <v>0.32477299999999998</v>
      </c>
      <c r="I9570" s="483">
        <v>14.3</v>
      </c>
      <c r="J9570" s="484">
        <v>0.1641</v>
      </c>
      <c r="K9570" s="469">
        <f t="shared" si="815"/>
        <v>14.283207039994089</v>
      </c>
      <c r="L9570" s="469">
        <f t="shared" si="816"/>
        <v>-1.6792960005911794E-2</v>
      </c>
    </row>
    <row r="9571" spans="1:12">
      <c r="A9571" s="98" t="s">
        <v>126</v>
      </c>
      <c r="B9571" s="98">
        <f t="shared" si="813"/>
        <v>17</v>
      </c>
      <c r="C9571" s="98">
        <f t="shared" si="814"/>
        <v>0</v>
      </c>
      <c r="D9571" s="98">
        <f>D9570</f>
        <v>204</v>
      </c>
      <c r="E9571" s="98">
        <f t="shared" si="817"/>
        <v>97</v>
      </c>
      <c r="F9571" s="397">
        <f>F9570+(E9571-E9570)*(F9573-F9570)/(E9573-E9570)</f>
        <v>4.6505999999999998</v>
      </c>
      <c r="G9571" s="98">
        <v>15</v>
      </c>
      <c r="H9571" s="491">
        <f>H9570+(E9571-E9570)*(H9573-H9570)/(E9573-E9570)</f>
        <v>0.32477933333333331</v>
      </c>
      <c r="I9571" s="492">
        <f>I9570+(E9571-E9570)*(I9573-I9570)/(E9573-E9570)</f>
        <v>14.333333333333334</v>
      </c>
      <c r="J9571" s="397">
        <f>J9570+(E9571-E9570)*(J9573-J9570)/(E9573-E9570)</f>
        <v>0.16243333333333332</v>
      </c>
      <c r="K9571" s="469">
        <f t="shared" si="815"/>
        <v>14.319260872510361</v>
      </c>
      <c r="L9571" s="469">
        <f t="shared" si="816"/>
        <v>-1.4072460822973198E-2</v>
      </c>
    </row>
    <row r="9572" spans="1:12">
      <c r="A9572" s="98" t="s">
        <v>126</v>
      </c>
      <c r="B9572" s="98">
        <f t="shared" si="813"/>
        <v>17</v>
      </c>
      <c r="C9572" s="98">
        <f t="shared" si="814"/>
        <v>0</v>
      </c>
      <c r="D9572" s="98">
        <f>D9570</f>
        <v>204</v>
      </c>
      <c r="E9572" s="98">
        <f t="shared" si="817"/>
        <v>98</v>
      </c>
      <c r="F9572" s="397">
        <f>F9570+(E9572-E9570)*(F9573-F9570)/(E9573-E9570)</f>
        <v>4.6623999999999999</v>
      </c>
      <c r="G9572" s="98">
        <v>15</v>
      </c>
      <c r="H9572" s="491">
        <f>H9570+(E9572-E9570)*(H9573-H9570)/(E9573-E9570)</f>
        <v>0.32478566666666669</v>
      </c>
      <c r="I9572" s="492">
        <f>I9570+(E9572-E9570)*(I9573-I9570)/(E9573-E9570)</f>
        <v>14.366666666666667</v>
      </c>
      <c r="J9572" s="397">
        <f>J9570+(E9572-E9570)*(J9573-J9570)/(E9573-E9570)</f>
        <v>0.16076666666666667</v>
      </c>
      <c r="K9572" s="469">
        <f t="shared" si="815"/>
        <v>14.355313298924315</v>
      </c>
      <c r="L9572" s="469">
        <f t="shared" si="816"/>
        <v>-1.135336774235185E-2</v>
      </c>
    </row>
    <row r="9573" spans="1:12">
      <c r="A9573" s="480" t="s">
        <v>126</v>
      </c>
      <c r="B9573" s="480">
        <f t="shared" si="813"/>
        <v>17</v>
      </c>
      <c r="C9573" s="480">
        <f t="shared" si="814"/>
        <v>0</v>
      </c>
      <c r="D9573" s="480">
        <f>D9570</f>
        <v>204</v>
      </c>
      <c r="E9573" s="480">
        <f t="shared" si="817"/>
        <v>99</v>
      </c>
      <c r="F9573" s="484">
        <v>4.6741999999999999</v>
      </c>
      <c r="G9573" s="480">
        <v>15</v>
      </c>
      <c r="H9573" s="482">
        <v>0.32479200000000003</v>
      </c>
      <c r="I9573" s="483">
        <v>14.4</v>
      </c>
      <c r="J9573" s="484">
        <v>0.15909999999999999</v>
      </c>
      <c r="K9573" s="469">
        <f t="shared" si="815"/>
        <v>14.391364319318209</v>
      </c>
      <c r="L9573" s="469">
        <f t="shared" si="816"/>
        <v>-8.6356806817917686E-3</v>
      </c>
    </row>
    <row r="9574" spans="1:12">
      <c r="A9574" s="98" t="s">
        <v>126</v>
      </c>
      <c r="B9574" s="98">
        <f t="shared" si="813"/>
        <v>17</v>
      </c>
      <c r="C9574" s="98">
        <f t="shared" si="814"/>
        <v>0</v>
      </c>
      <c r="D9574" s="98">
        <f>D9573</f>
        <v>204</v>
      </c>
      <c r="E9574" s="98">
        <f t="shared" si="817"/>
        <v>100</v>
      </c>
      <c r="F9574" s="397">
        <f>F9573+(E9574-E9573)*(F9576-F9573)/(E9576-E9573)</f>
        <v>4.6859000000000002</v>
      </c>
      <c r="G9574" s="98">
        <v>15</v>
      </c>
      <c r="H9574" s="491">
        <f>H9573+(E9574-E9573)*(H9576-H9573)/(E9576-E9573)</f>
        <v>0.32479800000000003</v>
      </c>
      <c r="I9574" s="492">
        <f>I9573+(E9574-E9573)*(I9576-I9573)/(E9576-E9573)</f>
        <v>14.433333333333334</v>
      </c>
      <c r="J9574" s="397">
        <f>J9573+(E9574-E9573)*(J9576-J9573)/(E9576-E9573)</f>
        <v>0.15743333333333331</v>
      </c>
      <c r="K9574" s="469">
        <f t="shared" si="815"/>
        <v>14.42712085665552</v>
      </c>
      <c r="L9574" s="469">
        <f t="shared" si="816"/>
        <v>-6.2124766778133278E-3</v>
      </c>
    </row>
    <row r="9575" spans="1:12">
      <c r="A9575" s="98" t="s">
        <v>126</v>
      </c>
      <c r="B9575" s="98">
        <f t="shared" si="813"/>
        <v>17</v>
      </c>
      <c r="C9575" s="98">
        <f t="shared" si="814"/>
        <v>0</v>
      </c>
      <c r="D9575" s="98">
        <f>D9573</f>
        <v>204</v>
      </c>
      <c r="E9575" s="98">
        <f t="shared" si="817"/>
        <v>101</v>
      </c>
      <c r="F9575" s="397">
        <f>F9573+(E9575-E9573)*(F9576-F9573)/(E9576-E9573)</f>
        <v>4.6975999999999996</v>
      </c>
      <c r="G9575" s="98">
        <v>15</v>
      </c>
      <c r="H9575" s="491">
        <f>H9573+(E9575-E9573)*(H9576-H9573)/(E9576-E9573)</f>
        <v>0.32480399999999998</v>
      </c>
      <c r="I9575" s="492">
        <f>I9573+(E9575-E9573)*(I9576-I9573)/(E9576-E9573)</f>
        <v>14.466666666666667</v>
      </c>
      <c r="J9575" s="397">
        <f>J9573+(E9575-E9573)*(J9576-J9573)/(E9576-E9573)</f>
        <v>0.15576666666666666</v>
      </c>
      <c r="K9575" s="469">
        <f t="shared" si="815"/>
        <v>14.462876072954765</v>
      </c>
      <c r="L9575" s="469">
        <f t="shared" si="816"/>
        <v>-3.7905937119013799E-3</v>
      </c>
    </row>
    <row r="9576" spans="1:12">
      <c r="A9576" s="480" t="s">
        <v>126</v>
      </c>
      <c r="B9576" s="480">
        <f t="shared" si="813"/>
        <v>17</v>
      </c>
      <c r="C9576" s="480">
        <f t="shared" si="814"/>
        <v>0</v>
      </c>
      <c r="D9576" s="480">
        <f>D9573</f>
        <v>204</v>
      </c>
      <c r="E9576" s="480">
        <f t="shared" si="817"/>
        <v>102</v>
      </c>
      <c r="F9576" s="484">
        <v>4.7092999999999998</v>
      </c>
      <c r="G9576" s="480">
        <v>15</v>
      </c>
      <c r="H9576" s="482">
        <v>0.32480999999999999</v>
      </c>
      <c r="I9576" s="483">
        <v>14.5</v>
      </c>
      <c r="J9576" s="484">
        <v>0.15409999999999999</v>
      </c>
      <c r="K9576" s="469">
        <f t="shared" si="815"/>
        <v>14.498629968289153</v>
      </c>
      <c r="L9576" s="469">
        <f t="shared" si="816"/>
        <v>-1.3700317108469307E-3</v>
      </c>
    </row>
    <row r="9577" spans="1:12">
      <c r="A9577" s="98" t="s">
        <v>126</v>
      </c>
      <c r="B9577" s="98">
        <f t="shared" si="813"/>
        <v>17</v>
      </c>
      <c r="C9577" s="98">
        <f t="shared" si="814"/>
        <v>0</v>
      </c>
      <c r="D9577" s="98">
        <f>D9576</f>
        <v>204</v>
      </c>
      <c r="E9577" s="98">
        <f t="shared" si="817"/>
        <v>103</v>
      </c>
      <c r="F9577" s="397">
        <f>F9576+(E9577-E9576)*(F9579-F9576)/(E9579-E9576)</f>
        <v>4.7209000000000003</v>
      </c>
      <c r="G9577" s="98">
        <v>15</v>
      </c>
      <c r="H9577" s="491">
        <f>H9576+(E9577-E9576)*(H9579-H9576)/(E9579-E9576)</f>
        <v>0.32481533333333334</v>
      </c>
      <c r="I9577" s="492">
        <f>I9576+(E9577-E9576)*(I9579-I9576)/(E9579-E9576)</f>
        <v>14.533333333333333</v>
      </c>
      <c r="J9577" s="397">
        <f>J9576+(E9577-E9576)*(J9579-J9576)/(E9579-E9576)</f>
        <v>0.15243333333333334</v>
      </c>
      <c r="K9577" s="469">
        <f t="shared" si="815"/>
        <v>14.534104506560652</v>
      </c>
      <c r="L9577" s="469">
        <f t="shared" si="816"/>
        <v>7.7117322731901083E-4</v>
      </c>
    </row>
    <row r="9578" spans="1:12">
      <c r="A9578" s="98" t="s">
        <v>126</v>
      </c>
      <c r="B9578" s="98">
        <f t="shared" si="813"/>
        <v>17</v>
      </c>
      <c r="C9578" s="98">
        <f t="shared" si="814"/>
        <v>0</v>
      </c>
      <c r="D9578" s="98">
        <f>D9576</f>
        <v>204</v>
      </c>
      <c r="E9578" s="98">
        <f t="shared" si="817"/>
        <v>104</v>
      </c>
      <c r="F9578" s="397">
        <f>F9576+(E9578-E9576)*(F9579-F9576)/(E9579-E9576)</f>
        <v>4.7324999999999999</v>
      </c>
      <c r="G9578" s="98">
        <v>15</v>
      </c>
      <c r="H9578" s="491">
        <f>H9576+(E9578-E9576)*(H9579-H9576)/(E9579-E9576)</f>
        <v>0.32482066666666665</v>
      </c>
      <c r="I9578" s="492">
        <f>I9576+(E9578-E9576)*(I9579-I9576)/(E9579-E9576)</f>
        <v>14.566666666666666</v>
      </c>
      <c r="J9578" s="397">
        <f>J9576+(E9578-E9576)*(J9579-J9576)/(E9579-E9576)</f>
        <v>0.15076666666666666</v>
      </c>
      <c r="K9578" s="469">
        <f t="shared" si="815"/>
        <v>14.569577879896805</v>
      </c>
      <c r="L9578" s="469">
        <f t="shared" si="816"/>
        <v>2.9112132301385429E-3</v>
      </c>
    </row>
    <row r="9579" spans="1:12">
      <c r="A9579" s="480" t="s">
        <v>126</v>
      </c>
      <c r="B9579" s="480">
        <f t="shared" si="813"/>
        <v>17</v>
      </c>
      <c r="C9579" s="480">
        <f t="shared" si="814"/>
        <v>0</v>
      </c>
      <c r="D9579" s="480">
        <f>D9576</f>
        <v>204</v>
      </c>
      <c r="E9579" s="480">
        <f t="shared" si="817"/>
        <v>105</v>
      </c>
      <c r="F9579" s="484">
        <v>4.7441000000000004</v>
      </c>
      <c r="G9579" s="480">
        <v>15</v>
      </c>
      <c r="H9579" s="482">
        <v>0.324826</v>
      </c>
      <c r="I9579" s="483">
        <v>14.6</v>
      </c>
      <c r="J9579" s="484">
        <v>0.14910000000000001</v>
      </c>
      <c r="K9579" s="469">
        <f t="shared" si="815"/>
        <v>14.605050088354997</v>
      </c>
      <c r="L9579" s="469">
        <f t="shared" si="816"/>
        <v>5.0500883549968734E-3</v>
      </c>
    </row>
    <row r="9580" spans="1:12">
      <c r="A9580" s="98" t="s">
        <v>126</v>
      </c>
      <c r="B9580" s="98">
        <f t="shared" si="813"/>
        <v>17</v>
      </c>
      <c r="C9580" s="98">
        <f t="shared" si="814"/>
        <v>0</v>
      </c>
      <c r="D9580" s="98">
        <f>D9579</f>
        <v>204</v>
      </c>
      <c r="E9580" s="98">
        <f t="shared" si="817"/>
        <v>106</v>
      </c>
      <c r="F9580" s="397">
        <f>F9579+(E9580-E9579)*(F9582-F9579)/(E9582-E9579)</f>
        <v>4.7556333333333338</v>
      </c>
      <c r="G9580" s="98">
        <v>15</v>
      </c>
      <c r="H9580" s="491">
        <f>H9579+(E9580-E9579)*(H9582-H9579)/(E9582-E9579)</f>
        <v>0.32483099999999998</v>
      </c>
      <c r="I9580" s="492">
        <f>I9579+(E9580-E9579)*(I9582-I9579)/(E9582-E9579)</f>
        <v>14.633333333333333</v>
      </c>
      <c r="J9580" s="397">
        <f>J9579+(E9580-E9579)*(J9582-J9579)/(E9582-E9579)</f>
        <v>0.14746666666666666</v>
      </c>
      <c r="K9580" s="469">
        <f t="shared" si="815"/>
        <v>14.640330920796766</v>
      </c>
      <c r="L9580" s="469">
        <f t="shared" si="816"/>
        <v>6.9975874634327084E-3</v>
      </c>
    </row>
    <row r="9581" spans="1:12">
      <c r="A9581" s="98" t="s">
        <v>126</v>
      </c>
      <c r="B9581" s="98">
        <f t="shared" si="813"/>
        <v>17</v>
      </c>
      <c r="C9581" s="98">
        <f t="shared" si="814"/>
        <v>0</v>
      </c>
      <c r="D9581" s="98">
        <f>D9579</f>
        <v>204</v>
      </c>
      <c r="E9581" s="98">
        <f t="shared" si="817"/>
        <v>107</v>
      </c>
      <c r="F9581" s="397">
        <f>F9579+(E9581-E9579)*(F9582-F9579)/(E9582-E9579)</f>
        <v>4.7671666666666663</v>
      </c>
      <c r="G9581" s="98">
        <v>15</v>
      </c>
      <c r="H9581" s="491">
        <f>H9579+(E9581-E9579)*(H9582-H9579)/(E9582-E9579)</f>
        <v>0.32483600000000001</v>
      </c>
      <c r="I9581" s="492">
        <f>I9579+(E9581-E9579)*(I9582-I9579)/(E9582-E9579)</f>
        <v>14.666666666666666</v>
      </c>
      <c r="J9581" s="397">
        <f>J9579+(E9581-E9579)*(J9582-J9579)/(E9582-E9579)</f>
        <v>0.14583333333333334</v>
      </c>
      <c r="K9581" s="469">
        <f t="shared" si="815"/>
        <v>14.675610667126383</v>
      </c>
      <c r="L9581" s="469">
        <f t="shared" si="816"/>
        <v>8.9440004597172162E-3</v>
      </c>
    </row>
    <row r="9582" spans="1:12">
      <c r="A9582" s="480" t="s">
        <v>126</v>
      </c>
      <c r="B9582" s="480">
        <f t="shared" si="813"/>
        <v>17</v>
      </c>
      <c r="C9582" s="480">
        <f t="shared" si="814"/>
        <v>0</v>
      </c>
      <c r="D9582" s="480">
        <f>D9579</f>
        <v>204</v>
      </c>
      <c r="E9582" s="480">
        <f t="shared" si="817"/>
        <v>108</v>
      </c>
      <c r="F9582" s="484">
        <v>4.7786999999999997</v>
      </c>
      <c r="G9582" s="480">
        <v>15</v>
      </c>
      <c r="H9582" s="482">
        <v>0.32484099999999999</v>
      </c>
      <c r="I9582" s="483">
        <v>14.7</v>
      </c>
      <c r="J9582" s="484">
        <v>0.14419999999999999</v>
      </c>
      <c r="K9582" s="469">
        <f t="shared" si="815"/>
        <v>14.710889327394018</v>
      </c>
      <c r="L9582" s="469">
        <f t="shared" si="816"/>
        <v>1.0889327394018267E-2</v>
      </c>
    </row>
    <row r="9583" spans="1:12">
      <c r="A9583" s="98" t="s">
        <v>126</v>
      </c>
      <c r="B9583" s="98">
        <f t="shared" si="813"/>
        <v>17</v>
      </c>
      <c r="C9583" s="98">
        <f t="shared" si="814"/>
        <v>0</v>
      </c>
      <c r="D9583" s="98">
        <f>D9582</f>
        <v>204</v>
      </c>
      <c r="E9583" s="98">
        <f t="shared" si="817"/>
        <v>109</v>
      </c>
      <c r="F9583" s="397">
        <f>F9582+(E9583-E9582)*(F9585-F9582)/(E9585-E9582)</f>
        <v>4.7901666666666669</v>
      </c>
      <c r="G9583" s="98">
        <v>15</v>
      </c>
      <c r="H9583" s="491">
        <f>H9582+(E9583-E9582)*(H9585-H9582)/(E9585-E9582)</f>
        <v>0.32484533333333332</v>
      </c>
      <c r="I9583" s="492">
        <f>I9582+(E9583-E9582)*(I9585-I9582)/(E9585-E9582)</f>
        <v>14.733333333333333</v>
      </c>
      <c r="J9583" s="397">
        <f>J9582+(E9583-E9582)*(J9585-J9582)/(E9585-E9582)</f>
        <v>0.14253333333333332</v>
      </c>
      <c r="K9583" s="469">
        <f t="shared" si="815"/>
        <v>14.745991938727766</v>
      </c>
      <c r="L9583" s="469">
        <f t="shared" si="816"/>
        <v>1.2658605394433309E-2</v>
      </c>
    </row>
    <row r="9584" spans="1:12">
      <c r="A9584" s="98" t="s">
        <v>126</v>
      </c>
      <c r="B9584" s="98">
        <f t="shared" si="813"/>
        <v>17</v>
      </c>
      <c r="C9584" s="98">
        <f t="shared" si="814"/>
        <v>0</v>
      </c>
      <c r="D9584" s="98">
        <f>D9582</f>
        <v>204</v>
      </c>
      <c r="E9584" s="98">
        <f t="shared" si="817"/>
        <v>110</v>
      </c>
      <c r="F9584" s="397">
        <f>F9582+(E9584-E9582)*(F9585-F9582)/(E9585-E9582)</f>
        <v>4.8016333333333332</v>
      </c>
      <c r="G9584" s="98">
        <v>15</v>
      </c>
      <c r="H9584" s="491">
        <f>H9582+(E9584-E9582)*(H9585-H9582)/(E9585-E9582)</f>
        <v>0.32484966666666665</v>
      </c>
      <c r="I9584" s="492">
        <f>I9582+(E9584-E9582)*(I9585-I9582)/(E9585-E9582)</f>
        <v>14.766666666666667</v>
      </c>
      <c r="J9584" s="397">
        <f>J9582+(E9584-E9582)*(J9585-J9582)/(E9585-E9582)</f>
        <v>0.14086666666666667</v>
      </c>
      <c r="K9584" s="469">
        <f t="shared" si="815"/>
        <v>14.781093613558683</v>
      </c>
      <c r="L9584" s="469">
        <f t="shared" si="816"/>
        <v>1.4426946892015735E-2</v>
      </c>
    </row>
    <row r="9585" spans="1:12">
      <c r="A9585" s="480" t="s">
        <v>126</v>
      </c>
      <c r="B9585" s="480">
        <f t="shared" si="813"/>
        <v>17</v>
      </c>
      <c r="C9585" s="480">
        <f t="shared" si="814"/>
        <v>0</v>
      </c>
      <c r="D9585" s="480">
        <f>D9582</f>
        <v>204</v>
      </c>
      <c r="E9585" s="480">
        <f t="shared" si="817"/>
        <v>111</v>
      </c>
      <c r="F9585" s="484">
        <v>4.8131000000000004</v>
      </c>
      <c r="G9585" s="480">
        <v>15</v>
      </c>
      <c r="H9585" s="482">
        <v>0.32485399999999998</v>
      </c>
      <c r="I9585" s="483">
        <v>14.8</v>
      </c>
      <c r="J9585" s="484">
        <v>0.13919999999999999</v>
      </c>
      <c r="K9585" s="469">
        <f t="shared" si="815"/>
        <v>14.816194351924251</v>
      </c>
      <c r="L9585" s="469">
        <f t="shared" si="816"/>
        <v>1.6194351924250228E-2</v>
      </c>
    </row>
    <row r="9586" spans="1:12">
      <c r="A9586" s="98" t="s">
        <v>126</v>
      </c>
      <c r="B9586" s="98">
        <f t="shared" si="813"/>
        <v>17</v>
      </c>
      <c r="C9586" s="98">
        <f t="shared" si="814"/>
        <v>0</v>
      </c>
      <c r="D9586" s="98">
        <f>D9585</f>
        <v>204</v>
      </c>
      <c r="E9586" s="98">
        <f t="shared" si="817"/>
        <v>112</v>
      </c>
      <c r="F9586" s="397">
        <f>F9585+(E9586-E9585)*(F9588-F9585)/(E9588-E9585)</f>
        <v>4.8244666666666669</v>
      </c>
      <c r="G9586" s="98">
        <v>15</v>
      </c>
      <c r="H9586" s="491">
        <f>H9585+(E9586-E9585)*(H9588-H9585)/(E9588-E9585)</f>
        <v>0.32485766666666666</v>
      </c>
      <c r="I9586" s="492">
        <f>I9585+(E9586-E9585)*(I9588-I9585)/(E9588-E9585)</f>
        <v>14.833333333333334</v>
      </c>
      <c r="J9586" s="397">
        <f>J9585+(E9586-E9585)*(J9588-J9585)/(E9588-E9585)</f>
        <v>0.13753333333333334</v>
      </c>
      <c r="K9586" s="469">
        <f t="shared" si="815"/>
        <v>14.851016804282493</v>
      </c>
      <c r="L9586" s="469">
        <f t="shared" si="816"/>
        <v>1.7683470949158675E-2</v>
      </c>
    </row>
    <row r="9587" spans="1:12">
      <c r="A9587" s="98" t="s">
        <v>126</v>
      </c>
      <c r="B9587" s="98">
        <f t="shared" si="813"/>
        <v>17</v>
      </c>
      <c r="C9587" s="98">
        <f t="shared" si="814"/>
        <v>0</v>
      </c>
      <c r="D9587" s="98">
        <f>D9585</f>
        <v>204</v>
      </c>
      <c r="E9587" s="98">
        <f t="shared" si="817"/>
        <v>113</v>
      </c>
      <c r="F9587" s="397">
        <f>F9585+(E9587-E9585)*(F9588-F9585)/(E9588-E9585)</f>
        <v>4.8358333333333334</v>
      </c>
      <c r="G9587" s="98">
        <v>15</v>
      </c>
      <c r="H9587" s="491">
        <f>H9585+(E9587-E9585)*(H9588-H9585)/(E9588-E9585)</f>
        <v>0.32486133333333334</v>
      </c>
      <c r="I9587" s="492">
        <f>I9585+(E9587-E9585)*(I9588-I9585)/(E9588-E9585)</f>
        <v>14.866666666666667</v>
      </c>
      <c r="J9587" s="397">
        <f>J9585+(E9587-E9585)*(J9588-J9585)/(E9588-E9585)</f>
        <v>0.13586666666666666</v>
      </c>
      <c r="K9587" s="469">
        <f t="shared" si="815"/>
        <v>14.885838470567956</v>
      </c>
      <c r="L9587" s="469">
        <f t="shared" si="816"/>
        <v>1.9171803901288698E-2</v>
      </c>
    </row>
    <row r="9588" spans="1:12">
      <c r="A9588" s="480" t="s">
        <v>126</v>
      </c>
      <c r="B9588" s="480">
        <f t="shared" si="813"/>
        <v>17</v>
      </c>
      <c r="C9588" s="480">
        <f t="shared" si="814"/>
        <v>0</v>
      </c>
      <c r="D9588" s="480">
        <f>D9585</f>
        <v>204</v>
      </c>
      <c r="E9588" s="480">
        <f t="shared" si="817"/>
        <v>114</v>
      </c>
      <c r="F9588" s="484">
        <v>4.8472</v>
      </c>
      <c r="G9588" s="480">
        <v>15</v>
      </c>
      <c r="H9588" s="482">
        <v>0.32486500000000001</v>
      </c>
      <c r="I9588" s="483">
        <v>14.9</v>
      </c>
      <c r="J9588" s="484">
        <v>0.13420000000000001</v>
      </c>
      <c r="K9588" s="469">
        <f t="shared" si="815"/>
        <v>14.920659350807258</v>
      </c>
      <c r="L9588" s="469">
        <f t="shared" si="816"/>
        <v>2.0659350807257226E-2</v>
      </c>
    </row>
    <row r="9589" spans="1:12">
      <c r="A9589" s="98" t="s">
        <v>126</v>
      </c>
      <c r="B9589" s="98">
        <f t="shared" si="813"/>
        <v>17</v>
      </c>
      <c r="C9589" s="98">
        <f t="shared" si="814"/>
        <v>0</v>
      </c>
      <c r="D9589" s="98">
        <f>D9588</f>
        <v>204</v>
      </c>
      <c r="E9589" s="98">
        <f t="shared" si="817"/>
        <v>115</v>
      </c>
      <c r="F9589" s="397">
        <f>F9588+(E9589-E9588)*(F9591-F9588)/(E9591-E9588)</f>
        <v>4.8584666666666667</v>
      </c>
      <c r="G9589" s="98">
        <v>15</v>
      </c>
      <c r="H9589" s="491">
        <f>H9588+(E9589-E9588)*(H9591-H9588)/(E9591-E9588)</f>
        <v>0.32486866666666669</v>
      </c>
      <c r="I9589" s="492">
        <f>I9588+(E9589-E9588)*(I9591-I9588)/(E9591-E9588)</f>
        <v>14.933333333333334</v>
      </c>
      <c r="J9589" s="397">
        <f>J9588+(E9589-E9588)*(J9591-J9588)/(E9591-E9588)</f>
        <v>0.13256666666666667</v>
      </c>
      <c r="K9589" s="469">
        <f t="shared" si="815"/>
        <v>14.955171628329806</v>
      </c>
      <c r="L9589" s="469">
        <f t="shared" si="816"/>
        <v>2.1838294996472385E-2</v>
      </c>
    </row>
    <row r="9590" spans="1:12">
      <c r="A9590" s="98" t="s">
        <v>126</v>
      </c>
      <c r="B9590" s="98">
        <f t="shared" si="813"/>
        <v>17</v>
      </c>
      <c r="C9590" s="98">
        <f t="shared" si="814"/>
        <v>0</v>
      </c>
      <c r="D9590" s="98">
        <f>D9588</f>
        <v>204</v>
      </c>
      <c r="E9590" s="98">
        <f t="shared" si="817"/>
        <v>116</v>
      </c>
      <c r="F9590" s="397">
        <f>F9588+(E9590-E9588)*(F9591-F9588)/(E9591-E9588)</f>
        <v>4.8697333333333335</v>
      </c>
      <c r="G9590" s="98">
        <v>15</v>
      </c>
      <c r="H9590" s="491">
        <f>H9588+(E9590-E9588)*(H9591-H9588)/(E9591-E9588)</f>
        <v>0.32487233333333332</v>
      </c>
      <c r="I9590" s="492">
        <f>I9588+(E9590-E9588)*(I9591-I9588)/(E9591-E9588)</f>
        <v>14.966666666666667</v>
      </c>
      <c r="J9590" s="397">
        <f>J9588+(E9590-E9588)*(J9591-J9588)/(E9591-E9588)</f>
        <v>0.13093333333333335</v>
      </c>
      <c r="K9590" s="469">
        <f t="shared" si="815"/>
        <v>14.989683126807762</v>
      </c>
      <c r="L9590" s="469">
        <f t="shared" si="816"/>
        <v>2.3016460141095152E-2</v>
      </c>
    </row>
    <row r="9591" spans="1:12">
      <c r="A9591" s="480" t="s">
        <v>126</v>
      </c>
      <c r="B9591" s="480">
        <f t="shared" si="813"/>
        <v>17</v>
      </c>
      <c r="C9591" s="480">
        <f t="shared" si="814"/>
        <v>0</v>
      </c>
      <c r="D9591" s="480">
        <f>D9588</f>
        <v>204</v>
      </c>
      <c r="E9591" s="480">
        <f t="shared" si="817"/>
        <v>117</v>
      </c>
      <c r="F9591" s="484">
        <v>4.8810000000000002</v>
      </c>
      <c r="G9591" s="480">
        <v>15</v>
      </c>
      <c r="H9591" s="482">
        <v>0.324876</v>
      </c>
      <c r="I9591" s="483">
        <v>15</v>
      </c>
      <c r="J9591" s="484">
        <v>0.1293</v>
      </c>
      <c r="K9591" s="469">
        <f t="shared" si="815"/>
        <v>15.024193846267499</v>
      </c>
      <c r="L9591" s="469">
        <f t="shared" si="816"/>
        <v>2.4193846267499097E-2</v>
      </c>
    </row>
    <row r="9592" spans="1:12">
      <c r="A9592" s="98" t="s">
        <v>126</v>
      </c>
      <c r="B9592" s="98">
        <f t="shared" si="813"/>
        <v>17</v>
      </c>
      <c r="C9592" s="98">
        <f t="shared" si="814"/>
        <v>0</v>
      </c>
      <c r="D9592" s="98">
        <f>D9591</f>
        <v>204</v>
      </c>
      <c r="E9592" s="98">
        <f t="shared" si="817"/>
        <v>118</v>
      </c>
      <c r="F9592" s="397">
        <f>F9591+(E9592-E9591)*(F9594-F9591)/(E9594-E9591)</f>
        <v>4.8922333333333334</v>
      </c>
      <c r="G9592" s="98">
        <v>15</v>
      </c>
      <c r="H9592" s="491">
        <f>H9591+(E9592-E9591)*(H9594-H9591)/(E9594-E9591)</f>
        <v>0.32487866666666665</v>
      </c>
      <c r="I9592" s="492">
        <f>I9591+(E9592-E9591)*(I9594-I9591)/(E9594-E9591)</f>
        <v>15.033333333333333</v>
      </c>
      <c r="J9592" s="397">
        <f>J9591+(E9592-E9591)*(J9594-J9591)/(E9594-E9591)</f>
        <v>0.12763333333333332</v>
      </c>
      <c r="K9592" s="469">
        <f t="shared" si="815"/>
        <v>15.058647536105788</v>
      </c>
      <c r="L9592" s="469">
        <f t="shared" si="816"/>
        <v>2.5314202772454664E-2</v>
      </c>
    </row>
    <row r="9593" spans="1:12">
      <c r="A9593" s="98" t="s">
        <v>126</v>
      </c>
      <c r="B9593" s="98">
        <f t="shared" si="813"/>
        <v>17</v>
      </c>
      <c r="C9593" s="98">
        <f t="shared" si="814"/>
        <v>0</v>
      </c>
      <c r="D9593" s="98">
        <f>D9591</f>
        <v>204</v>
      </c>
      <c r="E9593" s="98">
        <f t="shared" si="817"/>
        <v>119</v>
      </c>
      <c r="F9593" s="397">
        <f>F9591+(E9593-E9591)*(F9594-F9591)/(E9594-E9591)</f>
        <v>4.9034666666666666</v>
      </c>
      <c r="G9593" s="98">
        <v>15</v>
      </c>
      <c r="H9593" s="491">
        <f>H9591+(E9593-E9591)*(H9594-H9591)/(E9594-E9591)</f>
        <v>0.32488133333333336</v>
      </c>
      <c r="I9593" s="492">
        <f>I9591+(E9593-E9591)*(I9594-I9591)/(E9594-E9591)</f>
        <v>15.066666666666666</v>
      </c>
      <c r="J9593" s="397">
        <f>J9591+(E9593-E9591)*(J9594-J9591)/(E9594-E9591)</f>
        <v>0.12596666666666667</v>
      </c>
      <c r="K9593" s="469">
        <f t="shared" si="815"/>
        <v>15.093100660343673</v>
      </c>
      <c r="L9593" s="469">
        <f t="shared" si="816"/>
        <v>2.6433993677006384E-2</v>
      </c>
    </row>
    <row r="9594" spans="1:12">
      <c r="A9594" s="480" t="s">
        <v>126</v>
      </c>
      <c r="B9594" s="480">
        <f t="shared" si="813"/>
        <v>17</v>
      </c>
      <c r="C9594" s="480">
        <f t="shared" si="814"/>
        <v>0</v>
      </c>
      <c r="D9594" s="480">
        <f>D9591</f>
        <v>204</v>
      </c>
      <c r="E9594" s="480">
        <f t="shared" si="817"/>
        <v>120</v>
      </c>
      <c r="F9594" s="484">
        <v>4.9146999999999998</v>
      </c>
      <c r="G9594" s="480">
        <v>15</v>
      </c>
      <c r="H9594" s="482">
        <v>0.32488400000000001</v>
      </c>
      <c r="I9594" s="483">
        <v>15.1</v>
      </c>
      <c r="J9594" s="484">
        <v>0.12429999999999999</v>
      </c>
      <c r="K9594" s="469">
        <f t="shared" si="815"/>
        <v>15.127553218995086</v>
      </c>
      <c r="L9594" s="469">
        <f t="shared" si="816"/>
        <v>2.7553218995086226E-2</v>
      </c>
    </row>
    <row r="9595" spans="1:12">
      <c r="A9595" s="98" t="s">
        <v>126</v>
      </c>
      <c r="B9595" s="98">
        <f t="shared" si="813"/>
        <v>17</v>
      </c>
      <c r="C9595" s="98">
        <f t="shared" si="814"/>
        <v>0</v>
      </c>
      <c r="D9595" s="98">
        <f>D9594</f>
        <v>204</v>
      </c>
      <c r="E9595" s="98">
        <f t="shared" si="817"/>
        <v>121</v>
      </c>
      <c r="F9595" s="397">
        <f>F9594+(E9595-E9594)*(F9597-F9594)/(E9597-E9594)</f>
        <v>4.9258333333333333</v>
      </c>
      <c r="G9595" s="98">
        <v>15</v>
      </c>
      <c r="H9595" s="491">
        <f>H9594+(E9595-E9594)*(H9597-H9594)/(E9597-E9594)</f>
        <v>0.32488666666666666</v>
      </c>
      <c r="I9595" s="492">
        <f>I9594+(E9595-E9594)*(I9597-I9594)/(E9597-E9594)</f>
        <v>15.133333333333333</v>
      </c>
      <c r="J9595" s="397">
        <f>J9594+(E9595-E9594)*(J9597-J9594)/(E9597-E9594)</f>
        <v>0.12263333333333333</v>
      </c>
      <c r="K9595" s="469">
        <f t="shared" si="815"/>
        <v>15.161697412431002</v>
      </c>
      <c r="L9595" s="469">
        <f t="shared" si="816"/>
        <v>2.8364079097668693E-2</v>
      </c>
    </row>
    <row r="9596" spans="1:12">
      <c r="A9596" s="98" t="s">
        <v>126</v>
      </c>
      <c r="B9596" s="98">
        <f t="shared" si="813"/>
        <v>17</v>
      </c>
      <c r="C9596" s="98">
        <f t="shared" si="814"/>
        <v>0</v>
      </c>
      <c r="D9596" s="98">
        <f>D9594</f>
        <v>204</v>
      </c>
      <c r="E9596" s="98">
        <f t="shared" si="817"/>
        <v>122</v>
      </c>
      <c r="F9596" s="397">
        <f>F9594+(E9596-E9594)*(F9597-F9594)/(E9597-E9594)</f>
        <v>4.9369666666666667</v>
      </c>
      <c r="G9596" s="98">
        <v>15</v>
      </c>
      <c r="H9596" s="491">
        <f>H9594+(E9596-E9594)*(H9597-H9594)/(E9597-E9594)</f>
        <v>0.32488933333333336</v>
      </c>
      <c r="I9596" s="492">
        <f>I9594+(E9596-E9594)*(I9597-I9594)/(E9597-E9594)</f>
        <v>15.166666666666666</v>
      </c>
      <c r="J9596" s="397">
        <f>J9594+(E9596-E9594)*(J9597-J9594)/(E9597-E9594)</f>
        <v>0.12096666666666667</v>
      </c>
      <c r="K9596" s="469">
        <f t="shared" si="815"/>
        <v>15.195841045361085</v>
      </c>
      <c r="L9596" s="469">
        <f t="shared" si="816"/>
        <v>2.917437869441919E-2</v>
      </c>
    </row>
    <row r="9597" spans="1:12">
      <c r="A9597" s="480" t="s">
        <v>126</v>
      </c>
      <c r="B9597" s="480">
        <f t="shared" ref="B9597:B9660" si="818">INT(D9597/12)</f>
        <v>17</v>
      </c>
      <c r="C9597" s="480">
        <f t="shared" ref="C9597:C9660" si="819">D9597-B9597*12</f>
        <v>0</v>
      </c>
      <c r="D9597" s="480">
        <f>D9594</f>
        <v>204</v>
      </c>
      <c r="E9597" s="480">
        <f t="shared" si="817"/>
        <v>123</v>
      </c>
      <c r="F9597" s="484">
        <v>4.9481000000000002</v>
      </c>
      <c r="G9597" s="480">
        <v>15</v>
      </c>
      <c r="H9597" s="482">
        <v>0.32489200000000001</v>
      </c>
      <c r="I9597" s="483">
        <v>15.2</v>
      </c>
      <c r="J9597" s="484">
        <v>0.1193</v>
      </c>
      <c r="K9597" s="469">
        <f t="shared" si="815"/>
        <v>15.229984117799145</v>
      </c>
      <c r="L9597" s="469">
        <f t="shared" si="816"/>
        <v>2.9984117799145338E-2</v>
      </c>
    </row>
    <row r="9598" spans="1:12">
      <c r="A9598" s="98" t="s">
        <v>126</v>
      </c>
      <c r="B9598" s="98">
        <f t="shared" si="818"/>
        <v>17</v>
      </c>
      <c r="C9598" s="98">
        <f t="shared" si="819"/>
        <v>0</v>
      </c>
      <c r="D9598" s="98">
        <f>D9597</f>
        <v>204</v>
      </c>
      <c r="E9598" s="98">
        <f t="shared" si="817"/>
        <v>124</v>
      </c>
      <c r="F9598" s="397">
        <f>F9597+(E9598-E9597)*(F9600-F9597)/(E9600-E9597)</f>
        <v>4.9591666666666665</v>
      </c>
      <c r="G9598" s="98">
        <v>15</v>
      </c>
      <c r="H9598" s="491">
        <f>H9597+(E9598-E9597)*(H9600-H9597)/(E9600-E9597)</f>
        <v>0.32489366666666669</v>
      </c>
      <c r="I9598" s="492">
        <f>I9597+(E9598-E9597)*(I9600-I9597)/(E9600-E9597)</f>
        <v>15.233333333333333</v>
      </c>
      <c r="J9598" s="397">
        <f>J9597+(E9598-E9597)*(J9600-J9597)/(E9600-E9597)</f>
        <v>0.11763333333333334</v>
      </c>
      <c r="K9598" s="469">
        <f t="shared" si="815"/>
        <v>15.263968416333137</v>
      </c>
      <c r="L9598" s="469">
        <f t="shared" si="816"/>
        <v>3.0635082999804553E-2</v>
      </c>
    </row>
    <row r="9599" spans="1:12">
      <c r="A9599" s="98" t="s">
        <v>126</v>
      </c>
      <c r="B9599" s="98">
        <f t="shared" si="818"/>
        <v>17</v>
      </c>
      <c r="C9599" s="98">
        <f t="shared" si="819"/>
        <v>0</v>
      </c>
      <c r="D9599" s="98">
        <f>D9597</f>
        <v>204</v>
      </c>
      <c r="E9599" s="98">
        <f t="shared" si="817"/>
        <v>125</v>
      </c>
      <c r="F9599" s="397">
        <f>F9597+(E9599-E9597)*(F9600-F9597)/(E9600-E9597)</f>
        <v>4.9702333333333337</v>
      </c>
      <c r="G9599" s="98">
        <v>15</v>
      </c>
      <c r="H9599" s="491">
        <f>H9597+(E9599-E9597)*(H9600-H9597)/(E9600-E9597)</f>
        <v>0.32489533333333331</v>
      </c>
      <c r="I9599" s="492">
        <f>I9597+(E9599-E9597)*(I9600-I9597)/(E9600-E9597)</f>
        <v>15.266666666666667</v>
      </c>
      <c r="J9599" s="397">
        <f>J9597+(E9599-E9597)*(J9600-J9597)/(E9600-E9597)</f>
        <v>0.11596666666666666</v>
      </c>
      <c r="K9599" s="469">
        <f t="shared" si="815"/>
        <v>15.297952366197936</v>
      </c>
      <c r="L9599" s="469">
        <f t="shared" si="816"/>
        <v>3.1285699531268918E-2</v>
      </c>
    </row>
    <row r="9600" spans="1:12">
      <c r="A9600" s="480" t="s">
        <v>126</v>
      </c>
      <c r="B9600" s="480">
        <f t="shared" si="818"/>
        <v>17</v>
      </c>
      <c r="C9600" s="480">
        <f t="shared" si="819"/>
        <v>0</v>
      </c>
      <c r="D9600" s="480">
        <f>D9597</f>
        <v>204</v>
      </c>
      <c r="E9600" s="480">
        <f t="shared" si="817"/>
        <v>126</v>
      </c>
      <c r="F9600" s="484">
        <v>4.9813000000000001</v>
      </c>
      <c r="G9600" s="480">
        <v>15</v>
      </c>
      <c r="H9600" s="482">
        <v>0.32489699999999999</v>
      </c>
      <c r="I9600" s="483">
        <v>15.3</v>
      </c>
      <c r="J9600" s="484">
        <v>0.1143</v>
      </c>
      <c r="K9600" s="469">
        <f t="shared" si="815"/>
        <v>15.3319359673989</v>
      </c>
      <c r="L9600" s="469">
        <f t="shared" si="816"/>
        <v>3.1935967398899479E-2</v>
      </c>
    </row>
    <row r="9601" spans="1:12">
      <c r="A9601" s="98" t="s">
        <v>126</v>
      </c>
      <c r="B9601" s="98">
        <f t="shared" si="818"/>
        <v>17</v>
      </c>
      <c r="C9601" s="98">
        <f t="shared" si="819"/>
        <v>0</v>
      </c>
      <c r="D9601" s="98">
        <f>D9600</f>
        <v>204</v>
      </c>
      <c r="E9601" s="98">
        <f t="shared" si="817"/>
        <v>127</v>
      </c>
      <c r="F9601" s="397">
        <f>F9600+(E9601-E9600)*(F9603-F9600)/(E9603-E9600)</f>
        <v>4.9922666666666666</v>
      </c>
      <c r="G9601" s="98">
        <v>15</v>
      </c>
      <c r="H9601" s="491">
        <f>H9600+(E9601-E9600)*(H9603-H9600)/(E9603-E9600)</f>
        <v>0.32489866666666667</v>
      </c>
      <c r="I9601" s="492">
        <f>I9600+(E9601-E9600)*(I9603-I9600)/(E9603-E9600)</f>
        <v>15.333333333333334</v>
      </c>
      <c r="J9601" s="397">
        <f>J9600+(E9601-E9600)*(J9603-J9600)/(E9603-E9600)</f>
        <v>0.11266666666666666</v>
      </c>
      <c r="K9601" s="469">
        <f t="shared" si="815"/>
        <v>15.365611431666899</v>
      </c>
      <c r="L9601" s="469">
        <f t="shared" si="816"/>
        <v>3.2278098333565097E-2</v>
      </c>
    </row>
    <row r="9602" spans="1:12">
      <c r="A9602" s="98" t="s">
        <v>126</v>
      </c>
      <c r="B9602" s="98">
        <f t="shared" si="818"/>
        <v>17</v>
      </c>
      <c r="C9602" s="98">
        <f t="shared" si="819"/>
        <v>0</v>
      </c>
      <c r="D9602" s="98">
        <f>D9600</f>
        <v>204</v>
      </c>
      <c r="E9602" s="98">
        <f t="shared" si="817"/>
        <v>128</v>
      </c>
      <c r="F9602" s="397">
        <f>F9600+(E9602-E9600)*(F9603-F9600)/(E9603-E9600)</f>
        <v>5.0032333333333332</v>
      </c>
      <c r="G9602" s="98">
        <v>15</v>
      </c>
      <c r="H9602" s="491">
        <f>H9600+(E9602-E9600)*(H9603-H9600)/(E9603-E9600)</f>
        <v>0.32490033333333335</v>
      </c>
      <c r="I9602" s="492">
        <f>I9600+(E9602-E9600)*(I9603-I9600)/(E9603-E9600)</f>
        <v>15.366666666666667</v>
      </c>
      <c r="J9602" s="397">
        <f>J9600+(E9602-E9600)*(J9603-J9600)/(E9603-E9600)</f>
        <v>0.11103333333333333</v>
      </c>
      <c r="K9602" s="469">
        <f t="shared" si="815"/>
        <v>15.39928655043957</v>
      </c>
      <c r="L9602" s="469">
        <f t="shared" si="816"/>
        <v>3.2619883772902369E-2</v>
      </c>
    </row>
    <row r="9603" spans="1:12">
      <c r="A9603" s="480" t="s">
        <v>126</v>
      </c>
      <c r="B9603" s="480">
        <f t="shared" si="818"/>
        <v>17</v>
      </c>
      <c r="C9603" s="480">
        <f t="shared" si="819"/>
        <v>0</v>
      </c>
      <c r="D9603" s="480">
        <f>D9600</f>
        <v>204</v>
      </c>
      <c r="E9603" s="480">
        <f t="shared" si="817"/>
        <v>129</v>
      </c>
      <c r="F9603" s="484">
        <v>5.0141999999999998</v>
      </c>
      <c r="G9603" s="480">
        <v>15</v>
      </c>
      <c r="H9603" s="482">
        <v>0.32490200000000002</v>
      </c>
      <c r="I9603" s="483">
        <v>15.4</v>
      </c>
      <c r="J9603" s="484">
        <v>0.1094</v>
      </c>
      <c r="K9603" s="469">
        <f t="shared" si="815"/>
        <v>15.432961323722228</v>
      </c>
      <c r="L9603" s="469">
        <f t="shared" si="816"/>
        <v>3.2961323722227931E-2</v>
      </c>
    </row>
    <row r="9604" spans="1:12">
      <c r="A9604" s="98" t="s">
        <v>126</v>
      </c>
      <c r="B9604" s="98">
        <f t="shared" si="818"/>
        <v>17</v>
      </c>
      <c r="C9604" s="98">
        <f t="shared" si="819"/>
        <v>0</v>
      </c>
      <c r="D9604" s="98">
        <f>D9603</f>
        <v>204</v>
      </c>
      <c r="E9604" s="98">
        <f t="shared" si="817"/>
        <v>130</v>
      </c>
      <c r="F9604" s="397">
        <f>F9603+(E9604-E9603)*(F9606-F9603)/(E9606-E9603)</f>
        <v>5.0251333333333328</v>
      </c>
      <c r="G9604" s="98">
        <v>15</v>
      </c>
      <c r="H9604" s="491">
        <f>H9603+(E9604-E9603)*(H9606-H9603)/(E9606-E9603)</f>
        <v>0.324903</v>
      </c>
      <c r="I9604" s="492">
        <f>I9603+(E9604-E9603)*(I9606-I9603)/(E9606-E9603)</f>
        <v>15.433333333333334</v>
      </c>
      <c r="J9604" s="397">
        <f>J9603+(E9604-E9603)*(J9606-J9603)/(E9606-E9603)</f>
        <v>0.10773333333333333</v>
      </c>
      <c r="K9604" s="469">
        <f t="shared" si="815"/>
        <v>15.466564892701307</v>
      </c>
      <c r="L9604" s="469">
        <f t="shared" si="816"/>
        <v>3.3231559367973063E-2</v>
      </c>
    </row>
    <row r="9605" spans="1:12">
      <c r="A9605" s="98" t="s">
        <v>126</v>
      </c>
      <c r="B9605" s="98">
        <f t="shared" si="818"/>
        <v>17</v>
      </c>
      <c r="C9605" s="98">
        <f t="shared" si="819"/>
        <v>0</v>
      </c>
      <c r="D9605" s="98">
        <f>D9603</f>
        <v>204</v>
      </c>
      <c r="E9605" s="98">
        <f t="shared" si="817"/>
        <v>131</v>
      </c>
      <c r="F9605" s="397">
        <f>F9603+(E9605-E9603)*(F9606-F9603)/(E9606-E9603)</f>
        <v>5.0360666666666667</v>
      </c>
      <c r="G9605" s="98">
        <v>15</v>
      </c>
      <c r="H9605" s="491">
        <f>H9603+(E9605-E9603)*(H9606-H9603)/(E9606-E9603)</f>
        <v>0.32490400000000003</v>
      </c>
      <c r="I9605" s="492">
        <f>I9603+(E9605-E9603)*(I9606-I9603)/(E9606-E9603)</f>
        <v>15.466666666666667</v>
      </c>
      <c r="J9605" s="397">
        <f>J9603+(E9605-E9603)*(J9606-J9603)/(E9606-E9603)</f>
        <v>0.10606666666666667</v>
      </c>
      <c r="K9605" s="469">
        <f t="shared" si="815"/>
        <v>15.500168254828091</v>
      </c>
      <c r="L9605" s="469">
        <f t="shared" si="816"/>
        <v>3.3501588161424678E-2</v>
      </c>
    </row>
    <row r="9606" spans="1:12">
      <c r="A9606" s="480" t="s">
        <v>126</v>
      </c>
      <c r="B9606" s="480">
        <f t="shared" si="818"/>
        <v>17</v>
      </c>
      <c r="C9606" s="480">
        <f t="shared" si="819"/>
        <v>0</v>
      </c>
      <c r="D9606" s="480">
        <f>D9603</f>
        <v>204</v>
      </c>
      <c r="E9606" s="480">
        <f t="shared" si="817"/>
        <v>132</v>
      </c>
      <c r="F9606" s="484">
        <v>5.0469999999999997</v>
      </c>
      <c r="G9606" s="480">
        <v>15</v>
      </c>
      <c r="H9606" s="482">
        <v>0.324905</v>
      </c>
      <c r="I9606" s="483">
        <v>15.5</v>
      </c>
      <c r="J9606" s="484">
        <v>0.10440000000000001</v>
      </c>
      <c r="K9606" s="469">
        <f t="shared" si="815"/>
        <v>15.533771410104491</v>
      </c>
      <c r="L9606" s="469">
        <f t="shared" si="816"/>
        <v>3.3771410104490585E-2</v>
      </c>
    </row>
    <row r="9607" spans="1:12">
      <c r="A9607" s="98" t="s">
        <v>126</v>
      </c>
      <c r="B9607" s="98">
        <f t="shared" si="818"/>
        <v>17</v>
      </c>
      <c r="C9607" s="98">
        <f t="shared" si="819"/>
        <v>0</v>
      </c>
      <c r="D9607" s="98">
        <f>D9606</f>
        <v>204</v>
      </c>
      <c r="E9607" s="98">
        <f t="shared" si="817"/>
        <v>133</v>
      </c>
      <c r="F9607" s="397">
        <f>F9606+(E9607-E9606)*(F9609-F9606)/(E9609-E9606)</f>
        <v>5.057833333333333</v>
      </c>
      <c r="G9607" s="98">
        <v>15</v>
      </c>
      <c r="H9607" s="491">
        <f>H9606+(E9607-E9606)*(H9609-H9606)/(E9609-E9606)</f>
        <v>0.32490533333333332</v>
      </c>
      <c r="I9607" s="492">
        <f>I9606+(E9607-E9606)*(I9609-I9606)/(E9609-E9606)</f>
        <v>15.533333333333333</v>
      </c>
      <c r="J9607" s="397">
        <f>J9606+(E9607-E9606)*(J9609-J9606)/(E9609-E9606)</f>
        <v>0.10273333333333334</v>
      </c>
      <c r="K9607" s="469">
        <f t="shared" si="815"/>
        <v>15.567098518953213</v>
      </c>
      <c r="L9607" s="469">
        <f t="shared" si="816"/>
        <v>3.376518561987929E-2</v>
      </c>
    </row>
    <row r="9608" spans="1:12">
      <c r="A9608" s="98" t="s">
        <v>126</v>
      </c>
      <c r="B9608" s="98">
        <f t="shared" si="818"/>
        <v>17</v>
      </c>
      <c r="C9608" s="98">
        <f t="shared" si="819"/>
        <v>0</v>
      </c>
      <c r="D9608" s="98">
        <f>D9606</f>
        <v>204</v>
      </c>
      <c r="E9608" s="98">
        <f t="shared" si="817"/>
        <v>134</v>
      </c>
      <c r="F9608" s="397">
        <f>F9606+(E9608-E9606)*(F9609-F9606)/(E9609-E9606)</f>
        <v>5.0686666666666671</v>
      </c>
      <c r="G9608" s="98">
        <v>15</v>
      </c>
      <c r="H9608" s="491">
        <f>H9606+(E9608-E9606)*(H9609-H9606)/(E9609-E9606)</f>
        <v>0.32490566666666665</v>
      </c>
      <c r="I9608" s="492">
        <f>I9606+(E9608-E9606)*(I9609-I9606)/(E9609-E9606)</f>
        <v>15.566666666666666</v>
      </c>
      <c r="J9608" s="397">
        <f>J9606+(E9608-E9606)*(J9609-J9606)/(E9609-E9606)</f>
        <v>0.10106666666666667</v>
      </c>
      <c r="K9608" s="469">
        <f t="shared" si="815"/>
        <v>15.600425559418788</v>
      </c>
      <c r="L9608" s="469">
        <f t="shared" si="816"/>
        <v>3.3758892752121739E-2</v>
      </c>
    </row>
    <row r="9609" spans="1:12">
      <c r="A9609" s="480" t="s">
        <v>126</v>
      </c>
      <c r="B9609" s="480">
        <f t="shared" si="818"/>
        <v>17</v>
      </c>
      <c r="C9609" s="480">
        <f t="shared" si="819"/>
        <v>0</v>
      </c>
      <c r="D9609" s="480">
        <f>D9606</f>
        <v>204</v>
      </c>
      <c r="E9609" s="480">
        <f t="shared" si="817"/>
        <v>135</v>
      </c>
      <c r="F9609" s="484">
        <v>5.0795000000000003</v>
      </c>
      <c r="G9609" s="480">
        <v>15</v>
      </c>
      <c r="H9609" s="482">
        <v>0.32490599999999997</v>
      </c>
      <c r="I9609" s="483">
        <v>15.6</v>
      </c>
      <c r="J9609" s="484">
        <v>9.9400000000000002E-2</v>
      </c>
      <c r="K9609" s="469">
        <f t="shared" si="815"/>
        <v>15.633752531501422</v>
      </c>
      <c r="L9609" s="469">
        <f t="shared" si="816"/>
        <v>3.3752531501422212E-2</v>
      </c>
    </row>
    <row r="9610" spans="1:12">
      <c r="A9610" s="98" t="s">
        <v>126</v>
      </c>
      <c r="B9610" s="98">
        <f t="shared" si="818"/>
        <v>17</v>
      </c>
      <c r="C9610" s="98">
        <f t="shared" si="819"/>
        <v>0</v>
      </c>
      <c r="D9610" s="98">
        <f>D9609</f>
        <v>204</v>
      </c>
      <c r="E9610" s="98">
        <f t="shared" si="817"/>
        <v>136</v>
      </c>
      <c r="F9610" s="397">
        <f>F9609+(E9610-E9609)*(F9612-F9609)/(E9612-E9609)</f>
        <v>5.0902666666666665</v>
      </c>
      <c r="G9610" s="98">
        <v>15</v>
      </c>
      <c r="H9610" s="491">
        <f>H9609+(E9610-E9609)*(H9612-H9609)/(E9612-E9609)</f>
        <v>0.3249063333333333</v>
      </c>
      <c r="I9610" s="492">
        <f>I9609+(E9610-E9609)*(I9612-I9609)/(E9612-E9609)</f>
        <v>15.633333333333333</v>
      </c>
      <c r="J9610" s="397">
        <f>J9609+(E9610-E9609)*(J9612-J9609)/(E9612-E9609)</f>
        <v>9.7766666666666668E-2</v>
      </c>
      <c r="K9610" s="469">
        <f t="shared" si="815"/>
        <v>15.666874247860154</v>
      </c>
      <c r="L9610" s="469">
        <f t="shared" si="816"/>
        <v>3.3540914526820842E-2</v>
      </c>
    </row>
    <row r="9611" spans="1:12">
      <c r="A9611" s="98" t="s">
        <v>126</v>
      </c>
      <c r="B9611" s="98">
        <f t="shared" si="818"/>
        <v>17</v>
      </c>
      <c r="C9611" s="98">
        <f t="shared" si="819"/>
        <v>0</v>
      </c>
      <c r="D9611" s="98">
        <f>D9609</f>
        <v>204</v>
      </c>
      <c r="E9611" s="98">
        <f t="shared" si="817"/>
        <v>137</v>
      </c>
      <c r="F9611" s="397">
        <f>F9609+(E9611-E9609)*(F9612-F9609)/(E9612-E9609)</f>
        <v>5.1010333333333335</v>
      </c>
      <c r="G9611" s="98">
        <v>15</v>
      </c>
      <c r="H9611" s="491">
        <f>H9609+(E9611-E9609)*(H9612-H9609)/(E9612-E9609)</f>
        <v>0.32490666666666668</v>
      </c>
      <c r="I9611" s="492">
        <f>I9609+(E9611-E9609)*(I9612-I9609)/(E9612-E9609)</f>
        <v>15.666666666666666</v>
      </c>
      <c r="J9611" s="397">
        <f>J9609+(E9611-E9609)*(J9612-J9609)/(E9612-E9609)</f>
        <v>9.6133333333333335E-2</v>
      </c>
      <c r="K9611" s="469">
        <f t="shared" ref="K9611:K9674" si="820">F9611/H9611</f>
        <v>15.699995896257386</v>
      </c>
      <c r="L9611" s="469">
        <f t="shared" ref="L9611:L9674" si="821">K9611-I9611</f>
        <v>3.3329229590719933E-2</v>
      </c>
    </row>
    <row r="9612" spans="1:12">
      <c r="A9612" s="480" t="s">
        <v>126</v>
      </c>
      <c r="B9612" s="480">
        <f t="shared" si="818"/>
        <v>17</v>
      </c>
      <c r="C9612" s="480">
        <f t="shared" si="819"/>
        <v>0</v>
      </c>
      <c r="D9612" s="480">
        <f>D9609</f>
        <v>204</v>
      </c>
      <c r="E9612" s="480">
        <f t="shared" si="817"/>
        <v>138</v>
      </c>
      <c r="F9612" s="484">
        <v>5.1117999999999997</v>
      </c>
      <c r="G9612" s="480">
        <v>15</v>
      </c>
      <c r="H9612" s="482">
        <v>0.324907</v>
      </c>
      <c r="I9612" s="483">
        <v>15.7</v>
      </c>
      <c r="J9612" s="484">
        <v>9.4500000000000001E-2</v>
      </c>
      <c r="K9612" s="469">
        <f t="shared" si="820"/>
        <v>15.73311747669333</v>
      </c>
      <c r="L9612" s="469">
        <f t="shared" si="821"/>
        <v>3.3117476693330872E-2</v>
      </c>
    </row>
    <row r="9613" spans="1:12">
      <c r="A9613" s="98" t="s">
        <v>126</v>
      </c>
      <c r="B9613" s="98">
        <f t="shared" si="818"/>
        <v>17</v>
      </c>
      <c r="C9613" s="98">
        <f t="shared" si="819"/>
        <v>0</v>
      </c>
      <c r="D9613" s="98">
        <f>D9612</f>
        <v>204</v>
      </c>
      <c r="E9613" s="98">
        <f t="shared" si="817"/>
        <v>139</v>
      </c>
      <c r="F9613" s="397">
        <f>F9612+(E9613-E9612)*(F9615-F9612)/(E9615-E9612)</f>
        <v>5.1224999999999996</v>
      </c>
      <c r="G9613" s="98">
        <v>15</v>
      </c>
      <c r="H9613" s="491">
        <f>H9612+(E9613-E9612)*(H9615-H9612)/(E9615-E9612)</f>
        <v>0.32490633333333335</v>
      </c>
      <c r="I9613" s="492">
        <f>I9612+(E9613-E9612)*(I9615-I9612)/(E9615-E9612)</f>
        <v>15.733333333333333</v>
      </c>
      <c r="J9613" s="397">
        <f>J9612+(E9613-E9612)*(J9615-J9612)/(E9615-E9612)</f>
        <v>9.2833333333333337E-2</v>
      </c>
      <c r="K9613" s="469">
        <f t="shared" si="820"/>
        <v>15.766082327316896</v>
      </c>
      <c r="L9613" s="469">
        <f t="shared" si="821"/>
        <v>3.2748993983563679E-2</v>
      </c>
    </row>
    <row r="9614" spans="1:12">
      <c r="A9614" s="98" t="s">
        <v>126</v>
      </c>
      <c r="B9614" s="98">
        <f t="shared" si="818"/>
        <v>17</v>
      </c>
      <c r="C9614" s="98">
        <f t="shared" si="819"/>
        <v>0</v>
      </c>
      <c r="D9614" s="98">
        <f>D9612</f>
        <v>204</v>
      </c>
      <c r="E9614" s="98">
        <f t="shared" si="817"/>
        <v>140</v>
      </c>
      <c r="F9614" s="397">
        <f>F9612+(E9614-E9612)*(F9615-F9612)/(E9615-E9612)</f>
        <v>5.1332000000000004</v>
      </c>
      <c r="G9614" s="98">
        <v>15</v>
      </c>
      <c r="H9614" s="491">
        <f>H9612+(E9614-E9612)*(H9615-H9612)/(E9615-E9612)</f>
        <v>0.32490566666666665</v>
      </c>
      <c r="I9614" s="492">
        <f>I9612+(E9614-E9612)*(I9615-I9612)/(E9615-E9612)</f>
        <v>15.766666666666667</v>
      </c>
      <c r="J9614" s="397">
        <f>J9612+(E9614-E9612)*(J9615-J9612)/(E9615-E9612)</f>
        <v>9.116666666666666E-2</v>
      </c>
      <c r="K9614" s="469">
        <f t="shared" si="820"/>
        <v>15.799047313220147</v>
      </c>
      <c r="L9614" s="469">
        <f t="shared" si="821"/>
        <v>3.2380646553479053E-2</v>
      </c>
    </row>
    <row r="9615" spans="1:12">
      <c r="A9615" s="480" t="s">
        <v>126</v>
      </c>
      <c r="B9615" s="480">
        <f t="shared" si="818"/>
        <v>17</v>
      </c>
      <c r="C9615" s="480">
        <f t="shared" si="819"/>
        <v>0</v>
      </c>
      <c r="D9615" s="480">
        <f>D9612</f>
        <v>204</v>
      </c>
      <c r="E9615" s="480">
        <f t="shared" si="817"/>
        <v>141</v>
      </c>
      <c r="F9615" s="484">
        <v>5.1439000000000004</v>
      </c>
      <c r="G9615" s="480">
        <v>15</v>
      </c>
      <c r="H9615" s="482">
        <v>0.324905</v>
      </c>
      <c r="I9615" s="483">
        <v>15.8</v>
      </c>
      <c r="J9615" s="484">
        <v>8.9499999999999996E-2</v>
      </c>
      <c r="K9615" s="469">
        <f t="shared" si="820"/>
        <v>15.832012434403904</v>
      </c>
      <c r="L9615" s="469">
        <f t="shared" si="821"/>
        <v>3.2012434403903001E-2</v>
      </c>
    </row>
    <row r="9616" spans="1:12">
      <c r="A9616" s="98" t="s">
        <v>126</v>
      </c>
      <c r="B9616" s="98">
        <f t="shared" si="818"/>
        <v>17</v>
      </c>
      <c r="C9616" s="98">
        <f t="shared" si="819"/>
        <v>0</v>
      </c>
      <c r="D9616" s="98">
        <f>D9615</f>
        <v>204</v>
      </c>
      <c r="E9616" s="98">
        <f t="shared" ref="E9616:E9639" si="822">E9615+1</f>
        <v>142</v>
      </c>
      <c r="F9616" s="397">
        <f>F9615+(E9616-E9615)*(F9618-F9615)/(E9618-E9615)</f>
        <v>5.1545666666666667</v>
      </c>
      <c r="G9616" s="98">
        <v>15</v>
      </c>
      <c r="H9616" s="491">
        <f>H9615+(E9616-E9615)*(H9618-H9615)/(E9618-E9615)</f>
        <v>0.32490433333333335</v>
      </c>
      <c r="I9616" s="492">
        <f>I9615+(E9616-E9615)*(I9618-I9615)/(E9618-E9615)</f>
        <v>15.833333333333334</v>
      </c>
      <c r="J9616" s="397">
        <f>J9615+(E9616-E9615)*(J9618-J9615)/(E9618-E9615)</f>
        <v>8.7833333333333333E-2</v>
      </c>
      <c r="K9616" s="469">
        <f t="shared" si="820"/>
        <v>15.864875096566886</v>
      </c>
      <c r="L9616" s="469">
        <f t="shared" si="821"/>
        <v>3.1541763233551734E-2</v>
      </c>
    </row>
    <row r="9617" spans="1:12">
      <c r="A9617" s="98" t="s">
        <v>126</v>
      </c>
      <c r="B9617" s="98">
        <f t="shared" si="818"/>
        <v>17</v>
      </c>
      <c r="C9617" s="98">
        <f t="shared" si="819"/>
        <v>0</v>
      </c>
      <c r="D9617" s="98">
        <f>D9615</f>
        <v>204</v>
      </c>
      <c r="E9617" s="98">
        <f t="shared" si="822"/>
        <v>143</v>
      </c>
      <c r="F9617" s="397">
        <f>F9615+(E9617-E9615)*(F9618-F9615)/(E9618-E9615)</f>
        <v>5.165233333333334</v>
      </c>
      <c r="G9617" s="98">
        <v>15</v>
      </c>
      <c r="H9617" s="491">
        <f>H9615+(E9617-E9615)*(H9618-H9615)/(E9618-E9615)</f>
        <v>0.32490366666666665</v>
      </c>
      <c r="I9617" s="492">
        <f>I9615+(E9617-E9615)*(I9618-I9615)/(E9618-E9615)</f>
        <v>15.866666666666667</v>
      </c>
      <c r="J9617" s="397">
        <f>J9615+(E9617-E9615)*(J9618-J9615)/(E9618-E9615)</f>
        <v>8.6166666666666669E-2</v>
      </c>
      <c r="K9617" s="469">
        <f t="shared" si="820"/>
        <v>15.897737893591026</v>
      </c>
      <c r="L9617" s="469">
        <f t="shared" si="821"/>
        <v>3.1071226924359152E-2</v>
      </c>
    </row>
    <row r="9618" spans="1:12">
      <c r="A9618" s="480" t="s">
        <v>126</v>
      </c>
      <c r="B9618" s="480">
        <f t="shared" si="818"/>
        <v>17</v>
      </c>
      <c r="C9618" s="480">
        <f t="shared" si="819"/>
        <v>0</v>
      </c>
      <c r="D9618" s="480">
        <f>D9615</f>
        <v>204</v>
      </c>
      <c r="E9618" s="480">
        <f t="shared" si="822"/>
        <v>144</v>
      </c>
      <c r="F9618" s="484">
        <v>5.1759000000000004</v>
      </c>
      <c r="G9618" s="480">
        <v>15</v>
      </c>
      <c r="H9618" s="482">
        <v>0.324903</v>
      </c>
      <c r="I9618" s="483">
        <v>15.9</v>
      </c>
      <c r="J9618" s="484">
        <v>8.4500000000000006E-2</v>
      </c>
      <c r="K9618" s="469">
        <f t="shared" si="820"/>
        <v>15.930600825477145</v>
      </c>
      <c r="L9618" s="469">
        <f t="shared" si="821"/>
        <v>3.0600825477144156E-2</v>
      </c>
    </row>
    <row r="9619" spans="1:12">
      <c r="A9619" s="98" t="s">
        <v>126</v>
      </c>
      <c r="B9619" s="98">
        <f t="shared" si="818"/>
        <v>17</v>
      </c>
      <c r="C9619" s="98">
        <f t="shared" si="819"/>
        <v>0</v>
      </c>
      <c r="D9619" s="98">
        <f>D9618</f>
        <v>204</v>
      </c>
      <c r="E9619" s="98">
        <f t="shared" si="822"/>
        <v>145</v>
      </c>
      <c r="F9619" s="397">
        <f>F9618+(E9619-E9618)*(F9621-F9618)/(E9621-E9618)</f>
        <v>5.186466666666667</v>
      </c>
      <c r="G9619" s="98">
        <v>15</v>
      </c>
      <c r="H9619" s="491">
        <f>H9618+(E9619-E9618)*(H9621-H9618)/(E9621-E9618)</f>
        <v>0.32490133333333332</v>
      </c>
      <c r="I9619" s="492">
        <f>I9618+(E9619-E9618)*(I9621-I9618)/(E9621-E9618)</f>
        <v>15.933333333333334</v>
      </c>
      <c r="J9619" s="397">
        <f>J9618+(E9619-E9618)*(J9621-J9618)/(E9621-E9618)</f>
        <v>8.2833333333333342E-2</v>
      </c>
      <c r="K9619" s="469">
        <f t="shared" si="820"/>
        <v>15.96320523974458</v>
      </c>
      <c r="L9619" s="469">
        <f t="shared" si="821"/>
        <v>2.9871906411246485E-2</v>
      </c>
    </row>
    <row r="9620" spans="1:12">
      <c r="A9620" s="98" t="s">
        <v>126</v>
      </c>
      <c r="B9620" s="98">
        <f t="shared" si="818"/>
        <v>17</v>
      </c>
      <c r="C9620" s="98">
        <f t="shared" si="819"/>
        <v>0</v>
      </c>
      <c r="D9620" s="98">
        <f>D9618</f>
        <v>204</v>
      </c>
      <c r="E9620" s="98">
        <f t="shared" si="822"/>
        <v>146</v>
      </c>
      <c r="F9620" s="397">
        <f>F9618+(E9620-E9618)*(F9621-F9618)/(E9621-E9618)</f>
        <v>5.1970333333333336</v>
      </c>
      <c r="G9620" s="98">
        <v>15</v>
      </c>
      <c r="H9620" s="491">
        <f>H9618+(E9620-E9618)*(H9621-H9618)/(E9621-E9618)</f>
        <v>0.3248996666666667</v>
      </c>
      <c r="I9620" s="492">
        <f>I9618+(E9620-E9618)*(I9621-I9618)/(E9621-E9618)</f>
        <v>15.966666666666667</v>
      </c>
      <c r="J9620" s="397">
        <f>J9618+(E9620-E9618)*(J9621-J9618)/(E9621-E9618)</f>
        <v>8.1166666666666665E-2</v>
      </c>
      <c r="K9620" s="469">
        <f t="shared" si="820"/>
        <v>15.995809988519532</v>
      </c>
      <c r="L9620" s="469">
        <f t="shared" si="821"/>
        <v>2.9143321852865611E-2</v>
      </c>
    </row>
    <row r="9621" spans="1:12">
      <c r="A9621" s="480" t="s">
        <v>126</v>
      </c>
      <c r="B9621" s="480">
        <f t="shared" si="818"/>
        <v>17</v>
      </c>
      <c r="C9621" s="480">
        <f t="shared" si="819"/>
        <v>0</v>
      </c>
      <c r="D9621" s="480">
        <f>D9618</f>
        <v>204</v>
      </c>
      <c r="E9621" s="480">
        <f t="shared" si="822"/>
        <v>147</v>
      </c>
      <c r="F9621" s="484">
        <v>5.2076000000000002</v>
      </c>
      <c r="G9621" s="480">
        <v>15</v>
      </c>
      <c r="H9621" s="482">
        <v>0.32489800000000002</v>
      </c>
      <c r="I9621" s="483">
        <v>16</v>
      </c>
      <c r="J9621" s="484">
        <v>7.9500000000000001E-2</v>
      </c>
      <c r="K9621" s="469">
        <f t="shared" si="820"/>
        <v>16.028415071807153</v>
      </c>
      <c r="L9621" s="469">
        <f t="shared" si="821"/>
        <v>2.841507180715297E-2</v>
      </c>
    </row>
    <row r="9622" spans="1:12">
      <c r="A9622" s="98" t="s">
        <v>126</v>
      </c>
      <c r="B9622" s="98">
        <f t="shared" si="818"/>
        <v>17</v>
      </c>
      <c r="C9622" s="98">
        <f t="shared" si="819"/>
        <v>0</v>
      </c>
      <c r="D9622" s="98">
        <f>D9621</f>
        <v>204</v>
      </c>
      <c r="E9622" s="98">
        <f t="shared" si="822"/>
        <v>148</v>
      </c>
      <c r="F9622" s="397">
        <f>F9621+(E9622-E9621)*(F9624-F9621)/(E9624-E9621)</f>
        <v>5.2180999999999997</v>
      </c>
      <c r="G9622" s="98">
        <v>15</v>
      </c>
      <c r="H9622" s="491">
        <f>H9621+(E9622-E9621)*(H9624-H9621)/(E9624-E9621)</f>
        <v>0.32489633333333334</v>
      </c>
      <c r="I9622" s="492">
        <f>I9621+(E9622-E9621)*(I9624-I9621)/(E9624-E9621)</f>
        <v>16.033333333333335</v>
      </c>
      <c r="J9622" s="397">
        <f>J9621+(E9622-E9621)*(J9624-J9621)/(E9624-E9621)</f>
        <v>7.7866666666666667E-2</v>
      </c>
      <c r="K9622" s="469">
        <f t="shared" si="820"/>
        <v>16.06081529595594</v>
      </c>
      <c r="L9622" s="469">
        <f t="shared" si="821"/>
        <v>2.7481962622605494E-2</v>
      </c>
    </row>
    <row r="9623" spans="1:12">
      <c r="A9623" s="98" t="s">
        <v>126</v>
      </c>
      <c r="B9623" s="98">
        <f t="shared" si="818"/>
        <v>17</v>
      </c>
      <c r="C9623" s="98">
        <f t="shared" si="819"/>
        <v>0</v>
      </c>
      <c r="D9623" s="98">
        <f>D9621</f>
        <v>204</v>
      </c>
      <c r="E9623" s="98">
        <f t="shared" si="822"/>
        <v>149</v>
      </c>
      <c r="F9623" s="397">
        <f>F9621+(E9623-E9621)*(F9624-F9621)/(E9624-E9621)</f>
        <v>5.2286000000000001</v>
      </c>
      <c r="G9623" s="98">
        <v>15</v>
      </c>
      <c r="H9623" s="491">
        <f>H9621+(E9623-E9621)*(H9624-H9621)/(E9624-E9621)</f>
        <v>0.32489466666666666</v>
      </c>
      <c r="I9623" s="492">
        <f>I9621+(E9623-E9621)*(I9624-I9621)/(E9624-E9621)</f>
        <v>16.066666666666666</v>
      </c>
      <c r="J9623" s="397">
        <f>J9621+(E9623-E9621)*(J9624-J9621)/(E9624-E9621)</f>
        <v>7.6233333333333334E-2</v>
      </c>
      <c r="K9623" s="469">
        <f t="shared" si="820"/>
        <v>16.093215852522459</v>
      </c>
      <c r="L9623" s="469">
        <f t="shared" si="821"/>
        <v>2.6549185855792246E-2</v>
      </c>
    </row>
    <row r="9624" spans="1:12">
      <c r="A9624" s="480" t="s">
        <v>126</v>
      </c>
      <c r="B9624" s="480">
        <f t="shared" si="818"/>
        <v>17</v>
      </c>
      <c r="C9624" s="480">
        <f t="shared" si="819"/>
        <v>0</v>
      </c>
      <c r="D9624" s="480">
        <f>D9621</f>
        <v>204</v>
      </c>
      <c r="E9624" s="480">
        <f t="shared" si="822"/>
        <v>150</v>
      </c>
      <c r="F9624" s="484">
        <v>5.2390999999999996</v>
      </c>
      <c r="G9624" s="480">
        <v>15</v>
      </c>
      <c r="H9624" s="482">
        <v>0.32489299999999999</v>
      </c>
      <c r="I9624" s="483">
        <v>16.100000000000001</v>
      </c>
      <c r="J9624" s="484">
        <v>7.46E-2</v>
      </c>
      <c r="K9624" s="469">
        <f t="shared" si="820"/>
        <v>16.12561674151182</v>
      </c>
      <c r="L9624" s="469">
        <f t="shared" si="821"/>
        <v>2.5616741511818475E-2</v>
      </c>
    </row>
    <row r="9625" spans="1:12">
      <c r="A9625" s="98" t="s">
        <v>126</v>
      </c>
      <c r="B9625" s="98">
        <f t="shared" si="818"/>
        <v>17</v>
      </c>
      <c r="C9625" s="98">
        <f t="shared" si="819"/>
        <v>0</v>
      </c>
      <c r="D9625" s="98">
        <f>D9624</f>
        <v>204</v>
      </c>
      <c r="E9625" s="98">
        <f t="shared" si="822"/>
        <v>151</v>
      </c>
      <c r="F9625" s="397">
        <f>F9624+(E9625-E9624)*(F9627-F9624)/(E9627-E9624)</f>
        <v>5.2495666666666665</v>
      </c>
      <c r="G9625" s="98">
        <v>15</v>
      </c>
      <c r="H9625" s="491">
        <f>H9624+(E9625-E9624)*(H9627-H9624)/(E9627-E9624)</f>
        <v>0.32489066666666666</v>
      </c>
      <c r="I9625" s="492">
        <f>I9624+(E9625-E9624)*(I9627-I9624)/(E9627-E9624)</f>
        <v>16.133333333333333</v>
      </c>
      <c r="J9625" s="397">
        <f>J9624+(E9625-E9624)*(J9627-J9624)/(E9627-E9624)</f>
        <v>7.2933333333333336E-2</v>
      </c>
      <c r="K9625" s="469">
        <f t="shared" si="820"/>
        <v>16.157948520117536</v>
      </c>
      <c r="L9625" s="469">
        <f t="shared" si="821"/>
        <v>2.4615186784203047E-2</v>
      </c>
    </row>
    <row r="9626" spans="1:12">
      <c r="A9626" s="98" t="s">
        <v>126</v>
      </c>
      <c r="B9626" s="98">
        <f t="shared" si="818"/>
        <v>17</v>
      </c>
      <c r="C9626" s="98">
        <f t="shared" si="819"/>
        <v>0</v>
      </c>
      <c r="D9626" s="98">
        <f>D9624</f>
        <v>204</v>
      </c>
      <c r="E9626" s="98">
        <f t="shared" si="822"/>
        <v>152</v>
      </c>
      <c r="F9626" s="397">
        <f>F9624+(E9626-E9624)*(F9627-F9624)/(E9627-E9624)</f>
        <v>5.2600333333333333</v>
      </c>
      <c r="G9626" s="98">
        <v>15</v>
      </c>
      <c r="H9626" s="491">
        <f>H9624+(E9626-E9624)*(H9627-H9624)/(E9627-E9624)</f>
        <v>0.32488833333333333</v>
      </c>
      <c r="I9626" s="492">
        <f>I9624+(E9626-E9624)*(I9627-I9624)/(E9627-E9624)</f>
        <v>16.166666666666668</v>
      </c>
      <c r="J9626" s="397">
        <f>J9624+(E9626-E9624)*(J9627-J9624)/(E9627-E9624)</f>
        <v>7.1266666666666659E-2</v>
      </c>
      <c r="K9626" s="469">
        <f t="shared" si="820"/>
        <v>16.190280763133998</v>
      </c>
      <c r="L9626" s="469">
        <f t="shared" si="821"/>
        <v>2.361409646733037E-2</v>
      </c>
    </row>
    <row r="9627" spans="1:12">
      <c r="A9627" s="480" t="s">
        <v>126</v>
      </c>
      <c r="B9627" s="480">
        <f t="shared" si="818"/>
        <v>17</v>
      </c>
      <c r="C9627" s="480">
        <f t="shared" si="819"/>
        <v>0</v>
      </c>
      <c r="D9627" s="480">
        <f>D9624</f>
        <v>204</v>
      </c>
      <c r="E9627" s="480">
        <f t="shared" si="822"/>
        <v>153</v>
      </c>
      <c r="F9627" s="484">
        <v>5.2705000000000002</v>
      </c>
      <c r="G9627" s="480">
        <v>15</v>
      </c>
      <c r="H9627" s="482">
        <v>0.32488600000000001</v>
      </c>
      <c r="I9627" s="483">
        <v>16.2</v>
      </c>
      <c r="J9627" s="484">
        <v>6.9599999999999995E-2</v>
      </c>
      <c r="K9627" s="469">
        <f t="shared" si="820"/>
        <v>16.222613470571215</v>
      </c>
      <c r="L9627" s="469">
        <f t="shared" si="821"/>
        <v>2.2613470571215544E-2</v>
      </c>
    </row>
    <row r="9628" spans="1:12">
      <c r="A9628" s="98" t="s">
        <v>126</v>
      </c>
      <c r="B9628" s="98">
        <f t="shared" si="818"/>
        <v>17</v>
      </c>
      <c r="C9628" s="98">
        <f t="shared" si="819"/>
        <v>0</v>
      </c>
      <c r="D9628" s="98">
        <f>D9627</f>
        <v>204</v>
      </c>
      <c r="E9628" s="98">
        <f t="shared" si="822"/>
        <v>154</v>
      </c>
      <c r="F9628" s="397">
        <f>F9627+(E9628-E9627)*(F9630-F9627)/(E9630-E9627)</f>
        <v>5.2808666666666664</v>
      </c>
      <c r="G9628" s="98">
        <v>15</v>
      </c>
      <c r="H9628" s="491">
        <f>H9627+(E9628-E9627)*(H9630-H9627)/(E9630-E9627)</f>
        <v>0.32488333333333336</v>
      </c>
      <c r="I9628" s="492">
        <f>I9627+(E9628-E9627)*(I9630-I9627)/(E9630-E9627)</f>
        <v>16.233333333333334</v>
      </c>
      <c r="J9628" s="397">
        <f>J9627+(E9628-E9627)*(J9630-J9627)/(E9630-E9627)</f>
        <v>6.7933333333333332E-2</v>
      </c>
      <c r="K9628" s="469">
        <f t="shared" si="820"/>
        <v>16.254655517365205</v>
      </c>
      <c r="L9628" s="469">
        <f t="shared" si="821"/>
        <v>2.132218403187025E-2</v>
      </c>
    </row>
    <row r="9629" spans="1:12">
      <c r="A9629" s="98" t="s">
        <v>126</v>
      </c>
      <c r="B9629" s="98">
        <f t="shared" si="818"/>
        <v>17</v>
      </c>
      <c r="C9629" s="98">
        <f t="shared" si="819"/>
        <v>0</v>
      </c>
      <c r="D9629" s="98">
        <f>D9627</f>
        <v>204</v>
      </c>
      <c r="E9629" s="98">
        <f t="shared" si="822"/>
        <v>155</v>
      </c>
      <c r="F9629" s="397">
        <f>F9627+(E9629-E9627)*(F9630-F9627)/(E9630-E9627)</f>
        <v>5.2912333333333335</v>
      </c>
      <c r="G9629" s="98">
        <v>15</v>
      </c>
      <c r="H9629" s="491">
        <f>H9627+(E9629-E9627)*(H9630-H9627)/(E9630-E9627)</f>
        <v>0.32488066666666665</v>
      </c>
      <c r="I9629" s="492">
        <f>I9627+(E9629-E9627)*(I9630-I9627)/(E9630-E9627)</f>
        <v>16.266666666666666</v>
      </c>
      <c r="J9629" s="397">
        <f>J9627+(E9629-E9627)*(J9630-J9627)/(E9630-E9627)</f>
        <v>6.6266666666666668E-2</v>
      </c>
      <c r="K9629" s="469">
        <f t="shared" si="820"/>
        <v>16.286698090170546</v>
      </c>
      <c r="L9629" s="469">
        <f t="shared" si="821"/>
        <v>2.0031423503880319E-2</v>
      </c>
    </row>
    <row r="9630" spans="1:12">
      <c r="A9630" s="480" t="s">
        <v>126</v>
      </c>
      <c r="B9630" s="480">
        <f t="shared" si="818"/>
        <v>17</v>
      </c>
      <c r="C9630" s="480">
        <f t="shared" si="819"/>
        <v>0</v>
      </c>
      <c r="D9630" s="480">
        <f>D9627</f>
        <v>204</v>
      </c>
      <c r="E9630" s="480">
        <f t="shared" si="822"/>
        <v>156</v>
      </c>
      <c r="F9630" s="484">
        <v>5.3015999999999996</v>
      </c>
      <c r="G9630" s="480">
        <v>15</v>
      </c>
      <c r="H9630" s="482">
        <v>0.324878</v>
      </c>
      <c r="I9630" s="483">
        <v>16.3</v>
      </c>
      <c r="J9630" s="484">
        <v>6.4600000000000005E-2</v>
      </c>
      <c r="K9630" s="469">
        <f t="shared" si="820"/>
        <v>16.318741189000178</v>
      </c>
      <c r="L9630" s="469">
        <f t="shared" si="821"/>
        <v>1.8741189000177627E-2</v>
      </c>
    </row>
    <row r="9631" spans="1:12">
      <c r="A9631" s="98" t="s">
        <v>126</v>
      </c>
      <c r="B9631" s="98">
        <f t="shared" si="818"/>
        <v>17</v>
      </c>
      <c r="C9631" s="98">
        <f t="shared" si="819"/>
        <v>0</v>
      </c>
      <c r="D9631" s="98">
        <f>D9630</f>
        <v>204</v>
      </c>
      <c r="E9631" s="98">
        <f t="shared" si="822"/>
        <v>157</v>
      </c>
      <c r="F9631" s="397">
        <f>F9630+(E9631-E9630)*(F9633-F9630)/(E9633-E9630)</f>
        <v>5.3119333333333332</v>
      </c>
      <c r="G9631" s="98">
        <v>15</v>
      </c>
      <c r="H9631" s="491">
        <f>H9630+(E9631-E9630)*(H9633-H9630)/(E9633-E9630)</f>
        <v>0.32487466666666664</v>
      </c>
      <c r="I9631" s="492">
        <f>I9630+(E9631-E9630)*(I9633-I9630)/(E9633-E9630)</f>
        <v>16.333333333333332</v>
      </c>
      <c r="J9631" s="397">
        <f>J9630+(E9631-E9630)*(J9633-J9630)/(E9633-E9630)</f>
        <v>6.2966666666666671E-2</v>
      </c>
      <c r="K9631" s="469">
        <f t="shared" si="820"/>
        <v>16.350715763207145</v>
      </c>
      <c r="L9631" s="469">
        <f t="shared" si="821"/>
        <v>1.7382429873812555E-2</v>
      </c>
    </row>
    <row r="9632" spans="1:12">
      <c r="A9632" s="98" t="s">
        <v>126</v>
      </c>
      <c r="B9632" s="98">
        <f t="shared" si="818"/>
        <v>17</v>
      </c>
      <c r="C9632" s="98">
        <f t="shared" si="819"/>
        <v>0</v>
      </c>
      <c r="D9632" s="98">
        <f>D9630</f>
        <v>204</v>
      </c>
      <c r="E9632" s="98">
        <f t="shared" si="822"/>
        <v>158</v>
      </c>
      <c r="F9632" s="397">
        <f>F9630+(E9632-E9630)*(F9633-F9630)/(E9633-E9630)</f>
        <v>5.3222666666666667</v>
      </c>
      <c r="G9632" s="98">
        <v>15</v>
      </c>
      <c r="H9632" s="491">
        <f>H9630+(E9632-E9630)*(H9633-H9630)/(E9633-E9630)</f>
        <v>0.32487133333333335</v>
      </c>
      <c r="I9632" s="492">
        <f>I9630+(E9632-E9630)*(I9633-I9630)/(E9633-E9630)</f>
        <v>16.366666666666667</v>
      </c>
      <c r="J9632" s="397">
        <f>J9630+(E9632-E9630)*(J9633-J9630)/(E9633-E9630)</f>
        <v>6.1333333333333337E-2</v>
      </c>
      <c r="K9632" s="469">
        <f t="shared" si="820"/>
        <v>16.38269099356258</v>
      </c>
      <c r="L9632" s="469">
        <f t="shared" si="821"/>
        <v>1.6024326895912822E-2</v>
      </c>
    </row>
    <row r="9633" spans="1:12">
      <c r="A9633" s="480" t="s">
        <v>126</v>
      </c>
      <c r="B9633" s="480">
        <f t="shared" si="818"/>
        <v>17</v>
      </c>
      <c r="C9633" s="480">
        <f t="shared" si="819"/>
        <v>0</v>
      </c>
      <c r="D9633" s="480">
        <f>D9630</f>
        <v>204</v>
      </c>
      <c r="E9633" s="480">
        <f t="shared" si="822"/>
        <v>159</v>
      </c>
      <c r="F9633" s="484">
        <v>5.3326000000000002</v>
      </c>
      <c r="G9633" s="480">
        <v>15</v>
      </c>
      <c r="H9633" s="482">
        <v>0.32486799999999999</v>
      </c>
      <c r="I9633" s="483">
        <v>16.399999999999999</v>
      </c>
      <c r="J9633" s="484">
        <v>5.9700000000000003E-2</v>
      </c>
      <c r="K9633" s="469">
        <f t="shared" si="820"/>
        <v>16.414666880086681</v>
      </c>
      <c r="L9633" s="469">
        <f t="shared" si="821"/>
        <v>1.466688008668271E-2</v>
      </c>
    </row>
    <row r="9634" spans="1:12">
      <c r="A9634" s="98" t="s">
        <v>126</v>
      </c>
      <c r="B9634" s="98">
        <f t="shared" si="818"/>
        <v>17</v>
      </c>
      <c r="C9634" s="98">
        <f t="shared" si="819"/>
        <v>0</v>
      </c>
      <c r="D9634" s="98">
        <f>D9633</f>
        <v>204</v>
      </c>
      <c r="E9634" s="98">
        <f t="shared" si="822"/>
        <v>160</v>
      </c>
      <c r="F9634" s="397">
        <f>F9633+(E9634-E9633)*(F9636-F9633)/(E9636-E9633)</f>
        <v>5.3428666666666667</v>
      </c>
      <c r="G9634" s="98">
        <v>15</v>
      </c>
      <c r="H9634" s="491">
        <f>H9633+(E9634-E9633)*(H9636-H9633)/(E9636-E9633)</f>
        <v>0.32486399999999999</v>
      </c>
      <c r="I9634" s="492">
        <f>I9633+(E9634-E9633)*(I9636-I9633)/(E9636-E9633)</f>
        <v>16.433333333333334</v>
      </c>
      <c r="J9634" s="397">
        <f>J9633+(E9634-E9633)*(J9636-J9633)/(E9636-E9633)</f>
        <v>5.8033333333333333E-2</v>
      </c>
      <c r="K9634" s="469">
        <f t="shared" si="820"/>
        <v>16.446471959548202</v>
      </c>
      <c r="L9634" s="469">
        <f t="shared" si="821"/>
        <v>1.3138626214868054E-2</v>
      </c>
    </row>
    <row r="9635" spans="1:12">
      <c r="A9635" s="98" t="s">
        <v>126</v>
      </c>
      <c r="B9635" s="98">
        <f t="shared" si="818"/>
        <v>17</v>
      </c>
      <c r="C9635" s="98">
        <f t="shared" si="819"/>
        <v>0</v>
      </c>
      <c r="D9635" s="98">
        <f>D9633</f>
        <v>204</v>
      </c>
      <c r="E9635" s="98">
        <f t="shared" si="822"/>
        <v>161</v>
      </c>
      <c r="F9635" s="397">
        <f>F9633+(E9635-E9633)*(F9636-F9633)/(E9636-E9633)</f>
        <v>5.353133333333334</v>
      </c>
      <c r="G9635" s="98">
        <v>15</v>
      </c>
      <c r="H9635" s="491">
        <f>H9633+(E9635-E9633)*(H9636-H9633)/(E9636-E9633)</f>
        <v>0.32485999999999998</v>
      </c>
      <c r="I9635" s="492">
        <f>I9633+(E9635-E9633)*(I9636-I9633)/(E9636-E9633)</f>
        <v>16.466666666666665</v>
      </c>
      <c r="J9635" s="397">
        <f>J9633+(E9635-E9633)*(J9636-J9633)/(E9636-E9633)</f>
        <v>5.6366666666666669E-2</v>
      </c>
      <c r="K9635" s="469">
        <f t="shared" si="820"/>
        <v>16.478277822241377</v>
      </c>
      <c r="L9635" s="469">
        <f t="shared" si="821"/>
        <v>1.1611155574712484E-2</v>
      </c>
    </row>
    <row r="9636" spans="1:12">
      <c r="A9636" s="480" t="s">
        <v>126</v>
      </c>
      <c r="B9636" s="480">
        <f t="shared" si="818"/>
        <v>17</v>
      </c>
      <c r="C9636" s="480">
        <f t="shared" si="819"/>
        <v>0</v>
      </c>
      <c r="D9636" s="480">
        <f>D9633</f>
        <v>204</v>
      </c>
      <c r="E9636" s="480">
        <f t="shared" si="822"/>
        <v>162</v>
      </c>
      <c r="F9636" s="484">
        <v>5.3634000000000004</v>
      </c>
      <c r="G9636" s="480">
        <v>15</v>
      </c>
      <c r="H9636" s="482">
        <v>0.32485599999999998</v>
      </c>
      <c r="I9636" s="483">
        <v>16.5</v>
      </c>
      <c r="J9636" s="484">
        <v>5.4699999999999999E-2</v>
      </c>
      <c r="K9636" s="469">
        <f t="shared" si="820"/>
        <v>16.510084468195142</v>
      </c>
      <c r="L9636" s="469">
        <f t="shared" si="821"/>
        <v>1.0084468195142193E-2</v>
      </c>
    </row>
    <row r="9637" spans="1:12">
      <c r="A9637" s="98" t="s">
        <v>126</v>
      </c>
      <c r="B9637" s="98">
        <f t="shared" si="818"/>
        <v>17</v>
      </c>
      <c r="C9637" s="98">
        <f t="shared" si="819"/>
        <v>0</v>
      </c>
      <c r="D9637" s="98">
        <f>D9636</f>
        <v>204</v>
      </c>
      <c r="E9637" s="98">
        <f t="shared" si="822"/>
        <v>163</v>
      </c>
      <c r="F9637" s="397">
        <f>F9636+(E9637-E9636)*(F9639-F9636)/(E9639-E9636)</f>
        <v>5.3635999999999999</v>
      </c>
      <c r="G9637" s="98">
        <v>15</v>
      </c>
      <c r="H9637" s="491">
        <v>0.32485199999999997</v>
      </c>
      <c r="I9637" s="492">
        <v>16.5</v>
      </c>
      <c r="J9637" s="397">
        <f>J9636+(E9637-E9636)*(J9639-J9636)/(E9639-E9636)</f>
        <v>5.3033333333333335E-2</v>
      </c>
      <c r="K9637" s="469">
        <f t="shared" si="820"/>
        <v>16.510903426791277</v>
      </c>
      <c r="L9637" s="469">
        <f t="shared" si="821"/>
        <v>1.0903426791276871E-2</v>
      </c>
    </row>
    <row r="9638" spans="1:12">
      <c r="A9638" s="98" t="s">
        <v>126</v>
      </c>
      <c r="B9638" s="98">
        <f t="shared" si="818"/>
        <v>17</v>
      </c>
      <c r="C9638" s="98">
        <f t="shared" si="819"/>
        <v>0</v>
      </c>
      <c r="D9638" s="98">
        <f>D9636</f>
        <v>204</v>
      </c>
      <c r="E9638" s="98">
        <f t="shared" si="822"/>
        <v>164</v>
      </c>
      <c r="F9638" s="397">
        <f>F9636+(E9638-E9636)*(F9639-F9636)/(E9639-E9636)</f>
        <v>5.3638000000000003</v>
      </c>
      <c r="G9638" s="98">
        <v>15</v>
      </c>
      <c r="H9638" s="491">
        <v>0.32484800000000003</v>
      </c>
      <c r="I9638" s="492">
        <v>16.600000000000001</v>
      </c>
      <c r="J9638" s="397">
        <f>J9636+(E9638-E9636)*(J9639-J9636)/(E9639-E9636)</f>
        <v>5.1366666666666665E-2</v>
      </c>
      <c r="K9638" s="469">
        <f t="shared" si="820"/>
        <v>16.51172240555583</v>
      </c>
      <c r="L9638" s="469">
        <f t="shared" si="821"/>
        <v>-8.8277594444171825E-2</v>
      </c>
    </row>
    <row r="9639" spans="1:12">
      <c r="A9639" s="480" t="s">
        <v>126</v>
      </c>
      <c r="B9639" s="480">
        <f t="shared" si="818"/>
        <v>17</v>
      </c>
      <c r="C9639" s="480">
        <f t="shared" si="819"/>
        <v>0</v>
      </c>
      <c r="D9639" s="480">
        <f>D9636</f>
        <v>204</v>
      </c>
      <c r="E9639" s="480">
        <f t="shared" si="822"/>
        <v>165</v>
      </c>
      <c r="F9639" s="484">
        <v>5.3639999999999999</v>
      </c>
      <c r="G9639" s="480">
        <v>15</v>
      </c>
      <c r="H9639" s="494">
        <v>0.32490000000000002</v>
      </c>
      <c r="I9639" s="495">
        <v>16.600000000000001</v>
      </c>
      <c r="J9639" s="493">
        <v>4.9700000000000001E-2</v>
      </c>
      <c r="K9639" s="469">
        <f t="shared" si="820"/>
        <v>16.509695290858723</v>
      </c>
      <c r="L9639" s="469">
        <f t="shared" si="821"/>
        <v>-9.0304709141278749E-2</v>
      </c>
    </row>
    <row r="9640" spans="1:12">
      <c r="A9640" s="480" t="s">
        <v>126</v>
      </c>
      <c r="B9640" s="480">
        <f t="shared" si="818"/>
        <v>17</v>
      </c>
      <c r="C9640" s="480">
        <f t="shared" si="819"/>
        <v>6</v>
      </c>
      <c r="D9640" s="480">
        <f>D9639+6</f>
        <v>210</v>
      </c>
      <c r="E9640" s="480">
        <v>12</v>
      </c>
      <c r="F9640" s="484">
        <v>3.5062000000000002</v>
      </c>
      <c r="G9640" s="480">
        <v>15</v>
      </c>
      <c r="H9640" s="482">
        <v>0.315135</v>
      </c>
      <c r="I9640" s="483">
        <v>11.1</v>
      </c>
      <c r="J9640" s="484">
        <v>0.29559999999999997</v>
      </c>
      <c r="K9640" s="469">
        <f t="shared" si="820"/>
        <v>11.126025354213274</v>
      </c>
      <c r="L9640" s="469">
        <f t="shared" si="821"/>
        <v>2.6025354213274454E-2</v>
      </c>
    </row>
    <row r="9641" spans="1:12">
      <c r="A9641" s="98" t="s">
        <v>126</v>
      </c>
      <c r="B9641" s="98">
        <f t="shared" si="818"/>
        <v>17</v>
      </c>
      <c r="C9641" s="98">
        <f t="shared" si="819"/>
        <v>6</v>
      </c>
      <c r="D9641" s="98">
        <f>D9640</f>
        <v>210</v>
      </c>
      <c r="E9641" s="98">
        <f>E9640+1</f>
        <v>13</v>
      </c>
      <c r="F9641" s="397">
        <f>F9640+(E9641-E9640)*(F9643-F9640)/(E9643-E9640)</f>
        <v>3.5217666666666667</v>
      </c>
      <c r="G9641" s="98">
        <v>15</v>
      </c>
      <c r="H9641" s="491">
        <f>H9640+(E9641-E9640)*(H9643-H9640)/(E9643-E9640)</f>
        <v>0.31520666666666669</v>
      </c>
      <c r="I9641" s="492">
        <f>I9640+(E9641-E9640)*(I9643-I9640)/(E9643-E9640)</f>
        <v>11.166666666666666</v>
      </c>
      <c r="J9641" s="397">
        <f>J9640+(E9641-E9640)*(J9643-J9640)/(E9643-E9640)</f>
        <v>0.29403333333333331</v>
      </c>
      <c r="K9641" s="469">
        <f t="shared" si="820"/>
        <v>11.172881284236796</v>
      </c>
      <c r="L9641" s="469">
        <f t="shared" si="821"/>
        <v>6.2146175701300876E-3</v>
      </c>
    </row>
    <row r="9642" spans="1:12">
      <c r="A9642" s="98" t="s">
        <v>126</v>
      </c>
      <c r="B9642" s="98">
        <f t="shared" si="818"/>
        <v>17</v>
      </c>
      <c r="C9642" s="98">
        <f t="shared" si="819"/>
        <v>6</v>
      </c>
      <c r="D9642" s="98">
        <f>D9640</f>
        <v>210</v>
      </c>
      <c r="E9642" s="98">
        <f t="shared" ref="E9642:E9705" si="823">E9641+1</f>
        <v>14</v>
      </c>
      <c r="F9642" s="397">
        <f>F9640+(E9642-E9640)*(F9643-F9640)/(E9643-E9640)</f>
        <v>3.5373333333333337</v>
      </c>
      <c r="G9642" s="98">
        <v>15</v>
      </c>
      <c r="H9642" s="491">
        <f>H9640+(E9642-E9640)*(H9643-H9640)/(E9643-E9640)</f>
        <v>0.31527833333333333</v>
      </c>
      <c r="I9642" s="492">
        <f>I9640+(E9642-E9640)*(I9643-I9640)/(E9643-E9640)</f>
        <v>11.233333333333334</v>
      </c>
      <c r="J9642" s="397">
        <f>J9640+(E9642-E9640)*(J9643-J9640)/(E9643-E9640)</f>
        <v>0.29246666666666665</v>
      </c>
      <c r="K9642" s="469">
        <f t="shared" si="820"/>
        <v>11.21971591239487</v>
      </c>
      <c r="L9642" s="469">
        <f t="shared" si="821"/>
        <v>-1.361742093846452E-2</v>
      </c>
    </row>
    <row r="9643" spans="1:12">
      <c r="A9643" s="480" t="s">
        <v>126</v>
      </c>
      <c r="B9643" s="480">
        <f t="shared" si="818"/>
        <v>17</v>
      </c>
      <c r="C9643" s="480">
        <f t="shared" si="819"/>
        <v>6</v>
      </c>
      <c r="D9643" s="480">
        <f>D9640</f>
        <v>210</v>
      </c>
      <c r="E9643" s="480">
        <f t="shared" si="823"/>
        <v>15</v>
      </c>
      <c r="F9643" s="484">
        <v>3.5529000000000002</v>
      </c>
      <c r="G9643" s="480">
        <v>15</v>
      </c>
      <c r="H9643" s="482">
        <v>0.31535000000000002</v>
      </c>
      <c r="I9643" s="483">
        <v>11.3</v>
      </c>
      <c r="J9643" s="484">
        <v>0.29089999999999999</v>
      </c>
      <c r="K9643" s="469">
        <f t="shared" si="820"/>
        <v>11.266529253210718</v>
      </c>
      <c r="L9643" s="469">
        <f t="shared" si="821"/>
        <v>-3.3470746789282302E-2</v>
      </c>
    </row>
    <row r="9644" spans="1:12">
      <c r="A9644" s="98" t="s">
        <v>126</v>
      </c>
      <c r="B9644" s="98">
        <f t="shared" si="818"/>
        <v>17</v>
      </c>
      <c r="C9644" s="98">
        <f t="shared" si="819"/>
        <v>6</v>
      </c>
      <c r="D9644" s="98">
        <f>D9643</f>
        <v>210</v>
      </c>
      <c r="E9644" s="98">
        <f t="shared" si="823"/>
        <v>16</v>
      </c>
      <c r="F9644" s="397">
        <f>F9643+(E9644-E9643)*(F9646-F9643)/(E9646-E9643)</f>
        <v>3.5682666666666667</v>
      </c>
      <c r="G9644" s="98">
        <v>15</v>
      </c>
      <c r="H9644" s="491">
        <f>H9643+(E9644-E9643)*(H9646-H9643)/(E9646-E9643)</f>
        <v>0.31541933333333333</v>
      </c>
      <c r="I9644" s="492">
        <f>I9643+(E9644-E9643)*(I9646-I9643)/(E9646-E9643)</f>
        <v>11.333333333333334</v>
      </c>
      <c r="J9644" s="397">
        <f>J9643+(E9644-E9643)*(J9646-J9643)/(E9646-E9643)</f>
        <v>0.28933333333333333</v>
      </c>
      <c r="K9644" s="469">
        <f t="shared" si="820"/>
        <v>11.312770935622209</v>
      </c>
      <c r="L9644" s="469">
        <f t="shared" si="821"/>
        <v>-2.0562397711124447E-2</v>
      </c>
    </row>
    <row r="9645" spans="1:12">
      <c r="A9645" s="98" t="s">
        <v>126</v>
      </c>
      <c r="B9645" s="98">
        <f t="shared" si="818"/>
        <v>17</v>
      </c>
      <c r="C9645" s="98">
        <f t="shared" si="819"/>
        <v>6</v>
      </c>
      <c r="D9645" s="98">
        <f>D9643</f>
        <v>210</v>
      </c>
      <c r="E9645" s="98">
        <f t="shared" si="823"/>
        <v>17</v>
      </c>
      <c r="F9645" s="397">
        <f>F9643+(E9645-E9643)*(F9646-F9643)/(E9646-E9643)</f>
        <v>3.5836333333333337</v>
      </c>
      <c r="G9645" s="98">
        <v>15</v>
      </c>
      <c r="H9645" s="491">
        <f>H9643+(E9645-E9643)*(H9646-H9643)/(E9646-E9643)</f>
        <v>0.3154886666666667</v>
      </c>
      <c r="I9645" s="492">
        <f>I9643+(E9645-E9643)*(I9646-I9643)/(E9646-E9643)</f>
        <v>11.366666666666667</v>
      </c>
      <c r="J9645" s="397">
        <f>J9643+(E9645-E9643)*(J9646-J9643)/(E9646-E9643)</f>
        <v>0.28776666666666667</v>
      </c>
      <c r="K9645" s="469">
        <f t="shared" si="820"/>
        <v>11.358992293436849</v>
      </c>
      <c r="L9645" s="469">
        <f t="shared" si="821"/>
        <v>-7.6743732298183431E-3</v>
      </c>
    </row>
    <row r="9646" spans="1:12">
      <c r="A9646" s="480" t="s">
        <v>126</v>
      </c>
      <c r="B9646" s="480">
        <f t="shared" si="818"/>
        <v>17</v>
      </c>
      <c r="C9646" s="480">
        <f t="shared" si="819"/>
        <v>6</v>
      </c>
      <c r="D9646" s="480">
        <f>D9643</f>
        <v>210</v>
      </c>
      <c r="E9646" s="480">
        <f t="shared" si="823"/>
        <v>18</v>
      </c>
      <c r="F9646" s="484">
        <v>3.5990000000000002</v>
      </c>
      <c r="G9646" s="480">
        <v>15</v>
      </c>
      <c r="H9646" s="482">
        <v>0.31555800000000001</v>
      </c>
      <c r="I9646" s="483">
        <v>11.4</v>
      </c>
      <c r="J9646" s="484">
        <v>0.28620000000000001</v>
      </c>
      <c r="K9646" s="469">
        <f t="shared" si="820"/>
        <v>11.405193340051591</v>
      </c>
      <c r="L9646" s="469">
        <f t="shared" si="821"/>
        <v>5.1933400515906669E-3</v>
      </c>
    </row>
    <row r="9647" spans="1:12">
      <c r="A9647" s="98" t="s">
        <v>126</v>
      </c>
      <c r="B9647" s="98">
        <f t="shared" si="818"/>
        <v>17</v>
      </c>
      <c r="C9647" s="98">
        <f t="shared" si="819"/>
        <v>6</v>
      </c>
      <c r="D9647" s="98">
        <f>D9646</f>
        <v>210</v>
      </c>
      <c r="E9647" s="98">
        <f t="shared" si="823"/>
        <v>19</v>
      </c>
      <c r="F9647" s="397">
        <f>F9646+(E9647-E9646)*(F9649-F9646)/(E9649-E9646)</f>
        <v>3.6141666666666667</v>
      </c>
      <c r="G9647" s="98">
        <v>15</v>
      </c>
      <c r="H9647" s="491">
        <f>H9646+(E9647-E9646)*(H9649-H9646)/(E9649-E9646)</f>
        <v>0.31562600000000002</v>
      </c>
      <c r="I9647" s="492">
        <f>I9646+(E9647-E9646)*(I9649-I9646)/(E9649-E9646)</f>
        <v>11.433333333333334</v>
      </c>
      <c r="J9647" s="397">
        <f>J9646+(E9647-E9646)*(J9649-J9646)/(E9649-E9646)</f>
        <v>0.28463333333333335</v>
      </c>
      <c r="K9647" s="469">
        <f t="shared" si="820"/>
        <v>11.45078880278135</v>
      </c>
      <c r="L9647" s="469">
        <f t="shared" si="821"/>
        <v>1.7455469448016459E-2</v>
      </c>
    </row>
    <row r="9648" spans="1:12">
      <c r="A9648" s="98" t="s">
        <v>126</v>
      </c>
      <c r="B9648" s="98">
        <f t="shared" si="818"/>
        <v>17</v>
      </c>
      <c r="C9648" s="98">
        <f t="shared" si="819"/>
        <v>6</v>
      </c>
      <c r="D9648" s="98">
        <f>D9646</f>
        <v>210</v>
      </c>
      <c r="E9648" s="98">
        <f t="shared" si="823"/>
        <v>20</v>
      </c>
      <c r="F9648" s="397">
        <f>F9646+(E9648-E9646)*(F9649-F9646)/(E9649-E9646)</f>
        <v>3.6293333333333333</v>
      </c>
      <c r="G9648" s="98">
        <v>15</v>
      </c>
      <c r="H9648" s="491">
        <f>H9646+(E9648-E9646)*(H9649-H9646)/(E9649-E9646)</f>
        <v>0.31569399999999997</v>
      </c>
      <c r="I9648" s="492">
        <f>I9646+(E9648-E9646)*(I9649-I9646)/(E9649-E9646)</f>
        <v>11.466666666666667</v>
      </c>
      <c r="J9648" s="397">
        <f>J9646+(E9648-E9646)*(J9649-J9646)/(E9649-E9646)</f>
        <v>0.28306666666666663</v>
      </c>
      <c r="K9648" s="469">
        <f t="shared" si="820"/>
        <v>11.496364623126615</v>
      </c>
      <c r="L9648" s="469">
        <f t="shared" si="821"/>
        <v>2.9697956459948216E-2</v>
      </c>
    </row>
    <row r="9649" spans="1:12">
      <c r="A9649" s="480" t="s">
        <v>126</v>
      </c>
      <c r="B9649" s="480">
        <f t="shared" si="818"/>
        <v>17</v>
      </c>
      <c r="C9649" s="480">
        <f t="shared" si="819"/>
        <v>6</v>
      </c>
      <c r="D9649" s="480">
        <f>D9646</f>
        <v>210</v>
      </c>
      <c r="E9649" s="480">
        <f t="shared" si="823"/>
        <v>21</v>
      </c>
      <c r="F9649" s="484">
        <v>3.6444999999999999</v>
      </c>
      <c r="G9649" s="480">
        <v>15</v>
      </c>
      <c r="H9649" s="482">
        <v>0.31576199999999999</v>
      </c>
      <c r="I9649" s="483">
        <v>11.5</v>
      </c>
      <c r="J9649" s="484">
        <v>0.28149999999999997</v>
      </c>
      <c r="K9649" s="469">
        <f t="shared" si="820"/>
        <v>11.541920813777466</v>
      </c>
      <c r="L9649" s="469">
        <f t="shared" si="821"/>
        <v>4.1920813777466037E-2</v>
      </c>
    </row>
    <row r="9650" spans="1:12">
      <c r="A9650" s="98" t="s">
        <v>126</v>
      </c>
      <c r="B9650" s="98">
        <f t="shared" si="818"/>
        <v>17</v>
      </c>
      <c r="C9650" s="98">
        <f t="shared" si="819"/>
        <v>6</v>
      </c>
      <c r="D9650" s="98">
        <f>D9649</f>
        <v>210</v>
      </c>
      <c r="E9650" s="98">
        <f t="shared" si="823"/>
        <v>22</v>
      </c>
      <c r="F9650" s="397">
        <f>F9649+(E9650-E9649)*(F9652-F9649)/(E9652-E9649)</f>
        <v>3.6594666666666664</v>
      </c>
      <c r="G9650" s="98">
        <v>15</v>
      </c>
      <c r="H9650" s="491">
        <f>H9649+(E9650-E9649)*(H9652-H9649)/(E9652-E9649)</f>
        <v>0.31582833333333332</v>
      </c>
      <c r="I9650" s="492">
        <f>I9649+(E9650-E9649)*(I9652-I9649)/(E9652-E9649)</f>
        <v>11.566666666666666</v>
      </c>
      <c r="J9650" s="397">
        <f>J9649+(E9650-E9649)*(J9652-J9649)/(E9652-E9649)</f>
        <v>0.27993333333333331</v>
      </c>
      <c r="K9650" s="469">
        <f t="shared" si="820"/>
        <v>11.58688528050576</v>
      </c>
      <c r="L9650" s="469">
        <f t="shared" si="821"/>
        <v>2.021861383909318E-2</v>
      </c>
    </row>
    <row r="9651" spans="1:12">
      <c r="A9651" s="98" t="s">
        <v>126</v>
      </c>
      <c r="B9651" s="98">
        <f t="shared" si="818"/>
        <v>17</v>
      </c>
      <c r="C9651" s="98">
        <f t="shared" si="819"/>
        <v>6</v>
      </c>
      <c r="D9651" s="98">
        <f>D9649</f>
        <v>210</v>
      </c>
      <c r="E9651" s="98">
        <f t="shared" si="823"/>
        <v>23</v>
      </c>
      <c r="F9651" s="397">
        <f>F9649+(E9651-E9649)*(F9652-F9649)/(E9652-E9649)</f>
        <v>3.6744333333333334</v>
      </c>
      <c r="G9651" s="98">
        <v>15</v>
      </c>
      <c r="H9651" s="491">
        <f>H9649+(E9651-E9649)*(H9652-H9649)/(E9652-E9649)</f>
        <v>0.31589466666666666</v>
      </c>
      <c r="I9651" s="492">
        <f>I9649+(E9651-E9649)*(I9652-I9649)/(E9652-E9649)</f>
        <v>11.633333333333333</v>
      </c>
      <c r="J9651" s="397">
        <f>J9649+(E9651-E9649)*(J9652-J9649)/(E9652-E9649)</f>
        <v>0.27836666666666665</v>
      </c>
      <c r="K9651" s="469">
        <f t="shared" si="820"/>
        <v>11.631830863452375</v>
      </c>
      <c r="L9651" s="469">
        <f t="shared" si="821"/>
        <v>-1.5024698809575909E-3</v>
      </c>
    </row>
    <row r="9652" spans="1:12">
      <c r="A9652" s="480" t="s">
        <v>126</v>
      </c>
      <c r="B9652" s="480">
        <f t="shared" si="818"/>
        <v>17</v>
      </c>
      <c r="C9652" s="480">
        <f t="shared" si="819"/>
        <v>6</v>
      </c>
      <c r="D9652" s="480">
        <f>D9649</f>
        <v>210</v>
      </c>
      <c r="E9652" s="480">
        <f t="shared" si="823"/>
        <v>24</v>
      </c>
      <c r="F9652" s="484">
        <v>3.6894</v>
      </c>
      <c r="G9652" s="480">
        <v>15</v>
      </c>
      <c r="H9652" s="482">
        <v>0.31596099999999999</v>
      </c>
      <c r="I9652" s="483">
        <v>11.7</v>
      </c>
      <c r="J9652" s="484">
        <v>0.27679999999999999</v>
      </c>
      <c r="K9652" s="469">
        <f t="shared" si="820"/>
        <v>11.676757574510779</v>
      </c>
      <c r="L9652" s="469">
        <f t="shared" si="821"/>
        <v>-2.3242425489220508E-2</v>
      </c>
    </row>
    <row r="9653" spans="1:12">
      <c r="A9653" s="98" t="s">
        <v>126</v>
      </c>
      <c r="B9653" s="98">
        <f t="shared" si="818"/>
        <v>17</v>
      </c>
      <c r="C9653" s="98">
        <f t="shared" si="819"/>
        <v>6</v>
      </c>
      <c r="D9653" s="98">
        <f>D9652</f>
        <v>210</v>
      </c>
      <c r="E9653" s="98">
        <f t="shared" si="823"/>
        <v>25</v>
      </c>
      <c r="F9653" s="397">
        <f>F9652+(E9653-E9652)*(F9655-F9652)/(E9655-E9652)</f>
        <v>3.7042000000000002</v>
      </c>
      <c r="G9653" s="98">
        <v>15</v>
      </c>
      <c r="H9653" s="491">
        <f>H9652+(E9653-E9652)*(H9655-H9652)/(E9655-E9652)</f>
        <v>0.31602633333333335</v>
      </c>
      <c r="I9653" s="492">
        <f>I9652+(E9653-E9652)*(I9655-I9652)/(E9655-E9652)</f>
        <v>11.7</v>
      </c>
      <c r="J9653" s="397">
        <f>J9652+(E9653-E9652)*(J9655-J9652)/(E9655-E9652)</f>
        <v>0.27523333333333333</v>
      </c>
      <c r="K9653" s="469">
        <f t="shared" si="820"/>
        <v>11.721175134139665</v>
      </c>
      <c r="L9653" s="469">
        <f t="shared" si="821"/>
        <v>2.1175134139665985E-2</v>
      </c>
    </row>
    <row r="9654" spans="1:12">
      <c r="A9654" s="98" t="s">
        <v>126</v>
      </c>
      <c r="B9654" s="98">
        <f t="shared" si="818"/>
        <v>17</v>
      </c>
      <c r="C9654" s="98">
        <f t="shared" si="819"/>
        <v>6</v>
      </c>
      <c r="D9654" s="98">
        <f>D9652</f>
        <v>210</v>
      </c>
      <c r="E9654" s="98">
        <f t="shared" si="823"/>
        <v>26</v>
      </c>
      <c r="F9654" s="397">
        <f>F9652+(E9654-E9652)*(F9655-F9652)/(E9655-E9652)</f>
        <v>3.7189999999999999</v>
      </c>
      <c r="G9654" s="98">
        <v>15</v>
      </c>
      <c r="H9654" s="491">
        <f>H9652+(E9654-E9652)*(H9655-H9652)/(E9655-E9652)</f>
        <v>0.31609166666666666</v>
      </c>
      <c r="I9654" s="492">
        <f>I9652+(E9654-E9652)*(I9655-I9652)/(E9655-E9652)</f>
        <v>11.7</v>
      </c>
      <c r="J9654" s="397">
        <f>J9652+(E9654-E9652)*(J9655-J9652)/(E9655-E9652)</f>
        <v>0.27366666666666667</v>
      </c>
      <c r="K9654" s="469">
        <f t="shared" si="820"/>
        <v>11.765574332340302</v>
      </c>
      <c r="L9654" s="469">
        <f t="shared" si="821"/>
        <v>6.5574332340302632E-2</v>
      </c>
    </row>
    <row r="9655" spans="1:12">
      <c r="A9655" s="480" t="s">
        <v>126</v>
      </c>
      <c r="B9655" s="480">
        <f t="shared" si="818"/>
        <v>17</v>
      </c>
      <c r="C9655" s="480">
        <f t="shared" si="819"/>
        <v>6</v>
      </c>
      <c r="D9655" s="480">
        <f>D9652</f>
        <v>210</v>
      </c>
      <c r="E9655" s="480">
        <f t="shared" si="823"/>
        <v>27</v>
      </c>
      <c r="F9655" s="484">
        <v>3.7338</v>
      </c>
      <c r="G9655" s="480">
        <v>15</v>
      </c>
      <c r="H9655" s="482">
        <v>0.31615700000000002</v>
      </c>
      <c r="I9655" s="483">
        <v>11.7</v>
      </c>
      <c r="J9655" s="484">
        <v>0.27210000000000001</v>
      </c>
      <c r="K9655" s="469">
        <f t="shared" si="820"/>
        <v>11.809955180495766</v>
      </c>
      <c r="L9655" s="469">
        <f t="shared" si="821"/>
        <v>0.10995518049576702</v>
      </c>
    </row>
    <row r="9656" spans="1:12">
      <c r="A9656" s="98" t="s">
        <v>126</v>
      </c>
      <c r="B9656" s="98">
        <f t="shared" si="818"/>
        <v>17</v>
      </c>
      <c r="C9656" s="98">
        <f t="shared" si="819"/>
        <v>6</v>
      </c>
      <c r="D9656" s="98">
        <f>D9655</f>
        <v>210</v>
      </c>
      <c r="E9656" s="98">
        <f t="shared" si="823"/>
        <v>28</v>
      </c>
      <c r="F9656" s="397">
        <f>F9655+(E9656-E9655)*(F9658-F9655)/(E9658-E9655)</f>
        <v>3.7484000000000002</v>
      </c>
      <c r="G9656" s="98">
        <v>15</v>
      </c>
      <c r="H9656" s="491">
        <f>H9655+(E9656-E9655)*(H9658-H9655)/(E9658-E9655)</f>
        <v>0.31622066666666671</v>
      </c>
      <c r="I9656" s="492">
        <f>I9655+(E9656-E9655)*(I9658-I9655)/(E9658-E9655)</f>
        <v>11.766666666666666</v>
      </c>
      <c r="J9656" s="397">
        <f>J9655+(E9656-E9655)*(J9658-J9655)/(E9658-E9655)</f>
        <v>0.27053333333333335</v>
      </c>
      <c r="K9656" s="469">
        <f t="shared" si="820"/>
        <v>11.853747699391352</v>
      </c>
      <c r="L9656" s="469">
        <f t="shared" si="821"/>
        <v>8.708103272468648E-2</v>
      </c>
    </row>
    <row r="9657" spans="1:12">
      <c r="A9657" s="98" t="s">
        <v>126</v>
      </c>
      <c r="B9657" s="98">
        <f t="shared" si="818"/>
        <v>17</v>
      </c>
      <c r="C9657" s="98">
        <f t="shared" si="819"/>
        <v>6</v>
      </c>
      <c r="D9657" s="98">
        <f>D9655</f>
        <v>210</v>
      </c>
      <c r="E9657" s="98">
        <f t="shared" si="823"/>
        <v>29</v>
      </c>
      <c r="F9657" s="397">
        <f>F9655+(E9657-E9655)*(F9658-F9655)/(E9658-E9655)</f>
        <v>3.7629999999999999</v>
      </c>
      <c r="G9657" s="98">
        <v>15</v>
      </c>
      <c r="H9657" s="491">
        <f>H9655+(E9657-E9655)*(H9658-H9655)/(E9658-E9655)</f>
        <v>0.31628433333333333</v>
      </c>
      <c r="I9657" s="492">
        <f>I9655+(E9657-E9655)*(I9658-I9655)/(E9658-E9655)</f>
        <v>11.833333333333334</v>
      </c>
      <c r="J9657" s="397">
        <f>J9655+(E9657-E9655)*(J9658-J9655)/(E9658-E9655)</f>
        <v>0.26896666666666669</v>
      </c>
      <c r="K9657" s="469">
        <f t="shared" si="820"/>
        <v>11.897522587798109</v>
      </c>
      <c r="L9657" s="469">
        <f t="shared" si="821"/>
        <v>6.4189254464775303E-2</v>
      </c>
    </row>
    <row r="9658" spans="1:12">
      <c r="A9658" s="480" t="s">
        <v>126</v>
      </c>
      <c r="B9658" s="480">
        <f t="shared" si="818"/>
        <v>17</v>
      </c>
      <c r="C9658" s="480">
        <f t="shared" si="819"/>
        <v>6</v>
      </c>
      <c r="D9658" s="480">
        <f>D9655</f>
        <v>210</v>
      </c>
      <c r="E9658" s="480">
        <f t="shared" si="823"/>
        <v>30</v>
      </c>
      <c r="F9658" s="484">
        <v>3.7776000000000001</v>
      </c>
      <c r="G9658" s="480">
        <v>15</v>
      </c>
      <c r="H9658" s="482">
        <v>0.31634800000000002</v>
      </c>
      <c r="I9658" s="483">
        <v>11.9</v>
      </c>
      <c r="J9658" s="484">
        <v>0.26740000000000003</v>
      </c>
      <c r="K9658" s="469">
        <f t="shared" si="820"/>
        <v>11.941279856360715</v>
      </c>
      <c r="L9658" s="469">
        <f t="shared" si="821"/>
        <v>4.1279856360715073E-2</v>
      </c>
    </row>
    <row r="9659" spans="1:12">
      <c r="A9659" s="98" t="s">
        <v>126</v>
      </c>
      <c r="B9659" s="98">
        <f t="shared" si="818"/>
        <v>17</v>
      </c>
      <c r="C9659" s="98">
        <f t="shared" si="819"/>
        <v>6</v>
      </c>
      <c r="D9659" s="98">
        <f>D9658</f>
        <v>210</v>
      </c>
      <c r="E9659" s="98">
        <f t="shared" si="823"/>
        <v>31</v>
      </c>
      <c r="F9659" s="397">
        <f>F9658+(E9659-E9658)*(F9661-F9658)/(E9661-E9658)</f>
        <v>3.7920666666666669</v>
      </c>
      <c r="G9659" s="98">
        <v>15</v>
      </c>
      <c r="H9659" s="491">
        <f>H9658+(E9659-E9658)*(H9661-H9658)/(E9661-E9658)</f>
        <v>0.316411</v>
      </c>
      <c r="I9659" s="492">
        <f>I9658+(E9659-E9658)*(I9661-I9658)/(E9661-E9658)</f>
        <v>11.966666666666667</v>
      </c>
      <c r="J9659" s="397">
        <f>J9658+(E9659-E9658)*(J9661-J9658)/(E9661-E9658)</f>
        <v>0.26583333333333337</v>
      </c>
      <c r="K9659" s="469">
        <f t="shared" si="820"/>
        <v>11.984623374872134</v>
      </c>
      <c r="L9659" s="469">
        <f t="shared" si="821"/>
        <v>1.7956708205467464E-2</v>
      </c>
    </row>
    <row r="9660" spans="1:12">
      <c r="A9660" s="98" t="s">
        <v>126</v>
      </c>
      <c r="B9660" s="98">
        <f t="shared" si="818"/>
        <v>17</v>
      </c>
      <c r="C9660" s="98">
        <f t="shared" si="819"/>
        <v>6</v>
      </c>
      <c r="D9660" s="98">
        <f>D9658</f>
        <v>210</v>
      </c>
      <c r="E9660" s="98">
        <f t="shared" si="823"/>
        <v>32</v>
      </c>
      <c r="F9660" s="397">
        <f>F9658+(E9660-E9658)*(F9661-F9658)/(E9661-E9658)</f>
        <v>3.8065333333333333</v>
      </c>
      <c r="G9660" s="98">
        <v>15</v>
      </c>
      <c r="H9660" s="491">
        <f>H9658+(E9660-E9658)*(H9661-H9658)/(E9661-E9658)</f>
        <v>0.31647400000000003</v>
      </c>
      <c r="I9660" s="492">
        <f>I9658+(E9660-E9658)*(I9661-I9658)/(E9661-E9658)</f>
        <v>12.033333333333333</v>
      </c>
      <c r="J9660" s="397">
        <f>J9658+(E9660-E9658)*(J9661-J9658)/(E9661-E9658)</f>
        <v>0.26426666666666665</v>
      </c>
      <c r="K9660" s="469">
        <f t="shared" si="820"/>
        <v>12.027949636726344</v>
      </c>
      <c r="L9660" s="469">
        <f t="shared" si="821"/>
        <v>-5.383696606989119E-3</v>
      </c>
    </row>
    <row r="9661" spans="1:12">
      <c r="A9661" s="480" t="s">
        <v>126</v>
      </c>
      <c r="B9661" s="480">
        <f t="shared" ref="B9661:B9724" si="824">INT(D9661/12)</f>
        <v>17</v>
      </c>
      <c r="C9661" s="480">
        <f t="shared" ref="C9661:C9724" si="825">D9661-B9661*12</f>
        <v>6</v>
      </c>
      <c r="D9661" s="480">
        <f>D9658</f>
        <v>210</v>
      </c>
      <c r="E9661" s="480">
        <f t="shared" si="823"/>
        <v>33</v>
      </c>
      <c r="F9661" s="484">
        <v>3.8210000000000002</v>
      </c>
      <c r="G9661" s="480">
        <v>15</v>
      </c>
      <c r="H9661" s="482">
        <v>0.31653700000000001</v>
      </c>
      <c r="I9661" s="483">
        <v>12.1</v>
      </c>
      <c r="J9661" s="484">
        <v>0.26269999999999999</v>
      </c>
      <c r="K9661" s="469">
        <f t="shared" si="820"/>
        <v>12.071258652227069</v>
      </c>
      <c r="L9661" s="469">
        <f t="shared" si="821"/>
        <v>-2.8741347772930581E-2</v>
      </c>
    </row>
    <row r="9662" spans="1:12">
      <c r="A9662" s="98" t="s">
        <v>126</v>
      </c>
      <c r="B9662" s="98">
        <f t="shared" si="824"/>
        <v>17</v>
      </c>
      <c r="C9662" s="98">
        <f t="shared" si="825"/>
        <v>6</v>
      </c>
      <c r="D9662" s="98">
        <f>D9661</f>
        <v>210</v>
      </c>
      <c r="E9662" s="98">
        <f t="shared" si="823"/>
        <v>34</v>
      </c>
      <c r="F9662" s="397">
        <f>F9661+(E9662-E9661)*(F9664-F9661)/(E9664-E9661)</f>
        <v>3.8353000000000002</v>
      </c>
      <c r="G9662" s="98">
        <v>15</v>
      </c>
      <c r="H9662" s="491">
        <f>H9661+(E9662-E9661)*(H9664-H9661)/(E9664-E9661)</f>
        <v>0.31659833333333331</v>
      </c>
      <c r="I9662" s="492">
        <f>I9661+(E9662-E9661)*(I9664-I9661)/(E9664-E9661)</f>
        <v>12.133333333333333</v>
      </c>
      <c r="J9662" s="397">
        <f>J9661+(E9662-E9661)*(J9664-J9661)/(E9664-E9661)</f>
        <v>0.26113333333333333</v>
      </c>
      <c r="K9662" s="469">
        <f t="shared" si="820"/>
        <v>12.114087776836055</v>
      </c>
      <c r="L9662" s="469">
        <f t="shared" si="821"/>
        <v>-1.9245556497278216E-2</v>
      </c>
    </row>
    <row r="9663" spans="1:12">
      <c r="A9663" s="98" t="s">
        <v>126</v>
      </c>
      <c r="B9663" s="98">
        <f t="shared" si="824"/>
        <v>17</v>
      </c>
      <c r="C9663" s="98">
        <f t="shared" si="825"/>
        <v>6</v>
      </c>
      <c r="D9663" s="98">
        <f>D9661</f>
        <v>210</v>
      </c>
      <c r="E9663" s="98">
        <f t="shared" si="823"/>
        <v>35</v>
      </c>
      <c r="F9663" s="397">
        <f>F9661+(E9663-E9661)*(F9664-F9661)/(E9664-E9661)</f>
        <v>3.8496000000000001</v>
      </c>
      <c r="G9663" s="98">
        <v>15</v>
      </c>
      <c r="H9663" s="491">
        <f>H9661+(E9663-E9661)*(H9664-H9661)/(E9664-E9661)</f>
        <v>0.31665966666666667</v>
      </c>
      <c r="I9663" s="492">
        <f>I9661+(E9663-E9661)*(I9664-I9661)/(E9664-E9661)</f>
        <v>12.166666666666666</v>
      </c>
      <c r="J9663" s="397">
        <f>J9661+(E9663-E9661)*(J9664-J9661)/(E9664-E9661)</f>
        <v>0.25956666666666667</v>
      </c>
      <c r="K9663" s="469">
        <f t="shared" si="820"/>
        <v>12.156900310427915</v>
      </c>
      <c r="L9663" s="469">
        <f t="shared" si="821"/>
        <v>-9.7663562387513281E-3</v>
      </c>
    </row>
    <row r="9664" spans="1:12">
      <c r="A9664" s="480" t="s">
        <v>126</v>
      </c>
      <c r="B9664" s="480">
        <f t="shared" si="824"/>
        <v>17</v>
      </c>
      <c r="C9664" s="480">
        <f t="shared" si="825"/>
        <v>6</v>
      </c>
      <c r="D9664" s="480">
        <f>D9661</f>
        <v>210</v>
      </c>
      <c r="E9664" s="480">
        <f t="shared" si="823"/>
        <v>36</v>
      </c>
      <c r="F9664" s="484">
        <v>3.8639000000000001</v>
      </c>
      <c r="G9664" s="480">
        <v>15</v>
      </c>
      <c r="H9664" s="482">
        <v>0.31672099999999997</v>
      </c>
      <c r="I9664" s="483">
        <v>12.2</v>
      </c>
      <c r="J9664" s="484">
        <v>0.25800000000000001</v>
      </c>
      <c r="K9664" s="469">
        <f t="shared" si="820"/>
        <v>12.199696262641254</v>
      </c>
      <c r="L9664" s="469">
        <f t="shared" si="821"/>
        <v>-3.0373735874533736E-4</v>
      </c>
    </row>
    <row r="9665" spans="1:12">
      <c r="A9665" s="98" t="s">
        <v>126</v>
      </c>
      <c r="B9665" s="98">
        <f t="shared" si="824"/>
        <v>17</v>
      </c>
      <c r="C9665" s="98">
        <f t="shared" si="825"/>
        <v>6</v>
      </c>
      <c r="D9665" s="98">
        <f>D9664</f>
        <v>210</v>
      </c>
      <c r="E9665" s="98">
        <f t="shared" si="823"/>
        <v>37</v>
      </c>
      <c r="F9665" s="397">
        <f>F9664+(E9665-E9664)*(F9667-F9664)/(E9667-E9664)</f>
        <v>3.8780333333333332</v>
      </c>
      <c r="G9665" s="98">
        <v>15</v>
      </c>
      <c r="H9665" s="491">
        <f>H9664+(E9665-E9664)*(H9667-H9664)/(E9667-E9664)</f>
        <v>0.31678166666666663</v>
      </c>
      <c r="I9665" s="492">
        <f>I9664+(E9665-E9664)*(I9667-I9664)/(E9667-E9664)</f>
        <v>12.233333333333333</v>
      </c>
      <c r="J9665" s="397">
        <f>J9664+(E9665-E9664)*(J9667-J9664)/(E9667-E9664)</f>
        <v>0.25643333333333335</v>
      </c>
      <c r="K9665" s="469">
        <f t="shared" si="820"/>
        <v>12.241975282660508</v>
      </c>
      <c r="L9665" s="469">
        <f t="shared" si="821"/>
        <v>8.6419493271758796E-3</v>
      </c>
    </row>
    <row r="9666" spans="1:12">
      <c r="A9666" s="98" t="s">
        <v>126</v>
      </c>
      <c r="B9666" s="98">
        <f t="shared" si="824"/>
        <v>17</v>
      </c>
      <c r="C9666" s="98">
        <f t="shared" si="825"/>
        <v>6</v>
      </c>
      <c r="D9666" s="98">
        <f>D9664</f>
        <v>210</v>
      </c>
      <c r="E9666" s="98">
        <f t="shared" si="823"/>
        <v>38</v>
      </c>
      <c r="F9666" s="397">
        <f>F9664+(E9666-E9664)*(F9667-F9664)/(E9667-E9664)</f>
        <v>3.8921666666666668</v>
      </c>
      <c r="G9666" s="98">
        <v>15</v>
      </c>
      <c r="H9666" s="491">
        <f>H9664+(E9666-E9664)*(H9667-H9664)/(E9667-E9664)</f>
        <v>0.31684233333333334</v>
      </c>
      <c r="I9666" s="492">
        <f>I9664+(E9666-E9664)*(I9667-I9664)/(E9667-E9664)</f>
        <v>12.266666666666667</v>
      </c>
      <c r="J9666" s="397">
        <f>J9664+(E9666-E9664)*(J9667-J9664)/(E9667-E9664)</f>
        <v>0.25486666666666669</v>
      </c>
      <c r="K9666" s="469">
        <f t="shared" si="820"/>
        <v>12.28423811212096</v>
      </c>
      <c r="L9666" s="469">
        <f t="shared" si="821"/>
        <v>1.7571445454292345E-2</v>
      </c>
    </row>
    <row r="9667" spans="1:12">
      <c r="A9667" s="480" t="s">
        <v>126</v>
      </c>
      <c r="B9667" s="480">
        <f t="shared" si="824"/>
        <v>17</v>
      </c>
      <c r="C9667" s="480">
        <f t="shared" si="825"/>
        <v>6</v>
      </c>
      <c r="D9667" s="480">
        <f>D9664</f>
        <v>210</v>
      </c>
      <c r="E9667" s="480">
        <f t="shared" si="823"/>
        <v>39</v>
      </c>
      <c r="F9667" s="484">
        <v>3.9062999999999999</v>
      </c>
      <c r="G9667" s="480">
        <v>15</v>
      </c>
      <c r="H9667" s="482">
        <v>0.31690299999999999</v>
      </c>
      <c r="I9667" s="483">
        <v>12.3</v>
      </c>
      <c r="J9667" s="484">
        <v>0.25330000000000003</v>
      </c>
      <c r="K9667" s="469">
        <f t="shared" si="820"/>
        <v>12.326484760320982</v>
      </c>
      <c r="L9667" s="469">
        <f t="shared" si="821"/>
        <v>2.6484760320981238E-2</v>
      </c>
    </row>
    <row r="9668" spans="1:12">
      <c r="A9668" s="98" t="s">
        <v>126</v>
      </c>
      <c r="B9668" s="98">
        <f t="shared" si="824"/>
        <v>17</v>
      </c>
      <c r="C9668" s="98">
        <f t="shared" si="825"/>
        <v>6</v>
      </c>
      <c r="D9668" s="98">
        <f>D9667</f>
        <v>210</v>
      </c>
      <c r="E9668" s="98">
        <f t="shared" si="823"/>
        <v>40</v>
      </c>
      <c r="F9668" s="397">
        <f>F9667+(E9668-E9667)*(F9670-F9667)/(E9670-E9667)</f>
        <v>3.9202666666666666</v>
      </c>
      <c r="G9668" s="98">
        <v>15</v>
      </c>
      <c r="H9668" s="491">
        <f>H9667+(E9668-E9667)*(H9670-H9667)/(E9670-E9667)</f>
        <v>0.31696266666666667</v>
      </c>
      <c r="I9668" s="492">
        <f>I9667+(E9668-E9667)*(I9670-I9667)/(E9670-E9667)</f>
        <v>12.366666666666667</v>
      </c>
      <c r="J9668" s="397">
        <f>J9667+(E9668-E9667)*(J9670-J9667)/(E9670-E9667)</f>
        <v>0.25173333333333336</v>
      </c>
      <c r="K9668" s="469">
        <f t="shared" si="820"/>
        <v>12.36822843489454</v>
      </c>
      <c r="L9668" s="469">
        <f t="shared" si="821"/>
        <v>1.5617682278730172E-3</v>
      </c>
    </row>
    <row r="9669" spans="1:12">
      <c r="A9669" s="98" t="s">
        <v>126</v>
      </c>
      <c r="B9669" s="98">
        <f t="shared" si="824"/>
        <v>17</v>
      </c>
      <c r="C9669" s="98">
        <f t="shared" si="825"/>
        <v>6</v>
      </c>
      <c r="D9669" s="98">
        <f>D9667</f>
        <v>210</v>
      </c>
      <c r="E9669" s="98">
        <f t="shared" si="823"/>
        <v>41</v>
      </c>
      <c r="F9669" s="397">
        <f>F9667+(E9669-E9667)*(F9670-F9667)/(E9670-E9667)</f>
        <v>3.9342333333333332</v>
      </c>
      <c r="G9669" s="98">
        <v>15</v>
      </c>
      <c r="H9669" s="491">
        <f>H9667+(E9669-E9667)*(H9670-H9667)/(E9670-E9667)</f>
        <v>0.31702233333333329</v>
      </c>
      <c r="I9669" s="492">
        <f>I9667+(E9669-E9667)*(I9670-I9667)/(E9670-E9667)</f>
        <v>12.433333333333334</v>
      </c>
      <c r="J9669" s="397">
        <f>J9667+(E9669-E9667)*(J9670-J9667)/(E9670-E9667)</f>
        <v>0.25016666666666665</v>
      </c>
      <c r="K9669" s="469">
        <f t="shared" si="820"/>
        <v>12.409956396342215</v>
      </c>
      <c r="L9669" s="469">
        <f t="shared" si="821"/>
        <v>-2.3376936991118313E-2</v>
      </c>
    </row>
    <row r="9670" spans="1:12">
      <c r="A9670" s="480" t="s">
        <v>126</v>
      </c>
      <c r="B9670" s="480">
        <f t="shared" si="824"/>
        <v>17</v>
      </c>
      <c r="C9670" s="480">
        <f t="shared" si="825"/>
        <v>6</v>
      </c>
      <c r="D9670" s="480">
        <f>D9667</f>
        <v>210</v>
      </c>
      <c r="E9670" s="480">
        <f t="shared" si="823"/>
        <v>42</v>
      </c>
      <c r="F9670" s="484">
        <v>3.9481999999999999</v>
      </c>
      <c r="G9670" s="480">
        <v>15</v>
      </c>
      <c r="H9670" s="482">
        <v>0.31708199999999997</v>
      </c>
      <c r="I9670" s="483">
        <v>12.5</v>
      </c>
      <c r="J9670" s="484">
        <v>0.24859999999999999</v>
      </c>
      <c r="K9670" s="469">
        <f t="shared" si="820"/>
        <v>12.451668653534417</v>
      </c>
      <c r="L9670" s="469">
        <f t="shared" si="821"/>
        <v>-4.833134646558257E-2</v>
      </c>
    </row>
    <row r="9671" spans="1:12">
      <c r="A9671" s="98" t="s">
        <v>126</v>
      </c>
      <c r="B9671" s="98">
        <f t="shared" si="824"/>
        <v>17</v>
      </c>
      <c r="C9671" s="98">
        <f t="shared" si="825"/>
        <v>6</v>
      </c>
      <c r="D9671" s="98">
        <f>D9670</f>
        <v>210</v>
      </c>
      <c r="E9671" s="98">
        <f t="shared" si="823"/>
        <v>43</v>
      </c>
      <c r="F9671" s="397">
        <f>F9670+(E9671-E9670)*(F9673-F9670)/(E9673-E9670)</f>
        <v>3.9620333333333333</v>
      </c>
      <c r="G9671" s="98">
        <v>15</v>
      </c>
      <c r="H9671" s="491">
        <f>H9670+(E9671-E9670)*(H9673-H9670)/(E9673-E9670)</f>
        <v>0.31714066666666663</v>
      </c>
      <c r="I9671" s="492">
        <f>I9670+(E9671-E9670)*(I9673-I9670)/(E9673-E9670)</f>
        <v>12.533333333333333</v>
      </c>
      <c r="J9671" s="397">
        <f>J9670+(E9671-E9670)*(J9673-J9670)/(E9673-E9670)</f>
        <v>0.24706666666666666</v>
      </c>
      <c r="K9671" s="469">
        <f t="shared" si="820"/>
        <v>12.49298418577666</v>
      </c>
      <c r="L9671" s="469">
        <f t="shared" si="821"/>
        <v>-4.0349147556673515E-2</v>
      </c>
    </row>
    <row r="9672" spans="1:12">
      <c r="A9672" s="98" t="s">
        <v>126</v>
      </c>
      <c r="B9672" s="98">
        <f t="shared" si="824"/>
        <v>17</v>
      </c>
      <c r="C9672" s="98">
        <f t="shared" si="825"/>
        <v>6</v>
      </c>
      <c r="D9672" s="98">
        <f>D9670</f>
        <v>210</v>
      </c>
      <c r="E9672" s="98">
        <f t="shared" si="823"/>
        <v>44</v>
      </c>
      <c r="F9672" s="397">
        <f>F9670+(E9672-E9670)*(F9673-F9670)/(E9673-E9670)</f>
        <v>3.9758666666666667</v>
      </c>
      <c r="G9672" s="98">
        <v>15</v>
      </c>
      <c r="H9672" s="491">
        <f>H9670+(E9672-E9670)*(H9673-H9670)/(E9673-E9670)</f>
        <v>0.31719933333333333</v>
      </c>
      <c r="I9672" s="492">
        <f>I9670+(E9672-E9670)*(I9673-I9670)/(E9673-E9670)</f>
        <v>12.566666666666666</v>
      </c>
      <c r="J9672" s="397">
        <f>J9670+(E9672-E9670)*(J9673-J9670)/(E9673-E9670)</f>
        <v>0.24553333333333333</v>
      </c>
      <c r="K9672" s="469">
        <f t="shared" si="820"/>
        <v>12.534284435234206</v>
      </c>
      <c r="L9672" s="469">
        <f t="shared" si="821"/>
        <v>-3.2382231432460884E-2</v>
      </c>
    </row>
    <row r="9673" spans="1:12">
      <c r="A9673" s="480" t="s">
        <v>126</v>
      </c>
      <c r="B9673" s="480">
        <f t="shared" si="824"/>
        <v>17</v>
      </c>
      <c r="C9673" s="480">
        <f t="shared" si="825"/>
        <v>6</v>
      </c>
      <c r="D9673" s="480">
        <f>D9670</f>
        <v>210</v>
      </c>
      <c r="E9673" s="480">
        <f t="shared" si="823"/>
        <v>45</v>
      </c>
      <c r="F9673" s="484">
        <v>3.9897</v>
      </c>
      <c r="G9673" s="480">
        <v>15</v>
      </c>
      <c r="H9673" s="482">
        <v>0.31725799999999998</v>
      </c>
      <c r="I9673" s="483">
        <v>12.6</v>
      </c>
      <c r="J9673" s="484">
        <v>0.24399999999999999</v>
      </c>
      <c r="K9673" s="469">
        <f t="shared" si="820"/>
        <v>12.575569410385238</v>
      </c>
      <c r="L9673" s="469">
        <f t="shared" si="821"/>
        <v>-2.4430589614761189E-2</v>
      </c>
    </row>
    <row r="9674" spans="1:12">
      <c r="A9674" s="98" t="s">
        <v>126</v>
      </c>
      <c r="B9674" s="98">
        <f t="shared" si="824"/>
        <v>17</v>
      </c>
      <c r="C9674" s="98">
        <f t="shared" si="825"/>
        <v>6</v>
      </c>
      <c r="D9674" s="98">
        <f>D9673</f>
        <v>210</v>
      </c>
      <c r="E9674" s="98">
        <f t="shared" si="823"/>
        <v>46</v>
      </c>
      <c r="F9674" s="397">
        <f>F9673+(E9674-E9673)*(F9676-F9673)/(E9676-E9673)</f>
        <v>4.0034000000000001</v>
      </c>
      <c r="G9674" s="98">
        <v>15</v>
      </c>
      <c r="H9674" s="491">
        <f>H9673+(E9674-E9673)*(H9676-H9673)/(E9676-E9673)</f>
        <v>0.31731566666666666</v>
      </c>
      <c r="I9674" s="492">
        <f>I9673+(E9674-E9673)*(I9676-I9673)/(E9676-E9673)</f>
        <v>12.633333333333333</v>
      </c>
      <c r="J9674" s="397">
        <f>J9673+(E9674-E9673)*(J9676-J9673)/(E9676-E9673)</f>
        <v>0.24243333333333333</v>
      </c>
      <c r="K9674" s="469">
        <f t="shared" si="820"/>
        <v>12.616458689401826</v>
      </c>
      <c r="L9674" s="469">
        <f t="shared" si="821"/>
        <v>-1.6874643931506839E-2</v>
      </c>
    </row>
    <row r="9675" spans="1:12">
      <c r="A9675" s="98" t="s">
        <v>126</v>
      </c>
      <c r="B9675" s="98">
        <f t="shared" si="824"/>
        <v>17</v>
      </c>
      <c r="C9675" s="98">
        <f t="shared" si="825"/>
        <v>6</v>
      </c>
      <c r="D9675" s="98">
        <f>D9673</f>
        <v>210</v>
      </c>
      <c r="E9675" s="98">
        <f t="shared" si="823"/>
        <v>47</v>
      </c>
      <c r="F9675" s="397">
        <f>F9673+(E9675-E9673)*(F9676-F9673)/(E9676-E9673)</f>
        <v>4.0171000000000001</v>
      </c>
      <c r="G9675" s="98">
        <v>15</v>
      </c>
      <c r="H9675" s="491">
        <f>H9673+(E9675-E9673)*(H9676-H9673)/(E9676-E9673)</f>
        <v>0.31737333333333334</v>
      </c>
      <c r="I9675" s="492">
        <f>I9673+(E9675-E9673)*(I9676-I9673)/(E9676-E9673)</f>
        <v>12.666666666666666</v>
      </c>
      <c r="J9675" s="397">
        <f>J9673+(E9675-E9673)*(J9676-J9673)/(E9676-E9673)</f>
        <v>0.24086666666666667</v>
      </c>
      <c r="K9675" s="469">
        <f t="shared" ref="K9675:K9738" si="826">F9675/H9675</f>
        <v>12.65733310927194</v>
      </c>
      <c r="L9675" s="469">
        <f t="shared" ref="L9675:L9738" si="827">K9675-I9675</f>
        <v>-9.3335573947257444E-3</v>
      </c>
    </row>
    <row r="9676" spans="1:12">
      <c r="A9676" s="480" t="s">
        <v>126</v>
      </c>
      <c r="B9676" s="480">
        <f t="shared" si="824"/>
        <v>17</v>
      </c>
      <c r="C9676" s="480">
        <f t="shared" si="825"/>
        <v>6</v>
      </c>
      <c r="D9676" s="480">
        <f>D9673</f>
        <v>210</v>
      </c>
      <c r="E9676" s="480">
        <f t="shared" si="823"/>
        <v>48</v>
      </c>
      <c r="F9676" s="484">
        <v>4.0308000000000002</v>
      </c>
      <c r="G9676" s="480">
        <v>15</v>
      </c>
      <c r="H9676" s="482">
        <v>0.31743100000000002</v>
      </c>
      <c r="I9676" s="483">
        <v>12.7</v>
      </c>
      <c r="J9676" s="484">
        <v>0.23930000000000001</v>
      </c>
      <c r="K9676" s="469">
        <f t="shared" si="826"/>
        <v>12.698192678093822</v>
      </c>
      <c r="L9676" s="469">
        <f t="shared" si="827"/>
        <v>-1.8073219061776058E-3</v>
      </c>
    </row>
    <row r="9677" spans="1:12">
      <c r="A9677" s="98" t="s">
        <v>126</v>
      </c>
      <c r="B9677" s="98">
        <f t="shared" si="824"/>
        <v>17</v>
      </c>
      <c r="C9677" s="98">
        <f t="shared" si="825"/>
        <v>6</v>
      </c>
      <c r="D9677" s="98">
        <f>D9676</f>
        <v>210</v>
      </c>
      <c r="E9677" s="98">
        <f t="shared" si="823"/>
        <v>49</v>
      </c>
      <c r="F9677" s="397">
        <f>F9676+(E9677-E9676)*(F9679-F9676)/(E9679-E9676)</f>
        <v>4.0443333333333333</v>
      </c>
      <c r="G9677" s="98">
        <v>15</v>
      </c>
      <c r="H9677" s="491">
        <f>H9676+(E9677-E9676)*(H9679-H9676)/(E9679-E9676)</f>
        <v>0.31748799999999999</v>
      </c>
      <c r="I9677" s="492">
        <f>I9676+(E9677-E9676)*(I9679-I9676)/(E9679-E9676)</f>
        <v>12.733333333333333</v>
      </c>
      <c r="J9677" s="397">
        <f>J9676+(E9677-E9676)*(J9679-J9676)/(E9679-E9676)</f>
        <v>0.23773333333333335</v>
      </c>
      <c r="K9677" s="469">
        <f t="shared" si="826"/>
        <v>12.738539199381814</v>
      </c>
      <c r="L9677" s="469">
        <f t="shared" si="827"/>
        <v>5.2058660484810559E-3</v>
      </c>
    </row>
    <row r="9678" spans="1:12">
      <c r="A9678" s="98" t="s">
        <v>126</v>
      </c>
      <c r="B9678" s="98">
        <f t="shared" si="824"/>
        <v>17</v>
      </c>
      <c r="C9678" s="98">
        <f t="shared" si="825"/>
        <v>6</v>
      </c>
      <c r="D9678" s="98">
        <f>D9676</f>
        <v>210</v>
      </c>
      <c r="E9678" s="98">
        <f t="shared" si="823"/>
        <v>50</v>
      </c>
      <c r="F9678" s="397">
        <f>F9676+(E9678-E9676)*(F9679-F9676)/(E9679-E9676)</f>
        <v>4.0578666666666665</v>
      </c>
      <c r="G9678" s="98">
        <v>15</v>
      </c>
      <c r="H9678" s="491">
        <f>H9676+(E9678-E9676)*(H9679-H9676)/(E9679-E9676)</f>
        <v>0.31754500000000002</v>
      </c>
      <c r="I9678" s="492">
        <f>I9676+(E9678-E9676)*(I9679-I9676)/(E9679-E9676)</f>
        <v>12.766666666666667</v>
      </c>
      <c r="J9678" s="397">
        <f>J9676+(E9678-E9676)*(J9679-J9676)/(E9679-E9676)</f>
        <v>0.23616666666666666</v>
      </c>
      <c r="K9678" s="469">
        <f t="shared" si="826"/>
        <v>12.778871236097769</v>
      </c>
      <c r="L9678" s="469">
        <f t="shared" si="827"/>
        <v>1.220456943110193E-2</v>
      </c>
    </row>
    <row r="9679" spans="1:12">
      <c r="A9679" s="480" t="s">
        <v>126</v>
      </c>
      <c r="B9679" s="480">
        <f t="shared" si="824"/>
        <v>17</v>
      </c>
      <c r="C9679" s="480">
        <f t="shared" si="825"/>
        <v>6</v>
      </c>
      <c r="D9679" s="480">
        <f>D9676</f>
        <v>210</v>
      </c>
      <c r="E9679" s="480">
        <f t="shared" si="823"/>
        <v>51</v>
      </c>
      <c r="F9679" s="484">
        <v>4.0713999999999997</v>
      </c>
      <c r="G9679" s="480">
        <v>15</v>
      </c>
      <c r="H9679" s="482">
        <v>0.317602</v>
      </c>
      <c r="I9679" s="483">
        <v>12.8</v>
      </c>
      <c r="J9679" s="484">
        <v>0.2346</v>
      </c>
      <c r="K9679" s="469">
        <f t="shared" si="826"/>
        <v>12.819188796040326</v>
      </c>
      <c r="L9679" s="469">
        <f t="shared" si="827"/>
        <v>1.9188796040324974E-2</v>
      </c>
    </row>
    <row r="9680" spans="1:12">
      <c r="A9680" s="98" t="s">
        <v>126</v>
      </c>
      <c r="B9680" s="98">
        <f t="shared" si="824"/>
        <v>17</v>
      </c>
      <c r="C9680" s="98">
        <f t="shared" si="825"/>
        <v>6</v>
      </c>
      <c r="D9680" s="98">
        <f>D9679</f>
        <v>210</v>
      </c>
      <c r="E9680" s="98">
        <f t="shared" si="823"/>
        <v>52</v>
      </c>
      <c r="F9680" s="397">
        <f>F9679+(E9680-E9679)*(F9682-F9679)/(E9682-E9679)</f>
        <v>4.0848333333333331</v>
      </c>
      <c r="G9680" s="98">
        <v>15</v>
      </c>
      <c r="H9680" s="491">
        <f>H9679+(E9680-E9679)*(H9682-H9679)/(E9682-E9679)</f>
        <v>0.31765833333333332</v>
      </c>
      <c r="I9680" s="492">
        <f>I9679+(E9680-E9679)*(I9682-I9679)/(E9682-E9679)</f>
        <v>12.833333333333334</v>
      </c>
      <c r="J9680" s="397">
        <f>J9679+(E9680-E9679)*(J9682-J9679)/(E9682-E9679)</f>
        <v>0.23303333333333334</v>
      </c>
      <c r="K9680" s="469">
        <f t="shared" si="826"/>
        <v>12.859204071460427</v>
      </c>
      <c r="L9680" s="469">
        <f t="shared" si="827"/>
        <v>2.5870738127093063E-2</v>
      </c>
    </row>
    <row r="9681" spans="1:12">
      <c r="A9681" s="98" t="s">
        <v>126</v>
      </c>
      <c r="B9681" s="98">
        <f t="shared" si="824"/>
        <v>17</v>
      </c>
      <c r="C9681" s="98">
        <f t="shared" si="825"/>
        <v>6</v>
      </c>
      <c r="D9681" s="98">
        <f>D9679</f>
        <v>210</v>
      </c>
      <c r="E9681" s="98">
        <f t="shared" si="823"/>
        <v>53</v>
      </c>
      <c r="F9681" s="397">
        <f>F9679+(E9681-E9679)*(F9682-F9679)/(E9682-E9679)</f>
        <v>4.0982666666666665</v>
      </c>
      <c r="G9681" s="98">
        <v>15</v>
      </c>
      <c r="H9681" s="491">
        <f>H9679+(E9681-E9679)*(H9682-H9679)/(E9682-E9679)</f>
        <v>0.3177146666666667</v>
      </c>
      <c r="I9681" s="492">
        <f>I9679+(E9681-E9679)*(I9682-I9679)/(E9682-E9679)</f>
        <v>12.866666666666667</v>
      </c>
      <c r="J9681" s="397">
        <f>J9679+(E9681-E9679)*(J9682-J9679)/(E9682-E9679)</f>
        <v>0.23146666666666665</v>
      </c>
      <c r="K9681" s="469">
        <f t="shared" si="826"/>
        <v>12.899205156828348</v>
      </c>
      <c r="L9681" s="469">
        <f t="shared" si="827"/>
        <v>3.2538490161680755E-2</v>
      </c>
    </row>
    <row r="9682" spans="1:12">
      <c r="A9682" s="480" t="s">
        <v>126</v>
      </c>
      <c r="B9682" s="480">
        <f t="shared" si="824"/>
        <v>17</v>
      </c>
      <c r="C9682" s="480">
        <f t="shared" si="825"/>
        <v>6</v>
      </c>
      <c r="D9682" s="480">
        <f>D9679</f>
        <v>210</v>
      </c>
      <c r="E9682" s="480">
        <f t="shared" si="823"/>
        <v>54</v>
      </c>
      <c r="F9682" s="484">
        <v>4.1116999999999999</v>
      </c>
      <c r="G9682" s="480">
        <v>15</v>
      </c>
      <c r="H9682" s="482">
        <v>0.31777100000000003</v>
      </c>
      <c r="I9682" s="483">
        <v>12.9</v>
      </c>
      <c r="J9682" s="484">
        <v>0.22989999999999999</v>
      </c>
      <c r="K9682" s="469">
        <f t="shared" si="826"/>
        <v>12.939192059690782</v>
      </c>
      <c r="L9682" s="469">
        <f t="shared" si="827"/>
        <v>3.9192059690781988E-2</v>
      </c>
    </row>
    <row r="9683" spans="1:12">
      <c r="A9683" s="98" t="s">
        <v>126</v>
      </c>
      <c r="B9683" s="98">
        <f t="shared" si="824"/>
        <v>17</v>
      </c>
      <c r="C9683" s="98">
        <f t="shared" si="825"/>
        <v>6</v>
      </c>
      <c r="D9683" s="98">
        <f>D9682</f>
        <v>210</v>
      </c>
      <c r="E9683" s="98">
        <f t="shared" si="823"/>
        <v>55</v>
      </c>
      <c r="F9683" s="397">
        <f>F9682+(E9683-E9682)*(F9685-F9682)/(E9685-E9682)</f>
        <v>4.125</v>
      </c>
      <c r="G9683" s="98">
        <v>15</v>
      </c>
      <c r="H9683" s="491">
        <f>H9682+(E9683-E9682)*(H9685-H9682)/(E9685-E9682)</f>
        <v>0.31782633333333338</v>
      </c>
      <c r="I9683" s="492">
        <f>I9682+(E9683-E9682)*(I9685-I9682)/(E9685-E9682)</f>
        <v>12.966666666666667</v>
      </c>
      <c r="J9683" s="397">
        <f>J9682+(E9683-E9682)*(J9685-J9682)/(E9685-E9682)</f>
        <v>0.22833333333333333</v>
      </c>
      <c r="K9683" s="469">
        <f t="shared" si="826"/>
        <v>12.978786108556138</v>
      </c>
      <c r="L9683" s="469">
        <f t="shared" si="827"/>
        <v>1.2119441889471005E-2</v>
      </c>
    </row>
    <row r="9684" spans="1:12">
      <c r="A9684" s="98" t="s">
        <v>126</v>
      </c>
      <c r="B9684" s="98">
        <f t="shared" si="824"/>
        <v>17</v>
      </c>
      <c r="C9684" s="98">
        <f t="shared" si="825"/>
        <v>6</v>
      </c>
      <c r="D9684" s="98">
        <f>D9682</f>
        <v>210</v>
      </c>
      <c r="E9684" s="98">
        <f t="shared" si="823"/>
        <v>56</v>
      </c>
      <c r="F9684" s="397">
        <f>F9682+(E9684-E9682)*(F9685-F9682)/(E9685-E9682)</f>
        <v>4.1383000000000001</v>
      </c>
      <c r="G9684" s="98">
        <v>15</v>
      </c>
      <c r="H9684" s="491">
        <f>H9682+(E9684-E9682)*(H9685-H9682)/(E9685-E9682)</f>
        <v>0.31788166666666667</v>
      </c>
      <c r="I9684" s="492">
        <f>I9682+(E9684-E9682)*(I9685-I9682)/(E9685-E9682)</f>
        <v>13.033333333333333</v>
      </c>
      <c r="J9684" s="397">
        <f>J9682+(E9684-E9682)*(J9685-J9682)/(E9685-E9682)</f>
        <v>0.22676666666666667</v>
      </c>
      <c r="K9684" s="469">
        <f t="shared" si="826"/>
        <v>13.018366373231128</v>
      </c>
      <c r="L9684" s="469">
        <f t="shared" si="827"/>
        <v>-1.4966960102205107E-2</v>
      </c>
    </row>
    <row r="9685" spans="1:12">
      <c r="A9685" s="480" t="s">
        <v>126</v>
      </c>
      <c r="B9685" s="480">
        <f t="shared" si="824"/>
        <v>17</v>
      </c>
      <c r="C9685" s="480">
        <f t="shared" si="825"/>
        <v>6</v>
      </c>
      <c r="D9685" s="480">
        <f>D9682</f>
        <v>210</v>
      </c>
      <c r="E9685" s="480">
        <f t="shared" si="823"/>
        <v>57</v>
      </c>
      <c r="F9685" s="484">
        <v>4.1516000000000002</v>
      </c>
      <c r="G9685" s="480">
        <v>15</v>
      </c>
      <c r="H9685" s="482">
        <v>0.31793700000000003</v>
      </c>
      <c r="I9685" s="483">
        <v>13.1</v>
      </c>
      <c r="J9685" s="484">
        <v>0.22520000000000001</v>
      </c>
      <c r="K9685" s="469">
        <f t="shared" si="826"/>
        <v>13.057932860912697</v>
      </c>
      <c r="L9685" s="469">
        <f t="shared" si="827"/>
        <v>-4.2067139087302863E-2</v>
      </c>
    </row>
    <row r="9686" spans="1:12">
      <c r="A9686" s="98" t="s">
        <v>126</v>
      </c>
      <c r="B9686" s="98">
        <f t="shared" si="824"/>
        <v>17</v>
      </c>
      <c r="C9686" s="98">
        <f t="shared" si="825"/>
        <v>6</v>
      </c>
      <c r="D9686" s="98">
        <f>D9685</f>
        <v>210</v>
      </c>
      <c r="E9686" s="98">
        <f t="shared" si="823"/>
        <v>58</v>
      </c>
      <c r="F9686" s="397">
        <f>F9685+(E9686-E9685)*(F9688-F9685)/(E9688-E9685)</f>
        <v>4.1647666666666669</v>
      </c>
      <c r="G9686" s="98">
        <v>15</v>
      </c>
      <c r="H9686" s="491">
        <f>H9685+(E9686-E9685)*(H9688-H9685)/(E9688-E9685)</f>
        <v>0.317992</v>
      </c>
      <c r="I9686" s="492">
        <f>I9685+(E9686-E9685)*(I9688-I9685)/(E9688-E9685)</f>
        <v>13.133333333333333</v>
      </c>
      <c r="J9686" s="397">
        <f>J9685+(E9686-E9685)*(J9688-J9685)/(E9688-E9685)</f>
        <v>0.22363333333333335</v>
      </c>
      <c r="K9686" s="469">
        <f t="shared" si="826"/>
        <v>13.097080010398585</v>
      </c>
      <c r="L9686" s="469">
        <f t="shared" si="827"/>
        <v>-3.62533229347477E-2</v>
      </c>
    </row>
    <row r="9687" spans="1:12">
      <c r="A9687" s="98" t="s">
        <v>126</v>
      </c>
      <c r="B9687" s="98">
        <f t="shared" si="824"/>
        <v>17</v>
      </c>
      <c r="C9687" s="98">
        <f t="shared" si="825"/>
        <v>6</v>
      </c>
      <c r="D9687" s="98">
        <f>D9685</f>
        <v>210</v>
      </c>
      <c r="E9687" s="98">
        <f t="shared" si="823"/>
        <v>59</v>
      </c>
      <c r="F9687" s="397">
        <f>F9685+(E9687-E9685)*(F9688-F9685)/(E9688-E9685)</f>
        <v>4.1779333333333328</v>
      </c>
      <c r="G9687" s="98">
        <v>15</v>
      </c>
      <c r="H9687" s="491">
        <f>H9685+(E9687-E9685)*(H9688-H9685)/(E9688-E9685)</f>
        <v>0.31804700000000002</v>
      </c>
      <c r="I9687" s="492">
        <f>I9685+(E9687-E9685)*(I9688-I9685)/(E9688-E9685)</f>
        <v>13.166666666666666</v>
      </c>
      <c r="J9687" s="397">
        <f>J9685+(E9687-E9685)*(J9688-J9685)/(E9688-E9685)</f>
        <v>0.22206666666666666</v>
      </c>
      <c r="K9687" s="469">
        <f t="shared" si="826"/>
        <v>13.136213620418783</v>
      </c>
      <c r="L9687" s="469">
        <f t="shared" si="827"/>
        <v>-3.0453046247883364E-2</v>
      </c>
    </row>
    <row r="9688" spans="1:12">
      <c r="A9688" s="480" t="s">
        <v>126</v>
      </c>
      <c r="B9688" s="480">
        <f t="shared" si="824"/>
        <v>17</v>
      </c>
      <c r="C9688" s="480">
        <f t="shared" si="825"/>
        <v>6</v>
      </c>
      <c r="D9688" s="480">
        <f>D9685</f>
        <v>210</v>
      </c>
      <c r="E9688" s="480">
        <f t="shared" si="823"/>
        <v>60</v>
      </c>
      <c r="F9688" s="484">
        <v>4.1910999999999996</v>
      </c>
      <c r="G9688" s="480">
        <v>15</v>
      </c>
      <c r="H9688" s="482">
        <v>0.318102</v>
      </c>
      <c r="I9688" s="483">
        <v>13.2</v>
      </c>
      <c r="J9688" s="484">
        <v>0.2205</v>
      </c>
      <c r="K9688" s="469">
        <f t="shared" si="826"/>
        <v>13.175333697996239</v>
      </c>
      <c r="L9688" s="469">
        <f t="shared" si="827"/>
        <v>-2.4666302003760521E-2</v>
      </c>
    </row>
    <row r="9689" spans="1:12">
      <c r="A9689" s="98" t="s">
        <v>126</v>
      </c>
      <c r="B9689" s="98">
        <f t="shared" si="824"/>
        <v>17</v>
      </c>
      <c r="C9689" s="98">
        <f t="shared" si="825"/>
        <v>6</v>
      </c>
      <c r="D9689" s="98">
        <f>D9688</f>
        <v>210</v>
      </c>
      <c r="E9689" s="98">
        <f t="shared" si="823"/>
        <v>61</v>
      </c>
      <c r="F9689" s="397">
        <f>F9688+(E9689-E9688)*(F9691-F9688)/(E9691-E9688)</f>
        <v>4.2041333333333331</v>
      </c>
      <c r="G9689" s="98">
        <v>15</v>
      </c>
      <c r="H9689" s="491">
        <f>H9688+(E9689-E9688)*(H9691-H9688)/(E9691-E9688)</f>
        <v>0.31815599999999999</v>
      </c>
      <c r="I9689" s="492">
        <f>I9688+(E9689-E9688)*(I9691-I9688)/(E9691-E9688)</f>
        <v>13.233333333333333</v>
      </c>
      <c r="J9689" s="397">
        <f>J9688+(E9689-E9688)*(J9691-J9688)/(E9691-E9688)</f>
        <v>0.21893333333333334</v>
      </c>
      <c r="K9689" s="469">
        <f t="shared" si="826"/>
        <v>13.214062702992662</v>
      </c>
      <c r="L9689" s="469">
        <f t="shared" si="827"/>
        <v>-1.9270630340670891E-2</v>
      </c>
    </row>
    <row r="9690" spans="1:12">
      <c r="A9690" s="98" t="s">
        <v>126</v>
      </c>
      <c r="B9690" s="98">
        <f t="shared" si="824"/>
        <v>17</v>
      </c>
      <c r="C9690" s="98">
        <f t="shared" si="825"/>
        <v>6</v>
      </c>
      <c r="D9690" s="98">
        <f>D9688</f>
        <v>210</v>
      </c>
      <c r="E9690" s="98">
        <f t="shared" si="823"/>
        <v>62</v>
      </c>
      <c r="F9690" s="397">
        <f>F9688+(E9690-E9688)*(F9691-F9688)/(E9691-E9688)</f>
        <v>4.2171666666666665</v>
      </c>
      <c r="G9690" s="98">
        <v>15</v>
      </c>
      <c r="H9690" s="491">
        <f>H9688+(E9690-E9688)*(H9691-H9688)/(E9691-E9688)</f>
        <v>0.31820999999999999</v>
      </c>
      <c r="I9690" s="492">
        <f>I9688+(E9690-E9688)*(I9691-I9688)/(E9691-E9688)</f>
        <v>13.266666666666667</v>
      </c>
      <c r="J9690" s="397">
        <f>J9688+(E9690-E9688)*(J9691-J9688)/(E9691-E9688)</f>
        <v>0.21736666666666665</v>
      </c>
      <c r="K9690" s="469">
        <f t="shared" si="826"/>
        <v>13.252778563422478</v>
      </c>
      <c r="L9690" s="469">
        <f t="shared" si="827"/>
        <v>-1.3888103244189764E-2</v>
      </c>
    </row>
    <row r="9691" spans="1:12">
      <c r="A9691" s="480" t="s">
        <v>126</v>
      </c>
      <c r="B9691" s="480">
        <f t="shared" si="824"/>
        <v>17</v>
      </c>
      <c r="C9691" s="480">
        <f t="shared" si="825"/>
        <v>6</v>
      </c>
      <c r="D9691" s="480">
        <f>D9688</f>
        <v>210</v>
      </c>
      <c r="E9691" s="480">
        <f t="shared" si="823"/>
        <v>63</v>
      </c>
      <c r="F9691" s="484">
        <v>4.2302</v>
      </c>
      <c r="G9691" s="480">
        <v>15</v>
      </c>
      <c r="H9691" s="482">
        <v>0.31826399999999999</v>
      </c>
      <c r="I9691" s="483">
        <v>13.3</v>
      </c>
      <c r="J9691" s="484">
        <v>0.21579999999999999</v>
      </c>
      <c r="K9691" s="469">
        <f t="shared" si="826"/>
        <v>13.291481285976422</v>
      </c>
      <c r="L9691" s="469">
        <f t="shared" si="827"/>
        <v>-8.5187140235785108E-3</v>
      </c>
    </row>
    <row r="9692" spans="1:12">
      <c r="A9692" s="98" t="s">
        <v>126</v>
      </c>
      <c r="B9692" s="98">
        <f t="shared" si="824"/>
        <v>17</v>
      </c>
      <c r="C9692" s="98">
        <f t="shared" si="825"/>
        <v>6</v>
      </c>
      <c r="D9692" s="98">
        <f>D9691</f>
        <v>210</v>
      </c>
      <c r="E9692" s="98">
        <f t="shared" si="823"/>
        <v>64</v>
      </c>
      <c r="F9692" s="397">
        <f>F9691+(E9692-E9691)*(F9694-F9691)/(E9694-E9691)</f>
        <v>4.2431000000000001</v>
      </c>
      <c r="G9692" s="98">
        <v>15</v>
      </c>
      <c r="H9692" s="491">
        <f>H9691+(E9692-E9691)*(H9694-H9691)/(E9694-E9691)</f>
        <v>0.31831766666666667</v>
      </c>
      <c r="I9692" s="492">
        <f>I9691+(E9692-E9691)*(I9694-I9691)/(E9694-E9691)</f>
        <v>13.333333333333334</v>
      </c>
      <c r="J9692" s="397">
        <f>J9691+(E9692-E9691)*(J9694-J9691)/(E9694-E9691)</f>
        <v>0.21423333333333333</v>
      </c>
      <c r="K9692" s="469">
        <f t="shared" si="826"/>
        <v>13.329765967539764</v>
      </c>
      <c r="L9692" s="469">
        <f t="shared" si="827"/>
        <v>-3.5673657935699765E-3</v>
      </c>
    </row>
    <row r="9693" spans="1:12">
      <c r="A9693" s="98" t="s">
        <v>126</v>
      </c>
      <c r="B9693" s="98">
        <f t="shared" si="824"/>
        <v>17</v>
      </c>
      <c r="C9693" s="98">
        <f t="shared" si="825"/>
        <v>6</v>
      </c>
      <c r="D9693" s="98">
        <f>D9691</f>
        <v>210</v>
      </c>
      <c r="E9693" s="98">
        <f t="shared" si="823"/>
        <v>65</v>
      </c>
      <c r="F9693" s="397">
        <f>F9691+(E9693-E9691)*(F9694-F9691)/(E9694-E9691)</f>
        <v>4.2560000000000002</v>
      </c>
      <c r="G9693" s="98">
        <v>15</v>
      </c>
      <c r="H9693" s="491">
        <f>H9691+(E9693-E9691)*(H9694-H9691)/(E9694-E9691)</f>
        <v>0.31837133333333334</v>
      </c>
      <c r="I9693" s="492">
        <f>I9691+(E9693-E9691)*(I9694-I9691)/(E9694-E9691)</f>
        <v>13.366666666666667</v>
      </c>
      <c r="J9693" s="397">
        <f>J9691+(E9693-E9691)*(J9694-J9691)/(E9694-E9691)</f>
        <v>0.21266666666666667</v>
      </c>
      <c r="K9693" s="469">
        <f t="shared" si="826"/>
        <v>13.36803774209152</v>
      </c>
      <c r="L9693" s="469">
        <f t="shared" si="827"/>
        <v>1.371075424852819E-3</v>
      </c>
    </row>
    <row r="9694" spans="1:12">
      <c r="A9694" s="480" t="s">
        <v>126</v>
      </c>
      <c r="B9694" s="480">
        <f t="shared" si="824"/>
        <v>17</v>
      </c>
      <c r="C9694" s="480">
        <f t="shared" si="825"/>
        <v>6</v>
      </c>
      <c r="D9694" s="480">
        <f>D9691</f>
        <v>210</v>
      </c>
      <c r="E9694" s="480">
        <f t="shared" si="823"/>
        <v>66</v>
      </c>
      <c r="F9694" s="484">
        <v>4.2689000000000004</v>
      </c>
      <c r="G9694" s="480">
        <v>15</v>
      </c>
      <c r="H9694" s="482">
        <v>0.31842500000000001</v>
      </c>
      <c r="I9694" s="483">
        <v>13.4</v>
      </c>
      <c r="J9694" s="484">
        <v>0.21110000000000001</v>
      </c>
      <c r="K9694" s="469">
        <f t="shared" si="826"/>
        <v>13.406296616157652</v>
      </c>
      <c r="L9694" s="469">
        <f t="shared" si="827"/>
        <v>6.2966161576518687E-3</v>
      </c>
    </row>
    <row r="9695" spans="1:12">
      <c r="A9695" s="98" t="s">
        <v>126</v>
      </c>
      <c r="B9695" s="98">
        <f t="shared" si="824"/>
        <v>17</v>
      </c>
      <c r="C9695" s="98">
        <f t="shared" si="825"/>
        <v>6</v>
      </c>
      <c r="D9695" s="98">
        <f>D9694</f>
        <v>210</v>
      </c>
      <c r="E9695" s="98">
        <f t="shared" si="823"/>
        <v>67</v>
      </c>
      <c r="F9695" s="397">
        <f>F9694+(E9695-E9694)*(F9697-F9694)/(E9697-E9694)</f>
        <v>4.2817333333333334</v>
      </c>
      <c r="G9695" s="98">
        <v>15</v>
      </c>
      <c r="H9695" s="491">
        <f>H9694+(E9695-E9694)*(H9697-H9694)/(E9697-E9694)</f>
        <v>0.31847799999999998</v>
      </c>
      <c r="I9695" s="492">
        <f>I9694+(E9695-E9694)*(I9697-I9694)/(E9697-E9694)</f>
        <v>13.433333333333334</v>
      </c>
      <c r="J9695" s="397">
        <f>J9694+(E9695-E9694)*(J9697-J9694)/(E9697-E9694)</f>
        <v>0.20953333333333335</v>
      </c>
      <c r="K9695" s="469">
        <f t="shared" si="826"/>
        <v>13.444361410625957</v>
      </c>
      <c r="L9695" s="469">
        <f t="shared" si="827"/>
        <v>1.102807729262345E-2</v>
      </c>
    </row>
    <row r="9696" spans="1:12">
      <c r="A9696" s="98" t="s">
        <v>126</v>
      </c>
      <c r="B9696" s="98">
        <f t="shared" si="824"/>
        <v>17</v>
      </c>
      <c r="C9696" s="98">
        <f t="shared" si="825"/>
        <v>6</v>
      </c>
      <c r="D9696" s="98">
        <f>D9694</f>
        <v>210</v>
      </c>
      <c r="E9696" s="98">
        <f t="shared" si="823"/>
        <v>68</v>
      </c>
      <c r="F9696" s="397">
        <f>F9694+(E9696-E9694)*(F9697-F9694)/(E9697-E9694)</f>
        <v>4.2945666666666673</v>
      </c>
      <c r="G9696" s="98">
        <v>15</v>
      </c>
      <c r="H9696" s="491">
        <f>H9694+(E9696-E9694)*(H9697-H9694)/(E9697-E9694)</f>
        <v>0.31853100000000001</v>
      </c>
      <c r="I9696" s="492">
        <f>I9694+(E9696-E9694)*(I9697-I9694)/(E9697-E9694)</f>
        <v>13.466666666666667</v>
      </c>
      <c r="J9696" s="397">
        <f>J9694+(E9696-E9694)*(J9697-J9694)/(E9697-E9694)</f>
        <v>0.20796666666666666</v>
      </c>
      <c r="K9696" s="469">
        <f t="shared" si="826"/>
        <v>13.482413537981129</v>
      </c>
      <c r="L9696" s="469">
        <f t="shared" si="827"/>
        <v>1.5746871314462396E-2</v>
      </c>
    </row>
    <row r="9697" spans="1:12">
      <c r="A9697" s="480" t="s">
        <v>126</v>
      </c>
      <c r="B9697" s="480">
        <f t="shared" si="824"/>
        <v>17</v>
      </c>
      <c r="C9697" s="480">
        <f t="shared" si="825"/>
        <v>6</v>
      </c>
      <c r="D9697" s="480">
        <f>D9694</f>
        <v>210</v>
      </c>
      <c r="E9697" s="480">
        <f t="shared" si="823"/>
        <v>69</v>
      </c>
      <c r="F9697" s="484">
        <v>4.3074000000000003</v>
      </c>
      <c r="G9697" s="480">
        <v>15</v>
      </c>
      <c r="H9697" s="482">
        <v>0.31858399999999998</v>
      </c>
      <c r="I9697" s="483">
        <v>13.5</v>
      </c>
      <c r="J9697" s="484">
        <v>0.2064</v>
      </c>
      <c r="K9697" s="469">
        <f t="shared" si="826"/>
        <v>13.520453004545114</v>
      </c>
      <c r="L9697" s="469">
        <f t="shared" si="827"/>
        <v>2.0453004545114339E-2</v>
      </c>
    </row>
    <row r="9698" spans="1:12">
      <c r="A9698" s="98" t="s">
        <v>126</v>
      </c>
      <c r="B9698" s="98">
        <f t="shared" si="824"/>
        <v>17</v>
      </c>
      <c r="C9698" s="98">
        <f t="shared" si="825"/>
        <v>6</v>
      </c>
      <c r="D9698" s="98">
        <f>D9697</f>
        <v>210</v>
      </c>
      <c r="E9698" s="98">
        <f t="shared" si="823"/>
        <v>70</v>
      </c>
      <c r="F9698" s="397">
        <f>F9697+(E9698-E9697)*(F9700-F9697)/(E9700-E9697)</f>
        <v>4.3200666666666665</v>
      </c>
      <c r="G9698" s="98">
        <v>15</v>
      </c>
      <c r="H9698" s="491">
        <f>H9697+(E9698-E9697)*(H9700-H9697)/(E9700-E9697)</f>
        <v>0.3186363333333333</v>
      </c>
      <c r="I9698" s="492">
        <f>I9697+(E9698-E9697)*(I9700-I9697)/(E9700-E9697)</f>
        <v>13.533333333333333</v>
      </c>
      <c r="J9698" s="397">
        <f>J9697+(E9698-E9697)*(J9700-J9697)/(E9700-E9697)</f>
        <v>0.20483333333333334</v>
      </c>
      <c r="K9698" s="469">
        <f t="shared" si="826"/>
        <v>13.557985122014754</v>
      </c>
      <c r="L9698" s="469">
        <f t="shared" si="827"/>
        <v>2.4651788681421039E-2</v>
      </c>
    </row>
    <row r="9699" spans="1:12">
      <c r="A9699" s="98" t="s">
        <v>126</v>
      </c>
      <c r="B9699" s="98">
        <f t="shared" si="824"/>
        <v>17</v>
      </c>
      <c r="C9699" s="98">
        <f t="shared" si="825"/>
        <v>6</v>
      </c>
      <c r="D9699" s="98">
        <f>D9697</f>
        <v>210</v>
      </c>
      <c r="E9699" s="98">
        <f t="shared" si="823"/>
        <v>71</v>
      </c>
      <c r="F9699" s="397">
        <f>F9697+(E9699-E9697)*(F9700-F9697)/(E9700-E9697)</f>
        <v>4.3327333333333335</v>
      </c>
      <c r="G9699" s="98">
        <v>15</v>
      </c>
      <c r="H9699" s="491">
        <f>H9697+(E9699-E9697)*(H9700-H9697)/(E9700-E9697)</f>
        <v>0.31868866666666668</v>
      </c>
      <c r="I9699" s="492">
        <f>I9697+(E9699-E9697)*(I9700-I9697)/(E9700-E9697)</f>
        <v>13.566666666666666</v>
      </c>
      <c r="J9699" s="397">
        <f>J9697+(E9699-E9697)*(J9700-J9697)/(E9700-E9697)</f>
        <v>0.20326666666666665</v>
      </c>
      <c r="K9699" s="469">
        <f t="shared" si="826"/>
        <v>13.595504912840745</v>
      </c>
      <c r="L9699" s="469">
        <f t="shared" si="827"/>
        <v>2.8838246174078819E-2</v>
      </c>
    </row>
    <row r="9700" spans="1:12">
      <c r="A9700" s="480" t="s">
        <v>126</v>
      </c>
      <c r="B9700" s="480">
        <f t="shared" si="824"/>
        <v>17</v>
      </c>
      <c r="C9700" s="480">
        <f t="shared" si="825"/>
        <v>6</v>
      </c>
      <c r="D9700" s="480">
        <f>D9697</f>
        <v>210</v>
      </c>
      <c r="E9700" s="480">
        <f t="shared" si="823"/>
        <v>72</v>
      </c>
      <c r="F9700" s="484">
        <v>4.3453999999999997</v>
      </c>
      <c r="G9700" s="480">
        <v>15</v>
      </c>
      <c r="H9700" s="482">
        <v>0.318741</v>
      </c>
      <c r="I9700" s="483">
        <v>13.6</v>
      </c>
      <c r="J9700" s="484">
        <v>0.20169999999999999</v>
      </c>
      <c r="K9700" s="469">
        <f t="shared" si="826"/>
        <v>13.633012383094737</v>
      </c>
      <c r="L9700" s="469">
        <f t="shared" si="827"/>
        <v>3.301238309473753E-2</v>
      </c>
    </row>
    <row r="9701" spans="1:12">
      <c r="A9701" s="98" t="s">
        <v>126</v>
      </c>
      <c r="B9701" s="98">
        <f t="shared" si="824"/>
        <v>17</v>
      </c>
      <c r="C9701" s="98">
        <f t="shared" si="825"/>
        <v>6</v>
      </c>
      <c r="D9701" s="98">
        <f>D9700</f>
        <v>210</v>
      </c>
      <c r="E9701" s="98">
        <f t="shared" si="823"/>
        <v>73</v>
      </c>
      <c r="F9701" s="397">
        <f>F9700+(E9701-E9700)*(F9703-F9700)/(E9703-E9700)</f>
        <v>4.3579999999999997</v>
      </c>
      <c r="G9701" s="98">
        <v>15</v>
      </c>
      <c r="H9701" s="491">
        <f>H9700+(E9701-E9700)*(H9703-H9700)/(E9703-E9700)</f>
        <v>0.31879299999999999</v>
      </c>
      <c r="I9701" s="492">
        <f>I9700+(E9701-E9700)*(I9703-I9700)/(E9703-E9700)</f>
        <v>13.633333333333333</v>
      </c>
      <c r="J9701" s="397">
        <f>J9700+(E9701-E9700)*(J9703-J9700)/(E9703-E9700)</f>
        <v>0.20013333333333333</v>
      </c>
      <c r="K9701" s="469">
        <f t="shared" si="826"/>
        <v>13.670312710755882</v>
      </c>
      <c r="L9701" s="469">
        <f t="shared" si="827"/>
        <v>3.6979377422548865E-2</v>
      </c>
    </row>
    <row r="9702" spans="1:12">
      <c r="A9702" s="98" t="s">
        <v>126</v>
      </c>
      <c r="B9702" s="98">
        <f t="shared" si="824"/>
        <v>17</v>
      </c>
      <c r="C9702" s="98">
        <f t="shared" si="825"/>
        <v>6</v>
      </c>
      <c r="D9702" s="98">
        <f>D9700</f>
        <v>210</v>
      </c>
      <c r="E9702" s="98">
        <f t="shared" si="823"/>
        <v>74</v>
      </c>
      <c r="F9702" s="397">
        <f>F9700+(E9702-E9700)*(F9703-F9700)/(E9703-E9700)</f>
        <v>4.3706000000000005</v>
      </c>
      <c r="G9702" s="98">
        <v>15</v>
      </c>
      <c r="H9702" s="491">
        <f>H9700+(E9702-E9700)*(H9703-H9700)/(E9703-E9700)</f>
        <v>0.31884499999999999</v>
      </c>
      <c r="I9702" s="492">
        <f>I9700+(E9702-E9700)*(I9703-I9700)/(E9703-E9700)</f>
        <v>13.666666666666666</v>
      </c>
      <c r="J9702" s="397">
        <f>J9700+(E9702-E9700)*(J9703-J9700)/(E9703-E9700)</f>
        <v>0.19856666666666667</v>
      </c>
      <c r="K9702" s="469">
        <f t="shared" si="826"/>
        <v>13.707600871897005</v>
      </c>
      <c r="L9702" s="469">
        <f t="shared" si="827"/>
        <v>4.0934205230339415E-2</v>
      </c>
    </row>
    <row r="9703" spans="1:12">
      <c r="A9703" s="480" t="s">
        <v>126</v>
      </c>
      <c r="B9703" s="480">
        <f t="shared" si="824"/>
        <v>17</v>
      </c>
      <c r="C9703" s="480">
        <f t="shared" si="825"/>
        <v>6</v>
      </c>
      <c r="D9703" s="480">
        <f>D9700</f>
        <v>210</v>
      </c>
      <c r="E9703" s="480">
        <f t="shared" si="823"/>
        <v>75</v>
      </c>
      <c r="F9703" s="484">
        <v>4.3832000000000004</v>
      </c>
      <c r="G9703" s="480">
        <v>15</v>
      </c>
      <c r="H9703" s="482">
        <v>0.31889699999999999</v>
      </c>
      <c r="I9703" s="483">
        <v>13.7</v>
      </c>
      <c r="J9703" s="484">
        <v>0.19700000000000001</v>
      </c>
      <c r="K9703" s="469">
        <f t="shared" si="826"/>
        <v>13.744876872469796</v>
      </c>
      <c r="L9703" s="469">
        <f t="shared" si="827"/>
        <v>4.4876872469796325E-2</v>
      </c>
    </row>
    <row r="9704" spans="1:12">
      <c r="A9704" s="98" t="s">
        <v>126</v>
      </c>
      <c r="B9704" s="98">
        <f t="shared" si="824"/>
        <v>17</v>
      </c>
      <c r="C9704" s="98">
        <f t="shared" si="825"/>
        <v>6</v>
      </c>
      <c r="D9704" s="98">
        <f>D9703</f>
        <v>210</v>
      </c>
      <c r="E9704" s="98">
        <f t="shared" si="823"/>
        <v>76</v>
      </c>
      <c r="F9704" s="397">
        <f>F9703+(E9704-E9703)*(F9706-F9703)/(E9706-E9703)</f>
        <v>4.3956666666666671</v>
      </c>
      <c r="G9704" s="98">
        <v>15</v>
      </c>
      <c r="H9704" s="491">
        <f>H9703+(E9704-E9703)*(H9706-H9703)/(E9706-E9703)</f>
        <v>0.31894866666666666</v>
      </c>
      <c r="I9704" s="492">
        <f>I9703+(E9704-E9703)*(I9706-I9703)/(E9706-E9703)</f>
        <v>13.766666666666666</v>
      </c>
      <c r="J9704" s="397">
        <f>J9703+(E9704-E9703)*(J9706-J9703)/(E9706-E9703)</f>
        <v>0.19543333333333335</v>
      </c>
      <c r="K9704" s="469">
        <f t="shared" si="826"/>
        <v>13.781737082038282</v>
      </c>
      <c r="L9704" s="469">
        <f t="shared" si="827"/>
        <v>1.5070415371615908E-2</v>
      </c>
    </row>
    <row r="9705" spans="1:12">
      <c r="A9705" s="98" t="s">
        <v>126</v>
      </c>
      <c r="B9705" s="98">
        <f t="shared" si="824"/>
        <v>17</v>
      </c>
      <c r="C9705" s="98">
        <f t="shared" si="825"/>
        <v>6</v>
      </c>
      <c r="D9705" s="98">
        <f>D9703</f>
        <v>210</v>
      </c>
      <c r="E9705" s="98">
        <f t="shared" si="823"/>
        <v>77</v>
      </c>
      <c r="F9705" s="397">
        <f>F9703+(E9705-E9703)*(F9706-F9703)/(E9706-E9703)</f>
        <v>4.4081333333333337</v>
      </c>
      <c r="G9705" s="98">
        <v>15</v>
      </c>
      <c r="H9705" s="491">
        <f>H9703+(E9705-E9703)*(H9706-H9703)/(E9706-E9703)</f>
        <v>0.31900033333333333</v>
      </c>
      <c r="I9705" s="492">
        <f>I9703+(E9705-E9703)*(I9706-I9703)/(E9706-E9703)</f>
        <v>13.833333333333334</v>
      </c>
      <c r="J9705" s="397">
        <f>J9703+(E9705-E9703)*(J9706-J9703)/(E9706-E9703)</f>
        <v>0.19386666666666666</v>
      </c>
      <c r="K9705" s="469">
        <f t="shared" si="826"/>
        <v>13.818585351530459</v>
      </c>
      <c r="L9705" s="469">
        <f t="shared" si="827"/>
        <v>-1.4747981802875287E-2</v>
      </c>
    </row>
    <row r="9706" spans="1:12">
      <c r="A9706" s="480" t="s">
        <v>126</v>
      </c>
      <c r="B9706" s="480">
        <f t="shared" si="824"/>
        <v>17</v>
      </c>
      <c r="C9706" s="480">
        <f t="shared" si="825"/>
        <v>6</v>
      </c>
      <c r="D9706" s="480">
        <f>D9703</f>
        <v>210</v>
      </c>
      <c r="E9706" s="480">
        <f t="shared" ref="E9706:E9769" si="828">E9705+1</f>
        <v>78</v>
      </c>
      <c r="F9706" s="484">
        <v>4.4206000000000003</v>
      </c>
      <c r="G9706" s="480">
        <v>15</v>
      </c>
      <c r="H9706" s="482">
        <v>0.319052</v>
      </c>
      <c r="I9706" s="483">
        <v>13.9</v>
      </c>
      <c r="J9706" s="484">
        <v>0.1923</v>
      </c>
      <c r="K9706" s="469">
        <f t="shared" si="826"/>
        <v>13.855421686746988</v>
      </c>
      <c r="L9706" s="469">
        <f t="shared" si="827"/>
        <v>-4.4578313253012425E-2</v>
      </c>
    </row>
    <row r="9707" spans="1:12">
      <c r="A9707" s="98" t="s">
        <v>126</v>
      </c>
      <c r="B9707" s="98">
        <f t="shared" si="824"/>
        <v>17</v>
      </c>
      <c r="C9707" s="98">
        <f t="shared" si="825"/>
        <v>6</v>
      </c>
      <c r="D9707" s="98">
        <f>D9706</f>
        <v>210</v>
      </c>
      <c r="E9707" s="98">
        <f t="shared" si="828"/>
        <v>79</v>
      </c>
      <c r="F9707" s="397">
        <f>F9706+(E9707-E9706)*(F9709-F9706)/(E9709-E9706)</f>
        <v>4.4329666666666672</v>
      </c>
      <c r="G9707" s="98">
        <v>15</v>
      </c>
      <c r="H9707" s="491">
        <f>H9706+(E9707-E9706)*(H9709-H9706)/(E9709-E9706)</f>
        <v>0.31910300000000003</v>
      </c>
      <c r="I9707" s="492">
        <f>I9706+(E9707-E9706)*(I9709-I9706)/(E9709-E9706)</f>
        <v>13.933333333333334</v>
      </c>
      <c r="J9707" s="397">
        <f>J9706+(E9707-E9706)*(J9709-J9706)/(E9709-E9706)</f>
        <v>0.19076666666666667</v>
      </c>
      <c r="K9707" s="469">
        <f t="shared" si="826"/>
        <v>13.891961738581795</v>
      </c>
      <c r="L9707" s="469">
        <f t="shared" si="827"/>
        <v>-4.137159475153851E-2</v>
      </c>
    </row>
    <row r="9708" spans="1:12">
      <c r="A9708" s="98" t="s">
        <v>126</v>
      </c>
      <c r="B9708" s="98">
        <f t="shared" si="824"/>
        <v>17</v>
      </c>
      <c r="C9708" s="98">
        <f t="shared" si="825"/>
        <v>6</v>
      </c>
      <c r="D9708" s="98">
        <f>D9706</f>
        <v>210</v>
      </c>
      <c r="E9708" s="98">
        <f t="shared" si="828"/>
        <v>80</v>
      </c>
      <c r="F9708" s="397">
        <f>F9706+(E9708-E9706)*(F9709-F9706)/(E9709-E9706)</f>
        <v>4.4453333333333331</v>
      </c>
      <c r="G9708" s="98">
        <v>15</v>
      </c>
      <c r="H9708" s="491">
        <f>H9706+(E9708-E9706)*(H9709-H9706)/(E9709-E9706)</f>
        <v>0.31915399999999999</v>
      </c>
      <c r="I9708" s="492">
        <f>I9706+(E9708-E9706)*(I9709-I9706)/(E9709-E9706)</f>
        <v>13.966666666666667</v>
      </c>
      <c r="J9708" s="397">
        <f>J9706+(E9708-E9706)*(J9709-J9706)/(E9709-E9706)</f>
        <v>0.18923333333333334</v>
      </c>
      <c r="K9708" s="469">
        <f t="shared" si="826"/>
        <v>13.928490112401327</v>
      </c>
      <c r="L9708" s="469">
        <f t="shared" si="827"/>
        <v>-3.8176554265339391E-2</v>
      </c>
    </row>
    <row r="9709" spans="1:12">
      <c r="A9709" s="480" t="s">
        <v>126</v>
      </c>
      <c r="B9709" s="480">
        <f t="shared" si="824"/>
        <v>17</v>
      </c>
      <c r="C9709" s="480">
        <f t="shared" si="825"/>
        <v>6</v>
      </c>
      <c r="D9709" s="480">
        <f>D9706</f>
        <v>210</v>
      </c>
      <c r="E9709" s="480">
        <f t="shared" si="828"/>
        <v>81</v>
      </c>
      <c r="F9709" s="484">
        <v>4.4577</v>
      </c>
      <c r="G9709" s="480">
        <v>15</v>
      </c>
      <c r="H9709" s="482">
        <v>0.31920500000000002</v>
      </c>
      <c r="I9709" s="483">
        <v>14</v>
      </c>
      <c r="J9709" s="484">
        <v>0.18770000000000001</v>
      </c>
      <c r="K9709" s="469">
        <f t="shared" si="826"/>
        <v>13.965006813803042</v>
      </c>
      <c r="L9709" s="469">
        <f t="shared" si="827"/>
        <v>-3.4993186196958348E-2</v>
      </c>
    </row>
    <row r="9710" spans="1:12">
      <c r="A9710" s="98" t="s">
        <v>126</v>
      </c>
      <c r="B9710" s="98">
        <f t="shared" si="824"/>
        <v>17</v>
      </c>
      <c r="C9710" s="98">
        <f t="shared" si="825"/>
        <v>6</v>
      </c>
      <c r="D9710" s="98">
        <f>D9709</f>
        <v>210</v>
      </c>
      <c r="E9710" s="98">
        <f t="shared" si="828"/>
        <v>82</v>
      </c>
      <c r="F9710" s="397">
        <f>F9709+(E9710-E9709)*(F9712-F9709)/(E9712-E9709)</f>
        <v>4.4699666666666671</v>
      </c>
      <c r="G9710" s="98">
        <v>15</v>
      </c>
      <c r="H9710" s="491">
        <f>H9709+(E9710-E9709)*(H9712-H9709)/(E9712-E9709)</f>
        <v>0.31925566666666666</v>
      </c>
      <c r="I9710" s="492">
        <f>I9709+(E9710-E9709)*(I9712-I9709)/(E9712-E9709)</f>
        <v>14.033333333333333</v>
      </c>
      <c r="J9710" s="397">
        <f>J9709+(E9710-E9709)*(J9712-J9709)/(E9712-E9709)</f>
        <v>0.18613333333333335</v>
      </c>
      <c r="K9710" s="469">
        <f t="shared" si="826"/>
        <v>14.001213238710461</v>
      </c>
      <c r="L9710" s="469">
        <f t="shared" si="827"/>
        <v>-3.2120094622872131E-2</v>
      </c>
    </row>
    <row r="9711" spans="1:12">
      <c r="A9711" s="98" t="s">
        <v>126</v>
      </c>
      <c r="B9711" s="98">
        <f t="shared" si="824"/>
        <v>17</v>
      </c>
      <c r="C9711" s="98">
        <f t="shared" si="825"/>
        <v>6</v>
      </c>
      <c r="D9711" s="98">
        <f>D9709</f>
        <v>210</v>
      </c>
      <c r="E9711" s="98">
        <f t="shared" si="828"/>
        <v>83</v>
      </c>
      <c r="F9711" s="397">
        <f>F9709+(E9711-E9709)*(F9712-F9709)/(E9712-E9709)</f>
        <v>4.4822333333333333</v>
      </c>
      <c r="G9711" s="98">
        <v>15</v>
      </c>
      <c r="H9711" s="491">
        <f>H9709+(E9711-E9709)*(H9712-H9709)/(E9712-E9709)</f>
        <v>0.31930633333333336</v>
      </c>
      <c r="I9711" s="492">
        <f>I9709+(E9711-E9709)*(I9712-I9709)/(E9712-E9709)</f>
        <v>14.066666666666666</v>
      </c>
      <c r="J9711" s="397">
        <f>J9709+(E9711-E9709)*(J9712-J9709)/(E9712-E9709)</f>
        <v>0.18456666666666666</v>
      </c>
      <c r="K9711" s="469">
        <f t="shared" si="826"/>
        <v>14.037408173342421</v>
      </c>
      <c r="L9711" s="469">
        <f t="shared" si="827"/>
        <v>-2.9258493324245904E-2</v>
      </c>
    </row>
    <row r="9712" spans="1:12">
      <c r="A9712" s="480" t="s">
        <v>126</v>
      </c>
      <c r="B9712" s="480">
        <f t="shared" si="824"/>
        <v>17</v>
      </c>
      <c r="C9712" s="480">
        <f t="shared" si="825"/>
        <v>6</v>
      </c>
      <c r="D9712" s="480">
        <f>D9709</f>
        <v>210</v>
      </c>
      <c r="E9712" s="480">
        <f t="shared" si="828"/>
        <v>84</v>
      </c>
      <c r="F9712" s="484">
        <v>4.4945000000000004</v>
      </c>
      <c r="G9712" s="480">
        <v>15</v>
      </c>
      <c r="H9712" s="482">
        <v>0.319357</v>
      </c>
      <c r="I9712" s="483">
        <v>14.1</v>
      </c>
      <c r="J9712" s="484">
        <v>0.183</v>
      </c>
      <c r="K9712" s="469">
        <f t="shared" si="826"/>
        <v>14.073591623167804</v>
      </c>
      <c r="L9712" s="469">
        <f t="shared" si="827"/>
        <v>-2.6408376832195657E-2</v>
      </c>
    </row>
    <row r="9713" spans="1:12">
      <c r="A9713" s="98" t="s">
        <v>126</v>
      </c>
      <c r="B9713" s="98">
        <f t="shared" si="824"/>
        <v>17</v>
      </c>
      <c r="C9713" s="98">
        <f t="shared" si="825"/>
        <v>6</v>
      </c>
      <c r="D9713" s="98">
        <f>D9712</f>
        <v>210</v>
      </c>
      <c r="E9713" s="98">
        <f t="shared" si="828"/>
        <v>85</v>
      </c>
      <c r="F9713" s="397">
        <f>F9712+(E9713-E9712)*(F9715-F9712)/(E9715-E9712)</f>
        <v>4.5066666666666668</v>
      </c>
      <c r="G9713" s="98">
        <v>15</v>
      </c>
      <c r="H9713" s="491">
        <f>H9712+(E9713-E9712)*(H9715-H9712)/(E9715-E9712)</f>
        <v>0.319407</v>
      </c>
      <c r="I9713" s="492">
        <f>I9712+(E9713-E9712)*(I9715-I9712)/(E9715-E9712)</f>
        <v>14.133333333333333</v>
      </c>
      <c r="J9713" s="397">
        <f>J9712+(E9713-E9712)*(J9715-J9712)/(E9715-E9712)</f>
        <v>0.18143333333333334</v>
      </c>
      <c r="K9713" s="469">
        <f t="shared" si="826"/>
        <v>14.109479963390491</v>
      </c>
      <c r="L9713" s="469">
        <f t="shared" si="827"/>
        <v>-2.3853369942841596E-2</v>
      </c>
    </row>
    <row r="9714" spans="1:12">
      <c r="A9714" s="98" t="s">
        <v>126</v>
      </c>
      <c r="B9714" s="98">
        <f t="shared" si="824"/>
        <v>17</v>
      </c>
      <c r="C9714" s="98">
        <f t="shared" si="825"/>
        <v>6</v>
      </c>
      <c r="D9714" s="98">
        <f>D9712</f>
        <v>210</v>
      </c>
      <c r="E9714" s="98">
        <f t="shared" si="828"/>
        <v>86</v>
      </c>
      <c r="F9714" s="397">
        <f>F9712+(E9714-E9712)*(F9715-F9712)/(E9715-E9712)</f>
        <v>4.5188333333333333</v>
      </c>
      <c r="G9714" s="98">
        <v>15</v>
      </c>
      <c r="H9714" s="491">
        <f>H9712+(E9714-E9712)*(H9715-H9712)/(E9715-E9712)</f>
        <v>0.31945699999999999</v>
      </c>
      <c r="I9714" s="492">
        <f>I9712+(E9714-E9712)*(I9715-I9712)/(E9715-E9712)</f>
        <v>14.166666666666666</v>
      </c>
      <c r="J9714" s="397">
        <f>J9712+(E9714-E9712)*(J9715-J9712)/(E9715-E9712)</f>
        <v>0.17986666666666665</v>
      </c>
      <c r="K9714" s="469">
        <f t="shared" si="826"/>
        <v>14.145357069443879</v>
      </c>
      <c r="L9714" s="469">
        <f t="shared" si="827"/>
        <v>-2.1309597222787247E-2</v>
      </c>
    </row>
    <row r="9715" spans="1:12">
      <c r="A9715" s="480" t="s">
        <v>126</v>
      </c>
      <c r="B9715" s="480">
        <f t="shared" si="824"/>
        <v>17</v>
      </c>
      <c r="C9715" s="480">
        <f t="shared" si="825"/>
        <v>6</v>
      </c>
      <c r="D9715" s="480">
        <f>D9712</f>
        <v>210</v>
      </c>
      <c r="E9715" s="480">
        <f t="shared" si="828"/>
        <v>87</v>
      </c>
      <c r="F9715" s="484">
        <v>4.5309999999999997</v>
      </c>
      <c r="G9715" s="480">
        <v>15</v>
      </c>
      <c r="H9715" s="482">
        <v>0.31950699999999999</v>
      </c>
      <c r="I9715" s="483">
        <v>14.2</v>
      </c>
      <c r="J9715" s="484">
        <v>0.17829999999999999</v>
      </c>
      <c r="K9715" s="469">
        <f t="shared" si="826"/>
        <v>14.181222946602109</v>
      </c>
      <c r="L9715" s="469">
        <f t="shared" si="827"/>
        <v>-1.8777053397890597E-2</v>
      </c>
    </row>
    <row r="9716" spans="1:12">
      <c r="A9716" s="98" t="s">
        <v>126</v>
      </c>
      <c r="B9716" s="98">
        <f t="shared" si="824"/>
        <v>17</v>
      </c>
      <c r="C9716" s="98">
        <f t="shared" si="825"/>
        <v>6</v>
      </c>
      <c r="D9716" s="98">
        <f>D9715</f>
        <v>210</v>
      </c>
      <c r="E9716" s="98">
        <f t="shared" si="828"/>
        <v>88</v>
      </c>
      <c r="F9716" s="397">
        <f>F9715+(E9716-E9715)*(F9718-F9715)/(E9718-E9715)</f>
        <v>4.5430666666666664</v>
      </c>
      <c r="G9716" s="98">
        <v>15</v>
      </c>
      <c r="H9716" s="491">
        <f>H9715+(E9716-E9715)*(H9718-H9715)/(E9718-E9715)</f>
        <v>0.31955699999999998</v>
      </c>
      <c r="I9716" s="492">
        <f>I9715+(E9716-E9715)*(I9718-I9715)/(E9718-E9715)</f>
        <v>14.233333333333333</v>
      </c>
      <c r="J9716" s="397">
        <f>J9715+(E9716-E9715)*(J9718-J9715)/(E9718-E9715)</f>
        <v>0.17673333333333333</v>
      </c>
      <c r="K9716" s="469">
        <f t="shared" si="826"/>
        <v>14.216764666919099</v>
      </c>
      <c r="L9716" s="469">
        <f t="shared" si="827"/>
        <v>-1.6568666414233491E-2</v>
      </c>
    </row>
    <row r="9717" spans="1:12">
      <c r="A9717" s="98" t="s">
        <v>126</v>
      </c>
      <c r="B9717" s="98">
        <f t="shared" si="824"/>
        <v>17</v>
      </c>
      <c r="C9717" s="98">
        <f t="shared" si="825"/>
        <v>6</v>
      </c>
      <c r="D9717" s="98">
        <f>D9715</f>
        <v>210</v>
      </c>
      <c r="E9717" s="98">
        <f t="shared" si="828"/>
        <v>89</v>
      </c>
      <c r="F9717" s="397">
        <f>F9715+(E9717-E9715)*(F9718-F9715)/(E9718-E9715)</f>
        <v>4.555133333333333</v>
      </c>
      <c r="G9717" s="98">
        <v>15</v>
      </c>
      <c r="H9717" s="491">
        <f>H9715+(E9717-E9715)*(H9718-H9715)/(E9718-E9715)</f>
        <v>0.31960700000000003</v>
      </c>
      <c r="I9717" s="492">
        <f>I9715+(E9717-E9715)*(I9718-I9715)/(E9718-E9715)</f>
        <v>14.266666666666667</v>
      </c>
      <c r="J9717" s="397">
        <f>J9715+(E9717-E9715)*(J9718-J9715)/(E9718-E9715)</f>
        <v>0.17516666666666666</v>
      </c>
      <c r="K9717" s="469">
        <f t="shared" si="826"/>
        <v>14.252295266791192</v>
      </c>
      <c r="L9717" s="469">
        <f t="shared" si="827"/>
        <v>-1.4371399875475532E-2</v>
      </c>
    </row>
    <row r="9718" spans="1:12">
      <c r="A9718" s="480" t="s">
        <v>126</v>
      </c>
      <c r="B9718" s="480">
        <f t="shared" si="824"/>
        <v>17</v>
      </c>
      <c r="C9718" s="480">
        <f t="shared" si="825"/>
        <v>6</v>
      </c>
      <c r="D9718" s="480">
        <f>D9715</f>
        <v>210</v>
      </c>
      <c r="E9718" s="480">
        <f t="shared" si="828"/>
        <v>90</v>
      </c>
      <c r="F9718" s="484">
        <v>4.5671999999999997</v>
      </c>
      <c r="G9718" s="480">
        <v>15</v>
      </c>
      <c r="H9718" s="482">
        <v>0.31965700000000002</v>
      </c>
      <c r="I9718" s="483">
        <v>14.3</v>
      </c>
      <c r="J9718" s="484">
        <v>0.1736</v>
      </c>
      <c r="K9718" s="469">
        <f t="shared" si="826"/>
        <v>14.287814751436693</v>
      </c>
      <c r="L9718" s="469">
        <f t="shared" si="827"/>
        <v>-1.2185248563307383E-2</v>
      </c>
    </row>
    <row r="9719" spans="1:12">
      <c r="A9719" s="98" t="s">
        <v>126</v>
      </c>
      <c r="B9719" s="98">
        <f t="shared" si="824"/>
        <v>17</v>
      </c>
      <c r="C9719" s="98">
        <f t="shared" si="825"/>
        <v>6</v>
      </c>
      <c r="D9719" s="98">
        <f>D9718</f>
        <v>210</v>
      </c>
      <c r="E9719" s="98">
        <f t="shared" si="828"/>
        <v>91</v>
      </c>
      <c r="F9719" s="397">
        <f>F9718+(E9719-E9718)*(F9721-F9718)/(E9721-E9718)</f>
        <v>4.5791666666666666</v>
      </c>
      <c r="G9719" s="98">
        <v>15</v>
      </c>
      <c r="H9719" s="491">
        <f>H9718+(E9719-E9718)*(H9721-H9718)/(E9721-E9718)</f>
        <v>0.31970666666666669</v>
      </c>
      <c r="I9719" s="492">
        <f>I9718+(E9719-E9718)*(I9721-I9718)/(E9721-E9718)</f>
        <v>14.333333333333334</v>
      </c>
      <c r="J9719" s="397">
        <f>J9718+(E9719-E9718)*(J9721-J9718)/(E9721-E9718)</f>
        <v>0.17203333333333334</v>
      </c>
      <c r="K9719" s="469">
        <f t="shared" si="826"/>
        <v>14.323025273167069</v>
      </c>
      <c r="L9719" s="469">
        <f t="shared" si="827"/>
        <v>-1.0308060166265065E-2</v>
      </c>
    </row>
    <row r="9720" spans="1:12">
      <c r="A9720" s="98" t="s">
        <v>126</v>
      </c>
      <c r="B9720" s="98">
        <f t="shared" si="824"/>
        <v>17</v>
      </c>
      <c r="C9720" s="98">
        <f t="shared" si="825"/>
        <v>6</v>
      </c>
      <c r="D9720" s="98">
        <f>D9718</f>
        <v>210</v>
      </c>
      <c r="E9720" s="98">
        <f t="shared" si="828"/>
        <v>92</v>
      </c>
      <c r="F9720" s="397">
        <f>F9718+(E9720-E9718)*(F9721-F9718)/(E9721-E9718)</f>
        <v>4.5911333333333335</v>
      </c>
      <c r="G9720" s="98">
        <v>15</v>
      </c>
      <c r="H9720" s="491">
        <f>H9718+(E9720-E9718)*(H9721-H9718)/(E9721-E9718)</f>
        <v>0.31975633333333331</v>
      </c>
      <c r="I9720" s="492">
        <f>I9718+(E9720-E9718)*(I9721-I9718)/(E9721-E9718)</f>
        <v>14.366666666666667</v>
      </c>
      <c r="J9720" s="397">
        <f>J9718+(E9720-E9718)*(J9721-J9718)/(E9721-E9718)</f>
        <v>0.17046666666666666</v>
      </c>
      <c r="K9720" s="469">
        <f t="shared" si="826"/>
        <v>14.358224856635628</v>
      </c>
      <c r="L9720" s="469">
        <f t="shared" si="827"/>
        <v>-8.4418100310390543E-3</v>
      </c>
    </row>
    <row r="9721" spans="1:12">
      <c r="A9721" s="480" t="s">
        <v>126</v>
      </c>
      <c r="B9721" s="480">
        <f t="shared" si="824"/>
        <v>17</v>
      </c>
      <c r="C9721" s="480">
        <f t="shared" si="825"/>
        <v>6</v>
      </c>
      <c r="D9721" s="480">
        <f>D9718</f>
        <v>210</v>
      </c>
      <c r="E9721" s="480">
        <f t="shared" si="828"/>
        <v>93</v>
      </c>
      <c r="F9721" s="484">
        <v>4.6031000000000004</v>
      </c>
      <c r="G9721" s="480">
        <v>15</v>
      </c>
      <c r="H9721" s="482">
        <v>0.31980599999999998</v>
      </c>
      <c r="I9721" s="483">
        <v>14.4</v>
      </c>
      <c r="J9721" s="484">
        <v>0.16889999999999999</v>
      </c>
      <c r="K9721" s="469">
        <f t="shared" si="826"/>
        <v>14.393413506938584</v>
      </c>
      <c r="L9721" s="469">
        <f t="shared" si="827"/>
        <v>-6.586493061416121E-3</v>
      </c>
    </row>
    <row r="9722" spans="1:12">
      <c r="A9722" s="98" t="s">
        <v>126</v>
      </c>
      <c r="B9722" s="98">
        <f t="shared" si="824"/>
        <v>17</v>
      </c>
      <c r="C9722" s="98">
        <f t="shared" si="825"/>
        <v>6</v>
      </c>
      <c r="D9722" s="98">
        <f>D9721</f>
        <v>210</v>
      </c>
      <c r="E9722" s="98">
        <f t="shared" si="828"/>
        <v>94</v>
      </c>
      <c r="F9722" s="397">
        <f>F9721+(E9722-E9721)*(F9724-F9721)/(E9724-E9721)</f>
        <v>4.6150000000000002</v>
      </c>
      <c r="G9722" s="98">
        <v>15</v>
      </c>
      <c r="H9722" s="491">
        <f>H9721+(E9722-E9721)*(H9724-H9721)/(E9724-E9721)</f>
        <v>0.31985533333333332</v>
      </c>
      <c r="I9722" s="492">
        <f>I9721+(E9722-E9721)*(I9724-I9721)/(E9724-E9721)</f>
        <v>14.433333333333334</v>
      </c>
      <c r="J9722" s="397">
        <f>J9721+(E9722-E9721)*(J9724-J9721)/(E9724-E9721)</f>
        <v>0.16733333333333333</v>
      </c>
      <c r="K9722" s="469">
        <f t="shared" si="826"/>
        <v>14.428397838189349</v>
      </c>
      <c r="L9722" s="469">
        <f t="shared" si="827"/>
        <v>-4.9354951439841699E-3</v>
      </c>
    </row>
    <row r="9723" spans="1:12">
      <c r="A9723" s="98" t="s">
        <v>126</v>
      </c>
      <c r="B9723" s="98">
        <f t="shared" si="824"/>
        <v>17</v>
      </c>
      <c r="C9723" s="98">
        <f t="shared" si="825"/>
        <v>6</v>
      </c>
      <c r="D9723" s="98">
        <f>D9721</f>
        <v>210</v>
      </c>
      <c r="E9723" s="98">
        <f t="shared" si="828"/>
        <v>95</v>
      </c>
      <c r="F9723" s="397">
        <f>F9721+(E9723-E9721)*(F9724-F9721)/(E9724-E9721)</f>
        <v>4.6269</v>
      </c>
      <c r="G9723" s="98">
        <v>15</v>
      </c>
      <c r="H9723" s="491">
        <f>H9721+(E9723-E9721)*(H9724-H9721)/(E9724-E9721)</f>
        <v>0.31990466666666667</v>
      </c>
      <c r="I9723" s="492">
        <f>I9721+(E9723-E9721)*(I9724-I9721)/(E9724-E9721)</f>
        <v>14.466666666666667</v>
      </c>
      <c r="J9723" s="397">
        <f>J9721+(E9723-E9721)*(J9724-J9721)/(E9724-E9721)</f>
        <v>0.16576666666666667</v>
      </c>
      <c r="K9723" s="469">
        <f t="shared" si="826"/>
        <v>14.463371379390109</v>
      </c>
      <c r="L9723" s="469">
        <f t="shared" si="827"/>
        <v>-3.2952872765577013E-3</v>
      </c>
    </row>
    <row r="9724" spans="1:12">
      <c r="A9724" s="480" t="s">
        <v>126</v>
      </c>
      <c r="B9724" s="480">
        <f t="shared" si="824"/>
        <v>17</v>
      </c>
      <c r="C9724" s="480">
        <f t="shared" si="825"/>
        <v>6</v>
      </c>
      <c r="D9724" s="480">
        <f>D9721</f>
        <v>210</v>
      </c>
      <c r="E9724" s="480">
        <f t="shared" si="828"/>
        <v>96</v>
      </c>
      <c r="F9724" s="484">
        <v>4.6387999999999998</v>
      </c>
      <c r="G9724" s="480">
        <v>15</v>
      </c>
      <c r="H9724" s="482">
        <v>0.31995400000000002</v>
      </c>
      <c r="I9724" s="483">
        <v>14.5</v>
      </c>
      <c r="J9724" s="484">
        <v>0.16420000000000001</v>
      </c>
      <c r="K9724" s="469">
        <f t="shared" si="826"/>
        <v>14.498334135531982</v>
      </c>
      <c r="L9724" s="469">
        <f t="shared" si="827"/>
        <v>-1.6658644680180856E-3</v>
      </c>
    </row>
    <row r="9725" spans="1:12">
      <c r="A9725" s="98" t="s">
        <v>126</v>
      </c>
      <c r="B9725" s="98">
        <f t="shared" ref="B9725:B9788" si="829">INT(D9725/12)</f>
        <v>17</v>
      </c>
      <c r="C9725" s="98">
        <f t="shared" ref="C9725:C9788" si="830">D9725-B9725*12</f>
        <v>6</v>
      </c>
      <c r="D9725" s="98">
        <f>D9724</f>
        <v>210</v>
      </c>
      <c r="E9725" s="98">
        <f t="shared" si="828"/>
        <v>97</v>
      </c>
      <c r="F9725" s="397">
        <f>F9724+(E9725-E9724)*(F9727-F9724)/(E9727-E9724)</f>
        <v>4.6505999999999998</v>
      </c>
      <c r="G9725" s="98">
        <v>15</v>
      </c>
      <c r="H9725" s="491">
        <f>H9724+(E9725-E9724)*(H9727-H9724)/(E9727-E9724)</f>
        <v>0.32000300000000004</v>
      </c>
      <c r="I9725" s="492">
        <f>I9724+(E9725-E9724)*(I9727-I9724)/(E9727-E9724)</f>
        <v>14.533333333333333</v>
      </c>
      <c r="J9725" s="397">
        <f>J9724+(E9725-E9724)*(J9727-J9724)/(E9727-E9724)</f>
        <v>0.16263333333333335</v>
      </c>
      <c r="K9725" s="469">
        <f t="shared" si="826"/>
        <v>14.532988753230436</v>
      </c>
      <c r="L9725" s="469">
        <f t="shared" si="827"/>
        <v>-3.4458010289739605E-4</v>
      </c>
    </row>
    <row r="9726" spans="1:12">
      <c r="A9726" s="98" t="s">
        <v>126</v>
      </c>
      <c r="B9726" s="98">
        <f t="shared" si="829"/>
        <v>17</v>
      </c>
      <c r="C9726" s="98">
        <f t="shared" si="830"/>
        <v>6</v>
      </c>
      <c r="D9726" s="98">
        <f>D9724</f>
        <v>210</v>
      </c>
      <c r="E9726" s="98">
        <f t="shared" si="828"/>
        <v>98</v>
      </c>
      <c r="F9726" s="397">
        <f>F9724+(E9726-E9724)*(F9727-F9724)/(E9727-E9724)</f>
        <v>4.6623999999999999</v>
      </c>
      <c r="G9726" s="98">
        <v>15</v>
      </c>
      <c r="H9726" s="491">
        <f>H9724+(E9726-E9724)*(H9727-H9724)/(E9727-E9724)</f>
        <v>0.320052</v>
      </c>
      <c r="I9726" s="492">
        <f>I9724+(E9726-E9724)*(I9727-I9724)/(E9727-E9724)</f>
        <v>14.566666666666666</v>
      </c>
      <c r="J9726" s="397">
        <f>J9724+(E9726-E9724)*(J9727-J9724)/(E9727-E9724)</f>
        <v>0.16106666666666666</v>
      </c>
      <c r="K9726" s="469">
        <f t="shared" si="826"/>
        <v>14.567632759676552</v>
      </c>
      <c r="L9726" s="469">
        <f t="shared" si="827"/>
        <v>9.6609300988603763E-4</v>
      </c>
    </row>
    <row r="9727" spans="1:12">
      <c r="A9727" s="480" t="s">
        <v>126</v>
      </c>
      <c r="B9727" s="480">
        <f t="shared" si="829"/>
        <v>17</v>
      </c>
      <c r="C9727" s="480">
        <f t="shared" si="830"/>
        <v>6</v>
      </c>
      <c r="D9727" s="480">
        <f>D9724</f>
        <v>210</v>
      </c>
      <c r="E9727" s="480">
        <f t="shared" si="828"/>
        <v>99</v>
      </c>
      <c r="F9727" s="484">
        <v>4.6741999999999999</v>
      </c>
      <c r="G9727" s="480">
        <v>15</v>
      </c>
      <c r="H9727" s="482">
        <v>0.32010100000000002</v>
      </c>
      <c r="I9727" s="483">
        <v>14.6</v>
      </c>
      <c r="J9727" s="484">
        <v>0.1595</v>
      </c>
      <c r="K9727" s="469">
        <f t="shared" si="826"/>
        <v>14.60226615974333</v>
      </c>
      <c r="L9727" s="469">
        <f t="shared" si="827"/>
        <v>2.2661597433302205E-3</v>
      </c>
    </row>
    <row r="9728" spans="1:12">
      <c r="A9728" s="98" t="s">
        <v>126</v>
      </c>
      <c r="B9728" s="98">
        <f t="shared" si="829"/>
        <v>17</v>
      </c>
      <c r="C9728" s="98">
        <f t="shared" si="830"/>
        <v>6</v>
      </c>
      <c r="D9728" s="98">
        <f>D9727</f>
        <v>210</v>
      </c>
      <c r="E9728" s="98">
        <f t="shared" si="828"/>
        <v>100</v>
      </c>
      <c r="F9728" s="397">
        <f>F9727+(E9728-E9727)*(F9730-F9727)/(E9730-E9727)</f>
        <v>4.6859000000000002</v>
      </c>
      <c r="G9728" s="98">
        <v>15</v>
      </c>
      <c r="H9728" s="491">
        <f>H9727+(E9728-E9727)*(H9730-H9727)/(E9730-E9727)</f>
        <v>0.32014966666666667</v>
      </c>
      <c r="I9728" s="492">
        <f>I9727+(E9728-E9727)*(I9730-I9727)/(E9730-E9727)</f>
        <v>14.633333333333333</v>
      </c>
      <c r="J9728" s="397">
        <f>J9727+(E9728-E9727)*(J9730-J9727)/(E9730-E9727)</f>
        <v>0.15793333333333334</v>
      </c>
      <c r="K9728" s="469">
        <f t="shared" si="826"/>
        <v>14.636591844022952</v>
      </c>
      <c r="L9728" s="469">
        <f t="shared" si="827"/>
        <v>3.2585106896192428E-3</v>
      </c>
    </row>
    <row r="9729" spans="1:12">
      <c r="A9729" s="98" t="s">
        <v>126</v>
      </c>
      <c r="B9729" s="98">
        <f t="shared" si="829"/>
        <v>17</v>
      </c>
      <c r="C9729" s="98">
        <f t="shared" si="830"/>
        <v>6</v>
      </c>
      <c r="D9729" s="98">
        <f>D9727</f>
        <v>210</v>
      </c>
      <c r="E9729" s="98">
        <f t="shared" si="828"/>
        <v>101</v>
      </c>
      <c r="F9729" s="397">
        <f>F9727+(E9729-E9727)*(F9730-F9727)/(E9730-E9727)</f>
        <v>4.6975999999999996</v>
      </c>
      <c r="G9729" s="98">
        <v>15</v>
      </c>
      <c r="H9729" s="491">
        <f>H9727+(E9729-E9727)*(H9730-H9727)/(E9730-E9727)</f>
        <v>0.32019833333333336</v>
      </c>
      <c r="I9729" s="492">
        <f>I9727+(E9729-E9727)*(I9730-I9727)/(E9730-E9727)</f>
        <v>14.666666666666666</v>
      </c>
      <c r="J9729" s="397">
        <f>J9727+(E9729-E9727)*(J9730-J9727)/(E9730-E9727)</f>
        <v>0.15636666666666665</v>
      </c>
      <c r="K9729" s="469">
        <f t="shared" si="826"/>
        <v>14.67090709404067</v>
      </c>
      <c r="L9729" s="469">
        <f t="shared" si="827"/>
        <v>4.2404273740039855E-3</v>
      </c>
    </row>
    <row r="9730" spans="1:12">
      <c r="A9730" s="480" t="s">
        <v>126</v>
      </c>
      <c r="B9730" s="480">
        <f t="shared" si="829"/>
        <v>17</v>
      </c>
      <c r="C9730" s="480">
        <f t="shared" si="830"/>
        <v>6</v>
      </c>
      <c r="D9730" s="480">
        <f>D9727</f>
        <v>210</v>
      </c>
      <c r="E9730" s="480">
        <f t="shared" si="828"/>
        <v>102</v>
      </c>
      <c r="F9730" s="484">
        <v>4.7092999999999998</v>
      </c>
      <c r="G9730" s="480">
        <v>15</v>
      </c>
      <c r="H9730" s="482">
        <v>0.320247</v>
      </c>
      <c r="I9730" s="483">
        <v>14.7</v>
      </c>
      <c r="J9730" s="484">
        <v>0.15479999999999999</v>
      </c>
      <c r="K9730" s="469">
        <f t="shared" si="826"/>
        <v>14.705211914553454</v>
      </c>
      <c r="L9730" s="469">
        <f t="shared" si="827"/>
        <v>5.2119145534543776E-3</v>
      </c>
    </row>
    <row r="9731" spans="1:12">
      <c r="A9731" s="98" t="s">
        <v>126</v>
      </c>
      <c r="B9731" s="98">
        <f t="shared" si="829"/>
        <v>17</v>
      </c>
      <c r="C9731" s="98">
        <f t="shared" si="830"/>
        <v>6</v>
      </c>
      <c r="D9731" s="98">
        <f>D9730</f>
        <v>210</v>
      </c>
      <c r="E9731" s="98">
        <f t="shared" si="828"/>
        <v>103</v>
      </c>
      <c r="F9731" s="397">
        <f>F9730+(E9731-E9730)*(F9733-F9730)/(E9733-E9730)</f>
        <v>4.7209000000000003</v>
      </c>
      <c r="G9731" s="98">
        <v>15</v>
      </c>
      <c r="H9731" s="491">
        <f>H9730+(E9731-E9730)*(H9733-H9730)/(E9733-E9730)</f>
        <v>0.32029566666666665</v>
      </c>
      <c r="I9731" s="492">
        <f>I9730+(E9731-E9730)*(I9733-I9730)/(E9733-E9730)</f>
        <v>14.733333333333333</v>
      </c>
      <c r="J9731" s="397">
        <f>J9730+(E9731-E9730)*(J9733-J9730)/(E9733-E9730)</f>
        <v>0.15323333333333333</v>
      </c>
      <c r="K9731" s="469">
        <f t="shared" si="826"/>
        <v>14.739194098785811</v>
      </c>
      <c r="L9731" s="469">
        <f t="shared" si="827"/>
        <v>5.8607654524784891E-3</v>
      </c>
    </row>
    <row r="9732" spans="1:12">
      <c r="A9732" s="98" t="s">
        <v>126</v>
      </c>
      <c r="B9732" s="98">
        <f t="shared" si="829"/>
        <v>17</v>
      </c>
      <c r="C9732" s="98">
        <f t="shared" si="830"/>
        <v>6</v>
      </c>
      <c r="D9732" s="98">
        <f>D9730</f>
        <v>210</v>
      </c>
      <c r="E9732" s="98">
        <f t="shared" si="828"/>
        <v>104</v>
      </c>
      <c r="F9732" s="397">
        <f>F9730+(E9732-E9730)*(F9733-F9730)/(E9733-E9730)</f>
        <v>4.7324999999999999</v>
      </c>
      <c r="G9732" s="98">
        <v>15</v>
      </c>
      <c r="H9732" s="491">
        <f>H9730+(E9732-E9730)*(H9733-H9730)/(E9733-E9730)</f>
        <v>0.32034433333333334</v>
      </c>
      <c r="I9732" s="492">
        <f>I9730+(E9732-E9730)*(I9733-I9730)/(E9733-E9730)</f>
        <v>14.766666666666667</v>
      </c>
      <c r="J9732" s="397">
        <f>J9730+(E9732-E9730)*(J9733-J9730)/(E9733-E9730)</f>
        <v>0.15166666666666667</v>
      </c>
      <c r="K9732" s="469">
        <f t="shared" si="826"/>
        <v>14.773165957880739</v>
      </c>
      <c r="L9732" s="469">
        <f t="shared" si="827"/>
        <v>6.4992912140713344E-3</v>
      </c>
    </row>
    <row r="9733" spans="1:12">
      <c r="A9733" s="480" t="s">
        <v>126</v>
      </c>
      <c r="B9733" s="480">
        <f t="shared" si="829"/>
        <v>17</v>
      </c>
      <c r="C9733" s="480">
        <f t="shared" si="830"/>
        <v>6</v>
      </c>
      <c r="D9733" s="480">
        <f>D9730</f>
        <v>210</v>
      </c>
      <c r="E9733" s="480">
        <f t="shared" si="828"/>
        <v>105</v>
      </c>
      <c r="F9733" s="484">
        <v>4.7441000000000004</v>
      </c>
      <c r="G9733" s="480">
        <v>15</v>
      </c>
      <c r="H9733" s="482">
        <v>0.32039299999999998</v>
      </c>
      <c r="I9733" s="483">
        <v>14.8</v>
      </c>
      <c r="J9733" s="484">
        <v>0.15010000000000001</v>
      </c>
      <c r="K9733" s="469">
        <f t="shared" si="826"/>
        <v>14.807127496543309</v>
      </c>
      <c r="L9733" s="469">
        <f t="shared" si="827"/>
        <v>7.1274965433083537E-3</v>
      </c>
    </row>
    <row r="9734" spans="1:12">
      <c r="A9734" s="98" t="s">
        <v>126</v>
      </c>
      <c r="B9734" s="98">
        <f t="shared" si="829"/>
        <v>17</v>
      </c>
      <c r="C9734" s="98">
        <f t="shared" si="830"/>
        <v>6</v>
      </c>
      <c r="D9734" s="98">
        <f>D9733</f>
        <v>210</v>
      </c>
      <c r="E9734" s="98">
        <f t="shared" si="828"/>
        <v>106</v>
      </c>
      <c r="F9734" s="397">
        <f>F9733+(E9734-E9733)*(F9736-F9733)/(E9736-E9733)</f>
        <v>4.7556333333333338</v>
      </c>
      <c r="G9734" s="98">
        <v>15</v>
      </c>
      <c r="H9734" s="491">
        <f>H9733+(E9734-E9733)*(H9736-H9733)/(E9736-E9733)</f>
        <v>0.3204413333333333</v>
      </c>
      <c r="I9734" s="492">
        <f>I9733+(E9734-E9733)*(I9736-I9733)/(E9736-E9733)</f>
        <v>14.833333333333334</v>
      </c>
      <c r="J9734" s="397">
        <f>J9733+(E9734-E9733)*(J9736-J9733)/(E9736-E9733)</f>
        <v>0.14853333333333335</v>
      </c>
      <c r="K9734" s="469">
        <f t="shared" si="826"/>
        <v>14.840886111238254</v>
      </c>
      <c r="L9734" s="469">
        <f t="shared" si="827"/>
        <v>7.5527779049195942E-3</v>
      </c>
    </row>
    <row r="9735" spans="1:12">
      <c r="A9735" s="98" t="s">
        <v>126</v>
      </c>
      <c r="B9735" s="98">
        <f t="shared" si="829"/>
        <v>17</v>
      </c>
      <c r="C9735" s="98">
        <f t="shared" si="830"/>
        <v>6</v>
      </c>
      <c r="D9735" s="98">
        <f>D9733</f>
        <v>210</v>
      </c>
      <c r="E9735" s="98">
        <f t="shared" si="828"/>
        <v>107</v>
      </c>
      <c r="F9735" s="397">
        <f>F9733+(E9735-E9733)*(F9736-F9733)/(E9736-E9733)</f>
        <v>4.7671666666666663</v>
      </c>
      <c r="G9735" s="98">
        <v>15</v>
      </c>
      <c r="H9735" s="491">
        <f>H9733+(E9735-E9733)*(H9736-H9733)/(E9736-E9733)</f>
        <v>0.32048966666666667</v>
      </c>
      <c r="I9735" s="492">
        <f>I9733+(E9735-E9733)*(I9736-I9733)/(E9736-E9733)</f>
        <v>14.866666666666667</v>
      </c>
      <c r="J9735" s="397">
        <f>J9733+(E9735-E9733)*(J9736-J9733)/(E9736-E9733)</f>
        <v>0.14696666666666666</v>
      </c>
      <c r="K9735" s="469">
        <f t="shared" si="826"/>
        <v>14.874634543599429</v>
      </c>
      <c r="L9735" s="469">
        <f t="shared" si="827"/>
        <v>7.9678769327617971E-3</v>
      </c>
    </row>
    <row r="9736" spans="1:12">
      <c r="A9736" s="480" t="s">
        <v>126</v>
      </c>
      <c r="B9736" s="480">
        <f t="shared" si="829"/>
        <v>17</v>
      </c>
      <c r="C9736" s="480">
        <f t="shared" si="830"/>
        <v>6</v>
      </c>
      <c r="D9736" s="480">
        <f>D9733</f>
        <v>210</v>
      </c>
      <c r="E9736" s="480">
        <f t="shared" si="828"/>
        <v>108</v>
      </c>
      <c r="F9736" s="484">
        <v>4.7786999999999997</v>
      </c>
      <c r="G9736" s="480">
        <v>15</v>
      </c>
      <c r="H9736" s="482">
        <v>0.32053799999999999</v>
      </c>
      <c r="I9736" s="483">
        <v>14.9</v>
      </c>
      <c r="J9736" s="484">
        <v>0.1454</v>
      </c>
      <c r="K9736" s="469">
        <f t="shared" si="826"/>
        <v>14.908372798232971</v>
      </c>
      <c r="L9736" s="469">
        <f t="shared" si="827"/>
        <v>8.3727982329708794E-3</v>
      </c>
    </row>
    <row r="9737" spans="1:12">
      <c r="A9737" s="98" t="s">
        <v>126</v>
      </c>
      <c r="B9737" s="98">
        <f t="shared" si="829"/>
        <v>17</v>
      </c>
      <c r="C9737" s="98">
        <f t="shared" si="830"/>
        <v>6</v>
      </c>
      <c r="D9737" s="98">
        <f>D9736</f>
        <v>210</v>
      </c>
      <c r="E9737" s="98">
        <f t="shared" si="828"/>
        <v>109</v>
      </c>
      <c r="F9737" s="397">
        <f>F9736+(E9737-E9736)*(F9739-F9736)/(E9739-E9736)</f>
        <v>4.7901666666666669</v>
      </c>
      <c r="G9737" s="98">
        <v>15</v>
      </c>
      <c r="H9737" s="491">
        <f>H9736+(E9737-E9736)*(H9739-H9736)/(E9739-E9736)</f>
        <v>0.32058599999999998</v>
      </c>
      <c r="I9737" s="492">
        <f>I9736+(E9737-E9736)*(I9739-I9736)/(E9739-E9736)</f>
        <v>14.933333333333334</v>
      </c>
      <c r="J9737" s="397">
        <f>J9736+(E9737-E9736)*(J9739-J9736)/(E9739-E9736)</f>
        <v>0.14383333333333334</v>
      </c>
      <c r="K9737" s="469">
        <f t="shared" si="826"/>
        <v>14.941908463459624</v>
      </c>
      <c r="L9737" s="469">
        <f t="shared" si="827"/>
        <v>8.575130126290631E-3</v>
      </c>
    </row>
    <row r="9738" spans="1:12">
      <c r="A9738" s="98" t="s">
        <v>126</v>
      </c>
      <c r="B9738" s="98">
        <f t="shared" si="829"/>
        <v>17</v>
      </c>
      <c r="C9738" s="98">
        <f t="shared" si="830"/>
        <v>6</v>
      </c>
      <c r="D9738" s="98">
        <f>D9736</f>
        <v>210</v>
      </c>
      <c r="E9738" s="98">
        <f t="shared" si="828"/>
        <v>110</v>
      </c>
      <c r="F9738" s="397">
        <f>F9736+(E9738-E9736)*(F9739-F9736)/(E9739-E9736)</f>
        <v>4.8016333333333332</v>
      </c>
      <c r="G9738" s="98">
        <v>15</v>
      </c>
      <c r="H9738" s="491">
        <f>H9736+(E9738-E9736)*(H9739-H9736)/(E9739-E9736)</f>
        <v>0.32063400000000003</v>
      </c>
      <c r="I9738" s="492">
        <f>I9736+(E9738-E9736)*(I9739-I9736)/(E9739-E9736)</f>
        <v>14.966666666666667</v>
      </c>
      <c r="J9738" s="397">
        <f>J9736+(E9738-E9736)*(J9739-J9736)/(E9739-E9736)</f>
        <v>0.14226666666666665</v>
      </c>
      <c r="K9738" s="469">
        <f t="shared" si="826"/>
        <v>14.975434087880053</v>
      </c>
      <c r="L9738" s="469">
        <f t="shared" si="827"/>
        <v>8.7674212133865836E-3</v>
      </c>
    </row>
    <row r="9739" spans="1:12">
      <c r="A9739" s="480" t="s">
        <v>126</v>
      </c>
      <c r="B9739" s="480">
        <f t="shared" si="829"/>
        <v>17</v>
      </c>
      <c r="C9739" s="480">
        <f t="shared" si="830"/>
        <v>6</v>
      </c>
      <c r="D9739" s="480">
        <f>D9736</f>
        <v>210</v>
      </c>
      <c r="E9739" s="480">
        <f t="shared" si="828"/>
        <v>111</v>
      </c>
      <c r="F9739" s="484">
        <v>4.8131000000000004</v>
      </c>
      <c r="G9739" s="480">
        <v>15</v>
      </c>
      <c r="H9739" s="482">
        <v>0.32068200000000002</v>
      </c>
      <c r="I9739" s="483">
        <v>15</v>
      </c>
      <c r="J9739" s="484">
        <v>0.14069999999999999</v>
      </c>
      <c r="K9739" s="469">
        <f t="shared" ref="K9739:K9802" si="831">F9739/H9739</f>
        <v>15.008949676003018</v>
      </c>
      <c r="L9739" s="469">
        <f t="shared" ref="L9739:L9802" si="832">K9739-I9739</f>
        <v>8.9496760030183253E-3</v>
      </c>
    </row>
    <row r="9740" spans="1:12">
      <c r="A9740" s="98" t="s">
        <v>126</v>
      </c>
      <c r="B9740" s="98">
        <f t="shared" si="829"/>
        <v>17</v>
      </c>
      <c r="C9740" s="98">
        <f t="shared" si="830"/>
        <v>6</v>
      </c>
      <c r="D9740" s="98">
        <f>D9739</f>
        <v>210</v>
      </c>
      <c r="E9740" s="98">
        <f t="shared" si="828"/>
        <v>112</v>
      </c>
      <c r="F9740" s="397">
        <f>F9739+(E9740-E9739)*(F9742-F9739)/(E9742-E9739)</f>
        <v>4.8244666666666669</v>
      </c>
      <c r="G9740" s="98">
        <v>15</v>
      </c>
      <c r="H9740" s="491">
        <f>H9739+(E9740-E9739)*(H9742-H9739)/(E9742-E9739)</f>
        <v>0.32073000000000002</v>
      </c>
      <c r="I9740" s="492">
        <f>I9739+(E9740-E9739)*(I9742-I9739)/(E9742-E9739)</f>
        <v>15.033333333333333</v>
      </c>
      <c r="J9740" s="397">
        <f>J9739+(E9740-E9739)*(J9742-J9739)/(E9742-E9739)</f>
        <v>0.13916666666666666</v>
      </c>
      <c r="K9740" s="469">
        <f t="shared" si="831"/>
        <v>15.042143443602615</v>
      </c>
      <c r="L9740" s="469">
        <f t="shared" si="832"/>
        <v>8.8101102692821343E-3</v>
      </c>
    </row>
    <row r="9741" spans="1:12">
      <c r="A9741" s="98" t="s">
        <v>126</v>
      </c>
      <c r="B9741" s="98">
        <f t="shared" si="829"/>
        <v>17</v>
      </c>
      <c r="C9741" s="98">
        <f t="shared" si="830"/>
        <v>6</v>
      </c>
      <c r="D9741" s="98">
        <f>D9739</f>
        <v>210</v>
      </c>
      <c r="E9741" s="98">
        <f t="shared" si="828"/>
        <v>113</v>
      </c>
      <c r="F9741" s="397">
        <f>F9739+(E9741-E9739)*(F9742-F9739)/(E9742-E9739)</f>
        <v>4.8358333333333334</v>
      </c>
      <c r="G9741" s="98">
        <v>15</v>
      </c>
      <c r="H9741" s="491">
        <f>H9739+(E9741-E9739)*(H9742-H9739)/(E9742-E9739)</f>
        <v>0.32077800000000001</v>
      </c>
      <c r="I9741" s="492">
        <f>I9739+(E9741-E9739)*(I9742-I9739)/(E9742-E9739)</f>
        <v>15.066666666666666</v>
      </c>
      <c r="J9741" s="397">
        <f>J9739+(E9741-E9739)*(J9742-J9739)/(E9742-E9739)</f>
        <v>0.13763333333333333</v>
      </c>
      <c r="K9741" s="469">
        <f t="shared" si="831"/>
        <v>15.075327277223916</v>
      </c>
      <c r="L9741" s="469">
        <f t="shared" si="832"/>
        <v>8.6606105572499814E-3</v>
      </c>
    </row>
    <row r="9742" spans="1:12">
      <c r="A9742" s="480" t="s">
        <v>126</v>
      </c>
      <c r="B9742" s="480">
        <f t="shared" si="829"/>
        <v>17</v>
      </c>
      <c r="C9742" s="480">
        <f t="shared" si="830"/>
        <v>6</v>
      </c>
      <c r="D9742" s="480">
        <f>D9739</f>
        <v>210</v>
      </c>
      <c r="E9742" s="480">
        <f t="shared" si="828"/>
        <v>114</v>
      </c>
      <c r="F9742" s="484">
        <v>4.8472</v>
      </c>
      <c r="G9742" s="480">
        <v>15</v>
      </c>
      <c r="H9742" s="482">
        <v>0.320826</v>
      </c>
      <c r="I9742" s="483">
        <v>15.1</v>
      </c>
      <c r="J9742" s="484">
        <v>0.1361</v>
      </c>
      <c r="K9742" s="469">
        <f t="shared" si="831"/>
        <v>15.108501181325703</v>
      </c>
      <c r="L9742" s="469">
        <f t="shared" si="832"/>
        <v>8.501181325703655E-3</v>
      </c>
    </row>
    <row r="9743" spans="1:12">
      <c r="A9743" s="98" t="s">
        <v>126</v>
      </c>
      <c r="B9743" s="98">
        <f t="shared" si="829"/>
        <v>17</v>
      </c>
      <c r="C9743" s="98">
        <f t="shared" si="830"/>
        <v>6</v>
      </c>
      <c r="D9743" s="98">
        <f>D9742</f>
        <v>210</v>
      </c>
      <c r="E9743" s="98">
        <f t="shared" si="828"/>
        <v>115</v>
      </c>
      <c r="F9743" s="397">
        <f>F9742+(E9743-E9742)*(F9745-F9742)/(E9745-E9742)</f>
        <v>4.8584666666666667</v>
      </c>
      <c r="G9743" s="98">
        <v>15</v>
      </c>
      <c r="H9743" s="491">
        <f>H9742+(E9743-E9742)*(H9745-H9742)/(E9745-E9742)</f>
        <v>0.32087399999999999</v>
      </c>
      <c r="I9743" s="492">
        <f>I9742+(E9743-E9742)*(I9745-I9742)/(E9745-E9742)</f>
        <v>15.133333333333333</v>
      </c>
      <c r="J9743" s="397">
        <f>J9742+(E9743-E9742)*(J9745-J9742)/(E9745-E9742)</f>
        <v>0.13453333333333334</v>
      </c>
      <c r="K9743" s="469">
        <f t="shared" si="831"/>
        <v>15.1413535115549</v>
      </c>
      <c r="L9743" s="469">
        <f t="shared" si="832"/>
        <v>8.02017822156742E-3</v>
      </c>
    </row>
    <row r="9744" spans="1:12">
      <c r="A9744" s="98" t="s">
        <v>126</v>
      </c>
      <c r="B9744" s="98">
        <f t="shared" si="829"/>
        <v>17</v>
      </c>
      <c r="C9744" s="98">
        <f t="shared" si="830"/>
        <v>6</v>
      </c>
      <c r="D9744" s="98">
        <f>D9742</f>
        <v>210</v>
      </c>
      <c r="E9744" s="98">
        <f t="shared" si="828"/>
        <v>116</v>
      </c>
      <c r="F9744" s="397">
        <f>F9742+(E9744-E9742)*(F9745-F9742)/(E9745-E9742)</f>
        <v>4.8697333333333335</v>
      </c>
      <c r="G9744" s="98">
        <v>15</v>
      </c>
      <c r="H9744" s="491">
        <f>H9742+(E9744-E9742)*(H9745-H9742)/(E9745-E9742)</f>
        <v>0.32092199999999999</v>
      </c>
      <c r="I9744" s="492">
        <f>I9742+(E9744-E9742)*(I9745-I9742)/(E9745-E9742)</f>
        <v>15.166666666666666</v>
      </c>
      <c r="J9744" s="397">
        <f>J9742+(E9744-E9742)*(J9745-J9742)/(E9745-E9742)</f>
        <v>0.13296666666666665</v>
      </c>
      <c r="K9744" s="469">
        <f t="shared" si="831"/>
        <v>15.174196014400177</v>
      </c>
      <c r="L9744" s="469">
        <f t="shared" si="832"/>
        <v>7.5293477335112158E-3</v>
      </c>
    </row>
    <row r="9745" spans="1:12">
      <c r="A9745" s="480" t="s">
        <v>126</v>
      </c>
      <c r="B9745" s="480">
        <f t="shared" si="829"/>
        <v>17</v>
      </c>
      <c r="C9745" s="480">
        <f t="shared" si="830"/>
        <v>6</v>
      </c>
      <c r="D9745" s="480">
        <f>D9742</f>
        <v>210</v>
      </c>
      <c r="E9745" s="480">
        <f t="shared" si="828"/>
        <v>117</v>
      </c>
      <c r="F9745" s="484">
        <v>4.8810000000000002</v>
      </c>
      <c r="G9745" s="480">
        <v>15</v>
      </c>
      <c r="H9745" s="482">
        <v>0.32096999999999998</v>
      </c>
      <c r="I9745" s="483">
        <v>15.2</v>
      </c>
      <c r="J9745" s="484">
        <v>0.13139999999999999</v>
      </c>
      <c r="K9745" s="469">
        <f t="shared" si="831"/>
        <v>15.207028694270495</v>
      </c>
      <c r="L9745" s="469">
        <f t="shared" si="832"/>
        <v>7.0286942704953503E-3</v>
      </c>
    </row>
    <row r="9746" spans="1:12">
      <c r="A9746" s="98" t="s">
        <v>126</v>
      </c>
      <c r="B9746" s="98">
        <f t="shared" si="829"/>
        <v>17</v>
      </c>
      <c r="C9746" s="98">
        <f t="shared" si="830"/>
        <v>6</v>
      </c>
      <c r="D9746" s="98">
        <f>D9745</f>
        <v>210</v>
      </c>
      <c r="E9746" s="98">
        <f t="shared" si="828"/>
        <v>118</v>
      </c>
      <c r="F9746" s="397">
        <f>F9745+(E9746-E9745)*(F9748-F9745)/(E9748-E9745)</f>
        <v>4.8922333333333334</v>
      </c>
      <c r="G9746" s="98">
        <v>15</v>
      </c>
      <c r="H9746" s="491">
        <f>H9745+(E9746-E9745)*(H9748-H9745)/(E9748-E9745)</f>
        <v>0.32101766666666665</v>
      </c>
      <c r="I9746" s="492">
        <f>I9745+(E9746-E9745)*(I9748-I9745)/(E9748-E9745)</f>
        <v>15.233333333333333</v>
      </c>
      <c r="J9746" s="397">
        <f>J9745+(E9746-E9745)*(J9748-J9745)/(E9748-E9745)</f>
        <v>0.12983333333333333</v>
      </c>
      <c r="K9746" s="469">
        <f t="shared" si="831"/>
        <v>15.239763543647133</v>
      </c>
      <c r="L9746" s="469">
        <f t="shared" si="832"/>
        <v>6.4302103138000888E-3</v>
      </c>
    </row>
    <row r="9747" spans="1:12">
      <c r="A9747" s="98" t="s">
        <v>126</v>
      </c>
      <c r="B9747" s="98">
        <f t="shared" si="829"/>
        <v>17</v>
      </c>
      <c r="C9747" s="98">
        <f t="shared" si="830"/>
        <v>6</v>
      </c>
      <c r="D9747" s="98">
        <f>D9745</f>
        <v>210</v>
      </c>
      <c r="E9747" s="98">
        <f t="shared" si="828"/>
        <v>119</v>
      </c>
      <c r="F9747" s="397">
        <f>F9745+(E9747-E9745)*(F9748-F9745)/(E9748-E9745)</f>
        <v>4.9034666666666666</v>
      </c>
      <c r="G9747" s="98">
        <v>15</v>
      </c>
      <c r="H9747" s="491">
        <f>H9745+(E9747-E9745)*(H9748-H9745)/(E9748-E9745)</f>
        <v>0.32106533333333331</v>
      </c>
      <c r="I9747" s="492">
        <f>I9745+(E9747-E9745)*(I9748-I9745)/(E9748-E9745)</f>
        <v>15.266666666666667</v>
      </c>
      <c r="J9747" s="397">
        <f>J9745+(E9747-E9745)*(J9748-J9745)/(E9748-E9745)</f>
        <v>0.12826666666666667</v>
      </c>
      <c r="K9747" s="469">
        <f t="shared" si="831"/>
        <v>15.27248867312572</v>
      </c>
      <c r="L9747" s="469">
        <f t="shared" si="832"/>
        <v>5.8220064590521758E-3</v>
      </c>
    </row>
    <row r="9748" spans="1:12">
      <c r="A9748" s="480" t="s">
        <v>126</v>
      </c>
      <c r="B9748" s="480">
        <f t="shared" si="829"/>
        <v>17</v>
      </c>
      <c r="C9748" s="480">
        <f t="shared" si="830"/>
        <v>6</v>
      </c>
      <c r="D9748" s="480">
        <f>D9745</f>
        <v>210</v>
      </c>
      <c r="E9748" s="480">
        <f t="shared" si="828"/>
        <v>120</v>
      </c>
      <c r="F9748" s="484">
        <v>4.9146999999999998</v>
      </c>
      <c r="G9748" s="480">
        <v>15</v>
      </c>
      <c r="H9748" s="482">
        <v>0.32111299999999998</v>
      </c>
      <c r="I9748" s="483">
        <v>15.3</v>
      </c>
      <c r="J9748" s="484">
        <v>0.12670000000000001</v>
      </c>
      <c r="K9748" s="469">
        <f t="shared" si="831"/>
        <v>15.305204087034783</v>
      </c>
      <c r="L9748" s="469">
        <f t="shared" si="832"/>
        <v>5.2040870347820345E-3</v>
      </c>
    </row>
    <row r="9749" spans="1:12">
      <c r="A9749" s="98" t="s">
        <v>126</v>
      </c>
      <c r="B9749" s="98">
        <f t="shared" si="829"/>
        <v>17</v>
      </c>
      <c r="C9749" s="98">
        <f t="shared" si="830"/>
        <v>6</v>
      </c>
      <c r="D9749" s="98">
        <f>D9748</f>
        <v>210</v>
      </c>
      <c r="E9749" s="98">
        <f t="shared" si="828"/>
        <v>121</v>
      </c>
      <c r="F9749" s="397">
        <f>F9748+(E9749-E9748)*(F9751-F9748)/(E9751-E9748)</f>
        <v>4.9258333333333333</v>
      </c>
      <c r="G9749" s="98">
        <v>15</v>
      </c>
      <c r="H9749" s="491">
        <f>H9748+(E9749-E9748)*(H9751-H9748)/(E9751-E9748)</f>
        <v>0.32116099999999997</v>
      </c>
      <c r="I9749" s="492">
        <f>I9748+(E9749-E9748)*(I9751-I9748)/(E9751-E9748)</f>
        <v>15.333333333333334</v>
      </c>
      <c r="J9749" s="397">
        <f>J9748+(E9749-E9748)*(J9751-J9748)/(E9751-E9748)</f>
        <v>0.12513333333333335</v>
      </c>
      <c r="K9749" s="469">
        <f t="shared" si="831"/>
        <v>15.33758250015828</v>
      </c>
      <c r="L9749" s="469">
        <f t="shared" si="832"/>
        <v>4.2491668249464709E-3</v>
      </c>
    </row>
    <row r="9750" spans="1:12">
      <c r="A9750" s="98" t="s">
        <v>126</v>
      </c>
      <c r="B9750" s="98">
        <f t="shared" si="829"/>
        <v>17</v>
      </c>
      <c r="C9750" s="98">
        <f t="shared" si="830"/>
        <v>6</v>
      </c>
      <c r="D9750" s="98">
        <f>D9748</f>
        <v>210</v>
      </c>
      <c r="E9750" s="98">
        <f t="shared" si="828"/>
        <v>122</v>
      </c>
      <c r="F9750" s="397">
        <f>F9748+(E9750-E9748)*(F9751-F9748)/(E9751-E9748)</f>
        <v>4.9369666666666667</v>
      </c>
      <c r="G9750" s="98">
        <v>15</v>
      </c>
      <c r="H9750" s="491">
        <f>H9748+(E9750-E9748)*(H9751-H9748)/(E9751-E9748)</f>
        <v>0.32120900000000002</v>
      </c>
      <c r="I9750" s="492">
        <f>I9748+(E9750-E9748)*(I9751-I9748)/(E9751-E9748)</f>
        <v>15.366666666666667</v>
      </c>
      <c r="J9750" s="397">
        <f>J9748+(E9750-E9748)*(J9751-J9748)/(E9751-E9748)</f>
        <v>0.12356666666666667</v>
      </c>
      <c r="K9750" s="469">
        <f t="shared" si="831"/>
        <v>15.369951236318617</v>
      </c>
      <c r="L9750" s="469">
        <f t="shared" si="832"/>
        <v>3.2845696519494538E-3</v>
      </c>
    </row>
    <row r="9751" spans="1:12">
      <c r="A9751" s="480" t="s">
        <v>126</v>
      </c>
      <c r="B9751" s="480">
        <f t="shared" si="829"/>
        <v>17</v>
      </c>
      <c r="C9751" s="480">
        <f t="shared" si="830"/>
        <v>6</v>
      </c>
      <c r="D9751" s="480">
        <f>D9748</f>
        <v>210</v>
      </c>
      <c r="E9751" s="480">
        <f t="shared" si="828"/>
        <v>123</v>
      </c>
      <c r="F9751" s="484">
        <v>4.9481000000000002</v>
      </c>
      <c r="G9751" s="480">
        <v>15</v>
      </c>
      <c r="H9751" s="482">
        <v>0.32125700000000001</v>
      </c>
      <c r="I9751" s="483">
        <v>15.4</v>
      </c>
      <c r="J9751" s="484">
        <v>0.122</v>
      </c>
      <c r="K9751" s="469">
        <f t="shared" si="831"/>
        <v>15.402310299853388</v>
      </c>
      <c r="L9751" s="469">
        <f t="shared" si="832"/>
        <v>2.3102998533879315E-3</v>
      </c>
    </row>
    <row r="9752" spans="1:12">
      <c r="A9752" s="98" t="s">
        <v>126</v>
      </c>
      <c r="B9752" s="98">
        <f t="shared" si="829"/>
        <v>17</v>
      </c>
      <c r="C9752" s="98">
        <f t="shared" si="830"/>
        <v>6</v>
      </c>
      <c r="D9752" s="98">
        <f>D9751</f>
        <v>210</v>
      </c>
      <c r="E9752" s="98">
        <f t="shared" si="828"/>
        <v>124</v>
      </c>
      <c r="F9752" s="397">
        <f>F9751+(E9752-E9751)*(F9754-F9751)/(E9754-E9751)</f>
        <v>4.9591666666666665</v>
      </c>
      <c r="G9752" s="98">
        <v>15</v>
      </c>
      <c r="H9752" s="491">
        <f>H9751+(E9752-E9751)*(H9754-H9751)/(E9754-E9751)</f>
        <v>0.32130433333333336</v>
      </c>
      <c r="I9752" s="492">
        <f>I9751+(E9752-E9751)*(I9754-I9751)/(E9754-E9751)</f>
        <v>15.433333333333334</v>
      </c>
      <c r="J9752" s="397">
        <f>J9751+(E9752-E9751)*(J9754-J9751)/(E9754-E9751)</f>
        <v>0.12043333333333334</v>
      </c>
      <c r="K9752" s="469">
        <f t="shared" si="831"/>
        <v>15.434484232498159</v>
      </c>
      <c r="L9752" s="469">
        <f t="shared" si="832"/>
        <v>1.1508991648252476E-3</v>
      </c>
    </row>
    <row r="9753" spans="1:12">
      <c r="A9753" s="98" t="s">
        <v>126</v>
      </c>
      <c r="B9753" s="98">
        <f t="shared" si="829"/>
        <v>17</v>
      </c>
      <c r="C9753" s="98">
        <f t="shared" si="830"/>
        <v>6</v>
      </c>
      <c r="D9753" s="98">
        <f>D9751</f>
        <v>210</v>
      </c>
      <c r="E9753" s="98">
        <f t="shared" si="828"/>
        <v>125</v>
      </c>
      <c r="F9753" s="397">
        <f>F9751+(E9753-E9751)*(F9754-F9751)/(E9754-E9751)</f>
        <v>4.9702333333333337</v>
      </c>
      <c r="G9753" s="98">
        <v>15</v>
      </c>
      <c r="H9753" s="491">
        <f>H9751+(E9753-E9751)*(H9754-H9751)/(E9754-E9751)</f>
        <v>0.32135166666666665</v>
      </c>
      <c r="I9753" s="492">
        <f>I9751+(E9753-E9751)*(I9754-I9751)/(E9754-E9751)</f>
        <v>15.466666666666667</v>
      </c>
      <c r="J9753" s="397">
        <f>J9751+(E9753-E9751)*(J9754-J9751)/(E9754-E9751)</f>
        <v>0.11886666666666666</v>
      </c>
      <c r="K9753" s="469">
        <f t="shared" si="831"/>
        <v>15.466648687056239</v>
      </c>
      <c r="L9753" s="469">
        <f t="shared" si="832"/>
        <v>-1.7979610428042747E-5</v>
      </c>
    </row>
    <row r="9754" spans="1:12">
      <c r="A9754" s="480" t="s">
        <v>126</v>
      </c>
      <c r="B9754" s="480">
        <f t="shared" si="829"/>
        <v>17</v>
      </c>
      <c r="C9754" s="480">
        <f t="shared" si="830"/>
        <v>6</v>
      </c>
      <c r="D9754" s="480">
        <f>D9751</f>
        <v>210</v>
      </c>
      <c r="E9754" s="480">
        <f t="shared" si="828"/>
        <v>126</v>
      </c>
      <c r="F9754" s="484">
        <v>4.9813000000000001</v>
      </c>
      <c r="G9754" s="480">
        <v>15</v>
      </c>
      <c r="H9754" s="482">
        <v>0.32139899999999999</v>
      </c>
      <c r="I9754" s="483">
        <v>15.5</v>
      </c>
      <c r="J9754" s="484">
        <v>0.1173</v>
      </c>
      <c r="K9754" s="469">
        <f t="shared" si="831"/>
        <v>15.498803667715208</v>
      </c>
      <c r="L9754" s="469">
        <f t="shared" si="832"/>
        <v>-1.1963322847918789E-3</v>
      </c>
    </row>
    <row r="9755" spans="1:12">
      <c r="A9755" s="98" t="s">
        <v>126</v>
      </c>
      <c r="B9755" s="98">
        <f t="shared" si="829"/>
        <v>17</v>
      </c>
      <c r="C9755" s="98">
        <f t="shared" si="830"/>
        <v>6</v>
      </c>
      <c r="D9755" s="98">
        <f>D9754</f>
        <v>210</v>
      </c>
      <c r="E9755" s="98">
        <f t="shared" si="828"/>
        <v>127</v>
      </c>
      <c r="F9755" s="397">
        <f>F9754+(E9755-E9754)*(F9757-F9754)/(E9757-E9754)</f>
        <v>4.9922666666666666</v>
      </c>
      <c r="G9755" s="98">
        <v>15</v>
      </c>
      <c r="H9755" s="491">
        <f>H9754+(E9755-E9754)*(H9757-H9754)/(E9757-E9754)</f>
        <v>0.32144666666666666</v>
      </c>
      <c r="I9755" s="492">
        <f>I9754+(E9755-E9754)*(I9757-I9754)/(E9757-E9754)</f>
        <v>15.533333333333333</v>
      </c>
      <c r="J9755" s="397">
        <f>J9754+(E9755-E9754)*(J9757-J9754)/(E9757-E9754)</f>
        <v>0.11573333333333334</v>
      </c>
      <c r="K9755" s="469">
        <f t="shared" si="831"/>
        <v>15.530621979799657</v>
      </c>
      <c r="L9755" s="469">
        <f t="shared" si="832"/>
        <v>-2.7113535336766859E-3</v>
      </c>
    </row>
    <row r="9756" spans="1:12">
      <c r="A9756" s="98" t="s">
        <v>126</v>
      </c>
      <c r="B9756" s="98">
        <f t="shared" si="829"/>
        <v>17</v>
      </c>
      <c r="C9756" s="98">
        <f t="shared" si="830"/>
        <v>6</v>
      </c>
      <c r="D9756" s="98">
        <f>D9754</f>
        <v>210</v>
      </c>
      <c r="E9756" s="98">
        <f t="shared" si="828"/>
        <v>128</v>
      </c>
      <c r="F9756" s="397">
        <f>F9754+(E9756-E9754)*(F9757-F9754)/(E9757-E9754)</f>
        <v>5.0032333333333332</v>
      </c>
      <c r="G9756" s="98">
        <v>15</v>
      </c>
      <c r="H9756" s="491">
        <f>H9754+(E9756-E9754)*(H9757-H9754)/(E9757-E9754)</f>
        <v>0.32149433333333333</v>
      </c>
      <c r="I9756" s="492">
        <f>I9754+(E9756-E9754)*(I9757-I9754)/(E9757-E9754)</f>
        <v>15.566666666666666</v>
      </c>
      <c r="J9756" s="397">
        <f>J9754+(E9756-E9754)*(J9757-J9754)/(E9757-E9754)</f>
        <v>0.11416666666666667</v>
      </c>
      <c r="K9756" s="469">
        <f t="shared" si="831"/>
        <v>15.562430856738791</v>
      </c>
      <c r="L9756" s="469">
        <f t="shared" si="832"/>
        <v>-4.2358099278754224E-3</v>
      </c>
    </row>
    <row r="9757" spans="1:12">
      <c r="A9757" s="480" t="s">
        <v>126</v>
      </c>
      <c r="B9757" s="480">
        <f t="shared" si="829"/>
        <v>17</v>
      </c>
      <c r="C9757" s="480">
        <f t="shared" si="830"/>
        <v>6</v>
      </c>
      <c r="D9757" s="480">
        <f>D9754</f>
        <v>210</v>
      </c>
      <c r="E9757" s="480">
        <f t="shared" si="828"/>
        <v>129</v>
      </c>
      <c r="F9757" s="484">
        <v>5.0141999999999998</v>
      </c>
      <c r="G9757" s="480">
        <v>15</v>
      </c>
      <c r="H9757" s="482">
        <v>0.32154199999999999</v>
      </c>
      <c r="I9757" s="483">
        <v>15.6</v>
      </c>
      <c r="J9757" s="484">
        <v>0.11260000000000001</v>
      </c>
      <c r="K9757" s="469">
        <f t="shared" si="831"/>
        <v>15.594230302728725</v>
      </c>
      <c r="L9757" s="469">
        <f t="shared" si="832"/>
        <v>-5.7696972712744099E-3</v>
      </c>
    </row>
    <row r="9758" spans="1:12">
      <c r="A9758" s="98" t="s">
        <v>126</v>
      </c>
      <c r="B9758" s="98">
        <f t="shared" si="829"/>
        <v>17</v>
      </c>
      <c r="C9758" s="98">
        <f t="shared" si="830"/>
        <v>6</v>
      </c>
      <c r="D9758" s="98">
        <f>D9757</f>
        <v>210</v>
      </c>
      <c r="E9758" s="98">
        <f t="shared" si="828"/>
        <v>130</v>
      </c>
      <c r="F9758" s="397">
        <f>F9757+(E9758-E9757)*(F9760-F9757)/(E9760-E9757)</f>
        <v>5.0251333333333328</v>
      </c>
      <c r="G9758" s="98">
        <v>15</v>
      </c>
      <c r="H9758" s="491">
        <f>H9757+(E9758-E9757)*(H9760-H9757)/(E9760-E9757)</f>
        <v>0.32158966666666666</v>
      </c>
      <c r="I9758" s="492">
        <f>I9757+(E9758-E9757)*(I9760-I9757)/(E9760-E9757)</f>
        <v>15.633333333333333</v>
      </c>
      <c r="J9758" s="397">
        <f>J9757+(E9758-E9757)*(J9760-J9757)/(E9760-E9757)</f>
        <v>0.11103333333333333</v>
      </c>
      <c r="K9758" s="469">
        <f t="shared" si="831"/>
        <v>15.625916670208101</v>
      </c>
      <c r="L9758" s="469">
        <f t="shared" si="832"/>
        <v>-7.416663125232148E-3</v>
      </c>
    </row>
    <row r="9759" spans="1:12">
      <c r="A9759" s="98" t="s">
        <v>126</v>
      </c>
      <c r="B9759" s="98">
        <f t="shared" si="829"/>
        <v>17</v>
      </c>
      <c r="C9759" s="98">
        <f t="shared" si="830"/>
        <v>6</v>
      </c>
      <c r="D9759" s="98">
        <f>D9757</f>
        <v>210</v>
      </c>
      <c r="E9759" s="98">
        <f t="shared" si="828"/>
        <v>131</v>
      </c>
      <c r="F9759" s="397">
        <f>F9757+(E9759-E9757)*(F9760-F9757)/(E9760-E9757)</f>
        <v>5.0360666666666667</v>
      </c>
      <c r="G9759" s="98">
        <v>15</v>
      </c>
      <c r="H9759" s="491">
        <f>H9757+(E9759-E9757)*(H9760-H9757)/(E9760-E9757)</f>
        <v>0.32163733333333333</v>
      </c>
      <c r="I9759" s="492">
        <f>I9757+(E9759-E9757)*(I9760-I9757)/(E9760-E9757)</f>
        <v>15.666666666666666</v>
      </c>
      <c r="J9759" s="397">
        <f>J9757+(E9759-E9757)*(J9760-J9757)/(E9760-E9757)</f>
        <v>0.10946666666666667</v>
      </c>
      <c r="K9759" s="469">
        <f t="shared" si="831"/>
        <v>15.657593645845424</v>
      </c>
      <c r="L9759" s="469">
        <f t="shared" si="832"/>
        <v>-9.0730208212423946E-3</v>
      </c>
    </row>
    <row r="9760" spans="1:12">
      <c r="A9760" s="480" t="s">
        <v>126</v>
      </c>
      <c r="B9760" s="480">
        <f t="shared" si="829"/>
        <v>17</v>
      </c>
      <c r="C9760" s="480">
        <f t="shared" si="830"/>
        <v>6</v>
      </c>
      <c r="D9760" s="480">
        <f>D9757</f>
        <v>210</v>
      </c>
      <c r="E9760" s="480">
        <f t="shared" si="828"/>
        <v>132</v>
      </c>
      <c r="F9760" s="484">
        <v>5.0469999999999997</v>
      </c>
      <c r="G9760" s="480">
        <v>15</v>
      </c>
      <c r="H9760" s="482">
        <v>0.321685</v>
      </c>
      <c r="I9760" s="483">
        <v>15.7</v>
      </c>
      <c r="J9760" s="484">
        <v>0.1079</v>
      </c>
      <c r="K9760" s="469">
        <f t="shared" si="831"/>
        <v>15.689261233815689</v>
      </c>
      <c r="L9760" s="469">
        <f t="shared" si="832"/>
        <v>-1.0738766184310578E-2</v>
      </c>
    </row>
    <row r="9761" spans="1:12">
      <c r="A9761" s="98" t="s">
        <v>126</v>
      </c>
      <c r="B9761" s="98">
        <f t="shared" si="829"/>
        <v>17</v>
      </c>
      <c r="C9761" s="98">
        <f t="shared" si="830"/>
        <v>6</v>
      </c>
      <c r="D9761" s="98">
        <f>D9760</f>
        <v>210</v>
      </c>
      <c r="E9761" s="98">
        <f t="shared" si="828"/>
        <v>133</v>
      </c>
      <c r="F9761" s="397">
        <f>F9760+(E9761-E9760)*(F9763-F9760)/(E9763-E9760)</f>
        <v>5.057833333333333</v>
      </c>
      <c r="G9761" s="98">
        <v>15</v>
      </c>
      <c r="H9761" s="491">
        <f>H9760+(E9761-E9760)*(H9763-H9760)/(E9763-E9760)</f>
        <v>0.32173233333333334</v>
      </c>
      <c r="I9761" s="492">
        <f>I9760+(E9761-E9760)*(I9763-I9760)/(E9763-E9760)</f>
        <v>15.733333333333333</v>
      </c>
      <c r="J9761" s="397">
        <f>J9760+(E9761-E9760)*(J9763-J9760)/(E9763-E9760)</f>
        <v>0.10633333333333334</v>
      </c>
      <c r="K9761" s="469">
        <f t="shared" si="831"/>
        <v>15.720624908697394</v>
      </c>
      <c r="L9761" s="469">
        <f t="shared" si="832"/>
        <v>-1.2708424635938798E-2</v>
      </c>
    </row>
    <row r="9762" spans="1:12">
      <c r="A9762" s="98" t="s">
        <v>126</v>
      </c>
      <c r="B9762" s="98">
        <f t="shared" si="829"/>
        <v>17</v>
      </c>
      <c r="C9762" s="98">
        <f t="shared" si="830"/>
        <v>6</v>
      </c>
      <c r="D9762" s="98">
        <f>D9760</f>
        <v>210</v>
      </c>
      <c r="E9762" s="98">
        <f t="shared" si="828"/>
        <v>134</v>
      </c>
      <c r="F9762" s="397">
        <f>F9760+(E9762-E9760)*(F9763-F9760)/(E9763-E9760)</f>
        <v>5.0686666666666671</v>
      </c>
      <c r="G9762" s="98">
        <v>15</v>
      </c>
      <c r="H9762" s="491">
        <f>H9760+(E9762-E9760)*(H9763-H9760)/(E9763-E9760)</f>
        <v>0.32177966666666663</v>
      </c>
      <c r="I9762" s="492">
        <f>I9760+(E9762-E9760)*(I9763-I9760)/(E9763-E9760)</f>
        <v>15.766666666666667</v>
      </c>
      <c r="J9762" s="397">
        <f>J9760+(E9762-E9760)*(J9763-J9760)/(E9763-E9760)</f>
        <v>0.10476666666666666</v>
      </c>
      <c r="K9762" s="469">
        <f t="shared" si="831"/>
        <v>15.751979356474775</v>
      </c>
      <c r="L9762" s="469">
        <f t="shared" si="832"/>
        <v>-1.4687310191892067E-2</v>
      </c>
    </row>
    <row r="9763" spans="1:12">
      <c r="A9763" s="480" t="s">
        <v>126</v>
      </c>
      <c r="B9763" s="480">
        <f t="shared" si="829"/>
        <v>17</v>
      </c>
      <c r="C9763" s="480">
        <f t="shared" si="830"/>
        <v>6</v>
      </c>
      <c r="D9763" s="480">
        <f>D9760</f>
        <v>210</v>
      </c>
      <c r="E9763" s="480">
        <f t="shared" si="828"/>
        <v>135</v>
      </c>
      <c r="F9763" s="484">
        <v>5.0795000000000003</v>
      </c>
      <c r="G9763" s="480">
        <v>15</v>
      </c>
      <c r="H9763" s="482">
        <v>0.32182699999999997</v>
      </c>
      <c r="I9763" s="483">
        <v>15.8</v>
      </c>
      <c r="J9763" s="484">
        <v>0.1032</v>
      </c>
      <c r="K9763" s="469">
        <f t="shared" si="831"/>
        <v>15.783324581219105</v>
      </c>
      <c r="L9763" s="469">
        <f t="shared" si="832"/>
        <v>-1.6675418780895512E-2</v>
      </c>
    </row>
    <row r="9764" spans="1:12">
      <c r="A9764" s="98" t="s">
        <v>126</v>
      </c>
      <c r="B9764" s="98">
        <f t="shared" si="829"/>
        <v>17</v>
      </c>
      <c r="C9764" s="98">
        <f t="shared" si="830"/>
        <v>6</v>
      </c>
      <c r="D9764" s="98">
        <f>D9763</f>
        <v>210</v>
      </c>
      <c r="E9764" s="98">
        <f t="shared" si="828"/>
        <v>136</v>
      </c>
      <c r="F9764" s="397">
        <f>F9763+(E9764-E9763)*(F9766-F9763)/(E9766-E9763)</f>
        <v>5.0902666666666665</v>
      </c>
      <c r="G9764" s="98">
        <v>15</v>
      </c>
      <c r="H9764" s="491">
        <f>H9763+(E9764-E9763)*(H9766-H9763)/(E9766-E9763)</f>
        <v>0.32187466666666664</v>
      </c>
      <c r="I9764" s="492">
        <f>I9763+(E9764-E9763)*(I9766-I9763)/(E9766-E9763)</f>
        <v>15.833333333333334</v>
      </c>
      <c r="J9764" s="397">
        <f>J9763+(E9764-E9763)*(J9766-J9763)/(E9766-E9763)</f>
        <v>0.10163333333333334</v>
      </c>
      <c r="K9764" s="469">
        <f t="shared" si="831"/>
        <v>15.814437089384688</v>
      </c>
      <c r="L9764" s="469">
        <f t="shared" si="832"/>
        <v>-1.8896243948645974E-2</v>
      </c>
    </row>
    <row r="9765" spans="1:12">
      <c r="A9765" s="98" t="s">
        <v>126</v>
      </c>
      <c r="B9765" s="98">
        <f t="shared" si="829"/>
        <v>17</v>
      </c>
      <c r="C9765" s="98">
        <f t="shared" si="830"/>
        <v>6</v>
      </c>
      <c r="D9765" s="98">
        <f>D9763</f>
        <v>210</v>
      </c>
      <c r="E9765" s="98">
        <f t="shared" si="828"/>
        <v>137</v>
      </c>
      <c r="F9765" s="397">
        <f>F9763+(E9765-E9763)*(F9766-F9763)/(E9766-E9763)</f>
        <v>5.1010333333333335</v>
      </c>
      <c r="G9765" s="98">
        <v>15</v>
      </c>
      <c r="H9765" s="491">
        <f>H9763+(E9765-E9763)*(H9766-H9763)/(E9766-E9763)</f>
        <v>0.32192233333333331</v>
      </c>
      <c r="I9765" s="492">
        <f>I9763+(E9765-E9763)*(I9766-I9763)/(E9766-E9763)</f>
        <v>15.866666666666667</v>
      </c>
      <c r="J9765" s="397">
        <f>J9763+(E9765-E9763)*(J9766-J9763)/(E9766-E9763)</f>
        <v>0.10006666666666666</v>
      </c>
      <c r="K9765" s="469">
        <f t="shared" si="831"/>
        <v>15.84554038396425</v>
      </c>
      <c r="L9765" s="469">
        <f t="shared" si="832"/>
        <v>-2.1126282702416788E-2</v>
      </c>
    </row>
    <row r="9766" spans="1:12">
      <c r="A9766" s="480" t="s">
        <v>126</v>
      </c>
      <c r="B9766" s="480">
        <f t="shared" si="829"/>
        <v>17</v>
      </c>
      <c r="C9766" s="480">
        <f t="shared" si="830"/>
        <v>6</v>
      </c>
      <c r="D9766" s="480">
        <f>D9763</f>
        <v>210</v>
      </c>
      <c r="E9766" s="480">
        <f t="shared" si="828"/>
        <v>138</v>
      </c>
      <c r="F9766" s="484">
        <v>5.1117999999999997</v>
      </c>
      <c r="G9766" s="480">
        <v>15</v>
      </c>
      <c r="H9766" s="482">
        <v>0.32196999999999998</v>
      </c>
      <c r="I9766" s="483">
        <v>15.9</v>
      </c>
      <c r="J9766" s="484">
        <v>9.8500000000000004E-2</v>
      </c>
      <c r="K9766" s="469">
        <f t="shared" si="831"/>
        <v>15.876634469049911</v>
      </c>
      <c r="L9766" s="469">
        <f t="shared" si="832"/>
        <v>-2.3365530950089308E-2</v>
      </c>
    </row>
    <row r="9767" spans="1:12">
      <c r="A9767" s="98" t="s">
        <v>126</v>
      </c>
      <c r="B9767" s="98">
        <f t="shared" si="829"/>
        <v>17</v>
      </c>
      <c r="C9767" s="98">
        <f t="shared" si="830"/>
        <v>6</v>
      </c>
      <c r="D9767" s="98">
        <f>D9766</f>
        <v>210</v>
      </c>
      <c r="E9767" s="98">
        <f t="shared" si="828"/>
        <v>139</v>
      </c>
      <c r="F9767" s="397">
        <f>F9766+(E9767-E9766)*(F9769-F9766)/(E9769-E9766)</f>
        <v>5.1224999999999996</v>
      </c>
      <c r="G9767" s="98">
        <v>15</v>
      </c>
      <c r="H9767" s="491">
        <f>H9766+(E9767-E9766)*(H9769-H9766)/(E9769-E9766)</f>
        <v>0.32201766666666665</v>
      </c>
      <c r="I9767" s="492">
        <f>I9766+(E9767-E9766)*(I9769-I9766)/(E9769-E9766)</f>
        <v>15.933333333333334</v>
      </c>
      <c r="J9767" s="397">
        <f>J9766+(E9767-E9766)*(J9769-J9766)/(E9769-E9766)</f>
        <v>9.693333333333333E-2</v>
      </c>
      <c r="K9767" s="469">
        <f t="shared" si="831"/>
        <v>15.907512320752588</v>
      </c>
      <c r="L9767" s="469">
        <f t="shared" si="832"/>
        <v>-2.5821012580745872E-2</v>
      </c>
    </row>
    <row r="9768" spans="1:12">
      <c r="A9768" s="98" t="s">
        <v>126</v>
      </c>
      <c r="B9768" s="98">
        <f t="shared" si="829"/>
        <v>17</v>
      </c>
      <c r="C9768" s="98">
        <f t="shared" si="830"/>
        <v>6</v>
      </c>
      <c r="D9768" s="98">
        <f>D9766</f>
        <v>210</v>
      </c>
      <c r="E9768" s="98">
        <f t="shared" si="828"/>
        <v>140</v>
      </c>
      <c r="F9768" s="397">
        <f>F9766+(E9768-E9766)*(F9769-F9766)/(E9769-E9766)</f>
        <v>5.1332000000000004</v>
      </c>
      <c r="G9768" s="98">
        <v>15</v>
      </c>
      <c r="H9768" s="491">
        <f>H9766+(E9768-E9766)*(H9769-H9766)/(E9769-E9766)</f>
        <v>0.32206533333333331</v>
      </c>
      <c r="I9768" s="492">
        <f>I9766+(E9768-E9766)*(I9769-I9766)/(E9769-E9766)</f>
        <v>15.966666666666667</v>
      </c>
      <c r="J9768" s="397">
        <f>J9766+(E9768-E9766)*(J9769-J9766)/(E9769-E9766)</f>
        <v>9.5366666666666669E-2</v>
      </c>
      <c r="K9768" s="469">
        <f t="shared" si="831"/>
        <v>15.938381032419926</v>
      </c>
      <c r="L9768" s="469">
        <f t="shared" si="832"/>
        <v>-2.8285634246740798E-2</v>
      </c>
    </row>
    <row r="9769" spans="1:12">
      <c r="A9769" s="480" t="s">
        <v>126</v>
      </c>
      <c r="B9769" s="480">
        <f t="shared" si="829"/>
        <v>17</v>
      </c>
      <c r="C9769" s="480">
        <f t="shared" si="830"/>
        <v>6</v>
      </c>
      <c r="D9769" s="480">
        <f>D9766</f>
        <v>210</v>
      </c>
      <c r="E9769" s="480">
        <f t="shared" si="828"/>
        <v>141</v>
      </c>
      <c r="F9769" s="484">
        <v>5.1439000000000004</v>
      </c>
      <c r="G9769" s="480">
        <v>15</v>
      </c>
      <c r="H9769" s="482">
        <v>0.32211299999999998</v>
      </c>
      <c r="I9769" s="483">
        <v>16</v>
      </c>
      <c r="J9769" s="484">
        <v>9.3799999999999994E-2</v>
      </c>
      <c r="K9769" s="469">
        <f t="shared" si="831"/>
        <v>15.969240608109578</v>
      </c>
      <c r="L9769" s="469">
        <f t="shared" si="832"/>
        <v>-3.0759391890422094E-2</v>
      </c>
    </row>
    <row r="9770" spans="1:12">
      <c r="A9770" s="98" t="s">
        <v>126</v>
      </c>
      <c r="B9770" s="98">
        <f t="shared" si="829"/>
        <v>17</v>
      </c>
      <c r="C9770" s="98">
        <f t="shared" si="830"/>
        <v>6</v>
      </c>
      <c r="D9770" s="98">
        <f>D9769</f>
        <v>210</v>
      </c>
      <c r="E9770" s="98">
        <f t="shared" ref="E9770:E9793" si="833">E9769+1</f>
        <v>142</v>
      </c>
      <c r="F9770" s="397">
        <f>F9769+(E9770-E9769)*(F9772-F9769)/(E9772-E9769)</f>
        <v>5.1545666666666667</v>
      </c>
      <c r="G9770" s="98">
        <v>15</v>
      </c>
      <c r="H9770" s="491">
        <f>H9769+(E9770-E9769)*(H9772-H9769)/(E9772-E9769)</f>
        <v>0.32216066666666665</v>
      </c>
      <c r="I9770" s="492">
        <f>I9769+(E9770-E9769)*(I9772-I9769)/(E9772-E9769)</f>
        <v>16.033333333333335</v>
      </c>
      <c r="J9770" s="397">
        <f>J9769+(E9770-E9769)*(J9772-J9769)/(E9772-E9769)</f>
        <v>9.2233333333333334E-2</v>
      </c>
      <c r="K9770" s="469">
        <f t="shared" si="831"/>
        <v>15.999987583834981</v>
      </c>
      <c r="L9770" s="469">
        <f t="shared" si="832"/>
        <v>-3.3345749498353783E-2</v>
      </c>
    </row>
    <row r="9771" spans="1:12">
      <c r="A9771" s="98" t="s">
        <v>126</v>
      </c>
      <c r="B9771" s="98">
        <f t="shared" si="829"/>
        <v>17</v>
      </c>
      <c r="C9771" s="98">
        <f t="shared" si="830"/>
        <v>6</v>
      </c>
      <c r="D9771" s="98">
        <f>D9769</f>
        <v>210</v>
      </c>
      <c r="E9771" s="98">
        <f t="shared" si="833"/>
        <v>143</v>
      </c>
      <c r="F9771" s="397">
        <f>F9769+(E9771-E9769)*(F9772-F9769)/(E9772-E9769)</f>
        <v>5.165233333333334</v>
      </c>
      <c r="G9771" s="98">
        <v>15</v>
      </c>
      <c r="H9771" s="491">
        <f>H9769+(E9771-E9769)*(H9772-H9769)/(E9772-E9769)</f>
        <v>0.32220833333333332</v>
      </c>
      <c r="I9771" s="492">
        <f>I9769+(E9771-E9769)*(I9772-I9769)/(E9772-E9769)</f>
        <v>16.066666666666666</v>
      </c>
      <c r="J9771" s="397">
        <f>J9769+(E9771-E9769)*(J9772-J9769)/(E9772-E9769)</f>
        <v>9.0666666666666659E-2</v>
      </c>
      <c r="K9771" s="469">
        <f t="shared" si="831"/>
        <v>16.030725462304414</v>
      </c>
      <c r="L9771" s="469">
        <f t="shared" si="832"/>
        <v>-3.5941204362252677E-2</v>
      </c>
    </row>
    <row r="9772" spans="1:12">
      <c r="A9772" s="480" t="s">
        <v>126</v>
      </c>
      <c r="B9772" s="480">
        <f t="shared" si="829"/>
        <v>17</v>
      </c>
      <c r="C9772" s="480">
        <f t="shared" si="830"/>
        <v>6</v>
      </c>
      <c r="D9772" s="480">
        <f>D9769</f>
        <v>210</v>
      </c>
      <c r="E9772" s="480">
        <f t="shared" si="833"/>
        <v>144</v>
      </c>
      <c r="F9772" s="484">
        <v>5.1759000000000004</v>
      </c>
      <c r="G9772" s="480">
        <v>15</v>
      </c>
      <c r="H9772" s="482">
        <v>0.32225599999999999</v>
      </c>
      <c r="I9772" s="483">
        <v>16.100000000000001</v>
      </c>
      <c r="J9772" s="484">
        <v>8.9099999999999999E-2</v>
      </c>
      <c r="K9772" s="469">
        <f t="shared" si="831"/>
        <v>16.061454247554742</v>
      </c>
      <c r="L9772" s="469">
        <f t="shared" si="832"/>
        <v>-3.8545752445259041E-2</v>
      </c>
    </row>
    <row r="9773" spans="1:12">
      <c r="A9773" s="98" t="s">
        <v>126</v>
      </c>
      <c r="B9773" s="98">
        <f t="shared" si="829"/>
        <v>17</v>
      </c>
      <c r="C9773" s="98">
        <f t="shared" si="830"/>
        <v>6</v>
      </c>
      <c r="D9773" s="98">
        <f>D9772</f>
        <v>210</v>
      </c>
      <c r="E9773" s="98">
        <f t="shared" si="833"/>
        <v>145</v>
      </c>
      <c r="F9773" s="397">
        <f>F9772+(E9773-E9772)*(F9775-F9772)/(E9775-E9772)</f>
        <v>5.186466666666667</v>
      </c>
      <c r="G9773" s="98">
        <v>15</v>
      </c>
      <c r="H9773" s="491">
        <f>H9772+(E9773-E9772)*(H9775-H9772)/(E9775-E9772)</f>
        <v>0.32230366666666665</v>
      </c>
      <c r="I9773" s="492">
        <f>I9772+(E9773-E9772)*(I9775-I9772)/(E9775-E9772)</f>
        <v>16.133333333333333</v>
      </c>
      <c r="J9773" s="397">
        <f>J9772+(E9773-E9772)*(J9775-J9772)/(E9775-E9772)</f>
        <v>8.7533333333333338E-2</v>
      </c>
      <c r="K9773" s="469">
        <f t="shared" si="831"/>
        <v>16.091863677215382</v>
      </c>
      <c r="L9773" s="469">
        <f t="shared" si="832"/>
        <v>-4.1469656117950393E-2</v>
      </c>
    </row>
    <row r="9774" spans="1:12">
      <c r="A9774" s="98" t="s">
        <v>126</v>
      </c>
      <c r="B9774" s="98">
        <f t="shared" si="829"/>
        <v>17</v>
      </c>
      <c r="C9774" s="98">
        <f t="shared" si="830"/>
        <v>6</v>
      </c>
      <c r="D9774" s="98">
        <f>D9772</f>
        <v>210</v>
      </c>
      <c r="E9774" s="98">
        <f t="shared" si="833"/>
        <v>146</v>
      </c>
      <c r="F9774" s="397">
        <f>F9772+(E9774-E9772)*(F9775-F9772)/(E9775-E9772)</f>
        <v>5.1970333333333336</v>
      </c>
      <c r="G9774" s="98">
        <v>15</v>
      </c>
      <c r="H9774" s="491">
        <f>H9772+(E9774-E9772)*(H9775-H9772)/(E9775-E9772)</f>
        <v>0.32235133333333332</v>
      </c>
      <c r="I9774" s="492">
        <f>I9772+(E9774-E9772)*(I9775-I9772)/(E9775-E9772)</f>
        <v>16.166666666666668</v>
      </c>
      <c r="J9774" s="397">
        <f>J9772+(E9774-E9772)*(J9775-J9772)/(E9775-E9772)</f>
        <v>8.5966666666666663E-2</v>
      </c>
      <c r="K9774" s="469">
        <f t="shared" si="831"/>
        <v>16.122264113482807</v>
      </c>
      <c r="L9774" s="469">
        <f t="shared" si="832"/>
        <v>-4.4402553183861215E-2</v>
      </c>
    </row>
    <row r="9775" spans="1:12">
      <c r="A9775" s="480" t="s">
        <v>126</v>
      </c>
      <c r="B9775" s="480">
        <f t="shared" si="829"/>
        <v>17</v>
      </c>
      <c r="C9775" s="480">
        <f t="shared" si="830"/>
        <v>6</v>
      </c>
      <c r="D9775" s="480">
        <f>D9772</f>
        <v>210</v>
      </c>
      <c r="E9775" s="480">
        <f t="shared" si="833"/>
        <v>147</v>
      </c>
      <c r="F9775" s="484">
        <v>5.2076000000000002</v>
      </c>
      <c r="G9775" s="480">
        <v>15</v>
      </c>
      <c r="H9775" s="482">
        <v>0.32239899999999999</v>
      </c>
      <c r="I9775" s="483">
        <v>16.2</v>
      </c>
      <c r="J9775" s="484">
        <v>8.4400000000000003E-2</v>
      </c>
      <c r="K9775" s="469">
        <f t="shared" si="831"/>
        <v>16.152655560346034</v>
      </c>
      <c r="L9775" s="469">
        <f t="shared" si="832"/>
        <v>-4.7344439653965509E-2</v>
      </c>
    </row>
    <row r="9776" spans="1:12">
      <c r="A9776" s="98" t="s">
        <v>126</v>
      </c>
      <c r="B9776" s="98">
        <f t="shared" si="829"/>
        <v>17</v>
      </c>
      <c r="C9776" s="98">
        <f t="shared" si="830"/>
        <v>6</v>
      </c>
      <c r="D9776" s="98">
        <f>D9775</f>
        <v>210</v>
      </c>
      <c r="E9776" s="98">
        <f t="shared" si="833"/>
        <v>148</v>
      </c>
      <c r="F9776" s="397">
        <f>F9775+(E9776-E9775)*(F9778-F9775)/(E9778-E9775)</f>
        <v>5.2180999999999997</v>
      </c>
      <c r="G9776" s="98">
        <v>15</v>
      </c>
      <c r="H9776" s="491">
        <f>H9775+(E9776-E9775)*(H9778-H9775)/(E9778-E9775)</f>
        <v>0.32244699999999998</v>
      </c>
      <c r="I9776" s="492">
        <f>I9775+(E9776-E9775)*(I9778-I9775)/(E9778-E9775)</f>
        <v>16.2</v>
      </c>
      <c r="J9776" s="397">
        <f>J9775+(E9776-E9775)*(J9778-J9775)/(E9778-E9775)</f>
        <v>8.2866666666666672E-2</v>
      </c>
      <c r="K9776" s="469">
        <f t="shared" si="831"/>
        <v>16.182814540063948</v>
      </c>
      <c r="L9776" s="469">
        <f t="shared" si="832"/>
        <v>-1.7185459936051473E-2</v>
      </c>
    </row>
    <row r="9777" spans="1:12">
      <c r="A9777" s="98" t="s">
        <v>126</v>
      </c>
      <c r="B9777" s="98">
        <f t="shared" si="829"/>
        <v>17</v>
      </c>
      <c r="C9777" s="98">
        <f t="shared" si="830"/>
        <v>6</v>
      </c>
      <c r="D9777" s="98">
        <f>D9775</f>
        <v>210</v>
      </c>
      <c r="E9777" s="98">
        <f t="shared" si="833"/>
        <v>149</v>
      </c>
      <c r="F9777" s="397">
        <f>F9775+(E9777-E9775)*(F9778-F9775)/(E9778-E9775)</f>
        <v>5.2286000000000001</v>
      </c>
      <c r="G9777" s="98">
        <v>15</v>
      </c>
      <c r="H9777" s="491">
        <f>H9775+(E9777-E9775)*(H9778-H9775)/(E9778-E9775)</f>
        <v>0.32249500000000003</v>
      </c>
      <c r="I9777" s="492">
        <f>I9775+(E9777-E9775)*(I9778-I9775)/(E9778-E9775)</f>
        <v>16.2</v>
      </c>
      <c r="J9777" s="397">
        <f>J9775+(E9777-E9775)*(J9778-J9775)/(E9778-E9775)</f>
        <v>8.1333333333333327E-2</v>
      </c>
      <c r="K9777" s="469">
        <f t="shared" si="831"/>
        <v>16.212964542085924</v>
      </c>
      <c r="L9777" s="469">
        <f t="shared" si="832"/>
        <v>1.2964542085924791E-2</v>
      </c>
    </row>
    <row r="9778" spans="1:12">
      <c r="A9778" s="480" t="s">
        <v>126</v>
      </c>
      <c r="B9778" s="480">
        <f t="shared" si="829"/>
        <v>17</v>
      </c>
      <c r="C9778" s="480">
        <f t="shared" si="830"/>
        <v>6</v>
      </c>
      <c r="D9778" s="480">
        <f>D9775</f>
        <v>210</v>
      </c>
      <c r="E9778" s="480">
        <f t="shared" si="833"/>
        <v>150</v>
      </c>
      <c r="F9778" s="484">
        <v>5.2390999999999996</v>
      </c>
      <c r="G9778" s="480">
        <v>15</v>
      </c>
      <c r="H9778" s="482">
        <v>0.32254300000000002</v>
      </c>
      <c r="I9778" s="483">
        <v>16.2</v>
      </c>
      <c r="J9778" s="484">
        <v>7.9799999999999996E-2</v>
      </c>
      <c r="K9778" s="469">
        <f t="shared" si="831"/>
        <v>16.243105570420067</v>
      </c>
      <c r="L9778" s="469">
        <f t="shared" si="832"/>
        <v>4.3105570420067352E-2</v>
      </c>
    </row>
    <row r="9779" spans="1:12">
      <c r="A9779" s="98" t="s">
        <v>126</v>
      </c>
      <c r="B9779" s="98">
        <f t="shared" si="829"/>
        <v>17</v>
      </c>
      <c r="C9779" s="98">
        <f t="shared" si="830"/>
        <v>6</v>
      </c>
      <c r="D9779" s="98">
        <f>D9778</f>
        <v>210</v>
      </c>
      <c r="E9779" s="98">
        <f t="shared" si="833"/>
        <v>151</v>
      </c>
      <c r="F9779" s="397">
        <f>F9778+(E9779-E9778)*(F9781-F9778)/(E9781-E9778)</f>
        <v>5.2495666666666665</v>
      </c>
      <c r="G9779" s="98">
        <v>15</v>
      </c>
      <c r="H9779" s="491">
        <f>H9778+(E9779-E9778)*(H9781-H9778)/(E9781-E9778)</f>
        <v>0.32259100000000002</v>
      </c>
      <c r="I9779" s="492">
        <f>I9778+(E9779-E9778)*(I9781-I9778)/(E9781-E9778)</f>
        <v>16.233333333333334</v>
      </c>
      <c r="J9779" s="397">
        <f>J9778+(E9779-E9778)*(J9781-J9778)/(E9781-E9778)</f>
        <v>7.8233333333333335E-2</v>
      </c>
      <c r="K9779" s="469">
        <f t="shared" si="831"/>
        <v>16.273134299055666</v>
      </c>
      <c r="L9779" s="469">
        <f t="shared" si="832"/>
        <v>3.9800965722331938E-2</v>
      </c>
    </row>
    <row r="9780" spans="1:12">
      <c r="A9780" s="98" t="s">
        <v>126</v>
      </c>
      <c r="B9780" s="98">
        <f t="shared" si="829"/>
        <v>17</v>
      </c>
      <c r="C9780" s="98">
        <f t="shared" si="830"/>
        <v>6</v>
      </c>
      <c r="D9780" s="98">
        <f>D9778</f>
        <v>210</v>
      </c>
      <c r="E9780" s="98">
        <f t="shared" si="833"/>
        <v>152</v>
      </c>
      <c r="F9780" s="397">
        <f>F9778+(E9780-E9778)*(F9781-F9778)/(E9781-E9778)</f>
        <v>5.2600333333333333</v>
      </c>
      <c r="G9780" s="98">
        <v>15</v>
      </c>
      <c r="H9780" s="491">
        <f>H9778+(E9780-E9778)*(H9781-H9778)/(E9781-E9778)</f>
        <v>0.32263900000000001</v>
      </c>
      <c r="I9780" s="492">
        <f>I9778+(E9780-E9778)*(I9781-I9778)/(E9781-E9778)</f>
        <v>16.266666666666666</v>
      </c>
      <c r="J9780" s="397">
        <f>J9778+(E9780-E9778)*(J9781-J9778)/(E9781-E9778)</f>
        <v>7.6666666666666661E-2</v>
      </c>
      <c r="K9780" s="469">
        <f t="shared" si="831"/>
        <v>16.303154092757953</v>
      </c>
      <c r="L9780" s="469">
        <f t="shared" si="832"/>
        <v>3.6487426091287745E-2</v>
      </c>
    </row>
    <row r="9781" spans="1:12">
      <c r="A9781" s="480" t="s">
        <v>126</v>
      </c>
      <c r="B9781" s="480">
        <f t="shared" si="829"/>
        <v>17</v>
      </c>
      <c r="C9781" s="480">
        <f t="shared" si="830"/>
        <v>6</v>
      </c>
      <c r="D9781" s="480">
        <f>D9778</f>
        <v>210</v>
      </c>
      <c r="E9781" s="480">
        <f t="shared" si="833"/>
        <v>153</v>
      </c>
      <c r="F9781" s="484">
        <v>5.2705000000000002</v>
      </c>
      <c r="G9781" s="480">
        <v>15</v>
      </c>
      <c r="H9781" s="482">
        <v>0.322687</v>
      </c>
      <c r="I9781" s="483">
        <v>16.3</v>
      </c>
      <c r="J9781" s="484">
        <v>7.51E-2</v>
      </c>
      <c r="K9781" s="469">
        <f t="shared" si="831"/>
        <v>16.333164955514167</v>
      </c>
      <c r="L9781" s="469">
        <f t="shared" si="832"/>
        <v>3.316495551416665E-2</v>
      </c>
    </row>
    <row r="9782" spans="1:12">
      <c r="A9782" s="98" t="s">
        <v>126</v>
      </c>
      <c r="B9782" s="98">
        <f t="shared" si="829"/>
        <v>17</v>
      </c>
      <c r="C9782" s="98">
        <f t="shared" si="830"/>
        <v>6</v>
      </c>
      <c r="D9782" s="98">
        <f>D9781</f>
        <v>210</v>
      </c>
      <c r="E9782" s="98">
        <f t="shared" si="833"/>
        <v>154</v>
      </c>
      <c r="F9782" s="397">
        <f>F9781+(E9782-E9781)*(F9784-F9781)/(E9784-E9781)</f>
        <v>5.2808666666666664</v>
      </c>
      <c r="G9782" s="98">
        <v>15</v>
      </c>
      <c r="H9782" s="491">
        <f>H9781+(E9782-E9781)*(H9784-H9781)/(E9784-E9781)</f>
        <v>0.32273499999999999</v>
      </c>
      <c r="I9782" s="492">
        <f>I9781+(E9782-E9781)*(I9784-I9781)/(E9784-E9781)</f>
        <v>16.333333333333332</v>
      </c>
      <c r="J9782" s="397">
        <f>J9781+(E9782-E9781)*(J9784-J9781)/(E9784-E9781)</f>
        <v>7.3533333333333339E-2</v>
      </c>
      <c r="K9782" s="469">
        <f t="shared" si="831"/>
        <v>16.362857039573232</v>
      </c>
      <c r="L9782" s="469">
        <f t="shared" si="832"/>
        <v>2.9523706239899639E-2</v>
      </c>
    </row>
    <row r="9783" spans="1:12">
      <c r="A9783" s="98" t="s">
        <v>126</v>
      </c>
      <c r="B9783" s="98">
        <f t="shared" si="829"/>
        <v>17</v>
      </c>
      <c r="C9783" s="98">
        <f t="shared" si="830"/>
        <v>6</v>
      </c>
      <c r="D9783" s="98">
        <f>D9781</f>
        <v>210</v>
      </c>
      <c r="E9783" s="98">
        <f t="shared" si="833"/>
        <v>155</v>
      </c>
      <c r="F9783" s="397">
        <f>F9781+(E9783-E9781)*(F9784-F9781)/(E9784-E9781)</f>
        <v>5.2912333333333335</v>
      </c>
      <c r="G9783" s="98">
        <v>15</v>
      </c>
      <c r="H9783" s="491">
        <f>H9781+(E9783-E9781)*(H9784-H9781)/(E9784-E9781)</f>
        <v>0.32278299999999999</v>
      </c>
      <c r="I9783" s="492">
        <f>I9781+(E9783-E9781)*(I9784-I9781)/(E9784-E9781)</f>
        <v>16.366666666666667</v>
      </c>
      <c r="J9783" s="397">
        <f>J9781+(E9783-E9781)*(J9784-J9781)/(E9784-E9781)</f>
        <v>7.1966666666666665E-2</v>
      </c>
      <c r="K9783" s="469">
        <f t="shared" si="831"/>
        <v>16.392540292807656</v>
      </c>
      <c r="L9783" s="469">
        <f t="shared" si="832"/>
        <v>2.5873626140988648E-2</v>
      </c>
    </row>
    <row r="9784" spans="1:12">
      <c r="A9784" s="480" t="s">
        <v>126</v>
      </c>
      <c r="B9784" s="480">
        <f t="shared" si="829"/>
        <v>17</v>
      </c>
      <c r="C9784" s="480">
        <f t="shared" si="830"/>
        <v>6</v>
      </c>
      <c r="D9784" s="480">
        <f>D9781</f>
        <v>210</v>
      </c>
      <c r="E9784" s="480">
        <f t="shared" si="833"/>
        <v>156</v>
      </c>
      <c r="F9784" s="484">
        <v>5.3015999999999996</v>
      </c>
      <c r="G9784" s="480">
        <v>15</v>
      </c>
      <c r="H9784" s="482">
        <v>0.32283099999999998</v>
      </c>
      <c r="I9784" s="483">
        <v>16.399999999999999</v>
      </c>
      <c r="J9784" s="484">
        <v>7.0400000000000004E-2</v>
      </c>
      <c r="K9784" s="469">
        <f t="shared" si="831"/>
        <v>16.422214719156461</v>
      </c>
      <c r="L9784" s="469">
        <f t="shared" si="832"/>
        <v>2.2214719156462337E-2</v>
      </c>
    </row>
    <row r="9785" spans="1:12">
      <c r="A9785" s="98" t="s">
        <v>126</v>
      </c>
      <c r="B9785" s="98">
        <f t="shared" si="829"/>
        <v>17</v>
      </c>
      <c r="C9785" s="98">
        <f t="shared" si="830"/>
        <v>6</v>
      </c>
      <c r="D9785" s="98">
        <f>D9784</f>
        <v>210</v>
      </c>
      <c r="E9785" s="98">
        <f t="shared" si="833"/>
        <v>157</v>
      </c>
      <c r="F9785" s="397">
        <f>F9784+(E9785-E9784)*(F9787-F9784)/(E9787-E9784)</f>
        <v>5.3119333333333332</v>
      </c>
      <c r="G9785" s="98">
        <v>15</v>
      </c>
      <c r="H9785" s="491">
        <f>H9784+(E9785-E9784)*(H9787-H9784)/(E9787-E9784)</f>
        <v>0.3228793333333333</v>
      </c>
      <c r="I9785" s="492">
        <f>I9784+(E9785-E9784)*(I9787-I9784)/(E9787-E9784)</f>
        <v>16.433333333333334</v>
      </c>
      <c r="J9785" s="397">
        <f>J9784+(E9785-E9784)*(J9787-J9784)/(E9787-E9784)</f>
        <v>6.883333333333333E-2</v>
      </c>
      <c r="K9785" s="469">
        <f t="shared" si="831"/>
        <v>16.451760100264497</v>
      </c>
      <c r="L9785" s="469">
        <f t="shared" si="832"/>
        <v>1.8426766931163741E-2</v>
      </c>
    </row>
    <row r="9786" spans="1:12">
      <c r="A9786" s="98" t="s">
        <v>126</v>
      </c>
      <c r="B9786" s="98">
        <f t="shared" si="829"/>
        <v>17</v>
      </c>
      <c r="C9786" s="98">
        <f t="shared" si="830"/>
        <v>6</v>
      </c>
      <c r="D9786" s="98">
        <f>D9784</f>
        <v>210</v>
      </c>
      <c r="E9786" s="98">
        <f t="shared" si="833"/>
        <v>158</v>
      </c>
      <c r="F9786" s="397">
        <f>F9784+(E9786-E9784)*(F9787-F9784)/(E9787-E9784)</f>
        <v>5.3222666666666667</v>
      </c>
      <c r="G9786" s="98">
        <v>15</v>
      </c>
      <c r="H9786" s="491">
        <f>H9784+(E9786-E9784)*(H9787-H9784)/(E9787-E9784)</f>
        <v>0.32292766666666667</v>
      </c>
      <c r="I9786" s="492">
        <f>I9784+(E9786-E9784)*(I9787-I9784)/(E9787-E9784)</f>
        <v>16.466666666666665</v>
      </c>
      <c r="J9786" s="397">
        <f>J9784+(E9786-E9784)*(J9787-J9784)/(E9787-E9784)</f>
        <v>6.7266666666666669E-2</v>
      </c>
      <c r="K9786" s="469">
        <f t="shared" si="831"/>
        <v>16.481296637121005</v>
      </c>
      <c r="L9786" s="469">
        <f t="shared" si="832"/>
        <v>1.4629970454340224E-2</v>
      </c>
    </row>
    <row r="9787" spans="1:12">
      <c r="A9787" s="480" t="s">
        <v>126</v>
      </c>
      <c r="B9787" s="480">
        <f t="shared" si="829"/>
        <v>17</v>
      </c>
      <c r="C9787" s="480">
        <f t="shared" si="830"/>
        <v>6</v>
      </c>
      <c r="D9787" s="480">
        <f>D9784</f>
        <v>210</v>
      </c>
      <c r="E9787" s="480">
        <f t="shared" si="833"/>
        <v>159</v>
      </c>
      <c r="F9787" s="484">
        <v>5.3326000000000002</v>
      </c>
      <c r="G9787" s="480">
        <v>15</v>
      </c>
      <c r="H9787" s="482">
        <v>0.32297599999999999</v>
      </c>
      <c r="I9787" s="483">
        <v>16.5</v>
      </c>
      <c r="J9787" s="484">
        <v>6.5699999999999995E-2</v>
      </c>
      <c r="K9787" s="469">
        <f t="shared" si="831"/>
        <v>16.510824333696622</v>
      </c>
      <c r="L9787" s="469">
        <f t="shared" si="832"/>
        <v>1.0824333696621835E-2</v>
      </c>
    </row>
    <row r="9788" spans="1:12">
      <c r="A9788" s="98" t="s">
        <v>126</v>
      </c>
      <c r="B9788" s="98">
        <f t="shared" si="829"/>
        <v>17</v>
      </c>
      <c r="C9788" s="98">
        <f t="shared" si="830"/>
        <v>6</v>
      </c>
      <c r="D9788" s="98">
        <f>D9787</f>
        <v>210</v>
      </c>
      <c r="E9788" s="98">
        <f t="shared" si="833"/>
        <v>160</v>
      </c>
      <c r="F9788" s="397">
        <f>F9787+(E9788-E9787)*(F9790-F9787)/(E9790-E9787)</f>
        <v>5.3428666666666667</v>
      </c>
      <c r="G9788" s="98">
        <v>15</v>
      </c>
      <c r="H9788" s="491">
        <f>H9787+(E9788-E9787)*(H9790-H9787)/(E9790-E9787)</f>
        <v>0.3230243333333333</v>
      </c>
      <c r="I9788" s="492">
        <f>I9787+(E9788-E9787)*(I9790-I9787)/(E9790-E9787)</f>
        <v>16.533333333333335</v>
      </c>
      <c r="J9788" s="397">
        <f>J9787+(E9788-E9787)*(J9790-J9787)/(E9790-E9787)</f>
        <v>6.4133333333333334E-2</v>
      </c>
      <c r="K9788" s="469">
        <f t="shared" si="831"/>
        <v>16.540136811158707</v>
      </c>
      <c r="L9788" s="469">
        <f t="shared" si="832"/>
        <v>6.8034778253718287E-3</v>
      </c>
    </row>
    <row r="9789" spans="1:12">
      <c r="A9789" s="98" t="s">
        <v>126</v>
      </c>
      <c r="B9789" s="98">
        <f t="shared" ref="B9789:B9852" si="834">INT(D9789/12)</f>
        <v>17</v>
      </c>
      <c r="C9789" s="98">
        <f t="shared" ref="C9789:C9852" si="835">D9789-B9789*12</f>
        <v>6</v>
      </c>
      <c r="D9789" s="98">
        <f>D9787</f>
        <v>210</v>
      </c>
      <c r="E9789" s="98">
        <f t="shared" si="833"/>
        <v>161</v>
      </c>
      <c r="F9789" s="397">
        <f>F9787+(E9789-E9787)*(F9790-F9787)/(E9790-E9787)</f>
        <v>5.353133333333334</v>
      </c>
      <c r="G9789" s="98">
        <v>15</v>
      </c>
      <c r="H9789" s="491">
        <f>H9787+(E9789-E9787)*(H9790-H9787)/(E9790-E9787)</f>
        <v>0.32307266666666667</v>
      </c>
      <c r="I9789" s="492">
        <f>I9787+(E9789-E9787)*(I9790-I9787)/(E9790-E9787)</f>
        <v>16.566666666666666</v>
      </c>
      <c r="J9789" s="397">
        <f>J9787+(E9789-E9787)*(J9790-J9787)/(E9790-E9787)</f>
        <v>6.2566666666666659E-2</v>
      </c>
      <c r="K9789" s="469">
        <f t="shared" si="831"/>
        <v>16.569440518025875</v>
      </c>
      <c r="L9789" s="469">
        <f t="shared" si="832"/>
        <v>2.7738513592083791E-3</v>
      </c>
    </row>
    <row r="9790" spans="1:12">
      <c r="A9790" s="480" t="s">
        <v>126</v>
      </c>
      <c r="B9790" s="480">
        <f t="shared" si="834"/>
        <v>17</v>
      </c>
      <c r="C9790" s="480">
        <f t="shared" si="835"/>
        <v>6</v>
      </c>
      <c r="D9790" s="480">
        <f>D9787</f>
        <v>210</v>
      </c>
      <c r="E9790" s="480">
        <f t="shared" si="833"/>
        <v>162</v>
      </c>
      <c r="F9790" s="484">
        <v>5.3634000000000004</v>
      </c>
      <c r="G9790" s="480">
        <v>15</v>
      </c>
      <c r="H9790" s="482">
        <v>0.32312099999999999</v>
      </c>
      <c r="I9790" s="483">
        <v>16.600000000000001</v>
      </c>
      <c r="J9790" s="484">
        <v>6.0999999999999999E-2</v>
      </c>
      <c r="K9790" s="469">
        <f t="shared" si="831"/>
        <v>16.598735458233914</v>
      </c>
      <c r="L9790" s="469">
        <f t="shared" si="832"/>
        <v>-1.2645417660870351E-3</v>
      </c>
    </row>
    <row r="9791" spans="1:12">
      <c r="A9791" s="98" t="s">
        <v>126</v>
      </c>
      <c r="B9791" s="98">
        <f t="shared" si="834"/>
        <v>17</v>
      </c>
      <c r="C9791" s="98">
        <f t="shared" si="835"/>
        <v>6</v>
      </c>
      <c r="D9791" s="98">
        <f>D9790</f>
        <v>210</v>
      </c>
      <c r="E9791" s="98">
        <f t="shared" si="833"/>
        <v>163</v>
      </c>
      <c r="F9791" s="397">
        <f>F9790+(E9791-E9790)*(F9793-F9790)/(E9793-E9790)</f>
        <v>5.3635999999999999</v>
      </c>
      <c r="G9791" s="98">
        <v>15</v>
      </c>
      <c r="H9791" s="491">
        <v>0.32316899999999998</v>
      </c>
      <c r="I9791" s="492">
        <v>16.600000000000001</v>
      </c>
      <c r="J9791" s="397">
        <f>J9790+(E9791-E9790)*(J9793-J9790)/(E9793-E9790)</f>
        <v>5.9433333333333331E-2</v>
      </c>
      <c r="K9791" s="469">
        <f t="shared" si="831"/>
        <v>16.59688893427278</v>
      </c>
      <c r="L9791" s="469">
        <f t="shared" si="832"/>
        <v>-3.1110657272215292E-3</v>
      </c>
    </row>
    <row r="9792" spans="1:12">
      <c r="A9792" s="98" t="s">
        <v>126</v>
      </c>
      <c r="B9792" s="98">
        <f t="shared" si="834"/>
        <v>17</v>
      </c>
      <c r="C9792" s="98">
        <f t="shared" si="835"/>
        <v>6</v>
      </c>
      <c r="D9792" s="98">
        <f>D9790</f>
        <v>210</v>
      </c>
      <c r="E9792" s="98">
        <f t="shared" si="833"/>
        <v>164</v>
      </c>
      <c r="F9792" s="397">
        <f>F9790+(E9792-E9790)*(F9793-F9790)/(E9793-E9790)</f>
        <v>5.3638000000000003</v>
      </c>
      <c r="G9792" s="98">
        <v>15</v>
      </c>
      <c r="H9792" s="491">
        <v>0.32321800000000001</v>
      </c>
      <c r="I9792" s="492">
        <v>16.7</v>
      </c>
      <c r="J9792" s="397">
        <f>J9790+(E9792-E9790)*(J9793-J9790)/(E9793-E9790)</f>
        <v>5.786666666666667E-2</v>
      </c>
      <c r="K9792" s="469">
        <f t="shared" si="831"/>
        <v>16.594991615565966</v>
      </c>
      <c r="L9792" s="469">
        <f t="shared" si="832"/>
        <v>-0.10500838443403282</v>
      </c>
    </row>
    <row r="9793" spans="1:12">
      <c r="A9793" s="480" t="s">
        <v>126</v>
      </c>
      <c r="B9793" s="480">
        <f t="shared" si="834"/>
        <v>17</v>
      </c>
      <c r="C9793" s="480">
        <f t="shared" si="835"/>
        <v>6</v>
      </c>
      <c r="D9793" s="480">
        <f>D9790</f>
        <v>210</v>
      </c>
      <c r="E9793" s="480">
        <f t="shared" si="833"/>
        <v>165</v>
      </c>
      <c r="F9793" s="484">
        <v>5.3639999999999999</v>
      </c>
      <c r="G9793" s="480">
        <v>15</v>
      </c>
      <c r="H9793" s="494">
        <v>0.32329999999999998</v>
      </c>
      <c r="I9793" s="495">
        <v>16.7</v>
      </c>
      <c r="J9793" s="493">
        <v>5.6300000000000003E-2</v>
      </c>
      <c r="K9793" s="469">
        <f t="shared" si="831"/>
        <v>16.591401175378905</v>
      </c>
      <c r="L9793" s="469">
        <f t="shared" si="832"/>
        <v>-0.10859882462109383</v>
      </c>
    </row>
    <row r="9794" spans="1:12">
      <c r="A9794" s="480" t="s">
        <v>126</v>
      </c>
      <c r="B9794" s="480">
        <f t="shared" si="834"/>
        <v>18</v>
      </c>
      <c r="C9794" s="480">
        <f t="shared" si="835"/>
        <v>0</v>
      </c>
      <c r="D9794" s="480">
        <f>D9793+6</f>
        <v>216</v>
      </c>
      <c r="E9794" s="480">
        <v>12</v>
      </c>
      <c r="F9794" s="484">
        <v>3.5062000000000002</v>
      </c>
      <c r="G9794" s="480">
        <v>15</v>
      </c>
      <c r="H9794" s="482">
        <v>0.30725799999999998</v>
      </c>
      <c r="I9794" s="483">
        <v>11.4</v>
      </c>
      <c r="J9794" s="484">
        <v>0.28820000000000001</v>
      </c>
      <c r="K9794" s="469">
        <f t="shared" si="831"/>
        <v>11.411256989240314</v>
      </c>
      <c r="L9794" s="469">
        <f t="shared" si="832"/>
        <v>1.1256989240314041E-2</v>
      </c>
    </row>
    <row r="9795" spans="1:12">
      <c r="A9795" s="98" t="s">
        <v>126</v>
      </c>
      <c r="B9795" s="98">
        <f t="shared" si="834"/>
        <v>18</v>
      </c>
      <c r="C9795" s="98">
        <f t="shared" si="835"/>
        <v>0</v>
      </c>
      <c r="D9795" s="98">
        <f>D9794</f>
        <v>216</v>
      </c>
      <c r="E9795" s="98">
        <f>E9794+1</f>
        <v>13</v>
      </c>
      <c r="F9795" s="397">
        <f>F9794+(E9795-E9794)*(F9797-F9794)/(E9797-E9794)</f>
        <v>3.5217666666666667</v>
      </c>
      <c r="G9795" s="98">
        <v>15</v>
      </c>
      <c r="H9795" s="491">
        <f>H9794+(E9795-E9794)*(H9797-H9794)/(E9797-E9794)</f>
        <v>0.307367</v>
      </c>
      <c r="I9795" s="492">
        <f>I9794+(E9795-E9794)*(I9797-I9794)/(E9797-E9794)</f>
        <v>11.466666666666667</v>
      </c>
      <c r="J9795" s="397">
        <f>J9794+(E9795-E9794)*(J9797-J9794)/(E9797-E9794)</f>
        <v>0.28673333333333334</v>
      </c>
      <c r="K9795" s="469">
        <f t="shared" si="831"/>
        <v>11.457855484377525</v>
      </c>
      <c r="L9795" s="469">
        <f t="shared" si="832"/>
        <v>-8.8111822891416836E-3</v>
      </c>
    </row>
    <row r="9796" spans="1:12">
      <c r="A9796" s="98" t="s">
        <v>126</v>
      </c>
      <c r="B9796" s="98">
        <f t="shared" si="834"/>
        <v>18</v>
      </c>
      <c r="C9796" s="98">
        <f t="shared" si="835"/>
        <v>0</v>
      </c>
      <c r="D9796" s="98">
        <f>D9794</f>
        <v>216</v>
      </c>
      <c r="E9796" s="98">
        <f t="shared" ref="E9796:E9859" si="836">E9795+1</f>
        <v>14</v>
      </c>
      <c r="F9796" s="397">
        <f>F9794+(E9796-E9794)*(F9797-F9794)/(E9797-E9794)</f>
        <v>3.5373333333333337</v>
      </c>
      <c r="G9796" s="98">
        <v>15</v>
      </c>
      <c r="H9796" s="491">
        <f>H9794+(E9796-E9794)*(H9797-H9794)/(E9797-E9794)</f>
        <v>0.30747599999999997</v>
      </c>
      <c r="I9796" s="492">
        <f>I9794+(E9796-E9794)*(I9797-I9794)/(E9797-E9794)</f>
        <v>11.533333333333333</v>
      </c>
      <c r="J9796" s="397">
        <f>J9794+(E9796-E9794)*(J9797-J9794)/(E9797-E9794)</f>
        <v>0.28526666666666667</v>
      </c>
      <c r="K9796" s="469">
        <f t="shared" si="831"/>
        <v>11.504420941255038</v>
      </c>
      <c r="L9796" s="469">
        <f t="shared" si="832"/>
        <v>-2.8912392078295213E-2</v>
      </c>
    </row>
    <row r="9797" spans="1:12">
      <c r="A9797" s="480" t="s">
        <v>126</v>
      </c>
      <c r="B9797" s="480">
        <f t="shared" si="834"/>
        <v>18</v>
      </c>
      <c r="C9797" s="480">
        <f t="shared" si="835"/>
        <v>0</v>
      </c>
      <c r="D9797" s="480">
        <f>D9794</f>
        <v>216</v>
      </c>
      <c r="E9797" s="480">
        <f t="shared" si="836"/>
        <v>15</v>
      </c>
      <c r="F9797" s="484">
        <v>3.5529000000000002</v>
      </c>
      <c r="G9797" s="480">
        <v>15</v>
      </c>
      <c r="H9797" s="482">
        <v>0.307585</v>
      </c>
      <c r="I9797" s="483">
        <v>11.6</v>
      </c>
      <c r="J9797" s="484">
        <v>0.2838</v>
      </c>
      <c r="K9797" s="469">
        <f t="shared" si="831"/>
        <v>11.550953394996506</v>
      </c>
      <c r="L9797" s="469">
        <f t="shared" si="832"/>
        <v>-4.9046605003493227E-2</v>
      </c>
    </row>
    <row r="9798" spans="1:12">
      <c r="A9798" s="98" t="s">
        <v>126</v>
      </c>
      <c r="B9798" s="98">
        <f t="shared" si="834"/>
        <v>18</v>
      </c>
      <c r="C9798" s="98">
        <f t="shared" si="835"/>
        <v>0</v>
      </c>
      <c r="D9798" s="98">
        <f>D9797</f>
        <v>216</v>
      </c>
      <c r="E9798" s="98">
        <f t="shared" si="836"/>
        <v>16</v>
      </c>
      <c r="F9798" s="397">
        <f>F9797+(E9798-E9797)*(F9800-F9797)/(E9800-E9797)</f>
        <v>3.5682666666666667</v>
      </c>
      <c r="G9798" s="98">
        <v>15</v>
      </c>
      <c r="H9798" s="491">
        <f>H9797+(E9798-E9797)*(H9800-H9797)/(E9800-E9797)</f>
        <v>0.30769200000000002</v>
      </c>
      <c r="I9798" s="492">
        <f>I9797+(E9798-E9797)*(I9800-I9797)/(E9800-E9797)</f>
        <v>11.633333333333333</v>
      </c>
      <c r="J9798" s="397">
        <f>J9797+(E9798-E9797)*(J9800-J9797)/(E9800-E9797)</f>
        <v>0.28233333333333333</v>
      </c>
      <c r="K9798" s="469">
        <f t="shared" si="831"/>
        <v>11.59687826354493</v>
      </c>
      <c r="L9798" s="469">
        <f t="shared" si="832"/>
        <v>-3.6455069788402739E-2</v>
      </c>
    </row>
    <row r="9799" spans="1:12">
      <c r="A9799" s="98" t="s">
        <v>126</v>
      </c>
      <c r="B9799" s="98">
        <f t="shared" si="834"/>
        <v>18</v>
      </c>
      <c r="C9799" s="98">
        <f t="shared" si="835"/>
        <v>0</v>
      </c>
      <c r="D9799" s="98">
        <f>D9797</f>
        <v>216</v>
      </c>
      <c r="E9799" s="98">
        <f t="shared" si="836"/>
        <v>17</v>
      </c>
      <c r="F9799" s="397">
        <f>F9797+(E9799-E9797)*(F9800-F9797)/(E9800-E9797)</f>
        <v>3.5836333333333337</v>
      </c>
      <c r="G9799" s="98">
        <v>15</v>
      </c>
      <c r="H9799" s="491">
        <f>H9797+(E9799-E9797)*(H9800-H9797)/(E9800-E9797)</f>
        <v>0.30779899999999999</v>
      </c>
      <c r="I9799" s="492">
        <f>I9797+(E9799-E9797)*(I9800-I9797)/(E9800-E9797)</f>
        <v>11.666666666666666</v>
      </c>
      <c r="J9799" s="397">
        <f>J9797+(E9799-E9797)*(J9800-J9797)/(E9800-E9797)</f>
        <v>0.28086666666666665</v>
      </c>
      <c r="K9799" s="469">
        <f t="shared" si="831"/>
        <v>11.642771202418896</v>
      </c>
      <c r="L9799" s="469">
        <f t="shared" si="832"/>
        <v>-2.3895464247770448E-2</v>
      </c>
    </row>
    <row r="9800" spans="1:12">
      <c r="A9800" s="480" t="s">
        <v>126</v>
      </c>
      <c r="B9800" s="480">
        <f t="shared" si="834"/>
        <v>18</v>
      </c>
      <c r="C9800" s="480">
        <f t="shared" si="835"/>
        <v>0</v>
      </c>
      <c r="D9800" s="480">
        <f>D9797</f>
        <v>216</v>
      </c>
      <c r="E9800" s="480">
        <f t="shared" si="836"/>
        <v>18</v>
      </c>
      <c r="F9800" s="484">
        <v>3.5990000000000002</v>
      </c>
      <c r="G9800" s="480">
        <v>15</v>
      </c>
      <c r="H9800" s="482">
        <v>0.30790600000000001</v>
      </c>
      <c r="I9800" s="483">
        <v>11.7</v>
      </c>
      <c r="J9800" s="484">
        <v>0.27939999999999998</v>
      </c>
      <c r="K9800" s="469">
        <f t="shared" si="831"/>
        <v>11.688632244905913</v>
      </c>
      <c r="L9800" s="469">
        <f t="shared" si="832"/>
        <v>-1.1367755094086718E-2</v>
      </c>
    </row>
    <row r="9801" spans="1:12">
      <c r="A9801" s="98" t="s">
        <v>126</v>
      </c>
      <c r="B9801" s="98">
        <f t="shared" si="834"/>
        <v>18</v>
      </c>
      <c r="C9801" s="98">
        <f t="shared" si="835"/>
        <v>0</v>
      </c>
      <c r="D9801" s="98">
        <f>D9800</f>
        <v>216</v>
      </c>
      <c r="E9801" s="98">
        <f t="shared" si="836"/>
        <v>19</v>
      </c>
      <c r="F9801" s="397">
        <f>F9800+(E9801-E9800)*(F9803-F9800)/(E9803-E9800)</f>
        <v>3.6141666666666667</v>
      </c>
      <c r="G9801" s="98">
        <v>15</v>
      </c>
      <c r="H9801" s="491">
        <f>H9800+(E9801-E9800)*(H9803-H9800)/(E9803-E9800)</f>
        <v>0.30801133333333336</v>
      </c>
      <c r="I9801" s="492">
        <f>I9800+(E9801-E9800)*(I9803-I9800)/(E9803-E9800)</f>
        <v>11.733333333333333</v>
      </c>
      <c r="J9801" s="397">
        <f>J9800+(E9801-E9800)*(J9803-J9800)/(E9803-E9800)</f>
        <v>0.27789999999999998</v>
      </c>
      <c r="K9801" s="469">
        <f t="shared" si="831"/>
        <v>11.733875593322322</v>
      </c>
      <c r="L9801" s="469">
        <f t="shared" si="832"/>
        <v>5.4225998898971284E-4</v>
      </c>
    </row>
    <row r="9802" spans="1:12">
      <c r="A9802" s="98" t="s">
        <v>126</v>
      </c>
      <c r="B9802" s="98">
        <f t="shared" si="834"/>
        <v>18</v>
      </c>
      <c r="C9802" s="98">
        <f t="shared" si="835"/>
        <v>0</v>
      </c>
      <c r="D9802" s="98">
        <f>D9800</f>
        <v>216</v>
      </c>
      <c r="E9802" s="98">
        <f t="shared" si="836"/>
        <v>20</v>
      </c>
      <c r="F9802" s="397">
        <f>F9800+(E9802-E9800)*(F9803-F9800)/(E9803-E9800)</f>
        <v>3.6293333333333333</v>
      </c>
      <c r="G9802" s="98">
        <v>15</v>
      </c>
      <c r="H9802" s="491">
        <f>H9800+(E9802-E9800)*(H9803-H9800)/(E9803-E9800)</f>
        <v>0.30811666666666665</v>
      </c>
      <c r="I9802" s="492">
        <f>I9800+(E9802-E9800)*(I9803-I9800)/(E9803-E9800)</f>
        <v>11.766666666666667</v>
      </c>
      <c r="J9802" s="397">
        <f>J9800+(E9802-E9800)*(J9803-J9800)/(E9803-E9800)</f>
        <v>0.27639999999999998</v>
      </c>
      <c r="K9802" s="469">
        <f t="shared" si="831"/>
        <v>11.779088007789257</v>
      </c>
      <c r="L9802" s="469">
        <f t="shared" si="832"/>
        <v>1.2421341122589524E-2</v>
      </c>
    </row>
    <row r="9803" spans="1:12">
      <c r="A9803" s="480" t="s">
        <v>126</v>
      </c>
      <c r="B9803" s="480">
        <f t="shared" si="834"/>
        <v>18</v>
      </c>
      <c r="C9803" s="480">
        <f t="shared" si="835"/>
        <v>0</v>
      </c>
      <c r="D9803" s="480">
        <f>D9800</f>
        <v>216</v>
      </c>
      <c r="E9803" s="480">
        <f t="shared" si="836"/>
        <v>21</v>
      </c>
      <c r="F9803" s="484">
        <v>3.6444999999999999</v>
      </c>
      <c r="G9803" s="480">
        <v>15</v>
      </c>
      <c r="H9803" s="482">
        <v>0.308222</v>
      </c>
      <c r="I9803" s="483">
        <v>11.8</v>
      </c>
      <c r="J9803" s="484">
        <v>0.27489999999999998</v>
      </c>
      <c r="K9803" s="469">
        <f t="shared" ref="K9803:K9866" si="837">F9803/H9803</f>
        <v>11.824269520021282</v>
      </c>
      <c r="L9803" s="469">
        <f t="shared" ref="L9803:L9866" si="838">K9803-I9803</f>
        <v>2.4269520021281465E-2</v>
      </c>
    </row>
    <row r="9804" spans="1:12">
      <c r="A9804" s="98" t="s">
        <v>126</v>
      </c>
      <c r="B9804" s="98">
        <f t="shared" si="834"/>
        <v>18</v>
      </c>
      <c r="C9804" s="98">
        <f t="shared" si="835"/>
        <v>0</v>
      </c>
      <c r="D9804" s="98">
        <f>D9803</f>
        <v>216</v>
      </c>
      <c r="E9804" s="98">
        <f t="shared" si="836"/>
        <v>22</v>
      </c>
      <c r="F9804" s="397">
        <f>F9803+(E9804-E9803)*(F9806-F9803)/(E9806-E9803)</f>
        <v>3.6594666666666664</v>
      </c>
      <c r="G9804" s="98">
        <v>15</v>
      </c>
      <c r="H9804" s="491">
        <f>H9803+(E9804-E9803)*(H9806-H9803)/(E9806-E9803)</f>
        <v>0.30832566666666666</v>
      </c>
      <c r="I9804" s="492">
        <f>I9803+(E9804-E9803)*(I9806-I9803)/(E9806-E9803)</f>
        <v>11.866666666666667</v>
      </c>
      <c r="J9804" s="397">
        <f>J9803+(E9804-E9803)*(J9806-J9803)/(E9806-E9803)</f>
        <v>0.27343333333333331</v>
      </c>
      <c r="K9804" s="469">
        <f t="shared" si="837"/>
        <v>11.868835657535268</v>
      </c>
      <c r="L9804" s="469">
        <f t="shared" si="838"/>
        <v>2.1689908686006731E-3</v>
      </c>
    </row>
    <row r="9805" spans="1:12">
      <c r="A9805" s="98" t="s">
        <v>126</v>
      </c>
      <c r="B9805" s="98">
        <f t="shared" si="834"/>
        <v>18</v>
      </c>
      <c r="C9805" s="98">
        <f t="shared" si="835"/>
        <v>0</v>
      </c>
      <c r="D9805" s="98">
        <f>D9803</f>
        <v>216</v>
      </c>
      <c r="E9805" s="98">
        <f t="shared" si="836"/>
        <v>23</v>
      </c>
      <c r="F9805" s="397">
        <f>F9803+(E9805-E9803)*(F9806-F9803)/(E9806-E9803)</f>
        <v>3.6744333333333334</v>
      </c>
      <c r="G9805" s="98">
        <v>15</v>
      </c>
      <c r="H9805" s="491">
        <f>H9803+(E9805-E9803)*(H9806-H9803)/(E9806-E9803)</f>
        <v>0.30842933333333333</v>
      </c>
      <c r="I9805" s="492">
        <f>I9803+(E9805-E9803)*(I9806-I9803)/(E9806-E9803)</f>
        <v>11.933333333333334</v>
      </c>
      <c r="J9805" s="397">
        <f>J9803+(E9805-E9803)*(J9806-J9803)/(E9806-E9803)</f>
        <v>0.27196666666666669</v>
      </c>
      <c r="K9805" s="469">
        <f t="shared" si="837"/>
        <v>11.913371836660586</v>
      </c>
      <c r="L9805" s="469">
        <f t="shared" si="838"/>
        <v>-1.9961496672747714E-2</v>
      </c>
    </row>
    <row r="9806" spans="1:12">
      <c r="A9806" s="480" t="s">
        <v>126</v>
      </c>
      <c r="B9806" s="480">
        <f t="shared" si="834"/>
        <v>18</v>
      </c>
      <c r="C9806" s="480">
        <f t="shared" si="835"/>
        <v>0</v>
      </c>
      <c r="D9806" s="480">
        <f>D9803</f>
        <v>216</v>
      </c>
      <c r="E9806" s="480">
        <f t="shared" si="836"/>
        <v>24</v>
      </c>
      <c r="F9806" s="484">
        <v>3.6894</v>
      </c>
      <c r="G9806" s="480">
        <v>15</v>
      </c>
      <c r="H9806" s="482">
        <v>0.308533</v>
      </c>
      <c r="I9806" s="483">
        <v>12</v>
      </c>
      <c r="J9806" s="484">
        <v>0.27050000000000002</v>
      </c>
      <c r="K9806" s="469">
        <f t="shared" si="837"/>
        <v>11.957878087595168</v>
      </c>
      <c r="L9806" s="469">
        <f t="shared" si="838"/>
        <v>-4.2121912404832429E-2</v>
      </c>
    </row>
    <row r="9807" spans="1:12">
      <c r="A9807" s="98" t="s">
        <v>126</v>
      </c>
      <c r="B9807" s="98">
        <f t="shared" si="834"/>
        <v>18</v>
      </c>
      <c r="C9807" s="98">
        <f t="shared" si="835"/>
        <v>0</v>
      </c>
      <c r="D9807" s="98">
        <f>D9806</f>
        <v>216</v>
      </c>
      <c r="E9807" s="98">
        <f t="shared" si="836"/>
        <v>25</v>
      </c>
      <c r="F9807" s="397">
        <f>F9806+(E9807-E9806)*(F9809-F9806)/(E9809-E9806)</f>
        <v>3.7042000000000002</v>
      </c>
      <c r="G9807" s="98">
        <v>15</v>
      </c>
      <c r="H9807" s="491">
        <f>H9806+(E9807-E9806)*(H9809-H9806)/(E9809-E9806)</f>
        <v>0.30863533333333332</v>
      </c>
      <c r="I9807" s="492">
        <f>I9806+(E9807-E9806)*(I9809-I9806)/(E9809-E9806)</f>
        <v>12.033333333333333</v>
      </c>
      <c r="J9807" s="397">
        <f>J9806+(E9807-E9806)*(J9809-J9806)/(E9809-E9806)</f>
        <v>0.26903333333333335</v>
      </c>
      <c r="K9807" s="469">
        <f t="shared" si="837"/>
        <v>12.00186628016235</v>
      </c>
      <c r="L9807" s="469">
        <f t="shared" si="838"/>
        <v>-3.1467053170983306E-2</v>
      </c>
    </row>
    <row r="9808" spans="1:12">
      <c r="A9808" s="98" t="s">
        <v>126</v>
      </c>
      <c r="B9808" s="98">
        <f t="shared" si="834"/>
        <v>18</v>
      </c>
      <c r="C9808" s="98">
        <f t="shared" si="835"/>
        <v>0</v>
      </c>
      <c r="D9808" s="98">
        <f>D9806</f>
        <v>216</v>
      </c>
      <c r="E9808" s="98">
        <f t="shared" si="836"/>
        <v>26</v>
      </c>
      <c r="F9808" s="397">
        <f>F9806+(E9808-E9806)*(F9809-F9806)/(E9809-E9806)</f>
        <v>3.7189999999999999</v>
      </c>
      <c r="G9808" s="98">
        <v>15</v>
      </c>
      <c r="H9808" s="491">
        <f>H9806+(E9808-E9806)*(H9809-H9806)/(E9809-E9806)</f>
        <v>0.30873766666666669</v>
      </c>
      <c r="I9808" s="492">
        <f>I9806+(E9808-E9806)*(I9809-I9806)/(E9809-E9806)</f>
        <v>12.066666666666666</v>
      </c>
      <c r="J9808" s="397">
        <f>J9806+(E9808-E9806)*(J9809-J9806)/(E9809-E9806)</f>
        <v>0.26756666666666667</v>
      </c>
      <c r="K9808" s="469">
        <f t="shared" si="837"/>
        <v>12.045825312320167</v>
      </c>
      <c r="L9808" s="469">
        <f t="shared" si="838"/>
        <v>-2.0841354346499585E-2</v>
      </c>
    </row>
    <row r="9809" spans="1:12">
      <c r="A9809" s="480" t="s">
        <v>126</v>
      </c>
      <c r="B9809" s="480">
        <f t="shared" si="834"/>
        <v>18</v>
      </c>
      <c r="C9809" s="480">
        <f t="shared" si="835"/>
        <v>0</v>
      </c>
      <c r="D9809" s="480">
        <f>D9806</f>
        <v>216</v>
      </c>
      <c r="E9809" s="480">
        <f t="shared" si="836"/>
        <v>27</v>
      </c>
      <c r="F9809" s="484">
        <v>3.7338</v>
      </c>
      <c r="G9809" s="480">
        <v>15</v>
      </c>
      <c r="H9809" s="482">
        <v>0.30884</v>
      </c>
      <c r="I9809" s="483">
        <v>12.1</v>
      </c>
      <c r="J9809" s="484">
        <v>0.2661</v>
      </c>
      <c r="K9809" s="469">
        <f t="shared" si="837"/>
        <v>12.089755213055303</v>
      </c>
      <c r="L9809" s="469">
        <f t="shared" si="838"/>
        <v>-1.0244786944696216E-2</v>
      </c>
    </row>
    <row r="9810" spans="1:12">
      <c r="A9810" s="98" t="s">
        <v>126</v>
      </c>
      <c r="B9810" s="98">
        <f t="shared" si="834"/>
        <v>18</v>
      </c>
      <c r="C9810" s="98">
        <f t="shared" si="835"/>
        <v>0</v>
      </c>
      <c r="D9810" s="98">
        <f>D9809</f>
        <v>216</v>
      </c>
      <c r="E9810" s="98">
        <f t="shared" si="836"/>
        <v>28</v>
      </c>
      <c r="F9810" s="397">
        <f>F9809+(E9810-E9809)*(F9812-F9809)/(E9812-E9809)</f>
        <v>3.7484000000000002</v>
      </c>
      <c r="G9810" s="98">
        <v>15</v>
      </c>
      <c r="H9810" s="491">
        <f>H9809+(E9810-E9809)*(H9812-H9809)/(E9812-E9809)</f>
        <v>0.30894066666666664</v>
      </c>
      <c r="I9810" s="492">
        <f>I9809+(E9810-E9809)*(I9812-I9809)/(E9812-E9809)</f>
        <v>12.133333333333333</v>
      </c>
      <c r="J9810" s="397">
        <f>J9809+(E9810-E9809)*(J9812-J9809)/(E9812-E9809)</f>
        <v>0.2646</v>
      </c>
      <c r="K9810" s="469">
        <f t="shared" si="837"/>
        <v>12.133074096212651</v>
      </c>
      <c r="L9810" s="469">
        <f t="shared" si="838"/>
        <v>-2.5923712068198768E-4</v>
      </c>
    </row>
    <row r="9811" spans="1:12">
      <c r="A9811" s="98" t="s">
        <v>126</v>
      </c>
      <c r="B9811" s="98">
        <f t="shared" si="834"/>
        <v>18</v>
      </c>
      <c r="C9811" s="98">
        <f t="shared" si="835"/>
        <v>0</v>
      </c>
      <c r="D9811" s="98">
        <f>D9809</f>
        <v>216</v>
      </c>
      <c r="E9811" s="98">
        <f t="shared" si="836"/>
        <v>29</v>
      </c>
      <c r="F9811" s="397">
        <f>F9809+(E9811-E9809)*(F9812-F9809)/(E9812-E9809)</f>
        <v>3.7629999999999999</v>
      </c>
      <c r="G9811" s="98">
        <v>15</v>
      </c>
      <c r="H9811" s="491">
        <f>H9809+(E9811-E9809)*(H9812-H9809)/(E9812-E9809)</f>
        <v>0.30904133333333333</v>
      </c>
      <c r="I9811" s="492">
        <f>I9809+(E9811-E9809)*(I9812-I9809)/(E9812-E9809)</f>
        <v>12.166666666666666</v>
      </c>
      <c r="J9811" s="397">
        <f>J9809+(E9811-E9809)*(J9812-J9809)/(E9812-E9809)</f>
        <v>0.2631</v>
      </c>
      <c r="K9811" s="469">
        <f t="shared" si="837"/>
        <v>12.176364758112182</v>
      </c>
      <c r="L9811" s="469">
        <f t="shared" si="838"/>
        <v>9.6980914455162548E-3</v>
      </c>
    </row>
    <row r="9812" spans="1:12">
      <c r="A9812" s="480" t="s">
        <v>126</v>
      </c>
      <c r="B9812" s="480">
        <f t="shared" si="834"/>
        <v>18</v>
      </c>
      <c r="C9812" s="480">
        <f t="shared" si="835"/>
        <v>0</v>
      </c>
      <c r="D9812" s="480">
        <f>D9809</f>
        <v>216</v>
      </c>
      <c r="E9812" s="480">
        <f t="shared" si="836"/>
        <v>30</v>
      </c>
      <c r="F9812" s="484">
        <v>3.7776000000000001</v>
      </c>
      <c r="G9812" s="480">
        <v>15</v>
      </c>
      <c r="H9812" s="482">
        <v>0.30914199999999997</v>
      </c>
      <c r="I9812" s="483">
        <v>12.2</v>
      </c>
      <c r="J9812" s="484">
        <v>0.2616</v>
      </c>
      <c r="K9812" s="469">
        <f t="shared" si="837"/>
        <v>12.21962722632318</v>
      </c>
      <c r="L9812" s="469">
        <f t="shared" si="838"/>
        <v>1.962722632318048E-2</v>
      </c>
    </row>
    <row r="9813" spans="1:12">
      <c r="A9813" s="98" t="s">
        <v>126</v>
      </c>
      <c r="B9813" s="98">
        <f t="shared" si="834"/>
        <v>18</v>
      </c>
      <c r="C9813" s="98">
        <f t="shared" si="835"/>
        <v>0</v>
      </c>
      <c r="D9813" s="98">
        <f>D9812</f>
        <v>216</v>
      </c>
      <c r="E9813" s="98">
        <f t="shared" si="836"/>
        <v>31</v>
      </c>
      <c r="F9813" s="397">
        <f>F9812+(E9813-E9812)*(F9815-F9812)/(E9815-E9812)</f>
        <v>3.7920666666666669</v>
      </c>
      <c r="G9813" s="98">
        <v>15</v>
      </c>
      <c r="H9813" s="491">
        <f>H9812+(E9813-E9812)*(H9815-H9812)/(E9815-E9812)</f>
        <v>0.30924133333333331</v>
      </c>
      <c r="I9813" s="492">
        <f>I9812+(E9813-E9812)*(I9815-I9812)/(E9815-E9812)</f>
        <v>12.233333333333333</v>
      </c>
      <c r="J9813" s="397">
        <f>J9812+(E9813-E9812)*(J9815-J9812)/(E9815-E9812)</f>
        <v>0.26013333333333333</v>
      </c>
      <c r="K9813" s="469">
        <f t="shared" si="837"/>
        <v>12.262483238549398</v>
      </c>
      <c r="L9813" s="469">
        <f t="shared" si="838"/>
        <v>2.9149905216065974E-2</v>
      </c>
    </row>
    <row r="9814" spans="1:12">
      <c r="A9814" s="98" t="s">
        <v>126</v>
      </c>
      <c r="B9814" s="98">
        <f t="shared" si="834"/>
        <v>18</v>
      </c>
      <c r="C9814" s="98">
        <f t="shared" si="835"/>
        <v>0</v>
      </c>
      <c r="D9814" s="98">
        <f>D9812</f>
        <v>216</v>
      </c>
      <c r="E9814" s="98">
        <f t="shared" si="836"/>
        <v>32</v>
      </c>
      <c r="F9814" s="397">
        <f>F9812+(E9814-E9812)*(F9815-F9812)/(E9815-E9812)</f>
        <v>3.8065333333333333</v>
      </c>
      <c r="G9814" s="98">
        <v>15</v>
      </c>
      <c r="H9814" s="491">
        <f>H9812+(E9814-E9812)*(H9815-H9812)/(E9815-E9812)</f>
        <v>0.30934066666666665</v>
      </c>
      <c r="I9814" s="492">
        <f>I9812+(E9814-E9812)*(I9815-I9812)/(E9815-E9812)</f>
        <v>12.266666666666667</v>
      </c>
      <c r="J9814" s="397">
        <f>J9812+(E9814-E9812)*(J9815-J9812)/(E9815-E9812)</f>
        <v>0.25866666666666666</v>
      </c>
      <c r="K9814" s="469">
        <f t="shared" si="837"/>
        <v>12.305311727523701</v>
      </c>
      <c r="L9814" s="469">
        <f t="shared" si="838"/>
        <v>3.8645060857033897E-2</v>
      </c>
    </row>
    <row r="9815" spans="1:12">
      <c r="A9815" s="480" t="s">
        <v>126</v>
      </c>
      <c r="B9815" s="480">
        <f t="shared" si="834"/>
        <v>18</v>
      </c>
      <c r="C9815" s="480">
        <f t="shared" si="835"/>
        <v>0</v>
      </c>
      <c r="D9815" s="480">
        <f>D9812</f>
        <v>216</v>
      </c>
      <c r="E9815" s="480">
        <f t="shared" si="836"/>
        <v>33</v>
      </c>
      <c r="F9815" s="484">
        <v>3.8210000000000002</v>
      </c>
      <c r="G9815" s="480">
        <v>15</v>
      </c>
      <c r="H9815" s="482">
        <v>0.30943999999999999</v>
      </c>
      <c r="I9815" s="483">
        <v>12.3</v>
      </c>
      <c r="J9815" s="484">
        <v>0.25719999999999998</v>
      </c>
      <c r="K9815" s="469">
        <f t="shared" si="837"/>
        <v>12.348112719751811</v>
      </c>
      <c r="L9815" s="469">
        <f t="shared" si="838"/>
        <v>4.8112719751809863E-2</v>
      </c>
    </row>
    <row r="9816" spans="1:12">
      <c r="A9816" s="98" t="s">
        <v>126</v>
      </c>
      <c r="B9816" s="98">
        <f t="shared" si="834"/>
        <v>18</v>
      </c>
      <c r="C9816" s="98">
        <f t="shared" si="835"/>
        <v>0</v>
      </c>
      <c r="D9816" s="98">
        <f>D9815</f>
        <v>216</v>
      </c>
      <c r="E9816" s="98">
        <f t="shared" si="836"/>
        <v>34</v>
      </c>
      <c r="F9816" s="397">
        <f>F9815+(E9816-E9815)*(F9818-F9815)/(E9818-E9815)</f>
        <v>3.8353000000000002</v>
      </c>
      <c r="G9816" s="98">
        <v>15</v>
      </c>
      <c r="H9816" s="491">
        <f>H9815+(E9816-E9815)*(H9818-H9815)/(E9818-E9815)</f>
        <v>0.30953799999999998</v>
      </c>
      <c r="I9816" s="492">
        <f>I9815+(E9816-E9815)*(I9818-I9815)/(E9818-E9815)</f>
        <v>12.366666666666667</v>
      </c>
      <c r="J9816" s="397">
        <f>J9815+(E9816-E9815)*(J9818-J9815)/(E9818-E9815)</f>
        <v>0.25573333333333331</v>
      </c>
      <c r="K9816" s="469">
        <f t="shared" si="837"/>
        <v>12.390401178530585</v>
      </c>
      <c r="L9816" s="469">
        <f t="shared" si="838"/>
        <v>2.3734511863917618E-2</v>
      </c>
    </row>
    <row r="9817" spans="1:12">
      <c r="A9817" s="98" t="s">
        <v>126</v>
      </c>
      <c r="B9817" s="98">
        <f t="shared" si="834"/>
        <v>18</v>
      </c>
      <c r="C9817" s="98">
        <f t="shared" si="835"/>
        <v>0</v>
      </c>
      <c r="D9817" s="98">
        <f>D9815</f>
        <v>216</v>
      </c>
      <c r="E9817" s="98">
        <f t="shared" si="836"/>
        <v>35</v>
      </c>
      <c r="F9817" s="397">
        <f>F9815+(E9817-E9815)*(F9818-F9815)/(E9818-E9815)</f>
        <v>3.8496000000000001</v>
      </c>
      <c r="G9817" s="98">
        <v>15</v>
      </c>
      <c r="H9817" s="491">
        <f>H9815+(E9817-E9815)*(H9818-H9815)/(E9818-E9815)</f>
        <v>0.30963600000000002</v>
      </c>
      <c r="I9817" s="492">
        <f>I9815+(E9817-E9815)*(I9818-I9815)/(E9818-E9815)</f>
        <v>12.433333333333334</v>
      </c>
      <c r="J9817" s="397">
        <f>J9815+(E9817-E9815)*(J9818-J9815)/(E9818-E9815)</f>
        <v>0.2542666666666667</v>
      </c>
      <c r="K9817" s="469">
        <f t="shared" si="837"/>
        <v>12.432662868658683</v>
      </c>
      <c r="L9817" s="469">
        <f t="shared" si="838"/>
        <v>-6.7046467465026183E-4</v>
      </c>
    </row>
    <row r="9818" spans="1:12">
      <c r="A9818" s="480" t="s">
        <v>126</v>
      </c>
      <c r="B9818" s="480">
        <f t="shared" si="834"/>
        <v>18</v>
      </c>
      <c r="C9818" s="480">
        <f t="shared" si="835"/>
        <v>0</v>
      </c>
      <c r="D9818" s="480">
        <f>D9815</f>
        <v>216</v>
      </c>
      <c r="E9818" s="480">
        <f t="shared" si="836"/>
        <v>36</v>
      </c>
      <c r="F9818" s="484">
        <v>3.8639000000000001</v>
      </c>
      <c r="G9818" s="480">
        <v>15</v>
      </c>
      <c r="H9818" s="482">
        <v>0.30973400000000001</v>
      </c>
      <c r="I9818" s="483">
        <v>12.5</v>
      </c>
      <c r="J9818" s="484">
        <v>0.25280000000000002</v>
      </c>
      <c r="K9818" s="469">
        <f t="shared" si="837"/>
        <v>12.474897815544951</v>
      </c>
      <c r="L9818" s="469">
        <f t="shared" si="838"/>
        <v>-2.510218445504897E-2</v>
      </c>
    </row>
    <row r="9819" spans="1:12">
      <c r="A9819" s="98" t="s">
        <v>126</v>
      </c>
      <c r="B9819" s="98">
        <f t="shared" si="834"/>
        <v>18</v>
      </c>
      <c r="C9819" s="98">
        <f t="shared" si="835"/>
        <v>0</v>
      </c>
      <c r="D9819" s="98">
        <f>D9818</f>
        <v>216</v>
      </c>
      <c r="E9819" s="98">
        <f t="shared" si="836"/>
        <v>37</v>
      </c>
      <c r="F9819" s="397">
        <f>F9818+(E9819-E9818)*(F9821-F9818)/(E9821-E9818)</f>
        <v>3.8780333333333332</v>
      </c>
      <c r="G9819" s="98">
        <v>15</v>
      </c>
      <c r="H9819" s="491">
        <f>H9818+(E9819-E9818)*(H9821-H9818)/(E9821-E9818)</f>
        <v>0.3098306666666667</v>
      </c>
      <c r="I9819" s="492">
        <f>I9818+(E9819-E9818)*(I9821-I9818)/(E9821-E9818)</f>
        <v>12.533333333333333</v>
      </c>
      <c r="J9819" s="397">
        <f>J9818+(E9819-E9818)*(J9821-J9818)/(E9821-E9818)</f>
        <v>0.25130000000000002</v>
      </c>
      <c r="K9819" s="469">
        <f t="shared" si="837"/>
        <v>12.516621982760475</v>
      </c>
      <c r="L9819" s="469">
        <f t="shared" si="838"/>
        <v>-1.6711350572858663E-2</v>
      </c>
    </row>
    <row r="9820" spans="1:12">
      <c r="A9820" s="98" t="s">
        <v>126</v>
      </c>
      <c r="B9820" s="98">
        <f t="shared" si="834"/>
        <v>18</v>
      </c>
      <c r="C9820" s="98">
        <f t="shared" si="835"/>
        <v>0</v>
      </c>
      <c r="D9820" s="98">
        <f>D9818</f>
        <v>216</v>
      </c>
      <c r="E9820" s="98">
        <f t="shared" si="836"/>
        <v>38</v>
      </c>
      <c r="F9820" s="397">
        <f>F9818+(E9820-E9818)*(F9821-F9818)/(E9821-E9818)</f>
        <v>3.8921666666666668</v>
      </c>
      <c r="G9820" s="98">
        <v>15</v>
      </c>
      <c r="H9820" s="491">
        <f>H9818+(E9820-E9818)*(H9821-H9818)/(E9821-E9818)</f>
        <v>0.30992733333333333</v>
      </c>
      <c r="I9820" s="492">
        <f>I9818+(E9820-E9818)*(I9821-I9818)/(E9821-E9818)</f>
        <v>12.566666666666666</v>
      </c>
      <c r="J9820" s="397">
        <f>J9818+(E9820-E9818)*(J9821-J9818)/(E9821-E9818)</f>
        <v>0.24979999999999999</v>
      </c>
      <c r="K9820" s="469">
        <f t="shared" si="837"/>
        <v>12.558320122351262</v>
      </c>
      <c r="L9820" s="469">
        <f t="shared" si="838"/>
        <v>-8.3465443154047136E-3</v>
      </c>
    </row>
    <row r="9821" spans="1:12">
      <c r="A9821" s="480" t="s">
        <v>126</v>
      </c>
      <c r="B9821" s="480">
        <f t="shared" si="834"/>
        <v>18</v>
      </c>
      <c r="C9821" s="480">
        <f t="shared" si="835"/>
        <v>0</v>
      </c>
      <c r="D9821" s="480">
        <f>D9818</f>
        <v>216</v>
      </c>
      <c r="E9821" s="480">
        <f t="shared" si="836"/>
        <v>39</v>
      </c>
      <c r="F9821" s="484">
        <v>3.9062999999999999</v>
      </c>
      <c r="G9821" s="480">
        <v>15</v>
      </c>
      <c r="H9821" s="482">
        <v>0.31002400000000002</v>
      </c>
      <c r="I9821" s="483">
        <v>12.6</v>
      </c>
      <c r="J9821" s="484">
        <v>0.24829999999999999</v>
      </c>
      <c r="K9821" s="469">
        <f t="shared" si="837"/>
        <v>12.599992258663844</v>
      </c>
      <c r="L9821" s="469">
        <f t="shared" si="838"/>
        <v>-7.7413361552203241E-6</v>
      </c>
    </row>
    <row r="9822" spans="1:12">
      <c r="A9822" s="98" t="s">
        <v>126</v>
      </c>
      <c r="B9822" s="98">
        <f t="shared" si="834"/>
        <v>18</v>
      </c>
      <c r="C9822" s="98">
        <f t="shared" si="835"/>
        <v>0</v>
      </c>
      <c r="D9822" s="98">
        <f>D9821</f>
        <v>216</v>
      </c>
      <c r="E9822" s="98">
        <f t="shared" si="836"/>
        <v>40</v>
      </c>
      <c r="F9822" s="397">
        <f>F9821+(E9822-E9821)*(F9824-F9821)/(E9824-E9821)</f>
        <v>3.9202666666666666</v>
      </c>
      <c r="G9822" s="98">
        <v>15</v>
      </c>
      <c r="H9822" s="491">
        <f>H9821+(E9822-E9821)*(H9824-H9821)/(E9824-E9821)</f>
        <v>0.31012000000000001</v>
      </c>
      <c r="I9822" s="492">
        <f>I9821+(E9822-E9821)*(I9824-I9821)/(E9824-E9821)</f>
        <v>12.633333333333333</v>
      </c>
      <c r="J9822" s="397">
        <f>J9821+(E9822-E9821)*(J9824-J9821)/(E9824-E9821)</f>
        <v>0.24683333333333332</v>
      </c>
      <c r="K9822" s="469">
        <f t="shared" si="837"/>
        <v>12.641128165441334</v>
      </c>
      <c r="L9822" s="469">
        <f t="shared" si="838"/>
        <v>7.7948321080008043E-3</v>
      </c>
    </row>
    <row r="9823" spans="1:12">
      <c r="A9823" s="98" t="s">
        <v>126</v>
      </c>
      <c r="B9823" s="98">
        <f t="shared" si="834"/>
        <v>18</v>
      </c>
      <c r="C9823" s="98">
        <f t="shared" si="835"/>
        <v>0</v>
      </c>
      <c r="D9823" s="98">
        <f>D9821</f>
        <v>216</v>
      </c>
      <c r="E9823" s="98">
        <f t="shared" si="836"/>
        <v>41</v>
      </c>
      <c r="F9823" s="397">
        <f>F9821+(E9823-E9821)*(F9824-F9821)/(E9824-E9821)</f>
        <v>3.9342333333333332</v>
      </c>
      <c r="G9823" s="98">
        <v>15</v>
      </c>
      <c r="H9823" s="491">
        <f>H9821+(E9823-E9821)*(H9824-H9821)/(E9824-E9821)</f>
        <v>0.31021599999999999</v>
      </c>
      <c r="I9823" s="492">
        <f>I9821+(E9823-E9821)*(I9824-I9821)/(E9824-E9821)</f>
        <v>12.666666666666666</v>
      </c>
      <c r="J9823" s="397">
        <f>J9821+(E9823-E9821)*(J9824-J9821)/(E9824-E9821)</f>
        <v>0.24536666666666668</v>
      </c>
      <c r="K9823" s="469">
        <f t="shared" si="837"/>
        <v>12.682238612235775</v>
      </c>
      <c r="L9823" s="469">
        <f t="shared" si="838"/>
        <v>1.5571945569108792E-2</v>
      </c>
    </row>
    <row r="9824" spans="1:12">
      <c r="A9824" s="480" t="s">
        <v>126</v>
      </c>
      <c r="B9824" s="480">
        <f t="shared" si="834"/>
        <v>18</v>
      </c>
      <c r="C9824" s="480">
        <f t="shared" si="835"/>
        <v>0</v>
      </c>
      <c r="D9824" s="480">
        <f>D9821</f>
        <v>216</v>
      </c>
      <c r="E9824" s="480">
        <f t="shared" si="836"/>
        <v>42</v>
      </c>
      <c r="F9824" s="484">
        <v>3.9481999999999999</v>
      </c>
      <c r="G9824" s="480">
        <v>15</v>
      </c>
      <c r="H9824" s="482">
        <v>0.31031199999999998</v>
      </c>
      <c r="I9824" s="483">
        <v>12.7</v>
      </c>
      <c r="J9824" s="484">
        <v>0.24390000000000001</v>
      </c>
      <c r="K9824" s="469">
        <f t="shared" si="837"/>
        <v>12.723323622676533</v>
      </c>
      <c r="L9824" s="469">
        <f t="shared" si="838"/>
        <v>2.3323622676533873E-2</v>
      </c>
    </row>
    <row r="9825" spans="1:12">
      <c r="A9825" s="98" t="s">
        <v>126</v>
      </c>
      <c r="B9825" s="98">
        <f t="shared" si="834"/>
        <v>18</v>
      </c>
      <c r="C9825" s="98">
        <f t="shared" si="835"/>
        <v>0</v>
      </c>
      <c r="D9825" s="98">
        <f>D9824</f>
        <v>216</v>
      </c>
      <c r="E9825" s="98">
        <f t="shared" si="836"/>
        <v>43</v>
      </c>
      <c r="F9825" s="397">
        <f>F9824+(E9825-E9824)*(F9827-F9824)/(E9827-E9824)</f>
        <v>3.9620333333333333</v>
      </c>
      <c r="G9825" s="98">
        <v>15</v>
      </c>
      <c r="H9825" s="491">
        <f>H9824+(E9825-E9824)*(H9827-H9824)/(E9827-E9824)</f>
        <v>0.31040666666666666</v>
      </c>
      <c r="I9825" s="492">
        <f>I9824+(E9825-E9824)*(I9827-I9824)/(E9827-E9824)</f>
        <v>12.733333333333333</v>
      </c>
      <c r="J9825" s="397">
        <f>J9824+(E9825-E9824)*(J9827-J9824)/(E9827-E9824)</f>
        <v>0.24243333333333333</v>
      </c>
      <c r="K9825" s="469">
        <f t="shared" si="837"/>
        <v>12.764008504971972</v>
      </c>
      <c r="L9825" s="469">
        <f t="shared" si="838"/>
        <v>3.0675171638639753E-2</v>
      </c>
    </row>
    <row r="9826" spans="1:12">
      <c r="A9826" s="98" t="s">
        <v>126</v>
      </c>
      <c r="B9826" s="98">
        <f t="shared" si="834"/>
        <v>18</v>
      </c>
      <c r="C9826" s="98">
        <f t="shared" si="835"/>
        <v>0</v>
      </c>
      <c r="D9826" s="98">
        <f>D9824</f>
        <v>216</v>
      </c>
      <c r="E9826" s="98">
        <f t="shared" si="836"/>
        <v>44</v>
      </c>
      <c r="F9826" s="397">
        <f>F9824+(E9826-E9824)*(F9827-F9824)/(E9827-E9824)</f>
        <v>3.9758666666666667</v>
      </c>
      <c r="G9826" s="98">
        <v>15</v>
      </c>
      <c r="H9826" s="491">
        <f>H9824+(E9826-E9824)*(H9827-H9824)/(E9827-E9824)</f>
        <v>0.3105013333333333</v>
      </c>
      <c r="I9826" s="492">
        <f>I9824+(E9826-E9824)*(I9827-I9824)/(E9827-E9824)</f>
        <v>12.766666666666667</v>
      </c>
      <c r="J9826" s="397">
        <f>J9824+(E9826-E9824)*(J9827-J9824)/(E9827-E9824)</f>
        <v>0.24096666666666666</v>
      </c>
      <c r="K9826" s="469">
        <f t="shared" si="837"/>
        <v>12.804668578986243</v>
      </c>
      <c r="L9826" s="469">
        <f t="shared" si="838"/>
        <v>3.8001912319575837E-2</v>
      </c>
    </row>
    <row r="9827" spans="1:12">
      <c r="A9827" s="480" t="s">
        <v>126</v>
      </c>
      <c r="B9827" s="480">
        <f t="shared" si="834"/>
        <v>18</v>
      </c>
      <c r="C9827" s="480">
        <f t="shared" si="835"/>
        <v>0</v>
      </c>
      <c r="D9827" s="480">
        <f>D9824</f>
        <v>216</v>
      </c>
      <c r="E9827" s="480">
        <f t="shared" si="836"/>
        <v>45</v>
      </c>
      <c r="F9827" s="484">
        <v>3.9897</v>
      </c>
      <c r="G9827" s="480">
        <v>15</v>
      </c>
      <c r="H9827" s="482">
        <v>0.31059599999999998</v>
      </c>
      <c r="I9827" s="483">
        <v>12.8</v>
      </c>
      <c r="J9827" s="484">
        <v>0.23949999999999999</v>
      </c>
      <c r="K9827" s="469">
        <f t="shared" si="837"/>
        <v>12.845303867403315</v>
      </c>
      <c r="L9827" s="469">
        <f t="shared" si="838"/>
        <v>4.5303867403314158E-2</v>
      </c>
    </row>
    <row r="9828" spans="1:12">
      <c r="A9828" s="98" t="s">
        <v>126</v>
      </c>
      <c r="B9828" s="98">
        <f t="shared" si="834"/>
        <v>18</v>
      </c>
      <c r="C9828" s="98">
        <f t="shared" si="835"/>
        <v>0</v>
      </c>
      <c r="D9828" s="98">
        <f>D9827</f>
        <v>216</v>
      </c>
      <c r="E9828" s="98">
        <f t="shared" si="836"/>
        <v>46</v>
      </c>
      <c r="F9828" s="397">
        <f>F9827+(E9828-E9827)*(F9830-F9827)/(E9830-E9827)</f>
        <v>4.0034000000000001</v>
      </c>
      <c r="G9828" s="98">
        <v>15</v>
      </c>
      <c r="H9828" s="491">
        <f>H9827+(E9828-E9827)*(H9830-H9827)/(E9830-E9827)</f>
        <v>0.31068999999999997</v>
      </c>
      <c r="I9828" s="492">
        <f>I9827+(E9828-E9827)*(I9830-I9827)/(E9830-E9827)</f>
        <v>12.866666666666667</v>
      </c>
      <c r="J9828" s="397">
        <f>J9827+(E9828-E9827)*(J9830-J9827)/(E9830-E9827)</f>
        <v>0.248</v>
      </c>
      <c r="K9828" s="469">
        <f t="shared" si="837"/>
        <v>12.885512890662721</v>
      </c>
      <c r="L9828" s="469">
        <f t="shared" si="838"/>
        <v>1.8846223996053624E-2</v>
      </c>
    </row>
    <row r="9829" spans="1:12">
      <c r="A9829" s="98" t="s">
        <v>126</v>
      </c>
      <c r="B9829" s="98">
        <f t="shared" si="834"/>
        <v>18</v>
      </c>
      <c r="C9829" s="98">
        <f t="shared" si="835"/>
        <v>0</v>
      </c>
      <c r="D9829" s="98">
        <f>D9827</f>
        <v>216</v>
      </c>
      <c r="E9829" s="98">
        <f t="shared" si="836"/>
        <v>47</v>
      </c>
      <c r="F9829" s="397">
        <f>F9827+(E9829-E9827)*(F9830-F9827)/(E9830-E9827)</f>
        <v>4.0171000000000001</v>
      </c>
      <c r="G9829" s="98">
        <v>15</v>
      </c>
      <c r="H9829" s="491">
        <f>H9827+(E9829-E9827)*(H9830-H9827)/(E9830-E9827)</f>
        <v>0.310784</v>
      </c>
      <c r="I9829" s="492">
        <f>I9827+(E9829-E9827)*(I9830-I9827)/(E9830-E9827)</f>
        <v>12.933333333333334</v>
      </c>
      <c r="J9829" s="397">
        <f>J9827+(E9829-E9827)*(J9830-J9827)/(E9830-E9827)</f>
        <v>0.25650000000000001</v>
      </c>
      <c r="K9829" s="469">
        <f t="shared" si="837"/>
        <v>12.925697590609555</v>
      </c>
      <c r="L9829" s="469">
        <f t="shared" si="838"/>
        <v>-7.6357427237780939E-3</v>
      </c>
    </row>
    <row r="9830" spans="1:12">
      <c r="A9830" s="480" t="s">
        <v>126</v>
      </c>
      <c r="B9830" s="480">
        <f t="shared" si="834"/>
        <v>18</v>
      </c>
      <c r="C9830" s="480">
        <f t="shared" si="835"/>
        <v>0</v>
      </c>
      <c r="D9830" s="480">
        <f>D9827</f>
        <v>216</v>
      </c>
      <c r="E9830" s="480">
        <f t="shared" si="836"/>
        <v>48</v>
      </c>
      <c r="F9830" s="484">
        <v>4.0308000000000002</v>
      </c>
      <c r="G9830" s="480">
        <v>15</v>
      </c>
      <c r="H9830" s="482">
        <v>0.31087799999999999</v>
      </c>
      <c r="I9830" s="483">
        <v>13</v>
      </c>
      <c r="J9830" s="484">
        <v>0.26500000000000001</v>
      </c>
      <c r="K9830" s="469">
        <f t="shared" si="837"/>
        <v>12.965857989307704</v>
      </c>
      <c r="L9830" s="469">
        <f t="shared" si="838"/>
        <v>-3.4142010692296054E-2</v>
      </c>
    </row>
    <row r="9831" spans="1:12">
      <c r="A9831" s="98" t="s">
        <v>126</v>
      </c>
      <c r="B9831" s="98">
        <f t="shared" si="834"/>
        <v>18</v>
      </c>
      <c r="C9831" s="98">
        <f t="shared" si="835"/>
        <v>0</v>
      </c>
      <c r="D9831" s="98">
        <f>D9830</f>
        <v>216</v>
      </c>
      <c r="E9831" s="98">
        <f t="shared" si="836"/>
        <v>49</v>
      </c>
      <c r="F9831" s="397">
        <f>F9830+(E9831-E9830)*(F9833-F9830)/(E9833-E9830)</f>
        <v>4.0443333333333333</v>
      </c>
      <c r="G9831" s="98">
        <v>15</v>
      </c>
      <c r="H9831" s="491">
        <f>H9830+(E9831-E9830)*(H9833-H9830)/(E9833-E9830)</f>
        <v>0.310971</v>
      </c>
      <c r="I9831" s="492">
        <f>I9830+(E9831-E9830)*(I9833-I9830)/(E9833-E9830)</f>
        <v>13.033333333333333</v>
      </c>
      <c r="J9831" s="397">
        <f>J9830+(E9831-E9830)*(J9833-J9830)/(E9833-E9830)</f>
        <v>0.25353333333333333</v>
      </c>
      <c r="K9831" s="469">
        <f t="shared" si="837"/>
        <v>13.005499976953907</v>
      </c>
      <c r="L9831" s="469">
        <f t="shared" si="838"/>
        <v>-2.7833356379426633E-2</v>
      </c>
    </row>
    <row r="9832" spans="1:12">
      <c r="A9832" s="98" t="s">
        <v>126</v>
      </c>
      <c r="B9832" s="98">
        <f t="shared" si="834"/>
        <v>18</v>
      </c>
      <c r="C9832" s="98">
        <f t="shared" si="835"/>
        <v>0</v>
      </c>
      <c r="D9832" s="98">
        <f>D9830</f>
        <v>216</v>
      </c>
      <c r="E9832" s="98">
        <f t="shared" si="836"/>
        <v>50</v>
      </c>
      <c r="F9832" s="397">
        <f>F9830+(E9832-E9830)*(F9833-F9830)/(E9833-E9830)</f>
        <v>4.0578666666666665</v>
      </c>
      <c r="G9832" s="98">
        <v>15</v>
      </c>
      <c r="H9832" s="491">
        <f>H9830+(E9832-E9830)*(H9833-H9830)/(E9833-E9830)</f>
        <v>0.31106400000000001</v>
      </c>
      <c r="I9832" s="492">
        <f>I9830+(E9832-E9830)*(I9833-I9830)/(E9833-E9830)</f>
        <v>13.066666666666666</v>
      </c>
      <c r="J9832" s="397">
        <f>J9830+(E9832-E9830)*(J9833-J9830)/(E9833-E9830)</f>
        <v>0.24206666666666668</v>
      </c>
      <c r="K9832" s="469">
        <f t="shared" si="837"/>
        <v>13.0451182607652</v>
      </c>
      <c r="L9832" s="469">
        <f t="shared" si="838"/>
        <v>-2.1548405901466339E-2</v>
      </c>
    </row>
    <row r="9833" spans="1:12">
      <c r="A9833" s="480" t="s">
        <v>126</v>
      </c>
      <c r="B9833" s="480">
        <f t="shared" si="834"/>
        <v>18</v>
      </c>
      <c r="C9833" s="480">
        <f t="shared" si="835"/>
        <v>0</v>
      </c>
      <c r="D9833" s="480">
        <f>D9830</f>
        <v>216</v>
      </c>
      <c r="E9833" s="480">
        <f t="shared" si="836"/>
        <v>51</v>
      </c>
      <c r="F9833" s="484">
        <v>4.0713999999999997</v>
      </c>
      <c r="G9833" s="480">
        <v>15</v>
      </c>
      <c r="H9833" s="482">
        <v>0.31115700000000002</v>
      </c>
      <c r="I9833" s="483">
        <v>13.1</v>
      </c>
      <c r="J9833" s="484">
        <v>0.2306</v>
      </c>
      <c r="K9833" s="469">
        <f t="shared" si="837"/>
        <v>13.084712861995712</v>
      </c>
      <c r="L9833" s="469">
        <f t="shared" si="838"/>
        <v>-1.5287138004287826E-2</v>
      </c>
    </row>
    <row r="9834" spans="1:12">
      <c r="A9834" s="98" t="s">
        <v>126</v>
      </c>
      <c r="B9834" s="98">
        <f t="shared" si="834"/>
        <v>18</v>
      </c>
      <c r="C9834" s="98">
        <f t="shared" si="835"/>
        <v>0</v>
      </c>
      <c r="D9834" s="98">
        <f>D9833</f>
        <v>216</v>
      </c>
      <c r="E9834" s="98">
        <f t="shared" si="836"/>
        <v>52</v>
      </c>
      <c r="F9834" s="397">
        <f>F9833+(E9834-E9833)*(F9836-F9833)/(E9836-E9833)</f>
        <v>4.0848333333333331</v>
      </c>
      <c r="G9834" s="98">
        <v>15</v>
      </c>
      <c r="H9834" s="491">
        <f>H9833+(E9834-E9833)*(H9836-H9833)/(E9836-E9833)</f>
        <v>0.311249</v>
      </c>
      <c r="I9834" s="492">
        <f>I9833+(E9834-E9833)*(I9836-I9833)/(E9836-E9833)</f>
        <v>13.133333333333333</v>
      </c>
      <c r="J9834" s="397">
        <f>J9833+(E9834-E9833)*(J9836-J9833)/(E9836-E9833)</f>
        <v>0.22913333333333333</v>
      </c>
      <c r="K9834" s="469">
        <f t="shared" si="837"/>
        <v>13.124004682210492</v>
      </c>
      <c r="L9834" s="469">
        <f t="shared" si="838"/>
        <v>-9.3286511228409807E-3</v>
      </c>
    </row>
    <row r="9835" spans="1:12">
      <c r="A9835" s="98" t="s">
        <v>126</v>
      </c>
      <c r="B9835" s="98">
        <f t="shared" si="834"/>
        <v>18</v>
      </c>
      <c r="C9835" s="98">
        <f t="shared" si="835"/>
        <v>0</v>
      </c>
      <c r="D9835" s="98">
        <f>D9833</f>
        <v>216</v>
      </c>
      <c r="E9835" s="98">
        <f t="shared" si="836"/>
        <v>53</v>
      </c>
      <c r="F9835" s="397">
        <f>F9833+(E9835-E9833)*(F9836-F9833)/(E9836-E9833)</f>
        <v>4.0982666666666665</v>
      </c>
      <c r="G9835" s="98">
        <v>15</v>
      </c>
      <c r="H9835" s="491">
        <f>H9833+(E9835-E9833)*(H9836-H9833)/(E9836-E9833)</f>
        <v>0.31134100000000003</v>
      </c>
      <c r="I9835" s="492">
        <f>I9833+(E9835-E9833)*(I9836-I9833)/(E9836-E9833)</f>
        <v>13.166666666666666</v>
      </c>
      <c r="J9835" s="397">
        <f>J9833+(E9835-E9833)*(J9836-J9833)/(E9836-E9833)</f>
        <v>0.22766666666666668</v>
      </c>
      <c r="K9835" s="469">
        <f t="shared" si="837"/>
        <v>13.163273281278938</v>
      </c>
      <c r="L9835" s="469">
        <f t="shared" si="838"/>
        <v>-3.3933853877279319E-3</v>
      </c>
    </row>
    <row r="9836" spans="1:12">
      <c r="A9836" s="480" t="s">
        <v>126</v>
      </c>
      <c r="B9836" s="480">
        <f t="shared" si="834"/>
        <v>18</v>
      </c>
      <c r="C9836" s="480">
        <f t="shared" si="835"/>
        <v>0</v>
      </c>
      <c r="D9836" s="480">
        <f>D9833</f>
        <v>216</v>
      </c>
      <c r="E9836" s="480">
        <f t="shared" si="836"/>
        <v>54</v>
      </c>
      <c r="F9836" s="484">
        <v>4.1116999999999999</v>
      </c>
      <c r="G9836" s="480">
        <v>15</v>
      </c>
      <c r="H9836" s="482">
        <v>0.31143300000000002</v>
      </c>
      <c r="I9836" s="483">
        <v>13.2</v>
      </c>
      <c r="J9836" s="484">
        <v>0.22620000000000001</v>
      </c>
      <c r="K9836" s="469">
        <f t="shared" si="837"/>
        <v>13.202518679780241</v>
      </c>
      <c r="L9836" s="469">
        <f t="shared" si="838"/>
        <v>2.5186797802412286E-3</v>
      </c>
    </row>
    <row r="9837" spans="1:12">
      <c r="A9837" s="98" t="s">
        <v>126</v>
      </c>
      <c r="B9837" s="98">
        <f t="shared" si="834"/>
        <v>18</v>
      </c>
      <c r="C9837" s="98">
        <f t="shared" si="835"/>
        <v>0</v>
      </c>
      <c r="D9837" s="98">
        <f>D9836</f>
        <v>216</v>
      </c>
      <c r="E9837" s="98">
        <f t="shared" si="836"/>
        <v>55</v>
      </c>
      <c r="F9837" s="397">
        <f>F9836+(E9837-E9836)*(F9839-F9836)/(E9839-E9836)</f>
        <v>4.125</v>
      </c>
      <c r="G9837" s="98">
        <v>15</v>
      </c>
      <c r="H9837" s="491">
        <f>H9836+(E9837-E9836)*(H9839-H9836)/(E9839-E9836)</f>
        <v>0.31152433333333335</v>
      </c>
      <c r="I9837" s="492">
        <f>I9836+(E9837-E9836)*(I9839-I9836)/(E9839-E9836)</f>
        <v>13.233333333333333</v>
      </c>
      <c r="J9837" s="397">
        <f>J9836+(E9837-E9836)*(J9839-J9836)/(E9839-E9836)</f>
        <v>0.22470000000000001</v>
      </c>
      <c r="K9837" s="469">
        <f t="shared" si="837"/>
        <v>13.241341232841094</v>
      </c>
      <c r="L9837" s="469">
        <f t="shared" si="838"/>
        <v>8.0078995077617066E-3</v>
      </c>
    </row>
    <row r="9838" spans="1:12">
      <c r="A9838" s="98" t="s">
        <v>126</v>
      </c>
      <c r="B9838" s="98">
        <f t="shared" si="834"/>
        <v>18</v>
      </c>
      <c r="C9838" s="98">
        <f t="shared" si="835"/>
        <v>0</v>
      </c>
      <c r="D9838" s="98">
        <f>D9836</f>
        <v>216</v>
      </c>
      <c r="E9838" s="98">
        <f t="shared" si="836"/>
        <v>56</v>
      </c>
      <c r="F9838" s="397">
        <f>F9836+(E9838-E9836)*(F9839-F9836)/(E9839-E9836)</f>
        <v>4.1383000000000001</v>
      </c>
      <c r="G9838" s="98">
        <v>15</v>
      </c>
      <c r="H9838" s="491">
        <f>H9836+(E9838-E9836)*(H9839-H9836)/(E9839-E9836)</f>
        <v>0.31161566666666668</v>
      </c>
      <c r="I9838" s="492">
        <f>I9836+(E9838-E9836)*(I9839-I9836)/(E9839-E9836)</f>
        <v>13.266666666666667</v>
      </c>
      <c r="J9838" s="397">
        <f>J9836+(E9838-E9836)*(J9839-J9836)/(E9839-E9836)</f>
        <v>0.22320000000000001</v>
      </c>
      <c r="K9838" s="469">
        <f t="shared" si="837"/>
        <v>13.280141028424971</v>
      </c>
      <c r="L9838" s="469">
        <f t="shared" si="838"/>
        <v>1.3474361758303743E-2</v>
      </c>
    </row>
    <row r="9839" spans="1:12">
      <c r="A9839" s="480" t="s">
        <v>126</v>
      </c>
      <c r="B9839" s="480">
        <f t="shared" si="834"/>
        <v>18</v>
      </c>
      <c r="C9839" s="480">
        <f t="shared" si="835"/>
        <v>0</v>
      </c>
      <c r="D9839" s="480">
        <f>D9836</f>
        <v>216</v>
      </c>
      <c r="E9839" s="480">
        <f t="shared" si="836"/>
        <v>57</v>
      </c>
      <c r="F9839" s="484">
        <v>4.1516000000000002</v>
      </c>
      <c r="G9839" s="480">
        <v>15</v>
      </c>
      <c r="H9839" s="482">
        <v>0.31170700000000001</v>
      </c>
      <c r="I9839" s="483">
        <v>13.3</v>
      </c>
      <c r="J9839" s="484">
        <v>0.22170000000000001</v>
      </c>
      <c r="K9839" s="469">
        <f t="shared" si="837"/>
        <v>13.318918086536394</v>
      </c>
      <c r="L9839" s="469">
        <f t="shared" si="838"/>
        <v>1.8918086536393375E-2</v>
      </c>
    </row>
    <row r="9840" spans="1:12">
      <c r="A9840" s="98" t="s">
        <v>126</v>
      </c>
      <c r="B9840" s="98">
        <f t="shared" si="834"/>
        <v>18</v>
      </c>
      <c r="C9840" s="98">
        <f t="shared" si="835"/>
        <v>0</v>
      </c>
      <c r="D9840" s="98">
        <f>D9839</f>
        <v>216</v>
      </c>
      <c r="E9840" s="98">
        <f t="shared" si="836"/>
        <v>58</v>
      </c>
      <c r="F9840" s="397">
        <f>F9839+(E9840-E9839)*(F9842-F9839)/(E9842-E9839)</f>
        <v>4.1647666666666669</v>
      </c>
      <c r="G9840" s="98">
        <v>15</v>
      </c>
      <c r="H9840" s="491">
        <f>H9839+(E9840-E9839)*(H9842-H9839)/(E9842-E9839)</f>
        <v>0.3117976666666667</v>
      </c>
      <c r="I9840" s="492">
        <f>I9839+(E9840-E9839)*(I9842-I9839)/(E9842-E9839)</f>
        <v>13.333333333333334</v>
      </c>
      <c r="J9840" s="397">
        <f>J9839+(E9840-E9839)*(J9842-J9839)/(E9842-E9839)</f>
        <v>0.22023333333333334</v>
      </c>
      <c r="K9840" s="469">
        <f t="shared" si="837"/>
        <v>13.357273359967415</v>
      </c>
      <c r="L9840" s="469">
        <f t="shared" si="838"/>
        <v>2.3940026634081235E-2</v>
      </c>
    </row>
    <row r="9841" spans="1:12">
      <c r="A9841" s="98" t="s">
        <v>126</v>
      </c>
      <c r="B9841" s="98">
        <f t="shared" si="834"/>
        <v>18</v>
      </c>
      <c r="C9841" s="98">
        <f t="shared" si="835"/>
        <v>0</v>
      </c>
      <c r="D9841" s="98">
        <f>D9839</f>
        <v>216</v>
      </c>
      <c r="E9841" s="98">
        <f t="shared" si="836"/>
        <v>59</v>
      </c>
      <c r="F9841" s="397">
        <f>F9839+(E9841-E9839)*(F9842-F9839)/(E9842-E9839)</f>
        <v>4.1779333333333328</v>
      </c>
      <c r="G9841" s="98">
        <v>15</v>
      </c>
      <c r="H9841" s="491">
        <f>H9839+(E9841-E9839)*(H9842-H9839)/(E9842-E9839)</f>
        <v>0.31188833333333332</v>
      </c>
      <c r="I9841" s="492">
        <f>I9839+(E9841-E9839)*(I9842-I9839)/(E9842-E9839)</f>
        <v>13.366666666666667</v>
      </c>
      <c r="J9841" s="397">
        <f>J9839+(E9841-E9839)*(J9842-J9839)/(E9842-E9839)</f>
        <v>0.21876666666666666</v>
      </c>
      <c r="K9841" s="469">
        <f t="shared" si="837"/>
        <v>13.395606333463364</v>
      </c>
      <c r="L9841" s="469">
        <f t="shared" si="838"/>
        <v>2.8939666796697239E-2</v>
      </c>
    </row>
    <row r="9842" spans="1:12">
      <c r="A9842" s="480" t="s">
        <v>126</v>
      </c>
      <c r="B9842" s="480">
        <f t="shared" si="834"/>
        <v>18</v>
      </c>
      <c r="C9842" s="480">
        <f t="shared" si="835"/>
        <v>0</v>
      </c>
      <c r="D9842" s="480">
        <f>D9839</f>
        <v>216</v>
      </c>
      <c r="E9842" s="480">
        <f t="shared" si="836"/>
        <v>60</v>
      </c>
      <c r="F9842" s="484">
        <v>4.1910999999999996</v>
      </c>
      <c r="G9842" s="480">
        <v>15</v>
      </c>
      <c r="H9842" s="482">
        <v>0.31197900000000001</v>
      </c>
      <c r="I9842" s="483">
        <v>13.4</v>
      </c>
      <c r="J9842" s="484">
        <v>0.21729999999999999</v>
      </c>
      <c r="K9842" s="469">
        <f t="shared" si="837"/>
        <v>13.433917026466524</v>
      </c>
      <c r="L9842" s="469">
        <f t="shared" si="838"/>
        <v>3.3917026466523836E-2</v>
      </c>
    </row>
    <row r="9843" spans="1:12">
      <c r="A9843" s="98" t="s">
        <v>126</v>
      </c>
      <c r="B9843" s="98">
        <f t="shared" si="834"/>
        <v>18</v>
      </c>
      <c r="C9843" s="98">
        <f t="shared" si="835"/>
        <v>0</v>
      </c>
      <c r="D9843" s="98">
        <f>D9842</f>
        <v>216</v>
      </c>
      <c r="E9843" s="98">
        <f t="shared" si="836"/>
        <v>61</v>
      </c>
      <c r="F9843" s="397">
        <f>F9842+(E9843-E9842)*(F9845-F9842)/(E9845-E9842)</f>
        <v>4.2041333333333331</v>
      </c>
      <c r="G9843" s="98">
        <v>15</v>
      </c>
      <c r="H9843" s="491">
        <f>H9842+(E9843-E9842)*(H9845-H9842)/(E9845-E9842)</f>
        <v>0.31206933333333337</v>
      </c>
      <c r="I9843" s="492">
        <f>I9842+(E9843-E9842)*(I9845-I9842)/(E9845-E9842)</f>
        <v>13.433333333333334</v>
      </c>
      <c r="J9843" s="397">
        <f>J9842+(E9843-E9842)*(J9845-J9842)/(E9845-E9842)</f>
        <v>0.21583333333333332</v>
      </c>
      <c r="K9843" s="469">
        <f t="shared" si="837"/>
        <v>13.471792593098968</v>
      </c>
      <c r="L9843" s="469">
        <f t="shared" si="838"/>
        <v>3.8459259765634357E-2</v>
      </c>
    </row>
    <row r="9844" spans="1:12">
      <c r="A9844" s="98" t="s">
        <v>126</v>
      </c>
      <c r="B9844" s="98">
        <f t="shared" si="834"/>
        <v>18</v>
      </c>
      <c r="C9844" s="98">
        <f t="shared" si="835"/>
        <v>0</v>
      </c>
      <c r="D9844" s="98">
        <f>D9842</f>
        <v>216</v>
      </c>
      <c r="E9844" s="98">
        <f t="shared" si="836"/>
        <v>62</v>
      </c>
      <c r="F9844" s="397">
        <f>F9842+(E9844-E9842)*(F9845-F9842)/(E9845-E9842)</f>
        <v>4.2171666666666665</v>
      </c>
      <c r="G9844" s="98">
        <v>15</v>
      </c>
      <c r="H9844" s="491">
        <f>H9842+(E9844-E9842)*(H9845-H9842)/(E9845-E9842)</f>
        <v>0.31215966666666667</v>
      </c>
      <c r="I9844" s="492">
        <f>I9842+(E9844-E9842)*(I9845-I9842)/(E9845-E9842)</f>
        <v>13.466666666666667</v>
      </c>
      <c r="J9844" s="397">
        <f>J9842+(E9844-E9842)*(J9845-J9842)/(E9845-E9842)</f>
        <v>0.21436666666666668</v>
      </c>
      <c r="K9844" s="469">
        <f t="shared" si="837"/>
        <v>13.509646238730392</v>
      </c>
      <c r="L9844" s="469">
        <f t="shared" si="838"/>
        <v>4.2979572063725158E-2</v>
      </c>
    </row>
    <row r="9845" spans="1:12">
      <c r="A9845" s="480" t="s">
        <v>126</v>
      </c>
      <c r="B9845" s="480">
        <f t="shared" si="834"/>
        <v>18</v>
      </c>
      <c r="C9845" s="480">
        <f t="shared" si="835"/>
        <v>0</v>
      </c>
      <c r="D9845" s="480">
        <f>D9842</f>
        <v>216</v>
      </c>
      <c r="E9845" s="480">
        <f t="shared" si="836"/>
        <v>63</v>
      </c>
      <c r="F9845" s="484">
        <v>4.2302</v>
      </c>
      <c r="G9845" s="480">
        <v>15</v>
      </c>
      <c r="H9845" s="482">
        <v>0.31225000000000003</v>
      </c>
      <c r="I9845" s="483">
        <v>13.5</v>
      </c>
      <c r="J9845" s="484">
        <v>0.21290000000000001</v>
      </c>
      <c r="K9845" s="469">
        <f t="shared" si="837"/>
        <v>13.547477982385907</v>
      </c>
      <c r="L9845" s="469">
        <f t="shared" si="838"/>
        <v>4.7477982385906614E-2</v>
      </c>
    </row>
    <row r="9846" spans="1:12">
      <c r="A9846" s="98" t="s">
        <v>126</v>
      </c>
      <c r="B9846" s="98">
        <f t="shared" si="834"/>
        <v>18</v>
      </c>
      <c r="C9846" s="98">
        <f t="shared" si="835"/>
        <v>0</v>
      </c>
      <c r="D9846" s="98">
        <f>D9845</f>
        <v>216</v>
      </c>
      <c r="E9846" s="98">
        <f t="shared" si="836"/>
        <v>64</v>
      </c>
      <c r="F9846" s="397">
        <f>F9845+(E9846-E9845)*(F9848-F9845)/(E9848-E9845)</f>
        <v>4.2431000000000001</v>
      </c>
      <c r="G9846" s="98">
        <v>15</v>
      </c>
      <c r="H9846" s="491">
        <f>H9845+(E9846-E9845)*(H9848-H9845)/(E9848-E9845)</f>
        <v>0.31233933333333336</v>
      </c>
      <c r="I9846" s="492">
        <f>I9845+(E9846-E9845)*(I9848-I9845)/(E9848-E9845)</f>
        <v>13.566666666666666</v>
      </c>
      <c r="J9846" s="397">
        <f>J9845+(E9846-E9845)*(J9848-J9845)/(E9848-E9845)</f>
        <v>0.2114</v>
      </c>
      <c r="K9846" s="469">
        <f t="shared" si="837"/>
        <v>13.584904452209027</v>
      </c>
      <c r="L9846" s="469">
        <f t="shared" si="838"/>
        <v>1.8237785542360996E-2</v>
      </c>
    </row>
    <row r="9847" spans="1:12">
      <c r="A9847" s="98" t="s">
        <v>126</v>
      </c>
      <c r="B9847" s="98">
        <f t="shared" si="834"/>
        <v>18</v>
      </c>
      <c r="C9847" s="98">
        <f t="shared" si="835"/>
        <v>0</v>
      </c>
      <c r="D9847" s="98">
        <f>D9845</f>
        <v>216</v>
      </c>
      <c r="E9847" s="98">
        <f t="shared" si="836"/>
        <v>65</v>
      </c>
      <c r="F9847" s="397">
        <f>F9845+(E9847-E9845)*(F9848-F9845)/(E9848-E9845)</f>
        <v>4.2560000000000002</v>
      </c>
      <c r="G9847" s="98">
        <v>15</v>
      </c>
      <c r="H9847" s="491">
        <f>H9845+(E9847-E9845)*(H9848-H9845)/(E9848-E9845)</f>
        <v>0.31242866666666669</v>
      </c>
      <c r="I9847" s="492">
        <f>I9845+(E9847-E9845)*(I9848-I9845)/(E9848-E9845)</f>
        <v>13.633333333333333</v>
      </c>
      <c r="J9847" s="397">
        <f>J9845+(E9847-E9845)*(J9848-J9845)/(E9848-E9845)</f>
        <v>0.2099</v>
      </c>
      <c r="K9847" s="469">
        <f t="shared" si="837"/>
        <v>13.622309519186246</v>
      </c>
      <c r="L9847" s="469">
        <f t="shared" si="838"/>
        <v>-1.1023814147087307E-2</v>
      </c>
    </row>
    <row r="9848" spans="1:12">
      <c r="A9848" s="480" t="s">
        <v>126</v>
      </c>
      <c r="B9848" s="480">
        <f t="shared" si="834"/>
        <v>18</v>
      </c>
      <c r="C9848" s="480">
        <f t="shared" si="835"/>
        <v>0</v>
      </c>
      <c r="D9848" s="480">
        <f>D9845</f>
        <v>216</v>
      </c>
      <c r="E9848" s="480">
        <f t="shared" si="836"/>
        <v>66</v>
      </c>
      <c r="F9848" s="484">
        <v>4.2689000000000004</v>
      </c>
      <c r="G9848" s="480">
        <v>15</v>
      </c>
      <c r="H9848" s="482">
        <v>0.31251800000000002</v>
      </c>
      <c r="I9848" s="483">
        <v>13.7</v>
      </c>
      <c r="J9848" s="484">
        <v>0.2084</v>
      </c>
      <c r="K9848" s="469">
        <f t="shared" si="837"/>
        <v>13.659693201671583</v>
      </c>
      <c r="L9848" s="469">
        <f t="shared" si="838"/>
        <v>-4.0306798328415994E-2</v>
      </c>
    </row>
    <row r="9849" spans="1:12">
      <c r="A9849" s="98" t="s">
        <v>126</v>
      </c>
      <c r="B9849" s="98">
        <f t="shared" si="834"/>
        <v>18</v>
      </c>
      <c r="C9849" s="98">
        <f t="shared" si="835"/>
        <v>0</v>
      </c>
      <c r="D9849" s="98">
        <f>D9848</f>
        <v>216</v>
      </c>
      <c r="E9849" s="98">
        <f t="shared" si="836"/>
        <v>67</v>
      </c>
      <c r="F9849" s="397">
        <f>F9848+(E9849-E9848)*(F9851-F9848)/(E9851-E9848)</f>
        <v>4.2817333333333334</v>
      </c>
      <c r="G9849" s="98">
        <v>15</v>
      </c>
      <c r="H9849" s="491">
        <f>H9848+(E9849-E9848)*(H9851-H9848)/(E9851-E9848)</f>
        <v>0.31260700000000002</v>
      </c>
      <c r="I9849" s="492">
        <f>I9848+(E9849-E9848)*(I9851-I9848)/(E9851-E9848)</f>
        <v>13.733333333333333</v>
      </c>
      <c r="J9849" s="397">
        <f>J9848+(E9849-E9848)*(J9851-J9848)/(E9851-E9848)</f>
        <v>0.20693333333333333</v>
      </c>
      <c r="K9849" s="469">
        <f t="shared" si="837"/>
        <v>13.696856862876817</v>
      </c>
      <c r="L9849" s="469">
        <f t="shared" si="838"/>
        <v>-3.6476470456515031E-2</v>
      </c>
    </row>
    <row r="9850" spans="1:12">
      <c r="A9850" s="98" t="s">
        <v>126</v>
      </c>
      <c r="B9850" s="98">
        <f t="shared" si="834"/>
        <v>18</v>
      </c>
      <c r="C9850" s="98">
        <f t="shared" si="835"/>
        <v>0</v>
      </c>
      <c r="D9850" s="98">
        <f>D9848</f>
        <v>216</v>
      </c>
      <c r="E9850" s="98">
        <f t="shared" si="836"/>
        <v>68</v>
      </c>
      <c r="F9850" s="397">
        <f>F9848+(E9850-E9848)*(F9851-F9848)/(E9851-E9848)</f>
        <v>4.2945666666666673</v>
      </c>
      <c r="G9850" s="98">
        <v>15</v>
      </c>
      <c r="H9850" s="491">
        <f>H9848+(E9850-E9848)*(H9851-H9848)/(E9851-E9848)</f>
        <v>0.31269599999999997</v>
      </c>
      <c r="I9850" s="492">
        <f>I9848+(E9850-E9848)*(I9851-I9848)/(E9851-E9848)</f>
        <v>13.766666666666667</v>
      </c>
      <c r="J9850" s="397">
        <f>J9848+(E9850-E9848)*(J9851-J9848)/(E9851-E9848)</f>
        <v>0.20546666666666666</v>
      </c>
      <c r="K9850" s="469">
        <f t="shared" si="837"/>
        <v>13.733999368929144</v>
      </c>
      <c r="L9850" s="469">
        <f t="shared" si="838"/>
        <v>-3.2667297737523526E-2</v>
      </c>
    </row>
    <row r="9851" spans="1:12">
      <c r="A9851" s="480" t="s">
        <v>126</v>
      </c>
      <c r="B9851" s="480">
        <f t="shared" si="834"/>
        <v>18</v>
      </c>
      <c r="C9851" s="480">
        <f t="shared" si="835"/>
        <v>0</v>
      </c>
      <c r="D9851" s="480">
        <f>D9848</f>
        <v>216</v>
      </c>
      <c r="E9851" s="480">
        <f t="shared" si="836"/>
        <v>69</v>
      </c>
      <c r="F9851" s="484">
        <v>4.3074000000000003</v>
      </c>
      <c r="G9851" s="480">
        <v>15</v>
      </c>
      <c r="H9851" s="482">
        <v>0.31278499999999998</v>
      </c>
      <c r="I9851" s="483">
        <v>13.8</v>
      </c>
      <c r="J9851" s="484">
        <v>0.20399999999999999</v>
      </c>
      <c r="K9851" s="469">
        <f t="shared" si="837"/>
        <v>13.771120737887049</v>
      </c>
      <c r="L9851" s="469">
        <f t="shared" si="838"/>
        <v>-2.8879262112951665E-2</v>
      </c>
    </row>
    <row r="9852" spans="1:12">
      <c r="A9852" s="98" t="s">
        <v>126</v>
      </c>
      <c r="B9852" s="98">
        <f t="shared" si="834"/>
        <v>18</v>
      </c>
      <c r="C9852" s="98">
        <f t="shared" si="835"/>
        <v>0</v>
      </c>
      <c r="D9852" s="98">
        <f>D9851</f>
        <v>216</v>
      </c>
      <c r="E9852" s="98">
        <f t="shared" si="836"/>
        <v>70</v>
      </c>
      <c r="F9852" s="397">
        <f>F9851+(E9852-E9851)*(F9854-F9851)/(E9854-E9851)</f>
        <v>4.3200666666666665</v>
      </c>
      <c r="G9852" s="98">
        <v>15</v>
      </c>
      <c r="H9852" s="491">
        <f>H9851+(E9852-E9851)*(H9854-H9851)/(E9854-E9851)</f>
        <v>0.31287366666666666</v>
      </c>
      <c r="I9852" s="492">
        <f>I9851+(E9852-E9851)*(I9854-I9851)/(E9854-E9851)</f>
        <v>13.833333333333334</v>
      </c>
      <c r="J9852" s="397">
        <f>J9851+(E9852-E9851)*(J9854-J9851)/(E9854-E9851)</f>
        <v>0.20249999999999999</v>
      </c>
      <c r="K9852" s="469">
        <f t="shared" si="837"/>
        <v>13.807703002596362</v>
      </c>
      <c r="L9852" s="469">
        <f t="shared" si="838"/>
        <v>-2.5630330736971629E-2</v>
      </c>
    </row>
    <row r="9853" spans="1:12">
      <c r="A9853" s="98" t="s">
        <v>126</v>
      </c>
      <c r="B9853" s="98">
        <f t="shared" ref="B9853:B9916" si="839">INT(D9853/12)</f>
        <v>18</v>
      </c>
      <c r="C9853" s="98">
        <f t="shared" ref="C9853:C9916" si="840">D9853-B9853*12</f>
        <v>0</v>
      </c>
      <c r="D9853" s="98">
        <f>D9851</f>
        <v>216</v>
      </c>
      <c r="E9853" s="98">
        <f t="shared" si="836"/>
        <v>71</v>
      </c>
      <c r="F9853" s="397">
        <f>F9851+(E9853-E9851)*(F9854-F9851)/(E9854-E9851)</f>
        <v>4.3327333333333335</v>
      </c>
      <c r="G9853" s="98">
        <v>15</v>
      </c>
      <c r="H9853" s="491">
        <f>H9851+(E9853-E9851)*(H9854-H9851)/(E9854-E9851)</f>
        <v>0.31296233333333334</v>
      </c>
      <c r="I9853" s="492">
        <f>I9851+(E9853-E9851)*(I9854-I9851)/(E9854-E9851)</f>
        <v>13.866666666666667</v>
      </c>
      <c r="J9853" s="397">
        <f>J9851+(E9853-E9851)*(J9854-J9851)/(E9854-E9851)</f>
        <v>0.20100000000000001</v>
      </c>
      <c r="K9853" s="469">
        <f t="shared" si="837"/>
        <v>13.844264538757061</v>
      </c>
      <c r="L9853" s="469">
        <f t="shared" si="838"/>
        <v>-2.2402127909606051E-2</v>
      </c>
    </row>
    <row r="9854" spans="1:12">
      <c r="A9854" s="480" t="s">
        <v>126</v>
      </c>
      <c r="B9854" s="480">
        <f t="shared" si="839"/>
        <v>18</v>
      </c>
      <c r="C9854" s="480">
        <f t="shared" si="840"/>
        <v>0</v>
      </c>
      <c r="D9854" s="480">
        <f>D9851</f>
        <v>216</v>
      </c>
      <c r="E9854" s="480">
        <f t="shared" si="836"/>
        <v>72</v>
      </c>
      <c r="F9854" s="484">
        <v>4.3453999999999997</v>
      </c>
      <c r="G9854" s="480">
        <v>15</v>
      </c>
      <c r="H9854" s="482">
        <v>0.31305100000000002</v>
      </c>
      <c r="I9854" s="483">
        <v>13.9</v>
      </c>
      <c r="J9854" s="484">
        <v>0.19950000000000001</v>
      </c>
      <c r="K9854" s="469">
        <f t="shared" si="837"/>
        <v>13.880805363982224</v>
      </c>
      <c r="L9854" s="469">
        <f t="shared" si="838"/>
        <v>-1.9194636017775935E-2</v>
      </c>
    </row>
    <row r="9855" spans="1:12">
      <c r="A9855" s="98" t="s">
        <v>126</v>
      </c>
      <c r="B9855" s="98">
        <f t="shared" si="839"/>
        <v>18</v>
      </c>
      <c r="C9855" s="98">
        <f t="shared" si="840"/>
        <v>0</v>
      </c>
      <c r="D9855" s="98">
        <f>D9854</f>
        <v>216</v>
      </c>
      <c r="E9855" s="98">
        <f t="shared" si="836"/>
        <v>73</v>
      </c>
      <c r="F9855" s="397">
        <f>F9854+(E9855-E9854)*(F9857-F9854)/(E9857-E9854)</f>
        <v>4.3579999999999997</v>
      </c>
      <c r="G9855" s="98">
        <v>15</v>
      </c>
      <c r="H9855" s="491">
        <f>H9854+(E9855-E9854)*(H9857-H9854)/(E9857-E9854)</f>
        <v>0.313139</v>
      </c>
      <c r="I9855" s="492">
        <f>I9854+(E9855-E9854)*(I9857-I9854)/(E9857-E9854)</f>
        <v>13.933333333333334</v>
      </c>
      <c r="J9855" s="397">
        <f>J9854+(E9855-E9854)*(J9857-J9854)/(E9857-E9854)</f>
        <v>0.19803333333333334</v>
      </c>
      <c r="K9855" s="469">
        <f t="shared" si="837"/>
        <v>13.917142227573057</v>
      </c>
      <c r="L9855" s="469">
        <f t="shared" si="838"/>
        <v>-1.6191105760276159E-2</v>
      </c>
    </row>
    <row r="9856" spans="1:12">
      <c r="A9856" s="98" t="s">
        <v>126</v>
      </c>
      <c r="B9856" s="98">
        <f t="shared" si="839"/>
        <v>18</v>
      </c>
      <c r="C9856" s="98">
        <f t="shared" si="840"/>
        <v>0</v>
      </c>
      <c r="D9856" s="98">
        <f>D9854</f>
        <v>216</v>
      </c>
      <c r="E9856" s="98">
        <f t="shared" si="836"/>
        <v>74</v>
      </c>
      <c r="F9856" s="397">
        <f>F9854+(E9856-E9854)*(F9857-F9854)/(E9857-E9854)</f>
        <v>4.3706000000000005</v>
      </c>
      <c r="G9856" s="98">
        <v>15</v>
      </c>
      <c r="H9856" s="491">
        <f>H9854+(E9856-E9854)*(H9857-H9854)/(E9857-E9854)</f>
        <v>0.31322700000000003</v>
      </c>
      <c r="I9856" s="492">
        <f>I9854+(E9856-E9854)*(I9857-I9854)/(E9857-E9854)</f>
        <v>13.966666666666667</v>
      </c>
      <c r="J9856" s="397">
        <f>J9854+(E9856-E9854)*(J9857-J9854)/(E9857-E9854)</f>
        <v>0.19656666666666667</v>
      </c>
      <c r="K9856" s="469">
        <f t="shared" si="837"/>
        <v>13.953458673741409</v>
      </c>
      <c r="L9856" s="469">
        <f t="shared" si="838"/>
        <v>-1.3207992925257983E-2</v>
      </c>
    </row>
    <row r="9857" spans="1:12">
      <c r="A9857" s="480" t="s">
        <v>126</v>
      </c>
      <c r="B9857" s="480">
        <f t="shared" si="839"/>
        <v>18</v>
      </c>
      <c r="C9857" s="480">
        <f t="shared" si="840"/>
        <v>0</v>
      </c>
      <c r="D9857" s="480">
        <f>D9854</f>
        <v>216</v>
      </c>
      <c r="E9857" s="480">
        <f t="shared" si="836"/>
        <v>75</v>
      </c>
      <c r="F9857" s="484">
        <v>4.3832000000000004</v>
      </c>
      <c r="G9857" s="480">
        <v>15</v>
      </c>
      <c r="H9857" s="482">
        <v>0.31331500000000001</v>
      </c>
      <c r="I9857" s="483">
        <v>14</v>
      </c>
      <c r="J9857" s="484">
        <v>0.1951</v>
      </c>
      <c r="K9857" s="469">
        <f t="shared" si="837"/>
        <v>13.989754719691046</v>
      </c>
      <c r="L9857" s="469">
        <f t="shared" si="838"/>
        <v>-1.0245280308954108E-2</v>
      </c>
    </row>
    <row r="9858" spans="1:12">
      <c r="A9858" s="98" t="s">
        <v>126</v>
      </c>
      <c r="B9858" s="98">
        <f t="shared" si="839"/>
        <v>18</v>
      </c>
      <c r="C9858" s="98">
        <f t="shared" si="840"/>
        <v>0</v>
      </c>
      <c r="D9858" s="98">
        <f>D9857</f>
        <v>216</v>
      </c>
      <c r="E9858" s="98">
        <f t="shared" si="836"/>
        <v>76</v>
      </c>
      <c r="F9858" s="397">
        <f>F9857+(E9858-E9857)*(F9860-F9857)/(E9860-E9857)</f>
        <v>4.3956666666666671</v>
      </c>
      <c r="G9858" s="98">
        <v>15</v>
      </c>
      <c r="H9858" s="491">
        <f>H9857+(E9858-E9857)*(H9860-H9857)/(E9860-E9857)</f>
        <v>0.31340299999999999</v>
      </c>
      <c r="I9858" s="492">
        <f>I9857+(E9858-E9857)*(I9860-I9857)/(E9860-E9857)</f>
        <v>14.033333333333333</v>
      </c>
      <c r="J9858" s="397">
        <f>J9857+(E9858-E9857)*(J9860-J9857)/(E9860-E9857)</f>
        <v>0.19363333333333332</v>
      </c>
      <c r="K9858" s="469">
        <f t="shared" si="837"/>
        <v>14.025604945283444</v>
      </c>
      <c r="L9858" s="469">
        <f t="shared" si="838"/>
        <v>-7.7283880498892898E-3</v>
      </c>
    </row>
    <row r="9859" spans="1:12">
      <c r="A9859" s="98" t="s">
        <v>126</v>
      </c>
      <c r="B9859" s="98">
        <f t="shared" si="839"/>
        <v>18</v>
      </c>
      <c r="C9859" s="98">
        <f t="shared" si="840"/>
        <v>0</v>
      </c>
      <c r="D9859" s="98">
        <f>D9857</f>
        <v>216</v>
      </c>
      <c r="E9859" s="98">
        <f t="shared" si="836"/>
        <v>77</v>
      </c>
      <c r="F9859" s="397">
        <f>F9857+(E9859-E9857)*(F9860-F9857)/(E9860-E9857)</f>
        <v>4.4081333333333337</v>
      </c>
      <c r="G9859" s="98">
        <v>15</v>
      </c>
      <c r="H9859" s="491">
        <f>H9857+(E9859-E9857)*(H9860-H9857)/(E9860-E9857)</f>
        <v>0.31349100000000002</v>
      </c>
      <c r="I9859" s="492">
        <f>I9857+(E9859-E9857)*(I9860-I9857)/(E9860-E9857)</f>
        <v>14.066666666666666</v>
      </c>
      <c r="J9859" s="397">
        <f>J9857+(E9859-E9857)*(J9860-J9857)/(E9860-E9857)</f>
        <v>0.19216666666666668</v>
      </c>
      <c r="K9859" s="469">
        <f t="shared" si="837"/>
        <v>14.061435043855592</v>
      </c>
      <c r="L9859" s="469">
        <f t="shared" si="838"/>
        <v>-5.2316228110740326E-3</v>
      </c>
    </row>
    <row r="9860" spans="1:12">
      <c r="A9860" s="480" t="s">
        <v>126</v>
      </c>
      <c r="B9860" s="480">
        <f t="shared" si="839"/>
        <v>18</v>
      </c>
      <c r="C9860" s="480">
        <f t="shared" si="840"/>
        <v>0</v>
      </c>
      <c r="D9860" s="480">
        <f>D9857</f>
        <v>216</v>
      </c>
      <c r="E9860" s="480">
        <f t="shared" ref="E9860:E9923" si="841">E9859+1</f>
        <v>78</v>
      </c>
      <c r="F9860" s="484">
        <v>4.4206000000000003</v>
      </c>
      <c r="G9860" s="480">
        <v>15</v>
      </c>
      <c r="H9860" s="482">
        <v>0.313579</v>
      </c>
      <c r="I9860" s="483">
        <v>14.1</v>
      </c>
      <c r="J9860" s="484">
        <v>0.19070000000000001</v>
      </c>
      <c r="K9860" s="469">
        <f t="shared" si="837"/>
        <v>14.097245032352296</v>
      </c>
      <c r="L9860" s="469">
        <f t="shared" si="838"/>
        <v>-2.7549676477036655E-3</v>
      </c>
    </row>
    <row r="9861" spans="1:12">
      <c r="A9861" s="98" t="s">
        <v>126</v>
      </c>
      <c r="B9861" s="98">
        <f t="shared" si="839"/>
        <v>18</v>
      </c>
      <c r="C9861" s="98">
        <f t="shared" si="840"/>
        <v>0</v>
      </c>
      <c r="D9861" s="98">
        <f>D9860</f>
        <v>216</v>
      </c>
      <c r="E9861" s="98">
        <f t="shared" si="841"/>
        <v>79</v>
      </c>
      <c r="F9861" s="397">
        <f>F9860+(E9861-E9860)*(F9863-F9860)/(E9863-E9860)</f>
        <v>4.4329666666666672</v>
      </c>
      <c r="G9861" s="98">
        <v>15</v>
      </c>
      <c r="H9861" s="491">
        <f>H9860+(E9861-E9860)*(H9863-H9860)/(E9863-E9860)</f>
        <v>0.31366633333333332</v>
      </c>
      <c r="I9861" s="492">
        <f>I9860+(E9861-E9860)*(I9863-I9860)/(E9863-E9860)</f>
        <v>14.133333333333333</v>
      </c>
      <c r="J9861" s="397">
        <f>J9860+(E9861-E9860)*(J9863-J9860)/(E9863-E9860)</f>
        <v>0.18920000000000001</v>
      </c>
      <c r="K9861" s="469">
        <f t="shared" si="837"/>
        <v>14.132746155947032</v>
      </c>
      <c r="L9861" s="469">
        <f t="shared" si="838"/>
        <v>-5.8717738630065242E-4</v>
      </c>
    </row>
    <row r="9862" spans="1:12">
      <c r="A9862" s="98" t="s">
        <v>126</v>
      </c>
      <c r="B9862" s="98">
        <f t="shared" si="839"/>
        <v>18</v>
      </c>
      <c r="C9862" s="98">
        <f t="shared" si="840"/>
        <v>0</v>
      </c>
      <c r="D9862" s="98">
        <f>D9860</f>
        <v>216</v>
      </c>
      <c r="E9862" s="98">
        <f t="shared" si="841"/>
        <v>80</v>
      </c>
      <c r="F9862" s="397">
        <f>F9860+(E9862-E9860)*(F9863-F9860)/(E9863-E9860)</f>
        <v>4.4453333333333331</v>
      </c>
      <c r="G9862" s="98">
        <v>15</v>
      </c>
      <c r="H9862" s="491">
        <f>H9860+(E9862-E9860)*(H9863-H9860)/(E9863-E9860)</f>
        <v>0.31375366666666665</v>
      </c>
      <c r="I9862" s="492">
        <f>I9860+(E9862-E9860)*(I9863-I9860)/(E9863-E9860)</f>
        <v>14.166666666666666</v>
      </c>
      <c r="J9862" s="397">
        <f>J9860+(E9862-E9860)*(J9863-J9860)/(E9863-E9860)</f>
        <v>0.18770000000000001</v>
      </c>
      <c r="K9862" s="469">
        <f t="shared" si="837"/>
        <v>14.168227516066214</v>
      </c>
      <c r="L9862" s="469">
        <f t="shared" si="838"/>
        <v>1.5608493995475925E-3</v>
      </c>
    </row>
    <row r="9863" spans="1:12">
      <c r="A9863" s="480" t="s">
        <v>126</v>
      </c>
      <c r="B9863" s="480">
        <f t="shared" si="839"/>
        <v>18</v>
      </c>
      <c r="C9863" s="480">
        <f t="shared" si="840"/>
        <v>0</v>
      </c>
      <c r="D9863" s="480">
        <f>D9860</f>
        <v>216</v>
      </c>
      <c r="E9863" s="480">
        <f t="shared" si="841"/>
        <v>81</v>
      </c>
      <c r="F9863" s="484">
        <v>4.4577</v>
      </c>
      <c r="G9863" s="480">
        <v>15</v>
      </c>
      <c r="H9863" s="482">
        <v>0.31384099999999998</v>
      </c>
      <c r="I9863" s="483">
        <v>14.2</v>
      </c>
      <c r="J9863" s="484">
        <v>0.1862</v>
      </c>
      <c r="K9863" s="469">
        <f t="shared" si="837"/>
        <v>14.20368912920874</v>
      </c>
      <c r="L9863" s="469">
        <f t="shared" si="838"/>
        <v>3.6891292087410932E-3</v>
      </c>
    </row>
    <row r="9864" spans="1:12">
      <c r="A9864" s="98" t="s">
        <v>126</v>
      </c>
      <c r="B9864" s="98">
        <f t="shared" si="839"/>
        <v>18</v>
      </c>
      <c r="C9864" s="98">
        <f t="shared" si="840"/>
        <v>0</v>
      </c>
      <c r="D9864" s="98">
        <f>D9863</f>
        <v>216</v>
      </c>
      <c r="E9864" s="98">
        <f t="shared" si="841"/>
        <v>82</v>
      </c>
      <c r="F9864" s="397">
        <f>F9863+(E9864-E9863)*(F9866-F9863)/(E9866-E9863)</f>
        <v>4.4699666666666671</v>
      </c>
      <c r="G9864" s="98">
        <v>15</v>
      </c>
      <c r="H9864" s="491">
        <f>H9863+(E9864-E9863)*(H9866-H9863)/(E9866-E9863)</f>
        <v>0.31392799999999998</v>
      </c>
      <c r="I9864" s="492">
        <f>I9863+(E9864-E9863)*(I9866-I9863)/(E9866-E9863)</f>
        <v>14.233333333333333</v>
      </c>
      <c r="J9864" s="397">
        <f>J9863+(E9864-E9863)*(J9866-J9863)/(E9866-E9863)</f>
        <v>0.18473333333333333</v>
      </c>
      <c r="K9864" s="469">
        <f t="shared" si="837"/>
        <v>14.238827586792727</v>
      </c>
      <c r="L9864" s="469">
        <f t="shared" si="838"/>
        <v>5.4942534593944714E-3</v>
      </c>
    </row>
    <row r="9865" spans="1:12">
      <c r="A9865" s="98" t="s">
        <v>126</v>
      </c>
      <c r="B9865" s="98">
        <f t="shared" si="839"/>
        <v>18</v>
      </c>
      <c r="C9865" s="98">
        <f t="shared" si="840"/>
        <v>0</v>
      </c>
      <c r="D9865" s="98">
        <f>D9863</f>
        <v>216</v>
      </c>
      <c r="E9865" s="98">
        <f t="shared" si="841"/>
        <v>83</v>
      </c>
      <c r="F9865" s="397">
        <f>F9863+(E9865-E9863)*(F9866-F9863)/(E9866-E9863)</f>
        <v>4.4822333333333333</v>
      </c>
      <c r="G9865" s="98">
        <v>15</v>
      </c>
      <c r="H9865" s="491">
        <f>H9863+(E9865-E9863)*(H9866-H9863)/(E9866-E9863)</f>
        <v>0.31401499999999999</v>
      </c>
      <c r="I9865" s="492">
        <f>I9863+(E9865-E9863)*(I9866-I9863)/(E9866-E9863)</f>
        <v>14.266666666666667</v>
      </c>
      <c r="J9865" s="397">
        <f>J9863+(E9865-E9863)*(J9866-J9863)/(E9866-E9863)</f>
        <v>0.18326666666666666</v>
      </c>
      <c r="K9865" s="469">
        <f t="shared" si="837"/>
        <v>14.273946573677479</v>
      </c>
      <c r="L9865" s="469">
        <f t="shared" si="838"/>
        <v>7.2799070108118258E-3</v>
      </c>
    </row>
    <row r="9866" spans="1:12">
      <c r="A9866" s="480" t="s">
        <v>126</v>
      </c>
      <c r="B9866" s="480">
        <f t="shared" si="839"/>
        <v>18</v>
      </c>
      <c r="C9866" s="480">
        <f t="shared" si="840"/>
        <v>0</v>
      </c>
      <c r="D9866" s="480">
        <f>D9863</f>
        <v>216</v>
      </c>
      <c r="E9866" s="480">
        <f t="shared" si="841"/>
        <v>84</v>
      </c>
      <c r="F9866" s="484">
        <v>4.4945000000000004</v>
      </c>
      <c r="G9866" s="480">
        <v>15</v>
      </c>
      <c r="H9866" s="482">
        <v>0.31410199999999999</v>
      </c>
      <c r="I9866" s="483">
        <v>14.3</v>
      </c>
      <c r="J9866" s="484">
        <v>0.18179999999999999</v>
      </c>
      <c r="K9866" s="469">
        <f t="shared" si="837"/>
        <v>14.309046106041988</v>
      </c>
      <c r="L9866" s="469">
        <f t="shared" si="838"/>
        <v>9.0461060419873007E-3</v>
      </c>
    </row>
    <row r="9867" spans="1:12">
      <c r="A9867" s="98" t="s">
        <v>126</v>
      </c>
      <c r="B9867" s="98">
        <f t="shared" si="839"/>
        <v>18</v>
      </c>
      <c r="C9867" s="98">
        <f t="shared" si="840"/>
        <v>0</v>
      </c>
      <c r="D9867" s="98">
        <f>D9866</f>
        <v>216</v>
      </c>
      <c r="E9867" s="98">
        <f t="shared" si="841"/>
        <v>85</v>
      </c>
      <c r="F9867" s="397">
        <f>F9866+(E9867-E9866)*(F9869-F9866)/(E9869-E9866)</f>
        <v>4.5066666666666668</v>
      </c>
      <c r="G9867" s="98">
        <v>15</v>
      </c>
      <c r="H9867" s="491">
        <f>H9866+(E9867-E9866)*(H9869-H9866)/(E9869-E9866)</f>
        <v>0.314189</v>
      </c>
      <c r="I9867" s="492">
        <f>I9866+(E9867-E9866)*(I9869-I9866)/(E9869-E9866)</f>
        <v>14.333333333333334</v>
      </c>
      <c r="J9867" s="397">
        <f>J9866+(E9867-E9866)*(J9869-J9866)/(E9869-E9866)</f>
        <v>0.18033333333333332</v>
      </c>
      <c r="K9867" s="469">
        <f t="shared" ref="K9867:K9930" si="842">F9867/H9867</f>
        <v>14.343807920285773</v>
      </c>
      <c r="L9867" s="469">
        <f t="shared" ref="L9867:L9930" si="843">K9867-I9867</f>
        <v>1.0474586952438969E-2</v>
      </c>
    </row>
    <row r="9868" spans="1:12">
      <c r="A9868" s="98" t="s">
        <v>126</v>
      </c>
      <c r="B9868" s="98">
        <f t="shared" si="839"/>
        <v>18</v>
      </c>
      <c r="C9868" s="98">
        <f t="shared" si="840"/>
        <v>0</v>
      </c>
      <c r="D9868" s="98">
        <f>D9866</f>
        <v>216</v>
      </c>
      <c r="E9868" s="98">
        <f t="shared" si="841"/>
        <v>86</v>
      </c>
      <c r="F9868" s="397">
        <f>F9866+(E9868-E9866)*(F9869-F9866)/(E9869-E9866)</f>
        <v>4.5188333333333333</v>
      </c>
      <c r="G9868" s="98">
        <v>15</v>
      </c>
      <c r="H9868" s="491">
        <f>H9866+(E9868-E9866)*(H9869-H9866)/(E9869-E9866)</f>
        <v>0.314276</v>
      </c>
      <c r="I9868" s="492">
        <f>I9866+(E9868-E9866)*(I9869-I9866)/(E9869-E9866)</f>
        <v>14.366666666666667</v>
      </c>
      <c r="J9868" s="397">
        <f>J9866+(E9868-E9866)*(J9869-J9866)/(E9869-E9866)</f>
        <v>0.17886666666666667</v>
      </c>
      <c r="K9868" s="469">
        <f t="shared" si="842"/>
        <v>14.378550488530252</v>
      </c>
      <c r="L9868" s="469">
        <f t="shared" si="843"/>
        <v>1.1883821863584387E-2</v>
      </c>
    </row>
    <row r="9869" spans="1:12">
      <c r="A9869" s="480" t="s">
        <v>126</v>
      </c>
      <c r="B9869" s="480">
        <f t="shared" si="839"/>
        <v>18</v>
      </c>
      <c r="C9869" s="480">
        <f t="shared" si="840"/>
        <v>0</v>
      </c>
      <c r="D9869" s="480">
        <f>D9866</f>
        <v>216</v>
      </c>
      <c r="E9869" s="480">
        <f t="shared" si="841"/>
        <v>87</v>
      </c>
      <c r="F9869" s="484">
        <v>4.5309999999999997</v>
      </c>
      <c r="G9869" s="480">
        <v>15</v>
      </c>
      <c r="H9869" s="482">
        <v>0.314363</v>
      </c>
      <c r="I9869" s="483">
        <v>14.4</v>
      </c>
      <c r="J9869" s="484">
        <v>0.1774</v>
      </c>
      <c r="K9869" s="469">
        <f t="shared" si="842"/>
        <v>14.41327382675442</v>
      </c>
      <c r="L9869" s="469">
        <f t="shared" si="843"/>
        <v>1.327382675441946E-2</v>
      </c>
    </row>
    <row r="9870" spans="1:12">
      <c r="A9870" s="98" t="s">
        <v>126</v>
      </c>
      <c r="B9870" s="98">
        <f t="shared" si="839"/>
        <v>18</v>
      </c>
      <c r="C9870" s="98">
        <f t="shared" si="840"/>
        <v>0</v>
      </c>
      <c r="D9870" s="98">
        <f>D9869</f>
        <v>216</v>
      </c>
      <c r="E9870" s="98">
        <f t="shared" si="841"/>
        <v>88</v>
      </c>
      <c r="F9870" s="397">
        <f>F9869+(E9870-E9869)*(F9872-F9869)/(E9872-E9869)</f>
        <v>4.5430666666666664</v>
      </c>
      <c r="G9870" s="98">
        <v>15</v>
      </c>
      <c r="H9870" s="491">
        <f>H9869+(E9870-E9869)*(H9872-H9869)/(E9872-E9869)</f>
        <v>0.31444966666666668</v>
      </c>
      <c r="I9870" s="492">
        <f>I9869+(E9870-E9869)*(I9872-I9869)/(E9872-E9869)</f>
        <v>14.433333333333334</v>
      </c>
      <c r="J9870" s="397">
        <f>J9869+(E9870-E9869)*(J9872-J9869)/(E9872-E9869)</f>
        <v>0.1759</v>
      </c>
      <c r="K9870" s="469">
        <f t="shared" si="842"/>
        <v>14.447675250623044</v>
      </c>
      <c r="L9870" s="469">
        <f t="shared" si="843"/>
        <v>1.4341917289710793E-2</v>
      </c>
    </row>
    <row r="9871" spans="1:12">
      <c r="A9871" s="98" t="s">
        <v>126</v>
      </c>
      <c r="B9871" s="98">
        <f t="shared" si="839"/>
        <v>18</v>
      </c>
      <c r="C9871" s="98">
        <f t="shared" si="840"/>
        <v>0</v>
      </c>
      <c r="D9871" s="98">
        <f>D9869</f>
        <v>216</v>
      </c>
      <c r="E9871" s="98">
        <f t="shared" si="841"/>
        <v>89</v>
      </c>
      <c r="F9871" s="397">
        <f>F9869+(E9871-E9869)*(F9872-F9869)/(E9872-E9869)</f>
        <v>4.555133333333333</v>
      </c>
      <c r="G9871" s="98">
        <v>15</v>
      </c>
      <c r="H9871" s="491">
        <f>H9869+(E9871-E9869)*(H9872-H9869)/(E9872-E9869)</f>
        <v>0.31453633333333331</v>
      </c>
      <c r="I9871" s="492">
        <f>I9869+(E9871-E9869)*(I9872-I9869)/(E9872-E9869)</f>
        <v>14.466666666666667</v>
      </c>
      <c r="J9871" s="397">
        <f>J9869+(E9871-E9869)*(J9872-J9869)/(E9872-E9869)</f>
        <v>0.1744</v>
      </c>
      <c r="K9871" s="469">
        <f t="shared" si="842"/>
        <v>14.482057716702576</v>
      </c>
      <c r="L9871" s="469">
        <f t="shared" si="843"/>
        <v>1.5391050035908904E-2</v>
      </c>
    </row>
    <row r="9872" spans="1:12">
      <c r="A9872" s="480" t="s">
        <v>126</v>
      </c>
      <c r="B9872" s="480">
        <f t="shared" si="839"/>
        <v>18</v>
      </c>
      <c r="C9872" s="480">
        <f t="shared" si="840"/>
        <v>0</v>
      </c>
      <c r="D9872" s="480">
        <f>D9869</f>
        <v>216</v>
      </c>
      <c r="E9872" s="480">
        <f t="shared" si="841"/>
        <v>90</v>
      </c>
      <c r="F9872" s="484">
        <v>4.5671999999999997</v>
      </c>
      <c r="G9872" s="480">
        <v>15</v>
      </c>
      <c r="H9872" s="482">
        <v>0.31462299999999999</v>
      </c>
      <c r="I9872" s="483">
        <v>14.5</v>
      </c>
      <c r="J9872" s="484">
        <v>0.1729</v>
      </c>
      <c r="K9872" s="469">
        <f t="shared" si="842"/>
        <v>14.516421240659456</v>
      </c>
      <c r="L9872" s="469">
        <f t="shared" si="843"/>
        <v>1.642124065945616E-2</v>
      </c>
    </row>
    <row r="9873" spans="1:12">
      <c r="A9873" s="98" t="s">
        <v>126</v>
      </c>
      <c r="B9873" s="98">
        <f t="shared" si="839"/>
        <v>18</v>
      </c>
      <c r="C9873" s="98">
        <f t="shared" si="840"/>
        <v>0</v>
      </c>
      <c r="D9873" s="98">
        <f>D9872</f>
        <v>216</v>
      </c>
      <c r="E9873" s="98">
        <f t="shared" si="841"/>
        <v>91</v>
      </c>
      <c r="F9873" s="397">
        <f>F9872+(E9873-E9872)*(F9875-F9872)/(E9875-E9872)</f>
        <v>4.5791666666666666</v>
      </c>
      <c r="G9873" s="98">
        <v>15</v>
      </c>
      <c r="H9873" s="491">
        <f>H9872+(E9873-E9872)*(H9875-H9872)/(E9875-E9872)</f>
        <v>0.31470966666666667</v>
      </c>
      <c r="I9873" s="492">
        <f>I9872+(E9873-E9872)*(I9875-I9872)/(E9875-E9872)</f>
        <v>14.533333333333333</v>
      </c>
      <c r="J9873" s="397">
        <f>J9872+(E9873-E9872)*(J9875-J9872)/(E9875-E9872)</f>
        <v>0.17143333333333333</v>
      </c>
      <c r="K9873" s="469">
        <f t="shared" si="842"/>
        <v>14.550448084954493</v>
      </c>
      <c r="L9873" s="469">
        <f t="shared" si="843"/>
        <v>1.7114751621159385E-2</v>
      </c>
    </row>
    <row r="9874" spans="1:12">
      <c r="A9874" s="98" t="s">
        <v>126</v>
      </c>
      <c r="B9874" s="98">
        <f t="shared" si="839"/>
        <v>18</v>
      </c>
      <c r="C9874" s="98">
        <f t="shared" si="840"/>
        <v>0</v>
      </c>
      <c r="D9874" s="98">
        <f>D9872</f>
        <v>216</v>
      </c>
      <c r="E9874" s="98">
        <f t="shared" si="841"/>
        <v>92</v>
      </c>
      <c r="F9874" s="397">
        <f>F9872+(E9874-E9872)*(F9875-F9872)/(E9875-E9872)</f>
        <v>4.5911333333333335</v>
      </c>
      <c r="G9874" s="98">
        <v>15</v>
      </c>
      <c r="H9874" s="491">
        <f>H9872+(E9874-E9872)*(H9875-H9872)/(E9875-E9872)</f>
        <v>0.31479633333333334</v>
      </c>
      <c r="I9874" s="492">
        <f>I9872+(E9874-E9872)*(I9875-I9872)/(E9875-E9872)</f>
        <v>14.566666666666666</v>
      </c>
      <c r="J9874" s="397">
        <f>J9872+(E9874-E9872)*(J9875-J9872)/(E9875-E9872)</f>
        <v>0.16996666666666668</v>
      </c>
      <c r="K9874" s="469">
        <f t="shared" si="842"/>
        <v>14.584456193369469</v>
      </c>
      <c r="L9874" s="469">
        <f t="shared" si="843"/>
        <v>1.778952670280276E-2</v>
      </c>
    </row>
    <row r="9875" spans="1:12">
      <c r="A9875" s="480" t="s">
        <v>126</v>
      </c>
      <c r="B9875" s="480">
        <f t="shared" si="839"/>
        <v>18</v>
      </c>
      <c r="C9875" s="480">
        <f t="shared" si="840"/>
        <v>0</v>
      </c>
      <c r="D9875" s="480">
        <f>D9872</f>
        <v>216</v>
      </c>
      <c r="E9875" s="480">
        <f t="shared" si="841"/>
        <v>93</v>
      </c>
      <c r="F9875" s="484">
        <v>4.6031000000000004</v>
      </c>
      <c r="G9875" s="480">
        <v>15</v>
      </c>
      <c r="H9875" s="482">
        <v>0.31488300000000002</v>
      </c>
      <c r="I9875" s="483">
        <v>14.6</v>
      </c>
      <c r="J9875" s="484">
        <v>0.16850000000000001</v>
      </c>
      <c r="K9875" s="469">
        <f t="shared" si="842"/>
        <v>14.618445581374669</v>
      </c>
      <c r="L9875" s="469">
        <f t="shared" si="843"/>
        <v>1.8445581374669118E-2</v>
      </c>
    </row>
    <row r="9876" spans="1:12">
      <c r="A9876" s="98" t="s">
        <v>126</v>
      </c>
      <c r="B9876" s="98">
        <f t="shared" si="839"/>
        <v>18</v>
      </c>
      <c r="C9876" s="98">
        <f t="shared" si="840"/>
        <v>0</v>
      </c>
      <c r="D9876" s="98">
        <f>D9875</f>
        <v>216</v>
      </c>
      <c r="E9876" s="98">
        <f t="shared" si="841"/>
        <v>94</v>
      </c>
      <c r="F9876" s="397">
        <f>F9875+(E9876-E9875)*(F9878-F9875)/(E9878-E9875)</f>
        <v>4.6150000000000002</v>
      </c>
      <c r="G9876" s="98">
        <v>15</v>
      </c>
      <c r="H9876" s="491">
        <f>H9875+(E9876-E9875)*(H9878-H9875)/(E9878-E9875)</f>
        <v>0.31496933333333332</v>
      </c>
      <c r="I9876" s="492">
        <f>I9875+(E9876-E9875)*(I9878-I9875)/(E9878-E9875)</f>
        <v>14.633333333333333</v>
      </c>
      <c r="J9876" s="397">
        <f>J9875+(E9876-E9875)*(J9878-J9875)/(E9878-E9875)</f>
        <v>0.16703333333333334</v>
      </c>
      <c r="K9876" s="469">
        <f t="shared" si="842"/>
        <v>14.65222011031762</v>
      </c>
      <c r="L9876" s="469">
        <f t="shared" si="843"/>
        <v>1.8886776984286868E-2</v>
      </c>
    </row>
    <row r="9877" spans="1:12">
      <c r="A9877" s="98" t="s">
        <v>126</v>
      </c>
      <c r="B9877" s="98">
        <f t="shared" si="839"/>
        <v>18</v>
      </c>
      <c r="C9877" s="98">
        <f t="shared" si="840"/>
        <v>0</v>
      </c>
      <c r="D9877" s="98">
        <f>D9875</f>
        <v>216</v>
      </c>
      <c r="E9877" s="98">
        <f t="shared" si="841"/>
        <v>95</v>
      </c>
      <c r="F9877" s="397">
        <f>F9875+(E9877-E9875)*(F9878-F9875)/(E9878-E9875)</f>
        <v>4.6269</v>
      </c>
      <c r="G9877" s="98">
        <v>15</v>
      </c>
      <c r="H9877" s="491">
        <f>H9875+(E9877-E9875)*(H9878-H9875)/(E9878-E9875)</f>
        <v>0.31505566666666668</v>
      </c>
      <c r="I9877" s="492">
        <f>I9875+(E9877-E9875)*(I9878-I9875)/(E9878-E9875)</f>
        <v>14.666666666666666</v>
      </c>
      <c r="J9877" s="397">
        <f>J9875+(E9877-E9875)*(J9878-J9875)/(E9878-E9875)</f>
        <v>0.16556666666666667</v>
      </c>
      <c r="K9877" s="469">
        <f t="shared" si="842"/>
        <v>14.685976129086182</v>
      </c>
      <c r="L9877" s="469">
        <f t="shared" si="843"/>
        <v>1.930946241951581E-2</v>
      </c>
    </row>
    <row r="9878" spans="1:12">
      <c r="A9878" s="480" t="s">
        <v>126</v>
      </c>
      <c r="B9878" s="480">
        <f t="shared" si="839"/>
        <v>18</v>
      </c>
      <c r="C9878" s="480">
        <f t="shared" si="840"/>
        <v>0</v>
      </c>
      <c r="D9878" s="480">
        <f>D9875</f>
        <v>216</v>
      </c>
      <c r="E9878" s="480">
        <f t="shared" si="841"/>
        <v>96</v>
      </c>
      <c r="F9878" s="484">
        <v>4.6387999999999998</v>
      </c>
      <c r="G9878" s="480">
        <v>15</v>
      </c>
      <c r="H9878" s="482">
        <v>0.31514199999999998</v>
      </c>
      <c r="I9878" s="483">
        <v>14.7</v>
      </c>
      <c r="J9878" s="484">
        <v>0.1641</v>
      </c>
      <c r="K9878" s="469">
        <f t="shared" si="842"/>
        <v>14.719713652892983</v>
      </c>
      <c r="L9878" s="469">
        <f t="shared" si="843"/>
        <v>1.9713652892983546E-2</v>
      </c>
    </row>
    <row r="9879" spans="1:12">
      <c r="A9879" s="98" t="s">
        <v>126</v>
      </c>
      <c r="B9879" s="98">
        <f t="shared" si="839"/>
        <v>18</v>
      </c>
      <c r="C9879" s="98">
        <f t="shared" si="840"/>
        <v>0</v>
      </c>
      <c r="D9879" s="98">
        <f>D9878</f>
        <v>216</v>
      </c>
      <c r="E9879" s="98">
        <f t="shared" si="841"/>
        <v>97</v>
      </c>
      <c r="F9879" s="397">
        <f>F9878+(E9879-E9878)*(F9881-F9878)/(E9881-E9878)</f>
        <v>4.6505999999999998</v>
      </c>
      <c r="G9879" s="98">
        <v>15</v>
      </c>
      <c r="H9879" s="491">
        <f>H9878+(E9879-E9878)*(H9881-H9878)/(E9881-E9878)</f>
        <v>0.31522833333333333</v>
      </c>
      <c r="I9879" s="492">
        <f>I9878+(E9879-E9878)*(I9881-I9878)/(E9881-E9878)</f>
        <v>14.733333333333333</v>
      </c>
      <c r="J9879" s="397">
        <f>J9878+(E9879-E9878)*(J9881-J9878)/(E9881-E9878)</f>
        <v>0.16259999999999999</v>
      </c>
      <c r="K9879" s="469">
        <f t="shared" si="842"/>
        <v>14.753115466566562</v>
      </c>
      <c r="L9879" s="469">
        <f t="shared" si="843"/>
        <v>1.978213323322997E-2</v>
      </c>
    </row>
    <row r="9880" spans="1:12">
      <c r="A9880" s="98" t="s">
        <v>126</v>
      </c>
      <c r="B9880" s="98">
        <f t="shared" si="839"/>
        <v>18</v>
      </c>
      <c r="C9880" s="98">
        <f t="shared" si="840"/>
        <v>0</v>
      </c>
      <c r="D9880" s="98">
        <f>D9878</f>
        <v>216</v>
      </c>
      <c r="E9880" s="98">
        <f t="shared" si="841"/>
        <v>98</v>
      </c>
      <c r="F9880" s="397">
        <f>F9878+(E9880-E9878)*(F9881-F9878)/(E9881-E9878)</f>
        <v>4.6623999999999999</v>
      </c>
      <c r="G9880" s="98">
        <v>15</v>
      </c>
      <c r="H9880" s="491">
        <f>H9878+(E9880-E9878)*(H9881-H9878)/(E9881-E9878)</f>
        <v>0.31531466666666663</v>
      </c>
      <c r="I9880" s="492">
        <f>I9878+(E9880-E9878)*(I9881-I9878)/(E9881-E9878)</f>
        <v>14.766666666666667</v>
      </c>
      <c r="J9880" s="397">
        <f>J9878+(E9880-E9878)*(J9881-J9878)/(E9881-E9878)</f>
        <v>0.16109999999999999</v>
      </c>
      <c r="K9880" s="469">
        <f t="shared" si="842"/>
        <v>14.786498989369351</v>
      </c>
      <c r="L9880" s="469">
        <f t="shared" si="843"/>
        <v>1.9832322702683314E-2</v>
      </c>
    </row>
    <row r="9881" spans="1:12">
      <c r="A9881" s="480" t="s">
        <v>126</v>
      </c>
      <c r="B9881" s="480">
        <f t="shared" si="839"/>
        <v>18</v>
      </c>
      <c r="C9881" s="480">
        <f t="shared" si="840"/>
        <v>0</v>
      </c>
      <c r="D9881" s="480">
        <f>D9878</f>
        <v>216</v>
      </c>
      <c r="E9881" s="480">
        <f t="shared" si="841"/>
        <v>99</v>
      </c>
      <c r="F9881" s="484">
        <v>4.6741999999999999</v>
      </c>
      <c r="G9881" s="480">
        <v>15</v>
      </c>
      <c r="H9881" s="482">
        <v>0.31540099999999999</v>
      </c>
      <c r="I9881" s="483">
        <v>14.8</v>
      </c>
      <c r="J9881" s="484">
        <v>0.15959999999999999</v>
      </c>
      <c r="K9881" s="469">
        <f t="shared" si="842"/>
        <v>14.819864236321381</v>
      </c>
      <c r="L9881" s="469">
        <f t="shared" si="843"/>
        <v>1.9864236321380346E-2</v>
      </c>
    </row>
    <row r="9882" spans="1:12">
      <c r="A9882" s="98" t="s">
        <v>126</v>
      </c>
      <c r="B9882" s="98">
        <f t="shared" si="839"/>
        <v>18</v>
      </c>
      <c r="C9882" s="98">
        <f t="shared" si="840"/>
        <v>0</v>
      </c>
      <c r="D9882" s="98">
        <f>D9881</f>
        <v>216</v>
      </c>
      <c r="E9882" s="98">
        <f t="shared" si="841"/>
        <v>100</v>
      </c>
      <c r="F9882" s="397">
        <f>F9881+(E9882-E9881)*(F9884-F9881)/(E9884-E9881)</f>
        <v>4.6859000000000002</v>
      </c>
      <c r="G9882" s="98">
        <v>15</v>
      </c>
      <c r="H9882" s="491">
        <f>H9881+(E9882-E9881)*(H9884-H9881)/(E9884-E9881)</f>
        <v>0.31548733333333334</v>
      </c>
      <c r="I9882" s="492">
        <f>I9881+(E9882-E9881)*(I9884-I9881)/(E9884-E9881)</f>
        <v>14.833333333333334</v>
      </c>
      <c r="J9882" s="397">
        <f>J9881+(E9882-E9881)*(J9884-J9881)/(E9884-E9881)</f>
        <v>0.15813333333333332</v>
      </c>
      <c r="K9882" s="469">
        <f t="shared" si="842"/>
        <v>14.852894252489799</v>
      </c>
      <c r="L9882" s="469">
        <f t="shared" si="843"/>
        <v>1.9560919156464962E-2</v>
      </c>
    </row>
    <row r="9883" spans="1:12">
      <c r="A9883" s="98" t="s">
        <v>126</v>
      </c>
      <c r="B9883" s="98">
        <f t="shared" si="839"/>
        <v>18</v>
      </c>
      <c r="C9883" s="98">
        <f t="shared" si="840"/>
        <v>0</v>
      </c>
      <c r="D9883" s="98">
        <f>D9881</f>
        <v>216</v>
      </c>
      <c r="E9883" s="98">
        <f t="shared" si="841"/>
        <v>101</v>
      </c>
      <c r="F9883" s="397">
        <f>F9881+(E9883-E9881)*(F9884-F9881)/(E9884-E9881)</f>
        <v>4.6975999999999996</v>
      </c>
      <c r="G9883" s="98">
        <v>15</v>
      </c>
      <c r="H9883" s="491">
        <f>H9881+(E9883-E9881)*(H9884-H9881)/(E9884-E9881)</f>
        <v>0.31557366666666664</v>
      </c>
      <c r="I9883" s="492">
        <f>I9881+(E9883-E9881)*(I9884-I9881)/(E9884-E9881)</f>
        <v>14.866666666666667</v>
      </c>
      <c r="J9883" s="397">
        <f>J9881+(E9883-E9881)*(J9884-J9881)/(E9884-E9881)</f>
        <v>0.15666666666666668</v>
      </c>
      <c r="K9883" s="469">
        <f t="shared" si="842"/>
        <v>14.885906196228879</v>
      </c>
      <c r="L9883" s="469">
        <f t="shared" si="843"/>
        <v>1.9239529562211644E-2</v>
      </c>
    </row>
    <row r="9884" spans="1:12">
      <c r="A9884" s="480" t="s">
        <v>126</v>
      </c>
      <c r="B9884" s="480">
        <f t="shared" si="839"/>
        <v>18</v>
      </c>
      <c r="C9884" s="480">
        <f t="shared" si="840"/>
        <v>0</v>
      </c>
      <c r="D9884" s="480">
        <f>D9881</f>
        <v>216</v>
      </c>
      <c r="E9884" s="480">
        <f t="shared" si="841"/>
        <v>102</v>
      </c>
      <c r="F9884" s="484">
        <v>4.7092999999999998</v>
      </c>
      <c r="G9884" s="480">
        <v>15</v>
      </c>
      <c r="H9884" s="482">
        <v>0.31566</v>
      </c>
      <c r="I9884" s="483">
        <v>14.9</v>
      </c>
      <c r="J9884" s="484">
        <v>0.1552</v>
      </c>
      <c r="K9884" s="469">
        <f t="shared" si="842"/>
        <v>14.918900082367104</v>
      </c>
      <c r="L9884" s="469">
        <f t="shared" si="843"/>
        <v>1.8900082367103721E-2</v>
      </c>
    </row>
    <row r="9885" spans="1:12">
      <c r="A9885" s="98" t="s">
        <v>126</v>
      </c>
      <c r="B9885" s="98">
        <f t="shared" si="839"/>
        <v>18</v>
      </c>
      <c r="C9885" s="98">
        <f t="shared" si="840"/>
        <v>0</v>
      </c>
      <c r="D9885" s="98">
        <f>D9884</f>
        <v>216</v>
      </c>
      <c r="E9885" s="98">
        <f t="shared" si="841"/>
        <v>103</v>
      </c>
      <c r="F9885" s="397">
        <f>F9884+(E9885-E9884)*(F9887-F9884)/(E9887-E9884)</f>
        <v>4.7209000000000003</v>
      </c>
      <c r="G9885" s="98">
        <v>15</v>
      </c>
      <c r="H9885" s="491">
        <f>H9884+(E9885-E9884)*(H9887-H9884)/(E9887-E9884)</f>
        <v>0.31574633333333335</v>
      </c>
      <c r="I9885" s="492">
        <f>I9884+(E9885-E9884)*(I9887-I9884)/(E9887-E9884)</f>
        <v>14.933333333333334</v>
      </c>
      <c r="J9885" s="397">
        <f>J9884+(E9885-E9884)*(J9887-J9884)/(E9887-E9884)</f>
        <v>0.15373333333333333</v>
      </c>
      <c r="K9885" s="469">
        <f t="shared" si="842"/>
        <v>14.951559215783979</v>
      </c>
      <c r="L9885" s="469">
        <f t="shared" si="843"/>
        <v>1.8225882450645159E-2</v>
      </c>
    </row>
    <row r="9886" spans="1:12">
      <c r="A9886" s="98" t="s">
        <v>126</v>
      </c>
      <c r="B9886" s="98">
        <f t="shared" si="839"/>
        <v>18</v>
      </c>
      <c r="C9886" s="98">
        <f t="shared" si="840"/>
        <v>0</v>
      </c>
      <c r="D9886" s="98">
        <f>D9884</f>
        <v>216</v>
      </c>
      <c r="E9886" s="98">
        <f t="shared" si="841"/>
        <v>104</v>
      </c>
      <c r="F9886" s="397">
        <f>F9884+(E9886-E9884)*(F9887-F9884)/(E9887-E9884)</f>
        <v>4.7324999999999999</v>
      </c>
      <c r="G9886" s="98">
        <v>15</v>
      </c>
      <c r="H9886" s="491">
        <f>H9884+(E9886-E9884)*(H9887-H9884)/(E9887-E9884)</f>
        <v>0.31583266666666665</v>
      </c>
      <c r="I9886" s="492">
        <f>I9884+(E9886-E9884)*(I9887-I9884)/(E9887-E9884)</f>
        <v>14.966666666666667</v>
      </c>
      <c r="J9886" s="397">
        <f>J9884+(E9886-E9884)*(J9887-J9884)/(E9887-E9884)</f>
        <v>0.15226666666666666</v>
      </c>
      <c r="K9886" s="469">
        <f t="shared" si="842"/>
        <v>14.984200494354607</v>
      </c>
      <c r="L9886" s="469">
        <f t="shared" si="843"/>
        <v>1.7533827687939763E-2</v>
      </c>
    </row>
    <row r="9887" spans="1:12">
      <c r="A9887" s="480" t="s">
        <v>126</v>
      </c>
      <c r="B9887" s="480">
        <f t="shared" si="839"/>
        <v>18</v>
      </c>
      <c r="C9887" s="480">
        <f t="shared" si="840"/>
        <v>0</v>
      </c>
      <c r="D9887" s="480">
        <f>D9884</f>
        <v>216</v>
      </c>
      <c r="E9887" s="480">
        <f t="shared" si="841"/>
        <v>105</v>
      </c>
      <c r="F9887" s="484">
        <v>4.7441000000000004</v>
      </c>
      <c r="G9887" s="480">
        <v>15</v>
      </c>
      <c r="H9887" s="482">
        <v>0.31591900000000001</v>
      </c>
      <c r="I9887" s="483">
        <v>15</v>
      </c>
      <c r="J9887" s="484">
        <v>0.15079999999999999</v>
      </c>
      <c r="K9887" s="469">
        <f t="shared" si="842"/>
        <v>15.016823932716932</v>
      </c>
      <c r="L9887" s="469">
        <f t="shared" si="843"/>
        <v>1.6823932716931722E-2</v>
      </c>
    </row>
    <row r="9888" spans="1:12">
      <c r="A9888" s="98" t="s">
        <v>126</v>
      </c>
      <c r="B9888" s="98">
        <f t="shared" si="839"/>
        <v>18</v>
      </c>
      <c r="C9888" s="98">
        <f t="shared" si="840"/>
        <v>0</v>
      </c>
      <c r="D9888" s="98">
        <f>D9887</f>
        <v>216</v>
      </c>
      <c r="E9888" s="98">
        <f t="shared" si="841"/>
        <v>106</v>
      </c>
      <c r="F9888" s="397">
        <f>F9887+(E9888-E9887)*(F9890-F9887)/(E9890-E9887)</f>
        <v>4.7556333333333338</v>
      </c>
      <c r="G9888" s="98">
        <v>15</v>
      </c>
      <c r="H9888" s="491">
        <f>H9887+(E9888-E9887)*(H9890-H9887)/(E9890-E9887)</f>
        <v>0.31600533333333336</v>
      </c>
      <c r="I9888" s="492">
        <f>I9887+(E9888-E9887)*(I9890-I9887)/(E9890-E9887)</f>
        <v>15.033333333333333</v>
      </c>
      <c r="J9888" s="397">
        <f>J9887+(E9888-E9887)*(J9890-J9887)/(E9890-E9887)</f>
        <v>0.14929999999999999</v>
      </c>
      <c r="K9888" s="469">
        <f t="shared" si="842"/>
        <v>15.049218578589391</v>
      </c>
      <c r="L9888" s="469">
        <f t="shared" si="843"/>
        <v>1.5885245256058056E-2</v>
      </c>
    </row>
    <row r="9889" spans="1:12">
      <c r="A9889" s="98" t="s">
        <v>126</v>
      </c>
      <c r="B9889" s="98">
        <f t="shared" si="839"/>
        <v>18</v>
      </c>
      <c r="C9889" s="98">
        <f t="shared" si="840"/>
        <v>0</v>
      </c>
      <c r="D9889" s="98">
        <f>D9887</f>
        <v>216</v>
      </c>
      <c r="E9889" s="98">
        <f t="shared" si="841"/>
        <v>107</v>
      </c>
      <c r="F9889" s="397">
        <f>F9887+(E9889-E9887)*(F9890-F9887)/(E9890-E9887)</f>
        <v>4.7671666666666663</v>
      </c>
      <c r="G9889" s="98">
        <v>15</v>
      </c>
      <c r="H9889" s="491">
        <f>H9887+(E9889-E9887)*(H9890-H9887)/(E9890-E9887)</f>
        <v>0.31609166666666666</v>
      </c>
      <c r="I9889" s="492">
        <f>I9887+(E9889-E9887)*(I9890-I9887)/(E9890-E9887)</f>
        <v>15.066666666666666</v>
      </c>
      <c r="J9889" s="397">
        <f>J9887+(E9889-E9887)*(J9890-J9887)/(E9890-E9887)</f>
        <v>0.14780000000000001</v>
      </c>
      <c r="K9889" s="469">
        <f t="shared" si="842"/>
        <v>15.081595528723208</v>
      </c>
      <c r="L9889" s="469">
        <f t="shared" si="843"/>
        <v>1.4928862056541092E-2</v>
      </c>
    </row>
    <row r="9890" spans="1:12">
      <c r="A9890" s="480" t="s">
        <v>126</v>
      </c>
      <c r="B9890" s="480">
        <f t="shared" si="839"/>
        <v>18</v>
      </c>
      <c r="C9890" s="480">
        <f t="shared" si="840"/>
        <v>0</v>
      </c>
      <c r="D9890" s="480">
        <f>D9887</f>
        <v>216</v>
      </c>
      <c r="E9890" s="480">
        <f t="shared" si="841"/>
        <v>108</v>
      </c>
      <c r="F9890" s="484">
        <v>4.7786999999999997</v>
      </c>
      <c r="G9890" s="480">
        <v>15</v>
      </c>
      <c r="H9890" s="482">
        <v>0.31617800000000001</v>
      </c>
      <c r="I9890" s="483">
        <v>15.1</v>
      </c>
      <c r="J9890" s="484">
        <v>0.14630000000000001</v>
      </c>
      <c r="K9890" s="469">
        <f t="shared" si="842"/>
        <v>15.113954797614001</v>
      </c>
      <c r="L9890" s="469">
        <f t="shared" si="843"/>
        <v>1.3954797614001535E-2</v>
      </c>
    </row>
    <row r="9891" spans="1:12">
      <c r="A9891" s="98" t="s">
        <v>126</v>
      </c>
      <c r="B9891" s="98">
        <f t="shared" si="839"/>
        <v>18</v>
      </c>
      <c r="C9891" s="98">
        <f t="shared" si="840"/>
        <v>0</v>
      </c>
      <c r="D9891" s="98">
        <f>D9890</f>
        <v>216</v>
      </c>
      <c r="E9891" s="98">
        <f t="shared" si="841"/>
        <v>109</v>
      </c>
      <c r="F9891" s="397">
        <f>F9890+(E9891-E9890)*(F9893-F9890)/(E9893-E9890)</f>
        <v>4.7901666666666669</v>
      </c>
      <c r="G9891" s="98">
        <v>15</v>
      </c>
      <c r="H9891" s="491">
        <f>H9890+(E9891-E9890)*(H9893-H9890)/(E9893-E9890)</f>
        <v>0.31626466666666669</v>
      </c>
      <c r="I9891" s="492">
        <f>I9890+(E9891-E9890)*(I9893-I9890)/(E9893-E9890)</f>
        <v>15.133333333333333</v>
      </c>
      <c r="J9891" s="397">
        <f>J9890+(E9891-E9890)*(J9893-J9890)/(E9893-E9890)</f>
        <v>0.14483333333333334</v>
      </c>
      <c r="K9891" s="469">
        <f t="shared" si="842"/>
        <v>15.146069642093014</v>
      </c>
      <c r="L9891" s="469">
        <f t="shared" si="843"/>
        <v>1.2736308759681236E-2</v>
      </c>
    </row>
    <row r="9892" spans="1:12">
      <c r="A9892" s="98" t="s">
        <v>126</v>
      </c>
      <c r="B9892" s="98">
        <f t="shared" si="839"/>
        <v>18</v>
      </c>
      <c r="C9892" s="98">
        <f t="shared" si="840"/>
        <v>0</v>
      </c>
      <c r="D9892" s="98">
        <f>D9890</f>
        <v>216</v>
      </c>
      <c r="E9892" s="98">
        <f t="shared" si="841"/>
        <v>110</v>
      </c>
      <c r="F9892" s="397">
        <f>F9890+(E9892-E9890)*(F9893-F9890)/(E9893-E9890)</f>
        <v>4.8016333333333332</v>
      </c>
      <c r="G9892" s="98">
        <v>15</v>
      </c>
      <c r="H9892" s="491">
        <f>H9890+(E9892-E9890)*(H9893-H9890)/(E9893-E9890)</f>
        <v>0.31635133333333332</v>
      </c>
      <c r="I9892" s="492">
        <f>I9890+(E9892-E9890)*(I9893-I9890)/(E9893-E9890)</f>
        <v>15.166666666666666</v>
      </c>
      <c r="J9892" s="397">
        <f>J9890+(E9892-E9890)*(J9893-J9890)/(E9893-E9890)</f>
        <v>0.14336666666666667</v>
      </c>
      <c r="K9892" s="469">
        <f t="shared" si="842"/>
        <v>15.178166890398229</v>
      </c>
      <c r="L9892" s="469">
        <f t="shared" si="843"/>
        <v>1.1500223731562897E-2</v>
      </c>
    </row>
    <row r="9893" spans="1:12">
      <c r="A9893" s="480" t="s">
        <v>126</v>
      </c>
      <c r="B9893" s="480">
        <f t="shared" si="839"/>
        <v>18</v>
      </c>
      <c r="C9893" s="480">
        <f t="shared" si="840"/>
        <v>0</v>
      </c>
      <c r="D9893" s="480">
        <f>D9890</f>
        <v>216</v>
      </c>
      <c r="E9893" s="480">
        <f t="shared" si="841"/>
        <v>111</v>
      </c>
      <c r="F9893" s="484">
        <v>4.8131000000000004</v>
      </c>
      <c r="G9893" s="480">
        <v>15</v>
      </c>
      <c r="H9893" s="482">
        <v>0.316438</v>
      </c>
      <c r="I9893" s="483">
        <v>15.2</v>
      </c>
      <c r="J9893" s="484">
        <v>0.1419</v>
      </c>
      <c r="K9893" s="469">
        <f t="shared" si="842"/>
        <v>15.210246556987467</v>
      </c>
      <c r="L9893" s="469">
        <f t="shared" si="843"/>
        <v>1.0246556987468125E-2</v>
      </c>
    </row>
    <row r="9894" spans="1:12">
      <c r="A9894" s="98" t="s">
        <v>126</v>
      </c>
      <c r="B9894" s="98">
        <f t="shared" si="839"/>
        <v>18</v>
      </c>
      <c r="C9894" s="98">
        <f t="shared" si="840"/>
        <v>0</v>
      </c>
      <c r="D9894" s="98">
        <f>D9893</f>
        <v>216</v>
      </c>
      <c r="E9894" s="98">
        <f t="shared" si="841"/>
        <v>112</v>
      </c>
      <c r="F9894" s="397">
        <f>F9893+(E9894-E9893)*(F9896-F9893)/(E9896-E9893)</f>
        <v>4.8244666666666669</v>
      </c>
      <c r="G9894" s="98">
        <v>15</v>
      </c>
      <c r="H9894" s="491">
        <f>H9893+(E9894-E9893)*(H9896-H9893)/(E9896-E9893)</f>
        <v>0.31652433333333335</v>
      </c>
      <c r="I9894" s="492">
        <f>I9893+(E9894-E9893)*(I9896-I9893)/(E9896-E9893)</f>
        <v>15.233333333333333</v>
      </c>
      <c r="J9894" s="397">
        <f>J9893+(E9894-E9893)*(J9896-J9893)/(E9896-E9893)</f>
        <v>0.14043333333333333</v>
      </c>
      <c r="K9894" s="469">
        <f t="shared" si="842"/>
        <v>15.242008776576419</v>
      </c>
      <c r="L9894" s="469">
        <f t="shared" si="843"/>
        <v>8.6754432430868889E-3</v>
      </c>
    </row>
    <row r="9895" spans="1:12">
      <c r="A9895" s="98" t="s">
        <v>126</v>
      </c>
      <c r="B9895" s="98">
        <f t="shared" si="839"/>
        <v>18</v>
      </c>
      <c r="C9895" s="98">
        <f t="shared" si="840"/>
        <v>0</v>
      </c>
      <c r="D9895" s="98">
        <f>D9893</f>
        <v>216</v>
      </c>
      <c r="E9895" s="98">
        <f t="shared" si="841"/>
        <v>113</v>
      </c>
      <c r="F9895" s="397">
        <f>F9893+(E9895-E9893)*(F9896-F9893)/(E9896-E9893)</f>
        <v>4.8358333333333334</v>
      </c>
      <c r="G9895" s="98">
        <v>15</v>
      </c>
      <c r="H9895" s="491">
        <f>H9893+(E9895-E9893)*(H9896-H9893)/(E9896-E9893)</f>
        <v>0.31661066666666665</v>
      </c>
      <c r="I9895" s="492">
        <f>I9893+(E9895-E9893)*(I9896-I9893)/(E9896-E9893)</f>
        <v>15.266666666666667</v>
      </c>
      <c r="J9895" s="397">
        <f>J9893+(E9895-E9893)*(J9896-J9893)/(E9896-E9893)</f>
        <v>0.13896666666666668</v>
      </c>
      <c r="K9895" s="469">
        <f t="shared" si="842"/>
        <v>15.273753674333989</v>
      </c>
      <c r="L9895" s="469">
        <f t="shared" si="843"/>
        <v>7.0870076673212878E-3</v>
      </c>
    </row>
    <row r="9896" spans="1:12">
      <c r="A9896" s="480" t="s">
        <v>126</v>
      </c>
      <c r="B9896" s="480">
        <f t="shared" si="839"/>
        <v>18</v>
      </c>
      <c r="C9896" s="480">
        <f t="shared" si="840"/>
        <v>0</v>
      </c>
      <c r="D9896" s="480">
        <f>D9893</f>
        <v>216</v>
      </c>
      <c r="E9896" s="480">
        <f t="shared" si="841"/>
        <v>114</v>
      </c>
      <c r="F9896" s="484">
        <v>4.8472</v>
      </c>
      <c r="G9896" s="480">
        <v>15</v>
      </c>
      <c r="H9896" s="482">
        <v>0.31669700000000001</v>
      </c>
      <c r="I9896" s="483">
        <v>15.3</v>
      </c>
      <c r="J9896" s="484">
        <v>0.13750000000000001</v>
      </c>
      <c r="K9896" s="469">
        <f t="shared" si="842"/>
        <v>15.30548126442625</v>
      </c>
      <c r="L9896" s="469">
        <f t="shared" si="843"/>
        <v>5.4812644262494103E-3</v>
      </c>
    </row>
    <row r="9897" spans="1:12">
      <c r="A9897" s="98" t="s">
        <v>126</v>
      </c>
      <c r="B9897" s="98">
        <f t="shared" si="839"/>
        <v>18</v>
      </c>
      <c r="C9897" s="98">
        <f t="shared" si="840"/>
        <v>0</v>
      </c>
      <c r="D9897" s="98">
        <f>D9896</f>
        <v>216</v>
      </c>
      <c r="E9897" s="98">
        <f t="shared" si="841"/>
        <v>115</v>
      </c>
      <c r="F9897" s="397">
        <f>F9896+(E9897-E9896)*(F9899-F9896)/(E9899-E9896)</f>
        <v>4.8584666666666667</v>
      </c>
      <c r="G9897" s="98">
        <v>15</v>
      </c>
      <c r="H9897" s="491">
        <f>H9896+(E9897-E9896)*(H9899-H9896)/(E9899-E9896)</f>
        <v>0.31678400000000001</v>
      </c>
      <c r="I9897" s="492">
        <f>I9896+(E9897-E9896)*(I9899-I9896)/(E9899-E9896)</f>
        <v>15.333333333333334</v>
      </c>
      <c r="J9897" s="397">
        <f>J9896+(E9897-E9896)*(J9899-J9896)/(E9899-E9896)</f>
        <v>0.13600000000000001</v>
      </c>
      <c r="K9897" s="469">
        <f t="shared" si="842"/>
        <v>15.336843611630217</v>
      </c>
      <c r="L9897" s="469">
        <f t="shared" si="843"/>
        <v>3.5102782968827739E-3</v>
      </c>
    </row>
    <row r="9898" spans="1:12">
      <c r="A9898" s="98" t="s">
        <v>126</v>
      </c>
      <c r="B9898" s="98">
        <f t="shared" si="839"/>
        <v>18</v>
      </c>
      <c r="C9898" s="98">
        <f t="shared" si="840"/>
        <v>0</v>
      </c>
      <c r="D9898" s="98">
        <f>D9896</f>
        <v>216</v>
      </c>
      <c r="E9898" s="98">
        <f t="shared" si="841"/>
        <v>116</v>
      </c>
      <c r="F9898" s="397">
        <f>F9896+(E9898-E9896)*(F9899-F9896)/(E9899-E9896)</f>
        <v>4.8697333333333335</v>
      </c>
      <c r="G9898" s="98">
        <v>15</v>
      </c>
      <c r="H9898" s="491">
        <f>H9896+(E9898-E9896)*(H9899-H9896)/(E9899-E9896)</f>
        <v>0.31687100000000001</v>
      </c>
      <c r="I9898" s="492">
        <f>I9896+(E9898-E9896)*(I9899-I9896)/(E9899-E9896)</f>
        <v>15.366666666666667</v>
      </c>
      <c r="J9898" s="397">
        <f>J9896+(E9898-E9896)*(J9899-J9896)/(E9899-E9896)</f>
        <v>0.13450000000000001</v>
      </c>
      <c r="K9898" s="469">
        <f t="shared" si="842"/>
        <v>15.368188737162232</v>
      </c>
      <c r="L9898" s="469">
        <f t="shared" si="843"/>
        <v>1.5220704955645203E-3</v>
      </c>
    </row>
    <row r="9899" spans="1:12">
      <c r="A9899" s="480" t="s">
        <v>126</v>
      </c>
      <c r="B9899" s="480">
        <f t="shared" si="839"/>
        <v>18</v>
      </c>
      <c r="C9899" s="480">
        <f t="shared" si="840"/>
        <v>0</v>
      </c>
      <c r="D9899" s="480">
        <f>D9896</f>
        <v>216</v>
      </c>
      <c r="E9899" s="480">
        <f t="shared" si="841"/>
        <v>117</v>
      </c>
      <c r="F9899" s="484">
        <v>4.8810000000000002</v>
      </c>
      <c r="G9899" s="480">
        <v>15</v>
      </c>
      <c r="H9899" s="482">
        <v>0.31695800000000002</v>
      </c>
      <c r="I9899" s="483">
        <v>15.4</v>
      </c>
      <c r="J9899" s="484">
        <v>0.13300000000000001</v>
      </c>
      <c r="K9899" s="469">
        <f t="shared" si="842"/>
        <v>15.399516655203529</v>
      </c>
      <c r="L9899" s="469">
        <f t="shared" si="843"/>
        <v>-4.8334479647138551E-4</v>
      </c>
    </row>
    <row r="9900" spans="1:12">
      <c r="A9900" s="98" t="s">
        <v>126</v>
      </c>
      <c r="B9900" s="98">
        <f t="shared" si="839"/>
        <v>18</v>
      </c>
      <c r="C9900" s="98">
        <f t="shared" si="840"/>
        <v>0</v>
      </c>
      <c r="D9900" s="98">
        <f>D9899</f>
        <v>216</v>
      </c>
      <c r="E9900" s="98">
        <f t="shared" si="841"/>
        <v>118</v>
      </c>
      <c r="F9900" s="397">
        <f>F9899+(E9900-E9899)*(F9902-F9899)/(E9902-E9899)</f>
        <v>4.8922333333333334</v>
      </c>
      <c r="G9900" s="98">
        <v>15</v>
      </c>
      <c r="H9900" s="491">
        <f>H9899+(E9900-E9899)*(H9902-H9899)/(E9902-E9899)</f>
        <v>0.3170446666666667</v>
      </c>
      <c r="I9900" s="492">
        <f>I9899+(E9900-E9899)*(I9902-I9899)/(E9902-E9899)</f>
        <v>15.433333333333334</v>
      </c>
      <c r="J9900" s="397">
        <f>J9899+(E9900-E9899)*(J9902-J9899)/(E9902-E9899)</f>
        <v>0.13153333333333334</v>
      </c>
      <c r="K9900" s="469">
        <f t="shared" si="842"/>
        <v>15.430738465873366</v>
      </c>
      <c r="L9900" s="469">
        <f t="shared" si="843"/>
        <v>-2.5948674599671762E-3</v>
      </c>
    </row>
    <row r="9901" spans="1:12">
      <c r="A9901" s="98" t="s">
        <v>126</v>
      </c>
      <c r="B9901" s="98">
        <f t="shared" si="839"/>
        <v>18</v>
      </c>
      <c r="C9901" s="98">
        <f t="shared" si="840"/>
        <v>0</v>
      </c>
      <c r="D9901" s="98">
        <f>D9899</f>
        <v>216</v>
      </c>
      <c r="E9901" s="98">
        <f t="shared" si="841"/>
        <v>119</v>
      </c>
      <c r="F9901" s="397">
        <f>F9899+(E9901-E9899)*(F9902-F9899)/(E9902-E9899)</f>
        <v>4.9034666666666666</v>
      </c>
      <c r="G9901" s="98">
        <v>15</v>
      </c>
      <c r="H9901" s="491">
        <f>H9899+(E9901-E9899)*(H9902-H9899)/(E9902-E9899)</f>
        <v>0.31713133333333332</v>
      </c>
      <c r="I9901" s="492">
        <f>I9899+(E9901-E9899)*(I9902-I9899)/(E9902-E9899)</f>
        <v>15.466666666666667</v>
      </c>
      <c r="J9901" s="397">
        <f>J9899+(E9901-E9899)*(J9902-J9899)/(E9902-E9899)</f>
        <v>0.13006666666666666</v>
      </c>
      <c r="K9901" s="469">
        <f t="shared" si="842"/>
        <v>15.461943211750338</v>
      </c>
      <c r="L9901" s="469">
        <f t="shared" si="843"/>
        <v>-4.7234549163288619E-3</v>
      </c>
    </row>
    <row r="9902" spans="1:12">
      <c r="A9902" s="480" t="s">
        <v>126</v>
      </c>
      <c r="B9902" s="480">
        <f t="shared" si="839"/>
        <v>18</v>
      </c>
      <c r="C9902" s="480">
        <f t="shared" si="840"/>
        <v>0</v>
      </c>
      <c r="D9902" s="480">
        <f>D9899</f>
        <v>216</v>
      </c>
      <c r="E9902" s="480">
        <f t="shared" si="841"/>
        <v>120</v>
      </c>
      <c r="F9902" s="484">
        <v>4.9146999999999998</v>
      </c>
      <c r="G9902" s="480">
        <v>15</v>
      </c>
      <c r="H9902" s="482">
        <v>0.317218</v>
      </c>
      <c r="I9902" s="483">
        <v>15.5</v>
      </c>
      <c r="J9902" s="484">
        <v>0.12859999999999999</v>
      </c>
      <c r="K9902" s="469">
        <f t="shared" si="842"/>
        <v>15.493130906821175</v>
      </c>
      <c r="L9902" s="469">
        <f t="shared" si="843"/>
        <v>-6.8690931788246701E-3</v>
      </c>
    </row>
    <row r="9903" spans="1:12">
      <c r="A9903" s="98" t="s">
        <v>126</v>
      </c>
      <c r="B9903" s="98">
        <f t="shared" si="839"/>
        <v>18</v>
      </c>
      <c r="C9903" s="98">
        <f t="shared" si="840"/>
        <v>0</v>
      </c>
      <c r="D9903" s="98">
        <f>D9902</f>
        <v>216</v>
      </c>
      <c r="E9903" s="98">
        <f t="shared" si="841"/>
        <v>121</v>
      </c>
      <c r="F9903" s="397">
        <f>F9902+(E9903-E9902)*(F9905-F9902)/(E9905-E9902)</f>
        <v>4.9258333333333333</v>
      </c>
      <c r="G9903" s="98">
        <v>15</v>
      </c>
      <c r="H9903" s="491">
        <f>H9902+(E9903-E9902)*(H9905-H9902)/(E9905-E9902)</f>
        <v>0.31730533333333333</v>
      </c>
      <c r="I9903" s="492">
        <f>I9902+(E9903-E9902)*(I9905-I9902)/(E9905-E9902)</f>
        <v>15.533333333333333</v>
      </c>
      <c r="J9903" s="397">
        <f>J9902+(E9903-E9902)*(J9905-J9902)/(E9905-E9902)</f>
        <v>0.12713333333333332</v>
      </c>
      <c r="K9903" s="469">
        <f t="shared" si="842"/>
        <v>15.523953794242349</v>
      </c>
      <c r="L9903" s="469">
        <f t="shared" si="843"/>
        <v>-9.3795390909843235E-3</v>
      </c>
    </row>
    <row r="9904" spans="1:12">
      <c r="A9904" s="98" t="s">
        <v>126</v>
      </c>
      <c r="B9904" s="98">
        <f t="shared" si="839"/>
        <v>18</v>
      </c>
      <c r="C9904" s="98">
        <f t="shared" si="840"/>
        <v>0</v>
      </c>
      <c r="D9904" s="98">
        <f>D9902</f>
        <v>216</v>
      </c>
      <c r="E9904" s="98">
        <f t="shared" si="841"/>
        <v>122</v>
      </c>
      <c r="F9904" s="397">
        <f>F9902+(E9904-E9902)*(F9905-F9902)/(E9905-E9902)</f>
        <v>4.9369666666666667</v>
      </c>
      <c r="G9904" s="98">
        <v>15</v>
      </c>
      <c r="H9904" s="491">
        <f>H9902+(E9904-E9902)*(H9905-H9902)/(E9905-E9902)</f>
        <v>0.31739266666666666</v>
      </c>
      <c r="I9904" s="492">
        <f>I9902+(E9904-E9902)*(I9905-I9902)/(E9905-E9902)</f>
        <v>15.566666666666666</v>
      </c>
      <c r="J9904" s="397">
        <f>J9902+(E9904-E9902)*(J9905-J9902)/(E9905-E9902)</f>
        <v>0.12566666666666668</v>
      </c>
      <c r="K9904" s="469">
        <f t="shared" si="842"/>
        <v>15.554759719296182</v>
      </c>
      <c r="L9904" s="469">
        <f t="shared" si="843"/>
        <v>-1.1906947370484033E-2</v>
      </c>
    </row>
    <row r="9905" spans="1:12">
      <c r="A9905" s="480" t="s">
        <v>126</v>
      </c>
      <c r="B9905" s="480">
        <f t="shared" si="839"/>
        <v>18</v>
      </c>
      <c r="C9905" s="480">
        <f t="shared" si="840"/>
        <v>0</v>
      </c>
      <c r="D9905" s="480">
        <f>D9902</f>
        <v>216</v>
      </c>
      <c r="E9905" s="480">
        <f t="shared" si="841"/>
        <v>123</v>
      </c>
      <c r="F9905" s="484">
        <v>4.9481000000000002</v>
      </c>
      <c r="G9905" s="480">
        <v>15</v>
      </c>
      <c r="H9905" s="482">
        <v>0.31747999999999998</v>
      </c>
      <c r="I9905" s="483">
        <v>15.6</v>
      </c>
      <c r="J9905" s="484">
        <v>0.1242</v>
      </c>
      <c r="K9905" s="469">
        <f t="shared" si="842"/>
        <v>15.585548695980851</v>
      </c>
      <c r="L9905" s="469">
        <f t="shared" si="843"/>
        <v>-1.4451304019148736E-2</v>
      </c>
    </row>
    <row r="9906" spans="1:12">
      <c r="A9906" s="98" t="s">
        <v>126</v>
      </c>
      <c r="B9906" s="98">
        <f t="shared" si="839"/>
        <v>18</v>
      </c>
      <c r="C9906" s="98">
        <f t="shared" si="840"/>
        <v>0</v>
      </c>
      <c r="D9906" s="98">
        <f>D9905</f>
        <v>216</v>
      </c>
      <c r="E9906" s="98">
        <f t="shared" si="841"/>
        <v>124</v>
      </c>
      <c r="F9906" s="397">
        <f>F9905+(E9906-E9905)*(F9908-F9905)/(E9908-E9905)</f>
        <v>4.9591666666666665</v>
      </c>
      <c r="G9906" s="98">
        <v>15</v>
      </c>
      <c r="H9906" s="491">
        <f>H9905+(E9906-E9905)*(H9908-H9905)/(E9908-E9905)</f>
        <v>0.31756733333333331</v>
      </c>
      <c r="I9906" s="492">
        <f>I9905+(E9906-E9905)*(I9908-I9905)/(E9908-E9905)</f>
        <v>15.633333333333333</v>
      </c>
      <c r="J9906" s="397">
        <f>J9905+(E9906-E9905)*(J9908-J9905)/(E9908-E9905)</f>
        <v>0.1227</v>
      </c>
      <c r="K9906" s="469">
        <f t="shared" si="842"/>
        <v>15.616110809046271</v>
      </c>
      <c r="L9906" s="469">
        <f t="shared" si="843"/>
        <v>-1.7222524287062058E-2</v>
      </c>
    </row>
    <row r="9907" spans="1:12">
      <c r="A9907" s="98" t="s">
        <v>126</v>
      </c>
      <c r="B9907" s="98">
        <f t="shared" si="839"/>
        <v>18</v>
      </c>
      <c r="C9907" s="98">
        <f t="shared" si="840"/>
        <v>0</v>
      </c>
      <c r="D9907" s="98">
        <f>D9905</f>
        <v>216</v>
      </c>
      <c r="E9907" s="98">
        <f t="shared" si="841"/>
        <v>125</v>
      </c>
      <c r="F9907" s="397">
        <f>F9905+(E9907-E9905)*(F9908-F9905)/(E9908-E9905)</f>
        <v>4.9702333333333337</v>
      </c>
      <c r="G9907" s="98">
        <v>15</v>
      </c>
      <c r="H9907" s="491">
        <f>H9905+(E9907-E9905)*(H9908-H9905)/(E9908-E9905)</f>
        <v>0.3176546666666667</v>
      </c>
      <c r="I9907" s="492">
        <f>I9905+(E9907-E9905)*(I9908-I9905)/(E9908-E9905)</f>
        <v>15.666666666666666</v>
      </c>
      <c r="J9907" s="397">
        <f>J9905+(E9907-E9905)*(J9908-J9905)/(E9908-E9905)</f>
        <v>0.1212</v>
      </c>
      <c r="K9907" s="469">
        <f t="shared" si="842"/>
        <v>15.646656117125096</v>
      </c>
      <c r="L9907" s="469">
        <f t="shared" si="843"/>
        <v>-2.0010549541570555E-2</v>
      </c>
    </row>
    <row r="9908" spans="1:12">
      <c r="A9908" s="480" t="s">
        <v>126</v>
      </c>
      <c r="B9908" s="480">
        <f t="shared" si="839"/>
        <v>18</v>
      </c>
      <c r="C9908" s="480">
        <f t="shared" si="840"/>
        <v>0</v>
      </c>
      <c r="D9908" s="480">
        <f>D9905</f>
        <v>216</v>
      </c>
      <c r="E9908" s="480">
        <f t="shared" si="841"/>
        <v>126</v>
      </c>
      <c r="F9908" s="484">
        <v>4.9813000000000001</v>
      </c>
      <c r="G9908" s="480">
        <v>15</v>
      </c>
      <c r="H9908" s="482">
        <v>0.31774200000000002</v>
      </c>
      <c r="I9908" s="483">
        <v>15.7</v>
      </c>
      <c r="J9908" s="484">
        <v>0.1197</v>
      </c>
      <c r="K9908" s="469">
        <f t="shared" si="842"/>
        <v>15.677184634074186</v>
      </c>
      <c r="L9908" s="469">
        <f t="shared" si="843"/>
        <v>-2.281536592581368E-2</v>
      </c>
    </row>
    <row r="9909" spans="1:12">
      <c r="A9909" s="98" t="s">
        <v>126</v>
      </c>
      <c r="B9909" s="98">
        <f t="shared" si="839"/>
        <v>18</v>
      </c>
      <c r="C9909" s="98">
        <f t="shared" si="840"/>
        <v>0</v>
      </c>
      <c r="D9909" s="98">
        <f>D9908</f>
        <v>216</v>
      </c>
      <c r="E9909" s="98">
        <f t="shared" si="841"/>
        <v>127</v>
      </c>
      <c r="F9909" s="397">
        <f>F9908+(E9909-E9908)*(F9911-F9908)/(E9911-E9908)</f>
        <v>4.9922666666666666</v>
      </c>
      <c r="G9909" s="98">
        <v>15</v>
      </c>
      <c r="H9909" s="491">
        <f>H9908+(E9909-E9908)*(H9911-H9908)/(E9911-E9908)</f>
        <v>0.31782966666666668</v>
      </c>
      <c r="I9909" s="492">
        <f>I9908+(E9909-E9908)*(I9911-I9908)/(E9911-E9908)</f>
        <v>15.733333333333333</v>
      </c>
      <c r="J9909" s="397">
        <f>J9908+(E9909-E9908)*(J9911-J9908)/(E9911-E9908)</f>
        <v>0.11823333333333333</v>
      </c>
      <c r="K9909" s="469">
        <f t="shared" si="842"/>
        <v>15.70736526588141</v>
      </c>
      <c r="L9909" s="469">
        <f t="shared" si="843"/>
        <v>-2.5968067451922039E-2</v>
      </c>
    </row>
    <row r="9910" spans="1:12">
      <c r="A9910" s="98" t="s">
        <v>126</v>
      </c>
      <c r="B9910" s="98">
        <f t="shared" si="839"/>
        <v>18</v>
      </c>
      <c r="C9910" s="98">
        <f t="shared" si="840"/>
        <v>0</v>
      </c>
      <c r="D9910" s="98">
        <f>D9908</f>
        <v>216</v>
      </c>
      <c r="E9910" s="98">
        <f t="shared" si="841"/>
        <v>128</v>
      </c>
      <c r="F9910" s="397">
        <f>F9908+(E9910-E9908)*(F9911-F9908)/(E9911-E9908)</f>
        <v>5.0032333333333332</v>
      </c>
      <c r="G9910" s="98">
        <v>15</v>
      </c>
      <c r="H9910" s="491">
        <f>H9908+(E9910-E9908)*(H9911-H9908)/(E9911-E9908)</f>
        <v>0.31791733333333333</v>
      </c>
      <c r="I9910" s="492">
        <f>I9908+(E9910-E9908)*(I9911-I9908)/(E9911-E9908)</f>
        <v>15.766666666666667</v>
      </c>
      <c r="J9910" s="397">
        <f>J9908+(E9910-E9908)*(J9911-J9908)/(E9911-E9908)</f>
        <v>0.11676666666666667</v>
      </c>
      <c r="K9910" s="469">
        <f t="shared" si="842"/>
        <v>15.737529252887542</v>
      </c>
      <c r="L9910" s="469">
        <f t="shared" si="843"/>
        <v>-2.9137413779125154E-2</v>
      </c>
    </row>
    <row r="9911" spans="1:12">
      <c r="A9911" s="480" t="s">
        <v>126</v>
      </c>
      <c r="B9911" s="480">
        <f t="shared" si="839"/>
        <v>18</v>
      </c>
      <c r="C9911" s="480">
        <f t="shared" si="840"/>
        <v>0</v>
      </c>
      <c r="D9911" s="480">
        <f>D9908</f>
        <v>216</v>
      </c>
      <c r="E9911" s="480">
        <f t="shared" si="841"/>
        <v>129</v>
      </c>
      <c r="F9911" s="484">
        <v>5.0141999999999998</v>
      </c>
      <c r="G9911" s="480">
        <v>15</v>
      </c>
      <c r="H9911" s="482">
        <v>0.31800499999999998</v>
      </c>
      <c r="I9911" s="483">
        <v>15.8</v>
      </c>
      <c r="J9911" s="484">
        <v>0.1153</v>
      </c>
      <c r="K9911" s="469">
        <f t="shared" si="842"/>
        <v>15.767676608858352</v>
      </c>
      <c r="L9911" s="469">
        <f t="shared" si="843"/>
        <v>-3.2323391141648727E-2</v>
      </c>
    </row>
    <row r="9912" spans="1:12">
      <c r="A9912" s="98" t="s">
        <v>126</v>
      </c>
      <c r="B9912" s="98">
        <f t="shared" si="839"/>
        <v>18</v>
      </c>
      <c r="C9912" s="98">
        <f t="shared" si="840"/>
        <v>0</v>
      </c>
      <c r="D9912" s="98">
        <f>D9911</f>
        <v>216</v>
      </c>
      <c r="E9912" s="98">
        <f t="shared" si="841"/>
        <v>130</v>
      </c>
      <c r="F9912" s="397">
        <f>F9911+(E9912-E9911)*(F9914-F9911)/(E9914-E9911)</f>
        <v>5.0251333333333328</v>
      </c>
      <c r="G9912" s="98">
        <v>15</v>
      </c>
      <c r="H9912" s="491">
        <f>H9911+(E9912-E9911)*(H9914-H9911)/(E9914-E9911)</f>
        <v>0.31809300000000001</v>
      </c>
      <c r="I9912" s="492">
        <f>I9911+(E9912-E9911)*(I9914-I9911)/(E9914-E9911)</f>
        <v>15.833333333333334</v>
      </c>
      <c r="J9912" s="397">
        <f>J9911+(E9912-E9911)*(J9914-J9911)/(E9914-E9911)</f>
        <v>0.11383333333333333</v>
      </c>
      <c r="K9912" s="469">
        <f t="shared" si="842"/>
        <v>15.797686001682944</v>
      </c>
      <c r="L9912" s="469">
        <f t="shared" si="843"/>
        <v>-3.5647331650389802E-2</v>
      </c>
    </row>
    <row r="9913" spans="1:12">
      <c r="A9913" s="98" t="s">
        <v>126</v>
      </c>
      <c r="B9913" s="98">
        <f t="shared" si="839"/>
        <v>18</v>
      </c>
      <c r="C9913" s="98">
        <f t="shared" si="840"/>
        <v>0</v>
      </c>
      <c r="D9913" s="98">
        <f>D9911</f>
        <v>216</v>
      </c>
      <c r="E9913" s="98">
        <f t="shared" si="841"/>
        <v>131</v>
      </c>
      <c r="F9913" s="397">
        <f>F9911+(E9913-E9911)*(F9914-F9911)/(E9914-E9911)</f>
        <v>5.0360666666666667</v>
      </c>
      <c r="G9913" s="98">
        <v>15</v>
      </c>
      <c r="H9913" s="491">
        <f>H9911+(E9913-E9911)*(H9914-H9911)/(E9914-E9911)</f>
        <v>0.31818099999999999</v>
      </c>
      <c r="I9913" s="492">
        <f>I9911+(E9913-E9911)*(I9914-I9911)/(E9914-E9911)</f>
        <v>15.866666666666667</v>
      </c>
      <c r="J9913" s="397">
        <f>J9911+(E9913-E9911)*(J9914-J9911)/(E9914-E9911)</f>
        <v>0.11236666666666667</v>
      </c>
      <c r="K9913" s="469">
        <f t="shared" si="842"/>
        <v>15.827678794983569</v>
      </c>
      <c r="L9913" s="469">
        <f t="shared" si="843"/>
        <v>-3.8987871683097808E-2</v>
      </c>
    </row>
    <row r="9914" spans="1:12">
      <c r="A9914" s="480" t="s">
        <v>126</v>
      </c>
      <c r="B9914" s="480">
        <f t="shared" si="839"/>
        <v>18</v>
      </c>
      <c r="C9914" s="480">
        <f t="shared" si="840"/>
        <v>0</v>
      </c>
      <c r="D9914" s="480">
        <f>D9911</f>
        <v>216</v>
      </c>
      <c r="E9914" s="480">
        <f t="shared" si="841"/>
        <v>132</v>
      </c>
      <c r="F9914" s="484">
        <v>5.0469999999999997</v>
      </c>
      <c r="G9914" s="480">
        <v>15</v>
      </c>
      <c r="H9914" s="482">
        <v>0.31826900000000002</v>
      </c>
      <c r="I9914" s="483">
        <v>15.9</v>
      </c>
      <c r="J9914" s="484">
        <v>0.1109</v>
      </c>
      <c r="K9914" s="469">
        <f t="shared" si="842"/>
        <v>15.857655002529304</v>
      </c>
      <c r="L9914" s="469">
        <f t="shared" si="843"/>
        <v>-4.23449974706962E-2</v>
      </c>
    </row>
    <row r="9915" spans="1:12">
      <c r="A9915" s="98" t="s">
        <v>126</v>
      </c>
      <c r="B9915" s="98">
        <f t="shared" si="839"/>
        <v>18</v>
      </c>
      <c r="C9915" s="98">
        <f t="shared" si="840"/>
        <v>0</v>
      </c>
      <c r="D9915" s="98">
        <f>D9914</f>
        <v>216</v>
      </c>
      <c r="E9915" s="98">
        <f t="shared" si="841"/>
        <v>133</v>
      </c>
      <c r="F9915" s="397">
        <f>F9914+(E9915-E9914)*(F9917-F9914)/(E9917-E9914)</f>
        <v>5.057833333333333</v>
      </c>
      <c r="G9915" s="98">
        <v>15</v>
      </c>
      <c r="H9915" s="491">
        <f>H9914+(E9915-E9914)*(H9917-H9914)/(E9917-E9914)</f>
        <v>0.31835733333333333</v>
      </c>
      <c r="I9915" s="492">
        <f>I9914+(E9915-E9914)*(I9917-I9914)/(E9917-E9914)</f>
        <v>15.9</v>
      </c>
      <c r="J9915" s="397">
        <f>J9914+(E9915-E9914)*(J9917-J9914)/(E9917-E9914)</f>
        <v>0.1094</v>
      </c>
      <c r="K9915" s="469">
        <f t="shared" si="842"/>
        <v>15.88728389063861</v>
      </c>
      <c r="L9915" s="469">
        <f t="shared" si="843"/>
        <v>-1.2716109361390338E-2</v>
      </c>
    </row>
    <row r="9916" spans="1:12">
      <c r="A9916" s="98" t="s">
        <v>126</v>
      </c>
      <c r="B9916" s="98">
        <f t="shared" si="839"/>
        <v>18</v>
      </c>
      <c r="C9916" s="98">
        <f t="shared" si="840"/>
        <v>0</v>
      </c>
      <c r="D9916" s="98">
        <f>D9914</f>
        <v>216</v>
      </c>
      <c r="E9916" s="98">
        <f t="shared" si="841"/>
        <v>134</v>
      </c>
      <c r="F9916" s="397">
        <f>F9914+(E9916-E9914)*(F9917-F9914)/(E9917-E9914)</f>
        <v>5.0686666666666671</v>
      </c>
      <c r="G9916" s="98">
        <v>15</v>
      </c>
      <c r="H9916" s="491">
        <f>H9914+(E9916-E9914)*(H9917-H9914)/(E9917-E9914)</f>
        <v>0.31844566666666668</v>
      </c>
      <c r="I9916" s="492">
        <f>I9914+(E9916-E9914)*(I9917-I9914)/(E9917-E9914)</f>
        <v>15.9</v>
      </c>
      <c r="J9916" s="397">
        <f>J9914+(E9916-E9914)*(J9917-J9914)/(E9917-E9914)</f>
        <v>0.1079</v>
      </c>
      <c r="K9916" s="469">
        <f t="shared" si="842"/>
        <v>15.916896341291084</v>
      </c>
      <c r="L9916" s="469">
        <f t="shared" si="843"/>
        <v>1.6896341291083417E-2</v>
      </c>
    </row>
    <row r="9917" spans="1:12">
      <c r="A9917" s="480" t="s">
        <v>126</v>
      </c>
      <c r="B9917" s="480">
        <f t="shared" ref="B9917:B9980" si="844">INT(D9917/12)</f>
        <v>18</v>
      </c>
      <c r="C9917" s="480">
        <f t="shared" ref="C9917:C9980" si="845">D9917-B9917*12</f>
        <v>0</v>
      </c>
      <c r="D9917" s="480">
        <f>D9914</f>
        <v>216</v>
      </c>
      <c r="E9917" s="480">
        <f t="shared" si="841"/>
        <v>135</v>
      </c>
      <c r="F9917" s="484">
        <v>5.0795000000000003</v>
      </c>
      <c r="G9917" s="480">
        <v>15</v>
      </c>
      <c r="H9917" s="482">
        <v>0.31853399999999998</v>
      </c>
      <c r="I9917" s="483">
        <v>15.9</v>
      </c>
      <c r="J9917" s="484">
        <v>0.10639999999999999</v>
      </c>
      <c r="K9917" s="469">
        <f t="shared" si="842"/>
        <v>15.946492368161643</v>
      </c>
      <c r="L9917" s="469">
        <f t="shared" si="843"/>
        <v>4.6492368161642261E-2</v>
      </c>
    </row>
    <row r="9918" spans="1:12">
      <c r="A9918" s="98" t="s">
        <v>126</v>
      </c>
      <c r="B9918" s="98">
        <f t="shared" si="844"/>
        <v>18</v>
      </c>
      <c r="C9918" s="98">
        <f t="shared" si="845"/>
        <v>0</v>
      </c>
      <c r="D9918" s="98">
        <f>D9917</f>
        <v>216</v>
      </c>
      <c r="E9918" s="98">
        <f t="shared" si="841"/>
        <v>136</v>
      </c>
      <c r="F9918" s="397">
        <f>F9917+(E9918-E9917)*(F9920-F9917)/(E9920-E9917)</f>
        <v>5.0902666666666665</v>
      </c>
      <c r="G9918" s="98">
        <v>15</v>
      </c>
      <c r="H9918" s="491">
        <f>H9917+(E9918-E9917)*(H9920-H9917)/(E9920-E9917)</f>
        <v>0.31862266666666667</v>
      </c>
      <c r="I9918" s="492">
        <f>I9917+(E9918-E9917)*(I9920-I9917)/(E9920-E9917)</f>
        <v>15.933333333333334</v>
      </c>
      <c r="J9918" s="397">
        <f>J9917+(E9918-E9917)*(J9920-J9917)/(E9920-E9917)</f>
        <v>0.10493333333333332</v>
      </c>
      <c r="K9918" s="469">
        <f t="shared" si="842"/>
        <v>15.975846037318959</v>
      </c>
      <c r="L9918" s="469">
        <f t="shared" si="843"/>
        <v>4.2512703985625677E-2</v>
      </c>
    </row>
    <row r="9919" spans="1:12">
      <c r="A9919" s="98" t="s">
        <v>126</v>
      </c>
      <c r="B9919" s="98">
        <f t="shared" si="844"/>
        <v>18</v>
      </c>
      <c r="C9919" s="98">
        <f t="shared" si="845"/>
        <v>0</v>
      </c>
      <c r="D9919" s="98">
        <f>D9917</f>
        <v>216</v>
      </c>
      <c r="E9919" s="98">
        <f t="shared" si="841"/>
        <v>137</v>
      </c>
      <c r="F9919" s="397">
        <f>F9917+(E9919-E9917)*(F9920-F9917)/(E9920-E9917)</f>
        <v>5.1010333333333335</v>
      </c>
      <c r="G9919" s="98">
        <v>15</v>
      </c>
      <c r="H9919" s="491">
        <f>H9917+(E9919-E9917)*(H9920-H9917)/(E9920-E9917)</f>
        <v>0.31871133333333329</v>
      </c>
      <c r="I9919" s="492">
        <f>I9917+(E9919-E9917)*(I9920-I9917)/(E9920-E9917)</f>
        <v>15.966666666666667</v>
      </c>
      <c r="J9919" s="397">
        <f>J9917+(E9919-E9917)*(J9920-J9917)/(E9920-E9917)</f>
        <v>0.10346666666666667</v>
      </c>
      <c r="K9919" s="469">
        <f t="shared" si="842"/>
        <v>16.005183373878559</v>
      </c>
      <c r="L9919" s="469">
        <f t="shared" si="843"/>
        <v>3.8516707211892154E-2</v>
      </c>
    </row>
    <row r="9920" spans="1:12">
      <c r="A9920" s="480" t="s">
        <v>126</v>
      </c>
      <c r="B9920" s="480">
        <f t="shared" si="844"/>
        <v>18</v>
      </c>
      <c r="C9920" s="480">
        <f t="shared" si="845"/>
        <v>0</v>
      </c>
      <c r="D9920" s="480">
        <f>D9917</f>
        <v>216</v>
      </c>
      <c r="E9920" s="480">
        <f t="shared" si="841"/>
        <v>138</v>
      </c>
      <c r="F9920" s="484">
        <v>5.1117999999999997</v>
      </c>
      <c r="G9920" s="480">
        <v>15</v>
      </c>
      <c r="H9920" s="482">
        <v>0.31879999999999997</v>
      </c>
      <c r="I9920" s="483">
        <v>16</v>
      </c>
      <c r="J9920" s="484">
        <v>0.10199999999999999</v>
      </c>
      <c r="K9920" s="469">
        <f t="shared" si="842"/>
        <v>16.034504391468005</v>
      </c>
      <c r="L9920" s="469">
        <f t="shared" si="843"/>
        <v>3.4504391468004769E-2</v>
      </c>
    </row>
    <row r="9921" spans="1:12">
      <c r="A9921" s="98" t="s">
        <v>126</v>
      </c>
      <c r="B9921" s="98">
        <f t="shared" si="844"/>
        <v>18</v>
      </c>
      <c r="C9921" s="98">
        <f t="shared" si="845"/>
        <v>0</v>
      </c>
      <c r="D9921" s="98">
        <f>D9920</f>
        <v>216</v>
      </c>
      <c r="E9921" s="98">
        <f t="shared" si="841"/>
        <v>139</v>
      </c>
      <c r="F9921" s="397">
        <f>F9920+(E9921-E9920)*(F9923-F9920)/(E9923-E9920)</f>
        <v>5.1224999999999996</v>
      </c>
      <c r="G9921" s="98">
        <v>15</v>
      </c>
      <c r="H9921" s="491">
        <f>H9920+(E9921-E9920)*(H9923-H9920)/(E9923-E9920)</f>
        <v>0.3188893333333333</v>
      </c>
      <c r="I9921" s="492">
        <f>I9920+(E9921-E9920)*(I9923-I9920)/(E9923-E9920)</f>
        <v>16.033333333333335</v>
      </c>
      <c r="J9921" s="397">
        <f>J9920+(E9921-E9920)*(J9923-J9920)/(E9923-E9920)</f>
        <v>0.10053333333333334</v>
      </c>
      <c r="K9921" s="469">
        <f t="shared" si="842"/>
        <v>16.063566461928275</v>
      </c>
      <c r="L9921" s="469">
        <f t="shared" si="843"/>
        <v>3.0233128594939984E-2</v>
      </c>
    </row>
    <row r="9922" spans="1:12">
      <c r="A9922" s="98" t="s">
        <v>126</v>
      </c>
      <c r="B9922" s="98">
        <f t="shared" si="844"/>
        <v>18</v>
      </c>
      <c r="C9922" s="98">
        <f t="shared" si="845"/>
        <v>0</v>
      </c>
      <c r="D9922" s="98">
        <f>D9920</f>
        <v>216</v>
      </c>
      <c r="E9922" s="98">
        <f t="shared" si="841"/>
        <v>140</v>
      </c>
      <c r="F9922" s="397">
        <f>F9920+(E9922-E9920)*(F9923-F9920)/(E9923-E9920)</f>
        <v>5.1332000000000004</v>
      </c>
      <c r="G9922" s="98">
        <v>15</v>
      </c>
      <c r="H9922" s="491">
        <f>H9920+(E9922-E9920)*(H9923-H9920)/(E9923-E9920)</f>
        <v>0.31897866666666669</v>
      </c>
      <c r="I9922" s="492">
        <f>I9920+(E9922-E9920)*(I9923-I9920)/(E9923-E9920)</f>
        <v>16.066666666666666</v>
      </c>
      <c r="J9922" s="397">
        <f>J9920+(E9922-E9920)*(J9923-J9920)/(E9923-E9920)</f>
        <v>9.9066666666666664E-2</v>
      </c>
      <c r="K9922" s="469">
        <f t="shared" si="842"/>
        <v>16.092612254111039</v>
      </c>
      <c r="L9922" s="469">
        <f t="shared" si="843"/>
        <v>2.5945587444372364E-2</v>
      </c>
    </row>
    <row r="9923" spans="1:12">
      <c r="A9923" s="480" t="s">
        <v>126</v>
      </c>
      <c r="B9923" s="480">
        <f t="shared" si="844"/>
        <v>18</v>
      </c>
      <c r="C9923" s="480">
        <f t="shared" si="845"/>
        <v>0</v>
      </c>
      <c r="D9923" s="480">
        <f>D9920</f>
        <v>216</v>
      </c>
      <c r="E9923" s="480">
        <f t="shared" si="841"/>
        <v>141</v>
      </c>
      <c r="F9923" s="484">
        <v>5.1439000000000004</v>
      </c>
      <c r="G9923" s="480">
        <v>15</v>
      </c>
      <c r="H9923" s="482">
        <v>0.31906800000000002</v>
      </c>
      <c r="I9923" s="483">
        <v>16.100000000000001</v>
      </c>
      <c r="J9923" s="484">
        <v>9.7600000000000006E-2</v>
      </c>
      <c r="K9923" s="469">
        <f t="shared" si="842"/>
        <v>16.121641781689171</v>
      </c>
      <c r="L9923" s="469">
        <f t="shared" si="843"/>
        <v>2.1641781689169193E-2</v>
      </c>
    </row>
    <row r="9924" spans="1:12">
      <c r="A9924" s="98" t="s">
        <v>126</v>
      </c>
      <c r="B9924" s="98">
        <f t="shared" si="844"/>
        <v>18</v>
      </c>
      <c r="C9924" s="98">
        <f t="shared" si="845"/>
        <v>0</v>
      </c>
      <c r="D9924" s="98">
        <f>D9923</f>
        <v>216</v>
      </c>
      <c r="E9924" s="98">
        <f t="shared" ref="E9924:E9947" si="846">E9923+1</f>
        <v>142</v>
      </c>
      <c r="F9924" s="397">
        <f>F9923+(E9924-E9923)*(F9926-F9923)/(E9926-E9923)</f>
        <v>5.1545666666666667</v>
      </c>
      <c r="G9924" s="98">
        <v>15</v>
      </c>
      <c r="H9924" s="491">
        <f>H9923+(E9924-E9923)*(H9926-H9923)/(E9926-E9923)</f>
        <v>0.31915766666666667</v>
      </c>
      <c r="I9924" s="492">
        <f>I9923+(E9924-E9923)*(I9926-I9923)/(E9926-E9923)</f>
        <v>16.133333333333333</v>
      </c>
      <c r="J9924" s="397">
        <f>J9923+(E9924-E9923)*(J9926-J9923)/(E9926-E9923)</f>
        <v>9.6100000000000005E-2</v>
      </c>
      <c r="K9924" s="469">
        <f t="shared" si="842"/>
        <v>16.150533748732339</v>
      </c>
      <c r="L9924" s="469">
        <f t="shared" si="843"/>
        <v>1.720041539900663E-2</v>
      </c>
    </row>
    <row r="9925" spans="1:12">
      <c r="A9925" s="98" t="s">
        <v>126</v>
      </c>
      <c r="B9925" s="98">
        <f t="shared" si="844"/>
        <v>18</v>
      </c>
      <c r="C9925" s="98">
        <f t="shared" si="845"/>
        <v>0</v>
      </c>
      <c r="D9925" s="98">
        <f>D9923</f>
        <v>216</v>
      </c>
      <c r="E9925" s="98">
        <f t="shared" si="846"/>
        <v>143</v>
      </c>
      <c r="F9925" s="397">
        <f>F9923+(E9925-E9923)*(F9926-F9923)/(E9926-E9923)</f>
        <v>5.165233333333334</v>
      </c>
      <c r="G9925" s="98">
        <v>15</v>
      </c>
      <c r="H9925" s="491">
        <f>H9923+(E9925-E9923)*(H9926-H9923)/(E9926-E9923)</f>
        <v>0.31924733333333333</v>
      </c>
      <c r="I9925" s="492">
        <f>I9923+(E9925-E9923)*(I9926-I9923)/(E9926-E9923)</f>
        <v>16.166666666666668</v>
      </c>
      <c r="J9925" s="397">
        <f>J9923+(E9925-E9923)*(J9926-J9923)/(E9926-E9923)</f>
        <v>9.4600000000000004E-2</v>
      </c>
      <c r="K9925" s="469">
        <f t="shared" si="842"/>
        <v>16.17940948606201</v>
      </c>
      <c r="L9925" s="469">
        <f t="shared" si="843"/>
        <v>1.2742819395342053E-2</v>
      </c>
    </row>
    <row r="9926" spans="1:12">
      <c r="A9926" s="480" t="s">
        <v>126</v>
      </c>
      <c r="B9926" s="480">
        <f t="shared" si="844"/>
        <v>18</v>
      </c>
      <c r="C9926" s="480">
        <f t="shared" si="845"/>
        <v>0</v>
      </c>
      <c r="D9926" s="480">
        <f>D9923</f>
        <v>216</v>
      </c>
      <c r="E9926" s="480">
        <f t="shared" si="846"/>
        <v>144</v>
      </c>
      <c r="F9926" s="484">
        <v>5.1759000000000004</v>
      </c>
      <c r="G9926" s="480">
        <v>15</v>
      </c>
      <c r="H9926" s="482">
        <v>0.31933699999999998</v>
      </c>
      <c r="I9926" s="483">
        <v>16.2</v>
      </c>
      <c r="J9926" s="484">
        <v>9.3100000000000002E-2</v>
      </c>
      <c r="K9926" s="469">
        <f t="shared" si="842"/>
        <v>16.208269007349603</v>
      </c>
      <c r="L9926" s="469">
        <f t="shared" si="843"/>
        <v>8.2690073496038963E-3</v>
      </c>
    </row>
    <row r="9927" spans="1:12">
      <c r="A9927" s="98" t="s">
        <v>126</v>
      </c>
      <c r="B9927" s="98">
        <f t="shared" si="844"/>
        <v>18</v>
      </c>
      <c r="C9927" s="98">
        <f t="shared" si="845"/>
        <v>0</v>
      </c>
      <c r="D9927" s="98">
        <f>D9926</f>
        <v>216</v>
      </c>
      <c r="E9927" s="98">
        <f t="shared" si="846"/>
        <v>145</v>
      </c>
      <c r="F9927" s="397">
        <f>F9926+(E9927-E9926)*(F9929-F9926)/(E9929-E9926)</f>
        <v>5.186466666666667</v>
      </c>
      <c r="G9927" s="98">
        <v>15</v>
      </c>
      <c r="H9927" s="491">
        <f>H9926+(E9927-E9926)*(H9929-H9926)/(E9929-E9926)</f>
        <v>0.31942699999999996</v>
      </c>
      <c r="I9927" s="492">
        <f>I9926+(E9927-E9926)*(I9929-I9926)/(E9929-E9926)</f>
        <v>16.233333333333334</v>
      </c>
      <c r="J9927" s="397">
        <f>J9926+(E9927-E9926)*(J9929-J9926)/(E9929-E9926)</f>
        <v>9.1633333333333331E-2</v>
      </c>
      <c r="K9927" s="469">
        <f t="shared" si="842"/>
        <v>16.236782321678092</v>
      </c>
      <c r="L9927" s="469">
        <f t="shared" si="843"/>
        <v>3.4489883447577085E-3</v>
      </c>
    </row>
    <row r="9928" spans="1:12">
      <c r="A9928" s="98" t="s">
        <v>126</v>
      </c>
      <c r="B9928" s="98">
        <f t="shared" si="844"/>
        <v>18</v>
      </c>
      <c r="C9928" s="98">
        <f t="shared" si="845"/>
        <v>0</v>
      </c>
      <c r="D9928" s="98">
        <f>D9926</f>
        <v>216</v>
      </c>
      <c r="E9928" s="98">
        <f t="shared" si="846"/>
        <v>146</v>
      </c>
      <c r="F9928" s="397">
        <f>F9926+(E9928-E9926)*(F9929-F9926)/(E9929-E9926)</f>
        <v>5.1970333333333336</v>
      </c>
      <c r="G9928" s="98">
        <v>15</v>
      </c>
      <c r="H9928" s="491">
        <f>H9926+(E9928-E9926)*(H9929-H9926)/(E9929-E9926)</f>
        <v>0.319517</v>
      </c>
      <c r="I9928" s="492">
        <f>I9926+(E9928-E9926)*(I9929-I9926)/(E9929-E9926)</f>
        <v>16.266666666666666</v>
      </c>
      <c r="J9928" s="397">
        <f>J9926+(E9928-E9926)*(J9929-J9926)/(E9929-E9926)</f>
        <v>9.0166666666666673E-2</v>
      </c>
      <c r="K9928" s="469">
        <f t="shared" si="842"/>
        <v>16.265279573022198</v>
      </c>
      <c r="L9928" s="469">
        <f t="shared" si="843"/>
        <v>-1.3870936444675408E-3</v>
      </c>
    </row>
    <row r="9929" spans="1:12">
      <c r="A9929" s="480" t="s">
        <v>126</v>
      </c>
      <c r="B9929" s="480">
        <f t="shared" si="844"/>
        <v>18</v>
      </c>
      <c r="C9929" s="480">
        <f t="shared" si="845"/>
        <v>0</v>
      </c>
      <c r="D9929" s="480">
        <f>D9926</f>
        <v>216</v>
      </c>
      <c r="E9929" s="480">
        <f t="shared" si="846"/>
        <v>147</v>
      </c>
      <c r="F9929" s="484">
        <v>5.2076000000000002</v>
      </c>
      <c r="G9929" s="480">
        <v>15</v>
      </c>
      <c r="H9929" s="482">
        <v>0.31960699999999997</v>
      </c>
      <c r="I9929" s="483">
        <v>16.3</v>
      </c>
      <c r="J9929" s="484">
        <v>8.8700000000000001E-2</v>
      </c>
      <c r="K9929" s="469">
        <f t="shared" si="842"/>
        <v>16.293760774951739</v>
      </c>
      <c r="L9929" s="469">
        <f t="shared" si="843"/>
        <v>-6.2392250482616873E-3</v>
      </c>
    </row>
    <row r="9930" spans="1:12">
      <c r="A9930" s="98" t="s">
        <v>126</v>
      </c>
      <c r="B9930" s="98">
        <f t="shared" si="844"/>
        <v>18</v>
      </c>
      <c r="C9930" s="98">
        <f t="shared" si="845"/>
        <v>0</v>
      </c>
      <c r="D9930" s="98">
        <f>D9929</f>
        <v>216</v>
      </c>
      <c r="E9930" s="98">
        <f t="shared" si="846"/>
        <v>148</v>
      </c>
      <c r="F9930" s="397">
        <f>F9929+(E9930-E9929)*(F9932-F9929)/(E9932-E9929)</f>
        <v>5.2180999999999997</v>
      </c>
      <c r="G9930" s="98">
        <v>15</v>
      </c>
      <c r="H9930" s="491">
        <f>H9929+(E9930-E9929)*(H9932-H9929)/(E9932-E9929)</f>
        <v>0.31969766666666666</v>
      </c>
      <c r="I9930" s="492">
        <f>I9929+(E9930-E9929)*(I9932-I9929)/(E9932-E9929)</f>
        <v>16.333333333333332</v>
      </c>
      <c r="J9930" s="397">
        <f>J9929+(E9930-E9929)*(J9932-J9929)/(E9932-E9929)</f>
        <v>8.7233333333333329E-2</v>
      </c>
      <c r="K9930" s="469">
        <f t="shared" si="842"/>
        <v>16.32198337387511</v>
      </c>
      <c r="L9930" s="469">
        <f t="shared" si="843"/>
        <v>-1.1349959458222258E-2</v>
      </c>
    </row>
    <row r="9931" spans="1:12">
      <c r="A9931" s="98" t="s">
        <v>126</v>
      </c>
      <c r="B9931" s="98">
        <f t="shared" si="844"/>
        <v>18</v>
      </c>
      <c r="C9931" s="98">
        <f t="shared" si="845"/>
        <v>0</v>
      </c>
      <c r="D9931" s="98">
        <f>D9929</f>
        <v>216</v>
      </c>
      <c r="E9931" s="98">
        <f t="shared" si="846"/>
        <v>149</v>
      </c>
      <c r="F9931" s="397">
        <f>F9929+(E9931-E9929)*(F9932-F9929)/(E9932-E9929)</f>
        <v>5.2286000000000001</v>
      </c>
      <c r="G9931" s="98">
        <v>15</v>
      </c>
      <c r="H9931" s="491">
        <f>H9929+(E9931-E9929)*(H9932-H9929)/(E9932-E9929)</f>
        <v>0.31978833333333334</v>
      </c>
      <c r="I9931" s="492">
        <f>I9929+(E9931-E9929)*(I9932-I9929)/(E9932-E9929)</f>
        <v>16.366666666666667</v>
      </c>
      <c r="J9931" s="397">
        <f>J9929+(E9931-E9929)*(J9932-J9929)/(E9932-E9929)</f>
        <v>8.5766666666666672E-2</v>
      </c>
      <c r="K9931" s="469">
        <f t="shared" ref="K9931:K9994" si="847">F9931/H9931</f>
        <v>16.350189969406848</v>
      </c>
      <c r="L9931" s="469">
        <f t="shared" ref="L9931:L9994" si="848">K9931-I9931</f>
        <v>-1.6476697259818707E-2</v>
      </c>
    </row>
    <row r="9932" spans="1:12">
      <c r="A9932" s="480" t="s">
        <v>126</v>
      </c>
      <c r="B9932" s="480">
        <f t="shared" si="844"/>
        <v>18</v>
      </c>
      <c r="C9932" s="480">
        <f t="shared" si="845"/>
        <v>0</v>
      </c>
      <c r="D9932" s="480">
        <f>D9929</f>
        <v>216</v>
      </c>
      <c r="E9932" s="480">
        <f t="shared" si="846"/>
        <v>150</v>
      </c>
      <c r="F9932" s="484">
        <v>5.2390999999999996</v>
      </c>
      <c r="G9932" s="480">
        <v>15</v>
      </c>
      <c r="H9932" s="482">
        <v>0.31987900000000002</v>
      </c>
      <c r="I9932" s="483">
        <v>16.399999999999999</v>
      </c>
      <c r="J9932" s="484">
        <v>8.43E-2</v>
      </c>
      <c r="K9932" s="469">
        <f t="shared" si="847"/>
        <v>16.378380575154978</v>
      </c>
      <c r="L9932" s="469">
        <f t="shared" si="848"/>
        <v>-2.1619424845020774E-2</v>
      </c>
    </row>
    <row r="9933" spans="1:12">
      <c r="A9933" s="98" t="s">
        <v>126</v>
      </c>
      <c r="B9933" s="98">
        <f t="shared" si="844"/>
        <v>18</v>
      </c>
      <c r="C9933" s="98">
        <f t="shared" si="845"/>
        <v>0</v>
      </c>
      <c r="D9933" s="98">
        <f>D9932</f>
        <v>216</v>
      </c>
      <c r="E9933" s="98">
        <f t="shared" si="846"/>
        <v>151</v>
      </c>
      <c r="F9933" s="397">
        <f>F9932+(E9933-E9932)*(F9935-F9932)/(E9935-E9932)</f>
        <v>5.2495666666666665</v>
      </c>
      <c r="G9933" s="98">
        <v>15</v>
      </c>
      <c r="H9933" s="491">
        <f>H9932+(E9933-E9932)*(H9935-H9932)/(E9935-E9932)</f>
        <v>0.31997033333333336</v>
      </c>
      <c r="I9933" s="492">
        <f>I9932+(E9933-E9932)*(I9935-I9932)/(E9935-E9932)</f>
        <v>16.433333333333334</v>
      </c>
      <c r="J9933" s="397">
        <f>J9932+(E9933-E9932)*(J9935-J9932)/(E9935-E9932)</f>
        <v>8.2799999999999999E-2</v>
      </c>
      <c r="K9933" s="469">
        <f t="shared" si="847"/>
        <v>16.406416844894995</v>
      </c>
      <c r="L9933" s="469">
        <f t="shared" si="848"/>
        <v>-2.6916488438338604E-2</v>
      </c>
    </row>
    <row r="9934" spans="1:12">
      <c r="A9934" s="98" t="s">
        <v>126</v>
      </c>
      <c r="B9934" s="98">
        <f t="shared" si="844"/>
        <v>18</v>
      </c>
      <c r="C9934" s="98">
        <f t="shared" si="845"/>
        <v>0</v>
      </c>
      <c r="D9934" s="98">
        <f>D9932</f>
        <v>216</v>
      </c>
      <c r="E9934" s="98">
        <f t="shared" si="846"/>
        <v>152</v>
      </c>
      <c r="F9934" s="397">
        <f>F9932+(E9934-E9932)*(F9935-F9932)/(E9935-E9932)</f>
        <v>5.2600333333333333</v>
      </c>
      <c r="G9934" s="98">
        <v>15</v>
      </c>
      <c r="H9934" s="491">
        <f>H9932+(E9934-E9932)*(H9935-H9932)/(E9935-E9932)</f>
        <v>0.32006166666666669</v>
      </c>
      <c r="I9934" s="492">
        <f>I9932+(E9934-E9932)*(I9935-I9932)/(E9935-E9932)</f>
        <v>16.466666666666665</v>
      </c>
      <c r="J9934" s="397">
        <f>J9932+(E9934-E9932)*(J9935-J9932)/(E9935-E9932)</f>
        <v>8.1299999999999997E-2</v>
      </c>
      <c r="K9934" s="469">
        <f t="shared" si="847"/>
        <v>16.434437113681216</v>
      </c>
      <c r="L9934" s="469">
        <f t="shared" si="848"/>
        <v>-3.2229552985448606E-2</v>
      </c>
    </row>
    <row r="9935" spans="1:12">
      <c r="A9935" s="480" t="s">
        <v>126</v>
      </c>
      <c r="B9935" s="480">
        <f t="shared" si="844"/>
        <v>18</v>
      </c>
      <c r="C9935" s="480">
        <f t="shared" si="845"/>
        <v>0</v>
      </c>
      <c r="D9935" s="480">
        <f>D9932</f>
        <v>216</v>
      </c>
      <c r="E9935" s="480">
        <f t="shared" si="846"/>
        <v>153</v>
      </c>
      <c r="F9935" s="484">
        <v>5.2705000000000002</v>
      </c>
      <c r="G9935" s="480">
        <v>15</v>
      </c>
      <c r="H9935" s="482">
        <v>0.32015300000000002</v>
      </c>
      <c r="I9935" s="483">
        <v>16.5</v>
      </c>
      <c r="J9935" s="484">
        <v>7.9799999999999996E-2</v>
      </c>
      <c r="K9935" s="469">
        <f t="shared" si="847"/>
        <v>16.462441395207914</v>
      </c>
      <c r="L9935" s="469">
        <f t="shared" si="848"/>
        <v>-3.7558604792085504E-2</v>
      </c>
    </row>
    <row r="9936" spans="1:12">
      <c r="A9936" s="98" t="s">
        <v>126</v>
      </c>
      <c r="B9936" s="98">
        <f t="shared" si="844"/>
        <v>18</v>
      </c>
      <c r="C9936" s="98">
        <f t="shared" si="845"/>
        <v>0</v>
      </c>
      <c r="D9936" s="98">
        <f>D9935</f>
        <v>216</v>
      </c>
      <c r="E9936" s="98">
        <f t="shared" si="846"/>
        <v>154</v>
      </c>
      <c r="F9936" s="397">
        <f>F9935+(E9936-E9935)*(F9938-F9935)/(E9938-E9935)</f>
        <v>5.2808666666666664</v>
      </c>
      <c r="G9936" s="98">
        <v>15</v>
      </c>
      <c r="H9936" s="491">
        <f>H9935+(E9936-E9935)*(H9938-H9935)/(E9938-E9935)</f>
        <v>0.320245</v>
      </c>
      <c r="I9936" s="492">
        <f>I9935+(E9936-E9935)*(I9938-I9935)/(E9938-E9935)</f>
        <v>16.5</v>
      </c>
      <c r="J9936" s="397">
        <f>J9935+(E9936-E9935)*(J9938-J9935)/(E9938-E9935)</f>
        <v>7.8333333333333324E-2</v>
      </c>
      <c r="K9936" s="469">
        <f t="shared" si="847"/>
        <v>16.490083113449597</v>
      </c>
      <c r="L9936" s="469">
        <f t="shared" si="848"/>
        <v>-9.9168865504033477E-3</v>
      </c>
    </row>
    <row r="9937" spans="1:12">
      <c r="A9937" s="98" t="s">
        <v>126</v>
      </c>
      <c r="B9937" s="98">
        <f t="shared" si="844"/>
        <v>18</v>
      </c>
      <c r="C9937" s="98">
        <f t="shared" si="845"/>
        <v>0</v>
      </c>
      <c r="D9937" s="98">
        <f>D9935</f>
        <v>216</v>
      </c>
      <c r="E9937" s="98">
        <f t="shared" si="846"/>
        <v>155</v>
      </c>
      <c r="F9937" s="397">
        <f>F9935+(E9937-E9935)*(F9938-F9935)/(E9938-E9935)</f>
        <v>5.2912333333333335</v>
      </c>
      <c r="G9937" s="98">
        <v>15</v>
      </c>
      <c r="H9937" s="491">
        <f>H9935+(E9937-E9935)*(H9938-H9935)/(E9938-E9935)</f>
        <v>0.32033700000000004</v>
      </c>
      <c r="I9937" s="492">
        <f>I9935+(E9937-E9935)*(I9938-I9935)/(E9938-E9935)</f>
        <v>16.5</v>
      </c>
      <c r="J9937" s="397">
        <f>J9935+(E9937-E9935)*(J9938-J9935)/(E9938-E9935)</f>
        <v>7.6866666666666666E-2</v>
      </c>
      <c r="K9937" s="469">
        <f t="shared" si="847"/>
        <v>16.517708954424037</v>
      </c>
      <c r="L9937" s="469">
        <f t="shared" si="848"/>
        <v>1.7708954424037415E-2</v>
      </c>
    </row>
    <row r="9938" spans="1:12">
      <c r="A9938" s="480" t="s">
        <v>126</v>
      </c>
      <c r="B9938" s="480">
        <f t="shared" si="844"/>
        <v>18</v>
      </c>
      <c r="C9938" s="480">
        <f t="shared" si="845"/>
        <v>0</v>
      </c>
      <c r="D9938" s="480">
        <f>D9935</f>
        <v>216</v>
      </c>
      <c r="E9938" s="480">
        <f t="shared" si="846"/>
        <v>156</v>
      </c>
      <c r="F9938" s="484">
        <v>5.3015999999999996</v>
      </c>
      <c r="G9938" s="480">
        <v>15</v>
      </c>
      <c r="H9938" s="482">
        <v>0.32042900000000002</v>
      </c>
      <c r="I9938" s="483">
        <v>16.5</v>
      </c>
      <c r="J9938" s="484">
        <v>7.5399999999999995E-2</v>
      </c>
      <c r="K9938" s="469">
        <f t="shared" si="847"/>
        <v>16.545318931807046</v>
      </c>
      <c r="L9938" s="469">
        <f t="shared" si="848"/>
        <v>4.5318931807045715E-2</v>
      </c>
    </row>
    <row r="9939" spans="1:12">
      <c r="A9939" s="98" t="s">
        <v>126</v>
      </c>
      <c r="B9939" s="98">
        <f t="shared" si="844"/>
        <v>18</v>
      </c>
      <c r="C9939" s="98">
        <f t="shared" si="845"/>
        <v>0</v>
      </c>
      <c r="D9939" s="98">
        <f>D9938</f>
        <v>216</v>
      </c>
      <c r="E9939" s="98">
        <f t="shared" si="846"/>
        <v>157</v>
      </c>
      <c r="F9939" s="397">
        <f>F9938+(E9939-E9938)*(F9941-F9938)/(E9941-E9938)</f>
        <v>5.3119333333333332</v>
      </c>
      <c r="G9939" s="98">
        <v>15</v>
      </c>
      <c r="H9939" s="491">
        <f>H9938+(E9939-E9938)*(H9941-H9938)/(E9941-E9938)</f>
        <v>0.32052133333333332</v>
      </c>
      <c r="I9939" s="492">
        <f>I9938+(E9939-E9938)*(I9941-I9938)/(E9941-E9938)</f>
        <v>16.533333333333335</v>
      </c>
      <c r="J9939" s="397">
        <f>J9938+(E9939-E9938)*(J9941-J9938)/(E9941-E9938)</f>
        <v>7.3933333333333323E-2</v>
      </c>
      <c r="K9939" s="469">
        <f t="shared" si="847"/>
        <v>16.572791826649084</v>
      </c>
      <c r="L9939" s="469">
        <f t="shared" si="848"/>
        <v>3.945849331574891E-2</v>
      </c>
    </row>
    <row r="9940" spans="1:12">
      <c r="A9940" s="98" t="s">
        <v>126</v>
      </c>
      <c r="B9940" s="98">
        <f t="shared" si="844"/>
        <v>18</v>
      </c>
      <c r="C9940" s="98">
        <f t="shared" si="845"/>
        <v>0</v>
      </c>
      <c r="D9940" s="98">
        <f>D9938</f>
        <v>216</v>
      </c>
      <c r="E9940" s="98">
        <f t="shared" si="846"/>
        <v>158</v>
      </c>
      <c r="F9940" s="397">
        <f>F9938+(E9940-E9938)*(F9941-F9938)/(E9941-E9938)</f>
        <v>5.3222666666666667</v>
      </c>
      <c r="G9940" s="98">
        <v>15</v>
      </c>
      <c r="H9940" s="491">
        <f>H9938+(E9940-E9938)*(H9941-H9938)/(E9941-E9938)</f>
        <v>0.32061366666666669</v>
      </c>
      <c r="I9940" s="492">
        <f>I9938+(E9940-E9938)*(I9941-I9938)/(E9941-E9938)</f>
        <v>16.566666666666666</v>
      </c>
      <c r="J9940" s="397">
        <f>J9938+(E9940-E9938)*(J9941-J9938)/(E9941-E9938)</f>
        <v>7.2466666666666665E-2</v>
      </c>
      <c r="K9940" s="469">
        <f t="shared" si="847"/>
        <v>16.600248897686832</v>
      </c>
      <c r="L9940" s="469">
        <f t="shared" si="848"/>
        <v>3.3582231020165665E-2</v>
      </c>
    </row>
    <row r="9941" spans="1:12">
      <c r="A9941" s="480" t="s">
        <v>126</v>
      </c>
      <c r="B9941" s="480">
        <f t="shared" si="844"/>
        <v>18</v>
      </c>
      <c r="C9941" s="480">
        <f t="shared" si="845"/>
        <v>0</v>
      </c>
      <c r="D9941" s="480">
        <f>D9938</f>
        <v>216</v>
      </c>
      <c r="E9941" s="480">
        <f t="shared" si="846"/>
        <v>159</v>
      </c>
      <c r="F9941" s="484">
        <v>5.3326000000000002</v>
      </c>
      <c r="G9941" s="480">
        <v>15</v>
      </c>
      <c r="H9941" s="482">
        <v>0.32070599999999999</v>
      </c>
      <c r="I9941" s="483">
        <v>16.600000000000001</v>
      </c>
      <c r="J9941" s="484">
        <v>7.0999999999999994E-2</v>
      </c>
      <c r="K9941" s="469">
        <f t="shared" si="847"/>
        <v>16.627690158587619</v>
      </c>
      <c r="L9941" s="469">
        <f t="shared" si="848"/>
        <v>2.7690158587617475E-2</v>
      </c>
    </row>
    <row r="9942" spans="1:12">
      <c r="A9942" s="98" t="s">
        <v>126</v>
      </c>
      <c r="B9942" s="98">
        <f t="shared" si="844"/>
        <v>18</v>
      </c>
      <c r="C9942" s="98">
        <f t="shared" si="845"/>
        <v>0</v>
      </c>
      <c r="D9942" s="98">
        <f>D9941</f>
        <v>216</v>
      </c>
      <c r="E9942" s="98">
        <f t="shared" si="846"/>
        <v>160</v>
      </c>
      <c r="F9942" s="397">
        <f>F9941+(E9942-E9941)*(F9944-F9941)/(E9944-E9941)</f>
        <v>5.3428666666666667</v>
      </c>
      <c r="G9942" s="98">
        <v>15</v>
      </c>
      <c r="H9942" s="491">
        <f>H9941+(E9942-E9941)*(H9944-H9941)/(E9944-E9941)</f>
        <v>0.32079933333333333</v>
      </c>
      <c r="I9942" s="492">
        <f>I9941+(E9942-E9941)*(I9944-I9941)/(E9944-E9941)</f>
        <v>16.633333333333333</v>
      </c>
      <c r="J9942" s="397">
        <f>J9941+(E9942-E9941)*(J9944-J9941)/(E9944-E9941)</f>
        <v>6.9499999999999992E-2</v>
      </c>
      <c r="K9942" s="469">
        <f t="shared" si="847"/>
        <v>16.654855891221718</v>
      </c>
      <c r="L9942" s="469">
        <f t="shared" si="848"/>
        <v>2.1522557888385307E-2</v>
      </c>
    </row>
    <row r="9943" spans="1:12">
      <c r="A9943" s="98" t="s">
        <v>126</v>
      </c>
      <c r="B9943" s="98">
        <f t="shared" si="844"/>
        <v>18</v>
      </c>
      <c r="C9943" s="98">
        <f t="shared" si="845"/>
        <v>0</v>
      </c>
      <c r="D9943" s="98">
        <f>D9941</f>
        <v>216</v>
      </c>
      <c r="E9943" s="98">
        <f t="shared" si="846"/>
        <v>161</v>
      </c>
      <c r="F9943" s="397">
        <f>F9941+(E9943-E9941)*(F9944-F9941)/(E9944-E9941)</f>
        <v>5.353133333333334</v>
      </c>
      <c r="G9943" s="98">
        <v>15</v>
      </c>
      <c r="H9943" s="491">
        <f>H9941+(E9943-E9941)*(H9944-H9941)/(E9944-E9941)</f>
        <v>0.32089266666666666</v>
      </c>
      <c r="I9943" s="492">
        <f>I9941+(E9943-E9941)*(I9944-I9941)/(E9944-E9941)</f>
        <v>16.666666666666668</v>
      </c>
      <c r="J9943" s="397">
        <f>J9941+(E9943-E9941)*(J9944-J9941)/(E9944-E9941)</f>
        <v>6.8000000000000005E-2</v>
      </c>
      <c r="K9943" s="469">
        <f t="shared" si="847"/>
        <v>16.682005821261111</v>
      </c>
      <c r="L9943" s="469">
        <f t="shared" si="848"/>
        <v>1.5339154594443016E-2</v>
      </c>
    </row>
    <row r="9944" spans="1:12">
      <c r="A9944" s="480" t="s">
        <v>126</v>
      </c>
      <c r="B9944" s="480">
        <f t="shared" si="844"/>
        <v>18</v>
      </c>
      <c r="C9944" s="480">
        <f t="shared" si="845"/>
        <v>0</v>
      </c>
      <c r="D9944" s="480">
        <f>D9941</f>
        <v>216</v>
      </c>
      <c r="E9944" s="480">
        <f t="shared" si="846"/>
        <v>162</v>
      </c>
      <c r="F9944" s="484">
        <v>5.3634000000000004</v>
      </c>
      <c r="G9944" s="480">
        <v>15</v>
      </c>
      <c r="H9944" s="482">
        <v>0.32098599999999999</v>
      </c>
      <c r="I9944" s="483">
        <v>16.7</v>
      </c>
      <c r="J9944" s="484">
        <v>6.6500000000000004E-2</v>
      </c>
      <c r="K9944" s="469">
        <f t="shared" si="847"/>
        <v>16.709139962490578</v>
      </c>
      <c r="L9944" s="469">
        <f t="shared" si="848"/>
        <v>9.1399624905790233E-3</v>
      </c>
    </row>
    <row r="9945" spans="1:12">
      <c r="A9945" s="98" t="s">
        <v>126</v>
      </c>
      <c r="B9945" s="98">
        <f t="shared" si="844"/>
        <v>18</v>
      </c>
      <c r="C9945" s="98">
        <f t="shared" si="845"/>
        <v>0</v>
      </c>
      <c r="D9945" s="98">
        <f>D9944</f>
        <v>216</v>
      </c>
      <c r="E9945" s="98">
        <f t="shared" si="846"/>
        <v>163</v>
      </c>
      <c r="F9945" s="397">
        <f>F9944+(E9945-E9944)*(F9947-F9944)/(E9947-E9944)</f>
        <v>5.3635999999999999</v>
      </c>
      <c r="G9945" s="98">
        <v>15</v>
      </c>
      <c r="H9945" s="491">
        <v>0.32107999999999998</v>
      </c>
      <c r="I9945" s="492">
        <v>16.7</v>
      </c>
      <c r="J9945" s="397">
        <f>J9944+(E9945-E9944)*(J9947-J9944)/(E9947-E9944)</f>
        <v>6.5033333333333332E-2</v>
      </c>
      <c r="K9945" s="469">
        <f t="shared" si="847"/>
        <v>16.704871060171921</v>
      </c>
      <c r="L9945" s="469">
        <f t="shared" si="848"/>
        <v>4.8710601719221813E-3</v>
      </c>
    </row>
    <row r="9946" spans="1:12">
      <c r="A9946" s="98" t="s">
        <v>126</v>
      </c>
      <c r="B9946" s="98">
        <f t="shared" si="844"/>
        <v>18</v>
      </c>
      <c r="C9946" s="98">
        <f t="shared" si="845"/>
        <v>0</v>
      </c>
      <c r="D9946" s="98">
        <f>D9944</f>
        <v>216</v>
      </c>
      <c r="E9946" s="98">
        <f t="shared" si="846"/>
        <v>164</v>
      </c>
      <c r="F9946" s="397">
        <f>F9944+(E9946-E9944)*(F9947-F9944)/(E9947-E9944)</f>
        <v>5.3638000000000003</v>
      </c>
      <c r="G9946" s="98">
        <v>15</v>
      </c>
      <c r="H9946" s="491">
        <v>0.32117400000000002</v>
      </c>
      <c r="I9946" s="492">
        <v>16.8</v>
      </c>
      <c r="J9946" s="397">
        <f>J9944+(E9946-E9944)*(J9947-J9944)/(E9947-E9944)</f>
        <v>6.3566666666666674E-2</v>
      </c>
      <c r="K9946" s="469">
        <f t="shared" si="847"/>
        <v>16.700604656665856</v>
      </c>
      <c r="L9946" s="469">
        <f t="shared" si="848"/>
        <v>-9.939534333414457E-2</v>
      </c>
    </row>
    <row r="9947" spans="1:12">
      <c r="A9947" s="480" t="s">
        <v>126</v>
      </c>
      <c r="B9947" s="480">
        <f t="shared" si="844"/>
        <v>18</v>
      </c>
      <c r="C9947" s="480">
        <f t="shared" si="845"/>
        <v>0</v>
      </c>
      <c r="D9947" s="480">
        <f>D9944</f>
        <v>216</v>
      </c>
      <c r="E9947" s="480">
        <f t="shared" si="846"/>
        <v>165</v>
      </c>
      <c r="F9947" s="484">
        <v>5.3639999999999999</v>
      </c>
      <c r="G9947" s="480">
        <v>15</v>
      </c>
      <c r="H9947" s="494">
        <v>0.32129999999999997</v>
      </c>
      <c r="I9947" s="495">
        <v>16.8</v>
      </c>
      <c r="J9947" s="493">
        <v>6.2100000000000002E-2</v>
      </c>
      <c r="K9947" s="469">
        <f t="shared" si="847"/>
        <v>16.69467787114846</v>
      </c>
      <c r="L9947" s="469">
        <f t="shared" si="848"/>
        <v>-0.10532212885154024</v>
      </c>
    </row>
    <row r="9948" spans="1:12">
      <c r="A9948" s="480" t="s">
        <v>126</v>
      </c>
      <c r="B9948" s="480">
        <f t="shared" si="844"/>
        <v>18</v>
      </c>
      <c r="C9948" s="480">
        <f t="shared" si="845"/>
        <v>6</v>
      </c>
      <c r="D9948" s="480">
        <f>D9947+6</f>
        <v>222</v>
      </c>
      <c r="E9948" s="480">
        <v>12</v>
      </c>
      <c r="F9948" s="484">
        <v>3.5062000000000002</v>
      </c>
      <c r="G9948" s="480">
        <v>15</v>
      </c>
      <c r="H9948" s="482">
        <v>0.29975800000000002</v>
      </c>
      <c r="I9948" s="483">
        <v>11.7</v>
      </c>
      <c r="J9948" s="484">
        <v>0.28129999999999999</v>
      </c>
      <c r="K9948" s="469">
        <f t="shared" si="847"/>
        <v>11.69676872677293</v>
      </c>
      <c r="L9948" s="469">
        <f t="shared" si="848"/>
        <v>-3.2312732270689537E-3</v>
      </c>
    </row>
    <row r="9949" spans="1:12">
      <c r="A9949" s="98" t="s">
        <v>126</v>
      </c>
      <c r="B9949" s="98">
        <f t="shared" si="844"/>
        <v>18</v>
      </c>
      <c r="C9949" s="98">
        <f t="shared" si="845"/>
        <v>6</v>
      </c>
      <c r="D9949" s="98">
        <f>D9948</f>
        <v>222</v>
      </c>
      <c r="E9949" s="98">
        <f>E9948+1</f>
        <v>13</v>
      </c>
      <c r="F9949" s="397">
        <f>F9948+(E9949-E9948)*(F9951-F9948)/(E9951-E9948)</f>
        <v>3.5217666666666667</v>
      </c>
      <c r="G9949" s="98">
        <v>15</v>
      </c>
      <c r="H9949" s="491">
        <f>H9948+(E9949-E9948)*(H9951-H9948)/(E9951-E9948)</f>
        <v>0.29990100000000003</v>
      </c>
      <c r="I9949" s="492">
        <f>I9948+(E9949-E9948)*(I9951-I9948)/(E9951-E9948)</f>
        <v>11.733333333333333</v>
      </c>
      <c r="J9949" s="397">
        <f>J9948+(E9949-E9948)*(J9951-J9948)/(E9951-E9948)</f>
        <v>0.27989999999999998</v>
      </c>
      <c r="K9949" s="469">
        <f t="shared" si="847"/>
        <v>11.743097444378867</v>
      </c>
      <c r="L9949" s="469">
        <f t="shared" si="848"/>
        <v>9.7641110455342073E-3</v>
      </c>
    </row>
    <row r="9950" spans="1:12">
      <c r="A9950" s="98" t="s">
        <v>126</v>
      </c>
      <c r="B9950" s="98">
        <f t="shared" si="844"/>
        <v>18</v>
      </c>
      <c r="C9950" s="98">
        <f t="shared" si="845"/>
        <v>6</v>
      </c>
      <c r="D9950" s="98">
        <f>D9948</f>
        <v>222</v>
      </c>
      <c r="E9950" s="98">
        <f t="shared" ref="E9950:E10013" si="849">E9949+1</f>
        <v>14</v>
      </c>
      <c r="F9950" s="397">
        <f>F9948+(E9950-E9948)*(F9951-F9948)/(E9951-E9948)</f>
        <v>3.5373333333333337</v>
      </c>
      <c r="G9950" s="98">
        <v>15</v>
      </c>
      <c r="H9950" s="491">
        <f>H9948+(E9950-E9948)*(H9951-H9948)/(E9951-E9948)</f>
        <v>0.30004399999999998</v>
      </c>
      <c r="I9950" s="492">
        <f>I9948+(E9950-E9948)*(I9951-I9948)/(E9951-E9948)</f>
        <v>11.766666666666667</v>
      </c>
      <c r="J9950" s="397">
        <f>J9948+(E9950-E9948)*(J9951-J9948)/(E9951-E9948)</f>
        <v>0.27850000000000003</v>
      </c>
      <c r="K9950" s="469">
        <f t="shared" si="847"/>
        <v>11.789382001750857</v>
      </c>
      <c r="L9950" s="469">
        <f t="shared" si="848"/>
        <v>2.2715335084189547E-2</v>
      </c>
    </row>
    <row r="9951" spans="1:12">
      <c r="A9951" s="480" t="s">
        <v>126</v>
      </c>
      <c r="B9951" s="480">
        <f t="shared" si="844"/>
        <v>18</v>
      </c>
      <c r="C9951" s="480">
        <f t="shared" si="845"/>
        <v>6</v>
      </c>
      <c r="D9951" s="480">
        <f>D9948</f>
        <v>222</v>
      </c>
      <c r="E9951" s="480">
        <f t="shared" si="849"/>
        <v>15</v>
      </c>
      <c r="F9951" s="484">
        <v>3.5529000000000002</v>
      </c>
      <c r="G9951" s="480">
        <v>15</v>
      </c>
      <c r="H9951" s="482">
        <v>0.30018699999999998</v>
      </c>
      <c r="I9951" s="483">
        <v>11.8</v>
      </c>
      <c r="J9951" s="484">
        <v>0.27710000000000001</v>
      </c>
      <c r="K9951" s="469">
        <f t="shared" si="847"/>
        <v>11.835622461998689</v>
      </c>
      <c r="L9951" s="469">
        <f t="shared" si="848"/>
        <v>3.5622461998688237E-2</v>
      </c>
    </row>
    <row r="9952" spans="1:12">
      <c r="A9952" s="98" t="s">
        <v>126</v>
      </c>
      <c r="B9952" s="98">
        <f t="shared" si="844"/>
        <v>18</v>
      </c>
      <c r="C9952" s="98">
        <f t="shared" si="845"/>
        <v>6</v>
      </c>
      <c r="D9952" s="98">
        <f>D9951</f>
        <v>222</v>
      </c>
      <c r="E9952" s="98">
        <f t="shared" si="849"/>
        <v>16</v>
      </c>
      <c r="F9952" s="397">
        <f>F9951+(E9952-E9951)*(F9954-F9951)/(E9954-E9951)</f>
        <v>3.5682666666666667</v>
      </c>
      <c r="G9952" s="98">
        <v>15</v>
      </c>
      <c r="H9952" s="491">
        <f>H9951+(E9952-E9951)*(H9954-H9951)/(E9954-E9951)</f>
        <v>0.30032766666666666</v>
      </c>
      <c r="I9952" s="492">
        <f>I9951+(E9952-E9951)*(I9954-I9951)/(E9954-E9951)</f>
        <v>11.866666666666667</v>
      </c>
      <c r="J9952" s="397">
        <f>J9951+(E9952-E9951)*(J9954-J9951)/(E9954-E9951)</f>
        <v>0.2757</v>
      </c>
      <c r="K9952" s="469">
        <f t="shared" si="847"/>
        <v>11.881245262119263</v>
      </c>
      <c r="L9952" s="469">
        <f t="shared" si="848"/>
        <v>1.4578595452595877E-2</v>
      </c>
    </row>
    <row r="9953" spans="1:12">
      <c r="A9953" s="98" t="s">
        <v>126</v>
      </c>
      <c r="B9953" s="98">
        <f t="shared" si="844"/>
        <v>18</v>
      </c>
      <c r="C9953" s="98">
        <f t="shared" si="845"/>
        <v>6</v>
      </c>
      <c r="D9953" s="98">
        <f>D9951</f>
        <v>222</v>
      </c>
      <c r="E9953" s="98">
        <f t="shared" si="849"/>
        <v>17</v>
      </c>
      <c r="F9953" s="397">
        <f>F9951+(E9953-E9951)*(F9954-F9951)/(E9954-E9951)</f>
        <v>3.5836333333333337</v>
      </c>
      <c r="G9953" s="98">
        <v>15</v>
      </c>
      <c r="H9953" s="491">
        <f>H9951+(E9953-E9951)*(H9954-H9951)/(E9954-E9951)</f>
        <v>0.30046833333333334</v>
      </c>
      <c r="I9953" s="492">
        <f>I9951+(E9953-E9951)*(I9954-I9951)/(E9954-E9951)</f>
        <v>11.933333333333334</v>
      </c>
      <c r="J9953" s="397">
        <f>J9951+(E9953-E9951)*(J9954-J9951)/(E9954-E9951)</f>
        <v>0.27429999999999999</v>
      </c>
      <c r="K9953" s="469">
        <f t="shared" si="847"/>
        <v>11.926825344878274</v>
      </c>
      <c r="L9953" s="469">
        <f t="shared" si="848"/>
        <v>-6.5079884550591771E-3</v>
      </c>
    </row>
    <row r="9954" spans="1:12">
      <c r="A9954" s="480" t="s">
        <v>126</v>
      </c>
      <c r="B9954" s="480">
        <f t="shared" si="844"/>
        <v>18</v>
      </c>
      <c r="C9954" s="480">
        <f t="shared" si="845"/>
        <v>6</v>
      </c>
      <c r="D9954" s="480">
        <f>D9951</f>
        <v>222</v>
      </c>
      <c r="E9954" s="480">
        <f t="shared" si="849"/>
        <v>18</v>
      </c>
      <c r="F9954" s="484">
        <v>3.5990000000000002</v>
      </c>
      <c r="G9954" s="480">
        <v>15</v>
      </c>
      <c r="H9954" s="482">
        <v>0.30060900000000002</v>
      </c>
      <c r="I9954" s="483">
        <v>12</v>
      </c>
      <c r="J9954" s="484">
        <v>0.27289999999999998</v>
      </c>
      <c r="K9954" s="469">
        <f t="shared" si="847"/>
        <v>11.972362770243073</v>
      </c>
      <c r="L9954" s="469">
        <f t="shared" si="848"/>
        <v>-2.7637229756926729E-2</v>
      </c>
    </row>
    <row r="9955" spans="1:12">
      <c r="A9955" s="98" t="s">
        <v>126</v>
      </c>
      <c r="B9955" s="98">
        <f t="shared" si="844"/>
        <v>18</v>
      </c>
      <c r="C9955" s="98">
        <f t="shared" si="845"/>
        <v>6</v>
      </c>
      <c r="D9955" s="98">
        <f>D9954</f>
        <v>222</v>
      </c>
      <c r="E9955" s="98">
        <f t="shared" si="849"/>
        <v>19</v>
      </c>
      <c r="F9955" s="397">
        <f>F9954+(E9955-E9954)*(F9957-F9954)/(E9957-E9954)</f>
        <v>3.6141666666666667</v>
      </c>
      <c r="G9955" s="98">
        <v>15</v>
      </c>
      <c r="H9955" s="491">
        <f>H9954+(E9955-E9954)*(H9957-H9954)/(E9957-E9954)</f>
        <v>0.30074766666666669</v>
      </c>
      <c r="I9955" s="492">
        <f>I9954+(E9955-E9954)*(I9957-I9954)/(E9957-E9954)</f>
        <v>12.033333333333333</v>
      </c>
      <c r="J9955" s="397">
        <f>J9954+(E9955-E9954)*(J9957-J9954)/(E9957-E9954)</f>
        <v>0.27149999999999996</v>
      </c>
      <c r="K9955" s="469">
        <f t="shared" si="847"/>
        <v>12.017272508625725</v>
      </c>
      <c r="L9955" s="469">
        <f t="shared" si="848"/>
        <v>-1.606082470760839E-2</v>
      </c>
    </row>
    <row r="9956" spans="1:12">
      <c r="A9956" s="98" t="s">
        <v>126</v>
      </c>
      <c r="B9956" s="98">
        <f t="shared" si="844"/>
        <v>18</v>
      </c>
      <c r="C9956" s="98">
        <f t="shared" si="845"/>
        <v>6</v>
      </c>
      <c r="D9956" s="98">
        <f>D9954</f>
        <v>222</v>
      </c>
      <c r="E9956" s="98">
        <f t="shared" si="849"/>
        <v>20</v>
      </c>
      <c r="F9956" s="397">
        <f>F9954+(E9956-E9954)*(F9957-F9954)/(E9957-E9954)</f>
        <v>3.6293333333333333</v>
      </c>
      <c r="G9956" s="98">
        <v>15</v>
      </c>
      <c r="H9956" s="491">
        <f>H9954+(E9956-E9954)*(H9957-H9954)/(E9957-E9954)</f>
        <v>0.30088633333333331</v>
      </c>
      <c r="I9956" s="492">
        <f>I9954+(E9956-E9954)*(I9957-I9954)/(E9957-E9954)</f>
        <v>12.066666666666666</v>
      </c>
      <c r="J9956" s="397">
        <f>J9954+(E9956-E9954)*(J9957-J9954)/(E9957-E9954)</f>
        <v>0.27010000000000001</v>
      </c>
      <c r="K9956" s="469">
        <f t="shared" si="847"/>
        <v>12.062140852747273</v>
      </c>
      <c r="L9956" s="469">
        <f t="shared" si="848"/>
        <v>-4.5258139193933289E-3</v>
      </c>
    </row>
    <row r="9957" spans="1:12">
      <c r="A9957" s="480" t="s">
        <v>126</v>
      </c>
      <c r="B9957" s="480">
        <f t="shared" si="844"/>
        <v>18</v>
      </c>
      <c r="C9957" s="480">
        <f t="shared" si="845"/>
        <v>6</v>
      </c>
      <c r="D9957" s="480">
        <f>D9954</f>
        <v>222</v>
      </c>
      <c r="E9957" s="480">
        <f t="shared" si="849"/>
        <v>21</v>
      </c>
      <c r="F9957" s="484">
        <v>3.6444999999999999</v>
      </c>
      <c r="G9957" s="480">
        <v>15</v>
      </c>
      <c r="H9957" s="482">
        <v>0.30102499999999999</v>
      </c>
      <c r="I9957" s="483">
        <v>12.1</v>
      </c>
      <c r="J9957" s="484">
        <v>0.26869999999999999</v>
      </c>
      <c r="K9957" s="469">
        <f t="shared" si="847"/>
        <v>12.106967859812308</v>
      </c>
      <c r="L9957" s="469">
        <f t="shared" si="848"/>
        <v>6.9678598123079638E-3</v>
      </c>
    </row>
    <row r="9958" spans="1:12">
      <c r="A9958" s="98" t="s">
        <v>126</v>
      </c>
      <c r="B9958" s="98">
        <f t="shared" si="844"/>
        <v>18</v>
      </c>
      <c r="C9958" s="98">
        <f t="shared" si="845"/>
        <v>6</v>
      </c>
      <c r="D9958" s="98">
        <f>D9957</f>
        <v>222</v>
      </c>
      <c r="E9958" s="98">
        <f t="shared" si="849"/>
        <v>22</v>
      </c>
      <c r="F9958" s="397">
        <f>F9957+(E9958-E9957)*(F9960-F9957)/(E9960-E9957)</f>
        <v>3.6594666666666664</v>
      </c>
      <c r="G9958" s="98">
        <v>15</v>
      </c>
      <c r="H9958" s="491">
        <f>H9957+(E9958-E9957)*(H9960-H9957)/(E9960-E9957)</f>
        <v>0.30116166666666666</v>
      </c>
      <c r="I9958" s="492">
        <f>I9957+(E9958-E9957)*(I9960-I9957)/(E9960-E9957)</f>
        <v>12.133333333333333</v>
      </c>
      <c r="J9958" s="397">
        <f>J9957+(E9958-E9957)*(J9960-J9957)/(E9960-E9957)</f>
        <v>0.26729999999999998</v>
      </c>
      <c r="K9958" s="469">
        <f t="shared" si="847"/>
        <v>12.151170190982695</v>
      </c>
      <c r="L9958" s="469">
        <f t="shared" si="848"/>
        <v>1.7836857649362159E-2</v>
      </c>
    </row>
    <row r="9959" spans="1:12">
      <c r="A9959" s="98" t="s">
        <v>126</v>
      </c>
      <c r="B9959" s="98">
        <f t="shared" si="844"/>
        <v>18</v>
      </c>
      <c r="C9959" s="98">
        <f t="shared" si="845"/>
        <v>6</v>
      </c>
      <c r="D9959" s="98">
        <f>D9957</f>
        <v>222</v>
      </c>
      <c r="E9959" s="98">
        <f t="shared" si="849"/>
        <v>23</v>
      </c>
      <c r="F9959" s="397">
        <f>F9957+(E9959-E9957)*(F9960-F9957)/(E9960-E9957)</f>
        <v>3.6744333333333334</v>
      </c>
      <c r="G9959" s="98">
        <v>15</v>
      </c>
      <c r="H9959" s="491">
        <f>H9957+(E9959-E9957)*(H9960-H9957)/(E9960-E9957)</f>
        <v>0.30129833333333333</v>
      </c>
      <c r="I9959" s="492">
        <f>I9957+(E9959-E9957)*(I9960-I9957)/(E9960-E9957)</f>
        <v>12.166666666666666</v>
      </c>
      <c r="J9959" s="397">
        <f>J9957+(E9959-E9957)*(J9960-J9957)/(E9960-E9957)</f>
        <v>0.26590000000000003</v>
      </c>
      <c r="K9959" s="469">
        <f t="shared" si="847"/>
        <v>12.195332422460574</v>
      </c>
      <c r="L9959" s="469">
        <f t="shared" si="848"/>
        <v>2.8665755793907621E-2</v>
      </c>
    </row>
    <row r="9960" spans="1:12">
      <c r="A9960" s="480" t="s">
        <v>126</v>
      </c>
      <c r="B9960" s="480">
        <f t="shared" si="844"/>
        <v>18</v>
      </c>
      <c r="C9960" s="480">
        <f t="shared" si="845"/>
        <v>6</v>
      </c>
      <c r="D9960" s="480">
        <f>D9957</f>
        <v>222</v>
      </c>
      <c r="E9960" s="480">
        <f t="shared" si="849"/>
        <v>24</v>
      </c>
      <c r="F9960" s="484">
        <v>3.6894</v>
      </c>
      <c r="G9960" s="480">
        <v>15</v>
      </c>
      <c r="H9960" s="482">
        <v>0.30143500000000001</v>
      </c>
      <c r="I9960" s="483">
        <v>12.2</v>
      </c>
      <c r="J9960" s="484">
        <v>0.26450000000000001</v>
      </c>
      <c r="K9960" s="469">
        <f t="shared" si="847"/>
        <v>12.239454608787964</v>
      </c>
      <c r="L9960" s="469">
        <f t="shared" si="848"/>
        <v>3.9454608787965029E-2</v>
      </c>
    </row>
    <row r="9961" spans="1:12">
      <c r="A9961" s="98" t="s">
        <v>126</v>
      </c>
      <c r="B9961" s="98">
        <f t="shared" si="844"/>
        <v>18</v>
      </c>
      <c r="C9961" s="98">
        <f t="shared" si="845"/>
        <v>6</v>
      </c>
      <c r="D9961" s="98">
        <f>D9960</f>
        <v>222</v>
      </c>
      <c r="E9961" s="98">
        <f t="shared" si="849"/>
        <v>25</v>
      </c>
      <c r="F9961" s="397">
        <f>F9960+(E9961-E9960)*(F9963-F9960)/(E9963-E9960)</f>
        <v>3.7042000000000002</v>
      </c>
      <c r="G9961" s="98">
        <v>15</v>
      </c>
      <c r="H9961" s="491">
        <f>H9960+(E9961-E9960)*(H9963-H9960)/(E9963-E9960)</f>
        <v>0.30135133333333336</v>
      </c>
      <c r="I9961" s="492">
        <f>I9960+(E9961-E9960)*(I9963-I9960)/(E9963-E9960)</f>
        <v>12.266666666666666</v>
      </c>
      <c r="J9961" s="397">
        <f>J9960+(E9961-E9960)*(J9963-J9960)/(E9963-E9960)</f>
        <v>0.2631</v>
      </c>
      <c r="K9961" s="469">
        <f t="shared" si="847"/>
        <v>12.29196486050612</v>
      </c>
      <c r="L9961" s="469">
        <f t="shared" si="848"/>
        <v>2.5298193839454086E-2</v>
      </c>
    </row>
    <row r="9962" spans="1:12">
      <c r="A9962" s="98" t="s">
        <v>126</v>
      </c>
      <c r="B9962" s="98">
        <f t="shared" si="844"/>
        <v>18</v>
      </c>
      <c r="C9962" s="98">
        <f t="shared" si="845"/>
        <v>6</v>
      </c>
      <c r="D9962" s="98">
        <f>D9960</f>
        <v>222</v>
      </c>
      <c r="E9962" s="98">
        <f t="shared" si="849"/>
        <v>26</v>
      </c>
      <c r="F9962" s="397">
        <f>F9960+(E9962-E9960)*(F9963-F9960)/(E9963-E9960)</f>
        <v>3.7189999999999999</v>
      </c>
      <c r="G9962" s="98">
        <v>15</v>
      </c>
      <c r="H9962" s="491">
        <f>H9960+(E9962-E9960)*(H9963-H9960)/(E9963-E9960)</f>
        <v>0.30126766666666666</v>
      </c>
      <c r="I9962" s="492">
        <f>I9960+(E9962-E9960)*(I9963-I9960)/(E9963-E9960)</f>
        <v>12.333333333333334</v>
      </c>
      <c r="J9962" s="397">
        <f>J9960+(E9962-E9960)*(J9963-J9960)/(E9963-E9960)</f>
        <v>0.26169999999999999</v>
      </c>
      <c r="K9962" s="469">
        <f t="shared" si="847"/>
        <v>12.344504278034041</v>
      </c>
      <c r="L9962" s="469">
        <f t="shared" si="848"/>
        <v>1.1170944700706897E-2</v>
      </c>
    </row>
    <row r="9963" spans="1:12">
      <c r="A9963" s="480" t="s">
        <v>126</v>
      </c>
      <c r="B9963" s="480">
        <f t="shared" si="844"/>
        <v>18</v>
      </c>
      <c r="C9963" s="480">
        <f t="shared" si="845"/>
        <v>6</v>
      </c>
      <c r="D9963" s="480">
        <f>D9960</f>
        <v>222</v>
      </c>
      <c r="E9963" s="480">
        <f t="shared" si="849"/>
        <v>27</v>
      </c>
      <c r="F9963" s="484">
        <v>3.7338</v>
      </c>
      <c r="G9963" s="480">
        <v>15</v>
      </c>
      <c r="H9963" s="482">
        <v>0.30118400000000001</v>
      </c>
      <c r="I9963" s="483">
        <v>12.4</v>
      </c>
      <c r="J9963" s="484">
        <v>0.26029999999999998</v>
      </c>
      <c r="K9963" s="469">
        <f t="shared" si="847"/>
        <v>12.397072885677858</v>
      </c>
      <c r="L9963" s="469">
        <f t="shared" si="848"/>
        <v>-2.9271143221425433E-3</v>
      </c>
    </row>
    <row r="9964" spans="1:12">
      <c r="A9964" s="98" t="s">
        <v>126</v>
      </c>
      <c r="B9964" s="98">
        <f t="shared" si="844"/>
        <v>18</v>
      </c>
      <c r="C9964" s="98">
        <f t="shared" si="845"/>
        <v>6</v>
      </c>
      <c r="D9964" s="98">
        <f>D9963</f>
        <v>222</v>
      </c>
      <c r="E9964" s="98">
        <f t="shared" si="849"/>
        <v>28</v>
      </c>
      <c r="F9964" s="397">
        <f>F9963+(E9964-E9963)*(F9966-F9963)/(E9966-E9963)</f>
        <v>3.7484000000000002</v>
      </c>
      <c r="G9964" s="98">
        <v>15</v>
      </c>
      <c r="H9964" s="491">
        <f>H9963+(E9964-E9963)*(H9966-H9963)/(E9966-E9963)</f>
        <v>0.30153633333333335</v>
      </c>
      <c r="I9964" s="492">
        <f>I9963+(E9964-E9963)*(I9966-I9963)/(E9966-E9963)</f>
        <v>12.433333333333334</v>
      </c>
      <c r="J9964" s="397">
        <f>J9963+(E9964-E9963)*(J9966-J9963)/(E9966-E9963)</f>
        <v>0.25889999999999996</v>
      </c>
      <c r="K9964" s="469">
        <f t="shared" si="847"/>
        <v>12.431006103189334</v>
      </c>
      <c r="L9964" s="469">
        <f t="shared" si="848"/>
        <v>-2.3272301439991594E-3</v>
      </c>
    </row>
    <row r="9965" spans="1:12">
      <c r="A9965" s="98" t="s">
        <v>126</v>
      </c>
      <c r="B9965" s="98">
        <f t="shared" si="844"/>
        <v>18</v>
      </c>
      <c r="C9965" s="98">
        <f t="shared" si="845"/>
        <v>6</v>
      </c>
      <c r="D9965" s="98">
        <f>D9963</f>
        <v>222</v>
      </c>
      <c r="E9965" s="98">
        <f t="shared" si="849"/>
        <v>29</v>
      </c>
      <c r="F9965" s="397">
        <f>F9963+(E9965-E9963)*(F9966-F9963)/(E9966-E9963)</f>
        <v>3.7629999999999999</v>
      </c>
      <c r="G9965" s="98">
        <v>15</v>
      </c>
      <c r="H9965" s="491">
        <f>H9963+(E9965-E9963)*(H9966-H9963)/(E9966-E9963)</f>
        <v>0.30188866666666664</v>
      </c>
      <c r="I9965" s="492">
        <f>I9963+(E9965-E9963)*(I9966-I9963)/(E9966-E9963)</f>
        <v>12.466666666666667</v>
      </c>
      <c r="J9965" s="397">
        <f>J9963+(E9965-E9963)*(J9966-J9963)/(E9966-E9963)</f>
        <v>0.25750000000000001</v>
      </c>
      <c r="K9965" s="469">
        <f t="shared" si="847"/>
        <v>12.46486011399346</v>
      </c>
      <c r="L9965" s="469">
        <f t="shared" si="848"/>
        <v>-1.8065526732069515E-3</v>
      </c>
    </row>
    <row r="9966" spans="1:12">
      <c r="A9966" s="480" t="s">
        <v>126</v>
      </c>
      <c r="B9966" s="480">
        <f t="shared" si="844"/>
        <v>18</v>
      </c>
      <c r="C9966" s="480">
        <f t="shared" si="845"/>
        <v>6</v>
      </c>
      <c r="D9966" s="480">
        <f>D9963</f>
        <v>222</v>
      </c>
      <c r="E9966" s="480">
        <f t="shared" si="849"/>
        <v>30</v>
      </c>
      <c r="F9966" s="484">
        <v>3.7776000000000001</v>
      </c>
      <c r="G9966" s="480">
        <v>15</v>
      </c>
      <c r="H9966" s="482">
        <v>0.30224099999999998</v>
      </c>
      <c r="I9966" s="483">
        <v>12.5</v>
      </c>
      <c r="J9966" s="484">
        <v>0.25609999999999999</v>
      </c>
      <c r="K9966" s="469">
        <f t="shared" si="847"/>
        <v>12.498635195092659</v>
      </c>
      <c r="L9966" s="469">
        <f t="shared" si="848"/>
        <v>-1.3648049073413659E-3</v>
      </c>
    </row>
    <row r="9967" spans="1:12">
      <c r="A9967" s="98" t="s">
        <v>126</v>
      </c>
      <c r="B9967" s="98">
        <f t="shared" si="844"/>
        <v>18</v>
      </c>
      <c r="C9967" s="98">
        <f t="shared" si="845"/>
        <v>6</v>
      </c>
      <c r="D9967" s="98">
        <f>D9966</f>
        <v>222</v>
      </c>
      <c r="E9967" s="98">
        <f t="shared" si="849"/>
        <v>31</v>
      </c>
      <c r="F9967" s="397">
        <f>F9966+(E9967-E9966)*(F9969-F9966)/(E9969-E9966)</f>
        <v>3.7920666666666669</v>
      </c>
      <c r="G9967" s="98">
        <v>15</v>
      </c>
      <c r="H9967" s="491">
        <f>H9966+(E9967-E9966)*(H9969-H9966)/(E9969-E9966)</f>
        <v>0.30237266666666668</v>
      </c>
      <c r="I9967" s="492">
        <f>I9966+(E9967-E9966)*(I9969-I9966)/(E9969-E9966)</f>
        <v>12.533333333333333</v>
      </c>
      <c r="J9967" s="397">
        <f>J9966+(E9967-E9966)*(J9969-J9966)/(E9969-E9966)</f>
        <v>0.25469999999999998</v>
      </c>
      <c r="K9967" s="469">
        <f t="shared" si="847"/>
        <v>12.541036557537167</v>
      </c>
      <c r="L9967" s="469">
        <f t="shared" si="848"/>
        <v>7.7032242038335141E-3</v>
      </c>
    </row>
    <row r="9968" spans="1:12">
      <c r="A9968" s="98" t="s">
        <v>126</v>
      </c>
      <c r="B9968" s="98">
        <f t="shared" si="844"/>
        <v>18</v>
      </c>
      <c r="C9968" s="98">
        <f t="shared" si="845"/>
        <v>6</v>
      </c>
      <c r="D9968" s="98">
        <f>D9966</f>
        <v>222</v>
      </c>
      <c r="E9968" s="98">
        <f t="shared" si="849"/>
        <v>32</v>
      </c>
      <c r="F9968" s="397">
        <f>F9966+(E9968-E9966)*(F9969-F9966)/(E9969-E9966)</f>
        <v>3.8065333333333333</v>
      </c>
      <c r="G9968" s="98">
        <v>15</v>
      </c>
      <c r="H9968" s="491">
        <f>H9966+(E9968-E9966)*(H9969-H9966)/(E9969-E9966)</f>
        <v>0.30250433333333332</v>
      </c>
      <c r="I9968" s="492">
        <f>I9966+(E9968-E9966)*(I9969-I9966)/(E9969-E9966)</f>
        <v>12.566666666666666</v>
      </c>
      <c r="J9968" s="397">
        <f>J9966+(E9968-E9966)*(J9969-J9966)/(E9969-E9966)</f>
        <v>0.25330000000000003</v>
      </c>
      <c r="K9968" s="469">
        <f t="shared" si="847"/>
        <v>12.583401009131551</v>
      </c>
      <c r="L9968" s="469">
        <f t="shared" si="848"/>
        <v>1.6734342464884477E-2</v>
      </c>
    </row>
    <row r="9969" spans="1:12">
      <c r="A9969" s="480" t="s">
        <v>126</v>
      </c>
      <c r="B9969" s="480">
        <f t="shared" si="844"/>
        <v>18</v>
      </c>
      <c r="C9969" s="480">
        <f t="shared" si="845"/>
        <v>6</v>
      </c>
      <c r="D9969" s="480">
        <f>D9966</f>
        <v>222</v>
      </c>
      <c r="E9969" s="480">
        <f t="shared" si="849"/>
        <v>33</v>
      </c>
      <c r="F9969" s="484">
        <v>3.8210000000000002</v>
      </c>
      <c r="G9969" s="480">
        <v>15</v>
      </c>
      <c r="H9969" s="482">
        <v>0.30263600000000002</v>
      </c>
      <c r="I9969" s="483">
        <v>12.6</v>
      </c>
      <c r="J9969" s="484">
        <v>0.25190000000000001</v>
      </c>
      <c r="K9969" s="469">
        <f t="shared" si="847"/>
        <v>12.625728598051785</v>
      </c>
      <c r="L9969" s="469">
        <f t="shared" si="848"/>
        <v>2.5728598051784957E-2</v>
      </c>
    </row>
    <row r="9970" spans="1:12">
      <c r="A9970" s="98" t="s">
        <v>126</v>
      </c>
      <c r="B9970" s="98">
        <f t="shared" si="844"/>
        <v>18</v>
      </c>
      <c r="C9970" s="98">
        <f t="shared" si="845"/>
        <v>6</v>
      </c>
      <c r="D9970" s="98">
        <f>D9969</f>
        <v>222</v>
      </c>
      <c r="E9970" s="98">
        <f t="shared" si="849"/>
        <v>34</v>
      </c>
      <c r="F9970" s="397">
        <f>F9969+(E9970-E9969)*(F9972-F9969)/(E9972-E9969)</f>
        <v>3.8353000000000002</v>
      </c>
      <c r="G9970" s="98">
        <v>15</v>
      </c>
      <c r="H9970" s="491">
        <f>H9969+(E9970-E9969)*(H9972-H9969)/(E9972-E9969)</f>
        <v>0.30276633333333336</v>
      </c>
      <c r="I9970" s="492">
        <f>I9969+(E9970-E9969)*(I9972-I9969)/(E9972-E9969)</f>
        <v>12.666666666666666</v>
      </c>
      <c r="J9970" s="397">
        <f>J9969+(E9970-E9969)*(J9972-J9969)/(E9972-E9969)</f>
        <v>0.2505</v>
      </c>
      <c r="K9970" s="469">
        <f t="shared" si="847"/>
        <v>12.6675246807494</v>
      </c>
      <c r="L9970" s="469">
        <f t="shared" si="848"/>
        <v>8.5801408273411539E-4</v>
      </c>
    </row>
    <row r="9971" spans="1:12">
      <c r="A9971" s="98" t="s">
        <v>126</v>
      </c>
      <c r="B9971" s="98">
        <f t="shared" si="844"/>
        <v>18</v>
      </c>
      <c r="C9971" s="98">
        <f t="shared" si="845"/>
        <v>6</v>
      </c>
      <c r="D9971" s="98">
        <f>D9969</f>
        <v>222</v>
      </c>
      <c r="E9971" s="98">
        <f t="shared" si="849"/>
        <v>35</v>
      </c>
      <c r="F9971" s="397">
        <f>F9969+(E9971-E9969)*(F9972-F9969)/(E9972-E9969)</f>
        <v>3.8496000000000001</v>
      </c>
      <c r="G9971" s="98">
        <v>15</v>
      </c>
      <c r="H9971" s="491">
        <f>H9969+(E9971-E9969)*(H9972-H9969)/(E9972-E9969)</f>
        <v>0.30289666666666665</v>
      </c>
      <c r="I9971" s="492">
        <f>I9969+(E9971-E9969)*(I9972-I9969)/(E9972-E9969)</f>
        <v>12.733333333333334</v>
      </c>
      <c r="J9971" s="397">
        <f>J9969+(E9971-E9969)*(J9972-J9969)/(E9972-E9969)</f>
        <v>0.24910000000000002</v>
      </c>
      <c r="K9971" s="469">
        <f t="shared" si="847"/>
        <v>12.709284794594417</v>
      </c>
      <c r="L9971" s="469">
        <f t="shared" si="848"/>
        <v>-2.4048538738917102E-2</v>
      </c>
    </row>
    <row r="9972" spans="1:12">
      <c r="A9972" s="480" t="s">
        <v>126</v>
      </c>
      <c r="B9972" s="480">
        <f t="shared" si="844"/>
        <v>18</v>
      </c>
      <c r="C9972" s="480">
        <f t="shared" si="845"/>
        <v>6</v>
      </c>
      <c r="D9972" s="480">
        <f>D9969</f>
        <v>222</v>
      </c>
      <c r="E9972" s="480">
        <f t="shared" si="849"/>
        <v>36</v>
      </c>
      <c r="F9972" s="484">
        <v>3.8639000000000001</v>
      </c>
      <c r="G9972" s="480">
        <v>15</v>
      </c>
      <c r="H9972" s="482">
        <v>0.30302699999999999</v>
      </c>
      <c r="I9972" s="483">
        <v>12.8</v>
      </c>
      <c r="J9972" s="484">
        <v>0.2477</v>
      </c>
      <c r="K9972" s="469">
        <f t="shared" si="847"/>
        <v>12.751008985997949</v>
      </c>
      <c r="L9972" s="469">
        <f t="shared" si="848"/>
        <v>-4.8991014002051969E-2</v>
      </c>
    </row>
    <row r="9973" spans="1:12">
      <c r="A9973" s="98" t="s">
        <v>126</v>
      </c>
      <c r="B9973" s="98">
        <f t="shared" si="844"/>
        <v>18</v>
      </c>
      <c r="C9973" s="98">
        <f t="shared" si="845"/>
        <v>6</v>
      </c>
      <c r="D9973" s="98">
        <f>D9972</f>
        <v>222</v>
      </c>
      <c r="E9973" s="98">
        <f t="shared" si="849"/>
        <v>37</v>
      </c>
      <c r="F9973" s="397">
        <f>F9972+(E9973-E9972)*(F9975-F9972)/(E9975-E9972)</f>
        <v>3.8780333333333332</v>
      </c>
      <c r="G9973" s="98">
        <v>15</v>
      </c>
      <c r="H9973" s="491">
        <f>H9972+(E9973-E9972)*(H9975-H9972)/(E9975-E9972)</f>
        <v>0.30315633333333331</v>
      </c>
      <c r="I9973" s="492">
        <f>I9972+(E9973-E9972)*(I9975-I9972)/(E9975-E9972)</f>
        <v>12.833333333333334</v>
      </c>
      <c r="J9973" s="397">
        <f>J9972+(E9973-E9972)*(J9975-J9972)/(E9975-E9972)</f>
        <v>0.24629999999999999</v>
      </c>
      <c r="K9973" s="469">
        <f t="shared" si="847"/>
        <v>12.792189728292005</v>
      </c>
      <c r="L9973" s="469">
        <f t="shared" si="848"/>
        <v>-4.1143605041328968E-2</v>
      </c>
    </row>
    <row r="9974" spans="1:12">
      <c r="A9974" s="98" t="s">
        <v>126</v>
      </c>
      <c r="B9974" s="98">
        <f t="shared" si="844"/>
        <v>18</v>
      </c>
      <c r="C9974" s="98">
        <f t="shared" si="845"/>
        <v>6</v>
      </c>
      <c r="D9974" s="98">
        <f>D9972</f>
        <v>222</v>
      </c>
      <c r="E9974" s="98">
        <f t="shared" si="849"/>
        <v>38</v>
      </c>
      <c r="F9974" s="397">
        <f>F9972+(E9974-E9972)*(F9975-F9972)/(E9975-E9972)</f>
        <v>3.8921666666666668</v>
      </c>
      <c r="G9974" s="98">
        <v>15</v>
      </c>
      <c r="H9974" s="491">
        <f>H9972+(E9974-E9972)*(H9975-H9972)/(E9975-E9972)</f>
        <v>0.30328566666666668</v>
      </c>
      <c r="I9974" s="492">
        <f>I9972+(E9974-E9972)*(I9975-I9972)/(E9975-E9972)</f>
        <v>12.866666666666667</v>
      </c>
      <c r="J9974" s="397">
        <f>J9972+(E9974-E9972)*(J9975-J9972)/(E9975-E9972)</f>
        <v>0.24490000000000001</v>
      </c>
      <c r="K9974" s="469">
        <f t="shared" si="847"/>
        <v>12.833335348301986</v>
      </c>
      <c r="L9974" s="469">
        <f t="shared" si="848"/>
        <v>-3.333131836468084E-2</v>
      </c>
    </row>
    <row r="9975" spans="1:12">
      <c r="A9975" s="480" t="s">
        <v>126</v>
      </c>
      <c r="B9975" s="480">
        <f t="shared" si="844"/>
        <v>18</v>
      </c>
      <c r="C9975" s="480">
        <f t="shared" si="845"/>
        <v>6</v>
      </c>
      <c r="D9975" s="480">
        <f>D9972</f>
        <v>222</v>
      </c>
      <c r="E9975" s="480">
        <f t="shared" si="849"/>
        <v>39</v>
      </c>
      <c r="F9975" s="484">
        <v>3.9062999999999999</v>
      </c>
      <c r="G9975" s="480">
        <v>15</v>
      </c>
      <c r="H9975" s="482">
        <v>0.30341499999999999</v>
      </c>
      <c r="I9975" s="483">
        <v>12.9</v>
      </c>
      <c r="J9975" s="484">
        <v>0.24349999999999999</v>
      </c>
      <c r="K9975" s="469">
        <f t="shared" si="847"/>
        <v>12.87444589094145</v>
      </c>
      <c r="L9975" s="469">
        <f t="shared" si="848"/>
        <v>-2.5554109058550267E-2</v>
      </c>
    </row>
    <row r="9976" spans="1:12">
      <c r="A9976" s="98" t="s">
        <v>126</v>
      </c>
      <c r="B9976" s="98">
        <f t="shared" si="844"/>
        <v>18</v>
      </c>
      <c r="C9976" s="98">
        <f t="shared" si="845"/>
        <v>6</v>
      </c>
      <c r="D9976" s="98">
        <f>D9975</f>
        <v>222</v>
      </c>
      <c r="E9976" s="98">
        <f t="shared" si="849"/>
        <v>40</v>
      </c>
      <c r="F9976" s="397">
        <f>F9975+(E9976-E9975)*(F9978-F9975)/(E9978-E9975)</f>
        <v>3.9202666666666666</v>
      </c>
      <c r="G9976" s="98">
        <v>15</v>
      </c>
      <c r="H9976" s="491">
        <f>H9975+(E9976-E9975)*(H9978-H9975)/(E9978-E9975)</f>
        <v>0.30354300000000001</v>
      </c>
      <c r="I9976" s="492">
        <f>I9975+(E9976-E9975)*(I9978-I9975)/(E9978-E9975)</f>
        <v>12.933333333333334</v>
      </c>
      <c r="J9976" s="397">
        <f>J9975+(E9976-E9975)*(J9978-J9975)/(E9978-E9975)</f>
        <v>0.24210000000000001</v>
      </c>
      <c r="K9976" s="469">
        <f t="shared" si="847"/>
        <v>12.915029062329443</v>
      </c>
      <c r="L9976" s="469">
        <f t="shared" si="848"/>
        <v>-1.8304271003890094E-2</v>
      </c>
    </row>
    <row r="9977" spans="1:12">
      <c r="A9977" s="98" t="s">
        <v>126</v>
      </c>
      <c r="B9977" s="98">
        <f t="shared" si="844"/>
        <v>18</v>
      </c>
      <c r="C9977" s="98">
        <f t="shared" si="845"/>
        <v>6</v>
      </c>
      <c r="D9977" s="98">
        <f>D9975</f>
        <v>222</v>
      </c>
      <c r="E9977" s="98">
        <f t="shared" si="849"/>
        <v>41</v>
      </c>
      <c r="F9977" s="397">
        <f>F9975+(E9977-E9975)*(F9978-F9975)/(E9978-E9975)</f>
        <v>3.9342333333333332</v>
      </c>
      <c r="G9977" s="98">
        <v>15</v>
      </c>
      <c r="H9977" s="491">
        <f>H9975+(E9977-E9975)*(H9978-H9975)/(E9978-E9975)</f>
        <v>0.30367099999999997</v>
      </c>
      <c r="I9977" s="492">
        <f>I9975+(E9977-E9975)*(I9978-I9975)/(E9978-E9975)</f>
        <v>12.966666666666667</v>
      </c>
      <c r="J9977" s="397">
        <f>J9975+(E9977-E9975)*(J9978-J9975)/(E9978-E9975)</f>
        <v>0.2407</v>
      </c>
      <c r="K9977" s="469">
        <f t="shared" si="847"/>
        <v>12.955578021389378</v>
      </c>
      <c r="L9977" s="469">
        <f t="shared" si="848"/>
        <v>-1.1088645277288478E-2</v>
      </c>
    </row>
    <row r="9978" spans="1:12">
      <c r="A9978" s="480" t="s">
        <v>126</v>
      </c>
      <c r="B9978" s="480">
        <f t="shared" si="844"/>
        <v>18</v>
      </c>
      <c r="C9978" s="480">
        <f t="shared" si="845"/>
        <v>6</v>
      </c>
      <c r="D9978" s="480">
        <f>D9975</f>
        <v>222</v>
      </c>
      <c r="E9978" s="480">
        <f t="shared" si="849"/>
        <v>42</v>
      </c>
      <c r="F9978" s="484">
        <v>3.9481999999999999</v>
      </c>
      <c r="G9978" s="480">
        <v>15</v>
      </c>
      <c r="H9978" s="482">
        <v>0.30379899999999999</v>
      </c>
      <c r="I9978" s="483">
        <v>13</v>
      </c>
      <c r="J9978" s="484">
        <v>0.23930000000000001</v>
      </c>
      <c r="K9978" s="469">
        <f t="shared" si="847"/>
        <v>12.99609281136541</v>
      </c>
      <c r="L9978" s="469">
        <f t="shared" si="848"/>
        <v>-3.9071886345904971E-3</v>
      </c>
    </row>
    <row r="9979" spans="1:12">
      <c r="A9979" s="98" t="s">
        <v>126</v>
      </c>
      <c r="B9979" s="98">
        <f t="shared" si="844"/>
        <v>18</v>
      </c>
      <c r="C9979" s="98">
        <f t="shared" si="845"/>
        <v>6</v>
      </c>
      <c r="D9979" s="98">
        <f>D9978</f>
        <v>222</v>
      </c>
      <c r="E9979" s="98">
        <f t="shared" si="849"/>
        <v>43</v>
      </c>
      <c r="F9979" s="397">
        <f>F9978+(E9979-E9978)*(F9981-F9978)/(E9981-E9978)</f>
        <v>3.9620333333333333</v>
      </c>
      <c r="G9979" s="98">
        <v>15</v>
      </c>
      <c r="H9979" s="491">
        <f>H9978+(E9979-E9978)*(H9981-H9978)/(E9981-E9978)</f>
        <v>0.30392566666666665</v>
      </c>
      <c r="I9979" s="492">
        <f>I9978+(E9979-E9978)*(I9981-I9978)/(E9981-E9978)</f>
        <v>13.033333333333333</v>
      </c>
      <c r="J9979" s="397">
        <f>J9978+(E9979-E9978)*(J9981-J9978)/(E9981-E9978)</f>
        <v>0.2379</v>
      </c>
      <c r="K9979" s="469">
        <f t="shared" si="847"/>
        <v>13.036191963605136</v>
      </c>
      <c r="L9979" s="469">
        <f t="shared" si="848"/>
        <v>2.8586302718025536E-3</v>
      </c>
    </row>
    <row r="9980" spans="1:12">
      <c r="A9980" s="98" t="s">
        <v>126</v>
      </c>
      <c r="B9980" s="98">
        <f t="shared" si="844"/>
        <v>18</v>
      </c>
      <c r="C9980" s="98">
        <f t="shared" si="845"/>
        <v>6</v>
      </c>
      <c r="D9980" s="98">
        <f>D9978</f>
        <v>222</v>
      </c>
      <c r="E9980" s="98">
        <f t="shared" si="849"/>
        <v>44</v>
      </c>
      <c r="F9980" s="397">
        <f>F9978+(E9980-E9978)*(F9981-F9978)/(E9981-E9978)</f>
        <v>3.9758666666666667</v>
      </c>
      <c r="G9980" s="98">
        <v>15</v>
      </c>
      <c r="H9980" s="491">
        <f>H9978+(E9980-E9978)*(H9981-H9978)/(E9981-E9978)</f>
        <v>0.30405233333333331</v>
      </c>
      <c r="I9980" s="492">
        <f>I9978+(E9980-E9978)*(I9981-I9978)/(E9981-E9978)</f>
        <v>13.066666666666666</v>
      </c>
      <c r="J9980" s="397">
        <f>J9978+(E9980-E9978)*(J9981-J9978)/(E9981-E9978)</f>
        <v>0.23650000000000002</v>
      </c>
      <c r="K9980" s="469">
        <f t="shared" si="847"/>
        <v>13.076257705636202</v>
      </c>
      <c r="L9980" s="469">
        <f t="shared" si="848"/>
        <v>9.5910389695355036E-3</v>
      </c>
    </row>
    <row r="9981" spans="1:12">
      <c r="A9981" s="480" t="s">
        <v>126</v>
      </c>
      <c r="B9981" s="480">
        <f t="shared" ref="B9981:B10044" si="850">INT(D9981/12)</f>
        <v>18</v>
      </c>
      <c r="C9981" s="480">
        <f t="shared" ref="C9981:C10044" si="851">D9981-B9981*12</f>
        <v>6</v>
      </c>
      <c r="D9981" s="480">
        <f>D9978</f>
        <v>222</v>
      </c>
      <c r="E9981" s="480">
        <f t="shared" si="849"/>
        <v>45</v>
      </c>
      <c r="F9981" s="484">
        <v>3.9897</v>
      </c>
      <c r="G9981" s="480">
        <v>15</v>
      </c>
      <c r="H9981" s="482">
        <v>0.30417899999999998</v>
      </c>
      <c r="I9981" s="483">
        <v>13.1</v>
      </c>
      <c r="J9981" s="484">
        <v>0.2351</v>
      </c>
      <c r="K9981" s="469">
        <f t="shared" si="847"/>
        <v>13.116290079196789</v>
      </c>
      <c r="L9981" s="469">
        <f t="shared" si="848"/>
        <v>1.6290079196789264E-2</v>
      </c>
    </row>
    <row r="9982" spans="1:12">
      <c r="A9982" s="98" t="s">
        <v>126</v>
      </c>
      <c r="B9982" s="98">
        <f t="shared" si="850"/>
        <v>18</v>
      </c>
      <c r="C9982" s="98">
        <f t="shared" si="851"/>
        <v>6</v>
      </c>
      <c r="D9982" s="98">
        <f>D9981</f>
        <v>222</v>
      </c>
      <c r="E9982" s="98">
        <f t="shared" si="849"/>
        <v>46</v>
      </c>
      <c r="F9982" s="397">
        <f>F9981+(E9982-E9981)*(F9984-F9981)/(E9984-E9981)</f>
        <v>4.0034000000000001</v>
      </c>
      <c r="G9982" s="98">
        <v>15</v>
      </c>
      <c r="H9982" s="491">
        <f>H9981+(E9982-E9981)*(H9984-H9981)/(E9984-E9981)</f>
        <v>0.30430499999999999</v>
      </c>
      <c r="I9982" s="492">
        <f>I9981+(E9982-E9981)*(I9984-I9981)/(E9984-E9981)</f>
        <v>13.133333333333333</v>
      </c>
      <c r="J9982" s="397">
        <f>J9981+(E9982-E9981)*(J9984-J9981)/(E9984-E9981)</f>
        <v>0.23369999999999999</v>
      </c>
      <c r="K9982" s="469">
        <f t="shared" si="847"/>
        <v>13.155879791656398</v>
      </c>
      <c r="L9982" s="469">
        <f t="shared" si="848"/>
        <v>2.2546458323065011E-2</v>
      </c>
    </row>
    <row r="9983" spans="1:12">
      <c r="A9983" s="98" t="s">
        <v>126</v>
      </c>
      <c r="B9983" s="98">
        <f t="shared" si="850"/>
        <v>18</v>
      </c>
      <c r="C9983" s="98">
        <f t="shared" si="851"/>
        <v>6</v>
      </c>
      <c r="D9983" s="98">
        <f>D9981</f>
        <v>222</v>
      </c>
      <c r="E9983" s="98">
        <f t="shared" si="849"/>
        <v>47</v>
      </c>
      <c r="F9983" s="397">
        <f>F9981+(E9983-E9981)*(F9984-F9981)/(E9984-E9981)</f>
        <v>4.0171000000000001</v>
      </c>
      <c r="G9983" s="98">
        <v>15</v>
      </c>
      <c r="H9983" s="491">
        <f>H9981+(E9983-E9981)*(H9984-H9981)/(E9984-E9981)</f>
        <v>0.30443100000000001</v>
      </c>
      <c r="I9983" s="492">
        <f>I9981+(E9983-E9981)*(I9984-I9981)/(E9984-E9981)</f>
        <v>13.166666666666666</v>
      </c>
      <c r="J9983" s="397">
        <f>J9981+(E9983-E9981)*(J9984-J9981)/(E9984-E9981)</f>
        <v>0.23230000000000001</v>
      </c>
      <c r="K9983" s="469">
        <f t="shared" si="847"/>
        <v>13.195436732790025</v>
      </c>
      <c r="L9983" s="469">
        <f t="shared" si="848"/>
        <v>2.8770066123358973E-2</v>
      </c>
    </row>
    <row r="9984" spans="1:12">
      <c r="A9984" s="480" t="s">
        <v>126</v>
      </c>
      <c r="B9984" s="480">
        <f t="shared" si="850"/>
        <v>18</v>
      </c>
      <c r="C9984" s="480">
        <f t="shared" si="851"/>
        <v>6</v>
      </c>
      <c r="D9984" s="480">
        <f>D9981</f>
        <v>222</v>
      </c>
      <c r="E9984" s="480">
        <f t="shared" si="849"/>
        <v>48</v>
      </c>
      <c r="F9984" s="484">
        <v>4.0308000000000002</v>
      </c>
      <c r="G9984" s="480">
        <v>15</v>
      </c>
      <c r="H9984" s="482">
        <v>0.30455700000000002</v>
      </c>
      <c r="I9984" s="483">
        <v>13.2</v>
      </c>
      <c r="J9984" s="484">
        <v>0.23089999999999999</v>
      </c>
      <c r="K9984" s="469">
        <f t="shared" si="847"/>
        <v>13.234960943271702</v>
      </c>
      <c r="L9984" s="469">
        <f t="shared" si="848"/>
        <v>3.4960943271702405E-2</v>
      </c>
    </row>
    <row r="9985" spans="1:12">
      <c r="A9985" s="98" t="s">
        <v>126</v>
      </c>
      <c r="B9985" s="98">
        <f t="shared" si="850"/>
        <v>18</v>
      </c>
      <c r="C9985" s="98">
        <f t="shared" si="851"/>
        <v>6</v>
      </c>
      <c r="D9985" s="98">
        <f>D9984</f>
        <v>222</v>
      </c>
      <c r="E9985" s="98">
        <f t="shared" si="849"/>
        <v>49</v>
      </c>
      <c r="F9985" s="397">
        <f>F9984+(E9985-E9984)*(F9987-F9984)/(E9987-E9984)</f>
        <v>4.0443333333333333</v>
      </c>
      <c r="G9985" s="98">
        <v>15</v>
      </c>
      <c r="H9985" s="491">
        <f>H9984+(E9985-E9984)*(H9987-H9984)/(E9987-E9984)</f>
        <v>0.30468166666666668</v>
      </c>
      <c r="I9985" s="492">
        <f>I9984+(E9985-E9984)*(I9987-I9984)/(E9987-E9984)</f>
        <v>13.266666666666666</v>
      </c>
      <c r="J9985" s="397">
        <f>J9984+(E9985-E9984)*(J9987-J9984)/(E9987-E9984)</f>
        <v>0.22950000000000001</v>
      </c>
      <c r="K9985" s="469">
        <f t="shared" si="847"/>
        <v>13.273963535712136</v>
      </c>
      <c r="L9985" s="469">
        <f t="shared" si="848"/>
        <v>7.2968690454704443E-3</v>
      </c>
    </row>
    <row r="9986" spans="1:12">
      <c r="A9986" s="98" t="s">
        <v>126</v>
      </c>
      <c r="B9986" s="98">
        <f t="shared" si="850"/>
        <v>18</v>
      </c>
      <c r="C9986" s="98">
        <f t="shared" si="851"/>
        <v>6</v>
      </c>
      <c r="D9986" s="98">
        <f>D9984</f>
        <v>222</v>
      </c>
      <c r="E9986" s="98">
        <f t="shared" si="849"/>
        <v>50</v>
      </c>
      <c r="F9986" s="397">
        <f>F9984+(E9986-E9984)*(F9987-F9984)/(E9987-E9984)</f>
        <v>4.0578666666666665</v>
      </c>
      <c r="G9986" s="98">
        <v>15</v>
      </c>
      <c r="H9986" s="491">
        <f>H9984+(E9986-E9984)*(H9987-H9984)/(E9987-E9984)</f>
        <v>0.30480633333333335</v>
      </c>
      <c r="I9986" s="492">
        <f>I9984+(E9986-E9984)*(I9987-I9984)/(E9987-E9984)</f>
        <v>13.333333333333334</v>
      </c>
      <c r="J9986" s="397">
        <f>J9984+(E9986-E9984)*(J9987-J9984)/(E9987-E9984)</f>
        <v>0.2281</v>
      </c>
      <c r="K9986" s="469">
        <f t="shared" si="847"/>
        <v>13.312934223807684</v>
      </c>
      <c r="L9986" s="469">
        <f t="shared" si="848"/>
        <v>-2.0399109525650161E-2</v>
      </c>
    </row>
    <row r="9987" spans="1:12">
      <c r="A9987" s="480" t="s">
        <v>126</v>
      </c>
      <c r="B9987" s="480">
        <f t="shared" si="850"/>
        <v>18</v>
      </c>
      <c r="C9987" s="480">
        <f t="shared" si="851"/>
        <v>6</v>
      </c>
      <c r="D9987" s="480">
        <f>D9984</f>
        <v>222</v>
      </c>
      <c r="E9987" s="480">
        <f t="shared" si="849"/>
        <v>51</v>
      </c>
      <c r="F9987" s="484">
        <v>4.0713999999999997</v>
      </c>
      <c r="G9987" s="480">
        <v>15</v>
      </c>
      <c r="H9987" s="482">
        <v>0.30493100000000001</v>
      </c>
      <c r="I9987" s="483">
        <v>13.4</v>
      </c>
      <c r="J9987" s="484">
        <v>0.22670000000000001</v>
      </c>
      <c r="K9987" s="469">
        <f t="shared" si="847"/>
        <v>13.351873046689249</v>
      </c>
      <c r="L9987" s="469">
        <f t="shared" si="848"/>
        <v>-4.8126953310751119E-2</v>
      </c>
    </row>
    <row r="9988" spans="1:12">
      <c r="A9988" s="98" t="s">
        <v>126</v>
      </c>
      <c r="B9988" s="98">
        <f t="shared" si="850"/>
        <v>18</v>
      </c>
      <c r="C9988" s="98">
        <f t="shared" si="851"/>
        <v>6</v>
      </c>
      <c r="D9988" s="98">
        <f>D9987</f>
        <v>222</v>
      </c>
      <c r="E9988" s="98">
        <f t="shared" si="849"/>
        <v>52</v>
      </c>
      <c r="F9988" s="397">
        <f>F9987+(E9988-E9987)*(F9990-F9987)/(E9990-E9987)</f>
        <v>4.0848333333333331</v>
      </c>
      <c r="G9988" s="98">
        <v>15</v>
      </c>
      <c r="H9988" s="491">
        <f>H9987+(E9988-E9987)*(H9990-H9987)/(E9990-E9987)</f>
        <v>0.30505500000000002</v>
      </c>
      <c r="I9988" s="492">
        <f>I9987+(E9988-E9987)*(I9990-I9987)/(E9990-E9987)</f>
        <v>13.433333333333334</v>
      </c>
      <c r="J9988" s="397">
        <f>J9987+(E9988-E9987)*(J9990-J9987)/(E9990-E9987)</f>
        <v>0.2253</v>
      </c>
      <c r="K9988" s="469">
        <f t="shared" si="847"/>
        <v>13.390481497871967</v>
      </c>
      <c r="L9988" s="469">
        <f t="shared" si="848"/>
        <v>-4.2851835461366505E-2</v>
      </c>
    </row>
    <row r="9989" spans="1:12">
      <c r="A9989" s="98" t="s">
        <v>126</v>
      </c>
      <c r="B9989" s="98">
        <f t="shared" si="850"/>
        <v>18</v>
      </c>
      <c r="C9989" s="98">
        <f t="shared" si="851"/>
        <v>6</v>
      </c>
      <c r="D9989" s="98">
        <f>D9987</f>
        <v>222</v>
      </c>
      <c r="E9989" s="98">
        <f t="shared" si="849"/>
        <v>53</v>
      </c>
      <c r="F9989" s="397">
        <f>F9987+(E9989-E9987)*(F9990-F9987)/(E9990-E9987)</f>
        <v>4.0982666666666665</v>
      </c>
      <c r="G9989" s="98">
        <v>15</v>
      </c>
      <c r="H9989" s="491">
        <f>H9987+(E9989-E9987)*(H9990-H9987)/(E9990-E9987)</f>
        <v>0.30517899999999998</v>
      </c>
      <c r="I9989" s="492">
        <f>I9987+(E9989-E9987)*(I9990-I9987)/(E9990-E9987)</f>
        <v>13.466666666666667</v>
      </c>
      <c r="J9989" s="397">
        <f>J9987+(E9989-E9987)*(J9990-J9987)/(E9990-E9987)</f>
        <v>0.22390000000000002</v>
      </c>
      <c r="K9989" s="469">
        <f t="shared" si="847"/>
        <v>13.429058574366739</v>
      </c>
      <c r="L9989" s="469">
        <f t="shared" si="848"/>
        <v>-3.7608092299928231E-2</v>
      </c>
    </row>
    <row r="9990" spans="1:12">
      <c r="A9990" s="480" t="s">
        <v>126</v>
      </c>
      <c r="B9990" s="480">
        <f t="shared" si="850"/>
        <v>18</v>
      </c>
      <c r="C9990" s="480">
        <f t="shared" si="851"/>
        <v>6</v>
      </c>
      <c r="D9990" s="480">
        <f>D9987</f>
        <v>222</v>
      </c>
      <c r="E9990" s="480">
        <f t="shared" si="849"/>
        <v>54</v>
      </c>
      <c r="F9990" s="484">
        <v>4.1116999999999999</v>
      </c>
      <c r="G9990" s="480">
        <v>15</v>
      </c>
      <c r="H9990" s="482">
        <v>0.30530299999999999</v>
      </c>
      <c r="I9990" s="483">
        <v>13.5</v>
      </c>
      <c r="J9990" s="484">
        <v>0.2225</v>
      </c>
      <c r="K9990" s="469">
        <f t="shared" si="847"/>
        <v>13.467604314402413</v>
      </c>
      <c r="L9990" s="469">
        <f t="shared" si="848"/>
        <v>-3.2395685597586876E-2</v>
      </c>
    </row>
    <row r="9991" spans="1:12">
      <c r="A9991" s="98" t="s">
        <v>126</v>
      </c>
      <c r="B9991" s="98">
        <f t="shared" si="850"/>
        <v>18</v>
      </c>
      <c r="C9991" s="98">
        <f t="shared" si="851"/>
        <v>6</v>
      </c>
      <c r="D9991" s="98">
        <f>D9990</f>
        <v>222</v>
      </c>
      <c r="E9991" s="98">
        <f t="shared" si="849"/>
        <v>55</v>
      </c>
      <c r="F9991" s="397">
        <f>F9990+(E9991-E9990)*(F9993-F9990)/(E9993-E9990)</f>
        <v>4.125</v>
      </c>
      <c r="G9991" s="98">
        <v>15</v>
      </c>
      <c r="H9991" s="491">
        <f>H9990+(E9991-E9990)*(H9993-H9990)/(E9993-E9990)</f>
        <v>0.3054263333333333</v>
      </c>
      <c r="I9991" s="492">
        <f>I9990+(E9991-E9990)*(I9993-I9990)/(E9993-E9990)</f>
        <v>13.533333333333333</v>
      </c>
      <c r="J9991" s="397">
        <f>J9990+(E9991-E9990)*(J9993-J9990)/(E9993-E9990)</f>
        <v>0.22109999999999999</v>
      </c>
      <c r="K9991" s="469">
        <f t="shared" si="847"/>
        <v>13.505711688252161</v>
      </c>
      <c r="L9991" s="469">
        <f t="shared" si="848"/>
        <v>-2.7621645081172375E-2</v>
      </c>
    </row>
    <row r="9992" spans="1:12">
      <c r="A9992" s="98" t="s">
        <v>126</v>
      </c>
      <c r="B9992" s="98">
        <f t="shared" si="850"/>
        <v>18</v>
      </c>
      <c r="C9992" s="98">
        <f t="shared" si="851"/>
        <v>6</v>
      </c>
      <c r="D9992" s="98">
        <f>D9990</f>
        <v>222</v>
      </c>
      <c r="E9992" s="98">
        <f t="shared" si="849"/>
        <v>56</v>
      </c>
      <c r="F9992" s="397">
        <f>F9990+(E9992-E9990)*(F9993-F9990)/(E9993-E9990)</f>
        <v>4.1383000000000001</v>
      </c>
      <c r="G9992" s="98">
        <v>15</v>
      </c>
      <c r="H9992" s="491">
        <f>H9990+(E9992-E9990)*(H9993-H9990)/(E9993-E9990)</f>
        <v>0.30554966666666666</v>
      </c>
      <c r="I9992" s="492">
        <f>I9990+(E9992-E9990)*(I9993-I9990)/(E9993-E9990)</f>
        <v>13.566666666666666</v>
      </c>
      <c r="J9992" s="397">
        <f>J9990+(E9992-E9990)*(J9993-J9990)/(E9993-E9990)</f>
        <v>0.21970000000000001</v>
      </c>
      <c r="K9992" s="469">
        <f t="shared" si="847"/>
        <v>13.543788298465389</v>
      </c>
      <c r="L9992" s="469">
        <f t="shared" si="848"/>
        <v>-2.2878368201277866E-2</v>
      </c>
    </row>
    <row r="9993" spans="1:12">
      <c r="A9993" s="480" t="s">
        <v>126</v>
      </c>
      <c r="B9993" s="480">
        <f t="shared" si="850"/>
        <v>18</v>
      </c>
      <c r="C9993" s="480">
        <f t="shared" si="851"/>
        <v>6</v>
      </c>
      <c r="D9993" s="480">
        <f>D9990</f>
        <v>222</v>
      </c>
      <c r="E9993" s="480">
        <f t="shared" si="849"/>
        <v>57</v>
      </c>
      <c r="F9993" s="484">
        <v>4.1516000000000002</v>
      </c>
      <c r="G9993" s="480">
        <v>15</v>
      </c>
      <c r="H9993" s="482">
        <v>0.30567299999999997</v>
      </c>
      <c r="I9993" s="483">
        <v>13.6</v>
      </c>
      <c r="J9993" s="484">
        <v>0.21829999999999999</v>
      </c>
      <c r="K9993" s="469">
        <f t="shared" si="847"/>
        <v>13.581834182279758</v>
      </c>
      <c r="L9993" s="469">
        <f t="shared" si="848"/>
        <v>-1.8165817720241506E-2</v>
      </c>
    </row>
    <row r="9994" spans="1:12">
      <c r="A9994" s="98" t="s">
        <v>126</v>
      </c>
      <c r="B9994" s="98">
        <f t="shared" si="850"/>
        <v>18</v>
      </c>
      <c r="C9994" s="98">
        <f t="shared" si="851"/>
        <v>6</v>
      </c>
      <c r="D9994" s="98">
        <f>D9993</f>
        <v>222</v>
      </c>
      <c r="E9994" s="98">
        <f t="shared" si="849"/>
        <v>58</v>
      </c>
      <c r="F9994" s="397">
        <f>F9993+(E9994-E9993)*(F9996-F9993)/(E9996-E9993)</f>
        <v>4.1647666666666669</v>
      </c>
      <c r="G9994" s="98">
        <v>15</v>
      </c>
      <c r="H9994" s="491">
        <f>H9993+(E9994-E9993)*(H9996-H9993)/(E9996-E9993)</f>
        <v>0.30579566666666663</v>
      </c>
      <c r="I9994" s="492">
        <f>I9993+(E9994-E9993)*(I9996-I9993)/(E9996-E9993)</f>
        <v>13.633333333333333</v>
      </c>
      <c r="J9994" s="397">
        <f>J9993+(E9994-E9993)*(J9996-J9993)/(E9996-E9993)</f>
        <v>0.21690000000000001</v>
      </c>
      <c r="K9994" s="469">
        <f t="shared" si="847"/>
        <v>13.619443048571652</v>
      </c>
      <c r="L9994" s="469">
        <f t="shared" si="848"/>
        <v>-1.389028476168086E-2</v>
      </c>
    </row>
    <row r="9995" spans="1:12">
      <c r="A9995" s="98" t="s">
        <v>126</v>
      </c>
      <c r="B9995" s="98">
        <f t="shared" si="850"/>
        <v>18</v>
      </c>
      <c r="C9995" s="98">
        <f t="shared" si="851"/>
        <v>6</v>
      </c>
      <c r="D9995" s="98">
        <f>D9993</f>
        <v>222</v>
      </c>
      <c r="E9995" s="98">
        <f t="shared" si="849"/>
        <v>59</v>
      </c>
      <c r="F9995" s="397">
        <f>F9993+(E9995-E9993)*(F9996-F9993)/(E9996-E9993)</f>
        <v>4.1779333333333328</v>
      </c>
      <c r="G9995" s="98">
        <v>15</v>
      </c>
      <c r="H9995" s="491">
        <f>H9993+(E9995-E9993)*(H9996-H9993)/(E9996-E9993)</f>
        <v>0.30591833333333335</v>
      </c>
      <c r="I9995" s="492">
        <f>I9993+(E9995-E9993)*(I9996-I9993)/(E9996-E9993)</f>
        <v>13.666666666666666</v>
      </c>
      <c r="J9995" s="397">
        <f>J9993+(E9995-E9993)*(J9996-J9993)/(E9996-E9993)</f>
        <v>0.2155</v>
      </c>
      <c r="K9995" s="469">
        <f t="shared" ref="K9995:K10058" si="852">F9995/H9995</f>
        <v>13.657021754171863</v>
      </c>
      <c r="L9995" s="469">
        <f t="shared" ref="L9995:L10058" si="853">K9995-I9995</f>
        <v>-9.6449124948030374E-3</v>
      </c>
    </row>
    <row r="9996" spans="1:12">
      <c r="A9996" s="480" t="s">
        <v>126</v>
      </c>
      <c r="B9996" s="480">
        <f t="shared" si="850"/>
        <v>18</v>
      </c>
      <c r="C9996" s="480">
        <f t="shared" si="851"/>
        <v>6</v>
      </c>
      <c r="D9996" s="480">
        <f>D9993</f>
        <v>222</v>
      </c>
      <c r="E9996" s="480">
        <f t="shared" si="849"/>
        <v>60</v>
      </c>
      <c r="F9996" s="484">
        <v>4.1910999999999996</v>
      </c>
      <c r="G9996" s="480">
        <v>15</v>
      </c>
      <c r="H9996" s="482">
        <v>0.30604100000000001</v>
      </c>
      <c r="I9996" s="483">
        <v>13.7</v>
      </c>
      <c r="J9996" s="484">
        <v>0.21410000000000001</v>
      </c>
      <c r="K9996" s="469">
        <f t="shared" si="852"/>
        <v>13.694570335347223</v>
      </c>
      <c r="L9996" s="469">
        <f t="shared" si="853"/>
        <v>-5.4296646527767223E-3</v>
      </c>
    </row>
    <row r="9997" spans="1:12">
      <c r="A9997" s="98" t="s">
        <v>126</v>
      </c>
      <c r="B9997" s="98">
        <f t="shared" si="850"/>
        <v>18</v>
      </c>
      <c r="C9997" s="98">
        <f t="shared" si="851"/>
        <v>6</v>
      </c>
      <c r="D9997" s="98">
        <f>D9996</f>
        <v>222</v>
      </c>
      <c r="E9997" s="98">
        <f t="shared" si="849"/>
        <v>61</v>
      </c>
      <c r="F9997" s="397">
        <f>F9996+(E9997-E9996)*(F9999-F9996)/(E9999-E9996)</f>
        <v>4.2041333333333331</v>
      </c>
      <c r="G9997" s="98">
        <v>15</v>
      </c>
      <c r="H9997" s="491">
        <f>H9996+(E9997-E9996)*(H9999-H9996)/(E9999-E9996)</f>
        <v>0.30616266666666669</v>
      </c>
      <c r="I9997" s="492">
        <f>I9996+(E9997-E9996)*(I9999-I9996)/(E9999-E9996)</f>
        <v>13.733333333333333</v>
      </c>
      <c r="J9997" s="397">
        <f>J9996+(E9997-E9996)*(J9999-J9996)/(E9999-E9996)</f>
        <v>0.2127</v>
      </c>
      <c r="K9997" s="469">
        <f t="shared" si="852"/>
        <v>13.731698182229923</v>
      </c>
      <c r="L9997" s="469">
        <f t="shared" si="853"/>
        <v>-1.6351511034091715E-3</v>
      </c>
    </row>
    <row r="9998" spans="1:12">
      <c r="A9998" s="98" t="s">
        <v>126</v>
      </c>
      <c r="B9998" s="98">
        <f t="shared" si="850"/>
        <v>18</v>
      </c>
      <c r="C9998" s="98">
        <f t="shared" si="851"/>
        <v>6</v>
      </c>
      <c r="D9998" s="98">
        <f>D9996</f>
        <v>222</v>
      </c>
      <c r="E9998" s="98">
        <f t="shared" si="849"/>
        <v>62</v>
      </c>
      <c r="F9998" s="397">
        <f>F9996+(E9998-E9996)*(F9999-F9996)/(E9999-E9996)</f>
        <v>4.2171666666666665</v>
      </c>
      <c r="G9998" s="98">
        <v>15</v>
      </c>
      <c r="H9998" s="491">
        <f>H9996+(E9998-E9996)*(H9999-H9996)/(E9999-E9996)</f>
        <v>0.30628433333333333</v>
      </c>
      <c r="I9998" s="492">
        <f>I9996+(E9998-E9996)*(I9999-I9996)/(E9999-E9996)</f>
        <v>13.766666666666667</v>
      </c>
      <c r="J9998" s="397">
        <f>J9996+(E9998-E9996)*(J9999-J9996)/(E9999-E9996)</f>
        <v>0.21130000000000002</v>
      </c>
      <c r="K9998" s="469">
        <f t="shared" si="852"/>
        <v>13.768796532198294</v>
      </c>
      <c r="L9998" s="469">
        <f t="shared" si="853"/>
        <v>2.1298655316268622E-3</v>
      </c>
    </row>
    <row r="9999" spans="1:12">
      <c r="A9999" s="480" t="s">
        <v>126</v>
      </c>
      <c r="B9999" s="480">
        <f t="shared" si="850"/>
        <v>18</v>
      </c>
      <c r="C9999" s="480">
        <f t="shared" si="851"/>
        <v>6</v>
      </c>
      <c r="D9999" s="480">
        <f>D9996</f>
        <v>222</v>
      </c>
      <c r="E9999" s="480">
        <f t="shared" si="849"/>
        <v>63</v>
      </c>
      <c r="F9999" s="484">
        <v>4.2302</v>
      </c>
      <c r="G9999" s="480">
        <v>15</v>
      </c>
      <c r="H9999" s="482">
        <v>0.30640600000000001</v>
      </c>
      <c r="I9999" s="483">
        <v>13.8</v>
      </c>
      <c r="J9999" s="484">
        <v>0.2099</v>
      </c>
      <c r="K9999" s="469">
        <f t="shared" si="852"/>
        <v>13.805865420389939</v>
      </c>
      <c r="L9999" s="469">
        <f t="shared" si="853"/>
        <v>5.8654203899379809E-3</v>
      </c>
    </row>
    <row r="10000" spans="1:12">
      <c r="A10000" s="98" t="s">
        <v>126</v>
      </c>
      <c r="B10000" s="98">
        <f t="shared" si="850"/>
        <v>18</v>
      </c>
      <c r="C10000" s="98">
        <f t="shared" si="851"/>
        <v>6</v>
      </c>
      <c r="D10000" s="98">
        <f>D9999</f>
        <v>222</v>
      </c>
      <c r="E10000" s="98">
        <f t="shared" si="849"/>
        <v>64</v>
      </c>
      <c r="F10000" s="397">
        <f>F9999+(E10000-E9999)*(F10002-F9999)/(E10002-E9999)</f>
        <v>4.2431000000000001</v>
      </c>
      <c r="G10000" s="98">
        <v>15</v>
      </c>
      <c r="H10000" s="491">
        <f>H9999+(E10000-E9999)*(H10002-H9999)/(E10002-E9999)</f>
        <v>0.30649633333333332</v>
      </c>
      <c r="I10000" s="492">
        <f>I9999+(E10000-E9999)*(I10002-I9999)/(E10002-E9999)</f>
        <v>13.833333333333334</v>
      </c>
      <c r="J10000" s="397">
        <f>J9999+(E10000-E9999)*(J10002-J9999)/(E10002-E9999)</f>
        <v>0.20849999999999999</v>
      </c>
      <c r="K10000" s="469">
        <f t="shared" si="852"/>
        <v>13.843885027444593</v>
      </c>
      <c r="L10000" s="469">
        <f t="shared" si="853"/>
        <v>1.0551694111258669E-2</v>
      </c>
    </row>
    <row r="10001" spans="1:12">
      <c r="A10001" s="98" t="s">
        <v>126</v>
      </c>
      <c r="B10001" s="98">
        <f t="shared" si="850"/>
        <v>18</v>
      </c>
      <c r="C10001" s="98">
        <f t="shared" si="851"/>
        <v>6</v>
      </c>
      <c r="D10001" s="98">
        <f>D9999</f>
        <v>222</v>
      </c>
      <c r="E10001" s="98">
        <f t="shared" si="849"/>
        <v>65</v>
      </c>
      <c r="F10001" s="397">
        <f>F9999+(E10001-E9999)*(F10002-F9999)/(E10002-E9999)</f>
        <v>4.2560000000000002</v>
      </c>
      <c r="G10001" s="98">
        <v>15</v>
      </c>
      <c r="H10001" s="491">
        <f>H9999+(E10001-E9999)*(H10002-H9999)/(E10002-E9999)</f>
        <v>0.30658666666666667</v>
      </c>
      <c r="I10001" s="492">
        <f>I9999+(E10001-E9999)*(I10002-I9999)/(E10002-E9999)</f>
        <v>13.866666666666667</v>
      </c>
      <c r="J10001" s="397">
        <f>J9999+(E10001-E9999)*(J10002-J9999)/(E10002-E9999)</f>
        <v>0.20710000000000001</v>
      </c>
      <c r="K10001" s="469">
        <f t="shared" si="852"/>
        <v>13.881882230146996</v>
      </c>
      <c r="L10001" s="469">
        <f t="shared" si="853"/>
        <v>1.5215563480328598E-2</v>
      </c>
    </row>
    <row r="10002" spans="1:12">
      <c r="A10002" s="480" t="s">
        <v>126</v>
      </c>
      <c r="B10002" s="480">
        <f t="shared" si="850"/>
        <v>18</v>
      </c>
      <c r="C10002" s="480">
        <f t="shared" si="851"/>
        <v>6</v>
      </c>
      <c r="D10002" s="480">
        <f>D9999</f>
        <v>222</v>
      </c>
      <c r="E10002" s="480">
        <f t="shared" si="849"/>
        <v>66</v>
      </c>
      <c r="F10002" s="484">
        <v>4.2689000000000004</v>
      </c>
      <c r="G10002" s="480">
        <v>15</v>
      </c>
      <c r="H10002" s="482">
        <v>0.30667699999999998</v>
      </c>
      <c r="I10002" s="483">
        <v>13.9</v>
      </c>
      <c r="J10002" s="484">
        <v>0.20569999999999999</v>
      </c>
      <c r="K10002" s="469">
        <f t="shared" si="852"/>
        <v>13.919857048295114</v>
      </c>
      <c r="L10002" s="469">
        <f t="shared" si="853"/>
        <v>1.98570482951137E-2</v>
      </c>
    </row>
    <row r="10003" spans="1:12">
      <c r="A10003" s="98" t="s">
        <v>126</v>
      </c>
      <c r="B10003" s="98">
        <f t="shared" si="850"/>
        <v>18</v>
      </c>
      <c r="C10003" s="98">
        <f t="shared" si="851"/>
        <v>6</v>
      </c>
      <c r="D10003" s="98">
        <f>D10002</f>
        <v>222</v>
      </c>
      <c r="E10003" s="98">
        <f t="shared" si="849"/>
        <v>67</v>
      </c>
      <c r="F10003" s="397">
        <f>F10002+(E10003-E10002)*(F10005-F10002)/(E10005-E10002)</f>
        <v>4.2817333333333334</v>
      </c>
      <c r="G10003" s="98">
        <v>15</v>
      </c>
      <c r="H10003" s="491">
        <f>H10002+(E10003-E10002)*(H10005-H10002)/(E10005-E10002)</f>
        <v>0.30682899999999996</v>
      </c>
      <c r="I10003" s="492">
        <f>I10002+(E10003-E10002)*(I10005-I10002)/(E10005-E10002)</f>
        <v>13.933333333333334</v>
      </c>
      <c r="J10003" s="397">
        <f>J10002+(E10003-E10002)*(J10005-J10002)/(E10005-E10002)</f>
        <v>0.20430000000000001</v>
      </c>
      <c r="K10003" s="469">
        <f t="shared" si="852"/>
        <v>13.954786976893756</v>
      </c>
      <c r="L10003" s="469">
        <f t="shared" si="853"/>
        <v>2.1453643560422009E-2</v>
      </c>
    </row>
    <row r="10004" spans="1:12">
      <c r="A10004" s="98" t="s">
        <v>126</v>
      </c>
      <c r="B10004" s="98">
        <f t="shared" si="850"/>
        <v>18</v>
      </c>
      <c r="C10004" s="98">
        <f t="shared" si="851"/>
        <v>6</v>
      </c>
      <c r="D10004" s="98">
        <f>D10002</f>
        <v>222</v>
      </c>
      <c r="E10004" s="98">
        <f t="shared" si="849"/>
        <v>68</v>
      </c>
      <c r="F10004" s="397">
        <f>F10002+(E10004-E10002)*(F10005-F10002)/(E10005-E10002)</f>
        <v>4.2945666666666673</v>
      </c>
      <c r="G10004" s="98">
        <v>15</v>
      </c>
      <c r="H10004" s="491">
        <f>H10002+(E10004-E10002)*(H10005-H10002)/(E10005-E10002)</f>
        <v>0.306981</v>
      </c>
      <c r="I10004" s="492">
        <f>I10002+(E10004-E10002)*(I10005-I10002)/(E10005-E10002)</f>
        <v>13.966666666666667</v>
      </c>
      <c r="J10004" s="397">
        <f>J10002+(E10004-E10002)*(J10005-J10002)/(E10005-E10002)</f>
        <v>0.2029</v>
      </c>
      <c r="K10004" s="469">
        <f t="shared" si="852"/>
        <v>13.989682314757809</v>
      </c>
      <c r="L10004" s="469">
        <f t="shared" si="853"/>
        <v>2.3015648091142538E-2</v>
      </c>
    </row>
    <row r="10005" spans="1:12">
      <c r="A10005" s="480" t="s">
        <v>126</v>
      </c>
      <c r="B10005" s="480">
        <f t="shared" si="850"/>
        <v>18</v>
      </c>
      <c r="C10005" s="480">
        <f t="shared" si="851"/>
        <v>6</v>
      </c>
      <c r="D10005" s="480">
        <f>D10002</f>
        <v>222</v>
      </c>
      <c r="E10005" s="480">
        <f t="shared" si="849"/>
        <v>69</v>
      </c>
      <c r="F10005" s="484">
        <v>4.3074000000000003</v>
      </c>
      <c r="G10005" s="480">
        <v>15</v>
      </c>
      <c r="H10005" s="482">
        <v>0.30713299999999999</v>
      </c>
      <c r="I10005" s="483">
        <v>14</v>
      </c>
      <c r="J10005" s="484">
        <v>0.20150000000000001</v>
      </c>
      <c r="K10005" s="469">
        <f t="shared" si="852"/>
        <v>14.024543113244102</v>
      </c>
      <c r="L10005" s="469">
        <f t="shared" si="853"/>
        <v>2.4543113244101633E-2</v>
      </c>
    </row>
    <row r="10006" spans="1:12">
      <c r="A10006" s="98" t="s">
        <v>126</v>
      </c>
      <c r="B10006" s="98">
        <f t="shared" si="850"/>
        <v>18</v>
      </c>
      <c r="C10006" s="98">
        <f t="shared" si="851"/>
        <v>6</v>
      </c>
      <c r="D10006" s="98">
        <f>D10005</f>
        <v>222</v>
      </c>
      <c r="E10006" s="98">
        <f t="shared" si="849"/>
        <v>70</v>
      </c>
      <c r="F10006" s="397">
        <f>F10005+(E10006-E10005)*(F10008-F10005)/(E10008-E10005)</f>
        <v>4.3200666666666665</v>
      </c>
      <c r="G10006" s="98">
        <v>15</v>
      </c>
      <c r="H10006" s="491">
        <f>H10005+(E10006-E10005)*(H10008-H10005)/(E10008-E10005)</f>
        <v>0.30725333333333332</v>
      </c>
      <c r="I10006" s="492">
        <f>I10005+(E10006-E10005)*(I10008-I10005)/(E10008-E10005)</f>
        <v>14.033333333333333</v>
      </c>
      <c r="J10006" s="397">
        <f>J10005+(E10006-E10005)*(J10008-J10005)/(E10008-E10005)</f>
        <v>0.2001</v>
      </c>
      <c r="K10006" s="469">
        <f t="shared" si="852"/>
        <v>14.060275993751084</v>
      </c>
      <c r="L10006" s="469">
        <f t="shared" si="853"/>
        <v>2.694266041775073E-2</v>
      </c>
    </row>
    <row r="10007" spans="1:12">
      <c r="A10007" s="98" t="s">
        <v>126</v>
      </c>
      <c r="B10007" s="98">
        <f t="shared" si="850"/>
        <v>18</v>
      </c>
      <c r="C10007" s="98">
        <f t="shared" si="851"/>
        <v>6</v>
      </c>
      <c r="D10007" s="98">
        <f>D10005</f>
        <v>222</v>
      </c>
      <c r="E10007" s="98">
        <f t="shared" si="849"/>
        <v>71</v>
      </c>
      <c r="F10007" s="397">
        <f>F10005+(E10007-E10005)*(F10008-F10005)/(E10008-E10005)</f>
        <v>4.3327333333333335</v>
      </c>
      <c r="G10007" s="98">
        <v>15</v>
      </c>
      <c r="H10007" s="491">
        <f>H10005+(E10007-E10005)*(H10008-H10005)/(E10008-E10005)</f>
        <v>0.30737366666666666</v>
      </c>
      <c r="I10007" s="492">
        <f>I10005+(E10007-E10005)*(I10008-I10005)/(E10008-E10005)</f>
        <v>14.066666666666666</v>
      </c>
      <c r="J10007" s="397">
        <f>J10005+(E10007-E10005)*(J10008-J10005)/(E10008-E10005)</f>
        <v>0.19870000000000002</v>
      </c>
      <c r="K10007" s="469">
        <f t="shared" si="852"/>
        <v>14.095980896216441</v>
      </c>
      <c r="L10007" s="469">
        <f t="shared" si="853"/>
        <v>2.931422954977414E-2</v>
      </c>
    </row>
    <row r="10008" spans="1:12">
      <c r="A10008" s="480" t="s">
        <v>126</v>
      </c>
      <c r="B10008" s="480">
        <f t="shared" si="850"/>
        <v>18</v>
      </c>
      <c r="C10008" s="480">
        <f t="shared" si="851"/>
        <v>6</v>
      </c>
      <c r="D10008" s="480">
        <f>D10005</f>
        <v>222</v>
      </c>
      <c r="E10008" s="480">
        <f t="shared" si="849"/>
        <v>72</v>
      </c>
      <c r="F10008" s="484">
        <v>4.3453999999999997</v>
      </c>
      <c r="G10008" s="480">
        <v>15</v>
      </c>
      <c r="H10008" s="482">
        <v>0.30749399999999999</v>
      </c>
      <c r="I10008" s="483">
        <v>14.1</v>
      </c>
      <c r="J10008" s="484">
        <v>0.1973</v>
      </c>
      <c r="K10008" s="469">
        <f t="shared" si="852"/>
        <v>14.131657853486571</v>
      </c>
      <c r="L10008" s="469">
        <f t="shared" si="853"/>
        <v>3.1657853486571241E-2</v>
      </c>
    </row>
    <row r="10009" spans="1:12">
      <c r="A10009" s="98" t="s">
        <v>126</v>
      </c>
      <c r="B10009" s="98">
        <f t="shared" si="850"/>
        <v>18</v>
      </c>
      <c r="C10009" s="98">
        <f t="shared" si="851"/>
        <v>6</v>
      </c>
      <c r="D10009" s="98">
        <f>D10008</f>
        <v>222</v>
      </c>
      <c r="E10009" s="98">
        <f t="shared" si="849"/>
        <v>73</v>
      </c>
      <c r="F10009" s="397">
        <f>F10008+(E10009-E10008)*(F10011-F10008)/(E10011-E10008)</f>
        <v>4.3579999999999997</v>
      </c>
      <c r="G10009" s="98">
        <v>15</v>
      </c>
      <c r="H10009" s="491">
        <f>H10008+(E10009-E10008)*(H10011-H10008)/(E10011-E10008)</f>
        <v>0.30761099999999997</v>
      </c>
      <c r="I10009" s="492">
        <f>I10008+(E10009-E10008)*(I10011-I10008)/(E10011-E10008)</f>
        <v>14.133333333333333</v>
      </c>
      <c r="J10009" s="397">
        <f>J10008+(E10009-E10008)*(J10011-J10008)/(E10011-E10008)</f>
        <v>0.19589999999999999</v>
      </c>
      <c r="K10009" s="469">
        <f t="shared" si="852"/>
        <v>14.167243694146178</v>
      </c>
      <c r="L10009" s="469">
        <f t="shared" si="853"/>
        <v>3.3910360812845042E-2</v>
      </c>
    </row>
    <row r="10010" spans="1:12">
      <c r="A10010" s="98" t="s">
        <v>126</v>
      </c>
      <c r="B10010" s="98">
        <f t="shared" si="850"/>
        <v>18</v>
      </c>
      <c r="C10010" s="98">
        <f t="shared" si="851"/>
        <v>6</v>
      </c>
      <c r="D10010" s="98">
        <f>D10008</f>
        <v>222</v>
      </c>
      <c r="E10010" s="98">
        <f t="shared" si="849"/>
        <v>74</v>
      </c>
      <c r="F10010" s="397">
        <f>F10008+(E10010-E10008)*(F10011-F10008)/(E10011-E10008)</f>
        <v>4.3706000000000005</v>
      </c>
      <c r="G10010" s="98">
        <v>15</v>
      </c>
      <c r="H10010" s="491">
        <f>H10008+(E10010-E10008)*(H10011-H10008)/(E10011-E10008)</f>
        <v>0.307728</v>
      </c>
      <c r="I10010" s="492">
        <f>I10008+(E10010-E10008)*(I10011-I10008)/(E10011-E10008)</f>
        <v>14.166666666666666</v>
      </c>
      <c r="J10010" s="397">
        <f>J10008+(E10010-E10008)*(J10011-J10008)/(E10011-E10008)</f>
        <v>0.19450000000000001</v>
      </c>
      <c r="K10010" s="469">
        <f t="shared" si="852"/>
        <v>14.202802474912911</v>
      </c>
      <c r="L10010" s="469">
        <f t="shared" si="853"/>
        <v>3.6135808246244849E-2</v>
      </c>
    </row>
    <row r="10011" spans="1:12">
      <c r="A10011" s="480" t="s">
        <v>126</v>
      </c>
      <c r="B10011" s="480">
        <f t="shared" si="850"/>
        <v>18</v>
      </c>
      <c r="C10011" s="480">
        <f t="shared" si="851"/>
        <v>6</v>
      </c>
      <c r="D10011" s="480">
        <f>D10008</f>
        <v>222</v>
      </c>
      <c r="E10011" s="480">
        <f t="shared" si="849"/>
        <v>75</v>
      </c>
      <c r="F10011" s="484">
        <v>4.3832000000000004</v>
      </c>
      <c r="G10011" s="480">
        <v>15</v>
      </c>
      <c r="H10011" s="482">
        <v>0.30784499999999998</v>
      </c>
      <c r="I10011" s="483">
        <v>14.2</v>
      </c>
      <c r="J10011" s="484">
        <v>0.19309999999999999</v>
      </c>
      <c r="K10011" s="469">
        <f t="shared" si="852"/>
        <v>14.238334226640033</v>
      </c>
      <c r="L10011" s="469">
        <f t="shared" si="853"/>
        <v>3.8334226640033719E-2</v>
      </c>
    </row>
    <row r="10012" spans="1:12">
      <c r="A10012" s="98" t="s">
        <v>126</v>
      </c>
      <c r="B10012" s="98">
        <f t="shared" si="850"/>
        <v>18</v>
      </c>
      <c r="C10012" s="98">
        <f t="shared" si="851"/>
        <v>6</v>
      </c>
      <c r="D10012" s="98">
        <f>D10011</f>
        <v>222</v>
      </c>
      <c r="E10012" s="98">
        <f t="shared" si="849"/>
        <v>76</v>
      </c>
      <c r="F10012" s="397">
        <f>F10011+(E10012-E10011)*(F10014-F10011)/(E10014-E10011)</f>
        <v>4.3956666666666671</v>
      </c>
      <c r="G10012" s="98">
        <v>15</v>
      </c>
      <c r="H10012" s="491">
        <f>H10011+(E10012-E10011)*(H10014-H10011)/(E10014-E10011)</f>
        <v>0.30796799999999996</v>
      </c>
      <c r="I10012" s="492">
        <f>I10011+(E10012-E10011)*(I10014-I10011)/(E10014-E10011)</f>
        <v>14.233333333333333</v>
      </c>
      <c r="J10012" s="397">
        <f>J10011+(E10012-E10011)*(J10014-J10011)/(E10014-E10011)</f>
        <v>0.19170000000000001</v>
      </c>
      <c r="K10012" s="469">
        <f t="shared" si="852"/>
        <v>14.27312794402882</v>
      </c>
      <c r="L10012" s="469">
        <f t="shared" si="853"/>
        <v>3.979461069548762E-2</v>
      </c>
    </row>
    <row r="10013" spans="1:12">
      <c r="A10013" s="98" t="s">
        <v>126</v>
      </c>
      <c r="B10013" s="98">
        <f t="shared" si="850"/>
        <v>18</v>
      </c>
      <c r="C10013" s="98">
        <f t="shared" si="851"/>
        <v>6</v>
      </c>
      <c r="D10013" s="98">
        <f>D10011</f>
        <v>222</v>
      </c>
      <c r="E10013" s="98">
        <f t="shared" si="849"/>
        <v>77</v>
      </c>
      <c r="F10013" s="397">
        <f>F10011+(E10013-E10011)*(F10014-F10011)/(E10014-E10011)</f>
        <v>4.4081333333333337</v>
      </c>
      <c r="G10013" s="98">
        <v>15</v>
      </c>
      <c r="H10013" s="491">
        <f>H10011+(E10013-E10011)*(H10014-H10011)/(E10014-E10011)</f>
        <v>0.308091</v>
      </c>
      <c r="I10013" s="492">
        <f>I10011+(E10013-E10011)*(I10014-I10011)/(E10014-E10011)</f>
        <v>14.266666666666667</v>
      </c>
      <c r="J10013" s="397">
        <f>J10011+(E10013-E10011)*(J10014-J10011)/(E10014-E10011)</f>
        <v>0.1903</v>
      </c>
      <c r="K10013" s="469">
        <f t="shared" si="852"/>
        <v>14.307893879838533</v>
      </c>
      <c r="L10013" s="469">
        <f t="shared" si="853"/>
        <v>4.1227213171865174E-2</v>
      </c>
    </row>
    <row r="10014" spans="1:12">
      <c r="A10014" s="480" t="s">
        <v>126</v>
      </c>
      <c r="B10014" s="480">
        <f t="shared" si="850"/>
        <v>18</v>
      </c>
      <c r="C10014" s="480">
        <f t="shared" si="851"/>
        <v>6</v>
      </c>
      <c r="D10014" s="480">
        <f>D10011</f>
        <v>222</v>
      </c>
      <c r="E10014" s="480">
        <f t="shared" ref="E10014:E10077" si="854">E10013+1</f>
        <v>78</v>
      </c>
      <c r="F10014" s="484">
        <v>4.4206000000000003</v>
      </c>
      <c r="G10014" s="480">
        <v>15</v>
      </c>
      <c r="H10014" s="482">
        <v>0.30821399999999999</v>
      </c>
      <c r="I10014" s="483">
        <v>14.3</v>
      </c>
      <c r="J10014" s="484">
        <v>0.18890000000000001</v>
      </c>
      <c r="K10014" s="469">
        <f t="shared" si="852"/>
        <v>14.342632067329843</v>
      </c>
      <c r="L10014" s="469">
        <f t="shared" si="853"/>
        <v>4.2632067329842371E-2</v>
      </c>
    </row>
    <row r="10015" spans="1:12">
      <c r="A10015" s="98" t="s">
        <v>126</v>
      </c>
      <c r="B10015" s="98">
        <f t="shared" si="850"/>
        <v>18</v>
      </c>
      <c r="C10015" s="98">
        <f t="shared" si="851"/>
        <v>6</v>
      </c>
      <c r="D10015" s="98">
        <f>D10014</f>
        <v>222</v>
      </c>
      <c r="E10015" s="98">
        <f t="shared" si="854"/>
        <v>79</v>
      </c>
      <c r="F10015" s="397">
        <f>F10014+(E10015-E10014)*(F10017-F10014)/(E10017-E10014)</f>
        <v>4.4329666666666672</v>
      </c>
      <c r="G10015" s="98">
        <v>15</v>
      </c>
      <c r="H10015" s="491">
        <f>H10014+(E10015-E10014)*(H10017-H10014)/(E10017-E10014)</f>
        <v>0.30833333333333335</v>
      </c>
      <c r="I10015" s="492">
        <f>I10014+(E10015-E10014)*(I10017-I10014)/(E10017-E10014)</f>
        <v>14.333333333333334</v>
      </c>
      <c r="J10015" s="397">
        <f>J10014+(E10015-E10014)*(J10017-J10014)/(E10017-E10014)</f>
        <v>0.1875</v>
      </c>
      <c r="K10015" s="469">
        <f t="shared" si="852"/>
        <v>14.37718918918919</v>
      </c>
      <c r="L10015" s="469">
        <f t="shared" si="853"/>
        <v>4.3855855855856163E-2</v>
      </c>
    </row>
    <row r="10016" spans="1:12">
      <c r="A10016" s="98" t="s">
        <v>126</v>
      </c>
      <c r="B10016" s="98">
        <f t="shared" si="850"/>
        <v>18</v>
      </c>
      <c r="C10016" s="98">
        <f t="shared" si="851"/>
        <v>6</v>
      </c>
      <c r="D10016" s="98">
        <f>D10014</f>
        <v>222</v>
      </c>
      <c r="E10016" s="98">
        <f t="shared" si="854"/>
        <v>80</v>
      </c>
      <c r="F10016" s="397">
        <f>F10014+(E10016-E10014)*(F10017-F10014)/(E10017-E10014)</f>
        <v>4.4453333333333331</v>
      </c>
      <c r="G10016" s="98">
        <v>15</v>
      </c>
      <c r="H10016" s="491">
        <f>H10014+(E10016-E10014)*(H10017-H10014)/(E10017-E10014)</f>
        <v>0.30845266666666665</v>
      </c>
      <c r="I10016" s="492">
        <f>I10014+(E10016-E10014)*(I10017-I10014)/(E10017-E10014)</f>
        <v>14.366666666666667</v>
      </c>
      <c r="J10016" s="397">
        <f>J10014+(E10016-E10014)*(J10017-J10014)/(E10017-E10014)</f>
        <v>0.18610000000000002</v>
      </c>
      <c r="K10016" s="469">
        <f t="shared" si="852"/>
        <v>14.411719572316876</v>
      </c>
      <c r="L10016" s="469">
        <f t="shared" si="853"/>
        <v>4.5052905650209141E-2</v>
      </c>
    </row>
    <row r="10017" spans="1:12">
      <c r="A10017" s="480" t="s">
        <v>126</v>
      </c>
      <c r="B10017" s="480">
        <f t="shared" si="850"/>
        <v>18</v>
      </c>
      <c r="C10017" s="480">
        <f t="shared" si="851"/>
        <v>6</v>
      </c>
      <c r="D10017" s="480">
        <f>D10014</f>
        <v>222</v>
      </c>
      <c r="E10017" s="480">
        <f t="shared" si="854"/>
        <v>81</v>
      </c>
      <c r="F10017" s="484">
        <v>4.4577</v>
      </c>
      <c r="G10017" s="480">
        <v>15</v>
      </c>
      <c r="H10017" s="482">
        <v>0.30857200000000001</v>
      </c>
      <c r="I10017" s="483">
        <v>14.4</v>
      </c>
      <c r="J10017" s="484">
        <v>0.1847</v>
      </c>
      <c r="K10017" s="469">
        <f t="shared" si="852"/>
        <v>14.446223247734725</v>
      </c>
      <c r="L10017" s="469">
        <f t="shared" si="853"/>
        <v>4.6223247734724637E-2</v>
      </c>
    </row>
    <row r="10018" spans="1:12">
      <c r="A10018" s="98" t="s">
        <v>126</v>
      </c>
      <c r="B10018" s="98">
        <f t="shared" si="850"/>
        <v>18</v>
      </c>
      <c r="C10018" s="98">
        <f t="shared" si="851"/>
        <v>6</v>
      </c>
      <c r="D10018" s="98">
        <f>D10017</f>
        <v>222</v>
      </c>
      <c r="E10018" s="98">
        <f t="shared" si="854"/>
        <v>82</v>
      </c>
      <c r="F10018" s="397">
        <f>F10017+(E10018-E10017)*(F10020-F10017)/(E10020-E10017)</f>
        <v>4.4699666666666671</v>
      </c>
      <c r="G10018" s="98">
        <v>15</v>
      </c>
      <c r="H10018" s="491">
        <f>H10017+(E10018-E10017)*(H10020-H10017)/(E10020-E10017)</f>
        <v>0.30869133333333332</v>
      </c>
      <c r="I10018" s="492">
        <f>I10017+(E10018-E10017)*(I10020-I10017)/(E10020-E10017)</f>
        <v>14.433333333333334</v>
      </c>
      <c r="J10018" s="397">
        <f>J10017+(E10018-E10017)*(J10020-J10017)/(E10020-E10017)</f>
        <v>0.18329999999999999</v>
      </c>
      <c r="K10018" s="469">
        <f t="shared" si="852"/>
        <v>14.48037629822239</v>
      </c>
      <c r="L10018" s="469">
        <f t="shared" si="853"/>
        <v>4.7042964889056904E-2</v>
      </c>
    </row>
    <row r="10019" spans="1:12">
      <c r="A10019" s="98" t="s">
        <v>126</v>
      </c>
      <c r="B10019" s="98">
        <f t="shared" si="850"/>
        <v>18</v>
      </c>
      <c r="C10019" s="98">
        <f t="shared" si="851"/>
        <v>6</v>
      </c>
      <c r="D10019" s="98">
        <f>D10017</f>
        <v>222</v>
      </c>
      <c r="E10019" s="98">
        <f t="shared" si="854"/>
        <v>83</v>
      </c>
      <c r="F10019" s="397">
        <f>F10017+(E10019-E10017)*(F10020-F10017)/(E10020-E10017)</f>
        <v>4.4822333333333333</v>
      </c>
      <c r="G10019" s="98">
        <v>15</v>
      </c>
      <c r="H10019" s="491">
        <f>H10017+(E10019-E10017)*(H10020-H10017)/(E10020-E10017)</f>
        <v>0.30881066666666668</v>
      </c>
      <c r="I10019" s="492">
        <f>I10017+(E10019-E10017)*(I10020-I10017)/(E10020-E10017)</f>
        <v>14.466666666666667</v>
      </c>
      <c r="J10019" s="397">
        <f>J10017+(E10019-E10017)*(J10020-J10017)/(E10020-E10017)</f>
        <v>0.18190000000000001</v>
      </c>
      <c r="K10019" s="469">
        <f t="shared" si="852"/>
        <v>14.514502953265863</v>
      </c>
      <c r="L10019" s="469">
        <f t="shared" si="853"/>
        <v>4.7836286599196143E-2</v>
      </c>
    </row>
    <row r="10020" spans="1:12">
      <c r="A10020" s="480" t="s">
        <v>126</v>
      </c>
      <c r="B10020" s="480">
        <f t="shared" si="850"/>
        <v>18</v>
      </c>
      <c r="C10020" s="480">
        <f t="shared" si="851"/>
        <v>6</v>
      </c>
      <c r="D10020" s="480">
        <f>D10017</f>
        <v>222</v>
      </c>
      <c r="E10020" s="480">
        <f t="shared" si="854"/>
        <v>84</v>
      </c>
      <c r="F10020" s="484">
        <v>4.4945000000000004</v>
      </c>
      <c r="G10020" s="480">
        <v>15</v>
      </c>
      <c r="H10020" s="482">
        <v>0.30892999999999998</v>
      </c>
      <c r="I10020" s="483">
        <v>14.5</v>
      </c>
      <c r="J10020" s="484">
        <v>0.18049999999999999</v>
      </c>
      <c r="K10020" s="469">
        <f t="shared" si="852"/>
        <v>14.548603243453211</v>
      </c>
      <c r="L10020" s="469">
        <f t="shared" si="853"/>
        <v>4.860324345321132E-2</v>
      </c>
    </row>
    <row r="10021" spans="1:12">
      <c r="A10021" s="98" t="s">
        <v>126</v>
      </c>
      <c r="B10021" s="98">
        <f t="shared" si="850"/>
        <v>18</v>
      </c>
      <c r="C10021" s="98">
        <f t="shared" si="851"/>
        <v>6</v>
      </c>
      <c r="D10021" s="98">
        <f>D10020</f>
        <v>222</v>
      </c>
      <c r="E10021" s="98">
        <f t="shared" si="854"/>
        <v>85</v>
      </c>
      <c r="F10021" s="397">
        <f>F10020+(E10021-E10020)*(F10023-F10020)/(E10023-E10020)</f>
        <v>4.5066666666666668</v>
      </c>
      <c r="G10021" s="98">
        <v>15</v>
      </c>
      <c r="H10021" s="491">
        <f>H10020+(E10021-E10020)*(H10023-H10020)/(E10023-E10020)</f>
        <v>0.30904933333333334</v>
      </c>
      <c r="I10021" s="492">
        <f>I10020+(E10021-E10020)*(I10023-I10020)/(E10023-E10020)</f>
        <v>14.533333333333333</v>
      </c>
      <c r="J10021" s="397">
        <f>J10020+(E10021-E10020)*(J10023-J10020)/(E10023-E10020)</f>
        <v>0.17910000000000001</v>
      </c>
      <c r="K10021" s="469">
        <f t="shared" si="852"/>
        <v>14.582353626389747</v>
      </c>
      <c r="L10021" s="469">
        <f t="shared" si="853"/>
        <v>4.9020293056413422E-2</v>
      </c>
    </row>
    <row r="10022" spans="1:12">
      <c r="A10022" s="98" t="s">
        <v>126</v>
      </c>
      <c r="B10022" s="98">
        <f t="shared" si="850"/>
        <v>18</v>
      </c>
      <c r="C10022" s="98">
        <f t="shared" si="851"/>
        <v>6</v>
      </c>
      <c r="D10022" s="98">
        <f>D10020</f>
        <v>222</v>
      </c>
      <c r="E10022" s="98">
        <f t="shared" si="854"/>
        <v>86</v>
      </c>
      <c r="F10022" s="397">
        <f>F10020+(E10022-E10020)*(F10023-F10020)/(E10023-E10020)</f>
        <v>4.5188333333333333</v>
      </c>
      <c r="G10022" s="98">
        <v>15</v>
      </c>
      <c r="H10022" s="491">
        <f>H10020+(E10022-E10020)*(H10023-H10020)/(E10023-E10020)</f>
        <v>0.30916866666666665</v>
      </c>
      <c r="I10022" s="492">
        <f>I10020+(E10022-E10020)*(I10023-I10020)/(E10023-E10020)</f>
        <v>14.566666666666666</v>
      </c>
      <c r="J10022" s="397">
        <f>J10020+(E10022-E10020)*(J10023-J10020)/(E10023-E10020)</f>
        <v>0.1777</v>
      </c>
      <c r="K10022" s="469">
        <f t="shared" si="852"/>
        <v>14.616077955290855</v>
      </c>
      <c r="L10022" s="469">
        <f t="shared" si="853"/>
        <v>4.9411288624188643E-2</v>
      </c>
    </row>
    <row r="10023" spans="1:12">
      <c r="A10023" s="480" t="s">
        <v>126</v>
      </c>
      <c r="B10023" s="480">
        <f t="shared" si="850"/>
        <v>18</v>
      </c>
      <c r="C10023" s="480">
        <f t="shared" si="851"/>
        <v>6</v>
      </c>
      <c r="D10023" s="480">
        <f>D10020</f>
        <v>222</v>
      </c>
      <c r="E10023" s="480">
        <f t="shared" si="854"/>
        <v>87</v>
      </c>
      <c r="F10023" s="484">
        <v>4.5309999999999997</v>
      </c>
      <c r="G10023" s="480">
        <v>15</v>
      </c>
      <c r="H10023" s="482">
        <v>0.30928800000000001</v>
      </c>
      <c r="I10023" s="483">
        <v>14.6</v>
      </c>
      <c r="J10023" s="484">
        <v>0.17630000000000001</v>
      </c>
      <c r="K10023" s="469">
        <f t="shared" si="852"/>
        <v>14.64977626031401</v>
      </c>
      <c r="L10023" s="469">
        <f t="shared" si="853"/>
        <v>4.9776260314009946E-2</v>
      </c>
    </row>
    <row r="10024" spans="1:12">
      <c r="A10024" s="98" t="s">
        <v>126</v>
      </c>
      <c r="B10024" s="98">
        <f t="shared" si="850"/>
        <v>18</v>
      </c>
      <c r="C10024" s="98">
        <f t="shared" si="851"/>
        <v>6</v>
      </c>
      <c r="D10024" s="98">
        <f>D10023</f>
        <v>222</v>
      </c>
      <c r="E10024" s="98">
        <f t="shared" si="854"/>
        <v>88</v>
      </c>
      <c r="F10024" s="397">
        <f>F10023+(E10024-E10023)*(F10026-F10023)/(E10026-E10023)</f>
        <v>4.5430666666666664</v>
      </c>
      <c r="G10024" s="98">
        <v>15</v>
      </c>
      <c r="H10024" s="491">
        <f>H10023+(E10024-E10023)*(H10026-H10023)/(E10026-E10023)</f>
        <v>0.30940699999999999</v>
      </c>
      <c r="I10024" s="492">
        <f>I10023+(E10024-E10023)*(I10026-I10023)/(E10026-E10023)</f>
        <v>14.633333333333333</v>
      </c>
      <c r="J10024" s="397">
        <f>J10023+(E10024-E10023)*(J10026-J10023)/(E10026-E10023)</f>
        <v>0.1749</v>
      </c>
      <c r="K10024" s="469">
        <f t="shared" si="852"/>
        <v>14.683141191591226</v>
      </c>
      <c r="L10024" s="469">
        <f t="shared" si="853"/>
        <v>4.980785825789269E-2</v>
      </c>
    </row>
    <row r="10025" spans="1:12">
      <c r="A10025" s="98" t="s">
        <v>126</v>
      </c>
      <c r="B10025" s="98">
        <f t="shared" si="850"/>
        <v>18</v>
      </c>
      <c r="C10025" s="98">
        <f t="shared" si="851"/>
        <v>6</v>
      </c>
      <c r="D10025" s="98">
        <f>D10023</f>
        <v>222</v>
      </c>
      <c r="E10025" s="98">
        <f t="shared" si="854"/>
        <v>89</v>
      </c>
      <c r="F10025" s="397">
        <f>F10023+(E10025-E10023)*(F10026-F10023)/(E10026-E10023)</f>
        <v>4.555133333333333</v>
      </c>
      <c r="G10025" s="98">
        <v>15</v>
      </c>
      <c r="H10025" s="491">
        <f>H10023+(E10025-E10023)*(H10026-H10023)/(E10026-E10023)</f>
        <v>0.30952600000000002</v>
      </c>
      <c r="I10025" s="492">
        <f>I10023+(E10025-E10023)*(I10026-I10023)/(E10026-E10023)</f>
        <v>14.666666666666666</v>
      </c>
      <c r="J10025" s="397">
        <f>J10023+(E10025-E10023)*(J10026-J10023)/(E10026-E10023)</f>
        <v>0.17350000000000002</v>
      </c>
      <c r="K10025" s="469">
        <f t="shared" si="852"/>
        <v>14.716480467984379</v>
      </c>
      <c r="L10025" s="469">
        <f t="shared" si="853"/>
        <v>4.9813801317712958E-2</v>
      </c>
    </row>
    <row r="10026" spans="1:12">
      <c r="A10026" s="480" t="s">
        <v>126</v>
      </c>
      <c r="B10026" s="480">
        <f t="shared" si="850"/>
        <v>18</v>
      </c>
      <c r="C10026" s="480">
        <f t="shared" si="851"/>
        <v>6</v>
      </c>
      <c r="D10026" s="480">
        <f>D10023</f>
        <v>222</v>
      </c>
      <c r="E10026" s="480">
        <f t="shared" si="854"/>
        <v>90</v>
      </c>
      <c r="F10026" s="484">
        <v>4.5671999999999997</v>
      </c>
      <c r="G10026" s="480">
        <v>15</v>
      </c>
      <c r="H10026" s="482">
        <v>0.309645</v>
      </c>
      <c r="I10026" s="483">
        <v>14.7</v>
      </c>
      <c r="J10026" s="484">
        <v>0.1721</v>
      </c>
      <c r="K10026" s="469">
        <f t="shared" si="852"/>
        <v>14.74979411907184</v>
      </c>
      <c r="L10026" s="469">
        <f t="shared" si="853"/>
        <v>4.9794119071840726E-2</v>
      </c>
    </row>
    <row r="10027" spans="1:12">
      <c r="A10027" s="98" t="s">
        <v>126</v>
      </c>
      <c r="B10027" s="98">
        <f t="shared" si="850"/>
        <v>18</v>
      </c>
      <c r="C10027" s="98">
        <f t="shared" si="851"/>
        <v>6</v>
      </c>
      <c r="D10027" s="98">
        <f>D10026</f>
        <v>222</v>
      </c>
      <c r="E10027" s="98">
        <f t="shared" si="854"/>
        <v>91</v>
      </c>
      <c r="F10027" s="397">
        <f>F10026+(E10027-E10026)*(F10029-F10026)/(E10029-E10026)</f>
        <v>4.5791666666666666</v>
      </c>
      <c r="G10027" s="98">
        <v>15</v>
      </c>
      <c r="H10027" s="491">
        <f>H10026+(E10027-E10026)*(H10029-H10026)/(E10029-E10026)</f>
        <v>0.30976399999999998</v>
      </c>
      <c r="I10027" s="492">
        <f>I10026+(E10027-E10026)*(I10029-I10026)/(E10029-E10026)</f>
        <v>14.7</v>
      </c>
      <c r="J10027" s="397">
        <f>J10026+(E10027-E10026)*(J10029-J10026)/(E10029-E10026)</f>
        <v>0.17069999999999999</v>
      </c>
      <c r="K10027" s="469">
        <f t="shared" si="852"/>
        <v>14.782759347976739</v>
      </c>
      <c r="L10027" s="469">
        <f t="shared" si="853"/>
        <v>8.2759347976740116E-2</v>
      </c>
    </row>
    <row r="10028" spans="1:12">
      <c r="A10028" s="98" t="s">
        <v>126</v>
      </c>
      <c r="B10028" s="98">
        <f t="shared" si="850"/>
        <v>18</v>
      </c>
      <c r="C10028" s="98">
        <f t="shared" si="851"/>
        <v>6</v>
      </c>
      <c r="D10028" s="98">
        <f>D10026</f>
        <v>222</v>
      </c>
      <c r="E10028" s="98">
        <f t="shared" si="854"/>
        <v>92</v>
      </c>
      <c r="F10028" s="397">
        <f>F10026+(E10028-E10026)*(F10029-F10026)/(E10029-E10026)</f>
        <v>4.5911333333333335</v>
      </c>
      <c r="G10028" s="98">
        <v>15</v>
      </c>
      <c r="H10028" s="491">
        <f>H10026+(E10028-E10026)*(H10029-H10026)/(E10029-E10026)</f>
        <v>0.30988300000000002</v>
      </c>
      <c r="I10028" s="492">
        <f>I10026+(E10028-E10026)*(I10029-I10026)/(E10029-E10026)</f>
        <v>14.7</v>
      </c>
      <c r="J10028" s="397">
        <f>J10026+(E10028-E10026)*(J10029-J10026)/(E10029-E10026)</f>
        <v>0.16930000000000001</v>
      </c>
      <c r="K10028" s="469">
        <f t="shared" si="852"/>
        <v>14.815699258537361</v>
      </c>
      <c r="L10028" s="469">
        <f t="shared" si="853"/>
        <v>0.11569925853736152</v>
      </c>
    </row>
    <row r="10029" spans="1:12">
      <c r="A10029" s="480" t="s">
        <v>126</v>
      </c>
      <c r="B10029" s="480">
        <f t="shared" si="850"/>
        <v>18</v>
      </c>
      <c r="C10029" s="480">
        <f t="shared" si="851"/>
        <v>6</v>
      </c>
      <c r="D10029" s="480">
        <f>D10026</f>
        <v>222</v>
      </c>
      <c r="E10029" s="480">
        <f t="shared" si="854"/>
        <v>93</v>
      </c>
      <c r="F10029" s="484">
        <v>4.6031000000000004</v>
      </c>
      <c r="G10029" s="480">
        <v>15</v>
      </c>
      <c r="H10029" s="482">
        <v>0.310002</v>
      </c>
      <c r="I10029" s="483">
        <v>14.7</v>
      </c>
      <c r="J10029" s="484">
        <v>0.16789999999999999</v>
      </c>
      <c r="K10029" s="469">
        <f t="shared" si="852"/>
        <v>14.848613879910454</v>
      </c>
      <c r="L10029" s="469">
        <f t="shared" si="853"/>
        <v>0.14861387991045483</v>
      </c>
    </row>
    <row r="10030" spans="1:12">
      <c r="A10030" s="98" t="s">
        <v>126</v>
      </c>
      <c r="B10030" s="98">
        <f t="shared" si="850"/>
        <v>18</v>
      </c>
      <c r="C10030" s="98">
        <f t="shared" si="851"/>
        <v>6</v>
      </c>
      <c r="D10030" s="98">
        <f>D10029</f>
        <v>222</v>
      </c>
      <c r="E10030" s="98">
        <f t="shared" si="854"/>
        <v>94</v>
      </c>
      <c r="F10030" s="397">
        <f>F10029+(E10030-E10029)*(F10032-F10029)/(E10032-E10029)</f>
        <v>4.6150000000000002</v>
      </c>
      <c r="G10030" s="98">
        <v>15</v>
      </c>
      <c r="H10030" s="491">
        <f>H10029+(E10030-E10029)*(H10032-H10029)/(E10032-E10029)</f>
        <v>0.31012133333333336</v>
      </c>
      <c r="I10030" s="492">
        <f>I10029+(E10030-E10029)*(I10032-I10029)/(E10032-E10029)</f>
        <v>14.766666666666666</v>
      </c>
      <c r="J10030" s="397">
        <f>J10029+(E10030-E10029)*(J10032-J10029)/(E10032-E10029)</f>
        <v>0.16650000000000001</v>
      </c>
      <c r="K10030" s="469">
        <f t="shared" si="852"/>
        <v>14.881272276227369</v>
      </c>
      <c r="L10030" s="469">
        <f t="shared" si="853"/>
        <v>0.11460560956070331</v>
      </c>
    </row>
    <row r="10031" spans="1:12">
      <c r="A10031" s="98" t="s">
        <v>126</v>
      </c>
      <c r="B10031" s="98">
        <f t="shared" si="850"/>
        <v>18</v>
      </c>
      <c r="C10031" s="98">
        <f t="shared" si="851"/>
        <v>6</v>
      </c>
      <c r="D10031" s="98">
        <f>D10029</f>
        <v>222</v>
      </c>
      <c r="E10031" s="98">
        <f t="shared" si="854"/>
        <v>95</v>
      </c>
      <c r="F10031" s="397">
        <f>F10029+(E10031-E10029)*(F10032-F10029)/(E10032-E10029)</f>
        <v>4.6269</v>
      </c>
      <c r="G10031" s="98">
        <v>15</v>
      </c>
      <c r="H10031" s="491">
        <f>H10029+(E10031-E10029)*(H10032-H10029)/(E10032-E10029)</f>
        <v>0.31024066666666666</v>
      </c>
      <c r="I10031" s="492">
        <f>I10029+(E10031-E10029)*(I10032-I10029)/(E10032-E10029)</f>
        <v>14.833333333333334</v>
      </c>
      <c r="J10031" s="397">
        <f>J10029+(E10031-E10029)*(J10032-J10029)/(E10032-E10029)</f>
        <v>0.1651</v>
      </c>
      <c r="K10031" s="469">
        <f t="shared" si="852"/>
        <v>14.913905548595606</v>
      </c>
      <c r="L10031" s="469">
        <f t="shared" si="853"/>
        <v>8.0572215262272096E-2</v>
      </c>
    </row>
    <row r="10032" spans="1:12">
      <c r="A10032" s="480" t="s">
        <v>126</v>
      </c>
      <c r="B10032" s="480">
        <f t="shared" si="850"/>
        <v>18</v>
      </c>
      <c r="C10032" s="480">
        <f t="shared" si="851"/>
        <v>6</v>
      </c>
      <c r="D10032" s="480">
        <f>D10029</f>
        <v>222</v>
      </c>
      <c r="E10032" s="480">
        <f t="shared" si="854"/>
        <v>96</v>
      </c>
      <c r="F10032" s="484">
        <v>4.6387999999999998</v>
      </c>
      <c r="G10032" s="480">
        <v>15</v>
      </c>
      <c r="H10032" s="482">
        <v>0.31036000000000002</v>
      </c>
      <c r="I10032" s="483">
        <v>14.9</v>
      </c>
      <c r="J10032" s="484">
        <v>0.16370000000000001</v>
      </c>
      <c r="K10032" s="469">
        <f t="shared" si="852"/>
        <v>14.946513725995617</v>
      </c>
      <c r="L10032" s="469">
        <f t="shared" si="853"/>
        <v>4.6513725995616539E-2</v>
      </c>
    </row>
    <row r="10033" spans="1:12">
      <c r="A10033" s="98" t="s">
        <v>126</v>
      </c>
      <c r="B10033" s="98">
        <f t="shared" si="850"/>
        <v>18</v>
      </c>
      <c r="C10033" s="98">
        <f t="shared" si="851"/>
        <v>6</v>
      </c>
      <c r="D10033" s="98">
        <f>D10032</f>
        <v>222</v>
      </c>
      <c r="E10033" s="98">
        <f t="shared" si="854"/>
        <v>97</v>
      </c>
      <c r="F10033" s="397">
        <f>F10032+(E10033-E10032)*(F10035-F10032)/(E10035-E10032)</f>
        <v>4.6505999999999998</v>
      </c>
      <c r="G10033" s="98">
        <v>15</v>
      </c>
      <c r="H10033" s="491">
        <f>H10032+(E10033-E10032)*(H10035-H10032)/(E10035-E10032)</f>
        <v>0.310479</v>
      </c>
      <c r="I10033" s="492">
        <f>I10032+(E10033-E10032)*(I10035-I10032)/(E10035-E10032)</f>
        <v>14.933333333333334</v>
      </c>
      <c r="J10033" s="397">
        <f>J10032+(E10033-E10032)*(J10035-J10032)/(E10035-E10032)</f>
        <v>0.1623</v>
      </c>
      <c r="K10033" s="469">
        <f t="shared" si="852"/>
        <v>14.978790836095195</v>
      </c>
      <c r="L10033" s="469">
        <f t="shared" si="853"/>
        <v>4.5457502761861335E-2</v>
      </c>
    </row>
    <row r="10034" spans="1:12">
      <c r="A10034" s="98" t="s">
        <v>126</v>
      </c>
      <c r="B10034" s="98">
        <f t="shared" si="850"/>
        <v>18</v>
      </c>
      <c r="C10034" s="98">
        <f t="shared" si="851"/>
        <v>6</v>
      </c>
      <c r="D10034" s="98">
        <f>D10032</f>
        <v>222</v>
      </c>
      <c r="E10034" s="98">
        <f t="shared" si="854"/>
        <v>98</v>
      </c>
      <c r="F10034" s="397">
        <f>F10032+(E10034-E10032)*(F10035-F10032)/(E10035-E10032)</f>
        <v>4.6623999999999999</v>
      </c>
      <c r="G10034" s="98">
        <v>15</v>
      </c>
      <c r="H10034" s="491">
        <f>H10032+(E10034-E10032)*(H10035-H10032)/(E10035-E10032)</f>
        <v>0.31059800000000004</v>
      </c>
      <c r="I10034" s="492">
        <f>I10032+(E10034-E10032)*(I10035-I10032)/(E10035-E10032)</f>
        <v>14.966666666666667</v>
      </c>
      <c r="J10034" s="397">
        <f>J10032+(E10034-E10032)*(J10035-J10032)/(E10035-E10032)</f>
        <v>0.16090000000000002</v>
      </c>
      <c r="K10034" s="469">
        <f t="shared" si="852"/>
        <v>15.011043213414121</v>
      </c>
      <c r="L10034" s="469">
        <f t="shared" si="853"/>
        <v>4.4376546747454171E-2</v>
      </c>
    </row>
    <row r="10035" spans="1:12">
      <c r="A10035" s="480" t="s">
        <v>126</v>
      </c>
      <c r="B10035" s="480">
        <f t="shared" si="850"/>
        <v>18</v>
      </c>
      <c r="C10035" s="480">
        <f t="shared" si="851"/>
        <v>6</v>
      </c>
      <c r="D10035" s="480">
        <f>D10032</f>
        <v>222</v>
      </c>
      <c r="E10035" s="480">
        <f t="shared" si="854"/>
        <v>99</v>
      </c>
      <c r="F10035" s="484">
        <v>4.6741999999999999</v>
      </c>
      <c r="G10035" s="480">
        <v>15</v>
      </c>
      <c r="H10035" s="482">
        <v>0.31071700000000002</v>
      </c>
      <c r="I10035" s="483">
        <v>15</v>
      </c>
      <c r="J10035" s="484">
        <v>0.1595</v>
      </c>
      <c r="K10035" s="469">
        <f t="shared" si="852"/>
        <v>15.043270886369267</v>
      </c>
      <c r="L10035" s="469">
        <f t="shared" si="853"/>
        <v>4.3270886369267458E-2</v>
      </c>
    </row>
    <row r="10036" spans="1:12">
      <c r="A10036" s="98" t="s">
        <v>126</v>
      </c>
      <c r="B10036" s="98">
        <f t="shared" si="850"/>
        <v>18</v>
      </c>
      <c r="C10036" s="98">
        <f t="shared" si="851"/>
        <v>6</v>
      </c>
      <c r="D10036" s="98">
        <f>D10035</f>
        <v>222</v>
      </c>
      <c r="E10036" s="98">
        <f t="shared" si="854"/>
        <v>100</v>
      </c>
      <c r="F10036" s="397">
        <f>F10035+(E10036-E10035)*(F10038-F10035)/(E10038-E10035)</f>
        <v>4.6859000000000002</v>
      </c>
      <c r="G10036" s="98">
        <v>15</v>
      </c>
      <c r="H10036" s="491">
        <f>H10035+(E10036-E10035)*(H10038-H10035)/(E10038-E10035)</f>
        <v>0.31083633333333333</v>
      </c>
      <c r="I10036" s="492">
        <f>I10035+(E10036-E10035)*(I10038-I10035)/(E10038-E10035)</f>
        <v>15.033333333333333</v>
      </c>
      <c r="J10036" s="397">
        <f>J10035+(E10036-E10035)*(J10038-J10035)/(E10038-E10035)</f>
        <v>0.15809999999999999</v>
      </c>
      <c r="K10036" s="469">
        <f t="shared" si="852"/>
        <v>15.075136004049291</v>
      </c>
      <c r="L10036" s="469">
        <f t="shared" si="853"/>
        <v>4.1802670715958001E-2</v>
      </c>
    </row>
    <row r="10037" spans="1:12">
      <c r="A10037" s="98" t="s">
        <v>126</v>
      </c>
      <c r="B10037" s="98">
        <f t="shared" si="850"/>
        <v>18</v>
      </c>
      <c r="C10037" s="98">
        <f t="shared" si="851"/>
        <v>6</v>
      </c>
      <c r="D10037" s="98">
        <f>D10035</f>
        <v>222</v>
      </c>
      <c r="E10037" s="98">
        <f t="shared" si="854"/>
        <v>101</v>
      </c>
      <c r="F10037" s="397">
        <f>F10035+(E10037-E10035)*(F10038-F10035)/(E10038-E10035)</f>
        <v>4.6975999999999996</v>
      </c>
      <c r="G10037" s="98">
        <v>15</v>
      </c>
      <c r="H10037" s="491">
        <f>H10035+(E10037-E10035)*(H10038-H10035)/(E10038-E10035)</f>
        <v>0.31095566666666669</v>
      </c>
      <c r="I10037" s="492">
        <f>I10035+(E10037-E10035)*(I10038-I10035)/(E10038-E10035)</f>
        <v>15.066666666666666</v>
      </c>
      <c r="J10037" s="397">
        <f>J10035+(E10037-E10035)*(J10038-J10035)/(E10038-E10035)</f>
        <v>0.15670000000000001</v>
      </c>
      <c r="K10037" s="469">
        <f t="shared" si="852"/>
        <v>15.106976664411967</v>
      </c>
      <c r="L10037" s="469">
        <f t="shared" si="853"/>
        <v>4.0309997745300308E-2</v>
      </c>
    </row>
    <row r="10038" spans="1:12">
      <c r="A10038" s="480" t="s">
        <v>126</v>
      </c>
      <c r="B10038" s="480">
        <f t="shared" si="850"/>
        <v>18</v>
      </c>
      <c r="C10038" s="480">
        <f t="shared" si="851"/>
        <v>6</v>
      </c>
      <c r="D10038" s="480">
        <f>D10035</f>
        <v>222</v>
      </c>
      <c r="E10038" s="480">
        <f t="shared" si="854"/>
        <v>102</v>
      </c>
      <c r="F10038" s="484">
        <v>4.7092999999999998</v>
      </c>
      <c r="G10038" s="480">
        <v>15</v>
      </c>
      <c r="H10038" s="482">
        <v>0.31107499999999999</v>
      </c>
      <c r="I10038" s="483">
        <v>15.1</v>
      </c>
      <c r="J10038" s="484">
        <v>0.15529999999999999</v>
      </c>
      <c r="K10038" s="469">
        <f t="shared" si="852"/>
        <v>15.138792895603954</v>
      </c>
      <c r="L10038" s="469">
        <f t="shared" si="853"/>
        <v>3.8792895603954491E-2</v>
      </c>
    </row>
    <row r="10039" spans="1:12">
      <c r="A10039" s="98" t="s">
        <v>126</v>
      </c>
      <c r="B10039" s="98">
        <f t="shared" si="850"/>
        <v>18</v>
      </c>
      <c r="C10039" s="98">
        <f t="shared" si="851"/>
        <v>6</v>
      </c>
      <c r="D10039" s="98">
        <f>D10038</f>
        <v>222</v>
      </c>
      <c r="E10039" s="98">
        <f t="shared" si="854"/>
        <v>103</v>
      </c>
      <c r="F10039" s="397">
        <f>F10038+(E10039-E10038)*(F10041-F10038)/(E10041-E10038)</f>
        <v>4.7209000000000003</v>
      </c>
      <c r="G10039" s="98">
        <v>15</v>
      </c>
      <c r="H10039" s="491">
        <f>H10038+(E10039-E10038)*(H10041-H10038)/(E10041-E10038)</f>
        <v>0.31119433333333335</v>
      </c>
      <c r="I10039" s="492">
        <f>I10038+(E10039-E10038)*(I10041-I10038)/(E10041-E10038)</f>
        <v>15.133333333333333</v>
      </c>
      <c r="J10039" s="397">
        <f>J10038+(E10039-E10038)*(J10041-J10038)/(E10041-E10038)</f>
        <v>0.15390000000000001</v>
      </c>
      <c r="K10039" s="469">
        <f t="shared" si="852"/>
        <v>15.170263383116446</v>
      </c>
      <c r="L10039" s="469">
        <f t="shared" si="853"/>
        <v>3.6930049783112651E-2</v>
      </c>
    </row>
    <row r="10040" spans="1:12">
      <c r="A10040" s="98" t="s">
        <v>126</v>
      </c>
      <c r="B10040" s="98">
        <f t="shared" si="850"/>
        <v>18</v>
      </c>
      <c r="C10040" s="98">
        <f t="shared" si="851"/>
        <v>6</v>
      </c>
      <c r="D10040" s="98">
        <f>D10038</f>
        <v>222</v>
      </c>
      <c r="E10040" s="98">
        <f t="shared" si="854"/>
        <v>104</v>
      </c>
      <c r="F10040" s="397">
        <f>F10038+(E10040-E10038)*(F10041-F10038)/(E10041-E10038)</f>
        <v>4.7324999999999999</v>
      </c>
      <c r="G10040" s="98">
        <v>15</v>
      </c>
      <c r="H10040" s="491">
        <f>H10038+(E10040-E10038)*(H10041-H10038)/(E10041-E10038)</f>
        <v>0.31131366666666666</v>
      </c>
      <c r="I10040" s="492">
        <f>I10038+(E10040-E10038)*(I10041-I10038)/(E10041-E10038)</f>
        <v>15.166666666666666</v>
      </c>
      <c r="J10040" s="397">
        <f>J10038+(E10040-E10038)*(J10041-J10038)/(E10041-E10038)</f>
        <v>0.1525</v>
      </c>
      <c r="K10040" s="469">
        <f t="shared" si="852"/>
        <v>15.201709743977403</v>
      </c>
      <c r="L10040" s="469">
        <f t="shared" si="853"/>
        <v>3.5043077310737303E-2</v>
      </c>
    </row>
    <row r="10041" spans="1:12">
      <c r="A10041" s="480" t="s">
        <v>126</v>
      </c>
      <c r="B10041" s="480">
        <f t="shared" si="850"/>
        <v>18</v>
      </c>
      <c r="C10041" s="480">
        <f t="shared" si="851"/>
        <v>6</v>
      </c>
      <c r="D10041" s="480">
        <f>D10038</f>
        <v>222</v>
      </c>
      <c r="E10041" s="480">
        <f t="shared" si="854"/>
        <v>105</v>
      </c>
      <c r="F10041" s="484">
        <v>4.7441000000000004</v>
      </c>
      <c r="G10041" s="480">
        <v>15</v>
      </c>
      <c r="H10041" s="482">
        <v>0.31143300000000002</v>
      </c>
      <c r="I10041" s="483">
        <v>15.2</v>
      </c>
      <c r="J10041" s="484">
        <v>0.15110000000000001</v>
      </c>
      <c r="K10041" s="469">
        <f t="shared" si="852"/>
        <v>15.233132005921018</v>
      </c>
      <c r="L10041" s="469">
        <f t="shared" si="853"/>
        <v>3.3132005921018504E-2</v>
      </c>
    </row>
    <row r="10042" spans="1:12">
      <c r="A10042" s="98" t="s">
        <v>126</v>
      </c>
      <c r="B10042" s="98">
        <f t="shared" si="850"/>
        <v>18</v>
      </c>
      <c r="C10042" s="98">
        <f t="shared" si="851"/>
        <v>6</v>
      </c>
      <c r="D10042" s="98">
        <f>D10041</f>
        <v>222</v>
      </c>
      <c r="E10042" s="98">
        <f t="shared" si="854"/>
        <v>106</v>
      </c>
      <c r="F10042" s="397">
        <f>F10041+(E10042-E10041)*(F10044-F10041)/(E10044-E10041)</f>
        <v>4.7556333333333338</v>
      </c>
      <c r="G10042" s="98">
        <v>15</v>
      </c>
      <c r="H10042" s="491">
        <f>H10041+(E10042-E10041)*(H10044-H10041)/(E10044-E10041)</f>
        <v>0.3115526666666667</v>
      </c>
      <c r="I10042" s="492">
        <f>I10041+(E10042-E10041)*(I10044-I10041)/(E10044-E10041)</f>
        <v>15.233333333333333</v>
      </c>
      <c r="J10042" s="397">
        <f>J10041+(E10042-E10041)*(J10044-J10041)/(E10044-E10041)</f>
        <v>0.1497</v>
      </c>
      <c r="K10042" s="469">
        <f t="shared" si="852"/>
        <v>15.264299882951839</v>
      </c>
      <c r="L10042" s="469">
        <f t="shared" si="853"/>
        <v>3.0966549618506534E-2</v>
      </c>
    </row>
    <row r="10043" spans="1:12">
      <c r="A10043" s="98" t="s">
        <v>126</v>
      </c>
      <c r="B10043" s="98">
        <f t="shared" si="850"/>
        <v>18</v>
      </c>
      <c r="C10043" s="98">
        <f t="shared" si="851"/>
        <v>6</v>
      </c>
      <c r="D10043" s="98">
        <f>D10041</f>
        <v>222</v>
      </c>
      <c r="E10043" s="98">
        <f t="shared" si="854"/>
        <v>107</v>
      </c>
      <c r="F10043" s="397">
        <f>F10041+(E10043-E10041)*(F10044-F10041)/(E10044-E10041)</f>
        <v>4.7671666666666663</v>
      </c>
      <c r="G10043" s="98">
        <v>15</v>
      </c>
      <c r="H10043" s="491">
        <f>H10041+(E10043-E10041)*(H10044-H10041)/(E10044-E10041)</f>
        <v>0.31167233333333333</v>
      </c>
      <c r="I10043" s="492">
        <f>I10041+(E10043-E10041)*(I10044-I10041)/(E10044-E10041)</f>
        <v>15.266666666666667</v>
      </c>
      <c r="J10043" s="397">
        <f>J10041+(E10043-E10041)*(J10044-J10041)/(E10044-E10041)</f>
        <v>0.14830000000000002</v>
      </c>
      <c r="K10043" s="469">
        <f t="shared" si="852"/>
        <v>15.295443826155031</v>
      </c>
      <c r="L10043" s="469">
        <f t="shared" si="853"/>
        <v>2.8777159488363679E-2</v>
      </c>
    </row>
    <row r="10044" spans="1:12">
      <c r="A10044" s="480" t="s">
        <v>126</v>
      </c>
      <c r="B10044" s="480">
        <f t="shared" si="850"/>
        <v>18</v>
      </c>
      <c r="C10044" s="480">
        <f t="shared" si="851"/>
        <v>6</v>
      </c>
      <c r="D10044" s="480">
        <f>D10041</f>
        <v>222</v>
      </c>
      <c r="E10044" s="480">
        <f t="shared" si="854"/>
        <v>108</v>
      </c>
      <c r="F10044" s="484">
        <v>4.7786999999999997</v>
      </c>
      <c r="G10044" s="480">
        <v>15</v>
      </c>
      <c r="H10044" s="482">
        <v>0.31179200000000001</v>
      </c>
      <c r="I10044" s="483">
        <v>15.3</v>
      </c>
      <c r="J10044" s="484">
        <v>0.1469</v>
      </c>
      <c r="K10044" s="469">
        <f t="shared" si="852"/>
        <v>15.326563863088211</v>
      </c>
      <c r="L10044" s="469">
        <f t="shared" si="853"/>
        <v>2.6563863088210127E-2</v>
      </c>
    </row>
    <row r="10045" spans="1:12">
      <c r="A10045" s="98" t="s">
        <v>126</v>
      </c>
      <c r="B10045" s="98">
        <f t="shared" ref="B10045:B10108" si="855">INT(D10045/12)</f>
        <v>18</v>
      </c>
      <c r="C10045" s="98">
        <f t="shared" ref="C10045:C10108" si="856">D10045-B10045*12</f>
        <v>6</v>
      </c>
      <c r="D10045" s="98">
        <f>D10044</f>
        <v>222</v>
      </c>
      <c r="E10045" s="98">
        <f t="shared" si="854"/>
        <v>109</v>
      </c>
      <c r="F10045" s="397">
        <f>F10044+(E10045-E10044)*(F10047-F10044)/(E10047-E10044)</f>
        <v>4.7901666666666669</v>
      </c>
      <c r="G10045" s="98">
        <v>15</v>
      </c>
      <c r="H10045" s="491">
        <f>H10044+(E10045-E10044)*(H10047-H10044)/(E10047-E10044)</f>
        <v>0.31191200000000002</v>
      </c>
      <c r="I10045" s="492">
        <f>I10044+(E10045-E10044)*(I10047-I10044)/(E10047-E10044)</f>
        <v>15.333333333333334</v>
      </c>
      <c r="J10045" s="397">
        <f>J10044+(E10045-E10044)*(J10047-J10044)/(E10047-E10044)</f>
        <v>0.14549999999999999</v>
      </c>
      <c r="K10045" s="469">
        <f t="shared" si="852"/>
        <v>15.35742987338309</v>
      </c>
      <c r="L10045" s="469">
        <f t="shared" si="853"/>
        <v>2.4096540049756143E-2</v>
      </c>
    </row>
    <row r="10046" spans="1:12">
      <c r="A10046" s="98" t="s">
        <v>126</v>
      </c>
      <c r="B10046" s="98">
        <f t="shared" si="855"/>
        <v>18</v>
      </c>
      <c r="C10046" s="98">
        <f t="shared" si="856"/>
        <v>6</v>
      </c>
      <c r="D10046" s="98">
        <f>D10044</f>
        <v>222</v>
      </c>
      <c r="E10046" s="98">
        <f t="shared" si="854"/>
        <v>110</v>
      </c>
      <c r="F10046" s="397">
        <f>F10044+(E10046-E10044)*(F10047-F10044)/(E10047-E10044)</f>
        <v>4.8016333333333332</v>
      </c>
      <c r="G10046" s="98">
        <v>15</v>
      </c>
      <c r="H10046" s="491">
        <f>H10044+(E10046-E10044)*(H10047-H10044)/(E10047-E10044)</f>
        <v>0.31203199999999998</v>
      </c>
      <c r="I10046" s="492">
        <f>I10044+(E10046-E10044)*(I10047-I10044)/(E10047-E10044)</f>
        <v>15.366666666666667</v>
      </c>
      <c r="J10046" s="397">
        <f>J10044+(E10046-E10044)*(J10047-J10044)/(E10047-E10044)</f>
        <v>0.14410000000000001</v>
      </c>
      <c r="K10046" s="469">
        <f t="shared" si="852"/>
        <v>15.388272143028066</v>
      </c>
      <c r="L10046" s="469">
        <f t="shared" si="853"/>
        <v>2.1605476361399312E-2</v>
      </c>
    </row>
    <row r="10047" spans="1:12">
      <c r="A10047" s="480" t="s">
        <v>126</v>
      </c>
      <c r="B10047" s="480">
        <f t="shared" si="855"/>
        <v>18</v>
      </c>
      <c r="C10047" s="480">
        <f t="shared" si="856"/>
        <v>6</v>
      </c>
      <c r="D10047" s="480">
        <f>D10044</f>
        <v>222</v>
      </c>
      <c r="E10047" s="480">
        <f t="shared" si="854"/>
        <v>111</v>
      </c>
      <c r="F10047" s="484">
        <v>4.8131000000000004</v>
      </c>
      <c r="G10047" s="480">
        <v>15</v>
      </c>
      <c r="H10047" s="482">
        <v>0.31215199999999999</v>
      </c>
      <c r="I10047" s="483">
        <v>15.4</v>
      </c>
      <c r="J10047" s="484">
        <v>0.14269999999999999</v>
      </c>
      <c r="K10047" s="469">
        <f t="shared" si="852"/>
        <v>15.419090699402856</v>
      </c>
      <c r="L10047" s="469">
        <f t="shared" si="853"/>
        <v>1.9090699402855904E-2</v>
      </c>
    </row>
    <row r="10048" spans="1:12">
      <c r="A10048" s="98" t="s">
        <v>126</v>
      </c>
      <c r="B10048" s="98">
        <f t="shared" si="855"/>
        <v>18</v>
      </c>
      <c r="C10048" s="98">
        <f t="shared" si="856"/>
        <v>6</v>
      </c>
      <c r="D10048" s="98">
        <f>D10047</f>
        <v>222</v>
      </c>
      <c r="E10048" s="98">
        <f t="shared" si="854"/>
        <v>112</v>
      </c>
      <c r="F10048" s="397">
        <f>F10047+(E10048-E10047)*(F10050-F10047)/(E10050-E10047)</f>
        <v>4.8244666666666669</v>
      </c>
      <c r="G10048" s="98">
        <v>15</v>
      </c>
      <c r="H10048" s="491">
        <f>H10047+(E10048-E10047)*(H10050-H10047)/(E10050-E10047)</f>
        <v>0.31227233333333332</v>
      </c>
      <c r="I10048" s="492">
        <f>I10047+(E10048-E10047)*(I10050-I10047)/(E10050-E10047)</f>
        <v>15.433333333333334</v>
      </c>
      <c r="J10048" s="397">
        <f>J10047+(E10048-E10047)*(J10050-J10047)/(E10050-E10047)</f>
        <v>0.14130000000000001</v>
      </c>
      <c r="K10048" s="469">
        <f t="shared" si="852"/>
        <v>15.449548844651625</v>
      </c>
      <c r="L10048" s="469">
        <f t="shared" si="853"/>
        <v>1.6215511318291576E-2</v>
      </c>
    </row>
    <row r="10049" spans="1:12">
      <c r="A10049" s="98" t="s">
        <v>126</v>
      </c>
      <c r="B10049" s="98">
        <f t="shared" si="855"/>
        <v>18</v>
      </c>
      <c r="C10049" s="98">
        <f t="shared" si="856"/>
        <v>6</v>
      </c>
      <c r="D10049" s="98">
        <f>D10047</f>
        <v>222</v>
      </c>
      <c r="E10049" s="98">
        <f t="shared" si="854"/>
        <v>113</v>
      </c>
      <c r="F10049" s="397">
        <f>F10047+(E10049-E10047)*(F10050-F10047)/(E10050-E10047)</f>
        <v>4.8358333333333334</v>
      </c>
      <c r="G10049" s="98">
        <v>15</v>
      </c>
      <c r="H10049" s="491">
        <f>H10047+(E10049-E10047)*(H10050-H10047)/(E10050-E10047)</f>
        <v>0.31239266666666665</v>
      </c>
      <c r="I10049" s="492">
        <f>I10047+(E10049-E10047)*(I10050-I10047)/(E10050-E10047)</f>
        <v>15.466666666666667</v>
      </c>
      <c r="J10049" s="397">
        <f>J10047+(E10049-E10047)*(J10050-J10047)/(E10050-E10047)</f>
        <v>0.1399</v>
      </c>
      <c r="K10049" s="469">
        <f t="shared" si="852"/>
        <v>15.479983525008057</v>
      </c>
      <c r="L10049" s="469">
        <f t="shared" si="853"/>
        <v>1.3316858341390514E-2</v>
      </c>
    </row>
    <row r="10050" spans="1:12">
      <c r="A10050" s="480" t="s">
        <v>126</v>
      </c>
      <c r="B10050" s="480">
        <f t="shared" si="855"/>
        <v>18</v>
      </c>
      <c r="C10050" s="480">
        <f t="shared" si="856"/>
        <v>6</v>
      </c>
      <c r="D10050" s="480">
        <f>D10047</f>
        <v>222</v>
      </c>
      <c r="E10050" s="480">
        <f t="shared" si="854"/>
        <v>114</v>
      </c>
      <c r="F10050" s="484">
        <v>4.8472</v>
      </c>
      <c r="G10050" s="480">
        <v>15</v>
      </c>
      <c r="H10050" s="482">
        <v>0.31251299999999999</v>
      </c>
      <c r="I10050" s="483">
        <v>15.5</v>
      </c>
      <c r="J10050" s="484">
        <v>0.13850000000000001</v>
      </c>
      <c r="K10050" s="469">
        <f t="shared" si="852"/>
        <v>15.510394767577669</v>
      </c>
      <c r="L10050" s="469">
        <f t="shared" si="853"/>
        <v>1.0394767577668773E-2</v>
      </c>
    </row>
    <row r="10051" spans="1:12">
      <c r="A10051" s="98" t="s">
        <v>126</v>
      </c>
      <c r="B10051" s="98">
        <f t="shared" si="855"/>
        <v>18</v>
      </c>
      <c r="C10051" s="98">
        <f t="shared" si="856"/>
        <v>6</v>
      </c>
      <c r="D10051" s="98">
        <f>D10050</f>
        <v>222</v>
      </c>
      <c r="E10051" s="98">
        <f t="shared" si="854"/>
        <v>115</v>
      </c>
      <c r="F10051" s="397">
        <f>F10050+(E10051-E10050)*(F10053-F10050)/(E10053-E10050)</f>
        <v>4.8584666666666667</v>
      </c>
      <c r="G10051" s="98">
        <v>15</v>
      </c>
      <c r="H10051" s="491">
        <f>H10050+(E10051-E10050)*(H10053-H10050)/(E10053-E10050)</f>
        <v>0.31263366666666664</v>
      </c>
      <c r="I10051" s="492">
        <f>I10050+(E10051-E10050)*(I10053-I10050)/(E10053-E10050)</f>
        <v>15.533333333333333</v>
      </c>
      <c r="J10051" s="397">
        <f>J10050+(E10051-E10050)*(J10053-J10050)/(E10053-E10050)</f>
        <v>0.1371</v>
      </c>
      <c r="K10051" s="469">
        <f t="shared" si="852"/>
        <v>15.540446166493053</v>
      </c>
      <c r="L10051" s="469">
        <f t="shared" si="853"/>
        <v>7.1128331597201111E-3</v>
      </c>
    </row>
    <row r="10052" spans="1:12">
      <c r="A10052" s="98" t="s">
        <v>126</v>
      </c>
      <c r="B10052" s="98">
        <f t="shared" si="855"/>
        <v>18</v>
      </c>
      <c r="C10052" s="98">
        <f t="shared" si="856"/>
        <v>6</v>
      </c>
      <c r="D10052" s="98">
        <f>D10050</f>
        <v>222</v>
      </c>
      <c r="E10052" s="98">
        <f t="shared" si="854"/>
        <v>116</v>
      </c>
      <c r="F10052" s="397">
        <f>F10050+(E10052-E10050)*(F10053-F10050)/(E10053-E10050)</f>
        <v>4.8697333333333335</v>
      </c>
      <c r="G10052" s="98">
        <v>15</v>
      </c>
      <c r="H10052" s="491">
        <f>H10050+(E10052-E10050)*(H10053-H10050)/(E10053-E10050)</f>
        <v>0.31275433333333336</v>
      </c>
      <c r="I10052" s="492">
        <f>I10050+(E10052-E10050)*(I10053-I10050)/(E10053-E10050)</f>
        <v>15.566666666666666</v>
      </c>
      <c r="J10052" s="397">
        <f>J10050+(E10052-E10050)*(J10053-J10050)/(E10053-E10050)</f>
        <v>0.13570000000000002</v>
      </c>
      <c r="K10052" s="469">
        <f t="shared" si="852"/>
        <v>15.570474376587374</v>
      </c>
      <c r="L10052" s="469">
        <f t="shared" si="853"/>
        <v>3.8077099207072251E-3</v>
      </c>
    </row>
    <row r="10053" spans="1:12">
      <c r="A10053" s="480" t="s">
        <v>126</v>
      </c>
      <c r="B10053" s="480">
        <f t="shared" si="855"/>
        <v>18</v>
      </c>
      <c r="C10053" s="480">
        <f t="shared" si="856"/>
        <v>6</v>
      </c>
      <c r="D10053" s="480">
        <f>D10050</f>
        <v>222</v>
      </c>
      <c r="E10053" s="480">
        <f t="shared" si="854"/>
        <v>117</v>
      </c>
      <c r="F10053" s="484">
        <v>4.8810000000000002</v>
      </c>
      <c r="G10053" s="480">
        <v>15</v>
      </c>
      <c r="H10053" s="482">
        <v>0.31287500000000001</v>
      </c>
      <c r="I10053" s="483">
        <v>15.6</v>
      </c>
      <c r="J10053" s="484">
        <v>0.1343</v>
      </c>
      <c r="K10053" s="469">
        <f t="shared" si="852"/>
        <v>15.600479424690372</v>
      </c>
      <c r="L10053" s="469">
        <f t="shared" si="853"/>
        <v>4.7942469037209889E-4</v>
      </c>
    </row>
    <row r="10054" spans="1:12">
      <c r="A10054" s="98" t="s">
        <v>126</v>
      </c>
      <c r="B10054" s="98">
        <f t="shared" si="855"/>
        <v>18</v>
      </c>
      <c r="C10054" s="98">
        <f t="shared" si="856"/>
        <v>6</v>
      </c>
      <c r="D10054" s="98">
        <f>D10053</f>
        <v>222</v>
      </c>
      <c r="E10054" s="98">
        <f t="shared" si="854"/>
        <v>118</v>
      </c>
      <c r="F10054" s="397">
        <f>F10053+(E10054-E10053)*(F10056-F10053)/(E10056-E10053)</f>
        <v>4.8922333333333334</v>
      </c>
      <c r="G10054" s="98">
        <v>15</v>
      </c>
      <c r="H10054" s="491">
        <f>H10053+(E10054-E10053)*(H10056-H10053)/(E10056-E10053)</f>
        <v>0.312996</v>
      </c>
      <c r="I10054" s="492">
        <f>I10053+(E10054-E10053)*(I10056-I10053)/(E10056-E10053)</f>
        <v>15.633333333333333</v>
      </c>
      <c r="J10054" s="397">
        <f>J10053+(E10054-E10053)*(J10056-J10053)/(E10056-E10053)</f>
        <v>0.13289999999999999</v>
      </c>
      <c r="K10054" s="469">
        <f t="shared" si="852"/>
        <v>15.630338193885333</v>
      </c>
      <c r="L10054" s="469">
        <f t="shared" si="853"/>
        <v>-2.995139448000117E-3</v>
      </c>
    </row>
    <row r="10055" spans="1:12">
      <c r="A10055" s="98" t="s">
        <v>126</v>
      </c>
      <c r="B10055" s="98">
        <f t="shared" si="855"/>
        <v>18</v>
      </c>
      <c r="C10055" s="98">
        <f t="shared" si="856"/>
        <v>6</v>
      </c>
      <c r="D10055" s="98">
        <f>D10053</f>
        <v>222</v>
      </c>
      <c r="E10055" s="98">
        <f t="shared" si="854"/>
        <v>119</v>
      </c>
      <c r="F10055" s="397">
        <f>F10053+(E10055-E10053)*(F10056-F10053)/(E10056-E10053)</f>
        <v>4.9034666666666666</v>
      </c>
      <c r="G10055" s="98">
        <v>15</v>
      </c>
      <c r="H10055" s="491">
        <f>H10053+(E10055-E10053)*(H10056-H10053)/(E10056-E10053)</f>
        <v>0.31311700000000003</v>
      </c>
      <c r="I10055" s="492">
        <f>I10053+(E10055-E10053)*(I10056-I10053)/(E10056-E10053)</f>
        <v>15.666666666666666</v>
      </c>
      <c r="J10055" s="397">
        <f>J10053+(E10055-E10053)*(J10056-J10053)/(E10056-E10053)</f>
        <v>0.13150000000000001</v>
      </c>
      <c r="K10055" s="469">
        <f t="shared" si="852"/>
        <v>15.660173886012787</v>
      </c>
      <c r="L10055" s="469">
        <f t="shared" si="853"/>
        <v>-6.4927806538790378E-3</v>
      </c>
    </row>
    <row r="10056" spans="1:12">
      <c r="A10056" s="480" t="s">
        <v>126</v>
      </c>
      <c r="B10056" s="480">
        <f t="shared" si="855"/>
        <v>18</v>
      </c>
      <c r="C10056" s="480">
        <f t="shared" si="856"/>
        <v>6</v>
      </c>
      <c r="D10056" s="480">
        <f>D10053</f>
        <v>222</v>
      </c>
      <c r="E10056" s="480">
        <f t="shared" si="854"/>
        <v>120</v>
      </c>
      <c r="F10056" s="484">
        <v>4.9146999999999998</v>
      </c>
      <c r="G10056" s="480">
        <v>15</v>
      </c>
      <c r="H10056" s="482">
        <v>0.31323800000000002</v>
      </c>
      <c r="I10056" s="483">
        <v>15.7</v>
      </c>
      <c r="J10056" s="484">
        <v>0.13009999999999999</v>
      </c>
      <c r="K10056" s="469">
        <f t="shared" si="852"/>
        <v>15.689986527815909</v>
      </c>
      <c r="L10056" s="469">
        <f t="shared" si="853"/>
        <v>-1.0013472184089878E-2</v>
      </c>
    </row>
    <row r="10057" spans="1:12">
      <c r="A10057" s="98" t="s">
        <v>126</v>
      </c>
      <c r="B10057" s="98">
        <f t="shared" si="855"/>
        <v>18</v>
      </c>
      <c r="C10057" s="98">
        <f t="shared" si="856"/>
        <v>6</v>
      </c>
      <c r="D10057" s="98">
        <f>D10056</f>
        <v>222</v>
      </c>
      <c r="E10057" s="98">
        <f t="shared" si="854"/>
        <v>121</v>
      </c>
      <c r="F10057" s="397">
        <f>F10056+(E10057-E10056)*(F10059-F10056)/(E10059-E10056)</f>
        <v>4.9258333333333333</v>
      </c>
      <c r="G10057" s="98">
        <v>15</v>
      </c>
      <c r="H10057" s="491">
        <f>H10056+(E10057-E10056)*(H10059-H10056)/(E10059-E10056)</f>
        <v>0.3133596666666667</v>
      </c>
      <c r="I10057" s="492">
        <f>I10056+(E10057-E10056)*(I10059-I10056)/(E10059-E10056)</f>
        <v>15.733333333333333</v>
      </c>
      <c r="J10057" s="397">
        <f>J10056+(E10057-E10056)*(J10059-J10056)/(E10059-E10056)</f>
        <v>0.12870000000000001</v>
      </c>
      <c r="K10057" s="469">
        <f t="shared" si="852"/>
        <v>15.71942358035867</v>
      </c>
      <c r="L10057" s="469">
        <f t="shared" si="853"/>
        <v>-1.3909752974662126E-2</v>
      </c>
    </row>
    <row r="10058" spans="1:12">
      <c r="A10058" s="98" t="s">
        <v>126</v>
      </c>
      <c r="B10058" s="98">
        <f t="shared" si="855"/>
        <v>18</v>
      </c>
      <c r="C10058" s="98">
        <f t="shared" si="856"/>
        <v>6</v>
      </c>
      <c r="D10058" s="98">
        <f>D10056</f>
        <v>222</v>
      </c>
      <c r="E10058" s="98">
        <f t="shared" si="854"/>
        <v>122</v>
      </c>
      <c r="F10058" s="397">
        <f>F10056+(E10058-E10056)*(F10059-F10056)/(E10059-E10056)</f>
        <v>4.9369666666666667</v>
      </c>
      <c r="G10058" s="98">
        <v>15</v>
      </c>
      <c r="H10058" s="491">
        <f>H10056+(E10058-E10056)*(H10059-H10056)/(E10059-E10056)</f>
        <v>0.31348133333333333</v>
      </c>
      <c r="I10058" s="492">
        <f>I10056+(E10058-E10056)*(I10059-I10056)/(E10059-E10056)</f>
        <v>15.766666666666667</v>
      </c>
      <c r="J10058" s="397">
        <f>J10056+(E10058-E10056)*(J10059-J10056)/(E10059-E10056)</f>
        <v>0.1273</v>
      </c>
      <c r="K10058" s="469">
        <f t="shared" si="852"/>
        <v>15.748837783004623</v>
      </c>
      <c r="L10058" s="469">
        <f t="shared" si="853"/>
        <v>-1.7828883662044603E-2</v>
      </c>
    </row>
    <row r="10059" spans="1:12">
      <c r="A10059" s="480" t="s">
        <v>126</v>
      </c>
      <c r="B10059" s="480">
        <f t="shared" si="855"/>
        <v>18</v>
      </c>
      <c r="C10059" s="480">
        <f t="shared" si="856"/>
        <v>6</v>
      </c>
      <c r="D10059" s="480">
        <f>D10056</f>
        <v>222</v>
      </c>
      <c r="E10059" s="480">
        <f t="shared" si="854"/>
        <v>123</v>
      </c>
      <c r="F10059" s="484">
        <v>4.9481000000000002</v>
      </c>
      <c r="G10059" s="480">
        <v>15</v>
      </c>
      <c r="H10059" s="482">
        <v>0.31360300000000002</v>
      </c>
      <c r="I10059" s="483">
        <v>15.8</v>
      </c>
      <c r="J10059" s="484">
        <v>0.12590000000000001</v>
      </c>
      <c r="K10059" s="469">
        <f t="shared" ref="K10059:K10122" si="857">F10059/H10059</f>
        <v>15.778229162348573</v>
      </c>
      <c r="L10059" s="469">
        <f t="shared" ref="L10059:L10122" si="858">K10059-I10059</f>
        <v>-2.1770837651427399E-2</v>
      </c>
    </row>
    <row r="10060" spans="1:12">
      <c r="A10060" s="98" t="s">
        <v>126</v>
      </c>
      <c r="B10060" s="98">
        <f t="shared" si="855"/>
        <v>18</v>
      </c>
      <c r="C10060" s="98">
        <f t="shared" si="856"/>
        <v>6</v>
      </c>
      <c r="D10060" s="98">
        <f>D10059</f>
        <v>222</v>
      </c>
      <c r="E10060" s="98">
        <f t="shared" si="854"/>
        <v>124</v>
      </c>
      <c r="F10060" s="397">
        <f>F10059+(E10060-E10059)*(F10062-F10059)/(E10062-E10059)</f>
        <v>4.9591666666666665</v>
      </c>
      <c r="G10060" s="98">
        <v>15</v>
      </c>
      <c r="H10060" s="491">
        <f>H10059+(E10060-E10059)*(H10062-H10059)/(E10062-E10059)</f>
        <v>0.31372500000000003</v>
      </c>
      <c r="I10060" s="492">
        <f>I10059+(E10060-E10059)*(I10062-I10059)/(E10062-E10059)</f>
        <v>15.833333333333334</v>
      </c>
      <c r="J10060" s="397">
        <f>J10059+(E10060-E10059)*(J10062-J10059)/(E10062-E10059)</f>
        <v>0.12450000000000001</v>
      </c>
      <c r="K10060" s="469">
        <f t="shared" si="857"/>
        <v>15.8073684490132</v>
      </c>
      <c r="L10060" s="469">
        <f t="shared" si="858"/>
        <v>-2.5964884320133663E-2</v>
      </c>
    </row>
    <row r="10061" spans="1:12">
      <c r="A10061" s="98" t="s">
        <v>126</v>
      </c>
      <c r="B10061" s="98">
        <f t="shared" si="855"/>
        <v>18</v>
      </c>
      <c r="C10061" s="98">
        <f t="shared" si="856"/>
        <v>6</v>
      </c>
      <c r="D10061" s="98">
        <f>D10059</f>
        <v>222</v>
      </c>
      <c r="E10061" s="98">
        <f t="shared" si="854"/>
        <v>125</v>
      </c>
      <c r="F10061" s="397">
        <f>F10059+(E10061-E10059)*(F10062-F10059)/(E10062-E10059)</f>
        <v>4.9702333333333337</v>
      </c>
      <c r="G10061" s="98">
        <v>15</v>
      </c>
      <c r="H10061" s="491">
        <f>H10059+(E10061-E10059)*(H10062-H10059)/(E10062-E10059)</f>
        <v>0.31384699999999999</v>
      </c>
      <c r="I10061" s="492">
        <f>I10059+(E10061-E10059)*(I10062-I10059)/(E10062-E10059)</f>
        <v>15.866666666666667</v>
      </c>
      <c r="J10061" s="397">
        <f>J10059+(E10061-E10059)*(J10062-J10059)/(E10062-E10059)</f>
        <v>0.1231</v>
      </c>
      <c r="K10061" s="469">
        <f t="shared" si="857"/>
        <v>15.836485081371922</v>
      </c>
      <c r="L10061" s="469">
        <f t="shared" si="858"/>
        <v>-3.0181585294744906E-2</v>
      </c>
    </row>
    <row r="10062" spans="1:12">
      <c r="A10062" s="480" t="s">
        <v>126</v>
      </c>
      <c r="B10062" s="480">
        <f t="shared" si="855"/>
        <v>18</v>
      </c>
      <c r="C10062" s="480">
        <f t="shared" si="856"/>
        <v>6</v>
      </c>
      <c r="D10062" s="480">
        <f>D10059</f>
        <v>222</v>
      </c>
      <c r="E10062" s="480">
        <f t="shared" si="854"/>
        <v>126</v>
      </c>
      <c r="F10062" s="484">
        <v>4.9813000000000001</v>
      </c>
      <c r="G10062" s="480">
        <v>15</v>
      </c>
      <c r="H10062" s="482">
        <v>0.313969</v>
      </c>
      <c r="I10062" s="483">
        <v>15.9</v>
      </c>
      <c r="J10062" s="484">
        <v>0.1217</v>
      </c>
      <c r="K10062" s="469">
        <f t="shared" si="857"/>
        <v>15.865579085833316</v>
      </c>
      <c r="L10062" s="469">
        <f t="shared" si="858"/>
        <v>-3.4420914166684469E-2</v>
      </c>
    </row>
    <row r="10063" spans="1:12">
      <c r="A10063" s="98" t="s">
        <v>126</v>
      </c>
      <c r="B10063" s="98">
        <f t="shared" si="855"/>
        <v>18</v>
      </c>
      <c r="C10063" s="98">
        <f t="shared" si="856"/>
        <v>6</v>
      </c>
      <c r="D10063" s="98">
        <f>D10062</f>
        <v>222</v>
      </c>
      <c r="E10063" s="98">
        <f t="shared" si="854"/>
        <v>127</v>
      </c>
      <c r="F10063" s="397">
        <f>F10062+(E10063-E10062)*(F10065-F10062)/(E10065-E10062)</f>
        <v>4.9922666666666666</v>
      </c>
      <c r="G10063" s="98">
        <v>15</v>
      </c>
      <c r="H10063" s="491">
        <f>H10062+(E10063-E10062)*(H10065-H10062)/(E10065-E10062)</f>
        <v>0.31409133333333333</v>
      </c>
      <c r="I10063" s="492">
        <f>I10062+(E10063-E10062)*(I10065-I10062)/(E10065-E10062)</f>
        <v>15.933333333333334</v>
      </c>
      <c r="J10063" s="397">
        <f>J10062+(E10063-E10062)*(J10065-J10062)/(E10065-E10062)</f>
        <v>0.1203</v>
      </c>
      <c r="K10063" s="469">
        <f t="shared" si="857"/>
        <v>15.894315241638843</v>
      </c>
      <c r="L10063" s="469">
        <f t="shared" si="858"/>
        <v>-3.9018091694490664E-2</v>
      </c>
    </row>
    <row r="10064" spans="1:12">
      <c r="A10064" s="98" t="s">
        <v>126</v>
      </c>
      <c r="B10064" s="98">
        <f t="shared" si="855"/>
        <v>18</v>
      </c>
      <c r="C10064" s="98">
        <f t="shared" si="856"/>
        <v>6</v>
      </c>
      <c r="D10064" s="98">
        <f>D10062</f>
        <v>222</v>
      </c>
      <c r="E10064" s="98">
        <f t="shared" si="854"/>
        <v>128</v>
      </c>
      <c r="F10064" s="397">
        <f>F10062+(E10064-E10062)*(F10065-F10062)/(E10065-E10062)</f>
        <v>5.0032333333333332</v>
      </c>
      <c r="G10064" s="98">
        <v>15</v>
      </c>
      <c r="H10064" s="491">
        <f>H10062+(E10064-E10062)*(H10065-H10062)/(E10065-E10062)</f>
        <v>0.31421366666666667</v>
      </c>
      <c r="I10064" s="492">
        <f>I10062+(E10064-E10062)*(I10065-I10062)/(E10065-E10062)</f>
        <v>15.966666666666667</v>
      </c>
      <c r="J10064" s="397">
        <f>J10062+(E10064-E10062)*(J10065-J10062)/(E10065-E10062)</f>
        <v>0.11889999999999999</v>
      </c>
      <c r="K10064" s="469">
        <f t="shared" si="857"/>
        <v>15.923029021652994</v>
      </c>
      <c r="L10064" s="469">
        <f t="shared" si="858"/>
        <v>-4.3637645013673065E-2</v>
      </c>
    </row>
    <row r="10065" spans="1:12">
      <c r="A10065" s="480" t="s">
        <v>126</v>
      </c>
      <c r="B10065" s="480">
        <f t="shared" si="855"/>
        <v>18</v>
      </c>
      <c r="C10065" s="480">
        <f t="shared" si="856"/>
        <v>6</v>
      </c>
      <c r="D10065" s="480">
        <f>D10062</f>
        <v>222</v>
      </c>
      <c r="E10065" s="480">
        <f t="shared" si="854"/>
        <v>129</v>
      </c>
      <c r="F10065" s="484">
        <v>5.0141999999999998</v>
      </c>
      <c r="G10065" s="480">
        <v>15</v>
      </c>
      <c r="H10065" s="482">
        <v>0.314336</v>
      </c>
      <c r="I10065" s="483">
        <v>16</v>
      </c>
      <c r="J10065" s="484">
        <v>0.11749999999999999</v>
      </c>
      <c r="K10065" s="469">
        <f t="shared" si="857"/>
        <v>15.951720452000407</v>
      </c>
      <c r="L10065" s="469">
        <f t="shared" si="858"/>
        <v>-4.827954799959322E-2</v>
      </c>
    </row>
    <row r="10066" spans="1:12">
      <c r="A10066" s="98" t="s">
        <v>126</v>
      </c>
      <c r="B10066" s="98">
        <f t="shared" si="855"/>
        <v>18</v>
      </c>
      <c r="C10066" s="98">
        <f t="shared" si="856"/>
        <v>6</v>
      </c>
      <c r="D10066" s="98">
        <f>D10065</f>
        <v>222</v>
      </c>
      <c r="E10066" s="98">
        <f t="shared" si="854"/>
        <v>130</v>
      </c>
      <c r="F10066" s="397">
        <f>F10065+(E10066-E10065)*(F10068-F10065)/(E10068-E10065)</f>
        <v>5.0251333333333328</v>
      </c>
      <c r="G10066" s="98">
        <v>15</v>
      </c>
      <c r="H10066" s="491">
        <f>H10065+(E10066-E10065)*(H10068-H10065)/(E10068-E10065)</f>
        <v>0.31445933333333331</v>
      </c>
      <c r="I10066" s="492">
        <f>I10065+(E10066-E10065)*(I10068-I10065)/(E10068-E10065)</f>
        <v>16</v>
      </c>
      <c r="J10066" s="397">
        <f>J10065+(E10066-E10065)*(J10068-J10065)/(E10068-E10065)</f>
        <v>0.11609999999999999</v>
      </c>
      <c r="K10066" s="469">
        <f t="shared" si="857"/>
        <v>15.980232738096499</v>
      </c>
      <c r="L10066" s="469">
        <f t="shared" si="858"/>
        <v>-1.9767261903501421E-2</v>
      </c>
    </row>
    <row r="10067" spans="1:12">
      <c r="A10067" s="98" t="s">
        <v>126</v>
      </c>
      <c r="B10067" s="98">
        <f t="shared" si="855"/>
        <v>18</v>
      </c>
      <c r="C10067" s="98">
        <f t="shared" si="856"/>
        <v>6</v>
      </c>
      <c r="D10067" s="98">
        <f>D10065</f>
        <v>222</v>
      </c>
      <c r="E10067" s="98">
        <f t="shared" si="854"/>
        <v>131</v>
      </c>
      <c r="F10067" s="397">
        <f>F10065+(E10067-E10065)*(F10068-F10065)/(E10068-E10065)</f>
        <v>5.0360666666666667</v>
      </c>
      <c r="G10067" s="98">
        <v>15</v>
      </c>
      <c r="H10067" s="491">
        <f>H10065+(E10067-E10065)*(H10068-H10065)/(E10068-E10065)</f>
        <v>0.31458266666666668</v>
      </c>
      <c r="I10067" s="492">
        <f>I10065+(E10067-E10065)*(I10068-I10065)/(E10068-E10065)</f>
        <v>16</v>
      </c>
      <c r="J10067" s="397">
        <f>J10065+(E10067-E10065)*(J10068-J10065)/(E10068-E10065)</f>
        <v>0.1147</v>
      </c>
      <c r="K10067" s="469">
        <f t="shared" si="857"/>
        <v>16.008722667491746</v>
      </c>
      <c r="L10067" s="469">
        <f t="shared" si="858"/>
        <v>8.7226674917459945E-3</v>
      </c>
    </row>
    <row r="10068" spans="1:12">
      <c r="A10068" s="480" t="s">
        <v>126</v>
      </c>
      <c r="B10068" s="480">
        <f t="shared" si="855"/>
        <v>18</v>
      </c>
      <c r="C10068" s="480">
        <f t="shared" si="856"/>
        <v>6</v>
      </c>
      <c r="D10068" s="480">
        <f>D10065</f>
        <v>222</v>
      </c>
      <c r="E10068" s="480">
        <f t="shared" si="854"/>
        <v>132</v>
      </c>
      <c r="F10068" s="484">
        <v>5.0469999999999997</v>
      </c>
      <c r="G10068" s="480">
        <v>15</v>
      </c>
      <c r="H10068" s="482">
        <v>0.31470599999999999</v>
      </c>
      <c r="I10068" s="483">
        <v>16</v>
      </c>
      <c r="J10068" s="484">
        <v>0.1133</v>
      </c>
      <c r="K10068" s="469">
        <f t="shared" si="857"/>
        <v>16.03719026647093</v>
      </c>
      <c r="L10068" s="469">
        <f t="shared" si="858"/>
        <v>3.71902664709296E-2</v>
      </c>
    </row>
    <row r="10069" spans="1:12">
      <c r="A10069" s="98" t="s">
        <v>126</v>
      </c>
      <c r="B10069" s="98">
        <f t="shared" si="855"/>
        <v>18</v>
      </c>
      <c r="C10069" s="98">
        <f t="shared" si="856"/>
        <v>6</v>
      </c>
      <c r="D10069" s="98">
        <f>D10068</f>
        <v>222</v>
      </c>
      <c r="E10069" s="98">
        <f t="shared" si="854"/>
        <v>133</v>
      </c>
      <c r="F10069" s="397">
        <f>F10068+(E10069-E10068)*(F10071-F10068)/(E10071-E10068)</f>
        <v>5.057833333333333</v>
      </c>
      <c r="G10069" s="98">
        <v>15</v>
      </c>
      <c r="H10069" s="491">
        <f>H10068+(E10069-E10068)*(H10071-H10068)/(E10071-E10068)</f>
        <v>0.31482966666666667</v>
      </c>
      <c r="I10069" s="492">
        <f>I10068+(E10069-E10068)*(I10071-I10068)/(E10071-E10068)</f>
        <v>16.033333333333335</v>
      </c>
      <c r="J10069" s="397">
        <f>J10068+(E10069-E10068)*(J10071-J10068)/(E10071-E10068)</f>
        <v>0.1119</v>
      </c>
      <c r="K10069" s="469">
        <f t="shared" si="857"/>
        <v>16.065300919333097</v>
      </c>
      <c r="L10069" s="469">
        <f t="shared" si="858"/>
        <v>3.1967585999762349E-2</v>
      </c>
    </row>
    <row r="10070" spans="1:12">
      <c r="A10070" s="98" t="s">
        <v>126</v>
      </c>
      <c r="B10070" s="98">
        <f t="shared" si="855"/>
        <v>18</v>
      </c>
      <c r="C10070" s="98">
        <f t="shared" si="856"/>
        <v>6</v>
      </c>
      <c r="D10070" s="98">
        <f>D10068</f>
        <v>222</v>
      </c>
      <c r="E10070" s="98">
        <f t="shared" si="854"/>
        <v>134</v>
      </c>
      <c r="F10070" s="397">
        <f>F10068+(E10070-E10068)*(F10071-F10068)/(E10071-E10068)</f>
        <v>5.0686666666666671</v>
      </c>
      <c r="G10070" s="98">
        <v>15</v>
      </c>
      <c r="H10070" s="491">
        <f>H10068+(E10070-E10068)*(H10071-H10068)/(E10071-E10068)</f>
        <v>0.31495333333333331</v>
      </c>
      <c r="I10070" s="492">
        <f>I10068+(E10070-E10068)*(I10071-I10068)/(E10071-E10068)</f>
        <v>16.066666666666666</v>
      </c>
      <c r="J10070" s="397">
        <f>J10068+(E10070-E10068)*(J10071-J10068)/(E10071-E10068)</f>
        <v>0.1105</v>
      </c>
      <c r="K10070" s="469">
        <f t="shared" si="857"/>
        <v>16.09338949685668</v>
      </c>
      <c r="L10070" s="469">
        <f t="shared" si="858"/>
        <v>2.672283019001398E-2</v>
      </c>
    </row>
    <row r="10071" spans="1:12">
      <c r="A10071" s="480" t="s">
        <v>126</v>
      </c>
      <c r="B10071" s="480">
        <f t="shared" si="855"/>
        <v>18</v>
      </c>
      <c r="C10071" s="480">
        <f t="shared" si="856"/>
        <v>6</v>
      </c>
      <c r="D10071" s="480">
        <f>D10068</f>
        <v>222</v>
      </c>
      <c r="E10071" s="480">
        <f t="shared" si="854"/>
        <v>135</v>
      </c>
      <c r="F10071" s="484">
        <v>5.0795000000000003</v>
      </c>
      <c r="G10071" s="480">
        <v>15</v>
      </c>
      <c r="H10071" s="482">
        <v>0.315077</v>
      </c>
      <c r="I10071" s="483">
        <v>16.100000000000001</v>
      </c>
      <c r="J10071" s="484">
        <v>0.1091</v>
      </c>
      <c r="K10071" s="469">
        <f t="shared" si="857"/>
        <v>16.121456025035151</v>
      </c>
      <c r="L10071" s="469">
        <f t="shared" si="858"/>
        <v>2.1456025035149651E-2</v>
      </c>
    </row>
    <row r="10072" spans="1:12">
      <c r="A10072" s="98" t="s">
        <v>126</v>
      </c>
      <c r="B10072" s="98">
        <f t="shared" si="855"/>
        <v>18</v>
      </c>
      <c r="C10072" s="98">
        <f t="shared" si="856"/>
        <v>6</v>
      </c>
      <c r="D10072" s="98">
        <f>D10071</f>
        <v>222</v>
      </c>
      <c r="E10072" s="98">
        <f t="shared" si="854"/>
        <v>136</v>
      </c>
      <c r="F10072" s="397">
        <f>F10071+(E10072-E10071)*(F10074-F10071)/(E10074-E10071)</f>
        <v>5.0902666666666665</v>
      </c>
      <c r="G10072" s="98">
        <v>15</v>
      </c>
      <c r="H10072" s="491">
        <f>H10071+(E10072-E10071)*(H10074-H10071)/(E10074-E10071)</f>
        <v>0.31520166666666666</v>
      </c>
      <c r="I10072" s="492">
        <f>I10071+(E10072-E10071)*(I10074-I10071)/(E10074-E10071)</f>
        <v>16.133333333333333</v>
      </c>
      <c r="J10072" s="397">
        <f>J10071+(E10072-E10071)*(J10074-J10071)/(E10074-E10071)</f>
        <v>0.1077</v>
      </c>
      <c r="K10072" s="469">
        <f t="shared" si="857"/>
        <v>16.149237789563294</v>
      </c>
      <c r="L10072" s="469">
        <f t="shared" si="858"/>
        <v>1.5904456229961283E-2</v>
      </c>
    </row>
    <row r="10073" spans="1:12">
      <c r="A10073" s="98" t="s">
        <v>126</v>
      </c>
      <c r="B10073" s="98">
        <f t="shared" si="855"/>
        <v>18</v>
      </c>
      <c r="C10073" s="98">
        <f t="shared" si="856"/>
        <v>6</v>
      </c>
      <c r="D10073" s="98">
        <f>D10071</f>
        <v>222</v>
      </c>
      <c r="E10073" s="98">
        <f t="shared" si="854"/>
        <v>137</v>
      </c>
      <c r="F10073" s="397">
        <f>F10071+(E10073-E10071)*(F10074-F10071)/(E10074-E10071)</f>
        <v>5.1010333333333335</v>
      </c>
      <c r="G10073" s="98">
        <v>15</v>
      </c>
      <c r="H10073" s="491">
        <f>H10071+(E10073-E10071)*(H10074-H10071)/(E10074-E10071)</f>
        <v>0.31532633333333332</v>
      </c>
      <c r="I10073" s="492">
        <f>I10071+(E10073-E10071)*(I10074-I10071)/(E10074-E10071)</f>
        <v>16.166666666666668</v>
      </c>
      <c r="J10073" s="397">
        <f>J10071+(E10073-E10071)*(J10074-J10071)/(E10074-E10071)</f>
        <v>0.10629999999999999</v>
      </c>
      <c r="K10073" s="469">
        <f t="shared" si="857"/>
        <v>16.176997586627188</v>
      </c>
      <c r="L10073" s="469">
        <f t="shared" si="858"/>
        <v>1.0330919960519935E-2</v>
      </c>
    </row>
    <row r="10074" spans="1:12">
      <c r="A10074" s="480" t="s">
        <v>126</v>
      </c>
      <c r="B10074" s="480">
        <f t="shared" si="855"/>
        <v>18</v>
      </c>
      <c r="C10074" s="480">
        <f t="shared" si="856"/>
        <v>6</v>
      </c>
      <c r="D10074" s="480">
        <f>D10071</f>
        <v>222</v>
      </c>
      <c r="E10074" s="480">
        <f t="shared" si="854"/>
        <v>138</v>
      </c>
      <c r="F10074" s="484">
        <v>5.1117999999999997</v>
      </c>
      <c r="G10074" s="480">
        <v>15</v>
      </c>
      <c r="H10074" s="482">
        <v>0.31545099999999998</v>
      </c>
      <c r="I10074" s="483">
        <v>16.2</v>
      </c>
      <c r="J10074" s="484">
        <v>0.10489999999999999</v>
      </c>
      <c r="K10074" s="469">
        <f t="shared" si="857"/>
        <v>16.204735442271542</v>
      </c>
      <c r="L10074" s="469">
        <f t="shared" si="858"/>
        <v>4.7354422715422118E-3</v>
      </c>
    </row>
    <row r="10075" spans="1:12">
      <c r="A10075" s="98" t="s">
        <v>126</v>
      </c>
      <c r="B10075" s="98">
        <f t="shared" si="855"/>
        <v>18</v>
      </c>
      <c r="C10075" s="98">
        <f t="shared" si="856"/>
        <v>6</v>
      </c>
      <c r="D10075" s="98">
        <f>D10074</f>
        <v>222</v>
      </c>
      <c r="E10075" s="98">
        <f t="shared" si="854"/>
        <v>139</v>
      </c>
      <c r="F10075" s="397">
        <f>F10074+(E10075-E10074)*(F10077-F10074)/(E10077-E10074)</f>
        <v>5.1224999999999996</v>
      </c>
      <c r="G10075" s="98">
        <v>15</v>
      </c>
      <c r="H10075" s="491">
        <f>H10074+(E10075-E10074)*(H10077-H10074)/(E10077-E10074)</f>
        <v>0.31557633333333335</v>
      </c>
      <c r="I10075" s="492">
        <f>I10074+(E10075-E10074)*(I10077-I10074)/(E10077-E10074)</f>
        <v>16.233333333333334</v>
      </c>
      <c r="J10075" s="397">
        <f>J10074+(E10075-E10074)*(J10077-J10074)/(E10077-E10074)</f>
        <v>0.10353333333333332</v>
      </c>
      <c r="K10075" s="469">
        <f t="shared" si="857"/>
        <v>16.232205837150861</v>
      </c>
      <c r="L10075" s="469">
        <f t="shared" si="858"/>
        <v>-1.1274961824732088E-3</v>
      </c>
    </row>
    <row r="10076" spans="1:12">
      <c r="A10076" s="98" t="s">
        <v>126</v>
      </c>
      <c r="B10076" s="98">
        <f t="shared" si="855"/>
        <v>18</v>
      </c>
      <c r="C10076" s="98">
        <f t="shared" si="856"/>
        <v>6</v>
      </c>
      <c r="D10076" s="98">
        <f>D10074</f>
        <v>222</v>
      </c>
      <c r="E10076" s="98">
        <f t="shared" si="854"/>
        <v>140</v>
      </c>
      <c r="F10076" s="397">
        <f>F10074+(E10076-E10074)*(F10077-F10074)/(E10077-E10074)</f>
        <v>5.1332000000000004</v>
      </c>
      <c r="G10076" s="98">
        <v>15</v>
      </c>
      <c r="H10076" s="491">
        <f>H10074+(E10076-E10074)*(H10077-H10074)/(E10077-E10074)</f>
        <v>0.31570166666666666</v>
      </c>
      <c r="I10076" s="492">
        <f>I10074+(E10076-E10074)*(I10077-I10074)/(E10077-E10074)</f>
        <v>16.266666666666666</v>
      </c>
      <c r="J10076" s="397">
        <f>J10074+(E10076-E10074)*(J10077-J10074)/(E10077-E10074)</f>
        <v>0.10216666666666667</v>
      </c>
      <c r="K10076" s="469">
        <f t="shared" si="857"/>
        <v>16.259654420576389</v>
      </c>
      <c r="L10076" s="469">
        <f t="shared" si="858"/>
        <v>-7.0122460902766193E-3</v>
      </c>
    </row>
    <row r="10077" spans="1:12">
      <c r="A10077" s="480" t="s">
        <v>126</v>
      </c>
      <c r="B10077" s="480">
        <f t="shared" si="855"/>
        <v>18</v>
      </c>
      <c r="C10077" s="480">
        <f t="shared" si="856"/>
        <v>6</v>
      </c>
      <c r="D10077" s="480">
        <f>D10074</f>
        <v>222</v>
      </c>
      <c r="E10077" s="480">
        <f t="shared" si="854"/>
        <v>141</v>
      </c>
      <c r="F10077" s="484">
        <v>5.1439000000000004</v>
      </c>
      <c r="G10077" s="480">
        <v>15</v>
      </c>
      <c r="H10077" s="482">
        <v>0.31582700000000002</v>
      </c>
      <c r="I10077" s="483">
        <v>16.3</v>
      </c>
      <c r="J10077" s="484">
        <v>0.1008</v>
      </c>
      <c r="K10077" s="469">
        <f t="shared" si="857"/>
        <v>16.287081218515201</v>
      </c>
      <c r="L10077" s="469">
        <f t="shared" si="858"/>
        <v>-1.2918781484799524E-2</v>
      </c>
    </row>
    <row r="10078" spans="1:12">
      <c r="A10078" s="98" t="s">
        <v>126</v>
      </c>
      <c r="B10078" s="98">
        <f t="shared" si="855"/>
        <v>18</v>
      </c>
      <c r="C10078" s="98">
        <f t="shared" si="856"/>
        <v>6</v>
      </c>
      <c r="D10078" s="98">
        <f>D10077</f>
        <v>222</v>
      </c>
      <c r="E10078" s="98">
        <f t="shared" ref="E10078:E10101" si="859">E10077+1</f>
        <v>142</v>
      </c>
      <c r="F10078" s="397">
        <f>F10077+(E10078-E10077)*(F10080-F10077)/(E10080-E10077)</f>
        <v>5.1545666666666667</v>
      </c>
      <c r="G10078" s="98">
        <v>15</v>
      </c>
      <c r="H10078" s="491">
        <f>H10077+(E10078-E10077)*(H10080-H10077)/(E10080-E10077)</f>
        <v>0.31595300000000004</v>
      </c>
      <c r="I10078" s="492">
        <f>I10077+(E10078-E10077)*(I10080-I10077)/(E10080-E10077)</f>
        <v>16.333333333333332</v>
      </c>
      <c r="J10078" s="397">
        <f>J10077+(E10078-E10077)*(J10080-J10077)/(E10080-E10077)</f>
        <v>9.9400000000000002E-2</v>
      </c>
      <c r="K10078" s="469">
        <f t="shared" si="857"/>
        <v>16.314346332102136</v>
      </c>
      <c r="L10078" s="469">
        <f t="shared" si="858"/>
        <v>-1.8987001231195677E-2</v>
      </c>
    </row>
    <row r="10079" spans="1:12">
      <c r="A10079" s="98" t="s">
        <v>126</v>
      </c>
      <c r="B10079" s="98">
        <f t="shared" si="855"/>
        <v>18</v>
      </c>
      <c r="C10079" s="98">
        <f t="shared" si="856"/>
        <v>6</v>
      </c>
      <c r="D10079" s="98">
        <f>D10077</f>
        <v>222</v>
      </c>
      <c r="E10079" s="98">
        <f t="shared" si="859"/>
        <v>143</v>
      </c>
      <c r="F10079" s="397">
        <f>F10077+(E10079-E10077)*(F10080-F10077)/(E10080-E10077)</f>
        <v>5.165233333333334</v>
      </c>
      <c r="G10079" s="98">
        <v>15</v>
      </c>
      <c r="H10079" s="491">
        <f>H10077+(E10079-E10077)*(H10080-H10077)/(E10080-E10077)</f>
        <v>0.316079</v>
      </c>
      <c r="I10079" s="492">
        <f>I10077+(E10079-E10077)*(I10080-I10077)/(E10080-E10077)</f>
        <v>16.366666666666667</v>
      </c>
      <c r="J10079" s="397">
        <f>J10077+(E10079-E10077)*(J10080-J10077)/(E10080-E10077)</f>
        <v>9.8000000000000004E-2</v>
      </c>
      <c r="K10079" s="469">
        <f t="shared" si="857"/>
        <v>16.341589708058219</v>
      </c>
      <c r="L10079" s="469">
        <f t="shared" si="858"/>
        <v>-2.5076958608448052E-2</v>
      </c>
    </row>
    <row r="10080" spans="1:12">
      <c r="A10080" s="480" t="s">
        <v>126</v>
      </c>
      <c r="B10080" s="480">
        <f t="shared" si="855"/>
        <v>18</v>
      </c>
      <c r="C10080" s="480">
        <f t="shared" si="856"/>
        <v>6</v>
      </c>
      <c r="D10080" s="480">
        <f>D10077</f>
        <v>222</v>
      </c>
      <c r="E10080" s="480">
        <f t="shared" si="859"/>
        <v>144</v>
      </c>
      <c r="F10080" s="484">
        <v>5.1759000000000004</v>
      </c>
      <c r="G10080" s="480">
        <v>15</v>
      </c>
      <c r="H10080" s="482">
        <v>0.31620500000000001</v>
      </c>
      <c r="I10080" s="483">
        <v>16.399999999999999</v>
      </c>
      <c r="J10080" s="484">
        <v>9.6600000000000005E-2</v>
      </c>
      <c r="K10080" s="469">
        <f t="shared" si="857"/>
        <v>16.368811372369191</v>
      </c>
      <c r="L10080" s="469">
        <f t="shared" si="858"/>
        <v>-3.1188627630807986E-2</v>
      </c>
    </row>
    <row r="10081" spans="1:12">
      <c r="A10081" s="98" t="s">
        <v>126</v>
      </c>
      <c r="B10081" s="98">
        <f t="shared" si="855"/>
        <v>18</v>
      </c>
      <c r="C10081" s="98">
        <f t="shared" si="856"/>
        <v>6</v>
      </c>
      <c r="D10081" s="98">
        <f>D10080</f>
        <v>222</v>
      </c>
      <c r="E10081" s="98">
        <f t="shared" si="859"/>
        <v>145</v>
      </c>
      <c r="F10081" s="397">
        <f>F10080+(E10081-E10080)*(F10083-F10080)/(E10083-E10080)</f>
        <v>5.186466666666667</v>
      </c>
      <c r="G10081" s="98">
        <v>15</v>
      </c>
      <c r="H10081" s="491">
        <f>H10080+(E10081-E10080)*(H10083-H10080)/(E10083-E10080)</f>
        <v>0.316332</v>
      </c>
      <c r="I10081" s="492">
        <f>I10080+(E10081-E10080)*(I10083-I10080)/(E10083-E10080)</f>
        <v>16.399999999999999</v>
      </c>
      <c r="J10081" s="397">
        <f>J10080+(E10081-E10080)*(J10083-J10080)/(E10083-E10080)</f>
        <v>9.5200000000000007E-2</v>
      </c>
      <c r="K10081" s="469">
        <f t="shared" si="857"/>
        <v>16.395643395757201</v>
      </c>
      <c r="L10081" s="469">
        <f t="shared" si="858"/>
        <v>-4.3566042427976015E-3</v>
      </c>
    </row>
    <row r="10082" spans="1:12">
      <c r="A10082" s="98" t="s">
        <v>126</v>
      </c>
      <c r="B10082" s="98">
        <f t="shared" si="855"/>
        <v>18</v>
      </c>
      <c r="C10082" s="98">
        <f t="shared" si="856"/>
        <v>6</v>
      </c>
      <c r="D10082" s="98">
        <f>D10080</f>
        <v>222</v>
      </c>
      <c r="E10082" s="98">
        <f t="shared" si="859"/>
        <v>146</v>
      </c>
      <c r="F10082" s="397">
        <f>F10080+(E10082-E10080)*(F10083-F10080)/(E10083-E10080)</f>
        <v>5.1970333333333336</v>
      </c>
      <c r="G10082" s="98">
        <v>15</v>
      </c>
      <c r="H10082" s="491">
        <f>H10080+(E10082-E10080)*(H10083-H10080)/(E10083-E10080)</f>
        <v>0.31645899999999999</v>
      </c>
      <c r="I10082" s="492">
        <f>I10080+(E10082-E10080)*(I10083-I10080)/(E10083-E10080)</f>
        <v>16.399999999999999</v>
      </c>
      <c r="J10082" s="397">
        <f>J10080+(E10082-E10080)*(J10083-J10080)/(E10083-E10080)</f>
        <v>9.3799999999999994E-2</v>
      </c>
      <c r="K10082" s="469">
        <f t="shared" si="857"/>
        <v>16.422453882914798</v>
      </c>
      <c r="L10082" s="469">
        <f t="shared" si="858"/>
        <v>2.245388291479955E-2</v>
      </c>
    </row>
    <row r="10083" spans="1:12">
      <c r="A10083" s="480" t="s">
        <v>126</v>
      </c>
      <c r="B10083" s="480">
        <f t="shared" si="855"/>
        <v>18</v>
      </c>
      <c r="C10083" s="480">
        <f t="shared" si="856"/>
        <v>6</v>
      </c>
      <c r="D10083" s="480">
        <f>D10080</f>
        <v>222</v>
      </c>
      <c r="E10083" s="480">
        <f t="shared" si="859"/>
        <v>147</v>
      </c>
      <c r="F10083" s="484">
        <v>5.2076000000000002</v>
      </c>
      <c r="G10083" s="480">
        <v>15</v>
      </c>
      <c r="H10083" s="482">
        <v>0.31658599999999998</v>
      </c>
      <c r="I10083" s="483">
        <v>16.399999999999999</v>
      </c>
      <c r="J10083" s="484">
        <v>9.2399999999999996E-2</v>
      </c>
      <c r="K10083" s="469">
        <f t="shared" si="857"/>
        <v>16.449242859760066</v>
      </c>
      <c r="L10083" s="469">
        <f t="shared" si="858"/>
        <v>4.9242859760067148E-2</v>
      </c>
    </row>
    <row r="10084" spans="1:12">
      <c r="A10084" s="98" t="s">
        <v>126</v>
      </c>
      <c r="B10084" s="98">
        <f t="shared" si="855"/>
        <v>18</v>
      </c>
      <c r="C10084" s="98">
        <f t="shared" si="856"/>
        <v>6</v>
      </c>
      <c r="D10084" s="98">
        <f>D10083</f>
        <v>222</v>
      </c>
      <c r="E10084" s="98">
        <f t="shared" si="859"/>
        <v>148</v>
      </c>
      <c r="F10084" s="397">
        <f>F10083+(E10084-E10083)*(F10086-F10083)/(E10086-E10083)</f>
        <v>5.2180999999999997</v>
      </c>
      <c r="G10084" s="98">
        <v>15</v>
      </c>
      <c r="H10084" s="491">
        <f>H10083+(E10084-E10083)*(H10086-H10083)/(E10086-E10083)</f>
        <v>0.31671366666666667</v>
      </c>
      <c r="I10084" s="492">
        <f>I10083+(E10084-E10083)*(I10086-I10083)/(E10086-E10083)</f>
        <v>16.433333333333334</v>
      </c>
      <c r="J10084" s="397">
        <f>J10083+(E10084-E10083)*(J10086-J10083)/(E10086-E10083)</f>
        <v>9.0999999999999998E-2</v>
      </c>
      <c r="K10084" s="469">
        <f t="shared" si="857"/>
        <v>16.475765175905469</v>
      </c>
      <c r="L10084" s="469">
        <f t="shared" si="858"/>
        <v>4.2431842572135281E-2</v>
      </c>
    </row>
    <row r="10085" spans="1:12">
      <c r="A10085" s="98" t="s">
        <v>126</v>
      </c>
      <c r="B10085" s="98">
        <f t="shared" si="855"/>
        <v>18</v>
      </c>
      <c r="C10085" s="98">
        <f t="shared" si="856"/>
        <v>6</v>
      </c>
      <c r="D10085" s="98">
        <f>D10083</f>
        <v>222</v>
      </c>
      <c r="E10085" s="98">
        <f t="shared" si="859"/>
        <v>149</v>
      </c>
      <c r="F10085" s="397">
        <f>F10083+(E10085-E10083)*(F10086-F10083)/(E10086-E10083)</f>
        <v>5.2286000000000001</v>
      </c>
      <c r="G10085" s="98">
        <v>15</v>
      </c>
      <c r="H10085" s="491">
        <f>H10083+(E10085-E10083)*(H10086-H10083)/(E10086-E10083)</f>
        <v>0.31684133333333331</v>
      </c>
      <c r="I10085" s="492">
        <f>I10083+(E10085-E10083)*(I10086-I10083)/(E10086-E10083)</f>
        <v>16.466666666666665</v>
      </c>
      <c r="J10085" s="397">
        <f>J10083+(E10085-E10083)*(J10086-J10083)/(E10086-E10083)</f>
        <v>8.9599999999999999E-2</v>
      </c>
      <c r="K10085" s="469">
        <f t="shared" si="857"/>
        <v>16.502266118477809</v>
      </c>
      <c r="L10085" s="469">
        <f t="shared" si="858"/>
        <v>3.5599451811144434E-2</v>
      </c>
    </row>
    <row r="10086" spans="1:12">
      <c r="A10086" s="480" t="s">
        <v>126</v>
      </c>
      <c r="B10086" s="480">
        <f t="shared" si="855"/>
        <v>18</v>
      </c>
      <c r="C10086" s="480">
        <f t="shared" si="856"/>
        <v>6</v>
      </c>
      <c r="D10086" s="480">
        <f>D10083</f>
        <v>222</v>
      </c>
      <c r="E10086" s="480">
        <f t="shared" si="859"/>
        <v>150</v>
      </c>
      <c r="F10086" s="484">
        <v>5.2390999999999996</v>
      </c>
      <c r="G10086" s="480">
        <v>15</v>
      </c>
      <c r="H10086" s="482">
        <v>0.316969</v>
      </c>
      <c r="I10086" s="483">
        <v>16.5</v>
      </c>
      <c r="J10086" s="484">
        <v>8.8200000000000001E-2</v>
      </c>
      <c r="K10086" s="469">
        <f t="shared" si="857"/>
        <v>16.528745713303191</v>
      </c>
      <c r="L10086" s="469">
        <f t="shared" si="858"/>
        <v>2.8745713303191422E-2</v>
      </c>
    </row>
    <row r="10087" spans="1:12">
      <c r="A10087" s="98" t="s">
        <v>126</v>
      </c>
      <c r="B10087" s="98">
        <f t="shared" si="855"/>
        <v>18</v>
      </c>
      <c r="C10087" s="98">
        <f t="shared" si="856"/>
        <v>6</v>
      </c>
      <c r="D10087" s="98">
        <f>D10086</f>
        <v>222</v>
      </c>
      <c r="E10087" s="98">
        <f t="shared" si="859"/>
        <v>151</v>
      </c>
      <c r="F10087" s="397">
        <f>F10086+(E10087-E10086)*(F10089-F10086)/(E10089-E10086)</f>
        <v>5.2495666666666665</v>
      </c>
      <c r="G10087" s="98">
        <v>15</v>
      </c>
      <c r="H10087" s="491">
        <f>H10086+(E10087-E10086)*(H10089-H10086)/(E10089-E10086)</f>
        <v>0.31709766666666667</v>
      </c>
      <c r="I10087" s="492">
        <f>I10086+(E10087-E10086)*(I10089-I10086)/(E10089-E10086)</f>
        <v>16.533333333333335</v>
      </c>
      <c r="J10087" s="397">
        <f>J10086+(E10087-E10086)*(J10089-J10086)/(E10089-E10086)</f>
        <v>8.6800000000000002E-2</v>
      </c>
      <c r="K10087" s="469">
        <f t="shared" si="857"/>
        <v>16.555046657549251</v>
      </c>
      <c r="L10087" s="469">
        <f t="shared" si="858"/>
        <v>2.171332421591643E-2</v>
      </c>
    </row>
    <row r="10088" spans="1:12">
      <c r="A10088" s="98" t="s">
        <v>126</v>
      </c>
      <c r="B10088" s="98">
        <f t="shared" si="855"/>
        <v>18</v>
      </c>
      <c r="C10088" s="98">
        <f t="shared" si="856"/>
        <v>6</v>
      </c>
      <c r="D10088" s="98">
        <f>D10086</f>
        <v>222</v>
      </c>
      <c r="E10088" s="98">
        <f t="shared" si="859"/>
        <v>152</v>
      </c>
      <c r="F10088" s="397">
        <f>F10086+(E10088-E10086)*(F10089-F10086)/(E10089-E10086)</f>
        <v>5.2600333333333333</v>
      </c>
      <c r="G10088" s="98">
        <v>15</v>
      </c>
      <c r="H10088" s="491">
        <f>H10086+(E10088-E10086)*(H10089-H10086)/(E10089-E10086)</f>
        <v>0.31722633333333333</v>
      </c>
      <c r="I10088" s="492">
        <f>I10086+(E10088-E10086)*(I10089-I10086)/(E10089-E10086)</f>
        <v>16.566666666666666</v>
      </c>
      <c r="J10088" s="397">
        <f>J10086+(E10088-E10086)*(J10089-J10086)/(E10089-E10086)</f>
        <v>8.5400000000000004E-2</v>
      </c>
      <c r="K10088" s="469">
        <f t="shared" si="857"/>
        <v>16.581326266524741</v>
      </c>
      <c r="L10088" s="469">
        <f t="shared" si="858"/>
        <v>1.4659599858074301E-2</v>
      </c>
    </row>
    <row r="10089" spans="1:12">
      <c r="A10089" s="480" t="s">
        <v>126</v>
      </c>
      <c r="B10089" s="480">
        <f t="shared" si="855"/>
        <v>18</v>
      </c>
      <c r="C10089" s="480">
        <f t="shared" si="856"/>
        <v>6</v>
      </c>
      <c r="D10089" s="480">
        <f>D10086</f>
        <v>222</v>
      </c>
      <c r="E10089" s="480">
        <f t="shared" si="859"/>
        <v>153</v>
      </c>
      <c r="F10089" s="484">
        <v>5.2705000000000002</v>
      </c>
      <c r="G10089" s="480">
        <v>15</v>
      </c>
      <c r="H10089" s="482">
        <v>0.317355</v>
      </c>
      <c r="I10089" s="483">
        <v>16.600000000000001</v>
      </c>
      <c r="J10089" s="484">
        <v>8.4000000000000005E-2</v>
      </c>
      <c r="K10089" s="469">
        <f t="shared" si="857"/>
        <v>16.607584566179831</v>
      </c>
      <c r="L10089" s="469">
        <f t="shared" si="858"/>
        <v>7.5845661798297215E-3</v>
      </c>
    </row>
    <row r="10090" spans="1:12">
      <c r="A10090" s="98" t="s">
        <v>126</v>
      </c>
      <c r="B10090" s="98">
        <f t="shared" si="855"/>
        <v>18</v>
      </c>
      <c r="C10090" s="98">
        <f t="shared" si="856"/>
        <v>6</v>
      </c>
      <c r="D10090" s="98">
        <f>D10089</f>
        <v>222</v>
      </c>
      <c r="E10090" s="98">
        <f t="shared" si="859"/>
        <v>154</v>
      </c>
      <c r="F10090" s="397">
        <f>F10089+(E10090-E10089)*(F10092-F10089)/(E10092-E10089)</f>
        <v>5.2808666666666664</v>
      </c>
      <c r="G10090" s="98">
        <v>15</v>
      </c>
      <c r="H10090" s="491">
        <f>H10089+(E10090-E10089)*(H10092-H10089)/(E10092-E10089)</f>
        <v>0.31748466666666669</v>
      </c>
      <c r="I10090" s="492">
        <f>I10089+(E10090-E10089)*(I10092-I10089)/(E10092-E10089)</f>
        <v>16.633333333333333</v>
      </c>
      <c r="J10090" s="397">
        <f>J10089+(E10090-E10089)*(J10092-J10089)/(E10092-E10089)</f>
        <v>8.2600000000000007E-2</v>
      </c>
      <c r="K10090" s="469">
        <f t="shared" si="857"/>
        <v>16.633454214061778</v>
      </c>
      <c r="L10090" s="469">
        <f t="shared" si="858"/>
        <v>1.2088072844562703E-4</v>
      </c>
    </row>
    <row r="10091" spans="1:12">
      <c r="A10091" s="98" t="s">
        <v>126</v>
      </c>
      <c r="B10091" s="98">
        <f t="shared" si="855"/>
        <v>18</v>
      </c>
      <c r="C10091" s="98">
        <f t="shared" si="856"/>
        <v>6</v>
      </c>
      <c r="D10091" s="98">
        <f>D10089</f>
        <v>222</v>
      </c>
      <c r="E10091" s="98">
        <f t="shared" si="859"/>
        <v>155</v>
      </c>
      <c r="F10091" s="397">
        <f>F10089+(E10091-E10089)*(F10092-F10089)/(E10092-E10089)</f>
        <v>5.2912333333333335</v>
      </c>
      <c r="G10091" s="98">
        <v>15</v>
      </c>
      <c r="H10091" s="491">
        <f>H10089+(E10091-E10089)*(H10092-H10089)/(E10092-E10089)</f>
        <v>0.31761433333333333</v>
      </c>
      <c r="I10091" s="492">
        <f>I10089+(E10091-E10089)*(I10092-I10089)/(E10092-E10089)</f>
        <v>16.666666666666668</v>
      </c>
      <c r="J10091" s="397">
        <f>J10089+(E10091-E10089)*(J10092-J10089)/(E10092-E10089)</f>
        <v>8.1199999999999994E-2</v>
      </c>
      <c r="K10091" s="469">
        <f t="shared" si="857"/>
        <v>16.65930273927604</v>
      </c>
      <c r="L10091" s="469">
        <f t="shared" si="858"/>
        <v>-7.3639273906280778E-3</v>
      </c>
    </row>
    <row r="10092" spans="1:12">
      <c r="A10092" s="480" t="s">
        <v>126</v>
      </c>
      <c r="B10092" s="480">
        <f t="shared" si="855"/>
        <v>18</v>
      </c>
      <c r="C10092" s="480">
        <f t="shared" si="856"/>
        <v>6</v>
      </c>
      <c r="D10092" s="480">
        <f>D10089</f>
        <v>222</v>
      </c>
      <c r="E10092" s="480">
        <f t="shared" si="859"/>
        <v>156</v>
      </c>
      <c r="F10092" s="484">
        <v>5.3015999999999996</v>
      </c>
      <c r="G10092" s="480">
        <v>15</v>
      </c>
      <c r="H10092" s="482">
        <v>0.31774400000000003</v>
      </c>
      <c r="I10092" s="483">
        <v>16.7</v>
      </c>
      <c r="J10092" s="484">
        <v>7.9799999999999996E-2</v>
      </c>
      <c r="K10092" s="469">
        <f t="shared" si="857"/>
        <v>16.685130167682157</v>
      </c>
      <c r="L10092" s="469">
        <f t="shared" si="858"/>
        <v>-1.4869832317842224E-2</v>
      </c>
    </row>
    <row r="10093" spans="1:12">
      <c r="A10093" s="98" t="s">
        <v>126</v>
      </c>
      <c r="B10093" s="98">
        <f t="shared" si="855"/>
        <v>18</v>
      </c>
      <c r="C10093" s="98">
        <f t="shared" si="856"/>
        <v>6</v>
      </c>
      <c r="D10093" s="98">
        <f>D10092</f>
        <v>222</v>
      </c>
      <c r="E10093" s="98">
        <f t="shared" si="859"/>
        <v>157</v>
      </c>
      <c r="F10093" s="397">
        <f>F10092+(E10093-E10092)*(F10095-F10092)/(E10095-E10092)</f>
        <v>5.3119333333333332</v>
      </c>
      <c r="G10093" s="98">
        <v>15</v>
      </c>
      <c r="H10093" s="491">
        <f>H10092+(E10093-E10092)*(H10095-H10092)/(E10095-E10092)</f>
        <v>0.31794933333333336</v>
      </c>
      <c r="I10093" s="492">
        <f>I10092+(E10093-E10092)*(I10095-I10092)/(E10095-E10092)</f>
        <v>16.733333333333334</v>
      </c>
      <c r="J10093" s="397">
        <f>J10092+(E10093-E10092)*(J10095-J10092)/(E10095-E10092)</f>
        <v>7.8399999999999997E-2</v>
      </c>
      <c r="K10093" s="469">
        <f t="shared" si="857"/>
        <v>16.706854760926266</v>
      </c>
      <c r="L10093" s="469">
        <f t="shared" si="858"/>
        <v>-2.6478572407068413E-2</v>
      </c>
    </row>
    <row r="10094" spans="1:12">
      <c r="A10094" s="98" t="s">
        <v>126</v>
      </c>
      <c r="B10094" s="98">
        <f t="shared" si="855"/>
        <v>18</v>
      </c>
      <c r="C10094" s="98">
        <f t="shared" si="856"/>
        <v>6</v>
      </c>
      <c r="D10094" s="98">
        <f>D10092</f>
        <v>222</v>
      </c>
      <c r="E10094" s="98">
        <f t="shared" si="859"/>
        <v>158</v>
      </c>
      <c r="F10094" s="397">
        <f>F10092+(E10094-E10092)*(F10095-F10092)/(E10095-E10092)</f>
        <v>5.3222666666666667</v>
      </c>
      <c r="G10094" s="98">
        <v>15</v>
      </c>
      <c r="H10094" s="491">
        <f>H10092+(E10094-E10092)*(H10095-H10092)/(E10095-E10092)</f>
        <v>0.31815466666666664</v>
      </c>
      <c r="I10094" s="492">
        <f>I10092+(E10094-E10092)*(I10095-I10092)/(E10095-E10092)</f>
        <v>16.766666666666666</v>
      </c>
      <c r="J10094" s="397">
        <f>J10092+(E10094-E10092)*(J10095-J10092)/(E10095-E10092)</f>
        <v>7.6999999999999999E-2</v>
      </c>
      <c r="K10094" s="469">
        <f t="shared" si="857"/>
        <v>16.728551312569149</v>
      </c>
      <c r="L10094" s="469">
        <f t="shared" si="858"/>
        <v>-3.8115354097516985E-2</v>
      </c>
    </row>
    <row r="10095" spans="1:12">
      <c r="A10095" s="480" t="s">
        <v>126</v>
      </c>
      <c r="B10095" s="480">
        <f t="shared" si="855"/>
        <v>18</v>
      </c>
      <c r="C10095" s="480">
        <f t="shared" si="856"/>
        <v>6</v>
      </c>
      <c r="D10095" s="480">
        <f>D10092</f>
        <v>222</v>
      </c>
      <c r="E10095" s="480">
        <f t="shared" si="859"/>
        <v>159</v>
      </c>
      <c r="F10095" s="484">
        <v>5.3326000000000002</v>
      </c>
      <c r="G10095" s="480">
        <v>15</v>
      </c>
      <c r="H10095" s="482">
        <v>0.31835999999999998</v>
      </c>
      <c r="I10095" s="483">
        <v>16.8</v>
      </c>
      <c r="J10095" s="484">
        <v>7.5600000000000001E-2</v>
      </c>
      <c r="K10095" s="469">
        <f t="shared" si="857"/>
        <v>16.750219876868954</v>
      </c>
      <c r="L10095" s="469">
        <f t="shared" si="858"/>
        <v>-4.9780123131046849E-2</v>
      </c>
    </row>
    <row r="10096" spans="1:12">
      <c r="A10096" s="98" t="s">
        <v>126</v>
      </c>
      <c r="B10096" s="98">
        <f t="shared" si="855"/>
        <v>18</v>
      </c>
      <c r="C10096" s="98">
        <f t="shared" si="856"/>
        <v>6</v>
      </c>
      <c r="D10096" s="98">
        <f>D10095</f>
        <v>222</v>
      </c>
      <c r="E10096" s="98">
        <f t="shared" si="859"/>
        <v>160</v>
      </c>
      <c r="F10096" s="397">
        <f>F10095+(E10096-E10095)*(F10098-F10095)/(E10098-E10095)</f>
        <v>5.3428666666666667</v>
      </c>
      <c r="G10096" s="98">
        <v>15</v>
      </c>
      <c r="H10096" s="491">
        <f>H10095+(E10096-E10095)*(H10098-H10095)/(E10098-E10095)</f>
        <v>0.31841733333333333</v>
      </c>
      <c r="I10096" s="492">
        <f>I10095+(E10096-E10095)*(I10098-I10095)/(E10098-E10095)</f>
        <v>16.8</v>
      </c>
      <c r="J10096" s="397">
        <f>J10095+(E10096-E10095)*(J10098-J10095)/(E10098-E10095)</f>
        <v>7.4200000000000002E-2</v>
      </c>
      <c r="K10096" s="469">
        <f t="shared" si="857"/>
        <v>16.779446680038358</v>
      </c>
      <c r="L10096" s="469">
        <f t="shared" si="858"/>
        <v>-2.0553319961642558E-2</v>
      </c>
    </row>
    <row r="10097" spans="1:12">
      <c r="A10097" s="98" t="s">
        <v>126</v>
      </c>
      <c r="B10097" s="98">
        <f t="shared" si="855"/>
        <v>18</v>
      </c>
      <c r="C10097" s="98">
        <f t="shared" si="856"/>
        <v>6</v>
      </c>
      <c r="D10097" s="98">
        <f>D10095</f>
        <v>222</v>
      </c>
      <c r="E10097" s="98">
        <f t="shared" si="859"/>
        <v>161</v>
      </c>
      <c r="F10097" s="397">
        <f>F10095+(E10097-E10095)*(F10098-F10095)/(E10098-E10095)</f>
        <v>5.353133333333334</v>
      </c>
      <c r="G10097" s="98">
        <v>15</v>
      </c>
      <c r="H10097" s="491">
        <f>H10095+(E10097-E10095)*(H10098-H10095)/(E10098-E10095)</f>
        <v>0.31847466666666663</v>
      </c>
      <c r="I10097" s="492">
        <f>I10095+(E10097-E10095)*(I10098-I10095)/(E10098-E10095)</f>
        <v>16.8</v>
      </c>
      <c r="J10097" s="397">
        <f>J10095+(E10097-E10095)*(J10098-J10095)/(E10098-E10095)</f>
        <v>7.2800000000000004E-2</v>
      </c>
      <c r="K10097" s="469">
        <f t="shared" si="857"/>
        <v>16.80866296010986</v>
      </c>
      <c r="L10097" s="469">
        <f t="shared" si="858"/>
        <v>8.6629601098593412E-3</v>
      </c>
    </row>
    <row r="10098" spans="1:12">
      <c r="A10098" s="480" t="s">
        <v>126</v>
      </c>
      <c r="B10098" s="480">
        <f t="shared" si="855"/>
        <v>18</v>
      </c>
      <c r="C10098" s="480">
        <f t="shared" si="856"/>
        <v>6</v>
      </c>
      <c r="D10098" s="480">
        <f>D10095</f>
        <v>222</v>
      </c>
      <c r="E10098" s="480">
        <f t="shared" si="859"/>
        <v>162</v>
      </c>
      <c r="F10098" s="484">
        <v>5.3634000000000004</v>
      </c>
      <c r="G10098" s="480">
        <v>15</v>
      </c>
      <c r="H10098" s="482">
        <v>0.31853199999999998</v>
      </c>
      <c r="I10098" s="483">
        <v>16.8</v>
      </c>
      <c r="J10098" s="484">
        <v>7.1400000000000005E-2</v>
      </c>
      <c r="K10098" s="469">
        <f t="shared" si="857"/>
        <v>16.837868722765691</v>
      </c>
      <c r="L10098" s="469">
        <f t="shared" si="858"/>
        <v>3.7868722765690421E-2</v>
      </c>
    </row>
    <row r="10099" spans="1:12">
      <c r="A10099" s="98" t="s">
        <v>126</v>
      </c>
      <c r="B10099" s="98">
        <f t="shared" si="855"/>
        <v>18</v>
      </c>
      <c r="C10099" s="98">
        <f t="shared" si="856"/>
        <v>6</v>
      </c>
      <c r="D10099" s="98">
        <f>D10098</f>
        <v>222</v>
      </c>
      <c r="E10099" s="98">
        <f t="shared" si="859"/>
        <v>163</v>
      </c>
      <c r="F10099" s="397">
        <f>F10098+(E10099-E10098)*(F10101-F10098)/(E10101-E10098)</f>
        <v>5.3635999999999999</v>
      </c>
      <c r="G10099" s="98">
        <v>15</v>
      </c>
      <c r="H10099" s="491">
        <v>0.31866499999999998</v>
      </c>
      <c r="I10099" s="492">
        <v>16.899999999999999</v>
      </c>
      <c r="J10099" s="397">
        <f>J10098+(E10099-E10098)*(J10101-J10098)/(E10101-E10098)</f>
        <v>7.0000000000000007E-2</v>
      </c>
      <c r="K10099" s="469">
        <f t="shared" si="857"/>
        <v>16.831468783832552</v>
      </c>
      <c r="L10099" s="469">
        <f t="shared" si="858"/>
        <v>-6.8531216167446729E-2</v>
      </c>
    </row>
    <row r="10100" spans="1:12">
      <c r="A10100" s="98" t="s">
        <v>126</v>
      </c>
      <c r="B10100" s="98">
        <f t="shared" si="855"/>
        <v>18</v>
      </c>
      <c r="C10100" s="98">
        <f t="shared" si="856"/>
        <v>6</v>
      </c>
      <c r="D10100" s="98">
        <f>D10098</f>
        <v>222</v>
      </c>
      <c r="E10100" s="98">
        <f t="shared" si="859"/>
        <v>164</v>
      </c>
      <c r="F10100" s="397">
        <f>F10098+(E10100-E10098)*(F10101-F10098)/(E10101-E10098)</f>
        <v>5.3638000000000003</v>
      </c>
      <c r="G10100" s="98">
        <v>15</v>
      </c>
      <c r="H10100" s="491">
        <v>0.31879800000000003</v>
      </c>
      <c r="I10100" s="492">
        <v>16.899999999999999</v>
      </c>
      <c r="J10100" s="397">
        <f>J10098+(E10100-E10098)*(J10101-J10098)/(E10101-E10098)</f>
        <v>6.8599999999999994E-2</v>
      </c>
      <c r="K10100" s="469">
        <f t="shared" si="857"/>
        <v>16.825074184907056</v>
      </c>
      <c r="L10100" s="469">
        <f t="shared" si="858"/>
        <v>-7.4925815092942827E-2</v>
      </c>
    </row>
    <row r="10101" spans="1:12">
      <c r="A10101" s="480" t="s">
        <v>126</v>
      </c>
      <c r="B10101" s="480">
        <f t="shared" si="855"/>
        <v>18</v>
      </c>
      <c r="C10101" s="480">
        <f t="shared" si="856"/>
        <v>6</v>
      </c>
      <c r="D10101" s="480">
        <f>D10098</f>
        <v>222</v>
      </c>
      <c r="E10101" s="480">
        <f t="shared" si="859"/>
        <v>165</v>
      </c>
      <c r="F10101" s="484">
        <v>5.3639999999999999</v>
      </c>
      <c r="G10101" s="480">
        <v>15</v>
      </c>
      <c r="H10101" s="494">
        <v>0.31900000000000001</v>
      </c>
      <c r="I10101" s="495">
        <v>16.899999999999999</v>
      </c>
      <c r="J10101" s="493">
        <v>6.7199999999999996E-2</v>
      </c>
      <c r="K10101" s="469">
        <f t="shared" si="857"/>
        <v>16.815047021943574</v>
      </c>
      <c r="L10101" s="469">
        <f t="shared" si="858"/>
        <v>-8.4952978056424655E-2</v>
      </c>
    </row>
    <row r="10102" spans="1:12">
      <c r="A10102" s="480" t="s">
        <v>126</v>
      </c>
      <c r="B10102" s="480">
        <f t="shared" si="855"/>
        <v>19</v>
      </c>
      <c r="C10102" s="480">
        <f t="shared" si="856"/>
        <v>0</v>
      </c>
      <c r="D10102" s="480">
        <f>D10101+6</f>
        <v>228</v>
      </c>
      <c r="E10102" s="480">
        <v>12</v>
      </c>
      <c r="F10102" s="484">
        <v>3.5062000000000002</v>
      </c>
      <c r="G10102" s="480">
        <v>15</v>
      </c>
      <c r="H10102" s="482">
        <v>0.29261199999999998</v>
      </c>
      <c r="I10102" s="483">
        <v>12</v>
      </c>
      <c r="J10102" s="484">
        <v>0.27460000000000001</v>
      </c>
      <c r="K10102" s="469">
        <f t="shared" si="857"/>
        <v>11.982420406545188</v>
      </c>
      <c r="L10102" s="469">
        <f t="shared" si="858"/>
        <v>-1.757959345481197E-2</v>
      </c>
    </row>
    <row r="10103" spans="1:12">
      <c r="A10103" s="98" t="s">
        <v>126</v>
      </c>
      <c r="B10103" s="98">
        <f t="shared" si="855"/>
        <v>19</v>
      </c>
      <c r="C10103" s="98">
        <f t="shared" si="856"/>
        <v>0</v>
      </c>
      <c r="D10103" s="98">
        <f>D10102</f>
        <v>228</v>
      </c>
      <c r="E10103" s="98">
        <f>E10102+1</f>
        <v>13</v>
      </c>
      <c r="F10103" s="397">
        <f>F10102+(E10103-E10102)*(F10105-F10102)/(E10105-E10102)</f>
        <v>3.5217666666666667</v>
      </c>
      <c r="G10103" s="98">
        <v>15</v>
      </c>
      <c r="H10103" s="491">
        <f>H10102+(E10103-E10102)*(H10105-H10102)/(E10105-E10102)</f>
        <v>0.29278499999999996</v>
      </c>
      <c r="I10103" s="492">
        <f>I10102+(E10103-E10102)*(I10105-I10102)/(E10105-E10102)</f>
        <v>12.033333333333333</v>
      </c>
      <c r="J10103" s="397">
        <f>J10102+(E10103-E10102)*(J10105-J10102)/(E10105-E10102)</f>
        <v>0.27326666666666666</v>
      </c>
      <c r="K10103" s="469">
        <f t="shared" si="857"/>
        <v>12.028507835670089</v>
      </c>
      <c r="L10103" s="469">
        <f t="shared" si="858"/>
        <v>-4.8254976632442492E-3</v>
      </c>
    </row>
    <row r="10104" spans="1:12">
      <c r="A10104" s="98" t="s">
        <v>126</v>
      </c>
      <c r="B10104" s="98">
        <f t="shared" si="855"/>
        <v>19</v>
      </c>
      <c r="C10104" s="98">
        <f t="shared" si="856"/>
        <v>0</v>
      </c>
      <c r="D10104" s="98">
        <f>D10102</f>
        <v>228</v>
      </c>
      <c r="E10104" s="98">
        <f t="shared" ref="E10104:E10167" si="860">E10103+1</f>
        <v>14</v>
      </c>
      <c r="F10104" s="397">
        <f>F10102+(E10104-E10102)*(F10105-F10102)/(E10105-E10102)</f>
        <v>3.5373333333333337</v>
      </c>
      <c r="G10104" s="98">
        <v>15</v>
      </c>
      <c r="H10104" s="491">
        <f>H10102+(E10104-E10102)*(H10105-H10102)/(E10105-E10102)</f>
        <v>0.292958</v>
      </c>
      <c r="I10104" s="492">
        <f>I10102+(E10104-E10102)*(I10105-I10102)/(E10105-E10102)</f>
        <v>12.066666666666666</v>
      </c>
      <c r="J10104" s="397">
        <f>J10102+(E10104-E10102)*(J10105-J10102)/(E10105-E10102)</f>
        <v>0.27193333333333336</v>
      </c>
      <c r="K10104" s="469">
        <f t="shared" si="857"/>
        <v>12.074540832929408</v>
      </c>
      <c r="L10104" s="469">
        <f t="shared" si="858"/>
        <v>7.874166262741511E-3</v>
      </c>
    </row>
    <row r="10105" spans="1:12">
      <c r="A10105" s="480" t="s">
        <v>126</v>
      </c>
      <c r="B10105" s="480">
        <f t="shared" si="855"/>
        <v>19</v>
      </c>
      <c r="C10105" s="480">
        <f t="shared" si="856"/>
        <v>0</v>
      </c>
      <c r="D10105" s="480">
        <f>D10102</f>
        <v>228</v>
      </c>
      <c r="E10105" s="480">
        <f t="shared" si="860"/>
        <v>15</v>
      </c>
      <c r="F10105" s="484">
        <v>3.5529000000000002</v>
      </c>
      <c r="G10105" s="480">
        <v>15</v>
      </c>
      <c r="H10105" s="482">
        <v>0.29313099999999997</v>
      </c>
      <c r="I10105" s="483">
        <v>12.1</v>
      </c>
      <c r="J10105" s="484">
        <v>0.27060000000000001</v>
      </c>
      <c r="K10105" s="469">
        <f t="shared" si="857"/>
        <v>12.120519494696913</v>
      </c>
      <c r="L10105" s="469">
        <f t="shared" si="858"/>
        <v>2.0519494696912943E-2</v>
      </c>
    </row>
    <row r="10106" spans="1:12">
      <c r="A10106" s="98" t="s">
        <v>126</v>
      </c>
      <c r="B10106" s="98">
        <f t="shared" si="855"/>
        <v>19</v>
      </c>
      <c r="C10106" s="98">
        <f t="shared" si="856"/>
        <v>0</v>
      </c>
      <c r="D10106" s="98">
        <f>D10105</f>
        <v>228</v>
      </c>
      <c r="E10106" s="98">
        <f t="shared" si="860"/>
        <v>16</v>
      </c>
      <c r="F10106" s="397">
        <f>F10105+(E10106-E10105)*(F10108-F10105)/(E10108-E10105)</f>
        <v>3.5682666666666667</v>
      </c>
      <c r="G10106" s="98">
        <v>15</v>
      </c>
      <c r="H10106" s="491">
        <f>H10105+(E10106-E10105)*(H10108-H10105)/(E10108-E10105)</f>
        <v>0.29330166666666663</v>
      </c>
      <c r="I10106" s="492">
        <f>I10105+(E10106-E10105)*(I10108-I10105)/(E10108-E10105)</f>
        <v>12.166666666666666</v>
      </c>
      <c r="J10106" s="397">
        <f>J10105+(E10106-E10105)*(J10108-J10105)/(E10108-E10105)</f>
        <v>0.26929999999999998</v>
      </c>
      <c r="K10106" s="469">
        <f t="shared" si="857"/>
        <v>12.165858814303819</v>
      </c>
      <c r="L10106" s="469">
        <f t="shared" si="858"/>
        <v>-8.0785236284697248E-4</v>
      </c>
    </row>
    <row r="10107" spans="1:12">
      <c r="A10107" s="98" t="s">
        <v>126</v>
      </c>
      <c r="B10107" s="98">
        <f t="shared" si="855"/>
        <v>19</v>
      </c>
      <c r="C10107" s="98">
        <f t="shared" si="856"/>
        <v>0</v>
      </c>
      <c r="D10107" s="98">
        <f>D10105</f>
        <v>228</v>
      </c>
      <c r="E10107" s="98">
        <f t="shared" si="860"/>
        <v>17</v>
      </c>
      <c r="F10107" s="397">
        <f>F10105+(E10107-E10105)*(F10108-F10105)/(E10108-E10105)</f>
        <v>3.5836333333333337</v>
      </c>
      <c r="G10107" s="98">
        <v>15</v>
      </c>
      <c r="H10107" s="491">
        <f>H10105+(E10107-E10105)*(H10108-H10105)/(E10108-E10105)</f>
        <v>0.29347233333333334</v>
      </c>
      <c r="I10107" s="492">
        <f>I10105+(E10107-E10105)*(I10108-I10105)/(E10108-E10105)</f>
        <v>12.233333333333334</v>
      </c>
      <c r="J10107" s="397">
        <f>J10105+(E10107-E10105)*(J10108-J10105)/(E10108-E10105)</f>
        <v>0.26800000000000002</v>
      </c>
      <c r="K10107" s="469">
        <f t="shared" si="857"/>
        <v>12.211145400418213</v>
      </c>
      <c r="L10107" s="469">
        <f t="shared" si="858"/>
        <v>-2.2187932915121777E-2</v>
      </c>
    </row>
    <row r="10108" spans="1:12">
      <c r="A10108" s="480" t="s">
        <v>126</v>
      </c>
      <c r="B10108" s="480">
        <f t="shared" si="855"/>
        <v>19</v>
      </c>
      <c r="C10108" s="480">
        <f t="shared" si="856"/>
        <v>0</v>
      </c>
      <c r="D10108" s="480">
        <f>D10105</f>
        <v>228</v>
      </c>
      <c r="E10108" s="480">
        <f t="shared" si="860"/>
        <v>18</v>
      </c>
      <c r="F10108" s="484">
        <v>3.5990000000000002</v>
      </c>
      <c r="G10108" s="480">
        <v>15</v>
      </c>
      <c r="H10108" s="482">
        <v>0.29364299999999999</v>
      </c>
      <c r="I10108" s="483">
        <v>12.3</v>
      </c>
      <c r="J10108" s="484">
        <v>0.26669999999999999</v>
      </c>
      <c r="K10108" s="469">
        <f t="shared" si="857"/>
        <v>12.256379344986941</v>
      </c>
      <c r="L10108" s="469">
        <f t="shared" si="858"/>
        <v>-4.3620655013059562E-2</v>
      </c>
    </row>
    <row r="10109" spans="1:12">
      <c r="A10109" s="98" t="s">
        <v>126</v>
      </c>
      <c r="B10109" s="98">
        <f t="shared" ref="B10109:B10172" si="861">INT(D10109/12)</f>
        <v>19</v>
      </c>
      <c r="C10109" s="98">
        <f t="shared" ref="C10109:C10172" si="862">D10109-B10109*12</f>
        <v>0</v>
      </c>
      <c r="D10109" s="98">
        <f>D10108</f>
        <v>228</v>
      </c>
      <c r="E10109" s="98">
        <f t="shared" si="860"/>
        <v>19</v>
      </c>
      <c r="F10109" s="397">
        <f>F10108+(E10109-E10108)*(F10111-F10108)/(E10111-E10108)</f>
        <v>3.6141666666666667</v>
      </c>
      <c r="G10109" s="98">
        <v>15</v>
      </c>
      <c r="H10109" s="491">
        <f>H10108+(E10109-E10108)*(H10111-H10108)/(E10111-E10108)</f>
        <v>0.29381133333333331</v>
      </c>
      <c r="I10109" s="492">
        <f>I10108+(E10109-E10108)*(I10111-I10108)/(E10111-E10108)</f>
        <v>12.333333333333334</v>
      </c>
      <c r="J10109" s="397">
        <f>J10108+(E10109-E10108)*(J10111-J10108)/(E10111-E10108)</f>
        <v>0.26536666666666664</v>
      </c>
      <c r="K10109" s="469">
        <f t="shared" si="857"/>
        <v>12.300977724934596</v>
      </c>
      <c r="L10109" s="469">
        <f t="shared" si="858"/>
        <v>-3.2355608398738411E-2</v>
      </c>
    </row>
    <row r="10110" spans="1:12">
      <c r="A10110" s="98" t="s">
        <v>126</v>
      </c>
      <c r="B10110" s="98">
        <f t="shared" si="861"/>
        <v>19</v>
      </c>
      <c r="C10110" s="98">
        <f t="shared" si="862"/>
        <v>0</v>
      </c>
      <c r="D10110" s="98">
        <f>D10108</f>
        <v>228</v>
      </c>
      <c r="E10110" s="98">
        <f t="shared" si="860"/>
        <v>20</v>
      </c>
      <c r="F10110" s="397">
        <f>F10108+(E10110-E10108)*(F10111-F10108)/(E10111-E10108)</f>
        <v>3.6293333333333333</v>
      </c>
      <c r="G10110" s="98">
        <v>15</v>
      </c>
      <c r="H10110" s="491">
        <f>H10108+(E10110-E10108)*(H10111-H10108)/(E10111-E10108)</f>
        <v>0.29397966666666669</v>
      </c>
      <c r="I10110" s="492">
        <f>I10108+(E10110-E10108)*(I10111-I10108)/(E10111-E10108)</f>
        <v>12.366666666666667</v>
      </c>
      <c r="J10110" s="397">
        <f>J10108+(E10110-E10108)*(J10111-J10108)/(E10111-E10108)</f>
        <v>0.26403333333333334</v>
      </c>
      <c r="K10110" s="469">
        <f t="shared" si="857"/>
        <v>12.345525030642708</v>
      </c>
      <c r="L10110" s="469">
        <f t="shared" si="858"/>
        <v>-2.114163602395891E-2</v>
      </c>
    </row>
    <row r="10111" spans="1:12">
      <c r="A10111" s="480" t="s">
        <v>126</v>
      </c>
      <c r="B10111" s="480">
        <f t="shared" si="861"/>
        <v>19</v>
      </c>
      <c r="C10111" s="480">
        <f t="shared" si="862"/>
        <v>0</v>
      </c>
      <c r="D10111" s="480">
        <f>D10108</f>
        <v>228</v>
      </c>
      <c r="E10111" s="480">
        <f t="shared" si="860"/>
        <v>21</v>
      </c>
      <c r="F10111" s="484">
        <v>3.6444999999999999</v>
      </c>
      <c r="G10111" s="480">
        <v>15</v>
      </c>
      <c r="H10111" s="482">
        <v>0.29414800000000002</v>
      </c>
      <c r="I10111" s="483">
        <v>12.4</v>
      </c>
      <c r="J10111" s="484">
        <v>0.26269999999999999</v>
      </c>
      <c r="K10111" s="469">
        <f t="shared" si="857"/>
        <v>12.390021349796699</v>
      </c>
      <c r="L10111" s="469">
        <f t="shared" si="858"/>
        <v>-9.9786502033012425E-3</v>
      </c>
    </row>
    <row r="10112" spans="1:12">
      <c r="A10112" s="98" t="s">
        <v>126</v>
      </c>
      <c r="B10112" s="98">
        <f t="shared" si="861"/>
        <v>19</v>
      </c>
      <c r="C10112" s="98">
        <f t="shared" si="862"/>
        <v>0</v>
      </c>
      <c r="D10112" s="98">
        <f>D10111</f>
        <v>228</v>
      </c>
      <c r="E10112" s="98">
        <f t="shared" si="860"/>
        <v>22</v>
      </c>
      <c r="F10112" s="397">
        <f>F10111+(E10112-E10111)*(F10114-F10111)/(E10114-E10111)</f>
        <v>3.6594666666666664</v>
      </c>
      <c r="G10112" s="98">
        <v>15</v>
      </c>
      <c r="H10112" s="491">
        <f>H10111+(E10112-E10111)*(H10114-H10111)/(E10114-E10111)</f>
        <v>0.29431433333333334</v>
      </c>
      <c r="I10112" s="492">
        <f>I10111+(E10112-E10111)*(I10114-I10111)/(E10114-E10111)</f>
        <v>12.433333333333334</v>
      </c>
      <c r="J10112" s="397">
        <f>J10111+(E10112-E10111)*(J10114-J10111)/(E10114-E10111)</f>
        <v>0.26136666666666664</v>
      </c>
      <c r="K10112" s="469">
        <f t="shared" si="857"/>
        <v>12.43387172218365</v>
      </c>
      <c r="L10112" s="469">
        <f t="shared" si="858"/>
        <v>5.3838885031609607E-4</v>
      </c>
    </row>
    <row r="10113" spans="1:12">
      <c r="A10113" s="98" t="s">
        <v>126</v>
      </c>
      <c r="B10113" s="98">
        <f t="shared" si="861"/>
        <v>19</v>
      </c>
      <c r="C10113" s="98">
        <f t="shared" si="862"/>
        <v>0</v>
      </c>
      <c r="D10113" s="98">
        <f>D10111</f>
        <v>228</v>
      </c>
      <c r="E10113" s="98">
        <f t="shared" si="860"/>
        <v>23</v>
      </c>
      <c r="F10113" s="397">
        <f>F10111+(E10113-E10111)*(F10114-F10111)/(E10114-E10111)</f>
        <v>3.6744333333333334</v>
      </c>
      <c r="G10113" s="98">
        <v>15</v>
      </c>
      <c r="H10113" s="491">
        <f>H10111+(E10113-E10111)*(H10114-H10111)/(E10114-E10111)</f>
        <v>0.29448066666666667</v>
      </c>
      <c r="I10113" s="492">
        <f>I10111+(E10113-E10111)*(I10114-I10111)/(E10114-E10111)</f>
        <v>12.466666666666667</v>
      </c>
      <c r="J10113" s="397">
        <f>J10111+(E10113-E10111)*(J10114-J10111)/(E10114-E10111)</f>
        <v>0.26003333333333334</v>
      </c>
      <c r="K10113" s="469">
        <f t="shared" si="857"/>
        <v>12.477672558017391</v>
      </c>
      <c r="L10113" s="469">
        <f t="shared" si="858"/>
        <v>1.1005891350723829E-2</v>
      </c>
    </row>
    <row r="10114" spans="1:12">
      <c r="A10114" s="480" t="s">
        <v>126</v>
      </c>
      <c r="B10114" s="480">
        <f t="shared" si="861"/>
        <v>19</v>
      </c>
      <c r="C10114" s="480">
        <f t="shared" si="862"/>
        <v>0</v>
      </c>
      <c r="D10114" s="480">
        <f>D10111</f>
        <v>228</v>
      </c>
      <c r="E10114" s="480">
        <f t="shared" si="860"/>
        <v>24</v>
      </c>
      <c r="F10114" s="484">
        <v>3.6894</v>
      </c>
      <c r="G10114" s="480">
        <v>15</v>
      </c>
      <c r="H10114" s="482">
        <v>0.29464699999999999</v>
      </c>
      <c r="I10114" s="483">
        <v>12.5</v>
      </c>
      <c r="J10114" s="484">
        <v>0.25869999999999999</v>
      </c>
      <c r="K10114" s="469">
        <f t="shared" si="857"/>
        <v>12.521423941190646</v>
      </c>
      <c r="L10114" s="469">
        <f t="shared" si="858"/>
        <v>2.1423941190645834E-2</v>
      </c>
    </row>
    <row r="10115" spans="1:12">
      <c r="A10115" s="98" t="s">
        <v>126</v>
      </c>
      <c r="B10115" s="98">
        <f t="shared" si="861"/>
        <v>19</v>
      </c>
      <c r="C10115" s="98">
        <f t="shared" si="862"/>
        <v>0</v>
      </c>
      <c r="D10115" s="98">
        <f>D10114</f>
        <v>228</v>
      </c>
      <c r="E10115" s="98">
        <f t="shared" si="860"/>
        <v>25</v>
      </c>
      <c r="F10115" s="397">
        <f>F10114+(E10115-E10114)*(F10117-F10114)/(E10117-E10114)</f>
        <v>3.7042000000000002</v>
      </c>
      <c r="G10115" s="98">
        <v>15</v>
      </c>
      <c r="H10115" s="491">
        <f>H10114+(E10115-E10114)*(H10117-H10114)/(E10117-E10114)</f>
        <v>0.29481133333333331</v>
      </c>
      <c r="I10115" s="492">
        <f>I10114+(E10115-E10114)*(I10117-I10114)/(E10117-E10114)</f>
        <v>12.566666666666666</v>
      </c>
      <c r="J10115" s="397">
        <f>J10114+(E10115-E10114)*(J10117-J10114)/(E10117-E10114)</f>
        <v>0.25736666666666663</v>
      </c>
      <c r="K10115" s="469">
        <f t="shared" si="857"/>
        <v>12.564645863908444</v>
      </c>
      <c r="L10115" s="469">
        <f t="shared" si="858"/>
        <v>-2.020802758222473E-3</v>
      </c>
    </row>
    <row r="10116" spans="1:12">
      <c r="A10116" s="98" t="s">
        <v>126</v>
      </c>
      <c r="B10116" s="98">
        <f t="shared" si="861"/>
        <v>19</v>
      </c>
      <c r="C10116" s="98">
        <f t="shared" si="862"/>
        <v>0</v>
      </c>
      <c r="D10116" s="98">
        <f>D10114</f>
        <v>228</v>
      </c>
      <c r="E10116" s="98">
        <f t="shared" si="860"/>
        <v>26</v>
      </c>
      <c r="F10116" s="397">
        <f>F10114+(E10116-E10114)*(F10117-F10114)/(E10117-E10114)</f>
        <v>3.7189999999999999</v>
      </c>
      <c r="G10116" s="98">
        <v>15</v>
      </c>
      <c r="H10116" s="491">
        <f>H10114+(E10116-E10114)*(H10117-H10114)/(E10117-E10114)</f>
        <v>0.29497566666666669</v>
      </c>
      <c r="I10116" s="492">
        <f>I10114+(E10116-E10114)*(I10117-I10114)/(E10117-E10114)</f>
        <v>12.633333333333333</v>
      </c>
      <c r="J10116" s="397">
        <f>J10114+(E10116-E10114)*(J10117-J10114)/(E10117-E10114)</f>
        <v>0.25603333333333333</v>
      </c>
      <c r="K10116" s="469">
        <f t="shared" si="857"/>
        <v>12.607819628059714</v>
      </c>
      <c r="L10116" s="469">
        <f t="shared" si="858"/>
        <v>-2.5513705273619181E-2</v>
      </c>
    </row>
    <row r="10117" spans="1:12">
      <c r="A10117" s="480" t="s">
        <v>126</v>
      </c>
      <c r="B10117" s="480">
        <f t="shared" si="861"/>
        <v>19</v>
      </c>
      <c r="C10117" s="480">
        <f t="shared" si="862"/>
        <v>0</v>
      </c>
      <c r="D10117" s="480">
        <f>D10114</f>
        <v>228</v>
      </c>
      <c r="E10117" s="480">
        <f t="shared" si="860"/>
        <v>27</v>
      </c>
      <c r="F10117" s="484">
        <v>3.7338</v>
      </c>
      <c r="G10117" s="480">
        <v>15</v>
      </c>
      <c r="H10117" s="482">
        <v>0.29514000000000001</v>
      </c>
      <c r="I10117" s="483">
        <v>12.7</v>
      </c>
      <c r="J10117" s="484">
        <v>0.25469999999999998</v>
      </c>
      <c r="K10117" s="469">
        <f t="shared" si="857"/>
        <v>12.650945314088229</v>
      </c>
      <c r="L10117" s="469">
        <f t="shared" si="858"/>
        <v>-4.905468591176998E-2</v>
      </c>
    </row>
    <row r="10118" spans="1:12">
      <c r="A10118" s="98" t="s">
        <v>126</v>
      </c>
      <c r="B10118" s="98">
        <f t="shared" si="861"/>
        <v>19</v>
      </c>
      <c r="C10118" s="98">
        <f t="shared" si="862"/>
        <v>0</v>
      </c>
      <c r="D10118" s="98">
        <f>D10117</f>
        <v>228</v>
      </c>
      <c r="E10118" s="98">
        <f t="shared" si="860"/>
        <v>28</v>
      </c>
      <c r="F10118" s="397">
        <f>F10117+(E10118-E10117)*(F10120-F10117)/(E10120-E10117)</f>
        <v>3.7484000000000002</v>
      </c>
      <c r="G10118" s="98">
        <v>15</v>
      </c>
      <c r="H10118" s="491">
        <f>H10117+(E10118-E10117)*(H10120-H10117)/(E10120-E10117)</f>
        <v>0.29530266666666666</v>
      </c>
      <c r="I10118" s="492">
        <f>I10117+(E10118-E10117)*(I10120-I10117)/(E10120-E10117)</f>
        <v>12.733333333333333</v>
      </c>
      <c r="J10118" s="397">
        <f>J10117+(E10118-E10117)*(J10120-J10117)/(E10120-E10117)</f>
        <v>0.25336666666666663</v>
      </c>
      <c r="K10118" s="469">
        <f t="shared" si="857"/>
        <v>12.693417375167625</v>
      </c>
      <c r="L10118" s="469">
        <f t="shared" si="858"/>
        <v>-3.9915958165707366E-2</v>
      </c>
    </row>
    <row r="10119" spans="1:12">
      <c r="A10119" s="98" t="s">
        <v>126</v>
      </c>
      <c r="B10119" s="98">
        <f t="shared" si="861"/>
        <v>19</v>
      </c>
      <c r="C10119" s="98">
        <f t="shared" si="862"/>
        <v>0</v>
      </c>
      <c r="D10119" s="98">
        <f>D10117</f>
        <v>228</v>
      </c>
      <c r="E10119" s="98">
        <f t="shared" si="860"/>
        <v>29</v>
      </c>
      <c r="F10119" s="397">
        <f>F10117+(E10119-E10117)*(F10120-F10117)/(E10120-E10117)</f>
        <v>3.7629999999999999</v>
      </c>
      <c r="G10119" s="98">
        <v>15</v>
      </c>
      <c r="H10119" s="491">
        <f>H10117+(E10119-E10117)*(H10120-H10117)/(E10120-E10117)</f>
        <v>0.29546533333333336</v>
      </c>
      <c r="I10119" s="492">
        <f>I10117+(E10119-E10117)*(I10120-I10117)/(E10120-E10117)</f>
        <v>12.766666666666667</v>
      </c>
      <c r="J10119" s="397">
        <f>J10117+(E10119-E10117)*(J10120-J10117)/(E10120-E10117)</f>
        <v>0.25203333333333333</v>
      </c>
      <c r="K10119" s="469">
        <f t="shared" si="857"/>
        <v>12.735842670770174</v>
      </c>
      <c r="L10119" s="469">
        <f t="shared" si="858"/>
        <v>-3.0823995896493983E-2</v>
      </c>
    </row>
    <row r="10120" spans="1:12">
      <c r="A10120" s="480" t="s">
        <v>126</v>
      </c>
      <c r="B10120" s="480">
        <f t="shared" si="861"/>
        <v>19</v>
      </c>
      <c r="C10120" s="480">
        <f t="shared" si="862"/>
        <v>0</v>
      </c>
      <c r="D10120" s="480">
        <f>D10117</f>
        <v>228</v>
      </c>
      <c r="E10120" s="480">
        <f t="shared" si="860"/>
        <v>30</v>
      </c>
      <c r="F10120" s="484">
        <v>3.7776000000000001</v>
      </c>
      <c r="G10120" s="480">
        <v>15</v>
      </c>
      <c r="H10120" s="482">
        <v>0.295628</v>
      </c>
      <c r="I10120" s="483">
        <v>12.8</v>
      </c>
      <c r="J10120" s="484">
        <v>0.25069999999999998</v>
      </c>
      <c r="K10120" s="469">
        <f t="shared" si="857"/>
        <v>12.778221278092738</v>
      </c>
      <c r="L10120" s="469">
        <f t="shared" si="858"/>
        <v>-2.1778721907262266E-2</v>
      </c>
    </row>
    <row r="10121" spans="1:12">
      <c r="A10121" s="98" t="s">
        <v>126</v>
      </c>
      <c r="B10121" s="98">
        <f t="shared" si="861"/>
        <v>19</v>
      </c>
      <c r="C10121" s="98">
        <f t="shared" si="862"/>
        <v>0</v>
      </c>
      <c r="D10121" s="98">
        <f>D10120</f>
        <v>228</v>
      </c>
      <c r="E10121" s="98">
        <f t="shared" si="860"/>
        <v>31</v>
      </c>
      <c r="F10121" s="397">
        <f>F10120+(E10121-E10120)*(F10123-F10120)/(E10123-E10120)</f>
        <v>3.7920666666666669</v>
      </c>
      <c r="G10121" s="98">
        <v>15</v>
      </c>
      <c r="H10121" s="491">
        <f>H10120+(E10121-E10120)*(H10123-H10120)/(E10123-E10120)</f>
        <v>0.29578866666666664</v>
      </c>
      <c r="I10121" s="492">
        <f>I10120+(E10121-E10120)*(I10123-I10120)/(E10123-E10120)</f>
        <v>12.833333333333334</v>
      </c>
      <c r="J10121" s="397">
        <f>J10120+(E10121-E10120)*(J10123-J10120)/(E10123-E10120)</f>
        <v>0.24939999999999998</v>
      </c>
      <c r="K10121" s="469">
        <f t="shared" si="857"/>
        <v>12.820189189128277</v>
      </c>
      <c r="L10121" s="469">
        <f t="shared" si="858"/>
        <v>-1.3144144205057273E-2</v>
      </c>
    </row>
    <row r="10122" spans="1:12">
      <c r="A10122" s="98" t="s">
        <v>126</v>
      </c>
      <c r="B10122" s="98">
        <f t="shared" si="861"/>
        <v>19</v>
      </c>
      <c r="C10122" s="98">
        <f t="shared" si="862"/>
        <v>0</v>
      </c>
      <c r="D10122" s="98">
        <f>D10120</f>
        <v>228</v>
      </c>
      <c r="E10122" s="98">
        <f t="shared" si="860"/>
        <v>32</v>
      </c>
      <c r="F10122" s="397">
        <f>F10120+(E10122-E10120)*(F10123-F10120)/(E10123-E10120)</f>
        <v>3.8065333333333333</v>
      </c>
      <c r="G10122" s="98">
        <v>15</v>
      </c>
      <c r="H10122" s="491">
        <f>H10120+(E10122-E10120)*(H10123-H10120)/(E10123-E10120)</f>
        <v>0.29594933333333334</v>
      </c>
      <c r="I10122" s="492">
        <f>I10120+(E10122-E10120)*(I10123-I10120)/(E10123-E10120)</f>
        <v>12.866666666666667</v>
      </c>
      <c r="J10122" s="397">
        <f>J10120+(E10122-E10120)*(J10123-J10120)/(E10123-E10120)</f>
        <v>0.24809999999999999</v>
      </c>
      <c r="K10122" s="469">
        <f t="shared" si="857"/>
        <v>12.862111532604679</v>
      </c>
      <c r="L10122" s="469">
        <f t="shared" si="858"/>
        <v>-4.555134061988042E-3</v>
      </c>
    </row>
    <row r="10123" spans="1:12">
      <c r="A10123" s="480" t="s">
        <v>126</v>
      </c>
      <c r="B10123" s="480">
        <f t="shared" si="861"/>
        <v>19</v>
      </c>
      <c r="C10123" s="480">
        <f t="shared" si="862"/>
        <v>0</v>
      </c>
      <c r="D10123" s="480">
        <f>D10120</f>
        <v>228</v>
      </c>
      <c r="E10123" s="480">
        <f t="shared" si="860"/>
        <v>33</v>
      </c>
      <c r="F10123" s="484">
        <v>3.8210000000000002</v>
      </c>
      <c r="G10123" s="480">
        <v>15</v>
      </c>
      <c r="H10123" s="482">
        <v>0.29610999999999998</v>
      </c>
      <c r="I10123" s="483">
        <v>12.9</v>
      </c>
      <c r="J10123" s="484">
        <v>0.24679999999999999</v>
      </c>
      <c r="K10123" s="469">
        <f t="shared" ref="K10123:K10186" si="863">F10123/H10123</f>
        <v>12.903988382695621</v>
      </c>
      <c r="L10123" s="469">
        <f t="shared" ref="L10123:L10186" si="864">K10123-I10123</f>
        <v>3.9883826956206292E-3</v>
      </c>
    </row>
    <row r="10124" spans="1:12">
      <c r="A10124" s="98" t="s">
        <v>126</v>
      </c>
      <c r="B10124" s="98">
        <f t="shared" si="861"/>
        <v>19</v>
      </c>
      <c r="C10124" s="98">
        <f t="shared" si="862"/>
        <v>0</v>
      </c>
      <c r="D10124" s="98">
        <f>D10123</f>
        <v>228</v>
      </c>
      <c r="E10124" s="98">
        <f t="shared" si="860"/>
        <v>34</v>
      </c>
      <c r="F10124" s="397">
        <f>F10123+(E10124-E10123)*(F10126-F10123)/(E10126-E10123)</f>
        <v>3.8353000000000002</v>
      </c>
      <c r="G10124" s="98">
        <v>15</v>
      </c>
      <c r="H10124" s="491">
        <f>H10123+(E10124-E10123)*(H10126-H10123)/(E10126-E10123)</f>
        <v>0.29626933333333333</v>
      </c>
      <c r="I10124" s="492">
        <f>I10123+(E10124-E10123)*(I10126-I10123)/(E10126-E10123)</f>
        <v>12.933333333333334</v>
      </c>
      <c r="J10124" s="397">
        <f>J10123+(E10124-E10123)*(J10126-J10123)/(E10126-E10123)</f>
        <v>0.24546666666666667</v>
      </c>
      <c r="K10124" s="469">
        <f t="shared" si="863"/>
        <v>12.945315523712658</v>
      </c>
      <c r="L10124" s="469">
        <f t="shared" si="864"/>
        <v>1.1982190379324464E-2</v>
      </c>
    </row>
    <row r="10125" spans="1:12">
      <c r="A10125" s="98" t="s">
        <v>126</v>
      </c>
      <c r="B10125" s="98">
        <f t="shared" si="861"/>
        <v>19</v>
      </c>
      <c r="C10125" s="98">
        <f t="shared" si="862"/>
        <v>0</v>
      </c>
      <c r="D10125" s="98">
        <f>D10123</f>
        <v>228</v>
      </c>
      <c r="E10125" s="98">
        <f t="shared" si="860"/>
        <v>35</v>
      </c>
      <c r="F10125" s="397">
        <f>F10123+(E10125-E10123)*(F10126-F10123)/(E10126-E10123)</f>
        <v>3.8496000000000001</v>
      </c>
      <c r="G10125" s="98">
        <v>15</v>
      </c>
      <c r="H10125" s="491">
        <f>H10123+(E10125-E10123)*(H10126-H10123)/(E10126-E10123)</f>
        <v>0.29642866666666667</v>
      </c>
      <c r="I10125" s="492">
        <f>I10123+(E10125-E10123)*(I10126-I10123)/(E10126-E10123)</f>
        <v>12.966666666666667</v>
      </c>
      <c r="J10125" s="397">
        <f>J10123+(E10125-E10123)*(J10126-J10123)/(E10126-E10123)</f>
        <v>0.24413333333333331</v>
      </c>
      <c r="K10125" s="469">
        <f t="shared" si="863"/>
        <v>12.986598237237514</v>
      </c>
      <c r="L10125" s="469">
        <f t="shared" si="864"/>
        <v>1.9931570570847157E-2</v>
      </c>
    </row>
    <row r="10126" spans="1:12">
      <c r="A10126" s="480" t="s">
        <v>126</v>
      </c>
      <c r="B10126" s="480">
        <f t="shared" si="861"/>
        <v>19</v>
      </c>
      <c r="C10126" s="480">
        <f t="shared" si="862"/>
        <v>0</v>
      </c>
      <c r="D10126" s="480">
        <f>D10123</f>
        <v>228</v>
      </c>
      <c r="E10126" s="480">
        <f t="shared" si="860"/>
        <v>36</v>
      </c>
      <c r="F10126" s="484">
        <v>3.8639000000000001</v>
      </c>
      <c r="G10126" s="480">
        <v>15</v>
      </c>
      <c r="H10126" s="482">
        <v>0.29658800000000002</v>
      </c>
      <c r="I10126" s="483">
        <v>13</v>
      </c>
      <c r="J10126" s="484">
        <v>0.24279999999999999</v>
      </c>
      <c r="K10126" s="469">
        <f t="shared" si="863"/>
        <v>13.027836594872348</v>
      </c>
      <c r="L10126" s="469">
        <f t="shared" si="864"/>
        <v>2.7836594872347575E-2</v>
      </c>
    </row>
    <row r="10127" spans="1:12">
      <c r="A10127" s="98" t="s">
        <v>126</v>
      </c>
      <c r="B10127" s="98">
        <f t="shared" si="861"/>
        <v>19</v>
      </c>
      <c r="C10127" s="98">
        <f t="shared" si="862"/>
        <v>0</v>
      </c>
      <c r="D10127" s="98">
        <f>D10126</f>
        <v>228</v>
      </c>
      <c r="E10127" s="98">
        <f t="shared" si="860"/>
        <v>37</v>
      </c>
      <c r="F10127" s="397">
        <f>F10126+(E10127-E10126)*(F10129-F10126)/(E10129-E10126)</f>
        <v>3.8780333333333332</v>
      </c>
      <c r="G10127" s="98">
        <v>15</v>
      </c>
      <c r="H10127" s="491">
        <f>H10126+(E10127-E10126)*(H10129-H10126)/(E10129-E10126)</f>
        <v>0.29674566666666669</v>
      </c>
      <c r="I10127" s="492">
        <f>I10126+(E10127-E10126)*(I10129-I10126)/(E10129-E10126)</f>
        <v>13.033333333333333</v>
      </c>
      <c r="J10127" s="397">
        <f>J10126+(E10127-E10126)*(J10129-J10126)/(E10129-E10126)</f>
        <v>0.24146666666666666</v>
      </c>
      <c r="K10127" s="469">
        <f t="shared" si="863"/>
        <v>13.068542421849461</v>
      </c>
      <c r="L10127" s="469">
        <f t="shared" si="864"/>
        <v>3.5209088516127807E-2</v>
      </c>
    </row>
    <row r="10128" spans="1:12">
      <c r="A10128" s="98" t="s">
        <v>126</v>
      </c>
      <c r="B10128" s="98">
        <f t="shared" si="861"/>
        <v>19</v>
      </c>
      <c r="C10128" s="98">
        <f t="shared" si="862"/>
        <v>0</v>
      </c>
      <c r="D10128" s="98">
        <f>D10126</f>
        <v>228</v>
      </c>
      <c r="E10128" s="98">
        <f t="shared" si="860"/>
        <v>38</v>
      </c>
      <c r="F10128" s="397">
        <f>F10126+(E10128-E10126)*(F10129-F10126)/(E10129-E10126)</f>
        <v>3.8921666666666668</v>
      </c>
      <c r="G10128" s="98">
        <v>15</v>
      </c>
      <c r="H10128" s="491">
        <f>H10126+(E10128-E10126)*(H10129-H10126)/(E10129-E10126)</f>
        <v>0.29690333333333335</v>
      </c>
      <c r="I10128" s="492">
        <f>I10126+(E10128-E10126)*(I10129-I10126)/(E10129-E10126)</f>
        <v>13.066666666666666</v>
      </c>
      <c r="J10128" s="397">
        <f>J10126+(E10128-E10126)*(J10129-J10126)/(E10129-E10126)</f>
        <v>0.24013333333333334</v>
      </c>
      <c r="K10128" s="469">
        <f t="shared" si="863"/>
        <v>13.109205016223013</v>
      </c>
      <c r="L10128" s="469">
        <f t="shared" si="864"/>
        <v>4.2538349556346944E-2</v>
      </c>
    </row>
    <row r="10129" spans="1:12">
      <c r="A10129" s="480" t="s">
        <v>126</v>
      </c>
      <c r="B10129" s="480">
        <f t="shared" si="861"/>
        <v>19</v>
      </c>
      <c r="C10129" s="480">
        <f t="shared" si="862"/>
        <v>0</v>
      </c>
      <c r="D10129" s="480">
        <f>D10126</f>
        <v>228</v>
      </c>
      <c r="E10129" s="480">
        <f t="shared" si="860"/>
        <v>39</v>
      </c>
      <c r="F10129" s="484">
        <v>3.9062999999999999</v>
      </c>
      <c r="G10129" s="480">
        <v>15</v>
      </c>
      <c r="H10129" s="482">
        <v>0.29706100000000002</v>
      </c>
      <c r="I10129" s="483">
        <v>13.1</v>
      </c>
      <c r="J10129" s="484">
        <v>0.23880000000000001</v>
      </c>
      <c r="K10129" s="469">
        <f t="shared" si="863"/>
        <v>13.149824446830785</v>
      </c>
      <c r="L10129" s="469">
        <f t="shared" si="864"/>
        <v>4.9824446830784908E-2</v>
      </c>
    </row>
    <row r="10130" spans="1:12">
      <c r="A10130" s="98" t="s">
        <v>126</v>
      </c>
      <c r="B10130" s="98">
        <f t="shared" si="861"/>
        <v>19</v>
      </c>
      <c r="C10130" s="98">
        <f t="shared" si="862"/>
        <v>0</v>
      </c>
      <c r="D10130" s="98">
        <f>D10129</f>
        <v>228</v>
      </c>
      <c r="E10130" s="98">
        <f t="shared" si="860"/>
        <v>40</v>
      </c>
      <c r="F10130" s="397">
        <f>F10129+(E10130-E10129)*(F10132-F10129)/(E10132-E10129)</f>
        <v>3.9202666666666666</v>
      </c>
      <c r="G10130" s="98">
        <v>15</v>
      </c>
      <c r="H10130" s="491">
        <f>H10129+(E10130-E10129)*(H10132-H10129)/(E10132-E10129)</f>
        <v>0.29721766666666666</v>
      </c>
      <c r="I10130" s="492">
        <f>I10129+(E10130-E10129)*(I10132-I10129)/(E10132-E10129)</f>
        <v>13.166666666666666</v>
      </c>
      <c r="J10130" s="397">
        <f>J10129+(E10130-E10129)*(J10132-J10129)/(E10132-E10129)</f>
        <v>0.23746666666666669</v>
      </c>
      <c r="K10130" s="469">
        <f t="shared" si="863"/>
        <v>13.189884405704911</v>
      </c>
      <c r="L10130" s="469">
        <f t="shared" si="864"/>
        <v>2.3217739038244645E-2</v>
      </c>
    </row>
    <row r="10131" spans="1:12">
      <c r="A10131" s="98" t="s">
        <v>126</v>
      </c>
      <c r="B10131" s="98">
        <f t="shared" si="861"/>
        <v>19</v>
      </c>
      <c r="C10131" s="98">
        <f t="shared" si="862"/>
        <v>0</v>
      </c>
      <c r="D10131" s="98">
        <f>D10129</f>
        <v>228</v>
      </c>
      <c r="E10131" s="98">
        <f t="shared" si="860"/>
        <v>41</v>
      </c>
      <c r="F10131" s="397">
        <f>F10129+(E10131-E10129)*(F10132-F10129)/(E10132-E10129)</f>
        <v>3.9342333333333332</v>
      </c>
      <c r="G10131" s="98">
        <v>15</v>
      </c>
      <c r="H10131" s="491">
        <f>H10129+(E10131-E10129)*(H10132-H10129)/(E10132-E10129)</f>
        <v>0.29737433333333335</v>
      </c>
      <c r="I10131" s="492">
        <f>I10129+(E10131-E10129)*(I10132-I10129)/(E10132-E10129)</f>
        <v>13.233333333333334</v>
      </c>
      <c r="J10131" s="397">
        <f>J10129+(E10131-E10129)*(J10132-J10129)/(E10132-E10129)</f>
        <v>0.23613333333333333</v>
      </c>
      <c r="K10131" s="469">
        <f t="shared" si="863"/>
        <v>13.229902154747718</v>
      </c>
      <c r="L10131" s="469">
        <f t="shared" si="864"/>
        <v>-3.4311785856164789E-3</v>
      </c>
    </row>
    <row r="10132" spans="1:12">
      <c r="A10132" s="480" t="s">
        <v>126</v>
      </c>
      <c r="B10132" s="480">
        <f t="shared" si="861"/>
        <v>19</v>
      </c>
      <c r="C10132" s="480">
        <f t="shared" si="862"/>
        <v>0</v>
      </c>
      <c r="D10132" s="480">
        <f>D10129</f>
        <v>228</v>
      </c>
      <c r="E10132" s="480">
        <f t="shared" si="860"/>
        <v>42</v>
      </c>
      <c r="F10132" s="484">
        <v>3.9481999999999999</v>
      </c>
      <c r="G10132" s="480">
        <v>15</v>
      </c>
      <c r="H10132" s="482">
        <v>0.29753099999999999</v>
      </c>
      <c r="I10132" s="483">
        <v>13.3</v>
      </c>
      <c r="J10132" s="484">
        <v>0.23480000000000001</v>
      </c>
      <c r="K10132" s="469">
        <f t="shared" si="863"/>
        <v>13.269877760636707</v>
      </c>
      <c r="L10132" s="469">
        <f t="shared" si="864"/>
        <v>-3.0122239363294057E-2</v>
      </c>
    </row>
    <row r="10133" spans="1:12">
      <c r="A10133" s="98" t="s">
        <v>126</v>
      </c>
      <c r="B10133" s="98">
        <f t="shared" si="861"/>
        <v>19</v>
      </c>
      <c r="C10133" s="98">
        <f t="shared" si="862"/>
        <v>0</v>
      </c>
      <c r="D10133" s="98">
        <f>D10132</f>
        <v>228</v>
      </c>
      <c r="E10133" s="98">
        <f t="shared" si="860"/>
        <v>43</v>
      </c>
      <c r="F10133" s="397">
        <f>F10132+(E10133-E10132)*(F10135-F10132)/(E10135-E10132)</f>
        <v>3.9620333333333333</v>
      </c>
      <c r="G10133" s="98">
        <v>15</v>
      </c>
      <c r="H10133" s="491">
        <f>H10132+(E10133-E10132)*(H10135-H10132)/(E10135-E10132)</f>
        <v>0.29768633333333333</v>
      </c>
      <c r="I10133" s="492">
        <f>I10132+(E10133-E10132)*(I10135-I10132)/(E10135-E10132)</f>
        <v>13.333333333333334</v>
      </c>
      <c r="J10133" s="397">
        <f>J10132+(E10133-E10132)*(J10135-J10132)/(E10135-E10132)</f>
        <v>0.23346666666666668</v>
      </c>
      <c r="K10133" s="469">
        <f t="shared" si="863"/>
        <v>13.309423005646883</v>
      </c>
      <c r="L10133" s="469">
        <f t="shared" si="864"/>
        <v>-2.3910327686451183E-2</v>
      </c>
    </row>
    <row r="10134" spans="1:12">
      <c r="A10134" s="98" t="s">
        <v>126</v>
      </c>
      <c r="B10134" s="98">
        <f t="shared" si="861"/>
        <v>19</v>
      </c>
      <c r="C10134" s="98">
        <f t="shared" si="862"/>
        <v>0</v>
      </c>
      <c r="D10134" s="98">
        <f>D10132</f>
        <v>228</v>
      </c>
      <c r="E10134" s="98">
        <f t="shared" si="860"/>
        <v>44</v>
      </c>
      <c r="F10134" s="397">
        <f>F10132+(E10134-E10132)*(F10135-F10132)/(E10135-E10132)</f>
        <v>3.9758666666666667</v>
      </c>
      <c r="G10134" s="98">
        <v>15</v>
      </c>
      <c r="H10134" s="491">
        <f>H10132+(E10134-E10132)*(H10135-H10132)/(E10135-E10132)</f>
        <v>0.29784166666666667</v>
      </c>
      <c r="I10134" s="492">
        <f>I10132+(E10134-E10132)*(I10135-I10132)/(E10135-E10132)</f>
        <v>13.366666666666667</v>
      </c>
      <c r="J10134" s="397">
        <f>J10132+(E10134-E10132)*(J10135-J10132)/(E10135-E10132)</f>
        <v>0.23213333333333333</v>
      </c>
      <c r="K10134" s="469">
        <f t="shared" si="863"/>
        <v>13.348927002602053</v>
      </c>
      <c r="L10134" s="469">
        <f t="shared" si="864"/>
        <v>-1.7739664064613692E-2</v>
      </c>
    </row>
    <row r="10135" spans="1:12">
      <c r="A10135" s="480" t="s">
        <v>126</v>
      </c>
      <c r="B10135" s="480">
        <f t="shared" si="861"/>
        <v>19</v>
      </c>
      <c r="C10135" s="480">
        <f t="shared" si="862"/>
        <v>0</v>
      </c>
      <c r="D10135" s="480">
        <f>D10132</f>
        <v>228</v>
      </c>
      <c r="E10135" s="480">
        <f t="shared" si="860"/>
        <v>45</v>
      </c>
      <c r="F10135" s="484">
        <v>3.9897</v>
      </c>
      <c r="G10135" s="480">
        <v>15</v>
      </c>
      <c r="H10135" s="482">
        <v>0.29799700000000001</v>
      </c>
      <c r="I10135" s="483">
        <v>13.4</v>
      </c>
      <c r="J10135" s="484">
        <v>0.23080000000000001</v>
      </c>
      <c r="K10135" s="469">
        <f t="shared" si="863"/>
        <v>13.388389816004858</v>
      </c>
      <c r="L10135" s="469">
        <f t="shared" si="864"/>
        <v>-1.1610183995141909E-2</v>
      </c>
    </row>
    <row r="10136" spans="1:12">
      <c r="A10136" s="98" t="s">
        <v>126</v>
      </c>
      <c r="B10136" s="98">
        <f t="shared" si="861"/>
        <v>19</v>
      </c>
      <c r="C10136" s="98">
        <f t="shared" si="862"/>
        <v>0</v>
      </c>
      <c r="D10136" s="98">
        <f>D10135</f>
        <v>228</v>
      </c>
      <c r="E10136" s="98">
        <f t="shared" si="860"/>
        <v>46</v>
      </c>
      <c r="F10136" s="397">
        <f>F10135+(E10136-E10135)*(F10138-F10135)/(E10138-E10135)</f>
        <v>4.0034000000000001</v>
      </c>
      <c r="G10136" s="98">
        <v>15</v>
      </c>
      <c r="H10136" s="491">
        <f>H10135+(E10136-E10135)*(H10138-H10135)/(E10138-E10135)</f>
        <v>0.298151</v>
      </c>
      <c r="I10136" s="492">
        <f>I10135+(E10136-E10135)*(I10138-I10135)/(E10138-E10135)</f>
        <v>13.433333333333334</v>
      </c>
      <c r="J10136" s="397">
        <f>J10135+(E10136-E10135)*(J10138-J10135)/(E10138-E10135)</f>
        <v>0.22950000000000001</v>
      </c>
      <c r="K10136" s="469">
        <f t="shared" si="863"/>
        <v>13.427424358798058</v>
      </c>
      <c r="L10136" s="469">
        <f t="shared" si="864"/>
        <v>-5.9089745352753908E-3</v>
      </c>
    </row>
    <row r="10137" spans="1:12">
      <c r="A10137" s="98" t="s">
        <v>126</v>
      </c>
      <c r="B10137" s="98">
        <f t="shared" si="861"/>
        <v>19</v>
      </c>
      <c r="C10137" s="98">
        <f t="shared" si="862"/>
        <v>0</v>
      </c>
      <c r="D10137" s="98">
        <f>D10135</f>
        <v>228</v>
      </c>
      <c r="E10137" s="98">
        <f t="shared" si="860"/>
        <v>47</v>
      </c>
      <c r="F10137" s="397">
        <f>F10135+(E10137-E10135)*(F10138-F10135)/(E10138-E10135)</f>
        <v>4.0171000000000001</v>
      </c>
      <c r="G10137" s="98">
        <v>15</v>
      </c>
      <c r="H10137" s="491">
        <f>H10135+(E10137-E10135)*(H10138-H10135)/(E10138-E10135)</f>
        <v>0.29830499999999999</v>
      </c>
      <c r="I10137" s="492">
        <f>I10135+(E10137-E10135)*(I10138-I10135)/(E10138-E10135)</f>
        <v>13.466666666666667</v>
      </c>
      <c r="J10137" s="397">
        <f>J10135+(E10137-E10135)*(J10138-J10135)/(E10138-E10135)</f>
        <v>0.22819999999999999</v>
      </c>
      <c r="K10137" s="469">
        <f t="shared" si="863"/>
        <v>13.466418598414375</v>
      </c>
      <c r="L10137" s="469">
        <f t="shared" si="864"/>
        <v>-2.4806825229184426E-4</v>
      </c>
    </row>
    <row r="10138" spans="1:12">
      <c r="A10138" s="480" t="s">
        <v>126</v>
      </c>
      <c r="B10138" s="480">
        <f t="shared" si="861"/>
        <v>19</v>
      </c>
      <c r="C10138" s="480">
        <f t="shared" si="862"/>
        <v>0</v>
      </c>
      <c r="D10138" s="480">
        <f>D10135</f>
        <v>228</v>
      </c>
      <c r="E10138" s="480">
        <f t="shared" si="860"/>
        <v>48</v>
      </c>
      <c r="F10138" s="484">
        <v>4.0308000000000002</v>
      </c>
      <c r="G10138" s="480">
        <v>15</v>
      </c>
      <c r="H10138" s="482">
        <v>0.29845899999999997</v>
      </c>
      <c r="I10138" s="483">
        <v>13.5</v>
      </c>
      <c r="J10138" s="484">
        <v>0.22689999999999999</v>
      </c>
      <c r="K10138" s="469">
        <f t="shared" si="863"/>
        <v>13.505372597241164</v>
      </c>
      <c r="L10138" s="469">
        <f t="shared" si="864"/>
        <v>5.3725972411644562E-3</v>
      </c>
    </row>
    <row r="10139" spans="1:12">
      <c r="A10139" s="98" t="s">
        <v>126</v>
      </c>
      <c r="B10139" s="98">
        <f t="shared" si="861"/>
        <v>19</v>
      </c>
      <c r="C10139" s="98">
        <f t="shared" si="862"/>
        <v>0</v>
      </c>
      <c r="D10139" s="98">
        <f>D10138</f>
        <v>228</v>
      </c>
      <c r="E10139" s="98">
        <f t="shared" si="860"/>
        <v>49</v>
      </c>
      <c r="F10139" s="397">
        <f>F10138+(E10139-E10138)*(F10141-F10138)/(E10141-E10138)</f>
        <v>4.0443333333333333</v>
      </c>
      <c r="G10139" s="98">
        <v>15</v>
      </c>
      <c r="H10139" s="491">
        <f>H10138+(E10139-E10138)*(H10141-H10138)/(E10141-E10138)</f>
        <v>0.29861233333333331</v>
      </c>
      <c r="I10139" s="492">
        <f>I10138+(E10139-E10138)*(I10141-I10138)/(E10141-E10138)</f>
        <v>13.533333333333333</v>
      </c>
      <c r="J10139" s="397">
        <f>J10138+(E10139-E10138)*(J10141-J10138)/(E10141-E10138)</f>
        <v>0.22556666666666667</v>
      </c>
      <c r="K10139" s="469">
        <f t="shared" si="863"/>
        <v>13.543758518569785</v>
      </c>
      <c r="L10139" s="469">
        <f t="shared" si="864"/>
        <v>1.042518523645164E-2</v>
      </c>
    </row>
    <row r="10140" spans="1:12">
      <c r="A10140" s="98" t="s">
        <v>126</v>
      </c>
      <c r="B10140" s="98">
        <f t="shared" si="861"/>
        <v>19</v>
      </c>
      <c r="C10140" s="98">
        <f t="shared" si="862"/>
        <v>0</v>
      </c>
      <c r="D10140" s="98">
        <f>D10138</f>
        <v>228</v>
      </c>
      <c r="E10140" s="98">
        <f t="shared" si="860"/>
        <v>50</v>
      </c>
      <c r="F10140" s="397">
        <f>F10138+(E10140-E10138)*(F10141-F10138)/(E10141-E10138)</f>
        <v>4.0578666666666665</v>
      </c>
      <c r="G10140" s="98">
        <v>15</v>
      </c>
      <c r="H10140" s="491">
        <f>H10138+(E10140-E10138)*(H10141-H10138)/(E10141-E10138)</f>
        <v>0.29876566666666665</v>
      </c>
      <c r="I10140" s="492">
        <f>I10138+(E10140-E10138)*(I10141-I10138)/(E10141-E10138)</f>
        <v>13.566666666666666</v>
      </c>
      <c r="J10140" s="397">
        <f>J10138+(E10140-E10138)*(J10141-J10138)/(E10141-E10138)</f>
        <v>0.22423333333333331</v>
      </c>
      <c r="K10140" s="469">
        <f t="shared" si="863"/>
        <v>13.582105038843151</v>
      </c>
      <c r="L10140" s="469">
        <f t="shared" si="864"/>
        <v>1.5438372176484805E-2</v>
      </c>
    </row>
    <row r="10141" spans="1:12">
      <c r="A10141" s="480" t="s">
        <v>126</v>
      </c>
      <c r="B10141" s="480">
        <f t="shared" si="861"/>
        <v>19</v>
      </c>
      <c r="C10141" s="480">
        <f t="shared" si="862"/>
        <v>0</v>
      </c>
      <c r="D10141" s="480">
        <f>D10138</f>
        <v>228</v>
      </c>
      <c r="E10141" s="480">
        <f t="shared" si="860"/>
        <v>51</v>
      </c>
      <c r="F10141" s="484">
        <v>4.0713999999999997</v>
      </c>
      <c r="G10141" s="480">
        <v>15</v>
      </c>
      <c r="H10141" s="482">
        <v>0.29891899999999999</v>
      </c>
      <c r="I10141" s="483">
        <v>13.6</v>
      </c>
      <c r="J10141" s="484">
        <v>0.22289999999999999</v>
      </c>
      <c r="K10141" s="469">
        <f t="shared" si="863"/>
        <v>13.620412218694696</v>
      </c>
      <c r="L10141" s="469">
        <f t="shared" si="864"/>
        <v>2.0412218694696449E-2</v>
      </c>
    </row>
    <row r="10142" spans="1:12">
      <c r="A10142" s="98" t="s">
        <v>126</v>
      </c>
      <c r="B10142" s="98">
        <f t="shared" si="861"/>
        <v>19</v>
      </c>
      <c r="C10142" s="98">
        <f t="shared" si="862"/>
        <v>0</v>
      </c>
      <c r="D10142" s="98">
        <f>D10141</f>
        <v>228</v>
      </c>
      <c r="E10142" s="98">
        <f t="shared" si="860"/>
        <v>52</v>
      </c>
      <c r="F10142" s="397">
        <f>F10141+(E10142-E10141)*(F10144-F10141)/(E10144-E10141)</f>
        <v>4.0848333333333331</v>
      </c>
      <c r="G10142" s="98">
        <v>15</v>
      </c>
      <c r="H10142" s="491">
        <f>H10141+(E10142-E10141)*(H10144-H10141)/(E10144-E10141)</f>
        <v>0.2990713333333333</v>
      </c>
      <c r="I10142" s="492">
        <f>I10141+(E10142-E10141)*(I10144-I10141)/(E10144-E10141)</f>
        <v>13.633333333333333</v>
      </c>
      <c r="J10142" s="397">
        <f>J10141+(E10142-E10141)*(J10144-J10141)/(E10144-E10141)</f>
        <v>0.22156666666666666</v>
      </c>
      <c r="K10142" s="469">
        <f t="shared" si="863"/>
        <v>13.658391420552958</v>
      </c>
      <c r="L10142" s="469">
        <f t="shared" si="864"/>
        <v>2.5058087219624881E-2</v>
      </c>
    </row>
    <row r="10143" spans="1:12">
      <c r="A10143" s="98" t="s">
        <v>126</v>
      </c>
      <c r="B10143" s="98">
        <f t="shared" si="861"/>
        <v>19</v>
      </c>
      <c r="C10143" s="98">
        <f t="shared" si="862"/>
        <v>0</v>
      </c>
      <c r="D10143" s="98">
        <f>D10141</f>
        <v>228</v>
      </c>
      <c r="E10143" s="98">
        <f t="shared" si="860"/>
        <v>53</v>
      </c>
      <c r="F10143" s="397">
        <f>F10141+(E10143-E10141)*(F10144-F10141)/(E10144-E10141)</f>
        <v>4.0982666666666665</v>
      </c>
      <c r="G10143" s="98">
        <v>15</v>
      </c>
      <c r="H10143" s="491">
        <f>H10141+(E10143-E10141)*(H10144-H10141)/(E10144-E10141)</f>
        <v>0.29922366666666667</v>
      </c>
      <c r="I10143" s="492">
        <f>I10141+(E10143-E10141)*(I10144-I10141)/(E10144-E10141)</f>
        <v>13.666666666666666</v>
      </c>
      <c r="J10143" s="397">
        <f>J10141+(E10143-E10141)*(J10144-J10141)/(E10144-E10141)</f>
        <v>0.22023333333333334</v>
      </c>
      <c r="K10143" s="469">
        <f t="shared" si="863"/>
        <v>13.696331952352253</v>
      </c>
      <c r="L10143" s="469">
        <f t="shared" si="864"/>
        <v>2.9665285685586795E-2</v>
      </c>
    </row>
    <row r="10144" spans="1:12">
      <c r="A10144" s="480" t="s">
        <v>126</v>
      </c>
      <c r="B10144" s="480">
        <f t="shared" si="861"/>
        <v>19</v>
      </c>
      <c r="C10144" s="480">
        <f t="shared" si="862"/>
        <v>0</v>
      </c>
      <c r="D10144" s="480">
        <f>D10141</f>
        <v>228</v>
      </c>
      <c r="E10144" s="480">
        <f t="shared" si="860"/>
        <v>54</v>
      </c>
      <c r="F10144" s="484">
        <v>4.1116999999999999</v>
      </c>
      <c r="G10144" s="480">
        <v>15</v>
      </c>
      <c r="H10144" s="482">
        <v>0.29937599999999998</v>
      </c>
      <c r="I10144" s="483">
        <v>13.7</v>
      </c>
      <c r="J10144" s="484">
        <v>0.21890000000000001</v>
      </c>
      <c r="K10144" s="469">
        <f t="shared" si="863"/>
        <v>13.734233873122763</v>
      </c>
      <c r="L10144" s="469">
        <f t="shared" si="864"/>
        <v>3.4233873122763825E-2</v>
      </c>
    </row>
    <row r="10145" spans="1:12">
      <c r="A10145" s="98" t="s">
        <v>126</v>
      </c>
      <c r="B10145" s="98">
        <f t="shared" si="861"/>
        <v>19</v>
      </c>
      <c r="C10145" s="98">
        <f t="shared" si="862"/>
        <v>0</v>
      </c>
      <c r="D10145" s="98">
        <f>D10144</f>
        <v>228</v>
      </c>
      <c r="E10145" s="98">
        <f t="shared" si="860"/>
        <v>55</v>
      </c>
      <c r="F10145" s="397">
        <f>F10144+(E10145-E10144)*(F10147-F10144)/(E10147-E10144)</f>
        <v>4.125</v>
      </c>
      <c r="G10145" s="98">
        <v>15</v>
      </c>
      <c r="H10145" s="491">
        <f>H10144+(E10145-E10144)*(H10147-H10144)/(E10147-E10144)</f>
        <v>0.29952733333333331</v>
      </c>
      <c r="I10145" s="492">
        <f>I10144+(E10145-E10144)*(I10147-I10144)/(E10147-E10144)</f>
        <v>13.733333333333333</v>
      </c>
      <c r="J10145" s="397">
        <f>J10144+(E10145-E10144)*(J10147-J10144)/(E10147-E10144)</f>
        <v>0.21756666666666669</v>
      </c>
      <c r="K10145" s="469">
        <f t="shared" si="863"/>
        <v>13.77169807541215</v>
      </c>
      <c r="L10145" s="469">
        <f t="shared" si="864"/>
        <v>3.8364742078817571E-2</v>
      </c>
    </row>
    <row r="10146" spans="1:12">
      <c r="A10146" s="98" t="s">
        <v>126</v>
      </c>
      <c r="B10146" s="98">
        <f t="shared" si="861"/>
        <v>19</v>
      </c>
      <c r="C10146" s="98">
        <f t="shared" si="862"/>
        <v>0</v>
      </c>
      <c r="D10146" s="98">
        <f>D10144</f>
        <v>228</v>
      </c>
      <c r="E10146" s="98">
        <f t="shared" si="860"/>
        <v>56</v>
      </c>
      <c r="F10146" s="397">
        <f>F10144+(E10146-E10144)*(F10147-F10144)/(E10147-E10144)</f>
        <v>4.1383000000000001</v>
      </c>
      <c r="G10146" s="98">
        <v>15</v>
      </c>
      <c r="H10146" s="491">
        <f>H10144+(E10146-E10144)*(H10147-H10144)/(E10147-E10144)</f>
        <v>0.29967866666666665</v>
      </c>
      <c r="I10146" s="492">
        <f>I10144+(E10146-E10144)*(I10147-I10144)/(E10147-E10144)</f>
        <v>13.766666666666667</v>
      </c>
      <c r="J10146" s="397">
        <f>J10144+(E10146-E10144)*(J10147-J10144)/(E10147-E10144)</f>
        <v>0.21623333333333333</v>
      </c>
      <c r="K10146" s="469">
        <f t="shared" si="863"/>
        <v>13.809124439955687</v>
      </c>
      <c r="L10146" s="469">
        <f t="shared" si="864"/>
        <v>4.2457773289019229E-2</v>
      </c>
    </row>
    <row r="10147" spans="1:12">
      <c r="A10147" s="480" t="s">
        <v>126</v>
      </c>
      <c r="B10147" s="480">
        <f t="shared" si="861"/>
        <v>19</v>
      </c>
      <c r="C10147" s="480">
        <f t="shared" si="862"/>
        <v>0</v>
      </c>
      <c r="D10147" s="480">
        <f>D10144</f>
        <v>228</v>
      </c>
      <c r="E10147" s="480">
        <f t="shared" si="860"/>
        <v>57</v>
      </c>
      <c r="F10147" s="484">
        <v>4.1516000000000002</v>
      </c>
      <c r="G10147" s="480">
        <v>15</v>
      </c>
      <c r="H10147" s="482">
        <v>0.29982999999999999</v>
      </c>
      <c r="I10147" s="483">
        <v>13.8</v>
      </c>
      <c r="J10147" s="484">
        <v>0.21490000000000001</v>
      </c>
      <c r="K10147" s="469">
        <f t="shared" si="863"/>
        <v>13.846513024046962</v>
      </c>
      <c r="L10147" s="469">
        <f t="shared" si="864"/>
        <v>4.6513024046960894E-2</v>
      </c>
    </row>
    <row r="10148" spans="1:12">
      <c r="A10148" s="98" t="s">
        <v>126</v>
      </c>
      <c r="B10148" s="98">
        <f t="shared" si="861"/>
        <v>19</v>
      </c>
      <c r="C10148" s="98">
        <f t="shared" si="862"/>
        <v>0</v>
      </c>
      <c r="D10148" s="98">
        <f>D10147</f>
        <v>228</v>
      </c>
      <c r="E10148" s="98">
        <f t="shared" si="860"/>
        <v>58</v>
      </c>
      <c r="F10148" s="397">
        <f>F10147+(E10148-E10147)*(F10150-F10147)/(E10150-E10147)</f>
        <v>4.1647666666666669</v>
      </c>
      <c r="G10148" s="98">
        <v>15</v>
      </c>
      <c r="H10148" s="491">
        <f>H10147+(E10148-E10147)*(H10150-H10147)/(E10150-E10147)</f>
        <v>0.29998066666666667</v>
      </c>
      <c r="I10148" s="492">
        <f>I10147+(E10148-E10147)*(I10150-I10147)/(E10150-E10147)</f>
        <v>13.866666666666667</v>
      </c>
      <c r="J10148" s="397">
        <f>J10147+(E10148-E10147)*(J10150-J10147)/(E10150-E10147)</f>
        <v>0.21356666666666668</v>
      </c>
      <c r="K10148" s="469">
        <f t="shared" si="863"/>
        <v>13.883450266794972</v>
      </c>
      <c r="L10148" s="469">
        <f t="shared" si="864"/>
        <v>1.6783600128304599E-2</v>
      </c>
    </row>
    <row r="10149" spans="1:12">
      <c r="A10149" s="98" t="s">
        <v>126</v>
      </c>
      <c r="B10149" s="98">
        <f t="shared" si="861"/>
        <v>19</v>
      </c>
      <c r="C10149" s="98">
        <f t="shared" si="862"/>
        <v>0</v>
      </c>
      <c r="D10149" s="98">
        <f>D10147</f>
        <v>228</v>
      </c>
      <c r="E10149" s="98">
        <f t="shared" si="860"/>
        <v>59</v>
      </c>
      <c r="F10149" s="397">
        <f>F10147+(E10149-E10147)*(F10150-F10147)/(E10150-E10147)</f>
        <v>4.1779333333333328</v>
      </c>
      <c r="G10149" s="98">
        <v>15</v>
      </c>
      <c r="H10149" s="491">
        <f>H10147+(E10149-E10147)*(H10150-H10147)/(E10150-E10147)</f>
        <v>0.30013133333333331</v>
      </c>
      <c r="I10149" s="492">
        <f>I10147+(E10149-E10147)*(I10150-I10147)/(E10150-E10147)</f>
        <v>13.933333333333334</v>
      </c>
      <c r="J10149" s="397">
        <f>J10147+(E10149-E10147)*(J10150-J10147)/(E10150-E10147)</f>
        <v>0.21223333333333333</v>
      </c>
      <c r="K10149" s="469">
        <f t="shared" si="863"/>
        <v>13.920350424369776</v>
      </c>
      <c r="L10149" s="469">
        <f t="shared" si="864"/>
        <v>-1.2982908963557804E-2</v>
      </c>
    </row>
    <row r="10150" spans="1:12">
      <c r="A10150" s="480" t="s">
        <v>126</v>
      </c>
      <c r="B10150" s="480">
        <f t="shared" si="861"/>
        <v>19</v>
      </c>
      <c r="C10150" s="480">
        <f t="shared" si="862"/>
        <v>0</v>
      </c>
      <c r="D10150" s="480">
        <f>D10147</f>
        <v>228</v>
      </c>
      <c r="E10150" s="480">
        <f t="shared" si="860"/>
        <v>60</v>
      </c>
      <c r="F10150" s="484">
        <v>4.1910999999999996</v>
      </c>
      <c r="G10150" s="480">
        <v>15</v>
      </c>
      <c r="H10150" s="482">
        <v>0.30028199999999999</v>
      </c>
      <c r="I10150" s="483">
        <v>14</v>
      </c>
      <c r="J10150" s="484">
        <v>0.2109</v>
      </c>
      <c r="K10150" s="469">
        <f t="shared" si="863"/>
        <v>13.957213552593894</v>
      </c>
      <c r="L10150" s="469">
        <f t="shared" si="864"/>
        <v>-4.2786447406106376E-2</v>
      </c>
    </row>
    <row r="10151" spans="1:12">
      <c r="A10151" s="98" t="s">
        <v>126</v>
      </c>
      <c r="B10151" s="98">
        <f t="shared" si="861"/>
        <v>19</v>
      </c>
      <c r="C10151" s="98">
        <f t="shared" si="862"/>
        <v>0</v>
      </c>
      <c r="D10151" s="98">
        <f>D10150</f>
        <v>228</v>
      </c>
      <c r="E10151" s="98">
        <f t="shared" si="860"/>
        <v>61</v>
      </c>
      <c r="F10151" s="397">
        <f>F10150+(E10151-E10150)*(F10153-F10150)/(E10153-E10150)</f>
        <v>4.2041333333333331</v>
      </c>
      <c r="G10151" s="98">
        <v>15</v>
      </c>
      <c r="H10151" s="491">
        <f>H10150+(E10151-E10150)*(H10153-H10150)/(E10153-E10150)</f>
        <v>0.3004323333333333</v>
      </c>
      <c r="I10151" s="492">
        <f>I10150+(E10151-E10150)*(I10153-I10150)/(E10153-E10150)</f>
        <v>14.033333333333333</v>
      </c>
      <c r="J10151" s="397">
        <f>J10150+(E10151-E10150)*(J10153-J10150)/(E10153-E10150)</f>
        <v>0.20960000000000001</v>
      </c>
      <c r="K10151" s="469">
        <f t="shared" si="863"/>
        <v>13.993611428863073</v>
      </c>
      <c r="L10151" s="469">
        <f t="shared" si="864"/>
        <v>-3.9721904470260583E-2</v>
      </c>
    </row>
    <row r="10152" spans="1:12">
      <c r="A10152" s="98" t="s">
        <v>126</v>
      </c>
      <c r="B10152" s="98">
        <f t="shared" si="861"/>
        <v>19</v>
      </c>
      <c r="C10152" s="98">
        <f t="shared" si="862"/>
        <v>0</v>
      </c>
      <c r="D10152" s="98">
        <f>D10150</f>
        <v>228</v>
      </c>
      <c r="E10152" s="98">
        <f t="shared" si="860"/>
        <v>62</v>
      </c>
      <c r="F10152" s="397">
        <f>F10150+(E10152-E10150)*(F10153-F10150)/(E10153-E10150)</f>
        <v>4.2171666666666665</v>
      </c>
      <c r="G10152" s="98">
        <v>15</v>
      </c>
      <c r="H10152" s="491">
        <f>H10150+(E10152-E10150)*(H10153-H10150)/(E10153-E10150)</f>
        <v>0.30058266666666666</v>
      </c>
      <c r="I10152" s="492">
        <f>I10150+(E10152-E10150)*(I10153-I10150)/(E10153-E10150)</f>
        <v>14.066666666666666</v>
      </c>
      <c r="J10152" s="397">
        <f>J10150+(E10152-E10150)*(J10153-J10150)/(E10153-E10150)</f>
        <v>0.20829999999999999</v>
      </c>
      <c r="K10152" s="469">
        <f t="shared" si="863"/>
        <v>14.029972897084329</v>
      </c>
      <c r="L10152" s="469">
        <f t="shared" si="864"/>
        <v>-3.6693769582337055E-2</v>
      </c>
    </row>
    <row r="10153" spans="1:12">
      <c r="A10153" s="480" t="s">
        <v>126</v>
      </c>
      <c r="B10153" s="480">
        <f t="shared" si="861"/>
        <v>19</v>
      </c>
      <c r="C10153" s="480">
        <f t="shared" si="862"/>
        <v>0</v>
      </c>
      <c r="D10153" s="480">
        <f>D10150</f>
        <v>228</v>
      </c>
      <c r="E10153" s="480">
        <f t="shared" si="860"/>
        <v>63</v>
      </c>
      <c r="F10153" s="484">
        <v>4.2302</v>
      </c>
      <c r="G10153" s="480">
        <v>15</v>
      </c>
      <c r="H10153" s="482">
        <v>0.30073299999999997</v>
      </c>
      <c r="I10153" s="483">
        <v>14.1</v>
      </c>
      <c r="J10153" s="484">
        <v>0.20699999999999999</v>
      </c>
      <c r="K10153" s="469">
        <f t="shared" si="863"/>
        <v>14.066298011857695</v>
      </c>
      <c r="L10153" s="469">
        <f t="shared" si="864"/>
        <v>-3.3701988142304629E-2</v>
      </c>
    </row>
    <row r="10154" spans="1:12">
      <c r="A10154" s="98" t="s">
        <v>126</v>
      </c>
      <c r="B10154" s="98">
        <f t="shared" si="861"/>
        <v>19</v>
      </c>
      <c r="C10154" s="98">
        <f t="shared" si="862"/>
        <v>0</v>
      </c>
      <c r="D10154" s="98">
        <f>D10153</f>
        <v>228</v>
      </c>
      <c r="E10154" s="98">
        <f t="shared" si="860"/>
        <v>64</v>
      </c>
      <c r="F10154" s="397">
        <f>F10153+(E10154-E10153)*(F10156-F10153)/(E10156-E10153)</f>
        <v>4.2431000000000001</v>
      </c>
      <c r="G10154" s="98">
        <v>15</v>
      </c>
      <c r="H10154" s="491">
        <f>H10153+(E10154-E10153)*(H10156-H10153)/(E10156-E10153)</f>
        <v>0.30088233333333331</v>
      </c>
      <c r="I10154" s="492">
        <f>I10153+(E10154-E10153)*(I10156-I10153)/(E10156-E10153)</f>
        <v>14.133333333333333</v>
      </c>
      <c r="J10154" s="397">
        <f>J10153+(E10154-E10153)*(J10156-J10153)/(E10156-E10153)</f>
        <v>0.20566666666666666</v>
      </c>
      <c r="K10154" s="469">
        <f t="shared" si="863"/>
        <v>14.102190557327505</v>
      </c>
      <c r="L10154" s="469">
        <f t="shared" si="864"/>
        <v>-3.1142776005827599E-2</v>
      </c>
    </row>
    <row r="10155" spans="1:12">
      <c r="A10155" s="98" t="s">
        <v>126</v>
      </c>
      <c r="B10155" s="98">
        <f t="shared" si="861"/>
        <v>19</v>
      </c>
      <c r="C10155" s="98">
        <f t="shared" si="862"/>
        <v>0</v>
      </c>
      <c r="D10155" s="98">
        <f>D10153</f>
        <v>228</v>
      </c>
      <c r="E10155" s="98">
        <f t="shared" si="860"/>
        <v>65</v>
      </c>
      <c r="F10155" s="397">
        <f>F10153+(E10155-E10153)*(F10156-F10153)/(E10156-E10153)</f>
        <v>4.2560000000000002</v>
      </c>
      <c r="G10155" s="98">
        <v>15</v>
      </c>
      <c r="H10155" s="491">
        <f>H10153+(E10155-E10153)*(H10156-H10153)/(E10156-E10153)</f>
        <v>0.30103166666666664</v>
      </c>
      <c r="I10155" s="492">
        <f>I10153+(E10155-E10153)*(I10156-I10153)/(E10156-E10153)</f>
        <v>14.166666666666666</v>
      </c>
      <c r="J10155" s="397">
        <f>J10153+(E10155-E10153)*(J10156-J10153)/(E10156-E10153)</f>
        <v>0.20433333333333334</v>
      </c>
      <c r="K10155" s="469">
        <f t="shared" si="863"/>
        <v>14.138047492235039</v>
      </c>
      <c r="L10155" s="469">
        <f t="shared" si="864"/>
        <v>-2.8619174431627314E-2</v>
      </c>
    </row>
    <row r="10156" spans="1:12">
      <c r="A10156" s="480" t="s">
        <v>126</v>
      </c>
      <c r="B10156" s="480">
        <f t="shared" si="861"/>
        <v>19</v>
      </c>
      <c r="C10156" s="480">
        <f t="shared" si="862"/>
        <v>0</v>
      </c>
      <c r="D10156" s="480">
        <f>D10153</f>
        <v>228</v>
      </c>
      <c r="E10156" s="480">
        <f t="shared" si="860"/>
        <v>66</v>
      </c>
      <c r="F10156" s="484">
        <v>4.2689000000000004</v>
      </c>
      <c r="G10156" s="480">
        <v>15</v>
      </c>
      <c r="H10156" s="482">
        <v>0.30118099999999998</v>
      </c>
      <c r="I10156" s="483">
        <v>14.2</v>
      </c>
      <c r="J10156" s="484">
        <v>0.20300000000000001</v>
      </c>
      <c r="K10156" s="469">
        <f t="shared" si="863"/>
        <v>14.173868869550207</v>
      </c>
      <c r="L10156" s="469">
        <f t="shared" si="864"/>
        <v>-2.613113044979265E-2</v>
      </c>
    </row>
    <row r="10157" spans="1:12">
      <c r="A10157" s="98" t="s">
        <v>126</v>
      </c>
      <c r="B10157" s="98">
        <f t="shared" si="861"/>
        <v>19</v>
      </c>
      <c r="C10157" s="98">
        <f t="shared" si="862"/>
        <v>0</v>
      </c>
      <c r="D10157" s="98">
        <f>D10156</f>
        <v>228</v>
      </c>
      <c r="E10157" s="98">
        <f t="shared" si="860"/>
        <v>67</v>
      </c>
      <c r="F10157" s="397">
        <f>F10156+(E10157-E10156)*(F10159-F10156)/(E10159-E10156)</f>
        <v>4.2817333333333334</v>
      </c>
      <c r="G10157" s="98">
        <v>15</v>
      </c>
      <c r="H10157" s="491">
        <f>H10156+(E10157-E10156)*(H10159-H10156)/(E10159-E10156)</f>
        <v>0.30133033333333331</v>
      </c>
      <c r="I10157" s="492">
        <f>I10156+(E10157-E10156)*(I10159-I10156)/(E10159-E10156)</f>
        <v>14.233333333333333</v>
      </c>
      <c r="J10157" s="397">
        <f>J10156+(E10157-E10156)*(J10159-J10156)/(E10159-E10156)</f>
        <v>0.20166666666666669</v>
      </c>
      <c r="K10157" s="469">
        <f t="shared" si="863"/>
        <v>14.209433500997246</v>
      </c>
      <c r="L10157" s="469">
        <f t="shared" si="864"/>
        <v>-2.3899832336086391E-2</v>
      </c>
    </row>
    <row r="10158" spans="1:12">
      <c r="A10158" s="98" t="s">
        <v>126</v>
      </c>
      <c r="B10158" s="98">
        <f t="shared" si="861"/>
        <v>19</v>
      </c>
      <c r="C10158" s="98">
        <f t="shared" si="862"/>
        <v>0</v>
      </c>
      <c r="D10158" s="98">
        <f>D10156</f>
        <v>228</v>
      </c>
      <c r="E10158" s="98">
        <f t="shared" si="860"/>
        <v>68</v>
      </c>
      <c r="F10158" s="397">
        <f>F10156+(E10158-E10156)*(F10159-F10156)/(E10159-E10156)</f>
        <v>4.2945666666666673</v>
      </c>
      <c r="G10158" s="98">
        <v>15</v>
      </c>
      <c r="H10158" s="491">
        <f>H10156+(E10158-E10156)*(H10159-H10156)/(E10159-E10156)</f>
        <v>0.30147966666666665</v>
      </c>
      <c r="I10158" s="492">
        <f>I10156+(E10158-E10156)*(I10159-I10156)/(E10159-E10156)</f>
        <v>14.266666666666667</v>
      </c>
      <c r="J10158" s="397">
        <f>J10156+(E10158-E10156)*(J10159-J10156)/(E10159-E10156)</f>
        <v>0.20033333333333334</v>
      </c>
      <c r="K10158" s="469">
        <f t="shared" si="863"/>
        <v>14.244962899653821</v>
      </c>
      <c r="L10158" s="469">
        <f t="shared" si="864"/>
        <v>-2.1703767012846598E-2</v>
      </c>
    </row>
    <row r="10159" spans="1:12">
      <c r="A10159" s="480" t="s">
        <v>126</v>
      </c>
      <c r="B10159" s="480">
        <f t="shared" si="861"/>
        <v>19</v>
      </c>
      <c r="C10159" s="480">
        <f t="shared" si="862"/>
        <v>0</v>
      </c>
      <c r="D10159" s="480">
        <f>D10156</f>
        <v>228</v>
      </c>
      <c r="E10159" s="480">
        <f t="shared" si="860"/>
        <v>69</v>
      </c>
      <c r="F10159" s="484">
        <v>4.3074000000000003</v>
      </c>
      <c r="G10159" s="480">
        <v>15</v>
      </c>
      <c r="H10159" s="482">
        <v>0.30162899999999998</v>
      </c>
      <c r="I10159" s="483">
        <v>14.3</v>
      </c>
      <c r="J10159" s="484">
        <v>0.19900000000000001</v>
      </c>
      <c r="K10159" s="469">
        <f t="shared" si="863"/>
        <v>14.280457117850077</v>
      </c>
      <c r="L10159" s="469">
        <f t="shared" si="864"/>
        <v>-1.9542882149924168E-2</v>
      </c>
    </row>
    <row r="10160" spans="1:12">
      <c r="A10160" s="98" t="s">
        <v>126</v>
      </c>
      <c r="B10160" s="98">
        <f t="shared" si="861"/>
        <v>19</v>
      </c>
      <c r="C10160" s="98">
        <f t="shared" si="862"/>
        <v>0</v>
      </c>
      <c r="D10160" s="98">
        <f>D10159</f>
        <v>228</v>
      </c>
      <c r="E10160" s="98">
        <f t="shared" si="860"/>
        <v>70</v>
      </c>
      <c r="F10160" s="397">
        <f>F10159+(E10160-E10159)*(F10162-F10159)/(E10162-E10159)</f>
        <v>4.3200666666666665</v>
      </c>
      <c r="G10160" s="98">
        <v>15</v>
      </c>
      <c r="H10160" s="491">
        <f>H10159+(E10160-E10159)*(H10162-H10159)/(E10162-E10159)</f>
        <v>0.30177766666666667</v>
      </c>
      <c r="I10160" s="492">
        <f>I10159+(E10160-E10159)*(I10162-I10159)/(E10162-E10159)</f>
        <v>14.333333333333334</v>
      </c>
      <c r="J10160" s="397">
        <f>J10159+(E10160-E10159)*(J10162-J10159)/(E10162-E10159)</f>
        <v>0.19766666666666668</v>
      </c>
      <c r="K10160" s="469">
        <f t="shared" si="863"/>
        <v>14.315395550587462</v>
      </c>
      <c r="L10160" s="469">
        <f t="shared" si="864"/>
        <v>-1.7937782745871544E-2</v>
      </c>
    </row>
    <row r="10161" spans="1:12">
      <c r="A10161" s="98" t="s">
        <v>126</v>
      </c>
      <c r="B10161" s="98">
        <f t="shared" si="861"/>
        <v>19</v>
      </c>
      <c r="C10161" s="98">
        <f t="shared" si="862"/>
        <v>0</v>
      </c>
      <c r="D10161" s="98">
        <f>D10159</f>
        <v>228</v>
      </c>
      <c r="E10161" s="98">
        <f t="shared" si="860"/>
        <v>71</v>
      </c>
      <c r="F10161" s="397">
        <f>F10159+(E10161-E10159)*(F10162-F10159)/(E10162-E10159)</f>
        <v>4.3327333333333335</v>
      </c>
      <c r="G10161" s="98">
        <v>15</v>
      </c>
      <c r="H10161" s="491">
        <f>H10159+(E10161-E10159)*(H10162-H10159)/(E10162-E10159)</f>
        <v>0.3019263333333333</v>
      </c>
      <c r="I10161" s="492">
        <f>I10159+(E10161-E10159)*(I10162-I10159)/(E10162-E10159)</f>
        <v>14.366666666666667</v>
      </c>
      <c r="J10161" s="397">
        <f>J10159+(E10161-E10159)*(J10162-J10159)/(E10162-E10159)</f>
        <v>0.19633333333333333</v>
      </c>
      <c r="K10161" s="469">
        <f t="shared" si="863"/>
        <v>14.350299576386737</v>
      </c>
      <c r="L10161" s="469">
        <f t="shared" si="864"/>
        <v>-1.6367090279929997E-2</v>
      </c>
    </row>
    <row r="10162" spans="1:12">
      <c r="A10162" s="480" t="s">
        <v>126</v>
      </c>
      <c r="B10162" s="480">
        <f t="shared" si="861"/>
        <v>19</v>
      </c>
      <c r="C10162" s="480">
        <f t="shared" si="862"/>
        <v>0</v>
      </c>
      <c r="D10162" s="480">
        <f>D10159</f>
        <v>228</v>
      </c>
      <c r="E10162" s="480">
        <f t="shared" si="860"/>
        <v>72</v>
      </c>
      <c r="F10162" s="484">
        <v>4.3453999999999997</v>
      </c>
      <c r="G10162" s="480">
        <v>15</v>
      </c>
      <c r="H10162" s="482">
        <v>0.30207499999999998</v>
      </c>
      <c r="I10162" s="483">
        <v>14.4</v>
      </c>
      <c r="J10162" s="484">
        <v>0.19500000000000001</v>
      </c>
      <c r="K10162" s="469">
        <f t="shared" si="863"/>
        <v>14.385169246048166</v>
      </c>
      <c r="L10162" s="469">
        <f t="shared" si="864"/>
        <v>-1.4830753951834197E-2</v>
      </c>
    </row>
    <row r="10163" spans="1:12">
      <c r="A10163" s="98" t="s">
        <v>126</v>
      </c>
      <c r="B10163" s="98">
        <f t="shared" si="861"/>
        <v>19</v>
      </c>
      <c r="C10163" s="98">
        <f t="shared" si="862"/>
        <v>0</v>
      </c>
      <c r="D10163" s="98">
        <f>D10162</f>
        <v>228</v>
      </c>
      <c r="E10163" s="98">
        <f t="shared" si="860"/>
        <v>73</v>
      </c>
      <c r="F10163" s="397">
        <f>F10162+(E10163-E10162)*(F10165-F10162)/(E10165-E10162)</f>
        <v>4.3579999999999997</v>
      </c>
      <c r="G10163" s="98">
        <v>15</v>
      </c>
      <c r="H10163" s="491">
        <f>H10162+(E10163-E10162)*(H10165-H10162)/(E10165-E10162)</f>
        <v>0.30222299999999996</v>
      </c>
      <c r="I10163" s="492">
        <f>I10162+(E10163-E10162)*(I10165-I10162)/(E10165-E10162)</f>
        <v>14.433333333333334</v>
      </c>
      <c r="J10163" s="397">
        <f>J10162+(E10163-E10162)*(J10165-J10162)/(E10165-E10162)</f>
        <v>0.19366666666666668</v>
      </c>
      <c r="K10163" s="469">
        <f t="shared" si="863"/>
        <v>14.419815831356317</v>
      </c>
      <c r="L10163" s="469">
        <f t="shared" si="864"/>
        <v>-1.3517501977016622E-2</v>
      </c>
    </row>
    <row r="10164" spans="1:12">
      <c r="A10164" s="98" t="s">
        <v>126</v>
      </c>
      <c r="B10164" s="98">
        <f t="shared" si="861"/>
        <v>19</v>
      </c>
      <c r="C10164" s="98">
        <f t="shared" si="862"/>
        <v>0</v>
      </c>
      <c r="D10164" s="98">
        <f>D10162</f>
        <v>228</v>
      </c>
      <c r="E10164" s="98">
        <f t="shared" si="860"/>
        <v>74</v>
      </c>
      <c r="F10164" s="397">
        <f>F10162+(E10164-E10162)*(F10165-F10162)/(E10165-E10162)</f>
        <v>4.3706000000000005</v>
      </c>
      <c r="G10164" s="98">
        <v>15</v>
      </c>
      <c r="H10164" s="491">
        <f>H10162+(E10164-E10162)*(H10165-H10162)/(E10165-E10162)</f>
        <v>0.302371</v>
      </c>
      <c r="I10164" s="492">
        <f>I10162+(E10164-E10162)*(I10165-I10162)/(E10165-E10162)</f>
        <v>14.466666666666667</v>
      </c>
      <c r="J10164" s="397">
        <f>J10162+(E10164-E10162)*(J10165-J10162)/(E10165-E10162)</f>
        <v>0.19233333333333333</v>
      </c>
      <c r="K10164" s="469">
        <f t="shared" si="863"/>
        <v>14.454428500087642</v>
      </c>
      <c r="L10164" s="469">
        <f t="shared" si="864"/>
        <v>-1.2238166579024323E-2</v>
      </c>
    </row>
    <row r="10165" spans="1:12">
      <c r="A10165" s="480" t="s">
        <v>126</v>
      </c>
      <c r="B10165" s="480">
        <f t="shared" si="861"/>
        <v>19</v>
      </c>
      <c r="C10165" s="480">
        <f t="shared" si="862"/>
        <v>0</v>
      </c>
      <c r="D10165" s="480">
        <f>D10162</f>
        <v>228</v>
      </c>
      <c r="E10165" s="480">
        <f t="shared" si="860"/>
        <v>75</v>
      </c>
      <c r="F10165" s="484">
        <v>4.3832000000000004</v>
      </c>
      <c r="G10165" s="480">
        <v>15</v>
      </c>
      <c r="H10165" s="482">
        <v>0.30251899999999998</v>
      </c>
      <c r="I10165" s="483">
        <v>14.5</v>
      </c>
      <c r="J10165" s="484">
        <v>0.191</v>
      </c>
      <c r="K10165" s="469">
        <f t="shared" si="863"/>
        <v>14.489007302020703</v>
      </c>
      <c r="L10165" s="469">
        <f t="shared" si="864"/>
        <v>-1.0992697979297361E-2</v>
      </c>
    </row>
    <row r="10166" spans="1:12">
      <c r="A10166" s="98" t="s">
        <v>126</v>
      </c>
      <c r="B10166" s="98">
        <f t="shared" si="861"/>
        <v>19</v>
      </c>
      <c r="C10166" s="98">
        <f t="shared" si="862"/>
        <v>0</v>
      </c>
      <c r="D10166" s="98">
        <f>D10165</f>
        <v>228</v>
      </c>
      <c r="E10166" s="98">
        <f t="shared" si="860"/>
        <v>76</v>
      </c>
      <c r="F10166" s="397">
        <f>F10165+(E10166-E10165)*(F10168-F10165)/(E10168-E10165)</f>
        <v>4.3956666666666671</v>
      </c>
      <c r="G10166" s="98">
        <v>15</v>
      </c>
      <c r="H10166" s="491">
        <f>H10165+(E10166-E10165)*(H10168-H10165)/(E10168-E10165)</f>
        <v>0.30266733333333334</v>
      </c>
      <c r="I10166" s="492">
        <f>I10165+(E10166-E10165)*(I10168-I10165)/(E10168-E10165)</f>
        <v>14.533333333333333</v>
      </c>
      <c r="J10166" s="397">
        <f>J10165+(E10166-E10165)*(J10168-J10165)/(E10168-E10165)</f>
        <v>0.18970000000000001</v>
      </c>
      <c r="K10166" s="469">
        <f t="shared" si="863"/>
        <v>14.523095764106246</v>
      </c>
      <c r="L10166" s="469">
        <f t="shared" si="864"/>
        <v>-1.0237569227086851E-2</v>
      </c>
    </row>
    <row r="10167" spans="1:12">
      <c r="A10167" s="98" t="s">
        <v>126</v>
      </c>
      <c r="B10167" s="98">
        <f t="shared" si="861"/>
        <v>19</v>
      </c>
      <c r="C10167" s="98">
        <f t="shared" si="862"/>
        <v>0</v>
      </c>
      <c r="D10167" s="98">
        <f>D10165</f>
        <v>228</v>
      </c>
      <c r="E10167" s="98">
        <f t="shared" si="860"/>
        <v>77</v>
      </c>
      <c r="F10167" s="397">
        <f>F10165+(E10167-E10165)*(F10168-F10165)/(E10168-E10165)</f>
        <v>4.4081333333333337</v>
      </c>
      <c r="G10167" s="98">
        <v>15</v>
      </c>
      <c r="H10167" s="491">
        <f>H10165+(E10167-E10165)*(H10168-H10165)/(E10168-E10165)</f>
        <v>0.30281566666666665</v>
      </c>
      <c r="I10167" s="492">
        <f>I10165+(E10167-E10165)*(I10168-I10165)/(E10168-E10165)</f>
        <v>14.566666666666666</v>
      </c>
      <c r="J10167" s="397">
        <f>J10165+(E10167-E10165)*(J10168-J10165)/(E10168-E10165)</f>
        <v>0.18839999999999998</v>
      </c>
      <c r="K10167" s="469">
        <f t="shared" si="863"/>
        <v>14.557150829932844</v>
      </c>
      <c r="L10167" s="469">
        <f t="shared" si="864"/>
        <v>-9.5158367338221694E-3</v>
      </c>
    </row>
    <row r="10168" spans="1:12">
      <c r="A10168" s="480" t="s">
        <v>126</v>
      </c>
      <c r="B10168" s="480">
        <f t="shared" si="861"/>
        <v>19</v>
      </c>
      <c r="C10168" s="480">
        <f t="shared" si="862"/>
        <v>0</v>
      </c>
      <c r="D10168" s="480">
        <f>D10165</f>
        <v>228</v>
      </c>
      <c r="E10168" s="480">
        <f t="shared" ref="E10168:E10231" si="865">E10167+1</f>
        <v>78</v>
      </c>
      <c r="F10168" s="484">
        <v>4.4206000000000003</v>
      </c>
      <c r="G10168" s="480">
        <v>15</v>
      </c>
      <c r="H10168" s="482">
        <v>0.30296400000000001</v>
      </c>
      <c r="I10168" s="483">
        <v>14.6</v>
      </c>
      <c r="J10168" s="484">
        <v>0.18709999999999999</v>
      </c>
      <c r="K10168" s="469">
        <f t="shared" si="863"/>
        <v>14.591172548553624</v>
      </c>
      <c r="L10168" s="469">
        <f t="shared" si="864"/>
        <v>-8.8274514463755338E-3</v>
      </c>
    </row>
    <row r="10169" spans="1:12">
      <c r="A10169" s="98" t="s">
        <v>126</v>
      </c>
      <c r="B10169" s="98">
        <f t="shared" si="861"/>
        <v>19</v>
      </c>
      <c r="C10169" s="98">
        <f t="shared" si="862"/>
        <v>0</v>
      </c>
      <c r="D10169" s="98">
        <f>D10168</f>
        <v>228</v>
      </c>
      <c r="E10169" s="98">
        <f t="shared" si="865"/>
        <v>79</v>
      </c>
      <c r="F10169" s="397">
        <f>F10168+(E10169-E10168)*(F10171-F10168)/(E10171-E10168)</f>
        <v>4.4329666666666672</v>
      </c>
      <c r="G10169" s="98">
        <v>15</v>
      </c>
      <c r="H10169" s="491">
        <f>H10168+(E10169-E10168)*(H10171-H10168)/(E10171-E10168)</f>
        <v>0.30311166666666667</v>
      </c>
      <c r="I10169" s="492">
        <f>I10168+(E10169-E10168)*(I10171-I10168)/(E10171-E10168)</f>
        <v>14.633333333333333</v>
      </c>
      <c r="J10169" s="397">
        <f>J10168+(E10169-E10168)*(J10171-J10168)/(E10171-E10168)</f>
        <v>0.18576666666666666</v>
      </c>
      <c r="K10169" s="469">
        <f t="shared" si="863"/>
        <v>14.624863224224297</v>
      </c>
      <c r="L10169" s="469">
        <f t="shared" si="864"/>
        <v>-8.4701091090355618E-3</v>
      </c>
    </row>
    <row r="10170" spans="1:12">
      <c r="A10170" s="98" t="s">
        <v>126</v>
      </c>
      <c r="B10170" s="98">
        <f t="shared" si="861"/>
        <v>19</v>
      </c>
      <c r="C10170" s="98">
        <f t="shared" si="862"/>
        <v>0</v>
      </c>
      <c r="D10170" s="98">
        <f>D10168</f>
        <v>228</v>
      </c>
      <c r="E10170" s="98">
        <f t="shared" si="865"/>
        <v>80</v>
      </c>
      <c r="F10170" s="397">
        <f>F10168+(E10170-E10168)*(F10171-F10168)/(E10171-E10168)</f>
        <v>4.4453333333333331</v>
      </c>
      <c r="G10170" s="98">
        <v>15</v>
      </c>
      <c r="H10170" s="491">
        <f>H10168+(E10170-E10168)*(H10171-H10168)/(E10171-E10168)</f>
        <v>0.30325933333333333</v>
      </c>
      <c r="I10170" s="492">
        <f>I10168+(E10170-E10168)*(I10171-I10168)/(E10171-E10168)</f>
        <v>14.666666666666666</v>
      </c>
      <c r="J10170" s="397">
        <f>J10168+(E10170-E10168)*(J10171-J10168)/(E10171-E10168)</f>
        <v>0.18443333333333334</v>
      </c>
      <c r="K10170" s="469">
        <f t="shared" si="863"/>
        <v>14.65852108976036</v>
      </c>
      <c r="L10170" s="469">
        <f t="shared" si="864"/>
        <v>-8.1455769063065731E-3</v>
      </c>
    </row>
    <row r="10171" spans="1:12">
      <c r="A10171" s="480" t="s">
        <v>126</v>
      </c>
      <c r="B10171" s="480">
        <f t="shared" si="861"/>
        <v>19</v>
      </c>
      <c r="C10171" s="480">
        <f t="shared" si="862"/>
        <v>0</v>
      </c>
      <c r="D10171" s="480">
        <f>D10168</f>
        <v>228</v>
      </c>
      <c r="E10171" s="480">
        <f t="shared" si="865"/>
        <v>81</v>
      </c>
      <c r="F10171" s="484">
        <v>4.4577</v>
      </c>
      <c r="G10171" s="480">
        <v>15</v>
      </c>
      <c r="H10171" s="482">
        <v>0.30340699999999998</v>
      </c>
      <c r="I10171" s="483">
        <v>14.7</v>
      </c>
      <c r="J10171" s="484">
        <v>0.18310000000000001</v>
      </c>
      <c r="K10171" s="469">
        <f t="shared" si="863"/>
        <v>14.6921461930674</v>
      </c>
      <c r="L10171" s="469">
        <f t="shared" si="864"/>
        <v>-7.8538069325997384E-3</v>
      </c>
    </row>
    <row r="10172" spans="1:12">
      <c r="A10172" s="98" t="s">
        <v>126</v>
      </c>
      <c r="B10172" s="98">
        <f t="shared" si="861"/>
        <v>19</v>
      </c>
      <c r="C10172" s="98">
        <f t="shared" si="862"/>
        <v>0</v>
      </c>
      <c r="D10172" s="98">
        <f>D10171</f>
        <v>228</v>
      </c>
      <c r="E10172" s="98">
        <f t="shared" si="865"/>
        <v>82</v>
      </c>
      <c r="F10172" s="397">
        <f>F10171+(E10172-E10171)*(F10174-F10171)/(E10174-E10171)</f>
        <v>4.4699666666666671</v>
      </c>
      <c r="G10172" s="98">
        <v>15</v>
      </c>
      <c r="H10172" s="491">
        <f>H10171+(E10172-E10171)*(H10174-H10171)/(E10174-E10171)</f>
        <v>0.30355466666666664</v>
      </c>
      <c r="I10172" s="492">
        <f>I10171+(E10172-E10171)*(I10174-I10171)/(E10174-E10171)</f>
        <v>14.733333333333333</v>
      </c>
      <c r="J10172" s="397">
        <f>J10171+(E10172-E10171)*(J10174-J10171)/(E10174-E10171)</f>
        <v>0.18176666666666669</v>
      </c>
      <c r="K10172" s="469">
        <f t="shared" si="863"/>
        <v>14.725409152003376</v>
      </c>
      <c r="L10172" s="469">
        <f t="shared" si="864"/>
        <v>-7.9241813299564257E-3</v>
      </c>
    </row>
    <row r="10173" spans="1:12">
      <c r="A10173" s="98" t="s">
        <v>126</v>
      </c>
      <c r="B10173" s="98">
        <f t="shared" ref="B10173:B10236" si="866">INT(D10173/12)</f>
        <v>19</v>
      </c>
      <c r="C10173" s="98">
        <f t="shared" ref="C10173:C10236" si="867">D10173-B10173*12</f>
        <v>0</v>
      </c>
      <c r="D10173" s="98">
        <f>D10171</f>
        <v>228</v>
      </c>
      <c r="E10173" s="98">
        <f t="shared" si="865"/>
        <v>83</v>
      </c>
      <c r="F10173" s="397">
        <f>F10171+(E10173-E10171)*(F10174-F10171)/(E10174-E10171)</f>
        <v>4.4822333333333333</v>
      </c>
      <c r="G10173" s="98">
        <v>15</v>
      </c>
      <c r="H10173" s="491">
        <f>H10171+(E10173-E10171)*(H10174-H10171)/(E10174-E10171)</f>
        <v>0.30370233333333335</v>
      </c>
      <c r="I10173" s="492">
        <f>I10171+(E10173-E10171)*(I10174-I10171)/(E10174-E10171)</f>
        <v>14.766666666666667</v>
      </c>
      <c r="J10173" s="397">
        <f>J10171+(E10173-E10171)*(J10174-J10171)/(E10174-E10171)</f>
        <v>0.18043333333333333</v>
      </c>
      <c r="K10173" s="469">
        <f t="shared" si="863"/>
        <v>14.758639764594058</v>
      </c>
      <c r="L10173" s="469">
        <f t="shared" si="864"/>
        <v>-8.0269020726095874E-3</v>
      </c>
    </row>
    <row r="10174" spans="1:12">
      <c r="A10174" s="480" t="s">
        <v>126</v>
      </c>
      <c r="B10174" s="480">
        <f t="shared" si="866"/>
        <v>19</v>
      </c>
      <c r="C10174" s="480">
        <f t="shared" si="867"/>
        <v>0</v>
      </c>
      <c r="D10174" s="480">
        <f>D10171</f>
        <v>228</v>
      </c>
      <c r="E10174" s="480">
        <f t="shared" si="865"/>
        <v>84</v>
      </c>
      <c r="F10174" s="484">
        <v>4.4945000000000004</v>
      </c>
      <c r="G10174" s="480">
        <v>15</v>
      </c>
      <c r="H10174" s="482">
        <v>0.30385000000000001</v>
      </c>
      <c r="I10174" s="483">
        <v>14.8</v>
      </c>
      <c r="J10174" s="484">
        <v>0.17910000000000001</v>
      </c>
      <c r="K10174" s="469">
        <f t="shared" si="863"/>
        <v>14.791838077999014</v>
      </c>
      <c r="L10174" s="469">
        <f t="shared" si="864"/>
        <v>-8.1619220009869764E-3</v>
      </c>
    </row>
    <row r="10175" spans="1:12">
      <c r="A10175" s="98" t="s">
        <v>126</v>
      </c>
      <c r="B10175" s="98">
        <f t="shared" si="866"/>
        <v>19</v>
      </c>
      <c r="C10175" s="98">
        <f t="shared" si="867"/>
        <v>0</v>
      </c>
      <c r="D10175" s="98">
        <f>D10174</f>
        <v>228</v>
      </c>
      <c r="E10175" s="98">
        <f t="shared" si="865"/>
        <v>85</v>
      </c>
      <c r="F10175" s="397">
        <f>F10174+(E10175-E10174)*(F10177-F10174)/(E10177-E10174)</f>
        <v>4.5066666666666668</v>
      </c>
      <c r="G10175" s="98">
        <v>15</v>
      </c>
      <c r="H10175" s="491">
        <f>H10174+(E10175-E10174)*(H10177-H10174)/(E10177-E10174)</f>
        <v>0.30399766666666667</v>
      </c>
      <c r="I10175" s="492">
        <f>I10174+(E10175-E10174)*(I10177-I10174)/(E10177-E10174)</f>
        <v>14.833333333333334</v>
      </c>
      <c r="J10175" s="397">
        <f>J10174+(E10175-E10174)*(J10177-J10174)/(E10177-E10174)</f>
        <v>0.17776666666666668</v>
      </c>
      <c r="K10175" s="469">
        <f t="shared" si="863"/>
        <v>14.824675189392902</v>
      </c>
      <c r="L10175" s="469">
        <f t="shared" si="864"/>
        <v>-8.6581439404316285E-3</v>
      </c>
    </row>
    <row r="10176" spans="1:12">
      <c r="A10176" s="98" t="s">
        <v>126</v>
      </c>
      <c r="B10176" s="98">
        <f t="shared" si="866"/>
        <v>19</v>
      </c>
      <c r="C10176" s="98">
        <f t="shared" si="867"/>
        <v>0</v>
      </c>
      <c r="D10176" s="98">
        <f>D10174</f>
        <v>228</v>
      </c>
      <c r="E10176" s="98">
        <f t="shared" si="865"/>
        <v>86</v>
      </c>
      <c r="F10176" s="397">
        <f>F10174+(E10176-E10174)*(F10177-F10174)/(E10177-E10174)</f>
        <v>4.5188333333333333</v>
      </c>
      <c r="G10176" s="98">
        <v>15</v>
      </c>
      <c r="H10176" s="491">
        <f>H10174+(E10176-E10174)*(H10177-H10174)/(E10177-E10174)</f>
        <v>0.30414533333333332</v>
      </c>
      <c r="I10176" s="492">
        <f>I10174+(E10176-E10174)*(I10177-I10174)/(E10177-E10174)</f>
        <v>14.866666666666667</v>
      </c>
      <c r="J10176" s="397">
        <f>J10174+(E10176-E10174)*(J10177-J10174)/(E10177-E10174)</f>
        <v>0.17643333333333333</v>
      </c>
      <c r="K10176" s="469">
        <f t="shared" si="863"/>
        <v>14.857480415064728</v>
      </c>
      <c r="L10176" s="469">
        <f t="shared" si="864"/>
        <v>-9.1862516019389773E-3</v>
      </c>
    </row>
    <row r="10177" spans="1:12">
      <c r="A10177" s="480" t="s">
        <v>126</v>
      </c>
      <c r="B10177" s="480">
        <f t="shared" si="866"/>
        <v>19</v>
      </c>
      <c r="C10177" s="480">
        <f t="shared" si="867"/>
        <v>0</v>
      </c>
      <c r="D10177" s="480">
        <f>D10174</f>
        <v>228</v>
      </c>
      <c r="E10177" s="480">
        <f t="shared" si="865"/>
        <v>87</v>
      </c>
      <c r="F10177" s="484">
        <v>4.5309999999999997</v>
      </c>
      <c r="G10177" s="480">
        <v>15</v>
      </c>
      <c r="H10177" s="482">
        <v>0.30429299999999998</v>
      </c>
      <c r="I10177" s="483">
        <v>14.9</v>
      </c>
      <c r="J10177" s="484">
        <v>0.17510000000000001</v>
      </c>
      <c r="K10177" s="469">
        <f t="shared" si="863"/>
        <v>14.890253801434801</v>
      </c>
      <c r="L10177" s="469">
        <f t="shared" si="864"/>
        <v>-9.7461985651996486E-3</v>
      </c>
    </row>
    <row r="10178" spans="1:12">
      <c r="A10178" s="98" t="s">
        <v>126</v>
      </c>
      <c r="B10178" s="98">
        <f t="shared" si="866"/>
        <v>19</v>
      </c>
      <c r="C10178" s="98">
        <f t="shared" si="867"/>
        <v>0</v>
      </c>
      <c r="D10178" s="98">
        <f>D10177</f>
        <v>228</v>
      </c>
      <c r="E10178" s="98">
        <f t="shared" si="865"/>
        <v>88</v>
      </c>
      <c r="F10178" s="397">
        <f>F10177+(E10178-E10177)*(F10180-F10177)/(E10180-E10177)</f>
        <v>4.5430666666666664</v>
      </c>
      <c r="G10178" s="98">
        <v>15</v>
      </c>
      <c r="H10178" s="491">
        <f>H10177+(E10178-E10177)*(H10180-H10177)/(E10180-E10177)</f>
        <v>0.30444066666666664</v>
      </c>
      <c r="I10178" s="492">
        <f>I10177+(E10178-E10177)*(I10180-I10177)/(E10180-E10177)</f>
        <v>14.933333333333334</v>
      </c>
      <c r="J10178" s="397">
        <f>J10177+(E10178-E10177)*(J10180-J10177)/(E10180-E10177)</f>
        <v>0.17376666666666668</v>
      </c>
      <c r="K10178" s="469">
        <f t="shared" si="863"/>
        <v>14.922666923604162</v>
      </c>
      <c r="L10178" s="469">
        <f t="shared" si="864"/>
        <v>-1.0666409729171988E-2</v>
      </c>
    </row>
    <row r="10179" spans="1:12">
      <c r="A10179" s="98" t="s">
        <v>126</v>
      </c>
      <c r="B10179" s="98">
        <f t="shared" si="866"/>
        <v>19</v>
      </c>
      <c r="C10179" s="98">
        <f t="shared" si="867"/>
        <v>0</v>
      </c>
      <c r="D10179" s="98">
        <f>D10177</f>
        <v>228</v>
      </c>
      <c r="E10179" s="98">
        <f t="shared" si="865"/>
        <v>89</v>
      </c>
      <c r="F10179" s="397">
        <f>F10177+(E10179-E10177)*(F10180-F10177)/(E10180-E10177)</f>
        <v>4.555133333333333</v>
      </c>
      <c r="G10179" s="98">
        <v>15</v>
      </c>
      <c r="H10179" s="491">
        <f>H10177+(E10179-E10177)*(H10180-H10177)/(E10180-E10177)</f>
        <v>0.30458833333333335</v>
      </c>
      <c r="I10179" s="492">
        <f>I10177+(E10179-E10177)*(I10180-I10177)/(E10180-E10177)</f>
        <v>14.966666666666667</v>
      </c>
      <c r="J10179" s="397">
        <f>J10177+(E10179-E10177)*(J10180-J10177)/(E10180-E10177)</f>
        <v>0.17243333333333333</v>
      </c>
      <c r="K10179" s="469">
        <f t="shared" si="863"/>
        <v>14.955048617532952</v>
      </c>
      <c r="L10179" s="469">
        <f t="shared" si="864"/>
        <v>-1.1618049133714337E-2</v>
      </c>
    </row>
    <row r="10180" spans="1:12">
      <c r="A10180" s="480" t="s">
        <v>126</v>
      </c>
      <c r="B10180" s="480">
        <f t="shared" si="866"/>
        <v>19</v>
      </c>
      <c r="C10180" s="480">
        <f t="shared" si="867"/>
        <v>0</v>
      </c>
      <c r="D10180" s="480">
        <f>D10177</f>
        <v>228</v>
      </c>
      <c r="E10180" s="480">
        <f t="shared" si="865"/>
        <v>90</v>
      </c>
      <c r="F10180" s="484">
        <v>4.5671999999999997</v>
      </c>
      <c r="G10180" s="480">
        <v>15</v>
      </c>
      <c r="H10180" s="482">
        <v>0.30473600000000001</v>
      </c>
      <c r="I10180" s="483">
        <v>15</v>
      </c>
      <c r="J10180" s="484">
        <v>0.1711</v>
      </c>
      <c r="K10180" s="469">
        <f t="shared" si="863"/>
        <v>14.987398928908956</v>
      </c>
      <c r="L10180" s="469">
        <f t="shared" si="864"/>
        <v>-1.2601071091044247E-2</v>
      </c>
    </row>
    <row r="10181" spans="1:12">
      <c r="A10181" s="98" t="s">
        <v>126</v>
      </c>
      <c r="B10181" s="98">
        <f t="shared" si="866"/>
        <v>19</v>
      </c>
      <c r="C10181" s="98">
        <f t="shared" si="867"/>
        <v>0</v>
      </c>
      <c r="D10181" s="98">
        <f>D10180</f>
        <v>228</v>
      </c>
      <c r="E10181" s="98">
        <f t="shared" si="865"/>
        <v>91</v>
      </c>
      <c r="F10181" s="397">
        <f>F10180+(E10181-E10180)*(F10183-F10180)/(E10183-E10180)</f>
        <v>4.5791666666666666</v>
      </c>
      <c r="G10181" s="98">
        <v>15</v>
      </c>
      <c r="H10181" s="491">
        <f>H10180+(E10181-E10180)*(H10183-H10180)/(E10183-E10180)</f>
        <v>0.30488366666666666</v>
      </c>
      <c r="I10181" s="492">
        <f>I10180+(E10181-E10180)*(I10183-I10180)/(E10183-E10180)</f>
        <v>15.033333333333333</v>
      </c>
      <c r="J10181" s="397">
        <f>J10180+(E10181-E10180)*(J10183-J10180)/(E10183-E10180)</f>
        <v>0.16980000000000001</v>
      </c>
      <c r="K10181" s="469">
        <f t="shared" si="863"/>
        <v>15.019389909375271</v>
      </c>
      <c r="L10181" s="469">
        <f t="shared" si="864"/>
        <v>-1.3943423958062695E-2</v>
      </c>
    </row>
    <row r="10182" spans="1:12">
      <c r="A10182" s="98" t="s">
        <v>126</v>
      </c>
      <c r="B10182" s="98">
        <f t="shared" si="866"/>
        <v>19</v>
      </c>
      <c r="C10182" s="98">
        <f t="shared" si="867"/>
        <v>0</v>
      </c>
      <c r="D10182" s="98">
        <f>D10180</f>
        <v>228</v>
      </c>
      <c r="E10182" s="98">
        <f t="shared" si="865"/>
        <v>92</v>
      </c>
      <c r="F10182" s="397">
        <f>F10180+(E10182-E10180)*(F10183-F10180)/(E10183-E10180)</f>
        <v>4.5911333333333335</v>
      </c>
      <c r="G10182" s="98">
        <v>15</v>
      </c>
      <c r="H10182" s="491">
        <f>H10180+(E10182-E10180)*(H10183-H10180)/(E10183-E10180)</f>
        <v>0.30503133333333332</v>
      </c>
      <c r="I10182" s="492">
        <f>I10180+(E10182-E10180)*(I10183-I10180)/(E10183-E10180)</f>
        <v>15.066666666666666</v>
      </c>
      <c r="J10182" s="397">
        <f>J10180+(E10182-E10180)*(J10183-J10180)/(E10183-E10180)</f>
        <v>0.16849999999999998</v>
      </c>
      <c r="K10182" s="469">
        <f t="shared" si="863"/>
        <v>15.051349915964918</v>
      </c>
      <c r="L10182" s="469">
        <f t="shared" si="864"/>
        <v>-1.5316750701748205E-2</v>
      </c>
    </row>
    <row r="10183" spans="1:12">
      <c r="A10183" s="480" t="s">
        <v>126</v>
      </c>
      <c r="B10183" s="480">
        <f t="shared" si="866"/>
        <v>19</v>
      </c>
      <c r="C10183" s="480">
        <f t="shared" si="867"/>
        <v>0</v>
      </c>
      <c r="D10183" s="480">
        <f>D10180</f>
        <v>228</v>
      </c>
      <c r="E10183" s="480">
        <f t="shared" si="865"/>
        <v>93</v>
      </c>
      <c r="F10183" s="484">
        <v>4.6031000000000004</v>
      </c>
      <c r="G10183" s="480">
        <v>15</v>
      </c>
      <c r="H10183" s="482">
        <v>0.30517899999999998</v>
      </c>
      <c r="I10183" s="483">
        <v>15.1</v>
      </c>
      <c r="J10183" s="484">
        <v>0.16719999999999999</v>
      </c>
      <c r="K10183" s="469">
        <f t="shared" si="863"/>
        <v>15.083278993639802</v>
      </c>
      <c r="L10183" s="469">
        <f t="shared" si="864"/>
        <v>-1.6721006360198132E-2</v>
      </c>
    </row>
    <row r="10184" spans="1:12">
      <c r="A10184" s="98" t="s">
        <v>126</v>
      </c>
      <c r="B10184" s="98">
        <f t="shared" si="866"/>
        <v>19</v>
      </c>
      <c r="C10184" s="98">
        <f t="shared" si="867"/>
        <v>0</v>
      </c>
      <c r="D10184" s="98">
        <f>D10183</f>
        <v>228</v>
      </c>
      <c r="E10184" s="98">
        <f t="shared" si="865"/>
        <v>94</v>
      </c>
      <c r="F10184" s="397">
        <f>F10183+(E10184-E10183)*(F10186-F10183)/(E10186-E10183)</f>
        <v>4.6150000000000002</v>
      </c>
      <c r="G10184" s="98">
        <v>15</v>
      </c>
      <c r="H10184" s="491">
        <f>H10183+(E10184-E10183)*(H10186-H10183)/(E10186-E10183)</f>
        <v>0.30532699999999996</v>
      </c>
      <c r="I10184" s="492">
        <f>I10183+(E10184-E10183)*(I10186-I10183)/(E10186-E10183)</f>
        <v>15.133333333333333</v>
      </c>
      <c r="J10184" s="397">
        <f>J10183+(E10184-E10183)*(J10186-J10183)/(E10186-E10183)</f>
        <v>0.16586666666666666</v>
      </c>
      <c r="K10184" s="469">
        <f t="shared" si="863"/>
        <v>15.114942340507065</v>
      </c>
      <c r="L10184" s="469">
        <f t="shared" si="864"/>
        <v>-1.8390992826267549E-2</v>
      </c>
    </row>
    <row r="10185" spans="1:12">
      <c r="A10185" s="98" t="s">
        <v>126</v>
      </c>
      <c r="B10185" s="98">
        <f t="shared" si="866"/>
        <v>19</v>
      </c>
      <c r="C10185" s="98">
        <f t="shared" si="867"/>
        <v>0</v>
      </c>
      <c r="D10185" s="98">
        <f>D10183</f>
        <v>228</v>
      </c>
      <c r="E10185" s="98">
        <f t="shared" si="865"/>
        <v>95</v>
      </c>
      <c r="F10185" s="397">
        <f>F10183+(E10185-E10183)*(F10186-F10183)/(E10186-E10183)</f>
        <v>4.6269</v>
      </c>
      <c r="G10185" s="98">
        <v>15</v>
      </c>
      <c r="H10185" s="491">
        <f>H10183+(E10185-E10183)*(H10186-H10183)/(E10186-E10183)</f>
        <v>0.305475</v>
      </c>
      <c r="I10185" s="492">
        <f>I10183+(E10185-E10183)*(I10186-I10183)/(E10186-E10183)</f>
        <v>15.166666666666666</v>
      </c>
      <c r="J10185" s="397">
        <f>J10183+(E10185-E10183)*(J10186-J10183)/(E10186-E10183)</f>
        <v>0.16453333333333334</v>
      </c>
      <c r="K10185" s="469">
        <f t="shared" si="863"/>
        <v>15.146575006137983</v>
      </c>
      <c r="L10185" s="469">
        <f t="shared" si="864"/>
        <v>-2.0091660528683164E-2</v>
      </c>
    </row>
    <row r="10186" spans="1:12">
      <c r="A10186" s="480" t="s">
        <v>126</v>
      </c>
      <c r="B10186" s="480">
        <f t="shared" si="866"/>
        <v>19</v>
      </c>
      <c r="C10186" s="480">
        <f t="shared" si="867"/>
        <v>0</v>
      </c>
      <c r="D10186" s="480">
        <f>D10183</f>
        <v>228</v>
      </c>
      <c r="E10186" s="480">
        <f t="shared" si="865"/>
        <v>96</v>
      </c>
      <c r="F10186" s="484">
        <v>4.6387999999999998</v>
      </c>
      <c r="G10186" s="480">
        <v>15</v>
      </c>
      <c r="H10186" s="482">
        <v>0.30562299999999998</v>
      </c>
      <c r="I10186" s="483">
        <v>15.2</v>
      </c>
      <c r="J10186" s="484">
        <v>0.16320000000000001</v>
      </c>
      <c r="K10186" s="469">
        <f t="shared" si="863"/>
        <v>15.178177035105342</v>
      </c>
      <c r="L10186" s="469">
        <f t="shared" si="864"/>
        <v>-2.1822964894656849E-2</v>
      </c>
    </row>
    <row r="10187" spans="1:12">
      <c r="A10187" s="98" t="s">
        <v>126</v>
      </c>
      <c r="B10187" s="98">
        <f t="shared" si="866"/>
        <v>19</v>
      </c>
      <c r="C10187" s="98">
        <f t="shared" si="867"/>
        <v>0</v>
      </c>
      <c r="D10187" s="98">
        <f>D10186</f>
        <v>228</v>
      </c>
      <c r="E10187" s="98">
        <f t="shared" si="865"/>
        <v>97</v>
      </c>
      <c r="F10187" s="397">
        <f>F10186+(E10187-E10186)*(F10189-F10186)/(E10189-E10186)</f>
        <v>4.6505999999999998</v>
      </c>
      <c r="G10187" s="98">
        <v>15</v>
      </c>
      <c r="H10187" s="491">
        <f>H10186+(E10187-E10186)*(H10189-H10186)/(E10189-E10186)</f>
        <v>0.30577099999999996</v>
      </c>
      <c r="I10187" s="492">
        <f>I10186+(E10187-E10186)*(I10189-I10186)/(E10189-E10186)</f>
        <v>15.233333333333333</v>
      </c>
      <c r="J10187" s="397">
        <f>J10186+(E10187-E10186)*(J10189-J10186)/(E10189-E10186)</f>
        <v>0.16186666666666669</v>
      </c>
      <c r="K10187" s="469">
        <f t="shared" ref="K10187:K10250" si="868">F10187/H10187</f>
        <v>15.209421429762799</v>
      </c>
      <c r="L10187" s="469">
        <f t="shared" ref="L10187:L10250" si="869">K10187-I10187</f>
        <v>-2.3911903570533966E-2</v>
      </c>
    </row>
    <row r="10188" spans="1:12">
      <c r="A10188" s="98" t="s">
        <v>126</v>
      </c>
      <c r="B10188" s="98">
        <f t="shared" si="866"/>
        <v>19</v>
      </c>
      <c r="C10188" s="98">
        <f t="shared" si="867"/>
        <v>0</v>
      </c>
      <c r="D10188" s="98">
        <f>D10186</f>
        <v>228</v>
      </c>
      <c r="E10188" s="98">
        <f t="shared" si="865"/>
        <v>98</v>
      </c>
      <c r="F10188" s="397">
        <f>F10186+(E10188-E10186)*(F10189-F10186)/(E10189-E10186)</f>
        <v>4.6623999999999999</v>
      </c>
      <c r="G10188" s="98">
        <v>15</v>
      </c>
      <c r="H10188" s="491">
        <f>H10186+(E10188-E10186)*(H10189-H10186)/(E10189-E10186)</f>
        <v>0.305919</v>
      </c>
      <c r="I10188" s="492">
        <f>I10186+(E10188-E10186)*(I10189-I10186)/(E10189-E10186)</f>
        <v>15.266666666666667</v>
      </c>
      <c r="J10188" s="397">
        <f>J10186+(E10188-E10186)*(J10189-J10186)/(E10189-E10186)</f>
        <v>0.16053333333333333</v>
      </c>
      <c r="K10188" s="469">
        <f t="shared" si="868"/>
        <v>15.240635593081828</v>
      </c>
      <c r="L10188" s="469">
        <f t="shared" si="869"/>
        <v>-2.6031073584839248E-2</v>
      </c>
    </row>
    <row r="10189" spans="1:12">
      <c r="A10189" s="480" t="s">
        <v>126</v>
      </c>
      <c r="B10189" s="480">
        <f t="shared" si="866"/>
        <v>19</v>
      </c>
      <c r="C10189" s="480">
        <f t="shared" si="867"/>
        <v>0</v>
      </c>
      <c r="D10189" s="480">
        <f>D10186</f>
        <v>228</v>
      </c>
      <c r="E10189" s="480">
        <f t="shared" si="865"/>
        <v>99</v>
      </c>
      <c r="F10189" s="484">
        <v>4.6741999999999999</v>
      </c>
      <c r="G10189" s="480">
        <v>15</v>
      </c>
      <c r="H10189" s="482">
        <v>0.30606699999999998</v>
      </c>
      <c r="I10189" s="483">
        <v>15.3</v>
      </c>
      <c r="J10189" s="484">
        <v>0.15920000000000001</v>
      </c>
      <c r="K10189" s="469">
        <f t="shared" si="868"/>
        <v>15.271819568917918</v>
      </c>
      <c r="L10189" s="469">
        <f t="shared" si="869"/>
        <v>-2.8180431082082791E-2</v>
      </c>
    </row>
    <row r="10190" spans="1:12">
      <c r="A10190" s="98" t="s">
        <v>126</v>
      </c>
      <c r="B10190" s="98">
        <f t="shared" si="866"/>
        <v>19</v>
      </c>
      <c r="C10190" s="98">
        <f t="shared" si="867"/>
        <v>0</v>
      </c>
      <c r="D10190" s="98">
        <f>D10189</f>
        <v>228</v>
      </c>
      <c r="E10190" s="98">
        <f t="shared" si="865"/>
        <v>100</v>
      </c>
      <c r="F10190" s="397">
        <f>F10189+(E10190-E10189)*(F10192-F10189)/(E10192-E10189)</f>
        <v>4.6859000000000002</v>
      </c>
      <c r="G10190" s="98">
        <v>15</v>
      </c>
      <c r="H10190" s="491">
        <f>H10189+(E10190-E10189)*(H10192-H10189)/(E10192-E10189)</f>
        <v>0.30621533333333334</v>
      </c>
      <c r="I10190" s="492">
        <f>I10189+(E10190-E10189)*(I10192-I10189)/(E10192-E10189)</f>
        <v>15.333333333333334</v>
      </c>
      <c r="J10190" s="397">
        <f>J10189+(E10190-E10189)*(J10192-J10189)/(E10192-E10189)</f>
        <v>0.15786666666666668</v>
      </c>
      <c r="K10190" s="469">
        <f t="shared" si="868"/>
        <v>15.302630175279706</v>
      </c>
      <c r="L10190" s="469">
        <f t="shared" si="869"/>
        <v>-3.0703158053627888E-2</v>
      </c>
    </row>
    <row r="10191" spans="1:12">
      <c r="A10191" s="98" t="s">
        <v>126</v>
      </c>
      <c r="B10191" s="98">
        <f t="shared" si="866"/>
        <v>19</v>
      </c>
      <c r="C10191" s="98">
        <f t="shared" si="867"/>
        <v>0</v>
      </c>
      <c r="D10191" s="98">
        <f>D10189</f>
        <v>228</v>
      </c>
      <c r="E10191" s="98">
        <f t="shared" si="865"/>
        <v>101</v>
      </c>
      <c r="F10191" s="397">
        <f>F10189+(E10191-E10189)*(F10192-F10189)/(E10192-E10189)</f>
        <v>4.6975999999999996</v>
      </c>
      <c r="G10191" s="98">
        <v>15</v>
      </c>
      <c r="H10191" s="491">
        <f>H10189+(E10191-E10189)*(H10192-H10189)/(E10192-E10189)</f>
        <v>0.30636366666666665</v>
      </c>
      <c r="I10191" s="492">
        <f>I10189+(E10191-E10189)*(I10192-I10189)/(E10192-E10189)</f>
        <v>15.366666666666667</v>
      </c>
      <c r="J10191" s="397">
        <f>J10189+(E10191-E10189)*(J10192-J10189)/(E10192-E10189)</f>
        <v>0.15653333333333333</v>
      </c>
      <c r="K10191" s="469">
        <f t="shared" si="868"/>
        <v>15.333410946250153</v>
      </c>
      <c r="L10191" s="469">
        <f t="shared" si="869"/>
        <v>-3.3255720416514478E-2</v>
      </c>
    </row>
    <row r="10192" spans="1:12">
      <c r="A10192" s="480" t="s">
        <v>126</v>
      </c>
      <c r="B10192" s="480">
        <f t="shared" si="866"/>
        <v>19</v>
      </c>
      <c r="C10192" s="480">
        <f t="shared" si="867"/>
        <v>0</v>
      </c>
      <c r="D10192" s="480">
        <f>D10189</f>
        <v>228</v>
      </c>
      <c r="E10192" s="480">
        <f t="shared" si="865"/>
        <v>102</v>
      </c>
      <c r="F10192" s="484">
        <v>4.7092999999999998</v>
      </c>
      <c r="G10192" s="480">
        <v>15</v>
      </c>
      <c r="H10192" s="482">
        <v>0.30651200000000001</v>
      </c>
      <c r="I10192" s="483">
        <v>15.4</v>
      </c>
      <c r="J10192" s="484">
        <v>0.1552</v>
      </c>
      <c r="K10192" s="469">
        <f t="shared" si="868"/>
        <v>15.364161925144854</v>
      </c>
      <c r="L10192" s="469">
        <f t="shared" si="869"/>
        <v>-3.5838074855146118E-2</v>
      </c>
    </row>
    <row r="10193" spans="1:12">
      <c r="A10193" s="98" t="s">
        <v>126</v>
      </c>
      <c r="B10193" s="98">
        <f t="shared" si="866"/>
        <v>19</v>
      </c>
      <c r="C10193" s="98">
        <f t="shared" si="867"/>
        <v>0</v>
      </c>
      <c r="D10193" s="98">
        <f>D10192</f>
        <v>228</v>
      </c>
      <c r="E10193" s="98">
        <f t="shared" si="865"/>
        <v>103</v>
      </c>
      <c r="F10193" s="397">
        <f>F10192+(E10193-E10192)*(F10195-F10192)/(E10195-E10192)</f>
        <v>4.7209000000000003</v>
      </c>
      <c r="G10193" s="98">
        <v>15</v>
      </c>
      <c r="H10193" s="491">
        <f>H10192+(E10193-E10192)*(H10195-H10192)/(E10195-E10192)</f>
        <v>0.30666033333333331</v>
      </c>
      <c r="I10193" s="492">
        <f>I10192+(E10193-E10192)*(I10195-I10192)/(E10195-E10192)</f>
        <v>15.433333333333334</v>
      </c>
      <c r="J10193" s="397">
        <f>J10192+(E10193-E10192)*(J10195-J10192)/(E10195-E10192)</f>
        <v>0.15386666666666668</v>
      </c>
      <c r="K10193" s="469">
        <f t="shared" si="868"/>
        <v>15.394557061504534</v>
      </c>
      <c r="L10193" s="469">
        <f t="shared" si="869"/>
        <v>-3.8776271828799835E-2</v>
      </c>
    </row>
    <row r="10194" spans="1:12">
      <c r="A10194" s="98" t="s">
        <v>126</v>
      </c>
      <c r="B10194" s="98">
        <f t="shared" si="866"/>
        <v>19</v>
      </c>
      <c r="C10194" s="98">
        <f t="shared" si="867"/>
        <v>0</v>
      </c>
      <c r="D10194" s="98">
        <f>D10192</f>
        <v>228</v>
      </c>
      <c r="E10194" s="98">
        <f t="shared" si="865"/>
        <v>104</v>
      </c>
      <c r="F10194" s="397">
        <f>F10192+(E10194-E10192)*(F10195-F10192)/(E10195-E10192)</f>
        <v>4.7324999999999999</v>
      </c>
      <c r="G10194" s="98">
        <v>15</v>
      </c>
      <c r="H10194" s="491">
        <f>H10192+(E10194-E10192)*(H10195-H10192)/(E10195-E10192)</f>
        <v>0.30680866666666667</v>
      </c>
      <c r="I10194" s="492">
        <f>I10192+(E10194-E10192)*(I10195-I10192)/(E10195-E10192)</f>
        <v>15.466666666666667</v>
      </c>
      <c r="J10194" s="397">
        <f>J10192+(E10194-E10192)*(J10195-J10192)/(E10195-E10192)</f>
        <v>0.15253333333333333</v>
      </c>
      <c r="K10194" s="469">
        <f t="shared" si="868"/>
        <v>15.424922807482622</v>
      </c>
      <c r="L10194" s="469">
        <f t="shared" si="869"/>
        <v>-4.1743859184045107E-2</v>
      </c>
    </row>
    <row r="10195" spans="1:12">
      <c r="A10195" s="480" t="s">
        <v>126</v>
      </c>
      <c r="B10195" s="480">
        <f t="shared" si="866"/>
        <v>19</v>
      </c>
      <c r="C10195" s="480">
        <f t="shared" si="867"/>
        <v>0</v>
      </c>
      <c r="D10195" s="480">
        <f>D10192</f>
        <v>228</v>
      </c>
      <c r="E10195" s="480">
        <f t="shared" si="865"/>
        <v>105</v>
      </c>
      <c r="F10195" s="484">
        <v>4.7441000000000004</v>
      </c>
      <c r="G10195" s="480">
        <v>15</v>
      </c>
      <c r="H10195" s="482">
        <v>0.30695699999999998</v>
      </c>
      <c r="I10195" s="483">
        <v>15.5</v>
      </c>
      <c r="J10195" s="484">
        <v>0.1512</v>
      </c>
      <c r="K10195" s="469">
        <f t="shared" si="868"/>
        <v>15.455259205686792</v>
      </c>
      <c r="L10195" s="469">
        <f t="shared" si="869"/>
        <v>-4.4740794313208099E-2</v>
      </c>
    </row>
    <row r="10196" spans="1:12">
      <c r="A10196" s="98" t="s">
        <v>126</v>
      </c>
      <c r="B10196" s="98">
        <f t="shared" si="866"/>
        <v>19</v>
      </c>
      <c r="C10196" s="98">
        <f t="shared" si="867"/>
        <v>0</v>
      </c>
      <c r="D10196" s="98">
        <f>D10195</f>
        <v>228</v>
      </c>
      <c r="E10196" s="98">
        <f t="shared" si="865"/>
        <v>106</v>
      </c>
      <c r="F10196" s="397">
        <f>F10195+(E10196-E10195)*(F10198-F10195)/(E10198-E10195)</f>
        <v>4.7556333333333338</v>
      </c>
      <c r="G10196" s="98">
        <v>15</v>
      </c>
      <c r="H10196" s="491">
        <f>H10195+(E10196-E10195)*(H10198-H10195)/(E10198-E10195)</f>
        <v>0.30710599999999999</v>
      </c>
      <c r="I10196" s="492">
        <f>I10195+(E10196-E10195)*(I10198-I10195)/(E10198-E10195)</f>
        <v>15.5</v>
      </c>
      <c r="J10196" s="397">
        <f>J10195+(E10196-E10195)*(J10198-J10195)/(E10198-E10195)</f>
        <v>0.14990000000000001</v>
      </c>
      <c r="K10196" s="469">
        <f t="shared" si="868"/>
        <v>15.485315602213353</v>
      </c>
      <c r="L10196" s="469">
        <f t="shared" si="869"/>
        <v>-1.4684397786647096E-2</v>
      </c>
    </row>
    <row r="10197" spans="1:12">
      <c r="A10197" s="98" t="s">
        <v>126</v>
      </c>
      <c r="B10197" s="98">
        <f t="shared" si="866"/>
        <v>19</v>
      </c>
      <c r="C10197" s="98">
        <f t="shared" si="867"/>
        <v>0</v>
      </c>
      <c r="D10197" s="98">
        <f>D10195</f>
        <v>228</v>
      </c>
      <c r="E10197" s="98">
        <f t="shared" si="865"/>
        <v>107</v>
      </c>
      <c r="F10197" s="397">
        <f>F10195+(E10197-E10195)*(F10198-F10195)/(E10198-E10195)</f>
        <v>4.7671666666666663</v>
      </c>
      <c r="G10197" s="98">
        <v>15</v>
      </c>
      <c r="H10197" s="491">
        <f>H10195+(E10197-E10195)*(H10198-H10195)/(E10198-E10195)</f>
        <v>0.307255</v>
      </c>
      <c r="I10197" s="492">
        <f>I10195+(E10197-E10195)*(I10198-I10195)/(E10198-E10195)</f>
        <v>15.5</v>
      </c>
      <c r="J10197" s="397">
        <f>J10195+(E10197-E10195)*(J10198-J10195)/(E10198-E10195)</f>
        <v>0.14859999999999998</v>
      </c>
      <c r="K10197" s="469">
        <f t="shared" si="868"/>
        <v>15.515342847688943</v>
      </c>
      <c r="L10197" s="469">
        <f t="shared" si="869"/>
        <v>1.5342847688943451E-2</v>
      </c>
    </row>
    <row r="10198" spans="1:12">
      <c r="A10198" s="480" t="s">
        <v>126</v>
      </c>
      <c r="B10198" s="480">
        <f t="shared" si="866"/>
        <v>19</v>
      </c>
      <c r="C10198" s="480">
        <f t="shared" si="867"/>
        <v>0</v>
      </c>
      <c r="D10198" s="480">
        <f>D10195</f>
        <v>228</v>
      </c>
      <c r="E10198" s="480">
        <f t="shared" si="865"/>
        <v>108</v>
      </c>
      <c r="F10198" s="484">
        <v>4.7786999999999997</v>
      </c>
      <c r="G10198" s="480">
        <v>15</v>
      </c>
      <c r="H10198" s="482">
        <v>0.30740400000000001</v>
      </c>
      <c r="I10198" s="483">
        <v>15.5</v>
      </c>
      <c r="J10198" s="484">
        <v>0.14729999999999999</v>
      </c>
      <c r="K10198" s="469">
        <f t="shared" si="868"/>
        <v>15.545340984502477</v>
      </c>
      <c r="L10198" s="469">
        <f t="shared" si="869"/>
        <v>4.5340984502477255E-2</v>
      </c>
    </row>
    <row r="10199" spans="1:12">
      <c r="A10199" s="98" t="s">
        <v>126</v>
      </c>
      <c r="B10199" s="98">
        <f t="shared" si="866"/>
        <v>19</v>
      </c>
      <c r="C10199" s="98">
        <f t="shared" si="867"/>
        <v>0</v>
      </c>
      <c r="D10199" s="98">
        <f>D10198</f>
        <v>228</v>
      </c>
      <c r="E10199" s="98">
        <f t="shared" si="865"/>
        <v>109</v>
      </c>
      <c r="F10199" s="397">
        <f>F10198+(E10199-E10198)*(F10201-F10198)/(E10201-E10198)</f>
        <v>4.7901666666666669</v>
      </c>
      <c r="G10199" s="98">
        <v>15</v>
      </c>
      <c r="H10199" s="491">
        <f>H10198+(E10199-E10198)*(H10201-H10198)/(E10201-E10198)</f>
        <v>0.30755333333333335</v>
      </c>
      <c r="I10199" s="492">
        <f>I10198+(E10199-E10198)*(I10201-I10198)/(E10201-E10198)</f>
        <v>15.533333333333333</v>
      </c>
      <c r="J10199" s="397">
        <f>J10198+(E10199-E10198)*(J10201-J10198)/(E10201-E10198)</f>
        <v>0.14596666666666666</v>
      </c>
      <c r="K10199" s="469">
        <f t="shared" si="868"/>
        <v>15.575076409511629</v>
      </c>
      <c r="L10199" s="469">
        <f t="shared" si="869"/>
        <v>4.1743076178295979E-2</v>
      </c>
    </row>
    <row r="10200" spans="1:12">
      <c r="A10200" s="98" t="s">
        <v>126</v>
      </c>
      <c r="B10200" s="98">
        <f t="shared" si="866"/>
        <v>19</v>
      </c>
      <c r="C10200" s="98">
        <f t="shared" si="867"/>
        <v>0</v>
      </c>
      <c r="D10200" s="98">
        <f>D10198</f>
        <v>228</v>
      </c>
      <c r="E10200" s="98">
        <f t="shared" si="865"/>
        <v>110</v>
      </c>
      <c r="F10200" s="397">
        <f>F10198+(E10200-E10198)*(F10201-F10198)/(E10201-E10198)</f>
        <v>4.8016333333333332</v>
      </c>
      <c r="G10200" s="98">
        <v>15</v>
      </c>
      <c r="H10200" s="491">
        <f>H10198+(E10200-E10198)*(H10201-H10198)/(E10201-E10198)</f>
        <v>0.30770266666666668</v>
      </c>
      <c r="I10200" s="492">
        <f>I10198+(E10200-E10198)*(I10201-I10198)/(E10201-E10198)</f>
        <v>15.566666666666666</v>
      </c>
      <c r="J10200" s="397">
        <f>J10198+(E10200-E10198)*(J10201-J10198)/(E10201-E10198)</f>
        <v>0.14463333333333334</v>
      </c>
      <c r="K10200" s="469">
        <f t="shared" si="868"/>
        <v>15.604782972306598</v>
      </c>
      <c r="L10200" s="469">
        <f t="shared" si="869"/>
        <v>3.8116305639931625E-2</v>
      </c>
    </row>
    <row r="10201" spans="1:12">
      <c r="A10201" s="480" t="s">
        <v>126</v>
      </c>
      <c r="B10201" s="480">
        <f t="shared" si="866"/>
        <v>19</v>
      </c>
      <c r="C10201" s="480">
        <f t="shared" si="867"/>
        <v>0</v>
      </c>
      <c r="D10201" s="480">
        <f>D10198</f>
        <v>228</v>
      </c>
      <c r="E10201" s="480">
        <f t="shared" si="865"/>
        <v>111</v>
      </c>
      <c r="F10201" s="484">
        <v>4.8131000000000004</v>
      </c>
      <c r="G10201" s="480">
        <v>15</v>
      </c>
      <c r="H10201" s="482">
        <v>0.30785200000000001</v>
      </c>
      <c r="I10201" s="483">
        <v>15.6</v>
      </c>
      <c r="J10201" s="484">
        <v>0.14330000000000001</v>
      </c>
      <c r="K10201" s="469">
        <f t="shared" si="868"/>
        <v>15.634460714888974</v>
      </c>
      <c r="L10201" s="469">
        <f t="shared" si="869"/>
        <v>3.4460714888973953E-2</v>
      </c>
    </row>
    <row r="10202" spans="1:12">
      <c r="A10202" s="98" t="s">
        <v>126</v>
      </c>
      <c r="B10202" s="98">
        <f t="shared" si="866"/>
        <v>19</v>
      </c>
      <c r="C10202" s="98">
        <f t="shared" si="867"/>
        <v>0</v>
      </c>
      <c r="D10202" s="98">
        <f>D10201</f>
        <v>228</v>
      </c>
      <c r="E10202" s="98">
        <f t="shared" si="865"/>
        <v>112</v>
      </c>
      <c r="F10202" s="397">
        <f>F10201+(E10202-E10201)*(F10204-F10201)/(E10204-E10201)</f>
        <v>4.8244666666666669</v>
      </c>
      <c r="G10202" s="98">
        <v>15</v>
      </c>
      <c r="H10202" s="491">
        <f>H10201+(E10202-E10201)*(H10204-H10201)/(E10204-E10201)</f>
        <v>0.308002</v>
      </c>
      <c r="I10202" s="492">
        <f>I10201+(E10202-E10201)*(I10204-I10201)/(E10204-E10201)</f>
        <v>15.633333333333333</v>
      </c>
      <c r="J10202" s="397">
        <f>J10201+(E10202-E10201)*(J10204-J10201)/(E10204-E10201)</f>
        <v>0.14196666666666669</v>
      </c>
      <c r="K10202" s="469">
        <f t="shared" si="868"/>
        <v>15.663751101183326</v>
      </c>
      <c r="L10202" s="469">
        <f t="shared" si="869"/>
        <v>3.0417767849993282E-2</v>
      </c>
    </row>
    <row r="10203" spans="1:12">
      <c r="A10203" s="98" t="s">
        <v>126</v>
      </c>
      <c r="B10203" s="98">
        <f t="shared" si="866"/>
        <v>19</v>
      </c>
      <c r="C10203" s="98">
        <f t="shared" si="867"/>
        <v>0</v>
      </c>
      <c r="D10203" s="98">
        <f>D10201</f>
        <v>228</v>
      </c>
      <c r="E10203" s="98">
        <f t="shared" si="865"/>
        <v>113</v>
      </c>
      <c r="F10203" s="397">
        <f>F10201+(E10203-E10201)*(F10204-F10201)/(E10204-E10201)</f>
        <v>4.8358333333333334</v>
      </c>
      <c r="G10203" s="98">
        <v>15</v>
      </c>
      <c r="H10203" s="491">
        <f>H10201+(E10203-E10201)*(H10204-H10201)/(E10204-E10201)</f>
        <v>0.30815200000000004</v>
      </c>
      <c r="I10203" s="492">
        <f>I10201+(E10203-E10201)*(I10204-I10201)/(E10204-E10201)</f>
        <v>15.666666666666666</v>
      </c>
      <c r="J10203" s="397">
        <f>J10201+(E10203-E10201)*(J10204-J10201)/(E10204-E10201)</f>
        <v>0.14063333333333333</v>
      </c>
      <c r="K10203" s="469">
        <f t="shared" si="868"/>
        <v>15.693012971953234</v>
      </c>
      <c r="L10203" s="469">
        <f t="shared" si="869"/>
        <v>2.6346305286567784E-2</v>
      </c>
    </row>
    <row r="10204" spans="1:12">
      <c r="A10204" s="480" t="s">
        <v>126</v>
      </c>
      <c r="B10204" s="480">
        <f t="shared" si="866"/>
        <v>19</v>
      </c>
      <c r="C10204" s="480">
        <f t="shared" si="867"/>
        <v>0</v>
      </c>
      <c r="D10204" s="480">
        <f>D10201</f>
        <v>228</v>
      </c>
      <c r="E10204" s="480">
        <f t="shared" si="865"/>
        <v>114</v>
      </c>
      <c r="F10204" s="484">
        <v>4.8472</v>
      </c>
      <c r="G10204" s="480">
        <v>15</v>
      </c>
      <c r="H10204" s="482">
        <v>0.30830200000000002</v>
      </c>
      <c r="I10204" s="483">
        <v>15.7</v>
      </c>
      <c r="J10204" s="484">
        <v>0.13930000000000001</v>
      </c>
      <c r="K10204" s="469">
        <f t="shared" si="868"/>
        <v>15.722246368820182</v>
      </c>
      <c r="L10204" s="469">
        <f t="shared" si="869"/>
        <v>2.2246368820182383E-2</v>
      </c>
    </row>
    <row r="10205" spans="1:12">
      <c r="A10205" s="98" t="s">
        <v>126</v>
      </c>
      <c r="B10205" s="98">
        <f t="shared" si="866"/>
        <v>19</v>
      </c>
      <c r="C10205" s="98">
        <f t="shared" si="867"/>
        <v>0</v>
      </c>
      <c r="D10205" s="98">
        <f>D10204</f>
        <v>228</v>
      </c>
      <c r="E10205" s="98">
        <f t="shared" si="865"/>
        <v>115</v>
      </c>
      <c r="F10205" s="397">
        <f>F10204+(E10205-E10204)*(F10207-F10204)/(E10207-E10204)</f>
        <v>4.8584666666666667</v>
      </c>
      <c r="G10205" s="98">
        <v>15</v>
      </c>
      <c r="H10205" s="491">
        <f>H10204+(E10205-E10204)*(H10207-H10204)/(E10207-E10204)</f>
        <v>0.30845233333333333</v>
      </c>
      <c r="I10205" s="492">
        <f>I10204+(E10205-E10204)*(I10207-I10204)/(E10207-E10204)</f>
        <v>15.733333333333333</v>
      </c>
      <c r="J10205" s="397">
        <f>J10204+(E10205-E10204)*(J10207-J10204)/(E10207-E10204)</f>
        <v>0.13796666666666668</v>
      </c>
      <c r="K10205" s="469">
        <f t="shared" si="868"/>
        <v>15.751110112097278</v>
      </c>
      <c r="L10205" s="469">
        <f t="shared" si="869"/>
        <v>1.7776778763945345E-2</v>
      </c>
    </row>
    <row r="10206" spans="1:12">
      <c r="A10206" s="98" t="s">
        <v>126</v>
      </c>
      <c r="B10206" s="98">
        <f t="shared" si="866"/>
        <v>19</v>
      </c>
      <c r="C10206" s="98">
        <f t="shared" si="867"/>
        <v>0</v>
      </c>
      <c r="D10206" s="98">
        <f>D10204</f>
        <v>228</v>
      </c>
      <c r="E10206" s="98">
        <f t="shared" si="865"/>
        <v>116</v>
      </c>
      <c r="F10206" s="397">
        <f>F10204+(E10206-E10204)*(F10207-F10204)/(E10207-E10204)</f>
        <v>4.8697333333333335</v>
      </c>
      <c r="G10206" s="98">
        <v>15</v>
      </c>
      <c r="H10206" s="491">
        <f>H10204+(E10206-E10204)*(H10207-H10204)/(E10207-E10204)</f>
        <v>0.30860266666666669</v>
      </c>
      <c r="I10206" s="492">
        <f>I10204+(E10206-E10204)*(I10207-I10204)/(E10207-E10204)</f>
        <v>15.766666666666667</v>
      </c>
      <c r="J10206" s="397">
        <f>J10204+(E10206-E10204)*(J10207-J10204)/(E10207-E10204)</f>
        <v>0.13663333333333333</v>
      </c>
      <c r="K10206" s="469">
        <f t="shared" si="868"/>
        <v>15.779945733888667</v>
      </c>
      <c r="L10206" s="469">
        <f t="shared" si="869"/>
        <v>1.3279067221999341E-2</v>
      </c>
    </row>
    <row r="10207" spans="1:12">
      <c r="A10207" s="480" t="s">
        <v>126</v>
      </c>
      <c r="B10207" s="480">
        <f t="shared" si="866"/>
        <v>19</v>
      </c>
      <c r="C10207" s="480">
        <f t="shared" si="867"/>
        <v>0</v>
      </c>
      <c r="D10207" s="480">
        <f>D10204</f>
        <v>228</v>
      </c>
      <c r="E10207" s="480">
        <f t="shared" si="865"/>
        <v>117</v>
      </c>
      <c r="F10207" s="484">
        <v>4.8810000000000002</v>
      </c>
      <c r="G10207" s="480">
        <v>15</v>
      </c>
      <c r="H10207" s="482">
        <v>0.308753</v>
      </c>
      <c r="I10207" s="483">
        <v>15.8</v>
      </c>
      <c r="J10207" s="484">
        <v>0.1353</v>
      </c>
      <c r="K10207" s="469">
        <f t="shared" si="868"/>
        <v>15.808753275271821</v>
      </c>
      <c r="L10207" s="469">
        <f t="shared" si="869"/>
        <v>8.7532752718200157E-3</v>
      </c>
    </row>
    <row r="10208" spans="1:12">
      <c r="A10208" s="98" t="s">
        <v>126</v>
      </c>
      <c r="B10208" s="98">
        <f t="shared" si="866"/>
        <v>19</v>
      </c>
      <c r="C10208" s="98">
        <f t="shared" si="867"/>
        <v>0</v>
      </c>
      <c r="D10208" s="98">
        <f>D10207</f>
        <v>228</v>
      </c>
      <c r="E10208" s="98">
        <f t="shared" si="865"/>
        <v>118</v>
      </c>
      <c r="F10208" s="397">
        <f>F10207+(E10208-E10207)*(F10210-F10207)/(E10210-E10207)</f>
        <v>4.8922333333333334</v>
      </c>
      <c r="G10208" s="98">
        <v>15</v>
      </c>
      <c r="H10208" s="491">
        <f>H10207+(E10208-E10207)*(H10210-H10207)/(E10210-E10207)</f>
        <v>0.30890366666666669</v>
      </c>
      <c r="I10208" s="492">
        <f>I10207+(E10208-E10207)*(I10210-I10207)/(E10210-E10207)</f>
        <v>15.833333333333334</v>
      </c>
      <c r="J10208" s="397">
        <f>J10207+(E10208-E10207)*(J10210-J10207)/(E10210-E10207)</f>
        <v>0.13396666666666668</v>
      </c>
      <c r="K10208" s="469">
        <f t="shared" si="868"/>
        <v>15.837407778692601</v>
      </c>
      <c r="L10208" s="469">
        <f t="shared" si="869"/>
        <v>4.0744453592669316E-3</v>
      </c>
    </row>
    <row r="10209" spans="1:12">
      <c r="A10209" s="98" t="s">
        <v>126</v>
      </c>
      <c r="B10209" s="98">
        <f t="shared" si="866"/>
        <v>19</v>
      </c>
      <c r="C10209" s="98">
        <f t="shared" si="867"/>
        <v>0</v>
      </c>
      <c r="D10209" s="98">
        <f>D10207</f>
        <v>228</v>
      </c>
      <c r="E10209" s="98">
        <f t="shared" si="865"/>
        <v>119</v>
      </c>
      <c r="F10209" s="397">
        <f>F10207+(E10209-E10207)*(F10210-F10207)/(E10210-E10207)</f>
        <v>4.9034666666666666</v>
      </c>
      <c r="G10209" s="98">
        <v>15</v>
      </c>
      <c r="H10209" s="491">
        <f>H10207+(E10209-E10207)*(H10210-H10207)/(E10210-E10207)</f>
        <v>0.30905433333333332</v>
      </c>
      <c r="I10209" s="492">
        <f>I10207+(E10209-E10207)*(I10210-I10207)/(E10210-E10207)</f>
        <v>15.866666666666667</v>
      </c>
      <c r="J10209" s="397">
        <f>J10207+(E10209-E10207)*(J10210-J10207)/(E10210-E10207)</f>
        <v>0.13263333333333333</v>
      </c>
      <c r="K10209" s="469">
        <f t="shared" si="868"/>
        <v>15.866034343475743</v>
      </c>
      <c r="L10209" s="469">
        <f t="shared" si="869"/>
        <v>-6.3232319092421108E-4</v>
      </c>
    </row>
    <row r="10210" spans="1:12">
      <c r="A10210" s="480" t="s">
        <v>126</v>
      </c>
      <c r="B10210" s="480">
        <f t="shared" si="866"/>
        <v>19</v>
      </c>
      <c r="C10210" s="480">
        <f t="shared" si="867"/>
        <v>0</v>
      </c>
      <c r="D10210" s="480">
        <f>D10207</f>
        <v>228</v>
      </c>
      <c r="E10210" s="480">
        <f t="shared" si="865"/>
        <v>120</v>
      </c>
      <c r="F10210" s="484">
        <v>4.9146999999999998</v>
      </c>
      <c r="G10210" s="480">
        <v>15</v>
      </c>
      <c r="H10210" s="482">
        <v>0.30920500000000001</v>
      </c>
      <c r="I10210" s="483">
        <v>15.9</v>
      </c>
      <c r="J10210" s="484">
        <v>0.1313</v>
      </c>
      <c r="K10210" s="469">
        <f t="shared" si="868"/>
        <v>15.894633010462314</v>
      </c>
      <c r="L10210" s="469">
        <f t="shared" si="869"/>
        <v>-5.3669895376859955E-3</v>
      </c>
    </row>
    <row r="10211" spans="1:12">
      <c r="A10211" s="98" t="s">
        <v>126</v>
      </c>
      <c r="B10211" s="98">
        <f t="shared" si="866"/>
        <v>19</v>
      </c>
      <c r="C10211" s="98">
        <f t="shared" si="867"/>
        <v>0</v>
      </c>
      <c r="D10211" s="98">
        <f>D10210</f>
        <v>228</v>
      </c>
      <c r="E10211" s="98">
        <f t="shared" si="865"/>
        <v>121</v>
      </c>
      <c r="F10211" s="397">
        <f>F10210+(E10211-E10210)*(F10213-F10210)/(E10213-E10210)</f>
        <v>4.9258333333333333</v>
      </c>
      <c r="G10211" s="98">
        <v>15</v>
      </c>
      <c r="H10211" s="491">
        <f>H10210+(E10211-E10210)*(H10213-H10210)/(E10213-E10210)</f>
        <v>0.30935666666666667</v>
      </c>
      <c r="I10211" s="492">
        <f>I10210+(E10211-E10210)*(I10213-I10210)/(E10213-E10210)</f>
        <v>15.933333333333334</v>
      </c>
      <c r="J10211" s="397">
        <f>J10210+(E10211-E10210)*(J10213-J10210)/(E10213-E10210)</f>
        <v>0.13</v>
      </c>
      <c r="K10211" s="469">
        <f t="shared" si="868"/>
        <v>15.922829096943119</v>
      </c>
      <c r="L10211" s="469">
        <f t="shared" si="869"/>
        <v>-1.0504236390215027E-2</v>
      </c>
    </row>
    <row r="10212" spans="1:12">
      <c r="A10212" s="98" t="s">
        <v>126</v>
      </c>
      <c r="B10212" s="98">
        <f t="shared" si="866"/>
        <v>19</v>
      </c>
      <c r="C10212" s="98">
        <f t="shared" si="867"/>
        <v>0</v>
      </c>
      <c r="D10212" s="98">
        <f>D10210</f>
        <v>228</v>
      </c>
      <c r="E10212" s="98">
        <f t="shared" si="865"/>
        <v>122</v>
      </c>
      <c r="F10212" s="397">
        <f>F10210+(E10212-E10210)*(F10213-F10210)/(E10213-E10210)</f>
        <v>4.9369666666666667</v>
      </c>
      <c r="G10212" s="98">
        <v>15</v>
      </c>
      <c r="H10212" s="491">
        <f>H10210+(E10212-E10210)*(H10213-H10210)/(E10213-E10210)</f>
        <v>0.30950833333333333</v>
      </c>
      <c r="I10212" s="492">
        <f>I10210+(E10212-E10210)*(I10213-I10210)/(E10213-E10210)</f>
        <v>15.966666666666667</v>
      </c>
      <c r="J10212" s="397">
        <f>J10210+(E10212-E10210)*(J10213-J10210)/(E10213-E10210)</f>
        <v>0.12870000000000001</v>
      </c>
      <c r="K10212" s="469">
        <f t="shared" si="868"/>
        <v>15.950997549877494</v>
      </c>
      <c r="L10212" s="469">
        <f t="shared" si="869"/>
        <v>-1.5669116789172932E-2</v>
      </c>
    </row>
    <row r="10213" spans="1:12">
      <c r="A10213" s="480" t="s">
        <v>126</v>
      </c>
      <c r="B10213" s="480">
        <f t="shared" si="866"/>
        <v>19</v>
      </c>
      <c r="C10213" s="480">
        <f t="shared" si="867"/>
        <v>0</v>
      </c>
      <c r="D10213" s="480">
        <f>D10210</f>
        <v>228</v>
      </c>
      <c r="E10213" s="480">
        <f t="shared" si="865"/>
        <v>123</v>
      </c>
      <c r="F10213" s="484">
        <v>4.9481000000000002</v>
      </c>
      <c r="G10213" s="480">
        <v>15</v>
      </c>
      <c r="H10213" s="482">
        <v>0.30965999999999999</v>
      </c>
      <c r="I10213" s="483">
        <v>16</v>
      </c>
      <c r="J10213" s="484">
        <v>0.12740000000000001</v>
      </c>
      <c r="K10213" s="469">
        <f t="shared" si="868"/>
        <v>15.97913840986889</v>
      </c>
      <c r="L10213" s="469">
        <f t="shared" si="869"/>
        <v>-2.0861590131110219E-2</v>
      </c>
    </row>
    <row r="10214" spans="1:12">
      <c r="A10214" s="98" t="s">
        <v>126</v>
      </c>
      <c r="B10214" s="98">
        <f t="shared" si="866"/>
        <v>19</v>
      </c>
      <c r="C10214" s="98">
        <f t="shared" si="867"/>
        <v>0</v>
      </c>
      <c r="D10214" s="98">
        <f>D10213</f>
        <v>228</v>
      </c>
      <c r="E10214" s="98">
        <f t="shared" si="865"/>
        <v>124</v>
      </c>
      <c r="F10214" s="397">
        <f>F10213+(E10214-E10213)*(F10216-F10213)/(E10216-E10213)</f>
        <v>4.9591666666666665</v>
      </c>
      <c r="G10214" s="98">
        <v>15</v>
      </c>
      <c r="H10214" s="491">
        <f>H10213+(E10214-E10213)*(H10216-H10213)/(E10216-E10213)</f>
        <v>0.3098123333333333</v>
      </c>
      <c r="I10214" s="492">
        <f>I10213+(E10214-E10213)*(I10216-I10213)/(E10216-E10213)</f>
        <v>16.033333333333335</v>
      </c>
      <c r="J10214" s="397">
        <f>J10213+(E10214-E10213)*(J10216-J10213)/(E10216-E10213)</f>
        <v>0.12606666666666666</v>
      </c>
      <c r="K10214" s="469">
        <f t="shared" si="868"/>
        <v>16.00700208836102</v>
      </c>
      <c r="L10214" s="469">
        <f t="shared" si="869"/>
        <v>-2.6331244972315204E-2</v>
      </c>
    </row>
    <row r="10215" spans="1:12">
      <c r="A10215" s="98" t="s">
        <v>126</v>
      </c>
      <c r="B10215" s="98">
        <f t="shared" si="866"/>
        <v>19</v>
      </c>
      <c r="C10215" s="98">
        <f t="shared" si="867"/>
        <v>0</v>
      </c>
      <c r="D10215" s="98">
        <f>D10213</f>
        <v>228</v>
      </c>
      <c r="E10215" s="98">
        <f t="shared" si="865"/>
        <v>125</v>
      </c>
      <c r="F10215" s="397">
        <f>F10213+(E10215-E10213)*(F10216-F10213)/(E10216-E10213)</f>
        <v>4.9702333333333337</v>
      </c>
      <c r="G10215" s="98">
        <v>15</v>
      </c>
      <c r="H10215" s="491">
        <f>H10213+(E10215-E10213)*(H10216-H10213)/(E10216-E10213)</f>
        <v>0.30996466666666667</v>
      </c>
      <c r="I10215" s="492">
        <f>I10213+(E10215-E10213)*(I10216-I10213)/(E10216-E10213)</f>
        <v>16.066666666666666</v>
      </c>
      <c r="J10215" s="397">
        <f>J10213+(E10215-E10213)*(J10216-J10213)/(E10216-E10213)</f>
        <v>0.12473333333333333</v>
      </c>
      <c r="K10215" s="469">
        <f t="shared" si="868"/>
        <v>16.034838379428194</v>
      </c>
      <c r="L10215" s="469">
        <f t="shared" si="869"/>
        <v>-3.1828287238472086E-2</v>
      </c>
    </row>
    <row r="10216" spans="1:12">
      <c r="A10216" s="480" t="s">
        <v>126</v>
      </c>
      <c r="B10216" s="480">
        <f t="shared" si="866"/>
        <v>19</v>
      </c>
      <c r="C10216" s="480">
        <f t="shared" si="867"/>
        <v>0</v>
      </c>
      <c r="D10216" s="480">
        <f>D10213</f>
        <v>228</v>
      </c>
      <c r="E10216" s="480">
        <f t="shared" si="865"/>
        <v>126</v>
      </c>
      <c r="F10216" s="484">
        <v>4.9813000000000001</v>
      </c>
      <c r="G10216" s="480">
        <v>15</v>
      </c>
      <c r="H10216" s="482">
        <v>0.31011699999999998</v>
      </c>
      <c r="I10216" s="483">
        <v>16.100000000000001</v>
      </c>
      <c r="J10216" s="484">
        <v>0.1234</v>
      </c>
      <c r="K10216" s="469">
        <f t="shared" si="868"/>
        <v>16.062647323429545</v>
      </c>
      <c r="L10216" s="469">
        <f t="shared" si="869"/>
        <v>-3.7352676570456822E-2</v>
      </c>
    </row>
    <row r="10217" spans="1:12">
      <c r="A10217" s="98" t="s">
        <v>126</v>
      </c>
      <c r="B10217" s="98">
        <f t="shared" si="866"/>
        <v>19</v>
      </c>
      <c r="C10217" s="98">
        <f t="shared" si="867"/>
        <v>0</v>
      </c>
      <c r="D10217" s="98">
        <f>D10216</f>
        <v>228</v>
      </c>
      <c r="E10217" s="98">
        <f t="shared" si="865"/>
        <v>127</v>
      </c>
      <c r="F10217" s="397">
        <f>F10216+(E10217-E10216)*(F10219-F10216)/(E10219-E10216)</f>
        <v>4.9922666666666666</v>
      </c>
      <c r="G10217" s="98">
        <v>15</v>
      </c>
      <c r="H10217" s="491">
        <f>H10216+(E10217-E10216)*(H10219-H10216)/(E10219-E10216)</f>
        <v>0.31026999999999999</v>
      </c>
      <c r="I10217" s="492">
        <f>I10216+(E10217-E10216)*(I10219-I10216)/(E10219-E10216)</f>
        <v>16.100000000000001</v>
      </c>
      <c r="J10217" s="397">
        <f>J10216+(E10217-E10216)*(J10219-J10216)/(E10219-E10216)</f>
        <v>0.12206666666666667</v>
      </c>
      <c r="K10217" s="469">
        <f t="shared" si="868"/>
        <v>16.09007208775153</v>
      </c>
      <c r="L10217" s="469">
        <f t="shared" si="869"/>
        <v>-9.9279122484716709E-3</v>
      </c>
    </row>
    <row r="10218" spans="1:12">
      <c r="A10218" s="98" t="s">
        <v>126</v>
      </c>
      <c r="B10218" s="98">
        <f t="shared" si="866"/>
        <v>19</v>
      </c>
      <c r="C10218" s="98">
        <f t="shared" si="867"/>
        <v>0</v>
      </c>
      <c r="D10218" s="98">
        <f>D10216</f>
        <v>228</v>
      </c>
      <c r="E10218" s="98">
        <f t="shared" si="865"/>
        <v>128</v>
      </c>
      <c r="F10218" s="397">
        <f>F10216+(E10218-E10216)*(F10219-F10216)/(E10219-E10216)</f>
        <v>5.0032333333333332</v>
      </c>
      <c r="G10218" s="98">
        <v>15</v>
      </c>
      <c r="H10218" s="491">
        <f>H10216+(E10218-E10216)*(H10219-H10216)/(E10219-E10216)</f>
        <v>0.310423</v>
      </c>
      <c r="I10218" s="492">
        <f>I10216+(E10218-E10216)*(I10219-I10216)/(E10219-E10216)</f>
        <v>16.100000000000001</v>
      </c>
      <c r="J10218" s="397">
        <f>J10216+(E10218-E10216)*(J10219-J10216)/(E10219-E10216)</f>
        <v>0.12073333333333333</v>
      </c>
      <c r="K10218" s="469">
        <f t="shared" si="868"/>
        <v>16.117469818065455</v>
      </c>
      <c r="L10218" s="469">
        <f t="shared" si="869"/>
        <v>1.7469818065453779E-2</v>
      </c>
    </row>
    <row r="10219" spans="1:12">
      <c r="A10219" s="480" t="s">
        <v>126</v>
      </c>
      <c r="B10219" s="480">
        <f t="shared" si="866"/>
        <v>19</v>
      </c>
      <c r="C10219" s="480">
        <f t="shared" si="867"/>
        <v>0</v>
      </c>
      <c r="D10219" s="480">
        <f>D10216</f>
        <v>228</v>
      </c>
      <c r="E10219" s="480">
        <f t="shared" si="865"/>
        <v>129</v>
      </c>
      <c r="F10219" s="484">
        <v>5.0141999999999998</v>
      </c>
      <c r="G10219" s="480">
        <v>15</v>
      </c>
      <c r="H10219" s="482">
        <v>0.31057600000000002</v>
      </c>
      <c r="I10219" s="483">
        <v>16.100000000000001</v>
      </c>
      <c r="J10219" s="484">
        <v>0.11940000000000001</v>
      </c>
      <c r="K10219" s="469">
        <f t="shared" si="868"/>
        <v>16.144840554324865</v>
      </c>
      <c r="L10219" s="469">
        <f t="shared" si="869"/>
        <v>4.4840554324864002E-2</v>
      </c>
    </row>
    <row r="10220" spans="1:12">
      <c r="A10220" s="98" t="s">
        <v>126</v>
      </c>
      <c r="B10220" s="98">
        <f t="shared" si="866"/>
        <v>19</v>
      </c>
      <c r="C10220" s="98">
        <f t="shared" si="867"/>
        <v>0</v>
      </c>
      <c r="D10220" s="98">
        <f>D10219</f>
        <v>228</v>
      </c>
      <c r="E10220" s="98">
        <f t="shared" si="865"/>
        <v>130</v>
      </c>
      <c r="F10220" s="397">
        <f>F10219+(E10220-E10219)*(F10222-F10219)/(E10222-E10219)</f>
        <v>5.0251333333333328</v>
      </c>
      <c r="G10220" s="98">
        <v>15</v>
      </c>
      <c r="H10220" s="491">
        <f>H10219+(E10220-E10219)*(H10222-H10219)/(E10222-E10219)</f>
        <v>0.31072966666666668</v>
      </c>
      <c r="I10220" s="492">
        <f>I10219+(E10220-E10219)*(I10222-I10219)/(E10222-E10219)</f>
        <v>16.133333333333333</v>
      </c>
      <c r="J10220" s="397">
        <f>J10219+(E10220-E10219)*(J10222-J10219)/(E10222-E10219)</f>
        <v>0.11806666666666667</v>
      </c>
      <c r="K10220" s="469">
        <f t="shared" si="868"/>
        <v>16.17204236479941</v>
      </c>
      <c r="L10220" s="469">
        <f t="shared" si="869"/>
        <v>3.8709031466076738E-2</v>
      </c>
    </row>
    <row r="10221" spans="1:12">
      <c r="A10221" s="98" t="s">
        <v>126</v>
      </c>
      <c r="B10221" s="98">
        <f t="shared" si="866"/>
        <v>19</v>
      </c>
      <c r="C10221" s="98">
        <f t="shared" si="867"/>
        <v>0</v>
      </c>
      <c r="D10221" s="98">
        <f>D10219</f>
        <v>228</v>
      </c>
      <c r="E10221" s="98">
        <f t="shared" si="865"/>
        <v>131</v>
      </c>
      <c r="F10221" s="397">
        <f>F10219+(E10221-E10219)*(F10222-F10219)/(E10222-E10219)</f>
        <v>5.0360666666666667</v>
      </c>
      <c r="G10221" s="98">
        <v>15</v>
      </c>
      <c r="H10221" s="491">
        <f>H10219+(E10221-E10219)*(H10222-H10219)/(E10222-E10219)</f>
        <v>0.31088333333333334</v>
      </c>
      <c r="I10221" s="492">
        <f>I10219+(E10221-E10219)*(I10222-I10219)/(E10222-E10219)</f>
        <v>16.166666666666668</v>
      </c>
      <c r="J10221" s="397">
        <f>J10219+(E10221-E10219)*(J10222-J10219)/(E10222-E10219)</f>
        <v>0.11673333333333334</v>
      </c>
      <c r="K10221" s="469">
        <f t="shared" si="868"/>
        <v>16.199217284082987</v>
      </c>
      <c r="L10221" s="469">
        <f t="shared" si="869"/>
        <v>3.2550617416319483E-2</v>
      </c>
    </row>
    <row r="10222" spans="1:12">
      <c r="A10222" s="480" t="s">
        <v>126</v>
      </c>
      <c r="B10222" s="480">
        <f t="shared" si="866"/>
        <v>19</v>
      </c>
      <c r="C10222" s="480">
        <f t="shared" si="867"/>
        <v>0</v>
      </c>
      <c r="D10222" s="480">
        <f>D10219</f>
        <v>228</v>
      </c>
      <c r="E10222" s="480">
        <f t="shared" si="865"/>
        <v>132</v>
      </c>
      <c r="F10222" s="484">
        <v>5.0469999999999997</v>
      </c>
      <c r="G10222" s="480">
        <v>15</v>
      </c>
      <c r="H10222" s="482">
        <v>0.31103700000000001</v>
      </c>
      <c r="I10222" s="483">
        <v>16.2</v>
      </c>
      <c r="J10222" s="484">
        <v>0.1154</v>
      </c>
      <c r="K10222" s="469">
        <f t="shared" si="868"/>
        <v>16.226365352032072</v>
      </c>
      <c r="L10222" s="469">
        <f t="shared" si="869"/>
        <v>2.6365352032073019E-2</v>
      </c>
    </row>
    <row r="10223" spans="1:12">
      <c r="A10223" s="98" t="s">
        <v>126</v>
      </c>
      <c r="B10223" s="98">
        <f t="shared" si="866"/>
        <v>19</v>
      </c>
      <c r="C10223" s="98">
        <f t="shared" si="867"/>
        <v>0</v>
      </c>
      <c r="D10223" s="98">
        <f>D10222</f>
        <v>228</v>
      </c>
      <c r="E10223" s="98">
        <f t="shared" si="865"/>
        <v>133</v>
      </c>
      <c r="F10223" s="397">
        <f>F10222+(E10223-E10222)*(F10225-F10222)/(E10225-E10222)</f>
        <v>5.057833333333333</v>
      </c>
      <c r="G10223" s="98">
        <v>15</v>
      </c>
      <c r="H10223" s="491">
        <f>H10222+(E10223-E10222)*(H10225-H10222)/(E10225-E10222)</f>
        <v>0.31119166666666664</v>
      </c>
      <c r="I10223" s="492">
        <f>I10222+(E10223-E10222)*(I10225-I10222)/(E10225-E10222)</f>
        <v>16.233333333333334</v>
      </c>
      <c r="J10223" s="397">
        <f>J10222+(E10223-E10222)*(J10225-J10222)/(E10225-E10222)</f>
        <v>0.11406666666666666</v>
      </c>
      <c r="K10223" s="469">
        <f t="shared" si="868"/>
        <v>16.253113033232466</v>
      </c>
      <c r="L10223" s="469">
        <f t="shared" si="869"/>
        <v>1.9779699899132197E-2</v>
      </c>
    </row>
    <row r="10224" spans="1:12">
      <c r="A10224" s="98" t="s">
        <v>126</v>
      </c>
      <c r="B10224" s="98">
        <f t="shared" si="866"/>
        <v>19</v>
      </c>
      <c r="C10224" s="98">
        <f t="shared" si="867"/>
        <v>0</v>
      </c>
      <c r="D10224" s="98">
        <f>D10222</f>
        <v>228</v>
      </c>
      <c r="E10224" s="98">
        <f t="shared" si="865"/>
        <v>134</v>
      </c>
      <c r="F10224" s="397">
        <f>F10222+(E10224-E10222)*(F10225-F10222)/(E10225-E10222)</f>
        <v>5.0686666666666671</v>
      </c>
      <c r="G10224" s="98">
        <v>15</v>
      </c>
      <c r="H10224" s="491">
        <f>H10222+(E10224-E10222)*(H10225-H10222)/(E10225-E10222)</f>
        <v>0.31134633333333334</v>
      </c>
      <c r="I10224" s="492">
        <f>I10222+(E10224-E10222)*(I10225-I10222)/(E10225-E10222)</f>
        <v>16.266666666666666</v>
      </c>
      <c r="J10224" s="397">
        <f>J10222+(E10224-E10222)*(J10225-J10222)/(E10225-E10222)</f>
        <v>0.11273333333333334</v>
      </c>
      <c r="K10224" s="469">
        <f t="shared" si="868"/>
        <v>16.27983413968796</v>
      </c>
      <c r="L10224" s="469">
        <f t="shared" si="869"/>
        <v>1.3167473021294285E-2</v>
      </c>
    </row>
    <row r="10225" spans="1:12">
      <c r="A10225" s="480" t="s">
        <v>126</v>
      </c>
      <c r="B10225" s="480">
        <f t="shared" si="866"/>
        <v>19</v>
      </c>
      <c r="C10225" s="480">
        <f t="shared" si="867"/>
        <v>0</v>
      </c>
      <c r="D10225" s="480">
        <f>D10222</f>
        <v>228</v>
      </c>
      <c r="E10225" s="480">
        <f t="shared" si="865"/>
        <v>135</v>
      </c>
      <c r="F10225" s="484">
        <v>5.0795000000000003</v>
      </c>
      <c r="G10225" s="480">
        <v>15</v>
      </c>
      <c r="H10225" s="482">
        <v>0.31150099999999997</v>
      </c>
      <c r="I10225" s="483">
        <v>16.3</v>
      </c>
      <c r="J10225" s="484">
        <v>0.1114</v>
      </c>
      <c r="K10225" s="469">
        <f t="shared" si="868"/>
        <v>16.306528710983272</v>
      </c>
      <c r="L10225" s="469">
        <f t="shared" si="869"/>
        <v>6.5287109832716794E-3</v>
      </c>
    </row>
    <row r="10226" spans="1:12">
      <c r="A10226" s="98" t="s">
        <v>126</v>
      </c>
      <c r="B10226" s="98">
        <f t="shared" si="866"/>
        <v>19</v>
      </c>
      <c r="C10226" s="98">
        <f t="shared" si="867"/>
        <v>0</v>
      </c>
      <c r="D10226" s="98">
        <f>D10225</f>
        <v>228</v>
      </c>
      <c r="E10226" s="98">
        <f t="shared" si="865"/>
        <v>136</v>
      </c>
      <c r="F10226" s="397">
        <f>F10225+(E10226-E10225)*(F10228-F10225)/(E10228-E10225)</f>
        <v>5.0902666666666665</v>
      </c>
      <c r="G10226" s="98">
        <v>15</v>
      </c>
      <c r="H10226" s="491">
        <f>H10225+(E10226-E10225)*(H10228-H10225)/(E10228-E10225)</f>
        <v>0.31165666666666664</v>
      </c>
      <c r="I10226" s="492">
        <f>I10225+(E10226-E10225)*(I10228-I10225)/(E10228-E10225)</f>
        <v>16.333333333333332</v>
      </c>
      <c r="J10226" s="397">
        <f>J10225+(E10226-E10225)*(J10228-J10225)/(E10228-E10225)</f>
        <v>0.1101</v>
      </c>
      <c r="K10226" s="469">
        <f t="shared" si="868"/>
        <v>16.332930468357276</v>
      </c>
      <c r="L10226" s="469">
        <f t="shared" si="869"/>
        <v>-4.0286497605634963E-4</v>
      </c>
    </row>
    <row r="10227" spans="1:12">
      <c r="A10227" s="98" t="s">
        <v>126</v>
      </c>
      <c r="B10227" s="98">
        <f t="shared" si="866"/>
        <v>19</v>
      </c>
      <c r="C10227" s="98">
        <f t="shared" si="867"/>
        <v>0</v>
      </c>
      <c r="D10227" s="98">
        <f>D10225</f>
        <v>228</v>
      </c>
      <c r="E10227" s="98">
        <f t="shared" si="865"/>
        <v>137</v>
      </c>
      <c r="F10227" s="397">
        <f>F10225+(E10227-E10225)*(F10228-F10225)/(E10228-E10225)</f>
        <v>5.1010333333333335</v>
      </c>
      <c r="G10227" s="98">
        <v>15</v>
      </c>
      <c r="H10227" s="491">
        <f>H10225+(E10227-E10225)*(H10228-H10225)/(E10228-E10225)</f>
        <v>0.31181233333333336</v>
      </c>
      <c r="I10227" s="492">
        <f>I10225+(E10227-E10225)*(I10228-I10225)/(E10228-E10225)</f>
        <v>16.366666666666667</v>
      </c>
      <c r="J10227" s="397">
        <f>J10225+(E10227-E10225)*(J10228-J10225)/(E10228-E10225)</f>
        <v>0.10879999999999999</v>
      </c>
      <c r="K10227" s="469">
        <f t="shared" si="868"/>
        <v>16.359305864531763</v>
      </c>
      <c r="L10227" s="469">
        <f t="shared" si="869"/>
        <v>-7.3608021349045316E-3</v>
      </c>
    </row>
    <row r="10228" spans="1:12">
      <c r="A10228" s="480" t="s">
        <v>126</v>
      </c>
      <c r="B10228" s="480">
        <f t="shared" si="866"/>
        <v>19</v>
      </c>
      <c r="C10228" s="480">
        <f t="shared" si="867"/>
        <v>0</v>
      </c>
      <c r="D10228" s="480">
        <f>D10225</f>
        <v>228</v>
      </c>
      <c r="E10228" s="480">
        <f t="shared" si="865"/>
        <v>138</v>
      </c>
      <c r="F10228" s="484">
        <v>5.1117999999999997</v>
      </c>
      <c r="G10228" s="480">
        <v>15</v>
      </c>
      <c r="H10228" s="482">
        <v>0.31196800000000002</v>
      </c>
      <c r="I10228" s="483">
        <v>16.399999999999999</v>
      </c>
      <c r="J10228" s="484">
        <v>0.1075</v>
      </c>
      <c r="K10228" s="469">
        <f t="shared" si="868"/>
        <v>16.385654938968099</v>
      </c>
      <c r="L10228" s="469">
        <f t="shared" si="869"/>
        <v>-1.434506103190003E-2</v>
      </c>
    </row>
    <row r="10229" spans="1:12">
      <c r="A10229" s="98" t="s">
        <v>126</v>
      </c>
      <c r="B10229" s="98">
        <f t="shared" si="866"/>
        <v>19</v>
      </c>
      <c r="C10229" s="98">
        <f t="shared" si="867"/>
        <v>0</v>
      </c>
      <c r="D10229" s="98">
        <f>D10228</f>
        <v>228</v>
      </c>
      <c r="E10229" s="98">
        <f t="shared" si="865"/>
        <v>139</v>
      </c>
      <c r="F10229" s="397">
        <f>F10228+(E10229-E10228)*(F10231-F10228)/(E10231-E10228)</f>
        <v>5.1224999999999996</v>
      </c>
      <c r="G10229" s="98">
        <v>15</v>
      </c>
      <c r="H10229" s="491">
        <f>H10228+(E10229-E10228)*(H10231-H10228)/(E10231-E10228)</f>
        <v>0.31212466666666666</v>
      </c>
      <c r="I10229" s="492">
        <f>I10228+(E10229-E10228)*(I10231-I10228)/(E10231-E10228)</f>
        <v>16.433333333333334</v>
      </c>
      <c r="J10229" s="397">
        <f>J10228+(E10229-E10228)*(J10231-J10228)/(E10231-E10228)</f>
        <v>0.10616666666666666</v>
      </c>
      <c r="K10229" s="469">
        <f t="shared" si="868"/>
        <v>16.411711559697299</v>
      </c>
      <c r="L10229" s="469">
        <f t="shared" si="869"/>
        <v>-2.1621773636034902E-2</v>
      </c>
    </row>
    <row r="10230" spans="1:12">
      <c r="A10230" s="98" t="s">
        <v>126</v>
      </c>
      <c r="B10230" s="98">
        <f t="shared" si="866"/>
        <v>19</v>
      </c>
      <c r="C10230" s="98">
        <f t="shared" si="867"/>
        <v>0</v>
      </c>
      <c r="D10230" s="98">
        <f>D10228</f>
        <v>228</v>
      </c>
      <c r="E10230" s="98">
        <f t="shared" si="865"/>
        <v>140</v>
      </c>
      <c r="F10230" s="397">
        <f>F10228+(E10230-E10228)*(F10231-F10228)/(E10231-E10228)</f>
        <v>5.1332000000000004</v>
      </c>
      <c r="G10230" s="98">
        <v>15</v>
      </c>
      <c r="H10230" s="491">
        <f>H10228+(E10230-E10228)*(H10231-H10228)/(E10231-E10228)</f>
        <v>0.31228133333333336</v>
      </c>
      <c r="I10230" s="492">
        <f>I10228+(E10230-E10228)*(I10231-I10228)/(E10231-E10228)</f>
        <v>16.466666666666665</v>
      </c>
      <c r="J10230" s="397">
        <f>J10228+(E10230-E10228)*(J10231-J10228)/(E10231-E10228)</f>
        <v>0.10483333333333333</v>
      </c>
      <c r="K10230" s="469">
        <f t="shared" si="868"/>
        <v>16.437742036027345</v>
      </c>
      <c r="L10230" s="469">
        <f t="shared" si="869"/>
        <v>-2.892463063932027E-2</v>
      </c>
    </row>
    <row r="10231" spans="1:12">
      <c r="A10231" s="480" t="s">
        <v>126</v>
      </c>
      <c r="B10231" s="480">
        <f t="shared" si="866"/>
        <v>19</v>
      </c>
      <c r="C10231" s="480">
        <f t="shared" si="867"/>
        <v>0</v>
      </c>
      <c r="D10231" s="480">
        <f>D10228</f>
        <v>228</v>
      </c>
      <c r="E10231" s="480">
        <f t="shared" si="865"/>
        <v>141</v>
      </c>
      <c r="F10231" s="484">
        <v>5.1439000000000004</v>
      </c>
      <c r="G10231" s="480">
        <v>15</v>
      </c>
      <c r="H10231" s="482">
        <v>0.31243799999999999</v>
      </c>
      <c r="I10231" s="483">
        <v>16.5</v>
      </c>
      <c r="J10231" s="484">
        <v>0.10349999999999999</v>
      </c>
      <c r="K10231" s="469">
        <f t="shared" si="868"/>
        <v>16.463746407287207</v>
      </c>
      <c r="L10231" s="469">
        <f t="shared" si="869"/>
        <v>-3.6253592712792937E-2</v>
      </c>
    </row>
    <row r="10232" spans="1:12">
      <c r="A10232" s="98" t="s">
        <v>126</v>
      </c>
      <c r="B10232" s="98">
        <f t="shared" si="866"/>
        <v>19</v>
      </c>
      <c r="C10232" s="98">
        <f t="shared" si="867"/>
        <v>0</v>
      </c>
      <c r="D10232" s="98">
        <f>D10231</f>
        <v>228</v>
      </c>
      <c r="E10232" s="98">
        <f t="shared" ref="E10232:E10255" si="870">E10231+1</f>
        <v>142</v>
      </c>
      <c r="F10232" s="397">
        <f>F10231+(E10232-E10231)*(F10234-F10231)/(E10234-E10231)</f>
        <v>5.1545666666666667</v>
      </c>
      <c r="G10232" s="98">
        <v>15</v>
      </c>
      <c r="H10232" s="491">
        <f>H10231+(E10232-E10231)*(H10234-H10231)/(E10234-E10231)</f>
        <v>0.31259566666666666</v>
      </c>
      <c r="I10232" s="492">
        <f>I10231+(E10232-E10231)*(I10234-I10231)/(E10234-E10231)</f>
        <v>16.5</v>
      </c>
      <c r="J10232" s="397">
        <f>J10231+(E10232-E10231)*(J10234-J10231)/(E10234-E10231)</f>
        <v>0.10216666666666667</v>
      </c>
      <c r="K10232" s="469">
        <f t="shared" si="868"/>
        <v>16.489565327734336</v>
      </c>
      <c r="L10232" s="469">
        <f t="shared" si="869"/>
        <v>-1.0434672265663636E-2</v>
      </c>
    </row>
    <row r="10233" spans="1:12">
      <c r="A10233" s="98" t="s">
        <v>126</v>
      </c>
      <c r="B10233" s="98">
        <f t="shared" si="866"/>
        <v>19</v>
      </c>
      <c r="C10233" s="98">
        <f t="shared" si="867"/>
        <v>0</v>
      </c>
      <c r="D10233" s="98">
        <f>D10231</f>
        <v>228</v>
      </c>
      <c r="E10233" s="98">
        <f t="shared" si="870"/>
        <v>143</v>
      </c>
      <c r="F10233" s="397">
        <f>F10231+(E10233-E10231)*(F10234-F10231)/(E10234-E10231)</f>
        <v>5.165233333333334</v>
      </c>
      <c r="G10233" s="98">
        <v>15</v>
      </c>
      <c r="H10233" s="491">
        <f>H10231+(E10233-E10231)*(H10234-H10231)/(E10234-E10231)</f>
        <v>0.31275333333333333</v>
      </c>
      <c r="I10233" s="492">
        <f>I10231+(E10233-E10231)*(I10234-I10231)/(E10234-E10231)</f>
        <v>16.5</v>
      </c>
      <c r="J10233" s="397">
        <f>J10231+(E10233-E10231)*(J10234-J10231)/(E10234-E10231)</f>
        <v>0.10083333333333333</v>
      </c>
      <c r="K10233" s="469">
        <f t="shared" si="868"/>
        <v>16.515358216272677</v>
      </c>
      <c r="L10233" s="469">
        <f t="shared" si="869"/>
        <v>1.5358216272677083E-2</v>
      </c>
    </row>
    <row r="10234" spans="1:12">
      <c r="A10234" s="480" t="s">
        <v>126</v>
      </c>
      <c r="B10234" s="480">
        <f t="shared" si="866"/>
        <v>19</v>
      </c>
      <c r="C10234" s="480">
        <f t="shared" si="867"/>
        <v>0</v>
      </c>
      <c r="D10234" s="480">
        <f>D10231</f>
        <v>228</v>
      </c>
      <c r="E10234" s="480">
        <f t="shared" si="870"/>
        <v>144</v>
      </c>
      <c r="F10234" s="484">
        <v>5.1759000000000004</v>
      </c>
      <c r="G10234" s="480">
        <v>15</v>
      </c>
      <c r="H10234" s="482">
        <v>0.31291099999999999</v>
      </c>
      <c r="I10234" s="483">
        <v>16.5</v>
      </c>
      <c r="J10234" s="484">
        <v>9.9500000000000005E-2</v>
      </c>
      <c r="K10234" s="469">
        <f t="shared" si="868"/>
        <v>16.541125112252367</v>
      </c>
      <c r="L10234" s="469">
        <f t="shared" si="869"/>
        <v>4.1125112252366591E-2</v>
      </c>
    </row>
    <row r="10235" spans="1:12">
      <c r="A10235" s="98" t="s">
        <v>126</v>
      </c>
      <c r="B10235" s="98">
        <f t="shared" si="866"/>
        <v>19</v>
      </c>
      <c r="C10235" s="98">
        <f t="shared" si="867"/>
        <v>0</v>
      </c>
      <c r="D10235" s="98">
        <f>D10234</f>
        <v>228</v>
      </c>
      <c r="E10235" s="98">
        <f t="shared" si="870"/>
        <v>145</v>
      </c>
      <c r="F10235" s="397">
        <f>F10234+(E10235-E10234)*(F10237-F10234)/(E10237-E10234)</f>
        <v>5.186466666666667</v>
      </c>
      <c r="G10235" s="98">
        <v>15</v>
      </c>
      <c r="H10235" s="491">
        <f>H10234+(E10235-E10234)*(H10237-H10234)/(E10237-E10234)</f>
        <v>0.31306966666666669</v>
      </c>
      <c r="I10235" s="492">
        <f>I10234+(E10235-E10234)*(I10237-I10234)/(E10237-E10234)</f>
        <v>16.533333333333335</v>
      </c>
      <c r="J10235" s="397">
        <f>J10234+(E10235-E10234)*(J10237-J10234)/(E10237-E10234)</f>
        <v>9.8166666666666666E-2</v>
      </c>
      <c r="K10235" s="469">
        <f t="shared" si="868"/>
        <v>16.566493719715208</v>
      </c>
      <c r="L10235" s="469">
        <f t="shared" si="869"/>
        <v>3.3160386381872797E-2</v>
      </c>
    </row>
    <row r="10236" spans="1:12">
      <c r="A10236" s="98" t="s">
        <v>126</v>
      </c>
      <c r="B10236" s="98">
        <f t="shared" si="866"/>
        <v>19</v>
      </c>
      <c r="C10236" s="98">
        <f t="shared" si="867"/>
        <v>0</v>
      </c>
      <c r="D10236" s="98">
        <f>D10234</f>
        <v>228</v>
      </c>
      <c r="E10236" s="98">
        <f t="shared" si="870"/>
        <v>146</v>
      </c>
      <c r="F10236" s="397">
        <f>F10234+(E10236-E10234)*(F10237-F10234)/(E10237-E10234)</f>
        <v>5.1970333333333336</v>
      </c>
      <c r="G10236" s="98">
        <v>15</v>
      </c>
      <c r="H10236" s="491">
        <f>H10234+(E10236-E10234)*(H10237-H10234)/(E10237-E10234)</f>
        <v>0.31322833333333333</v>
      </c>
      <c r="I10236" s="492">
        <f>I10234+(E10236-E10234)*(I10237-I10234)/(E10237-E10234)</f>
        <v>16.566666666666666</v>
      </c>
      <c r="J10236" s="397">
        <f>J10234+(E10236-E10234)*(J10237-J10234)/(E10237-E10234)</f>
        <v>9.6833333333333341E-2</v>
      </c>
      <c r="K10236" s="469">
        <f t="shared" si="868"/>
        <v>16.591836626103429</v>
      </c>
      <c r="L10236" s="469">
        <f t="shared" si="869"/>
        <v>2.5169959436762923E-2</v>
      </c>
    </row>
    <row r="10237" spans="1:12">
      <c r="A10237" s="480" t="s">
        <v>126</v>
      </c>
      <c r="B10237" s="480">
        <f t="shared" ref="B10237:B10300" si="871">INT(D10237/12)</f>
        <v>19</v>
      </c>
      <c r="C10237" s="480">
        <f t="shared" ref="C10237:C10300" si="872">D10237-B10237*12</f>
        <v>0</v>
      </c>
      <c r="D10237" s="480">
        <f>D10234</f>
        <v>228</v>
      </c>
      <c r="E10237" s="480">
        <f t="shared" si="870"/>
        <v>147</v>
      </c>
      <c r="F10237" s="484">
        <v>5.2076000000000002</v>
      </c>
      <c r="G10237" s="480">
        <v>15</v>
      </c>
      <c r="H10237" s="482">
        <v>0.31338700000000003</v>
      </c>
      <c r="I10237" s="483">
        <v>16.600000000000001</v>
      </c>
      <c r="J10237" s="484">
        <v>9.5500000000000002E-2</v>
      </c>
      <c r="K10237" s="469">
        <f t="shared" si="868"/>
        <v>16.617153870454104</v>
      </c>
      <c r="L10237" s="469">
        <f t="shared" si="869"/>
        <v>1.7153870454102105E-2</v>
      </c>
    </row>
    <row r="10238" spans="1:12">
      <c r="A10238" s="98" t="s">
        <v>126</v>
      </c>
      <c r="B10238" s="98">
        <f t="shared" si="871"/>
        <v>19</v>
      </c>
      <c r="C10238" s="98">
        <f t="shared" si="872"/>
        <v>0</v>
      </c>
      <c r="D10238" s="98">
        <f>D10237</f>
        <v>228</v>
      </c>
      <c r="E10238" s="98">
        <f t="shared" si="870"/>
        <v>148</v>
      </c>
      <c r="F10238" s="397">
        <f>F10237+(E10238-E10237)*(F10240-F10237)/(E10240-E10237)</f>
        <v>5.2180999999999997</v>
      </c>
      <c r="G10238" s="98">
        <v>15</v>
      </c>
      <c r="H10238" s="491">
        <f>H10237+(E10238-E10237)*(H10240-H10237)/(E10240-E10237)</f>
        <v>0.31354700000000002</v>
      </c>
      <c r="I10238" s="492">
        <f>I10237+(E10238-E10237)*(I10240-I10237)/(E10240-E10237)</f>
        <v>16.633333333333333</v>
      </c>
      <c r="J10238" s="397">
        <f>J10237+(E10238-E10237)*(J10240-J10237)/(E10240-E10237)</f>
        <v>9.4166666666666662E-2</v>
      </c>
      <c r="K10238" s="469">
        <f t="shared" si="868"/>
        <v>16.642162100099824</v>
      </c>
      <c r="L10238" s="469">
        <f t="shared" si="869"/>
        <v>8.8287667664914693E-3</v>
      </c>
    </row>
    <row r="10239" spans="1:12">
      <c r="A10239" s="98" t="s">
        <v>126</v>
      </c>
      <c r="B10239" s="98">
        <f t="shared" si="871"/>
        <v>19</v>
      </c>
      <c r="C10239" s="98">
        <f t="shared" si="872"/>
        <v>0</v>
      </c>
      <c r="D10239" s="98">
        <f>D10237</f>
        <v>228</v>
      </c>
      <c r="E10239" s="98">
        <f t="shared" si="870"/>
        <v>149</v>
      </c>
      <c r="F10239" s="397">
        <f>F10237+(E10239-E10237)*(F10240-F10237)/(E10240-E10237)</f>
        <v>5.2286000000000001</v>
      </c>
      <c r="G10239" s="98">
        <v>15</v>
      </c>
      <c r="H10239" s="491">
        <f>H10237+(E10239-E10237)*(H10240-H10237)/(E10240-E10237)</f>
        <v>0.31370700000000001</v>
      </c>
      <c r="I10239" s="492">
        <f>I10237+(E10239-E10237)*(I10240-I10237)/(E10240-E10237)</f>
        <v>16.666666666666668</v>
      </c>
      <c r="J10239" s="397">
        <f>J10237+(E10239-E10237)*(J10240-J10237)/(E10240-E10237)</f>
        <v>9.2833333333333337E-2</v>
      </c>
      <c r="K10239" s="469">
        <f t="shared" si="868"/>
        <v>16.66714481984782</v>
      </c>
      <c r="L10239" s="469">
        <f t="shared" si="869"/>
        <v>4.7815318115240757E-4</v>
      </c>
    </row>
    <row r="10240" spans="1:12">
      <c r="A10240" s="480" t="s">
        <v>126</v>
      </c>
      <c r="B10240" s="480">
        <f t="shared" si="871"/>
        <v>19</v>
      </c>
      <c r="C10240" s="480">
        <f t="shared" si="872"/>
        <v>0</v>
      </c>
      <c r="D10240" s="480">
        <f>D10237</f>
        <v>228</v>
      </c>
      <c r="E10240" s="480">
        <f t="shared" si="870"/>
        <v>150</v>
      </c>
      <c r="F10240" s="484">
        <v>5.2390999999999996</v>
      </c>
      <c r="G10240" s="480">
        <v>15</v>
      </c>
      <c r="H10240" s="482">
        <v>0.31386700000000001</v>
      </c>
      <c r="I10240" s="483">
        <v>16.7</v>
      </c>
      <c r="J10240" s="484">
        <v>9.1499999999999998E-2</v>
      </c>
      <c r="K10240" s="469">
        <f t="shared" si="868"/>
        <v>16.692102068710632</v>
      </c>
      <c r="L10240" s="469">
        <f t="shared" si="869"/>
        <v>-7.8979312893672216E-3</v>
      </c>
    </row>
    <row r="10241" spans="1:12">
      <c r="A10241" s="98" t="s">
        <v>126</v>
      </c>
      <c r="B10241" s="98">
        <f t="shared" si="871"/>
        <v>19</v>
      </c>
      <c r="C10241" s="98">
        <f t="shared" si="872"/>
        <v>0</v>
      </c>
      <c r="D10241" s="98">
        <f>D10240</f>
        <v>228</v>
      </c>
      <c r="E10241" s="98">
        <f t="shared" si="870"/>
        <v>151</v>
      </c>
      <c r="F10241" s="397">
        <f>F10240+(E10241-E10240)*(F10243-F10240)/(E10243-E10240)</f>
        <v>5.2495666666666665</v>
      </c>
      <c r="G10241" s="98">
        <v>15</v>
      </c>
      <c r="H10241" s="491">
        <f>H10240+(E10241-E10240)*(H10243-H10240)/(E10243-E10240)</f>
        <v>0.31402800000000003</v>
      </c>
      <c r="I10241" s="492">
        <f>I10240+(E10241-E10240)*(I10243-I10240)/(E10243-E10240)</f>
        <v>16.733333333333334</v>
      </c>
      <c r="J10241" s="397">
        <f>J10240+(E10241-E10240)*(J10243-J10240)/(E10243-E10240)</f>
        <v>9.0200000000000002E-2</v>
      </c>
      <c r="K10241" s="469">
        <f t="shared" si="868"/>
        <v>16.716874503759747</v>
      </c>
      <c r="L10241" s="469">
        <f t="shared" si="869"/>
        <v>-1.6458829573586797E-2</v>
      </c>
    </row>
    <row r="10242" spans="1:12">
      <c r="A10242" s="98" t="s">
        <v>126</v>
      </c>
      <c r="B10242" s="98">
        <f t="shared" si="871"/>
        <v>19</v>
      </c>
      <c r="C10242" s="98">
        <f t="shared" si="872"/>
        <v>0</v>
      </c>
      <c r="D10242" s="98">
        <f>D10240</f>
        <v>228</v>
      </c>
      <c r="E10242" s="98">
        <f t="shared" si="870"/>
        <v>152</v>
      </c>
      <c r="F10242" s="397">
        <f>F10240+(E10242-E10240)*(F10243-F10240)/(E10243-E10240)</f>
        <v>5.2600333333333333</v>
      </c>
      <c r="G10242" s="98">
        <v>15</v>
      </c>
      <c r="H10242" s="491">
        <f>H10240+(E10242-E10240)*(H10243-H10240)/(E10243-E10240)</f>
        <v>0.314189</v>
      </c>
      <c r="I10242" s="492">
        <f>I10240+(E10242-E10240)*(I10243-I10240)/(E10243-E10240)</f>
        <v>16.766666666666666</v>
      </c>
      <c r="J10242" s="397">
        <f>J10240+(E10242-E10240)*(J10243-J10240)/(E10243-E10240)</f>
        <v>8.8899999999999993E-2</v>
      </c>
      <c r="K10242" s="469">
        <f t="shared" si="868"/>
        <v>16.74162155051047</v>
      </c>
      <c r="L10242" s="469">
        <f t="shared" si="869"/>
        <v>-2.5045116156196201E-2</v>
      </c>
    </row>
    <row r="10243" spans="1:12">
      <c r="A10243" s="480" t="s">
        <v>126</v>
      </c>
      <c r="B10243" s="480">
        <f t="shared" si="871"/>
        <v>19</v>
      </c>
      <c r="C10243" s="480">
        <f t="shared" si="872"/>
        <v>0</v>
      </c>
      <c r="D10243" s="480">
        <f>D10240</f>
        <v>228</v>
      </c>
      <c r="E10243" s="480">
        <f t="shared" si="870"/>
        <v>153</v>
      </c>
      <c r="F10243" s="484">
        <v>5.2705000000000002</v>
      </c>
      <c r="G10243" s="480">
        <v>15</v>
      </c>
      <c r="H10243" s="482">
        <v>0.31435000000000002</v>
      </c>
      <c r="I10243" s="483">
        <v>16.8</v>
      </c>
      <c r="J10243" s="484">
        <v>8.7599999999999997E-2</v>
      </c>
      <c r="K10243" s="469">
        <f t="shared" si="868"/>
        <v>16.766343247972006</v>
      </c>
      <c r="L10243" s="469">
        <f t="shared" si="869"/>
        <v>-3.365675202799423E-2</v>
      </c>
    </row>
    <row r="10244" spans="1:12">
      <c r="A10244" s="98" t="s">
        <v>126</v>
      </c>
      <c r="B10244" s="98">
        <f t="shared" si="871"/>
        <v>19</v>
      </c>
      <c r="C10244" s="98">
        <f t="shared" si="872"/>
        <v>0</v>
      </c>
      <c r="D10244" s="98">
        <f>D10243</f>
        <v>228</v>
      </c>
      <c r="E10244" s="98">
        <f t="shared" si="870"/>
        <v>154</v>
      </c>
      <c r="F10244" s="397">
        <f>F10243+(E10244-E10243)*(F10246-F10243)/(E10246-E10243)</f>
        <v>5.2808666666666664</v>
      </c>
      <c r="G10244" s="98">
        <v>15</v>
      </c>
      <c r="H10244" s="491">
        <f>H10243+(E10244-E10243)*(H10246-H10243)/(E10246-E10243)</f>
        <v>0.31451233333333334</v>
      </c>
      <c r="I10244" s="492">
        <f>I10243+(E10244-E10243)*(I10246-I10243)/(E10246-E10243)</f>
        <v>16.8</v>
      </c>
      <c r="J10244" s="397">
        <f>J10243+(E10244-E10243)*(J10246-J10243)/(E10246-E10243)</f>
        <v>8.6266666666666658E-2</v>
      </c>
      <c r="K10244" s="469">
        <f t="shared" si="868"/>
        <v>16.790650499132518</v>
      </c>
      <c r="L10244" s="469">
        <f t="shared" si="869"/>
        <v>-9.3495008674828739E-3</v>
      </c>
    </row>
    <row r="10245" spans="1:12">
      <c r="A10245" s="98" t="s">
        <v>126</v>
      </c>
      <c r="B10245" s="98">
        <f t="shared" si="871"/>
        <v>19</v>
      </c>
      <c r="C10245" s="98">
        <f t="shared" si="872"/>
        <v>0</v>
      </c>
      <c r="D10245" s="98">
        <f>D10243</f>
        <v>228</v>
      </c>
      <c r="E10245" s="98">
        <f t="shared" si="870"/>
        <v>155</v>
      </c>
      <c r="F10245" s="397">
        <f>F10243+(E10245-E10243)*(F10246-F10243)/(E10246-E10243)</f>
        <v>5.2912333333333335</v>
      </c>
      <c r="G10245" s="98">
        <v>15</v>
      </c>
      <c r="H10245" s="491">
        <f>H10243+(E10245-E10243)*(H10246-H10243)/(E10246-E10243)</f>
        <v>0.31467466666666666</v>
      </c>
      <c r="I10245" s="492">
        <f>I10243+(E10245-E10243)*(I10246-I10243)/(E10246-E10243)</f>
        <v>16.8</v>
      </c>
      <c r="J10245" s="397">
        <f>J10243+(E10245-E10243)*(J10246-J10243)/(E10246-E10243)</f>
        <v>8.4933333333333333E-2</v>
      </c>
      <c r="K10245" s="469">
        <f t="shared" si="868"/>
        <v>16.814932671203277</v>
      </c>
      <c r="L10245" s="469">
        <f t="shared" si="869"/>
        <v>1.4932671203276016E-2</v>
      </c>
    </row>
    <row r="10246" spans="1:12">
      <c r="A10246" s="480" t="s">
        <v>126</v>
      </c>
      <c r="B10246" s="480">
        <f t="shared" si="871"/>
        <v>19</v>
      </c>
      <c r="C10246" s="480">
        <f t="shared" si="872"/>
        <v>0</v>
      </c>
      <c r="D10246" s="480">
        <f>D10243</f>
        <v>228</v>
      </c>
      <c r="E10246" s="480">
        <f t="shared" si="870"/>
        <v>156</v>
      </c>
      <c r="F10246" s="484">
        <v>5.3015999999999996</v>
      </c>
      <c r="G10246" s="480">
        <v>15</v>
      </c>
      <c r="H10246" s="482">
        <v>0.31483699999999998</v>
      </c>
      <c r="I10246" s="483">
        <v>16.8</v>
      </c>
      <c r="J10246" s="484">
        <v>8.3599999999999994E-2</v>
      </c>
      <c r="K10246" s="469">
        <f t="shared" si="868"/>
        <v>16.839189802977415</v>
      </c>
      <c r="L10246" s="469">
        <f t="shared" si="869"/>
        <v>3.9189802977414701E-2</v>
      </c>
    </row>
    <row r="10247" spans="1:12">
      <c r="A10247" s="98" t="s">
        <v>126</v>
      </c>
      <c r="B10247" s="98">
        <f t="shared" si="871"/>
        <v>19</v>
      </c>
      <c r="C10247" s="98">
        <f t="shared" si="872"/>
        <v>0</v>
      </c>
      <c r="D10247" s="98">
        <f>D10246</f>
        <v>228</v>
      </c>
      <c r="E10247" s="98">
        <f t="shared" si="870"/>
        <v>157</v>
      </c>
      <c r="F10247" s="397">
        <f>F10246+(E10247-E10246)*(F10249-F10246)/(E10249-E10246)</f>
        <v>5.3119333333333332</v>
      </c>
      <c r="G10247" s="98">
        <v>15</v>
      </c>
      <c r="H10247" s="491">
        <f>H10246+(E10247-E10246)*(H10249-H10246)/(E10249-E10246)</f>
        <v>0.31500066666666665</v>
      </c>
      <c r="I10247" s="492">
        <f>I10246+(E10247-E10246)*(I10249-I10246)/(E10249-E10246)</f>
        <v>16.833333333333332</v>
      </c>
      <c r="J10247" s="397">
        <f>J10246+(E10247-E10246)*(J10249-J10246)/(E10249-E10246)</f>
        <v>8.2266666666666668E-2</v>
      </c>
      <c r="K10247" s="469">
        <f t="shared" si="868"/>
        <v>16.863244733873579</v>
      </c>
      <c r="L10247" s="469">
        <f t="shared" si="869"/>
        <v>2.9911400540246547E-2</v>
      </c>
    </row>
    <row r="10248" spans="1:12">
      <c r="A10248" s="98" t="s">
        <v>126</v>
      </c>
      <c r="B10248" s="98">
        <f t="shared" si="871"/>
        <v>19</v>
      </c>
      <c r="C10248" s="98">
        <f t="shared" si="872"/>
        <v>0</v>
      </c>
      <c r="D10248" s="98">
        <f>D10246</f>
        <v>228</v>
      </c>
      <c r="E10248" s="98">
        <f t="shared" si="870"/>
        <v>158</v>
      </c>
      <c r="F10248" s="397">
        <f>F10246+(E10248-E10246)*(F10249-F10246)/(E10249-E10246)</f>
        <v>5.3222666666666667</v>
      </c>
      <c r="G10248" s="98">
        <v>15</v>
      </c>
      <c r="H10248" s="491">
        <f>H10246+(E10248-E10246)*(H10249-H10246)/(E10249-E10246)</f>
        <v>0.31516433333333332</v>
      </c>
      <c r="I10248" s="492">
        <f>I10246+(E10248-E10246)*(I10249-I10246)/(E10249-E10246)</f>
        <v>16.866666666666667</v>
      </c>
      <c r="J10248" s="397">
        <f>J10246+(E10248-E10246)*(J10249-J10246)/(E10249-E10246)</f>
        <v>8.0933333333333329E-2</v>
      </c>
      <c r="K10248" s="469">
        <f t="shared" si="868"/>
        <v>16.887274681039415</v>
      </c>
      <c r="L10248" s="469">
        <f t="shared" si="869"/>
        <v>2.0608014372747618E-2</v>
      </c>
    </row>
    <row r="10249" spans="1:12">
      <c r="A10249" s="480" t="s">
        <v>126</v>
      </c>
      <c r="B10249" s="480">
        <f t="shared" si="871"/>
        <v>19</v>
      </c>
      <c r="C10249" s="480">
        <f t="shared" si="872"/>
        <v>0</v>
      </c>
      <c r="D10249" s="480">
        <f>D10246</f>
        <v>228</v>
      </c>
      <c r="E10249" s="480">
        <f t="shared" si="870"/>
        <v>159</v>
      </c>
      <c r="F10249" s="484">
        <v>5.3326000000000002</v>
      </c>
      <c r="G10249" s="480">
        <v>15</v>
      </c>
      <c r="H10249" s="482">
        <v>0.315328</v>
      </c>
      <c r="I10249" s="483">
        <v>16.899999999999999</v>
      </c>
      <c r="J10249" s="484">
        <v>7.9600000000000004E-2</v>
      </c>
      <c r="K10249" s="469">
        <f t="shared" si="868"/>
        <v>16.911279683377309</v>
      </c>
      <c r="L10249" s="469">
        <f t="shared" si="869"/>
        <v>1.1279683377310334E-2</v>
      </c>
    </row>
    <row r="10250" spans="1:12">
      <c r="A10250" s="98" t="s">
        <v>126</v>
      </c>
      <c r="B10250" s="98">
        <f t="shared" si="871"/>
        <v>19</v>
      </c>
      <c r="C10250" s="98">
        <f t="shared" si="872"/>
        <v>0</v>
      </c>
      <c r="D10250" s="98">
        <f>D10249</f>
        <v>228</v>
      </c>
      <c r="E10250" s="98">
        <f t="shared" si="870"/>
        <v>160</v>
      </c>
      <c r="F10250" s="397">
        <f>F10249+(E10250-E10249)*(F10252-F10249)/(E10252-E10249)</f>
        <v>5.3428666666666667</v>
      </c>
      <c r="G10250" s="98">
        <v>15</v>
      </c>
      <c r="H10250" s="491">
        <f>H10249+(E10250-E10249)*(H10252-H10249)/(E10252-E10249)</f>
        <v>0.31549333333333335</v>
      </c>
      <c r="I10250" s="492">
        <f>I10249+(E10250-E10249)*(I10252-I10249)/(E10252-E10249)</f>
        <v>16.933333333333334</v>
      </c>
      <c r="J10250" s="397">
        <f>J10249+(E10250-E10249)*(J10252-J10249)/(E10252-E10249)</f>
        <v>7.8266666666666665E-2</v>
      </c>
      <c r="K10250" s="469">
        <f t="shared" si="868"/>
        <v>16.934959006001183</v>
      </c>
      <c r="L10250" s="469">
        <f t="shared" si="869"/>
        <v>1.6256726678491873E-3</v>
      </c>
    </row>
    <row r="10251" spans="1:12">
      <c r="A10251" s="98" t="s">
        <v>126</v>
      </c>
      <c r="B10251" s="98">
        <f t="shared" si="871"/>
        <v>19</v>
      </c>
      <c r="C10251" s="98">
        <f t="shared" si="872"/>
        <v>0</v>
      </c>
      <c r="D10251" s="98">
        <f>D10249</f>
        <v>228</v>
      </c>
      <c r="E10251" s="98">
        <f t="shared" si="870"/>
        <v>161</v>
      </c>
      <c r="F10251" s="397">
        <f>F10249+(E10251-E10249)*(F10252-F10249)/(E10252-E10249)</f>
        <v>5.353133333333334</v>
      </c>
      <c r="G10251" s="98">
        <v>15</v>
      </c>
      <c r="H10251" s="491">
        <f>H10249+(E10251-E10249)*(H10252-H10249)/(E10252-E10249)</f>
        <v>0.31565866666666664</v>
      </c>
      <c r="I10251" s="492">
        <f>I10249+(E10251-E10249)*(I10252-I10249)/(E10252-E10249)</f>
        <v>16.966666666666665</v>
      </c>
      <c r="J10251" s="397">
        <f>J10249+(E10251-E10249)*(J10252-J10249)/(E10252-E10249)</f>
        <v>7.693333333333334E-2</v>
      </c>
      <c r="K10251" s="469">
        <f t="shared" ref="K10251:K10314" si="873">F10251/H10251</f>
        <v>16.95861352346839</v>
      </c>
      <c r="L10251" s="469">
        <f t="shared" ref="L10251:L10314" si="874">K10251-I10251</f>
        <v>-8.0531431982748813E-3</v>
      </c>
    </row>
    <row r="10252" spans="1:12">
      <c r="A10252" s="480" t="s">
        <v>126</v>
      </c>
      <c r="B10252" s="480">
        <f t="shared" si="871"/>
        <v>19</v>
      </c>
      <c r="C10252" s="480">
        <f t="shared" si="872"/>
        <v>0</v>
      </c>
      <c r="D10252" s="480">
        <f>D10249</f>
        <v>228</v>
      </c>
      <c r="E10252" s="480">
        <f t="shared" si="870"/>
        <v>162</v>
      </c>
      <c r="F10252" s="484">
        <v>5.3634000000000004</v>
      </c>
      <c r="G10252" s="480">
        <v>15</v>
      </c>
      <c r="H10252" s="482">
        <v>0.31582399999999999</v>
      </c>
      <c r="I10252" s="483">
        <v>17</v>
      </c>
      <c r="J10252" s="484">
        <v>7.5600000000000001E-2</v>
      </c>
      <c r="K10252" s="469">
        <f t="shared" si="873"/>
        <v>16.982243274735296</v>
      </c>
      <c r="L10252" s="469">
        <f t="shared" si="874"/>
        <v>-1.7756725264703732E-2</v>
      </c>
    </row>
    <row r="10253" spans="1:12">
      <c r="A10253" s="98" t="s">
        <v>126</v>
      </c>
      <c r="B10253" s="98">
        <f t="shared" si="871"/>
        <v>19</v>
      </c>
      <c r="C10253" s="98">
        <f t="shared" si="872"/>
        <v>0</v>
      </c>
      <c r="D10253" s="98">
        <f>D10252</f>
        <v>228</v>
      </c>
      <c r="E10253" s="98">
        <f t="shared" si="870"/>
        <v>163</v>
      </c>
      <c r="F10253" s="397">
        <f>F10252+(E10253-E10252)*(F10255-F10252)/(E10255-E10252)</f>
        <v>5.3635999999999999</v>
      </c>
      <c r="G10253" s="98">
        <v>15</v>
      </c>
      <c r="H10253" s="491">
        <v>0.31598999999999999</v>
      </c>
      <c r="I10253" s="492">
        <v>17</v>
      </c>
      <c r="J10253" s="397">
        <f>J10252+(E10253-E10252)*(J10255-J10252)/(E10255-E10252)</f>
        <v>7.4266666666666661E-2</v>
      </c>
      <c r="K10253" s="469">
        <f t="shared" si="873"/>
        <v>16.973954871989619</v>
      </c>
      <c r="L10253" s="469">
        <f t="shared" si="874"/>
        <v>-2.6045128010380836E-2</v>
      </c>
    </row>
    <row r="10254" spans="1:12">
      <c r="A10254" s="98" t="s">
        <v>126</v>
      </c>
      <c r="B10254" s="98">
        <f t="shared" si="871"/>
        <v>19</v>
      </c>
      <c r="C10254" s="98">
        <f t="shared" si="872"/>
        <v>0</v>
      </c>
      <c r="D10254" s="98">
        <f>D10252</f>
        <v>228</v>
      </c>
      <c r="E10254" s="98">
        <f t="shared" si="870"/>
        <v>164</v>
      </c>
      <c r="F10254" s="397">
        <f>F10252+(E10254-E10252)*(F10255-F10252)/(E10255-E10252)</f>
        <v>5.3638000000000003</v>
      </c>
      <c r="G10254" s="98">
        <v>15</v>
      </c>
      <c r="H10254" s="491">
        <v>0.31615599999999999</v>
      </c>
      <c r="I10254" s="492">
        <v>17</v>
      </c>
      <c r="J10254" s="397">
        <f>J10252+(E10254-E10252)*(J10255-J10252)/(E10255-E10252)</f>
        <v>7.2933333333333336E-2</v>
      </c>
      <c r="K10254" s="469">
        <f t="shared" si="873"/>
        <v>16.965675173015853</v>
      </c>
      <c r="L10254" s="469">
        <f t="shared" si="874"/>
        <v>-3.4324826984146739E-2</v>
      </c>
    </row>
    <row r="10255" spans="1:12">
      <c r="A10255" s="480" t="s">
        <v>126</v>
      </c>
      <c r="B10255" s="480">
        <f t="shared" si="871"/>
        <v>19</v>
      </c>
      <c r="C10255" s="480">
        <f t="shared" si="872"/>
        <v>0</v>
      </c>
      <c r="D10255" s="480">
        <f>D10252</f>
        <v>228</v>
      </c>
      <c r="E10255" s="480">
        <f t="shared" si="870"/>
        <v>165</v>
      </c>
      <c r="F10255" s="484">
        <v>5.3639999999999999</v>
      </c>
      <c r="G10255" s="480">
        <v>15</v>
      </c>
      <c r="H10255" s="494">
        <v>0.31640000000000001</v>
      </c>
      <c r="I10255" s="495">
        <v>17.100000000000001</v>
      </c>
      <c r="J10255" s="493">
        <v>7.1599999999999997E-2</v>
      </c>
      <c r="K10255" s="469">
        <f t="shared" si="873"/>
        <v>16.953223767383058</v>
      </c>
      <c r="L10255" s="469">
        <f t="shared" si="874"/>
        <v>-0.1467762326169435</v>
      </c>
    </row>
    <row r="10256" spans="1:12">
      <c r="A10256" s="480" t="s">
        <v>126</v>
      </c>
      <c r="B10256" s="480">
        <f t="shared" si="871"/>
        <v>19</v>
      </c>
      <c r="C10256" s="480">
        <f t="shared" si="872"/>
        <v>6</v>
      </c>
      <c r="D10256" s="480">
        <f>D10255+6</f>
        <v>234</v>
      </c>
      <c r="E10256" s="480">
        <v>12</v>
      </c>
      <c r="F10256" s="484">
        <v>3.5062000000000002</v>
      </c>
      <c r="G10256" s="480">
        <v>15</v>
      </c>
      <c r="H10256" s="482">
        <v>0.28579500000000002</v>
      </c>
      <c r="I10256" s="483">
        <v>12.3</v>
      </c>
      <c r="J10256" s="484">
        <v>0.26829999999999998</v>
      </c>
      <c r="K10256" s="469">
        <f t="shared" si="873"/>
        <v>12.268234223831767</v>
      </c>
      <c r="L10256" s="469">
        <f t="shared" si="874"/>
        <v>-3.1765776168233728E-2</v>
      </c>
    </row>
    <row r="10257" spans="1:12">
      <c r="A10257" s="98" t="s">
        <v>126</v>
      </c>
      <c r="B10257" s="98">
        <f t="shared" si="871"/>
        <v>19</v>
      </c>
      <c r="C10257" s="98">
        <f t="shared" si="872"/>
        <v>6</v>
      </c>
      <c r="D10257" s="98">
        <f>D10256</f>
        <v>234</v>
      </c>
      <c r="E10257" s="98">
        <f>E10256+1</f>
        <v>13</v>
      </c>
      <c r="F10257" s="397">
        <f>F10256+(E10257-E10256)*(F10259-F10256)/(E10259-E10256)</f>
        <v>3.5217666666666667</v>
      </c>
      <c r="G10257" s="98">
        <v>15</v>
      </c>
      <c r="H10257" s="491">
        <f>H10256+(E10257-E10256)*(H10259-H10256)/(E10259-E10256)</f>
        <v>0.285995</v>
      </c>
      <c r="I10257" s="492">
        <f>I10256+(E10257-E10256)*(I10259-I10256)/(E10259-E10256)</f>
        <v>12.333333333333334</v>
      </c>
      <c r="J10257" s="397">
        <f>J10256+(E10257-E10256)*(J10259-J10256)/(E10259-E10256)</f>
        <v>0.26703333333333334</v>
      </c>
      <c r="K10257" s="469">
        <f t="shared" si="873"/>
        <v>12.314084745071302</v>
      </c>
      <c r="L10257" s="469">
        <f t="shared" si="874"/>
        <v>-1.9248588262032129E-2</v>
      </c>
    </row>
    <row r="10258" spans="1:12">
      <c r="A10258" s="98" t="s">
        <v>126</v>
      </c>
      <c r="B10258" s="98">
        <f t="shared" si="871"/>
        <v>19</v>
      </c>
      <c r="C10258" s="98">
        <f t="shared" si="872"/>
        <v>6</v>
      </c>
      <c r="D10258" s="98">
        <f>D10256</f>
        <v>234</v>
      </c>
      <c r="E10258" s="98">
        <f t="shared" ref="E10258:E10321" si="875">E10257+1</f>
        <v>14</v>
      </c>
      <c r="F10258" s="397">
        <f>F10256+(E10258-E10256)*(F10259-F10256)/(E10259-E10256)</f>
        <v>3.5373333333333337</v>
      </c>
      <c r="G10258" s="98">
        <v>15</v>
      </c>
      <c r="H10258" s="491">
        <f>H10256+(E10258-E10256)*(H10259-H10256)/(E10259-E10256)</f>
        <v>0.28619500000000003</v>
      </c>
      <c r="I10258" s="492">
        <f>I10256+(E10258-E10256)*(I10259-I10256)/(E10259-E10256)</f>
        <v>12.366666666666667</v>
      </c>
      <c r="J10258" s="397">
        <f>J10256+(E10258-E10256)*(J10259-J10256)/(E10259-E10256)</f>
        <v>0.26576666666666665</v>
      </c>
      <c r="K10258" s="469">
        <f t="shared" si="873"/>
        <v>12.359871183400594</v>
      </c>
      <c r="L10258" s="469">
        <f t="shared" si="874"/>
        <v>-6.7954832660728215E-3</v>
      </c>
    </row>
    <row r="10259" spans="1:12">
      <c r="A10259" s="480" t="s">
        <v>126</v>
      </c>
      <c r="B10259" s="480">
        <f t="shared" si="871"/>
        <v>19</v>
      </c>
      <c r="C10259" s="480">
        <f t="shared" si="872"/>
        <v>6</v>
      </c>
      <c r="D10259" s="480">
        <f>D10256</f>
        <v>234</v>
      </c>
      <c r="E10259" s="480">
        <f t="shared" si="875"/>
        <v>15</v>
      </c>
      <c r="F10259" s="484">
        <v>3.5529000000000002</v>
      </c>
      <c r="G10259" s="480">
        <v>15</v>
      </c>
      <c r="H10259" s="482">
        <v>0.28639500000000001</v>
      </c>
      <c r="I10259" s="483">
        <v>12.4</v>
      </c>
      <c r="J10259" s="484">
        <v>0.26450000000000001</v>
      </c>
      <c r="K10259" s="469">
        <f t="shared" si="873"/>
        <v>12.405593673073902</v>
      </c>
      <c r="L10259" s="469">
        <f t="shared" si="874"/>
        <v>5.5936730739016838E-3</v>
      </c>
    </row>
    <row r="10260" spans="1:12">
      <c r="A10260" s="98" t="s">
        <v>126</v>
      </c>
      <c r="B10260" s="98">
        <f t="shared" si="871"/>
        <v>19</v>
      </c>
      <c r="C10260" s="98">
        <f t="shared" si="872"/>
        <v>6</v>
      </c>
      <c r="D10260" s="98">
        <f>D10259</f>
        <v>234</v>
      </c>
      <c r="E10260" s="98">
        <f t="shared" si="875"/>
        <v>16</v>
      </c>
      <c r="F10260" s="397">
        <f>F10259+(E10260-E10259)*(F10262-F10259)/(E10262-E10259)</f>
        <v>3.5682666666666667</v>
      </c>
      <c r="G10260" s="98">
        <v>15</v>
      </c>
      <c r="H10260" s="491">
        <f>H10259+(E10260-E10259)*(H10262-H10259)/(E10262-E10259)</f>
        <v>0.28659233333333334</v>
      </c>
      <c r="I10260" s="492">
        <f>I10259+(E10260-E10259)*(I10262-I10259)/(E10262-E10259)</f>
        <v>12.433333333333334</v>
      </c>
      <c r="J10260" s="397">
        <f>J10259+(E10260-E10259)*(J10262-J10259)/(E10262-E10259)</f>
        <v>0.26323333333333332</v>
      </c>
      <c r="K10260" s="469">
        <f t="shared" si="873"/>
        <v>12.450670348241463</v>
      </c>
      <c r="L10260" s="469">
        <f t="shared" si="874"/>
        <v>1.7337014908129333E-2</v>
      </c>
    </row>
    <row r="10261" spans="1:12">
      <c r="A10261" s="98" t="s">
        <v>126</v>
      </c>
      <c r="B10261" s="98">
        <f t="shared" si="871"/>
        <v>19</v>
      </c>
      <c r="C10261" s="98">
        <f t="shared" si="872"/>
        <v>6</v>
      </c>
      <c r="D10261" s="98">
        <f>D10259</f>
        <v>234</v>
      </c>
      <c r="E10261" s="98">
        <f t="shared" si="875"/>
        <v>17</v>
      </c>
      <c r="F10261" s="397">
        <f>F10259+(E10261-E10259)*(F10262-F10259)/(E10262-E10259)</f>
        <v>3.5836333333333337</v>
      </c>
      <c r="G10261" s="98">
        <v>15</v>
      </c>
      <c r="H10261" s="491">
        <f>H10259+(E10261-E10259)*(H10262-H10259)/(E10262-E10259)</f>
        <v>0.28678966666666666</v>
      </c>
      <c r="I10261" s="492">
        <f>I10259+(E10261-E10259)*(I10262-I10259)/(E10262-E10259)</f>
        <v>12.466666666666667</v>
      </c>
      <c r="J10261" s="397">
        <f>J10259+(E10261-E10259)*(J10262-J10259)/(E10262-E10259)</f>
        <v>0.26196666666666668</v>
      </c>
      <c r="K10261" s="469">
        <f t="shared" si="873"/>
        <v>12.495684990974803</v>
      </c>
      <c r="L10261" s="469">
        <f t="shared" si="874"/>
        <v>2.9018324308136556E-2</v>
      </c>
    </row>
    <row r="10262" spans="1:12">
      <c r="A10262" s="480" t="s">
        <v>126</v>
      </c>
      <c r="B10262" s="480">
        <f t="shared" si="871"/>
        <v>19</v>
      </c>
      <c r="C10262" s="480">
        <f t="shared" si="872"/>
        <v>6</v>
      </c>
      <c r="D10262" s="480">
        <f>D10259</f>
        <v>234</v>
      </c>
      <c r="E10262" s="480">
        <f t="shared" si="875"/>
        <v>18</v>
      </c>
      <c r="F10262" s="484">
        <v>3.5990000000000002</v>
      </c>
      <c r="G10262" s="480">
        <v>15</v>
      </c>
      <c r="H10262" s="482">
        <v>0.28698699999999999</v>
      </c>
      <c r="I10262" s="483">
        <v>12.5</v>
      </c>
      <c r="J10262" s="484">
        <v>0.26069999999999999</v>
      </c>
      <c r="K10262" s="469">
        <f t="shared" si="873"/>
        <v>12.540637729235122</v>
      </c>
      <c r="L10262" s="469">
        <f t="shared" si="874"/>
        <v>4.0637729235122322E-2</v>
      </c>
    </row>
    <row r="10263" spans="1:12">
      <c r="A10263" s="98" t="s">
        <v>126</v>
      </c>
      <c r="B10263" s="98">
        <f t="shared" si="871"/>
        <v>19</v>
      </c>
      <c r="C10263" s="98">
        <f t="shared" si="872"/>
        <v>6</v>
      </c>
      <c r="D10263" s="98">
        <f>D10262</f>
        <v>234</v>
      </c>
      <c r="E10263" s="98">
        <f t="shared" si="875"/>
        <v>19</v>
      </c>
      <c r="F10263" s="397">
        <f>F10262+(E10263-E10262)*(F10265-F10262)/(E10265-E10262)</f>
        <v>3.6141666666666667</v>
      </c>
      <c r="G10263" s="98">
        <v>15</v>
      </c>
      <c r="H10263" s="491">
        <f>H10262+(E10263-E10262)*(H10265-H10262)/(E10265-E10262)</f>
        <v>0.28718199999999999</v>
      </c>
      <c r="I10263" s="492">
        <f>I10262+(E10263-E10262)*(I10265-I10262)/(E10265-E10262)</f>
        <v>12.566666666666666</v>
      </c>
      <c r="J10263" s="397">
        <f>J10262+(E10263-E10262)*(J10265-J10262)/(E10265-E10262)</f>
        <v>0.25943333333333335</v>
      </c>
      <c r="K10263" s="469">
        <f t="shared" si="873"/>
        <v>12.584934524680053</v>
      </c>
      <c r="L10263" s="469">
        <f t="shared" si="874"/>
        <v>1.8267858013386373E-2</v>
      </c>
    </row>
    <row r="10264" spans="1:12">
      <c r="A10264" s="98" t="s">
        <v>126</v>
      </c>
      <c r="B10264" s="98">
        <f t="shared" si="871"/>
        <v>19</v>
      </c>
      <c r="C10264" s="98">
        <f t="shared" si="872"/>
        <v>6</v>
      </c>
      <c r="D10264" s="98">
        <f>D10262</f>
        <v>234</v>
      </c>
      <c r="E10264" s="98">
        <f t="shared" si="875"/>
        <v>20</v>
      </c>
      <c r="F10264" s="397">
        <f>F10262+(E10264-E10262)*(F10265-F10262)/(E10265-E10262)</f>
        <v>3.6293333333333333</v>
      </c>
      <c r="G10264" s="98">
        <v>15</v>
      </c>
      <c r="H10264" s="491">
        <f>H10262+(E10264-E10262)*(H10265-H10262)/(E10265-E10262)</f>
        <v>0.28737699999999999</v>
      </c>
      <c r="I10264" s="492">
        <f>I10262+(E10264-E10262)*(I10265-I10262)/(E10265-E10262)</f>
        <v>12.633333333333333</v>
      </c>
      <c r="J10264" s="397">
        <f>J10262+(E10264-E10262)*(J10265-J10262)/(E10265-E10262)</f>
        <v>0.25816666666666666</v>
      </c>
      <c r="K10264" s="469">
        <f t="shared" si="873"/>
        <v>12.6291712048401</v>
      </c>
      <c r="L10264" s="469">
        <f t="shared" si="874"/>
        <v>-4.1621284932329417E-3</v>
      </c>
    </row>
    <row r="10265" spans="1:12">
      <c r="A10265" s="480" t="s">
        <v>126</v>
      </c>
      <c r="B10265" s="480">
        <f t="shared" si="871"/>
        <v>19</v>
      </c>
      <c r="C10265" s="480">
        <f t="shared" si="872"/>
        <v>6</v>
      </c>
      <c r="D10265" s="480">
        <f>D10262</f>
        <v>234</v>
      </c>
      <c r="E10265" s="480">
        <f t="shared" si="875"/>
        <v>21</v>
      </c>
      <c r="F10265" s="484">
        <v>3.6444999999999999</v>
      </c>
      <c r="G10265" s="480">
        <v>15</v>
      </c>
      <c r="H10265" s="482">
        <v>0.28757199999999999</v>
      </c>
      <c r="I10265" s="483">
        <v>12.7</v>
      </c>
      <c r="J10265" s="484">
        <v>0.25690000000000002</v>
      </c>
      <c r="K10265" s="469">
        <f t="shared" si="873"/>
        <v>12.673347892006175</v>
      </c>
      <c r="L10265" s="469">
        <f t="shared" si="874"/>
        <v>-2.6652107993824004E-2</v>
      </c>
    </row>
    <row r="10266" spans="1:12">
      <c r="A10266" s="98" t="s">
        <v>126</v>
      </c>
      <c r="B10266" s="98">
        <f t="shared" si="871"/>
        <v>19</v>
      </c>
      <c r="C10266" s="98">
        <f t="shared" si="872"/>
        <v>6</v>
      </c>
      <c r="D10266" s="98">
        <f>D10265</f>
        <v>234</v>
      </c>
      <c r="E10266" s="98">
        <f t="shared" si="875"/>
        <v>22</v>
      </c>
      <c r="F10266" s="397">
        <f>F10265+(E10266-E10265)*(F10268-F10265)/(E10268-E10265)</f>
        <v>3.6594666666666664</v>
      </c>
      <c r="G10266" s="98">
        <v>15</v>
      </c>
      <c r="H10266" s="491">
        <f>H10265+(E10266-E10265)*(H10268-H10265)/(E10268-E10265)</f>
        <v>0.28776466666666667</v>
      </c>
      <c r="I10266" s="492">
        <f>I10265+(E10266-E10265)*(I10268-I10265)/(E10268-E10265)</f>
        <v>12.733333333333333</v>
      </c>
      <c r="J10266" s="397">
        <f>J10265+(E10266-E10265)*(J10268-J10265)/(E10268-E10265)</f>
        <v>0.25566666666666665</v>
      </c>
      <c r="K10266" s="469">
        <f t="shared" si="873"/>
        <v>12.716872815054893</v>
      </c>
      <c r="L10266" s="469">
        <f t="shared" si="874"/>
        <v>-1.6460518278439196E-2</v>
      </c>
    </row>
    <row r="10267" spans="1:12">
      <c r="A10267" s="98" t="s">
        <v>126</v>
      </c>
      <c r="B10267" s="98">
        <f t="shared" si="871"/>
        <v>19</v>
      </c>
      <c r="C10267" s="98">
        <f t="shared" si="872"/>
        <v>6</v>
      </c>
      <c r="D10267" s="98">
        <f>D10265</f>
        <v>234</v>
      </c>
      <c r="E10267" s="98">
        <f t="shared" si="875"/>
        <v>23</v>
      </c>
      <c r="F10267" s="397">
        <f>F10265+(E10267-E10265)*(F10268-F10265)/(E10268-E10265)</f>
        <v>3.6744333333333334</v>
      </c>
      <c r="G10267" s="98">
        <v>15</v>
      </c>
      <c r="H10267" s="491">
        <f>H10265+(E10267-E10265)*(H10268-H10265)/(E10268-E10265)</f>
        <v>0.28795733333333334</v>
      </c>
      <c r="I10267" s="492">
        <f>I10265+(E10267-E10265)*(I10268-I10265)/(E10268-E10265)</f>
        <v>12.766666666666667</v>
      </c>
      <c r="J10267" s="397">
        <f>J10265+(E10267-E10265)*(J10268-J10265)/(E10268-E10265)</f>
        <v>0.25443333333333334</v>
      </c>
      <c r="K10267" s="469">
        <f t="shared" si="873"/>
        <v>12.760339494739961</v>
      </c>
      <c r="L10267" s="469">
        <f t="shared" si="874"/>
        <v>-6.3271719267063986E-3</v>
      </c>
    </row>
    <row r="10268" spans="1:12">
      <c r="A10268" s="480" t="s">
        <v>126</v>
      </c>
      <c r="B10268" s="480">
        <f t="shared" si="871"/>
        <v>19</v>
      </c>
      <c r="C10268" s="480">
        <f t="shared" si="872"/>
        <v>6</v>
      </c>
      <c r="D10268" s="480">
        <f>D10265</f>
        <v>234</v>
      </c>
      <c r="E10268" s="480">
        <f t="shared" si="875"/>
        <v>24</v>
      </c>
      <c r="F10268" s="484">
        <v>3.6894</v>
      </c>
      <c r="G10268" s="480">
        <v>15</v>
      </c>
      <c r="H10268" s="482">
        <v>0.28815000000000002</v>
      </c>
      <c r="I10268" s="483">
        <v>12.8</v>
      </c>
      <c r="J10268" s="484">
        <v>0.25319999999999998</v>
      </c>
      <c r="K10268" s="469">
        <f t="shared" si="873"/>
        <v>12.803748047891723</v>
      </c>
      <c r="L10268" s="469">
        <f t="shared" si="874"/>
        <v>3.7480478917224502E-3</v>
      </c>
    </row>
    <row r="10269" spans="1:12">
      <c r="A10269" s="98" t="s">
        <v>126</v>
      </c>
      <c r="B10269" s="98">
        <f t="shared" si="871"/>
        <v>19</v>
      </c>
      <c r="C10269" s="98">
        <f t="shared" si="872"/>
        <v>6</v>
      </c>
      <c r="D10269" s="98">
        <f>D10268</f>
        <v>234</v>
      </c>
      <c r="E10269" s="98">
        <f t="shared" si="875"/>
        <v>25</v>
      </c>
      <c r="F10269" s="397">
        <f>F10268+(E10269-E10268)*(F10271-F10268)/(E10271-E10268)</f>
        <v>3.7042000000000002</v>
      </c>
      <c r="G10269" s="98">
        <v>15</v>
      </c>
      <c r="H10269" s="491">
        <f>H10268+(E10269-E10268)*(H10271-H10268)/(E10271-E10268)</f>
        <v>0.28834033333333337</v>
      </c>
      <c r="I10269" s="492">
        <f>I10268+(E10269-E10268)*(I10271-I10268)/(E10271-E10268)</f>
        <v>12.833333333333334</v>
      </c>
      <c r="J10269" s="397">
        <f>J10268+(E10269-E10268)*(J10271-J10268)/(E10271-E10268)</f>
        <v>0.25193333333333334</v>
      </c>
      <c r="K10269" s="469">
        <f t="shared" si="873"/>
        <v>12.846624532814809</v>
      </c>
      <c r="L10269" s="469">
        <f t="shared" si="874"/>
        <v>1.3291199481475502E-2</v>
      </c>
    </row>
    <row r="10270" spans="1:12">
      <c r="A10270" s="98" t="s">
        <v>126</v>
      </c>
      <c r="B10270" s="98">
        <f t="shared" si="871"/>
        <v>19</v>
      </c>
      <c r="C10270" s="98">
        <f t="shared" si="872"/>
        <v>6</v>
      </c>
      <c r="D10270" s="98">
        <f>D10268</f>
        <v>234</v>
      </c>
      <c r="E10270" s="98">
        <f t="shared" si="875"/>
        <v>26</v>
      </c>
      <c r="F10270" s="397">
        <f>F10268+(E10270-E10268)*(F10271-F10268)/(E10271-E10268)</f>
        <v>3.7189999999999999</v>
      </c>
      <c r="G10270" s="98">
        <v>15</v>
      </c>
      <c r="H10270" s="491">
        <f>H10268+(E10270-E10268)*(H10271-H10268)/(E10271-E10268)</f>
        <v>0.28853066666666666</v>
      </c>
      <c r="I10270" s="492">
        <f>I10268+(E10270-E10268)*(I10271-I10268)/(E10271-E10268)</f>
        <v>12.866666666666667</v>
      </c>
      <c r="J10270" s="397">
        <f>J10268+(E10270-E10268)*(J10271-J10268)/(E10271-E10268)</f>
        <v>0.25066666666666665</v>
      </c>
      <c r="K10270" s="469">
        <f t="shared" si="873"/>
        <v>12.889444449579017</v>
      </c>
      <c r="L10270" s="469">
        <f t="shared" si="874"/>
        <v>2.2777782912349664E-2</v>
      </c>
    </row>
    <row r="10271" spans="1:12">
      <c r="A10271" s="480" t="s">
        <v>126</v>
      </c>
      <c r="B10271" s="480">
        <f t="shared" si="871"/>
        <v>19</v>
      </c>
      <c r="C10271" s="480">
        <f t="shared" si="872"/>
        <v>6</v>
      </c>
      <c r="D10271" s="480">
        <f>D10268</f>
        <v>234</v>
      </c>
      <c r="E10271" s="480">
        <f t="shared" si="875"/>
        <v>27</v>
      </c>
      <c r="F10271" s="484">
        <v>3.7338</v>
      </c>
      <c r="G10271" s="480">
        <v>15</v>
      </c>
      <c r="H10271" s="482">
        <v>0.28872100000000001</v>
      </c>
      <c r="I10271" s="483">
        <v>12.9</v>
      </c>
      <c r="J10271" s="484">
        <v>0.24940000000000001</v>
      </c>
      <c r="K10271" s="469">
        <f t="shared" si="873"/>
        <v>12.9322079100585</v>
      </c>
      <c r="L10271" s="469">
        <f t="shared" si="874"/>
        <v>3.2207910058499323E-2</v>
      </c>
    </row>
    <row r="10272" spans="1:12">
      <c r="A10272" s="98" t="s">
        <v>126</v>
      </c>
      <c r="B10272" s="98">
        <f t="shared" si="871"/>
        <v>19</v>
      </c>
      <c r="C10272" s="98">
        <f t="shared" si="872"/>
        <v>6</v>
      </c>
      <c r="D10272" s="98">
        <f>D10271</f>
        <v>234</v>
      </c>
      <c r="E10272" s="98">
        <f t="shared" si="875"/>
        <v>28</v>
      </c>
      <c r="F10272" s="397">
        <f>F10271+(E10272-E10271)*(F10274-F10271)/(E10274-E10271)</f>
        <v>3.7484000000000002</v>
      </c>
      <c r="G10272" s="98">
        <v>15</v>
      </c>
      <c r="H10272" s="491">
        <f>H10271+(E10272-E10271)*(H10274-H10271)/(E10274-E10271)</f>
        <v>0.28890933333333335</v>
      </c>
      <c r="I10272" s="492">
        <f>I10271+(E10272-E10271)*(I10274-I10271)/(E10274-E10271)</f>
        <v>12.966666666666667</v>
      </c>
      <c r="J10272" s="397">
        <f>J10271+(E10272-E10271)*(J10274-J10271)/(E10274-E10271)</f>
        <v>0.24813333333333334</v>
      </c>
      <c r="K10272" s="469">
        <f t="shared" si="873"/>
        <v>12.974312587109219</v>
      </c>
      <c r="L10272" s="469">
        <f t="shared" si="874"/>
        <v>7.6459204425525229E-3</v>
      </c>
    </row>
    <row r="10273" spans="1:12">
      <c r="A10273" s="98" t="s">
        <v>126</v>
      </c>
      <c r="B10273" s="98">
        <f t="shared" si="871"/>
        <v>19</v>
      </c>
      <c r="C10273" s="98">
        <f t="shared" si="872"/>
        <v>6</v>
      </c>
      <c r="D10273" s="98">
        <f>D10271</f>
        <v>234</v>
      </c>
      <c r="E10273" s="98">
        <f t="shared" si="875"/>
        <v>29</v>
      </c>
      <c r="F10273" s="397">
        <f>F10271+(E10273-E10271)*(F10274-F10271)/(E10274-E10271)</f>
        <v>3.7629999999999999</v>
      </c>
      <c r="G10273" s="98">
        <v>15</v>
      </c>
      <c r="H10273" s="491">
        <f>H10271+(E10273-E10271)*(H10274-H10271)/(E10274-E10271)</f>
        <v>0.28909766666666664</v>
      </c>
      <c r="I10273" s="492">
        <f>I10271+(E10273-E10271)*(I10274-I10271)/(E10274-E10271)</f>
        <v>13.033333333333333</v>
      </c>
      <c r="J10273" s="397">
        <f>J10271+(E10273-E10271)*(J10274-J10271)/(E10274-E10271)</f>
        <v>0.24686666666666668</v>
      </c>
      <c r="K10273" s="469">
        <f t="shared" si="873"/>
        <v>13.016362405784436</v>
      </c>
      <c r="L10273" s="469">
        <f t="shared" si="874"/>
        <v>-1.6970927548896952E-2</v>
      </c>
    </row>
    <row r="10274" spans="1:12">
      <c r="A10274" s="480" t="s">
        <v>126</v>
      </c>
      <c r="B10274" s="480">
        <f t="shared" si="871"/>
        <v>19</v>
      </c>
      <c r="C10274" s="480">
        <f t="shared" si="872"/>
        <v>6</v>
      </c>
      <c r="D10274" s="480">
        <f>D10271</f>
        <v>234</v>
      </c>
      <c r="E10274" s="480">
        <f t="shared" si="875"/>
        <v>30</v>
      </c>
      <c r="F10274" s="484">
        <v>3.7776000000000001</v>
      </c>
      <c r="G10274" s="480">
        <v>15</v>
      </c>
      <c r="H10274" s="482">
        <v>0.28928599999999999</v>
      </c>
      <c r="I10274" s="483">
        <v>13.1</v>
      </c>
      <c r="J10274" s="484">
        <v>0.24560000000000001</v>
      </c>
      <c r="K10274" s="469">
        <f t="shared" si="873"/>
        <v>13.058357473227188</v>
      </c>
      <c r="L10274" s="469">
        <f t="shared" si="874"/>
        <v>-4.164252677281155E-2</v>
      </c>
    </row>
    <row r="10275" spans="1:12">
      <c r="A10275" s="98" t="s">
        <v>126</v>
      </c>
      <c r="B10275" s="98">
        <f t="shared" si="871"/>
        <v>19</v>
      </c>
      <c r="C10275" s="98">
        <f t="shared" si="872"/>
        <v>6</v>
      </c>
      <c r="D10275" s="98">
        <f>D10274</f>
        <v>234</v>
      </c>
      <c r="E10275" s="98">
        <f t="shared" si="875"/>
        <v>31</v>
      </c>
      <c r="F10275" s="397">
        <f>F10274+(E10275-E10274)*(F10277-F10274)/(E10277-E10274)</f>
        <v>3.7920666666666669</v>
      </c>
      <c r="G10275" s="98">
        <v>15</v>
      </c>
      <c r="H10275" s="491">
        <f>H10274+(E10275-E10274)*(H10277-H10274)/(E10277-E10274)</f>
        <v>0.28947266666666666</v>
      </c>
      <c r="I10275" s="492">
        <f>I10274+(E10275-E10274)*(I10277-I10274)/(E10277-E10274)</f>
        <v>13.133333333333333</v>
      </c>
      <c r="J10275" s="397">
        <f>J10274+(E10275-E10274)*(J10277-J10274)/(E10277-E10274)</f>
        <v>0.24433333333333335</v>
      </c>
      <c r="K10275" s="469">
        <f t="shared" si="873"/>
        <v>13.099912714844695</v>
      </c>
      <c r="L10275" s="469">
        <f t="shared" si="874"/>
        <v>-3.3420618488637643E-2</v>
      </c>
    </row>
    <row r="10276" spans="1:12">
      <c r="A10276" s="98" t="s">
        <v>126</v>
      </c>
      <c r="B10276" s="98">
        <f t="shared" si="871"/>
        <v>19</v>
      </c>
      <c r="C10276" s="98">
        <f t="shared" si="872"/>
        <v>6</v>
      </c>
      <c r="D10276" s="98">
        <f>D10274</f>
        <v>234</v>
      </c>
      <c r="E10276" s="98">
        <f t="shared" si="875"/>
        <v>32</v>
      </c>
      <c r="F10276" s="397">
        <f>F10274+(E10276-E10274)*(F10277-F10274)/(E10277-E10274)</f>
        <v>3.8065333333333333</v>
      </c>
      <c r="G10276" s="98">
        <v>15</v>
      </c>
      <c r="H10276" s="491">
        <f>H10274+(E10276-E10274)*(H10277-H10274)/(E10277-E10274)</f>
        <v>0.28965933333333332</v>
      </c>
      <c r="I10276" s="492">
        <f>I10274+(E10276-E10274)*(I10277-I10274)/(E10277-E10274)</f>
        <v>13.166666666666666</v>
      </c>
      <c r="J10276" s="397">
        <f>J10274+(E10276-E10274)*(J10277-J10274)/(E10277-E10274)</f>
        <v>0.24306666666666665</v>
      </c>
      <c r="K10276" s="469">
        <f t="shared" si="873"/>
        <v>13.141414397142391</v>
      </c>
      <c r="L10276" s="469">
        <f t="shared" si="874"/>
        <v>-2.5252269524274951E-2</v>
      </c>
    </row>
    <row r="10277" spans="1:12">
      <c r="A10277" s="480" t="s">
        <v>126</v>
      </c>
      <c r="B10277" s="480">
        <f t="shared" si="871"/>
        <v>19</v>
      </c>
      <c r="C10277" s="480">
        <f t="shared" si="872"/>
        <v>6</v>
      </c>
      <c r="D10277" s="480">
        <f>D10274</f>
        <v>234</v>
      </c>
      <c r="E10277" s="480">
        <f t="shared" si="875"/>
        <v>33</v>
      </c>
      <c r="F10277" s="484">
        <v>3.8210000000000002</v>
      </c>
      <c r="G10277" s="480">
        <v>15</v>
      </c>
      <c r="H10277" s="482">
        <v>0.28984599999999999</v>
      </c>
      <c r="I10277" s="483">
        <v>13.2</v>
      </c>
      <c r="J10277" s="484">
        <v>0.24179999999999999</v>
      </c>
      <c r="K10277" s="469">
        <f t="shared" si="873"/>
        <v>13.182862623600119</v>
      </c>
      <c r="L10277" s="469">
        <f t="shared" si="874"/>
        <v>-1.7137376399880111E-2</v>
      </c>
    </row>
    <row r="10278" spans="1:12">
      <c r="A10278" s="98" t="s">
        <v>126</v>
      </c>
      <c r="B10278" s="98">
        <f t="shared" si="871"/>
        <v>19</v>
      </c>
      <c r="C10278" s="98">
        <f t="shared" si="872"/>
        <v>6</v>
      </c>
      <c r="D10278" s="98">
        <f>D10277</f>
        <v>234</v>
      </c>
      <c r="E10278" s="98">
        <f t="shared" si="875"/>
        <v>34</v>
      </c>
      <c r="F10278" s="397">
        <f>F10277+(E10278-E10277)*(F10280-F10277)/(E10280-E10277)</f>
        <v>3.8353000000000002</v>
      </c>
      <c r="G10278" s="98">
        <v>15</v>
      </c>
      <c r="H10278" s="491">
        <f>H10277+(E10278-E10277)*(H10280-H10277)/(E10280-E10277)</f>
        <v>0.29003099999999998</v>
      </c>
      <c r="I10278" s="492">
        <f>I10277+(E10278-E10277)*(I10280-I10277)/(E10280-E10277)</f>
        <v>13.233333333333333</v>
      </c>
      <c r="J10278" s="397">
        <f>J10277+(E10278-E10277)*(J10280-J10277)/(E10280-E10277)</f>
        <v>0.24053333333333332</v>
      </c>
      <c r="K10278" s="469">
        <f t="shared" si="873"/>
        <v>13.223758839572323</v>
      </c>
      <c r="L10278" s="469">
        <f t="shared" si="874"/>
        <v>-9.5744937610096059E-3</v>
      </c>
    </row>
    <row r="10279" spans="1:12">
      <c r="A10279" s="98" t="s">
        <v>126</v>
      </c>
      <c r="B10279" s="98">
        <f t="shared" si="871"/>
        <v>19</v>
      </c>
      <c r="C10279" s="98">
        <f t="shared" si="872"/>
        <v>6</v>
      </c>
      <c r="D10279" s="98">
        <f>D10277</f>
        <v>234</v>
      </c>
      <c r="E10279" s="98">
        <f t="shared" si="875"/>
        <v>35</v>
      </c>
      <c r="F10279" s="397">
        <f>F10277+(E10279-E10277)*(F10280-F10277)/(E10280-E10277)</f>
        <v>3.8496000000000001</v>
      </c>
      <c r="G10279" s="98">
        <v>15</v>
      </c>
      <c r="H10279" s="491">
        <f>H10277+(E10279-E10277)*(H10280-H10277)/(E10280-E10277)</f>
        <v>0.29021600000000003</v>
      </c>
      <c r="I10279" s="492">
        <f>I10277+(E10279-E10277)*(I10280-I10277)/(E10280-E10277)</f>
        <v>13.266666666666667</v>
      </c>
      <c r="J10279" s="397">
        <f>J10277+(E10279-E10277)*(J10280-J10277)/(E10280-E10277)</f>
        <v>0.23926666666666666</v>
      </c>
      <c r="K10279" s="469">
        <f t="shared" si="873"/>
        <v>13.264602916448437</v>
      </c>
      <c r="L10279" s="469">
        <f t="shared" si="874"/>
        <v>-2.0637502182303535E-3</v>
      </c>
    </row>
    <row r="10280" spans="1:12">
      <c r="A10280" s="480" t="s">
        <v>126</v>
      </c>
      <c r="B10280" s="480">
        <f t="shared" si="871"/>
        <v>19</v>
      </c>
      <c r="C10280" s="480">
        <f t="shared" si="872"/>
        <v>6</v>
      </c>
      <c r="D10280" s="480">
        <f>D10277</f>
        <v>234</v>
      </c>
      <c r="E10280" s="480">
        <f t="shared" si="875"/>
        <v>36</v>
      </c>
      <c r="F10280" s="484">
        <v>3.8639000000000001</v>
      </c>
      <c r="G10280" s="480">
        <v>15</v>
      </c>
      <c r="H10280" s="482">
        <v>0.29040100000000002</v>
      </c>
      <c r="I10280" s="483">
        <v>13.3</v>
      </c>
      <c r="J10280" s="484">
        <v>0.23799999999999999</v>
      </c>
      <c r="K10280" s="469">
        <f t="shared" si="873"/>
        <v>13.305394953874126</v>
      </c>
      <c r="L10280" s="469">
        <f t="shared" si="874"/>
        <v>5.3949538741253633E-3</v>
      </c>
    </row>
    <row r="10281" spans="1:12">
      <c r="A10281" s="98" t="s">
        <v>126</v>
      </c>
      <c r="B10281" s="98">
        <f t="shared" si="871"/>
        <v>19</v>
      </c>
      <c r="C10281" s="98">
        <f t="shared" si="872"/>
        <v>6</v>
      </c>
      <c r="D10281" s="98">
        <f>D10280</f>
        <v>234</v>
      </c>
      <c r="E10281" s="98">
        <f t="shared" si="875"/>
        <v>37</v>
      </c>
      <c r="F10281" s="397">
        <f>F10280+(E10281-E10280)*(F10283-F10280)/(E10283-E10280)</f>
        <v>3.8780333333333332</v>
      </c>
      <c r="G10281" s="98">
        <v>15</v>
      </c>
      <c r="H10281" s="491">
        <f>H10280+(E10281-E10280)*(H10283-H10280)/(E10283-E10280)</f>
        <v>0.29058433333333333</v>
      </c>
      <c r="I10281" s="492">
        <f>I10280+(E10281-E10280)*(I10283-I10280)/(E10283-E10280)</f>
        <v>13.333333333333334</v>
      </c>
      <c r="J10281" s="397">
        <f>J10280+(E10281-E10280)*(J10283-J10280)/(E10283-E10280)</f>
        <v>0.23676666666666665</v>
      </c>
      <c r="K10281" s="469">
        <f t="shared" si="873"/>
        <v>13.345638041968309</v>
      </c>
      <c r="L10281" s="469">
        <f t="shared" si="874"/>
        <v>1.2304708634975015E-2</v>
      </c>
    </row>
    <row r="10282" spans="1:12">
      <c r="A10282" s="98" t="s">
        <v>126</v>
      </c>
      <c r="B10282" s="98">
        <f t="shared" si="871"/>
        <v>19</v>
      </c>
      <c r="C10282" s="98">
        <f t="shared" si="872"/>
        <v>6</v>
      </c>
      <c r="D10282" s="98">
        <f>D10280</f>
        <v>234</v>
      </c>
      <c r="E10282" s="98">
        <f t="shared" si="875"/>
        <v>38</v>
      </c>
      <c r="F10282" s="397">
        <f>F10280+(E10282-E10280)*(F10283-F10280)/(E10283-E10280)</f>
        <v>3.8921666666666668</v>
      </c>
      <c r="G10282" s="98">
        <v>15</v>
      </c>
      <c r="H10282" s="491">
        <f>H10280+(E10282-E10280)*(H10283-H10280)/(E10283-E10280)</f>
        <v>0.2907676666666667</v>
      </c>
      <c r="I10282" s="492">
        <f>I10280+(E10282-E10280)*(I10283-I10280)/(E10283-E10280)</f>
        <v>13.366666666666667</v>
      </c>
      <c r="J10282" s="397">
        <f>J10280+(E10282-E10280)*(J10283-J10280)/(E10283-E10280)</f>
        <v>0.23553333333333334</v>
      </c>
      <c r="K10282" s="469">
        <f t="shared" si="873"/>
        <v>13.385830382332744</v>
      </c>
      <c r="L10282" s="469">
        <f t="shared" si="874"/>
        <v>1.9163715666076442E-2</v>
      </c>
    </row>
    <row r="10283" spans="1:12">
      <c r="A10283" s="480" t="s">
        <v>126</v>
      </c>
      <c r="B10283" s="480">
        <f t="shared" si="871"/>
        <v>19</v>
      </c>
      <c r="C10283" s="480">
        <f t="shared" si="872"/>
        <v>6</v>
      </c>
      <c r="D10283" s="480">
        <f>D10280</f>
        <v>234</v>
      </c>
      <c r="E10283" s="480">
        <f t="shared" si="875"/>
        <v>39</v>
      </c>
      <c r="F10283" s="484">
        <v>3.9062999999999999</v>
      </c>
      <c r="G10283" s="480">
        <v>15</v>
      </c>
      <c r="H10283" s="482">
        <v>0.29095100000000002</v>
      </c>
      <c r="I10283" s="483">
        <v>13.4</v>
      </c>
      <c r="J10283" s="484">
        <v>0.23430000000000001</v>
      </c>
      <c r="K10283" s="469">
        <f t="shared" si="873"/>
        <v>13.425972070898535</v>
      </c>
      <c r="L10283" s="469">
        <f t="shared" si="874"/>
        <v>2.5972070898534483E-2</v>
      </c>
    </row>
    <row r="10284" spans="1:12">
      <c r="A10284" s="98" t="s">
        <v>126</v>
      </c>
      <c r="B10284" s="98">
        <f t="shared" si="871"/>
        <v>19</v>
      </c>
      <c r="C10284" s="98">
        <f t="shared" si="872"/>
        <v>6</v>
      </c>
      <c r="D10284" s="98">
        <f>D10283</f>
        <v>234</v>
      </c>
      <c r="E10284" s="98">
        <f t="shared" si="875"/>
        <v>40</v>
      </c>
      <c r="F10284" s="397">
        <f>F10283+(E10284-E10283)*(F10286-F10283)/(E10286-E10283)</f>
        <v>3.9202666666666666</v>
      </c>
      <c r="G10284" s="98">
        <v>15</v>
      </c>
      <c r="H10284" s="491">
        <f>H10283+(E10284-E10283)*(H10286-H10283)/(E10286-E10283)</f>
        <v>0.29113300000000003</v>
      </c>
      <c r="I10284" s="492">
        <f>I10283+(E10284-E10283)*(I10286-I10283)/(E10286-E10283)</f>
        <v>13.433333333333334</v>
      </c>
      <c r="J10284" s="397">
        <f>J10283+(E10284-E10283)*(J10286-J10283)/(E10286-E10283)</f>
        <v>0.23303333333333334</v>
      </c>
      <c r="K10284" s="469">
        <f t="shared" si="873"/>
        <v>13.465552399304325</v>
      </c>
      <c r="L10284" s="469">
        <f t="shared" si="874"/>
        <v>3.2219065970991778E-2</v>
      </c>
    </row>
    <row r="10285" spans="1:12">
      <c r="A10285" s="98" t="s">
        <v>126</v>
      </c>
      <c r="B10285" s="98">
        <f t="shared" si="871"/>
        <v>19</v>
      </c>
      <c r="C10285" s="98">
        <f t="shared" si="872"/>
        <v>6</v>
      </c>
      <c r="D10285" s="98">
        <f>D10283</f>
        <v>234</v>
      </c>
      <c r="E10285" s="98">
        <f t="shared" si="875"/>
        <v>41</v>
      </c>
      <c r="F10285" s="397">
        <f>F10283+(E10285-E10283)*(F10286-F10283)/(E10286-E10283)</f>
        <v>3.9342333333333332</v>
      </c>
      <c r="G10285" s="98">
        <v>15</v>
      </c>
      <c r="H10285" s="491">
        <f>H10283+(E10285-E10283)*(H10286-H10283)/(E10286-E10283)</f>
        <v>0.29131499999999999</v>
      </c>
      <c r="I10285" s="492">
        <f>I10283+(E10285-E10283)*(I10286-I10283)/(E10286-E10283)</f>
        <v>13.466666666666667</v>
      </c>
      <c r="J10285" s="397">
        <f>J10283+(E10285-E10283)*(J10286-J10283)/(E10286-E10283)</f>
        <v>0.23176666666666668</v>
      </c>
      <c r="K10285" s="469">
        <f t="shared" si="873"/>
        <v>13.505083271830607</v>
      </c>
      <c r="L10285" s="469">
        <f t="shared" si="874"/>
        <v>3.8416605163940076E-2</v>
      </c>
    </row>
    <row r="10286" spans="1:12">
      <c r="A10286" s="480" t="s">
        <v>126</v>
      </c>
      <c r="B10286" s="480">
        <f t="shared" si="871"/>
        <v>19</v>
      </c>
      <c r="C10286" s="480">
        <f t="shared" si="872"/>
        <v>6</v>
      </c>
      <c r="D10286" s="480">
        <f>D10283</f>
        <v>234</v>
      </c>
      <c r="E10286" s="480">
        <f t="shared" si="875"/>
        <v>42</v>
      </c>
      <c r="F10286" s="484">
        <v>3.9481999999999999</v>
      </c>
      <c r="G10286" s="480">
        <v>15</v>
      </c>
      <c r="H10286" s="482">
        <v>0.29149700000000001</v>
      </c>
      <c r="I10286" s="483">
        <v>13.5</v>
      </c>
      <c r="J10286" s="484">
        <v>0.23050000000000001</v>
      </c>
      <c r="K10286" s="469">
        <f t="shared" si="873"/>
        <v>13.544564781112669</v>
      </c>
      <c r="L10286" s="469">
        <f t="shared" si="874"/>
        <v>4.4564781112669039E-2</v>
      </c>
    </row>
    <row r="10287" spans="1:12">
      <c r="A10287" s="98" t="s">
        <v>126</v>
      </c>
      <c r="B10287" s="98">
        <f t="shared" si="871"/>
        <v>19</v>
      </c>
      <c r="C10287" s="98">
        <f t="shared" si="872"/>
        <v>6</v>
      </c>
      <c r="D10287" s="98">
        <f>D10286</f>
        <v>234</v>
      </c>
      <c r="E10287" s="98">
        <f t="shared" si="875"/>
        <v>43</v>
      </c>
      <c r="F10287" s="397">
        <f>F10286+(E10287-E10286)*(F10289-F10286)/(E10289-E10286)</f>
        <v>3.9620333333333333</v>
      </c>
      <c r="G10287" s="98">
        <v>15</v>
      </c>
      <c r="H10287" s="491">
        <f>H10286+(E10287-E10286)*(H10289-H10286)/(E10289-E10286)</f>
        <v>0.29167733333333334</v>
      </c>
      <c r="I10287" s="492">
        <f>I10286+(E10287-E10286)*(I10289-I10286)/(E10289-E10286)</f>
        <v>13.566666666666666</v>
      </c>
      <c r="J10287" s="397">
        <f>J10286+(E10287-E10286)*(J10289-J10286)/(E10289-E10286)</f>
        <v>0.22923333333333334</v>
      </c>
      <c r="K10287" s="469">
        <f t="shared" si="873"/>
        <v>13.583617513416652</v>
      </c>
      <c r="L10287" s="469">
        <f t="shared" si="874"/>
        <v>1.695084674998526E-2</v>
      </c>
    </row>
    <row r="10288" spans="1:12">
      <c r="A10288" s="98" t="s">
        <v>126</v>
      </c>
      <c r="B10288" s="98">
        <f t="shared" si="871"/>
        <v>19</v>
      </c>
      <c r="C10288" s="98">
        <f t="shared" si="872"/>
        <v>6</v>
      </c>
      <c r="D10288" s="98">
        <f>D10286</f>
        <v>234</v>
      </c>
      <c r="E10288" s="98">
        <f t="shared" si="875"/>
        <v>44</v>
      </c>
      <c r="F10288" s="397">
        <f>F10286+(E10288-E10286)*(F10289-F10286)/(E10289-E10286)</f>
        <v>3.9758666666666667</v>
      </c>
      <c r="G10288" s="98">
        <v>15</v>
      </c>
      <c r="H10288" s="491">
        <f>H10286+(E10288-E10286)*(H10289-H10286)/(E10289-E10286)</f>
        <v>0.29185766666666668</v>
      </c>
      <c r="I10288" s="492">
        <f>I10286+(E10288-E10286)*(I10289-I10286)/(E10289-E10286)</f>
        <v>13.633333333333333</v>
      </c>
      <c r="J10288" s="397">
        <f>J10286+(E10288-E10286)*(J10289-J10286)/(E10289-E10286)</f>
        <v>0.22796666666666668</v>
      </c>
      <c r="K10288" s="469">
        <f t="shared" si="873"/>
        <v>13.622621985830992</v>
      </c>
      <c r="L10288" s="469">
        <f t="shared" si="874"/>
        <v>-1.0711347502340374E-2</v>
      </c>
    </row>
    <row r="10289" spans="1:12">
      <c r="A10289" s="480" t="s">
        <v>126</v>
      </c>
      <c r="B10289" s="480">
        <f t="shared" si="871"/>
        <v>19</v>
      </c>
      <c r="C10289" s="480">
        <f t="shared" si="872"/>
        <v>6</v>
      </c>
      <c r="D10289" s="480">
        <f>D10286</f>
        <v>234</v>
      </c>
      <c r="E10289" s="480">
        <f t="shared" si="875"/>
        <v>45</v>
      </c>
      <c r="F10289" s="484">
        <v>3.9897</v>
      </c>
      <c r="G10289" s="480">
        <v>15</v>
      </c>
      <c r="H10289" s="482">
        <v>0.29203800000000002</v>
      </c>
      <c r="I10289" s="483">
        <v>13.7</v>
      </c>
      <c r="J10289" s="484">
        <v>0.22670000000000001</v>
      </c>
      <c r="K10289" s="469">
        <f t="shared" si="873"/>
        <v>13.661578287757072</v>
      </c>
      <c r="L10289" s="469">
        <f t="shared" si="874"/>
        <v>-3.8421712242927342E-2</v>
      </c>
    </row>
    <row r="10290" spans="1:12">
      <c r="A10290" s="98" t="s">
        <v>126</v>
      </c>
      <c r="B10290" s="98">
        <f t="shared" si="871"/>
        <v>19</v>
      </c>
      <c r="C10290" s="98">
        <f t="shared" si="872"/>
        <v>6</v>
      </c>
      <c r="D10290" s="98">
        <f>D10289</f>
        <v>234</v>
      </c>
      <c r="E10290" s="98">
        <f t="shared" si="875"/>
        <v>46</v>
      </c>
      <c r="F10290" s="397">
        <f>F10289+(E10290-E10289)*(F10292-F10289)/(E10292-E10289)</f>
        <v>4.0034000000000001</v>
      </c>
      <c r="G10290" s="98">
        <v>15</v>
      </c>
      <c r="H10290" s="491">
        <f>H10289+(E10290-E10289)*(H10292-H10289)/(E10292-E10289)</f>
        <v>0.29221766666666665</v>
      </c>
      <c r="I10290" s="492">
        <f>I10289+(E10290-E10289)*(I10292-I10289)/(E10292-E10289)</f>
        <v>13.733333333333333</v>
      </c>
      <c r="J10290" s="397">
        <f>J10289+(E10290-E10289)*(J10292-J10289)/(E10292-E10289)</f>
        <v>0.22543333333333335</v>
      </c>
      <c r="K10290" s="469">
        <f t="shared" si="873"/>
        <v>13.700061483848229</v>
      </c>
      <c r="L10290" s="469">
        <f t="shared" si="874"/>
        <v>-3.3271849485103644E-2</v>
      </c>
    </row>
    <row r="10291" spans="1:12">
      <c r="A10291" s="98" t="s">
        <v>126</v>
      </c>
      <c r="B10291" s="98">
        <f t="shared" si="871"/>
        <v>19</v>
      </c>
      <c r="C10291" s="98">
        <f t="shared" si="872"/>
        <v>6</v>
      </c>
      <c r="D10291" s="98">
        <f>D10289</f>
        <v>234</v>
      </c>
      <c r="E10291" s="98">
        <f t="shared" si="875"/>
        <v>47</v>
      </c>
      <c r="F10291" s="397">
        <f>F10289+(E10291-E10289)*(F10292-F10289)/(E10292-E10289)</f>
        <v>4.0171000000000001</v>
      </c>
      <c r="G10291" s="98">
        <v>15</v>
      </c>
      <c r="H10291" s="491">
        <f>H10289+(E10291-E10289)*(H10292-H10289)/(E10292-E10289)</f>
        <v>0.29239733333333334</v>
      </c>
      <c r="I10291" s="492">
        <f>I10289+(E10291-E10289)*(I10292-I10289)/(E10292-E10289)</f>
        <v>13.766666666666667</v>
      </c>
      <c r="J10291" s="397">
        <f>J10289+(E10291-E10289)*(J10292-J10289)/(E10292-E10289)</f>
        <v>0.22416666666666665</v>
      </c>
      <c r="K10291" s="469">
        <f t="shared" si="873"/>
        <v>13.738497387117073</v>
      </c>
      <c r="L10291" s="469">
        <f t="shared" si="874"/>
        <v>-2.8169279549594251E-2</v>
      </c>
    </row>
    <row r="10292" spans="1:12">
      <c r="A10292" s="480" t="s">
        <v>126</v>
      </c>
      <c r="B10292" s="480">
        <f t="shared" si="871"/>
        <v>19</v>
      </c>
      <c r="C10292" s="480">
        <f t="shared" si="872"/>
        <v>6</v>
      </c>
      <c r="D10292" s="480">
        <f>D10289</f>
        <v>234</v>
      </c>
      <c r="E10292" s="480">
        <f t="shared" si="875"/>
        <v>48</v>
      </c>
      <c r="F10292" s="484">
        <v>4.0308000000000002</v>
      </c>
      <c r="G10292" s="480">
        <v>15</v>
      </c>
      <c r="H10292" s="482">
        <v>0.29257699999999998</v>
      </c>
      <c r="I10292" s="483">
        <v>13.8</v>
      </c>
      <c r="J10292" s="484">
        <v>0.22289999999999999</v>
      </c>
      <c r="K10292" s="469">
        <f t="shared" si="873"/>
        <v>13.776886084688819</v>
      </c>
      <c r="L10292" s="469">
        <f t="shared" si="874"/>
        <v>-2.3113915311181898E-2</v>
      </c>
    </row>
    <row r="10293" spans="1:12">
      <c r="A10293" s="98" t="s">
        <v>126</v>
      </c>
      <c r="B10293" s="98">
        <f t="shared" si="871"/>
        <v>19</v>
      </c>
      <c r="C10293" s="98">
        <f t="shared" si="872"/>
        <v>6</v>
      </c>
      <c r="D10293" s="98">
        <f>D10292</f>
        <v>234</v>
      </c>
      <c r="E10293" s="98">
        <f t="shared" si="875"/>
        <v>49</v>
      </c>
      <c r="F10293" s="397">
        <f>F10292+(E10293-E10292)*(F10295-F10292)/(E10295-E10292)</f>
        <v>4.0443333333333333</v>
      </c>
      <c r="G10293" s="98">
        <v>15</v>
      </c>
      <c r="H10293" s="491">
        <f>H10292+(E10293-E10292)*(H10295-H10292)/(E10295-E10292)</f>
        <v>0.29275533333333331</v>
      </c>
      <c r="I10293" s="492">
        <f>I10292+(E10293-E10292)*(I10295-I10292)/(E10295-E10292)</f>
        <v>13.833333333333334</v>
      </c>
      <c r="J10293" s="397">
        <f>J10292+(E10293-E10292)*(J10295-J10292)/(E10295-E10292)</f>
        <v>0.22163333333333332</v>
      </c>
      <c r="K10293" s="469">
        <f t="shared" si="873"/>
        <v>13.814721280341036</v>
      </c>
      <c r="L10293" s="469">
        <f t="shared" si="874"/>
        <v>-1.8612052992297734E-2</v>
      </c>
    </row>
    <row r="10294" spans="1:12">
      <c r="A10294" s="98" t="s">
        <v>126</v>
      </c>
      <c r="B10294" s="98">
        <f t="shared" si="871"/>
        <v>19</v>
      </c>
      <c r="C10294" s="98">
        <f t="shared" si="872"/>
        <v>6</v>
      </c>
      <c r="D10294" s="98">
        <f>D10292</f>
        <v>234</v>
      </c>
      <c r="E10294" s="98">
        <f t="shared" si="875"/>
        <v>50</v>
      </c>
      <c r="F10294" s="397">
        <f>F10292+(E10294-E10292)*(F10295-F10292)/(E10295-E10292)</f>
        <v>4.0578666666666665</v>
      </c>
      <c r="G10294" s="98">
        <v>15</v>
      </c>
      <c r="H10294" s="491">
        <f>H10292+(E10294-E10292)*(H10295-H10292)/(E10295-E10292)</f>
        <v>0.29293366666666665</v>
      </c>
      <c r="I10294" s="492">
        <f>I10292+(E10294-E10292)*(I10295-I10292)/(E10295-E10292)</f>
        <v>13.866666666666667</v>
      </c>
      <c r="J10294" s="397">
        <f>J10292+(E10294-E10292)*(J10295-J10292)/(E10295-E10292)</f>
        <v>0.22036666666666666</v>
      </c>
      <c r="K10294" s="469">
        <f t="shared" si="873"/>
        <v>13.852510409068721</v>
      </c>
      <c r="L10294" s="469">
        <f t="shared" si="874"/>
        <v>-1.4156257597946365E-2</v>
      </c>
    </row>
    <row r="10295" spans="1:12">
      <c r="A10295" s="480" t="s">
        <v>126</v>
      </c>
      <c r="B10295" s="480">
        <f t="shared" si="871"/>
        <v>19</v>
      </c>
      <c r="C10295" s="480">
        <f t="shared" si="872"/>
        <v>6</v>
      </c>
      <c r="D10295" s="480">
        <f>D10292</f>
        <v>234</v>
      </c>
      <c r="E10295" s="480">
        <f t="shared" si="875"/>
        <v>51</v>
      </c>
      <c r="F10295" s="484">
        <v>4.0713999999999997</v>
      </c>
      <c r="G10295" s="480">
        <v>15</v>
      </c>
      <c r="H10295" s="482">
        <v>0.29311199999999998</v>
      </c>
      <c r="I10295" s="483">
        <v>13.9</v>
      </c>
      <c r="J10295" s="484">
        <v>0.21909999999999999</v>
      </c>
      <c r="K10295" s="469">
        <f t="shared" si="873"/>
        <v>13.890253554955102</v>
      </c>
      <c r="L10295" s="469">
        <f t="shared" si="874"/>
        <v>-9.7464450448985218E-3</v>
      </c>
    </row>
    <row r="10296" spans="1:12">
      <c r="A10296" s="98" t="s">
        <v>126</v>
      </c>
      <c r="B10296" s="98">
        <f t="shared" si="871"/>
        <v>19</v>
      </c>
      <c r="C10296" s="98">
        <f t="shared" si="872"/>
        <v>6</v>
      </c>
      <c r="D10296" s="98">
        <f>D10295</f>
        <v>234</v>
      </c>
      <c r="E10296" s="98">
        <f t="shared" si="875"/>
        <v>52</v>
      </c>
      <c r="F10296" s="397">
        <f>F10295+(E10296-E10295)*(F10298-F10295)/(E10298-E10295)</f>
        <v>4.0848333333333331</v>
      </c>
      <c r="G10296" s="98">
        <v>15</v>
      </c>
      <c r="H10296" s="491">
        <f>H10295+(E10296-E10295)*(H10298-H10295)/(E10298-E10295)</f>
        <v>0.29328933333333335</v>
      </c>
      <c r="I10296" s="492">
        <f>I10295+(E10296-E10295)*(I10298-I10295)/(E10298-E10295)</f>
        <v>13.933333333333334</v>
      </c>
      <c r="J10296" s="397">
        <f>J10295+(E10296-E10295)*(J10298-J10295)/(E10298-E10295)</f>
        <v>0.21786666666666665</v>
      </c>
      <c r="K10296" s="469">
        <f t="shared" si="873"/>
        <v>13.927657330417743</v>
      </c>
      <c r="L10296" s="469">
        <f t="shared" si="874"/>
        <v>-5.6760029155906722E-3</v>
      </c>
    </row>
    <row r="10297" spans="1:12">
      <c r="A10297" s="98" t="s">
        <v>126</v>
      </c>
      <c r="B10297" s="98">
        <f t="shared" si="871"/>
        <v>19</v>
      </c>
      <c r="C10297" s="98">
        <f t="shared" si="872"/>
        <v>6</v>
      </c>
      <c r="D10297" s="98">
        <f>D10295</f>
        <v>234</v>
      </c>
      <c r="E10297" s="98">
        <f t="shared" si="875"/>
        <v>53</v>
      </c>
      <c r="F10297" s="397">
        <f>F10295+(E10297-E10295)*(F10298-F10295)/(E10298-E10295)</f>
        <v>4.0982666666666665</v>
      </c>
      <c r="G10297" s="98">
        <v>15</v>
      </c>
      <c r="H10297" s="491">
        <f>H10295+(E10297-E10295)*(H10298-H10295)/(E10298-E10295)</f>
        <v>0.29346666666666665</v>
      </c>
      <c r="I10297" s="492">
        <f>I10295+(E10297-E10295)*(I10298-I10295)/(E10298-E10295)</f>
        <v>13.966666666666667</v>
      </c>
      <c r="J10297" s="397">
        <f>J10295+(E10297-E10295)*(J10298-J10295)/(E10298-E10295)</f>
        <v>0.21663333333333334</v>
      </c>
      <c r="K10297" s="469">
        <f t="shared" si="873"/>
        <v>13.96501590186279</v>
      </c>
      <c r="L10297" s="469">
        <f t="shared" si="874"/>
        <v>-1.6507648038768252E-3</v>
      </c>
    </row>
    <row r="10298" spans="1:12">
      <c r="A10298" s="480" t="s">
        <v>126</v>
      </c>
      <c r="B10298" s="480">
        <f t="shared" si="871"/>
        <v>19</v>
      </c>
      <c r="C10298" s="480">
        <f t="shared" si="872"/>
        <v>6</v>
      </c>
      <c r="D10298" s="480">
        <f>D10295</f>
        <v>234</v>
      </c>
      <c r="E10298" s="480">
        <f t="shared" si="875"/>
        <v>54</v>
      </c>
      <c r="F10298" s="484">
        <v>4.1116999999999999</v>
      </c>
      <c r="G10298" s="480">
        <v>15</v>
      </c>
      <c r="H10298" s="482">
        <v>0.29364400000000002</v>
      </c>
      <c r="I10298" s="483">
        <v>14</v>
      </c>
      <c r="J10298" s="484">
        <v>0.21540000000000001</v>
      </c>
      <c r="K10298" s="469">
        <f t="shared" si="873"/>
        <v>14.00232935118715</v>
      </c>
      <c r="L10298" s="469">
        <f t="shared" si="874"/>
        <v>2.3293511871500527E-3</v>
      </c>
    </row>
    <row r="10299" spans="1:12">
      <c r="A10299" s="98" t="s">
        <v>126</v>
      </c>
      <c r="B10299" s="98">
        <f t="shared" si="871"/>
        <v>19</v>
      </c>
      <c r="C10299" s="98">
        <f t="shared" si="872"/>
        <v>6</v>
      </c>
      <c r="D10299" s="98">
        <f>D10298</f>
        <v>234</v>
      </c>
      <c r="E10299" s="98">
        <f t="shared" si="875"/>
        <v>55</v>
      </c>
      <c r="F10299" s="397">
        <f>F10298+(E10299-E10298)*(F10301-F10298)/(E10301-E10298)</f>
        <v>4.125</v>
      </c>
      <c r="G10299" s="98">
        <v>15</v>
      </c>
      <c r="H10299" s="491">
        <f>H10298+(E10299-E10298)*(H10301-H10298)/(E10301-E10298)</f>
        <v>0.29382066666666667</v>
      </c>
      <c r="I10299" s="492">
        <f>I10298+(E10299-E10298)*(I10301-I10298)/(E10301-E10298)</f>
        <v>14.033333333333333</v>
      </c>
      <c r="J10299" s="397">
        <f>J10298+(E10299-E10298)*(J10301-J10298)/(E10301-E10298)</f>
        <v>0.21413333333333334</v>
      </c>
      <c r="K10299" s="469">
        <f t="shared" si="873"/>
        <v>14.03917582380182</v>
      </c>
      <c r="L10299" s="469">
        <f t="shared" si="874"/>
        <v>5.8424904684866164E-3</v>
      </c>
    </row>
    <row r="10300" spans="1:12">
      <c r="A10300" s="98" t="s">
        <v>126</v>
      </c>
      <c r="B10300" s="98">
        <f t="shared" si="871"/>
        <v>19</v>
      </c>
      <c r="C10300" s="98">
        <f t="shared" si="872"/>
        <v>6</v>
      </c>
      <c r="D10300" s="98">
        <f>D10298</f>
        <v>234</v>
      </c>
      <c r="E10300" s="98">
        <f t="shared" si="875"/>
        <v>56</v>
      </c>
      <c r="F10300" s="397">
        <f>F10298+(E10300-E10298)*(F10301-F10298)/(E10301-E10298)</f>
        <v>4.1383000000000001</v>
      </c>
      <c r="G10300" s="98">
        <v>15</v>
      </c>
      <c r="H10300" s="491">
        <f>H10298+(E10300-E10298)*(H10301-H10298)/(E10301-E10298)</f>
        <v>0.29399733333333333</v>
      </c>
      <c r="I10300" s="492">
        <f>I10298+(E10300-E10298)*(I10301-I10298)/(E10301-E10298)</f>
        <v>14.066666666666666</v>
      </c>
      <c r="J10300" s="397">
        <f>J10298+(E10300-E10298)*(J10301-J10298)/(E10301-E10298)</f>
        <v>0.21286666666666668</v>
      </c>
      <c r="K10300" s="469">
        <f t="shared" si="873"/>
        <v>14.075978013406017</v>
      </c>
      <c r="L10300" s="469">
        <f t="shared" si="874"/>
        <v>9.3113467393504123E-3</v>
      </c>
    </row>
    <row r="10301" spans="1:12">
      <c r="A10301" s="480" t="s">
        <v>126</v>
      </c>
      <c r="B10301" s="480">
        <f t="shared" ref="B10301:B10364" si="876">INT(D10301/12)</f>
        <v>19</v>
      </c>
      <c r="C10301" s="480">
        <f t="shared" ref="C10301:C10364" si="877">D10301-B10301*12</f>
        <v>6</v>
      </c>
      <c r="D10301" s="480">
        <f>D10298</f>
        <v>234</v>
      </c>
      <c r="E10301" s="480">
        <f t="shared" si="875"/>
        <v>57</v>
      </c>
      <c r="F10301" s="484">
        <v>4.1516000000000002</v>
      </c>
      <c r="G10301" s="480">
        <v>15</v>
      </c>
      <c r="H10301" s="482">
        <v>0.29417399999999999</v>
      </c>
      <c r="I10301" s="483">
        <v>14.1</v>
      </c>
      <c r="J10301" s="484">
        <v>0.21160000000000001</v>
      </c>
      <c r="K10301" s="469">
        <f t="shared" si="873"/>
        <v>14.112735999782442</v>
      </c>
      <c r="L10301" s="469">
        <f t="shared" si="874"/>
        <v>1.2735999782442775E-2</v>
      </c>
    </row>
    <row r="10302" spans="1:12">
      <c r="A10302" s="98" t="s">
        <v>126</v>
      </c>
      <c r="B10302" s="98">
        <f t="shared" si="876"/>
        <v>19</v>
      </c>
      <c r="C10302" s="98">
        <f t="shared" si="877"/>
        <v>6</v>
      </c>
      <c r="D10302" s="98">
        <f>D10301</f>
        <v>234</v>
      </c>
      <c r="E10302" s="98">
        <f t="shared" si="875"/>
        <v>58</v>
      </c>
      <c r="F10302" s="397">
        <f>F10301+(E10302-E10301)*(F10304-F10301)/(E10304-E10301)</f>
        <v>4.1647666666666669</v>
      </c>
      <c r="G10302" s="98">
        <v>15</v>
      </c>
      <c r="H10302" s="491">
        <f>H10301+(E10302-E10301)*(H10304-H10301)/(E10304-E10301)</f>
        <v>0.29434966666666668</v>
      </c>
      <c r="I10302" s="492">
        <f>I10301+(E10302-E10301)*(I10304-I10301)/(E10304-E10301)</f>
        <v>14.133333333333333</v>
      </c>
      <c r="J10302" s="397">
        <f>J10301+(E10302-E10301)*(J10304-J10301)/(E10304-E10301)</f>
        <v>0.21033333333333334</v>
      </c>
      <c r="K10302" s="469">
        <f t="shared" si="873"/>
        <v>14.14904495673513</v>
      </c>
      <c r="L10302" s="469">
        <f t="shared" si="874"/>
        <v>1.5711623401797326E-2</v>
      </c>
    </row>
    <row r="10303" spans="1:12">
      <c r="A10303" s="98" t="s">
        <v>126</v>
      </c>
      <c r="B10303" s="98">
        <f t="shared" si="876"/>
        <v>19</v>
      </c>
      <c r="C10303" s="98">
        <f t="shared" si="877"/>
        <v>6</v>
      </c>
      <c r="D10303" s="98">
        <f>D10301</f>
        <v>234</v>
      </c>
      <c r="E10303" s="98">
        <f t="shared" si="875"/>
        <v>59</v>
      </c>
      <c r="F10303" s="397">
        <f>F10301+(E10303-E10301)*(F10304-F10301)/(E10304-E10301)</f>
        <v>4.1779333333333328</v>
      </c>
      <c r="G10303" s="98">
        <v>15</v>
      </c>
      <c r="H10303" s="491">
        <f>H10301+(E10303-E10301)*(H10304-H10301)/(E10304-E10301)</f>
        <v>0.29452533333333331</v>
      </c>
      <c r="I10303" s="492">
        <f>I10301+(E10303-E10301)*(I10304-I10301)/(E10304-E10301)</f>
        <v>14.166666666666666</v>
      </c>
      <c r="J10303" s="397">
        <f>J10301+(E10303-E10301)*(J10304-J10301)/(E10304-E10301)</f>
        <v>0.20906666666666668</v>
      </c>
      <c r="K10303" s="469">
        <f t="shared" si="873"/>
        <v>14.185310601464955</v>
      </c>
      <c r="L10303" s="469">
        <f t="shared" si="874"/>
        <v>1.8643934798289408E-2</v>
      </c>
    </row>
    <row r="10304" spans="1:12">
      <c r="A10304" s="480" t="s">
        <v>126</v>
      </c>
      <c r="B10304" s="480">
        <f t="shared" si="876"/>
        <v>19</v>
      </c>
      <c r="C10304" s="480">
        <f t="shared" si="877"/>
        <v>6</v>
      </c>
      <c r="D10304" s="480">
        <f>D10301</f>
        <v>234</v>
      </c>
      <c r="E10304" s="480">
        <f t="shared" si="875"/>
        <v>60</v>
      </c>
      <c r="F10304" s="484">
        <v>4.1910999999999996</v>
      </c>
      <c r="G10304" s="480">
        <v>15</v>
      </c>
      <c r="H10304" s="482">
        <v>0.29470099999999999</v>
      </c>
      <c r="I10304" s="483">
        <v>14.2</v>
      </c>
      <c r="J10304" s="484">
        <v>0.20780000000000001</v>
      </c>
      <c r="K10304" s="469">
        <f t="shared" si="873"/>
        <v>14.221533011425139</v>
      </c>
      <c r="L10304" s="469">
        <f t="shared" si="874"/>
        <v>2.1533011425139748E-2</v>
      </c>
    </row>
    <row r="10305" spans="1:12">
      <c r="A10305" s="98" t="s">
        <v>126</v>
      </c>
      <c r="B10305" s="98">
        <f t="shared" si="876"/>
        <v>19</v>
      </c>
      <c r="C10305" s="98">
        <f t="shared" si="877"/>
        <v>6</v>
      </c>
      <c r="D10305" s="98">
        <f>D10304</f>
        <v>234</v>
      </c>
      <c r="E10305" s="98">
        <f t="shared" si="875"/>
        <v>61</v>
      </c>
      <c r="F10305" s="397">
        <f>F10304+(E10305-E10304)*(F10307-F10304)/(E10307-E10304)</f>
        <v>4.2041333333333331</v>
      </c>
      <c r="G10305" s="98">
        <v>15</v>
      </c>
      <c r="H10305" s="491">
        <f>H10304+(E10305-E10304)*(H10307-H10304)/(E10307-E10304)</f>
        <v>0.29487633333333335</v>
      </c>
      <c r="I10305" s="492">
        <f>I10304+(E10305-E10304)*(I10307-I10304)/(E10307-E10304)</f>
        <v>14.233333333333333</v>
      </c>
      <c r="J10305" s="397">
        <f>J10304+(E10305-E10304)*(J10307-J10304)/(E10307-E10304)</f>
        <v>0.20653333333333335</v>
      </c>
      <c r="K10305" s="469">
        <f t="shared" si="873"/>
        <v>14.25727621409653</v>
      </c>
      <c r="L10305" s="469">
        <f t="shared" si="874"/>
        <v>2.3942880763197394E-2</v>
      </c>
    </row>
    <row r="10306" spans="1:12">
      <c r="A10306" s="98" t="s">
        <v>126</v>
      </c>
      <c r="B10306" s="98">
        <f t="shared" si="876"/>
        <v>19</v>
      </c>
      <c r="C10306" s="98">
        <f t="shared" si="877"/>
        <v>6</v>
      </c>
      <c r="D10306" s="98">
        <f>D10304</f>
        <v>234</v>
      </c>
      <c r="E10306" s="98">
        <f t="shared" si="875"/>
        <v>62</v>
      </c>
      <c r="F10306" s="397">
        <f>F10304+(E10306-E10304)*(F10307-F10304)/(E10307-E10304)</f>
        <v>4.2171666666666665</v>
      </c>
      <c r="G10306" s="98">
        <v>15</v>
      </c>
      <c r="H10306" s="491">
        <f>H10304+(E10306-E10304)*(H10307-H10304)/(E10307-E10304)</f>
        <v>0.29505166666666666</v>
      </c>
      <c r="I10306" s="492">
        <f>I10304+(E10306-E10304)*(I10307-I10304)/(E10307-E10304)</f>
        <v>14.266666666666667</v>
      </c>
      <c r="J10306" s="397">
        <f>J10304+(E10306-E10304)*(J10307-J10304)/(E10307-E10304)</f>
        <v>0.20526666666666665</v>
      </c>
      <c r="K10306" s="469">
        <f t="shared" si="873"/>
        <v>14.292976936242805</v>
      </c>
      <c r="L10306" s="469">
        <f t="shared" si="874"/>
        <v>2.6310269576137912E-2</v>
      </c>
    </row>
    <row r="10307" spans="1:12">
      <c r="A10307" s="480" t="s">
        <v>126</v>
      </c>
      <c r="B10307" s="480">
        <f t="shared" si="876"/>
        <v>19</v>
      </c>
      <c r="C10307" s="480">
        <f t="shared" si="877"/>
        <v>6</v>
      </c>
      <c r="D10307" s="480">
        <f>D10304</f>
        <v>234</v>
      </c>
      <c r="E10307" s="480">
        <f t="shared" si="875"/>
        <v>63</v>
      </c>
      <c r="F10307" s="484">
        <v>4.2302</v>
      </c>
      <c r="G10307" s="480">
        <v>15</v>
      </c>
      <c r="H10307" s="482">
        <v>0.29522700000000002</v>
      </c>
      <c r="I10307" s="483">
        <v>14.3</v>
      </c>
      <c r="J10307" s="484">
        <v>0.20399999999999999</v>
      </c>
      <c r="K10307" s="469">
        <f t="shared" si="873"/>
        <v>14.328635253550656</v>
      </c>
      <c r="L10307" s="469">
        <f t="shared" si="874"/>
        <v>2.8635253550655548E-2</v>
      </c>
    </row>
    <row r="10308" spans="1:12">
      <c r="A10308" s="98" t="s">
        <v>126</v>
      </c>
      <c r="B10308" s="98">
        <f t="shared" si="876"/>
        <v>19</v>
      </c>
      <c r="C10308" s="98">
        <f t="shared" si="877"/>
        <v>6</v>
      </c>
      <c r="D10308" s="98">
        <f>D10307</f>
        <v>234</v>
      </c>
      <c r="E10308" s="98">
        <f t="shared" si="875"/>
        <v>64</v>
      </c>
      <c r="F10308" s="397">
        <f>F10307+(E10308-E10307)*(F10310-F10307)/(E10310-E10307)</f>
        <v>4.2431000000000001</v>
      </c>
      <c r="G10308" s="98">
        <v>15</v>
      </c>
      <c r="H10308" s="491">
        <f>H10307+(E10308-E10307)*(H10310-H10307)/(E10310-E10307)</f>
        <v>0.29534300000000002</v>
      </c>
      <c r="I10308" s="492">
        <f>I10307+(E10308-E10307)*(I10310-I10307)/(E10310-E10307)</f>
        <v>14.333333333333334</v>
      </c>
      <c r="J10308" s="397">
        <f>J10307+(E10308-E10307)*(J10310-J10307)/(E10310-E10307)</f>
        <v>0.20276666666666665</v>
      </c>
      <c r="K10308" s="469">
        <f t="shared" si="873"/>
        <v>14.366685514808205</v>
      </c>
      <c r="L10308" s="469">
        <f t="shared" si="874"/>
        <v>3.3352181474871401E-2</v>
      </c>
    </row>
    <row r="10309" spans="1:12">
      <c r="A10309" s="98" t="s">
        <v>126</v>
      </c>
      <c r="B10309" s="98">
        <f t="shared" si="876"/>
        <v>19</v>
      </c>
      <c r="C10309" s="98">
        <f t="shared" si="877"/>
        <v>6</v>
      </c>
      <c r="D10309" s="98">
        <f>D10307</f>
        <v>234</v>
      </c>
      <c r="E10309" s="98">
        <f t="shared" si="875"/>
        <v>65</v>
      </c>
      <c r="F10309" s="397">
        <f>F10307+(E10309-E10307)*(F10310-F10307)/(E10310-E10307)</f>
        <v>4.2560000000000002</v>
      </c>
      <c r="G10309" s="98">
        <v>15</v>
      </c>
      <c r="H10309" s="491">
        <f>H10307+(E10309-E10307)*(H10310-H10307)/(E10310-E10307)</f>
        <v>0.29545899999999997</v>
      </c>
      <c r="I10309" s="492">
        <f>I10307+(E10309-E10307)*(I10310-I10307)/(E10310-E10307)</f>
        <v>14.366666666666667</v>
      </c>
      <c r="J10309" s="397">
        <f>J10307+(E10309-E10307)*(J10310-J10307)/(E10310-E10307)</f>
        <v>0.20153333333333334</v>
      </c>
      <c r="K10309" s="469">
        <f t="shared" si="873"/>
        <v>14.404705898280305</v>
      </c>
      <c r="L10309" s="469">
        <f t="shared" si="874"/>
        <v>3.803923161363798E-2</v>
      </c>
    </row>
    <row r="10310" spans="1:12">
      <c r="A10310" s="480" t="s">
        <v>126</v>
      </c>
      <c r="B10310" s="480">
        <f t="shared" si="876"/>
        <v>19</v>
      </c>
      <c r="C10310" s="480">
        <f t="shared" si="877"/>
        <v>6</v>
      </c>
      <c r="D10310" s="480">
        <f>D10307</f>
        <v>234</v>
      </c>
      <c r="E10310" s="480">
        <f t="shared" si="875"/>
        <v>66</v>
      </c>
      <c r="F10310" s="484">
        <v>4.2689000000000004</v>
      </c>
      <c r="G10310" s="480">
        <v>15</v>
      </c>
      <c r="H10310" s="482">
        <v>0.29557499999999998</v>
      </c>
      <c r="I10310" s="483">
        <v>14.4</v>
      </c>
      <c r="J10310" s="484">
        <v>0.20030000000000001</v>
      </c>
      <c r="K10310" s="469">
        <f t="shared" si="873"/>
        <v>14.442696439144044</v>
      </c>
      <c r="L10310" s="469">
        <f t="shared" si="874"/>
        <v>4.2696439144043197E-2</v>
      </c>
    </row>
    <row r="10311" spans="1:12">
      <c r="A10311" s="98" t="s">
        <v>126</v>
      </c>
      <c r="B10311" s="98">
        <f t="shared" si="876"/>
        <v>19</v>
      </c>
      <c r="C10311" s="98">
        <f t="shared" si="877"/>
        <v>6</v>
      </c>
      <c r="D10311" s="98">
        <f>D10310</f>
        <v>234</v>
      </c>
      <c r="E10311" s="98">
        <f t="shared" si="875"/>
        <v>67</v>
      </c>
      <c r="F10311" s="397">
        <f>F10310+(E10311-E10310)*(F10313-F10310)/(E10313-E10310)</f>
        <v>4.2817333333333334</v>
      </c>
      <c r="G10311" s="98">
        <v>15</v>
      </c>
      <c r="H10311" s="491">
        <f>H10310+(E10311-E10310)*(H10313-H10310)/(E10313-E10310)</f>
        <v>0.29580733333333331</v>
      </c>
      <c r="I10311" s="492">
        <f>I10310+(E10311-E10310)*(I10313-I10310)/(E10313-E10310)</f>
        <v>14.433333333333334</v>
      </c>
      <c r="J10311" s="397">
        <f>J10310+(E10311-E10310)*(J10313-J10310)/(E10313-E10310)</f>
        <v>0.19903333333333334</v>
      </c>
      <c r="K10311" s="469">
        <f t="shared" si="873"/>
        <v>14.474736934626369</v>
      </c>
      <c r="L10311" s="469">
        <f t="shared" si="874"/>
        <v>4.1403601293035663E-2</v>
      </c>
    </row>
    <row r="10312" spans="1:12">
      <c r="A10312" s="98" t="s">
        <v>126</v>
      </c>
      <c r="B10312" s="98">
        <f t="shared" si="876"/>
        <v>19</v>
      </c>
      <c r="C10312" s="98">
        <f t="shared" si="877"/>
        <v>6</v>
      </c>
      <c r="D10312" s="98">
        <f>D10310</f>
        <v>234</v>
      </c>
      <c r="E10312" s="98">
        <f t="shared" si="875"/>
        <v>68</v>
      </c>
      <c r="F10312" s="397">
        <f>F10310+(E10312-E10310)*(F10313-F10310)/(E10313-E10310)</f>
        <v>4.2945666666666673</v>
      </c>
      <c r="G10312" s="98">
        <v>15</v>
      </c>
      <c r="H10312" s="491">
        <f>H10310+(E10312-E10310)*(H10313-H10310)/(E10313-E10310)</f>
        <v>0.29603966666666665</v>
      </c>
      <c r="I10312" s="492">
        <f>I10310+(E10312-E10310)*(I10313-I10310)/(E10313-E10310)</f>
        <v>14.466666666666667</v>
      </c>
      <c r="J10312" s="397">
        <f>J10310+(E10312-E10310)*(J10313-J10310)/(E10313-E10310)</f>
        <v>0.19776666666666667</v>
      </c>
      <c r="K10312" s="469">
        <f t="shared" si="873"/>
        <v>14.506727139043306</v>
      </c>
      <c r="L10312" s="469">
        <f t="shared" si="874"/>
        <v>4.0060472376639567E-2</v>
      </c>
    </row>
    <row r="10313" spans="1:12">
      <c r="A10313" s="480" t="s">
        <v>126</v>
      </c>
      <c r="B10313" s="480">
        <f t="shared" si="876"/>
        <v>19</v>
      </c>
      <c r="C10313" s="480">
        <f t="shared" si="877"/>
        <v>6</v>
      </c>
      <c r="D10313" s="480">
        <f>D10310</f>
        <v>234</v>
      </c>
      <c r="E10313" s="480">
        <f t="shared" si="875"/>
        <v>69</v>
      </c>
      <c r="F10313" s="484">
        <v>4.3074000000000003</v>
      </c>
      <c r="G10313" s="480">
        <v>15</v>
      </c>
      <c r="H10313" s="482">
        <v>0.29627199999999998</v>
      </c>
      <c r="I10313" s="483">
        <v>14.5</v>
      </c>
      <c r="J10313" s="484">
        <v>0.19650000000000001</v>
      </c>
      <c r="K10313" s="469">
        <f t="shared" si="873"/>
        <v>14.538667170708001</v>
      </c>
      <c r="L10313" s="469">
        <f t="shared" si="874"/>
        <v>3.8667170708000853E-2</v>
      </c>
    </row>
    <row r="10314" spans="1:12">
      <c r="A10314" s="98" t="s">
        <v>126</v>
      </c>
      <c r="B10314" s="98">
        <f t="shared" si="876"/>
        <v>19</v>
      </c>
      <c r="C10314" s="98">
        <f t="shared" si="877"/>
        <v>6</v>
      </c>
      <c r="D10314" s="98">
        <f>D10313</f>
        <v>234</v>
      </c>
      <c r="E10314" s="98">
        <f t="shared" si="875"/>
        <v>70</v>
      </c>
      <c r="F10314" s="397">
        <f>F10313+(E10314-E10313)*(F10316-F10313)/(E10316-E10313)</f>
        <v>4.3200666666666665</v>
      </c>
      <c r="G10314" s="98">
        <v>15</v>
      </c>
      <c r="H10314" s="491">
        <f>H10313+(E10314-E10313)*(H10316-H10313)/(E10316-E10313)</f>
        <v>0.29644566666666666</v>
      </c>
      <c r="I10314" s="492">
        <f>I10313+(E10314-E10313)*(I10316-I10313)/(E10316-E10313)</f>
        <v>14.533333333333333</v>
      </c>
      <c r="J10314" s="397">
        <f>J10313+(E10314-E10313)*(J10316-J10313)/(E10316-E10313)</f>
        <v>0.19523333333333334</v>
      </c>
      <c r="K10314" s="469">
        <f t="shared" si="873"/>
        <v>14.572878447652577</v>
      </c>
      <c r="L10314" s="469">
        <f t="shared" si="874"/>
        <v>3.9545114319244234E-2</v>
      </c>
    </row>
    <row r="10315" spans="1:12">
      <c r="A10315" s="98" t="s">
        <v>126</v>
      </c>
      <c r="B10315" s="98">
        <f t="shared" si="876"/>
        <v>19</v>
      </c>
      <c r="C10315" s="98">
        <f t="shared" si="877"/>
        <v>6</v>
      </c>
      <c r="D10315" s="98">
        <f>D10313</f>
        <v>234</v>
      </c>
      <c r="E10315" s="98">
        <f t="shared" si="875"/>
        <v>71</v>
      </c>
      <c r="F10315" s="397">
        <f>F10313+(E10315-E10313)*(F10316-F10313)/(E10316-E10313)</f>
        <v>4.3327333333333335</v>
      </c>
      <c r="G10315" s="98">
        <v>15</v>
      </c>
      <c r="H10315" s="491">
        <f>H10313+(E10315-E10313)*(H10316-H10313)/(E10316-E10313)</f>
        <v>0.29661933333333329</v>
      </c>
      <c r="I10315" s="492">
        <f>I10313+(E10315-E10313)*(I10316-I10313)/(E10316-E10313)</f>
        <v>14.566666666666666</v>
      </c>
      <c r="J10315" s="397">
        <f>J10313+(E10315-E10313)*(J10316-J10313)/(E10316-E10313)</f>
        <v>0.19396666666666668</v>
      </c>
      <c r="K10315" s="469">
        <f t="shared" ref="K10315:K10378" si="878">F10315/H10315</f>
        <v>14.607049664103714</v>
      </c>
      <c r="L10315" s="469">
        <f t="shared" ref="L10315:L10378" si="879">K10315-I10315</f>
        <v>4.0382997437047763E-2</v>
      </c>
    </row>
    <row r="10316" spans="1:12">
      <c r="A10316" s="480" t="s">
        <v>126</v>
      </c>
      <c r="B10316" s="480">
        <f t="shared" si="876"/>
        <v>19</v>
      </c>
      <c r="C10316" s="480">
        <f t="shared" si="877"/>
        <v>6</v>
      </c>
      <c r="D10316" s="480">
        <f>D10313</f>
        <v>234</v>
      </c>
      <c r="E10316" s="480">
        <f t="shared" si="875"/>
        <v>72</v>
      </c>
      <c r="F10316" s="484">
        <v>4.3453999999999997</v>
      </c>
      <c r="G10316" s="480">
        <v>15</v>
      </c>
      <c r="H10316" s="482">
        <v>0.29679299999999997</v>
      </c>
      <c r="I10316" s="483">
        <v>14.6</v>
      </c>
      <c r="J10316" s="484">
        <v>0.19270000000000001</v>
      </c>
      <c r="K10316" s="469">
        <f t="shared" si="878"/>
        <v>14.641180890384881</v>
      </c>
      <c r="L10316" s="469">
        <f t="shared" si="879"/>
        <v>4.1180890384881152E-2</v>
      </c>
    </row>
    <row r="10317" spans="1:12">
      <c r="A10317" s="98" t="s">
        <v>126</v>
      </c>
      <c r="B10317" s="98">
        <f t="shared" si="876"/>
        <v>19</v>
      </c>
      <c r="C10317" s="98">
        <f t="shared" si="877"/>
        <v>6</v>
      </c>
      <c r="D10317" s="98">
        <f>D10316</f>
        <v>234</v>
      </c>
      <c r="E10317" s="98">
        <f t="shared" si="875"/>
        <v>73</v>
      </c>
      <c r="F10317" s="397">
        <f>F10316+(E10317-E10316)*(F10319-F10316)/(E10319-E10316)</f>
        <v>4.3579999999999997</v>
      </c>
      <c r="G10317" s="98">
        <v>15</v>
      </c>
      <c r="H10317" s="491">
        <f>H10316+(E10317-E10316)*(H10319-H10316)/(E10319-E10316)</f>
        <v>0.29696633333333333</v>
      </c>
      <c r="I10317" s="492">
        <f>I10316+(E10317-E10316)*(I10319-I10316)/(E10319-E10316)</f>
        <v>14.633333333333333</v>
      </c>
      <c r="J10317" s="397">
        <f>J10316+(E10317-E10316)*(J10319-J10316)/(E10319-E10316)</f>
        <v>0.19143333333333334</v>
      </c>
      <c r="K10317" s="469">
        <f t="shared" si="878"/>
        <v>14.675064176747307</v>
      </c>
      <c r="L10317" s="469">
        <f t="shared" si="879"/>
        <v>4.1730843413974483E-2</v>
      </c>
    </row>
    <row r="10318" spans="1:12">
      <c r="A10318" s="98" t="s">
        <v>126</v>
      </c>
      <c r="B10318" s="98">
        <f t="shared" si="876"/>
        <v>19</v>
      </c>
      <c r="C10318" s="98">
        <f t="shared" si="877"/>
        <v>6</v>
      </c>
      <c r="D10318" s="98">
        <f>D10316</f>
        <v>234</v>
      </c>
      <c r="E10318" s="98">
        <f t="shared" si="875"/>
        <v>74</v>
      </c>
      <c r="F10318" s="397">
        <f>F10316+(E10318-E10316)*(F10319-F10316)/(E10319-E10316)</f>
        <v>4.3706000000000005</v>
      </c>
      <c r="G10318" s="98">
        <v>15</v>
      </c>
      <c r="H10318" s="491">
        <f>H10316+(E10318-E10316)*(H10319-H10316)/(E10319-E10316)</f>
        <v>0.29713966666666664</v>
      </c>
      <c r="I10318" s="492">
        <f>I10316+(E10318-E10316)*(I10319-I10316)/(E10319-E10316)</f>
        <v>14.666666666666666</v>
      </c>
      <c r="J10318" s="397">
        <f>J10316+(E10318-E10316)*(J10319-J10316)/(E10319-E10316)</f>
        <v>0.19016666666666668</v>
      </c>
      <c r="K10318" s="469">
        <f t="shared" si="878"/>
        <v>14.708907932184532</v>
      </c>
      <c r="L10318" s="469">
        <f t="shared" si="879"/>
        <v>4.2241265517866111E-2</v>
      </c>
    </row>
    <row r="10319" spans="1:12">
      <c r="A10319" s="480" t="s">
        <v>126</v>
      </c>
      <c r="B10319" s="480">
        <f t="shared" si="876"/>
        <v>19</v>
      </c>
      <c r="C10319" s="480">
        <f t="shared" si="877"/>
        <v>6</v>
      </c>
      <c r="D10319" s="480">
        <f>D10316</f>
        <v>234</v>
      </c>
      <c r="E10319" s="480">
        <f t="shared" si="875"/>
        <v>75</v>
      </c>
      <c r="F10319" s="484">
        <v>4.3832000000000004</v>
      </c>
      <c r="G10319" s="480">
        <v>15</v>
      </c>
      <c r="H10319" s="482">
        <v>0.29731299999999999</v>
      </c>
      <c r="I10319" s="483">
        <v>14.7</v>
      </c>
      <c r="J10319" s="484">
        <v>0.18890000000000001</v>
      </c>
      <c r="K10319" s="469">
        <f t="shared" si="878"/>
        <v>14.742712225836074</v>
      </c>
      <c r="L10319" s="469">
        <f t="shared" si="879"/>
        <v>4.2712225836075035E-2</v>
      </c>
    </row>
    <row r="10320" spans="1:12">
      <c r="A10320" s="98" t="s">
        <v>126</v>
      </c>
      <c r="B10320" s="98">
        <f t="shared" si="876"/>
        <v>19</v>
      </c>
      <c r="C10320" s="98">
        <f t="shared" si="877"/>
        <v>6</v>
      </c>
      <c r="D10320" s="98">
        <f>D10319</f>
        <v>234</v>
      </c>
      <c r="E10320" s="98">
        <f t="shared" si="875"/>
        <v>76</v>
      </c>
      <c r="F10320" s="397">
        <f>F10319+(E10320-E10319)*(F10322-F10319)/(E10322-E10319)</f>
        <v>4.3956666666666671</v>
      </c>
      <c r="G10320" s="98">
        <v>15</v>
      </c>
      <c r="H10320" s="491">
        <f>H10319+(E10320-E10319)*(H10322-H10319)/(E10322-E10319)</f>
        <v>0.29748633333333335</v>
      </c>
      <c r="I10320" s="492">
        <f>I10319+(E10320-E10319)*(I10322-I10319)/(E10322-E10319)</f>
        <v>14.733333333333333</v>
      </c>
      <c r="J10320" s="397">
        <f>J10319+(E10320-E10319)*(J10322-J10319)/(E10322-E10319)</f>
        <v>0.18763333333333335</v>
      </c>
      <c r="K10320" s="469">
        <f t="shared" si="878"/>
        <v>14.776028926819048</v>
      </c>
      <c r="L10320" s="469">
        <f t="shared" si="879"/>
        <v>4.2695593485715833E-2</v>
      </c>
    </row>
    <row r="10321" spans="1:12">
      <c r="A10321" s="98" t="s">
        <v>126</v>
      </c>
      <c r="B10321" s="98">
        <f t="shared" si="876"/>
        <v>19</v>
      </c>
      <c r="C10321" s="98">
        <f t="shared" si="877"/>
        <v>6</v>
      </c>
      <c r="D10321" s="98">
        <f>D10319</f>
        <v>234</v>
      </c>
      <c r="E10321" s="98">
        <f t="shared" si="875"/>
        <v>77</v>
      </c>
      <c r="F10321" s="397">
        <f>F10319+(E10321-E10319)*(F10322-F10319)/(E10322-E10319)</f>
        <v>4.4081333333333337</v>
      </c>
      <c r="G10321" s="98">
        <v>15</v>
      </c>
      <c r="H10321" s="491">
        <f>H10319+(E10321-E10319)*(H10322-H10319)/(E10322-E10319)</f>
        <v>0.29765966666666666</v>
      </c>
      <c r="I10321" s="492">
        <f>I10319+(E10321-E10319)*(I10322-I10319)/(E10322-E10319)</f>
        <v>14.766666666666667</v>
      </c>
      <c r="J10321" s="397">
        <f>J10319+(E10321-E10319)*(J10322-J10319)/(E10322-E10319)</f>
        <v>0.18636666666666665</v>
      </c>
      <c r="K10321" s="469">
        <f t="shared" si="878"/>
        <v>14.809306825804416</v>
      </c>
      <c r="L10321" s="469">
        <f t="shared" si="879"/>
        <v>4.2640159137748768E-2</v>
      </c>
    </row>
    <row r="10322" spans="1:12">
      <c r="A10322" s="480" t="s">
        <v>126</v>
      </c>
      <c r="B10322" s="480">
        <f t="shared" si="876"/>
        <v>19</v>
      </c>
      <c r="C10322" s="480">
        <f t="shared" si="877"/>
        <v>6</v>
      </c>
      <c r="D10322" s="480">
        <f>D10319</f>
        <v>234</v>
      </c>
      <c r="E10322" s="480">
        <f t="shared" ref="E10322:E10385" si="880">E10321+1</f>
        <v>78</v>
      </c>
      <c r="F10322" s="484">
        <v>4.4206000000000003</v>
      </c>
      <c r="G10322" s="480">
        <v>15</v>
      </c>
      <c r="H10322" s="482">
        <v>0.29783300000000001</v>
      </c>
      <c r="I10322" s="483">
        <v>14.8</v>
      </c>
      <c r="J10322" s="484">
        <v>0.18509999999999999</v>
      </c>
      <c r="K10322" s="469">
        <f t="shared" si="878"/>
        <v>14.842545990538323</v>
      </c>
      <c r="L10322" s="469">
        <f t="shared" si="879"/>
        <v>4.2545990538322087E-2</v>
      </c>
    </row>
    <row r="10323" spans="1:12">
      <c r="A10323" s="98" t="s">
        <v>126</v>
      </c>
      <c r="B10323" s="98">
        <f t="shared" si="876"/>
        <v>19</v>
      </c>
      <c r="C10323" s="98">
        <f t="shared" si="877"/>
        <v>6</v>
      </c>
      <c r="D10323" s="98">
        <f>D10322</f>
        <v>234</v>
      </c>
      <c r="E10323" s="98">
        <f t="shared" si="880"/>
        <v>79</v>
      </c>
      <c r="F10323" s="397">
        <f>F10322+(E10323-E10322)*(F10325-F10322)/(E10325-E10322)</f>
        <v>4.4329666666666672</v>
      </c>
      <c r="G10323" s="98">
        <v>15</v>
      </c>
      <c r="H10323" s="491">
        <f>H10322+(E10323-E10322)*(H10325-H10322)/(E10325-E10322)</f>
        <v>0.29800566666666667</v>
      </c>
      <c r="I10323" s="492">
        <f>I10322+(E10323-E10322)*(I10325-I10322)/(E10325-E10322)</f>
        <v>14.833333333333334</v>
      </c>
      <c r="J10323" s="397">
        <f>J10322+(E10323-E10322)*(J10325-J10322)/(E10325-E10322)</f>
        <v>0.18386666666666665</v>
      </c>
      <c r="K10323" s="469">
        <f t="shared" si="878"/>
        <v>14.875444202962585</v>
      </c>
      <c r="L10323" s="469">
        <f t="shared" si="879"/>
        <v>4.2110869629251368E-2</v>
      </c>
    </row>
    <row r="10324" spans="1:12">
      <c r="A10324" s="98" t="s">
        <v>126</v>
      </c>
      <c r="B10324" s="98">
        <f t="shared" si="876"/>
        <v>19</v>
      </c>
      <c r="C10324" s="98">
        <f t="shared" si="877"/>
        <v>6</v>
      </c>
      <c r="D10324" s="98">
        <f>D10322</f>
        <v>234</v>
      </c>
      <c r="E10324" s="98">
        <f t="shared" si="880"/>
        <v>80</v>
      </c>
      <c r="F10324" s="397">
        <f>F10322+(E10324-E10322)*(F10325-F10322)/(E10325-E10322)</f>
        <v>4.4453333333333331</v>
      </c>
      <c r="G10324" s="98">
        <v>15</v>
      </c>
      <c r="H10324" s="491">
        <f>H10322+(E10324-E10322)*(H10325-H10322)/(E10325-E10322)</f>
        <v>0.29817833333333332</v>
      </c>
      <c r="I10324" s="492">
        <f>I10322+(E10324-E10322)*(I10325-I10322)/(E10325-E10322)</f>
        <v>14.866666666666667</v>
      </c>
      <c r="J10324" s="397">
        <f>J10322+(E10324-E10322)*(J10325-J10322)/(E10325-E10322)</f>
        <v>0.18263333333333334</v>
      </c>
      <c r="K10324" s="469">
        <f t="shared" si="878"/>
        <v>14.908304314532131</v>
      </c>
      <c r="L10324" s="469">
        <f t="shared" si="879"/>
        <v>4.1637647865464089E-2</v>
      </c>
    </row>
    <row r="10325" spans="1:12">
      <c r="A10325" s="480" t="s">
        <v>126</v>
      </c>
      <c r="B10325" s="480">
        <f t="shared" si="876"/>
        <v>19</v>
      </c>
      <c r="C10325" s="480">
        <f t="shared" si="877"/>
        <v>6</v>
      </c>
      <c r="D10325" s="480">
        <f>D10322</f>
        <v>234</v>
      </c>
      <c r="E10325" s="480">
        <f t="shared" si="880"/>
        <v>81</v>
      </c>
      <c r="F10325" s="484">
        <v>4.4577</v>
      </c>
      <c r="G10325" s="480">
        <v>15</v>
      </c>
      <c r="H10325" s="482">
        <v>0.29835099999999998</v>
      </c>
      <c r="I10325" s="483">
        <v>14.9</v>
      </c>
      <c r="J10325" s="484">
        <v>0.18140000000000001</v>
      </c>
      <c r="K10325" s="469">
        <f t="shared" si="878"/>
        <v>14.941126391398052</v>
      </c>
      <c r="L10325" s="469">
        <f t="shared" si="879"/>
        <v>4.1126391398051965E-2</v>
      </c>
    </row>
    <row r="10326" spans="1:12">
      <c r="A10326" s="98" t="s">
        <v>126</v>
      </c>
      <c r="B10326" s="98">
        <f t="shared" si="876"/>
        <v>19</v>
      </c>
      <c r="C10326" s="98">
        <f t="shared" si="877"/>
        <v>6</v>
      </c>
      <c r="D10326" s="98">
        <f>D10325</f>
        <v>234</v>
      </c>
      <c r="E10326" s="98">
        <f t="shared" si="880"/>
        <v>82</v>
      </c>
      <c r="F10326" s="397">
        <f>F10325+(E10326-E10325)*(F10328-F10325)/(E10328-E10325)</f>
        <v>4.4699666666666671</v>
      </c>
      <c r="G10326" s="98">
        <v>15</v>
      </c>
      <c r="H10326" s="491">
        <f>H10325+(E10326-E10325)*(H10328-H10325)/(E10328-E10325)</f>
        <v>0.29852400000000001</v>
      </c>
      <c r="I10326" s="492">
        <f>I10325+(E10326-E10325)*(I10328-I10325)/(E10328-E10325)</f>
        <v>14.933333333333334</v>
      </c>
      <c r="J10326" s="397">
        <f>J10325+(E10326-E10325)*(J10328-J10325)/(E10328-E10325)</f>
        <v>0.18013333333333334</v>
      </c>
      <c r="K10326" s="469">
        <f t="shared" si="878"/>
        <v>14.973558798175915</v>
      </c>
      <c r="L10326" s="469">
        <f t="shared" si="879"/>
        <v>4.0225464842581715E-2</v>
      </c>
    </row>
    <row r="10327" spans="1:12">
      <c r="A10327" s="98" t="s">
        <v>126</v>
      </c>
      <c r="B10327" s="98">
        <f t="shared" si="876"/>
        <v>19</v>
      </c>
      <c r="C10327" s="98">
        <f t="shared" si="877"/>
        <v>6</v>
      </c>
      <c r="D10327" s="98">
        <f>D10325</f>
        <v>234</v>
      </c>
      <c r="E10327" s="98">
        <f t="shared" si="880"/>
        <v>83</v>
      </c>
      <c r="F10327" s="397">
        <f>F10325+(E10327-E10325)*(F10328-F10325)/(E10328-E10325)</f>
        <v>4.4822333333333333</v>
      </c>
      <c r="G10327" s="98">
        <v>15</v>
      </c>
      <c r="H10327" s="491">
        <f>H10325+(E10327-E10325)*(H10328-H10325)/(E10328-E10325)</f>
        <v>0.29869699999999999</v>
      </c>
      <c r="I10327" s="492">
        <f>I10325+(E10327-E10325)*(I10328-I10325)/(E10328-E10325)</f>
        <v>14.966666666666667</v>
      </c>
      <c r="J10327" s="397">
        <f>J10325+(E10327-E10325)*(J10328-J10325)/(E10328-E10325)</f>
        <v>0.17886666666666667</v>
      </c>
      <c r="K10327" s="469">
        <f t="shared" si="878"/>
        <v>15.005953636405232</v>
      </c>
      <c r="L10327" s="469">
        <f t="shared" si="879"/>
        <v>3.9286969738565602E-2</v>
      </c>
    </row>
    <row r="10328" spans="1:12">
      <c r="A10328" s="480" t="s">
        <v>126</v>
      </c>
      <c r="B10328" s="480">
        <f t="shared" si="876"/>
        <v>19</v>
      </c>
      <c r="C10328" s="480">
        <f t="shared" si="877"/>
        <v>6</v>
      </c>
      <c r="D10328" s="480">
        <f>D10325</f>
        <v>234</v>
      </c>
      <c r="E10328" s="480">
        <f t="shared" si="880"/>
        <v>84</v>
      </c>
      <c r="F10328" s="484">
        <v>4.4945000000000004</v>
      </c>
      <c r="G10328" s="480">
        <v>15</v>
      </c>
      <c r="H10328" s="482">
        <v>0.29887000000000002</v>
      </c>
      <c r="I10328" s="483">
        <v>15</v>
      </c>
      <c r="J10328" s="484">
        <v>0.17760000000000001</v>
      </c>
      <c r="K10328" s="469">
        <f t="shared" si="878"/>
        <v>15.038310971325325</v>
      </c>
      <c r="L10328" s="469">
        <f t="shared" si="879"/>
        <v>3.8310971325325127E-2</v>
      </c>
    </row>
    <row r="10329" spans="1:12">
      <c r="A10329" s="98" t="s">
        <v>126</v>
      </c>
      <c r="B10329" s="98">
        <f t="shared" si="876"/>
        <v>19</v>
      </c>
      <c r="C10329" s="98">
        <f t="shared" si="877"/>
        <v>6</v>
      </c>
      <c r="D10329" s="98">
        <f>D10328</f>
        <v>234</v>
      </c>
      <c r="E10329" s="98">
        <f t="shared" si="880"/>
        <v>85</v>
      </c>
      <c r="F10329" s="397">
        <f>F10328+(E10329-E10328)*(F10331-F10328)/(E10331-E10328)</f>
        <v>4.5066666666666668</v>
      </c>
      <c r="G10329" s="98">
        <v>15</v>
      </c>
      <c r="H10329" s="491">
        <f>H10328+(E10329-E10328)*(H10331-H10328)/(E10331-E10328)</f>
        <v>0.29904266666666668</v>
      </c>
      <c r="I10329" s="492">
        <f>I10328+(E10329-E10328)*(I10331-I10328)/(E10331-E10328)</f>
        <v>15.033333333333333</v>
      </c>
      <c r="J10329" s="397">
        <f>J10328+(E10329-E10328)*(J10331-J10328)/(E10331-E10328)</f>
        <v>0.17633333333333334</v>
      </c>
      <c r="K10329" s="469">
        <f t="shared" si="878"/>
        <v>15.070313266334347</v>
      </c>
      <c r="L10329" s="469">
        <f t="shared" si="879"/>
        <v>3.6979933001013876E-2</v>
      </c>
    </row>
    <row r="10330" spans="1:12">
      <c r="A10330" s="98" t="s">
        <v>126</v>
      </c>
      <c r="B10330" s="98">
        <f t="shared" si="876"/>
        <v>19</v>
      </c>
      <c r="C10330" s="98">
        <f t="shared" si="877"/>
        <v>6</v>
      </c>
      <c r="D10330" s="98">
        <f>D10328</f>
        <v>234</v>
      </c>
      <c r="E10330" s="98">
        <f t="shared" si="880"/>
        <v>86</v>
      </c>
      <c r="F10330" s="397">
        <f>F10328+(E10330-E10328)*(F10331-F10328)/(E10331-E10328)</f>
        <v>4.5188333333333333</v>
      </c>
      <c r="G10330" s="98">
        <v>15</v>
      </c>
      <c r="H10330" s="491">
        <f>H10328+(E10330-E10328)*(H10331-H10328)/(E10331-E10328)</f>
        <v>0.29921533333333333</v>
      </c>
      <c r="I10330" s="492">
        <f>I10328+(E10330-E10328)*(I10331-I10328)/(E10331-E10328)</f>
        <v>15.066666666666666</v>
      </c>
      <c r="J10330" s="397">
        <f>J10328+(E10330-E10328)*(J10331-J10328)/(E10331-E10328)</f>
        <v>0.17506666666666668</v>
      </c>
      <c r="K10330" s="469">
        <f t="shared" si="878"/>
        <v>15.102278626540974</v>
      </c>
      <c r="L10330" s="469">
        <f t="shared" si="879"/>
        <v>3.5611959874307431E-2</v>
      </c>
    </row>
    <row r="10331" spans="1:12">
      <c r="A10331" s="480" t="s">
        <v>126</v>
      </c>
      <c r="B10331" s="480">
        <f t="shared" si="876"/>
        <v>19</v>
      </c>
      <c r="C10331" s="480">
        <f t="shared" si="877"/>
        <v>6</v>
      </c>
      <c r="D10331" s="480">
        <f>D10328</f>
        <v>234</v>
      </c>
      <c r="E10331" s="480">
        <f t="shared" si="880"/>
        <v>87</v>
      </c>
      <c r="F10331" s="484">
        <v>4.5309999999999997</v>
      </c>
      <c r="G10331" s="480">
        <v>15</v>
      </c>
      <c r="H10331" s="482">
        <v>0.29938799999999999</v>
      </c>
      <c r="I10331" s="483">
        <v>15.1</v>
      </c>
      <c r="J10331" s="484">
        <v>0.17380000000000001</v>
      </c>
      <c r="K10331" s="469">
        <f t="shared" si="878"/>
        <v>15.134207115849666</v>
      </c>
      <c r="L10331" s="469">
        <f t="shared" si="879"/>
        <v>3.4207115849666181E-2</v>
      </c>
    </row>
    <row r="10332" spans="1:12">
      <c r="A10332" s="98" t="s">
        <v>126</v>
      </c>
      <c r="B10332" s="98">
        <f t="shared" si="876"/>
        <v>19</v>
      </c>
      <c r="C10332" s="98">
        <f t="shared" si="877"/>
        <v>6</v>
      </c>
      <c r="D10332" s="98">
        <f>D10331</f>
        <v>234</v>
      </c>
      <c r="E10332" s="98">
        <f t="shared" si="880"/>
        <v>88</v>
      </c>
      <c r="F10332" s="397">
        <f>F10331+(E10332-E10331)*(F10334-F10331)/(E10334-E10331)</f>
        <v>4.5430666666666664</v>
      </c>
      <c r="G10332" s="98">
        <v>15</v>
      </c>
      <c r="H10332" s="491">
        <f>H10331+(E10332-E10331)*(H10334-H10331)/(E10334-E10331)</f>
        <v>0.29956099999999997</v>
      </c>
      <c r="I10332" s="492">
        <f>I10331+(E10332-E10331)*(I10334-I10331)/(E10334-E10331)</f>
        <v>15.133333333333333</v>
      </c>
      <c r="J10332" s="397">
        <f>J10331+(E10332-E10331)*(J10334-J10331)/(E10334-E10331)</f>
        <v>0.17253333333333334</v>
      </c>
      <c r="K10332" s="469">
        <f t="shared" si="878"/>
        <v>15.165748100275627</v>
      </c>
      <c r="L10332" s="469">
        <f t="shared" si="879"/>
        <v>3.2414766942293838E-2</v>
      </c>
    </row>
    <row r="10333" spans="1:12">
      <c r="A10333" s="98" t="s">
        <v>126</v>
      </c>
      <c r="B10333" s="98">
        <f t="shared" si="876"/>
        <v>19</v>
      </c>
      <c r="C10333" s="98">
        <f t="shared" si="877"/>
        <v>6</v>
      </c>
      <c r="D10333" s="98">
        <f>D10331</f>
        <v>234</v>
      </c>
      <c r="E10333" s="98">
        <f t="shared" si="880"/>
        <v>89</v>
      </c>
      <c r="F10333" s="397">
        <f>F10331+(E10333-E10331)*(F10334-F10331)/(E10334-E10331)</f>
        <v>4.555133333333333</v>
      </c>
      <c r="G10333" s="98">
        <v>15</v>
      </c>
      <c r="H10333" s="491">
        <f>H10331+(E10333-E10331)*(H10334-H10331)/(E10334-E10331)</f>
        <v>0.299734</v>
      </c>
      <c r="I10333" s="492">
        <f>I10331+(E10333-E10331)*(I10334-I10331)/(E10334-E10331)</f>
        <v>15.166666666666666</v>
      </c>
      <c r="J10333" s="397">
        <f>J10331+(E10333-E10331)*(J10334-J10331)/(E10334-E10331)</f>
        <v>0.17126666666666668</v>
      </c>
      <c r="K10333" s="469">
        <f t="shared" si="878"/>
        <v>15.197252675149743</v>
      </c>
      <c r="L10333" s="469">
        <f t="shared" si="879"/>
        <v>3.058600848307691E-2</v>
      </c>
    </row>
    <row r="10334" spans="1:12">
      <c r="A10334" s="480" t="s">
        <v>126</v>
      </c>
      <c r="B10334" s="480">
        <f t="shared" si="876"/>
        <v>19</v>
      </c>
      <c r="C10334" s="480">
        <f t="shared" si="877"/>
        <v>6</v>
      </c>
      <c r="D10334" s="480">
        <f>D10331</f>
        <v>234</v>
      </c>
      <c r="E10334" s="480">
        <f t="shared" si="880"/>
        <v>90</v>
      </c>
      <c r="F10334" s="484">
        <v>4.5671999999999997</v>
      </c>
      <c r="G10334" s="480">
        <v>15</v>
      </c>
      <c r="H10334" s="482">
        <v>0.29990699999999998</v>
      </c>
      <c r="I10334" s="483">
        <v>15.2</v>
      </c>
      <c r="J10334" s="484">
        <v>0.17</v>
      </c>
      <c r="K10334" s="469">
        <f t="shared" si="878"/>
        <v>15.228720903480079</v>
      </c>
      <c r="L10334" s="469">
        <f t="shared" si="879"/>
        <v>2.872090348007994E-2</v>
      </c>
    </row>
    <row r="10335" spans="1:12">
      <c r="A10335" s="98" t="s">
        <v>126</v>
      </c>
      <c r="B10335" s="98">
        <f t="shared" si="876"/>
        <v>19</v>
      </c>
      <c r="C10335" s="98">
        <f t="shared" si="877"/>
        <v>6</v>
      </c>
      <c r="D10335" s="98">
        <f>D10334</f>
        <v>234</v>
      </c>
      <c r="E10335" s="98">
        <f t="shared" si="880"/>
        <v>91</v>
      </c>
      <c r="F10335" s="397">
        <f>F10334+(E10335-E10334)*(F10337-F10334)/(E10337-E10334)</f>
        <v>4.5791666666666666</v>
      </c>
      <c r="G10335" s="98">
        <v>15</v>
      </c>
      <c r="H10335" s="491">
        <f>H10334+(E10335-E10334)*(H10337-H10334)/(E10337-E10334)</f>
        <v>0.30008000000000001</v>
      </c>
      <c r="I10335" s="492">
        <f>I10334+(E10335-E10334)*(I10337-I10334)/(E10337-E10334)</f>
        <v>15.233333333333333</v>
      </c>
      <c r="J10335" s="397">
        <f>J10334+(E10335-E10334)*(J10337-J10334)/(E10337-E10334)</f>
        <v>0.16876666666666668</v>
      </c>
      <c r="K10335" s="469">
        <f t="shared" si="878"/>
        <v>15.259819603661246</v>
      </c>
      <c r="L10335" s="469">
        <f t="shared" si="879"/>
        <v>2.6486270327913175E-2</v>
      </c>
    </row>
    <row r="10336" spans="1:12">
      <c r="A10336" s="98" t="s">
        <v>126</v>
      </c>
      <c r="B10336" s="98">
        <f t="shared" si="876"/>
        <v>19</v>
      </c>
      <c r="C10336" s="98">
        <f t="shared" si="877"/>
        <v>6</v>
      </c>
      <c r="D10336" s="98">
        <f>D10334</f>
        <v>234</v>
      </c>
      <c r="E10336" s="98">
        <f t="shared" si="880"/>
        <v>92</v>
      </c>
      <c r="F10336" s="397">
        <f>F10334+(E10336-E10334)*(F10337-F10334)/(E10337-E10334)</f>
        <v>4.5911333333333335</v>
      </c>
      <c r="G10336" s="98">
        <v>15</v>
      </c>
      <c r="H10336" s="491">
        <f>H10334+(E10336-E10334)*(H10337-H10334)/(E10337-E10334)</f>
        <v>0.30025299999999999</v>
      </c>
      <c r="I10336" s="492">
        <f>I10334+(E10336-E10334)*(I10337-I10334)/(E10337-E10334)</f>
        <v>15.266666666666667</v>
      </c>
      <c r="J10336" s="397">
        <f>J10334+(E10336-E10334)*(J10337-J10334)/(E10337-E10334)</f>
        <v>0.16753333333333334</v>
      </c>
      <c r="K10336" s="469">
        <f t="shared" si="878"/>
        <v>15.290882466897362</v>
      </c>
      <c r="L10336" s="469">
        <f t="shared" si="879"/>
        <v>2.4215800230694029E-2</v>
      </c>
    </row>
    <row r="10337" spans="1:12">
      <c r="A10337" s="480" t="s">
        <v>126</v>
      </c>
      <c r="B10337" s="480">
        <f t="shared" si="876"/>
        <v>19</v>
      </c>
      <c r="C10337" s="480">
        <f t="shared" si="877"/>
        <v>6</v>
      </c>
      <c r="D10337" s="480">
        <f>D10334</f>
        <v>234</v>
      </c>
      <c r="E10337" s="480">
        <f t="shared" si="880"/>
        <v>93</v>
      </c>
      <c r="F10337" s="484">
        <v>4.6031000000000004</v>
      </c>
      <c r="G10337" s="480">
        <v>15</v>
      </c>
      <c r="H10337" s="482">
        <v>0.30042600000000003</v>
      </c>
      <c r="I10337" s="483">
        <v>15.3</v>
      </c>
      <c r="J10337" s="484">
        <v>0.1663</v>
      </c>
      <c r="K10337" s="469">
        <f t="shared" si="878"/>
        <v>15.321909555098427</v>
      </c>
      <c r="L10337" s="469">
        <f t="shared" si="879"/>
        <v>2.1909555098426736E-2</v>
      </c>
    </row>
    <row r="10338" spans="1:12">
      <c r="A10338" s="98" t="s">
        <v>126</v>
      </c>
      <c r="B10338" s="98">
        <f t="shared" si="876"/>
        <v>19</v>
      </c>
      <c r="C10338" s="98">
        <f t="shared" si="877"/>
        <v>6</v>
      </c>
      <c r="D10338" s="98">
        <f>D10337</f>
        <v>234</v>
      </c>
      <c r="E10338" s="98">
        <f t="shared" si="880"/>
        <v>94</v>
      </c>
      <c r="F10338" s="397">
        <f>F10337+(E10338-E10337)*(F10340-F10337)/(E10340-E10337)</f>
        <v>4.6150000000000002</v>
      </c>
      <c r="G10338" s="98">
        <v>15</v>
      </c>
      <c r="H10338" s="491">
        <f>H10337+(E10338-E10337)*(H10340-H10337)/(E10340-E10337)</f>
        <v>0.30059900000000001</v>
      </c>
      <c r="I10338" s="492">
        <f>I10337+(E10338-E10337)*(I10340-I10337)/(E10340-E10337)</f>
        <v>15.333333333333334</v>
      </c>
      <c r="J10338" s="397">
        <f>J10337+(E10338-E10337)*(J10340-J10337)/(E10340-E10337)</f>
        <v>0.16503333333333334</v>
      </c>
      <c r="K10338" s="469">
        <f t="shared" si="878"/>
        <v>15.352679150629244</v>
      </c>
      <c r="L10338" s="469">
        <f t="shared" si="879"/>
        <v>1.934581729591045E-2</v>
      </c>
    </row>
    <row r="10339" spans="1:12">
      <c r="A10339" s="98" t="s">
        <v>126</v>
      </c>
      <c r="B10339" s="98">
        <f t="shared" si="876"/>
        <v>19</v>
      </c>
      <c r="C10339" s="98">
        <f t="shared" si="877"/>
        <v>6</v>
      </c>
      <c r="D10339" s="98">
        <f>D10337</f>
        <v>234</v>
      </c>
      <c r="E10339" s="98">
        <f t="shared" si="880"/>
        <v>95</v>
      </c>
      <c r="F10339" s="397">
        <f>F10337+(E10339-E10337)*(F10340-F10337)/(E10340-E10337)</f>
        <v>4.6269</v>
      </c>
      <c r="G10339" s="98">
        <v>15</v>
      </c>
      <c r="H10339" s="491">
        <f>H10337+(E10339-E10337)*(H10340-H10337)/(E10340-E10337)</f>
        <v>0.30077200000000004</v>
      </c>
      <c r="I10339" s="492">
        <f>I10337+(E10339-E10337)*(I10340-I10337)/(E10340-E10337)</f>
        <v>15.366666666666667</v>
      </c>
      <c r="J10339" s="397">
        <f>J10337+(E10339-E10337)*(J10340-J10337)/(E10340-E10337)</f>
        <v>0.16376666666666667</v>
      </c>
      <c r="K10339" s="469">
        <f t="shared" si="878"/>
        <v>15.383413349646906</v>
      </c>
      <c r="L10339" s="469">
        <f t="shared" si="879"/>
        <v>1.6746682980238958E-2</v>
      </c>
    </row>
    <row r="10340" spans="1:12">
      <c r="A10340" s="480" t="s">
        <v>126</v>
      </c>
      <c r="B10340" s="480">
        <f t="shared" si="876"/>
        <v>19</v>
      </c>
      <c r="C10340" s="480">
        <f t="shared" si="877"/>
        <v>6</v>
      </c>
      <c r="D10340" s="480">
        <f>D10337</f>
        <v>234</v>
      </c>
      <c r="E10340" s="480">
        <f t="shared" si="880"/>
        <v>96</v>
      </c>
      <c r="F10340" s="484">
        <v>4.6387999999999998</v>
      </c>
      <c r="G10340" s="480">
        <v>15</v>
      </c>
      <c r="H10340" s="482">
        <v>0.30094500000000002</v>
      </c>
      <c r="I10340" s="483">
        <v>15.4</v>
      </c>
      <c r="J10340" s="484">
        <v>0.16250000000000001</v>
      </c>
      <c r="K10340" s="469">
        <f t="shared" si="878"/>
        <v>15.4141122131951</v>
      </c>
      <c r="L10340" s="469">
        <f t="shared" si="879"/>
        <v>1.4112213195099699E-2</v>
      </c>
    </row>
    <row r="10341" spans="1:12">
      <c r="A10341" s="98" t="s">
        <v>126</v>
      </c>
      <c r="B10341" s="98">
        <f t="shared" si="876"/>
        <v>19</v>
      </c>
      <c r="C10341" s="98">
        <f t="shared" si="877"/>
        <v>6</v>
      </c>
      <c r="D10341" s="98">
        <f>D10340</f>
        <v>234</v>
      </c>
      <c r="E10341" s="98">
        <f t="shared" si="880"/>
        <v>97</v>
      </c>
      <c r="F10341" s="397">
        <f>F10340+(E10341-E10340)*(F10343-F10340)/(E10343-E10340)</f>
        <v>4.6505999999999998</v>
      </c>
      <c r="G10341" s="98">
        <v>15</v>
      </c>
      <c r="H10341" s="491">
        <f>H10340+(E10341-E10340)*(H10343-H10340)/(E10343-E10340)</f>
        <v>0.30111833333333332</v>
      </c>
      <c r="I10341" s="492">
        <f>I10340+(E10341-E10340)*(I10343-I10340)/(E10343-E10340)</f>
        <v>15.433333333333334</v>
      </c>
      <c r="J10341" s="397">
        <f>J10340+(E10341-E10340)*(J10343-J10340)/(E10343-E10340)</f>
        <v>0.16123333333333334</v>
      </c>
      <c r="K10341" s="469">
        <f t="shared" si="878"/>
        <v>15.444426609693863</v>
      </c>
      <c r="L10341" s="469">
        <f t="shared" si="879"/>
        <v>1.1093276360529813E-2</v>
      </c>
    </row>
    <row r="10342" spans="1:12">
      <c r="A10342" s="98" t="s">
        <v>126</v>
      </c>
      <c r="B10342" s="98">
        <f t="shared" si="876"/>
        <v>19</v>
      </c>
      <c r="C10342" s="98">
        <f t="shared" si="877"/>
        <v>6</v>
      </c>
      <c r="D10342" s="98">
        <f>D10340</f>
        <v>234</v>
      </c>
      <c r="E10342" s="98">
        <f t="shared" si="880"/>
        <v>98</v>
      </c>
      <c r="F10342" s="397">
        <f>F10340+(E10342-E10340)*(F10343-F10340)/(E10343-E10340)</f>
        <v>4.6623999999999999</v>
      </c>
      <c r="G10342" s="98">
        <v>15</v>
      </c>
      <c r="H10342" s="491">
        <f>H10340+(E10342-E10340)*(H10343-H10340)/(E10343-E10340)</f>
        <v>0.30129166666666668</v>
      </c>
      <c r="I10342" s="492">
        <f>I10340+(E10342-E10340)*(I10343-I10340)/(E10343-E10340)</f>
        <v>15.466666666666667</v>
      </c>
      <c r="J10342" s="397">
        <f>J10340+(E10342-E10340)*(J10343-J10340)/(E10343-E10340)</f>
        <v>0.15996666666666667</v>
      </c>
      <c r="K10342" s="469">
        <f t="shared" si="878"/>
        <v>15.474706126400219</v>
      </c>
      <c r="L10342" s="469">
        <f t="shared" si="879"/>
        <v>8.0394597335526896E-3</v>
      </c>
    </row>
    <row r="10343" spans="1:12">
      <c r="A10343" s="480" t="s">
        <v>126</v>
      </c>
      <c r="B10343" s="480">
        <f t="shared" si="876"/>
        <v>19</v>
      </c>
      <c r="C10343" s="480">
        <f t="shared" si="877"/>
        <v>6</v>
      </c>
      <c r="D10343" s="480">
        <f>D10340</f>
        <v>234</v>
      </c>
      <c r="E10343" s="480">
        <f t="shared" si="880"/>
        <v>99</v>
      </c>
      <c r="F10343" s="484">
        <v>4.6741999999999999</v>
      </c>
      <c r="G10343" s="480">
        <v>15</v>
      </c>
      <c r="H10343" s="482">
        <v>0.30146499999999998</v>
      </c>
      <c r="I10343" s="483">
        <v>15.5</v>
      </c>
      <c r="J10343" s="484">
        <v>0.15870000000000001</v>
      </c>
      <c r="K10343" s="469">
        <f t="shared" si="878"/>
        <v>15.50495082347868</v>
      </c>
      <c r="L10343" s="469">
        <f t="shared" si="879"/>
        <v>4.9508234786799221E-3</v>
      </c>
    </row>
    <row r="10344" spans="1:12">
      <c r="A10344" s="98" t="s">
        <v>126</v>
      </c>
      <c r="B10344" s="98">
        <f t="shared" si="876"/>
        <v>19</v>
      </c>
      <c r="C10344" s="98">
        <f t="shared" si="877"/>
        <v>6</v>
      </c>
      <c r="D10344" s="98">
        <f>D10343</f>
        <v>234</v>
      </c>
      <c r="E10344" s="98">
        <f t="shared" si="880"/>
        <v>100</v>
      </c>
      <c r="F10344" s="397">
        <f>F10343+(E10344-E10343)*(F10346-F10343)/(E10346-E10343)</f>
        <v>4.6859000000000002</v>
      </c>
      <c r="G10344" s="98">
        <v>15</v>
      </c>
      <c r="H10344" s="491">
        <f>H10343+(E10344-E10343)*(H10346-H10343)/(E10346-E10343)</f>
        <v>0.30163899999999999</v>
      </c>
      <c r="I10344" s="492">
        <f>I10343+(E10344-E10343)*(I10346-I10343)/(E10346-E10343)</f>
        <v>15.533333333333333</v>
      </c>
      <c r="J10344" s="397">
        <f>J10343+(E10344-E10343)*(J10346-J10343)/(E10346-E10343)</f>
        <v>0.15743333333333334</v>
      </c>
      <c r="K10344" s="469">
        <f t="shared" si="878"/>
        <v>15.534794903842011</v>
      </c>
      <c r="L10344" s="469">
        <f t="shared" si="879"/>
        <v>1.4615705086775677E-3</v>
      </c>
    </row>
    <row r="10345" spans="1:12">
      <c r="A10345" s="98" t="s">
        <v>126</v>
      </c>
      <c r="B10345" s="98">
        <f t="shared" si="876"/>
        <v>19</v>
      </c>
      <c r="C10345" s="98">
        <f t="shared" si="877"/>
        <v>6</v>
      </c>
      <c r="D10345" s="98">
        <f>D10343</f>
        <v>234</v>
      </c>
      <c r="E10345" s="98">
        <f t="shared" si="880"/>
        <v>101</v>
      </c>
      <c r="F10345" s="397">
        <f>F10343+(E10345-E10343)*(F10346-F10343)/(E10346-E10343)</f>
        <v>4.6975999999999996</v>
      </c>
      <c r="G10345" s="98">
        <v>15</v>
      </c>
      <c r="H10345" s="491">
        <f>H10343+(E10345-E10343)*(H10346-H10343)/(E10346-E10343)</f>
        <v>0.301813</v>
      </c>
      <c r="I10345" s="492">
        <f>I10343+(E10345-E10343)*(I10346-I10343)/(E10346-E10343)</f>
        <v>15.566666666666666</v>
      </c>
      <c r="J10345" s="397">
        <f>J10343+(E10345-E10343)*(J10346-J10343)/(E10346-E10343)</f>
        <v>0.15616666666666668</v>
      </c>
      <c r="K10345" s="469">
        <f t="shared" si="878"/>
        <v>15.564604573030319</v>
      </c>
      <c r="L10345" s="469">
        <f t="shared" si="879"/>
        <v>-2.0620936363471287E-3</v>
      </c>
    </row>
    <row r="10346" spans="1:12">
      <c r="A10346" s="480" t="s">
        <v>126</v>
      </c>
      <c r="B10346" s="480">
        <f t="shared" si="876"/>
        <v>19</v>
      </c>
      <c r="C10346" s="480">
        <f t="shared" si="877"/>
        <v>6</v>
      </c>
      <c r="D10346" s="480">
        <f>D10343</f>
        <v>234</v>
      </c>
      <c r="E10346" s="480">
        <f t="shared" si="880"/>
        <v>102</v>
      </c>
      <c r="F10346" s="484">
        <v>4.7092999999999998</v>
      </c>
      <c r="G10346" s="480">
        <v>15</v>
      </c>
      <c r="H10346" s="482">
        <v>0.30198700000000001</v>
      </c>
      <c r="I10346" s="483">
        <v>15.6</v>
      </c>
      <c r="J10346" s="484">
        <v>0.15490000000000001</v>
      </c>
      <c r="K10346" s="469">
        <f t="shared" si="878"/>
        <v>15.594379890525088</v>
      </c>
      <c r="L10346" s="469">
        <f t="shared" si="879"/>
        <v>-5.6201094749113167E-3</v>
      </c>
    </row>
    <row r="10347" spans="1:12">
      <c r="A10347" s="98" t="s">
        <v>126</v>
      </c>
      <c r="B10347" s="98">
        <f t="shared" si="876"/>
        <v>19</v>
      </c>
      <c r="C10347" s="98">
        <f t="shared" si="877"/>
        <v>6</v>
      </c>
      <c r="D10347" s="98">
        <f>D10346</f>
        <v>234</v>
      </c>
      <c r="E10347" s="98">
        <f t="shared" si="880"/>
        <v>103</v>
      </c>
      <c r="F10347" s="397">
        <f>F10346+(E10347-E10346)*(F10349-F10346)/(E10349-E10346)</f>
        <v>4.7209000000000003</v>
      </c>
      <c r="G10347" s="98">
        <v>15</v>
      </c>
      <c r="H10347" s="491">
        <f>H10346+(E10347-E10346)*(H10349-H10346)/(E10349-E10346)</f>
        <v>0.30216100000000001</v>
      </c>
      <c r="I10347" s="492">
        <f>I10346+(E10347-E10346)*(I10349-I10346)/(E10349-E10346)</f>
        <v>15.633333333333333</v>
      </c>
      <c r="J10347" s="397">
        <f>J10346+(E10347-E10346)*(J10349-J10346)/(E10349-E10346)</f>
        <v>0.15363333333333334</v>
      </c>
      <c r="K10347" s="469">
        <f t="shared" si="878"/>
        <v>15.623789966276258</v>
      </c>
      <c r="L10347" s="469">
        <f t="shared" si="879"/>
        <v>-9.5433670570752582E-3</v>
      </c>
    </row>
    <row r="10348" spans="1:12">
      <c r="A10348" s="98" t="s">
        <v>126</v>
      </c>
      <c r="B10348" s="98">
        <f t="shared" si="876"/>
        <v>19</v>
      </c>
      <c r="C10348" s="98">
        <f t="shared" si="877"/>
        <v>6</v>
      </c>
      <c r="D10348" s="98">
        <f>D10346</f>
        <v>234</v>
      </c>
      <c r="E10348" s="98">
        <f t="shared" si="880"/>
        <v>104</v>
      </c>
      <c r="F10348" s="397">
        <f>F10346+(E10348-E10346)*(F10349-F10346)/(E10349-E10346)</f>
        <v>4.7324999999999999</v>
      </c>
      <c r="G10348" s="98">
        <v>15</v>
      </c>
      <c r="H10348" s="491">
        <f>H10346+(E10348-E10346)*(H10349-H10346)/(E10349-E10346)</f>
        <v>0.30233499999999996</v>
      </c>
      <c r="I10348" s="492">
        <f>I10346+(E10348-E10346)*(I10349-I10346)/(E10349-E10346)</f>
        <v>15.666666666666666</v>
      </c>
      <c r="J10348" s="397">
        <f>J10346+(E10348-E10346)*(J10349-J10346)/(E10349-E10346)</f>
        <v>0.15236666666666668</v>
      </c>
      <c r="K10348" s="469">
        <f t="shared" si="878"/>
        <v>15.653166189822549</v>
      </c>
      <c r="L10348" s="469">
        <f t="shared" si="879"/>
        <v>-1.3500476844116704E-2</v>
      </c>
    </row>
    <row r="10349" spans="1:12">
      <c r="A10349" s="480" t="s">
        <v>126</v>
      </c>
      <c r="B10349" s="480">
        <f t="shared" si="876"/>
        <v>19</v>
      </c>
      <c r="C10349" s="480">
        <f t="shared" si="877"/>
        <v>6</v>
      </c>
      <c r="D10349" s="480">
        <f>D10346</f>
        <v>234</v>
      </c>
      <c r="E10349" s="480">
        <f t="shared" si="880"/>
        <v>105</v>
      </c>
      <c r="F10349" s="484">
        <v>4.7441000000000004</v>
      </c>
      <c r="G10349" s="480">
        <v>15</v>
      </c>
      <c r="H10349" s="482">
        <v>0.30250899999999997</v>
      </c>
      <c r="I10349" s="483">
        <v>15.7</v>
      </c>
      <c r="J10349" s="484">
        <v>0.15110000000000001</v>
      </c>
      <c r="K10349" s="469">
        <f t="shared" si="878"/>
        <v>15.682508619578263</v>
      </c>
      <c r="L10349" s="469">
        <f t="shared" si="879"/>
        <v>-1.749138042173648E-2</v>
      </c>
    </row>
    <row r="10350" spans="1:12">
      <c r="A10350" s="98" t="s">
        <v>126</v>
      </c>
      <c r="B10350" s="98">
        <f t="shared" si="876"/>
        <v>19</v>
      </c>
      <c r="C10350" s="98">
        <f t="shared" si="877"/>
        <v>6</v>
      </c>
      <c r="D10350" s="98">
        <f>D10349</f>
        <v>234</v>
      </c>
      <c r="E10350" s="98">
        <f t="shared" si="880"/>
        <v>106</v>
      </c>
      <c r="F10350" s="397">
        <f>F10349+(E10350-E10349)*(F10352-F10349)/(E10352-E10349)</f>
        <v>4.7556333333333338</v>
      </c>
      <c r="G10350" s="98">
        <v>15</v>
      </c>
      <c r="H10350" s="491">
        <f>H10349+(E10350-E10349)*(H10352-H10349)/(E10352-E10349)</f>
        <v>0.30268366666666663</v>
      </c>
      <c r="I10350" s="492">
        <f>I10349+(E10350-E10349)*(I10352-I10349)/(E10352-E10349)</f>
        <v>15.733333333333333</v>
      </c>
      <c r="J10350" s="397">
        <f>J10349+(E10350-E10349)*(J10352-J10349)/(E10352-E10349)</f>
        <v>0.14986666666666668</v>
      </c>
      <c r="K10350" s="469">
        <f t="shared" si="878"/>
        <v>15.711562456293757</v>
      </c>
      <c r="L10350" s="469">
        <f t="shared" si="879"/>
        <v>-2.1770877039575254E-2</v>
      </c>
    </row>
    <row r="10351" spans="1:12">
      <c r="A10351" s="98" t="s">
        <v>126</v>
      </c>
      <c r="B10351" s="98">
        <f t="shared" si="876"/>
        <v>19</v>
      </c>
      <c r="C10351" s="98">
        <f t="shared" si="877"/>
        <v>6</v>
      </c>
      <c r="D10351" s="98">
        <f>D10349</f>
        <v>234</v>
      </c>
      <c r="E10351" s="98">
        <f t="shared" si="880"/>
        <v>107</v>
      </c>
      <c r="F10351" s="397">
        <f>F10349+(E10351-E10349)*(F10352-F10349)/(E10352-E10349)</f>
        <v>4.7671666666666663</v>
      </c>
      <c r="G10351" s="98">
        <v>15</v>
      </c>
      <c r="H10351" s="491">
        <f>H10349+(E10351-E10349)*(H10352-H10349)/(E10352-E10349)</f>
        <v>0.30285833333333334</v>
      </c>
      <c r="I10351" s="492">
        <f>I10349+(E10351-E10349)*(I10352-I10349)/(E10352-E10349)</f>
        <v>15.766666666666667</v>
      </c>
      <c r="J10351" s="397">
        <f>J10349+(E10351-E10349)*(J10352-J10349)/(E10352-E10349)</f>
        <v>0.14863333333333334</v>
      </c>
      <c r="K10351" s="469">
        <f t="shared" si="878"/>
        <v>15.740582780728062</v>
      </c>
      <c r="L10351" s="469">
        <f t="shared" si="879"/>
        <v>-2.6083885938605889E-2</v>
      </c>
    </row>
    <row r="10352" spans="1:12">
      <c r="A10352" s="480" t="s">
        <v>126</v>
      </c>
      <c r="B10352" s="480">
        <f t="shared" si="876"/>
        <v>19</v>
      </c>
      <c r="C10352" s="480">
        <f t="shared" si="877"/>
        <v>6</v>
      </c>
      <c r="D10352" s="480">
        <f>D10349</f>
        <v>234</v>
      </c>
      <c r="E10352" s="480">
        <f t="shared" si="880"/>
        <v>108</v>
      </c>
      <c r="F10352" s="484">
        <v>4.7786999999999997</v>
      </c>
      <c r="G10352" s="480">
        <v>15</v>
      </c>
      <c r="H10352" s="482">
        <v>0.303033</v>
      </c>
      <c r="I10352" s="483">
        <v>15.8</v>
      </c>
      <c r="J10352" s="484">
        <v>0.1474</v>
      </c>
      <c r="K10352" s="469">
        <f t="shared" si="878"/>
        <v>15.769569650830107</v>
      </c>
      <c r="L10352" s="469">
        <f t="shared" si="879"/>
        <v>-3.0430349169893844E-2</v>
      </c>
    </row>
    <row r="10353" spans="1:12">
      <c r="A10353" s="98" t="s">
        <v>126</v>
      </c>
      <c r="B10353" s="98">
        <f t="shared" si="876"/>
        <v>19</v>
      </c>
      <c r="C10353" s="98">
        <f t="shared" si="877"/>
        <v>6</v>
      </c>
      <c r="D10353" s="98">
        <f>D10352</f>
        <v>234</v>
      </c>
      <c r="E10353" s="98">
        <f t="shared" si="880"/>
        <v>109</v>
      </c>
      <c r="F10353" s="397">
        <f>F10352+(E10353-E10352)*(F10355-F10352)/(E10355-E10352)</f>
        <v>4.7901666666666669</v>
      </c>
      <c r="G10353" s="98">
        <v>15</v>
      </c>
      <c r="H10353" s="491">
        <f>H10352+(E10353-E10352)*(H10355-H10352)/(E10355-E10352)</f>
        <v>0.30320799999999998</v>
      </c>
      <c r="I10353" s="492">
        <f>I10352+(E10353-E10352)*(I10355-I10352)/(E10355-E10352)</f>
        <v>15.833333333333334</v>
      </c>
      <c r="J10353" s="397">
        <f>J10352+(E10353-E10352)*(J10355-J10352)/(E10355-E10352)</f>
        <v>0.14613333333333334</v>
      </c>
      <c r="K10353" s="469">
        <f t="shared" si="878"/>
        <v>15.798285885156947</v>
      </c>
      <c r="L10353" s="469">
        <f t="shared" si="879"/>
        <v>-3.5047448176387164E-2</v>
      </c>
    </row>
    <row r="10354" spans="1:12">
      <c r="A10354" s="98" t="s">
        <v>126</v>
      </c>
      <c r="B10354" s="98">
        <f t="shared" si="876"/>
        <v>19</v>
      </c>
      <c r="C10354" s="98">
        <f t="shared" si="877"/>
        <v>6</v>
      </c>
      <c r="D10354" s="98">
        <f>D10352</f>
        <v>234</v>
      </c>
      <c r="E10354" s="98">
        <f t="shared" si="880"/>
        <v>110</v>
      </c>
      <c r="F10354" s="397">
        <f>F10352+(E10354-E10352)*(F10355-F10352)/(E10355-E10352)</f>
        <v>4.8016333333333332</v>
      </c>
      <c r="G10354" s="98">
        <v>15</v>
      </c>
      <c r="H10354" s="491">
        <f>H10352+(E10354-E10352)*(H10355-H10352)/(E10355-E10352)</f>
        <v>0.30338300000000001</v>
      </c>
      <c r="I10354" s="492">
        <f>I10352+(E10354-E10352)*(I10355-I10352)/(E10355-E10352)</f>
        <v>15.866666666666667</v>
      </c>
      <c r="J10354" s="397">
        <f>J10352+(E10354-E10352)*(J10355-J10352)/(E10355-E10352)</f>
        <v>0.14486666666666667</v>
      </c>
      <c r="K10354" s="469">
        <f t="shared" si="878"/>
        <v>15.826968990791617</v>
      </c>
      <c r="L10354" s="469">
        <f t="shared" si="879"/>
        <v>-3.9697675875050464E-2</v>
      </c>
    </row>
    <row r="10355" spans="1:12">
      <c r="A10355" s="480" t="s">
        <v>126</v>
      </c>
      <c r="B10355" s="480">
        <f t="shared" si="876"/>
        <v>19</v>
      </c>
      <c r="C10355" s="480">
        <f t="shared" si="877"/>
        <v>6</v>
      </c>
      <c r="D10355" s="480">
        <f>D10352</f>
        <v>234</v>
      </c>
      <c r="E10355" s="480">
        <f t="shared" si="880"/>
        <v>111</v>
      </c>
      <c r="F10355" s="484">
        <v>4.8131000000000004</v>
      </c>
      <c r="G10355" s="480">
        <v>15</v>
      </c>
      <c r="H10355" s="482">
        <v>0.30355799999999999</v>
      </c>
      <c r="I10355" s="483">
        <v>15.9</v>
      </c>
      <c r="J10355" s="484">
        <v>0.14360000000000001</v>
      </c>
      <c r="K10355" s="469">
        <f t="shared" si="878"/>
        <v>15.855619025029815</v>
      </c>
      <c r="L10355" s="469">
        <f t="shared" si="879"/>
        <v>-4.4380974970184894E-2</v>
      </c>
    </row>
    <row r="10356" spans="1:12">
      <c r="A10356" s="98" t="s">
        <v>126</v>
      </c>
      <c r="B10356" s="98">
        <f t="shared" si="876"/>
        <v>19</v>
      </c>
      <c r="C10356" s="98">
        <f t="shared" si="877"/>
        <v>6</v>
      </c>
      <c r="D10356" s="98">
        <f>D10355</f>
        <v>234</v>
      </c>
      <c r="E10356" s="98">
        <f t="shared" si="880"/>
        <v>112</v>
      </c>
      <c r="F10356" s="397">
        <f>F10355+(E10356-E10355)*(F10358-F10355)/(E10358-E10355)</f>
        <v>4.8244666666666669</v>
      </c>
      <c r="G10356" s="98">
        <v>15</v>
      </c>
      <c r="H10356" s="491">
        <f>H10355+(E10356-E10355)*(H10358-H10355)/(E10358-E10355)</f>
        <v>0.30373366666666668</v>
      </c>
      <c r="I10356" s="492">
        <f>I10355+(E10356-E10355)*(I10358-I10355)/(E10358-E10355)</f>
        <v>15.9</v>
      </c>
      <c r="J10356" s="397">
        <f>J10355+(E10356-E10355)*(J10358-J10355)/(E10358-E10355)</f>
        <v>0.14233333333333334</v>
      </c>
      <c r="K10356" s="469">
        <f t="shared" si="878"/>
        <v>15.883871944828858</v>
      </c>
      <c r="L10356" s="469">
        <f t="shared" si="879"/>
        <v>-1.6128055171142464E-2</v>
      </c>
    </row>
    <row r="10357" spans="1:12">
      <c r="A10357" s="98" t="s">
        <v>126</v>
      </c>
      <c r="B10357" s="98">
        <f t="shared" si="876"/>
        <v>19</v>
      </c>
      <c r="C10357" s="98">
        <f t="shared" si="877"/>
        <v>6</v>
      </c>
      <c r="D10357" s="98">
        <f>D10355</f>
        <v>234</v>
      </c>
      <c r="E10357" s="98">
        <f t="shared" si="880"/>
        <v>113</v>
      </c>
      <c r="F10357" s="397">
        <f>F10355+(E10357-E10355)*(F10358-F10355)/(E10358-E10355)</f>
        <v>4.8358333333333334</v>
      </c>
      <c r="G10357" s="98">
        <v>15</v>
      </c>
      <c r="H10357" s="491">
        <f>H10355+(E10357-E10355)*(H10358-H10355)/(E10358-E10355)</f>
        <v>0.30390933333333331</v>
      </c>
      <c r="I10357" s="492">
        <f>I10355+(E10357-E10355)*(I10358-I10355)/(E10358-E10355)</f>
        <v>15.9</v>
      </c>
      <c r="J10357" s="397">
        <f>J10355+(E10357-E10355)*(J10358-J10355)/(E10358-E10355)</f>
        <v>0.14106666666666667</v>
      </c>
      <c r="K10357" s="469">
        <f t="shared" si="878"/>
        <v>15.912092202937719</v>
      </c>
      <c r="L10357" s="469">
        <f t="shared" si="879"/>
        <v>1.2092202937719065E-2</v>
      </c>
    </row>
    <row r="10358" spans="1:12">
      <c r="A10358" s="480" t="s">
        <v>126</v>
      </c>
      <c r="B10358" s="480">
        <f t="shared" si="876"/>
        <v>19</v>
      </c>
      <c r="C10358" s="480">
        <f t="shared" si="877"/>
        <v>6</v>
      </c>
      <c r="D10358" s="480">
        <f>D10355</f>
        <v>234</v>
      </c>
      <c r="E10358" s="480">
        <f t="shared" si="880"/>
        <v>114</v>
      </c>
      <c r="F10358" s="484">
        <v>4.8472</v>
      </c>
      <c r="G10358" s="480">
        <v>15</v>
      </c>
      <c r="H10358" s="482">
        <v>0.30408499999999999</v>
      </c>
      <c r="I10358" s="483">
        <v>15.9</v>
      </c>
      <c r="J10358" s="484">
        <v>0.13980000000000001</v>
      </c>
      <c r="K10358" s="469">
        <f t="shared" si="878"/>
        <v>15.940279855961327</v>
      </c>
      <c r="L10358" s="469">
        <f t="shared" si="879"/>
        <v>4.027985596132666E-2</v>
      </c>
    </row>
    <row r="10359" spans="1:12">
      <c r="A10359" s="98" t="s">
        <v>126</v>
      </c>
      <c r="B10359" s="98">
        <f t="shared" si="876"/>
        <v>19</v>
      </c>
      <c r="C10359" s="98">
        <f t="shared" si="877"/>
        <v>6</v>
      </c>
      <c r="D10359" s="98">
        <f>D10358</f>
        <v>234</v>
      </c>
      <c r="E10359" s="98">
        <f t="shared" si="880"/>
        <v>115</v>
      </c>
      <c r="F10359" s="397">
        <f>F10358+(E10359-E10358)*(F10361-F10358)/(E10361-E10358)</f>
        <v>4.8584666666666667</v>
      </c>
      <c r="G10359" s="98">
        <v>15</v>
      </c>
      <c r="H10359" s="491">
        <f>H10358+(E10359-E10358)*(H10361-H10358)/(E10361-E10358)</f>
        <v>0.30426133333333333</v>
      </c>
      <c r="I10359" s="492">
        <f>I10358+(E10359-E10358)*(I10361-I10358)/(E10361-E10358)</f>
        <v>15.933333333333334</v>
      </c>
      <c r="J10359" s="397">
        <f>J10358+(E10359-E10358)*(J10361-J10358)/(E10361-E10358)</f>
        <v>0.13853333333333334</v>
      </c>
      <c r="K10359" s="469">
        <f t="shared" si="878"/>
        <v>15.968071307121948</v>
      </c>
      <c r="L10359" s="469">
        <f t="shared" si="879"/>
        <v>3.4737973788613985E-2</v>
      </c>
    </row>
    <row r="10360" spans="1:12">
      <c r="A10360" s="98" t="s">
        <v>126</v>
      </c>
      <c r="B10360" s="98">
        <f t="shared" si="876"/>
        <v>19</v>
      </c>
      <c r="C10360" s="98">
        <f t="shared" si="877"/>
        <v>6</v>
      </c>
      <c r="D10360" s="98">
        <f>D10358</f>
        <v>234</v>
      </c>
      <c r="E10360" s="98">
        <f t="shared" si="880"/>
        <v>116</v>
      </c>
      <c r="F10360" s="397">
        <f>F10358+(E10360-E10358)*(F10361-F10358)/(E10361-E10358)</f>
        <v>4.8697333333333335</v>
      </c>
      <c r="G10360" s="98">
        <v>15</v>
      </c>
      <c r="H10360" s="491">
        <f>H10358+(E10360-E10358)*(H10361-H10358)/(E10361-E10358)</f>
        <v>0.30443766666666666</v>
      </c>
      <c r="I10360" s="492">
        <f>I10358+(E10360-E10358)*(I10361-I10358)/(E10361-E10358)</f>
        <v>15.966666666666667</v>
      </c>
      <c r="J10360" s="397">
        <f>J10358+(E10360-E10358)*(J10361-J10358)/(E10361-E10358)</f>
        <v>0.13726666666666668</v>
      </c>
      <c r="K10360" s="469">
        <f t="shared" si="878"/>
        <v>15.995830564111099</v>
      </c>
      <c r="L10360" s="469">
        <f t="shared" si="879"/>
        <v>2.9163897444432152E-2</v>
      </c>
    </row>
    <row r="10361" spans="1:12">
      <c r="A10361" s="480" t="s">
        <v>126</v>
      </c>
      <c r="B10361" s="480">
        <f t="shared" si="876"/>
        <v>19</v>
      </c>
      <c r="C10361" s="480">
        <f t="shared" si="877"/>
        <v>6</v>
      </c>
      <c r="D10361" s="480">
        <f>D10358</f>
        <v>234</v>
      </c>
      <c r="E10361" s="480">
        <f t="shared" si="880"/>
        <v>117</v>
      </c>
      <c r="F10361" s="484">
        <v>4.8810000000000002</v>
      </c>
      <c r="G10361" s="480">
        <v>15</v>
      </c>
      <c r="H10361" s="482">
        <v>0.304614</v>
      </c>
      <c r="I10361" s="483">
        <v>16</v>
      </c>
      <c r="J10361" s="484">
        <v>0.13600000000000001</v>
      </c>
      <c r="K10361" s="469">
        <f t="shared" si="878"/>
        <v>16.023557682837954</v>
      </c>
      <c r="L10361" s="469">
        <f t="shared" si="879"/>
        <v>2.3557682837953564E-2</v>
      </c>
    </row>
    <row r="10362" spans="1:12">
      <c r="A10362" s="98" t="s">
        <v>126</v>
      </c>
      <c r="B10362" s="98">
        <f t="shared" si="876"/>
        <v>19</v>
      </c>
      <c r="C10362" s="98">
        <f t="shared" si="877"/>
        <v>6</v>
      </c>
      <c r="D10362" s="98">
        <f>D10361</f>
        <v>234</v>
      </c>
      <c r="E10362" s="98">
        <f t="shared" si="880"/>
        <v>118</v>
      </c>
      <c r="F10362" s="397">
        <f>F10361+(E10362-E10361)*(F10364-F10361)/(E10364-E10361)</f>
        <v>4.8922333333333334</v>
      </c>
      <c r="G10362" s="98">
        <v>15</v>
      </c>
      <c r="H10362" s="491">
        <f>H10361+(E10362-E10361)*(H10364-H10361)/(E10364-E10361)</f>
        <v>0.30479099999999998</v>
      </c>
      <c r="I10362" s="492">
        <f>I10361+(E10362-E10361)*(I10364-I10361)/(E10364-E10361)</f>
        <v>16.033333333333335</v>
      </c>
      <c r="J10362" s="397">
        <f>J10361+(E10362-E10361)*(J10364-J10361)/(E10364-E10361)</f>
        <v>0.13473333333333334</v>
      </c>
      <c r="K10362" s="469">
        <f t="shared" si="878"/>
        <v>16.051108245759664</v>
      </c>
      <c r="L10362" s="469">
        <f t="shared" si="879"/>
        <v>1.7774912426329337E-2</v>
      </c>
    </row>
    <row r="10363" spans="1:12">
      <c r="A10363" s="98" t="s">
        <v>126</v>
      </c>
      <c r="B10363" s="98">
        <f t="shared" si="876"/>
        <v>19</v>
      </c>
      <c r="C10363" s="98">
        <f t="shared" si="877"/>
        <v>6</v>
      </c>
      <c r="D10363" s="98">
        <f>D10361</f>
        <v>234</v>
      </c>
      <c r="E10363" s="98">
        <f t="shared" si="880"/>
        <v>119</v>
      </c>
      <c r="F10363" s="397">
        <f>F10361+(E10363-E10361)*(F10364-F10361)/(E10364-E10361)</f>
        <v>4.9034666666666666</v>
      </c>
      <c r="G10363" s="98">
        <v>15</v>
      </c>
      <c r="H10363" s="491">
        <f>H10361+(E10363-E10361)*(H10364-H10361)/(E10364-E10361)</f>
        <v>0.30496800000000002</v>
      </c>
      <c r="I10363" s="492">
        <f>I10361+(E10363-E10361)*(I10364-I10361)/(E10364-E10361)</f>
        <v>16.066666666666666</v>
      </c>
      <c r="J10363" s="397">
        <f>J10361+(E10363-E10361)*(J10364-J10361)/(E10364-E10361)</f>
        <v>0.13346666666666668</v>
      </c>
      <c r="K10363" s="469">
        <f t="shared" si="878"/>
        <v>16.078626828607153</v>
      </c>
      <c r="L10363" s="469">
        <f t="shared" si="879"/>
        <v>1.1960161940486103E-2</v>
      </c>
    </row>
    <row r="10364" spans="1:12">
      <c r="A10364" s="480" t="s">
        <v>126</v>
      </c>
      <c r="B10364" s="480">
        <f t="shared" si="876"/>
        <v>19</v>
      </c>
      <c r="C10364" s="480">
        <f t="shared" si="877"/>
        <v>6</v>
      </c>
      <c r="D10364" s="480">
        <f>D10361</f>
        <v>234</v>
      </c>
      <c r="E10364" s="480">
        <f t="shared" si="880"/>
        <v>120</v>
      </c>
      <c r="F10364" s="484">
        <v>4.9146999999999998</v>
      </c>
      <c r="G10364" s="480">
        <v>15</v>
      </c>
      <c r="H10364" s="482">
        <v>0.305145</v>
      </c>
      <c r="I10364" s="483">
        <v>16.100000000000001</v>
      </c>
      <c r="J10364" s="484">
        <v>0.13220000000000001</v>
      </c>
      <c r="K10364" s="469">
        <f t="shared" si="878"/>
        <v>16.106113487030754</v>
      </c>
      <c r="L10364" s="469">
        <f t="shared" si="879"/>
        <v>6.1134870307526512E-3</v>
      </c>
    </row>
    <row r="10365" spans="1:12">
      <c r="A10365" s="98" t="s">
        <v>126</v>
      </c>
      <c r="B10365" s="98">
        <f t="shared" ref="B10365:B10428" si="881">INT(D10365/12)</f>
        <v>19</v>
      </c>
      <c r="C10365" s="98">
        <f t="shared" ref="C10365:C10428" si="882">D10365-B10365*12</f>
        <v>6</v>
      </c>
      <c r="D10365" s="98">
        <f>D10364</f>
        <v>234</v>
      </c>
      <c r="E10365" s="98">
        <f t="shared" si="880"/>
        <v>121</v>
      </c>
      <c r="F10365" s="397">
        <f>F10364+(E10365-E10364)*(F10367-F10364)/(E10367-E10364)</f>
        <v>4.9258333333333333</v>
      </c>
      <c r="G10365" s="98">
        <v>15</v>
      </c>
      <c r="H10365" s="491">
        <f>H10364+(E10365-E10364)*(H10367-H10364)/(E10367-E10364)</f>
        <v>0.30532300000000001</v>
      </c>
      <c r="I10365" s="492">
        <f>I10364+(E10365-E10364)*(I10367-I10364)/(E10367-E10364)</f>
        <v>16.133333333333333</v>
      </c>
      <c r="J10365" s="397">
        <f>J10364+(E10365-E10364)*(J10367-J10364)/(E10367-E10364)</f>
        <v>0.13096666666666668</v>
      </c>
      <c r="K10365" s="469">
        <f t="shared" si="878"/>
        <v>16.133187913564761</v>
      </c>
      <c r="L10365" s="469">
        <f t="shared" si="879"/>
        <v>-1.4541976857174177E-4</v>
      </c>
    </row>
    <row r="10366" spans="1:12">
      <c r="A10366" s="98" t="s">
        <v>126</v>
      </c>
      <c r="B10366" s="98">
        <f t="shared" si="881"/>
        <v>19</v>
      </c>
      <c r="C10366" s="98">
        <f t="shared" si="882"/>
        <v>6</v>
      </c>
      <c r="D10366" s="98">
        <f>D10364</f>
        <v>234</v>
      </c>
      <c r="E10366" s="98">
        <f t="shared" si="880"/>
        <v>122</v>
      </c>
      <c r="F10366" s="397">
        <f>F10364+(E10366-E10364)*(F10367-F10364)/(E10367-E10364)</f>
        <v>4.9369666666666667</v>
      </c>
      <c r="G10366" s="98">
        <v>15</v>
      </c>
      <c r="H10366" s="491">
        <f>H10364+(E10366-E10364)*(H10367-H10364)/(E10367-E10364)</f>
        <v>0.30550099999999997</v>
      </c>
      <c r="I10366" s="492">
        <f>I10364+(E10366-E10364)*(I10367-I10364)/(E10367-E10364)</f>
        <v>16.166666666666668</v>
      </c>
      <c r="J10366" s="397">
        <f>J10364+(E10366-E10364)*(J10367-J10364)/(E10367-E10364)</f>
        <v>0.12973333333333334</v>
      </c>
      <c r="K10366" s="469">
        <f t="shared" si="878"/>
        <v>16.160230790297469</v>
      </c>
      <c r="L10366" s="469">
        <f t="shared" si="879"/>
        <v>-6.4358763691991783E-3</v>
      </c>
    </row>
    <row r="10367" spans="1:12">
      <c r="A10367" s="480" t="s">
        <v>126</v>
      </c>
      <c r="B10367" s="480">
        <f t="shared" si="881"/>
        <v>19</v>
      </c>
      <c r="C10367" s="480">
        <f t="shared" si="882"/>
        <v>6</v>
      </c>
      <c r="D10367" s="480">
        <f>D10364</f>
        <v>234</v>
      </c>
      <c r="E10367" s="480">
        <f t="shared" si="880"/>
        <v>123</v>
      </c>
      <c r="F10367" s="484">
        <v>4.9481000000000002</v>
      </c>
      <c r="G10367" s="480">
        <v>15</v>
      </c>
      <c r="H10367" s="482">
        <v>0.30567899999999998</v>
      </c>
      <c r="I10367" s="483">
        <v>16.2</v>
      </c>
      <c r="J10367" s="484">
        <v>0.1285</v>
      </c>
      <c r="K10367" s="469">
        <f t="shared" si="878"/>
        <v>16.187242172344192</v>
      </c>
      <c r="L10367" s="469">
        <f t="shared" si="879"/>
        <v>-1.2757827655807574E-2</v>
      </c>
    </row>
    <row r="10368" spans="1:12">
      <c r="A10368" s="98" t="s">
        <v>126</v>
      </c>
      <c r="B10368" s="98">
        <f t="shared" si="881"/>
        <v>19</v>
      </c>
      <c r="C10368" s="98">
        <f t="shared" si="882"/>
        <v>6</v>
      </c>
      <c r="D10368" s="98">
        <f>D10367</f>
        <v>234</v>
      </c>
      <c r="E10368" s="98">
        <f t="shared" si="880"/>
        <v>124</v>
      </c>
      <c r="F10368" s="397">
        <f>F10367+(E10368-E10367)*(F10370-F10367)/(E10370-E10367)</f>
        <v>4.9591666666666665</v>
      </c>
      <c r="G10368" s="98">
        <v>15</v>
      </c>
      <c r="H10368" s="491">
        <f>H10367+(E10368-E10367)*(H10370-H10367)/(E10370-E10367)</f>
        <v>0.30585766666666664</v>
      </c>
      <c r="I10368" s="492">
        <f>I10367+(E10368-E10367)*(I10370-I10367)/(E10370-E10367)</f>
        <v>16.233333333333334</v>
      </c>
      <c r="J10368" s="397">
        <f>J10367+(E10368-E10367)*(J10370-J10367)/(E10370-E10367)</f>
        <v>0.12723333333333334</v>
      </c>
      <c r="K10368" s="469">
        <f t="shared" si="878"/>
        <v>16.213968806841528</v>
      </c>
      <c r="L10368" s="469">
        <f t="shared" si="879"/>
        <v>-1.9364526491806089E-2</v>
      </c>
    </row>
    <row r="10369" spans="1:12">
      <c r="A10369" s="98" t="s">
        <v>126</v>
      </c>
      <c r="B10369" s="98">
        <f t="shared" si="881"/>
        <v>19</v>
      </c>
      <c r="C10369" s="98">
        <f t="shared" si="882"/>
        <v>6</v>
      </c>
      <c r="D10369" s="98">
        <f>D10367</f>
        <v>234</v>
      </c>
      <c r="E10369" s="98">
        <f t="shared" si="880"/>
        <v>125</v>
      </c>
      <c r="F10369" s="397">
        <f>F10367+(E10369-E10367)*(F10370-F10367)/(E10370-E10367)</f>
        <v>4.9702333333333337</v>
      </c>
      <c r="G10369" s="98">
        <v>15</v>
      </c>
      <c r="H10369" s="491">
        <f>H10367+(E10369-E10367)*(H10370-H10367)/(E10370-E10367)</f>
        <v>0.30603633333333335</v>
      </c>
      <c r="I10369" s="492">
        <f>I10367+(E10369-E10367)*(I10370-I10367)/(E10370-E10367)</f>
        <v>16.266666666666666</v>
      </c>
      <c r="J10369" s="397">
        <f>J10367+(E10369-E10367)*(J10370-J10367)/(E10370-E10367)</f>
        <v>0.12596666666666667</v>
      </c>
      <c r="K10369" s="469">
        <f t="shared" si="878"/>
        <v>16.240664234856645</v>
      </c>
      <c r="L10369" s="469">
        <f t="shared" si="879"/>
        <v>-2.600243181002071E-2</v>
      </c>
    </row>
    <row r="10370" spans="1:12">
      <c r="A10370" s="480" t="s">
        <v>126</v>
      </c>
      <c r="B10370" s="480">
        <f t="shared" si="881"/>
        <v>19</v>
      </c>
      <c r="C10370" s="480">
        <f t="shared" si="882"/>
        <v>6</v>
      </c>
      <c r="D10370" s="480">
        <f>D10367</f>
        <v>234</v>
      </c>
      <c r="E10370" s="480">
        <f t="shared" si="880"/>
        <v>126</v>
      </c>
      <c r="F10370" s="484">
        <v>4.9813000000000001</v>
      </c>
      <c r="G10370" s="480">
        <v>15</v>
      </c>
      <c r="H10370" s="482">
        <v>0.30621500000000001</v>
      </c>
      <c r="I10370" s="483">
        <v>16.3</v>
      </c>
      <c r="J10370" s="484">
        <v>0.12470000000000001</v>
      </c>
      <c r="K10370" s="469">
        <f t="shared" si="878"/>
        <v>16.267328511013503</v>
      </c>
      <c r="L10370" s="469">
        <f t="shared" si="879"/>
        <v>-3.2671488986498076E-2</v>
      </c>
    </row>
    <row r="10371" spans="1:12">
      <c r="A10371" s="98" t="s">
        <v>126</v>
      </c>
      <c r="B10371" s="98">
        <f t="shared" si="881"/>
        <v>19</v>
      </c>
      <c r="C10371" s="98">
        <f t="shared" si="882"/>
        <v>6</v>
      </c>
      <c r="D10371" s="98">
        <f>D10370</f>
        <v>234</v>
      </c>
      <c r="E10371" s="98">
        <f t="shared" si="880"/>
        <v>127</v>
      </c>
      <c r="F10371" s="397">
        <f>F10370+(E10371-E10370)*(F10373-F10370)/(E10373-E10370)</f>
        <v>4.9922666666666666</v>
      </c>
      <c r="G10371" s="98">
        <v>15</v>
      </c>
      <c r="H10371" s="491">
        <f>H10370+(E10371-E10370)*(H10373-H10370)/(E10373-E10370)</f>
        <v>0.3063946666666667</v>
      </c>
      <c r="I10371" s="492">
        <f>I10370+(E10371-E10370)*(I10373-I10370)/(E10373-E10370)</f>
        <v>16.3</v>
      </c>
      <c r="J10371" s="397">
        <f>J10370+(E10371-E10370)*(J10373-J10370)/(E10373-E10370)</f>
        <v>0.12343333333333334</v>
      </c>
      <c r="K10371" s="469">
        <f t="shared" si="878"/>
        <v>16.293582133718601</v>
      </c>
      <c r="L10371" s="469">
        <f t="shared" si="879"/>
        <v>-6.4178662813993981E-3</v>
      </c>
    </row>
    <row r="10372" spans="1:12">
      <c r="A10372" s="98" t="s">
        <v>126</v>
      </c>
      <c r="B10372" s="98">
        <f t="shared" si="881"/>
        <v>19</v>
      </c>
      <c r="C10372" s="98">
        <f t="shared" si="882"/>
        <v>6</v>
      </c>
      <c r="D10372" s="98">
        <f>D10370</f>
        <v>234</v>
      </c>
      <c r="E10372" s="98">
        <f t="shared" si="880"/>
        <v>128</v>
      </c>
      <c r="F10372" s="397">
        <f>F10370+(E10372-E10370)*(F10373-F10370)/(E10373-E10370)</f>
        <v>5.0032333333333332</v>
      </c>
      <c r="G10372" s="98">
        <v>15</v>
      </c>
      <c r="H10372" s="491">
        <f>H10370+(E10372-E10370)*(H10373-H10370)/(E10373-E10370)</f>
        <v>0.30657433333333334</v>
      </c>
      <c r="I10372" s="492">
        <f>I10370+(E10372-E10370)*(I10373-I10370)/(E10373-E10370)</f>
        <v>16.3</v>
      </c>
      <c r="J10372" s="397">
        <f>J10370+(E10372-E10370)*(J10373-J10370)/(E10373-E10370)</f>
        <v>0.12216666666666666</v>
      </c>
      <c r="K10372" s="469">
        <f t="shared" si="878"/>
        <v>16.319804984761717</v>
      </c>
      <c r="L10372" s="469">
        <f t="shared" si="879"/>
        <v>1.9804984761716327E-2</v>
      </c>
    </row>
    <row r="10373" spans="1:12">
      <c r="A10373" s="480" t="s">
        <v>126</v>
      </c>
      <c r="B10373" s="480">
        <f t="shared" si="881"/>
        <v>19</v>
      </c>
      <c r="C10373" s="480">
        <f t="shared" si="882"/>
        <v>6</v>
      </c>
      <c r="D10373" s="480">
        <f>D10370</f>
        <v>234</v>
      </c>
      <c r="E10373" s="480">
        <f t="shared" si="880"/>
        <v>129</v>
      </c>
      <c r="F10373" s="484">
        <v>5.0141999999999998</v>
      </c>
      <c r="G10373" s="480">
        <v>15</v>
      </c>
      <c r="H10373" s="482">
        <v>0.30675400000000003</v>
      </c>
      <c r="I10373" s="483">
        <v>16.3</v>
      </c>
      <c r="J10373" s="484">
        <v>0.12089999999999999</v>
      </c>
      <c r="K10373" s="469">
        <f t="shared" si="878"/>
        <v>16.345997118211987</v>
      </c>
      <c r="L10373" s="469">
        <f t="shared" si="879"/>
        <v>4.5997118211985821E-2</v>
      </c>
    </row>
    <row r="10374" spans="1:12">
      <c r="A10374" s="98" t="s">
        <v>126</v>
      </c>
      <c r="B10374" s="98">
        <f t="shared" si="881"/>
        <v>19</v>
      </c>
      <c r="C10374" s="98">
        <f t="shared" si="882"/>
        <v>6</v>
      </c>
      <c r="D10374" s="98">
        <f>D10373</f>
        <v>234</v>
      </c>
      <c r="E10374" s="98">
        <f t="shared" si="880"/>
        <v>130</v>
      </c>
      <c r="F10374" s="397">
        <f>F10373+(E10374-E10373)*(F10376-F10373)/(E10376-E10373)</f>
        <v>5.0251333333333328</v>
      </c>
      <c r="G10374" s="98">
        <v>15</v>
      </c>
      <c r="H10374" s="491">
        <f>H10373+(E10374-E10373)*(H10376-H10373)/(E10376-E10373)</f>
        <v>0.30693466666666669</v>
      </c>
      <c r="I10374" s="492">
        <f>I10373+(E10374-E10373)*(I10376-I10373)/(E10376-E10373)</f>
        <v>16.333333333333332</v>
      </c>
      <c r="J10374" s="397">
        <f>J10373+(E10374-E10373)*(J10376-J10373)/(E10376-E10373)</f>
        <v>0.11963333333333333</v>
      </c>
      <c r="K10374" s="469">
        <f t="shared" si="878"/>
        <v>16.371996646409006</v>
      </c>
      <c r="L10374" s="469">
        <f t="shared" si="879"/>
        <v>3.86633130756735E-2</v>
      </c>
    </row>
    <row r="10375" spans="1:12">
      <c r="A10375" s="98" t="s">
        <v>126</v>
      </c>
      <c r="B10375" s="98">
        <f t="shared" si="881"/>
        <v>19</v>
      </c>
      <c r="C10375" s="98">
        <f t="shared" si="882"/>
        <v>6</v>
      </c>
      <c r="D10375" s="98">
        <f>D10373</f>
        <v>234</v>
      </c>
      <c r="E10375" s="98">
        <f t="shared" si="880"/>
        <v>131</v>
      </c>
      <c r="F10375" s="397">
        <f>F10373+(E10375-E10373)*(F10376-F10373)/(E10376-E10373)</f>
        <v>5.0360666666666667</v>
      </c>
      <c r="G10375" s="98">
        <v>15</v>
      </c>
      <c r="H10375" s="491">
        <f>H10373+(E10375-E10373)*(H10376-H10373)/(E10376-E10373)</f>
        <v>0.30711533333333335</v>
      </c>
      <c r="I10375" s="492">
        <f>I10373+(E10375-E10373)*(I10376-I10373)/(E10376-E10373)</f>
        <v>16.366666666666667</v>
      </c>
      <c r="J10375" s="397">
        <f>J10373+(E10375-E10373)*(J10376-J10373)/(E10376-E10373)</f>
        <v>0.11836666666666666</v>
      </c>
      <c r="K10375" s="469">
        <f t="shared" si="878"/>
        <v>16.397965585133054</v>
      </c>
      <c r="L10375" s="469">
        <f t="shared" si="879"/>
        <v>3.1298918466386993E-2</v>
      </c>
    </row>
    <row r="10376" spans="1:12">
      <c r="A10376" s="480" t="s">
        <v>126</v>
      </c>
      <c r="B10376" s="480">
        <f t="shared" si="881"/>
        <v>19</v>
      </c>
      <c r="C10376" s="480">
        <f t="shared" si="882"/>
        <v>6</v>
      </c>
      <c r="D10376" s="480">
        <f>D10373</f>
        <v>234</v>
      </c>
      <c r="E10376" s="480">
        <f t="shared" si="880"/>
        <v>132</v>
      </c>
      <c r="F10376" s="484">
        <v>5.0469999999999997</v>
      </c>
      <c r="G10376" s="480">
        <v>15</v>
      </c>
      <c r="H10376" s="482">
        <v>0.30729600000000001</v>
      </c>
      <c r="I10376" s="483">
        <v>16.399999999999999</v>
      </c>
      <c r="J10376" s="484">
        <v>0.1171</v>
      </c>
      <c r="K10376" s="469">
        <f t="shared" si="878"/>
        <v>16.423903988336978</v>
      </c>
      <c r="L10376" s="469">
        <f t="shared" si="879"/>
        <v>2.3903988336979154E-2</v>
      </c>
    </row>
    <row r="10377" spans="1:12">
      <c r="A10377" s="98" t="s">
        <v>126</v>
      </c>
      <c r="B10377" s="98">
        <f t="shared" si="881"/>
        <v>19</v>
      </c>
      <c r="C10377" s="98">
        <f t="shared" si="882"/>
        <v>6</v>
      </c>
      <c r="D10377" s="98">
        <f>D10376</f>
        <v>234</v>
      </c>
      <c r="E10377" s="98">
        <f t="shared" si="880"/>
        <v>133</v>
      </c>
      <c r="F10377" s="397">
        <f>F10376+(E10377-E10376)*(F10379-F10376)/(E10379-E10376)</f>
        <v>5.057833333333333</v>
      </c>
      <c r="G10377" s="98">
        <v>15</v>
      </c>
      <c r="H10377" s="491">
        <f>H10376+(E10377-E10376)*(H10379-H10376)/(E10379-E10376)</f>
        <v>0.30747733333333332</v>
      </c>
      <c r="I10377" s="492">
        <f>I10376+(E10377-E10376)*(I10379-I10376)/(E10379-E10376)</f>
        <v>16.433333333333334</v>
      </c>
      <c r="J10377" s="397">
        <f>J10376+(E10377-E10376)*(J10379-J10376)/(E10379-E10376)</f>
        <v>0.11586666666666666</v>
      </c>
      <c r="K10377" s="469">
        <f t="shared" si="878"/>
        <v>16.449451016443486</v>
      </c>
      <c r="L10377" s="469">
        <f t="shared" si="879"/>
        <v>1.6117683110152825E-2</v>
      </c>
    </row>
    <row r="10378" spans="1:12">
      <c r="A10378" s="98" t="s">
        <v>126</v>
      </c>
      <c r="B10378" s="98">
        <f t="shared" si="881"/>
        <v>19</v>
      </c>
      <c r="C10378" s="98">
        <f t="shared" si="882"/>
        <v>6</v>
      </c>
      <c r="D10378" s="98">
        <f>D10376</f>
        <v>234</v>
      </c>
      <c r="E10378" s="98">
        <f t="shared" si="880"/>
        <v>134</v>
      </c>
      <c r="F10378" s="397">
        <f>F10376+(E10378-E10376)*(F10379-F10376)/(E10379-E10376)</f>
        <v>5.0686666666666671</v>
      </c>
      <c r="G10378" s="98">
        <v>15</v>
      </c>
      <c r="H10378" s="491">
        <f>H10376+(E10378-E10376)*(H10379-H10376)/(E10379-E10376)</f>
        <v>0.30765866666666669</v>
      </c>
      <c r="I10378" s="492">
        <f>I10376+(E10378-E10376)*(I10379-I10376)/(E10379-E10376)</f>
        <v>16.466666666666665</v>
      </c>
      <c r="J10378" s="397">
        <f>J10376+(E10378-E10376)*(J10379-J10376)/(E10379-E10376)</f>
        <v>0.11463333333333334</v>
      </c>
      <c r="K10378" s="469">
        <f t="shared" si="878"/>
        <v>16.474967929826995</v>
      </c>
      <c r="L10378" s="469">
        <f t="shared" si="879"/>
        <v>8.3012631603303078E-3</v>
      </c>
    </row>
    <row r="10379" spans="1:12">
      <c r="A10379" s="480" t="s">
        <v>126</v>
      </c>
      <c r="B10379" s="480">
        <f t="shared" si="881"/>
        <v>19</v>
      </c>
      <c r="C10379" s="480">
        <f t="shared" si="882"/>
        <v>6</v>
      </c>
      <c r="D10379" s="480">
        <f>D10376</f>
        <v>234</v>
      </c>
      <c r="E10379" s="480">
        <f t="shared" si="880"/>
        <v>135</v>
      </c>
      <c r="F10379" s="484">
        <v>5.0795000000000003</v>
      </c>
      <c r="G10379" s="480">
        <v>15</v>
      </c>
      <c r="H10379" s="482">
        <v>0.30784</v>
      </c>
      <c r="I10379" s="483">
        <v>16.5</v>
      </c>
      <c r="J10379" s="484">
        <v>0.1134</v>
      </c>
      <c r="K10379" s="469">
        <f t="shared" ref="K10379:K10442" si="883">F10379/H10379</f>
        <v>16.500454781704782</v>
      </c>
      <c r="L10379" s="469">
        <f t="shared" ref="L10379:L10442" si="884">K10379-I10379</f>
        <v>4.5478170478219226E-4</v>
      </c>
    </row>
    <row r="10380" spans="1:12">
      <c r="A10380" s="98" t="s">
        <v>126</v>
      </c>
      <c r="B10380" s="98">
        <f t="shared" si="881"/>
        <v>19</v>
      </c>
      <c r="C10380" s="98">
        <f t="shared" si="882"/>
        <v>6</v>
      </c>
      <c r="D10380" s="98">
        <f>D10379</f>
        <v>234</v>
      </c>
      <c r="E10380" s="98">
        <f t="shared" si="880"/>
        <v>136</v>
      </c>
      <c r="F10380" s="397">
        <f>F10379+(E10380-E10379)*(F10382-F10379)/(E10382-E10379)</f>
        <v>5.0902666666666665</v>
      </c>
      <c r="G10380" s="98">
        <v>15</v>
      </c>
      <c r="H10380" s="491">
        <f>H10379+(E10380-E10379)*(H10382-H10379)/(E10382-E10379)</f>
        <v>0.30802299999999999</v>
      </c>
      <c r="I10380" s="492">
        <f>I10379+(E10380-E10379)*(I10382-I10379)/(E10382-E10379)</f>
        <v>16.533333333333335</v>
      </c>
      <c r="J10380" s="397">
        <f>J10379+(E10380-E10379)*(J10382-J10379)/(E10382-E10379)</f>
        <v>0.11213333333333333</v>
      </c>
      <c r="K10380" s="469">
        <f t="shared" si="883"/>
        <v>16.525605771863358</v>
      </c>
      <c r="L10380" s="469">
        <f t="shared" si="884"/>
        <v>-7.7275614699772177E-3</v>
      </c>
    </row>
    <row r="10381" spans="1:12">
      <c r="A10381" s="98" t="s">
        <v>126</v>
      </c>
      <c r="B10381" s="98">
        <f t="shared" si="881"/>
        <v>19</v>
      </c>
      <c r="C10381" s="98">
        <f t="shared" si="882"/>
        <v>6</v>
      </c>
      <c r="D10381" s="98">
        <f>D10379</f>
        <v>234</v>
      </c>
      <c r="E10381" s="98">
        <f t="shared" si="880"/>
        <v>137</v>
      </c>
      <c r="F10381" s="397">
        <f>F10379+(E10381-E10379)*(F10382-F10379)/(E10382-E10379)</f>
        <v>5.1010333333333335</v>
      </c>
      <c r="G10381" s="98">
        <v>15</v>
      </c>
      <c r="H10381" s="491">
        <f>H10379+(E10381-E10379)*(H10382-H10379)/(E10382-E10379)</f>
        <v>0.30820600000000004</v>
      </c>
      <c r="I10381" s="492">
        <f>I10379+(E10381-E10379)*(I10382-I10379)/(E10382-E10379)</f>
        <v>16.566666666666666</v>
      </c>
      <c r="J10381" s="397">
        <f>J10379+(E10381-E10379)*(J10382-J10379)/(E10382-E10379)</f>
        <v>0.11086666666666667</v>
      </c>
      <c r="K10381" s="469">
        <f t="shared" si="883"/>
        <v>16.550726894782493</v>
      </c>
      <c r="L10381" s="469">
        <f t="shared" si="884"/>
        <v>-1.5939771884173837E-2</v>
      </c>
    </row>
    <row r="10382" spans="1:12">
      <c r="A10382" s="480" t="s">
        <v>126</v>
      </c>
      <c r="B10382" s="480">
        <f t="shared" si="881"/>
        <v>19</v>
      </c>
      <c r="C10382" s="480">
        <f t="shared" si="882"/>
        <v>6</v>
      </c>
      <c r="D10382" s="480">
        <f>D10379</f>
        <v>234</v>
      </c>
      <c r="E10382" s="480">
        <f t="shared" si="880"/>
        <v>138</v>
      </c>
      <c r="F10382" s="484">
        <v>5.1117999999999997</v>
      </c>
      <c r="G10382" s="480">
        <v>15</v>
      </c>
      <c r="H10382" s="482">
        <v>0.30838900000000002</v>
      </c>
      <c r="I10382" s="483">
        <v>16.600000000000001</v>
      </c>
      <c r="J10382" s="484">
        <v>0.1096</v>
      </c>
      <c r="K10382" s="469">
        <f t="shared" si="883"/>
        <v>16.575818203632423</v>
      </c>
      <c r="L10382" s="469">
        <f t="shared" si="884"/>
        <v>-2.4181796367578556E-2</v>
      </c>
    </row>
    <row r="10383" spans="1:12">
      <c r="A10383" s="98" t="s">
        <v>126</v>
      </c>
      <c r="B10383" s="98">
        <f t="shared" si="881"/>
        <v>19</v>
      </c>
      <c r="C10383" s="98">
        <f t="shared" si="882"/>
        <v>6</v>
      </c>
      <c r="D10383" s="98">
        <f>D10382</f>
        <v>234</v>
      </c>
      <c r="E10383" s="98">
        <f t="shared" si="880"/>
        <v>139</v>
      </c>
      <c r="F10383" s="397">
        <f>F10382+(E10383-E10382)*(F10385-F10382)/(E10385-E10382)</f>
        <v>5.1224999999999996</v>
      </c>
      <c r="G10383" s="98">
        <v>15</v>
      </c>
      <c r="H10383" s="491">
        <f>H10382+(E10383-E10382)*(H10385-H10382)/(E10385-E10382)</f>
        <v>0.30857266666666666</v>
      </c>
      <c r="I10383" s="492">
        <f>I10382+(E10383-E10382)*(I10385-I10382)/(E10385-E10382)</f>
        <v>16.633333333333333</v>
      </c>
      <c r="J10383" s="397">
        <f>J10382+(E10383-E10382)*(J10385-J10382)/(E10385-E10382)</f>
        <v>0.10833333333333334</v>
      </c>
      <c r="K10383" s="469">
        <f t="shared" si="883"/>
        <v>16.600627836987073</v>
      </c>
      <c r="L10383" s="469">
        <f t="shared" si="884"/>
        <v>-3.2705496346260077E-2</v>
      </c>
    </row>
    <row r="10384" spans="1:12">
      <c r="A10384" s="98" t="s">
        <v>126</v>
      </c>
      <c r="B10384" s="98">
        <f t="shared" si="881"/>
        <v>19</v>
      </c>
      <c r="C10384" s="98">
        <f t="shared" si="882"/>
        <v>6</v>
      </c>
      <c r="D10384" s="98">
        <f>D10382</f>
        <v>234</v>
      </c>
      <c r="E10384" s="98">
        <f t="shared" si="880"/>
        <v>140</v>
      </c>
      <c r="F10384" s="397">
        <f>F10382+(E10384-E10382)*(F10385-F10382)/(E10385-E10382)</f>
        <v>5.1332000000000004</v>
      </c>
      <c r="G10384" s="98">
        <v>15</v>
      </c>
      <c r="H10384" s="491">
        <f>H10382+(E10384-E10382)*(H10385-H10382)/(E10385-E10382)</f>
        <v>0.30875633333333335</v>
      </c>
      <c r="I10384" s="492">
        <f>I10382+(E10384-E10382)*(I10385-I10382)/(E10385-E10382)</f>
        <v>16.666666666666668</v>
      </c>
      <c r="J10384" s="397">
        <f>J10382+(E10384-E10382)*(J10385-J10382)/(E10385-E10382)</f>
        <v>0.10706666666666667</v>
      </c>
      <c r="K10384" s="469">
        <f t="shared" si="883"/>
        <v>16.625407953844942</v>
      </c>
      <c r="L10384" s="469">
        <f t="shared" si="884"/>
        <v>-4.1258712821726107E-2</v>
      </c>
    </row>
    <row r="10385" spans="1:12">
      <c r="A10385" s="480" t="s">
        <v>126</v>
      </c>
      <c r="B10385" s="480">
        <f t="shared" si="881"/>
        <v>19</v>
      </c>
      <c r="C10385" s="480">
        <f t="shared" si="882"/>
        <v>6</v>
      </c>
      <c r="D10385" s="480">
        <f>D10382</f>
        <v>234</v>
      </c>
      <c r="E10385" s="480">
        <f t="shared" si="880"/>
        <v>141</v>
      </c>
      <c r="F10385" s="484">
        <v>5.1439000000000004</v>
      </c>
      <c r="G10385" s="480">
        <v>15</v>
      </c>
      <c r="H10385" s="482">
        <v>0.30893999999999999</v>
      </c>
      <c r="I10385" s="483">
        <v>16.7</v>
      </c>
      <c r="J10385" s="484">
        <v>0.10580000000000001</v>
      </c>
      <c r="K10385" s="469">
        <f t="shared" si="883"/>
        <v>16.650158606849228</v>
      </c>
      <c r="L10385" s="469">
        <f t="shared" si="884"/>
        <v>-4.9841393150771296E-2</v>
      </c>
    </row>
    <row r="10386" spans="1:12">
      <c r="A10386" s="98" t="s">
        <v>126</v>
      </c>
      <c r="B10386" s="98">
        <f t="shared" si="881"/>
        <v>19</v>
      </c>
      <c r="C10386" s="98">
        <f t="shared" si="882"/>
        <v>6</v>
      </c>
      <c r="D10386" s="98">
        <f>D10385</f>
        <v>234</v>
      </c>
      <c r="E10386" s="98">
        <f t="shared" ref="E10386:E10409" si="885">E10385+1</f>
        <v>142</v>
      </c>
      <c r="F10386" s="397">
        <f>F10385+(E10386-E10385)*(F10388-F10385)/(E10388-E10385)</f>
        <v>5.1545666666666667</v>
      </c>
      <c r="G10386" s="98">
        <v>15</v>
      </c>
      <c r="H10386" s="491">
        <f>H10385+(E10386-E10385)*(H10388-H10385)/(E10388-E10385)</f>
        <v>0.30912499999999998</v>
      </c>
      <c r="I10386" s="492">
        <f>I10385+(E10386-E10385)*(I10388-I10385)/(E10388-E10385)</f>
        <v>16.7</v>
      </c>
      <c r="J10386" s="397">
        <f>J10385+(E10386-E10385)*(J10388-J10385)/(E10388-E10385)</f>
        <v>0.10453333333333334</v>
      </c>
      <c r="K10386" s="469">
        <f t="shared" si="883"/>
        <v>16.674700094352339</v>
      </c>
      <c r="L10386" s="469">
        <f t="shared" si="884"/>
        <v>-2.5299905647660381E-2</v>
      </c>
    </row>
    <row r="10387" spans="1:12">
      <c r="A10387" s="98" t="s">
        <v>126</v>
      </c>
      <c r="B10387" s="98">
        <f t="shared" si="881"/>
        <v>19</v>
      </c>
      <c r="C10387" s="98">
        <f t="shared" si="882"/>
        <v>6</v>
      </c>
      <c r="D10387" s="98">
        <f>D10385</f>
        <v>234</v>
      </c>
      <c r="E10387" s="98">
        <f t="shared" si="885"/>
        <v>143</v>
      </c>
      <c r="F10387" s="397">
        <f>F10385+(E10387-E10385)*(F10388-F10385)/(E10388-E10385)</f>
        <v>5.165233333333334</v>
      </c>
      <c r="G10387" s="98">
        <v>15</v>
      </c>
      <c r="H10387" s="491">
        <f>H10385+(E10387-E10385)*(H10388-H10385)/(E10388-E10385)</f>
        <v>0.30931000000000003</v>
      </c>
      <c r="I10387" s="492">
        <f>I10385+(E10387-E10385)*(I10388-I10385)/(E10388-E10385)</f>
        <v>16.7</v>
      </c>
      <c r="J10387" s="397">
        <f>J10385+(E10387-E10385)*(J10388-J10385)/(E10388-E10385)</f>
        <v>0.10326666666666666</v>
      </c>
      <c r="K10387" s="469">
        <f t="shared" si="883"/>
        <v>16.69921222506008</v>
      </c>
      <c r="L10387" s="469">
        <f t="shared" si="884"/>
        <v>-7.8777493991921688E-4</v>
      </c>
    </row>
    <row r="10388" spans="1:12">
      <c r="A10388" s="480" t="s">
        <v>126</v>
      </c>
      <c r="B10388" s="480">
        <f t="shared" si="881"/>
        <v>19</v>
      </c>
      <c r="C10388" s="480">
        <f t="shared" si="882"/>
        <v>6</v>
      </c>
      <c r="D10388" s="480">
        <f>D10385</f>
        <v>234</v>
      </c>
      <c r="E10388" s="480">
        <f t="shared" si="885"/>
        <v>144</v>
      </c>
      <c r="F10388" s="484">
        <v>5.1759000000000004</v>
      </c>
      <c r="G10388" s="480">
        <v>15</v>
      </c>
      <c r="H10388" s="482">
        <v>0.30949500000000002</v>
      </c>
      <c r="I10388" s="483">
        <v>16.7</v>
      </c>
      <c r="J10388" s="484">
        <v>0.10199999999999999</v>
      </c>
      <c r="K10388" s="469">
        <f t="shared" si="883"/>
        <v>16.723695051616343</v>
      </c>
      <c r="L10388" s="469">
        <f t="shared" si="884"/>
        <v>2.3695051616343221E-2</v>
      </c>
    </row>
    <row r="10389" spans="1:12">
      <c r="A10389" s="98" t="s">
        <v>126</v>
      </c>
      <c r="B10389" s="98">
        <f t="shared" si="881"/>
        <v>19</v>
      </c>
      <c r="C10389" s="98">
        <f t="shared" si="882"/>
        <v>6</v>
      </c>
      <c r="D10389" s="98">
        <f>D10388</f>
        <v>234</v>
      </c>
      <c r="E10389" s="98">
        <f t="shared" si="885"/>
        <v>145</v>
      </c>
      <c r="F10389" s="397">
        <f>F10388+(E10389-E10388)*(F10391-F10388)/(E10391-E10388)</f>
        <v>5.186466666666667</v>
      </c>
      <c r="G10389" s="98">
        <v>15</v>
      </c>
      <c r="H10389" s="491">
        <f>H10388+(E10389-E10388)*(H10391-H10388)/(E10391-E10388)</f>
        <v>0.30968166666666669</v>
      </c>
      <c r="I10389" s="492">
        <f>I10388+(E10389-E10388)*(I10391-I10388)/(E10391-E10388)</f>
        <v>16.733333333333334</v>
      </c>
      <c r="J10389" s="397">
        <f>J10388+(E10389-E10388)*(J10391-J10388)/(E10391-E10388)</f>
        <v>0.10073333333333333</v>
      </c>
      <c r="K10389" s="469">
        <f t="shared" si="883"/>
        <v>16.747735577932179</v>
      </c>
      <c r="L10389" s="469">
        <f t="shared" si="884"/>
        <v>1.440224459884476E-2</v>
      </c>
    </row>
    <row r="10390" spans="1:12">
      <c r="A10390" s="98" t="s">
        <v>126</v>
      </c>
      <c r="B10390" s="98">
        <f t="shared" si="881"/>
        <v>19</v>
      </c>
      <c r="C10390" s="98">
        <f t="shared" si="882"/>
        <v>6</v>
      </c>
      <c r="D10390" s="98">
        <f>D10388</f>
        <v>234</v>
      </c>
      <c r="E10390" s="98">
        <f t="shared" si="885"/>
        <v>146</v>
      </c>
      <c r="F10390" s="397">
        <f>F10388+(E10390-E10388)*(F10391-F10388)/(E10391-E10388)</f>
        <v>5.1970333333333336</v>
      </c>
      <c r="G10390" s="98">
        <v>15</v>
      </c>
      <c r="H10390" s="491">
        <f>H10388+(E10390-E10388)*(H10391-H10388)/(E10391-E10388)</f>
        <v>0.30986833333333336</v>
      </c>
      <c r="I10390" s="492">
        <f>I10388+(E10390-E10388)*(I10391-I10388)/(E10391-E10388)</f>
        <v>16.766666666666666</v>
      </c>
      <c r="J10390" s="397">
        <f>J10388+(E10390-E10388)*(J10391-J10388)/(E10391-E10388)</f>
        <v>9.9466666666666662E-2</v>
      </c>
      <c r="K10390" s="469">
        <f t="shared" si="883"/>
        <v>16.771747139914265</v>
      </c>
      <c r="L10390" s="469">
        <f t="shared" si="884"/>
        <v>5.0804732475988601E-3</v>
      </c>
    </row>
    <row r="10391" spans="1:12">
      <c r="A10391" s="480" t="s">
        <v>126</v>
      </c>
      <c r="B10391" s="480">
        <f t="shared" si="881"/>
        <v>19</v>
      </c>
      <c r="C10391" s="480">
        <f t="shared" si="882"/>
        <v>6</v>
      </c>
      <c r="D10391" s="480">
        <f>D10388</f>
        <v>234</v>
      </c>
      <c r="E10391" s="480">
        <f t="shared" si="885"/>
        <v>147</v>
      </c>
      <c r="F10391" s="484">
        <v>5.2076000000000002</v>
      </c>
      <c r="G10391" s="480">
        <v>15</v>
      </c>
      <c r="H10391" s="482">
        <v>0.31005500000000003</v>
      </c>
      <c r="I10391" s="483">
        <v>16.8</v>
      </c>
      <c r="J10391" s="484">
        <v>9.8199999999999996E-2</v>
      </c>
      <c r="K10391" s="469">
        <f t="shared" si="883"/>
        <v>16.795729789875988</v>
      </c>
      <c r="L10391" s="469">
        <f t="shared" si="884"/>
        <v>-4.270210124012408E-3</v>
      </c>
    </row>
    <row r="10392" spans="1:12">
      <c r="A10392" s="98" t="s">
        <v>126</v>
      </c>
      <c r="B10392" s="98">
        <f t="shared" si="881"/>
        <v>19</v>
      </c>
      <c r="C10392" s="98">
        <f t="shared" si="882"/>
        <v>6</v>
      </c>
      <c r="D10392" s="98">
        <f>D10391</f>
        <v>234</v>
      </c>
      <c r="E10392" s="98">
        <f t="shared" si="885"/>
        <v>148</v>
      </c>
      <c r="F10392" s="397">
        <f>F10391+(E10392-E10391)*(F10394-F10391)/(E10394-E10391)</f>
        <v>5.2180999999999997</v>
      </c>
      <c r="G10392" s="98">
        <v>15</v>
      </c>
      <c r="H10392" s="491">
        <f>H10391+(E10392-E10391)*(H10394-H10391)/(E10394-E10391)</f>
        <v>0.31024266666666667</v>
      </c>
      <c r="I10392" s="492">
        <f>I10391+(E10392-E10391)*(I10394-I10391)/(E10394-E10391)</f>
        <v>16.833333333333332</v>
      </c>
      <c r="J10392" s="397">
        <f>J10391+(E10392-E10391)*(J10394-J10391)/(E10394-E10391)</f>
        <v>9.6966666666666659E-2</v>
      </c>
      <c r="K10392" s="469">
        <f t="shared" si="883"/>
        <v>16.819414479848032</v>
      </c>
      <c r="L10392" s="469">
        <f t="shared" si="884"/>
        <v>-1.3918853485300531E-2</v>
      </c>
    </row>
    <row r="10393" spans="1:12">
      <c r="A10393" s="98" t="s">
        <v>126</v>
      </c>
      <c r="B10393" s="98">
        <f t="shared" si="881"/>
        <v>19</v>
      </c>
      <c r="C10393" s="98">
        <f t="shared" si="882"/>
        <v>6</v>
      </c>
      <c r="D10393" s="98">
        <f>D10391</f>
        <v>234</v>
      </c>
      <c r="E10393" s="98">
        <f t="shared" si="885"/>
        <v>149</v>
      </c>
      <c r="F10393" s="397">
        <f>F10391+(E10393-E10391)*(F10394-F10391)/(E10394-E10391)</f>
        <v>5.2286000000000001</v>
      </c>
      <c r="G10393" s="98">
        <v>15</v>
      </c>
      <c r="H10393" s="491">
        <f>H10391+(E10393-E10391)*(H10394-H10391)/(E10394-E10391)</f>
        <v>0.31043033333333336</v>
      </c>
      <c r="I10393" s="492">
        <f>I10391+(E10393-E10391)*(I10394-I10391)/(E10394-E10391)</f>
        <v>16.866666666666667</v>
      </c>
      <c r="J10393" s="397">
        <f>J10391+(E10393-E10391)*(J10394-J10391)/(E10394-E10391)</f>
        <v>9.5733333333333337E-2</v>
      </c>
      <c r="K10393" s="469">
        <f t="shared" si="883"/>
        <v>16.843070533270481</v>
      </c>
      <c r="L10393" s="469">
        <f t="shared" si="884"/>
        <v>-2.3596133396186048E-2</v>
      </c>
    </row>
    <row r="10394" spans="1:12">
      <c r="A10394" s="480" t="s">
        <v>126</v>
      </c>
      <c r="B10394" s="480">
        <f t="shared" si="881"/>
        <v>19</v>
      </c>
      <c r="C10394" s="480">
        <f t="shared" si="882"/>
        <v>6</v>
      </c>
      <c r="D10394" s="480">
        <f>D10391</f>
        <v>234</v>
      </c>
      <c r="E10394" s="480">
        <f t="shared" si="885"/>
        <v>150</v>
      </c>
      <c r="F10394" s="484">
        <v>5.2390999999999996</v>
      </c>
      <c r="G10394" s="480">
        <v>15</v>
      </c>
      <c r="H10394" s="482">
        <v>0.31061800000000001</v>
      </c>
      <c r="I10394" s="483">
        <v>16.899999999999999</v>
      </c>
      <c r="J10394" s="484">
        <v>9.4500000000000001E-2</v>
      </c>
      <c r="K10394" s="469">
        <f t="shared" si="883"/>
        <v>16.866698002047528</v>
      </c>
      <c r="L10394" s="469">
        <f t="shared" si="884"/>
        <v>-3.3301997952470686E-2</v>
      </c>
    </row>
    <row r="10395" spans="1:12">
      <c r="A10395" s="98" t="s">
        <v>126</v>
      </c>
      <c r="B10395" s="98">
        <f t="shared" si="881"/>
        <v>19</v>
      </c>
      <c r="C10395" s="98">
        <f t="shared" si="882"/>
        <v>6</v>
      </c>
      <c r="D10395" s="98">
        <f>D10394</f>
        <v>234</v>
      </c>
      <c r="E10395" s="98">
        <f t="shared" si="885"/>
        <v>151</v>
      </c>
      <c r="F10395" s="397">
        <f>F10394+(E10395-E10394)*(F10397-F10394)/(E10397-E10394)</f>
        <v>5.2495666666666665</v>
      </c>
      <c r="G10395" s="98">
        <v>15</v>
      </c>
      <c r="H10395" s="491">
        <f>H10394+(E10395-E10394)*(H10397-H10394)/(E10397-E10394)</f>
        <v>0.310807</v>
      </c>
      <c r="I10395" s="492">
        <f>I10394+(E10395-E10394)*(I10397-I10394)/(E10397-E10394)</f>
        <v>16.899999999999999</v>
      </c>
      <c r="J10395" s="397">
        <f>J10394+(E10395-E10394)*(J10397-J10394)/(E10397-E10394)</f>
        <v>9.3233333333333335E-2</v>
      </c>
      <c r="K10395" s="469">
        <f t="shared" si="883"/>
        <v>16.890117232451864</v>
      </c>
      <c r="L10395" s="469">
        <f t="shared" si="884"/>
        <v>-9.8827675481345523E-3</v>
      </c>
    </row>
    <row r="10396" spans="1:12">
      <c r="A10396" s="98" t="s">
        <v>126</v>
      </c>
      <c r="B10396" s="98">
        <f t="shared" si="881"/>
        <v>19</v>
      </c>
      <c r="C10396" s="98">
        <f t="shared" si="882"/>
        <v>6</v>
      </c>
      <c r="D10396" s="98">
        <f>D10394</f>
        <v>234</v>
      </c>
      <c r="E10396" s="98">
        <f t="shared" si="885"/>
        <v>152</v>
      </c>
      <c r="F10396" s="397">
        <f>F10394+(E10396-E10394)*(F10397-F10394)/(E10397-E10394)</f>
        <v>5.2600333333333333</v>
      </c>
      <c r="G10396" s="98">
        <v>15</v>
      </c>
      <c r="H10396" s="491">
        <f>H10394+(E10396-E10394)*(H10397-H10394)/(E10397-E10394)</f>
        <v>0.31099599999999999</v>
      </c>
      <c r="I10396" s="492">
        <f>I10394+(E10396-E10394)*(I10397-I10394)/(E10397-E10394)</f>
        <v>16.899999999999999</v>
      </c>
      <c r="J10396" s="397">
        <f>J10394+(E10396-E10394)*(J10397-J10394)/(E10397-E10394)</f>
        <v>9.1966666666666669E-2</v>
      </c>
      <c r="K10396" s="469">
        <f t="shared" si="883"/>
        <v>16.913507997959247</v>
      </c>
      <c r="L10396" s="469">
        <f t="shared" si="884"/>
        <v>1.3507997959248286E-2</v>
      </c>
    </row>
    <row r="10397" spans="1:12">
      <c r="A10397" s="480" t="s">
        <v>126</v>
      </c>
      <c r="B10397" s="480">
        <f t="shared" si="881"/>
        <v>19</v>
      </c>
      <c r="C10397" s="480">
        <f t="shared" si="882"/>
        <v>6</v>
      </c>
      <c r="D10397" s="480">
        <f>D10394</f>
        <v>234</v>
      </c>
      <c r="E10397" s="480">
        <f t="shared" si="885"/>
        <v>153</v>
      </c>
      <c r="F10397" s="484">
        <v>5.2705000000000002</v>
      </c>
      <c r="G10397" s="480">
        <v>15</v>
      </c>
      <c r="H10397" s="482">
        <v>0.31118499999999999</v>
      </c>
      <c r="I10397" s="483">
        <v>16.899999999999999</v>
      </c>
      <c r="J10397" s="484">
        <v>9.0700000000000003E-2</v>
      </c>
      <c r="K10397" s="469">
        <f t="shared" si="883"/>
        <v>16.936870350434631</v>
      </c>
      <c r="L10397" s="469">
        <f t="shared" si="884"/>
        <v>3.6870350434632826E-2</v>
      </c>
    </row>
    <row r="10398" spans="1:12">
      <c r="A10398" s="98" t="s">
        <v>126</v>
      </c>
      <c r="B10398" s="98">
        <f t="shared" si="881"/>
        <v>19</v>
      </c>
      <c r="C10398" s="98">
        <f t="shared" si="882"/>
        <v>6</v>
      </c>
      <c r="D10398" s="98">
        <f>D10397</f>
        <v>234</v>
      </c>
      <c r="E10398" s="98">
        <f t="shared" si="885"/>
        <v>154</v>
      </c>
      <c r="F10398" s="397">
        <f>F10397+(E10398-E10397)*(F10400-F10397)/(E10400-E10397)</f>
        <v>5.2808666666666664</v>
      </c>
      <c r="G10398" s="98">
        <v>15</v>
      </c>
      <c r="H10398" s="491">
        <f>H10397+(E10398-E10397)*(H10400-H10397)/(E10400-E10397)</f>
        <v>0.31137566666666666</v>
      </c>
      <c r="I10398" s="492">
        <f>I10397+(E10398-E10397)*(I10400-I10397)/(E10400-E10397)</f>
        <v>16.933333333333334</v>
      </c>
      <c r="J10398" s="397">
        <f>J10397+(E10398-E10397)*(J10400-J10397)/(E10400-E10397)</f>
        <v>8.9433333333333337E-2</v>
      </c>
      <c r="K10398" s="469">
        <f t="shared" si="883"/>
        <v>16.959792405101233</v>
      </c>
      <c r="L10398" s="469">
        <f t="shared" si="884"/>
        <v>2.6459071767899189E-2</v>
      </c>
    </row>
    <row r="10399" spans="1:12">
      <c r="A10399" s="98" t="s">
        <v>126</v>
      </c>
      <c r="B10399" s="98">
        <f t="shared" si="881"/>
        <v>19</v>
      </c>
      <c r="C10399" s="98">
        <f t="shared" si="882"/>
        <v>6</v>
      </c>
      <c r="D10399" s="98">
        <f>D10397</f>
        <v>234</v>
      </c>
      <c r="E10399" s="98">
        <f t="shared" si="885"/>
        <v>155</v>
      </c>
      <c r="F10399" s="397">
        <f>F10397+(E10399-E10397)*(F10400-F10397)/(E10400-E10397)</f>
        <v>5.2912333333333335</v>
      </c>
      <c r="G10399" s="98">
        <v>15</v>
      </c>
      <c r="H10399" s="491">
        <f>H10397+(E10399-E10397)*(H10400-H10397)/(E10400-E10397)</f>
        <v>0.31156633333333333</v>
      </c>
      <c r="I10399" s="492">
        <f>I10397+(E10399-E10397)*(I10400-I10397)/(E10400-E10397)</f>
        <v>16.966666666666665</v>
      </c>
      <c r="J10399" s="397">
        <f>J10397+(E10399-E10397)*(J10400-J10397)/(E10400-E10397)</f>
        <v>8.8166666666666671E-2</v>
      </c>
      <c r="K10399" s="469">
        <f t="shared" si="883"/>
        <v>16.982686404928216</v>
      </c>
      <c r="L10399" s="469">
        <f t="shared" si="884"/>
        <v>1.6019738261551453E-2</v>
      </c>
    </row>
    <row r="10400" spans="1:12">
      <c r="A10400" s="480" t="s">
        <v>126</v>
      </c>
      <c r="B10400" s="480">
        <f t="shared" si="881"/>
        <v>19</v>
      </c>
      <c r="C10400" s="480">
        <f t="shared" si="882"/>
        <v>6</v>
      </c>
      <c r="D10400" s="480">
        <f>D10397</f>
        <v>234</v>
      </c>
      <c r="E10400" s="480">
        <f t="shared" si="885"/>
        <v>156</v>
      </c>
      <c r="F10400" s="484">
        <v>5.3015999999999996</v>
      </c>
      <c r="G10400" s="480">
        <v>15</v>
      </c>
      <c r="H10400" s="482">
        <v>0.31175700000000001</v>
      </c>
      <c r="I10400" s="483">
        <v>17</v>
      </c>
      <c r="J10400" s="484">
        <v>8.6900000000000005E-2</v>
      </c>
      <c r="K10400" s="469">
        <f t="shared" si="883"/>
        <v>17.005552401389544</v>
      </c>
      <c r="L10400" s="469">
        <f t="shared" si="884"/>
        <v>5.5524013895436042E-3</v>
      </c>
    </row>
    <row r="10401" spans="1:12">
      <c r="A10401" s="98" t="s">
        <v>126</v>
      </c>
      <c r="B10401" s="98">
        <f t="shared" si="881"/>
        <v>19</v>
      </c>
      <c r="C10401" s="98">
        <f t="shared" si="882"/>
        <v>6</v>
      </c>
      <c r="D10401" s="98">
        <f>D10400</f>
        <v>234</v>
      </c>
      <c r="E10401" s="98">
        <f t="shared" si="885"/>
        <v>157</v>
      </c>
      <c r="F10401" s="397">
        <f>F10400+(E10401-E10400)*(F10403-F10400)/(E10403-E10400)</f>
        <v>5.3119333333333332</v>
      </c>
      <c r="G10401" s="98">
        <v>15</v>
      </c>
      <c r="H10401" s="491">
        <f>H10400+(E10401-E10400)*(H10403-H10400)/(E10403-E10400)</f>
        <v>0.31194933333333336</v>
      </c>
      <c r="I10401" s="492">
        <f>I10400+(E10401-E10400)*(I10403-I10400)/(E10403-E10400)</f>
        <v>17.033333333333335</v>
      </c>
      <c r="J10401" s="397">
        <f>J10400+(E10401-E10400)*(J10403-J10400)/(E10403-E10400)</f>
        <v>8.5633333333333339E-2</v>
      </c>
      <c r="K10401" s="469">
        <f t="shared" si="883"/>
        <v>17.028192612475529</v>
      </c>
      <c r="L10401" s="469">
        <f t="shared" si="884"/>
        <v>-5.140720857806258E-3</v>
      </c>
    </row>
    <row r="10402" spans="1:12">
      <c r="A10402" s="98" t="s">
        <v>126</v>
      </c>
      <c r="B10402" s="98">
        <f t="shared" si="881"/>
        <v>19</v>
      </c>
      <c r="C10402" s="98">
        <f t="shared" si="882"/>
        <v>6</v>
      </c>
      <c r="D10402" s="98">
        <f>D10400</f>
        <v>234</v>
      </c>
      <c r="E10402" s="98">
        <f t="shared" si="885"/>
        <v>158</v>
      </c>
      <c r="F10402" s="397">
        <f>F10400+(E10402-E10400)*(F10403-F10400)/(E10403-E10400)</f>
        <v>5.3222666666666667</v>
      </c>
      <c r="G10402" s="98">
        <v>15</v>
      </c>
      <c r="H10402" s="491">
        <f>H10400+(E10402-E10400)*(H10403-H10400)/(E10403-E10400)</f>
        <v>0.31214166666666665</v>
      </c>
      <c r="I10402" s="492">
        <f>I10400+(E10402-E10400)*(I10403-I10400)/(E10403-E10400)</f>
        <v>17.066666666666666</v>
      </c>
      <c r="J10402" s="397">
        <f>J10400+(E10402-E10400)*(J10403-J10400)/(E10403-E10400)</f>
        <v>8.4366666666666659E-2</v>
      </c>
      <c r="K10402" s="469">
        <f t="shared" si="883"/>
        <v>17.050804922978351</v>
      </c>
      <c r="L10402" s="469">
        <f t="shared" si="884"/>
        <v>-1.5861743688315499E-2</v>
      </c>
    </row>
    <row r="10403" spans="1:12">
      <c r="A10403" s="480" t="s">
        <v>126</v>
      </c>
      <c r="B10403" s="480">
        <f t="shared" si="881"/>
        <v>19</v>
      </c>
      <c r="C10403" s="480">
        <f t="shared" si="882"/>
        <v>6</v>
      </c>
      <c r="D10403" s="480">
        <f>D10400</f>
        <v>234</v>
      </c>
      <c r="E10403" s="480">
        <f t="shared" si="885"/>
        <v>159</v>
      </c>
      <c r="F10403" s="484">
        <v>5.3326000000000002</v>
      </c>
      <c r="G10403" s="480">
        <v>15</v>
      </c>
      <c r="H10403" s="482">
        <v>0.312334</v>
      </c>
      <c r="I10403" s="483">
        <v>17.100000000000001</v>
      </c>
      <c r="J10403" s="484">
        <v>8.3099999999999993E-2</v>
      </c>
      <c r="K10403" s="469">
        <f t="shared" si="883"/>
        <v>17.073389384441015</v>
      </c>
      <c r="L10403" s="469">
        <f t="shared" si="884"/>
        <v>-2.6610615558986694E-2</v>
      </c>
    </row>
    <row r="10404" spans="1:12">
      <c r="A10404" s="98" t="s">
        <v>126</v>
      </c>
      <c r="B10404" s="98">
        <f t="shared" si="881"/>
        <v>19</v>
      </c>
      <c r="C10404" s="98">
        <f t="shared" si="882"/>
        <v>6</v>
      </c>
      <c r="D10404" s="98">
        <f>D10403</f>
        <v>234</v>
      </c>
      <c r="E10404" s="98">
        <f t="shared" si="885"/>
        <v>160</v>
      </c>
      <c r="F10404" s="397">
        <f>F10403+(E10404-E10403)*(F10406-F10403)/(E10406-E10403)</f>
        <v>5.3428666666666667</v>
      </c>
      <c r="G10404" s="98">
        <v>15</v>
      </c>
      <c r="H10404" s="491">
        <f>H10403+(E10404-E10403)*(H10406-H10403)/(E10406-E10403)</f>
        <v>0.31252766666666665</v>
      </c>
      <c r="I10404" s="492">
        <f>I10403+(E10404-E10403)*(I10406-I10403)/(E10406-E10403)</f>
        <v>17.100000000000001</v>
      </c>
      <c r="J10404" s="397">
        <f>J10403+(E10404-E10403)*(J10406-J10403)/(E10406-E10403)</f>
        <v>8.1833333333333327E-2</v>
      </c>
      <c r="K10404" s="469">
        <f t="shared" si="883"/>
        <v>17.09565979758592</v>
      </c>
      <c r="L10404" s="469">
        <f t="shared" si="884"/>
        <v>-4.3402024140810624E-3</v>
      </c>
    </row>
    <row r="10405" spans="1:12">
      <c r="A10405" s="98" t="s">
        <v>126</v>
      </c>
      <c r="B10405" s="98">
        <f t="shared" si="881"/>
        <v>19</v>
      </c>
      <c r="C10405" s="98">
        <f t="shared" si="882"/>
        <v>6</v>
      </c>
      <c r="D10405" s="98">
        <f>D10403</f>
        <v>234</v>
      </c>
      <c r="E10405" s="98">
        <f t="shared" si="885"/>
        <v>161</v>
      </c>
      <c r="F10405" s="397">
        <f>F10403+(E10405-E10403)*(F10406-F10403)/(E10406-E10403)</f>
        <v>5.353133333333334</v>
      </c>
      <c r="G10405" s="98">
        <v>15</v>
      </c>
      <c r="H10405" s="491">
        <f>H10403+(E10405-E10403)*(H10406-H10403)/(E10406-E10403)</f>
        <v>0.31272133333333335</v>
      </c>
      <c r="I10405" s="492">
        <f>I10403+(E10405-E10403)*(I10406-I10403)/(E10406-E10403)</f>
        <v>17.100000000000001</v>
      </c>
      <c r="J10405" s="397">
        <f>J10403+(E10405-E10403)*(J10406-J10403)/(E10406-E10403)</f>
        <v>8.0566666666666661E-2</v>
      </c>
      <c r="K10405" s="469">
        <f t="shared" si="883"/>
        <v>17.117902626832837</v>
      </c>
      <c r="L10405" s="469">
        <f t="shared" si="884"/>
        <v>1.7902626832835722E-2</v>
      </c>
    </row>
    <row r="10406" spans="1:12">
      <c r="A10406" s="480" t="s">
        <v>126</v>
      </c>
      <c r="B10406" s="480">
        <f t="shared" si="881"/>
        <v>19</v>
      </c>
      <c r="C10406" s="480">
        <f t="shared" si="882"/>
        <v>6</v>
      </c>
      <c r="D10406" s="480">
        <f>D10403</f>
        <v>234</v>
      </c>
      <c r="E10406" s="480">
        <f t="shared" si="885"/>
        <v>162</v>
      </c>
      <c r="F10406" s="484">
        <v>5.3634000000000004</v>
      </c>
      <c r="G10406" s="480">
        <v>15</v>
      </c>
      <c r="H10406" s="482">
        <v>0.312915</v>
      </c>
      <c r="I10406" s="483">
        <v>17.100000000000001</v>
      </c>
      <c r="J10406" s="484">
        <v>7.9299999999999995E-2</v>
      </c>
      <c r="K10406" s="469">
        <f t="shared" si="883"/>
        <v>17.140117923397728</v>
      </c>
      <c r="L10406" s="469">
        <f t="shared" si="884"/>
        <v>4.0117923397726685E-2</v>
      </c>
    </row>
    <row r="10407" spans="1:12">
      <c r="A10407" s="98" t="s">
        <v>126</v>
      </c>
      <c r="B10407" s="98">
        <f t="shared" si="881"/>
        <v>19</v>
      </c>
      <c r="C10407" s="98">
        <f t="shared" si="882"/>
        <v>6</v>
      </c>
      <c r="D10407" s="98">
        <f>D10406</f>
        <v>234</v>
      </c>
      <c r="E10407" s="98">
        <f t="shared" si="885"/>
        <v>163</v>
      </c>
      <c r="F10407" s="397">
        <f>F10406+(E10407-E10406)*(F10409-F10406)/(E10409-E10406)</f>
        <v>5.3635999999999999</v>
      </c>
      <c r="G10407" s="98">
        <v>15</v>
      </c>
      <c r="H10407" s="491">
        <v>0.31311</v>
      </c>
      <c r="I10407" s="492">
        <v>17.2</v>
      </c>
      <c r="J10407" s="397">
        <f>J10406+(E10407-E10406)*(J10409-J10406)/(E10409-E10406)</f>
        <v>7.8066666666666659E-2</v>
      </c>
      <c r="K10407" s="469">
        <f t="shared" si="883"/>
        <v>17.130082079780269</v>
      </c>
      <c r="L10407" s="469">
        <f t="shared" si="884"/>
        <v>-6.9917920219729979E-2</v>
      </c>
    </row>
    <row r="10408" spans="1:12">
      <c r="A10408" s="98" t="s">
        <v>126</v>
      </c>
      <c r="B10408" s="98">
        <f t="shared" si="881"/>
        <v>19</v>
      </c>
      <c r="C10408" s="98">
        <f t="shared" si="882"/>
        <v>6</v>
      </c>
      <c r="D10408" s="98">
        <f>D10406</f>
        <v>234</v>
      </c>
      <c r="E10408" s="98">
        <f t="shared" si="885"/>
        <v>164</v>
      </c>
      <c r="F10408" s="397">
        <f>F10406+(E10408-E10406)*(F10409-F10406)/(E10409-E10406)</f>
        <v>5.3638000000000003</v>
      </c>
      <c r="G10408" s="98">
        <v>15</v>
      </c>
      <c r="H10408" s="491">
        <v>0.31330599999999997</v>
      </c>
      <c r="I10408" s="492">
        <v>17.2</v>
      </c>
      <c r="J10408" s="397">
        <f>J10406+(E10408-E10406)*(J10409-J10406)/(E10409-E10406)</f>
        <v>7.6833333333333337E-2</v>
      </c>
      <c r="K10408" s="469">
        <f t="shared" si="883"/>
        <v>17.120004085462778</v>
      </c>
      <c r="L10408" s="469">
        <f t="shared" si="884"/>
        <v>-7.9995914537221324E-2</v>
      </c>
    </row>
    <row r="10409" spans="1:12">
      <c r="A10409" s="480" t="s">
        <v>126</v>
      </c>
      <c r="B10409" s="480">
        <f t="shared" si="881"/>
        <v>19</v>
      </c>
      <c r="C10409" s="480">
        <f t="shared" si="882"/>
        <v>6</v>
      </c>
      <c r="D10409" s="480">
        <f>D10406</f>
        <v>234</v>
      </c>
      <c r="E10409" s="480">
        <f t="shared" si="885"/>
        <v>165</v>
      </c>
      <c r="F10409" s="484">
        <v>5.3639999999999999</v>
      </c>
      <c r="G10409" s="480">
        <v>15</v>
      </c>
      <c r="H10409" s="494">
        <v>0.3135</v>
      </c>
      <c r="I10409" s="495">
        <v>17.2</v>
      </c>
      <c r="J10409" s="493">
        <v>7.5600000000000001E-2</v>
      </c>
      <c r="K10409" s="469">
        <f t="shared" si="883"/>
        <v>17.110047846889952</v>
      </c>
      <c r="L10409" s="469">
        <f t="shared" si="884"/>
        <v>-8.9952153110047561E-2</v>
      </c>
    </row>
    <row r="10410" spans="1:12">
      <c r="A10410" s="480" t="s">
        <v>126</v>
      </c>
      <c r="B10410" s="480">
        <f t="shared" si="881"/>
        <v>20</v>
      </c>
      <c r="C10410" s="480">
        <f t="shared" si="882"/>
        <v>0</v>
      </c>
      <c r="D10410" s="480">
        <f>D10409+6</f>
        <v>240</v>
      </c>
      <c r="E10410" s="480">
        <v>12</v>
      </c>
      <c r="F10410" s="484">
        <v>3.5062000000000002</v>
      </c>
      <c r="G10410" s="480">
        <v>15</v>
      </c>
      <c r="H10410" s="482">
        <v>0.27928500000000001</v>
      </c>
      <c r="I10410" s="483">
        <v>12.6</v>
      </c>
      <c r="J10410" s="484">
        <v>0.26219999999999999</v>
      </c>
      <c r="K10410" s="469">
        <f t="shared" si="883"/>
        <v>12.55420090588467</v>
      </c>
      <c r="L10410" s="469">
        <f t="shared" si="884"/>
        <v>-4.5799094115329453E-2</v>
      </c>
    </row>
    <row r="10411" spans="1:12">
      <c r="A10411" s="98" t="s">
        <v>126</v>
      </c>
      <c r="B10411" s="98">
        <f t="shared" si="881"/>
        <v>20</v>
      </c>
      <c r="C10411" s="98">
        <f t="shared" si="882"/>
        <v>0</v>
      </c>
      <c r="D10411" s="98">
        <f>D10410</f>
        <v>240</v>
      </c>
      <c r="E10411" s="98">
        <f>E10410+1</f>
        <v>13</v>
      </c>
      <c r="F10411" s="397">
        <f>F10410+(E10411-E10410)*(F10413-F10410)/(E10413-E10410)</f>
        <v>3.5217666666666667</v>
      </c>
      <c r="G10411" s="98">
        <v>15</v>
      </c>
      <c r="H10411" s="491">
        <f>H10410+(E10411-E10410)*(H10413-H10410)/(E10413-E10410)</f>
        <v>0.27950933333333333</v>
      </c>
      <c r="I10411" s="492">
        <f>I10410+(E10411-E10410)*(I10413-I10410)/(E10413-E10410)</f>
        <v>12.633333333333333</v>
      </c>
      <c r="J10411" s="397">
        <f>J10410+(E10411-E10410)*(J10413-J10410)/(E10413-E10410)</f>
        <v>0.26100000000000001</v>
      </c>
      <c r="K10411" s="469">
        <f t="shared" si="883"/>
        <v>12.599817775912074</v>
      </c>
      <c r="L10411" s="469">
        <f t="shared" si="884"/>
        <v>-3.351555742125889E-2</v>
      </c>
    </row>
    <row r="10412" spans="1:12">
      <c r="A10412" s="98" t="s">
        <v>126</v>
      </c>
      <c r="B10412" s="98">
        <f t="shared" si="881"/>
        <v>20</v>
      </c>
      <c r="C10412" s="98">
        <f t="shared" si="882"/>
        <v>0</v>
      </c>
      <c r="D10412" s="98">
        <f>D10410</f>
        <v>240</v>
      </c>
      <c r="E10412" s="98">
        <f t="shared" ref="E10412:E10475" si="886">E10411+1</f>
        <v>14</v>
      </c>
      <c r="F10412" s="397">
        <f>F10410+(E10412-E10410)*(F10413-F10410)/(E10413-E10410)</f>
        <v>3.5373333333333337</v>
      </c>
      <c r="G10412" s="98">
        <v>15</v>
      </c>
      <c r="H10412" s="491">
        <f>H10410+(E10412-E10410)*(H10413-H10410)/(E10413-E10410)</f>
        <v>0.27973366666666666</v>
      </c>
      <c r="I10412" s="492">
        <f>I10410+(E10412-E10410)*(I10413-I10410)/(E10413-E10410)</f>
        <v>12.666666666666666</v>
      </c>
      <c r="J10412" s="397">
        <f>J10410+(E10412-E10410)*(J10413-J10410)/(E10413-E10410)</f>
        <v>0.25979999999999998</v>
      </c>
      <c r="K10412" s="469">
        <f t="shared" si="883"/>
        <v>12.645361480741803</v>
      </c>
      <c r="L10412" s="469">
        <f t="shared" si="884"/>
        <v>-2.1305185924862968E-2</v>
      </c>
    </row>
    <row r="10413" spans="1:12">
      <c r="A10413" s="480" t="s">
        <v>126</v>
      </c>
      <c r="B10413" s="480">
        <f t="shared" si="881"/>
        <v>20</v>
      </c>
      <c r="C10413" s="480">
        <f t="shared" si="882"/>
        <v>0</v>
      </c>
      <c r="D10413" s="480">
        <f>D10410</f>
        <v>240</v>
      </c>
      <c r="E10413" s="480">
        <f t="shared" si="886"/>
        <v>15</v>
      </c>
      <c r="F10413" s="484">
        <v>3.5529000000000002</v>
      </c>
      <c r="G10413" s="480">
        <v>15</v>
      </c>
      <c r="H10413" s="482">
        <v>0.27995799999999998</v>
      </c>
      <c r="I10413" s="483">
        <v>12.7</v>
      </c>
      <c r="J10413" s="484">
        <v>0.2586</v>
      </c>
      <c r="K10413" s="469">
        <f t="shared" si="883"/>
        <v>12.690832196258011</v>
      </c>
      <c r="L10413" s="469">
        <f t="shared" si="884"/>
        <v>-9.167803741988223E-3</v>
      </c>
    </row>
    <row r="10414" spans="1:12">
      <c r="A10414" s="98" t="s">
        <v>126</v>
      </c>
      <c r="B10414" s="98">
        <f t="shared" si="881"/>
        <v>20</v>
      </c>
      <c r="C10414" s="98">
        <f t="shared" si="882"/>
        <v>0</v>
      </c>
      <c r="D10414" s="98">
        <f>D10413</f>
        <v>240</v>
      </c>
      <c r="E10414" s="98">
        <f t="shared" si="886"/>
        <v>16</v>
      </c>
      <c r="F10414" s="397">
        <f>F10413+(E10414-E10413)*(F10416-F10413)/(E10416-E10413)</f>
        <v>3.5682666666666667</v>
      </c>
      <c r="G10414" s="98">
        <v>15</v>
      </c>
      <c r="H10414" s="491">
        <f>H10413+(E10414-E10413)*(H10416-H10413)/(E10416-E10413)</f>
        <v>0.28017900000000001</v>
      </c>
      <c r="I10414" s="492">
        <f>I10413+(E10414-E10413)*(I10416-I10413)/(E10416-E10413)</f>
        <v>12.733333333333333</v>
      </c>
      <c r="J10414" s="397">
        <f>J10413+(E10414-E10413)*(J10416-J10413)/(E10416-E10413)</f>
        <v>0.25740000000000002</v>
      </c>
      <c r="K10414" s="469">
        <f t="shared" si="883"/>
        <v>12.735667793327361</v>
      </c>
      <c r="L10414" s="469">
        <f t="shared" si="884"/>
        <v>2.3344599940280375E-3</v>
      </c>
    </row>
    <row r="10415" spans="1:12">
      <c r="A10415" s="98" t="s">
        <v>126</v>
      </c>
      <c r="B10415" s="98">
        <f t="shared" si="881"/>
        <v>20</v>
      </c>
      <c r="C10415" s="98">
        <f t="shared" si="882"/>
        <v>0</v>
      </c>
      <c r="D10415" s="98">
        <f>D10413</f>
        <v>240</v>
      </c>
      <c r="E10415" s="98">
        <f t="shared" si="886"/>
        <v>17</v>
      </c>
      <c r="F10415" s="397">
        <f>F10413+(E10415-E10413)*(F10416-F10413)/(E10416-E10413)</f>
        <v>3.5836333333333337</v>
      </c>
      <c r="G10415" s="98">
        <v>15</v>
      </c>
      <c r="H10415" s="491">
        <f>H10413+(E10415-E10413)*(H10416-H10413)/(E10416-E10413)</f>
        <v>0.28039999999999998</v>
      </c>
      <c r="I10415" s="492">
        <f>I10413+(E10415-E10413)*(I10416-I10413)/(E10416-E10413)</f>
        <v>12.766666666666667</v>
      </c>
      <c r="J10415" s="397">
        <f>J10413+(E10415-E10413)*(J10416-J10413)/(E10416-E10413)</f>
        <v>0.25619999999999998</v>
      </c>
      <c r="K10415" s="469">
        <f t="shared" si="883"/>
        <v>12.780432715168809</v>
      </c>
      <c r="L10415" s="469">
        <f t="shared" si="884"/>
        <v>1.3766048502141359E-2</v>
      </c>
    </row>
    <row r="10416" spans="1:12">
      <c r="A10416" s="480" t="s">
        <v>126</v>
      </c>
      <c r="B10416" s="480">
        <f t="shared" si="881"/>
        <v>20</v>
      </c>
      <c r="C10416" s="480">
        <f t="shared" si="882"/>
        <v>0</v>
      </c>
      <c r="D10416" s="480">
        <f>D10413</f>
        <v>240</v>
      </c>
      <c r="E10416" s="480">
        <f t="shared" si="886"/>
        <v>18</v>
      </c>
      <c r="F10416" s="484">
        <v>3.5990000000000002</v>
      </c>
      <c r="G10416" s="480">
        <v>15</v>
      </c>
      <c r="H10416" s="482">
        <v>0.28062100000000001</v>
      </c>
      <c r="I10416" s="483">
        <v>12.8</v>
      </c>
      <c r="J10416" s="484">
        <v>0.255</v>
      </c>
      <c r="K10416" s="469">
        <f t="shared" si="883"/>
        <v>12.825127128760856</v>
      </c>
      <c r="L10416" s="469">
        <f t="shared" si="884"/>
        <v>2.5127128760855655E-2</v>
      </c>
    </row>
    <row r="10417" spans="1:12">
      <c r="A10417" s="98" t="s">
        <v>126</v>
      </c>
      <c r="B10417" s="98">
        <f t="shared" si="881"/>
        <v>20</v>
      </c>
      <c r="C10417" s="98">
        <f t="shared" si="882"/>
        <v>0</v>
      </c>
      <c r="D10417" s="98">
        <f>D10416</f>
        <v>240</v>
      </c>
      <c r="E10417" s="98">
        <f t="shared" si="886"/>
        <v>19</v>
      </c>
      <c r="F10417" s="397">
        <f>F10416+(E10417-E10416)*(F10419-F10416)/(E10419-E10416)</f>
        <v>3.6141666666666667</v>
      </c>
      <c r="G10417" s="98">
        <v>15</v>
      </c>
      <c r="H10417" s="491">
        <f>H10416+(E10417-E10416)*(H10419-H10416)/(E10419-E10416)</f>
        <v>0.28083966666666665</v>
      </c>
      <c r="I10417" s="492">
        <f>I10416+(E10417-E10416)*(I10419-I10416)/(E10419-E10416)</f>
        <v>12.866666666666667</v>
      </c>
      <c r="J10417" s="397">
        <f>J10416+(E10417-E10416)*(J10419-J10416)/(E10419-E10416)</f>
        <v>0.25380000000000003</v>
      </c>
      <c r="K10417" s="469">
        <f t="shared" si="883"/>
        <v>12.869145977716824</v>
      </c>
      <c r="L10417" s="469">
        <f t="shared" si="884"/>
        <v>2.4793110501573068E-3</v>
      </c>
    </row>
    <row r="10418" spans="1:12">
      <c r="A10418" s="98" t="s">
        <v>126</v>
      </c>
      <c r="B10418" s="98">
        <f t="shared" si="881"/>
        <v>20</v>
      </c>
      <c r="C10418" s="98">
        <f t="shared" si="882"/>
        <v>0</v>
      </c>
      <c r="D10418" s="98">
        <f>D10416</f>
        <v>240</v>
      </c>
      <c r="E10418" s="98">
        <f t="shared" si="886"/>
        <v>20</v>
      </c>
      <c r="F10418" s="397">
        <f>F10416+(E10418-E10416)*(F10419-F10416)/(E10419-E10416)</f>
        <v>3.6293333333333333</v>
      </c>
      <c r="G10418" s="98">
        <v>15</v>
      </c>
      <c r="H10418" s="491">
        <f>H10416+(E10418-E10416)*(H10419-H10416)/(E10419-E10416)</f>
        <v>0.28105833333333335</v>
      </c>
      <c r="I10418" s="492">
        <f>I10416+(E10418-E10416)*(I10419-I10416)/(E10419-E10416)</f>
        <v>12.933333333333334</v>
      </c>
      <c r="J10418" s="397">
        <f>J10416+(E10418-E10416)*(J10419-J10416)/(E10419-E10416)</f>
        <v>0.25259999999999999</v>
      </c>
      <c r="K10418" s="469">
        <f t="shared" si="883"/>
        <v>12.913096332315355</v>
      </c>
      <c r="L10418" s="469">
        <f t="shared" si="884"/>
        <v>-2.0237001017978429E-2</v>
      </c>
    </row>
    <row r="10419" spans="1:12">
      <c r="A10419" s="480" t="s">
        <v>126</v>
      </c>
      <c r="B10419" s="480">
        <f t="shared" si="881"/>
        <v>20</v>
      </c>
      <c r="C10419" s="480">
        <f t="shared" si="882"/>
        <v>0</v>
      </c>
      <c r="D10419" s="480">
        <f>D10416</f>
        <v>240</v>
      </c>
      <c r="E10419" s="480">
        <f t="shared" si="886"/>
        <v>21</v>
      </c>
      <c r="F10419" s="484">
        <v>3.6444999999999999</v>
      </c>
      <c r="G10419" s="480">
        <v>15</v>
      </c>
      <c r="H10419" s="482">
        <v>0.281277</v>
      </c>
      <c r="I10419" s="483">
        <v>13</v>
      </c>
      <c r="J10419" s="484">
        <v>0.25140000000000001</v>
      </c>
      <c r="K10419" s="469">
        <f t="shared" si="883"/>
        <v>12.956978352300402</v>
      </c>
      <c r="L10419" s="469">
        <f t="shared" si="884"/>
        <v>-4.3021647699598375E-2</v>
      </c>
    </row>
    <row r="10420" spans="1:12">
      <c r="A10420" s="98" t="s">
        <v>126</v>
      </c>
      <c r="B10420" s="98">
        <f t="shared" si="881"/>
        <v>20</v>
      </c>
      <c r="C10420" s="98">
        <f t="shared" si="882"/>
        <v>0</v>
      </c>
      <c r="D10420" s="98">
        <f>D10419</f>
        <v>240</v>
      </c>
      <c r="E10420" s="98">
        <f t="shared" si="886"/>
        <v>22</v>
      </c>
      <c r="F10420" s="397">
        <f>F10419+(E10420-E10419)*(F10422-F10419)/(E10422-E10419)</f>
        <v>3.6594666666666664</v>
      </c>
      <c r="G10420" s="98">
        <v>15</v>
      </c>
      <c r="H10420" s="491">
        <f>H10419+(E10420-E10419)*(H10422-H10419)/(E10422-E10419)</f>
        <v>0.28149299999999999</v>
      </c>
      <c r="I10420" s="492">
        <f>I10419+(E10420-E10419)*(I10422-I10419)/(E10422-E10419)</f>
        <v>13.033333333333333</v>
      </c>
      <c r="J10420" s="397">
        <f>J10419+(E10420-E10419)*(J10422-J10419)/(E10422-E10419)</f>
        <v>0.25019999999999998</v>
      </c>
      <c r="K10420" s="469">
        <f t="shared" si="883"/>
        <v>13.000204860037964</v>
      </c>
      <c r="L10420" s="469">
        <f t="shared" si="884"/>
        <v>-3.3128473295368721E-2</v>
      </c>
    </row>
    <row r="10421" spans="1:12">
      <c r="A10421" s="98" t="s">
        <v>126</v>
      </c>
      <c r="B10421" s="98">
        <f t="shared" si="881"/>
        <v>20</v>
      </c>
      <c r="C10421" s="98">
        <f t="shared" si="882"/>
        <v>0</v>
      </c>
      <c r="D10421" s="98">
        <f>D10419</f>
        <v>240</v>
      </c>
      <c r="E10421" s="98">
        <f t="shared" si="886"/>
        <v>23</v>
      </c>
      <c r="F10421" s="397">
        <f>F10419+(E10421-E10419)*(F10422-F10419)/(E10422-E10419)</f>
        <v>3.6744333333333334</v>
      </c>
      <c r="G10421" s="98">
        <v>15</v>
      </c>
      <c r="H10421" s="491">
        <f>H10419+(E10421-E10419)*(H10422-H10419)/(E10422-E10419)</f>
        <v>0.28170899999999999</v>
      </c>
      <c r="I10421" s="492">
        <f>I10419+(E10421-E10419)*(I10422-I10419)/(E10422-E10419)</f>
        <v>13.066666666666666</v>
      </c>
      <c r="J10421" s="397">
        <f>J10419+(E10421-E10419)*(J10422-J10419)/(E10422-E10419)</f>
        <v>0.249</v>
      </c>
      <c r="K10421" s="469">
        <f t="shared" si="883"/>
        <v>13.043365080041225</v>
      </c>
      <c r="L10421" s="469">
        <f t="shared" si="884"/>
        <v>-2.3301586625441573E-2</v>
      </c>
    </row>
    <row r="10422" spans="1:12">
      <c r="A10422" s="480" t="s">
        <v>126</v>
      </c>
      <c r="B10422" s="480">
        <f t="shared" si="881"/>
        <v>20</v>
      </c>
      <c r="C10422" s="480">
        <f t="shared" si="882"/>
        <v>0</v>
      </c>
      <c r="D10422" s="480">
        <f>D10419</f>
        <v>240</v>
      </c>
      <c r="E10422" s="480">
        <f t="shared" si="886"/>
        <v>24</v>
      </c>
      <c r="F10422" s="484">
        <v>3.6894</v>
      </c>
      <c r="G10422" s="480">
        <v>15</v>
      </c>
      <c r="H10422" s="482">
        <v>0.28192499999999998</v>
      </c>
      <c r="I10422" s="483">
        <v>13.1</v>
      </c>
      <c r="J10422" s="484">
        <v>0.24779999999999999</v>
      </c>
      <c r="K10422" s="469">
        <f t="shared" si="883"/>
        <v>13.086459164671457</v>
      </c>
      <c r="L10422" s="469">
        <f t="shared" si="884"/>
        <v>-1.354083532854311E-2</v>
      </c>
    </row>
    <row r="10423" spans="1:12">
      <c r="A10423" s="98" t="s">
        <v>126</v>
      </c>
      <c r="B10423" s="98">
        <f t="shared" si="881"/>
        <v>20</v>
      </c>
      <c r="C10423" s="98">
        <f t="shared" si="882"/>
        <v>0</v>
      </c>
      <c r="D10423" s="98">
        <f>D10422</f>
        <v>240</v>
      </c>
      <c r="E10423" s="98">
        <f t="shared" si="886"/>
        <v>25</v>
      </c>
      <c r="F10423" s="397">
        <f>F10422+(E10423-E10422)*(F10425-F10422)/(E10425-E10422)</f>
        <v>3.7042000000000002</v>
      </c>
      <c r="G10423" s="98">
        <v>15</v>
      </c>
      <c r="H10423" s="491">
        <f>H10422+(E10423-E10422)*(H10425-H10422)/(E10425-E10422)</f>
        <v>0.28213866666666665</v>
      </c>
      <c r="I10423" s="492">
        <f>I10422+(E10423-E10422)*(I10425-I10422)/(E10425-E10422)</f>
        <v>13.133333333333333</v>
      </c>
      <c r="J10423" s="397">
        <f>J10422+(E10423-E10422)*(J10425-J10422)/(E10425-E10422)</f>
        <v>0.24659999999999999</v>
      </c>
      <c r="K10423" s="469">
        <f t="shared" si="883"/>
        <v>13.129005122776508</v>
      </c>
      <c r="L10423" s="469">
        <f t="shared" si="884"/>
        <v>-4.3282105568245299E-3</v>
      </c>
    </row>
    <row r="10424" spans="1:12">
      <c r="A10424" s="98" t="s">
        <v>126</v>
      </c>
      <c r="B10424" s="98">
        <f t="shared" si="881"/>
        <v>20</v>
      </c>
      <c r="C10424" s="98">
        <f t="shared" si="882"/>
        <v>0</v>
      </c>
      <c r="D10424" s="98">
        <f>D10422</f>
        <v>240</v>
      </c>
      <c r="E10424" s="98">
        <f t="shared" si="886"/>
        <v>26</v>
      </c>
      <c r="F10424" s="397">
        <f>F10422+(E10424-E10422)*(F10425-F10422)/(E10425-E10422)</f>
        <v>3.7189999999999999</v>
      </c>
      <c r="G10424" s="98">
        <v>15</v>
      </c>
      <c r="H10424" s="491">
        <f>H10422+(E10424-E10422)*(H10425-H10422)/(E10425-E10422)</f>
        <v>0.28235233333333332</v>
      </c>
      <c r="I10424" s="492">
        <f>I10422+(E10424-E10422)*(I10425-I10422)/(E10425-E10422)</f>
        <v>13.166666666666666</v>
      </c>
      <c r="J10424" s="397">
        <f>J10422+(E10424-E10422)*(J10425-J10422)/(E10425-E10422)</f>
        <v>0.24540000000000001</v>
      </c>
      <c r="K10424" s="469">
        <f t="shared" si="883"/>
        <v>13.171486688617177</v>
      </c>
      <c r="L10424" s="469">
        <f t="shared" si="884"/>
        <v>4.8200219505112329E-3</v>
      </c>
    </row>
    <row r="10425" spans="1:12">
      <c r="A10425" s="480" t="s">
        <v>126</v>
      </c>
      <c r="B10425" s="480">
        <f t="shared" si="881"/>
        <v>20</v>
      </c>
      <c r="C10425" s="480">
        <f t="shared" si="882"/>
        <v>0</v>
      </c>
      <c r="D10425" s="480">
        <f>D10422</f>
        <v>240</v>
      </c>
      <c r="E10425" s="480">
        <f t="shared" si="886"/>
        <v>27</v>
      </c>
      <c r="F10425" s="484">
        <v>3.7338</v>
      </c>
      <c r="G10425" s="480">
        <v>15</v>
      </c>
      <c r="H10425" s="482">
        <v>0.28256599999999998</v>
      </c>
      <c r="I10425" s="483">
        <v>13.2</v>
      </c>
      <c r="J10425" s="484">
        <v>0.2442</v>
      </c>
      <c r="K10425" s="469">
        <f t="shared" si="883"/>
        <v>13.213904008267097</v>
      </c>
      <c r="L10425" s="469">
        <f t="shared" si="884"/>
        <v>1.3904008267097367E-2</v>
      </c>
    </row>
    <row r="10426" spans="1:12">
      <c r="A10426" s="98" t="s">
        <v>126</v>
      </c>
      <c r="B10426" s="98">
        <f t="shared" si="881"/>
        <v>20</v>
      </c>
      <c r="C10426" s="98">
        <f t="shared" si="882"/>
        <v>0</v>
      </c>
      <c r="D10426" s="98">
        <f>D10425</f>
        <v>240</v>
      </c>
      <c r="E10426" s="98">
        <f t="shared" si="886"/>
        <v>28</v>
      </c>
      <c r="F10426" s="397">
        <f>F10425+(E10426-E10425)*(F10428-F10425)/(E10428-E10425)</f>
        <v>3.7484000000000002</v>
      </c>
      <c r="G10426" s="98">
        <v>15</v>
      </c>
      <c r="H10426" s="491">
        <f>H10425+(E10426-E10425)*(H10428-H10425)/(E10428-E10425)</f>
        <v>0.28277766666666665</v>
      </c>
      <c r="I10426" s="492">
        <f>I10425+(E10426-E10425)*(I10428-I10425)/(E10428-E10425)</f>
        <v>13.233333333333333</v>
      </c>
      <c r="J10426" s="397">
        <f>J10425+(E10426-E10425)*(J10428-J10425)/(E10428-E10425)</f>
        <v>0.24303333333333332</v>
      </c>
      <c r="K10426" s="469">
        <f t="shared" si="883"/>
        <v>13.255643715380636</v>
      </c>
      <c r="L10426" s="469">
        <f t="shared" si="884"/>
        <v>2.2310382047303179E-2</v>
      </c>
    </row>
    <row r="10427" spans="1:12">
      <c r="A10427" s="98" t="s">
        <v>126</v>
      </c>
      <c r="B10427" s="98">
        <f t="shared" si="881"/>
        <v>20</v>
      </c>
      <c r="C10427" s="98">
        <f t="shared" si="882"/>
        <v>0</v>
      </c>
      <c r="D10427" s="98">
        <f>D10425</f>
        <v>240</v>
      </c>
      <c r="E10427" s="98">
        <f t="shared" si="886"/>
        <v>29</v>
      </c>
      <c r="F10427" s="397">
        <f>F10425+(E10427-E10425)*(F10428-F10425)/(E10428-E10425)</f>
        <v>3.7629999999999999</v>
      </c>
      <c r="G10427" s="98">
        <v>15</v>
      </c>
      <c r="H10427" s="491">
        <f>H10425+(E10427-E10425)*(H10428-H10425)/(E10428-E10425)</f>
        <v>0.28298933333333331</v>
      </c>
      <c r="I10427" s="492">
        <f>I10425+(E10427-E10425)*(I10428-I10425)/(E10428-E10425)</f>
        <v>13.266666666666667</v>
      </c>
      <c r="J10427" s="397">
        <f>J10425+(E10427-E10425)*(J10428-J10425)/(E10428-E10425)</f>
        <v>0.24186666666666667</v>
      </c>
      <c r="K10427" s="469">
        <f t="shared" si="883"/>
        <v>13.297320982651879</v>
      </c>
      <c r="L10427" s="469">
        <f t="shared" si="884"/>
        <v>3.0654315985211511E-2</v>
      </c>
    </row>
    <row r="10428" spans="1:12">
      <c r="A10428" s="480" t="s">
        <v>126</v>
      </c>
      <c r="B10428" s="480">
        <f t="shared" si="881"/>
        <v>20</v>
      </c>
      <c r="C10428" s="480">
        <f t="shared" si="882"/>
        <v>0</v>
      </c>
      <c r="D10428" s="480">
        <f>D10425</f>
        <v>240</v>
      </c>
      <c r="E10428" s="480">
        <f t="shared" si="886"/>
        <v>30</v>
      </c>
      <c r="F10428" s="484">
        <v>3.7776000000000001</v>
      </c>
      <c r="G10428" s="480">
        <v>15</v>
      </c>
      <c r="H10428" s="482">
        <v>0.28320099999999998</v>
      </c>
      <c r="I10428" s="483">
        <v>13.3</v>
      </c>
      <c r="J10428" s="484">
        <v>0.2407</v>
      </c>
      <c r="K10428" s="469">
        <f t="shared" si="883"/>
        <v>13.338935950084924</v>
      </c>
      <c r="L10428" s="469">
        <f t="shared" si="884"/>
        <v>3.8935950084923121E-2</v>
      </c>
    </row>
    <row r="10429" spans="1:12">
      <c r="A10429" s="98" t="s">
        <v>126</v>
      </c>
      <c r="B10429" s="98">
        <f t="shared" ref="B10429:B10492" si="887">INT(D10429/12)</f>
        <v>20</v>
      </c>
      <c r="C10429" s="98">
        <f t="shared" ref="C10429:C10492" si="888">D10429-B10429*12</f>
        <v>0</v>
      </c>
      <c r="D10429" s="98">
        <f>D10428</f>
        <v>240</v>
      </c>
      <c r="E10429" s="98">
        <f t="shared" si="886"/>
        <v>31</v>
      </c>
      <c r="F10429" s="397">
        <f>F10428+(E10429-E10428)*(F10431-F10428)/(E10431-E10428)</f>
        <v>3.7920666666666669</v>
      </c>
      <c r="G10429" s="98">
        <v>15</v>
      </c>
      <c r="H10429" s="491">
        <f>H10428+(E10429-E10428)*(H10431-H10428)/(E10431-E10428)</f>
        <v>0.28341066666666664</v>
      </c>
      <c r="I10429" s="492">
        <f>I10428+(E10429-E10428)*(I10431-I10428)/(E10431-E10428)</f>
        <v>13.366666666666667</v>
      </c>
      <c r="J10429" s="397">
        <f>J10428+(E10429-E10428)*(J10431-J10428)/(E10431-E10428)</f>
        <v>0.23949999999999999</v>
      </c>
      <c r="K10429" s="469">
        <f t="shared" si="883"/>
        <v>13.380112722174655</v>
      </c>
      <c r="L10429" s="469">
        <f t="shared" si="884"/>
        <v>1.3446055507987609E-2</v>
      </c>
    </row>
    <row r="10430" spans="1:12">
      <c r="A10430" s="98" t="s">
        <v>126</v>
      </c>
      <c r="B10430" s="98">
        <f t="shared" si="887"/>
        <v>20</v>
      </c>
      <c r="C10430" s="98">
        <f t="shared" si="888"/>
        <v>0</v>
      </c>
      <c r="D10430" s="98">
        <f>D10428</f>
        <v>240</v>
      </c>
      <c r="E10430" s="98">
        <f t="shared" si="886"/>
        <v>32</v>
      </c>
      <c r="F10430" s="397">
        <f>F10428+(E10430-E10428)*(F10431-F10428)/(E10431-E10428)</f>
        <v>3.8065333333333333</v>
      </c>
      <c r="G10430" s="98">
        <v>15</v>
      </c>
      <c r="H10430" s="491">
        <f>H10428+(E10430-E10428)*(H10431-H10428)/(E10431-E10428)</f>
        <v>0.28362033333333336</v>
      </c>
      <c r="I10430" s="492">
        <f>I10428+(E10430-E10428)*(I10431-I10428)/(E10431-E10428)</f>
        <v>13.433333333333334</v>
      </c>
      <c r="J10430" s="397">
        <f>J10428+(E10430-E10428)*(J10431-J10428)/(E10431-E10428)</f>
        <v>0.23830000000000001</v>
      </c>
      <c r="K10430" s="469">
        <f t="shared" si="883"/>
        <v>13.421228614309504</v>
      </c>
      <c r="L10430" s="469">
        <f t="shared" si="884"/>
        <v>-1.2104719023829702E-2</v>
      </c>
    </row>
    <row r="10431" spans="1:12">
      <c r="A10431" s="480" t="s">
        <v>126</v>
      </c>
      <c r="B10431" s="480">
        <f t="shared" si="887"/>
        <v>20</v>
      </c>
      <c r="C10431" s="480">
        <f t="shared" si="888"/>
        <v>0</v>
      </c>
      <c r="D10431" s="480">
        <f>D10428</f>
        <v>240</v>
      </c>
      <c r="E10431" s="480">
        <f t="shared" si="886"/>
        <v>33</v>
      </c>
      <c r="F10431" s="484">
        <v>3.8210000000000002</v>
      </c>
      <c r="G10431" s="480">
        <v>15</v>
      </c>
      <c r="H10431" s="482">
        <v>0.28383000000000003</v>
      </c>
      <c r="I10431" s="483">
        <v>13.5</v>
      </c>
      <c r="J10431" s="484">
        <v>0.23710000000000001</v>
      </c>
      <c r="K10431" s="469">
        <f t="shared" si="883"/>
        <v>13.462283761406475</v>
      </c>
      <c r="L10431" s="469">
        <f t="shared" si="884"/>
        <v>-3.771623859352502E-2</v>
      </c>
    </row>
    <row r="10432" spans="1:12">
      <c r="A10432" s="98" t="s">
        <v>126</v>
      </c>
      <c r="B10432" s="98">
        <f t="shared" si="887"/>
        <v>20</v>
      </c>
      <c r="C10432" s="98">
        <f t="shared" si="888"/>
        <v>0</v>
      </c>
      <c r="D10432" s="98">
        <f>D10431</f>
        <v>240</v>
      </c>
      <c r="E10432" s="98">
        <f t="shared" si="886"/>
        <v>34</v>
      </c>
      <c r="F10432" s="397">
        <f>F10431+(E10432-E10431)*(F10434-F10431)/(E10434-E10431)</f>
        <v>3.8353000000000002</v>
      </c>
      <c r="G10432" s="98">
        <v>15</v>
      </c>
      <c r="H10432" s="491">
        <f>H10431+(E10432-E10431)*(H10434-H10431)/(E10434-E10431)</f>
        <v>0.28403766666666669</v>
      </c>
      <c r="I10432" s="492">
        <f>I10431+(E10432-E10431)*(I10434-I10431)/(E10434-E10431)</f>
        <v>13.533333333333333</v>
      </c>
      <c r="J10432" s="397">
        <f>J10431+(E10432-E10431)*(J10434-J10431)/(E10434-E10431)</f>
        <v>0.2359</v>
      </c>
      <c r="K10432" s="469">
        <f t="shared" si="883"/>
        <v>13.502786602246415</v>
      </c>
      <c r="L10432" s="469">
        <f t="shared" si="884"/>
        <v>-3.05467310869183E-2</v>
      </c>
    </row>
    <row r="10433" spans="1:12">
      <c r="A10433" s="98" t="s">
        <v>126</v>
      </c>
      <c r="B10433" s="98">
        <f t="shared" si="887"/>
        <v>20</v>
      </c>
      <c r="C10433" s="98">
        <f t="shared" si="888"/>
        <v>0</v>
      </c>
      <c r="D10433" s="98">
        <f>D10431</f>
        <v>240</v>
      </c>
      <c r="E10433" s="98">
        <f t="shared" si="886"/>
        <v>35</v>
      </c>
      <c r="F10433" s="397">
        <f>F10431+(E10433-E10431)*(F10434-F10431)/(E10434-E10431)</f>
        <v>3.8496000000000001</v>
      </c>
      <c r="G10433" s="98">
        <v>15</v>
      </c>
      <c r="H10433" s="491">
        <f>H10431+(E10433-E10431)*(H10434-H10431)/(E10434-E10431)</f>
        <v>0.28424533333333335</v>
      </c>
      <c r="I10433" s="492">
        <f>I10431+(E10433-E10431)*(I10434-I10431)/(E10434-E10431)</f>
        <v>13.566666666666666</v>
      </c>
      <c r="J10433" s="397">
        <f>J10431+(E10433-E10431)*(J10434-J10431)/(E10434-E10431)</f>
        <v>0.23470000000000002</v>
      </c>
      <c r="K10433" s="469">
        <f t="shared" si="883"/>
        <v>13.543230261182828</v>
      </c>
      <c r="L10433" s="469">
        <f t="shared" si="884"/>
        <v>-2.343640548383874E-2</v>
      </c>
    </row>
    <row r="10434" spans="1:12">
      <c r="A10434" s="480" t="s">
        <v>126</v>
      </c>
      <c r="B10434" s="480">
        <f t="shared" si="887"/>
        <v>20</v>
      </c>
      <c r="C10434" s="480">
        <f t="shared" si="888"/>
        <v>0</v>
      </c>
      <c r="D10434" s="480">
        <f>D10431</f>
        <v>240</v>
      </c>
      <c r="E10434" s="480">
        <f t="shared" si="886"/>
        <v>36</v>
      </c>
      <c r="F10434" s="484">
        <v>3.8639000000000001</v>
      </c>
      <c r="G10434" s="480">
        <v>15</v>
      </c>
      <c r="H10434" s="482">
        <v>0.28445300000000001</v>
      </c>
      <c r="I10434" s="483">
        <v>13.6</v>
      </c>
      <c r="J10434" s="484">
        <v>0.23350000000000001</v>
      </c>
      <c r="K10434" s="469">
        <f t="shared" si="883"/>
        <v>13.583614867834052</v>
      </c>
      <c r="L10434" s="469">
        <f t="shared" si="884"/>
        <v>-1.6385132165947169E-2</v>
      </c>
    </row>
    <row r="10435" spans="1:12">
      <c r="A10435" s="98" t="s">
        <v>126</v>
      </c>
      <c r="B10435" s="98">
        <f t="shared" si="887"/>
        <v>20</v>
      </c>
      <c r="C10435" s="98">
        <f t="shared" si="888"/>
        <v>0</v>
      </c>
      <c r="D10435" s="98">
        <f>D10434</f>
        <v>240</v>
      </c>
      <c r="E10435" s="98">
        <f t="shared" si="886"/>
        <v>37</v>
      </c>
      <c r="F10435" s="397">
        <f>F10434+(E10435-E10434)*(F10437-F10434)/(E10437-E10434)</f>
        <v>3.8780333333333332</v>
      </c>
      <c r="G10435" s="98">
        <v>15</v>
      </c>
      <c r="H10435" s="491">
        <f>H10434+(E10435-E10434)*(H10437-H10434)/(E10437-E10434)</f>
        <v>0.284659</v>
      </c>
      <c r="I10435" s="492">
        <f>I10434+(E10435-E10434)*(I10437-I10434)/(E10437-E10434)</f>
        <v>13.633333333333333</v>
      </c>
      <c r="J10435" s="397">
        <f>J10434+(E10435-E10434)*(J10437-J10434)/(E10437-E10434)</f>
        <v>0.23230000000000001</v>
      </c>
      <c r="K10435" s="469">
        <f t="shared" si="883"/>
        <v>13.623434823186104</v>
      </c>
      <c r="L10435" s="469">
        <f t="shared" si="884"/>
        <v>-9.8985101472290893E-3</v>
      </c>
    </row>
    <row r="10436" spans="1:12">
      <c r="A10436" s="98" t="s">
        <v>126</v>
      </c>
      <c r="B10436" s="98">
        <f t="shared" si="887"/>
        <v>20</v>
      </c>
      <c r="C10436" s="98">
        <f t="shared" si="888"/>
        <v>0</v>
      </c>
      <c r="D10436" s="98">
        <f>D10434</f>
        <v>240</v>
      </c>
      <c r="E10436" s="98">
        <f t="shared" si="886"/>
        <v>38</v>
      </c>
      <c r="F10436" s="397">
        <f>F10434+(E10436-E10434)*(F10437-F10434)/(E10437-E10434)</f>
        <v>3.8921666666666668</v>
      </c>
      <c r="G10436" s="98">
        <v>15</v>
      </c>
      <c r="H10436" s="491">
        <f>H10434+(E10436-E10434)*(H10437-H10434)/(E10437-E10434)</f>
        <v>0.28486500000000003</v>
      </c>
      <c r="I10436" s="492">
        <f>I10434+(E10436-E10434)*(I10437-I10434)/(E10437-E10434)</f>
        <v>13.666666666666666</v>
      </c>
      <c r="J10436" s="397">
        <f>J10434+(E10436-E10434)*(J10437-J10434)/(E10437-E10434)</f>
        <v>0.2311</v>
      </c>
      <c r="K10436" s="469">
        <f t="shared" si="883"/>
        <v>13.663197186971605</v>
      </c>
      <c r="L10436" s="469">
        <f t="shared" si="884"/>
        <v>-3.4694796950613949E-3</v>
      </c>
    </row>
    <row r="10437" spans="1:12">
      <c r="A10437" s="480" t="s">
        <v>126</v>
      </c>
      <c r="B10437" s="480">
        <f t="shared" si="887"/>
        <v>20</v>
      </c>
      <c r="C10437" s="480">
        <f t="shared" si="888"/>
        <v>0</v>
      </c>
      <c r="D10437" s="480">
        <f>D10434</f>
        <v>240</v>
      </c>
      <c r="E10437" s="480">
        <f t="shared" si="886"/>
        <v>39</v>
      </c>
      <c r="F10437" s="484">
        <v>3.9062999999999999</v>
      </c>
      <c r="G10437" s="480">
        <v>15</v>
      </c>
      <c r="H10437" s="482">
        <v>0.28507100000000002</v>
      </c>
      <c r="I10437" s="483">
        <v>13.7</v>
      </c>
      <c r="J10437" s="484">
        <v>0.22989999999999999</v>
      </c>
      <c r="K10437" s="469">
        <f t="shared" si="883"/>
        <v>13.70290208404222</v>
      </c>
      <c r="L10437" s="469">
        <f t="shared" si="884"/>
        <v>2.9020840422209204E-3</v>
      </c>
    </row>
    <row r="10438" spans="1:12">
      <c r="A10438" s="98" t="s">
        <v>126</v>
      </c>
      <c r="B10438" s="98">
        <f t="shared" si="887"/>
        <v>20</v>
      </c>
      <c r="C10438" s="98">
        <f t="shared" si="888"/>
        <v>0</v>
      </c>
      <c r="D10438" s="98">
        <f>D10437</f>
        <v>240</v>
      </c>
      <c r="E10438" s="98">
        <f t="shared" si="886"/>
        <v>40</v>
      </c>
      <c r="F10438" s="397">
        <f>F10437+(E10438-E10437)*(F10440-F10437)/(E10440-E10437)</f>
        <v>3.9202666666666666</v>
      </c>
      <c r="G10438" s="98">
        <v>15</v>
      </c>
      <c r="H10438" s="491">
        <f>H10437+(E10438-E10437)*(H10440-H10437)/(E10440-E10437)</f>
        <v>0.28527566666666671</v>
      </c>
      <c r="I10438" s="492">
        <f>I10437+(E10438-E10437)*(I10440-I10437)/(E10440-E10437)</f>
        <v>13.733333333333333</v>
      </c>
      <c r="J10438" s="397">
        <f>J10437+(E10438-E10437)*(J10440-J10437)/(E10440-E10437)</f>
        <v>0.22869999999999999</v>
      </c>
      <c r="K10438" s="469">
        <f t="shared" si="883"/>
        <v>13.742029639167727</v>
      </c>
      <c r="L10438" s="469">
        <f t="shared" si="884"/>
        <v>8.6963058343947353E-3</v>
      </c>
    </row>
    <row r="10439" spans="1:12">
      <c r="A10439" s="98" t="s">
        <v>126</v>
      </c>
      <c r="B10439" s="98">
        <f t="shared" si="887"/>
        <v>20</v>
      </c>
      <c r="C10439" s="98">
        <f t="shared" si="888"/>
        <v>0</v>
      </c>
      <c r="D10439" s="98">
        <f>D10437</f>
        <v>240</v>
      </c>
      <c r="E10439" s="98">
        <f t="shared" si="886"/>
        <v>41</v>
      </c>
      <c r="F10439" s="397">
        <f>F10437+(E10439-E10437)*(F10440-F10437)/(E10440-E10437)</f>
        <v>3.9342333333333332</v>
      </c>
      <c r="G10439" s="98">
        <v>15</v>
      </c>
      <c r="H10439" s="491">
        <f>H10437+(E10439-E10437)*(H10440-H10437)/(E10440-E10437)</f>
        <v>0.28548033333333334</v>
      </c>
      <c r="I10439" s="492">
        <f>I10437+(E10439-E10437)*(I10440-I10437)/(E10440-E10437)</f>
        <v>13.766666666666667</v>
      </c>
      <c r="J10439" s="397">
        <f>J10437+(E10439-E10437)*(J10440-J10437)/(E10440-E10437)</f>
        <v>0.22750000000000001</v>
      </c>
      <c r="K10439" s="469">
        <f t="shared" si="883"/>
        <v>13.781101091610513</v>
      </c>
      <c r="L10439" s="469">
        <f t="shared" si="884"/>
        <v>1.4434424943845059E-2</v>
      </c>
    </row>
    <row r="10440" spans="1:12">
      <c r="A10440" s="480" t="s">
        <v>126</v>
      </c>
      <c r="B10440" s="480">
        <f t="shared" si="887"/>
        <v>20</v>
      </c>
      <c r="C10440" s="480">
        <f t="shared" si="888"/>
        <v>0</v>
      </c>
      <c r="D10440" s="480">
        <f>D10437</f>
        <v>240</v>
      </c>
      <c r="E10440" s="480">
        <f t="shared" si="886"/>
        <v>42</v>
      </c>
      <c r="F10440" s="484">
        <v>3.9481999999999999</v>
      </c>
      <c r="G10440" s="480">
        <v>15</v>
      </c>
      <c r="H10440" s="482">
        <v>0.28568500000000002</v>
      </c>
      <c r="I10440" s="483">
        <v>13.8</v>
      </c>
      <c r="J10440" s="484">
        <v>0.2263</v>
      </c>
      <c r="K10440" s="469">
        <f t="shared" si="883"/>
        <v>13.820116561947598</v>
      </c>
      <c r="L10440" s="469">
        <f t="shared" si="884"/>
        <v>2.0116561947597589E-2</v>
      </c>
    </row>
    <row r="10441" spans="1:12">
      <c r="A10441" s="98" t="s">
        <v>126</v>
      </c>
      <c r="B10441" s="98">
        <f t="shared" si="887"/>
        <v>20</v>
      </c>
      <c r="C10441" s="98">
        <f t="shared" si="888"/>
        <v>0</v>
      </c>
      <c r="D10441" s="98">
        <f>D10440</f>
        <v>240</v>
      </c>
      <c r="E10441" s="98">
        <f t="shared" si="886"/>
        <v>43</v>
      </c>
      <c r="F10441" s="397">
        <f>F10440+(E10441-E10440)*(F10443-F10440)/(E10443-E10440)</f>
        <v>3.9620333333333333</v>
      </c>
      <c r="G10441" s="98">
        <v>15</v>
      </c>
      <c r="H10441" s="491">
        <f>H10440+(E10441-E10440)*(H10443-H10440)/(E10443-E10440)</f>
        <v>0.28588833333333336</v>
      </c>
      <c r="I10441" s="492">
        <f>I10440+(E10441-E10440)*(I10443-I10440)/(E10443-E10440)</f>
        <v>13.833333333333334</v>
      </c>
      <c r="J10441" s="397">
        <f>J10440+(E10441-E10440)*(J10443-J10440)/(E10443-E10440)</f>
        <v>0.22509999999999999</v>
      </c>
      <c r="K10441" s="469">
        <f t="shared" si="883"/>
        <v>13.858674424163279</v>
      </c>
      <c r="L10441" s="469">
        <f t="shared" si="884"/>
        <v>2.5341090829945401E-2</v>
      </c>
    </row>
    <row r="10442" spans="1:12">
      <c r="A10442" s="98" t="s">
        <v>126</v>
      </c>
      <c r="B10442" s="98">
        <f t="shared" si="887"/>
        <v>20</v>
      </c>
      <c r="C10442" s="98">
        <f t="shared" si="888"/>
        <v>0</v>
      </c>
      <c r="D10442" s="98">
        <f>D10440</f>
        <v>240</v>
      </c>
      <c r="E10442" s="98">
        <f t="shared" si="886"/>
        <v>44</v>
      </c>
      <c r="F10442" s="397">
        <f>F10440+(E10442-E10440)*(F10443-F10440)/(E10443-E10440)</f>
        <v>3.9758666666666667</v>
      </c>
      <c r="G10442" s="98">
        <v>15</v>
      </c>
      <c r="H10442" s="491">
        <f>H10440+(E10442-E10440)*(H10443-H10440)/(E10443-E10440)</f>
        <v>0.28609166666666669</v>
      </c>
      <c r="I10442" s="492">
        <f>I10440+(E10442-E10440)*(I10443-I10440)/(E10443-E10440)</f>
        <v>13.866666666666667</v>
      </c>
      <c r="J10442" s="397">
        <f>J10440+(E10442-E10440)*(J10443-J10440)/(E10443-E10440)</f>
        <v>0.22390000000000002</v>
      </c>
      <c r="K10442" s="469">
        <f t="shared" si="883"/>
        <v>13.897177478081034</v>
      </c>
      <c r="L10442" s="469">
        <f t="shared" si="884"/>
        <v>3.0510811414366401E-2</v>
      </c>
    </row>
    <row r="10443" spans="1:12">
      <c r="A10443" s="480" t="s">
        <v>126</v>
      </c>
      <c r="B10443" s="480">
        <f t="shared" si="887"/>
        <v>20</v>
      </c>
      <c r="C10443" s="480">
        <f t="shared" si="888"/>
        <v>0</v>
      </c>
      <c r="D10443" s="480">
        <f>D10440</f>
        <v>240</v>
      </c>
      <c r="E10443" s="480">
        <f t="shared" si="886"/>
        <v>45</v>
      </c>
      <c r="F10443" s="484">
        <v>3.9897</v>
      </c>
      <c r="G10443" s="480">
        <v>15</v>
      </c>
      <c r="H10443" s="482">
        <v>0.28629500000000002</v>
      </c>
      <c r="I10443" s="483">
        <v>13.9</v>
      </c>
      <c r="J10443" s="484">
        <v>0.22270000000000001</v>
      </c>
      <c r="K10443" s="469">
        <f t="shared" ref="K10443:K10506" si="889">F10443/H10443</f>
        <v>13.935625840479226</v>
      </c>
      <c r="L10443" s="469">
        <f t="shared" ref="L10443:L10506" si="890">K10443-I10443</f>
        <v>3.5625840479225346E-2</v>
      </c>
    </row>
    <row r="10444" spans="1:12">
      <c r="A10444" s="98" t="s">
        <v>126</v>
      </c>
      <c r="B10444" s="98">
        <f t="shared" si="887"/>
        <v>20</v>
      </c>
      <c r="C10444" s="98">
        <f t="shared" si="888"/>
        <v>0</v>
      </c>
      <c r="D10444" s="98">
        <f>D10443</f>
        <v>240</v>
      </c>
      <c r="E10444" s="98">
        <f t="shared" si="886"/>
        <v>46</v>
      </c>
      <c r="F10444" s="397">
        <f>F10443+(E10444-E10443)*(F10446-F10443)/(E10446-E10443)</f>
        <v>4.0034000000000001</v>
      </c>
      <c r="G10444" s="98">
        <v>15</v>
      </c>
      <c r="H10444" s="491">
        <f>H10443+(E10444-E10443)*(H10446-H10443)/(E10446-E10443)</f>
        <v>0.28649666666666668</v>
      </c>
      <c r="I10444" s="492">
        <f>I10443+(E10444-E10443)*(I10446-I10443)/(E10446-E10443)</f>
        <v>13.933333333333334</v>
      </c>
      <c r="J10444" s="397">
        <f>J10443+(E10444-E10443)*(J10446-J10443)/(E10446-E10443)</f>
        <v>0.2215</v>
      </c>
      <c r="K10444" s="469">
        <f t="shared" si="889"/>
        <v>13.973635528045701</v>
      </c>
      <c r="L10444" s="469">
        <f t="shared" si="890"/>
        <v>4.0302194712367623E-2</v>
      </c>
    </row>
    <row r="10445" spans="1:12">
      <c r="A10445" s="98" t="s">
        <v>126</v>
      </c>
      <c r="B10445" s="98">
        <f t="shared" si="887"/>
        <v>20</v>
      </c>
      <c r="C10445" s="98">
        <f t="shared" si="888"/>
        <v>0</v>
      </c>
      <c r="D10445" s="98">
        <f>D10443</f>
        <v>240</v>
      </c>
      <c r="E10445" s="98">
        <f t="shared" si="886"/>
        <v>47</v>
      </c>
      <c r="F10445" s="397">
        <f>F10443+(E10445-E10443)*(F10446-F10443)/(E10446-E10443)</f>
        <v>4.0171000000000001</v>
      </c>
      <c r="G10445" s="98">
        <v>15</v>
      </c>
      <c r="H10445" s="491">
        <f>H10443+(E10445-E10443)*(H10446-H10443)/(E10446-E10443)</f>
        <v>0.28669833333333333</v>
      </c>
      <c r="I10445" s="492">
        <f>I10443+(E10445-E10443)*(I10446-I10443)/(E10446-E10443)</f>
        <v>13.966666666666667</v>
      </c>
      <c r="J10445" s="397">
        <f>J10443+(E10445-E10443)*(J10446-J10443)/(E10446-E10443)</f>
        <v>0.2203</v>
      </c>
      <c r="K10445" s="469">
        <f t="shared" si="889"/>
        <v>14.011591742772602</v>
      </c>
      <c r="L10445" s="469">
        <f t="shared" si="890"/>
        <v>4.4925076105934991E-2</v>
      </c>
    </row>
    <row r="10446" spans="1:12">
      <c r="A10446" s="480" t="s">
        <v>126</v>
      </c>
      <c r="B10446" s="480">
        <f t="shared" si="887"/>
        <v>20</v>
      </c>
      <c r="C10446" s="480">
        <f t="shared" si="888"/>
        <v>0</v>
      </c>
      <c r="D10446" s="480">
        <f>D10443</f>
        <v>240</v>
      </c>
      <c r="E10446" s="480">
        <f t="shared" si="886"/>
        <v>48</v>
      </c>
      <c r="F10446" s="484">
        <v>4.0308000000000002</v>
      </c>
      <c r="G10446" s="480">
        <v>15</v>
      </c>
      <c r="H10446" s="482">
        <v>0.28689999999999999</v>
      </c>
      <c r="I10446" s="483">
        <v>14</v>
      </c>
      <c r="J10446" s="484">
        <v>0.21909999999999999</v>
      </c>
      <c r="K10446" s="469">
        <f t="shared" si="889"/>
        <v>14.049494597420706</v>
      </c>
      <c r="L10446" s="469">
        <f t="shared" si="890"/>
        <v>4.9494597420705944E-2</v>
      </c>
    </row>
    <row r="10447" spans="1:12">
      <c r="A10447" s="98" t="s">
        <v>126</v>
      </c>
      <c r="B10447" s="98">
        <f t="shared" si="887"/>
        <v>20</v>
      </c>
      <c r="C10447" s="98">
        <f t="shared" si="888"/>
        <v>0</v>
      </c>
      <c r="D10447" s="98">
        <f>D10446</f>
        <v>240</v>
      </c>
      <c r="E10447" s="98">
        <f t="shared" si="886"/>
        <v>49</v>
      </c>
      <c r="F10447" s="397">
        <f>F10446+(E10447-E10446)*(F10449-F10446)/(E10449-E10446)</f>
        <v>4.0443333333333333</v>
      </c>
      <c r="G10447" s="98">
        <v>15</v>
      </c>
      <c r="H10447" s="491">
        <f>H10446+(E10447-E10446)*(H10449-H10446)/(E10449-E10446)</f>
        <v>0.287101</v>
      </c>
      <c r="I10447" s="492">
        <f>I10446+(E10447-E10446)*(I10449-I10446)/(E10449-E10446)</f>
        <v>14.066666666666666</v>
      </c>
      <c r="J10447" s="397">
        <f>J10446+(E10447-E10446)*(J10449-J10446)/(E10449-E10446)</f>
        <v>0.21789999999999998</v>
      </c>
      <c r="K10447" s="469">
        <f t="shared" si="889"/>
        <v>14.086796400337628</v>
      </c>
      <c r="L10447" s="469">
        <f t="shared" si="890"/>
        <v>2.0129733670961159E-2</v>
      </c>
    </row>
    <row r="10448" spans="1:12">
      <c r="A10448" s="98" t="s">
        <v>126</v>
      </c>
      <c r="B10448" s="98">
        <f t="shared" si="887"/>
        <v>20</v>
      </c>
      <c r="C10448" s="98">
        <f t="shared" si="888"/>
        <v>0</v>
      </c>
      <c r="D10448" s="98">
        <f>D10446</f>
        <v>240</v>
      </c>
      <c r="E10448" s="98">
        <f t="shared" si="886"/>
        <v>50</v>
      </c>
      <c r="F10448" s="397">
        <f>F10446+(E10448-E10446)*(F10449-F10446)/(E10449-E10446)</f>
        <v>4.0578666666666665</v>
      </c>
      <c r="G10448" s="98">
        <v>15</v>
      </c>
      <c r="H10448" s="491">
        <f>H10446+(E10448-E10446)*(H10449-H10446)/(E10449-E10446)</f>
        <v>0.287302</v>
      </c>
      <c r="I10448" s="492">
        <f>I10446+(E10448-E10446)*(I10449-I10446)/(E10449-E10446)</f>
        <v>14.133333333333333</v>
      </c>
      <c r="J10448" s="397">
        <f>J10446+(E10448-E10446)*(J10449-J10446)/(E10449-E10446)</f>
        <v>0.2167</v>
      </c>
      <c r="K10448" s="469">
        <f t="shared" si="889"/>
        <v>14.124046009657665</v>
      </c>
      <c r="L10448" s="469">
        <f t="shared" si="890"/>
        <v>-9.287323675668091E-3</v>
      </c>
    </row>
    <row r="10449" spans="1:12">
      <c r="A10449" s="480" t="s">
        <v>126</v>
      </c>
      <c r="B10449" s="480">
        <f t="shared" si="887"/>
        <v>20</v>
      </c>
      <c r="C10449" s="480">
        <f t="shared" si="888"/>
        <v>0</v>
      </c>
      <c r="D10449" s="480">
        <f>D10446</f>
        <v>240</v>
      </c>
      <c r="E10449" s="480">
        <f t="shared" si="886"/>
        <v>51</v>
      </c>
      <c r="F10449" s="484">
        <v>4.0713999999999997</v>
      </c>
      <c r="G10449" s="480">
        <v>15</v>
      </c>
      <c r="H10449" s="482">
        <v>0.28750300000000001</v>
      </c>
      <c r="I10449" s="483">
        <v>14.2</v>
      </c>
      <c r="J10449" s="484">
        <v>0.2155</v>
      </c>
      <c r="K10449" s="469">
        <f t="shared" si="889"/>
        <v>14.161243534850069</v>
      </c>
      <c r="L10449" s="469">
        <f t="shared" si="890"/>
        <v>-3.8756465149930364E-2</v>
      </c>
    </row>
    <row r="10450" spans="1:12">
      <c r="A10450" s="98" t="s">
        <v>126</v>
      </c>
      <c r="B10450" s="98">
        <f t="shared" si="887"/>
        <v>20</v>
      </c>
      <c r="C10450" s="98">
        <f t="shared" si="888"/>
        <v>0</v>
      </c>
      <c r="D10450" s="98">
        <f>D10449</f>
        <v>240</v>
      </c>
      <c r="E10450" s="98">
        <f t="shared" si="886"/>
        <v>52</v>
      </c>
      <c r="F10450" s="397">
        <f>F10449+(E10450-E10449)*(F10452-F10449)/(E10452-E10449)</f>
        <v>4.0848333333333331</v>
      </c>
      <c r="G10450" s="98">
        <v>15</v>
      </c>
      <c r="H10450" s="491">
        <f>H10449+(E10450-E10449)*(H10452-H10449)/(E10452-E10449)</f>
        <v>0.28770266666666666</v>
      </c>
      <c r="I10450" s="492">
        <f>I10449+(E10450-E10449)*(I10452-I10449)/(E10452-E10449)</f>
        <v>14.233333333333333</v>
      </c>
      <c r="J10450" s="397">
        <f>J10449+(E10450-E10449)*(J10452-J10449)/(E10452-E10449)</f>
        <v>0.21429999999999999</v>
      </c>
      <c r="K10450" s="469">
        <f t="shared" si="889"/>
        <v>14.198107305227156</v>
      </c>
      <c r="L10450" s="469">
        <f t="shared" si="890"/>
        <v>-3.5226028106176699E-2</v>
      </c>
    </row>
    <row r="10451" spans="1:12">
      <c r="A10451" s="98" t="s">
        <v>126</v>
      </c>
      <c r="B10451" s="98">
        <f t="shared" si="887"/>
        <v>20</v>
      </c>
      <c r="C10451" s="98">
        <f t="shared" si="888"/>
        <v>0</v>
      </c>
      <c r="D10451" s="98">
        <f>D10449</f>
        <v>240</v>
      </c>
      <c r="E10451" s="98">
        <f t="shared" si="886"/>
        <v>53</v>
      </c>
      <c r="F10451" s="397">
        <f>F10449+(E10451-E10449)*(F10452-F10449)/(E10452-E10449)</f>
        <v>4.0982666666666665</v>
      </c>
      <c r="G10451" s="98">
        <v>15</v>
      </c>
      <c r="H10451" s="491">
        <f>H10449+(E10451-E10449)*(H10452-H10449)/(E10452-E10449)</f>
        <v>0.28790233333333337</v>
      </c>
      <c r="I10451" s="492">
        <f>I10449+(E10451-E10449)*(I10452-I10449)/(E10452-E10449)</f>
        <v>14.266666666666667</v>
      </c>
      <c r="J10451" s="397">
        <f>J10449+(E10451-E10449)*(J10452-J10449)/(E10452-E10449)</f>
        <v>0.21310000000000001</v>
      </c>
      <c r="K10451" s="469">
        <f t="shared" si="889"/>
        <v>14.234919943916164</v>
      </c>
      <c r="L10451" s="469">
        <f t="shared" si="890"/>
        <v>-3.1746722750503054E-2</v>
      </c>
    </row>
    <row r="10452" spans="1:12">
      <c r="A10452" s="480" t="s">
        <v>126</v>
      </c>
      <c r="B10452" s="480">
        <f t="shared" si="887"/>
        <v>20</v>
      </c>
      <c r="C10452" s="480">
        <f t="shared" si="888"/>
        <v>0</v>
      </c>
      <c r="D10452" s="480">
        <f>D10449</f>
        <v>240</v>
      </c>
      <c r="E10452" s="480">
        <f t="shared" si="886"/>
        <v>54</v>
      </c>
      <c r="F10452" s="484">
        <v>4.1116999999999999</v>
      </c>
      <c r="G10452" s="480">
        <v>15</v>
      </c>
      <c r="H10452" s="482">
        <v>0.28810200000000002</v>
      </c>
      <c r="I10452" s="483">
        <v>14.3</v>
      </c>
      <c r="J10452" s="484">
        <v>0.21190000000000001</v>
      </c>
      <c r="K10452" s="469">
        <f t="shared" si="889"/>
        <v>14.271681557226259</v>
      </c>
      <c r="L10452" s="469">
        <f t="shared" si="890"/>
        <v>-2.8318442773741737E-2</v>
      </c>
    </row>
    <row r="10453" spans="1:12">
      <c r="A10453" s="98" t="s">
        <v>126</v>
      </c>
      <c r="B10453" s="98">
        <f t="shared" si="887"/>
        <v>20</v>
      </c>
      <c r="C10453" s="98">
        <f t="shared" si="888"/>
        <v>0</v>
      </c>
      <c r="D10453" s="98">
        <f>D10452</f>
        <v>240</v>
      </c>
      <c r="E10453" s="98">
        <f t="shared" si="886"/>
        <v>55</v>
      </c>
      <c r="F10453" s="397">
        <f>F10452+(E10453-E10452)*(F10455-F10452)/(E10455-E10452)</f>
        <v>4.125</v>
      </c>
      <c r="G10453" s="98">
        <v>15</v>
      </c>
      <c r="H10453" s="491">
        <f>H10452+(E10453-E10452)*(H10455-H10452)/(E10455-E10452)</f>
        <v>0.28830100000000003</v>
      </c>
      <c r="I10453" s="492">
        <f>I10452+(E10453-E10452)*(I10455-I10452)/(E10455-E10452)</f>
        <v>14.333333333333334</v>
      </c>
      <c r="J10453" s="397">
        <f>J10452+(E10453-E10452)*(J10455-J10452)/(E10455-E10452)</f>
        <v>0.2107</v>
      </c>
      <c r="K10453" s="469">
        <f t="shared" si="889"/>
        <v>14.307962858262718</v>
      </c>
      <c r="L10453" s="469">
        <f t="shared" si="890"/>
        <v>-2.5370475070616294E-2</v>
      </c>
    </row>
    <row r="10454" spans="1:12">
      <c r="A10454" s="98" t="s">
        <v>126</v>
      </c>
      <c r="B10454" s="98">
        <f t="shared" si="887"/>
        <v>20</v>
      </c>
      <c r="C10454" s="98">
        <f t="shared" si="888"/>
        <v>0</v>
      </c>
      <c r="D10454" s="98">
        <f>D10452</f>
        <v>240</v>
      </c>
      <c r="E10454" s="98">
        <f t="shared" si="886"/>
        <v>56</v>
      </c>
      <c r="F10454" s="397">
        <f>F10452+(E10454-E10452)*(F10455-F10452)/(E10455-E10452)</f>
        <v>4.1383000000000001</v>
      </c>
      <c r="G10454" s="98">
        <v>15</v>
      </c>
      <c r="H10454" s="491">
        <f>H10452+(E10454-E10452)*(H10455-H10452)/(E10455-E10452)</f>
        <v>0.28849999999999998</v>
      </c>
      <c r="I10454" s="492">
        <f>I10452+(E10454-E10452)*(I10455-I10452)/(E10455-E10452)</f>
        <v>14.366666666666667</v>
      </c>
      <c r="J10454" s="397">
        <f>J10452+(E10454-E10452)*(J10455-J10452)/(E10455-E10452)</f>
        <v>0.20950000000000002</v>
      </c>
      <c r="K10454" s="469">
        <f t="shared" si="889"/>
        <v>14.34419410745234</v>
      </c>
      <c r="L10454" s="469">
        <f t="shared" si="890"/>
        <v>-2.2472559214326893E-2</v>
      </c>
    </row>
    <row r="10455" spans="1:12">
      <c r="A10455" s="480" t="s">
        <v>126</v>
      </c>
      <c r="B10455" s="480">
        <f t="shared" si="887"/>
        <v>20</v>
      </c>
      <c r="C10455" s="480">
        <f t="shared" si="888"/>
        <v>0</v>
      </c>
      <c r="D10455" s="480">
        <f>D10452</f>
        <v>240</v>
      </c>
      <c r="E10455" s="480">
        <f t="shared" si="886"/>
        <v>57</v>
      </c>
      <c r="F10455" s="484">
        <v>4.1516000000000002</v>
      </c>
      <c r="G10455" s="480">
        <v>15</v>
      </c>
      <c r="H10455" s="482">
        <v>0.28869899999999998</v>
      </c>
      <c r="I10455" s="483">
        <v>14.4</v>
      </c>
      <c r="J10455" s="484">
        <v>0.20830000000000001</v>
      </c>
      <c r="K10455" s="469">
        <f t="shared" si="889"/>
        <v>14.380375408297224</v>
      </c>
      <c r="L10455" s="469">
        <f t="shared" si="890"/>
        <v>-1.9624591702775973E-2</v>
      </c>
    </row>
    <row r="10456" spans="1:12">
      <c r="A10456" s="98" t="s">
        <v>126</v>
      </c>
      <c r="B10456" s="98">
        <f t="shared" si="887"/>
        <v>20</v>
      </c>
      <c r="C10456" s="98">
        <f t="shared" si="888"/>
        <v>0</v>
      </c>
      <c r="D10456" s="98">
        <f>D10455</f>
        <v>240</v>
      </c>
      <c r="E10456" s="98">
        <f t="shared" si="886"/>
        <v>58</v>
      </c>
      <c r="F10456" s="397">
        <f>F10455+(E10456-E10455)*(F10458-F10455)/(E10458-E10455)</f>
        <v>4.1647666666666669</v>
      </c>
      <c r="G10456" s="98">
        <v>15</v>
      </c>
      <c r="H10456" s="491">
        <f>H10455+(E10456-E10455)*(H10458-H10455)/(E10458-E10455)</f>
        <v>0.28889700000000001</v>
      </c>
      <c r="I10456" s="492">
        <f>I10455+(E10456-E10455)*(I10458-I10455)/(E10458-E10455)</f>
        <v>14.433333333333334</v>
      </c>
      <c r="J10456" s="397">
        <f>J10455+(E10456-E10455)*(J10458-J10455)/(E10458-E10455)</f>
        <v>0.20710000000000001</v>
      </c>
      <c r="K10456" s="469">
        <f t="shared" si="889"/>
        <v>14.416095240402866</v>
      </c>
      <c r="L10456" s="469">
        <f t="shared" si="890"/>
        <v>-1.723809293046763E-2</v>
      </c>
    </row>
    <row r="10457" spans="1:12">
      <c r="A10457" s="98" t="s">
        <v>126</v>
      </c>
      <c r="B10457" s="98">
        <f t="shared" si="887"/>
        <v>20</v>
      </c>
      <c r="C10457" s="98">
        <f t="shared" si="888"/>
        <v>0</v>
      </c>
      <c r="D10457" s="98">
        <f>D10455</f>
        <v>240</v>
      </c>
      <c r="E10457" s="98">
        <f t="shared" si="886"/>
        <v>59</v>
      </c>
      <c r="F10457" s="397">
        <f>F10455+(E10457-E10455)*(F10458-F10455)/(E10458-E10455)</f>
        <v>4.1779333333333328</v>
      </c>
      <c r="G10457" s="98">
        <v>15</v>
      </c>
      <c r="H10457" s="491">
        <f>H10455+(E10457-E10455)*(H10458-H10455)/(E10458-E10455)</f>
        <v>0.28909499999999999</v>
      </c>
      <c r="I10457" s="492">
        <f>I10455+(E10457-E10455)*(I10458-I10455)/(E10458-E10455)</f>
        <v>14.466666666666667</v>
      </c>
      <c r="J10457" s="397">
        <f>J10455+(E10457-E10455)*(J10458-J10455)/(E10458-E10455)</f>
        <v>0.2059</v>
      </c>
      <c r="K10457" s="469">
        <f t="shared" si="889"/>
        <v>14.451766143770501</v>
      </c>
      <c r="L10457" s="469">
        <f t="shared" si="890"/>
        <v>-1.4900522896166279E-2</v>
      </c>
    </row>
    <row r="10458" spans="1:12">
      <c r="A10458" s="480" t="s">
        <v>126</v>
      </c>
      <c r="B10458" s="480">
        <f t="shared" si="887"/>
        <v>20</v>
      </c>
      <c r="C10458" s="480">
        <f t="shared" si="888"/>
        <v>0</v>
      </c>
      <c r="D10458" s="480">
        <f>D10455</f>
        <v>240</v>
      </c>
      <c r="E10458" s="480">
        <f t="shared" si="886"/>
        <v>60</v>
      </c>
      <c r="F10458" s="484">
        <v>4.1910999999999996</v>
      </c>
      <c r="G10458" s="480">
        <v>15</v>
      </c>
      <c r="H10458" s="482">
        <v>0.28929300000000002</v>
      </c>
      <c r="I10458" s="483">
        <v>14.5</v>
      </c>
      <c r="J10458" s="484">
        <v>0.20469999999999999</v>
      </c>
      <c r="K10458" s="469">
        <f t="shared" si="889"/>
        <v>14.487388218864609</v>
      </c>
      <c r="L10458" s="469">
        <f t="shared" si="890"/>
        <v>-1.2611781135390743E-2</v>
      </c>
    </row>
    <row r="10459" spans="1:12">
      <c r="A10459" s="98" t="s">
        <v>126</v>
      </c>
      <c r="B10459" s="98">
        <f t="shared" si="887"/>
        <v>20</v>
      </c>
      <c r="C10459" s="98">
        <f t="shared" si="888"/>
        <v>0</v>
      </c>
      <c r="D10459" s="98">
        <f>D10458</f>
        <v>240</v>
      </c>
      <c r="E10459" s="98">
        <f t="shared" si="886"/>
        <v>61</v>
      </c>
      <c r="F10459" s="397">
        <f>F10458+(E10459-E10458)*(F10461-F10458)/(E10461-E10458)</f>
        <v>4.2041333333333331</v>
      </c>
      <c r="G10459" s="98">
        <v>15</v>
      </c>
      <c r="H10459" s="491">
        <f>H10458+(E10459-E10458)*(H10461-H10458)/(E10461-E10458)</f>
        <v>0.28949033333333335</v>
      </c>
      <c r="I10459" s="492">
        <f>I10458+(E10459-E10458)*(I10461-I10458)/(E10461-E10458)</f>
        <v>14.533333333333333</v>
      </c>
      <c r="J10459" s="397">
        <f>J10458+(E10459-E10458)*(J10461-J10458)/(E10461-E10458)</f>
        <v>0.20349999999999999</v>
      </c>
      <c r="K10459" s="469">
        <f t="shared" si="889"/>
        <v>14.522534431201501</v>
      </c>
      <c r="L10459" s="469">
        <f t="shared" si="890"/>
        <v>-1.0798902131831767E-2</v>
      </c>
    </row>
    <row r="10460" spans="1:12">
      <c r="A10460" s="98" t="s">
        <v>126</v>
      </c>
      <c r="B10460" s="98">
        <f t="shared" si="887"/>
        <v>20</v>
      </c>
      <c r="C10460" s="98">
        <f t="shared" si="888"/>
        <v>0</v>
      </c>
      <c r="D10460" s="98">
        <f>D10458</f>
        <v>240</v>
      </c>
      <c r="E10460" s="98">
        <f t="shared" si="886"/>
        <v>62</v>
      </c>
      <c r="F10460" s="397">
        <f>F10458+(E10460-E10458)*(F10461-F10458)/(E10461-E10458)</f>
        <v>4.2171666666666665</v>
      </c>
      <c r="G10460" s="98">
        <v>15</v>
      </c>
      <c r="H10460" s="491">
        <f>H10458+(E10460-E10458)*(H10461-H10458)/(E10461-E10458)</f>
        <v>0.28968766666666668</v>
      </c>
      <c r="I10460" s="492">
        <f>I10458+(E10460-E10458)*(I10461-I10458)/(E10461-E10458)</f>
        <v>14.566666666666666</v>
      </c>
      <c r="J10460" s="397">
        <f>J10458+(E10460-E10458)*(J10461-J10458)/(E10461-E10458)</f>
        <v>0.20230000000000001</v>
      </c>
      <c r="K10460" s="469">
        <f t="shared" si="889"/>
        <v>14.557632760800999</v>
      </c>
      <c r="L10460" s="469">
        <f t="shared" si="890"/>
        <v>-9.0339058656674354E-3</v>
      </c>
    </row>
    <row r="10461" spans="1:12">
      <c r="A10461" s="480" t="s">
        <v>126</v>
      </c>
      <c r="B10461" s="480">
        <f t="shared" si="887"/>
        <v>20</v>
      </c>
      <c r="C10461" s="480">
        <f t="shared" si="888"/>
        <v>0</v>
      </c>
      <c r="D10461" s="480">
        <f>D10458</f>
        <v>240</v>
      </c>
      <c r="E10461" s="480">
        <f t="shared" si="886"/>
        <v>63</v>
      </c>
      <c r="F10461" s="484">
        <v>4.2302</v>
      </c>
      <c r="G10461" s="480">
        <v>15</v>
      </c>
      <c r="H10461" s="482">
        <v>0.289885</v>
      </c>
      <c r="I10461" s="483">
        <v>14.6</v>
      </c>
      <c r="J10461" s="484">
        <v>0.2011</v>
      </c>
      <c r="K10461" s="469">
        <f t="shared" si="889"/>
        <v>14.592683305448713</v>
      </c>
      <c r="L10461" s="469">
        <f t="shared" si="890"/>
        <v>-7.3166945512870285E-3</v>
      </c>
    </row>
    <row r="10462" spans="1:12">
      <c r="A10462" s="98" t="s">
        <v>126</v>
      </c>
      <c r="B10462" s="98">
        <f t="shared" si="887"/>
        <v>20</v>
      </c>
      <c r="C10462" s="98">
        <f t="shared" si="888"/>
        <v>0</v>
      </c>
      <c r="D10462" s="98">
        <f>D10461</f>
        <v>240</v>
      </c>
      <c r="E10462" s="98">
        <f t="shared" si="886"/>
        <v>64</v>
      </c>
      <c r="F10462" s="397">
        <f>F10461+(E10462-E10461)*(F10464-F10461)/(E10464-E10461)</f>
        <v>4.2431000000000001</v>
      </c>
      <c r="G10462" s="98">
        <v>15</v>
      </c>
      <c r="H10462" s="491">
        <f>H10461+(E10462-E10461)*(H10464-H10461)/(E10464-E10461)</f>
        <v>0.29008166666666668</v>
      </c>
      <c r="I10462" s="492">
        <f>I10461+(E10462-E10461)*(I10464-I10461)/(E10464-E10461)</f>
        <v>14.633333333333333</v>
      </c>
      <c r="J10462" s="397">
        <f>J10461+(E10462-E10461)*(J10464-J10461)/(E10464-E10461)</f>
        <v>0.19993333333333332</v>
      </c>
      <c r="K10462" s="469">
        <f t="shared" si="889"/>
        <v>14.627260139386035</v>
      </c>
      <c r="L10462" s="469">
        <f t="shared" si="890"/>
        <v>-6.0731939472979946E-3</v>
      </c>
    </row>
    <row r="10463" spans="1:12">
      <c r="A10463" s="98" t="s">
        <v>126</v>
      </c>
      <c r="B10463" s="98">
        <f t="shared" si="887"/>
        <v>20</v>
      </c>
      <c r="C10463" s="98">
        <f t="shared" si="888"/>
        <v>0</v>
      </c>
      <c r="D10463" s="98">
        <f>D10461</f>
        <v>240</v>
      </c>
      <c r="E10463" s="98">
        <f t="shared" si="886"/>
        <v>65</v>
      </c>
      <c r="F10463" s="397">
        <f>F10461+(E10463-E10461)*(F10464-F10461)/(E10464-E10461)</f>
        <v>4.2560000000000002</v>
      </c>
      <c r="G10463" s="98">
        <v>15</v>
      </c>
      <c r="H10463" s="491">
        <f>H10461+(E10463-E10461)*(H10464-H10461)/(E10464-E10461)</f>
        <v>0.2902783333333333</v>
      </c>
      <c r="I10463" s="492">
        <f>I10461+(E10463-E10461)*(I10464-I10461)/(E10464-E10461)</f>
        <v>14.666666666666666</v>
      </c>
      <c r="J10463" s="397">
        <f>J10461+(E10463-E10461)*(J10464-J10461)/(E10464-E10461)</f>
        <v>0.19876666666666667</v>
      </c>
      <c r="K10463" s="469">
        <f t="shared" si="889"/>
        <v>14.661790120975848</v>
      </c>
      <c r="L10463" s="469">
        <f t="shared" si="890"/>
        <v>-4.8765456908181903E-3</v>
      </c>
    </row>
    <row r="10464" spans="1:12">
      <c r="A10464" s="480" t="s">
        <v>126</v>
      </c>
      <c r="B10464" s="480">
        <f t="shared" si="887"/>
        <v>20</v>
      </c>
      <c r="C10464" s="480">
        <f t="shared" si="888"/>
        <v>0</v>
      </c>
      <c r="D10464" s="480">
        <f>D10461</f>
        <v>240</v>
      </c>
      <c r="E10464" s="480">
        <f t="shared" si="886"/>
        <v>66</v>
      </c>
      <c r="F10464" s="484">
        <v>4.2689000000000004</v>
      </c>
      <c r="G10464" s="480">
        <v>15</v>
      </c>
      <c r="H10464" s="482">
        <v>0.29047499999999998</v>
      </c>
      <c r="I10464" s="483">
        <v>14.7</v>
      </c>
      <c r="J10464" s="484">
        <v>0.1976</v>
      </c>
      <c r="K10464" s="469">
        <f t="shared" si="889"/>
        <v>14.696273345382565</v>
      </c>
      <c r="L10464" s="469">
        <f t="shared" si="890"/>
        <v>-3.7266546174343773E-3</v>
      </c>
    </row>
    <row r="10465" spans="1:12">
      <c r="A10465" s="98" t="s">
        <v>126</v>
      </c>
      <c r="B10465" s="98">
        <f t="shared" si="887"/>
        <v>20</v>
      </c>
      <c r="C10465" s="98">
        <f t="shared" si="888"/>
        <v>0</v>
      </c>
      <c r="D10465" s="98">
        <f>D10464</f>
        <v>240</v>
      </c>
      <c r="E10465" s="98">
        <f t="shared" si="886"/>
        <v>67</v>
      </c>
      <c r="F10465" s="397">
        <f>F10464+(E10465-E10464)*(F10467-F10464)/(E10467-E10464)</f>
        <v>4.2817333333333334</v>
      </c>
      <c r="G10465" s="98">
        <v>15</v>
      </c>
      <c r="H10465" s="491">
        <f>H10464+(E10465-E10464)*(H10467-H10464)/(E10467-E10464)</f>
        <v>0.29067133333333334</v>
      </c>
      <c r="I10465" s="492">
        <f>I10464+(E10465-E10464)*(I10467-I10464)/(E10467-E10464)</f>
        <v>14.733333333333333</v>
      </c>
      <c r="J10465" s="397">
        <f>J10464+(E10465-E10464)*(J10467-J10464)/(E10467-E10464)</f>
        <v>0.19639999999999999</v>
      </c>
      <c r="K10465" s="469">
        <f t="shared" si="889"/>
        <v>14.73049744614192</v>
      </c>
      <c r="L10465" s="469">
        <f t="shared" si="890"/>
        <v>-2.8358871914129224E-3</v>
      </c>
    </row>
    <row r="10466" spans="1:12">
      <c r="A10466" s="98" t="s">
        <v>126</v>
      </c>
      <c r="B10466" s="98">
        <f t="shared" si="887"/>
        <v>20</v>
      </c>
      <c r="C10466" s="98">
        <f t="shared" si="888"/>
        <v>0</v>
      </c>
      <c r="D10466" s="98">
        <f>D10464</f>
        <v>240</v>
      </c>
      <c r="E10466" s="98">
        <f t="shared" si="886"/>
        <v>68</v>
      </c>
      <c r="F10466" s="397">
        <f>F10464+(E10466-E10464)*(F10467-F10464)/(E10467-E10464)</f>
        <v>4.2945666666666673</v>
      </c>
      <c r="G10466" s="98">
        <v>15</v>
      </c>
      <c r="H10466" s="491">
        <f>H10464+(E10466-E10464)*(H10467-H10464)/(E10467-E10464)</f>
        <v>0.29086766666666664</v>
      </c>
      <c r="I10466" s="492">
        <f>I10464+(E10466-E10464)*(I10467-I10464)/(E10467-E10464)</f>
        <v>14.766666666666667</v>
      </c>
      <c r="J10466" s="397">
        <f>J10464+(E10466-E10464)*(J10467-J10464)/(E10467-E10464)</f>
        <v>0.19520000000000001</v>
      </c>
      <c r="K10466" s="469">
        <f t="shared" si="889"/>
        <v>14.764675344916306</v>
      </c>
      <c r="L10466" s="469">
        <f t="shared" si="890"/>
        <v>-1.9913217503617631E-3</v>
      </c>
    </row>
    <row r="10467" spans="1:12">
      <c r="A10467" s="480" t="s">
        <v>126</v>
      </c>
      <c r="B10467" s="480">
        <f t="shared" si="887"/>
        <v>20</v>
      </c>
      <c r="C10467" s="480">
        <f t="shared" si="888"/>
        <v>0</v>
      </c>
      <c r="D10467" s="480">
        <f>D10464</f>
        <v>240</v>
      </c>
      <c r="E10467" s="480">
        <f t="shared" si="886"/>
        <v>69</v>
      </c>
      <c r="F10467" s="484">
        <v>4.3074000000000003</v>
      </c>
      <c r="G10467" s="480">
        <v>15</v>
      </c>
      <c r="H10467" s="482">
        <v>0.29106399999999999</v>
      </c>
      <c r="I10467" s="483">
        <v>14.8</v>
      </c>
      <c r="J10467" s="484">
        <v>0.19400000000000001</v>
      </c>
      <c r="K10467" s="469">
        <f t="shared" si="889"/>
        <v>14.798807135200507</v>
      </c>
      <c r="L10467" s="469">
        <f t="shared" si="890"/>
        <v>-1.1928647994938757E-3</v>
      </c>
    </row>
    <row r="10468" spans="1:12">
      <c r="A10468" s="98" t="s">
        <v>126</v>
      </c>
      <c r="B10468" s="98">
        <f t="shared" si="887"/>
        <v>20</v>
      </c>
      <c r="C10468" s="98">
        <f t="shared" si="888"/>
        <v>0</v>
      </c>
      <c r="D10468" s="98">
        <f>D10467</f>
        <v>240</v>
      </c>
      <c r="E10468" s="98">
        <f t="shared" si="886"/>
        <v>70</v>
      </c>
      <c r="F10468" s="397">
        <f>F10467+(E10468-E10467)*(F10470-F10467)/(E10470-E10467)</f>
        <v>4.3200666666666665</v>
      </c>
      <c r="G10468" s="98">
        <v>15</v>
      </c>
      <c r="H10468" s="491">
        <f>H10467+(E10468-E10467)*(H10470-H10467)/(E10470-E10467)</f>
        <v>0.29125966666666664</v>
      </c>
      <c r="I10468" s="492">
        <f>I10467+(E10468-E10467)*(I10470-I10467)/(E10470-E10467)</f>
        <v>14.833333333333334</v>
      </c>
      <c r="J10468" s="397">
        <f>J10467+(E10468-E10467)*(J10470-J10467)/(E10470-E10467)</f>
        <v>0.1928</v>
      </c>
      <c r="K10468" s="469">
        <f t="shared" si="889"/>
        <v>14.832354634295401</v>
      </c>
      <c r="L10468" s="469">
        <f t="shared" si="890"/>
        <v>-9.7869903793323942E-4</v>
      </c>
    </row>
    <row r="10469" spans="1:12">
      <c r="A10469" s="98" t="s">
        <v>126</v>
      </c>
      <c r="B10469" s="98">
        <f t="shared" si="887"/>
        <v>20</v>
      </c>
      <c r="C10469" s="98">
        <f t="shared" si="888"/>
        <v>0</v>
      </c>
      <c r="D10469" s="98">
        <f>D10467</f>
        <v>240</v>
      </c>
      <c r="E10469" s="98">
        <f t="shared" si="886"/>
        <v>71</v>
      </c>
      <c r="F10469" s="397">
        <f>F10467+(E10469-E10467)*(F10470-F10467)/(E10470-E10467)</f>
        <v>4.3327333333333335</v>
      </c>
      <c r="G10469" s="98">
        <v>15</v>
      </c>
      <c r="H10469" s="491">
        <f>H10467+(E10469-E10467)*(H10470-H10467)/(E10470-E10467)</f>
        <v>0.29145533333333334</v>
      </c>
      <c r="I10469" s="492">
        <f>I10467+(E10469-E10467)*(I10470-I10467)/(E10470-E10467)</f>
        <v>14.866666666666667</v>
      </c>
      <c r="J10469" s="397">
        <f>J10467+(E10469-E10467)*(J10470-J10467)/(E10470-E10467)</f>
        <v>0.19160000000000002</v>
      </c>
      <c r="K10469" s="469">
        <f t="shared" si="889"/>
        <v>14.86585708959406</v>
      </c>
      <c r="L10469" s="469">
        <f t="shared" si="890"/>
        <v>-8.0957707260687073E-4</v>
      </c>
    </row>
    <row r="10470" spans="1:12">
      <c r="A10470" s="480" t="s">
        <v>126</v>
      </c>
      <c r="B10470" s="480">
        <f t="shared" si="887"/>
        <v>20</v>
      </c>
      <c r="C10470" s="480">
        <f t="shared" si="888"/>
        <v>0</v>
      </c>
      <c r="D10470" s="480">
        <f>D10467</f>
        <v>240</v>
      </c>
      <c r="E10470" s="480">
        <f t="shared" si="886"/>
        <v>72</v>
      </c>
      <c r="F10470" s="484">
        <v>4.3453999999999997</v>
      </c>
      <c r="G10470" s="480">
        <v>15</v>
      </c>
      <c r="H10470" s="482">
        <v>0.29165099999999999</v>
      </c>
      <c r="I10470" s="483">
        <v>14.9</v>
      </c>
      <c r="J10470" s="484">
        <v>0.19040000000000001</v>
      </c>
      <c r="K10470" s="469">
        <f t="shared" si="889"/>
        <v>14.899314591755214</v>
      </c>
      <c r="L10470" s="469">
        <f t="shared" si="890"/>
        <v>-6.8540824478624529E-4</v>
      </c>
    </row>
    <row r="10471" spans="1:12">
      <c r="A10471" s="98" t="s">
        <v>126</v>
      </c>
      <c r="B10471" s="98">
        <f t="shared" si="887"/>
        <v>20</v>
      </c>
      <c r="C10471" s="98">
        <f t="shared" si="888"/>
        <v>0</v>
      </c>
      <c r="D10471" s="98">
        <f>D10470</f>
        <v>240</v>
      </c>
      <c r="E10471" s="98">
        <f t="shared" si="886"/>
        <v>73</v>
      </c>
      <c r="F10471" s="397">
        <f>F10470+(E10471-E10470)*(F10473-F10470)/(E10473-E10470)</f>
        <v>4.3579999999999997</v>
      </c>
      <c r="G10471" s="98">
        <v>15</v>
      </c>
      <c r="H10471" s="491">
        <f>H10470+(E10471-E10470)*(H10473-H10470)/(E10473-E10470)</f>
        <v>0.29184666666666664</v>
      </c>
      <c r="I10471" s="492">
        <f>I10470+(E10471-E10470)*(I10473-I10470)/(E10473-E10470)</f>
        <v>14.933333333333334</v>
      </c>
      <c r="J10471" s="397">
        <f>J10470+(E10471-E10470)*(J10473-J10470)/(E10473-E10470)</f>
        <v>0.18920000000000001</v>
      </c>
      <c r="K10471" s="469">
        <f t="shared" si="889"/>
        <v>14.932498800740115</v>
      </c>
      <c r="L10471" s="469">
        <f t="shared" si="890"/>
        <v>-8.3453259321863982E-4</v>
      </c>
    </row>
    <row r="10472" spans="1:12">
      <c r="A10472" s="98" t="s">
        <v>126</v>
      </c>
      <c r="B10472" s="98">
        <f t="shared" si="887"/>
        <v>20</v>
      </c>
      <c r="C10472" s="98">
        <f t="shared" si="888"/>
        <v>0</v>
      </c>
      <c r="D10472" s="98">
        <f>D10470</f>
        <v>240</v>
      </c>
      <c r="E10472" s="98">
        <f t="shared" si="886"/>
        <v>74</v>
      </c>
      <c r="F10472" s="397">
        <f>F10470+(E10472-E10470)*(F10473-F10470)/(E10473-E10470)</f>
        <v>4.3706000000000005</v>
      </c>
      <c r="G10472" s="98">
        <v>15</v>
      </c>
      <c r="H10472" s="491">
        <f>H10470+(E10472-E10470)*(H10473-H10470)/(E10473-E10470)</f>
        <v>0.29204233333333335</v>
      </c>
      <c r="I10472" s="492">
        <f>I10470+(E10472-E10470)*(I10473-I10470)/(E10473-E10470)</f>
        <v>14.966666666666667</v>
      </c>
      <c r="J10472" s="397">
        <f>J10470+(E10472-E10470)*(J10473-J10470)/(E10473-E10470)</f>
        <v>0.188</v>
      </c>
      <c r="K10472" s="469">
        <f t="shared" si="889"/>
        <v>14.965638543270554</v>
      </c>
      <c r="L10472" s="469">
        <f t="shared" si="890"/>
        <v>-1.0281233961126901E-3</v>
      </c>
    </row>
    <row r="10473" spans="1:12">
      <c r="A10473" s="480" t="s">
        <v>126</v>
      </c>
      <c r="B10473" s="480">
        <f t="shared" si="887"/>
        <v>20</v>
      </c>
      <c r="C10473" s="480">
        <f t="shared" si="888"/>
        <v>0</v>
      </c>
      <c r="D10473" s="480">
        <f>D10470</f>
        <v>240</v>
      </c>
      <c r="E10473" s="480">
        <f t="shared" si="886"/>
        <v>75</v>
      </c>
      <c r="F10473" s="484">
        <v>4.3832000000000004</v>
      </c>
      <c r="G10473" s="480">
        <v>15</v>
      </c>
      <c r="H10473" s="482">
        <v>0.292238</v>
      </c>
      <c r="I10473" s="483">
        <v>15</v>
      </c>
      <c r="J10473" s="484">
        <v>0.18679999999999999</v>
      </c>
      <c r="K10473" s="469">
        <f t="shared" si="889"/>
        <v>14.998733908663489</v>
      </c>
      <c r="L10473" s="469">
        <f t="shared" si="890"/>
        <v>-1.2660913365110105E-3</v>
      </c>
    </row>
    <row r="10474" spans="1:12">
      <c r="A10474" s="98" t="s">
        <v>126</v>
      </c>
      <c r="B10474" s="98">
        <f t="shared" si="887"/>
        <v>20</v>
      </c>
      <c r="C10474" s="98">
        <f t="shared" si="888"/>
        <v>0</v>
      </c>
      <c r="D10474" s="98">
        <f>D10473</f>
        <v>240</v>
      </c>
      <c r="E10474" s="98">
        <f t="shared" si="886"/>
        <v>76</v>
      </c>
      <c r="F10474" s="397">
        <f>F10473+(E10474-E10473)*(F10476-F10473)/(E10476-E10473)</f>
        <v>4.3956666666666671</v>
      </c>
      <c r="G10474" s="98">
        <v>15</v>
      </c>
      <c r="H10474" s="491">
        <f>H10473+(E10474-E10473)*(H10476-H10473)/(E10476-E10473)</f>
        <v>0.292433</v>
      </c>
      <c r="I10474" s="492">
        <f>I10473+(E10474-E10473)*(I10476-I10473)/(E10476-E10473)</f>
        <v>15.033333333333333</v>
      </c>
      <c r="J10474" s="397">
        <f>J10473+(E10474-E10473)*(J10476-J10473)/(E10476-E10473)</f>
        <v>0.18559999999999999</v>
      </c>
      <c r="K10474" s="469">
        <f t="shared" si="889"/>
        <v>15.031363309430423</v>
      </c>
      <c r="L10474" s="469">
        <f t="shared" si="890"/>
        <v>-1.9700239029099009E-3</v>
      </c>
    </row>
    <row r="10475" spans="1:12">
      <c r="A10475" s="98" t="s">
        <v>126</v>
      </c>
      <c r="B10475" s="98">
        <f t="shared" si="887"/>
        <v>20</v>
      </c>
      <c r="C10475" s="98">
        <f t="shared" si="888"/>
        <v>0</v>
      </c>
      <c r="D10475" s="98">
        <f>D10473</f>
        <v>240</v>
      </c>
      <c r="E10475" s="98">
        <f t="shared" si="886"/>
        <v>77</v>
      </c>
      <c r="F10475" s="397">
        <f>F10473+(E10475-E10473)*(F10476-F10473)/(E10476-E10473)</f>
        <v>4.4081333333333337</v>
      </c>
      <c r="G10475" s="98">
        <v>15</v>
      </c>
      <c r="H10475" s="491">
        <f>H10473+(E10475-E10473)*(H10476-H10473)/(E10476-E10473)</f>
        <v>0.292628</v>
      </c>
      <c r="I10475" s="492">
        <f>I10473+(E10475-E10473)*(I10476-I10473)/(E10476-E10473)</f>
        <v>15.066666666666666</v>
      </c>
      <c r="J10475" s="397">
        <f>J10473+(E10475-E10473)*(J10476-J10473)/(E10476-E10473)</f>
        <v>0.18440000000000001</v>
      </c>
      <c r="K10475" s="469">
        <f t="shared" si="889"/>
        <v>15.063949223359808</v>
      </c>
      <c r="L10475" s="469">
        <f t="shared" si="890"/>
        <v>-2.7174433068584136E-3</v>
      </c>
    </row>
    <row r="10476" spans="1:12">
      <c r="A10476" s="480" t="s">
        <v>126</v>
      </c>
      <c r="B10476" s="480">
        <f t="shared" si="887"/>
        <v>20</v>
      </c>
      <c r="C10476" s="480">
        <f t="shared" si="888"/>
        <v>0</v>
      </c>
      <c r="D10476" s="480">
        <f>D10473</f>
        <v>240</v>
      </c>
      <c r="E10476" s="480">
        <f t="shared" ref="E10476:E10539" si="891">E10475+1</f>
        <v>78</v>
      </c>
      <c r="F10476" s="484">
        <v>4.4206000000000003</v>
      </c>
      <c r="G10476" s="480">
        <v>15</v>
      </c>
      <c r="H10476" s="482">
        <v>0.292823</v>
      </c>
      <c r="I10476" s="483">
        <v>15.1</v>
      </c>
      <c r="J10476" s="484">
        <v>0.1832</v>
      </c>
      <c r="K10476" s="469">
        <f t="shared" si="889"/>
        <v>15.096491737329378</v>
      </c>
      <c r="L10476" s="469">
        <f t="shared" si="890"/>
        <v>-3.5082626706213205E-3</v>
      </c>
    </row>
    <row r="10477" spans="1:12">
      <c r="A10477" s="98" t="s">
        <v>126</v>
      </c>
      <c r="B10477" s="98">
        <f t="shared" si="887"/>
        <v>20</v>
      </c>
      <c r="C10477" s="98">
        <f t="shared" si="888"/>
        <v>0</v>
      </c>
      <c r="D10477" s="98">
        <f>D10476</f>
        <v>240</v>
      </c>
      <c r="E10477" s="98">
        <f t="shared" si="891"/>
        <v>79</v>
      </c>
      <c r="F10477" s="397">
        <f>F10476+(E10477-E10476)*(F10479-F10476)/(E10479-E10476)</f>
        <v>4.4329666666666672</v>
      </c>
      <c r="G10477" s="98">
        <v>15</v>
      </c>
      <c r="H10477" s="491">
        <f>H10476+(E10477-E10476)*(H10479-H10476)/(E10479-E10476)</f>
        <v>0.29301833333333333</v>
      </c>
      <c r="I10477" s="492">
        <f>I10476+(E10477-E10476)*(I10479-I10476)/(E10479-E10476)</f>
        <v>15.133333333333333</v>
      </c>
      <c r="J10477" s="397">
        <f>J10476+(E10477-E10476)*(J10479-J10476)/(E10479-E10476)</f>
        <v>0.182</v>
      </c>
      <c r="K10477" s="469">
        <f t="shared" si="889"/>
        <v>15.128632451894365</v>
      </c>
      <c r="L10477" s="469">
        <f t="shared" si="890"/>
        <v>-4.7008814389677411E-3</v>
      </c>
    </row>
    <row r="10478" spans="1:12">
      <c r="A10478" s="98" t="s">
        <v>126</v>
      </c>
      <c r="B10478" s="98">
        <f t="shared" si="887"/>
        <v>20</v>
      </c>
      <c r="C10478" s="98">
        <f t="shared" si="888"/>
        <v>0</v>
      </c>
      <c r="D10478" s="98">
        <f>D10476</f>
        <v>240</v>
      </c>
      <c r="E10478" s="98">
        <f t="shared" si="891"/>
        <v>80</v>
      </c>
      <c r="F10478" s="397">
        <f>F10476+(E10478-E10476)*(F10479-F10476)/(E10479-E10476)</f>
        <v>4.4453333333333331</v>
      </c>
      <c r="G10478" s="98">
        <v>15</v>
      </c>
      <c r="H10478" s="491">
        <f>H10476+(E10478-E10476)*(H10479-H10476)/(E10479-E10476)</f>
        <v>0.29321366666666665</v>
      </c>
      <c r="I10478" s="492">
        <f>I10476+(E10478-E10476)*(I10479-I10476)/(E10479-E10476)</f>
        <v>15.166666666666666</v>
      </c>
      <c r="J10478" s="397">
        <f>J10476+(E10478-E10476)*(J10479-J10476)/(E10479-E10476)</f>
        <v>0.18080000000000002</v>
      </c>
      <c r="K10478" s="469">
        <f t="shared" si="889"/>
        <v>15.160730343401456</v>
      </c>
      <c r="L10478" s="469">
        <f t="shared" si="890"/>
        <v>-5.9363232652103193E-3</v>
      </c>
    </row>
    <row r="10479" spans="1:12">
      <c r="A10479" s="480" t="s">
        <v>126</v>
      </c>
      <c r="B10479" s="480">
        <f t="shared" si="887"/>
        <v>20</v>
      </c>
      <c r="C10479" s="480">
        <f t="shared" si="888"/>
        <v>0</v>
      </c>
      <c r="D10479" s="480">
        <f>D10476</f>
        <v>240</v>
      </c>
      <c r="E10479" s="480">
        <f t="shared" si="891"/>
        <v>81</v>
      </c>
      <c r="F10479" s="484">
        <v>4.4577</v>
      </c>
      <c r="G10479" s="480">
        <v>15</v>
      </c>
      <c r="H10479" s="482">
        <v>0.29340899999999998</v>
      </c>
      <c r="I10479" s="483">
        <v>15.2</v>
      </c>
      <c r="J10479" s="484">
        <v>0.17960000000000001</v>
      </c>
      <c r="K10479" s="469">
        <f t="shared" si="889"/>
        <v>15.192785497377383</v>
      </c>
      <c r="L10479" s="469">
        <f t="shared" si="890"/>
        <v>-7.214502622616692E-3</v>
      </c>
    </row>
    <row r="10480" spans="1:12">
      <c r="A10480" s="98" t="s">
        <v>126</v>
      </c>
      <c r="B10480" s="98">
        <f t="shared" si="887"/>
        <v>20</v>
      </c>
      <c r="C10480" s="98">
        <f t="shared" si="888"/>
        <v>0</v>
      </c>
      <c r="D10480" s="98">
        <f>D10479</f>
        <v>240</v>
      </c>
      <c r="E10480" s="98">
        <f t="shared" si="891"/>
        <v>82</v>
      </c>
      <c r="F10480" s="397">
        <f>F10479+(E10480-E10479)*(F10482-F10479)/(E10482-E10479)</f>
        <v>4.4699666666666671</v>
      </c>
      <c r="G10480" s="98">
        <v>15</v>
      </c>
      <c r="H10480" s="491">
        <f>H10479+(E10480-E10479)*(H10482-H10479)/(E10482-E10479)</f>
        <v>0.29360399999999998</v>
      </c>
      <c r="I10480" s="492">
        <f>I10479+(E10480-E10479)*(I10482-I10479)/(E10482-E10479)</f>
        <v>15.233333333333333</v>
      </c>
      <c r="J10480" s="397">
        <f>J10479+(E10480-E10479)*(J10482-J10479)/(E10482-E10479)</f>
        <v>0.1784</v>
      </c>
      <c r="K10480" s="469">
        <f t="shared" si="889"/>
        <v>15.224474689263999</v>
      </c>
      <c r="L10480" s="469">
        <f t="shared" si="890"/>
        <v>-8.8586440693330104E-3</v>
      </c>
    </row>
    <row r="10481" spans="1:12">
      <c r="A10481" s="98" t="s">
        <v>126</v>
      </c>
      <c r="B10481" s="98">
        <f t="shared" si="887"/>
        <v>20</v>
      </c>
      <c r="C10481" s="98">
        <f t="shared" si="888"/>
        <v>0</v>
      </c>
      <c r="D10481" s="98">
        <f>D10479</f>
        <v>240</v>
      </c>
      <c r="E10481" s="98">
        <f t="shared" si="891"/>
        <v>83</v>
      </c>
      <c r="F10481" s="397">
        <f>F10479+(E10481-E10479)*(F10482-F10479)/(E10482-E10479)</f>
        <v>4.4822333333333333</v>
      </c>
      <c r="G10481" s="98">
        <v>15</v>
      </c>
      <c r="H10481" s="491">
        <f>H10479+(E10481-E10479)*(H10482-H10479)/(E10482-E10479)</f>
        <v>0.29379899999999998</v>
      </c>
      <c r="I10481" s="492">
        <f>I10479+(E10481-E10479)*(I10482-I10479)/(E10482-E10479)</f>
        <v>15.266666666666667</v>
      </c>
      <c r="J10481" s="397">
        <f>J10479+(E10481-E10479)*(J10482-J10479)/(E10482-E10479)</f>
        <v>0.1772</v>
      </c>
      <c r="K10481" s="469">
        <f t="shared" si="889"/>
        <v>15.256121815708473</v>
      </c>
      <c r="L10481" s="469">
        <f t="shared" si="890"/>
        <v>-1.0544850958194019E-2</v>
      </c>
    </row>
    <row r="10482" spans="1:12">
      <c r="A10482" s="480" t="s">
        <v>126</v>
      </c>
      <c r="B10482" s="480">
        <f t="shared" si="887"/>
        <v>20</v>
      </c>
      <c r="C10482" s="480">
        <f t="shared" si="888"/>
        <v>0</v>
      </c>
      <c r="D10482" s="480">
        <f>D10479</f>
        <v>240</v>
      </c>
      <c r="E10482" s="480">
        <f t="shared" si="891"/>
        <v>84</v>
      </c>
      <c r="F10482" s="484">
        <v>4.4945000000000004</v>
      </c>
      <c r="G10482" s="480">
        <v>15</v>
      </c>
      <c r="H10482" s="482">
        <v>0.29399399999999998</v>
      </c>
      <c r="I10482" s="483">
        <v>15.3</v>
      </c>
      <c r="J10482" s="484">
        <v>0.17599999999999999</v>
      </c>
      <c r="K10482" s="469">
        <f t="shared" si="889"/>
        <v>15.28772696041416</v>
      </c>
      <c r="L10482" s="469">
        <f t="shared" si="890"/>
        <v>-1.2273039585840806E-2</v>
      </c>
    </row>
    <row r="10483" spans="1:12">
      <c r="A10483" s="98" t="s">
        <v>126</v>
      </c>
      <c r="B10483" s="98">
        <f t="shared" si="887"/>
        <v>20</v>
      </c>
      <c r="C10483" s="98">
        <f t="shared" si="888"/>
        <v>0</v>
      </c>
      <c r="D10483" s="98">
        <f>D10482</f>
        <v>240</v>
      </c>
      <c r="E10483" s="98">
        <f t="shared" si="891"/>
        <v>85</v>
      </c>
      <c r="F10483" s="397">
        <f>F10482+(E10483-E10482)*(F10485-F10482)/(E10485-E10482)</f>
        <v>4.5066666666666668</v>
      </c>
      <c r="G10483" s="98">
        <v>15</v>
      </c>
      <c r="H10483" s="491">
        <f>H10482+(E10483-E10482)*(H10485-H10482)/(E10485-E10482)</f>
        <v>0.29418899999999998</v>
      </c>
      <c r="I10483" s="492">
        <f>I10482+(E10483-E10482)*(I10485-I10482)/(E10485-E10482)</f>
        <v>15.333333333333334</v>
      </c>
      <c r="J10483" s="397">
        <f>J10482+(E10483-E10482)*(J10485-J10482)/(E10485-E10482)</f>
        <v>0.17479999999999998</v>
      </c>
      <c r="K10483" s="469">
        <f t="shared" si="889"/>
        <v>15.318950289326478</v>
      </c>
      <c r="L10483" s="469">
        <f t="shared" si="890"/>
        <v>-1.4383044006855528E-2</v>
      </c>
    </row>
    <row r="10484" spans="1:12">
      <c r="A10484" s="98" t="s">
        <v>126</v>
      </c>
      <c r="B10484" s="98">
        <f t="shared" si="887"/>
        <v>20</v>
      </c>
      <c r="C10484" s="98">
        <f t="shared" si="888"/>
        <v>0</v>
      </c>
      <c r="D10484" s="98">
        <f>D10482</f>
        <v>240</v>
      </c>
      <c r="E10484" s="98">
        <f t="shared" si="891"/>
        <v>86</v>
      </c>
      <c r="F10484" s="397">
        <f>F10482+(E10484-E10482)*(F10485-F10482)/(E10485-E10482)</f>
        <v>4.5188333333333333</v>
      </c>
      <c r="G10484" s="98">
        <v>15</v>
      </c>
      <c r="H10484" s="491">
        <f>H10482+(E10484-E10482)*(H10485-H10482)/(E10485-E10482)</f>
        <v>0.29438399999999998</v>
      </c>
      <c r="I10484" s="492">
        <f>I10482+(E10484-E10482)*(I10485-I10482)/(E10485-E10482)</f>
        <v>15.366666666666667</v>
      </c>
      <c r="J10484" s="397">
        <f>J10482+(E10484-E10482)*(J10485-J10482)/(E10485-E10482)</f>
        <v>0.1736</v>
      </c>
      <c r="K10484" s="469">
        <f t="shared" si="889"/>
        <v>15.350132253564507</v>
      </c>
      <c r="L10484" s="469">
        <f t="shared" si="890"/>
        <v>-1.6534413102160528E-2</v>
      </c>
    </row>
    <row r="10485" spans="1:12">
      <c r="A10485" s="480" t="s">
        <v>126</v>
      </c>
      <c r="B10485" s="480">
        <f t="shared" si="887"/>
        <v>20</v>
      </c>
      <c r="C10485" s="480">
        <f t="shared" si="888"/>
        <v>0</v>
      </c>
      <c r="D10485" s="480">
        <f>D10482</f>
        <v>240</v>
      </c>
      <c r="E10485" s="480">
        <f t="shared" si="891"/>
        <v>87</v>
      </c>
      <c r="F10485" s="484">
        <v>4.5309999999999997</v>
      </c>
      <c r="G10485" s="480">
        <v>15</v>
      </c>
      <c r="H10485" s="482">
        <v>0.29457899999999998</v>
      </c>
      <c r="I10485" s="483">
        <v>15.4</v>
      </c>
      <c r="J10485" s="484">
        <v>0.1724</v>
      </c>
      <c r="K10485" s="469">
        <f t="shared" si="889"/>
        <v>15.38127293527373</v>
      </c>
      <c r="L10485" s="469">
        <f t="shared" si="890"/>
        <v>-1.8727064726270726E-2</v>
      </c>
    </row>
    <row r="10486" spans="1:12">
      <c r="A10486" s="98" t="s">
        <v>126</v>
      </c>
      <c r="B10486" s="98">
        <f t="shared" si="887"/>
        <v>20</v>
      </c>
      <c r="C10486" s="98">
        <f t="shared" si="888"/>
        <v>0</v>
      </c>
      <c r="D10486" s="98">
        <f>D10485</f>
        <v>240</v>
      </c>
      <c r="E10486" s="98">
        <f t="shared" si="891"/>
        <v>88</v>
      </c>
      <c r="F10486" s="397">
        <f>F10485+(E10486-E10485)*(F10488-F10485)/(E10488-E10485)</f>
        <v>4.5430666666666664</v>
      </c>
      <c r="G10486" s="98">
        <v>15</v>
      </c>
      <c r="H10486" s="491">
        <f>H10485+(E10486-E10485)*(H10488-H10485)/(E10488-E10485)</f>
        <v>0.29477399999999998</v>
      </c>
      <c r="I10486" s="492">
        <f>I10485+(E10486-E10485)*(I10488-I10485)/(E10488-E10485)</f>
        <v>15.433333333333334</v>
      </c>
      <c r="J10486" s="397">
        <f>J10485+(E10486-E10485)*(J10488-J10485)/(E10488-E10485)</f>
        <v>0.17119999999999999</v>
      </c>
      <c r="K10486" s="469">
        <f t="shared" si="889"/>
        <v>15.412033173436825</v>
      </c>
      <c r="L10486" s="469">
        <f t="shared" si="890"/>
        <v>-2.1300159896508575E-2</v>
      </c>
    </row>
    <row r="10487" spans="1:12">
      <c r="A10487" s="98" t="s">
        <v>126</v>
      </c>
      <c r="B10487" s="98">
        <f t="shared" si="887"/>
        <v>20</v>
      </c>
      <c r="C10487" s="98">
        <f t="shared" si="888"/>
        <v>0</v>
      </c>
      <c r="D10487" s="98">
        <f>D10485</f>
        <v>240</v>
      </c>
      <c r="E10487" s="98">
        <f t="shared" si="891"/>
        <v>89</v>
      </c>
      <c r="F10487" s="397">
        <f>F10485+(E10487-E10485)*(F10488-F10485)/(E10488-E10485)</f>
        <v>4.555133333333333</v>
      </c>
      <c r="G10487" s="98">
        <v>15</v>
      </c>
      <c r="H10487" s="491">
        <f>H10485+(E10487-E10485)*(H10488-H10485)/(E10488-E10485)</f>
        <v>0.29496899999999998</v>
      </c>
      <c r="I10487" s="492">
        <f>I10485+(E10487-E10485)*(I10488-I10485)/(E10488-E10485)</f>
        <v>15.466666666666667</v>
      </c>
      <c r="J10487" s="397">
        <f>J10485+(E10487-E10485)*(J10488-J10485)/(E10488-E10485)</f>
        <v>0.17</v>
      </c>
      <c r="K10487" s="469">
        <f t="shared" si="889"/>
        <v>15.442752741248515</v>
      </c>
      <c r="L10487" s="469">
        <f t="shared" si="890"/>
        <v>-2.3913925418151294E-2</v>
      </c>
    </row>
    <row r="10488" spans="1:12">
      <c r="A10488" s="480" t="s">
        <v>126</v>
      </c>
      <c r="B10488" s="480">
        <f t="shared" si="887"/>
        <v>20</v>
      </c>
      <c r="C10488" s="480">
        <f t="shared" si="888"/>
        <v>0</v>
      </c>
      <c r="D10488" s="480">
        <f>D10485</f>
        <v>240</v>
      </c>
      <c r="E10488" s="480">
        <f t="shared" si="891"/>
        <v>90</v>
      </c>
      <c r="F10488" s="484">
        <v>4.5671999999999997</v>
      </c>
      <c r="G10488" s="480">
        <v>15</v>
      </c>
      <c r="H10488" s="482">
        <v>0.29516399999999998</v>
      </c>
      <c r="I10488" s="483">
        <v>15.5</v>
      </c>
      <c r="J10488" s="484">
        <v>0.16880000000000001</v>
      </c>
      <c r="K10488" s="469">
        <f t="shared" si="889"/>
        <v>15.473431719315364</v>
      </c>
      <c r="L10488" s="469">
        <f t="shared" si="890"/>
        <v>-2.6568280684635681E-2</v>
      </c>
    </row>
    <row r="10489" spans="1:12">
      <c r="A10489" s="98" t="s">
        <v>126</v>
      </c>
      <c r="B10489" s="98">
        <f t="shared" si="887"/>
        <v>20</v>
      </c>
      <c r="C10489" s="98">
        <f t="shared" si="888"/>
        <v>0</v>
      </c>
      <c r="D10489" s="98">
        <f>D10488</f>
        <v>240</v>
      </c>
      <c r="E10489" s="98">
        <f t="shared" si="891"/>
        <v>91</v>
      </c>
      <c r="F10489" s="397">
        <f>F10488+(E10489-E10488)*(F10491-F10488)/(E10491-E10488)</f>
        <v>4.5791666666666666</v>
      </c>
      <c r="G10489" s="98">
        <v>15</v>
      </c>
      <c r="H10489" s="491">
        <f>H10488+(E10489-E10488)*(H10491-H10488)/(E10491-E10488)</f>
        <v>0.29535933333333331</v>
      </c>
      <c r="I10489" s="492">
        <f>I10488+(E10489-E10488)*(I10491-I10488)/(E10491-E10488)</f>
        <v>15.533333333333333</v>
      </c>
      <c r="J10489" s="397">
        <f>J10488+(E10489-E10488)*(J10491-J10488)/(E10491-E10488)</f>
        <v>0.1676</v>
      </c>
      <c r="K10489" s="469">
        <f t="shared" si="889"/>
        <v>15.503714119975895</v>
      </c>
      <c r="L10489" s="469">
        <f t="shared" si="890"/>
        <v>-2.9619213357438667E-2</v>
      </c>
    </row>
    <row r="10490" spans="1:12">
      <c r="A10490" s="98" t="s">
        <v>126</v>
      </c>
      <c r="B10490" s="98">
        <f t="shared" si="887"/>
        <v>20</v>
      </c>
      <c r="C10490" s="98">
        <f t="shared" si="888"/>
        <v>0</v>
      </c>
      <c r="D10490" s="98">
        <f>D10488</f>
        <v>240</v>
      </c>
      <c r="E10490" s="98">
        <f t="shared" si="891"/>
        <v>92</v>
      </c>
      <c r="F10490" s="397">
        <f>F10488+(E10490-E10488)*(F10491-F10488)/(E10491-E10488)</f>
        <v>4.5911333333333335</v>
      </c>
      <c r="G10490" s="98">
        <v>15</v>
      </c>
      <c r="H10490" s="491">
        <f>H10488+(E10490-E10488)*(H10491-H10488)/(E10491-E10488)</f>
        <v>0.29555466666666669</v>
      </c>
      <c r="I10490" s="492">
        <f>I10488+(E10490-E10488)*(I10491-I10488)/(E10491-E10488)</f>
        <v>15.566666666666666</v>
      </c>
      <c r="J10490" s="397">
        <f>J10488+(E10490-E10488)*(J10491-J10488)/(E10491-E10488)</f>
        <v>0.16640000000000002</v>
      </c>
      <c r="K10490" s="469">
        <f t="shared" si="889"/>
        <v>15.533956493102234</v>
      </c>
      <c r="L10490" s="469">
        <f t="shared" si="890"/>
        <v>-3.2710173564431955E-2</v>
      </c>
    </row>
    <row r="10491" spans="1:12">
      <c r="A10491" s="480" t="s">
        <v>126</v>
      </c>
      <c r="B10491" s="480">
        <f t="shared" si="887"/>
        <v>20</v>
      </c>
      <c r="C10491" s="480">
        <f t="shared" si="888"/>
        <v>0</v>
      </c>
      <c r="D10491" s="480">
        <f>D10488</f>
        <v>240</v>
      </c>
      <c r="E10491" s="480">
        <f t="shared" si="891"/>
        <v>93</v>
      </c>
      <c r="F10491" s="484">
        <v>4.6031000000000004</v>
      </c>
      <c r="G10491" s="480">
        <v>15</v>
      </c>
      <c r="H10491" s="482">
        <v>0.29575000000000001</v>
      </c>
      <c r="I10491" s="483">
        <v>15.6</v>
      </c>
      <c r="J10491" s="484">
        <v>0.16520000000000001</v>
      </c>
      <c r="K10491" s="469">
        <f t="shared" si="889"/>
        <v>15.564158918005072</v>
      </c>
      <c r="L10491" s="469">
        <f t="shared" si="890"/>
        <v>-3.5841081994927748E-2</v>
      </c>
    </row>
    <row r="10492" spans="1:12">
      <c r="A10492" s="98" t="s">
        <v>126</v>
      </c>
      <c r="B10492" s="98">
        <f t="shared" si="887"/>
        <v>20</v>
      </c>
      <c r="C10492" s="98">
        <f t="shared" si="888"/>
        <v>0</v>
      </c>
      <c r="D10492" s="98">
        <f>D10491</f>
        <v>240</v>
      </c>
      <c r="E10492" s="98">
        <f t="shared" si="891"/>
        <v>94</v>
      </c>
      <c r="F10492" s="397">
        <f>F10491+(E10492-E10491)*(F10494-F10491)/(E10494-E10491)</f>
        <v>4.6150000000000002</v>
      </c>
      <c r="G10492" s="98">
        <v>15</v>
      </c>
      <c r="H10492" s="491">
        <f>H10491+(E10492-E10491)*(H10494-H10491)/(E10494-E10491)</f>
        <v>0.29594533333333334</v>
      </c>
      <c r="I10492" s="492">
        <f>I10491+(E10492-E10491)*(I10494-I10491)/(E10494-E10491)</f>
        <v>15.633333333333333</v>
      </c>
      <c r="J10492" s="397">
        <f>J10491+(E10492-E10491)*(J10494-J10491)/(E10494-E10491)</f>
        <v>0.16400000000000001</v>
      </c>
      <c r="K10492" s="469">
        <f t="shared" si="889"/>
        <v>15.594096206957142</v>
      </c>
      <c r="L10492" s="469">
        <f t="shared" si="890"/>
        <v>-3.9237126376191256E-2</v>
      </c>
    </row>
    <row r="10493" spans="1:12">
      <c r="A10493" s="98" t="s">
        <v>126</v>
      </c>
      <c r="B10493" s="98">
        <f t="shared" ref="B10493:B10556" si="892">INT(D10493/12)</f>
        <v>20</v>
      </c>
      <c r="C10493" s="98">
        <f t="shared" ref="C10493:C10556" si="893">D10493-B10493*12</f>
        <v>0</v>
      </c>
      <c r="D10493" s="98">
        <f>D10491</f>
        <v>240</v>
      </c>
      <c r="E10493" s="98">
        <f t="shared" si="891"/>
        <v>95</v>
      </c>
      <c r="F10493" s="397">
        <f>F10491+(E10493-E10491)*(F10494-F10491)/(E10494-E10491)</f>
        <v>4.6269</v>
      </c>
      <c r="G10493" s="98">
        <v>15</v>
      </c>
      <c r="H10493" s="491">
        <f>H10491+(E10493-E10491)*(H10494-H10491)/(E10494-E10491)</f>
        <v>0.29614066666666666</v>
      </c>
      <c r="I10493" s="492">
        <f>I10491+(E10493-E10491)*(I10494-I10491)/(E10494-E10491)</f>
        <v>15.666666666666666</v>
      </c>
      <c r="J10493" s="397">
        <f>J10491+(E10493-E10491)*(J10494-J10491)/(E10494-E10491)</f>
        <v>0.1628</v>
      </c>
      <c r="K10493" s="469">
        <f t="shared" si="889"/>
        <v>15.623994002849997</v>
      </c>
      <c r="L10493" s="469">
        <f t="shared" si="890"/>
        <v>-4.2672663816668788E-2</v>
      </c>
    </row>
    <row r="10494" spans="1:12">
      <c r="A10494" s="480" t="s">
        <v>126</v>
      </c>
      <c r="B10494" s="480">
        <f t="shared" si="892"/>
        <v>20</v>
      </c>
      <c r="C10494" s="480">
        <f t="shared" si="893"/>
        <v>0</v>
      </c>
      <c r="D10494" s="480">
        <f>D10491</f>
        <v>240</v>
      </c>
      <c r="E10494" s="480">
        <f t="shared" si="891"/>
        <v>96</v>
      </c>
      <c r="F10494" s="484">
        <v>4.6387999999999998</v>
      </c>
      <c r="G10494" s="480">
        <v>15</v>
      </c>
      <c r="H10494" s="482">
        <v>0.29633599999999999</v>
      </c>
      <c r="I10494" s="483">
        <v>15.7</v>
      </c>
      <c r="J10494" s="484">
        <v>0.16159999999999999</v>
      </c>
      <c r="K10494" s="469">
        <f t="shared" si="889"/>
        <v>15.653852383780574</v>
      </c>
      <c r="L10494" s="469">
        <f t="shared" si="890"/>
        <v>-4.6147616219425203E-2</v>
      </c>
    </row>
    <row r="10495" spans="1:12">
      <c r="A10495" s="98" t="s">
        <v>126</v>
      </c>
      <c r="B10495" s="98">
        <f t="shared" si="892"/>
        <v>20</v>
      </c>
      <c r="C10495" s="98">
        <f t="shared" si="893"/>
        <v>0</v>
      </c>
      <c r="D10495" s="98">
        <f>D10494</f>
        <v>240</v>
      </c>
      <c r="E10495" s="98">
        <f t="shared" si="891"/>
        <v>97</v>
      </c>
      <c r="F10495" s="397">
        <f>F10494+(E10495-E10494)*(F10497-F10494)/(E10497-E10494)</f>
        <v>4.6505999999999998</v>
      </c>
      <c r="G10495" s="98">
        <v>15</v>
      </c>
      <c r="H10495" s="491">
        <f>H10494+(E10495-E10494)*(H10497-H10494)/(E10497-E10494)</f>
        <v>0.29653200000000002</v>
      </c>
      <c r="I10495" s="492">
        <f>I10494+(E10495-E10494)*(I10497-I10494)/(E10497-E10494)</f>
        <v>15.7</v>
      </c>
      <c r="J10495" s="397">
        <f>J10494+(E10495-E10494)*(J10497-J10494)/(E10497-E10494)</f>
        <v>0.16039999999999999</v>
      </c>
      <c r="K10495" s="469">
        <f t="shared" si="889"/>
        <v>15.683298935696651</v>
      </c>
      <c r="L10495" s="469">
        <f t="shared" si="890"/>
        <v>-1.6701064303347835E-2</v>
      </c>
    </row>
    <row r="10496" spans="1:12">
      <c r="A10496" s="98" t="s">
        <v>126</v>
      </c>
      <c r="B10496" s="98">
        <f t="shared" si="892"/>
        <v>20</v>
      </c>
      <c r="C10496" s="98">
        <f t="shared" si="893"/>
        <v>0</v>
      </c>
      <c r="D10496" s="98">
        <f>D10494</f>
        <v>240</v>
      </c>
      <c r="E10496" s="98">
        <f t="shared" si="891"/>
        <v>98</v>
      </c>
      <c r="F10496" s="397">
        <f>F10494+(E10496-E10494)*(F10497-F10494)/(E10497-E10494)</f>
        <v>4.6623999999999999</v>
      </c>
      <c r="G10496" s="98">
        <v>15</v>
      </c>
      <c r="H10496" s="491">
        <f>H10494+(E10496-E10494)*(H10497-H10494)/(E10497-E10494)</f>
        <v>0.29672799999999999</v>
      </c>
      <c r="I10496" s="492">
        <f>I10494+(E10496-E10494)*(I10497-I10494)/(E10497-E10494)</f>
        <v>15.7</v>
      </c>
      <c r="J10496" s="397">
        <f>J10494+(E10496-E10494)*(J10497-J10494)/(E10497-E10494)</f>
        <v>0.15920000000000001</v>
      </c>
      <c r="K10496" s="469">
        <f t="shared" si="889"/>
        <v>15.712706586503465</v>
      </c>
      <c r="L10496" s="469">
        <f t="shared" si="890"/>
        <v>1.27065865034659E-2</v>
      </c>
    </row>
    <row r="10497" spans="1:12">
      <c r="A10497" s="480" t="s">
        <v>126</v>
      </c>
      <c r="B10497" s="480">
        <f t="shared" si="892"/>
        <v>20</v>
      </c>
      <c r="C10497" s="480">
        <f t="shared" si="893"/>
        <v>0</v>
      </c>
      <c r="D10497" s="480">
        <f>D10494</f>
        <v>240</v>
      </c>
      <c r="E10497" s="480">
        <f t="shared" si="891"/>
        <v>99</v>
      </c>
      <c r="F10497" s="484">
        <v>4.6741999999999999</v>
      </c>
      <c r="G10497" s="480">
        <v>15</v>
      </c>
      <c r="H10497" s="482">
        <v>0.29692400000000002</v>
      </c>
      <c r="I10497" s="483">
        <v>15.7</v>
      </c>
      <c r="J10497" s="484">
        <v>0.158</v>
      </c>
      <c r="K10497" s="469">
        <f t="shared" si="889"/>
        <v>15.742075413237055</v>
      </c>
      <c r="L10497" s="469">
        <f t="shared" si="890"/>
        <v>4.207541323705577E-2</v>
      </c>
    </row>
    <row r="10498" spans="1:12">
      <c r="A10498" s="98" t="s">
        <v>126</v>
      </c>
      <c r="B10498" s="98">
        <f t="shared" si="892"/>
        <v>20</v>
      </c>
      <c r="C10498" s="98">
        <f t="shared" si="893"/>
        <v>0</v>
      </c>
      <c r="D10498" s="98">
        <f>D10497</f>
        <v>240</v>
      </c>
      <c r="E10498" s="98">
        <f t="shared" si="891"/>
        <v>100</v>
      </c>
      <c r="F10498" s="397">
        <f>F10497+(E10498-E10497)*(F10500-F10497)/(E10500-E10497)</f>
        <v>4.6859000000000002</v>
      </c>
      <c r="G10498" s="98">
        <v>15</v>
      </c>
      <c r="H10498" s="491">
        <f>H10497+(E10498-E10497)*(H10500-H10497)/(E10500-E10497)</f>
        <v>0.29712</v>
      </c>
      <c r="I10498" s="492">
        <f>I10497+(E10498-E10497)*(I10500-I10497)/(E10500-E10497)</f>
        <v>15.733333333333333</v>
      </c>
      <c r="J10498" s="397">
        <f>J10497+(E10498-E10497)*(J10500-J10497)/(E10500-E10497)</f>
        <v>0.15683333333333332</v>
      </c>
      <c r="K10498" s="469">
        <f t="shared" si="889"/>
        <v>15.771068928379107</v>
      </c>
      <c r="L10498" s="469">
        <f t="shared" si="890"/>
        <v>3.7735595045774062E-2</v>
      </c>
    </row>
    <row r="10499" spans="1:12">
      <c r="A10499" s="98" t="s">
        <v>126</v>
      </c>
      <c r="B10499" s="98">
        <f t="shared" si="892"/>
        <v>20</v>
      </c>
      <c r="C10499" s="98">
        <f t="shared" si="893"/>
        <v>0</v>
      </c>
      <c r="D10499" s="98">
        <f>D10497</f>
        <v>240</v>
      </c>
      <c r="E10499" s="98">
        <f t="shared" si="891"/>
        <v>101</v>
      </c>
      <c r="F10499" s="397">
        <f>F10497+(E10499-E10497)*(F10500-F10497)/(E10500-E10497)</f>
        <v>4.6975999999999996</v>
      </c>
      <c r="G10499" s="98">
        <v>15</v>
      </c>
      <c r="H10499" s="491">
        <f>H10497+(E10499-E10497)*(H10500-H10497)/(E10500-E10497)</f>
        <v>0.29731600000000002</v>
      </c>
      <c r="I10499" s="492">
        <f>I10497+(E10499-E10497)*(I10500-I10497)/(E10500-E10497)</f>
        <v>15.766666666666667</v>
      </c>
      <c r="J10499" s="397">
        <f>J10497+(E10499-E10497)*(J10500-J10497)/(E10500-E10497)</f>
        <v>0.15566666666666668</v>
      </c>
      <c r="K10499" s="469">
        <f t="shared" si="889"/>
        <v>15.800024216658368</v>
      </c>
      <c r="L10499" s="469">
        <f t="shared" si="890"/>
        <v>3.3357549991700708E-2</v>
      </c>
    </row>
    <row r="10500" spans="1:12">
      <c r="A10500" s="480" t="s">
        <v>126</v>
      </c>
      <c r="B10500" s="480">
        <f t="shared" si="892"/>
        <v>20</v>
      </c>
      <c r="C10500" s="480">
        <f t="shared" si="893"/>
        <v>0</v>
      </c>
      <c r="D10500" s="480">
        <f>D10497</f>
        <v>240</v>
      </c>
      <c r="E10500" s="480">
        <f t="shared" si="891"/>
        <v>102</v>
      </c>
      <c r="F10500" s="484">
        <v>4.7092999999999998</v>
      </c>
      <c r="G10500" s="480">
        <v>15</v>
      </c>
      <c r="H10500" s="482">
        <v>0.297512</v>
      </c>
      <c r="I10500" s="483">
        <v>15.8</v>
      </c>
      <c r="J10500" s="484">
        <v>0.1545</v>
      </c>
      <c r="K10500" s="469">
        <f t="shared" si="889"/>
        <v>15.828941353626071</v>
      </c>
      <c r="L10500" s="469">
        <f t="shared" si="890"/>
        <v>2.894135362607031E-2</v>
      </c>
    </row>
    <row r="10501" spans="1:12">
      <c r="A10501" s="98" t="s">
        <v>126</v>
      </c>
      <c r="B10501" s="98">
        <f t="shared" si="892"/>
        <v>20</v>
      </c>
      <c r="C10501" s="98">
        <f t="shared" si="893"/>
        <v>0</v>
      </c>
      <c r="D10501" s="98">
        <f>D10500</f>
        <v>240</v>
      </c>
      <c r="E10501" s="98">
        <f t="shared" si="891"/>
        <v>103</v>
      </c>
      <c r="F10501" s="397">
        <f>F10500+(E10501-E10500)*(F10503-F10500)/(E10503-E10500)</f>
        <v>4.7209000000000003</v>
      </c>
      <c r="G10501" s="98">
        <v>15</v>
      </c>
      <c r="H10501" s="491">
        <f>H10500+(E10501-E10500)*(H10503-H10500)/(E10503-E10500)</f>
        <v>0.29770866666666668</v>
      </c>
      <c r="I10501" s="492">
        <f>I10500+(E10501-E10500)*(I10503-I10500)/(E10503-E10500)</f>
        <v>15.833333333333334</v>
      </c>
      <c r="J10501" s="397">
        <f>J10500+(E10501-E10500)*(J10503-J10500)/(E10503-E10500)</f>
        <v>0.15329999999999999</v>
      </c>
      <c r="K10501" s="469">
        <f t="shared" si="889"/>
        <v>15.857449004955628</v>
      </c>
      <c r="L10501" s="469">
        <f t="shared" si="890"/>
        <v>2.4115671622293888E-2</v>
      </c>
    </row>
    <row r="10502" spans="1:12">
      <c r="A10502" s="98" t="s">
        <v>126</v>
      </c>
      <c r="B10502" s="98">
        <f t="shared" si="892"/>
        <v>20</v>
      </c>
      <c r="C10502" s="98">
        <f t="shared" si="893"/>
        <v>0</v>
      </c>
      <c r="D10502" s="98">
        <f>D10500</f>
        <v>240</v>
      </c>
      <c r="E10502" s="98">
        <f t="shared" si="891"/>
        <v>104</v>
      </c>
      <c r="F10502" s="397">
        <f>F10500+(E10502-E10500)*(F10503-F10500)/(E10503-E10500)</f>
        <v>4.7324999999999999</v>
      </c>
      <c r="G10502" s="98">
        <v>15</v>
      </c>
      <c r="H10502" s="491">
        <f>H10500+(E10502-E10500)*(H10503-H10500)/(E10503-E10500)</f>
        <v>0.2979053333333333</v>
      </c>
      <c r="I10502" s="492">
        <f>I10500+(E10502-E10500)*(I10503-I10500)/(E10503-E10500)</f>
        <v>15.866666666666667</v>
      </c>
      <c r="J10502" s="397">
        <f>J10500+(E10502-E10500)*(J10503-J10500)/(E10503-E10500)</f>
        <v>0.15210000000000001</v>
      </c>
      <c r="K10502" s="469">
        <f t="shared" si="889"/>
        <v>15.885919016779381</v>
      </c>
      <c r="L10502" s="469">
        <f t="shared" si="890"/>
        <v>1.9252350112713756E-2</v>
      </c>
    </row>
    <row r="10503" spans="1:12">
      <c r="A10503" s="480" t="s">
        <v>126</v>
      </c>
      <c r="B10503" s="480">
        <f t="shared" si="892"/>
        <v>20</v>
      </c>
      <c r="C10503" s="480">
        <f t="shared" si="893"/>
        <v>0</v>
      </c>
      <c r="D10503" s="480">
        <f>D10500</f>
        <v>240</v>
      </c>
      <c r="E10503" s="480">
        <f t="shared" si="891"/>
        <v>105</v>
      </c>
      <c r="F10503" s="484">
        <v>4.7441000000000004</v>
      </c>
      <c r="G10503" s="480">
        <v>15</v>
      </c>
      <c r="H10503" s="482">
        <v>0.29810199999999998</v>
      </c>
      <c r="I10503" s="483">
        <v>15.9</v>
      </c>
      <c r="J10503" s="484">
        <v>0.15090000000000001</v>
      </c>
      <c r="K10503" s="469">
        <f t="shared" si="889"/>
        <v>15.914351463593</v>
      </c>
      <c r="L10503" s="469">
        <f t="shared" si="890"/>
        <v>1.4351463592999991E-2</v>
      </c>
    </row>
    <row r="10504" spans="1:12">
      <c r="A10504" s="98" t="s">
        <v>126</v>
      </c>
      <c r="B10504" s="98">
        <f t="shared" si="892"/>
        <v>20</v>
      </c>
      <c r="C10504" s="98">
        <f t="shared" si="893"/>
        <v>0</v>
      </c>
      <c r="D10504" s="98">
        <f>D10503</f>
        <v>240</v>
      </c>
      <c r="E10504" s="98">
        <f t="shared" si="891"/>
        <v>106</v>
      </c>
      <c r="F10504" s="397">
        <f>F10503+(E10504-E10503)*(F10506-F10503)/(E10506-E10503)</f>
        <v>4.7556333333333338</v>
      </c>
      <c r="G10504" s="98">
        <v>15</v>
      </c>
      <c r="H10504" s="491">
        <f>H10503+(E10504-E10503)*(H10506-H10503)/(E10506-E10503)</f>
        <v>0.29829933333333331</v>
      </c>
      <c r="I10504" s="492">
        <f>I10503+(E10504-E10503)*(I10506-I10503)/(E10506-E10503)</f>
        <v>15.933333333333334</v>
      </c>
      <c r="J10504" s="397">
        <f>J10503+(E10504-E10503)*(J10506-J10503)/(E10506-E10503)</f>
        <v>0.1497</v>
      </c>
      <c r="K10504" s="469">
        <f t="shared" si="889"/>
        <v>15.942487300228633</v>
      </c>
      <c r="L10504" s="469">
        <f t="shared" si="890"/>
        <v>9.153966895299348E-3</v>
      </c>
    </row>
    <row r="10505" spans="1:12">
      <c r="A10505" s="98" t="s">
        <v>126</v>
      </c>
      <c r="B10505" s="98">
        <f t="shared" si="892"/>
        <v>20</v>
      </c>
      <c r="C10505" s="98">
        <f t="shared" si="893"/>
        <v>0</v>
      </c>
      <c r="D10505" s="98">
        <f>D10503</f>
        <v>240</v>
      </c>
      <c r="E10505" s="98">
        <f t="shared" si="891"/>
        <v>107</v>
      </c>
      <c r="F10505" s="397">
        <f>F10503+(E10505-E10503)*(F10506-F10503)/(E10506-E10503)</f>
        <v>4.7671666666666663</v>
      </c>
      <c r="G10505" s="98">
        <v>15</v>
      </c>
      <c r="H10505" s="491">
        <f>H10503+(E10505-E10503)*(H10506-H10503)/(E10506-E10503)</f>
        <v>0.29849666666666669</v>
      </c>
      <c r="I10505" s="492">
        <f>I10503+(E10505-E10503)*(I10506-I10503)/(E10506-E10503)</f>
        <v>15.966666666666667</v>
      </c>
      <c r="J10505" s="397">
        <f>J10503+(E10505-E10503)*(J10506-J10503)/(E10506-E10503)</f>
        <v>0.14849999999999999</v>
      </c>
      <c r="K10505" s="469">
        <f t="shared" si="889"/>
        <v>15.970585936191357</v>
      </c>
      <c r="L10505" s="469">
        <f t="shared" si="890"/>
        <v>3.9192695246903497E-3</v>
      </c>
    </row>
    <row r="10506" spans="1:12">
      <c r="A10506" s="480" t="s">
        <v>126</v>
      </c>
      <c r="B10506" s="480">
        <f t="shared" si="892"/>
        <v>20</v>
      </c>
      <c r="C10506" s="480">
        <f t="shared" si="893"/>
        <v>0</v>
      </c>
      <c r="D10506" s="480">
        <f>D10503</f>
        <v>240</v>
      </c>
      <c r="E10506" s="480">
        <f t="shared" si="891"/>
        <v>108</v>
      </c>
      <c r="F10506" s="484">
        <v>4.7786999999999997</v>
      </c>
      <c r="G10506" s="480">
        <v>15</v>
      </c>
      <c r="H10506" s="482">
        <v>0.29869400000000002</v>
      </c>
      <c r="I10506" s="483">
        <v>16</v>
      </c>
      <c r="J10506" s="484">
        <v>0.14729999999999999</v>
      </c>
      <c r="K10506" s="469">
        <f t="shared" si="889"/>
        <v>15.998647445211486</v>
      </c>
      <c r="L10506" s="469">
        <f t="shared" si="890"/>
        <v>-1.3525547885144817E-3</v>
      </c>
    </row>
    <row r="10507" spans="1:12">
      <c r="A10507" s="98" t="s">
        <v>126</v>
      </c>
      <c r="B10507" s="98">
        <f t="shared" si="892"/>
        <v>20</v>
      </c>
      <c r="C10507" s="98">
        <f t="shared" si="893"/>
        <v>0</v>
      </c>
      <c r="D10507" s="98">
        <f>D10506</f>
        <v>240</v>
      </c>
      <c r="E10507" s="98">
        <f t="shared" si="891"/>
        <v>109</v>
      </c>
      <c r="F10507" s="397">
        <f>F10506+(E10507-E10506)*(F10509-F10506)/(E10509-E10506)</f>
        <v>4.7901666666666669</v>
      </c>
      <c r="G10507" s="98">
        <v>15</v>
      </c>
      <c r="H10507" s="491">
        <f>H10506+(E10507-E10506)*(H10509-H10506)/(E10509-E10506)</f>
        <v>0.29889166666666667</v>
      </c>
      <c r="I10507" s="492">
        <f>I10506+(E10507-E10506)*(I10509-I10506)/(E10509-E10506)</f>
        <v>16.033333333333335</v>
      </c>
      <c r="J10507" s="397">
        <f>J10506+(E10507-E10506)*(J10509-J10506)/(E10509-E10506)</f>
        <v>0.14609999999999998</v>
      </c>
      <c r="K10507" s="469">
        <f t="shared" ref="K10507:K10570" si="894">F10507/H10507</f>
        <v>16.026430981124712</v>
      </c>
      <c r="L10507" s="469">
        <f t="shared" ref="L10507:L10570" si="895">K10507-I10507</f>
        <v>-6.9023522086233413E-3</v>
      </c>
    </row>
    <row r="10508" spans="1:12">
      <c r="A10508" s="98" t="s">
        <v>126</v>
      </c>
      <c r="B10508" s="98">
        <f t="shared" si="892"/>
        <v>20</v>
      </c>
      <c r="C10508" s="98">
        <f t="shared" si="893"/>
        <v>0</v>
      </c>
      <c r="D10508" s="98">
        <f>D10506</f>
        <v>240</v>
      </c>
      <c r="E10508" s="98">
        <f t="shared" si="891"/>
        <v>110</v>
      </c>
      <c r="F10508" s="397">
        <f>F10506+(E10508-E10506)*(F10509-F10506)/(E10509-E10506)</f>
        <v>4.8016333333333332</v>
      </c>
      <c r="G10508" s="98">
        <v>15</v>
      </c>
      <c r="H10508" s="491">
        <f>H10506+(E10508-E10506)*(H10509-H10506)/(E10509-E10506)</f>
        <v>0.29908933333333337</v>
      </c>
      <c r="I10508" s="492">
        <f>I10506+(E10508-E10506)*(I10509-I10506)/(E10509-E10506)</f>
        <v>16.066666666666666</v>
      </c>
      <c r="J10508" s="397">
        <f>J10506+(E10508-E10506)*(J10509-J10506)/(E10509-E10506)</f>
        <v>0.1449</v>
      </c>
      <c r="K10508" s="469">
        <f t="shared" si="894"/>
        <v>16.054177793033961</v>
      </c>
      <c r="L10508" s="469">
        <f t="shared" si="895"/>
        <v>-1.2488873632705122E-2</v>
      </c>
    </row>
    <row r="10509" spans="1:12">
      <c r="A10509" s="480" t="s">
        <v>126</v>
      </c>
      <c r="B10509" s="480">
        <f t="shared" si="892"/>
        <v>20</v>
      </c>
      <c r="C10509" s="480">
        <f t="shared" si="893"/>
        <v>0</v>
      </c>
      <c r="D10509" s="480">
        <f>D10506</f>
        <v>240</v>
      </c>
      <c r="E10509" s="480">
        <f t="shared" si="891"/>
        <v>111</v>
      </c>
      <c r="F10509" s="484">
        <v>4.8131000000000004</v>
      </c>
      <c r="G10509" s="480">
        <v>15</v>
      </c>
      <c r="H10509" s="482">
        <v>0.29928700000000003</v>
      </c>
      <c r="I10509" s="483">
        <v>16.100000000000001</v>
      </c>
      <c r="J10509" s="484">
        <v>0.14369999999999999</v>
      </c>
      <c r="K10509" s="469">
        <f t="shared" si="894"/>
        <v>16.081887953703301</v>
      </c>
      <c r="L10509" s="469">
        <f t="shared" si="895"/>
        <v>-1.8112046296700157E-2</v>
      </c>
    </row>
    <row r="10510" spans="1:12">
      <c r="A10510" s="98" t="s">
        <v>126</v>
      </c>
      <c r="B10510" s="98">
        <f t="shared" si="892"/>
        <v>20</v>
      </c>
      <c r="C10510" s="98">
        <f t="shared" si="893"/>
        <v>0</v>
      </c>
      <c r="D10510" s="98">
        <f>D10509</f>
        <v>240</v>
      </c>
      <c r="E10510" s="98">
        <f t="shared" si="891"/>
        <v>112</v>
      </c>
      <c r="F10510" s="397">
        <f>F10509+(E10510-E10509)*(F10512-F10509)/(E10512-E10509)</f>
        <v>4.8244666666666669</v>
      </c>
      <c r="G10510" s="98">
        <v>15</v>
      </c>
      <c r="H10510" s="491">
        <f>H10509+(E10510-E10509)*(H10512-H10509)/(E10512-E10509)</f>
        <v>0.29948533333333333</v>
      </c>
      <c r="I10510" s="492">
        <f>I10509+(E10510-E10509)*(I10512-I10509)/(E10512-E10509)</f>
        <v>16.133333333333333</v>
      </c>
      <c r="J10510" s="397">
        <f>J10509+(E10510-E10509)*(J10512-J10509)/(E10512-E10509)</f>
        <v>0.14249999999999999</v>
      </c>
      <c r="K10510" s="469">
        <f t="shared" si="894"/>
        <v>16.109191768990357</v>
      </c>
      <c r="L10510" s="469">
        <f t="shared" si="895"/>
        <v>-2.4141564342976096E-2</v>
      </c>
    </row>
    <row r="10511" spans="1:12">
      <c r="A10511" s="98" t="s">
        <v>126</v>
      </c>
      <c r="B10511" s="98">
        <f t="shared" si="892"/>
        <v>20</v>
      </c>
      <c r="C10511" s="98">
        <f t="shared" si="893"/>
        <v>0</v>
      </c>
      <c r="D10511" s="98">
        <f>D10509</f>
        <v>240</v>
      </c>
      <c r="E10511" s="98">
        <f t="shared" si="891"/>
        <v>113</v>
      </c>
      <c r="F10511" s="397">
        <f>F10509+(E10511-E10509)*(F10512-F10509)/(E10512-E10509)</f>
        <v>4.8358333333333334</v>
      </c>
      <c r="G10511" s="98">
        <v>15</v>
      </c>
      <c r="H10511" s="491">
        <f>H10509+(E10511-E10509)*(H10512-H10509)/(E10512-E10509)</f>
        <v>0.29968366666666668</v>
      </c>
      <c r="I10511" s="492">
        <f>I10509+(E10511-E10509)*(I10512-I10509)/(E10512-E10509)</f>
        <v>16.166666666666668</v>
      </c>
      <c r="J10511" s="397">
        <f>J10509+(E10511-E10509)*(J10512-J10509)/(E10512-E10509)</f>
        <v>0.14130000000000001</v>
      </c>
      <c r="K10511" s="469">
        <f t="shared" si="894"/>
        <v>16.136459444458655</v>
      </c>
      <c r="L10511" s="469">
        <f t="shared" si="895"/>
        <v>-3.0207222208012752E-2</v>
      </c>
    </row>
    <row r="10512" spans="1:12">
      <c r="A10512" s="480" t="s">
        <v>126</v>
      </c>
      <c r="B10512" s="480">
        <f t="shared" si="892"/>
        <v>20</v>
      </c>
      <c r="C10512" s="480">
        <f t="shared" si="893"/>
        <v>0</v>
      </c>
      <c r="D10512" s="480">
        <f>D10509</f>
        <v>240</v>
      </c>
      <c r="E10512" s="480">
        <f t="shared" si="891"/>
        <v>114</v>
      </c>
      <c r="F10512" s="484">
        <v>4.8472</v>
      </c>
      <c r="G10512" s="480">
        <v>15</v>
      </c>
      <c r="H10512" s="482">
        <v>0.29988199999999998</v>
      </c>
      <c r="I10512" s="483">
        <v>16.2</v>
      </c>
      <c r="J10512" s="484">
        <v>0.1401</v>
      </c>
      <c r="K10512" s="469">
        <f t="shared" si="894"/>
        <v>16.163691051813714</v>
      </c>
      <c r="L10512" s="469">
        <f t="shared" si="895"/>
        <v>-3.630894818628505E-2</v>
      </c>
    </row>
    <row r="10513" spans="1:12">
      <c r="A10513" s="98" t="s">
        <v>126</v>
      </c>
      <c r="B10513" s="98">
        <f t="shared" si="892"/>
        <v>20</v>
      </c>
      <c r="C10513" s="98">
        <f t="shared" si="893"/>
        <v>0</v>
      </c>
      <c r="D10513" s="98">
        <f>D10512</f>
        <v>240</v>
      </c>
      <c r="E10513" s="98">
        <f t="shared" si="891"/>
        <v>115</v>
      </c>
      <c r="F10513" s="397">
        <f>F10512+(E10513-E10512)*(F10515-F10512)/(E10515-E10512)</f>
        <v>4.8584666666666667</v>
      </c>
      <c r="G10513" s="98">
        <v>15</v>
      </c>
      <c r="H10513" s="491">
        <f>H10512+(E10513-E10512)*(H10515-H10512)/(E10515-E10512)</f>
        <v>0.30008133333333331</v>
      </c>
      <c r="I10513" s="492">
        <f>I10512+(E10513-E10512)*(I10515-I10512)/(E10515-E10512)</f>
        <v>16.2</v>
      </c>
      <c r="J10513" s="397">
        <f>J10512+(E10513-E10512)*(J10515-J10512)/(E10515-E10512)</f>
        <v>0.1389</v>
      </c>
      <c r="K10513" s="469">
        <f t="shared" si="894"/>
        <v>16.190499464589603</v>
      </c>
      <c r="L10513" s="469">
        <f t="shared" si="895"/>
        <v>-9.5005354103960826E-3</v>
      </c>
    </row>
    <row r="10514" spans="1:12">
      <c r="A10514" s="98" t="s">
        <v>126</v>
      </c>
      <c r="B10514" s="98">
        <f t="shared" si="892"/>
        <v>20</v>
      </c>
      <c r="C10514" s="98">
        <f t="shared" si="893"/>
        <v>0</v>
      </c>
      <c r="D10514" s="98">
        <f>D10512</f>
        <v>240</v>
      </c>
      <c r="E10514" s="98">
        <f t="shared" si="891"/>
        <v>116</v>
      </c>
      <c r="F10514" s="397">
        <f>F10512+(E10514-E10512)*(F10515-F10512)/(E10515-E10512)</f>
        <v>4.8697333333333335</v>
      </c>
      <c r="G10514" s="98">
        <v>15</v>
      </c>
      <c r="H10514" s="491">
        <f>H10512+(E10514-E10512)*(H10515-H10512)/(E10515-E10512)</f>
        <v>0.3002806666666667</v>
      </c>
      <c r="I10514" s="492">
        <f>I10512+(E10514-E10512)*(I10515-I10512)/(E10515-E10512)</f>
        <v>16.2</v>
      </c>
      <c r="J10514" s="397">
        <f>J10512+(E10514-E10512)*(J10515-J10512)/(E10515-E10512)</f>
        <v>0.13770000000000002</v>
      </c>
      <c r="K10514" s="469">
        <f t="shared" si="894"/>
        <v>16.217272285262009</v>
      </c>
      <c r="L10514" s="469">
        <f t="shared" si="895"/>
        <v>1.7272285262009746E-2</v>
      </c>
    </row>
    <row r="10515" spans="1:12">
      <c r="A10515" s="480" t="s">
        <v>126</v>
      </c>
      <c r="B10515" s="480">
        <f t="shared" si="892"/>
        <v>20</v>
      </c>
      <c r="C10515" s="480">
        <f t="shared" si="893"/>
        <v>0</v>
      </c>
      <c r="D10515" s="480">
        <f>D10512</f>
        <v>240</v>
      </c>
      <c r="E10515" s="480">
        <f t="shared" si="891"/>
        <v>117</v>
      </c>
      <c r="F10515" s="484">
        <v>4.8810000000000002</v>
      </c>
      <c r="G10515" s="480">
        <v>15</v>
      </c>
      <c r="H10515" s="482">
        <v>0.30048000000000002</v>
      </c>
      <c r="I10515" s="483">
        <v>16.2</v>
      </c>
      <c r="J10515" s="484">
        <v>0.13650000000000001</v>
      </c>
      <c r="K10515" s="469">
        <f t="shared" si="894"/>
        <v>16.244009584664536</v>
      </c>
      <c r="L10515" s="469">
        <f t="shared" si="895"/>
        <v>4.4009584664536305E-2</v>
      </c>
    </row>
    <row r="10516" spans="1:12">
      <c r="A10516" s="98" t="s">
        <v>126</v>
      </c>
      <c r="B10516" s="98">
        <f t="shared" si="892"/>
        <v>20</v>
      </c>
      <c r="C10516" s="98">
        <f t="shared" si="893"/>
        <v>0</v>
      </c>
      <c r="D10516" s="98">
        <f>D10515</f>
        <v>240</v>
      </c>
      <c r="E10516" s="98">
        <f t="shared" si="891"/>
        <v>118</v>
      </c>
      <c r="F10516" s="397">
        <f>F10515+(E10516-E10515)*(F10518-F10515)/(E10518-E10515)</f>
        <v>4.8922333333333334</v>
      </c>
      <c r="G10516" s="98">
        <v>15</v>
      </c>
      <c r="H10516" s="491">
        <f>H10515+(E10516-E10515)*(H10518-H10515)/(E10518-E10515)</f>
        <v>0.30068</v>
      </c>
      <c r="I10516" s="492">
        <f>I10515+(E10516-E10515)*(I10518-I10515)/(E10518-E10515)</f>
        <v>16.233333333333334</v>
      </c>
      <c r="J10516" s="397">
        <f>J10515+(E10516-E10515)*(J10518-J10515)/(E10518-E10515)</f>
        <v>0.1353</v>
      </c>
      <c r="K10516" s="469">
        <f t="shared" si="894"/>
        <v>16.270564498248415</v>
      </c>
      <c r="L10516" s="469">
        <f t="shared" si="895"/>
        <v>3.7231164915080939E-2</v>
      </c>
    </row>
    <row r="10517" spans="1:12">
      <c r="A10517" s="98" t="s">
        <v>126</v>
      </c>
      <c r="B10517" s="98">
        <f t="shared" si="892"/>
        <v>20</v>
      </c>
      <c r="C10517" s="98">
        <f t="shared" si="893"/>
        <v>0</v>
      </c>
      <c r="D10517" s="98">
        <f>D10515</f>
        <v>240</v>
      </c>
      <c r="E10517" s="98">
        <f t="shared" si="891"/>
        <v>119</v>
      </c>
      <c r="F10517" s="397">
        <f>F10515+(E10517-E10515)*(F10518-F10515)/(E10518-E10515)</f>
        <v>4.9034666666666666</v>
      </c>
      <c r="G10517" s="98">
        <v>15</v>
      </c>
      <c r="H10517" s="491">
        <f>H10515+(E10517-E10515)*(H10518-H10515)/(E10518-E10515)</f>
        <v>0.30088000000000004</v>
      </c>
      <c r="I10517" s="492">
        <f>I10515+(E10517-E10515)*(I10518-I10515)/(E10518-E10515)</f>
        <v>16.266666666666666</v>
      </c>
      <c r="J10517" s="397">
        <f>J10515+(E10517-E10515)*(J10518-J10515)/(E10518-E10515)</f>
        <v>0.1341</v>
      </c>
      <c r="K10517" s="469">
        <f t="shared" si="894"/>
        <v>16.297084108836302</v>
      </c>
      <c r="L10517" s="469">
        <f t="shared" si="895"/>
        <v>3.0417442169635933E-2</v>
      </c>
    </row>
    <row r="10518" spans="1:12">
      <c r="A10518" s="480" t="s">
        <v>126</v>
      </c>
      <c r="B10518" s="480">
        <f t="shared" si="892"/>
        <v>20</v>
      </c>
      <c r="C10518" s="480">
        <f t="shared" si="893"/>
        <v>0</v>
      </c>
      <c r="D10518" s="480">
        <f>D10515</f>
        <v>240</v>
      </c>
      <c r="E10518" s="480">
        <f t="shared" si="891"/>
        <v>120</v>
      </c>
      <c r="F10518" s="484">
        <v>4.9146999999999998</v>
      </c>
      <c r="G10518" s="480">
        <v>15</v>
      </c>
      <c r="H10518" s="482">
        <v>0.30108000000000001</v>
      </c>
      <c r="I10518" s="483">
        <v>16.3</v>
      </c>
      <c r="J10518" s="484">
        <v>0.13289999999999999</v>
      </c>
      <c r="K10518" s="469">
        <f t="shared" si="894"/>
        <v>16.323568486780921</v>
      </c>
      <c r="L10518" s="469">
        <f t="shared" si="895"/>
        <v>2.3568486780920495E-2</v>
      </c>
    </row>
    <row r="10519" spans="1:12">
      <c r="A10519" s="98" t="s">
        <v>126</v>
      </c>
      <c r="B10519" s="98">
        <f t="shared" si="892"/>
        <v>20</v>
      </c>
      <c r="C10519" s="98">
        <f t="shared" si="893"/>
        <v>0</v>
      </c>
      <c r="D10519" s="98">
        <f>D10518</f>
        <v>240</v>
      </c>
      <c r="E10519" s="98">
        <f t="shared" si="891"/>
        <v>121</v>
      </c>
      <c r="F10519" s="397">
        <f>F10518+(E10519-E10518)*(F10521-F10518)/(E10521-E10518)</f>
        <v>4.9258333333333333</v>
      </c>
      <c r="G10519" s="98">
        <v>15</v>
      </c>
      <c r="H10519" s="491">
        <f>H10518+(E10519-E10518)*(H10521-H10518)/(E10521-E10518)</f>
        <v>0.3012806666666667</v>
      </c>
      <c r="I10519" s="492">
        <f>I10518+(E10519-E10518)*(I10521-I10518)/(E10521-E10518)</f>
        <v>16.333333333333332</v>
      </c>
      <c r="J10519" s="397">
        <f>J10518+(E10519-E10518)*(J10521-J10518)/(E10521-E10518)</f>
        <v>0.13169999999999998</v>
      </c>
      <c r="K10519" s="469">
        <f t="shared" si="894"/>
        <v>16.349649606900318</v>
      </c>
      <c r="L10519" s="469">
        <f t="shared" si="895"/>
        <v>1.6316273566985728E-2</v>
      </c>
    </row>
    <row r="10520" spans="1:12">
      <c r="A10520" s="98" t="s">
        <v>126</v>
      </c>
      <c r="B10520" s="98">
        <f t="shared" si="892"/>
        <v>20</v>
      </c>
      <c r="C10520" s="98">
        <f t="shared" si="893"/>
        <v>0</v>
      </c>
      <c r="D10520" s="98">
        <f>D10518</f>
        <v>240</v>
      </c>
      <c r="E10520" s="98">
        <f t="shared" si="891"/>
        <v>122</v>
      </c>
      <c r="F10520" s="397">
        <f>F10518+(E10520-E10518)*(F10521-F10518)/(E10521-E10518)</f>
        <v>4.9369666666666667</v>
      </c>
      <c r="G10520" s="98">
        <v>15</v>
      </c>
      <c r="H10520" s="491">
        <f>H10518+(E10520-E10518)*(H10521-H10518)/(E10521-E10518)</f>
        <v>0.30148133333333332</v>
      </c>
      <c r="I10520" s="492">
        <f>I10518+(E10520-E10518)*(I10521-I10518)/(E10521-E10518)</f>
        <v>16.366666666666667</v>
      </c>
      <c r="J10520" s="397">
        <f>J10518+(E10520-E10518)*(J10521-J10518)/(E10521-E10518)</f>
        <v>0.1305</v>
      </c>
      <c r="K10520" s="469">
        <f t="shared" si="894"/>
        <v>16.375696007713028</v>
      </c>
      <c r="L10520" s="469">
        <f t="shared" si="895"/>
        <v>9.0293410463608836E-3</v>
      </c>
    </row>
    <row r="10521" spans="1:12">
      <c r="A10521" s="480" t="s">
        <v>126</v>
      </c>
      <c r="B10521" s="480">
        <f t="shared" si="892"/>
        <v>20</v>
      </c>
      <c r="C10521" s="480">
        <f t="shared" si="893"/>
        <v>0</v>
      </c>
      <c r="D10521" s="480">
        <f>D10518</f>
        <v>240</v>
      </c>
      <c r="E10521" s="480">
        <f t="shared" si="891"/>
        <v>123</v>
      </c>
      <c r="F10521" s="484">
        <v>4.9481000000000002</v>
      </c>
      <c r="G10521" s="480">
        <v>15</v>
      </c>
      <c r="H10521" s="482">
        <v>0.30168200000000001</v>
      </c>
      <c r="I10521" s="483">
        <v>16.399999999999999</v>
      </c>
      <c r="J10521" s="484">
        <v>0.1293</v>
      </c>
      <c r="K10521" s="469">
        <f t="shared" si="894"/>
        <v>16.401707758500674</v>
      </c>
      <c r="L10521" s="469">
        <f t="shared" si="895"/>
        <v>1.7077585006752827E-3</v>
      </c>
    </row>
    <row r="10522" spans="1:12">
      <c r="A10522" s="98" t="s">
        <v>126</v>
      </c>
      <c r="B10522" s="98">
        <f t="shared" si="892"/>
        <v>20</v>
      </c>
      <c r="C10522" s="98">
        <f t="shared" si="893"/>
        <v>0</v>
      </c>
      <c r="D10522" s="98">
        <f>D10521</f>
        <v>240</v>
      </c>
      <c r="E10522" s="98">
        <f t="shared" si="891"/>
        <v>124</v>
      </c>
      <c r="F10522" s="397">
        <f>F10521+(E10522-E10521)*(F10524-F10521)/(E10524-E10521)</f>
        <v>4.9591666666666665</v>
      </c>
      <c r="G10522" s="98">
        <v>15</v>
      </c>
      <c r="H10522" s="491">
        <f>H10521+(E10522-E10521)*(H10524-H10521)/(E10524-E10521)</f>
        <v>0.30188399999999999</v>
      </c>
      <c r="I10522" s="492">
        <f>I10521+(E10522-E10521)*(I10524-I10521)/(E10524-E10521)</f>
        <v>16.433333333333334</v>
      </c>
      <c r="J10522" s="397">
        <f>J10521+(E10522-E10521)*(J10524-J10521)/(E10524-E10521)</f>
        <v>0.12809999999999999</v>
      </c>
      <c r="K10522" s="469">
        <f t="shared" si="894"/>
        <v>16.427391536705048</v>
      </c>
      <c r="L10522" s="469">
        <f t="shared" si="895"/>
        <v>-5.9417966282850898E-3</v>
      </c>
    </row>
    <row r="10523" spans="1:12">
      <c r="A10523" s="98" t="s">
        <v>126</v>
      </c>
      <c r="B10523" s="98">
        <f t="shared" si="892"/>
        <v>20</v>
      </c>
      <c r="C10523" s="98">
        <f t="shared" si="893"/>
        <v>0</v>
      </c>
      <c r="D10523" s="98">
        <f>D10521</f>
        <v>240</v>
      </c>
      <c r="E10523" s="98">
        <f t="shared" si="891"/>
        <v>125</v>
      </c>
      <c r="F10523" s="397">
        <f>F10521+(E10523-E10521)*(F10524-F10521)/(E10524-E10521)</f>
        <v>4.9702333333333337</v>
      </c>
      <c r="G10523" s="98">
        <v>15</v>
      </c>
      <c r="H10523" s="491">
        <f>H10521+(E10523-E10521)*(H10524-H10521)/(E10524-E10521)</f>
        <v>0.30208600000000002</v>
      </c>
      <c r="I10523" s="492">
        <f>I10521+(E10523-E10521)*(I10524-I10521)/(E10524-E10521)</f>
        <v>16.466666666666665</v>
      </c>
      <c r="J10523" s="397">
        <f>J10521+(E10523-E10521)*(J10524-J10521)/(E10524-E10521)</f>
        <v>0.12690000000000001</v>
      </c>
      <c r="K10523" s="469">
        <f t="shared" si="894"/>
        <v>16.453040966259056</v>
      </c>
      <c r="L10523" s="469">
        <f t="shared" si="895"/>
        <v>-1.3625700407608576E-2</v>
      </c>
    </row>
    <row r="10524" spans="1:12">
      <c r="A10524" s="480" t="s">
        <v>126</v>
      </c>
      <c r="B10524" s="480">
        <f t="shared" si="892"/>
        <v>20</v>
      </c>
      <c r="C10524" s="480">
        <f t="shared" si="893"/>
        <v>0</v>
      </c>
      <c r="D10524" s="480">
        <f>D10521</f>
        <v>240</v>
      </c>
      <c r="E10524" s="480">
        <f t="shared" si="891"/>
        <v>126</v>
      </c>
      <c r="F10524" s="484">
        <v>4.9813000000000001</v>
      </c>
      <c r="G10524" s="480">
        <v>15</v>
      </c>
      <c r="H10524" s="482">
        <v>0.302288</v>
      </c>
      <c r="I10524" s="483">
        <v>16.5</v>
      </c>
      <c r="J10524" s="484">
        <v>0.12570000000000001</v>
      </c>
      <c r="K10524" s="469">
        <f t="shared" si="894"/>
        <v>16.478656116021806</v>
      </c>
      <c r="L10524" s="469">
        <f t="shared" si="895"/>
        <v>-2.1343883978193645E-2</v>
      </c>
    </row>
    <row r="10525" spans="1:12">
      <c r="A10525" s="98" t="s">
        <v>126</v>
      </c>
      <c r="B10525" s="98">
        <f t="shared" si="892"/>
        <v>20</v>
      </c>
      <c r="C10525" s="98">
        <f t="shared" si="893"/>
        <v>0</v>
      </c>
      <c r="D10525" s="98">
        <f>D10524</f>
        <v>240</v>
      </c>
      <c r="E10525" s="98">
        <f t="shared" si="891"/>
        <v>127</v>
      </c>
      <c r="F10525" s="397">
        <f>F10524+(E10525-E10524)*(F10527-F10524)/(E10527-E10524)</f>
        <v>4.9922666666666666</v>
      </c>
      <c r="G10525" s="98">
        <v>15</v>
      </c>
      <c r="H10525" s="491">
        <f>H10524+(E10525-E10524)*(H10527-H10524)/(E10527-E10524)</f>
        <v>0.30249066666666669</v>
      </c>
      <c r="I10525" s="492">
        <f>I10524+(E10525-E10524)*(I10527-I10524)/(E10527-E10524)</f>
        <v>16.533333333333335</v>
      </c>
      <c r="J10525" s="397">
        <f>J10524+(E10525-E10524)*(J10527-J10524)/(E10527-E10524)</f>
        <v>0.1245</v>
      </c>
      <c r="K10525" s="469">
        <f t="shared" si="894"/>
        <v>16.503870091859582</v>
      </c>
      <c r="L10525" s="469">
        <f t="shared" si="895"/>
        <v>-2.9463241473752788E-2</v>
      </c>
    </row>
    <row r="10526" spans="1:12">
      <c r="A10526" s="98" t="s">
        <v>126</v>
      </c>
      <c r="B10526" s="98">
        <f t="shared" si="892"/>
        <v>20</v>
      </c>
      <c r="C10526" s="98">
        <f t="shared" si="893"/>
        <v>0</v>
      </c>
      <c r="D10526" s="98">
        <f>D10524</f>
        <v>240</v>
      </c>
      <c r="E10526" s="98">
        <f t="shared" si="891"/>
        <v>128</v>
      </c>
      <c r="F10526" s="397">
        <f>F10524+(E10526-E10524)*(F10527-F10524)/(E10527-E10524)</f>
        <v>5.0032333333333332</v>
      </c>
      <c r="G10526" s="98">
        <v>15</v>
      </c>
      <c r="H10526" s="491">
        <f>H10524+(E10526-E10524)*(H10527-H10524)/(E10527-E10524)</f>
        <v>0.30269333333333331</v>
      </c>
      <c r="I10526" s="492">
        <f>I10524+(E10526-E10524)*(I10527-I10524)/(E10527-E10524)</f>
        <v>16.566666666666666</v>
      </c>
      <c r="J10526" s="397">
        <f>J10524+(E10526-E10524)*(J10527-J10524)/(E10527-E10524)</f>
        <v>0.12330000000000001</v>
      </c>
      <c r="K10526" s="469">
        <f t="shared" si="894"/>
        <v>16.529050303937979</v>
      </c>
      <c r="L10526" s="469">
        <f t="shared" si="895"/>
        <v>-3.7616362728687847E-2</v>
      </c>
    </row>
    <row r="10527" spans="1:12">
      <c r="A10527" s="480" t="s">
        <v>126</v>
      </c>
      <c r="B10527" s="480">
        <f t="shared" si="892"/>
        <v>20</v>
      </c>
      <c r="C10527" s="480">
        <f t="shared" si="893"/>
        <v>0</v>
      </c>
      <c r="D10527" s="480">
        <f>D10524</f>
        <v>240</v>
      </c>
      <c r="E10527" s="480">
        <f t="shared" si="891"/>
        <v>129</v>
      </c>
      <c r="F10527" s="484">
        <v>5.0141999999999998</v>
      </c>
      <c r="G10527" s="480">
        <v>15</v>
      </c>
      <c r="H10527" s="482">
        <v>0.302896</v>
      </c>
      <c r="I10527" s="483">
        <v>16.600000000000001</v>
      </c>
      <c r="J10527" s="484">
        <v>0.1221</v>
      </c>
      <c r="K10527" s="469">
        <f t="shared" si="894"/>
        <v>16.554196820030636</v>
      </c>
      <c r="L10527" s="469">
        <f t="shared" si="895"/>
        <v>-4.5803179969365004E-2</v>
      </c>
    </row>
    <row r="10528" spans="1:12">
      <c r="A10528" s="98" t="s">
        <v>126</v>
      </c>
      <c r="B10528" s="98">
        <f t="shared" si="892"/>
        <v>20</v>
      </c>
      <c r="C10528" s="98">
        <f t="shared" si="893"/>
        <v>0</v>
      </c>
      <c r="D10528" s="98">
        <f>D10527</f>
        <v>240</v>
      </c>
      <c r="E10528" s="98">
        <f t="shared" si="891"/>
        <v>130</v>
      </c>
      <c r="F10528" s="397">
        <f>F10527+(E10528-E10527)*(F10530-F10527)/(E10530-E10527)</f>
        <v>5.0251333333333328</v>
      </c>
      <c r="G10528" s="98">
        <v>15</v>
      </c>
      <c r="H10528" s="491">
        <f>H10527+(E10528-E10527)*(H10530-H10527)/(E10530-E10527)</f>
        <v>0.30309999999999998</v>
      </c>
      <c r="I10528" s="492">
        <f>I10527+(E10528-E10527)*(I10530-I10527)/(E10530-E10527)</f>
        <v>16.600000000000001</v>
      </c>
      <c r="J10528" s="397">
        <f>J10527+(E10528-E10527)*(J10530-J10527)/(E10530-E10527)</f>
        <v>0.12089999999999999</v>
      </c>
      <c r="K10528" s="469">
        <f t="shared" si="894"/>
        <v>16.579126800835805</v>
      </c>
      <c r="L10528" s="469">
        <f t="shared" si="895"/>
        <v>-2.0873199164196166E-2</v>
      </c>
    </row>
    <row r="10529" spans="1:12">
      <c r="A10529" s="98" t="s">
        <v>126</v>
      </c>
      <c r="B10529" s="98">
        <f t="shared" si="892"/>
        <v>20</v>
      </c>
      <c r="C10529" s="98">
        <f t="shared" si="893"/>
        <v>0</v>
      </c>
      <c r="D10529" s="98">
        <f>D10527</f>
        <v>240</v>
      </c>
      <c r="E10529" s="98">
        <f t="shared" si="891"/>
        <v>131</v>
      </c>
      <c r="F10529" s="397">
        <f>F10527+(E10529-E10527)*(F10530-F10527)/(E10530-E10527)</f>
        <v>5.0360666666666667</v>
      </c>
      <c r="G10529" s="98">
        <v>15</v>
      </c>
      <c r="H10529" s="491">
        <f>H10527+(E10529-E10527)*(H10530-H10527)/(E10530-E10527)</f>
        <v>0.30330400000000002</v>
      </c>
      <c r="I10529" s="492">
        <f>I10527+(E10529-E10527)*(I10530-I10527)/(E10530-E10527)</f>
        <v>16.600000000000001</v>
      </c>
      <c r="J10529" s="397">
        <f>J10527+(E10529-E10527)*(J10530-J10527)/(E10530-E10527)</f>
        <v>0.1197</v>
      </c>
      <c r="K10529" s="469">
        <f t="shared" si="894"/>
        <v>16.604023246204029</v>
      </c>
      <c r="L10529" s="469">
        <f t="shared" si="895"/>
        <v>4.0232462040279415E-3</v>
      </c>
    </row>
    <row r="10530" spans="1:12">
      <c r="A10530" s="480" t="s">
        <v>126</v>
      </c>
      <c r="B10530" s="480">
        <f t="shared" si="892"/>
        <v>20</v>
      </c>
      <c r="C10530" s="480">
        <f t="shared" si="893"/>
        <v>0</v>
      </c>
      <c r="D10530" s="480">
        <f>D10527</f>
        <v>240</v>
      </c>
      <c r="E10530" s="480">
        <f t="shared" si="891"/>
        <v>132</v>
      </c>
      <c r="F10530" s="484">
        <v>5.0469999999999997</v>
      </c>
      <c r="G10530" s="480">
        <v>15</v>
      </c>
      <c r="H10530" s="482">
        <v>0.303508</v>
      </c>
      <c r="I10530" s="483">
        <v>16.600000000000001</v>
      </c>
      <c r="J10530" s="484">
        <v>0.11849999999999999</v>
      </c>
      <c r="K10530" s="469">
        <f t="shared" si="894"/>
        <v>16.628886223756869</v>
      </c>
      <c r="L10530" s="469">
        <f t="shared" si="895"/>
        <v>2.8886223756867224E-2</v>
      </c>
    </row>
    <row r="10531" spans="1:12">
      <c r="A10531" s="98" t="s">
        <v>126</v>
      </c>
      <c r="B10531" s="98">
        <f t="shared" si="892"/>
        <v>20</v>
      </c>
      <c r="C10531" s="98">
        <f t="shared" si="893"/>
        <v>0</v>
      </c>
      <c r="D10531" s="98">
        <f>D10530</f>
        <v>240</v>
      </c>
      <c r="E10531" s="98">
        <f t="shared" si="891"/>
        <v>133</v>
      </c>
      <c r="F10531" s="397">
        <f>F10530+(E10531-E10530)*(F10533-F10530)/(E10533-E10530)</f>
        <v>5.057833333333333</v>
      </c>
      <c r="G10531" s="98">
        <v>15</v>
      </c>
      <c r="H10531" s="491">
        <f>H10530+(E10531-E10530)*(H10533-H10530)/(E10533-E10530)</f>
        <v>0.30371300000000001</v>
      </c>
      <c r="I10531" s="492">
        <f>I10530+(E10531-E10530)*(I10533-I10530)/(E10533-E10530)</f>
        <v>16.633333333333333</v>
      </c>
      <c r="J10531" s="397">
        <f>J10530+(E10531-E10530)*(J10533-J10530)/(E10533-E10530)</f>
        <v>0.1173</v>
      </c>
      <c r="K10531" s="469">
        <f t="shared" si="894"/>
        <v>16.653331708992809</v>
      </c>
      <c r="L10531" s="469">
        <f t="shared" si="895"/>
        <v>1.9998375659476153E-2</v>
      </c>
    </row>
    <row r="10532" spans="1:12">
      <c r="A10532" s="98" t="s">
        <v>126</v>
      </c>
      <c r="B10532" s="98">
        <f t="shared" si="892"/>
        <v>20</v>
      </c>
      <c r="C10532" s="98">
        <f t="shared" si="893"/>
        <v>0</v>
      </c>
      <c r="D10532" s="98">
        <f>D10530</f>
        <v>240</v>
      </c>
      <c r="E10532" s="98">
        <f t="shared" si="891"/>
        <v>134</v>
      </c>
      <c r="F10532" s="397">
        <f>F10530+(E10532-E10530)*(F10533-F10530)/(E10533-E10530)</f>
        <v>5.0686666666666671</v>
      </c>
      <c r="G10532" s="98">
        <v>15</v>
      </c>
      <c r="H10532" s="491">
        <f>H10530+(E10532-E10530)*(H10533-H10530)/(E10533-E10530)</f>
        <v>0.30391799999999997</v>
      </c>
      <c r="I10532" s="492">
        <f>I10530+(E10532-E10530)*(I10533-I10530)/(E10533-E10530)</f>
        <v>16.666666666666668</v>
      </c>
      <c r="J10532" s="397">
        <f>J10530+(E10532-E10530)*(J10533-J10530)/(E10533-E10530)</f>
        <v>0.11609999999999999</v>
      </c>
      <c r="K10532" s="469">
        <f t="shared" si="894"/>
        <v>16.67774421609338</v>
      </c>
      <c r="L10532" s="469">
        <f t="shared" si="895"/>
        <v>1.1077549426712352E-2</v>
      </c>
    </row>
    <row r="10533" spans="1:12">
      <c r="A10533" s="480" t="s">
        <v>126</v>
      </c>
      <c r="B10533" s="480">
        <f t="shared" si="892"/>
        <v>20</v>
      </c>
      <c r="C10533" s="480">
        <f t="shared" si="893"/>
        <v>0</v>
      </c>
      <c r="D10533" s="480">
        <f>D10530</f>
        <v>240</v>
      </c>
      <c r="E10533" s="480">
        <f t="shared" si="891"/>
        <v>135</v>
      </c>
      <c r="F10533" s="484">
        <v>5.0795000000000003</v>
      </c>
      <c r="G10533" s="480">
        <v>15</v>
      </c>
      <c r="H10533" s="482">
        <v>0.30412299999999998</v>
      </c>
      <c r="I10533" s="483">
        <v>16.7</v>
      </c>
      <c r="J10533" s="484">
        <v>0.1149</v>
      </c>
      <c r="K10533" s="469">
        <f t="shared" si="894"/>
        <v>16.702123811747224</v>
      </c>
      <c r="L10533" s="469">
        <f t="shared" si="895"/>
        <v>2.1238117472250906E-3</v>
      </c>
    </row>
    <row r="10534" spans="1:12">
      <c r="A10534" s="98" t="s">
        <v>126</v>
      </c>
      <c r="B10534" s="98">
        <f t="shared" si="892"/>
        <v>20</v>
      </c>
      <c r="C10534" s="98">
        <f t="shared" si="893"/>
        <v>0</v>
      </c>
      <c r="D10534" s="98">
        <f>D10533</f>
        <v>240</v>
      </c>
      <c r="E10534" s="98">
        <f t="shared" si="891"/>
        <v>136</v>
      </c>
      <c r="F10534" s="397">
        <f>F10533+(E10534-E10533)*(F10536-F10533)/(E10536-E10533)</f>
        <v>5.0902666666666665</v>
      </c>
      <c r="G10534" s="98">
        <v>15</v>
      </c>
      <c r="H10534" s="491">
        <f>H10533+(E10534-E10533)*(H10536-H10533)/(E10536-E10533)</f>
        <v>0.30432933333333334</v>
      </c>
      <c r="I10534" s="492">
        <f>I10533+(E10534-E10533)*(I10536-I10533)/(E10536-E10533)</f>
        <v>16.733333333333334</v>
      </c>
      <c r="J10534" s="397">
        <f>J10533+(E10534-E10533)*(J10536-J10533)/(E10536-E10533)</f>
        <v>0.1137</v>
      </c>
      <c r="K10534" s="469">
        <f t="shared" si="894"/>
        <v>16.726178219209888</v>
      </c>
      <c r="L10534" s="469">
        <f t="shared" si="895"/>
        <v>-7.1551141234458271E-3</v>
      </c>
    </row>
    <row r="10535" spans="1:12">
      <c r="A10535" s="98" t="s">
        <v>126</v>
      </c>
      <c r="B10535" s="98">
        <f t="shared" si="892"/>
        <v>20</v>
      </c>
      <c r="C10535" s="98">
        <f t="shared" si="893"/>
        <v>0</v>
      </c>
      <c r="D10535" s="98">
        <f>D10533</f>
        <v>240</v>
      </c>
      <c r="E10535" s="98">
        <f t="shared" si="891"/>
        <v>137</v>
      </c>
      <c r="F10535" s="397">
        <f>F10533+(E10535-E10533)*(F10536-F10533)/(E10536-E10533)</f>
        <v>5.1010333333333335</v>
      </c>
      <c r="G10535" s="98">
        <v>15</v>
      </c>
      <c r="H10535" s="491">
        <f>H10533+(E10535-E10533)*(H10536-H10533)/(E10536-E10533)</f>
        <v>0.30453566666666665</v>
      </c>
      <c r="I10535" s="492">
        <f>I10533+(E10535-E10533)*(I10536-I10533)/(E10536-E10533)</f>
        <v>16.766666666666666</v>
      </c>
      <c r="J10535" s="397">
        <f>J10533+(E10535-E10533)*(J10536-J10533)/(E10536-E10533)</f>
        <v>0.1125</v>
      </c>
      <c r="K10535" s="469">
        <f t="shared" si="894"/>
        <v>16.750200031304491</v>
      </c>
      <c r="L10535" s="469">
        <f t="shared" si="895"/>
        <v>-1.6466635362174742E-2</v>
      </c>
    </row>
    <row r="10536" spans="1:12">
      <c r="A10536" s="480" t="s">
        <v>126</v>
      </c>
      <c r="B10536" s="480">
        <f t="shared" si="892"/>
        <v>20</v>
      </c>
      <c r="C10536" s="480">
        <f t="shared" si="893"/>
        <v>0</v>
      </c>
      <c r="D10536" s="480">
        <f>D10533</f>
        <v>240</v>
      </c>
      <c r="E10536" s="480">
        <f t="shared" si="891"/>
        <v>138</v>
      </c>
      <c r="F10536" s="484">
        <v>5.1117999999999997</v>
      </c>
      <c r="G10536" s="480">
        <v>15</v>
      </c>
      <c r="H10536" s="482">
        <v>0.30474200000000001</v>
      </c>
      <c r="I10536" s="483">
        <v>16.8</v>
      </c>
      <c r="J10536" s="484">
        <v>0.1113</v>
      </c>
      <c r="K10536" s="469">
        <f t="shared" si="894"/>
        <v>16.774189314239585</v>
      </c>
      <c r="L10536" s="469">
        <f t="shared" si="895"/>
        <v>-2.5810685760415453E-2</v>
      </c>
    </row>
    <row r="10537" spans="1:12">
      <c r="A10537" s="98" t="s">
        <v>126</v>
      </c>
      <c r="B10537" s="98">
        <f t="shared" si="892"/>
        <v>20</v>
      </c>
      <c r="C10537" s="98">
        <f t="shared" si="893"/>
        <v>0</v>
      </c>
      <c r="D10537" s="98">
        <f>D10536</f>
        <v>240</v>
      </c>
      <c r="E10537" s="98">
        <f t="shared" si="891"/>
        <v>139</v>
      </c>
      <c r="F10537" s="397">
        <f>F10536+(E10537-E10536)*(F10539-F10536)/(E10539-E10536)</f>
        <v>5.1224999999999996</v>
      </c>
      <c r="G10537" s="98">
        <v>15</v>
      </c>
      <c r="H10537" s="491">
        <f>H10536+(E10537-E10536)*(H10539-H10536)/(E10539-E10536)</f>
        <v>0.30494966666666667</v>
      </c>
      <c r="I10537" s="492">
        <f>I10536+(E10537-E10536)*(I10539-I10536)/(E10539-E10536)</f>
        <v>16.8</v>
      </c>
      <c r="J10537" s="397">
        <f>J10536+(E10537-E10536)*(J10539-J10536)/(E10539-E10536)</f>
        <v>0.11013333333333333</v>
      </c>
      <c r="K10537" s="469">
        <f t="shared" si="894"/>
        <v>16.797854072092768</v>
      </c>
      <c r="L10537" s="469">
        <f t="shared" si="895"/>
        <v>-2.1459279072324478E-3</v>
      </c>
    </row>
    <row r="10538" spans="1:12">
      <c r="A10538" s="98" t="s">
        <v>126</v>
      </c>
      <c r="B10538" s="98">
        <f t="shared" si="892"/>
        <v>20</v>
      </c>
      <c r="C10538" s="98">
        <f t="shared" si="893"/>
        <v>0</v>
      </c>
      <c r="D10538" s="98">
        <f>D10536</f>
        <v>240</v>
      </c>
      <c r="E10538" s="98">
        <f t="shared" si="891"/>
        <v>140</v>
      </c>
      <c r="F10538" s="397">
        <f>F10536+(E10538-E10536)*(F10539-F10536)/(E10539-E10536)</f>
        <v>5.1332000000000004</v>
      </c>
      <c r="G10538" s="98">
        <v>15</v>
      </c>
      <c r="H10538" s="491">
        <f>H10536+(E10538-E10536)*(H10539-H10536)/(E10539-E10536)</f>
        <v>0.30515733333333334</v>
      </c>
      <c r="I10538" s="492">
        <f>I10536+(E10538-E10536)*(I10539-I10536)/(E10539-E10536)</f>
        <v>16.8</v>
      </c>
      <c r="J10538" s="397">
        <f>J10536+(E10538-E10536)*(J10539-J10536)/(E10539-E10536)</f>
        <v>0.10896666666666667</v>
      </c>
      <c r="K10538" s="469">
        <f t="shared" si="894"/>
        <v>16.821486621109113</v>
      </c>
      <c r="L10538" s="469">
        <f t="shared" si="895"/>
        <v>2.1486621109112036E-2</v>
      </c>
    </row>
    <row r="10539" spans="1:12">
      <c r="A10539" s="480" t="s">
        <v>126</v>
      </c>
      <c r="B10539" s="480">
        <f t="shared" si="892"/>
        <v>20</v>
      </c>
      <c r="C10539" s="480">
        <f t="shared" si="893"/>
        <v>0</v>
      </c>
      <c r="D10539" s="480">
        <f>D10536</f>
        <v>240</v>
      </c>
      <c r="E10539" s="480">
        <f t="shared" si="891"/>
        <v>141</v>
      </c>
      <c r="F10539" s="484">
        <v>5.1439000000000004</v>
      </c>
      <c r="G10539" s="480">
        <v>15</v>
      </c>
      <c r="H10539" s="482">
        <v>0.305365</v>
      </c>
      <c r="I10539" s="483">
        <v>16.8</v>
      </c>
      <c r="J10539" s="484">
        <v>0.10780000000000001</v>
      </c>
      <c r="K10539" s="469">
        <f t="shared" si="894"/>
        <v>16.845087027000478</v>
      </c>
      <c r="L10539" s="469">
        <f t="shared" si="895"/>
        <v>4.5087027000477065E-2</v>
      </c>
    </row>
    <row r="10540" spans="1:12">
      <c r="A10540" s="98" t="s">
        <v>126</v>
      </c>
      <c r="B10540" s="98">
        <f t="shared" si="892"/>
        <v>20</v>
      </c>
      <c r="C10540" s="98">
        <f t="shared" si="893"/>
        <v>0</v>
      </c>
      <c r="D10540" s="98">
        <f>D10539</f>
        <v>240</v>
      </c>
      <c r="E10540" s="98">
        <f t="shared" ref="E10540:E10563" si="896">E10539+1</f>
        <v>142</v>
      </c>
      <c r="F10540" s="397">
        <f>F10539+(E10540-E10539)*(F10542-F10539)/(E10542-E10539)</f>
        <v>5.1545666666666667</v>
      </c>
      <c r="G10540" s="98">
        <v>15</v>
      </c>
      <c r="H10540" s="491">
        <f>H10539+(E10540-E10539)*(H10542-H10539)/(E10542-E10539)</f>
        <v>0.30557400000000001</v>
      </c>
      <c r="I10540" s="492">
        <f>I10539+(E10540-E10539)*(I10542-I10539)/(E10542-E10539)</f>
        <v>16.833333333333332</v>
      </c>
      <c r="J10540" s="397">
        <f>J10539+(E10540-E10539)*(J10542-J10539)/(E10542-E10539)</f>
        <v>0.1066</v>
      </c>
      <c r="K10540" s="469">
        <f t="shared" si="894"/>
        <v>16.868472666740843</v>
      </c>
      <c r="L10540" s="469">
        <f t="shared" si="895"/>
        <v>3.513933340751052E-2</v>
      </c>
    </row>
    <row r="10541" spans="1:12">
      <c r="A10541" s="98" t="s">
        <v>126</v>
      </c>
      <c r="B10541" s="98">
        <f t="shared" si="892"/>
        <v>20</v>
      </c>
      <c r="C10541" s="98">
        <f t="shared" si="893"/>
        <v>0</v>
      </c>
      <c r="D10541" s="98">
        <f>D10539</f>
        <v>240</v>
      </c>
      <c r="E10541" s="98">
        <f t="shared" si="896"/>
        <v>143</v>
      </c>
      <c r="F10541" s="397">
        <f>F10539+(E10541-E10539)*(F10542-F10539)/(E10542-E10539)</f>
        <v>5.165233333333334</v>
      </c>
      <c r="G10541" s="98">
        <v>15</v>
      </c>
      <c r="H10541" s="491">
        <f>H10539+(E10541-E10539)*(H10542-H10539)/(E10542-E10539)</f>
        <v>0.30578299999999997</v>
      </c>
      <c r="I10541" s="492">
        <f>I10539+(E10541-E10539)*(I10542-I10539)/(E10542-E10539)</f>
        <v>16.866666666666667</v>
      </c>
      <c r="J10541" s="397">
        <f>J10539+(E10541-E10539)*(J10542-J10539)/(E10542-E10539)</f>
        <v>0.10540000000000001</v>
      </c>
      <c r="K10541" s="469">
        <f t="shared" si="894"/>
        <v>16.891826338721689</v>
      </c>
      <c r="L10541" s="469">
        <f t="shared" si="895"/>
        <v>2.5159672055021787E-2</v>
      </c>
    </row>
    <row r="10542" spans="1:12">
      <c r="A10542" s="480" t="s">
        <v>126</v>
      </c>
      <c r="B10542" s="480">
        <f t="shared" si="892"/>
        <v>20</v>
      </c>
      <c r="C10542" s="480">
        <f t="shared" si="893"/>
        <v>0</v>
      </c>
      <c r="D10542" s="480">
        <f>D10539</f>
        <v>240</v>
      </c>
      <c r="E10542" s="480">
        <f t="shared" si="896"/>
        <v>144</v>
      </c>
      <c r="F10542" s="484">
        <v>5.1759000000000004</v>
      </c>
      <c r="G10542" s="480">
        <v>15</v>
      </c>
      <c r="H10542" s="482">
        <v>0.30599199999999999</v>
      </c>
      <c r="I10542" s="483">
        <v>16.899999999999999</v>
      </c>
      <c r="J10542" s="484">
        <v>0.1042</v>
      </c>
      <c r="K10542" s="469">
        <f t="shared" si="894"/>
        <v>16.915148108447283</v>
      </c>
      <c r="L10542" s="469">
        <f t="shared" si="895"/>
        <v>1.5148108447284869E-2</v>
      </c>
    </row>
    <row r="10543" spans="1:12">
      <c r="A10543" s="98" t="s">
        <v>126</v>
      </c>
      <c r="B10543" s="98">
        <f t="shared" si="892"/>
        <v>20</v>
      </c>
      <c r="C10543" s="98">
        <f t="shared" si="893"/>
        <v>0</v>
      </c>
      <c r="D10543" s="98">
        <f>D10542</f>
        <v>240</v>
      </c>
      <c r="E10543" s="98">
        <f t="shared" si="896"/>
        <v>145</v>
      </c>
      <c r="F10543" s="397">
        <f>F10542+(E10543-E10542)*(F10545-F10542)/(E10545-E10542)</f>
        <v>5.186466666666667</v>
      </c>
      <c r="G10543" s="98">
        <v>15</v>
      </c>
      <c r="H10543" s="491">
        <f>H10542+(E10543-E10542)*(H10545-H10542)/(E10545-E10542)</f>
        <v>0.30616899999999997</v>
      </c>
      <c r="I10543" s="492">
        <f>I10542+(E10543-E10542)*(I10545-I10542)/(E10545-E10542)</f>
        <v>16.933333333333334</v>
      </c>
      <c r="J10543" s="397">
        <f>J10542+(E10543-E10542)*(J10545-J10542)/(E10545-E10542)</f>
        <v>0.10299999999999999</v>
      </c>
      <c r="K10543" s="469">
        <f t="shared" si="894"/>
        <v>16.939881786420791</v>
      </c>
      <c r="L10543" s="469">
        <f t="shared" si="895"/>
        <v>6.5484530874577729E-3</v>
      </c>
    </row>
    <row r="10544" spans="1:12">
      <c r="A10544" s="98" t="s">
        <v>126</v>
      </c>
      <c r="B10544" s="98">
        <f t="shared" si="892"/>
        <v>20</v>
      </c>
      <c r="C10544" s="98">
        <f t="shared" si="893"/>
        <v>0</v>
      </c>
      <c r="D10544" s="98">
        <f>D10542</f>
        <v>240</v>
      </c>
      <c r="E10544" s="98">
        <f t="shared" si="896"/>
        <v>146</v>
      </c>
      <c r="F10544" s="397">
        <f>F10542+(E10544-E10542)*(F10545-F10542)/(E10545-E10542)</f>
        <v>5.1970333333333336</v>
      </c>
      <c r="G10544" s="98">
        <v>15</v>
      </c>
      <c r="H10544" s="491">
        <f>H10542+(E10544-E10542)*(H10545-H10542)/(E10545-E10542)</f>
        <v>0.30634600000000001</v>
      </c>
      <c r="I10544" s="492">
        <f>I10542+(E10544-E10542)*(I10545-I10542)/(E10545-E10542)</f>
        <v>16.966666666666665</v>
      </c>
      <c r="J10544" s="397">
        <f>J10542+(E10544-E10542)*(J10545-J10542)/(E10545-E10542)</f>
        <v>0.1018</v>
      </c>
      <c r="K10544" s="469">
        <f t="shared" si="894"/>
        <v>16.964586883240955</v>
      </c>
      <c r="L10544" s="469">
        <f t="shared" si="895"/>
        <v>-2.0797834257102465E-3</v>
      </c>
    </row>
    <row r="10545" spans="1:12">
      <c r="A10545" s="480" t="s">
        <v>126</v>
      </c>
      <c r="B10545" s="480">
        <f t="shared" si="892"/>
        <v>20</v>
      </c>
      <c r="C10545" s="480">
        <f t="shared" si="893"/>
        <v>0</v>
      </c>
      <c r="D10545" s="480">
        <f>D10542</f>
        <v>240</v>
      </c>
      <c r="E10545" s="480">
        <f t="shared" si="896"/>
        <v>147</v>
      </c>
      <c r="F10545" s="484">
        <v>5.2076000000000002</v>
      </c>
      <c r="G10545" s="480">
        <v>15</v>
      </c>
      <c r="H10545" s="482">
        <v>0.30652299999999999</v>
      </c>
      <c r="I10545" s="483">
        <v>17</v>
      </c>
      <c r="J10545" s="484">
        <v>0.10059999999999999</v>
      </c>
      <c r="K10545" s="469">
        <f t="shared" si="894"/>
        <v>16.989263448419859</v>
      </c>
      <c r="L10545" s="469">
        <f t="shared" si="895"/>
        <v>-1.0736551580141196E-2</v>
      </c>
    </row>
    <row r="10546" spans="1:12">
      <c r="A10546" s="98" t="s">
        <v>126</v>
      </c>
      <c r="B10546" s="98">
        <f t="shared" si="892"/>
        <v>20</v>
      </c>
      <c r="C10546" s="98">
        <f t="shared" si="893"/>
        <v>0</v>
      </c>
      <c r="D10546" s="98">
        <f>D10545</f>
        <v>240</v>
      </c>
      <c r="E10546" s="98">
        <f t="shared" si="896"/>
        <v>148</v>
      </c>
      <c r="F10546" s="397">
        <f>F10545+(E10546-E10545)*(F10548-F10545)/(E10548-E10545)</f>
        <v>5.2180999999999997</v>
      </c>
      <c r="G10546" s="98">
        <v>15</v>
      </c>
      <c r="H10546" s="491">
        <f>H10545+(E10546-E10545)*(H10548-H10545)/(E10548-E10545)</f>
        <v>0.30676833333333331</v>
      </c>
      <c r="I10546" s="492">
        <f>I10545+(E10546-E10545)*(I10548-I10545)/(E10548-E10545)</f>
        <v>17.033333333333335</v>
      </c>
      <c r="J10546" s="397">
        <f>J10545+(E10546-E10545)*(J10548-J10545)/(E10548-E10545)</f>
        <v>9.9400000000000002E-2</v>
      </c>
      <c r="K10546" s="469">
        <f t="shared" si="894"/>
        <v>17.009904325196537</v>
      </c>
      <c r="L10546" s="469">
        <f t="shared" si="895"/>
        <v>-2.3429008136798046E-2</v>
      </c>
    </row>
    <row r="10547" spans="1:12">
      <c r="A10547" s="98" t="s">
        <v>126</v>
      </c>
      <c r="B10547" s="98">
        <f t="shared" si="892"/>
        <v>20</v>
      </c>
      <c r="C10547" s="98">
        <f t="shared" si="893"/>
        <v>0</v>
      </c>
      <c r="D10547" s="98">
        <f>D10545</f>
        <v>240</v>
      </c>
      <c r="E10547" s="98">
        <f t="shared" si="896"/>
        <v>149</v>
      </c>
      <c r="F10547" s="397">
        <f>F10545+(E10547-E10545)*(F10548-F10545)/(E10548-E10545)</f>
        <v>5.2286000000000001</v>
      </c>
      <c r="G10547" s="98">
        <v>15</v>
      </c>
      <c r="H10547" s="491">
        <f>H10545+(E10547-E10545)*(H10548-H10545)/(E10548-E10545)</f>
        <v>0.30701366666666668</v>
      </c>
      <c r="I10547" s="492">
        <f>I10545+(E10547-E10545)*(I10548-I10545)/(E10548-E10545)</f>
        <v>17.066666666666666</v>
      </c>
      <c r="J10547" s="397">
        <f>J10545+(E10547-E10545)*(J10548-J10545)/(E10548-E10545)</f>
        <v>9.8199999999999996E-2</v>
      </c>
      <c r="K10547" s="469">
        <f t="shared" si="894"/>
        <v>17.030512213897101</v>
      </c>
      <c r="L10547" s="469">
        <f t="shared" si="895"/>
        <v>-3.6154452769565637E-2</v>
      </c>
    </row>
    <row r="10548" spans="1:12">
      <c r="A10548" s="480" t="s">
        <v>126</v>
      </c>
      <c r="B10548" s="480">
        <f t="shared" si="892"/>
        <v>20</v>
      </c>
      <c r="C10548" s="480">
        <f t="shared" si="893"/>
        <v>0</v>
      </c>
      <c r="D10548" s="480">
        <f>D10545</f>
        <v>240</v>
      </c>
      <c r="E10548" s="480">
        <f t="shared" si="896"/>
        <v>150</v>
      </c>
      <c r="F10548" s="484">
        <v>5.2390999999999996</v>
      </c>
      <c r="G10548" s="480">
        <v>15</v>
      </c>
      <c r="H10548" s="482">
        <v>0.307259</v>
      </c>
      <c r="I10548" s="483">
        <v>17.100000000000001</v>
      </c>
      <c r="J10548" s="484">
        <v>9.7000000000000003E-2</v>
      </c>
      <c r="K10548" s="469">
        <f t="shared" si="894"/>
        <v>17.051087193540301</v>
      </c>
      <c r="L10548" s="469">
        <f t="shared" si="895"/>
        <v>-4.891280645970042E-2</v>
      </c>
    </row>
    <row r="10549" spans="1:12">
      <c r="A10549" s="98" t="s">
        <v>126</v>
      </c>
      <c r="B10549" s="98">
        <f t="shared" si="892"/>
        <v>20</v>
      </c>
      <c r="C10549" s="98">
        <f t="shared" si="893"/>
        <v>0</v>
      </c>
      <c r="D10549" s="98">
        <f>D10548</f>
        <v>240</v>
      </c>
      <c r="E10549" s="98">
        <f t="shared" si="896"/>
        <v>151</v>
      </c>
      <c r="F10549" s="397">
        <f>F10548+(E10549-E10548)*(F10551-F10548)/(E10551-E10548)</f>
        <v>5.2495666666666665</v>
      </c>
      <c r="G10549" s="98">
        <v>15</v>
      </c>
      <c r="H10549" s="491">
        <f>H10548+(E10549-E10548)*(H10551-H10548)/(E10551-E10548)</f>
        <v>0.30747233333333335</v>
      </c>
      <c r="I10549" s="492">
        <f>I10548+(E10549-E10548)*(I10551-I10548)/(E10551-E10548)</f>
        <v>17.100000000000001</v>
      </c>
      <c r="J10549" s="397">
        <f>J10548+(E10549-E10548)*(J10551-J10548)/(E10551-E10548)</f>
        <v>9.5799999999999996E-2</v>
      </c>
      <c r="K10549" s="469">
        <f t="shared" si="894"/>
        <v>17.073297651712835</v>
      </c>
      <c r="L10549" s="469">
        <f t="shared" si="895"/>
        <v>-2.6702348287166444E-2</v>
      </c>
    </row>
    <row r="10550" spans="1:12">
      <c r="A10550" s="98" t="s">
        <v>126</v>
      </c>
      <c r="B10550" s="98">
        <f t="shared" si="892"/>
        <v>20</v>
      </c>
      <c r="C10550" s="98">
        <f t="shared" si="893"/>
        <v>0</v>
      </c>
      <c r="D10550" s="98">
        <f>D10548</f>
        <v>240</v>
      </c>
      <c r="E10550" s="98">
        <f t="shared" si="896"/>
        <v>152</v>
      </c>
      <c r="F10550" s="397">
        <f>F10548+(E10550-E10548)*(F10551-F10548)/(E10551-E10548)</f>
        <v>5.2600333333333333</v>
      </c>
      <c r="G10550" s="98">
        <v>15</v>
      </c>
      <c r="H10550" s="491">
        <f>H10548+(E10550-E10548)*(H10551-H10548)/(E10551-E10548)</f>
        <v>0.30768566666666664</v>
      </c>
      <c r="I10550" s="492">
        <f>I10548+(E10550-E10548)*(I10551-I10548)/(E10551-E10548)</f>
        <v>17.100000000000001</v>
      </c>
      <c r="J10550" s="397">
        <f>J10548+(E10550-E10548)*(J10551-J10548)/(E10551-E10548)</f>
        <v>9.4600000000000004E-2</v>
      </c>
      <c r="K10550" s="469">
        <f t="shared" si="894"/>
        <v>17.095477310718625</v>
      </c>
      <c r="L10550" s="469">
        <f t="shared" si="895"/>
        <v>-4.5226892813765573E-3</v>
      </c>
    </row>
    <row r="10551" spans="1:12">
      <c r="A10551" s="480" t="s">
        <v>126</v>
      </c>
      <c r="B10551" s="480">
        <f t="shared" si="892"/>
        <v>20</v>
      </c>
      <c r="C10551" s="480">
        <f t="shared" si="893"/>
        <v>0</v>
      </c>
      <c r="D10551" s="480">
        <f>D10548</f>
        <v>240</v>
      </c>
      <c r="E10551" s="480">
        <f t="shared" si="896"/>
        <v>153</v>
      </c>
      <c r="F10551" s="484">
        <v>5.2705000000000002</v>
      </c>
      <c r="G10551" s="480">
        <v>15</v>
      </c>
      <c r="H10551" s="482">
        <v>0.30789899999999998</v>
      </c>
      <c r="I10551" s="483">
        <v>17.100000000000001</v>
      </c>
      <c r="J10551" s="484">
        <v>9.3399999999999997E-2</v>
      </c>
      <c r="K10551" s="469">
        <f t="shared" si="894"/>
        <v>17.117626234576925</v>
      </c>
      <c r="L10551" s="469">
        <f t="shared" si="895"/>
        <v>1.7626234576923139E-2</v>
      </c>
    </row>
    <row r="10552" spans="1:12">
      <c r="A10552" s="98" t="s">
        <v>126</v>
      </c>
      <c r="B10552" s="98">
        <f t="shared" si="892"/>
        <v>20</v>
      </c>
      <c r="C10552" s="98">
        <f t="shared" si="893"/>
        <v>0</v>
      </c>
      <c r="D10552" s="98">
        <f>D10551</f>
        <v>240</v>
      </c>
      <c r="E10552" s="98">
        <f t="shared" si="896"/>
        <v>154</v>
      </c>
      <c r="F10552" s="397">
        <f>F10551+(E10552-E10551)*(F10554-F10551)/(E10554-E10551)</f>
        <v>5.2808666666666664</v>
      </c>
      <c r="G10552" s="98">
        <v>15</v>
      </c>
      <c r="H10552" s="491">
        <f>H10551+(E10552-E10551)*(H10554-H10551)/(E10554-E10551)</f>
        <v>0.30811433333333332</v>
      </c>
      <c r="I10552" s="492">
        <f>I10551+(E10552-E10551)*(I10554-I10551)/(E10554-E10551)</f>
        <v>17.133333333333333</v>
      </c>
      <c r="J10552" s="397">
        <f>J10551+(E10552-E10551)*(J10554-J10551)/(E10554-E10551)</f>
        <v>9.2200000000000004E-2</v>
      </c>
      <c r="K10552" s="469">
        <f t="shared" si="894"/>
        <v>17.139308676541066</v>
      </c>
      <c r="L10552" s="469">
        <f t="shared" si="895"/>
        <v>5.9753432077336299E-3</v>
      </c>
    </row>
    <row r="10553" spans="1:12">
      <c r="A10553" s="98" t="s">
        <v>126</v>
      </c>
      <c r="B10553" s="98">
        <f t="shared" si="892"/>
        <v>20</v>
      </c>
      <c r="C10553" s="98">
        <f t="shared" si="893"/>
        <v>0</v>
      </c>
      <c r="D10553" s="98">
        <f>D10551</f>
        <v>240</v>
      </c>
      <c r="E10553" s="98">
        <f t="shared" si="896"/>
        <v>155</v>
      </c>
      <c r="F10553" s="397">
        <f>F10551+(E10553-E10551)*(F10554-F10551)/(E10554-E10551)</f>
        <v>5.2912333333333335</v>
      </c>
      <c r="G10553" s="98">
        <v>15</v>
      </c>
      <c r="H10553" s="491">
        <f>H10551+(E10553-E10551)*(H10554-H10551)/(E10554-E10551)</f>
        <v>0.30832966666666667</v>
      </c>
      <c r="I10553" s="492">
        <f>I10551+(E10553-E10551)*(I10554-I10551)/(E10554-E10551)</f>
        <v>17.166666666666668</v>
      </c>
      <c r="J10553" s="397">
        <f>J10551+(E10553-E10551)*(J10554-J10551)/(E10554-E10551)</f>
        <v>9.0999999999999998E-2</v>
      </c>
      <c r="K10553" s="469">
        <f t="shared" si="894"/>
        <v>17.160960833047746</v>
      </c>
      <c r="L10553" s="469">
        <f t="shared" si="895"/>
        <v>-5.7058336189221848E-3</v>
      </c>
    </row>
    <row r="10554" spans="1:12">
      <c r="A10554" s="480" t="s">
        <v>126</v>
      </c>
      <c r="B10554" s="480">
        <f t="shared" si="892"/>
        <v>20</v>
      </c>
      <c r="C10554" s="480">
        <f t="shared" si="893"/>
        <v>0</v>
      </c>
      <c r="D10554" s="480">
        <f>D10551</f>
        <v>240</v>
      </c>
      <c r="E10554" s="480">
        <f t="shared" si="896"/>
        <v>156</v>
      </c>
      <c r="F10554" s="484">
        <v>5.3015999999999996</v>
      </c>
      <c r="G10554" s="480">
        <v>15</v>
      </c>
      <c r="H10554" s="482">
        <v>0.30854500000000001</v>
      </c>
      <c r="I10554" s="483">
        <v>17.2</v>
      </c>
      <c r="J10554" s="484">
        <v>8.9800000000000005E-2</v>
      </c>
      <c r="K10554" s="469">
        <f t="shared" si="894"/>
        <v>17.182582767505547</v>
      </c>
      <c r="L10554" s="469">
        <f t="shared" si="895"/>
        <v>-1.7417232494452151E-2</v>
      </c>
    </row>
    <row r="10555" spans="1:12">
      <c r="A10555" s="98" t="s">
        <v>126</v>
      </c>
      <c r="B10555" s="98">
        <f t="shared" si="892"/>
        <v>20</v>
      </c>
      <c r="C10555" s="98">
        <f t="shared" si="893"/>
        <v>0</v>
      </c>
      <c r="D10555" s="98">
        <f>D10554</f>
        <v>240</v>
      </c>
      <c r="E10555" s="98">
        <f t="shared" si="896"/>
        <v>157</v>
      </c>
      <c r="F10555" s="397">
        <f>F10554+(E10555-E10554)*(F10557-F10554)/(E10557-E10554)</f>
        <v>5.3119333333333332</v>
      </c>
      <c r="G10555" s="98">
        <v>15</v>
      </c>
      <c r="H10555" s="491">
        <f>H10554+(E10555-E10554)*(H10557-H10554)/(E10557-E10554)</f>
        <v>0.30876166666666666</v>
      </c>
      <c r="I10555" s="492">
        <f>I10554+(E10555-E10554)*(I10557-I10554)/(E10557-E10554)</f>
        <v>17.2</v>
      </c>
      <c r="J10555" s="397">
        <f>J10554+(E10555-E10554)*(J10557-J10554)/(E10557-E10554)</f>
        <v>8.8599999999999998E-2</v>
      </c>
      <c r="K10555" s="469">
        <f t="shared" si="894"/>
        <v>17.203992291789245</v>
      </c>
      <c r="L10555" s="469">
        <f t="shared" si="895"/>
        <v>3.9922917892454279E-3</v>
      </c>
    </row>
    <row r="10556" spans="1:12">
      <c r="A10556" s="98" t="s">
        <v>126</v>
      </c>
      <c r="B10556" s="98">
        <f t="shared" si="892"/>
        <v>20</v>
      </c>
      <c r="C10556" s="98">
        <f t="shared" si="893"/>
        <v>0</v>
      </c>
      <c r="D10556" s="98">
        <f>D10554</f>
        <v>240</v>
      </c>
      <c r="E10556" s="98">
        <f t="shared" si="896"/>
        <v>158</v>
      </c>
      <c r="F10556" s="397">
        <f>F10554+(E10556-E10554)*(F10557-F10554)/(E10557-E10554)</f>
        <v>5.3222666666666667</v>
      </c>
      <c r="G10556" s="98">
        <v>15</v>
      </c>
      <c r="H10556" s="491">
        <f>H10554+(E10556-E10554)*(H10557-H10554)/(E10557-E10554)</f>
        <v>0.30897833333333335</v>
      </c>
      <c r="I10556" s="492">
        <f>I10554+(E10556-E10554)*(I10557-I10554)/(E10557-E10554)</f>
        <v>17.2</v>
      </c>
      <c r="J10556" s="397">
        <f>J10554+(E10556-E10554)*(J10557-J10554)/(E10557-E10554)</f>
        <v>8.7400000000000005E-2</v>
      </c>
      <c r="K10556" s="469">
        <f t="shared" si="894"/>
        <v>17.225371789823448</v>
      </c>
      <c r="L10556" s="469">
        <f t="shared" si="895"/>
        <v>2.537178982344912E-2</v>
      </c>
    </row>
    <row r="10557" spans="1:12">
      <c r="A10557" s="480" t="s">
        <v>126</v>
      </c>
      <c r="B10557" s="480">
        <f t="shared" ref="B10557:B10620" si="897">INT(D10557/12)</f>
        <v>20</v>
      </c>
      <c r="C10557" s="480">
        <f t="shared" ref="C10557:C10620" si="898">D10557-B10557*12</f>
        <v>0</v>
      </c>
      <c r="D10557" s="480">
        <f>D10554</f>
        <v>240</v>
      </c>
      <c r="E10557" s="480">
        <f t="shared" si="896"/>
        <v>159</v>
      </c>
      <c r="F10557" s="484">
        <v>5.3326000000000002</v>
      </c>
      <c r="G10557" s="480">
        <v>15</v>
      </c>
      <c r="H10557" s="482">
        <v>0.309195</v>
      </c>
      <c r="I10557" s="483">
        <v>17.2</v>
      </c>
      <c r="J10557" s="484">
        <v>8.6199999999999999E-2</v>
      </c>
      <c r="K10557" s="469">
        <f t="shared" si="894"/>
        <v>17.246721324730348</v>
      </c>
      <c r="L10557" s="469">
        <f t="shared" si="895"/>
        <v>4.6721324730349068E-2</v>
      </c>
    </row>
    <row r="10558" spans="1:12">
      <c r="A10558" s="98" t="s">
        <v>126</v>
      </c>
      <c r="B10558" s="98">
        <f t="shared" si="897"/>
        <v>20</v>
      </c>
      <c r="C10558" s="98">
        <f t="shared" si="898"/>
        <v>0</v>
      </c>
      <c r="D10558" s="98">
        <f>D10557</f>
        <v>240</v>
      </c>
      <c r="E10558" s="98">
        <f t="shared" si="896"/>
        <v>160</v>
      </c>
      <c r="F10558" s="397">
        <f>F10557+(E10558-E10557)*(F10560-F10557)/(E10560-E10557)</f>
        <v>5.3428666666666667</v>
      </c>
      <c r="G10558" s="98">
        <v>15</v>
      </c>
      <c r="H10558" s="491">
        <f>H10557+(E10558-E10557)*(H10560-H10557)/(E10560-E10557)</f>
        <v>0.30941366666666664</v>
      </c>
      <c r="I10558" s="492">
        <f>I10557+(E10558-E10557)*(I10560-I10557)/(E10560-E10557)</f>
        <v>17.233333333333334</v>
      </c>
      <c r="J10558" s="397">
        <f>J10557+(E10558-E10557)*(J10560-J10557)/(E10560-E10557)</f>
        <v>8.5000000000000006E-2</v>
      </c>
      <c r="K10558" s="469">
        <f t="shared" si="894"/>
        <v>17.267713880339265</v>
      </c>
      <c r="L10558" s="469">
        <f t="shared" si="895"/>
        <v>3.438054700593085E-2</v>
      </c>
    </row>
    <row r="10559" spans="1:12">
      <c r="A10559" s="98" t="s">
        <v>126</v>
      </c>
      <c r="B10559" s="98">
        <f t="shared" si="897"/>
        <v>20</v>
      </c>
      <c r="C10559" s="98">
        <f t="shared" si="898"/>
        <v>0</v>
      </c>
      <c r="D10559" s="98">
        <f>D10557</f>
        <v>240</v>
      </c>
      <c r="E10559" s="98">
        <f t="shared" si="896"/>
        <v>161</v>
      </c>
      <c r="F10559" s="397">
        <f>F10557+(E10559-E10557)*(F10560-F10557)/(E10560-E10557)</f>
        <v>5.353133333333334</v>
      </c>
      <c r="G10559" s="98">
        <v>15</v>
      </c>
      <c r="H10559" s="491">
        <f>H10557+(E10559-E10557)*(H10560-H10557)/(E10560-E10557)</f>
        <v>0.30963233333333334</v>
      </c>
      <c r="I10559" s="492">
        <f>I10557+(E10559-E10557)*(I10560-I10557)/(E10560-E10557)</f>
        <v>17.266666666666666</v>
      </c>
      <c r="J10559" s="397">
        <f>J10557+(E10559-E10557)*(J10560-J10557)/(E10560-E10557)</f>
        <v>8.3799999999999999E-2</v>
      </c>
      <c r="K10559" s="469">
        <f t="shared" si="894"/>
        <v>17.288676785477833</v>
      </c>
      <c r="L10559" s="469">
        <f t="shared" si="895"/>
        <v>2.201011881116699E-2</v>
      </c>
    </row>
    <row r="10560" spans="1:12">
      <c r="A10560" s="480" t="s">
        <v>126</v>
      </c>
      <c r="B10560" s="480">
        <f t="shared" si="897"/>
        <v>20</v>
      </c>
      <c r="C10560" s="480">
        <f t="shared" si="898"/>
        <v>0</v>
      </c>
      <c r="D10560" s="480">
        <f>D10557</f>
        <v>240</v>
      </c>
      <c r="E10560" s="480">
        <f t="shared" si="896"/>
        <v>162</v>
      </c>
      <c r="F10560" s="484">
        <v>5.3634000000000004</v>
      </c>
      <c r="G10560" s="480">
        <v>15</v>
      </c>
      <c r="H10560" s="482">
        <v>0.30985099999999999</v>
      </c>
      <c r="I10560" s="483">
        <v>17.3</v>
      </c>
      <c r="J10560" s="484">
        <v>8.2600000000000007E-2</v>
      </c>
      <c r="K10560" s="469">
        <f t="shared" si="894"/>
        <v>17.309610102920438</v>
      </c>
      <c r="L10560" s="469">
        <f t="shared" si="895"/>
        <v>9.6101029204369581E-3</v>
      </c>
    </row>
    <row r="10561" spans="1:12">
      <c r="A10561" s="98" t="s">
        <v>126</v>
      </c>
      <c r="B10561" s="98">
        <f t="shared" si="897"/>
        <v>20</v>
      </c>
      <c r="C10561" s="98">
        <f t="shared" si="898"/>
        <v>0</v>
      </c>
      <c r="D10561" s="98">
        <f>D10560</f>
        <v>240</v>
      </c>
      <c r="E10561" s="98">
        <f t="shared" si="896"/>
        <v>163</v>
      </c>
      <c r="F10561" s="397">
        <f>F10560+(E10561-E10560)*(F10563-F10560)/(E10563-E10560)</f>
        <v>5.3635999999999999</v>
      </c>
      <c r="G10561" s="98">
        <v>15</v>
      </c>
      <c r="H10561" s="491">
        <v>0.31007099999999999</v>
      </c>
      <c r="I10561" s="492">
        <v>17.3</v>
      </c>
      <c r="J10561" s="397">
        <f>J10560+(E10561-E10560)*(J10563-J10560)/(E10563-E10560)</f>
        <v>8.14E-2</v>
      </c>
      <c r="K10561" s="469">
        <f t="shared" si="894"/>
        <v>17.297973689896832</v>
      </c>
      <c r="L10561" s="469">
        <f t="shared" si="895"/>
        <v>-2.0263101031687825E-3</v>
      </c>
    </row>
    <row r="10562" spans="1:12">
      <c r="A10562" s="98" t="s">
        <v>126</v>
      </c>
      <c r="B10562" s="98">
        <f t="shared" si="897"/>
        <v>20</v>
      </c>
      <c r="C10562" s="98">
        <f t="shared" si="898"/>
        <v>0</v>
      </c>
      <c r="D10562" s="98">
        <f>D10560</f>
        <v>240</v>
      </c>
      <c r="E10562" s="98">
        <f t="shared" si="896"/>
        <v>164</v>
      </c>
      <c r="F10562" s="397">
        <f>F10560+(E10562-E10560)*(F10563-F10560)/(E10563-E10560)</f>
        <v>5.3638000000000003</v>
      </c>
      <c r="G10562" s="98">
        <v>15</v>
      </c>
      <c r="H10562" s="491">
        <v>0.31029200000000001</v>
      </c>
      <c r="I10562" s="492">
        <v>17.399999999999999</v>
      </c>
      <c r="J10562" s="397">
        <f>J10560+(E10562-E10560)*(J10563-J10560)/(E10563-E10560)</f>
        <v>8.0200000000000007E-2</v>
      </c>
      <c r="K10562" s="469">
        <f t="shared" si="894"/>
        <v>17.286298067626625</v>
      </c>
      <c r="L10562" s="469">
        <f t="shared" si="895"/>
        <v>-0.11370193237337389</v>
      </c>
    </row>
    <row r="10563" spans="1:12">
      <c r="A10563" s="480" t="s">
        <v>126</v>
      </c>
      <c r="B10563" s="480">
        <f t="shared" si="897"/>
        <v>20</v>
      </c>
      <c r="C10563" s="480">
        <f t="shared" si="898"/>
        <v>0</v>
      </c>
      <c r="D10563" s="480">
        <f>D10560</f>
        <v>240</v>
      </c>
      <c r="E10563" s="480">
        <f t="shared" si="896"/>
        <v>165</v>
      </c>
      <c r="F10563" s="484">
        <v>5.3639999999999999</v>
      </c>
      <c r="G10563" s="480">
        <v>15</v>
      </c>
      <c r="H10563" s="494">
        <v>0.3105</v>
      </c>
      <c r="I10563" s="495">
        <v>17.399999999999999</v>
      </c>
      <c r="J10563" s="493">
        <v>7.9000000000000001E-2</v>
      </c>
      <c r="K10563" s="469">
        <f t="shared" si="894"/>
        <v>17.275362318840578</v>
      </c>
      <c r="L10563" s="469">
        <f t="shared" si="895"/>
        <v>-0.12463768115942031</v>
      </c>
    </row>
    <row r="10564" spans="1:12">
      <c r="A10564" s="480" t="s">
        <v>126</v>
      </c>
      <c r="B10564" s="480">
        <f t="shared" si="897"/>
        <v>20</v>
      </c>
      <c r="C10564" s="480">
        <f t="shared" si="898"/>
        <v>6</v>
      </c>
      <c r="D10564" s="480">
        <v>246</v>
      </c>
      <c r="E10564" s="480">
        <v>18</v>
      </c>
      <c r="F10564" s="484">
        <v>3.5990000000000002</v>
      </c>
      <c r="G10564" s="480">
        <v>15</v>
      </c>
      <c r="H10564" s="482">
        <v>0.27452700000000002</v>
      </c>
      <c r="I10564" s="483">
        <v>13.1</v>
      </c>
      <c r="J10564" s="484">
        <v>0.24959999999999999</v>
      </c>
      <c r="K10564" s="469">
        <f t="shared" si="894"/>
        <v>13.109821620459918</v>
      </c>
      <c r="L10564" s="469">
        <f t="shared" si="895"/>
        <v>9.8216204599186341E-3</v>
      </c>
    </row>
    <row r="10565" spans="1:12">
      <c r="A10565" s="98" t="s">
        <v>126</v>
      </c>
      <c r="B10565" s="98">
        <f t="shared" si="897"/>
        <v>20</v>
      </c>
      <c r="C10565" s="98">
        <f t="shared" si="898"/>
        <v>6</v>
      </c>
      <c r="D10565" s="98">
        <f>D10564</f>
        <v>246</v>
      </c>
      <c r="E10565" s="98">
        <f t="shared" ref="E10565:E10628" si="899">E10564+1</f>
        <v>19</v>
      </c>
      <c r="F10565" s="397">
        <f>F10564+(E10565-E10564)*(F10567-F10564)/(E10567-E10564)</f>
        <v>3.6141666666666667</v>
      </c>
      <c r="G10565" s="98">
        <v>15</v>
      </c>
      <c r="H10565" s="491">
        <f>H10564+(E10565-E10564)*(H10567-H10564)/(E10567-E10564)</f>
        <v>0.27476666666666666</v>
      </c>
      <c r="I10565" s="492">
        <f>I10564+(E10565-E10564)*(I10567-I10564)/(E10567-E10564)</f>
        <v>13.133333333333333</v>
      </c>
      <c r="J10565" s="397">
        <f>J10564+(E10565-E10564)*(J10567-J10564)/(E10567-E10564)</f>
        <v>0.24846666666666667</v>
      </c>
      <c r="K10565" s="469">
        <f t="shared" si="894"/>
        <v>13.153584859881112</v>
      </c>
      <c r="L10565" s="469">
        <f t="shared" si="895"/>
        <v>2.0251526547779619E-2</v>
      </c>
    </row>
    <row r="10566" spans="1:12">
      <c r="A10566" s="98" t="s">
        <v>126</v>
      </c>
      <c r="B10566" s="98">
        <f t="shared" si="897"/>
        <v>20</v>
      </c>
      <c r="C10566" s="98">
        <f t="shared" si="898"/>
        <v>6</v>
      </c>
      <c r="D10566" s="98">
        <f>D10564</f>
        <v>246</v>
      </c>
      <c r="E10566" s="98">
        <f t="shared" si="899"/>
        <v>20</v>
      </c>
      <c r="F10566" s="397">
        <f>F10564+(E10566-E10564)*(F10567-F10564)/(E10567-E10564)</f>
        <v>3.6293333333333333</v>
      </c>
      <c r="G10566" s="98">
        <v>15</v>
      </c>
      <c r="H10566" s="491">
        <f>H10564+(E10566-E10564)*(H10567-H10564)/(E10567-E10564)</f>
        <v>0.27500633333333335</v>
      </c>
      <c r="I10566" s="492">
        <f>I10564+(E10566-E10564)*(I10567-I10564)/(E10567-E10564)</f>
        <v>13.166666666666666</v>
      </c>
      <c r="J10566" s="397">
        <f>J10564+(E10566-E10564)*(J10567-J10564)/(E10567-E10564)</f>
        <v>0.24733333333333332</v>
      </c>
      <c r="K10566" s="469">
        <f t="shared" si="894"/>
        <v>13.197271820406559</v>
      </c>
      <c r="L10566" s="469">
        <f t="shared" si="895"/>
        <v>3.0605153739893254E-2</v>
      </c>
    </row>
    <row r="10567" spans="1:12">
      <c r="A10567" s="480" t="s">
        <v>126</v>
      </c>
      <c r="B10567" s="480">
        <f t="shared" si="897"/>
        <v>20</v>
      </c>
      <c r="C10567" s="480">
        <f t="shared" si="898"/>
        <v>6</v>
      </c>
      <c r="D10567" s="480">
        <f>D10564</f>
        <v>246</v>
      </c>
      <c r="E10567" s="480">
        <f t="shared" si="899"/>
        <v>21</v>
      </c>
      <c r="F10567" s="484">
        <v>3.6444999999999999</v>
      </c>
      <c r="G10567" s="480">
        <v>15</v>
      </c>
      <c r="H10567" s="482">
        <v>0.27524599999999999</v>
      </c>
      <c r="I10567" s="483">
        <v>13.2</v>
      </c>
      <c r="J10567" s="484">
        <v>0.2462</v>
      </c>
      <c r="K10567" s="469">
        <f t="shared" si="894"/>
        <v>13.240882701292662</v>
      </c>
      <c r="L10567" s="469">
        <f t="shared" si="895"/>
        <v>4.0882701292662915E-2</v>
      </c>
    </row>
    <row r="10568" spans="1:12">
      <c r="A10568" s="98" t="s">
        <v>126</v>
      </c>
      <c r="B10568" s="98">
        <f t="shared" si="897"/>
        <v>20</v>
      </c>
      <c r="C10568" s="98">
        <f t="shared" si="898"/>
        <v>6</v>
      </c>
      <c r="D10568" s="98">
        <f>D10567</f>
        <v>246</v>
      </c>
      <c r="E10568" s="98">
        <f t="shared" si="899"/>
        <v>22</v>
      </c>
      <c r="F10568" s="397">
        <f>F10567+(E10568-E10567)*(F10570-F10567)/(E10570-E10567)</f>
        <v>3.6594666666666664</v>
      </c>
      <c r="G10568" s="98">
        <v>15</v>
      </c>
      <c r="H10568" s="491">
        <f>H10567+(E10568-E10567)*(H10570-H10567)/(E10570-E10567)</f>
        <v>0.27548299999999998</v>
      </c>
      <c r="I10568" s="492">
        <f>I10567+(E10568-E10567)*(I10570-I10567)/(E10570-E10567)</f>
        <v>13.266666666666666</v>
      </c>
      <c r="J10568" s="397">
        <f>J10567+(E10568-E10567)*(J10570-J10567)/(E10570-E10567)</f>
        <v>0.24503333333333333</v>
      </c>
      <c r="K10568" s="469">
        <f t="shared" si="894"/>
        <v>13.283820296231225</v>
      </c>
      <c r="L10568" s="469">
        <f t="shared" si="895"/>
        <v>1.7153629564559125E-2</v>
      </c>
    </row>
    <row r="10569" spans="1:12">
      <c r="A10569" s="98" t="s">
        <v>126</v>
      </c>
      <c r="B10569" s="98">
        <f t="shared" si="897"/>
        <v>20</v>
      </c>
      <c r="C10569" s="98">
        <f t="shared" si="898"/>
        <v>6</v>
      </c>
      <c r="D10569" s="98">
        <f>D10567</f>
        <v>246</v>
      </c>
      <c r="E10569" s="98">
        <f t="shared" si="899"/>
        <v>23</v>
      </c>
      <c r="F10569" s="397">
        <f>F10567+(E10569-E10567)*(F10570-F10567)/(E10570-E10567)</f>
        <v>3.6744333333333334</v>
      </c>
      <c r="G10569" s="98">
        <v>15</v>
      </c>
      <c r="H10569" s="491">
        <f>H10567+(E10569-E10567)*(H10570-H10567)/(E10570-E10567)</f>
        <v>0.27572000000000002</v>
      </c>
      <c r="I10569" s="492">
        <f>I10567+(E10569-E10567)*(I10570-I10567)/(E10570-E10567)</f>
        <v>13.333333333333334</v>
      </c>
      <c r="J10569" s="397">
        <f>J10567+(E10569-E10567)*(J10570-J10567)/(E10570-E10567)</f>
        <v>0.24386666666666668</v>
      </c>
      <c r="K10569" s="469">
        <f t="shared" si="894"/>
        <v>13.326684075632283</v>
      </c>
      <c r="L10569" s="469">
        <f t="shared" si="895"/>
        <v>-6.6492577010510701E-3</v>
      </c>
    </row>
    <row r="10570" spans="1:12">
      <c r="A10570" s="480" t="s">
        <v>126</v>
      </c>
      <c r="B10570" s="480">
        <f t="shared" si="897"/>
        <v>20</v>
      </c>
      <c r="C10570" s="480">
        <f t="shared" si="898"/>
        <v>6</v>
      </c>
      <c r="D10570" s="480">
        <f>D10567</f>
        <v>246</v>
      </c>
      <c r="E10570" s="480">
        <f t="shared" si="899"/>
        <v>24</v>
      </c>
      <c r="F10570" s="484">
        <v>3.6894</v>
      </c>
      <c r="G10570" s="480">
        <v>15</v>
      </c>
      <c r="H10570" s="482">
        <v>0.27595700000000001</v>
      </c>
      <c r="I10570" s="483">
        <v>13.4</v>
      </c>
      <c r="J10570" s="484">
        <v>0.2427</v>
      </c>
      <c r="K10570" s="469">
        <f t="shared" si="894"/>
        <v>13.36947422968071</v>
      </c>
      <c r="L10570" s="469">
        <f t="shared" si="895"/>
        <v>-3.0525770319290046E-2</v>
      </c>
    </row>
    <row r="10571" spans="1:12">
      <c r="A10571" s="98" t="s">
        <v>126</v>
      </c>
      <c r="B10571" s="98">
        <f t="shared" si="897"/>
        <v>20</v>
      </c>
      <c r="C10571" s="98">
        <f t="shared" si="898"/>
        <v>6</v>
      </c>
      <c r="D10571" s="98">
        <f>D10570</f>
        <v>246</v>
      </c>
      <c r="E10571" s="98">
        <f t="shared" si="899"/>
        <v>25</v>
      </c>
      <c r="F10571" s="397">
        <f>F10570+(E10571-E10570)*(F10573-F10570)/(E10573-E10570)</f>
        <v>3.7042000000000002</v>
      </c>
      <c r="G10571" s="98">
        <v>15</v>
      </c>
      <c r="H10571" s="491">
        <f>H10570+(E10571-E10570)*(H10573-H10570)/(E10573-E10570)</f>
        <v>0.27619166666666667</v>
      </c>
      <c r="I10571" s="492">
        <f>I10570+(E10571-E10570)*(I10573-I10570)/(E10573-E10570)</f>
        <v>13.433333333333334</v>
      </c>
      <c r="J10571" s="397">
        <f>J10570+(E10571-E10570)*(J10573-J10570)/(E10573-E10570)</f>
        <v>0.24156666666666668</v>
      </c>
      <c r="K10571" s="469">
        <f t="shared" ref="K10571:K10634" si="900">F10571/H10571</f>
        <v>13.411700811634432</v>
      </c>
      <c r="L10571" s="469">
        <f t="shared" ref="L10571:L10634" si="901">K10571-I10571</f>
        <v>-2.1632521698901286E-2</v>
      </c>
    </row>
    <row r="10572" spans="1:12">
      <c r="A10572" s="98" t="s">
        <v>126</v>
      </c>
      <c r="B10572" s="98">
        <f t="shared" si="897"/>
        <v>20</v>
      </c>
      <c r="C10572" s="98">
        <f t="shared" si="898"/>
        <v>6</v>
      </c>
      <c r="D10572" s="98">
        <f>D10570</f>
        <v>246</v>
      </c>
      <c r="E10572" s="98">
        <f t="shared" si="899"/>
        <v>26</v>
      </c>
      <c r="F10572" s="397">
        <f>F10570+(E10572-E10570)*(F10573-F10570)/(E10573-E10570)</f>
        <v>3.7189999999999999</v>
      </c>
      <c r="G10572" s="98">
        <v>15</v>
      </c>
      <c r="H10572" s="491">
        <f>H10570+(E10572-E10570)*(H10573-H10570)/(E10573-E10570)</f>
        <v>0.27642633333333333</v>
      </c>
      <c r="I10572" s="492">
        <f>I10570+(E10572-E10570)*(I10573-I10570)/(E10573-E10570)</f>
        <v>13.466666666666667</v>
      </c>
      <c r="J10572" s="397">
        <f>J10570+(E10572-E10570)*(J10573-J10570)/(E10573-E10570)</f>
        <v>0.24043333333333333</v>
      </c>
      <c r="K10572" s="469">
        <f t="shared" si="900"/>
        <v>13.453855698745537</v>
      </c>
      <c r="L10572" s="469">
        <f t="shared" si="901"/>
        <v>-1.2810967921129901E-2</v>
      </c>
    </row>
    <row r="10573" spans="1:12">
      <c r="A10573" s="480" t="s">
        <v>126</v>
      </c>
      <c r="B10573" s="480">
        <f t="shared" si="897"/>
        <v>20</v>
      </c>
      <c r="C10573" s="480">
        <f t="shared" si="898"/>
        <v>6</v>
      </c>
      <c r="D10573" s="480">
        <f>D10570</f>
        <v>246</v>
      </c>
      <c r="E10573" s="480">
        <f t="shared" si="899"/>
        <v>27</v>
      </c>
      <c r="F10573" s="484">
        <v>3.7338</v>
      </c>
      <c r="G10573" s="480">
        <v>15</v>
      </c>
      <c r="H10573" s="482">
        <v>0.27666099999999999</v>
      </c>
      <c r="I10573" s="483">
        <v>13.5</v>
      </c>
      <c r="J10573" s="484">
        <v>0.23930000000000001</v>
      </c>
      <c r="K10573" s="469">
        <f t="shared" si="900"/>
        <v>13.495939073450902</v>
      </c>
      <c r="L10573" s="469">
        <f t="shared" si="901"/>
        <v>-4.060926549097843E-3</v>
      </c>
    </row>
    <row r="10574" spans="1:12">
      <c r="A10574" s="98" t="s">
        <v>126</v>
      </c>
      <c r="B10574" s="98">
        <f t="shared" si="897"/>
        <v>20</v>
      </c>
      <c r="C10574" s="98">
        <f t="shared" si="898"/>
        <v>6</v>
      </c>
      <c r="D10574" s="98">
        <f>D10573</f>
        <v>246</v>
      </c>
      <c r="E10574" s="98">
        <f t="shared" si="899"/>
        <v>28</v>
      </c>
      <c r="F10574" s="397">
        <f>F10573+(E10574-E10573)*(F10576-F10573)/(E10576-E10573)</f>
        <v>3.7484000000000002</v>
      </c>
      <c r="G10574" s="98">
        <v>15</v>
      </c>
      <c r="H10574" s="491">
        <f>H10573+(E10574-E10573)*(H10576-H10573)/(E10576-E10573)</f>
        <v>0.276893</v>
      </c>
      <c r="I10574" s="492">
        <f>I10573+(E10574-E10573)*(I10576-I10573)/(E10576-E10573)</f>
        <v>13.533333333333333</v>
      </c>
      <c r="J10574" s="397">
        <f>J10573+(E10574-E10573)*(J10576-J10573)/(E10576-E10573)</f>
        <v>0.23816666666666667</v>
      </c>
      <c r="K10574" s="469">
        <f t="shared" si="900"/>
        <v>13.537359196512734</v>
      </c>
      <c r="L10574" s="469">
        <f t="shared" si="901"/>
        <v>4.0258631794003463E-3</v>
      </c>
    </row>
    <row r="10575" spans="1:12">
      <c r="A10575" s="98" t="s">
        <v>126</v>
      </c>
      <c r="B10575" s="98">
        <f t="shared" si="897"/>
        <v>20</v>
      </c>
      <c r="C10575" s="98">
        <f t="shared" si="898"/>
        <v>6</v>
      </c>
      <c r="D10575" s="98">
        <f>D10573</f>
        <v>246</v>
      </c>
      <c r="E10575" s="98">
        <f t="shared" si="899"/>
        <v>29</v>
      </c>
      <c r="F10575" s="397">
        <f>F10573+(E10575-E10573)*(F10576-F10573)/(E10576-E10573)</f>
        <v>3.7629999999999999</v>
      </c>
      <c r="G10575" s="98">
        <v>15</v>
      </c>
      <c r="H10575" s="491">
        <f>H10573+(E10575-E10573)*(H10576-H10573)/(E10576-E10573)</f>
        <v>0.27712500000000001</v>
      </c>
      <c r="I10575" s="492">
        <f>I10573+(E10575-E10573)*(I10576-I10573)/(E10576-E10573)</f>
        <v>13.566666666666666</v>
      </c>
      <c r="J10575" s="397">
        <f>J10573+(E10575-E10573)*(J10576-J10573)/(E10576-E10573)</f>
        <v>0.23703333333333335</v>
      </c>
      <c r="K10575" s="469">
        <f t="shared" si="900"/>
        <v>13.5787099684258</v>
      </c>
      <c r="L10575" s="469">
        <f t="shared" si="901"/>
        <v>1.2043301759133485E-2</v>
      </c>
    </row>
    <row r="10576" spans="1:12">
      <c r="A10576" s="480" t="s">
        <v>126</v>
      </c>
      <c r="B10576" s="480">
        <f t="shared" si="897"/>
        <v>20</v>
      </c>
      <c r="C10576" s="480">
        <f t="shared" si="898"/>
        <v>6</v>
      </c>
      <c r="D10576" s="480">
        <f>D10573</f>
        <v>246</v>
      </c>
      <c r="E10576" s="480">
        <f t="shared" si="899"/>
        <v>30</v>
      </c>
      <c r="F10576" s="484">
        <v>3.7776000000000001</v>
      </c>
      <c r="G10576" s="480">
        <v>15</v>
      </c>
      <c r="H10576" s="482">
        <v>0.27735700000000002</v>
      </c>
      <c r="I10576" s="483">
        <v>13.6</v>
      </c>
      <c r="J10576" s="484">
        <v>0.2359</v>
      </c>
      <c r="K10576" s="469">
        <f t="shared" si="900"/>
        <v>13.619991563219966</v>
      </c>
      <c r="L10576" s="469">
        <f t="shared" si="901"/>
        <v>1.9991563219965869E-2</v>
      </c>
    </row>
    <row r="10577" spans="1:12">
      <c r="A10577" s="98" t="s">
        <v>126</v>
      </c>
      <c r="B10577" s="98">
        <f t="shared" si="897"/>
        <v>20</v>
      </c>
      <c r="C10577" s="98">
        <f t="shared" si="898"/>
        <v>6</v>
      </c>
      <c r="D10577" s="98">
        <f>D10576</f>
        <v>246</v>
      </c>
      <c r="E10577" s="98">
        <f t="shared" si="899"/>
        <v>31</v>
      </c>
      <c r="F10577" s="397">
        <f>F10576+(E10577-E10576)*(F10579-F10576)/(E10579-E10576)</f>
        <v>3.7920666666666669</v>
      </c>
      <c r="G10577" s="98">
        <v>15</v>
      </c>
      <c r="H10577" s="491">
        <f>H10576+(E10577-E10576)*(H10579-H10576)/(E10579-E10576)</f>
        <v>0.27758733333333335</v>
      </c>
      <c r="I10577" s="492">
        <f>I10576+(E10577-E10576)*(I10579-I10576)/(E10579-E10576)</f>
        <v>13.633333333333333</v>
      </c>
      <c r="J10577" s="397">
        <f>J10576+(E10577-E10576)*(J10579-J10576)/(E10579-E10576)</f>
        <v>0.23476666666666668</v>
      </c>
      <c r="K10577" s="469">
        <f t="shared" si="900"/>
        <v>13.660805848489725</v>
      </c>
      <c r="L10577" s="469">
        <f t="shared" si="901"/>
        <v>2.7472515156391708E-2</v>
      </c>
    </row>
    <row r="10578" spans="1:12">
      <c r="A10578" s="98" t="s">
        <v>126</v>
      </c>
      <c r="B10578" s="98">
        <f t="shared" si="897"/>
        <v>20</v>
      </c>
      <c r="C10578" s="98">
        <f t="shared" si="898"/>
        <v>6</v>
      </c>
      <c r="D10578" s="98">
        <f>D10576</f>
        <v>246</v>
      </c>
      <c r="E10578" s="98">
        <f t="shared" si="899"/>
        <v>32</v>
      </c>
      <c r="F10578" s="397">
        <f>F10576+(E10578-E10576)*(F10579-F10576)/(E10579-E10576)</f>
        <v>3.8065333333333333</v>
      </c>
      <c r="G10578" s="98">
        <v>15</v>
      </c>
      <c r="H10578" s="491">
        <f>H10576+(E10578-E10576)*(H10579-H10576)/(E10579-E10576)</f>
        <v>0.27781766666666668</v>
      </c>
      <c r="I10578" s="492">
        <f>I10576+(E10578-E10576)*(I10579-I10576)/(E10579-E10576)</f>
        <v>13.666666666666666</v>
      </c>
      <c r="J10578" s="397">
        <f>J10576+(E10578-E10576)*(J10579-J10576)/(E10579-E10576)</f>
        <v>0.23363333333333333</v>
      </c>
      <c r="K10578" s="469">
        <f t="shared" si="900"/>
        <v>13.701552457067164</v>
      </c>
      <c r="L10578" s="469">
        <f t="shared" si="901"/>
        <v>3.4885790400497996E-2</v>
      </c>
    </row>
    <row r="10579" spans="1:12">
      <c r="A10579" s="480" t="s">
        <v>126</v>
      </c>
      <c r="B10579" s="480">
        <f t="shared" si="897"/>
        <v>20</v>
      </c>
      <c r="C10579" s="480">
        <f t="shared" si="898"/>
        <v>6</v>
      </c>
      <c r="D10579" s="480">
        <f>D10576</f>
        <v>246</v>
      </c>
      <c r="E10579" s="480">
        <f t="shared" si="899"/>
        <v>33</v>
      </c>
      <c r="F10579" s="484">
        <v>3.8210000000000002</v>
      </c>
      <c r="G10579" s="480">
        <v>15</v>
      </c>
      <c r="H10579" s="482">
        <v>0.27804800000000002</v>
      </c>
      <c r="I10579" s="483">
        <v>13.7</v>
      </c>
      <c r="J10579" s="484">
        <v>0.23250000000000001</v>
      </c>
      <c r="K10579" s="469">
        <f t="shared" si="900"/>
        <v>13.742231557141213</v>
      </c>
      <c r="L10579" s="469">
        <f t="shared" si="901"/>
        <v>4.2231557141214182E-2</v>
      </c>
    </row>
    <row r="10580" spans="1:12">
      <c r="A10580" s="98" t="s">
        <v>126</v>
      </c>
      <c r="B10580" s="98">
        <f t="shared" si="897"/>
        <v>20</v>
      </c>
      <c r="C10580" s="98">
        <f t="shared" si="898"/>
        <v>6</v>
      </c>
      <c r="D10580" s="98">
        <f>D10579</f>
        <v>246</v>
      </c>
      <c r="E10580" s="98">
        <f t="shared" si="899"/>
        <v>34</v>
      </c>
      <c r="F10580" s="397">
        <f>F10579+(E10580-E10579)*(F10582-F10579)/(E10582-E10579)</f>
        <v>3.8353000000000002</v>
      </c>
      <c r="G10580" s="98">
        <v>15</v>
      </c>
      <c r="H10580" s="491">
        <f>H10579+(E10580-E10579)*(H10582-H10579)/(E10582-E10579)</f>
        <v>0.27827600000000002</v>
      </c>
      <c r="I10580" s="492">
        <f>I10579+(E10580-E10579)*(I10582-I10579)/(E10582-E10579)</f>
        <v>13.766666666666666</v>
      </c>
      <c r="J10580" s="397">
        <f>J10579+(E10580-E10579)*(J10582-J10579)/(E10582-E10579)</f>
        <v>0.23136666666666666</v>
      </c>
      <c r="K10580" s="469">
        <f t="shared" si="900"/>
        <v>13.782359959177219</v>
      </c>
      <c r="L10580" s="469">
        <f t="shared" si="901"/>
        <v>1.5693292510553292E-2</v>
      </c>
    </row>
    <row r="10581" spans="1:12">
      <c r="A10581" s="98" t="s">
        <v>126</v>
      </c>
      <c r="B10581" s="98">
        <f t="shared" si="897"/>
        <v>20</v>
      </c>
      <c r="C10581" s="98">
        <f t="shared" si="898"/>
        <v>6</v>
      </c>
      <c r="D10581" s="98">
        <f>D10579</f>
        <v>246</v>
      </c>
      <c r="E10581" s="98">
        <f t="shared" si="899"/>
        <v>35</v>
      </c>
      <c r="F10581" s="397">
        <f>F10579+(E10581-E10579)*(F10582-F10579)/(E10582-E10579)</f>
        <v>3.8496000000000001</v>
      </c>
      <c r="G10581" s="98">
        <v>15</v>
      </c>
      <c r="H10581" s="491">
        <f>H10579+(E10581-E10579)*(H10582-H10579)/(E10582-E10579)</f>
        <v>0.27850399999999997</v>
      </c>
      <c r="I10581" s="492">
        <f>I10579+(E10581-E10579)*(I10582-I10579)/(E10582-E10579)</f>
        <v>13.833333333333334</v>
      </c>
      <c r="J10581" s="397">
        <f>J10579+(E10581-E10579)*(J10582-J10579)/(E10582-E10579)</f>
        <v>0.23023333333333335</v>
      </c>
      <c r="K10581" s="469">
        <f t="shared" si="900"/>
        <v>13.822422658202397</v>
      </c>
      <c r="L10581" s="469">
        <f t="shared" si="901"/>
        <v>-1.0910675130936909E-2</v>
      </c>
    </row>
    <row r="10582" spans="1:12">
      <c r="A10582" s="480" t="s">
        <v>126</v>
      </c>
      <c r="B10582" s="480">
        <f t="shared" si="897"/>
        <v>20</v>
      </c>
      <c r="C10582" s="480">
        <f t="shared" si="898"/>
        <v>6</v>
      </c>
      <c r="D10582" s="480">
        <f>D10579</f>
        <v>246</v>
      </c>
      <c r="E10582" s="480">
        <f t="shared" si="899"/>
        <v>36</v>
      </c>
      <c r="F10582" s="484">
        <v>3.8639000000000001</v>
      </c>
      <c r="G10582" s="480">
        <v>15</v>
      </c>
      <c r="H10582" s="482">
        <v>0.27873199999999998</v>
      </c>
      <c r="I10582" s="483">
        <v>13.9</v>
      </c>
      <c r="J10582" s="484">
        <v>0.2291</v>
      </c>
      <c r="K10582" s="469">
        <f t="shared" si="900"/>
        <v>13.862419815449968</v>
      </c>
      <c r="L10582" s="469">
        <f t="shared" si="901"/>
        <v>-3.7580184550032314E-2</v>
      </c>
    </row>
    <row r="10583" spans="1:12">
      <c r="A10583" s="98" t="s">
        <v>126</v>
      </c>
      <c r="B10583" s="98">
        <f t="shared" si="897"/>
        <v>20</v>
      </c>
      <c r="C10583" s="98">
        <f t="shared" si="898"/>
        <v>6</v>
      </c>
      <c r="D10583" s="98">
        <f>D10582</f>
        <v>246</v>
      </c>
      <c r="E10583" s="98">
        <f t="shared" si="899"/>
        <v>37</v>
      </c>
      <c r="F10583" s="397">
        <f>F10582+(E10583-E10582)*(F10585-F10582)/(E10585-E10582)</f>
        <v>3.8780333333333332</v>
      </c>
      <c r="G10583" s="98">
        <v>15</v>
      </c>
      <c r="H10583" s="491">
        <f>H10582+(E10583-E10582)*(H10585-H10582)/(E10585-E10582)</f>
        <v>0.27895866666666663</v>
      </c>
      <c r="I10583" s="492">
        <f>I10582+(E10583-E10582)*(I10585-I10582)/(E10585-E10582)</f>
        <v>13.933333333333334</v>
      </c>
      <c r="J10583" s="397">
        <f>J10582+(E10583-E10582)*(J10585-J10582)/(E10585-E10582)</f>
        <v>0.22793333333333332</v>
      </c>
      <c r="K10583" s="469">
        <f t="shared" si="900"/>
        <v>13.901820580348822</v>
      </c>
      <c r="L10583" s="469">
        <f t="shared" si="901"/>
        <v>-3.1512752984511394E-2</v>
      </c>
    </row>
    <row r="10584" spans="1:12">
      <c r="A10584" s="98" t="s">
        <v>126</v>
      </c>
      <c r="B10584" s="98">
        <f t="shared" si="897"/>
        <v>20</v>
      </c>
      <c r="C10584" s="98">
        <f t="shared" si="898"/>
        <v>6</v>
      </c>
      <c r="D10584" s="98">
        <f>D10582</f>
        <v>246</v>
      </c>
      <c r="E10584" s="98">
        <f t="shared" si="899"/>
        <v>38</v>
      </c>
      <c r="F10584" s="397">
        <f>F10582+(E10584-E10582)*(F10585-F10582)/(E10585-E10582)</f>
        <v>3.8921666666666668</v>
      </c>
      <c r="G10584" s="98">
        <v>15</v>
      </c>
      <c r="H10584" s="491">
        <f>H10582+(E10584-E10582)*(H10585-H10582)/(E10585-E10582)</f>
        <v>0.27918533333333334</v>
      </c>
      <c r="I10584" s="492">
        <f>I10582+(E10584-E10582)*(I10585-I10582)/(E10585-E10582)</f>
        <v>13.966666666666667</v>
      </c>
      <c r="J10584" s="397">
        <f>J10582+(E10584-E10582)*(J10585-J10582)/(E10585-E10582)</f>
        <v>0.22676666666666667</v>
      </c>
      <c r="K10584" s="469">
        <f t="shared" si="900"/>
        <v>13.941157367387971</v>
      </c>
      <c r="L10584" s="469">
        <f t="shared" si="901"/>
        <v>-2.5509299278695607E-2</v>
      </c>
    </row>
    <row r="10585" spans="1:12">
      <c r="A10585" s="480" t="s">
        <v>126</v>
      </c>
      <c r="B10585" s="480">
        <f t="shared" si="897"/>
        <v>20</v>
      </c>
      <c r="C10585" s="480">
        <f t="shared" si="898"/>
        <v>6</v>
      </c>
      <c r="D10585" s="480">
        <f>D10582</f>
        <v>246</v>
      </c>
      <c r="E10585" s="480">
        <f t="shared" si="899"/>
        <v>39</v>
      </c>
      <c r="F10585" s="484">
        <v>3.9062999999999999</v>
      </c>
      <c r="G10585" s="480">
        <v>15</v>
      </c>
      <c r="H10585" s="482">
        <v>0.27941199999999999</v>
      </c>
      <c r="I10585" s="483">
        <v>14</v>
      </c>
      <c r="J10585" s="484">
        <v>0.22559999999999999</v>
      </c>
      <c r="K10585" s="469">
        <f t="shared" si="900"/>
        <v>13.980430332269194</v>
      </c>
      <c r="L10585" s="469">
        <f t="shared" si="901"/>
        <v>-1.9569667730806373E-2</v>
      </c>
    </row>
    <row r="10586" spans="1:12">
      <c r="A10586" s="98" t="s">
        <v>126</v>
      </c>
      <c r="B10586" s="98">
        <f t="shared" si="897"/>
        <v>20</v>
      </c>
      <c r="C10586" s="98">
        <f t="shared" si="898"/>
        <v>6</v>
      </c>
      <c r="D10586" s="98">
        <f>D10585</f>
        <v>246</v>
      </c>
      <c r="E10586" s="98">
        <f t="shared" si="899"/>
        <v>40</v>
      </c>
      <c r="F10586" s="397">
        <f>F10585+(E10586-E10585)*(F10588-F10585)/(E10588-E10585)</f>
        <v>3.9202666666666666</v>
      </c>
      <c r="G10586" s="98">
        <v>15</v>
      </c>
      <c r="H10586" s="491">
        <f>H10585+(E10586-E10585)*(H10588-H10585)/(E10588-E10585)</f>
        <v>0.27963666666666664</v>
      </c>
      <c r="I10586" s="492">
        <f>I10585+(E10586-E10585)*(I10588-I10585)/(E10588-E10585)</f>
        <v>14.033333333333333</v>
      </c>
      <c r="J10586" s="397">
        <f>J10585+(E10586-E10585)*(J10588-J10585)/(E10588-E10585)</f>
        <v>0.22446666666666668</v>
      </c>
      <c r="K10586" s="469">
        <f t="shared" si="900"/>
        <v>14.019143889094183</v>
      </c>
      <c r="L10586" s="469">
        <f t="shared" si="901"/>
        <v>-1.4189444239150362E-2</v>
      </c>
    </row>
    <row r="10587" spans="1:12">
      <c r="A10587" s="98" t="s">
        <v>126</v>
      </c>
      <c r="B10587" s="98">
        <f t="shared" si="897"/>
        <v>20</v>
      </c>
      <c r="C10587" s="98">
        <f t="shared" si="898"/>
        <v>6</v>
      </c>
      <c r="D10587" s="98">
        <f>D10585</f>
        <v>246</v>
      </c>
      <c r="E10587" s="98">
        <f t="shared" si="899"/>
        <v>41</v>
      </c>
      <c r="F10587" s="397">
        <f>F10585+(E10587-E10585)*(F10588-F10585)/(E10588-E10585)</f>
        <v>3.9342333333333332</v>
      </c>
      <c r="G10587" s="98">
        <v>15</v>
      </c>
      <c r="H10587" s="491">
        <f>H10585+(E10587-E10585)*(H10588-H10585)/(E10588-E10585)</f>
        <v>0.27986133333333335</v>
      </c>
      <c r="I10587" s="492">
        <f>I10585+(E10587-E10585)*(I10588-I10585)/(E10588-E10585)</f>
        <v>14.066666666666666</v>
      </c>
      <c r="J10587" s="397">
        <f>J10585+(E10587-E10585)*(J10588-J10585)/(E10588-E10585)</f>
        <v>0.22333333333333333</v>
      </c>
      <c r="K10587" s="469">
        <f t="shared" si="900"/>
        <v>14.057795289095552</v>
      </c>
      <c r="L10587" s="469">
        <f t="shared" si="901"/>
        <v>-8.8713775711148912E-3</v>
      </c>
    </row>
    <row r="10588" spans="1:12">
      <c r="A10588" s="480" t="s">
        <v>126</v>
      </c>
      <c r="B10588" s="480">
        <f t="shared" si="897"/>
        <v>20</v>
      </c>
      <c r="C10588" s="480">
        <f t="shared" si="898"/>
        <v>6</v>
      </c>
      <c r="D10588" s="480">
        <f>D10585</f>
        <v>246</v>
      </c>
      <c r="E10588" s="480">
        <f t="shared" si="899"/>
        <v>42</v>
      </c>
      <c r="F10588" s="484">
        <v>3.9481999999999999</v>
      </c>
      <c r="G10588" s="480">
        <v>15</v>
      </c>
      <c r="H10588" s="482">
        <v>0.280086</v>
      </c>
      <c r="I10588" s="483">
        <v>14.1</v>
      </c>
      <c r="J10588" s="484">
        <v>0.22220000000000001</v>
      </c>
      <c r="K10588" s="469">
        <f t="shared" si="900"/>
        <v>14.096384681847718</v>
      </c>
      <c r="L10588" s="469">
        <f t="shared" si="901"/>
        <v>-3.6153181522813327E-3</v>
      </c>
    </row>
    <row r="10589" spans="1:12">
      <c r="A10589" s="98" t="s">
        <v>126</v>
      </c>
      <c r="B10589" s="98">
        <f t="shared" si="897"/>
        <v>20</v>
      </c>
      <c r="C10589" s="98">
        <f t="shared" si="898"/>
        <v>6</v>
      </c>
      <c r="D10589" s="98">
        <f>D10588</f>
        <v>246</v>
      </c>
      <c r="E10589" s="98">
        <f t="shared" si="899"/>
        <v>43</v>
      </c>
      <c r="F10589" s="397">
        <f>F10588+(E10589-E10588)*(F10591-F10588)/(E10591-E10588)</f>
        <v>3.9620333333333333</v>
      </c>
      <c r="G10589" s="98">
        <v>15</v>
      </c>
      <c r="H10589" s="491">
        <f>H10588+(E10589-E10588)*(H10591-H10588)/(E10591-E10588)</f>
        <v>0.28030933333333335</v>
      </c>
      <c r="I10589" s="492">
        <f>I10588+(E10589-E10588)*(I10591-I10588)/(E10591-E10588)</f>
        <v>14.133333333333333</v>
      </c>
      <c r="J10589" s="397">
        <f>J10588+(E10589-E10588)*(J10591-J10588)/(E10591-E10588)</f>
        <v>0.22106666666666666</v>
      </c>
      <c r="K10589" s="469">
        <f t="shared" si="900"/>
        <v>14.134503786293237</v>
      </c>
      <c r="L10589" s="469">
        <f t="shared" si="901"/>
        <v>1.1704529599043667E-3</v>
      </c>
    </row>
    <row r="10590" spans="1:12">
      <c r="A10590" s="98" t="s">
        <v>126</v>
      </c>
      <c r="B10590" s="98">
        <f t="shared" si="897"/>
        <v>20</v>
      </c>
      <c r="C10590" s="98">
        <f t="shared" si="898"/>
        <v>6</v>
      </c>
      <c r="D10590" s="98">
        <f>D10588</f>
        <v>246</v>
      </c>
      <c r="E10590" s="98">
        <f t="shared" si="899"/>
        <v>44</v>
      </c>
      <c r="F10590" s="397">
        <f>F10588+(E10590-E10588)*(F10591-F10588)/(E10591-E10588)</f>
        <v>3.9758666666666667</v>
      </c>
      <c r="G10590" s="98">
        <v>15</v>
      </c>
      <c r="H10590" s="491">
        <f>H10588+(E10590-E10588)*(H10591-H10588)/(E10591-E10588)</f>
        <v>0.28053266666666665</v>
      </c>
      <c r="I10590" s="492">
        <f>I10588+(E10590-E10588)*(I10591-I10588)/(E10591-E10588)</f>
        <v>14.166666666666666</v>
      </c>
      <c r="J10590" s="397">
        <f>J10588+(E10590-E10588)*(J10591-J10588)/(E10591-E10588)</f>
        <v>0.21993333333333334</v>
      </c>
      <c r="K10590" s="469">
        <f t="shared" si="900"/>
        <v>14.172562197153511</v>
      </c>
      <c r="L10590" s="469">
        <f t="shared" si="901"/>
        <v>5.8955304868444358E-3</v>
      </c>
    </row>
    <row r="10591" spans="1:12">
      <c r="A10591" s="480" t="s">
        <v>126</v>
      </c>
      <c r="B10591" s="480">
        <f t="shared" si="897"/>
        <v>20</v>
      </c>
      <c r="C10591" s="480">
        <f t="shared" si="898"/>
        <v>6</v>
      </c>
      <c r="D10591" s="480">
        <f>D10588</f>
        <v>246</v>
      </c>
      <c r="E10591" s="480">
        <f t="shared" si="899"/>
        <v>45</v>
      </c>
      <c r="F10591" s="484">
        <v>3.9897</v>
      </c>
      <c r="G10591" s="480">
        <v>15</v>
      </c>
      <c r="H10591" s="482">
        <v>0.28075600000000001</v>
      </c>
      <c r="I10591" s="483">
        <v>14.2</v>
      </c>
      <c r="J10591" s="484">
        <v>0.21879999999999999</v>
      </c>
      <c r="K10591" s="469">
        <f t="shared" si="900"/>
        <v>14.210560059268547</v>
      </c>
      <c r="L10591" s="469">
        <f t="shared" si="901"/>
        <v>1.0560059268547306E-2</v>
      </c>
    </row>
    <row r="10592" spans="1:12">
      <c r="A10592" s="98" t="s">
        <v>126</v>
      </c>
      <c r="B10592" s="98">
        <f t="shared" si="897"/>
        <v>20</v>
      </c>
      <c r="C10592" s="98">
        <f t="shared" si="898"/>
        <v>6</v>
      </c>
      <c r="D10592" s="98">
        <f>D10591</f>
        <v>246</v>
      </c>
      <c r="E10592" s="98">
        <f t="shared" si="899"/>
        <v>46</v>
      </c>
      <c r="F10592" s="397">
        <f>F10591+(E10592-E10591)*(F10594-F10591)/(E10594-E10591)</f>
        <v>4.0034000000000001</v>
      </c>
      <c r="G10592" s="98">
        <v>15</v>
      </c>
      <c r="H10592" s="491">
        <f>H10591+(E10592-E10591)*(H10594-H10591)/(E10594-E10591)</f>
        <v>0.28097800000000001</v>
      </c>
      <c r="I10592" s="492">
        <f>I10591+(E10592-E10591)*(I10594-I10591)/(E10594-E10591)</f>
        <v>14.233333333333333</v>
      </c>
      <c r="J10592" s="397">
        <f>J10591+(E10592-E10591)*(J10594-J10591)/(E10594-E10591)</f>
        <v>0.21766666666666667</v>
      </c>
      <c r="K10592" s="469">
        <f t="shared" si="900"/>
        <v>14.248090597840401</v>
      </c>
      <c r="L10592" s="469">
        <f t="shared" si="901"/>
        <v>1.4757264507068157E-2</v>
      </c>
    </row>
    <row r="10593" spans="1:12">
      <c r="A10593" s="98" t="s">
        <v>126</v>
      </c>
      <c r="B10593" s="98">
        <f t="shared" si="897"/>
        <v>20</v>
      </c>
      <c r="C10593" s="98">
        <f t="shared" si="898"/>
        <v>6</v>
      </c>
      <c r="D10593" s="98">
        <f>D10591</f>
        <v>246</v>
      </c>
      <c r="E10593" s="98">
        <f t="shared" si="899"/>
        <v>47</v>
      </c>
      <c r="F10593" s="397">
        <f>F10591+(E10593-E10591)*(F10594-F10591)/(E10594-E10591)</f>
        <v>4.0171000000000001</v>
      </c>
      <c r="G10593" s="98">
        <v>15</v>
      </c>
      <c r="H10593" s="491">
        <f>H10591+(E10593-E10591)*(H10594-H10591)/(E10594-E10591)</f>
        <v>0.28120000000000001</v>
      </c>
      <c r="I10593" s="492">
        <f>I10591+(E10593-E10591)*(I10594-I10591)/(E10594-E10591)</f>
        <v>14.266666666666667</v>
      </c>
      <c r="J10593" s="397">
        <f>J10591+(E10593-E10591)*(J10594-J10591)/(E10594-E10591)</f>
        <v>0.21653333333333333</v>
      </c>
      <c r="K10593" s="469">
        <f t="shared" si="900"/>
        <v>14.28556187766714</v>
      </c>
      <c r="L10593" s="469">
        <f t="shared" si="901"/>
        <v>1.8895211000472756E-2</v>
      </c>
    </row>
    <row r="10594" spans="1:12">
      <c r="A10594" s="480" t="s">
        <v>126</v>
      </c>
      <c r="B10594" s="480">
        <f t="shared" si="897"/>
        <v>20</v>
      </c>
      <c r="C10594" s="480">
        <f t="shared" si="898"/>
        <v>6</v>
      </c>
      <c r="D10594" s="480">
        <f>D10591</f>
        <v>246</v>
      </c>
      <c r="E10594" s="480">
        <f t="shared" si="899"/>
        <v>48</v>
      </c>
      <c r="F10594" s="484">
        <v>4.0308000000000002</v>
      </c>
      <c r="G10594" s="480">
        <v>15</v>
      </c>
      <c r="H10594" s="482">
        <v>0.28142200000000001</v>
      </c>
      <c r="I10594" s="483">
        <v>14.3</v>
      </c>
      <c r="J10594" s="484">
        <v>0.21540000000000001</v>
      </c>
      <c r="K10594" s="469">
        <f t="shared" si="900"/>
        <v>14.322974038987713</v>
      </c>
      <c r="L10594" s="469">
        <f t="shared" si="901"/>
        <v>2.297403898771222E-2</v>
      </c>
    </row>
    <row r="10595" spans="1:12">
      <c r="A10595" s="98" t="s">
        <v>126</v>
      </c>
      <c r="B10595" s="98">
        <f t="shared" si="897"/>
        <v>20</v>
      </c>
      <c r="C10595" s="98">
        <f t="shared" si="898"/>
        <v>6</v>
      </c>
      <c r="D10595" s="98">
        <f>D10594</f>
        <v>246</v>
      </c>
      <c r="E10595" s="98">
        <f t="shared" si="899"/>
        <v>49</v>
      </c>
      <c r="F10595" s="397">
        <f>F10594+(E10595-E10594)*(F10597-F10594)/(E10597-E10594)</f>
        <v>4.0443333333333333</v>
      </c>
      <c r="G10595" s="98">
        <v>15</v>
      </c>
      <c r="H10595" s="491">
        <f>H10594+(E10595-E10594)*(H10597-H10594)/(E10597-E10594)</f>
        <v>0.28164266666666665</v>
      </c>
      <c r="I10595" s="492">
        <f>I10594+(E10595-E10594)*(I10597-I10594)/(E10597-E10594)</f>
        <v>14.333333333333334</v>
      </c>
      <c r="J10595" s="397">
        <f>J10594+(E10595-E10594)*(J10597-J10594)/(E10597-E10594)</f>
        <v>0.21426666666666666</v>
      </c>
      <c r="K10595" s="469">
        <f t="shared" si="900"/>
        <v>14.359803438872898</v>
      </c>
      <c r="L10595" s="469">
        <f t="shared" si="901"/>
        <v>2.6470105539564415E-2</v>
      </c>
    </row>
    <row r="10596" spans="1:12">
      <c r="A10596" s="98" t="s">
        <v>126</v>
      </c>
      <c r="B10596" s="98">
        <f t="shared" si="897"/>
        <v>20</v>
      </c>
      <c r="C10596" s="98">
        <f t="shared" si="898"/>
        <v>6</v>
      </c>
      <c r="D10596" s="98">
        <f>D10594</f>
        <v>246</v>
      </c>
      <c r="E10596" s="98">
        <f t="shared" si="899"/>
        <v>50</v>
      </c>
      <c r="F10596" s="397">
        <f>F10594+(E10596-E10594)*(F10597-F10594)/(E10597-E10594)</f>
        <v>4.0578666666666665</v>
      </c>
      <c r="G10596" s="98">
        <v>15</v>
      </c>
      <c r="H10596" s="491">
        <f>H10594+(E10596-E10594)*(H10597-H10594)/(E10597-E10594)</f>
        <v>0.28186333333333335</v>
      </c>
      <c r="I10596" s="492">
        <f>I10594+(E10596-E10594)*(I10597-I10594)/(E10597-E10594)</f>
        <v>14.366666666666667</v>
      </c>
      <c r="J10596" s="397">
        <f>J10594+(E10596-E10594)*(J10597-J10594)/(E10597-E10594)</f>
        <v>0.21313333333333334</v>
      </c>
      <c r="K10596" s="469">
        <f t="shared" si="900"/>
        <v>14.396575172364855</v>
      </c>
      <c r="L10596" s="469">
        <f t="shared" si="901"/>
        <v>2.9908505698188037E-2</v>
      </c>
    </row>
    <row r="10597" spans="1:12">
      <c r="A10597" s="480" t="s">
        <v>126</v>
      </c>
      <c r="B10597" s="480">
        <f t="shared" si="897"/>
        <v>20</v>
      </c>
      <c r="C10597" s="480">
        <f t="shared" si="898"/>
        <v>6</v>
      </c>
      <c r="D10597" s="480">
        <f>D10594</f>
        <v>246</v>
      </c>
      <c r="E10597" s="480">
        <f t="shared" si="899"/>
        <v>51</v>
      </c>
      <c r="F10597" s="484">
        <v>4.0713999999999997</v>
      </c>
      <c r="G10597" s="480">
        <v>15</v>
      </c>
      <c r="H10597" s="482">
        <v>0.282084</v>
      </c>
      <c r="I10597" s="483">
        <v>14.4</v>
      </c>
      <c r="J10597" s="484">
        <v>0.21199999999999999</v>
      </c>
      <c r="K10597" s="469">
        <f t="shared" si="900"/>
        <v>14.433289374796159</v>
      </c>
      <c r="L10597" s="469">
        <f t="shared" si="901"/>
        <v>3.3289374796158455E-2</v>
      </c>
    </row>
    <row r="10598" spans="1:12">
      <c r="A10598" s="98" t="s">
        <v>126</v>
      </c>
      <c r="B10598" s="98">
        <f t="shared" si="897"/>
        <v>20</v>
      </c>
      <c r="C10598" s="98">
        <f t="shared" si="898"/>
        <v>6</v>
      </c>
      <c r="D10598" s="98">
        <f>D10597</f>
        <v>246</v>
      </c>
      <c r="E10598" s="98">
        <f t="shared" si="899"/>
        <v>52</v>
      </c>
      <c r="F10598" s="397">
        <f>F10597+(E10598-E10597)*(F10600-F10597)/(E10600-E10597)</f>
        <v>4.0848333333333331</v>
      </c>
      <c r="G10598" s="98">
        <v>15</v>
      </c>
      <c r="H10598" s="491">
        <f>H10597+(E10598-E10597)*(H10600-H10597)/(E10600-E10597)</f>
        <v>0.28230366666666667</v>
      </c>
      <c r="I10598" s="492">
        <f>I10597+(E10598-E10597)*(I10600-I10597)/(E10600-E10597)</f>
        <v>14.433333333333334</v>
      </c>
      <c r="J10598" s="397">
        <f>J10597+(E10598-E10597)*(J10600-J10597)/(E10600-E10597)</f>
        <v>0.21083333333333332</v>
      </c>
      <c r="K10598" s="469">
        <f t="shared" si="900"/>
        <v>14.469643209262838</v>
      </c>
      <c r="L10598" s="469">
        <f t="shared" si="901"/>
        <v>3.6309875929504187E-2</v>
      </c>
    </row>
    <row r="10599" spans="1:12">
      <c r="A10599" s="98" t="s">
        <v>126</v>
      </c>
      <c r="B10599" s="98">
        <f t="shared" si="897"/>
        <v>20</v>
      </c>
      <c r="C10599" s="98">
        <f t="shared" si="898"/>
        <v>6</v>
      </c>
      <c r="D10599" s="98">
        <f>D10597</f>
        <v>246</v>
      </c>
      <c r="E10599" s="98">
        <f t="shared" si="899"/>
        <v>53</v>
      </c>
      <c r="F10599" s="397">
        <f>F10597+(E10599-E10597)*(F10600-F10597)/(E10600-E10597)</f>
        <v>4.0982666666666665</v>
      </c>
      <c r="G10599" s="98">
        <v>15</v>
      </c>
      <c r="H10599" s="491">
        <f>H10597+(E10599-E10597)*(H10600-H10597)/(E10600-E10597)</f>
        <v>0.28252333333333335</v>
      </c>
      <c r="I10599" s="492">
        <f>I10597+(E10599-E10597)*(I10600-I10597)/(E10600-E10597)</f>
        <v>14.466666666666667</v>
      </c>
      <c r="J10599" s="397">
        <f>J10597+(E10599-E10597)*(J10600-J10597)/(E10600-E10597)</f>
        <v>0.20966666666666667</v>
      </c>
      <c r="K10599" s="469">
        <f t="shared" si="900"/>
        <v>14.505940512288069</v>
      </c>
      <c r="L10599" s="469">
        <f t="shared" si="901"/>
        <v>3.9273845621401904E-2</v>
      </c>
    </row>
    <row r="10600" spans="1:12">
      <c r="A10600" s="480" t="s">
        <v>126</v>
      </c>
      <c r="B10600" s="480">
        <f t="shared" si="897"/>
        <v>20</v>
      </c>
      <c r="C10600" s="480">
        <f t="shared" si="898"/>
        <v>6</v>
      </c>
      <c r="D10600" s="480">
        <f>D10597</f>
        <v>246</v>
      </c>
      <c r="E10600" s="480">
        <f t="shared" si="899"/>
        <v>54</v>
      </c>
      <c r="F10600" s="484">
        <v>4.1116999999999999</v>
      </c>
      <c r="G10600" s="480">
        <v>15</v>
      </c>
      <c r="H10600" s="482">
        <v>0.28274300000000002</v>
      </c>
      <c r="I10600" s="483">
        <v>14.5</v>
      </c>
      <c r="J10600" s="484">
        <v>0.20849999999999999</v>
      </c>
      <c r="K10600" s="469">
        <f t="shared" si="900"/>
        <v>14.542181415631863</v>
      </c>
      <c r="L10600" s="469">
        <f t="shared" si="901"/>
        <v>4.2181415631862507E-2</v>
      </c>
    </row>
    <row r="10601" spans="1:12">
      <c r="A10601" s="98" t="s">
        <v>126</v>
      </c>
      <c r="B10601" s="98">
        <f t="shared" si="897"/>
        <v>20</v>
      </c>
      <c r="C10601" s="98">
        <f t="shared" si="898"/>
        <v>6</v>
      </c>
      <c r="D10601" s="98">
        <f>D10600</f>
        <v>246</v>
      </c>
      <c r="E10601" s="98">
        <f t="shared" si="899"/>
        <v>55</v>
      </c>
      <c r="F10601" s="397">
        <f>F10600+(E10601-E10600)*(F10603-F10600)/(E10603-E10600)</f>
        <v>4.125</v>
      </c>
      <c r="G10601" s="98">
        <v>15</v>
      </c>
      <c r="H10601" s="491">
        <f>H10600+(E10601-E10600)*(H10603-H10600)/(E10603-E10600)</f>
        <v>0.28296166666666667</v>
      </c>
      <c r="I10601" s="492">
        <f>I10600+(E10601-E10600)*(I10603-I10600)/(E10603-E10600)</f>
        <v>14.533333333333333</v>
      </c>
      <c r="J10601" s="397">
        <f>J10600+(E10601-E10600)*(J10603-J10600)/(E10603-E10600)</f>
        <v>0.20736666666666667</v>
      </c>
      <c r="K10601" s="469">
        <f t="shared" si="900"/>
        <v>14.577946364937535</v>
      </c>
      <c r="L10601" s="469">
        <f t="shared" si="901"/>
        <v>4.4613031604201936E-2</v>
      </c>
    </row>
    <row r="10602" spans="1:12">
      <c r="A10602" s="98" t="s">
        <v>126</v>
      </c>
      <c r="B10602" s="98">
        <f t="shared" si="897"/>
        <v>20</v>
      </c>
      <c r="C10602" s="98">
        <f t="shared" si="898"/>
        <v>6</v>
      </c>
      <c r="D10602" s="98">
        <f>D10600</f>
        <v>246</v>
      </c>
      <c r="E10602" s="98">
        <f t="shared" si="899"/>
        <v>56</v>
      </c>
      <c r="F10602" s="397">
        <f>F10600+(E10602-E10600)*(F10603-F10600)/(E10603-E10600)</f>
        <v>4.1383000000000001</v>
      </c>
      <c r="G10602" s="98">
        <v>15</v>
      </c>
      <c r="H10602" s="491">
        <f>H10600+(E10602-E10600)*(H10603-H10600)/(E10603-E10600)</f>
        <v>0.28318033333333337</v>
      </c>
      <c r="I10602" s="492">
        <f>I10600+(E10602-E10600)*(I10603-I10600)/(E10603-E10600)</f>
        <v>14.566666666666666</v>
      </c>
      <c r="J10602" s="397">
        <f>J10600+(E10602-E10600)*(J10603-J10600)/(E10603-E10600)</f>
        <v>0.20623333333333332</v>
      </c>
      <c r="K10602" s="469">
        <f t="shared" si="900"/>
        <v>14.61365608016564</v>
      </c>
      <c r="L10602" s="469">
        <f t="shared" si="901"/>
        <v>4.6989413498973676E-2</v>
      </c>
    </row>
    <row r="10603" spans="1:12">
      <c r="A10603" s="480" t="s">
        <v>126</v>
      </c>
      <c r="B10603" s="480">
        <f t="shared" si="897"/>
        <v>20</v>
      </c>
      <c r="C10603" s="480">
        <f t="shared" si="898"/>
        <v>6</v>
      </c>
      <c r="D10603" s="480">
        <f>D10600</f>
        <v>246</v>
      </c>
      <c r="E10603" s="480">
        <f t="shared" si="899"/>
        <v>57</v>
      </c>
      <c r="F10603" s="484">
        <v>4.1516000000000002</v>
      </c>
      <c r="G10603" s="480">
        <v>15</v>
      </c>
      <c r="H10603" s="482">
        <v>0.28339900000000001</v>
      </c>
      <c r="I10603" s="483">
        <v>14.6</v>
      </c>
      <c r="J10603" s="484">
        <v>0.2051</v>
      </c>
      <c r="K10603" s="469">
        <f t="shared" si="900"/>
        <v>14.649310689169686</v>
      </c>
      <c r="L10603" s="469">
        <f t="shared" si="901"/>
        <v>4.9310689169686839E-2</v>
      </c>
    </row>
    <row r="10604" spans="1:12">
      <c r="A10604" s="98" t="s">
        <v>126</v>
      </c>
      <c r="B10604" s="98">
        <f t="shared" si="897"/>
        <v>20</v>
      </c>
      <c r="C10604" s="98">
        <f t="shared" si="898"/>
        <v>6</v>
      </c>
      <c r="D10604" s="98">
        <f>D10603</f>
        <v>246</v>
      </c>
      <c r="E10604" s="98">
        <f t="shared" si="899"/>
        <v>58</v>
      </c>
      <c r="F10604" s="397">
        <f>F10603+(E10604-E10603)*(F10606-F10603)/(E10606-E10603)</f>
        <v>4.1647666666666669</v>
      </c>
      <c r="G10604" s="98">
        <v>15</v>
      </c>
      <c r="H10604" s="491">
        <f>H10603+(E10604-E10603)*(H10606-H10603)/(E10606-E10603)</f>
        <v>0.28361666666666668</v>
      </c>
      <c r="I10604" s="492">
        <f>I10603+(E10604-E10603)*(I10606-I10603)/(E10606-E10603)</f>
        <v>14.666666666666666</v>
      </c>
      <c r="J10604" s="397">
        <f>J10603+(E10604-E10603)*(J10606-J10603)/(E10606-E10603)</f>
        <v>0.20396666666666666</v>
      </c>
      <c r="K10604" s="469">
        <f t="shared" si="900"/>
        <v>14.684491978609627</v>
      </c>
      <c r="L10604" s="469">
        <f t="shared" si="901"/>
        <v>1.7825311942960553E-2</v>
      </c>
    </row>
    <row r="10605" spans="1:12">
      <c r="A10605" s="98" t="s">
        <v>126</v>
      </c>
      <c r="B10605" s="98">
        <f t="shared" si="897"/>
        <v>20</v>
      </c>
      <c r="C10605" s="98">
        <f t="shared" si="898"/>
        <v>6</v>
      </c>
      <c r="D10605" s="98">
        <f>D10603</f>
        <v>246</v>
      </c>
      <c r="E10605" s="98">
        <f t="shared" si="899"/>
        <v>59</v>
      </c>
      <c r="F10605" s="397">
        <f>F10603+(E10605-E10603)*(F10606-F10603)/(E10606-E10603)</f>
        <v>4.1779333333333328</v>
      </c>
      <c r="G10605" s="98">
        <v>15</v>
      </c>
      <c r="H10605" s="491">
        <f>H10603+(E10605-E10603)*(H10606-H10603)/(E10606-E10603)</f>
        <v>0.28383433333333336</v>
      </c>
      <c r="I10605" s="492">
        <f>I10603+(E10605-E10603)*(I10606-I10603)/(E10606-E10603)</f>
        <v>14.733333333333334</v>
      </c>
      <c r="J10605" s="397">
        <f>J10603+(E10605-E10603)*(J10606-J10603)/(E10606-E10603)</f>
        <v>0.20283333333333334</v>
      </c>
      <c r="K10605" s="469">
        <f t="shared" si="900"/>
        <v>14.719619308446356</v>
      </c>
      <c r="L10605" s="469">
        <f t="shared" si="901"/>
        <v>-1.3714024886978038E-2</v>
      </c>
    </row>
    <row r="10606" spans="1:12">
      <c r="A10606" s="480" t="s">
        <v>126</v>
      </c>
      <c r="B10606" s="480">
        <f t="shared" si="897"/>
        <v>20</v>
      </c>
      <c r="C10606" s="480">
        <f t="shared" si="898"/>
        <v>6</v>
      </c>
      <c r="D10606" s="480">
        <f>D10603</f>
        <v>246</v>
      </c>
      <c r="E10606" s="480">
        <f t="shared" si="899"/>
        <v>60</v>
      </c>
      <c r="F10606" s="484">
        <v>4.1910999999999996</v>
      </c>
      <c r="G10606" s="480">
        <v>15</v>
      </c>
      <c r="H10606" s="482">
        <v>0.28405200000000003</v>
      </c>
      <c r="I10606" s="483">
        <v>14.8</v>
      </c>
      <c r="J10606" s="484">
        <v>0.20169999999999999</v>
      </c>
      <c r="K10606" s="469">
        <f t="shared" si="900"/>
        <v>14.754692802726259</v>
      </c>
      <c r="L10606" s="469">
        <f t="shared" si="901"/>
        <v>-4.5307197273741551E-2</v>
      </c>
    </row>
    <row r="10607" spans="1:12">
      <c r="A10607" s="98" t="s">
        <v>126</v>
      </c>
      <c r="B10607" s="98">
        <f t="shared" si="897"/>
        <v>20</v>
      </c>
      <c r="C10607" s="98">
        <f t="shared" si="898"/>
        <v>6</v>
      </c>
      <c r="D10607" s="98">
        <f>D10606</f>
        <v>246</v>
      </c>
      <c r="E10607" s="98">
        <f t="shared" si="899"/>
        <v>61</v>
      </c>
      <c r="F10607" s="397">
        <f>F10606+(E10607-E10606)*(F10609-F10606)/(E10609-E10606)</f>
        <v>4.2041333333333331</v>
      </c>
      <c r="G10607" s="98">
        <v>15</v>
      </c>
      <c r="H10607" s="491">
        <f>H10606+(E10607-E10606)*(H10609-H10606)/(E10609-E10606)</f>
        <v>0.28426899999999999</v>
      </c>
      <c r="I10607" s="492">
        <f>I10606+(E10607-E10606)*(I10609-I10606)/(E10609-E10606)</f>
        <v>14.833333333333334</v>
      </c>
      <c r="J10607" s="397">
        <f>J10606+(E10607-E10606)*(J10609-J10606)/(E10609-E10606)</f>
        <v>0.20056666666666667</v>
      </c>
      <c r="K10607" s="469">
        <f t="shared" si="900"/>
        <v>14.789278230596137</v>
      </c>
      <c r="L10607" s="469">
        <f t="shared" si="901"/>
        <v>-4.4055102737196705E-2</v>
      </c>
    </row>
    <row r="10608" spans="1:12">
      <c r="A10608" s="98" t="s">
        <v>126</v>
      </c>
      <c r="B10608" s="98">
        <f t="shared" si="897"/>
        <v>20</v>
      </c>
      <c r="C10608" s="98">
        <f t="shared" si="898"/>
        <v>6</v>
      </c>
      <c r="D10608" s="98">
        <f>D10606</f>
        <v>246</v>
      </c>
      <c r="E10608" s="98">
        <f t="shared" si="899"/>
        <v>62</v>
      </c>
      <c r="F10608" s="397">
        <f>F10606+(E10608-E10606)*(F10609-F10606)/(E10609-E10606)</f>
        <v>4.2171666666666665</v>
      </c>
      <c r="G10608" s="98">
        <v>15</v>
      </c>
      <c r="H10608" s="491">
        <f>H10606+(E10608-E10606)*(H10609-H10606)/(E10609-E10606)</f>
        <v>0.28448600000000002</v>
      </c>
      <c r="I10608" s="492">
        <f>I10606+(E10608-E10606)*(I10609-I10606)/(E10609-E10606)</f>
        <v>14.866666666666667</v>
      </c>
      <c r="J10608" s="397">
        <f>J10606+(E10608-E10606)*(J10609-J10606)/(E10609-E10606)</f>
        <v>0.19943333333333332</v>
      </c>
      <c r="K10608" s="469">
        <f t="shared" si="900"/>
        <v>14.823810896376855</v>
      </c>
      <c r="L10608" s="469">
        <f t="shared" si="901"/>
        <v>-4.2855770289811801E-2</v>
      </c>
    </row>
    <row r="10609" spans="1:12">
      <c r="A10609" s="480" t="s">
        <v>126</v>
      </c>
      <c r="B10609" s="480">
        <f t="shared" si="897"/>
        <v>20</v>
      </c>
      <c r="C10609" s="480">
        <f t="shared" si="898"/>
        <v>6</v>
      </c>
      <c r="D10609" s="480">
        <f>D10606</f>
        <v>246</v>
      </c>
      <c r="E10609" s="480">
        <f t="shared" si="899"/>
        <v>63</v>
      </c>
      <c r="F10609" s="484">
        <v>4.2302</v>
      </c>
      <c r="G10609" s="480">
        <v>15</v>
      </c>
      <c r="H10609" s="482">
        <v>0.28470299999999998</v>
      </c>
      <c r="I10609" s="483">
        <v>14.9</v>
      </c>
      <c r="J10609" s="484">
        <v>0.1983</v>
      </c>
      <c r="K10609" s="469">
        <f t="shared" si="900"/>
        <v>14.858290920713868</v>
      </c>
      <c r="L10609" s="469">
        <f t="shared" si="901"/>
        <v>-4.1709079286132322E-2</v>
      </c>
    </row>
    <row r="10610" spans="1:12">
      <c r="A10610" s="98" t="s">
        <v>126</v>
      </c>
      <c r="B10610" s="98">
        <f t="shared" si="897"/>
        <v>20</v>
      </c>
      <c r="C10610" s="98">
        <f t="shared" si="898"/>
        <v>6</v>
      </c>
      <c r="D10610" s="98">
        <f>D10609</f>
        <v>246</v>
      </c>
      <c r="E10610" s="98">
        <f t="shared" si="899"/>
        <v>64</v>
      </c>
      <c r="F10610" s="397">
        <f>F10609+(E10610-E10609)*(F10612-F10609)/(E10612-E10609)</f>
        <v>4.2431000000000001</v>
      </c>
      <c r="G10610" s="98">
        <v>15</v>
      </c>
      <c r="H10610" s="491">
        <f>H10609+(E10610-E10609)*(H10612-H10609)/(E10612-E10609)</f>
        <v>0.28491966666666668</v>
      </c>
      <c r="I10610" s="492">
        <f>I10609+(E10610-E10609)*(I10612-I10609)/(E10612-E10609)</f>
        <v>14.933333333333334</v>
      </c>
      <c r="J10610" s="397">
        <f>J10609+(E10610-E10609)*(J10612-J10609)/(E10612-E10609)</f>
        <v>0.19716666666666666</v>
      </c>
      <c r="K10610" s="469">
        <f t="shared" si="900"/>
        <v>14.89226787901619</v>
      </c>
      <c r="L10610" s="469">
        <f t="shared" si="901"/>
        <v>-4.106545431714359E-2</v>
      </c>
    </row>
    <row r="10611" spans="1:12">
      <c r="A10611" s="98" t="s">
        <v>126</v>
      </c>
      <c r="B10611" s="98">
        <f t="shared" si="897"/>
        <v>20</v>
      </c>
      <c r="C10611" s="98">
        <f t="shared" si="898"/>
        <v>6</v>
      </c>
      <c r="D10611" s="98">
        <f>D10609</f>
        <v>246</v>
      </c>
      <c r="E10611" s="98">
        <f t="shared" si="899"/>
        <v>65</v>
      </c>
      <c r="F10611" s="397">
        <f>F10609+(E10611-E10609)*(F10612-F10609)/(E10612-E10609)</f>
        <v>4.2560000000000002</v>
      </c>
      <c r="G10611" s="98">
        <v>15</v>
      </c>
      <c r="H10611" s="491">
        <f>H10609+(E10611-E10609)*(H10612-H10609)/(E10612-E10609)</f>
        <v>0.28513633333333332</v>
      </c>
      <c r="I10611" s="492">
        <f>I10609+(E10611-E10609)*(I10612-I10609)/(E10612-E10609)</f>
        <v>14.966666666666667</v>
      </c>
      <c r="J10611" s="397">
        <f>J10609+(E10611-E10609)*(J10612-J10609)/(E10612-E10609)</f>
        <v>0.19603333333333334</v>
      </c>
      <c r="K10611" s="469">
        <f t="shared" si="900"/>
        <v>14.926193201147054</v>
      </c>
      <c r="L10611" s="469">
        <f t="shared" si="901"/>
        <v>-4.0473465519612617E-2</v>
      </c>
    </row>
    <row r="10612" spans="1:12">
      <c r="A10612" s="480" t="s">
        <v>126</v>
      </c>
      <c r="B10612" s="480">
        <f t="shared" si="897"/>
        <v>20</v>
      </c>
      <c r="C10612" s="480">
        <f t="shared" si="898"/>
        <v>6</v>
      </c>
      <c r="D10612" s="480">
        <f>D10609</f>
        <v>246</v>
      </c>
      <c r="E10612" s="480">
        <f t="shared" si="899"/>
        <v>66</v>
      </c>
      <c r="F10612" s="484">
        <v>4.2689000000000004</v>
      </c>
      <c r="G10612" s="480">
        <v>15</v>
      </c>
      <c r="H10612" s="482">
        <v>0.28535300000000002</v>
      </c>
      <c r="I10612" s="483">
        <v>15</v>
      </c>
      <c r="J10612" s="484">
        <v>0.19489999999999999</v>
      </c>
      <c r="K10612" s="469">
        <f t="shared" si="900"/>
        <v>14.960067004727478</v>
      </c>
      <c r="L10612" s="469">
        <f t="shared" si="901"/>
        <v>-3.9932995272522476E-2</v>
      </c>
    </row>
    <row r="10613" spans="1:12">
      <c r="A10613" s="98" t="s">
        <v>126</v>
      </c>
      <c r="B10613" s="98">
        <f t="shared" si="897"/>
        <v>20</v>
      </c>
      <c r="C10613" s="98">
        <f t="shared" si="898"/>
        <v>6</v>
      </c>
      <c r="D10613" s="98">
        <f>D10612</f>
        <v>246</v>
      </c>
      <c r="E10613" s="98">
        <f t="shared" si="899"/>
        <v>67</v>
      </c>
      <c r="F10613" s="397">
        <f>F10612+(E10613-E10612)*(F10615-F10612)/(E10615-E10612)</f>
        <v>4.2817333333333334</v>
      </c>
      <c r="G10613" s="98">
        <v>15</v>
      </c>
      <c r="H10613" s="491">
        <f>H10612+(E10613-E10612)*(H10615-H10612)/(E10615-E10612)</f>
        <v>0.28556900000000002</v>
      </c>
      <c r="I10613" s="492">
        <f>I10612+(E10613-E10612)*(I10615-I10612)/(E10615-E10612)</f>
        <v>15.033333333333333</v>
      </c>
      <c r="J10613" s="397">
        <f>J10612+(E10613-E10612)*(J10615-J10612)/(E10615-E10612)</f>
        <v>0.19376666666666667</v>
      </c>
      <c r="K10613" s="469">
        <f t="shared" si="900"/>
        <v>14.993690958519073</v>
      </c>
      <c r="L10613" s="469">
        <f t="shared" si="901"/>
        <v>-3.9642374814260251E-2</v>
      </c>
    </row>
    <row r="10614" spans="1:12">
      <c r="A10614" s="98" t="s">
        <v>126</v>
      </c>
      <c r="B10614" s="98">
        <f t="shared" si="897"/>
        <v>20</v>
      </c>
      <c r="C10614" s="98">
        <f t="shared" si="898"/>
        <v>6</v>
      </c>
      <c r="D10614" s="98">
        <f>D10612</f>
        <v>246</v>
      </c>
      <c r="E10614" s="98">
        <f t="shared" si="899"/>
        <v>68</v>
      </c>
      <c r="F10614" s="397">
        <f>F10612+(E10614-E10612)*(F10615-F10612)/(E10615-E10612)</f>
        <v>4.2945666666666673</v>
      </c>
      <c r="G10614" s="98">
        <v>15</v>
      </c>
      <c r="H10614" s="491">
        <f>H10612+(E10614-E10612)*(H10615-H10612)/(E10615-E10612)</f>
        <v>0.28578500000000001</v>
      </c>
      <c r="I10614" s="492">
        <f>I10612+(E10614-E10612)*(I10615-I10612)/(E10615-E10612)</f>
        <v>15.066666666666666</v>
      </c>
      <c r="J10614" s="397">
        <f>J10612+(E10614-E10612)*(J10615-J10612)/(E10615-E10612)</f>
        <v>0.19263333333333332</v>
      </c>
      <c r="K10614" s="469">
        <f t="shared" si="900"/>
        <v>15.027264085472181</v>
      </c>
      <c r="L10614" s="469">
        <f t="shared" si="901"/>
        <v>-3.9402581194485364E-2</v>
      </c>
    </row>
    <row r="10615" spans="1:12">
      <c r="A10615" s="480" t="s">
        <v>126</v>
      </c>
      <c r="B10615" s="480">
        <f t="shared" si="897"/>
        <v>20</v>
      </c>
      <c r="C10615" s="480">
        <f t="shared" si="898"/>
        <v>6</v>
      </c>
      <c r="D10615" s="480">
        <f>D10612</f>
        <v>246</v>
      </c>
      <c r="E10615" s="480">
        <f t="shared" si="899"/>
        <v>69</v>
      </c>
      <c r="F10615" s="484">
        <v>4.3074000000000003</v>
      </c>
      <c r="G10615" s="480">
        <v>15</v>
      </c>
      <c r="H10615" s="482">
        <v>0.28600100000000001</v>
      </c>
      <c r="I10615" s="483">
        <v>15.1</v>
      </c>
      <c r="J10615" s="484">
        <v>0.1915</v>
      </c>
      <c r="K10615" s="469">
        <f t="shared" si="900"/>
        <v>15.060786500746502</v>
      </c>
      <c r="L10615" s="469">
        <f t="shared" si="901"/>
        <v>-3.9213499253497375E-2</v>
      </c>
    </row>
    <row r="10616" spans="1:12">
      <c r="A10616" s="98" t="s">
        <v>126</v>
      </c>
      <c r="B10616" s="98">
        <f t="shared" si="897"/>
        <v>20</v>
      </c>
      <c r="C10616" s="98">
        <f t="shared" si="898"/>
        <v>6</v>
      </c>
      <c r="D10616" s="98">
        <f>D10615</f>
        <v>246</v>
      </c>
      <c r="E10616" s="98">
        <f t="shared" si="899"/>
        <v>70</v>
      </c>
      <c r="F10616" s="397">
        <f>F10615+(E10616-E10615)*(F10618-F10615)/(E10618-E10615)</f>
        <v>4.3200666666666665</v>
      </c>
      <c r="G10616" s="98">
        <v>15</v>
      </c>
      <c r="H10616" s="491">
        <f>H10615+(E10616-E10615)*(H10618-H10615)/(E10618-E10615)</f>
        <v>0.28621633333333335</v>
      </c>
      <c r="I10616" s="492">
        <f>I10615+(E10616-E10615)*(I10618-I10615)/(E10618-E10615)</f>
        <v>15.133333333333333</v>
      </c>
      <c r="J10616" s="397">
        <f>J10615+(E10616-E10615)*(J10618-J10615)/(E10618-E10615)</f>
        <v>0.19033333333333333</v>
      </c>
      <c r="K10616" s="469">
        <f t="shared" si="900"/>
        <v>15.093711167194044</v>
      </c>
      <c r="L10616" s="469">
        <f t="shared" si="901"/>
        <v>-3.9622166139288595E-2</v>
      </c>
    </row>
    <row r="10617" spans="1:12">
      <c r="A10617" s="98" t="s">
        <v>126</v>
      </c>
      <c r="B10617" s="98">
        <f t="shared" si="897"/>
        <v>20</v>
      </c>
      <c r="C10617" s="98">
        <f t="shared" si="898"/>
        <v>6</v>
      </c>
      <c r="D10617" s="98">
        <f>D10615</f>
        <v>246</v>
      </c>
      <c r="E10617" s="98">
        <f t="shared" si="899"/>
        <v>71</v>
      </c>
      <c r="F10617" s="397">
        <f>F10615+(E10617-E10615)*(F10618-F10615)/(E10618-E10615)</f>
        <v>4.3327333333333335</v>
      </c>
      <c r="G10617" s="98">
        <v>15</v>
      </c>
      <c r="H10617" s="491">
        <f>H10615+(E10617-E10615)*(H10618-H10615)/(E10618-E10615)</f>
        <v>0.28643166666666664</v>
      </c>
      <c r="I10617" s="492">
        <f>I10615+(E10617-E10615)*(I10618-I10615)/(E10618-E10615)</f>
        <v>15.166666666666666</v>
      </c>
      <c r="J10617" s="397">
        <f>J10615+(E10617-E10615)*(J10618-J10615)/(E10618-E10615)</f>
        <v>0.18916666666666668</v>
      </c>
      <c r="K10617" s="469">
        <f t="shared" si="900"/>
        <v>15.126586329491039</v>
      </c>
      <c r="L10617" s="469">
        <f t="shared" si="901"/>
        <v>-4.0080337175627534E-2</v>
      </c>
    </row>
    <row r="10618" spans="1:12">
      <c r="A10618" s="480" t="s">
        <v>126</v>
      </c>
      <c r="B10618" s="480">
        <f t="shared" si="897"/>
        <v>20</v>
      </c>
      <c r="C10618" s="480">
        <f t="shared" si="898"/>
        <v>6</v>
      </c>
      <c r="D10618" s="480">
        <f>D10615</f>
        <v>246</v>
      </c>
      <c r="E10618" s="480">
        <f t="shared" si="899"/>
        <v>72</v>
      </c>
      <c r="F10618" s="484">
        <v>4.3453999999999997</v>
      </c>
      <c r="G10618" s="480">
        <v>15</v>
      </c>
      <c r="H10618" s="482">
        <v>0.28664699999999999</v>
      </c>
      <c r="I10618" s="483">
        <v>15.2</v>
      </c>
      <c r="J10618" s="484">
        <v>0.188</v>
      </c>
      <c r="K10618" s="469">
        <f t="shared" si="900"/>
        <v>15.159412099202154</v>
      </c>
      <c r="L10618" s="469">
        <f t="shared" si="901"/>
        <v>-4.0587900797845577E-2</v>
      </c>
    </row>
    <row r="10619" spans="1:12">
      <c r="A10619" s="98" t="s">
        <v>126</v>
      </c>
      <c r="B10619" s="98">
        <f t="shared" si="897"/>
        <v>20</v>
      </c>
      <c r="C10619" s="98">
        <f t="shared" si="898"/>
        <v>6</v>
      </c>
      <c r="D10619" s="98">
        <f>D10618</f>
        <v>246</v>
      </c>
      <c r="E10619" s="98">
        <f t="shared" si="899"/>
        <v>73</v>
      </c>
      <c r="F10619" s="397">
        <f>F10618+(E10619-E10618)*(F10621-F10618)/(E10621-E10618)</f>
        <v>4.3579999999999997</v>
      </c>
      <c r="G10619" s="98">
        <v>15</v>
      </c>
      <c r="H10619" s="491">
        <f>H10618+(E10619-E10618)*(H10621-H10618)/(E10621-E10618)</f>
        <v>0.28686200000000001</v>
      </c>
      <c r="I10619" s="492">
        <f>I10618+(E10619-E10618)*(I10621-I10618)/(E10621-E10618)</f>
        <v>15.233333333333333</v>
      </c>
      <c r="J10619" s="397">
        <f>J10618+(E10619-E10618)*(J10621-J10618)/(E10621-E10618)</f>
        <v>0.18686666666666665</v>
      </c>
      <c r="K10619" s="469">
        <f t="shared" si="900"/>
        <v>15.191973841080378</v>
      </c>
      <c r="L10619" s="469">
        <f t="shared" si="901"/>
        <v>-4.1359492252954766E-2</v>
      </c>
    </row>
    <row r="10620" spans="1:12">
      <c r="A10620" s="98" t="s">
        <v>126</v>
      </c>
      <c r="B10620" s="98">
        <f t="shared" si="897"/>
        <v>20</v>
      </c>
      <c r="C10620" s="98">
        <f t="shared" si="898"/>
        <v>6</v>
      </c>
      <c r="D10620" s="98">
        <f>D10618</f>
        <v>246</v>
      </c>
      <c r="E10620" s="98">
        <f t="shared" si="899"/>
        <v>74</v>
      </c>
      <c r="F10620" s="397">
        <f>F10618+(E10620-E10618)*(F10621-F10618)/(E10621-E10618)</f>
        <v>4.3706000000000005</v>
      </c>
      <c r="G10620" s="98">
        <v>15</v>
      </c>
      <c r="H10620" s="491">
        <f>H10618+(E10620-E10618)*(H10621-H10618)/(E10621-E10618)</f>
        <v>0.28707699999999997</v>
      </c>
      <c r="I10620" s="492">
        <f>I10618+(E10620-E10618)*(I10621-I10618)/(E10621-E10618)</f>
        <v>15.266666666666667</v>
      </c>
      <c r="J10620" s="397">
        <f>J10618+(E10620-E10618)*(J10621-J10618)/(E10621-E10618)</f>
        <v>0.18573333333333333</v>
      </c>
      <c r="K10620" s="469">
        <f t="shared" si="900"/>
        <v>15.22448681015895</v>
      </c>
      <c r="L10620" s="469">
        <f t="shared" si="901"/>
        <v>-4.2179856507717162E-2</v>
      </c>
    </row>
    <row r="10621" spans="1:12">
      <c r="A10621" s="480" t="s">
        <v>126</v>
      </c>
      <c r="B10621" s="480">
        <f t="shared" ref="B10621:B10684" si="902">INT(D10621/12)</f>
        <v>20</v>
      </c>
      <c r="C10621" s="480">
        <f t="shared" ref="C10621:C10684" si="903">D10621-B10621*12</f>
        <v>6</v>
      </c>
      <c r="D10621" s="480">
        <f>D10618</f>
        <v>246</v>
      </c>
      <c r="E10621" s="480">
        <f t="shared" si="899"/>
        <v>75</v>
      </c>
      <c r="F10621" s="484">
        <v>4.3832000000000004</v>
      </c>
      <c r="G10621" s="480">
        <v>15</v>
      </c>
      <c r="H10621" s="482">
        <v>0.28729199999999999</v>
      </c>
      <c r="I10621" s="483">
        <v>15.3</v>
      </c>
      <c r="J10621" s="484">
        <v>0.18459999999999999</v>
      </c>
      <c r="K10621" s="469">
        <f t="shared" si="900"/>
        <v>15.256951115937794</v>
      </c>
      <c r="L10621" s="469">
        <f t="shared" si="901"/>
        <v>-4.3048884062207193E-2</v>
      </c>
    </row>
    <row r="10622" spans="1:12">
      <c r="A10622" s="98" t="s">
        <v>126</v>
      </c>
      <c r="B10622" s="98">
        <f t="shared" si="902"/>
        <v>20</v>
      </c>
      <c r="C10622" s="98">
        <f t="shared" si="903"/>
        <v>6</v>
      </c>
      <c r="D10622" s="98">
        <f>D10621</f>
        <v>246</v>
      </c>
      <c r="E10622" s="98">
        <f t="shared" si="899"/>
        <v>76</v>
      </c>
      <c r="F10622" s="397">
        <f>F10621+(E10622-E10621)*(F10624-F10621)/(E10624-E10621)</f>
        <v>4.3956666666666671</v>
      </c>
      <c r="G10622" s="98">
        <v>15</v>
      </c>
      <c r="H10622" s="491">
        <f>H10621+(E10622-E10621)*(H10624-H10621)/(E10624-E10621)</f>
        <v>0.28750700000000001</v>
      </c>
      <c r="I10622" s="492">
        <f>I10621+(E10622-E10621)*(I10624-I10621)/(E10624-E10621)</f>
        <v>15.333333333333334</v>
      </c>
      <c r="J10622" s="397">
        <f>J10621+(E10622-E10621)*(J10624-J10621)/(E10624-E10621)</f>
        <v>0.18346666666666667</v>
      </c>
      <c r="K10622" s="469">
        <f t="shared" si="900"/>
        <v>15.28890311076484</v>
      </c>
      <c r="L10622" s="469">
        <f t="shared" si="901"/>
        <v>-4.4430222568493605E-2</v>
      </c>
    </row>
    <row r="10623" spans="1:12">
      <c r="A10623" s="98" t="s">
        <v>126</v>
      </c>
      <c r="B10623" s="98">
        <f t="shared" si="902"/>
        <v>20</v>
      </c>
      <c r="C10623" s="98">
        <f t="shared" si="903"/>
        <v>6</v>
      </c>
      <c r="D10623" s="98">
        <f>D10621</f>
        <v>246</v>
      </c>
      <c r="E10623" s="98">
        <f t="shared" si="899"/>
        <v>77</v>
      </c>
      <c r="F10623" s="397">
        <f>F10621+(E10623-E10621)*(F10624-F10621)/(E10624-E10621)</f>
        <v>4.4081333333333337</v>
      </c>
      <c r="G10623" s="98">
        <v>15</v>
      </c>
      <c r="H10623" s="491">
        <f>H10621+(E10623-E10621)*(H10624-H10621)/(E10624-E10621)</f>
        <v>0.28772199999999998</v>
      </c>
      <c r="I10623" s="492">
        <f>I10621+(E10623-E10621)*(I10624-I10621)/(E10624-E10621)</f>
        <v>15.366666666666667</v>
      </c>
      <c r="J10623" s="397">
        <f>J10621+(E10623-E10621)*(J10624-J10621)/(E10624-E10621)</f>
        <v>0.18233333333333332</v>
      </c>
      <c r="K10623" s="469">
        <f t="shared" si="900"/>
        <v>15.320807353394367</v>
      </c>
      <c r="L10623" s="469">
        <f t="shared" si="901"/>
        <v>-4.5859313272300639E-2</v>
      </c>
    </row>
    <row r="10624" spans="1:12">
      <c r="A10624" s="480" t="s">
        <v>126</v>
      </c>
      <c r="B10624" s="480">
        <f t="shared" si="902"/>
        <v>20</v>
      </c>
      <c r="C10624" s="480">
        <f t="shared" si="903"/>
        <v>6</v>
      </c>
      <c r="D10624" s="480">
        <f>D10621</f>
        <v>246</v>
      </c>
      <c r="E10624" s="480">
        <f t="shared" si="899"/>
        <v>78</v>
      </c>
      <c r="F10624" s="484">
        <v>4.4206000000000003</v>
      </c>
      <c r="G10624" s="480">
        <v>15</v>
      </c>
      <c r="H10624" s="482">
        <v>0.287937</v>
      </c>
      <c r="I10624" s="483">
        <v>15.4</v>
      </c>
      <c r="J10624" s="484">
        <v>0.1812</v>
      </c>
      <c r="K10624" s="469">
        <f t="shared" si="900"/>
        <v>15.352663950794794</v>
      </c>
      <c r="L10624" s="469">
        <f t="shared" si="901"/>
        <v>-4.7336049205206621E-2</v>
      </c>
    </row>
    <row r="10625" spans="1:12">
      <c r="A10625" s="98" t="s">
        <v>126</v>
      </c>
      <c r="B10625" s="98">
        <f t="shared" si="902"/>
        <v>20</v>
      </c>
      <c r="C10625" s="98">
        <f t="shared" si="903"/>
        <v>6</v>
      </c>
      <c r="D10625" s="98">
        <f>D10624</f>
        <v>246</v>
      </c>
      <c r="E10625" s="98">
        <f t="shared" si="899"/>
        <v>79</v>
      </c>
      <c r="F10625" s="397">
        <f>F10624+(E10625-E10624)*(F10627-F10624)/(E10627-E10624)</f>
        <v>4.4329666666666672</v>
      </c>
      <c r="G10625" s="98">
        <v>15</v>
      </c>
      <c r="H10625" s="491">
        <f>H10624+(E10625-E10624)*(H10627-H10624)/(E10627-E10624)</f>
        <v>0.28815166666666664</v>
      </c>
      <c r="I10625" s="492">
        <f>I10624+(E10625-E10624)*(I10627-I10624)/(E10627-E10624)</f>
        <v>15.4</v>
      </c>
      <c r="J10625" s="397">
        <f>J10624+(E10625-E10624)*(J10627-J10624)/(E10627-E10624)</f>
        <v>0.18006666666666668</v>
      </c>
      <c r="K10625" s="469">
        <f t="shared" si="900"/>
        <v>15.384143766882028</v>
      </c>
      <c r="L10625" s="469">
        <f t="shared" si="901"/>
        <v>-1.5856233117972351E-2</v>
      </c>
    </row>
    <row r="10626" spans="1:12">
      <c r="A10626" s="98" t="s">
        <v>126</v>
      </c>
      <c r="B10626" s="98">
        <f t="shared" si="902"/>
        <v>20</v>
      </c>
      <c r="C10626" s="98">
        <f t="shared" si="903"/>
        <v>6</v>
      </c>
      <c r="D10626" s="98">
        <f>D10624</f>
        <v>246</v>
      </c>
      <c r="E10626" s="98">
        <f t="shared" si="899"/>
        <v>80</v>
      </c>
      <c r="F10626" s="397">
        <f>F10624+(E10626-E10624)*(F10627-F10624)/(E10627-E10624)</f>
        <v>4.4453333333333331</v>
      </c>
      <c r="G10626" s="98">
        <v>15</v>
      </c>
      <c r="H10626" s="491">
        <f>H10624+(E10626-E10624)*(H10627-H10624)/(E10627-E10624)</f>
        <v>0.28836633333333334</v>
      </c>
      <c r="I10626" s="492">
        <f>I10624+(E10626-E10624)*(I10627-I10624)/(E10627-E10624)</f>
        <v>15.4</v>
      </c>
      <c r="J10626" s="397">
        <f>J10624+(E10626-E10624)*(J10627-J10624)/(E10627-E10624)</f>
        <v>0.17893333333333333</v>
      </c>
      <c r="K10626" s="469">
        <f t="shared" si="900"/>
        <v>15.415576714341364</v>
      </c>
      <c r="L10626" s="469">
        <f t="shared" si="901"/>
        <v>1.5576714341364095E-2</v>
      </c>
    </row>
    <row r="10627" spans="1:12">
      <c r="A10627" s="480" t="s">
        <v>126</v>
      </c>
      <c r="B10627" s="480">
        <f t="shared" si="902"/>
        <v>20</v>
      </c>
      <c r="C10627" s="480">
        <f t="shared" si="903"/>
        <v>6</v>
      </c>
      <c r="D10627" s="480">
        <f>D10624</f>
        <v>246</v>
      </c>
      <c r="E10627" s="480">
        <f t="shared" si="899"/>
        <v>81</v>
      </c>
      <c r="F10627" s="484">
        <v>4.4577</v>
      </c>
      <c r="G10627" s="480">
        <v>15</v>
      </c>
      <c r="H10627" s="482">
        <v>0.28858099999999998</v>
      </c>
      <c r="I10627" s="483">
        <v>15.4</v>
      </c>
      <c r="J10627" s="484">
        <v>0.17780000000000001</v>
      </c>
      <c r="K10627" s="469">
        <f t="shared" si="900"/>
        <v>15.446962897765273</v>
      </c>
      <c r="L10627" s="469">
        <f t="shared" si="901"/>
        <v>4.6962897765272515E-2</v>
      </c>
    </row>
    <row r="10628" spans="1:12">
      <c r="A10628" s="98" t="s">
        <v>126</v>
      </c>
      <c r="B10628" s="98">
        <f t="shared" si="902"/>
        <v>20</v>
      </c>
      <c r="C10628" s="98">
        <f t="shared" si="903"/>
        <v>6</v>
      </c>
      <c r="D10628" s="98">
        <f>D10627</f>
        <v>246</v>
      </c>
      <c r="E10628" s="98">
        <f t="shared" si="899"/>
        <v>82</v>
      </c>
      <c r="F10628" s="397">
        <f>F10627+(E10628-E10627)*(F10630-F10627)/(E10630-E10627)</f>
        <v>4.4699666666666671</v>
      </c>
      <c r="G10628" s="98">
        <v>15</v>
      </c>
      <c r="H10628" s="491">
        <f>H10627+(E10628-E10627)*(H10630-H10627)/(E10630-E10627)</f>
        <v>0.28879566666666667</v>
      </c>
      <c r="I10628" s="492">
        <f>I10627+(E10628-E10627)*(I10630-I10627)/(E10630-E10627)</f>
        <v>15.433333333333334</v>
      </c>
      <c r="J10628" s="397">
        <f>J10627+(E10628-E10627)*(J10630-J10627)/(E10630-E10627)</f>
        <v>0.17666666666666667</v>
      </c>
      <c r="K10628" s="469">
        <f t="shared" si="900"/>
        <v>15.477956155851832</v>
      </c>
      <c r="L10628" s="469">
        <f t="shared" si="901"/>
        <v>4.462282251849814E-2</v>
      </c>
    </row>
    <row r="10629" spans="1:12">
      <c r="A10629" s="98" t="s">
        <v>126</v>
      </c>
      <c r="B10629" s="98">
        <f t="shared" si="902"/>
        <v>20</v>
      </c>
      <c r="C10629" s="98">
        <f t="shared" si="903"/>
        <v>6</v>
      </c>
      <c r="D10629" s="98">
        <f>D10627</f>
        <v>246</v>
      </c>
      <c r="E10629" s="98">
        <f t="shared" ref="E10629:E10692" si="904">E10628+1</f>
        <v>83</v>
      </c>
      <c r="F10629" s="397">
        <f>F10627+(E10629-E10627)*(F10630-F10627)/(E10630-E10627)</f>
        <v>4.4822333333333333</v>
      </c>
      <c r="G10629" s="98">
        <v>15</v>
      </c>
      <c r="H10629" s="491">
        <f>H10627+(E10629-E10627)*(H10630-H10627)/(E10630-E10627)</f>
        <v>0.28901033333333331</v>
      </c>
      <c r="I10629" s="492">
        <f>I10627+(E10629-E10627)*(I10630-I10627)/(E10630-E10627)</f>
        <v>15.466666666666667</v>
      </c>
      <c r="J10629" s="397">
        <f>J10627+(E10629-E10627)*(J10630-J10627)/(E10630-E10627)</f>
        <v>0.17553333333333335</v>
      </c>
      <c r="K10629" s="469">
        <f t="shared" si="900"/>
        <v>15.508903372543774</v>
      </c>
      <c r="L10629" s="469">
        <f t="shared" si="901"/>
        <v>4.2236705877106928E-2</v>
      </c>
    </row>
    <row r="10630" spans="1:12">
      <c r="A10630" s="480" t="s">
        <v>126</v>
      </c>
      <c r="B10630" s="480">
        <f t="shared" si="902"/>
        <v>20</v>
      </c>
      <c r="C10630" s="480">
        <f t="shared" si="903"/>
        <v>6</v>
      </c>
      <c r="D10630" s="480">
        <f>D10627</f>
        <v>246</v>
      </c>
      <c r="E10630" s="480">
        <f t="shared" si="904"/>
        <v>84</v>
      </c>
      <c r="F10630" s="484">
        <v>4.4945000000000004</v>
      </c>
      <c r="G10630" s="480">
        <v>15</v>
      </c>
      <c r="H10630" s="482">
        <v>0.28922500000000001</v>
      </c>
      <c r="I10630" s="483">
        <v>15.5</v>
      </c>
      <c r="J10630" s="484">
        <v>0.1744</v>
      </c>
      <c r="K10630" s="469">
        <f t="shared" si="900"/>
        <v>15.539804650358718</v>
      </c>
      <c r="L10630" s="469">
        <f t="shared" si="901"/>
        <v>3.9804650358718163E-2</v>
      </c>
    </row>
    <row r="10631" spans="1:12">
      <c r="A10631" s="98" t="s">
        <v>126</v>
      </c>
      <c r="B10631" s="98">
        <f t="shared" si="902"/>
        <v>20</v>
      </c>
      <c r="C10631" s="98">
        <f t="shared" si="903"/>
        <v>6</v>
      </c>
      <c r="D10631" s="98">
        <f>D10630</f>
        <v>246</v>
      </c>
      <c r="E10631" s="98">
        <f t="shared" si="904"/>
        <v>85</v>
      </c>
      <c r="F10631" s="397">
        <f>F10630+(E10631-E10630)*(F10633-F10630)/(E10633-E10630)</f>
        <v>4.5066666666666668</v>
      </c>
      <c r="G10631" s="98">
        <v>15</v>
      </c>
      <c r="H10631" s="491">
        <f>H10630+(E10631-E10630)*(H10633-H10630)/(E10633-E10630)</f>
        <v>0.28943966666666665</v>
      </c>
      <c r="I10631" s="492">
        <f>I10630+(E10631-E10630)*(I10633-I10630)/(E10633-E10630)</f>
        <v>15.533333333333333</v>
      </c>
      <c r="J10631" s="397">
        <f>J10630+(E10631-E10630)*(J10633-J10630)/(E10633-E10630)</f>
        <v>0.17323333333333332</v>
      </c>
      <c r="K10631" s="469">
        <f t="shared" si="900"/>
        <v>15.570314596363779</v>
      </c>
      <c r="L10631" s="469">
        <f t="shared" si="901"/>
        <v>3.6981263030446243E-2</v>
      </c>
    </row>
    <row r="10632" spans="1:12">
      <c r="A10632" s="98" t="s">
        <v>126</v>
      </c>
      <c r="B10632" s="98">
        <f t="shared" si="902"/>
        <v>20</v>
      </c>
      <c r="C10632" s="98">
        <f t="shared" si="903"/>
        <v>6</v>
      </c>
      <c r="D10632" s="98">
        <f>D10630</f>
        <v>246</v>
      </c>
      <c r="E10632" s="98">
        <f t="shared" si="904"/>
        <v>86</v>
      </c>
      <c r="F10632" s="397">
        <f>F10630+(E10632-E10630)*(F10633-F10630)/(E10633-E10630)</f>
        <v>4.5188333333333333</v>
      </c>
      <c r="G10632" s="98">
        <v>15</v>
      </c>
      <c r="H10632" s="491">
        <f>H10630+(E10632-E10630)*(H10633-H10630)/(E10633-E10630)</f>
        <v>0.28965433333333335</v>
      </c>
      <c r="I10632" s="492">
        <f>I10630+(E10632-E10630)*(I10633-I10630)/(E10633-E10630)</f>
        <v>15.566666666666666</v>
      </c>
      <c r="J10632" s="397">
        <f>J10630+(E10632-E10630)*(J10633-J10630)/(E10633-E10630)</f>
        <v>0.17206666666666667</v>
      </c>
      <c r="K10632" s="469">
        <f t="shared" si="900"/>
        <v>15.600779319717869</v>
      </c>
      <c r="L10632" s="469">
        <f t="shared" si="901"/>
        <v>3.4112653051202813E-2</v>
      </c>
    </row>
    <row r="10633" spans="1:12">
      <c r="A10633" s="480" t="s">
        <v>126</v>
      </c>
      <c r="B10633" s="480">
        <f t="shared" si="902"/>
        <v>20</v>
      </c>
      <c r="C10633" s="480">
        <f t="shared" si="903"/>
        <v>6</v>
      </c>
      <c r="D10633" s="480">
        <f>D10630</f>
        <v>246</v>
      </c>
      <c r="E10633" s="480">
        <f t="shared" si="904"/>
        <v>87</v>
      </c>
      <c r="F10633" s="484">
        <v>4.5309999999999997</v>
      </c>
      <c r="G10633" s="480">
        <v>15</v>
      </c>
      <c r="H10633" s="482">
        <v>0.28986899999999999</v>
      </c>
      <c r="I10633" s="483">
        <v>15.6</v>
      </c>
      <c r="J10633" s="484">
        <v>0.1709</v>
      </c>
      <c r="K10633" s="469">
        <f t="shared" si="900"/>
        <v>15.631198920891851</v>
      </c>
      <c r="L10633" s="469">
        <f t="shared" si="901"/>
        <v>3.11989208918515E-2</v>
      </c>
    </row>
    <row r="10634" spans="1:12">
      <c r="A10634" s="98" t="s">
        <v>126</v>
      </c>
      <c r="B10634" s="98">
        <f t="shared" si="902"/>
        <v>20</v>
      </c>
      <c r="C10634" s="98">
        <f t="shared" si="903"/>
        <v>6</v>
      </c>
      <c r="D10634" s="98">
        <f>D10633</f>
        <v>246</v>
      </c>
      <c r="E10634" s="98">
        <f t="shared" si="904"/>
        <v>88</v>
      </c>
      <c r="F10634" s="397">
        <f>F10633+(E10634-E10633)*(F10636-F10633)/(E10636-E10633)</f>
        <v>4.5430666666666664</v>
      </c>
      <c r="G10634" s="98">
        <v>15</v>
      </c>
      <c r="H10634" s="491">
        <f>H10633+(E10634-E10633)*(H10636-H10633)/(E10636-E10633)</f>
        <v>0.29008366666666668</v>
      </c>
      <c r="I10634" s="492">
        <f>I10633+(E10634-E10633)*(I10636-I10633)/(E10636-E10633)</f>
        <v>15.633333333333333</v>
      </c>
      <c r="J10634" s="397">
        <f>J10633+(E10634-E10633)*(J10636-J10633)/(E10636-E10633)</f>
        <v>0.16976666666666668</v>
      </c>
      <c r="K10634" s="469">
        <f t="shared" si="900"/>
        <v>15.661228771929016</v>
      </c>
      <c r="L10634" s="469">
        <f t="shared" si="901"/>
        <v>2.7895438595683331E-2</v>
      </c>
    </row>
    <row r="10635" spans="1:12">
      <c r="A10635" s="98" t="s">
        <v>126</v>
      </c>
      <c r="B10635" s="98">
        <f t="shared" si="902"/>
        <v>20</v>
      </c>
      <c r="C10635" s="98">
        <f t="shared" si="903"/>
        <v>6</v>
      </c>
      <c r="D10635" s="98">
        <f>D10633</f>
        <v>246</v>
      </c>
      <c r="E10635" s="98">
        <f t="shared" si="904"/>
        <v>89</v>
      </c>
      <c r="F10635" s="397">
        <f>F10633+(E10635-E10633)*(F10636-F10633)/(E10636-E10633)</f>
        <v>4.555133333333333</v>
      </c>
      <c r="G10635" s="98">
        <v>15</v>
      </c>
      <c r="H10635" s="491">
        <f>H10633+(E10635-E10633)*(H10636-H10633)/(E10636-E10633)</f>
        <v>0.29029833333333332</v>
      </c>
      <c r="I10635" s="492">
        <f>I10633+(E10635-E10633)*(I10636-I10633)/(E10636-E10633)</f>
        <v>15.666666666666666</v>
      </c>
      <c r="J10635" s="397">
        <f>J10633+(E10635-E10633)*(J10636-J10633)/(E10636-E10633)</f>
        <v>0.16863333333333333</v>
      </c>
      <c r="K10635" s="469">
        <f t="shared" ref="K10635:K10698" si="905">F10635/H10635</f>
        <v>15.691214210668335</v>
      </c>
      <c r="L10635" s="469">
        <f t="shared" ref="L10635:L10698" si="906">K10635-I10635</f>
        <v>2.4547544001668697E-2</v>
      </c>
    </row>
    <row r="10636" spans="1:12">
      <c r="A10636" s="480" t="s">
        <v>126</v>
      </c>
      <c r="B10636" s="480">
        <f t="shared" si="902"/>
        <v>20</v>
      </c>
      <c r="C10636" s="480">
        <f t="shared" si="903"/>
        <v>6</v>
      </c>
      <c r="D10636" s="480">
        <f>D10633</f>
        <v>246</v>
      </c>
      <c r="E10636" s="480">
        <f t="shared" si="904"/>
        <v>90</v>
      </c>
      <c r="F10636" s="484">
        <v>4.5671999999999997</v>
      </c>
      <c r="G10636" s="480">
        <v>15</v>
      </c>
      <c r="H10636" s="482">
        <v>0.29051300000000002</v>
      </c>
      <c r="I10636" s="483">
        <v>15.7</v>
      </c>
      <c r="J10636" s="484">
        <v>0.16750000000000001</v>
      </c>
      <c r="K10636" s="469">
        <f t="shared" si="905"/>
        <v>15.721155335561573</v>
      </c>
      <c r="L10636" s="469">
        <f t="shared" si="906"/>
        <v>2.1155335561573452E-2</v>
      </c>
    </row>
    <row r="10637" spans="1:12">
      <c r="A10637" s="98" t="s">
        <v>126</v>
      </c>
      <c r="B10637" s="98">
        <f t="shared" si="902"/>
        <v>20</v>
      </c>
      <c r="C10637" s="98">
        <f t="shared" si="903"/>
        <v>6</v>
      </c>
      <c r="D10637" s="98">
        <f>D10636</f>
        <v>246</v>
      </c>
      <c r="E10637" s="98">
        <f t="shared" si="904"/>
        <v>91</v>
      </c>
      <c r="F10637" s="397">
        <f>F10636+(E10637-E10636)*(F10639-F10636)/(E10639-E10636)</f>
        <v>4.5791666666666666</v>
      </c>
      <c r="G10637" s="98">
        <v>15</v>
      </c>
      <c r="H10637" s="491">
        <f>H10636+(E10637-E10636)*(H10639-H10636)/(E10639-E10636)</f>
        <v>0.29072799999999999</v>
      </c>
      <c r="I10637" s="492">
        <f>I10636+(E10637-E10636)*(I10639-I10636)/(E10639-E10636)</f>
        <v>15.733333333333333</v>
      </c>
      <c r="J10637" s="397">
        <f>J10636+(E10637-E10636)*(J10639-J10636)/(E10639-E10636)</f>
        <v>0.16636666666666666</v>
      </c>
      <c r="K10637" s="469">
        <f t="shared" si="905"/>
        <v>15.750690221329444</v>
      </c>
      <c r="L10637" s="469">
        <f t="shared" si="906"/>
        <v>1.7356887996111681E-2</v>
      </c>
    </row>
    <row r="10638" spans="1:12">
      <c r="A10638" s="98" t="s">
        <v>126</v>
      </c>
      <c r="B10638" s="98">
        <f t="shared" si="902"/>
        <v>20</v>
      </c>
      <c r="C10638" s="98">
        <f t="shared" si="903"/>
        <v>6</v>
      </c>
      <c r="D10638" s="98">
        <f>D10636</f>
        <v>246</v>
      </c>
      <c r="E10638" s="98">
        <f t="shared" si="904"/>
        <v>92</v>
      </c>
      <c r="F10638" s="397">
        <f>F10636+(E10638-E10636)*(F10639-F10636)/(E10639-E10636)</f>
        <v>4.5911333333333335</v>
      </c>
      <c r="G10638" s="98">
        <v>15</v>
      </c>
      <c r="H10638" s="491">
        <f>H10636+(E10638-E10636)*(H10639-H10636)/(E10639-E10636)</f>
        <v>0.29094300000000001</v>
      </c>
      <c r="I10638" s="492">
        <f>I10636+(E10638-E10636)*(I10639-I10636)/(E10639-E10636)</f>
        <v>15.766666666666667</v>
      </c>
      <c r="J10638" s="397">
        <f>J10636+(E10638-E10636)*(J10639-J10636)/(E10639-E10636)</f>
        <v>0.16523333333333334</v>
      </c>
      <c r="K10638" s="469">
        <f t="shared" si="905"/>
        <v>15.780181455932377</v>
      </c>
      <c r="L10638" s="469">
        <f t="shared" si="906"/>
        <v>1.3514789265709481E-2</v>
      </c>
    </row>
    <row r="10639" spans="1:12">
      <c r="A10639" s="480" t="s">
        <v>126</v>
      </c>
      <c r="B10639" s="480">
        <f t="shared" si="902"/>
        <v>20</v>
      </c>
      <c r="C10639" s="480">
        <f t="shared" si="903"/>
        <v>6</v>
      </c>
      <c r="D10639" s="480">
        <f>D10636</f>
        <v>246</v>
      </c>
      <c r="E10639" s="480">
        <f t="shared" si="904"/>
        <v>93</v>
      </c>
      <c r="F10639" s="484">
        <v>4.6031000000000004</v>
      </c>
      <c r="G10639" s="480">
        <v>15</v>
      </c>
      <c r="H10639" s="482">
        <v>0.29115799999999997</v>
      </c>
      <c r="I10639" s="483">
        <v>15.8</v>
      </c>
      <c r="J10639" s="484">
        <v>0.1641</v>
      </c>
      <c r="K10639" s="469">
        <f t="shared" si="905"/>
        <v>15.809629136070452</v>
      </c>
      <c r="L10639" s="469">
        <f t="shared" si="906"/>
        <v>9.6291360704512385E-3</v>
      </c>
    </row>
    <row r="10640" spans="1:12">
      <c r="A10640" s="98" t="s">
        <v>126</v>
      </c>
      <c r="B10640" s="98">
        <f t="shared" si="902"/>
        <v>20</v>
      </c>
      <c r="C10640" s="98">
        <f t="shared" si="903"/>
        <v>6</v>
      </c>
      <c r="D10640" s="98">
        <f>D10639</f>
        <v>246</v>
      </c>
      <c r="E10640" s="98">
        <f t="shared" si="904"/>
        <v>94</v>
      </c>
      <c r="F10640" s="397">
        <f>F10639+(E10640-E10639)*(F10642-F10639)/(E10642-E10639)</f>
        <v>4.6150000000000002</v>
      </c>
      <c r="G10640" s="98">
        <v>15</v>
      </c>
      <c r="H10640" s="491">
        <f>H10639+(E10640-E10639)*(H10642-H10639)/(E10642-E10639)</f>
        <v>0.29137333333333332</v>
      </c>
      <c r="I10640" s="492">
        <f>I10639+(E10640-E10639)*(I10642-I10639)/(E10642-E10639)</f>
        <v>15.833333333333334</v>
      </c>
      <c r="J10640" s="397">
        <f>J10639+(E10640-E10639)*(J10642-J10639)/(E10642-E10639)</f>
        <v>0.16296666666666668</v>
      </c>
      <c r="K10640" s="469">
        <f t="shared" si="905"/>
        <v>15.838786436644856</v>
      </c>
      <c r="L10640" s="469">
        <f t="shared" si="906"/>
        <v>5.4531033115221561E-3</v>
      </c>
    </row>
    <row r="10641" spans="1:12">
      <c r="A10641" s="98" t="s">
        <v>126</v>
      </c>
      <c r="B10641" s="98">
        <f t="shared" si="902"/>
        <v>20</v>
      </c>
      <c r="C10641" s="98">
        <f t="shared" si="903"/>
        <v>6</v>
      </c>
      <c r="D10641" s="98">
        <f>D10639</f>
        <v>246</v>
      </c>
      <c r="E10641" s="98">
        <f t="shared" si="904"/>
        <v>95</v>
      </c>
      <c r="F10641" s="397">
        <f>F10639+(E10641-E10639)*(F10642-F10639)/(E10642-E10639)</f>
        <v>4.6269</v>
      </c>
      <c r="G10641" s="98">
        <v>15</v>
      </c>
      <c r="H10641" s="491">
        <f>H10639+(E10641-E10639)*(H10642-H10639)/(E10642-E10639)</f>
        <v>0.29158866666666666</v>
      </c>
      <c r="I10641" s="492">
        <f>I10639+(E10641-E10639)*(I10642-I10639)/(E10642-E10639)</f>
        <v>15.866666666666667</v>
      </c>
      <c r="J10641" s="397">
        <f>J10639+(E10641-E10639)*(J10642-J10639)/(E10642-E10639)</f>
        <v>0.16183333333333333</v>
      </c>
      <c r="K10641" s="469">
        <f t="shared" si="905"/>
        <v>15.867900672865659</v>
      </c>
      <c r="L10641" s="469">
        <f t="shared" si="906"/>
        <v>1.2340061989917217E-3</v>
      </c>
    </row>
    <row r="10642" spans="1:12">
      <c r="A10642" s="480" t="s">
        <v>126</v>
      </c>
      <c r="B10642" s="480">
        <f t="shared" si="902"/>
        <v>20</v>
      </c>
      <c r="C10642" s="480">
        <f t="shared" si="903"/>
        <v>6</v>
      </c>
      <c r="D10642" s="480">
        <f>D10639</f>
        <v>246</v>
      </c>
      <c r="E10642" s="480">
        <f t="shared" si="904"/>
        <v>96</v>
      </c>
      <c r="F10642" s="484">
        <v>4.6387999999999998</v>
      </c>
      <c r="G10642" s="480">
        <v>15</v>
      </c>
      <c r="H10642" s="482">
        <v>0.29180400000000001</v>
      </c>
      <c r="I10642" s="483">
        <v>15.9</v>
      </c>
      <c r="J10642" s="484">
        <v>0.16070000000000001</v>
      </c>
      <c r="K10642" s="469">
        <f t="shared" si="905"/>
        <v>15.89697194006936</v>
      </c>
      <c r="L10642" s="469">
        <f t="shared" si="906"/>
        <v>-3.028059930640481E-3</v>
      </c>
    </row>
    <row r="10643" spans="1:12">
      <c r="A10643" s="98" t="s">
        <v>126</v>
      </c>
      <c r="B10643" s="98">
        <f t="shared" si="902"/>
        <v>20</v>
      </c>
      <c r="C10643" s="98">
        <f t="shared" si="903"/>
        <v>6</v>
      </c>
      <c r="D10643" s="98">
        <f>D10642</f>
        <v>246</v>
      </c>
      <c r="E10643" s="98">
        <f t="shared" si="904"/>
        <v>97</v>
      </c>
      <c r="F10643" s="397">
        <f>F10642+(E10643-E10642)*(F10645-F10642)/(E10645-E10642)</f>
        <v>4.6505999999999998</v>
      </c>
      <c r="G10643" s="98">
        <v>15</v>
      </c>
      <c r="H10643" s="491">
        <f>H10642+(E10643-E10642)*(H10645-H10642)/(E10645-E10642)</f>
        <v>0.29201933333333335</v>
      </c>
      <c r="I10643" s="492">
        <f>I10642+(E10643-E10642)*(I10645-I10642)/(E10645-E10642)</f>
        <v>15.933333333333334</v>
      </c>
      <c r="J10643" s="397">
        <f>J10642+(E10643-E10642)*(J10645-J10642)/(E10645-E10642)</f>
        <v>0.15956666666666666</v>
      </c>
      <c r="K10643" s="469">
        <f t="shared" si="905"/>
        <v>15.92565789023101</v>
      </c>
      <c r="L10643" s="469">
        <f t="shared" si="906"/>
        <v>-7.6754431023235981E-3</v>
      </c>
    </row>
    <row r="10644" spans="1:12">
      <c r="A10644" s="98" t="s">
        <v>126</v>
      </c>
      <c r="B10644" s="98">
        <f t="shared" si="902"/>
        <v>20</v>
      </c>
      <c r="C10644" s="98">
        <f t="shared" si="903"/>
        <v>6</v>
      </c>
      <c r="D10644" s="98">
        <f>D10642</f>
        <v>246</v>
      </c>
      <c r="E10644" s="98">
        <f t="shared" si="904"/>
        <v>98</v>
      </c>
      <c r="F10644" s="397">
        <f>F10642+(E10644-E10642)*(F10645-F10642)/(E10645-E10642)</f>
        <v>4.6623999999999999</v>
      </c>
      <c r="G10644" s="98">
        <v>15</v>
      </c>
      <c r="H10644" s="491">
        <f>H10642+(E10644-E10642)*(H10645-H10642)/(E10645-E10642)</f>
        <v>0.29223466666666664</v>
      </c>
      <c r="I10644" s="492">
        <f>I10642+(E10644-E10642)*(I10645-I10642)/(E10645-E10642)</f>
        <v>15.966666666666667</v>
      </c>
      <c r="J10644" s="397">
        <f>J10642+(E10644-E10642)*(J10645-J10642)/(E10645-E10642)</f>
        <v>0.15843333333333334</v>
      </c>
      <c r="K10644" s="469">
        <f t="shared" si="905"/>
        <v>15.954301565864876</v>
      </c>
      <c r="L10644" s="469">
        <f t="shared" si="906"/>
        <v>-1.2365100801790874E-2</v>
      </c>
    </row>
    <row r="10645" spans="1:12">
      <c r="A10645" s="480" t="s">
        <v>126</v>
      </c>
      <c r="B10645" s="480">
        <f t="shared" si="902"/>
        <v>20</v>
      </c>
      <c r="C10645" s="480">
        <f t="shared" si="903"/>
        <v>6</v>
      </c>
      <c r="D10645" s="480">
        <f>D10642</f>
        <v>246</v>
      </c>
      <c r="E10645" s="480">
        <f t="shared" si="904"/>
        <v>99</v>
      </c>
      <c r="F10645" s="484">
        <v>4.6741999999999999</v>
      </c>
      <c r="G10645" s="480">
        <v>15</v>
      </c>
      <c r="H10645" s="482">
        <v>0.29244999999999999</v>
      </c>
      <c r="I10645" s="483">
        <v>16</v>
      </c>
      <c r="J10645" s="484">
        <v>0.1573</v>
      </c>
      <c r="K10645" s="469">
        <f t="shared" si="905"/>
        <v>15.982903060352196</v>
      </c>
      <c r="L10645" s="469">
        <f t="shared" si="906"/>
        <v>-1.7096939647803566E-2</v>
      </c>
    </row>
    <row r="10646" spans="1:12">
      <c r="A10646" s="98" t="s">
        <v>126</v>
      </c>
      <c r="B10646" s="98">
        <f t="shared" si="902"/>
        <v>20</v>
      </c>
      <c r="C10646" s="98">
        <f t="shared" si="903"/>
        <v>6</v>
      </c>
      <c r="D10646" s="98">
        <f>D10645</f>
        <v>246</v>
      </c>
      <c r="E10646" s="98">
        <f t="shared" si="904"/>
        <v>100</v>
      </c>
      <c r="F10646" s="397">
        <f>F10645+(E10646-E10645)*(F10648-F10645)/(E10648-E10645)</f>
        <v>4.6859000000000002</v>
      </c>
      <c r="G10646" s="98">
        <v>15</v>
      </c>
      <c r="H10646" s="491">
        <f>H10645+(E10646-E10645)*(H10648-H10645)/(E10648-E10645)</f>
        <v>0.29266599999999998</v>
      </c>
      <c r="I10646" s="492">
        <f>I10645+(E10646-E10645)*(I10648-I10645)/(E10648-E10645)</f>
        <v>16.033333333333335</v>
      </c>
      <c r="J10646" s="397">
        <f>J10645+(E10646-E10645)*(J10648-J10645)/(E10648-E10645)</f>
        <v>0.15613333333333332</v>
      </c>
      <c r="K10646" s="469">
        <f t="shared" si="905"/>
        <v>16.01108430770913</v>
      </c>
      <c r="L10646" s="469">
        <f t="shared" si="906"/>
        <v>-2.2249025624205387E-2</v>
      </c>
    </row>
    <row r="10647" spans="1:12">
      <c r="A10647" s="98" t="s">
        <v>126</v>
      </c>
      <c r="B10647" s="98">
        <f t="shared" si="902"/>
        <v>20</v>
      </c>
      <c r="C10647" s="98">
        <f t="shared" si="903"/>
        <v>6</v>
      </c>
      <c r="D10647" s="98">
        <f>D10645</f>
        <v>246</v>
      </c>
      <c r="E10647" s="98">
        <f t="shared" si="904"/>
        <v>101</v>
      </c>
      <c r="F10647" s="397">
        <f>F10645+(E10647-E10645)*(F10648-F10645)/(E10648-E10645)</f>
        <v>4.6975999999999996</v>
      </c>
      <c r="G10647" s="98">
        <v>15</v>
      </c>
      <c r="H10647" s="491">
        <f>H10645+(E10647-E10645)*(H10648-H10645)/(E10648-E10645)</f>
        <v>0.29288200000000003</v>
      </c>
      <c r="I10647" s="492">
        <f>I10645+(E10647-E10645)*(I10648-I10645)/(E10648-E10645)</f>
        <v>16.066666666666666</v>
      </c>
      <c r="J10647" s="397">
        <f>J10645+(E10647-E10645)*(J10648-J10645)/(E10648-E10645)</f>
        <v>0.15496666666666667</v>
      </c>
      <c r="K10647" s="469">
        <f t="shared" si="905"/>
        <v>16.039223987817618</v>
      </c>
      <c r="L10647" s="469">
        <f t="shared" si="906"/>
        <v>-2.7442678849048718E-2</v>
      </c>
    </row>
    <row r="10648" spans="1:12">
      <c r="A10648" s="480" t="s">
        <v>126</v>
      </c>
      <c r="B10648" s="480">
        <f t="shared" si="902"/>
        <v>20</v>
      </c>
      <c r="C10648" s="480">
        <f t="shared" si="903"/>
        <v>6</v>
      </c>
      <c r="D10648" s="480">
        <f>D10645</f>
        <v>246</v>
      </c>
      <c r="E10648" s="480">
        <f t="shared" si="904"/>
        <v>102</v>
      </c>
      <c r="F10648" s="484">
        <v>4.7092999999999998</v>
      </c>
      <c r="G10648" s="480">
        <v>15</v>
      </c>
      <c r="H10648" s="482">
        <v>0.29309800000000003</v>
      </c>
      <c r="I10648" s="483">
        <v>16.100000000000001</v>
      </c>
      <c r="J10648" s="484">
        <v>0.15379999999999999</v>
      </c>
      <c r="K10648" s="469">
        <f t="shared" si="905"/>
        <v>16.067322192577226</v>
      </c>
      <c r="L10648" s="469">
        <f t="shared" si="906"/>
        <v>-3.2677807422775373E-2</v>
      </c>
    </row>
    <row r="10649" spans="1:12">
      <c r="A10649" s="98" t="s">
        <v>126</v>
      </c>
      <c r="B10649" s="98">
        <f t="shared" si="902"/>
        <v>20</v>
      </c>
      <c r="C10649" s="98">
        <f t="shared" si="903"/>
        <v>6</v>
      </c>
      <c r="D10649" s="98">
        <f>D10648</f>
        <v>246</v>
      </c>
      <c r="E10649" s="98">
        <f t="shared" si="904"/>
        <v>103</v>
      </c>
      <c r="F10649" s="397">
        <f>F10648+(E10649-E10648)*(F10651-F10648)/(E10651-E10648)</f>
        <v>4.7209000000000003</v>
      </c>
      <c r="G10649" s="98">
        <v>15</v>
      </c>
      <c r="H10649" s="491">
        <f>H10648+(E10649-E10648)*(H10651-H10648)/(E10651-E10648)</f>
        <v>0.29331466666666667</v>
      </c>
      <c r="I10649" s="492">
        <f>I10648+(E10649-E10648)*(I10651-I10648)/(E10651-E10648)</f>
        <v>16.133333333333333</v>
      </c>
      <c r="J10649" s="397">
        <f>J10648+(E10649-E10648)*(J10651-J10648)/(E10651-E10648)</f>
        <v>0.15266666666666667</v>
      </c>
      <c r="K10649" s="469">
        <f t="shared" si="905"/>
        <v>16.09500150009546</v>
      </c>
      <c r="L10649" s="469">
        <f t="shared" si="906"/>
        <v>-3.8331833237872814E-2</v>
      </c>
    </row>
    <row r="10650" spans="1:12">
      <c r="A10650" s="98" t="s">
        <v>126</v>
      </c>
      <c r="B10650" s="98">
        <f t="shared" si="902"/>
        <v>20</v>
      </c>
      <c r="C10650" s="98">
        <f t="shared" si="903"/>
        <v>6</v>
      </c>
      <c r="D10650" s="98">
        <f>D10648</f>
        <v>246</v>
      </c>
      <c r="E10650" s="98">
        <f t="shared" si="904"/>
        <v>104</v>
      </c>
      <c r="F10650" s="397">
        <f>F10648+(E10650-E10648)*(F10651-F10648)/(E10651-E10648)</f>
        <v>4.7324999999999999</v>
      </c>
      <c r="G10650" s="98">
        <v>15</v>
      </c>
      <c r="H10650" s="491">
        <f>H10648+(E10650-E10648)*(H10651-H10648)/(E10651-E10648)</f>
        <v>0.29353133333333337</v>
      </c>
      <c r="I10650" s="492">
        <f>I10648+(E10650-E10648)*(I10651-I10648)/(E10651-E10648)</f>
        <v>16.166666666666668</v>
      </c>
      <c r="J10650" s="397">
        <f>J10648+(E10650-E10648)*(J10651-J10648)/(E10651-E10648)</f>
        <v>0.15153333333333333</v>
      </c>
      <c r="K10650" s="469">
        <f t="shared" si="905"/>
        <v>16.12263994530964</v>
      </c>
      <c r="L10650" s="469">
        <f t="shared" si="906"/>
        <v>-4.4026721357028009E-2</v>
      </c>
    </row>
    <row r="10651" spans="1:12">
      <c r="A10651" s="480" t="s">
        <v>126</v>
      </c>
      <c r="B10651" s="480">
        <f t="shared" si="902"/>
        <v>20</v>
      </c>
      <c r="C10651" s="480">
        <f t="shared" si="903"/>
        <v>6</v>
      </c>
      <c r="D10651" s="480">
        <f>D10648</f>
        <v>246</v>
      </c>
      <c r="E10651" s="480">
        <f t="shared" si="904"/>
        <v>105</v>
      </c>
      <c r="F10651" s="484">
        <v>4.7441000000000004</v>
      </c>
      <c r="G10651" s="480">
        <v>15</v>
      </c>
      <c r="H10651" s="482">
        <v>0.29374800000000001</v>
      </c>
      <c r="I10651" s="483">
        <v>16.2</v>
      </c>
      <c r="J10651" s="484">
        <v>0.15040000000000001</v>
      </c>
      <c r="K10651" s="469">
        <f t="shared" si="905"/>
        <v>16.150237618639107</v>
      </c>
      <c r="L10651" s="469">
        <f t="shared" si="906"/>
        <v>-4.9762381360892505E-2</v>
      </c>
    </row>
    <row r="10652" spans="1:12">
      <c r="A10652" s="98" t="s">
        <v>126</v>
      </c>
      <c r="B10652" s="98">
        <f t="shared" si="902"/>
        <v>20</v>
      </c>
      <c r="C10652" s="98">
        <f t="shared" si="903"/>
        <v>6</v>
      </c>
      <c r="D10652" s="98">
        <f>D10651</f>
        <v>246</v>
      </c>
      <c r="E10652" s="98">
        <f t="shared" si="904"/>
        <v>106</v>
      </c>
      <c r="F10652" s="397">
        <f>F10651+(E10652-E10651)*(F10654-F10651)/(E10654-E10651)</f>
        <v>4.7556333333333338</v>
      </c>
      <c r="G10652" s="98">
        <v>15</v>
      </c>
      <c r="H10652" s="491">
        <f>H10651+(E10652-E10651)*(H10654-H10651)/(E10654-E10651)</f>
        <v>0.29396500000000003</v>
      </c>
      <c r="I10652" s="492">
        <f>I10651+(E10652-E10651)*(I10654-I10651)/(E10654-E10651)</f>
        <v>16.2</v>
      </c>
      <c r="J10652" s="397">
        <f>J10651+(E10652-E10651)*(J10654-J10651)/(E10654-E10651)</f>
        <v>0.14926666666666666</v>
      </c>
      <c r="K10652" s="469">
        <f t="shared" si="905"/>
        <v>16.177549481514241</v>
      </c>
      <c r="L10652" s="469">
        <f t="shared" si="906"/>
        <v>-2.2450518485758408E-2</v>
      </c>
    </row>
    <row r="10653" spans="1:12">
      <c r="A10653" s="98" t="s">
        <v>126</v>
      </c>
      <c r="B10653" s="98">
        <f t="shared" si="902"/>
        <v>20</v>
      </c>
      <c r="C10653" s="98">
        <f t="shared" si="903"/>
        <v>6</v>
      </c>
      <c r="D10653" s="98">
        <f>D10651</f>
        <v>246</v>
      </c>
      <c r="E10653" s="98">
        <f t="shared" si="904"/>
        <v>107</v>
      </c>
      <c r="F10653" s="397">
        <f>F10651+(E10653-E10651)*(F10654-F10651)/(E10654-E10651)</f>
        <v>4.7671666666666663</v>
      </c>
      <c r="G10653" s="98">
        <v>15</v>
      </c>
      <c r="H10653" s="491">
        <f>H10651+(E10653-E10651)*(H10654-H10651)/(E10654-E10651)</f>
        <v>0.294182</v>
      </c>
      <c r="I10653" s="492">
        <f>I10651+(E10653-E10651)*(I10654-I10651)/(E10654-E10651)</f>
        <v>16.2</v>
      </c>
      <c r="J10653" s="397">
        <f>J10651+(E10653-E10651)*(J10654-J10651)/(E10654-E10651)</f>
        <v>0.14813333333333334</v>
      </c>
      <c r="K10653" s="469">
        <f t="shared" si="905"/>
        <v>16.204821051820527</v>
      </c>
      <c r="L10653" s="469">
        <f t="shared" si="906"/>
        <v>4.821051820528055E-3</v>
      </c>
    </row>
    <row r="10654" spans="1:12">
      <c r="A10654" s="480" t="s">
        <v>126</v>
      </c>
      <c r="B10654" s="480">
        <f t="shared" si="902"/>
        <v>20</v>
      </c>
      <c r="C10654" s="480">
        <f t="shared" si="903"/>
        <v>6</v>
      </c>
      <c r="D10654" s="480">
        <f>D10651</f>
        <v>246</v>
      </c>
      <c r="E10654" s="480">
        <f t="shared" si="904"/>
        <v>108</v>
      </c>
      <c r="F10654" s="484">
        <v>4.7786999999999997</v>
      </c>
      <c r="G10654" s="480">
        <v>15</v>
      </c>
      <c r="H10654" s="482">
        <v>0.29439900000000002</v>
      </c>
      <c r="I10654" s="483">
        <v>16.2</v>
      </c>
      <c r="J10654" s="484">
        <v>0.14699999999999999</v>
      </c>
      <c r="K10654" s="469">
        <f t="shared" si="905"/>
        <v>16.232052418656313</v>
      </c>
      <c r="L10654" s="469">
        <f t="shared" si="906"/>
        <v>3.2052418656313364E-2</v>
      </c>
    </row>
    <row r="10655" spans="1:12">
      <c r="A10655" s="98" t="s">
        <v>126</v>
      </c>
      <c r="B10655" s="98">
        <f t="shared" si="902"/>
        <v>20</v>
      </c>
      <c r="C10655" s="98">
        <f t="shared" si="903"/>
        <v>6</v>
      </c>
      <c r="D10655" s="98">
        <f>D10654</f>
        <v>246</v>
      </c>
      <c r="E10655" s="98">
        <f t="shared" si="904"/>
        <v>109</v>
      </c>
      <c r="F10655" s="397">
        <f>F10654+(E10655-E10654)*(F10657-F10654)/(E10657-E10654)</f>
        <v>4.7901666666666669</v>
      </c>
      <c r="G10655" s="98">
        <v>15</v>
      </c>
      <c r="H10655" s="491">
        <f>H10654+(E10655-E10654)*(H10657-H10654)/(E10657-E10654)</f>
        <v>0.29461666666666669</v>
      </c>
      <c r="I10655" s="492">
        <f>I10654+(E10655-E10654)*(I10657-I10654)/(E10657-E10654)</f>
        <v>16.233333333333334</v>
      </c>
      <c r="J10655" s="397">
        <f>J10654+(E10655-E10654)*(J10657-J10654)/(E10657-E10654)</f>
        <v>0.14586666666666667</v>
      </c>
      <c r="K10655" s="469">
        <f t="shared" si="905"/>
        <v>16.258980596255022</v>
      </c>
      <c r="L10655" s="469">
        <f t="shared" si="906"/>
        <v>2.5647262921687286E-2</v>
      </c>
    </row>
    <row r="10656" spans="1:12">
      <c r="A10656" s="98" t="s">
        <v>126</v>
      </c>
      <c r="B10656" s="98">
        <f t="shared" si="902"/>
        <v>20</v>
      </c>
      <c r="C10656" s="98">
        <f t="shared" si="903"/>
        <v>6</v>
      </c>
      <c r="D10656" s="98">
        <f>D10654</f>
        <v>246</v>
      </c>
      <c r="E10656" s="98">
        <f t="shared" si="904"/>
        <v>110</v>
      </c>
      <c r="F10656" s="397">
        <f>F10654+(E10656-E10654)*(F10657-F10654)/(E10657-E10654)</f>
        <v>4.8016333333333332</v>
      </c>
      <c r="G10656" s="98">
        <v>15</v>
      </c>
      <c r="H10656" s="491">
        <f>H10654+(E10656-E10654)*(H10657-H10654)/(E10657-E10654)</f>
        <v>0.29483433333333331</v>
      </c>
      <c r="I10656" s="492">
        <f>I10654+(E10656-E10654)*(I10657-I10654)/(E10657-E10654)</f>
        <v>16.266666666666666</v>
      </c>
      <c r="J10656" s="397">
        <f>J10654+(E10656-E10654)*(J10657-J10654)/(E10657-E10654)</f>
        <v>0.14473333333333332</v>
      </c>
      <c r="K10656" s="469">
        <f t="shared" si="905"/>
        <v>16.285869013445971</v>
      </c>
      <c r="L10656" s="469">
        <f t="shared" si="906"/>
        <v>1.9202346779305657E-2</v>
      </c>
    </row>
    <row r="10657" spans="1:12">
      <c r="A10657" s="480" t="s">
        <v>126</v>
      </c>
      <c r="B10657" s="480">
        <f t="shared" si="902"/>
        <v>20</v>
      </c>
      <c r="C10657" s="480">
        <f t="shared" si="903"/>
        <v>6</v>
      </c>
      <c r="D10657" s="480">
        <f>D10654</f>
        <v>246</v>
      </c>
      <c r="E10657" s="480">
        <f t="shared" si="904"/>
        <v>111</v>
      </c>
      <c r="F10657" s="484">
        <v>4.8131000000000004</v>
      </c>
      <c r="G10657" s="480">
        <v>15</v>
      </c>
      <c r="H10657" s="482">
        <v>0.29505199999999998</v>
      </c>
      <c r="I10657" s="483">
        <v>16.3</v>
      </c>
      <c r="J10657" s="484">
        <v>0.14360000000000001</v>
      </c>
      <c r="K10657" s="469">
        <f t="shared" si="905"/>
        <v>16.31271775822567</v>
      </c>
      <c r="L10657" s="469">
        <f t="shared" si="906"/>
        <v>1.2717758225669229E-2</v>
      </c>
    </row>
    <row r="10658" spans="1:12">
      <c r="A10658" s="98" t="s">
        <v>126</v>
      </c>
      <c r="B10658" s="98">
        <f t="shared" si="902"/>
        <v>20</v>
      </c>
      <c r="C10658" s="98">
        <f t="shared" si="903"/>
        <v>6</v>
      </c>
      <c r="D10658" s="98">
        <f>D10657</f>
        <v>246</v>
      </c>
      <c r="E10658" s="98">
        <f t="shared" si="904"/>
        <v>112</v>
      </c>
      <c r="F10658" s="397">
        <f>F10657+(E10658-E10657)*(F10660-F10657)/(E10660-E10657)</f>
        <v>4.8244666666666669</v>
      </c>
      <c r="G10658" s="98">
        <v>15</v>
      </c>
      <c r="H10658" s="491">
        <f>H10657+(E10658-E10657)*(H10660-H10657)/(E10660-E10657)</f>
        <v>0.2952703333333333</v>
      </c>
      <c r="I10658" s="492">
        <f>I10657+(E10658-E10657)*(I10660-I10657)/(E10660-E10657)</f>
        <v>16.333333333333332</v>
      </c>
      <c r="J10658" s="397">
        <f>J10657+(E10658-E10657)*(J10660-J10657)/(E10660-E10657)</f>
        <v>0.14246666666666666</v>
      </c>
      <c r="K10658" s="469">
        <f t="shared" si="905"/>
        <v>16.339151353956996</v>
      </c>
      <c r="L10658" s="469">
        <f t="shared" si="906"/>
        <v>5.8180206236642107E-3</v>
      </c>
    </row>
    <row r="10659" spans="1:12">
      <c r="A10659" s="98" t="s">
        <v>126</v>
      </c>
      <c r="B10659" s="98">
        <f t="shared" si="902"/>
        <v>20</v>
      </c>
      <c r="C10659" s="98">
        <f t="shared" si="903"/>
        <v>6</v>
      </c>
      <c r="D10659" s="98">
        <f>D10657</f>
        <v>246</v>
      </c>
      <c r="E10659" s="98">
        <f t="shared" si="904"/>
        <v>113</v>
      </c>
      <c r="F10659" s="397">
        <f>F10657+(E10659-E10657)*(F10660-F10657)/(E10660-E10657)</f>
        <v>4.8358333333333334</v>
      </c>
      <c r="G10659" s="98">
        <v>15</v>
      </c>
      <c r="H10659" s="491">
        <f>H10657+(E10659-E10657)*(H10660-H10657)/(E10660-E10657)</f>
        <v>0.29548866666666668</v>
      </c>
      <c r="I10659" s="492">
        <f>I10657+(E10659-E10657)*(I10660-I10657)/(E10660-E10657)</f>
        <v>16.366666666666667</v>
      </c>
      <c r="J10659" s="397">
        <f>J10657+(E10659-E10657)*(J10660-J10657)/(E10660-E10657)</f>
        <v>0.14133333333333334</v>
      </c>
      <c r="K10659" s="469">
        <f t="shared" si="905"/>
        <v>16.365545886700673</v>
      </c>
      <c r="L10659" s="469">
        <f t="shared" si="906"/>
        <v>-1.1207799659942452E-3</v>
      </c>
    </row>
    <row r="10660" spans="1:12">
      <c r="A10660" s="480" t="s">
        <v>126</v>
      </c>
      <c r="B10660" s="480">
        <f t="shared" si="902"/>
        <v>20</v>
      </c>
      <c r="C10660" s="480">
        <f t="shared" si="903"/>
        <v>6</v>
      </c>
      <c r="D10660" s="480">
        <f>D10657</f>
        <v>246</v>
      </c>
      <c r="E10660" s="480">
        <f t="shared" si="904"/>
        <v>114</v>
      </c>
      <c r="F10660" s="484">
        <v>4.8472</v>
      </c>
      <c r="G10660" s="480">
        <v>15</v>
      </c>
      <c r="H10660" s="482">
        <v>0.295707</v>
      </c>
      <c r="I10660" s="483">
        <v>16.399999999999999</v>
      </c>
      <c r="J10660" s="484">
        <v>0.14019999999999999</v>
      </c>
      <c r="K10660" s="469">
        <f t="shared" si="905"/>
        <v>16.391901442982412</v>
      </c>
      <c r="L10660" s="469">
        <f t="shared" si="906"/>
        <v>-8.0985570175862165E-3</v>
      </c>
    </row>
    <row r="10661" spans="1:12">
      <c r="A10661" s="98" t="s">
        <v>126</v>
      </c>
      <c r="B10661" s="98">
        <f t="shared" si="902"/>
        <v>20</v>
      </c>
      <c r="C10661" s="98">
        <f t="shared" si="903"/>
        <v>6</v>
      </c>
      <c r="D10661" s="98">
        <f>D10660</f>
        <v>246</v>
      </c>
      <c r="E10661" s="98">
        <f t="shared" si="904"/>
        <v>115</v>
      </c>
      <c r="F10661" s="397">
        <f>F10660+(E10661-E10660)*(F10663-F10660)/(E10663-E10660)</f>
        <v>4.8584666666666667</v>
      </c>
      <c r="G10661" s="98">
        <v>15</v>
      </c>
      <c r="H10661" s="491">
        <f>H10660+(E10661-E10660)*(H10663-H10660)/(E10663-E10660)</f>
        <v>0.29592633333333335</v>
      </c>
      <c r="I10661" s="492">
        <f>I10660+(E10661-E10660)*(I10663-I10660)/(E10663-E10660)</f>
        <v>16.433333333333334</v>
      </c>
      <c r="J10661" s="397">
        <f>J10660+(E10661-E10660)*(J10663-J10660)/(E10663-E10660)</f>
        <v>0.13906666666666667</v>
      </c>
      <c r="K10661" s="469">
        <f t="shared" si="905"/>
        <v>16.417824706373995</v>
      </c>
      <c r="L10661" s="469">
        <f t="shared" si="906"/>
        <v>-1.5508626959338301E-2</v>
      </c>
    </row>
    <row r="10662" spans="1:12">
      <c r="A10662" s="98" t="s">
        <v>126</v>
      </c>
      <c r="B10662" s="98">
        <f t="shared" si="902"/>
        <v>20</v>
      </c>
      <c r="C10662" s="98">
        <f t="shared" si="903"/>
        <v>6</v>
      </c>
      <c r="D10662" s="98">
        <f>D10660</f>
        <v>246</v>
      </c>
      <c r="E10662" s="98">
        <f t="shared" si="904"/>
        <v>116</v>
      </c>
      <c r="F10662" s="397">
        <f>F10660+(E10662-E10660)*(F10663-F10660)/(E10663-E10660)</f>
        <v>4.8697333333333335</v>
      </c>
      <c r="G10662" s="98">
        <v>15</v>
      </c>
      <c r="H10662" s="491">
        <f>H10660+(E10662-E10660)*(H10663-H10660)/(E10663-E10660)</f>
        <v>0.29614566666666664</v>
      </c>
      <c r="I10662" s="492">
        <f>I10660+(E10662-E10660)*(I10663-I10660)/(E10663-E10660)</f>
        <v>16.466666666666665</v>
      </c>
      <c r="J10662" s="397">
        <f>J10660+(E10662-E10660)*(J10663-J10660)/(E10663-E10660)</f>
        <v>0.13793333333333332</v>
      </c>
      <c r="K10662" s="469">
        <f t="shared" si="905"/>
        <v>16.443709570853084</v>
      </c>
      <c r="L10662" s="469">
        <f t="shared" si="906"/>
        <v>-2.2957095813580963E-2</v>
      </c>
    </row>
    <row r="10663" spans="1:12">
      <c r="A10663" s="480" t="s">
        <v>126</v>
      </c>
      <c r="B10663" s="480">
        <f t="shared" si="902"/>
        <v>20</v>
      </c>
      <c r="C10663" s="480">
        <f t="shared" si="903"/>
        <v>6</v>
      </c>
      <c r="D10663" s="480">
        <f>D10660</f>
        <v>246</v>
      </c>
      <c r="E10663" s="480">
        <f t="shared" si="904"/>
        <v>117</v>
      </c>
      <c r="F10663" s="484">
        <v>4.8810000000000002</v>
      </c>
      <c r="G10663" s="480">
        <v>15</v>
      </c>
      <c r="H10663" s="482">
        <v>0.29636499999999999</v>
      </c>
      <c r="I10663" s="483">
        <v>16.5</v>
      </c>
      <c r="J10663" s="484">
        <v>0.1368</v>
      </c>
      <c r="K10663" s="469">
        <f t="shared" si="905"/>
        <v>16.469556121674287</v>
      </c>
      <c r="L10663" s="469">
        <f t="shared" si="906"/>
        <v>-3.0443878325712603E-2</v>
      </c>
    </row>
    <row r="10664" spans="1:12">
      <c r="A10664" s="98" t="s">
        <v>126</v>
      </c>
      <c r="B10664" s="98">
        <f t="shared" si="902"/>
        <v>20</v>
      </c>
      <c r="C10664" s="98">
        <f t="shared" si="903"/>
        <v>6</v>
      </c>
      <c r="D10664" s="98">
        <f>D10663</f>
        <v>246</v>
      </c>
      <c r="E10664" s="98">
        <f t="shared" si="904"/>
        <v>118</v>
      </c>
      <c r="F10664" s="397">
        <f>F10663+(E10664-E10663)*(F10666-F10663)/(E10666-E10663)</f>
        <v>4.8922333333333334</v>
      </c>
      <c r="G10664" s="98">
        <v>15</v>
      </c>
      <c r="H10664" s="491">
        <f>H10663+(E10664-E10663)*(H10666-H10663)/(E10666-E10663)</f>
        <v>0.29658499999999999</v>
      </c>
      <c r="I10664" s="492">
        <f>I10663+(E10664-E10663)*(I10666-I10663)/(E10666-E10663)</f>
        <v>16.5</v>
      </c>
      <c r="J10664" s="397">
        <f>J10663+(E10664-E10663)*(J10666-J10663)/(E10666-E10663)</f>
        <v>0.13563333333333333</v>
      </c>
      <c r="K10664" s="469">
        <f t="shared" si="905"/>
        <v>16.495214974908823</v>
      </c>
      <c r="L10664" s="469">
        <f t="shared" si="906"/>
        <v>-4.7850250911771752E-3</v>
      </c>
    </row>
    <row r="10665" spans="1:12">
      <c r="A10665" s="98" t="s">
        <v>126</v>
      </c>
      <c r="B10665" s="98">
        <f t="shared" si="902"/>
        <v>20</v>
      </c>
      <c r="C10665" s="98">
        <f t="shared" si="903"/>
        <v>6</v>
      </c>
      <c r="D10665" s="98">
        <f>D10663</f>
        <v>246</v>
      </c>
      <c r="E10665" s="98">
        <f t="shared" si="904"/>
        <v>119</v>
      </c>
      <c r="F10665" s="397">
        <f>F10663+(E10665-E10663)*(F10666-F10663)/(E10666-E10663)</f>
        <v>4.9034666666666666</v>
      </c>
      <c r="G10665" s="98">
        <v>15</v>
      </c>
      <c r="H10665" s="491">
        <f>H10663+(E10665-E10663)*(H10666-H10663)/(E10666-E10663)</f>
        <v>0.29680499999999999</v>
      </c>
      <c r="I10665" s="492">
        <f>I10663+(E10665-E10663)*(I10666-I10663)/(E10666-E10663)</f>
        <v>16.5</v>
      </c>
      <c r="J10665" s="397">
        <f>J10663+(E10665-E10663)*(J10666-J10663)/(E10666-E10663)</f>
        <v>0.13446666666666668</v>
      </c>
      <c r="K10665" s="469">
        <f t="shared" si="905"/>
        <v>16.520835790052953</v>
      </c>
      <c r="L10665" s="469">
        <f t="shared" si="906"/>
        <v>2.0835790052952774E-2</v>
      </c>
    </row>
    <row r="10666" spans="1:12">
      <c r="A10666" s="480" t="s">
        <v>126</v>
      </c>
      <c r="B10666" s="480">
        <f t="shared" si="902"/>
        <v>20</v>
      </c>
      <c r="C10666" s="480">
        <f t="shared" si="903"/>
        <v>6</v>
      </c>
      <c r="D10666" s="480">
        <f>D10663</f>
        <v>246</v>
      </c>
      <c r="E10666" s="480">
        <f t="shared" si="904"/>
        <v>120</v>
      </c>
      <c r="F10666" s="484">
        <v>4.9146999999999998</v>
      </c>
      <c r="G10666" s="480">
        <v>15</v>
      </c>
      <c r="H10666" s="482">
        <v>0.29702499999999998</v>
      </c>
      <c r="I10666" s="483">
        <v>16.5</v>
      </c>
      <c r="J10666" s="484">
        <v>0.1333</v>
      </c>
      <c r="K10666" s="469">
        <f t="shared" si="905"/>
        <v>16.546418651628652</v>
      </c>
      <c r="L10666" s="469">
        <f t="shared" si="906"/>
        <v>4.6418651628652441E-2</v>
      </c>
    </row>
    <row r="10667" spans="1:12">
      <c r="A10667" s="98" t="s">
        <v>126</v>
      </c>
      <c r="B10667" s="98">
        <f t="shared" si="902"/>
        <v>20</v>
      </c>
      <c r="C10667" s="98">
        <f t="shared" si="903"/>
        <v>6</v>
      </c>
      <c r="D10667" s="98">
        <f>D10666</f>
        <v>246</v>
      </c>
      <c r="E10667" s="98">
        <f t="shared" si="904"/>
        <v>121</v>
      </c>
      <c r="F10667" s="397">
        <f>F10666+(E10667-E10666)*(F10669-F10666)/(E10669-E10666)</f>
        <v>4.9258333333333333</v>
      </c>
      <c r="G10667" s="98">
        <v>15</v>
      </c>
      <c r="H10667" s="491">
        <f>H10666+(E10667-E10666)*(H10669-H10666)/(E10669-E10666)</f>
        <v>0.29724600000000001</v>
      </c>
      <c r="I10667" s="492">
        <f>I10666+(E10667-E10666)*(I10669-I10666)/(E10669-E10666)</f>
        <v>16.533333333333335</v>
      </c>
      <c r="J10667" s="397">
        <f>J10666+(E10667-E10666)*(J10669-J10666)/(E10669-E10666)</f>
        <v>0.13216666666666665</v>
      </c>
      <c r="K10667" s="469">
        <f t="shared" si="905"/>
        <v>16.571571470544036</v>
      </c>
      <c r="L10667" s="469">
        <f t="shared" si="906"/>
        <v>3.823813721070124E-2</v>
      </c>
    </row>
    <row r="10668" spans="1:12">
      <c r="A10668" s="98" t="s">
        <v>126</v>
      </c>
      <c r="B10668" s="98">
        <f t="shared" si="902"/>
        <v>20</v>
      </c>
      <c r="C10668" s="98">
        <f t="shared" si="903"/>
        <v>6</v>
      </c>
      <c r="D10668" s="98">
        <f>D10666</f>
        <v>246</v>
      </c>
      <c r="E10668" s="98">
        <f t="shared" si="904"/>
        <v>122</v>
      </c>
      <c r="F10668" s="397">
        <f>F10666+(E10668-E10666)*(F10669-F10666)/(E10669-E10666)</f>
        <v>4.9369666666666667</v>
      </c>
      <c r="G10668" s="98">
        <v>15</v>
      </c>
      <c r="H10668" s="491">
        <f>H10666+(E10668-E10666)*(H10669-H10666)/(E10669-E10666)</f>
        <v>0.29746699999999998</v>
      </c>
      <c r="I10668" s="492">
        <f>I10666+(E10668-E10666)*(I10669-I10666)/(E10669-E10666)</f>
        <v>16.566666666666666</v>
      </c>
      <c r="J10668" s="397">
        <f>J10666+(E10668-E10666)*(J10669-J10666)/(E10669-E10666)</f>
        <v>0.13103333333333333</v>
      </c>
      <c r="K10668" s="469">
        <f t="shared" si="905"/>
        <v>16.596686915411347</v>
      </c>
      <c r="L10668" s="469">
        <f t="shared" si="906"/>
        <v>3.0020248744680345E-2</v>
      </c>
    </row>
    <row r="10669" spans="1:12">
      <c r="A10669" s="480" t="s">
        <v>126</v>
      </c>
      <c r="B10669" s="480">
        <f t="shared" si="902"/>
        <v>20</v>
      </c>
      <c r="C10669" s="480">
        <f t="shared" si="903"/>
        <v>6</v>
      </c>
      <c r="D10669" s="480">
        <f>D10666</f>
        <v>246</v>
      </c>
      <c r="E10669" s="480">
        <f t="shared" si="904"/>
        <v>123</v>
      </c>
      <c r="F10669" s="484">
        <v>4.9481000000000002</v>
      </c>
      <c r="G10669" s="480">
        <v>15</v>
      </c>
      <c r="H10669" s="482">
        <v>0.29768800000000001</v>
      </c>
      <c r="I10669" s="483">
        <v>16.600000000000001</v>
      </c>
      <c r="J10669" s="484">
        <v>0.12989999999999999</v>
      </c>
      <c r="K10669" s="469">
        <f t="shared" si="905"/>
        <v>16.621765069468704</v>
      </c>
      <c r="L10669" s="469">
        <f t="shared" si="906"/>
        <v>2.1765069468703047E-2</v>
      </c>
    </row>
    <row r="10670" spans="1:12">
      <c r="A10670" s="98" t="s">
        <v>126</v>
      </c>
      <c r="B10670" s="98">
        <f t="shared" si="902"/>
        <v>20</v>
      </c>
      <c r="C10670" s="98">
        <f t="shared" si="903"/>
        <v>6</v>
      </c>
      <c r="D10670" s="98">
        <f>D10669</f>
        <v>246</v>
      </c>
      <c r="E10670" s="98">
        <f t="shared" si="904"/>
        <v>124</v>
      </c>
      <c r="F10670" s="397">
        <f>F10669+(E10670-E10669)*(F10672-F10669)/(E10672-E10669)</f>
        <v>4.9591666666666665</v>
      </c>
      <c r="G10670" s="98">
        <v>15</v>
      </c>
      <c r="H10670" s="491">
        <f>H10669+(E10670-E10669)*(H10672-H10669)/(E10672-E10669)</f>
        <v>0.29791000000000001</v>
      </c>
      <c r="I10670" s="492">
        <f>I10669+(E10670-E10669)*(I10672-I10669)/(E10672-E10669)</f>
        <v>16.633333333333333</v>
      </c>
      <c r="J10670" s="397">
        <f>J10669+(E10670-E10669)*(J10672-J10669)/(E10672-E10669)</f>
        <v>0.12876666666666667</v>
      </c>
      <c r="K10670" s="469">
        <f t="shared" si="905"/>
        <v>16.646526355834535</v>
      </c>
      <c r="L10670" s="469">
        <f t="shared" si="906"/>
        <v>1.3193022501202023E-2</v>
      </c>
    </row>
    <row r="10671" spans="1:12">
      <c r="A10671" s="98" t="s">
        <v>126</v>
      </c>
      <c r="B10671" s="98">
        <f t="shared" si="902"/>
        <v>20</v>
      </c>
      <c r="C10671" s="98">
        <f t="shared" si="903"/>
        <v>6</v>
      </c>
      <c r="D10671" s="98">
        <f>D10669</f>
        <v>246</v>
      </c>
      <c r="E10671" s="98">
        <f t="shared" si="904"/>
        <v>125</v>
      </c>
      <c r="F10671" s="397">
        <f>F10669+(E10671-E10669)*(F10672-F10669)/(E10672-E10669)</f>
        <v>4.9702333333333337</v>
      </c>
      <c r="G10671" s="98">
        <v>15</v>
      </c>
      <c r="H10671" s="491">
        <f>H10669+(E10671-E10669)*(H10672-H10669)/(E10672-E10669)</f>
        <v>0.29813200000000001</v>
      </c>
      <c r="I10671" s="492">
        <f>I10669+(E10671-E10669)*(I10672-I10669)/(E10672-E10669)</f>
        <v>16.666666666666668</v>
      </c>
      <c r="J10671" s="397">
        <f>J10669+(E10671-E10669)*(J10672-J10669)/(E10672-E10669)</f>
        <v>0.12763333333333332</v>
      </c>
      <c r="K10671" s="469">
        <f t="shared" si="905"/>
        <v>16.671250765879993</v>
      </c>
      <c r="L10671" s="469">
        <f t="shared" si="906"/>
        <v>4.5840992133250325E-3</v>
      </c>
    </row>
    <row r="10672" spans="1:12">
      <c r="A10672" s="480" t="s">
        <v>126</v>
      </c>
      <c r="B10672" s="480">
        <f t="shared" si="902"/>
        <v>20</v>
      </c>
      <c r="C10672" s="480">
        <f t="shared" si="903"/>
        <v>6</v>
      </c>
      <c r="D10672" s="480">
        <f>D10669</f>
        <v>246</v>
      </c>
      <c r="E10672" s="480">
        <f t="shared" si="904"/>
        <v>126</v>
      </c>
      <c r="F10672" s="484">
        <v>4.9813000000000001</v>
      </c>
      <c r="G10672" s="480">
        <v>15</v>
      </c>
      <c r="H10672" s="482">
        <v>0.29835400000000001</v>
      </c>
      <c r="I10672" s="483">
        <v>16.7</v>
      </c>
      <c r="J10672" s="484">
        <v>0.1265</v>
      </c>
      <c r="K10672" s="469">
        <f t="shared" si="905"/>
        <v>16.695938381922147</v>
      </c>
      <c r="L10672" s="469">
        <f t="shared" si="906"/>
        <v>-4.0616180778521027E-3</v>
      </c>
    </row>
    <row r="10673" spans="1:12">
      <c r="A10673" s="98" t="s">
        <v>126</v>
      </c>
      <c r="B10673" s="98">
        <f t="shared" si="902"/>
        <v>20</v>
      </c>
      <c r="C10673" s="98">
        <f t="shared" si="903"/>
        <v>6</v>
      </c>
      <c r="D10673" s="98">
        <f>D10672</f>
        <v>246</v>
      </c>
      <c r="E10673" s="98">
        <f t="shared" si="904"/>
        <v>127</v>
      </c>
      <c r="F10673" s="397">
        <f>F10672+(E10673-E10672)*(F10675-F10672)/(E10675-E10672)</f>
        <v>4.9922666666666666</v>
      </c>
      <c r="G10673" s="98">
        <v>15</v>
      </c>
      <c r="H10673" s="491">
        <f>H10672+(E10673-E10672)*(H10675-H10672)/(E10675-E10672)</f>
        <v>0.29857733333333336</v>
      </c>
      <c r="I10673" s="492">
        <f>I10672+(E10673-E10672)*(I10675-I10672)/(E10675-E10672)</f>
        <v>16.733333333333334</v>
      </c>
      <c r="J10673" s="397">
        <f>J10672+(E10673-E10672)*(J10675-J10672)/(E10675-E10672)</f>
        <v>0.12536666666666668</v>
      </c>
      <c r="K10673" s="469">
        <f t="shared" si="905"/>
        <v>16.72017969660568</v>
      </c>
      <c r="L10673" s="469">
        <f t="shared" si="906"/>
        <v>-1.3153636727654572E-2</v>
      </c>
    </row>
    <row r="10674" spans="1:12">
      <c r="A10674" s="98" t="s">
        <v>126</v>
      </c>
      <c r="B10674" s="98">
        <f t="shared" si="902"/>
        <v>20</v>
      </c>
      <c r="C10674" s="98">
        <f t="shared" si="903"/>
        <v>6</v>
      </c>
      <c r="D10674" s="98">
        <f>D10672</f>
        <v>246</v>
      </c>
      <c r="E10674" s="98">
        <f t="shared" si="904"/>
        <v>128</v>
      </c>
      <c r="F10674" s="397">
        <f>F10672+(E10674-E10672)*(F10675-F10672)/(E10675-E10672)</f>
        <v>5.0032333333333332</v>
      </c>
      <c r="G10674" s="98">
        <v>15</v>
      </c>
      <c r="H10674" s="491">
        <f>H10672+(E10674-E10672)*(H10675-H10672)/(E10675-E10672)</f>
        <v>0.29880066666666666</v>
      </c>
      <c r="I10674" s="492">
        <f>I10672+(E10674-E10672)*(I10675-I10672)/(E10675-E10672)</f>
        <v>16.766666666666666</v>
      </c>
      <c r="J10674" s="397">
        <f>J10672+(E10674-E10672)*(J10675-J10672)/(E10675-E10672)</f>
        <v>0.12423333333333333</v>
      </c>
      <c r="K10674" s="469">
        <f t="shared" si="905"/>
        <v>16.744384773795684</v>
      </c>
      <c r="L10674" s="469">
        <f t="shared" si="906"/>
        <v>-2.2281892870982034E-2</v>
      </c>
    </row>
    <row r="10675" spans="1:12">
      <c r="A10675" s="480" t="s">
        <v>126</v>
      </c>
      <c r="B10675" s="480">
        <f t="shared" si="902"/>
        <v>20</v>
      </c>
      <c r="C10675" s="480">
        <f t="shared" si="903"/>
        <v>6</v>
      </c>
      <c r="D10675" s="480">
        <f>D10672</f>
        <v>246</v>
      </c>
      <c r="E10675" s="480">
        <f t="shared" si="904"/>
        <v>129</v>
      </c>
      <c r="F10675" s="484">
        <v>5.0141999999999998</v>
      </c>
      <c r="G10675" s="480">
        <v>15</v>
      </c>
      <c r="H10675" s="482">
        <v>0.29902400000000001</v>
      </c>
      <c r="I10675" s="483">
        <v>16.8</v>
      </c>
      <c r="J10675" s="484">
        <v>0.1231</v>
      </c>
      <c r="K10675" s="469">
        <f t="shared" si="905"/>
        <v>16.768553694686712</v>
      </c>
      <c r="L10675" s="469">
        <f t="shared" si="906"/>
        <v>-3.1446305313288292E-2</v>
      </c>
    </row>
    <row r="10676" spans="1:12">
      <c r="A10676" s="98" t="s">
        <v>126</v>
      </c>
      <c r="B10676" s="98">
        <f t="shared" si="902"/>
        <v>20</v>
      </c>
      <c r="C10676" s="98">
        <f t="shared" si="903"/>
        <v>6</v>
      </c>
      <c r="D10676" s="98">
        <f>D10675</f>
        <v>246</v>
      </c>
      <c r="E10676" s="98">
        <f t="shared" si="904"/>
        <v>130</v>
      </c>
      <c r="F10676" s="397">
        <f>F10675+(E10676-E10675)*(F10678-F10675)/(E10678-E10675)</f>
        <v>5.0251333333333328</v>
      </c>
      <c r="G10676" s="98">
        <v>15</v>
      </c>
      <c r="H10676" s="491">
        <f>H10675+(E10676-E10675)*(H10678-H10675)/(E10678-E10675)</f>
        <v>0.29924833333333334</v>
      </c>
      <c r="I10676" s="492">
        <f>I10675+(E10676-E10675)*(I10678-I10675)/(E10678-E10675)</f>
        <v>16.8</v>
      </c>
      <c r="J10676" s="397">
        <f>J10675+(E10676-E10675)*(J10678-J10675)/(E10678-E10675)</f>
        <v>0.12196666666666667</v>
      </c>
      <c r="K10676" s="469">
        <f t="shared" si="905"/>
        <v>16.792519033801355</v>
      </c>
      <c r="L10676" s="469">
        <f t="shared" si="906"/>
        <v>-7.4809661986456888E-3</v>
      </c>
    </row>
    <row r="10677" spans="1:12">
      <c r="A10677" s="98" t="s">
        <v>126</v>
      </c>
      <c r="B10677" s="98">
        <f t="shared" si="902"/>
        <v>20</v>
      </c>
      <c r="C10677" s="98">
        <f t="shared" si="903"/>
        <v>6</v>
      </c>
      <c r="D10677" s="98">
        <f>D10675</f>
        <v>246</v>
      </c>
      <c r="E10677" s="98">
        <f t="shared" si="904"/>
        <v>131</v>
      </c>
      <c r="F10677" s="397">
        <f>F10675+(E10677-E10675)*(F10678-F10675)/(E10678-E10675)</f>
        <v>5.0360666666666667</v>
      </c>
      <c r="G10677" s="98">
        <v>15</v>
      </c>
      <c r="H10677" s="491">
        <f>H10675+(E10677-E10675)*(H10678-H10675)/(E10678-E10675)</f>
        <v>0.29947266666666666</v>
      </c>
      <c r="I10677" s="492">
        <f>I10675+(E10677-E10675)*(I10678-I10675)/(E10678-E10675)</f>
        <v>16.8</v>
      </c>
      <c r="J10677" s="397">
        <f>J10675+(E10677-E10675)*(J10678-J10675)/(E10678-E10675)</f>
        <v>0.12083333333333333</v>
      </c>
      <c r="K10677" s="469">
        <f t="shared" si="905"/>
        <v>16.816448468307627</v>
      </c>
      <c r="L10677" s="469">
        <f t="shared" si="906"/>
        <v>1.644846830762603E-2</v>
      </c>
    </row>
    <row r="10678" spans="1:12">
      <c r="A10678" s="480" t="s">
        <v>126</v>
      </c>
      <c r="B10678" s="480">
        <f t="shared" si="902"/>
        <v>20</v>
      </c>
      <c r="C10678" s="480">
        <f t="shared" si="903"/>
        <v>6</v>
      </c>
      <c r="D10678" s="480">
        <f>D10675</f>
        <v>246</v>
      </c>
      <c r="E10678" s="480">
        <f t="shared" si="904"/>
        <v>132</v>
      </c>
      <c r="F10678" s="484">
        <v>5.0469999999999997</v>
      </c>
      <c r="G10678" s="480">
        <v>15</v>
      </c>
      <c r="H10678" s="482">
        <v>0.29969699999999999</v>
      </c>
      <c r="I10678" s="483">
        <v>16.8</v>
      </c>
      <c r="J10678" s="484">
        <v>0.1197</v>
      </c>
      <c r="K10678" s="469">
        <f t="shared" si="905"/>
        <v>16.840342078832954</v>
      </c>
      <c r="L10678" s="469">
        <f t="shared" si="906"/>
        <v>4.0342078832953376E-2</v>
      </c>
    </row>
    <row r="10679" spans="1:12">
      <c r="A10679" s="98" t="s">
        <v>126</v>
      </c>
      <c r="B10679" s="98">
        <f t="shared" si="902"/>
        <v>20</v>
      </c>
      <c r="C10679" s="98">
        <f t="shared" si="903"/>
        <v>6</v>
      </c>
      <c r="D10679" s="98">
        <f>D10678</f>
        <v>246</v>
      </c>
      <c r="E10679" s="98">
        <f t="shared" si="904"/>
        <v>133</v>
      </c>
      <c r="F10679" s="397">
        <f>F10678+(E10679-E10678)*(F10681-F10678)/(E10681-E10678)</f>
        <v>5.057833333333333</v>
      </c>
      <c r="G10679" s="98">
        <v>15</v>
      </c>
      <c r="H10679" s="491">
        <f>H10678+(E10679-E10678)*(H10681-H10678)/(E10681-E10678)</f>
        <v>0.29992233333333335</v>
      </c>
      <c r="I10679" s="492">
        <f>I10678+(E10679-E10678)*(I10681-I10678)/(E10681-E10678)</f>
        <v>16.833333333333332</v>
      </c>
      <c r="J10679" s="397">
        <f>J10678+(E10679-E10678)*(J10681-J10678)/(E10681-E10678)</f>
        <v>0.11853333333333334</v>
      </c>
      <c r="K10679" s="469">
        <f t="shared" si="905"/>
        <v>16.86381029755481</v>
      </c>
      <c r="L10679" s="469">
        <f t="shared" si="906"/>
        <v>3.0476964221477942E-2</v>
      </c>
    </row>
    <row r="10680" spans="1:12">
      <c r="A10680" s="98" t="s">
        <v>126</v>
      </c>
      <c r="B10680" s="98">
        <f t="shared" si="902"/>
        <v>20</v>
      </c>
      <c r="C10680" s="98">
        <f t="shared" si="903"/>
        <v>6</v>
      </c>
      <c r="D10680" s="98">
        <f>D10678</f>
        <v>246</v>
      </c>
      <c r="E10680" s="98">
        <f t="shared" si="904"/>
        <v>134</v>
      </c>
      <c r="F10680" s="397">
        <f>F10678+(E10680-E10678)*(F10681-F10678)/(E10681-E10678)</f>
        <v>5.0686666666666671</v>
      </c>
      <c r="G10680" s="98">
        <v>15</v>
      </c>
      <c r="H10680" s="491">
        <f>H10678+(E10680-E10678)*(H10681-H10678)/(E10681-E10678)</f>
        <v>0.30014766666666665</v>
      </c>
      <c r="I10680" s="492">
        <f>I10678+(E10680-E10678)*(I10681-I10678)/(E10681-E10678)</f>
        <v>16.866666666666667</v>
      </c>
      <c r="J10680" s="397">
        <f>J10678+(E10680-E10678)*(J10681-J10678)/(E10681-E10678)</f>
        <v>0.11736666666666666</v>
      </c>
      <c r="K10680" s="469">
        <f t="shared" si="905"/>
        <v>16.88724327914149</v>
      </c>
      <c r="L10680" s="469">
        <f t="shared" si="906"/>
        <v>2.0576612474823008E-2</v>
      </c>
    </row>
    <row r="10681" spans="1:12">
      <c r="A10681" s="480" t="s">
        <v>126</v>
      </c>
      <c r="B10681" s="480">
        <f t="shared" si="902"/>
        <v>20</v>
      </c>
      <c r="C10681" s="480">
        <f t="shared" si="903"/>
        <v>6</v>
      </c>
      <c r="D10681" s="480">
        <f>D10678</f>
        <v>246</v>
      </c>
      <c r="E10681" s="480">
        <f t="shared" si="904"/>
        <v>135</v>
      </c>
      <c r="F10681" s="484">
        <v>5.0795000000000003</v>
      </c>
      <c r="G10681" s="480">
        <v>15</v>
      </c>
      <c r="H10681" s="482">
        <v>0.300373</v>
      </c>
      <c r="I10681" s="483">
        <v>16.899999999999999</v>
      </c>
      <c r="J10681" s="484">
        <v>0.1162</v>
      </c>
      <c r="K10681" s="469">
        <f t="shared" si="905"/>
        <v>16.910641102895401</v>
      </c>
      <c r="L10681" s="469">
        <f t="shared" si="906"/>
        <v>1.0641102895402099E-2</v>
      </c>
    </row>
    <row r="10682" spans="1:12">
      <c r="A10682" s="98" t="s">
        <v>126</v>
      </c>
      <c r="B10682" s="98">
        <f t="shared" si="902"/>
        <v>20</v>
      </c>
      <c r="C10682" s="98">
        <f t="shared" si="903"/>
        <v>6</v>
      </c>
      <c r="D10682" s="98">
        <f>D10681</f>
        <v>246</v>
      </c>
      <c r="E10682" s="98">
        <f t="shared" si="904"/>
        <v>136</v>
      </c>
      <c r="F10682" s="397">
        <f>F10681+(E10682-E10681)*(F10684-F10681)/(E10684-E10681)</f>
        <v>5.0902666666666665</v>
      </c>
      <c r="G10682" s="98">
        <v>15</v>
      </c>
      <c r="H10682" s="491">
        <f>H10681+(E10682-E10681)*(H10684-H10681)/(E10684-E10681)</f>
        <v>0.30059999999999998</v>
      </c>
      <c r="I10682" s="492">
        <f>I10681+(E10682-E10681)*(I10684-I10681)/(E10684-E10681)</f>
        <v>16.933333333333334</v>
      </c>
      <c r="J10682" s="397">
        <f>J10681+(E10682-E10681)*(J10684-J10681)/(E10684-E10681)</f>
        <v>0.11506666666666666</v>
      </c>
      <c r="K10682" s="469">
        <f t="shared" si="905"/>
        <v>16.933688179197162</v>
      </c>
      <c r="L10682" s="469">
        <f t="shared" si="906"/>
        <v>3.5484586382850125E-4</v>
      </c>
    </row>
    <row r="10683" spans="1:12">
      <c r="A10683" s="98" t="s">
        <v>126</v>
      </c>
      <c r="B10683" s="98">
        <f t="shared" si="902"/>
        <v>20</v>
      </c>
      <c r="C10683" s="98">
        <f t="shared" si="903"/>
        <v>6</v>
      </c>
      <c r="D10683" s="98">
        <f>D10681</f>
        <v>246</v>
      </c>
      <c r="E10683" s="98">
        <f t="shared" si="904"/>
        <v>137</v>
      </c>
      <c r="F10683" s="397">
        <f>F10681+(E10683-E10681)*(F10684-F10681)/(E10684-E10681)</f>
        <v>5.1010333333333335</v>
      </c>
      <c r="G10683" s="98">
        <v>15</v>
      </c>
      <c r="H10683" s="491">
        <f>H10681+(E10683-E10681)*(H10684-H10681)/(E10684-E10681)</f>
        <v>0.30082700000000001</v>
      </c>
      <c r="I10683" s="492">
        <f>I10681+(E10683-E10681)*(I10684-I10681)/(E10684-E10681)</f>
        <v>16.966666666666665</v>
      </c>
      <c r="J10683" s="397">
        <f>J10681+(E10683-E10681)*(J10684-J10681)/(E10684-E10681)</f>
        <v>0.11393333333333333</v>
      </c>
      <c r="K10683" s="469">
        <f t="shared" si="905"/>
        <v>16.956700473472573</v>
      </c>
      <c r="L10683" s="469">
        <f t="shared" si="906"/>
        <v>-9.9661931940921988E-3</v>
      </c>
    </row>
    <row r="10684" spans="1:12">
      <c r="A10684" s="480" t="s">
        <v>126</v>
      </c>
      <c r="B10684" s="480">
        <f t="shared" si="902"/>
        <v>20</v>
      </c>
      <c r="C10684" s="480">
        <f t="shared" si="903"/>
        <v>6</v>
      </c>
      <c r="D10684" s="480">
        <f>D10681</f>
        <v>246</v>
      </c>
      <c r="E10684" s="480">
        <f t="shared" si="904"/>
        <v>138</v>
      </c>
      <c r="F10684" s="484">
        <v>5.1117999999999997</v>
      </c>
      <c r="G10684" s="480">
        <v>15</v>
      </c>
      <c r="H10684" s="482">
        <v>0.30105399999999999</v>
      </c>
      <c r="I10684" s="483">
        <v>17</v>
      </c>
      <c r="J10684" s="484">
        <v>0.1128</v>
      </c>
      <c r="K10684" s="469">
        <f t="shared" si="905"/>
        <v>16.979678064400407</v>
      </c>
      <c r="L10684" s="469">
        <f t="shared" si="906"/>
        <v>-2.0321935599593388E-2</v>
      </c>
    </row>
    <row r="10685" spans="1:12">
      <c r="A10685" s="98" t="s">
        <v>126</v>
      </c>
      <c r="B10685" s="98">
        <f t="shared" ref="B10685:B10748" si="907">INT(D10685/12)</f>
        <v>20</v>
      </c>
      <c r="C10685" s="98">
        <f t="shared" ref="C10685:C10748" si="908">D10685-B10685*12</f>
        <v>6</v>
      </c>
      <c r="D10685" s="98">
        <f>D10684</f>
        <v>246</v>
      </c>
      <c r="E10685" s="98">
        <f t="shared" si="904"/>
        <v>139</v>
      </c>
      <c r="F10685" s="397">
        <f>F10684+(E10685-E10684)*(F10687-F10684)/(E10687-E10684)</f>
        <v>5.1224999999999996</v>
      </c>
      <c r="G10685" s="98">
        <v>15</v>
      </c>
      <c r="H10685" s="491">
        <f>H10684+(E10685-E10684)*(H10687-H10684)/(E10687-E10684)</f>
        <v>0.30128233333333332</v>
      </c>
      <c r="I10685" s="492">
        <f>I10684+(E10685-E10684)*(I10687-I10684)/(E10687-E10684)</f>
        <v>17</v>
      </c>
      <c r="J10685" s="397">
        <f>J10684+(E10685-E10684)*(J10687-J10684)/(E10687-E10684)</f>
        <v>0.11166666666666666</v>
      </c>
      <c r="K10685" s="469">
        <f t="shared" si="905"/>
        <v>17.002324508462163</v>
      </c>
      <c r="L10685" s="469">
        <f t="shared" si="906"/>
        <v>2.3245084621628109E-3</v>
      </c>
    </row>
    <row r="10686" spans="1:12">
      <c r="A10686" s="98" t="s">
        <v>126</v>
      </c>
      <c r="B10686" s="98">
        <f t="shared" si="907"/>
        <v>20</v>
      </c>
      <c r="C10686" s="98">
        <f t="shared" si="908"/>
        <v>6</v>
      </c>
      <c r="D10686" s="98">
        <f>D10684</f>
        <v>246</v>
      </c>
      <c r="E10686" s="98">
        <f t="shared" si="904"/>
        <v>140</v>
      </c>
      <c r="F10686" s="397">
        <f>F10684+(E10686-E10684)*(F10687-F10684)/(E10687-E10684)</f>
        <v>5.1332000000000004</v>
      </c>
      <c r="G10686" s="98">
        <v>15</v>
      </c>
      <c r="H10686" s="491">
        <f>H10684+(E10686-E10684)*(H10687-H10684)/(E10687-E10684)</f>
        <v>0.30151066666666665</v>
      </c>
      <c r="I10686" s="492">
        <f>I10684+(E10686-E10684)*(I10687-I10684)/(E10687-E10684)</f>
        <v>17</v>
      </c>
      <c r="J10686" s="397">
        <f>J10684+(E10686-E10684)*(J10687-J10684)/(E10687-E10684)</f>
        <v>0.11053333333333333</v>
      </c>
      <c r="K10686" s="469">
        <f t="shared" si="905"/>
        <v>17.024936652324076</v>
      </c>
      <c r="L10686" s="469">
        <f t="shared" si="906"/>
        <v>2.4936652324075936E-2</v>
      </c>
    </row>
    <row r="10687" spans="1:12">
      <c r="A10687" s="480" t="s">
        <v>126</v>
      </c>
      <c r="B10687" s="480">
        <f t="shared" si="907"/>
        <v>20</v>
      </c>
      <c r="C10687" s="480">
        <f t="shared" si="908"/>
        <v>6</v>
      </c>
      <c r="D10687" s="480">
        <f>D10684</f>
        <v>246</v>
      </c>
      <c r="E10687" s="480">
        <f t="shared" si="904"/>
        <v>141</v>
      </c>
      <c r="F10687" s="484">
        <v>5.1439000000000004</v>
      </c>
      <c r="G10687" s="480">
        <v>15</v>
      </c>
      <c r="H10687" s="482">
        <v>0.30173899999999998</v>
      </c>
      <c r="I10687" s="483">
        <v>17</v>
      </c>
      <c r="J10687" s="484">
        <v>0.1094</v>
      </c>
      <c r="K10687" s="469">
        <f t="shared" si="905"/>
        <v>17.047514573853565</v>
      </c>
      <c r="L10687" s="469">
        <f t="shared" si="906"/>
        <v>4.7514573853565167E-2</v>
      </c>
    </row>
    <row r="10688" spans="1:12">
      <c r="A10688" s="98" t="s">
        <v>126</v>
      </c>
      <c r="B10688" s="98">
        <f t="shared" si="907"/>
        <v>20</v>
      </c>
      <c r="C10688" s="98">
        <f t="shared" si="908"/>
        <v>6</v>
      </c>
      <c r="D10688" s="98">
        <f>D10687</f>
        <v>246</v>
      </c>
      <c r="E10688" s="98">
        <f t="shared" si="904"/>
        <v>142</v>
      </c>
      <c r="F10688" s="397">
        <f>F10687+(E10688-E10687)*(F10690-F10687)/(E10690-E10687)</f>
        <v>5.1545666666666667</v>
      </c>
      <c r="G10688" s="98">
        <v>15</v>
      </c>
      <c r="H10688" s="491">
        <f>H10687+(E10688-E10687)*(H10690-H10687)/(E10690-E10687)</f>
        <v>0.30196866666666666</v>
      </c>
      <c r="I10688" s="492">
        <f>I10687+(E10688-E10687)*(I10690-I10687)/(E10690-E10687)</f>
        <v>17.033333333333335</v>
      </c>
      <c r="J10688" s="397">
        <f>J10687+(E10688-E10687)*(J10690-J10687)/(E10690-E10687)</f>
        <v>0.10826666666666666</v>
      </c>
      <c r="K10688" s="469">
        <f t="shared" si="905"/>
        <v>17.069872591637544</v>
      </c>
      <c r="L10688" s="469">
        <f t="shared" si="906"/>
        <v>3.6539258304209454E-2</v>
      </c>
    </row>
    <row r="10689" spans="1:12">
      <c r="A10689" s="98" t="s">
        <v>126</v>
      </c>
      <c r="B10689" s="98">
        <f t="shared" si="907"/>
        <v>20</v>
      </c>
      <c r="C10689" s="98">
        <f t="shared" si="908"/>
        <v>6</v>
      </c>
      <c r="D10689" s="98">
        <f>D10687</f>
        <v>246</v>
      </c>
      <c r="E10689" s="98">
        <f t="shared" si="904"/>
        <v>143</v>
      </c>
      <c r="F10689" s="397">
        <f>F10687+(E10689-E10687)*(F10690-F10687)/(E10690-E10687)</f>
        <v>5.165233333333334</v>
      </c>
      <c r="G10689" s="98">
        <v>15</v>
      </c>
      <c r="H10689" s="491">
        <f>H10687+(E10689-E10687)*(H10690-H10687)/(E10690-E10687)</f>
        <v>0.30219833333333329</v>
      </c>
      <c r="I10689" s="492">
        <f>I10687+(E10689-E10687)*(I10690-I10687)/(E10690-E10687)</f>
        <v>17.066666666666666</v>
      </c>
      <c r="J10689" s="397">
        <f>J10687+(E10689-E10687)*(J10690-J10687)/(E10690-E10687)</f>
        <v>0.10713333333333333</v>
      </c>
      <c r="K10689" s="469">
        <f t="shared" si="905"/>
        <v>17.092196625836237</v>
      </c>
      <c r="L10689" s="469">
        <f t="shared" si="906"/>
        <v>2.5529959169571015E-2</v>
      </c>
    </row>
    <row r="10690" spans="1:12">
      <c r="A10690" s="480" t="s">
        <v>126</v>
      </c>
      <c r="B10690" s="480">
        <f t="shared" si="907"/>
        <v>20</v>
      </c>
      <c r="C10690" s="480">
        <f t="shared" si="908"/>
        <v>6</v>
      </c>
      <c r="D10690" s="480">
        <f>D10687</f>
        <v>246</v>
      </c>
      <c r="E10690" s="480">
        <f t="shared" si="904"/>
        <v>144</v>
      </c>
      <c r="F10690" s="484">
        <v>5.1759000000000004</v>
      </c>
      <c r="G10690" s="480">
        <v>15</v>
      </c>
      <c r="H10690" s="482">
        <v>0.30242799999999997</v>
      </c>
      <c r="I10690" s="483">
        <v>17.100000000000001</v>
      </c>
      <c r="J10690" s="484">
        <v>0.106</v>
      </c>
      <c r="K10690" s="469">
        <f t="shared" si="905"/>
        <v>17.114486753871997</v>
      </c>
      <c r="L10690" s="469">
        <f t="shared" si="906"/>
        <v>1.4486753871995717E-2</v>
      </c>
    </row>
    <row r="10691" spans="1:12">
      <c r="A10691" s="98" t="s">
        <v>126</v>
      </c>
      <c r="B10691" s="98">
        <f t="shared" si="907"/>
        <v>20</v>
      </c>
      <c r="C10691" s="98">
        <f t="shared" si="908"/>
        <v>6</v>
      </c>
      <c r="D10691" s="98">
        <f>D10690</f>
        <v>246</v>
      </c>
      <c r="E10691" s="98">
        <f t="shared" si="904"/>
        <v>145</v>
      </c>
      <c r="F10691" s="397">
        <f>F10690+(E10691-E10690)*(F10693-F10690)/(E10693-E10690)</f>
        <v>5.186466666666667</v>
      </c>
      <c r="G10691" s="98">
        <v>15</v>
      </c>
      <c r="H10691" s="491">
        <f>H10690+(E10691-E10690)*(H10693-H10690)/(E10693-E10690)</f>
        <v>0.30265933333333334</v>
      </c>
      <c r="I10691" s="492">
        <f>I10690+(E10691-E10690)*(I10693-I10690)/(E10693-E10690)</f>
        <v>17.133333333333333</v>
      </c>
      <c r="J10691" s="397">
        <f>J10690+(E10691-E10690)*(J10693-J10690)/(E10693-E10690)</f>
        <v>0.10486666666666666</v>
      </c>
      <c r="K10691" s="469">
        <f t="shared" si="905"/>
        <v>17.136318280839404</v>
      </c>
      <c r="L10691" s="469">
        <f t="shared" si="906"/>
        <v>2.9849475060714781E-3</v>
      </c>
    </row>
    <row r="10692" spans="1:12">
      <c r="A10692" s="98" t="s">
        <v>126</v>
      </c>
      <c r="B10692" s="98">
        <f t="shared" si="907"/>
        <v>20</v>
      </c>
      <c r="C10692" s="98">
        <f t="shared" si="908"/>
        <v>6</v>
      </c>
      <c r="D10692" s="98">
        <f>D10690</f>
        <v>246</v>
      </c>
      <c r="E10692" s="98">
        <f t="shared" si="904"/>
        <v>146</v>
      </c>
      <c r="F10692" s="397">
        <f>F10690+(E10692-E10690)*(F10693-F10690)/(E10693-E10690)</f>
        <v>5.1970333333333336</v>
      </c>
      <c r="G10692" s="98">
        <v>15</v>
      </c>
      <c r="H10692" s="491">
        <f>H10690+(E10692-E10690)*(H10693-H10690)/(E10693-E10690)</f>
        <v>0.30289066666666664</v>
      </c>
      <c r="I10692" s="492">
        <f>I10690+(E10692-E10690)*(I10693-I10690)/(E10693-E10690)</f>
        <v>17.166666666666668</v>
      </c>
      <c r="J10692" s="397">
        <f>J10690+(E10692-E10690)*(J10693-J10690)/(E10693-E10690)</f>
        <v>0.10373333333333333</v>
      </c>
      <c r="K10692" s="469">
        <f t="shared" si="905"/>
        <v>17.1581164600648</v>
      </c>
      <c r="L10692" s="469">
        <f t="shared" si="906"/>
        <v>-8.5502066018676715E-3</v>
      </c>
    </row>
    <row r="10693" spans="1:12">
      <c r="A10693" s="480" t="s">
        <v>126</v>
      </c>
      <c r="B10693" s="480">
        <f t="shared" si="907"/>
        <v>20</v>
      </c>
      <c r="C10693" s="480">
        <f t="shared" si="908"/>
        <v>6</v>
      </c>
      <c r="D10693" s="480">
        <f>D10690</f>
        <v>246</v>
      </c>
      <c r="E10693" s="480">
        <f t="shared" ref="E10693:E10711" si="909">E10692+1</f>
        <v>147</v>
      </c>
      <c r="F10693" s="484">
        <v>5.2076000000000002</v>
      </c>
      <c r="G10693" s="480">
        <v>15</v>
      </c>
      <c r="H10693" s="482">
        <v>0.303122</v>
      </c>
      <c r="I10693" s="483">
        <v>17.2</v>
      </c>
      <c r="J10693" s="484">
        <v>0.1026</v>
      </c>
      <c r="K10693" s="469">
        <f t="shared" si="905"/>
        <v>17.179881367898076</v>
      </c>
      <c r="L10693" s="469">
        <f t="shared" si="906"/>
        <v>-2.0118632101922884E-2</v>
      </c>
    </row>
    <row r="10694" spans="1:12">
      <c r="A10694" s="98" t="s">
        <v>126</v>
      </c>
      <c r="B10694" s="98">
        <f t="shared" si="907"/>
        <v>20</v>
      </c>
      <c r="C10694" s="98">
        <f t="shared" si="908"/>
        <v>6</v>
      </c>
      <c r="D10694" s="98">
        <f>D10693</f>
        <v>246</v>
      </c>
      <c r="E10694" s="98">
        <f t="shared" si="909"/>
        <v>148</v>
      </c>
      <c r="F10694" s="397">
        <f>F10693+(E10694-E10693)*(F10696-F10693)/(E10696-E10693)</f>
        <v>5.2180999999999997</v>
      </c>
      <c r="G10694" s="98">
        <v>15</v>
      </c>
      <c r="H10694" s="491">
        <f>H10693+(E10694-E10693)*(H10696-H10693)/(E10696-E10693)</f>
        <v>0.30335499999999999</v>
      </c>
      <c r="I10694" s="492">
        <f>I10693+(E10694-E10693)*(I10696-I10693)/(E10696-E10693)</f>
        <v>17.2</v>
      </c>
      <c r="J10694" s="397">
        <f>J10693+(E10694-E10693)*(J10696-J10693)/(E10696-E10693)</f>
        <v>0.10143333333333333</v>
      </c>
      <c r="K10694" s="469">
        <f t="shared" si="905"/>
        <v>17.201298808326879</v>
      </c>
      <c r="L10694" s="469">
        <f t="shared" si="906"/>
        <v>1.2988083268794526E-3</v>
      </c>
    </row>
    <row r="10695" spans="1:12">
      <c r="A10695" s="98" t="s">
        <v>126</v>
      </c>
      <c r="B10695" s="98">
        <f t="shared" si="907"/>
        <v>20</v>
      </c>
      <c r="C10695" s="98">
        <f t="shared" si="908"/>
        <v>6</v>
      </c>
      <c r="D10695" s="98">
        <f>D10693</f>
        <v>246</v>
      </c>
      <c r="E10695" s="98">
        <f t="shared" si="909"/>
        <v>149</v>
      </c>
      <c r="F10695" s="397">
        <f>F10693+(E10695-E10693)*(F10696-F10693)/(E10696-E10693)</f>
        <v>5.2286000000000001</v>
      </c>
      <c r="G10695" s="98">
        <v>15</v>
      </c>
      <c r="H10695" s="491">
        <f>H10693+(E10695-E10693)*(H10696-H10693)/(E10696-E10693)</f>
        <v>0.30358800000000002</v>
      </c>
      <c r="I10695" s="492">
        <f>I10693+(E10695-E10693)*(I10696-I10693)/(E10696-E10693)</f>
        <v>17.2</v>
      </c>
      <c r="J10695" s="397">
        <f>J10693+(E10695-E10693)*(J10696-J10693)/(E10696-E10693)</f>
        <v>0.10026666666666666</v>
      </c>
      <c r="K10695" s="469">
        <f t="shared" si="905"/>
        <v>17.222683373519374</v>
      </c>
      <c r="L10695" s="469">
        <f t="shared" si="906"/>
        <v>2.2683373519374328E-2</v>
      </c>
    </row>
    <row r="10696" spans="1:12">
      <c r="A10696" s="480" t="s">
        <v>126</v>
      </c>
      <c r="B10696" s="480">
        <f t="shared" si="907"/>
        <v>20</v>
      </c>
      <c r="C10696" s="480">
        <f t="shared" si="908"/>
        <v>6</v>
      </c>
      <c r="D10696" s="480">
        <f>D10693</f>
        <v>246</v>
      </c>
      <c r="E10696" s="480">
        <f t="shared" si="909"/>
        <v>150</v>
      </c>
      <c r="F10696" s="484">
        <v>5.2390999999999996</v>
      </c>
      <c r="G10696" s="480">
        <v>15</v>
      </c>
      <c r="H10696" s="482">
        <v>0.30382100000000001</v>
      </c>
      <c r="I10696" s="483">
        <v>17.2</v>
      </c>
      <c r="J10696" s="484">
        <v>9.9099999999999994E-2</v>
      </c>
      <c r="K10696" s="469">
        <f t="shared" si="905"/>
        <v>17.244035139111514</v>
      </c>
      <c r="L10696" s="469">
        <f t="shared" si="906"/>
        <v>4.4035139111514354E-2</v>
      </c>
    </row>
    <row r="10697" spans="1:12">
      <c r="A10697" s="98" t="s">
        <v>126</v>
      </c>
      <c r="B10697" s="98">
        <f t="shared" si="907"/>
        <v>20</v>
      </c>
      <c r="C10697" s="98">
        <f t="shared" si="908"/>
        <v>6</v>
      </c>
      <c r="D10697" s="98">
        <f>D10696</f>
        <v>246</v>
      </c>
      <c r="E10697" s="98">
        <f t="shared" si="909"/>
        <v>151</v>
      </c>
      <c r="F10697" s="397">
        <f>F10696+(E10697-E10696)*(F10699-F10696)/(E10699-E10696)</f>
        <v>5.2495666666666665</v>
      </c>
      <c r="G10697" s="98">
        <v>15</v>
      </c>
      <c r="H10697" s="491">
        <f>H10696+(E10697-E10696)*(H10699-H10696)/(E10699-E10696)</f>
        <v>0.30405533333333334</v>
      </c>
      <c r="I10697" s="492">
        <f>I10696+(E10697-E10696)*(I10699-I10696)/(E10699-E10696)</f>
        <v>17.233333333333334</v>
      </c>
      <c r="J10697" s="397">
        <f>J10696+(E10697-E10696)*(J10699-J10696)/(E10699-E10696)</f>
        <v>9.796666666666666E-2</v>
      </c>
      <c r="K10697" s="469">
        <f t="shared" si="905"/>
        <v>17.265168839882215</v>
      </c>
      <c r="L10697" s="469">
        <f t="shared" si="906"/>
        <v>3.1835506548880232E-2</v>
      </c>
    </row>
    <row r="10698" spans="1:12">
      <c r="A10698" s="98" t="s">
        <v>126</v>
      </c>
      <c r="B10698" s="98">
        <f t="shared" si="907"/>
        <v>20</v>
      </c>
      <c r="C10698" s="98">
        <f t="shared" si="908"/>
        <v>6</v>
      </c>
      <c r="D10698" s="98">
        <f>D10696</f>
        <v>246</v>
      </c>
      <c r="E10698" s="98">
        <f t="shared" si="909"/>
        <v>152</v>
      </c>
      <c r="F10698" s="397">
        <f>F10696+(E10698-E10696)*(F10699-F10696)/(E10699-E10696)</f>
        <v>5.2600333333333333</v>
      </c>
      <c r="G10698" s="98">
        <v>15</v>
      </c>
      <c r="H10698" s="491">
        <f>H10696+(E10698-E10696)*(H10699-H10696)/(E10699-E10696)</f>
        <v>0.30428966666666668</v>
      </c>
      <c r="I10698" s="492">
        <f>I10696+(E10698-E10696)*(I10699-I10696)/(E10699-E10696)</f>
        <v>17.266666666666666</v>
      </c>
      <c r="J10698" s="397">
        <f>J10696+(E10698-E10696)*(J10699-J10696)/(E10699-E10696)</f>
        <v>9.6833333333333327E-2</v>
      </c>
      <c r="K10698" s="469">
        <f t="shared" si="905"/>
        <v>17.286269990546288</v>
      </c>
      <c r="L10698" s="469">
        <f t="shared" si="906"/>
        <v>1.9603323879621826E-2</v>
      </c>
    </row>
    <row r="10699" spans="1:12">
      <c r="A10699" s="480" t="s">
        <v>126</v>
      </c>
      <c r="B10699" s="480">
        <f t="shared" si="907"/>
        <v>20</v>
      </c>
      <c r="C10699" s="480">
        <f t="shared" si="908"/>
        <v>6</v>
      </c>
      <c r="D10699" s="480">
        <f>D10696</f>
        <v>246</v>
      </c>
      <c r="E10699" s="480">
        <f t="shared" si="909"/>
        <v>153</v>
      </c>
      <c r="F10699" s="484">
        <v>5.2705000000000002</v>
      </c>
      <c r="G10699" s="480">
        <v>15</v>
      </c>
      <c r="H10699" s="482">
        <v>0.30452400000000002</v>
      </c>
      <c r="I10699" s="483">
        <v>17.3</v>
      </c>
      <c r="J10699" s="484">
        <v>9.5699999999999993E-2</v>
      </c>
      <c r="K10699" s="469">
        <f t="shared" ref="K10699:K10762" si="910">F10699/H10699</f>
        <v>17.307338666246338</v>
      </c>
      <c r="L10699" s="469">
        <f t="shared" ref="L10699:L10762" si="911">K10699-I10699</f>
        <v>7.3386662463370556E-3</v>
      </c>
    </row>
    <row r="10700" spans="1:12">
      <c r="A10700" s="98" t="s">
        <v>126</v>
      </c>
      <c r="B10700" s="98">
        <f t="shared" si="907"/>
        <v>20</v>
      </c>
      <c r="C10700" s="98">
        <f t="shared" si="908"/>
        <v>6</v>
      </c>
      <c r="D10700" s="98">
        <f>D10699</f>
        <v>246</v>
      </c>
      <c r="E10700" s="98">
        <f t="shared" si="909"/>
        <v>154</v>
      </c>
      <c r="F10700" s="397">
        <f>F10699+(E10700-E10699)*(F10702-F10699)/(E10702-E10699)</f>
        <v>5.2808666666666664</v>
      </c>
      <c r="G10700" s="98">
        <v>15</v>
      </c>
      <c r="H10700" s="491">
        <f>H10699+(E10700-E10699)*(H10702-H10699)/(E10702-E10699)</f>
        <v>0.30476033333333336</v>
      </c>
      <c r="I10700" s="492">
        <f>I10699+(E10700-E10699)*(I10702-I10699)/(E10702-E10699)</f>
        <v>17.333333333333332</v>
      </c>
      <c r="J10700" s="397">
        <f>J10699+(E10700-E10699)*(J10702-J10699)/(E10702-E10699)</f>
        <v>9.456666666666666E-2</v>
      </c>
      <c r="K10700" s="469">
        <f t="shared" si="910"/>
        <v>17.327933097155029</v>
      </c>
      <c r="L10700" s="469">
        <f t="shared" si="911"/>
        <v>-5.4002361783034303E-3</v>
      </c>
    </row>
    <row r="10701" spans="1:12">
      <c r="A10701" s="98" t="s">
        <v>126</v>
      </c>
      <c r="B10701" s="98">
        <f t="shared" si="907"/>
        <v>20</v>
      </c>
      <c r="C10701" s="98">
        <f t="shared" si="908"/>
        <v>6</v>
      </c>
      <c r="D10701" s="98">
        <f>D10699</f>
        <v>246</v>
      </c>
      <c r="E10701" s="98">
        <f t="shared" si="909"/>
        <v>155</v>
      </c>
      <c r="F10701" s="397">
        <f>F10699+(E10701-E10699)*(F10702-F10699)/(E10702-E10699)</f>
        <v>5.2912333333333335</v>
      </c>
      <c r="G10701" s="98">
        <v>15</v>
      </c>
      <c r="H10701" s="491">
        <f>H10699+(E10701-E10699)*(H10702-H10699)/(E10702-E10699)</f>
        <v>0.30499666666666664</v>
      </c>
      <c r="I10701" s="492">
        <f>I10699+(E10701-E10699)*(I10702-I10699)/(E10702-E10699)</f>
        <v>17.366666666666667</v>
      </c>
      <c r="J10701" s="397">
        <f>J10699+(E10701-E10699)*(J10702-J10699)/(E10702-E10699)</f>
        <v>9.3433333333333327E-2</v>
      </c>
      <c r="K10701" s="469">
        <f t="shared" si="910"/>
        <v>17.348495611973902</v>
      </c>
      <c r="L10701" s="469">
        <f t="shared" si="911"/>
        <v>-1.8171054692764699E-2</v>
      </c>
    </row>
    <row r="10702" spans="1:12">
      <c r="A10702" s="480" t="s">
        <v>126</v>
      </c>
      <c r="B10702" s="480">
        <f t="shared" si="907"/>
        <v>20</v>
      </c>
      <c r="C10702" s="480">
        <f t="shared" si="908"/>
        <v>6</v>
      </c>
      <c r="D10702" s="480">
        <f>D10699</f>
        <v>246</v>
      </c>
      <c r="E10702" s="480">
        <f t="shared" si="909"/>
        <v>156</v>
      </c>
      <c r="F10702" s="484">
        <v>5.3015999999999996</v>
      </c>
      <c r="G10702" s="480">
        <v>15</v>
      </c>
      <c r="H10702" s="482">
        <v>0.30523299999999998</v>
      </c>
      <c r="I10702" s="483">
        <v>17.399999999999999</v>
      </c>
      <c r="J10702" s="484">
        <v>9.2299999999999993E-2</v>
      </c>
      <c r="K10702" s="469">
        <f t="shared" si="910"/>
        <v>17.369026284838139</v>
      </c>
      <c r="L10702" s="469">
        <f t="shared" si="911"/>
        <v>-3.0973715161859872E-2</v>
      </c>
    </row>
    <row r="10703" spans="1:12">
      <c r="A10703" s="98" t="s">
        <v>126</v>
      </c>
      <c r="B10703" s="98">
        <f t="shared" si="907"/>
        <v>20</v>
      </c>
      <c r="C10703" s="98">
        <f t="shared" si="908"/>
        <v>6</v>
      </c>
      <c r="D10703" s="98">
        <f>D10702</f>
        <v>246</v>
      </c>
      <c r="E10703" s="98">
        <f t="shared" si="909"/>
        <v>157</v>
      </c>
      <c r="F10703" s="397">
        <f>F10702+(E10703-E10702)*(F10705-F10702)/(E10705-E10702)</f>
        <v>5.3119333333333332</v>
      </c>
      <c r="G10703" s="98">
        <v>15</v>
      </c>
      <c r="H10703" s="491">
        <f>H10702+(E10703-E10702)*(H10705-H10702)/(E10705-E10702)</f>
        <v>0.30547133333333332</v>
      </c>
      <c r="I10703" s="492">
        <f>I10702+(E10703-E10702)*(I10705-I10702)/(E10705-E10702)</f>
        <v>17.399999999999999</v>
      </c>
      <c r="J10703" s="397">
        <f>J10702+(E10703-E10702)*(J10705-J10702)/(E10705-E10702)</f>
        <v>9.116666666666666E-2</v>
      </c>
      <c r="K10703" s="469">
        <f t="shared" si="910"/>
        <v>17.389302214937789</v>
      </c>
      <c r="L10703" s="469">
        <f t="shared" si="911"/>
        <v>-1.0697785062209419E-2</v>
      </c>
    </row>
    <row r="10704" spans="1:12">
      <c r="A10704" s="98" t="s">
        <v>126</v>
      </c>
      <c r="B10704" s="98">
        <f t="shared" si="907"/>
        <v>20</v>
      </c>
      <c r="C10704" s="98">
        <f t="shared" si="908"/>
        <v>6</v>
      </c>
      <c r="D10704" s="98">
        <f>D10702</f>
        <v>246</v>
      </c>
      <c r="E10704" s="98">
        <f t="shared" si="909"/>
        <v>158</v>
      </c>
      <c r="F10704" s="397">
        <f>F10702+(E10704-E10702)*(F10705-F10702)/(E10705-E10702)</f>
        <v>5.3222666666666667</v>
      </c>
      <c r="G10704" s="98">
        <v>15</v>
      </c>
      <c r="H10704" s="491">
        <f>H10702+(E10704-E10702)*(H10705-H10702)/(E10705-E10702)</f>
        <v>0.30570966666666666</v>
      </c>
      <c r="I10704" s="492">
        <f>I10702+(E10704-E10702)*(I10705-I10702)/(E10705-E10702)</f>
        <v>17.399999999999999</v>
      </c>
      <c r="J10704" s="397">
        <f>J10702+(E10704-E10702)*(J10705-J10702)/(E10705-E10702)</f>
        <v>9.003333333333334E-2</v>
      </c>
      <c r="K10704" s="469">
        <f t="shared" si="910"/>
        <v>17.409546530531692</v>
      </c>
      <c r="L10704" s="469">
        <f t="shared" si="911"/>
        <v>9.5465305316935201E-3</v>
      </c>
    </row>
    <row r="10705" spans="1:12">
      <c r="A10705" s="480" t="s">
        <v>126</v>
      </c>
      <c r="B10705" s="480">
        <f t="shared" si="907"/>
        <v>20</v>
      </c>
      <c r="C10705" s="480">
        <f t="shared" si="908"/>
        <v>6</v>
      </c>
      <c r="D10705" s="480">
        <f>D10702</f>
        <v>246</v>
      </c>
      <c r="E10705" s="480">
        <f t="shared" si="909"/>
        <v>159</v>
      </c>
      <c r="F10705" s="484">
        <v>5.3326000000000002</v>
      </c>
      <c r="G10705" s="480">
        <v>15</v>
      </c>
      <c r="H10705" s="482">
        <v>0.305948</v>
      </c>
      <c r="I10705" s="483">
        <v>17.399999999999999</v>
      </c>
      <c r="J10705" s="484">
        <v>8.8900000000000007E-2</v>
      </c>
      <c r="K10705" s="469">
        <f t="shared" si="910"/>
        <v>17.429759305502898</v>
      </c>
      <c r="L10705" s="469">
        <f t="shared" si="911"/>
        <v>2.9759305502899736E-2</v>
      </c>
    </row>
    <row r="10706" spans="1:12">
      <c r="A10706" s="98" t="s">
        <v>126</v>
      </c>
      <c r="B10706" s="98">
        <f t="shared" si="907"/>
        <v>20</v>
      </c>
      <c r="C10706" s="98">
        <f t="shared" si="908"/>
        <v>6</v>
      </c>
      <c r="D10706" s="98">
        <f>D10705</f>
        <v>246</v>
      </c>
      <c r="E10706" s="98">
        <f t="shared" si="909"/>
        <v>160</v>
      </c>
      <c r="F10706" s="397">
        <f>F10705+(E10706-E10705)*(F10708-F10705)/(E10708-E10705)</f>
        <v>5.3428666666666667</v>
      </c>
      <c r="G10706" s="98">
        <v>15</v>
      </c>
      <c r="H10706" s="491">
        <f>H10705+(E10706-E10705)*(H10708-H10705)/(E10708-E10705)</f>
        <v>0.30618833333333334</v>
      </c>
      <c r="I10706" s="492">
        <f>I10705+(E10706-E10705)*(I10708-I10705)/(E10708-E10705)</f>
        <v>17.433333333333334</v>
      </c>
      <c r="J10706" s="397">
        <f>J10705+(E10706-E10705)*(J10708-J10705)/(E10708-E10705)</f>
        <v>8.7766666666666673E-2</v>
      </c>
      <c r="K10706" s="469">
        <f t="shared" si="910"/>
        <v>17.449608900839898</v>
      </c>
      <c r="L10706" s="469">
        <f t="shared" si="911"/>
        <v>1.627556750656467E-2</v>
      </c>
    </row>
    <row r="10707" spans="1:12">
      <c r="A10707" s="98" t="s">
        <v>126</v>
      </c>
      <c r="B10707" s="98">
        <f t="shared" si="907"/>
        <v>20</v>
      </c>
      <c r="C10707" s="98">
        <f t="shared" si="908"/>
        <v>6</v>
      </c>
      <c r="D10707" s="98">
        <f>D10705</f>
        <v>246</v>
      </c>
      <c r="E10707" s="98">
        <f t="shared" si="909"/>
        <v>161</v>
      </c>
      <c r="F10707" s="397">
        <f>F10705+(E10707-E10705)*(F10708-F10705)/(E10708-E10705)</f>
        <v>5.353133333333334</v>
      </c>
      <c r="G10707" s="98">
        <v>15</v>
      </c>
      <c r="H10707" s="491">
        <f>H10705+(E10707-E10705)*(H10708-H10705)/(E10708-E10705)</f>
        <v>0.30642866666666668</v>
      </c>
      <c r="I10707" s="492">
        <f>I10705+(E10707-E10705)*(I10708-I10705)/(E10708-E10705)</f>
        <v>17.466666666666665</v>
      </c>
      <c r="J10707" s="397">
        <f>J10705+(E10707-E10705)*(J10708-J10705)/(E10708-E10705)</f>
        <v>8.663333333333334E-2</v>
      </c>
      <c r="K10707" s="469">
        <f t="shared" si="910"/>
        <v>17.469427359929337</v>
      </c>
      <c r="L10707" s="469">
        <f t="shared" si="911"/>
        <v>2.7606932626724756E-3</v>
      </c>
    </row>
    <row r="10708" spans="1:12">
      <c r="A10708" s="480" t="s">
        <v>126</v>
      </c>
      <c r="B10708" s="480">
        <f t="shared" si="907"/>
        <v>20</v>
      </c>
      <c r="C10708" s="480">
        <f t="shared" si="908"/>
        <v>6</v>
      </c>
      <c r="D10708" s="480">
        <f>D10705</f>
        <v>246</v>
      </c>
      <c r="E10708" s="480">
        <f t="shared" si="909"/>
        <v>162</v>
      </c>
      <c r="F10708" s="484">
        <v>5.3634000000000004</v>
      </c>
      <c r="G10708" s="480">
        <v>15</v>
      </c>
      <c r="H10708" s="482">
        <v>0.30666900000000002</v>
      </c>
      <c r="I10708" s="483">
        <v>17.5</v>
      </c>
      <c r="J10708" s="484">
        <v>8.5500000000000007E-2</v>
      </c>
      <c r="K10708" s="469">
        <f t="shared" si="910"/>
        <v>17.489214755974682</v>
      </c>
      <c r="L10708" s="469">
        <f t="shared" si="911"/>
        <v>-1.0785244025317553E-2</v>
      </c>
    </row>
    <row r="10709" spans="1:12">
      <c r="A10709" s="98" t="s">
        <v>126</v>
      </c>
      <c r="B10709" s="98">
        <f t="shared" si="907"/>
        <v>20</v>
      </c>
      <c r="C10709" s="98">
        <f t="shared" si="908"/>
        <v>6</v>
      </c>
      <c r="D10709" s="98">
        <f>D10708</f>
        <v>246</v>
      </c>
      <c r="E10709" s="98">
        <f t="shared" si="909"/>
        <v>163</v>
      </c>
      <c r="F10709" s="397">
        <f>F10708+(E10709-E10708)*(F10711-F10708)/(E10711-E10708)</f>
        <v>5.3635999999999999</v>
      </c>
      <c r="G10709" s="98">
        <v>15</v>
      </c>
      <c r="H10709" s="491">
        <v>0.30691000000000002</v>
      </c>
      <c r="I10709" s="492">
        <v>17.5</v>
      </c>
      <c r="J10709" s="397">
        <f>J10708+(E10709-E10708)*(J10711-J10708)/(E10711-E10708)</f>
        <v>8.4366666666666673E-2</v>
      </c>
      <c r="K10709" s="469">
        <f t="shared" si="910"/>
        <v>17.476133068326217</v>
      </c>
      <c r="L10709" s="469">
        <f t="shared" si="911"/>
        <v>-2.3866931673783398E-2</v>
      </c>
    </row>
    <row r="10710" spans="1:12">
      <c r="A10710" s="98" t="s">
        <v>126</v>
      </c>
      <c r="B10710" s="98">
        <f t="shared" si="907"/>
        <v>20</v>
      </c>
      <c r="C10710" s="98">
        <f t="shared" si="908"/>
        <v>6</v>
      </c>
      <c r="D10710" s="98">
        <f>D10708</f>
        <v>246</v>
      </c>
      <c r="E10710" s="98">
        <f t="shared" si="909"/>
        <v>164</v>
      </c>
      <c r="F10710" s="397">
        <f>F10708+(E10710-E10708)*(F10711-F10708)/(E10711-E10708)</f>
        <v>5.3638000000000003</v>
      </c>
      <c r="G10710" s="98">
        <v>15</v>
      </c>
      <c r="H10710" s="491">
        <v>0.30715199999999998</v>
      </c>
      <c r="I10710" s="492">
        <v>17.5</v>
      </c>
      <c r="J10710" s="397">
        <f>J10708+(E10710-E10708)*(J10711-J10708)/(E10711-E10708)</f>
        <v>8.323333333333334E-2</v>
      </c>
      <c r="K10710" s="469">
        <f t="shared" si="910"/>
        <v>17.463015054435591</v>
      </c>
      <c r="L10710" s="469">
        <f t="shared" si="911"/>
        <v>-3.6984945564409344E-2</v>
      </c>
    </row>
    <row r="10711" spans="1:12">
      <c r="A10711" s="480" t="s">
        <v>126</v>
      </c>
      <c r="B10711" s="480">
        <f t="shared" si="907"/>
        <v>20</v>
      </c>
      <c r="C10711" s="480">
        <f t="shared" si="908"/>
        <v>6</v>
      </c>
      <c r="D10711" s="480">
        <f>D10708</f>
        <v>246</v>
      </c>
      <c r="E10711" s="480">
        <f t="shared" si="909"/>
        <v>165</v>
      </c>
      <c r="F10711" s="484">
        <v>5.3639999999999999</v>
      </c>
      <c r="G10711" s="480">
        <v>15</v>
      </c>
      <c r="H10711" s="494">
        <v>0.30740000000000001</v>
      </c>
      <c r="I10711" s="495">
        <v>17.5</v>
      </c>
      <c r="J10711" s="493">
        <v>8.2100000000000006E-2</v>
      </c>
      <c r="K10711" s="469">
        <f t="shared" si="910"/>
        <v>17.449577098243331</v>
      </c>
      <c r="L10711" s="469">
        <f t="shared" si="911"/>
        <v>-5.0422901756668637E-2</v>
      </c>
    </row>
    <row r="10712" spans="1:12">
      <c r="A10712" s="480" t="s">
        <v>126</v>
      </c>
      <c r="B10712" s="480">
        <f t="shared" si="907"/>
        <v>21</v>
      </c>
      <c r="C10712" s="480">
        <f t="shared" si="908"/>
        <v>0</v>
      </c>
      <c r="D10712" s="480">
        <v>252</v>
      </c>
      <c r="E10712" s="480">
        <v>24</v>
      </c>
      <c r="F10712" s="484">
        <v>3.6894</v>
      </c>
      <c r="G10712" s="480">
        <v>15</v>
      </c>
      <c r="H10712" s="482">
        <v>0.270231</v>
      </c>
      <c r="I10712" s="483">
        <v>13.7</v>
      </c>
      <c r="J10712" s="484">
        <v>0.23780000000000001</v>
      </c>
      <c r="K10712" s="469">
        <f t="shared" si="910"/>
        <v>13.652763746572377</v>
      </c>
      <c r="L10712" s="469">
        <f t="shared" si="911"/>
        <v>-4.7236253427621833E-2</v>
      </c>
    </row>
    <row r="10713" spans="1:12">
      <c r="A10713" s="98" t="s">
        <v>126</v>
      </c>
      <c r="B10713" s="98">
        <f t="shared" si="907"/>
        <v>21</v>
      </c>
      <c r="C10713" s="98">
        <f t="shared" si="908"/>
        <v>0</v>
      </c>
      <c r="D10713" s="98">
        <f>D10712</f>
        <v>252</v>
      </c>
      <c r="E10713" s="98">
        <f t="shared" ref="E10713:E10776" si="912">E10712+1</f>
        <v>25</v>
      </c>
      <c r="F10713" s="397">
        <f>F10712+(E10713-E10712)*(F10715-F10712)/(E10715-E10712)</f>
        <v>3.7042000000000002</v>
      </c>
      <c r="G10713" s="98">
        <v>15</v>
      </c>
      <c r="H10713" s="491">
        <f>H10712+(E10713-E10712)*(H10715-H10712)/(E10715-E10712)</f>
        <v>0.270484</v>
      </c>
      <c r="I10713" s="492">
        <f>I10712+(E10713-E10712)*(I10715-I10712)/(E10715-E10712)</f>
        <v>13.733333333333333</v>
      </c>
      <c r="J10713" s="397">
        <f>J10712+(E10713-E10712)*(J10715-J10712)/(E10715-E10712)</f>
        <v>0.23673333333333335</v>
      </c>
      <c r="K10713" s="469">
        <f t="shared" si="910"/>
        <v>13.694710223155528</v>
      </c>
      <c r="L10713" s="469">
        <f t="shared" si="911"/>
        <v>-3.8623110177804065E-2</v>
      </c>
    </row>
    <row r="10714" spans="1:12">
      <c r="A10714" s="98" t="s">
        <v>126</v>
      </c>
      <c r="B10714" s="98">
        <f t="shared" si="907"/>
        <v>21</v>
      </c>
      <c r="C10714" s="98">
        <f t="shared" si="908"/>
        <v>0</v>
      </c>
      <c r="D10714" s="98">
        <f>D10712</f>
        <v>252</v>
      </c>
      <c r="E10714" s="98">
        <f t="shared" si="912"/>
        <v>26</v>
      </c>
      <c r="F10714" s="397">
        <f>F10712+(E10714-E10712)*(F10715-F10712)/(E10715-E10712)</f>
        <v>3.7189999999999999</v>
      </c>
      <c r="G10714" s="98">
        <v>15</v>
      </c>
      <c r="H10714" s="491">
        <f>H10712+(E10714-E10712)*(H10715-H10712)/(E10715-E10712)</f>
        <v>0.27073700000000001</v>
      </c>
      <c r="I10714" s="492">
        <f>I10712+(E10714-E10712)*(I10715-I10712)/(E10715-E10712)</f>
        <v>13.766666666666667</v>
      </c>
      <c r="J10714" s="397">
        <f>J10712+(E10714-E10712)*(J10715-J10712)/(E10715-E10712)</f>
        <v>0.23566666666666666</v>
      </c>
      <c r="K10714" s="469">
        <f t="shared" si="910"/>
        <v>13.736578302928672</v>
      </c>
      <c r="L10714" s="469">
        <f t="shared" si="911"/>
        <v>-3.0088363737995394E-2</v>
      </c>
    </row>
    <row r="10715" spans="1:12">
      <c r="A10715" s="480" t="s">
        <v>126</v>
      </c>
      <c r="B10715" s="480">
        <f t="shared" si="907"/>
        <v>21</v>
      </c>
      <c r="C10715" s="480">
        <f t="shared" si="908"/>
        <v>0</v>
      </c>
      <c r="D10715" s="480">
        <f>D10712</f>
        <v>252</v>
      </c>
      <c r="E10715" s="480">
        <f t="shared" si="912"/>
        <v>27</v>
      </c>
      <c r="F10715" s="484">
        <v>3.7338</v>
      </c>
      <c r="G10715" s="480">
        <v>15</v>
      </c>
      <c r="H10715" s="482">
        <v>0.27099000000000001</v>
      </c>
      <c r="I10715" s="483">
        <v>13.8</v>
      </c>
      <c r="J10715" s="484">
        <v>0.2346</v>
      </c>
      <c r="K10715" s="469">
        <f t="shared" si="910"/>
        <v>13.778368205468835</v>
      </c>
      <c r="L10715" s="469">
        <f t="shared" si="911"/>
        <v>-2.1631794531165482E-2</v>
      </c>
    </row>
    <row r="10716" spans="1:12">
      <c r="A10716" s="98" t="s">
        <v>126</v>
      </c>
      <c r="B10716" s="98">
        <f t="shared" si="907"/>
        <v>21</v>
      </c>
      <c r="C10716" s="98">
        <f t="shared" si="908"/>
        <v>0</v>
      </c>
      <c r="D10716" s="98">
        <f>D10715</f>
        <v>252</v>
      </c>
      <c r="E10716" s="98">
        <f t="shared" si="912"/>
        <v>28</v>
      </c>
      <c r="F10716" s="397">
        <f>F10715+(E10716-E10715)*(F10718-F10715)/(E10718-E10715)</f>
        <v>3.7484000000000002</v>
      </c>
      <c r="G10716" s="98">
        <v>15</v>
      </c>
      <c r="H10716" s="491">
        <f>H10715+(E10716-E10715)*(H10718-H10715)/(E10718-E10715)</f>
        <v>0.27124066666666669</v>
      </c>
      <c r="I10716" s="492">
        <f>I10715+(E10716-E10715)*(I10718-I10715)/(E10718-E10715)</f>
        <v>13.833333333333334</v>
      </c>
      <c r="J10716" s="397">
        <f>J10715+(E10716-E10715)*(J10718-J10715)/(E10718-E10715)</f>
        <v>0.23350000000000001</v>
      </c>
      <c r="K10716" s="469">
        <f t="shared" si="910"/>
        <v>13.819461683474207</v>
      </c>
      <c r="L10716" s="469">
        <f t="shared" si="911"/>
        <v>-1.3871649859126478E-2</v>
      </c>
    </row>
    <row r="10717" spans="1:12">
      <c r="A10717" s="98" t="s">
        <v>126</v>
      </c>
      <c r="B10717" s="98">
        <f t="shared" si="907"/>
        <v>21</v>
      </c>
      <c r="C10717" s="98">
        <f t="shared" si="908"/>
        <v>0</v>
      </c>
      <c r="D10717" s="98">
        <f>D10715</f>
        <v>252</v>
      </c>
      <c r="E10717" s="98">
        <f t="shared" si="912"/>
        <v>29</v>
      </c>
      <c r="F10717" s="397">
        <f>F10715+(E10717-E10715)*(F10718-F10715)/(E10718-E10715)</f>
        <v>3.7629999999999999</v>
      </c>
      <c r="G10717" s="98">
        <v>15</v>
      </c>
      <c r="H10717" s="491">
        <f>H10715+(E10717-E10715)*(H10718-H10715)/(E10718-E10715)</f>
        <v>0.27149133333333331</v>
      </c>
      <c r="I10717" s="492">
        <f>I10715+(E10717-E10715)*(I10718-I10715)/(E10718-E10715)</f>
        <v>13.866666666666667</v>
      </c>
      <c r="J10717" s="397">
        <f>J10715+(E10717-E10715)*(J10718-J10715)/(E10718-E10715)</f>
        <v>0.2324</v>
      </c>
      <c r="K10717" s="469">
        <f t="shared" si="910"/>
        <v>13.860479278651008</v>
      </c>
      <c r="L10717" s="469">
        <f t="shared" si="911"/>
        <v>-6.1873880156593231E-3</v>
      </c>
    </row>
    <row r="10718" spans="1:12">
      <c r="A10718" s="480" t="s">
        <v>126</v>
      </c>
      <c r="B10718" s="480">
        <f t="shared" si="907"/>
        <v>21</v>
      </c>
      <c r="C10718" s="480">
        <f t="shared" si="908"/>
        <v>0</v>
      </c>
      <c r="D10718" s="480">
        <f>D10715</f>
        <v>252</v>
      </c>
      <c r="E10718" s="480">
        <f t="shared" si="912"/>
        <v>30</v>
      </c>
      <c r="F10718" s="484">
        <v>3.7776000000000001</v>
      </c>
      <c r="G10718" s="480">
        <v>15</v>
      </c>
      <c r="H10718" s="482">
        <v>0.27174199999999998</v>
      </c>
      <c r="I10718" s="483">
        <v>13.9</v>
      </c>
      <c r="J10718" s="484">
        <v>0.23130000000000001</v>
      </c>
      <c r="K10718" s="469">
        <f t="shared" si="910"/>
        <v>13.901421200992118</v>
      </c>
      <c r="L10718" s="469">
        <f t="shared" si="911"/>
        <v>1.4212009921177327E-3</v>
      </c>
    </row>
    <row r="10719" spans="1:12">
      <c r="A10719" s="98" t="s">
        <v>126</v>
      </c>
      <c r="B10719" s="98">
        <f t="shared" si="907"/>
        <v>21</v>
      </c>
      <c r="C10719" s="98">
        <f t="shared" si="908"/>
        <v>0</v>
      </c>
      <c r="D10719" s="98">
        <f>D10718</f>
        <v>252</v>
      </c>
      <c r="E10719" s="98">
        <f t="shared" si="912"/>
        <v>31</v>
      </c>
      <c r="F10719" s="397">
        <f>F10718+(E10719-E10718)*(F10721-F10718)/(E10721-E10718)</f>
        <v>3.7920666666666669</v>
      </c>
      <c r="G10719" s="98">
        <v>15</v>
      </c>
      <c r="H10719" s="491">
        <f>H10718+(E10719-E10718)*(H10721-H10718)/(E10721-E10718)</f>
        <v>0.27199066666666666</v>
      </c>
      <c r="I10719" s="492">
        <f>I10718+(E10719-E10718)*(I10721-I10718)/(E10721-E10718)</f>
        <v>13.933333333333334</v>
      </c>
      <c r="J10719" s="397">
        <f>J10718+(E10719-E10718)*(J10721-J10718)/(E10721-E10718)</f>
        <v>0.23023333333333335</v>
      </c>
      <c r="K10719" s="469">
        <f t="shared" si="910"/>
        <v>13.941899967155736</v>
      </c>
      <c r="L10719" s="469">
        <f t="shared" si="911"/>
        <v>8.5666338224026362E-3</v>
      </c>
    </row>
    <row r="10720" spans="1:12">
      <c r="A10720" s="98" t="s">
        <v>126</v>
      </c>
      <c r="B10720" s="98">
        <f t="shared" si="907"/>
        <v>21</v>
      </c>
      <c r="C10720" s="98">
        <f t="shared" si="908"/>
        <v>0</v>
      </c>
      <c r="D10720" s="98">
        <f>D10718</f>
        <v>252</v>
      </c>
      <c r="E10720" s="98">
        <f t="shared" si="912"/>
        <v>32</v>
      </c>
      <c r="F10720" s="397">
        <f>F10718+(E10720-E10718)*(F10721-F10718)/(E10721-E10718)</f>
        <v>3.8065333333333333</v>
      </c>
      <c r="G10720" s="98">
        <v>15</v>
      </c>
      <c r="H10720" s="491">
        <f>H10718+(E10720-E10718)*(H10721-H10718)/(E10721-E10718)</f>
        <v>0.27223933333333333</v>
      </c>
      <c r="I10720" s="492">
        <f>I10718+(E10720-E10718)*(I10721-I10718)/(E10721-E10718)</f>
        <v>13.966666666666667</v>
      </c>
      <c r="J10720" s="397">
        <f>J10718+(E10720-E10718)*(J10721-J10718)/(E10721-E10718)</f>
        <v>0.22916666666666666</v>
      </c>
      <c r="K10720" s="469">
        <f t="shared" si="910"/>
        <v>13.982304785739998</v>
      </c>
      <c r="L10720" s="469">
        <f t="shared" si="911"/>
        <v>1.563811907333168E-2</v>
      </c>
    </row>
    <row r="10721" spans="1:12">
      <c r="A10721" s="480" t="s">
        <v>126</v>
      </c>
      <c r="B10721" s="480">
        <f t="shared" si="907"/>
        <v>21</v>
      </c>
      <c r="C10721" s="480">
        <f t="shared" si="908"/>
        <v>0</v>
      </c>
      <c r="D10721" s="480">
        <f>D10718</f>
        <v>252</v>
      </c>
      <c r="E10721" s="480">
        <f t="shared" si="912"/>
        <v>33</v>
      </c>
      <c r="F10721" s="484">
        <v>3.8210000000000002</v>
      </c>
      <c r="G10721" s="480">
        <v>15</v>
      </c>
      <c r="H10721" s="482">
        <v>0.27248800000000001</v>
      </c>
      <c r="I10721" s="483">
        <v>14</v>
      </c>
      <c r="J10721" s="484">
        <v>0.2281</v>
      </c>
      <c r="K10721" s="469">
        <f t="shared" si="910"/>
        <v>14.0226358591938</v>
      </c>
      <c r="L10721" s="469">
        <f t="shared" si="911"/>
        <v>2.2635859193799845E-2</v>
      </c>
    </row>
    <row r="10722" spans="1:12">
      <c r="A10722" s="98" t="s">
        <v>126</v>
      </c>
      <c r="B10722" s="98">
        <f t="shared" si="907"/>
        <v>21</v>
      </c>
      <c r="C10722" s="98">
        <f t="shared" si="908"/>
        <v>0</v>
      </c>
      <c r="D10722" s="98">
        <f>D10721</f>
        <v>252</v>
      </c>
      <c r="E10722" s="98">
        <f t="shared" si="912"/>
        <v>34</v>
      </c>
      <c r="F10722" s="397">
        <f>F10721+(E10722-E10721)*(F10724-F10721)/(E10724-E10721)</f>
        <v>3.8353000000000002</v>
      </c>
      <c r="G10722" s="98">
        <v>15</v>
      </c>
      <c r="H10722" s="491">
        <f>H10721+(E10722-E10721)*(H10724-H10721)/(E10724-E10721)</f>
        <v>0.27273433333333336</v>
      </c>
      <c r="I10722" s="492">
        <f>I10721+(E10722-E10721)*(I10724-I10721)/(E10724-E10721)</f>
        <v>14.033333333333333</v>
      </c>
      <c r="J10722" s="397">
        <f>J10721+(E10722-E10721)*(J10724-J10721)/(E10724-E10721)</f>
        <v>0.22700000000000001</v>
      </c>
      <c r="K10722" s="469">
        <f t="shared" si="910"/>
        <v>14.062402606688071</v>
      </c>
      <c r="L10722" s="469">
        <f t="shared" si="911"/>
        <v>2.9069273354737746E-2</v>
      </c>
    </row>
    <row r="10723" spans="1:12">
      <c r="A10723" s="98" t="s">
        <v>126</v>
      </c>
      <c r="B10723" s="98">
        <f t="shared" si="907"/>
        <v>21</v>
      </c>
      <c r="C10723" s="98">
        <f t="shared" si="908"/>
        <v>0</v>
      </c>
      <c r="D10723" s="98">
        <f>D10721</f>
        <v>252</v>
      </c>
      <c r="E10723" s="98">
        <f t="shared" si="912"/>
        <v>35</v>
      </c>
      <c r="F10723" s="397">
        <f>F10721+(E10723-E10721)*(F10724-F10721)/(E10724-E10721)</f>
        <v>3.8496000000000001</v>
      </c>
      <c r="G10723" s="98">
        <v>15</v>
      </c>
      <c r="H10723" s="491">
        <f>H10721+(E10723-E10721)*(H10724-H10721)/(E10724-E10721)</f>
        <v>0.27298066666666665</v>
      </c>
      <c r="I10723" s="492">
        <f>I10721+(E10723-E10721)*(I10724-I10721)/(E10724-E10721)</f>
        <v>14.066666666666666</v>
      </c>
      <c r="J10723" s="397">
        <f>J10721+(E10723-E10721)*(J10724-J10721)/(E10724-E10721)</f>
        <v>0.22589999999999999</v>
      </c>
      <c r="K10723" s="469">
        <f t="shared" si="910"/>
        <v>14.102097584444321</v>
      </c>
      <c r="L10723" s="469">
        <f t="shared" si="911"/>
        <v>3.5430917777654614E-2</v>
      </c>
    </row>
    <row r="10724" spans="1:12">
      <c r="A10724" s="480" t="s">
        <v>126</v>
      </c>
      <c r="B10724" s="480">
        <f t="shared" si="907"/>
        <v>21</v>
      </c>
      <c r="C10724" s="480">
        <f t="shared" si="908"/>
        <v>0</v>
      </c>
      <c r="D10724" s="480">
        <f>D10721</f>
        <v>252</v>
      </c>
      <c r="E10724" s="480">
        <f t="shared" si="912"/>
        <v>36</v>
      </c>
      <c r="F10724" s="484">
        <v>3.8639000000000001</v>
      </c>
      <c r="G10724" s="480">
        <v>15</v>
      </c>
      <c r="H10724" s="482">
        <v>0.273227</v>
      </c>
      <c r="I10724" s="483">
        <v>14.1</v>
      </c>
      <c r="J10724" s="484">
        <v>0.2248</v>
      </c>
      <c r="K10724" s="469">
        <f t="shared" si="910"/>
        <v>14.141720986578926</v>
      </c>
      <c r="L10724" s="469">
        <f t="shared" si="911"/>
        <v>4.1720986578926755E-2</v>
      </c>
    </row>
    <row r="10725" spans="1:12">
      <c r="A10725" s="98" t="s">
        <v>126</v>
      </c>
      <c r="B10725" s="98">
        <f t="shared" si="907"/>
        <v>21</v>
      </c>
      <c r="C10725" s="98">
        <f t="shared" si="908"/>
        <v>0</v>
      </c>
      <c r="D10725" s="98">
        <f>D10724</f>
        <v>252</v>
      </c>
      <c r="E10725" s="98">
        <f t="shared" si="912"/>
        <v>37</v>
      </c>
      <c r="F10725" s="397">
        <f>F10724+(E10725-E10724)*(F10727-F10724)/(E10727-E10724)</f>
        <v>3.8780333333333332</v>
      </c>
      <c r="G10725" s="98">
        <v>15</v>
      </c>
      <c r="H10725" s="491">
        <f>H10724+(E10725-E10724)*(H10727-H10724)/(E10727-E10724)</f>
        <v>0.27347133333333334</v>
      </c>
      <c r="I10725" s="492">
        <f>I10724+(E10725-E10724)*(I10727-I10724)/(E10727-E10724)</f>
        <v>14.166666666666666</v>
      </c>
      <c r="J10725" s="397">
        <f>J10724+(E10725-E10724)*(J10727-J10724)/(E10727-E10724)</f>
        <v>0.22370000000000001</v>
      </c>
      <c r="K10725" s="469">
        <f t="shared" si="910"/>
        <v>14.180767271158219</v>
      </c>
      <c r="L10725" s="469">
        <f t="shared" si="911"/>
        <v>1.4100604491552815E-2</v>
      </c>
    </row>
    <row r="10726" spans="1:12">
      <c r="A10726" s="98" t="s">
        <v>126</v>
      </c>
      <c r="B10726" s="98">
        <f t="shared" si="907"/>
        <v>21</v>
      </c>
      <c r="C10726" s="98">
        <f t="shared" si="908"/>
        <v>0</v>
      </c>
      <c r="D10726" s="98">
        <f>D10724</f>
        <v>252</v>
      </c>
      <c r="E10726" s="98">
        <f t="shared" si="912"/>
        <v>38</v>
      </c>
      <c r="F10726" s="397">
        <f>F10724+(E10726-E10724)*(F10727-F10724)/(E10727-E10724)</f>
        <v>3.8921666666666668</v>
      </c>
      <c r="G10726" s="98">
        <v>15</v>
      </c>
      <c r="H10726" s="491">
        <f>H10724+(E10726-E10724)*(H10727-H10724)/(E10727-E10724)</f>
        <v>0.27371566666666663</v>
      </c>
      <c r="I10726" s="492">
        <f>I10724+(E10726-E10724)*(I10727-I10724)/(E10727-E10724)</f>
        <v>14.233333333333334</v>
      </c>
      <c r="J10726" s="397">
        <f>J10724+(E10726-E10724)*(J10727-J10724)/(E10727-E10724)</f>
        <v>0.22259999999999999</v>
      </c>
      <c r="K10726" s="469">
        <f t="shared" si="910"/>
        <v>14.219743846107946</v>
      </c>
      <c r="L10726" s="469">
        <f t="shared" si="911"/>
        <v>-1.3589487225388552E-2</v>
      </c>
    </row>
    <row r="10727" spans="1:12">
      <c r="A10727" s="480" t="s">
        <v>126</v>
      </c>
      <c r="B10727" s="480">
        <f t="shared" si="907"/>
        <v>21</v>
      </c>
      <c r="C10727" s="480">
        <f t="shared" si="908"/>
        <v>0</v>
      </c>
      <c r="D10727" s="480">
        <f>D10724</f>
        <v>252</v>
      </c>
      <c r="E10727" s="480">
        <f t="shared" si="912"/>
        <v>39</v>
      </c>
      <c r="F10727" s="484">
        <v>3.9062999999999999</v>
      </c>
      <c r="G10727" s="480">
        <v>15</v>
      </c>
      <c r="H10727" s="482">
        <v>0.27395999999999998</v>
      </c>
      <c r="I10727" s="483">
        <v>14.3</v>
      </c>
      <c r="J10727" s="484">
        <v>0.2215</v>
      </c>
      <c r="K10727" s="469">
        <f t="shared" si="910"/>
        <v>14.258650897941306</v>
      </c>
      <c r="L10727" s="469">
        <f t="shared" si="911"/>
        <v>-4.1349102058694243E-2</v>
      </c>
    </row>
    <row r="10728" spans="1:12">
      <c r="A10728" s="98" t="s">
        <v>126</v>
      </c>
      <c r="B10728" s="98">
        <f t="shared" si="907"/>
        <v>21</v>
      </c>
      <c r="C10728" s="98">
        <f t="shared" si="908"/>
        <v>0</v>
      </c>
      <c r="D10728" s="98">
        <f>D10727</f>
        <v>252</v>
      </c>
      <c r="E10728" s="98">
        <f t="shared" si="912"/>
        <v>40</v>
      </c>
      <c r="F10728" s="397">
        <f>F10727+(E10728-E10727)*(F10730-F10727)/(E10730-E10727)</f>
        <v>3.9202666666666666</v>
      </c>
      <c r="G10728" s="98">
        <v>15</v>
      </c>
      <c r="H10728" s="491">
        <f>H10727+(E10728-E10727)*(H10730-H10727)/(E10730-E10727)</f>
        <v>0.27420299999999997</v>
      </c>
      <c r="I10728" s="492">
        <f>I10727+(E10728-E10727)*(I10730-I10727)/(E10730-E10727)</f>
        <v>14.333333333333334</v>
      </c>
      <c r="J10728" s="397">
        <f>J10727+(E10728-E10727)*(J10730-J10727)/(E10730-E10727)</f>
        <v>0.22043333333333334</v>
      </c>
      <c r="K10728" s="469">
        <f t="shared" si="910"/>
        <v>14.296950312967644</v>
      </c>
      <c r="L10728" s="469">
        <f t="shared" si="911"/>
        <v>-3.63830203656903E-2</v>
      </c>
    </row>
    <row r="10729" spans="1:12">
      <c r="A10729" s="98" t="s">
        <v>126</v>
      </c>
      <c r="B10729" s="98">
        <f t="shared" si="907"/>
        <v>21</v>
      </c>
      <c r="C10729" s="98">
        <f t="shared" si="908"/>
        <v>0</v>
      </c>
      <c r="D10729" s="98">
        <f>D10727</f>
        <v>252</v>
      </c>
      <c r="E10729" s="98">
        <f t="shared" si="912"/>
        <v>41</v>
      </c>
      <c r="F10729" s="397">
        <f>F10727+(E10729-E10727)*(F10730-F10727)/(E10730-E10727)</f>
        <v>3.9342333333333332</v>
      </c>
      <c r="G10729" s="98">
        <v>15</v>
      </c>
      <c r="H10729" s="491">
        <f>H10727+(E10729-E10727)*(H10730-H10727)/(E10730-E10727)</f>
        <v>0.27444600000000002</v>
      </c>
      <c r="I10729" s="492">
        <f>I10727+(E10729-E10727)*(I10730-I10727)/(E10730-E10727)</f>
        <v>14.366666666666667</v>
      </c>
      <c r="J10729" s="397">
        <f>J10727+(E10729-E10727)*(J10730-J10727)/(E10730-E10727)</f>
        <v>0.21936666666666665</v>
      </c>
      <c r="K10729" s="469">
        <f t="shared" si="910"/>
        <v>14.335181905851544</v>
      </c>
      <c r="L10729" s="469">
        <f t="shared" si="911"/>
        <v>-3.1484760815123636E-2</v>
      </c>
    </row>
    <row r="10730" spans="1:12">
      <c r="A10730" s="480" t="s">
        <v>126</v>
      </c>
      <c r="B10730" s="480">
        <f t="shared" si="907"/>
        <v>21</v>
      </c>
      <c r="C10730" s="480">
        <f t="shared" si="908"/>
        <v>0</v>
      </c>
      <c r="D10730" s="480">
        <f>D10727</f>
        <v>252</v>
      </c>
      <c r="E10730" s="480">
        <f t="shared" si="912"/>
        <v>42</v>
      </c>
      <c r="F10730" s="484">
        <v>3.9481999999999999</v>
      </c>
      <c r="G10730" s="480">
        <v>15</v>
      </c>
      <c r="H10730" s="482">
        <v>0.27468900000000002</v>
      </c>
      <c r="I10730" s="483">
        <v>14.4</v>
      </c>
      <c r="J10730" s="484">
        <v>0.21829999999999999</v>
      </c>
      <c r="K10730" s="469">
        <f t="shared" si="910"/>
        <v>14.373345856586903</v>
      </c>
      <c r="L10730" s="469">
        <f t="shared" si="911"/>
        <v>-2.6654143413097131E-2</v>
      </c>
    </row>
    <row r="10731" spans="1:12">
      <c r="A10731" s="98" t="s">
        <v>126</v>
      </c>
      <c r="B10731" s="98">
        <f t="shared" si="907"/>
        <v>21</v>
      </c>
      <c r="C10731" s="98">
        <f t="shared" si="908"/>
        <v>0</v>
      </c>
      <c r="D10731" s="98">
        <f>D10730</f>
        <v>252</v>
      </c>
      <c r="E10731" s="98">
        <f t="shared" si="912"/>
        <v>43</v>
      </c>
      <c r="F10731" s="397">
        <f>F10730+(E10731-E10730)*(F10733-F10730)/(E10733-E10730)</f>
        <v>3.9620333333333333</v>
      </c>
      <c r="G10731" s="98">
        <v>15</v>
      </c>
      <c r="H10731" s="491">
        <f>H10730+(E10731-E10730)*(H10733-H10730)/(E10733-E10730)</f>
        <v>0.27493100000000004</v>
      </c>
      <c r="I10731" s="492">
        <f>I10730+(E10731-E10730)*(I10733-I10730)/(E10733-E10730)</f>
        <v>14.433333333333334</v>
      </c>
      <c r="J10731" s="397">
        <f>J10730+(E10731-E10730)*(J10733-J10730)/(E10733-E10730)</f>
        <v>0.2172</v>
      </c>
      <c r="K10731" s="469">
        <f t="shared" si="910"/>
        <v>14.411009792760121</v>
      </c>
      <c r="L10731" s="469">
        <f t="shared" si="911"/>
        <v>-2.2323540573212952E-2</v>
      </c>
    </row>
    <row r="10732" spans="1:12">
      <c r="A10732" s="98" t="s">
        <v>126</v>
      </c>
      <c r="B10732" s="98">
        <f t="shared" si="907"/>
        <v>21</v>
      </c>
      <c r="C10732" s="98">
        <f t="shared" si="908"/>
        <v>0</v>
      </c>
      <c r="D10732" s="98">
        <f>D10730</f>
        <v>252</v>
      </c>
      <c r="E10732" s="98">
        <f t="shared" si="912"/>
        <v>44</v>
      </c>
      <c r="F10732" s="397">
        <f>F10730+(E10732-E10730)*(F10733-F10730)/(E10733-E10730)</f>
        <v>3.9758666666666667</v>
      </c>
      <c r="G10732" s="98">
        <v>15</v>
      </c>
      <c r="H10732" s="491">
        <f>H10730+(E10732-E10730)*(H10733-H10730)/(E10733-E10730)</f>
        <v>0.275173</v>
      </c>
      <c r="I10732" s="492">
        <f>I10730+(E10732-E10730)*(I10733-I10730)/(E10733-E10730)</f>
        <v>14.466666666666667</v>
      </c>
      <c r="J10732" s="397">
        <f>J10730+(E10732-E10730)*(J10733-J10730)/(E10733-E10730)</f>
        <v>0.21609999999999999</v>
      </c>
      <c r="K10732" s="469">
        <f t="shared" si="910"/>
        <v>14.44860748208097</v>
      </c>
      <c r="L10732" s="469">
        <f t="shared" si="911"/>
        <v>-1.8059184585696997E-2</v>
      </c>
    </row>
    <row r="10733" spans="1:12">
      <c r="A10733" s="480" t="s">
        <v>126</v>
      </c>
      <c r="B10733" s="480">
        <f t="shared" si="907"/>
        <v>21</v>
      </c>
      <c r="C10733" s="480">
        <f t="shared" si="908"/>
        <v>0</v>
      </c>
      <c r="D10733" s="480">
        <f>D10730</f>
        <v>252</v>
      </c>
      <c r="E10733" s="480">
        <f t="shared" si="912"/>
        <v>45</v>
      </c>
      <c r="F10733" s="484">
        <v>3.9897</v>
      </c>
      <c r="G10733" s="480">
        <v>15</v>
      </c>
      <c r="H10733" s="482">
        <v>0.27541500000000002</v>
      </c>
      <c r="I10733" s="483">
        <v>14.5</v>
      </c>
      <c r="J10733" s="484">
        <v>0.215</v>
      </c>
      <c r="K10733" s="469">
        <f t="shared" si="910"/>
        <v>14.486139099177604</v>
      </c>
      <c r="L10733" s="469">
        <f t="shared" si="911"/>
        <v>-1.386090082239555E-2</v>
      </c>
    </row>
    <row r="10734" spans="1:12">
      <c r="A10734" s="98" t="s">
        <v>126</v>
      </c>
      <c r="B10734" s="98">
        <f t="shared" si="907"/>
        <v>21</v>
      </c>
      <c r="C10734" s="98">
        <f t="shared" si="908"/>
        <v>0</v>
      </c>
      <c r="D10734" s="98">
        <f>D10733</f>
        <v>252</v>
      </c>
      <c r="E10734" s="98">
        <f t="shared" si="912"/>
        <v>46</v>
      </c>
      <c r="F10734" s="397">
        <f>F10733+(E10734-E10733)*(F10736-F10733)/(E10736-E10733)</f>
        <v>4.0034000000000001</v>
      </c>
      <c r="G10734" s="98">
        <v>15</v>
      </c>
      <c r="H10734" s="491">
        <f>H10733+(E10734-E10733)*(H10736-H10733)/(E10736-E10733)</f>
        <v>0.27565400000000001</v>
      </c>
      <c r="I10734" s="492">
        <f>I10733+(E10734-E10733)*(I10736-I10733)/(E10736-E10733)</f>
        <v>14.533333333333333</v>
      </c>
      <c r="J10734" s="397">
        <f>J10733+(E10734-E10733)*(J10736-J10733)/(E10736-E10733)</f>
        <v>0.21393333333333334</v>
      </c>
      <c r="K10734" s="469">
        <f t="shared" si="910"/>
        <v>14.523279183324021</v>
      </c>
      <c r="L10734" s="469">
        <f t="shared" si="911"/>
        <v>-1.0054150009311869E-2</v>
      </c>
    </row>
    <row r="10735" spans="1:12">
      <c r="A10735" s="98" t="s">
        <v>126</v>
      </c>
      <c r="B10735" s="98">
        <f t="shared" si="907"/>
        <v>21</v>
      </c>
      <c r="C10735" s="98">
        <f t="shared" si="908"/>
        <v>0</v>
      </c>
      <c r="D10735" s="98">
        <f>D10733</f>
        <v>252</v>
      </c>
      <c r="E10735" s="98">
        <f t="shared" si="912"/>
        <v>47</v>
      </c>
      <c r="F10735" s="397">
        <f>F10733+(E10735-E10733)*(F10736-F10733)/(E10736-E10733)</f>
        <v>4.0171000000000001</v>
      </c>
      <c r="G10735" s="98">
        <v>15</v>
      </c>
      <c r="H10735" s="491">
        <f>H10733+(E10735-E10733)*(H10736-H10733)/(E10736-E10733)</f>
        <v>0.275893</v>
      </c>
      <c r="I10735" s="492">
        <f>I10733+(E10735-E10733)*(I10736-I10733)/(E10736-E10733)</f>
        <v>14.566666666666666</v>
      </c>
      <c r="J10735" s="397">
        <f>J10733+(E10735-E10733)*(J10736-J10733)/(E10736-E10733)</f>
        <v>0.21286666666666665</v>
      </c>
      <c r="K10735" s="469">
        <f t="shared" si="910"/>
        <v>14.560354920204572</v>
      </c>
      <c r="L10735" s="469">
        <f t="shared" si="911"/>
        <v>-6.3117464620940922E-3</v>
      </c>
    </row>
    <row r="10736" spans="1:12">
      <c r="A10736" s="480" t="s">
        <v>126</v>
      </c>
      <c r="B10736" s="480">
        <f t="shared" si="907"/>
        <v>21</v>
      </c>
      <c r="C10736" s="480">
        <f t="shared" si="908"/>
        <v>0</v>
      </c>
      <c r="D10736" s="480">
        <f>D10733</f>
        <v>252</v>
      </c>
      <c r="E10736" s="480">
        <f t="shared" si="912"/>
        <v>48</v>
      </c>
      <c r="F10736" s="484">
        <v>4.0308000000000002</v>
      </c>
      <c r="G10736" s="480">
        <v>15</v>
      </c>
      <c r="H10736" s="482">
        <v>0.27613199999999999</v>
      </c>
      <c r="I10736" s="483">
        <v>14.6</v>
      </c>
      <c r="J10736" s="484">
        <v>0.21179999999999999</v>
      </c>
      <c r="K10736" s="469">
        <f t="shared" si="910"/>
        <v>14.597366476902351</v>
      </c>
      <c r="L10736" s="469">
        <f t="shared" si="911"/>
        <v>-2.6335230976481938E-3</v>
      </c>
    </row>
    <row r="10737" spans="1:12">
      <c r="A10737" s="98" t="s">
        <v>126</v>
      </c>
      <c r="B10737" s="98">
        <f t="shared" si="907"/>
        <v>21</v>
      </c>
      <c r="C10737" s="98">
        <f t="shared" si="908"/>
        <v>0</v>
      </c>
      <c r="D10737" s="98">
        <f>D10736</f>
        <v>252</v>
      </c>
      <c r="E10737" s="98">
        <f t="shared" si="912"/>
        <v>49</v>
      </c>
      <c r="F10737" s="397">
        <f>F10736+(E10737-E10736)*(F10739-F10736)/(E10739-E10736)</f>
        <v>4.0443333333333333</v>
      </c>
      <c r="G10737" s="98">
        <v>15</v>
      </c>
      <c r="H10737" s="491">
        <f>H10736+(E10737-E10736)*(H10739-H10736)/(E10739-E10736)</f>
        <v>0.27637033333333333</v>
      </c>
      <c r="I10737" s="492">
        <f>I10736+(E10737-E10736)*(I10739-I10736)/(E10739-E10736)</f>
        <v>14.633333333333333</v>
      </c>
      <c r="J10737" s="397">
        <f>J10736+(E10737-E10736)*(J10739-J10736)/(E10739-E10736)</f>
        <v>0.2107</v>
      </c>
      <c r="K10737" s="469">
        <f t="shared" si="910"/>
        <v>14.633746265578432</v>
      </c>
      <c r="L10737" s="469">
        <f t="shared" si="911"/>
        <v>4.1293224509963977E-4</v>
      </c>
    </row>
    <row r="10738" spans="1:12">
      <c r="A10738" s="98" t="s">
        <v>126</v>
      </c>
      <c r="B10738" s="98">
        <f t="shared" si="907"/>
        <v>21</v>
      </c>
      <c r="C10738" s="98">
        <f t="shared" si="908"/>
        <v>0</v>
      </c>
      <c r="D10738" s="98">
        <f>D10736</f>
        <v>252</v>
      </c>
      <c r="E10738" s="98">
        <f t="shared" si="912"/>
        <v>50</v>
      </c>
      <c r="F10738" s="397">
        <f>F10736+(E10738-E10736)*(F10739-F10736)/(E10739-E10736)</f>
        <v>4.0578666666666665</v>
      </c>
      <c r="G10738" s="98">
        <v>15</v>
      </c>
      <c r="H10738" s="491">
        <f>H10736+(E10738-E10736)*(H10739-H10736)/(E10739-E10736)</f>
        <v>0.27660866666666667</v>
      </c>
      <c r="I10738" s="492">
        <f>I10736+(E10738-E10736)*(I10739-I10736)/(E10739-E10736)</f>
        <v>14.666666666666666</v>
      </c>
      <c r="J10738" s="397">
        <f>J10736+(E10738-E10736)*(J10739-J10736)/(E10739-E10736)</f>
        <v>0.20959999999999998</v>
      </c>
      <c r="K10738" s="469">
        <f t="shared" si="910"/>
        <v>14.67006336268085</v>
      </c>
      <c r="L10738" s="469">
        <f t="shared" si="911"/>
        <v>3.3966960141835756E-3</v>
      </c>
    </row>
    <row r="10739" spans="1:12">
      <c r="A10739" s="480" t="s">
        <v>126</v>
      </c>
      <c r="B10739" s="480">
        <f t="shared" si="907"/>
        <v>21</v>
      </c>
      <c r="C10739" s="480">
        <f t="shared" si="908"/>
        <v>0</v>
      </c>
      <c r="D10739" s="480">
        <f>D10736</f>
        <v>252</v>
      </c>
      <c r="E10739" s="480">
        <f t="shared" si="912"/>
        <v>51</v>
      </c>
      <c r="F10739" s="484">
        <v>4.0713999999999997</v>
      </c>
      <c r="G10739" s="480">
        <v>15</v>
      </c>
      <c r="H10739" s="482">
        <v>0.27684700000000001</v>
      </c>
      <c r="I10739" s="483">
        <v>14.7</v>
      </c>
      <c r="J10739" s="484">
        <v>0.20849999999999999</v>
      </c>
      <c r="K10739" s="469">
        <f t="shared" si="910"/>
        <v>14.706317930120246</v>
      </c>
      <c r="L10739" s="469">
        <f t="shared" si="911"/>
        <v>6.3179301202467286E-3</v>
      </c>
    </row>
    <row r="10740" spans="1:12">
      <c r="A10740" s="98" t="s">
        <v>126</v>
      </c>
      <c r="B10740" s="98">
        <f t="shared" si="907"/>
        <v>21</v>
      </c>
      <c r="C10740" s="98">
        <f t="shared" si="908"/>
        <v>0</v>
      </c>
      <c r="D10740" s="98">
        <f>D10739</f>
        <v>252</v>
      </c>
      <c r="E10740" s="98">
        <f t="shared" si="912"/>
        <v>52</v>
      </c>
      <c r="F10740" s="397">
        <f>F10739+(E10740-E10739)*(F10742-F10739)/(E10742-E10739)</f>
        <v>4.0848333333333331</v>
      </c>
      <c r="G10740" s="98">
        <v>15</v>
      </c>
      <c r="H10740" s="491">
        <f>H10739+(E10740-E10739)*(H10742-H10739)/(E10742-E10739)</f>
        <v>0.27708433333333332</v>
      </c>
      <c r="I10740" s="492">
        <f>I10739+(E10740-E10739)*(I10742-I10739)/(E10742-E10739)</f>
        <v>14.733333333333333</v>
      </c>
      <c r="J10740" s="397">
        <f>J10739+(E10740-E10739)*(J10742-J10739)/(E10742-E10739)</f>
        <v>0.20743333333333333</v>
      </c>
      <c r="K10740" s="469">
        <f t="shared" si="910"/>
        <v>14.742202434156628</v>
      </c>
      <c r="L10740" s="469">
        <f t="shared" si="911"/>
        <v>8.8691008232952839E-3</v>
      </c>
    </row>
    <row r="10741" spans="1:12">
      <c r="A10741" s="98" t="s">
        <v>126</v>
      </c>
      <c r="B10741" s="98">
        <f t="shared" si="907"/>
        <v>21</v>
      </c>
      <c r="C10741" s="98">
        <f t="shared" si="908"/>
        <v>0</v>
      </c>
      <c r="D10741" s="98">
        <f>D10739</f>
        <v>252</v>
      </c>
      <c r="E10741" s="98">
        <f t="shared" si="912"/>
        <v>53</v>
      </c>
      <c r="F10741" s="397">
        <f>F10739+(E10741-E10739)*(F10742-F10739)/(E10742-E10739)</f>
        <v>4.0982666666666665</v>
      </c>
      <c r="G10741" s="98">
        <v>15</v>
      </c>
      <c r="H10741" s="491">
        <f>H10739+(E10741-E10739)*(H10742-H10739)/(E10742-E10739)</f>
        <v>0.27732166666666669</v>
      </c>
      <c r="I10741" s="492">
        <f>I10739+(E10741-E10739)*(I10742-I10739)/(E10742-E10739)</f>
        <v>14.766666666666667</v>
      </c>
      <c r="J10741" s="397">
        <f>J10739+(E10741-E10739)*(J10742-J10739)/(E10742-E10739)</f>
        <v>0.20636666666666667</v>
      </c>
      <c r="K10741" s="469">
        <f t="shared" si="910"/>
        <v>14.778025517900391</v>
      </c>
      <c r="L10741" s="469">
        <f t="shared" si="911"/>
        <v>1.1358851233723044E-2</v>
      </c>
    </row>
    <row r="10742" spans="1:12">
      <c r="A10742" s="480" t="s">
        <v>126</v>
      </c>
      <c r="B10742" s="480">
        <f t="shared" si="907"/>
        <v>21</v>
      </c>
      <c r="C10742" s="480">
        <f t="shared" si="908"/>
        <v>0</v>
      </c>
      <c r="D10742" s="480">
        <f>D10739</f>
        <v>252</v>
      </c>
      <c r="E10742" s="480">
        <f t="shared" si="912"/>
        <v>54</v>
      </c>
      <c r="F10742" s="484">
        <v>4.1116999999999999</v>
      </c>
      <c r="G10742" s="480">
        <v>15</v>
      </c>
      <c r="H10742" s="482">
        <v>0.277559</v>
      </c>
      <c r="I10742" s="483">
        <v>14.8</v>
      </c>
      <c r="J10742" s="484">
        <v>0.20530000000000001</v>
      </c>
      <c r="K10742" s="469">
        <f t="shared" si="910"/>
        <v>14.813787338908124</v>
      </c>
      <c r="L10742" s="469">
        <f t="shared" si="911"/>
        <v>1.3787338908123559E-2</v>
      </c>
    </row>
    <row r="10743" spans="1:12">
      <c r="A10743" s="98" t="s">
        <v>126</v>
      </c>
      <c r="B10743" s="98">
        <f t="shared" si="907"/>
        <v>21</v>
      </c>
      <c r="C10743" s="98">
        <f t="shared" si="908"/>
        <v>0</v>
      </c>
      <c r="D10743" s="98">
        <f>D10742</f>
        <v>252</v>
      </c>
      <c r="E10743" s="98">
        <f t="shared" si="912"/>
        <v>55</v>
      </c>
      <c r="F10743" s="397">
        <f>F10742+(E10743-E10742)*(F10745-F10742)/(E10745-E10742)</f>
        <v>4.125</v>
      </c>
      <c r="G10743" s="98">
        <v>15</v>
      </c>
      <c r="H10743" s="491">
        <f>H10742+(E10743-E10742)*(H10745-H10742)/(E10745-E10742)</f>
        <v>0.27779533333333334</v>
      </c>
      <c r="I10743" s="492">
        <f>I10742+(E10743-E10742)*(I10745-I10742)/(E10745-E10742)</f>
        <v>14.833333333333334</v>
      </c>
      <c r="J10743" s="397">
        <f>J10742+(E10743-E10742)*(J10745-J10742)/(E10745-E10742)</f>
        <v>0.20420000000000002</v>
      </c>
      <c r="K10743" s="469">
        <f t="shared" si="910"/>
        <v>14.849061539310716</v>
      </c>
      <c r="L10743" s="469">
        <f t="shared" si="911"/>
        <v>1.5728205977382004E-2</v>
      </c>
    </row>
    <row r="10744" spans="1:12">
      <c r="A10744" s="98" t="s">
        <v>126</v>
      </c>
      <c r="B10744" s="98">
        <f t="shared" si="907"/>
        <v>21</v>
      </c>
      <c r="C10744" s="98">
        <f t="shared" si="908"/>
        <v>0</v>
      </c>
      <c r="D10744" s="98">
        <f>D10742</f>
        <v>252</v>
      </c>
      <c r="E10744" s="98">
        <f t="shared" si="912"/>
        <v>56</v>
      </c>
      <c r="F10744" s="397">
        <f>F10742+(E10744-E10742)*(F10745-F10742)/(E10745-E10742)</f>
        <v>4.1383000000000001</v>
      </c>
      <c r="G10744" s="98">
        <v>15</v>
      </c>
      <c r="H10744" s="491">
        <f>H10742+(E10744-E10742)*(H10745-H10742)/(E10745-E10742)</f>
        <v>0.27803166666666668</v>
      </c>
      <c r="I10744" s="492">
        <f>I10742+(E10744-E10742)*(I10745-I10742)/(E10745-E10742)</f>
        <v>14.866666666666667</v>
      </c>
      <c r="J10744" s="397">
        <f>J10742+(E10744-E10742)*(J10745-J10742)/(E10745-E10742)</f>
        <v>0.2031</v>
      </c>
      <c r="K10744" s="469">
        <f t="shared" si="910"/>
        <v>14.884275771944443</v>
      </c>
      <c r="L10744" s="469">
        <f t="shared" si="911"/>
        <v>1.7609105277776038E-2</v>
      </c>
    </row>
    <row r="10745" spans="1:12">
      <c r="A10745" s="480" t="s">
        <v>126</v>
      </c>
      <c r="B10745" s="480">
        <f t="shared" si="907"/>
        <v>21</v>
      </c>
      <c r="C10745" s="480">
        <f t="shared" si="908"/>
        <v>0</v>
      </c>
      <c r="D10745" s="480">
        <f>D10742</f>
        <v>252</v>
      </c>
      <c r="E10745" s="480">
        <f t="shared" si="912"/>
        <v>57</v>
      </c>
      <c r="F10745" s="484">
        <v>4.1516000000000002</v>
      </c>
      <c r="G10745" s="480">
        <v>15</v>
      </c>
      <c r="H10745" s="482">
        <v>0.27826800000000002</v>
      </c>
      <c r="I10745" s="483">
        <v>14.9</v>
      </c>
      <c r="J10745" s="484">
        <v>0.20200000000000001</v>
      </c>
      <c r="K10745" s="469">
        <f t="shared" si="910"/>
        <v>14.919430189601391</v>
      </c>
      <c r="L10745" s="469">
        <f t="shared" si="911"/>
        <v>1.9430189601390424E-2</v>
      </c>
    </row>
    <row r="10746" spans="1:12">
      <c r="A10746" s="98" t="s">
        <v>126</v>
      </c>
      <c r="B10746" s="98">
        <f t="shared" si="907"/>
        <v>21</v>
      </c>
      <c r="C10746" s="98">
        <f t="shared" si="908"/>
        <v>0</v>
      </c>
      <c r="D10746" s="98">
        <f>D10745</f>
        <v>252</v>
      </c>
      <c r="E10746" s="98">
        <f t="shared" si="912"/>
        <v>58</v>
      </c>
      <c r="F10746" s="397">
        <f>F10745+(E10746-E10745)*(F10748-F10745)/(E10748-E10745)</f>
        <v>4.1647666666666669</v>
      </c>
      <c r="G10746" s="98">
        <v>15</v>
      </c>
      <c r="H10746" s="491">
        <f>H10745+(E10746-E10745)*(H10748-H10745)/(E10748-E10745)</f>
        <v>0.27850333333333332</v>
      </c>
      <c r="I10746" s="492">
        <f>I10745+(E10746-E10745)*(I10748-I10745)/(E10748-E10745)</f>
        <v>14.933333333333334</v>
      </c>
      <c r="J10746" s="397">
        <f>J10745+(E10746-E10745)*(J10748-J10745)/(E10748-E10745)</f>
        <v>0.2009</v>
      </c>
      <c r="K10746" s="469">
        <f t="shared" si="910"/>
        <v>14.954099891084489</v>
      </c>
      <c r="L10746" s="469">
        <f t="shared" si="911"/>
        <v>2.0766557751155545E-2</v>
      </c>
    </row>
    <row r="10747" spans="1:12">
      <c r="A10747" s="98" t="s">
        <v>126</v>
      </c>
      <c r="B10747" s="98">
        <f t="shared" si="907"/>
        <v>21</v>
      </c>
      <c r="C10747" s="98">
        <f t="shared" si="908"/>
        <v>0</v>
      </c>
      <c r="D10747" s="98">
        <f>D10745</f>
        <v>252</v>
      </c>
      <c r="E10747" s="98">
        <f t="shared" si="912"/>
        <v>59</v>
      </c>
      <c r="F10747" s="397">
        <f>F10745+(E10747-E10745)*(F10748-F10745)/(E10748-E10745)</f>
        <v>4.1779333333333328</v>
      </c>
      <c r="G10747" s="98">
        <v>15</v>
      </c>
      <c r="H10747" s="491">
        <f>H10745+(E10747-E10745)*(H10748-H10745)/(E10748-E10745)</f>
        <v>0.27873866666666669</v>
      </c>
      <c r="I10747" s="492">
        <f>I10745+(E10747-E10745)*(I10748-I10745)/(E10748-E10745)</f>
        <v>14.966666666666667</v>
      </c>
      <c r="J10747" s="397">
        <f>J10745+(E10747-E10745)*(J10748-J10745)/(E10748-E10745)</f>
        <v>0.19980000000000001</v>
      </c>
      <c r="K10747" s="469">
        <f t="shared" si="910"/>
        <v>14.988711050733301</v>
      </c>
      <c r="L10747" s="469">
        <f t="shared" si="911"/>
        <v>2.2044384066633782E-2</v>
      </c>
    </row>
    <row r="10748" spans="1:12">
      <c r="A10748" s="480" t="s">
        <v>126</v>
      </c>
      <c r="B10748" s="480">
        <f t="shared" si="907"/>
        <v>21</v>
      </c>
      <c r="C10748" s="480">
        <f t="shared" si="908"/>
        <v>0</v>
      </c>
      <c r="D10748" s="480">
        <f>D10745</f>
        <v>252</v>
      </c>
      <c r="E10748" s="480">
        <f t="shared" si="912"/>
        <v>60</v>
      </c>
      <c r="F10748" s="484">
        <v>4.1910999999999996</v>
      </c>
      <c r="G10748" s="480">
        <v>15</v>
      </c>
      <c r="H10748" s="482">
        <v>0.278974</v>
      </c>
      <c r="I10748" s="483">
        <v>15</v>
      </c>
      <c r="J10748" s="484">
        <v>0.19869999999999999</v>
      </c>
      <c r="K10748" s="469">
        <f t="shared" si="910"/>
        <v>15.023263816699762</v>
      </c>
      <c r="L10748" s="469">
        <f t="shared" si="911"/>
        <v>2.3263816699762074E-2</v>
      </c>
    </row>
    <row r="10749" spans="1:12">
      <c r="A10749" s="98" t="s">
        <v>126</v>
      </c>
      <c r="B10749" s="98">
        <f t="shared" ref="B10749:B10812" si="913">INT(D10749/12)</f>
        <v>21</v>
      </c>
      <c r="C10749" s="98">
        <f t="shared" ref="C10749:C10812" si="914">D10749-B10749*12</f>
        <v>0</v>
      </c>
      <c r="D10749" s="98">
        <f>D10748</f>
        <v>252</v>
      </c>
      <c r="E10749" s="98">
        <f t="shared" si="912"/>
        <v>61</v>
      </c>
      <c r="F10749" s="397">
        <f>F10748+(E10749-E10748)*(F10751-F10748)/(E10751-E10748)</f>
        <v>4.2041333333333331</v>
      </c>
      <c r="G10749" s="98">
        <v>15</v>
      </c>
      <c r="H10749" s="491">
        <f>H10748+(E10749-E10748)*(H10751-H10748)/(E10751-E10748)</f>
        <v>0.27920866666666666</v>
      </c>
      <c r="I10749" s="492">
        <f>I10748+(E10749-E10748)*(I10751-I10748)/(E10751-E10748)</f>
        <v>15.033333333333333</v>
      </c>
      <c r="J10749" s="397">
        <f>J10748+(E10749-E10748)*(J10751-J10748)/(E10751-E10748)</f>
        <v>0.19763333333333333</v>
      </c>
      <c r="K10749" s="469">
        <f t="shared" si="910"/>
        <v>15.057316749957618</v>
      </c>
      <c r="L10749" s="469">
        <f t="shared" si="911"/>
        <v>2.3983416624284715E-2</v>
      </c>
    </row>
    <row r="10750" spans="1:12">
      <c r="A10750" s="98" t="s">
        <v>126</v>
      </c>
      <c r="B10750" s="98">
        <f t="shared" si="913"/>
        <v>21</v>
      </c>
      <c r="C10750" s="98">
        <f t="shared" si="914"/>
        <v>0</v>
      </c>
      <c r="D10750" s="98">
        <f>D10748</f>
        <v>252</v>
      </c>
      <c r="E10750" s="98">
        <f t="shared" si="912"/>
        <v>62</v>
      </c>
      <c r="F10750" s="397">
        <f>F10748+(E10750-E10748)*(F10751-F10748)/(E10751-E10748)</f>
        <v>4.2171666666666665</v>
      </c>
      <c r="G10750" s="98">
        <v>15</v>
      </c>
      <c r="H10750" s="491">
        <f>H10748+(E10750-E10748)*(H10751-H10748)/(E10751-E10748)</f>
        <v>0.27944333333333332</v>
      </c>
      <c r="I10750" s="492">
        <f>I10748+(E10750-E10748)*(I10751-I10748)/(E10751-E10748)</f>
        <v>15.066666666666666</v>
      </c>
      <c r="J10750" s="397">
        <f>J10748+(E10750-E10748)*(J10751-J10748)/(E10751-E10748)</f>
        <v>0.19656666666666667</v>
      </c>
      <c r="K10750" s="469">
        <f t="shared" si="910"/>
        <v>15.091312490308113</v>
      </c>
      <c r="L10750" s="469">
        <f t="shared" si="911"/>
        <v>2.4645823641446185E-2</v>
      </c>
    </row>
    <row r="10751" spans="1:12">
      <c r="A10751" s="480" t="s">
        <v>126</v>
      </c>
      <c r="B10751" s="480">
        <f t="shared" si="913"/>
        <v>21</v>
      </c>
      <c r="C10751" s="480">
        <f t="shared" si="914"/>
        <v>0</v>
      </c>
      <c r="D10751" s="480">
        <f>D10748</f>
        <v>252</v>
      </c>
      <c r="E10751" s="480">
        <f t="shared" si="912"/>
        <v>63</v>
      </c>
      <c r="F10751" s="484">
        <v>4.2302</v>
      </c>
      <c r="G10751" s="480">
        <v>15</v>
      </c>
      <c r="H10751" s="482">
        <v>0.27967799999999998</v>
      </c>
      <c r="I10751" s="483">
        <v>15.1</v>
      </c>
      <c r="J10751" s="484">
        <v>0.19550000000000001</v>
      </c>
      <c r="K10751" s="469">
        <f t="shared" si="910"/>
        <v>15.125251181716116</v>
      </c>
      <c r="L10751" s="469">
        <f t="shared" si="911"/>
        <v>2.5251181716116733E-2</v>
      </c>
    </row>
    <row r="10752" spans="1:12">
      <c r="A10752" s="98" t="s">
        <v>126</v>
      </c>
      <c r="B10752" s="98">
        <f t="shared" si="913"/>
        <v>21</v>
      </c>
      <c r="C10752" s="98">
        <f t="shared" si="914"/>
        <v>0</v>
      </c>
      <c r="D10752" s="98">
        <f>D10751</f>
        <v>252</v>
      </c>
      <c r="E10752" s="98">
        <f t="shared" si="912"/>
        <v>64</v>
      </c>
      <c r="F10752" s="397">
        <f>F10751+(E10752-E10751)*(F10754-F10751)/(E10754-E10751)</f>
        <v>4.2431000000000001</v>
      </c>
      <c r="G10752" s="98">
        <v>15</v>
      </c>
      <c r="H10752" s="491">
        <f>H10751+(E10752-E10751)*(H10754-H10751)/(E10754-E10751)</f>
        <v>0.27991199999999999</v>
      </c>
      <c r="I10752" s="492">
        <f>I10751+(E10752-E10751)*(I10754-I10751)/(E10754-E10751)</f>
        <v>15.133333333333333</v>
      </c>
      <c r="J10752" s="397">
        <f>J10751+(E10752-E10751)*(J10754-J10751)/(E10754-E10751)</f>
        <v>0.19440000000000002</v>
      </c>
      <c r="K10752" s="469">
        <f t="shared" si="910"/>
        <v>15.158692732001487</v>
      </c>
      <c r="L10752" s="469">
        <f t="shared" si="911"/>
        <v>2.5359398668154398E-2</v>
      </c>
    </row>
    <row r="10753" spans="1:12">
      <c r="A10753" s="98" t="s">
        <v>126</v>
      </c>
      <c r="B10753" s="98">
        <f t="shared" si="913"/>
        <v>21</v>
      </c>
      <c r="C10753" s="98">
        <f t="shared" si="914"/>
        <v>0</v>
      </c>
      <c r="D10753" s="98">
        <f>D10751</f>
        <v>252</v>
      </c>
      <c r="E10753" s="98">
        <f t="shared" si="912"/>
        <v>65</v>
      </c>
      <c r="F10753" s="397">
        <f>F10751+(E10753-E10751)*(F10754-F10751)/(E10754-E10751)</f>
        <v>4.2560000000000002</v>
      </c>
      <c r="G10753" s="98">
        <v>15</v>
      </c>
      <c r="H10753" s="491">
        <f>H10751+(E10753-E10751)*(H10754-H10751)/(E10754-E10751)</f>
        <v>0.28014600000000001</v>
      </c>
      <c r="I10753" s="492">
        <f>I10751+(E10753-E10751)*(I10754-I10751)/(E10754-E10751)</f>
        <v>15.166666666666666</v>
      </c>
      <c r="J10753" s="397">
        <f>J10751+(E10753-E10751)*(J10754-J10751)/(E10754-E10751)</f>
        <v>0.1933</v>
      </c>
      <c r="K10753" s="469">
        <f t="shared" si="910"/>
        <v>15.192078416254382</v>
      </c>
      <c r="L10753" s="469">
        <f t="shared" si="911"/>
        <v>2.5411749587716415E-2</v>
      </c>
    </row>
    <row r="10754" spans="1:12">
      <c r="A10754" s="480" t="s">
        <v>126</v>
      </c>
      <c r="B10754" s="480">
        <f t="shared" si="913"/>
        <v>21</v>
      </c>
      <c r="C10754" s="480">
        <f t="shared" si="914"/>
        <v>0</v>
      </c>
      <c r="D10754" s="480">
        <f>D10751</f>
        <v>252</v>
      </c>
      <c r="E10754" s="480">
        <f t="shared" si="912"/>
        <v>66</v>
      </c>
      <c r="F10754" s="484">
        <v>4.2689000000000004</v>
      </c>
      <c r="G10754" s="480">
        <v>15</v>
      </c>
      <c r="H10754" s="482">
        <v>0.28038000000000002</v>
      </c>
      <c r="I10754" s="483">
        <v>15.2</v>
      </c>
      <c r="J10754" s="484">
        <v>0.19220000000000001</v>
      </c>
      <c r="K10754" s="469">
        <f t="shared" si="910"/>
        <v>15.225408374349097</v>
      </c>
      <c r="L10754" s="469">
        <f t="shared" si="911"/>
        <v>2.540837434909804E-2</v>
      </c>
    </row>
    <row r="10755" spans="1:12">
      <c r="A10755" s="98" t="s">
        <v>126</v>
      </c>
      <c r="B10755" s="98">
        <f t="shared" si="913"/>
        <v>21</v>
      </c>
      <c r="C10755" s="98">
        <f t="shared" si="914"/>
        <v>0</v>
      </c>
      <c r="D10755" s="98">
        <f>D10754</f>
        <v>252</v>
      </c>
      <c r="E10755" s="98">
        <f t="shared" si="912"/>
        <v>67</v>
      </c>
      <c r="F10755" s="397">
        <f>F10754+(E10755-E10754)*(F10757-F10754)/(E10757-E10754)</f>
        <v>4.2817333333333334</v>
      </c>
      <c r="G10755" s="98">
        <v>15</v>
      </c>
      <c r="H10755" s="491">
        <f>H10754+(E10755-E10754)*(H10757-H10754)/(E10757-E10754)</f>
        <v>0.28061333333333333</v>
      </c>
      <c r="I10755" s="492">
        <f>I10754+(E10755-E10754)*(I10757-I10754)/(E10757-E10754)</f>
        <v>15.233333333333333</v>
      </c>
      <c r="J10755" s="397">
        <f>J10754+(E10755-E10754)*(J10757-J10754)/(E10757-E10754)</f>
        <v>0.19113333333333335</v>
      </c>
      <c r="K10755" s="469">
        <f t="shared" si="910"/>
        <v>15.25848142164782</v>
      </c>
      <c r="L10755" s="469">
        <f t="shared" si="911"/>
        <v>2.5148088314487893E-2</v>
      </c>
    </row>
    <row r="10756" spans="1:12">
      <c r="A10756" s="98" t="s">
        <v>126</v>
      </c>
      <c r="B10756" s="98">
        <f t="shared" si="913"/>
        <v>21</v>
      </c>
      <c r="C10756" s="98">
        <f t="shared" si="914"/>
        <v>0</v>
      </c>
      <c r="D10756" s="98">
        <f>D10754</f>
        <v>252</v>
      </c>
      <c r="E10756" s="98">
        <f t="shared" si="912"/>
        <v>68</v>
      </c>
      <c r="F10756" s="397">
        <f>F10754+(E10756-E10754)*(F10757-F10754)/(E10757-E10754)</f>
        <v>4.2945666666666673</v>
      </c>
      <c r="G10756" s="98">
        <v>15</v>
      </c>
      <c r="H10756" s="491">
        <f>H10754+(E10756-E10754)*(H10757-H10754)/(E10757-E10754)</f>
        <v>0.28084666666666669</v>
      </c>
      <c r="I10756" s="492">
        <f>I10754+(E10756-E10754)*(I10757-I10754)/(E10757-E10754)</f>
        <v>15.266666666666667</v>
      </c>
      <c r="J10756" s="397">
        <f>J10754+(E10756-E10754)*(J10757-J10754)/(E10757-E10754)</f>
        <v>0.19006666666666666</v>
      </c>
      <c r="K10756" s="469">
        <f t="shared" si="910"/>
        <v>15.291499513376221</v>
      </c>
      <c r="L10756" s="469">
        <f t="shared" si="911"/>
        <v>2.4832846709553991E-2</v>
      </c>
    </row>
    <row r="10757" spans="1:12">
      <c r="A10757" s="480" t="s">
        <v>126</v>
      </c>
      <c r="B10757" s="480">
        <f t="shared" si="913"/>
        <v>21</v>
      </c>
      <c r="C10757" s="480">
        <f t="shared" si="914"/>
        <v>0</v>
      </c>
      <c r="D10757" s="480">
        <f>D10754</f>
        <v>252</v>
      </c>
      <c r="E10757" s="480">
        <f t="shared" si="912"/>
        <v>69</v>
      </c>
      <c r="F10757" s="484">
        <v>4.3074000000000003</v>
      </c>
      <c r="G10757" s="480">
        <v>15</v>
      </c>
      <c r="H10757" s="482">
        <v>0.28108</v>
      </c>
      <c r="I10757" s="483">
        <v>15.3</v>
      </c>
      <c r="J10757" s="484">
        <v>0.189</v>
      </c>
      <c r="K10757" s="469">
        <f t="shared" si="910"/>
        <v>15.324462786395333</v>
      </c>
      <c r="L10757" s="469">
        <f t="shared" si="911"/>
        <v>2.4462786395332614E-2</v>
      </c>
    </row>
    <row r="10758" spans="1:12">
      <c r="A10758" s="98" t="s">
        <v>126</v>
      </c>
      <c r="B10758" s="98">
        <f t="shared" si="913"/>
        <v>21</v>
      </c>
      <c r="C10758" s="98">
        <f t="shared" si="914"/>
        <v>0</v>
      </c>
      <c r="D10758" s="98">
        <f>D10757</f>
        <v>252</v>
      </c>
      <c r="E10758" s="98">
        <f t="shared" si="912"/>
        <v>70</v>
      </c>
      <c r="F10758" s="397">
        <f>F10757+(E10758-E10757)*(F10760-F10757)/(E10760-E10757)</f>
        <v>4.3200666666666665</v>
      </c>
      <c r="G10758" s="98">
        <v>15</v>
      </c>
      <c r="H10758" s="491">
        <f>H10757+(E10758-E10757)*(H10760-H10757)/(E10760-E10757)</f>
        <v>0.28131299999999998</v>
      </c>
      <c r="I10758" s="492">
        <f>I10757+(E10758-E10757)*(I10760-I10757)/(E10760-E10757)</f>
        <v>15.333333333333334</v>
      </c>
      <c r="J10758" s="397">
        <f>J10757+(E10758-E10757)*(J10760-J10757)/(E10760-E10757)</f>
        <v>0.18790000000000001</v>
      </c>
      <c r="K10758" s="469">
        <f t="shared" si="910"/>
        <v>15.356797114483394</v>
      </c>
      <c r="L10758" s="469">
        <f t="shared" si="911"/>
        <v>2.3463781150059759E-2</v>
      </c>
    </row>
    <row r="10759" spans="1:12">
      <c r="A10759" s="98" t="s">
        <v>126</v>
      </c>
      <c r="B10759" s="98">
        <f t="shared" si="913"/>
        <v>21</v>
      </c>
      <c r="C10759" s="98">
        <f t="shared" si="914"/>
        <v>0</v>
      </c>
      <c r="D10759" s="98">
        <f>D10757</f>
        <v>252</v>
      </c>
      <c r="E10759" s="98">
        <f t="shared" si="912"/>
        <v>71</v>
      </c>
      <c r="F10759" s="397">
        <f>F10757+(E10759-E10757)*(F10760-F10757)/(E10760-E10757)</f>
        <v>4.3327333333333335</v>
      </c>
      <c r="G10759" s="98">
        <v>15</v>
      </c>
      <c r="H10759" s="491">
        <f>H10757+(E10759-E10757)*(H10760-H10757)/(E10760-E10757)</f>
        <v>0.28154600000000002</v>
      </c>
      <c r="I10759" s="492">
        <f>I10757+(E10759-E10757)*(I10760-I10757)/(E10760-E10757)</f>
        <v>15.366666666666667</v>
      </c>
      <c r="J10759" s="397">
        <f>J10757+(E10759-E10757)*(J10760-J10757)/(E10760-E10757)</f>
        <v>0.18679999999999999</v>
      </c>
      <c r="K10759" s="469">
        <f t="shared" si="910"/>
        <v>15.389077924507303</v>
      </c>
      <c r="L10759" s="469">
        <f t="shared" si="911"/>
        <v>2.2411257840635912E-2</v>
      </c>
    </row>
    <row r="10760" spans="1:12">
      <c r="A10760" s="480" t="s">
        <v>126</v>
      </c>
      <c r="B10760" s="480">
        <f t="shared" si="913"/>
        <v>21</v>
      </c>
      <c r="C10760" s="480">
        <f t="shared" si="914"/>
        <v>0</v>
      </c>
      <c r="D10760" s="480">
        <f>D10757</f>
        <v>252</v>
      </c>
      <c r="E10760" s="480">
        <f t="shared" si="912"/>
        <v>72</v>
      </c>
      <c r="F10760" s="484">
        <v>4.3453999999999997</v>
      </c>
      <c r="G10760" s="480">
        <v>15</v>
      </c>
      <c r="H10760" s="482">
        <v>0.281779</v>
      </c>
      <c r="I10760" s="483">
        <v>15.4</v>
      </c>
      <c r="J10760" s="484">
        <v>0.1857</v>
      </c>
      <c r="K10760" s="469">
        <f t="shared" si="910"/>
        <v>15.421305349227586</v>
      </c>
      <c r="L10760" s="469">
        <f t="shared" si="911"/>
        <v>2.1305349227585424E-2</v>
      </c>
    </row>
    <row r="10761" spans="1:12">
      <c r="A10761" s="98" t="s">
        <v>126</v>
      </c>
      <c r="B10761" s="98">
        <f t="shared" si="913"/>
        <v>21</v>
      </c>
      <c r="C10761" s="98">
        <f t="shared" si="914"/>
        <v>0</v>
      </c>
      <c r="D10761" s="98">
        <f>D10760</f>
        <v>252</v>
      </c>
      <c r="E10761" s="98">
        <f t="shared" si="912"/>
        <v>73</v>
      </c>
      <c r="F10761" s="397">
        <f>F10760+(E10761-E10760)*(F10763-F10760)/(E10763-E10760)</f>
        <v>4.3579999999999997</v>
      </c>
      <c r="G10761" s="98">
        <v>15</v>
      </c>
      <c r="H10761" s="491">
        <f>H10760+(E10761-E10760)*(H10763-H10760)/(E10763-E10760)</f>
        <v>0.28201166666666666</v>
      </c>
      <c r="I10761" s="492">
        <f>I10760+(E10761-E10760)*(I10763-I10760)/(E10763-E10760)</f>
        <v>15.433333333333334</v>
      </c>
      <c r="J10761" s="397">
        <f>J10760+(E10761-E10760)*(J10763-J10760)/(E10763-E10760)</f>
        <v>0.18460000000000001</v>
      </c>
      <c r="K10761" s="469">
        <f t="shared" si="910"/>
        <v>15.453261389895216</v>
      </c>
      <c r="L10761" s="469">
        <f t="shared" si="911"/>
        <v>1.9928056561882457E-2</v>
      </c>
    </row>
    <row r="10762" spans="1:12">
      <c r="A10762" s="98" t="s">
        <v>126</v>
      </c>
      <c r="B10762" s="98">
        <f t="shared" si="913"/>
        <v>21</v>
      </c>
      <c r="C10762" s="98">
        <f t="shared" si="914"/>
        <v>0</v>
      </c>
      <c r="D10762" s="98">
        <f>D10760</f>
        <v>252</v>
      </c>
      <c r="E10762" s="98">
        <f t="shared" si="912"/>
        <v>74</v>
      </c>
      <c r="F10762" s="397">
        <f>F10760+(E10762-E10760)*(F10763-F10760)/(E10763-E10760)</f>
        <v>4.3706000000000005</v>
      </c>
      <c r="G10762" s="98">
        <v>15</v>
      </c>
      <c r="H10762" s="491">
        <f>H10760+(E10762-E10760)*(H10763-H10760)/(E10763-E10760)</f>
        <v>0.28224433333333332</v>
      </c>
      <c r="I10762" s="492">
        <f>I10760+(E10762-E10760)*(I10763-I10760)/(E10763-E10760)</f>
        <v>15.466666666666667</v>
      </c>
      <c r="J10762" s="397">
        <f>J10760+(E10762-E10760)*(J10763-J10760)/(E10763-E10760)</f>
        <v>0.1835</v>
      </c>
      <c r="K10762" s="469">
        <f t="shared" si="910"/>
        <v>15.485164744966834</v>
      </c>
      <c r="L10762" s="469">
        <f t="shared" si="911"/>
        <v>1.8498078300167364E-2</v>
      </c>
    </row>
    <row r="10763" spans="1:12">
      <c r="A10763" s="480" t="s">
        <v>126</v>
      </c>
      <c r="B10763" s="480">
        <f t="shared" si="913"/>
        <v>21</v>
      </c>
      <c r="C10763" s="480">
        <f t="shared" si="914"/>
        <v>0</v>
      </c>
      <c r="D10763" s="480">
        <f>D10760</f>
        <v>252</v>
      </c>
      <c r="E10763" s="480">
        <f t="shared" si="912"/>
        <v>75</v>
      </c>
      <c r="F10763" s="484">
        <v>4.3832000000000004</v>
      </c>
      <c r="G10763" s="480">
        <v>15</v>
      </c>
      <c r="H10763" s="482">
        <v>0.28247699999999998</v>
      </c>
      <c r="I10763" s="483">
        <v>15.5</v>
      </c>
      <c r="J10763" s="484">
        <v>0.18240000000000001</v>
      </c>
      <c r="K10763" s="469">
        <f t="shared" ref="K10763:K10826" si="915">F10763/H10763</f>
        <v>15.517015544628414</v>
      </c>
      <c r="L10763" s="469">
        <f t="shared" ref="L10763:L10826" si="916">K10763-I10763</f>
        <v>1.7015544628414148E-2</v>
      </c>
    </row>
    <row r="10764" spans="1:12">
      <c r="A10764" s="98" t="s">
        <v>126</v>
      </c>
      <c r="B10764" s="98">
        <f t="shared" si="913"/>
        <v>21</v>
      </c>
      <c r="C10764" s="98">
        <f t="shared" si="914"/>
        <v>0</v>
      </c>
      <c r="D10764" s="98">
        <f>D10763</f>
        <v>252</v>
      </c>
      <c r="E10764" s="98">
        <f t="shared" si="912"/>
        <v>76</v>
      </c>
      <c r="F10764" s="397">
        <f>F10763+(E10764-E10763)*(F10766-F10763)/(E10766-E10763)</f>
        <v>4.3956666666666671</v>
      </c>
      <c r="G10764" s="98">
        <v>15</v>
      </c>
      <c r="H10764" s="491">
        <f>H10763+(E10764-E10763)*(H10766-H10763)/(E10766-E10763)</f>
        <v>0.28270899999999999</v>
      </c>
      <c r="I10764" s="492">
        <f>I10763+(E10764-E10763)*(I10766-I10763)/(E10766-E10763)</f>
        <v>15.533333333333333</v>
      </c>
      <c r="J10764" s="397">
        <f>J10763+(E10764-E10763)*(J10766-J10763)/(E10766-E10763)</f>
        <v>0.18133333333333335</v>
      </c>
      <c r="K10764" s="469">
        <f t="shared" si="915"/>
        <v>15.548378957396713</v>
      </c>
      <c r="L10764" s="469">
        <f t="shared" si="916"/>
        <v>1.5045624063379393E-2</v>
      </c>
    </row>
    <row r="10765" spans="1:12">
      <c r="A10765" s="98" t="s">
        <v>126</v>
      </c>
      <c r="B10765" s="98">
        <f t="shared" si="913"/>
        <v>21</v>
      </c>
      <c r="C10765" s="98">
        <f t="shared" si="914"/>
        <v>0</v>
      </c>
      <c r="D10765" s="98">
        <f>D10763</f>
        <v>252</v>
      </c>
      <c r="E10765" s="98">
        <f t="shared" si="912"/>
        <v>77</v>
      </c>
      <c r="F10765" s="397">
        <f>F10763+(E10765-E10763)*(F10766-F10763)/(E10766-E10763)</f>
        <v>4.4081333333333337</v>
      </c>
      <c r="G10765" s="98">
        <v>15</v>
      </c>
      <c r="H10765" s="491">
        <f>H10763+(E10765-E10763)*(H10766-H10763)/(E10766-E10763)</f>
        <v>0.282941</v>
      </c>
      <c r="I10765" s="492">
        <f>I10763+(E10765-E10763)*(I10766-I10763)/(E10766-E10763)</f>
        <v>15.566666666666666</v>
      </c>
      <c r="J10765" s="397">
        <f>J10763+(E10765-E10763)*(J10766-J10763)/(E10766-E10763)</f>
        <v>0.18026666666666666</v>
      </c>
      <c r="K10765" s="469">
        <f t="shared" si="915"/>
        <v>15.579690936744175</v>
      </c>
      <c r="L10765" s="469">
        <f t="shared" si="916"/>
        <v>1.3024270077508504E-2</v>
      </c>
    </row>
    <row r="10766" spans="1:12">
      <c r="A10766" s="480" t="s">
        <v>126</v>
      </c>
      <c r="B10766" s="480">
        <f t="shared" si="913"/>
        <v>21</v>
      </c>
      <c r="C10766" s="480">
        <f t="shared" si="914"/>
        <v>0</v>
      </c>
      <c r="D10766" s="480">
        <f>D10763</f>
        <v>252</v>
      </c>
      <c r="E10766" s="480">
        <f t="shared" si="912"/>
        <v>78</v>
      </c>
      <c r="F10766" s="484">
        <v>4.4206000000000003</v>
      </c>
      <c r="G10766" s="480">
        <v>15</v>
      </c>
      <c r="H10766" s="482">
        <v>0.28317300000000001</v>
      </c>
      <c r="I10766" s="483">
        <v>15.6</v>
      </c>
      <c r="J10766" s="484">
        <v>0.1792</v>
      </c>
      <c r="K10766" s="469">
        <f t="shared" si="915"/>
        <v>15.610951609087024</v>
      </c>
      <c r="L10766" s="469">
        <f t="shared" si="916"/>
        <v>1.095160908702475E-2</v>
      </c>
    </row>
    <row r="10767" spans="1:12">
      <c r="A10767" s="98" t="s">
        <v>126</v>
      </c>
      <c r="B10767" s="98">
        <f t="shared" si="913"/>
        <v>21</v>
      </c>
      <c r="C10767" s="98">
        <f t="shared" si="914"/>
        <v>0</v>
      </c>
      <c r="D10767" s="98">
        <f>D10766</f>
        <v>252</v>
      </c>
      <c r="E10767" s="98">
        <f t="shared" si="912"/>
        <v>79</v>
      </c>
      <c r="F10767" s="397">
        <f>F10766+(E10767-E10766)*(F10769-F10766)/(E10769-E10766)</f>
        <v>4.4329666666666672</v>
      </c>
      <c r="G10767" s="98">
        <v>15</v>
      </c>
      <c r="H10767" s="491">
        <f>H10766+(E10767-E10766)*(H10769-H10766)/(E10769-E10766)</f>
        <v>0.28340533333333334</v>
      </c>
      <c r="I10767" s="492">
        <f>I10766+(E10767-E10766)*(I10769-I10766)/(E10769-E10766)</f>
        <v>15.633333333333333</v>
      </c>
      <c r="J10767" s="397">
        <f>J10766+(E10767-E10766)*(J10769-J10766)/(E10769-E10766)</f>
        <v>0.17810000000000001</v>
      </c>
      <c r="K10767" s="469">
        <f t="shared" si="915"/>
        <v>15.641789851049618</v>
      </c>
      <c r="L10767" s="469">
        <f t="shared" si="916"/>
        <v>8.4565177162847505E-3</v>
      </c>
    </row>
    <row r="10768" spans="1:12">
      <c r="A10768" s="98" t="s">
        <v>126</v>
      </c>
      <c r="B10768" s="98">
        <f t="shared" si="913"/>
        <v>21</v>
      </c>
      <c r="C10768" s="98">
        <f t="shared" si="914"/>
        <v>0</v>
      </c>
      <c r="D10768" s="98">
        <f>D10766</f>
        <v>252</v>
      </c>
      <c r="E10768" s="98">
        <f t="shared" si="912"/>
        <v>80</v>
      </c>
      <c r="F10768" s="397">
        <f>F10766+(E10768-E10766)*(F10769-F10766)/(E10769-E10766)</f>
        <v>4.4453333333333331</v>
      </c>
      <c r="G10768" s="98">
        <v>15</v>
      </c>
      <c r="H10768" s="491">
        <f>H10766+(E10768-E10766)*(H10769-H10766)/(E10769-E10766)</f>
        <v>0.28363766666666668</v>
      </c>
      <c r="I10768" s="492">
        <f>I10766+(E10768-E10766)*(I10769-I10766)/(E10769-E10766)</f>
        <v>15.666666666666666</v>
      </c>
      <c r="J10768" s="397">
        <f>J10766+(E10768-E10766)*(J10769-J10766)/(E10769-E10766)</f>
        <v>0.17699999999999999</v>
      </c>
      <c r="K10768" s="469">
        <f t="shared" si="915"/>
        <v>15.672577572560296</v>
      </c>
      <c r="L10768" s="469">
        <f t="shared" si="916"/>
        <v>5.9109058936304137E-3</v>
      </c>
    </row>
    <row r="10769" spans="1:12">
      <c r="A10769" s="480" t="s">
        <v>126</v>
      </c>
      <c r="B10769" s="480">
        <f t="shared" si="913"/>
        <v>21</v>
      </c>
      <c r="C10769" s="480">
        <f t="shared" si="914"/>
        <v>0</v>
      </c>
      <c r="D10769" s="480">
        <f>D10766</f>
        <v>252</v>
      </c>
      <c r="E10769" s="480">
        <f t="shared" si="912"/>
        <v>81</v>
      </c>
      <c r="F10769" s="484">
        <v>4.4577</v>
      </c>
      <c r="G10769" s="480">
        <v>15</v>
      </c>
      <c r="H10769" s="482">
        <v>0.28387000000000001</v>
      </c>
      <c r="I10769" s="483">
        <v>15.7</v>
      </c>
      <c r="J10769" s="484">
        <v>0.1759</v>
      </c>
      <c r="K10769" s="469">
        <f t="shared" si="915"/>
        <v>15.703314897664423</v>
      </c>
      <c r="L10769" s="469">
        <f t="shared" si="916"/>
        <v>3.3148976644241657E-3</v>
      </c>
    </row>
    <row r="10770" spans="1:12">
      <c r="A10770" s="98" t="s">
        <v>126</v>
      </c>
      <c r="B10770" s="98">
        <f t="shared" si="913"/>
        <v>21</v>
      </c>
      <c r="C10770" s="98">
        <f t="shared" si="914"/>
        <v>0</v>
      </c>
      <c r="D10770" s="98">
        <f>D10769</f>
        <v>252</v>
      </c>
      <c r="E10770" s="98">
        <f t="shared" si="912"/>
        <v>82</v>
      </c>
      <c r="F10770" s="397">
        <f>F10769+(E10770-E10769)*(F10772-F10769)/(E10772-E10769)</f>
        <v>4.4699666666666671</v>
      </c>
      <c r="G10770" s="98">
        <v>15</v>
      </c>
      <c r="H10770" s="491">
        <f>H10769+(E10770-E10769)*(H10772-H10769)/(E10772-E10769)</f>
        <v>0.28410200000000002</v>
      </c>
      <c r="I10770" s="492">
        <f>I10769+(E10770-E10769)*(I10772-I10769)/(E10772-E10769)</f>
        <v>15.733333333333333</v>
      </c>
      <c r="J10770" s="397">
        <f>J10769+(E10770-E10769)*(J10772-J10769)/(E10772-E10769)</f>
        <v>0.17483333333333334</v>
      </c>
      <c r="K10770" s="469">
        <f t="shared" si="915"/>
        <v>15.733668424251384</v>
      </c>
      <c r="L10770" s="469">
        <f t="shared" si="916"/>
        <v>3.3509091805150604E-4</v>
      </c>
    </row>
    <row r="10771" spans="1:12">
      <c r="A10771" s="98" t="s">
        <v>126</v>
      </c>
      <c r="B10771" s="98">
        <f t="shared" si="913"/>
        <v>21</v>
      </c>
      <c r="C10771" s="98">
        <f t="shared" si="914"/>
        <v>0</v>
      </c>
      <c r="D10771" s="98">
        <f>D10769</f>
        <v>252</v>
      </c>
      <c r="E10771" s="98">
        <f t="shared" si="912"/>
        <v>83</v>
      </c>
      <c r="F10771" s="397">
        <f>F10769+(E10771-E10769)*(F10772-F10769)/(E10772-E10769)</f>
        <v>4.4822333333333333</v>
      </c>
      <c r="G10771" s="98">
        <v>15</v>
      </c>
      <c r="H10771" s="491">
        <f>H10769+(E10771-E10769)*(H10772-H10769)/(E10772-E10769)</f>
        <v>0.28433399999999998</v>
      </c>
      <c r="I10771" s="492">
        <f>I10769+(E10771-E10769)*(I10772-I10769)/(E10772-E10769)</f>
        <v>15.766666666666667</v>
      </c>
      <c r="J10771" s="397">
        <f>J10769+(E10771-E10769)*(J10772-J10769)/(E10772-E10769)</f>
        <v>0.17376666666666665</v>
      </c>
      <c r="K10771" s="469">
        <f t="shared" si="915"/>
        <v>15.7639724174152</v>
      </c>
      <c r="L10771" s="469">
        <f t="shared" si="916"/>
        <v>-2.6942492514674399E-3</v>
      </c>
    </row>
    <row r="10772" spans="1:12">
      <c r="A10772" s="480" t="s">
        <v>126</v>
      </c>
      <c r="B10772" s="480">
        <f t="shared" si="913"/>
        <v>21</v>
      </c>
      <c r="C10772" s="480">
        <f t="shared" si="914"/>
        <v>0</v>
      </c>
      <c r="D10772" s="480">
        <f>D10769</f>
        <v>252</v>
      </c>
      <c r="E10772" s="480">
        <f t="shared" si="912"/>
        <v>84</v>
      </c>
      <c r="F10772" s="484">
        <v>4.4945000000000004</v>
      </c>
      <c r="G10772" s="480">
        <v>15</v>
      </c>
      <c r="H10772" s="482">
        <v>0.28456599999999999</v>
      </c>
      <c r="I10772" s="483">
        <v>15.8</v>
      </c>
      <c r="J10772" s="484">
        <v>0.17269999999999999</v>
      </c>
      <c r="K10772" s="469">
        <f t="shared" si="915"/>
        <v>15.794226998306195</v>
      </c>
      <c r="L10772" s="469">
        <f t="shared" si="916"/>
        <v>-5.7730016938055684E-3</v>
      </c>
    </row>
    <row r="10773" spans="1:12">
      <c r="A10773" s="98" t="s">
        <v>126</v>
      </c>
      <c r="B10773" s="98">
        <f t="shared" si="913"/>
        <v>21</v>
      </c>
      <c r="C10773" s="98">
        <f t="shared" si="914"/>
        <v>0</v>
      </c>
      <c r="D10773" s="98">
        <f>D10772</f>
        <v>252</v>
      </c>
      <c r="E10773" s="98">
        <f t="shared" si="912"/>
        <v>85</v>
      </c>
      <c r="F10773" s="397">
        <f>F10772+(E10773-E10772)*(F10775-F10772)/(E10775-E10772)</f>
        <v>4.5066666666666668</v>
      </c>
      <c r="G10773" s="98">
        <v>15</v>
      </c>
      <c r="H10773" s="491">
        <f>H10772+(E10773-E10772)*(H10775-H10772)/(E10775-E10772)</f>
        <v>0.284798</v>
      </c>
      <c r="I10773" s="492">
        <f>I10772+(E10773-E10772)*(I10775-I10772)/(E10775-E10772)</f>
        <v>15.833333333333334</v>
      </c>
      <c r="J10773" s="397">
        <f>J10772+(E10773-E10772)*(J10775-J10772)/(E10775-E10772)</f>
        <v>0.1716</v>
      </c>
      <c r="K10773" s="469">
        <f t="shared" si="915"/>
        <v>15.824081161618645</v>
      </c>
      <c r="L10773" s="469">
        <f t="shared" si="916"/>
        <v>-9.2521717146887283E-3</v>
      </c>
    </row>
    <row r="10774" spans="1:12">
      <c r="A10774" s="98" t="s">
        <v>126</v>
      </c>
      <c r="B10774" s="98">
        <f t="shared" si="913"/>
        <v>21</v>
      </c>
      <c r="C10774" s="98">
        <f t="shared" si="914"/>
        <v>0</v>
      </c>
      <c r="D10774" s="98">
        <f>D10772</f>
        <v>252</v>
      </c>
      <c r="E10774" s="98">
        <f t="shared" si="912"/>
        <v>86</v>
      </c>
      <c r="F10774" s="397">
        <f>F10772+(E10774-E10772)*(F10775-F10772)/(E10775-E10772)</f>
        <v>4.5188333333333333</v>
      </c>
      <c r="G10774" s="98">
        <v>15</v>
      </c>
      <c r="H10774" s="491">
        <f>H10772+(E10774-E10772)*(H10775-H10772)/(E10775-E10772)</f>
        <v>0.28503000000000001</v>
      </c>
      <c r="I10774" s="492">
        <f>I10772+(E10774-E10772)*(I10775-I10772)/(E10775-E10772)</f>
        <v>15.866666666666667</v>
      </c>
      <c r="J10774" s="397">
        <f>J10772+(E10774-E10772)*(J10775-J10772)/(E10775-E10772)</f>
        <v>0.17049999999999998</v>
      </c>
      <c r="K10774" s="469">
        <f t="shared" si="915"/>
        <v>15.853886725373936</v>
      </c>
      <c r="L10774" s="469">
        <f t="shared" si="916"/>
        <v>-1.2779941292730967E-2</v>
      </c>
    </row>
    <row r="10775" spans="1:12">
      <c r="A10775" s="480" t="s">
        <v>126</v>
      </c>
      <c r="B10775" s="480">
        <f t="shared" si="913"/>
        <v>21</v>
      </c>
      <c r="C10775" s="480">
        <f t="shared" si="914"/>
        <v>0</v>
      </c>
      <c r="D10775" s="480">
        <f>D10772</f>
        <v>252</v>
      </c>
      <c r="E10775" s="480">
        <f t="shared" si="912"/>
        <v>87</v>
      </c>
      <c r="F10775" s="484">
        <v>4.5309999999999997</v>
      </c>
      <c r="G10775" s="480">
        <v>15</v>
      </c>
      <c r="H10775" s="482">
        <v>0.28526200000000002</v>
      </c>
      <c r="I10775" s="483">
        <v>15.9</v>
      </c>
      <c r="J10775" s="484">
        <v>0.1694</v>
      </c>
      <c r="K10775" s="469">
        <f t="shared" si="915"/>
        <v>15.883643808148296</v>
      </c>
      <c r="L10775" s="469">
        <f t="shared" si="916"/>
        <v>-1.6356191851704338E-2</v>
      </c>
    </row>
    <row r="10776" spans="1:12">
      <c r="A10776" s="98" t="s">
        <v>126</v>
      </c>
      <c r="B10776" s="98">
        <f t="shared" si="913"/>
        <v>21</v>
      </c>
      <c r="C10776" s="98">
        <f t="shared" si="914"/>
        <v>0</v>
      </c>
      <c r="D10776" s="98">
        <f>D10775</f>
        <v>252</v>
      </c>
      <c r="E10776" s="98">
        <f t="shared" si="912"/>
        <v>88</v>
      </c>
      <c r="F10776" s="397">
        <f>F10775+(E10776-E10775)*(F10778-F10775)/(E10778-E10775)</f>
        <v>4.5430666666666664</v>
      </c>
      <c r="G10776" s="98">
        <v>15</v>
      </c>
      <c r="H10776" s="491">
        <f>H10775+(E10776-E10775)*(H10778-H10775)/(E10778-E10775)</f>
        <v>0.28549400000000003</v>
      </c>
      <c r="I10776" s="492">
        <f>I10775+(E10776-E10775)*(I10778-I10775)/(E10778-E10775)</f>
        <v>15.933333333333334</v>
      </c>
      <c r="J10776" s="397">
        <f>J10775+(E10776-E10775)*(J10778-J10775)/(E10778-E10775)</f>
        <v>0.16833333333333333</v>
      </c>
      <c r="K10776" s="469">
        <f t="shared" si="915"/>
        <v>15.913002258074306</v>
      </c>
      <c r="L10776" s="469">
        <f t="shared" si="916"/>
        <v>-2.0331075259027998E-2</v>
      </c>
    </row>
    <row r="10777" spans="1:12">
      <c r="A10777" s="98" t="s">
        <v>126</v>
      </c>
      <c r="B10777" s="98">
        <f t="shared" si="913"/>
        <v>21</v>
      </c>
      <c r="C10777" s="98">
        <f t="shared" si="914"/>
        <v>0</v>
      </c>
      <c r="D10777" s="98">
        <f>D10775</f>
        <v>252</v>
      </c>
      <c r="E10777" s="98">
        <f t="shared" ref="E10777:E10840" si="917">E10776+1</f>
        <v>89</v>
      </c>
      <c r="F10777" s="397">
        <f>F10775+(E10777-E10775)*(F10778-F10775)/(E10778-E10775)</f>
        <v>4.555133333333333</v>
      </c>
      <c r="G10777" s="98">
        <v>15</v>
      </c>
      <c r="H10777" s="491">
        <f>H10775+(E10777-E10775)*(H10778-H10775)/(E10778-E10775)</f>
        <v>0.28572599999999998</v>
      </c>
      <c r="I10777" s="492">
        <f>I10775+(E10777-E10775)*(I10778-I10775)/(E10778-E10775)</f>
        <v>15.966666666666667</v>
      </c>
      <c r="J10777" s="397">
        <f>J10775+(E10777-E10775)*(J10778-J10775)/(E10778-E10775)</f>
        <v>0.16726666666666665</v>
      </c>
      <c r="K10777" s="469">
        <f t="shared" si="915"/>
        <v>15.942313031832361</v>
      </c>
      <c r="L10777" s="469">
        <f t="shared" si="916"/>
        <v>-2.4353634834305637E-2</v>
      </c>
    </row>
    <row r="10778" spans="1:12">
      <c r="A10778" s="480" t="s">
        <v>126</v>
      </c>
      <c r="B10778" s="480">
        <f t="shared" si="913"/>
        <v>21</v>
      </c>
      <c r="C10778" s="480">
        <f t="shared" si="914"/>
        <v>0</v>
      </c>
      <c r="D10778" s="480">
        <f>D10775</f>
        <v>252</v>
      </c>
      <c r="E10778" s="480">
        <f t="shared" si="917"/>
        <v>90</v>
      </c>
      <c r="F10778" s="484">
        <v>4.5671999999999997</v>
      </c>
      <c r="G10778" s="480">
        <v>15</v>
      </c>
      <c r="H10778" s="482">
        <v>0.28595799999999999</v>
      </c>
      <c r="I10778" s="483">
        <v>16</v>
      </c>
      <c r="J10778" s="484">
        <v>0.16619999999999999</v>
      </c>
      <c r="K10778" s="469">
        <f t="shared" si="915"/>
        <v>15.97157624546262</v>
      </c>
      <c r="L10778" s="469">
        <f t="shared" si="916"/>
        <v>-2.8423754537380219E-2</v>
      </c>
    </row>
    <row r="10779" spans="1:12">
      <c r="A10779" s="98" t="s">
        <v>126</v>
      </c>
      <c r="B10779" s="98">
        <f t="shared" si="913"/>
        <v>21</v>
      </c>
      <c r="C10779" s="98">
        <f t="shared" si="914"/>
        <v>0</v>
      </c>
      <c r="D10779" s="98">
        <f>D10778</f>
        <v>252</v>
      </c>
      <c r="E10779" s="98">
        <f t="shared" si="917"/>
        <v>91</v>
      </c>
      <c r="F10779" s="397">
        <f>F10778+(E10779-E10778)*(F10781-F10778)/(E10781-E10778)</f>
        <v>4.5791666666666666</v>
      </c>
      <c r="G10779" s="98">
        <v>15</v>
      </c>
      <c r="H10779" s="491">
        <f>H10778+(E10779-E10778)*(H10781-H10778)/(E10781-E10778)</f>
        <v>0.28619033333333332</v>
      </c>
      <c r="I10779" s="492">
        <f>I10778+(E10779-E10778)*(I10781-I10778)/(E10781-E10778)</f>
        <v>16.033333333333335</v>
      </c>
      <c r="J10779" s="397">
        <f>J10778+(E10779-E10778)*(J10781-J10778)/(E10781-E10778)</f>
        <v>0.1651</v>
      </c>
      <c r="K10779" s="469">
        <f t="shared" si="915"/>
        <v>16.000423960278184</v>
      </c>
      <c r="L10779" s="469">
        <f t="shared" si="916"/>
        <v>-3.2909373055151292E-2</v>
      </c>
    </row>
    <row r="10780" spans="1:12">
      <c r="A10780" s="98" t="s">
        <v>126</v>
      </c>
      <c r="B10780" s="98">
        <f t="shared" si="913"/>
        <v>21</v>
      </c>
      <c r="C10780" s="98">
        <f t="shared" si="914"/>
        <v>0</v>
      </c>
      <c r="D10780" s="98">
        <f>D10778</f>
        <v>252</v>
      </c>
      <c r="E10780" s="98">
        <f t="shared" si="917"/>
        <v>92</v>
      </c>
      <c r="F10780" s="397">
        <f>F10778+(E10780-E10778)*(F10781-F10778)/(E10781-E10778)</f>
        <v>4.5911333333333335</v>
      </c>
      <c r="G10780" s="98">
        <v>15</v>
      </c>
      <c r="H10780" s="491">
        <f>H10778+(E10780-E10778)*(H10781-H10778)/(E10781-E10778)</f>
        <v>0.28642266666666666</v>
      </c>
      <c r="I10780" s="492">
        <f>I10778+(E10780-E10778)*(I10781-I10778)/(E10781-E10778)</f>
        <v>16.066666666666666</v>
      </c>
      <c r="J10780" s="397">
        <f>J10778+(E10780-E10778)*(J10781-J10778)/(E10781-E10778)</f>
        <v>0.16399999999999998</v>
      </c>
      <c r="K10780" s="469">
        <f t="shared" si="915"/>
        <v>16.029224875126271</v>
      </c>
      <c r="L10780" s="469">
        <f t="shared" si="916"/>
        <v>-3.7441791540395286E-2</v>
      </c>
    </row>
    <row r="10781" spans="1:12">
      <c r="A10781" s="480" t="s">
        <v>126</v>
      </c>
      <c r="B10781" s="480">
        <f t="shared" si="913"/>
        <v>21</v>
      </c>
      <c r="C10781" s="480">
        <f t="shared" si="914"/>
        <v>0</v>
      </c>
      <c r="D10781" s="480">
        <f>D10778</f>
        <v>252</v>
      </c>
      <c r="E10781" s="480">
        <f t="shared" si="917"/>
        <v>93</v>
      </c>
      <c r="F10781" s="484">
        <v>4.6031000000000004</v>
      </c>
      <c r="G10781" s="480">
        <v>15</v>
      </c>
      <c r="H10781" s="482">
        <v>0.28665499999999999</v>
      </c>
      <c r="I10781" s="483">
        <v>16.100000000000001</v>
      </c>
      <c r="J10781" s="484">
        <v>0.16289999999999999</v>
      </c>
      <c r="K10781" s="469">
        <f t="shared" si="915"/>
        <v>16.057979103800736</v>
      </c>
      <c r="L10781" s="469">
        <f t="shared" si="916"/>
        <v>-4.2020896199264968E-2</v>
      </c>
    </row>
    <row r="10782" spans="1:12">
      <c r="A10782" s="98" t="s">
        <v>126</v>
      </c>
      <c r="B10782" s="98">
        <f t="shared" si="913"/>
        <v>21</v>
      </c>
      <c r="C10782" s="98">
        <f t="shared" si="914"/>
        <v>0</v>
      </c>
      <c r="D10782" s="98">
        <f>D10781</f>
        <v>252</v>
      </c>
      <c r="E10782" s="98">
        <f t="shared" si="917"/>
        <v>94</v>
      </c>
      <c r="F10782" s="397">
        <f>F10781+(E10782-E10781)*(F10784-F10781)/(E10784-E10781)</f>
        <v>4.6150000000000002</v>
      </c>
      <c r="G10782" s="98">
        <v>15</v>
      </c>
      <c r="H10782" s="491">
        <f>H10781+(E10782-E10781)*(H10784-H10781)/(E10784-E10781)</f>
        <v>0.28688766666666665</v>
      </c>
      <c r="I10782" s="492">
        <f>I10781+(E10782-E10781)*(I10784-I10781)/(E10784-E10781)</f>
        <v>16.100000000000001</v>
      </c>
      <c r="J10782" s="397">
        <f>J10781+(E10782-E10781)*(J10784-J10781)/(E10784-E10781)</f>
        <v>0.1618</v>
      </c>
      <c r="K10782" s="469">
        <f t="shared" si="915"/>
        <v>16.08643568969504</v>
      </c>
      <c r="L10782" s="469">
        <f t="shared" si="916"/>
        <v>-1.3564310304960969E-2</v>
      </c>
    </row>
    <row r="10783" spans="1:12">
      <c r="A10783" s="98" t="s">
        <v>126</v>
      </c>
      <c r="B10783" s="98">
        <f t="shared" si="913"/>
        <v>21</v>
      </c>
      <c r="C10783" s="98">
        <f t="shared" si="914"/>
        <v>0</v>
      </c>
      <c r="D10783" s="98">
        <f>D10781</f>
        <v>252</v>
      </c>
      <c r="E10783" s="98">
        <f t="shared" si="917"/>
        <v>95</v>
      </c>
      <c r="F10783" s="397">
        <f>F10781+(E10783-E10781)*(F10784-F10781)/(E10784-E10781)</f>
        <v>4.6269</v>
      </c>
      <c r="G10783" s="98">
        <v>15</v>
      </c>
      <c r="H10783" s="491">
        <f>H10781+(E10783-E10781)*(H10784-H10781)/(E10784-E10781)</f>
        <v>0.28712033333333337</v>
      </c>
      <c r="I10783" s="492">
        <f>I10781+(E10783-E10781)*(I10784-I10781)/(E10784-E10781)</f>
        <v>16.100000000000001</v>
      </c>
      <c r="J10783" s="397">
        <f>J10781+(E10783-E10781)*(J10784-J10781)/(E10784-E10781)</f>
        <v>0.16069999999999998</v>
      </c>
      <c r="K10783" s="469">
        <f t="shared" si="915"/>
        <v>16.114846156257364</v>
      </c>
      <c r="L10783" s="469">
        <f t="shared" si="916"/>
        <v>1.4846156257362964E-2</v>
      </c>
    </row>
    <row r="10784" spans="1:12">
      <c r="A10784" s="480" t="s">
        <v>126</v>
      </c>
      <c r="B10784" s="480">
        <f t="shared" si="913"/>
        <v>21</v>
      </c>
      <c r="C10784" s="480">
        <f t="shared" si="914"/>
        <v>0</v>
      </c>
      <c r="D10784" s="480">
        <f>D10781</f>
        <v>252</v>
      </c>
      <c r="E10784" s="480">
        <f t="shared" si="917"/>
        <v>96</v>
      </c>
      <c r="F10784" s="484">
        <v>4.6387999999999998</v>
      </c>
      <c r="G10784" s="480">
        <v>15</v>
      </c>
      <c r="H10784" s="482">
        <v>0.28735300000000003</v>
      </c>
      <c r="I10784" s="483">
        <v>16.100000000000001</v>
      </c>
      <c r="J10784" s="484">
        <v>0.15959999999999999</v>
      </c>
      <c r="K10784" s="469">
        <f t="shared" si="915"/>
        <v>16.143210615514715</v>
      </c>
      <c r="L10784" s="469">
        <f t="shared" si="916"/>
        <v>4.3210615514713169E-2</v>
      </c>
    </row>
    <row r="10785" spans="1:12">
      <c r="A10785" s="98" t="s">
        <v>126</v>
      </c>
      <c r="B10785" s="98">
        <f t="shared" si="913"/>
        <v>21</v>
      </c>
      <c r="C10785" s="98">
        <f t="shared" si="914"/>
        <v>0</v>
      </c>
      <c r="D10785" s="98">
        <f>D10784</f>
        <v>252</v>
      </c>
      <c r="E10785" s="98">
        <f t="shared" si="917"/>
        <v>97</v>
      </c>
      <c r="F10785" s="397">
        <f>F10784+(E10785-E10784)*(F10787-F10784)/(E10787-E10784)</f>
        <v>4.6505999999999998</v>
      </c>
      <c r="G10785" s="98">
        <v>15</v>
      </c>
      <c r="H10785" s="491">
        <f>H10784+(E10785-E10784)*(H10787-H10784)/(E10787-E10784)</f>
        <v>0.28758600000000001</v>
      </c>
      <c r="I10785" s="492">
        <f>I10784+(E10785-E10784)*(I10787-I10784)/(E10787-E10784)</f>
        <v>16.133333333333333</v>
      </c>
      <c r="J10785" s="397">
        <f>J10784+(E10785-E10784)*(J10787-J10784)/(E10787-E10784)</f>
        <v>0.15853333333333333</v>
      </c>
      <c r="K10785" s="469">
        <f t="shared" si="915"/>
        <v>16.1711627130667</v>
      </c>
      <c r="L10785" s="469">
        <f t="shared" si="916"/>
        <v>3.7829379733366864E-2</v>
      </c>
    </row>
    <row r="10786" spans="1:12">
      <c r="A10786" s="98" t="s">
        <v>126</v>
      </c>
      <c r="B10786" s="98">
        <f t="shared" si="913"/>
        <v>21</v>
      </c>
      <c r="C10786" s="98">
        <f t="shared" si="914"/>
        <v>0</v>
      </c>
      <c r="D10786" s="98">
        <f>D10784</f>
        <v>252</v>
      </c>
      <c r="E10786" s="98">
        <f t="shared" si="917"/>
        <v>98</v>
      </c>
      <c r="F10786" s="397">
        <f>F10784+(E10786-E10784)*(F10787-F10784)/(E10787-E10784)</f>
        <v>4.6623999999999999</v>
      </c>
      <c r="G10786" s="98">
        <v>15</v>
      </c>
      <c r="H10786" s="491">
        <f>H10784+(E10786-E10784)*(H10787-H10784)/(E10787-E10784)</f>
        <v>0.28781899999999999</v>
      </c>
      <c r="I10786" s="492">
        <f>I10784+(E10786-E10784)*(I10787-I10784)/(E10787-E10784)</f>
        <v>16.166666666666668</v>
      </c>
      <c r="J10786" s="397">
        <f>J10784+(E10786-E10784)*(J10787-J10784)/(E10787-E10784)</f>
        <v>0.15746666666666667</v>
      </c>
      <c r="K10786" s="469">
        <f t="shared" si="915"/>
        <v>16.199069554129505</v>
      </c>
      <c r="L10786" s="469">
        <f t="shared" si="916"/>
        <v>3.2402887462836816E-2</v>
      </c>
    </row>
    <row r="10787" spans="1:12">
      <c r="A10787" s="480" t="s">
        <v>126</v>
      </c>
      <c r="B10787" s="480">
        <f t="shared" si="913"/>
        <v>21</v>
      </c>
      <c r="C10787" s="480">
        <f t="shared" si="914"/>
        <v>0</v>
      </c>
      <c r="D10787" s="480">
        <f>D10784</f>
        <v>252</v>
      </c>
      <c r="E10787" s="480">
        <f t="shared" si="917"/>
        <v>99</v>
      </c>
      <c r="F10787" s="484">
        <v>4.6741999999999999</v>
      </c>
      <c r="G10787" s="480">
        <v>15</v>
      </c>
      <c r="H10787" s="482">
        <v>0.28805199999999997</v>
      </c>
      <c r="I10787" s="483">
        <v>16.2</v>
      </c>
      <c r="J10787" s="484">
        <v>0.15640000000000001</v>
      </c>
      <c r="K10787" s="469">
        <f t="shared" si="915"/>
        <v>16.226931248524572</v>
      </c>
      <c r="L10787" s="469">
        <f t="shared" si="916"/>
        <v>2.6931248524572737E-2</v>
      </c>
    </row>
    <row r="10788" spans="1:12">
      <c r="A10788" s="98" t="s">
        <v>126</v>
      </c>
      <c r="B10788" s="98">
        <f t="shared" si="913"/>
        <v>21</v>
      </c>
      <c r="C10788" s="98">
        <f t="shared" si="914"/>
        <v>0</v>
      </c>
      <c r="D10788" s="98">
        <f>D10787</f>
        <v>252</v>
      </c>
      <c r="E10788" s="98">
        <f t="shared" si="917"/>
        <v>100</v>
      </c>
      <c r="F10788" s="397">
        <f>F10787+(E10788-E10787)*(F10790-F10787)/(E10790-E10787)</f>
        <v>4.6859000000000002</v>
      </c>
      <c r="G10788" s="98">
        <v>15</v>
      </c>
      <c r="H10788" s="491">
        <f>H10787+(E10788-E10787)*(H10790-H10787)/(E10790-E10787)</f>
        <v>0.28828533333333334</v>
      </c>
      <c r="I10788" s="492">
        <f>I10787+(E10788-E10787)*(I10790-I10787)/(E10790-E10787)</f>
        <v>16.233333333333334</v>
      </c>
      <c r="J10788" s="397">
        <f>J10787+(E10788-E10787)*(J10790-J10787)/(E10790-E10787)</f>
        <v>0.15530000000000002</v>
      </c>
      <c r="K10788" s="469">
        <f t="shared" si="915"/>
        <v>16.254382232417882</v>
      </c>
      <c r="L10788" s="469">
        <f t="shared" si="916"/>
        <v>2.1048899084547656E-2</v>
      </c>
    </row>
    <row r="10789" spans="1:12">
      <c r="A10789" s="98" t="s">
        <v>126</v>
      </c>
      <c r="B10789" s="98">
        <f t="shared" si="913"/>
        <v>21</v>
      </c>
      <c r="C10789" s="98">
        <f t="shared" si="914"/>
        <v>0</v>
      </c>
      <c r="D10789" s="98">
        <f>D10787</f>
        <v>252</v>
      </c>
      <c r="E10789" s="98">
        <f t="shared" si="917"/>
        <v>101</v>
      </c>
      <c r="F10789" s="397">
        <f>F10787+(E10789-E10787)*(F10790-F10787)/(E10790-E10787)</f>
        <v>4.6975999999999996</v>
      </c>
      <c r="G10789" s="98">
        <v>15</v>
      </c>
      <c r="H10789" s="491">
        <f>H10787+(E10789-E10787)*(H10790-H10787)/(E10790-E10787)</f>
        <v>0.28851866666666665</v>
      </c>
      <c r="I10789" s="492">
        <f>I10787+(E10789-E10787)*(I10790-I10787)/(E10790-E10787)</f>
        <v>16.266666666666666</v>
      </c>
      <c r="J10789" s="397">
        <f>J10787+(E10789-E10787)*(J10790-J10787)/(E10790-E10787)</f>
        <v>0.1542</v>
      </c>
      <c r="K10789" s="469">
        <f t="shared" si="915"/>
        <v>16.281788815512805</v>
      </c>
      <c r="L10789" s="469">
        <f t="shared" si="916"/>
        <v>1.5122148846138828E-2</v>
      </c>
    </row>
    <row r="10790" spans="1:12">
      <c r="A10790" s="480" t="s">
        <v>126</v>
      </c>
      <c r="B10790" s="480">
        <f t="shared" si="913"/>
        <v>21</v>
      </c>
      <c r="C10790" s="480">
        <f t="shared" si="914"/>
        <v>0</v>
      </c>
      <c r="D10790" s="480">
        <f>D10787</f>
        <v>252</v>
      </c>
      <c r="E10790" s="480">
        <f t="shared" si="917"/>
        <v>102</v>
      </c>
      <c r="F10790" s="484">
        <v>4.7092999999999998</v>
      </c>
      <c r="G10790" s="480">
        <v>15</v>
      </c>
      <c r="H10790" s="482">
        <v>0.28875200000000001</v>
      </c>
      <c r="I10790" s="483">
        <v>16.3</v>
      </c>
      <c r="J10790" s="484">
        <v>0.15310000000000001</v>
      </c>
      <c r="K10790" s="469">
        <f t="shared" si="915"/>
        <v>16.309151105446887</v>
      </c>
      <c r="L10790" s="469">
        <f t="shared" si="916"/>
        <v>9.1511054468860209E-3</v>
      </c>
    </row>
    <row r="10791" spans="1:12">
      <c r="A10791" s="98" t="s">
        <v>126</v>
      </c>
      <c r="B10791" s="98">
        <f t="shared" si="913"/>
        <v>21</v>
      </c>
      <c r="C10791" s="98">
        <f t="shared" si="914"/>
        <v>0</v>
      </c>
      <c r="D10791" s="98">
        <f>D10790</f>
        <v>252</v>
      </c>
      <c r="E10791" s="98">
        <f t="shared" si="917"/>
        <v>103</v>
      </c>
      <c r="F10791" s="397">
        <f>F10790+(E10791-E10790)*(F10793-F10790)/(E10793-E10790)</f>
        <v>4.7209000000000003</v>
      </c>
      <c r="G10791" s="98">
        <v>15</v>
      </c>
      <c r="H10791" s="491">
        <f>H10790+(E10791-E10790)*(H10793-H10790)/(E10793-E10790)</f>
        <v>0.28898600000000002</v>
      </c>
      <c r="I10791" s="492">
        <f>I10790+(E10791-E10790)*(I10793-I10790)/(E10793-E10790)</f>
        <v>16.333333333333332</v>
      </c>
      <c r="J10791" s="397">
        <f>J10790+(E10791-E10790)*(J10793-J10790)/(E10793-E10790)</f>
        <v>0.15203333333333335</v>
      </c>
      <c r="K10791" s="469">
        <f t="shared" si="915"/>
        <v>16.336085485110004</v>
      </c>
      <c r="L10791" s="469">
        <f t="shared" si="916"/>
        <v>2.752151776672207E-3</v>
      </c>
    </row>
    <row r="10792" spans="1:12">
      <c r="A10792" s="98" t="s">
        <v>126</v>
      </c>
      <c r="B10792" s="98">
        <f t="shared" si="913"/>
        <v>21</v>
      </c>
      <c r="C10792" s="98">
        <f t="shared" si="914"/>
        <v>0</v>
      </c>
      <c r="D10792" s="98">
        <f>D10790</f>
        <v>252</v>
      </c>
      <c r="E10792" s="98">
        <f t="shared" si="917"/>
        <v>104</v>
      </c>
      <c r="F10792" s="397">
        <f>F10790+(E10792-E10790)*(F10793-F10790)/(E10793-E10790)</f>
        <v>4.7324999999999999</v>
      </c>
      <c r="G10792" s="98">
        <v>15</v>
      </c>
      <c r="H10792" s="491">
        <f>H10790+(E10792-E10790)*(H10793-H10790)/(E10793-E10790)</f>
        <v>0.28921999999999998</v>
      </c>
      <c r="I10792" s="492">
        <f>I10790+(E10792-E10790)*(I10793-I10790)/(E10793-E10790)</f>
        <v>16.366666666666667</v>
      </c>
      <c r="J10792" s="397">
        <f>J10790+(E10792-E10790)*(J10793-J10790)/(E10793-E10790)</f>
        <v>0.15096666666666667</v>
      </c>
      <c r="K10792" s="469">
        <f t="shared" si="915"/>
        <v>16.362976281031742</v>
      </c>
      <c r="L10792" s="469">
        <f t="shared" si="916"/>
        <v>-3.6903856349255193E-3</v>
      </c>
    </row>
    <row r="10793" spans="1:12">
      <c r="A10793" s="480" t="s">
        <v>126</v>
      </c>
      <c r="B10793" s="480">
        <f t="shared" si="913"/>
        <v>21</v>
      </c>
      <c r="C10793" s="480">
        <f t="shared" si="914"/>
        <v>0</v>
      </c>
      <c r="D10793" s="480">
        <f>D10790</f>
        <v>252</v>
      </c>
      <c r="E10793" s="480">
        <f t="shared" si="917"/>
        <v>105</v>
      </c>
      <c r="F10793" s="484">
        <v>4.7441000000000004</v>
      </c>
      <c r="G10793" s="480">
        <v>15</v>
      </c>
      <c r="H10793" s="482">
        <v>0.28945399999999999</v>
      </c>
      <c r="I10793" s="483">
        <v>16.399999999999999</v>
      </c>
      <c r="J10793" s="484">
        <v>0.14990000000000001</v>
      </c>
      <c r="K10793" s="469">
        <f t="shared" si="915"/>
        <v>16.389823598913818</v>
      </c>
      <c r="L10793" s="469">
        <f t="shared" si="916"/>
        <v>-1.0176401086180675E-2</v>
      </c>
    </row>
    <row r="10794" spans="1:12">
      <c r="A10794" s="98" t="s">
        <v>126</v>
      </c>
      <c r="B10794" s="98">
        <f t="shared" si="913"/>
        <v>21</v>
      </c>
      <c r="C10794" s="98">
        <f t="shared" si="914"/>
        <v>0</v>
      </c>
      <c r="D10794" s="98">
        <f>D10793</f>
        <v>252</v>
      </c>
      <c r="E10794" s="98">
        <f t="shared" si="917"/>
        <v>106</v>
      </c>
      <c r="F10794" s="397">
        <f>F10793+(E10794-E10793)*(F10796-F10793)/(E10796-E10793)</f>
        <v>4.7556333333333338</v>
      </c>
      <c r="G10794" s="98">
        <v>15</v>
      </c>
      <c r="H10794" s="491">
        <f>H10793+(E10794-E10793)*(H10796-H10793)/(E10796-E10793)</f>
        <v>0.28968866666666665</v>
      </c>
      <c r="I10794" s="492">
        <f>I10793+(E10794-E10793)*(I10796-I10793)/(E10796-E10793)</f>
        <v>16.433333333333334</v>
      </c>
      <c r="J10794" s="397">
        <f>J10793+(E10794-E10793)*(J10796-J10793)/(E10796-E10793)</f>
        <v>0.14880000000000002</v>
      </c>
      <c r="K10794" s="469">
        <f t="shared" si="915"/>
        <v>16.416359632064772</v>
      </c>
      <c r="L10794" s="469">
        <f t="shared" si="916"/>
        <v>-1.697370126856157E-2</v>
      </c>
    </row>
    <row r="10795" spans="1:12">
      <c r="A10795" s="98" t="s">
        <v>126</v>
      </c>
      <c r="B10795" s="98">
        <f t="shared" si="913"/>
        <v>21</v>
      </c>
      <c r="C10795" s="98">
        <f t="shared" si="914"/>
        <v>0</v>
      </c>
      <c r="D10795" s="98">
        <f>D10793</f>
        <v>252</v>
      </c>
      <c r="E10795" s="98">
        <f t="shared" si="917"/>
        <v>107</v>
      </c>
      <c r="F10795" s="397">
        <f>F10793+(E10795-E10793)*(F10796-F10793)/(E10796-E10793)</f>
        <v>4.7671666666666663</v>
      </c>
      <c r="G10795" s="98">
        <v>15</v>
      </c>
      <c r="H10795" s="491">
        <f>H10793+(E10795-E10793)*(H10796-H10793)/(E10796-E10793)</f>
        <v>0.28992333333333337</v>
      </c>
      <c r="I10795" s="492">
        <f>I10793+(E10795-E10793)*(I10796-I10793)/(E10796-E10793)</f>
        <v>16.466666666666665</v>
      </c>
      <c r="J10795" s="397">
        <f>J10793+(E10795-E10793)*(J10796-J10793)/(E10796-E10793)</f>
        <v>0.1477</v>
      </c>
      <c r="K10795" s="469">
        <f t="shared" si="915"/>
        <v>16.442852708187218</v>
      </c>
      <c r="L10795" s="469">
        <f t="shared" si="916"/>
        <v>-2.381395847944745E-2</v>
      </c>
    </row>
    <row r="10796" spans="1:12">
      <c r="A10796" s="480" t="s">
        <v>126</v>
      </c>
      <c r="B10796" s="480">
        <f t="shared" si="913"/>
        <v>21</v>
      </c>
      <c r="C10796" s="480">
        <f t="shared" si="914"/>
        <v>0</v>
      </c>
      <c r="D10796" s="480">
        <f>D10793</f>
        <v>252</v>
      </c>
      <c r="E10796" s="480">
        <f t="shared" si="917"/>
        <v>108</v>
      </c>
      <c r="F10796" s="484">
        <v>4.7786999999999997</v>
      </c>
      <c r="G10796" s="480">
        <v>15</v>
      </c>
      <c r="H10796" s="482">
        <v>0.29015800000000003</v>
      </c>
      <c r="I10796" s="483">
        <v>16.5</v>
      </c>
      <c r="J10796" s="484">
        <v>0.14660000000000001</v>
      </c>
      <c r="K10796" s="469">
        <f t="shared" si="915"/>
        <v>16.469302931506281</v>
      </c>
      <c r="L10796" s="469">
        <f t="shared" si="916"/>
        <v>-3.0697068493719115E-2</v>
      </c>
    </row>
    <row r="10797" spans="1:12">
      <c r="A10797" s="98" t="s">
        <v>126</v>
      </c>
      <c r="B10797" s="98">
        <f t="shared" si="913"/>
        <v>21</v>
      </c>
      <c r="C10797" s="98">
        <f t="shared" si="914"/>
        <v>0</v>
      </c>
      <c r="D10797" s="98">
        <f>D10796</f>
        <v>252</v>
      </c>
      <c r="E10797" s="98">
        <f t="shared" si="917"/>
        <v>109</v>
      </c>
      <c r="F10797" s="397">
        <f>F10796+(E10797-E10796)*(F10799-F10796)/(E10799-E10796)</f>
        <v>4.7901666666666669</v>
      </c>
      <c r="G10797" s="98">
        <v>15</v>
      </c>
      <c r="H10797" s="491">
        <f>H10796+(E10797-E10796)*(H10799-H10796)/(E10799-E10796)</f>
        <v>0.29039300000000001</v>
      </c>
      <c r="I10797" s="492">
        <f>I10796+(E10797-E10796)*(I10799-I10796)/(E10799-E10796)</f>
        <v>16.5</v>
      </c>
      <c r="J10797" s="397">
        <f>J10796+(E10797-E10796)*(J10799-J10796)/(E10799-E10796)</f>
        <v>0.14550000000000002</v>
      </c>
      <c r="K10797" s="469">
        <f t="shared" si="915"/>
        <v>16.495461897038382</v>
      </c>
      <c r="L10797" s="469">
        <f t="shared" si="916"/>
        <v>-4.5381029616180513E-3</v>
      </c>
    </row>
    <row r="10798" spans="1:12">
      <c r="A10798" s="98" t="s">
        <v>126</v>
      </c>
      <c r="B10798" s="98">
        <f t="shared" si="913"/>
        <v>21</v>
      </c>
      <c r="C10798" s="98">
        <f t="shared" si="914"/>
        <v>0</v>
      </c>
      <c r="D10798" s="98">
        <f>D10796</f>
        <v>252</v>
      </c>
      <c r="E10798" s="98">
        <f t="shared" si="917"/>
        <v>110</v>
      </c>
      <c r="F10798" s="397">
        <f>F10796+(E10798-E10796)*(F10799-F10796)/(E10799-E10796)</f>
        <v>4.8016333333333332</v>
      </c>
      <c r="G10798" s="98">
        <v>15</v>
      </c>
      <c r="H10798" s="491">
        <f>H10796+(E10798-E10796)*(H10799-H10796)/(E10799-E10796)</f>
        <v>0.290628</v>
      </c>
      <c r="I10798" s="492">
        <f>I10796+(E10798-E10796)*(I10799-I10796)/(E10799-E10796)</f>
        <v>16.5</v>
      </c>
      <c r="J10798" s="397">
        <f>J10796+(E10798-E10796)*(J10799-J10796)/(E10799-E10796)</f>
        <v>0.1444</v>
      </c>
      <c r="K10798" s="469">
        <f t="shared" si="915"/>
        <v>16.521578558615595</v>
      </c>
      <c r="L10798" s="469">
        <f t="shared" si="916"/>
        <v>2.1578558615594545E-2</v>
      </c>
    </row>
    <row r="10799" spans="1:12">
      <c r="A10799" s="480" t="s">
        <v>126</v>
      </c>
      <c r="B10799" s="480">
        <f t="shared" si="913"/>
        <v>21</v>
      </c>
      <c r="C10799" s="480">
        <f t="shared" si="914"/>
        <v>0</v>
      </c>
      <c r="D10799" s="480">
        <f>D10796</f>
        <v>252</v>
      </c>
      <c r="E10799" s="480">
        <f t="shared" si="917"/>
        <v>111</v>
      </c>
      <c r="F10799" s="484">
        <v>4.8131000000000004</v>
      </c>
      <c r="G10799" s="480">
        <v>15</v>
      </c>
      <c r="H10799" s="482">
        <v>0.29086299999999998</v>
      </c>
      <c r="I10799" s="483">
        <v>16.5</v>
      </c>
      <c r="J10799" s="484">
        <v>0.14330000000000001</v>
      </c>
      <c r="K10799" s="469">
        <f t="shared" si="915"/>
        <v>16.547653018775165</v>
      </c>
      <c r="L10799" s="469">
        <f t="shared" si="916"/>
        <v>4.7653018775164924E-2</v>
      </c>
    </row>
    <row r="10800" spans="1:12">
      <c r="A10800" s="98" t="s">
        <v>126</v>
      </c>
      <c r="B10800" s="98">
        <f t="shared" si="913"/>
        <v>21</v>
      </c>
      <c r="C10800" s="98">
        <f t="shared" si="914"/>
        <v>0</v>
      </c>
      <c r="D10800" s="98">
        <f>D10799</f>
        <v>252</v>
      </c>
      <c r="E10800" s="98">
        <f t="shared" si="917"/>
        <v>112</v>
      </c>
      <c r="F10800" s="397">
        <f>F10799+(E10800-E10799)*(F10802-F10799)/(E10802-E10799)</f>
        <v>4.8244666666666669</v>
      </c>
      <c r="G10800" s="98">
        <v>15</v>
      </c>
      <c r="H10800" s="491">
        <f>H10799+(E10800-E10799)*(H10802-H10799)/(E10802-E10799)</f>
        <v>0.291099</v>
      </c>
      <c r="I10800" s="492">
        <f>I10799+(E10800-E10799)*(I10802-I10799)/(E10802-E10799)</f>
        <v>16.533333333333335</v>
      </c>
      <c r="J10800" s="397">
        <f>J10799+(E10800-E10799)*(J10802-J10799)/(E10802-E10799)</f>
        <v>0.14223333333333335</v>
      </c>
      <c r="K10800" s="469">
        <f t="shared" si="915"/>
        <v>16.573284919105415</v>
      </c>
      <c r="L10800" s="469">
        <f t="shared" si="916"/>
        <v>3.9951585772080023E-2</v>
      </c>
    </row>
    <row r="10801" spans="1:12">
      <c r="A10801" s="98" t="s">
        <v>126</v>
      </c>
      <c r="B10801" s="98">
        <f t="shared" si="913"/>
        <v>21</v>
      </c>
      <c r="C10801" s="98">
        <f t="shared" si="914"/>
        <v>0</v>
      </c>
      <c r="D10801" s="98">
        <f>D10799</f>
        <v>252</v>
      </c>
      <c r="E10801" s="98">
        <f t="shared" si="917"/>
        <v>113</v>
      </c>
      <c r="F10801" s="397">
        <f>F10799+(E10801-E10799)*(F10802-F10799)/(E10802-E10799)</f>
        <v>4.8358333333333334</v>
      </c>
      <c r="G10801" s="98">
        <v>15</v>
      </c>
      <c r="H10801" s="491">
        <f>H10799+(E10801-E10799)*(H10802-H10799)/(E10802-E10799)</f>
        <v>0.29133500000000001</v>
      </c>
      <c r="I10801" s="492">
        <f>I10799+(E10801-E10799)*(I10802-I10799)/(E10802-E10799)</f>
        <v>16.566666666666666</v>
      </c>
      <c r="J10801" s="397">
        <f>J10799+(E10801-E10799)*(J10802-J10799)/(E10802-E10799)</f>
        <v>0.14116666666666666</v>
      </c>
      <c r="K10801" s="469">
        <f t="shared" si="915"/>
        <v>16.598875292475444</v>
      </c>
      <c r="L10801" s="469">
        <f t="shared" si="916"/>
        <v>3.2208625808777924E-2</v>
      </c>
    </row>
    <row r="10802" spans="1:12">
      <c r="A10802" s="480" t="s">
        <v>126</v>
      </c>
      <c r="B10802" s="480">
        <f t="shared" si="913"/>
        <v>21</v>
      </c>
      <c r="C10802" s="480">
        <f t="shared" si="914"/>
        <v>0</v>
      </c>
      <c r="D10802" s="480">
        <f>D10799</f>
        <v>252</v>
      </c>
      <c r="E10802" s="480">
        <f t="shared" si="917"/>
        <v>114</v>
      </c>
      <c r="F10802" s="484">
        <v>4.8472</v>
      </c>
      <c r="G10802" s="480">
        <v>15</v>
      </c>
      <c r="H10802" s="482">
        <v>0.29157100000000002</v>
      </c>
      <c r="I10802" s="483">
        <v>16.600000000000001</v>
      </c>
      <c r="J10802" s="484">
        <v>0.1401</v>
      </c>
      <c r="K10802" s="469">
        <f t="shared" si="915"/>
        <v>16.624424239722057</v>
      </c>
      <c r="L10802" s="469">
        <f t="shared" si="916"/>
        <v>2.4424239722055319E-2</v>
      </c>
    </row>
    <row r="10803" spans="1:12">
      <c r="A10803" s="98" t="s">
        <v>126</v>
      </c>
      <c r="B10803" s="98">
        <f t="shared" si="913"/>
        <v>21</v>
      </c>
      <c r="C10803" s="98">
        <f t="shared" si="914"/>
        <v>0</v>
      </c>
      <c r="D10803" s="98">
        <f>D10802</f>
        <v>252</v>
      </c>
      <c r="E10803" s="98">
        <f t="shared" si="917"/>
        <v>115</v>
      </c>
      <c r="F10803" s="397">
        <f>F10802+(E10803-E10802)*(F10805-F10802)/(E10805-E10802)</f>
        <v>4.8584666666666667</v>
      </c>
      <c r="G10803" s="98">
        <v>15</v>
      </c>
      <c r="H10803" s="491">
        <f>H10802+(E10803-E10802)*(H10805-H10802)/(E10805-E10802)</f>
        <v>0.29180800000000001</v>
      </c>
      <c r="I10803" s="492">
        <f>I10802+(E10803-E10802)*(I10805-I10802)/(E10805-E10802)</f>
        <v>16.633333333333333</v>
      </c>
      <c r="J10803" s="397">
        <f>J10802+(E10803-E10802)*(J10805-J10802)/(E10805-E10802)</f>
        <v>0.13900000000000001</v>
      </c>
      <c r="K10803" s="469">
        <f t="shared" si="915"/>
        <v>16.649532112439228</v>
      </c>
      <c r="L10803" s="469">
        <f t="shared" si="916"/>
        <v>1.6198779105895511E-2</v>
      </c>
    </row>
    <row r="10804" spans="1:12">
      <c r="A10804" s="98" t="s">
        <v>126</v>
      </c>
      <c r="B10804" s="98">
        <f t="shared" si="913"/>
        <v>21</v>
      </c>
      <c r="C10804" s="98">
        <f t="shared" si="914"/>
        <v>0</v>
      </c>
      <c r="D10804" s="98">
        <f>D10802</f>
        <v>252</v>
      </c>
      <c r="E10804" s="98">
        <f t="shared" si="917"/>
        <v>116</v>
      </c>
      <c r="F10804" s="397">
        <f>F10802+(E10804-E10802)*(F10805-F10802)/(E10805-E10802)</f>
        <v>4.8697333333333335</v>
      </c>
      <c r="G10804" s="98">
        <v>15</v>
      </c>
      <c r="H10804" s="491">
        <f>H10802+(E10804-E10802)*(H10805-H10802)/(E10805-E10802)</f>
        <v>0.292045</v>
      </c>
      <c r="I10804" s="492">
        <f>I10802+(E10804-E10802)*(I10805-I10802)/(E10805-E10802)</f>
        <v>16.666666666666668</v>
      </c>
      <c r="J10804" s="397">
        <f>J10802+(E10804-E10802)*(J10805-J10802)/(E10805-E10802)</f>
        <v>0.13789999999999999</v>
      </c>
      <c r="K10804" s="469">
        <f t="shared" si="915"/>
        <v>16.674599234136291</v>
      </c>
      <c r="L10804" s="469">
        <f t="shared" si="916"/>
        <v>7.9325674696235637E-3</v>
      </c>
    </row>
    <row r="10805" spans="1:12">
      <c r="A10805" s="480" t="s">
        <v>126</v>
      </c>
      <c r="B10805" s="480">
        <f t="shared" si="913"/>
        <v>21</v>
      </c>
      <c r="C10805" s="480">
        <f t="shared" si="914"/>
        <v>0</v>
      </c>
      <c r="D10805" s="480">
        <f>D10802</f>
        <v>252</v>
      </c>
      <c r="E10805" s="480">
        <f t="shared" si="917"/>
        <v>117</v>
      </c>
      <c r="F10805" s="484">
        <v>4.8810000000000002</v>
      </c>
      <c r="G10805" s="480">
        <v>15</v>
      </c>
      <c r="H10805" s="482">
        <v>0.29228199999999999</v>
      </c>
      <c r="I10805" s="483">
        <v>16.7</v>
      </c>
      <c r="J10805" s="484">
        <v>0.1368</v>
      </c>
      <c r="K10805" s="469">
        <f t="shared" si="915"/>
        <v>16.699625703943454</v>
      </c>
      <c r="L10805" s="469">
        <f t="shared" si="916"/>
        <v>-3.7429605654537568E-4</v>
      </c>
    </row>
    <row r="10806" spans="1:12">
      <c r="A10806" s="98" t="s">
        <v>126</v>
      </c>
      <c r="B10806" s="98">
        <f t="shared" si="913"/>
        <v>21</v>
      </c>
      <c r="C10806" s="98">
        <f t="shared" si="914"/>
        <v>0</v>
      </c>
      <c r="D10806" s="98">
        <f>D10805</f>
        <v>252</v>
      </c>
      <c r="E10806" s="98">
        <f t="shared" si="917"/>
        <v>118</v>
      </c>
      <c r="F10806" s="397">
        <f>F10805+(E10806-E10805)*(F10808-F10805)/(E10808-E10805)</f>
        <v>4.8922333333333334</v>
      </c>
      <c r="G10806" s="98">
        <v>15</v>
      </c>
      <c r="H10806" s="491">
        <f>H10805+(E10806-E10805)*(H10808-H10805)/(E10808-E10805)</f>
        <v>0.29251966666666668</v>
      </c>
      <c r="I10806" s="492">
        <f>I10805+(E10806-E10805)*(I10808-I10805)/(E10808-E10805)</f>
        <v>16.733333333333334</v>
      </c>
      <c r="J10806" s="397">
        <f>J10805+(E10806-E10805)*(J10808-J10805)/(E10808-E10805)</f>
        <v>0.13573333333333334</v>
      </c>
      <c r="K10806" s="469">
        <f t="shared" si="915"/>
        <v>16.724459552007328</v>
      </c>
      <c r="L10806" s="469">
        <f t="shared" si="916"/>
        <v>-8.873781326006025E-3</v>
      </c>
    </row>
    <row r="10807" spans="1:12">
      <c r="A10807" s="98" t="s">
        <v>126</v>
      </c>
      <c r="B10807" s="98">
        <f t="shared" si="913"/>
        <v>21</v>
      </c>
      <c r="C10807" s="98">
        <f t="shared" si="914"/>
        <v>0</v>
      </c>
      <c r="D10807" s="98">
        <f>D10805</f>
        <v>252</v>
      </c>
      <c r="E10807" s="98">
        <f t="shared" si="917"/>
        <v>119</v>
      </c>
      <c r="F10807" s="397">
        <f>F10805+(E10807-E10805)*(F10808-F10805)/(E10808-E10805)</f>
        <v>4.9034666666666666</v>
      </c>
      <c r="G10807" s="98">
        <v>15</v>
      </c>
      <c r="H10807" s="491">
        <f>H10805+(E10807-E10805)*(H10808-H10805)/(E10808-E10805)</f>
        <v>0.29275733333333331</v>
      </c>
      <c r="I10807" s="492">
        <f>I10805+(E10807-E10805)*(I10808-I10805)/(E10808-E10805)</f>
        <v>16.766666666666666</v>
      </c>
      <c r="J10807" s="397">
        <f>J10805+(E10807-E10805)*(J10808-J10805)/(E10808-E10805)</f>
        <v>0.13466666666666666</v>
      </c>
      <c r="K10807" s="469">
        <f t="shared" si="915"/>
        <v>16.749253078772863</v>
      </c>
      <c r="L10807" s="469">
        <f t="shared" si="916"/>
        <v>-1.7413587893802429E-2</v>
      </c>
    </row>
    <row r="10808" spans="1:12">
      <c r="A10808" s="480" t="s">
        <v>126</v>
      </c>
      <c r="B10808" s="480">
        <f t="shared" si="913"/>
        <v>21</v>
      </c>
      <c r="C10808" s="480">
        <f t="shared" si="914"/>
        <v>0</v>
      </c>
      <c r="D10808" s="480">
        <f>D10805</f>
        <v>252</v>
      </c>
      <c r="E10808" s="480">
        <f t="shared" si="917"/>
        <v>120</v>
      </c>
      <c r="F10808" s="484">
        <v>4.9146999999999998</v>
      </c>
      <c r="G10808" s="480">
        <v>15</v>
      </c>
      <c r="H10808" s="482">
        <v>0.29299500000000001</v>
      </c>
      <c r="I10808" s="483">
        <v>16.8</v>
      </c>
      <c r="J10808" s="484">
        <v>0.1336</v>
      </c>
      <c r="K10808" s="469">
        <f t="shared" si="915"/>
        <v>16.774006382361474</v>
      </c>
      <c r="L10808" s="469">
        <f t="shared" si="916"/>
        <v>-2.59936176385267E-2</v>
      </c>
    </row>
    <row r="10809" spans="1:12">
      <c r="A10809" s="98" t="s">
        <v>126</v>
      </c>
      <c r="B10809" s="98">
        <f t="shared" si="913"/>
        <v>21</v>
      </c>
      <c r="C10809" s="98">
        <f t="shared" si="914"/>
        <v>0</v>
      </c>
      <c r="D10809" s="98">
        <f>D10808</f>
        <v>252</v>
      </c>
      <c r="E10809" s="98">
        <f t="shared" si="917"/>
        <v>121</v>
      </c>
      <c r="F10809" s="397">
        <f>F10808+(E10809-E10808)*(F10811-F10808)/(E10811-E10808)</f>
        <v>4.9258333333333333</v>
      </c>
      <c r="G10809" s="98">
        <v>15</v>
      </c>
      <c r="H10809" s="491">
        <f>H10808+(E10809-E10808)*(H10811-H10808)/(E10811-E10808)</f>
        <v>0.29323366666666667</v>
      </c>
      <c r="I10809" s="492">
        <f>I10808+(E10809-E10808)*(I10811-I10808)/(E10811-E10808)</f>
        <v>16.8</v>
      </c>
      <c r="J10809" s="397">
        <f>J10808+(E10809-E10808)*(J10811-J10808)/(E10811-E10808)</f>
        <v>0.13250000000000001</v>
      </c>
      <c r="K10809" s="469">
        <f t="shared" si="915"/>
        <v>16.798321247787602</v>
      </c>
      <c r="L10809" s="469">
        <f t="shared" si="916"/>
        <v>-1.6787522123991039E-3</v>
      </c>
    </row>
    <row r="10810" spans="1:12">
      <c r="A10810" s="98" t="s">
        <v>126</v>
      </c>
      <c r="B10810" s="98">
        <f t="shared" si="913"/>
        <v>21</v>
      </c>
      <c r="C10810" s="98">
        <f t="shared" si="914"/>
        <v>0</v>
      </c>
      <c r="D10810" s="98">
        <f>D10808</f>
        <v>252</v>
      </c>
      <c r="E10810" s="98">
        <f t="shared" si="917"/>
        <v>122</v>
      </c>
      <c r="F10810" s="397">
        <f>F10808+(E10810-E10808)*(F10811-F10808)/(E10811-E10808)</f>
        <v>4.9369666666666667</v>
      </c>
      <c r="G10810" s="98">
        <v>15</v>
      </c>
      <c r="H10810" s="491">
        <f>H10808+(E10810-E10808)*(H10811-H10808)/(E10811-E10808)</f>
        <v>0.29347233333333334</v>
      </c>
      <c r="I10810" s="492">
        <f>I10808+(E10810-E10808)*(I10811-I10808)/(E10811-E10808)</f>
        <v>16.8</v>
      </c>
      <c r="J10810" s="397">
        <f>J10808+(E10810-E10808)*(J10811-J10808)/(E10811-E10808)</f>
        <v>0.13139999999999999</v>
      </c>
      <c r="K10810" s="469">
        <f t="shared" si="915"/>
        <v>16.822596565036797</v>
      </c>
      <c r="L10810" s="469">
        <f t="shared" si="916"/>
        <v>2.2596565036796079E-2</v>
      </c>
    </row>
    <row r="10811" spans="1:12">
      <c r="A10811" s="480" t="s">
        <v>126</v>
      </c>
      <c r="B10811" s="480">
        <f t="shared" si="913"/>
        <v>21</v>
      </c>
      <c r="C10811" s="480">
        <f t="shared" si="914"/>
        <v>0</v>
      </c>
      <c r="D10811" s="480">
        <f>D10808</f>
        <v>252</v>
      </c>
      <c r="E10811" s="480">
        <f t="shared" si="917"/>
        <v>123</v>
      </c>
      <c r="F10811" s="484">
        <v>4.9481000000000002</v>
      </c>
      <c r="G10811" s="480">
        <v>15</v>
      </c>
      <c r="H10811" s="482">
        <v>0.293711</v>
      </c>
      <c r="I10811" s="483">
        <v>16.8</v>
      </c>
      <c r="J10811" s="484">
        <v>0.1303</v>
      </c>
      <c r="K10811" s="469">
        <f t="shared" si="915"/>
        <v>16.846832430518436</v>
      </c>
      <c r="L10811" s="469">
        <f t="shared" si="916"/>
        <v>4.6832430518435331E-2</v>
      </c>
    </row>
    <row r="10812" spans="1:12">
      <c r="A10812" s="98" t="s">
        <v>126</v>
      </c>
      <c r="B10812" s="98">
        <f t="shared" si="913"/>
        <v>21</v>
      </c>
      <c r="C10812" s="98">
        <f t="shared" si="914"/>
        <v>0</v>
      </c>
      <c r="D10812" s="98">
        <f>D10811</f>
        <v>252</v>
      </c>
      <c r="E10812" s="98">
        <f t="shared" si="917"/>
        <v>124</v>
      </c>
      <c r="F10812" s="397">
        <f>F10811+(E10812-E10811)*(F10814-F10811)/(E10814-E10811)</f>
        <v>4.9591666666666665</v>
      </c>
      <c r="G10812" s="98">
        <v>15</v>
      </c>
      <c r="H10812" s="491">
        <f>H10811+(E10812-E10811)*(H10814-H10811)/(E10814-E10811)</f>
        <v>0.29395066666666669</v>
      </c>
      <c r="I10812" s="492">
        <f>I10811+(E10812-E10811)*(I10814-I10811)/(E10814-E10811)</f>
        <v>16.833333333333332</v>
      </c>
      <c r="J10812" s="397">
        <f>J10811+(E10812-E10811)*(J10814-J10811)/(E10814-E10811)</f>
        <v>0.12923333333333334</v>
      </c>
      <c r="K10812" s="469">
        <f t="shared" si="915"/>
        <v>16.870744750819863</v>
      </c>
      <c r="L10812" s="469">
        <f t="shared" si="916"/>
        <v>3.7411417486531207E-2</v>
      </c>
    </row>
    <row r="10813" spans="1:12">
      <c r="A10813" s="98" t="s">
        <v>126</v>
      </c>
      <c r="B10813" s="98">
        <f t="shared" ref="B10813:B10876" si="918">INT(D10813/12)</f>
        <v>21</v>
      </c>
      <c r="C10813" s="98">
        <f t="shared" ref="C10813:C10876" si="919">D10813-B10813*12</f>
        <v>0</v>
      </c>
      <c r="D10813" s="98">
        <f>D10811</f>
        <v>252</v>
      </c>
      <c r="E10813" s="98">
        <f t="shared" si="917"/>
        <v>125</v>
      </c>
      <c r="F10813" s="397">
        <f>F10811+(E10813-E10811)*(F10814-F10811)/(E10814-E10811)</f>
        <v>4.9702333333333337</v>
      </c>
      <c r="G10813" s="98">
        <v>15</v>
      </c>
      <c r="H10813" s="491">
        <f>H10811+(E10813-E10811)*(H10814-H10811)/(E10814-E10811)</f>
        <v>0.29419033333333333</v>
      </c>
      <c r="I10813" s="492">
        <f>I10811+(E10813-E10811)*(I10814-I10811)/(E10814-E10811)</f>
        <v>16.866666666666667</v>
      </c>
      <c r="J10813" s="397">
        <f>J10811+(E10813-E10811)*(J10814-J10811)/(E10814-E10811)</f>
        <v>0.12816666666666665</v>
      </c>
      <c r="K10813" s="469">
        <f t="shared" si="915"/>
        <v>16.894618110044405</v>
      </c>
      <c r="L10813" s="469">
        <f t="shared" si="916"/>
        <v>2.7951443377737917E-2</v>
      </c>
    </row>
    <row r="10814" spans="1:12">
      <c r="A10814" s="480" t="s">
        <v>126</v>
      </c>
      <c r="B10814" s="480">
        <f t="shared" si="918"/>
        <v>21</v>
      </c>
      <c r="C10814" s="480">
        <f t="shared" si="919"/>
        <v>0</v>
      </c>
      <c r="D10814" s="480">
        <f>D10811</f>
        <v>252</v>
      </c>
      <c r="E10814" s="480">
        <f t="shared" si="917"/>
        <v>126</v>
      </c>
      <c r="F10814" s="484">
        <v>4.9813000000000001</v>
      </c>
      <c r="G10814" s="480">
        <v>15</v>
      </c>
      <c r="H10814" s="482">
        <v>0.29443000000000003</v>
      </c>
      <c r="I10814" s="483">
        <v>16.899999999999999</v>
      </c>
      <c r="J10814" s="484">
        <v>0.12709999999999999</v>
      </c>
      <c r="K10814" s="469">
        <f t="shared" si="915"/>
        <v>16.918452603335258</v>
      </c>
      <c r="L10814" s="469">
        <f t="shared" si="916"/>
        <v>1.8452603335258999E-2</v>
      </c>
    </row>
    <row r="10815" spans="1:12">
      <c r="A10815" s="98" t="s">
        <v>126</v>
      </c>
      <c r="B10815" s="98">
        <f t="shared" si="918"/>
        <v>21</v>
      </c>
      <c r="C10815" s="98">
        <f t="shared" si="919"/>
        <v>0</v>
      </c>
      <c r="D10815" s="98">
        <f>D10814</f>
        <v>252</v>
      </c>
      <c r="E10815" s="98">
        <f t="shared" si="917"/>
        <v>127</v>
      </c>
      <c r="F10815" s="397">
        <f>F10814+(E10815-E10814)*(F10817-F10814)/(E10817-E10814)</f>
        <v>4.9922666666666666</v>
      </c>
      <c r="G10815" s="98">
        <v>15</v>
      </c>
      <c r="H10815" s="491">
        <f>H10814+(E10815-E10814)*(H10817-H10814)/(E10817-E10814)</f>
        <v>0.29467100000000002</v>
      </c>
      <c r="I10815" s="492">
        <f>I10814+(E10815-E10814)*(I10817-I10814)/(E10817-E10814)</f>
        <v>16.933333333333334</v>
      </c>
      <c r="J10815" s="397">
        <f>J10814+(E10815-E10814)*(J10817-J10814)/(E10817-E10814)</f>
        <v>0.126</v>
      </c>
      <c r="K10815" s="469">
        <f t="shared" si="915"/>
        <v>16.941832303371104</v>
      </c>
      <c r="L10815" s="469">
        <f t="shared" si="916"/>
        <v>8.498970037770448E-3</v>
      </c>
    </row>
    <row r="10816" spans="1:12">
      <c r="A10816" s="98" t="s">
        <v>126</v>
      </c>
      <c r="B10816" s="98">
        <f t="shared" si="918"/>
        <v>21</v>
      </c>
      <c r="C10816" s="98">
        <f t="shared" si="919"/>
        <v>0</v>
      </c>
      <c r="D10816" s="98">
        <f>D10814</f>
        <v>252</v>
      </c>
      <c r="E10816" s="98">
        <f t="shared" si="917"/>
        <v>128</v>
      </c>
      <c r="F10816" s="397">
        <f>F10814+(E10816-E10814)*(F10817-F10814)/(E10817-E10814)</f>
        <v>5.0032333333333332</v>
      </c>
      <c r="G10816" s="98">
        <v>15</v>
      </c>
      <c r="H10816" s="491">
        <f>H10814+(E10816-E10814)*(H10817-H10814)/(E10817-E10814)</f>
        <v>0.29491200000000001</v>
      </c>
      <c r="I10816" s="492">
        <f>I10814+(E10816-E10814)*(I10817-I10814)/(E10817-E10814)</f>
        <v>16.966666666666665</v>
      </c>
      <c r="J10816" s="397">
        <f>J10814+(E10816-E10814)*(J10817-J10814)/(E10817-E10814)</f>
        <v>0.1249</v>
      </c>
      <c r="K10816" s="469">
        <f t="shared" si="915"/>
        <v>16.965173791956019</v>
      </c>
      <c r="L10816" s="469">
        <f t="shared" si="916"/>
        <v>-1.4928747106459639E-3</v>
      </c>
    </row>
    <row r="10817" spans="1:12">
      <c r="A10817" s="480" t="s">
        <v>126</v>
      </c>
      <c r="B10817" s="480">
        <f t="shared" si="918"/>
        <v>21</v>
      </c>
      <c r="C10817" s="480">
        <f t="shared" si="919"/>
        <v>0</v>
      </c>
      <c r="D10817" s="480">
        <f>D10814</f>
        <v>252</v>
      </c>
      <c r="E10817" s="480">
        <f t="shared" si="917"/>
        <v>129</v>
      </c>
      <c r="F10817" s="484">
        <v>5.0141999999999998</v>
      </c>
      <c r="G10817" s="480">
        <v>15</v>
      </c>
      <c r="H10817" s="482">
        <v>0.295153</v>
      </c>
      <c r="I10817" s="483">
        <v>17</v>
      </c>
      <c r="J10817" s="484">
        <v>0.12379999999999999</v>
      </c>
      <c r="K10817" s="469">
        <f t="shared" si="915"/>
        <v>16.98847716269189</v>
      </c>
      <c r="L10817" s="469">
        <f t="shared" si="916"/>
        <v>-1.1522837308110212E-2</v>
      </c>
    </row>
    <row r="10818" spans="1:12">
      <c r="A10818" s="98" t="s">
        <v>126</v>
      </c>
      <c r="B10818" s="98">
        <f t="shared" si="918"/>
        <v>21</v>
      </c>
      <c r="C10818" s="98">
        <f t="shared" si="919"/>
        <v>0</v>
      </c>
      <c r="D10818" s="98">
        <f>D10817</f>
        <v>252</v>
      </c>
      <c r="E10818" s="98">
        <f t="shared" si="917"/>
        <v>130</v>
      </c>
      <c r="F10818" s="397">
        <f>F10817+(E10818-E10817)*(F10820-F10817)/(E10820-E10817)</f>
        <v>5.0251333333333328</v>
      </c>
      <c r="G10818" s="98">
        <v>15</v>
      </c>
      <c r="H10818" s="491">
        <f>H10817+(E10818-E10817)*(H10820-H10817)/(E10820-E10817)</f>
        <v>0.29539500000000002</v>
      </c>
      <c r="I10818" s="492">
        <f>I10817+(E10818-E10817)*(I10820-I10817)/(E10820-E10817)</f>
        <v>17.033333333333335</v>
      </c>
      <c r="J10818" s="397">
        <f>J10817+(E10818-E10817)*(J10820-J10817)/(E10820-E10817)</f>
        <v>0.12269999999999999</v>
      </c>
      <c r="K10818" s="469">
        <f t="shared" si="915"/>
        <v>17.011572075808097</v>
      </c>
      <c r="L10818" s="469">
        <f t="shared" si="916"/>
        <v>-2.1761257525238165E-2</v>
      </c>
    </row>
    <row r="10819" spans="1:12">
      <c r="A10819" s="98" t="s">
        <v>126</v>
      </c>
      <c r="B10819" s="98">
        <f t="shared" si="918"/>
        <v>21</v>
      </c>
      <c r="C10819" s="98">
        <f t="shared" si="919"/>
        <v>0</v>
      </c>
      <c r="D10819" s="98">
        <f>D10817</f>
        <v>252</v>
      </c>
      <c r="E10819" s="98">
        <f t="shared" si="917"/>
        <v>131</v>
      </c>
      <c r="F10819" s="397">
        <f>F10817+(E10819-E10817)*(F10820-F10817)/(E10820-E10817)</f>
        <v>5.0360666666666667</v>
      </c>
      <c r="G10819" s="98">
        <v>15</v>
      </c>
      <c r="H10819" s="491">
        <f>H10817+(E10819-E10817)*(H10820-H10817)/(E10820-E10817)</f>
        <v>0.29563699999999998</v>
      </c>
      <c r="I10819" s="492">
        <f>I10817+(E10819-E10817)*(I10820-I10817)/(E10820-E10817)</f>
        <v>17.066666666666666</v>
      </c>
      <c r="J10819" s="397">
        <f>J10817+(E10819-E10817)*(J10820-J10817)/(E10820-E10817)</f>
        <v>0.1216</v>
      </c>
      <c r="K10819" s="469">
        <f t="shared" si="915"/>
        <v>17.034629179252484</v>
      </c>
      <c r="L10819" s="469">
        <f t="shared" si="916"/>
        <v>-3.2037487414182664E-2</v>
      </c>
    </row>
    <row r="10820" spans="1:12">
      <c r="A10820" s="480" t="s">
        <v>126</v>
      </c>
      <c r="B10820" s="480">
        <f t="shared" si="918"/>
        <v>21</v>
      </c>
      <c r="C10820" s="480">
        <f t="shared" si="919"/>
        <v>0</v>
      </c>
      <c r="D10820" s="480">
        <f>D10817</f>
        <v>252</v>
      </c>
      <c r="E10820" s="480">
        <f t="shared" si="917"/>
        <v>132</v>
      </c>
      <c r="F10820" s="484">
        <v>5.0469999999999997</v>
      </c>
      <c r="G10820" s="480">
        <v>15</v>
      </c>
      <c r="H10820" s="482">
        <v>0.295879</v>
      </c>
      <c r="I10820" s="483">
        <v>17.100000000000001</v>
      </c>
      <c r="J10820" s="484">
        <v>0.1205</v>
      </c>
      <c r="K10820" s="469">
        <f t="shared" si="915"/>
        <v>17.057648565798857</v>
      </c>
      <c r="L10820" s="469">
        <f t="shared" si="916"/>
        <v>-4.23514342011444E-2</v>
      </c>
    </row>
    <row r="10821" spans="1:12">
      <c r="A10821" s="98" t="s">
        <v>126</v>
      </c>
      <c r="B10821" s="98">
        <f t="shared" si="918"/>
        <v>21</v>
      </c>
      <c r="C10821" s="98">
        <f t="shared" si="919"/>
        <v>0</v>
      </c>
      <c r="D10821" s="98">
        <f>D10820</f>
        <v>252</v>
      </c>
      <c r="E10821" s="98">
        <f t="shared" si="917"/>
        <v>133</v>
      </c>
      <c r="F10821" s="397">
        <f>F10820+(E10821-E10820)*(F10823-F10820)/(E10823-E10820)</f>
        <v>5.057833333333333</v>
      </c>
      <c r="G10821" s="98">
        <v>15</v>
      </c>
      <c r="H10821" s="491">
        <f>H10820+(E10821-E10820)*(H10823-H10820)/(E10823-E10820)</f>
        <v>0.29612266666666665</v>
      </c>
      <c r="I10821" s="492">
        <f>I10820+(E10821-E10820)*(I10823-I10820)/(E10823-E10820)</f>
        <v>17.100000000000001</v>
      </c>
      <c r="J10821" s="397">
        <f>J10820+(E10821-E10820)*(J10823-J10820)/(E10823-E10820)</f>
        <v>0.11943333333333334</v>
      </c>
      <c r="K10821" s="469">
        <f t="shared" si="915"/>
        <v>17.080196495146154</v>
      </c>
      <c r="L10821" s="469">
        <f t="shared" si="916"/>
        <v>-1.9803504853847187E-2</v>
      </c>
    </row>
    <row r="10822" spans="1:12">
      <c r="A10822" s="98" t="s">
        <v>126</v>
      </c>
      <c r="B10822" s="98">
        <f t="shared" si="918"/>
        <v>21</v>
      </c>
      <c r="C10822" s="98">
        <f t="shared" si="919"/>
        <v>0</v>
      </c>
      <c r="D10822" s="98">
        <f>D10820</f>
        <v>252</v>
      </c>
      <c r="E10822" s="98">
        <f t="shared" si="917"/>
        <v>134</v>
      </c>
      <c r="F10822" s="397">
        <f>F10820+(E10822-E10820)*(F10823-F10820)/(E10823-E10820)</f>
        <v>5.0686666666666671</v>
      </c>
      <c r="G10822" s="98">
        <v>15</v>
      </c>
      <c r="H10822" s="491">
        <f>H10820+(E10822-E10820)*(H10823-H10820)/(E10823-E10820)</f>
        <v>0.29636633333333334</v>
      </c>
      <c r="I10822" s="492">
        <f>I10820+(E10822-E10820)*(I10823-I10820)/(E10823-E10820)</f>
        <v>17.100000000000001</v>
      </c>
      <c r="J10822" s="397">
        <f>J10820+(E10822-E10820)*(J10823-J10820)/(E10823-E10820)</f>
        <v>0.11836666666666666</v>
      </c>
      <c r="K10822" s="469">
        <f t="shared" si="915"/>
        <v>17.102707347550723</v>
      </c>
      <c r="L10822" s="469">
        <f t="shared" si="916"/>
        <v>2.7073475507215505E-3</v>
      </c>
    </row>
    <row r="10823" spans="1:12">
      <c r="A10823" s="480" t="s">
        <v>126</v>
      </c>
      <c r="B10823" s="480">
        <f t="shared" si="918"/>
        <v>21</v>
      </c>
      <c r="C10823" s="480">
        <f t="shared" si="919"/>
        <v>0</v>
      </c>
      <c r="D10823" s="480">
        <f>D10820</f>
        <v>252</v>
      </c>
      <c r="E10823" s="480">
        <f t="shared" si="917"/>
        <v>135</v>
      </c>
      <c r="F10823" s="484">
        <v>5.0795000000000003</v>
      </c>
      <c r="G10823" s="480">
        <v>15</v>
      </c>
      <c r="H10823" s="482">
        <v>0.29660999999999998</v>
      </c>
      <c r="I10823" s="483">
        <v>17.100000000000001</v>
      </c>
      <c r="J10823" s="484">
        <v>0.1173</v>
      </c>
      <c r="K10823" s="469">
        <f t="shared" si="915"/>
        <v>17.125181214389269</v>
      </c>
      <c r="L10823" s="469">
        <f t="shared" si="916"/>
        <v>2.5181214389267126E-2</v>
      </c>
    </row>
    <row r="10824" spans="1:12">
      <c r="A10824" s="98" t="s">
        <v>126</v>
      </c>
      <c r="B10824" s="98">
        <f t="shared" si="918"/>
        <v>21</v>
      </c>
      <c r="C10824" s="98">
        <f t="shared" si="919"/>
        <v>0</v>
      </c>
      <c r="D10824" s="98">
        <f>D10823</f>
        <v>252</v>
      </c>
      <c r="E10824" s="98">
        <f t="shared" si="917"/>
        <v>136</v>
      </c>
      <c r="F10824" s="397">
        <f>F10823+(E10824-E10823)*(F10826-F10823)/(E10826-E10823)</f>
        <v>5.0902666666666665</v>
      </c>
      <c r="G10824" s="98">
        <v>15</v>
      </c>
      <c r="H10824" s="491">
        <f>H10823+(E10824-E10823)*(H10826-H10823)/(E10826-E10823)</f>
        <v>0.29685466666666666</v>
      </c>
      <c r="I10824" s="492">
        <f>I10823+(E10824-E10823)*(I10826-I10823)/(E10826-E10823)</f>
        <v>17.133333333333333</v>
      </c>
      <c r="J10824" s="397">
        <f>J10823+(E10824-E10823)*(J10826-J10823)/(E10826-E10823)</f>
        <v>0.1162</v>
      </c>
      <c r="K10824" s="469">
        <f t="shared" si="915"/>
        <v>17.14733584559897</v>
      </c>
      <c r="L10824" s="469">
        <f t="shared" si="916"/>
        <v>1.4002512265637534E-2</v>
      </c>
    </row>
    <row r="10825" spans="1:12">
      <c r="A10825" s="98" t="s">
        <v>126</v>
      </c>
      <c r="B10825" s="98">
        <f t="shared" si="918"/>
        <v>21</v>
      </c>
      <c r="C10825" s="98">
        <f t="shared" si="919"/>
        <v>0</v>
      </c>
      <c r="D10825" s="98">
        <f>D10823</f>
        <v>252</v>
      </c>
      <c r="E10825" s="98">
        <f t="shared" si="917"/>
        <v>137</v>
      </c>
      <c r="F10825" s="397">
        <f>F10823+(E10825-E10823)*(F10826-F10823)/(E10826-E10823)</f>
        <v>5.1010333333333335</v>
      </c>
      <c r="G10825" s="98">
        <v>15</v>
      </c>
      <c r="H10825" s="491">
        <f>H10823+(E10825-E10823)*(H10826-H10823)/(E10826-E10823)</f>
        <v>0.29709933333333333</v>
      </c>
      <c r="I10825" s="492">
        <f>I10823+(E10825-E10823)*(I10826-I10823)/(E10826-E10823)</f>
        <v>17.166666666666668</v>
      </c>
      <c r="J10825" s="397">
        <f>J10823+(E10825-E10823)*(J10826-J10823)/(E10826-E10823)</f>
        <v>0.11510000000000001</v>
      </c>
      <c r="K10825" s="469">
        <f t="shared" si="915"/>
        <v>17.169453987330836</v>
      </c>
      <c r="L10825" s="469">
        <f t="shared" si="916"/>
        <v>2.7873206641686465E-3</v>
      </c>
    </row>
    <row r="10826" spans="1:12">
      <c r="A10826" s="480" t="s">
        <v>126</v>
      </c>
      <c r="B10826" s="480">
        <f t="shared" si="918"/>
        <v>21</v>
      </c>
      <c r="C10826" s="480">
        <f t="shared" si="919"/>
        <v>0</v>
      </c>
      <c r="D10826" s="480">
        <f>D10823</f>
        <v>252</v>
      </c>
      <c r="E10826" s="480">
        <f t="shared" si="917"/>
        <v>138</v>
      </c>
      <c r="F10826" s="484">
        <v>5.1117999999999997</v>
      </c>
      <c r="G10826" s="480">
        <v>15</v>
      </c>
      <c r="H10826" s="482">
        <v>0.297344</v>
      </c>
      <c r="I10826" s="483">
        <v>17.2</v>
      </c>
      <c r="J10826" s="484">
        <v>0.114</v>
      </c>
      <c r="K10826" s="469">
        <f t="shared" si="915"/>
        <v>17.191535729659922</v>
      </c>
      <c r="L10826" s="469">
        <f t="shared" si="916"/>
        <v>-8.4642703400774622E-3</v>
      </c>
    </row>
    <row r="10827" spans="1:12">
      <c r="A10827" s="98" t="s">
        <v>126</v>
      </c>
      <c r="B10827" s="98">
        <f t="shared" si="918"/>
        <v>21</v>
      </c>
      <c r="C10827" s="98">
        <f t="shared" si="919"/>
        <v>0</v>
      </c>
      <c r="D10827" s="98">
        <f>D10826</f>
        <v>252</v>
      </c>
      <c r="E10827" s="98">
        <f t="shared" si="917"/>
        <v>139</v>
      </c>
      <c r="F10827" s="397">
        <f>F10826+(E10827-E10826)*(F10829-F10826)/(E10829-E10826)</f>
        <v>5.1224999999999996</v>
      </c>
      <c r="G10827" s="98">
        <v>15</v>
      </c>
      <c r="H10827" s="491">
        <f>H10826+(E10827-E10826)*(H10829-H10826)/(E10829-E10826)</f>
        <v>0.29759033333333335</v>
      </c>
      <c r="I10827" s="492">
        <f>I10826+(E10827-E10826)*(I10829-I10826)/(E10829-E10826)</f>
        <v>17.233333333333334</v>
      </c>
      <c r="J10827" s="397">
        <f>J10826+(E10827-E10826)*(J10829-J10826)/(E10829-E10826)</f>
        <v>0.11293333333333333</v>
      </c>
      <c r="K10827" s="469">
        <f t="shared" ref="K10827:K10890" si="920">F10827/H10827</f>
        <v>17.21326073539575</v>
      </c>
      <c r="L10827" s="469">
        <f t="shared" ref="L10827:L10890" si="921">K10827-I10827</f>
        <v>-2.0072597937584646E-2</v>
      </c>
    </row>
    <row r="10828" spans="1:12">
      <c r="A10828" s="98" t="s">
        <v>126</v>
      </c>
      <c r="B10828" s="98">
        <f t="shared" si="918"/>
        <v>21</v>
      </c>
      <c r="C10828" s="98">
        <f t="shared" si="919"/>
        <v>0</v>
      </c>
      <c r="D10828" s="98">
        <f>D10826</f>
        <v>252</v>
      </c>
      <c r="E10828" s="98">
        <f t="shared" si="917"/>
        <v>140</v>
      </c>
      <c r="F10828" s="397">
        <f>F10826+(E10828-E10826)*(F10829-F10826)/(E10829-E10826)</f>
        <v>5.1332000000000004</v>
      </c>
      <c r="G10828" s="98">
        <v>15</v>
      </c>
      <c r="H10828" s="491">
        <f>H10826+(E10828-E10826)*(H10829-H10826)/(E10829-E10826)</f>
        <v>0.29783666666666664</v>
      </c>
      <c r="I10828" s="492">
        <f>I10826+(E10828-E10826)*(I10829-I10826)/(E10829-E10826)</f>
        <v>17.266666666666666</v>
      </c>
      <c r="J10828" s="397">
        <f>J10826+(E10828-E10826)*(J10829-J10826)/(E10829-E10826)</f>
        <v>0.11186666666666667</v>
      </c>
      <c r="K10828" s="469">
        <f t="shared" si="920"/>
        <v>17.234949804702804</v>
      </c>
      <c r="L10828" s="469">
        <f t="shared" si="921"/>
        <v>-3.1716861963861476E-2</v>
      </c>
    </row>
    <row r="10829" spans="1:12">
      <c r="A10829" s="480" t="s">
        <v>126</v>
      </c>
      <c r="B10829" s="480">
        <f t="shared" si="918"/>
        <v>21</v>
      </c>
      <c r="C10829" s="480">
        <f t="shared" si="919"/>
        <v>0</v>
      </c>
      <c r="D10829" s="480">
        <f>D10826</f>
        <v>252</v>
      </c>
      <c r="E10829" s="480">
        <f t="shared" si="917"/>
        <v>141</v>
      </c>
      <c r="F10829" s="484">
        <v>5.1439000000000004</v>
      </c>
      <c r="G10829" s="480">
        <v>15</v>
      </c>
      <c r="H10829" s="482">
        <v>0.29808299999999999</v>
      </c>
      <c r="I10829" s="483">
        <v>17.3</v>
      </c>
      <c r="J10829" s="484">
        <v>0.1108</v>
      </c>
      <c r="K10829" s="469">
        <f t="shared" si="920"/>
        <v>17.25660302667378</v>
      </c>
      <c r="L10829" s="469">
        <f t="shared" si="921"/>
        <v>-4.3396973326220945E-2</v>
      </c>
    </row>
    <row r="10830" spans="1:12">
      <c r="A10830" s="98" t="s">
        <v>126</v>
      </c>
      <c r="B10830" s="98">
        <f t="shared" si="918"/>
        <v>21</v>
      </c>
      <c r="C10830" s="98">
        <f t="shared" si="919"/>
        <v>0</v>
      </c>
      <c r="D10830" s="98">
        <f>D10829</f>
        <v>252</v>
      </c>
      <c r="E10830" s="98">
        <f t="shared" si="917"/>
        <v>142</v>
      </c>
      <c r="F10830" s="397">
        <f>F10829+(E10830-E10829)*(F10832-F10829)/(E10832-E10829)</f>
        <v>5.1545666666666667</v>
      </c>
      <c r="G10830" s="98">
        <v>15</v>
      </c>
      <c r="H10830" s="491">
        <f>H10829+(E10830-E10829)*(H10832-H10829)/(E10832-E10829)</f>
        <v>0.29833100000000001</v>
      </c>
      <c r="I10830" s="492">
        <f>I10829+(E10830-E10829)*(I10832-I10829)/(E10832-E10829)</f>
        <v>17.3</v>
      </c>
      <c r="J10830" s="397">
        <f>J10829+(E10830-E10829)*(J10832-J10829)/(E10832-E10829)</f>
        <v>0.10969999999999999</v>
      </c>
      <c r="K10830" s="469">
        <f t="shared" si="920"/>
        <v>17.278012230263254</v>
      </c>
      <c r="L10830" s="469">
        <f t="shared" si="921"/>
        <v>-2.1987769736746543E-2</v>
      </c>
    </row>
    <row r="10831" spans="1:12">
      <c r="A10831" s="98" t="s">
        <v>126</v>
      </c>
      <c r="B10831" s="98">
        <f t="shared" si="918"/>
        <v>21</v>
      </c>
      <c r="C10831" s="98">
        <f t="shared" si="919"/>
        <v>0</v>
      </c>
      <c r="D10831" s="98">
        <f>D10829</f>
        <v>252</v>
      </c>
      <c r="E10831" s="98">
        <f t="shared" si="917"/>
        <v>143</v>
      </c>
      <c r="F10831" s="397">
        <f>F10829+(E10831-E10829)*(F10832-F10829)/(E10832-E10829)</f>
        <v>5.165233333333334</v>
      </c>
      <c r="G10831" s="98">
        <v>15</v>
      </c>
      <c r="H10831" s="491">
        <f>H10829+(E10831-E10829)*(H10832-H10829)/(E10832-E10829)</f>
        <v>0.29857899999999998</v>
      </c>
      <c r="I10831" s="492">
        <f>I10829+(E10831-E10829)*(I10832-I10829)/(E10832-E10829)</f>
        <v>17.3</v>
      </c>
      <c r="J10831" s="397">
        <f>J10829+(E10831-E10829)*(J10832-J10829)/(E10832-E10829)</f>
        <v>0.1086</v>
      </c>
      <c r="K10831" s="469">
        <f t="shared" si="920"/>
        <v>17.299385868843203</v>
      </c>
      <c r="L10831" s="469">
        <f t="shared" si="921"/>
        <v>-6.1413115679798125E-4</v>
      </c>
    </row>
    <row r="10832" spans="1:12">
      <c r="A10832" s="480" t="s">
        <v>126</v>
      </c>
      <c r="B10832" s="480">
        <f t="shared" si="918"/>
        <v>21</v>
      </c>
      <c r="C10832" s="480">
        <f t="shared" si="919"/>
        <v>0</v>
      </c>
      <c r="D10832" s="480">
        <f>D10829</f>
        <v>252</v>
      </c>
      <c r="E10832" s="480">
        <f t="shared" si="917"/>
        <v>144</v>
      </c>
      <c r="F10832" s="484">
        <v>5.1759000000000004</v>
      </c>
      <c r="G10832" s="480">
        <v>15</v>
      </c>
      <c r="H10832" s="482">
        <v>0.29882700000000001</v>
      </c>
      <c r="I10832" s="483">
        <v>17.3</v>
      </c>
      <c r="J10832" s="484">
        <v>0.1075</v>
      </c>
      <c r="K10832" s="469">
        <f t="shared" si="920"/>
        <v>17.32072403096106</v>
      </c>
      <c r="L10832" s="469">
        <f t="shared" si="921"/>
        <v>2.0724030961059015E-2</v>
      </c>
    </row>
    <row r="10833" spans="1:12">
      <c r="A10833" s="98" t="s">
        <v>126</v>
      </c>
      <c r="B10833" s="98">
        <f t="shared" si="918"/>
        <v>21</v>
      </c>
      <c r="C10833" s="98">
        <f t="shared" si="919"/>
        <v>0</v>
      </c>
      <c r="D10833" s="98">
        <f>D10832</f>
        <v>252</v>
      </c>
      <c r="E10833" s="98">
        <f t="shared" si="917"/>
        <v>145</v>
      </c>
      <c r="F10833" s="397">
        <f>F10832+(E10833-E10832)*(F10835-F10832)/(E10835-E10832)</f>
        <v>5.186466666666667</v>
      </c>
      <c r="G10833" s="98">
        <v>15</v>
      </c>
      <c r="H10833" s="491">
        <f>H10832+(E10833-E10832)*(H10835-H10832)/(E10835-E10832)</f>
        <v>0.29907633333333333</v>
      </c>
      <c r="I10833" s="492">
        <f>I10832+(E10833-E10832)*(I10835-I10832)/(E10835-E10832)</f>
        <v>17.333333333333332</v>
      </c>
      <c r="J10833" s="397">
        <f>J10832+(E10833-E10832)*(J10835-J10832)/(E10835-E10832)</f>
        <v>0.10643333333333334</v>
      </c>
      <c r="K10833" s="469">
        <f t="shared" si="920"/>
        <v>17.341615128356306</v>
      </c>
      <c r="L10833" s="469">
        <f t="shared" si="921"/>
        <v>8.2817950229738813E-3</v>
      </c>
    </row>
    <row r="10834" spans="1:12">
      <c r="A10834" s="98" t="s">
        <v>126</v>
      </c>
      <c r="B10834" s="98">
        <f t="shared" si="918"/>
        <v>21</v>
      </c>
      <c r="C10834" s="98">
        <f t="shared" si="919"/>
        <v>0</v>
      </c>
      <c r="D10834" s="98">
        <f>D10832</f>
        <v>252</v>
      </c>
      <c r="E10834" s="98">
        <f t="shared" si="917"/>
        <v>146</v>
      </c>
      <c r="F10834" s="397">
        <f>F10832+(E10834-E10832)*(F10835-F10832)/(E10835-E10832)</f>
        <v>5.1970333333333336</v>
      </c>
      <c r="G10834" s="98">
        <v>15</v>
      </c>
      <c r="H10834" s="491">
        <f>H10832+(E10834-E10832)*(H10835-H10832)/(E10835-E10832)</f>
        <v>0.29932566666666666</v>
      </c>
      <c r="I10834" s="492">
        <f>I10832+(E10834-E10832)*(I10835-I10832)/(E10835-E10832)</f>
        <v>17.366666666666667</v>
      </c>
      <c r="J10834" s="397">
        <f>J10832+(E10834-E10832)*(J10835-J10832)/(E10835-E10832)</f>
        <v>0.10536666666666666</v>
      </c>
      <c r="K10834" s="469">
        <f t="shared" si="920"/>
        <v>17.362471421873835</v>
      </c>
      <c r="L10834" s="469">
        <f t="shared" si="921"/>
        <v>-4.1952447928323977E-3</v>
      </c>
    </row>
    <row r="10835" spans="1:12">
      <c r="A10835" s="480" t="s">
        <v>126</v>
      </c>
      <c r="B10835" s="480">
        <f t="shared" si="918"/>
        <v>21</v>
      </c>
      <c r="C10835" s="480">
        <f t="shared" si="919"/>
        <v>0</v>
      </c>
      <c r="D10835" s="480">
        <f>D10832</f>
        <v>252</v>
      </c>
      <c r="E10835" s="480">
        <f t="shared" si="917"/>
        <v>147</v>
      </c>
      <c r="F10835" s="484">
        <v>5.2076000000000002</v>
      </c>
      <c r="G10835" s="480">
        <v>15</v>
      </c>
      <c r="H10835" s="482">
        <v>0.29957499999999998</v>
      </c>
      <c r="I10835" s="483">
        <v>17.399999999999999</v>
      </c>
      <c r="J10835" s="484">
        <v>0.1043</v>
      </c>
      <c r="K10835" s="469">
        <f t="shared" si="920"/>
        <v>17.383292998414422</v>
      </c>
      <c r="L10835" s="469">
        <f t="shared" si="921"/>
        <v>-1.6707001585576364E-2</v>
      </c>
    </row>
    <row r="10836" spans="1:12">
      <c r="A10836" s="98" t="s">
        <v>126</v>
      </c>
      <c r="B10836" s="98">
        <f t="shared" si="918"/>
        <v>21</v>
      </c>
      <c r="C10836" s="98">
        <f t="shared" si="919"/>
        <v>0</v>
      </c>
      <c r="D10836" s="98">
        <f>D10835</f>
        <v>252</v>
      </c>
      <c r="E10836" s="98">
        <f t="shared" si="917"/>
        <v>148</v>
      </c>
      <c r="F10836" s="397">
        <f>F10835+(E10836-E10835)*(F10838-F10835)/(E10838-E10835)</f>
        <v>5.2180999999999997</v>
      </c>
      <c r="G10836" s="98">
        <v>15</v>
      </c>
      <c r="H10836" s="491">
        <f>H10835+(E10836-E10835)*(H10838-H10835)/(E10838-E10835)</f>
        <v>0.29982599999999998</v>
      </c>
      <c r="I10836" s="492">
        <f>I10835+(E10836-E10835)*(I10838-I10835)/(E10838-E10835)</f>
        <v>17.399999999999999</v>
      </c>
      <c r="J10836" s="397">
        <f>J10835+(E10836-E10835)*(J10838-J10835)/(E10838-E10835)</f>
        <v>0.1032</v>
      </c>
      <c r="K10836" s="469">
        <f t="shared" si="920"/>
        <v>17.403760847958484</v>
      </c>
      <c r="L10836" s="469">
        <f t="shared" si="921"/>
        <v>3.7608479584854138E-3</v>
      </c>
    </row>
    <row r="10837" spans="1:12">
      <c r="A10837" s="98" t="s">
        <v>126</v>
      </c>
      <c r="B10837" s="98">
        <f t="shared" si="918"/>
        <v>21</v>
      </c>
      <c r="C10837" s="98">
        <f t="shared" si="919"/>
        <v>0</v>
      </c>
      <c r="D10837" s="98">
        <f>D10835</f>
        <v>252</v>
      </c>
      <c r="E10837" s="98">
        <f t="shared" si="917"/>
        <v>149</v>
      </c>
      <c r="F10837" s="397">
        <f>F10835+(E10837-E10835)*(F10838-F10835)/(E10838-E10835)</f>
        <v>5.2286000000000001</v>
      </c>
      <c r="G10837" s="98">
        <v>15</v>
      </c>
      <c r="H10837" s="491">
        <f>H10835+(E10837-E10835)*(H10838-H10835)/(E10838-E10835)</f>
        <v>0.30007699999999998</v>
      </c>
      <c r="I10837" s="492">
        <f>I10835+(E10837-E10835)*(I10838-I10835)/(E10838-E10835)</f>
        <v>17.399999999999999</v>
      </c>
      <c r="J10837" s="397">
        <f>J10835+(E10837-E10835)*(J10838-J10835)/(E10838-E10835)</f>
        <v>0.10210000000000001</v>
      </c>
      <c r="K10837" s="469">
        <f t="shared" si="920"/>
        <v>17.424194456756101</v>
      </c>
      <c r="L10837" s="469">
        <f t="shared" si="921"/>
        <v>2.4194456756102767E-2</v>
      </c>
    </row>
    <row r="10838" spans="1:12">
      <c r="A10838" s="480" t="s">
        <v>126</v>
      </c>
      <c r="B10838" s="480">
        <f t="shared" si="918"/>
        <v>21</v>
      </c>
      <c r="C10838" s="480">
        <f t="shared" si="919"/>
        <v>0</v>
      </c>
      <c r="D10838" s="480">
        <f>D10835</f>
        <v>252</v>
      </c>
      <c r="E10838" s="480">
        <f t="shared" si="917"/>
        <v>150</v>
      </c>
      <c r="F10838" s="484">
        <v>5.2390999999999996</v>
      </c>
      <c r="G10838" s="480">
        <v>15</v>
      </c>
      <c r="H10838" s="482">
        <v>0.30032799999999998</v>
      </c>
      <c r="I10838" s="483">
        <v>17.399999999999999</v>
      </c>
      <c r="J10838" s="484">
        <v>0.10100000000000001</v>
      </c>
      <c r="K10838" s="469">
        <f t="shared" si="920"/>
        <v>17.44459391065768</v>
      </c>
      <c r="L10838" s="469">
        <f t="shared" si="921"/>
        <v>4.459391065768159E-2</v>
      </c>
    </row>
    <row r="10839" spans="1:12">
      <c r="A10839" s="98" t="s">
        <v>126</v>
      </c>
      <c r="B10839" s="98">
        <f t="shared" si="918"/>
        <v>21</v>
      </c>
      <c r="C10839" s="98">
        <f t="shared" si="919"/>
        <v>0</v>
      </c>
      <c r="D10839" s="98">
        <f>D10838</f>
        <v>252</v>
      </c>
      <c r="E10839" s="98">
        <f t="shared" si="917"/>
        <v>151</v>
      </c>
      <c r="F10839" s="397">
        <f>F10838+(E10839-E10838)*(F10841-F10838)/(E10841-E10838)</f>
        <v>5.2495666666666665</v>
      </c>
      <c r="G10839" s="98">
        <v>15</v>
      </c>
      <c r="H10839" s="491">
        <f>H10838+(E10839-E10838)*(H10841-H10838)/(E10841-E10838)</f>
        <v>0.30058099999999999</v>
      </c>
      <c r="I10839" s="492">
        <f>I10838+(E10839-E10838)*(I10841-I10838)/(E10841-E10838)</f>
        <v>17.433333333333334</v>
      </c>
      <c r="J10839" s="397">
        <f>J10838+(E10839-E10838)*(J10841-J10838)/(E10841-E10838)</f>
        <v>9.9900000000000003E-2</v>
      </c>
      <c r="K10839" s="469">
        <f t="shared" si="920"/>
        <v>17.464732190879218</v>
      </c>
      <c r="L10839" s="469">
        <f t="shared" si="921"/>
        <v>3.139885754588434E-2</v>
      </c>
    </row>
    <row r="10840" spans="1:12">
      <c r="A10840" s="98" t="s">
        <v>126</v>
      </c>
      <c r="B10840" s="98">
        <f t="shared" si="918"/>
        <v>21</v>
      </c>
      <c r="C10840" s="98">
        <f t="shared" si="919"/>
        <v>0</v>
      </c>
      <c r="D10840" s="98">
        <f>D10838</f>
        <v>252</v>
      </c>
      <c r="E10840" s="98">
        <f t="shared" si="917"/>
        <v>152</v>
      </c>
      <c r="F10840" s="397">
        <f>F10838+(E10840-E10838)*(F10841-F10838)/(E10841-E10838)</f>
        <v>5.2600333333333333</v>
      </c>
      <c r="G10840" s="98">
        <v>15</v>
      </c>
      <c r="H10840" s="491">
        <f>H10838+(E10840-E10838)*(H10841-H10838)/(E10841-E10838)</f>
        <v>0.30083399999999999</v>
      </c>
      <c r="I10840" s="492">
        <f>I10838+(E10840-E10838)*(I10841-I10838)/(E10841-E10838)</f>
        <v>17.466666666666665</v>
      </c>
      <c r="J10840" s="397">
        <f>J10838+(E10840-E10838)*(J10841-J10838)/(E10841-E10838)</f>
        <v>9.8799999999999999E-2</v>
      </c>
      <c r="K10840" s="469">
        <f t="shared" si="920"/>
        <v>17.48483659870006</v>
      </c>
      <c r="L10840" s="469">
        <f t="shared" si="921"/>
        <v>1.8169932033394787E-2</v>
      </c>
    </row>
    <row r="10841" spans="1:12">
      <c r="A10841" s="480" t="s">
        <v>126</v>
      </c>
      <c r="B10841" s="480">
        <f t="shared" si="918"/>
        <v>21</v>
      </c>
      <c r="C10841" s="480">
        <f t="shared" si="919"/>
        <v>0</v>
      </c>
      <c r="D10841" s="480">
        <f>D10838</f>
        <v>252</v>
      </c>
      <c r="E10841" s="480">
        <f t="shared" ref="E10841:E10853" si="922">E10840+1</f>
        <v>153</v>
      </c>
      <c r="F10841" s="484">
        <v>5.2705000000000002</v>
      </c>
      <c r="G10841" s="480">
        <v>15</v>
      </c>
      <c r="H10841" s="482">
        <v>0.30108699999999999</v>
      </c>
      <c r="I10841" s="483">
        <v>17.5</v>
      </c>
      <c r="J10841" s="484">
        <v>9.7699999999999995E-2</v>
      </c>
      <c r="K10841" s="469">
        <f t="shared" si="920"/>
        <v>17.504907219507984</v>
      </c>
      <c r="L10841" s="469">
        <f t="shared" si="921"/>
        <v>4.9072195079844505E-3</v>
      </c>
    </row>
    <row r="10842" spans="1:12">
      <c r="A10842" s="98" t="s">
        <v>126</v>
      </c>
      <c r="B10842" s="98">
        <f t="shared" si="918"/>
        <v>21</v>
      </c>
      <c r="C10842" s="98">
        <f t="shared" si="919"/>
        <v>0</v>
      </c>
      <c r="D10842" s="98">
        <f>D10841</f>
        <v>252</v>
      </c>
      <c r="E10842" s="98">
        <f t="shared" si="922"/>
        <v>154</v>
      </c>
      <c r="F10842" s="397">
        <f>F10841+(E10842-E10841)*(F10844-F10841)/(E10844-E10841)</f>
        <v>5.2808666666666664</v>
      </c>
      <c r="G10842" s="98">
        <v>15</v>
      </c>
      <c r="H10842" s="491">
        <f>H10841+(E10842-E10841)*(H10844-H10841)/(E10844-E10841)</f>
        <v>0.30134166666666667</v>
      </c>
      <c r="I10842" s="492">
        <f>I10841+(E10842-E10841)*(I10844-I10841)/(E10844-E10841)</f>
        <v>17.533333333333335</v>
      </c>
      <c r="J10842" s="397">
        <f>J10841+(E10842-E10841)*(J10844-J10841)/(E10844-E10841)</f>
        <v>9.6633333333333335E-2</v>
      </c>
      <c r="K10842" s="469">
        <f t="shared" si="920"/>
        <v>17.524515361853929</v>
      </c>
      <c r="L10842" s="469">
        <f t="shared" si="921"/>
        <v>-8.8179714794058839E-3</v>
      </c>
    </row>
    <row r="10843" spans="1:12">
      <c r="A10843" s="98" t="s">
        <v>126</v>
      </c>
      <c r="B10843" s="98">
        <f t="shared" si="918"/>
        <v>21</v>
      </c>
      <c r="C10843" s="98">
        <f t="shared" si="919"/>
        <v>0</v>
      </c>
      <c r="D10843" s="98">
        <f>D10841</f>
        <v>252</v>
      </c>
      <c r="E10843" s="98">
        <f t="shared" si="922"/>
        <v>155</v>
      </c>
      <c r="F10843" s="397">
        <f>F10841+(E10843-E10841)*(F10844-F10841)/(E10844-E10841)</f>
        <v>5.2912333333333335</v>
      </c>
      <c r="G10843" s="98">
        <v>15</v>
      </c>
      <c r="H10843" s="491">
        <f>H10841+(E10843-E10841)*(H10844-H10841)/(E10844-E10841)</f>
        <v>0.3015963333333333</v>
      </c>
      <c r="I10843" s="492">
        <f>I10841+(E10843-E10841)*(I10844-I10841)/(E10844-E10841)</f>
        <v>17.566666666666666</v>
      </c>
      <c r="J10843" s="397">
        <f>J10841+(E10843-E10841)*(J10844-J10841)/(E10844-E10841)</f>
        <v>9.5566666666666661E-2</v>
      </c>
      <c r="K10843" s="469">
        <f t="shared" si="920"/>
        <v>17.54409039013516</v>
      </c>
      <c r="L10843" s="469">
        <f t="shared" si="921"/>
        <v>-2.2576276531506068E-2</v>
      </c>
    </row>
    <row r="10844" spans="1:12">
      <c r="A10844" s="480" t="s">
        <v>126</v>
      </c>
      <c r="B10844" s="480">
        <f t="shared" si="918"/>
        <v>21</v>
      </c>
      <c r="C10844" s="480">
        <f t="shared" si="919"/>
        <v>0</v>
      </c>
      <c r="D10844" s="480">
        <f>D10841</f>
        <v>252</v>
      </c>
      <c r="E10844" s="480">
        <f t="shared" si="922"/>
        <v>156</v>
      </c>
      <c r="F10844" s="484">
        <v>5.3015999999999996</v>
      </c>
      <c r="G10844" s="480">
        <v>15</v>
      </c>
      <c r="H10844" s="482">
        <v>0.30185099999999998</v>
      </c>
      <c r="I10844" s="483">
        <v>17.600000000000001</v>
      </c>
      <c r="J10844" s="484">
        <v>9.4500000000000001E-2</v>
      </c>
      <c r="K10844" s="469">
        <f t="shared" si="920"/>
        <v>17.563632388165022</v>
      </c>
      <c r="L10844" s="469">
        <f t="shared" si="921"/>
        <v>-3.6367611834979385E-2</v>
      </c>
    </row>
    <row r="10845" spans="1:12">
      <c r="A10845" s="98" t="s">
        <v>126</v>
      </c>
      <c r="B10845" s="98">
        <f t="shared" si="918"/>
        <v>21</v>
      </c>
      <c r="C10845" s="98">
        <f t="shared" si="919"/>
        <v>0</v>
      </c>
      <c r="D10845" s="98">
        <f>D10844</f>
        <v>252</v>
      </c>
      <c r="E10845" s="98">
        <f t="shared" si="922"/>
        <v>157</v>
      </c>
      <c r="F10845" s="397">
        <f>F10844+(E10845-E10844)*(F10847-F10844)/(E10847-E10844)</f>
        <v>5.3119333333333332</v>
      </c>
      <c r="G10845" s="98">
        <v>15</v>
      </c>
      <c r="H10845" s="491">
        <f>H10844+(E10845-E10844)*(H10847-H10844)/(E10847-E10844)</f>
        <v>0.30210766666666666</v>
      </c>
      <c r="I10845" s="492">
        <f>I10844+(E10845-E10844)*(I10847-I10844)/(E10847-E10844)</f>
        <v>17.600000000000001</v>
      </c>
      <c r="J10845" s="397">
        <f>J10844+(E10845-E10844)*(J10847-J10844)/(E10847-E10844)</f>
        <v>9.3399999999999997E-2</v>
      </c>
      <c r="K10845" s="469">
        <f t="shared" si="920"/>
        <v>17.582914700388272</v>
      </c>
      <c r="L10845" s="469">
        <f t="shared" si="921"/>
        <v>-1.7085299611728999E-2</v>
      </c>
    </row>
    <row r="10846" spans="1:12">
      <c r="A10846" s="98" t="s">
        <v>126</v>
      </c>
      <c r="B10846" s="98">
        <f t="shared" si="918"/>
        <v>21</v>
      </c>
      <c r="C10846" s="98">
        <f t="shared" si="919"/>
        <v>0</v>
      </c>
      <c r="D10846" s="98">
        <f>D10844</f>
        <v>252</v>
      </c>
      <c r="E10846" s="98">
        <f t="shared" si="922"/>
        <v>158</v>
      </c>
      <c r="F10846" s="397">
        <f>F10844+(E10846-E10844)*(F10847-F10844)/(E10847-E10844)</f>
        <v>5.3222666666666667</v>
      </c>
      <c r="G10846" s="98">
        <v>15</v>
      </c>
      <c r="H10846" s="491">
        <f>H10844+(E10846-E10844)*(H10847-H10844)/(E10847-E10844)</f>
        <v>0.30236433333333329</v>
      </c>
      <c r="I10846" s="492">
        <f>I10844+(E10846-E10844)*(I10847-I10844)/(E10847-E10844)</f>
        <v>17.600000000000001</v>
      </c>
      <c r="J10846" s="397">
        <f>J10844+(E10846-E10844)*(J10847-J10844)/(E10847-E10844)</f>
        <v>9.2300000000000007E-2</v>
      </c>
      <c r="K10846" s="469">
        <f t="shared" si="920"/>
        <v>17.602164276430315</v>
      </c>
      <c r="L10846" s="469">
        <f t="shared" si="921"/>
        <v>2.1642764303138051E-3</v>
      </c>
    </row>
    <row r="10847" spans="1:12">
      <c r="A10847" s="480" t="s">
        <v>126</v>
      </c>
      <c r="B10847" s="480">
        <f t="shared" si="918"/>
        <v>21</v>
      </c>
      <c r="C10847" s="480">
        <f t="shared" si="919"/>
        <v>0</v>
      </c>
      <c r="D10847" s="480">
        <f>D10844</f>
        <v>252</v>
      </c>
      <c r="E10847" s="480">
        <f t="shared" si="922"/>
        <v>159</v>
      </c>
      <c r="F10847" s="484">
        <v>5.3326000000000002</v>
      </c>
      <c r="G10847" s="480">
        <v>15</v>
      </c>
      <c r="H10847" s="482">
        <v>0.30262099999999997</v>
      </c>
      <c r="I10847" s="483">
        <v>17.600000000000001</v>
      </c>
      <c r="J10847" s="484">
        <v>9.1200000000000003E-2</v>
      </c>
      <c r="K10847" s="469">
        <f t="shared" si="920"/>
        <v>17.621381199586285</v>
      </c>
      <c r="L10847" s="469">
        <f t="shared" si="921"/>
        <v>2.1381199586283373E-2</v>
      </c>
    </row>
    <row r="10848" spans="1:12">
      <c r="A10848" s="98" t="s">
        <v>126</v>
      </c>
      <c r="B10848" s="98">
        <f t="shared" si="918"/>
        <v>21</v>
      </c>
      <c r="C10848" s="98">
        <f t="shared" si="919"/>
        <v>0</v>
      </c>
      <c r="D10848" s="98">
        <f>D10847</f>
        <v>252</v>
      </c>
      <c r="E10848" s="98">
        <f t="shared" si="922"/>
        <v>160</v>
      </c>
      <c r="F10848" s="397">
        <f>F10847+(E10848-E10847)*(F10850-F10847)/(E10850-E10847)</f>
        <v>5.3428666666666667</v>
      </c>
      <c r="G10848" s="98">
        <v>15</v>
      </c>
      <c r="H10848" s="491">
        <f>H10847+(E10848-E10847)*(H10850-H10847)/(E10850-E10847)</f>
        <v>0.30287999999999998</v>
      </c>
      <c r="I10848" s="492">
        <f>I10847+(E10848-E10847)*(I10850-I10847)/(E10850-E10847)</f>
        <v>17.633333333333333</v>
      </c>
      <c r="J10848" s="397">
        <f>J10847+(E10848-E10847)*(J10850-J10847)/(E10850-E10847)</f>
        <v>9.0133333333333329E-2</v>
      </c>
      <c r="K10848" s="469">
        <f t="shared" si="920"/>
        <v>17.640209543933793</v>
      </c>
      <c r="L10848" s="469">
        <f t="shared" si="921"/>
        <v>6.8762106004598422E-3</v>
      </c>
    </row>
    <row r="10849" spans="1:12">
      <c r="A10849" s="98" t="s">
        <v>126</v>
      </c>
      <c r="B10849" s="98">
        <f t="shared" si="918"/>
        <v>21</v>
      </c>
      <c r="C10849" s="98">
        <f t="shared" si="919"/>
        <v>0</v>
      </c>
      <c r="D10849" s="98">
        <f>D10847</f>
        <v>252</v>
      </c>
      <c r="E10849" s="98">
        <f t="shared" si="922"/>
        <v>161</v>
      </c>
      <c r="F10849" s="397">
        <f>F10847+(E10849-E10847)*(F10850-F10847)/(E10850-E10847)</f>
        <v>5.353133333333334</v>
      </c>
      <c r="G10849" s="98">
        <v>15</v>
      </c>
      <c r="H10849" s="491">
        <f>H10847+(E10849-E10847)*(H10850-H10847)/(E10850-E10847)</f>
        <v>0.30313899999999999</v>
      </c>
      <c r="I10849" s="492">
        <f>I10847+(E10849-E10847)*(I10850-I10847)/(E10850-E10847)</f>
        <v>17.666666666666668</v>
      </c>
      <c r="J10849" s="397">
        <f>J10847+(E10849-E10847)*(J10850-J10847)/(E10850-E10847)</f>
        <v>8.9066666666666669E-2</v>
      </c>
      <c r="K10849" s="469">
        <f t="shared" si="920"/>
        <v>17.659005714650156</v>
      </c>
      <c r="L10849" s="469">
        <f t="shared" si="921"/>
        <v>-7.660952016511402E-3</v>
      </c>
    </row>
    <row r="10850" spans="1:12">
      <c r="A10850" s="480" t="s">
        <v>126</v>
      </c>
      <c r="B10850" s="480">
        <f t="shared" si="918"/>
        <v>21</v>
      </c>
      <c r="C10850" s="480">
        <f t="shared" si="919"/>
        <v>0</v>
      </c>
      <c r="D10850" s="480">
        <f>D10847</f>
        <v>252</v>
      </c>
      <c r="E10850" s="480">
        <f t="shared" si="922"/>
        <v>162</v>
      </c>
      <c r="F10850" s="484">
        <v>5.3634000000000004</v>
      </c>
      <c r="G10850" s="480">
        <v>15</v>
      </c>
      <c r="H10850" s="482">
        <v>0.303398</v>
      </c>
      <c r="I10850" s="483">
        <v>17.7</v>
      </c>
      <c r="J10850" s="484">
        <v>8.7999999999999995E-2</v>
      </c>
      <c r="K10850" s="469">
        <f t="shared" si="920"/>
        <v>17.677769794131802</v>
      </c>
      <c r="L10850" s="469">
        <f t="shared" si="921"/>
        <v>-2.2230205868197572E-2</v>
      </c>
    </row>
    <row r="10851" spans="1:12">
      <c r="A10851" s="98" t="s">
        <v>126</v>
      </c>
      <c r="B10851" s="98">
        <f t="shared" si="918"/>
        <v>21</v>
      </c>
      <c r="C10851" s="98">
        <f t="shared" si="919"/>
        <v>0</v>
      </c>
      <c r="D10851" s="98">
        <f>D10850</f>
        <v>252</v>
      </c>
      <c r="E10851" s="98">
        <f t="shared" si="922"/>
        <v>163</v>
      </c>
      <c r="F10851" s="397">
        <f>F10850+(E10851-E10850)*(F10853-F10850)/(E10853-E10850)</f>
        <v>5.3635999999999999</v>
      </c>
      <c r="G10851" s="98">
        <v>15</v>
      </c>
      <c r="H10851" s="491">
        <v>0.30365799999999998</v>
      </c>
      <c r="I10851" s="492">
        <v>17.7</v>
      </c>
      <c r="J10851" s="397">
        <f>J10850+(E10851-E10850)*(J10853-J10850)/(E10853-E10850)</f>
        <v>8.6899999999999991E-2</v>
      </c>
      <c r="K10851" s="469">
        <f t="shared" si="920"/>
        <v>17.663292256420053</v>
      </c>
      <c r="L10851" s="469">
        <f t="shared" si="921"/>
        <v>-3.6707743579945884E-2</v>
      </c>
    </row>
    <row r="10852" spans="1:12">
      <c r="A10852" s="98" t="s">
        <v>126</v>
      </c>
      <c r="B10852" s="98">
        <f t="shared" si="918"/>
        <v>21</v>
      </c>
      <c r="C10852" s="98">
        <f t="shared" si="919"/>
        <v>0</v>
      </c>
      <c r="D10852" s="98">
        <f>D10850</f>
        <v>252</v>
      </c>
      <c r="E10852" s="98">
        <f t="shared" si="922"/>
        <v>164</v>
      </c>
      <c r="F10852" s="397">
        <f>F10850+(E10852-E10850)*(F10853-F10850)/(E10853-E10850)</f>
        <v>5.3638000000000003</v>
      </c>
      <c r="G10852" s="98">
        <v>15</v>
      </c>
      <c r="H10852" s="491">
        <v>0.30391800000000002</v>
      </c>
      <c r="I10852" s="492">
        <v>17.7</v>
      </c>
      <c r="J10852" s="397">
        <f>J10850+(E10852-E10850)*(J10853-J10850)/(E10853-E10850)</f>
        <v>8.5800000000000001E-2</v>
      </c>
      <c r="K10852" s="469">
        <f t="shared" si="920"/>
        <v>17.648839489599169</v>
      </c>
      <c r="L10852" s="469">
        <f t="shared" si="921"/>
        <v>-5.1160510400830361E-2</v>
      </c>
    </row>
    <row r="10853" spans="1:12">
      <c r="A10853" s="480" t="s">
        <v>126</v>
      </c>
      <c r="B10853" s="480">
        <f t="shared" si="918"/>
        <v>21</v>
      </c>
      <c r="C10853" s="480">
        <f t="shared" si="919"/>
        <v>0</v>
      </c>
      <c r="D10853" s="480">
        <f>D10850</f>
        <v>252</v>
      </c>
      <c r="E10853" s="480">
        <f t="shared" si="922"/>
        <v>165</v>
      </c>
      <c r="F10853" s="484">
        <v>5.3639999999999999</v>
      </c>
      <c r="G10853" s="480">
        <v>15</v>
      </c>
      <c r="H10853" s="494">
        <v>0.30420000000000003</v>
      </c>
      <c r="I10853" s="495">
        <v>17.7</v>
      </c>
      <c r="J10853" s="493">
        <v>8.4699999999999998E-2</v>
      </c>
      <c r="K10853" s="469">
        <f t="shared" si="920"/>
        <v>17.633136094674555</v>
      </c>
      <c r="L10853" s="469">
        <f t="shared" si="921"/>
        <v>-6.6863905325444506E-2</v>
      </c>
    </row>
    <row r="10854" spans="1:12">
      <c r="A10854" s="480" t="s">
        <v>126</v>
      </c>
      <c r="B10854" s="480">
        <f t="shared" si="918"/>
        <v>21</v>
      </c>
      <c r="C10854" s="480">
        <f t="shared" si="919"/>
        <v>6</v>
      </c>
      <c r="D10854" s="480">
        <v>258</v>
      </c>
      <c r="E10854" s="480">
        <v>30</v>
      </c>
      <c r="F10854" s="484">
        <v>3.7776000000000001</v>
      </c>
      <c r="G10854" s="480">
        <v>15</v>
      </c>
      <c r="H10854" s="482">
        <v>0.266343</v>
      </c>
      <c r="I10854" s="483">
        <v>14.2</v>
      </c>
      <c r="J10854" s="484">
        <v>0.22689999999999999</v>
      </c>
      <c r="K10854" s="469">
        <f t="shared" si="920"/>
        <v>14.183214877057029</v>
      </c>
      <c r="L10854" s="469">
        <f t="shared" si="921"/>
        <v>-1.6785122942970077E-2</v>
      </c>
    </row>
    <row r="10855" spans="1:12">
      <c r="A10855" s="98" t="s">
        <v>126</v>
      </c>
      <c r="B10855" s="98">
        <f t="shared" si="918"/>
        <v>21</v>
      </c>
      <c r="C10855" s="98">
        <f t="shared" si="919"/>
        <v>6</v>
      </c>
      <c r="D10855" s="98">
        <f>D10854</f>
        <v>258</v>
      </c>
      <c r="E10855" s="98">
        <f t="shared" ref="E10855:E10918" si="923">E10854+1</f>
        <v>31</v>
      </c>
      <c r="F10855" s="397">
        <f>F10854+(E10855-E10854)*(F10857-F10854)/(E10857-E10854)</f>
        <v>3.7920666666666669</v>
      </c>
      <c r="G10855" s="98">
        <v>15</v>
      </c>
      <c r="H10855" s="491">
        <f>H10854+(E10855-E10854)*(H10857-H10854)/(E10857-E10854)</f>
        <v>0.26660800000000001</v>
      </c>
      <c r="I10855" s="492">
        <f>I10854+(E10855-E10854)*(I10857-I10854)/(E10857-E10854)</f>
        <v>14.233333333333333</v>
      </c>
      <c r="J10855" s="397">
        <f>J10854+(E10855-E10854)*(J10857-J10854)/(E10857-E10854)</f>
        <v>0.22586666666666666</v>
      </c>
      <c r="K10855" s="469">
        <f t="shared" si="920"/>
        <v>14.223379143411551</v>
      </c>
      <c r="L10855" s="469">
        <f t="shared" si="921"/>
        <v>-9.9541899217818752E-3</v>
      </c>
    </row>
    <row r="10856" spans="1:12">
      <c r="A10856" s="98" t="s">
        <v>126</v>
      </c>
      <c r="B10856" s="98">
        <f t="shared" si="918"/>
        <v>21</v>
      </c>
      <c r="C10856" s="98">
        <f t="shared" si="919"/>
        <v>6</v>
      </c>
      <c r="D10856" s="98">
        <f>D10854</f>
        <v>258</v>
      </c>
      <c r="E10856" s="98">
        <f t="shared" si="923"/>
        <v>32</v>
      </c>
      <c r="F10856" s="397">
        <f>F10854+(E10856-E10854)*(F10857-F10854)/(E10857-E10854)</f>
        <v>3.8065333333333333</v>
      </c>
      <c r="G10856" s="98">
        <v>15</v>
      </c>
      <c r="H10856" s="491">
        <f>H10854+(E10856-E10854)*(H10857-H10854)/(E10857-E10854)</f>
        <v>0.26687299999999997</v>
      </c>
      <c r="I10856" s="492">
        <f>I10854+(E10856-E10854)*(I10857-I10854)/(E10857-E10854)</f>
        <v>14.266666666666667</v>
      </c>
      <c r="J10856" s="397">
        <f>J10854+(E10856-E10854)*(J10857-J10854)/(E10857-E10854)</f>
        <v>0.22483333333333333</v>
      </c>
      <c r="K10856" s="469">
        <f t="shared" si="920"/>
        <v>14.263463645004679</v>
      </c>
      <c r="L10856" s="469">
        <f t="shared" si="921"/>
        <v>-3.2030216619887142E-3</v>
      </c>
    </row>
    <row r="10857" spans="1:12">
      <c r="A10857" s="480" t="s">
        <v>126</v>
      </c>
      <c r="B10857" s="480">
        <f t="shared" si="918"/>
        <v>21</v>
      </c>
      <c r="C10857" s="480">
        <f t="shared" si="919"/>
        <v>6</v>
      </c>
      <c r="D10857" s="480">
        <f>D10854</f>
        <v>258</v>
      </c>
      <c r="E10857" s="480">
        <f t="shared" si="923"/>
        <v>33</v>
      </c>
      <c r="F10857" s="484">
        <v>3.8210000000000002</v>
      </c>
      <c r="G10857" s="480">
        <v>15</v>
      </c>
      <c r="H10857" s="482">
        <v>0.26713799999999999</v>
      </c>
      <c r="I10857" s="483">
        <v>14.3</v>
      </c>
      <c r="J10857" s="484">
        <v>0.2238</v>
      </c>
      <c r="K10857" s="469">
        <f t="shared" si="920"/>
        <v>14.303468619215538</v>
      </c>
      <c r="L10857" s="469">
        <f t="shared" si="921"/>
        <v>3.4686192155373163E-3</v>
      </c>
    </row>
    <row r="10858" spans="1:12">
      <c r="A10858" s="98" t="s">
        <v>126</v>
      </c>
      <c r="B10858" s="98">
        <f t="shared" si="918"/>
        <v>21</v>
      </c>
      <c r="C10858" s="98">
        <f t="shared" si="919"/>
        <v>6</v>
      </c>
      <c r="D10858" s="98">
        <f>D10857</f>
        <v>258</v>
      </c>
      <c r="E10858" s="98">
        <f t="shared" si="923"/>
        <v>34</v>
      </c>
      <c r="F10858" s="397">
        <f>F10857+(E10858-E10857)*(F10860-F10857)/(E10860-E10857)</f>
        <v>3.8353000000000002</v>
      </c>
      <c r="G10858" s="98">
        <v>15</v>
      </c>
      <c r="H10858" s="491">
        <f>H10857+(E10858-E10857)*(H10860-H10857)/(E10860-E10857)</f>
        <v>0.26740033333333335</v>
      </c>
      <c r="I10858" s="492">
        <f>I10857+(E10858-E10857)*(I10860-I10857)/(E10860-E10857)</f>
        <v>14.333333333333334</v>
      </c>
      <c r="J10858" s="397">
        <f>J10857+(E10858-E10857)*(J10860-J10857)/(E10860-E10857)</f>
        <v>0.22276666666666667</v>
      </c>
      <c r="K10858" s="469">
        <f t="shared" si="920"/>
        <v>14.342914057698756</v>
      </c>
      <c r="L10858" s="469">
        <f t="shared" si="921"/>
        <v>9.580724365422455E-3</v>
      </c>
    </row>
    <row r="10859" spans="1:12">
      <c r="A10859" s="98" t="s">
        <v>126</v>
      </c>
      <c r="B10859" s="98">
        <f t="shared" si="918"/>
        <v>21</v>
      </c>
      <c r="C10859" s="98">
        <f t="shared" si="919"/>
        <v>6</v>
      </c>
      <c r="D10859" s="98">
        <f>D10857</f>
        <v>258</v>
      </c>
      <c r="E10859" s="98">
        <f t="shared" si="923"/>
        <v>35</v>
      </c>
      <c r="F10859" s="397">
        <f>F10857+(E10859-E10857)*(F10860-F10857)/(E10860-E10857)</f>
        <v>3.8496000000000001</v>
      </c>
      <c r="G10859" s="98">
        <v>15</v>
      </c>
      <c r="H10859" s="491">
        <f>H10857+(E10859-E10857)*(H10860-H10857)/(E10860-E10857)</f>
        <v>0.26766266666666666</v>
      </c>
      <c r="I10859" s="492">
        <f>I10857+(E10859-E10857)*(I10860-I10857)/(E10860-E10857)</f>
        <v>14.366666666666667</v>
      </c>
      <c r="J10859" s="397">
        <f>J10857+(E10859-E10857)*(J10860-J10857)/(E10860-E10857)</f>
        <v>0.22173333333333334</v>
      </c>
      <c r="K10859" s="469">
        <f t="shared" si="920"/>
        <v>14.382282176072371</v>
      </c>
      <c r="L10859" s="469">
        <f t="shared" si="921"/>
        <v>1.5615509405703776E-2</v>
      </c>
    </row>
    <row r="10860" spans="1:12">
      <c r="A10860" s="480" t="s">
        <v>126</v>
      </c>
      <c r="B10860" s="480">
        <f t="shared" si="918"/>
        <v>21</v>
      </c>
      <c r="C10860" s="480">
        <f t="shared" si="919"/>
        <v>6</v>
      </c>
      <c r="D10860" s="480">
        <f>D10857</f>
        <v>258</v>
      </c>
      <c r="E10860" s="480">
        <f t="shared" si="923"/>
        <v>36</v>
      </c>
      <c r="F10860" s="484">
        <v>3.8639000000000001</v>
      </c>
      <c r="G10860" s="480">
        <v>15</v>
      </c>
      <c r="H10860" s="482">
        <v>0.26792500000000002</v>
      </c>
      <c r="I10860" s="483">
        <v>14.4</v>
      </c>
      <c r="J10860" s="484">
        <v>0.22070000000000001</v>
      </c>
      <c r="K10860" s="469">
        <f t="shared" si="920"/>
        <v>14.421573201455629</v>
      </c>
      <c r="L10860" s="469">
        <f t="shared" si="921"/>
        <v>2.1573201455629132E-2</v>
      </c>
    </row>
    <row r="10861" spans="1:12">
      <c r="A10861" s="98" t="s">
        <v>126</v>
      </c>
      <c r="B10861" s="98">
        <f t="shared" si="918"/>
        <v>21</v>
      </c>
      <c r="C10861" s="98">
        <f t="shared" si="919"/>
        <v>6</v>
      </c>
      <c r="D10861" s="98">
        <f>D10860</f>
        <v>258</v>
      </c>
      <c r="E10861" s="98">
        <f t="shared" si="923"/>
        <v>37</v>
      </c>
      <c r="F10861" s="397">
        <f>F10860+(E10861-E10860)*(F10863-F10860)/(E10863-E10860)</f>
        <v>3.8780333333333332</v>
      </c>
      <c r="G10861" s="98">
        <v>15</v>
      </c>
      <c r="H10861" s="491">
        <f>H10860+(E10861-E10860)*(H10863-H10860)/(E10863-E10860)</f>
        <v>0.26818566666666666</v>
      </c>
      <c r="I10861" s="492">
        <f>I10860+(E10861-E10860)*(I10863-I10860)/(E10863-E10860)</f>
        <v>14.433333333333334</v>
      </c>
      <c r="J10861" s="397">
        <f>J10860+(E10861-E10860)*(J10863-J10860)/(E10863-E10860)</f>
        <v>0.21966666666666668</v>
      </c>
      <c r="K10861" s="469">
        <f t="shared" si="920"/>
        <v>14.460255768081069</v>
      </c>
      <c r="L10861" s="469">
        <f t="shared" si="921"/>
        <v>2.692243474773548E-2</v>
      </c>
    </row>
    <row r="10862" spans="1:12">
      <c r="A10862" s="98" t="s">
        <v>126</v>
      </c>
      <c r="B10862" s="98">
        <f t="shared" si="918"/>
        <v>21</v>
      </c>
      <c r="C10862" s="98">
        <f t="shared" si="919"/>
        <v>6</v>
      </c>
      <c r="D10862" s="98">
        <f>D10860</f>
        <v>258</v>
      </c>
      <c r="E10862" s="98">
        <f t="shared" si="923"/>
        <v>38</v>
      </c>
      <c r="F10862" s="397">
        <f>F10860+(E10862-E10860)*(F10863-F10860)/(E10863-E10860)</f>
        <v>3.8921666666666668</v>
      </c>
      <c r="G10862" s="98">
        <v>15</v>
      </c>
      <c r="H10862" s="491">
        <f>H10860+(E10862-E10860)*(H10863-H10860)/(E10863-E10860)</f>
        <v>0.26844633333333334</v>
      </c>
      <c r="I10862" s="492">
        <f>I10860+(E10862-E10860)*(I10863-I10860)/(E10863-E10860)</f>
        <v>14.466666666666667</v>
      </c>
      <c r="J10862" s="397">
        <f>J10860+(E10862-E10860)*(J10863-J10860)/(E10863-E10860)</f>
        <v>0.21863333333333332</v>
      </c>
      <c r="K10862" s="469">
        <f t="shared" si="920"/>
        <v>14.498863211641309</v>
      </c>
      <c r="L10862" s="469">
        <f t="shared" si="921"/>
        <v>3.2196544974642194E-2</v>
      </c>
    </row>
    <row r="10863" spans="1:12">
      <c r="A10863" s="480" t="s">
        <v>126</v>
      </c>
      <c r="B10863" s="480">
        <f t="shared" si="918"/>
        <v>21</v>
      </c>
      <c r="C10863" s="480">
        <f t="shared" si="919"/>
        <v>6</v>
      </c>
      <c r="D10863" s="480">
        <f>D10860</f>
        <v>258</v>
      </c>
      <c r="E10863" s="480">
        <f t="shared" si="923"/>
        <v>39</v>
      </c>
      <c r="F10863" s="484">
        <v>3.9062999999999999</v>
      </c>
      <c r="G10863" s="480">
        <v>15</v>
      </c>
      <c r="H10863" s="482">
        <v>0.26870699999999997</v>
      </c>
      <c r="I10863" s="483">
        <v>14.5</v>
      </c>
      <c r="J10863" s="484">
        <v>0.21759999999999999</v>
      </c>
      <c r="K10863" s="469">
        <f t="shared" si="920"/>
        <v>14.537395750761984</v>
      </c>
      <c r="L10863" s="469">
        <f t="shared" si="921"/>
        <v>3.7395750761984203E-2</v>
      </c>
    </row>
    <row r="10864" spans="1:12">
      <c r="A10864" s="98" t="s">
        <v>126</v>
      </c>
      <c r="B10864" s="98">
        <f t="shared" si="918"/>
        <v>21</v>
      </c>
      <c r="C10864" s="98">
        <f t="shared" si="919"/>
        <v>6</v>
      </c>
      <c r="D10864" s="98">
        <f>D10863</f>
        <v>258</v>
      </c>
      <c r="E10864" s="98">
        <f t="shared" si="923"/>
        <v>40</v>
      </c>
      <c r="F10864" s="397">
        <f>F10863+(E10864-E10863)*(F10866-F10863)/(E10866-E10863)</f>
        <v>3.9202666666666666</v>
      </c>
      <c r="G10864" s="98">
        <v>15</v>
      </c>
      <c r="H10864" s="491">
        <f>H10863+(E10864-E10863)*(H10866-H10863)/(E10866-E10863)</f>
        <v>0.26896599999999998</v>
      </c>
      <c r="I10864" s="492">
        <f>I10863+(E10864-E10863)*(I10866-I10863)/(E10866-E10863)</f>
        <v>14.566666666666666</v>
      </c>
      <c r="J10864" s="397">
        <f>J10863+(E10864-E10863)*(J10866-J10863)/(E10866-E10863)</f>
        <v>0.21656666666666666</v>
      </c>
      <c r="K10864" s="469">
        <f t="shared" si="920"/>
        <v>14.575324266512</v>
      </c>
      <c r="L10864" s="469">
        <f t="shared" si="921"/>
        <v>8.6575998453337633E-3</v>
      </c>
    </row>
    <row r="10865" spans="1:12">
      <c r="A10865" s="98" t="s">
        <v>126</v>
      </c>
      <c r="B10865" s="98">
        <f t="shared" si="918"/>
        <v>21</v>
      </c>
      <c r="C10865" s="98">
        <f t="shared" si="919"/>
        <v>6</v>
      </c>
      <c r="D10865" s="98">
        <f>D10863</f>
        <v>258</v>
      </c>
      <c r="E10865" s="98">
        <f t="shared" si="923"/>
        <v>41</v>
      </c>
      <c r="F10865" s="397">
        <f>F10863+(E10865-E10863)*(F10866-F10863)/(E10866-E10863)</f>
        <v>3.9342333333333332</v>
      </c>
      <c r="G10865" s="98">
        <v>15</v>
      </c>
      <c r="H10865" s="491">
        <f>H10863+(E10865-E10863)*(H10866-H10863)/(E10866-E10863)</f>
        <v>0.26922499999999999</v>
      </c>
      <c r="I10865" s="492">
        <f>I10863+(E10865-E10863)*(I10866-I10863)/(E10866-E10863)</f>
        <v>14.633333333333333</v>
      </c>
      <c r="J10865" s="397">
        <f>J10863+(E10865-E10863)*(J10866-J10863)/(E10866-E10863)</f>
        <v>0.21553333333333333</v>
      </c>
      <c r="K10865" s="469">
        <f t="shared" si="920"/>
        <v>14.613179806233942</v>
      </c>
      <c r="L10865" s="469">
        <f t="shared" si="921"/>
        <v>-2.0153527099390445E-2</v>
      </c>
    </row>
    <row r="10866" spans="1:12">
      <c r="A10866" s="480" t="s">
        <v>126</v>
      </c>
      <c r="B10866" s="480">
        <f t="shared" si="918"/>
        <v>21</v>
      </c>
      <c r="C10866" s="480">
        <f t="shared" si="919"/>
        <v>6</v>
      </c>
      <c r="D10866" s="480">
        <f>D10863</f>
        <v>258</v>
      </c>
      <c r="E10866" s="480">
        <f t="shared" si="923"/>
        <v>42</v>
      </c>
      <c r="F10866" s="484">
        <v>3.9481999999999999</v>
      </c>
      <c r="G10866" s="480">
        <v>15</v>
      </c>
      <c r="H10866" s="482">
        <v>0.269484</v>
      </c>
      <c r="I10866" s="483">
        <v>14.7</v>
      </c>
      <c r="J10866" s="484">
        <v>0.2145</v>
      </c>
      <c r="K10866" s="469">
        <f t="shared" si="920"/>
        <v>14.650962580338721</v>
      </c>
      <c r="L10866" s="469">
        <f t="shared" si="921"/>
        <v>-4.9037419661278392E-2</v>
      </c>
    </row>
    <row r="10867" spans="1:12">
      <c r="A10867" s="98" t="s">
        <v>126</v>
      </c>
      <c r="B10867" s="98">
        <f t="shared" si="918"/>
        <v>21</v>
      </c>
      <c r="C10867" s="98">
        <f t="shared" si="919"/>
        <v>6</v>
      </c>
      <c r="D10867" s="98">
        <f>D10866</f>
        <v>258</v>
      </c>
      <c r="E10867" s="98">
        <f t="shared" si="923"/>
        <v>43</v>
      </c>
      <c r="F10867" s="397">
        <f>F10866+(E10867-E10866)*(F10869-F10866)/(E10869-E10866)</f>
        <v>3.9620333333333333</v>
      </c>
      <c r="G10867" s="98">
        <v>15</v>
      </c>
      <c r="H10867" s="491">
        <f>H10866+(E10867-E10866)*(H10869-H10866)/(E10869-E10866)</f>
        <v>0.26974100000000001</v>
      </c>
      <c r="I10867" s="492">
        <f>I10866+(E10867-E10866)*(I10869-I10866)/(E10869-E10866)</f>
        <v>14.733333333333333</v>
      </c>
      <c r="J10867" s="397">
        <f>J10866+(E10867-E10866)*(J10869-J10866)/(E10869-E10866)</f>
        <v>0.21346666666666667</v>
      </c>
      <c r="K10867" s="469">
        <f t="shared" si="920"/>
        <v>14.688287406561603</v>
      </c>
      <c r="L10867" s="469">
        <f t="shared" si="921"/>
        <v>-4.5045926771729583E-2</v>
      </c>
    </row>
    <row r="10868" spans="1:12">
      <c r="A10868" s="98" t="s">
        <v>126</v>
      </c>
      <c r="B10868" s="98">
        <f t="shared" si="918"/>
        <v>21</v>
      </c>
      <c r="C10868" s="98">
        <f t="shared" si="919"/>
        <v>6</v>
      </c>
      <c r="D10868" s="98">
        <f>D10866</f>
        <v>258</v>
      </c>
      <c r="E10868" s="98">
        <f t="shared" si="923"/>
        <v>44</v>
      </c>
      <c r="F10868" s="397">
        <f>F10866+(E10868-E10866)*(F10869-F10866)/(E10869-E10866)</f>
        <v>3.9758666666666667</v>
      </c>
      <c r="G10868" s="98">
        <v>15</v>
      </c>
      <c r="H10868" s="491">
        <f>H10866+(E10868-E10866)*(H10869-H10866)/(E10869-E10866)</f>
        <v>0.26999800000000002</v>
      </c>
      <c r="I10868" s="492">
        <f>I10866+(E10868-E10866)*(I10869-I10866)/(E10869-E10866)</f>
        <v>14.766666666666667</v>
      </c>
      <c r="J10868" s="397">
        <f>J10866+(E10868-E10866)*(J10869-J10866)/(E10869-E10866)</f>
        <v>0.21243333333333334</v>
      </c>
      <c r="K10868" s="469">
        <f t="shared" si="920"/>
        <v>14.725541176848223</v>
      </c>
      <c r="L10868" s="469">
        <f t="shared" si="921"/>
        <v>-4.1125489818444549E-2</v>
      </c>
    </row>
    <row r="10869" spans="1:12">
      <c r="A10869" s="480" t="s">
        <v>126</v>
      </c>
      <c r="B10869" s="480">
        <f t="shared" si="918"/>
        <v>21</v>
      </c>
      <c r="C10869" s="480">
        <f t="shared" si="919"/>
        <v>6</v>
      </c>
      <c r="D10869" s="480">
        <f>D10866</f>
        <v>258</v>
      </c>
      <c r="E10869" s="480">
        <f t="shared" si="923"/>
        <v>45</v>
      </c>
      <c r="F10869" s="484">
        <v>3.9897</v>
      </c>
      <c r="G10869" s="480">
        <v>15</v>
      </c>
      <c r="H10869" s="482">
        <v>0.27025500000000002</v>
      </c>
      <c r="I10869" s="483">
        <v>14.8</v>
      </c>
      <c r="J10869" s="484">
        <v>0.2114</v>
      </c>
      <c r="K10869" s="469">
        <f t="shared" si="920"/>
        <v>14.762724093911304</v>
      </c>
      <c r="L10869" s="469">
        <f t="shared" si="921"/>
        <v>-3.7275906088696686E-2</v>
      </c>
    </row>
    <row r="10870" spans="1:12">
      <c r="A10870" s="98" t="s">
        <v>126</v>
      </c>
      <c r="B10870" s="98">
        <f t="shared" si="918"/>
        <v>21</v>
      </c>
      <c r="C10870" s="98">
        <f t="shared" si="919"/>
        <v>6</v>
      </c>
      <c r="D10870" s="98">
        <f>D10869</f>
        <v>258</v>
      </c>
      <c r="E10870" s="98">
        <f t="shared" si="923"/>
        <v>46</v>
      </c>
      <c r="F10870" s="397">
        <f>F10869+(E10870-E10869)*(F10872-F10869)/(E10872-E10869)</f>
        <v>4.0034000000000001</v>
      </c>
      <c r="G10870" s="98">
        <v>15</v>
      </c>
      <c r="H10870" s="491">
        <f>H10869+(E10870-E10869)*(H10872-H10869)/(E10872-E10869)</f>
        <v>0.27051066666666668</v>
      </c>
      <c r="I10870" s="492">
        <f>I10869+(E10870-E10869)*(I10872-I10869)/(E10872-E10869)</f>
        <v>14.833333333333334</v>
      </c>
      <c r="J10870" s="397">
        <f>J10869+(E10870-E10869)*(J10872-J10869)/(E10872-E10869)</f>
        <v>0.21033333333333334</v>
      </c>
      <c r="K10870" s="469">
        <f t="shared" si="920"/>
        <v>14.799416412415036</v>
      </c>
      <c r="L10870" s="469">
        <f t="shared" si="921"/>
        <v>-3.3916920918297677E-2</v>
      </c>
    </row>
    <row r="10871" spans="1:12">
      <c r="A10871" s="98" t="s">
        <v>126</v>
      </c>
      <c r="B10871" s="98">
        <f t="shared" si="918"/>
        <v>21</v>
      </c>
      <c r="C10871" s="98">
        <f t="shared" si="919"/>
        <v>6</v>
      </c>
      <c r="D10871" s="98">
        <f>D10869</f>
        <v>258</v>
      </c>
      <c r="E10871" s="98">
        <f t="shared" si="923"/>
        <v>47</v>
      </c>
      <c r="F10871" s="397">
        <f>F10869+(E10871-E10869)*(F10872-F10869)/(E10872-E10869)</f>
        <v>4.0171000000000001</v>
      </c>
      <c r="G10871" s="98">
        <v>15</v>
      </c>
      <c r="H10871" s="491">
        <f>H10869+(E10871-E10869)*(H10872-H10869)/(E10872-E10869)</f>
        <v>0.27076633333333333</v>
      </c>
      <c r="I10871" s="492">
        <f>I10869+(E10871-E10869)*(I10872-I10869)/(E10872-E10869)</f>
        <v>14.866666666666667</v>
      </c>
      <c r="J10871" s="397">
        <f>J10869+(E10871-E10869)*(J10872-J10869)/(E10872-E10869)</f>
        <v>0.20926666666666666</v>
      </c>
      <c r="K10871" s="469">
        <f t="shared" si="920"/>
        <v>14.836039438679601</v>
      </c>
      <c r="L10871" s="469">
        <f t="shared" si="921"/>
        <v>-3.0627227987066519E-2</v>
      </c>
    </row>
    <row r="10872" spans="1:12">
      <c r="A10872" s="480" t="s">
        <v>126</v>
      </c>
      <c r="B10872" s="480">
        <f t="shared" si="918"/>
        <v>21</v>
      </c>
      <c r="C10872" s="480">
        <f t="shared" si="919"/>
        <v>6</v>
      </c>
      <c r="D10872" s="480">
        <f>D10869</f>
        <v>258</v>
      </c>
      <c r="E10872" s="480">
        <f t="shared" si="923"/>
        <v>48</v>
      </c>
      <c r="F10872" s="484">
        <v>4.0308000000000002</v>
      </c>
      <c r="G10872" s="480">
        <v>15</v>
      </c>
      <c r="H10872" s="482">
        <v>0.27102199999999999</v>
      </c>
      <c r="I10872" s="483">
        <v>14.9</v>
      </c>
      <c r="J10872" s="484">
        <v>0.2082</v>
      </c>
      <c r="K10872" s="469">
        <f t="shared" si="920"/>
        <v>14.87259336880401</v>
      </c>
      <c r="L10872" s="469">
        <f t="shared" si="921"/>
        <v>-2.7406631195990627E-2</v>
      </c>
    </row>
    <row r="10873" spans="1:12">
      <c r="A10873" s="98" t="s">
        <v>126</v>
      </c>
      <c r="B10873" s="98">
        <f t="shared" si="918"/>
        <v>21</v>
      </c>
      <c r="C10873" s="98">
        <f t="shared" si="919"/>
        <v>6</v>
      </c>
      <c r="D10873" s="98">
        <f>D10872</f>
        <v>258</v>
      </c>
      <c r="E10873" s="98">
        <f t="shared" si="923"/>
        <v>49</v>
      </c>
      <c r="F10873" s="397">
        <f>F10872+(E10873-E10872)*(F10875-F10872)/(E10875-E10872)</f>
        <v>4.0443333333333333</v>
      </c>
      <c r="G10873" s="98">
        <v>15</v>
      </c>
      <c r="H10873" s="491">
        <f>H10872+(E10873-E10872)*(H10875-H10872)/(E10875-E10872)</f>
        <v>0.27127633333333334</v>
      </c>
      <c r="I10873" s="492">
        <f>I10872+(E10873-E10872)*(I10875-I10872)/(E10875-E10872)</f>
        <v>14.933333333333334</v>
      </c>
      <c r="J10873" s="397">
        <f>J10872+(E10873-E10872)*(J10875-J10872)/(E10875-E10872)</f>
        <v>0.20716666666666667</v>
      </c>
      <c r="K10873" s="469">
        <f t="shared" si="920"/>
        <v>14.908537297147189</v>
      </c>
      <c r="L10873" s="469">
        <f t="shared" si="921"/>
        <v>-2.4796036186144121E-2</v>
      </c>
    </row>
    <row r="10874" spans="1:12">
      <c r="A10874" s="98" t="s">
        <v>126</v>
      </c>
      <c r="B10874" s="98">
        <f t="shared" si="918"/>
        <v>21</v>
      </c>
      <c r="C10874" s="98">
        <f t="shared" si="919"/>
        <v>6</v>
      </c>
      <c r="D10874" s="98">
        <f>D10872</f>
        <v>258</v>
      </c>
      <c r="E10874" s="98">
        <f t="shared" si="923"/>
        <v>50</v>
      </c>
      <c r="F10874" s="397">
        <f>F10872+(E10874-E10872)*(F10875-F10872)/(E10875-E10872)</f>
        <v>4.0578666666666665</v>
      </c>
      <c r="G10874" s="98">
        <v>15</v>
      </c>
      <c r="H10874" s="491">
        <f>H10872+(E10874-E10872)*(H10875-H10872)/(E10875-E10872)</f>
        <v>0.27153066666666664</v>
      </c>
      <c r="I10874" s="492">
        <f>I10872+(E10874-E10872)*(I10875-I10872)/(E10875-E10872)</f>
        <v>14.966666666666667</v>
      </c>
      <c r="J10874" s="397">
        <f>J10872+(E10874-E10872)*(J10875-J10872)/(E10875-E10872)</f>
        <v>0.20613333333333334</v>
      </c>
      <c r="K10874" s="469">
        <f t="shared" si="920"/>
        <v>14.944413890634822</v>
      </c>
      <c r="L10874" s="469">
        <f t="shared" si="921"/>
        <v>-2.2252776031844945E-2</v>
      </c>
    </row>
    <row r="10875" spans="1:12">
      <c r="A10875" s="480" t="s">
        <v>126</v>
      </c>
      <c r="B10875" s="480">
        <f t="shared" si="918"/>
        <v>21</v>
      </c>
      <c r="C10875" s="480">
        <f t="shared" si="919"/>
        <v>6</v>
      </c>
      <c r="D10875" s="480">
        <f>D10872</f>
        <v>258</v>
      </c>
      <c r="E10875" s="480">
        <f t="shared" si="923"/>
        <v>51</v>
      </c>
      <c r="F10875" s="484">
        <v>4.0713999999999997</v>
      </c>
      <c r="G10875" s="480">
        <v>15</v>
      </c>
      <c r="H10875" s="482">
        <v>0.271785</v>
      </c>
      <c r="I10875" s="483">
        <v>15</v>
      </c>
      <c r="J10875" s="484">
        <v>0.2051</v>
      </c>
      <c r="K10875" s="469">
        <f t="shared" si="920"/>
        <v>14.980223338300494</v>
      </c>
      <c r="L10875" s="469">
        <f t="shared" si="921"/>
        <v>-1.9776661699506093E-2</v>
      </c>
    </row>
    <row r="10876" spans="1:12">
      <c r="A10876" s="98" t="s">
        <v>126</v>
      </c>
      <c r="B10876" s="98">
        <f t="shared" si="918"/>
        <v>21</v>
      </c>
      <c r="C10876" s="98">
        <f t="shared" si="919"/>
        <v>6</v>
      </c>
      <c r="D10876" s="98">
        <f>D10875</f>
        <v>258</v>
      </c>
      <c r="E10876" s="98">
        <f t="shared" si="923"/>
        <v>52</v>
      </c>
      <c r="F10876" s="397">
        <f>F10875+(E10876-E10875)*(F10878-F10875)/(E10878-E10875)</f>
        <v>4.0848333333333331</v>
      </c>
      <c r="G10876" s="98">
        <v>15</v>
      </c>
      <c r="H10876" s="491">
        <f>H10875+(E10876-E10875)*(H10878-H10875)/(E10878-E10875)</f>
        <v>0.27203833333333333</v>
      </c>
      <c r="I10876" s="492">
        <f>I10875+(E10876-E10875)*(I10878-I10875)/(E10878-E10875)</f>
        <v>15.033333333333333</v>
      </c>
      <c r="J10876" s="397">
        <f>J10875+(E10876-E10875)*(J10878-J10875)/(E10878-E10875)</f>
        <v>0.20406666666666667</v>
      </c>
      <c r="K10876" s="469">
        <f t="shared" si="920"/>
        <v>15.015653431195357</v>
      </c>
      <c r="L10876" s="469">
        <f t="shared" si="921"/>
        <v>-1.76799021379761E-2</v>
      </c>
    </row>
    <row r="10877" spans="1:12">
      <c r="A10877" s="98" t="s">
        <v>126</v>
      </c>
      <c r="B10877" s="98">
        <f t="shared" ref="B10877:B10940" si="924">INT(D10877/12)</f>
        <v>21</v>
      </c>
      <c r="C10877" s="98">
        <f t="shared" ref="C10877:C10940" si="925">D10877-B10877*12</f>
        <v>6</v>
      </c>
      <c r="D10877" s="98">
        <f>D10875</f>
        <v>258</v>
      </c>
      <c r="E10877" s="98">
        <f t="shared" si="923"/>
        <v>53</v>
      </c>
      <c r="F10877" s="397">
        <f>F10875+(E10877-E10875)*(F10878-F10875)/(E10878-E10875)</f>
        <v>4.0982666666666665</v>
      </c>
      <c r="G10877" s="98">
        <v>15</v>
      </c>
      <c r="H10877" s="491">
        <f>H10875+(E10877-E10875)*(H10878-H10875)/(E10878-E10875)</f>
        <v>0.27229166666666665</v>
      </c>
      <c r="I10877" s="492">
        <f>I10875+(E10877-E10875)*(I10878-I10875)/(E10878-E10875)</f>
        <v>15.066666666666666</v>
      </c>
      <c r="J10877" s="397">
        <f>J10875+(E10877-E10875)*(J10878-J10875)/(E10878-E10875)</f>
        <v>0.20303333333333334</v>
      </c>
      <c r="K10877" s="469">
        <f t="shared" si="920"/>
        <v>15.051017597551645</v>
      </c>
      <c r="L10877" s="469">
        <f t="shared" si="921"/>
        <v>-1.5649069115021064E-2</v>
      </c>
    </row>
    <row r="10878" spans="1:12">
      <c r="A10878" s="480" t="s">
        <v>126</v>
      </c>
      <c r="B10878" s="480">
        <f t="shared" si="924"/>
        <v>21</v>
      </c>
      <c r="C10878" s="480">
        <f t="shared" si="925"/>
        <v>6</v>
      </c>
      <c r="D10878" s="480">
        <f>D10875</f>
        <v>258</v>
      </c>
      <c r="E10878" s="480">
        <f t="shared" si="923"/>
        <v>54</v>
      </c>
      <c r="F10878" s="484">
        <v>4.1116999999999999</v>
      </c>
      <c r="G10878" s="480">
        <v>15</v>
      </c>
      <c r="H10878" s="482">
        <v>0.27254499999999998</v>
      </c>
      <c r="I10878" s="483">
        <v>15.1</v>
      </c>
      <c r="J10878" s="484">
        <v>0.20200000000000001</v>
      </c>
      <c r="K10878" s="469">
        <f t="shared" si="920"/>
        <v>15.086316021207507</v>
      </c>
      <c r="L10878" s="469">
        <f t="shared" si="921"/>
        <v>-1.3683978792492724E-2</v>
      </c>
    </row>
    <row r="10879" spans="1:12">
      <c r="A10879" s="98" t="s">
        <v>126</v>
      </c>
      <c r="B10879" s="98">
        <f t="shared" si="924"/>
        <v>21</v>
      </c>
      <c r="C10879" s="98">
        <f t="shared" si="925"/>
        <v>6</v>
      </c>
      <c r="D10879" s="98">
        <f>D10878</f>
        <v>258</v>
      </c>
      <c r="E10879" s="98">
        <f t="shared" si="923"/>
        <v>55</v>
      </c>
      <c r="F10879" s="397">
        <f>F10878+(E10879-E10878)*(F10881-F10878)/(E10881-E10878)</f>
        <v>4.125</v>
      </c>
      <c r="G10879" s="98">
        <v>15</v>
      </c>
      <c r="H10879" s="491">
        <f>H10878+(E10879-E10878)*(H10881-H10878)/(E10881-E10878)</f>
        <v>0.27279700000000001</v>
      </c>
      <c r="I10879" s="492">
        <f>I10878+(E10879-E10878)*(I10881-I10878)/(E10881-E10878)</f>
        <v>15.133333333333333</v>
      </c>
      <c r="J10879" s="397">
        <f>J10878+(E10879-E10878)*(J10881-J10878)/(E10881-E10878)</f>
        <v>0.20096666666666668</v>
      </c>
      <c r="K10879" s="469">
        <f t="shared" si="920"/>
        <v>15.121134030066312</v>
      </c>
      <c r="L10879" s="469">
        <f t="shared" si="921"/>
        <v>-1.2199303267021122E-2</v>
      </c>
    </row>
    <row r="10880" spans="1:12">
      <c r="A10880" s="98" t="s">
        <v>126</v>
      </c>
      <c r="B10880" s="98">
        <f t="shared" si="924"/>
        <v>21</v>
      </c>
      <c r="C10880" s="98">
        <f t="shared" si="925"/>
        <v>6</v>
      </c>
      <c r="D10880" s="98">
        <f>D10878</f>
        <v>258</v>
      </c>
      <c r="E10880" s="98">
        <f t="shared" si="923"/>
        <v>56</v>
      </c>
      <c r="F10880" s="397">
        <f>F10878+(E10880-E10878)*(F10881-F10878)/(E10881-E10878)</f>
        <v>4.1383000000000001</v>
      </c>
      <c r="G10880" s="98">
        <v>15</v>
      </c>
      <c r="H10880" s="491">
        <f>H10878+(E10880-E10878)*(H10881-H10878)/(E10881-E10878)</f>
        <v>0.27304899999999999</v>
      </c>
      <c r="I10880" s="492">
        <f>I10878+(E10880-E10878)*(I10881-I10878)/(E10881-E10878)</f>
        <v>15.166666666666666</v>
      </c>
      <c r="J10880" s="397">
        <f>J10878+(E10880-E10878)*(J10881-J10878)/(E10881-E10878)</f>
        <v>0.19993333333333332</v>
      </c>
      <c r="K10880" s="469">
        <f t="shared" si="920"/>
        <v>15.155887771059408</v>
      </c>
      <c r="L10880" s="469">
        <f t="shared" si="921"/>
        <v>-1.0778895607257866E-2</v>
      </c>
    </row>
    <row r="10881" spans="1:12">
      <c r="A10881" s="480" t="s">
        <v>126</v>
      </c>
      <c r="B10881" s="480">
        <f t="shared" si="924"/>
        <v>21</v>
      </c>
      <c r="C10881" s="480">
        <f t="shared" si="925"/>
        <v>6</v>
      </c>
      <c r="D10881" s="480">
        <f>D10878</f>
        <v>258</v>
      </c>
      <c r="E10881" s="480">
        <f t="shared" si="923"/>
        <v>57</v>
      </c>
      <c r="F10881" s="484">
        <v>4.1516000000000002</v>
      </c>
      <c r="G10881" s="480">
        <v>15</v>
      </c>
      <c r="H10881" s="482">
        <v>0.27330100000000002</v>
      </c>
      <c r="I10881" s="483">
        <v>15.2</v>
      </c>
      <c r="J10881" s="484">
        <v>0.19889999999999999</v>
      </c>
      <c r="K10881" s="469">
        <f t="shared" si="920"/>
        <v>15.190577421963329</v>
      </c>
      <c r="L10881" s="469">
        <f t="shared" si="921"/>
        <v>-9.4225780366699041E-3</v>
      </c>
    </row>
    <row r="10882" spans="1:12">
      <c r="A10882" s="98" t="s">
        <v>126</v>
      </c>
      <c r="B10882" s="98">
        <f t="shared" si="924"/>
        <v>21</v>
      </c>
      <c r="C10882" s="98">
        <f t="shared" si="925"/>
        <v>6</v>
      </c>
      <c r="D10882" s="98">
        <f>D10881</f>
        <v>258</v>
      </c>
      <c r="E10882" s="98">
        <f t="shared" si="923"/>
        <v>58</v>
      </c>
      <c r="F10882" s="397">
        <f>F10881+(E10882-E10881)*(F10884-F10881)/(E10884-E10881)</f>
        <v>4.1647666666666669</v>
      </c>
      <c r="G10882" s="98">
        <v>15</v>
      </c>
      <c r="H10882" s="491">
        <f>H10881+(E10882-E10881)*(H10884-H10881)/(E10884-E10881)</f>
        <v>0.27355200000000002</v>
      </c>
      <c r="I10882" s="492">
        <f>I10881+(E10882-E10881)*(I10884-I10881)/(E10884-E10881)</f>
        <v>15.233333333333333</v>
      </c>
      <c r="J10882" s="397">
        <f>J10881+(E10882-E10881)*(J10884-J10881)/(E10884-E10881)</f>
        <v>0.19786666666666666</v>
      </c>
      <c r="K10882" s="469">
        <f t="shared" si="920"/>
        <v>15.224771402390283</v>
      </c>
      <c r="L10882" s="469">
        <f t="shared" si="921"/>
        <v>-8.5619309430491342E-3</v>
      </c>
    </row>
    <row r="10883" spans="1:12">
      <c r="A10883" s="98" t="s">
        <v>126</v>
      </c>
      <c r="B10883" s="98">
        <f t="shared" si="924"/>
        <v>21</v>
      </c>
      <c r="C10883" s="98">
        <f t="shared" si="925"/>
        <v>6</v>
      </c>
      <c r="D10883" s="98">
        <f>D10881</f>
        <v>258</v>
      </c>
      <c r="E10883" s="98">
        <f t="shared" si="923"/>
        <v>59</v>
      </c>
      <c r="F10883" s="397">
        <f>F10881+(E10883-E10881)*(F10884-F10881)/(E10884-E10881)</f>
        <v>4.1779333333333328</v>
      </c>
      <c r="G10883" s="98">
        <v>15</v>
      </c>
      <c r="H10883" s="491">
        <f>H10881+(E10883-E10881)*(H10884-H10881)/(E10884-E10881)</f>
        <v>0.27380300000000002</v>
      </c>
      <c r="I10883" s="492">
        <f>I10881+(E10883-E10881)*(I10884-I10881)/(E10884-E10881)</f>
        <v>15.266666666666667</v>
      </c>
      <c r="J10883" s="397">
        <f>J10881+(E10883-E10881)*(J10884-J10881)/(E10884-E10881)</f>
        <v>0.19683333333333333</v>
      </c>
      <c r="K10883" s="469">
        <f t="shared" si="920"/>
        <v>15.258902690377141</v>
      </c>
      <c r="L10883" s="469">
        <f t="shared" si="921"/>
        <v>-7.7639762895262976E-3</v>
      </c>
    </row>
    <row r="10884" spans="1:12">
      <c r="A10884" s="480" t="s">
        <v>126</v>
      </c>
      <c r="B10884" s="480">
        <f t="shared" si="924"/>
        <v>21</v>
      </c>
      <c r="C10884" s="480">
        <f t="shared" si="925"/>
        <v>6</v>
      </c>
      <c r="D10884" s="480">
        <f>D10881</f>
        <v>258</v>
      </c>
      <c r="E10884" s="480">
        <f t="shared" si="923"/>
        <v>60</v>
      </c>
      <c r="F10884" s="484">
        <v>4.1910999999999996</v>
      </c>
      <c r="G10884" s="480">
        <v>15</v>
      </c>
      <c r="H10884" s="482">
        <v>0.27405400000000002</v>
      </c>
      <c r="I10884" s="483">
        <v>15.3</v>
      </c>
      <c r="J10884" s="484">
        <v>0.1958</v>
      </c>
      <c r="K10884" s="469">
        <f t="shared" si="920"/>
        <v>15.292971458179773</v>
      </c>
      <c r="L10884" s="469">
        <f t="shared" si="921"/>
        <v>-7.0285418202278294E-3</v>
      </c>
    </row>
    <row r="10885" spans="1:12">
      <c r="A10885" s="98" t="s">
        <v>126</v>
      </c>
      <c r="B10885" s="98">
        <f t="shared" si="924"/>
        <v>21</v>
      </c>
      <c r="C10885" s="98">
        <f t="shared" si="925"/>
        <v>6</v>
      </c>
      <c r="D10885" s="98">
        <f>D10884</f>
        <v>258</v>
      </c>
      <c r="E10885" s="98">
        <f t="shared" si="923"/>
        <v>61</v>
      </c>
      <c r="F10885" s="397">
        <f>F10884+(E10885-E10884)*(F10887-F10884)/(E10887-E10884)</f>
        <v>4.2041333333333331</v>
      </c>
      <c r="G10885" s="98">
        <v>15</v>
      </c>
      <c r="H10885" s="491">
        <f>H10884+(E10885-E10884)*(H10887-H10884)/(E10887-E10884)</f>
        <v>0.27430433333333337</v>
      </c>
      <c r="I10885" s="492">
        <f>I10884+(E10885-E10884)*(I10887-I10884)/(E10887-E10884)</f>
        <v>15.333333333333334</v>
      </c>
      <c r="J10885" s="397">
        <f>J10884+(E10885-E10884)*(J10887-J10884)/(E10887-E10884)</f>
        <v>0.19476666666666667</v>
      </c>
      <c r="K10885" s="469">
        <f t="shared" si="920"/>
        <v>15.326529049850953</v>
      </c>
      <c r="L10885" s="469">
        <f t="shared" si="921"/>
        <v>-6.8042834823813791E-3</v>
      </c>
    </row>
    <row r="10886" spans="1:12">
      <c r="A10886" s="98" t="s">
        <v>126</v>
      </c>
      <c r="B10886" s="98">
        <f t="shared" si="924"/>
        <v>21</v>
      </c>
      <c r="C10886" s="98">
        <f t="shared" si="925"/>
        <v>6</v>
      </c>
      <c r="D10886" s="98">
        <f>D10884</f>
        <v>258</v>
      </c>
      <c r="E10886" s="98">
        <f t="shared" si="923"/>
        <v>62</v>
      </c>
      <c r="F10886" s="397">
        <f>F10884+(E10886-E10884)*(F10887-F10884)/(E10887-E10884)</f>
        <v>4.2171666666666665</v>
      </c>
      <c r="G10886" s="98">
        <v>15</v>
      </c>
      <c r="H10886" s="491">
        <f>H10884+(E10886-E10884)*(H10887-H10884)/(E10887-E10884)</f>
        <v>0.27455466666666667</v>
      </c>
      <c r="I10886" s="492">
        <f>I10884+(E10886-E10884)*(I10887-I10884)/(E10887-E10884)</f>
        <v>15.366666666666667</v>
      </c>
      <c r="J10886" s="397">
        <f>J10884+(E10886-E10884)*(J10887-J10884)/(E10887-E10884)</f>
        <v>0.19373333333333334</v>
      </c>
      <c r="K10886" s="469">
        <f t="shared" si="920"/>
        <v>15.360025447269759</v>
      </c>
      <c r="L10886" s="469">
        <f t="shared" si="921"/>
        <v>-6.6412193969078714E-3</v>
      </c>
    </row>
    <row r="10887" spans="1:12">
      <c r="A10887" s="480" t="s">
        <v>126</v>
      </c>
      <c r="B10887" s="480">
        <f t="shared" si="924"/>
        <v>21</v>
      </c>
      <c r="C10887" s="480">
        <f t="shared" si="925"/>
        <v>6</v>
      </c>
      <c r="D10887" s="480">
        <f>D10884</f>
        <v>258</v>
      </c>
      <c r="E10887" s="480">
        <f t="shared" si="923"/>
        <v>63</v>
      </c>
      <c r="F10887" s="484">
        <v>4.2302</v>
      </c>
      <c r="G10887" s="480">
        <v>15</v>
      </c>
      <c r="H10887" s="482">
        <v>0.27480500000000002</v>
      </c>
      <c r="I10887" s="483">
        <v>15.4</v>
      </c>
      <c r="J10887" s="484">
        <v>0.19270000000000001</v>
      </c>
      <c r="K10887" s="469">
        <f t="shared" si="920"/>
        <v>15.393460817670711</v>
      </c>
      <c r="L10887" s="469">
        <f t="shared" si="921"/>
        <v>-6.5391823292895168E-3</v>
      </c>
    </row>
    <row r="10888" spans="1:12">
      <c r="A10888" s="98" t="s">
        <v>126</v>
      </c>
      <c r="B10888" s="98">
        <f t="shared" si="924"/>
        <v>21</v>
      </c>
      <c r="C10888" s="98">
        <f t="shared" si="925"/>
        <v>6</v>
      </c>
      <c r="D10888" s="98">
        <f>D10887</f>
        <v>258</v>
      </c>
      <c r="E10888" s="98">
        <f t="shared" si="923"/>
        <v>64</v>
      </c>
      <c r="F10888" s="397">
        <f>F10887+(E10888-E10887)*(F10890-F10887)/(E10890-E10887)</f>
        <v>4.2431000000000001</v>
      </c>
      <c r="G10888" s="98">
        <v>15</v>
      </c>
      <c r="H10888" s="491">
        <f>H10887+(E10888-E10887)*(H10890-H10887)/(E10890-E10887)</f>
        <v>0.27505433333333335</v>
      </c>
      <c r="I10888" s="492">
        <f>I10887+(E10888-E10887)*(I10890-I10887)/(E10890-E10887)</f>
        <v>15.433333333333334</v>
      </c>
      <c r="J10888" s="397">
        <f>J10887+(E10888-E10887)*(J10890-J10887)/(E10890-E10887)</f>
        <v>0.19166666666666668</v>
      </c>
      <c r="K10888" s="469">
        <f t="shared" si="920"/>
        <v>15.426406661471733</v>
      </c>
      <c r="L10888" s="469">
        <f t="shared" si="921"/>
        <v>-6.9266718616010081E-3</v>
      </c>
    </row>
    <row r="10889" spans="1:12">
      <c r="A10889" s="98" t="s">
        <v>126</v>
      </c>
      <c r="B10889" s="98">
        <f t="shared" si="924"/>
        <v>21</v>
      </c>
      <c r="C10889" s="98">
        <f t="shared" si="925"/>
        <v>6</v>
      </c>
      <c r="D10889" s="98">
        <f>D10887</f>
        <v>258</v>
      </c>
      <c r="E10889" s="98">
        <f t="shared" si="923"/>
        <v>65</v>
      </c>
      <c r="F10889" s="397">
        <f>F10887+(E10889-E10887)*(F10890-F10887)/(E10890-E10887)</f>
        <v>4.2560000000000002</v>
      </c>
      <c r="G10889" s="98">
        <v>15</v>
      </c>
      <c r="H10889" s="491">
        <f>H10887+(E10889-E10887)*(H10890-H10887)/(E10890-E10887)</f>
        <v>0.27530366666666667</v>
      </c>
      <c r="I10889" s="492">
        <f>I10887+(E10889-E10887)*(I10890-I10887)/(E10890-E10887)</f>
        <v>15.466666666666667</v>
      </c>
      <c r="J10889" s="397">
        <f>J10887+(E10889-E10887)*(J10890-J10887)/(E10890-E10887)</f>
        <v>0.19063333333333332</v>
      </c>
      <c r="K10889" s="469">
        <f t="shared" si="920"/>
        <v>15.459292829372657</v>
      </c>
      <c r="L10889" s="469">
        <f t="shared" si="921"/>
        <v>-7.3738372940095331E-3</v>
      </c>
    </row>
    <row r="10890" spans="1:12">
      <c r="A10890" s="480" t="s">
        <v>126</v>
      </c>
      <c r="B10890" s="480">
        <f t="shared" si="924"/>
        <v>21</v>
      </c>
      <c r="C10890" s="480">
        <f t="shared" si="925"/>
        <v>6</v>
      </c>
      <c r="D10890" s="480">
        <f>D10887</f>
        <v>258</v>
      </c>
      <c r="E10890" s="480">
        <f t="shared" si="923"/>
        <v>66</v>
      </c>
      <c r="F10890" s="484">
        <v>4.2689000000000004</v>
      </c>
      <c r="G10890" s="480">
        <v>15</v>
      </c>
      <c r="H10890" s="482">
        <v>0.27555299999999999</v>
      </c>
      <c r="I10890" s="483">
        <v>15.5</v>
      </c>
      <c r="J10890" s="484">
        <v>0.18959999999999999</v>
      </c>
      <c r="K10890" s="469">
        <f t="shared" si="920"/>
        <v>15.492119483366178</v>
      </c>
      <c r="L10890" s="469">
        <f t="shared" si="921"/>
        <v>-7.8805166338220545E-3</v>
      </c>
    </row>
    <row r="10891" spans="1:12">
      <c r="A10891" s="98" t="s">
        <v>126</v>
      </c>
      <c r="B10891" s="98">
        <f t="shared" si="924"/>
        <v>21</v>
      </c>
      <c r="C10891" s="98">
        <f t="shared" si="925"/>
        <v>6</v>
      </c>
      <c r="D10891" s="98">
        <f>D10890</f>
        <v>258</v>
      </c>
      <c r="E10891" s="98">
        <f t="shared" si="923"/>
        <v>67</v>
      </c>
      <c r="F10891" s="397">
        <f>F10890+(E10891-E10890)*(F10893-F10890)/(E10893-E10890)</f>
        <v>4.2817333333333334</v>
      </c>
      <c r="G10891" s="98">
        <v>15</v>
      </c>
      <c r="H10891" s="491">
        <f>H10890+(E10891-E10890)*(H10893-H10890)/(E10893-E10890)</f>
        <v>0.27580199999999999</v>
      </c>
      <c r="I10891" s="492">
        <f>I10890+(E10891-E10890)*(I10893-I10890)/(E10893-E10890)</f>
        <v>15.533333333333333</v>
      </c>
      <c r="J10891" s="397">
        <f>J10890+(E10891-E10890)*(J10893-J10890)/(E10893-E10890)</f>
        <v>0.18856666666666666</v>
      </c>
      <c r="K10891" s="469">
        <f t="shared" ref="K10891:K10954" si="926">F10891/H10891</f>
        <v>15.524663828882073</v>
      </c>
      <c r="L10891" s="469">
        <f t="shared" ref="L10891:L10954" si="927">K10891-I10891</f>
        <v>-8.669504451260579E-3</v>
      </c>
    </row>
    <row r="10892" spans="1:12">
      <c r="A10892" s="98" t="s">
        <v>126</v>
      </c>
      <c r="B10892" s="98">
        <f t="shared" si="924"/>
        <v>21</v>
      </c>
      <c r="C10892" s="98">
        <f t="shared" si="925"/>
        <v>6</v>
      </c>
      <c r="D10892" s="98">
        <f>D10890</f>
        <v>258</v>
      </c>
      <c r="E10892" s="98">
        <f t="shared" si="923"/>
        <v>68</v>
      </c>
      <c r="F10892" s="397">
        <f>F10890+(E10892-E10890)*(F10893-F10890)/(E10893-E10890)</f>
        <v>4.2945666666666673</v>
      </c>
      <c r="G10892" s="98">
        <v>15</v>
      </c>
      <c r="H10892" s="491">
        <f>H10890+(E10892-E10890)*(H10893-H10890)/(E10893-E10890)</f>
        <v>0.27605099999999999</v>
      </c>
      <c r="I10892" s="492">
        <f>I10890+(E10892-E10890)*(I10893-I10890)/(E10893-E10890)</f>
        <v>15.566666666666666</v>
      </c>
      <c r="J10892" s="397">
        <f>J10890+(E10892-E10890)*(J10893-J10890)/(E10893-E10890)</f>
        <v>0.18753333333333333</v>
      </c>
      <c r="K10892" s="469">
        <f t="shared" si="926"/>
        <v>15.557149463927562</v>
      </c>
      <c r="L10892" s="469">
        <f t="shared" si="927"/>
        <v>-9.5172027391043912E-3</v>
      </c>
    </row>
    <row r="10893" spans="1:12">
      <c r="A10893" s="480" t="s">
        <v>126</v>
      </c>
      <c r="B10893" s="480">
        <f t="shared" si="924"/>
        <v>21</v>
      </c>
      <c r="C10893" s="480">
        <f t="shared" si="925"/>
        <v>6</v>
      </c>
      <c r="D10893" s="480">
        <f>D10890</f>
        <v>258</v>
      </c>
      <c r="E10893" s="480">
        <f t="shared" si="923"/>
        <v>69</v>
      </c>
      <c r="F10893" s="484">
        <v>4.3074000000000003</v>
      </c>
      <c r="G10893" s="480">
        <v>15</v>
      </c>
      <c r="H10893" s="482">
        <v>0.27629999999999999</v>
      </c>
      <c r="I10893" s="483">
        <v>15.6</v>
      </c>
      <c r="J10893" s="484">
        <v>0.1865</v>
      </c>
      <c r="K10893" s="469">
        <f t="shared" si="926"/>
        <v>15.589576547231273</v>
      </c>
      <c r="L10893" s="469">
        <f t="shared" si="927"/>
        <v>-1.0423452768726804E-2</v>
      </c>
    </row>
    <row r="10894" spans="1:12">
      <c r="A10894" s="98" t="s">
        <v>126</v>
      </c>
      <c r="B10894" s="98">
        <f t="shared" si="924"/>
        <v>21</v>
      </c>
      <c r="C10894" s="98">
        <f t="shared" si="925"/>
        <v>6</v>
      </c>
      <c r="D10894" s="98">
        <f>D10893</f>
        <v>258</v>
      </c>
      <c r="E10894" s="98">
        <f t="shared" si="923"/>
        <v>70</v>
      </c>
      <c r="F10894" s="397">
        <f>F10893+(E10894-E10893)*(F10896-F10893)/(E10896-E10893)</f>
        <v>4.3200666666666665</v>
      </c>
      <c r="G10894" s="98">
        <v>15</v>
      </c>
      <c r="H10894" s="491">
        <f>H10893+(E10894-E10893)*(H10896-H10893)/(E10896-E10893)</f>
        <v>0.27654833333333334</v>
      </c>
      <c r="I10894" s="492">
        <f>I10893+(E10894-E10893)*(I10896-I10893)/(E10896-E10893)</f>
        <v>15.633333333333333</v>
      </c>
      <c r="J10894" s="397">
        <f>J10893+(E10894-E10893)*(J10896-J10893)/(E10896-E10893)</f>
        <v>0.18546666666666667</v>
      </c>
      <c r="K10894" s="469">
        <f t="shared" si="926"/>
        <v>15.621380228893079</v>
      </c>
      <c r="L10894" s="469">
        <f t="shared" si="927"/>
        <v>-1.1953104440253881E-2</v>
      </c>
    </row>
    <row r="10895" spans="1:12">
      <c r="A10895" s="98" t="s">
        <v>126</v>
      </c>
      <c r="B10895" s="98">
        <f t="shared" si="924"/>
        <v>21</v>
      </c>
      <c r="C10895" s="98">
        <f t="shared" si="925"/>
        <v>6</v>
      </c>
      <c r="D10895" s="98">
        <f>D10893</f>
        <v>258</v>
      </c>
      <c r="E10895" s="98">
        <f t="shared" si="923"/>
        <v>71</v>
      </c>
      <c r="F10895" s="397">
        <f>F10893+(E10895-E10893)*(F10896-F10893)/(E10896-E10893)</f>
        <v>4.3327333333333335</v>
      </c>
      <c r="G10895" s="98">
        <v>15</v>
      </c>
      <c r="H10895" s="491">
        <f>H10893+(E10895-E10893)*(H10896-H10893)/(E10896-E10893)</f>
        <v>0.27679666666666664</v>
      </c>
      <c r="I10895" s="492">
        <f>I10893+(E10895-E10893)*(I10896-I10893)/(E10896-E10893)</f>
        <v>15.666666666666666</v>
      </c>
      <c r="J10895" s="397">
        <f>J10893+(E10895-E10893)*(J10896-J10893)/(E10896-E10893)</f>
        <v>0.18443333333333334</v>
      </c>
      <c r="K10895" s="469">
        <f t="shared" si="926"/>
        <v>15.653126844013057</v>
      </c>
      <c r="L10895" s="469">
        <f t="shared" si="927"/>
        <v>-1.3539822653608979E-2</v>
      </c>
    </row>
    <row r="10896" spans="1:12">
      <c r="A10896" s="480" t="s">
        <v>126</v>
      </c>
      <c r="B10896" s="480">
        <f t="shared" si="924"/>
        <v>21</v>
      </c>
      <c r="C10896" s="480">
        <f t="shared" si="925"/>
        <v>6</v>
      </c>
      <c r="D10896" s="480">
        <f>D10893</f>
        <v>258</v>
      </c>
      <c r="E10896" s="480">
        <f t="shared" si="923"/>
        <v>72</v>
      </c>
      <c r="F10896" s="484">
        <v>4.3453999999999997</v>
      </c>
      <c r="G10896" s="480">
        <v>15</v>
      </c>
      <c r="H10896" s="482">
        <v>0.27704499999999999</v>
      </c>
      <c r="I10896" s="483">
        <v>15.7</v>
      </c>
      <c r="J10896" s="484">
        <v>0.18340000000000001</v>
      </c>
      <c r="K10896" s="469">
        <f t="shared" si="926"/>
        <v>15.684816546048475</v>
      </c>
      <c r="L10896" s="469">
        <f t="shared" si="927"/>
        <v>-1.5183453951523873E-2</v>
      </c>
    </row>
    <row r="10897" spans="1:12">
      <c r="A10897" s="98" t="s">
        <v>126</v>
      </c>
      <c r="B10897" s="98">
        <f t="shared" si="924"/>
        <v>21</v>
      </c>
      <c r="C10897" s="98">
        <f t="shared" si="925"/>
        <v>6</v>
      </c>
      <c r="D10897" s="98">
        <f>D10896</f>
        <v>258</v>
      </c>
      <c r="E10897" s="98">
        <f t="shared" si="923"/>
        <v>73</v>
      </c>
      <c r="F10897" s="397">
        <f>F10896+(E10897-E10896)*(F10899-F10896)/(E10899-E10896)</f>
        <v>4.3579999999999997</v>
      </c>
      <c r="G10897" s="98">
        <v>15</v>
      </c>
      <c r="H10897" s="491">
        <f>H10896+(E10897-E10896)*(H10899-H10896)/(E10899-E10896)</f>
        <v>0.27729300000000001</v>
      </c>
      <c r="I10897" s="492">
        <f>I10896+(E10897-E10896)*(I10899-I10896)/(E10899-E10896)</f>
        <v>15.733333333333333</v>
      </c>
      <c r="J10897" s="397">
        <f>J10896+(E10897-E10896)*(J10899-J10896)/(E10899-E10896)</f>
        <v>0.18236666666666668</v>
      </c>
      <c r="K10897" s="469">
        <f t="shared" si="926"/>
        <v>15.716227961037601</v>
      </c>
      <c r="L10897" s="469">
        <f t="shared" si="927"/>
        <v>-1.7105372295731058E-2</v>
      </c>
    </row>
    <row r="10898" spans="1:12">
      <c r="A10898" s="98" t="s">
        <v>126</v>
      </c>
      <c r="B10898" s="98">
        <f t="shared" si="924"/>
        <v>21</v>
      </c>
      <c r="C10898" s="98">
        <f t="shared" si="925"/>
        <v>6</v>
      </c>
      <c r="D10898" s="98">
        <f>D10896</f>
        <v>258</v>
      </c>
      <c r="E10898" s="98">
        <f t="shared" si="923"/>
        <v>74</v>
      </c>
      <c r="F10898" s="397">
        <f>F10896+(E10898-E10896)*(F10899-F10896)/(E10899-E10896)</f>
        <v>4.3706000000000005</v>
      </c>
      <c r="G10898" s="98">
        <v>15</v>
      </c>
      <c r="H10898" s="491">
        <f>H10896+(E10898-E10896)*(H10899-H10896)/(E10899-E10896)</f>
        <v>0.27754099999999998</v>
      </c>
      <c r="I10898" s="492">
        <f>I10896+(E10898-E10896)*(I10899-I10896)/(E10899-E10896)</f>
        <v>15.766666666666667</v>
      </c>
      <c r="J10898" s="397">
        <f>J10896+(E10898-E10896)*(J10899-J10896)/(E10899-E10896)</f>
        <v>0.18133333333333332</v>
      </c>
      <c r="K10898" s="469">
        <f t="shared" si="926"/>
        <v>15.747583239953739</v>
      </c>
      <c r="L10898" s="469">
        <f t="shared" si="927"/>
        <v>-1.9083426712928286E-2</v>
      </c>
    </row>
    <row r="10899" spans="1:12">
      <c r="A10899" s="480" t="s">
        <v>126</v>
      </c>
      <c r="B10899" s="480">
        <f t="shared" si="924"/>
        <v>21</v>
      </c>
      <c r="C10899" s="480">
        <f t="shared" si="925"/>
        <v>6</v>
      </c>
      <c r="D10899" s="480">
        <f>D10896</f>
        <v>258</v>
      </c>
      <c r="E10899" s="480">
        <f t="shared" si="923"/>
        <v>75</v>
      </c>
      <c r="F10899" s="484">
        <v>4.3832000000000004</v>
      </c>
      <c r="G10899" s="480">
        <v>15</v>
      </c>
      <c r="H10899" s="482">
        <v>0.27778900000000001</v>
      </c>
      <c r="I10899" s="483">
        <v>15.8</v>
      </c>
      <c r="J10899" s="484">
        <v>0.18029999999999999</v>
      </c>
      <c r="K10899" s="469">
        <f t="shared" si="926"/>
        <v>15.778882533145662</v>
      </c>
      <c r="L10899" s="469">
        <f t="shared" si="927"/>
        <v>-2.1117466854338574E-2</v>
      </c>
    </row>
    <row r="10900" spans="1:12">
      <c r="A10900" s="98" t="s">
        <v>126</v>
      </c>
      <c r="B10900" s="98">
        <f t="shared" si="924"/>
        <v>21</v>
      </c>
      <c r="C10900" s="98">
        <f t="shared" si="925"/>
        <v>6</v>
      </c>
      <c r="D10900" s="98">
        <f>D10899</f>
        <v>258</v>
      </c>
      <c r="E10900" s="98">
        <f t="shared" si="923"/>
        <v>76</v>
      </c>
      <c r="F10900" s="397">
        <f>F10899+(E10900-E10899)*(F10902-F10899)/(E10902-E10899)</f>
        <v>4.3956666666666671</v>
      </c>
      <c r="G10900" s="98">
        <v>15</v>
      </c>
      <c r="H10900" s="491">
        <f>H10899+(E10900-E10899)*(H10902-H10899)/(E10902-E10899)</f>
        <v>0.27803666666666665</v>
      </c>
      <c r="I10900" s="492">
        <f>I10899+(E10900-E10899)*(I10902-I10899)/(E10902-E10899)</f>
        <v>15.833333333333334</v>
      </c>
      <c r="J10900" s="397">
        <f>J10899+(E10900-E10899)*(J10902-J10899)/(E10902-E10899)</f>
        <v>0.17926666666666666</v>
      </c>
      <c r="K10900" s="469">
        <f t="shared" si="926"/>
        <v>15.809665391854793</v>
      </c>
      <c r="L10900" s="469">
        <f t="shared" si="927"/>
        <v>-2.366794147854101E-2</v>
      </c>
    </row>
    <row r="10901" spans="1:12">
      <c r="A10901" s="98" t="s">
        <v>126</v>
      </c>
      <c r="B10901" s="98">
        <f t="shared" si="924"/>
        <v>21</v>
      </c>
      <c r="C10901" s="98">
        <f t="shared" si="925"/>
        <v>6</v>
      </c>
      <c r="D10901" s="98">
        <f>D10899</f>
        <v>258</v>
      </c>
      <c r="E10901" s="98">
        <f t="shared" si="923"/>
        <v>77</v>
      </c>
      <c r="F10901" s="397">
        <f>F10899+(E10901-E10899)*(F10902-F10899)/(E10902-E10899)</f>
        <v>4.4081333333333337</v>
      </c>
      <c r="G10901" s="98">
        <v>15</v>
      </c>
      <c r="H10901" s="491">
        <f>H10899+(E10901-E10899)*(H10902-H10899)/(E10902-E10899)</f>
        <v>0.27828433333333336</v>
      </c>
      <c r="I10901" s="492">
        <f>I10899+(E10901-E10899)*(I10902-I10899)/(E10902-E10899)</f>
        <v>15.866666666666667</v>
      </c>
      <c r="J10901" s="397">
        <f>J10899+(E10901-E10899)*(J10902-J10899)/(E10902-E10899)</f>
        <v>0.17823333333333333</v>
      </c>
      <c r="K10901" s="469">
        <f t="shared" si="926"/>
        <v>15.8403934584891</v>
      </c>
      <c r="L10901" s="469">
        <f t="shared" si="927"/>
        <v>-2.6273208177567398E-2</v>
      </c>
    </row>
    <row r="10902" spans="1:12">
      <c r="A10902" s="480" t="s">
        <v>126</v>
      </c>
      <c r="B10902" s="480">
        <f t="shared" si="924"/>
        <v>21</v>
      </c>
      <c r="C10902" s="480">
        <f t="shared" si="925"/>
        <v>6</v>
      </c>
      <c r="D10902" s="480">
        <f>D10899</f>
        <v>258</v>
      </c>
      <c r="E10902" s="480">
        <f t="shared" si="923"/>
        <v>78</v>
      </c>
      <c r="F10902" s="484">
        <v>4.4206000000000003</v>
      </c>
      <c r="G10902" s="480">
        <v>15</v>
      </c>
      <c r="H10902" s="482">
        <v>0.278532</v>
      </c>
      <c r="I10902" s="483">
        <v>15.9</v>
      </c>
      <c r="J10902" s="484">
        <v>0.1772</v>
      </c>
      <c r="K10902" s="469">
        <f t="shared" si="926"/>
        <v>15.871066879209572</v>
      </c>
      <c r="L10902" s="469">
        <f t="shared" si="927"/>
        <v>-2.8933120790428646E-2</v>
      </c>
    </row>
    <row r="10903" spans="1:12">
      <c r="A10903" s="98" t="s">
        <v>126</v>
      </c>
      <c r="B10903" s="98">
        <f t="shared" si="924"/>
        <v>21</v>
      </c>
      <c r="C10903" s="98">
        <f t="shared" si="925"/>
        <v>6</v>
      </c>
      <c r="D10903" s="98">
        <f>D10902</f>
        <v>258</v>
      </c>
      <c r="E10903" s="98">
        <f t="shared" si="923"/>
        <v>79</v>
      </c>
      <c r="F10903" s="397">
        <f>F10902+(E10903-E10902)*(F10905-F10902)/(E10905-E10902)</f>
        <v>4.4329666666666672</v>
      </c>
      <c r="G10903" s="98">
        <v>15</v>
      </c>
      <c r="H10903" s="491">
        <f>H10902+(E10903-E10902)*(H10905-H10902)/(E10905-E10902)</f>
        <v>0.27877966666666665</v>
      </c>
      <c r="I10903" s="492">
        <f>I10902+(E10903-E10902)*(I10905-I10902)/(E10905-E10902)</f>
        <v>15.933333333333334</v>
      </c>
      <c r="J10903" s="397">
        <f>J10902+(E10903-E10902)*(J10905-J10902)/(E10905-E10902)</f>
        <v>0.17616666666666667</v>
      </c>
      <c r="K10903" s="469">
        <f t="shared" si="926"/>
        <v>15.901327093439386</v>
      </c>
      <c r="L10903" s="469">
        <f t="shared" si="927"/>
        <v>-3.2006239893947352E-2</v>
      </c>
    </row>
    <row r="10904" spans="1:12">
      <c r="A10904" s="98" t="s">
        <v>126</v>
      </c>
      <c r="B10904" s="98">
        <f t="shared" si="924"/>
        <v>21</v>
      </c>
      <c r="C10904" s="98">
        <f t="shared" si="925"/>
        <v>6</v>
      </c>
      <c r="D10904" s="98">
        <f>D10902</f>
        <v>258</v>
      </c>
      <c r="E10904" s="98">
        <f t="shared" si="923"/>
        <v>80</v>
      </c>
      <c r="F10904" s="397">
        <f>F10902+(E10904-E10902)*(F10905-F10902)/(E10905-E10902)</f>
        <v>4.4453333333333331</v>
      </c>
      <c r="G10904" s="98">
        <v>15</v>
      </c>
      <c r="H10904" s="491">
        <f>H10902+(E10904-E10902)*(H10905-H10902)/(E10905-E10902)</f>
        <v>0.27902733333333335</v>
      </c>
      <c r="I10904" s="492">
        <f>I10902+(E10904-E10902)*(I10905-I10902)/(E10905-E10902)</f>
        <v>15.966666666666667</v>
      </c>
      <c r="J10904" s="397">
        <f>J10902+(E10904-E10902)*(J10905-J10902)/(E10905-E10902)</f>
        <v>0.17513333333333334</v>
      </c>
      <c r="K10904" s="469">
        <f t="shared" si="926"/>
        <v>15.931533589301882</v>
      </c>
      <c r="L10904" s="469">
        <f t="shared" si="927"/>
        <v>-3.5133077364784882E-2</v>
      </c>
    </row>
    <row r="10905" spans="1:12">
      <c r="A10905" s="480" t="s">
        <v>126</v>
      </c>
      <c r="B10905" s="480">
        <f t="shared" si="924"/>
        <v>21</v>
      </c>
      <c r="C10905" s="480">
        <f t="shared" si="925"/>
        <v>6</v>
      </c>
      <c r="D10905" s="480">
        <f>D10902</f>
        <v>258</v>
      </c>
      <c r="E10905" s="480">
        <f t="shared" si="923"/>
        <v>81</v>
      </c>
      <c r="F10905" s="484">
        <v>4.4577</v>
      </c>
      <c r="G10905" s="480">
        <v>15</v>
      </c>
      <c r="H10905" s="482">
        <v>0.279275</v>
      </c>
      <c r="I10905" s="483">
        <v>16</v>
      </c>
      <c r="J10905" s="484">
        <v>0.1741</v>
      </c>
      <c r="K10905" s="469">
        <f t="shared" si="926"/>
        <v>15.961686509712649</v>
      </c>
      <c r="L10905" s="469">
        <f t="shared" si="927"/>
        <v>-3.831349028735076E-2</v>
      </c>
    </row>
    <row r="10906" spans="1:12">
      <c r="A10906" s="98" t="s">
        <v>126</v>
      </c>
      <c r="B10906" s="98">
        <f t="shared" si="924"/>
        <v>21</v>
      </c>
      <c r="C10906" s="98">
        <f t="shared" si="925"/>
        <v>6</v>
      </c>
      <c r="D10906" s="98">
        <f>D10905</f>
        <v>258</v>
      </c>
      <c r="E10906" s="98">
        <f t="shared" si="923"/>
        <v>82</v>
      </c>
      <c r="F10906" s="397">
        <f>F10905+(E10906-E10905)*(F10908-F10905)/(E10908-E10905)</f>
        <v>4.4699666666666671</v>
      </c>
      <c r="G10906" s="98">
        <v>15</v>
      </c>
      <c r="H10906" s="491">
        <f>H10905+(E10906-E10905)*(H10908-H10905)/(E10908-E10905)</f>
        <v>0.27952233333333332</v>
      </c>
      <c r="I10906" s="492">
        <f>I10905+(E10906-E10905)*(I10908-I10905)/(E10908-E10905)</f>
        <v>16.033333333333335</v>
      </c>
      <c r="J10906" s="397">
        <f>J10905+(E10906-E10905)*(J10908-J10905)/(E10908-E10905)</f>
        <v>0.17303333333333334</v>
      </c>
      <c r="K10906" s="469">
        <f t="shared" si="926"/>
        <v>15.991447314287353</v>
      </c>
      <c r="L10906" s="469">
        <f t="shared" si="927"/>
        <v>-4.1886019045982437E-2</v>
      </c>
    </row>
    <row r="10907" spans="1:12">
      <c r="A10907" s="98" t="s">
        <v>126</v>
      </c>
      <c r="B10907" s="98">
        <f t="shared" si="924"/>
        <v>21</v>
      </c>
      <c r="C10907" s="98">
        <f t="shared" si="925"/>
        <v>6</v>
      </c>
      <c r="D10907" s="98">
        <f>D10905</f>
        <v>258</v>
      </c>
      <c r="E10907" s="98">
        <f t="shared" si="923"/>
        <v>83</v>
      </c>
      <c r="F10907" s="397">
        <f>F10905+(E10907-E10905)*(F10908-F10905)/(E10908-E10905)</f>
        <v>4.4822333333333333</v>
      </c>
      <c r="G10907" s="98">
        <v>15</v>
      </c>
      <c r="H10907" s="491">
        <f>H10905+(E10907-E10905)*(H10908-H10905)/(E10908-E10905)</f>
        <v>0.27976966666666669</v>
      </c>
      <c r="I10907" s="492">
        <f>I10905+(E10907-E10905)*(I10908-I10905)/(E10908-E10905)</f>
        <v>16.066666666666666</v>
      </c>
      <c r="J10907" s="397">
        <f>J10905+(E10907-E10905)*(J10908-J10905)/(E10908-E10905)</f>
        <v>0.17196666666666666</v>
      </c>
      <c r="K10907" s="469">
        <f t="shared" si="926"/>
        <v>16.021155498153838</v>
      </c>
      <c r="L10907" s="469">
        <f t="shared" si="927"/>
        <v>-4.5511168512827993E-2</v>
      </c>
    </row>
    <row r="10908" spans="1:12">
      <c r="A10908" s="480" t="s">
        <v>126</v>
      </c>
      <c r="B10908" s="480">
        <f t="shared" si="924"/>
        <v>21</v>
      </c>
      <c r="C10908" s="480">
        <f t="shared" si="925"/>
        <v>6</v>
      </c>
      <c r="D10908" s="480">
        <f>D10905</f>
        <v>258</v>
      </c>
      <c r="E10908" s="480">
        <f t="shared" si="923"/>
        <v>84</v>
      </c>
      <c r="F10908" s="484">
        <v>4.4945000000000004</v>
      </c>
      <c r="G10908" s="480">
        <v>15</v>
      </c>
      <c r="H10908" s="482">
        <v>0.28001700000000002</v>
      </c>
      <c r="I10908" s="483">
        <v>16.100000000000001</v>
      </c>
      <c r="J10908" s="484">
        <v>0.1709</v>
      </c>
      <c r="K10908" s="469">
        <f t="shared" si="926"/>
        <v>16.050811200748527</v>
      </c>
      <c r="L10908" s="469">
        <f t="shared" si="927"/>
        <v>-4.9188799251474791E-2</v>
      </c>
    </row>
    <row r="10909" spans="1:12">
      <c r="A10909" s="98" t="s">
        <v>126</v>
      </c>
      <c r="B10909" s="98">
        <f t="shared" si="924"/>
        <v>21</v>
      </c>
      <c r="C10909" s="98">
        <f t="shared" si="925"/>
        <v>6</v>
      </c>
      <c r="D10909" s="98">
        <f>D10908</f>
        <v>258</v>
      </c>
      <c r="E10909" s="98">
        <f t="shared" si="923"/>
        <v>85</v>
      </c>
      <c r="F10909" s="397">
        <f>F10908+(E10909-E10908)*(F10911-F10908)/(E10911-E10908)</f>
        <v>4.5066666666666668</v>
      </c>
      <c r="G10909" s="98">
        <v>15</v>
      </c>
      <c r="H10909" s="491">
        <f>H10908+(E10909-E10908)*(H10911-H10908)/(E10911-E10908)</f>
        <v>0.28026433333333334</v>
      </c>
      <c r="I10909" s="492">
        <f>I10908+(E10909-E10908)*(I10911-I10908)/(E10911-E10908)</f>
        <v>16.100000000000001</v>
      </c>
      <c r="J10909" s="397">
        <f>J10908+(E10909-E10908)*(J10911-J10908)/(E10911-E10908)</f>
        <v>0.16986666666666667</v>
      </c>
      <c r="K10909" s="469">
        <f t="shared" si="926"/>
        <v>16.08005775500034</v>
      </c>
      <c r="L10909" s="469">
        <f t="shared" si="927"/>
        <v>-1.9942244999661796E-2</v>
      </c>
    </row>
    <row r="10910" spans="1:12">
      <c r="A10910" s="98" t="s">
        <v>126</v>
      </c>
      <c r="B10910" s="98">
        <f t="shared" si="924"/>
        <v>21</v>
      </c>
      <c r="C10910" s="98">
        <f t="shared" si="925"/>
        <v>6</v>
      </c>
      <c r="D10910" s="98">
        <f>D10908</f>
        <v>258</v>
      </c>
      <c r="E10910" s="98">
        <f t="shared" si="923"/>
        <v>86</v>
      </c>
      <c r="F10910" s="397">
        <f>F10908+(E10910-E10908)*(F10911-F10908)/(E10911-E10908)</f>
        <v>4.5188333333333333</v>
      </c>
      <c r="G10910" s="98">
        <v>15</v>
      </c>
      <c r="H10910" s="491">
        <f>H10908+(E10910-E10908)*(H10911-H10908)/(E10911-E10908)</f>
        <v>0.28051166666666666</v>
      </c>
      <c r="I10910" s="492">
        <f>I10908+(E10910-E10908)*(I10911-I10908)/(E10911-E10908)</f>
        <v>16.100000000000001</v>
      </c>
      <c r="J10910" s="397">
        <f>J10908+(E10910-E10908)*(J10911-J10908)/(E10911-E10908)</f>
        <v>0.16883333333333334</v>
      </c>
      <c r="K10910" s="469">
        <f t="shared" si="926"/>
        <v>16.109252734586203</v>
      </c>
      <c r="L10910" s="469">
        <f t="shared" si="927"/>
        <v>9.252734586201683E-3</v>
      </c>
    </row>
    <row r="10911" spans="1:12">
      <c r="A10911" s="480" t="s">
        <v>126</v>
      </c>
      <c r="B10911" s="480">
        <f t="shared" si="924"/>
        <v>21</v>
      </c>
      <c r="C10911" s="480">
        <f t="shared" si="925"/>
        <v>6</v>
      </c>
      <c r="D10911" s="480">
        <f>D10908</f>
        <v>258</v>
      </c>
      <c r="E10911" s="480">
        <f t="shared" si="923"/>
        <v>87</v>
      </c>
      <c r="F10911" s="484">
        <v>4.5309999999999997</v>
      </c>
      <c r="G10911" s="480">
        <v>15</v>
      </c>
      <c r="H10911" s="482">
        <v>0.28075899999999998</v>
      </c>
      <c r="I10911" s="483">
        <v>16.100000000000001</v>
      </c>
      <c r="J10911" s="484">
        <v>0.1678</v>
      </c>
      <c r="K10911" s="469">
        <f t="shared" si="926"/>
        <v>16.138396275809502</v>
      </c>
      <c r="L10911" s="469">
        <f t="shared" si="927"/>
        <v>3.8396275809500224E-2</v>
      </c>
    </row>
    <row r="10912" spans="1:12">
      <c r="A10912" s="98" t="s">
        <v>126</v>
      </c>
      <c r="B10912" s="98">
        <f t="shared" si="924"/>
        <v>21</v>
      </c>
      <c r="C10912" s="98">
        <f t="shared" si="925"/>
        <v>6</v>
      </c>
      <c r="D10912" s="98">
        <f>D10911</f>
        <v>258</v>
      </c>
      <c r="E10912" s="98">
        <f t="shared" si="923"/>
        <v>88</v>
      </c>
      <c r="F10912" s="397">
        <f>F10911+(E10912-E10911)*(F10914-F10911)/(E10914-E10911)</f>
        <v>4.5430666666666664</v>
      </c>
      <c r="G10912" s="98">
        <v>15</v>
      </c>
      <c r="H10912" s="491">
        <f>H10911+(E10912-E10911)*(H10914-H10911)/(E10914-E10911)</f>
        <v>0.28100666666666663</v>
      </c>
      <c r="I10912" s="492">
        <f>I10911+(E10912-E10911)*(I10914-I10911)/(E10914-E10911)</f>
        <v>16.133333333333333</v>
      </c>
      <c r="J10912" s="397">
        <f>J10911+(E10912-E10911)*(J10914-J10911)/(E10914-E10911)</f>
        <v>0.16676666666666667</v>
      </c>
      <c r="K10912" s="469">
        <f t="shared" si="926"/>
        <v>16.167113472989964</v>
      </c>
      <c r="L10912" s="469">
        <f t="shared" si="927"/>
        <v>3.3780139656631292E-2</v>
      </c>
    </row>
    <row r="10913" spans="1:12">
      <c r="A10913" s="98" t="s">
        <v>126</v>
      </c>
      <c r="B10913" s="98">
        <f t="shared" si="924"/>
        <v>21</v>
      </c>
      <c r="C10913" s="98">
        <f t="shared" si="925"/>
        <v>6</v>
      </c>
      <c r="D10913" s="98">
        <f>D10911</f>
        <v>258</v>
      </c>
      <c r="E10913" s="98">
        <f t="shared" si="923"/>
        <v>89</v>
      </c>
      <c r="F10913" s="397">
        <f>F10911+(E10913-E10911)*(F10914-F10911)/(E10914-E10911)</f>
        <v>4.555133333333333</v>
      </c>
      <c r="G10913" s="98">
        <v>15</v>
      </c>
      <c r="H10913" s="491">
        <f>H10911+(E10913-E10911)*(H10914-H10911)/(E10914-E10911)</f>
        <v>0.28125433333333333</v>
      </c>
      <c r="I10913" s="492">
        <f>I10911+(E10913-E10911)*(I10914-I10911)/(E10914-E10911)</f>
        <v>16.166666666666668</v>
      </c>
      <c r="J10913" s="397">
        <f>J10911+(E10913-E10911)*(J10914-J10911)/(E10914-E10911)</f>
        <v>0.16573333333333334</v>
      </c>
      <c r="K10913" s="469">
        <f t="shared" si="926"/>
        <v>16.195780094647429</v>
      </c>
      <c r="L10913" s="469">
        <f t="shared" si="927"/>
        <v>2.9113427980760775E-2</v>
      </c>
    </row>
    <row r="10914" spans="1:12">
      <c r="A10914" s="480" t="s">
        <v>126</v>
      </c>
      <c r="B10914" s="480">
        <f t="shared" si="924"/>
        <v>21</v>
      </c>
      <c r="C10914" s="480">
        <f t="shared" si="925"/>
        <v>6</v>
      </c>
      <c r="D10914" s="480">
        <f>D10911</f>
        <v>258</v>
      </c>
      <c r="E10914" s="480">
        <f t="shared" si="923"/>
        <v>90</v>
      </c>
      <c r="F10914" s="484">
        <v>4.5671999999999997</v>
      </c>
      <c r="G10914" s="480">
        <v>15</v>
      </c>
      <c r="H10914" s="482">
        <v>0.28150199999999997</v>
      </c>
      <c r="I10914" s="483">
        <v>16.2</v>
      </c>
      <c r="J10914" s="484">
        <v>0.16470000000000001</v>
      </c>
      <c r="K10914" s="469">
        <f t="shared" si="926"/>
        <v>16.224396274271587</v>
      </c>
      <c r="L10914" s="469">
        <f t="shared" si="927"/>
        <v>2.439627427158797E-2</v>
      </c>
    </row>
    <row r="10915" spans="1:12">
      <c r="A10915" s="98" t="s">
        <v>126</v>
      </c>
      <c r="B10915" s="98">
        <f t="shared" si="924"/>
        <v>21</v>
      </c>
      <c r="C10915" s="98">
        <f t="shared" si="925"/>
        <v>6</v>
      </c>
      <c r="D10915" s="98">
        <f>D10914</f>
        <v>258</v>
      </c>
      <c r="E10915" s="98">
        <f t="shared" si="923"/>
        <v>91</v>
      </c>
      <c r="F10915" s="397">
        <f>F10914+(E10915-E10914)*(F10917-F10914)/(E10917-E10914)</f>
        <v>4.5791666666666666</v>
      </c>
      <c r="G10915" s="98">
        <v>15</v>
      </c>
      <c r="H10915" s="491">
        <f>H10914+(E10915-E10914)*(H10917-H10914)/(E10917-E10914)</f>
        <v>0.28174966666666668</v>
      </c>
      <c r="I10915" s="492">
        <f>I10914+(E10915-E10914)*(I10917-I10914)/(E10917-E10914)</f>
        <v>16.233333333333334</v>
      </c>
      <c r="J10915" s="397">
        <f>J10914+(E10915-E10914)*(J10917-J10914)/(E10917-E10914)</f>
        <v>0.16366666666666668</v>
      </c>
      <c r="K10915" s="469">
        <f t="shared" si="926"/>
        <v>16.252607219884318</v>
      </c>
      <c r="L10915" s="469">
        <f t="shared" si="927"/>
        <v>1.9273886550983832E-2</v>
      </c>
    </row>
    <row r="10916" spans="1:12">
      <c r="A10916" s="98" t="s">
        <v>126</v>
      </c>
      <c r="B10916" s="98">
        <f t="shared" si="924"/>
        <v>21</v>
      </c>
      <c r="C10916" s="98">
        <f t="shared" si="925"/>
        <v>6</v>
      </c>
      <c r="D10916" s="98">
        <f>D10914</f>
        <v>258</v>
      </c>
      <c r="E10916" s="98">
        <f t="shared" si="923"/>
        <v>92</v>
      </c>
      <c r="F10916" s="397">
        <f>F10914+(E10916-E10914)*(F10917-F10914)/(E10917-E10914)</f>
        <v>4.5911333333333335</v>
      </c>
      <c r="G10916" s="98">
        <v>15</v>
      </c>
      <c r="H10916" s="491">
        <f>H10914+(E10916-E10914)*(H10917-H10914)/(E10917-E10914)</f>
        <v>0.28199733333333332</v>
      </c>
      <c r="I10916" s="492">
        <f>I10914+(E10916-E10914)*(I10917-I10914)/(E10917-E10914)</f>
        <v>16.266666666666666</v>
      </c>
      <c r="J10916" s="397">
        <f>J10914+(E10916-E10914)*(J10917-J10914)/(E10917-E10914)</f>
        <v>0.16263333333333332</v>
      </c>
      <c r="K10916" s="469">
        <f t="shared" si="926"/>
        <v>16.280768612469149</v>
      </c>
      <c r="L10916" s="469">
        <f t="shared" si="927"/>
        <v>1.4101945802483584E-2</v>
      </c>
    </row>
    <row r="10917" spans="1:12">
      <c r="A10917" s="480" t="s">
        <v>126</v>
      </c>
      <c r="B10917" s="480">
        <f t="shared" si="924"/>
        <v>21</v>
      </c>
      <c r="C10917" s="480">
        <f t="shared" si="925"/>
        <v>6</v>
      </c>
      <c r="D10917" s="480">
        <f>D10914</f>
        <v>258</v>
      </c>
      <c r="E10917" s="480">
        <f t="shared" si="923"/>
        <v>93</v>
      </c>
      <c r="F10917" s="484">
        <v>4.6031000000000004</v>
      </c>
      <c r="G10917" s="480">
        <v>15</v>
      </c>
      <c r="H10917" s="482">
        <v>0.28224500000000002</v>
      </c>
      <c r="I10917" s="483">
        <v>16.3</v>
      </c>
      <c r="J10917" s="484">
        <v>0.16159999999999999</v>
      </c>
      <c r="K10917" s="469">
        <f t="shared" si="926"/>
        <v>16.308880582472675</v>
      </c>
      <c r="L10917" s="469">
        <f t="shared" si="927"/>
        <v>8.8805824726740923E-3</v>
      </c>
    </row>
    <row r="10918" spans="1:12">
      <c r="A10918" s="98" t="s">
        <v>126</v>
      </c>
      <c r="B10918" s="98">
        <f t="shared" si="924"/>
        <v>21</v>
      </c>
      <c r="C10918" s="98">
        <f t="shared" si="925"/>
        <v>6</v>
      </c>
      <c r="D10918" s="98">
        <f>D10917</f>
        <v>258</v>
      </c>
      <c r="E10918" s="98">
        <f t="shared" si="923"/>
        <v>94</v>
      </c>
      <c r="F10918" s="397">
        <f>F10917+(E10918-E10917)*(F10920-F10917)/(E10920-E10917)</f>
        <v>4.6150000000000002</v>
      </c>
      <c r="G10918" s="98">
        <v>15</v>
      </c>
      <c r="H10918" s="491">
        <f>H10917+(E10918-E10917)*(H10920-H10917)/(E10920-E10917)</f>
        <v>0.28249299999999999</v>
      </c>
      <c r="I10918" s="492">
        <f>I10917+(E10918-E10917)*(I10920-I10917)/(E10920-E10917)</f>
        <v>16.333333333333332</v>
      </c>
      <c r="J10918" s="397">
        <f>J10917+(E10918-E10917)*(J10920-J10917)/(E10920-E10917)</f>
        <v>0.16056666666666666</v>
      </c>
      <c r="K10918" s="469">
        <f t="shared" si="926"/>
        <v>16.336687988728926</v>
      </c>
      <c r="L10918" s="469">
        <f t="shared" si="927"/>
        <v>3.3546553955936531E-3</v>
      </c>
    </row>
    <row r="10919" spans="1:12">
      <c r="A10919" s="98" t="s">
        <v>126</v>
      </c>
      <c r="B10919" s="98">
        <f t="shared" si="924"/>
        <v>21</v>
      </c>
      <c r="C10919" s="98">
        <f t="shared" si="925"/>
        <v>6</v>
      </c>
      <c r="D10919" s="98">
        <f>D10917</f>
        <v>258</v>
      </c>
      <c r="E10919" s="98">
        <f t="shared" ref="E10919:E10982" si="928">E10918+1</f>
        <v>95</v>
      </c>
      <c r="F10919" s="397">
        <f>F10917+(E10919-E10917)*(F10920-F10917)/(E10920-E10917)</f>
        <v>4.6269</v>
      </c>
      <c r="G10919" s="98">
        <v>15</v>
      </c>
      <c r="H10919" s="491">
        <f>H10917+(E10919-E10917)*(H10920-H10917)/(E10920-E10917)</f>
        <v>0.28274100000000002</v>
      </c>
      <c r="I10919" s="492">
        <f>I10917+(E10919-E10917)*(I10920-I10917)/(E10920-E10917)</f>
        <v>16.366666666666667</v>
      </c>
      <c r="J10919" s="397">
        <f>J10917+(E10919-E10917)*(J10920-J10917)/(E10920-E10917)</f>
        <v>0.15953333333333333</v>
      </c>
      <c r="K10919" s="469">
        <f t="shared" si="926"/>
        <v>16.364446613685317</v>
      </c>
      <c r="L10919" s="469">
        <f t="shared" si="927"/>
        <v>-2.2200529813503067E-3</v>
      </c>
    </row>
    <row r="10920" spans="1:12">
      <c r="A10920" s="480" t="s">
        <v>126</v>
      </c>
      <c r="B10920" s="480">
        <f t="shared" si="924"/>
        <v>21</v>
      </c>
      <c r="C10920" s="480">
        <f t="shared" si="925"/>
        <v>6</v>
      </c>
      <c r="D10920" s="480">
        <f>D10917</f>
        <v>258</v>
      </c>
      <c r="E10920" s="480">
        <f t="shared" si="928"/>
        <v>96</v>
      </c>
      <c r="F10920" s="484">
        <v>4.6387999999999998</v>
      </c>
      <c r="G10920" s="480">
        <v>15</v>
      </c>
      <c r="H10920" s="482">
        <v>0.28298899999999999</v>
      </c>
      <c r="I10920" s="483">
        <v>16.399999999999999</v>
      </c>
      <c r="J10920" s="484">
        <v>0.1585</v>
      </c>
      <c r="K10920" s="469">
        <f t="shared" si="926"/>
        <v>16.392156585591668</v>
      </c>
      <c r="L10920" s="469">
        <f t="shared" si="927"/>
        <v>-7.8434144083310287E-3</v>
      </c>
    </row>
    <row r="10921" spans="1:12">
      <c r="A10921" s="98" t="s">
        <v>126</v>
      </c>
      <c r="B10921" s="98">
        <f t="shared" si="924"/>
        <v>21</v>
      </c>
      <c r="C10921" s="98">
        <f t="shared" si="925"/>
        <v>6</v>
      </c>
      <c r="D10921" s="98">
        <f>D10920</f>
        <v>258</v>
      </c>
      <c r="E10921" s="98">
        <f t="shared" si="928"/>
        <v>97</v>
      </c>
      <c r="F10921" s="397">
        <f>F10920+(E10921-E10920)*(F10923-F10920)/(E10923-E10920)</f>
        <v>4.6505999999999998</v>
      </c>
      <c r="G10921" s="98">
        <v>15</v>
      </c>
      <c r="H10921" s="491">
        <f>H10920+(E10921-E10920)*(H10923-H10920)/(E10923-E10920)</f>
        <v>0.28323733333333334</v>
      </c>
      <c r="I10921" s="492">
        <f>I10920+(E10921-E10920)*(I10923-I10920)/(E10923-E10920)</f>
        <v>16.433333333333334</v>
      </c>
      <c r="J10921" s="397">
        <f>J10920+(E10921-E10920)*(J10923-J10920)/(E10923-E10920)</f>
        <v>0.15746666666666667</v>
      </c>
      <c r="K10921" s="469">
        <f t="shared" si="926"/>
        <v>16.419445647466436</v>
      </c>
      <c r="L10921" s="469">
        <f t="shared" si="927"/>
        <v>-1.3887685866897925E-2</v>
      </c>
    </row>
    <row r="10922" spans="1:12">
      <c r="A10922" s="98" t="s">
        <v>126</v>
      </c>
      <c r="B10922" s="98">
        <f t="shared" si="924"/>
        <v>21</v>
      </c>
      <c r="C10922" s="98">
        <f t="shared" si="925"/>
        <v>6</v>
      </c>
      <c r="D10922" s="98">
        <f>D10920</f>
        <v>258</v>
      </c>
      <c r="E10922" s="98">
        <f t="shared" si="928"/>
        <v>98</v>
      </c>
      <c r="F10922" s="397">
        <f>F10920+(E10922-E10920)*(F10923-F10920)/(E10923-E10920)</f>
        <v>4.6623999999999999</v>
      </c>
      <c r="G10922" s="98">
        <v>15</v>
      </c>
      <c r="H10922" s="491">
        <f>H10920+(E10922-E10920)*(H10923-H10920)/(E10923-E10920)</f>
        <v>0.28348566666666664</v>
      </c>
      <c r="I10922" s="492">
        <f>I10920+(E10922-E10920)*(I10923-I10920)/(E10923-E10920)</f>
        <v>16.466666666666665</v>
      </c>
      <c r="J10922" s="397">
        <f>J10920+(E10922-E10920)*(J10923-J10920)/(E10923-E10920)</f>
        <v>0.15643333333333334</v>
      </c>
      <c r="K10922" s="469">
        <f t="shared" si="926"/>
        <v>16.446686898926107</v>
      </c>
      <c r="L10922" s="469">
        <f t="shared" si="927"/>
        <v>-1.997976774055843E-2</v>
      </c>
    </row>
    <row r="10923" spans="1:12">
      <c r="A10923" s="480" t="s">
        <v>126</v>
      </c>
      <c r="B10923" s="480">
        <f t="shared" si="924"/>
        <v>21</v>
      </c>
      <c r="C10923" s="480">
        <f t="shared" si="925"/>
        <v>6</v>
      </c>
      <c r="D10923" s="480">
        <f>D10920</f>
        <v>258</v>
      </c>
      <c r="E10923" s="480">
        <f t="shared" si="928"/>
        <v>99</v>
      </c>
      <c r="F10923" s="484">
        <v>4.6741999999999999</v>
      </c>
      <c r="G10923" s="480">
        <v>15</v>
      </c>
      <c r="H10923" s="482">
        <v>0.28373399999999999</v>
      </c>
      <c r="I10923" s="483">
        <v>16.5</v>
      </c>
      <c r="J10923" s="484">
        <v>0.15540000000000001</v>
      </c>
      <c r="K10923" s="469">
        <f t="shared" si="926"/>
        <v>16.473880465506426</v>
      </c>
      <c r="L10923" s="469">
        <f t="shared" si="927"/>
        <v>-2.6119534493574292E-2</v>
      </c>
    </row>
    <row r="10924" spans="1:12">
      <c r="A10924" s="98" t="s">
        <v>126</v>
      </c>
      <c r="B10924" s="98">
        <f t="shared" si="924"/>
        <v>21</v>
      </c>
      <c r="C10924" s="98">
        <f t="shared" si="925"/>
        <v>6</v>
      </c>
      <c r="D10924" s="98">
        <f>D10923</f>
        <v>258</v>
      </c>
      <c r="E10924" s="98">
        <f t="shared" si="928"/>
        <v>100</v>
      </c>
      <c r="F10924" s="397">
        <f>F10923+(E10924-E10923)*(F10926-F10923)/(E10926-E10923)</f>
        <v>4.6859000000000002</v>
      </c>
      <c r="G10924" s="98">
        <v>15</v>
      </c>
      <c r="H10924" s="491">
        <f>H10923+(E10924-E10923)*(H10926-H10923)/(E10926-E10923)</f>
        <v>0.28398266666666666</v>
      </c>
      <c r="I10924" s="492">
        <f>I10923+(E10924-E10923)*(I10926-I10923)/(E10926-E10923)</f>
        <v>16.533333333333335</v>
      </c>
      <c r="J10924" s="397">
        <f>J10923+(E10924-E10923)*(J10926-J10923)/(E10926-E10923)</f>
        <v>0.15436666666666668</v>
      </c>
      <c r="K10924" s="469">
        <f t="shared" si="926"/>
        <v>16.500654969552134</v>
      </c>
      <c r="L10924" s="469">
        <f t="shared" si="927"/>
        <v>-3.2678363781201369E-2</v>
      </c>
    </row>
    <row r="10925" spans="1:12">
      <c r="A10925" s="98" t="s">
        <v>126</v>
      </c>
      <c r="B10925" s="98">
        <f t="shared" si="924"/>
        <v>21</v>
      </c>
      <c r="C10925" s="98">
        <f t="shared" si="925"/>
        <v>6</v>
      </c>
      <c r="D10925" s="98">
        <f>D10923</f>
        <v>258</v>
      </c>
      <c r="E10925" s="98">
        <f t="shared" si="928"/>
        <v>101</v>
      </c>
      <c r="F10925" s="397">
        <f>F10923+(E10925-E10923)*(F10926-F10923)/(E10926-E10923)</f>
        <v>4.6975999999999996</v>
      </c>
      <c r="G10925" s="98">
        <v>15</v>
      </c>
      <c r="H10925" s="491">
        <f>H10923+(E10925-E10923)*(H10926-H10923)/(E10926-E10923)</f>
        <v>0.28423133333333334</v>
      </c>
      <c r="I10925" s="492">
        <f>I10923+(E10925-E10923)*(I10926-I10923)/(E10926-E10923)</f>
        <v>16.566666666666666</v>
      </c>
      <c r="J10925" s="397">
        <f>J10923+(E10925-E10923)*(J10926-J10923)/(E10926-E10923)</f>
        <v>0.15333333333333332</v>
      </c>
      <c r="K10925" s="469">
        <f t="shared" si="926"/>
        <v>16.527382624951034</v>
      </c>
      <c r="L10925" s="469">
        <f t="shared" si="927"/>
        <v>-3.9284041715632156E-2</v>
      </c>
    </row>
    <row r="10926" spans="1:12">
      <c r="A10926" s="480" t="s">
        <v>126</v>
      </c>
      <c r="B10926" s="480">
        <f t="shared" si="924"/>
        <v>21</v>
      </c>
      <c r="C10926" s="480">
        <f t="shared" si="925"/>
        <v>6</v>
      </c>
      <c r="D10926" s="480">
        <f>D10923</f>
        <v>258</v>
      </c>
      <c r="E10926" s="480">
        <f t="shared" si="928"/>
        <v>102</v>
      </c>
      <c r="F10926" s="484">
        <v>4.7092999999999998</v>
      </c>
      <c r="G10926" s="480">
        <v>15</v>
      </c>
      <c r="H10926" s="482">
        <v>0.28448000000000001</v>
      </c>
      <c r="I10926" s="483">
        <v>16.600000000000001</v>
      </c>
      <c r="J10926" s="484">
        <v>0.15229999999999999</v>
      </c>
      <c r="K10926" s="469">
        <f t="shared" si="926"/>
        <v>16.554063554555679</v>
      </c>
      <c r="L10926" s="469">
        <f t="shared" si="927"/>
        <v>-4.5936445444322516E-2</v>
      </c>
    </row>
    <row r="10927" spans="1:12">
      <c r="A10927" s="98" t="s">
        <v>126</v>
      </c>
      <c r="B10927" s="98">
        <f t="shared" si="924"/>
        <v>21</v>
      </c>
      <c r="C10927" s="98">
        <f t="shared" si="925"/>
        <v>6</v>
      </c>
      <c r="D10927" s="98">
        <f>D10926</f>
        <v>258</v>
      </c>
      <c r="E10927" s="98">
        <f t="shared" si="928"/>
        <v>103</v>
      </c>
      <c r="F10927" s="397">
        <f>F10926+(E10927-E10926)*(F10929-F10926)/(E10929-E10926)</f>
        <v>4.7209000000000003</v>
      </c>
      <c r="G10927" s="98">
        <v>15</v>
      </c>
      <c r="H10927" s="491">
        <f>H10926+(E10927-E10926)*(H10929-H10926)/(E10929-E10926)</f>
        <v>0.28472933333333333</v>
      </c>
      <c r="I10927" s="492">
        <f>I10926+(E10927-E10926)*(I10929-I10926)/(E10929-E10926)</f>
        <v>16.600000000000001</v>
      </c>
      <c r="J10927" s="397">
        <f>J10926+(E10927-E10926)*(J10929-J10926)/(E10929-E10926)</f>
        <v>0.15126666666666666</v>
      </c>
      <c r="K10927" s="469">
        <f t="shared" si="926"/>
        <v>16.580307847921066</v>
      </c>
      <c r="L10927" s="469">
        <f t="shared" si="927"/>
        <v>-1.9692152078935266E-2</v>
      </c>
    </row>
    <row r="10928" spans="1:12">
      <c r="A10928" s="98" t="s">
        <v>126</v>
      </c>
      <c r="B10928" s="98">
        <f t="shared" si="924"/>
        <v>21</v>
      </c>
      <c r="C10928" s="98">
        <f t="shared" si="925"/>
        <v>6</v>
      </c>
      <c r="D10928" s="98">
        <f>D10926</f>
        <v>258</v>
      </c>
      <c r="E10928" s="98">
        <f t="shared" si="928"/>
        <v>104</v>
      </c>
      <c r="F10928" s="397">
        <f>F10926+(E10928-E10926)*(F10929-F10926)/(E10929-E10926)</f>
        <v>4.7324999999999999</v>
      </c>
      <c r="G10928" s="98">
        <v>15</v>
      </c>
      <c r="H10928" s="491">
        <f>H10926+(E10928-E10926)*(H10929-H10926)/(E10929-E10926)</f>
        <v>0.28497866666666666</v>
      </c>
      <c r="I10928" s="492">
        <f>I10926+(E10928-E10926)*(I10929-I10926)/(E10929-E10926)</f>
        <v>16.600000000000001</v>
      </c>
      <c r="J10928" s="397">
        <f>J10926+(E10928-E10926)*(J10929-J10926)/(E10929-E10926)</f>
        <v>0.15023333333333333</v>
      </c>
      <c r="K10928" s="469">
        <f t="shared" si="926"/>
        <v>16.606506218009301</v>
      </c>
      <c r="L10928" s="469">
        <f t="shared" si="927"/>
        <v>6.5062180092994026E-3</v>
      </c>
    </row>
    <row r="10929" spans="1:12">
      <c r="A10929" s="480" t="s">
        <v>126</v>
      </c>
      <c r="B10929" s="480">
        <f t="shared" si="924"/>
        <v>21</v>
      </c>
      <c r="C10929" s="480">
        <f t="shared" si="925"/>
        <v>6</v>
      </c>
      <c r="D10929" s="480">
        <f>D10926</f>
        <v>258</v>
      </c>
      <c r="E10929" s="480">
        <f t="shared" si="928"/>
        <v>105</v>
      </c>
      <c r="F10929" s="484">
        <v>4.7441000000000004</v>
      </c>
      <c r="G10929" s="480">
        <v>15</v>
      </c>
      <c r="H10929" s="482">
        <v>0.28522799999999998</v>
      </c>
      <c r="I10929" s="483">
        <v>16.600000000000001</v>
      </c>
      <c r="J10929" s="484">
        <v>0.1492</v>
      </c>
      <c r="K10929" s="469">
        <f t="shared" si="926"/>
        <v>16.632658785252502</v>
      </c>
      <c r="L10929" s="469">
        <f t="shared" si="927"/>
        <v>3.2658785252500877E-2</v>
      </c>
    </row>
    <row r="10930" spans="1:12">
      <c r="A10930" s="98" t="s">
        <v>126</v>
      </c>
      <c r="B10930" s="98">
        <f t="shared" si="924"/>
        <v>21</v>
      </c>
      <c r="C10930" s="98">
        <f t="shared" si="925"/>
        <v>6</v>
      </c>
      <c r="D10930" s="98">
        <f>D10929</f>
        <v>258</v>
      </c>
      <c r="E10930" s="98">
        <f t="shared" si="928"/>
        <v>106</v>
      </c>
      <c r="F10930" s="397">
        <f>F10929+(E10930-E10929)*(F10932-F10929)/(E10932-E10929)</f>
        <v>4.7556333333333338</v>
      </c>
      <c r="G10930" s="98">
        <v>15</v>
      </c>
      <c r="H10930" s="491">
        <f>H10929+(E10930-E10929)*(H10932-H10929)/(E10932-E10929)</f>
        <v>0.28547800000000001</v>
      </c>
      <c r="I10930" s="492">
        <f>I10929+(E10930-E10929)*(I10932-I10929)/(E10932-E10929)</f>
        <v>16.633333333333333</v>
      </c>
      <c r="J10930" s="397">
        <f>J10929+(E10930-E10929)*(J10932-J10929)/(E10932-E10929)</f>
        <v>0.14816666666666667</v>
      </c>
      <c r="K10930" s="469">
        <f t="shared" si="926"/>
        <v>16.658493240576625</v>
      </c>
      <c r="L10930" s="469">
        <f t="shared" si="927"/>
        <v>2.5159907243292423E-2</v>
      </c>
    </row>
    <row r="10931" spans="1:12">
      <c r="A10931" s="98" t="s">
        <v>126</v>
      </c>
      <c r="B10931" s="98">
        <f t="shared" si="924"/>
        <v>21</v>
      </c>
      <c r="C10931" s="98">
        <f t="shared" si="925"/>
        <v>6</v>
      </c>
      <c r="D10931" s="98">
        <f>D10929</f>
        <v>258</v>
      </c>
      <c r="E10931" s="98">
        <f t="shared" si="928"/>
        <v>107</v>
      </c>
      <c r="F10931" s="397">
        <f>F10929+(E10931-E10929)*(F10932-F10929)/(E10932-E10929)</f>
        <v>4.7671666666666663</v>
      </c>
      <c r="G10931" s="98">
        <v>15</v>
      </c>
      <c r="H10931" s="491">
        <f>H10929+(E10931-E10929)*(H10932-H10929)/(E10932-E10929)</f>
        <v>0.28572799999999998</v>
      </c>
      <c r="I10931" s="492">
        <f>I10929+(E10931-E10929)*(I10932-I10929)/(E10932-E10929)</f>
        <v>16.666666666666668</v>
      </c>
      <c r="J10931" s="397">
        <f>J10929+(E10931-E10929)*(J10932-J10929)/(E10932-E10929)</f>
        <v>0.14713333333333334</v>
      </c>
      <c r="K10931" s="469">
        <f t="shared" si="926"/>
        <v>16.68428248777392</v>
      </c>
      <c r="L10931" s="469">
        <f t="shared" si="927"/>
        <v>1.7615821107252572E-2</v>
      </c>
    </row>
    <row r="10932" spans="1:12">
      <c r="A10932" s="480" t="s">
        <v>126</v>
      </c>
      <c r="B10932" s="480">
        <f t="shared" si="924"/>
        <v>21</v>
      </c>
      <c r="C10932" s="480">
        <f t="shared" si="925"/>
        <v>6</v>
      </c>
      <c r="D10932" s="480">
        <f>D10929</f>
        <v>258</v>
      </c>
      <c r="E10932" s="480">
        <f t="shared" si="928"/>
        <v>108</v>
      </c>
      <c r="F10932" s="484">
        <v>4.7786999999999997</v>
      </c>
      <c r="G10932" s="480">
        <v>15</v>
      </c>
      <c r="H10932" s="482">
        <v>0.28597800000000001</v>
      </c>
      <c r="I10932" s="483">
        <v>16.7</v>
      </c>
      <c r="J10932" s="484">
        <v>0.14610000000000001</v>
      </c>
      <c r="K10932" s="469">
        <f t="shared" si="926"/>
        <v>16.710026645406288</v>
      </c>
      <c r="L10932" s="469">
        <f t="shared" si="927"/>
        <v>1.0026645406288281E-2</v>
      </c>
    </row>
    <row r="10933" spans="1:12">
      <c r="A10933" s="98" t="s">
        <v>126</v>
      </c>
      <c r="B10933" s="98">
        <f t="shared" si="924"/>
        <v>21</v>
      </c>
      <c r="C10933" s="98">
        <f t="shared" si="925"/>
        <v>6</v>
      </c>
      <c r="D10933" s="98">
        <f>D10932</f>
        <v>258</v>
      </c>
      <c r="E10933" s="98">
        <f t="shared" si="928"/>
        <v>109</v>
      </c>
      <c r="F10933" s="397">
        <f>F10932+(E10933-E10932)*(F10935-F10932)/(E10935-E10932)</f>
        <v>4.7901666666666669</v>
      </c>
      <c r="G10933" s="98">
        <v>15</v>
      </c>
      <c r="H10933" s="491">
        <f>H10932+(E10933-E10932)*(H10935-H10932)/(E10935-E10932)</f>
        <v>0.28622833333333336</v>
      </c>
      <c r="I10933" s="492">
        <f>I10932+(E10933-E10932)*(I10935-I10932)/(E10935-E10932)</f>
        <v>16.733333333333334</v>
      </c>
      <c r="J10933" s="397">
        <f>J10932+(E10933-E10932)*(J10935-J10932)/(E10935-E10932)</f>
        <v>0.14506666666666668</v>
      </c>
      <c r="K10933" s="469">
        <f t="shared" si="926"/>
        <v>16.735473427391884</v>
      </c>
      <c r="L10933" s="469">
        <f t="shared" si="927"/>
        <v>2.1400940585500905E-3</v>
      </c>
    </row>
    <row r="10934" spans="1:12">
      <c r="A10934" s="98" t="s">
        <v>126</v>
      </c>
      <c r="B10934" s="98">
        <f t="shared" si="924"/>
        <v>21</v>
      </c>
      <c r="C10934" s="98">
        <f t="shared" si="925"/>
        <v>6</v>
      </c>
      <c r="D10934" s="98">
        <f>D10932</f>
        <v>258</v>
      </c>
      <c r="E10934" s="98">
        <f t="shared" si="928"/>
        <v>110</v>
      </c>
      <c r="F10934" s="397">
        <f>F10932+(E10934-E10932)*(F10935-F10932)/(E10935-E10932)</f>
        <v>4.8016333333333332</v>
      </c>
      <c r="G10934" s="98">
        <v>15</v>
      </c>
      <c r="H10934" s="491">
        <f>H10932+(E10934-E10932)*(H10935-H10932)/(E10935-E10932)</f>
        <v>0.28647866666666666</v>
      </c>
      <c r="I10934" s="492">
        <f>I10932+(E10934-E10932)*(I10935-I10932)/(E10935-E10932)</f>
        <v>16.766666666666666</v>
      </c>
      <c r="J10934" s="397">
        <f>J10932+(E10934-E10932)*(J10935-J10932)/(E10935-E10932)</f>
        <v>0.14403333333333332</v>
      </c>
      <c r="K10934" s="469">
        <f t="shared" si="926"/>
        <v>16.760875737111316</v>
      </c>
      <c r="L10934" s="469">
        <f t="shared" si="927"/>
        <v>-5.7909295553493223E-3</v>
      </c>
    </row>
    <row r="10935" spans="1:12">
      <c r="A10935" s="480" t="s">
        <v>126</v>
      </c>
      <c r="B10935" s="480">
        <f t="shared" si="924"/>
        <v>21</v>
      </c>
      <c r="C10935" s="480">
        <f t="shared" si="925"/>
        <v>6</v>
      </c>
      <c r="D10935" s="480">
        <f>D10932</f>
        <v>258</v>
      </c>
      <c r="E10935" s="480">
        <f t="shared" si="928"/>
        <v>111</v>
      </c>
      <c r="F10935" s="484">
        <v>4.8131000000000004</v>
      </c>
      <c r="G10935" s="480">
        <v>15</v>
      </c>
      <c r="H10935" s="482">
        <v>0.28672900000000001</v>
      </c>
      <c r="I10935" s="483">
        <v>16.8</v>
      </c>
      <c r="J10935" s="484">
        <v>0.14299999999999999</v>
      </c>
      <c r="K10935" s="469">
        <f t="shared" si="926"/>
        <v>16.786233691046249</v>
      </c>
      <c r="L10935" s="469">
        <f t="shared" si="927"/>
        <v>-1.376630895375186E-2</v>
      </c>
    </row>
    <row r="10936" spans="1:12">
      <c r="A10936" s="98" t="s">
        <v>126</v>
      </c>
      <c r="B10936" s="98">
        <f t="shared" si="924"/>
        <v>21</v>
      </c>
      <c r="C10936" s="98">
        <f t="shared" si="925"/>
        <v>6</v>
      </c>
      <c r="D10936" s="98">
        <f>D10935</f>
        <v>258</v>
      </c>
      <c r="E10936" s="98">
        <f t="shared" si="928"/>
        <v>112</v>
      </c>
      <c r="F10936" s="397">
        <f>F10935+(E10936-E10935)*(F10938-F10935)/(E10938-E10935)</f>
        <v>4.8244666666666669</v>
      </c>
      <c r="G10936" s="98">
        <v>15</v>
      </c>
      <c r="H10936" s="491">
        <f>H10935+(E10936-E10935)*(H10938-H10935)/(E10938-E10935)</f>
        <v>0.28698066666666666</v>
      </c>
      <c r="I10936" s="492">
        <f>I10935+(E10936-E10935)*(I10938-I10935)/(E10938-E10935)</f>
        <v>16.833333333333332</v>
      </c>
      <c r="J10936" s="397">
        <f>J10935+(E10936-E10935)*(J10938-J10935)/(E10938-E10935)</f>
        <v>0.14196666666666666</v>
      </c>
      <c r="K10936" s="469">
        <f t="shared" si="926"/>
        <v>16.8111208420544</v>
      </c>
      <c r="L10936" s="469">
        <f t="shared" si="927"/>
        <v>-2.2212491278931878E-2</v>
      </c>
    </row>
    <row r="10937" spans="1:12">
      <c r="A10937" s="98" t="s">
        <v>126</v>
      </c>
      <c r="B10937" s="98">
        <f t="shared" si="924"/>
        <v>21</v>
      </c>
      <c r="C10937" s="98">
        <f t="shared" si="925"/>
        <v>6</v>
      </c>
      <c r="D10937" s="98">
        <f>D10935</f>
        <v>258</v>
      </c>
      <c r="E10937" s="98">
        <f t="shared" si="928"/>
        <v>113</v>
      </c>
      <c r="F10937" s="397">
        <f>F10935+(E10937-E10935)*(F10938-F10935)/(E10938-E10935)</f>
        <v>4.8358333333333334</v>
      </c>
      <c r="G10937" s="98">
        <v>15</v>
      </c>
      <c r="H10937" s="491">
        <f>H10935+(E10937-E10935)*(H10938-H10935)/(E10938-E10935)</f>
        <v>0.28723233333333337</v>
      </c>
      <c r="I10937" s="492">
        <f>I10935+(E10937-E10935)*(I10938-I10935)/(E10938-E10935)</f>
        <v>16.866666666666667</v>
      </c>
      <c r="J10937" s="397">
        <f>J10935+(E10937-E10935)*(J10938-J10935)/(E10938-E10935)</f>
        <v>0.14093333333333333</v>
      </c>
      <c r="K10937" s="469">
        <f t="shared" si="926"/>
        <v>16.835964381911506</v>
      </c>
      <c r="L10937" s="469">
        <f t="shared" si="927"/>
        <v>-3.0702284755161457E-2</v>
      </c>
    </row>
    <row r="10938" spans="1:12">
      <c r="A10938" s="480" t="s">
        <v>126</v>
      </c>
      <c r="B10938" s="480">
        <f t="shared" si="924"/>
        <v>21</v>
      </c>
      <c r="C10938" s="480">
        <f t="shared" si="925"/>
        <v>6</v>
      </c>
      <c r="D10938" s="480">
        <f>D10935</f>
        <v>258</v>
      </c>
      <c r="E10938" s="480">
        <f t="shared" si="928"/>
        <v>114</v>
      </c>
      <c r="F10938" s="484">
        <v>4.8472</v>
      </c>
      <c r="G10938" s="480">
        <v>15</v>
      </c>
      <c r="H10938" s="482">
        <v>0.28748400000000002</v>
      </c>
      <c r="I10938" s="483">
        <v>16.899999999999999</v>
      </c>
      <c r="J10938" s="484">
        <v>0.1399</v>
      </c>
      <c r="K10938" s="469">
        <f t="shared" si="926"/>
        <v>16.860764425150617</v>
      </c>
      <c r="L10938" s="469">
        <f t="shared" si="927"/>
        <v>-3.9235574849382004E-2</v>
      </c>
    </row>
    <row r="10939" spans="1:12">
      <c r="A10939" s="98" t="s">
        <v>126</v>
      </c>
      <c r="B10939" s="98">
        <f t="shared" si="924"/>
        <v>21</v>
      </c>
      <c r="C10939" s="98">
        <f t="shared" si="925"/>
        <v>6</v>
      </c>
      <c r="D10939" s="98">
        <f>D10938</f>
        <v>258</v>
      </c>
      <c r="E10939" s="98">
        <f t="shared" si="928"/>
        <v>115</v>
      </c>
      <c r="F10939" s="397">
        <f>F10938+(E10939-E10938)*(F10941-F10938)/(E10941-E10938)</f>
        <v>4.8584666666666667</v>
      </c>
      <c r="G10939" s="98">
        <v>15</v>
      </c>
      <c r="H10939" s="491">
        <f>H10938+(E10939-E10938)*(H10941-H10938)/(E10941-E10938)</f>
        <v>0.28773599999999999</v>
      </c>
      <c r="I10939" s="492">
        <f>I10938+(E10939-E10938)*(I10941-I10938)/(E10941-E10938)</f>
        <v>16.899999999999999</v>
      </c>
      <c r="J10939" s="397">
        <f>J10938+(E10939-E10938)*(J10941-J10938)/(E10941-E10938)</f>
        <v>0.13886666666666667</v>
      </c>
      <c r="K10939" s="469">
        <f t="shared" si="926"/>
        <v>16.88515398374436</v>
      </c>
      <c r="L10939" s="469">
        <f t="shared" si="927"/>
        <v>-1.4846016255638972E-2</v>
      </c>
    </row>
    <row r="10940" spans="1:12">
      <c r="A10940" s="98" t="s">
        <v>126</v>
      </c>
      <c r="B10940" s="98">
        <f t="shared" si="924"/>
        <v>21</v>
      </c>
      <c r="C10940" s="98">
        <f t="shared" si="925"/>
        <v>6</v>
      </c>
      <c r="D10940" s="98">
        <f>D10938</f>
        <v>258</v>
      </c>
      <c r="E10940" s="98">
        <f t="shared" si="928"/>
        <v>116</v>
      </c>
      <c r="F10940" s="397">
        <f>F10938+(E10940-E10938)*(F10941-F10938)/(E10941-E10938)</f>
        <v>4.8697333333333335</v>
      </c>
      <c r="G10940" s="98">
        <v>15</v>
      </c>
      <c r="H10940" s="491">
        <f>H10938+(E10940-E10938)*(H10941-H10938)/(E10941-E10938)</f>
        <v>0.28798800000000002</v>
      </c>
      <c r="I10940" s="492">
        <f>I10938+(E10940-E10938)*(I10941-I10938)/(E10941-E10938)</f>
        <v>16.899999999999999</v>
      </c>
      <c r="J10940" s="397">
        <f>J10938+(E10940-E10938)*(J10941-J10938)/(E10941-E10938)</f>
        <v>0.13783333333333334</v>
      </c>
      <c r="K10940" s="469">
        <f t="shared" si="926"/>
        <v>16.909500858832079</v>
      </c>
      <c r="L10940" s="469">
        <f t="shared" si="927"/>
        <v>9.5008588320801834E-3</v>
      </c>
    </row>
    <row r="10941" spans="1:12">
      <c r="A10941" s="480" t="s">
        <v>126</v>
      </c>
      <c r="B10941" s="480">
        <f t="shared" ref="B10941:B11004" si="929">INT(D10941/12)</f>
        <v>21</v>
      </c>
      <c r="C10941" s="480">
        <f t="shared" ref="C10941:C11004" si="930">D10941-B10941*12</f>
        <v>6</v>
      </c>
      <c r="D10941" s="480">
        <f>D10938</f>
        <v>258</v>
      </c>
      <c r="E10941" s="480">
        <f t="shared" si="928"/>
        <v>117</v>
      </c>
      <c r="F10941" s="484">
        <v>4.8810000000000002</v>
      </c>
      <c r="G10941" s="480">
        <v>15</v>
      </c>
      <c r="H10941" s="482">
        <v>0.28824</v>
      </c>
      <c r="I10941" s="483">
        <v>16.899999999999999</v>
      </c>
      <c r="J10941" s="484">
        <v>0.1368</v>
      </c>
      <c r="K10941" s="469">
        <f t="shared" si="926"/>
        <v>16.933805162364695</v>
      </c>
      <c r="L10941" s="469">
        <f t="shared" si="927"/>
        <v>3.3805162364696884E-2</v>
      </c>
    </row>
    <row r="10942" spans="1:12">
      <c r="A10942" s="98" t="s">
        <v>126</v>
      </c>
      <c r="B10942" s="98">
        <f t="shared" si="929"/>
        <v>21</v>
      </c>
      <c r="C10942" s="98">
        <f t="shared" si="930"/>
        <v>6</v>
      </c>
      <c r="D10942" s="98">
        <f>D10941</f>
        <v>258</v>
      </c>
      <c r="E10942" s="98">
        <f t="shared" si="928"/>
        <v>118</v>
      </c>
      <c r="F10942" s="397">
        <f>F10941+(E10942-E10941)*(F10944-F10941)/(E10944-E10941)</f>
        <v>4.8922333333333334</v>
      </c>
      <c r="G10942" s="98">
        <v>15</v>
      </c>
      <c r="H10942" s="491">
        <f>H10941+(E10942-E10941)*(H10944-H10941)/(E10944-E10941)</f>
        <v>0.28849333333333332</v>
      </c>
      <c r="I10942" s="492">
        <f>I10941+(E10942-E10941)*(I10944-I10941)/(E10944-E10941)</f>
        <v>16.933333333333334</v>
      </c>
      <c r="J10942" s="397">
        <f>J10941+(E10942-E10941)*(J10944-J10941)/(E10944-E10941)</f>
        <v>0.13576666666666667</v>
      </c>
      <c r="K10942" s="469">
        <f t="shared" si="926"/>
        <v>16.957873087766327</v>
      </c>
      <c r="L10942" s="469">
        <f t="shared" si="927"/>
        <v>2.4539754432993277E-2</v>
      </c>
    </row>
    <row r="10943" spans="1:12">
      <c r="A10943" s="98" t="s">
        <v>126</v>
      </c>
      <c r="B10943" s="98">
        <f t="shared" si="929"/>
        <v>21</v>
      </c>
      <c r="C10943" s="98">
        <f t="shared" si="930"/>
        <v>6</v>
      </c>
      <c r="D10943" s="98">
        <f>D10941</f>
        <v>258</v>
      </c>
      <c r="E10943" s="98">
        <f t="shared" si="928"/>
        <v>119</v>
      </c>
      <c r="F10943" s="397">
        <f>F10941+(E10943-E10941)*(F10944-F10941)/(E10944-E10941)</f>
        <v>4.9034666666666666</v>
      </c>
      <c r="G10943" s="98">
        <v>15</v>
      </c>
      <c r="H10943" s="491">
        <f>H10941+(E10943-E10941)*(H10944-H10941)/(E10944-E10941)</f>
        <v>0.28874666666666665</v>
      </c>
      <c r="I10943" s="492">
        <f>I10941+(E10943-E10941)*(I10944-I10941)/(E10944-E10941)</f>
        <v>16.966666666666665</v>
      </c>
      <c r="J10943" s="397">
        <f>J10941+(E10943-E10941)*(J10944-J10941)/(E10944-E10941)</f>
        <v>0.13473333333333334</v>
      </c>
      <c r="K10943" s="469">
        <f t="shared" si="926"/>
        <v>16.981898780938309</v>
      </c>
      <c r="L10943" s="469">
        <f t="shared" si="927"/>
        <v>1.5232114271643837E-2</v>
      </c>
    </row>
    <row r="10944" spans="1:12">
      <c r="A10944" s="480" t="s">
        <v>126</v>
      </c>
      <c r="B10944" s="480">
        <f t="shared" si="929"/>
        <v>21</v>
      </c>
      <c r="C10944" s="480">
        <f t="shared" si="930"/>
        <v>6</v>
      </c>
      <c r="D10944" s="480">
        <f>D10941</f>
        <v>258</v>
      </c>
      <c r="E10944" s="480">
        <f t="shared" si="928"/>
        <v>120</v>
      </c>
      <c r="F10944" s="484">
        <v>4.9146999999999998</v>
      </c>
      <c r="G10944" s="480">
        <v>15</v>
      </c>
      <c r="H10944" s="482">
        <v>0.28899999999999998</v>
      </c>
      <c r="I10944" s="483">
        <v>17</v>
      </c>
      <c r="J10944" s="484">
        <v>0.13370000000000001</v>
      </c>
      <c r="K10944" s="469">
        <f t="shared" si="926"/>
        <v>17.005882352941178</v>
      </c>
      <c r="L10944" s="469">
        <f t="shared" si="927"/>
        <v>5.882352941178226E-3</v>
      </c>
    </row>
    <row r="10945" spans="1:12">
      <c r="A10945" s="98" t="s">
        <v>126</v>
      </c>
      <c r="B10945" s="98">
        <f t="shared" si="929"/>
        <v>21</v>
      </c>
      <c r="C10945" s="98">
        <f t="shared" si="930"/>
        <v>6</v>
      </c>
      <c r="D10945" s="98">
        <f>D10944</f>
        <v>258</v>
      </c>
      <c r="E10945" s="98">
        <f t="shared" si="928"/>
        <v>121</v>
      </c>
      <c r="F10945" s="397">
        <f>F10944+(E10945-E10944)*(F10947-F10944)/(E10947-E10944)</f>
        <v>4.9258333333333333</v>
      </c>
      <c r="G10945" s="98">
        <v>15</v>
      </c>
      <c r="H10945" s="491">
        <f>H10944+(E10945-E10944)*(H10947-H10944)/(E10947-E10944)</f>
        <v>0.28925433333333334</v>
      </c>
      <c r="I10945" s="492">
        <f>I10944+(E10945-E10944)*(I10947-I10944)/(E10947-E10944)</f>
        <v>17.033333333333335</v>
      </c>
      <c r="J10945" s="397">
        <f>J10944+(E10945-E10944)*(J10947-J10944)/(E10947-E10944)</f>
        <v>0.13263333333333335</v>
      </c>
      <c r="K10945" s="469">
        <f t="shared" si="926"/>
        <v>17.029419323017919</v>
      </c>
      <c r="L10945" s="469">
        <f t="shared" si="927"/>
        <v>-3.9140103154160499E-3</v>
      </c>
    </row>
    <row r="10946" spans="1:12">
      <c r="A10946" s="98" t="s">
        <v>126</v>
      </c>
      <c r="B10946" s="98">
        <f t="shared" si="929"/>
        <v>21</v>
      </c>
      <c r="C10946" s="98">
        <f t="shared" si="930"/>
        <v>6</v>
      </c>
      <c r="D10946" s="98">
        <f>D10944</f>
        <v>258</v>
      </c>
      <c r="E10946" s="98">
        <f t="shared" si="928"/>
        <v>122</v>
      </c>
      <c r="F10946" s="397">
        <f>F10944+(E10946-E10944)*(F10947-F10944)/(E10947-E10944)</f>
        <v>4.9369666666666667</v>
      </c>
      <c r="G10946" s="98">
        <v>15</v>
      </c>
      <c r="H10946" s="491">
        <f>H10944+(E10946-E10944)*(H10947-H10944)/(E10947-E10944)</f>
        <v>0.28950866666666664</v>
      </c>
      <c r="I10946" s="492">
        <f>I10944+(E10946-E10944)*(I10947-I10944)/(E10947-E10944)</f>
        <v>17.066666666666666</v>
      </c>
      <c r="J10946" s="397">
        <f>J10944+(E10946-E10944)*(J10947-J10944)/(E10947-E10944)</f>
        <v>0.13156666666666667</v>
      </c>
      <c r="K10946" s="469">
        <f t="shared" si="926"/>
        <v>17.052914938643173</v>
      </c>
      <c r="L10946" s="469">
        <f t="shared" si="927"/>
        <v>-1.3751728023493115E-2</v>
      </c>
    </row>
    <row r="10947" spans="1:12">
      <c r="A10947" s="480" t="s">
        <v>126</v>
      </c>
      <c r="B10947" s="480">
        <f t="shared" si="929"/>
        <v>21</v>
      </c>
      <c r="C10947" s="480">
        <f t="shared" si="930"/>
        <v>6</v>
      </c>
      <c r="D10947" s="480">
        <f>D10944</f>
        <v>258</v>
      </c>
      <c r="E10947" s="480">
        <f t="shared" si="928"/>
        <v>123</v>
      </c>
      <c r="F10947" s="484">
        <v>4.9481000000000002</v>
      </c>
      <c r="G10947" s="480">
        <v>15</v>
      </c>
      <c r="H10947" s="482">
        <v>0.28976299999999999</v>
      </c>
      <c r="I10947" s="483">
        <v>17.100000000000001</v>
      </c>
      <c r="J10947" s="484">
        <v>0.1305</v>
      </c>
      <c r="K10947" s="469">
        <f t="shared" si="926"/>
        <v>17.076369308710913</v>
      </c>
      <c r="L10947" s="469">
        <f t="shared" si="927"/>
        <v>-2.3630691289088901E-2</v>
      </c>
    </row>
    <row r="10948" spans="1:12">
      <c r="A10948" s="98" t="s">
        <v>126</v>
      </c>
      <c r="B10948" s="98">
        <f t="shared" si="929"/>
        <v>21</v>
      </c>
      <c r="C10948" s="98">
        <f t="shared" si="930"/>
        <v>6</v>
      </c>
      <c r="D10948" s="98">
        <f>D10947</f>
        <v>258</v>
      </c>
      <c r="E10948" s="98">
        <f t="shared" si="928"/>
        <v>124</v>
      </c>
      <c r="F10948" s="397">
        <f>F10947+(E10948-E10947)*(F10950-F10947)/(E10950-E10947)</f>
        <v>4.9591666666666665</v>
      </c>
      <c r="G10948" s="98">
        <v>15</v>
      </c>
      <c r="H10948" s="491">
        <f>H10947+(E10948-E10947)*(H10950-H10947)/(E10950-E10947)</f>
        <v>0.290018</v>
      </c>
      <c r="I10948" s="492">
        <f>I10947+(E10948-E10947)*(I10950-I10947)/(E10950-E10947)</f>
        <v>17.100000000000001</v>
      </c>
      <c r="J10948" s="397">
        <f>J10947+(E10948-E10947)*(J10950-J10947)/(E10950-E10947)</f>
        <v>0.12946666666666667</v>
      </c>
      <c r="K10948" s="469">
        <f t="shared" si="926"/>
        <v>17.099513363538353</v>
      </c>
      <c r="L10948" s="469">
        <f t="shared" si="927"/>
        <v>-4.8663646164825991E-4</v>
      </c>
    </row>
    <row r="10949" spans="1:12">
      <c r="A10949" s="98" t="s">
        <v>126</v>
      </c>
      <c r="B10949" s="98">
        <f t="shared" si="929"/>
        <v>21</v>
      </c>
      <c r="C10949" s="98">
        <f t="shared" si="930"/>
        <v>6</v>
      </c>
      <c r="D10949" s="98">
        <f>D10947</f>
        <v>258</v>
      </c>
      <c r="E10949" s="98">
        <f t="shared" si="928"/>
        <v>125</v>
      </c>
      <c r="F10949" s="397">
        <f>F10947+(E10949-E10947)*(F10950-F10947)/(E10950-E10947)</f>
        <v>4.9702333333333337</v>
      </c>
      <c r="G10949" s="98">
        <v>15</v>
      </c>
      <c r="H10949" s="491">
        <f>H10947+(E10949-E10947)*(H10950-H10947)/(E10950-E10947)</f>
        <v>0.290273</v>
      </c>
      <c r="I10949" s="492">
        <f>I10947+(E10949-E10947)*(I10950-I10947)/(E10950-E10947)</f>
        <v>17.100000000000001</v>
      </c>
      <c r="J10949" s="397">
        <f>J10947+(E10949-E10947)*(J10950-J10947)/(E10950-E10947)</f>
        <v>0.12843333333333334</v>
      </c>
      <c r="K10949" s="469">
        <f t="shared" si="926"/>
        <v>17.122616755031757</v>
      </c>
      <c r="L10949" s="469">
        <f t="shared" si="927"/>
        <v>2.2616755031755531E-2</v>
      </c>
    </row>
    <row r="10950" spans="1:12">
      <c r="A10950" s="480" t="s">
        <v>126</v>
      </c>
      <c r="B10950" s="480">
        <f t="shared" si="929"/>
        <v>21</v>
      </c>
      <c r="C10950" s="480">
        <f t="shared" si="930"/>
        <v>6</v>
      </c>
      <c r="D10950" s="480">
        <f>D10947</f>
        <v>258</v>
      </c>
      <c r="E10950" s="480">
        <f t="shared" si="928"/>
        <v>126</v>
      </c>
      <c r="F10950" s="484">
        <v>4.9813000000000001</v>
      </c>
      <c r="G10950" s="480">
        <v>15</v>
      </c>
      <c r="H10950" s="482">
        <v>0.29052800000000001</v>
      </c>
      <c r="I10950" s="483">
        <v>17.100000000000001</v>
      </c>
      <c r="J10950" s="484">
        <v>0.12740000000000001</v>
      </c>
      <c r="K10950" s="469">
        <f t="shared" si="926"/>
        <v>17.145679590263246</v>
      </c>
      <c r="L10950" s="469">
        <f t="shared" si="927"/>
        <v>4.5679590263244307E-2</v>
      </c>
    </row>
    <row r="10951" spans="1:12">
      <c r="A10951" s="98" t="s">
        <v>126</v>
      </c>
      <c r="B10951" s="98">
        <f t="shared" si="929"/>
        <v>21</v>
      </c>
      <c r="C10951" s="98">
        <f t="shared" si="930"/>
        <v>6</v>
      </c>
      <c r="D10951" s="98">
        <f>D10950</f>
        <v>258</v>
      </c>
      <c r="E10951" s="98">
        <f t="shared" si="928"/>
        <v>127</v>
      </c>
      <c r="F10951" s="397">
        <f>F10950+(E10951-E10950)*(F10953-F10950)/(E10953-E10950)</f>
        <v>4.9922666666666666</v>
      </c>
      <c r="G10951" s="98">
        <v>15</v>
      </c>
      <c r="H10951" s="491">
        <f>H10950+(E10951-E10950)*(H10953-H10950)/(E10953-E10950)</f>
        <v>0.29078466666666669</v>
      </c>
      <c r="I10951" s="492">
        <f>I10950+(E10951-E10950)*(I10953-I10950)/(E10953-E10950)</f>
        <v>17.133333333333333</v>
      </c>
      <c r="J10951" s="397">
        <f>J10950+(E10951-E10950)*(J10953-J10950)/(E10953-E10950)</f>
        <v>0.12636666666666668</v>
      </c>
      <c r="K10951" s="469">
        <f t="shared" si="926"/>
        <v>17.168259674398236</v>
      </c>
      <c r="L10951" s="469">
        <f t="shared" si="927"/>
        <v>3.4926341064902999E-2</v>
      </c>
    </row>
    <row r="10952" spans="1:12">
      <c r="A10952" s="98" t="s">
        <v>126</v>
      </c>
      <c r="B10952" s="98">
        <f t="shared" si="929"/>
        <v>21</v>
      </c>
      <c r="C10952" s="98">
        <f t="shared" si="930"/>
        <v>6</v>
      </c>
      <c r="D10952" s="98">
        <f>D10950</f>
        <v>258</v>
      </c>
      <c r="E10952" s="98">
        <f t="shared" si="928"/>
        <v>128</v>
      </c>
      <c r="F10952" s="397">
        <f>F10950+(E10952-E10950)*(F10953-F10950)/(E10953-E10950)</f>
        <v>5.0032333333333332</v>
      </c>
      <c r="G10952" s="98">
        <v>15</v>
      </c>
      <c r="H10952" s="491">
        <f>H10950+(E10952-E10950)*(H10953-H10950)/(E10953-E10950)</f>
        <v>0.29104133333333332</v>
      </c>
      <c r="I10952" s="492">
        <f>I10950+(E10952-E10950)*(I10953-I10950)/(E10953-E10950)</f>
        <v>17.166666666666668</v>
      </c>
      <c r="J10952" s="397">
        <f>J10950+(E10952-E10950)*(J10953-J10950)/(E10953-E10950)</f>
        <v>0.12533333333333332</v>
      </c>
      <c r="K10952" s="469">
        <f t="shared" si="926"/>
        <v>17.190799932197489</v>
      </c>
      <c r="L10952" s="469">
        <f t="shared" si="927"/>
        <v>2.4133265530821291E-2</v>
      </c>
    </row>
    <row r="10953" spans="1:12">
      <c r="A10953" s="480" t="s">
        <v>126</v>
      </c>
      <c r="B10953" s="480">
        <f t="shared" si="929"/>
        <v>21</v>
      </c>
      <c r="C10953" s="480">
        <f t="shared" si="930"/>
        <v>6</v>
      </c>
      <c r="D10953" s="480">
        <f>D10950</f>
        <v>258</v>
      </c>
      <c r="E10953" s="480">
        <f t="shared" si="928"/>
        <v>129</v>
      </c>
      <c r="F10953" s="484">
        <v>5.0141999999999998</v>
      </c>
      <c r="G10953" s="480">
        <v>15</v>
      </c>
      <c r="H10953" s="482">
        <v>0.291298</v>
      </c>
      <c r="I10953" s="483">
        <v>17.2</v>
      </c>
      <c r="J10953" s="484">
        <v>0.12429999999999999</v>
      </c>
      <c r="K10953" s="469">
        <f t="shared" si="926"/>
        <v>17.213300468935589</v>
      </c>
      <c r="L10953" s="469">
        <f t="shared" si="927"/>
        <v>1.3300468935590004E-2</v>
      </c>
    </row>
    <row r="10954" spans="1:12">
      <c r="A10954" s="98" t="s">
        <v>126</v>
      </c>
      <c r="B10954" s="98">
        <f t="shared" si="929"/>
        <v>21</v>
      </c>
      <c r="C10954" s="98">
        <f t="shared" si="930"/>
        <v>6</v>
      </c>
      <c r="D10954" s="98">
        <f>D10953</f>
        <v>258</v>
      </c>
      <c r="E10954" s="98">
        <f t="shared" si="928"/>
        <v>130</v>
      </c>
      <c r="F10954" s="397">
        <f>F10953+(E10954-E10953)*(F10956-F10953)/(E10956-E10953)</f>
        <v>5.0251333333333328</v>
      </c>
      <c r="G10954" s="98">
        <v>15</v>
      </c>
      <c r="H10954" s="491">
        <f>H10953+(E10954-E10953)*(H10956-H10953)/(E10956-E10953)</f>
        <v>0.29155566666666666</v>
      </c>
      <c r="I10954" s="492">
        <f>I10953+(E10954-E10953)*(I10956-I10953)/(E10956-E10953)</f>
        <v>17.233333333333334</v>
      </c>
      <c r="J10954" s="397">
        <f>J10953+(E10954-E10953)*(J10956-J10953)/(E10956-E10953)</f>
        <v>0.12326666666666666</v>
      </c>
      <c r="K10954" s="469">
        <f t="shared" si="926"/>
        <v>17.235587943754592</v>
      </c>
      <c r="L10954" s="469">
        <f t="shared" si="927"/>
        <v>2.254610421257297E-3</v>
      </c>
    </row>
    <row r="10955" spans="1:12">
      <c r="A10955" s="98" t="s">
        <v>126</v>
      </c>
      <c r="B10955" s="98">
        <f t="shared" si="929"/>
        <v>21</v>
      </c>
      <c r="C10955" s="98">
        <f t="shared" si="930"/>
        <v>6</v>
      </c>
      <c r="D10955" s="98">
        <f>D10953</f>
        <v>258</v>
      </c>
      <c r="E10955" s="98">
        <f t="shared" si="928"/>
        <v>131</v>
      </c>
      <c r="F10955" s="397">
        <f>F10953+(E10955-E10953)*(F10956-F10953)/(E10956-E10953)</f>
        <v>5.0360666666666667</v>
      </c>
      <c r="G10955" s="98">
        <v>15</v>
      </c>
      <c r="H10955" s="491">
        <f>H10953+(E10955-E10953)*(H10956-H10953)/(E10956-E10953)</f>
        <v>0.29181333333333337</v>
      </c>
      <c r="I10955" s="492">
        <f>I10953+(E10955-E10953)*(I10956-I10953)/(E10956-E10953)</f>
        <v>17.266666666666666</v>
      </c>
      <c r="J10955" s="397">
        <f>J10953+(E10955-E10953)*(J10956-J10953)/(E10956-E10953)</f>
        <v>0.12223333333333333</v>
      </c>
      <c r="K10955" s="469">
        <f t="shared" ref="K10955:K11018" si="931">F10955/H10955</f>
        <v>17.257836059581464</v>
      </c>
      <c r="L10955" s="469">
        <f t="shared" ref="L10955:L11018" si="932">K10955-I10955</f>
        <v>-8.8306070852013363E-3</v>
      </c>
    </row>
    <row r="10956" spans="1:12">
      <c r="A10956" s="480" t="s">
        <v>126</v>
      </c>
      <c r="B10956" s="480">
        <f t="shared" si="929"/>
        <v>21</v>
      </c>
      <c r="C10956" s="480">
        <f t="shared" si="930"/>
        <v>6</v>
      </c>
      <c r="D10956" s="480">
        <f>D10953</f>
        <v>258</v>
      </c>
      <c r="E10956" s="480">
        <f t="shared" si="928"/>
        <v>132</v>
      </c>
      <c r="F10956" s="484">
        <v>5.0469999999999997</v>
      </c>
      <c r="G10956" s="480">
        <v>15</v>
      </c>
      <c r="H10956" s="482">
        <v>0.29207100000000003</v>
      </c>
      <c r="I10956" s="483">
        <v>17.3</v>
      </c>
      <c r="J10956" s="484">
        <v>0.1212</v>
      </c>
      <c r="K10956" s="469">
        <f t="shared" si="931"/>
        <v>17.280044920584377</v>
      </c>
      <c r="L10956" s="469">
        <f t="shared" si="932"/>
        <v>-1.99550794156238E-2</v>
      </c>
    </row>
    <row r="10957" spans="1:12">
      <c r="A10957" s="98" t="s">
        <v>126</v>
      </c>
      <c r="B10957" s="98">
        <f t="shared" si="929"/>
        <v>21</v>
      </c>
      <c r="C10957" s="98">
        <f t="shared" si="930"/>
        <v>6</v>
      </c>
      <c r="D10957" s="98">
        <f>D10956</f>
        <v>258</v>
      </c>
      <c r="E10957" s="98">
        <f t="shared" si="928"/>
        <v>133</v>
      </c>
      <c r="F10957" s="397">
        <f>F10956+(E10957-E10956)*(F10959-F10956)/(E10959-E10956)</f>
        <v>5.057833333333333</v>
      </c>
      <c r="G10957" s="98">
        <v>15</v>
      </c>
      <c r="H10957" s="491">
        <f>H10956+(E10957-E10956)*(H10959-H10956)/(E10959-E10956)</f>
        <v>0.29233000000000003</v>
      </c>
      <c r="I10957" s="492">
        <f>I10956+(E10957-E10956)*(I10959-I10956)/(E10959-E10956)</f>
        <v>17.3</v>
      </c>
      <c r="J10957" s="397">
        <f>J10956+(E10957-E10956)*(J10959-J10956)/(E10959-E10956)</f>
        <v>0.12016666666666667</v>
      </c>
      <c r="K10957" s="469">
        <f t="shared" si="931"/>
        <v>17.301793635047147</v>
      </c>
      <c r="L10957" s="469">
        <f t="shared" si="932"/>
        <v>1.7936350471465801E-3</v>
      </c>
    </row>
    <row r="10958" spans="1:12">
      <c r="A10958" s="98" t="s">
        <v>126</v>
      </c>
      <c r="B10958" s="98">
        <f t="shared" si="929"/>
        <v>21</v>
      </c>
      <c r="C10958" s="98">
        <f t="shared" si="930"/>
        <v>6</v>
      </c>
      <c r="D10958" s="98">
        <f>D10956</f>
        <v>258</v>
      </c>
      <c r="E10958" s="98">
        <f t="shared" si="928"/>
        <v>134</v>
      </c>
      <c r="F10958" s="397">
        <f>F10956+(E10958-E10956)*(F10959-F10956)/(E10959-E10956)</f>
        <v>5.0686666666666671</v>
      </c>
      <c r="G10958" s="98">
        <v>15</v>
      </c>
      <c r="H10958" s="491">
        <f>H10956+(E10958-E10956)*(H10959-H10956)/(E10959-E10956)</f>
        <v>0.29258899999999999</v>
      </c>
      <c r="I10958" s="492">
        <f>I10956+(E10958-E10956)*(I10959-I10956)/(E10959-E10956)</f>
        <v>17.3</v>
      </c>
      <c r="J10958" s="397">
        <f>J10956+(E10958-E10956)*(J10959-J10956)/(E10959-E10956)</f>
        <v>0.11913333333333333</v>
      </c>
      <c r="K10958" s="469">
        <f t="shared" si="931"/>
        <v>17.323503845553549</v>
      </c>
      <c r="L10958" s="469">
        <f t="shared" si="932"/>
        <v>2.3503845553548786E-2</v>
      </c>
    </row>
    <row r="10959" spans="1:12">
      <c r="A10959" s="480" t="s">
        <v>126</v>
      </c>
      <c r="B10959" s="480">
        <f t="shared" si="929"/>
        <v>21</v>
      </c>
      <c r="C10959" s="480">
        <f t="shared" si="930"/>
        <v>6</v>
      </c>
      <c r="D10959" s="480">
        <f>D10956</f>
        <v>258</v>
      </c>
      <c r="E10959" s="480">
        <f t="shared" si="928"/>
        <v>135</v>
      </c>
      <c r="F10959" s="484">
        <v>5.0795000000000003</v>
      </c>
      <c r="G10959" s="480">
        <v>15</v>
      </c>
      <c r="H10959" s="482">
        <v>0.292848</v>
      </c>
      <c r="I10959" s="483">
        <v>17.3</v>
      </c>
      <c r="J10959" s="484">
        <v>0.1181</v>
      </c>
      <c r="K10959" s="469">
        <f t="shared" si="931"/>
        <v>17.345175654264331</v>
      </c>
      <c r="L10959" s="469">
        <f t="shared" si="932"/>
        <v>4.5175654264330234E-2</v>
      </c>
    </row>
    <row r="10960" spans="1:12">
      <c r="A10960" s="98" t="s">
        <v>126</v>
      </c>
      <c r="B10960" s="98">
        <f t="shared" si="929"/>
        <v>21</v>
      </c>
      <c r="C10960" s="98">
        <f t="shared" si="930"/>
        <v>6</v>
      </c>
      <c r="D10960" s="98">
        <f>D10959</f>
        <v>258</v>
      </c>
      <c r="E10960" s="98">
        <f t="shared" si="928"/>
        <v>136</v>
      </c>
      <c r="F10960" s="397">
        <f>F10959+(E10960-E10959)*(F10962-F10959)/(E10962-E10959)</f>
        <v>5.0902666666666665</v>
      </c>
      <c r="G10960" s="98">
        <v>15</v>
      </c>
      <c r="H10960" s="491">
        <f>H10959+(E10960-E10959)*(H10962-H10959)/(E10962-E10959)</f>
        <v>0.29310866666666668</v>
      </c>
      <c r="I10960" s="492">
        <f>I10959+(E10960-E10959)*(I10962-I10959)/(E10962-E10959)</f>
        <v>17.333333333333332</v>
      </c>
      <c r="J10960" s="397">
        <f>J10959+(E10960-E10959)*(J10962-J10959)/(E10962-E10959)</f>
        <v>0.11706666666666667</v>
      </c>
      <c r="K10960" s="469">
        <f t="shared" si="931"/>
        <v>17.366482965362106</v>
      </c>
      <c r="L10960" s="469">
        <f t="shared" si="932"/>
        <v>3.3149632028774079E-2</v>
      </c>
    </row>
    <row r="10961" spans="1:12">
      <c r="A10961" s="98" t="s">
        <v>126</v>
      </c>
      <c r="B10961" s="98">
        <f t="shared" si="929"/>
        <v>21</v>
      </c>
      <c r="C10961" s="98">
        <f t="shared" si="930"/>
        <v>6</v>
      </c>
      <c r="D10961" s="98">
        <f>D10959</f>
        <v>258</v>
      </c>
      <c r="E10961" s="98">
        <f t="shared" si="928"/>
        <v>137</v>
      </c>
      <c r="F10961" s="397">
        <f>F10959+(E10961-E10959)*(F10962-F10959)/(E10962-E10959)</f>
        <v>5.1010333333333335</v>
      </c>
      <c r="G10961" s="98">
        <v>15</v>
      </c>
      <c r="H10961" s="491">
        <f>H10959+(E10961-E10959)*(H10962-H10959)/(E10962-E10959)</f>
        <v>0.29336933333333332</v>
      </c>
      <c r="I10961" s="492">
        <f>I10959+(E10961-E10959)*(I10962-I10959)/(E10962-E10959)</f>
        <v>17.366666666666667</v>
      </c>
      <c r="J10961" s="397">
        <f>J10959+(E10961-E10959)*(J10962-J10959)/(E10962-E10959)</f>
        <v>0.11603333333333334</v>
      </c>
      <c r="K10961" s="469">
        <f t="shared" si="931"/>
        <v>17.387752412203959</v>
      </c>
      <c r="L10961" s="469">
        <f t="shared" si="932"/>
        <v>2.10857455372917E-2</v>
      </c>
    </row>
    <row r="10962" spans="1:12">
      <c r="A10962" s="480" t="s">
        <v>126</v>
      </c>
      <c r="B10962" s="480">
        <f t="shared" si="929"/>
        <v>21</v>
      </c>
      <c r="C10962" s="480">
        <f t="shared" si="930"/>
        <v>6</v>
      </c>
      <c r="D10962" s="480">
        <f>D10959</f>
        <v>258</v>
      </c>
      <c r="E10962" s="480">
        <f t="shared" si="928"/>
        <v>138</v>
      </c>
      <c r="F10962" s="484">
        <v>5.1117999999999997</v>
      </c>
      <c r="G10962" s="480">
        <v>15</v>
      </c>
      <c r="H10962" s="482">
        <v>0.29363</v>
      </c>
      <c r="I10962" s="483">
        <v>17.399999999999999</v>
      </c>
      <c r="J10962" s="484">
        <v>0.115</v>
      </c>
      <c r="K10962" s="469">
        <f t="shared" si="931"/>
        <v>17.408984095630554</v>
      </c>
      <c r="L10962" s="469">
        <f t="shared" si="932"/>
        <v>8.9840956305557995E-3</v>
      </c>
    </row>
    <row r="10963" spans="1:12">
      <c r="A10963" s="98" t="s">
        <v>126</v>
      </c>
      <c r="B10963" s="98">
        <f t="shared" si="929"/>
        <v>21</v>
      </c>
      <c r="C10963" s="98">
        <f t="shared" si="930"/>
        <v>6</v>
      </c>
      <c r="D10963" s="98">
        <f>D10962</f>
        <v>258</v>
      </c>
      <c r="E10963" s="98">
        <f t="shared" si="928"/>
        <v>139</v>
      </c>
      <c r="F10963" s="397">
        <f>F10962+(E10963-E10962)*(F10965-F10962)/(E10965-E10962)</f>
        <v>5.1224999999999996</v>
      </c>
      <c r="G10963" s="98">
        <v>15</v>
      </c>
      <c r="H10963" s="491">
        <f>H10962+(E10963-E10962)*(H10965-H10962)/(E10965-E10962)</f>
        <v>0.29389199999999999</v>
      </c>
      <c r="I10963" s="492">
        <f>I10962+(E10963-E10962)*(I10965-I10962)/(E10965-E10962)</f>
        <v>17.433333333333334</v>
      </c>
      <c r="J10963" s="397">
        <f>J10962+(E10963-E10962)*(J10965-J10962)/(E10965-E10962)</f>
        <v>0.11396666666666667</v>
      </c>
      <c r="K10963" s="469">
        <f t="shared" si="931"/>
        <v>17.429872197950267</v>
      </c>
      <c r="L10963" s="469">
        <f t="shared" si="932"/>
        <v>-3.4611353830662495E-3</v>
      </c>
    </row>
    <row r="10964" spans="1:12">
      <c r="A10964" s="98" t="s">
        <v>126</v>
      </c>
      <c r="B10964" s="98">
        <f t="shared" si="929"/>
        <v>21</v>
      </c>
      <c r="C10964" s="98">
        <f t="shared" si="930"/>
        <v>6</v>
      </c>
      <c r="D10964" s="98">
        <f>D10962</f>
        <v>258</v>
      </c>
      <c r="E10964" s="98">
        <f t="shared" si="928"/>
        <v>140</v>
      </c>
      <c r="F10964" s="397">
        <f>F10962+(E10964-E10962)*(F10965-F10962)/(E10965-E10962)</f>
        <v>5.1332000000000004</v>
      </c>
      <c r="G10964" s="98">
        <v>15</v>
      </c>
      <c r="H10964" s="491">
        <f>H10962+(E10964-E10962)*(H10965-H10962)/(E10965-E10962)</f>
        <v>0.29415400000000003</v>
      </c>
      <c r="I10964" s="492">
        <f>I10962+(E10964-E10962)*(I10965-I10962)/(E10965-E10962)</f>
        <v>17.466666666666665</v>
      </c>
      <c r="J10964" s="397">
        <f>J10962+(E10964-E10962)*(J10965-J10962)/(E10965-E10962)</f>
        <v>0.11293333333333333</v>
      </c>
      <c r="K10964" s="469">
        <f t="shared" si="931"/>
        <v>17.450723090625999</v>
      </c>
      <c r="L10964" s="469">
        <f t="shared" si="932"/>
        <v>-1.5943576040665874E-2</v>
      </c>
    </row>
    <row r="10965" spans="1:12">
      <c r="A10965" s="480" t="s">
        <v>126</v>
      </c>
      <c r="B10965" s="480">
        <f t="shared" si="929"/>
        <v>21</v>
      </c>
      <c r="C10965" s="480">
        <f t="shared" si="930"/>
        <v>6</v>
      </c>
      <c r="D10965" s="480">
        <f>D10962</f>
        <v>258</v>
      </c>
      <c r="E10965" s="480">
        <f t="shared" si="928"/>
        <v>141</v>
      </c>
      <c r="F10965" s="484">
        <v>5.1439000000000004</v>
      </c>
      <c r="G10965" s="480">
        <v>15</v>
      </c>
      <c r="H10965" s="482">
        <v>0.29441600000000001</v>
      </c>
      <c r="I10965" s="483">
        <v>17.5</v>
      </c>
      <c r="J10965" s="484">
        <v>0.1119</v>
      </c>
      <c r="K10965" s="469">
        <f t="shared" si="931"/>
        <v>17.471536872996033</v>
      </c>
      <c r="L10965" s="469">
        <f t="shared" si="932"/>
        <v>-2.8463127003966804E-2</v>
      </c>
    </row>
    <row r="10966" spans="1:12">
      <c r="A10966" s="98" t="s">
        <v>126</v>
      </c>
      <c r="B10966" s="98">
        <f t="shared" si="929"/>
        <v>21</v>
      </c>
      <c r="C10966" s="98">
        <f t="shared" si="930"/>
        <v>6</v>
      </c>
      <c r="D10966" s="98">
        <f>D10965</f>
        <v>258</v>
      </c>
      <c r="E10966" s="98">
        <f t="shared" si="928"/>
        <v>142</v>
      </c>
      <c r="F10966" s="397">
        <f>F10965+(E10966-E10965)*(F10968-F10965)/(E10968-E10965)</f>
        <v>5.1545666666666667</v>
      </c>
      <c r="G10966" s="98">
        <v>15</v>
      </c>
      <c r="H10966" s="491">
        <f>H10965+(E10966-E10965)*(H10968-H10965)/(E10968-E10965)</f>
        <v>0.29467933333333335</v>
      </c>
      <c r="I10966" s="492">
        <f>I10965+(E10966-E10965)*(I10968-I10965)/(E10968-E10965)</f>
        <v>17.5</v>
      </c>
      <c r="J10966" s="397">
        <f>J10965+(E10966-E10965)*(J10968-J10965)/(E10968-E10965)</f>
        <v>0.11086666666666667</v>
      </c>
      <c r="K10966" s="469">
        <f t="shared" si="931"/>
        <v>17.492121379397716</v>
      </c>
      <c r="L10966" s="469">
        <f t="shared" si="932"/>
        <v>-7.8786206022840588E-3</v>
      </c>
    </row>
    <row r="10967" spans="1:12">
      <c r="A10967" s="98" t="s">
        <v>126</v>
      </c>
      <c r="B10967" s="98">
        <f t="shared" si="929"/>
        <v>21</v>
      </c>
      <c r="C10967" s="98">
        <f t="shared" si="930"/>
        <v>6</v>
      </c>
      <c r="D10967" s="98">
        <f>D10965</f>
        <v>258</v>
      </c>
      <c r="E10967" s="98">
        <f t="shared" si="928"/>
        <v>143</v>
      </c>
      <c r="F10967" s="397">
        <f>F10965+(E10967-E10965)*(F10968-F10965)/(E10968-E10965)</f>
        <v>5.165233333333334</v>
      </c>
      <c r="G10967" s="98">
        <v>15</v>
      </c>
      <c r="H10967" s="491">
        <f>H10965+(E10967-E10965)*(H10968-H10965)/(E10968-E10965)</f>
        <v>0.29494266666666669</v>
      </c>
      <c r="I10967" s="492">
        <f>I10965+(E10967-E10965)*(I10968-I10965)/(E10968-E10965)</f>
        <v>17.5</v>
      </c>
      <c r="J10967" s="397">
        <f>J10965+(E10967-E10965)*(J10968-J10965)/(E10968-E10965)</f>
        <v>0.10983333333333332</v>
      </c>
      <c r="K10967" s="469">
        <f t="shared" si="931"/>
        <v>17.512669128915451</v>
      </c>
      <c r="L10967" s="469">
        <f t="shared" si="932"/>
        <v>1.2669128915451466E-2</v>
      </c>
    </row>
    <row r="10968" spans="1:12">
      <c r="A10968" s="480" t="s">
        <v>126</v>
      </c>
      <c r="B10968" s="480">
        <f t="shared" si="929"/>
        <v>21</v>
      </c>
      <c r="C10968" s="480">
        <f t="shared" si="930"/>
        <v>6</v>
      </c>
      <c r="D10968" s="480">
        <f>D10965</f>
        <v>258</v>
      </c>
      <c r="E10968" s="480">
        <f t="shared" si="928"/>
        <v>144</v>
      </c>
      <c r="F10968" s="484">
        <v>5.1759000000000004</v>
      </c>
      <c r="G10968" s="480">
        <v>15</v>
      </c>
      <c r="H10968" s="482">
        <v>0.29520600000000002</v>
      </c>
      <c r="I10968" s="483">
        <v>17.5</v>
      </c>
      <c r="J10968" s="484">
        <v>0.10879999999999999</v>
      </c>
      <c r="K10968" s="469">
        <f t="shared" si="931"/>
        <v>17.533180219914229</v>
      </c>
      <c r="L10968" s="469">
        <f t="shared" si="932"/>
        <v>3.3180219914228815E-2</v>
      </c>
    </row>
    <row r="10969" spans="1:12">
      <c r="A10969" s="98" t="s">
        <v>126</v>
      </c>
      <c r="B10969" s="98">
        <f t="shared" si="929"/>
        <v>21</v>
      </c>
      <c r="C10969" s="98">
        <f t="shared" si="930"/>
        <v>6</v>
      </c>
      <c r="D10969" s="98">
        <f>D10968</f>
        <v>258</v>
      </c>
      <c r="E10969" s="98">
        <f t="shared" si="928"/>
        <v>145</v>
      </c>
      <c r="F10969" s="397">
        <f>F10968+(E10969-E10968)*(F10971-F10968)/(E10971-E10968)</f>
        <v>5.186466666666667</v>
      </c>
      <c r="G10969" s="98">
        <v>15</v>
      </c>
      <c r="H10969" s="491">
        <f>H10968+(E10969-E10968)*(H10971-H10968)/(E10971-E10968)</f>
        <v>0.29547133333333336</v>
      </c>
      <c r="I10969" s="492">
        <f>I10968+(E10969-E10968)*(I10971-I10968)/(E10971-E10968)</f>
        <v>17.533333333333335</v>
      </c>
      <c r="J10969" s="397">
        <f>J10968+(E10969-E10968)*(J10971-J10968)/(E10971-E10968)</f>
        <v>0.10776666666666666</v>
      </c>
      <c r="K10969" s="469">
        <f t="shared" si="931"/>
        <v>17.553197490111842</v>
      </c>
      <c r="L10969" s="469">
        <f t="shared" si="932"/>
        <v>1.9864156778506725E-2</v>
      </c>
    </row>
    <row r="10970" spans="1:12">
      <c r="A10970" s="98" t="s">
        <v>126</v>
      </c>
      <c r="B10970" s="98">
        <f t="shared" si="929"/>
        <v>21</v>
      </c>
      <c r="C10970" s="98">
        <f t="shared" si="930"/>
        <v>6</v>
      </c>
      <c r="D10970" s="98">
        <f>D10968</f>
        <v>258</v>
      </c>
      <c r="E10970" s="98">
        <f t="shared" si="928"/>
        <v>146</v>
      </c>
      <c r="F10970" s="397">
        <f>F10968+(E10970-E10968)*(F10971-F10968)/(E10971-E10968)</f>
        <v>5.1970333333333336</v>
      </c>
      <c r="G10970" s="98">
        <v>15</v>
      </c>
      <c r="H10970" s="491">
        <f>H10968+(E10970-E10968)*(H10971-H10968)/(E10971-E10968)</f>
        <v>0.29573666666666665</v>
      </c>
      <c r="I10970" s="492">
        <f>I10968+(E10970-E10968)*(I10971-I10968)/(E10971-E10968)</f>
        <v>17.566666666666666</v>
      </c>
      <c r="J10970" s="397">
        <f>J10968+(E10970-E10968)*(J10971-J10968)/(E10971-E10968)</f>
        <v>0.10673333333333333</v>
      </c>
      <c r="K10970" s="469">
        <f t="shared" si="931"/>
        <v>17.573178841536954</v>
      </c>
      <c r="L10970" s="469">
        <f t="shared" si="932"/>
        <v>6.512174870287879E-3</v>
      </c>
    </row>
    <row r="10971" spans="1:12">
      <c r="A10971" s="480" t="s">
        <v>126</v>
      </c>
      <c r="B10971" s="480">
        <f t="shared" si="929"/>
        <v>21</v>
      </c>
      <c r="C10971" s="480">
        <f t="shared" si="930"/>
        <v>6</v>
      </c>
      <c r="D10971" s="480">
        <f>D10968</f>
        <v>258</v>
      </c>
      <c r="E10971" s="480">
        <f t="shared" si="928"/>
        <v>147</v>
      </c>
      <c r="F10971" s="484">
        <v>5.2076000000000002</v>
      </c>
      <c r="G10971" s="480">
        <v>15</v>
      </c>
      <c r="H10971" s="482">
        <v>0.29600199999999999</v>
      </c>
      <c r="I10971" s="483">
        <v>17.600000000000001</v>
      </c>
      <c r="J10971" s="484">
        <v>0.1057</v>
      </c>
      <c r="K10971" s="469">
        <f t="shared" si="931"/>
        <v>17.593124370781279</v>
      </c>
      <c r="L10971" s="469">
        <f t="shared" si="932"/>
        <v>-6.8756292187224233E-3</v>
      </c>
    </row>
    <row r="10972" spans="1:12">
      <c r="A10972" s="98" t="s">
        <v>126</v>
      </c>
      <c r="B10972" s="98">
        <f t="shared" si="929"/>
        <v>21</v>
      </c>
      <c r="C10972" s="98">
        <f t="shared" si="930"/>
        <v>6</v>
      </c>
      <c r="D10972" s="98">
        <f>D10971</f>
        <v>258</v>
      </c>
      <c r="E10972" s="98">
        <f t="shared" si="928"/>
        <v>148</v>
      </c>
      <c r="F10972" s="397">
        <f>F10971+(E10972-E10971)*(F10974-F10971)/(E10974-E10971)</f>
        <v>5.2180999999999997</v>
      </c>
      <c r="G10972" s="98">
        <v>15</v>
      </c>
      <c r="H10972" s="491">
        <f>H10971+(E10972-E10971)*(H10974-H10971)/(E10974-E10971)</f>
        <v>0.296269</v>
      </c>
      <c r="I10972" s="492">
        <f>I10971+(E10972-E10971)*(I10974-I10971)/(E10974-E10971)</f>
        <v>17.633333333333333</v>
      </c>
      <c r="J10972" s="397">
        <f>J10971+(E10972-E10971)*(J10974-J10971)/(E10974-E10971)</f>
        <v>0.10466666666666667</v>
      </c>
      <c r="K10972" s="469">
        <f t="shared" si="931"/>
        <v>17.612710070915281</v>
      </c>
      <c r="L10972" s="469">
        <f t="shared" si="932"/>
        <v>-2.0623262418052235E-2</v>
      </c>
    </row>
    <row r="10973" spans="1:12">
      <c r="A10973" s="98" t="s">
        <v>126</v>
      </c>
      <c r="B10973" s="98">
        <f t="shared" si="929"/>
        <v>21</v>
      </c>
      <c r="C10973" s="98">
        <f t="shared" si="930"/>
        <v>6</v>
      </c>
      <c r="D10973" s="98">
        <f>D10971</f>
        <v>258</v>
      </c>
      <c r="E10973" s="98">
        <f t="shared" si="928"/>
        <v>149</v>
      </c>
      <c r="F10973" s="397">
        <f>F10971+(E10973-E10971)*(F10974-F10971)/(E10974-E10971)</f>
        <v>5.2286000000000001</v>
      </c>
      <c r="G10973" s="98">
        <v>15</v>
      </c>
      <c r="H10973" s="491">
        <f>H10971+(E10973-E10971)*(H10974-H10971)/(E10974-E10971)</f>
        <v>0.29653599999999997</v>
      </c>
      <c r="I10973" s="492">
        <f>I10971+(E10973-E10971)*(I10974-I10971)/(E10974-E10971)</f>
        <v>17.666666666666668</v>
      </c>
      <c r="J10973" s="397">
        <f>J10971+(E10973-E10971)*(J10974-J10971)/(E10974-E10971)</f>
        <v>0.10363333333333333</v>
      </c>
      <c r="K10973" s="469">
        <f t="shared" si="931"/>
        <v>17.632260501254489</v>
      </c>
      <c r="L10973" s="469">
        <f t="shared" si="932"/>
        <v>-3.440616541217878E-2</v>
      </c>
    </row>
    <row r="10974" spans="1:12">
      <c r="A10974" s="480" t="s">
        <v>126</v>
      </c>
      <c r="B10974" s="480">
        <f t="shared" si="929"/>
        <v>21</v>
      </c>
      <c r="C10974" s="480">
        <f t="shared" si="930"/>
        <v>6</v>
      </c>
      <c r="D10974" s="480">
        <f>D10971</f>
        <v>258</v>
      </c>
      <c r="E10974" s="480">
        <f t="shared" si="928"/>
        <v>150</v>
      </c>
      <c r="F10974" s="484">
        <v>5.2390999999999996</v>
      </c>
      <c r="G10974" s="480">
        <v>15</v>
      </c>
      <c r="H10974" s="482">
        <v>0.29680299999999998</v>
      </c>
      <c r="I10974" s="483">
        <v>17.7</v>
      </c>
      <c r="J10974" s="484">
        <v>0.1026</v>
      </c>
      <c r="K10974" s="469">
        <f t="shared" si="931"/>
        <v>17.651775756983589</v>
      </c>
      <c r="L10974" s="469">
        <f t="shared" si="932"/>
        <v>-4.8224243016409929E-2</v>
      </c>
    </row>
    <row r="10975" spans="1:12">
      <c r="A10975" s="98" t="s">
        <v>126</v>
      </c>
      <c r="B10975" s="98">
        <f t="shared" si="929"/>
        <v>21</v>
      </c>
      <c r="C10975" s="98">
        <f t="shared" si="930"/>
        <v>6</v>
      </c>
      <c r="D10975" s="98">
        <f>D10974</f>
        <v>258</v>
      </c>
      <c r="E10975" s="98">
        <f t="shared" si="928"/>
        <v>151</v>
      </c>
      <c r="F10975" s="397">
        <f>F10974+(E10975-E10974)*(F10977-F10974)/(E10977-E10974)</f>
        <v>5.2495666666666665</v>
      </c>
      <c r="G10975" s="98">
        <v>15</v>
      </c>
      <c r="H10975" s="491">
        <f>H10974+(E10975-E10974)*(H10977-H10974)/(E10977-E10974)</f>
        <v>0.29707166666666668</v>
      </c>
      <c r="I10975" s="492">
        <f>I10974+(E10975-E10974)*(I10977-I10974)/(E10977-E10974)</f>
        <v>17.7</v>
      </c>
      <c r="J10975" s="397">
        <f>J10974+(E10975-E10974)*(J10977-J10974)/(E10977-E10974)</f>
        <v>0.10156666666666667</v>
      </c>
      <c r="K10975" s="469">
        <f t="shared" si="931"/>
        <v>17.671044585201102</v>
      </c>
      <c r="L10975" s="469">
        <f t="shared" si="932"/>
        <v>-2.8955414798897294E-2</v>
      </c>
    </row>
    <row r="10976" spans="1:12">
      <c r="A10976" s="98" t="s">
        <v>126</v>
      </c>
      <c r="B10976" s="98">
        <f t="shared" si="929"/>
        <v>21</v>
      </c>
      <c r="C10976" s="98">
        <f t="shared" si="930"/>
        <v>6</v>
      </c>
      <c r="D10976" s="98">
        <f>D10974</f>
        <v>258</v>
      </c>
      <c r="E10976" s="98">
        <f t="shared" si="928"/>
        <v>152</v>
      </c>
      <c r="F10976" s="397">
        <f>F10974+(E10976-E10974)*(F10977-F10974)/(E10977-E10974)</f>
        <v>5.2600333333333333</v>
      </c>
      <c r="G10976" s="98">
        <v>15</v>
      </c>
      <c r="H10976" s="491">
        <f>H10974+(E10976-E10974)*(H10977-H10974)/(E10977-E10974)</f>
        <v>0.29734033333333332</v>
      </c>
      <c r="I10976" s="492">
        <f>I10974+(E10976-E10974)*(I10977-I10974)/(E10977-E10974)</f>
        <v>17.7</v>
      </c>
      <c r="J10976" s="397">
        <f>J10974+(E10976-E10974)*(J10977-J10974)/(E10977-E10974)</f>
        <v>0.10053333333333334</v>
      </c>
      <c r="K10976" s="469">
        <f t="shared" si="931"/>
        <v>17.690278592095925</v>
      </c>
      <c r="L10976" s="469">
        <f t="shared" si="932"/>
        <v>-9.7214079040739421E-3</v>
      </c>
    </row>
    <row r="10977" spans="1:12">
      <c r="A10977" s="480" t="s">
        <v>126</v>
      </c>
      <c r="B10977" s="480">
        <f t="shared" si="929"/>
        <v>21</v>
      </c>
      <c r="C10977" s="480">
        <f t="shared" si="930"/>
        <v>6</v>
      </c>
      <c r="D10977" s="480">
        <f>D10974</f>
        <v>258</v>
      </c>
      <c r="E10977" s="480">
        <f t="shared" si="928"/>
        <v>153</v>
      </c>
      <c r="F10977" s="484">
        <v>5.2705000000000002</v>
      </c>
      <c r="G10977" s="480">
        <v>15</v>
      </c>
      <c r="H10977" s="482">
        <v>0.29760900000000001</v>
      </c>
      <c r="I10977" s="483">
        <v>17.7</v>
      </c>
      <c r="J10977" s="484">
        <v>9.9500000000000005E-2</v>
      </c>
      <c r="K10977" s="469">
        <f t="shared" si="931"/>
        <v>17.709477871972958</v>
      </c>
      <c r="L10977" s="469">
        <f t="shared" si="932"/>
        <v>9.4778719729582406E-3</v>
      </c>
    </row>
    <row r="10978" spans="1:12">
      <c r="A10978" s="98" t="s">
        <v>126</v>
      </c>
      <c r="B10978" s="98">
        <f t="shared" si="929"/>
        <v>21</v>
      </c>
      <c r="C10978" s="98">
        <f t="shared" si="930"/>
        <v>6</v>
      </c>
      <c r="D10978" s="98">
        <f>D10977</f>
        <v>258</v>
      </c>
      <c r="E10978" s="98">
        <f t="shared" si="928"/>
        <v>154</v>
      </c>
      <c r="F10978" s="397">
        <f>F10977+(E10978-E10977)*(F10980-F10977)/(E10980-E10977)</f>
        <v>5.2808666666666664</v>
      </c>
      <c r="G10978" s="98">
        <v>15</v>
      </c>
      <c r="H10978" s="491">
        <f>H10977+(E10978-E10977)*(H10980-H10977)/(E10980-E10977)</f>
        <v>0.29787966666666665</v>
      </c>
      <c r="I10978" s="492">
        <f>I10977+(E10978-E10977)*(I10980-I10977)/(E10980-E10977)</f>
        <v>17.733333333333334</v>
      </c>
      <c r="J10978" s="397">
        <f>J10977+(E10978-E10977)*(J10980-J10977)/(E10980-E10977)</f>
        <v>9.8466666666666675E-2</v>
      </c>
      <c r="K10978" s="469">
        <f t="shared" si="931"/>
        <v>17.728187780524351</v>
      </c>
      <c r="L10978" s="469">
        <f t="shared" si="932"/>
        <v>-5.1455528089832114E-3</v>
      </c>
    </row>
    <row r="10979" spans="1:12">
      <c r="A10979" s="98" t="s">
        <v>126</v>
      </c>
      <c r="B10979" s="98">
        <f t="shared" si="929"/>
        <v>21</v>
      </c>
      <c r="C10979" s="98">
        <f t="shared" si="930"/>
        <v>6</v>
      </c>
      <c r="D10979" s="98">
        <f>D10977</f>
        <v>258</v>
      </c>
      <c r="E10979" s="98">
        <f t="shared" si="928"/>
        <v>155</v>
      </c>
      <c r="F10979" s="397">
        <f>F10977+(E10979-E10977)*(F10980-F10977)/(E10980-E10977)</f>
        <v>5.2912333333333335</v>
      </c>
      <c r="G10979" s="98">
        <v>15</v>
      </c>
      <c r="H10979" s="491">
        <f>H10977+(E10979-E10977)*(H10980-H10977)/(E10980-E10977)</f>
        <v>0.29815033333333335</v>
      </c>
      <c r="I10979" s="492">
        <f>I10977+(E10979-E10977)*(I10980-I10977)/(E10980-E10977)</f>
        <v>17.766666666666666</v>
      </c>
      <c r="J10979" s="397">
        <f>J10977+(E10979-E10977)*(J10980-J10977)/(E10980-E10977)</f>
        <v>9.743333333333333E-2</v>
      </c>
      <c r="K10979" s="469">
        <f t="shared" si="931"/>
        <v>17.746863718638583</v>
      </c>
      <c r="L10979" s="469">
        <f t="shared" si="932"/>
        <v>-1.9802948028083023E-2</v>
      </c>
    </row>
    <row r="10980" spans="1:12">
      <c r="A10980" s="480" t="s">
        <v>126</v>
      </c>
      <c r="B10980" s="480">
        <f t="shared" si="929"/>
        <v>21</v>
      </c>
      <c r="C10980" s="480">
        <f t="shared" si="930"/>
        <v>6</v>
      </c>
      <c r="D10980" s="480">
        <f>D10977</f>
        <v>258</v>
      </c>
      <c r="E10980" s="480">
        <f t="shared" si="928"/>
        <v>156</v>
      </c>
      <c r="F10980" s="484">
        <v>5.3015999999999996</v>
      </c>
      <c r="G10980" s="480">
        <v>15</v>
      </c>
      <c r="H10980" s="482">
        <v>0.29842099999999999</v>
      </c>
      <c r="I10980" s="483">
        <v>17.8</v>
      </c>
      <c r="J10980" s="484">
        <v>9.64E-2</v>
      </c>
      <c r="K10980" s="469">
        <f t="shared" si="931"/>
        <v>17.765505778748814</v>
      </c>
      <c r="L10980" s="469">
        <f t="shared" si="932"/>
        <v>-3.449422125118673E-2</v>
      </c>
    </row>
    <row r="10981" spans="1:12">
      <c r="A10981" s="98" t="s">
        <v>126</v>
      </c>
      <c r="B10981" s="98">
        <f t="shared" si="929"/>
        <v>21</v>
      </c>
      <c r="C10981" s="98">
        <f t="shared" si="930"/>
        <v>6</v>
      </c>
      <c r="D10981" s="98">
        <f>D10980</f>
        <v>258</v>
      </c>
      <c r="E10981" s="98">
        <f t="shared" si="928"/>
        <v>157</v>
      </c>
      <c r="F10981" s="397">
        <f>F10980+(E10981-E10980)*(F10983-F10980)/(E10983-E10980)</f>
        <v>5.3119333333333332</v>
      </c>
      <c r="G10981" s="98">
        <v>15</v>
      </c>
      <c r="H10981" s="491">
        <f>H10980+(E10981-E10980)*(H10983-H10980)/(E10983-E10980)</f>
        <v>0.29869366666666664</v>
      </c>
      <c r="I10981" s="492">
        <f>I10980+(E10981-E10980)*(I10983-I10980)/(E10983-E10980)</f>
        <v>17.8</v>
      </c>
      <c r="J10981" s="397">
        <f>J10980+(E10981-E10980)*(J10983-J10980)/(E10983-E10980)</f>
        <v>9.5333333333333339E-2</v>
      </c>
      <c r="K10981" s="469">
        <f t="shared" si="931"/>
        <v>17.783883376614391</v>
      </c>
      <c r="L10981" s="469">
        <f t="shared" si="932"/>
        <v>-1.611662338561004E-2</v>
      </c>
    </row>
    <row r="10982" spans="1:12">
      <c r="A10982" s="98" t="s">
        <v>126</v>
      </c>
      <c r="B10982" s="98">
        <f t="shared" si="929"/>
        <v>21</v>
      </c>
      <c r="C10982" s="98">
        <f t="shared" si="930"/>
        <v>6</v>
      </c>
      <c r="D10982" s="98">
        <f>D10980</f>
        <v>258</v>
      </c>
      <c r="E10982" s="98">
        <f t="shared" si="928"/>
        <v>158</v>
      </c>
      <c r="F10982" s="397">
        <f>F10980+(E10982-E10980)*(F10983-F10980)/(E10983-E10980)</f>
        <v>5.3222666666666667</v>
      </c>
      <c r="G10982" s="98">
        <v>15</v>
      </c>
      <c r="H10982" s="491">
        <f>H10980+(E10982-E10980)*(H10983-H10980)/(E10983-E10980)</f>
        <v>0.29896633333333333</v>
      </c>
      <c r="I10982" s="492">
        <f>I10980+(E10982-E10980)*(I10983-I10980)/(E10983-E10980)</f>
        <v>17.8</v>
      </c>
      <c r="J10982" s="397">
        <f>J10980+(E10982-E10980)*(J10983-J10980)/(E10983-E10980)</f>
        <v>9.4266666666666665E-2</v>
      </c>
      <c r="K10982" s="469">
        <f t="shared" si="931"/>
        <v>17.80222745258942</v>
      </c>
      <c r="L10982" s="469">
        <f t="shared" si="932"/>
        <v>2.2274525894196984E-3</v>
      </c>
    </row>
    <row r="10983" spans="1:12">
      <c r="A10983" s="480" t="s">
        <v>126</v>
      </c>
      <c r="B10983" s="480">
        <f t="shared" si="929"/>
        <v>21</v>
      </c>
      <c r="C10983" s="480">
        <f t="shared" si="930"/>
        <v>6</v>
      </c>
      <c r="D10983" s="480">
        <f>D10980</f>
        <v>258</v>
      </c>
      <c r="E10983" s="480">
        <f t="shared" ref="E10983:E10989" si="933">E10982+1</f>
        <v>159</v>
      </c>
      <c r="F10983" s="484">
        <v>5.3326000000000002</v>
      </c>
      <c r="G10983" s="480">
        <v>15</v>
      </c>
      <c r="H10983" s="482">
        <v>0.29923899999999998</v>
      </c>
      <c r="I10983" s="483">
        <v>17.8</v>
      </c>
      <c r="J10983" s="484">
        <v>9.3200000000000005E-2</v>
      </c>
      <c r="K10983" s="469">
        <f t="shared" si="931"/>
        <v>17.820538098309381</v>
      </c>
      <c r="L10983" s="469">
        <f t="shared" si="932"/>
        <v>2.0538098309380359E-2</v>
      </c>
    </row>
    <row r="10984" spans="1:12">
      <c r="A10984" s="98" t="s">
        <v>126</v>
      </c>
      <c r="B10984" s="98">
        <f t="shared" si="929"/>
        <v>21</v>
      </c>
      <c r="C10984" s="98">
        <f t="shared" si="930"/>
        <v>6</v>
      </c>
      <c r="D10984" s="98">
        <f>D10983</f>
        <v>258</v>
      </c>
      <c r="E10984" s="98">
        <f t="shared" si="933"/>
        <v>160</v>
      </c>
      <c r="F10984" s="397">
        <f>F10983+(E10984-E10983)*(F10986-F10983)/(E10986-E10983)</f>
        <v>5.3428666666666667</v>
      </c>
      <c r="G10984" s="98">
        <v>15</v>
      </c>
      <c r="H10984" s="491">
        <f>H10983+(E10984-E10983)*(H10986-H10983)/(E10986-E10983)</f>
        <v>0.299514</v>
      </c>
      <c r="I10984" s="492">
        <f>I10983+(E10984-E10983)*(I10986-I10983)/(E10986-E10983)</f>
        <v>17.833333333333332</v>
      </c>
      <c r="J10984" s="397">
        <f>J10983+(E10984-E10983)*(J10986-J10983)/(E10986-E10983)</f>
        <v>9.2166666666666675E-2</v>
      </c>
      <c r="K10984" s="469">
        <f t="shared" si="931"/>
        <v>17.83845385079384</v>
      </c>
      <c r="L10984" s="469">
        <f t="shared" si="932"/>
        <v>5.1205174605080117E-3</v>
      </c>
    </row>
    <row r="10985" spans="1:12">
      <c r="A10985" s="98" t="s">
        <v>126</v>
      </c>
      <c r="B10985" s="98">
        <f t="shared" si="929"/>
        <v>21</v>
      </c>
      <c r="C10985" s="98">
        <f t="shared" si="930"/>
        <v>6</v>
      </c>
      <c r="D10985" s="98">
        <f>D10983</f>
        <v>258</v>
      </c>
      <c r="E10985" s="98">
        <f t="shared" si="933"/>
        <v>161</v>
      </c>
      <c r="F10985" s="397">
        <f>F10983+(E10985-E10983)*(F10986-F10983)/(E10986-E10983)</f>
        <v>5.353133333333334</v>
      </c>
      <c r="G10985" s="98">
        <v>15</v>
      </c>
      <c r="H10985" s="491">
        <f>H10983+(E10985-E10983)*(H10986-H10983)/(E10986-E10983)</f>
        <v>0.29978899999999997</v>
      </c>
      <c r="I10985" s="492">
        <f>I10983+(E10985-E10983)*(I10986-I10983)/(E10986-E10983)</f>
        <v>17.866666666666667</v>
      </c>
      <c r="J10985" s="397">
        <f>J10983+(E10985-E10983)*(J10986-J10983)/(E10986-E10983)</f>
        <v>9.113333333333333E-2</v>
      </c>
      <c r="K10985" s="469">
        <f t="shared" si="931"/>
        <v>17.856336734614459</v>
      </c>
      <c r="L10985" s="469">
        <f t="shared" si="932"/>
        <v>-1.0329932052208335E-2</v>
      </c>
    </row>
    <row r="10986" spans="1:12">
      <c r="A10986" s="480" t="s">
        <v>126</v>
      </c>
      <c r="B10986" s="480">
        <f t="shared" si="929"/>
        <v>21</v>
      </c>
      <c r="C10986" s="480">
        <f t="shared" si="930"/>
        <v>6</v>
      </c>
      <c r="D10986" s="480">
        <f>D10983</f>
        <v>258</v>
      </c>
      <c r="E10986" s="480">
        <f t="shared" si="933"/>
        <v>162</v>
      </c>
      <c r="F10986" s="484">
        <v>5.3634000000000004</v>
      </c>
      <c r="G10986" s="480">
        <v>15</v>
      </c>
      <c r="H10986" s="482">
        <v>0.300064</v>
      </c>
      <c r="I10986" s="483">
        <v>17.899999999999999</v>
      </c>
      <c r="J10986" s="484">
        <v>9.01E-2</v>
      </c>
      <c r="K10986" s="469">
        <f t="shared" si="931"/>
        <v>17.874186840140773</v>
      </c>
      <c r="L10986" s="469">
        <f t="shared" si="932"/>
        <v>-2.5813159859225721E-2</v>
      </c>
    </row>
    <row r="10987" spans="1:12">
      <c r="A10987" s="98" t="s">
        <v>126</v>
      </c>
      <c r="B10987" s="98">
        <f t="shared" si="929"/>
        <v>21</v>
      </c>
      <c r="C10987" s="98">
        <f t="shared" si="930"/>
        <v>6</v>
      </c>
      <c r="D10987" s="98">
        <f>D10986</f>
        <v>258</v>
      </c>
      <c r="E10987" s="98">
        <f t="shared" si="933"/>
        <v>163</v>
      </c>
      <c r="F10987" s="397">
        <f>F10986+(E10987-E10986)*(F10989-F10986)/(E10989-E10986)</f>
        <v>5.3635999999999999</v>
      </c>
      <c r="G10987" s="98">
        <v>15</v>
      </c>
      <c r="H10987" s="491">
        <v>0.30034</v>
      </c>
      <c r="I10987" s="492">
        <v>17.899999999999999</v>
      </c>
      <c r="J10987" s="397">
        <f>J10986+(E10987-E10986)*(J10989-J10986)/(E10989-E10986)</f>
        <v>8.9066666666666669E-2</v>
      </c>
      <c r="K10987" s="469">
        <f t="shared" si="931"/>
        <v>17.858427115935275</v>
      </c>
      <c r="L10987" s="469">
        <f t="shared" si="932"/>
        <v>-4.1572884064724036E-2</v>
      </c>
    </row>
    <row r="10988" spans="1:12">
      <c r="A10988" s="98" t="s">
        <v>126</v>
      </c>
      <c r="B10988" s="98">
        <f t="shared" si="929"/>
        <v>21</v>
      </c>
      <c r="C10988" s="98">
        <f t="shared" si="930"/>
        <v>6</v>
      </c>
      <c r="D10988" s="98">
        <f>D10986</f>
        <v>258</v>
      </c>
      <c r="E10988" s="98">
        <f t="shared" si="933"/>
        <v>164</v>
      </c>
      <c r="F10988" s="397">
        <f>F10986+(E10988-E10986)*(F10989-F10986)/(E10989-E10986)</f>
        <v>5.3638000000000003</v>
      </c>
      <c r="G10988" s="98">
        <v>15</v>
      </c>
      <c r="H10988" s="491">
        <v>0.30061700000000002</v>
      </c>
      <c r="I10988" s="492">
        <v>17.899999999999999</v>
      </c>
      <c r="J10988" s="397">
        <f>J10986+(E10988-E10986)*(J10989-J10986)/(E10989-E10986)</f>
        <v>8.8033333333333325E-2</v>
      </c>
      <c r="K10988" s="469">
        <f t="shared" si="931"/>
        <v>17.842636976618088</v>
      </c>
      <c r="L10988" s="469">
        <f t="shared" si="932"/>
        <v>-5.7363023381910239E-2</v>
      </c>
    </row>
    <row r="10989" spans="1:12">
      <c r="A10989" s="480" t="s">
        <v>126</v>
      </c>
      <c r="B10989" s="480">
        <f t="shared" si="929"/>
        <v>21</v>
      </c>
      <c r="C10989" s="480">
        <f t="shared" si="930"/>
        <v>6</v>
      </c>
      <c r="D10989" s="480">
        <f>D10986</f>
        <v>258</v>
      </c>
      <c r="E10989" s="480">
        <f t="shared" si="933"/>
        <v>165</v>
      </c>
      <c r="F10989" s="484">
        <v>5.3639999999999999</v>
      </c>
      <c r="G10989" s="480">
        <v>15</v>
      </c>
      <c r="H10989" s="494">
        <v>0.3009</v>
      </c>
      <c r="I10989" s="495">
        <v>17.899999999999999</v>
      </c>
      <c r="J10989" s="493">
        <v>8.6999999999999994E-2</v>
      </c>
      <c r="K10989" s="469">
        <f t="shared" si="931"/>
        <v>17.826520438683946</v>
      </c>
      <c r="L10989" s="469">
        <f t="shared" si="932"/>
        <v>-7.3479561316052155E-2</v>
      </c>
    </row>
    <row r="10990" spans="1:12">
      <c r="A10990" s="480" t="s">
        <v>126</v>
      </c>
      <c r="B10990" s="480">
        <f t="shared" si="929"/>
        <v>22</v>
      </c>
      <c r="C10990" s="480">
        <f t="shared" si="930"/>
        <v>0</v>
      </c>
      <c r="D10990" s="480">
        <v>264</v>
      </c>
      <c r="E10990" s="480">
        <v>36</v>
      </c>
      <c r="F10990" s="484">
        <v>3.8639000000000001</v>
      </c>
      <c r="G10990" s="480">
        <v>15</v>
      </c>
      <c r="H10990" s="482">
        <v>0.262818</v>
      </c>
      <c r="I10990" s="483">
        <v>14.7</v>
      </c>
      <c r="J10990" s="484">
        <v>0.2167</v>
      </c>
      <c r="K10990" s="469">
        <f t="shared" si="931"/>
        <v>14.701808856318822</v>
      </c>
      <c r="L10990" s="469">
        <f t="shared" si="932"/>
        <v>1.8088563188225493E-3</v>
      </c>
    </row>
    <row r="10991" spans="1:12">
      <c r="A10991" s="98" t="s">
        <v>126</v>
      </c>
      <c r="B10991" s="98">
        <f t="shared" si="929"/>
        <v>22</v>
      </c>
      <c r="C10991" s="98">
        <f t="shared" si="930"/>
        <v>0</v>
      </c>
      <c r="D10991" s="98">
        <f>D10990</f>
        <v>264</v>
      </c>
      <c r="E10991" s="98">
        <f t="shared" ref="E10991:E11054" si="934">E10990+1</f>
        <v>37</v>
      </c>
      <c r="F10991" s="397">
        <f>F10990+(E10991-E10990)*(F10993-F10990)/(E10993-E10990)</f>
        <v>3.8780333333333332</v>
      </c>
      <c r="G10991" s="98">
        <v>15</v>
      </c>
      <c r="H10991" s="491">
        <f>H10990+(E10991-E10990)*(H10993-H10990)/(E10993-E10990)</f>
        <v>0.26309300000000002</v>
      </c>
      <c r="I10991" s="492">
        <f>I10990+(E10991-E10990)*(I10993-I10990)/(E10993-E10990)</f>
        <v>14.733333333333333</v>
      </c>
      <c r="J10991" s="397">
        <f>J10990+(E10991-E10990)*(J10993-J10990)/(E10993-E10990)</f>
        <v>0.2157</v>
      </c>
      <c r="K10991" s="469">
        <f t="shared" si="931"/>
        <v>14.740161590514886</v>
      </c>
      <c r="L10991" s="469">
        <f t="shared" si="932"/>
        <v>6.8282571815529991E-3</v>
      </c>
    </row>
    <row r="10992" spans="1:12">
      <c r="A10992" s="98" t="s">
        <v>126</v>
      </c>
      <c r="B10992" s="98">
        <f t="shared" si="929"/>
        <v>22</v>
      </c>
      <c r="C10992" s="98">
        <f t="shared" si="930"/>
        <v>0</v>
      </c>
      <c r="D10992" s="98">
        <f>D10990</f>
        <v>264</v>
      </c>
      <c r="E10992" s="98">
        <f t="shared" si="934"/>
        <v>38</v>
      </c>
      <c r="F10992" s="397">
        <f>F10990+(E10992-E10990)*(F10993-F10990)/(E10993-E10990)</f>
        <v>3.8921666666666668</v>
      </c>
      <c r="G10992" s="98">
        <v>15</v>
      </c>
      <c r="H10992" s="491">
        <f>H10990+(E10992-E10990)*(H10993-H10990)/(E10993-E10990)</f>
        <v>0.26336799999999999</v>
      </c>
      <c r="I10992" s="492">
        <f>I10990+(E10992-E10990)*(I10993-I10990)/(E10993-E10990)</f>
        <v>14.766666666666667</v>
      </c>
      <c r="J10992" s="397">
        <f>J10990+(E10992-E10990)*(J10993-J10990)/(E10993-E10990)</f>
        <v>0.2147</v>
      </c>
      <c r="K10992" s="469">
        <f t="shared" si="931"/>
        <v>14.778434231442951</v>
      </c>
      <c r="L10992" s="469">
        <f t="shared" si="932"/>
        <v>1.1767564776283379E-2</v>
      </c>
    </row>
    <row r="10993" spans="1:12">
      <c r="A10993" s="480" t="s">
        <v>126</v>
      </c>
      <c r="B10993" s="480">
        <f t="shared" si="929"/>
        <v>22</v>
      </c>
      <c r="C10993" s="480">
        <f t="shared" si="930"/>
        <v>0</v>
      </c>
      <c r="D10993" s="480">
        <f>D10990</f>
        <v>264</v>
      </c>
      <c r="E10993" s="480">
        <f t="shared" si="934"/>
        <v>39</v>
      </c>
      <c r="F10993" s="484">
        <v>3.9062999999999999</v>
      </c>
      <c r="G10993" s="480">
        <v>15</v>
      </c>
      <c r="H10993" s="482">
        <v>0.26364300000000002</v>
      </c>
      <c r="I10993" s="483">
        <v>14.8</v>
      </c>
      <c r="J10993" s="484">
        <v>0.2137</v>
      </c>
      <c r="K10993" s="469">
        <f t="shared" si="931"/>
        <v>14.816627029733388</v>
      </c>
      <c r="L10993" s="469">
        <f t="shared" si="932"/>
        <v>1.6627029733387033E-2</v>
      </c>
    </row>
    <row r="10994" spans="1:12">
      <c r="A10994" s="98" t="s">
        <v>126</v>
      </c>
      <c r="B10994" s="98">
        <f t="shared" si="929"/>
        <v>22</v>
      </c>
      <c r="C10994" s="98">
        <f t="shared" si="930"/>
        <v>0</v>
      </c>
      <c r="D10994" s="98">
        <f>D10993</f>
        <v>264</v>
      </c>
      <c r="E10994" s="98">
        <f t="shared" si="934"/>
        <v>40</v>
      </c>
      <c r="F10994" s="397">
        <f>F10993+(E10994-E10993)*(F10996-F10993)/(E10996-E10993)</f>
        <v>3.9202666666666666</v>
      </c>
      <c r="G10994" s="98">
        <v>15</v>
      </c>
      <c r="H10994" s="491">
        <f>H10993+(E10994-E10993)*(H10996-H10993)/(E10996-E10993)</f>
        <v>0.26391599999999998</v>
      </c>
      <c r="I10994" s="492">
        <f>I10993+(E10994-E10993)*(I10996-I10993)/(E10996-E10993)</f>
        <v>14.833333333333334</v>
      </c>
      <c r="J10994" s="397">
        <f>J10993+(E10994-E10993)*(J10996-J10993)/(E10996-E10993)</f>
        <v>0.21273333333333333</v>
      </c>
      <c r="K10994" s="469">
        <f t="shared" si="931"/>
        <v>14.854221292633515</v>
      </c>
      <c r="L10994" s="469">
        <f t="shared" si="932"/>
        <v>2.0887959300180725E-2</v>
      </c>
    </row>
    <row r="10995" spans="1:12">
      <c r="A10995" s="98" t="s">
        <v>126</v>
      </c>
      <c r="B10995" s="98">
        <f t="shared" si="929"/>
        <v>22</v>
      </c>
      <c r="C10995" s="98">
        <f t="shared" si="930"/>
        <v>0</v>
      </c>
      <c r="D10995" s="98">
        <f>D10993</f>
        <v>264</v>
      </c>
      <c r="E10995" s="98">
        <f t="shared" si="934"/>
        <v>41</v>
      </c>
      <c r="F10995" s="397">
        <f>F10993+(E10995-E10993)*(F10996-F10993)/(E10996-E10993)</f>
        <v>3.9342333333333332</v>
      </c>
      <c r="G10995" s="98">
        <v>15</v>
      </c>
      <c r="H10995" s="491">
        <f>H10993+(E10995-E10993)*(H10996-H10993)/(E10996-E10993)</f>
        <v>0.26418900000000001</v>
      </c>
      <c r="I10995" s="492">
        <f>I10993+(E10995-E10993)*(I10996-I10993)/(E10996-E10993)</f>
        <v>14.866666666666667</v>
      </c>
      <c r="J10995" s="397">
        <f>J10993+(E10995-E10993)*(J10996-J10993)/(E10996-E10993)</f>
        <v>0.21176666666666666</v>
      </c>
      <c r="K10995" s="469">
        <f t="shared" si="931"/>
        <v>14.891737859386019</v>
      </c>
      <c r="L10995" s="469">
        <f t="shared" si="932"/>
        <v>2.5071192719352098E-2</v>
      </c>
    </row>
    <row r="10996" spans="1:12">
      <c r="A10996" s="480" t="s">
        <v>126</v>
      </c>
      <c r="B10996" s="480">
        <f t="shared" si="929"/>
        <v>22</v>
      </c>
      <c r="C10996" s="480">
        <f t="shared" si="930"/>
        <v>0</v>
      </c>
      <c r="D10996" s="480">
        <f>D10993</f>
        <v>264</v>
      </c>
      <c r="E10996" s="480">
        <f t="shared" si="934"/>
        <v>42</v>
      </c>
      <c r="F10996" s="484">
        <v>3.9481999999999999</v>
      </c>
      <c r="G10996" s="480">
        <v>15</v>
      </c>
      <c r="H10996" s="482">
        <v>0.26446199999999997</v>
      </c>
      <c r="I10996" s="483">
        <v>14.9</v>
      </c>
      <c r="J10996" s="484">
        <v>0.21079999999999999</v>
      </c>
      <c r="K10996" s="469">
        <f t="shared" si="931"/>
        <v>14.929176970604473</v>
      </c>
      <c r="L10996" s="469">
        <f t="shared" si="932"/>
        <v>2.9176970604472885E-2</v>
      </c>
    </row>
    <row r="10997" spans="1:12">
      <c r="A10997" s="98" t="s">
        <v>126</v>
      </c>
      <c r="B10997" s="98">
        <f t="shared" si="929"/>
        <v>22</v>
      </c>
      <c r="C10997" s="98">
        <f t="shared" si="930"/>
        <v>0</v>
      </c>
      <c r="D10997" s="98">
        <f>D10996</f>
        <v>264</v>
      </c>
      <c r="E10997" s="98">
        <f t="shared" si="934"/>
        <v>43</v>
      </c>
      <c r="F10997" s="397">
        <f>F10996+(E10997-E10996)*(F10999-F10996)/(E10999-E10996)</f>
        <v>3.9620333333333333</v>
      </c>
      <c r="G10997" s="98">
        <v>15</v>
      </c>
      <c r="H10997" s="491">
        <f>H10996+(E10997-E10996)*(H10999-H10996)/(E10999-E10996)</f>
        <v>0.26473366666666664</v>
      </c>
      <c r="I10997" s="492">
        <f>I10996+(E10997-E10996)*(I10999-I10996)/(E10999-E10996)</f>
        <v>14.933333333333334</v>
      </c>
      <c r="J10997" s="397">
        <f>J10996+(E10997-E10996)*(J10999-J10996)/(E10999-E10996)</f>
        <v>0.20979999999999999</v>
      </c>
      <c r="K10997" s="469">
        <f t="shared" si="931"/>
        <v>14.966110594169487</v>
      </c>
      <c r="L10997" s="469">
        <f t="shared" si="932"/>
        <v>3.2777260836153843E-2</v>
      </c>
    </row>
    <row r="10998" spans="1:12">
      <c r="A10998" s="98" t="s">
        <v>126</v>
      </c>
      <c r="B10998" s="98">
        <f t="shared" si="929"/>
        <v>22</v>
      </c>
      <c r="C10998" s="98">
        <f t="shared" si="930"/>
        <v>0</v>
      </c>
      <c r="D10998" s="98">
        <f>D10996</f>
        <v>264</v>
      </c>
      <c r="E10998" s="98">
        <f t="shared" si="934"/>
        <v>44</v>
      </c>
      <c r="F10998" s="397">
        <f>F10996+(E10998-E10996)*(F10999-F10996)/(E10999-E10996)</f>
        <v>3.9758666666666667</v>
      </c>
      <c r="G10998" s="98">
        <v>15</v>
      </c>
      <c r="H10998" s="491">
        <f>H10996+(E10998-E10996)*(H10999-H10996)/(E10999-E10996)</f>
        <v>0.26500533333333331</v>
      </c>
      <c r="I10998" s="492">
        <f>I10996+(E10998-E10996)*(I10999-I10996)/(E10999-E10996)</f>
        <v>14.966666666666667</v>
      </c>
      <c r="J10998" s="397">
        <f>J10996+(E10998-E10996)*(J10999-J10996)/(E10999-E10996)</f>
        <v>0.20880000000000001</v>
      </c>
      <c r="K10998" s="469">
        <f t="shared" si="931"/>
        <v>15.002968493715851</v>
      </c>
      <c r="L10998" s="469">
        <f t="shared" si="932"/>
        <v>3.630182704918461E-2</v>
      </c>
    </row>
    <row r="10999" spans="1:12">
      <c r="A10999" s="480" t="s">
        <v>126</v>
      </c>
      <c r="B10999" s="480">
        <f t="shared" si="929"/>
        <v>22</v>
      </c>
      <c r="C10999" s="480">
        <f t="shared" si="930"/>
        <v>0</v>
      </c>
      <c r="D10999" s="480">
        <f>D10996</f>
        <v>264</v>
      </c>
      <c r="E10999" s="480">
        <f t="shared" si="934"/>
        <v>45</v>
      </c>
      <c r="F10999" s="484">
        <v>3.9897</v>
      </c>
      <c r="G10999" s="480">
        <v>15</v>
      </c>
      <c r="H10999" s="482">
        <v>0.26527699999999999</v>
      </c>
      <c r="I10999" s="483">
        <v>15</v>
      </c>
      <c r="J10999" s="484">
        <v>0.20780000000000001</v>
      </c>
      <c r="K10999" s="469">
        <f t="shared" si="931"/>
        <v>15.039750901887462</v>
      </c>
      <c r="L10999" s="469">
        <f t="shared" si="932"/>
        <v>3.975090188746222E-2</v>
      </c>
    </row>
    <row r="11000" spans="1:12">
      <c r="A11000" s="98" t="s">
        <v>126</v>
      </c>
      <c r="B11000" s="98">
        <f t="shared" si="929"/>
        <v>22</v>
      </c>
      <c r="C11000" s="98">
        <f t="shared" si="930"/>
        <v>0</v>
      </c>
      <c r="D11000" s="98">
        <f>D10999</f>
        <v>264</v>
      </c>
      <c r="E11000" s="98">
        <f t="shared" si="934"/>
        <v>46</v>
      </c>
      <c r="F11000" s="397">
        <f>F10999+(E11000-E10999)*(F11002-F10999)/(E11002-E10999)</f>
        <v>4.0034000000000001</v>
      </c>
      <c r="G11000" s="98">
        <v>15</v>
      </c>
      <c r="H11000" s="491">
        <f>H10999+(E11000-E10999)*(H11002-H10999)/(E11002-E10999)</f>
        <v>0.26554666666666665</v>
      </c>
      <c r="I11000" s="492">
        <f>I10999+(E11000-E10999)*(I11002-I10999)/(E11002-E10999)</f>
        <v>15.033333333333333</v>
      </c>
      <c r="J11000" s="397">
        <f>J10999+(E11000-E10999)*(J11002-J10999)/(E11002-E10999)</f>
        <v>0.20680000000000001</v>
      </c>
      <c r="K11000" s="469">
        <f t="shared" si="931"/>
        <v>15.076069491865837</v>
      </c>
      <c r="L11000" s="469">
        <f t="shared" si="932"/>
        <v>4.273615853250412E-2</v>
      </c>
    </row>
    <row r="11001" spans="1:12">
      <c r="A11001" s="98" t="s">
        <v>126</v>
      </c>
      <c r="B11001" s="98">
        <f t="shared" si="929"/>
        <v>22</v>
      </c>
      <c r="C11001" s="98">
        <f t="shared" si="930"/>
        <v>0</v>
      </c>
      <c r="D11001" s="98">
        <f>D10999</f>
        <v>264</v>
      </c>
      <c r="E11001" s="98">
        <f t="shared" si="934"/>
        <v>47</v>
      </c>
      <c r="F11001" s="397">
        <f>F10999+(E11001-E10999)*(F11002-F10999)/(E11002-E10999)</f>
        <v>4.0171000000000001</v>
      </c>
      <c r="G11001" s="98">
        <v>15</v>
      </c>
      <c r="H11001" s="491">
        <f>H10999+(E11001-E10999)*(H11002-H10999)/(E11002-E10999)</f>
        <v>0.26581633333333332</v>
      </c>
      <c r="I11001" s="492">
        <f>I10999+(E11001-E10999)*(I11002-I10999)/(E11002-E10999)</f>
        <v>15.066666666666666</v>
      </c>
      <c r="J11001" s="397">
        <f>J10999+(E11001-E10999)*(J11002-J10999)/(E11002-E10999)</f>
        <v>0.20580000000000001</v>
      </c>
      <c r="K11001" s="469">
        <f t="shared" si="931"/>
        <v>15.112314392519147</v>
      </c>
      <c r="L11001" s="469">
        <f t="shared" si="932"/>
        <v>4.5647725852481003E-2</v>
      </c>
    </row>
    <row r="11002" spans="1:12">
      <c r="A11002" s="480" t="s">
        <v>126</v>
      </c>
      <c r="B11002" s="480">
        <f t="shared" si="929"/>
        <v>22</v>
      </c>
      <c r="C11002" s="480">
        <f t="shared" si="930"/>
        <v>0</v>
      </c>
      <c r="D11002" s="480">
        <f>D10999</f>
        <v>264</v>
      </c>
      <c r="E11002" s="480">
        <f t="shared" si="934"/>
        <v>48</v>
      </c>
      <c r="F11002" s="484">
        <v>4.0308000000000002</v>
      </c>
      <c r="G11002" s="480">
        <v>15</v>
      </c>
      <c r="H11002" s="482">
        <v>0.26608599999999999</v>
      </c>
      <c r="I11002" s="483">
        <v>15.1</v>
      </c>
      <c r="J11002" s="484">
        <v>0.20480000000000001</v>
      </c>
      <c r="K11002" s="469">
        <f t="shared" si="931"/>
        <v>15.148485827890232</v>
      </c>
      <c r="L11002" s="469">
        <f t="shared" si="932"/>
        <v>4.8485827890232258E-2</v>
      </c>
    </row>
    <row r="11003" spans="1:12">
      <c r="A11003" s="98" t="s">
        <v>126</v>
      </c>
      <c r="B11003" s="98">
        <f t="shared" si="929"/>
        <v>22</v>
      </c>
      <c r="C11003" s="98">
        <f t="shared" si="930"/>
        <v>0</v>
      </c>
      <c r="D11003" s="98">
        <f>D11002</f>
        <v>264</v>
      </c>
      <c r="E11003" s="98">
        <f t="shared" si="934"/>
        <v>49</v>
      </c>
      <c r="F11003" s="397">
        <f>F11002+(E11003-E11002)*(F11005-F11002)/(E11005-E11002)</f>
        <v>4.0443333333333333</v>
      </c>
      <c r="G11003" s="98">
        <v>15</v>
      </c>
      <c r="H11003" s="491">
        <f>H11002+(E11003-E11002)*(H11005-H11002)/(E11005-E11002)</f>
        <v>0.2663543333333333</v>
      </c>
      <c r="I11003" s="492">
        <f>I11002+(E11003-E11002)*(I11005-I11002)/(E11005-E11002)</f>
        <v>15.166666666666666</v>
      </c>
      <c r="J11003" s="397">
        <f>J11002+(E11003-E11002)*(J11005-J11002)/(E11005-E11002)</f>
        <v>0.20383333333333334</v>
      </c>
      <c r="K11003" s="469">
        <f t="shared" si="931"/>
        <v>15.18403430017408</v>
      </c>
      <c r="L11003" s="469">
        <f t="shared" si="932"/>
        <v>1.7367633507413771E-2</v>
      </c>
    </row>
    <row r="11004" spans="1:12">
      <c r="A11004" s="98" t="s">
        <v>126</v>
      </c>
      <c r="B11004" s="98">
        <f t="shared" si="929"/>
        <v>22</v>
      </c>
      <c r="C11004" s="98">
        <f t="shared" si="930"/>
        <v>0</v>
      </c>
      <c r="D11004" s="98">
        <f>D11002</f>
        <v>264</v>
      </c>
      <c r="E11004" s="98">
        <f t="shared" si="934"/>
        <v>50</v>
      </c>
      <c r="F11004" s="397">
        <f>F11002+(E11004-E11002)*(F11005-F11002)/(E11005-E11002)</f>
        <v>4.0578666666666665</v>
      </c>
      <c r="G11004" s="98">
        <v>15</v>
      </c>
      <c r="H11004" s="491">
        <f>H11002+(E11004-E11002)*(H11005-H11002)/(E11005-E11002)</f>
        <v>0.26662266666666667</v>
      </c>
      <c r="I11004" s="492">
        <f>I11002+(E11004-E11002)*(I11005-I11002)/(E11005-E11002)</f>
        <v>15.233333333333334</v>
      </c>
      <c r="J11004" s="397">
        <f>J11002+(E11004-E11002)*(J11005-J11002)/(E11005-E11002)</f>
        <v>0.20286666666666667</v>
      </c>
      <c r="K11004" s="469">
        <f t="shared" si="931"/>
        <v>15.219511219351192</v>
      </c>
      <c r="L11004" s="469">
        <f t="shared" si="932"/>
        <v>-1.382211398214217E-2</v>
      </c>
    </row>
    <row r="11005" spans="1:12">
      <c r="A11005" s="480" t="s">
        <v>126</v>
      </c>
      <c r="B11005" s="480">
        <f t="shared" ref="B11005:B11068" si="935">INT(D11005/12)</f>
        <v>22</v>
      </c>
      <c r="C11005" s="480">
        <f t="shared" ref="C11005:C11068" si="936">D11005-B11005*12</f>
        <v>0</v>
      </c>
      <c r="D11005" s="480">
        <f>D11002</f>
        <v>264</v>
      </c>
      <c r="E11005" s="480">
        <f t="shared" si="934"/>
        <v>51</v>
      </c>
      <c r="F11005" s="484">
        <v>4.0713999999999997</v>
      </c>
      <c r="G11005" s="480">
        <v>15</v>
      </c>
      <c r="H11005" s="482">
        <v>0.26689099999999999</v>
      </c>
      <c r="I11005" s="483">
        <v>15.3</v>
      </c>
      <c r="J11005" s="484">
        <v>0.2019</v>
      </c>
      <c r="K11005" s="469">
        <f t="shared" si="931"/>
        <v>15.254916801240956</v>
      </c>
      <c r="L11005" s="469">
        <f t="shared" si="932"/>
        <v>-4.5083198759044762E-2</v>
      </c>
    </row>
    <row r="11006" spans="1:12">
      <c r="A11006" s="98" t="s">
        <v>126</v>
      </c>
      <c r="B11006" s="98">
        <f t="shared" si="935"/>
        <v>22</v>
      </c>
      <c r="C11006" s="98">
        <f t="shared" si="936"/>
        <v>0</v>
      </c>
      <c r="D11006" s="98">
        <f>D11005</f>
        <v>264</v>
      </c>
      <c r="E11006" s="98">
        <f t="shared" si="934"/>
        <v>52</v>
      </c>
      <c r="F11006" s="397">
        <f>F11005+(E11006-E11005)*(F11008-F11005)/(E11008-E11005)</f>
        <v>4.0848333333333331</v>
      </c>
      <c r="G11006" s="98">
        <v>15</v>
      </c>
      <c r="H11006" s="491">
        <f>H11005+(E11006-E11005)*(H11008-H11005)/(E11008-E11005)</f>
        <v>0.26715833333333333</v>
      </c>
      <c r="I11006" s="492">
        <f>I11005+(E11006-E11005)*(I11008-I11005)/(E11008-E11005)</f>
        <v>15.333333333333334</v>
      </c>
      <c r="J11006" s="397">
        <f>J11005+(E11006-E11005)*(J11008-J11005)/(E11008-E11005)</f>
        <v>0.2009</v>
      </c>
      <c r="K11006" s="469">
        <f t="shared" si="931"/>
        <v>15.289934183848528</v>
      </c>
      <c r="L11006" s="469">
        <f t="shared" si="932"/>
        <v>-4.3399149484805832E-2</v>
      </c>
    </row>
    <row r="11007" spans="1:12">
      <c r="A11007" s="98" t="s">
        <v>126</v>
      </c>
      <c r="B11007" s="98">
        <f t="shared" si="935"/>
        <v>22</v>
      </c>
      <c r="C11007" s="98">
        <f t="shared" si="936"/>
        <v>0</v>
      </c>
      <c r="D11007" s="98">
        <f>D11005</f>
        <v>264</v>
      </c>
      <c r="E11007" s="98">
        <f t="shared" si="934"/>
        <v>53</v>
      </c>
      <c r="F11007" s="397">
        <f>F11005+(E11007-E11005)*(F11008-F11005)/(E11008-E11005)</f>
        <v>4.0982666666666665</v>
      </c>
      <c r="G11007" s="98">
        <v>15</v>
      </c>
      <c r="H11007" s="491">
        <f>H11005+(E11007-E11005)*(H11008-H11005)/(E11008-E11005)</f>
        <v>0.26742566666666667</v>
      </c>
      <c r="I11007" s="492">
        <f>I11005+(E11007-E11005)*(I11008-I11005)/(E11008-E11005)</f>
        <v>15.366666666666667</v>
      </c>
      <c r="J11007" s="397">
        <f>J11005+(E11007-E11005)*(J11008-J11005)/(E11008-E11005)</f>
        <v>0.19989999999999999</v>
      </c>
      <c r="K11007" s="469">
        <f t="shared" si="931"/>
        <v>15.324881555871599</v>
      </c>
      <c r="L11007" s="469">
        <f t="shared" si="932"/>
        <v>-4.1785110795068192E-2</v>
      </c>
    </row>
    <row r="11008" spans="1:12">
      <c r="A11008" s="480" t="s">
        <v>126</v>
      </c>
      <c r="B11008" s="480">
        <f t="shared" si="935"/>
        <v>22</v>
      </c>
      <c r="C11008" s="480">
        <f t="shared" si="936"/>
        <v>0</v>
      </c>
      <c r="D11008" s="480">
        <f>D11005</f>
        <v>264</v>
      </c>
      <c r="E11008" s="480">
        <f t="shared" si="934"/>
        <v>54</v>
      </c>
      <c r="F11008" s="484">
        <v>4.1116999999999999</v>
      </c>
      <c r="G11008" s="480">
        <v>15</v>
      </c>
      <c r="H11008" s="482">
        <v>0.26769300000000001</v>
      </c>
      <c r="I11008" s="483">
        <v>15.4</v>
      </c>
      <c r="J11008" s="484">
        <v>0.19889999999999999</v>
      </c>
      <c r="K11008" s="469">
        <f t="shared" si="931"/>
        <v>15.359759127059728</v>
      </c>
      <c r="L11008" s="469">
        <f t="shared" si="932"/>
        <v>-4.0240872940271899E-2</v>
      </c>
    </row>
    <row r="11009" spans="1:12">
      <c r="A11009" s="98" t="s">
        <v>126</v>
      </c>
      <c r="B11009" s="98">
        <f t="shared" si="935"/>
        <v>22</v>
      </c>
      <c r="C11009" s="98">
        <f t="shared" si="936"/>
        <v>0</v>
      </c>
      <c r="D11009" s="98">
        <f>D11008</f>
        <v>264</v>
      </c>
      <c r="E11009" s="98">
        <f t="shared" si="934"/>
        <v>55</v>
      </c>
      <c r="F11009" s="397">
        <f>F11008+(E11009-E11008)*(F11011-F11008)/(E11011-E11008)</f>
        <v>4.125</v>
      </c>
      <c r="G11009" s="98">
        <v>15</v>
      </c>
      <c r="H11009" s="491">
        <f>H11008+(E11009-E11008)*(H11011-H11008)/(E11011-E11008)</f>
        <v>0.267959</v>
      </c>
      <c r="I11009" s="492">
        <f>I11008+(E11009-E11008)*(I11011-I11008)/(E11011-E11008)</f>
        <v>15.433333333333334</v>
      </c>
      <c r="J11009" s="397">
        <f>J11008+(E11009-E11008)*(J11011-J11008)/(E11011-E11008)</f>
        <v>0.19789999999999999</v>
      </c>
      <c r="K11009" s="469">
        <f t="shared" si="931"/>
        <v>15.394146119369008</v>
      </c>
      <c r="L11009" s="469">
        <f t="shared" si="932"/>
        <v>-3.9187213964325451E-2</v>
      </c>
    </row>
    <row r="11010" spans="1:12">
      <c r="A11010" s="98" t="s">
        <v>126</v>
      </c>
      <c r="B11010" s="98">
        <f t="shared" si="935"/>
        <v>22</v>
      </c>
      <c r="C11010" s="98">
        <f t="shared" si="936"/>
        <v>0</v>
      </c>
      <c r="D11010" s="98">
        <f>D11008</f>
        <v>264</v>
      </c>
      <c r="E11010" s="98">
        <f t="shared" si="934"/>
        <v>56</v>
      </c>
      <c r="F11010" s="397">
        <f>F11008+(E11010-E11008)*(F11011-F11008)/(E11011-E11008)</f>
        <v>4.1383000000000001</v>
      </c>
      <c r="G11010" s="98">
        <v>15</v>
      </c>
      <c r="H11010" s="491">
        <f>H11008+(E11010-E11008)*(H11011-H11008)/(E11011-E11008)</f>
        <v>0.26822499999999999</v>
      </c>
      <c r="I11010" s="492">
        <f>I11008+(E11010-E11008)*(I11011-I11008)/(E11011-E11008)</f>
        <v>15.466666666666667</v>
      </c>
      <c r="J11010" s="397">
        <f>J11008+(E11010-E11008)*(J11011-J11008)/(E11011-E11008)</f>
        <v>0.19689999999999999</v>
      </c>
      <c r="K11010" s="469">
        <f t="shared" si="931"/>
        <v>15.428464908192749</v>
      </c>
      <c r="L11010" s="469">
        <f t="shared" si="932"/>
        <v>-3.820175847391738E-2</v>
      </c>
    </row>
    <row r="11011" spans="1:12">
      <c r="A11011" s="480" t="s">
        <v>126</v>
      </c>
      <c r="B11011" s="480">
        <f t="shared" si="935"/>
        <v>22</v>
      </c>
      <c r="C11011" s="480">
        <f t="shared" si="936"/>
        <v>0</v>
      </c>
      <c r="D11011" s="480">
        <f>D11008</f>
        <v>264</v>
      </c>
      <c r="E11011" s="480">
        <f t="shared" si="934"/>
        <v>57</v>
      </c>
      <c r="F11011" s="484">
        <v>4.1516000000000002</v>
      </c>
      <c r="G11011" s="480">
        <v>15</v>
      </c>
      <c r="H11011" s="482">
        <v>0.26849099999999998</v>
      </c>
      <c r="I11011" s="483">
        <v>15.5</v>
      </c>
      <c r="J11011" s="484">
        <v>0.19589999999999999</v>
      </c>
      <c r="K11011" s="469">
        <f t="shared" si="931"/>
        <v>15.462715696243079</v>
      </c>
      <c r="L11011" s="469">
        <f t="shared" si="932"/>
        <v>-3.7284303756921489E-2</v>
      </c>
    </row>
    <row r="11012" spans="1:12">
      <c r="A11012" s="98" t="s">
        <v>126</v>
      </c>
      <c r="B11012" s="98">
        <f t="shared" si="935"/>
        <v>22</v>
      </c>
      <c r="C11012" s="98">
        <f t="shared" si="936"/>
        <v>0</v>
      </c>
      <c r="D11012" s="98">
        <f>D11011</f>
        <v>264</v>
      </c>
      <c r="E11012" s="98">
        <f t="shared" si="934"/>
        <v>58</v>
      </c>
      <c r="F11012" s="397">
        <f>F11011+(E11012-E11011)*(F11014-F11011)/(E11014-E11011)</f>
        <v>4.1647666666666669</v>
      </c>
      <c r="G11012" s="98">
        <v>15</v>
      </c>
      <c r="H11012" s="491">
        <f>H11011+(E11012-E11011)*(H11014-H11011)/(E11014-E11011)</f>
        <v>0.26875599999999999</v>
      </c>
      <c r="I11012" s="492">
        <f>I11011+(E11012-E11011)*(I11014-I11011)/(E11014-E11011)</f>
        <v>15.533333333333333</v>
      </c>
      <c r="J11012" s="397">
        <f>J11011+(E11012-E11011)*(J11014-J11011)/(E11014-E11011)</f>
        <v>0.19493333333333332</v>
      </c>
      <c r="K11012" s="469">
        <f t="shared" si="931"/>
        <v>15.496460234066094</v>
      </c>
      <c r="L11012" s="469">
        <f t="shared" si="932"/>
        <v>-3.6873099267239695E-2</v>
      </c>
    </row>
    <row r="11013" spans="1:12">
      <c r="A11013" s="98" t="s">
        <v>126</v>
      </c>
      <c r="B11013" s="98">
        <f t="shared" si="935"/>
        <v>22</v>
      </c>
      <c r="C11013" s="98">
        <f t="shared" si="936"/>
        <v>0</v>
      </c>
      <c r="D11013" s="98">
        <f>D11011</f>
        <v>264</v>
      </c>
      <c r="E11013" s="98">
        <f t="shared" si="934"/>
        <v>59</v>
      </c>
      <c r="F11013" s="397">
        <f>F11011+(E11013-E11011)*(F11014-F11011)/(E11014-E11011)</f>
        <v>4.1779333333333328</v>
      </c>
      <c r="G11013" s="98">
        <v>15</v>
      </c>
      <c r="H11013" s="491">
        <f>H11011+(E11013-E11011)*(H11014-H11011)/(E11014-E11011)</f>
        <v>0.26902100000000001</v>
      </c>
      <c r="I11013" s="492">
        <f>I11011+(E11013-E11011)*(I11014-I11011)/(E11014-E11011)</f>
        <v>15.566666666666666</v>
      </c>
      <c r="J11013" s="397">
        <f>J11011+(E11013-E11011)*(J11014-J11011)/(E11014-E11011)</f>
        <v>0.19396666666666668</v>
      </c>
      <c r="K11013" s="469">
        <f t="shared" si="931"/>
        <v>15.530138291558401</v>
      </c>
      <c r="L11013" s="469">
        <f t="shared" si="932"/>
        <v>-3.652837510826501E-2</v>
      </c>
    </row>
    <row r="11014" spans="1:12">
      <c r="A11014" s="480" t="s">
        <v>126</v>
      </c>
      <c r="B11014" s="480">
        <f t="shared" si="935"/>
        <v>22</v>
      </c>
      <c r="C11014" s="480">
        <f t="shared" si="936"/>
        <v>0</v>
      </c>
      <c r="D11014" s="480">
        <f>D11011</f>
        <v>264</v>
      </c>
      <c r="E11014" s="480">
        <f t="shared" si="934"/>
        <v>60</v>
      </c>
      <c r="F11014" s="484">
        <v>4.1910999999999996</v>
      </c>
      <c r="G11014" s="480">
        <v>15</v>
      </c>
      <c r="H11014" s="482">
        <v>0.26928600000000003</v>
      </c>
      <c r="I11014" s="483">
        <v>15.6</v>
      </c>
      <c r="J11014" s="484">
        <v>0.193</v>
      </c>
      <c r="K11014" s="469">
        <f t="shared" si="931"/>
        <v>15.563750064986666</v>
      </c>
      <c r="L11014" s="469">
        <f t="shared" si="932"/>
        <v>-3.6249935013334067E-2</v>
      </c>
    </row>
    <row r="11015" spans="1:12">
      <c r="A11015" s="98" t="s">
        <v>126</v>
      </c>
      <c r="B11015" s="98">
        <f t="shared" si="935"/>
        <v>22</v>
      </c>
      <c r="C11015" s="98">
        <f t="shared" si="936"/>
        <v>0</v>
      </c>
      <c r="D11015" s="98">
        <f>D11014</f>
        <v>264</v>
      </c>
      <c r="E11015" s="98">
        <f t="shared" si="934"/>
        <v>61</v>
      </c>
      <c r="F11015" s="397">
        <f>F11014+(E11015-E11014)*(F11017-F11014)/(E11017-E11014)</f>
        <v>4.2041333333333331</v>
      </c>
      <c r="G11015" s="98">
        <v>15</v>
      </c>
      <c r="H11015" s="491">
        <f>H11014+(E11015-E11014)*(H11017-H11014)/(E11017-E11014)</f>
        <v>0.26955000000000001</v>
      </c>
      <c r="I11015" s="492">
        <f>I11014+(E11015-E11014)*(I11017-I11014)/(E11017-E11014)</f>
        <v>15.633333333333333</v>
      </c>
      <c r="J11015" s="397">
        <f>J11014+(E11015-E11014)*(J11017-J11014)/(E11017-E11014)</f>
        <v>0.192</v>
      </c>
      <c r="K11015" s="469">
        <f t="shared" si="931"/>
        <v>15.59685896246831</v>
      </c>
      <c r="L11015" s="469">
        <f t="shared" si="932"/>
        <v>-3.6474370865022365E-2</v>
      </c>
    </row>
    <row r="11016" spans="1:12">
      <c r="A11016" s="98" t="s">
        <v>126</v>
      </c>
      <c r="B11016" s="98">
        <f t="shared" si="935"/>
        <v>22</v>
      </c>
      <c r="C11016" s="98">
        <f t="shared" si="936"/>
        <v>0</v>
      </c>
      <c r="D11016" s="98">
        <f>D11014</f>
        <v>264</v>
      </c>
      <c r="E11016" s="98">
        <f t="shared" si="934"/>
        <v>62</v>
      </c>
      <c r="F11016" s="397">
        <f>F11014+(E11016-E11014)*(F11017-F11014)/(E11017-E11014)</f>
        <v>4.2171666666666665</v>
      </c>
      <c r="G11016" s="98">
        <v>15</v>
      </c>
      <c r="H11016" s="491">
        <f>H11014+(E11016-E11014)*(H11017-H11014)/(E11017-E11014)</f>
        <v>0.269814</v>
      </c>
      <c r="I11016" s="492">
        <f>I11014+(E11016-E11014)*(I11017-I11014)/(E11017-E11014)</f>
        <v>15.666666666666666</v>
      </c>
      <c r="J11016" s="397">
        <f>J11014+(E11016-E11014)*(J11017-J11014)/(E11017-E11014)</f>
        <v>0.191</v>
      </c>
      <c r="K11016" s="469">
        <f t="shared" si="931"/>
        <v>15.629903069027799</v>
      </c>
      <c r="L11016" s="469">
        <f t="shared" si="932"/>
        <v>-3.6763597638866941E-2</v>
      </c>
    </row>
    <row r="11017" spans="1:12">
      <c r="A11017" s="480" t="s">
        <v>126</v>
      </c>
      <c r="B11017" s="480">
        <f t="shared" si="935"/>
        <v>22</v>
      </c>
      <c r="C11017" s="480">
        <f t="shared" si="936"/>
        <v>0</v>
      </c>
      <c r="D11017" s="480">
        <f>D11014</f>
        <v>264</v>
      </c>
      <c r="E11017" s="480">
        <f t="shared" si="934"/>
        <v>63</v>
      </c>
      <c r="F11017" s="484">
        <v>4.2302</v>
      </c>
      <c r="G11017" s="480">
        <v>15</v>
      </c>
      <c r="H11017" s="482">
        <v>0.27007799999999998</v>
      </c>
      <c r="I11017" s="483">
        <v>15.7</v>
      </c>
      <c r="J11017" s="484">
        <v>0.19</v>
      </c>
      <c r="K11017" s="469">
        <f t="shared" si="931"/>
        <v>15.662882574663616</v>
      </c>
      <c r="L11017" s="469">
        <f t="shared" si="932"/>
        <v>-3.7117425336383292E-2</v>
      </c>
    </row>
    <row r="11018" spans="1:12">
      <c r="A11018" s="98" t="s">
        <v>126</v>
      </c>
      <c r="B11018" s="98">
        <f t="shared" si="935"/>
        <v>22</v>
      </c>
      <c r="C11018" s="98">
        <f t="shared" si="936"/>
        <v>0</v>
      </c>
      <c r="D11018" s="98">
        <f>D11017</f>
        <v>264</v>
      </c>
      <c r="E11018" s="98">
        <f t="shared" si="934"/>
        <v>64</v>
      </c>
      <c r="F11018" s="397">
        <f>F11017+(E11018-E11017)*(F11020-F11017)/(E11020-E11017)</f>
        <v>4.2431000000000001</v>
      </c>
      <c r="G11018" s="98">
        <v>15</v>
      </c>
      <c r="H11018" s="491">
        <f>H11017+(E11018-E11017)*(H11020-H11017)/(E11020-E11017)</f>
        <v>0.27034133333333332</v>
      </c>
      <c r="I11018" s="492">
        <f>I11017+(E11018-E11017)*(I11020-I11017)/(E11020-E11017)</f>
        <v>15.733333333333333</v>
      </c>
      <c r="J11018" s="397">
        <f>J11017+(E11018-E11017)*(J11020-J11017)/(E11020-E11017)</f>
        <v>0.189</v>
      </c>
      <c r="K11018" s="469">
        <f t="shared" si="931"/>
        <v>15.695343171102213</v>
      </c>
      <c r="L11018" s="469">
        <f t="shared" si="932"/>
        <v>-3.7990162231119839E-2</v>
      </c>
    </row>
    <row r="11019" spans="1:12">
      <c r="A11019" s="98" t="s">
        <v>126</v>
      </c>
      <c r="B11019" s="98">
        <f t="shared" si="935"/>
        <v>22</v>
      </c>
      <c r="C11019" s="98">
        <f t="shared" si="936"/>
        <v>0</v>
      </c>
      <c r="D11019" s="98">
        <f>D11017</f>
        <v>264</v>
      </c>
      <c r="E11019" s="98">
        <f t="shared" si="934"/>
        <v>65</v>
      </c>
      <c r="F11019" s="397">
        <f>F11017+(E11019-E11017)*(F11020-F11017)/(E11020-E11017)</f>
        <v>4.2560000000000002</v>
      </c>
      <c r="G11019" s="98">
        <v>15</v>
      </c>
      <c r="H11019" s="491">
        <f>H11017+(E11019-E11017)*(H11020-H11017)/(E11020-E11017)</f>
        <v>0.27060466666666666</v>
      </c>
      <c r="I11019" s="492">
        <f>I11017+(E11019-E11017)*(I11020-I11017)/(E11020-E11017)</f>
        <v>15.766666666666667</v>
      </c>
      <c r="J11019" s="397">
        <f>J11017+(E11019-E11017)*(J11020-J11017)/(E11020-E11017)</f>
        <v>0.188</v>
      </c>
      <c r="K11019" s="469">
        <f t="shared" ref="K11019:K11082" si="937">F11019/H11019</f>
        <v>15.727740590824993</v>
      </c>
      <c r="L11019" s="469">
        <f t="shared" ref="L11019:L11082" si="938">K11019-I11019</f>
        <v>-3.892607584167429E-2</v>
      </c>
    </row>
    <row r="11020" spans="1:12">
      <c r="A11020" s="480" t="s">
        <v>126</v>
      </c>
      <c r="B11020" s="480">
        <f t="shared" si="935"/>
        <v>22</v>
      </c>
      <c r="C11020" s="480">
        <f t="shared" si="936"/>
        <v>0</v>
      </c>
      <c r="D11020" s="480">
        <f>D11017</f>
        <v>264</v>
      </c>
      <c r="E11020" s="480">
        <f t="shared" si="934"/>
        <v>66</v>
      </c>
      <c r="F11020" s="484">
        <v>4.2689000000000004</v>
      </c>
      <c r="G11020" s="480">
        <v>15</v>
      </c>
      <c r="H11020" s="482">
        <v>0.270868</v>
      </c>
      <c r="I11020" s="483">
        <v>15.8</v>
      </c>
      <c r="J11020" s="484">
        <v>0.187</v>
      </c>
      <c r="K11020" s="469">
        <f t="shared" si="937"/>
        <v>15.760075018089994</v>
      </c>
      <c r="L11020" s="469">
        <f t="shared" si="938"/>
        <v>-3.9924981910006707E-2</v>
      </c>
    </row>
    <row r="11021" spans="1:12">
      <c r="A11021" s="98" t="s">
        <v>126</v>
      </c>
      <c r="B11021" s="98">
        <f t="shared" si="935"/>
        <v>22</v>
      </c>
      <c r="C11021" s="98">
        <f t="shared" si="936"/>
        <v>0</v>
      </c>
      <c r="D11021" s="98">
        <f>D11020</f>
        <v>264</v>
      </c>
      <c r="E11021" s="98">
        <f t="shared" si="934"/>
        <v>67</v>
      </c>
      <c r="F11021" s="397">
        <f>F11020+(E11021-E11020)*(F11023-F11020)/(E11023-E11020)</f>
        <v>4.2817333333333334</v>
      </c>
      <c r="G11021" s="98">
        <v>15</v>
      </c>
      <c r="H11021" s="491">
        <f>H11020+(E11021-E11020)*(H11023-H11020)/(E11023-E11020)</f>
        <v>0.27113066666666669</v>
      </c>
      <c r="I11021" s="492">
        <f>I11020+(E11021-E11020)*(I11023-I11020)/(E11023-E11020)</f>
        <v>15.833333333333334</v>
      </c>
      <c r="J11021" s="397">
        <f>J11020+(E11021-E11020)*(J11023-J11020)/(E11023-E11020)</f>
        <v>0.186</v>
      </c>
      <c r="K11021" s="469">
        <f t="shared" si="937"/>
        <v>15.792139583374313</v>
      </c>
      <c r="L11021" s="469">
        <f t="shared" si="938"/>
        <v>-4.119374995902092E-2</v>
      </c>
    </row>
    <row r="11022" spans="1:12">
      <c r="A11022" s="98" t="s">
        <v>126</v>
      </c>
      <c r="B11022" s="98">
        <f t="shared" si="935"/>
        <v>22</v>
      </c>
      <c r="C11022" s="98">
        <f t="shared" si="936"/>
        <v>0</v>
      </c>
      <c r="D11022" s="98">
        <f>D11020</f>
        <v>264</v>
      </c>
      <c r="E11022" s="98">
        <f t="shared" si="934"/>
        <v>68</v>
      </c>
      <c r="F11022" s="397">
        <f>F11020+(E11022-E11020)*(F11023-F11020)/(E11023-E11020)</f>
        <v>4.2945666666666673</v>
      </c>
      <c r="G11022" s="98">
        <v>15</v>
      </c>
      <c r="H11022" s="491">
        <f>H11020+(E11022-E11020)*(H11023-H11020)/(E11023-E11020)</f>
        <v>0.27139333333333332</v>
      </c>
      <c r="I11022" s="492">
        <f>I11020+(E11022-E11020)*(I11023-I11020)/(E11023-E11020)</f>
        <v>15.866666666666667</v>
      </c>
      <c r="J11022" s="397">
        <f>J11020+(E11022-E11020)*(J11023-J11020)/(E11023-E11020)</f>
        <v>0.185</v>
      </c>
      <c r="K11022" s="469">
        <f t="shared" si="937"/>
        <v>15.824142081603579</v>
      </c>
      <c r="L11022" s="469">
        <f t="shared" si="938"/>
        <v>-4.2524585063087983E-2</v>
      </c>
    </row>
    <row r="11023" spans="1:12">
      <c r="A11023" s="480" t="s">
        <v>126</v>
      </c>
      <c r="B11023" s="480">
        <f t="shared" si="935"/>
        <v>22</v>
      </c>
      <c r="C11023" s="480">
        <f t="shared" si="936"/>
        <v>0</v>
      </c>
      <c r="D11023" s="480">
        <f>D11020</f>
        <v>264</v>
      </c>
      <c r="E11023" s="480">
        <f t="shared" si="934"/>
        <v>69</v>
      </c>
      <c r="F11023" s="484">
        <v>4.3074000000000003</v>
      </c>
      <c r="G11023" s="480">
        <v>15</v>
      </c>
      <c r="H11023" s="482">
        <v>0.27165600000000001</v>
      </c>
      <c r="I11023" s="483">
        <v>15.9</v>
      </c>
      <c r="J11023" s="484">
        <v>0.184</v>
      </c>
      <c r="K11023" s="469">
        <f t="shared" si="937"/>
        <v>15.856082692817388</v>
      </c>
      <c r="L11023" s="469">
        <f t="shared" si="938"/>
        <v>-4.391730718261222E-2</v>
      </c>
    </row>
    <row r="11024" spans="1:12">
      <c r="A11024" s="98" t="s">
        <v>126</v>
      </c>
      <c r="B11024" s="98">
        <f t="shared" si="935"/>
        <v>22</v>
      </c>
      <c r="C11024" s="98">
        <f t="shared" si="936"/>
        <v>0</v>
      </c>
      <c r="D11024" s="98">
        <f>D11023</f>
        <v>264</v>
      </c>
      <c r="E11024" s="98">
        <f t="shared" si="934"/>
        <v>70</v>
      </c>
      <c r="F11024" s="397">
        <f>F11023+(E11024-E11023)*(F11026-F11023)/(E11026-E11023)</f>
        <v>4.3200666666666665</v>
      </c>
      <c r="G11024" s="98">
        <v>15</v>
      </c>
      <c r="H11024" s="491">
        <f>H11023+(E11024-E11023)*(H11026-H11023)/(E11026-E11023)</f>
        <v>0.27191799999999999</v>
      </c>
      <c r="I11024" s="492">
        <f>I11023+(E11024-E11023)*(I11026-I11023)/(E11026-E11023)</f>
        <v>15.9</v>
      </c>
      <c r="J11024" s="397">
        <f>J11023+(E11024-E11023)*(J11026-J11023)/(E11026-E11023)</f>
        <v>0.18303333333333333</v>
      </c>
      <c r="K11024" s="469">
        <f t="shared" si="937"/>
        <v>15.8873876193068</v>
      </c>
      <c r="L11024" s="469">
        <f t="shared" si="938"/>
        <v>-1.2612380693200365E-2</v>
      </c>
    </row>
    <row r="11025" spans="1:12">
      <c r="A11025" s="98" t="s">
        <v>126</v>
      </c>
      <c r="B11025" s="98">
        <f t="shared" si="935"/>
        <v>22</v>
      </c>
      <c r="C11025" s="98">
        <f t="shared" si="936"/>
        <v>0</v>
      </c>
      <c r="D11025" s="98">
        <f>D11023</f>
        <v>264</v>
      </c>
      <c r="E11025" s="98">
        <f t="shared" si="934"/>
        <v>71</v>
      </c>
      <c r="F11025" s="397">
        <f>F11023+(E11025-E11023)*(F11026-F11023)/(E11026-E11023)</f>
        <v>4.3327333333333335</v>
      </c>
      <c r="G11025" s="98">
        <v>15</v>
      </c>
      <c r="H11025" s="491">
        <f>H11023+(E11025-E11023)*(H11026-H11023)/(E11026-E11023)</f>
        <v>0.27218000000000003</v>
      </c>
      <c r="I11025" s="492">
        <f>I11023+(E11025-E11023)*(I11026-I11023)/(E11026-E11023)</f>
        <v>15.9</v>
      </c>
      <c r="J11025" s="397">
        <f>J11023+(E11025-E11023)*(J11026-J11023)/(E11026-E11023)</f>
        <v>0.18206666666666668</v>
      </c>
      <c r="K11025" s="469">
        <f t="shared" si="937"/>
        <v>15.918632277659391</v>
      </c>
      <c r="L11025" s="469">
        <f t="shared" si="938"/>
        <v>1.8632277659390795E-2</v>
      </c>
    </row>
    <row r="11026" spans="1:12">
      <c r="A11026" s="480" t="s">
        <v>126</v>
      </c>
      <c r="B11026" s="480">
        <f t="shared" si="935"/>
        <v>22</v>
      </c>
      <c r="C11026" s="480">
        <f t="shared" si="936"/>
        <v>0</v>
      </c>
      <c r="D11026" s="480">
        <f>D11023</f>
        <v>264</v>
      </c>
      <c r="E11026" s="480">
        <f t="shared" si="934"/>
        <v>72</v>
      </c>
      <c r="F11026" s="484">
        <v>4.3453999999999997</v>
      </c>
      <c r="G11026" s="480">
        <v>15</v>
      </c>
      <c r="H11026" s="482">
        <v>0.27244200000000002</v>
      </c>
      <c r="I11026" s="483">
        <v>15.9</v>
      </c>
      <c r="J11026" s="484">
        <v>0.18110000000000001</v>
      </c>
      <c r="K11026" s="469">
        <f t="shared" si="937"/>
        <v>15.949816841749801</v>
      </c>
      <c r="L11026" s="469">
        <f t="shared" si="938"/>
        <v>4.9816841749800389E-2</v>
      </c>
    </row>
    <row r="11027" spans="1:12">
      <c r="A11027" s="98" t="s">
        <v>126</v>
      </c>
      <c r="B11027" s="98">
        <f t="shared" si="935"/>
        <v>22</v>
      </c>
      <c r="C11027" s="98">
        <f t="shared" si="936"/>
        <v>0</v>
      </c>
      <c r="D11027" s="98">
        <f>D11026</f>
        <v>264</v>
      </c>
      <c r="E11027" s="98">
        <f t="shared" si="934"/>
        <v>73</v>
      </c>
      <c r="F11027" s="397">
        <f>F11026+(E11027-E11026)*(F11029-F11026)/(E11029-E11026)</f>
        <v>4.3579999999999997</v>
      </c>
      <c r="G11027" s="98">
        <v>15</v>
      </c>
      <c r="H11027" s="491">
        <f>H11026+(E11027-E11026)*(H11029-H11026)/(E11029-E11026)</f>
        <v>0.27270366666666668</v>
      </c>
      <c r="I11027" s="492">
        <f>I11026+(E11027-E11026)*(I11029-I11026)/(E11029-E11026)</f>
        <v>15.933333333333334</v>
      </c>
      <c r="J11027" s="397">
        <f>J11026+(E11027-E11026)*(J11029-J11026)/(E11029-E11026)</f>
        <v>0.18010000000000001</v>
      </c>
      <c r="K11027" s="469">
        <f t="shared" si="937"/>
        <v>15.980716553132764</v>
      </c>
      <c r="L11027" s="469">
        <f t="shared" si="938"/>
        <v>4.7383219799430165E-2</v>
      </c>
    </row>
    <row r="11028" spans="1:12">
      <c r="A11028" s="98" t="s">
        <v>126</v>
      </c>
      <c r="B11028" s="98">
        <f t="shared" si="935"/>
        <v>22</v>
      </c>
      <c r="C11028" s="98">
        <f t="shared" si="936"/>
        <v>0</v>
      </c>
      <c r="D11028" s="98">
        <f>D11026</f>
        <v>264</v>
      </c>
      <c r="E11028" s="98">
        <f t="shared" si="934"/>
        <v>74</v>
      </c>
      <c r="F11028" s="397">
        <f>F11026+(E11028-E11026)*(F11029-F11026)/(E11029-E11026)</f>
        <v>4.3706000000000005</v>
      </c>
      <c r="G11028" s="98">
        <v>15</v>
      </c>
      <c r="H11028" s="491">
        <f>H11026+(E11028-E11026)*(H11029-H11026)/(E11029-E11026)</f>
        <v>0.27296533333333334</v>
      </c>
      <c r="I11028" s="492">
        <f>I11026+(E11028-E11026)*(I11029-I11026)/(E11029-E11026)</f>
        <v>15.966666666666667</v>
      </c>
      <c r="J11028" s="397">
        <f>J11026+(E11028-E11026)*(J11029-J11026)/(E11029-E11026)</f>
        <v>0.17910000000000001</v>
      </c>
      <c r="K11028" s="469">
        <f t="shared" si="937"/>
        <v>16.011557023114047</v>
      </c>
      <c r="L11028" s="469">
        <f t="shared" si="938"/>
        <v>4.4890356447380597E-2</v>
      </c>
    </row>
    <row r="11029" spans="1:12">
      <c r="A11029" s="480" t="s">
        <v>126</v>
      </c>
      <c r="B11029" s="480">
        <f t="shared" si="935"/>
        <v>22</v>
      </c>
      <c r="C11029" s="480">
        <f t="shared" si="936"/>
        <v>0</v>
      </c>
      <c r="D11029" s="480">
        <f>D11026</f>
        <v>264</v>
      </c>
      <c r="E11029" s="480">
        <f t="shared" si="934"/>
        <v>75</v>
      </c>
      <c r="F11029" s="484">
        <v>4.3832000000000004</v>
      </c>
      <c r="G11029" s="480">
        <v>15</v>
      </c>
      <c r="H11029" s="482">
        <v>0.273227</v>
      </c>
      <c r="I11029" s="483">
        <v>16</v>
      </c>
      <c r="J11029" s="484">
        <v>0.17810000000000001</v>
      </c>
      <c r="K11029" s="469">
        <f t="shared" si="937"/>
        <v>16.042338421898275</v>
      </c>
      <c r="L11029" s="469">
        <f t="shared" si="938"/>
        <v>4.2338421898275413E-2</v>
      </c>
    </row>
    <row r="11030" spans="1:12">
      <c r="A11030" s="98" t="s">
        <v>126</v>
      </c>
      <c r="B11030" s="98">
        <f t="shared" si="935"/>
        <v>22</v>
      </c>
      <c r="C11030" s="98">
        <f t="shared" si="936"/>
        <v>0</v>
      </c>
      <c r="D11030" s="98">
        <f>D11029</f>
        <v>264</v>
      </c>
      <c r="E11030" s="98">
        <f t="shared" si="934"/>
        <v>76</v>
      </c>
      <c r="F11030" s="397">
        <f>F11029+(E11030-E11029)*(F11032-F11029)/(E11032-E11029)</f>
        <v>4.3956666666666671</v>
      </c>
      <c r="G11030" s="98">
        <v>15</v>
      </c>
      <c r="H11030" s="491">
        <f>H11029+(E11030-E11029)*(H11032-H11029)/(E11032-E11029)</f>
        <v>0.27348866666666666</v>
      </c>
      <c r="I11030" s="492">
        <f>I11029+(E11030-E11029)*(I11032-I11029)/(E11032-E11029)</f>
        <v>16.033333333333335</v>
      </c>
      <c r="J11030" s="397">
        <f>J11029+(E11030-E11029)*(J11032-J11029)/(E11032-E11029)</f>
        <v>0.17710000000000001</v>
      </c>
      <c r="K11030" s="469">
        <f t="shared" si="937"/>
        <v>16.072573391219137</v>
      </c>
      <c r="L11030" s="469">
        <f t="shared" si="938"/>
        <v>3.9240057885802315E-2</v>
      </c>
    </row>
    <row r="11031" spans="1:12">
      <c r="A11031" s="98" t="s">
        <v>126</v>
      </c>
      <c r="B11031" s="98">
        <f t="shared" si="935"/>
        <v>22</v>
      </c>
      <c r="C11031" s="98">
        <f t="shared" si="936"/>
        <v>0</v>
      </c>
      <c r="D11031" s="98">
        <f>D11029</f>
        <v>264</v>
      </c>
      <c r="E11031" s="98">
        <f t="shared" si="934"/>
        <v>77</v>
      </c>
      <c r="F11031" s="397">
        <f>F11029+(E11031-E11029)*(F11032-F11029)/(E11032-E11029)</f>
        <v>4.4081333333333337</v>
      </c>
      <c r="G11031" s="98">
        <v>15</v>
      </c>
      <c r="H11031" s="491">
        <f>H11029+(E11031-E11029)*(H11032-H11029)/(E11032-E11029)</f>
        <v>0.27375033333333332</v>
      </c>
      <c r="I11031" s="492">
        <f>I11029+(E11031-E11029)*(I11032-I11029)/(E11032-E11029)</f>
        <v>16.066666666666666</v>
      </c>
      <c r="J11031" s="397">
        <f>J11029+(E11031-E11029)*(J11032-J11029)/(E11032-E11029)</f>
        <v>0.17610000000000001</v>
      </c>
      <c r="K11031" s="469">
        <f t="shared" si="937"/>
        <v>16.102750559816673</v>
      </c>
      <c r="L11031" s="469">
        <f t="shared" si="938"/>
        <v>3.6083893150006929E-2</v>
      </c>
    </row>
    <row r="11032" spans="1:12">
      <c r="A11032" s="480" t="s">
        <v>126</v>
      </c>
      <c r="B11032" s="480">
        <f t="shared" si="935"/>
        <v>22</v>
      </c>
      <c r="C11032" s="480">
        <f t="shared" si="936"/>
        <v>0</v>
      </c>
      <c r="D11032" s="480">
        <f>D11029</f>
        <v>264</v>
      </c>
      <c r="E11032" s="480">
        <f t="shared" si="934"/>
        <v>78</v>
      </c>
      <c r="F11032" s="484">
        <v>4.4206000000000003</v>
      </c>
      <c r="G11032" s="480">
        <v>15</v>
      </c>
      <c r="H11032" s="482">
        <v>0.27401199999999998</v>
      </c>
      <c r="I11032" s="483">
        <v>16.100000000000001</v>
      </c>
      <c r="J11032" s="484">
        <v>0.17510000000000001</v>
      </c>
      <c r="K11032" s="469">
        <f t="shared" si="937"/>
        <v>16.132870093280587</v>
      </c>
      <c r="L11032" s="469">
        <f t="shared" si="938"/>
        <v>3.2870093280585877E-2</v>
      </c>
    </row>
    <row r="11033" spans="1:12">
      <c r="A11033" s="98" t="s">
        <v>126</v>
      </c>
      <c r="B11033" s="98">
        <f t="shared" si="935"/>
        <v>22</v>
      </c>
      <c r="C11033" s="98">
        <f t="shared" si="936"/>
        <v>0</v>
      </c>
      <c r="D11033" s="98">
        <f>D11032</f>
        <v>264</v>
      </c>
      <c r="E11033" s="98">
        <f t="shared" si="934"/>
        <v>79</v>
      </c>
      <c r="F11033" s="397">
        <f>F11032+(E11033-E11032)*(F11035-F11032)/(E11035-E11032)</f>
        <v>4.4329666666666672</v>
      </c>
      <c r="G11033" s="98">
        <v>15</v>
      </c>
      <c r="H11033" s="491">
        <f>H11032+(E11033-E11032)*(H11035-H11032)/(E11035-E11032)</f>
        <v>0.27427299999999999</v>
      </c>
      <c r="I11033" s="492">
        <f>I11032+(E11033-E11032)*(I11035-I11032)/(E11035-E11032)</f>
        <v>16.133333333333333</v>
      </c>
      <c r="J11033" s="397">
        <f>J11032+(E11033-E11032)*(J11035-J11032)/(E11035-E11032)</f>
        <v>0.17413333333333333</v>
      </c>
      <c r="K11033" s="469">
        <f t="shared" si="937"/>
        <v>16.162606843060264</v>
      </c>
      <c r="L11033" s="469">
        <f t="shared" si="938"/>
        <v>2.9273509726930769E-2</v>
      </c>
    </row>
    <row r="11034" spans="1:12">
      <c r="A11034" s="98" t="s">
        <v>126</v>
      </c>
      <c r="B11034" s="98">
        <f t="shared" si="935"/>
        <v>22</v>
      </c>
      <c r="C11034" s="98">
        <f t="shared" si="936"/>
        <v>0</v>
      </c>
      <c r="D11034" s="98">
        <f>D11032</f>
        <v>264</v>
      </c>
      <c r="E11034" s="98">
        <f t="shared" si="934"/>
        <v>80</v>
      </c>
      <c r="F11034" s="397">
        <f>F11032+(E11034-E11032)*(F11035-F11032)/(E11035-E11032)</f>
        <v>4.4453333333333331</v>
      </c>
      <c r="G11034" s="98">
        <v>15</v>
      </c>
      <c r="H11034" s="491">
        <f>H11032+(E11034-E11032)*(H11035-H11032)/(E11035-E11032)</f>
        <v>0.274534</v>
      </c>
      <c r="I11034" s="492">
        <f>I11032+(E11034-E11032)*(I11035-I11032)/(E11035-E11032)</f>
        <v>16.166666666666668</v>
      </c>
      <c r="J11034" s="397">
        <f>J11032+(E11034-E11032)*(J11035-J11032)/(E11035-E11032)</f>
        <v>0.17316666666666666</v>
      </c>
      <c r="K11034" s="469">
        <f t="shared" si="937"/>
        <v>16.192287051269908</v>
      </c>
      <c r="L11034" s="469">
        <f t="shared" si="938"/>
        <v>2.5620384603239899E-2</v>
      </c>
    </row>
    <row r="11035" spans="1:12">
      <c r="A11035" s="480" t="s">
        <v>126</v>
      </c>
      <c r="B11035" s="480">
        <f t="shared" si="935"/>
        <v>22</v>
      </c>
      <c r="C11035" s="480">
        <f t="shared" si="936"/>
        <v>0</v>
      </c>
      <c r="D11035" s="480">
        <f>D11032</f>
        <v>264</v>
      </c>
      <c r="E11035" s="480">
        <f t="shared" si="934"/>
        <v>81</v>
      </c>
      <c r="F11035" s="484">
        <v>4.4577</v>
      </c>
      <c r="G11035" s="480">
        <v>15</v>
      </c>
      <c r="H11035" s="482">
        <v>0.27479500000000001</v>
      </c>
      <c r="I11035" s="483">
        <v>16.2</v>
      </c>
      <c r="J11035" s="484">
        <v>0.17219999999999999</v>
      </c>
      <c r="K11035" s="469">
        <f t="shared" si="937"/>
        <v>16.221910879018903</v>
      </c>
      <c r="L11035" s="469">
        <f t="shared" si="938"/>
        <v>2.1910879018903984E-2</v>
      </c>
    </row>
    <row r="11036" spans="1:12">
      <c r="A11036" s="98" t="s">
        <v>126</v>
      </c>
      <c r="B11036" s="98">
        <f t="shared" si="935"/>
        <v>22</v>
      </c>
      <c r="C11036" s="98">
        <f t="shared" si="936"/>
        <v>0</v>
      </c>
      <c r="D11036" s="98">
        <f>D11035</f>
        <v>264</v>
      </c>
      <c r="E11036" s="98">
        <f t="shared" si="934"/>
        <v>82</v>
      </c>
      <c r="F11036" s="397">
        <f>F11035+(E11036-E11035)*(F11038-F11035)/(E11038-E11035)</f>
        <v>4.4699666666666671</v>
      </c>
      <c r="G11036" s="98">
        <v>15</v>
      </c>
      <c r="H11036" s="491">
        <f>H11035+(E11036-E11035)*(H11038-H11035)/(E11038-E11035)</f>
        <v>0.27505600000000002</v>
      </c>
      <c r="I11036" s="492">
        <f>I11035+(E11036-E11035)*(I11038-I11035)/(E11038-E11035)</f>
        <v>16.233333333333334</v>
      </c>
      <c r="J11036" s="397">
        <f>J11035+(E11036-E11035)*(J11038-J11035)/(E11038-E11035)</f>
        <v>0.17119999999999999</v>
      </c>
      <c r="K11036" s="469">
        <f t="shared" si="937"/>
        <v>16.251114924475985</v>
      </c>
      <c r="L11036" s="469">
        <f t="shared" si="938"/>
        <v>1.7781591142650655E-2</v>
      </c>
    </row>
    <row r="11037" spans="1:12">
      <c r="A11037" s="98" t="s">
        <v>126</v>
      </c>
      <c r="B11037" s="98">
        <f t="shared" si="935"/>
        <v>22</v>
      </c>
      <c r="C11037" s="98">
        <f t="shared" si="936"/>
        <v>0</v>
      </c>
      <c r="D11037" s="98">
        <f>D11035</f>
        <v>264</v>
      </c>
      <c r="E11037" s="98">
        <f t="shared" si="934"/>
        <v>83</v>
      </c>
      <c r="F11037" s="397">
        <f>F11035+(E11037-E11035)*(F11038-F11035)/(E11038-E11035)</f>
        <v>4.4822333333333333</v>
      </c>
      <c r="G11037" s="98">
        <v>15</v>
      </c>
      <c r="H11037" s="491">
        <f>H11035+(E11037-E11035)*(H11038-H11035)/(E11038-E11035)</f>
        <v>0.27531699999999998</v>
      </c>
      <c r="I11037" s="492">
        <f>I11035+(E11037-E11035)*(I11038-I11035)/(E11038-E11035)</f>
        <v>16.266666666666666</v>
      </c>
      <c r="J11037" s="397">
        <f>J11035+(E11037-E11035)*(J11038-J11035)/(E11038-E11035)</f>
        <v>0.17019999999999999</v>
      </c>
      <c r="K11037" s="469">
        <f t="shared" si="937"/>
        <v>16.280263599172351</v>
      </c>
      <c r="L11037" s="469">
        <f t="shared" si="938"/>
        <v>1.3596932505684833E-2</v>
      </c>
    </row>
    <row r="11038" spans="1:12">
      <c r="A11038" s="480" t="s">
        <v>126</v>
      </c>
      <c r="B11038" s="480">
        <f t="shared" si="935"/>
        <v>22</v>
      </c>
      <c r="C11038" s="480">
        <f t="shared" si="936"/>
        <v>0</v>
      </c>
      <c r="D11038" s="480">
        <f>D11035</f>
        <v>264</v>
      </c>
      <c r="E11038" s="480">
        <f t="shared" si="934"/>
        <v>84</v>
      </c>
      <c r="F11038" s="484">
        <v>4.4945000000000004</v>
      </c>
      <c r="G11038" s="480">
        <v>15</v>
      </c>
      <c r="H11038" s="482">
        <v>0.27557799999999999</v>
      </c>
      <c r="I11038" s="483">
        <v>16.3</v>
      </c>
      <c r="J11038" s="484">
        <v>0.16919999999999999</v>
      </c>
      <c r="K11038" s="469">
        <f t="shared" si="937"/>
        <v>16.309357060432983</v>
      </c>
      <c r="L11038" s="469">
        <f t="shared" si="938"/>
        <v>9.3570604329826779E-3</v>
      </c>
    </row>
    <row r="11039" spans="1:12">
      <c r="A11039" s="98" t="s">
        <v>126</v>
      </c>
      <c r="B11039" s="98">
        <f t="shared" si="935"/>
        <v>22</v>
      </c>
      <c r="C11039" s="98">
        <f t="shared" si="936"/>
        <v>0</v>
      </c>
      <c r="D11039" s="98">
        <f>D11038</f>
        <v>264</v>
      </c>
      <c r="E11039" s="98">
        <f t="shared" si="934"/>
        <v>85</v>
      </c>
      <c r="F11039" s="397">
        <f>F11038+(E11039-E11038)*(F11041-F11038)/(E11041-E11038)</f>
        <v>4.5066666666666668</v>
      </c>
      <c r="G11039" s="98">
        <v>15</v>
      </c>
      <c r="H11039" s="491">
        <f>H11038+(E11039-E11038)*(H11041-H11038)/(E11041-E11038)</f>
        <v>0.275839</v>
      </c>
      <c r="I11039" s="492">
        <f>I11038+(E11039-E11038)*(I11041-I11038)/(E11041-E11038)</f>
        <v>16.333333333333332</v>
      </c>
      <c r="J11039" s="397">
        <f>J11038+(E11039-E11038)*(J11041-J11038)/(E11041-E11038)</f>
        <v>0.16819999999999999</v>
      </c>
      <c r="K11039" s="469">
        <f t="shared" si="937"/>
        <v>16.338032934670828</v>
      </c>
      <c r="L11039" s="469">
        <f t="shared" si="938"/>
        <v>4.6996013374958068E-3</v>
      </c>
    </row>
    <row r="11040" spans="1:12">
      <c r="A11040" s="98" t="s">
        <v>126</v>
      </c>
      <c r="B11040" s="98">
        <f t="shared" si="935"/>
        <v>22</v>
      </c>
      <c r="C11040" s="98">
        <f t="shared" si="936"/>
        <v>0</v>
      </c>
      <c r="D11040" s="98">
        <f>D11038</f>
        <v>264</v>
      </c>
      <c r="E11040" s="98">
        <f t="shared" si="934"/>
        <v>86</v>
      </c>
      <c r="F11040" s="397">
        <f>F11038+(E11040-E11038)*(F11041-F11038)/(E11041-E11038)</f>
        <v>4.5188333333333333</v>
      </c>
      <c r="G11040" s="98">
        <v>15</v>
      </c>
      <c r="H11040" s="491">
        <f>H11038+(E11040-E11038)*(H11041-H11038)/(E11041-E11038)</f>
        <v>0.27610000000000001</v>
      </c>
      <c r="I11040" s="492">
        <f>I11038+(E11040-E11038)*(I11041-I11038)/(E11041-E11038)</f>
        <v>16.366666666666667</v>
      </c>
      <c r="J11040" s="397">
        <f>J11038+(E11040-E11038)*(J11041-J11038)/(E11041-E11038)</f>
        <v>0.16719999999999999</v>
      </c>
      <c r="K11040" s="469">
        <f t="shared" si="937"/>
        <v>16.366654593746226</v>
      </c>
      <c r="L11040" s="469">
        <f t="shared" si="938"/>
        <v>-1.2072920441141832E-5</v>
      </c>
    </row>
    <row r="11041" spans="1:12">
      <c r="A11041" s="480" t="s">
        <v>126</v>
      </c>
      <c r="B11041" s="480">
        <f t="shared" si="935"/>
        <v>22</v>
      </c>
      <c r="C11041" s="480">
        <f t="shared" si="936"/>
        <v>0</v>
      </c>
      <c r="D11041" s="480">
        <f>D11038</f>
        <v>264</v>
      </c>
      <c r="E11041" s="480">
        <f t="shared" si="934"/>
        <v>87</v>
      </c>
      <c r="F11041" s="484">
        <v>4.5309999999999997</v>
      </c>
      <c r="G11041" s="480">
        <v>15</v>
      </c>
      <c r="H11041" s="482">
        <v>0.27636100000000002</v>
      </c>
      <c r="I11041" s="483">
        <v>16.399999999999999</v>
      </c>
      <c r="J11041" s="484">
        <v>0.16619999999999999</v>
      </c>
      <c r="K11041" s="469">
        <f t="shared" si="937"/>
        <v>16.39522219126432</v>
      </c>
      <c r="L11041" s="469">
        <f t="shared" si="938"/>
        <v>-4.7778087356782351E-3</v>
      </c>
    </row>
    <row r="11042" spans="1:12">
      <c r="A11042" s="98" t="s">
        <v>126</v>
      </c>
      <c r="B11042" s="98">
        <f t="shared" si="935"/>
        <v>22</v>
      </c>
      <c r="C11042" s="98">
        <f t="shared" si="936"/>
        <v>0</v>
      </c>
      <c r="D11042" s="98">
        <f>D11041</f>
        <v>264</v>
      </c>
      <c r="E11042" s="98">
        <f t="shared" si="934"/>
        <v>88</v>
      </c>
      <c r="F11042" s="397">
        <f>F11041+(E11042-E11041)*(F11044-F11041)/(E11044-E11041)</f>
        <v>4.5430666666666664</v>
      </c>
      <c r="G11042" s="98">
        <v>15</v>
      </c>
      <c r="H11042" s="491">
        <f>H11041+(E11042-E11041)*(H11044-H11041)/(E11044-E11041)</f>
        <v>0.27662233333333336</v>
      </c>
      <c r="I11042" s="492">
        <f>I11041+(E11042-E11041)*(I11044-I11041)/(E11044-E11041)</f>
        <v>16.433333333333334</v>
      </c>
      <c r="J11042" s="397">
        <f>J11041+(E11042-E11041)*(J11044-J11041)/(E11044-E11041)</f>
        <v>0.16523333333333332</v>
      </c>
      <c r="K11042" s="469">
        <f t="shared" si="937"/>
        <v>16.42335458573482</v>
      </c>
      <c r="L11042" s="469">
        <f t="shared" si="938"/>
        <v>-9.978747598513138E-3</v>
      </c>
    </row>
    <row r="11043" spans="1:12">
      <c r="A11043" s="98" t="s">
        <v>126</v>
      </c>
      <c r="B11043" s="98">
        <f t="shared" si="935"/>
        <v>22</v>
      </c>
      <c r="C11043" s="98">
        <f t="shared" si="936"/>
        <v>0</v>
      </c>
      <c r="D11043" s="98">
        <f>D11041</f>
        <v>264</v>
      </c>
      <c r="E11043" s="98">
        <f t="shared" si="934"/>
        <v>89</v>
      </c>
      <c r="F11043" s="397">
        <f>F11041+(E11043-E11041)*(F11044-F11041)/(E11044-E11041)</f>
        <v>4.555133333333333</v>
      </c>
      <c r="G11043" s="98">
        <v>15</v>
      </c>
      <c r="H11043" s="491">
        <f>H11041+(E11043-E11041)*(H11044-H11041)/(E11044-E11041)</f>
        <v>0.27688366666666664</v>
      </c>
      <c r="I11043" s="492">
        <f>I11041+(E11043-E11041)*(I11044-I11041)/(E11044-E11041)</f>
        <v>16.466666666666665</v>
      </c>
      <c r="J11043" s="397">
        <f>J11041+(E11043-E11041)*(J11044-J11041)/(E11044-E11041)</f>
        <v>0.16426666666666667</v>
      </c>
      <c r="K11043" s="469">
        <f t="shared" si="937"/>
        <v>16.451433875358003</v>
      </c>
      <c r="L11043" s="469">
        <f t="shared" si="938"/>
        <v>-1.5232791308662286E-2</v>
      </c>
    </row>
    <row r="11044" spans="1:12">
      <c r="A11044" s="480" t="s">
        <v>126</v>
      </c>
      <c r="B11044" s="480">
        <f t="shared" si="935"/>
        <v>22</v>
      </c>
      <c r="C11044" s="480">
        <f t="shared" si="936"/>
        <v>0</v>
      </c>
      <c r="D11044" s="480">
        <f>D11041</f>
        <v>264</v>
      </c>
      <c r="E11044" s="480">
        <f t="shared" si="934"/>
        <v>90</v>
      </c>
      <c r="F11044" s="484">
        <v>4.5671999999999997</v>
      </c>
      <c r="G11044" s="480">
        <v>15</v>
      </c>
      <c r="H11044" s="482">
        <v>0.27714499999999997</v>
      </c>
      <c r="I11044" s="483">
        <v>16.5</v>
      </c>
      <c r="J11044" s="484">
        <v>0.1633</v>
      </c>
      <c r="K11044" s="469">
        <f t="shared" si="937"/>
        <v>16.4794602103592</v>
      </c>
      <c r="L11044" s="469">
        <f t="shared" si="938"/>
        <v>-2.0539789640800166E-2</v>
      </c>
    </row>
    <row r="11045" spans="1:12">
      <c r="A11045" s="98" t="s">
        <v>126</v>
      </c>
      <c r="B11045" s="98">
        <f t="shared" si="935"/>
        <v>22</v>
      </c>
      <c r="C11045" s="98">
        <f t="shared" si="936"/>
        <v>0</v>
      </c>
      <c r="D11045" s="98">
        <f>D11044</f>
        <v>264</v>
      </c>
      <c r="E11045" s="98">
        <f t="shared" si="934"/>
        <v>91</v>
      </c>
      <c r="F11045" s="397">
        <f>F11044+(E11045-E11044)*(F11047-F11044)/(E11047-E11044)</f>
        <v>4.5791666666666666</v>
      </c>
      <c r="G11045" s="98">
        <v>15</v>
      </c>
      <c r="H11045" s="491">
        <f>H11044+(E11045-E11044)*(H11047-H11044)/(E11047-E11044)</f>
        <v>0.27740599999999999</v>
      </c>
      <c r="I11045" s="492">
        <f>I11044+(E11045-E11044)*(I11047-I11044)/(E11047-E11044)</f>
        <v>16.533333333333335</v>
      </c>
      <c r="J11045" s="397">
        <f>J11044+(E11045-E11044)*(J11047-J11044)/(E11047-E11044)</f>
        <v>0.1623</v>
      </c>
      <c r="K11045" s="469">
        <f t="shared" si="937"/>
        <v>16.5070930933962</v>
      </c>
      <c r="L11045" s="469">
        <f t="shared" si="938"/>
        <v>-2.6240239937134646E-2</v>
      </c>
    </row>
    <row r="11046" spans="1:12">
      <c r="A11046" s="98" t="s">
        <v>126</v>
      </c>
      <c r="B11046" s="98">
        <f t="shared" si="935"/>
        <v>22</v>
      </c>
      <c r="C11046" s="98">
        <f t="shared" si="936"/>
        <v>0</v>
      </c>
      <c r="D11046" s="98">
        <f>D11044</f>
        <v>264</v>
      </c>
      <c r="E11046" s="98">
        <f t="shared" si="934"/>
        <v>92</v>
      </c>
      <c r="F11046" s="397">
        <f>F11044+(E11046-E11044)*(F11047-F11044)/(E11047-E11044)</f>
        <v>4.5911333333333335</v>
      </c>
      <c r="G11046" s="98">
        <v>15</v>
      </c>
      <c r="H11046" s="491">
        <f>H11044+(E11046-E11044)*(H11047-H11044)/(E11047-E11044)</f>
        <v>0.277667</v>
      </c>
      <c r="I11046" s="492">
        <f>I11044+(E11046-E11044)*(I11047-I11044)/(E11047-E11044)</f>
        <v>16.566666666666666</v>
      </c>
      <c r="J11046" s="397">
        <f>J11044+(E11046-E11044)*(J11047-J11044)/(E11047-E11044)</f>
        <v>0.1613</v>
      </c>
      <c r="K11046" s="469">
        <f t="shared" si="937"/>
        <v>16.534674028002367</v>
      </c>
      <c r="L11046" s="469">
        <f t="shared" si="938"/>
        <v>-3.1992638664299022E-2</v>
      </c>
    </row>
    <row r="11047" spans="1:12">
      <c r="A11047" s="480" t="s">
        <v>126</v>
      </c>
      <c r="B11047" s="480">
        <f t="shared" si="935"/>
        <v>22</v>
      </c>
      <c r="C11047" s="480">
        <f t="shared" si="936"/>
        <v>0</v>
      </c>
      <c r="D11047" s="480">
        <f>D11044</f>
        <v>264</v>
      </c>
      <c r="E11047" s="480">
        <f t="shared" si="934"/>
        <v>93</v>
      </c>
      <c r="F11047" s="484">
        <v>4.6031000000000004</v>
      </c>
      <c r="G11047" s="480">
        <v>15</v>
      </c>
      <c r="H11047" s="482">
        <v>0.27792800000000001</v>
      </c>
      <c r="I11047" s="483">
        <v>16.600000000000001</v>
      </c>
      <c r="J11047" s="484">
        <v>0.1603</v>
      </c>
      <c r="K11047" s="469">
        <f t="shared" si="937"/>
        <v>16.562203160530785</v>
      </c>
      <c r="L11047" s="469">
        <f t="shared" si="938"/>
        <v>-3.7796839469216081E-2</v>
      </c>
    </row>
    <row r="11048" spans="1:12">
      <c r="A11048" s="98" t="s">
        <v>126</v>
      </c>
      <c r="B11048" s="98">
        <f t="shared" si="935"/>
        <v>22</v>
      </c>
      <c r="C11048" s="98">
        <f t="shared" si="936"/>
        <v>0</v>
      </c>
      <c r="D11048" s="98">
        <f>D11047</f>
        <v>264</v>
      </c>
      <c r="E11048" s="98">
        <f t="shared" si="934"/>
        <v>94</v>
      </c>
      <c r="F11048" s="397">
        <f>F11047+(E11048-E11047)*(F11050-F11047)/(E11050-E11047)</f>
        <v>4.6150000000000002</v>
      </c>
      <c r="G11048" s="98">
        <v>15</v>
      </c>
      <c r="H11048" s="491">
        <f>H11047+(E11048-E11047)*(H11050-H11047)/(E11050-E11047)</f>
        <v>0.27818966666666667</v>
      </c>
      <c r="I11048" s="492">
        <f>I11047+(E11048-E11047)*(I11050-I11047)/(E11050-E11047)</f>
        <v>16.600000000000001</v>
      </c>
      <c r="J11048" s="397">
        <f>J11047+(E11048-E11047)*(J11050-J11047)/(E11050-E11047)</f>
        <v>0.1593</v>
      </c>
      <c r="K11048" s="469">
        <f t="shared" si="937"/>
        <v>16.589401235847486</v>
      </c>
      <c r="L11048" s="469">
        <f t="shared" si="938"/>
        <v>-1.0598764152515372E-2</v>
      </c>
    </row>
    <row r="11049" spans="1:12">
      <c r="A11049" s="98" t="s">
        <v>126</v>
      </c>
      <c r="B11049" s="98">
        <f t="shared" si="935"/>
        <v>22</v>
      </c>
      <c r="C11049" s="98">
        <f t="shared" si="936"/>
        <v>0</v>
      </c>
      <c r="D11049" s="98">
        <f>D11047</f>
        <v>264</v>
      </c>
      <c r="E11049" s="98">
        <f t="shared" si="934"/>
        <v>95</v>
      </c>
      <c r="F11049" s="397">
        <f>F11047+(E11049-E11047)*(F11050-F11047)/(E11050-E11047)</f>
        <v>4.6269</v>
      </c>
      <c r="G11049" s="98">
        <v>15</v>
      </c>
      <c r="H11049" s="491">
        <f>H11047+(E11049-E11047)*(H11050-H11047)/(E11050-E11047)</f>
        <v>0.27845133333333333</v>
      </c>
      <c r="I11049" s="492">
        <f>I11047+(E11049-E11047)*(I11050-I11047)/(E11050-E11047)</f>
        <v>16.600000000000001</v>
      </c>
      <c r="J11049" s="397">
        <f>J11047+(E11049-E11047)*(J11050-J11047)/(E11050-E11047)</f>
        <v>0.1583</v>
      </c>
      <c r="K11049" s="469">
        <f t="shared" si="937"/>
        <v>16.616548193939337</v>
      </c>
      <c r="L11049" s="469">
        <f t="shared" si="938"/>
        <v>1.6548193939335931E-2</v>
      </c>
    </row>
    <row r="11050" spans="1:12">
      <c r="A11050" s="480" t="s">
        <v>126</v>
      </c>
      <c r="B11050" s="480">
        <f t="shared" si="935"/>
        <v>22</v>
      </c>
      <c r="C11050" s="480">
        <f t="shared" si="936"/>
        <v>0</v>
      </c>
      <c r="D11050" s="480">
        <f>D11047</f>
        <v>264</v>
      </c>
      <c r="E11050" s="480">
        <f t="shared" si="934"/>
        <v>96</v>
      </c>
      <c r="F11050" s="484">
        <v>4.6387999999999998</v>
      </c>
      <c r="G11050" s="480">
        <v>15</v>
      </c>
      <c r="H11050" s="482">
        <v>0.27871299999999999</v>
      </c>
      <c r="I11050" s="483">
        <v>16.600000000000001</v>
      </c>
      <c r="J11050" s="484">
        <v>0.1573</v>
      </c>
      <c r="K11050" s="469">
        <f t="shared" si="937"/>
        <v>16.643644178778889</v>
      </c>
      <c r="L11050" s="469">
        <f t="shared" si="938"/>
        <v>4.3644178778887266E-2</v>
      </c>
    </row>
    <row r="11051" spans="1:12">
      <c r="A11051" s="98" t="s">
        <v>126</v>
      </c>
      <c r="B11051" s="98">
        <f t="shared" si="935"/>
        <v>22</v>
      </c>
      <c r="C11051" s="98">
        <f t="shared" si="936"/>
        <v>0</v>
      </c>
      <c r="D11051" s="98">
        <f>D11050</f>
        <v>264</v>
      </c>
      <c r="E11051" s="98">
        <f t="shared" si="934"/>
        <v>97</v>
      </c>
      <c r="F11051" s="397">
        <f>F11050+(E11051-E11050)*(F11053-F11050)/(E11053-E11050)</f>
        <v>4.6505999999999998</v>
      </c>
      <c r="G11051" s="98">
        <v>15</v>
      </c>
      <c r="H11051" s="491">
        <f>H11050+(E11051-E11050)*(H11053-H11050)/(E11053-E11050)</f>
        <v>0.27897499999999997</v>
      </c>
      <c r="I11051" s="492">
        <f>I11050+(E11051-E11050)*(I11053-I11050)/(E11053-E11050)</f>
        <v>16.633333333333333</v>
      </c>
      <c r="J11051" s="397">
        <f>J11050+(E11051-E11050)*(J11053-J11050)/(E11053-E11050)</f>
        <v>0.15633333333333332</v>
      </c>
      <c r="K11051" s="469">
        <f t="shared" si="937"/>
        <v>16.67031095976342</v>
      </c>
      <c r="L11051" s="469">
        <f t="shared" si="938"/>
        <v>3.697762643008673E-2</v>
      </c>
    </row>
    <row r="11052" spans="1:12">
      <c r="A11052" s="98" t="s">
        <v>126</v>
      </c>
      <c r="B11052" s="98">
        <f t="shared" si="935"/>
        <v>22</v>
      </c>
      <c r="C11052" s="98">
        <f t="shared" si="936"/>
        <v>0</v>
      </c>
      <c r="D11052" s="98">
        <f>D11050</f>
        <v>264</v>
      </c>
      <c r="E11052" s="98">
        <f t="shared" si="934"/>
        <v>98</v>
      </c>
      <c r="F11052" s="397">
        <f>F11050+(E11052-E11050)*(F11053-F11050)/(E11053-E11050)</f>
        <v>4.6623999999999999</v>
      </c>
      <c r="G11052" s="98">
        <v>15</v>
      </c>
      <c r="H11052" s="491">
        <f>H11050+(E11052-E11050)*(H11053-H11050)/(E11053-E11050)</f>
        <v>0.27923700000000001</v>
      </c>
      <c r="I11052" s="492">
        <f>I11050+(E11052-E11050)*(I11053-I11050)/(E11053-E11050)</f>
        <v>16.666666666666668</v>
      </c>
      <c r="J11052" s="397">
        <f>J11050+(E11052-E11050)*(J11053-J11050)/(E11053-E11050)</f>
        <v>0.15536666666666668</v>
      </c>
      <c r="K11052" s="469">
        <f t="shared" si="937"/>
        <v>16.696927699409461</v>
      </c>
      <c r="L11052" s="469">
        <f t="shared" si="938"/>
        <v>3.0261032742792793E-2</v>
      </c>
    </row>
    <row r="11053" spans="1:12">
      <c r="A11053" s="480" t="s">
        <v>126</v>
      </c>
      <c r="B11053" s="480">
        <f t="shared" si="935"/>
        <v>22</v>
      </c>
      <c r="C11053" s="480">
        <f t="shared" si="936"/>
        <v>0</v>
      </c>
      <c r="D11053" s="480">
        <f>D11050</f>
        <v>264</v>
      </c>
      <c r="E11053" s="480">
        <f t="shared" si="934"/>
        <v>99</v>
      </c>
      <c r="F11053" s="484">
        <v>4.6741999999999999</v>
      </c>
      <c r="G11053" s="480">
        <v>15</v>
      </c>
      <c r="H11053" s="482">
        <v>0.279499</v>
      </c>
      <c r="I11053" s="483">
        <v>16.7</v>
      </c>
      <c r="J11053" s="484">
        <v>0.15440000000000001</v>
      </c>
      <c r="K11053" s="469">
        <f t="shared" si="937"/>
        <v>16.723494538441997</v>
      </c>
      <c r="L11053" s="469">
        <f t="shared" si="938"/>
        <v>2.3494538441998003E-2</v>
      </c>
    </row>
    <row r="11054" spans="1:12">
      <c r="A11054" s="98" t="s">
        <v>126</v>
      </c>
      <c r="B11054" s="98">
        <f t="shared" si="935"/>
        <v>22</v>
      </c>
      <c r="C11054" s="98">
        <f t="shared" si="936"/>
        <v>0</v>
      </c>
      <c r="D11054" s="98">
        <f>D11053</f>
        <v>264</v>
      </c>
      <c r="E11054" s="98">
        <f t="shared" si="934"/>
        <v>100</v>
      </c>
      <c r="F11054" s="397">
        <f>F11053+(E11054-E11053)*(F11056-F11053)/(E11056-E11053)</f>
        <v>4.6859000000000002</v>
      </c>
      <c r="G11054" s="98">
        <v>15</v>
      </c>
      <c r="H11054" s="491">
        <f>H11053+(E11054-E11053)*(H11056-H11053)/(E11056-E11053)</f>
        <v>0.27976133333333331</v>
      </c>
      <c r="I11054" s="492">
        <f>I11053+(E11054-E11053)*(I11056-I11053)/(E11056-E11053)</f>
        <v>16.733333333333334</v>
      </c>
      <c r="J11054" s="397">
        <f>J11053+(E11054-E11053)*(J11056-J11053)/(E11056-E11053)</f>
        <v>0.15340000000000001</v>
      </c>
      <c r="K11054" s="469">
        <f t="shared" si="937"/>
        <v>16.749634212018819</v>
      </c>
      <c r="L11054" s="469">
        <f t="shared" si="938"/>
        <v>1.6300878685484577E-2</v>
      </c>
    </row>
    <row r="11055" spans="1:12">
      <c r="A11055" s="98" t="s">
        <v>126</v>
      </c>
      <c r="B11055" s="98">
        <f t="shared" si="935"/>
        <v>22</v>
      </c>
      <c r="C11055" s="98">
        <f t="shared" si="936"/>
        <v>0</v>
      </c>
      <c r="D11055" s="98">
        <f>D11053</f>
        <v>264</v>
      </c>
      <c r="E11055" s="98">
        <f t="shared" ref="E11055:E11118" si="939">E11054+1</f>
        <v>101</v>
      </c>
      <c r="F11055" s="397">
        <f>F11053+(E11055-E11053)*(F11056-F11053)/(E11056-E11053)</f>
        <v>4.6975999999999996</v>
      </c>
      <c r="G11055" s="98">
        <v>15</v>
      </c>
      <c r="H11055" s="491">
        <f>H11053+(E11055-E11053)*(H11056-H11053)/(E11056-E11053)</f>
        <v>0.28002366666666667</v>
      </c>
      <c r="I11055" s="492">
        <f>I11053+(E11055-E11053)*(I11056-I11053)/(E11056-E11053)</f>
        <v>16.766666666666666</v>
      </c>
      <c r="J11055" s="397">
        <f>J11053+(E11055-E11053)*(J11056-J11053)/(E11056-E11053)</f>
        <v>0.15240000000000001</v>
      </c>
      <c r="K11055" s="469">
        <f t="shared" si="937"/>
        <v>16.775724908966026</v>
      </c>
      <c r="L11055" s="469">
        <f t="shared" si="938"/>
        <v>9.058242299360586E-3</v>
      </c>
    </row>
    <row r="11056" spans="1:12">
      <c r="A11056" s="480" t="s">
        <v>126</v>
      </c>
      <c r="B11056" s="480">
        <f t="shared" si="935"/>
        <v>22</v>
      </c>
      <c r="C11056" s="480">
        <f t="shared" si="936"/>
        <v>0</v>
      </c>
      <c r="D11056" s="480">
        <f>D11053</f>
        <v>264</v>
      </c>
      <c r="E11056" s="480">
        <f t="shared" si="939"/>
        <v>102</v>
      </c>
      <c r="F11056" s="484">
        <v>4.7092999999999998</v>
      </c>
      <c r="G11056" s="480">
        <v>15</v>
      </c>
      <c r="H11056" s="482">
        <v>0.28028599999999998</v>
      </c>
      <c r="I11056" s="483">
        <v>16.8</v>
      </c>
      <c r="J11056" s="484">
        <v>0.15140000000000001</v>
      </c>
      <c r="K11056" s="469">
        <f t="shared" si="937"/>
        <v>16.80176676680248</v>
      </c>
      <c r="L11056" s="469">
        <f t="shared" si="938"/>
        <v>1.7667668024792249E-3</v>
      </c>
    </row>
    <row r="11057" spans="1:12">
      <c r="A11057" s="98" t="s">
        <v>126</v>
      </c>
      <c r="B11057" s="98">
        <f t="shared" si="935"/>
        <v>22</v>
      </c>
      <c r="C11057" s="98">
        <f t="shared" si="936"/>
        <v>0</v>
      </c>
      <c r="D11057" s="98">
        <f>D11056</f>
        <v>264</v>
      </c>
      <c r="E11057" s="98">
        <f t="shared" si="939"/>
        <v>103</v>
      </c>
      <c r="F11057" s="397">
        <f>F11056+(E11057-E11056)*(F11059-F11056)/(E11059-E11056)</f>
        <v>4.7209000000000003</v>
      </c>
      <c r="G11057" s="98">
        <v>15</v>
      </c>
      <c r="H11057" s="491">
        <f>H11056+(E11057-E11056)*(H11059-H11056)/(E11059-E11056)</f>
        <v>0.28054866666666667</v>
      </c>
      <c r="I11057" s="492">
        <f>I11056+(E11057-E11056)*(I11059-I11056)/(E11059-E11056)</f>
        <v>16.833333333333332</v>
      </c>
      <c r="J11057" s="397">
        <f>J11056+(E11057-E11056)*(J11059-J11056)/(E11059-E11056)</f>
        <v>0.15040000000000001</v>
      </c>
      <c r="K11057" s="469">
        <f t="shared" si="937"/>
        <v>16.827383484267735</v>
      </c>
      <c r="L11057" s="469">
        <f t="shared" si="938"/>
        <v>-5.94984906559759E-3</v>
      </c>
    </row>
    <row r="11058" spans="1:12">
      <c r="A11058" s="98" t="s">
        <v>126</v>
      </c>
      <c r="B11058" s="98">
        <f t="shared" si="935"/>
        <v>22</v>
      </c>
      <c r="C11058" s="98">
        <f t="shared" si="936"/>
        <v>0</v>
      </c>
      <c r="D11058" s="98">
        <f>D11056</f>
        <v>264</v>
      </c>
      <c r="E11058" s="98">
        <f t="shared" si="939"/>
        <v>104</v>
      </c>
      <c r="F11058" s="397">
        <f>F11056+(E11058-E11056)*(F11059-F11056)/(E11059-E11056)</f>
        <v>4.7324999999999999</v>
      </c>
      <c r="G11058" s="98">
        <v>15</v>
      </c>
      <c r="H11058" s="491">
        <f>H11056+(E11058-E11056)*(H11059-H11056)/(E11059-E11056)</f>
        <v>0.2808113333333333</v>
      </c>
      <c r="I11058" s="492">
        <f>I11056+(E11058-E11056)*(I11059-I11056)/(E11059-E11056)</f>
        <v>16.866666666666667</v>
      </c>
      <c r="J11058" s="397">
        <f>J11056+(E11058-E11056)*(J11059-J11056)/(E11059-E11056)</f>
        <v>0.14940000000000001</v>
      </c>
      <c r="K11058" s="469">
        <f t="shared" si="937"/>
        <v>16.852952278754184</v>
      </c>
      <c r="L11058" s="469">
        <f t="shared" si="938"/>
        <v>-1.3714387912482806E-2</v>
      </c>
    </row>
    <row r="11059" spans="1:12">
      <c r="A11059" s="480" t="s">
        <v>126</v>
      </c>
      <c r="B11059" s="480">
        <f t="shared" si="935"/>
        <v>22</v>
      </c>
      <c r="C11059" s="480">
        <f t="shared" si="936"/>
        <v>0</v>
      </c>
      <c r="D11059" s="480">
        <f>D11056</f>
        <v>264</v>
      </c>
      <c r="E11059" s="480">
        <f t="shared" si="939"/>
        <v>105</v>
      </c>
      <c r="F11059" s="484">
        <v>4.7441000000000004</v>
      </c>
      <c r="G11059" s="480">
        <v>15</v>
      </c>
      <c r="H11059" s="482">
        <v>0.28107399999999999</v>
      </c>
      <c r="I11059" s="483">
        <v>16.899999999999999</v>
      </c>
      <c r="J11059" s="484">
        <v>0.1484</v>
      </c>
      <c r="K11059" s="469">
        <f t="shared" si="937"/>
        <v>16.878473284615442</v>
      </c>
      <c r="L11059" s="469">
        <f t="shared" si="938"/>
        <v>-2.1526715384556638E-2</v>
      </c>
    </row>
    <row r="11060" spans="1:12">
      <c r="A11060" s="98" t="s">
        <v>126</v>
      </c>
      <c r="B11060" s="98">
        <f t="shared" si="935"/>
        <v>22</v>
      </c>
      <c r="C11060" s="98">
        <f t="shared" si="936"/>
        <v>0</v>
      </c>
      <c r="D11060" s="98">
        <f>D11059</f>
        <v>264</v>
      </c>
      <c r="E11060" s="98">
        <f t="shared" si="939"/>
        <v>106</v>
      </c>
      <c r="F11060" s="397">
        <f>F11059+(E11060-E11059)*(F11062-F11059)/(E11062-E11059)</f>
        <v>4.7556333333333338</v>
      </c>
      <c r="G11060" s="98">
        <v>15</v>
      </c>
      <c r="H11060" s="491">
        <f>H11059+(E11060-E11059)*(H11062-H11059)/(E11062-E11059)</f>
        <v>0.28133766666666665</v>
      </c>
      <c r="I11060" s="492">
        <f>I11059+(E11060-E11059)*(I11062-I11059)/(E11062-E11059)</f>
        <v>16.933333333333334</v>
      </c>
      <c r="J11060" s="397">
        <f>J11059+(E11060-E11059)*(J11062-J11059)/(E11062-E11059)</f>
        <v>0.14743333333333333</v>
      </c>
      <c r="K11060" s="469">
        <f t="shared" si="937"/>
        <v>16.903649588335728</v>
      </c>
      <c r="L11060" s="469">
        <f t="shared" si="938"/>
        <v>-2.9683744997605288E-2</v>
      </c>
    </row>
    <row r="11061" spans="1:12">
      <c r="A11061" s="98" t="s">
        <v>126</v>
      </c>
      <c r="B11061" s="98">
        <f t="shared" si="935"/>
        <v>22</v>
      </c>
      <c r="C11061" s="98">
        <f t="shared" si="936"/>
        <v>0</v>
      </c>
      <c r="D11061" s="98">
        <f>D11059</f>
        <v>264</v>
      </c>
      <c r="E11061" s="98">
        <f t="shared" si="939"/>
        <v>107</v>
      </c>
      <c r="F11061" s="397">
        <f>F11059+(E11061-E11059)*(F11062-F11059)/(E11062-E11059)</f>
        <v>4.7671666666666663</v>
      </c>
      <c r="G11061" s="98">
        <v>15</v>
      </c>
      <c r="H11061" s="491">
        <f>H11059+(E11061-E11059)*(H11062-H11059)/(E11062-E11059)</f>
        <v>0.28160133333333331</v>
      </c>
      <c r="I11061" s="492">
        <f>I11059+(E11061-E11059)*(I11062-I11059)/(E11062-E11059)</f>
        <v>16.966666666666665</v>
      </c>
      <c r="J11061" s="397">
        <f>J11059+(E11061-E11059)*(J11062-J11059)/(E11062-E11059)</f>
        <v>0.14646666666666666</v>
      </c>
      <c r="K11061" s="469">
        <f t="shared" si="937"/>
        <v>16.928778746312755</v>
      </c>
      <c r="L11061" s="469">
        <f t="shared" si="938"/>
        <v>-3.7887920353909976E-2</v>
      </c>
    </row>
    <row r="11062" spans="1:12">
      <c r="A11062" s="480" t="s">
        <v>126</v>
      </c>
      <c r="B11062" s="480">
        <f t="shared" si="935"/>
        <v>22</v>
      </c>
      <c r="C11062" s="480">
        <f t="shared" si="936"/>
        <v>0</v>
      </c>
      <c r="D11062" s="480">
        <f>D11059</f>
        <v>264</v>
      </c>
      <c r="E11062" s="480">
        <f t="shared" si="939"/>
        <v>108</v>
      </c>
      <c r="F11062" s="484">
        <v>4.7786999999999997</v>
      </c>
      <c r="G11062" s="480">
        <v>15</v>
      </c>
      <c r="H11062" s="482">
        <v>0.28186499999999998</v>
      </c>
      <c r="I11062" s="483">
        <v>17</v>
      </c>
      <c r="J11062" s="484">
        <v>0.14549999999999999</v>
      </c>
      <c r="K11062" s="469">
        <f t="shared" si="937"/>
        <v>16.953860890852003</v>
      </c>
      <c r="L11062" s="469">
        <f t="shared" si="938"/>
        <v>-4.6139109147997459E-2</v>
      </c>
    </row>
    <row r="11063" spans="1:12">
      <c r="A11063" s="98" t="s">
        <v>126</v>
      </c>
      <c r="B11063" s="98">
        <f t="shared" si="935"/>
        <v>22</v>
      </c>
      <c r="C11063" s="98">
        <f t="shared" si="936"/>
        <v>0</v>
      </c>
      <c r="D11063" s="98">
        <f>D11062</f>
        <v>264</v>
      </c>
      <c r="E11063" s="98">
        <f t="shared" si="939"/>
        <v>109</v>
      </c>
      <c r="F11063" s="397">
        <f>F11062+(E11063-E11062)*(F11065-F11062)/(E11065-E11062)</f>
        <v>4.7901666666666669</v>
      </c>
      <c r="G11063" s="98">
        <v>15</v>
      </c>
      <c r="H11063" s="491">
        <f>H11062+(E11063-E11062)*(H11065-H11062)/(E11065-E11062)</f>
        <v>0.28212899999999996</v>
      </c>
      <c r="I11063" s="492">
        <f>I11062+(E11063-E11062)*(I11065-I11062)/(E11065-E11062)</f>
        <v>17</v>
      </c>
      <c r="J11063" s="397">
        <f>J11062+(E11063-E11062)*(J11065-J11062)/(E11065-E11062)</f>
        <v>0.14449999999999999</v>
      </c>
      <c r="K11063" s="469">
        <f t="shared" si="937"/>
        <v>16.978639794798365</v>
      </c>
      <c r="L11063" s="469">
        <f t="shared" si="938"/>
        <v>-2.1360205201634841E-2</v>
      </c>
    </row>
    <row r="11064" spans="1:12">
      <c r="A11064" s="98" t="s">
        <v>126</v>
      </c>
      <c r="B11064" s="98">
        <f t="shared" si="935"/>
        <v>22</v>
      </c>
      <c r="C11064" s="98">
        <f t="shared" si="936"/>
        <v>0</v>
      </c>
      <c r="D11064" s="98">
        <f>D11062</f>
        <v>264</v>
      </c>
      <c r="E11064" s="98">
        <f t="shared" si="939"/>
        <v>110</v>
      </c>
      <c r="F11064" s="397">
        <f>F11062+(E11064-E11062)*(F11065-F11062)/(E11065-E11062)</f>
        <v>4.8016333333333332</v>
      </c>
      <c r="G11064" s="98">
        <v>15</v>
      </c>
      <c r="H11064" s="491">
        <f>H11062+(E11064-E11062)*(H11065-H11062)/(E11065-E11062)</f>
        <v>0.28239300000000001</v>
      </c>
      <c r="I11064" s="492">
        <f>I11062+(E11064-E11062)*(I11065-I11062)/(E11065-E11062)</f>
        <v>17</v>
      </c>
      <c r="J11064" s="397">
        <f>J11062+(E11064-E11062)*(J11065-J11062)/(E11065-E11062)</f>
        <v>0.14349999999999999</v>
      </c>
      <c r="K11064" s="469">
        <f t="shared" si="937"/>
        <v>17.003372368767401</v>
      </c>
      <c r="L11064" s="469">
        <f t="shared" si="938"/>
        <v>3.3723687674012126E-3</v>
      </c>
    </row>
    <row r="11065" spans="1:12">
      <c r="A11065" s="480" t="s">
        <v>126</v>
      </c>
      <c r="B11065" s="480">
        <f t="shared" si="935"/>
        <v>22</v>
      </c>
      <c r="C11065" s="480">
        <f t="shared" si="936"/>
        <v>0</v>
      </c>
      <c r="D11065" s="480">
        <f>D11062</f>
        <v>264</v>
      </c>
      <c r="E11065" s="480">
        <f t="shared" si="939"/>
        <v>111</v>
      </c>
      <c r="F11065" s="484">
        <v>4.8131000000000004</v>
      </c>
      <c r="G11065" s="480">
        <v>15</v>
      </c>
      <c r="H11065" s="482">
        <v>0.28265699999999999</v>
      </c>
      <c r="I11065" s="483">
        <v>17</v>
      </c>
      <c r="J11065" s="484">
        <v>0.14249999999999999</v>
      </c>
      <c r="K11065" s="469">
        <f t="shared" si="937"/>
        <v>17.028058742574924</v>
      </c>
      <c r="L11065" s="469">
        <f t="shared" si="938"/>
        <v>2.8058742574923912E-2</v>
      </c>
    </row>
    <row r="11066" spans="1:12">
      <c r="A11066" s="98" t="s">
        <v>126</v>
      </c>
      <c r="B11066" s="98">
        <f t="shared" si="935"/>
        <v>22</v>
      </c>
      <c r="C11066" s="98">
        <f t="shared" si="936"/>
        <v>0</v>
      </c>
      <c r="D11066" s="98">
        <f>D11065</f>
        <v>264</v>
      </c>
      <c r="E11066" s="98">
        <f t="shared" si="939"/>
        <v>112</v>
      </c>
      <c r="F11066" s="397">
        <f>F11065+(E11066-E11065)*(F11068-F11065)/(E11068-E11065)</f>
        <v>4.8244666666666669</v>
      </c>
      <c r="G11066" s="98">
        <v>15</v>
      </c>
      <c r="H11066" s="491">
        <f>H11065+(E11066-E11065)*(H11068-H11065)/(E11068-E11065)</f>
        <v>0.28292200000000001</v>
      </c>
      <c r="I11066" s="492">
        <f>I11065+(E11066-E11065)*(I11068-I11065)/(E11068-E11065)</f>
        <v>17.033333333333335</v>
      </c>
      <c r="J11066" s="397">
        <f>J11065+(E11066-E11065)*(J11068-J11065)/(E11068-E11065)</f>
        <v>0.14149999999999999</v>
      </c>
      <c r="K11066" s="469">
        <f t="shared" si="937"/>
        <v>17.052285317743642</v>
      </c>
      <c r="L11066" s="469">
        <f t="shared" si="938"/>
        <v>1.8951984410307432E-2</v>
      </c>
    </row>
    <row r="11067" spans="1:12">
      <c r="A11067" s="98" t="s">
        <v>126</v>
      </c>
      <c r="B11067" s="98">
        <f t="shared" si="935"/>
        <v>22</v>
      </c>
      <c r="C11067" s="98">
        <f t="shared" si="936"/>
        <v>0</v>
      </c>
      <c r="D11067" s="98">
        <f>D11065</f>
        <v>264</v>
      </c>
      <c r="E11067" s="98">
        <f t="shared" si="939"/>
        <v>113</v>
      </c>
      <c r="F11067" s="397">
        <f>F11065+(E11067-E11065)*(F11068-F11065)/(E11068-E11065)</f>
        <v>4.8358333333333334</v>
      </c>
      <c r="G11067" s="98">
        <v>15</v>
      </c>
      <c r="H11067" s="491">
        <f>H11065+(E11067-E11065)*(H11068-H11065)/(E11068-E11065)</f>
        <v>0.28318699999999997</v>
      </c>
      <c r="I11067" s="492">
        <f>I11065+(E11067-E11065)*(I11068-I11065)/(E11068-E11065)</f>
        <v>17.066666666666666</v>
      </c>
      <c r="J11067" s="397">
        <f>J11065+(E11067-E11065)*(J11068-J11065)/(E11068-E11065)</f>
        <v>0.14050000000000001</v>
      </c>
      <c r="K11067" s="469">
        <f t="shared" si="937"/>
        <v>17.076466551548389</v>
      </c>
      <c r="L11067" s="469">
        <f t="shared" si="938"/>
        <v>9.7998848817226758E-3</v>
      </c>
    </row>
    <row r="11068" spans="1:12">
      <c r="A11068" s="480" t="s">
        <v>126</v>
      </c>
      <c r="B11068" s="480">
        <f t="shared" si="935"/>
        <v>22</v>
      </c>
      <c r="C11068" s="480">
        <f t="shared" si="936"/>
        <v>0</v>
      </c>
      <c r="D11068" s="480">
        <f>D11065</f>
        <v>264</v>
      </c>
      <c r="E11068" s="480">
        <f t="shared" si="939"/>
        <v>114</v>
      </c>
      <c r="F11068" s="484">
        <v>4.8472</v>
      </c>
      <c r="G11068" s="480">
        <v>15</v>
      </c>
      <c r="H11068" s="482">
        <v>0.28345199999999998</v>
      </c>
      <c r="I11068" s="483">
        <v>17.100000000000001</v>
      </c>
      <c r="J11068" s="484">
        <v>0.13950000000000001</v>
      </c>
      <c r="K11068" s="469">
        <f t="shared" si="937"/>
        <v>17.100602571158433</v>
      </c>
      <c r="L11068" s="469">
        <f t="shared" si="938"/>
        <v>6.0257115843143083E-4</v>
      </c>
    </row>
    <row r="11069" spans="1:12">
      <c r="A11069" s="98" t="s">
        <v>126</v>
      </c>
      <c r="B11069" s="98">
        <f t="shared" ref="B11069:B11132" si="940">INT(D11069/12)</f>
        <v>22</v>
      </c>
      <c r="C11069" s="98">
        <f t="shared" ref="C11069:C11132" si="941">D11069-B11069*12</f>
        <v>0</v>
      </c>
      <c r="D11069" s="98">
        <f>D11068</f>
        <v>264</v>
      </c>
      <c r="E11069" s="98">
        <f t="shared" si="939"/>
        <v>115</v>
      </c>
      <c r="F11069" s="397">
        <f>F11068+(E11069-E11068)*(F11071-F11068)/(E11071-E11068)</f>
        <v>4.8584666666666667</v>
      </c>
      <c r="G11069" s="98">
        <v>15</v>
      </c>
      <c r="H11069" s="491">
        <f>H11068+(E11069-E11068)*(H11071-H11068)/(E11071-E11068)</f>
        <v>0.28371766666666665</v>
      </c>
      <c r="I11069" s="492">
        <f>I11068+(E11069-E11068)*(I11071-I11068)/(E11071-E11068)</f>
        <v>17.133333333333333</v>
      </c>
      <c r="J11069" s="397">
        <f>J11068+(E11069-E11068)*(J11071-J11068)/(E11071-E11068)</f>
        <v>0.13853333333333334</v>
      </c>
      <c r="K11069" s="469">
        <f t="shared" si="937"/>
        <v>17.124300801383537</v>
      </c>
      <c r="L11069" s="469">
        <f t="shared" si="938"/>
        <v>-9.0325319497956968E-3</v>
      </c>
    </row>
    <row r="11070" spans="1:12">
      <c r="A11070" s="98" t="s">
        <v>126</v>
      </c>
      <c r="B11070" s="98">
        <f t="shared" si="940"/>
        <v>22</v>
      </c>
      <c r="C11070" s="98">
        <f t="shared" si="941"/>
        <v>0</v>
      </c>
      <c r="D11070" s="98">
        <f>D11068</f>
        <v>264</v>
      </c>
      <c r="E11070" s="98">
        <f t="shared" si="939"/>
        <v>116</v>
      </c>
      <c r="F11070" s="397">
        <f>F11068+(E11070-E11068)*(F11071-F11068)/(E11071-E11068)</f>
        <v>4.8697333333333335</v>
      </c>
      <c r="G11070" s="98">
        <v>15</v>
      </c>
      <c r="H11070" s="491">
        <f>H11068+(E11070-E11068)*(H11071-H11068)/(E11071-E11068)</f>
        <v>0.28398333333333331</v>
      </c>
      <c r="I11070" s="492">
        <f>I11068+(E11070-E11068)*(I11071-I11068)/(E11071-E11068)</f>
        <v>17.166666666666668</v>
      </c>
      <c r="J11070" s="397">
        <f>J11068+(E11070-E11068)*(J11071-J11068)/(E11071-E11068)</f>
        <v>0.13756666666666667</v>
      </c>
      <c r="K11070" s="469">
        <f t="shared" si="937"/>
        <v>17.147954692176771</v>
      </c>
      <c r="L11070" s="469">
        <f t="shared" si="938"/>
        <v>-1.8711974489896477E-2</v>
      </c>
    </row>
    <row r="11071" spans="1:12">
      <c r="A11071" s="480" t="s">
        <v>126</v>
      </c>
      <c r="B11071" s="480">
        <f t="shared" si="940"/>
        <v>22</v>
      </c>
      <c r="C11071" s="480">
        <f t="shared" si="941"/>
        <v>0</v>
      </c>
      <c r="D11071" s="480">
        <f>D11068</f>
        <v>264</v>
      </c>
      <c r="E11071" s="480">
        <f t="shared" si="939"/>
        <v>117</v>
      </c>
      <c r="F11071" s="484">
        <v>4.8810000000000002</v>
      </c>
      <c r="G11071" s="480">
        <v>15</v>
      </c>
      <c r="H11071" s="482">
        <v>0.28424899999999997</v>
      </c>
      <c r="I11071" s="483">
        <v>17.2</v>
      </c>
      <c r="J11071" s="484">
        <v>0.1366</v>
      </c>
      <c r="K11071" s="469">
        <f t="shared" si="937"/>
        <v>17.171564367860576</v>
      </c>
      <c r="L11071" s="469">
        <f t="shared" si="938"/>
        <v>-2.8435632139423461E-2</v>
      </c>
    </row>
    <row r="11072" spans="1:12">
      <c r="A11072" s="98" t="s">
        <v>126</v>
      </c>
      <c r="B11072" s="98">
        <f t="shared" si="940"/>
        <v>22</v>
      </c>
      <c r="C11072" s="98">
        <f t="shared" si="941"/>
        <v>0</v>
      </c>
      <c r="D11072" s="98">
        <f>D11071</f>
        <v>264</v>
      </c>
      <c r="E11072" s="98">
        <f t="shared" si="939"/>
        <v>118</v>
      </c>
      <c r="F11072" s="397">
        <f>F11071+(E11072-E11071)*(F11074-F11071)/(E11074-E11071)</f>
        <v>4.8922333333333334</v>
      </c>
      <c r="G11072" s="98">
        <v>15</v>
      </c>
      <c r="H11072" s="491">
        <f>H11071+(E11072-E11071)*(H11074-H11071)/(E11074-E11071)</f>
        <v>0.28451466666666664</v>
      </c>
      <c r="I11072" s="492">
        <f>I11071+(E11072-E11071)*(I11074-I11071)/(E11074-E11071)</f>
        <v>17.2</v>
      </c>
      <c r="J11072" s="397">
        <f>J11071+(E11072-E11071)*(J11074-J11071)/(E11074-E11071)</f>
        <v>0.1356</v>
      </c>
      <c r="K11072" s="469">
        <f t="shared" si="937"/>
        <v>17.195012793716554</v>
      </c>
      <c r="L11072" s="469">
        <f t="shared" si="938"/>
        <v>-4.987206283445289E-3</v>
      </c>
    </row>
    <row r="11073" spans="1:12">
      <c r="A11073" s="98" t="s">
        <v>126</v>
      </c>
      <c r="B11073" s="98">
        <f t="shared" si="940"/>
        <v>22</v>
      </c>
      <c r="C11073" s="98">
        <f t="shared" si="941"/>
        <v>0</v>
      </c>
      <c r="D11073" s="98">
        <f>D11071</f>
        <v>264</v>
      </c>
      <c r="E11073" s="98">
        <f t="shared" si="939"/>
        <v>119</v>
      </c>
      <c r="F11073" s="397">
        <f>F11071+(E11073-E11071)*(F11074-F11071)/(E11074-E11071)</f>
        <v>4.9034666666666666</v>
      </c>
      <c r="G11073" s="98">
        <v>15</v>
      </c>
      <c r="H11073" s="491">
        <f>H11071+(E11073-E11071)*(H11074-H11071)/(E11074-E11071)</f>
        <v>0.28478033333333336</v>
      </c>
      <c r="I11073" s="492">
        <f>I11071+(E11073-E11071)*(I11074-I11071)/(E11074-E11071)</f>
        <v>17.2</v>
      </c>
      <c r="J11073" s="397">
        <f>J11071+(E11073-E11071)*(J11074-J11071)/(E11074-E11071)</f>
        <v>0.1346</v>
      </c>
      <c r="K11073" s="469">
        <f t="shared" si="937"/>
        <v>17.218417470307521</v>
      </c>
      <c r="L11073" s="469">
        <f t="shared" si="938"/>
        <v>1.8417470307522166E-2</v>
      </c>
    </row>
    <row r="11074" spans="1:12">
      <c r="A11074" s="480" t="s">
        <v>126</v>
      </c>
      <c r="B11074" s="480">
        <f t="shared" si="940"/>
        <v>22</v>
      </c>
      <c r="C11074" s="480">
        <f t="shared" si="941"/>
        <v>0</v>
      </c>
      <c r="D11074" s="480">
        <f>D11071</f>
        <v>264</v>
      </c>
      <c r="E11074" s="480">
        <f t="shared" si="939"/>
        <v>120</v>
      </c>
      <c r="F11074" s="484">
        <v>4.9146999999999998</v>
      </c>
      <c r="G11074" s="480">
        <v>15</v>
      </c>
      <c r="H11074" s="482">
        <v>0.28504600000000002</v>
      </c>
      <c r="I11074" s="483">
        <v>17.2</v>
      </c>
      <c r="J11074" s="484">
        <v>0.1336</v>
      </c>
      <c r="K11074" s="469">
        <f t="shared" si="937"/>
        <v>17.241778519958181</v>
      </c>
      <c r="L11074" s="469">
        <f t="shared" si="938"/>
        <v>4.1778519958182159E-2</v>
      </c>
    </row>
    <row r="11075" spans="1:12">
      <c r="A11075" s="98" t="s">
        <v>126</v>
      </c>
      <c r="B11075" s="98">
        <f t="shared" si="940"/>
        <v>22</v>
      </c>
      <c r="C11075" s="98">
        <f t="shared" si="941"/>
        <v>0</v>
      </c>
      <c r="D11075" s="98">
        <f>D11074</f>
        <v>264</v>
      </c>
      <c r="E11075" s="98">
        <f t="shared" si="939"/>
        <v>121</v>
      </c>
      <c r="F11075" s="397">
        <f>F11074+(E11075-E11074)*(F11077-F11074)/(E11077-E11074)</f>
        <v>4.9258333333333333</v>
      </c>
      <c r="G11075" s="98">
        <v>15</v>
      </c>
      <c r="H11075" s="491">
        <f>H11074+(E11075-E11074)*(H11077-H11074)/(E11077-E11074)</f>
        <v>0.28531500000000004</v>
      </c>
      <c r="I11075" s="492">
        <f>I11074+(E11075-E11074)*(I11077-I11074)/(E11077-E11074)</f>
        <v>17.233333333333334</v>
      </c>
      <c r="J11075" s="397">
        <f>J11074+(E11075-E11074)*(J11077-J11074)/(E11077-E11074)</f>
        <v>0.1326</v>
      </c>
      <c r="K11075" s="469">
        <f t="shared" si="937"/>
        <v>17.264543866720405</v>
      </c>
      <c r="L11075" s="469">
        <f t="shared" si="938"/>
        <v>3.1210533387071138E-2</v>
      </c>
    </row>
    <row r="11076" spans="1:12">
      <c r="A11076" s="98" t="s">
        <v>126</v>
      </c>
      <c r="B11076" s="98">
        <f t="shared" si="940"/>
        <v>22</v>
      </c>
      <c r="C11076" s="98">
        <f t="shared" si="941"/>
        <v>0</v>
      </c>
      <c r="D11076" s="98">
        <f>D11074</f>
        <v>264</v>
      </c>
      <c r="E11076" s="98">
        <f t="shared" si="939"/>
        <v>122</v>
      </c>
      <c r="F11076" s="397">
        <f>F11074+(E11076-E11074)*(F11077-F11074)/(E11077-E11074)</f>
        <v>4.9369666666666667</v>
      </c>
      <c r="G11076" s="98">
        <v>15</v>
      </c>
      <c r="H11076" s="491">
        <f>H11074+(E11076-E11074)*(H11077-H11074)/(E11077-E11074)</f>
        <v>0.285584</v>
      </c>
      <c r="I11076" s="492">
        <f>I11074+(E11076-E11074)*(I11077-I11074)/(E11077-E11074)</f>
        <v>17.266666666666666</v>
      </c>
      <c r="J11076" s="397">
        <f>J11074+(E11076-E11074)*(J11077-J11074)/(E11077-E11074)</f>
        <v>0.13159999999999999</v>
      </c>
      <c r="K11076" s="469">
        <f t="shared" si="937"/>
        <v>17.287266326778344</v>
      </c>
      <c r="L11076" s="469">
        <f t="shared" si="938"/>
        <v>2.059966011167802E-2</v>
      </c>
    </row>
    <row r="11077" spans="1:12">
      <c r="A11077" s="480" t="s">
        <v>126</v>
      </c>
      <c r="B11077" s="480">
        <f t="shared" si="940"/>
        <v>22</v>
      </c>
      <c r="C11077" s="480">
        <f t="shared" si="941"/>
        <v>0</v>
      </c>
      <c r="D11077" s="480">
        <f>D11074</f>
        <v>264</v>
      </c>
      <c r="E11077" s="480">
        <f t="shared" si="939"/>
        <v>123</v>
      </c>
      <c r="F11077" s="484">
        <v>4.9481000000000002</v>
      </c>
      <c r="G11077" s="480">
        <v>15</v>
      </c>
      <c r="H11077" s="482">
        <v>0.28585300000000002</v>
      </c>
      <c r="I11077" s="483">
        <v>17.3</v>
      </c>
      <c r="J11077" s="484">
        <v>0.13059999999999999</v>
      </c>
      <c r="K11077" s="469">
        <f t="shared" si="937"/>
        <v>17.309946021206702</v>
      </c>
      <c r="L11077" s="469">
        <f t="shared" si="938"/>
        <v>9.9460212067015163E-3</v>
      </c>
    </row>
    <row r="11078" spans="1:12">
      <c r="A11078" s="98" t="s">
        <v>126</v>
      </c>
      <c r="B11078" s="98">
        <f t="shared" si="940"/>
        <v>22</v>
      </c>
      <c r="C11078" s="98">
        <f t="shared" si="941"/>
        <v>0</v>
      </c>
      <c r="D11078" s="98">
        <f>D11077</f>
        <v>264</v>
      </c>
      <c r="E11078" s="98">
        <f t="shared" si="939"/>
        <v>124</v>
      </c>
      <c r="F11078" s="397">
        <f>F11077+(E11078-E11077)*(F11080-F11077)/(E11080-E11077)</f>
        <v>4.9591666666666665</v>
      </c>
      <c r="G11078" s="98">
        <v>15</v>
      </c>
      <c r="H11078" s="491">
        <f>H11077+(E11078-E11077)*(H11080-H11077)/(E11080-E11077)</f>
        <v>0.28612166666666666</v>
      </c>
      <c r="I11078" s="492">
        <f>I11077+(E11078-E11077)*(I11080-I11077)/(E11080-E11077)</f>
        <v>17.333333333333332</v>
      </c>
      <c r="J11078" s="397">
        <f>J11077+(E11078-E11077)*(J11080-J11077)/(E11080-E11077)</f>
        <v>0.12959999999999999</v>
      </c>
      <c r="K11078" s="469">
        <f t="shared" si="937"/>
        <v>17.332370262068</v>
      </c>
      <c r="L11078" s="469">
        <f t="shared" si="938"/>
        <v>-9.6307126533190512E-4</v>
      </c>
    </row>
    <row r="11079" spans="1:12">
      <c r="A11079" s="98" t="s">
        <v>126</v>
      </c>
      <c r="B11079" s="98">
        <f t="shared" si="940"/>
        <v>22</v>
      </c>
      <c r="C11079" s="98">
        <f t="shared" si="941"/>
        <v>0</v>
      </c>
      <c r="D11079" s="98">
        <f>D11077</f>
        <v>264</v>
      </c>
      <c r="E11079" s="98">
        <f t="shared" si="939"/>
        <v>125</v>
      </c>
      <c r="F11079" s="397">
        <f>F11077+(E11079-E11077)*(F11080-F11077)/(E11080-E11077)</f>
        <v>4.9702333333333337</v>
      </c>
      <c r="G11079" s="98">
        <v>15</v>
      </c>
      <c r="H11079" s="491">
        <f>H11077+(E11079-E11077)*(H11080-H11077)/(E11080-E11077)</f>
        <v>0.28639033333333336</v>
      </c>
      <c r="I11079" s="492">
        <f>I11077+(E11079-E11077)*(I11080-I11077)/(E11080-E11077)</f>
        <v>17.366666666666667</v>
      </c>
      <c r="J11079" s="397">
        <f>J11077+(E11079-E11077)*(J11080-J11077)/(E11080-E11077)</f>
        <v>0.12859999999999999</v>
      </c>
      <c r="K11079" s="469">
        <f t="shared" si="937"/>
        <v>17.354752429958648</v>
      </c>
      <c r="L11079" s="469">
        <f t="shared" si="938"/>
        <v>-1.1914236708019388E-2</v>
      </c>
    </row>
    <row r="11080" spans="1:12">
      <c r="A11080" s="480" t="s">
        <v>126</v>
      </c>
      <c r="B11080" s="480">
        <f t="shared" si="940"/>
        <v>22</v>
      </c>
      <c r="C11080" s="480">
        <f t="shared" si="941"/>
        <v>0</v>
      </c>
      <c r="D11080" s="480">
        <f>D11077</f>
        <v>264</v>
      </c>
      <c r="E11080" s="480">
        <f t="shared" si="939"/>
        <v>126</v>
      </c>
      <c r="F11080" s="484">
        <v>4.9813000000000001</v>
      </c>
      <c r="G11080" s="480">
        <v>15</v>
      </c>
      <c r="H11080" s="482">
        <v>0.286659</v>
      </c>
      <c r="I11080" s="483">
        <v>17.399999999999999</v>
      </c>
      <c r="J11080" s="484">
        <v>0.12759999999999999</v>
      </c>
      <c r="K11080" s="469">
        <f t="shared" si="937"/>
        <v>17.377092643175342</v>
      </c>
      <c r="L11080" s="469">
        <f t="shared" si="938"/>
        <v>-2.2907356824656944E-2</v>
      </c>
    </row>
    <row r="11081" spans="1:12">
      <c r="A11081" s="98" t="s">
        <v>126</v>
      </c>
      <c r="B11081" s="98">
        <f t="shared" si="940"/>
        <v>22</v>
      </c>
      <c r="C11081" s="98">
        <f t="shared" si="941"/>
        <v>0</v>
      </c>
      <c r="D11081" s="98">
        <f>D11080</f>
        <v>264</v>
      </c>
      <c r="E11081" s="98">
        <f t="shared" si="939"/>
        <v>127</v>
      </c>
      <c r="F11081" s="397">
        <f>F11080+(E11081-E11080)*(F11083-F11080)/(E11083-E11080)</f>
        <v>4.9922666666666666</v>
      </c>
      <c r="G11081" s="98">
        <v>15</v>
      </c>
      <c r="H11081" s="491">
        <f>H11080+(E11081-E11080)*(H11083-H11080)/(E11083-E11080)</f>
        <v>0.28692899999999999</v>
      </c>
      <c r="I11081" s="492">
        <f>I11080+(E11081-E11080)*(I11083-I11080)/(E11083-E11080)</f>
        <v>17.399999999999999</v>
      </c>
      <c r="J11081" s="397">
        <f>J11080+(E11081-E11080)*(J11083-J11080)/(E11083-E11080)</f>
        <v>0.12663333333333332</v>
      </c>
      <c r="K11081" s="469">
        <f t="shared" si="937"/>
        <v>17.39896164788734</v>
      </c>
      <c r="L11081" s="469">
        <f t="shared" si="938"/>
        <v>-1.0383521126584583E-3</v>
      </c>
    </row>
    <row r="11082" spans="1:12">
      <c r="A11082" s="98" t="s">
        <v>126</v>
      </c>
      <c r="B11082" s="98">
        <f t="shared" si="940"/>
        <v>22</v>
      </c>
      <c r="C11082" s="98">
        <f t="shared" si="941"/>
        <v>0</v>
      </c>
      <c r="D11082" s="98">
        <f>D11080</f>
        <v>264</v>
      </c>
      <c r="E11082" s="98">
        <f t="shared" si="939"/>
        <v>128</v>
      </c>
      <c r="F11082" s="397">
        <f>F11080+(E11082-E11080)*(F11083-F11080)/(E11083-E11080)</f>
        <v>5.0032333333333332</v>
      </c>
      <c r="G11082" s="98">
        <v>15</v>
      </c>
      <c r="H11082" s="491">
        <f>H11080+(E11082-E11080)*(H11083-H11080)/(E11083-E11080)</f>
        <v>0.28719899999999998</v>
      </c>
      <c r="I11082" s="492">
        <f>I11080+(E11082-E11080)*(I11083-I11080)/(E11083-E11080)</f>
        <v>17.399999999999999</v>
      </c>
      <c r="J11082" s="397">
        <f>J11080+(E11082-E11080)*(J11083-J11080)/(E11083-E11080)</f>
        <v>0.12566666666666668</v>
      </c>
      <c r="K11082" s="469">
        <f t="shared" si="937"/>
        <v>17.420789533853995</v>
      </c>
      <c r="L11082" s="469">
        <f t="shared" si="938"/>
        <v>2.0789533853996289E-2</v>
      </c>
    </row>
    <row r="11083" spans="1:12">
      <c r="A11083" s="480" t="s">
        <v>126</v>
      </c>
      <c r="B11083" s="480">
        <f t="shared" si="940"/>
        <v>22</v>
      </c>
      <c r="C11083" s="480">
        <f t="shared" si="941"/>
        <v>0</v>
      </c>
      <c r="D11083" s="480">
        <f>D11080</f>
        <v>264</v>
      </c>
      <c r="E11083" s="480">
        <f t="shared" si="939"/>
        <v>129</v>
      </c>
      <c r="F11083" s="484">
        <v>5.0141999999999998</v>
      </c>
      <c r="G11083" s="480">
        <v>15</v>
      </c>
      <c r="H11083" s="482">
        <v>0.28746899999999997</v>
      </c>
      <c r="I11083" s="483">
        <v>17.399999999999999</v>
      </c>
      <c r="J11083" s="484">
        <v>0.12470000000000001</v>
      </c>
      <c r="K11083" s="469">
        <f t="shared" ref="K11083:K11146" si="942">F11083/H11083</f>
        <v>17.442576416935392</v>
      </c>
      <c r="L11083" s="469">
        <f t="shared" ref="L11083:L11146" si="943">K11083-I11083</f>
        <v>4.2576416935393269E-2</v>
      </c>
    </row>
    <row r="11084" spans="1:12">
      <c r="A11084" s="98" t="s">
        <v>126</v>
      </c>
      <c r="B11084" s="98">
        <f t="shared" si="940"/>
        <v>22</v>
      </c>
      <c r="C11084" s="98">
        <f t="shared" si="941"/>
        <v>0</v>
      </c>
      <c r="D11084" s="98">
        <f>D11083</f>
        <v>264</v>
      </c>
      <c r="E11084" s="98">
        <f t="shared" si="939"/>
        <v>130</v>
      </c>
      <c r="F11084" s="397">
        <f>F11083+(E11084-E11083)*(F11086-F11083)/(E11086-E11083)</f>
        <v>5.0251333333333328</v>
      </c>
      <c r="G11084" s="98">
        <v>15</v>
      </c>
      <c r="H11084" s="491">
        <f>H11083+(E11084-E11083)*(H11086-H11083)/(E11086-E11083)</f>
        <v>0.28774033333333332</v>
      </c>
      <c r="I11084" s="492">
        <f>I11083+(E11084-E11083)*(I11086-I11083)/(E11086-E11083)</f>
        <v>17.433333333333334</v>
      </c>
      <c r="J11084" s="397">
        <f>J11083+(E11084-E11083)*(J11086-J11083)/(E11086-E11083)</f>
        <v>0.1237</v>
      </c>
      <c r="K11084" s="469">
        <f t="shared" si="942"/>
        <v>17.464125641058313</v>
      </c>
      <c r="L11084" s="469">
        <f t="shared" si="943"/>
        <v>3.0792307724979651E-2</v>
      </c>
    </row>
    <row r="11085" spans="1:12">
      <c r="A11085" s="98" t="s">
        <v>126</v>
      </c>
      <c r="B11085" s="98">
        <f t="shared" si="940"/>
        <v>22</v>
      </c>
      <c r="C11085" s="98">
        <f t="shared" si="941"/>
        <v>0</v>
      </c>
      <c r="D11085" s="98">
        <f>D11083</f>
        <v>264</v>
      </c>
      <c r="E11085" s="98">
        <f t="shared" si="939"/>
        <v>131</v>
      </c>
      <c r="F11085" s="397">
        <f>F11083+(E11085-E11083)*(F11086-F11083)/(E11086-E11083)</f>
        <v>5.0360666666666667</v>
      </c>
      <c r="G11085" s="98">
        <v>15</v>
      </c>
      <c r="H11085" s="491">
        <f>H11083+(E11085-E11083)*(H11086-H11083)/(E11086-E11083)</f>
        <v>0.28801166666666667</v>
      </c>
      <c r="I11085" s="492">
        <f>I11083+(E11085-E11083)*(I11086-I11083)/(E11086-E11083)</f>
        <v>17.466666666666665</v>
      </c>
      <c r="J11085" s="397">
        <f>J11083+(E11085-E11083)*(J11086-J11083)/(E11086-E11083)</f>
        <v>0.1227</v>
      </c>
      <c r="K11085" s="469">
        <f t="shared" si="942"/>
        <v>17.485634262500941</v>
      </c>
      <c r="L11085" s="469">
        <f t="shared" si="943"/>
        <v>1.8967595834276096E-2</v>
      </c>
    </row>
    <row r="11086" spans="1:12">
      <c r="A11086" s="480" t="s">
        <v>126</v>
      </c>
      <c r="B11086" s="480">
        <f t="shared" si="940"/>
        <v>22</v>
      </c>
      <c r="C11086" s="480">
        <f t="shared" si="941"/>
        <v>0</v>
      </c>
      <c r="D11086" s="480">
        <f>D11083</f>
        <v>264</v>
      </c>
      <c r="E11086" s="480">
        <f t="shared" si="939"/>
        <v>132</v>
      </c>
      <c r="F11086" s="484">
        <v>5.0469999999999997</v>
      </c>
      <c r="G11086" s="480">
        <v>15</v>
      </c>
      <c r="H11086" s="482">
        <v>0.28828300000000001</v>
      </c>
      <c r="I11086" s="483">
        <v>17.5</v>
      </c>
      <c r="J11086" s="484">
        <v>0.1217</v>
      </c>
      <c r="K11086" s="469">
        <f t="shared" si="942"/>
        <v>17.507102395909573</v>
      </c>
      <c r="L11086" s="469">
        <f t="shared" si="943"/>
        <v>7.1023959095732891E-3</v>
      </c>
    </row>
    <row r="11087" spans="1:12">
      <c r="A11087" s="98" t="s">
        <v>126</v>
      </c>
      <c r="B11087" s="98">
        <f t="shared" si="940"/>
        <v>22</v>
      </c>
      <c r="C11087" s="98">
        <f t="shared" si="941"/>
        <v>0</v>
      </c>
      <c r="D11087" s="98">
        <f>D11086</f>
        <v>264</v>
      </c>
      <c r="E11087" s="98">
        <f t="shared" si="939"/>
        <v>133</v>
      </c>
      <c r="F11087" s="397">
        <f>F11086+(E11087-E11086)*(F11089-F11086)/(E11089-E11086)</f>
        <v>5.057833333333333</v>
      </c>
      <c r="G11087" s="98">
        <v>15</v>
      </c>
      <c r="H11087" s="491">
        <f>H11086+(E11087-E11086)*(H11089-H11086)/(E11089-E11086)</f>
        <v>0.28855600000000003</v>
      </c>
      <c r="I11087" s="492">
        <f>I11086+(E11087-E11086)*(I11089-I11086)/(E11089-E11086)</f>
        <v>17.533333333333335</v>
      </c>
      <c r="J11087" s="397">
        <f>J11086+(E11087-E11086)*(J11089-J11086)/(E11089-E11086)</f>
        <v>0.1207</v>
      </c>
      <c r="K11087" s="469">
        <f t="shared" si="942"/>
        <v>17.528082359518887</v>
      </c>
      <c r="L11087" s="469">
        <f t="shared" si="943"/>
        <v>-5.2509738144479456E-3</v>
      </c>
    </row>
    <row r="11088" spans="1:12">
      <c r="A11088" s="98" t="s">
        <v>126</v>
      </c>
      <c r="B11088" s="98">
        <f t="shared" si="940"/>
        <v>22</v>
      </c>
      <c r="C11088" s="98">
        <f t="shared" si="941"/>
        <v>0</v>
      </c>
      <c r="D11088" s="98">
        <f>D11086</f>
        <v>264</v>
      </c>
      <c r="E11088" s="98">
        <f t="shared" si="939"/>
        <v>134</v>
      </c>
      <c r="F11088" s="397">
        <f>F11086+(E11088-E11086)*(F11089-F11086)/(E11089-E11086)</f>
        <v>5.0686666666666671</v>
      </c>
      <c r="G11088" s="98">
        <v>15</v>
      </c>
      <c r="H11088" s="491">
        <f>H11086+(E11088-E11086)*(H11089-H11086)/(E11089-E11086)</f>
        <v>0.288829</v>
      </c>
      <c r="I11088" s="492">
        <f>I11086+(E11088-E11086)*(I11089-I11086)/(E11089-E11086)</f>
        <v>17.566666666666666</v>
      </c>
      <c r="J11088" s="397">
        <f>J11086+(E11088-E11086)*(J11089-J11086)/(E11089-E11086)</f>
        <v>0.1197</v>
      </c>
      <c r="K11088" s="469">
        <f t="shared" si="942"/>
        <v>17.549022662775091</v>
      </c>
      <c r="L11088" s="469">
        <f t="shared" si="943"/>
        <v>-1.7644003891575721E-2</v>
      </c>
    </row>
    <row r="11089" spans="1:12">
      <c r="A11089" s="480" t="s">
        <v>126</v>
      </c>
      <c r="B11089" s="480">
        <f t="shared" si="940"/>
        <v>22</v>
      </c>
      <c r="C11089" s="480">
        <f t="shared" si="941"/>
        <v>0</v>
      </c>
      <c r="D11089" s="480">
        <f>D11086</f>
        <v>264</v>
      </c>
      <c r="E11089" s="480">
        <f t="shared" si="939"/>
        <v>135</v>
      </c>
      <c r="F11089" s="484">
        <v>5.0795000000000003</v>
      </c>
      <c r="G11089" s="480">
        <v>15</v>
      </c>
      <c r="H11089" s="482">
        <v>0.28910200000000003</v>
      </c>
      <c r="I11089" s="483">
        <v>17.600000000000001</v>
      </c>
      <c r="J11089" s="484">
        <v>0.1187</v>
      </c>
      <c r="K11089" s="469">
        <f t="shared" si="942"/>
        <v>17.569923418032388</v>
      </c>
      <c r="L11089" s="469">
        <f t="shared" si="943"/>
        <v>-3.0076581967612981E-2</v>
      </c>
    </row>
    <row r="11090" spans="1:12">
      <c r="A11090" s="98" t="s">
        <v>126</v>
      </c>
      <c r="B11090" s="98">
        <f t="shared" si="940"/>
        <v>22</v>
      </c>
      <c r="C11090" s="98">
        <f t="shared" si="941"/>
        <v>0</v>
      </c>
      <c r="D11090" s="98">
        <f>D11089</f>
        <v>264</v>
      </c>
      <c r="E11090" s="98">
        <f t="shared" si="939"/>
        <v>136</v>
      </c>
      <c r="F11090" s="397">
        <f>F11089+(E11090-E11089)*(F11092-F11089)/(E11092-E11089)</f>
        <v>5.0902666666666665</v>
      </c>
      <c r="G11090" s="98">
        <v>15</v>
      </c>
      <c r="H11090" s="491">
        <f>H11089+(E11090-E11089)*(H11092-H11089)/(E11092-E11089)</f>
        <v>0.28937600000000002</v>
      </c>
      <c r="I11090" s="492">
        <f>I11089+(E11090-E11089)*(I11092-I11089)/(E11092-E11089)</f>
        <v>17.600000000000001</v>
      </c>
      <c r="J11090" s="397">
        <f>J11089+(E11090-E11089)*(J11092-J11089)/(E11092-E11089)</f>
        <v>0.11773333333333333</v>
      </c>
      <c r="K11090" s="469">
        <f t="shared" si="942"/>
        <v>17.590493567768807</v>
      </c>
      <c r="L11090" s="469">
        <f t="shared" si="943"/>
        <v>-9.5064322311948501E-3</v>
      </c>
    </row>
    <row r="11091" spans="1:12">
      <c r="A11091" s="98" t="s">
        <v>126</v>
      </c>
      <c r="B11091" s="98">
        <f t="shared" si="940"/>
        <v>22</v>
      </c>
      <c r="C11091" s="98">
        <f t="shared" si="941"/>
        <v>0</v>
      </c>
      <c r="D11091" s="98">
        <f>D11089</f>
        <v>264</v>
      </c>
      <c r="E11091" s="98">
        <f t="shared" si="939"/>
        <v>137</v>
      </c>
      <c r="F11091" s="397">
        <f>F11089+(E11091-E11089)*(F11092-F11089)/(E11092-E11089)</f>
        <v>5.1010333333333335</v>
      </c>
      <c r="G11091" s="98">
        <v>15</v>
      </c>
      <c r="H11091" s="491">
        <f>H11089+(E11091-E11089)*(H11092-H11089)/(E11092-E11089)</f>
        <v>0.28965000000000002</v>
      </c>
      <c r="I11091" s="492">
        <f>I11089+(E11091-E11089)*(I11092-I11089)/(E11092-E11089)</f>
        <v>17.600000000000001</v>
      </c>
      <c r="J11091" s="397">
        <f>J11089+(E11091-E11089)*(J11092-J11089)/(E11092-E11089)</f>
        <v>0.11676666666666667</v>
      </c>
      <c r="K11091" s="469">
        <f t="shared" si="942"/>
        <v>17.611024800046032</v>
      </c>
      <c r="L11091" s="469">
        <f t="shared" si="943"/>
        <v>1.1024800046030236E-2</v>
      </c>
    </row>
    <row r="11092" spans="1:12">
      <c r="A11092" s="480" t="s">
        <v>126</v>
      </c>
      <c r="B11092" s="480">
        <f t="shared" si="940"/>
        <v>22</v>
      </c>
      <c r="C11092" s="480">
        <f t="shared" si="941"/>
        <v>0</v>
      </c>
      <c r="D11092" s="480">
        <f>D11089</f>
        <v>264</v>
      </c>
      <c r="E11092" s="480">
        <f t="shared" si="939"/>
        <v>138</v>
      </c>
      <c r="F11092" s="484">
        <v>5.1117999999999997</v>
      </c>
      <c r="G11092" s="480">
        <v>15</v>
      </c>
      <c r="H11092" s="482">
        <v>0.28992400000000002</v>
      </c>
      <c r="I11092" s="483">
        <v>17.600000000000001</v>
      </c>
      <c r="J11092" s="484">
        <v>0.1158</v>
      </c>
      <c r="K11092" s="469">
        <f t="shared" si="942"/>
        <v>17.631517225203844</v>
      </c>
      <c r="L11092" s="469">
        <f t="shared" si="943"/>
        <v>3.1517225203842258E-2</v>
      </c>
    </row>
    <row r="11093" spans="1:12">
      <c r="A11093" s="98" t="s">
        <v>126</v>
      </c>
      <c r="B11093" s="98">
        <f t="shared" si="940"/>
        <v>22</v>
      </c>
      <c r="C11093" s="98">
        <f t="shared" si="941"/>
        <v>0</v>
      </c>
      <c r="D11093" s="98">
        <f>D11092</f>
        <v>264</v>
      </c>
      <c r="E11093" s="98">
        <f t="shared" si="939"/>
        <v>139</v>
      </c>
      <c r="F11093" s="397">
        <f>F11092+(E11093-E11092)*(F11095-F11092)/(E11095-E11092)</f>
        <v>5.1224999999999996</v>
      </c>
      <c r="G11093" s="98">
        <v>15</v>
      </c>
      <c r="H11093" s="491">
        <f>H11092+(E11093-E11092)*(H11095-H11092)/(E11095-E11092)</f>
        <v>0.29019966666666669</v>
      </c>
      <c r="I11093" s="492">
        <f>I11092+(E11093-E11092)*(I11095-I11092)/(E11095-E11092)</f>
        <v>17.633333333333333</v>
      </c>
      <c r="J11093" s="397">
        <f>J11092+(E11093-E11092)*(J11095-J11092)/(E11095-E11092)</f>
        <v>0.1148</v>
      </c>
      <c r="K11093" s="469">
        <f t="shared" si="942"/>
        <v>17.651639847966742</v>
      </c>
      <c r="L11093" s="469">
        <f t="shared" si="943"/>
        <v>1.830651463340871E-2</v>
      </c>
    </row>
    <row r="11094" spans="1:12">
      <c r="A11094" s="98" t="s">
        <v>126</v>
      </c>
      <c r="B11094" s="98">
        <f t="shared" si="940"/>
        <v>22</v>
      </c>
      <c r="C11094" s="98">
        <f t="shared" si="941"/>
        <v>0</v>
      </c>
      <c r="D11094" s="98">
        <f>D11092</f>
        <v>264</v>
      </c>
      <c r="E11094" s="98">
        <f t="shared" si="939"/>
        <v>140</v>
      </c>
      <c r="F11094" s="397">
        <f>F11092+(E11094-E11092)*(F11095-F11092)/(E11095-E11092)</f>
        <v>5.1332000000000004</v>
      </c>
      <c r="G11094" s="98">
        <v>15</v>
      </c>
      <c r="H11094" s="491">
        <f>H11092+(E11094-E11092)*(H11095-H11092)/(E11095-E11092)</f>
        <v>0.29047533333333331</v>
      </c>
      <c r="I11094" s="492">
        <f>I11092+(E11094-E11092)*(I11095-I11092)/(E11095-E11092)</f>
        <v>17.666666666666668</v>
      </c>
      <c r="J11094" s="397">
        <f>J11092+(E11094-E11092)*(J11095-J11092)/(E11095-E11092)</f>
        <v>0.1138</v>
      </c>
      <c r="K11094" s="469">
        <f t="shared" si="942"/>
        <v>17.67172427721918</v>
      </c>
      <c r="L11094" s="469">
        <f t="shared" si="943"/>
        <v>5.0576105525124149E-3</v>
      </c>
    </row>
    <row r="11095" spans="1:12">
      <c r="A11095" s="480" t="s">
        <v>126</v>
      </c>
      <c r="B11095" s="480">
        <f t="shared" si="940"/>
        <v>22</v>
      </c>
      <c r="C11095" s="480">
        <f t="shared" si="941"/>
        <v>0</v>
      </c>
      <c r="D11095" s="480">
        <f>D11092</f>
        <v>264</v>
      </c>
      <c r="E11095" s="480">
        <f t="shared" si="939"/>
        <v>141</v>
      </c>
      <c r="F11095" s="484">
        <v>5.1439000000000004</v>
      </c>
      <c r="G11095" s="480">
        <v>15</v>
      </c>
      <c r="H11095" s="482">
        <v>0.29075099999999998</v>
      </c>
      <c r="I11095" s="483">
        <v>17.7</v>
      </c>
      <c r="J11095" s="484">
        <v>0.1128</v>
      </c>
      <c r="K11095" s="469">
        <f t="shared" si="942"/>
        <v>17.691770621597176</v>
      </c>
      <c r="L11095" s="469">
        <f t="shared" si="943"/>
        <v>-8.2293784028237837E-3</v>
      </c>
    </row>
    <row r="11096" spans="1:12">
      <c r="A11096" s="98" t="s">
        <v>126</v>
      </c>
      <c r="B11096" s="98">
        <f t="shared" si="940"/>
        <v>22</v>
      </c>
      <c r="C11096" s="98">
        <f t="shared" si="941"/>
        <v>0</v>
      </c>
      <c r="D11096" s="98">
        <f>D11095</f>
        <v>264</v>
      </c>
      <c r="E11096" s="98">
        <f t="shared" si="939"/>
        <v>142</v>
      </c>
      <c r="F11096" s="397">
        <f>F11095+(E11096-E11095)*(F11098-F11095)/(E11098-E11095)</f>
        <v>5.1545666666666667</v>
      </c>
      <c r="G11096" s="98">
        <v>15</v>
      </c>
      <c r="H11096" s="491">
        <f>H11095+(E11096-E11095)*(H11098-H11095)/(E11098-E11095)</f>
        <v>0.29102833333333333</v>
      </c>
      <c r="I11096" s="492">
        <f>I11095+(E11096-E11095)*(I11098-I11095)/(E11098-E11095)</f>
        <v>17.733333333333334</v>
      </c>
      <c r="J11096" s="397">
        <f>J11095+(E11096-E11095)*(J11098-J11095)/(E11098-E11095)</f>
        <v>0.1118</v>
      </c>
      <c r="K11096" s="469">
        <f t="shared" si="942"/>
        <v>17.711563020782627</v>
      </c>
      <c r="L11096" s="469">
        <f t="shared" si="943"/>
        <v>-2.177031255070716E-2</v>
      </c>
    </row>
    <row r="11097" spans="1:12">
      <c r="A11097" s="98" t="s">
        <v>126</v>
      </c>
      <c r="B11097" s="98">
        <f t="shared" si="940"/>
        <v>22</v>
      </c>
      <c r="C11097" s="98">
        <f t="shared" si="941"/>
        <v>0</v>
      </c>
      <c r="D11097" s="98">
        <f>D11095</f>
        <v>264</v>
      </c>
      <c r="E11097" s="98">
        <f t="shared" si="939"/>
        <v>143</v>
      </c>
      <c r="F11097" s="397">
        <f>F11095+(E11097-E11095)*(F11098-F11095)/(E11098-E11095)</f>
        <v>5.165233333333334</v>
      </c>
      <c r="G11097" s="98">
        <v>15</v>
      </c>
      <c r="H11097" s="491">
        <f>H11095+(E11097-E11095)*(H11098-H11095)/(E11098-E11095)</f>
        <v>0.29130566666666663</v>
      </c>
      <c r="I11097" s="492">
        <f>I11095+(E11097-E11095)*(I11098-I11095)/(E11098-E11095)</f>
        <v>17.766666666666666</v>
      </c>
      <c r="J11097" s="397">
        <f>J11095+(E11097-E11095)*(J11098-J11095)/(E11098-E11095)</f>
        <v>0.1108</v>
      </c>
      <c r="K11097" s="469">
        <f t="shared" si="942"/>
        <v>17.731317733835141</v>
      </c>
      <c r="L11097" s="469">
        <f t="shared" si="943"/>
        <v>-3.5348932831524849E-2</v>
      </c>
    </row>
    <row r="11098" spans="1:12">
      <c r="A11098" s="480" t="s">
        <v>126</v>
      </c>
      <c r="B11098" s="480">
        <f t="shared" si="940"/>
        <v>22</v>
      </c>
      <c r="C11098" s="480">
        <f t="shared" si="941"/>
        <v>0</v>
      </c>
      <c r="D11098" s="480">
        <f>D11095</f>
        <v>264</v>
      </c>
      <c r="E11098" s="480">
        <f t="shared" si="939"/>
        <v>144</v>
      </c>
      <c r="F11098" s="484">
        <v>5.1759000000000004</v>
      </c>
      <c r="G11098" s="480">
        <v>15</v>
      </c>
      <c r="H11098" s="482">
        <v>0.29158299999999998</v>
      </c>
      <c r="I11098" s="483">
        <v>17.8</v>
      </c>
      <c r="J11098" s="484">
        <v>0.10979999999999999</v>
      </c>
      <c r="K11098" s="469">
        <f t="shared" si="942"/>
        <v>17.751034868287935</v>
      </c>
      <c r="L11098" s="469">
        <f t="shared" si="943"/>
        <v>-4.8965131712066068E-2</v>
      </c>
    </row>
    <row r="11099" spans="1:12">
      <c r="A11099" s="98" t="s">
        <v>126</v>
      </c>
      <c r="B11099" s="98">
        <f t="shared" si="940"/>
        <v>22</v>
      </c>
      <c r="C11099" s="98">
        <f t="shared" si="941"/>
        <v>0</v>
      </c>
      <c r="D11099" s="98">
        <f>D11098</f>
        <v>264</v>
      </c>
      <c r="E11099" s="98">
        <f t="shared" si="939"/>
        <v>145</v>
      </c>
      <c r="F11099" s="397">
        <f>F11098+(E11099-E11098)*(F11101-F11098)/(E11101-E11098)</f>
        <v>5.186466666666667</v>
      </c>
      <c r="G11099" s="98">
        <v>15</v>
      </c>
      <c r="H11099" s="491">
        <f>H11098+(E11099-E11098)*(H11101-H11098)/(E11101-E11098)</f>
        <v>0.29186166666666663</v>
      </c>
      <c r="I11099" s="492">
        <f>I11098+(E11099-E11098)*(I11101-I11098)/(E11101-E11098)</f>
        <v>17.8</v>
      </c>
      <c r="J11099" s="397">
        <f>J11098+(E11099-E11098)*(J11101-J11098)/(E11101-E11098)</f>
        <v>0.10883333333333332</v>
      </c>
      <c r="K11099" s="469">
        <f t="shared" si="942"/>
        <v>17.770290719918687</v>
      </c>
      <c r="L11099" s="469">
        <f t="shared" si="943"/>
        <v>-2.9709280081313238E-2</v>
      </c>
    </row>
    <row r="11100" spans="1:12">
      <c r="A11100" s="98" t="s">
        <v>126</v>
      </c>
      <c r="B11100" s="98">
        <f t="shared" si="940"/>
        <v>22</v>
      </c>
      <c r="C11100" s="98">
        <f t="shared" si="941"/>
        <v>0</v>
      </c>
      <c r="D11100" s="98">
        <f>D11098</f>
        <v>264</v>
      </c>
      <c r="E11100" s="98">
        <f t="shared" si="939"/>
        <v>146</v>
      </c>
      <c r="F11100" s="397">
        <f>F11098+(E11100-E11098)*(F11101-F11098)/(E11101-E11098)</f>
        <v>5.1970333333333336</v>
      </c>
      <c r="G11100" s="98">
        <v>15</v>
      </c>
      <c r="H11100" s="491">
        <f>H11098+(E11100-E11098)*(H11101-H11098)/(E11101-E11098)</f>
        <v>0.29214033333333334</v>
      </c>
      <c r="I11100" s="492">
        <f>I11098+(E11100-E11098)*(I11101-I11098)/(E11101-E11098)</f>
        <v>17.8</v>
      </c>
      <c r="J11100" s="397">
        <f>J11098+(E11100-E11098)*(J11101-J11098)/(E11101-E11098)</f>
        <v>0.10786666666666667</v>
      </c>
      <c r="K11100" s="469">
        <f t="shared" si="942"/>
        <v>17.789509836026294</v>
      </c>
      <c r="L11100" s="469">
        <f t="shared" si="943"/>
        <v>-1.0490163973706501E-2</v>
      </c>
    </row>
    <row r="11101" spans="1:12">
      <c r="A11101" s="480" t="s">
        <v>126</v>
      </c>
      <c r="B11101" s="480">
        <f t="shared" si="940"/>
        <v>22</v>
      </c>
      <c r="C11101" s="480">
        <f t="shared" si="941"/>
        <v>0</v>
      </c>
      <c r="D11101" s="480">
        <f>D11098</f>
        <v>264</v>
      </c>
      <c r="E11101" s="480">
        <f t="shared" si="939"/>
        <v>147</v>
      </c>
      <c r="F11101" s="484">
        <v>5.2076000000000002</v>
      </c>
      <c r="G11101" s="480">
        <v>15</v>
      </c>
      <c r="H11101" s="482">
        <v>0.29241899999999998</v>
      </c>
      <c r="I11101" s="483">
        <v>17.8</v>
      </c>
      <c r="J11101" s="484">
        <v>0.1069</v>
      </c>
      <c r="K11101" s="469">
        <f t="shared" si="942"/>
        <v>17.808692321634368</v>
      </c>
      <c r="L11101" s="469">
        <f t="shared" si="943"/>
        <v>8.6923216343670617E-3</v>
      </c>
    </row>
    <row r="11102" spans="1:12">
      <c r="A11102" s="98" t="s">
        <v>126</v>
      </c>
      <c r="B11102" s="98">
        <f t="shared" si="940"/>
        <v>22</v>
      </c>
      <c r="C11102" s="98">
        <f t="shared" si="941"/>
        <v>0</v>
      </c>
      <c r="D11102" s="98">
        <f>D11101</f>
        <v>264</v>
      </c>
      <c r="E11102" s="98">
        <f t="shared" si="939"/>
        <v>148</v>
      </c>
      <c r="F11102" s="397">
        <f>F11101+(E11102-E11101)*(F11104-F11101)/(E11104-E11101)</f>
        <v>5.2180999999999997</v>
      </c>
      <c r="G11102" s="98">
        <v>15</v>
      </c>
      <c r="H11102" s="491">
        <f>H11101+(E11102-E11101)*(H11104-H11101)/(E11104-E11101)</f>
        <v>0.29269966666666664</v>
      </c>
      <c r="I11102" s="492">
        <f>I11101+(E11102-E11101)*(I11104-I11101)/(E11104-E11101)</f>
        <v>17.833333333333332</v>
      </c>
      <c r="J11102" s="397">
        <f>J11101+(E11102-E11101)*(J11104-J11101)/(E11104-E11101)</f>
        <v>0.10589999999999999</v>
      </c>
      <c r="K11102" s="469">
        <f t="shared" si="942"/>
        <v>17.827488700021298</v>
      </c>
      <c r="L11102" s="469">
        <f t="shared" si="943"/>
        <v>-5.8446333120336647E-3</v>
      </c>
    </row>
    <row r="11103" spans="1:12">
      <c r="A11103" s="98" t="s">
        <v>126</v>
      </c>
      <c r="B11103" s="98">
        <f t="shared" si="940"/>
        <v>22</v>
      </c>
      <c r="C11103" s="98">
        <f t="shared" si="941"/>
        <v>0</v>
      </c>
      <c r="D11103" s="98">
        <f>D11101</f>
        <v>264</v>
      </c>
      <c r="E11103" s="98">
        <f t="shared" si="939"/>
        <v>149</v>
      </c>
      <c r="F11103" s="397">
        <f>F11101+(E11103-E11101)*(F11104-F11101)/(E11104-E11101)</f>
        <v>5.2286000000000001</v>
      </c>
      <c r="G11103" s="98">
        <v>15</v>
      </c>
      <c r="H11103" s="491">
        <f>H11101+(E11103-E11101)*(H11104-H11101)/(E11104-E11101)</f>
        <v>0.29298033333333334</v>
      </c>
      <c r="I11103" s="492">
        <f>I11101+(E11103-E11101)*(I11104-I11101)/(E11104-E11101)</f>
        <v>17.866666666666667</v>
      </c>
      <c r="J11103" s="397">
        <f>J11101+(E11103-E11101)*(J11104-J11101)/(E11104-E11101)</f>
        <v>0.10490000000000001</v>
      </c>
      <c r="K11103" s="469">
        <f t="shared" si="942"/>
        <v>17.846249065636943</v>
      </c>
      <c r="L11103" s="469">
        <f t="shared" si="943"/>
        <v>-2.0417601029723897E-2</v>
      </c>
    </row>
    <row r="11104" spans="1:12">
      <c r="A11104" s="480" t="s">
        <v>126</v>
      </c>
      <c r="B11104" s="480">
        <f t="shared" si="940"/>
        <v>22</v>
      </c>
      <c r="C11104" s="480">
        <f t="shared" si="941"/>
        <v>0</v>
      </c>
      <c r="D11104" s="480">
        <f>D11101</f>
        <v>264</v>
      </c>
      <c r="E11104" s="480">
        <f t="shared" si="939"/>
        <v>150</v>
      </c>
      <c r="F11104" s="484">
        <v>5.2390999999999996</v>
      </c>
      <c r="G11104" s="480">
        <v>15</v>
      </c>
      <c r="H11104" s="482">
        <v>0.29326099999999999</v>
      </c>
      <c r="I11104" s="483">
        <v>17.899999999999999</v>
      </c>
      <c r="J11104" s="484">
        <v>0.10390000000000001</v>
      </c>
      <c r="K11104" s="469">
        <f t="shared" si="942"/>
        <v>17.864973521879826</v>
      </c>
      <c r="L11104" s="469">
        <f t="shared" si="943"/>
        <v>-3.502647812017301E-2</v>
      </c>
    </row>
    <row r="11105" spans="1:12">
      <c r="A11105" s="98" t="s">
        <v>126</v>
      </c>
      <c r="B11105" s="98">
        <f t="shared" si="940"/>
        <v>22</v>
      </c>
      <c r="C11105" s="98">
        <f t="shared" si="941"/>
        <v>0</v>
      </c>
      <c r="D11105" s="98">
        <f>D11104</f>
        <v>264</v>
      </c>
      <c r="E11105" s="98">
        <f t="shared" si="939"/>
        <v>151</v>
      </c>
      <c r="F11105" s="397">
        <f>F11104+(E11105-E11104)*(F11107-F11104)/(E11107-E11104)</f>
        <v>5.2495666666666665</v>
      </c>
      <c r="G11105" s="98">
        <v>15</v>
      </c>
      <c r="H11105" s="491">
        <f>H11104+(E11105-E11104)*(H11107-H11104)/(E11107-E11104)</f>
        <v>0.29354366666666665</v>
      </c>
      <c r="I11105" s="492">
        <f>I11104+(E11105-E11104)*(I11107-I11104)/(E11107-E11104)</f>
        <v>17.899999999999999</v>
      </c>
      <c r="J11105" s="397">
        <f>J11104+(E11105-E11104)*(J11107-J11104)/(E11107-E11104)</f>
        <v>0.10290000000000001</v>
      </c>
      <c r="K11105" s="469">
        <f t="shared" si="942"/>
        <v>17.883426770122789</v>
      </c>
      <c r="L11105" s="469">
        <f t="shared" si="943"/>
        <v>-1.6573229877209883E-2</v>
      </c>
    </row>
    <row r="11106" spans="1:12">
      <c r="A11106" s="98" t="s">
        <v>126</v>
      </c>
      <c r="B11106" s="98">
        <f t="shared" si="940"/>
        <v>22</v>
      </c>
      <c r="C11106" s="98">
        <f t="shared" si="941"/>
        <v>0</v>
      </c>
      <c r="D11106" s="98">
        <f>D11104</f>
        <v>264</v>
      </c>
      <c r="E11106" s="98">
        <f t="shared" si="939"/>
        <v>152</v>
      </c>
      <c r="F11106" s="397">
        <f>F11104+(E11106-E11104)*(F11107-F11104)/(E11107-E11104)</f>
        <v>5.2600333333333333</v>
      </c>
      <c r="G11106" s="98">
        <v>15</v>
      </c>
      <c r="H11106" s="491">
        <f>H11104+(E11106-E11104)*(H11107-H11104)/(E11107-E11104)</f>
        <v>0.29382633333333336</v>
      </c>
      <c r="I11106" s="492">
        <f>I11104+(E11106-E11104)*(I11107-I11104)/(E11107-E11104)</f>
        <v>17.899999999999999</v>
      </c>
      <c r="J11106" s="397">
        <f>J11104+(E11106-E11104)*(J11107-J11104)/(E11107-E11104)</f>
        <v>0.1019</v>
      </c>
      <c r="K11106" s="469">
        <f t="shared" si="942"/>
        <v>17.901844513595897</v>
      </c>
      <c r="L11106" s="469">
        <f t="shared" si="943"/>
        <v>1.8445135958984338E-3</v>
      </c>
    </row>
    <row r="11107" spans="1:12">
      <c r="A11107" s="480" t="s">
        <v>126</v>
      </c>
      <c r="B11107" s="480">
        <f t="shared" si="940"/>
        <v>22</v>
      </c>
      <c r="C11107" s="480">
        <f t="shared" si="941"/>
        <v>0</v>
      </c>
      <c r="D11107" s="480">
        <f>D11104</f>
        <v>264</v>
      </c>
      <c r="E11107" s="480">
        <f t="shared" si="939"/>
        <v>153</v>
      </c>
      <c r="F11107" s="484">
        <v>5.2705000000000002</v>
      </c>
      <c r="G11107" s="480">
        <v>15</v>
      </c>
      <c r="H11107" s="482">
        <v>0.29410900000000001</v>
      </c>
      <c r="I11107" s="483">
        <v>17.899999999999999</v>
      </c>
      <c r="J11107" s="484">
        <v>0.1009</v>
      </c>
      <c r="K11107" s="469">
        <f t="shared" si="942"/>
        <v>17.920226854669526</v>
      </c>
      <c r="L11107" s="469">
        <f t="shared" si="943"/>
        <v>2.0226854669527228E-2</v>
      </c>
    </row>
    <row r="11108" spans="1:12">
      <c r="A11108" s="98" t="s">
        <v>126</v>
      </c>
      <c r="B11108" s="98">
        <f t="shared" si="940"/>
        <v>22</v>
      </c>
      <c r="C11108" s="98">
        <f t="shared" si="941"/>
        <v>0</v>
      </c>
      <c r="D11108" s="98">
        <f>D11107</f>
        <v>264</v>
      </c>
      <c r="E11108" s="98">
        <f t="shared" si="939"/>
        <v>154</v>
      </c>
      <c r="F11108" s="397">
        <f>F11107+(E11108-E11107)*(F11110-F11107)/(E11110-E11107)</f>
        <v>5.2808666666666664</v>
      </c>
      <c r="G11108" s="98">
        <v>15</v>
      </c>
      <c r="H11108" s="491">
        <f>H11107+(E11108-E11107)*(H11110-H11107)/(E11110-E11107)</f>
        <v>0.29439366666666666</v>
      </c>
      <c r="I11108" s="492">
        <f>I11107+(E11108-E11107)*(I11110-I11107)/(E11110-E11107)</f>
        <v>17.933333333333334</v>
      </c>
      <c r="J11108" s="397">
        <f>J11107+(E11108-E11107)*(J11110-J11107)/(E11110-E11107)</f>
        <v>9.9933333333333332E-2</v>
      </c>
      <c r="K11108" s="469">
        <f t="shared" si="942"/>
        <v>17.938112346166868</v>
      </c>
      <c r="L11108" s="469">
        <f t="shared" si="943"/>
        <v>4.779012833534324E-3</v>
      </c>
    </row>
    <row r="11109" spans="1:12">
      <c r="A11109" s="98" t="s">
        <v>126</v>
      </c>
      <c r="B11109" s="98">
        <f t="shared" si="940"/>
        <v>22</v>
      </c>
      <c r="C11109" s="98">
        <f t="shared" si="941"/>
        <v>0</v>
      </c>
      <c r="D11109" s="98">
        <f>D11107</f>
        <v>264</v>
      </c>
      <c r="E11109" s="98">
        <f t="shared" si="939"/>
        <v>155</v>
      </c>
      <c r="F11109" s="397">
        <f>F11107+(E11109-E11107)*(F11110-F11107)/(E11110-E11107)</f>
        <v>5.2912333333333335</v>
      </c>
      <c r="G11109" s="98">
        <v>15</v>
      </c>
      <c r="H11109" s="491">
        <f>H11107+(E11109-E11107)*(H11110-H11107)/(E11110-E11107)</f>
        <v>0.29467833333333332</v>
      </c>
      <c r="I11109" s="492">
        <f>I11107+(E11109-E11107)*(I11110-I11107)/(E11110-E11107)</f>
        <v>17.966666666666665</v>
      </c>
      <c r="J11109" s="397">
        <f>J11107+(E11109-E11107)*(J11110-J11107)/(E11110-E11107)</f>
        <v>9.8966666666666675E-2</v>
      </c>
      <c r="K11109" s="469">
        <f t="shared" si="942"/>
        <v>17.955963281996755</v>
      </c>
      <c r="L11109" s="469">
        <f t="shared" si="943"/>
        <v>-1.070338466990961E-2</v>
      </c>
    </row>
    <row r="11110" spans="1:12">
      <c r="A11110" s="480" t="s">
        <v>126</v>
      </c>
      <c r="B11110" s="480">
        <f t="shared" si="940"/>
        <v>22</v>
      </c>
      <c r="C11110" s="480">
        <f t="shared" si="941"/>
        <v>0</v>
      </c>
      <c r="D11110" s="480">
        <f>D11107</f>
        <v>264</v>
      </c>
      <c r="E11110" s="480">
        <f t="shared" si="939"/>
        <v>156</v>
      </c>
      <c r="F11110" s="484">
        <v>5.3015999999999996</v>
      </c>
      <c r="G11110" s="480">
        <v>15</v>
      </c>
      <c r="H11110" s="482">
        <v>0.29496299999999998</v>
      </c>
      <c r="I11110" s="483">
        <v>18</v>
      </c>
      <c r="J11110" s="484">
        <v>9.8000000000000004E-2</v>
      </c>
      <c r="K11110" s="469">
        <f t="shared" si="942"/>
        <v>17.973779762207464</v>
      </c>
      <c r="L11110" s="469">
        <f t="shared" si="943"/>
        <v>-2.6220237792536238E-2</v>
      </c>
    </row>
    <row r="11111" spans="1:12">
      <c r="A11111" s="98" t="s">
        <v>126</v>
      </c>
      <c r="B11111" s="98">
        <f t="shared" si="940"/>
        <v>22</v>
      </c>
      <c r="C11111" s="98">
        <f t="shared" si="941"/>
        <v>0</v>
      </c>
      <c r="D11111" s="98">
        <f>D11110</f>
        <v>264</v>
      </c>
      <c r="E11111" s="98">
        <f t="shared" si="939"/>
        <v>157</v>
      </c>
      <c r="F11111" s="397">
        <f>F11110+(E11111-E11110)*(F11113-F11110)/(E11113-E11110)</f>
        <v>5.3119333333333332</v>
      </c>
      <c r="G11111" s="98">
        <v>15</v>
      </c>
      <c r="H11111" s="491">
        <f>H11110+(E11111-E11110)*(H11113-H11110)/(E11113-E11110)</f>
        <v>0.29524933333333331</v>
      </c>
      <c r="I11111" s="492">
        <f>I11110+(E11111-E11110)*(I11113-I11110)/(E11113-E11110)</f>
        <v>18</v>
      </c>
      <c r="J11111" s="397">
        <f>J11110+(E11111-E11110)*(J11113-J11110)/(E11113-E11110)</f>
        <v>9.7000000000000003E-2</v>
      </c>
      <c r="K11111" s="469">
        <f t="shared" si="942"/>
        <v>17.991347426130233</v>
      </c>
      <c r="L11111" s="469">
        <f t="shared" si="943"/>
        <v>-8.652573869767366E-3</v>
      </c>
    </row>
    <row r="11112" spans="1:12">
      <c r="A11112" s="98" t="s">
        <v>126</v>
      </c>
      <c r="B11112" s="98">
        <f t="shared" si="940"/>
        <v>22</v>
      </c>
      <c r="C11112" s="98">
        <f t="shared" si="941"/>
        <v>0</v>
      </c>
      <c r="D11112" s="98">
        <f>D11110</f>
        <v>264</v>
      </c>
      <c r="E11112" s="98">
        <f t="shared" si="939"/>
        <v>158</v>
      </c>
      <c r="F11112" s="397">
        <f>F11110+(E11112-E11110)*(F11113-F11110)/(E11113-E11110)</f>
        <v>5.3222666666666667</v>
      </c>
      <c r="G11112" s="98">
        <v>15</v>
      </c>
      <c r="H11112" s="491">
        <f>H11110+(E11112-E11110)*(H11113-H11110)/(E11113-E11110)</f>
        <v>0.29553566666666664</v>
      </c>
      <c r="I11112" s="492">
        <f>I11110+(E11112-E11110)*(I11113-I11110)/(E11113-E11110)</f>
        <v>18</v>
      </c>
      <c r="J11112" s="397">
        <f>J11110+(E11112-E11110)*(J11113-J11110)/(E11113-E11110)</f>
        <v>9.6000000000000002E-2</v>
      </c>
      <c r="K11112" s="469">
        <f t="shared" si="942"/>
        <v>18.008881048762305</v>
      </c>
      <c r="L11112" s="469">
        <f t="shared" si="943"/>
        <v>8.8810487623049994E-3</v>
      </c>
    </row>
    <row r="11113" spans="1:12">
      <c r="A11113" s="480" t="s">
        <v>126</v>
      </c>
      <c r="B11113" s="480">
        <f t="shared" si="940"/>
        <v>22</v>
      </c>
      <c r="C11113" s="480">
        <f t="shared" si="941"/>
        <v>0</v>
      </c>
      <c r="D11113" s="480">
        <f>D11110</f>
        <v>264</v>
      </c>
      <c r="E11113" s="480">
        <f t="shared" si="939"/>
        <v>159</v>
      </c>
      <c r="F11113" s="484">
        <v>5.3326000000000002</v>
      </c>
      <c r="G11113" s="480">
        <v>15</v>
      </c>
      <c r="H11113" s="482">
        <v>0.29582199999999997</v>
      </c>
      <c r="I11113" s="483">
        <v>18</v>
      </c>
      <c r="J11113" s="484">
        <v>9.5000000000000001E-2</v>
      </c>
      <c r="K11113" s="469">
        <f t="shared" si="942"/>
        <v>18.026380728951871</v>
      </c>
      <c r="L11113" s="469">
        <f t="shared" si="943"/>
        <v>2.6380728951870935E-2</v>
      </c>
    </row>
    <row r="11114" spans="1:12">
      <c r="A11114" s="98" t="s">
        <v>126</v>
      </c>
      <c r="B11114" s="98">
        <f t="shared" si="940"/>
        <v>22</v>
      </c>
      <c r="C11114" s="98">
        <f t="shared" si="941"/>
        <v>0</v>
      </c>
      <c r="D11114" s="98">
        <f>D11113</f>
        <v>264</v>
      </c>
      <c r="E11114" s="98">
        <f t="shared" si="939"/>
        <v>160</v>
      </c>
      <c r="F11114" s="397">
        <f>F11113+(E11114-E11113)*(F11116-F11113)/(E11116-E11113)</f>
        <v>5.3428666666666667</v>
      </c>
      <c r="G11114" s="98">
        <v>15</v>
      </c>
      <c r="H11114" s="491">
        <f>H11113+(E11114-E11113)*(H11116-H11113)/(E11116-E11113)</f>
        <v>0.29611066666666663</v>
      </c>
      <c r="I11114" s="492">
        <f>I11113+(E11114-E11113)*(I11116-I11113)/(E11116-E11113)</f>
        <v>18.033333333333335</v>
      </c>
      <c r="J11114" s="397">
        <f>J11113+(E11114-E11113)*(J11116-J11113)/(E11116-E11113)</f>
        <v>9.4E-2</v>
      </c>
      <c r="K11114" s="469">
        <f t="shared" si="942"/>
        <v>18.0434792397437</v>
      </c>
      <c r="L11114" s="469">
        <f t="shared" si="943"/>
        <v>1.0145906410365058E-2</v>
      </c>
    </row>
    <row r="11115" spans="1:12">
      <c r="A11115" s="98" t="s">
        <v>126</v>
      </c>
      <c r="B11115" s="98">
        <f t="shared" si="940"/>
        <v>22</v>
      </c>
      <c r="C11115" s="98">
        <f t="shared" si="941"/>
        <v>0</v>
      </c>
      <c r="D11115" s="98">
        <f>D11113</f>
        <v>264</v>
      </c>
      <c r="E11115" s="98">
        <f t="shared" si="939"/>
        <v>161</v>
      </c>
      <c r="F11115" s="397">
        <f>F11113+(E11115-E11113)*(F11116-F11113)/(E11116-E11113)</f>
        <v>5.353133333333334</v>
      </c>
      <c r="G11115" s="98">
        <v>15</v>
      </c>
      <c r="H11115" s="491">
        <f>H11113+(E11115-E11113)*(H11116-H11113)/(E11116-E11113)</f>
        <v>0.29639933333333335</v>
      </c>
      <c r="I11115" s="492">
        <f>I11113+(E11115-E11113)*(I11116-I11113)/(E11116-E11113)</f>
        <v>18.066666666666666</v>
      </c>
      <c r="J11115" s="397">
        <f>J11113+(E11115-E11113)*(J11116-J11113)/(E11116-E11113)</f>
        <v>9.2999999999999999E-2</v>
      </c>
      <c r="K11115" s="469">
        <f t="shared" si="942"/>
        <v>18.06054444566902</v>
      </c>
      <c r="L11115" s="469">
        <f t="shared" si="943"/>
        <v>-6.122220997646366E-3</v>
      </c>
    </row>
    <row r="11116" spans="1:12">
      <c r="A11116" s="480" t="s">
        <v>126</v>
      </c>
      <c r="B11116" s="480">
        <f t="shared" si="940"/>
        <v>22</v>
      </c>
      <c r="C11116" s="480">
        <f t="shared" si="941"/>
        <v>0</v>
      </c>
      <c r="D11116" s="480">
        <f>D11113</f>
        <v>264</v>
      </c>
      <c r="E11116" s="480">
        <f t="shared" si="939"/>
        <v>162</v>
      </c>
      <c r="F11116" s="484">
        <v>5.3634000000000004</v>
      </c>
      <c r="G11116" s="480">
        <v>15</v>
      </c>
      <c r="H11116" s="482">
        <v>0.29668800000000001</v>
      </c>
      <c r="I11116" s="483">
        <v>18.100000000000001</v>
      </c>
      <c r="J11116" s="484">
        <v>9.1999999999999998E-2</v>
      </c>
      <c r="K11116" s="469">
        <f t="shared" si="942"/>
        <v>18.077576443941112</v>
      </c>
      <c r="L11116" s="469">
        <f t="shared" si="943"/>
        <v>-2.242355605888946E-2</v>
      </c>
    </row>
    <row r="11117" spans="1:12">
      <c r="A11117" s="98" t="s">
        <v>126</v>
      </c>
      <c r="B11117" s="98">
        <f t="shared" si="940"/>
        <v>22</v>
      </c>
      <c r="C11117" s="98">
        <f t="shared" si="941"/>
        <v>0</v>
      </c>
      <c r="D11117" s="98">
        <f>D11116</f>
        <v>264</v>
      </c>
      <c r="E11117" s="98">
        <f t="shared" si="939"/>
        <v>163</v>
      </c>
      <c r="F11117" s="397">
        <f>F11116+(E11117-E11116)*(F11119-F11116)/(E11119-E11116)</f>
        <v>5.3635999999999999</v>
      </c>
      <c r="G11117" s="98">
        <v>15</v>
      </c>
      <c r="H11117" s="491">
        <v>0.29697800000000002</v>
      </c>
      <c r="I11117" s="492">
        <v>18.100000000000001</v>
      </c>
      <c r="J11117" s="397">
        <f>J11116+(E11117-E11116)*(J11119-J11116)/(E11119-E11116)</f>
        <v>9.1033333333333327E-2</v>
      </c>
      <c r="K11117" s="469">
        <f t="shared" si="942"/>
        <v>18.060597081265279</v>
      </c>
      <c r="L11117" s="469">
        <f t="shared" si="943"/>
        <v>-3.9402918734722903E-2</v>
      </c>
    </row>
    <row r="11118" spans="1:12">
      <c r="A11118" s="98" t="s">
        <v>126</v>
      </c>
      <c r="B11118" s="98">
        <f t="shared" si="940"/>
        <v>22</v>
      </c>
      <c r="C11118" s="98">
        <f t="shared" si="941"/>
        <v>0</v>
      </c>
      <c r="D11118" s="98">
        <f>D11116</f>
        <v>264</v>
      </c>
      <c r="E11118" s="98">
        <f t="shared" si="939"/>
        <v>164</v>
      </c>
      <c r="F11118" s="397">
        <f>F11116+(E11118-E11116)*(F11119-F11116)/(E11119-E11116)</f>
        <v>5.3638000000000003</v>
      </c>
      <c r="G11118" s="98">
        <v>15</v>
      </c>
      <c r="H11118" s="491">
        <v>0.29726900000000001</v>
      </c>
      <c r="I11118" s="492">
        <v>18.100000000000001</v>
      </c>
      <c r="J11118" s="397">
        <f>J11116+(E11118-E11116)*(J11119-J11116)/(E11119-E11116)</f>
        <v>9.006666666666667E-2</v>
      </c>
      <c r="K11118" s="469">
        <f t="shared" si="942"/>
        <v>18.043590148989637</v>
      </c>
      <c r="L11118" s="469">
        <f t="shared" si="943"/>
        <v>-5.6409851010364775E-2</v>
      </c>
    </row>
    <row r="11119" spans="1:12">
      <c r="A11119" s="480" t="s">
        <v>126</v>
      </c>
      <c r="B11119" s="480">
        <f t="shared" si="940"/>
        <v>22</v>
      </c>
      <c r="C11119" s="480">
        <f t="shared" si="941"/>
        <v>0</v>
      </c>
      <c r="D11119" s="480">
        <f>D11116</f>
        <v>264</v>
      </c>
      <c r="E11119" s="480">
        <f>E11118+1</f>
        <v>165</v>
      </c>
      <c r="F11119" s="484">
        <v>5.3639999999999999</v>
      </c>
      <c r="G11119" s="480">
        <v>15</v>
      </c>
      <c r="H11119" s="494">
        <v>0.29759999999999998</v>
      </c>
      <c r="I11119" s="495">
        <v>18.100000000000001</v>
      </c>
      <c r="J11119" s="493">
        <v>8.9099999999999999E-2</v>
      </c>
      <c r="K11119" s="469">
        <f t="shared" si="942"/>
        <v>18.024193548387096</v>
      </c>
      <c r="L11119" s="469">
        <f t="shared" si="943"/>
        <v>-7.5806451612905335E-2</v>
      </c>
    </row>
    <row r="11120" spans="1:12">
      <c r="A11120" s="480" t="s">
        <v>126</v>
      </c>
      <c r="B11120" s="480">
        <f t="shared" si="940"/>
        <v>22</v>
      </c>
      <c r="C11120" s="480">
        <f t="shared" si="941"/>
        <v>6</v>
      </c>
      <c r="D11120" s="480">
        <v>270</v>
      </c>
      <c r="E11120" s="480">
        <v>42</v>
      </c>
      <c r="F11120" s="484">
        <v>3.9481999999999999</v>
      </c>
      <c r="G11120" s="480">
        <v>15</v>
      </c>
      <c r="H11120" s="482">
        <v>0.25961499999999998</v>
      </c>
      <c r="I11120" s="483">
        <v>15.2</v>
      </c>
      <c r="J11120" s="484">
        <v>0.2072</v>
      </c>
      <c r="K11120" s="469">
        <f t="shared" si="942"/>
        <v>15.207904011709648</v>
      </c>
      <c r="L11120" s="469">
        <f t="shared" si="943"/>
        <v>7.9040117096482732E-3</v>
      </c>
    </row>
    <row r="11121" spans="1:12">
      <c r="A11121" s="98" t="s">
        <v>126</v>
      </c>
      <c r="B11121" s="98">
        <f t="shared" si="940"/>
        <v>22</v>
      </c>
      <c r="C11121" s="98">
        <f t="shared" si="941"/>
        <v>6</v>
      </c>
      <c r="D11121" s="98">
        <f>D11120</f>
        <v>270</v>
      </c>
      <c r="E11121" s="98">
        <f t="shared" ref="E11121:E11184" si="944">E11120+1</f>
        <v>43</v>
      </c>
      <c r="F11121" s="397">
        <f>F11120+(E11121-E11120)*(F11123-F11120)/(E11123-E11120)</f>
        <v>3.9620333333333333</v>
      </c>
      <c r="G11121" s="98">
        <v>15</v>
      </c>
      <c r="H11121" s="491">
        <f>H11120+(E11121-E11120)*(H11123-H11120)/(E11123-E11120)</f>
        <v>0.25989933333333332</v>
      </c>
      <c r="I11121" s="492">
        <f>I11120+(E11121-E11120)*(I11123-I11120)/(E11123-E11120)</f>
        <v>15.233333333333333</v>
      </c>
      <c r="J11121" s="397">
        <f>J11120+(E11121-E11120)*(J11123-J11120)/(E11123-E11120)</f>
        <v>0.20623333333333332</v>
      </c>
      <c r="K11121" s="469">
        <f t="shared" si="942"/>
        <v>15.244492098222645</v>
      </c>
      <c r="L11121" s="469">
        <f t="shared" si="943"/>
        <v>1.1158764889312778E-2</v>
      </c>
    </row>
    <row r="11122" spans="1:12">
      <c r="A11122" s="98" t="s">
        <v>126</v>
      </c>
      <c r="B11122" s="98">
        <f t="shared" si="940"/>
        <v>22</v>
      </c>
      <c r="C11122" s="98">
        <f t="shared" si="941"/>
        <v>6</v>
      </c>
      <c r="D11122" s="98">
        <f>D11120</f>
        <v>270</v>
      </c>
      <c r="E11122" s="98">
        <f t="shared" si="944"/>
        <v>44</v>
      </c>
      <c r="F11122" s="397">
        <f>F11120+(E11122-E11120)*(F11123-F11120)/(E11123-E11120)</f>
        <v>3.9758666666666667</v>
      </c>
      <c r="G11122" s="98">
        <v>15</v>
      </c>
      <c r="H11122" s="491">
        <f>H11120+(E11122-E11120)*(H11123-H11120)/(E11123-E11120)</f>
        <v>0.26018366666666665</v>
      </c>
      <c r="I11122" s="492">
        <f>I11120+(E11122-E11120)*(I11123-I11120)/(E11123-E11120)</f>
        <v>15.266666666666667</v>
      </c>
      <c r="J11122" s="397">
        <f>J11120+(E11122-E11120)*(J11123-J11120)/(E11123-E11120)</f>
        <v>0.20526666666666668</v>
      </c>
      <c r="K11122" s="469">
        <f t="shared" si="942"/>
        <v>15.28100021651372</v>
      </c>
      <c r="L11122" s="469">
        <f t="shared" si="943"/>
        <v>1.4333549847052041E-2</v>
      </c>
    </row>
    <row r="11123" spans="1:12">
      <c r="A11123" s="480" t="s">
        <v>126</v>
      </c>
      <c r="B11123" s="480">
        <f t="shared" si="940"/>
        <v>22</v>
      </c>
      <c r="C11123" s="480">
        <f t="shared" si="941"/>
        <v>6</v>
      </c>
      <c r="D11123" s="480">
        <f>D11120</f>
        <v>270</v>
      </c>
      <c r="E11123" s="480">
        <f t="shared" si="944"/>
        <v>45</v>
      </c>
      <c r="F11123" s="484">
        <v>3.9897</v>
      </c>
      <c r="G11123" s="480">
        <v>15</v>
      </c>
      <c r="H11123" s="482">
        <v>0.26046799999999998</v>
      </c>
      <c r="I11123" s="483">
        <v>15.3</v>
      </c>
      <c r="J11123" s="484">
        <v>0.20430000000000001</v>
      </c>
      <c r="K11123" s="469">
        <f t="shared" si="942"/>
        <v>15.317428628468758</v>
      </c>
      <c r="L11123" s="469">
        <f t="shared" si="943"/>
        <v>1.7428628468756813E-2</v>
      </c>
    </row>
    <row r="11124" spans="1:12">
      <c r="A11124" s="98" t="s">
        <v>126</v>
      </c>
      <c r="B11124" s="98">
        <f t="shared" si="940"/>
        <v>22</v>
      </c>
      <c r="C11124" s="98">
        <f t="shared" si="941"/>
        <v>6</v>
      </c>
      <c r="D11124" s="98">
        <f>D11123</f>
        <v>270</v>
      </c>
      <c r="E11124" s="98">
        <f t="shared" si="944"/>
        <v>46</v>
      </c>
      <c r="F11124" s="397">
        <f>F11123+(E11124-E11123)*(F11126-F11123)/(E11126-E11123)</f>
        <v>4.0034000000000001</v>
      </c>
      <c r="G11124" s="98">
        <v>15</v>
      </c>
      <c r="H11124" s="491">
        <f>H11123+(E11124-E11123)*(H11126-H11123)/(E11126-E11123)</f>
        <v>0.26075033333333331</v>
      </c>
      <c r="I11124" s="492">
        <f>I11123+(E11124-E11123)*(I11126-I11123)/(E11126-E11123)</f>
        <v>15.333333333333334</v>
      </c>
      <c r="J11124" s="397">
        <f>J11123+(E11124-E11123)*(J11126-J11123)/(E11126-E11123)</f>
        <v>0.20336666666666667</v>
      </c>
      <c r="K11124" s="469">
        <f t="shared" si="942"/>
        <v>15.353384016127817</v>
      </c>
      <c r="L11124" s="469">
        <f t="shared" si="943"/>
        <v>2.0050682794483521E-2</v>
      </c>
    </row>
    <row r="11125" spans="1:12">
      <c r="A11125" s="98" t="s">
        <v>126</v>
      </c>
      <c r="B11125" s="98">
        <f t="shared" si="940"/>
        <v>22</v>
      </c>
      <c r="C11125" s="98">
        <f t="shared" si="941"/>
        <v>6</v>
      </c>
      <c r="D11125" s="98">
        <f>D11123</f>
        <v>270</v>
      </c>
      <c r="E11125" s="98">
        <f t="shared" si="944"/>
        <v>47</v>
      </c>
      <c r="F11125" s="397">
        <f>F11123+(E11125-E11123)*(F11126-F11123)/(E11126-E11123)</f>
        <v>4.0171000000000001</v>
      </c>
      <c r="G11125" s="98">
        <v>15</v>
      </c>
      <c r="H11125" s="491">
        <f>H11123+(E11125-E11123)*(H11126-H11123)/(E11126-E11123)</f>
        <v>0.26103266666666669</v>
      </c>
      <c r="I11125" s="492">
        <f>I11123+(E11125-E11123)*(I11126-I11123)/(E11126-E11123)</f>
        <v>15.366666666666667</v>
      </c>
      <c r="J11125" s="397">
        <f>J11123+(E11125-E11123)*(J11126-J11123)/(E11126-E11123)</f>
        <v>0.20243333333333335</v>
      </c>
      <c r="K11125" s="469">
        <f t="shared" si="942"/>
        <v>15.389261624981803</v>
      </c>
      <c r="L11125" s="469">
        <f t="shared" si="943"/>
        <v>2.2594958315135472E-2</v>
      </c>
    </row>
    <row r="11126" spans="1:12">
      <c r="A11126" s="480" t="s">
        <v>126</v>
      </c>
      <c r="B11126" s="480">
        <f t="shared" si="940"/>
        <v>22</v>
      </c>
      <c r="C11126" s="480">
        <f t="shared" si="941"/>
        <v>6</v>
      </c>
      <c r="D11126" s="480">
        <f>D11123</f>
        <v>270</v>
      </c>
      <c r="E11126" s="480">
        <f t="shared" si="944"/>
        <v>48</v>
      </c>
      <c r="F11126" s="484">
        <v>4.0308000000000002</v>
      </c>
      <c r="G11126" s="480">
        <v>15</v>
      </c>
      <c r="H11126" s="482">
        <v>0.26131500000000002</v>
      </c>
      <c r="I11126" s="483">
        <v>15.4</v>
      </c>
      <c r="J11126" s="484">
        <v>0.20150000000000001</v>
      </c>
      <c r="K11126" s="469">
        <f t="shared" si="942"/>
        <v>15.425061707135066</v>
      </c>
      <c r="L11126" s="469">
        <f t="shared" si="943"/>
        <v>2.5061707135066058E-2</v>
      </c>
    </row>
    <row r="11127" spans="1:12">
      <c r="A11127" s="98" t="s">
        <v>126</v>
      </c>
      <c r="B11127" s="98">
        <f t="shared" si="940"/>
        <v>22</v>
      </c>
      <c r="C11127" s="98">
        <f t="shared" si="941"/>
        <v>6</v>
      </c>
      <c r="D11127" s="98">
        <f>D11126</f>
        <v>270</v>
      </c>
      <c r="E11127" s="98">
        <f t="shared" si="944"/>
        <v>49</v>
      </c>
      <c r="F11127" s="397">
        <f>F11126+(E11127-E11126)*(F11129-F11126)/(E11129-E11126)</f>
        <v>4.0443333333333333</v>
      </c>
      <c r="G11127" s="98">
        <v>15</v>
      </c>
      <c r="H11127" s="491">
        <f>H11126+(E11127-E11126)*(H11129-H11126)/(E11129-E11126)</f>
        <v>0.261596</v>
      </c>
      <c r="I11127" s="492">
        <f>I11126+(E11127-E11126)*(I11129-I11126)/(E11129-E11126)</f>
        <v>15.433333333333334</v>
      </c>
      <c r="J11127" s="397">
        <f>J11126+(E11127-E11126)*(J11129-J11126)/(E11129-E11126)</f>
        <v>0.20056666666666667</v>
      </c>
      <c r="K11127" s="469">
        <f t="shared" si="942"/>
        <v>15.460226201216125</v>
      </c>
      <c r="L11127" s="469">
        <f t="shared" si="943"/>
        <v>2.6892867882791549E-2</v>
      </c>
    </row>
    <row r="11128" spans="1:12">
      <c r="A11128" s="98" t="s">
        <v>126</v>
      </c>
      <c r="B11128" s="98">
        <f t="shared" si="940"/>
        <v>22</v>
      </c>
      <c r="C11128" s="98">
        <f t="shared" si="941"/>
        <v>6</v>
      </c>
      <c r="D11128" s="98">
        <f>D11126</f>
        <v>270</v>
      </c>
      <c r="E11128" s="98">
        <f t="shared" si="944"/>
        <v>50</v>
      </c>
      <c r="F11128" s="397">
        <f>F11126+(E11128-E11126)*(F11129-F11126)/(E11129-E11126)</f>
        <v>4.0578666666666665</v>
      </c>
      <c r="G11128" s="98">
        <v>15</v>
      </c>
      <c r="H11128" s="491">
        <f>H11126+(E11128-E11126)*(H11129-H11126)/(E11129-E11126)</f>
        <v>0.26187700000000003</v>
      </c>
      <c r="I11128" s="492">
        <f>I11126+(E11128-E11126)*(I11129-I11126)/(E11129-E11126)</f>
        <v>15.466666666666667</v>
      </c>
      <c r="J11128" s="397">
        <f>J11126+(E11128-E11126)*(J11129-J11126)/(E11129-E11126)</f>
        <v>0.19963333333333333</v>
      </c>
      <c r="K11128" s="469">
        <f t="shared" si="942"/>
        <v>15.495315230687178</v>
      </c>
      <c r="L11128" s="469">
        <f t="shared" si="943"/>
        <v>2.8648564020510747E-2</v>
      </c>
    </row>
    <row r="11129" spans="1:12">
      <c r="A11129" s="480" t="s">
        <v>126</v>
      </c>
      <c r="B11129" s="480">
        <f t="shared" si="940"/>
        <v>22</v>
      </c>
      <c r="C11129" s="480">
        <f t="shared" si="941"/>
        <v>6</v>
      </c>
      <c r="D11129" s="480">
        <f>D11126</f>
        <v>270</v>
      </c>
      <c r="E11129" s="480">
        <f t="shared" si="944"/>
        <v>51</v>
      </c>
      <c r="F11129" s="484">
        <v>4.0713999999999997</v>
      </c>
      <c r="G11129" s="480">
        <v>15</v>
      </c>
      <c r="H11129" s="482">
        <v>0.262158</v>
      </c>
      <c r="I11129" s="483">
        <v>15.5</v>
      </c>
      <c r="J11129" s="484">
        <v>0.19869999999999999</v>
      </c>
      <c r="K11129" s="469">
        <f t="shared" si="942"/>
        <v>15.530329038213596</v>
      </c>
      <c r="L11129" s="469">
        <f t="shared" si="943"/>
        <v>3.0329038213595894E-2</v>
      </c>
    </row>
    <row r="11130" spans="1:12">
      <c r="A11130" s="98" t="s">
        <v>126</v>
      </c>
      <c r="B11130" s="98">
        <f t="shared" si="940"/>
        <v>22</v>
      </c>
      <c r="C11130" s="98">
        <f t="shared" si="941"/>
        <v>6</v>
      </c>
      <c r="D11130" s="98">
        <f>D11129</f>
        <v>270</v>
      </c>
      <c r="E11130" s="98">
        <f t="shared" si="944"/>
        <v>52</v>
      </c>
      <c r="F11130" s="397">
        <f>F11129+(E11130-E11129)*(F11132-F11129)/(E11132-E11129)</f>
        <v>4.0848333333333331</v>
      </c>
      <c r="G11130" s="98">
        <v>15</v>
      </c>
      <c r="H11130" s="491">
        <f>H11129+(E11130-E11129)*(H11132-H11129)/(E11132-E11129)</f>
        <v>0.26243766666666668</v>
      </c>
      <c r="I11130" s="492">
        <f>I11129+(E11130-E11129)*(I11132-I11129)/(E11132-E11129)</f>
        <v>15.533333333333333</v>
      </c>
      <c r="J11130" s="397">
        <f>J11129+(E11130-E11129)*(J11132-J11129)/(E11132-E11129)</f>
        <v>0.19773333333333332</v>
      </c>
      <c r="K11130" s="469">
        <f t="shared" si="942"/>
        <v>15.564965903014429</v>
      </c>
      <c r="L11130" s="469">
        <f t="shared" si="943"/>
        <v>3.1632569681095291E-2</v>
      </c>
    </row>
    <row r="11131" spans="1:12">
      <c r="A11131" s="98" t="s">
        <v>126</v>
      </c>
      <c r="B11131" s="98">
        <f t="shared" si="940"/>
        <v>22</v>
      </c>
      <c r="C11131" s="98">
        <f t="shared" si="941"/>
        <v>6</v>
      </c>
      <c r="D11131" s="98">
        <f>D11129</f>
        <v>270</v>
      </c>
      <c r="E11131" s="98">
        <f t="shared" si="944"/>
        <v>53</v>
      </c>
      <c r="F11131" s="397">
        <f>F11129+(E11131-E11129)*(F11132-F11129)/(E11132-E11129)</f>
        <v>4.0982666666666665</v>
      </c>
      <c r="G11131" s="98">
        <v>15</v>
      </c>
      <c r="H11131" s="491">
        <f>H11129+(E11131-E11129)*(H11132-H11129)/(E11132-E11129)</f>
        <v>0.2627173333333333</v>
      </c>
      <c r="I11131" s="492">
        <f>I11129+(E11131-E11129)*(I11132-I11129)/(E11132-E11129)</f>
        <v>15.566666666666666</v>
      </c>
      <c r="J11131" s="397">
        <f>J11129+(E11131-E11129)*(J11132-J11129)/(E11132-E11129)</f>
        <v>0.19676666666666667</v>
      </c>
      <c r="K11131" s="469">
        <f t="shared" si="942"/>
        <v>15.59952902485815</v>
      </c>
      <c r="L11131" s="469">
        <f t="shared" si="943"/>
        <v>3.286235819148331E-2</v>
      </c>
    </row>
    <row r="11132" spans="1:12">
      <c r="A11132" s="480" t="s">
        <v>126</v>
      </c>
      <c r="B11132" s="480">
        <f t="shared" si="940"/>
        <v>22</v>
      </c>
      <c r="C11132" s="480">
        <f t="shared" si="941"/>
        <v>6</v>
      </c>
      <c r="D11132" s="480">
        <f>D11129</f>
        <v>270</v>
      </c>
      <c r="E11132" s="480">
        <f t="shared" si="944"/>
        <v>54</v>
      </c>
      <c r="F11132" s="484">
        <v>4.1116999999999999</v>
      </c>
      <c r="G11132" s="480">
        <v>15</v>
      </c>
      <c r="H11132" s="482">
        <v>0.26299699999999998</v>
      </c>
      <c r="I11132" s="483">
        <v>15.6</v>
      </c>
      <c r="J11132" s="484">
        <v>0.1958</v>
      </c>
      <c r="K11132" s="469">
        <f t="shared" si="942"/>
        <v>15.634018638995883</v>
      </c>
      <c r="L11132" s="469">
        <f t="shared" si="943"/>
        <v>3.4018638995883421E-2</v>
      </c>
    </row>
    <row r="11133" spans="1:12">
      <c r="A11133" s="98" t="s">
        <v>126</v>
      </c>
      <c r="B11133" s="98">
        <f t="shared" ref="B11133:B11196" si="945">INT(D11133/12)</f>
        <v>22</v>
      </c>
      <c r="C11133" s="98">
        <f t="shared" ref="C11133:C11196" si="946">D11133-B11133*12</f>
        <v>6</v>
      </c>
      <c r="D11133" s="98">
        <f>D11132</f>
        <v>270</v>
      </c>
      <c r="E11133" s="98">
        <f t="shared" si="944"/>
        <v>55</v>
      </c>
      <c r="F11133" s="397">
        <f>F11132+(E11133-E11132)*(F11135-F11132)/(E11135-E11132)</f>
        <v>4.125</v>
      </c>
      <c r="G11133" s="98">
        <v>15</v>
      </c>
      <c r="H11133" s="491">
        <f>H11132+(E11133-E11132)*(H11135-H11132)/(E11135-E11132)</f>
        <v>0.26327533333333331</v>
      </c>
      <c r="I11133" s="492">
        <f>I11132+(E11133-E11132)*(I11135-I11132)/(E11135-E11132)</f>
        <v>15.633333333333333</v>
      </c>
      <c r="J11133" s="397">
        <f>J11132+(E11133-E11132)*(J11135-J11132)/(E11135-E11132)</f>
        <v>0.19486666666666666</v>
      </c>
      <c r="K11133" s="469">
        <f t="shared" si="942"/>
        <v>15.66800789034547</v>
      </c>
      <c r="L11133" s="469">
        <f t="shared" si="943"/>
        <v>3.4674557012136731E-2</v>
      </c>
    </row>
    <row r="11134" spans="1:12">
      <c r="A11134" s="98" t="s">
        <v>126</v>
      </c>
      <c r="B11134" s="98">
        <f t="shared" si="945"/>
        <v>22</v>
      </c>
      <c r="C11134" s="98">
        <f t="shared" si="946"/>
        <v>6</v>
      </c>
      <c r="D11134" s="98">
        <f>D11132</f>
        <v>270</v>
      </c>
      <c r="E11134" s="98">
        <f t="shared" si="944"/>
        <v>56</v>
      </c>
      <c r="F11134" s="397">
        <f>F11132+(E11134-E11132)*(F11135-F11132)/(E11135-E11132)</f>
        <v>4.1383000000000001</v>
      </c>
      <c r="G11134" s="98">
        <v>15</v>
      </c>
      <c r="H11134" s="491">
        <f>H11132+(E11134-E11132)*(H11135-H11132)/(E11135-E11132)</f>
        <v>0.26355366666666669</v>
      </c>
      <c r="I11134" s="492">
        <f>I11132+(E11134-E11132)*(I11135-I11132)/(E11135-E11132)</f>
        <v>15.666666666666666</v>
      </c>
      <c r="J11134" s="397">
        <f>J11132+(E11134-E11132)*(J11135-J11132)/(E11135-E11132)</f>
        <v>0.19393333333333335</v>
      </c>
      <c r="K11134" s="469">
        <f t="shared" si="942"/>
        <v>15.701925351067018</v>
      </c>
      <c r="L11134" s="469">
        <f t="shared" si="943"/>
        <v>3.525868440035218E-2</v>
      </c>
    </row>
    <row r="11135" spans="1:12">
      <c r="A11135" s="480" t="s">
        <v>126</v>
      </c>
      <c r="B11135" s="480">
        <f t="shared" si="945"/>
        <v>22</v>
      </c>
      <c r="C11135" s="480">
        <f t="shared" si="946"/>
        <v>6</v>
      </c>
      <c r="D11135" s="480">
        <f>D11132</f>
        <v>270</v>
      </c>
      <c r="E11135" s="480">
        <f t="shared" si="944"/>
        <v>57</v>
      </c>
      <c r="F11135" s="484">
        <v>4.1516000000000002</v>
      </c>
      <c r="G11135" s="480">
        <v>15</v>
      </c>
      <c r="H11135" s="482">
        <v>0.26383200000000001</v>
      </c>
      <c r="I11135" s="483">
        <v>15.7</v>
      </c>
      <c r="J11135" s="484">
        <v>0.193</v>
      </c>
      <c r="K11135" s="469">
        <f t="shared" si="942"/>
        <v>15.735771248370176</v>
      </c>
      <c r="L11135" s="469">
        <f t="shared" si="943"/>
        <v>3.5771248370176423E-2</v>
      </c>
    </row>
    <row r="11136" spans="1:12">
      <c r="A11136" s="98" t="s">
        <v>126</v>
      </c>
      <c r="B11136" s="98">
        <f t="shared" si="945"/>
        <v>22</v>
      </c>
      <c r="C11136" s="98">
        <f t="shared" si="946"/>
        <v>6</v>
      </c>
      <c r="D11136" s="98">
        <f>D11135</f>
        <v>270</v>
      </c>
      <c r="E11136" s="98">
        <f t="shared" si="944"/>
        <v>58</v>
      </c>
      <c r="F11136" s="397">
        <f>F11135+(E11136-E11135)*(F11138-F11135)/(E11138-E11135)</f>
        <v>4.1647666666666669</v>
      </c>
      <c r="G11136" s="98">
        <v>15</v>
      </c>
      <c r="H11136" s="491">
        <f>H11135+(E11136-E11135)*(H11138-H11135)/(E11138-E11135)</f>
        <v>0.26410933333333336</v>
      </c>
      <c r="I11136" s="492">
        <f>I11135+(E11136-E11135)*(I11138-I11135)/(E11138-E11135)</f>
        <v>15.733333333333333</v>
      </c>
      <c r="J11136" s="397">
        <f>J11135+(E11136-E11135)*(J11138-J11135)/(E11138-E11135)</f>
        <v>0.19203333333333333</v>
      </c>
      <c r="K11136" s="469">
        <f t="shared" si="942"/>
        <v>15.769100675477832</v>
      </c>
      <c r="L11136" s="469">
        <f t="shared" si="943"/>
        <v>3.5767342144499281E-2</v>
      </c>
    </row>
    <row r="11137" spans="1:12">
      <c r="A11137" s="98" t="s">
        <v>126</v>
      </c>
      <c r="B11137" s="98">
        <f t="shared" si="945"/>
        <v>22</v>
      </c>
      <c r="C11137" s="98">
        <f t="shared" si="946"/>
        <v>6</v>
      </c>
      <c r="D11137" s="98">
        <f>D11135</f>
        <v>270</v>
      </c>
      <c r="E11137" s="98">
        <f t="shared" si="944"/>
        <v>59</v>
      </c>
      <c r="F11137" s="397">
        <f>F11135+(E11137-E11135)*(F11138-F11135)/(E11138-E11135)</f>
        <v>4.1779333333333328</v>
      </c>
      <c r="G11137" s="98">
        <v>15</v>
      </c>
      <c r="H11137" s="491">
        <f>H11135+(E11137-E11135)*(H11138-H11135)/(E11138-E11135)</f>
        <v>0.26438666666666666</v>
      </c>
      <c r="I11137" s="492">
        <f>I11135+(E11137-E11135)*(I11138-I11135)/(E11138-E11135)</f>
        <v>15.766666666666667</v>
      </c>
      <c r="J11137" s="397">
        <f>J11135+(E11137-E11135)*(J11138-J11135)/(E11138-E11135)</f>
        <v>0.19106666666666666</v>
      </c>
      <c r="K11137" s="469">
        <f t="shared" si="942"/>
        <v>15.802360179535023</v>
      </c>
      <c r="L11137" s="469">
        <f t="shared" si="943"/>
        <v>3.5693512868355981E-2</v>
      </c>
    </row>
    <row r="11138" spans="1:12">
      <c r="A11138" s="480" t="s">
        <v>126</v>
      </c>
      <c r="B11138" s="480">
        <f t="shared" si="945"/>
        <v>22</v>
      </c>
      <c r="C11138" s="480">
        <f t="shared" si="946"/>
        <v>6</v>
      </c>
      <c r="D11138" s="480">
        <f>D11135</f>
        <v>270</v>
      </c>
      <c r="E11138" s="480">
        <f t="shared" si="944"/>
        <v>60</v>
      </c>
      <c r="F11138" s="484">
        <v>4.1910999999999996</v>
      </c>
      <c r="G11138" s="480">
        <v>15</v>
      </c>
      <c r="H11138" s="482">
        <v>0.26466400000000001</v>
      </c>
      <c r="I11138" s="483">
        <v>15.8</v>
      </c>
      <c r="J11138" s="484">
        <v>0.19009999999999999</v>
      </c>
      <c r="K11138" s="469">
        <f t="shared" si="942"/>
        <v>15.835549980352445</v>
      </c>
      <c r="L11138" s="469">
        <f t="shared" si="943"/>
        <v>3.5549980352444166E-2</v>
      </c>
    </row>
    <row r="11139" spans="1:12">
      <c r="A11139" s="98" t="s">
        <v>126</v>
      </c>
      <c r="B11139" s="98">
        <f t="shared" si="945"/>
        <v>22</v>
      </c>
      <c r="C11139" s="98">
        <f t="shared" si="946"/>
        <v>6</v>
      </c>
      <c r="D11139" s="98">
        <f>D11138</f>
        <v>270</v>
      </c>
      <c r="E11139" s="98">
        <f t="shared" si="944"/>
        <v>61</v>
      </c>
      <c r="F11139" s="397">
        <f>F11138+(E11139-E11138)*(F11141-F11138)/(E11141-E11138)</f>
        <v>4.2041333333333331</v>
      </c>
      <c r="G11139" s="98">
        <v>15</v>
      </c>
      <c r="H11139" s="491">
        <f>H11138+(E11139-E11138)*(H11141-H11138)/(E11141-E11138)</f>
        <v>0.26494033333333333</v>
      </c>
      <c r="I11139" s="492">
        <f>I11138+(E11139-E11138)*(I11141-I11138)/(E11141-E11138)</f>
        <v>15.833333333333334</v>
      </c>
      <c r="J11139" s="397">
        <f>J11138+(E11139-E11138)*(J11141-J11138)/(E11141-E11138)</f>
        <v>0.18916666666666665</v>
      </c>
      <c r="K11139" s="469">
        <f t="shared" si="942"/>
        <v>15.868226934114723</v>
      </c>
      <c r="L11139" s="469">
        <f t="shared" si="943"/>
        <v>3.4893600781389367E-2</v>
      </c>
    </row>
    <row r="11140" spans="1:12">
      <c r="A11140" s="98" t="s">
        <v>126</v>
      </c>
      <c r="B11140" s="98">
        <f t="shared" si="945"/>
        <v>22</v>
      </c>
      <c r="C11140" s="98">
        <f t="shared" si="946"/>
        <v>6</v>
      </c>
      <c r="D11140" s="98">
        <f>D11138</f>
        <v>270</v>
      </c>
      <c r="E11140" s="98">
        <f t="shared" si="944"/>
        <v>62</v>
      </c>
      <c r="F11140" s="397">
        <f>F11138+(E11140-E11138)*(F11141-F11138)/(E11141-E11138)</f>
        <v>4.2171666666666665</v>
      </c>
      <c r="G11140" s="98">
        <v>15</v>
      </c>
      <c r="H11140" s="491">
        <f>H11138+(E11140-E11138)*(H11141-H11138)/(E11141-E11138)</f>
        <v>0.26521666666666666</v>
      </c>
      <c r="I11140" s="492">
        <f>I11138+(E11140-E11138)*(I11141-I11138)/(E11141-E11138)</f>
        <v>15.866666666666667</v>
      </c>
      <c r="J11140" s="397">
        <f>J11138+(E11140-E11138)*(J11141-J11138)/(E11141-E11138)</f>
        <v>0.18823333333333334</v>
      </c>
      <c r="K11140" s="469">
        <f t="shared" si="942"/>
        <v>15.900835794633318</v>
      </c>
      <c r="L11140" s="469">
        <f t="shared" si="943"/>
        <v>3.4169127966650947E-2</v>
      </c>
    </row>
    <row r="11141" spans="1:12">
      <c r="A11141" s="480" t="s">
        <v>126</v>
      </c>
      <c r="B11141" s="480">
        <f t="shared" si="945"/>
        <v>22</v>
      </c>
      <c r="C11141" s="480">
        <f t="shared" si="946"/>
        <v>6</v>
      </c>
      <c r="D11141" s="480">
        <f>D11138</f>
        <v>270</v>
      </c>
      <c r="E11141" s="480">
        <f t="shared" si="944"/>
        <v>63</v>
      </c>
      <c r="F11141" s="484">
        <v>4.2302</v>
      </c>
      <c r="G11141" s="480">
        <v>15</v>
      </c>
      <c r="H11141" s="482">
        <v>0.26549299999999998</v>
      </c>
      <c r="I11141" s="483">
        <v>15.9</v>
      </c>
      <c r="J11141" s="484">
        <v>0.18729999999999999</v>
      </c>
      <c r="K11141" s="469">
        <f t="shared" si="942"/>
        <v>15.933376774528897</v>
      </c>
      <c r="L11141" s="469">
        <f t="shared" si="943"/>
        <v>3.3376774528896647E-2</v>
      </c>
    </row>
    <row r="11142" spans="1:12">
      <c r="A11142" s="98" t="s">
        <v>126</v>
      </c>
      <c r="B11142" s="98">
        <f t="shared" si="945"/>
        <v>22</v>
      </c>
      <c r="C11142" s="98">
        <f t="shared" si="946"/>
        <v>6</v>
      </c>
      <c r="D11142" s="98">
        <f>D11141</f>
        <v>270</v>
      </c>
      <c r="E11142" s="98">
        <f t="shared" si="944"/>
        <v>64</v>
      </c>
      <c r="F11142" s="397">
        <f>F11141+(E11142-E11141)*(F11144-F11141)/(E11144-E11141)</f>
        <v>4.2431000000000001</v>
      </c>
      <c r="G11142" s="98">
        <v>15</v>
      </c>
      <c r="H11142" s="491">
        <f>H11141+(E11142-E11141)*(H11144-H11141)/(E11144-E11141)</f>
        <v>0.26576866666666665</v>
      </c>
      <c r="I11142" s="492">
        <f>I11141+(E11142-E11141)*(I11144-I11141)/(E11144-E11141)</f>
        <v>15.933333333333334</v>
      </c>
      <c r="J11142" s="397">
        <f>J11141+(E11142-E11141)*(J11144-J11141)/(E11144-E11141)</f>
        <v>0.18636666666666665</v>
      </c>
      <c r="K11142" s="469">
        <f t="shared" si="942"/>
        <v>15.965388445590527</v>
      </c>
      <c r="L11142" s="469">
        <f t="shared" si="943"/>
        <v>3.2055112257193485E-2</v>
      </c>
    </row>
    <row r="11143" spans="1:12">
      <c r="A11143" s="98" t="s">
        <v>126</v>
      </c>
      <c r="B11143" s="98">
        <f t="shared" si="945"/>
        <v>22</v>
      </c>
      <c r="C11143" s="98">
        <f t="shared" si="946"/>
        <v>6</v>
      </c>
      <c r="D11143" s="98">
        <f>D11141</f>
        <v>270</v>
      </c>
      <c r="E11143" s="98">
        <f t="shared" si="944"/>
        <v>65</v>
      </c>
      <c r="F11143" s="397">
        <f>F11141+(E11143-E11141)*(F11144-F11141)/(E11144-E11141)</f>
        <v>4.2560000000000002</v>
      </c>
      <c r="G11143" s="98">
        <v>15</v>
      </c>
      <c r="H11143" s="491">
        <f>H11141+(E11143-E11141)*(H11144-H11141)/(E11144-E11141)</f>
        <v>0.26604433333333333</v>
      </c>
      <c r="I11143" s="492">
        <f>I11141+(E11143-E11141)*(I11144-I11141)/(E11144-E11141)</f>
        <v>15.966666666666667</v>
      </c>
      <c r="J11143" s="397">
        <f>J11141+(E11143-E11141)*(J11144-J11141)/(E11144-E11141)</f>
        <v>0.18543333333333334</v>
      </c>
      <c r="K11143" s="469">
        <f t="shared" si="942"/>
        <v>15.997333777703718</v>
      </c>
      <c r="L11143" s="469">
        <f t="shared" si="943"/>
        <v>3.0667111037050887E-2</v>
      </c>
    </row>
    <row r="11144" spans="1:12">
      <c r="A11144" s="480" t="s">
        <v>126</v>
      </c>
      <c r="B11144" s="480">
        <f t="shared" si="945"/>
        <v>22</v>
      </c>
      <c r="C11144" s="480">
        <f t="shared" si="946"/>
        <v>6</v>
      </c>
      <c r="D11144" s="480">
        <f>D11141</f>
        <v>270</v>
      </c>
      <c r="E11144" s="480">
        <f t="shared" si="944"/>
        <v>66</v>
      </c>
      <c r="F11144" s="484">
        <v>4.2689000000000004</v>
      </c>
      <c r="G11144" s="480">
        <v>15</v>
      </c>
      <c r="H11144" s="482">
        <v>0.26632</v>
      </c>
      <c r="I11144" s="483">
        <v>16</v>
      </c>
      <c r="J11144" s="484">
        <v>0.1845</v>
      </c>
      <c r="K11144" s="469">
        <f t="shared" si="942"/>
        <v>16.029212976869932</v>
      </c>
      <c r="L11144" s="469">
        <f t="shared" si="943"/>
        <v>2.921297686993185E-2</v>
      </c>
    </row>
    <row r="11145" spans="1:12">
      <c r="A11145" s="98" t="s">
        <v>126</v>
      </c>
      <c r="B11145" s="98">
        <f t="shared" si="945"/>
        <v>22</v>
      </c>
      <c r="C11145" s="98">
        <f t="shared" si="946"/>
        <v>6</v>
      </c>
      <c r="D11145" s="98">
        <f>D11144</f>
        <v>270</v>
      </c>
      <c r="E11145" s="98">
        <f t="shared" si="944"/>
        <v>67</v>
      </c>
      <c r="F11145" s="397">
        <f>F11144+(E11145-E11144)*(F11147-F11144)/(E11147-E11144)</f>
        <v>4.2817333333333334</v>
      </c>
      <c r="G11145" s="98">
        <v>15</v>
      </c>
      <c r="H11145" s="491">
        <f>H11144+(E11145-E11144)*(H11147-H11144)/(E11147-E11144)</f>
        <v>0.26659500000000003</v>
      </c>
      <c r="I11145" s="492">
        <f>I11144+(E11145-E11144)*(I11147-I11144)/(E11147-E11144)</f>
        <v>16.033333333333335</v>
      </c>
      <c r="J11145" s="397">
        <f>J11144+(E11145-E11144)*(J11147-J11144)/(E11147-E11144)</f>
        <v>0.18353333333333333</v>
      </c>
      <c r="K11145" s="469">
        <f t="shared" si="942"/>
        <v>16.060816344392553</v>
      </c>
      <c r="L11145" s="469">
        <f t="shared" si="943"/>
        <v>2.7483011059217688E-2</v>
      </c>
    </row>
    <row r="11146" spans="1:12">
      <c r="A11146" s="98" t="s">
        <v>126</v>
      </c>
      <c r="B11146" s="98">
        <f t="shared" si="945"/>
        <v>22</v>
      </c>
      <c r="C11146" s="98">
        <f t="shared" si="946"/>
        <v>6</v>
      </c>
      <c r="D11146" s="98">
        <f>D11144</f>
        <v>270</v>
      </c>
      <c r="E11146" s="98">
        <f t="shared" si="944"/>
        <v>68</v>
      </c>
      <c r="F11146" s="397">
        <f>F11144+(E11146-E11144)*(F11147-F11144)/(E11147-E11144)</f>
        <v>4.2945666666666673</v>
      </c>
      <c r="G11146" s="98">
        <v>15</v>
      </c>
      <c r="H11146" s="491">
        <f>H11144+(E11146-E11144)*(H11147-H11144)/(E11147-E11144)</f>
        <v>0.26687</v>
      </c>
      <c r="I11146" s="492">
        <f>I11144+(E11146-E11144)*(I11147-I11144)/(E11147-E11144)</f>
        <v>16.066666666666666</v>
      </c>
      <c r="J11146" s="397">
        <f>J11144+(E11146-E11144)*(J11147-J11144)/(E11147-E11144)</f>
        <v>0.18256666666666668</v>
      </c>
      <c r="K11146" s="469">
        <f t="shared" si="942"/>
        <v>16.092354579633032</v>
      </c>
      <c r="L11146" s="469">
        <f t="shared" si="943"/>
        <v>2.568791296636519E-2</v>
      </c>
    </row>
    <row r="11147" spans="1:12">
      <c r="A11147" s="480" t="s">
        <v>126</v>
      </c>
      <c r="B11147" s="480">
        <f t="shared" si="945"/>
        <v>22</v>
      </c>
      <c r="C11147" s="480">
        <f t="shared" si="946"/>
        <v>6</v>
      </c>
      <c r="D11147" s="480">
        <f>D11144</f>
        <v>270</v>
      </c>
      <c r="E11147" s="480">
        <f t="shared" si="944"/>
        <v>69</v>
      </c>
      <c r="F11147" s="484">
        <v>4.3074000000000003</v>
      </c>
      <c r="G11147" s="480">
        <v>15</v>
      </c>
      <c r="H11147" s="482">
        <v>0.26714500000000002</v>
      </c>
      <c r="I11147" s="483">
        <v>16.100000000000001</v>
      </c>
      <c r="J11147" s="484">
        <v>0.18160000000000001</v>
      </c>
      <c r="K11147" s="469">
        <f t="shared" ref="K11147:K11210" si="947">F11147/H11147</f>
        <v>16.123827883733554</v>
      </c>
      <c r="L11147" s="469">
        <f t="shared" ref="L11147:L11210" si="948">K11147-I11147</f>
        <v>2.3827883733552824E-2</v>
      </c>
    </row>
    <row r="11148" spans="1:12">
      <c r="A11148" s="98" t="s">
        <v>126</v>
      </c>
      <c r="B11148" s="98">
        <f t="shared" si="945"/>
        <v>22</v>
      </c>
      <c r="C11148" s="98">
        <f t="shared" si="946"/>
        <v>6</v>
      </c>
      <c r="D11148" s="98">
        <f>D11147</f>
        <v>270</v>
      </c>
      <c r="E11148" s="98">
        <f t="shared" si="944"/>
        <v>70</v>
      </c>
      <c r="F11148" s="397">
        <f>F11147+(E11148-E11147)*(F11150-F11147)/(E11150-E11147)</f>
        <v>4.3200666666666665</v>
      </c>
      <c r="G11148" s="98">
        <v>15</v>
      </c>
      <c r="H11148" s="491">
        <f>H11147+(E11148-E11147)*(H11150-H11147)/(E11150-E11147)</f>
        <v>0.26741933333333334</v>
      </c>
      <c r="I11148" s="492">
        <f>I11147+(E11148-E11147)*(I11150-I11147)/(E11150-E11147)</f>
        <v>16.133333333333333</v>
      </c>
      <c r="J11148" s="397">
        <f>J11147+(E11148-E11147)*(J11150-J11147)/(E11150-E11147)</f>
        <v>0.18066666666666667</v>
      </c>
      <c r="K11148" s="469">
        <f t="shared" si="947"/>
        <v>16.154653490522996</v>
      </c>
      <c r="L11148" s="469">
        <f t="shared" si="948"/>
        <v>2.1320157189663291E-2</v>
      </c>
    </row>
    <row r="11149" spans="1:12">
      <c r="A11149" s="98" t="s">
        <v>126</v>
      </c>
      <c r="B11149" s="98">
        <f t="shared" si="945"/>
        <v>22</v>
      </c>
      <c r="C11149" s="98">
        <f t="shared" si="946"/>
        <v>6</v>
      </c>
      <c r="D11149" s="98">
        <f>D11147</f>
        <v>270</v>
      </c>
      <c r="E11149" s="98">
        <f t="shared" si="944"/>
        <v>71</v>
      </c>
      <c r="F11149" s="397">
        <f>F11147+(E11149-E11147)*(F11150-F11147)/(E11150-E11147)</f>
        <v>4.3327333333333335</v>
      </c>
      <c r="G11149" s="98">
        <v>15</v>
      </c>
      <c r="H11149" s="491">
        <f>H11147+(E11149-E11147)*(H11150-H11147)/(E11150-E11147)</f>
        <v>0.26769366666666666</v>
      </c>
      <c r="I11149" s="492">
        <f>I11147+(E11149-E11147)*(I11150-I11147)/(E11150-E11147)</f>
        <v>16.166666666666668</v>
      </c>
      <c r="J11149" s="397">
        <f>J11147+(E11149-E11147)*(J11150-J11147)/(E11150-E11147)</f>
        <v>0.17973333333333333</v>
      </c>
      <c r="K11149" s="469">
        <f t="shared" si="947"/>
        <v>16.185415916949847</v>
      </c>
      <c r="L11149" s="469">
        <f t="shared" si="948"/>
        <v>1.8749250283178753E-2</v>
      </c>
    </row>
    <row r="11150" spans="1:12">
      <c r="A11150" s="480" t="s">
        <v>126</v>
      </c>
      <c r="B11150" s="480">
        <f t="shared" si="945"/>
        <v>22</v>
      </c>
      <c r="C11150" s="480">
        <f t="shared" si="946"/>
        <v>6</v>
      </c>
      <c r="D11150" s="480">
        <f>D11147</f>
        <v>270</v>
      </c>
      <c r="E11150" s="480">
        <f t="shared" si="944"/>
        <v>72</v>
      </c>
      <c r="F11150" s="484">
        <v>4.3453999999999997</v>
      </c>
      <c r="G11150" s="480">
        <v>15</v>
      </c>
      <c r="H11150" s="482">
        <v>0.26796799999999998</v>
      </c>
      <c r="I11150" s="483">
        <v>16.2</v>
      </c>
      <c r="J11150" s="484">
        <v>0.17879999999999999</v>
      </c>
      <c r="K11150" s="469">
        <f t="shared" si="947"/>
        <v>16.216115357057561</v>
      </c>
      <c r="L11150" s="469">
        <f t="shared" si="948"/>
        <v>1.6115357057561397E-2</v>
      </c>
    </row>
    <row r="11151" spans="1:12">
      <c r="A11151" s="98" t="s">
        <v>126</v>
      </c>
      <c r="B11151" s="98">
        <f t="shared" si="945"/>
        <v>22</v>
      </c>
      <c r="C11151" s="98">
        <f t="shared" si="946"/>
        <v>6</v>
      </c>
      <c r="D11151" s="98">
        <f>D11150</f>
        <v>270</v>
      </c>
      <c r="E11151" s="98">
        <f t="shared" si="944"/>
        <v>73</v>
      </c>
      <c r="F11151" s="397">
        <f>F11150+(E11151-E11150)*(F11153-F11150)/(E11153-E11150)</f>
        <v>4.3579999999999997</v>
      </c>
      <c r="G11151" s="98">
        <v>15</v>
      </c>
      <c r="H11151" s="491">
        <f>H11150+(E11151-E11150)*(H11153-H11150)/(E11153-E11150)</f>
        <v>0.26824199999999998</v>
      </c>
      <c r="I11151" s="492">
        <f>I11150+(E11151-E11150)*(I11153-I11150)/(E11153-E11150)</f>
        <v>16.233333333333334</v>
      </c>
      <c r="J11151" s="397">
        <f>J11150+(E11151-E11150)*(J11153-J11150)/(E11153-E11150)</f>
        <v>0.17786666666666665</v>
      </c>
      <c r="K11151" s="469">
        <f t="shared" si="947"/>
        <v>16.246523661469865</v>
      </c>
      <c r="L11151" s="469">
        <f t="shared" si="948"/>
        <v>1.3190328136531093E-2</v>
      </c>
    </row>
    <row r="11152" spans="1:12">
      <c r="A11152" s="98" t="s">
        <v>126</v>
      </c>
      <c r="B11152" s="98">
        <f t="shared" si="945"/>
        <v>22</v>
      </c>
      <c r="C11152" s="98">
        <f t="shared" si="946"/>
        <v>6</v>
      </c>
      <c r="D11152" s="98">
        <f>D11150</f>
        <v>270</v>
      </c>
      <c r="E11152" s="98">
        <f t="shared" si="944"/>
        <v>74</v>
      </c>
      <c r="F11152" s="397">
        <f>F11150+(E11152-E11150)*(F11153-F11150)/(E11153-E11150)</f>
        <v>4.3706000000000005</v>
      </c>
      <c r="G11152" s="98">
        <v>15</v>
      </c>
      <c r="H11152" s="491">
        <f>H11150+(E11152-E11150)*(H11153-H11150)/(E11153-E11150)</f>
        <v>0.26851599999999998</v>
      </c>
      <c r="I11152" s="492">
        <f>I11150+(E11152-E11150)*(I11153-I11150)/(E11153-E11150)</f>
        <v>16.266666666666666</v>
      </c>
      <c r="J11152" s="397">
        <f>J11150+(E11152-E11150)*(J11153-J11150)/(E11153-E11150)</f>
        <v>0.17693333333333333</v>
      </c>
      <c r="K11152" s="469">
        <f t="shared" si="947"/>
        <v>16.276869907193614</v>
      </c>
      <c r="L11152" s="469">
        <f t="shared" si="948"/>
        <v>1.0203240526948321E-2</v>
      </c>
    </row>
    <row r="11153" spans="1:12">
      <c r="A11153" s="480" t="s">
        <v>126</v>
      </c>
      <c r="B11153" s="480">
        <f t="shared" si="945"/>
        <v>22</v>
      </c>
      <c r="C11153" s="480">
        <f t="shared" si="946"/>
        <v>6</v>
      </c>
      <c r="D11153" s="480">
        <f>D11150</f>
        <v>270</v>
      </c>
      <c r="E11153" s="480">
        <f t="shared" si="944"/>
        <v>75</v>
      </c>
      <c r="F11153" s="484">
        <v>4.3832000000000004</v>
      </c>
      <c r="G11153" s="480">
        <v>15</v>
      </c>
      <c r="H11153" s="482">
        <v>0.26878999999999997</v>
      </c>
      <c r="I11153" s="483">
        <v>16.3</v>
      </c>
      <c r="J11153" s="484">
        <v>0.17599999999999999</v>
      </c>
      <c r="K11153" s="469">
        <f t="shared" si="947"/>
        <v>16.307154284013546</v>
      </c>
      <c r="L11153" s="469">
        <f t="shared" si="948"/>
        <v>7.1542840135450092E-3</v>
      </c>
    </row>
    <row r="11154" spans="1:12">
      <c r="A11154" s="98" t="s">
        <v>126</v>
      </c>
      <c r="B11154" s="98">
        <f t="shared" si="945"/>
        <v>22</v>
      </c>
      <c r="C11154" s="98">
        <f t="shared" si="946"/>
        <v>6</v>
      </c>
      <c r="D11154" s="98">
        <f>D11153</f>
        <v>270</v>
      </c>
      <c r="E11154" s="98">
        <f t="shared" si="944"/>
        <v>76</v>
      </c>
      <c r="F11154" s="397">
        <f>F11153+(E11154-E11153)*(F11156-F11153)/(E11156-E11153)</f>
        <v>4.3956666666666671</v>
      </c>
      <c r="G11154" s="98">
        <v>15</v>
      </c>
      <c r="H11154" s="491">
        <f>H11153+(E11154-E11153)*(H11156-H11153)/(E11156-E11153)</f>
        <v>0.26906333333333332</v>
      </c>
      <c r="I11154" s="492">
        <f>I11153+(E11154-E11153)*(I11156-I11153)/(E11156-E11153)</f>
        <v>16.333333333333332</v>
      </c>
      <c r="J11154" s="397">
        <f>J11153+(E11154-E11153)*(J11156-J11153)/(E11156-E11153)</f>
        <v>0.17503333333333332</v>
      </c>
      <c r="K11154" s="469">
        <f t="shared" si="947"/>
        <v>16.336921914295274</v>
      </c>
      <c r="L11154" s="469">
        <f t="shared" si="948"/>
        <v>3.588580961942256E-3</v>
      </c>
    </row>
    <row r="11155" spans="1:12">
      <c r="A11155" s="98" t="s">
        <v>126</v>
      </c>
      <c r="B11155" s="98">
        <f t="shared" si="945"/>
        <v>22</v>
      </c>
      <c r="C11155" s="98">
        <f t="shared" si="946"/>
        <v>6</v>
      </c>
      <c r="D11155" s="98">
        <f>D11153</f>
        <v>270</v>
      </c>
      <c r="E11155" s="98">
        <f t="shared" si="944"/>
        <v>77</v>
      </c>
      <c r="F11155" s="397">
        <f>F11153+(E11155-E11153)*(F11156-F11153)/(E11156-E11153)</f>
        <v>4.4081333333333337</v>
      </c>
      <c r="G11155" s="98">
        <v>15</v>
      </c>
      <c r="H11155" s="491">
        <f>H11153+(E11155-E11153)*(H11156-H11153)/(E11156-E11153)</f>
        <v>0.26933666666666667</v>
      </c>
      <c r="I11155" s="492">
        <f>I11153+(E11155-E11153)*(I11156-I11153)/(E11156-E11153)</f>
        <v>16.366666666666667</v>
      </c>
      <c r="J11155" s="397">
        <f>J11153+(E11155-E11153)*(J11156-J11153)/(E11156-E11153)</f>
        <v>0.17406666666666668</v>
      </c>
      <c r="K11155" s="469">
        <f t="shared" si="947"/>
        <v>16.366629125877157</v>
      </c>
      <c r="L11155" s="469">
        <f t="shared" si="948"/>
        <v>-3.7540789509904471E-5</v>
      </c>
    </row>
    <row r="11156" spans="1:12">
      <c r="A11156" s="480" t="s">
        <v>126</v>
      </c>
      <c r="B11156" s="480">
        <f t="shared" si="945"/>
        <v>22</v>
      </c>
      <c r="C11156" s="480">
        <f t="shared" si="946"/>
        <v>6</v>
      </c>
      <c r="D11156" s="480">
        <f>D11153</f>
        <v>270</v>
      </c>
      <c r="E11156" s="480">
        <f t="shared" si="944"/>
        <v>78</v>
      </c>
      <c r="F11156" s="484">
        <v>4.4206000000000003</v>
      </c>
      <c r="G11156" s="480">
        <v>15</v>
      </c>
      <c r="H11156" s="482">
        <v>0.26961000000000002</v>
      </c>
      <c r="I11156" s="483">
        <v>16.399999999999999</v>
      </c>
      <c r="J11156" s="484">
        <v>0.1731</v>
      </c>
      <c r="K11156" s="469">
        <f t="shared" si="947"/>
        <v>16.396276102518453</v>
      </c>
      <c r="L11156" s="469">
        <f t="shared" si="948"/>
        <v>-3.7238974815458903E-3</v>
      </c>
    </row>
    <row r="11157" spans="1:12">
      <c r="A11157" s="98" t="s">
        <v>126</v>
      </c>
      <c r="B11157" s="98">
        <f t="shared" si="945"/>
        <v>22</v>
      </c>
      <c r="C11157" s="98">
        <f t="shared" si="946"/>
        <v>6</v>
      </c>
      <c r="D11157" s="98">
        <f>D11156</f>
        <v>270</v>
      </c>
      <c r="E11157" s="98">
        <f t="shared" si="944"/>
        <v>79</v>
      </c>
      <c r="F11157" s="397">
        <f>F11156+(E11157-E11156)*(F11159-F11156)/(E11159-E11156)</f>
        <v>4.4329666666666672</v>
      </c>
      <c r="G11157" s="98">
        <v>15</v>
      </c>
      <c r="H11157" s="491">
        <f>H11156+(E11157-E11156)*(H11159-H11156)/(E11159-E11156)</f>
        <v>0.26988333333333336</v>
      </c>
      <c r="I11157" s="492">
        <f>I11156+(E11157-E11156)*(I11159-I11156)/(E11159-E11156)</f>
        <v>16.433333333333334</v>
      </c>
      <c r="J11157" s="397">
        <f>J11156+(E11157-E11156)*(J11159-J11156)/(E11159-E11156)</f>
        <v>0.17216666666666666</v>
      </c>
      <c r="K11157" s="469">
        <f t="shared" si="947"/>
        <v>16.425492496757858</v>
      </c>
      <c r="L11157" s="469">
        <f t="shared" si="948"/>
        <v>-7.8408365754754072E-3</v>
      </c>
    </row>
    <row r="11158" spans="1:12">
      <c r="A11158" s="98" t="s">
        <v>126</v>
      </c>
      <c r="B11158" s="98">
        <f t="shared" si="945"/>
        <v>22</v>
      </c>
      <c r="C11158" s="98">
        <f t="shared" si="946"/>
        <v>6</v>
      </c>
      <c r="D11158" s="98">
        <f>D11156</f>
        <v>270</v>
      </c>
      <c r="E11158" s="98">
        <f t="shared" si="944"/>
        <v>80</v>
      </c>
      <c r="F11158" s="397">
        <f>F11156+(E11158-E11156)*(F11159-F11156)/(E11159-E11156)</f>
        <v>4.4453333333333331</v>
      </c>
      <c r="G11158" s="98">
        <v>15</v>
      </c>
      <c r="H11158" s="491">
        <f>H11156+(E11158-E11156)*(H11159-H11156)/(E11159-E11156)</f>
        <v>0.27015666666666666</v>
      </c>
      <c r="I11158" s="492">
        <f>I11156+(E11158-E11156)*(I11159-I11156)/(E11159-E11156)</f>
        <v>16.466666666666665</v>
      </c>
      <c r="J11158" s="397">
        <f>J11156+(E11158-E11156)*(J11159-J11156)/(E11159-E11156)</f>
        <v>0.17123333333333335</v>
      </c>
      <c r="K11158" s="469">
        <f t="shared" si="947"/>
        <v>16.454649771120462</v>
      </c>
      <c r="L11158" s="469">
        <f t="shared" si="948"/>
        <v>-1.2016895546203443E-2</v>
      </c>
    </row>
    <row r="11159" spans="1:12">
      <c r="A11159" s="480" t="s">
        <v>126</v>
      </c>
      <c r="B11159" s="480">
        <f t="shared" si="945"/>
        <v>22</v>
      </c>
      <c r="C11159" s="480">
        <f t="shared" si="946"/>
        <v>6</v>
      </c>
      <c r="D11159" s="480">
        <f>D11156</f>
        <v>270</v>
      </c>
      <c r="E11159" s="480">
        <f t="shared" si="944"/>
        <v>81</v>
      </c>
      <c r="F11159" s="484">
        <v>4.4577</v>
      </c>
      <c r="G11159" s="480">
        <v>15</v>
      </c>
      <c r="H11159" s="482">
        <v>0.27043</v>
      </c>
      <c r="I11159" s="483">
        <v>16.5</v>
      </c>
      <c r="J11159" s="484">
        <v>0.17030000000000001</v>
      </c>
      <c r="K11159" s="469">
        <f t="shared" si="947"/>
        <v>16.483748104870021</v>
      </c>
      <c r="L11159" s="469">
        <f t="shared" si="948"/>
        <v>-1.6251895129979488E-2</v>
      </c>
    </row>
    <row r="11160" spans="1:12">
      <c r="A11160" s="98" t="s">
        <v>126</v>
      </c>
      <c r="B11160" s="98">
        <f t="shared" si="945"/>
        <v>22</v>
      </c>
      <c r="C11160" s="98">
        <f t="shared" si="946"/>
        <v>6</v>
      </c>
      <c r="D11160" s="98">
        <f>D11159</f>
        <v>270</v>
      </c>
      <c r="E11160" s="98">
        <f t="shared" si="944"/>
        <v>82</v>
      </c>
      <c r="F11160" s="397">
        <f>F11159+(E11160-E11159)*(F11162-F11159)/(E11162-E11159)</f>
        <v>4.4699666666666671</v>
      </c>
      <c r="G11160" s="98">
        <v>15</v>
      </c>
      <c r="H11160" s="491">
        <f>H11159+(E11160-E11159)*(H11162-H11159)/(E11162-E11159)</f>
        <v>0.27070300000000003</v>
      </c>
      <c r="I11160" s="492">
        <f>I11159+(E11160-E11159)*(I11162-I11159)/(E11162-E11159)</f>
        <v>16.533333333333335</v>
      </c>
      <c r="J11160" s="397">
        <f>J11159+(E11160-E11159)*(J11162-J11159)/(E11162-E11159)</f>
        <v>0.16933333333333334</v>
      </c>
      <c r="K11160" s="469">
        <f t="shared" si="947"/>
        <v>16.51243860122225</v>
      </c>
      <c r="L11160" s="469">
        <f t="shared" si="948"/>
        <v>-2.0894732111084835E-2</v>
      </c>
    </row>
    <row r="11161" spans="1:12">
      <c r="A11161" s="98" t="s">
        <v>126</v>
      </c>
      <c r="B11161" s="98">
        <f t="shared" si="945"/>
        <v>22</v>
      </c>
      <c r="C11161" s="98">
        <f t="shared" si="946"/>
        <v>6</v>
      </c>
      <c r="D11161" s="98">
        <f>D11159</f>
        <v>270</v>
      </c>
      <c r="E11161" s="98">
        <f t="shared" si="944"/>
        <v>83</v>
      </c>
      <c r="F11161" s="397">
        <f>F11159+(E11161-E11159)*(F11162-F11159)/(E11162-E11159)</f>
        <v>4.4822333333333333</v>
      </c>
      <c r="G11161" s="98">
        <v>15</v>
      </c>
      <c r="H11161" s="491">
        <f>H11159+(E11161-E11159)*(H11162-H11159)/(E11162-E11159)</f>
        <v>0.27097599999999999</v>
      </c>
      <c r="I11161" s="492">
        <f>I11159+(E11161-E11159)*(I11162-I11159)/(E11162-E11159)</f>
        <v>16.566666666666666</v>
      </c>
      <c r="J11161" s="397">
        <f>J11159+(E11161-E11159)*(J11162-J11159)/(E11162-E11159)</f>
        <v>0.16836666666666666</v>
      </c>
      <c r="K11161" s="469">
        <f t="shared" si="947"/>
        <v>16.541071287986146</v>
      </c>
      <c r="L11161" s="469">
        <f t="shared" si="948"/>
        <v>-2.5595378680520753E-2</v>
      </c>
    </row>
    <row r="11162" spans="1:12">
      <c r="A11162" s="480" t="s">
        <v>126</v>
      </c>
      <c r="B11162" s="480">
        <f t="shared" si="945"/>
        <v>22</v>
      </c>
      <c r="C11162" s="480">
        <f t="shared" si="946"/>
        <v>6</v>
      </c>
      <c r="D11162" s="480">
        <f>D11159</f>
        <v>270</v>
      </c>
      <c r="E11162" s="480">
        <f t="shared" si="944"/>
        <v>84</v>
      </c>
      <c r="F11162" s="484">
        <v>4.4945000000000004</v>
      </c>
      <c r="G11162" s="480">
        <v>15</v>
      </c>
      <c r="H11162" s="482">
        <v>0.27124900000000002</v>
      </c>
      <c r="I11162" s="483">
        <v>16.600000000000001</v>
      </c>
      <c r="J11162" s="484">
        <v>0.16739999999999999</v>
      </c>
      <c r="K11162" s="469">
        <f t="shared" si="947"/>
        <v>16.569646339710008</v>
      </c>
      <c r="L11162" s="469">
        <f t="shared" si="948"/>
        <v>-3.0353660289993201E-2</v>
      </c>
    </row>
    <row r="11163" spans="1:12">
      <c r="A11163" s="98" t="s">
        <v>126</v>
      </c>
      <c r="B11163" s="98">
        <f t="shared" si="945"/>
        <v>22</v>
      </c>
      <c r="C11163" s="98">
        <f t="shared" si="946"/>
        <v>6</v>
      </c>
      <c r="D11163" s="98">
        <f>D11162</f>
        <v>270</v>
      </c>
      <c r="E11163" s="98">
        <f t="shared" si="944"/>
        <v>85</v>
      </c>
      <c r="F11163" s="397">
        <f>F11162+(E11163-E11162)*(F11165-F11162)/(E11165-E11162)</f>
        <v>4.5066666666666668</v>
      </c>
      <c r="G11163" s="98">
        <v>15</v>
      </c>
      <c r="H11163" s="491">
        <f>H11162+(E11163-E11162)*(H11165-H11162)/(E11165-E11162)</f>
        <v>0.27152199999999999</v>
      </c>
      <c r="I11163" s="492">
        <f>I11162+(E11163-E11162)*(I11165-I11162)/(E11165-E11162)</f>
        <v>16.633333333333333</v>
      </c>
      <c r="J11163" s="397">
        <f>J11162+(E11163-E11162)*(J11165-J11162)/(E11165-E11162)</f>
        <v>0.16646666666666665</v>
      </c>
      <c r="K11163" s="469">
        <f t="shared" si="947"/>
        <v>16.597795635958292</v>
      </c>
      <c r="L11163" s="469">
        <f t="shared" si="948"/>
        <v>-3.5537697375040977E-2</v>
      </c>
    </row>
    <row r="11164" spans="1:12">
      <c r="A11164" s="98" t="s">
        <v>126</v>
      </c>
      <c r="B11164" s="98">
        <f t="shared" si="945"/>
        <v>22</v>
      </c>
      <c r="C11164" s="98">
        <f t="shared" si="946"/>
        <v>6</v>
      </c>
      <c r="D11164" s="98">
        <f>D11162</f>
        <v>270</v>
      </c>
      <c r="E11164" s="98">
        <f t="shared" si="944"/>
        <v>86</v>
      </c>
      <c r="F11164" s="397">
        <f>F11162+(E11164-E11162)*(F11165-F11162)/(E11165-E11162)</f>
        <v>4.5188333333333333</v>
      </c>
      <c r="G11164" s="98">
        <v>15</v>
      </c>
      <c r="H11164" s="491">
        <f>H11162+(E11164-E11162)*(H11165-H11162)/(E11165-E11162)</f>
        <v>0.27179500000000001</v>
      </c>
      <c r="I11164" s="492">
        <f>I11162+(E11164-E11162)*(I11165-I11162)/(E11165-E11162)</f>
        <v>16.666666666666668</v>
      </c>
      <c r="J11164" s="397">
        <f>J11162+(E11164-E11162)*(J11165-J11162)/(E11165-E11162)</f>
        <v>0.16553333333333334</v>
      </c>
      <c r="K11164" s="469">
        <f t="shared" si="947"/>
        <v>16.625888384014914</v>
      </c>
      <c r="L11164" s="469">
        <f t="shared" si="948"/>
        <v>-4.0778282651753983E-2</v>
      </c>
    </row>
    <row r="11165" spans="1:12">
      <c r="A11165" s="480" t="s">
        <v>126</v>
      </c>
      <c r="B11165" s="480">
        <f t="shared" si="945"/>
        <v>22</v>
      </c>
      <c r="C11165" s="480">
        <f t="shared" si="946"/>
        <v>6</v>
      </c>
      <c r="D11165" s="480">
        <f>D11162</f>
        <v>270</v>
      </c>
      <c r="E11165" s="480">
        <f t="shared" si="944"/>
        <v>87</v>
      </c>
      <c r="F11165" s="484">
        <v>4.5309999999999997</v>
      </c>
      <c r="G11165" s="480">
        <v>15</v>
      </c>
      <c r="H11165" s="482">
        <v>0.27206799999999998</v>
      </c>
      <c r="I11165" s="483">
        <v>16.7</v>
      </c>
      <c r="J11165" s="484">
        <v>0.1646</v>
      </c>
      <c r="K11165" s="469">
        <f t="shared" si="947"/>
        <v>16.653924754105592</v>
      </c>
      <c r="L11165" s="469">
        <f t="shared" si="948"/>
        <v>-4.6075245894407146E-2</v>
      </c>
    </row>
    <row r="11166" spans="1:12">
      <c r="A11166" s="98" t="s">
        <v>126</v>
      </c>
      <c r="B11166" s="98">
        <f t="shared" si="945"/>
        <v>22</v>
      </c>
      <c r="C11166" s="98">
        <f t="shared" si="946"/>
        <v>6</v>
      </c>
      <c r="D11166" s="98">
        <f>D11165</f>
        <v>270</v>
      </c>
      <c r="E11166" s="98">
        <f t="shared" si="944"/>
        <v>88</v>
      </c>
      <c r="F11166" s="397">
        <f>F11165+(E11166-E11165)*(F11168-F11165)/(E11168-E11165)</f>
        <v>4.5430666666666664</v>
      </c>
      <c r="G11166" s="98">
        <v>15</v>
      </c>
      <c r="H11166" s="491">
        <f>H11165+(E11166-E11165)*(H11168-H11165)/(E11168-E11165)</f>
        <v>0.27234133333333332</v>
      </c>
      <c r="I11166" s="492">
        <f>I11165+(E11166-E11165)*(I11168-I11165)/(E11168-E11165)</f>
        <v>16.7</v>
      </c>
      <c r="J11166" s="397">
        <f>J11165+(E11166-E11165)*(J11168-J11165)/(E11168-E11165)</f>
        <v>0.16366666666666665</v>
      </c>
      <c r="K11166" s="469">
        <f t="shared" si="947"/>
        <v>16.68151731160896</v>
      </c>
      <c r="L11166" s="469">
        <f t="shared" si="948"/>
        <v>-1.8482688391038948E-2</v>
      </c>
    </row>
    <row r="11167" spans="1:12">
      <c r="A11167" s="98" t="s">
        <v>126</v>
      </c>
      <c r="B11167" s="98">
        <f t="shared" si="945"/>
        <v>22</v>
      </c>
      <c r="C11167" s="98">
        <f t="shared" si="946"/>
        <v>6</v>
      </c>
      <c r="D11167" s="98">
        <f>D11165</f>
        <v>270</v>
      </c>
      <c r="E11167" s="98">
        <f t="shared" si="944"/>
        <v>89</v>
      </c>
      <c r="F11167" s="397">
        <f>F11165+(E11167-E11165)*(F11168-F11165)/(E11168-E11165)</f>
        <v>4.555133333333333</v>
      </c>
      <c r="G11167" s="98">
        <v>15</v>
      </c>
      <c r="H11167" s="491">
        <f>H11165+(E11167-E11165)*(H11168-H11165)/(E11168-E11165)</f>
        <v>0.27261466666666667</v>
      </c>
      <c r="I11167" s="492">
        <f>I11165+(E11167-E11165)*(I11168-I11165)/(E11168-E11165)</f>
        <v>16.7</v>
      </c>
      <c r="J11167" s="397">
        <f>J11165+(E11167-E11165)*(J11168-J11165)/(E11168-E11165)</f>
        <v>0.16273333333333334</v>
      </c>
      <c r="K11167" s="469">
        <f t="shared" si="947"/>
        <v>16.709054538518348</v>
      </c>
      <c r="L11167" s="469">
        <f t="shared" si="948"/>
        <v>9.0545385183489202E-3</v>
      </c>
    </row>
    <row r="11168" spans="1:12">
      <c r="A11168" s="480" t="s">
        <v>126</v>
      </c>
      <c r="B11168" s="480">
        <f t="shared" si="945"/>
        <v>22</v>
      </c>
      <c r="C11168" s="480">
        <f t="shared" si="946"/>
        <v>6</v>
      </c>
      <c r="D11168" s="480">
        <f>D11165</f>
        <v>270</v>
      </c>
      <c r="E11168" s="480">
        <f t="shared" si="944"/>
        <v>90</v>
      </c>
      <c r="F11168" s="484">
        <v>4.5671999999999997</v>
      </c>
      <c r="G11168" s="480">
        <v>15</v>
      </c>
      <c r="H11168" s="482">
        <v>0.27288800000000002</v>
      </c>
      <c r="I11168" s="483">
        <v>16.7</v>
      </c>
      <c r="J11168" s="484">
        <v>0.1618</v>
      </c>
      <c r="K11168" s="469">
        <f t="shared" si="947"/>
        <v>16.736536601096418</v>
      </c>
      <c r="L11168" s="469">
        <f t="shared" si="948"/>
        <v>3.6536601096418764E-2</v>
      </c>
    </row>
    <row r="11169" spans="1:12">
      <c r="A11169" s="98" t="s">
        <v>126</v>
      </c>
      <c r="B11169" s="98">
        <f t="shared" si="945"/>
        <v>22</v>
      </c>
      <c r="C11169" s="98">
        <f t="shared" si="946"/>
        <v>6</v>
      </c>
      <c r="D11169" s="98">
        <f>D11168</f>
        <v>270</v>
      </c>
      <c r="E11169" s="98">
        <f t="shared" si="944"/>
        <v>91</v>
      </c>
      <c r="F11169" s="397">
        <f>F11168+(E11169-E11168)*(F11171-F11168)/(E11171-E11168)</f>
        <v>4.5791666666666666</v>
      </c>
      <c r="G11169" s="98">
        <v>15</v>
      </c>
      <c r="H11169" s="491">
        <f>H11168+(E11169-E11168)*(H11171-H11168)/(E11171-E11168)</f>
        <v>0.27316099999999999</v>
      </c>
      <c r="I11169" s="492">
        <f>I11168+(E11169-E11168)*(I11171-I11168)/(E11171-E11168)</f>
        <v>16.733333333333334</v>
      </c>
      <c r="J11169" s="397">
        <f>J11168+(E11169-E11168)*(J11171-J11168)/(E11171-E11168)</f>
        <v>0.16083333333333333</v>
      </c>
      <c r="K11169" s="469">
        <f t="shared" si="947"/>
        <v>16.76361803722591</v>
      </c>
      <c r="L11169" s="469">
        <f t="shared" si="948"/>
        <v>3.0284703892576204E-2</v>
      </c>
    </row>
    <row r="11170" spans="1:12">
      <c r="A11170" s="98" t="s">
        <v>126</v>
      </c>
      <c r="B11170" s="98">
        <f t="shared" si="945"/>
        <v>22</v>
      </c>
      <c r="C11170" s="98">
        <f t="shared" si="946"/>
        <v>6</v>
      </c>
      <c r="D11170" s="98">
        <f>D11168</f>
        <v>270</v>
      </c>
      <c r="E11170" s="98">
        <f t="shared" si="944"/>
        <v>92</v>
      </c>
      <c r="F11170" s="397">
        <f>F11168+(E11170-E11168)*(F11171-F11168)/(E11171-E11168)</f>
        <v>4.5911333333333335</v>
      </c>
      <c r="G11170" s="98">
        <v>15</v>
      </c>
      <c r="H11170" s="491">
        <f>H11168+(E11170-E11168)*(H11171-H11168)/(E11171-E11168)</f>
        <v>0.27343400000000001</v>
      </c>
      <c r="I11170" s="492">
        <f>I11168+(E11170-E11168)*(I11171-I11168)/(E11171-E11168)</f>
        <v>16.766666666666666</v>
      </c>
      <c r="J11170" s="397">
        <f>J11168+(E11170-E11168)*(J11171-J11168)/(E11171-E11168)</f>
        <v>0.15986666666666668</v>
      </c>
      <c r="K11170" s="469">
        <f t="shared" si="947"/>
        <v>16.790645396451552</v>
      </c>
      <c r="L11170" s="469">
        <f t="shared" si="948"/>
        <v>2.3978729784886355E-2</v>
      </c>
    </row>
    <row r="11171" spans="1:12">
      <c r="A11171" s="480" t="s">
        <v>126</v>
      </c>
      <c r="B11171" s="480">
        <f t="shared" si="945"/>
        <v>22</v>
      </c>
      <c r="C11171" s="480">
        <f t="shared" si="946"/>
        <v>6</v>
      </c>
      <c r="D11171" s="480">
        <f>D11168</f>
        <v>270</v>
      </c>
      <c r="E11171" s="480">
        <f t="shared" si="944"/>
        <v>93</v>
      </c>
      <c r="F11171" s="484">
        <v>4.6031000000000004</v>
      </c>
      <c r="G11171" s="480">
        <v>15</v>
      </c>
      <c r="H11171" s="482">
        <v>0.27370699999999998</v>
      </c>
      <c r="I11171" s="483">
        <v>16.8</v>
      </c>
      <c r="J11171" s="484">
        <v>0.15890000000000001</v>
      </c>
      <c r="K11171" s="469">
        <f t="shared" si="947"/>
        <v>16.817618840585009</v>
      </c>
      <c r="L11171" s="469">
        <f t="shared" si="948"/>
        <v>1.76188405850084E-2</v>
      </c>
    </row>
    <row r="11172" spans="1:12">
      <c r="A11172" s="98" t="s">
        <v>126</v>
      </c>
      <c r="B11172" s="98">
        <f t="shared" si="945"/>
        <v>22</v>
      </c>
      <c r="C11172" s="98">
        <f t="shared" si="946"/>
        <v>6</v>
      </c>
      <c r="D11172" s="98">
        <f>D11171</f>
        <v>270</v>
      </c>
      <c r="E11172" s="98">
        <f t="shared" si="944"/>
        <v>94</v>
      </c>
      <c r="F11172" s="397">
        <f>F11171+(E11172-E11171)*(F11174-F11171)/(E11174-E11171)</f>
        <v>4.6150000000000002</v>
      </c>
      <c r="G11172" s="98">
        <v>15</v>
      </c>
      <c r="H11172" s="491">
        <f>H11171+(E11172-E11171)*(H11174-H11171)/(E11174-E11171)</f>
        <v>0.27398066666666665</v>
      </c>
      <c r="I11172" s="492">
        <f>I11171+(E11172-E11171)*(I11174-I11171)/(E11174-E11171)</f>
        <v>16.833333333333332</v>
      </c>
      <c r="J11172" s="397">
        <f>J11171+(E11172-E11171)*(J11174-J11171)/(E11174-E11171)</f>
        <v>0.15796666666666667</v>
      </c>
      <c r="K11172" s="469">
        <f t="shared" si="947"/>
        <v>16.844254217450867</v>
      </c>
      <c r="L11172" s="469">
        <f t="shared" si="948"/>
        <v>1.0920884117535223E-2</v>
      </c>
    </row>
    <row r="11173" spans="1:12">
      <c r="A11173" s="98" t="s">
        <v>126</v>
      </c>
      <c r="B11173" s="98">
        <f t="shared" si="945"/>
        <v>22</v>
      </c>
      <c r="C11173" s="98">
        <f t="shared" si="946"/>
        <v>6</v>
      </c>
      <c r="D11173" s="98">
        <f>D11171</f>
        <v>270</v>
      </c>
      <c r="E11173" s="98">
        <f t="shared" si="944"/>
        <v>95</v>
      </c>
      <c r="F11173" s="397">
        <f>F11171+(E11173-E11171)*(F11174-F11171)/(E11174-E11171)</f>
        <v>4.6269</v>
      </c>
      <c r="G11173" s="98">
        <v>15</v>
      </c>
      <c r="H11173" s="491">
        <f>H11171+(E11173-E11171)*(H11174-H11171)/(E11174-E11171)</f>
        <v>0.27425433333333332</v>
      </c>
      <c r="I11173" s="492">
        <f>I11171+(E11173-E11171)*(I11174-I11171)/(E11174-E11171)</f>
        <v>16.866666666666667</v>
      </c>
      <c r="J11173" s="397">
        <f>J11171+(E11173-E11171)*(J11174-J11171)/(E11174-E11171)</f>
        <v>0.15703333333333333</v>
      </c>
      <c r="K11173" s="469">
        <f t="shared" si="947"/>
        <v>16.870836437710494</v>
      </c>
      <c r="L11173" s="469">
        <f t="shared" si="948"/>
        <v>4.1697710438270974E-3</v>
      </c>
    </row>
    <row r="11174" spans="1:12">
      <c r="A11174" s="480" t="s">
        <v>126</v>
      </c>
      <c r="B11174" s="480">
        <f t="shared" si="945"/>
        <v>22</v>
      </c>
      <c r="C11174" s="480">
        <f t="shared" si="946"/>
        <v>6</v>
      </c>
      <c r="D11174" s="480">
        <f>D11171</f>
        <v>270</v>
      </c>
      <c r="E11174" s="480">
        <f t="shared" si="944"/>
        <v>96</v>
      </c>
      <c r="F11174" s="484">
        <v>4.6387999999999998</v>
      </c>
      <c r="G11174" s="480">
        <v>15</v>
      </c>
      <c r="H11174" s="482">
        <v>0.27452799999999999</v>
      </c>
      <c r="I11174" s="483">
        <v>16.899999999999999</v>
      </c>
      <c r="J11174" s="484">
        <v>0.15609999999999999</v>
      </c>
      <c r="K11174" s="469">
        <f t="shared" si="947"/>
        <v>16.897365660333371</v>
      </c>
      <c r="L11174" s="469">
        <f t="shared" si="948"/>
        <v>-2.6343396666277386E-3</v>
      </c>
    </row>
    <row r="11175" spans="1:12">
      <c r="A11175" s="98" t="s">
        <v>126</v>
      </c>
      <c r="B11175" s="98">
        <f t="shared" si="945"/>
        <v>22</v>
      </c>
      <c r="C11175" s="98">
        <f t="shared" si="946"/>
        <v>6</v>
      </c>
      <c r="D11175" s="98">
        <f>D11174</f>
        <v>270</v>
      </c>
      <c r="E11175" s="98">
        <f t="shared" si="944"/>
        <v>97</v>
      </c>
      <c r="F11175" s="397">
        <f>F11174+(E11175-E11174)*(F11177-F11174)/(E11177-E11174)</f>
        <v>4.6505999999999998</v>
      </c>
      <c r="G11175" s="98">
        <v>15</v>
      </c>
      <c r="H11175" s="491">
        <f>H11174+(E11175-E11174)*(H11177-H11174)/(E11177-E11174)</f>
        <v>0.27480166666666667</v>
      </c>
      <c r="I11175" s="492">
        <f>I11174+(E11175-E11174)*(I11177-I11174)/(E11177-E11174)</f>
        <v>16.933333333333334</v>
      </c>
      <c r="J11175" s="397">
        <f>J11174+(E11175-E11174)*(J11177-J11174)/(E11177-E11174)</f>
        <v>0.15516666666666665</v>
      </c>
      <c r="K11175" s="469">
        <f t="shared" si="947"/>
        <v>16.923478144843855</v>
      </c>
      <c r="L11175" s="469">
        <f t="shared" si="948"/>
        <v>-9.8551884894781949E-3</v>
      </c>
    </row>
    <row r="11176" spans="1:12">
      <c r="A11176" s="98" t="s">
        <v>126</v>
      </c>
      <c r="B11176" s="98">
        <f t="shared" si="945"/>
        <v>22</v>
      </c>
      <c r="C11176" s="98">
        <f t="shared" si="946"/>
        <v>6</v>
      </c>
      <c r="D11176" s="98">
        <f>D11174</f>
        <v>270</v>
      </c>
      <c r="E11176" s="98">
        <f t="shared" si="944"/>
        <v>98</v>
      </c>
      <c r="F11176" s="397">
        <f>F11174+(E11176-E11174)*(F11177-F11174)/(E11177-E11174)</f>
        <v>4.6623999999999999</v>
      </c>
      <c r="G11176" s="98">
        <v>15</v>
      </c>
      <c r="H11176" s="491">
        <f>H11174+(E11176-E11174)*(H11177-H11174)/(E11177-E11174)</f>
        <v>0.27507533333333334</v>
      </c>
      <c r="I11176" s="492">
        <f>I11174+(E11176-E11174)*(I11177-I11174)/(E11177-E11174)</f>
        <v>16.966666666666665</v>
      </c>
      <c r="J11176" s="397">
        <f>J11174+(E11176-E11174)*(J11177-J11174)/(E11177-E11174)</f>
        <v>0.15423333333333333</v>
      </c>
      <c r="K11176" s="469">
        <f t="shared" si="947"/>
        <v>16.949538671830503</v>
      </c>
      <c r="L11176" s="469">
        <f t="shared" si="948"/>
        <v>-1.712799483616223E-2</v>
      </c>
    </row>
    <row r="11177" spans="1:12">
      <c r="A11177" s="480" t="s">
        <v>126</v>
      </c>
      <c r="B11177" s="480">
        <f t="shared" si="945"/>
        <v>22</v>
      </c>
      <c r="C11177" s="480">
        <f t="shared" si="946"/>
        <v>6</v>
      </c>
      <c r="D11177" s="480">
        <f>D11174</f>
        <v>270</v>
      </c>
      <c r="E11177" s="480">
        <f t="shared" si="944"/>
        <v>99</v>
      </c>
      <c r="F11177" s="484">
        <v>4.6741999999999999</v>
      </c>
      <c r="G11177" s="480">
        <v>15</v>
      </c>
      <c r="H11177" s="482">
        <v>0.27534900000000001</v>
      </c>
      <c r="I11177" s="483">
        <v>17</v>
      </c>
      <c r="J11177" s="484">
        <v>0.15329999999999999</v>
      </c>
      <c r="K11177" s="469">
        <f t="shared" si="947"/>
        <v>16.975547396213532</v>
      </c>
      <c r="L11177" s="469">
        <f t="shared" si="948"/>
        <v>-2.4452603786468075E-2</v>
      </c>
    </row>
    <row r="11178" spans="1:12">
      <c r="A11178" s="98" t="s">
        <v>126</v>
      </c>
      <c r="B11178" s="98">
        <f t="shared" si="945"/>
        <v>22</v>
      </c>
      <c r="C11178" s="98">
        <f t="shared" si="946"/>
        <v>6</v>
      </c>
      <c r="D11178" s="98">
        <f>D11177</f>
        <v>270</v>
      </c>
      <c r="E11178" s="98">
        <f t="shared" si="944"/>
        <v>100</v>
      </c>
      <c r="F11178" s="397">
        <f>F11177+(E11178-E11177)*(F11180-F11177)/(E11180-E11177)</f>
        <v>4.6859000000000002</v>
      </c>
      <c r="G11178" s="98">
        <v>15</v>
      </c>
      <c r="H11178" s="491">
        <f>H11177+(E11178-E11177)*(H11180-H11177)/(E11180-E11177)</f>
        <v>0.27562333333333333</v>
      </c>
      <c r="I11178" s="492">
        <f>I11177+(E11178-E11177)*(I11180-I11177)/(E11180-E11177)</f>
        <v>17.033333333333335</v>
      </c>
      <c r="J11178" s="397">
        <f>J11177+(E11178-E11177)*(J11180-J11177)/(E11180-E11177)</f>
        <v>0.15233333333333332</v>
      </c>
      <c r="K11178" s="469">
        <f t="shared" si="947"/>
        <v>17.00110053575532</v>
      </c>
      <c r="L11178" s="469">
        <f t="shared" si="948"/>
        <v>-3.2232797578014782E-2</v>
      </c>
    </row>
    <row r="11179" spans="1:12">
      <c r="A11179" s="98" t="s">
        <v>126</v>
      </c>
      <c r="B11179" s="98">
        <f t="shared" si="945"/>
        <v>22</v>
      </c>
      <c r="C11179" s="98">
        <f t="shared" si="946"/>
        <v>6</v>
      </c>
      <c r="D11179" s="98">
        <f>D11177</f>
        <v>270</v>
      </c>
      <c r="E11179" s="98">
        <f t="shared" si="944"/>
        <v>101</v>
      </c>
      <c r="F11179" s="397">
        <f>F11177+(E11179-E11177)*(F11180-F11177)/(E11180-E11177)</f>
        <v>4.6975999999999996</v>
      </c>
      <c r="G11179" s="98">
        <v>15</v>
      </c>
      <c r="H11179" s="491">
        <f>H11177+(E11179-E11177)*(H11180-H11177)/(E11180-E11177)</f>
        <v>0.27589766666666665</v>
      </c>
      <c r="I11179" s="492">
        <f>I11177+(E11179-E11177)*(I11180-I11177)/(E11180-E11177)</f>
        <v>17.066666666666666</v>
      </c>
      <c r="J11179" s="397">
        <f>J11177+(E11179-E11177)*(J11180-J11177)/(E11180-E11177)</f>
        <v>0.15136666666666668</v>
      </c>
      <c r="K11179" s="469">
        <f t="shared" si="947"/>
        <v>17.026602858789431</v>
      </c>
      <c r="L11179" s="469">
        <f t="shared" si="948"/>
        <v>-4.0063807877235291E-2</v>
      </c>
    </row>
    <row r="11180" spans="1:12">
      <c r="A11180" s="480" t="s">
        <v>126</v>
      </c>
      <c r="B11180" s="480">
        <f t="shared" si="945"/>
        <v>22</v>
      </c>
      <c r="C11180" s="480">
        <f t="shared" si="946"/>
        <v>6</v>
      </c>
      <c r="D11180" s="480">
        <f>D11177</f>
        <v>270</v>
      </c>
      <c r="E11180" s="480">
        <f t="shared" si="944"/>
        <v>102</v>
      </c>
      <c r="F11180" s="484">
        <v>4.7092999999999998</v>
      </c>
      <c r="G11180" s="480">
        <v>15</v>
      </c>
      <c r="H11180" s="482">
        <v>0.27617199999999997</v>
      </c>
      <c r="I11180" s="483">
        <v>17.100000000000001</v>
      </c>
      <c r="J11180" s="484">
        <v>0.15040000000000001</v>
      </c>
      <c r="K11180" s="469">
        <f t="shared" si="947"/>
        <v>17.052054516750431</v>
      </c>
      <c r="L11180" s="469">
        <f t="shared" si="948"/>
        <v>-4.7945483249570486E-2</v>
      </c>
    </row>
    <row r="11181" spans="1:12">
      <c r="A11181" s="98" t="s">
        <v>126</v>
      </c>
      <c r="B11181" s="98">
        <f t="shared" si="945"/>
        <v>22</v>
      </c>
      <c r="C11181" s="98">
        <f t="shared" si="946"/>
        <v>6</v>
      </c>
      <c r="D11181" s="98">
        <f>D11180</f>
        <v>270</v>
      </c>
      <c r="E11181" s="98">
        <f t="shared" si="944"/>
        <v>103</v>
      </c>
      <c r="F11181" s="397">
        <f>F11180+(E11181-E11180)*(F11183-F11180)/(E11183-E11180)</f>
        <v>4.7209000000000003</v>
      </c>
      <c r="G11181" s="98">
        <v>15</v>
      </c>
      <c r="H11181" s="491">
        <f>H11180+(E11181-E11180)*(H11183-H11180)/(E11183-E11180)</f>
        <v>0.27644666666666667</v>
      </c>
      <c r="I11181" s="492">
        <f>I11180+(E11181-E11180)*(I11183-I11180)/(E11183-E11180)</f>
        <v>17.100000000000001</v>
      </c>
      <c r="J11181" s="397">
        <f>J11180+(E11181-E11180)*(J11183-J11180)/(E11183-E11180)</f>
        <v>0.14946666666666666</v>
      </c>
      <c r="K11181" s="469">
        <f t="shared" si="947"/>
        <v>17.07707333542335</v>
      </c>
      <c r="L11181" s="469">
        <f t="shared" si="948"/>
        <v>-2.292666457665149E-2</v>
      </c>
    </row>
    <row r="11182" spans="1:12">
      <c r="A11182" s="98" t="s">
        <v>126</v>
      </c>
      <c r="B11182" s="98">
        <f t="shared" si="945"/>
        <v>22</v>
      </c>
      <c r="C11182" s="98">
        <f t="shared" si="946"/>
        <v>6</v>
      </c>
      <c r="D11182" s="98">
        <f>D11180</f>
        <v>270</v>
      </c>
      <c r="E11182" s="98">
        <f t="shared" si="944"/>
        <v>104</v>
      </c>
      <c r="F11182" s="397">
        <f>F11180+(E11182-E11180)*(F11183-F11180)/(E11183-E11180)</f>
        <v>4.7324999999999999</v>
      </c>
      <c r="G11182" s="98">
        <v>15</v>
      </c>
      <c r="H11182" s="491">
        <f>H11180+(E11182-E11180)*(H11183-H11180)/(E11183-E11180)</f>
        <v>0.27672133333333332</v>
      </c>
      <c r="I11182" s="492">
        <f>I11180+(E11182-E11180)*(I11183-I11180)/(E11183-E11180)</f>
        <v>17.100000000000001</v>
      </c>
      <c r="J11182" s="397">
        <f>J11180+(E11182-E11180)*(J11183-J11180)/(E11183-E11180)</f>
        <v>0.14853333333333335</v>
      </c>
      <c r="K11182" s="469">
        <f t="shared" si="947"/>
        <v>17.102042487990325</v>
      </c>
      <c r="L11182" s="469">
        <f t="shared" si="948"/>
        <v>2.0424879903231385E-3</v>
      </c>
    </row>
    <row r="11183" spans="1:12">
      <c r="A11183" s="480" t="s">
        <v>126</v>
      </c>
      <c r="B11183" s="480">
        <f t="shared" si="945"/>
        <v>22</v>
      </c>
      <c r="C11183" s="480">
        <f t="shared" si="946"/>
        <v>6</v>
      </c>
      <c r="D11183" s="480">
        <f>D11180</f>
        <v>270</v>
      </c>
      <c r="E11183" s="480">
        <f t="shared" si="944"/>
        <v>105</v>
      </c>
      <c r="F11183" s="484">
        <v>4.7441000000000004</v>
      </c>
      <c r="G11183" s="480">
        <v>15</v>
      </c>
      <c r="H11183" s="482">
        <v>0.27699600000000002</v>
      </c>
      <c r="I11183" s="483">
        <v>17.100000000000001</v>
      </c>
      <c r="J11183" s="484">
        <v>0.14760000000000001</v>
      </c>
      <c r="K11183" s="469">
        <f t="shared" si="947"/>
        <v>17.126962122196712</v>
      </c>
      <c r="L11183" s="469">
        <f t="shared" si="948"/>
        <v>2.6962122196710681E-2</v>
      </c>
    </row>
    <row r="11184" spans="1:12">
      <c r="A11184" s="98" t="s">
        <v>126</v>
      </c>
      <c r="B11184" s="98">
        <f t="shared" si="945"/>
        <v>22</v>
      </c>
      <c r="C11184" s="98">
        <f t="shared" si="946"/>
        <v>6</v>
      </c>
      <c r="D11184" s="98">
        <f>D11183</f>
        <v>270</v>
      </c>
      <c r="E11184" s="98">
        <f t="shared" si="944"/>
        <v>106</v>
      </c>
      <c r="F11184" s="397">
        <f>F11183+(E11184-E11183)*(F11186-F11183)/(E11186-E11183)</f>
        <v>4.7556333333333338</v>
      </c>
      <c r="G11184" s="98">
        <v>15</v>
      </c>
      <c r="H11184" s="491">
        <f>H11183+(E11184-E11183)*(H11186-H11183)/(E11186-E11183)</f>
        <v>0.27727133333333337</v>
      </c>
      <c r="I11184" s="492">
        <f>I11183+(E11184-E11183)*(I11186-I11183)/(E11186-E11183)</f>
        <v>17.133333333333333</v>
      </c>
      <c r="J11184" s="397">
        <f>J11183+(E11184-E11183)*(J11186-J11183)/(E11186-E11183)</f>
        <v>0.14663333333333334</v>
      </c>
      <c r="K11184" s="469">
        <f t="shared" si="947"/>
        <v>17.151550707249456</v>
      </c>
      <c r="L11184" s="469">
        <f t="shared" si="948"/>
        <v>1.8217373916122881E-2</v>
      </c>
    </row>
    <row r="11185" spans="1:12">
      <c r="A11185" s="98" t="s">
        <v>126</v>
      </c>
      <c r="B11185" s="98">
        <f t="shared" si="945"/>
        <v>22</v>
      </c>
      <c r="C11185" s="98">
        <f t="shared" si="946"/>
        <v>6</v>
      </c>
      <c r="D11185" s="98">
        <f>D11183</f>
        <v>270</v>
      </c>
      <c r="E11185" s="98">
        <f t="shared" ref="E11185:E11243" si="949">E11184+1</f>
        <v>107</v>
      </c>
      <c r="F11185" s="397">
        <f>F11183+(E11185-E11183)*(F11186-F11183)/(E11186-E11183)</f>
        <v>4.7671666666666663</v>
      </c>
      <c r="G11185" s="98">
        <v>15</v>
      </c>
      <c r="H11185" s="491">
        <f>H11183+(E11185-E11183)*(H11186-H11183)/(E11186-E11183)</f>
        <v>0.27754666666666666</v>
      </c>
      <c r="I11185" s="492">
        <f>I11183+(E11185-E11183)*(I11186-I11183)/(E11186-E11183)</f>
        <v>17.166666666666668</v>
      </c>
      <c r="J11185" s="397">
        <f>J11183+(E11185-E11183)*(J11186-J11183)/(E11186-E11183)</f>
        <v>0.14566666666666667</v>
      </c>
      <c r="K11185" s="469">
        <f t="shared" si="947"/>
        <v>17.176090507302074</v>
      </c>
      <c r="L11185" s="469">
        <f t="shared" si="948"/>
        <v>9.4238406354065773E-3</v>
      </c>
    </row>
    <row r="11186" spans="1:12">
      <c r="A11186" s="480" t="s">
        <v>126</v>
      </c>
      <c r="B11186" s="480">
        <f t="shared" si="945"/>
        <v>22</v>
      </c>
      <c r="C11186" s="480">
        <f t="shared" si="946"/>
        <v>6</v>
      </c>
      <c r="D11186" s="480">
        <f>D11183</f>
        <v>270</v>
      </c>
      <c r="E11186" s="480">
        <f t="shared" si="949"/>
        <v>108</v>
      </c>
      <c r="F11186" s="484">
        <v>4.7786999999999997</v>
      </c>
      <c r="G11186" s="480">
        <v>15</v>
      </c>
      <c r="H11186" s="482">
        <v>0.27782200000000001</v>
      </c>
      <c r="I11186" s="483">
        <v>17.2</v>
      </c>
      <c r="J11186" s="484">
        <v>0.1447</v>
      </c>
      <c r="K11186" s="469">
        <f t="shared" si="947"/>
        <v>17.200581667398549</v>
      </c>
      <c r="L11186" s="469">
        <f t="shared" si="948"/>
        <v>5.8166739854925709E-4</v>
      </c>
    </row>
    <row r="11187" spans="1:12">
      <c r="A11187" s="98" t="s">
        <v>126</v>
      </c>
      <c r="B11187" s="98">
        <f t="shared" si="945"/>
        <v>22</v>
      </c>
      <c r="C11187" s="98">
        <f t="shared" si="946"/>
        <v>6</v>
      </c>
      <c r="D11187" s="98">
        <f>D11186</f>
        <v>270</v>
      </c>
      <c r="E11187" s="98">
        <f t="shared" si="949"/>
        <v>109</v>
      </c>
      <c r="F11187" s="397">
        <f>F11186+(E11187-E11186)*(F11189-F11186)/(E11189-E11186)</f>
        <v>4.7901666666666669</v>
      </c>
      <c r="G11187" s="98">
        <v>15</v>
      </c>
      <c r="H11187" s="491">
        <f>H11186+(E11187-E11186)*(H11189-H11186)/(E11189-E11186)</f>
        <v>0.27809833333333334</v>
      </c>
      <c r="I11187" s="492">
        <f>I11186+(E11187-E11186)*(I11189-I11186)/(E11189-E11186)</f>
        <v>17.233333333333334</v>
      </c>
      <c r="J11187" s="397">
        <f>J11186+(E11187-E11186)*(J11189-J11186)/(E11189-E11186)</f>
        <v>0.14376666666666665</v>
      </c>
      <c r="K11187" s="469">
        <f t="shared" si="947"/>
        <v>17.224722670038776</v>
      </c>
      <c r="L11187" s="469">
        <f t="shared" si="948"/>
        <v>-8.610663294557952E-3</v>
      </c>
    </row>
    <row r="11188" spans="1:12">
      <c r="A11188" s="98" t="s">
        <v>126</v>
      </c>
      <c r="B11188" s="98">
        <f t="shared" si="945"/>
        <v>22</v>
      </c>
      <c r="C11188" s="98">
        <f t="shared" si="946"/>
        <v>6</v>
      </c>
      <c r="D11188" s="98">
        <f>D11186</f>
        <v>270</v>
      </c>
      <c r="E11188" s="98">
        <f t="shared" si="949"/>
        <v>110</v>
      </c>
      <c r="F11188" s="397">
        <f>F11186+(E11188-E11186)*(F11189-F11186)/(E11189-E11186)</f>
        <v>4.8016333333333332</v>
      </c>
      <c r="G11188" s="98">
        <v>15</v>
      </c>
      <c r="H11188" s="491">
        <f>H11186+(E11188-E11186)*(H11189-H11186)/(E11189-E11186)</f>
        <v>0.27837466666666666</v>
      </c>
      <c r="I11188" s="492">
        <f>I11186+(E11188-E11186)*(I11189-I11186)/(E11189-E11186)</f>
        <v>17.266666666666666</v>
      </c>
      <c r="J11188" s="397">
        <f>J11186+(E11188-E11186)*(J11189-J11186)/(E11189-E11186)</f>
        <v>0.14283333333333334</v>
      </c>
      <c r="K11188" s="469">
        <f t="shared" si="947"/>
        <v>17.248815744727729</v>
      </c>
      <c r="L11188" s="469">
        <f t="shared" si="948"/>
        <v>-1.7850921938936892E-2</v>
      </c>
    </row>
    <row r="11189" spans="1:12">
      <c r="A11189" s="480" t="s">
        <v>126</v>
      </c>
      <c r="B11189" s="480">
        <f t="shared" si="945"/>
        <v>22</v>
      </c>
      <c r="C11189" s="480">
        <f t="shared" si="946"/>
        <v>6</v>
      </c>
      <c r="D11189" s="480">
        <f>D11186</f>
        <v>270</v>
      </c>
      <c r="E11189" s="480">
        <f t="shared" si="949"/>
        <v>111</v>
      </c>
      <c r="F11189" s="484">
        <v>4.8131000000000004</v>
      </c>
      <c r="G11189" s="480">
        <v>15</v>
      </c>
      <c r="H11189" s="482">
        <v>0.27865099999999998</v>
      </c>
      <c r="I11189" s="483">
        <v>17.3</v>
      </c>
      <c r="J11189" s="484">
        <v>0.1419</v>
      </c>
      <c r="K11189" s="469">
        <f t="shared" si="947"/>
        <v>17.272861034053353</v>
      </c>
      <c r="L11189" s="469">
        <f t="shared" si="948"/>
        <v>-2.7138965946647886E-2</v>
      </c>
    </row>
    <row r="11190" spans="1:12">
      <c r="A11190" s="98" t="s">
        <v>126</v>
      </c>
      <c r="B11190" s="98">
        <f t="shared" si="945"/>
        <v>22</v>
      </c>
      <c r="C11190" s="98">
        <f t="shared" si="946"/>
        <v>6</v>
      </c>
      <c r="D11190" s="98">
        <f>D11189</f>
        <v>270</v>
      </c>
      <c r="E11190" s="98">
        <f t="shared" si="949"/>
        <v>112</v>
      </c>
      <c r="F11190" s="397">
        <f>F11189+(E11190-E11189)*(F11192-F11189)/(E11192-E11189)</f>
        <v>4.8244666666666669</v>
      </c>
      <c r="G11190" s="98">
        <v>15</v>
      </c>
      <c r="H11190" s="491">
        <f>H11189+(E11190-E11189)*(H11192-H11189)/(E11192-E11189)</f>
        <v>0.27892766666666663</v>
      </c>
      <c r="I11190" s="492">
        <f>I11189+(E11190-E11189)*(I11192-I11189)/(E11192-E11189)</f>
        <v>17.3</v>
      </c>
      <c r="J11190" s="397">
        <f>J11189+(E11190-E11189)*(J11192-J11189)/(E11192-E11189)</f>
        <v>0.14096666666666666</v>
      </c>
      <c r="K11190" s="469">
        <f t="shared" si="947"/>
        <v>17.296479493488757</v>
      </c>
      <c r="L11190" s="469">
        <f t="shared" si="948"/>
        <v>-3.5205065112435818E-3</v>
      </c>
    </row>
    <row r="11191" spans="1:12">
      <c r="A11191" s="98" t="s">
        <v>126</v>
      </c>
      <c r="B11191" s="98">
        <f t="shared" si="945"/>
        <v>22</v>
      </c>
      <c r="C11191" s="98">
        <f t="shared" si="946"/>
        <v>6</v>
      </c>
      <c r="D11191" s="98">
        <f>D11189</f>
        <v>270</v>
      </c>
      <c r="E11191" s="98">
        <f t="shared" si="949"/>
        <v>113</v>
      </c>
      <c r="F11191" s="397">
        <f>F11189+(E11191-E11189)*(F11192-F11189)/(E11192-E11189)</f>
        <v>4.8358333333333334</v>
      </c>
      <c r="G11191" s="98">
        <v>15</v>
      </c>
      <c r="H11191" s="491">
        <f>H11189+(E11191-E11189)*(H11192-H11189)/(E11192-E11189)</f>
        <v>0.27920433333333333</v>
      </c>
      <c r="I11191" s="492">
        <f>I11189+(E11191-E11189)*(I11192-I11189)/(E11192-E11189)</f>
        <v>17.3</v>
      </c>
      <c r="J11191" s="397">
        <f>J11189+(E11191-E11189)*(J11192-J11189)/(E11192-E11189)</f>
        <v>0.14003333333333334</v>
      </c>
      <c r="K11191" s="469">
        <f t="shared" si="947"/>
        <v>17.320051145338002</v>
      </c>
      <c r="L11191" s="469">
        <f t="shared" si="948"/>
        <v>2.0051145338001675E-2</v>
      </c>
    </row>
    <row r="11192" spans="1:12">
      <c r="A11192" s="480" t="s">
        <v>126</v>
      </c>
      <c r="B11192" s="480">
        <f t="shared" si="945"/>
        <v>22</v>
      </c>
      <c r="C11192" s="480">
        <f t="shared" si="946"/>
        <v>6</v>
      </c>
      <c r="D11192" s="480">
        <f>D11189</f>
        <v>270</v>
      </c>
      <c r="E11192" s="480">
        <f t="shared" si="949"/>
        <v>114</v>
      </c>
      <c r="F11192" s="484">
        <v>4.8472</v>
      </c>
      <c r="G11192" s="480">
        <v>15</v>
      </c>
      <c r="H11192" s="482">
        <v>0.27948099999999998</v>
      </c>
      <c r="I11192" s="483">
        <v>17.3</v>
      </c>
      <c r="J11192" s="484">
        <v>0.1391</v>
      </c>
      <c r="K11192" s="469">
        <f t="shared" si="947"/>
        <v>17.343576128609818</v>
      </c>
      <c r="L11192" s="469">
        <f t="shared" si="948"/>
        <v>4.3576128609817744E-2</v>
      </c>
    </row>
    <row r="11193" spans="1:12">
      <c r="A11193" s="98" t="s">
        <v>126</v>
      </c>
      <c r="B11193" s="98">
        <f t="shared" si="945"/>
        <v>22</v>
      </c>
      <c r="C11193" s="98">
        <f t="shared" si="946"/>
        <v>6</v>
      </c>
      <c r="D11193" s="98">
        <f>D11192</f>
        <v>270</v>
      </c>
      <c r="E11193" s="98">
        <f t="shared" si="949"/>
        <v>115</v>
      </c>
      <c r="F11193" s="397">
        <f>F11192+(E11193-E11192)*(F11195-F11192)/(E11195-E11192)</f>
        <v>4.8584666666666667</v>
      </c>
      <c r="G11193" s="98">
        <v>15</v>
      </c>
      <c r="H11193" s="491">
        <f>H11192+(E11193-E11192)*(H11195-H11192)/(E11195-E11192)</f>
        <v>0.27975866666666666</v>
      </c>
      <c r="I11193" s="492">
        <f>I11192+(E11193-E11192)*(I11195-I11192)/(E11195-E11192)</f>
        <v>17.333333333333332</v>
      </c>
      <c r="J11193" s="397">
        <f>J11192+(E11193-E11192)*(J11195-J11192)/(E11195-E11192)</f>
        <v>0.13813333333333333</v>
      </c>
      <c r="K11193" s="469">
        <f t="shared" si="947"/>
        <v>17.366635052116347</v>
      </c>
      <c r="L11193" s="469">
        <f t="shared" si="948"/>
        <v>3.3301718783015133E-2</v>
      </c>
    </row>
    <row r="11194" spans="1:12">
      <c r="A11194" s="98" t="s">
        <v>126</v>
      </c>
      <c r="B11194" s="98">
        <f t="shared" si="945"/>
        <v>22</v>
      </c>
      <c r="C11194" s="98">
        <f t="shared" si="946"/>
        <v>6</v>
      </c>
      <c r="D11194" s="98">
        <f>D11192</f>
        <v>270</v>
      </c>
      <c r="E11194" s="98">
        <f t="shared" si="949"/>
        <v>116</v>
      </c>
      <c r="F11194" s="397">
        <f>F11192+(E11194-E11192)*(F11195-F11192)/(E11195-E11192)</f>
        <v>4.8697333333333335</v>
      </c>
      <c r="G11194" s="98">
        <v>15</v>
      </c>
      <c r="H11194" s="491">
        <f>H11192+(E11194-E11192)*(H11195-H11192)/(E11195-E11192)</f>
        <v>0.28003633333333333</v>
      </c>
      <c r="I11194" s="492">
        <f>I11192+(E11194-E11192)*(I11195-I11192)/(E11195-E11192)</f>
        <v>17.366666666666667</v>
      </c>
      <c r="J11194" s="397">
        <f>J11192+(E11194-E11192)*(J11195-J11192)/(E11195-E11192)</f>
        <v>0.13716666666666666</v>
      </c>
      <c r="K11194" s="469">
        <f t="shared" si="947"/>
        <v>17.389648248024958</v>
      </c>
      <c r="L11194" s="469">
        <f t="shared" si="948"/>
        <v>2.2981581358290981E-2</v>
      </c>
    </row>
    <row r="11195" spans="1:12">
      <c r="A11195" s="480" t="s">
        <v>126</v>
      </c>
      <c r="B11195" s="480">
        <f t="shared" si="945"/>
        <v>22</v>
      </c>
      <c r="C11195" s="480">
        <f t="shared" si="946"/>
        <v>6</v>
      </c>
      <c r="D11195" s="480">
        <f>D11192</f>
        <v>270</v>
      </c>
      <c r="E11195" s="480">
        <f t="shared" si="949"/>
        <v>117</v>
      </c>
      <c r="F11195" s="484">
        <v>4.8810000000000002</v>
      </c>
      <c r="G11195" s="480">
        <v>15</v>
      </c>
      <c r="H11195" s="482">
        <v>0.28031400000000001</v>
      </c>
      <c r="I11195" s="483">
        <v>17.399999999999999</v>
      </c>
      <c r="J11195" s="484">
        <v>0.13619999999999999</v>
      </c>
      <c r="K11195" s="469">
        <f t="shared" si="947"/>
        <v>17.412615852222864</v>
      </c>
      <c r="L11195" s="469">
        <f t="shared" si="948"/>
        <v>1.2615852222864987E-2</v>
      </c>
    </row>
    <row r="11196" spans="1:12">
      <c r="A11196" s="98" t="s">
        <v>126</v>
      </c>
      <c r="B11196" s="98">
        <f t="shared" si="945"/>
        <v>22</v>
      </c>
      <c r="C11196" s="98">
        <f t="shared" si="946"/>
        <v>6</v>
      </c>
      <c r="D11196" s="98">
        <f>D11195</f>
        <v>270</v>
      </c>
      <c r="E11196" s="98">
        <f t="shared" si="949"/>
        <v>118</v>
      </c>
      <c r="F11196" s="397">
        <f>F11195+(E11196-E11195)*(F11198-F11195)/(E11198-E11195)</f>
        <v>4.8922333333333334</v>
      </c>
      <c r="G11196" s="98">
        <v>15</v>
      </c>
      <c r="H11196" s="491">
        <f>H11195+(E11196-E11195)*(H11198-H11195)/(E11198-E11195)</f>
        <v>0.28059266666666666</v>
      </c>
      <c r="I11196" s="492">
        <f>I11195+(E11196-E11195)*(I11198-I11195)/(E11198-E11195)</f>
        <v>17.433333333333334</v>
      </c>
      <c r="J11196" s="397">
        <f>J11195+(E11196-E11195)*(J11198-J11195)/(E11198-E11195)</f>
        <v>0.13526666666666665</v>
      </c>
      <c r="K11196" s="469">
        <f t="shared" si="947"/>
        <v>17.435357065639636</v>
      </c>
      <c r="L11196" s="469">
        <f t="shared" si="948"/>
        <v>2.0237323063021506E-3</v>
      </c>
    </row>
    <row r="11197" spans="1:12">
      <c r="A11197" s="98" t="s">
        <v>126</v>
      </c>
      <c r="B11197" s="98">
        <f t="shared" ref="B11197:B11260" si="950">INT(D11197/12)</f>
        <v>22</v>
      </c>
      <c r="C11197" s="98">
        <f t="shared" ref="C11197:C11260" si="951">D11197-B11197*12</f>
        <v>6</v>
      </c>
      <c r="D11197" s="98">
        <f>D11195</f>
        <v>270</v>
      </c>
      <c r="E11197" s="98">
        <f t="shared" si="949"/>
        <v>119</v>
      </c>
      <c r="F11197" s="397">
        <f>F11195+(E11197-E11195)*(F11198-F11195)/(E11198-E11195)</f>
        <v>4.9034666666666666</v>
      </c>
      <c r="G11197" s="98">
        <v>15</v>
      </c>
      <c r="H11197" s="491">
        <f>H11195+(E11197-E11195)*(H11198-H11195)/(E11198-E11195)</f>
        <v>0.28087133333333336</v>
      </c>
      <c r="I11197" s="492">
        <f>I11195+(E11197-E11195)*(I11198-I11195)/(E11198-E11195)</f>
        <v>17.466666666666665</v>
      </c>
      <c r="J11197" s="397">
        <f>J11195+(E11197-E11195)*(J11198-J11195)/(E11198-E11195)</f>
        <v>0.13433333333333333</v>
      </c>
      <c r="K11197" s="469">
        <f t="shared" si="947"/>
        <v>17.458053153638556</v>
      </c>
      <c r="L11197" s="469">
        <f t="shared" si="948"/>
        <v>-8.6135130281093097E-3</v>
      </c>
    </row>
    <row r="11198" spans="1:12">
      <c r="A11198" s="480" t="s">
        <v>126</v>
      </c>
      <c r="B11198" s="480">
        <f t="shared" si="950"/>
        <v>22</v>
      </c>
      <c r="C11198" s="480">
        <f t="shared" si="951"/>
        <v>6</v>
      </c>
      <c r="D11198" s="480">
        <f>D11195</f>
        <v>270</v>
      </c>
      <c r="E11198" s="480">
        <f t="shared" si="949"/>
        <v>120</v>
      </c>
      <c r="F11198" s="484">
        <v>4.9146999999999998</v>
      </c>
      <c r="G11198" s="480">
        <v>15</v>
      </c>
      <c r="H11198" s="482">
        <v>0.28115000000000001</v>
      </c>
      <c r="I11198" s="483">
        <v>17.5</v>
      </c>
      <c r="J11198" s="484">
        <v>0.13339999999999999</v>
      </c>
      <c r="K11198" s="469">
        <f t="shared" si="947"/>
        <v>17.480704250400141</v>
      </c>
      <c r="L11198" s="469">
        <f t="shared" si="948"/>
        <v>-1.9295749599859136E-2</v>
      </c>
    </row>
    <row r="11199" spans="1:12">
      <c r="A11199" s="98" t="s">
        <v>126</v>
      </c>
      <c r="B11199" s="98">
        <f t="shared" si="950"/>
        <v>22</v>
      </c>
      <c r="C11199" s="98">
        <f t="shared" si="951"/>
        <v>6</v>
      </c>
      <c r="D11199" s="98">
        <f>D11198</f>
        <v>270</v>
      </c>
      <c r="E11199" s="98">
        <f t="shared" si="949"/>
        <v>121</v>
      </c>
      <c r="F11199" s="397">
        <f>F11198+(E11199-E11198)*(F11201-F11198)/(E11201-E11198)</f>
        <v>4.9258333333333333</v>
      </c>
      <c r="G11199" s="98">
        <v>15</v>
      </c>
      <c r="H11199" s="491">
        <f>H11198+(E11199-E11198)*(H11201-H11198)/(E11201-E11198)</f>
        <v>0.28142966666666669</v>
      </c>
      <c r="I11199" s="492">
        <f>I11198+(E11199-E11198)*(I11201-I11198)/(E11201-E11198)</f>
        <v>17.5</v>
      </c>
      <c r="J11199" s="397">
        <f>J11198+(E11199-E11198)*(J11201-J11198)/(E11201-E11198)</f>
        <v>0.13243333333333332</v>
      </c>
      <c r="K11199" s="469">
        <f t="shared" si="947"/>
        <v>17.502892966744799</v>
      </c>
      <c r="L11199" s="469">
        <f t="shared" si="948"/>
        <v>2.8929667447989971E-3</v>
      </c>
    </row>
    <row r="11200" spans="1:12">
      <c r="A11200" s="98" t="s">
        <v>126</v>
      </c>
      <c r="B11200" s="98">
        <f t="shared" si="950"/>
        <v>22</v>
      </c>
      <c r="C11200" s="98">
        <f t="shared" si="951"/>
        <v>6</v>
      </c>
      <c r="D11200" s="98">
        <f>D11198</f>
        <v>270</v>
      </c>
      <c r="E11200" s="98">
        <f t="shared" si="949"/>
        <v>122</v>
      </c>
      <c r="F11200" s="397">
        <f>F11198+(E11200-E11198)*(F11201-F11198)/(E11201-E11198)</f>
        <v>4.9369666666666667</v>
      </c>
      <c r="G11200" s="98">
        <v>15</v>
      </c>
      <c r="H11200" s="491">
        <f>H11198+(E11200-E11198)*(H11201-H11198)/(E11201-E11198)</f>
        <v>0.28170933333333331</v>
      </c>
      <c r="I11200" s="492">
        <f>I11198+(E11200-E11198)*(I11201-I11198)/(E11201-E11198)</f>
        <v>17.5</v>
      </c>
      <c r="J11200" s="397">
        <f>J11198+(E11200-E11198)*(J11201-J11198)/(E11201-E11198)</f>
        <v>0.13146666666666668</v>
      </c>
      <c r="K11200" s="469">
        <f t="shared" si="947"/>
        <v>17.525037627436319</v>
      </c>
      <c r="L11200" s="469">
        <f t="shared" si="948"/>
        <v>2.5037627436319099E-2</v>
      </c>
    </row>
    <row r="11201" spans="1:12">
      <c r="A11201" s="480" t="s">
        <v>126</v>
      </c>
      <c r="B11201" s="480">
        <f t="shared" si="950"/>
        <v>22</v>
      </c>
      <c r="C11201" s="480">
        <f t="shared" si="951"/>
        <v>6</v>
      </c>
      <c r="D11201" s="480">
        <f>D11198</f>
        <v>270</v>
      </c>
      <c r="E11201" s="480">
        <f t="shared" si="949"/>
        <v>123</v>
      </c>
      <c r="F11201" s="484">
        <v>4.9481000000000002</v>
      </c>
      <c r="G11201" s="480">
        <v>15</v>
      </c>
      <c r="H11201" s="482">
        <v>0.28198899999999999</v>
      </c>
      <c r="I11201" s="483">
        <v>17.5</v>
      </c>
      <c r="J11201" s="484">
        <v>0.1305</v>
      </c>
      <c r="K11201" s="469">
        <f t="shared" si="947"/>
        <v>17.547138363553188</v>
      </c>
      <c r="L11201" s="469">
        <f t="shared" si="948"/>
        <v>4.7138363553187901E-2</v>
      </c>
    </row>
    <row r="11202" spans="1:12">
      <c r="A11202" s="98" t="s">
        <v>126</v>
      </c>
      <c r="B11202" s="98">
        <f t="shared" si="950"/>
        <v>22</v>
      </c>
      <c r="C11202" s="98">
        <f t="shared" si="951"/>
        <v>6</v>
      </c>
      <c r="D11202" s="98">
        <f>D11201</f>
        <v>270</v>
      </c>
      <c r="E11202" s="98">
        <f t="shared" si="949"/>
        <v>124</v>
      </c>
      <c r="F11202" s="397">
        <f>F11201+(E11202-E11201)*(F11204-F11201)/(E11204-E11201)</f>
        <v>4.9591666666666665</v>
      </c>
      <c r="G11202" s="98">
        <v>15</v>
      </c>
      <c r="H11202" s="491">
        <f>H11201+(E11202-E11201)*(H11204-H11201)/(E11204-E11201)</f>
        <v>0.28226966666666664</v>
      </c>
      <c r="I11202" s="492">
        <f>I11201+(E11202-E11201)*(I11204-I11201)/(E11204-E11201)</f>
        <v>17.533333333333335</v>
      </c>
      <c r="J11202" s="397">
        <f>J11201+(E11202-E11201)*(J11204-J11201)/(E11204-E11201)</f>
        <v>0.12956666666666666</v>
      </c>
      <c r="K11202" s="469">
        <f t="shared" si="947"/>
        <v>17.568896882295771</v>
      </c>
      <c r="L11202" s="469">
        <f t="shared" si="948"/>
        <v>3.5563548962436187E-2</v>
      </c>
    </row>
    <row r="11203" spans="1:12">
      <c r="A11203" s="98" t="s">
        <v>126</v>
      </c>
      <c r="B11203" s="98">
        <f t="shared" si="950"/>
        <v>22</v>
      </c>
      <c r="C11203" s="98">
        <f t="shared" si="951"/>
        <v>6</v>
      </c>
      <c r="D11203" s="98">
        <f>D11201</f>
        <v>270</v>
      </c>
      <c r="E11203" s="98">
        <f t="shared" si="949"/>
        <v>125</v>
      </c>
      <c r="F11203" s="397">
        <f>F11201+(E11203-E11201)*(F11204-F11201)/(E11204-E11201)</f>
        <v>4.9702333333333337</v>
      </c>
      <c r="G11203" s="98">
        <v>15</v>
      </c>
      <c r="H11203" s="491">
        <f>H11201+(E11203-E11201)*(H11204-H11201)/(E11204-E11201)</f>
        <v>0.28255033333333335</v>
      </c>
      <c r="I11203" s="492">
        <f>I11201+(E11203-E11201)*(I11204-I11201)/(E11204-E11201)</f>
        <v>17.566666666666666</v>
      </c>
      <c r="J11203" s="397">
        <f>J11201+(E11203-E11201)*(J11204-J11201)/(E11204-E11201)</f>
        <v>0.12863333333333335</v>
      </c>
      <c r="K11203" s="469">
        <f t="shared" si="947"/>
        <v>17.59061217411411</v>
      </c>
      <c r="L11203" s="469">
        <f t="shared" si="948"/>
        <v>2.3945507447443504E-2</v>
      </c>
    </row>
    <row r="11204" spans="1:12">
      <c r="A11204" s="480" t="s">
        <v>126</v>
      </c>
      <c r="B11204" s="480">
        <f t="shared" si="950"/>
        <v>22</v>
      </c>
      <c r="C11204" s="480">
        <f t="shared" si="951"/>
        <v>6</v>
      </c>
      <c r="D11204" s="480">
        <f>D11201</f>
        <v>270</v>
      </c>
      <c r="E11204" s="480">
        <f t="shared" si="949"/>
        <v>126</v>
      </c>
      <c r="F11204" s="484">
        <v>4.9813000000000001</v>
      </c>
      <c r="G11204" s="480">
        <v>15</v>
      </c>
      <c r="H11204" s="482">
        <v>0.282831</v>
      </c>
      <c r="I11204" s="483">
        <v>17.600000000000001</v>
      </c>
      <c r="J11204" s="484">
        <v>0.12770000000000001</v>
      </c>
      <c r="K11204" s="469">
        <f t="shared" si="947"/>
        <v>17.61228436769661</v>
      </c>
      <c r="L11204" s="469">
        <f t="shared" si="948"/>
        <v>1.2284367696608456E-2</v>
      </c>
    </row>
    <row r="11205" spans="1:12">
      <c r="A11205" s="98" t="s">
        <v>126</v>
      </c>
      <c r="B11205" s="98">
        <f t="shared" si="950"/>
        <v>22</v>
      </c>
      <c r="C11205" s="98">
        <f t="shared" si="951"/>
        <v>6</v>
      </c>
      <c r="D11205" s="98">
        <f>D11204</f>
        <v>270</v>
      </c>
      <c r="E11205" s="98">
        <f t="shared" si="949"/>
        <v>127</v>
      </c>
      <c r="F11205" s="397">
        <f>F11204+(E11205-E11204)*(F11207-F11204)/(E11207-E11204)</f>
        <v>4.9922666666666666</v>
      </c>
      <c r="G11205" s="98">
        <v>15</v>
      </c>
      <c r="H11205" s="491">
        <f>H11204+(E11205-E11204)*(H11207-H11204)/(E11207-E11204)</f>
        <v>0.283113</v>
      </c>
      <c r="I11205" s="492">
        <f>I11204+(E11205-E11204)*(I11207-I11204)/(E11207-E11204)</f>
        <v>17.633333333333333</v>
      </c>
      <c r="J11205" s="397">
        <f>J11204+(E11205-E11204)*(J11207-J11204)/(E11207-E11204)</f>
        <v>0.12676666666666667</v>
      </c>
      <c r="K11205" s="469">
        <f t="shared" si="947"/>
        <v>17.633477327663041</v>
      </c>
      <c r="L11205" s="469">
        <f t="shared" si="948"/>
        <v>1.4399432970790826E-4</v>
      </c>
    </row>
    <row r="11206" spans="1:12">
      <c r="A11206" s="98" t="s">
        <v>126</v>
      </c>
      <c r="B11206" s="98">
        <f t="shared" si="950"/>
        <v>22</v>
      </c>
      <c r="C11206" s="98">
        <f t="shared" si="951"/>
        <v>6</v>
      </c>
      <c r="D11206" s="98">
        <f>D11204</f>
        <v>270</v>
      </c>
      <c r="E11206" s="98">
        <f t="shared" si="949"/>
        <v>128</v>
      </c>
      <c r="F11206" s="397">
        <f>F11204+(E11206-E11204)*(F11207-F11204)/(E11207-E11204)</f>
        <v>5.0032333333333332</v>
      </c>
      <c r="G11206" s="98">
        <v>15</v>
      </c>
      <c r="H11206" s="491">
        <f>H11204+(E11206-E11204)*(H11207-H11204)/(E11207-E11204)</f>
        <v>0.28339500000000001</v>
      </c>
      <c r="I11206" s="492">
        <f>I11204+(E11206-E11204)*(I11207-I11204)/(E11207-E11204)</f>
        <v>17.666666666666668</v>
      </c>
      <c r="J11206" s="397">
        <f>J11204+(E11206-E11204)*(J11207-J11204)/(E11207-E11204)</f>
        <v>0.12583333333333332</v>
      </c>
      <c r="K11206" s="469">
        <f t="shared" si="947"/>
        <v>17.654628110352451</v>
      </c>
      <c r="L11206" s="469">
        <f t="shared" si="948"/>
        <v>-1.2038556314216464E-2</v>
      </c>
    </row>
    <row r="11207" spans="1:12">
      <c r="A11207" s="480" t="s">
        <v>126</v>
      </c>
      <c r="B11207" s="480">
        <f t="shared" si="950"/>
        <v>22</v>
      </c>
      <c r="C11207" s="480">
        <f t="shared" si="951"/>
        <v>6</v>
      </c>
      <c r="D11207" s="480">
        <f>D11204</f>
        <v>270</v>
      </c>
      <c r="E11207" s="480">
        <f t="shared" si="949"/>
        <v>129</v>
      </c>
      <c r="F11207" s="484">
        <v>5.0141999999999998</v>
      </c>
      <c r="G11207" s="480">
        <v>15</v>
      </c>
      <c r="H11207" s="482">
        <v>0.28367700000000001</v>
      </c>
      <c r="I11207" s="483">
        <v>17.7</v>
      </c>
      <c r="J11207" s="484">
        <v>0.1249</v>
      </c>
      <c r="K11207" s="469">
        <f t="shared" si="947"/>
        <v>17.675736841548662</v>
      </c>
      <c r="L11207" s="469">
        <f t="shared" si="948"/>
        <v>-2.4263158451336864E-2</v>
      </c>
    </row>
    <row r="11208" spans="1:12">
      <c r="A11208" s="98" t="s">
        <v>126</v>
      </c>
      <c r="B11208" s="98">
        <f t="shared" si="950"/>
        <v>22</v>
      </c>
      <c r="C11208" s="98">
        <f t="shared" si="951"/>
        <v>6</v>
      </c>
      <c r="D11208" s="98">
        <f>D11207</f>
        <v>270</v>
      </c>
      <c r="E11208" s="98">
        <f t="shared" si="949"/>
        <v>130</v>
      </c>
      <c r="F11208" s="397">
        <f>F11207+(E11208-E11207)*(F11210-F11207)/(E11210-E11207)</f>
        <v>5.0251333333333328</v>
      </c>
      <c r="G11208" s="98">
        <v>15</v>
      </c>
      <c r="H11208" s="491">
        <f>H11207+(E11208-E11207)*(H11210-H11207)/(E11210-E11207)</f>
        <v>0.28395999999999999</v>
      </c>
      <c r="I11208" s="492">
        <f>I11207+(E11208-E11207)*(I11210-I11207)/(E11210-E11207)</f>
        <v>17.7</v>
      </c>
      <c r="J11208" s="397">
        <f>J11207+(E11208-E11207)*(J11210-J11207)/(E11210-E11207)</f>
        <v>0.12393333333333333</v>
      </c>
      <c r="K11208" s="469">
        <f t="shared" si="947"/>
        <v>17.6966239376438</v>
      </c>
      <c r="L11208" s="469">
        <f t="shared" si="948"/>
        <v>-3.3760623561995828E-3</v>
      </c>
    </row>
    <row r="11209" spans="1:12">
      <c r="A11209" s="98" t="s">
        <v>126</v>
      </c>
      <c r="B11209" s="98">
        <f t="shared" si="950"/>
        <v>22</v>
      </c>
      <c r="C11209" s="98">
        <f t="shared" si="951"/>
        <v>6</v>
      </c>
      <c r="D11209" s="98">
        <f>D11207</f>
        <v>270</v>
      </c>
      <c r="E11209" s="98">
        <f t="shared" si="949"/>
        <v>131</v>
      </c>
      <c r="F11209" s="397">
        <f>F11207+(E11209-E11207)*(F11210-F11207)/(E11210-E11207)</f>
        <v>5.0360666666666667</v>
      </c>
      <c r="G11209" s="98">
        <v>15</v>
      </c>
      <c r="H11209" s="491">
        <f>H11207+(E11209-E11207)*(H11210-H11207)/(E11210-E11207)</f>
        <v>0.28424300000000002</v>
      </c>
      <c r="I11209" s="492">
        <f>I11207+(E11209-E11207)*(I11210-I11207)/(E11210-E11207)</f>
        <v>17.7</v>
      </c>
      <c r="J11209" s="397">
        <f>J11207+(E11209-E11207)*(J11210-J11207)/(E11210-E11207)</f>
        <v>0.12296666666666667</v>
      </c>
      <c r="K11209" s="469">
        <f t="shared" si="947"/>
        <v>17.717469442226076</v>
      </c>
      <c r="L11209" s="469">
        <f t="shared" si="948"/>
        <v>1.7469442226076382E-2</v>
      </c>
    </row>
    <row r="11210" spans="1:12">
      <c r="A11210" s="480" t="s">
        <v>126</v>
      </c>
      <c r="B11210" s="480">
        <f t="shared" si="950"/>
        <v>22</v>
      </c>
      <c r="C11210" s="480">
        <f t="shared" si="951"/>
        <v>6</v>
      </c>
      <c r="D11210" s="480">
        <f>D11207</f>
        <v>270</v>
      </c>
      <c r="E11210" s="480">
        <f t="shared" si="949"/>
        <v>132</v>
      </c>
      <c r="F11210" s="484">
        <v>5.0469999999999997</v>
      </c>
      <c r="G11210" s="480">
        <v>15</v>
      </c>
      <c r="H11210" s="482">
        <v>0.284526</v>
      </c>
      <c r="I11210" s="483">
        <v>17.7</v>
      </c>
      <c r="J11210" s="484">
        <v>0.122</v>
      </c>
      <c r="K11210" s="469">
        <f t="shared" si="947"/>
        <v>17.738273479400828</v>
      </c>
      <c r="L11210" s="469">
        <f t="shared" si="948"/>
        <v>3.8273479400828592E-2</v>
      </c>
    </row>
    <row r="11211" spans="1:12">
      <c r="A11211" s="98" t="s">
        <v>126</v>
      </c>
      <c r="B11211" s="98">
        <f t="shared" si="950"/>
        <v>22</v>
      </c>
      <c r="C11211" s="98">
        <f t="shared" si="951"/>
        <v>6</v>
      </c>
      <c r="D11211" s="98">
        <f>D11210</f>
        <v>270</v>
      </c>
      <c r="E11211" s="98">
        <f t="shared" si="949"/>
        <v>133</v>
      </c>
      <c r="F11211" s="397">
        <f>F11210+(E11211-E11210)*(F11213-F11210)/(E11213-E11210)</f>
        <v>5.057833333333333</v>
      </c>
      <c r="G11211" s="98">
        <v>15</v>
      </c>
      <c r="H11211" s="491">
        <f>H11210+(E11211-E11210)*(H11213-H11210)/(E11213-E11210)</f>
        <v>0.28481066666666666</v>
      </c>
      <c r="I11211" s="492">
        <f>I11210+(E11211-E11210)*(I11213-I11210)/(E11213-E11210)</f>
        <v>17.733333333333334</v>
      </c>
      <c r="J11211" s="397">
        <f>J11210+(E11211-E11210)*(J11213-J11210)/(E11213-E11210)</f>
        <v>0.12106666666666667</v>
      </c>
      <c r="K11211" s="469">
        <f t="shared" ref="K11211:K11274" si="952">F11211/H11211</f>
        <v>17.758581139283173</v>
      </c>
      <c r="L11211" s="469">
        <f t="shared" ref="L11211:L11274" si="953">K11211-I11211</f>
        <v>2.5247805949838664E-2</v>
      </c>
    </row>
    <row r="11212" spans="1:12">
      <c r="A11212" s="98" t="s">
        <v>126</v>
      </c>
      <c r="B11212" s="98">
        <f t="shared" si="950"/>
        <v>22</v>
      </c>
      <c r="C11212" s="98">
        <f t="shared" si="951"/>
        <v>6</v>
      </c>
      <c r="D11212" s="98">
        <f>D11210</f>
        <v>270</v>
      </c>
      <c r="E11212" s="98">
        <f t="shared" si="949"/>
        <v>134</v>
      </c>
      <c r="F11212" s="397">
        <f>F11210+(E11212-E11210)*(F11213-F11210)/(E11213-E11210)</f>
        <v>5.0686666666666671</v>
      </c>
      <c r="G11212" s="98">
        <v>15</v>
      </c>
      <c r="H11212" s="491">
        <f>H11210+(E11212-E11210)*(H11213-H11210)/(E11213-E11210)</f>
        <v>0.28509533333333337</v>
      </c>
      <c r="I11212" s="492">
        <f>I11210+(E11212-E11210)*(I11213-I11210)/(E11213-E11210)</f>
        <v>17.766666666666666</v>
      </c>
      <c r="J11212" s="397">
        <f>J11210+(E11212-E11210)*(J11213-J11210)/(E11213-E11210)</f>
        <v>0.12013333333333333</v>
      </c>
      <c r="K11212" s="469">
        <f t="shared" si="952"/>
        <v>17.778848244914567</v>
      </c>
      <c r="L11212" s="469">
        <f t="shared" si="953"/>
        <v>1.2181578247901115E-2</v>
      </c>
    </row>
    <row r="11213" spans="1:12">
      <c r="A11213" s="480" t="s">
        <v>126</v>
      </c>
      <c r="B11213" s="480">
        <f t="shared" si="950"/>
        <v>22</v>
      </c>
      <c r="C11213" s="480">
        <f t="shared" si="951"/>
        <v>6</v>
      </c>
      <c r="D11213" s="480">
        <f>D11210</f>
        <v>270</v>
      </c>
      <c r="E11213" s="480">
        <f t="shared" si="949"/>
        <v>135</v>
      </c>
      <c r="F11213" s="484">
        <v>5.0795000000000003</v>
      </c>
      <c r="G11213" s="480">
        <v>15</v>
      </c>
      <c r="H11213" s="482">
        <v>0.28538000000000002</v>
      </c>
      <c r="I11213" s="483">
        <v>17.8</v>
      </c>
      <c r="J11213" s="484">
        <v>0.1192</v>
      </c>
      <c r="K11213" s="469">
        <f t="shared" si="952"/>
        <v>17.799074917653655</v>
      </c>
      <c r="L11213" s="469">
        <f t="shared" si="953"/>
        <v>-9.2508234634536279E-4</v>
      </c>
    </row>
    <row r="11214" spans="1:12">
      <c r="A11214" s="98" t="s">
        <v>126</v>
      </c>
      <c r="B11214" s="98">
        <f t="shared" si="950"/>
        <v>22</v>
      </c>
      <c r="C11214" s="98">
        <f t="shared" si="951"/>
        <v>6</v>
      </c>
      <c r="D11214" s="98">
        <f>D11213</f>
        <v>270</v>
      </c>
      <c r="E11214" s="98">
        <f t="shared" si="949"/>
        <v>136</v>
      </c>
      <c r="F11214" s="397">
        <f>F11213+(E11214-E11213)*(F11216-F11213)/(E11216-E11213)</f>
        <v>5.0902666666666665</v>
      </c>
      <c r="G11214" s="98">
        <v>15</v>
      </c>
      <c r="H11214" s="491">
        <f>H11213+(E11214-E11213)*(H11216-H11213)/(E11216-E11213)</f>
        <v>0.28566600000000003</v>
      </c>
      <c r="I11214" s="492">
        <f>I11213+(E11214-E11213)*(I11216-I11213)/(E11216-E11213)</f>
        <v>17.833333333333332</v>
      </c>
      <c r="J11214" s="397">
        <f>J11213+(E11214-E11213)*(J11216-J11213)/(E11216-E11213)</f>
        <v>0.11826666666666667</v>
      </c>
      <c r="K11214" s="469">
        <f t="shared" si="952"/>
        <v>17.818944734993543</v>
      </c>
      <c r="L11214" s="469">
        <f t="shared" si="953"/>
        <v>-1.4388598339788672E-2</v>
      </c>
    </row>
    <row r="11215" spans="1:12">
      <c r="A11215" s="98" t="s">
        <v>126</v>
      </c>
      <c r="B11215" s="98">
        <f t="shared" si="950"/>
        <v>22</v>
      </c>
      <c r="C11215" s="98">
        <f t="shared" si="951"/>
        <v>6</v>
      </c>
      <c r="D11215" s="98">
        <f>D11213</f>
        <v>270</v>
      </c>
      <c r="E11215" s="98">
        <f t="shared" si="949"/>
        <v>137</v>
      </c>
      <c r="F11215" s="397">
        <f>F11213+(E11215-E11213)*(F11216-F11213)/(E11216-E11213)</f>
        <v>5.1010333333333335</v>
      </c>
      <c r="G11215" s="98">
        <v>15</v>
      </c>
      <c r="H11215" s="491">
        <f>H11213+(E11215-E11213)*(H11216-H11213)/(E11216-E11213)</f>
        <v>0.28595199999999998</v>
      </c>
      <c r="I11215" s="492">
        <f>I11213+(E11215-E11213)*(I11216-I11213)/(E11216-E11213)</f>
        <v>17.866666666666667</v>
      </c>
      <c r="J11215" s="397">
        <f>J11213+(E11215-E11213)*(J11216-J11213)/(E11216-E11213)</f>
        <v>0.11733333333333333</v>
      </c>
      <c r="K11215" s="469">
        <f t="shared" si="952"/>
        <v>17.838774806028052</v>
      </c>
      <c r="L11215" s="469">
        <f t="shared" si="953"/>
        <v>-2.7891860638614929E-2</v>
      </c>
    </row>
    <row r="11216" spans="1:12">
      <c r="A11216" s="480" t="s">
        <v>126</v>
      </c>
      <c r="B11216" s="480">
        <f t="shared" si="950"/>
        <v>22</v>
      </c>
      <c r="C11216" s="480">
        <f t="shared" si="951"/>
        <v>6</v>
      </c>
      <c r="D11216" s="480">
        <f>D11213</f>
        <v>270</v>
      </c>
      <c r="E11216" s="480">
        <f t="shared" si="949"/>
        <v>138</v>
      </c>
      <c r="F11216" s="484">
        <v>5.1117999999999997</v>
      </c>
      <c r="G11216" s="480">
        <v>15</v>
      </c>
      <c r="H11216" s="482">
        <v>0.28623799999999999</v>
      </c>
      <c r="I11216" s="483">
        <v>17.899999999999999</v>
      </c>
      <c r="J11216" s="484">
        <v>0.1164</v>
      </c>
      <c r="K11216" s="469">
        <f t="shared" si="952"/>
        <v>17.858565249896937</v>
      </c>
      <c r="L11216" s="469">
        <f t="shared" si="953"/>
        <v>-4.1434750103061191E-2</v>
      </c>
    </row>
    <row r="11217" spans="1:12">
      <c r="A11217" s="98" t="s">
        <v>126</v>
      </c>
      <c r="B11217" s="98">
        <f t="shared" si="950"/>
        <v>22</v>
      </c>
      <c r="C11217" s="98">
        <f t="shared" si="951"/>
        <v>6</v>
      </c>
      <c r="D11217" s="98">
        <f>D11216</f>
        <v>270</v>
      </c>
      <c r="E11217" s="98">
        <f t="shared" si="949"/>
        <v>139</v>
      </c>
      <c r="F11217" s="397">
        <f>F11216+(E11217-E11216)*(F11219-F11216)/(E11219-E11216)</f>
        <v>5.1224999999999996</v>
      </c>
      <c r="G11217" s="98">
        <v>15</v>
      </c>
      <c r="H11217" s="491">
        <f>H11216+(E11217-E11216)*(H11219-H11216)/(E11219-E11216)</f>
        <v>0.28652566666666668</v>
      </c>
      <c r="I11217" s="492">
        <f>I11216+(E11217-E11216)*(I11219-I11216)/(E11219-E11216)</f>
        <v>17.899999999999999</v>
      </c>
      <c r="J11217" s="397">
        <f>J11216+(E11217-E11216)*(J11219-J11216)/(E11219-E11216)</f>
        <v>0.11543333333333333</v>
      </c>
      <c r="K11217" s="469">
        <f t="shared" si="952"/>
        <v>17.877979517832607</v>
      </c>
      <c r="L11217" s="469">
        <f t="shared" si="953"/>
        <v>-2.2020482167391719E-2</v>
      </c>
    </row>
    <row r="11218" spans="1:12">
      <c r="A11218" s="98" t="s">
        <v>126</v>
      </c>
      <c r="B11218" s="98">
        <f t="shared" si="950"/>
        <v>22</v>
      </c>
      <c r="C11218" s="98">
        <f t="shared" si="951"/>
        <v>6</v>
      </c>
      <c r="D11218" s="98">
        <f>D11216</f>
        <v>270</v>
      </c>
      <c r="E11218" s="98">
        <f t="shared" si="949"/>
        <v>140</v>
      </c>
      <c r="F11218" s="397">
        <f>F11216+(E11218-E11216)*(F11219-F11216)/(E11219-E11216)</f>
        <v>5.1332000000000004</v>
      </c>
      <c r="G11218" s="98">
        <v>15</v>
      </c>
      <c r="H11218" s="491">
        <f>H11216+(E11218-E11216)*(H11219-H11216)/(E11219-E11216)</f>
        <v>0.28681333333333331</v>
      </c>
      <c r="I11218" s="492">
        <f>I11216+(E11218-E11216)*(I11219-I11216)/(E11219-E11216)</f>
        <v>17.899999999999999</v>
      </c>
      <c r="J11218" s="397">
        <f>J11216+(E11218-E11216)*(J11219-J11216)/(E11219-E11216)</f>
        <v>0.11446666666666667</v>
      </c>
      <c r="K11218" s="469">
        <f t="shared" si="952"/>
        <v>17.897354841708896</v>
      </c>
      <c r="L11218" s="469">
        <f t="shared" si="953"/>
        <v>-2.6451582911022342E-3</v>
      </c>
    </row>
    <row r="11219" spans="1:12">
      <c r="A11219" s="480" t="s">
        <v>126</v>
      </c>
      <c r="B11219" s="480">
        <f t="shared" si="950"/>
        <v>22</v>
      </c>
      <c r="C11219" s="480">
        <f t="shared" si="951"/>
        <v>6</v>
      </c>
      <c r="D11219" s="480">
        <f>D11216</f>
        <v>270</v>
      </c>
      <c r="E11219" s="480">
        <f t="shared" si="949"/>
        <v>141</v>
      </c>
      <c r="F11219" s="484">
        <v>5.1439000000000004</v>
      </c>
      <c r="G11219" s="480">
        <v>15</v>
      </c>
      <c r="H11219" s="482">
        <v>0.287101</v>
      </c>
      <c r="I11219" s="483">
        <v>17.899999999999999</v>
      </c>
      <c r="J11219" s="484">
        <v>0.1135</v>
      </c>
      <c r="K11219" s="469">
        <f t="shared" si="952"/>
        <v>17.916691338588166</v>
      </c>
      <c r="L11219" s="469">
        <f t="shared" si="953"/>
        <v>1.6691338588167071E-2</v>
      </c>
    </row>
    <row r="11220" spans="1:12">
      <c r="A11220" s="98" t="s">
        <v>126</v>
      </c>
      <c r="B11220" s="98">
        <f t="shared" si="950"/>
        <v>22</v>
      </c>
      <c r="C11220" s="98">
        <f t="shared" si="951"/>
        <v>6</v>
      </c>
      <c r="D11220" s="98">
        <f>D11219</f>
        <v>270</v>
      </c>
      <c r="E11220" s="98">
        <f t="shared" si="949"/>
        <v>142</v>
      </c>
      <c r="F11220" s="397">
        <f>F11219+(E11220-E11219)*(F11222-F11219)/(E11222-E11219)</f>
        <v>5.1545666666666667</v>
      </c>
      <c r="G11220" s="98">
        <v>15</v>
      </c>
      <c r="H11220" s="491">
        <f>H11219+(E11220-E11219)*(H11222-H11219)/(E11222-E11219)</f>
        <v>0.28738999999999998</v>
      </c>
      <c r="I11220" s="492">
        <f>I11219+(E11220-E11219)*(I11222-I11219)/(E11222-E11219)</f>
        <v>17.933333333333334</v>
      </c>
      <c r="J11220" s="397">
        <f>J11219+(E11220-E11219)*(J11222-J11219)/(E11222-E11219)</f>
        <v>0.11256666666666668</v>
      </c>
      <c r="K11220" s="469">
        <f t="shared" si="952"/>
        <v>17.935789925420742</v>
      </c>
      <c r="L11220" s="469">
        <f t="shared" si="953"/>
        <v>2.4565920874088931E-3</v>
      </c>
    </row>
    <row r="11221" spans="1:12">
      <c r="A11221" s="98" t="s">
        <v>126</v>
      </c>
      <c r="B11221" s="98">
        <f t="shared" si="950"/>
        <v>22</v>
      </c>
      <c r="C11221" s="98">
        <f t="shared" si="951"/>
        <v>6</v>
      </c>
      <c r="D11221" s="98">
        <f>D11219</f>
        <v>270</v>
      </c>
      <c r="E11221" s="98">
        <f t="shared" si="949"/>
        <v>143</v>
      </c>
      <c r="F11221" s="397">
        <f>F11219+(E11221-E11219)*(F11222-F11219)/(E11222-E11219)</f>
        <v>5.165233333333334</v>
      </c>
      <c r="G11221" s="98">
        <v>15</v>
      </c>
      <c r="H11221" s="491">
        <f>H11219+(E11221-E11219)*(H11222-H11219)/(E11222-E11219)</f>
        <v>0.28767900000000002</v>
      </c>
      <c r="I11221" s="492">
        <f>I11219+(E11221-E11219)*(I11222-I11219)/(E11222-E11219)</f>
        <v>17.966666666666665</v>
      </c>
      <c r="J11221" s="397">
        <f>J11219+(E11221-E11219)*(J11222-J11219)/(E11222-E11219)</f>
        <v>0.11163333333333333</v>
      </c>
      <c r="K11221" s="469">
        <f t="shared" si="952"/>
        <v>17.954850139681149</v>
      </c>
      <c r="L11221" s="469">
        <f t="shared" si="953"/>
        <v>-1.1816526985516163E-2</v>
      </c>
    </row>
    <row r="11222" spans="1:12">
      <c r="A11222" s="480" t="s">
        <v>126</v>
      </c>
      <c r="B11222" s="480">
        <f t="shared" si="950"/>
        <v>22</v>
      </c>
      <c r="C11222" s="480">
        <f t="shared" si="951"/>
        <v>6</v>
      </c>
      <c r="D11222" s="480">
        <f>D11219</f>
        <v>270</v>
      </c>
      <c r="E11222" s="480">
        <f t="shared" si="949"/>
        <v>144</v>
      </c>
      <c r="F11222" s="484">
        <v>5.1759000000000004</v>
      </c>
      <c r="G11222" s="480">
        <v>15</v>
      </c>
      <c r="H11222" s="482">
        <v>0.287968</v>
      </c>
      <c r="I11222" s="483">
        <v>18</v>
      </c>
      <c r="J11222" s="484">
        <v>0.11070000000000001</v>
      </c>
      <c r="K11222" s="469">
        <f t="shared" si="952"/>
        <v>17.973872096899658</v>
      </c>
      <c r="L11222" s="469">
        <f t="shared" si="953"/>
        <v>-2.6127903100341854E-2</v>
      </c>
    </row>
    <row r="11223" spans="1:12">
      <c r="A11223" s="98" t="s">
        <v>126</v>
      </c>
      <c r="B11223" s="98">
        <f t="shared" si="950"/>
        <v>22</v>
      </c>
      <c r="C11223" s="98">
        <f t="shared" si="951"/>
        <v>6</v>
      </c>
      <c r="D11223" s="98">
        <f>D11222</f>
        <v>270</v>
      </c>
      <c r="E11223" s="98">
        <f t="shared" si="949"/>
        <v>145</v>
      </c>
      <c r="F11223" s="397">
        <f>F11222+(E11223-E11222)*(F11225-F11222)/(E11225-E11222)</f>
        <v>5.186466666666667</v>
      </c>
      <c r="G11223" s="98">
        <v>15</v>
      </c>
      <c r="H11223" s="491">
        <f>H11222+(E11223-E11222)*(H11225-H11222)/(E11225-E11222)</f>
        <v>0.28825899999999999</v>
      </c>
      <c r="I11223" s="492">
        <f>I11222+(E11223-E11222)*(I11225-I11222)/(E11225-E11222)</f>
        <v>18</v>
      </c>
      <c r="J11223" s="397">
        <f>J11222+(E11223-E11222)*(J11225-J11222)/(E11225-E11222)</f>
        <v>0.10973333333333334</v>
      </c>
      <c r="K11223" s="469">
        <f t="shared" si="952"/>
        <v>17.992384163778642</v>
      </c>
      <c r="L11223" s="469">
        <f t="shared" si="953"/>
        <v>-7.6158362213583075E-3</v>
      </c>
    </row>
    <row r="11224" spans="1:12">
      <c r="A11224" s="98" t="s">
        <v>126</v>
      </c>
      <c r="B11224" s="98">
        <f t="shared" si="950"/>
        <v>22</v>
      </c>
      <c r="C11224" s="98">
        <f t="shared" si="951"/>
        <v>6</v>
      </c>
      <c r="D11224" s="98">
        <f>D11222</f>
        <v>270</v>
      </c>
      <c r="E11224" s="98">
        <f t="shared" si="949"/>
        <v>146</v>
      </c>
      <c r="F11224" s="397">
        <f>F11222+(E11224-E11222)*(F11225-F11222)/(E11225-E11222)</f>
        <v>5.1970333333333336</v>
      </c>
      <c r="G11224" s="98">
        <v>15</v>
      </c>
      <c r="H11224" s="491">
        <f>H11222+(E11224-E11222)*(H11225-H11222)/(E11225-E11222)</f>
        <v>0.28855000000000003</v>
      </c>
      <c r="I11224" s="492">
        <f>I11222+(E11224-E11222)*(I11225-I11222)/(E11225-E11222)</f>
        <v>18</v>
      </c>
      <c r="J11224" s="397">
        <f>J11222+(E11224-E11222)*(J11225-J11222)/(E11225-E11222)</f>
        <v>0.10876666666666668</v>
      </c>
      <c r="K11224" s="469">
        <f t="shared" si="952"/>
        <v>18.010858892161959</v>
      </c>
      <c r="L11224" s="469">
        <f t="shared" si="953"/>
        <v>1.0858892161959233E-2</v>
      </c>
    </row>
    <row r="11225" spans="1:12">
      <c r="A11225" s="480" t="s">
        <v>126</v>
      </c>
      <c r="B11225" s="480">
        <f t="shared" si="950"/>
        <v>22</v>
      </c>
      <c r="C11225" s="480">
        <f t="shared" si="951"/>
        <v>6</v>
      </c>
      <c r="D11225" s="480">
        <f>D11222</f>
        <v>270</v>
      </c>
      <c r="E11225" s="480">
        <f t="shared" si="949"/>
        <v>147</v>
      </c>
      <c r="F11225" s="484">
        <v>5.2076000000000002</v>
      </c>
      <c r="G11225" s="480">
        <v>15</v>
      </c>
      <c r="H11225" s="482">
        <v>0.28884100000000001</v>
      </c>
      <c r="I11225" s="483">
        <v>18</v>
      </c>
      <c r="J11225" s="484">
        <v>0.10780000000000001</v>
      </c>
      <c r="K11225" s="469">
        <f t="shared" si="952"/>
        <v>18.029296394902385</v>
      </c>
      <c r="L11225" s="469">
        <f t="shared" si="953"/>
        <v>2.9296394902385003E-2</v>
      </c>
    </row>
    <row r="11226" spans="1:12">
      <c r="A11226" s="98" t="s">
        <v>126</v>
      </c>
      <c r="B11226" s="98">
        <f t="shared" si="950"/>
        <v>22</v>
      </c>
      <c r="C11226" s="98">
        <f t="shared" si="951"/>
        <v>6</v>
      </c>
      <c r="D11226" s="98">
        <f>D11225</f>
        <v>270</v>
      </c>
      <c r="E11226" s="98">
        <f t="shared" si="949"/>
        <v>148</v>
      </c>
      <c r="F11226" s="397">
        <f>F11225+(E11226-E11225)*(F11228-F11225)/(E11228-E11225)</f>
        <v>5.2180999999999997</v>
      </c>
      <c r="G11226" s="98">
        <v>15</v>
      </c>
      <c r="H11226" s="491">
        <f>H11225+(E11226-E11225)*(H11228-H11225)/(E11228-E11225)</f>
        <v>0.28913333333333335</v>
      </c>
      <c r="I11226" s="492">
        <f>I11225+(E11226-E11225)*(I11228-I11225)/(E11228-E11225)</f>
        <v>18.033333333333335</v>
      </c>
      <c r="J11226" s="397">
        <f>J11225+(E11226-E11225)*(J11228-J11225)/(E11228-E11225)</f>
        <v>0.10686666666666667</v>
      </c>
      <c r="K11226" s="469">
        <f t="shared" si="952"/>
        <v>18.047382983629234</v>
      </c>
      <c r="L11226" s="469">
        <f t="shared" si="953"/>
        <v>1.4049650295898886E-2</v>
      </c>
    </row>
    <row r="11227" spans="1:12">
      <c r="A11227" s="98" t="s">
        <v>126</v>
      </c>
      <c r="B11227" s="98">
        <f t="shared" si="950"/>
        <v>22</v>
      </c>
      <c r="C11227" s="98">
        <f t="shared" si="951"/>
        <v>6</v>
      </c>
      <c r="D11227" s="98">
        <f>D11225</f>
        <v>270</v>
      </c>
      <c r="E11227" s="98">
        <f t="shared" si="949"/>
        <v>149</v>
      </c>
      <c r="F11227" s="397">
        <f>F11225+(E11227-E11225)*(F11228-F11225)/(E11228-E11225)</f>
        <v>5.2286000000000001</v>
      </c>
      <c r="G11227" s="98">
        <v>15</v>
      </c>
      <c r="H11227" s="491">
        <f>H11225+(E11227-E11225)*(H11228-H11225)/(E11228-E11225)</f>
        <v>0.28942566666666664</v>
      </c>
      <c r="I11227" s="492">
        <f>I11225+(E11227-E11225)*(I11228-I11225)/(E11228-E11225)</f>
        <v>18.066666666666666</v>
      </c>
      <c r="J11227" s="397">
        <f>J11225+(E11227-E11225)*(J11228-J11225)/(E11228-E11225)</f>
        <v>0.10593333333333334</v>
      </c>
      <c r="K11227" s="469">
        <f t="shared" si="952"/>
        <v>18.065433035770845</v>
      </c>
      <c r="L11227" s="469">
        <f t="shared" si="953"/>
        <v>-1.2336308958218467E-3</v>
      </c>
    </row>
    <row r="11228" spans="1:12">
      <c r="A11228" s="480" t="s">
        <v>126</v>
      </c>
      <c r="B11228" s="480">
        <f t="shared" si="950"/>
        <v>22</v>
      </c>
      <c r="C11228" s="480">
        <f t="shared" si="951"/>
        <v>6</v>
      </c>
      <c r="D11228" s="480">
        <f>D11225</f>
        <v>270</v>
      </c>
      <c r="E11228" s="480">
        <f t="shared" si="949"/>
        <v>150</v>
      </c>
      <c r="F11228" s="484">
        <v>5.2390999999999996</v>
      </c>
      <c r="G11228" s="480">
        <v>15</v>
      </c>
      <c r="H11228" s="482">
        <v>0.28971799999999998</v>
      </c>
      <c r="I11228" s="483">
        <v>18.100000000000001</v>
      </c>
      <c r="J11228" s="484">
        <v>0.105</v>
      </c>
      <c r="K11228" s="469">
        <f t="shared" si="952"/>
        <v>18.083446661926427</v>
      </c>
      <c r="L11228" s="469">
        <f t="shared" si="953"/>
        <v>-1.6553338073574508E-2</v>
      </c>
    </row>
    <row r="11229" spans="1:12">
      <c r="A11229" s="98" t="s">
        <v>126</v>
      </c>
      <c r="B11229" s="98">
        <f t="shared" si="950"/>
        <v>22</v>
      </c>
      <c r="C11229" s="98">
        <f t="shared" si="951"/>
        <v>6</v>
      </c>
      <c r="D11229" s="98">
        <f>D11228</f>
        <v>270</v>
      </c>
      <c r="E11229" s="98">
        <f t="shared" si="949"/>
        <v>151</v>
      </c>
      <c r="F11229" s="397">
        <f>F11228+(E11229-E11228)*(F11231-F11228)/(E11231-E11228)</f>
        <v>5.2495666666666665</v>
      </c>
      <c r="G11229" s="98">
        <v>15</v>
      </c>
      <c r="H11229" s="491">
        <f>H11228+(E11229-E11228)*(H11231-H11228)/(E11231-E11228)</f>
        <v>0.29001266666666664</v>
      </c>
      <c r="I11229" s="492">
        <f>I11228+(E11229-E11228)*(I11231-I11228)/(E11231-E11228)</f>
        <v>18.100000000000001</v>
      </c>
      <c r="J11229" s="397">
        <f>J11228+(E11229-E11228)*(J11231-J11228)/(E11231-E11228)</f>
        <v>0.10406666666666667</v>
      </c>
      <c r="K11229" s="469">
        <f t="shared" si="952"/>
        <v>18.101163397460802</v>
      </c>
      <c r="L11229" s="469">
        <f t="shared" si="953"/>
        <v>1.1633974608002973E-3</v>
      </c>
    </row>
    <row r="11230" spans="1:12">
      <c r="A11230" s="98" t="s">
        <v>126</v>
      </c>
      <c r="B11230" s="98">
        <f t="shared" si="950"/>
        <v>22</v>
      </c>
      <c r="C11230" s="98">
        <f t="shared" si="951"/>
        <v>6</v>
      </c>
      <c r="D11230" s="98">
        <f>D11228</f>
        <v>270</v>
      </c>
      <c r="E11230" s="98">
        <f t="shared" si="949"/>
        <v>152</v>
      </c>
      <c r="F11230" s="397">
        <f>F11228+(E11230-E11228)*(F11231-F11228)/(E11231-E11228)</f>
        <v>5.2600333333333333</v>
      </c>
      <c r="G11230" s="98">
        <v>15</v>
      </c>
      <c r="H11230" s="491">
        <f>H11228+(E11230-E11228)*(H11231-H11228)/(E11231-E11228)</f>
        <v>0.29030733333333336</v>
      </c>
      <c r="I11230" s="492">
        <f>I11228+(E11230-E11228)*(I11231-I11228)/(E11231-E11228)</f>
        <v>18.100000000000001</v>
      </c>
      <c r="J11230" s="397">
        <f>J11228+(E11230-E11228)*(J11231-J11228)/(E11231-E11228)</f>
        <v>0.10313333333333333</v>
      </c>
      <c r="K11230" s="469">
        <f t="shared" si="952"/>
        <v>18.118844167445534</v>
      </c>
      <c r="L11230" s="469">
        <f t="shared" si="953"/>
        <v>1.8844167445532634E-2</v>
      </c>
    </row>
    <row r="11231" spans="1:12">
      <c r="A11231" s="480" t="s">
        <v>126</v>
      </c>
      <c r="B11231" s="480">
        <f t="shared" si="950"/>
        <v>22</v>
      </c>
      <c r="C11231" s="480">
        <f t="shared" si="951"/>
        <v>6</v>
      </c>
      <c r="D11231" s="480">
        <f>D11228</f>
        <v>270</v>
      </c>
      <c r="E11231" s="480">
        <f t="shared" si="949"/>
        <v>153</v>
      </c>
      <c r="F11231" s="484">
        <v>5.2705000000000002</v>
      </c>
      <c r="G11231" s="480">
        <v>15</v>
      </c>
      <c r="H11231" s="482">
        <v>0.29060200000000003</v>
      </c>
      <c r="I11231" s="483">
        <v>18.100000000000001</v>
      </c>
      <c r="J11231" s="484">
        <v>0.1022</v>
      </c>
      <c r="K11231" s="469">
        <f t="shared" si="952"/>
        <v>18.136489081286431</v>
      </c>
      <c r="L11231" s="469">
        <f t="shared" si="953"/>
        <v>3.6489081286429581E-2</v>
      </c>
    </row>
    <row r="11232" spans="1:12">
      <c r="A11232" s="98" t="s">
        <v>126</v>
      </c>
      <c r="B11232" s="98">
        <f t="shared" si="950"/>
        <v>22</v>
      </c>
      <c r="C11232" s="98">
        <f t="shared" si="951"/>
        <v>6</v>
      </c>
      <c r="D11232" s="98">
        <f>D11231</f>
        <v>270</v>
      </c>
      <c r="E11232" s="98">
        <f t="shared" si="949"/>
        <v>154</v>
      </c>
      <c r="F11232" s="397">
        <f>F11231+(E11232-E11231)*(F11234-F11231)/(E11234-E11231)</f>
        <v>5.2808666666666664</v>
      </c>
      <c r="G11232" s="98">
        <v>15</v>
      </c>
      <c r="H11232" s="491">
        <f>H11231+(E11232-E11231)*(H11234-H11231)/(E11234-E11231)</f>
        <v>0.29089833333333337</v>
      </c>
      <c r="I11232" s="492">
        <f>I11231+(E11232-E11231)*(I11234-I11231)/(E11234-E11231)</f>
        <v>18.133333333333333</v>
      </c>
      <c r="J11232" s="397">
        <f>J11231+(E11232-E11231)*(J11234-J11231)/(E11234-E11231)</f>
        <v>0.10123333333333333</v>
      </c>
      <c r="K11232" s="469">
        <f t="shared" si="952"/>
        <v>18.153650473533133</v>
      </c>
      <c r="L11232" s="469">
        <f t="shared" si="953"/>
        <v>2.0317140199800576E-2</v>
      </c>
    </row>
    <row r="11233" spans="1:12">
      <c r="A11233" s="98" t="s">
        <v>126</v>
      </c>
      <c r="B11233" s="98">
        <f t="shared" si="950"/>
        <v>22</v>
      </c>
      <c r="C11233" s="98">
        <f t="shared" si="951"/>
        <v>6</v>
      </c>
      <c r="D11233" s="98">
        <f>D11231</f>
        <v>270</v>
      </c>
      <c r="E11233" s="98">
        <f t="shared" si="949"/>
        <v>155</v>
      </c>
      <c r="F11233" s="397">
        <f>F11231+(E11233-E11231)*(F11234-F11231)/(E11234-E11231)</f>
        <v>5.2912333333333335</v>
      </c>
      <c r="G11233" s="98">
        <v>15</v>
      </c>
      <c r="H11233" s="491">
        <f>H11231+(E11233-E11231)*(H11234-H11231)/(E11234-E11231)</f>
        <v>0.29119466666666666</v>
      </c>
      <c r="I11233" s="492">
        <f>I11231+(E11233-E11231)*(I11234-I11231)/(E11234-E11231)</f>
        <v>18.166666666666668</v>
      </c>
      <c r="J11233" s="397">
        <f>J11231+(E11233-E11231)*(J11234-J11231)/(E11234-E11231)</f>
        <v>0.10026666666666667</v>
      </c>
      <c r="K11233" s="469">
        <f t="shared" si="952"/>
        <v>18.170776937306545</v>
      </c>
      <c r="L11233" s="469">
        <f t="shared" si="953"/>
        <v>4.1102706398774558E-3</v>
      </c>
    </row>
    <row r="11234" spans="1:12">
      <c r="A11234" s="480" t="s">
        <v>126</v>
      </c>
      <c r="B11234" s="480">
        <f t="shared" si="950"/>
        <v>22</v>
      </c>
      <c r="C11234" s="480">
        <f t="shared" si="951"/>
        <v>6</v>
      </c>
      <c r="D11234" s="480">
        <f>D11231</f>
        <v>270</v>
      </c>
      <c r="E11234" s="480">
        <f t="shared" si="949"/>
        <v>156</v>
      </c>
      <c r="F11234" s="484">
        <v>5.3015999999999996</v>
      </c>
      <c r="G11234" s="480">
        <v>15</v>
      </c>
      <c r="H11234" s="482">
        <v>0.291491</v>
      </c>
      <c r="I11234" s="483">
        <v>18.2</v>
      </c>
      <c r="J11234" s="484">
        <v>9.9299999999999999E-2</v>
      </c>
      <c r="K11234" s="469">
        <f t="shared" si="952"/>
        <v>18.187868579132804</v>
      </c>
      <c r="L11234" s="469">
        <f t="shared" si="953"/>
        <v>-1.213142086719543E-2</v>
      </c>
    </row>
    <row r="11235" spans="1:12">
      <c r="A11235" s="98" t="s">
        <v>126</v>
      </c>
      <c r="B11235" s="98">
        <f t="shared" si="950"/>
        <v>22</v>
      </c>
      <c r="C11235" s="98">
        <f t="shared" si="951"/>
        <v>6</v>
      </c>
      <c r="D11235" s="98">
        <f>D11234</f>
        <v>270</v>
      </c>
      <c r="E11235" s="98">
        <f t="shared" si="949"/>
        <v>157</v>
      </c>
      <c r="F11235" s="397">
        <f>F11234+(E11235-E11234)*(F11237-F11234)/(E11237-E11234)</f>
        <v>5.3119333333333332</v>
      </c>
      <c r="G11235" s="98">
        <v>15</v>
      </c>
      <c r="H11235" s="491">
        <f>H11234+(E11235-E11234)*(H11237-H11234)/(E11237-E11234)</f>
        <v>0.29178933333333334</v>
      </c>
      <c r="I11235" s="492">
        <f>I11234+(E11235-E11234)*(I11237-I11234)/(E11237-E11234)</f>
        <v>18.2</v>
      </c>
      <c r="J11235" s="397">
        <f>J11234+(E11235-E11234)*(J11237-J11234)/(E11237-E11234)</f>
        <v>9.8366666666666672E-2</v>
      </c>
      <c r="K11235" s="469">
        <f t="shared" si="952"/>
        <v>18.204686486140684</v>
      </c>
      <c r="L11235" s="469">
        <f t="shared" si="953"/>
        <v>4.6864861406845648E-3</v>
      </c>
    </row>
    <row r="11236" spans="1:12">
      <c r="A11236" s="98" t="s">
        <v>126</v>
      </c>
      <c r="B11236" s="98">
        <f t="shared" si="950"/>
        <v>22</v>
      </c>
      <c r="C11236" s="98">
        <f t="shared" si="951"/>
        <v>6</v>
      </c>
      <c r="D11236" s="98">
        <f>D11234</f>
        <v>270</v>
      </c>
      <c r="E11236" s="98">
        <f t="shared" si="949"/>
        <v>158</v>
      </c>
      <c r="F11236" s="397">
        <f>F11234+(E11236-E11234)*(F11237-F11234)/(E11237-E11234)</f>
        <v>5.3222666666666667</v>
      </c>
      <c r="G11236" s="98">
        <v>15</v>
      </c>
      <c r="H11236" s="491">
        <f>H11234+(E11236-E11234)*(H11237-H11234)/(E11237-E11234)</f>
        <v>0.29208766666666663</v>
      </c>
      <c r="I11236" s="492">
        <f>I11234+(E11236-E11234)*(I11237-I11234)/(E11237-E11234)</f>
        <v>18.2</v>
      </c>
      <c r="J11236" s="397">
        <f>J11234+(E11236-E11234)*(J11237-J11234)/(E11237-E11234)</f>
        <v>9.743333333333333E-2</v>
      </c>
      <c r="K11236" s="469">
        <f t="shared" si="952"/>
        <v>18.221470038105</v>
      </c>
      <c r="L11236" s="469">
        <f t="shared" si="953"/>
        <v>2.147003810500081E-2</v>
      </c>
    </row>
    <row r="11237" spans="1:12">
      <c r="A11237" s="480" t="s">
        <v>126</v>
      </c>
      <c r="B11237" s="480">
        <f t="shared" si="950"/>
        <v>22</v>
      </c>
      <c r="C11237" s="480">
        <f t="shared" si="951"/>
        <v>6</v>
      </c>
      <c r="D11237" s="480">
        <f>D11234</f>
        <v>270</v>
      </c>
      <c r="E11237" s="480">
        <f t="shared" si="949"/>
        <v>159</v>
      </c>
      <c r="F11237" s="484">
        <v>5.3326000000000002</v>
      </c>
      <c r="G11237" s="480">
        <v>15</v>
      </c>
      <c r="H11237" s="482">
        <v>0.29238599999999998</v>
      </c>
      <c r="I11237" s="483">
        <v>18.2</v>
      </c>
      <c r="J11237" s="484">
        <v>9.6500000000000002E-2</v>
      </c>
      <c r="K11237" s="469">
        <f t="shared" si="952"/>
        <v>18.238219340187289</v>
      </c>
      <c r="L11237" s="469">
        <f t="shared" si="953"/>
        <v>3.8219340187289674E-2</v>
      </c>
    </row>
    <row r="11238" spans="1:12">
      <c r="A11238" s="98" t="s">
        <v>126</v>
      </c>
      <c r="B11238" s="98">
        <f t="shared" si="950"/>
        <v>22</v>
      </c>
      <c r="C11238" s="98">
        <f t="shared" si="951"/>
        <v>6</v>
      </c>
      <c r="D11238" s="98">
        <f>D11237</f>
        <v>270</v>
      </c>
      <c r="E11238" s="98">
        <f t="shared" si="949"/>
        <v>160</v>
      </c>
      <c r="F11238" s="397">
        <f>F11237+(E11238-E11237)*(F11240-F11237)/(E11240-E11237)</f>
        <v>5.3428666666666667</v>
      </c>
      <c r="G11238" s="98">
        <v>15</v>
      </c>
      <c r="H11238" s="491">
        <f>H11237+(E11238-E11237)*(H11240-H11237)/(E11240-E11237)</f>
        <v>0.29268666666666665</v>
      </c>
      <c r="I11238" s="492">
        <f>I11237+(E11238-E11237)*(I11240-I11237)/(E11240-E11237)</f>
        <v>18.233333333333334</v>
      </c>
      <c r="J11238" s="397">
        <f>J11237+(E11238-E11237)*(J11240-J11237)/(E11240-E11237)</f>
        <v>9.5566666666666675E-2</v>
      </c>
      <c r="K11238" s="469">
        <f t="shared" si="952"/>
        <v>18.254561191718107</v>
      </c>
      <c r="L11238" s="469">
        <f t="shared" si="953"/>
        <v>2.1227858384772702E-2</v>
      </c>
    </row>
    <row r="11239" spans="1:12">
      <c r="A11239" s="98" t="s">
        <v>126</v>
      </c>
      <c r="B11239" s="98">
        <f t="shared" si="950"/>
        <v>22</v>
      </c>
      <c r="C11239" s="98">
        <f t="shared" si="951"/>
        <v>6</v>
      </c>
      <c r="D11239" s="98">
        <f>D11237</f>
        <v>270</v>
      </c>
      <c r="E11239" s="98">
        <f t="shared" si="949"/>
        <v>161</v>
      </c>
      <c r="F11239" s="397">
        <f>F11237+(E11239-E11237)*(F11240-F11237)/(E11240-E11237)</f>
        <v>5.353133333333334</v>
      </c>
      <c r="G11239" s="98">
        <v>15</v>
      </c>
      <c r="H11239" s="491">
        <f>H11237+(E11239-E11237)*(H11240-H11237)/(E11240-E11237)</f>
        <v>0.29298733333333332</v>
      </c>
      <c r="I11239" s="492">
        <f>I11237+(E11239-E11237)*(I11240-I11237)/(E11240-E11237)</f>
        <v>18.266666666666666</v>
      </c>
      <c r="J11239" s="397">
        <f>J11237+(E11239-E11237)*(J11240-J11237)/(E11240-E11237)</f>
        <v>9.4633333333333333E-2</v>
      </c>
      <c r="K11239" s="469">
        <f t="shared" si="952"/>
        <v>18.270869502890914</v>
      </c>
      <c r="L11239" s="469">
        <f t="shared" si="953"/>
        <v>4.2028362242483297E-3</v>
      </c>
    </row>
    <row r="11240" spans="1:12">
      <c r="A11240" s="480" t="s">
        <v>126</v>
      </c>
      <c r="B11240" s="480">
        <f t="shared" si="950"/>
        <v>22</v>
      </c>
      <c r="C11240" s="480">
        <f t="shared" si="951"/>
        <v>6</v>
      </c>
      <c r="D11240" s="480">
        <f>D11237</f>
        <v>270</v>
      </c>
      <c r="E11240" s="480">
        <f t="shared" si="949"/>
        <v>162</v>
      </c>
      <c r="F11240" s="484">
        <v>5.3634000000000004</v>
      </c>
      <c r="G11240" s="480">
        <v>15</v>
      </c>
      <c r="H11240" s="482">
        <v>0.29328799999999999</v>
      </c>
      <c r="I11240" s="483">
        <v>18.3</v>
      </c>
      <c r="J11240" s="484">
        <v>9.3700000000000006E-2</v>
      </c>
      <c r="K11240" s="469">
        <f t="shared" si="952"/>
        <v>18.287144376858244</v>
      </c>
      <c r="L11240" s="469">
        <f t="shared" si="953"/>
        <v>-1.2855623141756922E-2</v>
      </c>
    </row>
    <row r="11241" spans="1:12">
      <c r="A11241" s="98" t="s">
        <v>126</v>
      </c>
      <c r="B11241" s="98">
        <f t="shared" si="950"/>
        <v>22</v>
      </c>
      <c r="C11241" s="98">
        <f t="shared" si="951"/>
        <v>6</v>
      </c>
      <c r="D11241" s="98">
        <f>D11240</f>
        <v>270</v>
      </c>
      <c r="E11241" s="98">
        <f t="shared" si="949"/>
        <v>163</v>
      </c>
      <c r="F11241" s="397">
        <f>F11240+(E11241-E11240)*(F11243-F11240)/(E11243-E11240)</f>
        <v>5.3635999999999999</v>
      </c>
      <c r="G11241" s="98">
        <v>15</v>
      </c>
      <c r="H11241" s="491">
        <v>0.29358899999999999</v>
      </c>
      <c r="I11241" s="492">
        <v>18.3</v>
      </c>
      <c r="J11241" s="397">
        <f>J11240+(E11241-E11240)*(J11243-J11240)/(E11243-E11240)</f>
        <v>9.2733333333333334E-2</v>
      </c>
      <c r="K11241" s="469">
        <f t="shared" si="952"/>
        <v>18.269076838709896</v>
      </c>
      <c r="L11241" s="469">
        <f t="shared" si="953"/>
        <v>-3.0923161290104417E-2</v>
      </c>
    </row>
    <row r="11242" spans="1:12">
      <c r="A11242" s="98" t="s">
        <v>126</v>
      </c>
      <c r="B11242" s="98">
        <f t="shared" si="950"/>
        <v>22</v>
      </c>
      <c r="C11242" s="98">
        <f t="shared" si="951"/>
        <v>6</v>
      </c>
      <c r="D11242" s="98">
        <f>D11240</f>
        <v>270</v>
      </c>
      <c r="E11242" s="98">
        <f t="shared" si="949"/>
        <v>164</v>
      </c>
      <c r="F11242" s="397">
        <f>F11240+(E11242-E11240)*(F11243-F11240)/(E11243-E11240)</f>
        <v>5.3638000000000003</v>
      </c>
      <c r="G11242" s="98">
        <v>15</v>
      </c>
      <c r="H11242" s="491">
        <v>0.29389199999999999</v>
      </c>
      <c r="I11242" s="492">
        <v>18.3</v>
      </c>
      <c r="J11242" s="397">
        <f>J11240+(E11242-E11240)*(J11243-J11240)/(E11243-E11240)</f>
        <v>9.1766666666666677E-2</v>
      </c>
      <c r="K11242" s="469">
        <f t="shared" si="952"/>
        <v>18.250922107440832</v>
      </c>
      <c r="L11242" s="469">
        <f t="shared" si="953"/>
        <v>-4.907789255916839E-2</v>
      </c>
    </row>
    <row r="11243" spans="1:12">
      <c r="A11243" s="480" t="s">
        <v>126</v>
      </c>
      <c r="B11243" s="480">
        <f t="shared" si="950"/>
        <v>22</v>
      </c>
      <c r="C11243" s="480">
        <f t="shared" si="951"/>
        <v>6</v>
      </c>
      <c r="D11243" s="480">
        <f>D11240</f>
        <v>270</v>
      </c>
      <c r="E11243" s="480">
        <f t="shared" si="949"/>
        <v>165</v>
      </c>
      <c r="F11243" s="484">
        <v>5.3639999999999999</v>
      </c>
      <c r="G11243" s="480">
        <v>15</v>
      </c>
      <c r="H11243" s="494">
        <v>0.29420000000000002</v>
      </c>
      <c r="I11243" s="495">
        <v>18.3</v>
      </c>
      <c r="J11243" s="493">
        <v>9.0800000000000006E-2</v>
      </c>
      <c r="K11243" s="469">
        <f t="shared" si="952"/>
        <v>18.2324949014276</v>
      </c>
      <c r="L11243" s="469">
        <f t="shared" si="953"/>
        <v>-6.7505098572400613E-2</v>
      </c>
    </row>
    <row r="11244" spans="1:12">
      <c r="A11244" s="480" t="s">
        <v>126</v>
      </c>
      <c r="B11244" s="480">
        <f t="shared" si="950"/>
        <v>23</v>
      </c>
      <c r="C11244" s="480">
        <f t="shared" si="951"/>
        <v>0</v>
      </c>
      <c r="D11244" s="480">
        <v>276</v>
      </c>
      <c r="E11244" s="480">
        <v>48</v>
      </c>
      <c r="F11244" s="484">
        <v>4.0308000000000002</v>
      </c>
      <c r="G11244" s="480">
        <v>15</v>
      </c>
      <c r="H11244" s="482">
        <v>0.25670199999999999</v>
      </c>
      <c r="I11244" s="483">
        <v>15.7</v>
      </c>
      <c r="J11244" s="484">
        <v>0.1983</v>
      </c>
      <c r="K11244" s="469">
        <f t="shared" si="952"/>
        <v>15.70225397542676</v>
      </c>
      <c r="L11244" s="469">
        <f t="shared" si="953"/>
        <v>2.2539754267612011E-3</v>
      </c>
    </row>
    <row r="11245" spans="1:12">
      <c r="A11245" s="98" t="s">
        <v>126</v>
      </c>
      <c r="B11245" s="98">
        <f t="shared" si="950"/>
        <v>23</v>
      </c>
      <c r="C11245" s="98">
        <f t="shared" si="951"/>
        <v>0</v>
      </c>
      <c r="D11245" s="98">
        <f>D11244</f>
        <v>276</v>
      </c>
      <c r="E11245" s="98">
        <f t="shared" ref="E11245:E11308" si="954">E11244+1</f>
        <v>49</v>
      </c>
      <c r="F11245" s="397">
        <f>F11244+(E11245-E11244)*(F11247-F11244)/(E11247-E11244)</f>
        <v>4.0443333333333333</v>
      </c>
      <c r="G11245" s="98">
        <v>15</v>
      </c>
      <c r="H11245" s="491">
        <f>H11244+(E11245-E11244)*(H11247-H11244)/(E11247-E11244)</f>
        <v>0.25699433333333332</v>
      </c>
      <c r="I11245" s="492">
        <f>I11244+(E11245-E11244)*(I11247-I11244)/(E11247-E11244)</f>
        <v>15.733333333333333</v>
      </c>
      <c r="J11245" s="397">
        <f>J11244+(E11245-E11244)*(J11247-J11244)/(E11247-E11244)</f>
        <v>0.19739999999999999</v>
      </c>
      <c r="K11245" s="469">
        <f t="shared" si="952"/>
        <v>15.737052567955455</v>
      </c>
      <c r="L11245" s="469">
        <f t="shared" si="953"/>
        <v>3.7192346221228689E-3</v>
      </c>
    </row>
    <row r="11246" spans="1:12">
      <c r="A11246" s="98" t="s">
        <v>126</v>
      </c>
      <c r="B11246" s="98">
        <f t="shared" si="950"/>
        <v>23</v>
      </c>
      <c r="C11246" s="98">
        <f t="shared" si="951"/>
        <v>0</v>
      </c>
      <c r="D11246" s="98">
        <f>D11244</f>
        <v>276</v>
      </c>
      <c r="E11246" s="98">
        <f t="shared" si="954"/>
        <v>50</v>
      </c>
      <c r="F11246" s="397">
        <f>F11244+(E11246-E11244)*(F11247-F11244)/(E11247-E11244)</f>
        <v>4.0578666666666665</v>
      </c>
      <c r="G11246" s="98">
        <v>15</v>
      </c>
      <c r="H11246" s="491">
        <f>H11244+(E11246-E11244)*(H11247-H11244)/(E11247-E11244)</f>
        <v>0.25728666666666666</v>
      </c>
      <c r="I11246" s="492">
        <f>I11244+(E11246-E11244)*(I11247-I11244)/(E11247-E11244)</f>
        <v>15.766666666666667</v>
      </c>
      <c r="J11246" s="397">
        <f>J11244+(E11246-E11244)*(J11247-J11244)/(E11247-E11244)</f>
        <v>0.19650000000000001</v>
      </c>
      <c r="K11246" s="469">
        <f t="shared" si="952"/>
        <v>15.771772083020236</v>
      </c>
      <c r="L11246" s="469">
        <f t="shared" si="953"/>
        <v>5.1054163535688701E-3</v>
      </c>
    </row>
    <row r="11247" spans="1:12">
      <c r="A11247" s="480" t="s">
        <v>126</v>
      </c>
      <c r="B11247" s="480">
        <f t="shared" si="950"/>
        <v>23</v>
      </c>
      <c r="C11247" s="480">
        <f t="shared" si="951"/>
        <v>0</v>
      </c>
      <c r="D11247" s="480">
        <f>D11244</f>
        <v>276</v>
      </c>
      <c r="E11247" s="480">
        <f t="shared" si="954"/>
        <v>51</v>
      </c>
      <c r="F11247" s="484">
        <v>4.0713999999999997</v>
      </c>
      <c r="G11247" s="480">
        <v>15</v>
      </c>
      <c r="H11247" s="482">
        <v>0.257579</v>
      </c>
      <c r="I11247" s="483">
        <v>15.8</v>
      </c>
      <c r="J11247" s="484">
        <v>0.1956</v>
      </c>
      <c r="K11247" s="469">
        <f t="shared" si="952"/>
        <v>15.806412789862526</v>
      </c>
      <c r="L11247" s="469">
        <f t="shared" si="953"/>
        <v>6.4127898625248037E-3</v>
      </c>
    </row>
    <row r="11248" spans="1:12">
      <c r="A11248" s="98" t="s">
        <v>126</v>
      </c>
      <c r="B11248" s="98">
        <f t="shared" si="950"/>
        <v>23</v>
      </c>
      <c r="C11248" s="98">
        <f t="shared" si="951"/>
        <v>0</v>
      </c>
      <c r="D11248" s="98">
        <f>D11247</f>
        <v>276</v>
      </c>
      <c r="E11248" s="98">
        <f t="shared" si="954"/>
        <v>52</v>
      </c>
      <c r="F11248" s="397">
        <f>F11247+(E11248-E11247)*(F11250-F11247)/(E11250-E11247)</f>
        <v>4.0848333333333331</v>
      </c>
      <c r="G11248" s="98">
        <v>15</v>
      </c>
      <c r="H11248" s="491">
        <f>H11247+(E11248-E11247)*(H11250-H11247)/(E11250-E11247)</f>
        <v>0.25786966666666666</v>
      </c>
      <c r="I11248" s="492">
        <f>I11247+(E11248-E11247)*(I11250-I11247)/(E11250-E11247)</f>
        <v>15.833333333333334</v>
      </c>
      <c r="J11248" s="397">
        <f>J11247+(E11248-E11247)*(J11250-J11247)/(E11250-E11247)</f>
        <v>0.19466666666666665</v>
      </c>
      <c r="K11248" s="469">
        <f t="shared" si="952"/>
        <v>15.840689547303612</v>
      </c>
      <c r="L11248" s="469">
        <f t="shared" si="953"/>
        <v>7.3562139702776363E-3</v>
      </c>
    </row>
    <row r="11249" spans="1:12">
      <c r="A11249" s="98" t="s">
        <v>126</v>
      </c>
      <c r="B11249" s="98">
        <f t="shared" si="950"/>
        <v>23</v>
      </c>
      <c r="C11249" s="98">
        <f t="shared" si="951"/>
        <v>0</v>
      </c>
      <c r="D11249" s="98">
        <f>D11247</f>
        <v>276</v>
      </c>
      <c r="E11249" s="98">
        <f t="shared" si="954"/>
        <v>53</v>
      </c>
      <c r="F11249" s="397">
        <f>F11247+(E11249-E11247)*(F11250-F11247)/(E11250-E11247)</f>
        <v>4.0982666666666665</v>
      </c>
      <c r="G11249" s="98">
        <v>15</v>
      </c>
      <c r="H11249" s="491">
        <f>H11247+(E11249-E11247)*(H11250-H11247)/(E11250-E11247)</f>
        <v>0.25816033333333333</v>
      </c>
      <c r="I11249" s="492">
        <f>I11247+(E11249-E11247)*(I11250-I11247)/(E11250-E11247)</f>
        <v>15.866666666666667</v>
      </c>
      <c r="J11249" s="397">
        <f>J11247+(E11249-E11247)*(J11250-J11247)/(E11250-E11247)</f>
        <v>0.19373333333333334</v>
      </c>
      <c r="K11249" s="469">
        <f t="shared" si="952"/>
        <v>15.874889119294082</v>
      </c>
      <c r="L11249" s="469">
        <f t="shared" si="953"/>
        <v>8.2224526274146115E-3</v>
      </c>
    </row>
    <row r="11250" spans="1:12">
      <c r="A11250" s="480" t="s">
        <v>126</v>
      </c>
      <c r="B11250" s="480">
        <f t="shared" si="950"/>
        <v>23</v>
      </c>
      <c r="C11250" s="480">
        <f t="shared" si="951"/>
        <v>0</v>
      </c>
      <c r="D11250" s="480">
        <f>D11247</f>
        <v>276</v>
      </c>
      <c r="E11250" s="480">
        <f t="shared" si="954"/>
        <v>54</v>
      </c>
      <c r="F11250" s="484">
        <v>4.1116999999999999</v>
      </c>
      <c r="G11250" s="480">
        <v>15</v>
      </c>
      <c r="H11250" s="482">
        <v>0.25845099999999999</v>
      </c>
      <c r="I11250" s="483">
        <v>15.9</v>
      </c>
      <c r="J11250" s="484">
        <v>0.1928</v>
      </c>
      <c r="K11250" s="469">
        <f t="shared" si="952"/>
        <v>15.909011766253565</v>
      </c>
      <c r="L11250" s="469">
        <f t="shared" si="953"/>
        <v>9.0117662535647014E-3</v>
      </c>
    </row>
    <row r="11251" spans="1:12">
      <c r="A11251" s="98" t="s">
        <v>126</v>
      </c>
      <c r="B11251" s="98">
        <f t="shared" si="950"/>
        <v>23</v>
      </c>
      <c r="C11251" s="98">
        <f t="shared" si="951"/>
        <v>0</v>
      </c>
      <c r="D11251" s="98">
        <f>D11250</f>
        <v>276</v>
      </c>
      <c r="E11251" s="98">
        <f t="shared" si="954"/>
        <v>55</v>
      </c>
      <c r="F11251" s="397">
        <f>F11250+(E11251-E11250)*(F11253-F11250)/(E11253-E11250)</f>
        <v>4.125</v>
      </c>
      <c r="G11251" s="98">
        <v>15</v>
      </c>
      <c r="H11251" s="491">
        <f>H11250+(E11251-E11250)*(H11253-H11250)/(E11253-E11250)</f>
        <v>0.25874033333333335</v>
      </c>
      <c r="I11251" s="492">
        <f>I11250+(E11251-E11250)*(I11253-I11250)/(E11253-E11250)</f>
        <v>15.933333333333334</v>
      </c>
      <c r="J11251" s="397">
        <f>J11250+(E11251-E11250)*(J11253-J11250)/(E11253-E11250)</f>
        <v>0.19189999999999999</v>
      </c>
      <c r="K11251" s="469">
        <f t="shared" si="952"/>
        <v>15.942624587585236</v>
      </c>
      <c r="L11251" s="469">
        <f t="shared" si="953"/>
        <v>9.2912542519023589E-3</v>
      </c>
    </row>
    <row r="11252" spans="1:12">
      <c r="A11252" s="98" t="s">
        <v>126</v>
      </c>
      <c r="B11252" s="98">
        <f t="shared" si="950"/>
        <v>23</v>
      </c>
      <c r="C11252" s="98">
        <f t="shared" si="951"/>
        <v>0</v>
      </c>
      <c r="D11252" s="98">
        <f>D11250</f>
        <v>276</v>
      </c>
      <c r="E11252" s="98">
        <f t="shared" si="954"/>
        <v>56</v>
      </c>
      <c r="F11252" s="397">
        <f>F11250+(E11252-E11250)*(F11253-F11250)/(E11253-E11250)</f>
        <v>4.1383000000000001</v>
      </c>
      <c r="G11252" s="98">
        <v>15</v>
      </c>
      <c r="H11252" s="491">
        <f>H11250+(E11252-E11250)*(H11253-H11250)/(E11253-E11250)</f>
        <v>0.25902966666666666</v>
      </c>
      <c r="I11252" s="492">
        <f>I11250+(E11252-E11250)*(I11253-I11250)/(E11253-E11250)</f>
        <v>15.966666666666667</v>
      </c>
      <c r="J11252" s="397">
        <f>J11250+(E11252-E11250)*(J11253-J11250)/(E11253-E11250)</f>
        <v>0.191</v>
      </c>
      <c r="K11252" s="469">
        <f t="shared" si="952"/>
        <v>15.97616231860186</v>
      </c>
      <c r="L11252" s="469">
        <f t="shared" si="953"/>
        <v>9.4956519351931945E-3</v>
      </c>
    </row>
    <row r="11253" spans="1:12">
      <c r="A11253" s="480" t="s">
        <v>126</v>
      </c>
      <c r="B11253" s="480">
        <f t="shared" si="950"/>
        <v>23</v>
      </c>
      <c r="C11253" s="480">
        <f t="shared" si="951"/>
        <v>0</v>
      </c>
      <c r="D11253" s="480">
        <f>D11250</f>
        <v>276</v>
      </c>
      <c r="E11253" s="480">
        <f t="shared" si="954"/>
        <v>57</v>
      </c>
      <c r="F11253" s="484">
        <v>4.1516000000000002</v>
      </c>
      <c r="G11253" s="480">
        <v>15</v>
      </c>
      <c r="H11253" s="482">
        <v>0.25931900000000002</v>
      </c>
      <c r="I11253" s="483">
        <v>16</v>
      </c>
      <c r="J11253" s="484">
        <v>0.19009999999999999</v>
      </c>
      <c r="K11253" s="469">
        <f t="shared" si="952"/>
        <v>16.00962521064789</v>
      </c>
      <c r="L11253" s="469">
        <f t="shared" si="953"/>
        <v>9.6252106478900146E-3</v>
      </c>
    </row>
    <row r="11254" spans="1:12">
      <c r="A11254" s="98" t="s">
        <v>126</v>
      </c>
      <c r="B11254" s="98">
        <f t="shared" si="950"/>
        <v>23</v>
      </c>
      <c r="C11254" s="98">
        <f t="shared" si="951"/>
        <v>0</v>
      </c>
      <c r="D11254" s="98">
        <f>D11253</f>
        <v>276</v>
      </c>
      <c r="E11254" s="98">
        <f t="shared" si="954"/>
        <v>58</v>
      </c>
      <c r="F11254" s="397">
        <f>F11253+(E11254-E11253)*(F11256-F11253)/(E11256-E11253)</f>
        <v>4.1647666666666669</v>
      </c>
      <c r="G11254" s="98">
        <v>15</v>
      </c>
      <c r="H11254" s="491">
        <f>H11253+(E11254-E11253)*(H11256-H11253)/(E11256-E11253)</f>
        <v>0.25960733333333336</v>
      </c>
      <c r="I11254" s="492">
        <f>I11253+(E11254-E11253)*(I11256-I11253)/(E11256-E11253)</f>
        <v>16.033333333333335</v>
      </c>
      <c r="J11254" s="397">
        <f>J11253+(E11254-E11253)*(J11256-J11253)/(E11256-E11253)</f>
        <v>0.18920000000000001</v>
      </c>
      <c r="K11254" s="469">
        <f t="shared" si="952"/>
        <v>16.042561715000346</v>
      </c>
      <c r="L11254" s="469">
        <f t="shared" si="953"/>
        <v>9.2283816670111207E-3</v>
      </c>
    </row>
    <row r="11255" spans="1:12">
      <c r="A11255" s="98" t="s">
        <v>126</v>
      </c>
      <c r="B11255" s="98">
        <f t="shared" si="950"/>
        <v>23</v>
      </c>
      <c r="C11255" s="98">
        <f t="shared" si="951"/>
        <v>0</v>
      </c>
      <c r="D11255" s="98">
        <f>D11253</f>
        <v>276</v>
      </c>
      <c r="E11255" s="98">
        <f t="shared" si="954"/>
        <v>59</v>
      </c>
      <c r="F11255" s="397">
        <f>F11253+(E11255-E11253)*(F11256-F11253)/(E11256-E11253)</f>
        <v>4.1779333333333328</v>
      </c>
      <c r="G11255" s="98">
        <v>15</v>
      </c>
      <c r="H11255" s="491">
        <f>H11253+(E11255-E11253)*(H11256-H11253)/(E11256-E11253)</f>
        <v>0.25989566666666669</v>
      </c>
      <c r="I11255" s="492">
        <f>I11253+(E11255-E11253)*(I11256-I11253)/(E11256-E11253)</f>
        <v>16.066666666666666</v>
      </c>
      <c r="J11255" s="397">
        <f>J11253+(E11255-E11253)*(J11256-J11253)/(E11256-E11253)</f>
        <v>0.1883</v>
      </c>
      <c r="K11255" s="469">
        <f t="shared" si="952"/>
        <v>16.075425138549182</v>
      </c>
      <c r="L11255" s="469">
        <f t="shared" si="953"/>
        <v>8.7584718825155505E-3</v>
      </c>
    </row>
    <row r="11256" spans="1:12">
      <c r="A11256" s="480" t="s">
        <v>126</v>
      </c>
      <c r="B11256" s="480">
        <f t="shared" si="950"/>
        <v>23</v>
      </c>
      <c r="C11256" s="480">
        <f t="shared" si="951"/>
        <v>0</v>
      </c>
      <c r="D11256" s="480">
        <f>D11253</f>
        <v>276</v>
      </c>
      <c r="E11256" s="480">
        <f t="shared" si="954"/>
        <v>60</v>
      </c>
      <c r="F11256" s="484">
        <v>4.1910999999999996</v>
      </c>
      <c r="G11256" s="480">
        <v>15</v>
      </c>
      <c r="H11256" s="482">
        <v>0.26018400000000003</v>
      </c>
      <c r="I11256" s="483">
        <v>16.100000000000001</v>
      </c>
      <c r="J11256" s="484">
        <v>0.18740000000000001</v>
      </c>
      <c r="K11256" s="469">
        <f t="shared" si="952"/>
        <v>16.108215724256677</v>
      </c>
      <c r="L11256" s="469">
        <f t="shared" si="953"/>
        <v>8.2157242566758271E-3</v>
      </c>
    </row>
    <row r="11257" spans="1:12">
      <c r="A11257" s="98" t="s">
        <v>126</v>
      </c>
      <c r="B11257" s="98">
        <f t="shared" si="950"/>
        <v>23</v>
      </c>
      <c r="C11257" s="98">
        <f t="shared" si="951"/>
        <v>0</v>
      </c>
      <c r="D11257" s="98">
        <f>D11256</f>
        <v>276</v>
      </c>
      <c r="E11257" s="98">
        <f t="shared" si="954"/>
        <v>61</v>
      </c>
      <c r="F11257" s="397">
        <f>F11256+(E11257-E11256)*(F11259-F11256)/(E11259-E11256)</f>
        <v>4.2041333333333331</v>
      </c>
      <c r="G11257" s="98">
        <v>15</v>
      </c>
      <c r="H11257" s="491">
        <f>H11256+(E11257-E11256)*(H11259-H11256)/(E11259-E11256)</f>
        <v>0.26047133333333333</v>
      </c>
      <c r="I11257" s="492">
        <f>I11256+(E11257-E11256)*(I11259-I11256)/(E11259-E11256)</f>
        <v>16.133333333333333</v>
      </c>
      <c r="J11257" s="397">
        <f>J11256+(E11257-E11256)*(J11259-J11256)/(E11259-E11256)</f>
        <v>0.1865</v>
      </c>
      <c r="K11257" s="469">
        <f t="shared" si="952"/>
        <v>16.140483789642879</v>
      </c>
      <c r="L11257" s="469">
        <f t="shared" si="953"/>
        <v>7.1504563095459162E-3</v>
      </c>
    </row>
    <row r="11258" spans="1:12">
      <c r="A11258" s="98" t="s">
        <v>126</v>
      </c>
      <c r="B11258" s="98">
        <f t="shared" si="950"/>
        <v>23</v>
      </c>
      <c r="C11258" s="98">
        <f t="shared" si="951"/>
        <v>0</v>
      </c>
      <c r="D11258" s="98">
        <f>D11256</f>
        <v>276</v>
      </c>
      <c r="E11258" s="98">
        <f t="shared" si="954"/>
        <v>62</v>
      </c>
      <c r="F11258" s="397">
        <f>F11256+(E11258-E11256)*(F11259-F11256)/(E11259-E11256)</f>
        <v>4.2171666666666665</v>
      </c>
      <c r="G11258" s="98">
        <v>15</v>
      </c>
      <c r="H11258" s="491">
        <f>H11256+(E11258-E11256)*(H11259-H11256)/(E11259-E11256)</f>
        <v>0.26075866666666669</v>
      </c>
      <c r="I11258" s="492">
        <f>I11256+(E11258-E11256)*(I11259-I11256)/(E11259-E11256)</f>
        <v>16.166666666666668</v>
      </c>
      <c r="J11258" s="397">
        <f>J11256+(E11258-E11256)*(J11259-J11256)/(E11259-E11256)</f>
        <v>0.18560000000000001</v>
      </c>
      <c r="K11258" s="469">
        <f t="shared" si="952"/>
        <v>16.172680741835361</v>
      </c>
      <c r="L11258" s="469">
        <f t="shared" si="953"/>
        <v>6.0140751686930116E-3</v>
      </c>
    </row>
    <row r="11259" spans="1:12">
      <c r="A11259" s="480" t="s">
        <v>126</v>
      </c>
      <c r="B11259" s="480">
        <f t="shared" si="950"/>
        <v>23</v>
      </c>
      <c r="C11259" s="480">
        <f t="shared" si="951"/>
        <v>0</v>
      </c>
      <c r="D11259" s="480">
        <f>D11256</f>
        <v>276</v>
      </c>
      <c r="E11259" s="480">
        <f t="shared" si="954"/>
        <v>63</v>
      </c>
      <c r="F11259" s="484">
        <v>4.2302</v>
      </c>
      <c r="G11259" s="480">
        <v>15</v>
      </c>
      <c r="H11259" s="482">
        <v>0.261046</v>
      </c>
      <c r="I11259" s="483">
        <v>16.2</v>
      </c>
      <c r="J11259" s="484">
        <v>0.1847</v>
      </c>
      <c r="K11259" s="469">
        <f t="shared" si="952"/>
        <v>16.204806815657012</v>
      </c>
      <c r="L11259" s="469">
        <f t="shared" si="953"/>
        <v>4.8068156570124643E-3</v>
      </c>
    </row>
    <row r="11260" spans="1:12">
      <c r="A11260" s="98" t="s">
        <v>126</v>
      </c>
      <c r="B11260" s="98">
        <f t="shared" si="950"/>
        <v>23</v>
      </c>
      <c r="C11260" s="98">
        <f t="shared" si="951"/>
        <v>0</v>
      </c>
      <c r="D11260" s="98">
        <f>D11259</f>
        <v>276</v>
      </c>
      <c r="E11260" s="98">
        <f t="shared" si="954"/>
        <v>64</v>
      </c>
      <c r="F11260" s="397">
        <f>F11259+(E11260-E11259)*(F11262-F11259)/(E11262-E11259)</f>
        <v>4.2431000000000001</v>
      </c>
      <c r="G11260" s="98">
        <v>15</v>
      </c>
      <c r="H11260" s="491">
        <f>H11259+(E11260-E11259)*(H11262-H11259)/(E11262-E11259)</f>
        <v>0.26133266666666666</v>
      </c>
      <c r="I11260" s="492">
        <f>I11259+(E11260-E11259)*(I11262-I11259)/(E11262-E11259)</f>
        <v>16.233333333333334</v>
      </c>
      <c r="J11260" s="397">
        <f>J11259+(E11260-E11259)*(J11262-J11259)/(E11262-E11259)</f>
        <v>0.18379999999999999</v>
      </c>
      <c r="K11260" s="469">
        <f t="shared" si="952"/>
        <v>16.236393460187401</v>
      </c>
      <c r="L11260" s="469">
        <f t="shared" si="953"/>
        <v>3.060126854066425E-3</v>
      </c>
    </row>
    <row r="11261" spans="1:12">
      <c r="A11261" s="98" t="s">
        <v>126</v>
      </c>
      <c r="B11261" s="98">
        <f t="shared" ref="B11261:B11324" si="955">INT(D11261/12)</f>
        <v>23</v>
      </c>
      <c r="C11261" s="98">
        <f t="shared" ref="C11261:C11324" si="956">D11261-B11261*12</f>
        <v>0</v>
      </c>
      <c r="D11261" s="98">
        <f>D11259</f>
        <v>276</v>
      </c>
      <c r="E11261" s="98">
        <f t="shared" si="954"/>
        <v>65</v>
      </c>
      <c r="F11261" s="397">
        <f>F11259+(E11261-E11259)*(F11262-F11259)/(E11262-E11259)</f>
        <v>4.2560000000000002</v>
      </c>
      <c r="G11261" s="98">
        <v>15</v>
      </c>
      <c r="H11261" s="491">
        <f>H11259+(E11261-E11259)*(H11262-H11259)/(E11262-E11259)</f>
        <v>0.26161933333333337</v>
      </c>
      <c r="I11261" s="492">
        <f>I11259+(E11261-E11259)*(I11262-I11259)/(E11262-E11259)</f>
        <v>16.266666666666666</v>
      </c>
      <c r="J11261" s="397">
        <f>J11259+(E11261-E11259)*(J11262-J11259)/(E11262-E11259)</f>
        <v>0.18290000000000001</v>
      </c>
      <c r="K11261" s="469">
        <f t="shared" si="952"/>
        <v>16.267910883242571</v>
      </c>
      <c r="L11261" s="469">
        <f t="shared" si="953"/>
        <v>1.2442165759054546E-3</v>
      </c>
    </row>
    <row r="11262" spans="1:12">
      <c r="A11262" s="480" t="s">
        <v>126</v>
      </c>
      <c r="B11262" s="480">
        <f t="shared" si="955"/>
        <v>23</v>
      </c>
      <c r="C11262" s="480">
        <f t="shared" si="956"/>
        <v>0</v>
      </c>
      <c r="D11262" s="480">
        <f>D11259</f>
        <v>276</v>
      </c>
      <c r="E11262" s="480">
        <f t="shared" si="954"/>
        <v>66</v>
      </c>
      <c r="F11262" s="484">
        <v>4.2689000000000004</v>
      </c>
      <c r="G11262" s="480">
        <v>15</v>
      </c>
      <c r="H11262" s="482">
        <v>0.26190600000000003</v>
      </c>
      <c r="I11262" s="483">
        <v>16.3</v>
      </c>
      <c r="J11262" s="484">
        <v>0.182</v>
      </c>
      <c r="K11262" s="469">
        <f t="shared" si="952"/>
        <v>16.299359312119616</v>
      </c>
      <c r="L11262" s="469">
        <f t="shared" si="953"/>
        <v>-6.4068788038440516E-4</v>
      </c>
    </row>
    <row r="11263" spans="1:12">
      <c r="A11263" s="98" t="s">
        <v>126</v>
      </c>
      <c r="B11263" s="98">
        <f t="shared" si="955"/>
        <v>23</v>
      </c>
      <c r="C11263" s="98">
        <f t="shared" si="956"/>
        <v>0</v>
      </c>
      <c r="D11263" s="98">
        <f>D11262</f>
        <v>276</v>
      </c>
      <c r="E11263" s="98">
        <f t="shared" si="954"/>
        <v>67</v>
      </c>
      <c r="F11263" s="397">
        <f>F11262+(E11263-E11262)*(F11265-F11262)/(E11265-E11262)</f>
        <v>4.2817333333333334</v>
      </c>
      <c r="G11263" s="98">
        <v>15</v>
      </c>
      <c r="H11263" s="491">
        <f>H11262+(E11263-E11262)*(H11265-H11262)/(E11265-E11262)</f>
        <v>0.26219166666666671</v>
      </c>
      <c r="I11263" s="492">
        <f>I11262+(E11263-E11262)*(I11265-I11262)/(E11265-E11262)</f>
        <v>16.333333333333332</v>
      </c>
      <c r="J11263" s="397">
        <f>J11262+(E11263-E11262)*(J11265-J11262)/(E11265-E11262)</f>
        <v>0.18109999999999998</v>
      </c>
      <c r="K11263" s="469">
        <f t="shared" si="952"/>
        <v>16.330546991704541</v>
      </c>
      <c r="L11263" s="469">
        <f t="shared" si="953"/>
        <v>-2.7863416287914333E-3</v>
      </c>
    </row>
    <row r="11264" spans="1:12">
      <c r="A11264" s="98" t="s">
        <v>126</v>
      </c>
      <c r="B11264" s="98">
        <f t="shared" si="955"/>
        <v>23</v>
      </c>
      <c r="C11264" s="98">
        <f t="shared" si="956"/>
        <v>0</v>
      </c>
      <c r="D11264" s="98">
        <f>D11262</f>
        <v>276</v>
      </c>
      <c r="E11264" s="98">
        <f t="shared" si="954"/>
        <v>68</v>
      </c>
      <c r="F11264" s="397">
        <f>F11262+(E11264-E11262)*(F11265-F11262)/(E11265-E11262)</f>
        <v>4.2945666666666673</v>
      </c>
      <c r="G11264" s="98">
        <v>15</v>
      </c>
      <c r="H11264" s="491">
        <f>H11262+(E11264-E11262)*(H11265-H11262)/(E11265-E11262)</f>
        <v>0.26247733333333334</v>
      </c>
      <c r="I11264" s="492">
        <f>I11262+(E11264-E11262)*(I11265-I11262)/(E11265-E11262)</f>
        <v>16.366666666666667</v>
      </c>
      <c r="J11264" s="397">
        <f>J11262+(E11264-E11262)*(J11265-J11262)/(E11265-E11262)</f>
        <v>0.1802</v>
      </c>
      <c r="K11264" s="469">
        <f t="shared" si="952"/>
        <v>16.361666785195421</v>
      </c>
      <c r="L11264" s="469">
        <f t="shared" si="953"/>
        <v>-4.9998814712459705E-3</v>
      </c>
    </row>
    <row r="11265" spans="1:12">
      <c r="A11265" s="480" t="s">
        <v>126</v>
      </c>
      <c r="B11265" s="480">
        <f t="shared" si="955"/>
        <v>23</v>
      </c>
      <c r="C11265" s="480">
        <f t="shared" si="956"/>
        <v>0</v>
      </c>
      <c r="D11265" s="480">
        <f>D11262</f>
        <v>276</v>
      </c>
      <c r="E11265" s="480">
        <f t="shared" si="954"/>
        <v>69</v>
      </c>
      <c r="F11265" s="484">
        <v>4.3074000000000003</v>
      </c>
      <c r="G11265" s="480">
        <v>15</v>
      </c>
      <c r="H11265" s="482">
        <v>0.26276300000000002</v>
      </c>
      <c r="I11265" s="483">
        <v>16.399999999999999</v>
      </c>
      <c r="J11265" s="484">
        <v>0.17929999999999999</v>
      </c>
      <c r="K11265" s="469">
        <f t="shared" si="952"/>
        <v>16.392718914002351</v>
      </c>
      <c r="L11265" s="469">
        <f t="shared" si="953"/>
        <v>-7.2810859976470965E-3</v>
      </c>
    </row>
    <row r="11266" spans="1:12">
      <c r="A11266" s="98" t="s">
        <v>126</v>
      </c>
      <c r="B11266" s="98">
        <f t="shared" si="955"/>
        <v>23</v>
      </c>
      <c r="C11266" s="98">
        <f t="shared" si="956"/>
        <v>0</v>
      </c>
      <c r="D11266" s="98">
        <f>D11265</f>
        <v>276</v>
      </c>
      <c r="E11266" s="98">
        <f t="shared" si="954"/>
        <v>70</v>
      </c>
      <c r="F11266" s="397">
        <f>F11265+(E11266-E11265)*(F11268-F11265)/(E11268-E11265)</f>
        <v>4.3200666666666665</v>
      </c>
      <c r="G11266" s="98">
        <v>15</v>
      </c>
      <c r="H11266" s="491">
        <f>H11265+(E11266-E11265)*(H11268-H11265)/(E11268-E11265)</f>
        <v>0.263048</v>
      </c>
      <c r="I11266" s="492">
        <f>I11265+(E11266-E11265)*(I11268-I11265)/(E11268-E11265)</f>
        <v>16.433333333333334</v>
      </c>
      <c r="J11266" s="397">
        <f>J11265+(E11266-E11265)*(J11268-J11265)/(E11268-E11265)</f>
        <v>0.17836666666666665</v>
      </c>
      <c r="K11266" s="469">
        <f t="shared" si="952"/>
        <v>16.423111624747825</v>
      </c>
      <c r="L11266" s="469">
        <f t="shared" si="953"/>
        <v>-1.0221708585508082E-2</v>
      </c>
    </row>
    <row r="11267" spans="1:12">
      <c r="A11267" s="98" t="s">
        <v>126</v>
      </c>
      <c r="B11267" s="98">
        <f t="shared" si="955"/>
        <v>23</v>
      </c>
      <c r="C11267" s="98">
        <f t="shared" si="956"/>
        <v>0</v>
      </c>
      <c r="D11267" s="98">
        <f>D11265</f>
        <v>276</v>
      </c>
      <c r="E11267" s="98">
        <f t="shared" si="954"/>
        <v>71</v>
      </c>
      <c r="F11267" s="397">
        <f>F11265+(E11267-E11265)*(F11268-F11265)/(E11268-E11265)</f>
        <v>4.3327333333333335</v>
      </c>
      <c r="G11267" s="98">
        <v>15</v>
      </c>
      <c r="H11267" s="491">
        <f>H11265+(E11267-E11265)*(H11268-H11265)/(E11268-E11265)</f>
        <v>0.26333300000000004</v>
      </c>
      <c r="I11267" s="492">
        <f>I11265+(E11267-E11265)*(I11268-I11265)/(E11268-E11265)</f>
        <v>16.466666666666665</v>
      </c>
      <c r="J11267" s="397">
        <f>J11265+(E11267-E11265)*(J11268-J11265)/(E11268-E11265)</f>
        <v>0.17743333333333333</v>
      </c>
      <c r="K11267" s="469">
        <f t="shared" si="952"/>
        <v>16.45343854865639</v>
      </c>
      <c r="L11267" s="469">
        <f t="shared" si="953"/>
        <v>-1.3228118010275125E-2</v>
      </c>
    </row>
    <row r="11268" spans="1:12">
      <c r="A11268" s="480" t="s">
        <v>126</v>
      </c>
      <c r="B11268" s="480">
        <f t="shared" si="955"/>
        <v>23</v>
      </c>
      <c r="C11268" s="480">
        <f t="shared" si="956"/>
        <v>0</v>
      </c>
      <c r="D11268" s="480">
        <f>D11265</f>
        <v>276</v>
      </c>
      <c r="E11268" s="480">
        <f t="shared" si="954"/>
        <v>72</v>
      </c>
      <c r="F11268" s="484">
        <v>4.3453999999999997</v>
      </c>
      <c r="G11268" s="480">
        <v>15</v>
      </c>
      <c r="H11268" s="482">
        <v>0.26361800000000002</v>
      </c>
      <c r="I11268" s="483">
        <v>16.5</v>
      </c>
      <c r="J11268" s="484">
        <v>0.17649999999999999</v>
      </c>
      <c r="K11268" s="469">
        <f t="shared" si="952"/>
        <v>16.483699899096418</v>
      </c>
      <c r="L11268" s="469">
        <f t="shared" si="953"/>
        <v>-1.6300100903581694E-2</v>
      </c>
    </row>
    <row r="11269" spans="1:12">
      <c r="A11269" s="98" t="s">
        <v>126</v>
      </c>
      <c r="B11269" s="98">
        <f t="shared" si="955"/>
        <v>23</v>
      </c>
      <c r="C11269" s="98">
        <f t="shared" si="956"/>
        <v>0</v>
      </c>
      <c r="D11269" s="98">
        <f>D11268</f>
        <v>276</v>
      </c>
      <c r="E11269" s="98">
        <f t="shared" si="954"/>
        <v>73</v>
      </c>
      <c r="F11269" s="397">
        <f>F11268+(E11269-E11268)*(F11271-F11268)/(E11271-E11268)</f>
        <v>4.3579999999999997</v>
      </c>
      <c r="G11269" s="98">
        <v>15</v>
      </c>
      <c r="H11269" s="491">
        <f>H11268+(E11269-E11268)*(H11271-H11268)/(E11271-E11268)</f>
        <v>0.26390266666666667</v>
      </c>
      <c r="I11269" s="492">
        <f>I11268+(E11269-E11268)*(I11271-I11268)/(E11271-E11268)</f>
        <v>16.533333333333335</v>
      </c>
      <c r="J11269" s="397">
        <f>J11268+(E11269-E11268)*(J11271-J11268)/(E11271-E11268)</f>
        <v>0.17560000000000001</v>
      </c>
      <c r="K11269" s="469">
        <f t="shared" si="952"/>
        <v>16.513664128693911</v>
      </c>
      <c r="L11269" s="469">
        <f t="shared" si="953"/>
        <v>-1.9669204639424009E-2</v>
      </c>
    </row>
    <row r="11270" spans="1:12">
      <c r="A11270" s="98" t="s">
        <v>126</v>
      </c>
      <c r="B11270" s="98">
        <f t="shared" si="955"/>
        <v>23</v>
      </c>
      <c r="C11270" s="98">
        <f t="shared" si="956"/>
        <v>0</v>
      </c>
      <c r="D11270" s="98">
        <f>D11268</f>
        <v>276</v>
      </c>
      <c r="E11270" s="98">
        <f t="shared" si="954"/>
        <v>74</v>
      </c>
      <c r="F11270" s="397">
        <f>F11268+(E11270-E11268)*(F11271-F11268)/(E11271-E11268)</f>
        <v>4.3706000000000005</v>
      </c>
      <c r="G11270" s="98">
        <v>15</v>
      </c>
      <c r="H11270" s="491">
        <f>H11268+(E11270-E11268)*(H11271-H11268)/(E11271-E11268)</f>
        <v>0.26418733333333333</v>
      </c>
      <c r="I11270" s="492">
        <f>I11268+(E11270-E11268)*(I11271-I11268)/(E11271-E11268)</f>
        <v>16.566666666666666</v>
      </c>
      <c r="J11270" s="397">
        <f>J11268+(E11270-E11268)*(J11271-J11268)/(E11271-E11268)</f>
        <v>0.17469999999999999</v>
      </c>
      <c r="K11270" s="469">
        <f t="shared" si="952"/>
        <v>16.543563784284387</v>
      </c>
      <c r="L11270" s="469">
        <f t="shared" si="953"/>
        <v>-2.3102882382278978E-2</v>
      </c>
    </row>
    <row r="11271" spans="1:12">
      <c r="A11271" s="480" t="s">
        <v>126</v>
      </c>
      <c r="B11271" s="480">
        <f t="shared" si="955"/>
        <v>23</v>
      </c>
      <c r="C11271" s="480">
        <f t="shared" si="956"/>
        <v>0</v>
      </c>
      <c r="D11271" s="480">
        <f>D11268</f>
        <v>276</v>
      </c>
      <c r="E11271" s="480">
        <f t="shared" si="954"/>
        <v>75</v>
      </c>
      <c r="F11271" s="484">
        <v>4.3832000000000004</v>
      </c>
      <c r="G11271" s="480">
        <v>15</v>
      </c>
      <c r="H11271" s="482">
        <v>0.26447199999999998</v>
      </c>
      <c r="I11271" s="483">
        <v>16.600000000000001</v>
      </c>
      <c r="J11271" s="484">
        <v>0.17380000000000001</v>
      </c>
      <c r="K11271" s="469">
        <f t="shared" si="952"/>
        <v>16.573399074382166</v>
      </c>
      <c r="L11271" s="469">
        <f t="shared" si="953"/>
        <v>-2.6600925617835003E-2</v>
      </c>
    </row>
    <row r="11272" spans="1:12">
      <c r="A11272" s="98" t="s">
        <v>126</v>
      </c>
      <c r="B11272" s="98">
        <f t="shared" si="955"/>
        <v>23</v>
      </c>
      <c r="C11272" s="98">
        <f t="shared" si="956"/>
        <v>0</v>
      </c>
      <c r="D11272" s="98">
        <f>D11271</f>
        <v>276</v>
      </c>
      <c r="E11272" s="98">
        <f t="shared" si="954"/>
        <v>76</v>
      </c>
      <c r="F11272" s="397">
        <f>F11271+(E11272-E11271)*(F11274-F11271)/(E11274-E11271)</f>
        <v>4.3956666666666671</v>
      </c>
      <c r="G11272" s="98">
        <v>15</v>
      </c>
      <c r="H11272" s="491">
        <f>H11271+(E11272-E11271)*(H11274-H11271)/(E11274-E11271)</f>
        <v>0.26475633333333332</v>
      </c>
      <c r="I11272" s="492">
        <f>I11271+(E11272-E11271)*(I11274-I11271)/(E11274-E11271)</f>
        <v>16.633333333333333</v>
      </c>
      <c r="J11272" s="397">
        <f>J11271+(E11272-E11271)*(J11274-J11271)/(E11274-E11271)</f>
        <v>0.1729</v>
      </c>
      <c r="K11272" s="469">
        <f t="shared" si="952"/>
        <v>16.60268750259673</v>
      </c>
      <c r="L11272" s="469">
        <f t="shared" si="953"/>
        <v>-3.0645830736602875E-2</v>
      </c>
    </row>
    <row r="11273" spans="1:12">
      <c r="A11273" s="98" t="s">
        <v>126</v>
      </c>
      <c r="B11273" s="98">
        <f t="shared" si="955"/>
        <v>23</v>
      </c>
      <c r="C11273" s="98">
        <f t="shared" si="956"/>
        <v>0</v>
      </c>
      <c r="D11273" s="98">
        <f>D11271</f>
        <v>276</v>
      </c>
      <c r="E11273" s="98">
        <f t="shared" si="954"/>
        <v>77</v>
      </c>
      <c r="F11273" s="397">
        <f>F11271+(E11273-E11271)*(F11274-F11271)/(E11274-E11271)</f>
        <v>4.4081333333333337</v>
      </c>
      <c r="G11273" s="98">
        <v>15</v>
      </c>
      <c r="H11273" s="491">
        <f>H11271+(E11273-E11271)*(H11274-H11271)/(E11274-E11271)</f>
        <v>0.26504066666666665</v>
      </c>
      <c r="I11273" s="492">
        <f>I11271+(E11273-E11271)*(I11274-I11271)/(E11274-E11271)</f>
        <v>16.666666666666668</v>
      </c>
      <c r="J11273" s="397">
        <f>J11271+(E11273-E11271)*(J11274-J11271)/(E11274-E11271)</f>
        <v>0.17200000000000001</v>
      </c>
      <c r="K11273" s="469">
        <f t="shared" si="952"/>
        <v>16.631913090066686</v>
      </c>
      <c r="L11273" s="469">
        <f t="shared" si="953"/>
        <v>-3.4753576599982239E-2</v>
      </c>
    </row>
    <row r="11274" spans="1:12">
      <c r="A11274" s="480" t="s">
        <v>126</v>
      </c>
      <c r="B11274" s="480">
        <f t="shared" si="955"/>
        <v>23</v>
      </c>
      <c r="C11274" s="480">
        <f t="shared" si="956"/>
        <v>0</v>
      </c>
      <c r="D11274" s="480">
        <f>D11271</f>
        <v>276</v>
      </c>
      <c r="E11274" s="480">
        <f t="shared" si="954"/>
        <v>78</v>
      </c>
      <c r="F11274" s="484">
        <v>4.4206000000000003</v>
      </c>
      <c r="G11274" s="480">
        <v>15</v>
      </c>
      <c r="H11274" s="482">
        <v>0.26532499999999998</v>
      </c>
      <c r="I11274" s="483">
        <v>16.7</v>
      </c>
      <c r="J11274" s="484">
        <v>0.1711</v>
      </c>
      <c r="K11274" s="469">
        <f t="shared" si="952"/>
        <v>16.661076038820319</v>
      </c>
      <c r="L11274" s="469">
        <f t="shared" si="953"/>
        <v>-3.8923961179680333E-2</v>
      </c>
    </row>
    <row r="11275" spans="1:12">
      <c r="A11275" s="98" t="s">
        <v>126</v>
      </c>
      <c r="B11275" s="98">
        <f t="shared" si="955"/>
        <v>23</v>
      </c>
      <c r="C11275" s="98">
        <f t="shared" si="956"/>
        <v>0</v>
      </c>
      <c r="D11275" s="98">
        <f>D11274</f>
        <v>276</v>
      </c>
      <c r="E11275" s="98">
        <f t="shared" si="954"/>
        <v>79</v>
      </c>
      <c r="F11275" s="397">
        <f>F11274+(E11275-E11274)*(F11277-F11274)/(E11277-E11274)</f>
        <v>4.4329666666666672</v>
      </c>
      <c r="G11275" s="98">
        <v>15</v>
      </c>
      <c r="H11275" s="491">
        <f>H11274+(E11275-E11274)*(H11277-H11274)/(E11277-E11274)</f>
        <v>0.26560899999999998</v>
      </c>
      <c r="I11275" s="492">
        <f>I11274+(E11275-E11274)*(I11277-I11274)/(E11277-E11274)</f>
        <v>16.7</v>
      </c>
      <c r="J11275" s="397">
        <f>J11274+(E11275-E11274)*(J11277-J11274)/(E11277-E11274)</f>
        <v>0.17019999999999999</v>
      </c>
      <c r="K11275" s="469">
        <f t="shared" ref="K11275:K11338" si="957">F11275/H11275</f>
        <v>16.689821002551373</v>
      </c>
      <c r="L11275" s="469">
        <f t="shared" ref="L11275:L11338" si="958">K11275-I11275</f>
        <v>-1.0178997448626603E-2</v>
      </c>
    </row>
    <row r="11276" spans="1:12">
      <c r="A11276" s="98" t="s">
        <v>126</v>
      </c>
      <c r="B11276" s="98">
        <f t="shared" si="955"/>
        <v>23</v>
      </c>
      <c r="C11276" s="98">
        <f t="shared" si="956"/>
        <v>0</v>
      </c>
      <c r="D11276" s="98">
        <f>D11274</f>
        <v>276</v>
      </c>
      <c r="E11276" s="98">
        <f t="shared" si="954"/>
        <v>80</v>
      </c>
      <c r="F11276" s="397">
        <f>F11274+(E11276-E11274)*(F11277-F11274)/(E11277-E11274)</f>
        <v>4.4453333333333331</v>
      </c>
      <c r="G11276" s="98">
        <v>15</v>
      </c>
      <c r="H11276" s="491">
        <f>H11274+(E11276-E11274)*(H11277-H11274)/(E11277-E11274)</f>
        <v>0.26589299999999999</v>
      </c>
      <c r="I11276" s="492">
        <f>I11274+(E11276-E11274)*(I11277-I11274)/(E11277-E11274)</f>
        <v>16.7</v>
      </c>
      <c r="J11276" s="397">
        <f>J11274+(E11276-E11274)*(J11277-J11274)/(E11277-E11274)</f>
        <v>0.16930000000000001</v>
      </c>
      <c r="K11276" s="469">
        <f t="shared" si="957"/>
        <v>16.718504561358642</v>
      </c>
      <c r="L11276" s="469">
        <f t="shared" si="958"/>
        <v>1.8504561358643201E-2</v>
      </c>
    </row>
    <row r="11277" spans="1:12">
      <c r="A11277" s="480" t="s">
        <v>126</v>
      </c>
      <c r="B11277" s="480">
        <f t="shared" si="955"/>
        <v>23</v>
      </c>
      <c r="C11277" s="480">
        <f t="shared" si="956"/>
        <v>0</v>
      </c>
      <c r="D11277" s="480">
        <f>D11274</f>
        <v>276</v>
      </c>
      <c r="E11277" s="480">
        <f t="shared" si="954"/>
        <v>81</v>
      </c>
      <c r="F11277" s="484">
        <v>4.4577</v>
      </c>
      <c r="G11277" s="480">
        <v>15</v>
      </c>
      <c r="H11277" s="482">
        <v>0.266177</v>
      </c>
      <c r="I11277" s="483">
        <v>16.7</v>
      </c>
      <c r="J11277" s="484">
        <v>0.16839999999999999</v>
      </c>
      <c r="K11277" s="469">
        <f t="shared" si="957"/>
        <v>16.747126911791778</v>
      </c>
      <c r="L11277" s="469">
        <f t="shared" si="958"/>
        <v>4.7126911791778525E-2</v>
      </c>
    </row>
    <row r="11278" spans="1:12">
      <c r="A11278" s="98" t="s">
        <v>126</v>
      </c>
      <c r="B11278" s="98">
        <f t="shared" si="955"/>
        <v>23</v>
      </c>
      <c r="C11278" s="98">
        <f t="shared" si="956"/>
        <v>0</v>
      </c>
      <c r="D11278" s="98">
        <f>D11277</f>
        <v>276</v>
      </c>
      <c r="E11278" s="98">
        <f t="shared" si="954"/>
        <v>82</v>
      </c>
      <c r="F11278" s="397">
        <f>F11277+(E11278-E11277)*(F11280-F11277)/(E11280-E11277)</f>
        <v>4.4699666666666671</v>
      </c>
      <c r="G11278" s="98">
        <v>15</v>
      </c>
      <c r="H11278" s="491">
        <f>H11277+(E11278-E11277)*(H11280-H11277)/(E11280-E11277)</f>
        <v>0.26646066666666668</v>
      </c>
      <c r="I11278" s="492">
        <f>I11277+(E11278-E11277)*(I11280-I11277)/(E11280-E11277)</f>
        <v>16.733333333333334</v>
      </c>
      <c r="J11278" s="397">
        <f>J11277+(E11278-E11277)*(J11280-J11277)/(E11280-E11277)</f>
        <v>0.16749999999999998</v>
      </c>
      <c r="K11278" s="469">
        <f t="shared" si="957"/>
        <v>16.77533394547288</v>
      </c>
      <c r="L11278" s="469">
        <f t="shared" si="958"/>
        <v>4.2000612139545979E-2</v>
      </c>
    </row>
    <row r="11279" spans="1:12">
      <c r="A11279" s="98" t="s">
        <v>126</v>
      </c>
      <c r="B11279" s="98">
        <f t="shared" si="955"/>
        <v>23</v>
      </c>
      <c r="C11279" s="98">
        <f t="shared" si="956"/>
        <v>0</v>
      </c>
      <c r="D11279" s="98">
        <f>D11277</f>
        <v>276</v>
      </c>
      <c r="E11279" s="98">
        <f t="shared" si="954"/>
        <v>83</v>
      </c>
      <c r="F11279" s="397">
        <f>F11277+(E11279-E11277)*(F11280-F11277)/(E11280-E11277)</f>
        <v>4.4822333333333333</v>
      </c>
      <c r="G11279" s="98">
        <v>15</v>
      </c>
      <c r="H11279" s="491">
        <f>H11277+(E11279-E11277)*(H11280-H11277)/(E11280-E11277)</f>
        <v>0.26674433333333331</v>
      </c>
      <c r="I11279" s="492">
        <f>I11277+(E11279-E11277)*(I11280-I11277)/(E11280-E11277)</f>
        <v>16.766666666666666</v>
      </c>
      <c r="J11279" s="397">
        <f>J11277+(E11279-E11277)*(J11280-J11277)/(E11280-E11277)</f>
        <v>0.1666</v>
      </c>
      <c r="K11279" s="469">
        <f t="shared" si="957"/>
        <v>16.803480986162782</v>
      </c>
      <c r="L11279" s="469">
        <f t="shared" si="958"/>
        <v>3.6814319496116354E-2</v>
      </c>
    </row>
    <row r="11280" spans="1:12">
      <c r="A11280" s="480" t="s">
        <v>126</v>
      </c>
      <c r="B11280" s="480">
        <f t="shared" si="955"/>
        <v>23</v>
      </c>
      <c r="C11280" s="480">
        <f t="shared" si="956"/>
        <v>0</v>
      </c>
      <c r="D11280" s="480">
        <f>D11277</f>
        <v>276</v>
      </c>
      <c r="E11280" s="480">
        <f t="shared" si="954"/>
        <v>84</v>
      </c>
      <c r="F11280" s="484">
        <v>4.4945000000000004</v>
      </c>
      <c r="G11280" s="480">
        <v>15</v>
      </c>
      <c r="H11280" s="482">
        <v>0.26702799999999999</v>
      </c>
      <c r="I11280" s="483">
        <v>16.8</v>
      </c>
      <c r="J11280" s="484">
        <v>0.16569999999999999</v>
      </c>
      <c r="K11280" s="469">
        <f t="shared" si="957"/>
        <v>16.831568225055051</v>
      </c>
      <c r="L11280" s="469">
        <f t="shared" si="958"/>
        <v>3.1568225055050192E-2</v>
      </c>
    </row>
    <row r="11281" spans="1:12">
      <c r="A11281" s="98" t="s">
        <v>126</v>
      </c>
      <c r="B11281" s="98">
        <f t="shared" si="955"/>
        <v>23</v>
      </c>
      <c r="C11281" s="98">
        <f t="shared" si="956"/>
        <v>0</v>
      </c>
      <c r="D11281" s="98">
        <f>D11280</f>
        <v>276</v>
      </c>
      <c r="E11281" s="98">
        <f t="shared" si="954"/>
        <v>85</v>
      </c>
      <c r="F11281" s="397">
        <f>F11280+(E11281-E11280)*(F11283-F11280)/(E11283-E11280)</f>
        <v>4.5066666666666668</v>
      </c>
      <c r="G11281" s="98">
        <v>15</v>
      </c>
      <c r="H11281" s="491">
        <f>H11280+(E11281-E11280)*(H11283-H11280)/(E11283-E11280)</f>
        <v>0.26731166666666667</v>
      </c>
      <c r="I11281" s="492">
        <f>I11280+(E11281-E11280)*(I11283-I11280)/(E11283-E11280)</f>
        <v>16.833333333333332</v>
      </c>
      <c r="J11281" s="397">
        <f>J11280+(E11281-E11280)*(J11283-J11280)/(E11283-E11280)</f>
        <v>0.1648</v>
      </c>
      <c r="K11281" s="469">
        <f t="shared" si="957"/>
        <v>16.85922175737435</v>
      </c>
      <c r="L11281" s="469">
        <f t="shared" si="958"/>
        <v>2.5888424041017544E-2</v>
      </c>
    </row>
    <row r="11282" spans="1:12">
      <c r="A11282" s="98" t="s">
        <v>126</v>
      </c>
      <c r="B11282" s="98">
        <f t="shared" si="955"/>
        <v>23</v>
      </c>
      <c r="C11282" s="98">
        <f t="shared" si="956"/>
        <v>0</v>
      </c>
      <c r="D11282" s="98">
        <f>D11280</f>
        <v>276</v>
      </c>
      <c r="E11282" s="98">
        <f t="shared" si="954"/>
        <v>86</v>
      </c>
      <c r="F11282" s="397">
        <f>F11280+(E11282-E11280)*(F11283-F11280)/(E11283-E11280)</f>
        <v>4.5188333333333333</v>
      </c>
      <c r="G11282" s="98">
        <v>15</v>
      </c>
      <c r="H11282" s="491">
        <f>H11280+(E11282-E11280)*(H11283-H11280)/(E11283-E11280)</f>
        <v>0.2675953333333333</v>
      </c>
      <c r="I11282" s="492">
        <f>I11280+(E11282-E11280)*(I11283-I11280)/(E11283-E11280)</f>
        <v>16.866666666666667</v>
      </c>
      <c r="J11282" s="397">
        <f>J11280+(E11282-E11280)*(J11283-J11280)/(E11283-E11280)</f>
        <v>0.16389999999999999</v>
      </c>
      <c r="K11282" s="469">
        <f t="shared" si="957"/>
        <v>16.886816660978145</v>
      </c>
      <c r="L11282" s="469">
        <f t="shared" si="958"/>
        <v>2.014999431147757E-2</v>
      </c>
    </row>
    <row r="11283" spans="1:12">
      <c r="A11283" s="480" t="s">
        <v>126</v>
      </c>
      <c r="B11283" s="480">
        <f t="shared" si="955"/>
        <v>23</v>
      </c>
      <c r="C11283" s="480">
        <f t="shared" si="956"/>
        <v>0</v>
      </c>
      <c r="D11283" s="480">
        <f>D11280</f>
        <v>276</v>
      </c>
      <c r="E11283" s="480">
        <f t="shared" si="954"/>
        <v>87</v>
      </c>
      <c r="F11283" s="484">
        <v>4.5309999999999997</v>
      </c>
      <c r="G11283" s="480">
        <v>15</v>
      </c>
      <c r="H11283" s="482">
        <v>0.26787899999999998</v>
      </c>
      <c r="I11283" s="483">
        <v>16.899999999999999</v>
      </c>
      <c r="J11283" s="484">
        <v>0.16300000000000001</v>
      </c>
      <c r="K11283" s="469">
        <f t="shared" si="957"/>
        <v>16.91435312211857</v>
      </c>
      <c r="L11283" s="469">
        <f t="shared" si="958"/>
        <v>1.4353122118571093E-2</v>
      </c>
    </row>
    <row r="11284" spans="1:12">
      <c r="A11284" s="98" t="s">
        <v>126</v>
      </c>
      <c r="B11284" s="98">
        <f t="shared" si="955"/>
        <v>23</v>
      </c>
      <c r="C11284" s="98">
        <f t="shared" si="956"/>
        <v>0</v>
      </c>
      <c r="D11284" s="98">
        <f>D11283</f>
        <v>276</v>
      </c>
      <c r="E11284" s="98">
        <f t="shared" si="954"/>
        <v>88</v>
      </c>
      <c r="F11284" s="397">
        <f>F11283+(E11284-E11283)*(F11286-F11283)/(E11286-E11283)</f>
        <v>4.5430666666666664</v>
      </c>
      <c r="G11284" s="98">
        <v>15</v>
      </c>
      <c r="H11284" s="491">
        <f>H11283+(E11284-E11283)*(H11286-H11283)/(E11286-E11283)</f>
        <v>0.26816266666666666</v>
      </c>
      <c r="I11284" s="492">
        <f>I11283+(E11284-E11283)*(I11286-I11283)/(E11286-E11283)</f>
        <v>16.933333333333334</v>
      </c>
      <c r="J11284" s="397">
        <f>J11283+(E11284-E11283)*(J11286-J11283)/(E11286-E11283)</f>
        <v>0.16206666666666666</v>
      </c>
      <c r="K11284" s="469">
        <f t="shared" si="957"/>
        <v>16.941458418273484</v>
      </c>
      <c r="L11284" s="469">
        <f t="shared" si="958"/>
        <v>8.1250849401506287E-3</v>
      </c>
    </row>
    <row r="11285" spans="1:12">
      <c r="A11285" s="98" t="s">
        <v>126</v>
      </c>
      <c r="B11285" s="98">
        <f t="shared" si="955"/>
        <v>23</v>
      </c>
      <c r="C11285" s="98">
        <f t="shared" si="956"/>
        <v>0</v>
      </c>
      <c r="D11285" s="98">
        <f>D11283</f>
        <v>276</v>
      </c>
      <c r="E11285" s="98">
        <f t="shared" si="954"/>
        <v>89</v>
      </c>
      <c r="F11285" s="397">
        <f>F11283+(E11285-E11283)*(F11286-F11283)/(E11286-E11283)</f>
        <v>4.555133333333333</v>
      </c>
      <c r="G11285" s="98">
        <v>15</v>
      </c>
      <c r="H11285" s="491">
        <f>H11283+(E11285-E11283)*(H11286-H11283)/(E11286-E11283)</f>
        <v>0.26844633333333334</v>
      </c>
      <c r="I11285" s="492">
        <f>I11283+(E11285-E11283)*(I11286-I11283)/(E11286-E11283)</f>
        <v>16.966666666666665</v>
      </c>
      <c r="J11285" s="397">
        <f>J11283+(E11285-E11283)*(J11286-J11283)/(E11286-E11283)</f>
        <v>0.16113333333333335</v>
      </c>
      <c r="K11285" s="469">
        <f t="shared" si="957"/>
        <v>16.968506430211374</v>
      </c>
      <c r="L11285" s="469">
        <f t="shared" si="958"/>
        <v>1.8397635447087168E-3</v>
      </c>
    </row>
    <row r="11286" spans="1:12">
      <c r="A11286" s="480" t="s">
        <v>126</v>
      </c>
      <c r="B11286" s="480">
        <f t="shared" si="955"/>
        <v>23</v>
      </c>
      <c r="C11286" s="480">
        <f t="shared" si="956"/>
        <v>0</v>
      </c>
      <c r="D11286" s="480">
        <f>D11283</f>
        <v>276</v>
      </c>
      <c r="E11286" s="480">
        <f t="shared" si="954"/>
        <v>90</v>
      </c>
      <c r="F11286" s="484">
        <v>4.5671999999999997</v>
      </c>
      <c r="G11286" s="480">
        <v>15</v>
      </c>
      <c r="H11286" s="482">
        <v>0.26873000000000002</v>
      </c>
      <c r="I11286" s="483">
        <v>17</v>
      </c>
      <c r="J11286" s="484">
        <v>0.16020000000000001</v>
      </c>
      <c r="K11286" s="469">
        <f t="shared" si="957"/>
        <v>16.995497339336879</v>
      </c>
      <c r="L11286" s="469">
        <f t="shared" si="958"/>
        <v>-4.5026606631211052E-3</v>
      </c>
    </row>
    <row r="11287" spans="1:12">
      <c r="A11287" s="98" t="s">
        <v>126</v>
      </c>
      <c r="B11287" s="98">
        <f t="shared" si="955"/>
        <v>23</v>
      </c>
      <c r="C11287" s="98">
        <f t="shared" si="956"/>
        <v>0</v>
      </c>
      <c r="D11287" s="98">
        <f>D11286</f>
        <v>276</v>
      </c>
      <c r="E11287" s="98">
        <f t="shared" si="954"/>
        <v>91</v>
      </c>
      <c r="F11287" s="397">
        <f>F11286+(E11287-E11286)*(F11289-F11286)/(E11289-E11286)</f>
        <v>4.5791666666666666</v>
      </c>
      <c r="G11287" s="98">
        <v>15</v>
      </c>
      <c r="H11287" s="491">
        <f>H11286+(E11287-E11286)*(H11289-H11286)/(E11289-E11286)</f>
        <v>0.26901400000000003</v>
      </c>
      <c r="I11287" s="492">
        <f>I11286+(E11287-E11286)*(I11289-I11286)/(E11289-E11286)</f>
        <v>17.033333333333335</v>
      </c>
      <c r="J11287" s="397">
        <f>J11286+(E11287-E11286)*(J11289-J11286)/(E11289-E11286)</f>
        <v>0.1593</v>
      </c>
      <c r="K11287" s="469">
        <f t="shared" si="957"/>
        <v>17.022038506050489</v>
      </c>
      <c r="L11287" s="469">
        <f t="shared" si="958"/>
        <v>-1.1294827282846143E-2</v>
      </c>
    </row>
    <row r="11288" spans="1:12">
      <c r="A11288" s="98" t="s">
        <v>126</v>
      </c>
      <c r="B11288" s="98">
        <f t="shared" si="955"/>
        <v>23</v>
      </c>
      <c r="C11288" s="98">
        <f t="shared" si="956"/>
        <v>0</v>
      </c>
      <c r="D11288" s="98">
        <f>D11286</f>
        <v>276</v>
      </c>
      <c r="E11288" s="98">
        <f t="shared" si="954"/>
        <v>92</v>
      </c>
      <c r="F11288" s="397">
        <f>F11286+(E11288-E11286)*(F11289-F11286)/(E11289-E11286)</f>
        <v>4.5911333333333335</v>
      </c>
      <c r="G11288" s="98">
        <v>15</v>
      </c>
      <c r="H11288" s="491">
        <f>H11286+(E11288-E11286)*(H11289-H11286)/(E11289-E11286)</f>
        <v>0.26929799999999998</v>
      </c>
      <c r="I11288" s="492">
        <f>I11286+(E11288-E11286)*(I11289-I11286)/(E11289-E11286)</f>
        <v>17.066666666666666</v>
      </c>
      <c r="J11288" s="397">
        <f>J11286+(E11288-E11286)*(J11289-J11286)/(E11289-E11286)</f>
        <v>0.15840000000000001</v>
      </c>
      <c r="K11288" s="469">
        <f t="shared" si="957"/>
        <v>17.048523692464606</v>
      </c>
      <c r="L11288" s="469">
        <f t="shared" si="958"/>
        <v>-1.8142974202060458E-2</v>
      </c>
    </row>
    <row r="11289" spans="1:12">
      <c r="A11289" s="480" t="s">
        <v>126</v>
      </c>
      <c r="B11289" s="480">
        <f t="shared" si="955"/>
        <v>23</v>
      </c>
      <c r="C11289" s="480">
        <f t="shared" si="956"/>
        <v>0</v>
      </c>
      <c r="D11289" s="480">
        <f>D11286</f>
        <v>276</v>
      </c>
      <c r="E11289" s="480">
        <f t="shared" si="954"/>
        <v>93</v>
      </c>
      <c r="F11289" s="484">
        <v>4.6031000000000004</v>
      </c>
      <c r="G11289" s="480">
        <v>15</v>
      </c>
      <c r="H11289" s="482">
        <v>0.26958199999999999</v>
      </c>
      <c r="I11289" s="483">
        <v>17.100000000000001</v>
      </c>
      <c r="J11289" s="484">
        <v>0.1575</v>
      </c>
      <c r="K11289" s="469">
        <f t="shared" si="957"/>
        <v>17.074953075502076</v>
      </c>
      <c r="L11289" s="469">
        <f t="shared" si="958"/>
        <v>-2.5046924497925005E-2</v>
      </c>
    </row>
    <row r="11290" spans="1:12">
      <c r="A11290" s="98" t="s">
        <v>126</v>
      </c>
      <c r="B11290" s="98">
        <f t="shared" si="955"/>
        <v>23</v>
      </c>
      <c r="C11290" s="98">
        <f t="shared" si="956"/>
        <v>0</v>
      </c>
      <c r="D11290" s="98">
        <f>D11289</f>
        <v>276</v>
      </c>
      <c r="E11290" s="98">
        <f t="shared" si="954"/>
        <v>94</v>
      </c>
      <c r="F11290" s="397">
        <f>F11289+(E11290-E11289)*(F11292-F11289)/(E11292-E11289)</f>
        <v>4.6150000000000002</v>
      </c>
      <c r="G11290" s="98">
        <v>15</v>
      </c>
      <c r="H11290" s="491">
        <f>H11289+(E11290-E11289)*(H11292-H11289)/(E11292-E11289)</f>
        <v>0.26986599999999999</v>
      </c>
      <c r="I11290" s="492">
        <f>I11289+(E11290-E11289)*(I11292-I11289)/(E11292-E11289)</f>
        <v>17.133333333333333</v>
      </c>
      <c r="J11290" s="397">
        <f>J11289+(E11290-E11289)*(J11292-J11289)/(E11292-E11289)</f>
        <v>0.15659999999999999</v>
      </c>
      <c r="K11290" s="469">
        <f t="shared" si="957"/>
        <v>17.101079795157599</v>
      </c>
      <c r="L11290" s="469">
        <f t="shared" si="958"/>
        <v>-3.2253538175734064E-2</v>
      </c>
    </row>
    <row r="11291" spans="1:12">
      <c r="A11291" s="98" t="s">
        <v>126</v>
      </c>
      <c r="B11291" s="98">
        <f t="shared" si="955"/>
        <v>23</v>
      </c>
      <c r="C11291" s="98">
        <f t="shared" si="956"/>
        <v>0</v>
      </c>
      <c r="D11291" s="98">
        <f>D11289</f>
        <v>276</v>
      </c>
      <c r="E11291" s="98">
        <f t="shared" si="954"/>
        <v>95</v>
      </c>
      <c r="F11291" s="397">
        <f>F11289+(E11291-E11289)*(F11292-F11289)/(E11292-E11289)</f>
        <v>4.6269</v>
      </c>
      <c r="G11291" s="98">
        <v>15</v>
      </c>
      <c r="H11291" s="491">
        <f>H11289+(E11291-E11289)*(H11292-H11289)/(E11292-E11289)</f>
        <v>0.27015</v>
      </c>
      <c r="I11291" s="492">
        <f>I11289+(E11291-E11289)*(I11292-I11289)/(E11292-E11289)</f>
        <v>17.166666666666668</v>
      </c>
      <c r="J11291" s="397">
        <f>J11289+(E11291-E11289)*(J11292-J11289)/(E11292-E11289)</f>
        <v>0.15570000000000001</v>
      </c>
      <c r="K11291" s="469">
        <f t="shared" si="957"/>
        <v>17.127151582454193</v>
      </c>
      <c r="L11291" s="469">
        <f t="shared" si="958"/>
        <v>-3.951508421247496E-2</v>
      </c>
    </row>
    <row r="11292" spans="1:12">
      <c r="A11292" s="480" t="s">
        <v>126</v>
      </c>
      <c r="B11292" s="480">
        <f t="shared" si="955"/>
        <v>23</v>
      </c>
      <c r="C11292" s="480">
        <f t="shared" si="956"/>
        <v>0</v>
      </c>
      <c r="D11292" s="480">
        <f>D11289</f>
        <v>276</v>
      </c>
      <c r="E11292" s="480">
        <f t="shared" si="954"/>
        <v>96</v>
      </c>
      <c r="F11292" s="484">
        <v>4.6387999999999998</v>
      </c>
      <c r="G11292" s="480">
        <v>15</v>
      </c>
      <c r="H11292" s="482">
        <v>0.27043400000000001</v>
      </c>
      <c r="I11292" s="483">
        <v>17.2</v>
      </c>
      <c r="J11292" s="484">
        <v>0.15479999999999999</v>
      </c>
      <c r="K11292" s="469">
        <f t="shared" si="957"/>
        <v>17.153168610455786</v>
      </c>
      <c r="L11292" s="469">
        <f t="shared" si="958"/>
        <v>-4.6831389544212954E-2</v>
      </c>
    </row>
    <row r="11293" spans="1:12">
      <c r="A11293" s="98" t="s">
        <v>126</v>
      </c>
      <c r="B11293" s="98">
        <f t="shared" si="955"/>
        <v>23</v>
      </c>
      <c r="C11293" s="98">
        <f t="shared" si="956"/>
        <v>0</v>
      </c>
      <c r="D11293" s="98">
        <f>D11292</f>
        <v>276</v>
      </c>
      <c r="E11293" s="98">
        <f t="shared" si="954"/>
        <v>97</v>
      </c>
      <c r="F11293" s="397">
        <f>F11292+(E11293-E11292)*(F11295-F11292)/(E11295-E11292)</f>
        <v>4.6505999999999998</v>
      </c>
      <c r="G11293" s="98">
        <v>15</v>
      </c>
      <c r="H11293" s="491">
        <f>H11292+(E11293-E11292)*(H11295-H11292)/(E11295-E11292)</f>
        <v>0.27071833333333334</v>
      </c>
      <c r="I11293" s="492">
        <f>I11292+(E11293-E11292)*(I11295-I11292)/(E11295-E11292)</f>
        <v>17.2</v>
      </c>
      <c r="J11293" s="397">
        <f>J11292+(E11293-E11292)*(J11295-J11292)/(E11295-E11292)</f>
        <v>0.15390000000000001</v>
      </c>
      <c r="K11293" s="469">
        <f t="shared" si="957"/>
        <v>17.178740511355588</v>
      </c>
      <c r="L11293" s="469">
        <f t="shared" si="958"/>
        <v>-2.1259488644410851E-2</v>
      </c>
    </row>
    <row r="11294" spans="1:12">
      <c r="A11294" s="98" t="s">
        <v>126</v>
      </c>
      <c r="B11294" s="98">
        <f t="shared" si="955"/>
        <v>23</v>
      </c>
      <c r="C11294" s="98">
        <f t="shared" si="956"/>
        <v>0</v>
      </c>
      <c r="D11294" s="98">
        <f>D11292</f>
        <v>276</v>
      </c>
      <c r="E11294" s="98">
        <f t="shared" si="954"/>
        <v>98</v>
      </c>
      <c r="F11294" s="397">
        <f>F11292+(E11294-E11292)*(F11295-F11292)/(E11295-E11292)</f>
        <v>4.6623999999999999</v>
      </c>
      <c r="G11294" s="98">
        <v>15</v>
      </c>
      <c r="H11294" s="491">
        <f>H11292+(E11294-E11292)*(H11295-H11292)/(E11295-E11292)</f>
        <v>0.27100266666666667</v>
      </c>
      <c r="I11294" s="492">
        <f>I11292+(E11294-E11292)*(I11295-I11292)/(E11295-E11292)</f>
        <v>17.2</v>
      </c>
      <c r="J11294" s="397">
        <f>J11292+(E11294-E11292)*(J11295-J11292)/(E11295-E11292)</f>
        <v>0.153</v>
      </c>
      <c r="K11294" s="469">
        <f t="shared" si="957"/>
        <v>17.204258752681401</v>
      </c>
      <c r="L11294" s="469">
        <f t="shared" si="958"/>
        <v>4.2587526814017451E-3</v>
      </c>
    </row>
    <row r="11295" spans="1:12">
      <c r="A11295" s="480" t="s">
        <v>126</v>
      </c>
      <c r="B11295" s="480">
        <f t="shared" si="955"/>
        <v>23</v>
      </c>
      <c r="C11295" s="480">
        <f t="shared" si="956"/>
        <v>0</v>
      </c>
      <c r="D11295" s="480">
        <f>D11292</f>
        <v>276</v>
      </c>
      <c r="E11295" s="480">
        <f t="shared" si="954"/>
        <v>99</v>
      </c>
      <c r="F11295" s="484">
        <v>4.6741999999999999</v>
      </c>
      <c r="G11295" s="480">
        <v>15</v>
      </c>
      <c r="H11295" s="482">
        <v>0.271287</v>
      </c>
      <c r="I11295" s="483">
        <v>17.2</v>
      </c>
      <c r="J11295" s="484">
        <v>0.15210000000000001</v>
      </c>
      <c r="K11295" s="469">
        <f t="shared" si="957"/>
        <v>17.229723503153487</v>
      </c>
      <c r="L11295" s="469">
        <f t="shared" si="958"/>
        <v>2.9723503153487485E-2</v>
      </c>
    </row>
    <row r="11296" spans="1:12">
      <c r="A11296" s="98" t="s">
        <v>126</v>
      </c>
      <c r="B11296" s="98">
        <f t="shared" si="955"/>
        <v>23</v>
      </c>
      <c r="C11296" s="98">
        <f t="shared" si="956"/>
        <v>0</v>
      </c>
      <c r="D11296" s="98">
        <f>D11295</f>
        <v>276</v>
      </c>
      <c r="E11296" s="98">
        <f t="shared" si="954"/>
        <v>100</v>
      </c>
      <c r="F11296" s="397">
        <f>F11295+(E11296-E11295)*(F11298-F11295)/(E11298-E11295)</f>
        <v>4.6859000000000002</v>
      </c>
      <c r="G11296" s="98">
        <v>15</v>
      </c>
      <c r="H11296" s="491">
        <f>H11295+(E11296-E11295)*(H11298-H11295)/(E11298-E11295)</f>
        <v>0.27157166666666666</v>
      </c>
      <c r="I11296" s="492">
        <f>I11295+(E11296-E11295)*(I11298-I11295)/(E11298-E11295)</f>
        <v>17.233333333333334</v>
      </c>
      <c r="J11296" s="397">
        <f>J11295+(E11296-E11295)*(J11298-J11295)/(E11298-E11295)</f>
        <v>0.1512</v>
      </c>
      <c r="K11296" s="469">
        <f t="shared" si="957"/>
        <v>17.254745524508571</v>
      </c>
      <c r="L11296" s="469">
        <f t="shared" si="958"/>
        <v>2.1412191175237183E-2</v>
      </c>
    </row>
    <row r="11297" spans="1:12">
      <c r="A11297" s="98" t="s">
        <v>126</v>
      </c>
      <c r="B11297" s="98">
        <f t="shared" si="955"/>
        <v>23</v>
      </c>
      <c r="C11297" s="98">
        <f t="shared" si="956"/>
        <v>0</v>
      </c>
      <c r="D11297" s="98">
        <f>D11295</f>
        <v>276</v>
      </c>
      <c r="E11297" s="98">
        <f t="shared" si="954"/>
        <v>101</v>
      </c>
      <c r="F11297" s="397">
        <f>F11295+(E11297-E11295)*(F11298-F11295)/(E11298-E11295)</f>
        <v>4.6975999999999996</v>
      </c>
      <c r="G11297" s="98">
        <v>15</v>
      </c>
      <c r="H11297" s="491">
        <f>H11295+(E11297-E11295)*(H11298-H11295)/(E11298-E11295)</f>
        <v>0.27185633333333337</v>
      </c>
      <c r="I11297" s="492">
        <f>I11295+(E11297-E11295)*(I11298-I11295)/(E11298-E11295)</f>
        <v>17.266666666666666</v>
      </c>
      <c r="J11297" s="397">
        <f>J11295+(E11297-E11295)*(J11298-J11295)/(E11298-E11295)</f>
        <v>0.15030000000000002</v>
      </c>
      <c r="K11297" s="469">
        <f t="shared" si="957"/>
        <v>17.279715143660436</v>
      </c>
      <c r="L11297" s="469">
        <f t="shared" si="958"/>
        <v>1.3048476993770208E-2</v>
      </c>
    </row>
    <row r="11298" spans="1:12">
      <c r="A11298" s="480" t="s">
        <v>126</v>
      </c>
      <c r="B11298" s="480">
        <f t="shared" si="955"/>
        <v>23</v>
      </c>
      <c r="C11298" s="480">
        <f t="shared" si="956"/>
        <v>0</v>
      </c>
      <c r="D11298" s="480">
        <f>D11295</f>
        <v>276</v>
      </c>
      <c r="E11298" s="480">
        <f t="shared" si="954"/>
        <v>102</v>
      </c>
      <c r="F11298" s="484">
        <v>4.7092999999999998</v>
      </c>
      <c r="G11298" s="480">
        <v>15</v>
      </c>
      <c r="H11298" s="482">
        <v>0.27214100000000002</v>
      </c>
      <c r="I11298" s="483">
        <v>17.3</v>
      </c>
      <c r="J11298" s="484">
        <v>0.14940000000000001</v>
      </c>
      <c r="K11298" s="469">
        <f t="shared" si="957"/>
        <v>17.30463252505135</v>
      </c>
      <c r="L11298" s="469">
        <f t="shared" si="958"/>
        <v>4.6325250513490346E-3</v>
      </c>
    </row>
    <row r="11299" spans="1:12">
      <c r="A11299" s="98" t="s">
        <v>126</v>
      </c>
      <c r="B11299" s="98">
        <f t="shared" si="955"/>
        <v>23</v>
      </c>
      <c r="C11299" s="98">
        <f t="shared" si="956"/>
        <v>0</v>
      </c>
      <c r="D11299" s="98">
        <f>D11298</f>
        <v>276</v>
      </c>
      <c r="E11299" s="98">
        <f t="shared" si="954"/>
        <v>103</v>
      </c>
      <c r="F11299" s="397">
        <f>F11298+(E11299-E11298)*(F11301-F11298)/(E11301-E11298)</f>
        <v>4.7209000000000003</v>
      </c>
      <c r="G11299" s="98">
        <v>15</v>
      </c>
      <c r="H11299" s="491">
        <f>H11298+(E11299-E11298)*(H11301-H11298)/(E11301-E11298)</f>
        <v>0.27242633333333333</v>
      </c>
      <c r="I11299" s="492">
        <f>I11298+(E11299-E11298)*(I11301-I11298)/(E11301-E11298)</f>
        <v>17.333333333333332</v>
      </c>
      <c r="J11299" s="397">
        <f>J11298+(E11299-E11298)*(J11301-J11298)/(E11301-E11298)</f>
        <v>0.14849999999999999</v>
      </c>
      <c r="K11299" s="469">
        <f t="shared" si="957"/>
        <v>17.329088352937003</v>
      </c>
      <c r="L11299" s="469">
        <f t="shared" si="958"/>
        <v>-4.2449803963293675E-3</v>
      </c>
    </row>
    <row r="11300" spans="1:12">
      <c r="A11300" s="98" t="s">
        <v>126</v>
      </c>
      <c r="B11300" s="98">
        <f t="shared" si="955"/>
        <v>23</v>
      </c>
      <c r="C11300" s="98">
        <f t="shared" si="956"/>
        <v>0</v>
      </c>
      <c r="D11300" s="98">
        <f>D11298</f>
        <v>276</v>
      </c>
      <c r="E11300" s="98">
        <f t="shared" si="954"/>
        <v>104</v>
      </c>
      <c r="F11300" s="397">
        <f>F11298+(E11300-E11298)*(F11301-F11298)/(E11301-E11298)</f>
        <v>4.7324999999999999</v>
      </c>
      <c r="G11300" s="98">
        <v>15</v>
      </c>
      <c r="H11300" s="491">
        <f>H11298+(E11300-E11298)*(H11301-H11298)/(E11301-E11298)</f>
        <v>0.27271166666666669</v>
      </c>
      <c r="I11300" s="492">
        <f>I11298+(E11300-E11298)*(I11301-I11298)/(E11301-E11298)</f>
        <v>17.366666666666667</v>
      </c>
      <c r="J11300" s="397">
        <f>J11298+(E11300-E11298)*(J11301-J11298)/(E11301-E11298)</f>
        <v>0.14760000000000001</v>
      </c>
      <c r="K11300" s="469">
        <f t="shared" si="957"/>
        <v>17.353493005433087</v>
      </c>
      <c r="L11300" s="469">
        <f t="shared" si="958"/>
        <v>-1.3173661233579992E-2</v>
      </c>
    </row>
    <row r="11301" spans="1:12">
      <c r="A11301" s="480" t="s">
        <v>126</v>
      </c>
      <c r="B11301" s="480">
        <f t="shared" si="955"/>
        <v>23</v>
      </c>
      <c r="C11301" s="480">
        <f t="shared" si="956"/>
        <v>0</v>
      </c>
      <c r="D11301" s="480">
        <f>D11298</f>
        <v>276</v>
      </c>
      <c r="E11301" s="480">
        <f t="shared" si="954"/>
        <v>105</v>
      </c>
      <c r="F11301" s="484">
        <v>4.7441000000000004</v>
      </c>
      <c r="G11301" s="480">
        <v>15</v>
      </c>
      <c r="H11301" s="482">
        <v>0.27299699999999999</v>
      </c>
      <c r="I11301" s="483">
        <v>17.399999999999999</v>
      </c>
      <c r="J11301" s="484">
        <v>0.1467</v>
      </c>
      <c r="K11301" s="469">
        <f t="shared" si="957"/>
        <v>17.377846643003405</v>
      </c>
      <c r="L11301" s="469">
        <f t="shared" si="958"/>
        <v>-2.2153356996593487E-2</v>
      </c>
    </row>
    <row r="11302" spans="1:12">
      <c r="A11302" s="98" t="s">
        <v>126</v>
      </c>
      <c r="B11302" s="98">
        <f t="shared" si="955"/>
        <v>23</v>
      </c>
      <c r="C11302" s="98">
        <f t="shared" si="956"/>
        <v>0</v>
      </c>
      <c r="D11302" s="98">
        <f>D11301</f>
        <v>276</v>
      </c>
      <c r="E11302" s="98">
        <f t="shared" si="954"/>
        <v>106</v>
      </c>
      <c r="F11302" s="397">
        <f>F11301+(E11302-E11301)*(F11304-F11301)/(E11304-E11301)</f>
        <v>4.7556333333333338</v>
      </c>
      <c r="G11302" s="98">
        <v>15</v>
      </c>
      <c r="H11302" s="491">
        <f>H11301+(E11302-E11301)*(H11304-H11301)/(E11304-E11301)</f>
        <v>0.27328266666666667</v>
      </c>
      <c r="I11302" s="492">
        <f>I11301+(E11302-E11301)*(I11304-I11301)/(E11304-E11301)</f>
        <v>17.399999999999999</v>
      </c>
      <c r="J11302" s="397">
        <f>J11301+(E11302-E11301)*(J11304-J11301)/(E11304-E11301)</f>
        <v>0.14576666666666666</v>
      </c>
      <c r="K11302" s="469">
        <f t="shared" si="957"/>
        <v>17.401884251714954</v>
      </c>
      <c r="L11302" s="469">
        <f t="shared" si="958"/>
        <v>1.8842517149550986E-3</v>
      </c>
    </row>
    <row r="11303" spans="1:12">
      <c r="A11303" s="98" t="s">
        <v>126</v>
      </c>
      <c r="B11303" s="98">
        <f t="shared" si="955"/>
        <v>23</v>
      </c>
      <c r="C11303" s="98">
        <f t="shared" si="956"/>
        <v>0</v>
      </c>
      <c r="D11303" s="98">
        <f>D11301</f>
        <v>276</v>
      </c>
      <c r="E11303" s="98">
        <f t="shared" si="954"/>
        <v>107</v>
      </c>
      <c r="F11303" s="397">
        <f>F11301+(E11303-E11301)*(F11304-F11301)/(E11304-E11301)</f>
        <v>4.7671666666666663</v>
      </c>
      <c r="G11303" s="98">
        <v>15</v>
      </c>
      <c r="H11303" s="491">
        <f>H11301+(E11303-E11301)*(H11304-H11301)/(E11304-E11301)</f>
        <v>0.2735683333333333</v>
      </c>
      <c r="I11303" s="492">
        <f>I11301+(E11303-E11301)*(I11304-I11301)/(E11304-E11301)</f>
        <v>17.399999999999999</v>
      </c>
      <c r="J11303" s="397">
        <f>J11301+(E11303-E11301)*(J11304-J11301)/(E11304-E11301)</f>
        <v>0.14483333333333334</v>
      </c>
      <c r="K11303" s="469">
        <f t="shared" si="957"/>
        <v>17.42587165912234</v>
      </c>
      <c r="L11303" s="469">
        <f t="shared" si="958"/>
        <v>2.5871659122341129E-2</v>
      </c>
    </row>
    <row r="11304" spans="1:12">
      <c r="A11304" s="480" t="s">
        <v>126</v>
      </c>
      <c r="B11304" s="480">
        <f t="shared" si="955"/>
        <v>23</v>
      </c>
      <c r="C11304" s="480">
        <f t="shared" si="956"/>
        <v>0</v>
      </c>
      <c r="D11304" s="480">
        <f>D11301</f>
        <v>276</v>
      </c>
      <c r="E11304" s="480">
        <f t="shared" si="954"/>
        <v>108</v>
      </c>
      <c r="F11304" s="484">
        <v>4.7786999999999997</v>
      </c>
      <c r="G11304" s="480">
        <v>15</v>
      </c>
      <c r="H11304" s="482">
        <v>0.27385399999999999</v>
      </c>
      <c r="I11304" s="483">
        <v>17.399999999999999</v>
      </c>
      <c r="J11304" s="484">
        <v>0.1439</v>
      </c>
      <c r="K11304" s="469">
        <f t="shared" si="957"/>
        <v>17.449809022325766</v>
      </c>
      <c r="L11304" s="469">
        <f t="shared" si="958"/>
        <v>4.9809022325767671E-2</v>
      </c>
    </row>
    <row r="11305" spans="1:12">
      <c r="A11305" s="98" t="s">
        <v>126</v>
      </c>
      <c r="B11305" s="98">
        <f t="shared" si="955"/>
        <v>23</v>
      </c>
      <c r="C11305" s="98">
        <f t="shared" si="956"/>
        <v>0</v>
      </c>
      <c r="D11305" s="98">
        <f>D11304</f>
        <v>276</v>
      </c>
      <c r="E11305" s="98">
        <f t="shared" si="954"/>
        <v>109</v>
      </c>
      <c r="F11305" s="397">
        <f>F11304+(E11305-E11304)*(F11307-F11304)/(E11307-E11304)</f>
        <v>4.7901666666666669</v>
      </c>
      <c r="G11305" s="98">
        <v>15</v>
      </c>
      <c r="H11305" s="491">
        <f>H11304+(E11305-E11304)*(H11307-H11304)/(E11307-E11304)</f>
        <v>0.27414066666666664</v>
      </c>
      <c r="I11305" s="492">
        <f>I11304+(E11305-E11304)*(I11307-I11304)/(E11307-E11304)</f>
        <v>17.433333333333334</v>
      </c>
      <c r="J11305" s="397">
        <f>J11304+(E11305-E11304)*(J11307-J11304)/(E11307-E11304)</f>
        <v>0.14299999999999999</v>
      </c>
      <c r="K11305" s="469">
        <f t="shared" si="957"/>
        <v>17.473389573722496</v>
      </c>
      <c r="L11305" s="469">
        <f t="shared" si="958"/>
        <v>4.0056240389162667E-2</v>
      </c>
    </row>
    <row r="11306" spans="1:12">
      <c r="A11306" s="98" t="s">
        <v>126</v>
      </c>
      <c r="B11306" s="98">
        <f t="shared" si="955"/>
        <v>23</v>
      </c>
      <c r="C11306" s="98">
        <f t="shared" si="956"/>
        <v>0</v>
      </c>
      <c r="D11306" s="98">
        <f>D11304</f>
        <v>276</v>
      </c>
      <c r="E11306" s="98">
        <f t="shared" si="954"/>
        <v>110</v>
      </c>
      <c r="F11306" s="397">
        <f>F11304+(E11306-E11304)*(F11307-F11304)/(E11307-E11304)</f>
        <v>4.8016333333333332</v>
      </c>
      <c r="G11306" s="98">
        <v>15</v>
      </c>
      <c r="H11306" s="491">
        <f>H11304+(E11306-E11304)*(H11307-H11304)/(E11307-E11304)</f>
        <v>0.27442733333333336</v>
      </c>
      <c r="I11306" s="492">
        <f>I11304+(E11306-E11304)*(I11307-I11304)/(E11307-E11304)</f>
        <v>17.466666666666665</v>
      </c>
      <c r="J11306" s="397">
        <f>J11304+(E11306-E11304)*(J11307-J11304)/(E11307-E11304)</f>
        <v>0.1421</v>
      </c>
      <c r="K11306" s="469">
        <f t="shared" si="957"/>
        <v>17.49692086065285</v>
      </c>
      <c r="L11306" s="469">
        <f t="shared" si="958"/>
        <v>3.0254193986184674E-2</v>
      </c>
    </row>
    <row r="11307" spans="1:12">
      <c r="A11307" s="480" t="s">
        <v>126</v>
      </c>
      <c r="B11307" s="480">
        <f t="shared" si="955"/>
        <v>23</v>
      </c>
      <c r="C11307" s="480">
        <f t="shared" si="956"/>
        <v>0</v>
      </c>
      <c r="D11307" s="480">
        <f>D11304</f>
        <v>276</v>
      </c>
      <c r="E11307" s="480">
        <f t="shared" si="954"/>
        <v>111</v>
      </c>
      <c r="F11307" s="484">
        <v>4.8131000000000004</v>
      </c>
      <c r="G11307" s="480">
        <v>15</v>
      </c>
      <c r="H11307" s="482">
        <v>0.27471400000000001</v>
      </c>
      <c r="I11307" s="483">
        <v>17.5</v>
      </c>
      <c r="J11307" s="484">
        <v>0.14119999999999999</v>
      </c>
      <c r="K11307" s="469">
        <f t="shared" si="957"/>
        <v>17.520403037340653</v>
      </c>
      <c r="L11307" s="469">
        <f t="shared" si="958"/>
        <v>2.0403037340653185E-2</v>
      </c>
    </row>
    <row r="11308" spans="1:12">
      <c r="A11308" s="98" t="s">
        <v>126</v>
      </c>
      <c r="B11308" s="98">
        <f t="shared" si="955"/>
        <v>23</v>
      </c>
      <c r="C11308" s="98">
        <f t="shared" si="956"/>
        <v>0</v>
      </c>
      <c r="D11308" s="98">
        <f>D11307</f>
        <v>276</v>
      </c>
      <c r="E11308" s="98">
        <f t="shared" si="954"/>
        <v>112</v>
      </c>
      <c r="F11308" s="397">
        <f>F11307+(E11308-E11307)*(F11310-F11307)/(E11310-E11307)</f>
        <v>4.8244666666666669</v>
      </c>
      <c r="G11308" s="98">
        <v>15</v>
      </c>
      <c r="H11308" s="491">
        <f>H11307+(E11308-E11307)*(H11310-H11307)/(E11310-E11307)</f>
        <v>0.275001</v>
      </c>
      <c r="I11308" s="492">
        <f>I11307+(E11308-E11307)*(I11310-I11307)/(E11310-E11307)</f>
        <v>17.533333333333335</v>
      </c>
      <c r="J11308" s="397">
        <f>J11307+(E11308-E11307)*(J11310-J11307)/(E11310-E11307)</f>
        <v>0.14030000000000001</v>
      </c>
      <c r="K11308" s="469">
        <f t="shared" si="957"/>
        <v>17.54345135714658</v>
      </c>
      <c r="L11308" s="469">
        <f t="shared" si="958"/>
        <v>1.0118023813245003E-2</v>
      </c>
    </row>
    <row r="11309" spans="1:12">
      <c r="A11309" s="98" t="s">
        <v>126</v>
      </c>
      <c r="B11309" s="98">
        <f t="shared" si="955"/>
        <v>23</v>
      </c>
      <c r="C11309" s="98">
        <f t="shared" si="956"/>
        <v>0</v>
      </c>
      <c r="D11309" s="98">
        <f>D11307</f>
        <v>276</v>
      </c>
      <c r="E11309" s="98">
        <f t="shared" ref="E11309:E11361" si="959">E11308+1</f>
        <v>113</v>
      </c>
      <c r="F11309" s="397">
        <f>F11307+(E11309-E11307)*(F11310-F11307)/(E11310-E11307)</f>
        <v>4.8358333333333334</v>
      </c>
      <c r="G11309" s="98">
        <v>15</v>
      </c>
      <c r="H11309" s="491">
        <f>H11307+(E11309-E11307)*(H11310-H11307)/(E11310-E11307)</f>
        <v>0.27528800000000003</v>
      </c>
      <c r="I11309" s="492">
        <f>I11307+(E11309-E11307)*(I11310-I11307)/(E11310-E11307)</f>
        <v>17.566666666666666</v>
      </c>
      <c r="J11309" s="397">
        <f>J11307+(E11309-E11307)*(J11310-J11307)/(E11310-E11307)</f>
        <v>0.1394</v>
      </c>
      <c r="K11309" s="469">
        <f t="shared" si="957"/>
        <v>17.56645161915279</v>
      </c>
      <c r="L11309" s="469">
        <f t="shared" si="958"/>
        <v>-2.150475138762431E-4</v>
      </c>
    </row>
    <row r="11310" spans="1:12">
      <c r="A11310" s="480" t="s">
        <v>126</v>
      </c>
      <c r="B11310" s="480">
        <f t="shared" si="955"/>
        <v>23</v>
      </c>
      <c r="C11310" s="480">
        <f t="shared" si="956"/>
        <v>0</v>
      </c>
      <c r="D11310" s="480">
        <f>D11307</f>
        <v>276</v>
      </c>
      <c r="E11310" s="480">
        <f t="shared" si="959"/>
        <v>114</v>
      </c>
      <c r="F11310" s="484">
        <v>4.8472</v>
      </c>
      <c r="G11310" s="480">
        <v>15</v>
      </c>
      <c r="H11310" s="482">
        <v>0.27557500000000001</v>
      </c>
      <c r="I11310" s="483">
        <v>17.600000000000001</v>
      </c>
      <c r="J11310" s="484">
        <v>0.13850000000000001</v>
      </c>
      <c r="K11310" s="469">
        <f t="shared" si="957"/>
        <v>17.589403973509931</v>
      </c>
      <c r="L11310" s="469">
        <f t="shared" si="958"/>
        <v>-1.0596026490070187E-2</v>
      </c>
    </row>
    <row r="11311" spans="1:12">
      <c r="A11311" s="98" t="s">
        <v>126</v>
      </c>
      <c r="B11311" s="98">
        <f t="shared" si="955"/>
        <v>23</v>
      </c>
      <c r="C11311" s="98">
        <f t="shared" si="956"/>
        <v>0</v>
      </c>
      <c r="D11311" s="98">
        <f>D11310</f>
        <v>276</v>
      </c>
      <c r="E11311" s="98">
        <f t="shared" si="959"/>
        <v>115</v>
      </c>
      <c r="F11311" s="397">
        <f>F11310+(E11311-E11310)*(F11313-F11310)/(E11313-E11310)</f>
        <v>4.8584666666666667</v>
      </c>
      <c r="G11311" s="98">
        <v>15</v>
      </c>
      <c r="H11311" s="491">
        <f>H11310+(E11311-E11310)*(H11313-H11310)/(E11313-E11310)</f>
        <v>0.27586333333333335</v>
      </c>
      <c r="I11311" s="492">
        <f>I11310+(E11311-E11310)*(I11313-I11310)/(E11313-E11310)</f>
        <v>17.633333333333333</v>
      </c>
      <c r="J11311" s="397">
        <f>J11310+(E11311-E11310)*(J11313-J11310)/(E11313-E11310)</f>
        <v>0.1376</v>
      </c>
      <c r="K11311" s="469">
        <f t="shared" si="957"/>
        <v>17.611860945637332</v>
      </c>
      <c r="L11311" s="469">
        <f t="shared" si="958"/>
        <v>-2.1472387696000794E-2</v>
      </c>
    </row>
    <row r="11312" spans="1:12">
      <c r="A11312" s="98" t="s">
        <v>126</v>
      </c>
      <c r="B11312" s="98">
        <f t="shared" si="955"/>
        <v>23</v>
      </c>
      <c r="C11312" s="98">
        <f t="shared" si="956"/>
        <v>0</v>
      </c>
      <c r="D11312" s="98">
        <f>D11310</f>
        <v>276</v>
      </c>
      <c r="E11312" s="98">
        <f t="shared" si="959"/>
        <v>116</v>
      </c>
      <c r="F11312" s="397">
        <f>F11310+(E11312-E11310)*(F11313-F11310)/(E11313-E11310)</f>
        <v>4.8697333333333335</v>
      </c>
      <c r="G11312" s="98">
        <v>15</v>
      </c>
      <c r="H11312" s="491">
        <f>H11310+(E11312-E11310)*(H11313-H11310)/(E11313-E11310)</f>
        <v>0.27615166666666668</v>
      </c>
      <c r="I11312" s="492">
        <f>I11310+(E11312-E11310)*(I11313-I11310)/(E11313-E11310)</f>
        <v>17.666666666666668</v>
      </c>
      <c r="J11312" s="397">
        <f>J11310+(E11312-E11310)*(J11313-J11310)/(E11313-E11310)</f>
        <v>0.13670000000000002</v>
      </c>
      <c r="K11312" s="469">
        <f t="shared" si="957"/>
        <v>17.6342710225661</v>
      </c>
      <c r="L11312" s="469">
        <f t="shared" si="958"/>
        <v>-3.2395644100567722E-2</v>
      </c>
    </row>
    <row r="11313" spans="1:12">
      <c r="A11313" s="480" t="s">
        <v>126</v>
      </c>
      <c r="B11313" s="480">
        <f t="shared" si="955"/>
        <v>23</v>
      </c>
      <c r="C11313" s="480">
        <f t="shared" si="956"/>
        <v>0</v>
      </c>
      <c r="D11313" s="480">
        <f>D11310</f>
        <v>276</v>
      </c>
      <c r="E11313" s="480">
        <f t="shared" si="959"/>
        <v>117</v>
      </c>
      <c r="F11313" s="484">
        <v>4.8810000000000002</v>
      </c>
      <c r="G11313" s="480">
        <v>15</v>
      </c>
      <c r="H11313" s="482">
        <v>0.27644000000000002</v>
      </c>
      <c r="I11313" s="483">
        <v>17.7</v>
      </c>
      <c r="J11313" s="484">
        <v>0.1358</v>
      </c>
      <c r="K11313" s="469">
        <f t="shared" si="957"/>
        <v>17.656634351034583</v>
      </c>
      <c r="L11313" s="469">
        <f t="shared" si="958"/>
        <v>-4.336564896541617E-2</v>
      </c>
    </row>
    <row r="11314" spans="1:12">
      <c r="A11314" s="98" t="s">
        <v>126</v>
      </c>
      <c r="B11314" s="98">
        <f t="shared" si="955"/>
        <v>23</v>
      </c>
      <c r="C11314" s="98">
        <f t="shared" si="956"/>
        <v>0</v>
      </c>
      <c r="D11314" s="98">
        <f>D11313</f>
        <v>276</v>
      </c>
      <c r="E11314" s="98">
        <f t="shared" si="959"/>
        <v>118</v>
      </c>
      <c r="F11314" s="397">
        <f>F11313+(E11314-E11313)*(F11316-F11313)/(E11316-E11313)</f>
        <v>4.8922333333333334</v>
      </c>
      <c r="G11314" s="98">
        <v>15</v>
      </c>
      <c r="H11314" s="491">
        <f>H11313+(E11314-E11313)*(H11316-H11313)/(E11316-E11313)</f>
        <v>0.276729</v>
      </c>
      <c r="I11314" s="492">
        <f>I11313+(E11314-E11313)*(I11316-I11313)/(E11316-E11313)</f>
        <v>17.7</v>
      </c>
      <c r="J11314" s="397">
        <f>J11313+(E11314-E11313)*(J11316-J11313)/(E11316-E11313)</f>
        <v>0.13489999999999999</v>
      </c>
      <c r="K11314" s="469">
        <f t="shared" si="957"/>
        <v>17.678788032093973</v>
      </c>
      <c r="L11314" s="469">
        <f t="shared" si="958"/>
        <v>-2.121196790602653E-2</v>
      </c>
    </row>
    <row r="11315" spans="1:12">
      <c r="A11315" s="98" t="s">
        <v>126</v>
      </c>
      <c r="B11315" s="98">
        <f t="shared" si="955"/>
        <v>23</v>
      </c>
      <c r="C11315" s="98">
        <f t="shared" si="956"/>
        <v>0</v>
      </c>
      <c r="D11315" s="98">
        <f>D11313</f>
        <v>276</v>
      </c>
      <c r="E11315" s="98">
        <f t="shared" si="959"/>
        <v>119</v>
      </c>
      <c r="F11315" s="397">
        <f>F11313+(E11315-E11313)*(F11316-F11313)/(E11316-E11313)</f>
        <v>4.9034666666666666</v>
      </c>
      <c r="G11315" s="98">
        <v>15</v>
      </c>
      <c r="H11315" s="491">
        <f>H11313+(E11315-E11313)*(H11316-H11313)/(E11316-E11313)</f>
        <v>0.27701800000000004</v>
      </c>
      <c r="I11315" s="492">
        <f>I11313+(E11315-E11313)*(I11316-I11313)/(E11316-E11313)</f>
        <v>17.7</v>
      </c>
      <c r="J11315" s="397">
        <f>J11313+(E11315-E11313)*(J11316-J11313)/(E11316-E11313)</f>
        <v>0.13400000000000001</v>
      </c>
      <c r="K11315" s="469">
        <f t="shared" si="957"/>
        <v>17.700895489342447</v>
      </c>
      <c r="L11315" s="469">
        <f t="shared" si="958"/>
        <v>8.9548934244731981E-4</v>
      </c>
    </row>
    <row r="11316" spans="1:12">
      <c r="A11316" s="480" t="s">
        <v>126</v>
      </c>
      <c r="B11316" s="480">
        <f t="shared" si="955"/>
        <v>23</v>
      </c>
      <c r="C11316" s="480">
        <f t="shared" si="956"/>
        <v>0</v>
      </c>
      <c r="D11316" s="480">
        <f>D11313</f>
        <v>276</v>
      </c>
      <c r="E11316" s="480">
        <f t="shared" si="959"/>
        <v>120</v>
      </c>
      <c r="F11316" s="484">
        <v>4.9146999999999998</v>
      </c>
      <c r="G11316" s="480">
        <v>15</v>
      </c>
      <c r="H11316" s="482">
        <v>0.27730700000000003</v>
      </c>
      <c r="I11316" s="483">
        <v>17.7</v>
      </c>
      <c r="J11316" s="484">
        <v>0.1331</v>
      </c>
      <c r="K11316" s="469">
        <f t="shared" si="957"/>
        <v>17.722956867298695</v>
      </c>
      <c r="L11316" s="469">
        <f t="shared" si="958"/>
        <v>2.2956867298695727E-2</v>
      </c>
    </row>
    <row r="11317" spans="1:12">
      <c r="A11317" s="98" t="s">
        <v>126</v>
      </c>
      <c r="B11317" s="98">
        <f t="shared" si="955"/>
        <v>23</v>
      </c>
      <c r="C11317" s="98">
        <f t="shared" si="956"/>
        <v>0</v>
      </c>
      <c r="D11317" s="98">
        <f>D11316</f>
        <v>276</v>
      </c>
      <c r="E11317" s="98">
        <f t="shared" si="959"/>
        <v>121</v>
      </c>
      <c r="F11317" s="397">
        <f>F11316+(E11317-E11316)*(F11319-F11316)/(E11319-E11316)</f>
        <v>4.9258333333333333</v>
      </c>
      <c r="G11317" s="98">
        <v>15</v>
      </c>
      <c r="H11317" s="491">
        <f>H11316+(E11317-E11316)*(H11319-H11316)/(E11319-E11316)</f>
        <v>0.27759700000000004</v>
      </c>
      <c r="I11317" s="492">
        <f>I11316+(E11317-E11316)*(I11319-I11316)/(E11319-E11316)</f>
        <v>17.733333333333334</v>
      </c>
      <c r="J11317" s="397">
        <f>J11316+(E11317-E11316)*(J11319-J11316)/(E11319-E11316)</f>
        <v>0.13219999999999998</v>
      </c>
      <c r="K11317" s="469">
        <f t="shared" si="957"/>
        <v>17.744548151937277</v>
      </c>
      <c r="L11317" s="469">
        <f t="shared" si="958"/>
        <v>1.1214818603942689E-2</v>
      </c>
    </row>
    <row r="11318" spans="1:12">
      <c r="A11318" s="98" t="s">
        <v>126</v>
      </c>
      <c r="B11318" s="98">
        <f t="shared" si="955"/>
        <v>23</v>
      </c>
      <c r="C11318" s="98">
        <f t="shared" si="956"/>
        <v>0</v>
      </c>
      <c r="D11318" s="98">
        <f>D11316</f>
        <v>276</v>
      </c>
      <c r="E11318" s="98">
        <f t="shared" si="959"/>
        <v>122</v>
      </c>
      <c r="F11318" s="397">
        <f>F11316+(E11318-E11316)*(F11319-F11316)/(E11319-E11316)</f>
        <v>4.9369666666666667</v>
      </c>
      <c r="G11318" s="98">
        <v>15</v>
      </c>
      <c r="H11318" s="491">
        <f>H11316+(E11318-E11316)*(H11319-H11316)/(E11319-E11316)</f>
        <v>0.277887</v>
      </c>
      <c r="I11318" s="492">
        <f>I11316+(E11318-E11316)*(I11319-I11316)/(E11319-E11316)</f>
        <v>17.766666666666666</v>
      </c>
      <c r="J11318" s="397">
        <f>J11316+(E11318-E11316)*(J11319-J11316)/(E11319-E11316)</f>
        <v>0.1313</v>
      </c>
      <c r="K11318" s="469">
        <f t="shared" si="957"/>
        <v>17.76609437169305</v>
      </c>
      <c r="L11318" s="469">
        <f t="shared" si="958"/>
        <v>-5.7229497361532822E-4</v>
      </c>
    </row>
    <row r="11319" spans="1:12">
      <c r="A11319" s="480" t="s">
        <v>126</v>
      </c>
      <c r="B11319" s="480">
        <f t="shared" si="955"/>
        <v>23</v>
      </c>
      <c r="C11319" s="480">
        <f t="shared" si="956"/>
        <v>0</v>
      </c>
      <c r="D11319" s="480">
        <f>D11316</f>
        <v>276</v>
      </c>
      <c r="E11319" s="480">
        <f t="shared" si="959"/>
        <v>123</v>
      </c>
      <c r="F11319" s="484">
        <v>4.9481000000000002</v>
      </c>
      <c r="G11319" s="480">
        <v>15</v>
      </c>
      <c r="H11319" s="482">
        <v>0.27817700000000001</v>
      </c>
      <c r="I11319" s="483">
        <v>17.8</v>
      </c>
      <c r="J11319" s="484">
        <v>0.13039999999999999</v>
      </c>
      <c r="K11319" s="469">
        <f t="shared" si="957"/>
        <v>17.787595667506661</v>
      </c>
      <c r="L11319" s="469">
        <f t="shared" si="958"/>
        <v>-1.2404332493339609E-2</v>
      </c>
    </row>
    <row r="11320" spans="1:12">
      <c r="A11320" s="98" t="s">
        <v>126</v>
      </c>
      <c r="B11320" s="98">
        <f t="shared" si="955"/>
        <v>23</v>
      </c>
      <c r="C11320" s="98">
        <f t="shared" si="956"/>
        <v>0</v>
      </c>
      <c r="D11320" s="98">
        <f>D11319</f>
        <v>276</v>
      </c>
      <c r="E11320" s="98">
        <f t="shared" si="959"/>
        <v>124</v>
      </c>
      <c r="F11320" s="397">
        <f>F11319+(E11320-E11319)*(F11322-F11319)/(E11322-E11319)</f>
        <v>4.9591666666666665</v>
      </c>
      <c r="G11320" s="98">
        <v>15</v>
      </c>
      <c r="H11320" s="491">
        <f>H11319+(E11320-E11319)*(H11322-H11319)/(E11322-E11319)</f>
        <v>0.27846799999999999</v>
      </c>
      <c r="I11320" s="492">
        <f>I11319+(E11320-E11319)*(I11322-I11319)/(E11322-E11319)</f>
        <v>17.833333333333332</v>
      </c>
      <c r="J11320" s="397">
        <f>J11319+(E11320-E11319)*(J11322-J11319)/(E11322-E11319)</f>
        <v>0.1295</v>
      </c>
      <c r="K11320" s="469">
        <f t="shared" si="957"/>
        <v>17.808748820929754</v>
      </c>
      <c r="L11320" s="469">
        <f t="shared" si="958"/>
        <v>-2.4584512403578174E-2</v>
      </c>
    </row>
    <row r="11321" spans="1:12">
      <c r="A11321" s="98" t="s">
        <v>126</v>
      </c>
      <c r="B11321" s="98">
        <f t="shared" si="955"/>
        <v>23</v>
      </c>
      <c r="C11321" s="98">
        <f t="shared" si="956"/>
        <v>0</v>
      </c>
      <c r="D11321" s="98">
        <f>D11319</f>
        <v>276</v>
      </c>
      <c r="E11321" s="98">
        <f t="shared" si="959"/>
        <v>125</v>
      </c>
      <c r="F11321" s="397">
        <f>F11319+(E11321-E11319)*(F11322-F11319)/(E11322-E11319)</f>
        <v>4.9702333333333337</v>
      </c>
      <c r="G11321" s="98">
        <v>15</v>
      </c>
      <c r="H11321" s="491">
        <f>H11319+(E11321-E11319)*(H11322-H11319)/(E11322-E11319)</f>
        <v>0.27875900000000003</v>
      </c>
      <c r="I11321" s="492">
        <f>I11319+(E11321-E11319)*(I11322-I11319)/(E11322-E11319)</f>
        <v>17.866666666666667</v>
      </c>
      <c r="J11321" s="397">
        <f>J11319+(E11321-E11319)*(J11322-J11319)/(E11322-E11319)</f>
        <v>0.12859999999999999</v>
      </c>
      <c r="K11321" s="469">
        <f t="shared" si="957"/>
        <v>17.829857810270997</v>
      </c>
      <c r="L11321" s="469">
        <f t="shared" si="958"/>
        <v>-3.6808856395669665E-2</v>
      </c>
    </row>
    <row r="11322" spans="1:12">
      <c r="A11322" s="480" t="s">
        <v>126</v>
      </c>
      <c r="B11322" s="480">
        <f t="shared" si="955"/>
        <v>23</v>
      </c>
      <c r="C11322" s="480">
        <f t="shared" si="956"/>
        <v>0</v>
      </c>
      <c r="D11322" s="480">
        <f>D11319</f>
        <v>276</v>
      </c>
      <c r="E11322" s="480">
        <f t="shared" si="959"/>
        <v>126</v>
      </c>
      <c r="F11322" s="484">
        <v>4.9813000000000001</v>
      </c>
      <c r="G11322" s="480">
        <v>15</v>
      </c>
      <c r="H11322" s="482">
        <v>0.27905000000000002</v>
      </c>
      <c r="I11322" s="483">
        <v>17.899999999999999</v>
      </c>
      <c r="J11322" s="484">
        <v>0.12770000000000001</v>
      </c>
      <c r="K11322" s="469">
        <f t="shared" si="957"/>
        <v>17.850922773696468</v>
      </c>
      <c r="L11322" s="469">
        <f t="shared" si="958"/>
        <v>-4.9077226303531063E-2</v>
      </c>
    </row>
    <row r="11323" spans="1:12">
      <c r="A11323" s="98" t="s">
        <v>126</v>
      </c>
      <c r="B11323" s="98">
        <f t="shared" si="955"/>
        <v>23</v>
      </c>
      <c r="C11323" s="98">
        <f t="shared" si="956"/>
        <v>0</v>
      </c>
      <c r="D11323" s="98">
        <f>D11322</f>
        <v>276</v>
      </c>
      <c r="E11323" s="98">
        <f t="shared" si="959"/>
        <v>127</v>
      </c>
      <c r="F11323" s="397">
        <f>F11322+(E11323-E11322)*(F11325-F11322)/(E11325-E11322)</f>
        <v>4.9922666666666666</v>
      </c>
      <c r="G11323" s="98">
        <v>15</v>
      </c>
      <c r="H11323" s="491">
        <f>H11322+(E11323-E11322)*(H11325-H11322)/(E11325-E11322)</f>
        <v>0.27934233333333336</v>
      </c>
      <c r="I11323" s="492">
        <f>I11322+(E11323-E11322)*(I11325-I11322)/(E11325-E11322)</f>
        <v>17.899999999999999</v>
      </c>
      <c r="J11323" s="397">
        <f>J11322+(E11323-E11322)*(J11325-J11322)/(E11325-E11322)</f>
        <v>0.12676666666666667</v>
      </c>
      <c r="K11323" s="469">
        <f t="shared" si="957"/>
        <v>17.871500560244478</v>
      </c>
      <c r="L11323" s="469">
        <f t="shared" si="958"/>
        <v>-2.8499439755520939E-2</v>
      </c>
    </row>
    <row r="11324" spans="1:12">
      <c r="A11324" s="98" t="s">
        <v>126</v>
      </c>
      <c r="B11324" s="98">
        <f t="shared" si="955"/>
        <v>23</v>
      </c>
      <c r="C11324" s="98">
        <f t="shared" si="956"/>
        <v>0</v>
      </c>
      <c r="D11324" s="98">
        <f>D11322</f>
        <v>276</v>
      </c>
      <c r="E11324" s="98">
        <f t="shared" si="959"/>
        <v>128</v>
      </c>
      <c r="F11324" s="397">
        <f>F11322+(E11324-E11322)*(F11325-F11322)/(E11325-E11322)</f>
        <v>5.0032333333333332</v>
      </c>
      <c r="G11324" s="98">
        <v>15</v>
      </c>
      <c r="H11324" s="491">
        <f>H11322+(E11324-E11322)*(H11325-H11322)/(E11325-E11322)</f>
        <v>0.27963466666666664</v>
      </c>
      <c r="I11324" s="492">
        <f>I11322+(E11324-E11322)*(I11325-I11322)/(E11325-E11322)</f>
        <v>17.899999999999999</v>
      </c>
      <c r="J11324" s="397">
        <f>J11322+(E11324-E11322)*(J11325-J11322)/(E11325-E11322)</f>
        <v>0.12583333333333332</v>
      </c>
      <c r="K11324" s="469">
        <f t="shared" si="957"/>
        <v>17.892035322277639</v>
      </c>
      <c r="L11324" s="469">
        <f t="shared" si="958"/>
        <v>-7.9646777223594256E-3</v>
      </c>
    </row>
    <row r="11325" spans="1:12">
      <c r="A11325" s="480" t="s">
        <v>126</v>
      </c>
      <c r="B11325" s="480">
        <f t="shared" ref="B11325:B11388" si="960">INT(D11325/12)</f>
        <v>23</v>
      </c>
      <c r="C11325" s="480">
        <f t="shared" ref="C11325:C11388" si="961">D11325-B11325*12</f>
        <v>0</v>
      </c>
      <c r="D11325" s="480">
        <f>D11322</f>
        <v>276</v>
      </c>
      <c r="E11325" s="480">
        <f t="shared" si="959"/>
        <v>129</v>
      </c>
      <c r="F11325" s="484">
        <v>5.0141999999999998</v>
      </c>
      <c r="G11325" s="480">
        <v>15</v>
      </c>
      <c r="H11325" s="482">
        <v>0.27992699999999998</v>
      </c>
      <c r="I11325" s="483">
        <v>17.899999999999999</v>
      </c>
      <c r="J11325" s="484">
        <v>0.1249</v>
      </c>
      <c r="K11325" s="469">
        <f t="shared" si="957"/>
        <v>17.91252719459002</v>
      </c>
      <c r="L11325" s="469">
        <f t="shared" si="958"/>
        <v>1.252719459002094E-2</v>
      </c>
    </row>
    <row r="11326" spans="1:12">
      <c r="A11326" s="98" t="s">
        <v>126</v>
      </c>
      <c r="B11326" s="98">
        <f t="shared" si="960"/>
        <v>23</v>
      </c>
      <c r="C11326" s="98">
        <f t="shared" si="961"/>
        <v>0</v>
      </c>
      <c r="D11326" s="98">
        <f>D11325</f>
        <v>276</v>
      </c>
      <c r="E11326" s="98">
        <f t="shared" si="959"/>
        <v>130</v>
      </c>
      <c r="F11326" s="397">
        <f>F11325+(E11326-E11325)*(F11328-F11325)/(E11328-E11325)</f>
        <v>5.0251333333333328</v>
      </c>
      <c r="G11326" s="98">
        <v>15</v>
      </c>
      <c r="H11326" s="491">
        <f>H11325+(E11326-E11325)*(H11328-H11325)/(E11328-E11325)</f>
        <v>0.28022066666666667</v>
      </c>
      <c r="I11326" s="492">
        <f>I11325+(E11326-E11325)*(I11328-I11325)/(E11328-E11325)</f>
        <v>17.933333333333334</v>
      </c>
      <c r="J11326" s="397">
        <f>J11325+(E11326-E11325)*(J11328-J11325)/(E11328-E11325)</f>
        <v>0.124</v>
      </c>
      <c r="K11326" s="469">
        <f t="shared" si="957"/>
        <v>17.932772029662335</v>
      </c>
      <c r="L11326" s="469">
        <f t="shared" si="958"/>
        <v>-5.6130367099882505E-4</v>
      </c>
    </row>
    <row r="11327" spans="1:12">
      <c r="A11327" s="98" t="s">
        <v>126</v>
      </c>
      <c r="B11327" s="98">
        <f t="shared" si="960"/>
        <v>23</v>
      </c>
      <c r="C11327" s="98">
        <f t="shared" si="961"/>
        <v>0</v>
      </c>
      <c r="D11327" s="98">
        <f>D11325</f>
        <v>276</v>
      </c>
      <c r="E11327" s="98">
        <f t="shared" si="959"/>
        <v>131</v>
      </c>
      <c r="F11327" s="397">
        <f>F11325+(E11327-E11325)*(F11328-F11325)/(E11328-E11325)</f>
        <v>5.0360666666666667</v>
      </c>
      <c r="G11327" s="98">
        <v>15</v>
      </c>
      <c r="H11327" s="491">
        <f>H11325+(E11327-E11325)*(H11328-H11325)/(E11328-E11325)</f>
        <v>0.28051433333333331</v>
      </c>
      <c r="I11327" s="492">
        <f>I11325+(E11327-E11325)*(I11328-I11325)/(E11328-E11325)</f>
        <v>17.966666666666665</v>
      </c>
      <c r="J11327" s="397">
        <f>J11325+(E11327-E11325)*(J11328-J11325)/(E11328-E11325)</f>
        <v>0.1231</v>
      </c>
      <c r="K11327" s="469">
        <f t="shared" si="957"/>
        <v>17.952974476645878</v>
      </c>
      <c r="L11327" s="469">
        <f t="shared" si="958"/>
        <v>-1.3692190020787365E-2</v>
      </c>
    </row>
    <row r="11328" spans="1:12">
      <c r="A11328" s="480" t="s">
        <v>126</v>
      </c>
      <c r="B11328" s="480">
        <f t="shared" si="960"/>
        <v>23</v>
      </c>
      <c r="C11328" s="480">
        <f t="shared" si="961"/>
        <v>0</v>
      </c>
      <c r="D11328" s="480">
        <f>D11325</f>
        <v>276</v>
      </c>
      <c r="E11328" s="480">
        <f t="shared" si="959"/>
        <v>132</v>
      </c>
      <c r="F11328" s="484">
        <v>5.0469999999999997</v>
      </c>
      <c r="G11328" s="480">
        <v>15</v>
      </c>
      <c r="H11328" s="482">
        <v>0.280808</v>
      </c>
      <c r="I11328" s="483">
        <v>18</v>
      </c>
      <c r="J11328" s="484">
        <v>0.1222</v>
      </c>
      <c r="K11328" s="469">
        <f t="shared" si="957"/>
        <v>17.973134668527962</v>
      </c>
      <c r="L11328" s="469">
        <f t="shared" si="958"/>
        <v>-2.6865331472038179E-2</v>
      </c>
    </row>
    <row r="11329" spans="1:12">
      <c r="A11329" s="98" t="s">
        <v>126</v>
      </c>
      <c r="B11329" s="98">
        <f t="shared" si="960"/>
        <v>23</v>
      </c>
      <c r="C11329" s="98">
        <f t="shared" si="961"/>
        <v>0</v>
      </c>
      <c r="D11329" s="98">
        <f>D11328</f>
        <v>276</v>
      </c>
      <c r="E11329" s="98">
        <f t="shared" si="959"/>
        <v>133</v>
      </c>
      <c r="F11329" s="397">
        <f>F11328+(E11329-E11328)*(F11331-F11328)/(E11331-E11328)</f>
        <v>5.057833333333333</v>
      </c>
      <c r="G11329" s="98">
        <v>15</v>
      </c>
      <c r="H11329" s="491">
        <f>H11328+(E11329-E11328)*(H11331-H11328)/(E11331-E11328)</f>
        <v>0.28110266666666667</v>
      </c>
      <c r="I11329" s="492">
        <f>I11328+(E11329-E11328)*(I11331-I11328)/(E11331-E11328)</f>
        <v>18</v>
      </c>
      <c r="J11329" s="397">
        <f>J11328+(E11329-E11328)*(J11331-J11328)/(E11331-E11328)</f>
        <v>0.12130000000000001</v>
      </c>
      <c r="K11329" s="469">
        <f t="shared" si="957"/>
        <v>17.992832986287333</v>
      </c>
      <c r="L11329" s="469">
        <f t="shared" si="958"/>
        <v>-7.1670137126673694E-3</v>
      </c>
    </row>
    <row r="11330" spans="1:12">
      <c r="A11330" s="98" t="s">
        <v>126</v>
      </c>
      <c r="B11330" s="98">
        <f t="shared" si="960"/>
        <v>23</v>
      </c>
      <c r="C11330" s="98">
        <f t="shared" si="961"/>
        <v>0</v>
      </c>
      <c r="D11330" s="98">
        <f>D11328</f>
        <v>276</v>
      </c>
      <c r="E11330" s="98">
        <f t="shared" si="959"/>
        <v>134</v>
      </c>
      <c r="F11330" s="397">
        <f>F11328+(E11330-E11328)*(F11331-F11328)/(E11331-E11328)</f>
        <v>5.0686666666666671</v>
      </c>
      <c r="G11330" s="98">
        <v>15</v>
      </c>
      <c r="H11330" s="491">
        <f>H11328+(E11330-E11328)*(H11331-H11328)/(E11331-E11328)</f>
        <v>0.28139733333333333</v>
      </c>
      <c r="I11330" s="492">
        <f>I11328+(E11330-E11328)*(I11331-I11328)/(E11331-E11328)</f>
        <v>18</v>
      </c>
      <c r="J11330" s="397">
        <f>J11328+(E11330-E11328)*(J11331-J11328)/(E11331-E11328)</f>
        <v>0.12039999999999999</v>
      </c>
      <c r="K11330" s="469">
        <f t="shared" si="957"/>
        <v>18.01249004965695</v>
      </c>
      <c r="L11330" s="469">
        <f t="shared" si="958"/>
        <v>1.249004965695022E-2</v>
      </c>
    </row>
    <row r="11331" spans="1:12">
      <c r="A11331" s="480" t="s">
        <v>126</v>
      </c>
      <c r="B11331" s="480">
        <f t="shared" si="960"/>
        <v>23</v>
      </c>
      <c r="C11331" s="480">
        <f t="shared" si="961"/>
        <v>0</v>
      </c>
      <c r="D11331" s="480">
        <f>D11328</f>
        <v>276</v>
      </c>
      <c r="E11331" s="480">
        <f t="shared" si="959"/>
        <v>135</v>
      </c>
      <c r="F11331" s="484">
        <v>5.0795000000000003</v>
      </c>
      <c r="G11331" s="480">
        <v>15</v>
      </c>
      <c r="H11331" s="482">
        <v>0.281692</v>
      </c>
      <c r="I11331" s="483">
        <v>18</v>
      </c>
      <c r="J11331" s="484">
        <v>0.1195</v>
      </c>
      <c r="K11331" s="469">
        <f t="shared" si="957"/>
        <v>18.032105988100479</v>
      </c>
      <c r="L11331" s="469">
        <f t="shared" si="958"/>
        <v>3.2105988100479266E-2</v>
      </c>
    </row>
    <row r="11332" spans="1:12">
      <c r="A11332" s="98" t="s">
        <v>126</v>
      </c>
      <c r="B11332" s="98">
        <f t="shared" si="960"/>
        <v>23</v>
      </c>
      <c r="C11332" s="98">
        <f t="shared" si="961"/>
        <v>0</v>
      </c>
      <c r="D11332" s="98">
        <f>D11331</f>
        <v>276</v>
      </c>
      <c r="E11332" s="98">
        <f t="shared" si="959"/>
        <v>136</v>
      </c>
      <c r="F11332" s="397">
        <f>F11331+(E11332-E11331)*(F11334-F11331)/(E11334-E11331)</f>
        <v>5.0902666666666665</v>
      </c>
      <c r="G11332" s="98">
        <v>15</v>
      </c>
      <c r="H11332" s="491">
        <f>H11331+(E11332-E11331)*(H11334-H11331)/(E11334-E11331)</f>
        <v>0.28198833333333334</v>
      </c>
      <c r="I11332" s="492">
        <f>I11331+(E11332-E11331)*(I11334-I11331)/(E11334-E11331)</f>
        <v>18.033333333333335</v>
      </c>
      <c r="J11332" s="397">
        <f>J11331+(E11332-E11331)*(J11334-J11331)/(E11334-E11331)</f>
        <v>0.1186</v>
      </c>
      <c r="K11332" s="469">
        <f t="shared" si="957"/>
        <v>18.051337821304664</v>
      </c>
      <c r="L11332" s="469">
        <f t="shared" si="958"/>
        <v>1.8004487971328587E-2</v>
      </c>
    </row>
    <row r="11333" spans="1:12">
      <c r="A11333" s="98" t="s">
        <v>126</v>
      </c>
      <c r="B11333" s="98">
        <f t="shared" si="960"/>
        <v>23</v>
      </c>
      <c r="C11333" s="98">
        <f t="shared" si="961"/>
        <v>0</v>
      </c>
      <c r="D11333" s="98">
        <f>D11331</f>
        <v>276</v>
      </c>
      <c r="E11333" s="98">
        <f t="shared" si="959"/>
        <v>137</v>
      </c>
      <c r="F11333" s="397">
        <f>F11331+(E11333-E11331)*(F11334-F11331)/(E11334-E11331)</f>
        <v>5.1010333333333335</v>
      </c>
      <c r="G11333" s="98">
        <v>15</v>
      </c>
      <c r="H11333" s="491">
        <f>H11331+(E11333-E11331)*(H11334-H11331)/(E11334-E11331)</f>
        <v>0.28228466666666668</v>
      </c>
      <c r="I11333" s="492">
        <f>I11331+(E11333-E11331)*(I11334-I11331)/(E11334-E11331)</f>
        <v>18.066666666666666</v>
      </c>
      <c r="J11333" s="397">
        <f>J11331+(E11333-E11331)*(J11334-J11331)/(E11334-E11331)</f>
        <v>0.1177</v>
      </c>
      <c r="K11333" s="469">
        <f t="shared" si="957"/>
        <v>18.070529276593131</v>
      </c>
      <c r="L11333" s="469">
        <f t="shared" si="958"/>
        <v>3.8626099264646996E-3</v>
      </c>
    </row>
    <row r="11334" spans="1:12">
      <c r="A11334" s="480" t="s">
        <v>126</v>
      </c>
      <c r="B11334" s="480">
        <f t="shared" si="960"/>
        <v>23</v>
      </c>
      <c r="C11334" s="480">
        <f t="shared" si="961"/>
        <v>0</v>
      </c>
      <c r="D11334" s="480">
        <f>D11331</f>
        <v>276</v>
      </c>
      <c r="E11334" s="480">
        <f t="shared" si="959"/>
        <v>138</v>
      </c>
      <c r="F11334" s="484">
        <v>5.1117999999999997</v>
      </c>
      <c r="G11334" s="480">
        <v>15</v>
      </c>
      <c r="H11334" s="482">
        <v>0.28258100000000003</v>
      </c>
      <c r="I11334" s="483">
        <v>18.100000000000001</v>
      </c>
      <c r="J11334" s="484">
        <v>0.1168</v>
      </c>
      <c r="K11334" s="469">
        <f t="shared" si="957"/>
        <v>18.089680480994826</v>
      </c>
      <c r="L11334" s="469">
        <f t="shared" si="958"/>
        <v>-1.0319519005175692E-2</v>
      </c>
    </row>
    <row r="11335" spans="1:12">
      <c r="A11335" s="98" t="s">
        <v>126</v>
      </c>
      <c r="B11335" s="98">
        <f t="shared" si="960"/>
        <v>23</v>
      </c>
      <c r="C11335" s="98">
        <f t="shared" si="961"/>
        <v>0</v>
      </c>
      <c r="D11335" s="98">
        <f>D11334</f>
        <v>276</v>
      </c>
      <c r="E11335" s="98">
        <f t="shared" si="959"/>
        <v>139</v>
      </c>
      <c r="F11335" s="397">
        <f>F11334+(E11335-E11334)*(F11337-F11334)/(E11337-E11334)</f>
        <v>5.1224999999999996</v>
      </c>
      <c r="G11335" s="98">
        <v>15</v>
      </c>
      <c r="H11335" s="491">
        <f>H11334+(E11335-E11334)*(H11337-H11334)/(E11337-E11334)</f>
        <v>0.28287899999999999</v>
      </c>
      <c r="I11335" s="492">
        <f>I11334+(E11335-E11334)*(I11337-I11334)/(E11337-E11334)</f>
        <v>18.100000000000001</v>
      </c>
      <c r="J11335" s="397">
        <f>J11334+(E11335-E11334)*(J11337-J11334)/(E11337-E11334)</f>
        <v>0.1159</v>
      </c>
      <c r="K11335" s="469">
        <f t="shared" si="957"/>
        <v>18.10844919559246</v>
      </c>
      <c r="L11335" s="469">
        <f t="shared" si="958"/>
        <v>8.4491955924583806E-3</v>
      </c>
    </row>
    <row r="11336" spans="1:12">
      <c r="A11336" s="98" t="s">
        <v>126</v>
      </c>
      <c r="B11336" s="98">
        <f t="shared" si="960"/>
        <v>23</v>
      </c>
      <c r="C11336" s="98">
        <f t="shared" si="961"/>
        <v>0</v>
      </c>
      <c r="D11336" s="98">
        <f>D11334</f>
        <v>276</v>
      </c>
      <c r="E11336" s="98">
        <f t="shared" si="959"/>
        <v>140</v>
      </c>
      <c r="F11336" s="397">
        <f>F11334+(E11336-E11334)*(F11337-F11334)/(E11337-E11334)</f>
        <v>5.1332000000000004</v>
      </c>
      <c r="G11336" s="98">
        <v>15</v>
      </c>
      <c r="H11336" s="491">
        <f>H11334+(E11336-E11334)*(H11337-H11334)/(E11337-E11334)</f>
        <v>0.28317700000000001</v>
      </c>
      <c r="I11336" s="492">
        <f>I11334+(E11336-E11334)*(I11337-I11334)/(E11337-E11334)</f>
        <v>18.100000000000001</v>
      </c>
      <c r="J11336" s="397">
        <f>J11334+(E11336-E11334)*(J11337-J11334)/(E11337-E11334)</f>
        <v>0.11499999999999999</v>
      </c>
      <c r="K11336" s="469">
        <f t="shared" si="957"/>
        <v>18.12717840785092</v>
      </c>
      <c r="L11336" s="469">
        <f t="shared" si="958"/>
        <v>2.7178407850918518E-2</v>
      </c>
    </row>
    <row r="11337" spans="1:12">
      <c r="A11337" s="480" t="s">
        <v>126</v>
      </c>
      <c r="B11337" s="480">
        <f t="shared" si="960"/>
        <v>23</v>
      </c>
      <c r="C11337" s="480">
        <f t="shared" si="961"/>
        <v>0</v>
      </c>
      <c r="D11337" s="480">
        <f>D11334</f>
        <v>276</v>
      </c>
      <c r="E11337" s="480">
        <f t="shared" si="959"/>
        <v>141</v>
      </c>
      <c r="F11337" s="484">
        <v>5.1439000000000004</v>
      </c>
      <c r="G11337" s="480">
        <v>15</v>
      </c>
      <c r="H11337" s="482">
        <v>0.28347499999999998</v>
      </c>
      <c r="I11337" s="483">
        <v>18.100000000000001</v>
      </c>
      <c r="J11337" s="484">
        <v>0.11409999999999999</v>
      </c>
      <c r="K11337" s="469">
        <f t="shared" si="957"/>
        <v>18.145868242349415</v>
      </c>
      <c r="L11337" s="469">
        <f t="shared" si="958"/>
        <v>4.586824234941389E-2</v>
      </c>
    </row>
    <row r="11338" spans="1:12">
      <c r="A11338" s="98" t="s">
        <v>126</v>
      </c>
      <c r="B11338" s="98">
        <f t="shared" si="960"/>
        <v>23</v>
      </c>
      <c r="C11338" s="98">
        <f t="shared" si="961"/>
        <v>0</v>
      </c>
      <c r="D11338" s="98">
        <f>D11337</f>
        <v>276</v>
      </c>
      <c r="E11338" s="98">
        <f t="shared" si="959"/>
        <v>142</v>
      </c>
      <c r="F11338" s="397">
        <f>F11337+(E11338-E11337)*(F11340-F11337)/(E11340-E11337)</f>
        <v>5.1545666666666667</v>
      </c>
      <c r="G11338" s="98">
        <v>15</v>
      </c>
      <c r="H11338" s="491">
        <f>H11337+(E11338-E11337)*(H11340-H11337)/(E11340-E11337)</f>
        <v>0.2837743333333333</v>
      </c>
      <c r="I11338" s="492">
        <f>I11337+(E11338-E11337)*(I11340-I11337)/(E11340-E11337)</f>
        <v>18.133333333333333</v>
      </c>
      <c r="J11338" s="397">
        <f>J11337+(E11338-E11337)*(J11340-J11337)/(E11340-E11337)</f>
        <v>0.1132</v>
      </c>
      <c r="K11338" s="469">
        <f t="shared" si="957"/>
        <v>18.16431601166655</v>
      </c>
      <c r="L11338" s="469">
        <f t="shared" si="958"/>
        <v>3.0982678333216995E-2</v>
      </c>
    </row>
    <row r="11339" spans="1:12">
      <c r="A11339" s="98" t="s">
        <v>126</v>
      </c>
      <c r="B11339" s="98">
        <f t="shared" si="960"/>
        <v>23</v>
      </c>
      <c r="C11339" s="98">
        <f t="shared" si="961"/>
        <v>0</v>
      </c>
      <c r="D11339" s="98">
        <f>D11337</f>
        <v>276</v>
      </c>
      <c r="E11339" s="98">
        <f t="shared" si="959"/>
        <v>143</v>
      </c>
      <c r="F11339" s="397">
        <f>F11337+(E11339-E11337)*(F11340-F11337)/(E11340-E11337)</f>
        <v>5.165233333333334</v>
      </c>
      <c r="G11339" s="98">
        <v>15</v>
      </c>
      <c r="H11339" s="491">
        <f>H11337+(E11339-E11337)*(H11340-H11337)/(E11340-E11337)</f>
        <v>0.28407366666666667</v>
      </c>
      <c r="I11339" s="492">
        <f>I11337+(E11339-E11337)*(I11340-I11337)/(E11340-E11337)</f>
        <v>18.166666666666668</v>
      </c>
      <c r="J11339" s="397">
        <f>J11337+(E11339-E11337)*(J11340-J11337)/(E11340-E11337)</f>
        <v>0.1123</v>
      </c>
      <c r="K11339" s="469">
        <f t="shared" ref="K11339:K11402" si="962">F11339/H11339</f>
        <v>18.182724903516814</v>
      </c>
      <c r="L11339" s="469">
        <f t="shared" ref="L11339:L11402" si="963">K11339-I11339</f>
        <v>1.6058236850145846E-2</v>
      </c>
    </row>
    <row r="11340" spans="1:12">
      <c r="A11340" s="480" t="s">
        <v>126</v>
      </c>
      <c r="B11340" s="480">
        <f t="shared" si="960"/>
        <v>23</v>
      </c>
      <c r="C11340" s="480">
        <f t="shared" si="961"/>
        <v>0</v>
      </c>
      <c r="D11340" s="480">
        <f>D11337</f>
        <v>276</v>
      </c>
      <c r="E11340" s="480">
        <f t="shared" si="959"/>
        <v>144</v>
      </c>
      <c r="F11340" s="484">
        <v>5.1759000000000004</v>
      </c>
      <c r="G11340" s="480">
        <v>15</v>
      </c>
      <c r="H11340" s="482">
        <v>0.28437299999999999</v>
      </c>
      <c r="I11340" s="483">
        <v>18.2</v>
      </c>
      <c r="J11340" s="484">
        <v>0.1114</v>
      </c>
      <c r="K11340" s="469">
        <f t="shared" si="962"/>
        <v>18.20109504066842</v>
      </c>
      <c r="L11340" s="469">
        <f t="shared" si="963"/>
        <v>1.0950406684209213E-3</v>
      </c>
    </row>
    <row r="11341" spans="1:12">
      <c r="A11341" s="98" t="s">
        <v>126</v>
      </c>
      <c r="B11341" s="98">
        <f t="shared" si="960"/>
        <v>23</v>
      </c>
      <c r="C11341" s="98">
        <f t="shared" si="961"/>
        <v>0</v>
      </c>
      <c r="D11341" s="98">
        <f>D11340</f>
        <v>276</v>
      </c>
      <c r="E11341" s="98">
        <f t="shared" si="959"/>
        <v>145</v>
      </c>
      <c r="F11341" s="397">
        <f>F11340+(E11341-E11340)*(F11343-F11340)/(E11343-E11340)</f>
        <v>5.186466666666667</v>
      </c>
      <c r="G11341" s="98">
        <v>15</v>
      </c>
      <c r="H11341" s="491">
        <f>H11340+(E11341-E11340)*(H11343-H11340)/(E11343-E11340)</f>
        <v>0.28467399999999998</v>
      </c>
      <c r="I11341" s="492">
        <f>I11340+(E11341-E11340)*(I11343-I11340)/(E11343-E11340)</f>
        <v>18.233333333333334</v>
      </c>
      <c r="J11341" s="397">
        <f>J11340+(E11341-E11340)*(J11343-J11340)/(E11343-E11340)</f>
        <v>0.11046666666666667</v>
      </c>
      <c r="K11341" s="469">
        <f t="shared" si="962"/>
        <v>18.21896859799865</v>
      </c>
      <c r="L11341" s="469">
        <f t="shared" si="963"/>
        <v>-1.4364735334684298E-2</v>
      </c>
    </row>
    <row r="11342" spans="1:12">
      <c r="A11342" s="98" t="s">
        <v>126</v>
      </c>
      <c r="B11342" s="98">
        <f t="shared" si="960"/>
        <v>23</v>
      </c>
      <c r="C11342" s="98">
        <f t="shared" si="961"/>
        <v>0</v>
      </c>
      <c r="D11342" s="98">
        <f>D11340</f>
        <v>276</v>
      </c>
      <c r="E11342" s="98">
        <f t="shared" si="959"/>
        <v>146</v>
      </c>
      <c r="F11342" s="397">
        <f>F11340+(E11342-E11340)*(F11343-F11340)/(E11343-E11340)</f>
        <v>5.1970333333333336</v>
      </c>
      <c r="G11342" s="98">
        <v>15</v>
      </c>
      <c r="H11342" s="491">
        <f>H11340+(E11342-E11340)*(H11343-H11340)/(E11343-E11340)</f>
        <v>0.28497499999999998</v>
      </c>
      <c r="I11342" s="492">
        <f>I11340+(E11342-E11340)*(I11343-I11340)/(E11343-E11340)</f>
        <v>18.266666666666666</v>
      </c>
      <c r="J11342" s="397">
        <f>J11340+(E11342-E11340)*(J11343-J11340)/(E11343-E11340)</f>
        <v>0.10953333333333333</v>
      </c>
      <c r="K11342" s="469">
        <f t="shared" si="962"/>
        <v>18.236804398046615</v>
      </c>
      <c r="L11342" s="469">
        <f t="shared" si="963"/>
        <v>-2.9862268620050259E-2</v>
      </c>
    </row>
    <row r="11343" spans="1:12">
      <c r="A11343" s="480" t="s">
        <v>126</v>
      </c>
      <c r="B11343" s="480">
        <f t="shared" si="960"/>
        <v>23</v>
      </c>
      <c r="C11343" s="480">
        <f t="shared" si="961"/>
        <v>0</v>
      </c>
      <c r="D11343" s="480">
        <f>D11340</f>
        <v>276</v>
      </c>
      <c r="E11343" s="480">
        <f t="shared" si="959"/>
        <v>147</v>
      </c>
      <c r="F11343" s="484">
        <v>5.2076000000000002</v>
      </c>
      <c r="G11343" s="480">
        <v>15</v>
      </c>
      <c r="H11343" s="482">
        <v>0.28527599999999997</v>
      </c>
      <c r="I11343" s="483">
        <v>18.3</v>
      </c>
      <c r="J11343" s="484">
        <v>0.1086</v>
      </c>
      <c r="K11343" s="469">
        <f t="shared" si="962"/>
        <v>18.254602560327545</v>
      </c>
      <c r="L11343" s="469">
        <f t="shared" si="963"/>
        <v>-4.539743967245613E-2</v>
      </c>
    </row>
    <row r="11344" spans="1:12">
      <c r="A11344" s="98" t="s">
        <v>126</v>
      </c>
      <c r="B11344" s="98">
        <f t="shared" si="960"/>
        <v>23</v>
      </c>
      <c r="C11344" s="98">
        <f t="shared" si="961"/>
        <v>0</v>
      </c>
      <c r="D11344" s="98">
        <f>D11343</f>
        <v>276</v>
      </c>
      <c r="E11344" s="98">
        <f t="shared" si="959"/>
        <v>148</v>
      </c>
      <c r="F11344" s="397">
        <f>F11343+(E11344-E11343)*(F11346-F11343)/(E11346-E11343)</f>
        <v>5.2180999999999997</v>
      </c>
      <c r="G11344" s="98">
        <v>15</v>
      </c>
      <c r="H11344" s="491">
        <f>H11343+(E11344-E11343)*(H11346-H11343)/(E11346-E11343)</f>
        <v>0.28557899999999997</v>
      </c>
      <c r="I11344" s="492">
        <f>I11343+(E11344-E11343)*(I11346-I11343)/(E11346-E11343)</f>
        <v>18.3</v>
      </c>
      <c r="J11344" s="397">
        <f>J11343+(E11344-E11343)*(J11346-J11343)/(E11346-E11343)</f>
        <v>0.1077</v>
      </c>
      <c r="K11344" s="469">
        <f t="shared" si="962"/>
        <v>18.272001792848915</v>
      </c>
      <c r="L11344" s="469">
        <f t="shared" si="963"/>
        <v>-2.7998207151085808E-2</v>
      </c>
    </row>
    <row r="11345" spans="1:12">
      <c r="A11345" s="98" t="s">
        <v>126</v>
      </c>
      <c r="B11345" s="98">
        <f t="shared" si="960"/>
        <v>23</v>
      </c>
      <c r="C11345" s="98">
        <f t="shared" si="961"/>
        <v>0</v>
      </c>
      <c r="D11345" s="98">
        <f>D11343</f>
        <v>276</v>
      </c>
      <c r="E11345" s="98">
        <f t="shared" si="959"/>
        <v>149</v>
      </c>
      <c r="F11345" s="397">
        <f>F11343+(E11345-E11343)*(F11346-F11343)/(E11346-E11343)</f>
        <v>5.2286000000000001</v>
      </c>
      <c r="G11345" s="98">
        <v>15</v>
      </c>
      <c r="H11345" s="491">
        <f>H11343+(E11345-E11343)*(H11346-H11343)/(E11346-E11343)</f>
        <v>0.28588200000000002</v>
      </c>
      <c r="I11345" s="492">
        <f>I11343+(E11345-E11343)*(I11346-I11343)/(E11346-E11343)</f>
        <v>18.3</v>
      </c>
      <c r="J11345" s="397">
        <f>J11343+(E11345-E11343)*(J11346-J11343)/(E11346-E11343)</f>
        <v>0.10679999999999999</v>
      </c>
      <c r="K11345" s="469">
        <f t="shared" si="962"/>
        <v>18.289364143247912</v>
      </c>
      <c r="L11345" s="469">
        <f t="shared" si="963"/>
        <v>-1.0635856752088557E-2</v>
      </c>
    </row>
    <row r="11346" spans="1:12">
      <c r="A11346" s="480" t="s">
        <v>126</v>
      </c>
      <c r="B11346" s="480">
        <f t="shared" si="960"/>
        <v>23</v>
      </c>
      <c r="C11346" s="480">
        <f t="shared" si="961"/>
        <v>0</v>
      </c>
      <c r="D11346" s="480">
        <f>D11343</f>
        <v>276</v>
      </c>
      <c r="E11346" s="480">
        <f t="shared" si="959"/>
        <v>150</v>
      </c>
      <c r="F11346" s="484">
        <v>5.2390999999999996</v>
      </c>
      <c r="G11346" s="480">
        <v>15</v>
      </c>
      <c r="H11346" s="482">
        <v>0.28618500000000002</v>
      </c>
      <c r="I11346" s="483">
        <v>18.3</v>
      </c>
      <c r="J11346" s="484">
        <v>0.10589999999999999</v>
      </c>
      <c r="K11346" s="469">
        <f t="shared" si="962"/>
        <v>18.306689728672008</v>
      </c>
      <c r="L11346" s="469">
        <f t="shared" si="963"/>
        <v>6.6897286720077886E-3</v>
      </c>
    </row>
    <row r="11347" spans="1:12">
      <c r="A11347" s="98" t="s">
        <v>126</v>
      </c>
      <c r="B11347" s="98">
        <f t="shared" si="960"/>
        <v>23</v>
      </c>
      <c r="C11347" s="98">
        <f t="shared" si="961"/>
        <v>0</v>
      </c>
      <c r="D11347" s="98">
        <f>D11346</f>
        <v>276</v>
      </c>
      <c r="E11347" s="98">
        <f t="shared" si="959"/>
        <v>151</v>
      </c>
      <c r="F11347" s="397">
        <f>F11346+(E11347-E11346)*(F11349-F11346)/(E11349-E11346)</f>
        <v>5.2495666666666665</v>
      </c>
      <c r="G11347" s="98">
        <v>15</v>
      </c>
      <c r="H11347" s="491">
        <f>H11346+(E11347-E11346)*(H11349-H11346)/(E11349-E11346)</f>
        <v>0.2864896666666667</v>
      </c>
      <c r="I11347" s="492">
        <f>I11346+(E11347-E11346)*(I11349-I11346)/(E11349-E11346)</f>
        <v>18.333333333333332</v>
      </c>
      <c r="J11347" s="397">
        <f>J11346+(E11347-E11346)*(J11349-J11346)/(E11349-E11346)</f>
        <v>0.105</v>
      </c>
      <c r="K11347" s="469">
        <f t="shared" si="962"/>
        <v>18.323755714284051</v>
      </c>
      <c r="L11347" s="469">
        <f t="shared" si="963"/>
        <v>-9.5776190492813384E-3</v>
      </c>
    </row>
    <row r="11348" spans="1:12">
      <c r="A11348" s="98" t="s">
        <v>126</v>
      </c>
      <c r="B11348" s="98">
        <f t="shared" si="960"/>
        <v>23</v>
      </c>
      <c r="C11348" s="98">
        <f t="shared" si="961"/>
        <v>0</v>
      </c>
      <c r="D11348" s="98">
        <f>D11346</f>
        <v>276</v>
      </c>
      <c r="E11348" s="98">
        <f t="shared" si="959"/>
        <v>152</v>
      </c>
      <c r="F11348" s="397">
        <f>F11346+(E11348-E11346)*(F11349-F11346)/(E11349-E11346)</f>
        <v>5.2600333333333333</v>
      </c>
      <c r="G11348" s="98">
        <v>15</v>
      </c>
      <c r="H11348" s="491">
        <f>H11346+(E11348-E11346)*(H11349-H11346)/(E11349-E11346)</f>
        <v>0.28679433333333332</v>
      </c>
      <c r="I11348" s="492">
        <f>I11346+(E11348-E11346)*(I11349-I11346)/(E11349-E11346)</f>
        <v>18.366666666666667</v>
      </c>
      <c r="J11348" s="397">
        <f>J11346+(E11348-E11346)*(J11349-J11346)/(E11349-E11346)</f>
        <v>0.1041</v>
      </c>
      <c r="K11348" s="469">
        <f t="shared" si="962"/>
        <v>18.340785440902483</v>
      </c>
      <c r="L11348" s="469">
        <f t="shared" si="963"/>
        <v>-2.5881225764184279E-2</v>
      </c>
    </row>
    <row r="11349" spans="1:12">
      <c r="A11349" s="480" t="s">
        <v>126</v>
      </c>
      <c r="B11349" s="480">
        <f t="shared" si="960"/>
        <v>23</v>
      </c>
      <c r="C11349" s="480">
        <f t="shared" si="961"/>
        <v>0</v>
      </c>
      <c r="D11349" s="480">
        <f>D11346</f>
        <v>276</v>
      </c>
      <c r="E11349" s="480">
        <f t="shared" si="959"/>
        <v>153</v>
      </c>
      <c r="F11349" s="484">
        <v>5.2705000000000002</v>
      </c>
      <c r="G11349" s="480">
        <v>15</v>
      </c>
      <c r="H11349" s="482">
        <v>0.28709899999999999</v>
      </c>
      <c r="I11349" s="483">
        <v>18.399999999999999</v>
      </c>
      <c r="J11349" s="484">
        <v>0.1032</v>
      </c>
      <c r="K11349" s="469">
        <f t="shared" si="962"/>
        <v>18.357779023960376</v>
      </c>
      <c r="L11349" s="469">
        <f t="shared" si="963"/>
        <v>-4.2220976039622826E-2</v>
      </c>
    </row>
    <row r="11350" spans="1:12">
      <c r="A11350" s="98" t="s">
        <v>126</v>
      </c>
      <c r="B11350" s="98">
        <f t="shared" si="960"/>
        <v>23</v>
      </c>
      <c r="C11350" s="98">
        <f t="shared" si="961"/>
        <v>0</v>
      </c>
      <c r="D11350" s="98">
        <f>D11349</f>
        <v>276</v>
      </c>
      <c r="E11350" s="98">
        <f t="shared" si="959"/>
        <v>154</v>
      </c>
      <c r="F11350" s="397">
        <f>F11349+(E11350-E11349)*(F11352-F11349)/(E11352-E11349)</f>
        <v>5.2808666666666664</v>
      </c>
      <c r="G11350" s="98">
        <v>15</v>
      </c>
      <c r="H11350" s="491">
        <f>H11349+(E11350-E11349)*(H11352-H11349)/(E11352-E11349)</f>
        <v>0.28740566666666667</v>
      </c>
      <c r="I11350" s="492">
        <f>I11349+(E11350-E11349)*(I11352-I11349)/(E11352-E11349)</f>
        <v>18.399999999999999</v>
      </c>
      <c r="J11350" s="397">
        <f>J11349+(E11350-E11349)*(J11352-J11349)/(E11352-E11349)</f>
        <v>0.1023</v>
      </c>
      <c r="K11350" s="469">
        <f t="shared" si="962"/>
        <v>18.374260771940243</v>
      </c>
      <c r="L11350" s="469">
        <f t="shared" si="963"/>
        <v>-2.5739228059755703E-2</v>
      </c>
    </row>
    <row r="11351" spans="1:12">
      <c r="A11351" s="98" t="s">
        <v>126</v>
      </c>
      <c r="B11351" s="98">
        <f t="shared" si="960"/>
        <v>23</v>
      </c>
      <c r="C11351" s="98">
        <f t="shared" si="961"/>
        <v>0</v>
      </c>
      <c r="D11351" s="98">
        <f>D11349</f>
        <v>276</v>
      </c>
      <c r="E11351" s="98">
        <f t="shared" si="959"/>
        <v>155</v>
      </c>
      <c r="F11351" s="397">
        <f>F11349+(E11351-E11349)*(F11352-F11349)/(E11352-E11349)</f>
        <v>5.2912333333333335</v>
      </c>
      <c r="G11351" s="98">
        <v>15</v>
      </c>
      <c r="H11351" s="491">
        <f>H11349+(E11351-E11349)*(H11352-H11349)/(E11352-E11349)</f>
        <v>0.28771233333333335</v>
      </c>
      <c r="I11351" s="492">
        <f>I11349+(E11351-E11349)*(I11352-I11349)/(E11352-E11349)</f>
        <v>18.399999999999999</v>
      </c>
      <c r="J11351" s="397">
        <f>J11349+(E11351-E11349)*(J11352-J11349)/(E11352-E11349)</f>
        <v>0.1014</v>
      </c>
      <c r="K11351" s="469">
        <f t="shared" si="962"/>
        <v>18.390707384806813</v>
      </c>
      <c r="L11351" s="469">
        <f t="shared" si="963"/>
        <v>-9.2926151931855827E-3</v>
      </c>
    </row>
    <row r="11352" spans="1:12">
      <c r="A11352" s="480" t="s">
        <v>126</v>
      </c>
      <c r="B11352" s="480">
        <f t="shared" si="960"/>
        <v>23</v>
      </c>
      <c r="C11352" s="480">
        <f t="shared" si="961"/>
        <v>0</v>
      </c>
      <c r="D11352" s="480">
        <f>D11349</f>
        <v>276</v>
      </c>
      <c r="E11352" s="480">
        <f t="shared" si="959"/>
        <v>156</v>
      </c>
      <c r="F11352" s="484">
        <v>5.3015999999999996</v>
      </c>
      <c r="G11352" s="480">
        <v>15</v>
      </c>
      <c r="H11352" s="482">
        <v>0.28801900000000002</v>
      </c>
      <c r="I11352" s="483">
        <v>18.399999999999999</v>
      </c>
      <c r="J11352" s="484">
        <v>0.10050000000000001</v>
      </c>
      <c r="K11352" s="469">
        <f t="shared" si="962"/>
        <v>18.407118974789856</v>
      </c>
      <c r="L11352" s="469">
        <f t="shared" si="963"/>
        <v>7.1189747898579014E-3</v>
      </c>
    </row>
    <row r="11353" spans="1:12">
      <c r="A11353" s="98" t="s">
        <v>126</v>
      </c>
      <c r="B11353" s="98">
        <f t="shared" si="960"/>
        <v>23</v>
      </c>
      <c r="C11353" s="98">
        <f t="shared" si="961"/>
        <v>0</v>
      </c>
      <c r="D11353" s="98">
        <f>D11352</f>
        <v>276</v>
      </c>
      <c r="E11353" s="98">
        <f t="shared" si="959"/>
        <v>157</v>
      </c>
      <c r="F11353" s="397">
        <f>F11352+(E11353-E11352)*(F11355-F11352)/(E11355-E11352)</f>
        <v>5.3119333333333332</v>
      </c>
      <c r="G11353" s="98">
        <v>15</v>
      </c>
      <c r="H11353" s="491">
        <f>H11352+(E11353-E11352)*(H11355-H11352)/(E11355-E11352)</f>
        <v>0.2883276666666667</v>
      </c>
      <c r="I11353" s="492">
        <f>I11352+(E11353-E11352)*(I11355-I11352)/(E11355-E11352)</f>
        <v>18.433333333333334</v>
      </c>
      <c r="J11353" s="397">
        <f>J11352+(E11353-E11352)*(J11355-J11352)/(E11355-E11352)</f>
        <v>9.9600000000000008E-2</v>
      </c>
      <c r="K11353" s="469">
        <f t="shared" si="962"/>
        <v>18.423252248888126</v>
      </c>
      <c r="L11353" s="469">
        <f t="shared" si="963"/>
        <v>-1.0081084445207722E-2</v>
      </c>
    </row>
    <row r="11354" spans="1:12">
      <c r="A11354" s="98" t="s">
        <v>126</v>
      </c>
      <c r="B11354" s="98">
        <f t="shared" si="960"/>
        <v>23</v>
      </c>
      <c r="C11354" s="98">
        <f t="shared" si="961"/>
        <v>0</v>
      </c>
      <c r="D11354" s="98">
        <f>D11352</f>
        <v>276</v>
      </c>
      <c r="E11354" s="98">
        <f t="shared" si="959"/>
        <v>158</v>
      </c>
      <c r="F11354" s="397">
        <f>F11352+(E11354-E11352)*(F11355-F11352)/(E11355-E11352)</f>
        <v>5.3222666666666667</v>
      </c>
      <c r="G11354" s="98">
        <v>15</v>
      </c>
      <c r="H11354" s="491">
        <f>H11352+(E11354-E11352)*(H11355-H11352)/(E11355-E11352)</f>
        <v>0.28863633333333333</v>
      </c>
      <c r="I11354" s="492">
        <f>I11352+(E11354-E11352)*(I11355-I11352)/(E11355-E11352)</f>
        <v>18.466666666666665</v>
      </c>
      <c r="J11354" s="397">
        <f>J11352+(E11354-E11352)*(J11355-J11352)/(E11355-E11352)</f>
        <v>9.8699999999999996E-2</v>
      </c>
      <c r="K11354" s="469">
        <f t="shared" si="962"/>
        <v>18.439351017254701</v>
      </c>
      <c r="L11354" s="469">
        <f t="shared" si="963"/>
        <v>-2.731564941196396E-2</v>
      </c>
    </row>
    <row r="11355" spans="1:12">
      <c r="A11355" s="480" t="s">
        <v>126</v>
      </c>
      <c r="B11355" s="480">
        <f t="shared" si="960"/>
        <v>23</v>
      </c>
      <c r="C11355" s="480">
        <f t="shared" si="961"/>
        <v>0</v>
      </c>
      <c r="D11355" s="480">
        <f>D11352</f>
        <v>276</v>
      </c>
      <c r="E11355" s="480">
        <f t="shared" si="959"/>
        <v>159</v>
      </c>
      <c r="F11355" s="484">
        <v>5.3326000000000002</v>
      </c>
      <c r="G11355" s="480">
        <v>15</v>
      </c>
      <c r="H11355" s="482">
        <v>0.28894500000000001</v>
      </c>
      <c r="I11355" s="483">
        <v>18.5</v>
      </c>
      <c r="J11355" s="484">
        <v>9.7799999999999998E-2</v>
      </c>
      <c r="K11355" s="469">
        <f t="shared" si="962"/>
        <v>18.455415390472236</v>
      </c>
      <c r="L11355" s="469">
        <f t="shared" si="963"/>
        <v>-4.4584609527763774E-2</v>
      </c>
    </row>
    <row r="11356" spans="1:12">
      <c r="A11356" s="98" t="s">
        <v>126</v>
      </c>
      <c r="B11356" s="98">
        <f t="shared" si="960"/>
        <v>23</v>
      </c>
      <c r="C11356" s="98">
        <f t="shared" si="961"/>
        <v>0</v>
      </c>
      <c r="D11356" s="98">
        <f>D11355</f>
        <v>276</v>
      </c>
      <c r="E11356" s="98">
        <f t="shared" si="959"/>
        <v>160</v>
      </c>
      <c r="F11356" s="397">
        <f>F11355+(E11356-E11355)*(F11358-F11355)/(E11358-E11355)</f>
        <v>5.3428666666666667</v>
      </c>
      <c r="G11356" s="98">
        <v>15</v>
      </c>
      <c r="H11356" s="491">
        <f>H11355+(E11356-E11355)*(H11358-H11355)/(E11358-E11355)</f>
        <v>0.28925566666666669</v>
      </c>
      <c r="I11356" s="492">
        <f>I11355+(E11356-E11355)*(I11358-I11355)/(E11358-E11355)</f>
        <v>18.5</v>
      </c>
      <c r="J11356" s="397">
        <f>J11355+(E11356-E11355)*(J11358-J11355)/(E11358-E11355)</f>
        <v>9.69E-2</v>
      </c>
      <c r="K11356" s="469">
        <f t="shared" si="962"/>
        <v>18.471087284950912</v>
      </c>
      <c r="L11356" s="469">
        <f t="shared" si="963"/>
        <v>-2.8912715049088433E-2</v>
      </c>
    </row>
    <row r="11357" spans="1:12">
      <c r="A11357" s="98" t="s">
        <v>126</v>
      </c>
      <c r="B11357" s="98">
        <f t="shared" si="960"/>
        <v>23</v>
      </c>
      <c r="C11357" s="98">
        <f t="shared" si="961"/>
        <v>0</v>
      </c>
      <c r="D11357" s="98">
        <f>D11355</f>
        <v>276</v>
      </c>
      <c r="E11357" s="98">
        <f t="shared" si="959"/>
        <v>161</v>
      </c>
      <c r="F11357" s="397">
        <f>F11355+(E11357-E11355)*(F11358-F11355)/(E11358-E11355)</f>
        <v>5.353133333333334</v>
      </c>
      <c r="G11357" s="98">
        <v>15</v>
      </c>
      <c r="H11357" s="491">
        <f>H11355+(E11357-E11355)*(H11358-H11355)/(E11358-E11355)</f>
        <v>0.28956633333333331</v>
      </c>
      <c r="I11357" s="492">
        <f>I11355+(E11357-E11355)*(I11358-I11355)/(E11358-E11355)</f>
        <v>18.5</v>
      </c>
      <c r="J11357" s="397">
        <f>J11355+(E11357-E11355)*(J11358-J11355)/(E11358-E11355)</f>
        <v>9.6000000000000002E-2</v>
      </c>
      <c r="K11357" s="469">
        <f t="shared" si="962"/>
        <v>18.486725551658289</v>
      </c>
      <c r="L11357" s="469">
        <f t="shared" si="963"/>
        <v>-1.327444834171132E-2</v>
      </c>
    </row>
    <row r="11358" spans="1:12">
      <c r="A11358" s="480" t="s">
        <v>126</v>
      </c>
      <c r="B11358" s="480">
        <f t="shared" si="960"/>
        <v>23</v>
      </c>
      <c r="C11358" s="480">
        <f t="shared" si="961"/>
        <v>0</v>
      </c>
      <c r="D11358" s="480">
        <f>D11355</f>
        <v>276</v>
      </c>
      <c r="E11358" s="480">
        <f t="shared" si="959"/>
        <v>162</v>
      </c>
      <c r="F11358" s="484">
        <v>5.3634000000000004</v>
      </c>
      <c r="G11358" s="480">
        <v>15</v>
      </c>
      <c r="H11358" s="482">
        <v>0.289877</v>
      </c>
      <c r="I11358" s="483">
        <v>18.5</v>
      </c>
      <c r="J11358" s="484">
        <v>9.5100000000000004E-2</v>
      </c>
      <c r="K11358" s="469">
        <f t="shared" si="962"/>
        <v>18.502330298712906</v>
      </c>
      <c r="L11358" s="469">
        <f t="shared" si="963"/>
        <v>2.3302987129056874E-3</v>
      </c>
    </row>
    <row r="11359" spans="1:12">
      <c r="A11359" s="98" t="s">
        <v>126</v>
      </c>
      <c r="B11359" s="98">
        <f t="shared" si="960"/>
        <v>23</v>
      </c>
      <c r="C11359" s="98">
        <f t="shared" si="961"/>
        <v>0</v>
      </c>
      <c r="D11359" s="98">
        <f>D11358</f>
        <v>276</v>
      </c>
      <c r="E11359" s="98">
        <f t="shared" si="959"/>
        <v>163</v>
      </c>
      <c r="F11359" s="397">
        <f>F11358+(E11359-E11358)*(F11361-F11358)/(E11361-E11358)</f>
        <v>5.3635999999999999</v>
      </c>
      <c r="G11359" s="98">
        <v>15</v>
      </c>
      <c r="H11359" s="491">
        <v>0.29019</v>
      </c>
      <c r="I11359" s="492">
        <v>18.5</v>
      </c>
      <c r="J11359" s="397">
        <f>J11358+(E11359-E11358)*(J11361-J11358)/(E11361-E11358)</f>
        <v>9.4166666666666662E-2</v>
      </c>
      <c r="K11359" s="469">
        <f t="shared" si="962"/>
        <v>18.483062820910437</v>
      </c>
      <c r="L11359" s="469">
        <f t="shared" si="963"/>
        <v>-1.6937179089563159E-2</v>
      </c>
    </row>
    <row r="11360" spans="1:12">
      <c r="A11360" s="98" t="s">
        <v>126</v>
      </c>
      <c r="B11360" s="98">
        <f t="shared" si="960"/>
        <v>23</v>
      </c>
      <c r="C11360" s="98">
        <f t="shared" si="961"/>
        <v>0</v>
      </c>
      <c r="D11360" s="98">
        <f>D11358</f>
        <v>276</v>
      </c>
      <c r="E11360" s="98">
        <f t="shared" si="959"/>
        <v>164</v>
      </c>
      <c r="F11360" s="397">
        <f>F11358+(E11360-E11358)*(F11361-F11358)/(E11361-E11358)</f>
        <v>5.3638000000000003</v>
      </c>
      <c r="G11360" s="98">
        <v>15</v>
      </c>
      <c r="H11360" s="491">
        <v>0.29050300000000001</v>
      </c>
      <c r="I11360" s="492">
        <v>18.5</v>
      </c>
      <c r="J11360" s="397">
        <f>J11358+(E11360-E11358)*(J11361-J11358)/(E11361-E11358)</f>
        <v>9.3233333333333335E-2</v>
      </c>
      <c r="K11360" s="469">
        <f t="shared" si="962"/>
        <v>18.463836862269925</v>
      </c>
      <c r="L11360" s="469">
        <f t="shared" si="963"/>
        <v>-3.6163137730074624E-2</v>
      </c>
    </row>
    <row r="11361" spans="1:12">
      <c r="A11361" s="164" t="s">
        <v>126</v>
      </c>
      <c r="B11361" s="164">
        <f t="shared" si="960"/>
        <v>23</v>
      </c>
      <c r="C11361" s="164">
        <f t="shared" si="961"/>
        <v>0</v>
      </c>
      <c r="D11361" s="164">
        <f>D11358</f>
        <v>276</v>
      </c>
      <c r="E11361" s="164">
        <f t="shared" si="959"/>
        <v>165</v>
      </c>
      <c r="F11361" s="493">
        <v>5.3639999999999999</v>
      </c>
      <c r="G11361" s="164">
        <v>15</v>
      </c>
      <c r="H11361" s="494">
        <v>0.29089999999999999</v>
      </c>
      <c r="I11361" s="495">
        <v>18.5</v>
      </c>
      <c r="J11361" s="493">
        <v>9.2299999999999993E-2</v>
      </c>
      <c r="K11361" s="469">
        <f t="shared" si="962"/>
        <v>18.439326228944655</v>
      </c>
      <c r="L11361" s="469">
        <f t="shared" si="963"/>
        <v>-6.0673771055345327E-2</v>
      </c>
    </row>
    <row r="11362" spans="1:12">
      <c r="A11362" s="480" t="s">
        <v>126</v>
      </c>
      <c r="B11362" s="480">
        <f t="shared" si="960"/>
        <v>23</v>
      </c>
      <c r="C11362" s="480">
        <f t="shared" si="961"/>
        <v>6</v>
      </c>
      <c r="D11362" s="480">
        <v>282</v>
      </c>
      <c r="E11362" s="480">
        <v>54</v>
      </c>
      <c r="F11362" s="484">
        <v>4.1116999999999999</v>
      </c>
      <c r="G11362" s="480">
        <v>15</v>
      </c>
      <c r="H11362" s="482">
        <v>0.254048</v>
      </c>
      <c r="I11362" s="483">
        <v>16.2</v>
      </c>
      <c r="J11362" s="484">
        <v>0.18990000000000001</v>
      </c>
      <c r="K11362" s="469">
        <f t="shared" si="962"/>
        <v>16.184736742662803</v>
      </c>
      <c r="L11362" s="469">
        <f t="shared" si="963"/>
        <v>-1.5263257337196023E-2</v>
      </c>
    </row>
    <row r="11363" spans="1:12">
      <c r="A11363" s="98" t="s">
        <v>126</v>
      </c>
      <c r="B11363" s="98">
        <f t="shared" si="960"/>
        <v>23</v>
      </c>
      <c r="C11363" s="98">
        <f t="shared" si="961"/>
        <v>6</v>
      </c>
      <c r="D11363" s="98">
        <f>D11362</f>
        <v>282</v>
      </c>
      <c r="E11363" s="98">
        <f t="shared" ref="E11363:E11426" si="964">E11362+1</f>
        <v>55</v>
      </c>
      <c r="F11363" s="397">
        <f>F11362+(E11363-E11362)*(F11365-F11362)/(E11365-E11362)</f>
        <v>4.125</v>
      </c>
      <c r="G11363" s="98">
        <v>15</v>
      </c>
      <c r="H11363" s="491">
        <f>H11362+(E11363-E11362)*(H11365-H11362)/(E11365-E11362)</f>
        <v>0.25434733333333331</v>
      </c>
      <c r="I11363" s="492">
        <f>I11362+(E11363-E11362)*(I11365-I11362)/(E11365-E11362)</f>
        <v>16.233333333333334</v>
      </c>
      <c r="J11363" s="397">
        <f>J11362+(E11363-E11362)*(J11365-J11362)/(E11365-E11362)</f>
        <v>0.18903333333333333</v>
      </c>
      <c r="K11363" s="469">
        <f t="shared" si="962"/>
        <v>16.217980137397419</v>
      </c>
      <c r="L11363" s="469">
        <f t="shared" si="963"/>
        <v>-1.5353195935915664E-2</v>
      </c>
    </row>
    <row r="11364" spans="1:12">
      <c r="A11364" s="98" t="s">
        <v>126</v>
      </c>
      <c r="B11364" s="98">
        <f t="shared" si="960"/>
        <v>23</v>
      </c>
      <c r="C11364" s="98">
        <f t="shared" si="961"/>
        <v>6</v>
      </c>
      <c r="D11364" s="98">
        <f>D11362</f>
        <v>282</v>
      </c>
      <c r="E11364" s="98">
        <f t="shared" si="964"/>
        <v>56</v>
      </c>
      <c r="F11364" s="397">
        <f>F11362+(E11364-E11362)*(F11365-F11362)/(E11365-E11362)</f>
        <v>4.1383000000000001</v>
      </c>
      <c r="G11364" s="98">
        <v>15</v>
      </c>
      <c r="H11364" s="491">
        <f>H11362+(E11364-E11362)*(H11365-H11362)/(E11365-E11362)</f>
        <v>0.25464666666666669</v>
      </c>
      <c r="I11364" s="492">
        <f>I11362+(E11364-E11362)*(I11365-I11362)/(E11365-E11362)</f>
        <v>16.266666666666666</v>
      </c>
      <c r="J11364" s="397">
        <f>J11362+(E11364-E11362)*(J11365-J11362)/(E11365-E11362)</f>
        <v>0.18816666666666668</v>
      </c>
      <c r="K11364" s="469">
        <f t="shared" si="962"/>
        <v>16.251145377909261</v>
      </c>
      <c r="L11364" s="469">
        <f t="shared" si="963"/>
        <v>-1.5521288757405216E-2</v>
      </c>
    </row>
    <row r="11365" spans="1:12">
      <c r="A11365" s="480" t="s">
        <v>126</v>
      </c>
      <c r="B11365" s="480">
        <f t="shared" si="960"/>
        <v>23</v>
      </c>
      <c r="C11365" s="480">
        <f t="shared" si="961"/>
        <v>6</v>
      </c>
      <c r="D11365" s="480">
        <f>D11362</f>
        <v>282</v>
      </c>
      <c r="E11365" s="480">
        <f t="shared" si="964"/>
        <v>57</v>
      </c>
      <c r="F11365" s="484">
        <v>4.1516000000000002</v>
      </c>
      <c r="G11365" s="480">
        <v>15</v>
      </c>
      <c r="H11365" s="482">
        <v>0.25494600000000001</v>
      </c>
      <c r="I11365" s="483">
        <v>16.3</v>
      </c>
      <c r="J11365" s="484">
        <v>0.18729999999999999</v>
      </c>
      <c r="K11365" s="469">
        <f t="shared" si="962"/>
        <v>16.284232739482086</v>
      </c>
      <c r="L11365" s="469">
        <f t="shared" si="963"/>
        <v>-1.5767260517915105E-2</v>
      </c>
    </row>
    <row r="11366" spans="1:12">
      <c r="A11366" s="98" t="s">
        <v>126</v>
      </c>
      <c r="B11366" s="98">
        <f t="shared" si="960"/>
        <v>23</v>
      </c>
      <c r="C11366" s="98">
        <f t="shared" si="961"/>
        <v>6</v>
      </c>
      <c r="D11366" s="98">
        <f>D11365</f>
        <v>282</v>
      </c>
      <c r="E11366" s="98">
        <f t="shared" si="964"/>
        <v>58</v>
      </c>
      <c r="F11366" s="397">
        <f>F11365+(E11366-E11365)*(F11368-F11365)/(E11368-E11365)</f>
        <v>4.1647666666666669</v>
      </c>
      <c r="G11366" s="98">
        <v>15</v>
      </c>
      <c r="H11366" s="491">
        <f>H11365+(E11366-E11365)*(H11368-H11365)/(E11368-E11365)</f>
        <v>0.25524400000000003</v>
      </c>
      <c r="I11366" s="492">
        <f>I11365+(E11366-E11365)*(I11368-I11365)/(E11368-E11365)</f>
        <v>16.333333333333332</v>
      </c>
      <c r="J11366" s="397">
        <f>J11365+(E11366-E11365)*(J11368-J11365)/(E11368-E11365)</f>
        <v>0.18643333333333334</v>
      </c>
      <c r="K11366" s="469">
        <f t="shared" si="962"/>
        <v>16.316805357487997</v>
      </c>
      <c r="L11366" s="469">
        <f t="shared" si="963"/>
        <v>-1.6527975845335163E-2</v>
      </c>
    </row>
    <row r="11367" spans="1:12">
      <c r="A11367" s="98" t="s">
        <v>126</v>
      </c>
      <c r="B11367" s="98">
        <f t="shared" si="960"/>
        <v>23</v>
      </c>
      <c r="C11367" s="98">
        <f t="shared" si="961"/>
        <v>6</v>
      </c>
      <c r="D11367" s="98">
        <f>D11365</f>
        <v>282</v>
      </c>
      <c r="E11367" s="98">
        <f t="shared" si="964"/>
        <v>59</v>
      </c>
      <c r="F11367" s="397">
        <f>F11365+(E11367-E11365)*(F11368-F11365)/(E11368-E11365)</f>
        <v>4.1779333333333328</v>
      </c>
      <c r="G11367" s="98">
        <v>15</v>
      </c>
      <c r="H11367" s="491">
        <f>H11365+(E11367-E11365)*(H11368-H11365)/(E11368-E11365)</f>
        <v>0.25554199999999999</v>
      </c>
      <c r="I11367" s="492">
        <f>I11365+(E11367-E11365)*(I11368-I11365)/(E11368-E11365)</f>
        <v>16.366666666666667</v>
      </c>
      <c r="J11367" s="397">
        <f>J11365+(E11367-E11365)*(J11368-J11365)/(E11368-E11365)</f>
        <v>0.18556666666666666</v>
      </c>
      <c r="K11367" s="469">
        <f t="shared" si="962"/>
        <v>16.349302006454256</v>
      </c>
      <c r="L11367" s="469">
        <f t="shared" si="963"/>
        <v>-1.7364660212411565E-2</v>
      </c>
    </row>
    <row r="11368" spans="1:12">
      <c r="A11368" s="480" t="s">
        <v>126</v>
      </c>
      <c r="B11368" s="480">
        <f t="shared" si="960"/>
        <v>23</v>
      </c>
      <c r="C11368" s="480">
        <f t="shared" si="961"/>
        <v>6</v>
      </c>
      <c r="D11368" s="480">
        <f>D11365</f>
        <v>282</v>
      </c>
      <c r="E11368" s="480">
        <f t="shared" si="964"/>
        <v>60</v>
      </c>
      <c r="F11368" s="484">
        <v>4.1910999999999996</v>
      </c>
      <c r="G11368" s="480">
        <v>15</v>
      </c>
      <c r="H11368" s="482">
        <v>0.25584000000000001</v>
      </c>
      <c r="I11368" s="483">
        <v>16.399999999999999</v>
      </c>
      <c r="J11368" s="484">
        <v>0.1847</v>
      </c>
      <c r="K11368" s="469">
        <f t="shared" si="962"/>
        <v>16.3817229518449</v>
      </c>
      <c r="L11368" s="469">
        <f t="shared" si="963"/>
        <v>-1.8277048155098896E-2</v>
      </c>
    </row>
    <row r="11369" spans="1:12">
      <c r="A11369" s="98" t="s">
        <v>126</v>
      </c>
      <c r="B11369" s="98">
        <f t="shared" si="960"/>
        <v>23</v>
      </c>
      <c r="C11369" s="98">
        <f t="shared" si="961"/>
        <v>6</v>
      </c>
      <c r="D11369" s="98">
        <f>D11368</f>
        <v>282</v>
      </c>
      <c r="E11369" s="98">
        <f t="shared" si="964"/>
        <v>61</v>
      </c>
      <c r="F11369" s="397">
        <f>F11368+(E11369-E11368)*(F11371-F11368)/(E11371-E11368)</f>
        <v>4.2041333333333331</v>
      </c>
      <c r="G11369" s="98">
        <v>15</v>
      </c>
      <c r="H11369" s="491">
        <f>H11368+(E11369-E11368)*(H11371-H11368)/(E11371-E11368)</f>
        <v>0.25613733333333333</v>
      </c>
      <c r="I11369" s="492">
        <f>I11368+(E11369-E11368)*(I11371-I11368)/(E11371-E11368)</f>
        <v>16.433333333333334</v>
      </c>
      <c r="J11369" s="397">
        <f>J11368+(E11369-E11368)*(J11371-J11368)/(E11371-E11368)</f>
        <v>0.18383333333333335</v>
      </c>
      <c r="K11369" s="469">
        <f t="shared" si="962"/>
        <v>16.413590625862167</v>
      </c>
      <c r="L11369" s="469">
        <f t="shared" si="963"/>
        <v>-1.9742707471166909E-2</v>
      </c>
    </row>
    <row r="11370" spans="1:12">
      <c r="A11370" s="98" t="s">
        <v>126</v>
      </c>
      <c r="B11370" s="98">
        <f t="shared" si="960"/>
        <v>23</v>
      </c>
      <c r="C11370" s="98">
        <f t="shared" si="961"/>
        <v>6</v>
      </c>
      <c r="D11370" s="98">
        <f>D11368</f>
        <v>282</v>
      </c>
      <c r="E11370" s="98">
        <f t="shared" si="964"/>
        <v>62</v>
      </c>
      <c r="F11370" s="397">
        <f>F11368+(E11370-E11368)*(F11371-F11368)/(E11371-E11368)</f>
        <v>4.2171666666666665</v>
      </c>
      <c r="G11370" s="98">
        <v>15</v>
      </c>
      <c r="H11370" s="491">
        <f>H11368+(E11370-E11368)*(H11371-H11368)/(E11371-E11368)</f>
        <v>0.2564346666666667</v>
      </c>
      <c r="I11370" s="492">
        <f>I11368+(E11370-E11368)*(I11371-I11368)/(E11371-E11368)</f>
        <v>16.466666666666665</v>
      </c>
      <c r="J11370" s="397">
        <f>J11368+(E11370-E11368)*(J11371-J11368)/(E11371-E11368)</f>
        <v>0.18296666666666667</v>
      </c>
      <c r="K11370" s="469">
        <f t="shared" si="962"/>
        <v>16.445384399405174</v>
      </c>
      <c r="L11370" s="469">
        <f t="shared" si="963"/>
        <v>-2.1282267261490517E-2</v>
      </c>
    </row>
    <row r="11371" spans="1:12">
      <c r="A11371" s="480" t="s">
        <v>126</v>
      </c>
      <c r="B11371" s="480">
        <f t="shared" si="960"/>
        <v>23</v>
      </c>
      <c r="C11371" s="480">
        <f t="shared" si="961"/>
        <v>6</v>
      </c>
      <c r="D11371" s="480">
        <f>D11368</f>
        <v>282</v>
      </c>
      <c r="E11371" s="480">
        <f t="shared" si="964"/>
        <v>63</v>
      </c>
      <c r="F11371" s="484">
        <v>4.2302</v>
      </c>
      <c r="G11371" s="480">
        <v>15</v>
      </c>
      <c r="H11371" s="482">
        <v>0.25673200000000002</v>
      </c>
      <c r="I11371" s="483">
        <v>16.5</v>
      </c>
      <c r="J11371" s="484">
        <v>0.18210000000000001</v>
      </c>
      <c r="K11371" s="469">
        <f t="shared" si="962"/>
        <v>16.477104529236712</v>
      </c>
      <c r="L11371" s="469">
        <f t="shared" si="963"/>
        <v>-2.2895470763288017E-2</v>
      </c>
    </row>
    <row r="11372" spans="1:12">
      <c r="A11372" s="98" t="s">
        <v>126</v>
      </c>
      <c r="B11372" s="98">
        <f t="shared" si="960"/>
        <v>23</v>
      </c>
      <c r="C11372" s="98">
        <f t="shared" si="961"/>
        <v>6</v>
      </c>
      <c r="D11372" s="98">
        <f>D11371</f>
        <v>282</v>
      </c>
      <c r="E11372" s="98">
        <f t="shared" si="964"/>
        <v>64</v>
      </c>
      <c r="F11372" s="397">
        <f>F11371+(E11372-E11371)*(F11374-F11371)/(E11374-E11371)</f>
        <v>4.2431000000000001</v>
      </c>
      <c r="G11372" s="98">
        <v>15</v>
      </c>
      <c r="H11372" s="491">
        <f>H11371+(E11372-E11371)*(H11374-H11371)/(E11374-E11371)</f>
        <v>0.25702800000000003</v>
      </c>
      <c r="I11372" s="492">
        <f>I11371+(E11372-E11371)*(I11374-I11371)/(E11374-E11371)</f>
        <v>16.533333333333335</v>
      </c>
      <c r="J11372" s="397">
        <f>J11371+(E11372-E11371)*(J11374-J11371)/(E11374-E11371)</f>
        <v>0.18123333333333333</v>
      </c>
      <c r="K11372" s="469">
        <f t="shared" si="962"/>
        <v>16.508318159889193</v>
      </c>
      <c r="L11372" s="469">
        <f t="shared" si="963"/>
        <v>-2.5015173444142391E-2</v>
      </c>
    </row>
    <row r="11373" spans="1:12">
      <c r="A11373" s="98" t="s">
        <v>126</v>
      </c>
      <c r="B11373" s="98">
        <f t="shared" si="960"/>
        <v>23</v>
      </c>
      <c r="C11373" s="98">
        <f t="shared" si="961"/>
        <v>6</v>
      </c>
      <c r="D11373" s="98">
        <f>D11371</f>
        <v>282</v>
      </c>
      <c r="E11373" s="98">
        <f t="shared" si="964"/>
        <v>65</v>
      </c>
      <c r="F11373" s="397">
        <f>F11371+(E11373-E11371)*(F11374-F11371)/(E11374-E11371)</f>
        <v>4.2560000000000002</v>
      </c>
      <c r="G11373" s="98">
        <v>15</v>
      </c>
      <c r="H11373" s="491">
        <f>H11371+(E11373-E11371)*(H11374-H11371)/(E11374-E11371)</f>
        <v>0.257324</v>
      </c>
      <c r="I11373" s="492">
        <f>I11371+(E11373-E11371)*(I11374-I11371)/(E11374-E11371)</f>
        <v>16.566666666666666</v>
      </c>
      <c r="J11373" s="397">
        <f>J11371+(E11373-E11371)*(J11374-J11371)/(E11374-E11371)</f>
        <v>0.18036666666666668</v>
      </c>
      <c r="K11373" s="469">
        <f t="shared" si="962"/>
        <v>16.539459980413799</v>
      </c>
      <c r="L11373" s="469">
        <f t="shared" si="963"/>
        <v>-2.7206686252867485E-2</v>
      </c>
    </row>
    <row r="11374" spans="1:12">
      <c r="A11374" s="480" t="s">
        <v>126</v>
      </c>
      <c r="B11374" s="480">
        <f t="shared" si="960"/>
        <v>23</v>
      </c>
      <c r="C11374" s="480">
        <f t="shared" si="961"/>
        <v>6</v>
      </c>
      <c r="D11374" s="480">
        <f>D11371</f>
        <v>282</v>
      </c>
      <c r="E11374" s="480">
        <f t="shared" si="964"/>
        <v>66</v>
      </c>
      <c r="F11374" s="484">
        <v>4.2689000000000004</v>
      </c>
      <c r="G11374" s="480">
        <v>15</v>
      </c>
      <c r="H11374" s="482">
        <v>0.25762000000000002</v>
      </c>
      <c r="I11374" s="483">
        <v>16.600000000000001</v>
      </c>
      <c r="J11374" s="484">
        <v>0.17949999999999999</v>
      </c>
      <c r="K11374" s="469">
        <f t="shared" si="962"/>
        <v>16.570530238335532</v>
      </c>
      <c r="L11374" s="469">
        <f t="shared" si="963"/>
        <v>-2.9469761664469019E-2</v>
      </c>
    </row>
    <row r="11375" spans="1:12">
      <c r="A11375" s="98" t="s">
        <v>126</v>
      </c>
      <c r="B11375" s="98">
        <f t="shared" si="960"/>
        <v>23</v>
      </c>
      <c r="C11375" s="98">
        <f t="shared" si="961"/>
        <v>6</v>
      </c>
      <c r="D11375" s="98">
        <f>D11374</f>
        <v>282</v>
      </c>
      <c r="E11375" s="98">
        <f t="shared" si="964"/>
        <v>67</v>
      </c>
      <c r="F11375" s="397">
        <f>F11374+(E11375-E11374)*(F11377-F11374)/(E11377-E11374)</f>
        <v>4.2817333333333334</v>
      </c>
      <c r="G11375" s="98">
        <v>15</v>
      </c>
      <c r="H11375" s="491">
        <f>H11374+(E11375-E11374)*(H11377-H11374)/(E11377-E11374)</f>
        <v>0.25791533333333333</v>
      </c>
      <c r="I11375" s="492">
        <f>I11374+(E11375-E11374)*(I11377-I11374)/(E11377-E11374)</f>
        <v>16.633333333333333</v>
      </c>
      <c r="J11375" s="397">
        <f>J11374+(E11375-E11374)*(J11377-J11374)/(E11377-E11374)</f>
        <v>0.17863333333333334</v>
      </c>
      <c r="K11375" s="469">
        <f t="shared" si="962"/>
        <v>16.601313609375687</v>
      </c>
      <c r="L11375" s="469">
        <f t="shared" si="963"/>
        <v>-3.2019723957645851E-2</v>
      </c>
    </row>
    <row r="11376" spans="1:12">
      <c r="A11376" s="98" t="s">
        <v>126</v>
      </c>
      <c r="B11376" s="98">
        <f t="shared" si="960"/>
        <v>23</v>
      </c>
      <c r="C11376" s="98">
        <f t="shared" si="961"/>
        <v>6</v>
      </c>
      <c r="D11376" s="98">
        <f>D11374</f>
        <v>282</v>
      </c>
      <c r="E11376" s="98">
        <f t="shared" si="964"/>
        <v>68</v>
      </c>
      <c r="F11376" s="397">
        <f>F11374+(E11376-E11374)*(F11377-F11374)/(E11377-E11374)</f>
        <v>4.2945666666666673</v>
      </c>
      <c r="G11376" s="98">
        <v>15</v>
      </c>
      <c r="H11376" s="491">
        <f>H11374+(E11376-E11374)*(H11377-H11374)/(E11377-E11374)</f>
        <v>0.2582106666666667</v>
      </c>
      <c r="I11376" s="492">
        <f>I11374+(E11376-E11374)*(I11377-I11374)/(E11377-E11374)</f>
        <v>16.666666666666668</v>
      </c>
      <c r="J11376" s="397">
        <f>J11374+(E11376-E11374)*(J11377-J11374)/(E11377-E11374)</f>
        <v>0.17776666666666666</v>
      </c>
      <c r="K11376" s="469">
        <f t="shared" si="962"/>
        <v>16.632026562290225</v>
      </c>
      <c r="L11376" s="469">
        <f t="shared" si="963"/>
        <v>-3.4640104376443048E-2</v>
      </c>
    </row>
    <row r="11377" spans="1:12">
      <c r="A11377" s="480" t="s">
        <v>126</v>
      </c>
      <c r="B11377" s="480">
        <f t="shared" si="960"/>
        <v>23</v>
      </c>
      <c r="C11377" s="480">
        <f t="shared" si="961"/>
        <v>6</v>
      </c>
      <c r="D11377" s="480">
        <f>D11374</f>
        <v>282</v>
      </c>
      <c r="E11377" s="480">
        <f t="shared" si="964"/>
        <v>69</v>
      </c>
      <c r="F11377" s="484">
        <v>4.3074000000000003</v>
      </c>
      <c r="G11377" s="480">
        <v>15</v>
      </c>
      <c r="H11377" s="482">
        <v>0.25850600000000001</v>
      </c>
      <c r="I11377" s="483">
        <v>16.7</v>
      </c>
      <c r="J11377" s="484">
        <v>0.1769</v>
      </c>
      <c r="K11377" s="469">
        <f t="shared" si="962"/>
        <v>16.662669338429282</v>
      </c>
      <c r="L11377" s="469">
        <f t="shared" si="963"/>
        <v>-3.7330661570717183E-2</v>
      </c>
    </row>
    <row r="11378" spans="1:12">
      <c r="A11378" s="98" t="s">
        <v>126</v>
      </c>
      <c r="B11378" s="98">
        <f t="shared" si="960"/>
        <v>23</v>
      </c>
      <c r="C11378" s="98">
        <f t="shared" si="961"/>
        <v>6</v>
      </c>
      <c r="D11378" s="98">
        <f>D11377</f>
        <v>282</v>
      </c>
      <c r="E11378" s="98">
        <f t="shared" si="964"/>
        <v>70</v>
      </c>
      <c r="F11378" s="397">
        <f>F11377+(E11378-E11377)*(F11380-F11377)/(E11380-E11377)</f>
        <v>4.3200666666666665</v>
      </c>
      <c r="G11378" s="98">
        <v>15</v>
      </c>
      <c r="H11378" s="491">
        <f>H11377+(E11378-E11377)*(H11380-H11377)/(E11380-E11377)</f>
        <v>0.25880066666666668</v>
      </c>
      <c r="I11378" s="492">
        <f>I11377+(E11378-E11377)*(I11380-I11377)/(E11380-E11377)</f>
        <v>16.733333333333334</v>
      </c>
      <c r="J11378" s="397">
        <f>J11377+(E11378-E11377)*(J11380-J11377)/(E11380-E11377)</f>
        <v>0.17603333333333335</v>
      </c>
      <c r="K11378" s="469">
        <f t="shared" si="962"/>
        <v>16.692641183304524</v>
      </c>
      <c r="L11378" s="469">
        <f t="shared" si="963"/>
        <v>-4.0692150028810659E-2</v>
      </c>
    </row>
    <row r="11379" spans="1:12">
      <c r="A11379" s="98" t="s">
        <v>126</v>
      </c>
      <c r="B11379" s="98">
        <f t="shared" si="960"/>
        <v>23</v>
      </c>
      <c r="C11379" s="98">
        <f t="shared" si="961"/>
        <v>6</v>
      </c>
      <c r="D11379" s="98">
        <f>D11377</f>
        <v>282</v>
      </c>
      <c r="E11379" s="98">
        <f t="shared" si="964"/>
        <v>71</v>
      </c>
      <c r="F11379" s="397">
        <f>F11377+(E11379-E11377)*(F11380-F11377)/(E11380-E11377)</f>
        <v>4.3327333333333335</v>
      </c>
      <c r="G11379" s="98">
        <v>15</v>
      </c>
      <c r="H11379" s="491">
        <f>H11377+(E11379-E11377)*(H11380-H11377)/(E11380-E11377)</f>
        <v>0.25909533333333334</v>
      </c>
      <c r="I11379" s="492">
        <f>I11377+(E11379-E11377)*(I11380-I11377)/(E11380-E11377)</f>
        <v>16.766666666666666</v>
      </c>
      <c r="J11379" s="397">
        <f>J11377+(E11379-E11377)*(J11380-J11377)/(E11380-E11377)</f>
        <v>0.17516666666666666</v>
      </c>
      <c r="K11379" s="469">
        <f t="shared" si="962"/>
        <v>16.722544854789614</v>
      </c>
      <c r="L11379" s="469">
        <f t="shared" si="963"/>
        <v>-4.4121811877051442E-2</v>
      </c>
    </row>
    <row r="11380" spans="1:12">
      <c r="A11380" s="480" t="s">
        <v>126</v>
      </c>
      <c r="B11380" s="480">
        <f t="shared" si="960"/>
        <v>23</v>
      </c>
      <c r="C11380" s="480">
        <f t="shared" si="961"/>
        <v>6</v>
      </c>
      <c r="D11380" s="480">
        <f>D11377</f>
        <v>282</v>
      </c>
      <c r="E11380" s="480">
        <f t="shared" si="964"/>
        <v>72</v>
      </c>
      <c r="F11380" s="484">
        <v>4.3453999999999997</v>
      </c>
      <c r="G11380" s="480">
        <v>15</v>
      </c>
      <c r="H11380" s="482">
        <v>0.25939000000000001</v>
      </c>
      <c r="I11380" s="483">
        <v>16.8</v>
      </c>
      <c r="J11380" s="484">
        <v>0.17430000000000001</v>
      </c>
      <c r="K11380" s="469">
        <f t="shared" si="962"/>
        <v>16.752380585219168</v>
      </c>
      <c r="L11380" s="469">
        <f t="shared" si="963"/>
        <v>-4.7619414780832869E-2</v>
      </c>
    </row>
    <row r="11381" spans="1:12">
      <c r="A11381" s="98" t="s">
        <v>126</v>
      </c>
      <c r="B11381" s="98">
        <f t="shared" si="960"/>
        <v>23</v>
      </c>
      <c r="C11381" s="98">
        <f t="shared" si="961"/>
        <v>6</v>
      </c>
      <c r="D11381" s="98">
        <f>D11380</f>
        <v>282</v>
      </c>
      <c r="E11381" s="98">
        <f t="shared" si="964"/>
        <v>73</v>
      </c>
      <c r="F11381" s="397">
        <f>F11380+(E11381-E11380)*(F11383-F11380)/(E11383-E11380)</f>
        <v>4.3579999999999997</v>
      </c>
      <c r="G11381" s="98">
        <v>15</v>
      </c>
      <c r="H11381" s="491">
        <f>H11380+(E11381-E11380)*(H11383-H11380)/(E11383-E11380)</f>
        <v>0.25968433333333335</v>
      </c>
      <c r="I11381" s="492">
        <f>I11380+(E11381-E11380)*(I11383-I11380)/(E11383-E11380)</f>
        <v>16.8</v>
      </c>
      <c r="J11381" s="397">
        <f>J11380+(E11381-E11380)*(J11383-J11380)/(E11383-E11380)</f>
        <v>0.17343333333333333</v>
      </c>
      <c r="K11381" s="469">
        <f t="shared" si="962"/>
        <v>16.781913425659098</v>
      </c>
      <c r="L11381" s="469">
        <f t="shared" si="963"/>
        <v>-1.8086574340902217E-2</v>
      </c>
    </row>
    <row r="11382" spans="1:12">
      <c r="A11382" s="98" t="s">
        <v>126</v>
      </c>
      <c r="B11382" s="98">
        <f t="shared" si="960"/>
        <v>23</v>
      </c>
      <c r="C11382" s="98">
        <f t="shared" si="961"/>
        <v>6</v>
      </c>
      <c r="D11382" s="98">
        <f>D11380</f>
        <v>282</v>
      </c>
      <c r="E11382" s="98">
        <f t="shared" si="964"/>
        <v>74</v>
      </c>
      <c r="F11382" s="397">
        <f>F11380+(E11382-E11380)*(F11383-F11380)/(E11383-E11380)</f>
        <v>4.3706000000000005</v>
      </c>
      <c r="G11382" s="98">
        <v>15</v>
      </c>
      <c r="H11382" s="491">
        <f>H11380+(E11382-E11380)*(H11383-H11380)/(E11383-E11380)</f>
        <v>0.25997866666666664</v>
      </c>
      <c r="I11382" s="492">
        <f>I11380+(E11382-E11380)*(I11383-I11380)/(E11383-E11380)</f>
        <v>16.8</v>
      </c>
      <c r="J11382" s="397">
        <f>J11380+(E11382-E11380)*(J11383-J11380)/(E11383-E11380)</f>
        <v>0.17256666666666667</v>
      </c>
      <c r="K11382" s="469">
        <f t="shared" si="962"/>
        <v>16.811379395232432</v>
      </c>
      <c r="L11382" s="469">
        <f t="shared" si="963"/>
        <v>1.1379395232431477E-2</v>
      </c>
    </row>
    <row r="11383" spans="1:12">
      <c r="A11383" s="480" t="s">
        <v>126</v>
      </c>
      <c r="B11383" s="480">
        <f t="shared" si="960"/>
        <v>23</v>
      </c>
      <c r="C11383" s="480">
        <f t="shared" si="961"/>
        <v>6</v>
      </c>
      <c r="D11383" s="480">
        <f>D11380</f>
        <v>282</v>
      </c>
      <c r="E11383" s="480">
        <f t="shared" si="964"/>
        <v>75</v>
      </c>
      <c r="F11383" s="484">
        <v>4.3832000000000004</v>
      </c>
      <c r="G11383" s="480">
        <v>15</v>
      </c>
      <c r="H11383" s="482">
        <v>0.26027299999999998</v>
      </c>
      <c r="I11383" s="483">
        <v>16.8</v>
      </c>
      <c r="J11383" s="484">
        <v>0.17169999999999999</v>
      </c>
      <c r="K11383" s="469">
        <f t="shared" si="962"/>
        <v>16.840778720804696</v>
      </c>
      <c r="L11383" s="469">
        <f t="shared" si="963"/>
        <v>4.0778720804695467E-2</v>
      </c>
    </row>
    <row r="11384" spans="1:12">
      <c r="A11384" s="98" t="s">
        <v>126</v>
      </c>
      <c r="B11384" s="98">
        <f t="shared" si="960"/>
        <v>23</v>
      </c>
      <c r="C11384" s="98">
        <f t="shared" si="961"/>
        <v>6</v>
      </c>
      <c r="D11384" s="98">
        <f>D11383</f>
        <v>282</v>
      </c>
      <c r="E11384" s="98">
        <f t="shared" si="964"/>
        <v>76</v>
      </c>
      <c r="F11384" s="397">
        <f>F11383+(E11384-E11383)*(F11386-F11383)/(E11386-E11383)</f>
        <v>4.3956666666666671</v>
      </c>
      <c r="G11384" s="98">
        <v>15</v>
      </c>
      <c r="H11384" s="491">
        <f>H11383+(E11384-E11383)*(H11386-H11383)/(E11386-E11383)</f>
        <v>0.26056666666666667</v>
      </c>
      <c r="I11384" s="492">
        <f>I11383+(E11384-E11383)*(I11386-I11383)/(E11386-E11383)</f>
        <v>16.833333333333332</v>
      </c>
      <c r="J11384" s="397">
        <f>J11383+(E11384-E11383)*(J11386-J11383)/(E11386-E11383)</f>
        <v>0.17083333333333334</v>
      </c>
      <c r="K11384" s="469">
        <f t="shared" si="962"/>
        <v>16.869643085582705</v>
      </c>
      <c r="L11384" s="469">
        <f t="shared" si="963"/>
        <v>3.6309752249373162E-2</v>
      </c>
    </row>
    <row r="11385" spans="1:12">
      <c r="A11385" s="98" t="s">
        <v>126</v>
      </c>
      <c r="B11385" s="98">
        <f t="shared" si="960"/>
        <v>23</v>
      </c>
      <c r="C11385" s="98">
        <f t="shared" si="961"/>
        <v>6</v>
      </c>
      <c r="D11385" s="98">
        <f>D11383</f>
        <v>282</v>
      </c>
      <c r="E11385" s="98">
        <f t="shared" si="964"/>
        <v>77</v>
      </c>
      <c r="F11385" s="397">
        <f>F11383+(E11385-E11383)*(F11386-F11383)/(E11386-E11383)</f>
        <v>4.4081333333333337</v>
      </c>
      <c r="G11385" s="98">
        <v>15</v>
      </c>
      <c r="H11385" s="491">
        <f>H11383+(E11385-E11383)*(H11386-H11383)/(E11386-E11383)</f>
        <v>0.26086033333333331</v>
      </c>
      <c r="I11385" s="492">
        <f>I11383+(E11385-E11383)*(I11386-I11383)/(E11386-E11383)</f>
        <v>16.866666666666667</v>
      </c>
      <c r="J11385" s="397">
        <f>J11383+(E11385-E11383)*(J11386-J11383)/(E11386-E11383)</f>
        <v>0.16996666666666665</v>
      </c>
      <c r="K11385" s="469">
        <f t="shared" si="962"/>
        <v>16.898442461547116</v>
      </c>
      <c r="L11385" s="469">
        <f t="shared" si="963"/>
        <v>3.1775794880449126E-2</v>
      </c>
    </row>
    <row r="11386" spans="1:12">
      <c r="A11386" s="480" t="s">
        <v>126</v>
      </c>
      <c r="B11386" s="480">
        <f t="shared" si="960"/>
        <v>23</v>
      </c>
      <c r="C11386" s="480">
        <f t="shared" si="961"/>
        <v>6</v>
      </c>
      <c r="D11386" s="480">
        <f>D11383</f>
        <v>282</v>
      </c>
      <c r="E11386" s="480">
        <f t="shared" si="964"/>
        <v>78</v>
      </c>
      <c r="F11386" s="484">
        <v>4.4206000000000003</v>
      </c>
      <c r="G11386" s="480">
        <v>15</v>
      </c>
      <c r="H11386" s="482">
        <v>0.261154</v>
      </c>
      <c r="I11386" s="483">
        <v>16.899999999999999</v>
      </c>
      <c r="J11386" s="484">
        <v>0.1691</v>
      </c>
      <c r="K11386" s="469">
        <f t="shared" si="962"/>
        <v>16.927177067936928</v>
      </c>
      <c r="L11386" s="469">
        <f t="shared" si="963"/>
        <v>2.7177067936928978E-2</v>
      </c>
    </row>
    <row r="11387" spans="1:12">
      <c r="A11387" s="98" t="s">
        <v>126</v>
      </c>
      <c r="B11387" s="98">
        <f t="shared" si="960"/>
        <v>23</v>
      </c>
      <c r="C11387" s="98">
        <f t="shared" si="961"/>
        <v>6</v>
      </c>
      <c r="D11387" s="98">
        <f>D11386</f>
        <v>282</v>
      </c>
      <c r="E11387" s="98">
        <f t="shared" si="964"/>
        <v>79</v>
      </c>
      <c r="F11387" s="397">
        <f>F11386+(E11387-E11386)*(F11389-F11386)/(E11389-E11386)</f>
        <v>4.4329666666666672</v>
      </c>
      <c r="G11387" s="98">
        <v>15</v>
      </c>
      <c r="H11387" s="491">
        <f>H11386+(E11387-E11386)*(H11389-H11386)/(E11389-E11386)</f>
        <v>0.26144733333333331</v>
      </c>
      <c r="I11387" s="492">
        <f>I11386+(E11387-E11386)*(I11389-I11386)/(E11389-E11386)</f>
        <v>16.933333333333334</v>
      </c>
      <c r="J11387" s="397">
        <f>J11386+(E11387-E11386)*(J11389-J11386)/(E11389-E11386)</f>
        <v>0.16823333333333335</v>
      </c>
      <c r="K11387" s="469">
        <f t="shared" si="962"/>
        <v>16.955486254720523</v>
      </c>
      <c r="L11387" s="469">
        <f t="shared" si="963"/>
        <v>2.215292138718894E-2</v>
      </c>
    </row>
    <row r="11388" spans="1:12">
      <c r="A11388" s="98" t="s">
        <v>126</v>
      </c>
      <c r="B11388" s="98">
        <f t="shared" si="960"/>
        <v>23</v>
      </c>
      <c r="C11388" s="98">
        <f t="shared" si="961"/>
        <v>6</v>
      </c>
      <c r="D11388" s="98">
        <f>D11386</f>
        <v>282</v>
      </c>
      <c r="E11388" s="98">
        <f t="shared" si="964"/>
        <v>80</v>
      </c>
      <c r="F11388" s="397">
        <f>F11386+(E11388-E11386)*(F11389-F11386)/(E11389-E11386)</f>
        <v>4.4453333333333331</v>
      </c>
      <c r="G11388" s="98">
        <v>15</v>
      </c>
      <c r="H11388" s="491">
        <f>H11386+(E11388-E11386)*(H11389-H11386)/(E11389-E11386)</f>
        <v>0.26174066666666668</v>
      </c>
      <c r="I11388" s="492">
        <f>I11386+(E11388-E11386)*(I11389-I11386)/(E11389-E11386)</f>
        <v>16.966666666666665</v>
      </c>
      <c r="J11388" s="397">
        <f>J11386+(E11388-E11386)*(J11389-J11386)/(E11389-E11386)</f>
        <v>0.16736666666666666</v>
      </c>
      <c r="K11388" s="469">
        <f t="shared" si="962"/>
        <v>16.983731989169939</v>
      </c>
      <c r="L11388" s="469">
        <f t="shared" si="963"/>
        <v>1.7065322503274416E-2</v>
      </c>
    </row>
    <row r="11389" spans="1:12">
      <c r="A11389" s="480" t="s">
        <v>126</v>
      </c>
      <c r="B11389" s="480">
        <f t="shared" ref="B11389:B11452" si="965">INT(D11389/12)</f>
        <v>23</v>
      </c>
      <c r="C11389" s="480">
        <f t="shared" ref="C11389:C11452" si="966">D11389-B11389*12</f>
        <v>6</v>
      </c>
      <c r="D11389" s="480">
        <f>D11386</f>
        <v>282</v>
      </c>
      <c r="E11389" s="480">
        <f t="shared" si="964"/>
        <v>81</v>
      </c>
      <c r="F11389" s="484">
        <v>4.4577</v>
      </c>
      <c r="G11389" s="480">
        <v>15</v>
      </c>
      <c r="H11389" s="482">
        <v>0.26203399999999999</v>
      </c>
      <c r="I11389" s="483">
        <v>17</v>
      </c>
      <c r="J11389" s="484">
        <v>0.16650000000000001</v>
      </c>
      <c r="K11389" s="469">
        <f t="shared" si="962"/>
        <v>17.01191448437989</v>
      </c>
      <c r="L11389" s="469">
        <f t="shared" si="963"/>
        <v>1.1914484379889956E-2</v>
      </c>
    </row>
    <row r="11390" spans="1:12">
      <c r="A11390" s="98" t="s">
        <v>126</v>
      </c>
      <c r="B11390" s="98">
        <f t="shared" si="965"/>
        <v>23</v>
      </c>
      <c r="C11390" s="98">
        <f t="shared" si="966"/>
        <v>6</v>
      </c>
      <c r="D11390" s="98">
        <f>D11389</f>
        <v>282</v>
      </c>
      <c r="E11390" s="98">
        <f t="shared" si="964"/>
        <v>82</v>
      </c>
      <c r="F11390" s="397">
        <f>F11389+(E11390-E11389)*(F11392-F11389)/(E11392-E11389)</f>
        <v>4.4699666666666671</v>
      </c>
      <c r="G11390" s="98">
        <v>15</v>
      </c>
      <c r="H11390" s="491">
        <f>H11389+(E11390-E11389)*(H11392-H11389)/(E11392-E11389)</f>
        <v>0.2623273333333333</v>
      </c>
      <c r="I11390" s="492">
        <f>I11389+(E11390-E11389)*(I11392-I11389)/(E11392-E11389)</f>
        <v>17.033333333333335</v>
      </c>
      <c r="J11390" s="397">
        <f>J11389+(E11390-E11389)*(J11392-J11389)/(E11392-E11389)</f>
        <v>0.16563333333333333</v>
      </c>
      <c r="K11390" s="469">
        <f t="shared" si="962"/>
        <v>17.039652749364031</v>
      </c>
      <c r="L11390" s="469">
        <f t="shared" si="963"/>
        <v>6.3194160306956348E-3</v>
      </c>
    </row>
    <row r="11391" spans="1:12">
      <c r="A11391" s="98" t="s">
        <v>126</v>
      </c>
      <c r="B11391" s="98">
        <f t="shared" si="965"/>
        <v>23</v>
      </c>
      <c r="C11391" s="98">
        <f t="shared" si="966"/>
        <v>6</v>
      </c>
      <c r="D11391" s="98">
        <f>D11389</f>
        <v>282</v>
      </c>
      <c r="E11391" s="98">
        <f t="shared" si="964"/>
        <v>83</v>
      </c>
      <c r="F11391" s="397">
        <f>F11389+(E11391-E11389)*(F11392-F11389)/(E11392-E11389)</f>
        <v>4.4822333333333333</v>
      </c>
      <c r="G11391" s="98">
        <v>15</v>
      </c>
      <c r="H11391" s="491">
        <f>H11389+(E11391-E11389)*(H11392-H11389)/(E11392-E11389)</f>
        <v>0.26262066666666667</v>
      </c>
      <c r="I11391" s="492">
        <f>I11389+(E11391-E11389)*(I11392-I11389)/(E11392-E11389)</f>
        <v>17.066666666666666</v>
      </c>
      <c r="J11391" s="397">
        <f>J11389+(E11391-E11389)*(J11392-J11389)/(E11392-E11389)</f>
        <v>0.16476666666666667</v>
      </c>
      <c r="K11391" s="469">
        <f t="shared" si="962"/>
        <v>17.067329050011296</v>
      </c>
      <c r="L11391" s="469">
        <f t="shared" si="963"/>
        <v>6.6238334462909165E-4</v>
      </c>
    </row>
    <row r="11392" spans="1:12">
      <c r="A11392" s="480" t="s">
        <v>126</v>
      </c>
      <c r="B11392" s="480">
        <f t="shared" si="965"/>
        <v>23</v>
      </c>
      <c r="C11392" s="480">
        <f t="shared" si="966"/>
        <v>6</v>
      </c>
      <c r="D11392" s="480">
        <f>D11389</f>
        <v>282</v>
      </c>
      <c r="E11392" s="480">
        <f t="shared" si="964"/>
        <v>84</v>
      </c>
      <c r="F11392" s="484">
        <v>4.4945000000000004</v>
      </c>
      <c r="G11392" s="480">
        <v>15</v>
      </c>
      <c r="H11392" s="482">
        <v>0.26291399999999998</v>
      </c>
      <c r="I11392" s="483">
        <v>17.100000000000001</v>
      </c>
      <c r="J11392" s="484">
        <v>0.16389999999999999</v>
      </c>
      <c r="K11392" s="469">
        <f t="shared" si="962"/>
        <v>17.094943593722665</v>
      </c>
      <c r="L11392" s="469">
        <f t="shared" si="963"/>
        <v>-5.0564062773368335E-3</v>
      </c>
    </row>
    <row r="11393" spans="1:12">
      <c r="A11393" s="98" t="s">
        <v>126</v>
      </c>
      <c r="B11393" s="98">
        <f t="shared" si="965"/>
        <v>23</v>
      </c>
      <c r="C11393" s="98">
        <f t="shared" si="966"/>
        <v>6</v>
      </c>
      <c r="D11393" s="98">
        <f>D11392</f>
        <v>282</v>
      </c>
      <c r="E11393" s="98">
        <f t="shared" si="964"/>
        <v>85</v>
      </c>
      <c r="F11393" s="397">
        <f>F11392+(E11393-E11392)*(F11395-F11392)/(E11395-E11392)</f>
        <v>4.5066666666666668</v>
      </c>
      <c r="G11393" s="98">
        <v>15</v>
      </c>
      <c r="H11393" s="491">
        <f>H11392+(E11393-E11392)*(H11395-H11392)/(E11395-E11392)</f>
        <v>0.26320699999999997</v>
      </c>
      <c r="I11393" s="492">
        <f>I11392+(E11393-E11392)*(I11395-I11392)/(E11395-E11392)</f>
        <v>17.133333333333333</v>
      </c>
      <c r="J11393" s="397">
        <f>J11392+(E11393-E11392)*(J11395-J11392)/(E11395-E11392)</f>
        <v>0.16303333333333334</v>
      </c>
      <c r="K11393" s="469">
        <f t="shared" si="962"/>
        <v>17.12213834231866</v>
      </c>
      <c r="L11393" s="469">
        <f t="shared" si="963"/>
        <v>-1.1194991014672695E-2</v>
      </c>
    </row>
    <row r="11394" spans="1:12">
      <c r="A11394" s="98" t="s">
        <v>126</v>
      </c>
      <c r="B11394" s="98">
        <f t="shared" si="965"/>
        <v>23</v>
      </c>
      <c r="C11394" s="98">
        <f t="shared" si="966"/>
        <v>6</v>
      </c>
      <c r="D11394" s="98">
        <f>D11392</f>
        <v>282</v>
      </c>
      <c r="E11394" s="98">
        <f t="shared" si="964"/>
        <v>86</v>
      </c>
      <c r="F11394" s="397">
        <f>F11392+(E11394-E11392)*(F11395-F11392)/(E11395-E11392)</f>
        <v>4.5188333333333333</v>
      </c>
      <c r="G11394" s="98">
        <v>15</v>
      </c>
      <c r="H11394" s="491">
        <f>H11392+(E11394-E11392)*(H11395-H11392)/(E11395-E11392)</f>
        <v>0.26350000000000001</v>
      </c>
      <c r="I11394" s="492">
        <f>I11392+(E11394-E11392)*(I11395-I11392)/(E11395-E11392)</f>
        <v>17.166666666666668</v>
      </c>
      <c r="J11394" s="397">
        <f>J11392+(E11394-E11392)*(J11395-J11392)/(E11395-E11392)</f>
        <v>0.16216666666666665</v>
      </c>
      <c r="K11394" s="469">
        <f t="shared" si="962"/>
        <v>17.149272612270714</v>
      </c>
      <c r="L11394" s="469">
        <f t="shared" si="963"/>
        <v>-1.7394054395953873E-2</v>
      </c>
    </row>
    <row r="11395" spans="1:12">
      <c r="A11395" s="480" t="s">
        <v>126</v>
      </c>
      <c r="B11395" s="480">
        <f t="shared" si="965"/>
        <v>23</v>
      </c>
      <c r="C11395" s="480">
        <f t="shared" si="966"/>
        <v>6</v>
      </c>
      <c r="D11395" s="480">
        <f>D11392</f>
        <v>282</v>
      </c>
      <c r="E11395" s="480">
        <f t="shared" si="964"/>
        <v>87</v>
      </c>
      <c r="F11395" s="484">
        <v>4.5309999999999997</v>
      </c>
      <c r="G11395" s="480">
        <v>15</v>
      </c>
      <c r="H11395" s="482">
        <v>0.263793</v>
      </c>
      <c r="I11395" s="483">
        <v>17.2</v>
      </c>
      <c r="J11395" s="484">
        <v>0.1613</v>
      </c>
      <c r="K11395" s="469">
        <f t="shared" si="962"/>
        <v>17.176346605103241</v>
      </c>
      <c r="L11395" s="469">
        <f t="shared" si="963"/>
        <v>-2.3653394896758329E-2</v>
      </c>
    </row>
    <row r="11396" spans="1:12">
      <c r="A11396" s="98" t="s">
        <v>126</v>
      </c>
      <c r="B11396" s="98">
        <f t="shared" si="965"/>
        <v>23</v>
      </c>
      <c r="C11396" s="98">
        <f t="shared" si="966"/>
        <v>6</v>
      </c>
      <c r="D11396" s="98">
        <f>D11395</f>
        <v>282</v>
      </c>
      <c r="E11396" s="98">
        <f t="shared" si="964"/>
        <v>88</v>
      </c>
      <c r="F11396" s="397">
        <f>F11395+(E11396-E11395)*(F11398-F11395)/(E11398-E11395)</f>
        <v>4.5430666666666664</v>
      </c>
      <c r="G11396" s="98">
        <v>15</v>
      </c>
      <c r="H11396" s="491">
        <f>H11395+(E11396-E11395)*(H11398-H11395)/(E11398-E11395)</f>
        <v>0.26408599999999999</v>
      </c>
      <c r="I11396" s="492">
        <f>I11395+(E11396-E11395)*(I11398-I11395)/(E11398-E11395)</f>
        <v>17.233333333333334</v>
      </c>
      <c r="J11396" s="397">
        <f>J11395+(E11396-E11395)*(J11398-J11395)/(E11398-E11395)</f>
        <v>0.16043333333333334</v>
      </c>
      <c r="K11396" s="469">
        <f t="shared" si="962"/>
        <v>17.202981856920346</v>
      </c>
      <c r="L11396" s="469">
        <f t="shared" si="963"/>
        <v>-3.0351476412988632E-2</v>
      </c>
    </row>
    <row r="11397" spans="1:12">
      <c r="A11397" s="98" t="s">
        <v>126</v>
      </c>
      <c r="B11397" s="98">
        <f t="shared" si="965"/>
        <v>23</v>
      </c>
      <c r="C11397" s="98">
        <f t="shared" si="966"/>
        <v>6</v>
      </c>
      <c r="D11397" s="98">
        <f>D11395</f>
        <v>282</v>
      </c>
      <c r="E11397" s="98">
        <f t="shared" si="964"/>
        <v>89</v>
      </c>
      <c r="F11397" s="397">
        <f>F11395+(E11397-E11395)*(F11398-F11395)/(E11398-E11395)</f>
        <v>4.555133333333333</v>
      </c>
      <c r="G11397" s="98">
        <v>15</v>
      </c>
      <c r="H11397" s="491">
        <f>H11395+(E11397-E11395)*(H11398-H11395)/(E11398-E11395)</f>
        <v>0.26437900000000003</v>
      </c>
      <c r="I11397" s="492">
        <f>I11395+(E11397-E11395)*(I11398-I11395)/(E11398-E11395)</f>
        <v>17.266666666666666</v>
      </c>
      <c r="J11397" s="397">
        <f>J11395+(E11397-E11395)*(J11398-J11395)/(E11398-E11395)</f>
        <v>0.15956666666666666</v>
      </c>
      <c r="K11397" s="469">
        <f t="shared" si="962"/>
        <v>17.229558071304197</v>
      </c>
      <c r="L11397" s="469">
        <f t="shared" si="963"/>
        <v>-3.7108595362468577E-2</v>
      </c>
    </row>
    <row r="11398" spans="1:12">
      <c r="A11398" s="480" t="s">
        <v>126</v>
      </c>
      <c r="B11398" s="480">
        <f t="shared" si="965"/>
        <v>23</v>
      </c>
      <c r="C11398" s="480">
        <f t="shared" si="966"/>
        <v>6</v>
      </c>
      <c r="D11398" s="480">
        <f>D11395</f>
        <v>282</v>
      </c>
      <c r="E11398" s="480">
        <f t="shared" si="964"/>
        <v>90</v>
      </c>
      <c r="F11398" s="484">
        <v>4.5671999999999997</v>
      </c>
      <c r="G11398" s="480">
        <v>15</v>
      </c>
      <c r="H11398" s="482">
        <v>0.26467200000000002</v>
      </c>
      <c r="I11398" s="483">
        <v>17.3</v>
      </c>
      <c r="J11398" s="484">
        <v>0.15870000000000001</v>
      </c>
      <c r="K11398" s="469">
        <f t="shared" si="962"/>
        <v>17.256075444323539</v>
      </c>
      <c r="L11398" s="469">
        <f t="shared" si="963"/>
        <v>-4.3924555676461807E-2</v>
      </c>
    </row>
    <row r="11399" spans="1:12">
      <c r="A11399" s="98" t="s">
        <v>126</v>
      </c>
      <c r="B11399" s="98">
        <f t="shared" si="965"/>
        <v>23</v>
      </c>
      <c r="C11399" s="98">
        <f t="shared" si="966"/>
        <v>6</v>
      </c>
      <c r="D11399" s="98">
        <f>D11398</f>
        <v>282</v>
      </c>
      <c r="E11399" s="98">
        <f t="shared" si="964"/>
        <v>91</v>
      </c>
      <c r="F11399" s="397">
        <f>F11398+(E11399-E11398)*(F11401-F11398)/(E11401-E11398)</f>
        <v>4.5791666666666666</v>
      </c>
      <c r="G11399" s="98">
        <v>15</v>
      </c>
      <c r="H11399" s="491">
        <f>H11398+(E11399-E11398)*(H11401-H11398)/(E11401-E11398)</f>
        <v>0.26496500000000001</v>
      </c>
      <c r="I11399" s="492">
        <f>I11398+(E11399-E11398)*(I11401-I11398)/(E11401-E11398)</f>
        <v>17.3</v>
      </c>
      <c r="J11399" s="397">
        <f>J11398+(E11399-E11398)*(J11401-J11398)/(E11401-E11398)</f>
        <v>0.15783333333333333</v>
      </c>
      <c r="K11399" s="469">
        <f t="shared" si="962"/>
        <v>17.282156762842892</v>
      </c>
      <c r="L11399" s="469">
        <f t="shared" si="963"/>
        <v>-1.7843237157109115E-2</v>
      </c>
    </row>
    <row r="11400" spans="1:12">
      <c r="A11400" s="98" t="s">
        <v>126</v>
      </c>
      <c r="B11400" s="98">
        <f t="shared" si="965"/>
        <v>23</v>
      </c>
      <c r="C11400" s="98">
        <f t="shared" si="966"/>
        <v>6</v>
      </c>
      <c r="D11400" s="98">
        <f>D11398</f>
        <v>282</v>
      </c>
      <c r="E11400" s="98">
        <f t="shared" si="964"/>
        <v>92</v>
      </c>
      <c r="F11400" s="397">
        <f>F11398+(E11400-E11398)*(F11401-F11398)/(E11401-E11398)</f>
        <v>4.5911333333333335</v>
      </c>
      <c r="G11400" s="98">
        <v>15</v>
      </c>
      <c r="H11400" s="491">
        <f>H11398+(E11400-E11398)*(H11401-H11398)/(E11401-E11398)</f>
        <v>0.26525799999999999</v>
      </c>
      <c r="I11400" s="492">
        <f>I11398+(E11400-E11398)*(I11401-I11398)/(E11401-E11398)</f>
        <v>17.3</v>
      </c>
      <c r="J11400" s="397">
        <f>J11398+(E11400-E11398)*(J11401-J11398)/(E11401-E11398)</f>
        <v>0.15696666666666667</v>
      </c>
      <c r="K11400" s="469">
        <f t="shared" si="962"/>
        <v>17.308180463297369</v>
      </c>
      <c r="L11400" s="469">
        <f t="shared" si="963"/>
        <v>8.1804632973678792E-3</v>
      </c>
    </row>
    <row r="11401" spans="1:12">
      <c r="A11401" s="480" t="s">
        <v>126</v>
      </c>
      <c r="B11401" s="480">
        <f t="shared" si="965"/>
        <v>23</v>
      </c>
      <c r="C11401" s="480">
        <f t="shared" si="966"/>
        <v>6</v>
      </c>
      <c r="D11401" s="480">
        <f>D11398</f>
        <v>282</v>
      </c>
      <c r="E11401" s="480">
        <f t="shared" si="964"/>
        <v>93</v>
      </c>
      <c r="F11401" s="484">
        <v>4.6031000000000004</v>
      </c>
      <c r="G11401" s="480">
        <v>15</v>
      </c>
      <c r="H11401" s="482">
        <v>0.26555099999999998</v>
      </c>
      <c r="I11401" s="483">
        <v>17.3</v>
      </c>
      <c r="J11401" s="484">
        <v>0.15609999999999999</v>
      </c>
      <c r="K11401" s="469">
        <f t="shared" si="962"/>
        <v>17.334146736408453</v>
      </c>
      <c r="L11401" s="469">
        <f t="shared" si="963"/>
        <v>3.4146736408452227E-2</v>
      </c>
    </row>
    <row r="11402" spans="1:12">
      <c r="A11402" s="98" t="s">
        <v>126</v>
      </c>
      <c r="B11402" s="98">
        <f t="shared" si="965"/>
        <v>23</v>
      </c>
      <c r="C11402" s="98">
        <f t="shared" si="966"/>
        <v>6</v>
      </c>
      <c r="D11402" s="98">
        <f>D11401</f>
        <v>282</v>
      </c>
      <c r="E11402" s="98">
        <f t="shared" si="964"/>
        <v>94</v>
      </c>
      <c r="F11402" s="397">
        <f>F11401+(E11402-E11401)*(F11404-F11401)/(E11404-E11401)</f>
        <v>4.6150000000000002</v>
      </c>
      <c r="G11402" s="98">
        <v>15</v>
      </c>
      <c r="H11402" s="491">
        <f>H11401+(E11402-E11401)*(H11404-H11401)/(E11404-E11401)</f>
        <v>0.26584433333333329</v>
      </c>
      <c r="I11402" s="492">
        <f>I11401+(E11402-E11401)*(I11404-I11401)/(E11404-E11401)</f>
        <v>17.333333333333332</v>
      </c>
      <c r="J11402" s="397">
        <f>J11401+(E11402-E11401)*(J11404-J11401)/(E11404-E11401)</f>
        <v>0.15523333333333333</v>
      </c>
      <c r="K11402" s="469">
        <f t="shared" si="962"/>
        <v>17.359783231540266</v>
      </c>
      <c r="L11402" s="469">
        <f t="shared" si="963"/>
        <v>2.6449898206934108E-2</v>
      </c>
    </row>
    <row r="11403" spans="1:12">
      <c r="A11403" s="98" t="s">
        <v>126</v>
      </c>
      <c r="B11403" s="98">
        <f t="shared" si="965"/>
        <v>23</v>
      </c>
      <c r="C11403" s="98">
        <f t="shared" si="966"/>
        <v>6</v>
      </c>
      <c r="D11403" s="98">
        <f>D11401</f>
        <v>282</v>
      </c>
      <c r="E11403" s="98">
        <f t="shared" si="964"/>
        <v>95</v>
      </c>
      <c r="F11403" s="397">
        <f>F11401+(E11403-E11401)*(F11404-F11401)/(E11404-E11401)</f>
        <v>4.6269</v>
      </c>
      <c r="G11403" s="98">
        <v>15</v>
      </c>
      <c r="H11403" s="491">
        <f>H11401+(E11403-E11401)*(H11404-H11401)/(E11404-E11401)</f>
        <v>0.26613766666666666</v>
      </c>
      <c r="I11403" s="492">
        <f>I11401+(E11403-E11401)*(I11404-I11401)/(E11404-E11401)</f>
        <v>17.366666666666667</v>
      </c>
      <c r="J11403" s="397">
        <f>J11401+(E11403-E11401)*(J11404-J11401)/(E11404-E11401)</f>
        <v>0.15436666666666665</v>
      </c>
      <c r="K11403" s="469">
        <f t="shared" ref="K11403:K11466" si="967">F11403/H11403</f>
        <v>17.385363214276321</v>
      </c>
      <c r="L11403" s="469">
        <f t="shared" ref="L11403:L11466" si="968">K11403-I11403</f>
        <v>1.8696547609653891E-2</v>
      </c>
    </row>
    <row r="11404" spans="1:12">
      <c r="A11404" s="480" t="s">
        <v>126</v>
      </c>
      <c r="B11404" s="480">
        <f t="shared" si="965"/>
        <v>23</v>
      </c>
      <c r="C11404" s="480">
        <f t="shared" si="966"/>
        <v>6</v>
      </c>
      <c r="D11404" s="480">
        <f>D11401</f>
        <v>282</v>
      </c>
      <c r="E11404" s="480">
        <f t="shared" si="964"/>
        <v>96</v>
      </c>
      <c r="F11404" s="484">
        <v>4.6387999999999998</v>
      </c>
      <c r="G11404" s="480">
        <v>15</v>
      </c>
      <c r="H11404" s="482">
        <v>0.26643099999999997</v>
      </c>
      <c r="I11404" s="483">
        <v>17.399999999999999</v>
      </c>
      <c r="J11404" s="484">
        <v>0.1535</v>
      </c>
      <c r="K11404" s="469">
        <f t="shared" si="967"/>
        <v>17.410886871272488</v>
      </c>
      <c r="L11404" s="469">
        <f t="shared" si="968"/>
        <v>1.0886871272489884E-2</v>
      </c>
    </row>
    <row r="11405" spans="1:12">
      <c r="A11405" s="98" t="s">
        <v>126</v>
      </c>
      <c r="B11405" s="98">
        <f t="shared" si="965"/>
        <v>23</v>
      </c>
      <c r="C11405" s="98">
        <f t="shared" si="966"/>
        <v>6</v>
      </c>
      <c r="D11405" s="98">
        <f>D11404</f>
        <v>282</v>
      </c>
      <c r="E11405" s="98">
        <f t="shared" si="964"/>
        <v>97</v>
      </c>
      <c r="F11405" s="397">
        <f>F11404+(E11405-E11404)*(F11407-F11404)/(E11407-E11404)</f>
        <v>4.6505999999999998</v>
      </c>
      <c r="G11405" s="98">
        <v>15</v>
      </c>
      <c r="H11405" s="491">
        <f>H11404+(E11405-E11404)*(H11407-H11404)/(E11407-E11404)</f>
        <v>0.26672466666666667</v>
      </c>
      <c r="I11405" s="492">
        <f>I11404+(E11405-E11404)*(I11407-I11404)/(E11407-E11404)</f>
        <v>17.433333333333334</v>
      </c>
      <c r="J11405" s="397">
        <f>J11404+(E11405-E11404)*(J11407-J11404)/(E11407-E11404)</f>
        <v>0.15263333333333334</v>
      </c>
      <c r="K11405" s="469">
        <f t="shared" si="967"/>
        <v>17.435957679204773</v>
      </c>
      <c r="L11405" s="469">
        <f t="shared" si="968"/>
        <v>2.6243458714390044E-3</v>
      </c>
    </row>
    <row r="11406" spans="1:12">
      <c r="A11406" s="98" t="s">
        <v>126</v>
      </c>
      <c r="B11406" s="98">
        <f t="shared" si="965"/>
        <v>23</v>
      </c>
      <c r="C11406" s="98">
        <f t="shared" si="966"/>
        <v>6</v>
      </c>
      <c r="D11406" s="98">
        <f>D11404</f>
        <v>282</v>
      </c>
      <c r="E11406" s="98">
        <f t="shared" si="964"/>
        <v>98</v>
      </c>
      <c r="F11406" s="397">
        <f>F11404+(E11406-E11404)*(F11407-F11404)/(E11407-E11404)</f>
        <v>4.6623999999999999</v>
      </c>
      <c r="G11406" s="98">
        <v>15</v>
      </c>
      <c r="H11406" s="491">
        <f>H11404+(E11406-E11404)*(H11407-H11404)/(E11407-E11404)</f>
        <v>0.2670183333333333</v>
      </c>
      <c r="I11406" s="492">
        <f>I11404+(E11406-E11404)*(I11407-I11404)/(E11407-E11404)</f>
        <v>17.466666666666665</v>
      </c>
      <c r="J11406" s="397">
        <f>J11404+(E11406-E11404)*(J11407-J11404)/(E11407-E11404)</f>
        <v>0.15176666666666666</v>
      </c>
      <c r="K11406" s="469">
        <f t="shared" si="967"/>
        <v>17.460973341406021</v>
      </c>
      <c r="L11406" s="469">
        <f t="shared" si="968"/>
        <v>-5.6933252606441442E-3</v>
      </c>
    </row>
    <row r="11407" spans="1:12">
      <c r="A11407" s="480" t="s">
        <v>126</v>
      </c>
      <c r="B11407" s="480">
        <f t="shared" si="965"/>
        <v>23</v>
      </c>
      <c r="C11407" s="480">
        <f t="shared" si="966"/>
        <v>6</v>
      </c>
      <c r="D11407" s="480">
        <f>D11404</f>
        <v>282</v>
      </c>
      <c r="E11407" s="480">
        <f t="shared" si="964"/>
        <v>99</v>
      </c>
      <c r="F11407" s="484">
        <v>4.6741999999999999</v>
      </c>
      <c r="G11407" s="480">
        <v>15</v>
      </c>
      <c r="H11407" s="482">
        <v>0.26731199999999999</v>
      </c>
      <c r="I11407" s="483">
        <v>17.5</v>
      </c>
      <c r="J11407" s="484">
        <v>0.15090000000000001</v>
      </c>
      <c r="K11407" s="469">
        <f t="shared" si="967"/>
        <v>17.485934039624109</v>
      </c>
      <c r="L11407" s="469">
        <f t="shared" si="968"/>
        <v>-1.4065960375891251E-2</v>
      </c>
    </row>
    <row r="11408" spans="1:12">
      <c r="A11408" s="98" t="s">
        <v>126</v>
      </c>
      <c r="B11408" s="98">
        <f t="shared" si="965"/>
        <v>23</v>
      </c>
      <c r="C11408" s="98">
        <f t="shared" si="966"/>
        <v>6</v>
      </c>
      <c r="D11408" s="98">
        <f>D11407</f>
        <v>282</v>
      </c>
      <c r="E11408" s="98">
        <f t="shared" si="964"/>
        <v>100</v>
      </c>
      <c r="F11408" s="397">
        <f>F11407+(E11408-E11407)*(F11410-F11407)/(E11410-E11407)</f>
        <v>4.6859000000000002</v>
      </c>
      <c r="G11408" s="98">
        <v>15</v>
      </c>
      <c r="H11408" s="491">
        <f>H11407+(E11408-E11407)*(H11410-H11407)/(E11410-E11407)</f>
        <v>0.26760600000000001</v>
      </c>
      <c r="I11408" s="492">
        <f>I11407+(E11408-E11407)*(I11410-I11407)/(E11410-E11407)</f>
        <v>17.533333333333335</v>
      </c>
      <c r="J11408" s="397">
        <f>J11407+(E11408-E11407)*(J11410-J11407)/(E11410-E11407)</f>
        <v>0.15003333333333332</v>
      </c>
      <c r="K11408" s="469">
        <f t="shared" si="967"/>
        <v>17.510444459391792</v>
      </c>
      <c r="L11408" s="469">
        <f t="shared" si="968"/>
        <v>-2.2888873941543153E-2</v>
      </c>
    </row>
    <row r="11409" spans="1:12">
      <c r="A11409" s="98" t="s">
        <v>126</v>
      </c>
      <c r="B11409" s="98">
        <f t="shared" si="965"/>
        <v>23</v>
      </c>
      <c r="C11409" s="98">
        <f t="shared" si="966"/>
        <v>6</v>
      </c>
      <c r="D11409" s="98">
        <f>D11407</f>
        <v>282</v>
      </c>
      <c r="E11409" s="98">
        <f t="shared" si="964"/>
        <v>101</v>
      </c>
      <c r="F11409" s="397">
        <f>F11407+(E11409-E11407)*(F11410-F11407)/(E11410-E11407)</f>
        <v>4.6975999999999996</v>
      </c>
      <c r="G11409" s="98">
        <v>15</v>
      </c>
      <c r="H11409" s="491">
        <f>H11407+(E11409-E11407)*(H11410-H11407)/(E11410-E11407)</f>
        <v>0.26789999999999997</v>
      </c>
      <c r="I11409" s="492">
        <f>I11407+(E11409-E11407)*(I11410-I11407)/(E11410-E11407)</f>
        <v>17.566666666666666</v>
      </c>
      <c r="J11409" s="397">
        <f>J11407+(E11409-E11407)*(J11410-J11407)/(E11410-E11407)</f>
        <v>0.14916666666666667</v>
      </c>
      <c r="K11409" s="469">
        <f t="shared" si="967"/>
        <v>17.534901082493469</v>
      </c>
      <c r="L11409" s="469">
        <f t="shared" si="968"/>
        <v>-3.176558417319697E-2</v>
      </c>
    </row>
    <row r="11410" spans="1:12">
      <c r="A11410" s="480" t="s">
        <v>126</v>
      </c>
      <c r="B11410" s="480">
        <f t="shared" si="965"/>
        <v>23</v>
      </c>
      <c r="C11410" s="480">
        <f t="shared" si="966"/>
        <v>6</v>
      </c>
      <c r="D11410" s="480">
        <f>D11407</f>
        <v>282</v>
      </c>
      <c r="E11410" s="480">
        <f t="shared" si="964"/>
        <v>102</v>
      </c>
      <c r="F11410" s="484">
        <v>4.7092999999999998</v>
      </c>
      <c r="G11410" s="480">
        <v>15</v>
      </c>
      <c r="H11410" s="482">
        <v>0.26819399999999999</v>
      </c>
      <c r="I11410" s="483">
        <v>17.600000000000001</v>
      </c>
      <c r="J11410" s="484">
        <v>0.14829999999999999</v>
      </c>
      <c r="K11410" s="469">
        <f t="shared" si="967"/>
        <v>17.559304085848304</v>
      </c>
      <c r="L11410" s="469">
        <f t="shared" si="968"/>
        <v>-4.0695914151697821E-2</v>
      </c>
    </row>
    <row r="11411" spans="1:12">
      <c r="A11411" s="98" t="s">
        <v>126</v>
      </c>
      <c r="B11411" s="98">
        <f t="shared" si="965"/>
        <v>23</v>
      </c>
      <c r="C11411" s="98">
        <f t="shared" si="966"/>
        <v>6</v>
      </c>
      <c r="D11411" s="98">
        <f>D11410</f>
        <v>282</v>
      </c>
      <c r="E11411" s="98">
        <f t="shared" si="964"/>
        <v>103</v>
      </c>
      <c r="F11411" s="397">
        <f>F11410+(E11411-E11410)*(F11413-F11410)/(E11413-E11410)</f>
        <v>4.7209000000000003</v>
      </c>
      <c r="G11411" s="98">
        <v>15</v>
      </c>
      <c r="H11411" s="491">
        <f>H11410+(E11411-E11410)*(H11413-H11410)/(E11413-E11410)</f>
        <v>0.26848833333333333</v>
      </c>
      <c r="I11411" s="492">
        <f>I11410+(E11411-E11410)*(I11413-I11410)/(E11413-E11410)</f>
        <v>17.600000000000001</v>
      </c>
      <c r="J11411" s="397">
        <f>J11410+(E11411-E11410)*(J11413-J11410)/(E11413-E11410)</f>
        <v>0.14743333333333333</v>
      </c>
      <c r="K11411" s="469">
        <f t="shared" si="967"/>
        <v>17.583259359500413</v>
      </c>
      <c r="L11411" s="469">
        <f t="shared" si="968"/>
        <v>-1.6740640499588011E-2</v>
      </c>
    </row>
    <row r="11412" spans="1:12">
      <c r="A11412" s="98" t="s">
        <v>126</v>
      </c>
      <c r="B11412" s="98">
        <f t="shared" si="965"/>
        <v>23</v>
      </c>
      <c r="C11412" s="98">
        <f t="shared" si="966"/>
        <v>6</v>
      </c>
      <c r="D11412" s="98">
        <f>D11410</f>
        <v>282</v>
      </c>
      <c r="E11412" s="98">
        <f t="shared" si="964"/>
        <v>104</v>
      </c>
      <c r="F11412" s="397">
        <f>F11410+(E11412-E11410)*(F11413-F11410)/(E11413-E11410)</f>
        <v>4.7324999999999999</v>
      </c>
      <c r="G11412" s="98">
        <v>15</v>
      </c>
      <c r="H11412" s="491">
        <f>H11410+(E11412-E11410)*(H11413-H11410)/(E11413-E11410)</f>
        <v>0.26878266666666667</v>
      </c>
      <c r="I11412" s="492">
        <f>I11410+(E11412-E11410)*(I11413-I11410)/(E11413-E11410)</f>
        <v>17.600000000000001</v>
      </c>
      <c r="J11412" s="397">
        <f>J11410+(E11412-E11410)*(J11413-J11410)/(E11413-E11410)</f>
        <v>0.14656666666666665</v>
      </c>
      <c r="K11412" s="469">
        <f t="shared" si="967"/>
        <v>17.607162168195369</v>
      </c>
      <c r="L11412" s="469">
        <f t="shared" si="968"/>
        <v>7.1621681953679683E-3</v>
      </c>
    </row>
    <row r="11413" spans="1:12">
      <c r="A11413" s="480" t="s">
        <v>126</v>
      </c>
      <c r="B11413" s="480">
        <f t="shared" si="965"/>
        <v>23</v>
      </c>
      <c r="C11413" s="480">
        <f t="shared" si="966"/>
        <v>6</v>
      </c>
      <c r="D11413" s="480">
        <f>D11410</f>
        <v>282</v>
      </c>
      <c r="E11413" s="480">
        <f t="shared" si="964"/>
        <v>105</v>
      </c>
      <c r="F11413" s="484">
        <v>4.7441000000000004</v>
      </c>
      <c r="G11413" s="480">
        <v>15</v>
      </c>
      <c r="H11413" s="482">
        <v>0.26907700000000001</v>
      </c>
      <c r="I11413" s="483">
        <v>17.600000000000001</v>
      </c>
      <c r="J11413" s="484">
        <v>0.1457</v>
      </c>
      <c r="K11413" s="469">
        <f t="shared" si="967"/>
        <v>17.631012684101577</v>
      </c>
      <c r="L11413" s="469">
        <f t="shared" si="968"/>
        <v>3.1012684101575871E-2</v>
      </c>
    </row>
    <row r="11414" spans="1:12">
      <c r="A11414" s="98" t="s">
        <v>126</v>
      </c>
      <c r="B11414" s="98">
        <f t="shared" si="965"/>
        <v>23</v>
      </c>
      <c r="C11414" s="98">
        <f t="shared" si="966"/>
        <v>6</v>
      </c>
      <c r="D11414" s="98">
        <f>D11413</f>
        <v>282</v>
      </c>
      <c r="E11414" s="98">
        <f t="shared" si="964"/>
        <v>106</v>
      </c>
      <c r="F11414" s="397">
        <f>F11413+(E11414-E11413)*(F11416-F11413)/(E11416-E11413)</f>
        <v>4.7556333333333338</v>
      </c>
      <c r="G11414" s="98">
        <v>15</v>
      </c>
      <c r="H11414" s="491">
        <f>H11413+(E11414-E11413)*(H11416-H11413)/(E11416-E11413)</f>
        <v>0.269372</v>
      </c>
      <c r="I11414" s="492">
        <f>I11413+(E11414-E11413)*(I11416-I11413)/(E11416-E11413)</f>
        <v>17.633333333333333</v>
      </c>
      <c r="J11414" s="397">
        <f>J11413+(E11414-E11413)*(J11416-J11413)/(E11416-E11413)</f>
        <v>0.14483333333333334</v>
      </c>
      <c r="K11414" s="469">
        <f t="shared" si="967"/>
        <v>17.654519895658545</v>
      </c>
      <c r="L11414" s="469">
        <f t="shared" si="968"/>
        <v>2.1186562325212321E-2</v>
      </c>
    </row>
    <row r="11415" spans="1:12">
      <c r="A11415" s="98" t="s">
        <v>126</v>
      </c>
      <c r="B11415" s="98">
        <f t="shared" si="965"/>
        <v>23</v>
      </c>
      <c r="C11415" s="98">
        <f t="shared" si="966"/>
        <v>6</v>
      </c>
      <c r="D11415" s="98">
        <f>D11413</f>
        <v>282</v>
      </c>
      <c r="E11415" s="98">
        <f t="shared" si="964"/>
        <v>107</v>
      </c>
      <c r="F11415" s="397">
        <f>F11413+(E11415-E11413)*(F11416-F11413)/(E11416-E11413)</f>
        <v>4.7671666666666663</v>
      </c>
      <c r="G11415" s="98">
        <v>15</v>
      </c>
      <c r="H11415" s="491">
        <f>H11413+(E11415-E11413)*(H11416-H11413)/(E11416-E11413)</f>
        <v>0.26966699999999999</v>
      </c>
      <c r="I11415" s="492">
        <f>I11413+(E11415-E11413)*(I11416-I11413)/(E11416-E11413)</f>
        <v>17.666666666666668</v>
      </c>
      <c r="J11415" s="397">
        <f>J11413+(E11415-E11413)*(J11416-J11413)/(E11416-E11413)</f>
        <v>0.14396666666666666</v>
      </c>
      <c r="K11415" s="469">
        <f t="shared" si="967"/>
        <v>17.677975676173453</v>
      </c>
      <c r="L11415" s="469">
        <f t="shared" si="968"/>
        <v>1.1309009506785372E-2</v>
      </c>
    </row>
    <row r="11416" spans="1:12">
      <c r="A11416" s="480" t="s">
        <v>126</v>
      </c>
      <c r="B11416" s="480">
        <f t="shared" si="965"/>
        <v>23</v>
      </c>
      <c r="C11416" s="480">
        <f t="shared" si="966"/>
        <v>6</v>
      </c>
      <c r="D11416" s="480">
        <f>D11413</f>
        <v>282</v>
      </c>
      <c r="E11416" s="480">
        <f t="shared" si="964"/>
        <v>108</v>
      </c>
      <c r="F11416" s="484">
        <v>4.7786999999999997</v>
      </c>
      <c r="G11416" s="480">
        <v>15</v>
      </c>
      <c r="H11416" s="482">
        <v>0.26996199999999998</v>
      </c>
      <c r="I11416" s="483">
        <v>17.7</v>
      </c>
      <c r="J11416" s="484">
        <v>0.1431</v>
      </c>
      <c r="K11416" s="469">
        <f t="shared" si="967"/>
        <v>17.701380194249563</v>
      </c>
      <c r="L11416" s="469">
        <f t="shared" si="968"/>
        <v>1.3801942495632602E-3</v>
      </c>
    </row>
    <row r="11417" spans="1:12">
      <c r="A11417" s="98" t="s">
        <v>126</v>
      </c>
      <c r="B11417" s="98">
        <f t="shared" si="965"/>
        <v>23</v>
      </c>
      <c r="C11417" s="98">
        <f t="shared" si="966"/>
        <v>6</v>
      </c>
      <c r="D11417" s="98">
        <f>D11416</f>
        <v>282</v>
      </c>
      <c r="E11417" s="98">
        <f t="shared" si="964"/>
        <v>109</v>
      </c>
      <c r="F11417" s="397">
        <f>F11416+(E11417-E11416)*(F11419-F11416)/(E11419-E11416)</f>
        <v>4.7901666666666669</v>
      </c>
      <c r="G11417" s="98">
        <v>15</v>
      </c>
      <c r="H11417" s="491">
        <f>H11416+(E11417-E11416)*(H11419-H11416)/(E11419-E11416)</f>
        <v>0.27025766666666667</v>
      </c>
      <c r="I11417" s="492">
        <f>I11416+(E11417-E11416)*(I11419-I11416)/(E11419-E11416)</f>
        <v>17.733333333333334</v>
      </c>
      <c r="J11417" s="397">
        <f>J11416+(E11417-E11416)*(J11419-J11416)/(E11419-E11416)</f>
        <v>0.14223333333333335</v>
      </c>
      <c r="K11417" s="469">
        <f t="shared" si="967"/>
        <v>17.724443216535331</v>
      </c>
      <c r="L11417" s="469">
        <f t="shared" si="968"/>
        <v>-8.8901167980033335E-3</v>
      </c>
    </row>
    <row r="11418" spans="1:12">
      <c r="A11418" s="98" t="s">
        <v>126</v>
      </c>
      <c r="B11418" s="98">
        <f t="shared" si="965"/>
        <v>23</v>
      </c>
      <c r="C11418" s="98">
        <f t="shared" si="966"/>
        <v>6</v>
      </c>
      <c r="D11418" s="98">
        <f>D11416</f>
        <v>282</v>
      </c>
      <c r="E11418" s="98">
        <f t="shared" si="964"/>
        <v>110</v>
      </c>
      <c r="F11418" s="397">
        <f>F11416+(E11418-E11416)*(F11419-F11416)/(E11419-E11416)</f>
        <v>4.8016333333333332</v>
      </c>
      <c r="G11418" s="98">
        <v>15</v>
      </c>
      <c r="H11418" s="491">
        <f>H11416+(E11418-E11416)*(H11419-H11416)/(E11419-E11416)</f>
        <v>0.27055333333333331</v>
      </c>
      <c r="I11418" s="492">
        <f>I11416+(E11418-E11416)*(I11419-I11416)/(E11419-E11416)</f>
        <v>17.766666666666666</v>
      </c>
      <c r="J11418" s="397">
        <f>J11416+(E11418-E11416)*(J11419-J11416)/(E11419-E11416)</f>
        <v>0.14136666666666667</v>
      </c>
      <c r="K11418" s="469">
        <f t="shared" si="967"/>
        <v>17.747455831259394</v>
      </c>
      <c r="L11418" s="469">
        <f t="shared" si="968"/>
        <v>-1.9210835407271531E-2</v>
      </c>
    </row>
    <row r="11419" spans="1:12">
      <c r="A11419" s="480" t="s">
        <v>126</v>
      </c>
      <c r="B11419" s="480">
        <f t="shared" si="965"/>
        <v>23</v>
      </c>
      <c r="C11419" s="480">
        <f t="shared" si="966"/>
        <v>6</v>
      </c>
      <c r="D11419" s="480">
        <f>D11416</f>
        <v>282</v>
      </c>
      <c r="E11419" s="480">
        <f t="shared" si="964"/>
        <v>111</v>
      </c>
      <c r="F11419" s="484">
        <v>4.8131000000000004</v>
      </c>
      <c r="G11419" s="480">
        <v>15</v>
      </c>
      <c r="H11419" s="482">
        <v>0.27084900000000001</v>
      </c>
      <c r="I11419" s="483">
        <v>17.8</v>
      </c>
      <c r="J11419" s="484">
        <v>0.14050000000000001</v>
      </c>
      <c r="K11419" s="469">
        <f t="shared" si="967"/>
        <v>17.770418203500846</v>
      </c>
      <c r="L11419" s="469">
        <f t="shared" si="968"/>
        <v>-2.9581796499154933E-2</v>
      </c>
    </row>
    <row r="11420" spans="1:12">
      <c r="A11420" s="98" t="s">
        <v>126</v>
      </c>
      <c r="B11420" s="98">
        <f t="shared" si="965"/>
        <v>23</v>
      </c>
      <c r="C11420" s="98">
        <f t="shared" si="966"/>
        <v>6</v>
      </c>
      <c r="D11420" s="98">
        <f>D11419</f>
        <v>282</v>
      </c>
      <c r="E11420" s="98">
        <f t="shared" si="964"/>
        <v>112</v>
      </c>
      <c r="F11420" s="397">
        <f>F11419+(E11420-E11419)*(F11422-F11419)/(E11422-E11419)</f>
        <v>4.8244666666666669</v>
      </c>
      <c r="G11420" s="98">
        <v>15</v>
      </c>
      <c r="H11420" s="491">
        <f>H11419+(E11420-E11419)*(H11422-H11419)/(E11422-E11419)</f>
        <v>0.27114533333333335</v>
      </c>
      <c r="I11420" s="492">
        <f>I11419+(E11420-E11419)*(I11422-I11419)/(E11422-E11419)</f>
        <v>17.8</v>
      </c>
      <c r="J11420" s="397">
        <f>J11419+(E11420-E11419)*(J11422-J11419)/(E11422-E11419)</f>
        <v>0.13963333333333333</v>
      </c>
      <c r="K11420" s="469">
        <f t="shared" si="967"/>
        <v>17.792917943144882</v>
      </c>
      <c r="L11420" s="469">
        <f t="shared" si="968"/>
        <v>-7.0820568551184238E-3</v>
      </c>
    </row>
    <row r="11421" spans="1:12">
      <c r="A11421" s="98" t="s">
        <v>126</v>
      </c>
      <c r="B11421" s="98">
        <f t="shared" si="965"/>
        <v>23</v>
      </c>
      <c r="C11421" s="98">
        <f t="shared" si="966"/>
        <v>6</v>
      </c>
      <c r="D11421" s="98">
        <f>D11419</f>
        <v>282</v>
      </c>
      <c r="E11421" s="98">
        <f t="shared" si="964"/>
        <v>113</v>
      </c>
      <c r="F11421" s="397">
        <f>F11419+(E11421-E11419)*(F11422-F11419)/(E11422-E11419)</f>
        <v>4.8358333333333334</v>
      </c>
      <c r="G11421" s="98">
        <v>15</v>
      </c>
      <c r="H11421" s="491">
        <f>H11419+(E11421-E11419)*(H11422-H11419)/(E11422-E11419)</f>
        <v>0.27144166666666664</v>
      </c>
      <c r="I11421" s="492">
        <f>I11419+(E11421-E11419)*(I11422-I11419)/(E11422-E11419)</f>
        <v>17.8</v>
      </c>
      <c r="J11421" s="397">
        <f>J11419+(E11421-E11419)*(J11422-J11419)/(E11422-E11419)</f>
        <v>0.13876666666666668</v>
      </c>
      <c r="K11421" s="469">
        <f t="shared" si="967"/>
        <v>17.815368556780157</v>
      </c>
      <c r="L11421" s="469">
        <f t="shared" si="968"/>
        <v>1.5368556780156695E-2</v>
      </c>
    </row>
    <row r="11422" spans="1:12">
      <c r="A11422" s="480" t="s">
        <v>126</v>
      </c>
      <c r="B11422" s="480">
        <f t="shared" si="965"/>
        <v>23</v>
      </c>
      <c r="C11422" s="480">
        <f t="shared" si="966"/>
        <v>6</v>
      </c>
      <c r="D11422" s="480">
        <f>D11419</f>
        <v>282</v>
      </c>
      <c r="E11422" s="480">
        <f t="shared" si="964"/>
        <v>114</v>
      </c>
      <c r="F11422" s="484">
        <v>4.8472</v>
      </c>
      <c r="G11422" s="480">
        <v>15</v>
      </c>
      <c r="H11422" s="482">
        <v>0.27173799999999998</v>
      </c>
      <c r="I11422" s="483">
        <v>17.8</v>
      </c>
      <c r="J11422" s="484">
        <v>0.13789999999999999</v>
      </c>
      <c r="K11422" s="469">
        <f t="shared" si="967"/>
        <v>17.837770205124055</v>
      </c>
      <c r="L11422" s="469">
        <f t="shared" si="968"/>
        <v>3.7770205124054712E-2</v>
      </c>
    </row>
    <row r="11423" spans="1:12">
      <c r="A11423" s="98" t="s">
        <v>126</v>
      </c>
      <c r="B11423" s="98">
        <f t="shared" si="965"/>
        <v>23</v>
      </c>
      <c r="C11423" s="98">
        <f t="shared" si="966"/>
        <v>6</v>
      </c>
      <c r="D11423" s="98">
        <f>D11422</f>
        <v>282</v>
      </c>
      <c r="E11423" s="98">
        <f t="shared" si="964"/>
        <v>115</v>
      </c>
      <c r="F11423" s="397">
        <f>F11422+(E11423-E11422)*(F11425-F11422)/(E11425-E11422)</f>
        <v>4.8584666666666667</v>
      </c>
      <c r="G11423" s="98">
        <v>15</v>
      </c>
      <c r="H11423" s="491">
        <f>H11422+(E11423-E11422)*(H11425-H11422)/(E11425-E11422)</f>
        <v>0.2720353333333333</v>
      </c>
      <c r="I11423" s="492">
        <f>I11422+(E11423-E11422)*(I11425-I11422)/(E11425-E11422)</f>
        <v>17.833333333333332</v>
      </c>
      <c r="J11423" s="397">
        <f>J11422+(E11423-E11422)*(J11425-J11422)/(E11425-E11422)</f>
        <v>0.13703333333333334</v>
      </c>
      <c r="K11423" s="469">
        <f t="shared" si="967"/>
        <v>17.859689795198175</v>
      </c>
      <c r="L11423" s="469">
        <f t="shared" si="968"/>
        <v>2.6356461864843084E-2</v>
      </c>
    </row>
    <row r="11424" spans="1:12">
      <c r="A11424" s="98" t="s">
        <v>126</v>
      </c>
      <c r="B11424" s="98">
        <f t="shared" si="965"/>
        <v>23</v>
      </c>
      <c r="C11424" s="98">
        <f t="shared" si="966"/>
        <v>6</v>
      </c>
      <c r="D11424" s="98">
        <f>D11422</f>
        <v>282</v>
      </c>
      <c r="E11424" s="98">
        <f t="shared" si="964"/>
        <v>116</v>
      </c>
      <c r="F11424" s="397">
        <f>F11422+(E11424-E11422)*(F11425-F11422)/(E11425-E11422)</f>
        <v>4.8697333333333335</v>
      </c>
      <c r="G11424" s="98">
        <v>15</v>
      </c>
      <c r="H11424" s="491">
        <f>H11422+(E11424-E11422)*(H11425-H11422)/(E11425-E11422)</f>
        <v>0.27233266666666667</v>
      </c>
      <c r="I11424" s="492">
        <f>I11422+(E11424-E11422)*(I11425-I11422)/(E11425-E11422)</f>
        <v>17.866666666666667</v>
      </c>
      <c r="J11424" s="397">
        <f>J11422+(E11424-E11422)*(J11425-J11422)/(E11425-E11422)</f>
        <v>0.13616666666666666</v>
      </c>
      <c r="K11424" s="469">
        <f t="shared" si="967"/>
        <v>17.881561521570433</v>
      </c>
      <c r="L11424" s="469">
        <f t="shared" si="968"/>
        <v>1.489485490376552E-2</v>
      </c>
    </row>
    <row r="11425" spans="1:12">
      <c r="A11425" s="480" t="s">
        <v>126</v>
      </c>
      <c r="B11425" s="480">
        <f t="shared" si="965"/>
        <v>23</v>
      </c>
      <c r="C11425" s="480">
        <f t="shared" si="966"/>
        <v>6</v>
      </c>
      <c r="D11425" s="480">
        <f>D11422</f>
        <v>282</v>
      </c>
      <c r="E11425" s="480">
        <f t="shared" si="964"/>
        <v>117</v>
      </c>
      <c r="F11425" s="484">
        <v>4.8810000000000002</v>
      </c>
      <c r="G11425" s="480">
        <v>15</v>
      </c>
      <c r="H11425" s="482">
        <v>0.27262999999999998</v>
      </c>
      <c r="I11425" s="483">
        <v>17.899999999999999</v>
      </c>
      <c r="J11425" s="484">
        <v>0.1353</v>
      </c>
      <c r="K11425" s="469">
        <f t="shared" si="967"/>
        <v>17.903385540842901</v>
      </c>
      <c r="L11425" s="469">
        <f t="shared" si="968"/>
        <v>3.3855408429026568E-3</v>
      </c>
    </row>
    <row r="11426" spans="1:12">
      <c r="A11426" s="98" t="s">
        <v>126</v>
      </c>
      <c r="B11426" s="98">
        <f t="shared" si="965"/>
        <v>23</v>
      </c>
      <c r="C11426" s="98">
        <f t="shared" si="966"/>
        <v>6</v>
      </c>
      <c r="D11426" s="98">
        <f>D11425</f>
        <v>282</v>
      </c>
      <c r="E11426" s="98">
        <f t="shared" si="964"/>
        <v>118</v>
      </c>
      <c r="F11426" s="397">
        <f>F11425+(E11426-E11425)*(F11428-F11425)/(E11428-E11425)</f>
        <v>4.8922333333333334</v>
      </c>
      <c r="G11426" s="98">
        <v>15</v>
      </c>
      <c r="H11426" s="491">
        <f>H11425+(E11426-E11425)*(H11428-H11425)/(E11428-E11425)</f>
        <v>0.272928</v>
      </c>
      <c r="I11426" s="492">
        <f>I11425+(E11426-E11425)*(I11428-I11425)/(E11428-E11425)</f>
        <v>17.933333333333334</v>
      </c>
      <c r="J11426" s="397">
        <f>J11425+(E11426-E11425)*(J11428-J11425)/(E11428-E11425)</f>
        <v>0.13443333333333335</v>
      </c>
      <c r="K11426" s="469">
        <f t="shared" si="967"/>
        <v>17.924996091765351</v>
      </c>
      <c r="L11426" s="469">
        <f t="shared" si="968"/>
        <v>-8.3372415679825451E-3</v>
      </c>
    </row>
    <row r="11427" spans="1:12">
      <c r="A11427" s="98" t="s">
        <v>126</v>
      </c>
      <c r="B11427" s="98">
        <f t="shared" si="965"/>
        <v>23</v>
      </c>
      <c r="C11427" s="98">
        <f t="shared" si="966"/>
        <v>6</v>
      </c>
      <c r="D11427" s="98">
        <f>D11425</f>
        <v>282</v>
      </c>
      <c r="E11427" s="98">
        <f t="shared" ref="E11427:E11473" si="969">E11426+1</f>
        <v>119</v>
      </c>
      <c r="F11427" s="397">
        <f>F11425+(E11427-E11425)*(F11428-F11425)/(E11428-E11425)</f>
        <v>4.9034666666666666</v>
      </c>
      <c r="G11427" s="98">
        <v>15</v>
      </c>
      <c r="H11427" s="491">
        <f>H11425+(E11427-E11425)*(H11428-H11425)/(E11428-E11425)</f>
        <v>0.27322599999999997</v>
      </c>
      <c r="I11427" s="492">
        <f>I11425+(E11427-E11425)*(I11428-I11425)/(E11428-E11425)</f>
        <v>17.966666666666665</v>
      </c>
      <c r="J11427" s="397">
        <f>J11425+(E11427-E11425)*(J11428-J11425)/(E11428-E11425)</f>
        <v>0.13356666666666667</v>
      </c>
      <c r="K11427" s="469">
        <f t="shared" si="967"/>
        <v>17.946559502633963</v>
      </c>
      <c r="L11427" s="469">
        <f t="shared" si="968"/>
        <v>-2.0107164032701519E-2</v>
      </c>
    </row>
    <row r="11428" spans="1:12">
      <c r="A11428" s="480" t="s">
        <v>126</v>
      </c>
      <c r="B11428" s="480">
        <f t="shared" si="965"/>
        <v>23</v>
      </c>
      <c r="C11428" s="480">
        <f t="shared" si="966"/>
        <v>6</v>
      </c>
      <c r="D11428" s="480">
        <f>D11425</f>
        <v>282</v>
      </c>
      <c r="E11428" s="480">
        <f t="shared" si="969"/>
        <v>120</v>
      </c>
      <c r="F11428" s="484">
        <v>4.9146999999999998</v>
      </c>
      <c r="G11428" s="480">
        <v>15</v>
      </c>
      <c r="H11428" s="482">
        <v>0.27352399999999999</v>
      </c>
      <c r="I11428" s="483">
        <v>18</v>
      </c>
      <c r="J11428" s="484">
        <v>0.13270000000000001</v>
      </c>
      <c r="K11428" s="469">
        <f t="shared" si="967"/>
        <v>17.968075927523728</v>
      </c>
      <c r="L11428" s="469">
        <f t="shared" si="968"/>
        <v>-3.1924072476272158E-2</v>
      </c>
    </row>
    <row r="11429" spans="1:12">
      <c r="A11429" s="98" t="s">
        <v>126</v>
      </c>
      <c r="B11429" s="98">
        <f t="shared" si="965"/>
        <v>23</v>
      </c>
      <c r="C11429" s="98">
        <f t="shared" si="966"/>
        <v>6</v>
      </c>
      <c r="D11429" s="98">
        <f>D11428</f>
        <v>282</v>
      </c>
      <c r="E11429" s="98">
        <f t="shared" si="969"/>
        <v>121</v>
      </c>
      <c r="F11429" s="397">
        <f>F11428+(E11429-E11428)*(F11431-F11428)/(E11431-E11428)</f>
        <v>4.9258333333333333</v>
      </c>
      <c r="G11429" s="98">
        <v>15</v>
      </c>
      <c r="H11429" s="491">
        <f>H11428+(E11429-E11428)*(H11431-H11428)/(E11431-E11428)</f>
        <v>0.27382299999999998</v>
      </c>
      <c r="I11429" s="492">
        <f>I11428+(E11429-E11428)*(I11431-I11428)/(E11431-E11428)</f>
        <v>18</v>
      </c>
      <c r="J11429" s="397">
        <f>J11428+(E11429-E11428)*(J11431-J11428)/(E11431-E11428)</f>
        <v>0.13183333333333333</v>
      </c>
      <c r="K11429" s="469">
        <f t="shared" si="967"/>
        <v>17.989114622706396</v>
      </c>
      <c r="L11429" s="469">
        <f t="shared" si="968"/>
        <v>-1.0885377293604392E-2</v>
      </c>
    </row>
    <row r="11430" spans="1:12">
      <c r="A11430" s="98" t="s">
        <v>126</v>
      </c>
      <c r="B11430" s="98">
        <f t="shared" si="965"/>
        <v>23</v>
      </c>
      <c r="C11430" s="98">
        <f t="shared" si="966"/>
        <v>6</v>
      </c>
      <c r="D11430" s="98">
        <f>D11428</f>
        <v>282</v>
      </c>
      <c r="E11430" s="98">
        <f t="shared" si="969"/>
        <v>122</v>
      </c>
      <c r="F11430" s="397">
        <f>F11428+(E11430-E11428)*(F11431-F11428)/(E11431-E11428)</f>
        <v>4.9369666666666667</v>
      </c>
      <c r="G11430" s="98">
        <v>15</v>
      </c>
      <c r="H11430" s="491">
        <f>H11428+(E11430-E11428)*(H11431-H11428)/(E11431-E11428)</f>
        <v>0.27412200000000003</v>
      </c>
      <c r="I11430" s="492">
        <f>I11428+(E11430-E11428)*(I11431-I11428)/(E11431-E11428)</f>
        <v>18</v>
      </c>
      <c r="J11430" s="397">
        <f>J11428+(E11430-E11428)*(J11431-J11428)/(E11431-E11428)</f>
        <v>0.13096666666666668</v>
      </c>
      <c r="K11430" s="469">
        <f t="shared" si="967"/>
        <v>18.010107421756249</v>
      </c>
      <c r="L11430" s="469">
        <f t="shared" si="968"/>
        <v>1.0107421756249124E-2</v>
      </c>
    </row>
    <row r="11431" spans="1:12">
      <c r="A11431" s="480" t="s">
        <v>126</v>
      </c>
      <c r="B11431" s="480">
        <f t="shared" si="965"/>
        <v>23</v>
      </c>
      <c r="C11431" s="480">
        <f t="shared" si="966"/>
        <v>6</v>
      </c>
      <c r="D11431" s="480">
        <f>D11428</f>
        <v>282</v>
      </c>
      <c r="E11431" s="480">
        <f t="shared" si="969"/>
        <v>123</v>
      </c>
      <c r="F11431" s="484">
        <v>4.9481000000000002</v>
      </c>
      <c r="G11431" s="480">
        <v>15</v>
      </c>
      <c r="H11431" s="482">
        <v>0.27442100000000003</v>
      </c>
      <c r="I11431" s="483">
        <v>18</v>
      </c>
      <c r="J11431" s="484">
        <v>0.13009999999999999</v>
      </c>
      <c r="K11431" s="469">
        <f t="shared" si="967"/>
        <v>18.031054474693992</v>
      </c>
      <c r="L11431" s="469">
        <f t="shared" si="968"/>
        <v>3.1054474693991807E-2</v>
      </c>
    </row>
    <row r="11432" spans="1:12">
      <c r="A11432" s="98" t="s">
        <v>126</v>
      </c>
      <c r="B11432" s="98">
        <f t="shared" si="965"/>
        <v>23</v>
      </c>
      <c r="C11432" s="98">
        <f t="shared" si="966"/>
        <v>6</v>
      </c>
      <c r="D11432" s="98">
        <f>D11431</f>
        <v>282</v>
      </c>
      <c r="E11432" s="98">
        <f t="shared" si="969"/>
        <v>124</v>
      </c>
      <c r="F11432" s="397">
        <f>F11431+(E11432-E11431)*(F11434-F11431)/(E11434-E11431)</f>
        <v>4.9591666666666665</v>
      </c>
      <c r="G11432" s="98">
        <v>15</v>
      </c>
      <c r="H11432" s="491">
        <f>H11431+(E11432-E11431)*(H11434-H11431)/(E11434-E11431)</f>
        <v>0.27472133333333337</v>
      </c>
      <c r="I11432" s="492">
        <f>I11431+(E11432-E11431)*(I11434-I11431)/(E11434-E11431)</f>
        <v>18.033333333333335</v>
      </c>
      <c r="J11432" s="397">
        <f>J11431+(E11432-E11431)*(J11434-J11431)/(E11434-E11431)</f>
        <v>0.12923333333333334</v>
      </c>
      <c r="K11432" s="469">
        <f t="shared" si="967"/>
        <v>18.051625647322616</v>
      </c>
      <c r="L11432" s="469">
        <f t="shared" si="968"/>
        <v>1.8292313989281439E-2</v>
      </c>
    </row>
    <row r="11433" spans="1:12">
      <c r="A11433" s="98" t="s">
        <v>126</v>
      </c>
      <c r="B11433" s="98">
        <f t="shared" si="965"/>
        <v>23</v>
      </c>
      <c r="C11433" s="98">
        <f t="shared" si="966"/>
        <v>6</v>
      </c>
      <c r="D11433" s="98">
        <f>D11431</f>
        <v>282</v>
      </c>
      <c r="E11433" s="98">
        <f t="shared" si="969"/>
        <v>125</v>
      </c>
      <c r="F11433" s="397">
        <f>F11431+(E11433-E11431)*(F11434-F11431)/(E11434-E11431)</f>
        <v>4.9702333333333337</v>
      </c>
      <c r="G11433" s="98">
        <v>15</v>
      </c>
      <c r="H11433" s="491">
        <f>H11431+(E11433-E11431)*(H11434-H11431)/(E11434-E11431)</f>
        <v>0.27502166666666666</v>
      </c>
      <c r="I11433" s="492">
        <f>I11431+(E11433-E11431)*(I11434-I11431)/(E11434-E11431)</f>
        <v>18.066666666666666</v>
      </c>
      <c r="J11433" s="397">
        <f>J11431+(E11433-E11431)*(J11434-J11431)/(E11434-E11431)</f>
        <v>0.12836666666666666</v>
      </c>
      <c r="K11433" s="469">
        <f t="shared" si="967"/>
        <v>18.072151891063129</v>
      </c>
      <c r="L11433" s="469">
        <f t="shared" si="968"/>
        <v>5.4852243964624847E-3</v>
      </c>
    </row>
    <row r="11434" spans="1:12">
      <c r="A11434" s="480" t="s">
        <v>126</v>
      </c>
      <c r="B11434" s="480">
        <f t="shared" si="965"/>
        <v>23</v>
      </c>
      <c r="C11434" s="480">
        <f t="shared" si="966"/>
        <v>6</v>
      </c>
      <c r="D11434" s="480">
        <f>D11431</f>
        <v>282</v>
      </c>
      <c r="E11434" s="480">
        <f t="shared" si="969"/>
        <v>126</v>
      </c>
      <c r="F11434" s="484">
        <v>4.9813000000000001</v>
      </c>
      <c r="G11434" s="480">
        <v>15</v>
      </c>
      <c r="H11434" s="482">
        <v>0.27532200000000001</v>
      </c>
      <c r="I11434" s="483">
        <v>18.100000000000001</v>
      </c>
      <c r="J11434" s="484">
        <v>0.1275</v>
      </c>
      <c r="K11434" s="469">
        <f t="shared" si="967"/>
        <v>18.092633352946731</v>
      </c>
      <c r="L11434" s="469">
        <f t="shared" si="968"/>
        <v>-7.3666470532707251E-3</v>
      </c>
    </row>
    <row r="11435" spans="1:12">
      <c r="A11435" s="98" t="s">
        <v>126</v>
      </c>
      <c r="B11435" s="98">
        <f t="shared" si="965"/>
        <v>23</v>
      </c>
      <c r="C11435" s="98">
        <f t="shared" si="966"/>
        <v>6</v>
      </c>
      <c r="D11435" s="98">
        <f>D11434</f>
        <v>282</v>
      </c>
      <c r="E11435" s="98">
        <f t="shared" si="969"/>
        <v>127</v>
      </c>
      <c r="F11435" s="397">
        <f>F11434+(E11435-E11434)*(F11437-F11434)/(E11437-E11434)</f>
        <v>4.9922666666666666</v>
      </c>
      <c r="G11435" s="98">
        <v>15</v>
      </c>
      <c r="H11435" s="491">
        <f>H11434+(E11435-E11434)*(H11437-H11434)/(E11437-E11434)</f>
        <v>0.27562333333333333</v>
      </c>
      <c r="I11435" s="492">
        <f>I11434+(E11435-E11434)*(I11437-I11434)/(E11437-E11434)</f>
        <v>18.133333333333333</v>
      </c>
      <c r="J11435" s="397">
        <f>J11434+(E11435-E11434)*(J11437-J11434)/(E11437-E11434)</f>
        <v>0.12663333333333332</v>
      </c>
      <c r="K11435" s="469">
        <f t="shared" si="967"/>
        <v>18.112641648626749</v>
      </c>
      <c r="L11435" s="469">
        <f t="shared" si="968"/>
        <v>-2.0691684706584113E-2</v>
      </c>
    </row>
    <row r="11436" spans="1:12">
      <c r="A11436" s="98" t="s">
        <v>126</v>
      </c>
      <c r="B11436" s="98">
        <f t="shared" si="965"/>
        <v>23</v>
      </c>
      <c r="C11436" s="98">
        <f t="shared" si="966"/>
        <v>6</v>
      </c>
      <c r="D11436" s="98">
        <f>D11434</f>
        <v>282</v>
      </c>
      <c r="E11436" s="98">
        <f t="shared" si="969"/>
        <v>128</v>
      </c>
      <c r="F11436" s="397">
        <f>F11434+(E11436-E11434)*(F11437-F11434)/(E11437-E11434)</f>
        <v>5.0032333333333332</v>
      </c>
      <c r="G11436" s="98">
        <v>15</v>
      </c>
      <c r="H11436" s="491">
        <f>H11434+(E11436-E11434)*(H11437-H11434)/(E11437-E11434)</f>
        <v>0.27592466666666671</v>
      </c>
      <c r="I11436" s="492">
        <f>I11434+(E11436-E11434)*(I11437-I11434)/(E11437-E11434)</f>
        <v>18.166666666666668</v>
      </c>
      <c r="J11436" s="397">
        <f>J11434+(E11436-E11434)*(J11437-J11434)/(E11437-E11434)</f>
        <v>0.12576666666666667</v>
      </c>
      <c r="K11436" s="469">
        <f t="shared" si="967"/>
        <v>18.132606242766741</v>
      </c>
      <c r="L11436" s="469">
        <f t="shared" si="968"/>
        <v>-3.4060423899926917E-2</v>
      </c>
    </row>
    <row r="11437" spans="1:12">
      <c r="A11437" s="480" t="s">
        <v>126</v>
      </c>
      <c r="B11437" s="480">
        <f t="shared" si="965"/>
        <v>23</v>
      </c>
      <c r="C11437" s="480">
        <f t="shared" si="966"/>
        <v>6</v>
      </c>
      <c r="D11437" s="480">
        <f>D11434</f>
        <v>282</v>
      </c>
      <c r="E11437" s="480">
        <f t="shared" si="969"/>
        <v>129</v>
      </c>
      <c r="F11437" s="484">
        <v>5.0141999999999998</v>
      </c>
      <c r="G11437" s="480">
        <v>15</v>
      </c>
      <c r="H11437" s="482">
        <v>0.27622600000000003</v>
      </c>
      <c r="I11437" s="483">
        <v>18.2</v>
      </c>
      <c r="J11437" s="484">
        <v>0.1249</v>
      </c>
      <c r="K11437" s="469">
        <f t="shared" si="967"/>
        <v>18.152527278387986</v>
      </c>
      <c r="L11437" s="469">
        <f t="shared" si="968"/>
        <v>-4.7472721612013657E-2</v>
      </c>
    </row>
    <row r="11438" spans="1:12">
      <c r="A11438" s="98" t="s">
        <v>126</v>
      </c>
      <c r="B11438" s="98">
        <f t="shared" si="965"/>
        <v>23</v>
      </c>
      <c r="C11438" s="98">
        <f t="shared" si="966"/>
        <v>6</v>
      </c>
      <c r="D11438" s="98">
        <f>D11437</f>
        <v>282</v>
      </c>
      <c r="E11438" s="98">
        <f t="shared" si="969"/>
        <v>130</v>
      </c>
      <c r="F11438" s="397">
        <f>F11437+(E11438-E11437)*(F11440-F11437)/(E11440-E11437)</f>
        <v>5.0251333333333328</v>
      </c>
      <c r="G11438" s="98">
        <v>15</v>
      </c>
      <c r="H11438" s="491">
        <f>H11437+(E11438-E11437)*(H11440-H11437)/(E11440-E11437)</f>
        <v>0.27652833333333338</v>
      </c>
      <c r="I11438" s="492">
        <f>I11437+(E11438-E11437)*(I11440-I11437)/(E11440-E11437)</f>
        <v>18.2</v>
      </c>
      <c r="J11438" s="397">
        <f>J11437+(E11438-E11437)*(J11440-J11437)/(E11440-E11437)</f>
        <v>0.12403333333333333</v>
      </c>
      <c r="K11438" s="469">
        <f t="shared" si="967"/>
        <v>18.172218639440196</v>
      </c>
      <c r="L11438" s="469">
        <f t="shared" si="968"/>
        <v>-2.7781360559803403E-2</v>
      </c>
    </row>
    <row r="11439" spans="1:12">
      <c r="A11439" s="98" t="s">
        <v>126</v>
      </c>
      <c r="B11439" s="98">
        <f t="shared" si="965"/>
        <v>23</v>
      </c>
      <c r="C11439" s="98">
        <f t="shared" si="966"/>
        <v>6</v>
      </c>
      <c r="D11439" s="98">
        <f>D11437</f>
        <v>282</v>
      </c>
      <c r="E11439" s="98">
        <f t="shared" si="969"/>
        <v>131</v>
      </c>
      <c r="F11439" s="397">
        <f>F11437+(E11439-E11437)*(F11440-F11437)/(E11440-E11437)</f>
        <v>5.0360666666666667</v>
      </c>
      <c r="G11439" s="98">
        <v>15</v>
      </c>
      <c r="H11439" s="491">
        <f>H11437+(E11439-E11437)*(H11440-H11437)/(E11440-E11437)</f>
        <v>0.27683066666666667</v>
      </c>
      <c r="I11439" s="492">
        <f>I11437+(E11439-E11437)*(I11440-I11437)/(E11440-E11437)</f>
        <v>18.2</v>
      </c>
      <c r="J11439" s="397">
        <f>J11437+(E11439-E11437)*(J11440-J11437)/(E11440-E11437)</f>
        <v>0.12316666666666667</v>
      </c>
      <c r="K11439" s="469">
        <f t="shared" si="967"/>
        <v>18.191866989688041</v>
      </c>
      <c r="L11439" s="469">
        <f t="shared" si="968"/>
        <v>-8.1330103119583441E-3</v>
      </c>
    </row>
    <row r="11440" spans="1:12">
      <c r="A11440" s="480" t="s">
        <v>126</v>
      </c>
      <c r="B11440" s="480">
        <f t="shared" si="965"/>
        <v>23</v>
      </c>
      <c r="C11440" s="480">
        <f t="shared" si="966"/>
        <v>6</v>
      </c>
      <c r="D11440" s="480">
        <f>D11437</f>
        <v>282</v>
      </c>
      <c r="E11440" s="480">
        <f t="shared" si="969"/>
        <v>132</v>
      </c>
      <c r="F11440" s="484">
        <v>5.0469999999999997</v>
      </c>
      <c r="G11440" s="480">
        <v>15</v>
      </c>
      <c r="H11440" s="482">
        <v>0.27713300000000002</v>
      </c>
      <c r="I11440" s="483">
        <v>18.2</v>
      </c>
      <c r="J11440" s="484">
        <v>0.12230000000000001</v>
      </c>
      <c r="K11440" s="469">
        <f t="shared" si="967"/>
        <v>18.211472469897124</v>
      </c>
      <c r="L11440" s="469">
        <f t="shared" si="968"/>
        <v>1.1472469897125137E-2</v>
      </c>
    </row>
    <row r="11441" spans="1:12">
      <c r="A11441" s="98" t="s">
        <v>126</v>
      </c>
      <c r="B11441" s="98">
        <f t="shared" si="965"/>
        <v>23</v>
      </c>
      <c r="C11441" s="98">
        <f t="shared" si="966"/>
        <v>6</v>
      </c>
      <c r="D11441" s="98">
        <f>D11440</f>
        <v>282</v>
      </c>
      <c r="E11441" s="98">
        <f t="shared" si="969"/>
        <v>133</v>
      </c>
      <c r="F11441" s="397">
        <f>F11440+(E11441-E11440)*(F11443-F11440)/(E11443-E11440)</f>
        <v>5.057833333333333</v>
      </c>
      <c r="G11441" s="98">
        <v>15</v>
      </c>
      <c r="H11441" s="491">
        <f>H11440+(E11441-E11440)*(H11443-H11440)/(E11443-E11440)</f>
        <v>0.27743699999999999</v>
      </c>
      <c r="I11441" s="492">
        <f>I11440+(E11441-E11440)*(I11443-I11440)/(E11443-E11440)</f>
        <v>18.233333333333334</v>
      </c>
      <c r="J11441" s="397">
        <f>J11440+(E11441-E11440)*(J11443-J11440)/(E11443-E11440)</f>
        <v>0.12143333333333334</v>
      </c>
      <c r="K11441" s="469">
        <f t="shared" si="967"/>
        <v>18.230565257457847</v>
      </c>
      <c r="L11441" s="469">
        <f t="shared" si="968"/>
        <v>-2.7680758754868862E-3</v>
      </c>
    </row>
    <row r="11442" spans="1:12">
      <c r="A11442" s="98" t="s">
        <v>126</v>
      </c>
      <c r="B11442" s="98">
        <f t="shared" si="965"/>
        <v>23</v>
      </c>
      <c r="C11442" s="98">
        <f t="shared" si="966"/>
        <v>6</v>
      </c>
      <c r="D11442" s="98">
        <f>D11440</f>
        <v>282</v>
      </c>
      <c r="E11442" s="98">
        <f t="shared" si="969"/>
        <v>134</v>
      </c>
      <c r="F11442" s="397">
        <f>F11440+(E11442-E11440)*(F11443-F11440)/(E11443-E11440)</f>
        <v>5.0686666666666671</v>
      </c>
      <c r="G11442" s="98">
        <v>15</v>
      </c>
      <c r="H11442" s="491">
        <f>H11440+(E11442-E11440)*(H11443-H11440)/(E11443-E11440)</f>
        <v>0.27774100000000002</v>
      </c>
      <c r="I11442" s="492">
        <f>I11440+(E11442-E11440)*(I11443-I11440)/(E11443-E11440)</f>
        <v>18.266666666666666</v>
      </c>
      <c r="J11442" s="397">
        <f>J11440+(E11442-E11440)*(J11443-J11440)/(E11443-E11440)</f>
        <v>0.12056666666666667</v>
      </c>
      <c r="K11442" s="469">
        <f t="shared" si="967"/>
        <v>18.249616249191394</v>
      </c>
      <c r="L11442" s="469">
        <f t="shared" si="968"/>
        <v>-1.7050417475271473E-2</v>
      </c>
    </row>
    <row r="11443" spans="1:12">
      <c r="A11443" s="480" t="s">
        <v>126</v>
      </c>
      <c r="B11443" s="480">
        <f t="shared" si="965"/>
        <v>23</v>
      </c>
      <c r="C11443" s="480">
        <f t="shared" si="966"/>
        <v>6</v>
      </c>
      <c r="D11443" s="480">
        <f>D11440</f>
        <v>282</v>
      </c>
      <c r="E11443" s="480">
        <f t="shared" si="969"/>
        <v>135</v>
      </c>
      <c r="F11443" s="484">
        <v>5.0795000000000003</v>
      </c>
      <c r="G11443" s="480">
        <v>15</v>
      </c>
      <c r="H11443" s="482">
        <v>0.27804499999999999</v>
      </c>
      <c r="I11443" s="483">
        <v>18.3</v>
      </c>
      <c r="J11443" s="484">
        <v>0.1197</v>
      </c>
      <c r="K11443" s="469">
        <f t="shared" si="967"/>
        <v>18.268625582189934</v>
      </c>
      <c r="L11443" s="469">
        <f t="shared" si="968"/>
        <v>-3.1374417810067001E-2</v>
      </c>
    </row>
    <row r="11444" spans="1:12">
      <c r="A11444" s="98" t="s">
        <v>126</v>
      </c>
      <c r="B11444" s="98">
        <f t="shared" si="965"/>
        <v>23</v>
      </c>
      <c r="C11444" s="98">
        <f t="shared" si="966"/>
        <v>6</v>
      </c>
      <c r="D11444" s="98">
        <f>D11443</f>
        <v>282</v>
      </c>
      <c r="E11444" s="98">
        <f t="shared" si="969"/>
        <v>136</v>
      </c>
      <c r="F11444" s="397">
        <f>F11443+(E11444-E11443)*(F11446-F11443)/(E11446-E11443)</f>
        <v>5.0902666666666665</v>
      </c>
      <c r="G11444" s="98">
        <v>15</v>
      </c>
      <c r="H11444" s="491">
        <f>H11443+(E11444-E11443)*(H11446-H11443)/(E11446-E11443)</f>
        <v>0.27835033333333331</v>
      </c>
      <c r="I11444" s="492">
        <f>I11443+(E11444-E11443)*(I11446-I11443)/(E11446-E11443)</f>
        <v>18.3</v>
      </c>
      <c r="J11444" s="397">
        <f>J11443+(E11444-E11443)*(J11446-J11443)/(E11446-E11443)</f>
        <v>0.11883333333333333</v>
      </c>
      <c r="K11444" s="469">
        <f t="shared" si="967"/>
        <v>18.287266286729793</v>
      </c>
      <c r="L11444" s="469">
        <f t="shared" si="968"/>
        <v>-1.2733713270208113E-2</v>
      </c>
    </row>
    <row r="11445" spans="1:12">
      <c r="A11445" s="98" t="s">
        <v>126</v>
      </c>
      <c r="B11445" s="98">
        <f t="shared" si="965"/>
        <v>23</v>
      </c>
      <c r="C11445" s="98">
        <f t="shared" si="966"/>
        <v>6</v>
      </c>
      <c r="D11445" s="98">
        <f>D11443</f>
        <v>282</v>
      </c>
      <c r="E11445" s="98">
        <f t="shared" si="969"/>
        <v>137</v>
      </c>
      <c r="F11445" s="397">
        <f>F11443+(E11445-E11443)*(F11446-F11443)/(E11446-E11443)</f>
        <v>5.1010333333333335</v>
      </c>
      <c r="G11445" s="98">
        <v>15</v>
      </c>
      <c r="H11445" s="491">
        <f>H11443+(E11445-E11443)*(H11446-H11443)/(E11446-E11443)</f>
        <v>0.27865566666666669</v>
      </c>
      <c r="I11445" s="492">
        <f>I11443+(E11445-E11443)*(I11446-I11443)/(E11446-E11443)</f>
        <v>18.3</v>
      </c>
      <c r="J11445" s="397">
        <f>J11443+(E11445-E11443)*(J11446-J11443)/(E11446-E11443)</f>
        <v>0.11796666666666666</v>
      </c>
      <c r="K11445" s="469">
        <f t="shared" si="967"/>
        <v>18.305866140649091</v>
      </c>
      <c r="L11445" s="469">
        <f t="shared" si="968"/>
        <v>5.8661406490898571E-3</v>
      </c>
    </row>
    <row r="11446" spans="1:12">
      <c r="A11446" s="480" t="s">
        <v>126</v>
      </c>
      <c r="B11446" s="480">
        <f t="shared" si="965"/>
        <v>23</v>
      </c>
      <c r="C11446" s="480">
        <f t="shared" si="966"/>
        <v>6</v>
      </c>
      <c r="D11446" s="480">
        <f>D11443</f>
        <v>282</v>
      </c>
      <c r="E11446" s="480">
        <f t="shared" si="969"/>
        <v>138</v>
      </c>
      <c r="F11446" s="484">
        <v>5.1117999999999997</v>
      </c>
      <c r="G11446" s="480">
        <v>15</v>
      </c>
      <c r="H11446" s="482">
        <v>0.27896100000000001</v>
      </c>
      <c r="I11446" s="483">
        <v>18.3</v>
      </c>
      <c r="J11446" s="484">
        <v>0.1171</v>
      </c>
      <c r="K11446" s="469">
        <f t="shared" si="967"/>
        <v>18.324425278085464</v>
      </c>
      <c r="L11446" s="469">
        <f t="shared" si="968"/>
        <v>2.442527808546302E-2</v>
      </c>
    </row>
    <row r="11447" spans="1:12">
      <c r="A11447" s="98" t="s">
        <v>126</v>
      </c>
      <c r="B11447" s="98">
        <f t="shared" si="965"/>
        <v>23</v>
      </c>
      <c r="C11447" s="98">
        <f t="shared" si="966"/>
        <v>6</v>
      </c>
      <c r="D11447" s="98">
        <f>D11446</f>
        <v>282</v>
      </c>
      <c r="E11447" s="98">
        <f t="shared" si="969"/>
        <v>139</v>
      </c>
      <c r="F11447" s="397">
        <f>F11446+(E11447-E11446)*(F11449-F11446)/(E11449-E11446)</f>
        <v>5.1224999999999996</v>
      </c>
      <c r="G11447" s="98">
        <v>15</v>
      </c>
      <c r="H11447" s="491">
        <f>H11446+(E11447-E11446)*(H11449-H11446)/(E11449-E11446)</f>
        <v>0.27926766666666669</v>
      </c>
      <c r="I11447" s="492">
        <f>I11446+(E11447-E11446)*(I11449-I11446)/(E11449-E11446)</f>
        <v>18.333333333333332</v>
      </c>
      <c r="J11447" s="397">
        <f>J11446+(E11447-E11446)*(J11449-J11446)/(E11449-E11446)</f>
        <v>0.11623333333333333</v>
      </c>
      <c r="K11447" s="469">
        <f t="shared" si="967"/>
        <v>18.342617536580793</v>
      </c>
      <c r="L11447" s="469">
        <f t="shared" si="968"/>
        <v>9.2842032474607095E-3</v>
      </c>
    </row>
    <row r="11448" spans="1:12">
      <c r="A11448" s="98" t="s">
        <v>126</v>
      </c>
      <c r="B11448" s="98">
        <f t="shared" si="965"/>
        <v>23</v>
      </c>
      <c r="C11448" s="98">
        <f t="shared" si="966"/>
        <v>6</v>
      </c>
      <c r="D11448" s="98">
        <f>D11446</f>
        <v>282</v>
      </c>
      <c r="E11448" s="98">
        <f t="shared" si="969"/>
        <v>140</v>
      </c>
      <c r="F11448" s="397">
        <f>F11446+(E11448-E11446)*(F11449-F11446)/(E11449-E11446)</f>
        <v>5.1332000000000004</v>
      </c>
      <c r="G11448" s="98">
        <v>15</v>
      </c>
      <c r="H11448" s="491">
        <f>H11446+(E11448-E11446)*(H11449-H11446)/(E11449-E11446)</f>
        <v>0.27957433333333331</v>
      </c>
      <c r="I11448" s="492">
        <f>I11446+(E11448-E11446)*(I11449-I11446)/(E11449-E11446)</f>
        <v>18.366666666666667</v>
      </c>
      <c r="J11448" s="397">
        <f>J11446+(E11448-E11446)*(J11449-J11446)/(E11449-E11446)</f>
        <v>0.11536666666666667</v>
      </c>
      <c r="K11448" s="469">
        <f t="shared" si="967"/>
        <v>18.360769884693756</v>
      </c>
      <c r="L11448" s="469">
        <f t="shared" si="968"/>
        <v>-5.8967819729112136E-3</v>
      </c>
    </row>
    <row r="11449" spans="1:12">
      <c r="A11449" s="480" t="s">
        <v>126</v>
      </c>
      <c r="B11449" s="480">
        <f t="shared" si="965"/>
        <v>23</v>
      </c>
      <c r="C11449" s="480">
        <f t="shared" si="966"/>
        <v>6</v>
      </c>
      <c r="D11449" s="480">
        <f>D11446</f>
        <v>282</v>
      </c>
      <c r="E11449" s="480">
        <f t="shared" si="969"/>
        <v>141</v>
      </c>
      <c r="F11449" s="484">
        <v>5.1439000000000004</v>
      </c>
      <c r="G11449" s="480">
        <v>15</v>
      </c>
      <c r="H11449" s="482">
        <v>0.27988099999999999</v>
      </c>
      <c r="I11449" s="483">
        <v>18.399999999999999</v>
      </c>
      <c r="J11449" s="484">
        <v>0.1145</v>
      </c>
      <c r="K11449" s="469">
        <f t="shared" si="967"/>
        <v>18.378882453614217</v>
      </c>
      <c r="L11449" s="469">
        <f t="shared" si="968"/>
        <v>-2.1117546385781338E-2</v>
      </c>
    </row>
    <row r="11450" spans="1:12">
      <c r="A11450" s="98" t="s">
        <v>126</v>
      </c>
      <c r="B11450" s="98">
        <f t="shared" si="965"/>
        <v>23</v>
      </c>
      <c r="C11450" s="98">
        <f t="shared" si="966"/>
        <v>6</v>
      </c>
      <c r="D11450" s="98">
        <f>D11449</f>
        <v>282</v>
      </c>
      <c r="E11450" s="98">
        <f t="shared" si="969"/>
        <v>142</v>
      </c>
      <c r="F11450" s="397">
        <f>F11449+(E11450-E11449)*(F11452-F11449)/(E11452-E11449)</f>
        <v>5.1545666666666667</v>
      </c>
      <c r="G11450" s="98">
        <v>15</v>
      </c>
      <c r="H11450" s="491">
        <f>H11449+(E11450-E11449)*(H11452-H11449)/(E11452-E11449)</f>
        <v>0.28018933333333335</v>
      </c>
      <c r="I11450" s="492">
        <f>I11449+(E11450-E11449)*(I11452-I11449)/(E11452-E11449)</f>
        <v>18.399999999999999</v>
      </c>
      <c r="J11450" s="397">
        <f>J11449+(E11450-E11449)*(J11452-J11449)/(E11452-E11449)</f>
        <v>0.11363333333333334</v>
      </c>
      <c r="K11450" s="469">
        <f t="shared" si="967"/>
        <v>18.396726975093031</v>
      </c>
      <c r="L11450" s="469">
        <f t="shared" si="968"/>
        <v>-3.2730249069672368E-3</v>
      </c>
    </row>
    <row r="11451" spans="1:12">
      <c r="A11451" s="98" t="s">
        <v>126</v>
      </c>
      <c r="B11451" s="98">
        <f t="shared" si="965"/>
        <v>23</v>
      </c>
      <c r="C11451" s="98">
        <f t="shared" si="966"/>
        <v>6</v>
      </c>
      <c r="D11451" s="98">
        <f>D11449</f>
        <v>282</v>
      </c>
      <c r="E11451" s="98">
        <f t="shared" si="969"/>
        <v>143</v>
      </c>
      <c r="F11451" s="397">
        <f>F11449+(E11451-E11449)*(F11452-F11449)/(E11452-E11449)</f>
        <v>5.165233333333334</v>
      </c>
      <c r="G11451" s="98">
        <v>15</v>
      </c>
      <c r="H11451" s="491">
        <f>H11449+(E11451-E11449)*(H11452-H11449)/(E11452-E11449)</f>
        <v>0.28049766666666665</v>
      </c>
      <c r="I11451" s="492">
        <f>I11449+(E11451-E11449)*(I11452-I11449)/(E11452-E11449)</f>
        <v>18.399999999999999</v>
      </c>
      <c r="J11451" s="397">
        <f>J11449+(E11451-E11449)*(J11452-J11449)/(E11452-E11449)</f>
        <v>0.11276666666666667</v>
      </c>
      <c r="K11451" s="469">
        <f t="shared" si="967"/>
        <v>18.414532265865553</v>
      </c>
      <c r="L11451" s="469">
        <f t="shared" si="968"/>
        <v>1.453226586555445E-2</v>
      </c>
    </row>
    <row r="11452" spans="1:12">
      <c r="A11452" s="480" t="s">
        <v>126</v>
      </c>
      <c r="B11452" s="480">
        <f t="shared" si="965"/>
        <v>23</v>
      </c>
      <c r="C11452" s="480">
        <f t="shared" si="966"/>
        <v>6</v>
      </c>
      <c r="D11452" s="480">
        <f>D11449</f>
        <v>282</v>
      </c>
      <c r="E11452" s="480">
        <f t="shared" si="969"/>
        <v>144</v>
      </c>
      <c r="F11452" s="484">
        <v>5.1759000000000004</v>
      </c>
      <c r="G11452" s="480">
        <v>15</v>
      </c>
      <c r="H11452" s="482">
        <v>0.280806</v>
      </c>
      <c r="I11452" s="483">
        <v>18.399999999999999</v>
      </c>
      <c r="J11452" s="484">
        <v>0.1119</v>
      </c>
      <c r="K11452" s="469">
        <f t="shared" si="967"/>
        <v>18.432298455161217</v>
      </c>
      <c r="L11452" s="469">
        <f t="shared" si="968"/>
        <v>3.2298455161217987E-2</v>
      </c>
    </row>
    <row r="11453" spans="1:12">
      <c r="A11453" s="98" t="s">
        <v>126</v>
      </c>
      <c r="B11453" s="98">
        <f t="shared" ref="B11453:B11516" si="970">INT(D11453/12)</f>
        <v>23</v>
      </c>
      <c r="C11453" s="98">
        <f t="shared" ref="C11453:C11516" si="971">D11453-B11453*12</f>
        <v>6</v>
      </c>
      <c r="D11453" s="98">
        <f>D11452</f>
        <v>282</v>
      </c>
      <c r="E11453" s="98">
        <f t="shared" si="969"/>
        <v>145</v>
      </c>
      <c r="F11453" s="397">
        <f>F11452+(E11453-E11452)*(F11455-F11452)/(E11455-E11452)</f>
        <v>5.186466666666667</v>
      </c>
      <c r="G11453" s="98">
        <v>15</v>
      </c>
      <c r="H11453" s="491">
        <f>H11452+(E11453-E11452)*(H11455-H11452)/(E11455-E11452)</f>
        <v>0.28111599999999998</v>
      </c>
      <c r="I11453" s="492">
        <f>I11452+(E11453-E11452)*(I11455-I11452)/(E11455-E11452)</f>
        <v>18.433333333333334</v>
      </c>
      <c r="J11453" s="397">
        <f>J11452+(E11453-E11452)*(J11455-J11452)/(E11455-E11452)</f>
        <v>0.11103333333333333</v>
      </c>
      <c r="K11453" s="469">
        <f t="shared" si="967"/>
        <v>18.449560561002105</v>
      </c>
      <c r="L11453" s="469">
        <f t="shared" si="968"/>
        <v>1.6227227668771604E-2</v>
      </c>
    </row>
    <row r="11454" spans="1:12">
      <c r="A11454" s="98" t="s">
        <v>126</v>
      </c>
      <c r="B11454" s="98">
        <f t="shared" si="970"/>
        <v>23</v>
      </c>
      <c r="C11454" s="98">
        <f t="shared" si="971"/>
        <v>6</v>
      </c>
      <c r="D11454" s="98">
        <f>D11452</f>
        <v>282</v>
      </c>
      <c r="E11454" s="98">
        <f t="shared" si="969"/>
        <v>146</v>
      </c>
      <c r="F11454" s="397">
        <f>F11452+(E11454-E11452)*(F11455-F11452)/(E11455-E11452)</f>
        <v>5.1970333333333336</v>
      </c>
      <c r="G11454" s="98">
        <v>15</v>
      </c>
      <c r="H11454" s="491">
        <f>H11452+(E11454-E11452)*(H11455-H11452)/(E11455-E11452)</f>
        <v>0.28142600000000001</v>
      </c>
      <c r="I11454" s="492">
        <f>I11452+(E11454-E11452)*(I11455-I11452)/(E11455-E11452)</f>
        <v>18.466666666666665</v>
      </c>
      <c r="J11454" s="397">
        <f>J11452+(E11454-E11452)*(J11455-J11452)/(E11455-E11452)</f>
        <v>0.11016666666666666</v>
      </c>
      <c r="K11454" s="469">
        <f t="shared" si="967"/>
        <v>18.46678463728772</v>
      </c>
      <c r="L11454" s="469">
        <f t="shared" si="968"/>
        <v>1.17970621055008E-4</v>
      </c>
    </row>
    <row r="11455" spans="1:12">
      <c r="A11455" s="480" t="s">
        <v>126</v>
      </c>
      <c r="B11455" s="480">
        <f t="shared" si="970"/>
        <v>23</v>
      </c>
      <c r="C11455" s="480">
        <f t="shared" si="971"/>
        <v>6</v>
      </c>
      <c r="D11455" s="480">
        <f>D11452</f>
        <v>282</v>
      </c>
      <c r="E11455" s="480">
        <f t="shared" si="969"/>
        <v>147</v>
      </c>
      <c r="F11455" s="484">
        <v>5.2076000000000002</v>
      </c>
      <c r="G11455" s="480">
        <v>15</v>
      </c>
      <c r="H11455" s="482">
        <v>0.28173599999999999</v>
      </c>
      <c r="I11455" s="483">
        <v>18.5</v>
      </c>
      <c r="J11455" s="484">
        <v>0.10929999999999999</v>
      </c>
      <c r="K11455" s="469">
        <f t="shared" si="967"/>
        <v>18.483970809552208</v>
      </c>
      <c r="L11455" s="469">
        <f t="shared" si="968"/>
        <v>-1.6029190447792274E-2</v>
      </c>
    </row>
    <row r="11456" spans="1:12">
      <c r="A11456" s="98" t="s">
        <v>126</v>
      </c>
      <c r="B11456" s="98">
        <f t="shared" si="970"/>
        <v>23</v>
      </c>
      <c r="C11456" s="98">
        <f t="shared" si="971"/>
        <v>6</v>
      </c>
      <c r="D11456" s="98">
        <f>D11455</f>
        <v>282</v>
      </c>
      <c r="E11456" s="98">
        <f t="shared" si="969"/>
        <v>148</v>
      </c>
      <c r="F11456" s="397">
        <f>F11455+(E11456-E11455)*(F11458-F11455)/(E11458-E11455)</f>
        <v>5.2180999999999997</v>
      </c>
      <c r="G11456" s="98">
        <v>15</v>
      </c>
      <c r="H11456" s="491">
        <f>H11455+(E11456-E11455)*(H11458-H11455)/(E11458-E11455)</f>
        <v>0.28204766666666664</v>
      </c>
      <c r="I11456" s="492">
        <f>I11455+(E11456-E11455)*(I11458-I11455)/(E11458-E11455)</f>
        <v>18.5</v>
      </c>
      <c r="J11456" s="397">
        <f>J11455+(E11456-E11455)*(J11458-J11455)/(E11458-E11455)</f>
        <v>0.10843333333333333</v>
      </c>
      <c r="K11456" s="469">
        <f t="shared" si="967"/>
        <v>18.500773509914993</v>
      </c>
      <c r="L11456" s="469">
        <f t="shared" si="968"/>
        <v>7.7350991499258726E-4</v>
      </c>
    </row>
    <row r="11457" spans="1:12">
      <c r="A11457" s="98" t="s">
        <v>126</v>
      </c>
      <c r="B11457" s="98">
        <f t="shared" si="970"/>
        <v>23</v>
      </c>
      <c r="C11457" s="98">
        <f t="shared" si="971"/>
        <v>6</v>
      </c>
      <c r="D11457" s="98">
        <f>D11455</f>
        <v>282</v>
      </c>
      <c r="E11457" s="98">
        <f t="shared" si="969"/>
        <v>149</v>
      </c>
      <c r="F11457" s="397">
        <f>F11455+(E11457-E11455)*(F11458-F11455)/(E11458-E11455)</f>
        <v>5.2286000000000001</v>
      </c>
      <c r="G11457" s="98">
        <v>15</v>
      </c>
      <c r="H11457" s="491">
        <f>H11455+(E11457-E11455)*(H11458-H11455)/(E11458-E11455)</f>
        <v>0.28235933333333335</v>
      </c>
      <c r="I11457" s="492">
        <f>I11455+(E11457-E11455)*(I11458-I11455)/(E11458-E11455)</f>
        <v>18.5</v>
      </c>
      <c r="J11457" s="397">
        <f>J11455+(E11457-E11455)*(J11458-J11455)/(E11458-E11455)</f>
        <v>0.10756666666666667</v>
      </c>
      <c r="K11457" s="469">
        <f t="shared" si="967"/>
        <v>18.517539116822771</v>
      </c>
      <c r="L11457" s="469">
        <f t="shared" si="968"/>
        <v>1.7539116822771206E-2</v>
      </c>
    </row>
    <row r="11458" spans="1:12">
      <c r="A11458" s="480" t="s">
        <v>126</v>
      </c>
      <c r="B11458" s="480">
        <f t="shared" si="970"/>
        <v>23</v>
      </c>
      <c r="C11458" s="480">
        <f t="shared" si="971"/>
        <v>6</v>
      </c>
      <c r="D11458" s="480">
        <f>D11455</f>
        <v>282</v>
      </c>
      <c r="E11458" s="480">
        <f t="shared" si="969"/>
        <v>150</v>
      </c>
      <c r="F11458" s="484">
        <v>5.2390999999999996</v>
      </c>
      <c r="G11458" s="480">
        <v>15</v>
      </c>
      <c r="H11458" s="482">
        <v>0.28267100000000001</v>
      </c>
      <c r="I11458" s="483">
        <v>18.5</v>
      </c>
      <c r="J11458" s="484">
        <v>0.1067</v>
      </c>
      <c r="K11458" s="469">
        <f t="shared" si="967"/>
        <v>18.534267752970766</v>
      </c>
      <c r="L11458" s="469">
        <f t="shared" si="968"/>
        <v>3.4267752970766452E-2</v>
      </c>
    </row>
    <row r="11459" spans="1:12">
      <c r="A11459" s="98" t="s">
        <v>126</v>
      </c>
      <c r="B11459" s="98">
        <f t="shared" si="970"/>
        <v>23</v>
      </c>
      <c r="C11459" s="98">
        <f t="shared" si="971"/>
        <v>6</v>
      </c>
      <c r="D11459" s="98">
        <f>D11458</f>
        <v>282</v>
      </c>
      <c r="E11459" s="98">
        <f t="shared" si="969"/>
        <v>151</v>
      </c>
      <c r="F11459" s="397">
        <f>F11458+(E11459-E11458)*(F11461-F11458)/(E11461-E11458)</f>
        <v>5.2495666666666665</v>
      </c>
      <c r="G11459" s="98">
        <v>15</v>
      </c>
      <c r="H11459" s="491">
        <f>H11458+(E11459-E11458)*(H11461-H11458)/(E11461-E11458)</f>
        <v>0.28298466666666666</v>
      </c>
      <c r="I11459" s="492">
        <f>I11458+(E11459-E11458)*(I11461-I11458)/(E11461-E11458)</f>
        <v>18.533333333333335</v>
      </c>
      <c r="J11459" s="397">
        <f>J11458+(E11459-E11458)*(J11461-J11458)/(E11461-E11458)</f>
        <v>0.10583333333333333</v>
      </c>
      <c r="K11459" s="469">
        <f t="shared" si="967"/>
        <v>18.550710639210134</v>
      </c>
      <c r="L11459" s="469">
        <f t="shared" si="968"/>
        <v>1.7377305876799198E-2</v>
      </c>
    </row>
    <row r="11460" spans="1:12">
      <c r="A11460" s="98" t="s">
        <v>126</v>
      </c>
      <c r="B11460" s="98">
        <f t="shared" si="970"/>
        <v>23</v>
      </c>
      <c r="C11460" s="98">
        <f t="shared" si="971"/>
        <v>6</v>
      </c>
      <c r="D11460" s="98">
        <f>D11458</f>
        <v>282</v>
      </c>
      <c r="E11460" s="98">
        <f t="shared" si="969"/>
        <v>152</v>
      </c>
      <c r="F11460" s="397">
        <f>F11458+(E11460-E11458)*(F11461-F11458)/(E11461-E11458)</f>
        <v>5.2600333333333333</v>
      </c>
      <c r="G11460" s="98">
        <v>15</v>
      </c>
      <c r="H11460" s="491">
        <f>H11458+(E11460-E11458)*(H11461-H11458)/(E11461-E11458)</f>
        <v>0.28329833333333332</v>
      </c>
      <c r="I11460" s="492">
        <f>I11458+(E11460-E11458)*(I11461-I11458)/(E11461-E11458)</f>
        <v>18.566666666666666</v>
      </c>
      <c r="J11460" s="397">
        <f>J11458+(E11460-E11458)*(J11461-J11458)/(E11461-E11458)</f>
        <v>0.10496666666666667</v>
      </c>
      <c r="K11460" s="469">
        <f t="shared" si="967"/>
        <v>18.567117114467081</v>
      </c>
      <c r="L11460" s="469">
        <f t="shared" si="968"/>
        <v>4.5044780041436638E-4</v>
      </c>
    </row>
    <row r="11461" spans="1:12">
      <c r="A11461" s="480" t="s">
        <v>126</v>
      </c>
      <c r="B11461" s="480">
        <f t="shared" si="970"/>
        <v>23</v>
      </c>
      <c r="C11461" s="480">
        <f t="shared" si="971"/>
        <v>6</v>
      </c>
      <c r="D11461" s="480">
        <f>D11458</f>
        <v>282</v>
      </c>
      <c r="E11461" s="480">
        <f t="shared" si="969"/>
        <v>153</v>
      </c>
      <c r="F11461" s="484">
        <v>5.2705000000000002</v>
      </c>
      <c r="G11461" s="480">
        <v>15</v>
      </c>
      <c r="H11461" s="482">
        <v>0.28361199999999998</v>
      </c>
      <c r="I11461" s="483">
        <v>18.600000000000001</v>
      </c>
      <c r="J11461" s="484">
        <v>0.1041</v>
      </c>
      <c r="K11461" s="469">
        <f t="shared" si="967"/>
        <v>18.583487299550093</v>
      </c>
      <c r="L11461" s="469">
        <f t="shared" si="968"/>
        <v>-1.651270044990838E-2</v>
      </c>
    </row>
    <row r="11462" spans="1:12">
      <c r="A11462" s="98" t="s">
        <v>126</v>
      </c>
      <c r="B11462" s="98">
        <f t="shared" si="970"/>
        <v>23</v>
      </c>
      <c r="C11462" s="98">
        <f t="shared" si="971"/>
        <v>6</v>
      </c>
      <c r="D11462" s="98">
        <f>D11461</f>
        <v>282</v>
      </c>
      <c r="E11462" s="98">
        <f t="shared" si="969"/>
        <v>154</v>
      </c>
      <c r="F11462" s="397">
        <f>F11461+(E11462-E11461)*(F11464-F11461)/(E11464-E11461)</f>
        <v>5.2808666666666664</v>
      </c>
      <c r="G11462" s="98">
        <v>15</v>
      </c>
      <c r="H11462" s="491">
        <f>H11461+(E11462-E11461)*(H11464-H11461)/(E11464-E11461)</f>
        <v>0.28392733333333331</v>
      </c>
      <c r="I11462" s="492">
        <f>I11461+(E11462-E11461)*(I11464-I11461)/(E11464-E11461)</f>
        <v>18.600000000000001</v>
      </c>
      <c r="J11462" s="397">
        <f>J11461+(E11462-E11461)*(J11464-J11461)/(E11464-E11461)</f>
        <v>0.10323333333333333</v>
      </c>
      <c r="K11462" s="469">
        <f t="shared" si="967"/>
        <v>18.599359930122965</v>
      </c>
      <c r="L11462" s="469">
        <f t="shared" si="968"/>
        <v>-6.4006987703635332E-4</v>
      </c>
    </row>
    <row r="11463" spans="1:12">
      <c r="A11463" s="98" t="s">
        <v>126</v>
      </c>
      <c r="B11463" s="98">
        <f t="shared" si="970"/>
        <v>23</v>
      </c>
      <c r="C11463" s="98">
        <f t="shared" si="971"/>
        <v>6</v>
      </c>
      <c r="D11463" s="98">
        <f>D11461</f>
        <v>282</v>
      </c>
      <c r="E11463" s="98">
        <f t="shared" si="969"/>
        <v>155</v>
      </c>
      <c r="F11463" s="397">
        <f>F11461+(E11463-E11461)*(F11464-F11461)/(E11464-E11461)</f>
        <v>5.2912333333333335</v>
      </c>
      <c r="G11463" s="98">
        <v>15</v>
      </c>
      <c r="H11463" s="491">
        <f>H11461+(E11463-E11461)*(H11464-H11461)/(E11464-E11461)</f>
        <v>0.28424266666666664</v>
      </c>
      <c r="I11463" s="492">
        <f>I11461+(E11463-E11461)*(I11464-I11461)/(E11464-E11461)</f>
        <v>18.600000000000001</v>
      </c>
      <c r="J11463" s="397">
        <f>J11461+(E11463-E11461)*(J11464-J11461)/(E11464-E11461)</f>
        <v>0.10236666666666668</v>
      </c>
      <c r="K11463" s="469">
        <f t="shared" si="967"/>
        <v>18.615197343115273</v>
      </c>
      <c r="L11463" s="469">
        <f t="shared" si="968"/>
        <v>1.5197343115271877E-2</v>
      </c>
    </row>
    <row r="11464" spans="1:12">
      <c r="A11464" s="480" t="s">
        <v>126</v>
      </c>
      <c r="B11464" s="480">
        <f t="shared" si="970"/>
        <v>23</v>
      </c>
      <c r="C11464" s="480">
        <f t="shared" si="971"/>
        <v>6</v>
      </c>
      <c r="D11464" s="480">
        <f>D11461</f>
        <v>282</v>
      </c>
      <c r="E11464" s="480">
        <f t="shared" si="969"/>
        <v>156</v>
      </c>
      <c r="F11464" s="484">
        <v>5.3015999999999996</v>
      </c>
      <c r="G11464" s="480">
        <v>15</v>
      </c>
      <c r="H11464" s="482">
        <v>0.28455799999999998</v>
      </c>
      <c r="I11464" s="483">
        <v>18.600000000000001</v>
      </c>
      <c r="J11464" s="484">
        <v>0.10150000000000001</v>
      </c>
      <c r="K11464" s="469">
        <f t="shared" si="967"/>
        <v>18.630999655606239</v>
      </c>
      <c r="L11464" s="469">
        <f t="shared" si="968"/>
        <v>3.0999655606237297E-2</v>
      </c>
    </row>
    <row r="11465" spans="1:12">
      <c r="A11465" s="98" t="s">
        <v>126</v>
      </c>
      <c r="B11465" s="98">
        <f t="shared" si="970"/>
        <v>23</v>
      </c>
      <c r="C11465" s="98">
        <f t="shared" si="971"/>
        <v>6</v>
      </c>
      <c r="D11465" s="98">
        <f>D11464</f>
        <v>282</v>
      </c>
      <c r="E11465" s="98">
        <f t="shared" si="969"/>
        <v>157</v>
      </c>
      <c r="F11465" s="397">
        <f>F11464+(E11465-E11464)*(F11467-F11464)/(E11467-E11464)</f>
        <v>5.3119333333333332</v>
      </c>
      <c r="G11465" s="98">
        <v>15</v>
      </c>
      <c r="H11465" s="491">
        <f>H11464+(E11465-E11464)*(H11467-H11464)/(E11467-E11464)</f>
        <v>0.28487566666666664</v>
      </c>
      <c r="I11465" s="492">
        <f>I11464+(E11465-E11464)*(I11467-I11464)/(E11467-E11464)</f>
        <v>18.633333333333333</v>
      </c>
      <c r="J11465" s="397">
        <f>J11464+(E11465-E11464)*(J11467-J11464)/(E11467-E11464)</f>
        <v>0.10063333333333334</v>
      </c>
      <c r="K11465" s="469">
        <f t="shared" si="967"/>
        <v>18.64649724382684</v>
      </c>
      <c r="L11465" s="469">
        <f t="shared" si="968"/>
        <v>1.3163910493506847E-2</v>
      </c>
    </row>
    <row r="11466" spans="1:12">
      <c r="A11466" s="98" t="s">
        <v>126</v>
      </c>
      <c r="B11466" s="98">
        <f t="shared" si="970"/>
        <v>23</v>
      </c>
      <c r="C11466" s="98">
        <f t="shared" si="971"/>
        <v>6</v>
      </c>
      <c r="D11466" s="98">
        <f>D11464</f>
        <v>282</v>
      </c>
      <c r="E11466" s="98">
        <f t="shared" si="969"/>
        <v>158</v>
      </c>
      <c r="F11466" s="397">
        <f>F11464+(E11466-E11464)*(F11467-F11464)/(E11467-E11464)</f>
        <v>5.3222666666666667</v>
      </c>
      <c r="G11466" s="98">
        <v>15</v>
      </c>
      <c r="H11466" s="491">
        <f>H11464+(E11466-E11464)*(H11467-H11464)/(E11467-E11464)</f>
        <v>0.28519333333333335</v>
      </c>
      <c r="I11466" s="492">
        <f>I11464+(E11466-E11464)*(I11467-I11464)/(E11467-E11464)</f>
        <v>18.666666666666668</v>
      </c>
      <c r="J11466" s="397">
        <f>J11464+(E11466-E11464)*(J11467-J11464)/(E11467-E11464)</f>
        <v>9.976666666666667E-2</v>
      </c>
      <c r="K11466" s="469">
        <f t="shared" si="967"/>
        <v>18.661960307627574</v>
      </c>
      <c r="L11466" s="469">
        <f t="shared" si="968"/>
        <v>-4.7063590390941101E-3</v>
      </c>
    </row>
    <row r="11467" spans="1:12">
      <c r="A11467" s="480" t="s">
        <v>126</v>
      </c>
      <c r="B11467" s="480">
        <f t="shared" si="970"/>
        <v>23</v>
      </c>
      <c r="C11467" s="480">
        <f t="shared" si="971"/>
        <v>6</v>
      </c>
      <c r="D11467" s="480">
        <f>D11464</f>
        <v>282</v>
      </c>
      <c r="E11467" s="480">
        <f t="shared" si="969"/>
        <v>159</v>
      </c>
      <c r="F11467" s="484">
        <v>5.3326000000000002</v>
      </c>
      <c r="G11467" s="480">
        <v>15</v>
      </c>
      <c r="H11467" s="482">
        <v>0.28551100000000001</v>
      </c>
      <c r="I11467" s="483">
        <v>18.7</v>
      </c>
      <c r="J11467" s="484">
        <v>9.8900000000000002E-2</v>
      </c>
      <c r="K11467" s="469">
        <f t="shared" ref="K11467:K11530" si="972">F11467/H11467</f>
        <v>18.677388962246638</v>
      </c>
      <c r="L11467" s="469">
        <f t="shared" ref="L11467:L11530" si="973">K11467-I11467</f>
        <v>-2.2611037753360819E-2</v>
      </c>
    </row>
    <row r="11468" spans="1:12">
      <c r="A11468" s="98" t="s">
        <v>126</v>
      </c>
      <c r="B11468" s="98">
        <f t="shared" si="970"/>
        <v>23</v>
      </c>
      <c r="C11468" s="98">
        <f t="shared" si="971"/>
        <v>6</v>
      </c>
      <c r="D11468" s="98">
        <f>D11467</f>
        <v>282</v>
      </c>
      <c r="E11468" s="98">
        <f t="shared" si="969"/>
        <v>160</v>
      </c>
      <c r="F11468" s="397">
        <f>F11467+(E11468-E11467)*(F11470-F11467)/(E11470-E11467)</f>
        <v>5.3428666666666667</v>
      </c>
      <c r="G11468" s="98">
        <v>15</v>
      </c>
      <c r="H11468" s="491">
        <f>H11467+(E11468-E11467)*(H11470-H11467)/(E11470-E11467)</f>
        <v>0.28583066666666668</v>
      </c>
      <c r="I11468" s="492">
        <f>I11467+(E11468-E11467)*(I11470-I11467)/(E11470-E11467)</f>
        <v>18.7</v>
      </c>
      <c r="J11468" s="397">
        <f>J11467+(E11468-E11467)*(J11470-J11467)/(E11470-E11467)</f>
        <v>9.8033333333333333E-2</v>
      </c>
      <c r="K11468" s="469">
        <f t="shared" si="972"/>
        <v>18.692419287876739</v>
      </c>
      <c r="L11468" s="469">
        <f t="shared" si="973"/>
        <v>-7.5807121232607244E-3</v>
      </c>
    </row>
    <row r="11469" spans="1:12">
      <c r="A11469" s="98" t="s">
        <v>126</v>
      </c>
      <c r="B11469" s="98">
        <f t="shared" si="970"/>
        <v>23</v>
      </c>
      <c r="C11469" s="98">
        <f t="shared" si="971"/>
        <v>6</v>
      </c>
      <c r="D11469" s="98">
        <f>D11467</f>
        <v>282</v>
      </c>
      <c r="E11469" s="98">
        <f t="shared" si="969"/>
        <v>161</v>
      </c>
      <c r="F11469" s="397">
        <f>F11467+(E11469-E11467)*(F11470-F11467)/(E11470-E11467)</f>
        <v>5.353133333333334</v>
      </c>
      <c r="G11469" s="98">
        <v>15</v>
      </c>
      <c r="H11469" s="491">
        <f>H11467+(E11469-E11467)*(H11470-H11467)/(E11470-E11467)</f>
        <v>0.28615033333333334</v>
      </c>
      <c r="I11469" s="492">
        <f>I11467+(E11469-E11467)*(I11470-I11467)/(E11470-E11467)</f>
        <v>18.7</v>
      </c>
      <c r="J11469" s="397">
        <f>J11467+(E11469-E11467)*(J11470-J11467)/(E11470-E11467)</f>
        <v>9.7166666666666665E-2</v>
      </c>
      <c r="K11469" s="469">
        <f t="shared" si="972"/>
        <v>18.707416031899317</v>
      </c>
      <c r="L11469" s="469">
        <f t="shared" si="973"/>
        <v>7.416031899317943E-3</v>
      </c>
    </row>
    <row r="11470" spans="1:12">
      <c r="A11470" s="480" t="s">
        <v>126</v>
      </c>
      <c r="B11470" s="480">
        <f t="shared" si="970"/>
        <v>23</v>
      </c>
      <c r="C11470" s="480">
        <f t="shared" si="971"/>
        <v>6</v>
      </c>
      <c r="D11470" s="480">
        <f>D11467</f>
        <v>282</v>
      </c>
      <c r="E11470" s="480">
        <f t="shared" si="969"/>
        <v>162</v>
      </c>
      <c r="F11470" s="484">
        <v>5.3634000000000004</v>
      </c>
      <c r="G11470" s="480">
        <v>15</v>
      </c>
      <c r="H11470" s="482">
        <v>0.28647</v>
      </c>
      <c r="I11470" s="483">
        <v>18.7</v>
      </c>
      <c r="J11470" s="484">
        <v>9.6299999999999997E-2</v>
      </c>
      <c r="K11470" s="469">
        <f t="shared" si="972"/>
        <v>18.722379306733689</v>
      </c>
      <c r="L11470" s="469">
        <f t="shared" si="973"/>
        <v>2.237930673368993E-2</v>
      </c>
    </row>
    <row r="11471" spans="1:12">
      <c r="A11471" s="98" t="s">
        <v>126</v>
      </c>
      <c r="B11471" s="98">
        <f t="shared" si="970"/>
        <v>23</v>
      </c>
      <c r="C11471" s="98">
        <f t="shared" si="971"/>
        <v>6</v>
      </c>
      <c r="D11471" s="98">
        <f>D11470</f>
        <v>282</v>
      </c>
      <c r="E11471" s="98">
        <f t="shared" si="969"/>
        <v>163</v>
      </c>
      <c r="F11471" s="397">
        <f>F11470+(E11471-E11470)*(F11473-F11470)/(E11473-E11470)</f>
        <v>5.3635999999999999</v>
      </c>
      <c r="G11471" s="98">
        <v>15</v>
      </c>
      <c r="H11471" s="491">
        <v>0.28679100000000002</v>
      </c>
      <c r="I11471" s="492">
        <v>18.7</v>
      </c>
      <c r="J11471" s="397">
        <f>J11470+(E11471-E11470)*(J11473-J11470)/(E11473-E11470)</f>
        <v>9.5433333333333328E-2</v>
      </c>
      <c r="K11471" s="469">
        <f t="shared" si="972"/>
        <v>18.702121056797456</v>
      </c>
      <c r="L11471" s="469">
        <f t="shared" si="973"/>
        <v>2.1210567974563332E-3</v>
      </c>
    </row>
    <row r="11472" spans="1:12">
      <c r="A11472" s="98" t="s">
        <v>126</v>
      </c>
      <c r="B11472" s="98">
        <f t="shared" si="970"/>
        <v>23</v>
      </c>
      <c r="C11472" s="98">
        <f t="shared" si="971"/>
        <v>6</v>
      </c>
      <c r="D11472" s="98">
        <f>D11470</f>
        <v>282</v>
      </c>
      <c r="E11472" s="98">
        <f t="shared" si="969"/>
        <v>164</v>
      </c>
      <c r="F11472" s="397">
        <f>F11470+(E11472-E11470)*(F11473-F11470)/(E11473-E11470)</f>
        <v>5.3638000000000003</v>
      </c>
      <c r="G11472" s="98">
        <v>15</v>
      </c>
      <c r="H11472" s="491">
        <v>0.28711199999999998</v>
      </c>
      <c r="I11472" s="492">
        <v>18.8</v>
      </c>
      <c r="J11472" s="397">
        <f>J11470+(E11472-E11470)*(J11473-J11470)/(E11473-E11470)</f>
        <v>9.4566666666666674E-2</v>
      </c>
      <c r="K11472" s="469">
        <f t="shared" si="972"/>
        <v>18.681908105547663</v>
      </c>
      <c r="L11472" s="469">
        <f t="shared" si="973"/>
        <v>-0.1180918944523377</v>
      </c>
    </row>
    <row r="11473" spans="1:12">
      <c r="A11473" s="164" t="s">
        <v>126</v>
      </c>
      <c r="B11473" s="164">
        <f t="shared" si="970"/>
        <v>23</v>
      </c>
      <c r="C11473" s="164">
        <f t="shared" si="971"/>
        <v>6</v>
      </c>
      <c r="D11473" s="164">
        <f>D11470</f>
        <v>282</v>
      </c>
      <c r="E11473" s="164">
        <f t="shared" si="969"/>
        <v>165</v>
      </c>
      <c r="F11473" s="493">
        <v>5.3639999999999999</v>
      </c>
      <c r="G11473" s="164">
        <v>15</v>
      </c>
      <c r="H11473" s="494">
        <v>0.28749999999999998</v>
      </c>
      <c r="I11473" s="495">
        <v>18.8</v>
      </c>
      <c r="J11473" s="493">
        <v>9.3700000000000006E-2</v>
      </c>
      <c r="K11473" s="469">
        <f t="shared" si="972"/>
        <v>18.657391304347826</v>
      </c>
      <c r="L11473" s="469">
        <f t="shared" si="973"/>
        <v>-0.14260869565217504</v>
      </c>
    </row>
    <row r="11474" spans="1:12">
      <c r="A11474" s="480" t="s">
        <v>126</v>
      </c>
      <c r="B11474" s="480">
        <f t="shared" si="970"/>
        <v>24</v>
      </c>
      <c r="C11474" s="480">
        <f t="shared" si="971"/>
        <v>0</v>
      </c>
      <c r="D11474" s="480">
        <v>288</v>
      </c>
      <c r="E11474" s="480">
        <v>60</v>
      </c>
      <c r="F11474" s="484">
        <v>4.1910999999999996</v>
      </c>
      <c r="G11474" s="480">
        <v>15</v>
      </c>
      <c r="H11474" s="482">
        <v>0.25162800000000002</v>
      </c>
      <c r="I11474" s="483">
        <v>16.7</v>
      </c>
      <c r="J11474" s="484">
        <v>0.18210000000000001</v>
      </c>
      <c r="K11474" s="469">
        <f t="shared" si="972"/>
        <v>16.65593654124342</v>
      </c>
      <c r="L11474" s="469">
        <f t="shared" si="973"/>
        <v>-4.406345875657891E-2</v>
      </c>
    </row>
    <row r="11475" spans="1:12">
      <c r="A11475" s="98" t="s">
        <v>126</v>
      </c>
      <c r="B11475" s="98">
        <f t="shared" si="970"/>
        <v>24</v>
      </c>
      <c r="C11475" s="98">
        <f t="shared" si="971"/>
        <v>0</v>
      </c>
      <c r="D11475" s="98">
        <f>D11474</f>
        <v>288</v>
      </c>
      <c r="E11475" s="98">
        <f t="shared" ref="E11475:E11538" si="974">E11474+1</f>
        <v>61</v>
      </c>
      <c r="F11475" s="397">
        <f>F11474+(E11475-E11474)*(F11477-F11474)/(E11477-E11474)</f>
        <v>4.2041333333333331</v>
      </c>
      <c r="G11475" s="98">
        <v>15</v>
      </c>
      <c r="H11475" s="491">
        <f>H11474+(E11475-E11474)*(H11477-H11474)/(E11477-E11474)</f>
        <v>0.25193366666666667</v>
      </c>
      <c r="I11475" s="492">
        <f>I11474+(E11475-E11474)*(I11477-I11474)/(E11477-E11474)</f>
        <v>16.733333333333334</v>
      </c>
      <c r="J11475" s="397">
        <f>J11474+(E11475-E11474)*(J11477-J11474)/(E11477-E11474)</f>
        <v>0.18126666666666669</v>
      </c>
      <c r="K11475" s="469">
        <f t="shared" si="972"/>
        <v>16.687461382030452</v>
      </c>
      <c r="L11475" s="469">
        <f t="shared" si="973"/>
        <v>-4.5871951302881797E-2</v>
      </c>
    </row>
    <row r="11476" spans="1:12">
      <c r="A11476" s="98" t="s">
        <v>126</v>
      </c>
      <c r="B11476" s="98">
        <f t="shared" si="970"/>
        <v>24</v>
      </c>
      <c r="C11476" s="98">
        <f t="shared" si="971"/>
        <v>0</v>
      </c>
      <c r="D11476" s="98">
        <f>D11474</f>
        <v>288</v>
      </c>
      <c r="E11476" s="98">
        <f t="shared" si="974"/>
        <v>62</v>
      </c>
      <c r="F11476" s="397">
        <f>F11474+(E11476-E11474)*(F11477-F11474)/(E11477-E11474)</f>
        <v>4.2171666666666665</v>
      </c>
      <c r="G11476" s="98">
        <v>15</v>
      </c>
      <c r="H11476" s="491">
        <f>H11474+(E11476-E11474)*(H11477-H11474)/(E11477-E11474)</f>
        <v>0.25223933333333337</v>
      </c>
      <c r="I11476" s="492">
        <f>I11474+(E11476-E11474)*(I11477-I11474)/(E11477-E11474)</f>
        <v>16.766666666666666</v>
      </c>
      <c r="J11476" s="397">
        <f>J11474+(E11476-E11474)*(J11477-J11474)/(E11477-E11474)</f>
        <v>0.18043333333333333</v>
      </c>
      <c r="K11476" s="469">
        <f t="shared" si="972"/>
        <v>16.718909818452843</v>
      </c>
      <c r="L11476" s="469">
        <f t="shared" si="973"/>
        <v>-4.7756848213822423E-2</v>
      </c>
    </row>
    <row r="11477" spans="1:12">
      <c r="A11477" s="480" t="s">
        <v>126</v>
      </c>
      <c r="B11477" s="480">
        <f t="shared" si="970"/>
        <v>24</v>
      </c>
      <c r="C11477" s="480">
        <f t="shared" si="971"/>
        <v>0</v>
      </c>
      <c r="D11477" s="480">
        <f>D11474</f>
        <v>288</v>
      </c>
      <c r="E11477" s="480">
        <f t="shared" si="974"/>
        <v>63</v>
      </c>
      <c r="F11477" s="484">
        <v>4.2302</v>
      </c>
      <c r="G11477" s="480">
        <v>15</v>
      </c>
      <c r="H11477" s="482">
        <v>0.25254500000000002</v>
      </c>
      <c r="I11477" s="483">
        <v>16.8</v>
      </c>
      <c r="J11477" s="484">
        <v>0.17960000000000001</v>
      </c>
      <c r="K11477" s="469">
        <f t="shared" si="972"/>
        <v>16.750282127937595</v>
      </c>
      <c r="L11477" s="469">
        <f t="shared" si="973"/>
        <v>-4.9717872062405633E-2</v>
      </c>
    </row>
    <row r="11478" spans="1:12">
      <c r="A11478" s="98" t="s">
        <v>126</v>
      </c>
      <c r="B11478" s="98">
        <f t="shared" si="970"/>
        <v>24</v>
      </c>
      <c r="C11478" s="98">
        <f t="shared" si="971"/>
        <v>0</v>
      </c>
      <c r="D11478" s="98">
        <f>D11477</f>
        <v>288</v>
      </c>
      <c r="E11478" s="98">
        <f t="shared" si="974"/>
        <v>64</v>
      </c>
      <c r="F11478" s="397">
        <f>F11477+(E11478-E11477)*(F11480-F11477)/(E11480-E11477)</f>
        <v>4.2431000000000001</v>
      </c>
      <c r="G11478" s="98">
        <v>15</v>
      </c>
      <c r="H11478" s="491">
        <f>H11477+(E11478-E11477)*(H11480-H11477)/(E11480-E11477)</f>
        <v>0.25284966666666669</v>
      </c>
      <c r="I11478" s="492">
        <f>I11477+(E11478-E11477)*(I11480-I11477)/(E11480-E11477)</f>
        <v>16.8</v>
      </c>
      <c r="J11478" s="397">
        <f>J11477+(E11478-E11477)*(J11480-J11477)/(E11480-E11477)</f>
        <v>0.17876666666666668</v>
      </c>
      <c r="K11478" s="469">
        <f t="shared" si="972"/>
        <v>16.78111763379821</v>
      </c>
      <c r="L11478" s="469">
        <f t="shared" si="973"/>
        <v>-1.888236620179029E-2</v>
      </c>
    </row>
    <row r="11479" spans="1:12">
      <c r="A11479" s="98" t="s">
        <v>126</v>
      </c>
      <c r="B11479" s="98">
        <f t="shared" si="970"/>
        <v>24</v>
      </c>
      <c r="C11479" s="98">
        <f t="shared" si="971"/>
        <v>0</v>
      </c>
      <c r="D11479" s="98">
        <f>D11477</f>
        <v>288</v>
      </c>
      <c r="E11479" s="98">
        <f t="shared" si="974"/>
        <v>65</v>
      </c>
      <c r="F11479" s="397">
        <f>F11477+(E11479-E11477)*(F11480-F11477)/(E11480-E11477)</f>
        <v>4.2560000000000002</v>
      </c>
      <c r="G11479" s="98">
        <v>15</v>
      </c>
      <c r="H11479" s="491">
        <f>H11477+(E11479-E11477)*(H11480-H11477)/(E11480-E11477)</f>
        <v>0.25315433333333331</v>
      </c>
      <c r="I11479" s="492">
        <f>I11477+(E11479-E11477)*(I11480-I11477)/(E11480-E11477)</f>
        <v>16.8</v>
      </c>
      <c r="J11479" s="397">
        <f>J11477+(E11479-E11477)*(J11480-J11477)/(E11480-E11477)</f>
        <v>0.17793333333333333</v>
      </c>
      <c r="K11479" s="469">
        <f t="shared" si="972"/>
        <v>16.811878919710377</v>
      </c>
      <c r="L11479" s="469">
        <f t="shared" si="973"/>
        <v>1.1878919710376579E-2</v>
      </c>
    </row>
    <row r="11480" spans="1:12">
      <c r="A11480" s="480" t="s">
        <v>126</v>
      </c>
      <c r="B11480" s="480">
        <f t="shared" si="970"/>
        <v>24</v>
      </c>
      <c r="C11480" s="480">
        <f t="shared" si="971"/>
        <v>0</v>
      </c>
      <c r="D11480" s="480">
        <f>D11477</f>
        <v>288</v>
      </c>
      <c r="E11480" s="480">
        <f t="shared" si="974"/>
        <v>66</v>
      </c>
      <c r="F11480" s="484">
        <v>4.2689000000000004</v>
      </c>
      <c r="G11480" s="480">
        <v>15</v>
      </c>
      <c r="H11480" s="482">
        <v>0.25345899999999999</v>
      </c>
      <c r="I11480" s="483">
        <v>16.8</v>
      </c>
      <c r="J11480" s="484">
        <v>0.17710000000000001</v>
      </c>
      <c r="K11480" s="469">
        <f t="shared" si="972"/>
        <v>16.842566253319081</v>
      </c>
      <c r="L11480" s="469">
        <f t="shared" si="973"/>
        <v>4.2566253319080261E-2</v>
      </c>
    </row>
    <row r="11481" spans="1:12">
      <c r="A11481" s="98" t="s">
        <v>126</v>
      </c>
      <c r="B11481" s="98">
        <f t="shared" si="970"/>
        <v>24</v>
      </c>
      <c r="C11481" s="98">
        <f t="shared" si="971"/>
        <v>0</v>
      </c>
      <c r="D11481" s="98">
        <f>D11480</f>
        <v>288</v>
      </c>
      <c r="E11481" s="98">
        <f t="shared" si="974"/>
        <v>67</v>
      </c>
      <c r="F11481" s="397">
        <f>F11480+(E11481-E11480)*(F11483-F11480)/(E11483-E11480)</f>
        <v>4.2817333333333334</v>
      </c>
      <c r="G11481" s="98">
        <v>15</v>
      </c>
      <c r="H11481" s="491">
        <f>H11480+(E11481-E11480)*(H11483-H11480)/(E11483-E11480)</f>
        <v>0.25376300000000002</v>
      </c>
      <c r="I11481" s="492">
        <f>I11480+(E11481-E11480)*(I11483-I11480)/(E11483-E11480)</f>
        <v>16.833333333333332</v>
      </c>
      <c r="J11481" s="397">
        <f>J11480+(E11481-E11480)*(J11483-J11480)/(E11483-E11480)</f>
        <v>0.17626666666666668</v>
      </c>
      <c r="K11481" s="469">
        <f t="shared" si="972"/>
        <v>16.872961516585686</v>
      </c>
      <c r="L11481" s="469">
        <f t="shared" si="973"/>
        <v>3.9628183252354177E-2</v>
      </c>
    </row>
    <row r="11482" spans="1:12">
      <c r="A11482" s="98" t="s">
        <v>126</v>
      </c>
      <c r="B11482" s="98">
        <f t="shared" si="970"/>
        <v>24</v>
      </c>
      <c r="C11482" s="98">
        <f t="shared" si="971"/>
        <v>0</v>
      </c>
      <c r="D11482" s="98">
        <f>D11480</f>
        <v>288</v>
      </c>
      <c r="E11482" s="98">
        <f t="shared" si="974"/>
        <v>68</v>
      </c>
      <c r="F11482" s="397">
        <f>F11480+(E11482-E11480)*(F11483-F11480)/(E11483-E11480)</f>
        <v>4.2945666666666673</v>
      </c>
      <c r="G11482" s="98">
        <v>15</v>
      </c>
      <c r="H11482" s="491">
        <f>H11480+(E11482-E11480)*(H11483-H11480)/(E11483-E11480)</f>
        <v>0.25406699999999999</v>
      </c>
      <c r="I11482" s="492">
        <f>I11480+(E11482-E11480)*(I11483-I11480)/(E11483-E11480)</f>
        <v>16.866666666666667</v>
      </c>
      <c r="J11482" s="397">
        <f>J11480+(E11482-E11480)*(J11483-J11480)/(E11483-E11480)</f>
        <v>0.17543333333333333</v>
      </c>
      <c r="K11482" s="469">
        <f t="shared" si="972"/>
        <v>16.903284041873473</v>
      </c>
      <c r="L11482" s="469">
        <f t="shared" si="973"/>
        <v>3.6617375206805747E-2</v>
      </c>
    </row>
    <row r="11483" spans="1:12">
      <c r="A11483" s="480" t="s">
        <v>126</v>
      </c>
      <c r="B11483" s="480">
        <f t="shared" si="970"/>
        <v>24</v>
      </c>
      <c r="C11483" s="480">
        <f t="shared" si="971"/>
        <v>0</v>
      </c>
      <c r="D11483" s="480">
        <f>D11480</f>
        <v>288</v>
      </c>
      <c r="E11483" s="480">
        <f t="shared" si="974"/>
        <v>69</v>
      </c>
      <c r="F11483" s="484">
        <v>4.3074000000000003</v>
      </c>
      <c r="G11483" s="480">
        <v>15</v>
      </c>
      <c r="H11483" s="482">
        <v>0.25437100000000001</v>
      </c>
      <c r="I11483" s="483">
        <v>16.899999999999999</v>
      </c>
      <c r="J11483" s="484">
        <v>0.17460000000000001</v>
      </c>
      <c r="K11483" s="469">
        <f t="shared" si="972"/>
        <v>16.933534089970948</v>
      </c>
      <c r="L11483" s="469">
        <f t="shared" si="973"/>
        <v>3.353408997094931E-2</v>
      </c>
    </row>
    <row r="11484" spans="1:12">
      <c r="A11484" s="98" t="s">
        <v>126</v>
      </c>
      <c r="B11484" s="98">
        <f t="shared" si="970"/>
        <v>24</v>
      </c>
      <c r="C11484" s="98">
        <f t="shared" si="971"/>
        <v>0</v>
      </c>
      <c r="D11484" s="98">
        <f>D11483</f>
        <v>288</v>
      </c>
      <c r="E11484" s="98">
        <f t="shared" si="974"/>
        <v>70</v>
      </c>
      <c r="F11484" s="397">
        <f>F11483+(E11484-E11483)*(F11486-F11483)/(E11486-E11483)</f>
        <v>4.3200666666666665</v>
      </c>
      <c r="G11484" s="98">
        <v>15</v>
      </c>
      <c r="H11484" s="491">
        <f>H11483+(E11484-E11483)*(H11486-H11483)/(E11486-E11483)</f>
        <v>0.25467400000000001</v>
      </c>
      <c r="I11484" s="492">
        <f>I11483+(E11484-E11483)*(I11486-I11483)/(E11486-E11483)</f>
        <v>16.933333333333334</v>
      </c>
      <c r="J11484" s="397">
        <f>J11483+(E11484-E11483)*(J11486-J11483)/(E11486-E11483)</f>
        <v>0.17376666666666668</v>
      </c>
      <c r="K11484" s="469">
        <f t="shared" si="972"/>
        <v>16.963124098520723</v>
      </c>
      <c r="L11484" s="469">
        <f t="shared" si="973"/>
        <v>2.9790765187389212E-2</v>
      </c>
    </row>
    <row r="11485" spans="1:12">
      <c r="A11485" s="98" t="s">
        <v>126</v>
      </c>
      <c r="B11485" s="98">
        <f t="shared" si="970"/>
        <v>24</v>
      </c>
      <c r="C11485" s="98">
        <f t="shared" si="971"/>
        <v>0</v>
      </c>
      <c r="D11485" s="98">
        <f>D11483</f>
        <v>288</v>
      </c>
      <c r="E11485" s="98">
        <f t="shared" si="974"/>
        <v>71</v>
      </c>
      <c r="F11485" s="397">
        <f>F11483+(E11485-E11483)*(F11486-F11483)/(E11486-E11483)</f>
        <v>4.3327333333333335</v>
      </c>
      <c r="G11485" s="98">
        <v>15</v>
      </c>
      <c r="H11485" s="491">
        <f>H11483+(E11485-E11483)*(H11486-H11483)/(E11486-E11483)</f>
        <v>0.25497700000000001</v>
      </c>
      <c r="I11485" s="492">
        <f>I11483+(E11485-E11483)*(I11486-I11483)/(E11486-E11483)</f>
        <v>16.966666666666665</v>
      </c>
      <c r="J11485" s="397">
        <f>J11483+(E11485-E11483)*(J11486-J11483)/(E11486-E11483)</f>
        <v>0.17293333333333333</v>
      </c>
      <c r="K11485" s="469">
        <f t="shared" si="972"/>
        <v>16.992643780942334</v>
      </c>
      <c r="L11485" s="469">
        <f t="shared" si="973"/>
        <v>2.5977114275669067E-2</v>
      </c>
    </row>
    <row r="11486" spans="1:12">
      <c r="A11486" s="480" t="s">
        <v>126</v>
      </c>
      <c r="B11486" s="480">
        <f t="shared" si="970"/>
        <v>24</v>
      </c>
      <c r="C11486" s="480">
        <f t="shared" si="971"/>
        <v>0</v>
      </c>
      <c r="D11486" s="480">
        <f>D11483</f>
        <v>288</v>
      </c>
      <c r="E11486" s="480">
        <f t="shared" si="974"/>
        <v>72</v>
      </c>
      <c r="F11486" s="484">
        <v>4.3453999999999997</v>
      </c>
      <c r="G11486" s="480">
        <v>15</v>
      </c>
      <c r="H11486" s="482">
        <v>0.25528000000000001</v>
      </c>
      <c r="I11486" s="483">
        <v>17</v>
      </c>
      <c r="J11486" s="484">
        <v>0.1721</v>
      </c>
      <c r="K11486" s="469">
        <f t="shared" si="972"/>
        <v>17.02209338765277</v>
      </c>
      <c r="L11486" s="469">
        <f t="shared" si="973"/>
        <v>2.2093387652770247E-2</v>
      </c>
    </row>
    <row r="11487" spans="1:12">
      <c r="A11487" s="98" t="s">
        <v>126</v>
      </c>
      <c r="B11487" s="98">
        <f t="shared" si="970"/>
        <v>24</v>
      </c>
      <c r="C11487" s="98">
        <f t="shared" si="971"/>
        <v>0</v>
      </c>
      <c r="D11487" s="98">
        <f>D11486</f>
        <v>288</v>
      </c>
      <c r="E11487" s="98">
        <f t="shared" si="974"/>
        <v>73</v>
      </c>
      <c r="F11487" s="397">
        <f>F11486+(E11487-E11486)*(F11489-F11486)/(E11489-E11486)</f>
        <v>4.3579999999999997</v>
      </c>
      <c r="G11487" s="98">
        <v>15</v>
      </c>
      <c r="H11487" s="491">
        <f>H11486+(E11487-E11486)*(H11489-H11486)/(E11489-E11486)</f>
        <v>0.25558266666666668</v>
      </c>
      <c r="I11487" s="492">
        <f>I11486+(E11487-E11486)*(I11489-I11486)/(E11489-E11486)</f>
        <v>17.033333333333335</v>
      </c>
      <c r="J11487" s="397">
        <f>J11486+(E11487-E11486)*(J11489-J11486)/(E11489-E11486)</f>
        <v>0.17126666666666668</v>
      </c>
      <c r="K11487" s="469">
        <f t="shared" si="972"/>
        <v>17.051234564680961</v>
      </c>
      <c r="L11487" s="469">
        <f t="shared" si="973"/>
        <v>1.7901231347625668E-2</v>
      </c>
    </row>
    <row r="11488" spans="1:12">
      <c r="A11488" s="98" t="s">
        <v>126</v>
      </c>
      <c r="B11488" s="98">
        <f t="shared" si="970"/>
        <v>24</v>
      </c>
      <c r="C11488" s="98">
        <f t="shared" si="971"/>
        <v>0</v>
      </c>
      <c r="D11488" s="98">
        <f>D11486</f>
        <v>288</v>
      </c>
      <c r="E11488" s="98">
        <f t="shared" si="974"/>
        <v>74</v>
      </c>
      <c r="F11488" s="397">
        <f>F11486+(E11488-E11486)*(F11489-F11486)/(E11489-E11486)</f>
        <v>4.3706000000000005</v>
      </c>
      <c r="G11488" s="98">
        <v>15</v>
      </c>
      <c r="H11488" s="491">
        <f>H11486+(E11488-E11486)*(H11489-H11486)/(E11489-E11486)</f>
        <v>0.25588533333333335</v>
      </c>
      <c r="I11488" s="492">
        <f>I11486+(E11488-E11486)*(I11489-I11486)/(E11489-E11486)</f>
        <v>17.066666666666666</v>
      </c>
      <c r="J11488" s="397">
        <f>J11486+(E11488-E11486)*(J11489-J11486)/(E11489-E11486)</f>
        <v>0.17043333333333333</v>
      </c>
      <c r="K11488" s="469">
        <f t="shared" si="972"/>
        <v>17.080306804089332</v>
      </c>
      <c r="L11488" s="469">
        <f t="shared" si="973"/>
        <v>1.3640137422665788E-2</v>
      </c>
    </row>
    <row r="11489" spans="1:12">
      <c r="A11489" s="480" t="s">
        <v>126</v>
      </c>
      <c r="B11489" s="480">
        <f t="shared" si="970"/>
        <v>24</v>
      </c>
      <c r="C11489" s="480">
        <f t="shared" si="971"/>
        <v>0</v>
      </c>
      <c r="D11489" s="480">
        <f>D11486</f>
        <v>288</v>
      </c>
      <c r="E11489" s="480">
        <f t="shared" si="974"/>
        <v>75</v>
      </c>
      <c r="F11489" s="484">
        <v>4.3832000000000004</v>
      </c>
      <c r="G11489" s="480">
        <v>15</v>
      </c>
      <c r="H11489" s="482">
        <v>0.25618800000000003</v>
      </c>
      <c r="I11489" s="483">
        <v>17.100000000000001</v>
      </c>
      <c r="J11489" s="484">
        <v>0.1696</v>
      </c>
      <c r="K11489" s="469">
        <f t="shared" si="972"/>
        <v>17.109310350211562</v>
      </c>
      <c r="L11489" s="469">
        <f t="shared" si="973"/>
        <v>9.3103502115603476E-3</v>
      </c>
    </row>
    <row r="11490" spans="1:12">
      <c r="A11490" s="98" t="s">
        <v>126</v>
      </c>
      <c r="B11490" s="98">
        <f t="shared" si="970"/>
        <v>24</v>
      </c>
      <c r="C11490" s="98">
        <f t="shared" si="971"/>
        <v>0</v>
      </c>
      <c r="D11490" s="98">
        <f>D11489</f>
        <v>288</v>
      </c>
      <c r="E11490" s="98">
        <f t="shared" si="974"/>
        <v>76</v>
      </c>
      <c r="F11490" s="397">
        <f>F11489+(E11490-E11489)*(F11492-F11489)/(E11492-E11489)</f>
        <v>4.3956666666666671</v>
      </c>
      <c r="G11490" s="98">
        <v>15</v>
      </c>
      <c r="H11490" s="491">
        <f>H11489+(E11490-E11489)*(H11492-H11489)/(E11492-E11489)</f>
        <v>0.25649</v>
      </c>
      <c r="I11490" s="492">
        <f>I11489+(E11490-E11489)*(I11492-I11489)/(E11492-E11489)</f>
        <v>17.133333333333333</v>
      </c>
      <c r="J11490" s="397">
        <f>J11489+(E11490-E11489)*(J11492-J11489)/(E11492-E11489)</f>
        <v>0.16876666666666668</v>
      </c>
      <c r="K11490" s="469">
        <f t="shared" si="972"/>
        <v>17.137770153482268</v>
      </c>
      <c r="L11490" s="469">
        <f t="shared" si="973"/>
        <v>4.4368201489355386E-3</v>
      </c>
    </row>
    <row r="11491" spans="1:12">
      <c r="A11491" s="98" t="s">
        <v>126</v>
      </c>
      <c r="B11491" s="98">
        <f t="shared" si="970"/>
        <v>24</v>
      </c>
      <c r="C11491" s="98">
        <f t="shared" si="971"/>
        <v>0</v>
      </c>
      <c r="D11491" s="98">
        <f>D11489</f>
        <v>288</v>
      </c>
      <c r="E11491" s="98">
        <f t="shared" si="974"/>
        <v>77</v>
      </c>
      <c r="F11491" s="397">
        <f>F11489+(E11491-E11489)*(F11492-F11489)/(E11492-E11489)</f>
        <v>4.4081333333333337</v>
      </c>
      <c r="G11491" s="98">
        <v>15</v>
      </c>
      <c r="H11491" s="491">
        <f>H11489+(E11491-E11489)*(H11492-H11489)/(E11492-E11489)</f>
        <v>0.25679200000000002</v>
      </c>
      <c r="I11491" s="492">
        <f>I11489+(E11491-E11489)*(I11492-I11489)/(E11492-E11489)</f>
        <v>17.166666666666668</v>
      </c>
      <c r="J11491" s="397">
        <f>J11489+(E11491-E11489)*(J11492-J11489)/(E11492-E11489)</f>
        <v>0.16793333333333332</v>
      </c>
      <c r="K11491" s="469">
        <f t="shared" si="972"/>
        <v>17.166163016501034</v>
      </c>
      <c r="L11491" s="469">
        <f t="shared" si="973"/>
        <v>-5.0365016563347353E-4</v>
      </c>
    </row>
    <row r="11492" spans="1:12">
      <c r="A11492" s="480" t="s">
        <v>126</v>
      </c>
      <c r="B11492" s="480">
        <f t="shared" si="970"/>
        <v>24</v>
      </c>
      <c r="C11492" s="480">
        <f t="shared" si="971"/>
        <v>0</v>
      </c>
      <c r="D11492" s="480">
        <f>D11489</f>
        <v>288</v>
      </c>
      <c r="E11492" s="480">
        <f t="shared" si="974"/>
        <v>78</v>
      </c>
      <c r="F11492" s="484">
        <v>4.4206000000000003</v>
      </c>
      <c r="G11492" s="480">
        <v>15</v>
      </c>
      <c r="H11492" s="482">
        <v>0.25709399999999999</v>
      </c>
      <c r="I11492" s="483">
        <v>17.2</v>
      </c>
      <c r="J11492" s="484">
        <v>0.1671</v>
      </c>
      <c r="K11492" s="469">
        <f t="shared" si="972"/>
        <v>17.194489175165504</v>
      </c>
      <c r="L11492" s="469">
        <f t="shared" si="973"/>
        <v>-5.5108248344950539E-3</v>
      </c>
    </row>
    <row r="11493" spans="1:12">
      <c r="A11493" s="98" t="s">
        <v>126</v>
      </c>
      <c r="B11493" s="98">
        <f t="shared" si="970"/>
        <v>24</v>
      </c>
      <c r="C11493" s="98">
        <f t="shared" si="971"/>
        <v>0</v>
      </c>
      <c r="D11493" s="98">
        <f>D11492</f>
        <v>288</v>
      </c>
      <c r="E11493" s="98">
        <f t="shared" si="974"/>
        <v>79</v>
      </c>
      <c r="F11493" s="397">
        <f>F11492+(E11493-E11492)*(F11495-F11492)/(E11495-E11492)</f>
        <v>4.4329666666666672</v>
      </c>
      <c r="G11493" s="98">
        <v>15</v>
      </c>
      <c r="H11493" s="491">
        <f>H11492+(E11493-E11492)*(H11495-H11492)/(E11495-E11492)</f>
        <v>0.25739566666666663</v>
      </c>
      <c r="I11493" s="492">
        <f>I11492+(E11493-E11492)*(I11495-I11492)/(E11495-E11492)</f>
        <v>17.233333333333334</v>
      </c>
      <c r="J11493" s="397">
        <f>J11492+(E11493-E11492)*(J11495-J11492)/(E11495-E11492)</f>
        <v>0.16626666666666667</v>
      </c>
      <c r="K11493" s="469">
        <f t="shared" si="972"/>
        <v>17.222382661194768</v>
      </c>
      <c r="L11493" s="469">
        <f t="shared" si="973"/>
        <v>-1.0950672138566375E-2</v>
      </c>
    </row>
    <row r="11494" spans="1:12">
      <c r="A11494" s="98" t="s">
        <v>126</v>
      </c>
      <c r="B11494" s="98">
        <f t="shared" si="970"/>
        <v>24</v>
      </c>
      <c r="C11494" s="98">
        <f t="shared" si="971"/>
        <v>0</v>
      </c>
      <c r="D11494" s="98">
        <f>D11492</f>
        <v>288</v>
      </c>
      <c r="E11494" s="98">
        <f t="shared" si="974"/>
        <v>80</v>
      </c>
      <c r="F11494" s="397">
        <f>F11492+(E11494-E11492)*(F11495-F11492)/(E11495-E11492)</f>
        <v>4.4453333333333331</v>
      </c>
      <c r="G11494" s="98">
        <v>15</v>
      </c>
      <c r="H11494" s="491">
        <f>H11492+(E11494-E11492)*(H11495-H11492)/(E11495-E11492)</f>
        <v>0.25769733333333333</v>
      </c>
      <c r="I11494" s="492">
        <f>I11492+(E11494-E11492)*(I11495-I11492)/(E11495-E11492)</f>
        <v>17.266666666666666</v>
      </c>
      <c r="J11494" s="397">
        <f>J11492+(E11494-E11492)*(J11495-J11492)/(E11495-E11492)</f>
        <v>0.16543333333333332</v>
      </c>
      <c r="K11494" s="469">
        <f t="shared" si="972"/>
        <v>17.250210841659207</v>
      </c>
      <c r="L11494" s="469">
        <f t="shared" si="973"/>
        <v>-1.6455825007458458E-2</v>
      </c>
    </row>
    <row r="11495" spans="1:12">
      <c r="A11495" s="480" t="s">
        <v>126</v>
      </c>
      <c r="B11495" s="480">
        <f t="shared" si="970"/>
        <v>24</v>
      </c>
      <c r="C11495" s="480">
        <f t="shared" si="971"/>
        <v>0</v>
      </c>
      <c r="D11495" s="480">
        <f>D11492</f>
        <v>288</v>
      </c>
      <c r="E11495" s="480">
        <f t="shared" si="974"/>
        <v>81</v>
      </c>
      <c r="F11495" s="484">
        <v>4.4577</v>
      </c>
      <c r="G11495" s="480">
        <v>15</v>
      </c>
      <c r="H11495" s="482">
        <v>0.25799899999999998</v>
      </c>
      <c r="I11495" s="483">
        <v>17.3</v>
      </c>
      <c r="J11495" s="484">
        <v>0.1646</v>
      </c>
      <c r="K11495" s="469">
        <f t="shared" si="972"/>
        <v>17.277973945635448</v>
      </c>
      <c r="L11495" s="469">
        <f t="shared" si="973"/>
        <v>-2.2026054364552294E-2</v>
      </c>
    </row>
    <row r="11496" spans="1:12">
      <c r="A11496" s="98" t="s">
        <v>126</v>
      </c>
      <c r="B11496" s="98">
        <f t="shared" si="970"/>
        <v>24</v>
      </c>
      <c r="C11496" s="98">
        <f t="shared" si="971"/>
        <v>0</v>
      </c>
      <c r="D11496" s="98">
        <f>D11495</f>
        <v>288</v>
      </c>
      <c r="E11496" s="98">
        <f t="shared" si="974"/>
        <v>82</v>
      </c>
      <c r="F11496" s="397">
        <f>F11495+(E11496-E11495)*(F11498-F11495)/(E11498-E11495)</f>
        <v>4.4699666666666671</v>
      </c>
      <c r="G11496" s="98">
        <v>15</v>
      </c>
      <c r="H11496" s="491">
        <f>H11495+(E11496-E11495)*(H11498-H11495)/(E11498-E11495)</f>
        <v>0.25830066666666668</v>
      </c>
      <c r="I11496" s="492">
        <f>I11495+(E11496-E11495)*(I11498-I11495)/(E11498-E11495)</f>
        <v>17.333333333333332</v>
      </c>
      <c r="J11496" s="397">
        <f>J11495+(E11496-E11495)*(J11498-J11495)/(E11498-E11495)</f>
        <v>0.16376666666666667</v>
      </c>
      <c r="K11496" s="469">
        <f t="shared" si="972"/>
        <v>17.305285055400553</v>
      </c>
      <c r="L11496" s="469">
        <f t="shared" si="973"/>
        <v>-2.8048277932779087E-2</v>
      </c>
    </row>
    <row r="11497" spans="1:12">
      <c r="A11497" s="98" t="s">
        <v>126</v>
      </c>
      <c r="B11497" s="98">
        <f t="shared" si="970"/>
        <v>24</v>
      </c>
      <c r="C11497" s="98">
        <f t="shared" si="971"/>
        <v>0</v>
      </c>
      <c r="D11497" s="98">
        <f>D11495</f>
        <v>288</v>
      </c>
      <c r="E11497" s="98">
        <f t="shared" si="974"/>
        <v>83</v>
      </c>
      <c r="F11497" s="397">
        <f>F11495+(E11497-E11495)*(F11498-F11495)/(E11498-E11495)</f>
        <v>4.4822333333333333</v>
      </c>
      <c r="G11497" s="98">
        <v>15</v>
      </c>
      <c r="H11497" s="491">
        <f>H11495+(E11497-E11495)*(H11498-H11495)/(E11498-E11495)</f>
        <v>0.25860233333333332</v>
      </c>
      <c r="I11497" s="492">
        <f>I11495+(E11497-E11495)*(I11498-I11495)/(E11498-E11495)</f>
        <v>17.366666666666667</v>
      </c>
      <c r="J11497" s="397">
        <f>J11495+(E11497-E11495)*(J11498-J11495)/(E11498-E11495)</f>
        <v>0.16293333333333332</v>
      </c>
      <c r="K11497" s="469">
        <f t="shared" si="972"/>
        <v>17.332532446858561</v>
      </c>
      <c r="L11497" s="469">
        <f t="shared" si="973"/>
        <v>-3.4134219808105826E-2</v>
      </c>
    </row>
    <row r="11498" spans="1:12">
      <c r="A11498" s="480" t="s">
        <v>126</v>
      </c>
      <c r="B11498" s="480">
        <f t="shared" si="970"/>
        <v>24</v>
      </c>
      <c r="C11498" s="480">
        <f t="shared" si="971"/>
        <v>0</v>
      </c>
      <c r="D11498" s="480">
        <f>D11495</f>
        <v>288</v>
      </c>
      <c r="E11498" s="480">
        <f t="shared" si="974"/>
        <v>84</v>
      </c>
      <c r="F11498" s="484">
        <v>4.4945000000000004</v>
      </c>
      <c r="G11498" s="480">
        <v>15</v>
      </c>
      <c r="H11498" s="482">
        <v>0.25890400000000002</v>
      </c>
      <c r="I11498" s="483">
        <v>17.399999999999999</v>
      </c>
      <c r="J11498" s="484">
        <v>0.16209999999999999</v>
      </c>
      <c r="K11498" s="469">
        <f t="shared" si="972"/>
        <v>17.359716342737077</v>
      </c>
      <c r="L11498" s="469">
        <f t="shared" si="973"/>
        <v>-4.0283657262921935E-2</v>
      </c>
    </row>
    <row r="11499" spans="1:12">
      <c r="A11499" s="98" t="s">
        <v>126</v>
      </c>
      <c r="B11499" s="98">
        <f t="shared" si="970"/>
        <v>24</v>
      </c>
      <c r="C11499" s="98">
        <f t="shared" si="971"/>
        <v>0</v>
      </c>
      <c r="D11499" s="98">
        <f>D11498</f>
        <v>288</v>
      </c>
      <c r="E11499" s="98">
        <f t="shared" si="974"/>
        <v>85</v>
      </c>
      <c r="F11499" s="397">
        <f>F11498+(E11499-E11498)*(F11501-F11498)/(E11501-E11498)</f>
        <v>4.5066666666666668</v>
      </c>
      <c r="G11499" s="98">
        <v>15</v>
      </c>
      <c r="H11499" s="491">
        <f>H11498+(E11499-E11498)*(H11501-H11498)/(E11501-E11498)</f>
        <v>0.25920533333333334</v>
      </c>
      <c r="I11499" s="492">
        <f>I11498+(E11499-E11498)*(I11501-I11498)/(E11501-E11498)</f>
        <v>17.399999999999999</v>
      </c>
      <c r="J11499" s="397">
        <f>J11498+(E11499-E11498)*(J11501-J11498)/(E11501-E11498)</f>
        <v>0.16126666666666667</v>
      </c>
      <c r="K11499" s="469">
        <f t="shared" si="972"/>
        <v>17.38647352935125</v>
      </c>
      <c r="L11499" s="469">
        <f t="shared" si="973"/>
        <v>-1.3526470648749012E-2</v>
      </c>
    </row>
    <row r="11500" spans="1:12">
      <c r="A11500" s="98" t="s">
        <v>126</v>
      </c>
      <c r="B11500" s="98">
        <f t="shared" si="970"/>
        <v>24</v>
      </c>
      <c r="C11500" s="98">
        <f t="shared" si="971"/>
        <v>0</v>
      </c>
      <c r="D11500" s="98">
        <f>D11498</f>
        <v>288</v>
      </c>
      <c r="E11500" s="98">
        <f t="shared" si="974"/>
        <v>86</v>
      </c>
      <c r="F11500" s="397">
        <f>F11498+(E11500-E11498)*(F11501-F11498)/(E11501-E11498)</f>
        <v>4.5188333333333333</v>
      </c>
      <c r="G11500" s="98">
        <v>15</v>
      </c>
      <c r="H11500" s="491">
        <f>H11498+(E11500-E11498)*(H11501-H11498)/(E11501-E11498)</f>
        <v>0.25950666666666666</v>
      </c>
      <c r="I11500" s="492">
        <f>I11498+(E11500-E11498)*(I11501-I11498)/(E11501-E11498)</f>
        <v>17.399999999999999</v>
      </c>
      <c r="J11500" s="397">
        <f>J11498+(E11500-E11498)*(J11501-J11498)/(E11501-E11498)</f>
        <v>0.16043333333333332</v>
      </c>
      <c r="K11500" s="469">
        <f t="shared" si="972"/>
        <v>17.413168576272927</v>
      </c>
      <c r="L11500" s="469">
        <f t="shared" si="973"/>
        <v>1.3168576272928334E-2</v>
      </c>
    </row>
    <row r="11501" spans="1:12">
      <c r="A11501" s="480" t="s">
        <v>126</v>
      </c>
      <c r="B11501" s="480">
        <f t="shared" si="970"/>
        <v>24</v>
      </c>
      <c r="C11501" s="480">
        <f t="shared" si="971"/>
        <v>0</v>
      </c>
      <c r="D11501" s="480">
        <f>D11498</f>
        <v>288</v>
      </c>
      <c r="E11501" s="480">
        <f t="shared" si="974"/>
        <v>87</v>
      </c>
      <c r="F11501" s="484">
        <v>4.5309999999999997</v>
      </c>
      <c r="G11501" s="480">
        <v>15</v>
      </c>
      <c r="H11501" s="482">
        <v>0.25980799999999998</v>
      </c>
      <c r="I11501" s="483">
        <v>17.399999999999999</v>
      </c>
      <c r="J11501" s="484">
        <v>0.15959999999999999</v>
      </c>
      <c r="K11501" s="469">
        <f t="shared" si="972"/>
        <v>17.439801699716714</v>
      </c>
      <c r="L11501" s="469">
        <f t="shared" si="973"/>
        <v>3.9801699716715433E-2</v>
      </c>
    </row>
    <row r="11502" spans="1:12">
      <c r="A11502" s="98" t="s">
        <v>126</v>
      </c>
      <c r="B11502" s="98">
        <f t="shared" si="970"/>
        <v>24</v>
      </c>
      <c r="C11502" s="98">
        <f t="shared" si="971"/>
        <v>0</v>
      </c>
      <c r="D11502" s="98">
        <f>D11501</f>
        <v>288</v>
      </c>
      <c r="E11502" s="98">
        <f t="shared" si="974"/>
        <v>88</v>
      </c>
      <c r="F11502" s="397">
        <f>F11501+(E11502-E11501)*(F11504-F11501)/(E11504-E11501)</f>
        <v>4.5430666666666664</v>
      </c>
      <c r="G11502" s="98">
        <v>15</v>
      </c>
      <c r="H11502" s="491">
        <f>H11501+(E11502-E11501)*(H11504-H11501)/(E11504-E11501)</f>
        <v>0.26010899999999998</v>
      </c>
      <c r="I11502" s="492">
        <f>I11501+(E11502-E11501)*(I11504-I11501)/(E11504-E11501)</f>
        <v>17.433333333333334</v>
      </c>
      <c r="J11502" s="397">
        <f>J11501+(E11502-E11501)*(J11504-J11501)/(E11504-E11501)</f>
        <v>0.15876666666666667</v>
      </c>
      <c r="K11502" s="469">
        <f t="shared" si="972"/>
        <v>17.466011044087928</v>
      </c>
      <c r="L11502" s="469">
        <f t="shared" si="973"/>
        <v>3.2677710754594358E-2</v>
      </c>
    </row>
    <row r="11503" spans="1:12">
      <c r="A11503" s="98" t="s">
        <v>126</v>
      </c>
      <c r="B11503" s="98">
        <f t="shared" si="970"/>
        <v>24</v>
      </c>
      <c r="C11503" s="98">
        <f t="shared" si="971"/>
        <v>0</v>
      </c>
      <c r="D11503" s="98">
        <f>D11501</f>
        <v>288</v>
      </c>
      <c r="E11503" s="98">
        <f t="shared" si="974"/>
        <v>89</v>
      </c>
      <c r="F11503" s="397">
        <f>F11501+(E11503-E11501)*(F11504-F11501)/(E11504-E11501)</f>
        <v>4.555133333333333</v>
      </c>
      <c r="G11503" s="98">
        <v>15</v>
      </c>
      <c r="H11503" s="491">
        <f>H11501+(E11503-E11501)*(H11504-H11501)/(E11504-E11501)</f>
        <v>0.26041000000000003</v>
      </c>
      <c r="I11503" s="492">
        <f>I11501+(E11503-E11501)*(I11504-I11501)/(E11504-E11501)</f>
        <v>17.466666666666665</v>
      </c>
      <c r="J11503" s="397">
        <f>J11501+(E11503-E11501)*(J11504-J11501)/(E11504-E11501)</f>
        <v>0.15793333333333331</v>
      </c>
      <c r="K11503" s="469">
        <f t="shared" si="972"/>
        <v>17.49215979929086</v>
      </c>
      <c r="L11503" s="469">
        <f t="shared" si="973"/>
        <v>2.5493132624195169E-2</v>
      </c>
    </row>
    <row r="11504" spans="1:12">
      <c r="A11504" s="480" t="s">
        <v>126</v>
      </c>
      <c r="B11504" s="480">
        <f t="shared" si="970"/>
        <v>24</v>
      </c>
      <c r="C11504" s="480">
        <f t="shared" si="971"/>
        <v>0</v>
      </c>
      <c r="D11504" s="480">
        <f>D11501</f>
        <v>288</v>
      </c>
      <c r="E11504" s="480">
        <f t="shared" si="974"/>
        <v>90</v>
      </c>
      <c r="F11504" s="484">
        <v>4.5671999999999997</v>
      </c>
      <c r="G11504" s="480">
        <v>15</v>
      </c>
      <c r="H11504" s="482">
        <v>0.26071100000000003</v>
      </c>
      <c r="I11504" s="483">
        <v>17.5</v>
      </c>
      <c r="J11504" s="484">
        <v>0.15709999999999999</v>
      </c>
      <c r="K11504" s="469">
        <f t="shared" si="972"/>
        <v>17.518248175182478</v>
      </c>
      <c r="L11504" s="469">
        <f t="shared" si="973"/>
        <v>1.8248175182478121E-2</v>
      </c>
    </row>
    <row r="11505" spans="1:12">
      <c r="A11505" s="98" t="s">
        <v>126</v>
      </c>
      <c r="B11505" s="98">
        <f t="shared" si="970"/>
        <v>24</v>
      </c>
      <c r="C11505" s="98">
        <f t="shared" si="971"/>
        <v>0</v>
      </c>
      <c r="D11505" s="98">
        <f>D11504</f>
        <v>288</v>
      </c>
      <c r="E11505" s="98">
        <f t="shared" si="974"/>
        <v>91</v>
      </c>
      <c r="F11505" s="397">
        <f>F11504+(E11505-E11504)*(F11507-F11504)/(E11507-E11504)</f>
        <v>4.5791666666666666</v>
      </c>
      <c r="G11505" s="98">
        <v>15</v>
      </c>
      <c r="H11505" s="491">
        <f>H11504+(E11505-E11504)*(H11507-H11504)/(E11507-E11504)</f>
        <v>0.26101233333333335</v>
      </c>
      <c r="I11505" s="492">
        <f>I11504+(E11505-E11504)*(I11507-I11504)/(E11507-E11504)</f>
        <v>17.533333333333335</v>
      </c>
      <c r="J11505" s="397">
        <f>J11504+(E11505-E11504)*(J11507-J11504)/(E11507-E11504)</f>
        <v>0.15629999999999999</v>
      </c>
      <c r="K11505" s="469">
        <f t="shared" si="972"/>
        <v>17.543870851568954</v>
      </c>
      <c r="L11505" s="469">
        <f t="shared" si="973"/>
        <v>1.0537518235619103E-2</v>
      </c>
    </row>
    <row r="11506" spans="1:12">
      <c r="A11506" s="98" t="s">
        <v>126</v>
      </c>
      <c r="B11506" s="98">
        <f t="shared" si="970"/>
        <v>24</v>
      </c>
      <c r="C11506" s="98">
        <f t="shared" si="971"/>
        <v>0</v>
      </c>
      <c r="D11506" s="98">
        <f>D11504</f>
        <v>288</v>
      </c>
      <c r="E11506" s="98">
        <f t="shared" si="974"/>
        <v>92</v>
      </c>
      <c r="F11506" s="397">
        <f>F11504+(E11506-E11504)*(F11507-F11504)/(E11507-E11504)</f>
        <v>4.5911333333333335</v>
      </c>
      <c r="G11506" s="98">
        <v>15</v>
      </c>
      <c r="H11506" s="491">
        <f>H11504+(E11506-E11504)*(H11507-H11504)/(E11507-E11504)</f>
        <v>0.26131366666666667</v>
      </c>
      <c r="I11506" s="492">
        <f>I11504+(E11506-E11504)*(I11507-I11504)/(E11507-E11504)</f>
        <v>17.566666666666666</v>
      </c>
      <c r="J11506" s="397">
        <f>J11504+(E11506-E11504)*(J11507-J11504)/(E11507-E11504)</f>
        <v>0.1555</v>
      </c>
      <c r="K11506" s="469">
        <f t="shared" si="972"/>
        <v>17.569434434479128</v>
      </c>
      <c r="L11506" s="469">
        <f t="shared" si="973"/>
        <v>2.7677678124611305E-3</v>
      </c>
    </row>
    <row r="11507" spans="1:12">
      <c r="A11507" s="480" t="s">
        <v>126</v>
      </c>
      <c r="B11507" s="480">
        <f t="shared" si="970"/>
        <v>24</v>
      </c>
      <c r="C11507" s="480">
        <f t="shared" si="971"/>
        <v>0</v>
      </c>
      <c r="D11507" s="480">
        <f>D11504</f>
        <v>288</v>
      </c>
      <c r="E11507" s="480">
        <f t="shared" si="974"/>
        <v>93</v>
      </c>
      <c r="F11507" s="484">
        <v>4.6031000000000004</v>
      </c>
      <c r="G11507" s="480">
        <v>15</v>
      </c>
      <c r="H11507" s="482">
        <v>0.26161499999999999</v>
      </c>
      <c r="I11507" s="483">
        <v>17.600000000000001</v>
      </c>
      <c r="J11507" s="484">
        <v>0.1547</v>
      </c>
      <c r="K11507" s="469">
        <f t="shared" si="972"/>
        <v>17.594939128108102</v>
      </c>
      <c r="L11507" s="469">
        <f t="shared" si="973"/>
        <v>-5.06087189189941E-3</v>
      </c>
    </row>
    <row r="11508" spans="1:12">
      <c r="A11508" s="98" t="s">
        <v>126</v>
      </c>
      <c r="B11508" s="98">
        <f t="shared" si="970"/>
        <v>24</v>
      </c>
      <c r="C11508" s="98">
        <f t="shared" si="971"/>
        <v>0</v>
      </c>
      <c r="D11508" s="98">
        <f>D11507</f>
        <v>288</v>
      </c>
      <c r="E11508" s="98">
        <f t="shared" si="974"/>
        <v>94</v>
      </c>
      <c r="F11508" s="397">
        <f>F11507+(E11508-E11507)*(F11510-F11507)/(E11510-E11507)</f>
        <v>4.6150000000000002</v>
      </c>
      <c r="G11508" s="98">
        <v>15</v>
      </c>
      <c r="H11508" s="491">
        <f>H11507+(E11508-E11507)*(H11510-H11507)/(E11510-E11507)</f>
        <v>0.26191666666666663</v>
      </c>
      <c r="I11508" s="492">
        <f>I11507+(E11508-E11507)*(I11510-I11507)/(E11510-E11507)</f>
        <v>17.633333333333333</v>
      </c>
      <c r="J11508" s="397">
        <f>J11507+(E11508-E11507)*(J11510-J11507)/(E11510-E11507)</f>
        <v>0.15386666666666668</v>
      </c>
      <c r="K11508" s="469">
        <f t="shared" si="972"/>
        <v>17.620108176901052</v>
      </c>
      <c r="L11508" s="469">
        <f t="shared" si="973"/>
        <v>-1.3225156432280727E-2</v>
      </c>
    </row>
    <row r="11509" spans="1:12">
      <c r="A11509" s="98" t="s">
        <v>126</v>
      </c>
      <c r="B11509" s="98">
        <f t="shared" si="970"/>
        <v>24</v>
      </c>
      <c r="C11509" s="98">
        <f t="shared" si="971"/>
        <v>0</v>
      </c>
      <c r="D11509" s="98">
        <f>D11507</f>
        <v>288</v>
      </c>
      <c r="E11509" s="98">
        <f t="shared" si="974"/>
        <v>95</v>
      </c>
      <c r="F11509" s="397">
        <f>F11507+(E11509-E11507)*(F11510-F11507)/(E11510-E11507)</f>
        <v>4.6269</v>
      </c>
      <c r="G11509" s="98">
        <v>15</v>
      </c>
      <c r="H11509" s="491">
        <f>H11507+(E11509-E11507)*(H11510-H11507)/(E11510-E11507)</f>
        <v>0.26221833333333333</v>
      </c>
      <c r="I11509" s="492">
        <f>I11507+(E11509-E11507)*(I11510-I11507)/(E11510-E11507)</f>
        <v>17.666666666666668</v>
      </c>
      <c r="J11509" s="397">
        <f>J11507+(E11509-E11507)*(J11510-J11507)/(E11510-E11507)</f>
        <v>0.15303333333333333</v>
      </c>
      <c r="K11509" s="469">
        <f t="shared" si="972"/>
        <v>17.645219314693225</v>
      </c>
      <c r="L11509" s="469">
        <f t="shared" si="973"/>
        <v>-2.1447351973442608E-2</v>
      </c>
    </row>
    <row r="11510" spans="1:12">
      <c r="A11510" s="480" t="s">
        <v>126</v>
      </c>
      <c r="B11510" s="480">
        <f t="shared" si="970"/>
        <v>24</v>
      </c>
      <c r="C11510" s="480">
        <f t="shared" si="971"/>
        <v>0</v>
      </c>
      <c r="D11510" s="480">
        <f>D11507</f>
        <v>288</v>
      </c>
      <c r="E11510" s="480">
        <f t="shared" si="974"/>
        <v>96</v>
      </c>
      <c r="F11510" s="484">
        <v>4.6387999999999998</v>
      </c>
      <c r="G11510" s="480">
        <v>15</v>
      </c>
      <c r="H11510" s="482">
        <v>0.26251999999999998</v>
      </c>
      <c r="I11510" s="483">
        <v>17.7</v>
      </c>
      <c r="J11510" s="484">
        <v>0.1522</v>
      </c>
      <c r="K11510" s="469">
        <f t="shared" si="972"/>
        <v>17.670272741124485</v>
      </c>
      <c r="L11510" s="469">
        <f t="shared" si="973"/>
        <v>-2.9727258875514195E-2</v>
      </c>
    </row>
    <row r="11511" spans="1:12">
      <c r="A11511" s="98" t="s">
        <v>126</v>
      </c>
      <c r="B11511" s="98">
        <f t="shared" si="970"/>
        <v>24</v>
      </c>
      <c r="C11511" s="98">
        <f t="shared" si="971"/>
        <v>0</v>
      </c>
      <c r="D11511" s="98">
        <f>D11510</f>
        <v>288</v>
      </c>
      <c r="E11511" s="98">
        <f t="shared" si="974"/>
        <v>97</v>
      </c>
      <c r="F11511" s="397">
        <f>F11510+(E11511-E11510)*(F11513-F11510)/(E11513-E11510)</f>
        <v>4.6505999999999998</v>
      </c>
      <c r="G11511" s="98">
        <v>15</v>
      </c>
      <c r="H11511" s="491">
        <f>H11510+(E11511-E11510)*(H11513-H11510)/(E11513-E11510)</f>
        <v>0.26282166666666668</v>
      </c>
      <c r="I11511" s="492">
        <f>I11510+(E11511-E11510)*(I11513-I11510)/(E11513-E11510)</f>
        <v>17.7</v>
      </c>
      <c r="J11511" s="397">
        <f>J11510+(E11511-E11510)*(J11513-J11510)/(E11513-E11510)</f>
        <v>0.15136666666666668</v>
      </c>
      <c r="K11511" s="469">
        <f t="shared" si="972"/>
        <v>17.694888168783649</v>
      </c>
      <c r="L11511" s="469">
        <f t="shared" si="973"/>
        <v>-5.1118312163502821E-3</v>
      </c>
    </row>
    <row r="11512" spans="1:12">
      <c r="A11512" s="98" t="s">
        <v>126</v>
      </c>
      <c r="B11512" s="98">
        <f t="shared" si="970"/>
        <v>24</v>
      </c>
      <c r="C11512" s="98">
        <f t="shared" si="971"/>
        <v>0</v>
      </c>
      <c r="D11512" s="98">
        <f>D11510</f>
        <v>288</v>
      </c>
      <c r="E11512" s="98">
        <f t="shared" si="974"/>
        <v>98</v>
      </c>
      <c r="F11512" s="397">
        <f>F11510+(E11512-E11510)*(F11513-F11510)/(E11513-E11510)</f>
        <v>4.6623999999999999</v>
      </c>
      <c r="G11512" s="98">
        <v>15</v>
      </c>
      <c r="H11512" s="491">
        <f>H11510+(E11512-E11510)*(H11513-H11510)/(E11513-E11510)</f>
        <v>0.26312333333333332</v>
      </c>
      <c r="I11512" s="492">
        <f>I11510+(E11512-E11510)*(I11513-I11510)/(E11513-E11510)</f>
        <v>17.7</v>
      </c>
      <c r="J11512" s="397">
        <f>J11510+(E11512-E11510)*(J11513-J11510)/(E11513-E11510)</f>
        <v>0.15053333333333332</v>
      </c>
      <c r="K11512" s="469">
        <f t="shared" si="972"/>
        <v>17.719447154059566</v>
      </c>
      <c r="L11512" s="469">
        <f t="shared" si="973"/>
        <v>1.9447154059566429E-2</v>
      </c>
    </row>
    <row r="11513" spans="1:12">
      <c r="A11513" s="480" t="s">
        <v>126</v>
      </c>
      <c r="B11513" s="480">
        <f t="shared" si="970"/>
        <v>24</v>
      </c>
      <c r="C11513" s="480">
        <f t="shared" si="971"/>
        <v>0</v>
      </c>
      <c r="D11513" s="480">
        <f>D11510</f>
        <v>288</v>
      </c>
      <c r="E11513" s="480">
        <f t="shared" si="974"/>
        <v>99</v>
      </c>
      <c r="F11513" s="484">
        <v>4.6741999999999999</v>
      </c>
      <c r="G11513" s="480">
        <v>15</v>
      </c>
      <c r="H11513" s="482">
        <v>0.26342500000000002</v>
      </c>
      <c r="I11513" s="483">
        <v>17.7</v>
      </c>
      <c r="J11513" s="484">
        <v>0.1497</v>
      </c>
      <c r="K11513" s="469">
        <f t="shared" si="972"/>
        <v>17.743949890860776</v>
      </c>
      <c r="L11513" s="469">
        <f t="shared" si="973"/>
        <v>4.3949890860776719E-2</v>
      </c>
    </row>
    <row r="11514" spans="1:12">
      <c r="A11514" s="98" t="s">
        <v>126</v>
      </c>
      <c r="B11514" s="98">
        <f t="shared" si="970"/>
        <v>24</v>
      </c>
      <c r="C11514" s="98">
        <f t="shared" si="971"/>
        <v>0</v>
      </c>
      <c r="D11514" s="98">
        <f>D11513</f>
        <v>288</v>
      </c>
      <c r="E11514" s="98">
        <f t="shared" si="974"/>
        <v>100</v>
      </c>
      <c r="F11514" s="397">
        <f>F11513+(E11514-E11513)*(F11516-F11513)/(E11516-E11513)</f>
        <v>4.6859000000000002</v>
      </c>
      <c r="G11514" s="98">
        <v>15</v>
      </c>
      <c r="H11514" s="491">
        <f>H11513+(E11514-E11513)*(H11516-H11513)/(E11516-E11513)</f>
        <v>0.26372699999999999</v>
      </c>
      <c r="I11514" s="492">
        <f>I11513+(E11514-E11513)*(I11516-I11513)/(E11516-E11513)</f>
        <v>17.733333333333334</v>
      </c>
      <c r="J11514" s="397">
        <f>J11513+(E11514-E11513)*(J11516-J11513)/(E11516-E11513)</f>
        <v>0.14886666666666667</v>
      </c>
      <c r="K11514" s="469">
        <f t="shared" si="972"/>
        <v>17.767994934155396</v>
      </c>
      <c r="L11514" s="469">
        <f t="shared" si="973"/>
        <v>3.4661600822062155E-2</v>
      </c>
    </row>
    <row r="11515" spans="1:12">
      <c r="A11515" s="98" t="s">
        <v>126</v>
      </c>
      <c r="B11515" s="98">
        <f t="shared" si="970"/>
        <v>24</v>
      </c>
      <c r="C11515" s="98">
        <f t="shared" si="971"/>
        <v>0</v>
      </c>
      <c r="D11515" s="98">
        <f>D11513</f>
        <v>288</v>
      </c>
      <c r="E11515" s="98">
        <f t="shared" si="974"/>
        <v>101</v>
      </c>
      <c r="F11515" s="397">
        <f>F11513+(E11515-E11513)*(F11516-F11513)/(E11516-E11513)</f>
        <v>4.6975999999999996</v>
      </c>
      <c r="G11515" s="98">
        <v>15</v>
      </c>
      <c r="H11515" s="491">
        <f>H11513+(E11515-E11513)*(H11516-H11513)/(E11516-E11513)</f>
        <v>0.26402900000000001</v>
      </c>
      <c r="I11515" s="492">
        <f>I11513+(E11515-E11513)*(I11516-I11513)/(E11516-E11513)</f>
        <v>17.766666666666666</v>
      </c>
      <c r="J11515" s="397">
        <f>J11513+(E11515-E11513)*(J11516-J11513)/(E11516-E11513)</f>
        <v>0.14803333333333332</v>
      </c>
      <c r="K11515" s="469">
        <f t="shared" si="972"/>
        <v>17.791984971347841</v>
      </c>
      <c r="L11515" s="469">
        <f t="shared" si="973"/>
        <v>2.5318304681174908E-2</v>
      </c>
    </row>
    <row r="11516" spans="1:12">
      <c r="A11516" s="480" t="s">
        <v>126</v>
      </c>
      <c r="B11516" s="480">
        <f t="shared" si="970"/>
        <v>24</v>
      </c>
      <c r="C11516" s="480">
        <f t="shared" si="971"/>
        <v>0</v>
      </c>
      <c r="D11516" s="480">
        <f>D11513</f>
        <v>288</v>
      </c>
      <c r="E11516" s="480">
        <f t="shared" si="974"/>
        <v>102</v>
      </c>
      <c r="F11516" s="484">
        <v>4.7092999999999998</v>
      </c>
      <c r="G11516" s="480">
        <v>15</v>
      </c>
      <c r="H11516" s="482">
        <v>0.26433099999999998</v>
      </c>
      <c r="I11516" s="483">
        <v>17.8</v>
      </c>
      <c r="J11516" s="484">
        <v>0.1472</v>
      </c>
      <c r="K11516" s="469">
        <f t="shared" si="972"/>
        <v>17.815920190972683</v>
      </c>
      <c r="L11516" s="469">
        <f t="shared" si="973"/>
        <v>1.5920190972682491E-2</v>
      </c>
    </row>
    <row r="11517" spans="1:12">
      <c r="A11517" s="98" t="s">
        <v>126</v>
      </c>
      <c r="B11517" s="98">
        <f t="shared" ref="B11517:B11580" si="975">INT(D11517/12)</f>
        <v>24</v>
      </c>
      <c r="C11517" s="98">
        <f t="shared" ref="C11517:C11580" si="976">D11517-B11517*12</f>
        <v>0</v>
      </c>
      <c r="D11517" s="98">
        <f>D11516</f>
        <v>288</v>
      </c>
      <c r="E11517" s="98">
        <f t="shared" si="974"/>
        <v>103</v>
      </c>
      <c r="F11517" s="397">
        <f>F11516+(E11517-E11516)*(F11519-F11516)/(E11519-E11516)</f>
        <v>4.7209000000000003</v>
      </c>
      <c r="G11517" s="98">
        <v>15</v>
      </c>
      <c r="H11517" s="491">
        <f>H11516+(E11517-E11516)*(H11519-H11516)/(E11519-E11516)</f>
        <v>0.26463366666666666</v>
      </c>
      <c r="I11517" s="492">
        <f>I11516+(E11517-E11516)*(I11519-I11516)/(E11519-E11516)</f>
        <v>17.833333333333332</v>
      </c>
      <c r="J11517" s="397">
        <f>J11516+(E11517-E11516)*(J11519-J11516)/(E11519-E11516)</f>
        <v>0.14636666666666667</v>
      </c>
      <c r="K11517" s="469">
        <f t="shared" si="972"/>
        <v>17.839377957705057</v>
      </c>
      <c r="L11517" s="469">
        <f t="shared" si="973"/>
        <v>6.0446243717251491E-3</v>
      </c>
    </row>
    <row r="11518" spans="1:12">
      <c r="A11518" s="98" t="s">
        <v>126</v>
      </c>
      <c r="B11518" s="98">
        <f t="shared" si="975"/>
        <v>24</v>
      </c>
      <c r="C11518" s="98">
        <f t="shared" si="976"/>
        <v>0</v>
      </c>
      <c r="D11518" s="98">
        <f>D11516</f>
        <v>288</v>
      </c>
      <c r="E11518" s="98">
        <f t="shared" si="974"/>
        <v>104</v>
      </c>
      <c r="F11518" s="397">
        <f>F11516+(E11518-E11516)*(F11519-F11516)/(E11519-E11516)</f>
        <v>4.7324999999999999</v>
      </c>
      <c r="G11518" s="98">
        <v>15</v>
      </c>
      <c r="H11518" s="491">
        <f>H11516+(E11518-E11516)*(H11519-H11516)/(E11519-E11516)</f>
        <v>0.26493633333333333</v>
      </c>
      <c r="I11518" s="492">
        <f>I11516+(E11518-E11516)*(I11519-I11516)/(E11519-E11516)</f>
        <v>17.866666666666667</v>
      </c>
      <c r="J11518" s="397">
        <f>J11516+(E11518-E11516)*(J11519-J11516)/(E11519-E11516)</f>
        <v>0.14553333333333332</v>
      </c>
      <c r="K11518" s="469">
        <f t="shared" si="972"/>
        <v>17.862782127530011</v>
      </c>
      <c r="L11518" s="469">
        <f t="shared" si="973"/>
        <v>-3.8845391366564286E-3</v>
      </c>
    </row>
    <row r="11519" spans="1:12">
      <c r="A11519" s="480" t="s">
        <v>126</v>
      </c>
      <c r="B11519" s="480">
        <f t="shared" si="975"/>
        <v>24</v>
      </c>
      <c r="C11519" s="480">
        <f t="shared" si="976"/>
        <v>0</v>
      </c>
      <c r="D11519" s="480">
        <f>D11516</f>
        <v>288</v>
      </c>
      <c r="E11519" s="480">
        <f t="shared" si="974"/>
        <v>105</v>
      </c>
      <c r="F11519" s="484">
        <v>4.7441000000000004</v>
      </c>
      <c r="G11519" s="480">
        <v>15</v>
      </c>
      <c r="H11519" s="482">
        <v>0.265239</v>
      </c>
      <c r="I11519" s="483">
        <v>17.899999999999999</v>
      </c>
      <c r="J11519" s="484">
        <v>0.1447</v>
      </c>
      <c r="K11519" s="469">
        <f t="shared" si="972"/>
        <v>17.886132883927328</v>
      </c>
      <c r="L11519" s="469">
        <f t="shared" si="973"/>
        <v>-1.3867116072670882E-2</v>
      </c>
    </row>
    <row r="11520" spans="1:12">
      <c r="A11520" s="98" t="s">
        <v>126</v>
      </c>
      <c r="B11520" s="98">
        <f t="shared" si="975"/>
        <v>24</v>
      </c>
      <c r="C11520" s="98">
        <f t="shared" si="976"/>
        <v>0</v>
      </c>
      <c r="D11520" s="98">
        <f>D11519</f>
        <v>288</v>
      </c>
      <c r="E11520" s="98">
        <f t="shared" si="974"/>
        <v>106</v>
      </c>
      <c r="F11520" s="397">
        <f>F11519+(E11520-E11519)*(F11522-F11519)/(E11522-E11519)</f>
        <v>4.7556333333333338</v>
      </c>
      <c r="G11520" s="98">
        <v>15</v>
      </c>
      <c r="H11520" s="491">
        <f>H11519+(E11520-E11519)*(H11522-H11519)/(E11522-E11519)</f>
        <v>0.265542</v>
      </c>
      <c r="I11520" s="492">
        <f>I11519+(E11520-E11519)*(I11522-I11519)/(E11522-E11519)</f>
        <v>17.933333333333334</v>
      </c>
      <c r="J11520" s="397">
        <f>J11519+(E11520-E11519)*(J11522-J11519)/(E11522-E11519)</f>
        <v>0.14386666666666667</v>
      </c>
      <c r="K11520" s="469">
        <f t="shared" si="972"/>
        <v>17.909156869095412</v>
      </c>
      <c r="L11520" s="469">
        <f t="shared" si="973"/>
        <v>-2.4176464237921635E-2</v>
      </c>
    </row>
    <row r="11521" spans="1:12">
      <c r="A11521" s="98" t="s">
        <v>126</v>
      </c>
      <c r="B11521" s="98">
        <f t="shared" si="975"/>
        <v>24</v>
      </c>
      <c r="C11521" s="98">
        <f t="shared" si="976"/>
        <v>0</v>
      </c>
      <c r="D11521" s="98">
        <f>D11519</f>
        <v>288</v>
      </c>
      <c r="E11521" s="98">
        <f t="shared" si="974"/>
        <v>107</v>
      </c>
      <c r="F11521" s="397">
        <f>F11519+(E11521-E11519)*(F11522-F11519)/(E11522-E11519)</f>
        <v>4.7671666666666663</v>
      </c>
      <c r="G11521" s="98">
        <v>15</v>
      </c>
      <c r="H11521" s="491">
        <f>H11519+(E11521-E11519)*(H11522-H11519)/(E11522-E11519)</f>
        <v>0.265845</v>
      </c>
      <c r="I11521" s="492">
        <f>I11519+(E11521-E11519)*(I11522-I11519)/(E11522-E11519)</f>
        <v>17.966666666666665</v>
      </c>
      <c r="J11521" s="397">
        <f>J11519+(E11521-E11519)*(J11522-J11519)/(E11522-E11519)</f>
        <v>0.14303333333333332</v>
      </c>
      <c r="K11521" s="469">
        <f t="shared" si="972"/>
        <v>17.932128370541729</v>
      </c>
      <c r="L11521" s="469">
        <f t="shared" si="973"/>
        <v>-3.4538296124935641E-2</v>
      </c>
    </row>
    <row r="11522" spans="1:12">
      <c r="A11522" s="480" t="s">
        <v>126</v>
      </c>
      <c r="B11522" s="480">
        <f t="shared" si="975"/>
        <v>24</v>
      </c>
      <c r="C11522" s="480">
        <f t="shared" si="976"/>
        <v>0</v>
      </c>
      <c r="D11522" s="480">
        <f>D11519</f>
        <v>288</v>
      </c>
      <c r="E11522" s="480">
        <f t="shared" si="974"/>
        <v>108</v>
      </c>
      <c r="F11522" s="484">
        <v>4.7786999999999997</v>
      </c>
      <c r="G11522" s="480">
        <v>15</v>
      </c>
      <c r="H11522" s="482">
        <v>0.266148</v>
      </c>
      <c r="I11522" s="483">
        <v>18</v>
      </c>
      <c r="J11522" s="484">
        <v>0.14219999999999999</v>
      </c>
      <c r="K11522" s="469">
        <f t="shared" si="972"/>
        <v>17.955047567518822</v>
      </c>
      <c r="L11522" s="469">
        <f t="shared" si="973"/>
        <v>-4.4952432481178306E-2</v>
      </c>
    </row>
    <row r="11523" spans="1:12">
      <c r="A11523" s="98" t="s">
        <v>126</v>
      </c>
      <c r="B11523" s="98">
        <f t="shared" si="975"/>
        <v>24</v>
      </c>
      <c r="C11523" s="98">
        <f t="shared" si="976"/>
        <v>0</v>
      </c>
      <c r="D11523" s="98">
        <f>D11522</f>
        <v>288</v>
      </c>
      <c r="E11523" s="98">
        <f t="shared" si="974"/>
        <v>109</v>
      </c>
      <c r="F11523" s="397">
        <f>F11522+(E11523-E11522)*(F11525-F11522)/(E11525-E11522)</f>
        <v>4.7901666666666669</v>
      </c>
      <c r="G11523" s="98">
        <v>15</v>
      </c>
      <c r="H11523" s="491">
        <f>H11522+(E11523-E11522)*(H11525-H11522)/(E11525-E11522)</f>
        <v>0.26645166666666664</v>
      </c>
      <c r="I11523" s="492">
        <f>I11522+(E11523-E11522)*(I11525-I11522)/(E11525-E11522)</f>
        <v>18</v>
      </c>
      <c r="J11523" s="397">
        <f>J11522+(E11523-E11522)*(J11525-J11522)/(E11525-E11522)</f>
        <v>0.14136666666666667</v>
      </c>
      <c r="K11523" s="469">
        <f t="shared" si="972"/>
        <v>17.977619455686149</v>
      </c>
      <c r="L11523" s="469">
        <f t="shared" si="973"/>
        <v>-2.2380544313850947E-2</v>
      </c>
    </row>
    <row r="11524" spans="1:12">
      <c r="A11524" s="98" t="s">
        <v>126</v>
      </c>
      <c r="B11524" s="98">
        <f t="shared" si="975"/>
        <v>24</v>
      </c>
      <c r="C11524" s="98">
        <f t="shared" si="976"/>
        <v>0</v>
      </c>
      <c r="D11524" s="98">
        <f>D11522</f>
        <v>288</v>
      </c>
      <c r="E11524" s="98">
        <f t="shared" si="974"/>
        <v>110</v>
      </c>
      <c r="F11524" s="397">
        <f>F11522+(E11524-E11522)*(F11525-F11522)/(E11525-E11522)</f>
        <v>4.8016333333333332</v>
      </c>
      <c r="G11524" s="98">
        <v>15</v>
      </c>
      <c r="H11524" s="491">
        <f>H11522+(E11524-E11522)*(H11525-H11522)/(E11525-E11522)</f>
        <v>0.26675533333333334</v>
      </c>
      <c r="I11524" s="492">
        <f>I11522+(E11524-E11522)*(I11525-I11522)/(E11525-E11522)</f>
        <v>18</v>
      </c>
      <c r="J11524" s="397">
        <f>J11522+(E11524-E11522)*(J11525-J11522)/(E11525-E11522)</f>
        <v>0.14053333333333332</v>
      </c>
      <c r="K11524" s="469">
        <f t="shared" si="972"/>
        <v>18.000139953465471</v>
      </c>
      <c r="L11524" s="469">
        <f t="shared" si="973"/>
        <v>1.3995346547091003E-4</v>
      </c>
    </row>
    <row r="11525" spans="1:12">
      <c r="A11525" s="480" t="s">
        <v>126</v>
      </c>
      <c r="B11525" s="480">
        <f t="shared" si="975"/>
        <v>24</v>
      </c>
      <c r="C11525" s="480">
        <f t="shared" si="976"/>
        <v>0</v>
      </c>
      <c r="D11525" s="480">
        <f>D11522</f>
        <v>288</v>
      </c>
      <c r="E11525" s="480">
        <f t="shared" si="974"/>
        <v>111</v>
      </c>
      <c r="F11525" s="484">
        <v>4.8131000000000004</v>
      </c>
      <c r="G11525" s="480">
        <v>15</v>
      </c>
      <c r="H11525" s="482">
        <v>0.26705899999999999</v>
      </c>
      <c r="I11525" s="483">
        <v>18</v>
      </c>
      <c r="J11525" s="484">
        <v>0.13969999999999999</v>
      </c>
      <c r="K11525" s="469">
        <f t="shared" si="972"/>
        <v>18.022609236161301</v>
      </c>
      <c r="L11525" s="469">
        <f t="shared" si="973"/>
        <v>2.2609236161301283E-2</v>
      </c>
    </row>
    <row r="11526" spans="1:12">
      <c r="A11526" s="98" t="s">
        <v>126</v>
      </c>
      <c r="B11526" s="98">
        <f t="shared" si="975"/>
        <v>24</v>
      </c>
      <c r="C11526" s="98">
        <f t="shared" si="976"/>
        <v>0</v>
      </c>
      <c r="D11526" s="98">
        <f>D11525</f>
        <v>288</v>
      </c>
      <c r="E11526" s="98">
        <f t="shared" si="974"/>
        <v>112</v>
      </c>
      <c r="F11526" s="397">
        <f>F11525+(E11526-E11525)*(F11528-F11525)/(E11528-E11525)</f>
        <v>4.8244666666666669</v>
      </c>
      <c r="G11526" s="98">
        <v>15</v>
      </c>
      <c r="H11526" s="491">
        <f>H11525+(E11526-E11525)*(H11528-H11525)/(E11528-E11525)</f>
        <v>0.26736333333333334</v>
      </c>
      <c r="I11526" s="492">
        <f>I11525+(E11526-E11525)*(I11528-I11525)/(E11528-E11525)</f>
        <v>18.033333333333335</v>
      </c>
      <c r="J11526" s="397">
        <f>J11525+(E11526-E11525)*(J11528-J11525)/(E11528-E11525)</f>
        <v>0.13886666666666667</v>
      </c>
      <c r="K11526" s="469">
        <f t="shared" si="972"/>
        <v>18.044608460397214</v>
      </c>
      <c r="L11526" s="469">
        <f t="shared" si="973"/>
        <v>1.1275127063878898E-2</v>
      </c>
    </row>
    <row r="11527" spans="1:12">
      <c r="A11527" s="98" t="s">
        <v>126</v>
      </c>
      <c r="B11527" s="98">
        <f t="shared" si="975"/>
        <v>24</v>
      </c>
      <c r="C11527" s="98">
        <f t="shared" si="976"/>
        <v>0</v>
      </c>
      <c r="D11527" s="98">
        <f>D11525</f>
        <v>288</v>
      </c>
      <c r="E11527" s="98">
        <f t="shared" si="974"/>
        <v>113</v>
      </c>
      <c r="F11527" s="397">
        <f>F11525+(E11527-E11525)*(F11528-F11525)/(E11528-E11525)</f>
        <v>4.8358333333333334</v>
      </c>
      <c r="G11527" s="98">
        <v>15</v>
      </c>
      <c r="H11527" s="491">
        <f>H11525+(E11527-E11525)*(H11528-H11525)/(E11528-E11525)</f>
        <v>0.26766766666666664</v>
      </c>
      <c r="I11527" s="492">
        <f>I11525+(E11527-E11525)*(I11528-I11525)/(E11528-E11525)</f>
        <v>18.066666666666666</v>
      </c>
      <c r="J11527" s="397">
        <f>J11525+(E11527-E11525)*(J11528-J11525)/(E11528-E11525)</f>
        <v>0.13803333333333331</v>
      </c>
      <c r="K11527" s="469">
        <f t="shared" si="972"/>
        <v>18.066557659186831</v>
      </c>
      <c r="L11527" s="469">
        <f t="shared" si="973"/>
        <v>-1.0900747983555448E-4</v>
      </c>
    </row>
    <row r="11528" spans="1:12">
      <c r="A11528" s="480" t="s">
        <v>126</v>
      </c>
      <c r="B11528" s="480">
        <f t="shared" si="975"/>
        <v>24</v>
      </c>
      <c r="C11528" s="480">
        <f t="shared" si="976"/>
        <v>0</v>
      </c>
      <c r="D11528" s="480">
        <f>D11525</f>
        <v>288</v>
      </c>
      <c r="E11528" s="480">
        <f t="shared" si="974"/>
        <v>114</v>
      </c>
      <c r="F11528" s="484">
        <v>4.8472</v>
      </c>
      <c r="G11528" s="480">
        <v>15</v>
      </c>
      <c r="H11528" s="482">
        <v>0.26797199999999999</v>
      </c>
      <c r="I11528" s="483">
        <v>18.100000000000001</v>
      </c>
      <c r="J11528" s="484">
        <v>0.13719999999999999</v>
      </c>
      <c r="K11528" s="469">
        <f t="shared" si="972"/>
        <v>18.088457002970461</v>
      </c>
      <c r="L11528" s="469">
        <f t="shared" si="973"/>
        <v>-1.1542997029540203E-2</v>
      </c>
    </row>
    <row r="11529" spans="1:12">
      <c r="A11529" s="98" t="s">
        <v>126</v>
      </c>
      <c r="B11529" s="98">
        <f t="shared" si="975"/>
        <v>24</v>
      </c>
      <c r="C11529" s="98">
        <f t="shared" si="976"/>
        <v>0</v>
      </c>
      <c r="D11529" s="98">
        <f>D11528</f>
        <v>288</v>
      </c>
      <c r="E11529" s="98">
        <f t="shared" si="974"/>
        <v>115</v>
      </c>
      <c r="F11529" s="397">
        <f>F11528+(E11529-E11528)*(F11531-F11528)/(E11531-E11528)</f>
        <v>4.8584666666666667</v>
      </c>
      <c r="G11529" s="98">
        <v>15</v>
      </c>
      <c r="H11529" s="491">
        <f>H11528+(E11529-E11528)*(H11531-H11528)/(E11531-E11528)</f>
        <v>0.26827699999999999</v>
      </c>
      <c r="I11529" s="492">
        <f>I11528+(E11529-E11528)*(I11531-I11528)/(E11531-E11528)</f>
        <v>18.133333333333333</v>
      </c>
      <c r="J11529" s="397">
        <f>J11528+(E11529-E11528)*(J11531-J11528)/(E11531-E11528)</f>
        <v>0.13636666666666666</v>
      </c>
      <c r="K11529" s="469">
        <f t="shared" si="972"/>
        <v>18.109888908354673</v>
      </c>
      <c r="L11529" s="469">
        <f t="shared" si="973"/>
        <v>-2.3444424978659839E-2</v>
      </c>
    </row>
    <row r="11530" spans="1:12">
      <c r="A11530" s="98" t="s">
        <v>126</v>
      </c>
      <c r="B11530" s="98">
        <f t="shared" si="975"/>
        <v>24</v>
      </c>
      <c r="C11530" s="98">
        <f t="shared" si="976"/>
        <v>0</v>
      </c>
      <c r="D11530" s="98">
        <f>D11528</f>
        <v>288</v>
      </c>
      <c r="E11530" s="98">
        <f t="shared" si="974"/>
        <v>116</v>
      </c>
      <c r="F11530" s="397">
        <f>F11528+(E11530-E11528)*(F11531-F11528)/(E11531-E11528)</f>
        <v>4.8697333333333335</v>
      </c>
      <c r="G11530" s="98">
        <v>15</v>
      </c>
      <c r="H11530" s="491">
        <f>H11528+(E11530-E11528)*(H11531-H11528)/(E11531-E11528)</f>
        <v>0.26858199999999999</v>
      </c>
      <c r="I11530" s="492">
        <f>I11528+(E11530-E11528)*(I11531-I11528)/(E11531-E11528)</f>
        <v>18.166666666666668</v>
      </c>
      <c r="J11530" s="397">
        <f>J11528+(E11530-E11528)*(J11531-J11528)/(E11531-E11528)</f>
        <v>0.13553333333333331</v>
      </c>
      <c r="K11530" s="469">
        <f t="shared" si="972"/>
        <v>18.13127213786975</v>
      </c>
      <c r="L11530" s="469">
        <f t="shared" si="973"/>
        <v>-3.5394528796917513E-2</v>
      </c>
    </row>
    <row r="11531" spans="1:12">
      <c r="A11531" s="480" t="s">
        <v>126</v>
      </c>
      <c r="B11531" s="480">
        <f t="shared" si="975"/>
        <v>24</v>
      </c>
      <c r="C11531" s="480">
        <f t="shared" si="976"/>
        <v>0</v>
      </c>
      <c r="D11531" s="480">
        <f>D11528</f>
        <v>288</v>
      </c>
      <c r="E11531" s="480">
        <f t="shared" si="974"/>
        <v>117</v>
      </c>
      <c r="F11531" s="484">
        <v>4.8810000000000002</v>
      </c>
      <c r="G11531" s="480">
        <v>15</v>
      </c>
      <c r="H11531" s="482">
        <v>0.26888699999999999</v>
      </c>
      <c r="I11531" s="483">
        <v>18.2</v>
      </c>
      <c r="J11531" s="484">
        <v>0.13469999999999999</v>
      </c>
      <c r="K11531" s="469">
        <f t="shared" ref="K11531:K11594" si="977">F11531/H11531</f>
        <v>18.152606857155611</v>
      </c>
      <c r="L11531" s="469">
        <f t="shared" ref="L11531:L11594" si="978">K11531-I11531</f>
        <v>-4.7393142844388336E-2</v>
      </c>
    </row>
    <row r="11532" spans="1:12">
      <c r="A11532" s="98" t="s">
        <v>126</v>
      </c>
      <c r="B11532" s="98">
        <f t="shared" si="975"/>
        <v>24</v>
      </c>
      <c r="C11532" s="98">
        <f t="shared" si="976"/>
        <v>0</v>
      </c>
      <c r="D11532" s="98">
        <f>D11531</f>
        <v>288</v>
      </c>
      <c r="E11532" s="98">
        <f t="shared" si="974"/>
        <v>118</v>
      </c>
      <c r="F11532" s="397">
        <f>F11531+(E11532-E11531)*(F11534-F11531)/(E11534-E11531)</f>
        <v>4.8922333333333334</v>
      </c>
      <c r="G11532" s="98">
        <v>15</v>
      </c>
      <c r="H11532" s="491">
        <f>H11531+(E11532-E11531)*(H11534-H11531)/(E11534-E11531)</f>
        <v>0.26919300000000002</v>
      </c>
      <c r="I11532" s="492">
        <f>I11531+(E11532-E11531)*(I11534-I11531)/(E11534-E11531)</f>
        <v>18.2</v>
      </c>
      <c r="J11532" s="397">
        <f>J11531+(E11532-E11531)*(J11534-J11531)/(E11534-E11531)</f>
        <v>0.13386666666666666</v>
      </c>
      <c r="K11532" s="469">
        <f t="shared" si="977"/>
        <v>18.173701891703473</v>
      </c>
      <c r="L11532" s="469">
        <f t="shared" si="978"/>
        <v>-2.6298108296526124E-2</v>
      </c>
    </row>
    <row r="11533" spans="1:12">
      <c r="A11533" s="98" t="s">
        <v>126</v>
      </c>
      <c r="B11533" s="98">
        <f t="shared" si="975"/>
        <v>24</v>
      </c>
      <c r="C11533" s="98">
        <f t="shared" si="976"/>
        <v>0</v>
      </c>
      <c r="D11533" s="98">
        <f>D11531</f>
        <v>288</v>
      </c>
      <c r="E11533" s="98">
        <f t="shared" si="974"/>
        <v>119</v>
      </c>
      <c r="F11533" s="397">
        <f>F11531+(E11533-E11531)*(F11534-F11531)/(E11534-E11531)</f>
        <v>4.9034666666666666</v>
      </c>
      <c r="G11533" s="98">
        <v>15</v>
      </c>
      <c r="H11533" s="491">
        <f>H11531+(E11533-E11531)*(H11534-H11531)/(E11534-E11531)</f>
        <v>0.26949899999999999</v>
      </c>
      <c r="I11533" s="492">
        <f>I11531+(E11533-E11531)*(I11534-I11531)/(E11534-E11531)</f>
        <v>18.2</v>
      </c>
      <c r="J11533" s="397">
        <f>J11531+(E11533-E11531)*(J11534-J11531)/(E11534-E11531)</f>
        <v>0.13303333333333334</v>
      </c>
      <c r="K11533" s="469">
        <f t="shared" si="977"/>
        <v>18.194749021950607</v>
      </c>
      <c r="L11533" s="469">
        <f t="shared" si="978"/>
        <v>-5.2509780493927849E-3</v>
      </c>
    </row>
    <row r="11534" spans="1:12">
      <c r="A11534" s="480" t="s">
        <v>126</v>
      </c>
      <c r="B11534" s="480">
        <f t="shared" si="975"/>
        <v>24</v>
      </c>
      <c r="C11534" s="480">
        <f t="shared" si="976"/>
        <v>0</v>
      </c>
      <c r="D11534" s="480">
        <f>D11531</f>
        <v>288</v>
      </c>
      <c r="E11534" s="480">
        <f t="shared" si="974"/>
        <v>120</v>
      </c>
      <c r="F11534" s="484">
        <v>4.9146999999999998</v>
      </c>
      <c r="G11534" s="480">
        <v>15</v>
      </c>
      <c r="H11534" s="482">
        <v>0.26980500000000002</v>
      </c>
      <c r="I11534" s="483">
        <v>18.2</v>
      </c>
      <c r="J11534" s="484">
        <v>0.13220000000000001</v>
      </c>
      <c r="K11534" s="469">
        <f t="shared" si="977"/>
        <v>18.215748410889343</v>
      </c>
      <c r="L11534" s="469">
        <f t="shared" si="978"/>
        <v>1.57484108893442E-2</v>
      </c>
    </row>
    <row r="11535" spans="1:12">
      <c r="A11535" s="98" t="s">
        <v>126</v>
      </c>
      <c r="B11535" s="98">
        <f t="shared" si="975"/>
        <v>24</v>
      </c>
      <c r="C11535" s="98">
        <f t="shared" si="976"/>
        <v>0</v>
      </c>
      <c r="D11535" s="98">
        <f>D11534</f>
        <v>288</v>
      </c>
      <c r="E11535" s="98">
        <f t="shared" si="974"/>
        <v>121</v>
      </c>
      <c r="F11535" s="397">
        <f>F11534+(E11535-E11534)*(F11537-F11534)/(E11537-E11534)</f>
        <v>4.9258333333333333</v>
      </c>
      <c r="G11535" s="98">
        <v>15</v>
      </c>
      <c r="H11535" s="491">
        <f>H11534+(E11535-E11534)*(H11537-H11534)/(E11537-E11534)</f>
        <v>0.27011200000000002</v>
      </c>
      <c r="I11535" s="492">
        <f>I11534+(E11535-E11534)*(I11537-I11534)/(E11537-E11534)</f>
        <v>18.233333333333334</v>
      </c>
      <c r="J11535" s="397">
        <f>J11534+(E11535-E11534)*(J11537-J11534)/(E11537-E11534)</f>
        <v>0.13136666666666669</v>
      </c>
      <c r="K11535" s="469">
        <f t="shared" si="977"/>
        <v>18.236262488646684</v>
      </c>
      <c r="L11535" s="469">
        <f t="shared" si="978"/>
        <v>2.9291553133496961E-3</v>
      </c>
    </row>
    <row r="11536" spans="1:12">
      <c r="A11536" s="98" t="s">
        <v>126</v>
      </c>
      <c r="B11536" s="98">
        <f t="shared" si="975"/>
        <v>24</v>
      </c>
      <c r="C11536" s="98">
        <f t="shared" si="976"/>
        <v>0</v>
      </c>
      <c r="D11536" s="98">
        <f>D11534</f>
        <v>288</v>
      </c>
      <c r="E11536" s="98">
        <f t="shared" si="974"/>
        <v>122</v>
      </c>
      <c r="F11536" s="397">
        <f>F11534+(E11536-E11534)*(F11537-F11534)/(E11537-E11534)</f>
        <v>4.9369666666666667</v>
      </c>
      <c r="G11536" s="98">
        <v>15</v>
      </c>
      <c r="H11536" s="491">
        <f>H11534+(E11536-E11534)*(H11537-H11534)/(E11537-E11534)</f>
        <v>0.27041900000000002</v>
      </c>
      <c r="I11536" s="492">
        <f>I11534+(E11536-E11534)*(I11537-I11534)/(E11537-E11534)</f>
        <v>18.266666666666666</v>
      </c>
      <c r="J11536" s="397">
        <f>J11534+(E11536-E11534)*(J11537-J11534)/(E11537-E11534)</f>
        <v>0.13053333333333333</v>
      </c>
      <c r="K11536" s="469">
        <f t="shared" si="977"/>
        <v>18.256729988154184</v>
      </c>
      <c r="L11536" s="469">
        <f t="shared" si="978"/>
        <v>-9.9366785124814783E-3</v>
      </c>
    </row>
    <row r="11537" spans="1:12">
      <c r="A11537" s="480" t="s">
        <v>126</v>
      </c>
      <c r="B11537" s="480">
        <f t="shared" si="975"/>
        <v>24</v>
      </c>
      <c r="C11537" s="480">
        <f t="shared" si="976"/>
        <v>0</v>
      </c>
      <c r="D11537" s="480">
        <f>D11534</f>
        <v>288</v>
      </c>
      <c r="E11537" s="480">
        <f t="shared" si="974"/>
        <v>123</v>
      </c>
      <c r="F11537" s="484">
        <v>4.9481000000000002</v>
      </c>
      <c r="G11537" s="480">
        <v>15</v>
      </c>
      <c r="H11537" s="482">
        <v>0.27072600000000002</v>
      </c>
      <c r="I11537" s="483">
        <v>18.3</v>
      </c>
      <c r="J11537" s="484">
        <v>0.12970000000000001</v>
      </c>
      <c r="K11537" s="469">
        <f t="shared" si="977"/>
        <v>18.277151067869358</v>
      </c>
      <c r="L11537" s="469">
        <f t="shared" si="978"/>
        <v>-2.2848932130642652E-2</v>
      </c>
    </row>
    <row r="11538" spans="1:12">
      <c r="A11538" s="98" t="s">
        <v>126</v>
      </c>
      <c r="B11538" s="98">
        <f t="shared" si="975"/>
        <v>24</v>
      </c>
      <c r="C11538" s="98">
        <f t="shared" si="976"/>
        <v>0</v>
      </c>
      <c r="D11538" s="98">
        <f>D11537</f>
        <v>288</v>
      </c>
      <c r="E11538" s="98">
        <f t="shared" si="974"/>
        <v>124</v>
      </c>
      <c r="F11538" s="397">
        <f>F11537+(E11538-E11537)*(F11540-F11537)/(E11540-E11537)</f>
        <v>4.9591666666666665</v>
      </c>
      <c r="G11538" s="98">
        <v>15</v>
      </c>
      <c r="H11538" s="491">
        <f>H11537+(E11538-E11537)*(H11540-H11537)/(E11540-E11537)</f>
        <v>0.271034</v>
      </c>
      <c r="I11538" s="492">
        <f>I11537+(E11538-E11537)*(I11540-I11537)/(E11540-E11537)</f>
        <v>18.3</v>
      </c>
      <c r="J11538" s="397">
        <f>J11537+(E11538-E11537)*(J11540-J11537)/(E11540-E11537)</f>
        <v>0.12886666666666668</v>
      </c>
      <c r="K11538" s="469">
        <f t="shared" si="977"/>
        <v>18.297212403855852</v>
      </c>
      <c r="L11538" s="469">
        <f t="shared" si="978"/>
        <v>-2.7875961441488073E-3</v>
      </c>
    </row>
    <row r="11539" spans="1:12">
      <c r="A11539" s="98" t="s">
        <v>126</v>
      </c>
      <c r="B11539" s="98">
        <f t="shared" si="975"/>
        <v>24</v>
      </c>
      <c r="C11539" s="98">
        <f t="shared" si="976"/>
        <v>0</v>
      </c>
      <c r="D11539" s="98">
        <f>D11537</f>
        <v>288</v>
      </c>
      <c r="E11539" s="98">
        <f t="shared" ref="E11539:E11579" si="979">E11538+1</f>
        <v>125</v>
      </c>
      <c r="F11539" s="397">
        <f>F11537+(E11539-E11537)*(F11540-F11537)/(E11540-E11537)</f>
        <v>4.9702333333333337</v>
      </c>
      <c r="G11539" s="98">
        <v>15</v>
      </c>
      <c r="H11539" s="491">
        <f>H11537+(E11539-E11537)*(H11540-H11537)/(E11540-E11537)</f>
        <v>0.27134200000000003</v>
      </c>
      <c r="I11539" s="492">
        <f>I11537+(E11539-E11537)*(I11540-I11537)/(E11540-E11537)</f>
        <v>18.3</v>
      </c>
      <c r="J11539" s="397">
        <f>J11537+(E11539-E11537)*(J11540-J11537)/(E11540-E11537)</f>
        <v>0.12803333333333333</v>
      </c>
      <c r="K11539" s="469">
        <f t="shared" si="977"/>
        <v>18.317228196642368</v>
      </c>
      <c r="L11539" s="469">
        <f t="shared" si="978"/>
        <v>1.7228196642367521E-2</v>
      </c>
    </row>
    <row r="11540" spans="1:12">
      <c r="A11540" s="480" t="s">
        <v>126</v>
      </c>
      <c r="B11540" s="480">
        <f t="shared" si="975"/>
        <v>24</v>
      </c>
      <c r="C11540" s="480">
        <f t="shared" si="976"/>
        <v>0</v>
      </c>
      <c r="D11540" s="480">
        <f>D11537</f>
        <v>288</v>
      </c>
      <c r="E11540" s="480">
        <f t="shared" si="979"/>
        <v>126</v>
      </c>
      <c r="F11540" s="484">
        <v>4.9813000000000001</v>
      </c>
      <c r="G11540" s="480">
        <v>15</v>
      </c>
      <c r="H11540" s="482">
        <v>0.27165</v>
      </c>
      <c r="I11540" s="483">
        <v>18.3</v>
      </c>
      <c r="J11540" s="484">
        <v>0.12720000000000001</v>
      </c>
      <c r="K11540" s="469">
        <f t="shared" si="977"/>
        <v>18.337198601141175</v>
      </c>
      <c r="L11540" s="469">
        <f t="shared" si="978"/>
        <v>3.7198601141174237E-2</v>
      </c>
    </row>
    <row r="11541" spans="1:12">
      <c r="A11541" s="98" t="s">
        <v>126</v>
      </c>
      <c r="B11541" s="98">
        <f t="shared" si="975"/>
        <v>24</v>
      </c>
      <c r="C11541" s="98">
        <f t="shared" si="976"/>
        <v>0</v>
      </c>
      <c r="D11541" s="98">
        <f>D11540</f>
        <v>288</v>
      </c>
      <c r="E11541" s="98">
        <f t="shared" si="979"/>
        <v>127</v>
      </c>
      <c r="F11541" s="397">
        <f>F11540+(E11541-E11540)*(F11543-F11540)/(E11543-E11540)</f>
        <v>4.9922666666666666</v>
      </c>
      <c r="G11541" s="98">
        <v>15</v>
      </c>
      <c r="H11541" s="491">
        <f>H11540+(E11541-E11540)*(H11543-H11540)/(E11543-E11540)</f>
        <v>0.27195900000000001</v>
      </c>
      <c r="I11541" s="492">
        <f>I11540+(E11541-E11540)*(I11543-I11540)/(E11543-E11540)</f>
        <v>18.333333333333332</v>
      </c>
      <c r="J11541" s="397">
        <f>J11540+(E11541-E11540)*(J11543-J11540)/(E11543-E11540)</f>
        <v>0.12636666666666668</v>
      </c>
      <c r="K11541" s="469">
        <f t="shared" si="977"/>
        <v>18.356688569477996</v>
      </c>
      <c r="L11541" s="469">
        <f t="shared" si="978"/>
        <v>2.3355236144663394E-2</v>
      </c>
    </row>
    <row r="11542" spans="1:12">
      <c r="A11542" s="98" t="s">
        <v>126</v>
      </c>
      <c r="B11542" s="98">
        <f t="shared" si="975"/>
        <v>24</v>
      </c>
      <c r="C11542" s="98">
        <f t="shared" si="976"/>
        <v>0</v>
      </c>
      <c r="D11542" s="98">
        <f>D11540</f>
        <v>288</v>
      </c>
      <c r="E11542" s="98">
        <f t="shared" si="979"/>
        <v>128</v>
      </c>
      <c r="F11542" s="397">
        <f>F11540+(E11542-E11540)*(F11543-F11540)/(E11543-E11540)</f>
        <v>5.0032333333333332</v>
      </c>
      <c r="G11542" s="98">
        <v>15</v>
      </c>
      <c r="H11542" s="491">
        <f>H11540+(E11542-E11540)*(H11543-H11540)/(E11543-E11540)</f>
        <v>0.27226800000000001</v>
      </c>
      <c r="I11542" s="492">
        <f>I11540+(E11542-E11540)*(I11543-I11540)/(E11543-E11540)</f>
        <v>18.366666666666667</v>
      </c>
      <c r="J11542" s="397">
        <f>J11540+(E11542-E11540)*(J11543-J11540)/(E11543-E11540)</f>
        <v>0.12553333333333333</v>
      </c>
      <c r="K11542" s="469">
        <f t="shared" si="977"/>
        <v>18.376134299048484</v>
      </c>
      <c r="L11542" s="469">
        <f t="shared" si="978"/>
        <v>9.467632381817026E-3</v>
      </c>
    </row>
    <row r="11543" spans="1:12">
      <c r="A11543" s="480" t="s">
        <v>126</v>
      </c>
      <c r="B11543" s="480">
        <f t="shared" si="975"/>
        <v>24</v>
      </c>
      <c r="C11543" s="480">
        <f t="shared" si="976"/>
        <v>0</v>
      </c>
      <c r="D11543" s="480">
        <f>D11540</f>
        <v>288</v>
      </c>
      <c r="E11543" s="480">
        <f t="shared" si="979"/>
        <v>129</v>
      </c>
      <c r="F11543" s="484">
        <v>5.0141999999999998</v>
      </c>
      <c r="G11543" s="480">
        <v>15</v>
      </c>
      <c r="H11543" s="482">
        <v>0.27257700000000001</v>
      </c>
      <c r="I11543" s="483">
        <v>18.399999999999999</v>
      </c>
      <c r="J11543" s="484">
        <v>0.12470000000000001</v>
      </c>
      <c r="K11543" s="469">
        <f t="shared" si="977"/>
        <v>18.395535940303105</v>
      </c>
      <c r="L11543" s="469">
        <f t="shared" si="978"/>
        <v>-4.46405969689323E-3</v>
      </c>
    </row>
    <row r="11544" spans="1:12">
      <c r="A11544" s="98" t="s">
        <v>126</v>
      </c>
      <c r="B11544" s="98">
        <f t="shared" si="975"/>
        <v>24</v>
      </c>
      <c r="C11544" s="98">
        <f t="shared" si="976"/>
        <v>0</v>
      </c>
      <c r="D11544" s="98">
        <f>D11543</f>
        <v>288</v>
      </c>
      <c r="E11544" s="98">
        <f t="shared" si="979"/>
        <v>130</v>
      </c>
      <c r="F11544" s="397">
        <f>F11543+(E11544-E11543)*(F11546-F11543)/(E11546-E11543)</f>
        <v>5.0251333333333328</v>
      </c>
      <c r="G11544" s="98">
        <v>15</v>
      </c>
      <c r="H11544" s="491">
        <f>H11543+(E11544-E11543)*(H11546-H11543)/(E11546-E11543)</f>
        <v>0.27288733333333332</v>
      </c>
      <c r="I11544" s="492">
        <f>I11543+(E11544-E11543)*(I11546-I11543)/(E11546-E11543)</f>
        <v>18.433333333333334</v>
      </c>
      <c r="J11544" s="397">
        <f>J11543+(E11544-E11543)*(J11546-J11543)/(E11546-E11543)</f>
        <v>0.12386666666666667</v>
      </c>
      <c r="K11544" s="469">
        <f t="shared" si="977"/>
        <v>18.414681516914182</v>
      </c>
      <c r="L11544" s="469">
        <f t="shared" si="978"/>
        <v>-1.8651816419151146E-2</v>
      </c>
    </row>
    <row r="11545" spans="1:12">
      <c r="A11545" s="98" t="s">
        <v>126</v>
      </c>
      <c r="B11545" s="98">
        <f t="shared" si="975"/>
        <v>24</v>
      </c>
      <c r="C11545" s="98">
        <f t="shared" si="976"/>
        <v>0</v>
      </c>
      <c r="D11545" s="98">
        <f>D11543</f>
        <v>288</v>
      </c>
      <c r="E11545" s="98">
        <f t="shared" si="979"/>
        <v>131</v>
      </c>
      <c r="F11545" s="397">
        <f>F11543+(E11545-E11543)*(F11546-F11543)/(E11546-E11543)</f>
        <v>5.0360666666666667</v>
      </c>
      <c r="G11545" s="98">
        <v>15</v>
      </c>
      <c r="H11545" s="491">
        <f>H11543+(E11545-E11543)*(H11546-H11543)/(E11546-E11543)</f>
        <v>0.27319766666666667</v>
      </c>
      <c r="I11545" s="492">
        <f>I11543+(E11545-E11543)*(I11546-I11543)/(E11546-E11543)</f>
        <v>18.466666666666665</v>
      </c>
      <c r="J11545" s="397">
        <f>J11543+(E11545-E11543)*(J11546-J11543)/(E11546-E11543)</f>
        <v>0.12303333333333334</v>
      </c>
      <c r="K11545" s="469">
        <f t="shared" si="977"/>
        <v>18.433783597468498</v>
      </c>
      <c r="L11545" s="469">
        <f t="shared" si="978"/>
        <v>-3.2883069198167192E-2</v>
      </c>
    </row>
    <row r="11546" spans="1:12">
      <c r="A11546" s="480" t="s">
        <v>126</v>
      </c>
      <c r="B11546" s="480">
        <f t="shared" si="975"/>
        <v>24</v>
      </c>
      <c r="C11546" s="480">
        <f t="shared" si="976"/>
        <v>0</v>
      </c>
      <c r="D11546" s="480">
        <f>D11543</f>
        <v>288</v>
      </c>
      <c r="E11546" s="480">
        <f t="shared" si="979"/>
        <v>132</v>
      </c>
      <c r="F11546" s="484">
        <v>5.0469999999999997</v>
      </c>
      <c r="G11546" s="480">
        <v>15</v>
      </c>
      <c r="H11546" s="482">
        <v>0.27350799999999997</v>
      </c>
      <c r="I11546" s="483">
        <v>18.5</v>
      </c>
      <c r="J11546" s="484">
        <v>0.1222</v>
      </c>
      <c r="K11546" s="469">
        <f t="shared" si="977"/>
        <v>18.452842330023255</v>
      </c>
      <c r="L11546" s="469">
        <f t="shared" si="978"/>
        <v>-4.7157669976744643E-2</v>
      </c>
    </row>
    <row r="11547" spans="1:12">
      <c r="A11547" s="98" t="s">
        <v>126</v>
      </c>
      <c r="B11547" s="98">
        <f t="shared" si="975"/>
        <v>24</v>
      </c>
      <c r="C11547" s="98">
        <f t="shared" si="976"/>
        <v>0</v>
      </c>
      <c r="D11547" s="98">
        <f>D11546</f>
        <v>288</v>
      </c>
      <c r="E11547" s="98">
        <f t="shared" si="979"/>
        <v>133</v>
      </c>
      <c r="F11547" s="397">
        <f>F11546+(E11547-E11546)*(F11549-F11546)/(E11549-E11546)</f>
        <v>5.057833333333333</v>
      </c>
      <c r="G11547" s="98">
        <v>15</v>
      </c>
      <c r="H11547" s="491">
        <f>H11546+(E11547-E11546)*(H11549-H11546)/(E11549-E11546)</f>
        <v>0.27381966666666663</v>
      </c>
      <c r="I11547" s="492">
        <f>I11546+(E11547-E11546)*(I11549-I11546)/(E11549-E11546)</f>
        <v>18.5</v>
      </c>
      <c r="J11547" s="397">
        <f>J11546+(E11547-E11546)*(J11549-J11546)/(E11549-E11546)</f>
        <v>0.12136666666666666</v>
      </c>
      <c r="K11547" s="469">
        <f t="shared" si="977"/>
        <v>18.471402711516948</v>
      </c>
      <c r="L11547" s="469">
        <f t="shared" si="978"/>
        <v>-2.8597288483052097E-2</v>
      </c>
    </row>
    <row r="11548" spans="1:12">
      <c r="A11548" s="98" t="s">
        <v>126</v>
      </c>
      <c r="B11548" s="98">
        <f t="shared" si="975"/>
        <v>24</v>
      </c>
      <c r="C11548" s="98">
        <f t="shared" si="976"/>
        <v>0</v>
      </c>
      <c r="D11548" s="98">
        <f>D11546</f>
        <v>288</v>
      </c>
      <c r="E11548" s="98">
        <f t="shared" si="979"/>
        <v>134</v>
      </c>
      <c r="F11548" s="397">
        <f>F11546+(E11548-E11546)*(F11549-F11546)/(E11549-E11546)</f>
        <v>5.0686666666666671</v>
      </c>
      <c r="G11548" s="98">
        <v>15</v>
      </c>
      <c r="H11548" s="491">
        <f>H11546+(E11548-E11546)*(H11549-H11546)/(E11549-E11546)</f>
        <v>0.27413133333333334</v>
      </c>
      <c r="I11548" s="492">
        <f>I11546+(E11548-E11546)*(I11549-I11546)/(E11549-E11546)</f>
        <v>18.5</v>
      </c>
      <c r="J11548" s="397">
        <f>J11546+(E11548-E11546)*(J11549-J11546)/(E11549-E11546)</f>
        <v>0.12053333333333334</v>
      </c>
      <c r="K11548" s="469">
        <f t="shared" si="977"/>
        <v>18.489920889500656</v>
      </c>
      <c r="L11548" s="469">
        <f t="shared" si="978"/>
        <v>-1.0079110499344068E-2</v>
      </c>
    </row>
    <row r="11549" spans="1:12">
      <c r="A11549" s="480" t="s">
        <v>126</v>
      </c>
      <c r="B11549" s="480">
        <f t="shared" si="975"/>
        <v>24</v>
      </c>
      <c r="C11549" s="480">
        <f t="shared" si="976"/>
        <v>0</v>
      </c>
      <c r="D11549" s="480">
        <f>D11546</f>
        <v>288</v>
      </c>
      <c r="E11549" s="480">
        <f t="shared" si="979"/>
        <v>135</v>
      </c>
      <c r="F11549" s="484">
        <v>5.0795000000000003</v>
      </c>
      <c r="G11549" s="480">
        <v>15</v>
      </c>
      <c r="H11549" s="482">
        <v>0.27444299999999999</v>
      </c>
      <c r="I11549" s="483">
        <v>18.5</v>
      </c>
      <c r="J11549" s="484">
        <v>0.1197</v>
      </c>
      <c r="K11549" s="469">
        <f t="shared" si="977"/>
        <v>18.508397007757534</v>
      </c>
      <c r="L11549" s="469">
        <f t="shared" si="978"/>
        <v>8.3970077575337143E-3</v>
      </c>
    </row>
    <row r="11550" spans="1:12">
      <c r="A11550" s="98" t="s">
        <v>126</v>
      </c>
      <c r="B11550" s="98">
        <f t="shared" si="975"/>
        <v>24</v>
      </c>
      <c r="C11550" s="98">
        <f t="shared" si="976"/>
        <v>0</v>
      </c>
      <c r="D11550" s="98">
        <f>D11549</f>
        <v>288</v>
      </c>
      <c r="E11550" s="98">
        <f t="shared" si="979"/>
        <v>136</v>
      </c>
      <c r="F11550" s="397">
        <f>F11549+(E11550-E11549)*(F11552-F11549)/(E11552-E11549)</f>
        <v>5.0902666666666665</v>
      </c>
      <c r="G11550" s="98">
        <v>15</v>
      </c>
      <c r="H11550" s="491">
        <f>H11549+(E11550-E11549)*(H11552-H11549)/(E11552-E11549)</f>
        <v>0.274756</v>
      </c>
      <c r="I11550" s="492">
        <f>I11549+(E11550-E11549)*(I11552-I11549)/(E11552-E11549)</f>
        <v>18.533333333333335</v>
      </c>
      <c r="J11550" s="397">
        <f>J11549+(E11550-E11549)*(J11552-J11549)/(E11552-E11549)</f>
        <v>0.11886666666666666</v>
      </c>
      <c r="K11550" s="469">
        <f t="shared" si="977"/>
        <v>18.526498663056191</v>
      </c>
      <c r="L11550" s="469">
        <f t="shared" si="978"/>
        <v>-6.834670277143573E-3</v>
      </c>
    </row>
    <row r="11551" spans="1:12">
      <c r="A11551" s="98" t="s">
        <v>126</v>
      </c>
      <c r="B11551" s="98">
        <f t="shared" si="975"/>
        <v>24</v>
      </c>
      <c r="C11551" s="98">
        <f t="shared" si="976"/>
        <v>0</v>
      </c>
      <c r="D11551" s="98">
        <f>D11549</f>
        <v>288</v>
      </c>
      <c r="E11551" s="98">
        <f t="shared" si="979"/>
        <v>137</v>
      </c>
      <c r="F11551" s="397">
        <f>F11549+(E11551-E11549)*(F11552-F11549)/(E11552-E11549)</f>
        <v>5.1010333333333335</v>
      </c>
      <c r="G11551" s="98">
        <v>15</v>
      </c>
      <c r="H11551" s="491">
        <f>H11549+(E11551-E11549)*(H11552-H11549)/(E11552-E11549)</f>
        <v>0.27506900000000001</v>
      </c>
      <c r="I11551" s="492">
        <f>I11549+(E11551-E11549)*(I11552-I11549)/(E11552-E11549)</f>
        <v>18.566666666666666</v>
      </c>
      <c r="J11551" s="397">
        <f>J11549+(E11551-E11549)*(J11552-J11549)/(E11552-E11549)</f>
        <v>0.11803333333333334</v>
      </c>
      <c r="K11551" s="469">
        <f t="shared" si="977"/>
        <v>18.544559122741326</v>
      </c>
      <c r="L11551" s="469">
        <f t="shared" si="978"/>
        <v>-2.2107543925340423E-2</v>
      </c>
    </row>
    <row r="11552" spans="1:12">
      <c r="A11552" s="480" t="s">
        <v>126</v>
      </c>
      <c r="B11552" s="480">
        <f t="shared" si="975"/>
        <v>24</v>
      </c>
      <c r="C11552" s="480">
        <f t="shared" si="976"/>
        <v>0</v>
      </c>
      <c r="D11552" s="480">
        <f>D11549</f>
        <v>288</v>
      </c>
      <c r="E11552" s="480">
        <f t="shared" si="979"/>
        <v>138</v>
      </c>
      <c r="F11552" s="484">
        <v>5.1117999999999997</v>
      </c>
      <c r="G11552" s="480">
        <v>15</v>
      </c>
      <c r="H11552" s="482">
        <v>0.27538200000000002</v>
      </c>
      <c r="I11552" s="483">
        <v>18.600000000000001</v>
      </c>
      <c r="J11552" s="484">
        <v>0.1172</v>
      </c>
      <c r="K11552" s="469">
        <f t="shared" si="977"/>
        <v>18.562578527282099</v>
      </c>
      <c r="L11552" s="469">
        <f t="shared" si="978"/>
        <v>-3.7421472717902304E-2</v>
      </c>
    </row>
    <row r="11553" spans="1:12">
      <c r="A11553" s="98" t="s">
        <v>126</v>
      </c>
      <c r="B11553" s="98">
        <f t="shared" si="975"/>
        <v>24</v>
      </c>
      <c r="C11553" s="98">
        <f t="shared" si="976"/>
        <v>0</v>
      </c>
      <c r="D11553" s="98">
        <f>D11552</f>
        <v>288</v>
      </c>
      <c r="E11553" s="98">
        <f t="shared" si="979"/>
        <v>139</v>
      </c>
      <c r="F11553" s="397">
        <f>F11552+(E11553-E11552)*(F11555-F11552)/(E11555-E11552)</f>
        <v>5.1224999999999996</v>
      </c>
      <c r="G11553" s="98">
        <v>15</v>
      </c>
      <c r="H11553" s="491">
        <f>H11552+(E11553-E11552)*(H11555-H11552)/(E11555-E11552)</f>
        <v>0.2756966666666667</v>
      </c>
      <c r="I11553" s="492">
        <f>I11552+(E11553-E11552)*(I11555-I11552)/(E11555-E11552)</f>
        <v>18.600000000000001</v>
      </c>
      <c r="J11553" s="397">
        <f>J11552+(E11553-E11552)*(J11555-J11552)/(E11555-E11552)</f>
        <v>0.11636666666666666</v>
      </c>
      <c r="K11553" s="469">
        <f t="shared" si="977"/>
        <v>18.580202879976781</v>
      </c>
      <c r="L11553" s="469">
        <f t="shared" si="978"/>
        <v>-1.9797120023220316E-2</v>
      </c>
    </row>
    <row r="11554" spans="1:12">
      <c r="A11554" s="98" t="s">
        <v>126</v>
      </c>
      <c r="B11554" s="98">
        <f t="shared" si="975"/>
        <v>24</v>
      </c>
      <c r="C11554" s="98">
        <f t="shared" si="976"/>
        <v>0</v>
      </c>
      <c r="D11554" s="98">
        <f>D11552</f>
        <v>288</v>
      </c>
      <c r="E11554" s="98">
        <f t="shared" si="979"/>
        <v>140</v>
      </c>
      <c r="F11554" s="397">
        <f>F11552+(E11554-E11552)*(F11555-F11552)/(E11555-E11552)</f>
        <v>5.1332000000000004</v>
      </c>
      <c r="G11554" s="98">
        <v>15</v>
      </c>
      <c r="H11554" s="491">
        <f>H11552+(E11554-E11552)*(H11555-H11552)/(E11555-E11552)</f>
        <v>0.27601133333333333</v>
      </c>
      <c r="I11554" s="492">
        <f>I11552+(E11554-E11552)*(I11555-I11552)/(E11555-E11552)</f>
        <v>18.600000000000001</v>
      </c>
      <c r="J11554" s="397">
        <f>J11552+(E11554-E11552)*(J11555-J11552)/(E11555-E11552)</f>
        <v>0.11553333333333334</v>
      </c>
      <c r="K11554" s="469">
        <f t="shared" si="977"/>
        <v>18.597787047391776</v>
      </c>
      <c r="L11554" s="469">
        <f t="shared" si="978"/>
        <v>-2.2129526082252937E-3</v>
      </c>
    </row>
    <row r="11555" spans="1:12">
      <c r="A11555" s="480" t="s">
        <v>126</v>
      </c>
      <c r="B11555" s="480">
        <f t="shared" si="975"/>
        <v>24</v>
      </c>
      <c r="C11555" s="480">
        <f t="shared" si="976"/>
        <v>0</v>
      </c>
      <c r="D11555" s="480">
        <f>D11552</f>
        <v>288</v>
      </c>
      <c r="E11555" s="480">
        <f t="shared" si="979"/>
        <v>141</v>
      </c>
      <c r="F11555" s="484">
        <v>5.1439000000000004</v>
      </c>
      <c r="G11555" s="480">
        <v>15</v>
      </c>
      <c r="H11555" s="482">
        <v>0.27632600000000002</v>
      </c>
      <c r="I11555" s="483">
        <v>18.600000000000001</v>
      </c>
      <c r="J11555" s="484">
        <v>0.1147</v>
      </c>
      <c r="K11555" s="469">
        <f t="shared" si="977"/>
        <v>18.615331166810218</v>
      </c>
      <c r="L11555" s="469">
        <f t="shared" si="978"/>
        <v>1.5331166810216956E-2</v>
      </c>
    </row>
    <row r="11556" spans="1:12">
      <c r="A11556" s="98" t="s">
        <v>126</v>
      </c>
      <c r="B11556" s="98">
        <f t="shared" si="975"/>
        <v>24</v>
      </c>
      <c r="C11556" s="98">
        <f t="shared" si="976"/>
        <v>0</v>
      </c>
      <c r="D11556" s="98">
        <f>D11555</f>
        <v>288</v>
      </c>
      <c r="E11556" s="98">
        <f t="shared" si="979"/>
        <v>142</v>
      </c>
      <c r="F11556" s="397">
        <f>F11555+(E11556-E11555)*(F11558-F11555)/(E11558-E11555)</f>
        <v>5.1545666666666667</v>
      </c>
      <c r="G11556" s="98">
        <v>15</v>
      </c>
      <c r="H11556" s="491">
        <f>H11555+(E11556-E11555)*(H11558-H11555)/(E11558-E11555)</f>
        <v>0.276642</v>
      </c>
      <c r="I11556" s="492">
        <f>I11555+(E11556-E11555)*(I11558-I11555)/(E11558-E11555)</f>
        <v>18.633333333333333</v>
      </c>
      <c r="J11556" s="397">
        <f>J11555+(E11556-E11555)*(J11558-J11555)/(E11558-E11555)</f>
        <v>0.11386666666666666</v>
      </c>
      <c r="K11556" s="469">
        <f t="shared" si="977"/>
        <v>18.632625077416542</v>
      </c>
      <c r="L11556" s="469">
        <f t="shared" si="978"/>
        <v>-7.08255916791245E-4</v>
      </c>
    </row>
    <row r="11557" spans="1:12">
      <c r="A11557" s="98" t="s">
        <v>126</v>
      </c>
      <c r="B11557" s="98">
        <f t="shared" si="975"/>
        <v>24</v>
      </c>
      <c r="C11557" s="98">
        <f t="shared" si="976"/>
        <v>0</v>
      </c>
      <c r="D11557" s="98">
        <f>D11555</f>
        <v>288</v>
      </c>
      <c r="E11557" s="98">
        <f t="shared" si="979"/>
        <v>143</v>
      </c>
      <c r="F11557" s="397">
        <f>F11555+(E11557-E11555)*(F11558-F11555)/(E11558-E11555)</f>
        <v>5.165233333333334</v>
      </c>
      <c r="G11557" s="98">
        <v>15</v>
      </c>
      <c r="H11557" s="491">
        <f>H11555+(E11557-E11555)*(H11558-H11555)/(E11558-E11555)</f>
        <v>0.27695800000000004</v>
      </c>
      <c r="I11557" s="492">
        <f>I11555+(E11557-E11555)*(I11558-I11555)/(E11558-E11555)</f>
        <v>18.666666666666668</v>
      </c>
      <c r="J11557" s="397">
        <f>J11555+(E11557-E11555)*(J11558-J11555)/(E11558-E11555)</f>
        <v>0.11303333333333333</v>
      </c>
      <c r="K11557" s="469">
        <f t="shared" si="977"/>
        <v>18.649879524452565</v>
      </c>
      <c r="L11557" s="469">
        <f t="shared" si="978"/>
        <v>-1.6787142214102602E-2</v>
      </c>
    </row>
    <row r="11558" spans="1:12">
      <c r="A11558" s="480" t="s">
        <v>126</v>
      </c>
      <c r="B11558" s="480">
        <f t="shared" si="975"/>
        <v>24</v>
      </c>
      <c r="C11558" s="480">
        <f t="shared" si="976"/>
        <v>0</v>
      </c>
      <c r="D11558" s="480">
        <f>D11555</f>
        <v>288</v>
      </c>
      <c r="E11558" s="480">
        <f t="shared" si="979"/>
        <v>144</v>
      </c>
      <c r="F11558" s="484">
        <v>5.1759000000000004</v>
      </c>
      <c r="G11558" s="480">
        <v>15</v>
      </c>
      <c r="H11558" s="482">
        <v>0.27727400000000002</v>
      </c>
      <c r="I11558" s="483">
        <v>18.7</v>
      </c>
      <c r="J11558" s="484">
        <v>0.11219999999999999</v>
      </c>
      <c r="K11558" s="469">
        <f t="shared" si="977"/>
        <v>18.667094642844262</v>
      </c>
      <c r="L11558" s="469">
        <f t="shared" si="978"/>
        <v>-3.2905357155737391E-2</v>
      </c>
    </row>
    <row r="11559" spans="1:12">
      <c r="A11559" s="98" t="s">
        <v>126</v>
      </c>
      <c r="B11559" s="98">
        <f t="shared" si="975"/>
        <v>24</v>
      </c>
      <c r="C11559" s="98">
        <f t="shared" si="976"/>
        <v>0</v>
      </c>
      <c r="D11559" s="98">
        <f>D11558</f>
        <v>288</v>
      </c>
      <c r="E11559" s="98">
        <f t="shared" si="979"/>
        <v>145</v>
      </c>
      <c r="F11559" s="397">
        <f>F11558+(E11559-E11558)*(F11561-F11558)/(E11561-E11558)</f>
        <v>5.186466666666667</v>
      </c>
      <c r="G11559" s="98">
        <v>15</v>
      </c>
      <c r="H11559" s="491">
        <f>H11558+(E11559-E11558)*(H11561-H11558)/(E11561-E11558)</f>
        <v>0.27759166666666668</v>
      </c>
      <c r="I11559" s="492">
        <f>I11558+(E11559-E11558)*(I11561-I11558)/(E11561-E11558)</f>
        <v>18.7</v>
      </c>
      <c r="J11559" s="397">
        <f>J11558+(E11559-E11558)*(J11561-J11558)/(E11561-E11558)</f>
        <v>0.1114</v>
      </c>
      <c r="K11559" s="469">
        <f t="shared" si="977"/>
        <v>18.683798144756988</v>
      </c>
      <c r="L11559" s="469">
        <f t="shared" si="978"/>
        <v>-1.6201855243011209E-2</v>
      </c>
    </row>
    <row r="11560" spans="1:12">
      <c r="A11560" s="98" t="s">
        <v>126</v>
      </c>
      <c r="B11560" s="98">
        <f t="shared" si="975"/>
        <v>24</v>
      </c>
      <c r="C11560" s="98">
        <f t="shared" si="976"/>
        <v>0</v>
      </c>
      <c r="D11560" s="98">
        <f>D11558</f>
        <v>288</v>
      </c>
      <c r="E11560" s="98">
        <f t="shared" si="979"/>
        <v>146</v>
      </c>
      <c r="F11560" s="397">
        <f>F11558+(E11560-E11558)*(F11561-F11558)/(E11561-E11558)</f>
        <v>5.1970333333333336</v>
      </c>
      <c r="G11560" s="98">
        <v>15</v>
      </c>
      <c r="H11560" s="491">
        <f>H11558+(E11560-E11558)*(H11561-H11558)/(E11561-E11558)</f>
        <v>0.27790933333333334</v>
      </c>
      <c r="I11560" s="492">
        <f>I11558+(E11560-E11558)*(I11561-I11558)/(E11561-E11558)</f>
        <v>18.7</v>
      </c>
      <c r="J11560" s="397">
        <f>J11558+(E11560-E11558)*(J11561-J11558)/(E11561-E11558)</f>
        <v>0.11059999999999999</v>
      </c>
      <c r="K11560" s="469">
        <f t="shared" si="977"/>
        <v>18.700463460505105</v>
      </c>
      <c r="L11560" s="469">
        <f t="shared" si="978"/>
        <v>4.6346050510592818E-4</v>
      </c>
    </row>
    <row r="11561" spans="1:12">
      <c r="A11561" s="480" t="s">
        <v>126</v>
      </c>
      <c r="B11561" s="480">
        <f t="shared" si="975"/>
        <v>24</v>
      </c>
      <c r="C11561" s="480">
        <f t="shared" si="976"/>
        <v>0</v>
      </c>
      <c r="D11561" s="480">
        <f>D11558</f>
        <v>288</v>
      </c>
      <c r="E11561" s="480">
        <f t="shared" si="979"/>
        <v>147</v>
      </c>
      <c r="F11561" s="484">
        <v>5.2076000000000002</v>
      </c>
      <c r="G11561" s="480">
        <v>15</v>
      </c>
      <c r="H11561" s="482">
        <v>0.278227</v>
      </c>
      <c r="I11561" s="483">
        <v>18.7</v>
      </c>
      <c r="J11561" s="484">
        <v>0.10979999999999999</v>
      </c>
      <c r="K11561" s="469">
        <f t="shared" si="977"/>
        <v>18.717090720886183</v>
      </c>
      <c r="L11561" s="469">
        <f t="shared" si="978"/>
        <v>1.709072088618413E-2</v>
      </c>
    </row>
    <row r="11562" spans="1:12">
      <c r="A11562" s="98" t="s">
        <v>126</v>
      </c>
      <c r="B11562" s="98">
        <f t="shared" si="975"/>
        <v>24</v>
      </c>
      <c r="C11562" s="98">
        <f t="shared" si="976"/>
        <v>0</v>
      </c>
      <c r="D11562" s="98">
        <f>D11561</f>
        <v>288</v>
      </c>
      <c r="E11562" s="98">
        <f t="shared" si="979"/>
        <v>148</v>
      </c>
      <c r="F11562" s="397">
        <f>F11561+(E11562-E11561)*(F11564-F11561)/(E11564-E11561)</f>
        <v>5.2180999999999997</v>
      </c>
      <c r="G11562" s="98">
        <v>15</v>
      </c>
      <c r="H11562" s="491">
        <f>H11561+(E11562-E11561)*(H11564-H11561)/(E11564-E11561)</f>
        <v>0.27854633333333334</v>
      </c>
      <c r="I11562" s="492">
        <f>I11561+(E11562-E11561)*(I11564-I11561)/(E11564-E11561)</f>
        <v>18.733333333333334</v>
      </c>
      <c r="J11562" s="397">
        <f>J11561+(E11562-E11561)*(J11564-J11561)/(E11564-E11561)</f>
        <v>0.10896666666666667</v>
      </c>
      <c r="K11562" s="469">
        <f t="shared" si="977"/>
        <v>18.733328626356595</v>
      </c>
      <c r="L11562" s="469">
        <f t="shared" si="978"/>
        <v>-4.7069767390439665E-6</v>
      </c>
    </row>
    <row r="11563" spans="1:12">
      <c r="A11563" s="98" t="s">
        <v>126</v>
      </c>
      <c r="B11563" s="98">
        <f t="shared" si="975"/>
        <v>24</v>
      </c>
      <c r="C11563" s="98">
        <f t="shared" si="976"/>
        <v>0</v>
      </c>
      <c r="D11563" s="98">
        <f>D11561</f>
        <v>288</v>
      </c>
      <c r="E11563" s="98">
        <f t="shared" si="979"/>
        <v>149</v>
      </c>
      <c r="F11563" s="397">
        <f>F11561+(E11563-E11561)*(F11564-F11561)/(E11564-E11561)</f>
        <v>5.2286000000000001</v>
      </c>
      <c r="G11563" s="98">
        <v>15</v>
      </c>
      <c r="H11563" s="491">
        <f>H11561+(E11563-E11561)*(H11564-H11561)/(E11564-E11561)</f>
        <v>0.27886566666666668</v>
      </c>
      <c r="I11563" s="492">
        <f>I11561+(E11563-E11561)*(I11564-I11561)/(E11564-E11561)</f>
        <v>18.766666666666666</v>
      </c>
      <c r="J11563" s="397">
        <f>J11561+(E11563-E11561)*(J11564-J11561)/(E11564-E11561)</f>
        <v>0.10813333333333333</v>
      </c>
      <c r="K11563" s="469">
        <f t="shared" si="977"/>
        <v>18.749529343279978</v>
      </c>
      <c r="L11563" s="469">
        <f t="shared" si="978"/>
        <v>-1.7137323386688053E-2</v>
      </c>
    </row>
    <row r="11564" spans="1:12">
      <c r="A11564" s="480" t="s">
        <v>126</v>
      </c>
      <c r="B11564" s="480">
        <f t="shared" si="975"/>
        <v>24</v>
      </c>
      <c r="C11564" s="480">
        <f t="shared" si="976"/>
        <v>0</v>
      </c>
      <c r="D11564" s="480">
        <f>D11561</f>
        <v>288</v>
      </c>
      <c r="E11564" s="480">
        <f t="shared" si="979"/>
        <v>150</v>
      </c>
      <c r="F11564" s="484">
        <v>5.2390999999999996</v>
      </c>
      <c r="G11564" s="480">
        <v>15</v>
      </c>
      <c r="H11564" s="482">
        <v>0.27918500000000002</v>
      </c>
      <c r="I11564" s="483">
        <v>18.8</v>
      </c>
      <c r="J11564" s="484">
        <v>0.10730000000000001</v>
      </c>
      <c r="K11564" s="469">
        <f t="shared" si="977"/>
        <v>18.765692999265717</v>
      </c>
      <c r="L11564" s="469">
        <f t="shared" si="978"/>
        <v>-3.4307000734283832E-2</v>
      </c>
    </row>
    <row r="11565" spans="1:12">
      <c r="A11565" s="98" t="s">
        <v>126</v>
      </c>
      <c r="B11565" s="98">
        <f t="shared" si="975"/>
        <v>24</v>
      </c>
      <c r="C11565" s="98">
        <f t="shared" si="976"/>
        <v>0</v>
      </c>
      <c r="D11565" s="98">
        <f>D11564</f>
        <v>288</v>
      </c>
      <c r="E11565" s="98">
        <f t="shared" si="979"/>
        <v>151</v>
      </c>
      <c r="F11565" s="397">
        <f>F11564+(E11565-E11564)*(F11567-F11564)/(E11567-E11564)</f>
        <v>5.2495666666666665</v>
      </c>
      <c r="G11565" s="98">
        <v>15</v>
      </c>
      <c r="H11565" s="491">
        <f>H11564+(E11565-E11564)*(H11567-H11564)/(E11567-E11564)</f>
        <v>0.27950600000000003</v>
      </c>
      <c r="I11565" s="492">
        <f>I11564+(E11565-E11564)*(I11567-I11564)/(E11567-E11564)</f>
        <v>18.8</v>
      </c>
      <c r="J11565" s="397">
        <f>J11564+(E11565-E11564)*(J11567-J11564)/(E11567-E11564)</f>
        <v>0.10646666666666667</v>
      </c>
      <c r="K11565" s="469">
        <f t="shared" si="977"/>
        <v>18.781588469180146</v>
      </c>
      <c r="L11565" s="469">
        <f t="shared" si="978"/>
        <v>-1.8411530819854249E-2</v>
      </c>
    </row>
    <row r="11566" spans="1:12">
      <c r="A11566" s="98" t="s">
        <v>126</v>
      </c>
      <c r="B11566" s="98">
        <f t="shared" si="975"/>
        <v>24</v>
      </c>
      <c r="C11566" s="98">
        <f t="shared" si="976"/>
        <v>0</v>
      </c>
      <c r="D11566" s="98">
        <f>D11564</f>
        <v>288</v>
      </c>
      <c r="E11566" s="98">
        <f t="shared" si="979"/>
        <v>152</v>
      </c>
      <c r="F11566" s="397">
        <f>F11564+(E11566-E11564)*(F11567-F11564)/(E11567-E11564)</f>
        <v>5.2600333333333333</v>
      </c>
      <c r="G11566" s="98">
        <v>15</v>
      </c>
      <c r="H11566" s="491">
        <f>H11564+(E11566-E11564)*(H11567-H11564)/(E11567-E11564)</f>
        <v>0.27982699999999999</v>
      </c>
      <c r="I11566" s="492">
        <f>I11564+(E11566-E11564)*(I11567-I11564)/(E11567-E11564)</f>
        <v>18.8</v>
      </c>
      <c r="J11566" s="397">
        <f>J11564+(E11566-E11564)*(J11567-J11564)/(E11567-E11564)</f>
        <v>0.10563333333333334</v>
      </c>
      <c r="K11566" s="469">
        <f t="shared" si="977"/>
        <v>18.797447470520478</v>
      </c>
      <c r="L11566" s="469">
        <f t="shared" si="978"/>
        <v>-2.5525294795230025E-3</v>
      </c>
    </row>
    <row r="11567" spans="1:12">
      <c r="A11567" s="480" t="s">
        <v>126</v>
      </c>
      <c r="B11567" s="480">
        <f t="shared" si="975"/>
        <v>24</v>
      </c>
      <c r="C11567" s="480">
        <f t="shared" si="976"/>
        <v>0</v>
      </c>
      <c r="D11567" s="480">
        <f>D11564</f>
        <v>288</v>
      </c>
      <c r="E11567" s="480">
        <f t="shared" si="979"/>
        <v>153</v>
      </c>
      <c r="F11567" s="484">
        <v>5.2705000000000002</v>
      </c>
      <c r="G11567" s="480">
        <v>15</v>
      </c>
      <c r="H11567" s="482">
        <v>0.28014800000000001</v>
      </c>
      <c r="I11567" s="483">
        <v>18.8</v>
      </c>
      <c r="J11567" s="484">
        <v>0.1048</v>
      </c>
      <c r="K11567" s="469">
        <f t="shared" si="977"/>
        <v>18.813270128646288</v>
      </c>
      <c r="L11567" s="469">
        <f t="shared" si="978"/>
        <v>1.327012864628685E-2</v>
      </c>
    </row>
    <row r="11568" spans="1:12">
      <c r="A11568" s="98" t="s">
        <v>126</v>
      </c>
      <c r="B11568" s="98">
        <f t="shared" si="975"/>
        <v>24</v>
      </c>
      <c r="C11568" s="98">
        <f t="shared" si="976"/>
        <v>0</v>
      </c>
      <c r="D11568" s="98">
        <f>D11567</f>
        <v>288</v>
      </c>
      <c r="E11568" s="98">
        <f t="shared" si="979"/>
        <v>154</v>
      </c>
      <c r="F11568" s="397">
        <f>F11567+(E11568-E11567)*(F11570-F11567)/(E11570-E11567)</f>
        <v>5.2808666666666664</v>
      </c>
      <c r="G11568" s="98">
        <v>15</v>
      </c>
      <c r="H11568" s="491">
        <f>H11567+(E11568-E11567)*(H11570-H11567)/(E11570-E11567)</f>
        <v>0.28047100000000003</v>
      </c>
      <c r="I11568" s="492">
        <f>I11567+(E11568-E11567)*(I11570-I11567)/(E11570-E11567)</f>
        <v>18.833333333333332</v>
      </c>
      <c r="J11568" s="397">
        <f>J11567+(E11568-E11567)*(J11570-J11567)/(E11570-E11567)</f>
        <v>0.10396666666666667</v>
      </c>
      <c r="K11568" s="469">
        <f t="shared" si="977"/>
        <v>18.828565757838302</v>
      </c>
      <c r="L11568" s="469">
        <f t="shared" si="978"/>
        <v>-4.7675754950304849E-3</v>
      </c>
    </row>
    <row r="11569" spans="1:12">
      <c r="A11569" s="98" t="s">
        <v>126</v>
      </c>
      <c r="B11569" s="98">
        <f t="shared" si="975"/>
        <v>24</v>
      </c>
      <c r="C11569" s="98">
        <f t="shared" si="976"/>
        <v>0</v>
      </c>
      <c r="D11569" s="98">
        <f>D11567</f>
        <v>288</v>
      </c>
      <c r="E11569" s="98">
        <f t="shared" si="979"/>
        <v>155</v>
      </c>
      <c r="F11569" s="397">
        <f>F11567+(E11569-E11567)*(F11570-F11567)/(E11570-E11567)</f>
        <v>5.2912333333333335</v>
      </c>
      <c r="G11569" s="98">
        <v>15</v>
      </c>
      <c r="H11569" s="491">
        <f>H11567+(E11569-E11567)*(H11570-H11567)/(E11570-E11567)</f>
        <v>0.28079399999999999</v>
      </c>
      <c r="I11569" s="492">
        <f>I11567+(E11569-E11567)*(I11570-I11567)/(E11570-E11567)</f>
        <v>18.866666666666667</v>
      </c>
      <c r="J11569" s="397">
        <f>J11567+(E11569-E11567)*(J11570-J11567)/(E11570-E11567)</f>
        <v>0.10313333333333334</v>
      </c>
      <c r="K11569" s="469">
        <f t="shared" si="977"/>
        <v>18.843826197615808</v>
      </c>
      <c r="L11569" s="469">
        <f t="shared" si="978"/>
        <v>-2.2840469050859014E-2</v>
      </c>
    </row>
    <row r="11570" spans="1:12">
      <c r="A11570" s="480" t="s">
        <v>126</v>
      </c>
      <c r="B11570" s="480">
        <f t="shared" si="975"/>
        <v>24</v>
      </c>
      <c r="C11570" s="480">
        <f t="shared" si="976"/>
        <v>0</v>
      </c>
      <c r="D11570" s="480">
        <f>D11567</f>
        <v>288</v>
      </c>
      <c r="E11570" s="480">
        <f t="shared" si="979"/>
        <v>156</v>
      </c>
      <c r="F11570" s="484">
        <v>5.3015999999999996</v>
      </c>
      <c r="G11570" s="480">
        <v>15</v>
      </c>
      <c r="H11570" s="482">
        <v>0.28111700000000001</v>
      </c>
      <c r="I11570" s="483">
        <v>18.899999999999999</v>
      </c>
      <c r="J11570" s="484">
        <v>0.1023</v>
      </c>
      <c r="K11570" s="469">
        <f t="shared" si="977"/>
        <v>18.859051569275426</v>
      </c>
      <c r="L11570" s="469">
        <f t="shared" si="978"/>
        <v>-4.094843072457266E-2</v>
      </c>
    </row>
    <row r="11571" spans="1:12">
      <c r="A11571" s="98" t="s">
        <v>126</v>
      </c>
      <c r="B11571" s="98">
        <f t="shared" si="975"/>
        <v>24</v>
      </c>
      <c r="C11571" s="98">
        <f t="shared" si="976"/>
        <v>0</v>
      </c>
      <c r="D11571" s="98">
        <f>D11570</f>
        <v>288</v>
      </c>
      <c r="E11571" s="98">
        <f t="shared" si="979"/>
        <v>157</v>
      </c>
      <c r="F11571" s="397">
        <f>F11570+(E11571-E11570)*(F11573-F11570)/(E11573-E11570)</f>
        <v>5.3119333333333332</v>
      </c>
      <c r="G11571" s="98">
        <v>15</v>
      </c>
      <c r="H11571" s="491">
        <f>H11570+(E11571-E11570)*(H11573-H11570)/(E11573-E11570)</f>
        <v>0.28144233333333335</v>
      </c>
      <c r="I11571" s="492">
        <f>I11570+(E11571-E11570)*(I11573-I11570)/(E11573-E11570)</f>
        <v>18.899999999999999</v>
      </c>
      <c r="J11571" s="397">
        <f>J11570+(E11571-E11570)*(J11573-J11570)/(E11573-E11570)</f>
        <v>0.10146666666666666</v>
      </c>
      <c r="K11571" s="469">
        <f t="shared" si="977"/>
        <v>18.873967076736854</v>
      </c>
      <c r="L11571" s="469">
        <f t="shared" si="978"/>
        <v>-2.603292326314488E-2</v>
      </c>
    </row>
    <row r="11572" spans="1:12">
      <c r="A11572" s="98" t="s">
        <v>126</v>
      </c>
      <c r="B11572" s="98">
        <f t="shared" si="975"/>
        <v>24</v>
      </c>
      <c r="C11572" s="98">
        <f t="shared" si="976"/>
        <v>0</v>
      </c>
      <c r="D11572" s="98">
        <f>D11570</f>
        <v>288</v>
      </c>
      <c r="E11572" s="98">
        <f t="shared" si="979"/>
        <v>158</v>
      </c>
      <c r="F11572" s="397">
        <f>F11570+(E11572-E11570)*(F11573-F11570)/(E11573-E11570)</f>
        <v>5.3222666666666667</v>
      </c>
      <c r="G11572" s="98">
        <v>15</v>
      </c>
      <c r="H11572" s="491">
        <f>H11570+(E11572-E11570)*(H11573-H11570)/(E11573-E11570)</f>
        <v>0.28176766666666664</v>
      </c>
      <c r="I11572" s="492">
        <f>I11570+(E11572-E11570)*(I11573-I11570)/(E11573-E11570)</f>
        <v>18.899999999999999</v>
      </c>
      <c r="J11572" s="397">
        <f>J11570+(E11572-E11570)*(J11573-J11570)/(E11573-E11570)</f>
        <v>0.10063333333333334</v>
      </c>
      <c r="K11572" s="469">
        <f t="shared" si="977"/>
        <v>18.888848140844171</v>
      </c>
      <c r="L11572" s="469">
        <f t="shared" si="978"/>
        <v>-1.1151859155827282E-2</v>
      </c>
    </row>
    <row r="11573" spans="1:12">
      <c r="A11573" s="480" t="s">
        <v>126</v>
      </c>
      <c r="B11573" s="480">
        <f t="shared" si="975"/>
        <v>24</v>
      </c>
      <c r="C11573" s="480">
        <f t="shared" si="976"/>
        <v>0</v>
      </c>
      <c r="D11573" s="480">
        <f>D11570</f>
        <v>288</v>
      </c>
      <c r="E11573" s="480">
        <f t="shared" si="979"/>
        <v>159</v>
      </c>
      <c r="F11573" s="484">
        <v>5.3326000000000002</v>
      </c>
      <c r="G11573" s="480">
        <v>15</v>
      </c>
      <c r="H11573" s="482">
        <v>0.28209299999999998</v>
      </c>
      <c r="I11573" s="483">
        <v>18.899999999999999</v>
      </c>
      <c r="J11573" s="484">
        <v>9.98E-2</v>
      </c>
      <c r="K11573" s="469">
        <f t="shared" si="977"/>
        <v>18.903694880766274</v>
      </c>
      <c r="L11573" s="469">
        <f t="shared" si="978"/>
        <v>3.6948807662753325E-3</v>
      </c>
    </row>
    <row r="11574" spans="1:12">
      <c r="A11574" s="98" t="s">
        <v>126</v>
      </c>
      <c r="B11574" s="98">
        <f t="shared" si="975"/>
        <v>24</v>
      </c>
      <c r="C11574" s="98">
        <f t="shared" si="976"/>
        <v>0</v>
      </c>
      <c r="D11574" s="98">
        <f>D11573</f>
        <v>288</v>
      </c>
      <c r="E11574" s="98">
        <f t="shared" si="979"/>
        <v>160</v>
      </c>
      <c r="F11574" s="397">
        <f>F11573+(E11574-E11573)*(F11576-F11573)/(E11576-E11573)</f>
        <v>5.3428666666666667</v>
      </c>
      <c r="G11574" s="98">
        <v>15</v>
      </c>
      <c r="H11574" s="491">
        <f>H11573+(E11574-E11573)*(H11576-H11573)/(E11576-E11573)</f>
        <v>0.28242</v>
      </c>
      <c r="I11574" s="492">
        <f>I11573+(E11574-E11573)*(I11576-I11573)/(E11576-E11573)</f>
        <v>18.899999999999999</v>
      </c>
      <c r="J11574" s="397">
        <f>J11573+(E11574-E11573)*(J11576-J11573)/(E11576-E11573)</f>
        <v>9.8966666666666661E-2</v>
      </c>
      <c r="K11574" s="469">
        <f t="shared" si="977"/>
        <v>18.918159714845501</v>
      </c>
      <c r="L11574" s="469">
        <f t="shared" si="978"/>
        <v>1.8159714845502606E-2</v>
      </c>
    </row>
    <row r="11575" spans="1:12">
      <c r="A11575" s="98" t="s">
        <v>126</v>
      </c>
      <c r="B11575" s="98">
        <f t="shared" si="975"/>
        <v>24</v>
      </c>
      <c r="C11575" s="98">
        <f t="shared" si="976"/>
        <v>0</v>
      </c>
      <c r="D11575" s="98">
        <f>D11573</f>
        <v>288</v>
      </c>
      <c r="E11575" s="98">
        <f t="shared" si="979"/>
        <v>161</v>
      </c>
      <c r="F11575" s="397">
        <f>F11573+(E11575-E11573)*(F11576-F11573)/(E11576-E11573)</f>
        <v>5.353133333333334</v>
      </c>
      <c r="G11575" s="98">
        <v>15</v>
      </c>
      <c r="H11575" s="491">
        <f>H11573+(E11575-E11573)*(H11576-H11573)/(E11576-E11573)</f>
        <v>0.28274699999999997</v>
      </c>
      <c r="I11575" s="492">
        <f>I11573+(E11575-E11573)*(I11576-I11573)/(E11576-E11573)</f>
        <v>18.899999999999999</v>
      </c>
      <c r="J11575" s="397">
        <f>J11573+(E11575-E11573)*(J11576-J11573)/(E11576-E11573)</f>
        <v>9.8133333333333336E-2</v>
      </c>
      <c r="K11575" s="469">
        <f t="shared" si="977"/>
        <v>18.932591091446891</v>
      </c>
      <c r="L11575" s="469">
        <f t="shared" si="978"/>
        <v>3.2591091446892761E-2</v>
      </c>
    </row>
    <row r="11576" spans="1:12">
      <c r="A11576" s="480" t="s">
        <v>126</v>
      </c>
      <c r="B11576" s="480">
        <f t="shared" si="975"/>
        <v>24</v>
      </c>
      <c r="C11576" s="480">
        <f t="shared" si="976"/>
        <v>0</v>
      </c>
      <c r="D11576" s="480">
        <f>D11573</f>
        <v>288</v>
      </c>
      <c r="E11576" s="480">
        <f t="shared" si="979"/>
        <v>162</v>
      </c>
      <c r="F11576" s="484">
        <v>5.3634000000000004</v>
      </c>
      <c r="G11576" s="480">
        <v>15</v>
      </c>
      <c r="H11576" s="482">
        <v>0.28307399999999999</v>
      </c>
      <c r="I11576" s="483">
        <v>18.899999999999999</v>
      </c>
      <c r="J11576" s="484">
        <v>9.7299999999999998E-2</v>
      </c>
      <c r="K11576" s="469">
        <f t="shared" si="977"/>
        <v>18.946989126518154</v>
      </c>
      <c r="L11576" s="469">
        <f t="shared" si="978"/>
        <v>4.6989126518155899E-2</v>
      </c>
    </row>
    <row r="11577" spans="1:12">
      <c r="A11577" s="98" t="s">
        <v>126</v>
      </c>
      <c r="B11577" s="98">
        <f t="shared" si="975"/>
        <v>24</v>
      </c>
      <c r="C11577" s="98">
        <f t="shared" si="976"/>
        <v>0</v>
      </c>
      <c r="D11577" s="98">
        <f>D11576</f>
        <v>288</v>
      </c>
      <c r="E11577" s="98">
        <f t="shared" si="979"/>
        <v>163</v>
      </c>
      <c r="F11577" s="397">
        <f>F11576+(E11577-E11576)*(F11579-F11576)/(E11579-E11576)</f>
        <v>5.3635999999999999</v>
      </c>
      <c r="G11577" s="98">
        <v>15</v>
      </c>
      <c r="H11577" s="491">
        <v>0.28340199999999999</v>
      </c>
      <c r="I11577" s="492">
        <v>19</v>
      </c>
      <c r="J11577" s="397">
        <f>J11576+(E11577-E11576)*(J11579-J11576)/(E11579-E11576)</f>
        <v>9.6466666666666659E-2</v>
      </c>
      <c r="K11577" s="469">
        <f t="shared" si="977"/>
        <v>18.925766226067566</v>
      </c>
      <c r="L11577" s="469">
        <f t="shared" si="978"/>
        <v>-7.4233773932434133E-2</v>
      </c>
    </row>
    <row r="11578" spans="1:12">
      <c r="A11578" s="98" t="s">
        <v>126</v>
      </c>
      <c r="B11578" s="98">
        <f t="shared" si="975"/>
        <v>24</v>
      </c>
      <c r="C11578" s="98">
        <f t="shared" si="976"/>
        <v>0</v>
      </c>
      <c r="D11578" s="98">
        <f>D11576</f>
        <v>288</v>
      </c>
      <c r="E11578" s="98">
        <f t="shared" si="979"/>
        <v>164</v>
      </c>
      <c r="F11578" s="397">
        <f>F11576+(E11578-E11576)*(F11579-F11576)/(E11579-E11576)</f>
        <v>5.3638000000000003</v>
      </c>
      <c r="G11578" s="98">
        <v>15</v>
      </c>
      <c r="H11578" s="491">
        <v>0.28373100000000001</v>
      </c>
      <c r="I11578" s="492">
        <v>19</v>
      </c>
      <c r="J11578" s="397">
        <f>J11576+(E11578-E11576)*(J11579-J11576)/(E11579-E11576)</f>
        <v>9.5633333333333334E-2</v>
      </c>
      <c r="K11578" s="469">
        <f t="shared" si="977"/>
        <v>18.904525765601925</v>
      </c>
      <c r="L11578" s="469">
        <f t="shared" si="978"/>
        <v>-9.5474234398075453E-2</v>
      </c>
    </row>
    <row r="11579" spans="1:12">
      <c r="A11579" s="164" t="s">
        <v>126</v>
      </c>
      <c r="B11579" s="164">
        <f t="shared" si="975"/>
        <v>24</v>
      </c>
      <c r="C11579" s="164">
        <f t="shared" si="976"/>
        <v>0</v>
      </c>
      <c r="D11579" s="164">
        <f>D11576</f>
        <v>288</v>
      </c>
      <c r="E11579" s="164">
        <f t="shared" si="979"/>
        <v>165</v>
      </c>
      <c r="F11579" s="493">
        <v>5.3639999999999999</v>
      </c>
      <c r="G11579" s="164">
        <v>15</v>
      </c>
      <c r="H11579" s="494">
        <v>0.28410000000000002</v>
      </c>
      <c r="I11579" s="495">
        <v>19</v>
      </c>
      <c r="J11579" s="493">
        <v>9.4799999999999995E-2</v>
      </c>
      <c r="K11579" s="469">
        <f t="shared" si="977"/>
        <v>18.88067581837381</v>
      </c>
      <c r="L11579" s="469">
        <f t="shared" si="978"/>
        <v>-0.1193241816261903</v>
      </c>
    </row>
    <row r="11580" spans="1:12">
      <c r="A11580" s="480" t="s">
        <v>126</v>
      </c>
      <c r="B11580" s="480">
        <f t="shared" si="975"/>
        <v>24</v>
      </c>
      <c r="C11580" s="480">
        <f t="shared" si="976"/>
        <v>6</v>
      </c>
      <c r="D11580" s="480">
        <v>294</v>
      </c>
      <c r="E11580" s="480">
        <v>66</v>
      </c>
      <c r="F11580" s="484">
        <v>4.2689000000000004</v>
      </c>
      <c r="G11580" s="480">
        <v>15</v>
      </c>
      <c r="H11580" s="482">
        <v>0.249418</v>
      </c>
      <c r="I11580" s="483">
        <v>17.100000000000001</v>
      </c>
      <c r="J11580" s="484">
        <v>0.17469999999999999</v>
      </c>
      <c r="K11580" s="469">
        <f t="shared" si="977"/>
        <v>17.115444755390552</v>
      </c>
      <c r="L11580" s="469">
        <f t="shared" si="978"/>
        <v>1.5444755390550569E-2</v>
      </c>
    </row>
    <row r="11581" spans="1:12">
      <c r="A11581" s="98" t="s">
        <v>126</v>
      </c>
      <c r="B11581" s="98">
        <f t="shared" ref="B11581:B11644" si="980">INT(D11581/12)</f>
        <v>24</v>
      </c>
      <c r="C11581" s="98">
        <f t="shared" ref="C11581:C11644" si="981">D11581-B11581*12</f>
        <v>6</v>
      </c>
      <c r="D11581" s="98">
        <f>D11580</f>
        <v>294</v>
      </c>
      <c r="E11581" s="98">
        <f t="shared" ref="E11581:E11644" si="982">E11580+1</f>
        <v>67</v>
      </c>
      <c r="F11581" s="397">
        <f>F11580+(E11581-E11580)*(F11583-F11580)/(E11583-E11580)</f>
        <v>4.2817333333333334</v>
      </c>
      <c r="G11581" s="98">
        <v>15</v>
      </c>
      <c r="H11581" s="491">
        <f>H11580+(E11581-E11580)*(H11583-H11580)/(E11583-E11580)</f>
        <v>0.24972933333333333</v>
      </c>
      <c r="I11581" s="492">
        <f>I11580+(E11581-E11580)*(I11583-I11580)/(E11583-E11580)</f>
        <v>17.133333333333333</v>
      </c>
      <c r="J11581" s="397">
        <f>J11580+(E11581-E11580)*(J11583-J11580)/(E11583-E11580)</f>
        <v>0.1739</v>
      </c>
      <c r="K11581" s="469">
        <f t="shared" si="977"/>
        <v>17.145496190542293</v>
      </c>
      <c r="L11581" s="469">
        <f t="shared" si="978"/>
        <v>1.2162857208959821E-2</v>
      </c>
    </row>
    <row r="11582" spans="1:12">
      <c r="A11582" s="98" t="s">
        <v>126</v>
      </c>
      <c r="B11582" s="98">
        <f t="shared" si="980"/>
        <v>24</v>
      </c>
      <c r="C11582" s="98">
        <f t="shared" si="981"/>
        <v>6</v>
      </c>
      <c r="D11582" s="98">
        <f>D11580</f>
        <v>294</v>
      </c>
      <c r="E11582" s="98">
        <f t="shared" si="982"/>
        <v>68</v>
      </c>
      <c r="F11582" s="397">
        <f>F11580+(E11582-E11580)*(F11583-F11580)/(E11583-E11580)</f>
        <v>4.2945666666666673</v>
      </c>
      <c r="G11582" s="98">
        <v>15</v>
      </c>
      <c r="H11582" s="491">
        <f>H11580+(E11582-E11580)*(H11583-H11580)/(E11583-E11580)</f>
        <v>0.25004066666666669</v>
      </c>
      <c r="I11582" s="492">
        <f>I11580+(E11582-E11580)*(I11583-I11580)/(E11583-E11580)</f>
        <v>17.166666666666668</v>
      </c>
      <c r="J11582" s="397">
        <f>J11580+(E11582-E11580)*(J11583-J11580)/(E11583-E11580)</f>
        <v>0.1731</v>
      </c>
      <c r="K11582" s="469">
        <f t="shared" si="977"/>
        <v>17.175472789759535</v>
      </c>
      <c r="L11582" s="469">
        <f t="shared" si="978"/>
        <v>8.806123092867324E-3</v>
      </c>
    </row>
    <row r="11583" spans="1:12">
      <c r="A11583" s="480" t="s">
        <v>126</v>
      </c>
      <c r="B11583" s="480">
        <f t="shared" si="980"/>
        <v>24</v>
      </c>
      <c r="C11583" s="480">
        <f t="shared" si="981"/>
        <v>6</v>
      </c>
      <c r="D11583" s="480">
        <f>D11580</f>
        <v>294</v>
      </c>
      <c r="E11583" s="480">
        <f t="shared" si="982"/>
        <v>69</v>
      </c>
      <c r="F11583" s="484">
        <v>4.3074000000000003</v>
      </c>
      <c r="G11583" s="480">
        <v>15</v>
      </c>
      <c r="H11583" s="482">
        <v>0.25035200000000002</v>
      </c>
      <c r="I11583" s="483">
        <v>17.2</v>
      </c>
      <c r="J11583" s="484">
        <v>0.17230000000000001</v>
      </c>
      <c r="K11583" s="469">
        <f t="shared" si="977"/>
        <v>17.205374832236213</v>
      </c>
      <c r="L11583" s="469">
        <f t="shared" si="978"/>
        <v>5.3748322362139334E-3</v>
      </c>
    </row>
    <row r="11584" spans="1:12">
      <c r="A11584" s="98" t="s">
        <v>126</v>
      </c>
      <c r="B11584" s="98">
        <f t="shared" si="980"/>
        <v>24</v>
      </c>
      <c r="C11584" s="98">
        <f t="shared" si="981"/>
        <v>6</v>
      </c>
      <c r="D11584" s="98">
        <f>D11583</f>
        <v>294</v>
      </c>
      <c r="E11584" s="98">
        <f t="shared" si="982"/>
        <v>70</v>
      </c>
      <c r="F11584" s="397">
        <f>F11583+(E11584-E11583)*(F11586-F11583)/(E11586-E11583)</f>
        <v>4.3200666666666665</v>
      </c>
      <c r="G11584" s="98">
        <v>15</v>
      </c>
      <c r="H11584" s="491">
        <f>H11583+(E11584-E11583)*(H11586-H11583)/(E11586-E11583)</f>
        <v>0.2506626666666667</v>
      </c>
      <c r="I11584" s="492">
        <f>I11583+(E11584-E11583)*(I11586-I11583)/(E11586-E11583)</f>
        <v>17.233333333333334</v>
      </c>
      <c r="J11584" s="397">
        <f>J11583+(E11584-E11583)*(J11586-J11583)/(E11586-E11583)</f>
        <v>0.17150000000000001</v>
      </c>
      <c r="K11584" s="469">
        <f t="shared" si="977"/>
        <v>17.23458353058825</v>
      </c>
      <c r="L11584" s="469">
        <f t="shared" si="978"/>
        <v>1.250197254915264E-3</v>
      </c>
    </row>
    <row r="11585" spans="1:12">
      <c r="A11585" s="98" t="s">
        <v>126</v>
      </c>
      <c r="B11585" s="98">
        <f t="shared" si="980"/>
        <v>24</v>
      </c>
      <c r="C11585" s="98">
        <f t="shared" si="981"/>
        <v>6</v>
      </c>
      <c r="D11585" s="98">
        <f>D11583</f>
        <v>294</v>
      </c>
      <c r="E11585" s="98">
        <f t="shared" si="982"/>
        <v>71</v>
      </c>
      <c r="F11585" s="397">
        <f>F11583+(E11585-E11583)*(F11586-F11583)/(E11586-E11583)</f>
        <v>4.3327333333333335</v>
      </c>
      <c r="G11585" s="98">
        <v>15</v>
      </c>
      <c r="H11585" s="491">
        <f>H11583+(E11585-E11583)*(H11586-H11583)/(E11586-E11583)</f>
        <v>0.25097333333333333</v>
      </c>
      <c r="I11585" s="492">
        <f>I11583+(E11585-E11583)*(I11586-I11583)/(E11586-E11583)</f>
        <v>17.266666666666666</v>
      </c>
      <c r="J11585" s="397">
        <f>J11583+(E11585-E11583)*(J11586-J11583)/(E11586-E11583)</f>
        <v>0.17069999999999999</v>
      </c>
      <c r="K11585" s="469">
        <f t="shared" si="977"/>
        <v>17.263719917122671</v>
      </c>
      <c r="L11585" s="469">
        <f t="shared" si="978"/>
        <v>-2.9467495439945424E-3</v>
      </c>
    </row>
    <row r="11586" spans="1:12">
      <c r="A11586" s="480" t="s">
        <v>126</v>
      </c>
      <c r="B11586" s="480">
        <f t="shared" si="980"/>
        <v>24</v>
      </c>
      <c r="C11586" s="480">
        <f t="shared" si="981"/>
        <v>6</v>
      </c>
      <c r="D11586" s="480">
        <f>D11583</f>
        <v>294</v>
      </c>
      <c r="E11586" s="480">
        <f t="shared" si="982"/>
        <v>72</v>
      </c>
      <c r="F11586" s="484">
        <v>4.3453999999999997</v>
      </c>
      <c r="G11586" s="480">
        <v>15</v>
      </c>
      <c r="H11586" s="482">
        <v>0.25128400000000001</v>
      </c>
      <c r="I11586" s="483">
        <v>17.3</v>
      </c>
      <c r="J11586" s="484">
        <v>0.1699</v>
      </c>
      <c r="K11586" s="469">
        <f t="shared" si="977"/>
        <v>17.292784260040431</v>
      </c>
      <c r="L11586" s="469">
        <f t="shared" si="978"/>
        <v>-7.2157399595695892E-3</v>
      </c>
    </row>
    <row r="11587" spans="1:12">
      <c r="A11587" s="98" t="s">
        <v>126</v>
      </c>
      <c r="B11587" s="98">
        <f t="shared" si="980"/>
        <v>24</v>
      </c>
      <c r="C11587" s="98">
        <f t="shared" si="981"/>
        <v>6</v>
      </c>
      <c r="D11587" s="98">
        <f>D11586</f>
        <v>294</v>
      </c>
      <c r="E11587" s="98">
        <f t="shared" si="982"/>
        <v>73</v>
      </c>
      <c r="F11587" s="397">
        <f>F11586+(E11587-E11586)*(F11589-F11586)/(E11589-E11586)</f>
        <v>4.3579999999999997</v>
      </c>
      <c r="G11587" s="98">
        <v>15</v>
      </c>
      <c r="H11587" s="491">
        <f>H11586+(E11587-E11586)*(H11589-H11586)/(E11589-E11586)</f>
        <v>0.25159399999999998</v>
      </c>
      <c r="I11587" s="492">
        <f>I11586+(E11587-E11586)*(I11589-I11586)/(E11589-E11586)</f>
        <v>17.333333333333332</v>
      </c>
      <c r="J11587" s="397">
        <f>J11586+(E11587-E11586)*(J11589-J11586)/(E11589-E11586)</f>
        <v>0.16913333333333333</v>
      </c>
      <c r="K11587" s="469">
        <f t="shared" si="977"/>
        <v>17.321557747800028</v>
      </c>
      <c r="L11587" s="469">
        <f t="shared" si="978"/>
        <v>-1.1775585533303712E-2</v>
      </c>
    </row>
    <row r="11588" spans="1:12">
      <c r="A11588" s="98" t="s">
        <v>126</v>
      </c>
      <c r="B11588" s="98">
        <f t="shared" si="980"/>
        <v>24</v>
      </c>
      <c r="C11588" s="98">
        <f t="shared" si="981"/>
        <v>6</v>
      </c>
      <c r="D11588" s="98">
        <f>D11586</f>
        <v>294</v>
      </c>
      <c r="E11588" s="98">
        <f t="shared" si="982"/>
        <v>74</v>
      </c>
      <c r="F11588" s="397">
        <f>F11586+(E11588-E11586)*(F11589-F11586)/(E11589-E11586)</f>
        <v>4.3706000000000005</v>
      </c>
      <c r="G11588" s="98">
        <v>15</v>
      </c>
      <c r="H11588" s="491">
        <f>H11586+(E11588-E11586)*(H11589-H11586)/(E11589-E11586)</f>
        <v>0.25190400000000002</v>
      </c>
      <c r="I11588" s="492">
        <f>I11586+(E11588-E11586)*(I11589-I11586)/(E11589-E11586)</f>
        <v>17.366666666666667</v>
      </c>
      <c r="J11588" s="397">
        <f>J11586+(E11588-E11586)*(J11589-J11586)/(E11589-E11586)</f>
        <v>0.16836666666666666</v>
      </c>
      <c r="K11588" s="469">
        <f t="shared" si="977"/>
        <v>17.350260416666668</v>
      </c>
      <c r="L11588" s="469">
        <f t="shared" si="978"/>
        <v>-1.6406249999999289E-2</v>
      </c>
    </row>
    <row r="11589" spans="1:12">
      <c r="A11589" s="480" t="s">
        <v>126</v>
      </c>
      <c r="B11589" s="480">
        <f t="shared" si="980"/>
        <v>24</v>
      </c>
      <c r="C11589" s="480">
        <f t="shared" si="981"/>
        <v>6</v>
      </c>
      <c r="D11589" s="480">
        <f>D11586</f>
        <v>294</v>
      </c>
      <c r="E11589" s="480">
        <f t="shared" si="982"/>
        <v>75</v>
      </c>
      <c r="F11589" s="484">
        <v>4.3832000000000004</v>
      </c>
      <c r="G11589" s="480">
        <v>15</v>
      </c>
      <c r="H11589" s="482">
        <v>0.25221399999999999</v>
      </c>
      <c r="I11589" s="483">
        <v>17.399999999999999</v>
      </c>
      <c r="J11589" s="484">
        <v>0.1676</v>
      </c>
      <c r="K11589" s="469">
        <f t="shared" si="977"/>
        <v>17.378892527774035</v>
      </c>
      <c r="L11589" s="469">
        <f t="shared" si="978"/>
        <v>-2.1107472225963875E-2</v>
      </c>
    </row>
    <row r="11590" spans="1:12">
      <c r="A11590" s="98" t="s">
        <v>126</v>
      </c>
      <c r="B11590" s="98">
        <f t="shared" si="980"/>
        <v>24</v>
      </c>
      <c r="C11590" s="98">
        <f t="shared" si="981"/>
        <v>6</v>
      </c>
      <c r="D11590" s="98">
        <f>D11589</f>
        <v>294</v>
      </c>
      <c r="E11590" s="98">
        <f t="shared" si="982"/>
        <v>76</v>
      </c>
      <c r="F11590" s="397">
        <f>F11589+(E11590-E11589)*(F11592-F11589)/(E11592-E11589)</f>
        <v>4.3956666666666671</v>
      </c>
      <c r="G11590" s="98">
        <v>15</v>
      </c>
      <c r="H11590" s="491">
        <f>H11589+(E11590-E11589)*(H11592-H11589)/(E11592-E11589)</f>
        <v>0.25252366666666665</v>
      </c>
      <c r="I11590" s="492">
        <f>I11589+(E11590-E11589)*(I11592-I11589)/(E11592-E11589)</f>
        <v>17.433333333333334</v>
      </c>
      <c r="J11590" s="397">
        <f>J11589+(E11590-E11589)*(J11592-J11589)/(E11592-E11589)</f>
        <v>0.1668</v>
      </c>
      <c r="K11590" s="469">
        <f t="shared" si="977"/>
        <v>17.406949315641704</v>
      </c>
      <c r="L11590" s="469">
        <f t="shared" si="978"/>
        <v>-2.638401769162968E-2</v>
      </c>
    </row>
    <row r="11591" spans="1:12">
      <c r="A11591" s="98" t="s">
        <v>126</v>
      </c>
      <c r="B11591" s="98">
        <f t="shared" si="980"/>
        <v>24</v>
      </c>
      <c r="C11591" s="98">
        <f t="shared" si="981"/>
        <v>6</v>
      </c>
      <c r="D11591" s="98">
        <f>D11589</f>
        <v>294</v>
      </c>
      <c r="E11591" s="98">
        <f t="shared" si="982"/>
        <v>77</v>
      </c>
      <c r="F11591" s="397">
        <f>F11589+(E11591-E11589)*(F11592-F11589)/(E11592-E11589)</f>
        <v>4.4081333333333337</v>
      </c>
      <c r="G11591" s="98">
        <v>15</v>
      </c>
      <c r="H11591" s="491">
        <f>H11589+(E11591-E11589)*(H11592-H11589)/(E11592-E11589)</f>
        <v>0.25283333333333335</v>
      </c>
      <c r="I11591" s="492">
        <f>I11589+(E11591-E11589)*(I11592-I11589)/(E11592-E11589)</f>
        <v>17.466666666666665</v>
      </c>
      <c r="J11591" s="397">
        <f>J11589+(E11591-E11589)*(J11592-J11589)/(E11592-E11589)</f>
        <v>0.16600000000000001</v>
      </c>
      <c r="K11591" s="469">
        <f t="shared" si="977"/>
        <v>17.434937376400789</v>
      </c>
      <c r="L11591" s="469">
        <f t="shared" si="978"/>
        <v>-3.1729290265875676E-2</v>
      </c>
    </row>
    <row r="11592" spans="1:12">
      <c r="A11592" s="480" t="s">
        <v>126</v>
      </c>
      <c r="B11592" s="480">
        <f t="shared" si="980"/>
        <v>24</v>
      </c>
      <c r="C11592" s="480">
        <f t="shared" si="981"/>
        <v>6</v>
      </c>
      <c r="D11592" s="480">
        <f>D11589</f>
        <v>294</v>
      </c>
      <c r="E11592" s="480">
        <f t="shared" si="982"/>
        <v>78</v>
      </c>
      <c r="F11592" s="484">
        <v>4.4206000000000003</v>
      </c>
      <c r="G11592" s="480">
        <v>15</v>
      </c>
      <c r="H11592" s="482">
        <v>0.25314300000000001</v>
      </c>
      <c r="I11592" s="483">
        <v>17.5</v>
      </c>
      <c r="J11592" s="484">
        <v>0.16520000000000001</v>
      </c>
      <c r="K11592" s="469">
        <f t="shared" si="977"/>
        <v>17.462856962270337</v>
      </c>
      <c r="L11592" s="469">
        <f t="shared" si="978"/>
        <v>-3.714303772966332E-2</v>
      </c>
    </row>
    <row r="11593" spans="1:12">
      <c r="A11593" s="98" t="s">
        <v>126</v>
      </c>
      <c r="B11593" s="98">
        <f t="shared" si="980"/>
        <v>24</v>
      </c>
      <c r="C11593" s="98">
        <f t="shared" si="981"/>
        <v>6</v>
      </c>
      <c r="D11593" s="98">
        <f>D11592</f>
        <v>294</v>
      </c>
      <c r="E11593" s="98">
        <f t="shared" si="982"/>
        <v>79</v>
      </c>
      <c r="F11593" s="397">
        <f>F11592+(E11593-E11592)*(F11595-F11592)/(E11595-E11592)</f>
        <v>4.4329666666666672</v>
      </c>
      <c r="G11593" s="98">
        <v>15</v>
      </c>
      <c r="H11593" s="491">
        <f>H11592+(E11593-E11592)*(H11595-H11592)/(E11595-E11592)</f>
        <v>0.25345200000000001</v>
      </c>
      <c r="I11593" s="492">
        <f>I11592+(E11593-E11592)*(I11595-I11592)/(E11595-E11592)</f>
        <v>17.5</v>
      </c>
      <c r="J11593" s="397">
        <f>J11592+(E11593-E11592)*(J11595-J11592)/(E11595-E11592)</f>
        <v>0.16440000000000002</v>
      </c>
      <c r="K11593" s="469">
        <f t="shared" si="977"/>
        <v>17.490359778840439</v>
      </c>
      <c r="L11593" s="469">
        <f t="shared" si="978"/>
        <v>-9.6402211595609799E-3</v>
      </c>
    </row>
    <row r="11594" spans="1:12">
      <c r="A11594" s="98" t="s">
        <v>126</v>
      </c>
      <c r="B11594" s="98">
        <f t="shared" si="980"/>
        <v>24</v>
      </c>
      <c r="C11594" s="98">
        <f t="shared" si="981"/>
        <v>6</v>
      </c>
      <c r="D11594" s="98">
        <f>D11592</f>
        <v>294</v>
      </c>
      <c r="E11594" s="98">
        <f t="shared" si="982"/>
        <v>80</v>
      </c>
      <c r="F11594" s="397">
        <f>F11592+(E11594-E11592)*(F11595-F11592)/(E11595-E11592)</f>
        <v>4.4453333333333331</v>
      </c>
      <c r="G11594" s="98">
        <v>15</v>
      </c>
      <c r="H11594" s="491">
        <f>H11592+(E11594-E11592)*(H11595-H11592)/(E11595-E11592)</f>
        <v>0.25376100000000001</v>
      </c>
      <c r="I11594" s="492">
        <f>I11592+(E11594-E11592)*(I11595-I11592)/(E11595-E11592)</f>
        <v>17.5</v>
      </c>
      <c r="J11594" s="397">
        <f>J11592+(E11594-E11592)*(J11595-J11592)/(E11595-E11592)</f>
        <v>0.1636</v>
      </c>
      <c r="K11594" s="469">
        <f t="shared" si="977"/>
        <v>17.51779561608495</v>
      </c>
      <c r="L11594" s="469">
        <f t="shared" si="978"/>
        <v>1.7795616084949728E-2</v>
      </c>
    </row>
    <row r="11595" spans="1:12">
      <c r="A11595" s="480" t="s">
        <v>126</v>
      </c>
      <c r="B11595" s="480">
        <f t="shared" si="980"/>
        <v>24</v>
      </c>
      <c r="C11595" s="480">
        <f t="shared" si="981"/>
        <v>6</v>
      </c>
      <c r="D11595" s="480">
        <f>D11592</f>
        <v>294</v>
      </c>
      <c r="E11595" s="480">
        <f t="shared" si="982"/>
        <v>81</v>
      </c>
      <c r="F11595" s="484">
        <v>4.4577</v>
      </c>
      <c r="G11595" s="480">
        <v>15</v>
      </c>
      <c r="H11595" s="482">
        <v>0.25407000000000002</v>
      </c>
      <c r="I11595" s="483">
        <v>17.5</v>
      </c>
      <c r="J11595" s="484">
        <v>0.1628</v>
      </c>
      <c r="K11595" s="469">
        <f t="shared" ref="K11595:K11658" si="983">F11595/H11595</f>
        <v>17.545164718384697</v>
      </c>
      <c r="L11595" s="469">
        <f t="shared" ref="L11595:L11658" si="984">K11595-I11595</f>
        <v>4.5164718384697267E-2</v>
      </c>
    </row>
    <row r="11596" spans="1:12">
      <c r="A11596" s="98" t="s">
        <v>126</v>
      </c>
      <c r="B11596" s="98">
        <f t="shared" si="980"/>
        <v>24</v>
      </c>
      <c r="C11596" s="98">
        <f t="shared" si="981"/>
        <v>6</v>
      </c>
      <c r="D11596" s="98">
        <f>D11595</f>
        <v>294</v>
      </c>
      <c r="E11596" s="98">
        <f t="shared" si="982"/>
        <v>82</v>
      </c>
      <c r="F11596" s="397">
        <f>F11595+(E11596-E11595)*(F11598-F11595)/(E11598-E11595)</f>
        <v>4.4699666666666671</v>
      </c>
      <c r="G11596" s="98">
        <v>15</v>
      </c>
      <c r="H11596" s="491">
        <f>H11595+(E11596-E11595)*(H11598-H11595)/(E11598-E11595)</f>
        <v>0.2543786666666667</v>
      </c>
      <c r="I11596" s="492">
        <f>I11595+(E11596-E11595)*(I11598-I11595)/(E11598-E11595)</f>
        <v>17.533333333333335</v>
      </c>
      <c r="J11596" s="397">
        <f>J11595+(E11596-E11595)*(J11598-J11595)/(E11598-E11595)</f>
        <v>0.16200000000000001</v>
      </c>
      <c r="K11596" s="469">
        <f t="shared" si="983"/>
        <v>17.572097240858771</v>
      </c>
      <c r="L11596" s="469">
        <f t="shared" si="984"/>
        <v>3.876390752543557E-2</v>
      </c>
    </row>
    <row r="11597" spans="1:12">
      <c r="A11597" s="98" t="s">
        <v>126</v>
      </c>
      <c r="B11597" s="98">
        <f t="shared" si="980"/>
        <v>24</v>
      </c>
      <c r="C11597" s="98">
        <f t="shared" si="981"/>
        <v>6</v>
      </c>
      <c r="D11597" s="98">
        <f>D11595</f>
        <v>294</v>
      </c>
      <c r="E11597" s="98">
        <f t="shared" si="982"/>
        <v>83</v>
      </c>
      <c r="F11597" s="397">
        <f>F11595+(E11597-E11595)*(F11598-F11595)/(E11598-E11595)</f>
        <v>4.4822333333333333</v>
      </c>
      <c r="G11597" s="98">
        <v>15</v>
      </c>
      <c r="H11597" s="491">
        <f>H11595+(E11597-E11595)*(H11598-H11595)/(E11598-E11595)</f>
        <v>0.25468733333333332</v>
      </c>
      <c r="I11597" s="492">
        <f>I11595+(E11597-E11595)*(I11598-I11595)/(E11598-E11595)</f>
        <v>17.566666666666666</v>
      </c>
      <c r="J11597" s="397">
        <f>J11595+(E11597-E11595)*(J11598-J11595)/(E11598-E11595)</f>
        <v>0.16119999999999998</v>
      </c>
      <c r="K11597" s="469">
        <f t="shared" si="983"/>
        <v>17.598964481939948</v>
      </c>
      <c r="L11597" s="469">
        <f t="shared" si="984"/>
        <v>3.2297815273281572E-2</v>
      </c>
    </row>
    <row r="11598" spans="1:12">
      <c r="A11598" s="480" t="s">
        <v>126</v>
      </c>
      <c r="B11598" s="480">
        <f t="shared" si="980"/>
        <v>24</v>
      </c>
      <c r="C11598" s="480">
        <f t="shared" si="981"/>
        <v>6</v>
      </c>
      <c r="D11598" s="480">
        <f>D11595</f>
        <v>294</v>
      </c>
      <c r="E11598" s="480">
        <f t="shared" si="982"/>
        <v>84</v>
      </c>
      <c r="F11598" s="484">
        <v>4.4945000000000004</v>
      </c>
      <c r="G11598" s="480">
        <v>15</v>
      </c>
      <c r="H11598" s="482">
        <v>0.254996</v>
      </c>
      <c r="I11598" s="483">
        <v>17.600000000000001</v>
      </c>
      <c r="J11598" s="484">
        <v>0.16039999999999999</v>
      </c>
      <c r="K11598" s="469">
        <f t="shared" si="983"/>
        <v>17.625766678693001</v>
      </c>
      <c r="L11598" s="469">
        <f t="shared" si="984"/>
        <v>2.5766678692999534E-2</v>
      </c>
    </row>
    <row r="11599" spans="1:12">
      <c r="A11599" s="98" t="s">
        <v>126</v>
      </c>
      <c r="B11599" s="98">
        <f t="shared" si="980"/>
        <v>24</v>
      </c>
      <c r="C11599" s="98">
        <f t="shared" si="981"/>
        <v>6</v>
      </c>
      <c r="D11599" s="98">
        <f>D11598</f>
        <v>294</v>
      </c>
      <c r="E11599" s="98">
        <f t="shared" si="982"/>
        <v>85</v>
      </c>
      <c r="F11599" s="397">
        <f>F11598+(E11599-E11598)*(F11601-F11598)/(E11601-E11598)</f>
        <v>4.5066666666666668</v>
      </c>
      <c r="G11599" s="98">
        <v>15</v>
      </c>
      <c r="H11599" s="491">
        <f>H11598+(E11599-E11598)*(H11601-H11598)/(E11601-E11598)</f>
        <v>0.25530466666666668</v>
      </c>
      <c r="I11599" s="492">
        <f>I11598+(E11599-E11598)*(I11601-I11598)/(E11601-E11598)</f>
        <v>17.633333333333333</v>
      </c>
      <c r="J11599" s="397">
        <f>J11598+(E11599-E11598)*(J11601-J11598)/(E11601-E11598)</f>
        <v>0.15959999999999999</v>
      </c>
      <c r="K11599" s="469">
        <f t="shared" si="983"/>
        <v>17.652112378152115</v>
      </c>
      <c r="L11599" s="469">
        <f t="shared" si="984"/>
        <v>1.8779044818781898E-2</v>
      </c>
    </row>
    <row r="11600" spans="1:12">
      <c r="A11600" s="98" t="s">
        <v>126</v>
      </c>
      <c r="B11600" s="98">
        <f t="shared" si="980"/>
        <v>24</v>
      </c>
      <c r="C11600" s="98">
        <f t="shared" si="981"/>
        <v>6</v>
      </c>
      <c r="D11600" s="98">
        <f>D11598</f>
        <v>294</v>
      </c>
      <c r="E11600" s="98">
        <f t="shared" si="982"/>
        <v>86</v>
      </c>
      <c r="F11600" s="397">
        <f>F11598+(E11600-E11598)*(F11601-F11598)/(E11601-E11598)</f>
        <v>4.5188333333333333</v>
      </c>
      <c r="G11600" s="98">
        <v>15</v>
      </c>
      <c r="H11600" s="491">
        <f>H11598+(E11600-E11598)*(H11601-H11598)/(E11601-E11598)</f>
        <v>0.2556133333333333</v>
      </c>
      <c r="I11600" s="492">
        <f>I11598+(E11600-E11598)*(I11601-I11598)/(E11601-E11598)</f>
        <v>17.666666666666668</v>
      </c>
      <c r="J11600" s="397">
        <f>J11598+(E11600-E11598)*(J11601-J11598)/(E11601-E11598)</f>
        <v>0.1588</v>
      </c>
      <c r="K11600" s="469">
        <f t="shared" si="983"/>
        <v>17.678394449950449</v>
      </c>
      <c r="L11600" s="469">
        <f t="shared" si="984"/>
        <v>1.1727783283781434E-2</v>
      </c>
    </row>
    <row r="11601" spans="1:12">
      <c r="A11601" s="480" t="s">
        <v>126</v>
      </c>
      <c r="B11601" s="480">
        <f t="shared" si="980"/>
        <v>24</v>
      </c>
      <c r="C11601" s="480">
        <f t="shared" si="981"/>
        <v>6</v>
      </c>
      <c r="D11601" s="480">
        <f>D11598</f>
        <v>294</v>
      </c>
      <c r="E11601" s="480">
        <f t="shared" si="982"/>
        <v>87</v>
      </c>
      <c r="F11601" s="484">
        <v>4.5309999999999997</v>
      </c>
      <c r="G11601" s="480">
        <v>15</v>
      </c>
      <c r="H11601" s="482">
        <v>0.25592199999999998</v>
      </c>
      <c r="I11601" s="483">
        <v>17.7</v>
      </c>
      <c r="J11601" s="484">
        <v>0.158</v>
      </c>
      <c r="K11601" s="469">
        <f t="shared" si="983"/>
        <v>17.704613124311315</v>
      </c>
      <c r="L11601" s="469">
        <f t="shared" si="984"/>
        <v>4.613124311315886E-3</v>
      </c>
    </row>
    <row r="11602" spans="1:12">
      <c r="A11602" s="98" t="s">
        <v>126</v>
      </c>
      <c r="B11602" s="98">
        <f t="shared" si="980"/>
        <v>24</v>
      </c>
      <c r="C11602" s="98">
        <f t="shared" si="981"/>
        <v>6</v>
      </c>
      <c r="D11602" s="98">
        <f>D11601</f>
        <v>294</v>
      </c>
      <c r="E11602" s="98">
        <f t="shared" si="982"/>
        <v>88</v>
      </c>
      <c r="F11602" s="397">
        <f>F11601+(E11602-E11601)*(F11604-F11601)/(E11604-E11601)</f>
        <v>4.5430666666666664</v>
      </c>
      <c r="G11602" s="98">
        <v>15</v>
      </c>
      <c r="H11602" s="491">
        <f>H11601+(E11602-E11601)*(H11604-H11601)/(E11604-E11601)</f>
        <v>0.25623033333333334</v>
      </c>
      <c r="I11602" s="492">
        <f>I11601+(E11602-E11601)*(I11604-I11601)/(E11604-E11601)</f>
        <v>17.733333333333334</v>
      </c>
      <c r="J11602" s="397">
        <f>J11601+(E11602-E11601)*(J11604-J11601)/(E11604-E11601)</f>
        <v>0.15720000000000001</v>
      </c>
      <c r="K11602" s="469">
        <f t="shared" si="983"/>
        <v>17.730401422678291</v>
      </c>
      <c r="L11602" s="469">
        <f t="shared" si="984"/>
        <v>-2.9319106550431684E-3</v>
      </c>
    </row>
    <row r="11603" spans="1:12">
      <c r="A11603" s="98" t="s">
        <v>126</v>
      </c>
      <c r="B11603" s="98">
        <f t="shared" si="980"/>
        <v>24</v>
      </c>
      <c r="C11603" s="98">
        <f t="shared" si="981"/>
        <v>6</v>
      </c>
      <c r="D11603" s="98">
        <f>D11601</f>
        <v>294</v>
      </c>
      <c r="E11603" s="98">
        <f t="shared" si="982"/>
        <v>89</v>
      </c>
      <c r="F11603" s="397">
        <f>F11601+(E11603-E11601)*(F11604-F11601)/(E11604-E11601)</f>
        <v>4.555133333333333</v>
      </c>
      <c r="G11603" s="98">
        <v>15</v>
      </c>
      <c r="H11603" s="491">
        <f>H11601+(E11603-E11601)*(H11604-H11601)/(E11604-E11601)</f>
        <v>0.25653866666666664</v>
      </c>
      <c r="I11603" s="492">
        <f>I11601+(E11603-E11601)*(I11604-I11601)/(E11604-E11601)</f>
        <v>17.766666666666666</v>
      </c>
      <c r="J11603" s="397">
        <f>J11601+(E11603-E11601)*(J11604-J11601)/(E11604-E11601)</f>
        <v>0.15639999999999998</v>
      </c>
      <c r="K11603" s="469">
        <f t="shared" si="983"/>
        <v>17.756127731232201</v>
      </c>
      <c r="L11603" s="469">
        <f t="shared" si="984"/>
        <v>-1.0538935434464491E-2</v>
      </c>
    </row>
    <row r="11604" spans="1:12">
      <c r="A11604" s="480" t="s">
        <v>126</v>
      </c>
      <c r="B11604" s="480">
        <f t="shared" si="980"/>
        <v>24</v>
      </c>
      <c r="C11604" s="480">
        <f t="shared" si="981"/>
        <v>6</v>
      </c>
      <c r="D11604" s="480">
        <f>D11601</f>
        <v>294</v>
      </c>
      <c r="E11604" s="480">
        <f t="shared" si="982"/>
        <v>90</v>
      </c>
      <c r="F11604" s="484">
        <v>4.5671999999999997</v>
      </c>
      <c r="G11604" s="480">
        <v>15</v>
      </c>
      <c r="H11604" s="482">
        <v>0.25684699999999999</v>
      </c>
      <c r="I11604" s="483">
        <v>17.8</v>
      </c>
      <c r="J11604" s="484">
        <v>0.15559999999999999</v>
      </c>
      <c r="K11604" s="469">
        <f t="shared" si="983"/>
        <v>17.781792273221022</v>
      </c>
      <c r="L11604" s="469">
        <f t="shared" si="984"/>
        <v>-1.8207726778978639E-2</v>
      </c>
    </row>
    <row r="11605" spans="1:12">
      <c r="A11605" s="98" t="s">
        <v>126</v>
      </c>
      <c r="B11605" s="98">
        <f t="shared" si="980"/>
        <v>24</v>
      </c>
      <c r="C11605" s="98">
        <f t="shared" si="981"/>
        <v>6</v>
      </c>
      <c r="D11605" s="98">
        <f>D11604</f>
        <v>294</v>
      </c>
      <c r="E11605" s="98">
        <f t="shared" si="982"/>
        <v>91</v>
      </c>
      <c r="F11605" s="397">
        <f>F11604+(E11605-E11604)*(F11607-F11604)/(E11607-E11604)</f>
        <v>4.5791666666666666</v>
      </c>
      <c r="G11605" s="98">
        <v>15</v>
      </c>
      <c r="H11605" s="491">
        <f>H11604+(E11605-E11604)*(H11607-H11604)/(E11607-E11604)</f>
        <v>0.25715566666666667</v>
      </c>
      <c r="I11605" s="492">
        <f>I11604+(E11605-E11604)*(I11607-I11604)/(E11607-E11604)</f>
        <v>17.833333333333332</v>
      </c>
      <c r="J11605" s="397">
        <f>J11604+(E11605-E11604)*(J11607-J11604)/(E11607-E11604)</f>
        <v>0.15479999999999999</v>
      </c>
      <c r="K11605" s="469">
        <f t="shared" si="983"/>
        <v>17.806983318793932</v>
      </c>
      <c r="L11605" s="469">
        <f t="shared" si="984"/>
        <v>-2.635001453939978E-2</v>
      </c>
    </row>
    <row r="11606" spans="1:12">
      <c r="A11606" s="98" t="s">
        <v>126</v>
      </c>
      <c r="B11606" s="98">
        <f t="shared" si="980"/>
        <v>24</v>
      </c>
      <c r="C11606" s="98">
        <f t="shared" si="981"/>
        <v>6</v>
      </c>
      <c r="D11606" s="98">
        <f>D11604</f>
        <v>294</v>
      </c>
      <c r="E11606" s="98">
        <f t="shared" si="982"/>
        <v>92</v>
      </c>
      <c r="F11606" s="397">
        <f>F11604+(E11606-E11604)*(F11607-F11604)/(E11607-E11604)</f>
        <v>4.5911333333333335</v>
      </c>
      <c r="G11606" s="98">
        <v>15</v>
      </c>
      <c r="H11606" s="491">
        <f>H11604+(E11606-E11604)*(H11607-H11604)/(E11607-E11604)</f>
        <v>0.2574643333333333</v>
      </c>
      <c r="I11606" s="492">
        <f>I11604+(E11606-E11604)*(I11607-I11604)/(E11607-E11604)</f>
        <v>17.866666666666667</v>
      </c>
      <c r="J11606" s="397">
        <f>J11604+(E11606-E11604)*(J11607-J11604)/(E11607-E11604)</f>
        <v>0.154</v>
      </c>
      <c r="K11606" s="469">
        <f t="shared" si="983"/>
        <v>17.832113962710697</v>
      </c>
      <c r="L11606" s="469">
        <f t="shared" si="984"/>
        <v>-3.4552703955970543E-2</v>
      </c>
    </row>
    <row r="11607" spans="1:12">
      <c r="A11607" s="480" t="s">
        <v>126</v>
      </c>
      <c r="B11607" s="480">
        <f t="shared" si="980"/>
        <v>24</v>
      </c>
      <c r="C11607" s="480">
        <f t="shared" si="981"/>
        <v>6</v>
      </c>
      <c r="D11607" s="480">
        <f>D11604</f>
        <v>294</v>
      </c>
      <c r="E11607" s="480">
        <f t="shared" si="982"/>
        <v>93</v>
      </c>
      <c r="F11607" s="484">
        <v>4.6031000000000004</v>
      </c>
      <c r="G11607" s="480">
        <v>15</v>
      </c>
      <c r="H11607" s="482">
        <v>0.25777299999999997</v>
      </c>
      <c r="I11607" s="483">
        <v>17.899999999999999</v>
      </c>
      <c r="J11607" s="484">
        <v>0.1532</v>
      </c>
      <c r="K11607" s="469">
        <f t="shared" si="983"/>
        <v>17.857184421952653</v>
      </c>
      <c r="L11607" s="469">
        <f t="shared" si="984"/>
        <v>-4.2815578047346037E-2</v>
      </c>
    </row>
    <row r="11608" spans="1:12">
      <c r="A11608" s="98" t="s">
        <v>126</v>
      </c>
      <c r="B11608" s="98">
        <f t="shared" si="980"/>
        <v>24</v>
      </c>
      <c r="C11608" s="98">
        <f t="shared" si="981"/>
        <v>6</v>
      </c>
      <c r="D11608" s="98">
        <f>D11607</f>
        <v>294</v>
      </c>
      <c r="E11608" s="98">
        <f t="shared" si="982"/>
        <v>94</v>
      </c>
      <c r="F11608" s="397">
        <f>F11607+(E11608-E11607)*(F11610-F11607)/(E11610-E11607)</f>
        <v>4.6150000000000002</v>
      </c>
      <c r="G11608" s="98">
        <v>15</v>
      </c>
      <c r="H11608" s="491">
        <f>H11607+(E11608-E11607)*(H11610-H11607)/(E11610-E11607)</f>
        <v>0.25808166666666665</v>
      </c>
      <c r="I11608" s="492">
        <f>I11607+(E11608-E11607)*(I11610-I11607)/(E11610-E11607)</f>
        <v>17.899999999999999</v>
      </c>
      <c r="J11608" s="397">
        <f>J11607+(E11608-E11607)*(J11610-J11607)/(E11610-E11607)</f>
        <v>0.15240000000000001</v>
      </c>
      <c r="K11608" s="469">
        <f t="shared" si="983"/>
        <v>17.881936596297038</v>
      </c>
      <c r="L11608" s="469">
        <f t="shared" si="984"/>
        <v>-1.8063403702960557E-2</v>
      </c>
    </row>
    <row r="11609" spans="1:12">
      <c r="A11609" s="98" t="s">
        <v>126</v>
      </c>
      <c r="B11609" s="98">
        <f t="shared" si="980"/>
        <v>24</v>
      </c>
      <c r="C11609" s="98">
        <f t="shared" si="981"/>
        <v>6</v>
      </c>
      <c r="D11609" s="98">
        <f>D11607</f>
        <v>294</v>
      </c>
      <c r="E11609" s="98">
        <f t="shared" si="982"/>
        <v>95</v>
      </c>
      <c r="F11609" s="397">
        <f>F11607+(E11609-E11607)*(F11610-F11607)/(E11610-E11607)</f>
        <v>4.6269</v>
      </c>
      <c r="G11609" s="98">
        <v>15</v>
      </c>
      <c r="H11609" s="491">
        <f>H11607+(E11609-E11607)*(H11610-H11607)/(E11610-E11607)</f>
        <v>0.25839033333333333</v>
      </c>
      <c r="I11609" s="492">
        <f>I11607+(E11609-E11607)*(I11610-I11607)/(E11610-E11607)</f>
        <v>17.899999999999999</v>
      </c>
      <c r="J11609" s="397">
        <f>J11607+(E11609-E11607)*(J11610-J11607)/(E11610-E11607)</f>
        <v>0.15159999999999998</v>
      </c>
      <c r="K11609" s="469">
        <f t="shared" si="983"/>
        <v>17.906629633977534</v>
      </c>
      <c r="L11609" s="469">
        <f t="shared" si="984"/>
        <v>6.6296339775355762E-3</v>
      </c>
    </row>
    <row r="11610" spans="1:12">
      <c r="A11610" s="480" t="s">
        <v>126</v>
      </c>
      <c r="B11610" s="480">
        <f t="shared" si="980"/>
        <v>24</v>
      </c>
      <c r="C11610" s="480">
        <f t="shared" si="981"/>
        <v>6</v>
      </c>
      <c r="D11610" s="480">
        <f>D11607</f>
        <v>294</v>
      </c>
      <c r="E11610" s="480">
        <f t="shared" si="982"/>
        <v>96</v>
      </c>
      <c r="F11610" s="484">
        <v>4.6387999999999998</v>
      </c>
      <c r="G11610" s="480">
        <v>15</v>
      </c>
      <c r="H11610" s="482">
        <v>0.25869900000000001</v>
      </c>
      <c r="I11610" s="483">
        <v>17.899999999999999</v>
      </c>
      <c r="J11610" s="484">
        <v>0.15079999999999999</v>
      </c>
      <c r="K11610" s="469">
        <f t="shared" si="983"/>
        <v>17.93126374667084</v>
      </c>
      <c r="L11610" s="469">
        <f t="shared" si="984"/>
        <v>3.1263746670841641E-2</v>
      </c>
    </row>
    <row r="11611" spans="1:12">
      <c r="A11611" s="98" t="s">
        <v>126</v>
      </c>
      <c r="B11611" s="98">
        <f t="shared" si="980"/>
        <v>24</v>
      </c>
      <c r="C11611" s="98">
        <f t="shared" si="981"/>
        <v>6</v>
      </c>
      <c r="D11611" s="98">
        <f>D11610</f>
        <v>294</v>
      </c>
      <c r="E11611" s="98">
        <f t="shared" si="982"/>
        <v>97</v>
      </c>
      <c r="F11611" s="397">
        <f>F11610+(E11611-E11610)*(F11613-F11610)/(E11613-E11610)</f>
        <v>4.6505999999999998</v>
      </c>
      <c r="G11611" s="98">
        <v>15</v>
      </c>
      <c r="H11611" s="491">
        <f>H11610+(E11611-E11610)*(H11613-H11610)/(E11613-E11610)</f>
        <v>0.25900766666666669</v>
      </c>
      <c r="I11611" s="492">
        <f>I11610+(E11611-E11610)*(I11613-I11610)/(E11613-E11610)</f>
        <v>17.933333333333334</v>
      </c>
      <c r="J11611" s="397">
        <f>J11610+(E11611-E11610)*(J11613-J11610)/(E11613-E11610)</f>
        <v>0.15</v>
      </c>
      <c r="K11611" s="469">
        <f t="shared" si="983"/>
        <v>17.955453056087141</v>
      </c>
      <c r="L11611" s="469">
        <f t="shared" si="984"/>
        <v>2.2119722753807025E-2</v>
      </c>
    </row>
    <row r="11612" spans="1:12">
      <c r="A11612" s="98" t="s">
        <v>126</v>
      </c>
      <c r="B11612" s="98">
        <f t="shared" si="980"/>
        <v>24</v>
      </c>
      <c r="C11612" s="98">
        <f t="shared" si="981"/>
        <v>6</v>
      </c>
      <c r="D11612" s="98">
        <f>D11610</f>
        <v>294</v>
      </c>
      <c r="E11612" s="98">
        <f t="shared" si="982"/>
        <v>98</v>
      </c>
      <c r="F11612" s="397">
        <f>F11610+(E11612-E11610)*(F11613-F11610)/(E11613-E11610)</f>
        <v>4.6623999999999999</v>
      </c>
      <c r="G11612" s="98">
        <v>15</v>
      </c>
      <c r="H11612" s="491">
        <f>H11610+(E11612-E11610)*(H11613-H11610)/(E11613-E11610)</f>
        <v>0.25931633333333332</v>
      </c>
      <c r="I11612" s="492">
        <f>I11610+(E11612-E11610)*(I11613-I11610)/(E11613-E11610)</f>
        <v>17.966666666666665</v>
      </c>
      <c r="J11612" s="397">
        <f>J11610+(E11612-E11610)*(J11613-J11610)/(E11613-E11610)</f>
        <v>0.1492</v>
      </c>
      <c r="K11612" s="469">
        <f t="shared" si="983"/>
        <v>17.979584779979152</v>
      </c>
      <c r="L11612" s="469">
        <f t="shared" si="984"/>
        <v>1.2918113312487378E-2</v>
      </c>
    </row>
    <row r="11613" spans="1:12">
      <c r="A11613" s="480" t="s">
        <v>126</v>
      </c>
      <c r="B11613" s="480">
        <f t="shared" si="980"/>
        <v>24</v>
      </c>
      <c r="C11613" s="480">
        <f t="shared" si="981"/>
        <v>6</v>
      </c>
      <c r="D11613" s="480">
        <f>D11610</f>
        <v>294</v>
      </c>
      <c r="E11613" s="480">
        <f t="shared" si="982"/>
        <v>99</v>
      </c>
      <c r="F11613" s="484">
        <v>4.6741999999999999</v>
      </c>
      <c r="G11613" s="480">
        <v>15</v>
      </c>
      <c r="H11613" s="482">
        <v>0.25962499999999999</v>
      </c>
      <c r="I11613" s="483">
        <v>18</v>
      </c>
      <c r="J11613" s="484">
        <v>0.1484</v>
      </c>
      <c r="K11613" s="469">
        <f t="shared" si="983"/>
        <v>18.003659123736156</v>
      </c>
      <c r="L11613" s="469">
        <f t="shared" si="984"/>
        <v>3.6591237361562889E-3</v>
      </c>
    </row>
    <row r="11614" spans="1:12">
      <c r="A11614" s="98" t="s">
        <v>126</v>
      </c>
      <c r="B11614" s="98">
        <f t="shared" si="980"/>
        <v>24</v>
      </c>
      <c r="C11614" s="98">
        <f t="shared" si="981"/>
        <v>6</v>
      </c>
      <c r="D11614" s="98">
        <f>D11613</f>
        <v>294</v>
      </c>
      <c r="E11614" s="98">
        <f t="shared" si="982"/>
        <v>100</v>
      </c>
      <c r="F11614" s="397">
        <f>F11613+(E11614-E11613)*(F11616-F11613)/(E11616-E11613)</f>
        <v>4.6859000000000002</v>
      </c>
      <c r="G11614" s="98">
        <v>15</v>
      </c>
      <c r="H11614" s="491">
        <f>H11613+(E11614-E11613)*(H11616-H11613)/(E11616-E11613)</f>
        <v>0.25993433333333332</v>
      </c>
      <c r="I11614" s="492">
        <f>I11613+(E11614-E11613)*(I11616-I11613)/(E11616-E11613)</f>
        <v>18.033333333333335</v>
      </c>
      <c r="J11614" s="397">
        <f>J11613+(E11614-E11613)*(J11616-J11613)/(E11616-E11613)</f>
        <v>0.14760000000000001</v>
      </c>
      <c r="K11614" s="469">
        <f t="shared" si="983"/>
        <v>18.027245342733998</v>
      </c>
      <c r="L11614" s="469">
        <f t="shared" si="984"/>
        <v>-6.0879905993367345E-3</v>
      </c>
    </row>
    <row r="11615" spans="1:12">
      <c r="A11615" s="98" t="s">
        <v>126</v>
      </c>
      <c r="B11615" s="98">
        <f t="shared" si="980"/>
        <v>24</v>
      </c>
      <c r="C11615" s="98">
        <f t="shared" si="981"/>
        <v>6</v>
      </c>
      <c r="D11615" s="98">
        <f>D11613</f>
        <v>294</v>
      </c>
      <c r="E11615" s="98">
        <f t="shared" si="982"/>
        <v>101</v>
      </c>
      <c r="F11615" s="397">
        <f>F11613+(E11615-E11613)*(F11616-F11613)/(E11616-E11613)</f>
        <v>4.6975999999999996</v>
      </c>
      <c r="G11615" s="98">
        <v>15</v>
      </c>
      <c r="H11615" s="491">
        <f>H11613+(E11615-E11613)*(H11616-H11613)/(E11616-E11613)</f>
        <v>0.26024366666666665</v>
      </c>
      <c r="I11615" s="492">
        <f>I11613+(E11615-E11613)*(I11616-I11613)/(E11616-E11613)</f>
        <v>18.066666666666666</v>
      </c>
      <c r="J11615" s="397">
        <f>J11613+(E11615-E11613)*(J11616-J11613)/(E11616-E11613)</f>
        <v>0.14679999999999999</v>
      </c>
      <c r="K11615" s="469">
        <f t="shared" si="983"/>
        <v>18.050775491174296</v>
      </c>
      <c r="L11615" s="469">
        <f t="shared" si="984"/>
        <v>-1.5891175492370735E-2</v>
      </c>
    </row>
    <row r="11616" spans="1:12">
      <c r="A11616" s="480" t="s">
        <v>126</v>
      </c>
      <c r="B11616" s="480">
        <f t="shared" si="980"/>
        <v>24</v>
      </c>
      <c r="C11616" s="480">
        <f t="shared" si="981"/>
        <v>6</v>
      </c>
      <c r="D11616" s="480">
        <f>D11613</f>
        <v>294</v>
      </c>
      <c r="E11616" s="480">
        <f t="shared" si="982"/>
        <v>102</v>
      </c>
      <c r="F11616" s="484">
        <v>4.7092999999999998</v>
      </c>
      <c r="G11616" s="480">
        <v>15</v>
      </c>
      <c r="H11616" s="482">
        <v>0.26055299999999998</v>
      </c>
      <c r="I11616" s="483">
        <v>18.100000000000001</v>
      </c>
      <c r="J11616" s="484">
        <v>0.14599999999999999</v>
      </c>
      <c r="K11616" s="469">
        <f t="shared" si="983"/>
        <v>18.07424976876106</v>
      </c>
      <c r="L11616" s="469">
        <f t="shared" si="984"/>
        <v>-2.5750231238941268E-2</v>
      </c>
    </row>
    <row r="11617" spans="1:12">
      <c r="A11617" s="98" t="s">
        <v>126</v>
      </c>
      <c r="B11617" s="98">
        <f t="shared" si="980"/>
        <v>24</v>
      </c>
      <c r="C11617" s="98">
        <f t="shared" si="981"/>
        <v>6</v>
      </c>
      <c r="D11617" s="98">
        <f>D11616</f>
        <v>294</v>
      </c>
      <c r="E11617" s="98">
        <f t="shared" si="982"/>
        <v>103</v>
      </c>
      <c r="F11617" s="397">
        <f>F11616+(E11617-E11616)*(F11619-F11616)/(E11619-E11616)</f>
        <v>4.7209000000000003</v>
      </c>
      <c r="G11617" s="98">
        <v>15</v>
      </c>
      <c r="H11617" s="491">
        <f>H11616+(E11617-E11616)*(H11619-H11616)/(E11619-E11616)</f>
        <v>0.26086233333333331</v>
      </c>
      <c r="I11617" s="492">
        <f>I11616+(E11617-E11616)*(I11619-I11616)/(E11619-E11616)</f>
        <v>18.100000000000001</v>
      </c>
      <c r="J11617" s="397">
        <f>J11616+(E11617-E11616)*(J11619-J11616)/(E11619-E11616)</f>
        <v>0.1452</v>
      </c>
      <c r="K11617" s="469">
        <f t="shared" si="983"/>
        <v>18.097285030290564</v>
      </c>
      <c r="L11617" s="469">
        <f t="shared" si="984"/>
        <v>-2.7149697094372982E-3</v>
      </c>
    </row>
    <row r="11618" spans="1:12">
      <c r="A11618" s="98" t="s">
        <v>126</v>
      </c>
      <c r="B11618" s="98">
        <f t="shared" si="980"/>
        <v>24</v>
      </c>
      <c r="C11618" s="98">
        <f t="shared" si="981"/>
        <v>6</v>
      </c>
      <c r="D11618" s="98">
        <f>D11616</f>
        <v>294</v>
      </c>
      <c r="E11618" s="98">
        <f t="shared" si="982"/>
        <v>104</v>
      </c>
      <c r="F11618" s="397">
        <f>F11616+(E11618-E11616)*(F11619-F11616)/(E11619-E11616)</f>
        <v>4.7324999999999999</v>
      </c>
      <c r="G11618" s="98">
        <v>15</v>
      </c>
      <c r="H11618" s="491">
        <f>H11616+(E11618-E11616)*(H11619-H11616)/(E11619-E11616)</f>
        <v>0.26117166666666669</v>
      </c>
      <c r="I11618" s="492">
        <f>I11616+(E11618-E11616)*(I11619-I11616)/(E11619-E11616)</f>
        <v>18.100000000000001</v>
      </c>
      <c r="J11618" s="397">
        <f>J11616+(E11618-E11616)*(J11619-J11616)/(E11619-E11616)</f>
        <v>0.1444</v>
      </c>
      <c r="K11618" s="469">
        <f t="shared" si="983"/>
        <v>18.120265725608313</v>
      </c>
      <c r="L11618" s="469">
        <f t="shared" si="984"/>
        <v>2.0265725608311413E-2</v>
      </c>
    </row>
    <row r="11619" spans="1:12">
      <c r="A11619" s="480" t="s">
        <v>126</v>
      </c>
      <c r="B11619" s="480">
        <f t="shared" si="980"/>
        <v>24</v>
      </c>
      <c r="C11619" s="480">
        <f t="shared" si="981"/>
        <v>6</v>
      </c>
      <c r="D11619" s="480">
        <f>D11616</f>
        <v>294</v>
      </c>
      <c r="E11619" s="480">
        <f t="shared" si="982"/>
        <v>105</v>
      </c>
      <c r="F11619" s="484">
        <v>4.7441000000000004</v>
      </c>
      <c r="G11619" s="480">
        <v>15</v>
      </c>
      <c r="H11619" s="482">
        <v>0.26148100000000002</v>
      </c>
      <c r="I11619" s="483">
        <v>18.100000000000001</v>
      </c>
      <c r="J11619" s="484">
        <v>0.14360000000000001</v>
      </c>
      <c r="K11619" s="469">
        <f t="shared" si="983"/>
        <v>18.143192048370629</v>
      </c>
      <c r="L11619" s="469">
        <f t="shared" si="984"/>
        <v>4.3192048370627845E-2</v>
      </c>
    </row>
    <row r="11620" spans="1:12">
      <c r="A11620" s="98" t="s">
        <v>126</v>
      </c>
      <c r="B11620" s="98">
        <f t="shared" si="980"/>
        <v>24</v>
      </c>
      <c r="C11620" s="98">
        <f t="shared" si="981"/>
        <v>6</v>
      </c>
      <c r="D11620" s="98">
        <f>D11619</f>
        <v>294</v>
      </c>
      <c r="E11620" s="98">
        <f t="shared" si="982"/>
        <v>106</v>
      </c>
      <c r="F11620" s="397">
        <f>F11619+(E11620-E11619)*(F11622-F11619)/(E11622-E11619)</f>
        <v>4.7556333333333338</v>
      </c>
      <c r="G11620" s="98">
        <v>15</v>
      </c>
      <c r="H11620" s="491">
        <f>H11619+(E11620-E11619)*(H11622-H11619)/(E11622-E11619)</f>
        <v>0.261791</v>
      </c>
      <c r="I11620" s="492">
        <f>I11619+(E11620-E11619)*(I11622-I11619)/(E11622-E11619)</f>
        <v>18.133333333333333</v>
      </c>
      <c r="J11620" s="397">
        <f>J11619+(E11620-E11619)*(J11622-J11619)/(E11622-E11619)</f>
        <v>0.14280000000000001</v>
      </c>
      <c r="K11620" s="469">
        <f t="shared" si="983"/>
        <v>18.16576327426586</v>
      </c>
      <c r="L11620" s="469">
        <f t="shared" si="984"/>
        <v>3.2429940932527046E-2</v>
      </c>
    </row>
    <row r="11621" spans="1:12">
      <c r="A11621" s="98" t="s">
        <v>126</v>
      </c>
      <c r="B11621" s="98">
        <f t="shared" si="980"/>
        <v>24</v>
      </c>
      <c r="C11621" s="98">
        <f t="shared" si="981"/>
        <v>6</v>
      </c>
      <c r="D11621" s="98">
        <f>D11619</f>
        <v>294</v>
      </c>
      <c r="E11621" s="98">
        <f t="shared" si="982"/>
        <v>107</v>
      </c>
      <c r="F11621" s="397">
        <f>F11619+(E11621-E11619)*(F11622-F11619)/(E11622-E11619)</f>
        <v>4.7671666666666663</v>
      </c>
      <c r="G11621" s="98">
        <v>15</v>
      </c>
      <c r="H11621" s="491">
        <f>H11619+(E11621-E11619)*(H11622-H11619)/(E11622-E11619)</f>
        <v>0.26210100000000003</v>
      </c>
      <c r="I11621" s="492">
        <f>I11619+(E11621-E11619)*(I11622-I11619)/(E11622-E11619)</f>
        <v>18.166666666666668</v>
      </c>
      <c r="J11621" s="397">
        <f>J11619+(E11621-E11619)*(J11622-J11619)/(E11622-E11619)</f>
        <v>0.14199999999999999</v>
      </c>
      <c r="K11621" s="469">
        <f t="shared" si="983"/>
        <v>18.188281107918954</v>
      </c>
      <c r="L11621" s="469">
        <f t="shared" si="984"/>
        <v>2.1614441252285843E-2</v>
      </c>
    </row>
    <row r="11622" spans="1:12">
      <c r="A11622" s="480" t="s">
        <v>126</v>
      </c>
      <c r="B11622" s="480">
        <f t="shared" si="980"/>
        <v>24</v>
      </c>
      <c r="C11622" s="480">
        <f t="shared" si="981"/>
        <v>6</v>
      </c>
      <c r="D11622" s="480">
        <f>D11619</f>
        <v>294</v>
      </c>
      <c r="E11622" s="480">
        <f t="shared" si="982"/>
        <v>108</v>
      </c>
      <c r="F11622" s="484">
        <v>4.7786999999999997</v>
      </c>
      <c r="G11622" s="480">
        <v>15</v>
      </c>
      <c r="H11622" s="482">
        <v>0.26241100000000001</v>
      </c>
      <c r="I11622" s="483">
        <v>18.2</v>
      </c>
      <c r="J11622" s="484">
        <v>0.14119999999999999</v>
      </c>
      <c r="K11622" s="469">
        <f t="shared" si="983"/>
        <v>18.210745738555165</v>
      </c>
      <c r="L11622" s="469">
        <f t="shared" si="984"/>
        <v>1.0745738555165474E-2</v>
      </c>
    </row>
    <row r="11623" spans="1:12">
      <c r="A11623" s="98" t="s">
        <v>126</v>
      </c>
      <c r="B11623" s="98">
        <f t="shared" si="980"/>
        <v>24</v>
      </c>
      <c r="C11623" s="98">
        <f t="shared" si="981"/>
        <v>6</v>
      </c>
      <c r="D11623" s="98">
        <f>D11622</f>
        <v>294</v>
      </c>
      <c r="E11623" s="98">
        <f t="shared" si="982"/>
        <v>109</v>
      </c>
      <c r="F11623" s="397">
        <f>F11622+(E11623-E11622)*(F11625-F11622)/(E11625-E11622)</f>
        <v>4.7901666666666669</v>
      </c>
      <c r="G11623" s="98">
        <v>15</v>
      </c>
      <c r="H11623" s="491">
        <f>H11622+(E11623-E11622)*(H11625-H11622)/(E11625-E11622)</f>
        <v>0.26272166666666669</v>
      </c>
      <c r="I11623" s="492">
        <f>I11622+(E11623-E11622)*(I11625-I11622)/(E11625-E11622)</f>
        <v>18.233333333333334</v>
      </c>
      <c r="J11623" s="397">
        <f>J11622+(E11623-E11622)*(J11625-J11622)/(E11625-E11622)</f>
        <v>0.1404</v>
      </c>
      <c r="K11623" s="469">
        <f t="shared" si="983"/>
        <v>18.232857333172621</v>
      </c>
      <c r="L11623" s="469">
        <f t="shared" si="984"/>
        <v>-4.7600016071314144E-4</v>
      </c>
    </row>
    <row r="11624" spans="1:12">
      <c r="A11624" s="98" t="s">
        <v>126</v>
      </c>
      <c r="B11624" s="98">
        <f t="shared" si="980"/>
        <v>24</v>
      </c>
      <c r="C11624" s="98">
        <f t="shared" si="981"/>
        <v>6</v>
      </c>
      <c r="D11624" s="98">
        <f>D11622</f>
        <v>294</v>
      </c>
      <c r="E11624" s="98">
        <f t="shared" si="982"/>
        <v>110</v>
      </c>
      <c r="F11624" s="397">
        <f>F11622+(E11624-E11622)*(F11625-F11622)/(E11625-E11622)</f>
        <v>4.8016333333333332</v>
      </c>
      <c r="G11624" s="98">
        <v>15</v>
      </c>
      <c r="H11624" s="491">
        <f>H11622+(E11624-E11622)*(H11625-H11622)/(E11625-E11622)</f>
        <v>0.26303233333333331</v>
      </c>
      <c r="I11624" s="492">
        <f>I11622+(E11624-E11622)*(I11625-I11622)/(E11625-E11622)</f>
        <v>18.266666666666666</v>
      </c>
      <c r="J11624" s="397">
        <f>J11622+(E11624-E11622)*(J11625-J11622)/(E11625-E11622)</f>
        <v>0.1396</v>
      </c>
      <c r="K11624" s="469">
        <f t="shared" si="983"/>
        <v>18.254916695919515</v>
      </c>
      <c r="L11624" s="469">
        <f t="shared" si="984"/>
        <v>-1.1749970747150229E-2</v>
      </c>
    </row>
    <row r="11625" spans="1:12">
      <c r="A11625" s="480" t="s">
        <v>126</v>
      </c>
      <c r="B11625" s="480">
        <f t="shared" si="980"/>
        <v>24</v>
      </c>
      <c r="C11625" s="480">
        <f t="shared" si="981"/>
        <v>6</v>
      </c>
      <c r="D11625" s="480">
        <f>D11622</f>
        <v>294</v>
      </c>
      <c r="E11625" s="480">
        <f t="shared" si="982"/>
        <v>111</v>
      </c>
      <c r="F11625" s="484">
        <v>4.8131000000000004</v>
      </c>
      <c r="G11625" s="480">
        <v>15</v>
      </c>
      <c r="H11625" s="482">
        <v>0.26334299999999999</v>
      </c>
      <c r="I11625" s="483">
        <v>18.3</v>
      </c>
      <c r="J11625" s="484">
        <v>0.13880000000000001</v>
      </c>
      <c r="K11625" s="469">
        <f t="shared" si="983"/>
        <v>18.276924011650205</v>
      </c>
      <c r="L11625" s="469">
        <f t="shared" si="984"/>
        <v>-2.3075988349795296E-2</v>
      </c>
    </row>
    <row r="11626" spans="1:12">
      <c r="A11626" s="98" t="s">
        <v>126</v>
      </c>
      <c r="B11626" s="98">
        <f t="shared" si="980"/>
        <v>24</v>
      </c>
      <c r="C11626" s="98">
        <f t="shared" si="981"/>
        <v>6</v>
      </c>
      <c r="D11626" s="98">
        <f>D11625</f>
        <v>294</v>
      </c>
      <c r="E11626" s="98">
        <f t="shared" si="982"/>
        <v>112</v>
      </c>
      <c r="F11626" s="397">
        <f>F11625+(E11626-E11625)*(F11628-F11625)/(E11628-E11625)</f>
        <v>4.8244666666666669</v>
      </c>
      <c r="G11626" s="98">
        <v>15</v>
      </c>
      <c r="H11626" s="491">
        <f>H11625+(E11626-E11625)*(H11628-H11625)/(E11628-E11625)</f>
        <v>0.26365433333333332</v>
      </c>
      <c r="I11626" s="492">
        <f>I11625+(E11626-E11625)*(I11628-I11625)/(E11628-E11625)</f>
        <v>18.3</v>
      </c>
      <c r="J11626" s="397">
        <f>J11625+(E11626-E11625)*(J11628-J11625)/(E11628-E11625)</f>
        <v>0.13800000000000001</v>
      </c>
      <c r="K11626" s="469">
        <f t="shared" si="983"/>
        <v>18.298453909980619</v>
      </c>
      <c r="L11626" s="469">
        <f t="shared" si="984"/>
        <v>-1.5460900193815519E-3</v>
      </c>
    </row>
    <row r="11627" spans="1:12">
      <c r="A11627" s="98" t="s">
        <v>126</v>
      </c>
      <c r="B11627" s="98">
        <f t="shared" si="980"/>
        <v>24</v>
      </c>
      <c r="C11627" s="98">
        <f t="shared" si="981"/>
        <v>6</v>
      </c>
      <c r="D11627" s="98">
        <f>D11625</f>
        <v>294</v>
      </c>
      <c r="E11627" s="98">
        <f t="shared" si="982"/>
        <v>113</v>
      </c>
      <c r="F11627" s="397">
        <f>F11625+(E11627-E11625)*(F11628-F11625)/(E11628-E11625)</f>
        <v>4.8358333333333334</v>
      </c>
      <c r="G11627" s="98">
        <v>15</v>
      </c>
      <c r="H11627" s="491">
        <f>H11625+(E11627-E11625)*(H11628-H11625)/(E11628-E11625)</f>
        <v>0.26396566666666665</v>
      </c>
      <c r="I11627" s="492">
        <f>I11625+(E11627-E11625)*(I11628-I11625)/(E11628-E11625)</f>
        <v>18.3</v>
      </c>
      <c r="J11627" s="397">
        <f>J11625+(E11627-E11625)*(J11628-J11625)/(E11628-E11625)</f>
        <v>0.13719999999999999</v>
      </c>
      <c r="K11627" s="469">
        <f t="shared" si="983"/>
        <v>18.319933021592455</v>
      </c>
      <c r="L11627" s="469">
        <f t="shared" si="984"/>
        <v>1.9933021592454025E-2</v>
      </c>
    </row>
    <row r="11628" spans="1:12">
      <c r="A11628" s="480" t="s">
        <v>126</v>
      </c>
      <c r="B11628" s="480">
        <f t="shared" si="980"/>
        <v>24</v>
      </c>
      <c r="C11628" s="480">
        <f t="shared" si="981"/>
        <v>6</v>
      </c>
      <c r="D11628" s="480">
        <f>D11625</f>
        <v>294</v>
      </c>
      <c r="E11628" s="480">
        <f t="shared" si="982"/>
        <v>114</v>
      </c>
      <c r="F11628" s="484">
        <v>4.8472</v>
      </c>
      <c r="G11628" s="480">
        <v>15</v>
      </c>
      <c r="H11628" s="482">
        <v>0.26427699999999998</v>
      </c>
      <c r="I11628" s="483">
        <v>18.3</v>
      </c>
      <c r="J11628" s="484">
        <v>0.13639999999999999</v>
      </c>
      <c r="K11628" s="469">
        <f t="shared" si="983"/>
        <v>18.341361525974641</v>
      </c>
      <c r="L11628" s="469">
        <f t="shared" si="984"/>
        <v>4.1361525974640045E-2</v>
      </c>
    </row>
    <row r="11629" spans="1:12">
      <c r="A11629" s="98" t="s">
        <v>126</v>
      </c>
      <c r="B11629" s="98">
        <f t="shared" si="980"/>
        <v>24</v>
      </c>
      <c r="C11629" s="98">
        <f t="shared" si="981"/>
        <v>6</v>
      </c>
      <c r="D11629" s="98">
        <f>D11628</f>
        <v>294</v>
      </c>
      <c r="E11629" s="98">
        <f t="shared" si="982"/>
        <v>115</v>
      </c>
      <c r="F11629" s="397">
        <f>F11628+(E11629-E11628)*(F11631-F11628)/(E11631-E11628)</f>
        <v>4.8584666666666667</v>
      </c>
      <c r="G11629" s="98">
        <v>15</v>
      </c>
      <c r="H11629" s="491">
        <f>H11628+(E11629-E11628)*(H11631-H11628)/(E11631-E11628)</f>
        <v>0.26458899999999996</v>
      </c>
      <c r="I11629" s="492">
        <f>I11628+(E11629-E11628)*(I11631-I11628)/(E11631-E11628)</f>
        <v>18.333333333333332</v>
      </c>
      <c r="J11629" s="397">
        <f>J11628+(E11629-E11628)*(J11631-J11628)/(E11631-E11628)</f>
        <v>0.1356</v>
      </c>
      <c r="K11629" s="469">
        <f t="shared" si="983"/>
        <v>18.36231538978063</v>
      </c>
      <c r="L11629" s="469">
        <f t="shared" si="984"/>
        <v>2.8982056447297566E-2</v>
      </c>
    </row>
    <row r="11630" spans="1:12">
      <c r="A11630" s="98" t="s">
        <v>126</v>
      </c>
      <c r="B11630" s="98">
        <f t="shared" si="980"/>
        <v>24</v>
      </c>
      <c r="C11630" s="98">
        <f t="shared" si="981"/>
        <v>6</v>
      </c>
      <c r="D11630" s="98">
        <f>D11628</f>
        <v>294</v>
      </c>
      <c r="E11630" s="98">
        <f t="shared" si="982"/>
        <v>116</v>
      </c>
      <c r="F11630" s="397">
        <f>F11628+(E11630-E11628)*(F11631-F11628)/(E11631-E11628)</f>
        <v>4.8697333333333335</v>
      </c>
      <c r="G11630" s="98">
        <v>15</v>
      </c>
      <c r="H11630" s="491">
        <f>H11628+(E11630-E11628)*(H11631-H11628)/(E11631-E11628)</f>
        <v>0.264901</v>
      </c>
      <c r="I11630" s="492">
        <f>I11628+(E11630-E11628)*(I11631-I11628)/(E11631-E11628)</f>
        <v>18.366666666666667</v>
      </c>
      <c r="J11630" s="397">
        <f>J11628+(E11630-E11628)*(J11631-J11628)/(E11631-E11628)</f>
        <v>0.1348</v>
      </c>
      <c r="K11630" s="469">
        <f t="shared" si="983"/>
        <v>18.383219894727969</v>
      </c>
      <c r="L11630" s="469">
        <f t="shared" si="984"/>
        <v>1.6553228061301439E-2</v>
      </c>
    </row>
    <row r="11631" spans="1:12">
      <c r="A11631" s="480" t="s">
        <v>126</v>
      </c>
      <c r="B11631" s="480">
        <f t="shared" si="980"/>
        <v>24</v>
      </c>
      <c r="C11631" s="480">
        <f t="shared" si="981"/>
        <v>6</v>
      </c>
      <c r="D11631" s="480">
        <f>D11628</f>
        <v>294</v>
      </c>
      <c r="E11631" s="480">
        <f t="shared" si="982"/>
        <v>117</v>
      </c>
      <c r="F11631" s="484">
        <v>4.8810000000000002</v>
      </c>
      <c r="G11631" s="480">
        <v>15</v>
      </c>
      <c r="H11631" s="482">
        <v>0.26521299999999998</v>
      </c>
      <c r="I11631" s="483">
        <v>18.399999999999999</v>
      </c>
      <c r="J11631" s="484">
        <v>0.13400000000000001</v>
      </c>
      <c r="K11631" s="469">
        <f t="shared" si="983"/>
        <v>18.404075215015858</v>
      </c>
      <c r="L11631" s="469">
        <f t="shared" si="984"/>
        <v>4.0752150158596123E-3</v>
      </c>
    </row>
    <row r="11632" spans="1:12">
      <c r="A11632" s="98" t="s">
        <v>126</v>
      </c>
      <c r="B11632" s="98">
        <f t="shared" si="980"/>
        <v>24</v>
      </c>
      <c r="C11632" s="98">
        <f t="shared" si="981"/>
        <v>6</v>
      </c>
      <c r="D11632" s="98">
        <f>D11631</f>
        <v>294</v>
      </c>
      <c r="E11632" s="98">
        <f t="shared" si="982"/>
        <v>118</v>
      </c>
      <c r="F11632" s="397">
        <f>F11631+(E11632-E11631)*(F11634-F11631)/(E11634-E11631)</f>
        <v>4.8922333333333334</v>
      </c>
      <c r="G11632" s="98">
        <v>15</v>
      </c>
      <c r="H11632" s="491">
        <f>H11631+(E11632-E11631)*(H11634-H11631)/(E11634-E11631)</f>
        <v>0.26552599999999998</v>
      </c>
      <c r="I11632" s="492">
        <f>I11631+(E11632-E11631)*(I11634-I11631)/(E11634-E11631)</f>
        <v>18.433333333333334</v>
      </c>
      <c r="J11632" s="397">
        <f>J11631+(E11632-E11631)*(J11634-J11631)/(E11634-E11631)</f>
        <v>0.13320000000000001</v>
      </c>
      <c r="K11632" s="469">
        <f t="shared" si="983"/>
        <v>18.42468659691832</v>
      </c>
      <c r="L11632" s="469">
        <f t="shared" si="984"/>
        <v>-8.6467364150131232E-3</v>
      </c>
    </row>
    <row r="11633" spans="1:12">
      <c r="A11633" s="98" t="s">
        <v>126</v>
      </c>
      <c r="B11633" s="98">
        <f t="shared" si="980"/>
        <v>24</v>
      </c>
      <c r="C11633" s="98">
        <f t="shared" si="981"/>
        <v>6</v>
      </c>
      <c r="D11633" s="98">
        <f>D11631</f>
        <v>294</v>
      </c>
      <c r="E11633" s="98">
        <f t="shared" si="982"/>
        <v>119</v>
      </c>
      <c r="F11633" s="397">
        <f>F11631+(E11633-E11631)*(F11634-F11631)/(E11634-E11631)</f>
        <v>4.9034666666666666</v>
      </c>
      <c r="G11633" s="98">
        <v>15</v>
      </c>
      <c r="H11633" s="491">
        <f>H11631+(E11633-E11631)*(H11634-H11631)/(E11634-E11631)</f>
        <v>0.26583899999999999</v>
      </c>
      <c r="I11633" s="492">
        <f>I11631+(E11633-E11631)*(I11634-I11631)/(E11634-E11631)</f>
        <v>18.466666666666665</v>
      </c>
      <c r="J11633" s="397">
        <f>J11631+(E11633-E11631)*(J11634-J11631)/(E11634-E11631)</f>
        <v>0.13239999999999999</v>
      </c>
      <c r="K11633" s="469">
        <f t="shared" si="983"/>
        <v>18.445249442958584</v>
      </c>
      <c r="L11633" s="469">
        <f t="shared" si="984"/>
        <v>-2.1417223708080968E-2</v>
      </c>
    </row>
    <row r="11634" spans="1:12">
      <c r="A11634" s="480" t="s">
        <v>126</v>
      </c>
      <c r="B11634" s="480">
        <f t="shared" si="980"/>
        <v>24</v>
      </c>
      <c r="C11634" s="480">
        <f t="shared" si="981"/>
        <v>6</v>
      </c>
      <c r="D11634" s="480">
        <f>D11631</f>
        <v>294</v>
      </c>
      <c r="E11634" s="480">
        <f t="shared" si="982"/>
        <v>120</v>
      </c>
      <c r="F11634" s="484">
        <v>4.9146999999999998</v>
      </c>
      <c r="G11634" s="480">
        <v>15</v>
      </c>
      <c r="H11634" s="482">
        <v>0.266152</v>
      </c>
      <c r="I11634" s="483">
        <v>18.5</v>
      </c>
      <c r="J11634" s="484">
        <v>0.13159999999999999</v>
      </c>
      <c r="K11634" s="469">
        <f t="shared" si="983"/>
        <v>18.465763924374041</v>
      </c>
      <c r="L11634" s="469">
        <f t="shared" si="984"/>
        <v>-3.4236075625958762E-2</v>
      </c>
    </row>
    <row r="11635" spans="1:12">
      <c r="A11635" s="98" t="s">
        <v>126</v>
      </c>
      <c r="B11635" s="98">
        <f t="shared" si="980"/>
        <v>24</v>
      </c>
      <c r="C11635" s="98">
        <f t="shared" si="981"/>
        <v>6</v>
      </c>
      <c r="D11635" s="98">
        <f>D11634</f>
        <v>294</v>
      </c>
      <c r="E11635" s="98">
        <f t="shared" si="982"/>
        <v>121</v>
      </c>
      <c r="F11635" s="397">
        <f>F11634+(E11635-E11634)*(F11637-F11634)/(E11637-E11634)</f>
        <v>4.9258333333333333</v>
      </c>
      <c r="G11635" s="98">
        <v>15</v>
      </c>
      <c r="H11635" s="491">
        <f>H11634+(E11635-E11634)*(H11637-H11634)/(E11637-E11634)</f>
        <v>0.26646566666666666</v>
      </c>
      <c r="I11635" s="492">
        <f>I11634+(E11635-E11634)*(I11637-I11634)/(E11637-E11634)</f>
        <v>18.5</v>
      </c>
      <c r="J11635" s="397">
        <f>J11634+(E11635-E11634)*(J11637-J11634)/(E11637-E11634)</f>
        <v>0.13083333333333333</v>
      </c>
      <c r="K11635" s="469">
        <f t="shared" si="983"/>
        <v>18.485808678291264</v>
      </c>
      <c r="L11635" s="469">
        <f t="shared" si="984"/>
        <v>-1.4191321708736382E-2</v>
      </c>
    </row>
    <row r="11636" spans="1:12">
      <c r="A11636" s="98" t="s">
        <v>126</v>
      </c>
      <c r="B11636" s="98">
        <f t="shared" si="980"/>
        <v>24</v>
      </c>
      <c r="C11636" s="98">
        <f t="shared" si="981"/>
        <v>6</v>
      </c>
      <c r="D11636" s="98">
        <f>D11634</f>
        <v>294</v>
      </c>
      <c r="E11636" s="98">
        <f t="shared" si="982"/>
        <v>122</v>
      </c>
      <c r="F11636" s="397">
        <f>F11634+(E11636-E11634)*(F11637-F11634)/(E11637-E11634)</f>
        <v>4.9369666666666667</v>
      </c>
      <c r="G11636" s="98">
        <v>15</v>
      </c>
      <c r="H11636" s="491">
        <f>H11634+(E11636-E11634)*(H11637-H11634)/(E11637-E11634)</f>
        <v>0.26677933333333337</v>
      </c>
      <c r="I11636" s="492">
        <f>I11634+(E11636-E11634)*(I11637-I11634)/(E11637-E11634)</f>
        <v>18.5</v>
      </c>
      <c r="J11636" s="397">
        <f>J11634+(E11636-E11634)*(J11637-J11634)/(E11637-E11634)</f>
        <v>0.13006666666666666</v>
      </c>
      <c r="K11636" s="469">
        <f t="shared" si="983"/>
        <v>18.505806296839584</v>
      </c>
      <c r="L11636" s="469">
        <f t="shared" si="984"/>
        <v>5.80629683958378E-3</v>
      </c>
    </row>
    <row r="11637" spans="1:12">
      <c r="A11637" s="480" t="s">
        <v>126</v>
      </c>
      <c r="B11637" s="480">
        <f t="shared" si="980"/>
        <v>24</v>
      </c>
      <c r="C11637" s="480">
        <f t="shared" si="981"/>
        <v>6</v>
      </c>
      <c r="D11637" s="480">
        <f>D11634</f>
        <v>294</v>
      </c>
      <c r="E11637" s="480">
        <f t="shared" si="982"/>
        <v>123</v>
      </c>
      <c r="F11637" s="484">
        <v>4.9481000000000002</v>
      </c>
      <c r="G11637" s="480">
        <v>15</v>
      </c>
      <c r="H11637" s="482">
        <v>0.26709300000000002</v>
      </c>
      <c r="I11637" s="483">
        <v>18.5</v>
      </c>
      <c r="J11637" s="484">
        <v>0.1293</v>
      </c>
      <c r="K11637" s="469">
        <f t="shared" si="983"/>
        <v>18.525756946082449</v>
      </c>
      <c r="L11637" s="469">
        <f t="shared" si="984"/>
        <v>2.5756946082449161E-2</v>
      </c>
    </row>
    <row r="11638" spans="1:12">
      <c r="A11638" s="98" t="s">
        <v>126</v>
      </c>
      <c r="B11638" s="98">
        <f t="shared" si="980"/>
        <v>24</v>
      </c>
      <c r="C11638" s="98">
        <f t="shared" si="981"/>
        <v>6</v>
      </c>
      <c r="D11638" s="98">
        <f>D11637</f>
        <v>294</v>
      </c>
      <c r="E11638" s="98">
        <f t="shared" si="982"/>
        <v>124</v>
      </c>
      <c r="F11638" s="397">
        <f>F11637+(E11638-E11637)*(F11640-F11637)/(E11640-E11637)</f>
        <v>4.9591666666666665</v>
      </c>
      <c r="G11638" s="98">
        <v>15</v>
      </c>
      <c r="H11638" s="491">
        <f>H11637+(E11638-E11637)*(H11640-H11637)/(E11640-E11637)</f>
        <v>0.26740800000000003</v>
      </c>
      <c r="I11638" s="492">
        <f>I11637+(E11638-E11637)*(I11640-I11637)/(E11640-E11637)</f>
        <v>18.533333333333335</v>
      </c>
      <c r="J11638" s="397">
        <f>J11637+(E11638-E11637)*(J11640-J11637)/(E11640-E11637)</f>
        <v>0.1285</v>
      </c>
      <c r="K11638" s="469">
        <f t="shared" si="983"/>
        <v>18.545319013143459</v>
      </c>
      <c r="L11638" s="469">
        <f t="shared" si="984"/>
        <v>1.1985679810123884E-2</v>
      </c>
    </row>
    <row r="11639" spans="1:12">
      <c r="A11639" s="98" t="s">
        <v>126</v>
      </c>
      <c r="B11639" s="98">
        <f t="shared" si="980"/>
        <v>24</v>
      </c>
      <c r="C11639" s="98">
        <f t="shared" si="981"/>
        <v>6</v>
      </c>
      <c r="D11639" s="98">
        <f>D11637</f>
        <v>294</v>
      </c>
      <c r="E11639" s="98">
        <f t="shared" si="982"/>
        <v>125</v>
      </c>
      <c r="F11639" s="397">
        <f>F11637+(E11639-E11637)*(F11640-F11637)/(E11640-E11637)</f>
        <v>4.9702333333333337</v>
      </c>
      <c r="G11639" s="98">
        <v>15</v>
      </c>
      <c r="H11639" s="491">
        <f>H11637+(E11639-E11637)*(H11640-H11637)/(E11640-E11637)</f>
        <v>0.26772299999999999</v>
      </c>
      <c r="I11639" s="492">
        <f>I11637+(E11639-E11637)*(I11640-I11637)/(E11640-E11637)</f>
        <v>18.566666666666666</v>
      </c>
      <c r="J11639" s="397">
        <f>J11637+(E11639-E11637)*(J11640-J11637)/(E11640-E11637)</f>
        <v>0.12770000000000001</v>
      </c>
      <c r="K11639" s="469">
        <f t="shared" si="983"/>
        <v>18.564835047169403</v>
      </c>
      <c r="L11639" s="469">
        <f t="shared" si="984"/>
        <v>-1.8316194972634037E-3</v>
      </c>
    </row>
    <row r="11640" spans="1:12">
      <c r="A11640" s="480" t="s">
        <v>126</v>
      </c>
      <c r="B11640" s="480">
        <f t="shared" si="980"/>
        <v>24</v>
      </c>
      <c r="C11640" s="480">
        <f t="shared" si="981"/>
        <v>6</v>
      </c>
      <c r="D11640" s="480">
        <f>D11637</f>
        <v>294</v>
      </c>
      <c r="E11640" s="480">
        <f t="shared" si="982"/>
        <v>126</v>
      </c>
      <c r="F11640" s="484">
        <v>4.9813000000000001</v>
      </c>
      <c r="G11640" s="480">
        <v>15</v>
      </c>
      <c r="H11640" s="482">
        <v>0.268038</v>
      </c>
      <c r="I11640" s="483">
        <v>18.600000000000001</v>
      </c>
      <c r="J11640" s="484">
        <v>0.12690000000000001</v>
      </c>
      <c r="K11640" s="469">
        <f t="shared" si="983"/>
        <v>18.584305210455234</v>
      </c>
      <c r="L11640" s="469">
        <f t="shared" si="984"/>
        <v>-1.5694789544767218E-2</v>
      </c>
    </row>
    <row r="11641" spans="1:12">
      <c r="A11641" s="98" t="s">
        <v>126</v>
      </c>
      <c r="B11641" s="98">
        <f t="shared" si="980"/>
        <v>24</v>
      </c>
      <c r="C11641" s="98">
        <f t="shared" si="981"/>
        <v>6</v>
      </c>
      <c r="D11641" s="98">
        <f>D11640</f>
        <v>294</v>
      </c>
      <c r="E11641" s="98">
        <f t="shared" si="982"/>
        <v>127</v>
      </c>
      <c r="F11641" s="397">
        <f>F11640+(E11641-E11640)*(F11643-F11640)/(E11643-E11640)</f>
        <v>4.9922666666666666</v>
      </c>
      <c r="G11641" s="98">
        <v>15</v>
      </c>
      <c r="H11641" s="491">
        <f>H11640+(E11641-E11640)*(H11643-H11640)/(E11643-E11640)</f>
        <v>0.26835366666666666</v>
      </c>
      <c r="I11641" s="492">
        <f>I11640+(E11641-E11640)*(I11643-I11640)/(E11643-E11640)</f>
        <v>18.600000000000001</v>
      </c>
      <c r="J11641" s="397">
        <f>J11640+(E11641-E11640)*(J11643-J11640)/(E11643-E11640)</f>
        <v>0.126</v>
      </c>
      <c r="K11641" s="469">
        <f t="shared" si="983"/>
        <v>18.603310805019746</v>
      </c>
      <c r="L11641" s="469">
        <f t="shared" si="984"/>
        <v>3.310805019744123E-3</v>
      </c>
    </row>
    <row r="11642" spans="1:12">
      <c r="A11642" s="98" t="s">
        <v>126</v>
      </c>
      <c r="B11642" s="98">
        <f t="shared" si="980"/>
        <v>24</v>
      </c>
      <c r="C11642" s="98">
        <f t="shared" si="981"/>
        <v>6</v>
      </c>
      <c r="D11642" s="98">
        <f>D11640</f>
        <v>294</v>
      </c>
      <c r="E11642" s="98">
        <f t="shared" si="982"/>
        <v>128</v>
      </c>
      <c r="F11642" s="397">
        <f>F11640+(E11642-E11640)*(F11643-F11640)/(E11643-E11640)</f>
        <v>5.0032333333333332</v>
      </c>
      <c r="G11642" s="98">
        <v>15</v>
      </c>
      <c r="H11642" s="491">
        <f>H11640+(E11642-E11640)*(H11643-H11640)/(E11643-E11640)</f>
        <v>0.26866933333333332</v>
      </c>
      <c r="I11642" s="492">
        <f>I11640+(E11642-E11640)*(I11643-I11640)/(E11643-E11640)</f>
        <v>18.600000000000001</v>
      </c>
      <c r="J11642" s="397">
        <f>J11640+(E11642-E11640)*(J11643-J11640)/(E11643-E11640)</f>
        <v>0.12510000000000002</v>
      </c>
      <c r="K11642" s="469">
        <f t="shared" si="983"/>
        <v>18.622271739238322</v>
      </c>
      <c r="L11642" s="469">
        <f t="shared" si="984"/>
        <v>2.2271739238320265E-2</v>
      </c>
    </row>
    <row r="11643" spans="1:12">
      <c r="A11643" s="480" t="s">
        <v>126</v>
      </c>
      <c r="B11643" s="480">
        <f t="shared" si="980"/>
        <v>24</v>
      </c>
      <c r="C11643" s="480">
        <f t="shared" si="981"/>
        <v>6</v>
      </c>
      <c r="D11643" s="480">
        <f>D11640</f>
        <v>294</v>
      </c>
      <c r="E11643" s="480">
        <f t="shared" si="982"/>
        <v>129</v>
      </c>
      <c r="F11643" s="484">
        <v>5.0141999999999998</v>
      </c>
      <c r="G11643" s="480">
        <v>15</v>
      </c>
      <c r="H11643" s="482">
        <v>0.26898499999999997</v>
      </c>
      <c r="I11643" s="483">
        <v>18.600000000000001</v>
      </c>
      <c r="J11643" s="484">
        <v>0.1242</v>
      </c>
      <c r="K11643" s="469">
        <f t="shared" si="983"/>
        <v>18.641188170344073</v>
      </c>
      <c r="L11643" s="469">
        <f t="shared" si="984"/>
        <v>4.1188170344071295E-2</v>
      </c>
    </row>
    <row r="11644" spans="1:12">
      <c r="A11644" s="98" t="s">
        <v>126</v>
      </c>
      <c r="B11644" s="98">
        <f t="shared" si="980"/>
        <v>24</v>
      </c>
      <c r="C11644" s="98">
        <f t="shared" si="981"/>
        <v>6</v>
      </c>
      <c r="D11644" s="98">
        <f>D11643</f>
        <v>294</v>
      </c>
      <c r="E11644" s="98">
        <f t="shared" si="982"/>
        <v>130</v>
      </c>
      <c r="F11644" s="397">
        <f>F11643+(E11644-E11643)*(F11646-F11643)/(E11646-E11643)</f>
        <v>5.0251333333333328</v>
      </c>
      <c r="G11644" s="98">
        <v>15</v>
      </c>
      <c r="H11644" s="491">
        <f>H11643+(E11644-E11643)*(H11646-H11643)/(E11646-E11643)</f>
        <v>0.26930199999999999</v>
      </c>
      <c r="I11644" s="492">
        <f>I11643+(E11644-E11643)*(I11646-I11643)/(E11646-E11643)</f>
        <v>18.633333333333333</v>
      </c>
      <c r="J11644" s="397">
        <f>J11643+(E11644-E11643)*(J11646-J11643)/(E11646-E11643)</f>
        <v>0.1235</v>
      </c>
      <c r="K11644" s="469">
        <f t="shared" si="983"/>
        <v>18.659844090772935</v>
      </c>
      <c r="L11644" s="469">
        <f t="shared" si="984"/>
        <v>2.6510757439602628E-2</v>
      </c>
    </row>
    <row r="11645" spans="1:12">
      <c r="A11645" s="98" t="s">
        <v>126</v>
      </c>
      <c r="B11645" s="98">
        <f t="shared" ref="B11645:B11708" si="985">INT(D11645/12)</f>
        <v>24</v>
      </c>
      <c r="C11645" s="98">
        <f t="shared" ref="C11645:C11708" si="986">D11645-B11645*12</f>
        <v>6</v>
      </c>
      <c r="D11645" s="98">
        <f>D11643</f>
        <v>294</v>
      </c>
      <c r="E11645" s="98">
        <f t="shared" ref="E11645:E11679" si="987">E11644+1</f>
        <v>131</v>
      </c>
      <c r="F11645" s="397">
        <f>F11643+(E11645-E11643)*(F11646-F11643)/(E11646-E11643)</f>
        <v>5.0360666666666667</v>
      </c>
      <c r="G11645" s="98">
        <v>15</v>
      </c>
      <c r="H11645" s="491">
        <f>H11643+(E11645-E11643)*(H11646-H11643)/(E11646-E11643)</f>
        <v>0.269619</v>
      </c>
      <c r="I11645" s="492">
        <f>I11643+(E11645-E11643)*(I11646-I11643)/(E11646-E11643)</f>
        <v>18.666666666666668</v>
      </c>
      <c r="J11645" s="397">
        <f>J11643+(E11645-E11643)*(J11646-J11643)/(E11646-E11643)</f>
        <v>0.12280000000000001</v>
      </c>
      <c r="K11645" s="469">
        <f t="shared" si="983"/>
        <v>18.678456142433088</v>
      </c>
      <c r="L11645" s="469">
        <f t="shared" si="984"/>
        <v>1.178947576642031E-2</v>
      </c>
    </row>
    <row r="11646" spans="1:12">
      <c r="A11646" s="480" t="s">
        <v>126</v>
      </c>
      <c r="B11646" s="480">
        <f t="shared" si="985"/>
        <v>24</v>
      </c>
      <c r="C11646" s="480">
        <f t="shared" si="986"/>
        <v>6</v>
      </c>
      <c r="D11646" s="480">
        <f>D11643</f>
        <v>294</v>
      </c>
      <c r="E11646" s="480">
        <f t="shared" si="987"/>
        <v>132</v>
      </c>
      <c r="F11646" s="484">
        <v>5.0469999999999997</v>
      </c>
      <c r="G11646" s="480">
        <v>15</v>
      </c>
      <c r="H11646" s="482">
        <v>0.26993600000000001</v>
      </c>
      <c r="I11646" s="483">
        <v>18.7</v>
      </c>
      <c r="J11646" s="484">
        <v>0.1221</v>
      </c>
      <c r="K11646" s="469">
        <f t="shared" si="983"/>
        <v>18.69702447987671</v>
      </c>
      <c r="L11646" s="469">
        <f t="shared" si="984"/>
        <v>-2.975520123289499E-3</v>
      </c>
    </row>
    <row r="11647" spans="1:12">
      <c r="A11647" s="98" t="s">
        <v>126</v>
      </c>
      <c r="B11647" s="98">
        <f t="shared" si="985"/>
        <v>24</v>
      </c>
      <c r="C11647" s="98">
        <f t="shared" si="986"/>
        <v>6</v>
      </c>
      <c r="D11647" s="98">
        <f>D11646</f>
        <v>294</v>
      </c>
      <c r="E11647" s="98">
        <f t="shared" si="987"/>
        <v>133</v>
      </c>
      <c r="F11647" s="397">
        <f>F11646+(E11647-E11646)*(F11649-F11646)/(E11649-E11646)</f>
        <v>5.057833333333333</v>
      </c>
      <c r="G11647" s="98">
        <v>15</v>
      </c>
      <c r="H11647" s="491">
        <f>H11646+(E11647-E11646)*(H11649-H11646)/(E11649-E11646)</f>
        <v>0.27025433333333332</v>
      </c>
      <c r="I11647" s="492">
        <f>I11646+(E11647-E11646)*(I11649-I11646)/(E11649-E11646)</f>
        <v>18.733333333333334</v>
      </c>
      <c r="J11647" s="397">
        <f>J11646+(E11647-E11646)*(J11649-J11646)/(E11649-E11646)</f>
        <v>0.12130000000000001</v>
      </c>
      <c r="K11647" s="469">
        <f t="shared" si="983"/>
        <v>18.715086899624179</v>
      </c>
      <c r="L11647" s="469">
        <f t="shared" si="984"/>
        <v>-1.8246433709155241E-2</v>
      </c>
    </row>
    <row r="11648" spans="1:12">
      <c r="A11648" s="98" t="s">
        <v>126</v>
      </c>
      <c r="B11648" s="98">
        <f t="shared" si="985"/>
        <v>24</v>
      </c>
      <c r="C11648" s="98">
        <f t="shared" si="986"/>
        <v>6</v>
      </c>
      <c r="D11648" s="98">
        <f>D11646</f>
        <v>294</v>
      </c>
      <c r="E11648" s="98">
        <f t="shared" si="987"/>
        <v>134</v>
      </c>
      <c r="F11648" s="397">
        <f>F11646+(E11648-E11646)*(F11649-F11646)/(E11649-E11646)</f>
        <v>5.0686666666666671</v>
      </c>
      <c r="G11648" s="98">
        <v>15</v>
      </c>
      <c r="H11648" s="491">
        <f>H11646+(E11648-E11646)*(H11649-H11646)/(E11649-E11646)</f>
        <v>0.27057266666666668</v>
      </c>
      <c r="I11648" s="492">
        <f>I11646+(E11648-E11646)*(I11649-I11646)/(E11649-E11646)</f>
        <v>18.766666666666666</v>
      </c>
      <c r="J11648" s="397">
        <f>J11646+(E11648-E11646)*(J11649-J11646)/(E11649-E11646)</f>
        <v>0.1205</v>
      </c>
      <c r="K11648" s="469">
        <f t="shared" si="983"/>
        <v>18.73310681788503</v>
      </c>
      <c r="L11648" s="469">
        <f t="shared" si="984"/>
        <v>-3.3559848781635537E-2</v>
      </c>
    </row>
    <row r="11649" spans="1:12">
      <c r="A11649" s="480" t="s">
        <v>126</v>
      </c>
      <c r="B11649" s="480">
        <f t="shared" si="985"/>
        <v>24</v>
      </c>
      <c r="C11649" s="480">
        <f t="shared" si="986"/>
        <v>6</v>
      </c>
      <c r="D11649" s="480">
        <f>D11646</f>
        <v>294</v>
      </c>
      <c r="E11649" s="480">
        <f t="shared" si="987"/>
        <v>135</v>
      </c>
      <c r="F11649" s="484">
        <v>5.0795000000000003</v>
      </c>
      <c r="G11649" s="480">
        <v>15</v>
      </c>
      <c r="H11649" s="482">
        <v>0.27089099999999999</v>
      </c>
      <c r="I11649" s="483">
        <v>18.8</v>
      </c>
      <c r="J11649" s="484">
        <v>0.1197</v>
      </c>
      <c r="K11649" s="469">
        <f t="shared" si="983"/>
        <v>18.751084384494135</v>
      </c>
      <c r="L11649" s="469">
        <f t="shared" si="984"/>
        <v>-4.8915615505865873E-2</v>
      </c>
    </row>
    <row r="11650" spans="1:12">
      <c r="A11650" s="98" t="s">
        <v>126</v>
      </c>
      <c r="B11650" s="98">
        <f t="shared" si="985"/>
        <v>24</v>
      </c>
      <c r="C11650" s="98">
        <f t="shared" si="986"/>
        <v>6</v>
      </c>
      <c r="D11650" s="98">
        <f>D11649</f>
        <v>294</v>
      </c>
      <c r="E11650" s="98">
        <f t="shared" si="987"/>
        <v>136</v>
      </c>
      <c r="F11650" s="397">
        <f>F11649+(E11650-E11649)*(F11652-F11649)/(E11652-E11649)</f>
        <v>5.0902666666666665</v>
      </c>
      <c r="G11650" s="98">
        <v>15</v>
      </c>
      <c r="H11650" s="491">
        <f>H11649+(E11650-E11649)*(H11652-H11649)/(E11652-E11649)</f>
        <v>0.27121099999999998</v>
      </c>
      <c r="I11650" s="492">
        <f>I11649+(E11650-E11649)*(I11652-I11649)/(E11652-E11649)</f>
        <v>18.8</v>
      </c>
      <c r="J11650" s="397">
        <f>J11649+(E11650-E11649)*(J11652-J11649)/(E11652-E11649)</f>
        <v>0.11890000000000001</v>
      </c>
      <c r="K11650" s="469">
        <f t="shared" si="983"/>
        <v>18.768658596689171</v>
      </c>
      <c r="L11650" s="469">
        <f t="shared" si="984"/>
        <v>-3.1341403310829463E-2</v>
      </c>
    </row>
    <row r="11651" spans="1:12">
      <c r="A11651" s="98" t="s">
        <v>126</v>
      </c>
      <c r="B11651" s="98">
        <f t="shared" si="985"/>
        <v>24</v>
      </c>
      <c r="C11651" s="98">
        <f t="shared" si="986"/>
        <v>6</v>
      </c>
      <c r="D11651" s="98">
        <f>D11649</f>
        <v>294</v>
      </c>
      <c r="E11651" s="98">
        <f t="shared" si="987"/>
        <v>137</v>
      </c>
      <c r="F11651" s="397">
        <f>F11649+(E11651-E11649)*(F11652-F11649)/(E11652-E11649)</f>
        <v>5.1010333333333335</v>
      </c>
      <c r="G11651" s="98">
        <v>15</v>
      </c>
      <c r="H11651" s="491">
        <f>H11649+(E11651-E11649)*(H11652-H11649)/(E11652-E11649)</f>
        <v>0.27153100000000002</v>
      </c>
      <c r="I11651" s="492">
        <f>I11649+(E11651-E11649)*(I11652-I11649)/(E11652-E11649)</f>
        <v>18.8</v>
      </c>
      <c r="J11651" s="397">
        <f>J11649+(E11651-E11649)*(J11652-J11649)/(E11652-E11649)</f>
        <v>0.1181</v>
      </c>
      <c r="K11651" s="469">
        <f t="shared" si="983"/>
        <v>18.786191386373318</v>
      </c>
      <c r="L11651" s="469">
        <f t="shared" si="984"/>
        <v>-1.3808613626682842E-2</v>
      </c>
    </row>
    <row r="11652" spans="1:12">
      <c r="A11652" s="480" t="s">
        <v>126</v>
      </c>
      <c r="B11652" s="480">
        <f t="shared" si="985"/>
        <v>24</v>
      </c>
      <c r="C11652" s="480">
        <f t="shared" si="986"/>
        <v>6</v>
      </c>
      <c r="D11652" s="480">
        <f>D11649</f>
        <v>294</v>
      </c>
      <c r="E11652" s="480">
        <f t="shared" si="987"/>
        <v>138</v>
      </c>
      <c r="F11652" s="484">
        <v>5.1117999999999997</v>
      </c>
      <c r="G11652" s="480">
        <v>15</v>
      </c>
      <c r="H11652" s="482">
        <v>0.27185100000000001</v>
      </c>
      <c r="I11652" s="483">
        <v>18.8</v>
      </c>
      <c r="J11652" s="484">
        <v>0.1173</v>
      </c>
      <c r="K11652" s="469">
        <f t="shared" si="983"/>
        <v>18.803682899823798</v>
      </c>
      <c r="L11652" s="469">
        <f t="shared" si="984"/>
        <v>3.6828998237972144E-3</v>
      </c>
    </row>
    <row r="11653" spans="1:12">
      <c r="A11653" s="98" t="s">
        <v>126</v>
      </c>
      <c r="B11653" s="98">
        <f t="shared" si="985"/>
        <v>24</v>
      </c>
      <c r="C11653" s="98">
        <f t="shared" si="986"/>
        <v>6</v>
      </c>
      <c r="D11653" s="98">
        <f>D11652</f>
        <v>294</v>
      </c>
      <c r="E11653" s="98">
        <f t="shared" si="987"/>
        <v>139</v>
      </c>
      <c r="F11653" s="397">
        <f>F11652+(E11653-E11652)*(F11655-F11652)/(E11655-E11652)</f>
        <v>5.1224999999999996</v>
      </c>
      <c r="G11653" s="98">
        <v>15</v>
      </c>
      <c r="H11653" s="491">
        <f>H11652+(E11653-E11652)*(H11655-H11652)/(E11655-E11652)</f>
        <v>0.27217200000000003</v>
      </c>
      <c r="I11653" s="492">
        <f>I11652+(E11653-E11652)*(I11655-I11652)/(E11655-E11652)</f>
        <v>18.833333333333332</v>
      </c>
      <c r="J11653" s="397">
        <f>J11652+(E11653-E11652)*(J11655-J11652)/(E11655-E11652)</f>
        <v>0.11650000000000001</v>
      </c>
      <c r="K11653" s="469">
        <f t="shared" si="983"/>
        <v>18.820819187866494</v>
      </c>
      <c r="L11653" s="469">
        <f t="shared" si="984"/>
        <v>-1.2514145466838045E-2</v>
      </c>
    </row>
    <row r="11654" spans="1:12">
      <c r="A11654" s="98" t="s">
        <v>126</v>
      </c>
      <c r="B11654" s="98">
        <f t="shared" si="985"/>
        <v>24</v>
      </c>
      <c r="C11654" s="98">
        <f t="shared" si="986"/>
        <v>6</v>
      </c>
      <c r="D11654" s="98">
        <f>D11652</f>
        <v>294</v>
      </c>
      <c r="E11654" s="98">
        <f t="shared" si="987"/>
        <v>140</v>
      </c>
      <c r="F11654" s="397">
        <f>F11652+(E11654-E11652)*(F11655-F11652)/(E11655-E11652)</f>
        <v>5.1332000000000004</v>
      </c>
      <c r="G11654" s="98">
        <v>15</v>
      </c>
      <c r="H11654" s="491">
        <f>H11652+(E11654-E11652)*(H11655-H11652)/(E11655-E11652)</f>
        <v>0.27249299999999999</v>
      </c>
      <c r="I11654" s="492">
        <f>I11652+(E11654-E11652)*(I11655-I11652)/(E11655-E11652)</f>
        <v>18.866666666666667</v>
      </c>
      <c r="J11654" s="397">
        <f>J11652+(E11654-E11652)*(J11655-J11652)/(E11655-E11652)</f>
        <v>0.1157</v>
      </c>
      <c r="K11654" s="469">
        <f t="shared" si="983"/>
        <v>18.837915102406303</v>
      </c>
      <c r="L11654" s="469">
        <f t="shared" si="984"/>
        <v>-2.8751564260364404E-2</v>
      </c>
    </row>
    <row r="11655" spans="1:12">
      <c r="A11655" s="480" t="s">
        <v>126</v>
      </c>
      <c r="B11655" s="480">
        <f t="shared" si="985"/>
        <v>24</v>
      </c>
      <c r="C11655" s="480">
        <f t="shared" si="986"/>
        <v>6</v>
      </c>
      <c r="D11655" s="480">
        <f>D11652</f>
        <v>294</v>
      </c>
      <c r="E11655" s="480">
        <f t="shared" si="987"/>
        <v>141</v>
      </c>
      <c r="F11655" s="484">
        <v>5.1439000000000004</v>
      </c>
      <c r="G11655" s="480">
        <v>15</v>
      </c>
      <c r="H11655" s="482">
        <v>0.272814</v>
      </c>
      <c r="I11655" s="483">
        <v>18.899999999999999</v>
      </c>
      <c r="J11655" s="484">
        <v>0.1149</v>
      </c>
      <c r="K11655" s="469">
        <f t="shared" si="983"/>
        <v>18.854970785956734</v>
      </c>
      <c r="L11655" s="469">
        <f t="shared" si="984"/>
        <v>-4.5029214043264432E-2</v>
      </c>
    </row>
    <row r="11656" spans="1:12">
      <c r="A11656" s="98" t="s">
        <v>126</v>
      </c>
      <c r="B11656" s="98">
        <f t="shared" si="985"/>
        <v>24</v>
      </c>
      <c r="C11656" s="98">
        <f t="shared" si="986"/>
        <v>6</v>
      </c>
      <c r="D11656" s="98">
        <f>D11655</f>
        <v>294</v>
      </c>
      <c r="E11656" s="98">
        <f t="shared" si="987"/>
        <v>142</v>
      </c>
      <c r="F11656" s="397">
        <f>F11655+(E11656-E11655)*(F11658-F11655)/(E11658-E11655)</f>
        <v>5.1545666666666667</v>
      </c>
      <c r="G11656" s="98">
        <v>15</v>
      </c>
      <c r="H11656" s="491">
        <f>H11655+(E11656-E11655)*(H11658-H11655)/(E11658-E11655)</f>
        <v>0.27313666666666669</v>
      </c>
      <c r="I11656" s="492">
        <f>I11655+(E11656-E11655)*(I11658-I11655)/(E11658-E11655)</f>
        <v>18.899999999999999</v>
      </c>
      <c r="J11656" s="397">
        <f>J11655+(E11656-E11655)*(J11658-J11655)/(E11658-E11655)</f>
        <v>0.11410000000000001</v>
      </c>
      <c r="K11656" s="469">
        <f t="shared" si="983"/>
        <v>18.871749185389486</v>
      </c>
      <c r="L11656" s="469">
        <f t="shared" si="984"/>
        <v>-2.8250814610512265E-2</v>
      </c>
    </row>
    <row r="11657" spans="1:12">
      <c r="A11657" s="98" t="s">
        <v>126</v>
      </c>
      <c r="B11657" s="98">
        <f t="shared" si="985"/>
        <v>24</v>
      </c>
      <c r="C11657" s="98">
        <f t="shared" si="986"/>
        <v>6</v>
      </c>
      <c r="D11657" s="98">
        <f>D11655</f>
        <v>294</v>
      </c>
      <c r="E11657" s="98">
        <f t="shared" si="987"/>
        <v>143</v>
      </c>
      <c r="F11657" s="397">
        <f>F11655+(E11657-E11655)*(F11658-F11655)/(E11658-E11655)</f>
        <v>5.165233333333334</v>
      </c>
      <c r="G11657" s="98">
        <v>15</v>
      </c>
      <c r="H11657" s="491">
        <f>H11655+(E11657-E11655)*(H11658-H11655)/(E11658-E11655)</f>
        <v>0.27345933333333333</v>
      </c>
      <c r="I11657" s="492">
        <f>I11655+(E11657-E11655)*(I11658-I11655)/(E11658-E11655)</f>
        <v>18.899999999999999</v>
      </c>
      <c r="J11657" s="397">
        <f>J11655+(E11657-E11655)*(J11658-J11655)/(E11658-E11655)</f>
        <v>0.1133</v>
      </c>
      <c r="K11657" s="469">
        <f t="shared" si="983"/>
        <v>18.888487989682808</v>
      </c>
      <c r="L11657" s="469">
        <f t="shared" si="984"/>
        <v>-1.1512010317190402E-2</v>
      </c>
    </row>
    <row r="11658" spans="1:12">
      <c r="A11658" s="480" t="s">
        <v>126</v>
      </c>
      <c r="B11658" s="480">
        <f t="shared" si="985"/>
        <v>24</v>
      </c>
      <c r="C11658" s="480">
        <f t="shared" si="986"/>
        <v>6</v>
      </c>
      <c r="D11658" s="480">
        <f>D11655</f>
        <v>294</v>
      </c>
      <c r="E11658" s="480">
        <f t="shared" si="987"/>
        <v>144</v>
      </c>
      <c r="F11658" s="484">
        <v>5.1759000000000004</v>
      </c>
      <c r="G11658" s="480">
        <v>15</v>
      </c>
      <c r="H11658" s="482">
        <v>0.27378200000000003</v>
      </c>
      <c r="I11658" s="483">
        <v>18.899999999999999</v>
      </c>
      <c r="J11658" s="484">
        <v>0.1125</v>
      </c>
      <c r="K11658" s="469">
        <f t="shared" si="983"/>
        <v>18.905187338831624</v>
      </c>
      <c r="L11658" s="469">
        <f t="shared" si="984"/>
        <v>5.1873388316252544E-3</v>
      </c>
    </row>
    <row r="11659" spans="1:12">
      <c r="A11659" s="98" t="s">
        <v>126</v>
      </c>
      <c r="B11659" s="98">
        <f t="shared" si="985"/>
        <v>24</v>
      </c>
      <c r="C11659" s="98">
        <f t="shared" si="986"/>
        <v>6</v>
      </c>
      <c r="D11659" s="98">
        <f>D11658</f>
        <v>294</v>
      </c>
      <c r="E11659" s="98">
        <f t="shared" si="987"/>
        <v>145</v>
      </c>
      <c r="F11659" s="397">
        <f>F11658+(E11659-E11658)*(F11661-F11658)/(E11661-E11658)</f>
        <v>5.186466666666667</v>
      </c>
      <c r="G11659" s="98">
        <v>15</v>
      </c>
      <c r="H11659" s="491">
        <f>H11658+(E11659-E11658)*(H11661-H11658)/(E11661-E11658)</f>
        <v>0.27410600000000002</v>
      </c>
      <c r="I11659" s="492">
        <f>I11658+(E11659-E11658)*(I11661-I11658)/(E11661-E11658)</f>
        <v>18.933333333333334</v>
      </c>
      <c r="J11659" s="397">
        <f>J11658+(E11659-E11658)*(J11661-J11658)/(E11661-E11658)</f>
        <v>0.11170000000000001</v>
      </c>
      <c r="K11659" s="469">
        <f t="shared" ref="K11659:K11722" si="988">F11659/H11659</f>
        <v>18.921390508294845</v>
      </c>
      <c r="L11659" s="469">
        <f t="shared" ref="L11659:L11722" si="989">K11659-I11659</f>
        <v>-1.1942825038488536E-2</v>
      </c>
    </row>
    <row r="11660" spans="1:12">
      <c r="A11660" s="98" t="s">
        <v>126</v>
      </c>
      <c r="B11660" s="98">
        <f t="shared" si="985"/>
        <v>24</v>
      </c>
      <c r="C11660" s="98">
        <f t="shared" si="986"/>
        <v>6</v>
      </c>
      <c r="D11660" s="98">
        <f>D11658</f>
        <v>294</v>
      </c>
      <c r="E11660" s="98">
        <f t="shared" si="987"/>
        <v>146</v>
      </c>
      <c r="F11660" s="397">
        <f>F11658+(E11660-E11658)*(F11661-F11658)/(E11661-E11658)</f>
        <v>5.1970333333333336</v>
      </c>
      <c r="G11660" s="98">
        <v>15</v>
      </c>
      <c r="H11660" s="491">
        <f>H11658+(E11660-E11658)*(H11661-H11658)/(E11661-E11658)</f>
        <v>0.27443000000000001</v>
      </c>
      <c r="I11660" s="492">
        <f>I11658+(E11660-E11658)*(I11661-I11658)/(E11661-E11658)</f>
        <v>18.966666666666665</v>
      </c>
      <c r="J11660" s="397">
        <f>J11658+(E11660-E11658)*(J11661-J11658)/(E11661-E11658)</f>
        <v>0.1109</v>
      </c>
      <c r="K11660" s="469">
        <f t="shared" si="988"/>
        <v>18.93755541789649</v>
      </c>
      <c r="L11660" s="469">
        <f t="shared" si="989"/>
        <v>-2.9111248770174569E-2</v>
      </c>
    </row>
    <row r="11661" spans="1:12">
      <c r="A11661" s="480" t="s">
        <v>126</v>
      </c>
      <c r="B11661" s="480">
        <f t="shared" si="985"/>
        <v>24</v>
      </c>
      <c r="C11661" s="480">
        <f t="shared" si="986"/>
        <v>6</v>
      </c>
      <c r="D11661" s="480">
        <f>D11658</f>
        <v>294</v>
      </c>
      <c r="E11661" s="480">
        <f t="shared" si="987"/>
        <v>147</v>
      </c>
      <c r="F11661" s="484">
        <v>5.2076000000000002</v>
      </c>
      <c r="G11661" s="480">
        <v>15</v>
      </c>
      <c r="H11661" s="482">
        <v>0.274754</v>
      </c>
      <c r="I11661" s="483">
        <v>19</v>
      </c>
      <c r="J11661" s="484">
        <v>0.1101</v>
      </c>
      <c r="K11661" s="469">
        <f t="shared" si="988"/>
        <v>18.953682202988855</v>
      </c>
      <c r="L11661" s="469">
        <f t="shared" si="989"/>
        <v>-4.6317797011145245E-2</v>
      </c>
    </row>
    <row r="11662" spans="1:12">
      <c r="A11662" s="98" t="s">
        <v>126</v>
      </c>
      <c r="B11662" s="98">
        <f t="shared" si="985"/>
        <v>24</v>
      </c>
      <c r="C11662" s="98">
        <f t="shared" si="986"/>
        <v>6</v>
      </c>
      <c r="D11662" s="98">
        <f>D11661</f>
        <v>294</v>
      </c>
      <c r="E11662" s="98">
        <f t="shared" si="987"/>
        <v>148</v>
      </c>
      <c r="F11662" s="397">
        <f>F11661+(E11662-E11661)*(F11664-F11661)/(E11664-E11661)</f>
        <v>5.2180999999999997</v>
      </c>
      <c r="G11662" s="98">
        <v>15</v>
      </c>
      <c r="H11662" s="491">
        <f>H11661+(E11662-E11661)*(H11664-H11661)/(E11664-E11661)</f>
        <v>0.27507999999999999</v>
      </c>
      <c r="I11662" s="492">
        <f>I11661+(E11662-E11661)*(I11664-I11661)/(E11664-E11661)</f>
        <v>19</v>
      </c>
      <c r="J11662" s="397">
        <f>J11661+(E11662-E11661)*(J11664-J11661)/(E11664-E11661)</f>
        <v>0.10930000000000001</v>
      </c>
      <c r="K11662" s="469">
        <f t="shared" si="988"/>
        <v>18.969390722698851</v>
      </c>
      <c r="L11662" s="469">
        <f t="shared" si="989"/>
        <v>-3.0609277301149262E-2</v>
      </c>
    </row>
    <row r="11663" spans="1:12">
      <c r="A11663" s="98" t="s">
        <v>126</v>
      </c>
      <c r="B11663" s="98">
        <f t="shared" si="985"/>
        <v>24</v>
      </c>
      <c r="C11663" s="98">
        <f t="shared" si="986"/>
        <v>6</v>
      </c>
      <c r="D11663" s="98">
        <f>D11661</f>
        <v>294</v>
      </c>
      <c r="E11663" s="98">
        <f t="shared" si="987"/>
        <v>149</v>
      </c>
      <c r="F11663" s="397">
        <f>F11661+(E11663-E11661)*(F11664-F11661)/(E11664-E11661)</f>
        <v>5.2286000000000001</v>
      </c>
      <c r="G11663" s="98">
        <v>15</v>
      </c>
      <c r="H11663" s="491">
        <f>H11661+(E11663-E11661)*(H11664-H11661)/(E11664-E11661)</f>
        <v>0.27540599999999998</v>
      </c>
      <c r="I11663" s="492">
        <f>I11661+(E11663-E11661)*(I11664-I11661)/(E11664-E11661)</f>
        <v>19</v>
      </c>
      <c r="J11663" s="397">
        <f>J11661+(E11663-E11661)*(J11664-J11661)/(E11664-E11661)</f>
        <v>0.1085</v>
      </c>
      <c r="K11663" s="469">
        <f t="shared" si="988"/>
        <v>18.985062053840512</v>
      </c>
      <c r="L11663" s="469">
        <f t="shared" si="989"/>
        <v>-1.4937946159488291E-2</v>
      </c>
    </row>
    <row r="11664" spans="1:12">
      <c r="A11664" s="480" t="s">
        <v>126</v>
      </c>
      <c r="B11664" s="480">
        <f t="shared" si="985"/>
        <v>24</v>
      </c>
      <c r="C11664" s="480">
        <f t="shared" si="986"/>
        <v>6</v>
      </c>
      <c r="D11664" s="480">
        <f>D11661</f>
        <v>294</v>
      </c>
      <c r="E11664" s="480">
        <f t="shared" si="987"/>
        <v>150</v>
      </c>
      <c r="F11664" s="484">
        <v>5.2390999999999996</v>
      </c>
      <c r="G11664" s="480">
        <v>15</v>
      </c>
      <c r="H11664" s="482">
        <v>0.27573199999999998</v>
      </c>
      <c r="I11664" s="483">
        <v>19</v>
      </c>
      <c r="J11664" s="484">
        <v>0.1077</v>
      </c>
      <c r="K11664" s="469">
        <f t="shared" si="988"/>
        <v>19.000696328318803</v>
      </c>
      <c r="L11664" s="469">
        <f t="shared" si="989"/>
        <v>6.963283188028413E-4</v>
      </c>
    </row>
    <row r="11665" spans="1:12">
      <c r="A11665" s="98" t="s">
        <v>126</v>
      </c>
      <c r="B11665" s="98">
        <f t="shared" si="985"/>
        <v>24</v>
      </c>
      <c r="C11665" s="98">
        <f t="shared" si="986"/>
        <v>6</v>
      </c>
      <c r="D11665" s="98">
        <f>D11664</f>
        <v>294</v>
      </c>
      <c r="E11665" s="98">
        <f t="shared" si="987"/>
        <v>151</v>
      </c>
      <c r="F11665" s="397">
        <f>F11664+(E11665-E11664)*(F11667-F11664)/(E11667-E11664)</f>
        <v>5.2495666666666665</v>
      </c>
      <c r="G11665" s="98">
        <v>15</v>
      </c>
      <c r="H11665" s="491">
        <f>H11664+(E11665-E11664)*(H11667-H11664)/(E11667-E11664)</f>
        <v>0.27605966666666665</v>
      </c>
      <c r="I11665" s="492">
        <f>I11664+(E11665-E11664)*(I11667-I11664)/(E11667-E11664)</f>
        <v>19</v>
      </c>
      <c r="J11665" s="397">
        <f>J11664+(E11665-E11664)*(J11667-J11664)/(E11667-E11664)</f>
        <v>0.10690000000000001</v>
      </c>
      <c r="K11665" s="469">
        <f t="shared" si="988"/>
        <v>19.016058122700528</v>
      </c>
      <c r="L11665" s="469">
        <f t="shared" si="989"/>
        <v>1.6058122700528088E-2</v>
      </c>
    </row>
    <row r="11666" spans="1:12">
      <c r="A11666" s="98" t="s">
        <v>126</v>
      </c>
      <c r="B11666" s="98">
        <f t="shared" si="985"/>
        <v>24</v>
      </c>
      <c r="C11666" s="98">
        <f t="shared" si="986"/>
        <v>6</v>
      </c>
      <c r="D11666" s="98">
        <f>D11664</f>
        <v>294</v>
      </c>
      <c r="E11666" s="98">
        <f t="shared" si="987"/>
        <v>152</v>
      </c>
      <c r="F11666" s="397">
        <f>F11664+(E11666-E11664)*(F11667-F11664)/(E11667-E11664)</f>
        <v>5.2600333333333333</v>
      </c>
      <c r="G11666" s="98">
        <v>15</v>
      </c>
      <c r="H11666" s="491">
        <f>H11664+(E11666-E11664)*(H11667-H11664)/(E11667-E11664)</f>
        <v>0.27638733333333332</v>
      </c>
      <c r="I11666" s="492">
        <f>I11664+(E11666-E11664)*(I11667-I11664)/(E11667-E11664)</f>
        <v>19</v>
      </c>
      <c r="J11666" s="397">
        <f>J11664+(E11666-E11664)*(J11667-J11664)/(E11667-E11664)</f>
        <v>0.1061</v>
      </c>
      <c r="K11666" s="469">
        <f t="shared" si="988"/>
        <v>19.031383493213632</v>
      </c>
      <c r="L11666" s="469">
        <f t="shared" si="989"/>
        <v>3.1383493213631652E-2</v>
      </c>
    </row>
    <row r="11667" spans="1:12">
      <c r="A11667" s="480" t="s">
        <v>126</v>
      </c>
      <c r="B11667" s="480">
        <f t="shared" si="985"/>
        <v>24</v>
      </c>
      <c r="C11667" s="480">
        <f t="shared" si="986"/>
        <v>6</v>
      </c>
      <c r="D11667" s="480">
        <f>D11664</f>
        <v>294</v>
      </c>
      <c r="E11667" s="480">
        <f t="shared" si="987"/>
        <v>153</v>
      </c>
      <c r="F11667" s="484">
        <v>5.2705000000000002</v>
      </c>
      <c r="G11667" s="480">
        <v>15</v>
      </c>
      <c r="H11667" s="482">
        <v>0.27671499999999999</v>
      </c>
      <c r="I11667" s="483">
        <v>19</v>
      </c>
      <c r="J11667" s="484">
        <v>0.1053</v>
      </c>
      <c r="K11667" s="469">
        <f t="shared" si="988"/>
        <v>19.046672569249953</v>
      </c>
      <c r="L11667" s="469">
        <f t="shared" si="989"/>
        <v>4.6672569249953E-2</v>
      </c>
    </row>
    <row r="11668" spans="1:12">
      <c r="A11668" s="98" t="s">
        <v>126</v>
      </c>
      <c r="B11668" s="98">
        <f t="shared" si="985"/>
        <v>24</v>
      </c>
      <c r="C11668" s="98">
        <f t="shared" si="986"/>
        <v>6</v>
      </c>
      <c r="D11668" s="98">
        <f>D11667</f>
        <v>294</v>
      </c>
      <c r="E11668" s="98">
        <f t="shared" si="987"/>
        <v>154</v>
      </c>
      <c r="F11668" s="397">
        <f>F11667+(E11668-E11667)*(F11670-F11667)/(E11670-E11667)</f>
        <v>5.2808666666666664</v>
      </c>
      <c r="G11668" s="98">
        <v>15</v>
      </c>
      <c r="H11668" s="491">
        <f>H11667+(E11668-E11667)*(H11670-H11667)/(E11670-E11667)</f>
        <v>0.27704466666666666</v>
      </c>
      <c r="I11668" s="492">
        <f>I11667+(E11668-E11667)*(I11670-I11667)/(E11670-E11667)</f>
        <v>19.033333333333335</v>
      </c>
      <c r="J11668" s="397">
        <f>J11667+(E11668-E11667)*(J11670-J11667)/(E11670-E11667)</f>
        <v>0.10450000000000001</v>
      </c>
      <c r="K11668" s="469">
        <f t="shared" si="988"/>
        <v>19.061426917921779</v>
      </c>
      <c r="L11668" s="469">
        <f t="shared" si="989"/>
        <v>2.8093584588443576E-2</v>
      </c>
    </row>
    <row r="11669" spans="1:12">
      <c r="A11669" s="98" t="s">
        <v>126</v>
      </c>
      <c r="B11669" s="98">
        <f t="shared" si="985"/>
        <v>24</v>
      </c>
      <c r="C11669" s="98">
        <f t="shared" si="986"/>
        <v>6</v>
      </c>
      <c r="D11669" s="98">
        <f>D11667</f>
        <v>294</v>
      </c>
      <c r="E11669" s="98">
        <f t="shared" si="987"/>
        <v>155</v>
      </c>
      <c r="F11669" s="397">
        <f>F11667+(E11669-E11667)*(F11670-F11667)/(E11670-E11667)</f>
        <v>5.2912333333333335</v>
      </c>
      <c r="G11669" s="98">
        <v>15</v>
      </c>
      <c r="H11669" s="491">
        <f>H11667+(E11669-E11667)*(H11670-H11667)/(E11670-E11667)</f>
        <v>0.27737433333333333</v>
      </c>
      <c r="I11669" s="492">
        <f>I11667+(E11669-E11667)*(I11670-I11667)/(E11670-E11667)</f>
        <v>19.066666666666666</v>
      </c>
      <c r="J11669" s="397">
        <f>J11667+(E11669-E11667)*(J11670-J11667)/(E11670-E11667)</f>
        <v>0.1037</v>
      </c>
      <c r="K11669" s="469">
        <f t="shared" si="988"/>
        <v>19.07614619473323</v>
      </c>
      <c r="L11669" s="469">
        <f t="shared" si="989"/>
        <v>9.4795280665636028E-3</v>
      </c>
    </row>
    <row r="11670" spans="1:12">
      <c r="A11670" s="480" t="s">
        <v>126</v>
      </c>
      <c r="B11670" s="480">
        <f t="shared" si="985"/>
        <v>24</v>
      </c>
      <c r="C11670" s="480">
        <f t="shared" si="986"/>
        <v>6</v>
      </c>
      <c r="D11670" s="480">
        <f>D11667</f>
        <v>294</v>
      </c>
      <c r="E11670" s="480">
        <f t="shared" si="987"/>
        <v>156</v>
      </c>
      <c r="F11670" s="484">
        <v>5.3015999999999996</v>
      </c>
      <c r="G11670" s="480">
        <v>15</v>
      </c>
      <c r="H11670" s="482">
        <v>0.27770400000000001</v>
      </c>
      <c r="I11670" s="483">
        <v>19.100000000000001</v>
      </c>
      <c r="J11670" s="484">
        <v>0.10290000000000001</v>
      </c>
      <c r="K11670" s="469">
        <f t="shared" si="988"/>
        <v>19.090830524587329</v>
      </c>
      <c r="L11670" s="469">
        <f t="shared" si="989"/>
        <v>-9.1694754126727673E-3</v>
      </c>
    </row>
    <row r="11671" spans="1:12">
      <c r="A11671" s="98" t="s">
        <v>126</v>
      </c>
      <c r="B11671" s="98">
        <f t="shared" si="985"/>
        <v>24</v>
      </c>
      <c r="C11671" s="98">
        <f t="shared" si="986"/>
        <v>6</v>
      </c>
      <c r="D11671" s="98">
        <f>D11670</f>
        <v>294</v>
      </c>
      <c r="E11671" s="98">
        <f t="shared" si="987"/>
        <v>157</v>
      </c>
      <c r="F11671" s="397">
        <f>F11670+(E11671-E11670)*(F11673-F11670)/(E11673-E11670)</f>
        <v>5.3119333333333332</v>
      </c>
      <c r="G11671" s="98">
        <v>15</v>
      </c>
      <c r="H11671" s="491">
        <f>H11670+(E11671-E11670)*(H11673-H11670)/(E11673-E11670)</f>
        <v>0.27803533333333336</v>
      </c>
      <c r="I11671" s="492">
        <f>I11670+(E11671-E11670)*(I11673-I11670)/(E11673-E11670)</f>
        <v>19.100000000000001</v>
      </c>
      <c r="J11671" s="397">
        <f>J11670+(E11671-E11670)*(J11673-J11670)/(E11673-E11670)</f>
        <v>0.10210000000000001</v>
      </c>
      <c r="K11671" s="469">
        <f t="shared" si="988"/>
        <v>19.105245616264597</v>
      </c>
      <c r="L11671" s="469">
        <f t="shared" si="989"/>
        <v>5.2456162645952986E-3</v>
      </c>
    </row>
    <row r="11672" spans="1:12">
      <c r="A11672" s="98" t="s">
        <v>126</v>
      </c>
      <c r="B11672" s="98">
        <f t="shared" si="985"/>
        <v>24</v>
      </c>
      <c r="C11672" s="98">
        <f t="shared" si="986"/>
        <v>6</v>
      </c>
      <c r="D11672" s="98">
        <f>D11670</f>
        <v>294</v>
      </c>
      <c r="E11672" s="98">
        <f t="shared" si="987"/>
        <v>158</v>
      </c>
      <c r="F11672" s="397">
        <f>F11670+(E11672-E11670)*(F11673-F11670)/(E11673-E11670)</f>
        <v>5.3222666666666667</v>
      </c>
      <c r="G11672" s="98">
        <v>15</v>
      </c>
      <c r="H11672" s="491">
        <f>H11670+(E11672-E11670)*(H11673-H11670)/(E11673-E11670)</f>
        <v>0.27836666666666665</v>
      </c>
      <c r="I11672" s="492">
        <f>I11670+(E11672-E11670)*(I11673-I11670)/(E11673-E11670)</f>
        <v>19.100000000000001</v>
      </c>
      <c r="J11672" s="397">
        <f>J11670+(E11672-E11670)*(J11673-J11670)/(E11673-E11670)</f>
        <v>0.1013</v>
      </c>
      <c r="K11672" s="469">
        <f t="shared" si="988"/>
        <v>19.119626392048858</v>
      </c>
      <c r="L11672" s="469">
        <f t="shared" si="989"/>
        <v>1.9626392048856189E-2</v>
      </c>
    </row>
    <row r="11673" spans="1:12">
      <c r="A11673" s="480" t="s">
        <v>126</v>
      </c>
      <c r="B11673" s="480">
        <f t="shared" si="985"/>
        <v>24</v>
      </c>
      <c r="C11673" s="480">
        <f t="shared" si="986"/>
        <v>6</v>
      </c>
      <c r="D11673" s="480">
        <f>D11670</f>
        <v>294</v>
      </c>
      <c r="E11673" s="480">
        <f t="shared" si="987"/>
        <v>159</v>
      </c>
      <c r="F11673" s="484">
        <v>5.3326000000000002</v>
      </c>
      <c r="G11673" s="480">
        <v>15</v>
      </c>
      <c r="H11673" s="482">
        <v>0.278698</v>
      </c>
      <c r="I11673" s="483">
        <v>19.100000000000001</v>
      </c>
      <c r="J11673" s="484">
        <v>0.10050000000000001</v>
      </c>
      <c r="K11673" s="469">
        <f t="shared" si="988"/>
        <v>19.133972974330639</v>
      </c>
      <c r="L11673" s="469">
        <f t="shared" si="989"/>
        <v>3.397297433063784E-2</v>
      </c>
    </row>
    <row r="11674" spans="1:12">
      <c r="A11674" s="98" t="s">
        <v>126</v>
      </c>
      <c r="B11674" s="98">
        <f t="shared" si="985"/>
        <v>24</v>
      </c>
      <c r="C11674" s="98">
        <f t="shared" si="986"/>
        <v>6</v>
      </c>
      <c r="D11674" s="98">
        <f>D11673</f>
        <v>294</v>
      </c>
      <c r="E11674" s="98">
        <f t="shared" si="987"/>
        <v>160</v>
      </c>
      <c r="F11674" s="397">
        <f>F11673+(E11674-E11673)*(F11676-F11673)/(E11676-E11673)</f>
        <v>5.3428666666666667</v>
      </c>
      <c r="G11674" s="98">
        <v>15</v>
      </c>
      <c r="H11674" s="491">
        <f>H11673+(E11674-E11673)*(H11676-H11673)/(E11676-E11673)</f>
        <v>0.27903133333333335</v>
      </c>
      <c r="I11674" s="492">
        <f>I11673+(E11674-E11673)*(I11676-I11673)/(E11676-E11673)</f>
        <v>19.133333333333333</v>
      </c>
      <c r="J11674" s="397">
        <f>J11673+(E11674-E11673)*(J11676-J11673)/(E11676-E11673)</f>
        <v>9.9700000000000011E-2</v>
      </c>
      <c r="K11674" s="469">
        <f t="shared" si="988"/>
        <v>19.147909314843972</v>
      </c>
      <c r="L11674" s="469">
        <f t="shared" si="989"/>
        <v>1.4575981510638769E-2</v>
      </c>
    </row>
    <row r="11675" spans="1:12">
      <c r="A11675" s="98" t="s">
        <v>126</v>
      </c>
      <c r="B11675" s="98">
        <f t="shared" si="985"/>
        <v>24</v>
      </c>
      <c r="C11675" s="98">
        <f t="shared" si="986"/>
        <v>6</v>
      </c>
      <c r="D11675" s="98">
        <f>D11673</f>
        <v>294</v>
      </c>
      <c r="E11675" s="98">
        <f t="shared" si="987"/>
        <v>161</v>
      </c>
      <c r="F11675" s="397">
        <f>F11673+(E11675-E11673)*(F11676-F11673)/(E11676-E11673)</f>
        <v>5.353133333333334</v>
      </c>
      <c r="G11675" s="98">
        <v>15</v>
      </c>
      <c r="H11675" s="491">
        <f>H11673+(E11675-E11673)*(H11676-H11673)/(E11676-E11673)</f>
        <v>0.27936466666666665</v>
      </c>
      <c r="I11675" s="492">
        <f>I11673+(E11675-E11673)*(I11676-I11673)/(E11676-E11673)</f>
        <v>19.166666666666668</v>
      </c>
      <c r="J11675" s="397">
        <f>J11673+(E11675-E11673)*(J11676-J11673)/(E11676-E11673)</f>
        <v>9.8900000000000002E-2</v>
      </c>
      <c r="K11675" s="469">
        <f t="shared" si="988"/>
        <v>19.161812398131953</v>
      </c>
      <c r="L11675" s="469">
        <f t="shared" si="989"/>
        <v>-4.8542685347143788E-3</v>
      </c>
    </row>
    <row r="11676" spans="1:12">
      <c r="A11676" s="480" t="s">
        <v>126</v>
      </c>
      <c r="B11676" s="480">
        <f t="shared" si="985"/>
        <v>24</v>
      </c>
      <c r="C11676" s="480">
        <f t="shared" si="986"/>
        <v>6</v>
      </c>
      <c r="D11676" s="480">
        <f>D11673</f>
        <v>294</v>
      </c>
      <c r="E11676" s="480">
        <f t="shared" si="987"/>
        <v>162</v>
      </c>
      <c r="F11676" s="484">
        <v>5.3634000000000004</v>
      </c>
      <c r="G11676" s="480">
        <v>15</v>
      </c>
      <c r="H11676" s="482">
        <v>0.279698</v>
      </c>
      <c r="I11676" s="483">
        <v>19.2</v>
      </c>
      <c r="J11676" s="484">
        <v>9.8100000000000007E-2</v>
      </c>
      <c r="K11676" s="469">
        <f t="shared" si="988"/>
        <v>19.175682343098629</v>
      </c>
      <c r="L11676" s="469">
        <f t="shared" si="989"/>
        <v>-2.4317656901370555E-2</v>
      </c>
    </row>
    <row r="11677" spans="1:12">
      <c r="A11677" s="98" t="s">
        <v>126</v>
      </c>
      <c r="B11677" s="98">
        <f t="shared" si="985"/>
        <v>24</v>
      </c>
      <c r="C11677" s="98">
        <f t="shared" si="986"/>
        <v>6</v>
      </c>
      <c r="D11677" s="98">
        <f>D11676</f>
        <v>294</v>
      </c>
      <c r="E11677" s="98">
        <f t="shared" si="987"/>
        <v>163</v>
      </c>
      <c r="F11677" s="397">
        <f>F11676+(E11677-E11676)*(F11679-F11676)/(E11679-E11676)</f>
        <v>5.3635999999999999</v>
      </c>
      <c r="G11677" s="98">
        <v>15</v>
      </c>
      <c r="H11677" s="491">
        <v>0.28003299999999998</v>
      </c>
      <c r="I11677" s="492">
        <v>19.2</v>
      </c>
      <c r="J11677" s="397">
        <f>J11676+(E11677-E11676)*(J11679-J11676)/(E11679-E11676)</f>
        <v>9.7299999999999998E-2</v>
      </c>
      <c r="K11677" s="469">
        <f t="shared" si="988"/>
        <v>19.153456914006565</v>
      </c>
      <c r="L11677" s="469">
        <f t="shared" si="989"/>
        <v>-4.6543085993434374E-2</v>
      </c>
    </row>
    <row r="11678" spans="1:12">
      <c r="A11678" s="98" t="s">
        <v>126</v>
      </c>
      <c r="B11678" s="98">
        <f t="shared" si="985"/>
        <v>24</v>
      </c>
      <c r="C11678" s="98">
        <f t="shared" si="986"/>
        <v>6</v>
      </c>
      <c r="D11678" s="98">
        <f>D11676</f>
        <v>294</v>
      </c>
      <c r="E11678" s="98">
        <f t="shared" si="987"/>
        <v>164</v>
      </c>
      <c r="F11678" s="397">
        <f>F11676+(E11678-E11676)*(F11679-F11676)/(E11679-E11676)</f>
        <v>5.3638000000000003</v>
      </c>
      <c r="G11678" s="98">
        <v>15</v>
      </c>
      <c r="H11678" s="491">
        <v>0.28036899999999998</v>
      </c>
      <c r="I11678" s="492">
        <v>19.2</v>
      </c>
      <c r="J11678" s="397">
        <f>J11676+(E11678-E11676)*(J11679-J11676)/(E11679-E11676)</f>
        <v>9.6500000000000002E-2</v>
      </c>
      <c r="K11678" s="469">
        <f t="shared" si="988"/>
        <v>19.131216361295294</v>
      </c>
      <c r="L11678" s="469">
        <f t="shared" si="989"/>
        <v>-6.8783638704704941E-2</v>
      </c>
    </row>
    <row r="11679" spans="1:12">
      <c r="A11679" s="164" t="s">
        <v>126</v>
      </c>
      <c r="B11679" s="164">
        <f t="shared" si="985"/>
        <v>24</v>
      </c>
      <c r="C11679" s="164">
        <f t="shared" si="986"/>
        <v>6</v>
      </c>
      <c r="D11679" s="164">
        <f>D11676</f>
        <v>294</v>
      </c>
      <c r="E11679" s="164">
        <f t="shared" si="987"/>
        <v>165</v>
      </c>
      <c r="F11679" s="493">
        <v>5.3639999999999999</v>
      </c>
      <c r="G11679" s="164">
        <v>15</v>
      </c>
      <c r="H11679" s="494">
        <v>0.28070000000000001</v>
      </c>
      <c r="I11679" s="495">
        <v>19.2</v>
      </c>
      <c r="J11679" s="493">
        <v>9.5699999999999993E-2</v>
      </c>
      <c r="K11679" s="469">
        <f t="shared" si="988"/>
        <v>19.10936943355896</v>
      </c>
      <c r="L11679" s="469">
        <f t="shared" si="989"/>
        <v>-9.0630566441038951E-2</v>
      </c>
    </row>
    <row r="11680" spans="1:12">
      <c r="A11680" s="480" t="s">
        <v>126</v>
      </c>
      <c r="B11680" s="480">
        <f t="shared" si="985"/>
        <v>25</v>
      </c>
      <c r="C11680" s="480">
        <f t="shared" si="986"/>
        <v>0</v>
      </c>
      <c r="D11680" s="480">
        <v>300</v>
      </c>
      <c r="E11680" s="480">
        <v>72</v>
      </c>
      <c r="F11680" s="484">
        <v>4.3453999999999997</v>
      </c>
      <c r="G11680" s="480">
        <v>15</v>
      </c>
      <c r="H11680" s="482">
        <v>0.24739900000000001</v>
      </c>
      <c r="I11680" s="483">
        <v>17.600000000000001</v>
      </c>
      <c r="J11680" s="484">
        <v>0.1678</v>
      </c>
      <c r="K11680" s="469">
        <f t="shared" si="988"/>
        <v>17.564339386982162</v>
      </c>
      <c r="L11680" s="469">
        <f t="shared" si="989"/>
        <v>-3.5660613017839182E-2</v>
      </c>
    </row>
    <row r="11681" spans="1:12">
      <c r="A11681" s="98" t="s">
        <v>126</v>
      </c>
      <c r="B11681" s="98">
        <f t="shared" si="985"/>
        <v>25</v>
      </c>
      <c r="C11681" s="98">
        <f t="shared" si="986"/>
        <v>0</v>
      </c>
      <c r="D11681" s="98">
        <f>D11680</f>
        <v>300</v>
      </c>
      <c r="E11681" s="98">
        <f t="shared" ref="E11681:E11744" si="990">E11680+1</f>
        <v>73</v>
      </c>
      <c r="F11681" s="397">
        <f>F11680+(E11681-E11680)*(F11683-F11680)/(E11683-E11680)</f>
        <v>4.3579999999999997</v>
      </c>
      <c r="G11681" s="98">
        <v>15</v>
      </c>
      <c r="H11681" s="491">
        <f>H11680+(E11681-E11680)*(H11683-H11680)/(E11683-E11680)</f>
        <v>0.24771533333333334</v>
      </c>
      <c r="I11681" s="492">
        <f>I11680+(E11681-E11680)*(I11683-I11680)/(E11683-E11680)</f>
        <v>17.600000000000001</v>
      </c>
      <c r="J11681" s="397">
        <f>J11680+(E11681-E11680)*(J11683-J11680)/(E11683-E11680)</f>
        <v>0.16703333333333334</v>
      </c>
      <c r="K11681" s="469">
        <f t="shared" si="988"/>
        <v>17.592774501914832</v>
      </c>
      <c r="L11681" s="469">
        <f t="shared" si="989"/>
        <v>-7.2254980851695905E-3</v>
      </c>
    </row>
    <row r="11682" spans="1:12">
      <c r="A11682" s="98" t="s">
        <v>126</v>
      </c>
      <c r="B11682" s="98">
        <f t="shared" si="985"/>
        <v>25</v>
      </c>
      <c r="C11682" s="98">
        <f t="shared" si="986"/>
        <v>0</v>
      </c>
      <c r="D11682" s="98">
        <f>D11680</f>
        <v>300</v>
      </c>
      <c r="E11682" s="98">
        <f t="shared" si="990"/>
        <v>74</v>
      </c>
      <c r="F11682" s="397">
        <f>F11680+(E11682-E11680)*(F11683-F11680)/(E11683-E11680)</f>
        <v>4.3706000000000005</v>
      </c>
      <c r="G11682" s="98">
        <v>15</v>
      </c>
      <c r="H11682" s="491">
        <f>H11680+(E11682-E11680)*(H11683-H11680)/(E11683-E11680)</f>
        <v>0.24803166666666668</v>
      </c>
      <c r="I11682" s="492">
        <f>I11680+(E11682-E11680)*(I11683-I11680)/(E11683-E11680)</f>
        <v>17.600000000000001</v>
      </c>
      <c r="J11682" s="397">
        <f>J11680+(E11682-E11680)*(J11683-J11680)/(E11683-E11680)</f>
        <v>0.16626666666666667</v>
      </c>
      <c r="K11682" s="469">
        <f t="shared" si="988"/>
        <v>17.621137085990366</v>
      </c>
      <c r="L11682" s="469">
        <f t="shared" si="989"/>
        <v>2.1137085990364568E-2</v>
      </c>
    </row>
    <row r="11683" spans="1:12">
      <c r="A11683" s="480" t="s">
        <v>126</v>
      </c>
      <c r="B11683" s="480">
        <f t="shared" si="985"/>
        <v>25</v>
      </c>
      <c r="C11683" s="480">
        <f t="shared" si="986"/>
        <v>0</v>
      </c>
      <c r="D11683" s="480">
        <f t="shared" ref="D11683:D11689" si="991">D11680</f>
        <v>300</v>
      </c>
      <c r="E11683" s="480">
        <f t="shared" si="990"/>
        <v>75</v>
      </c>
      <c r="F11683" s="484">
        <v>4.3832000000000004</v>
      </c>
      <c r="G11683" s="480">
        <v>15</v>
      </c>
      <c r="H11683" s="482">
        <v>0.24834800000000001</v>
      </c>
      <c r="I11683" s="483">
        <v>17.600000000000001</v>
      </c>
      <c r="J11683" s="484">
        <v>0.16550000000000001</v>
      </c>
      <c r="K11683" s="469">
        <f t="shared" si="988"/>
        <v>17.649427416367356</v>
      </c>
      <c r="L11683" s="469">
        <f t="shared" si="989"/>
        <v>4.9427416367354482E-2</v>
      </c>
    </row>
    <row r="11684" spans="1:12">
      <c r="A11684" s="98" t="s">
        <v>126</v>
      </c>
      <c r="B11684" s="98">
        <f t="shared" si="985"/>
        <v>25</v>
      </c>
      <c r="C11684" s="98">
        <f t="shared" si="986"/>
        <v>0</v>
      </c>
      <c r="D11684" s="98">
        <f>D11683</f>
        <v>300</v>
      </c>
      <c r="E11684" s="98">
        <f t="shared" si="990"/>
        <v>76</v>
      </c>
      <c r="F11684" s="397">
        <f>F11683+(E11684-E11683)*(F11686-F11683)/(E11686-E11683)</f>
        <v>4.3956666666666671</v>
      </c>
      <c r="G11684" s="98">
        <v>15</v>
      </c>
      <c r="H11684" s="491">
        <f>H11683+(E11684-E11683)*(H11686-H11683)/(E11686-E11683)</f>
        <v>0.248664</v>
      </c>
      <c r="I11684" s="492">
        <f>I11683+(E11684-E11683)*(I11686-I11683)/(E11686-E11683)</f>
        <v>17.633333333333333</v>
      </c>
      <c r="J11684" s="397">
        <f>J11683+(E11684-E11683)*(J11686-J11683)/(E11686-E11683)</f>
        <v>0.16473333333333334</v>
      </c>
      <c r="K11684" s="469">
        <f t="shared" si="988"/>
        <v>17.677133266844688</v>
      </c>
      <c r="L11684" s="469">
        <f t="shared" si="989"/>
        <v>4.3799933511355249E-2</v>
      </c>
    </row>
    <row r="11685" spans="1:12">
      <c r="A11685" s="98" t="s">
        <v>126</v>
      </c>
      <c r="B11685" s="98">
        <f t="shared" si="985"/>
        <v>25</v>
      </c>
      <c r="C11685" s="98">
        <f t="shared" si="986"/>
        <v>0</v>
      </c>
      <c r="D11685" s="98">
        <f>D11683</f>
        <v>300</v>
      </c>
      <c r="E11685" s="98">
        <f t="shared" si="990"/>
        <v>77</v>
      </c>
      <c r="F11685" s="397">
        <f>F11683+(E11685-E11683)*(F11686-F11683)/(E11686-E11683)</f>
        <v>4.4081333333333337</v>
      </c>
      <c r="G11685" s="98">
        <v>15</v>
      </c>
      <c r="H11685" s="491">
        <f>H11683+(E11685-E11683)*(H11686-H11683)/(E11686-E11683)</f>
        <v>0.24898000000000001</v>
      </c>
      <c r="I11685" s="492">
        <f>I11683+(E11685-E11683)*(I11686-I11683)/(E11686-E11683)</f>
        <v>17.666666666666668</v>
      </c>
      <c r="J11685" s="397">
        <f>J11683+(E11685-E11683)*(J11686-J11683)/(E11686-E11683)</f>
        <v>0.16396666666666668</v>
      </c>
      <c r="K11685" s="469">
        <f t="shared" si="988"/>
        <v>17.704768789996521</v>
      </c>
      <c r="L11685" s="469">
        <f t="shared" si="989"/>
        <v>3.8102123329853299E-2</v>
      </c>
    </row>
    <row r="11686" spans="1:12">
      <c r="A11686" s="480" t="s">
        <v>126</v>
      </c>
      <c r="B11686" s="480">
        <f t="shared" si="985"/>
        <v>25</v>
      </c>
      <c r="C11686" s="480">
        <f t="shared" si="986"/>
        <v>0</v>
      </c>
      <c r="D11686" s="480">
        <f t="shared" si="991"/>
        <v>300</v>
      </c>
      <c r="E11686" s="480">
        <f t="shared" si="990"/>
        <v>78</v>
      </c>
      <c r="F11686" s="484">
        <v>4.4206000000000003</v>
      </c>
      <c r="G11686" s="480">
        <v>15</v>
      </c>
      <c r="H11686" s="482">
        <v>0.24929599999999999</v>
      </c>
      <c r="I11686" s="483">
        <v>17.7</v>
      </c>
      <c r="J11686" s="484">
        <v>0.16320000000000001</v>
      </c>
      <c r="K11686" s="469">
        <f t="shared" si="988"/>
        <v>17.732334253257175</v>
      </c>
      <c r="L11686" s="469">
        <f t="shared" si="989"/>
        <v>3.233425325717576E-2</v>
      </c>
    </row>
    <row r="11687" spans="1:12">
      <c r="A11687" s="98" t="s">
        <v>126</v>
      </c>
      <c r="B11687" s="98">
        <f t="shared" si="985"/>
        <v>25</v>
      </c>
      <c r="C11687" s="98">
        <f t="shared" si="986"/>
        <v>0</v>
      </c>
      <c r="D11687" s="98">
        <f>D11686</f>
        <v>300</v>
      </c>
      <c r="E11687" s="98">
        <f t="shared" si="990"/>
        <v>79</v>
      </c>
      <c r="F11687" s="397">
        <f>F11686+(E11687-E11686)*(F11689-F11686)/(E11689-E11686)</f>
        <v>4.4329666666666672</v>
      </c>
      <c r="G11687" s="98">
        <v>15</v>
      </c>
      <c r="H11687" s="491">
        <f>H11686+(E11687-E11686)*(H11689-H11686)/(E11689-E11686)</f>
        <v>0.24961166666666665</v>
      </c>
      <c r="I11687" s="492">
        <f>I11686+(E11687-E11686)*(I11689-I11686)/(E11689-E11686)</f>
        <v>17.733333333333334</v>
      </c>
      <c r="J11687" s="397">
        <f>J11686+(E11687-E11686)*(J11689-J11686)/(E11689-E11686)</f>
        <v>0.16243333333333335</v>
      </c>
      <c r="K11687" s="469">
        <f t="shared" si="988"/>
        <v>17.759453017019773</v>
      </c>
      <c r="L11687" s="469">
        <f t="shared" si="989"/>
        <v>2.6119683686438577E-2</v>
      </c>
    </row>
    <row r="11688" spans="1:12">
      <c r="A11688" s="98" t="s">
        <v>126</v>
      </c>
      <c r="B11688" s="98">
        <f t="shared" si="985"/>
        <v>25</v>
      </c>
      <c r="C11688" s="98">
        <f t="shared" si="986"/>
        <v>0</v>
      </c>
      <c r="D11688" s="98">
        <f>D11686</f>
        <v>300</v>
      </c>
      <c r="E11688" s="98">
        <f t="shared" si="990"/>
        <v>80</v>
      </c>
      <c r="F11688" s="397">
        <f>F11686+(E11688-E11686)*(F11689-F11686)/(E11689-E11686)</f>
        <v>4.4453333333333331</v>
      </c>
      <c r="G11688" s="98">
        <v>15</v>
      </c>
      <c r="H11688" s="491">
        <f>H11686+(E11688-E11686)*(H11689-H11686)/(E11689-E11686)</f>
        <v>0.24992733333333333</v>
      </c>
      <c r="I11688" s="492">
        <f>I11686+(E11688-E11686)*(I11689-I11686)/(E11689-E11686)</f>
        <v>17.766666666666666</v>
      </c>
      <c r="J11688" s="397">
        <f>J11686+(E11688-E11686)*(J11689-J11686)/(E11689-E11686)</f>
        <v>0.16166666666666665</v>
      </c>
      <c r="K11688" s="469">
        <f t="shared" si="988"/>
        <v>17.786503276952502</v>
      </c>
      <c r="L11688" s="469">
        <f t="shared" si="989"/>
        <v>1.9836610285835832E-2</v>
      </c>
    </row>
    <row r="11689" spans="1:12">
      <c r="A11689" s="480" t="s">
        <v>126</v>
      </c>
      <c r="B11689" s="480">
        <f t="shared" si="985"/>
        <v>25</v>
      </c>
      <c r="C11689" s="480">
        <f t="shared" si="986"/>
        <v>0</v>
      </c>
      <c r="D11689" s="480">
        <f t="shared" si="991"/>
        <v>300</v>
      </c>
      <c r="E11689" s="480">
        <f t="shared" si="990"/>
        <v>81</v>
      </c>
      <c r="F11689" s="484">
        <v>4.4577</v>
      </c>
      <c r="G11689" s="480">
        <v>15</v>
      </c>
      <c r="H11689" s="482">
        <v>0.25024299999999999</v>
      </c>
      <c r="I11689" s="483">
        <v>17.8</v>
      </c>
      <c r="J11689" s="484">
        <v>0.16089999999999999</v>
      </c>
      <c r="K11689" s="469">
        <f t="shared" si="988"/>
        <v>17.813485292295891</v>
      </c>
      <c r="L11689" s="469">
        <f t="shared" si="989"/>
        <v>1.3485292295889906E-2</v>
      </c>
    </row>
    <row r="11690" spans="1:12">
      <c r="A11690" s="98" t="s">
        <v>126</v>
      </c>
      <c r="B11690" s="98">
        <f t="shared" si="985"/>
        <v>25</v>
      </c>
      <c r="C11690" s="98">
        <f t="shared" si="986"/>
        <v>0</v>
      </c>
      <c r="D11690" s="98">
        <f>D11689</f>
        <v>300</v>
      </c>
      <c r="E11690" s="98">
        <f t="shared" si="990"/>
        <v>82</v>
      </c>
      <c r="F11690" s="397">
        <f>F11689+(E11690-E11689)*(F11692-F11689)/(E11692-E11689)</f>
        <v>4.4699666666666671</v>
      </c>
      <c r="G11690" s="98">
        <v>15</v>
      </c>
      <c r="H11690" s="491">
        <f>H11689+(E11690-E11689)*(H11692-H11689)/(E11692-E11689)</f>
        <v>0.250558</v>
      </c>
      <c r="I11690" s="492">
        <f>I11689+(E11690-E11689)*(I11692-I11689)/(E11692-E11689)</f>
        <v>17.833333333333332</v>
      </c>
      <c r="J11690" s="397">
        <f>J11689+(E11690-E11689)*(J11692-J11689)/(E11692-E11689)</f>
        <v>0.16013333333333332</v>
      </c>
      <c r="K11690" s="469">
        <f t="shared" si="988"/>
        <v>17.840047680244364</v>
      </c>
      <c r="L11690" s="469">
        <f t="shared" si="989"/>
        <v>6.7143469110320098E-3</v>
      </c>
    </row>
    <row r="11691" spans="1:12">
      <c r="A11691" s="98" t="s">
        <v>126</v>
      </c>
      <c r="B11691" s="98">
        <f t="shared" si="985"/>
        <v>25</v>
      </c>
      <c r="C11691" s="98">
        <f t="shared" si="986"/>
        <v>0</v>
      </c>
      <c r="D11691" s="98">
        <f>D11689</f>
        <v>300</v>
      </c>
      <c r="E11691" s="98">
        <f t="shared" si="990"/>
        <v>83</v>
      </c>
      <c r="F11691" s="397">
        <f>F11689+(E11691-E11689)*(F11692-F11689)/(E11692-E11689)</f>
        <v>4.4822333333333333</v>
      </c>
      <c r="G11691" s="98">
        <v>15</v>
      </c>
      <c r="H11691" s="491">
        <f>H11689+(E11691-E11689)*(H11692-H11689)/(E11692-E11689)</f>
        <v>0.25087300000000001</v>
      </c>
      <c r="I11691" s="492">
        <f>I11689+(E11691-E11689)*(I11692-I11689)/(E11692-E11689)</f>
        <v>17.866666666666667</v>
      </c>
      <c r="J11691" s="397">
        <f>J11689+(E11691-E11689)*(J11692-J11689)/(E11692-E11689)</f>
        <v>0.15936666666666666</v>
      </c>
      <c r="K11691" s="469">
        <f t="shared" si="988"/>
        <v>17.866543363906569</v>
      </c>
      <c r="L11691" s="469">
        <f t="shared" si="989"/>
        <v>-1.2330276009819841E-4</v>
      </c>
    </row>
    <row r="11692" spans="1:12">
      <c r="A11692" s="480" t="s">
        <v>126</v>
      </c>
      <c r="B11692" s="480">
        <f t="shared" si="985"/>
        <v>25</v>
      </c>
      <c r="C11692" s="480">
        <f t="shared" si="986"/>
        <v>0</v>
      </c>
      <c r="D11692" s="480">
        <f>D11689</f>
        <v>300</v>
      </c>
      <c r="E11692" s="480">
        <f t="shared" si="990"/>
        <v>84</v>
      </c>
      <c r="F11692" s="484">
        <v>4.4945000000000004</v>
      </c>
      <c r="G11692" s="480">
        <v>15</v>
      </c>
      <c r="H11692" s="482">
        <v>0.25118800000000002</v>
      </c>
      <c r="I11692" s="483">
        <v>17.899999999999999</v>
      </c>
      <c r="J11692" s="484">
        <v>0.15859999999999999</v>
      </c>
      <c r="K11692" s="469">
        <f t="shared" si="988"/>
        <v>17.892972594232209</v>
      </c>
      <c r="L11692" s="469">
        <f t="shared" si="989"/>
        <v>-7.0274057677899293E-3</v>
      </c>
    </row>
    <row r="11693" spans="1:12">
      <c r="A11693" s="98" t="s">
        <v>126</v>
      </c>
      <c r="B11693" s="98">
        <f t="shared" si="985"/>
        <v>25</v>
      </c>
      <c r="C11693" s="98">
        <f t="shared" si="986"/>
        <v>0</v>
      </c>
      <c r="D11693" s="98">
        <f>D11692</f>
        <v>300</v>
      </c>
      <c r="E11693" s="98">
        <f t="shared" si="990"/>
        <v>85</v>
      </c>
      <c r="F11693" s="397">
        <f>F11692+(E11693-E11692)*(F11695-F11692)/(E11695-E11692)</f>
        <v>4.5066666666666668</v>
      </c>
      <c r="G11693" s="98">
        <v>15</v>
      </c>
      <c r="H11693" s="491">
        <f>H11692+(E11693-E11692)*(H11695-H11692)/(E11695-E11692)</f>
        <v>0.25150300000000003</v>
      </c>
      <c r="I11693" s="492">
        <f>I11692+(E11693-E11692)*(I11695-I11692)/(E11695-E11692)</f>
        <v>17.933333333333334</v>
      </c>
      <c r="J11693" s="397">
        <f>J11692+(E11693-E11692)*(J11695-J11692)/(E11695-E11692)</f>
        <v>0.15783333333333333</v>
      </c>
      <c r="K11693" s="469">
        <f t="shared" si="988"/>
        <v>17.918938011342473</v>
      </c>
      <c r="L11693" s="469">
        <f t="shared" si="989"/>
        <v>-1.4395321990861021E-2</v>
      </c>
    </row>
    <row r="11694" spans="1:12">
      <c r="A11694" s="98" t="s">
        <v>126</v>
      </c>
      <c r="B11694" s="98">
        <f t="shared" si="985"/>
        <v>25</v>
      </c>
      <c r="C11694" s="98">
        <f t="shared" si="986"/>
        <v>0</v>
      </c>
      <c r="D11694" s="98">
        <f>D11692</f>
        <v>300</v>
      </c>
      <c r="E11694" s="98">
        <f t="shared" si="990"/>
        <v>86</v>
      </c>
      <c r="F11694" s="397">
        <f>F11692+(E11694-E11692)*(F11695-F11692)/(E11695-E11692)</f>
        <v>4.5188333333333333</v>
      </c>
      <c r="G11694" s="98">
        <v>15</v>
      </c>
      <c r="H11694" s="491">
        <f>H11692+(E11694-E11692)*(H11695-H11692)/(E11695-E11692)</f>
        <v>0.25181799999999999</v>
      </c>
      <c r="I11694" s="492">
        <f>I11692+(E11694-E11692)*(I11695-I11692)/(E11695-E11692)</f>
        <v>17.966666666666665</v>
      </c>
      <c r="J11694" s="397">
        <f>J11692+(E11694-E11692)*(J11695-J11692)/(E11695-E11692)</f>
        <v>0.15706666666666666</v>
      </c>
      <c r="K11694" s="469">
        <f t="shared" si="988"/>
        <v>17.944838467994082</v>
      </c>
      <c r="L11694" s="469">
        <f t="shared" si="989"/>
        <v>-2.1828198672583454E-2</v>
      </c>
    </row>
    <row r="11695" spans="1:12">
      <c r="A11695" s="480" t="s">
        <v>126</v>
      </c>
      <c r="B11695" s="480">
        <f t="shared" si="985"/>
        <v>25</v>
      </c>
      <c r="C11695" s="480">
        <f t="shared" si="986"/>
        <v>0</v>
      </c>
      <c r="D11695" s="480">
        <f>D11692</f>
        <v>300</v>
      </c>
      <c r="E11695" s="480">
        <f t="shared" si="990"/>
        <v>87</v>
      </c>
      <c r="F11695" s="484">
        <v>4.5309999999999997</v>
      </c>
      <c r="G11695" s="480">
        <v>15</v>
      </c>
      <c r="H11695" s="482">
        <v>0.252133</v>
      </c>
      <c r="I11695" s="483">
        <v>18</v>
      </c>
      <c r="J11695" s="484">
        <v>0.15629999999999999</v>
      </c>
      <c r="K11695" s="469">
        <f t="shared" si="988"/>
        <v>17.970674207660242</v>
      </c>
      <c r="L11695" s="469">
        <f t="shared" si="989"/>
        <v>-2.9325792339758294E-2</v>
      </c>
    </row>
    <row r="11696" spans="1:12">
      <c r="A11696" s="98" t="s">
        <v>126</v>
      </c>
      <c r="B11696" s="98">
        <f t="shared" si="985"/>
        <v>25</v>
      </c>
      <c r="C11696" s="98">
        <f t="shared" si="986"/>
        <v>0</v>
      </c>
      <c r="D11696" s="98">
        <f>D11695</f>
        <v>300</v>
      </c>
      <c r="E11696" s="98">
        <f t="shared" si="990"/>
        <v>88</v>
      </c>
      <c r="F11696" s="397">
        <f>F11695+(E11696-E11695)*(F11698-F11695)/(E11698-E11695)</f>
        <v>4.5430666666666664</v>
      </c>
      <c r="G11696" s="98">
        <v>15</v>
      </c>
      <c r="H11696" s="491">
        <f>H11695+(E11696-E11695)*(H11698-H11695)/(E11698-E11695)</f>
        <v>0.25244800000000001</v>
      </c>
      <c r="I11696" s="492">
        <f>I11695+(E11696-E11695)*(I11698-I11695)/(E11698-E11695)</f>
        <v>18</v>
      </c>
      <c r="J11696" s="397">
        <f>J11695+(E11696-E11695)*(J11698-J11695)/(E11698-E11695)</f>
        <v>0.15553333333333333</v>
      </c>
      <c r="K11696" s="469">
        <f t="shared" si="988"/>
        <v>17.996049351417582</v>
      </c>
      <c r="L11696" s="469">
        <f t="shared" si="989"/>
        <v>-3.9506485824176707E-3</v>
      </c>
    </row>
    <row r="11697" spans="1:12">
      <c r="A11697" s="98" t="s">
        <v>126</v>
      </c>
      <c r="B11697" s="98">
        <f t="shared" si="985"/>
        <v>25</v>
      </c>
      <c r="C11697" s="98">
        <f t="shared" si="986"/>
        <v>0</v>
      </c>
      <c r="D11697" s="98">
        <f>D11695</f>
        <v>300</v>
      </c>
      <c r="E11697" s="98">
        <f t="shared" si="990"/>
        <v>89</v>
      </c>
      <c r="F11697" s="397">
        <f>F11695+(E11697-E11695)*(F11698-F11695)/(E11698-E11695)</f>
        <v>4.555133333333333</v>
      </c>
      <c r="G11697" s="98">
        <v>15</v>
      </c>
      <c r="H11697" s="491">
        <f>H11695+(E11697-E11695)*(H11698-H11695)/(E11698-E11695)</f>
        <v>0.25276300000000002</v>
      </c>
      <c r="I11697" s="492">
        <f>I11695+(E11697-E11695)*(I11698-I11695)/(E11698-E11695)</f>
        <v>18</v>
      </c>
      <c r="J11697" s="397">
        <f>J11695+(E11697-E11695)*(J11698-J11695)/(E11698-E11695)</f>
        <v>0.15476666666666666</v>
      </c>
      <c r="K11697" s="469">
        <f t="shared" si="988"/>
        <v>18.021361248811466</v>
      </c>
      <c r="L11697" s="469">
        <f t="shared" si="989"/>
        <v>2.1361248811466282E-2</v>
      </c>
    </row>
    <row r="11698" spans="1:12">
      <c r="A11698" s="480" t="s">
        <v>126</v>
      </c>
      <c r="B11698" s="480">
        <f t="shared" si="985"/>
        <v>25</v>
      </c>
      <c r="C11698" s="480">
        <f t="shared" si="986"/>
        <v>0</v>
      </c>
      <c r="D11698" s="480">
        <f>D11695</f>
        <v>300</v>
      </c>
      <c r="E11698" s="480">
        <f t="shared" si="990"/>
        <v>90</v>
      </c>
      <c r="F11698" s="484">
        <v>4.5671999999999997</v>
      </c>
      <c r="G11698" s="480">
        <v>15</v>
      </c>
      <c r="H11698" s="482">
        <v>0.25307800000000003</v>
      </c>
      <c r="I11698" s="483">
        <v>18</v>
      </c>
      <c r="J11698" s="484">
        <v>0.154</v>
      </c>
      <c r="K11698" s="469">
        <f t="shared" si="988"/>
        <v>18.046610136005498</v>
      </c>
      <c r="L11698" s="469">
        <f t="shared" si="989"/>
        <v>4.6610136005497793E-2</v>
      </c>
    </row>
    <row r="11699" spans="1:12">
      <c r="A11699" s="98" t="s">
        <v>126</v>
      </c>
      <c r="B11699" s="98">
        <f t="shared" si="985"/>
        <v>25</v>
      </c>
      <c r="C11699" s="98">
        <f t="shared" si="986"/>
        <v>0</v>
      </c>
      <c r="D11699" s="98">
        <f>D11698</f>
        <v>300</v>
      </c>
      <c r="E11699" s="98">
        <f t="shared" si="990"/>
        <v>91</v>
      </c>
      <c r="F11699" s="397">
        <f>F11698+(E11699-E11698)*(F11701-F11698)/(E11701-E11698)</f>
        <v>4.5791666666666666</v>
      </c>
      <c r="G11699" s="98">
        <v>15</v>
      </c>
      <c r="H11699" s="491">
        <f>H11698+(E11699-E11698)*(H11701-H11698)/(E11701-E11698)</f>
        <v>0.25339266666666671</v>
      </c>
      <c r="I11699" s="492">
        <f>I11698+(E11699-E11698)*(I11701-I11698)/(E11701-E11698)</f>
        <v>18.033333333333335</v>
      </c>
      <c r="J11699" s="397">
        <f>J11698+(E11699-E11698)*(J11701-J11698)/(E11701-E11698)</f>
        <v>0.15323333333333333</v>
      </c>
      <c r="K11699" s="469">
        <f t="shared" si="988"/>
        <v>18.071425376688087</v>
      </c>
      <c r="L11699" s="469">
        <f t="shared" si="989"/>
        <v>3.8092043354751581E-2</v>
      </c>
    </row>
    <row r="11700" spans="1:12">
      <c r="A11700" s="98" t="s">
        <v>126</v>
      </c>
      <c r="B11700" s="98">
        <f t="shared" si="985"/>
        <v>25</v>
      </c>
      <c r="C11700" s="98">
        <f t="shared" si="986"/>
        <v>0</v>
      </c>
      <c r="D11700" s="98">
        <f>D11698</f>
        <v>300</v>
      </c>
      <c r="E11700" s="98">
        <f t="shared" si="990"/>
        <v>92</v>
      </c>
      <c r="F11700" s="397">
        <f>F11698+(E11700-E11698)*(F11701-F11698)/(E11701-E11698)</f>
        <v>4.5911333333333335</v>
      </c>
      <c r="G11700" s="98">
        <v>15</v>
      </c>
      <c r="H11700" s="491">
        <f>H11698+(E11700-E11698)*(H11701-H11698)/(E11701-E11698)</f>
        <v>0.25370733333333334</v>
      </c>
      <c r="I11700" s="492">
        <f>I11698+(E11700-E11698)*(I11701-I11698)/(E11701-E11698)</f>
        <v>18.066666666666666</v>
      </c>
      <c r="J11700" s="397">
        <f>J11698+(E11700-E11698)*(J11701-J11698)/(E11701-E11698)</f>
        <v>0.15246666666666667</v>
      </c>
      <c r="K11700" s="469">
        <f t="shared" si="988"/>
        <v>18.096179061963785</v>
      </c>
      <c r="L11700" s="469">
        <f t="shared" si="989"/>
        <v>2.9512395297118132E-2</v>
      </c>
    </row>
    <row r="11701" spans="1:12">
      <c r="A11701" s="480" t="s">
        <v>126</v>
      </c>
      <c r="B11701" s="480">
        <f t="shared" si="985"/>
        <v>25</v>
      </c>
      <c r="C11701" s="480">
        <f t="shared" si="986"/>
        <v>0</v>
      </c>
      <c r="D11701" s="480">
        <f>D11698</f>
        <v>300</v>
      </c>
      <c r="E11701" s="480">
        <f t="shared" si="990"/>
        <v>93</v>
      </c>
      <c r="F11701" s="484">
        <v>4.6031000000000004</v>
      </c>
      <c r="G11701" s="480">
        <v>15</v>
      </c>
      <c r="H11701" s="482">
        <v>0.25402200000000003</v>
      </c>
      <c r="I11701" s="483">
        <v>18.100000000000001</v>
      </c>
      <c r="J11701" s="484">
        <v>0.1517</v>
      </c>
      <c r="K11701" s="469">
        <f t="shared" si="988"/>
        <v>18.120871420585619</v>
      </c>
      <c r="L11701" s="469">
        <f t="shared" si="989"/>
        <v>2.0871420585617528E-2</v>
      </c>
    </row>
    <row r="11702" spans="1:12">
      <c r="A11702" s="98" t="s">
        <v>126</v>
      </c>
      <c r="B11702" s="98">
        <f t="shared" si="985"/>
        <v>25</v>
      </c>
      <c r="C11702" s="98">
        <f t="shared" si="986"/>
        <v>0</v>
      </c>
      <c r="D11702" s="98">
        <f>D11701</f>
        <v>300</v>
      </c>
      <c r="E11702" s="98">
        <f t="shared" si="990"/>
        <v>94</v>
      </c>
      <c r="F11702" s="397">
        <f>F11701+(E11702-E11701)*(F11704-F11701)/(E11704-E11701)</f>
        <v>4.6150000000000002</v>
      </c>
      <c r="G11702" s="98">
        <v>15</v>
      </c>
      <c r="H11702" s="491">
        <f>H11701+(E11702-E11701)*(H11704-H11701)/(E11704-E11701)</f>
        <v>0.25433700000000004</v>
      </c>
      <c r="I11702" s="492">
        <f>I11701+(E11702-E11701)*(I11704-I11701)/(E11704-E11701)</f>
        <v>18.133333333333333</v>
      </c>
      <c r="J11702" s="397">
        <f>J11701+(E11702-E11701)*(J11704-J11701)/(E11704-E11701)</f>
        <v>0.15093333333333334</v>
      </c>
      <c r="K11702" s="469">
        <f t="shared" si="988"/>
        <v>18.145216779312484</v>
      </c>
      <c r="L11702" s="469">
        <f t="shared" si="989"/>
        <v>1.1883445979151475E-2</v>
      </c>
    </row>
    <row r="11703" spans="1:12">
      <c r="A11703" s="98" t="s">
        <v>126</v>
      </c>
      <c r="B11703" s="98">
        <f t="shared" si="985"/>
        <v>25</v>
      </c>
      <c r="C11703" s="98">
        <f t="shared" si="986"/>
        <v>0</v>
      </c>
      <c r="D11703" s="98">
        <f>D11701</f>
        <v>300</v>
      </c>
      <c r="E11703" s="98">
        <f t="shared" si="990"/>
        <v>95</v>
      </c>
      <c r="F11703" s="397">
        <f>F11701+(E11703-E11701)*(F11704-F11701)/(E11704-E11701)</f>
        <v>4.6269</v>
      </c>
      <c r="G11703" s="98">
        <v>15</v>
      </c>
      <c r="H11703" s="491">
        <f>H11701+(E11703-E11701)*(H11704-H11701)/(E11704-E11701)</f>
        <v>0.25465199999999999</v>
      </c>
      <c r="I11703" s="492">
        <f>I11701+(E11703-E11701)*(I11704-I11701)/(E11704-E11701)</f>
        <v>18.166666666666668</v>
      </c>
      <c r="J11703" s="397">
        <f>J11701+(E11703-E11701)*(J11704-J11701)/(E11704-E11701)</f>
        <v>0.15016666666666667</v>
      </c>
      <c r="K11703" s="469">
        <f t="shared" si="988"/>
        <v>18.169501908486875</v>
      </c>
      <c r="L11703" s="469">
        <f t="shared" si="989"/>
        <v>2.8352418202075569E-3</v>
      </c>
    </row>
    <row r="11704" spans="1:12">
      <c r="A11704" s="480" t="s">
        <v>126</v>
      </c>
      <c r="B11704" s="480">
        <f t="shared" si="985"/>
        <v>25</v>
      </c>
      <c r="C11704" s="480">
        <f t="shared" si="986"/>
        <v>0</v>
      </c>
      <c r="D11704" s="480">
        <f>D11701</f>
        <v>300</v>
      </c>
      <c r="E11704" s="480">
        <f t="shared" si="990"/>
        <v>96</v>
      </c>
      <c r="F11704" s="484">
        <v>4.6387999999999998</v>
      </c>
      <c r="G11704" s="480">
        <v>15</v>
      </c>
      <c r="H11704" s="482">
        <v>0.254967</v>
      </c>
      <c r="I11704" s="483">
        <v>18.2</v>
      </c>
      <c r="J11704" s="484">
        <v>0.14940000000000001</v>
      </c>
      <c r="K11704" s="469">
        <f t="shared" si="988"/>
        <v>18.193727031341311</v>
      </c>
      <c r="L11704" s="469">
        <f t="shared" si="989"/>
        <v>-6.272968658688427E-3</v>
      </c>
    </row>
    <row r="11705" spans="1:12">
      <c r="A11705" s="98" t="s">
        <v>126</v>
      </c>
      <c r="B11705" s="98">
        <f t="shared" si="985"/>
        <v>25</v>
      </c>
      <c r="C11705" s="98">
        <f t="shared" si="986"/>
        <v>0</v>
      </c>
      <c r="D11705" s="98">
        <f>D11704</f>
        <v>300</v>
      </c>
      <c r="E11705" s="98">
        <f t="shared" si="990"/>
        <v>97</v>
      </c>
      <c r="F11705" s="397">
        <f>F11704+(E11705-E11704)*(F11707-F11704)/(E11707-E11704)</f>
        <v>4.6505999999999998</v>
      </c>
      <c r="G11705" s="98">
        <v>15</v>
      </c>
      <c r="H11705" s="491">
        <f>H11704+(E11705-E11704)*(H11707-H11704)/(E11707-E11704)</f>
        <v>0.25528200000000001</v>
      </c>
      <c r="I11705" s="492">
        <f>I11704+(E11705-E11704)*(I11707-I11704)/(E11707-E11704)</f>
        <v>18.233333333333334</v>
      </c>
      <c r="J11705" s="397">
        <f>J11704+(E11705-E11704)*(J11707-J11704)/(E11707-E11704)</f>
        <v>0.14863333333333334</v>
      </c>
      <c r="K11705" s="469">
        <f t="shared" si="988"/>
        <v>18.217500646344043</v>
      </c>
      <c r="L11705" s="469">
        <f t="shared" si="989"/>
        <v>-1.5832686989291744E-2</v>
      </c>
    </row>
    <row r="11706" spans="1:12">
      <c r="A11706" s="98" t="s">
        <v>126</v>
      </c>
      <c r="B11706" s="98">
        <f t="shared" si="985"/>
        <v>25</v>
      </c>
      <c r="C11706" s="98">
        <f t="shared" si="986"/>
        <v>0</v>
      </c>
      <c r="D11706" s="98">
        <f>D11704</f>
        <v>300</v>
      </c>
      <c r="E11706" s="98">
        <f t="shared" si="990"/>
        <v>98</v>
      </c>
      <c r="F11706" s="397">
        <f>F11704+(E11706-E11704)*(F11707-F11704)/(E11707-E11704)</f>
        <v>4.6623999999999999</v>
      </c>
      <c r="G11706" s="98">
        <v>15</v>
      </c>
      <c r="H11706" s="491">
        <f>H11704+(E11706-E11704)*(H11707-H11704)/(E11707-E11704)</f>
        <v>0.25559699999999996</v>
      </c>
      <c r="I11706" s="492">
        <f>I11704+(E11706-E11704)*(I11707-I11704)/(E11707-E11704)</f>
        <v>18.266666666666666</v>
      </c>
      <c r="J11706" s="397">
        <f>J11704+(E11706-E11704)*(J11707-J11704)/(E11707-E11704)</f>
        <v>0.14786666666666667</v>
      </c>
      <c r="K11706" s="469">
        <f t="shared" si="988"/>
        <v>18.241215663720624</v>
      </c>
      <c r="L11706" s="469">
        <f t="shared" si="989"/>
        <v>-2.5451002946041967E-2</v>
      </c>
    </row>
    <row r="11707" spans="1:12">
      <c r="A11707" s="480" t="s">
        <v>126</v>
      </c>
      <c r="B11707" s="480">
        <f t="shared" si="985"/>
        <v>25</v>
      </c>
      <c r="C11707" s="480">
        <f t="shared" si="986"/>
        <v>0</v>
      </c>
      <c r="D11707" s="480">
        <f>D11704</f>
        <v>300</v>
      </c>
      <c r="E11707" s="480">
        <f t="shared" si="990"/>
        <v>99</v>
      </c>
      <c r="F11707" s="484">
        <v>4.6741999999999999</v>
      </c>
      <c r="G11707" s="480">
        <v>15</v>
      </c>
      <c r="H11707" s="482">
        <v>0.25591199999999997</v>
      </c>
      <c r="I11707" s="483">
        <v>18.3</v>
      </c>
      <c r="J11707" s="484">
        <v>0.14710000000000001</v>
      </c>
      <c r="K11707" s="469">
        <f t="shared" si="988"/>
        <v>18.264872299853074</v>
      </c>
      <c r="L11707" s="469">
        <f t="shared" si="989"/>
        <v>-3.5127700146926344E-2</v>
      </c>
    </row>
    <row r="11708" spans="1:12">
      <c r="A11708" s="98" t="s">
        <v>126</v>
      </c>
      <c r="B11708" s="98">
        <f t="shared" si="985"/>
        <v>25</v>
      </c>
      <c r="C11708" s="98">
        <f t="shared" si="986"/>
        <v>0</v>
      </c>
      <c r="D11708" s="98">
        <f>D11707</f>
        <v>300</v>
      </c>
      <c r="E11708" s="98">
        <f t="shared" si="990"/>
        <v>100</v>
      </c>
      <c r="F11708" s="397">
        <f>F11707+(E11708-E11707)*(F11710-F11707)/(E11710-E11707)</f>
        <v>4.6859000000000002</v>
      </c>
      <c r="G11708" s="98">
        <v>15</v>
      </c>
      <c r="H11708" s="491">
        <f>H11707+(E11708-E11707)*(H11710-H11707)/(E11710-E11707)</f>
        <v>0.25622733333333331</v>
      </c>
      <c r="I11708" s="492">
        <f>I11707+(E11708-E11707)*(I11710-I11707)/(E11710-E11707)</f>
        <v>18.3</v>
      </c>
      <c r="J11708" s="397">
        <f>J11707+(E11708-E11707)*(J11710-J11707)/(E11710-E11707)</f>
        <v>0.14633333333333334</v>
      </c>
      <c r="K11708" s="469">
        <f t="shared" si="988"/>
        <v>18.288056699649534</v>
      </c>
      <c r="L11708" s="469">
        <f t="shared" si="989"/>
        <v>-1.1943300350466757E-2</v>
      </c>
    </row>
    <row r="11709" spans="1:12">
      <c r="A11709" s="98" t="s">
        <v>126</v>
      </c>
      <c r="B11709" s="98">
        <f t="shared" ref="B11709:B11772" si="992">INT(D11709/12)</f>
        <v>25</v>
      </c>
      <c r="C11709" s="98">
        <f t="shared" ref="C11709:C11772" si="993">D11709-B11709*12</f>
        <v>0</v>
      </c>
      <c r="D11709" s="98">
        <f>D11707</f>
        <v>300</v>
      </c>
      <c r="E11709" s="98">
        <f t="shared" si="990"/>
        <v>101</v>
      </c>
      <c r="F11709" s="397">
        <f>F11707+(E11709-E11707)*(F11710-F11707)/(E11710-E11707)</f>
        <v>4.6975999999999996</v>
      </c>
      <c r="G11709" s="98">
        <v>15</v>
      </c>
      <c r="H11709" s="491">
        <f>H11707+(E11709-E11707)*(H11710-H11707)/(E11710-E11707)</f>
        <v>0.25654266666666664</v>
      </c>
      <c r="I11709" s="492">
        <f>I11707+(E11709-E11707)*(I11710-I11707)/(E11710-E11707)</f>
        <v>18.3</v>
      </c>
      <c r="J11709" s="397">
        <f>J11707+(E11709-E11707)*(J11710-J11707)/(E11710-E11707)</f>
        <v>0.14556666666666668</v>
      </c>
      <c r="K11709" s="469">
        <f t="shared" si="988"/>
        <v>18.311184104528422</v>
      </c>
      <c r="L11709" s="469">
        <f t="shared" si="989"/>
        <v>1.1184104528421557E-2</v>
      </c>
    </row>
    <row r="11710" spans="1:12">
      <c r="A11710" s="480" t="s">
        <v>126</v>
      </c>
      <c r="B11710" s="480">
        <f t="shared" si="992"/>
        <v>25</v>
      </c>
      <c r="C11710" s="480">
        <f t="shared" si="993"/>
        <v>0</v>
      </c>
      <c r="D11710" s="480">
        <f>D11707</f>
        <v>300</v>
      </c>
      <c r="E11710" s="480">
        <f t="shared" si="990"/>
        <v>102</v>
      </c>
      <c r="F11710" s="484">
        <v>4.7092999999999998</v>
      </c>
      <c r="G11710" s="480">
        <v>15</v>
      </c>
      <c r="H11710" s="482">
        <v>0.25685799999999998</v>
      </c>
      <c r="I11710" s="483">
        <v>18.3</v>
      </c>
      <c r="J11710" s="484">
        <v>0.14480000000000001</v>
      </c>
      <c r="K11710" s="469">
        <f t="shared" si="988"/>
        <v>18.334254724400253</v>
      </c>
      <c r="L11710" s="469">
        <f t="shared" si="989"/>
        <v>3.4254724400252456E-2</v>
      </c>
    </row>
    <row r="11711" spans="1:12">
      <c r="A11711" s="98" t="s">
        <v>126</v>
      </c>
      <c r="B11711" s="98">
        <f t="shared" si="992"/>
        <v>25</v>
      </c>
      <c r="C11711" s="98">
        <f t="shared" si="993"/>
        <v>0</v>
      </c>
      <c r="D11711" s="98">
        <f>D11710</f>
        <v>300</v>
      </c>
      <c r="E11711" s="98">
        <f t="shared" si="990"/>
        <v>103</v>
      </c>
      <c r="F11711" s="397">
        <f>F11710+(E11711-E11710)*(F11713-F11710)/(E11713-E11710)</f>
        <v>4.7209000000000003</v>
      </c>
      <c r="G11711" s="98">
        <v>15</v>
      </c>
      <c r="H11711" s="491">
        <f>H11710+(E11711-E11710)*(H11713-H11710)/(E11713-E11710)</f>
        <v>0.25717366666666663</v>
      </c>
      <c r="I11711" s="492">
        <f>I11710+(E11711-E11710)*(I11713-I11710)/(E11713-E11710)</f>
        <v>18.333333333333332</v>
      </c>
      <c r="J11711" s="397">
        <f>J11710+(E11711-E11710)*(J11713-J11710)/(E11713-E11710)</f>
        <v>0.14403333333333335</v>
      </c>
      <c r="K11711" s="469">
        <f t="shared" si="988"/>
        <v>18.356856132237493</v>
      </c>
      <c r="L11711" s="469">
        <f t="shared" si="989"/>
        <v>2.3522798904160425E-2</v>
      </c>
    </row>
    <row r="11712" spans="1:12">
      <c r="A11712" s="98" t="s">
        <v>126</v>
      </c>
      <c r="B11712" s="98">
        <f t="shared" si="992"/>
        <v>25</v>
      </c>
      <c r="C11712" s="98">
        <f t="shared" si="993"/>
        <v>0</v>
      </c>
      <c r="D11712" s="98">
        <f>D11710</f>
        <v>300</v>
      </c>
      <c r="E11712" s="98">
        <f t="shared" si="990"/>
        <v>104</v>
      </c>
      <c r="F11712" s="397">
        <f>F11710+(E11712-E11710)*(F11713-F11710)/(E11713-E11710)</f>
        <v>4.7324999999999999</v>
      </c>
      <c r="G11712" s="98">
        <v>15</v>
      </c>
      <c r="H11712" s="491">
        <f>H11710+(E11712-E11710)*(H11713-H11710)/(E11713-E11710)</f>
        <v>0.25748933333333335</v>
      </c>
      <c r="I11712" s="492">
        <f>I11710+(E11712-E11710)*(I11713-I11710)/(E11713-E11710)</f>
        <v>18.366666666666667</v>
      </c>
      <c r="J11712" s="397">
        <f>J11710+(E11712-E11710)*(J11713-J11710)/(E11713-E11710)</f>
        <v>0.14326666666666665</v>
      </c>
      <c r="K11712" s="469">
        <f t="shared" si="988"/>
        <v>18.379402124100931</v>
      </c>
      <c r="L11712" s="469">
        <f t="shared" si="989"/>
        <v>1.2735457434263964E-2</v>
      </c>
    </row>
    <row r="11713" spans="1:12">
      <c r="A11713" s="480" t="s">
        <v>126</v>
      </c>
      <c r="B11713" s="480">
        <f t="shared" si="992"/>
        <v>25</v>
      </c>
      <c r="C11713" s="480">
        <f t="shared" si="993"/>
        <v>0</v>
      </c>
      <c r="D11713" s="480">
        <f>D11710</f>
        <v>300</v>
      </c>
      <c r="E11713" s="480">
        <f t="shared" si="990"/>
        <v>105</v>
      </c>
      <c r="F11713" s="484">
        <v>4.7441000000000004</v>
      </c>
      <c r="G11713" s="480">
        <v>15</v>
      </c>
      <c r="H11713" s="482">
        <v>0.25780500000000001</v>
      </c>
      <c r="I11713" s="483">
        <v>18.399999999999999</v>
      </c>
      <c r="J11713" s="484">
        <v>0.14249999999999999</v>
      </c>
      <c r="K11713" s="469">
        <f t="shared" si="988"/>
        <v>18.401892903551136</v>
      </c>
      <c r="L11713" s="469">
        <f t="shared" si="989"/>
        <v>1.8929035511376924E-3</v>
      </c>
    </row>
    <row r="11714" spans="1:12">
      <c r="A11714" s="98" t="s">
        <v>126</v>
      </c>
      <c r="B11714" s="98">
        <f t="shared" si="992"/>
        <v>25</v>
      </c>
      <c r="C11714" s="98">
        <f t="shared" si="993"/>
        <v>0</v>
      </c>
      <c r="D11714" s="98">
        <f>D11713</f>
        <v>300</v>
      </c>
      <c r="E11714" s="98">
        <f t="shared" si="990"/>
        <v>106</v>
      </c>
      <c r="F11714" s="397">
        <f>F11713+(E11714-E11713)*(F11716-F11713)/(E11716-E11713)</f>
        <v>4.7556333333333338</v>
      </c>
      <c r="G11714" s="98">
        <v>15</v>
      </c>
      <c r="H11714" s="491">
        <f>H11713+(E11714-E11713)*(H11716-H11713)/(E11716-E11713)</f>
        <v>0.25812099999999999</v>
      </c>
      <c r="I11714" s="492">
        <f>I11713+(E11714-E11713)*(I11716-I11713)/(E11716-E11713)</f>
        <v>18.433333333333334</v>
      </c>
      <c r="J11714" s="397">
        <f>J11713+(E11714-E11713)*(J11716-J11713)/(E11716-E11713)</f>
        <v>0.14173333333333332</v>
      </c>
      <c r="K11714" s="469">
        <f t="shared" si="988"/>
        <v>18.424046603466337</v>
      </c>
      <c r="L11714" s="469">
        <f t="shared" si="989"/>
        <v>-9.2867298669965237E-3</v>
      </c>
    </row>
    <row r="11715" spans="1:12">
      <c r="A11715" s="98" t="s">
        <v>126</v>
      </c>
      <c r="B11715" s="98">
        <f t="shared" si="992"/>
        <v>25</v>
      </c>
      <c r="C11715" s="98">
        <f t="shared" si="993"/>
        <v>0</v>
      </c>
      <c r="D11715" s="98">
        <f>D11713</f>
        <v>300</v>
      </c>
      <c r="E11715" s="98">
        <f t="shared" si="990"/>
        <v>107</v>
      </c>
      <c r="F11715" s="397">
        <f>F11713+(E11715-E11713)*(F11716-F11713)/(E11716-E11713)</f>
        <v>4.7671666666666663</v>
      </c>
      <c r="G11715" s="98">
        <v>15</v>
      </c>
      <c r="H11715" s="491">
        <f>H11713+(E11715-E11713)*(H11716-H11713)/(E11716-E11713)</f>
        <v>0.25843700000000003</v>
      </c>
      <c r="I11715" s="492">
        <f>I11713+(E11715-E11713)*(I11716-I11713)/(E11716-E11713)</f>
        <v>18.466666666666665</v>
      </c>
      <c r="J11715" s="397">
        <f>J11713+(E11715-E11713)*(J11716-J11713)/(E11716-E11713)</f>
        <v>0.14096666666666666</v>
      </c>
      <c r="K11715" s="469">
        <f t="shared" si="988"/>
        <v>18.44614612716703</v>
      </c>
      <c r="L11715" s="469">
        <f t="shared" si="989"/>
        <v>-2.0520539499635504E-2</v>
      </c>
    </row>
    <row r="11716" spans="1:12">
      <c r="A11716" s="480" t="s">
        <v>126</v>
      </c>
      <c r="B11716" s="480">
        <f t="shared" si="992"/>
        <v>25</v>
      </c>
      <c r="C11716" s="480">
        <f t="shared" si="993"/>
        <v>0</v>
      </c>
      <c r="D11716" s="480">
        <f>D11713</f>
        <v>300</v>
      </c>
      <c r="E11716" s="480">
        <f t="shared" si="990"/>
        <v>108</v>
      </c>
      <c r="F11716" s="484">
        <v>4.7786999999999997</v>
      </c>
      <c r="G11716" s="480">
        <v>15</v>
      </c>
      <c r="H11716" s="482">
        <v>0.25875300000000001</v>
      </c>
      <c r="I11716" s="483">
        <v>18.5</v>
      </c>
      <c r="J11716" s="484">
        <v>0.14019999999999999</v>
      </c>
      <c r="K11716" s="469">
        <f t="shared" si="988"/>
        <v>18.468191673140019</v>
      </c>
      <c r="L11716" s="469">
        <f t="shared" si="989"/>
        <v>-3.1808326859980696E-2</v>
      </c>
    </row>
    <row r="11717" spans="1:12">
      <c r="A11717" s="98" t="s">
        <v>126</v>
      </c>
      <c r="B11717" s="98">
        <f t="shared" si="992"/>
        <v>25</v>
      </c>
      <c r="C11717" s="98">
        <f t="shared" si="993"/>
        <v>0</v>
      </c>
      <c r="D11717" s="98">
        <f>D11716</f>
        <v>300</v>
      </c>
      <c r="E11717" s="98">
        <f t="shared" si="990"/>
        <v>109</v>
      </c>
      <c r="F11717" s="397">
        <f>F11716+(E11717-E11716)*(F11719-F11716)/(E11719-E11716)</f>
        <v>4.7901666666666669</v>
      </c>
      <c r="G11717" s="98">
        <v>15</v>
      </c>
      <c r="H11717" s="491">
        <f>H11716+(E11717-E11716)*(H11719-H11716)/(E11719-E11716)</f>
        <v>0.2590696666666667</v>
      </c>
      <c r="I11717" s="492">
        <f>I11716+(E11717-E11716)*(I11719-I11716)/(E11719-E11716)</f>
        <v>18.5</v>
      </c>
      <c r="J11717" s="397">
        <f>J11716+(E11717-E11716)*(J11719-J11716)/(E11719-E11716)</f>
        <v>0.13943333333333333</v>
      </c>
      <c r="K11717" s="469">
        <f t="shared" si="988"/>
        <v>18.48987852688273</v>
      </c>
      <c r="L11717" s="469">
        <f t="shared" si="989"/>
        <v>-1.012147311726963E-2</v>
      </c>
    </row>
    <row r="11718" spans="1:12">
      <c r="A11718" s="98" t="s">
        <v>126</v>
      </c>
      <c r="B11718" s="98">
        <f t="shared" si="992"/>
        <v>25</v>
      </c>
      <c r="C11718" s="98">
        <f t="shared" si="993"/>
        <v>0</v>
      </c>
      <c r="D11718" s="98">
        <f>D11716</f>
        <v>300</v>
      </c>
      <c r="E11718" s="98">
        <f t="shared" si="990"/>
        <v>110</v>
      </c>
      <c r="F11718" s="397">
        <f>F11716+(E11718-E11716)*(F11719-F11716)/(E11719-E11716)</f>
        <v>4.8016333333333332</v>
      </c>
      <c r="G11718" s="98">
        <v>15</v>
      </c>
      <c r="H11718" s="491">
        <f>H11716+(E11718-E11716)*(H11719-H11716)/(E11719-E11716)</f>
        <v>0.25938633333333333</v>
      </c>
      <c r="I11718" s="492">
        <f>I11716+(E11718-E11716)*(I11719-I11716)/(E11719-E11716)</f>
        <v>18.5</v>
      </c>
      <c r="J11718" s="397">
        <f>J11716+(E11718-E11716)*(J11719-J11716)/(E11719-E11716)</f>
        <v>0.13866666666666666</v>
      </c>
      <c r="K11718" s="469">
        <f t="shared" si="988"/>
        <v>18.51151242869388</v>
      </c>
      <c r="L11718" s="469">
        <f t="shared" si="989"/>
        <v>1.1512428693880139E-2</v>
      </c>
    </row>
    <row r="11719" spans="1:12">
      <c r="A11719" s="480" t="s">
        <v>126</v>
      </c>
      <c r="B11719" s="480">
        <f t="shared" si="992"/>
        <v>25</v>
      </c>
      <c r="C11719" s="480">
        <f t="shared" si="993"/>
        <v>0</v>
      </c>
      <c r="D11719" s="480">
        <f>D11716</f>
        <v>300</v>
      </c>
      <c r="E11719" s="480">
        <f t="shared" si="990"/>
        <v>111</v>
      </c>
      <c r="F11719" s="484">
        <v>4.8131000000000004</v>
      </c>
      <c r="G11719" s="480">
        <v>15</v>
      </c>
      <c r="H11719" s="482">
        <v>0.25970300000000002</v>
      </c>
      <c r="I11719" s="483">
        <v>18.5</v>
      </c>
      <c r="J11719" s="484">
        <v>0.13789999999999999</v>
      </c>
      <c r="K11719" s="469">
        <f t="shared" si="988"/>
        <v>18.533093572272943</v>
      </c>
      <c r="L11719" s="469">
        <f t="shared" si="989"/>
        <v>3.3093572272942851E-2</v>
      </c>
    </row>
    <row r="11720" spans="1:12">
      <c r="A11720" s="98" t="s">
        <v>126</v>
      </c>
      <c r="B11720" s="98">
        <f t="shared" si="992"/>
        <v>25</v>
      </c>
      <c r="C11720" s="98">
        <f t="shared" si="993"/>
        <v>0</v>
      </c>
      <c r="D11720" s="98">
        <f>D11719</f>
        <v>300</v>
      </c>
      <c r="E11720" s="98">
        <f t="shared" si="990"/>
        <v>112</v>
      </c>
      <c r="F11720" s="397">
        <f>F11719+(E11720-E11719)*(F11722-F11719)/(E11722-E11719)</f>
        <v>4.8244666666666669</v>
      </c>
      <c r="G11720" s="98">
        <v>15</v>
      </c>
      <c r="H11720" s="491">
        <f>H11719+(E11720-E11719)*(H11722-H11719)/(E11722-E11719)</f>
        <v>0.26002033333333335</v>
      </c>
      <c r="I11720" s="492">
        <f>I11719+(E11720-E11719)*(I11722-I11719)/(E11722-E11719)</f>
        <v>18.533333333333335</v>
      </c>
      <c r="J11720" s="397">
        <f>J11719+(E11720-E11719)*(J11722-J11719)/(E11722-E11719)</f>
        <v>0.13713333333333333</v>
      </c>
      <c r="K11720" s="469">
        <f t="shared" si="988"/>
        <v>18.554189992833894</v>
      </c>
      <c r="L11720" s="469">
        <f t="shared" si="989"/>
        <v>2.085665950055926E-2</v>
      </c>
    </row>
    <row r="11721" spans="1:12">
      <c r="A11721" s="98" t="s">
        <v>126</v>
      </c>
      <c r="B11721" s="98">
        <f t="shared" si="992"/>
        <v>25</v>
      </c>
      <c r="C11721" s="98">
        <f t="shared" si="993"/>
        <v>0</v>
      </c>
      <c r="D11721" s="98">
        <f>D11719</f>
        <v>300</v>
      </c>
      <c r="E11721" s="98">
        <f t="shared" si="990"/>
        <v>113</v>
      </c>
      <c r="F11721" s="397">
        <f>F11719+(E11721-E11719)*(F11722-F11719)/(E11722-E11719)</f>
        <v>4.8358333333333334</v>
      </c>
      <c r="G11721" s="98">
        <v>15</v>
      </c>
      <c r="H11721" s="491">
        <f>H11719+(E11721-E11719)*(H11722-H11719)/(E11722-E11719)</f>
        <v>0.26033766666666669</v>
      </c>
      <c r="I11721" s="492">
        <f>I11719+(E11721-E11719)*(I11722-I11719)/(E11722-E11719)</f>
        <v>18.566666666666666</v>
      </c>
      <c r="J11721" s="397">
        <f>J11719+(E11721-E11719)*(J11722-J11719)/(E11722-E11719)</f>
        <v>0.13636666666666666</v>
      </c>
      <c r="K11721" s="469">
        <f t="shared" si="988"/>
        <v>18.575234983284528</v>
      </c>
      <c r="L11721" s="469">
        <f t="shared" si="989"/>
        <v>8.5683166178611714E-3</v>
      </c>
    </row>
    <row r="11722" spans="1:12">
      <c r="A11722" s="480" t="s">
        <v>126</v>
      </c>
      <c r="B11722" s="480">
        <f t="shared" si="992"/>
        <v>25</v>
      </c>
      <c r="C11722" s="480">
        <f t="shared" si="993"/>
        <v>0</v>
      </c>
      <c r="D11722" s="480">
        <f>D11719</f>
        <v>300</v>
      </c>
      <c r="E11722" s="480">
        <f t="shared" si="990"/>
        <v>114</v>
      </c>
      <c r="F11722" s="484">
        <v>4.8472</v>
      </c>
      <c r="G11722" s="480">
        <v>15</v>
      </c>
      <c r="H11722" s="482">
        <v>0.26065500000000003</v>
      </c>
      <c r="I11722" s="483">
        <v>18.600000000000001</v>
      </c>
      <c r="J11722" s="484">
        <v>0.1356</v>
      </c>
      <c r="K11722" s="469">
        <f t="shared" si="988"/>
        <v>18.596228731464961</v>
      </c>
      <c r="L11722" s="469">
        <f t="shared" si="989"/>
        <v>-3.7712685350399511E-3</v>
      </c>
    </row>
    <row r="11723" spans="1:12">
      <c r="A11723" s="98" t="s">
        <v>126</v>
      </c>
      <c r="B11723" s="98">
        <f t="shared" si="992"/>
        <v>25</v>
      </c>
      <c r="C11723" s="98">
        <f t="shared" si="993"/>
        <v>0</v>
      </c>
      <c r="D11723" s="98">
        <f>D11722</f>
        <v>300</v>
      </c>
      <c r="E11723" s="98">
        <f t="shared" si="990"/>
        <v>115</v>
      </c>
      <c r="F11723" s="397">
        <f>F11722+(E11723-E11722)*(F11725-F11722)/(E11725-E11722)</f>
        <v>4.8584666666666667</v>
      </c>
      <c r="G11723" s="98">
        <v>15</v>
      </c>
      <c r="H11723" s="491">
        <f>H11722+(E11723-E11722)*(H11725-H11722)/(E11725-E11722)</f>
        <v>0.26097300000000001</v>
      </c>
      <c r="I11723" s="492">
        <f>I11722+(E11723-E11722)*(I11725-I11722)/(E11725-E11722)</f>
        <v>18.633333333333333</v>
      </c>
      <c r="J11723" s="397">
        <f>J11722+(E11723-E11722)*(J11725-J11722)/(E11725-E11722)</f>
        <v>0.13483333333333333</v>
      </c>
      <c r="K11723" s="469">
        <f t="shared" ref="K11723:K11786" si="994">F11723/H11723</f>
        <v>18.616740684540801</v>
      </c>
      <c r="L11723" s="469">
        <f t="shared" ref="L11723:L11786" si="995">K11723-I11723</f>
        <v>-1.6592648792531861E-2</v>
      </c>
    </row>
    <row r="11724" spans="1:12">
      <c r="A11724" s="98" t="s">
        <v>126</v>
      </c>
      <c r="B11724" s="98">
        <f t="shared" si="992"/>
        <v>25</v>
      </c>
      <c r="C11724" s="98">
        <f t="shared" si="993"/>
        <v>0</v>
      </c>
      <c r="D11724" s="98">
        <f>D11722</f>
        <v>300</v>
      </c>
      <c r="E11724" s="98">
        <f t="shared" si="990"/>
        <v>116</v>
      </c>
      <c r="F11724" s="397">
        <f>F11722+(E11724-E11722)*(F11725-F11722)/(E11725-E11722)</f>
        <v>4.8697333333333335</v>
      </c>
      <c r="G11724" s="98">
        <v>15</v>
      </c>
      <c r="H11724" s="491">
        <f>H11722+(E11724-E11722)*(H11725-H11722)/(E11725-E11722)</f>
        <v>0.261291</v>
      </c>
      <c r="I11724" s="492">
        <f>I11722+(E11724-E11722)*(I11725-I11722)/(E11725-E11722)</f>
        <v>18.666666666666668</v>
      </c>
      <c r="J11724" s="397">
        <f>J11722+(E11724-E11722)*(J11725-J11722)/(E11725-E11722)</f>
        <v>0.13406666666666667</v>
      </c>
      <c r="K11724" s="469">
        <f t="shared" si="994"/>
        <v>18.637202710132893</v>
      </c>
      <c r="L11724" s="469">
        <f t="shared" si="995"/>
        <v>-2.9463956533774649E-2</v>
      </c>
    </row>
    <row r="11725" spans="1:12">
      <c r="A11725" s="480" t="s">
        <v>126</v>
      </c>
      <c r="B11725" s="480">
        <f t="shared" si="992"/>
        <v>25</v>
      </c>
      <c r="C11725" s="480">
        <f t="shared" si="993"/>
        <v>0</v>
      </c>
      <c r="D11725" s="480">
        <f>D11722</f>
        <v>300</v>
      </c>
      <c r="E11725" s="480">
        <f t="shared" si="990"/>
        <v>117</v>
      </c>
      <c r="F11725" s="484">
        <v>4.8810000000000002</v>
      </c>
      <c r="G11725" s="480">
        <v>15</v>
      </c>
      <c r="H11725" s="482">
        <v>0.26160899999999998</v>
      </c>
      <c r="I11725" s="483">
        <v>18.7</v>
      </c>
      <c r="J11725" s="484">
        <v>0.1333</v>
      </c>
      <c r="K11725" s="469">
        <f t="shared" si="994"/>
        <v>18.65761499030997</v>
      </c>
      <c r="L11725" s="469">
        <f t="shared" si="995"/>
        <v>-4.2385009690029563E-2</v>
      </c>
    </row>
    <row r="11726" spans="1:12">
      <c r="A11726" s="98" t="s">
        <v>126</v>
      </c>
      <c r="B11726" s="98">
        <f t="shared" si="992"/>
        <v>25</v>
      </c>
      <c r="C11726" s="98">
        <f t="shared" si="993"/>
        <v>0</v>
      </c>
      <c r="D11726" s="98">
        <f>D11725</f>
        <v>300</v>
      </c>
      <c r="E11726" s="98">
        <f t="shared" si="990"/>
        <v>118</v>
      </c>
      <c r="F11726" s="397">
        <f>F11725+(E11726-E11725)*(F11728-F11725)/(E11728-E11725)</f>
        <v>4.8922333333333334</v>
      </c>
      <c r="G11726" s="98">
        <v>15</v>
      </c>
      <c r="H11726" s="491">
        <f>H11725+(E11726-E11725)*(H11728-H11725)/(E11728-E11725)</f>
        <v>0.26192799999999999</v>
      </c>
      <c r="I11726" s="492">
        <f>I11725+(E11726-E11725)*(I11728-I11725)/(E11728-E11725)</f>
        <v>18.7</v>
      </c>
      <c r="J11726" s="397">
        <f>J11725+(E11726-E11725)*(J11728-J11725)/(E11728-E11725)</f>
        <v>0.13253333333333334</v>
      </c>
      <c r="K11726" s="469">
        <f t="shared" si="994"/>
        <v>18.677779135233092</v>
      </c>
      <c r="L11726" s="469">
        <f t="shared" si="995"/>
        <v>-2.2220864766907766E-2</v>
      </c>
    </row>
    <row r="11727" spans="1:12">
      <c r="A11727" s="98" t="s">
        <v>126</v>
      </c>
      <c r="B11727" s="98">
        <f t="shared" si="992"/>
        <v>25</v>
      </c>
      <c r="C11727" s="98">
        <f t="shared" si="993"/>
        <v>0</v>
      </c>
      <c r="D11727" s="98">
        <f>D11725</f>
        <v>300</v>
      </c>
      <c r="E11727" s="98">
        <f t="shared" si="990"/>
        <v>119</v>
      </c>
      <c r="F11727" s="397">
        <f>F11725+(E11727-E11725)*(F11728-F11725)/(E11728-E11725)</f>
        <v>4.9034666666666666</v>
      </c>
      <c r="G11727" s="98">
        <v>15</v>
      </c>
      <c r="H11727" s="491">
        <f>H11725+(E11727-E11725)*(H11728-H11725)/(E11728-E11725)</f>
        <v>0.26224700000000001</v>
      </c>
      <c r="I11727" s="492">
        <f>I11725+(E11727-E11725)*(I11728-I11725)/(E11728-E11725)</f>
        <v>18.7</v>
      </c>
      <c r="J11727" s="397">
        <f>J11725+(E11727-E11725)*(J11728-J11725)/(E11728-E11725)</f>
        <v>0.13176666666666667</v>
      </c>
      <c r="K11727" s="469">
        <f t="shared" si="994"/>
        <v>18.697894224401676</v>
      </c>
      <c r="L11727" s="469">
        <f t="shared" si="995"/>
        <v>-2.1057755983235893E-3</v>
      </c>
    </row>
    <row r="11728" spans="1:12">
      <c r="A11728" s="480" t="s">
        <v>126</v>
      </c>
      <c r="B11728" s="480">
        <f t="shared" si="992"/>
        <v>25</v>
      </c>
      <c r="C11728" s="480">
        <f t="shared" si="993"/>
        <v>0</v>
      </c>
      <c r="D11728" s="480">
        <f>D11725</f>
        <v>300</v>
      </c>
      <c r="E11728" s="480">
        <f t="shared" si="990"/>
        <v>120</v>
      </c>
      <c r="F11728" s="484">
        <v>4.9146999999999998</v>
      </c>
      <c r="G11728" s="480">
        <v>15</v>
      </c>
      <c r="H11728" s="482">
        <v>0.26256600000000002</v>
      </c>
      <c r="I11728" s="483">
        <v>18.7</v>
      </c>
      <c r="J11728" s="484">
        <v>0.13100000000000001</v>
      </c>
      <c r="K11728" s="469">
        <f t="shared" si="994"/>
        <v>18.717960436614032</v>
      </c>
      <c r="L11728" s="469">
        <f t="shared" si="995"/>
        <v>1.796043661403246E-2</v>
      </c>
    </row>
    <row r="11729" spans="1:12">
      <c r="A11729" s="98" t="s">
        <v>126</v>
      </c>
      <c r="B11729" s="98">
        <f t="shared" si="992"/>
        <v>25</v>
      </c>
      <c r="C11729" s="98">
        <f t="shared" si="993"/>
        <v>0</v>
      </c>
      <c r="D11729" s="98">
        <f>D11728</f>
        <v>300</v>
      </c>
      <c r="E11729" s="98">
        <f t="shared" si="990"/>
        <v>121</v>
      </c>
      <c r="F11729" s="397">
        <f>F11728+(E11729-E11728)*(F11731-F11728)/(E11731-E11728)</f>
        <v>4.9258333333333333</v>
      </c>
      <c r="G11729" s="98">
        <v>15</v>
      </c>
      <c r="H11729" s="491">
        <f>H11728+(E11729-E11728)*(H11731-H11728)/(E11731-E11728)</f>
        <v>0.26288566666666668</v>
      </c>
      <c r="I11729" s="492">
        <f>I11728+(E11729-E11728)*(I11731-I11728)/(E11731-E11728)</f>
        <v>18.733333333333334</v>
      </c>
      <c r="J11729" s="397">
        <f>J11728+(E11729-E11728)*(J11731-J11728)/(E11731-E11728)</f>
        <v>0.13023333333333334</v>
      </c>
      <c r="K11729" s="469">
        <f t="shared" si="994"/>
        <v>18.737550037595557</v>
      </c>
      <c r="L11729" s="469">
        <f t="shared" si="995"/>
        <v>4.2167042622232032E-3</v>
      </c>
    </row>
    <row r="11730" spans="1:12">
      <c r="A11730" s="98" t="s">
        <v>126</v>
      </c>
      <c r="B11730" s="98">
        <f t="shared" si="992"/>
        <v>25</v>
      </c>
      <c r="C11730" s="98">
        <f t="shared" si="993"/>
        <v>0</v>
      </c>
      <c r="D11730" s="98">
        <f>D11728</f>
        <v>300</v>
      </c>
      <c r="E11730" s="98">
        <f t="shared" si="990"/>
        <v>122</v>
      </c>
      <c r="F11730" s="397">
        <f>F11728+(E11730-E11728)*(F11731-F11728)/(E11731-E11728)</f>
        <v>4.9369666666666667</v>
      </c>
      <c r="G11730" s="98">
        <v>15</v>
      </c>
      <c r="H11730" s="491">
        <f>H11728+(E11730-E11728)*(H11731-H11728)/(E11731-E11728)</f>
        <v>0.26320533333333335</v>
      </c>
      <c r="I11730" s="492">
        <f>I11728+(E11730-E11728)*(I11731-I11728)/(E11731-E11728)</f>
        <v>18.766666666666666</v>
      </c>
      <c r="J11730" s="397">
        <f>J11728+(E11730-E11728)*(J11731-J11728)/(E11731-E11728)</f>
        <v>0.12946666666666667</v>
      </c>
      <c r="K11730" s="469">
        <f t="shared" si="994"/>
        <v>18.757092054872242</v>
      </c>
      <c r="L11730" s="469">
        <f t="shared" si="995"/>
        <v>-9.5746117944237596E-3</v>
      </c>
    </row>
    <row r="11731" spans="1:12">
      <c r="A11731" s="480" t="s">
        <v>126</v>
      </c>
      <c r="B11731" s="480">
        <f t="shared" si="992"/>
        <v>25</v>
      </c>
      <c r="C11731" s="480">
        <f t="shared" si="993"/>
        <v>0</v>
      </c>
      <c r="D11731" s="480">
        <f>D11728</f>
        <v>300</v>
      </c>
      <c r="E11731" s="480">
        <f t="shared" si="990"/>
        <v>123</v>
      </c>
      <c r="F11731" s="484">
        <v>4.9481000000000002</v>
      </c>
      <c r="G11731" s="480">
        <v>15</v>
      </c>
      <c r="H11731" s="482">
        <v>0.26352500000000001</v>
      </c>
      <c r="I11731" s="483">
        <v>18.8</v>
      </c>
      <c r="J11731" s="484">
        <v>0.12870000000000001</v>
      </c>
      <c r="K11731" s="469">
        <f t="shared" si="994"/>
        <v>18.776586661607059</v>
      </c>
      <c r="L11731" s="469">
        <f t="shared" si="995"/>
        <v>-2.3413338392941796E-2</v>
      </c>
    </row>
    <row r="11732" spans="1:12">
      <c r="A11732" s="98" t="s">
        <v>126</v>
      </c>
      <c r="B11732" s="98">
        <f t="shared" si="992"/>
        <v>25</v>
      </c>
      <c r="C11732" s="98">
        <f t="shared" si="993"/>
        <v>0</v>
      </c>
      <c r="D11732" s="98">
        <f>D11731</f>
        <v>300</v>
      </c>
      <c r="E11732" s="98">
        <f t="shared" si="990"/>
        <v>124</v>
      </c>
      <c r="F11732" s="397">
        <f>F11731+(E11732-E11731)*(F11734-F11731)/(E11734-E11731)</f>
        <v>4.9591666666666665</v>
      </c>
      <c r="G11732" s="98">
        <v>15</v>
      </c>
      <c r="H11732" s="491">
        <f>H11731+(E11732-E11731)*(H11734-H11731)/(E11734-E11731)</f>
        <v>0.2638456666666667</v>
      </c>
      <c r="I11732" s="492">
        <f>I11731+(E11732-E11731)*(I11734-I11731)/(E11734-E11731)</f>
        <v>18.8</v>
      </c>
      <c r="J11732" s="397">
        <f>J11731+(E11732-E11731)*(J11734-J11731)/(E11734-E11731)</f>
        <v>0.12793333333333334</v>
      </c>
      <c r="K11732" s="469">
        <f t="shared" si="994"/>
        <v>18.795710118415183</v>
      </c>
      <c r="L11732" s="469">
        <f t="shared" si="995"/>
        <v>-4.2898815848175786E-3</v>
      </c>
    </row>
    <row r="11733" spans="1:12">
      <c r="A11733" s="98" t="s">
        <v>126</v>
      </c>
      <c r="B11733" s="98">
        <f t="shared" si="992"/>
        <v>25</v>
      </c>
      <c r="C11733" s="98">
        <f t="shared" si="993"/>
        <v>0</v>
      </c>
      <c r="D11733" s="98">
        <f>D11731</f>
        <v>300</v>
      </c>
      <c r="E11733" s="98">
        <f t="shared" si="990"/>
        <v>125</v>
      </c>
      <c r="F11733" s="397">
        <f>F11731+(E11733-E11731)*(F11734-F11731)/(E11734-E11731)</f>
        <v>4.9702333333333337</v>
      </c>
      <c r="G11733" s="98">
        <v>15</v>
      </c>
      <c r="H11733" s="491">
        <f>H11731+(E11733-E11731)*(H11734-H11731)/(E11734-E11731)</f>
        <v>0.26416633333333334</v>
      </c>
      <c r="I11733" s="492">
        <f>I11731+(E11733-E11731)*(I11734-I11731)/(E11734-E11731)</f>
        <v>18.8</v>
      </c>
      <c r="J11733" s="397">
        <f>J11731+(E11733-E11731)*(J11734-J11731)/(E11734-E11731)</f>
        <v>0.12716666666666668</v>
      </c>
      <c r="K11733" s="469">
        <f t="shared" si="994"/>
        <v>18.814787147996402</v>
      </c>
      <c r="L11733" s="469">
        <f t="shared" si="995"/>
        <v>1.4787147996401018E-2</v>
      </c>
    </row>
    <row r="11734" spans="1:12">
      <c r="A11734" s="480" t="s">
        <v>126</v>
      </c>
      <c r="B11734" s="480">
        <f t="shared" si="992"/>
        <v>25</v>
      </c>
      <c r="C11734" s="480">
        <f t="shared" si="993"/>
        <v>0</v>
      </c>
      <c r="D11734" s="480">
        <f>D11731</f>
        <v>300</v>
      </c>
      <c r="E11734" s="480">
        <f t="shared" si="990"/>
        <v>126</v>
      </c>
      <c r="F11734" s="484">
        <v>4.9813000000000001</v>
      </c>
      <c r="G11734" s="480">
        <v>15</v>
      </c>
      <c r="H11734" s="482">
        <v>0.26448700000000003</v>
      </c>
      <c r="I11734" s="483">
        <v>18.8</v>
      </c>
      <c r="J11734" s="484">
        <v>0.12640000000000001</v>
      </c>
      <c r="K11734" s="469">
        <f t="shared" si="994"/>
        <v>18.8338179192172</v>
      </c>
      <c r="L11734" s="469">
        <f t="shared" si="995"/>
        <v>3.3817919217199233E-2</v>
      </c>
    </row>
    <row r="11735" spans="1:12">
      <c r="A11735" s="98" t="s">
        <v>126</v>
      </c>
      <c r="B11735" s="98">
        <f t="shared" si="992"/>
        <v>25</v>
      </c>
      <c r="C11735" s="98">
        <f t="shared" si="993"/>
        <v>0</v>
      </c>
      <c r="D11735" s="98">
        <f>D11734</f>
        <v>300</v>
      </c>
      <c r="E11735" s="98">
        <f t="shared" si="990"/>
        <v>127</v>
      </c>
      <c r="F11735" s="397">
        <f>F11734+(E11735-E11734)*(F11737-F11734)/(E11737-E11734)</f>
        <v>4.9922666666666666</v>
      </c>
      <c r="G11735" s="98">
        <v>15</v>
      </c>
      <c r="H11735" s="491">
        <f>H11734+(E11735-E11734)*(H11737-H11734)/(E11737-E11734)</f>
        <v>0.26480866666666669</v>
      </c>
      <c r="I11735" s="492">
        <f>I11734+(E11735-E11734)*(I11737-I11734)/(E11737-E11734)</f>
        <v>18.833333333333332</v>
      </c>
      <c r="J11735" s="397">
        <f>J11734+(E11735-E11734)*(J11737-J11734)/(E11737-E11734)</f>
        <v>0.12563333333333335</v>
      </c>
      <c r="K11735" s="469">
        <f t="shared" si="994"/>
        <v>18.852353774926801</v>
      </c>
      <c r="L11735" s="469">
        <f t="shared" si="995"/>
        <v>1.9020441593468718E-2</v>
      </c>
    </row>
    <row r="11736" spans="1:12">
      <c r="A11736" s="98" t="s">
        <v>126</v>
      </c>
      <c r="B11736" s="98">
        <f t="shared" si="992"/>
        <v>25</v>
      </c>
      <c r="C11736" s="98">
        <f t="shared" si="993"/>
        <v>0</v>
      </c>
      <c r="D11736" s="98">
        <f>D11734</f>
        <v>300</v>
      </c>
      <c r="E11736" s="98">
        <f t="shared" si="990"/>
        <v>128</v>
      </c>
      <c r="F11736" s="397">
        <f>F11734+(E11736-E11734)*(F11737-F11734)/(E11737-E11734)</f>
        <v>5.0032333333333332</v>
      </c>
      <c r="G11736" s="98">
        <v>15</v>
      </c>
      <c r="H11736" s="491">
        <f>H11734+(E11736-E11734)*(H11737-H11734)/(E11737-E11734)</f>
        <v>0.26513033333333336</v>
      </c>
      <c r="I11736" s="492">
        <f>I11734+(E11736-E11734)*(I11737-I11734)/(E11737-E11734)</f>
        <v>18.866666666666667</v>
      </c>
      <c r="J11736" s="397">
        <f>J11734+(E11736-E11734)*(J11737-J11734)/(E11737-E11734)</f>
        <v>0.12486666666666667</v>
      </c>
      <c r="K11736" s="469">
        <f t="shared" si="994"/>
        <v>18.87084465376148</v>
      </c>
      <c r="L11736" s="469">
        <f t="shared" si="995"/>
        <v>4.177987094813318E-3</v>
      </c>
    </row>
    <row r="11737" spans="1:12">
      <c r="A11737" s="480" t="s">
        <v>126</v>
      </c>
      <c r="B11737" s="480">
        <f t="shared" si="992"/>
        <v>25</v>
      </c>
      <c r="C11737" s="480">
        <f t="shared" si="993"/>
        <v>0</v>
      </c>
      <c r="D11737" s="480">
        <f>D11734</f>
        <v>300</v>
      </c>
      <c r="E11737" s="480">
        <f t="shared" si="990"/>
        <v>129</v>
      </c>
      <c r="F11737" s="484">
        <v>5.0141999999999998</v>
      </c>
      <c r="G11737" s="480">
        <v>15</v>
      </c>
      <c r="H11737" s="482">
        <v>0.26545200000000002</v>
      </c>
      <c r="I11737" s="483">
        <v>18.899999999999999</v>
      </c>
      <c r="J11737" s="484">
        <v>0.1241</v>
      </c>
      <c r="K11737" s="469">
        <f t="shared" si="994"/>
        <v>18.889290719226072</v>
      </c>
      <c r="L11737" s="469">
        <f t="shared" si="995"/>
        <v>-1.0709280773927077E-2</v>
      </c>
    </row>
    <row r="11738" spans="1:12">
      <c r="A11738" s="98" t="s">
        <v>126</v>
      </c>
      <c r="B11738" s="98">
        <f t="shared" si="992"/>
        <v>25</v>
      </c>
      <c r="C11738" s="98">
        <f t="shared" si="993"/>
        <v>0</v>
      </c>
      <c r="D11738" s="98">
        <f>D11737</f>
        <v>300</v>
      </c>
      <c r="E11738" s="98">
        <f t="shared" si="990"/>
        <v>130</v>
      </c>
      <c r="F11738" s="397">
        <f>F11737+(E11738-E11737)*(F11740-F11737)/(E11740-E11737)</f>
        <v>5.0251333333333328</v>
      </c>
      <c r="G11738" s="98">
        <v>15</v>
      </c>
      <c r="H11738" s="491">
        <f>H11737+(E11738-E11737)*(H11740-H11737)/(E11740-E11737)</f>
        <v>0.26577500000000004</v>
      </c>
      <c r="I11738" s="492">
        <f>I11737+(E11738-E11737)*(I11740-I11737)/(E11740-E11737)</f>
        <v>18.899999999999999</v>
      </c>
      <c r="J11738" s="397">
        <f>J11737+(E11738-E11737)*(J11740-J11737)/(E11740-E11737)</f>
        <v>0.12333333333333334</v>
      </c>
      <c r="K11738" s="469">
        <f t="shared" si="994"/>
        <v>18.907471859028622</v>
      </c>
      <c r="L11738" s="469">
        <f t="shared" si="995"/>
        <v>7.471859028623129E-3</v>
      </c>
    </row>
    <row r="11739" spans="1:12">
      <c r="A11739" s="98" t="s">
        <v>126</v>
      </c>
      <c r="B11739" s="98">
        <f t="shared" si="992"/>
        <v>25</v>
      </c>
      <c r="C11739" s="98">
        <f t="shared" si="993"/>
        <v>0</v>
      </c>
      <c r="D11739" s="98">
        <f>D11737</f>
        <v>300</v>
      </c>
      <c r="E11739" s="98">
        <f t="shared" si="990"/>
        <v>131</v>
      </c>
      <c r="F11739" s="397">
        <f>F11737+(E11739-E11737)*(F11740-F11737)/(E11740-E11737)</f>
        <v>5.0360666666666667</v>
      </c>
      <c r="G11739" s="98">
        <v>15</v>
      </c>
      <c r="H11739" s="491">
        <f>H11737+(E11739-E11737)*(H11740-H11737)/(E11740-E11737)</f>
        <v>0.266098</v>
      </c>
      <c r="I11739" s="492">
        <f>I11737+(E11739-E11737)*(I11740-I11737)/(E11740-E11737)</f>
        <v>18.899999999999999</v>
      </c>
      <c r="J11739" s="397">
        <f>J11737+(E11739-E11737)*(J11740-J11737)/(E11740-E11737)</f>
        <v>0.12256666666666667</v>
      </c>
      <c r="K11739" s="469">
        <f t="shared" si="994"/>
        <v>18.92560886089586</v>
      </c>
      <c r="L11739" s="469">
        <f t="shared" si="995"/>
        <v>2.5608860895861341E-2</v>
      </c>
    </row>
    <row r="11740" spans="1:12">
      <c r="A11740" s="480" t="s">
        <v>126</v>
      </c>
      <c r="B11740" s="480">
        <f t="shared" si="992"/>
        <v>25</v>
      </c>
      <c r="C11740" s="480">
        <f t="shared" si="993"/>
        <v>0</v>
      </c>
      <c r="D11740" s="480">
        <f>D11737</f>
        <v>300</v>
      </c>
      <c r="E11740" s="480">
        <f t="shared" si="990"/>
        <v>132</v>
      </c>
      <c r="F11740" s="484">
        <v>5.0469999999999997</v>
      </c>
      <c r="G11740" s="480">
        <v>15</v>
      </c>
      <c r="H11740" s="482">
        <v>0.26642100000000002</v>
      </c>
      <c r="I11740" s="483">
        <v>18.899999999999999</v>
      </c>
      <c r="J11740" s="484">
        <v>0.12180000000000001</v>
      </c>
      <c r="K11740" s="469">
        <f t="shared" si="994"/>
        <v>18.943701885361886</v>
      </c>
      <c r="L11740" s="469">
        <f t="shared" si="995"/>
        <v>4.3701885361887349E-2</v>
      </c>
    </row>
    <row r="11741" spans="1:12">
      <c r="A11741" s="98" t="s">
        <v>126</v>
      </c>
      <c r="B11741" s="98">
        <f t="shared" si="992"/>
        <v>25</v>
      </c>
      <c r="C11741" s="98">
        <f t="shared" si="993"/>
        <v>0</v>
      </c>
      <c r="D11741" s="98">
        <f>D11740</f>
        <v>300</v>
      </c>
      <c r="E11741" s="98">
        <f t="shared" si="990"/>
        <v>133</v>
      </c>
      <c r="F11741" s="397">
        <f>F11740+(E11741-E11740)*(F11743-F11740)/(E11743-E11740)</f>
        <v>5.057833333333333</v>
      </c>
      <c r="G11741" s="98">
        <v>15</v>
      </c>
      <c r="H11741" s="491">
        <f>H11740+(E11741-E11740)*(H11743-H11740)/(E11743-E11740)</f>
        <v>0.26674500000000001</v>
      </c>
      <c r="I11741" s="492">
        <f>I11740+(E11741-E11740)*(I11743-I11740)/(E11743-E11740)</f>
        <v>18.933333333333334</v>
      </c>
      <c r="J11741" s="397">
        <f>J11740+(E11741-E11740)*(J11743-J11740)/(E11743-E11740)</f>
        <v>0.12103333333333334</v>
      </c>
      <c r="K11741" s="469">
        <f t="shared" si="994"/>
        <v>18.96130511662199</v>
      </c>
      <c r="L11741" s="469">
        <f t="shared" si="995"/>
        <v>2.7971783288656127E-2</v>
      </c>
    </row>
    <row r="11742" spans="1:12">
      <c r="A11742" s="98" t="s">
        <v>126</v>
      </c>
      <c r="B11742" s="98">
        <f t="shared" si="992"/>
        <v>25</v>
      </c>
      <c r="C11742" s="98">
        <f t="shared" si="993"/>
        <v>0</v>
      </c>
      <c r="D11742" s="98">
        <f>D11740</f>
        <v>300</v>
      </c>
      <c r="E11742" s="98">
        <f t="shared" si="990"/>
        <v>134</v>
      </c>
      <c r="F11742" s="397">
        <f>F11740+(E11742-E11740)*(F11743-F11740)/(E11743-E11740)</f>
        <v>5.0686666666666671</v>
      </c>
      <c r="G11742" s="98">
        <v>15</v>
      </c>
      <c r="H11742" s="491">
        <f>H11740+(E11742-E11740)*(H11743-H11740)/(E11743-E11740)</f>
        <v>0.267069</v>
      </c>
      <c r="I11742" s="492">
        <f>I11740+(E11742-E11740)*(I11743-I11740)/(E11743-E11740)</f>
        <v>18.966666666666665</v>
      </c>
      <c r="J11742" s="397">
        <f>J11740+(E11742-E11740)*(J11743-J11740)/(E11743-E11740)</f>
        <v>0.12026666666666666</v>
      </c>
      <c r="K11742" s="469">
        <f t="shared" si="994"/>
        <v>18.978865636470974</v>
      </c>
      <c r="L11742" s="469">
        <f t="shared" si="995"/>
        <v>1.2198969804309456E-2</v>
      </c>
    </row>
    <row r="11743" spans="1:12">
      <c r="A11743" s="480" t="s">
        <v>126</v>
      </c>
      <c r="B11743" s="480">
        <f t="shared" si="992"/>
        <v>25</v>
      </c>
      <c r="C11743" s="480">
        <f t="shared" si="993"/>
        <v>0</v>
      </c>
      <c r="D11743" s="480">
        <f>D11740</f>
        <v>300</v>
      </c>
      <c r="E11743" s="480">
        <f t="shared" si="990"/>
        <v>135</v>
      </c>
      <c r="F11743" s="484">
        <v>5.0795000000000003</v>
      </c>
      <c r="G11743" s="480">
        <v>15</v>
      </c>
      <c r="H11743" s="482">
        <v>0.26739299999999999</v>
      </c>
      <c r="I11743" s="483">
        <v>19</v>
      </c>
      <c r="J11743" s="484">
        <v>0.1195</v>
      </c>
      <c r="K11743" s="469">
        <f t="shared" si="994"/>
        <v>18.996383600169043</v>
      </c>
      <c r="L11743" s="469">
        <f t="shared" si="995"/>
        <v>-3.6163998309568512E-3</v>
      </c>
    </row>
    <row r="11744" spans="1:12">
      <c r="A11744" s="98" t="s">
        <v>126</v>
      </c>
      <c r="B11744" s="98">
        <f t="shared" si="992"/>
        <v>25</v>
      </c>
      <c r="C11744" s="98">
        <f t="shared" si="993"/>
        <v>0</v>
      </c>
      <c r="D11744" s="98">
        <f>D11743</f>
        <v>300</v>
      </c>
      <c r="E11744" s="98">
        <f t="shared" si="990"/>
        <v>136</v>
      </c>
      <c r="F11744" s="397">
        <f>F11743+(E11744-E11743)*(F11746-F11743)/(E11746-E11743)</f>
        <v>5.0902666666666665</v>
      </c>
      <c r="G11744" s="98">
        <v>15</v>
      </c>
      <c r="H11744" s="491">
        <f>H11743+(E11744-E11743)*(H11746-H11743)/(E11746-E11743)</f>
        <v>0.26771833333333334</v>
      </c>
      <c r="I11744" s="492">
        <f>I11743+(E11744-E11743)*(I11746-I11743)/(E11746-E11743)</f>
        <v>19</v>
      </c>
      <c r="J11744" s="397">
        <f>J11743+(E11744-E11743)*(J11746-J11743)/(E11746-E11743)</f>
        <v>0.11873333333333333</v>
      </c>
      <c r="K11744" s="469">
        <f t="shared" si="994"/>
        <v>19.013515448450175</v>
      </c>
      <c r="L11744" s="469">
        <f t="shared" si="995"/>
        <v>1.3515448450174716E-2</v>
      </c>
    </row>
    <row r="11745" spans="1:12">
      <c r="A11745" s="98" t="s">
        <v>126</v>
      </c>
      <c r="B11745" s="98">
        <f t="shared" si="992"/>
        <v>25</v>
      </c>
      <c r="C11745" s="98">
        <f t="shared" si="993"/>
        <v>0</v>
      </c>
      <c r="D11745" s="98">
        <f>D11743</f>
        <v>300</v>
      </c>
      <c r="E11745" s="98">
        <f t="shared" ref="E11745:E11773" si="996">E11744+1</f>
        <v>137</v>
      </c>
      <c r="F11745" s="397">
        <f>F11743+(E11745-E11743)*(F11746-F11743)/(E11746-E11743)</f>
        <v>5.1010333333333335</v>
      </c>
      <c r="G11745" s="98">
        <v>15</v>
      </c>
      <c r="H11745" s="491">
        <f>H11743+(E11745-E11743)*(H11746-H11743)/(E11746-E11743)</f>
        <v>0.26804366666666668</v>
      </c>
      <c r="I11745" s="492">
        <f>I11743+(E11745-E11743)*(I11746-I11743)/(E11746-E11743)</f>
        <v>19</v>
      </c>
      <c r="J11745" s="397">
        <f>J11743+(E11745-E11743)*(J11746-J11743)/(E11746-E11743)</f>
        <v>0.11796666666666666</v>
      </c>
      <c r="K11745" s="469">
        <f t="shared" si="994"/>
        <v>19.030605709766196</v>
      </c>
      <c r="L11745" s="469">
        <f t="shared" si="995"/>
        <v>3.0605709766195588E-2</v>
      </c>
    </row>
    <row r="11746" spans="1:12">
      <c r="A11746" s="480" t="s">
        <v>126</v>
      </c>
      <c r="B11746" s="480">
        <f t="shared" si="992"/>
        <v>25</v>
      </c>
      <c r="C11746" s="480">
        <f t="shared" si="993"/>
        <v>0</v>
      </c>
      <c r="D11746" s="480">
        <f>D11743</f>
        <v>300</v>
      </c>
      <c r="E11746" s="480">
        <f t="shared" si="996"/>
        <v>138</v>
      </c>
      <c r="F11746" s="484">
        <v>5.1117999999999997</v>
      </c>
      <c r="G11746" s="480">
        <v>15</v>
      </c>
      <c r="H11746" s="482">
        <v>0.26836900000000002</v>
      </c>
      <c r="I11746" s="483">
        <v>19</v>
      </c>
      <c r="J11746" s="484">
        <v>0.1172</v>
      </c>
      <c r="K11746" s="469">
        <f t="shared" si="994"/>
        <v>19.047654535359893</v>
      </c>
      <c r="L11746" s="469">
        <f t="shared" si="995"/>
        <v>4.7654535359892947E-2</v>
      </c>
    </row>
    <row r="11747" spans="1:12">
      <c r="A11747" s="98" t="s">
        <v>126</v>
      </c>
      <c r="B11747" s="98">
        <f t="shared" si="992"/>
        <v>25</v>
      </c>
      <c r="C11747" s="98">
        <f t="shared" si="993"/>
        <v>0</v>
      </c>
      <c r="D11747" s="98">
        <f>D11746</f>
        <v>300</v>
      </c>
      <c r="E11747" s="98">
        <f t="shared" si="996"/>
        <v>139</v>
      </c>
      <c r="F11747" s="397">
        <f>F11746+(E11747-E11746)*(F11749-F11746)/(E11749-E11746)</f>
        <v>5.1224999999999996</v>
      </c>
      <c r="G11747" s="98">
        <v>15</v>
      </c>
      <c r="H11747" s="491">
        <f>H11746+(E11747-E11746)*(H11749-H11746)/(E11749-E11746)</f>
        <v>0.26869599999999999</v>
      </c>
      <c r="I11747" s="492">
        <f>I11746+(E11747-E11746)*(I11749-I11746)/(E11749-E11746)</f>
        <v>19.033333333333335</v>
      </c>
      <c r="J11747" s="397">
        <f>J11746+(E11747-E11746)*(J11749-J11746)/(E11749-E11746)</f>
        <v>0.11643333333333333</v>
      </c>
      <c r="K11747" s="469">
        <f t="shared" si="994"/>
        <v>19.064295709649567</v>
      </c>
      <c r="L11747" s="469">
        <f t="shared" si="995"/>
        <v>3.096237631623211E-2</v>
      </c>
    </row>
    <row r="11748" spans="1:12">
      <c r="A11748" s="98" t="s">
        <v>126</v>
      </c>
      <c r="B11748" s="98">
        <f t="shared" si="992"/>
        <v>25</v>
      </c>
      <c r="C11748" s="98">
        <f t="shared" si="993"/>
        <v>0</v>
      </c>
      <c r="D11748" s="98">
        <f>D11746</f>
        <v>300</v>
      </c>
      <c r="E11748" s="98">
        <f t="shared" si="996"/>
        <v>140</v>
      </c>
      <c r="F11748" s="397">
        <f>F11746+(E11748-E11746)*(F11749-F11746)/(E11749-E11746)</f>
        <v>5.1332000000000004</v>
      </c>
      <c r="G11748" s="98">
        <v>15</v>
      </c>
      <c r="H11748" s="491">
        <f>H11746+(E11748-E11746)*(H11749-H11746)/(E11749-E11746)</f>
        <v>0.26902300000000001</v>
      </c>
      <c r="I11748" s="492">
        <f>I11746+(E11748-E11746)*(I11749-I11746)/(E11749-E11746)</f>
        <v>19.066666666666666</v>
      </c>
      <c r="J11748" s="397">
        <f>J11746+(E11748-E11746)*(J11749-J11746)/(E11749-E11746)</f>
        <v>0.11566666666666667</v>
      </c>
      <c r="K11748" s="469">
        <f t="shared" si="994"/>
        <v>19.080896428929869</v>
      </c>
      <c r="L11748" s="469">
        <f t="shared" si="995"/>
        <v>1.4229762263202161E-2</v>
      </c>
    </row>
    <row r="11749" spans="1:12">
      <c r="A11749" s="480" t="s">
        <v>126</v>
      </c>
      <c r="B11749" s="480">
        <f t="shared" si="992"/>
        <v>25</v>
      </c>
      <c r="C11749" s="480">
        <f t="shared" si="993"/>
        <v>0</v>
      </c>
      <c r="D11749" s="480">
        <f>D11746</f>
        <v>300</v>
      </c>
      <c r="E11749" s="480">
        <f t="shared" si="996"/>
        <v>141</v>
      </c>
      <c r="F11749" s="484">
        <v>5.1439000000000004</v>
      </c>
      <c r="G11749" s="480">
        <v>15</v>
      </c>
      <c r="H11749" s="482">
        <v>0.26934999999999998</v>
      </c>
      <c r="I11749" s="483">
        <v>19.100000000000001</v>
      </c>
      <c r="J11749" s="484">
        <v>0.1149</v>
      </c>
      <c r="K11749" s="469">
        <f t="shared" si="994"/>
        <v>19.097456840542048</v>
      </c>
      <c r="L11749" s="469">
        <f t="shared" si="995"/>
        <v>-2.543159457953692E-3</v>
      </c>
    </row>
    <row r="11750" spans="1:12">
      <c r="A11750" s="98" t="s">
        <v>126</v>
      </c>
      <c r="B11750" s="98">
        <f t="shared" si="992"/>
        <v>25</v>
      </c>
      <c r="C11750" s="98">
        <f t="shared" si="993"/>
        <v>0</v>
      </c>
      <c r="D11750" s="98">
        <f>D11749</f>
        <v>300</v>
      </c>
      <c r="E11750" s="98">
        <f t="shared" si="996"/>
        <v>142</v>
      </c>
      <c r="F11750" s="397">
        <f>F11749+(E11750-E11749)*(F11752-F11749)/(E11752-E11749)</f>
        <v>5.1545666666666667</v>
      </c>
      <c r="G11750" s="98">
        <v>15</v>
      </c>
      <c r="H11750" s="491">
        <f>H11749+(E11750-E11749)*(H11752-H11749)/(E11752-E11749)</f>
        <v>0.2696783333333333</v>
      </c>
      <c r="I11750" s="492">
        <f>I11749+(E11750-E11749)*(I11752-I11749)/(E11752-E11749)</f>
        <v>19.100000000000001</v>
      </c>
      <c r="J11750" s="397">
        <f>J11749+(E11750-E11749)*(J11752-J11749)/(E11752-E11749)</f>
        <v>0.11413333333333334</v>
      </c>
      <c r="K11750" s="469">
        <f t="shared" si="994"/>
        <v>19.113758984469154</v>
      </c>
      <c r="L11750" s="469">
        <f t="shared" si="995"/>
        <v>1.375898446915258E-2</v>
      </c>
    </row>
    <row r="11751" spans="1:12">
      <c r="A11751" s="98" t="s">
        <v>126</v>
      </c>
      <c r="B11751" s="98">
        <f t="shared" si="992"/>
        <v>25</v>
      </c>
      <c r="C11751" s="98">
        <f t="shared" si="993"/>
        <v>0</v>
      </c>
      <c r="D11751" s="98">
        <f>D11749</f>
        <v>300</v>
      </c>
      <c r="E11751" s="98">
        <f t="shared" si="996"/>
        <v>143</v>
      </c>
      <c r="F11751" s="397">
        <f>F11749+(E11751-E11749)*(F11752-F11749)/(E11752-E11749)</f>
        <v>5.165233333333334</v>
      </c>
      <c r="G11751" s="98">
        <v>15</v>
      </c>
      <c r="H11751" s="491">
        <f>H11749+(E11751-E11749)*(H11752-H11749)/(E11752-E11749)</f>
        <v>0.27000666666666667</v>
      </c>
      <c r="I11751" s="492">
        <f>I11749+(E11751-E11749)*(I11752-I11749)/(E11752-E11749)</f>
        <v>19.100000000000001</v>
      </c>
      <c r="J11751" s="397">
        <f>J11749+(E11751-E11749)*(J11752-J11749)/(E11752-E11749)</f>
        <v>0.11336666666666667</v>
      </c>
      <c r="K11751" s="469">
        <f t="shared" si="994"/>
        <v>19.13002148095109</v>
      </c>
      <c r="L11751" s="469">
        <f t="shared" si="995"/>
        <v>3.0021480951088364E-2</v>
      </c>
    </row>
    <row r="11752" spans="1:12">
      <c r="A11752" s="480" t="s">
        <v>126</v>
      </c>
      <c r="B11752" s="480">
        <f t="shared" si="992"/>
        <v>25</v>
      </c>
      <c r="C11752" s="480">
        <f t="shared" si="993"/>
        <v>0</v>
      </c>
      <c r="D11752" s="480">
        <f>D11749</f>
        <v>300</v>
      </c>
      <c r="E11752" s="480">
        <f t="shared" si="996"/>
        <v>144</v>
      </c>
      <c r="F11752" s="484">
        <v>5.1759000000000004</v>
      </c>
      <c r="G11752" s="480">
        <v>15</v>
      </c>
      <c r="H11752" s="482">
        <v>0.27033499999999999</v>
      </c>
      <c r="I11752" s="483">
        <v>19.100000000000001</v>
      </c>
      <c r="J11752" s="484">
        <v>0.11260000000000001</v>
      </c>
      <c r="K11752" s="469">
        <f t="shared" si="994"/>
        <v>19.146244474448373</v>
      </c>
      <c r="L11752" s="469">
        <f t="shared" si="995"/>
        <v>4.6244474448371875E-2</v>
      </c>
    </row>
    <row r="11753" spans="1:12">
      <c r="A11753" s="98" t="s">
        <v>126</v>
      </c>
      <c r="B11753" s="98">
        <f t="shared" si="992"/>
        <v>25</v>
      </c>
      <c r="C11753" s="98">
        <f t="shared" si="993"/>
        <v>0</v>
      </c>
      <c r="D11753" s="98">
        <f>D11752</f>
        <v>300</v>
      </c>
      <c r="E11753" s="98">
        <f t="shared" si="996"/>
        <v>145</v>
      </c>
      <c r="F11753" s="397">
        <f>F11752+(E11753-E11752)*(F11755-F11752)/(E11755-E11752)</f>
        <v>5.186466666666667</v>
      </c>
      <c r="G11753" s="98">
        <v>15</v>
      </c>
      <c r="H11753" s="491">
        <f>H11752+(E11753-E11752)*(H11755-H11752)/(E11755-E11752)</f>
        <v>0.27066466666666666</v>
      </c>
      <c r="I11753" s="492">
        <f>I11752+(E11753-E11752)*(I11755-I11752)/(E11755-E11752)</f>
        <v>19.133333333333333</v>
      </c>
      <c r="J11753" s="397">
        <f>J11752+(E11753-E11752)*(J11755-J11752)/(E11755-E11752)</f>
        <v>0.11183333333333334</v>
      </c>
      <c r="K11753" s="469">
        <f t="shared" si="994"/>
        <v>19.161964250967372</v>
      </c>
      <c r="L11753" s="469">
        <f t="shared" si="995"/>
        <v>2.8630917634039577E-2</v>
      </c>
    </row>
    <row r="11754" spans="1:12">
      <c r="A11754" s="98" t="s">
        <v>126</v>
      </c>
      <c r="B11754" s="98">
        <f t="shared" si="992"/>
        <v>25</v>
      </c>
      <c r="C11754" s="98">
        <f t="shared" si="993"/>
        <v>0</v>
      </c>
      <c r="D11754" s="98">
        <f>D11752</f>
        <v>300</v>
      </c>
      <c r="E11754" s="98">
        <f t="shared" si="996"/>
        <v>146</v>
      </c>
      <c r="F11754" s="397">
        <f>F11752+(E11754-E11752)*(F11755-F11752)/(E11755-E11752)</f>
        <v>5.1970333333333336</v>
      </c>
      <c r="G11754" s="98">
        <v>15</v>
      </c>
      <c r="H11754" s="491">
        <f>H11752+(E11754-E11752)*(H11755-H11752)/(E11755-E11752)</f>
        <v>0.27099433333333334</v>
      </c>
      <c r="I11754" s="492">
        <f>I11752+(E11754-E11752)*(I11755-I11752)/(E11755-E11752)</f>
        <v>19.166666666666668</v>
      </c>
      <c r="J11754" s="397">
        <f>J11752+(E11754-E11752)*(J11755-J11752)/(E11755-E11752)</f>
        <v>0.11106666666666666</v>
      </c>
      <c r="K11754" s="469">
        <f t="shared" si="994"/>
        <v>19.177645781031092</v>
      </c>
      <c r="L11754" s="469">
        <f t="shared" si="995"/>
        <v>1.0979114364424447E-2</v>
      </c>
    </row>
    <row r="11755" spans="1:12">
      <c r="A11755" s="480" t="s">
        <v>126</v>
      </c>
      <c r="B11755" s="480">
        <f t="shared" si="992"/>
        <v>25</v>
      </c>
      <c r="C11755" s="480">
        <f t="shared" si="993"/>
        <v>0</v>
      </c>
      <c r="D11755" s="480">
        <f>D11752</f>
        <v>300</v>
      </c>
      <c r="E11755" s="480">
        <f t="shared" si="996"/>
        <v>147</v>
      </c>
      <c r="F11755" s="484">
        <v>5.2076000000000002</v>
      </c>
      <c r="G11755" s="480">
        <v>15</v>
      </c>
      <c r="H11755" s="482">
        <v>0.27132400000000001</v>
      </c>
      <c r="I11755" s="483">
        <v>19.2</v>
      </c>
      <c r="J11755" s="484">
        <v>0.1103</v>
      </c>
      <c r="K11755" s="469">
        <f t="shared" si="994"/>
        <v>19.193289204051244</v>
      </c>
      <c r="L11755" s="469">
        <f t="shared" si="995"/>
        <v>-6.7107959487557878E-3</v>
      </c>
    </row>
    <row r="11756" spans="1:12">
      <c r="A11756" s="98" t="s">
        <v>126</v>
      </c>
      <c r="B11756" s="98">
        <f t="shared" si="992"/>
        <v>25</v>
      </c>
      <c r="C11756" s="98">
        <f t="shared" si="993"/>
        <v>0</v>
      </c>
      <c r="D11756" s="98">
        <f>D11755</f>
        <v>300</v>
      </c>
      <c r="E11756" s="98">
        <f t="shared" si="996"/>
        <v>148</v>
      </c>
      <c r="F11756" s="397">
        <f>F11755+(E11756-E11755)*(F11758-F11755)/(E11758-E11755)</f>
        <v>5.2180999999999997</v>
      </c>
      <c r="G11756" s="98">
        <v>15</v>
      </c>
      <c r="H11756" s="491">
        <f>H11755+(E11756-E11755)*(H11758-H11755)/(E11758-E11755)</f>
        <v>0.27165533333333336</v>
      </c>
      <c r="I11756" s="492">
        <f>I11755+(E11756-E11755)*(I11758-I11755)/(E11758-E11755)</f>
        <v>19.2</v>
      </c>
      <c r="J11756" s="397">
        <f>J11755+(E11756-E11755)*(J11758-J11755)/(E11758-E11755)</f>
        <v>0.10953333333333333</v>
      </c>
      <c r="K11756" s="469">
        <f t="shared" si="994"/>
        <v>19.2085313988559</v>
      </c>
      <c r="L11756" s="469">
        <f t="shared" si="995"/>
        <v>8.531398855900818E-3</v>
      </c>
    </row>
    <row r="11757" spans="1:12">
      <c r="A11757" s="98" t="s">
        <v>126</v>
      </c>
      <c r="B11757" s="98">
        <f t="shared" si="992"/>
        <v>25</v>
      </c>
      <c r="C11757" s="98">
        <f t="shared" si="993"/>
        <v>0</v>
      </c>
      <c r="D11757" s="98">
        <f>D11755</f>
        <v>300</v>
      </c>
      <c r="E11757" s="98">
        <f t="shared" si="996"/>
        <v>149</v>
      </c>
      <c r="F11757" s="397">
        <f>F11755+(E11757-E11755)*(F11758-F11755)/(E11758-E11755)</f>
        <v>5.2286000000000001</v>
      </c>
      <c r="G11757" s="98">
        <v>15</v>
      </c>
      <c r="H11757" s="491">
        <f>H11755+(E11757-E11755)*(H11758-H11755)/(E11758-E11755)</f>
        <v>0.27198666666666665</v>
      </c>
      <c r="I11757" s="492">
        <f>I11755+(E11757-E11755)*(I11758-I11755)/(E11758-E11755)</f>
        <v>19.2</v>
      </c>
      <c r="J11757" s="397">
        <f>J11755+(E11757-E11755)*(J11758-J11755)/(E11758-E11755)</f>
        <v>0.10876666666666666</v>
      </c>
      <c r="K11757" s="469">
        <f t="shared" si="994"/>
        <v>19.223736457669496</v>
      </c>
      <c r="L11757" s="469">
        <f t="shared" si="995"/>
        <v>2.3736457669496502E-2</v>
      </c>
    </row>
    <row r="11758" spans="1:12">
      <c r="A11758" s="480" t="s">
        <v>126</v>
      </c>
      <c r="B11758" s="480">
        <f t="shared" si="992"/>
        <v>25</v>
      </c>
      <c r="C11758" s="480">
        <f t="shared" si="993"/>
        <v>0</v>
      </c>
      <c r="D11758" s="480">
        <f>D11755</f>
        <v>300</v>
      </c>
      <c r="E11758" s="480">
        <f t="shared" si="996"/>
        <v>150</v>
      </c>
      <c r="F11758" s="484">
        <v>5.2390999999999996</v>
      </c>
      <c r="G11758" s="480">
        <v>15</v>
      </c>
      <c r="H11758" s="482">
        <v>0.272318</v>
      </c>
      <c r="I11758" s="483">
        <v>19.2</v>
      </c>
      <c r="J11758" s="484">
        <v>0.108</v>
      </c>
      <c r="K11758" s="469">
        <f t="shared" si="994"/>
        <v>19.238904516043743</v>
      </c>
      <c r="L11758" s="469">
        <f t="shared" si="995"/>
        <v>3.8904516043743342E-2</v>
      </c>
    </row>
    <row r="11759" spans="1:12">
      <c r="A11759" s="98" t="s">
        <v>126</v>
      </c>
      <c r="B11759" s="98">
        <f t="shared" si="992"/>
        <v>25</v>
      </c>
      <c r="C11759" s="98">
        <f t="shared" si="993"/>
        <v>0</v>
      </c>
      <c r="D11759" s="98">
        <f>D11758</f>
        <v>300</v>
      </c>
      <c r="E11759" s="98">
        <f t="shared" si="996"/>
        <v>151</v>
      </c>
      <c r="F11759" s="397">
        <f>F11758+(E11759-E11758)*(F11761-F11758)/(E11761-E11758)</f>
        <v>5.2495666666666665</v>
      </c>
      <c r="G11759" s="98">
        <v>15</v>
      </c>
      <c r="H11759" s="491">
        <f>H11758+(E11759-E11758)*(H11761-H11758)/(E11761-E11758)</f>
        <v>0.27265133333333336</v>
      </c>
      <c r="I11759" s="492">
        <f>I11758+(E11759-E11758)*(I11761-I11758)/(E11761-E11758)</f>
        <v>19.233333333333334</v>
      </c>
      <c r="J11759" s="397">
        <f>J11758+(E11759-E11758)*(J11761-J11758)/(E11761-E11758)</f>
        <v>0.10723333333333333</v>
      </c>
      <c r="K11759" s="469">
        <f t="shared" si="994"/>
        <v>19.253772217019538</v>
      </c>
      <c r="L11759" s="469">
        <f t="shared" si="995"/>
        <v>2.0438883686203724E-2</v>
      </c>
    </row>
    <row r="11760" spans="1:12">
      <c r="A11760" s="98" t="s">
        <v>126</v>
      </c>
      <c r="B11760" s="98">
        <f t="shared" si="992"/>
        <v>25</v>
      </c>
      <c r="C11760" s="98">
        <f t="shared" si="993"/>
        <v>0</v>
      </c>
      <c r="D11760" s="98">
        <f>D11758</f>
        <v>300</v>
      </c>
      <c r="E11760" s="98">
        <f t="shared" si="996"/>
        <v>152</v>
      </c>
      <c r="F11760" s="397">
        <f>F11758+(E11760-E11758)*(F11761-F11758)/(E11761-E11758)</f>
        <v>5.2600333333333333</v>
      </c>
      <c r="G11760" s="98">
        <v>15</v>
      </c>
      <c r="H11760" s="491">
        <f>H11758+(E11760-E11758)*(H11761-H11758)/(E11761-E11758)</f>
        <v>0.27298466666666665</v>
      </c>
      <c r="I11760" s="492">
        <f>I11758+(E11760-E11758)*(I11761-I11758)/(E11761-E11758)</f>
        <v>19.266666666666666</v>
      </c>
      <c r="J11760" s="397">
        <f>J11758+(E11760-E11758)*(J11761-J11758)/(E11761-E11758)</f>
        <v>0.10646666666666667</v>
      </c>
      <c r="K11760" s="469">
        <f t="shared" si="994"/>
        <v>19.268603608993914</v>
      </c>
      <c r="L11760" s="469">
        <f t="shared" si="995"/>
        <v>1.936942327247948E-3</v>
      </c>
    </row>
    <row r="11761" spans="1:12">
      <c r="A11761" s="480" t="s">
        <v>126</v>
      </c>
      <c r="B11761" s="480">
        <f t="shared" si="992"/>
        <v>25</v>
      </c>
      <c r="C11761" s="480">
        <f t="shared" si="993"/>
        <v>0</v>
      </c>
      <c r="D11761" s="480">
        <f>D11758</f>
        <v>300</v>
      </c>
      <c r="E11761" s="480">
        <f t="shared" si="996"/>
        <v>153</v>
      </c>
      <c r="F11761" s="484">
        <v>5.2705000000000002</v>
      </c>
      <c r="G11761" s="480">
        <v>15</v>
      </c>
      <c r="H11761" s="482">
        <v>0.27331800000000001</v>
      </c>
      <c r="I11761" s="483">
        <v>19.3</v>
      </c>
      <c r="J11761" s="484">
        <v>0.1057</v>
      </c>
      <c r="K11761" s="469">
        <f t="shared" si="994"/>
        <v>19.283398824812124</v>
      </c>
      <c r="L11761" s="469">
        <f t="shared" si="995"/>
        <v>-1.6601175187876294E-2</v>
      </c>
    </row>
    <row r="11762" spans="1:12">
      <c r="A11762" s="98" t="s">
        <v>126</v>
      </c>
      <c r="B11762" s="98">
        <f t="shared" si="992"/>
        <v>25</v>
      </c>
      <c r="C11762" s="98">
        <f t="shared" si="993"/>
        <v>0</v>
      </c>
      <c r="D11762" s="98">
        <f>D11761</f>
        <v>300</v>
      </c>
      <c r="E11762" s="98">
        <f t="shared" si="996"/>
        <v>154</v>
      </c>
      <c r="F11762" s="397">
        <f>F11761+(E11762-E11761)*(F11764-F11761)/(E11764-E11761)</f>
        <v>5.2808666666666664</v>
      </c>
      <c r="G11762" s="98">
        <v>15</v>
      </c>
      <c r="H11762" s="491">
        <f>H11761+(E11762-E11761)*(H11764-H11761)/(E11764-E11761)</f>
        <v>0.27365299999999998</v>
      </c>
      <c r="I11762" s="492">
        <f>I11761+(E11762-E11761)*(I11764-I11761)/(E11764-E11761)</f>
        <v>19.3</v>
      </c>
      <c r="J11762" s="397">
        <f>J11761+(E11762-E11761)*(J11764-J11761)/(E11764-E11761)</f>
        <v>0.10493333333333334</v>
      </c>
      <c r="K11762" s="469">
        <f t="shared" si="994"/>
        <v>19.29767503614675</v>
      </c>
      <c r="L11762" s="469">
        <f t="shared" si="995"/>
        <v>-2.3249638532512051E-3</v>
      </c>
    </row>
    <row r="11763" spans="1:12">
      <c r="A11763" s="98" t="s">
        <v>126</v>
      </c>
      <c r="B11763" s="98">
        <f t="shared" si="992"/>
        <v>25</v>
      </c>
      <c r="C11763" s="98">
        <f t="shared" si="993"/>
        <v>0</v>
      </c>
      <c r="D11763" s="98">
        <f>D11761</f>
        <v>300</v>
      </c>
      <c r="E11763" s="98">
        <f t="shared" si="996"/>
        <v>155</v>
      </c>
      <c r="F11763" s="397">
        <f>F11761+(E11763-E11761)*(F11764-F11761)/(E11764-E11761)</f>
        <v>5.2912333333333335</v>
      </c>
      <c r="G11763" s="98">
        <v>15</v>
      </c>
      <c r="H11763" s="491">
        <f>H11761+(E11763-E11761)*(H11764-H11761)/(E11764-E11761)</f>
        <v>0.27398800000000001</v>
      </c>
      <c r="I11763" s="492">
        <f>I11761+(E11763-E11761)*(I11764-I11761)/(E11764-E11761)</f>
        <v>19.3</v>
      </c>
      <c r="J11763" s="397">
        <f>J11761+(E11763-E11761)*(J11764-J11761)/(E11764-E11761)</f>
        <v>0.10416666666666667</v>
      </c>
      <c r="K11763" s="469">
        <f t="shared" si="994"/>
        <v>19.31191633696853</v>
      </c>
      <c r="L11763" s="469">
        <f t="shared" si="995"/>
        <v>1.1916336968528896E-2</v>
      </c>
    </row>
    <row r="11764" spans="1:12">
      <c r="A11764" s="480" t="s">
        <v>126</v>
      </c>
      <c r="B11764" s="480">
        <f t="shared" si="992"/>
        <v>25</v>
      </c>
      <c r="C11764" s="480">
        <f t="shared" si="993"/>
        <v>0</v>
      </c>
      <c r="D11764" s="480">
        <f>D11761</f>
        <v>300</v>
      </c>
      <c r="E11764" s="480">
        <f t="shared" si="996"/>
        <v>156</v>
      </c>
      <c r="F11764" s="484">
        <v>5.3015999999999996</v>
      </c>
      <c r="G11764" s="480">
        <v>15</v>
      </c>
      <c r="H11764" s="482">
        <v>0.27432299999999998</v>
      </c>
      <c r="I11764" s="483">
        <v>19.3</v>
      </c>
      <c r="J11764" s="484">
        <v>0.10340000000000001</v>
      </c>
      <c r="K11764" s="469">
        <f t="shared" si="994"/>
        <v>19.326122855174376</v>
      </c>
      <c r="L11764" s="469">
        <f t="shared" si="995"/>
        <v>2.6122855174374848E-2</v>
      </c>
    </row>
    <row r="11765" spans="1:12">
      <c r="A11765" s="98" t="s">
        <v>126</v>
      </c>
      <c r="B11765" s="98">
        <f t="shared" si="992"/>
        <v>25</v>
      </c>
      <c r="C11765" s="98">
        <f t="shared" si="993"/>
        <v>0</v>
      </c>
      <c r="D11765" s="98">
        <f>D11764</f>
        <v>300</v>
      </c>
      <c r="E11765" s="98">
        <f t="shared" si="996"/>
        <v>157</v>
      </c>
      <c r="F11765" s="397">
        <f>F11764+(E11765-E11764)*(F11767-F11764)/(E11767-E11764)</f>
        <v>5.3119333333333332</v>
      </c>
      <c r="G11765" s="98">
        <v>15</v>
      </c>
      <c r="H11765" s="491">
        <f>H11764+(E11765-E11764)*(H11767-H11764)/(E11767-E11764)</f>
        <v>0.27465966666666664</v>
      </c>
      <c r="I11765" s="492">
        <f>I11764+(E11765-E11764)*(I11767-I11764)/(E11767-E11764)</f>
        <v>19.333333333333332</v>
      </c>
      <c r="J11765" s="397">
        <f>J11764+(E11765-E11764)*(J11767-J11764)/(E11767-E11764)</f>
        <v>0.10263333333333334</v>
      </c>
      <c r="K11765" s="469">
        <f t="shared" si="994"/>
        <v>19.34005599657273</v>
      </c>
      <c r="L11765" s="469">
        <f t="shared" si="995"/>
        <v>6.7226632393975194E-3</v>
      </c>
    </row>
    <row r="11766" spans="1:12">
      <c r="A11766" s="98" t="s">
        <v>126</v>
      </c>
      <c r="B11766" s="98">
        <f t="shared" si="992"/>
        <v>25</v>
      </c>
      <c r="C11766" s="98">
        <f t="shared" si="993"/>
        <v>0</v>
      </c>
      <c r="D11766" s="98">
        <f>D11764</f>
        <v>300</v>
      </c>
      <c r="E11766" s="98">
        <f t="shared" si="996"/>
        <v>158</v>
      </c>
      <c r="F11766" s="397">
        <f>F11764+(E11766-E11764)*(F11767-F11764)/(E11767-E11764)</f>
        <v>5.3222666666666667</v>
      </c>
      <c r="G11766" s="98">
        <v>15</v>
      </c>
      <c r="H11766" s="491">
        <f>H11764+(E11766-E11764)*(H11767-H11764)/(E11767-E11764)</f>
        <v>0.27499633333333334</v>
      </c>
      <c r="I11766" s="492">
        <f>I11764+(E11766-E11764)*(I11767-I11764)/(E11767-E11764)</f>
        <v>19.366666666666667</v>
      </c>
      <c r="J11766" s="397">
        <f>J11764+(E11766-E11764)*(J11767-J11764)/(E11767-E11764)</f>
        <v>0.10186666666666666</v>
      </c>
      <c r="K11766" s="469">
        <f t="shared" si="994"/>
        <v>19.353955022430601</v>
      </c>
      <c r="L11766" s="469">
        <f t="shared" si="995"/>
        <v>-1.2711644236066633E-2</v>
      </c>
    </row>
    <row r="11767" spans="1:12">
      <c r="A11767" s="480" t="s">
        <v>126</v>
      </c>
      <c r="B11767" s="480">
        <f t="shared" si="992"/>
        <v>25</v>
      </c>
      <c r="C11767" s="480">
        <f t="shared" si="993"/>
        <v>0</v>
      </c>
      <c r="D11767" s="480">
        <f>D11764</f>
        <v>300</v>
      </c>
      <c r="E11767" s="480">
        <f t="shared" si="996"/>
        <v>159</v>
      </c>
      <c r="F11767" s="484">
        <v>5.3326000000000002</v>
      </c>
      <c r="G11767" s="480">
        <v>15</v>
      </c>
      <c r="H11767" s="482">
        <v>0.27533299999999999</v>
      </c>
      <c r="I11767" s="483">
        <v>19.399999999999999</v>
      </c>
      <c r="J11767" s="484">
        <v>0.1011</v>
      </c>
      <c r="K11767" s="469">
        <f t="shared" si="994"/>
        <v>19.367820057893535</v>
      </c>
      <c r="L11767" s="469">
        <f t="shared" si="995"/>
        <v>-3.2179942106463244E-2</v>
      </c>
    </row>
    <row r="11768" spans="1:12">
      <c r="A11768" s="98" t="s">
        <v>126</v>
      </c>
      <c r="B11768" s="98">
        <f t="shared" si="992"/>
        <v>25</v>
      </c>
      <c r="C11768" s="98">
        <f t="shared" si="993"/>
        <v>0</v>
      </c>
      <c r="D11768" s="98">
        <f>D11767</f>
        <v>300</v>
      </c>
      <c r="E11768" s="98">
        <f t="shared" si="996"/>
        <v>160</v>
      </c>
      <c r="F11768" s="397">
        <f>F11767+(E11768-E11767)*(F11770-F11767)/(E11770-E11767)</f>
        <v>5.3428666666666667</v>
      </c>
      <c r="G11768" s="98">
        <v>15</v>
      </c>
      <c r="H11768" s="491">
        <f>H11767+(E11768-E11767)*(H11770-H11767)/(E11770-E11767)</f>
        <v>0.27567199999999997</v>
      </c>
      <c r="I11768" s="492">
        <f>I11767+(E11768-E11767)*(I11770-I11767)/(E11770-E11767)</f>
        <v>19.399999999999999</v>
      </c>
      <c r="J11768" s="397">
        <f>J11767+(E11768-E11767)*(J11770-J11767)/(E11770-E11767)</f>
        <v>0.10033333333333333</v>
      </c>
      <c r="K11768" s="469">
        <f t="shared" si="994"/>
        <v>19.381245344709175</v>
      </c>
      <c r="L11768" s="469">
        <f t="shared" si="995"/>
        <v>-1.8754655290823763E-2</v>
      </c>
    </row>
    <row r="11769" spans="1:12">
      <c r="A11769" s="98" t="s">
        <v>126</v>
      </c>
      <c r="B11769" s="98">
        <f t="shared" si="992"/>
        <v>25</v>
      </c>
      <c r="C11769" s="98">
        <f t="shared" si="993"/>
        <v>0</v>
      </c>
      <c r="D11769" s="98">
        <f>D11767</f>
        <v>300</v>
      </c>
      <c r="E11769" s="98">
        <f t="shared" si="996"/>
        <v>161</v>
      </c>
      <c r="F11769" s="397">
        <f>F11767+(E11769-E11767)*(F11770-F11767)/(E11770-E11767)</f>
        <v>5.353133333333334</v>
      </c>
      <c r="G11769" s="98">
        <v>15</v>
      </c>
      <c r="H11769" s="491">
        <f>H11767+(E11769-E11767)*(H11770-H11767)/(E11770-E11767)</f>
        <v>0.27601100000000001</v>
      </c>
      <c r="I11769" s="492">
        <f>I11767+(E11769-E11767)*(I11770-I11767)/(E11770-E11767)</f>
        <v>19.399999999999999</v>
      </c>
      <c r="J11769" s="397">
        <f>J11767+(E11769-E11767)*(J11770-J11767)/(E11770-E11767)</f>
        <v>9.9566666666666664E-2</v>
      </c>
      <c r="K11769" s="469">
        <f t="shared" si="994"/>
        <v>19.394637653330243</v>
      </c>
      <c r="L11769" s="469">
        <f t="shared" si="995"/>
        <v>-5.3623466697558797E-3</v>
      </c>
    </row>
    <row r="11770" spans="1:12">
      <c r="A11770" s="480" t="s">
        <v>126</v>
      </c>
      <c r="B11770" s="480">
        <f t="shared" si="992"/>
        <v>25</v>
      </c>
      <c r="C11770" s="480">
        <f t="shared" si="993"/>
        <v>0</v>
      </c>
      <c r="D11770" s="480">
        <f>D11767</f>
        <v>300</v>
      </c>
      <c r="E11770" s="480">
        <f t="shared" si="996"/>
        <v>162</v>
      </c>
      <c r="F11770" s="484">
        <v>5.3634000000000004</v>
      </c>
      <c r="G11770" s="480">
        <v>15</v>
      </c>
      <c r="H11770" s="482">
        <v>0.27634999999999998</v>
      </c>
      <c r="I11770" s="483">
        <v>19.399999999999999</v>
      </c>
      <c r="J11770" s="484">
        <v>9.8799999999999999E-2</v>
      </c>
      <c r="K11770" s="469">
        <f t="shared" si="994"/>
        <v>19.40799710512032</v>
      </c>
      <c r="L11770" s="469">
        <f t="shared" si="995"/>
        <v>7.9971051203209242E-3</v>
      </c>
    </row>
    <row r="11771" spans="1:12">
      <c r="A11771" s="98" t="s">
        <v>126</v>
      </c>
      <c r="B11771" s="98">
        <f t="shared" si="992"/>
        <v>25</v>
      </c>
      <c r="C11771" s="98">
        <f t="shared" si="993"/>
        <v>0</v>
      </c>
      <c r="D11771" s="98">
        <f>D11770</f>
        <v>300</v>
      </c>
      <c r="E11771" s="98">
        <f t="shared" si="996"/>
        <v>163</v>
      </c>
      <c r="F11771" s="397">
        <f>F11770+(E11771-E11770)*(F11773-F11770)/(E11773-E11770)</f>
        <v>5.3635999999999999</v>
      </c>
      <c r="G11771" s="98">
        <v>15</v>
      </c>
      <c r="H11771" s="491">
        <v>0.27668999999999999</v>
      </c>
      <c r="I11771" s="492">
        <v>19.399999999999999</v>
      </c>
      <c r="J11771" s="397">
        <f>J11770+(E11771-E11770)*(J11773-J11770)/(E11773-E11770)</f>
        <v>9.8033333333333333E-2</v>
      </c>
      <c r="K11771" s="469">
        <f t="shared" si="994"/>
        <v>19.384871155444721</v>
      </c>
      <c r="L11771" s="469">
        <f t="shared" si="995"/>
        <v>-1.5128844555277965E-2</v>
      </c>
    </row>
    <row r="11772" spans="1:12">
      <c r="A11772" s="98" t="s">
        <v>126</v>
      </c>
      <c r="B11772" s="98">
        <f t="shared" si="992"/>
        <v>25</v>
      </c>
      <c r="C11772" s="98">
        <f t="shared" si="993"/>
        <v>0</v>
      </c>
      <c r="D11772" s="98">
        <f>D11770</f>
        <v>300</v>
      </c>
      <c r="E11772" s="98">
        <f t="shared" si="996"/>
        <v>164</v>
      </c>
      <c r="F11772" s="397">
        <f>F11770+(E11772-E11770)*(F11773-F11770)/(E11773-E11770)</f>
        <v>5.3638000000000003</v>
      </c>
      <c r="G11772" s="98">
        <v>15</v>
      </c>
      <c r="H11772" s="491">
        <v>0.27703100000000003</v>
      </c>
      <c r="I11772" s="492">
        <v>19.399999999999999</v>
      </c>
      <c r="J11772" s="397">
        <f>J11770+(E11772-E11770)*(J11773-J11770)/(E11773-E11770)</f>
        <v>9.7266666666666668E-2</v>
      </c>
      <c r="K11772" s="469">
        <f t="shared" si="994"/>
        <v>19.361732080525282</v>
      </c>
      <c r="L11772" s="469">
        <f t="shared" si="995"/>
        <v>-3.8267919474716194E-2</v>
      </c>
    </row>
    <row r="11773" spans="1:12">
      <c r="A11773" s="164" t="s">
        <v>126</v>
      </c>
      <c r="B11773" s="164">
        <f t="shared" ref="B11773:B11836" si="997">INT(D11773/12)</f>
        <v>25</v>
      </c>
      <c r="C11773" s="164">
        <f t="shared" ref="C11773:C11836" si="998">D11773-B11773*12</f>
        <v>0</v>
      </c>
      <c r="D11773" s="164">
        <f>D11770</f>
        <v>300</v>
      </c>
      <c r="E11773" s="164">
        <f t="shared" si="996"/>
        <v>165</v>
      </c>
      <c r="F11773" s="493">
        <v>5.3639999999999999</v>
      </c>
      <c r="G11773" s="164">
        <v>15</v>
      </c>
      <c r="H11773" s="494">
        <v>0.27739999999999998</v>
      </c>
      <c r="I11773" s="495">
        <v>19.399999999999999</v>
      </c>
      <c r="J11773" s="493">
        <v>9.6500000000000002E-2</v>
      </c>
      <c r="K11773" s="469">
        <f t="shared" si="994"/>
        <v>19.336697909156452</v>
      </c>
      <c r="L11773" s="469">
        <f t="shared" si="995"/>
        <v>-6.330209084354621E-2</v>
      </c>
    </row>
    <row r="11774" spans="1:12">
      <c r="A11774" s="480" t="s">
        <v>126</v>
      </c>
      <c r="B11774" s="480">
        <f t="shared" si="997"/>
        <v>25</v>
      </c>
      <c r="C11774" s="480">
        <f t="shared" si="998"/>
        <v>6</v>
      </c>
      <c r="D11774" s="480">
        <v>306</v>
      </c>
      <c r="E11774" s="480">
        <v>78</v>
      </c>
      <c r="F11774" s="484">
        <v>4.4206000000000003</v>
      </c>
      <c r="G11774" s="480">
        <v>15</v>
      </c>
      <c r="H11774" s="482">
        <v>0.24555199999999999</v>
      </c>
      <c r="I11774" s="483">
        <v>18</v>
      </c>
      <c r="J11774" s="484">
        <v>0.1613</v>
      </c>
      <c r="K11774" s="469">
        <f t="shared" si="994"/>
        <v>18.002704111552749</v>
      </c>
      <c r="L11774" s="469">
        <f t="shared" si="995"/>
        <v>2.7041115527488557E-3</v>
      </c>
    </row>
    <row r="11775" spans="1:12">
      <c r="A11775" s="98" t="s">
        <v>126</v>
      </c>
      <c r="B11775" s="98">
        <f t="shared" si="997"/>
        <v>25</v>
      </c>
      <c r="C11775" s="98">
        <f t="shared" si="998"/>
        <v>6</v>
      </c>
      <c r="D11775" s="98">
        <f>D11774</f>
        <v>306</v>
      </c>
      <c r="E11775" s="98">
        <f t="shared" ref="E11775:E11838" si="999">E11774+1</f>
        <v>79</v>
      </c>
      <c r="F11775" s="397">
        <f>F11774+(E11775-E11774)*(F11777-F11774)/(E11777-E11774)</f>
        <v>4.4329666666666672</v>
      </c>
      <c r="G11775" s="98">
        <v>15</v>
      </c>
      <c r="H11775" s="491">
        <f>H11774+(E11775-E11774)*(H11777-H11774)/(E11777-E11774)</f>
        <v>0.24587333333333333</v>
      </c>
      <c r="I11775" s="492">
        <f>I11774+(E11775-E11774)*(I11777-I11774)/(E11777-E11774)</f>
        <v>18.033333333333335</v>
      </c>
      <c r="J11775" s="397">
        <f>J11774+(E11775-E11774)*(J11777-J11774)/(E11777-E11774)</f>
        <v>0.16056666666666666</v>
      </c>
      <c r="K11775" s="469">
        <f t="shared" si="994"/>
        <v>18.029473170467181</v>
      </c>
      <c r="L11775" s="469">
        <f t="shared" si="995"/>
        <v>-3.8601628661538712E-3</v>
      </c>
    </row>
    <row r="11776" spans="1:12">
      <c r="A11776" s="98" t="s">
        <v>126</v>
      </c>
      <c r="B11776" s="98">
        <f t="shared" si="997"/>
        <v>25</v>
      </c>
      <c r="C11776" s="98">
        <f t="shared" si="998"/>
        <v>6</v>
      </c>
      <c r="D11776" s="98">
        <f>D11774</f>
        <v>306</v>
      </c>
      <c r="E11776" s="98">
        <f t="shared" si="999"/>
        <v>80</v>
      </c>
      <c r="F11776" s="397">
        <f>F11774+(E11776-E11774)*(F11777-F11774)/(E11777-E11774)</f>
        <v>4.4453333333333331</v>
      </c>
      <c r="G11776" s="98">
        <v>15</v>
      </c>
      <c r="H11776" s="491">
        <f>H11774+(E11776-E11774)*(H11777-H11774)/(E11777-E11774)</f>
        <v>0.24619466666666667</v>
      </c>
      <c r="I11776" s="492">
        <f>I11774+(E11776-E11774)*(I11777-I11774)/(E11777-E11774)</f>
        <v>18.066666666666666</v>
      </c>
      <c r="J11776" s="397">
        <f>J11774+(E11776-E11774)*(J11777-J11774)/(E11777-E11774)</f>
        <v>0.15983333333333333</v>
      </c>
      <c r="K11776" s="469">
        <f t="shared" si="994"/>
        <v>18.05617235141839</v>
      </c>
      <c r="L11776" s="469">
        <f t="shared" si="995"/>
        <v>-1.049431524827682E-2</v>
      </c>
    </row>
    <row r="11777" spans="1:12">
      <c r="A11777" s="480" t="s">
        <v>126</v>
      </c>
      <c r="B11777" s="480">
        <f t="shared" si="997"/>
        <v>25</v>
      </c>
      <c r="C11777" s="480">
        <f t="shared" si="998"/>
        <v>6</v>
      </c>
      <c r="D11777" s="480">
        <f>D11774</f>
        <v>306</v>
      </c>
      <c r="E11777" s="480">
        <f t="shared" si="999"/>
        <v>81</v>
      </c>
      <c r="F11777" s="484">
        <v>4.4577</v>
      </c>
      <c r="G11777" s="480">
        <v>15</v>
      </c>
      <c r="H11777" s="482">
        <v>0.24651600000000001</v>
      </c>
      <c r="I11777" s="483">
        <v>18.100000000000001</v>
      </c>
      <c r="J11777" s="484">
        <v>0.15909999999999999</v>
      </c>
      <c r="K11777" s="469">
        <f t="shared" si="994"/>
        <v>18.082801927663922</v>
      </c>
      <c r="L11777" s="469">
        <f t="shared" si="995"/>
        <v>-1.7198072336078951E-2</v>
      </c>
    </row>
    <row r="11778" spans="1:12">
      <c r="A11778" s="98" t="s">
        <v>126</v>
      </c>
      <c r="B11778" s="98">
        <f t="shared" si="997"/>
        <v>25</v>
      </c>
      <c r="C11778" s="98">
        <f t="shared" si="998"/>
        <v>6</v>
      </c>
      <c r="D11778" s="98">
        <f>D11777</f>
        <v>306</v>
      </c>
      <c r="E11778" s="98">
        <f t="shared" si="999"/>
        <v>82</v>
      </c>
      <c r="F11778" s="397">
        <f>F11777+(E11778-E11777)*(F11780-F11777)/(E11780-E11777)</f>
        <v>4.4699666666666671</v>
      </c>
      <c r="G11778" s="98">
        <v>15</v>
      </c>
      <c r="H11778" s="491">
        <f>H11777+(E11778-E11777)*(H11780-H11777)/(E11780-E11777)</f>
        <v>0.24683666666666668</v>
      </c>
      <c r="I11778" s="492">
        <f>I11777+(E11778-E11777)*(I11780-I11777)/(E11780-E11777)</f>
        <v>18.133333333333333</v>
      </c>
      <c r="J11778" s="397">
        <f>J11777+(E11778-E11777)*(J11780-J11777)/(E11780-E11777)</f>
        <v>0.15836666666666666</v>
      </c>
      <c r="K11778" s="469">
        <f t="shared" si="994"/>
        <v>18.109005955355094</v>
      </c>
      <c r="L11778" s="469">
        <f t="shared" si="995"/>
        <v>-2.4327377978238474E-2</v>
      </c>
    </row>
    <row r="11779" spans="1:12">
      <c r="A11779" s="98" t="s">
        <v>126</v>
      </c>
      <c r="B11779" s="98">
        <f t="shared" si="997"/>
        <v>25</v>
      </c>
      <c r="C11779" s="98">
        <f t="shared" si="998"/>
        <v>6</v>
      </c>
      <c r="D11779" s="98">
        <f>D11777</f>
        <v>306</v>
      </c>
      <c r="E11779" s="98">
        <f t="shared" si="999"/>
        <v>83</v>
      </c>
      <c r="F11779" s="397">
        <f>F11777+(E11779-E11777)*(F11780-F11777)/(E11780-E11777)</f>
        <v>4.4822333333333333</v>
      </c>
      <c r="G11779" s="98">
        <v>15</v>
      </c>
      <c r="H11779" s="491">
        <f>H11777+(E11779-E11777)*(H11780-H11777)/(E11780-E11777)</f>
        <v>0.24715733333333334</v>
      </c>
      <c r="I11779" s="492">
        <f>I11777+(E11779-E11777)*(I11780-I11777)/(E11780-E11777)</f>
        <v>18.166666666666668</v>
      </c>
      <c r="J11779" s="397">
        <f>J11777+(E11779-E11777)*(J11780-J11777)/(E11780-E11777)</f>
        <v>0.15763333333333335</v>
      </c>
      <c r="K11779" s="469">
        <f t="shared" si="994"/>
        <v>18.135141987829613</v>
      </c>
      <c r="L11779" s="469">
        <f t="shared" si="995"/>
        <v>-3.152467883705512E-2</v>
      </c>
    </row>
    <row r="11780" spans="1:12">
      <c r="A11780" s="480" t="s">
        <v>126</v>
      </c>
      <c r="B11780" s="480">
        <f t="shared" si="997"/>
        <v>25</v>
      </c>
      <c r="C11780" s="480">
        <f t="shared" si="998"/>
        <v>6</v>
      </c>
      <c r="D11780" s="480">
        <f>D11777</f>
        <v>306</v>
      </c>
      <c r="E11780" s="480">
        <f t="shared" si="999"/>
        <v>84</v>
      </c>
      <c r="F11780" s="484">
        <v>4.4945000000000004</v>
      </c>
      <c r="G11780" s="480">
        <v>15</v>
      </c>
      <c r="H11780" s="482">
        <v>0.247478</v>
      </c>
      <c r="I11780" s="483">
        <v>18.2</v>
      </c>
      <c r="J11780" s="484">
        <v>0.15690000000000001</v>
      </c>
      <c r="K11780" s="469">
        <f t="shared" si="994"/>
        <v>18.161210289399463</v>
      </c>
      <c r="L11780" s="469">
        <f t="shared" si="995"/>
        <v>-3.8789710600536154E-2</v>
      </c>
    </row>
    <row r="11781" spans="1:12">
      <c r="A11781" s="98" t="s">
        <v>126</v>
      </c>
      <c r="B11781" s="98">
        <f t="shared" si="997"/>
        <v>25</v>
      </c>
      <c r="C11781" s="98">
        <f t="shared" si="998"/>
        <v>6</v>
      </c>
      <c r="D11781" s="98">
        <f>D11780</f>
        <v>306</v>
      </c>
      <c r="E11781" s="98">
        <f t="shared" si="999"/>
        <v>85</v>
      </c>
      <c r="F11781" s="397">
        <f>F11780+(E11781-E11780)*(F11783-F11780)/(E11783-E11780)</f>
        <v>4.5066666666666668</v>
      </c>
      <c r="G11781" s="98">
        <v>15</v>
      </c>
      <c r="H11781" s="491">
        <f>H11780+(E11781-E11780)*(H11783-H11780)/(E11783-E11780)</f>
        <v>0.24793333333333334</v>
      </c>
      <c r="I11781" s="492">
        <f>I11780+(E11781-E11780)*(I11783-I11780)/(E11783-E11780)</f>
        <v>18.2</v>
      </c>
      <c r="J11781" s="397">
        <f>J11780+(E11781-E11780)*(J11783-J11780)/(E11783-E11780)</f>
        <v>0.15616666666666668</v>
      </c>
      <c r="K11781" s="469">
        <f t="shared" si="994"/>
        <v>18.176929282065071</v>
      </c>
      <c r="L11781" s="469">
        <f t="shared" si="995"/>
        <v>-2.3070717934928098E-2</v>
      </c>
    </row>
    <row r="11782" spans="1:12">
      <c r="A11782" s="98" t="s">
        <v>126</v>
      </c>
      <c r="B11782" s="98">
        <f t="shared" si="997"/>
        <v>25</v>
      </c>
      <c r="C11782" s="98">
        <f t="shared" si="998"/>
        <v>6</v>
      </c>
      <c r="D11782" s="98">
        <f>D11780</f>
        <v>306</v>
      </c>
      <c r="E11782" s="98">
        <f t="shared" si="999"/>
        <v>86</v>
      </c>
      <c r="F11782" s="397">
        <f>F11780+(E11782-E11780)*(F11783-F11780)/(E11783-E11780)</f>
        <v>4.5188333333333333</v>
      </c>
      <c r="G11782" s="98">
        <v>15</v>
      </c>
      <c r="H11782" s="491">
        <f>H11780+(E11782-E11780)*(H11783-H11780)/(E11783-E11780)</f>
        <v>0.24838866666666667</v>
      </c>
      <c r="I11782" s="492">
        <f>I11780+(E11782-E11780)*(I11783-I11780)/(E11783-E11780)</f>
        <v>18.2</v>
      </c>
      <c r="J11782" s="397">
        <f>J11780+(E11782-E11780)*(J11783-J11780)/(E11783-E11780)</f>
        <v>0.15543333333333334</v>
      </c>
      <c r="K11782" s="469">
        <f t="shared" si="994"/>
        <v>18.19259064423229</v>
      </c>
      <c r="L11782" s="469">
        <f t="shared" si="995"/>
        <v>-7.4093557677095134E-3</v>
      </c>
    </row>
    <row r="11783" spans="1:12">
      <c r="A11783" s="480" t="s">
        <v>126</v>
      </c>
      <c r="B11783" s="480">
        <f t="shared" si="997"/>
        <v>25</v>
      </c>
      <c r="C11783" s="480">
        <f t="shared" si="998"/>
        <v>6</v>
      </c>
      <c r="D11783" s="480">
        <f>D11780</f>
        <v>306</v>
      </c>
      <c r="E11783" s="480">
        <f t="shared" si="999"/>
        <v>87</v>
      </c>
      <c r="F11783" s="484">
        <v>4.5309999999999997</v>
      </c>
      <c r="G11783" s="480">
        <v>15</v>
      </c>
      <c r="H11783" s="482">
        <v>0.24884400000000001</v>
      </c>
      <c r="I11783" s="483">
        <v>18.2</v>
      </c>
      <c r="J11783" s="484">
        <v>0.1547</v>
      </c>
      <c r="K11783" s="469">
        <f t="shared" si="994"/>
        <v>18.208194692256995</v>
      </c>
      <c r="L11783" s="469">
        <f t="shared" si="995"/>
        <v>8.1946922569962055E-3</v>
      </c>
    </row>
    <row r="11784" spans="1:12">
      <c r="A11784" s="98" t="s">
        <v>126</v>
      </c>
      <c r="B11784" s="98">
        <f t="shared" si="997"/>
        <v>25</v>
      </c>
      <c r="C11784" s="98">
        <f t="shared" si="998"/>
        <v>6</v>
      </c>
      <c r="D11784" s="98">
        <f>D11783</f>
        <v>306</v>
      </c>
      <c r="E11784" s="98">
        <f t="shared" si="999"/>
        <v>88</v>
      </c>
      <c r="F11784" s="397">
        <f>F11783+(E11784-E11783)*(F11786-F11783)/(E11786-E11783)</f>
        <v>4.5430666666666664</v>
      </c>
      <c r="G11784" s="98">
        <v>15</v>
      </c>
      <c r="H11784" s="491">
        <f>H11783+(E11784-E11783)*(H11786-H11783)/(E11786-E11783)</f>
        <v>0.24902966666666668</v>
      </c>
      <c r="I11784" s="492">
        <f>I11783+(E11784-E11783)*(I11786-I11783)/(E11786-E11783)</f>
        <v>18.233333333333334</v>
      </c>
      <c r="J11784" s="397">
        <f>J11783+(E11784-E11783)*(J11786-J11783)/(E11786-E11783)</f>
        <v>0.15396666666666667</v>
      </c>
      <c r="K11784" s="469">
        <f t="shared" si="994"/>
        <v>18.243074118344666</v>
      </c>
      <c r="L11784" s="469">
        <f t="shared" si="995"/>
        <v>9.7407850113313543E-3</v>
      </c>
    </row>
    <row r="11785" spans="1:12">
      <c r="A11785" s="98" t="s">
        <v>126</v>
      </c>
      <c r="B11785" s="98">
        <f t="shared" si="997"/>
        <v>25</v>
      </c>
      <c r="C11785" s="98">
        <f t="shared" si="998"/>
        <v>6</v>
      </c>
      <c r="D11785" s="98">
        <f>D11783</f>
        <v>306</v>
      </c>
      <c r="E11785" s="98">
        <f t="shared" si="999"/>
        <v>89</v>
      </c>
      <c r="F11785" s="397">
        <f>F11783+(E11785-E11783)*(F11786-F11783)/(E11786-E11783)</f>
        <v>4.555133333333333</v>
      </c>
      <c r="G11785" s="98">
        <v>15</v>
      </c>
      <c r="H11785" s="491">
        <f>H11783+(E11785-E11783)*(H11786-H11783)/(E11786-E11783)</f>
        <v>0.24921533333333334</v>
      </c>
      <c r="I11785" s="492">
        <f>I11783+(E11785-E11783)*(I11786-I11783)/(E11786-E11783)</f>
        <v>18.266666666666666</v>
      </c>
      <c r="J11785" s="397">
        <f>J11783+(E11785-E11783)*(J11786-J11783)/(E11786-E11783)</f>
        <v>0.15323333333333333</v>
      </c>
      <c r="K11785" s="469">
        <f t="shared" si="994"/>
        <v>18.277901573739442</v>
      </c>
      <c r="L11785" s="469">
        <f t="shared" si="995"/>
        <v>1.1234907072775968E-2</v>
      </c>
    </row>
    <row r="11786" spans="1:12">
      <c r="A11786" s="480" t="s">
        <v>126</v>
      </c>
      <c r="B11786" s="480">
        <f t="shared" si="997"/>
        <v>25</v>
      </c>
      <c r="C11786" s="480">
        <f t="shared" si="998"/>
        <v>6</v>
      </c>
      <c r="D11786" s="480">
        <f>D11783</f>
        <v>306</v>
      </c>
      <c r="E11786" s="480">
        <f t="shared" si="999"/>
        <v>90</v>
      </c>
      <c r="F11786" s="484">
        <v>4.5671999999999997</v>
      </c>
      <c r="G11786" s="480">
        <v>15</v>
      </c>
      <c r="H11786" s="482">
        <v>0.24940100000000001</v>
      </c>
      <c r="I11786" s="483">
        <v>18.3</v>
      </c>
      <c r="J11786" s="484">
        <v>0.1525</v>
      </c>
      <c r="K11786" s="469">
        <f t="shared" si="994"/>
        <v>18.312677174510124</v>
      </c>
      <c r="L11786" s="469">
        <f t="shared" si="995"/>
        <v>1.2677174510123734E-2</v>
      </c>
    </row>
    <row r="11787" spans="1:12">
      <c r="A11787" s="98" t="s">
        <v>126</v>
      </c>
      <c r="B11787" s="98">
        <f t="shared" si="997"/>
        <v>25</v>
      </c>
      <c r="C11787" s="98">
        <f t="shared" si="998"/>
        <v>6</v>
      </c>
      <c r="D11787" s="98">
        <f>D11786</f>
        <v>306</v>
      </c>
      <c r="E11787" s="98">
        <f t="shared" si="999"/>
        <v>91</v>
      </c>
      <c r="F11787" s="397">
        <f>F11786+(E11787-E11786)*(F11789-F11786)/(E11789-E11786)</f>
        <v>4.5791666666666666</v>
      </c>
      <c r="G11787" s="98">
        <v>15</v>
      </c>
      <c r="H11787" s="491">
        <f>H11786+(E11787-E11786)*(H11789-H11786)/(E11789-E11786)</f>
        <v>0.24972133333333332</v>
      </c>
      <c r="I11787" s="492">
        <f>I11786+(E11787-E11786)*(I11789-I11786)/(E11789-E11786)</f>
        <v>18.333333333333332</v>
      </c>
      <c r="J11787" s="397">
        <f>J11786+(E11787-E11786)*(J11789-J11786)/(E11789-E11786)</f>
        <v>0.15173333333333333</v>
      </c>
      <c r="K11787" s="469">
        <f t="shared" ref="K11787:K11850" si="1000">F11787/H11787</f>
        <v>18.33710642796504</v>
      </c>
      <c r="L11787" s="469">
        <f t="shared" ref="L11787:L11850" si="1001">K11787-I11787</f>
        <v>3.7730946317076075E-3</v>
      </c>
    </row>
    <row r="11788" spans="1:12">
      <c r="A11788" s="98" t="s">
        <v>126</v>
      </c>
      <c r="B11788" s="98">
        <f t="shared" si="997"/>
        <v>25</v>
      </c>
      <c r="C11788" s="98">
        <f t="shared" si="998"/>
        <v>6</v>
      </c>
      <c r="D11788" s="98">
        <f>D11786</f>
        <v>306</v>
      </c>
      <c r="E11788" s="98">
        <f t="shared" si="999"/>
        <v>92</v>
      </c>
      <c r="F11788" s="397">
        <f>F11786+(E11788-E11786)*(F11789-F11786)/(E11789-E11786)</f>
        <v>4.5911333333333335</v>
      </c>
      <c r="G11788" s="98">
        <v>15</v>
      </c>
      <c r="H11788" s="491">
        <f>H11786+(E11788-E11786)*(H11789-H11786)/(E11789-E11786)</f>
        <v>0.25004166666666666</v>
      </c>
      <c r="I11788" s="492">
        <f>I11786+(E11788-E11786)*(I11789-I11786)/(E11789-E11786)</f>
        <v>18.366666666666667</v>
      </c>
      <c r="J11788" s="397">
        <f>J11786+(E11788-E11786)*(J11789-J11786)/(E11789-E11786)</f>
        <v>0.15096666666666667</v>
      </c>
      <c r="K11788" s="469">
        <f t="shared" si="1000"/>
        <v>18.361473087818698</v>
      </c>
      <c r="L11788" s="469">
        <f t="shared" si="1001"/>
        <v>-5.1935788479688938E-3</v>
      </c>
    </row>
    <row r="11789" spans="1:12">
      <c r="A11789" s="480" t="s">
        <v>126</v>
      </c>
      <c r="B11789" s="480">
        <f t="shared" si="997"/>
        <v>25</v>
      </c>
      <c r="C11789" s="480">
        <f t="shared" si="998"/>
        <v>6</v>
      </c>
      <c r="D11789" s="480">
        <f>D11786</f>
        <v>306</v>
      </c>
      <c r="E11789" s="480">
        <f t="shared" si="999"/>
        <v>93</v>
      </c>
      <c r="F11789" s="484">
        <v>4.6031000000000004</v>
      </c>
      <c r="G11789" s="480">
        <v>15</v>
      </c>
      <c r="H11789" s="482">
        <v>0.25036199999999997</v>
      </c>
      <c r="I11789" s="483">
        <v>18.399999999999999</v>
      </c>
      <c r="J11789" s="484">
        <v>0.1502</v>
      </c>
      <c r="K11789" s="469">
        <f t="shared" si="1000"/>
        <v>18.385777394333008</v>
      </c>
      <c r="L11789" s="469">
        <f t="shared" si="1001"/>
        <v>-1.4222605666990518E-2</v>
      </c>
    </row>
    <row r="11790" spans="1:12">
      <c r="A11790" s="98" t="s">
        <v>126</v>
      </c>
      <c r="B11790" s="98">
        <f t="shared" si="997"/>
        <v>25</v>
      </c>
      <c r="C11790" s="98">
        <f t="shared" si="998"/>
        <v>6</v>
      </c>
      <c r="D11790" s="98">
        <f>D11789</f>
        <v>306</v>
      </c>
      <c r="E11790" s="98">
        <f t="shared" si="999"/>
        <v>94</v>
      </c>
      <c r="F11790" s="397">
        <f>F11789+(E11790-E11789)*(F11792-F11789)/(E11792-E11789)</f>
        <v>4.6150000000000002</v>
      </c>
      <c r="G11790" s="98">
        <v>15</v>
      </c>
      <c r="H11790" s="491">
        <f>H11789+(E11790-E11789)*(H11792-H11789)/(E11792-E11789)</f>
        <v>0.25068233333333334</v>
      </c>
      <c r="I11790" s="492">
        <f>I11789+(E11790-E11789)*(I11792-I11789)/(E11792-E11789)</f>
        <v>18.433333333333334</v>
      </c>
      <c r="J11790" s="397">
        <f>J11789+(E11790-E11789)*(J11792-J11789)/(E11792-E11789)</f>
        <v>0.14946666666666666</v>
      </c>
      <c r="K11790" s="469">
        <f t="shared" si="1000"/>
        <v>18.409753645716293</v>
      </c>
      <c r="L11790" s="469">
        <f t="shared" si="1001"/>
        <v>-2.3579687617040435E-2</v>
      </c>
    </row>
    <row r="11791" spans="1:12">
      <c r="A11791" s="98" t="s">
        <v>126</v>
      </c>
      <c r="B11791" s="98">
        <f t="shared" si="997"/>
        <v>25</v>
      </c>
      <c r="C11791" s="98">
        <f t="shared" si="998"/>
        <v>6</v>
      </c>
      <c r="D11791" s="98">
        <f>D11789</f>
        <v>306</v>
      </c>
      <c r="E11791" s="98">
        <f t="shared" si="999"/>
        <v>95</v>
      </c>
      <c r="F11791" s="397">
        <f>F11789+(E11791-E11789)*(F11792-F11789)/(E11792-E11789)</f>
        <v>4.6269</v>
      </c>
      <c r="G11791" s="98">
        <v>15</v>
      </c>
      <c r="H11791" s="491">
        <f>H11789+(E11791-E11789)*(H11792-H11789)/(E11792-E11789)</f>
        <v>0.25100266666666665</v>
      </c>
      <c r="I11791" s="492">
        <f>I11789+(E11791-E11789)*(I11792-I11789)/(E11792-E11789)</f>
        <v>18.466666666666665</v>
      </c>
      <c r="J11791" s="397">
        <f>J11789+(E11791-E11789)*(J11792-J11789)/(E11792-E11789)</f>
        <v>0.14873333333333333</v>
      </c>
      <c r="K11791" s="469">
        <f t="shared" si="1000"/>
        <v>18.433668699402929</v>
      </c>
      <c r="L11791" s="469">
        <f t="shared" si="1001"/>
        <v>-3.2997967263735717E-2</v>
      </c>
    </row>
    <row r="11792" spans="1:12">
      <c r="A11792" s="480" t="s">
        <v>126</v>
      </c>
      <c r="B11792" s="480">
        <f t="shared" si="997"/>
        <v>25</v>
      </c>
      <c r="C11792" s="480">
        <f t="shared" si="998"/>
        <v>6</v>
      </c>
      <c r="D11792" s="480">
        <f>D11789</f>
        <v>306</v>
      </c>
      <c r="E11792" s="480">
        <f t="shared" si="999"/>
        <v>96</v>
      </c>
      <c r="F11792" s="484">
        <v>4.6387999999999998</v>
      </c>
      <c r="G11792" s="480">
        <v>15</v>
      </c>
      <c r="H11792" s="482">
        <v>0.25132300000000002</v>
      </c>
      <c r="I11792" s="483">
        <v>18.5</v>
      </c>
      <c r="J11792" s="484">
        <v>0.14799999999999999</v>
      </c>
      <c r="K11792" s="469">
        <f t="shared" si="1000"/>
        <v>18.457522789398499</v>
      </c>
      <c r="L11792" s="469">
        <f t="shared" si="1001"/>
        <v>-4.2477210601500559E-2</v>
      </c>
    </row>
    <row r="11793" spans="1:12">
      <c r="A11793" s="98" t="s">
        <v>126</v>
      </c>
      <c r="B11793" s="98">
        <f t="shared" si="997"/>
        <v>25</v>
      </c>
      <c r="C11793" s="98">
        <f t="shared" si="998"/>
        <v>6</v>
      </c>
      <c r="D11793" s="98">
        <f>D11792</f>
        <v>306</v>
      </c>
      <c r="E11793" s="98">
        <f t="shared" si="999"/>
        <v>97</v>
      </c>
      <c r="F11793" s="397">
        <f>F11792+(E11793-E11792)*(F11795-F11792)/(E11795-E11792)</f>
        <v>4.6505999999999998</v>
      </c>
      <c r="G11793" s="98">
        <v>15</v>
      </c>
      <c r="H11793" s="491">
        <f>H11792+(E11793-E11792)*(H11795-H11792)/(E11795-E11792)</f>
        <v>0.25164333333333333</v>
      </c>
      <c r="I11793" s="492">
        <f>I11792+(E11793-E11792)*(I11795-I11792)/(E11795-E11792)</f>
        <v>18.5</v>
      </c>
      <c r="J11793" s="397">
        <f>J11792+(E11793-E11792)*(J11795-J11792)/(E11795-E11792)</f>
        <v>0.14726666666666666</v>
      </c>
      <c r="K11793" s="469">
        <f t="shared" si="1000"/>
        <v>18.480918760679799</v>
      </c>
      <c r="L11793" s="469">
        <f t="shared" si="1001"/>
        <v>-1.9081239320200893E-2</v>
      </c>
    </row>
    <row r="11794" spans="1:12">
      <c r="A11794" s="98" t="s">
        <v>126</v>
      </c>
      <c r="B11794" s="98">
        <f t="shared" si="997"/>
        <v>25</v>
      </c>
      <c r="C11794" s="98">
        <f t="shared" si="998"/>
        <v>6</v>
      </c>
      <c r="D11794" s="98">
        <f>D11792</f>
        <v>306</v>
      </c>
      <c r="E11794" s="98">
        <f t="shared" si="999"/>
        <v>98</v>
      </c>
      <c r="F11794" s="397">
        <f>F11792+(E11794-E11792)*(F11795-F11792)/(E11795-E11792)</f>
        <v>4.6623999999999999</v>
      </c>
      <c r="G11794" s="98">
        <v>15</v>
      </c>
      <c r="H11794" s="491">
        <f>H11792+(E11794-E11792)*(H11795-H11792)/(E11795-E11792)</f>
        <v>0.2519636666666667</v>
      </c>
      <c r="I11794" s="492">
        <f>I11792+(E11794-E11792)*(I11795-I11792)/(E11795-E11792)</f>
        <v>18.5</v>
      </c>
      <c r="J11794" s="397">
        <f>J11792+(E11794-E11792)*(J11795-J11792)/(E11795-E11792)</f>
        <v>0.14653333333333335</v>
      </c>
      <c r="K11794" s="469">
        <f t="shared" si="1000"/>
        <v>18.504255243150133</v>
      </c>
      <c r="L11794" s="469">
        <f t="shared" si="1001"/>
        <v>4.2552431501334809E-3</v>
      </c>
    </row>
    <row r="11795" spans="1:12">
      <c r="A11795" s="480" t="s">
        <v>126</v>
      </c>
      <c r="B11795" s="480">
        <f t="shared" si="997"/>
        <v>25</v>
      </c>
      <c r="C11795" s="480">
        <f t="shared" si="998"/>
        <v>6</v>
      </c>
      <c r="D11795" s="480">
        <f>D11792</f>
        <v>306</v>
      </c>
      <c r="E11795" s="480">
        <f t="shared" si="999"/>
        <v>99</v>
      </c>
      <c r="F11795" s="484">
        <v>4.6741999999999999</v>
      </c>
      <c r="G11795" s="480">
        <v>15</v>
      </c>
      <c r="H11795" s="482">
        <v>0.25228400000000001</v>
      </c>
      <c r="I11795" s="483">
        <v>18.5</v>
      </c>
      <c r="J11795" s="484">
        <v>0.14580000000000001</v>
      </c>
      <c r="K11795" s="469">
        <f t="shared" si="1000"/>
        <v>18.527532463414246</v>
      </c>
      <c r="L11795" s="469">
        <f t="shared" si="1001"/>
        <v>2.7532463414246422E-2</v>
      </c>
    </row>
    <row r="11796" spans="1:12">
      <c r="A11796" s="98" t="s">
        <v>126</v>
      </c>
      <c r="B11796" s="98">
        <f t="shared" si="997"/>
        <v>25</v>
      </c>
      <c r="C11796" s="98">
        <f t="shared" si="998"/>
        <v>6</v>
      </c>
      <c r="D11796" s="98">
        <f>D11795</f>
        <v>306</v>
      </c>
      <c r="E11796" s="98">
        <f t="shared" si="999"/>
        <v>100</v>
      </c>
      <c r="F11796" s="397">
        <f>F11795+(E11796-E11795)*(F11798-F11795)/(E11798-E11795)</f>
        <v>4.6859000000000002</v>
      </c>
      <c r="G11796" s="98">
        <v>15</v>
      </c>
      <c r="H11796" s="491">
        <f>H11795+(E11796-E11795)*(H11798-H11795)/(E11798-E11795)</f>
        <v>0.2526046666666667</v>
      </c>
      <c r="I11796" s="492">
        <f>I11795+(E11796-E11795)*(I11798-I11795)/(E11798-E11795)</f>
        <v>18.533333333333335</v>
      </c>
      <c r="J11796" s="397">
        <f>J11795+(E11796-E11795)*(J11798-J11795)/(E11798-E11795)</f>
        <v>0.14506666666666668</v>
      </c>
      <c r="K11796" s="469">
        <f t="shared" si="1000"/>
        <v>18.550330292129729</v>
      </c>
      <c r="L11796" s="469">
        <f t="shared" si="1001"/>
        <v>1.6996958796394068E-2</v>
      </c>
    </row>
    <row r="11797" spans="1:12">
      <c r="A11797" s="98" t="s">
        <v>126</v>
      </c>
      <c r="B11797" s="98">
        <f t="shared" si="997"/>
        <v>25</v>
      </c>
      <c r="C11797" s="98">
        <f t="shared" si="998"/>
        <v>6</v>
      </c>
      <c r="D11797" s="98">
        <f>D11795</f>
        <v>306</v>
      </c>
      <c r="E11797" s="98">
        <f t="shared" si="999"/>
        <v>101</v>
      </c>
      <c r="F11797" s="397">
        <f>F11795+(E11797-E11795)*(F11798-F11795)/(E11798-E11795)</f>
        <v>4.6975999999999996</v>
      </c>
      <c r="G11797" s="98">
        <v>15</v>
      </c>
      <c r="H11797" s="491">
        <f>H11795+(E11797-E11795)*(H11798-H11795)/(E11798-E11795)</f>
        <v>0.25292533333333334</v>
      </c>
      <c r="I11797" s="492">
        <f>I11795+(E11797-E11795)*(I11798-I11795)/(E11798-E11795)</f>
        <v>18.566666666666666</v>
      </c>
      <c r="J11797" s="397">
        <f>J11795+(E11797-E11795)*(J11798-J11795)/(E11798-E11795)</f>
        <v>0.14433333333333334</v>
      </c>
      <c r="K11797" s="469">
        <f t="shared" si="1000"/>
        <v>18.573070313241324</v>
      </c>
      <c r="L11797" s="469">
        <f t="shared" si="1001"/>
        <v>6.4036465746575288E-3</v>
      </c>
    </row>
    <row r="11798" spans="1:12">
      <c r="A11798" s="480" t="s">
        <v>126</v>
      </c>
      <c r="B11798" s="480">
        <f t="shared" si="997"/>
        <v>25</v>
      </c>
      <c r="C11798" s="480">
        <f t="shared" si="998"/>
        <v>6</v>
      </c>
      <c r="D11798" s="480">
        <f>D11795</f>
        <v>306</v>
      </c>
      <c r="E11798" s="480">
        <f t="shared" si="999"/>
        <v>102</v>
      </c>
      <c r="F11798" s="484">
        <v>4.7092999999999998</v>
      </c>
      <c r="G11798" s="480">
        <v>15</v>
      </c>
      <c r="H11798" s="482">
        <v>0.25324600000000003</v>
      </c>
      <c r="I11798" s="483">
        <v>18.600000000000001</v>
      </c>
      <c r="J11798" s="484">
        <v>0.14360000000000001</v>
      </c>
      <c r="K11798" s="469">
        <f t="shared" si="1000"/>
        <v>18.5957527463415</v>
      </c>
      <c r="L11798" s="469">
        <f t="shared" si="1001"/>
        <v>-4.2472536585016485E-3</v>
      </c>
    </row>
    <row r="11799" spans="1:12">
      <c r="A11799" s="98" t="s">
        <v>126</v>
      </c>
      <c r="B11799" s="98">
        <f t="shared" si="997"/>
        <v>25</v>
      </c>
      <c r="C11799" s="98">
        <f t="shared" si="998"/>
        <v>6</v>
      </c>
      <c r="D11799" s="98">
        <f>D11798</f>
        <v>306</v>
      </c>
      <c r="E11799" s="98">
        <f t="shared" si="999"/>
        <v>103</v>
      </c>
      <c r="F11799" s="397">
        <f>F11798+(E11799-E11798)*(F11801-F11798)/(E11801-E11798)</f>
        <v>4.7209000000000003</v>
      </c>
      <c r="G11799" s="98">
        <v>15</v>
      </c>
      <c r="H11799" s="491">
        <f>H11798+(E11799-E11798)*(H11801-H11798)/(E11801-E11798)</f>
        <v>0.25356700000000004</v>
      </c>
      <c r="I11799" s="492">
        <f>I11798+(E11799-E11798)*(I11801-I11798)/(E11801-E11798)</f>
        <v>18.633333333333333</v>
      </c>
      <c r="J11799" s="397">
        <f>J11798+(E11799-E11798)*(J11801-J11798)/(E11801-E11798)</f>
        <v>0.14286666666666667</v>
      </c>
      <c r="K11799" s="469">
        <f t="shared" si="1000"/>
        <v>18.61795896153679</v>
      </c>
      <c r="L11799" s="469">
        <f t="shared" si="1001"/>
        <v>-1.5374371796543329E-2</v>
      </c>
    </row>
    <row r="11800" spans="1:12">
      <c r="A11800" s="98" t="s">
        <v>126</v>
      </c>
      <c r="B11800" s="98">
        <f t="shared" si="997"/>
        <v>25</v>
      </c>
      <c r="C11800" s="98">
        <f t="shared" si="998"/>
        <v>6</v>
      </c>
      <c r="D11800" s="98">
        <f>D11798</f>
        <v>306</v>
      </c>
      <c r="E11800" s="98">
        <f t="shared" si="999"/>
        <v>104</v>
      </c>
      <c r="F11800" s="397">
        <f>F11798+(E11800-E11798)*(F11801-F11798)/(E11801-E11798)</f>
        <v>4.7324999999999999</v>
      </c>
      <c r="G11800" s="98">
        <v>15</v>
      </c>
      <c r="H11800" s="491">
        <f>H11798+(E11800-E11798)*(H11801-H11798)/(E11801-E11798)</f>
        <v>0.253888</v>
      </c>
      <c r="I11800" s="492">
        <f>I11798+(E11800-E11798)*(I11801-I11798)/(E11801-E11798)</f>
        <v>18.666666666666668</v>
      </c>
      <c r="J11800" s="397">
        <f>J11798+(E11800-E11798)*(J11801-J11798)/(E11801-E11798)</f>
        <v>0.14213333333333333</v>
      </c>
      <c r="K11800" s="469">
        <f t="shared" si="1000"/>
        <v>18.640109024451725</v>
      </c>
      <c r="L11800" s="469">
        <f t="shared" si="1001"/>
        <v>-2.6557642214942945E-2</v>
      </c>
    </row>
    <row r="11801" spans="1:12">
      <c r="A11801" s="480" t="s">
        <v>126</v>
      </c>
      <c r="B11801" s="480">
        <f t="shared" si="997"/>
        <v>25</v>
      </c>
      <c r="C11801" s="480">
        <f t="shared" si="998"/>
        <v>6</v>
      </c>
      <c r="D11801" s="480">
        <f>D11798</f>
        <v>306</v>
      </c>
      <c r="E11801" s="480">
        <f t="shared" si="999"/>
        <v>105</v>
      </c>
      <c r="F11801" s="484">
        <v>4.7441000000000004</v>
      </c>
      <c r="G11801" s="480">
        <v>15</v>
      </c>
      <c r="H11801" s="482">
        <v>0.25420900000000002</v>
      </c>
      <c r="I11801" s="483">
        <v>18.7</v>
      </c>
      <c r="J11801" s="484">
        <v>0.1414</v>
      </c>
      <c r="K11801" s="469">
        <f t="shared" si="1000"/>
        <v>18.662203147803581</v>
      </c>
      <c r="L11801" s="469">
        <f t="shared" si="1001"/>
        <v>-3.7796852196418484E-2</v>
      </c>
    </row>
    <row r="11802" spans="1:12">
      <c r="A11802" s="98" t="s">
        <v>126</v>
      </c>
      <c r="B11802" s="98">
        <f t="shared" si="997"/>
        <v>25</v>
      </c>
      <c r="C11802" s="98">
        <f t="shared" si="998"/>
        <v>6</v>
      </c>
      <c r="D11802" s="98">
        <f>D11801</f>
        <v>306</v>
      </c>
      <c r="E11802" s="98">
        <f t="shared" si="999"/>
        <v>106</v>
      </c>
      <c r="F11802" s="397">
        <f>F11801+(E11802-E11801)*(F11804-F11801)/(E11804-E11801)</f>
        <v>4.7556333333333338</v>
      </c>
      <c r="G11802" s="98">
        <v>15</v>
      </c>
      <c r="H11802" s="491">
        <f>H11801+(E11802-E11801)*(H11804-H11801)/(E11804-E11801)</f>
        <v>0.25453066666666668</v>
      </c>
      <c r="I11802" s="492">
        <f>I11801+(E11802-E11801)*(I11804-I11801)/(E11804-E11801)</f>
        <v>18.7</v>
      </c>
      <c r="J11802" s="397">
        <f>J11801+(E11802-E11801)*(J11804-J11801)/(E11804-E11801)</f>
        <v>0.14066666666666666</v>
      </c>
      <c r="K11802" s="469">
        <f t="shared" si="1000"/>
        <v>18.683930685496968</v>
      </c>
      <c r="L11802" s="469">
        <f t="shared" si="1001"/>
        <v>-1.6069314503031507E-2</v>
      </c>
    </row>
    <row r="11803" spans="1:12">
      <c r="A11803" s="98" t="s">
        <v>126</v>
      </c>
      <c r="B11803" s="98">
        <f t="shared" si="997"/>
        <v>25</v>
      </c>
      <c r="C11803" s="98">
        <f t="shared" si="998"/>
        <v>6</v>
      </c>
      <c r="D11803" s="98">
        <f>D11801</f>
        <v>306</v>
      </c>
      <c r="E11803" s="98">
        <f t="shared" si="999"/>
        <v>107</v>
      </c>
      <c r="F11803" s="397">
        <f>F11801+(E11803-E11801)*(F11804-F11801)/(E11804-E11801)</f>
        <v>4.7671666666666663</v>
      </c>
      <c r="G11803" s="98">
        <v>15</v>
      </c>
      <c r="H11803" s="491">
        <f>H11801+(E11803-E11801)*(H11804-H11801)/(E11804-E11801)</f>
        <v>0.25485233333333335</v>
      </c>
      <c r="I11803" s="492">
        <f>I11801+(E11803-E11801)*(I11804-I11801)/(E11804-E11801)</f>
        <v>18.7</v>
      </c>
      <c r="J11803" s="397">
        <f>J11801+(E11803-E11801)*(J11804-J11801)/(E11804-E11801)</f>
        <v>0.13993333333333333</v>
      </c>
      <c r="K11803" s="469">
        <f t="shared" si="1000"/>
        <v>18.705603375549497</v>
      </c>
      <c r="L11803" s="469">
        <f t="shared" si="1001"/>
        <v>5.6033755494979687E-3</v>
      </c>
    </row>
    <row r="11804" spans="1:12">
      <c r="A11804" s="480" t="s">
        <v>126</v>
      </c>
      <c r="B11804" s="480">
        <f t="shared" si="997"/>
        <v>25</v>
      </c>
      <c r="C11804" s="480">
        <f t="shared" si="998"/>
        <v>6</v>
      </c>
      <c r="D11804" s="480">
        <f>D11801</f>
        <v>306</v>
      </c>
      <c r="E11804" s="480">
        <f t="shared" si="999"/>
        <v>108</v>
      </c>
      <c r="F11804" s="484">
        <v>4.7786999999999997</v>
      </c>
      <c r="G11804" s="480">
        <v>15</v>
      </c>
      <c r="H11804" s="482">
        <v>0.25517400000000001</v>
      </c>
      <c r="I11804" s="483">
        <v>18.7</v>
      </c>
      <c r="J11804" s="484">
        <v>0.13919999999999999</v>
      </c>
      <c r="K11804" s="469">
        <f t="shared" si="1000"/>
        <v>18.727221425380328</v>
      </c>
      <c r="L11804" s="469">
        <f t="shared" si="1001"/>
        <v>2.7221425380329123E-2</v>
      </c>
    </row>
    <row r="11805" spans="1:12">
      <c r="A11805" s="98" t="s">
        <v>126</v>
      </c>
      <c r="B11805" s="98">
        <f t="shared" si="997"/>
        <v>25</v>
      </c>
      <c r="C11805" s="98">
        <f t="shared" si="998"/>
        <v>6</v>
      </c>
      <c r="D11805" s="98">
        <f>D11804</f>
        <v>306</v>
      </c>
      <c r="E11805" s="98">
        <f t="shared" si="999"/>
        <v>109</v>
      </c>
      <c r="F11805" s="397">
        <f>F11804+(E11805-E11804)*(F11807-F11804)/(E11807-E11804)</f>
        <v>4.7901666666666669</v>
      </c>
      <c r="G11805" s="98">
        <v>15</v>
      </c>
      <c r="H11805" s="491">
        <f>H11804+(E11805-E11804)*(H11807-H11804)/(E11807-E11804)</f>
        <v>0.25549566666666668</v>
      </c>
      <c r="I11805" s="492">
        <f>I11804+(E11805-E11804)*(I11807-I11804)/(E11807-E11804)</f>
        <v>18.733333333333334</v>
      </c>
      <c r="J11805" s="397">
        <f>J11804+(E11805-E11804)*(J11807-J11804)/(E11807-E11804)</f>
        <v>0.13846666666666665</v>
      </c>
      <c r="K11805" s="469">
        <f t="shared" si="1000"/>
        <v>18.74852411065028</v>
      </c>
      <c r="L11805" s="469">
        <f t="shared" si="1001"/>
        <v>1.5190777316945514E-2</v>
      </c>
    </row>
    <row r="11806" spans="1:12">
      <c r="A11806" s="98" t="s">
        <v>126</v>
      </c>
      <c r="B11806" s="98">
        <f t="shared" si="997"/>
        <v>25</v>
      </c>
      <c r="C11806" s="98">
        <f t="shared" si="998"/>
        <v>6</v>
      </c>
      <c r="D11806" s="98">
        <f>D11804</f>
        <v>306</v>
      </c>
      <c r="E11806" s="98">
        <f t="shared" si="999"/>
        <v>110</v>
      </c>
      <c r="F11806" s="397">
        <f>F11804+(E11806-E11804)*(F11807-F11804)/(E11807-E11804)</f>
        <v>4.8016333333333332</v>
      </c>
      <c r="G11806" s="98">
        <v>15</v>
      </c>
      <c r="H11806" s="491">
        <f>H11804+(E11806-E11804)*(H11807-H11804)/(E11807-E11804)</f>
        <v>0.25581733333333334</v>
      </c>
      <c r="I11806" s="492">
        <f>I11804+(E11806-E11804)*(I11807-I11804)/(E11807-E11804)</f>
        <v>18.766666666666666</v>
      </c>
      <c r="J11806" s="397">
        <f>J11804+(E11806-E11804)*(J11807-J11804)/(E11807-E11804)</f>
        <v>0.13773333333333335</v>
      </c>
      <c r="K11806" s="469">
        <f t="shared" si="1000"/>
        <v>18.769773223602257</v>
      </c>
      <c r="L11806" s="469">
        <f t="shared" si="1001"/>
        <v>3.1065569355916978E-3</v>
      </c>
    </row>
    <row r="11807" spans="1:12">
      <c r="A11807" s="480" t="s">
        <v>126</v>
      </c>
      <c r="B11807" s="480">
        <f t="shared" si="997"/>
        <v>25</v>
      </c>
      <c r="C11807" s="480">
        <f t="shared" si="998"/>
        <v>6</v>
      </c>
      <c r="D11807" s="480">
        <f>D11804</f>
        <v>306</v>
      </c>
      <c r="E11807" s="480">
        <f t="shared" si="999"/>
        <v>111</v>
      </c>
      <c r="F11807" s="484">
        <v>4.8131000000000004</v>
      </c>
      <c r="G11807" s="480">
        <v>15</v>
      </c>
      <c r="H11807" s="482">
        <v>0.25613900000000001</v>
      </c>
      <c r="I11807" s="483">
        <v>18.8</v>
      </c>
      <c r="J11807" s="484">
        <v>0.13700000000000001</v>
      </c>
      <c r="K11807" s="469">
        <f t="shared" si="1000"/>
        <v>18.790968966069205</v>
      </c>
      <c r="L11807" s="469">
        <f t="shared" si="1001"/>
        <v>-9.031033930796184E-3</v>
      </c>
    </row>
    <row r="11808" spans="1:12">
      <c r="A11808" s="98" t="s">
        <v>126</v>
      </c>
      <c r="B11808" s="98">
        <f t="shared" si="997"/>
        <v>25</v>
      </c>
      <c r="C11808" s="98">
        <f t="shared" si="998"/>
        <v>6</v>
      </c>
      <c r="D11808" s="98">
        <f>D11807</f>
        <v>306</v>
      </c>
      <c r="E11808" s="98">
        <f t="shared" si="999"/>
        <v>112</v>
      </c>
      <c r="F11808" s="397">
        <f>F11807+(E11808-E11807)*(F11810-F11807)/(E11810-E11807)</f>
        <v>4.8244666666666669</v>
      </c>
      <c r="G11808" s="98">
        <v>15</v>
      </c>
      <c r="H11808" s="491">
        <f>H11807+(E11808-E11807)*(H11810-H11807)/(E11810-E11807)</f>
        <v>0.25646166666666664</v>
      </c>
      <c r="I11808" s="492">
        <f>I11807+(E11808-E11807)*(I11810-I11807)/(E11810-E11807)</f>
        <v>18.833333333333332</v>
      </c>
      <c r="J11808" s="397">
        <f>J11807+(E11808-E11807)*(J11810-J11807)/(E11810-E11807)</f>
        <v>0.13626666666666667</v>
      </c>
      <c r="K11808" s="469">
        <f t="shared" si="1000"/>
        <v>18.811648264522965</v>
      </c>
      <c r="L11808" s="469">
        <f t="shared" si="1001"/>
        <v>-2.1685068810366914E-2</v>
      </c>
    </row>
    <row r="11809" spans="1:12">
      <c r="A11809" s="98" t="s">
        <v>126</v>
      </c>
      <c r="B11809" s="98">
        <f t="shared" si="997"/>
        <v>25</v>
      </c>
      <c r="C11809" s="98">
        <f t="shared" si="998"/>
        <v>6</v>
      </c>
      <c r="D11809" s="98">
        <f>D11807</f>
        <v>306</v>
      </c>
      <c r="E11809" s="98">
        <f t="shared" si="999"/>
        <v>113</v>
      </c>
      <c r="F11809" s="397">
        <f>F11807+(E11809-E11807)*(F11810-F11807)/(E11810-E11807)</f>
        <v>4.8358333333333334</v>
      </c>
      <c r="G11809" s="98">
        <v>15</v>
      </c>
      <c r="H11809" s="491">
        <f>H11807+(E11809-E11807)*(H11810-H11807)/(E11810-E11807)</f>
        <v>0.25678433333333334</v>
      </c>
      <c r="I11809" s="492">
        <f>I11807+(E11809-E11807)*(I11810-I11807)/(E11810-E11807)</f>
        <v>18.866666666666667</v>
      </c>
      <c r="J11809" s="397">
        <f>J11807+(E11809-E11807)*(J11810-J11807)/(E11810-E11807)</f>
        <v>0.13553333333333334</v>
      </c>
      <c r="K11809" s="469">
        <f t="shared" si="1000"/>
        <v>18.832275593137172</v>
      </c>
      <c r="L11809" s="469">
        <f t="shared" si="1001"/>
        <v>-3.4391073529494776E-2</v>
      </c>
    </row>
    <row r="11810" spans="1:12">
      <c r="A11810" s="480" t="s">
        <v>126</v>
      </c>
      <c r="B11810" s="480">
        <f t="shared" si="997"/>
        <v>25</v>
      </c>
      <c r="C11810" s="480">
        <f t="shared" si="998"/>
        <v>6</v>
      </c>
      <c r="D11810" s="480">
        <f>D11807</f>
        <v>306</v>
      </c>
      <c r="E11810" s="480">
        <f t="shared" si="999"/>
        <v>114</v>
      </c>
      <c r="F11810" s="484">
        <v>4.8472</v>
      </c>
      <c r="G11810" s="480">
        <v>15</v>
      </c>
      <c r="H11810" s="482">
        <v>0.25710699999999997</v>
      </c>
      <c r="I11810" s="483">
        <v>18.899999999999999</v>
      </c>
      <c r="J11810" s="484">
        <v>0.1348</v>
      </c>
      <c r="K11810" s="469">
        <f t="shared" si="1000"/>
        <v>18.85285114757669</v>
      </c>
      <c r="L11810" s="469">
        <f t="shared" si="1001"/>
        <v>-4.7148852423308796E-2</v>
      </c>
    </row>
    <row r="11811" spans="1:12">
      <c r="A11811" s="98" t="s">
        <v>126</v>
      </c>
      <c r="B11811" s="98">
        <f t="shared" si="997"/>
        <v>25</v>
      </c>
      <c r="C11811" s="98">
        <f t="shared" si="998"/>
        <v>6</v>
      </c>
      <c r="D11811" s="98">
        <f>D11810</f>
        <v>306</v>
      </c>
      <c r="E11811" s="98">
        <f t="shared" si="999"/>
        <v>115</v>
      </c>
      <c r="F11811" s="397">
        <f>F11810+(E11811-E11810)*(F11813-F11810)/(E11813-E11810)</f>
        <v>4.8584666666666667</v>
      </c>
      <c r="G11811" s="98">
        <v>15</v>
      </c>
      <c r="H11811" s="491">
        <f>H11810+(E11811-E11810)*(H11813-H11810)/(E11813-E11810)</f>
        <v>0.25742999999999999</v>
      </c>
      <c r="I11811" s="492">
        <f>I11810+(E11811-E11810)*(I11813-I11810)/(E11813-E11810)</f>
        <v>18.899999999999999</v>
      </c>
      <c r="J11811" s="397">
        <f>J11810+(E11811-E11810)*(J11813-J11810)/(E11813-E11810)</f>
        <v>0.13406666666666667</v>
      </c>
      <c r="K11811" s="469">
        <f t="shared" si="1000"/>
        <v>18.872962229214416</v>
      </c>
      <c r="L11811" s="469">
        <f t="shared" si="1001"/>
        <v>-2.7037770785582893E-2</v>
      </c>
    </row>
    <row r="11812" spans="1:12">
      <c r="A11812" s="98" t="s">
        <v>126</v>
      </c>
      <c r="B11812" s="98">
        <f t="shared" si="997"/>
        <v>25</v>
      </c>
      <c r="C11812" s="98">
        <f t="shared" si="998"/>
        <v>6</v>
      </c>
      <c r="D11812" s="98">
        <f>D11810</f>
        <v>306</v>
      </c>
      <c r="E11812" s="98">
        <f t="shared" si="999"/>
        <v>116</v>
      </c>
      <c r="F11812" s="397">
        <f>F11810+(E11812-E11810)*(F11813-F11810)/(E11813-E11810)</f>
        <v>4.8697333333333335</v>
      </c>
      <c r="G11812" s="98">
        <v>15</v>
      </c>
      <c r="H11812" s="491">
        <f>H11810+(E11812-E11810)*(H11813-H11810)/(E11813-E11810)</f>
        <v>0.25775300000000001</v>
      </c>
      <c r="I11812" s="492">
        <f>I11810+(E11812-E11810)*(I11813-I11810)/(E11813-E11810)</f>
        <v>18.899999999999999</v>
      </c>
      <c r="J11812" s="397">
        <f>J11810+(E11812-E11810)*(J11813-J11810)/(E11813-E11810)</f>
        <v>0.13333333333333333</v>
      </c>
      <c r="K11812" s="469">
        <f t="shared" si="1000"/>
        <v>18.893022906943209</v>
      </c>
      <c r="L11812" s="469">
        <f t="shared" si="1001"/>
        <v>-6.9770930567898404E-3</v>
      </c>
    </row>
    <row r="11813" spans="1:12">
      <c r="A11813" s="480" t="s">
        <v>126</v>
      </c>
      <c r="B11813" s="480">
        <f t="shared" si="997"/>
        <v>25</v>
      </c>
      <c r="C11813" s="480">
        <f t="shared" si="998"/>
        <v>6</v>
      </c>
      <c r="D11813" s="480">
        <f>D11810</f>
        <v>306</v>
      </c>
      <c r="E11813" s="480">
        <f t="shared" si="999"/>
        <v>117</v>
      </c>
      <c r="F11813" s="484">
        <v>4.8810000000000002</v>
      </c>
      <c r="G11813" s="480">
        <v>15</v>
      </c>
      <c r="H11813" s="482">
        <v>0.25807600000000003</v>
      </c>
      <c r="I11813" s="483">
        <v>18.899999999999999</v>
      </c>
      <c r="J11813" s="484">
        <v>0.1326</v>
      </c>
      <c r="K11813" s="469">
        <f t="shared" si="1000"/>
        <v>18.913033370015032</v>
      </c>
      <c r="L11813" s="469">
        <f t="shared" si="1001"/>
        <v>1.3033370015033796E-2</v>
      </c>
    </row>
    <row r="11814" spans="1:12">
      <c r="A11814" s="98" t="s">
        <v>126</v>
      </c>
      <c r="B11814" s="98">
        <f t="shared" si="997"/>
        <v>25</v>
      </c>
      <c r="C11814" s="98">
        <f t="shared" si="998"/>
        <v>6</v>
      </c>
      <c r="D11814" s="98">
        <f>D11813</f>
        <v>306</v>
      </c>
      <c r="E11814" s="98">
        <f t="shared" si="999"/>
        <v>118</v>
      </c>
      <c r="F11814" s="397">
        <f>F11813+(E11814-E11813)*(F11816-F11813)/(E11816-E11813)</f>
        <v>4.8922333333333334</v>
      </c>
      <c r="G11814" s="98">
        <v>15</v>
      </c>
      <c r="H11814" s="491">
        <f>H11813+(E11814-E11813)*(H11816-H11813)/(E11816-E11813)</f>
        <v>0.25840000000000002</v>
      </c>
      <c r="I11814" s="492">
        <f>I11813+(E11814-E11813)*(I11816-I11813)/(E11816-E11813)</f>
        <v>18.933333333333334</v>
      </c>
      <c r="J11814" s="397">
        <f>J11813+(E11814-E11813)*(J11816-J11813)/(E11816-E11813)</f>
        <v>0.13186666666666666</v>
      </c>
      <c r="K11814" s="469">
        <f t="shared" si="1000"/>
        <v>18.932791537667697</v>
      </c>
      <c r="L11814" s="469">
        <f t="shared" si="1001"/>
        <v>-5.4179566563661297E-4</v>
      </c>
    </row>
    <row r="11815" spans="1:12">
      <c r="A11815" s="98" t="s">
        <v>126</v>
      </c>
      <c r="B11815" s="98">
        <f t="shared" si="997"/>
        <v>25</v>
      </c>
      <c r="C11815" s="98">
        <f t="shared" si="998"/>
        <v>6</v>
      </c>
      <c r="D11815" s="98">
        <f>D11813</f>
        <v>306</v>
      </c>
      <c r="E11815" s="98">
        <f t="shared" si="999"/>
        <v>119</v>
      </c>
      <c r="F11815" s="397">
        <f>F11813+(E11815-E11813)*(F11816-F11813)/(E11816-E11813)</f>
        <v>4.9034666666666666</v>
      </c>
      <c r="G11815" s="98">
        <v>15</v>
      </c>
      <c r="H11815" s="491">
        <f>H11813+(E11815-E11813)*(H11816-H11813)/(E11816-E11813)</f>
        <v>0.25872400000000001</v>
      </c>
      <c r="I11815" s="492">
        <f>I11813+(E11815-E11813)*(I11816-I11813)/(E11816-E11813)</f>
        <v>18.966666666666665</v>
      </c>
      <c r="J11815" s="397">
        <f>J11813+(E11815-E11813)*(J11816-J11813)/(E11816-E11813)</f>
        <v>0.13113333333333332</v>
      </c>
      <c r="K11815" s="469">
        <f t="shared" si="1000"/>
        <v>18.952500219023619</v>
      </c>
      <c r="L11815" s="469">
        <f t="shared" si="1001"/>
        <v>-1.4166447643045643E-2</v>
      </c>
    </row>
    <row r="11816" spans="1:12">
      <c r="A11816" s="480" t="s">
        <v>126</v>
      </c>
      <c r="B11816" s="480">
        <f t="shared" si="997"/>
        <v>25</v>
      </c>
      <c r="C11816" s="480">
        <f t="shared" si="998"/>
        <v>6</v>
      </c>
      <c r="D11816" s="480">
        <f>D11813</f>
        <v>306</v>
      </c>
      <c r="E11816" s="480">
        <f t="shared" si="999"/>
        <v>120</v>
      </c>
      <c r="F11816" s="484">
        <v>4.9146999999999998</v>
      </c>
      <c r="G11816" s="480">
        <v>15</v>
      </c>
      <c r="H11816" s="482">
        <v>0.259048</v>
      </c>
      <c r="I11816" s="483">
        <v>19</v>
      </c>
      <c r="J11816" s="484">
        <v>0.13039999999999999</v>
      </c>
      <c r="K11816" s="469">
        <f t="shared" si="1000"/>
        <v>18.972159599765295</v>
      </c>
      <c r="L11816" s="469">
        <f t="shared" si="1001"/>
        <v>-2.7840400234705243E-2</v>
      </c>
    </row>
    <row r="11817" spans="1:12">
      <c r="A11817" s="98" t="s">
        <v>126</v>
      </c>
      <c r="B11817" s="98">
        <f t="shared" si="997"/>
        <v>25</v>
      </c>
      <c r="C11817" s="98">
        <f t="shared" si="998"/>
        <v>6</v>
      </c>
      <c r="D11817" s="98">
        <f>D11816</f>
        <v>306</v>
      </c>
      <c r="E11817" s="98">
        <f t="shared" si="999"/>
        <v>121</v>
      </c>
      <c r="F11817" s="397">
        <f>F11816+(E11817-E11816)*(F11819-F11816)/(E11819-E11816)</f>
        <v>4.9258333333333333</v>
      </c>
      <c r="G11817" s="98">
        <v>15</v>
      </c>
      <c r="H11817" s="491">
        <f>H11816+(E11817-E11816)*(H11819-H11816)/(E11819-E11816)</f>
        <v>0.25937300000000002</v>
      </c>
      <c r="I11817" s="492">
        <f>I11816+(E11817-E11816)*(I11819-I11816)/(E11819-E11816)</f>
        <v>19</v>
      </c>
      <c r="J11817" s="397">
        <f>J11816+(E11817-E11816)*(J11819-J11816)/(E11819-E11816)</f>
        <v>0.12966666666666665</v>
      </c>
      <c r="K11817" s="469">
        <f t="shared" si="1000"/>
        <v>18.991311097659867</v>
      </c>
      <c r="L11817" s="469">
        <f t="shared" si="1001"/>
        <v>-8.6889023401326426E-3</v>
      </c>
    </row>
    <row r="11818" spans="1:12">
      <c r="A11818" s="98" t="s">
        <v>126</v>
      </c>
      <c r="B11818" s="98">
        <f t="shared" si="997"/>
        <v>25</v>
      </c>
      <c r="C11818" s="98">
        <f t="shared" si="998"/>
        <v>6</v>
      </c>
      <c r="D11818" s="98">
        <f>D11816</f>
        <v>306</v>
      </c>
      <c r="E11818" s="98">
        <f t="shared" si="999"/>
        <v>122</v>
      </c>
      <c r="F11818" s="397">
        <f>F11816+(E11818-E11816)*(F11819-F11816)/(E11819-E11816)</f>
        <v>4.9369666666666667</v>
      </c>
      <c r="G11818" s="98">
        <v>15</v>
      </c>
      <c r="H11818" s="491">
        <f>H11816+(E11818-E11816)*(H11819-H11816)/(E11819-E11816)</f>
        <v>0.25969799999999998</v>
      </c>
      <c r="I11818" s="492">
        <f>I11816+(E11818-E11816)*(I11819-I11816)/(E11819-E11816)</f>
        <v>19</v>
      </c>
      <c r="J11818" s="397">
        <f>J11816+(E11818-E11816)*(J11819-J11816)/(E11819-E11816)</f>
        <v>0.12893333333333334</v>
      </c>
      <c r="K11818" s="469">
        <f t="shared" si="1000"/>
        <v>19.010414661132035</v>
      </c>
      <c r="L11818" s="469">
        <f t="shared" si="1001"/>
        <v>1.0414661132035263E-2</v>
      </c>
    </row>
    <row r="11819" spans="1:12">
      <c r="A11819" s="480" t="s">
        <v>126</v>
      </c>
      <c r="B11819" s="480">
        <f t="shared" si="997"/>
        <v>25</v>
      </c>
      <c r="C11819" s="480">
        <f t="shared" si="998"/>
        <v>6</v>
      </c>
      <c r="D11819" s="480">
        <f>D11816</f>
        <v>306</v>
      </c>
      <c r="E11819" s="480">
        <f t="shared" si="999"/>
        <v>123</v>
      </c>
      <c r="F11819" s="484">
        <v>4.9481000000000002</v>
      </c>
      <c r="G11819" s="480">
        <v>15</v>
      </c>
      <c r="H11819" s="482">
        <v>0.260023</v>
      </c>
      <c r="I11819" s="483">
        <v>19</v>
      </c>
      <c r="J11819" s="484">
        <v>0.12820000000000001</v>
      </c>
      <c r="K11819" s="469">
        <f t="shared" si="1000"/>
        <v>19.029470469919968</v>
      </c>
      <c r="L11819" s="469">
        <f t="shared" si="1001"/>
        <v>2.9470469919967712E-2</v>
      </c>
    </row>
    <row r="11820" spans="1:12">
      <c r="A11820" s="98" t="s">
        <v>126</v>
      </c>
      <c r="B11820" s="98">
        <f t="shared" si="997"/>
        <v>25</v>
      </c>
      <c r="C11820" s="98">
        <f t="shared" si="998"/>
        <v>6</v>
      </c>
      <c r="D11820" s="98">
        <f>D11819</f>
        <v>306</v>
      </c>
      <c r="E11820" s="98">
        <f t="shared" si="999"/>
        <v>124</v>
      </c>
      <c r="F11820" s="397">
        <f>F11819+(E11820-E11819)*(F11822-F11819)/(E11822-E11819)</f>
        <v>4.9591666666666665</v>
      </c>
      <c r="G11820" s="98">
        <v>15</v>
      </c>
      <c r="H11820" s="491">
        <f>H11819+(E11820-E11819)*(H11822-H11819)/(E11822-E11819)</f>
        <v>0.26034866666666667</v>
      </c>
      <c r="I11820" s="492">
        <f>I11819+(E11820-E11819)*(I11822-I11819)/(E11822-E11819)</f>
        <v>19.033333333333335</v>
      </c>
      <c r="J11820" s="397">
        <f>J11819+(E11820-E11819)*(J11822-J11819)/(E11822-E11819)</f>
        <v>0.12743333333333334</v>
      </c>
      <c r="K11820" s="469">
        <f t="shared" si="1000"/>
        <v>19.048173859158101</v>
      </c>
      <c r="L11820" s="469">
        <f t="shared" si="1001"/>
        <v>1.484052582476636E-2</v>
      </c>
    </row>
    <row r="11821" spans="1:12">
      <c r="A11821" s="98" t="s">
        <v>126</v>
      </c>
      <c r="B11821" s="98">
        <f t="shared" si="997"/>
        <v>25</v>
      </c>
      <c r="C11821" s="98">
        <f t="shared" si="998"/>
        <v>6</v>
      </c>
      <c r="D11821" s="98">
        <f>D11819</f>
        <v>306</v>
      </c>
      <c r="E11821" s="98">
        <f t="shared" si="999"/>
        <v>125</v>
      </c>
      <c r="F11821" s="397">
        <f>F11819+(E11821-E11819)*(F11822-F11819)/(E11822-E11819)</f>
        <v>4.9702333333333337</v>
      </c>
      <c r="G11821" s="98">
        <v>15</v>
      </c>
      <c r="H11821" s="491">
        <f>H11819+(E11821-E11819)*(H11822-H11819)/(E11822-E11819)</f>
        <v>0.26067433333333334</v>
      </c>
      <c r="I11821" s="492">
        <f>I11819+(E11821-E11819)*(I11822-I11819)/(E11822-E11819)</f>
        <v>19.066666666666666</v>
      </c>
      <c r="J11821" s="397">
        <f>J11819+(E11821-E11819)*(J11822-J11819)/(E11822-E11819)</f>
        <v>0.12666666666666668</v>
      </c>
      <c r="K11821" s="469">
        <f t="shared" si="1000"/>
        <v>19.066830515215027</v>
      </c>
      <c r="L11821" s="469">
        <f t="shared" si="1001"/>
        <v>1.6384854836104523E-4</v>
      </c>
    </row>
    <row r="11822" spans="1:12">
      <c r="A11822" s="480" t="s">
        <v>126</v>
      </c>
      <c r="B11822" s="480">
        <f t="shared" si="997"/>
        <v>25</v>
      </c>
      <c r="C11822" s="480">
        <f t="shared" si="998"/>
        <v>6</v>
      </c>
      <c r="D11822" s="480">
        <f>D11819</f>
        <v>306</v>
      </c>
      <c r="E11822" s="480">
        <f t="shared" si="999"/>
        <v>126</v>
      </c>
      <c r="F11822" s="484">
        <v>4.9813000000000001</v>
      </c>
      <c r="G11822" s="480">
        <v>15</v>
      </c>
      <c r="H11822" s="482">
        <v>0.26100000000000001</v>
      </c>
      <c r="I11822" s="483">
        <v>19.100000000000001</v>
      </c>
      <c r="J11822" s="484">
        <v>0.12590000000000001</v>
      </c>
      <c r="K11822" s="469">
        <f t="shared" si="1000"/>
        <v>19.085440613026819</v>
      </c>
      <c r="L11822" s="469">
        <f t="shared" si="1001"/>
        <v>-1.4559386973182598E-2</v>
      </c>
    </row>
    <row r="11823" spans="1:12">
      <c r="A11823" s="98" t="s">
        <v>126</v>
      </c>
      <c r="B11823" s="98">
        <f t="shared" si="997"/>
        <v>25</v>
      </c>
      <c r="C11823" s="98">
        <f t="shared" si="998"/>
        <v>6</v>
      </c>
      <c r="D11823" s="98">
        <f>D11822</f>
        <v>306</v>
      </c>
      <c r="E11823" s="98">
        <f t="shared" si="999"/>
        <v>127</v>
      </c>
      <c r="F11823" s="397">
        <f>F11822+(E11823-E11822)*(F11825-F11822)/(E11825-E11822)</f>
        <v>4.9922666666666666</v>
      </c>
      <c r="G11823" s="98">
        <v>15</v>
      </c>
      <c r="H11823" s="491">
        <f>H11822+(E11823-E11822)*(H11825-H11822)/(E11825-E11822)</f>
        <v>0.26132666666666665</v>
      </c>
      <c r="I11823" s="492">
        <f>I11822+(E11823-E11822)*(I11825-I11822)/(E11825-E11822)</f>
        <v>19.100000000000001</v>
      </c>
      <c r="J11823" s="397">
        <f>J11822+(E11823-E11822)*(J11825-J11822)/(E11825-E11822)</f>
        <v>0.12516666666666668</v>
      </c>
      <c r="K11823" s="469">
        <f t="shared" si="1000"/>
        <v>19.103548559912245</v>
      </c>
      <c r="L11823" s="469">
        <f t="shared" si="1001"/>
        <v>3.5485599122431211E-3</v>
      </c>
    </row>
    <row r="11824" spans="1:12">
      <c r="A11824" s="98" t="s">
        <v>126</v>
      </c>
      <c r="B11824" s="98">
        <f t="shared" si="997"/>
        <v>25</v>
      </c>
      <c r="C11824" s="98">
        <f t="shared" si="998"/>
        <v>6</v>
      </c>
      <c r="D11824" s="98">
        <f>D11822</f>
        <v>306</v>
      </c>
      <c r="E11824" s="98">
        <f t="shared" si="999"/>
        <v>128</v>
      </c>
      <c r="F11824" s="397">
        <f>F11822+(E11824-E11822)*(F11825-F11822)/(E11825-E11822)</f>
        <v>5.0032333333333332</v>
      </c>
      <c r="G11824" s="98">
        <v>15</v>
      </c>
      <c r="H11824" s="491">
        <f>H11822+(E11824-E11822)*(H11825-H11822)/(E11825-E11822)</f>
        <v>0.26165333333333335</v>
      </c>
      <c r="I11824" s="492">
        <f>I11822+(E11824-E11822)*(I11825-I11822)/(E11825-E11822)</f>
        <v>19.100000000000001</v>
      </c>
      <c r="J11824" s="397">
        <f>J11822+(E11824-E11822)*(J11825-J11822)/(E11825-E11822)</f>
        <v>0.12443333333333334</v>
      </c>
      <c r="K11824" s="469">
        <f t="shared" si="1000"/>
        <v>19.121611292295146</v>
      </c>
      <c r="L11824" s="469">
        <f t="shared" si="1001"/>
        <v>2.161129229514458E-2</v>
      </c>
    </row>
    <row r="11825" spans="1:12">
      <c r="A11825" s="480" t="s">
        <v>126</v>
      </c>
      <c r="B11825" s="480">
        <f t="shared" si="997"/>
        <v>25</v>
      </c>
      <c r="C11825" s="480">
        <f t="shared" si="998"/>
        <v>6</v>
      </c>
      <c r="D11825" s="480">
        <f>D11822</f>
        <v>306</v>
      </c>
      <c r="E11825" s="480">
        <f t="shared" si="999"/>
        <v>129</v>
      </c>
      <c r="F11825" s="484">
        <v>5.0141999999999998</v>
      </c>
      <c r="G11825" s="480">
        <v>15</v>
      </c>
      <c r="H11825" s="482">
        <v>0.26197999999999999</v>
      </c>
      <c r="I11825" s="483">
        <v>19.100000000000001</v>
      </c>
      <c r="J11825" s="484">
        <v>0.1237</v>
      </c>
      <c r="K11825" s="469">
        <f t="shared" si="1000"/>
        <v>19.139628979311397</v>
      </c>
      <c r="L11825" s="469">
        <f t="shared" si="1001"/>
        <v>3.9628979311395085E-2</v>
      </c>
    </row>
    <row r="11826" spans="1:12">
      <c r="A11826" s="98" t="s">
        <v>126</v>
      </c>
      <c r="B11826" s="98">
        <f t="shared" si="997"/>
        <v>25</v>
      </c>
      <c r="C11826" s="98">
        <f t="shared" si="998"/>
        <v>6</v>
      </c>
      <c r="D11826" s="98">
        <f>D11825</f>
        <v>306</v>
      </c>
      <c r="E11826" s="98">
        <f t="shared" si="999"/>
        <v>130</v>
      </c>
      <c r="F11826" s="397">
        <f>F11825+(E11826-E11825)*(F11828-F11825)/(E11828-E11825)</f>
        <v>5.0251333333333328</v>
      </c>
      <c r="G11826" s="98">
        <v>15</v>
      </c>
      <c r="H11826" s="491">
        <f>H11825+(E11826-E11825)*(H11828-H11825)/(E11828-E11825)</f>
        <v>0.26230799999999999</v>
      </c>
      <c r="I11826" s="492">
        <f>I11825+(E11826-E11825)*(I11828-I11825)/(E11828-E11825)</f>
        <v>19.133333333333333</v>
      </c>
      <c r="J11826" s="397">
        <f>J11825+(E11826-E11825)*(J11828-J11825)/(E11828-E11825)</f>
        <v>0.12296666666666667</v>
      </c>
      <c r="K11826" s="469">
        <f t="shared" si="1000"/>
        <v>19.157377332499706</v>
      </c>
      <c r="L11826" s="469">
        <f t="shared" si="1001"/>
        <v>2.4043999166373453E-2</v>
      </c>
    </row>
    <row r="11827" spans="1:12">
      <c r="A11827" s="98" t="s">
        <v>126</v>
      </c>
      <c r="B11827" s="98">
        <f t="shared" si="997"/>
        <v>25</v>
      </c>
      <c r="C11827" s="98">
        <f t="shared" si="998"/>
        <v>6</v>
      </c>
      <c r="D11827" s="98">
        <f>D11825</f>
        <v>306</v>
      </c>
      <c r="E11827" s="98">
        <f t="shared" si="999"/>
        <v>131</v>
      </c>
      <c r="F11827" s="397">
        <f>F11825+(E11827-E11825)*(F11828-F11825)/(E11828-E11825)</f>
        <v>5.0360666666666667</v>
      </c>
      <c r="G11827" s="98">
        <v>15</v>
      </c>
      <c r="H11827" s="491">
        <f>H11825+(E11827-E11825)*(H11828-H11825)/(E11828-E11825)</f>
        <v>0.26263599999999998</v>
      </c>
      <c r="I11827" s="492">
        <f>I11825+(E11827-E11825)*(I11828-I11825)/(E11828-E11825)</f>
        <v>19.166666666666668</v>
      </c>
      <c r="J11827" s="397">
        <f>J11825+(E11827-E11825)*(J11828-J11825)/(E11828-E11825)</f>
        <v>0.12223333333333333</v>
      </c>
      <c r="K11827" s="469">
        <f t="shared" si="1000"/>
        <v>19.175081354675928</v>
      </c>
      <c r="L11827" s="469">
        <f t="shared" si="1001"/>
        <v>8.4146880092603737E-3</v>
      </c>
    </row>
    <row r="11828" spans="1:12">
      <c r="A11828" s="480" t="s">
        <v>126</v>
      </c>
      <c r="B11828" s="480">
        <f t="shared" si="997"/>
        <v>25</v>
      </c>
      <c r="C11828" s="480">
        <f t="shared" si="998"/>
        <v>6</v>
      </c>
      <c r="D11828" s="480">
        <f>D11825</f>
        <v>306</v>
      </c>
      <c r="E11828" s="480">
        <f t="shared" si="999"/>
        <v>132</v>
      </c>
      <c r="F11828" s="484">
        <v>5.0469999999999997</v>
      </c>
      <c r="G11828" s="480">
        <v>15</v>
      </c>
      <c r="H11828" s="482">
        <v>0.26296399999999998</v>
      </c>
      <c r="I11828" s="483">
        <v>19.2</v>
      </c>
      <c r="J11828" s="484">
        <v>0.1215</v>
      </c>
      <c r="K11828" s="469">
        <f t="shared" si="1000"/>
        <v>19.192741211724801</v>
      </c>
      <c r="L11828" s="469">
        <f t="shared" si="1001"/>
        <v>-7.2587882751982136E-3</v>
      </c>
    </row>
    <row r="11829" spans="1:12">
      <c r="A11829" s="98" t="s">
        <v>126</v>
      </c>
      <c r="B11829" s="98">
        <f t="shared" si="997"/>
        <v>25</v>
      </c>
      <c r="C11829" s="98">
        <f t="shared" si="998"/>
        <v>6</v>
      </c>
      <c r="D11829" s="98">
        <f>D11828</f>
        <v>306</v>
      </c>
      <c r="E11829" s="98">
        <f t="shared" si="999"/>
        <v>133</v>
      </c>
      <c r="F11829" s="397">
        <f>F11828+(E11829-E11828)*(F11831-F11828)/(E11831-E11828)</f>
        <v>5.057833333333333</v>
      </c>
      <c r="G11829" s="98">
        <v>15</v>
      </c>
      <c r="H11829" s="491">
        <f>H11828+(E11829-E11828)*(H11831-H11828)/(E11831-E11828)</f>
        <v>0.263293</v>
      </c>
      <c r="I11829" s="492">
        <f>I11828+(E11829-E11828)*(I11831-I11828)/(E11831-E11828)</f>
        <v>19.2</v>
      </c>
      <c r="J11829" s="397">
        <f>J11828+(E11829-E11828)*(J11831-J11828)/(E11831-E11828)</f>
        <v>0.12076666666666666</v>
      </c>
      <c r="K11829" s="469">
        <f t="shared" si="1000"/>
        <v>19.209904301798122</v>
      </c>
      <c r="L11829" s="469">
        <f t="shared" si="1001"/>
        <v>9.9043017981230719E-3</v>
      </c>
    </row>
    <row r="11830" spans="1:12">
      <c r="A11830" s="98" t="s">
        <v>126</v>
      </c>
      <c r="B11830" s="98">
        <f t="shared" si="997"/>
        <v>25</v>
      </c>
      <c r="C11830" s="98">
        <f t="shared" si="998"/>
        <v>6</v>
      </c>
      <c r="D11830" s="98">
        <f>D11828</f>
        <v>306</v>
      </c>
      <c r="E11830" s="98">
        <f t="shared" si="999"/>
        <v>134</v>
      </c>
      <c r="F11830" s="397">
        <f>F11828+(E11830-E11828)*(F11831-F11828)/(E11831-E11828)</f>
        <v>5.0686666666666671</v>
      </c>
      <c r="G11830" s="98">
        <v>15</v>
      </c>
      <c r="H11830" s="491">
        <f>H11828+(E11830-E11828)*(H11831-H11828)/(E11831-E11828)</f>
        <v>0.26362199999999997</v>
      </c>
      <c r="I11830" s="492">
        <f>I11828+(E11830-E11828)*(I11831-I11828)/(E11831-E11828)</f>
        <v>19.2</v>
      </c>
      <c r="J11830" s="397">
        <f>J11828+(E11830-E11828)*(J11831-J11828)/(E11831-E11828)</f>
        <v>0.12003333333333334</v>
      </c>
      <c r="K11830" s="469">
        <f t="shared" si="1000"/>
        <v>19.227024552831963</v>
      </c>
      <c r="L11830" s="469">
        <f t="shared" si="1001"/>
        <v>2.7024552831964144E-2</v>
      </c>
    </row>
    <row r="11831" spans="1:12">
      <c r="A11831" s="480" t="s">
        <v>126</v>
      </c>
      <c r="B11831" s="480">
        <f t="shared" si="997"/>
        <v>25</v>
      </c>
      <c r="C11831" s="480">
        <f t="shared" si="998"/>
        <v>6</v>
      </c>
      <c r="D11831" s="480">
        <f>D11828</f>
        <v>306</v>
      </c>
      <c r="E11831" s="480">
        <f t="shared" si="999"/>
        <v>135</v>
      </c>
      <c r="F11831" s="484">
        <v>5.0795000000000003</v>
      </c>
      <c r="G11831" s="480">
        <v>15</v>
      </c>
      <c r="H11831" s="482">
        <v>0.26395099999999999</v>
      </c>
      <c r="I11831" s="483">
        <v>19.2</v>
      </c>
      <c r="J11831" s="484">
        <v>0.1193</v>
      </c>
      <c r="K11831" s="469">
        <f t="shared" si="1000"/>
        <v>19.24410212501563</v>
      </c>
      <c r="L11831" s="469">
        <f t="shared" si="1001"/>
        <v>4.4102125015630378E-2</v>
      </c>
    </row>
    <row r="11832" spans="1:12">
      <c r="A11832" s="98" t="s">
        <v>126</v>
      </c>
      <c r="B11832" s="98">
        <f t="shared" si="997"/>
        <v>25</v>
      </c>
      <c r="C11832" s="98">
        <f t="shared" si="998"/>
        <v>6</v>
      </c>
      <c r="D11832" s="98">
        <f>D11831</f>
        <v>306</v>
      </c>
      <c r="E11832" s="98">
        <f t="shared" si="999"/>
        <v>136</v>
      </c>
      <c r="F11832" s="397">
        <f>F11831+(E11832-E11831)*(F11834-F11831)/(E11834-E11831)</f>
        <v>5.0902666666666665</v>
      </c>
      <c r="G11832" s="98">
        <v>15</v>
      </c>
      <c r="H11832" s="491">
        <f>H11831+(E11832-E11831)*(H11834-H11831)/(E11834-E11831)</f>
        <v>0.26428099999999999</v>
      </c>
      <c r="I11832" s="492">
        <f>I11831+(E11832-E11831)*(I11834-I11831)/(E11834-E11831)</f>
        <v>19.233333333333334</v>
      </c>
      <c r="J11832" s="397">
        <f>J11831+(E11832-E11831)*(J11834-J11831)/(E11834-E11831)</f>
        <v>0.11856666666666667</v>
      </c>
      <c r="K11832" s="469">
        <f t="shared" si="1000"/>
        <v>19.26081203971026</v>
      </c>
      <c r="L11832" s="469">
        <f t="shared" si="1001"/>
        <v>2.7478706376925288E-2</v>
      </c>
    </row>
    <row r="11833" spans="1:12">
      <c r="A11833" s="98" t="s">
        <v>126</v>
      </c>
      <c r="B11833" s="98">
        <f t="shared" si="997"/>
        <v>25</v>
      </c>
      <c r="C11833" s="98">
        <f t="shared" si="998"/>
        <v>6</v>
      </c>
      <c r="D11833" s="98">
        <f>D11831</f>
        <v>306</v>
      </c>
      <c r="E11833" s="98">
        <f t="shared" si="999"/>
        <v>137</v>
      </c>
      <c r="F11833" s="397">
        <f>F11831+(E11833-E11831)*(F11834-F11831)/(E11834-E11831)</f>
        <v>5.1010333333333335</v>
      </c>
      <c r="G11833" s="98">
        <v>15</v>
      </c>
      <c r="H11833" s="491">
        <f>H11831+(E11833-E11831)*(H11834-H11831)/(E11834-E11831)</f>
        <v>0.26461099999999999</v>
      </c>
      <c r="I11833" s="492">
        <f>I11831+(E11833-E11831)*(I11834-I11831)/(E11834-E11831)</f>
        <v>19.266666666666666</v>
      </c>
      <c r="J11833" s="397">
        <f>J11831+(E11833-E11831)*(J11834-J11831)/(E11834-E11831)</f>
        <v>0.11783333333333333</v>
      </c>
      <c r="K11833" s="469">
        <f t="shared" si="1000"/>
        <v>19.277480276078219</v>
      </c>
      <c r="L11833" s="469">
        <f t="shared" si="1001"/>
        <v>1.081360941155296E-2</v>
      </c>
    </row>
    <row r="11834" spans="1:12">
      <c r="A11834" s="480" t="s">
        <v>126</v>
      </c>
      <c r="B11834" s="480">
        <f t="shared" si="997"/>
        <v>25</v>
      </c>
      <c r="C11834" s="480">
        <f t="shared" si="998"/>
        <v>6</v>
      </c>
      <c r="D11834" s="480">
        <f>D11831</f>
        <v>306</v>
      </c>
      <c r="E11834" s="480">
        <f t="shared" si="999"/>
        <v>138</v>
      </c>
      <c r="F11834" s="484">
        <v>5.1117999999999997</v>
      </c>
      <c r="G11834" s="480">
        <v>15</v>
      </c>
      <c r="H11834" s="482">
        <v>0.26494099999999998</v>
      </c>
      <c r="I11834" s="483">
        <v>19.3</v>
      </c>
      <c r="J11834" s="484">
        <v>0.1171</v>
      </c>
      <c r="K11834" s="469">
        <f t="shared" si="1000"/>
        <v>19.294106989858118</v>
      </c>
      <c r="L11834" s="469">
        <f t="shared" si="1001"/>
        <v>-5.893010141882371E-3</v>
      </c>
    </row>
    <row r="11835" spans="1:12">
      <c r="A11835" s="98" t="s">
        <v>126</v>
      </c>
      <c r="B11835" s="98">
        <f t="shared" si="997"/>
        <v>25</v>
      </c>
      <c r="C11835" s="98">
        <f t="shared" si="998"/>
        <v>6</v>
      </c>
      <c r="D11835" s="98">
        <f>D11834</f>
        <v>306</v>
      </c>
      <c r="E11835" s="98">
        <f t="shared" si="999"/>
        <v>139</v>
      </c>
      <c r="F11835" s="397">
        <f>F11834+(E11835-E11834)*(F11837-F11834)/(E11837-E11834)</f>
        <v>5.1224999999999996</v>
      </c>
      <c r="G11835" s="98">
        <v>15</v>
      </c>
      <c r="H11835" s="491">
        <f>H11834+(E11835-E11834)*(H11837-H11834)/(E11837-E11834)</f>
        <v>0.26527266666666666</v>
      </c>
      <c r="I11835" s="492">
        <f>I11834+(E11835-E11834)*(I11837-I11834)/(E11837-E11834)</f>
        <v>19.3</v>
      </c>
      <c r="J11835" s="397">
        <f>J11834+(E11835-E11834)*(J11837-J11834)/(E11837-E11834)</f>
        <v>0.11636666666666666</v>
      </c>
      <c r="K11835" s="469">
        <f t="shared" si="1000"/>
        <v>19.310319696211948</v>
      </c>
      <c r="L11835" s="469">
        <f t="shared" si="1001"/>
        <v>1.0319696211947615E-2</v>
      </c>
    </row>
    <row r="11836" spans="1:12">
      <c r="A11836" s="98" t="s">
        <v>126</v>
      </c>
      <c r="B11836" s="98">
        <f t="shared" si="997"/>
        <v>25</v>
      </c>
      <c r="C11836" s="98">
        <f t="shared" si="998"/>
        <v>6</v>
      </c>
      <c r="D11836" s="98">
        <f>D11834</f>
        <v>306</v>
      </c>
      <c r="E11836" s="98">
        <f t="shared" si="999"/>
        <v>140</v>
      </c>
      <c r="F11836" s="397">
        <f>F11834+(E11836-E11834)*(F11837-F11834)/(E11837-E11834)</f>
        <v>5.1332000000000004</v>
      </c>
      <c r="G11836" s="98">
        <v>15</v>
      </c>
      <c r="H11836" s="491">
        <f>H11834+(E11836-E11834)*(H11837-H11834)/(E11837-E11834)</f>
        <v>0.26560433333333333</v>
      </c>
      <c r="I11836" s="492">
        <f>I11834+(E11836-E11834)*(I11837-I11834)/(E11837-E11834)</f>
        <v>19.3</v>
      </c>
      <c r="J11836" s="397">
        <f>J11834+(E11836-E11834)*(J11837-J11834)/(E11837-E11834)</f>
        <v>0.11563333333333334</v>
      </c>
      <c r="K11836" s="469">
        <f t="shared" si="1000"/>
        <v>19.326491912155049</v>
      </c>
      <c r="L11836" s="469">
        <f t="shared" si="1001"/>
        <v>2.6491912155048425E-2</v>
      </c>
    </row>
    <row r="11837" spans="1:12">
      <c r="A11837" s="480" t="s">
        <v>126</v>
      </c>
      <c r="B11837" s="480">
        <f t="shared" ref="B11837:B11900" si="1002">INT(D11837/12)</f>
        <v>25</v>
      </c>
      <c r="C11837" s="480">
        <f t="shared" ref="C11837:C11900" si="1003">D11837-B11837*12</f>
        <v>6</v>
      </c>
      <c r="D11837" s="480">
        <f>D11834</f>
        <v>306</v>
      </c>
      <c r="E11837" s="480">
        <f t="shared" si="999"/>
        <v>141</v>
      </c>
      <c r="F11837" s="484">
        <v>5.1439000000000004</v>
      </c>
      <c r="G11837" s="480">
        <v>15</v>
      </c>
      <c r="H11837" s="482">
        <v>0.26593600000000001</v>
      </c>
      <c r="I11837" s="483">
        <v>19.3</v>
      </c>
      <c r="J11837" s="484">
        <v>0.1149</v>
      </c>
      <c r="K11837" s="469">
        <f t="shared" si="1000"/>
        <v>19.342623789182362</v>
      </c>
      <c r="L11837" s="469">
        <f t="shared" si="1001"/>
        <v>4.2623789182361094E-2</v>
      </c>
    </row>
    <row r="11838" spans="1:12">
      <c r="A11838" s="98" t="s">
        <v>126</v>
      </c>
      <c r="B11838" s="98">
        <f t="shared" si="1002"/>
        <v>25</v>
      </c>
      <c r="C11838" s="98">
        <f t="shared" si="1003"/>
        <v>6</v>
      </c>
      <c r="D11838" s="98">
        <f>D11837</f>
        <v>306</v>
      </c>
      <c r="E11838" s="98">
        <f t="shared" si="999"/>
        <v>142</v>
      </c>
      <c r="F11838" s="397">
        <f>F11837+(E11838-E11837)*(F11840-F11837)/(E11840-E11837)</f>
        <v>5.1545666666666667</v>
      </c>
      <c r="G11838" s="98">
        <v>15</v>
      </c>
      <c r="H11838" s="491">
        <f>H11837+(E11838-E11837)*(H11840-H11837)/(E11840-E11837)</f>
        <v>0.26626933333333336</v>
      </c>
      <c r="I11838" s="492">
        <f>I11837+(E11838-E11837)*(I11840-I11837)/(E11840-E11837)</f>
        <v>19.333333333333332</v>
      </c>
      <c r="J11838" s="397">
        <f>J11837+(E11838-E11837)*(J11840-J11837)/(E11840-E11837)</f>
        <v>0.11416666666666667</v>
      </c>
      <c r="K11838" s="469">
        <f t="shared" si="1000"/>
        <v>19.358469118987291</v>
      </c>
      <c r="L11838" s="469">
        <f t="shared" si="1001"/>
        <v>2.5135785653958465E-2</v>
      </c>
    </row>
    <row r="11839" spans="1:12">
      <c r="A11839" s="98" t="s">
        <v>126</v>
      </c>
      <c r="B11839" s="98">
        <f t="shared" si="1002"/>
        <v>25</v>
      </c>
      <c r="C11839" s="98">
        <f t="shared" si="1003"/>
        <v>6</v>
      </c>
      <c r="D11839" s="98">
        <f>D11837</f>
        <v>306</v>
      </c>
      <c r="E11839" s="98">
        <f t="shared" ref="E11839:E11861" si="1004">E11838+1</f>
        <v>143</v>
      </c>
      <c r="F11839" s="397">
        <f>F11837+(E11839-E11837)*(F11840-F11837)/(E11840-E11837)</f>
        <v>5.165233333333334</v>
      </c>
      <c r="G11839" s="98">
        <v>15</v>
      </c>
      <c r="H11839" s="491">
        <f>H11837+(E11839-E11837)*(H11840-H11837)/(E11840-E11837)</f>
        <v>0.26660266666666665</v>
      </c>
      <c r="I11839" s="492">
        <f>I11837+(E11839-E11837)*(I11840-I11837)/(E11840-E11837)</f>
        <v>19.366666666666667</v>
      </c>
      <c r="J11839" s="397">
        <f>J11837+(E11839-E11837)*(J11840-J11837)/(E11840-E11837)</f>
        <v>0.11343333333333333</v>
      </c>
      <c r="K11839" s="469">
        <f t="shared" si="1000"/>
        <v>19.374274825958235</v>
      </c>
      <c r="L11839" s="469">
        <f t="shared" si="1001"/>
        <v>7.6081592915677732E-3</v>
      </c>
    </row>
    <row r="11840" spans="1:12">
      <c r="A11840" s="480" t="s">
        <v>126</v>
      </c>
      <c r="B11840" s="480">
        <f t="shared" si="1002"/>
        <v>25</v>
      </c>
      <c r="C11840" s="480">
        <f t="shared" si="1003"/>
        <v>6</v>
      </c>
      <c r="D11840" s="480">
        <f>D11837</f>
        <v>306</v>
      </c>
      <c r="E11840" s="480">
        <f t="shared" si="1004"/>
        <v>144</v>
      </c>
      <c r="F11840" s="484">
        <v>5.1759000000000004</v>
      </c>
      <c r="G11840" s="480">
        <v>15</v>
      </c>
      <c r="H11840" s="482">
        <v>0.26693600000000001</v>
      </c>
      <c r="I11840" s="483">
        <v>19.399999999999999</v>
      </c>
      <c r="J11840" s="484">
        <v>0.11269999999999999</v>
      </c>
      <c r="K11840" s="469">
        <f t="shared" si="1000"/>
        <v>19.390041058530883</v>
      </c>
      <c r="L11840" s="469">
        <f t="shared" si="1001"/>
        <v>-9.9589414691152456E-3</v>
      </c>
    </row>
    <row r="11841" spans="1:12">
      <c r="A11841" s="98" t="s">
        <v>126</v>
      </c>
      <c r="B11841" s="98">
        <f t="shared" si="1002"/>
        <v>25</v>
      </c>
      <c r="C11841" s="98">
        <f t="shared" si="1003"/>
        <v>6</v>
      </c>
      <c r="D11841" s="98">
        <f>D11840</f>
        <v>306</v>
      </c>
      <c r="E11841" s="98">
        <f t="shared" si="1004"/>
        <v>145</v>
      </c>
      <c r="F11841" s="397">
        <f>F11840+(E11841-E11840)*(F11843-F11840)/(E11843-E11840)</f>
        <v>5.186466666666667</v>
      </c>
      <c r="G11841" s="98">
        <v>15</v>
      </c>
      <c r="H11841" s="491">
        <f>H11840+(E11841-E11840)*(H11843-H11840)/(E11843-E11840)</f>
        <v>0.26727033333333333</v>
      </c>
      <c r="I11841" s="492">
        <f>I11840+(E11841-E11840)*(I11843-I11840)/(E11843-E11840)</f>
        <v>19.399999999999999</v>
      </c>
      <c r="J11841" s="397">
        <f>J11840+(E11841-E11840)*(J11843-J11840)/(E11843-E11840)</f>
        <v>0.11196666666666666</v>
      </c>
      <c r="K11841" s="469">
        <f t="shared" si="1000"/>
        <v>19.405321204124164</v>
      </c>
      <c r="L11841" s="469">
        <f t="shared" si="1001"/>
        <v>5.3212041241650354E-3</v>
      </c>
    </row>
    <row r="11842" spans="1:12">
      <c r="A11842" s="98" t="s">
        <v>126</v>
      </c>
      <c r="B11842" s="98">
        <f t="shared" si="1002"/>
        <v>25</v>
      </c>
      <c r="C11842" s="98">
        <f t="shared" si="1003"/>
        <v>6</v>
      </c>
      <c r="D11842" s="98">
        <f>D11840</f>
        <v>306</v>
      </c>
      <c r="E11842" s="98">
        <f t="shared" si="1004"/>
        <v>146</v>
      </c>
      <c r="F11842" s="397">
        <f>F11840+(E11842-E11840)*(F11843-F11840)/(E11843-E11840)</f>
        <v>5.1970333333333336</v>
      </c>
      <c r="G11842" s="98">
        <v>15</v>
      </c>
      <c r="H11842" s="491">
        <f>H11840+(E11842-E11840)*(H11843-H11840)/(E11843-E11840)</f>
        <v>0.26760466666666666</v>
      </c>
      <c r="I11842" s="492">
        <f>I11840+(E11842-E11840)*(I11843-I11840)/(E11843-E11840)</f>
        <v>19.399999999999999</v>
      </c>
      <c r="J11842" s="397">
        <f>J11840+(E11842-E11840)*(J11843-J11840)/(E11843-E11840)</f>
        <v>0.11123333333333334</v>
      </c>
      <c r="K11842" s="469">
        <f t="shared" si="1000"/>
        <v>19.420563169052858</v>
      </c>
      <c r="L11842" s="469">
        <f t="shared" si="1001"/>
        <v>2.056316905285982E-2</v>
      </c>
    </row>
    <row r="11843" spans="1:12">
      <c r="A11843" s="480" t="s">
        <v>126</v>
      </c>
      <c r="B11843" s="480">
        <f t="shared" si="1002"/>
        <v>25</v>
      </c>
      <c r="C11843" s="480">
        <f t="shared" si="1003"/>
        <v>6</v>
      </c>
      <c r="D11843" s="480">
        <f>D11840</f>
        <v>306</v>
      </c>
      <c r="E11843" s="480">
        <f t="shared" si="1004"/>
        <v>147</v>
      </c>
      <c r="F11843" s="484">
        <v>5.2076000000000002</v>
      </c>
      <c r="G11843" s="480">
        <v>15</v>
      </c>
      <c r="H11843" s="482">
        <v>0.26793899999999998</v>
      </c>
      <c r="I11843" s="483">
        <v>19.399999999999999</v>
      </c>
      <c r="J11843" s="484">
        <v>0.1105</v>
      </c>
      <c r="K11843" s="469">
        <f t="shared" si="1000"/>
        <v>19.435767096242056</v>
      </c>
      <c r="L11843" s="469">
        <f t="shared" si="1001"/>
        <v>3.5767096242057761E-2</v>
      </c>
    </row>
    <row r="11844" spans="1:12">
      <c r="A11844" s="98" t="s">
        <v>126</v>
      </c>
      <c r="B11844" s="98">
        <f t="shared" si="1002"/>
        <v>25</v>
      </c>
      <c r="C11844" s="98">
        <f t="shared" si="1003"/>
        <v>6</v>
      </c>
      <c r="D11844" s="98">
        <f>D11843</f>
        <v>306</v>
      </c>
      <c r="E11844" s="98">
        <f t="shared" si="1004"/>
        <v>148</v>
      </c>
      <c r="F11844" s="397">
        <f>F11843+(E11844-E11843)*(F11846-F11843)/(E11846-E11843)</f>
        <v>5.2180999999999997</v>
      </c>
      <c r="G11844" s="98">
        <v>15</v>
      </c>
      <c r="H11844" s="491">
        <f>H11843+(E11844-E11843)*(H11846-H11843)/(E11846-E11843)</f>
        <v>0.26827533333333331</v>
      </c>
      <c r="I11844" s="492">
        <f>I11843+(E11844-E11843)*(I11846-I11843)/(E11846-E11843)</f>
        <v>19.433333333333334</v>
      </c>
      <c r="J11844" s="397">
        <f>J11843+(E11844-E11843)*(J11846-J11843)/(E11846-E11843)</f>
        <v>0.10976666666666667</v>
      </c>
      <c r="K11844" s="469">
        <f t="shared" si="1000"/>
        <v>19.450539619743896</v>
      </c>
      <c r="L11844" s="469">
        <f t="shared" si="1001"/>
        <v>1.7206286410562655E-2</v>
      </c>
    </row>
    <row r="11845" spans="1:12">
      <c r="A11845" s="98" t="s">
        <v>126</v>
      </c>
      <c r="B11845" s="98">
        <f t="shared" si="1002"/>
        <v>25</v>
      </c>
      <c r="C11845" s="98">
        <f t="shared" si="1003"/>
        <v>6</v>
      </c>
      <c r="D11845" s="98">
        <f>D11843</f>
        <v>306</v>
      </c>
      <c r="E11845" s="98">
        <f t="shared" si="1004"/>
        <v>149</v>
      </c>
      <c r="F11845" s="397">
        <f>F11843+(E11845-E11843)*(F11846-F11843)/(E11846-E11843)</f>
        <v>5.2286000000000001</v>
      </c>
      <c r="G11845" s="98">
        <v>15</v>
      </c>
      <c r="H11845" s="491">
        <f>H11843+(E11845-E11843)*(H11846-H11843)/(E11846-E11843)</f>
        <v>0.26861166666666669</v>
      </c>
      <c r="I11845" s="492">
        <f>I11843+(E11845-E11843)*(I11846-I11843)/(E11846-E11843)</f>
        <v>19.466666666666665</v>
      </c>
      <c r="J11845" s="397">
        <f>J11843+(E11845-E11843)*(J11846-J11843)/(E11846-E11843)</f>
        <v>0.10903333333333333</v>
      </c>
      <c r="K11845" s="469">
        <f t="shared" si="1000"/>
        <v>19.465275149379213</v>
      </c>
      <c r="L11845" s="469">
        <f t="shared" si="1001"/>
        <v>-1.3915172874519044E-3</v>
      </c>
    </row>
    <row r="11846" spans="1:12">
      <c r="A11846" s="480" t="s">
        <v>126</v>
      </c>
      <c r="B11846" s="480">
        <f t="shared" si="1002"/>
        <v>25</v>
      </c>
      <c r="C11846" s="480">
        <f t="shared" si="1003"/>
        <v>6</v>
      </c>
      <c r="D11846" s="480">
        <f>D11843</f>
        <v>306</v>
      </c>
      <c r="E11846" s="480">
        <f t="shared" si="1004"/>
        <v>150</v>
      </c>
      <c r="F11846" s="484">
        <v>5.2390999999999996</v>
      </c>
      <c r="G11846" s="480">
        <v>15</v>
      </c>
      <c r="H11846" s="482">
        <v>0.26894800000000002</v>
      </c>
      <c r="I11846" s="483">
        <v>19.5</v>
      </c>
      <c r="J11846" s="484">
        <v>0.10829999999999999</v>
      </c>
      <c r="K11846" s="469">
        <f t="shared" si="1000"/>
        <v>19.479973823936223</v>
      </c>
      <c r="L11846" s="469">
        <f t="shared" si="1001"/>
        <v>-2.0026176063776546E-2</v>
      </c>
    </row>
    <row r="11847" spans="1:12">
      <c r="A11847" s="98" t="s">
        <v>126</v>
      </c>
      <c r="B11847" s="98">
        <f t="shared" si="1002"/>
        <v>25</v>
      </c>
      <c r="C11847" s="98">
        <f t="shared" si="1003"/>
        <v>6</v>
      </c>
      <c r="D11847" s="98">
        <f>D11846</f>
        <v>306</v>
      </c>
      <c r="E11847" s="98">
        <f t="shared" si="1004"/>
        <v>151</v>
      </c>
      <c r="F11847" s="397">
        <f>F11846+(E11847-E11846)*(F11849-F11846)/(E11849-E11846)</f>
        <v>5.2495666666666665</v>
      </c>
      <c r="G11847" s="98">
        <v>15</v>
      </c>
      <c r="H11847" s="491">
        <f>H11846+(E11847-E11846)*(H11849-H11846)/(E11849-E11846)</f>
        <v>0.2692856666666667</v>
      </c>
      <c r="I11847" s="492">
        <f>I11846+(E11847-E11846)*(I11849-I11846)/(E11849-E11846)</f>
        <v>19.5</v>
      </c>
      <c r="J11847" s="397">
        <f>J11846+(E11847-E11846)*(J11849-J11846)/(E11849-E11846)</f>
        <v>0.10756666666666666</v>
      </c>
      <c r="K11847" s="469">
        <f t="shared" si="1000"/>
        <v>19.494415472045173</v>
      </c>
      <c r="L11847" s="469">
        <f t="shared" si="1001"/>
        <v>-5.5845279548272231E-3</v>
      </c>
    </row>
    <row r="11848" spans="1:12">
      <c r="A11848" s="98" t="s">
        <v>126</v>
      </c>
      <c r="B11848" s="98">
        <f t="shared" si="1002"/>
        <v>25</v>
      </c>
      <c r="C11848" s="98">
        <f t="shared" si="1003"/>
        <v>6</v>
      </c>
      <c r="D11848" s="98">
        <f>D11846</f>
        <v>306</v>
      </c>
      <c r="E11848" s="98">
        <f t="shared" si="1004"/>
        <v>152</v>
      </c>
      <c r="F11848" s="397">
        <f>F11846+(E11848-E11846)*(F11849-F11846)/(E11849-E11846)</f>
        <v>5.2600333333333333</v>
      </c>
      <c r="G11848" s="98">
        <v>15</v>
      </c>
      <c r="H11848" s="491">
        <f>H11846+(E11848-E11846)*(H11849-H11846)/(E11849-E11846)</f>
        <v>0.26962333333333333</v>
      </c>
      <c r="I11848" s="492">
        <f>I11846+(E11848-E11846)*(I11849-I11846)/(E11849-E11846)</f>
        <v>19.5</v>
      </c>
      <c r="J11848" s="397">
        <f>J11846+(E11848-E11846)*(J11849-J11846)/(E11849-E11846)</f>
        <v>0.10683333333333334</v>
      </c>
      <c r="K11848" s="469">
        <f t="shared" si="1000"/>
        <v>19.508820947741913</v>
      </c>
      <c r="L11848" s="469">
        <f t="shared" si="1001"/>
        <v>8.820947741913443E-3</v>
      </c>
    </row>
    <row r="11849" spans="1:12">
      <c r="A11849" s="480" t="s">
        <v>126</v>
      </c>
      <c r="B11849" s="480">
        <f t="shared" si="1002"/>
        <v>25</v>
      </c>
      <c r="C11849" s="480">
        <f t="shared" si="1003"/>
        <v>6</v>
      </c>
      <c r="D11849" s="480">
        <f>D11846</f>
        <v>306</v>
      </c>
      <c r="E11849" s="480">
        <f t="shared" si="1004"/>
        <v>153</v>
      </c>
      <c r="F11849" s="484">
        <v>5.2705000000000002</v>
      </c>
      <c r="G11849" s="480">
        <v>15</v>
      </c>
      <c r="H11849" s="482">
        <v>0.26996100000000001</v>
      </c>
      <c r="I11849" s="483">
        <v>19.5</v>
      </c>
      <c r="J11849" s="484">
        <v>0.1061</v>
      </c>
      <c r="K11849" s="469">
        <f t="shared" si="1000"/>
        <v>19.52319038675957</v>
      </c>
      <c r="L11849" s="469">
        <f t="shared" si="1001"/>
        <v>2.3190386759569748E-2</v>
      </c>
    </row>
    <row r="11850" spans="1:12">
      <c r="A11850" s="98" t="s">
        <v>126</v>
      </c>
      <c r="B11850" s="98">
        <f t="shared" si="1002"/>
        <v>25</v>
      </c>
      <c r="C11850" s="98">
        <f t="shared" si="1003"/>
        <v>6</v>
      </c>
      <c r="D11850" s="98">
        <f>D11849</f>
        <v>306</v>
      </c>
      <c r="E11850" s="98">
        <f t="shared" si="1004"/>
        <v>154</v>
      </c>
      <c r="F11850" s="397">
        <f>F11849+(E11850-E11849)*(F11852-F11849)/(E11852-E11849)</f>
        <v>5.2808666666666664</v>
      </c>
      <c r="G11850" s="98">
        <v>15</v>
      </c>
      <c r="H11850" s="491">
        <f>H11849+(E11850-E11849)*(H11852-H11849)/(E11852-E11849)</f>
        <v>0.27030066666666669</v>
      </c>
      <c r="I11850" s="492">
        <f>I11849+(E11850-E11849)*(I11852-I11849)/(E11852-E11849)</f>
        <v>19.533333333333335</v>
      </c>
      <c r="J11850" s="397">
        <f>J11849+(E11850-E11849)*(J11852-J11849)/(E11852-E11849)</f>
        <v>0.10533333333333333</v>
      </c>
      <c r="K11850" s="469">
        <f t="shared" si="1000"/>
        <v>19.537009404342321</v>
      </c>
      <c r="L11850" s="469">
        <f t="shared" si="1001"/>
        <v>3.6760710089858151E-3</v>
      </c>
    </row>
    <row r="11851" spans="1:12">
      <c r="A11851" s="98" t="s">
        <v>126</v>
      </c>
      <c r="B11851" s="98">
        <f t="shared" si="1002"/>
        <v>25</v>
      </c>
      <c r="C11851" s="98">
        <f t="shared" si="1003"/>
        <v>6</v>
      </c>
      <c r="D11851" s="98">
        <f>D11849</f>
        <v>306</v>
      </c>
      <c r="E11851" s="98">
        <f t="shared" si="1004"/>
        <v>155</v>
      </c>
      <c r="F11851" s="397">
        <f>F11849+(E11851-E11849)*(F11852-F11849)/(E11852-E11849)</f>
        <v>5.2912333333333335</v>
      </c>
      <c r="G11851" s="98">
        <v>15</v>
      </c>
      <c r="H11851" s="491">
        <f>H11849+(E11851-E11849)*(H11852-H11849)/(E11852-E11849)</f>
        <v>0.27064033333333332</v>
      </c>
      <c r="I11851" s="492">
        <f>I11849+(E11851-E11849)*(I11852-I11849)/(E11852-E11849)</f>
        <v>19.566666666666666</v>
      </c>
      <c r="J11851" s="397">
        <f>J11849+(E11851-E11849)*(J11852-J11849)/(E11852-E11849)</f>
        <v>0.10456666666666667</v>
      </c>
      <c r="K11851" s="469">
        <f t="shared" ref="K11851:K11914" si="1005">F11851/H11851</f>
        <v>19.550793734858441</v>
      </c>
      <c r="L11851" s="469">
        <f t="shared" ref="L11851:L11914" si="1006">K11851-I11851</f>
        <v>-1.5872931808225132E-2</v>
      </c>
    </row>
    <row r="11852" spans="1:12">
      <c r="A11852" s="480" t="s">
        <v>126</v>
      </c>
      <c r="B11852" s="480">
        <f t="shared" si="1002"/>
        <v>25</v>
      </c>
      <c r="C11852" s="480">
        <f t="shared" si="1003"/>
        <v>6</v>
      </c>
      <c r="D11852" s="480">
        <f>D11849</f>
        <v>306</v>
      </c>
      <c r="E11852" s="480">
        <f t="shared" si="1004"/>
        <v>156</v>
      </c>
      <c r="F11852" s="484">
        <v>5.3015999999999996</v>
      </c>
      <c r="G11852" s="480">
        <v>15</v>
      </c>
      <c r="H11852" s="482">
        <v>0.27098</v>
      </c>
      <c r="I11852" s="483">
        <v>19.600000000000001</v>
      </c>
      <c r="J11852" s="484">
        <v>0.1038</v>
      </c>
      <c r="K11852" s="469">
        <f t="shared" si="1005"/>
        <v>19.564543508746031</v>
      </c>
      <c r="L11852" s="469">
        <f t="shared" si="1006"/>
        <v>-3.5456491253970768E-2</v>
      </c>
    </row>
    <row r="11853" spans="1:12">
      <c r="A11853" s="98" t="s">
        <v>126</v>
      </c>
      <c r="B11853" s="98">
        <f t="shared" si="1002"/>
        <v>25</v>
      </c>
      <c r="C11853" s="98">
        <f t="shared" si="1003"/>
        <v>6</v>
      </c>
      <c r="D11853" s="98">
        <f>D11852</f>
        <v>306</v>
      </c>
      <c r="E11853" s="98">
        <f t="shared" si="1004"/>
        <v>157</v>
      </c>
      <c r="F11853" s="397">
        <f>F11852+(E11853-E11852)*(F11855-F11852)/(E11855-E11852)</f>
        <v>5.3119333333333332</v>
      </c>
      <c r="G11853" s="98">
        <v>15</v>
      </c>
      <c r="H11853" s="491">
        <f>H11852+(E11853-E11852)*(H11855-H11852)/(E11855-E11852)</f>
        <v>0.27132133333333336</v>
      </c>
      <c r="I11853" s="492">
        <f>I11852+(E11853-E11852)*(I11855-I11852)/(E11855-E11852)</f>
        <v>19.600000000000001</v>
      </c>
      <c r="J11853" s="397">
        <f>J11852+(E11853-E11852)*(J11855-J11852)/(E11855-E11852)</f>
        <v>0.10306666666666667</v>
      </c>
      <c r="K11853" s="469">
        <f t="shared" si="1005"/>
        <v>19.578015735339644</v>
      </c>
      <c r="L11853" s="469">
        <f t="shared" si="1006"/>
        <v>-2.1984264660357411E-2</v>
      </c>
    </row>
    <row r="11854" spans="1:12">
      <c r="A11854" s="98" t="s">
        <v>126</v>
      </c>
      <c r="B11854" s="98">
        <f t="shared" si="1002"/>
        <v>25</v>
      </c>
      <c r="C11854" s="98">
        <f t="shared" si="1003"/>
        <v>6</v>
      </c>
      <c r="D11854" s="98">
        <f>D11852</f>
        <v>306</v>
      </c>
      <c r="E11854" s="98">
        <f t="shared" si="1004"/>
        <v>158</v>
      </c>
      <c r="F11854" s="397">
        <f>F11852+(E11854-E11852)*(F11855-F11852)/(E11855-E11852)</f>
        <v>5.3222666666666667</v>
      </c>
      <c r="G11854" s="98">
        <v>15</v>
      </c>
      <c r="H11854" s="491">
        <f>H11852+(E11854-E11852)*(H11855-H11852)/(E11855-E11852)</f>
        <v>0.27166266666666666</v>
      </c>
      <c r="I11854" s="492">
        <f>I11852+(E11854-E11852)*(I11855-I11852)/(E11855-E11852)</f>
        <v>19.600000000000001</v>
      </c>
      <c r="J11854" s="397">
        <f>J11852+(E11854-E11852)*(J11855-J11852)/(E11855-E11852)</f>
        <v>0.10233333333333333</v>
      </c>
      <c r="K11854" s="469">
        <f t="shared" si="1005"/>
        <v>19.591454107299739</v>
      </c>
      <c r="L11854" s="469">
        <f t="shared" si="1006"/>
        <v>-8.5458927002619589E-3</v>
      </c>
    </row>
    <row r="11855" spans="1:12">
      <c r="A11855" s="480" t="s">
        <v>126</v>
      </c>
      <c r="B11855" s="480">
        <f t="shared" si="1002"/>
        <v>25</v>
      </c>
      <c r="C11855" s="480">
        <f t="shared" si="1003"/>
        <v>6</v>
      </c>
      <c r="D11855" s="480">
        <f>D11852</f>
        <v>306</v>
      </c>
      <c r="E11855" s="480">
        <f t="shared" si="1004"/>
        <v>159</v>
      </c>
      <c r="F11855" s="484">
        <v>5.3326000000000002</v>
      </c>
      <c r="G11855" s="480">
        <v>15</v>
      </c>
      <c r="H11855" s="482">
        <v>0.27200400000000002</v>
      </c>
      <c r="I11855" s="483">
        <v>19.600000000000001</v>
      </c>
      <c r="J11855" s="484">
        <v>0.1016</v>
      </c>
      <c r="K11855" s="469">
        <f t="shared" si="1005"/>
        <v>19.604858752077174</v>
      </c>
      <c r="L11855" s="469">
        <f t="shared" si="1006"/>
        <v>4.8587520771725679E-3</v>
      </c>
    </row>
    <row r="11856" spans="1:12">
      <c r="A11856" s="98" t="s">
        <v>126</v>
      </c>
      <c r="B11856" s="98">
        <f t="shared" si="1002"/>
        <v>25</v>
      </c>
      <c r="C11856" s="98">
        <f t="shared" si="1003"/>
        <v>6</v>
      </c>
      <c r="D11856" s="98">
        <f>D11855</f>
        <v>306</v>
      </c>
      <c r="E11856" s="98">
        <f t="shared" si="1004"/>
        <v>160</v>
      </c>
      <c r="F11856" s="397">
        <f>F11855+(E11856-E11855)*(F11858-F11855)/(E11858-E11855)</f>
        <v>5.3428666666666667</v>
      </c>
      <c r="G11856" s="98">
        <v>15</v>
      </c>
      <c r="H11856" s="491">
        <f>H11855+(E11856-E11855)*(H11858-H11855)/(E11858-E11855)</f>
        <v>0.27234733333333333</v>
      </c>
      <c r="I11856" s="492">
        <f>I11855+(E11856-E11855)*(I11858-I11855)/(E11858-E11855)</f>
        <v>19.600000000000001</v>
      </c>
      <c r="J11856" s="397">
        <f>J11855+(E11856-E11855)*(J11858-J11855)/(E11858-E11855)</f>
        <v>0.10086666666666666</v>
      </c>
      <c r="K11856" s="469">
        <f t="shared" si="1005"/>
        <v>19.617840943305239</v>
      </c>
      <c r="L11856" s="469">
        <f t="shared" si="1006"/>
        <v>1.7840943305238E-2</v>
      </c>
    </row>
    <row r="11857" spans="1:12">
      <c r="A11857" s="98" t="s">
        <v>126</v>
      </c>
      <c r="B11857" s="98">
        <f t="shared" si="1002"/>
        <v>25</v>
      </c>
      <c r="C11857" s="98">
        <f t="shared" si="1003"/>
        <v>6</v>
      </c>
      <c r="D11857" s="98">
        <f>D11855</f>
        <v>306</v>
      </c>
      <c r="E11857" s="98">
        <f t="shared" si="1004"/>
        <v>161</v>
      </c>
      <c r="F11857" s="397">
        <f>F11855+(E11857-E11855)*(F11858-F11855)/(E11858-E11855)</f>
        <v>5.353133333333334</v>
      </c>
      <c r="G11857" s="98">
        <v>15</v>
      </c>
      <c r="H11857" s="491">
        <f>H11855+(E11857-E11855)*(H11858-H11855)/(E11858-E11855)</f>
        <v>0.27269066666666669</v>
      </c>
      <c r="I11857" s="492">
        <f>I11855+(E11857-E11855)*(I11858-I11855)/(E11858-E11855)</f>
        <v>19.600000000000001</v>
      </c>
      <c r="J11857" s="397">
        <f>J11855+(E11857-E11855)*(J11858-J11855)/(E11858-E11855)</f>
        <v>0.10013333333333334</v>
      </c>
      <c r="K11857" s="469">
        <f t="shared" si="1005"/>
        <v>19.630790443872911</v>
      </c>
      <c r="L11857" s="469">
        <f t="shared" si="1006"/>
        <v>3.0790443872909634E-2</v>
      </c>
    </row>
    <row r="11858" spans="1:12">
      <c r="A11858" s="480" t="s">
        <v>126</v>
      </c>
      <c r="B11858" s="480">
        <f t="shared" si="1002"/>
        <v>25</v>
      </c>
      <c r="C11858" s="480">
        <f t="shared" si="1003"/>
        <v>6</v>
      </c>
      <c r="D11858" s="480">
        <f>D11855</f>
        <v>306</v>
      </c>
      <c r="E11858" s="480">
        <f t="shared" si="1004"/>
        <v>162</v>
      </c>
      <c r="F11858" s="484">
        <v>5.3634000000000004</v>
      </c>
      <c r="G11858" s="480">
        <v>15</v>
      </c>
      <c r="H11858" s="482">
        <v>0.273034</v>
      </c>
      <c r="I11858" s="483">
        <v>19.600000000000001</v>
      </c>
      <c r="J11858" s="484">
        <v>9.9400000000000002E-2</v>
      </c>
      <c r="K11858" s="469">
        <f t="shared" si="1005"/>
        <v>19.643707377103219</v>
      </c>
      <c r="L11858" s="469">
        <f t="shared" si="1006"/>
        <v>4.3707377103217482E-2</v>
      </c>
    </row>
    <row r="11859" spans="1:12">
      <c r="A11859" s="98" t="s">
        <v>126</v>
      </c>
      <c r="B11859" s="98">
        <f t="shared" si="1002"/>
        <v>25</v>
      </c>
      <c r="C11859" s="98">
        <f t="shared" si="1003"/>
        <v>6</v>
      </c>
      <c r="D11859" s="98">
        <f>D11858</f>
        <v>306</v>
      </c>
      <c r="E11859" s="98">
        <f t="shared" si="1004"/>
        <v>163</v>
      </c>
      <c r="F11859" s="397">
        <f>F11858+(E11859-E11858)*(F11861-F11858)/(E11861-E11858)</f>
        <v>5.3635999999999999</v>
      </c>
      <c r="G11859" s="98">
        <v>15</v>
      </c>
      <c r="H11859" s="491">
        <v>0.27337899999999998</v>
      </c>
      <c r="I11859" s="492">
        <v>19.7</v>
      </c>
      <c r="J11859" s="397">
        <f>J11858+(E11859-E11858)*(J11861-J11858)/(E11861-E11858)</f>
        <v>9.8666666666666666E-2</v>
      </c>
      <c r="K11859" s="469">
        <f t="shared" si="1005"/>
        <v>19.619648912315871</v>
      </c>
      <c r="L11859" s="469">
        <f t="shared" si="1006"/>
        <v>-8.0351087684128686E-2</v>
      </c>
    </row>
    <row r="11860" spans="1:12">
      <c r="A11860" s="98" t="s">
        <v>126</v>
      </c>
      <c r="B11860" s="98">
        <f t="shared" si="1002"/>
        <v>25</v>
      </c>
      <c r="C11860" s="98">
        <f t="shared" si="1003"/>
        <v>6</v>
      </c>
      <c r="D11860" s="98">
        <f>D11858</f>
        <v>306</v>
      </c>
      <c r="E11860" s="98">
        <f t="shared" si="1004"/>
        <v>164</v>
      </c>
      <c r="F11860" s="397">
        <f>F11858+(E11860-E11858)*(F11861-F11858)/(E11861-E11858)</f>
        <v>5.3638000000000003</v>
      </c>
      <c r="G11860" s="98">
        <v>15</v>
      </c>
      <c r="H11860" s="491">
        <v>0.27372400000000002</v>
      </c>
      <c r="I11860" s="492">
        <v>19.7</v>
      </c>
      <c r="J11860" s="397">
        <f>J11858+(E11860-E11858)*(J11861-J11858)/(E11861-E11858)</f>
        <v>9.7933333333333331E-2</v>
      </c>
      <c r="K11860" s="469">
        <f t="shared" si="1005"/>
        <v>19.595651093802516</v>
      </c>
      <c r="L11860" s="469">
        <f t="shared" si="1006"/>
        <v>-0.10434890619748316</v>
      </c>
    </row>
    <row r="11861" spans="1:12">
      <c r="A11861" s="164" t="s">
        <v>126</v>
      </c>
      <c r="B11861" s="164">
        <f t="shared" si="1002"/>
        <v>25</v>
      </c>
      <c r="C11861" s="164">
        <f t="shared" si="1003"/>
        <v>6</v>
      </c>
      <c r="D11861" s="164">
        <f>D11858</f>
        <v>306</v>
      </c>
      <c r="E11861" s="164">
        <f t="shared" si="1004"/>
        <v>165</v>
      </c>
      <c r="F11861" s="493">
        <v>5.3639999999999999</v>
      </c>
      <c r="G11861" s="164">
        <v>15</v>
      </c>
      <c r="H11861" s="494">
        <v>0.27410000000000001</v>
      </c>
      <c r="I11861" s="495">
        <v>19.7</v>
      </c>
      <c r="J11861" s="493">
        <v>9.7199999999999995E-2</v>
      </c>
      <c r="K11861" s="469">
        <f t="shared" si="1005"/>
        <v>19.569500182415176</v>
      </c>
      <c r="L11861" s="469">
        <f t="shared" si="1006"/>
        <v>-0.13049981758482332</v>
      </c>
    </row>
    <row r="11862" spans="1:12">
      <c r="A11862" s="480" t="s">
        <v>126</v>
      </c>
      <c r="B11862" s="480">
        <f t="shared" si="1002"/>
        <v>26</v>
      </c>
      <c r="C11862" s="480">
        <f t="shared" si="1003"/>
        <v>0</v>
      </c>
      <c r="D11862" s="480">
        <f>D11861+6</f>
        <v>312</v>
      </c>
      <c r="E11862" s="480">
        <v>84</v>
      </c>
      <c r="F11862" s="484">
        <v>4.4945000000000004</v>
      </c>
      <c r="G11862" s="480">
        <v>15</v>
      </c>
      <c r="H11862" s="482">
        <v>0.243863</v>
      </c>
      <c r="I11862" s="483">
        <v>18.399999999999999</v>
      </c>
      <c r="J11862" s="484">
        <v>0.1552</v>
      </c>
      <c r="K11862" s="469">
        <f t="shared" si="1005"/>
        <v>18.430430200563432</v>
      </c>
      <c r="L11862" s="469">
        <f t="shared" si="1006"/>
        <v>3.0430200563433374E-2</v>
      </c>
    </row>
    <row r="11863" spans="1:12">
      <c r="A11863" s="98" t="s">
        <v>126</v>
      </c>
      <c r="B11863" s="98">
        <f t="shared" si="1002"/>
        <v>26</v>
      </c>
      <c r="C11863" s="98">
        <f t="shared" si="1003"/>
        <v>0</v>
      </c>
      <c r="D11863" s="98">
        <f>D11862</f>
        <v>312</v>
      </c>
      <c r="E11863" s="98">
        <f t="shared" ref="E11863:E11926" si="1007">E11862+1</f>
        <v>85</v>
      </c>
      <c r="F11863" s="397">
        <f>F11862+(E11863-E11862)*(F11865-F11862)/(E11865-E11862)</f>
        <v>4.5066666666666668</v>
      </c>
      <c r="G11863" s="98">
        <v>15</v>
      </c>
      <c r="H11863" s="491">
        <f>H11862+(E11863-E11862)*(H11865-H11862)/(E11865-E11862)</f>
        <v>0.24418833333333334</v>
      </c>
      <c r="I11863" s="492">
        <f>I11862+(E11863-E11862)*(I11865-I11862)/(E11865-E11862)</f>
        <v>18.433333333333334</v>
      </c>
      <c r="J11863" s="397">
        <f>J11862+(E11863-E11862)*(J11865-J11862)/(E11865-E11862)</f>
        <v>0.15446666666666667</v>
      </c>
      <c r="K11863" s="469">
        <f t="shared" si="1005"/>
        <v>18.455700176776123</v>
      </c>
      <c r="L11863" s="469">
        <f t="shared" si="1006"/>
        <v>2.2366843442789275E-2</v>
      </c>
    </row>
    <row r="11864" spans="1:12">
      <c r="A11864" s="98" t="s">
        <v>126</v>
      </c>
      <c r="B11864" s="98">
        <f t="shared" si="1002"/>
        <v>26</v>
      </c>
      <c r="C11864" s="98">
        <f t="shared" si="1003"/>
        <v>0</v>
      </c>
      <c r="D11864" s="98">
        <f>D11862</f>
        <v>312</v>
      </c>
      <c r="E11864" s="98">
        <f t="shared" si="1007"/>
        <v>86</v>
      </c>
      <c r="F11864" s="397">
        <f>F11862+(E11864-E11862)*(F11865-F11862)/(E11865-E11862)</f>
        <v>4.5188333333333333</v>
      </c>
      <c r="G11864" s="98">
        <v>15</v>
      </c>
      <c r="H11864" s="491">
        <f>H11862+(E11864-E11862)*(H11865-H11862)/(E11865-E11862)</f>
        <v>0.24451366666666666</v>
      </c>
      <c r="I11864" s="492">
        <f>I11862+(E11864-E11862)*(I11865-I11862)/(E11865-E11862)</f>
        <v>18.466666666666665</v>
      </c>
      <c r="J11864" s="397">
        <f>J11862+(E11864-E11862)*(J11865-J11862)/(E11865-E11862)</f>
        <v>0.15373333333333333</v>
      </c>
      <c r="K11864" s="469">
        <f t="shared" si="1005"/>
        <v>18.48090290794925</v>
      </c>
      <c r="L11864" s="469">
        <f t="shared" si="1006"/>
        <v>1.4236241282585382E-2</v>
      </c>
    </row>
    <row r="11865" spans="1:12">
      <c r="A11865" s="480" t="s">
        <v>126</v>
      </c>
      <c r="B11865" s="480">
        <f t="shared" si="1002"/>
        <v>26</v>
      </c>
      <c r="C11865" s="480">
        <f t="shared" si="1003"/>
        <v>0</v>
      </c>
      <c r="D11865" s="480">
        <f>D11862</f>
        <v>312</v>
      </c>
      <c r="E11865" s="480">
        <f t="shared" si="1007"/>
        <v>87</v>
      </c>
      <c r="F11865" s="484">
        <v>4.5309999999999997</v>
      </c>
      <c r="G11865" s="480">
        <v>15</v>
      </c>
      <c r="H11865" s="482">
        <v>0.244839</v>
      </c>
      <c r="I11865" s="483">
        <v>18.5</v>
      </c>
      <c r="J11865" s="484">
        <v>0.153</v>
      </c>
      <c r="K11865" s="469">
        <f t="shared" si="1005"/>
        <v>18.506038662141243</v>
      </c>
      <c r="L11865" s="469">
        <f t="shared" si="1006"/>
        <v>6.0386621412433783E-3</v>
      </c>
    </row>
    <row r="11866" spans="1:12">
      <c r="A11866" s="98" t="s">
        <v>126</v>
      </c>
      <c r="B11866" s="98">
        <f t="shared" si="1002"/>
        <v>26</v>
      </c>
      <c r="C11866" s="98">
        <f t="shared" si="1003"/>
        <v>0</v>
      </c>
      <c r="D11866" s="98">
        <f>D11865</f>
        <v>312</v>
      </c>
      <c r="E11866" s="98">
        <f t="shared" si="1007"/>
        <v>88</v>
      </c>
      <c r="F11866" s="397">
        <f>F11865+(E11866-E11865)*(F11868-F11865)/(E11868-E11865)</f>
        <v>4.5430666666666664</v>
      </c>
      <c r="G11866" s="98">
        <v>15</v>
      </c>
      <c r="H11866" s="491">
        <f>H11865+(E11866-E11865)*(H11868-H11865)/(E11868-E11865)</f>
        <v>0.24516433333333335</v>
      </c>
      <c r="I11866" s="492">
        <f>I11865+(E11866-E11865)*(I11868-I11865)/(E11868-E11865)</f>
        <v>18.533333333333335</v>
      </c>
      <c r="J11866" s="397">
        <f>J11865+(E11866-E11865)*(J11868-J11865)/(E11868-E11865)</f>
        <v>0.15229999999999999</v>
      </c>
      <c r="K11866" s="469">
        <f t="shared" si="1005"/>
        <v>18.530699816313682</v>
      </c>
      <c r="L11866" s="469">
        <f t="shared" si="1006"/>
        <v>-2.6335170196531976E-3</v>
      </c>
    </row>
    <row r="11867" spans="1:12">
      <c r="A11867" s="98" t="s">
        <v>126</v>
      </c>
      <c r="B11867" s="98">
        <f t="shared" si="1002"/>
        <v>26</v>
      </c>
      <c r="C11867" s="98">
        <f t="shared" si="1003"/>
        <v>0</v>
      </c>
      <c r="D11867" s="98">
        <f>D11865</f>
        <v>312</v>
      </c>
      <c r="E11867" s="98">
        <f t="shared" si="1007"/>
        <v>89</v>
      </c>
      <c r="F11867" s="397">
        <f>F11865+(E11867-E11865)*(F11868-F11865)/(E11868-E11865)</f>
        <v>4.555133333333333</v>
      </c>
      <c r="G11867" s="98">
        <v>15</v>
      </c>
      <c r="H11867" s="491">
        <f>H11865+(E11867-E11865)*(H11868-H11865)/(E11868-E11865)</f>
        <v>0.24548966666666666</v>
      </c>
      <c r="I11867" s="492">
        <f>I11865+(E11867-E11865)*(I11868-I11865)/(E11868-E11865)</f>
        <v>18.566666666666666</v>
      </c>
      <c r="J11867" s="397">
        <f>J11865+(E11867-E11865)*(J11868-J11865)/(E11868-E11865)</f>
        <v>0.15160000000000001</v>
      </c>
      <c r="K11867" s="469">
        <f t="shared" si="1005"/>
        <v>18.55529560646816</v>
      </c>
      <c r="L11867" s="469">
        <f t="shared" si="1006"/>
        <v>-1.13710601985062E-2</v>
      </c>
    </row>
    <row r="11868" spans="1:12">
      <c r="A11868" s="480" t="s">
        <v>126</v>
      </c>
      <c r="B11868" s="480">
        <f t="shared" si="1002"/>
        <v>26</v>
      </c>
      <c r="C11868" s="480">
        <f t="shared" si="1003"/>
        <v>0</v>
      </c>
      <c r="D11868" s="480">
        <f>D11865</f>
        <v>312</v>
      </c>
      <c r="E11868" s="480">
        <f t="shared" si="1007"/>
        <v>90</v>
      </c>
      <c r="F11868" s="484">
        <v>4.5671999999999997</v>
      </c>
      <c r="G11868" s="480">
        <v>15</v>
      </c>
      <c r="H11868" s="482">
        <v>0.24581500000000001</v>
      </c>
      <c r="I11868" s="483">
        <v>18.600000000000001</v>
      </c>
      <c r="J11868" s="484">
        <v>0.15090000000000001</v>
      </c>
      <c r="K11868" s="469">
        <f t="shared" si="1005"/>
        <v>18.57982629213026</v>
      </c>
      <c r="L11868" s="469">
        <f t="shared" si="1006"/>
        <v>-2.0173707869741264E-2</v>
      </c>
    </row>
    <row r="11869" spans="1:12">
      <c r="A11869" s="98" t="s">
        <v>126</v>
      </c>
      <c r="B11869" s="98">
        <f t="shared" si="1002"/>
        <v>26</v>
      </c>
      <c r="C11869" s="98">
        <f t="shared" si="1003"/>
        <v>0</v>
      </c>
      <c r="D11869" s="98">
        <f>D11868</f>
        <v>312</v>
      </c>
      <c r="E11869" s="98">
        <f t="shared" si="1007"/>
        <v>91</v>
      </c>
      <c r="F11869" s="397">
        <f>F11868+(E11869-E11868)*(F11871-F11868)/(E11871-E11868)</f>
        <v>4.5791666666666666</v>
      </c>
      <c r="G11869" s="98">
        <v>15</v>
      </c>
      <c r="H11869" s="491">
        <f>H11868+(E11869-E11868)*(H11871-H11868)/(E11871-E11868)</f>
        <v>0.24610300000000002</v>
      </c>
      <c r="I11869" s="492">
        <f>I11868+(E11869-E11868)*(I11871-I11868)/(E11871-E11868)</f>
        <v>18.633333333333333</v>
      </c>
      <c r="J11869" s="397">
        <f>J11868+(E11869-E11868)*(J11871-J11868)/(E11871-E11868)</f>
        <v>0.1502</v>
      </c>
      <c r="K11869" s="469">
        <f t="shared" si="1005"/>
        <v>18.606708031461082</v>
      </c>
      <c r="L11869" s="469">
        <f t="shared" si="1006"/>
        <v>-2.6625301872250873E-2</v>
      </c>
    </row>
    <row r="11870" spans="1:12">
      <c r="A11870" s="98" t="s">
        <v>126</v>
      </c>
      <c r="B11870" s="98">
        <f t="shared" si="1002"/>
        <v>26</v>
      </c>
      <c r="C11870" s="98">
        <f t="shared" si="1003"/>
        <v>0</v>
      </c>
      <c r="D11870" s="98">
        <f>D11868</f>
        <v>312</v>
      </c>
      <c r="E11870" s="98">
        <f t="shared" si="1007"/>
        <v>92</v>
      </c>
      <c r="F11870" s="397">
        <f>F11868+(E11870-E11868)*(F11871-F11868)/(E11871-E11868)</f>
        <v>4.5911333333333335</v>
      </c>
      <c r="G11870" s="98">
        <v>15</v>
      </c>
      <c r="H11870" s="491">
        <f>H11868+(E11870-E11868)*(H11871-H11868)/(E11871-E11868)</f>
        <v>0.246391</v>
      </c>
      <c r="I11870" s="492">
        <f>I11868+(E11870-E11868)*(I11871-I11868)/(E11871-E11868)</f>
        <v>18.666666666666668</v>
      </c>
      <c r="J11870" s="397">
        <f>J11868+(E11870-E11868)*(J11871-J11868)/(E11871-E11868)</f>
        <v>0.14949999999999999</v>
      </c>
      <c r="K11870" s="469">
        <f t="shared" si="1005"/>
        <v>18.633526928066907</v>
      </c>
      <c r="L11870" s="469">
        <f t="shared" si="1006"/>
        <v>-3.3139738599761159E-2</v>
      </c>
    </row>
    <row r="11871" spans="1:12">
      <c r="A11871" s="480" t="s">
        <v>126</v>
      </c>
      <c r="B11871" s="480">
        <f t="shared" si="1002"/>
        <v>26</v>
      </c>
      <c r="C11871" s="480">
        <f t="shared" si="1003"/>
        <v>0</v>
      </c>
      <c r="D11871" s="480">
        <f>D11868</f>
        <v>312</v>
      </c>
      <c r="E11871" s="480">
        <f t="shared" si="1007"/>
        <v>93</v>
      </c>
      <c r="F11871" s="484">
        <v>4.6031000000000004</v>
      </c>
      <c r="G11871" s="480">
        <v>15</v>
      </c>
      <c r="H11871" s="482">
        <v>0.24667900000000001</v>
      </c>
      <c r="I11871" s="483">
        <v>18.7</v>
      </c>
      <c r="J11871" s="484">
        <v>0.14879999999999999</v>
      </c>
      <c r="K11871" s="469">
        <f t="shared" si="1005"/>
        <v>18.660283202056114</v>
      </c>
      <c r="L11871" s="469">
        <f t="shared" si="1006"/>
        <v>-3.9716797943885496E-2</v>
      </c>
    </row>
    <row r="11872" spans="1:12">
      <c r="A11872" s="98" t="s">
        <v>126</v>
      </c>
      <c r="B11872" s="98">
        <f t="shared" si="1002"/>
        <v>26</v>
      </c>
      <c r="C11872" s="98">
        <f t="shared" si="1003"/>
        <v>0</v>
      </c>
      <c r="D11872" s="98">
        <f>D11871</f>
        <v>312</v>
      </c>
      <c r="E11872" s="98">
        <f t="shared" si="1007"/>
        <v>94</v>
      </c>
      <c r="F11872" s="397">
        <f>F11871+(E11872-E11871)*(F11874-F11871)/(E11874-E11871)</f>
        <v>4.6150000000000002</v>
      </c>
      <c r="G11872" s="98">
        <v>15</v>
      </c>
      <c r="H11872" s="491">
        <f>H11871+(E11872-E11871)*(H11874-H11871)/(E11874-E11871)</f>
        <v>0.24704100000000001</v>
      </c>
      <c r="I11872" s="492">
        <f>I11871+(E11872-E11871)*(I11874-I11871)/(E11874-E11871)</f>
        <v>18.7</v>
      </c>
      <c r="J11872" s="397">
        <f>J11871+(E11872-E11871)*(J11874-J11871)/(E11874-E11871)</f>
        <v>0.14809999999999998</v>
      </c>
      <c r="K11872" s="469">
        <f t="shared" si="1005"/>
        <v>18.681109613384013</v>
      </c>
      <c r="L11872" s="469">
        <f t="shared" si="1006"/>
        <v>-1.8890386615986188E-2</v>
      </c>
    </row>
    <row r="11873" spans="1:12">
      <c r="A11873" s="98" t="s">
        <v>126</v>
      </c>
      <c r="B11873" s="98">
        <f t="shared" si="1002"/>
        <v>26</v>
      </c>
      <c r="C11873" s="98">
        <f t="shared" si="1003"/>
        <v>0</v>
      </c>
      <c r="D11873" s="98">
        <f>D11871</f>
        <v>312</v>
      </c>
      <c r="E11873" s="98">
        <f t="shared" si="1007"/>
        <v>95</v>
      </c>
      <c r="F11873" s="397">
        <f>F11871+(E11873-E11871)*(F11874-F11871)/(E11874-E11871)</f>
        <v>4.6269</v>
      </c>
      <c r="G11873" s="98">
        <v>15</v>
      </c>
      <c r="H11873" s="491">
        <f>H11871+(E11873-E11871)*(H11874-H11871)/(E11874-E11871)</f>
        <v>0.24740300000000001</v>
      </c>
      <c r="I11873" s="492">
        <f>I11871+(E11873-E11871)*(I11874-I11871)/(E11874-E11871)</f>
        <v>18.7</v>
      </c>
      <c r="J11873" s="397">
        <f>J11871+(E11873-E11871)*(J11874-J11871)/(E11874-E11871)</f>
        <v>0.1474</v>
      </c>
      <c r="K11873" s="469">
        <f t="shared" si="1005"/>
        <v>18.70187507831352</v>
      </c>
      <c r="L11873" s="469">
        <f t="shared" si="1006"/>
        <v>1.8750783135210725E-3</v>
      </c>
    </row>
    <row r="11874" spans="1:12">
      <c r="A11874" s="480" t="s">
        <v>126</v>
      </c>
      <c r="B11874" s="480">
        <f t="shared" si="1002"/>
        <v>26</v>
      </c>
      <c r="C11874" s="480">
        <f t="shared" si="1003"/>
        <v>0</v>
      </c>
      <c r="D11874" s="480">
        <f>D11871</f>
        <v>312</v>
      </c>
      <c r="E11874" s="480">
        <f t="shared" si="1007"/>
        <v>96</v>
      </c>
      <c r="F11874" s="484">
        <v>4.6387999999999998</v>
      </c>
      <c r="G11874" s="480">
        <v>15</v>
      </c>
      <c r="H11874" s="482">
        <v>0.24776500000000001</v>
      </c>
      <c r="I11874" s="483">
        <v>18.7</v>
      </c>
      <c r="J11874" s="484">
        <v>0.1467</v>
      </c>
      <c r="K11874" s="469">
        <f t="shared" si="1005"/>
        <v>18.722579863984016</v>
      </c>
      <c r="L11874" s="469">
        <f t="shared" si="1006"/>
        <v>2.2579863984017123E-2</v>
      </c>
    </row>
    <row r="11875" spans="1:12">
      <c r="A11875" s="98" t="s">
        <v>126</v>
      </c>
      <c r="B11875" s="98">
        <f t="shared" si="1002"/>
        <v>26</v>
      </c>
      <c r="C11875" s="98">
        <f t="shared" si="1003"/>
        <v>0</v>
      </c>
      <c r="D11875" s="98">
        <f>D11874</f>
        <v>312</v>
      </c>
      <c r="E11875" s="98">
        <f t="shared" si="1007"/>
        <v>97</v>
      </c>
      <c r="F11875" s="397">
        <f>F11874+(E11875-E11874)*(F11877-F11874)/(E11877-E11874)</f>
        <v>4.6505999999999998</v>
      </c>
      <c r="G11875" s="98">
        <v>15</v>
      </c>
      <c r="H11875" s="491">
        <f>H11874+(E11875-E11874)*(H11877-H11874)/(E11877-E11874)</f>
        <v>0.24809033333333333</v>
      </c>
      <c r="I11875" s="492">
        <f>I11874+(E11875-E11874)*(I11877-I11874)/(E11877-E11874)</f>
        <v>18.733333333333334</v>
      </c>
      <c r="J11875" s="397">
        <f>J11874+(E11875-E11874)*(J11877-J11874)/(E11877-E11874)</f>
        <v>0.14596666666666666</v>
      </c>
      <c r="K11875" s="469">
        <f t="shared" si="1005"/>
        <v>18.745591323590467</v>
      </c>
      <c r="L11875" s="469">
        <f t="shared" si="1006"/>
        <v>1.2257990257133144E-2</v>
      </c>
    </row>
    <row r="11876" spans="1:12">
      <c r="A11876" s="98" t="s">
        <v>126</v>
      </c>
      <c r="B11876" s="98">
        <f t="shared" si="1002"/>
        <v>26</v>
      </c>
      <c r="C11876" s="98">
        <f t="shared" si="1003"/>
        <v>0</v>
      </c>
      <c r="D11876" s="98">
        <f>D11874</f>
        <v>312</v>
      </c>
      <c r="E11876" s="98">
        <f t="shared" si="1007"/>
        <v>98</v>
      </c>
      <c r="F11876" s="397">
        <f>F11874+(E11876-E11874)*(F11877-F11874)/(E11877-E11874)</f>
        <v>4.6623999999999999</v>
      </c>
      <c r="G11876" s="98">
        <v>15</v>
      </c>
      <c r="H11876" s="491">
        <f>H11874+(E11876-E11874)*(H11877-H11874)/(E11877-E11874)</f>
        <v>0.24841566666666667</v>
      </c>
      <c r="I11876" s="492">
        <f>I11874+(E11876-E11874)*(I11877-I11874)/(E11877-E11874)</f>
        <v>18.766666666666666</v>
      </c>
      <c r="J11876" s="397">
        <f>J11874+(E11876-E11874)*(J11877-J11874)/(E11877-E11874)</f>
        <v>0.14523333333333333</v>
      </c>
      <c r="K11876" s="469">
        <f t="shared" si="1005"/>
        <v>18.768542510067132</v>
      </c>
      <c r="L11876" s="469">
        <f t="shared" si="1006"/>
        <v>1.8758434004659819E-3</v>
      </c>
    </row>
    <row r="11877" spans="1:12">
      <c r="A11877" s="480" t="s">
        <v>126</v>
      </c>
      <c r="B11877" s="480">
        <f t="shared" si="1002"/>
        <v>26</v>
      </c>
      <c r="C11877" s="480">
        <f t="shared" si="1003"/>
        <v>0</v>
      </c>
      <c r="D11877" s="480">
        <f>D11874</f>
        <v>312</v>
      </c>
      <c r="E11877" s="480">
        <f t="shared" si="1007"/>
        <v>99</v>
      </c>
      <c r="F11877" s="484">
        <v>4.6741999999999999</v>
      </c>
      <c r="G11877" s="480">
        <v>15</v>
      </c>
      <c r="H11877" s="482">
        <v>0.24874099999999999</v>
      </c>
      <c r="I11877" s="483">
        <v>18.8</v>
      </c>
      <c r="J11877" s="484">
        <v>0.14449999999999999</v>
      </c>
      <c r="K11877" s="469">
        <f t="shared" si="1005"/>
        <v>18.791433659911313</v>
      </c>
      <c r="L11877" s="469">
        <f t="shared" si="1006"/>
        <v>-8.5663400886879515E-3</v>
      </c>
    </row>
    <row r="11878" spans="1:12">
      <c r="A11878" s="98" t="s">
        <v>126</v>
      </c>
      <c r="B11878" s="98">
        <f t="shared" si="1002"/>
        <v>26</v>
      </c>
      <c r="C11878" s="98">
        <f t="shared" si="1003"/>
        <v>0</v>
      </c>
      <c r="D11878" s="98">
        <f>D11877</f>
        <v>312</v>
      </c>
      <c r="E11878" s="98">
        <f t="shared" si="1007"/>
        <v>100</v>
      </c>
      <c r="F11878" s="397">
        <f>F11877+(E11878-E11877)*(F11880-F11877)/(E11880-E11877)</f>
        <v>4.6859000000000002</v>
      </c>
      <c r="G11878" s="98">
        <v>15</v>
      </c>
      <c r="H11878" s="491">
        <f>H11877+(E11878-E11877)*(H11880-H11877)/(E11880-E11877)</f>
        <v>0.24906633333333333</v>
      </c>
      <c r="I11878" s="492">
        <f>I11877+(E11878-E11877)*(I11880-I11877)/(E11880-E11877)</f>
        <v>18.833333333333332</v>
      </c>
      <c r="J11878" s="397">
        <f>J11877+(E11878-E11877)*(J11880-J11877)/(E11880-E11877)</f>
        <v>0.14379999999999998</v>
      </c>
      <c r="K11878" s="469">
        <f t="shared" si="1005"/>
        <v>18.813863508917972</v>
      </c>
      <c r="L11878" s="469">
        <f t="shared" si="1006"/>
        <v>-1.9469824415359938E-2</v>
      </c>
    </row>
    <row r="11879" spans="1:12">
      <c r="A11879" s="98" t="s">
        <v>126</v>
      </c>
      <c r="B11879" s="98">
        <f t="shared" si="1002"/>
        <v>26</v>
      </c>
      <c r="C11879" s="98">
        <f t="shared" si="1003"/>
        <v>0</v>
      </c>
      <c r="D11879" s="98">
        <f>D11877</f>
        <v>312</v>
      </c>
      <c r="E11879" s="98">
        <f t="shared" si="1007"/>
        <v>101</v>
      </c>
      <c r="F11879" s="397">
        <f>F11877+(E11879-E11877)*(F11880-F11877)/(E11880-E11877)</f>
        <v>4.6975999999999996</v>
      </c>
      <c r="G11879" s="98">
        <v>15</v>
      </c>
      <c r="H11879" s="491">
        <f>H11877+(E11879-E11877)*(H11880-H11877)/(E11880-E11877)</f>
        <v>0.24939166666666665</v>
      </c>
      <c r="I11879" s="492">
        <f>I11877+(E11879-E11877)*(I11880-I11877)/(E11880-E11877)</f>
        <v>18.866666666666667</v>
      </c>
      <c r="J11879" s="397">
        <f>J11877+(E11879-E11877)*(J11880-J11877)/(E11880-E11877)</f>
        <v>0.1431</v>
      </c>
      <c r="K11879" s="469">
        <f t="shared" si="1005"/>
        <v>18.836234838106058</v>
      </c>
      <c r="L11879" s="469">
        <f t="shared" si="1006"/>
        <v>-3.0431828560608665E-2</v>
      </c>
    </row>
    <row r="11880" spans="1:12">
      <c r="A11880" s="480" t="s">
        <v>126</v>
      </c>
      <c r="B11880" s="480">
        <f t="shared" si="1002"/>
        <v>26</v>
      </c>
      <c r="C11880" s="480">
        <f t="shared" si="1003"/>
        <v>0</v>
      </c>
      <c r="D11880" s="480">
        <f>D11877</f>
        <v>312</v>
      </c>
      <c r="E11880" s="480">
        <f t="shared" si="1007"/>
        <v>102</v>
      </c>
      <c r="F11880" s="484">
        <v>4.7092999999999998</v>
      </c>
      <c r="G11880" s="480">
        <v>15</v>
      </c>
      <c r="H11880" s="482">
        <v>0.24971699999999999</v>
      </c>
      <c r="I11880" s="483">
        <v>18.899999999999999</v>
      </c>
      <c r="J11880" s="484">
        <v>0.1424</v>
      </c>
      <c r="K11880" s="469">
        <f t="shared" si="1005"/>
        <v>18.858547876195853</v>
      </c>
      <c r="L11880" s="469">
        <f t="shared" si="1006"/>
        <v>-4.1452123804145202E-2</v>
      </c>
    </row>
    <row r="11881" spans="1:12">
      <c r="A11881" s="98" t="s">
        <v>126</v>
      </c>
      <c r="B11881" s="98">
        <f t="shared" si="1002"/>
        <v>26</v>
      </c>
      <c r="C11881" s="98">
        <f t="shared" si="1003"/>
        <v>0</v>
      </c>
      <c r="D11881" s="98">
        <f>D11880</f>
        <v>312</v>
      </c>
      <c r="E11881" s="98">
        <f t="shared" si="1007"/>
        <v>103</v>
      </c>
      <c r="F11881" s="397">
        <f>F11880+(E11881-E11880)*(F11883-F11880)/(E11883-E11880)</f>
        <v>4.7209000000000003</v>
      </c>
      <c r="G11881" s="98">
        <v>15</v>
      </c>
      <c r="H11881" s="491">
        <f>H11880+(E11881-E11880)*(H11883-H11880)/(E11883-E11880)</f>
        <v>0.25004233333333331</v>
      </c>
      <c r="I11881" s="492">
        <f>I11880+(E11881-E11880)*(I11883-I11880)/(E11883-E11880)</f>
        <v>18.899999999999999</v>
      </c>
      <c r="J11881" s="397">
        <f>J11880+(E11881-E11880)*(J11883-J11880)/(E11883-E11880)</f>
        <v>0.14169999999999999</v>
      </c>
      <c r="K11881" s="469">
        <f t="shared" si="1005"/>
        <v>18.880402918439149</v>
      </c>
      <c r="L11881" s="469">
        <f t="shared" si="1006"/>
        <v>-1.9597081560849716E-2</v>
      </c>
    </row>
    <row r="11882" spans="1:12">
      <c r="A11882" s="98" t="s">
        <v>126</v>
      </c>
      <c r="B11882" s="98">
        <f t="shared" si="1002"/>
        <v>26</v>
      </c>
      <c r="C11882" s="98">
        <f t="shared" si="1003"/>
        <v>0</v>
      </c>
      <c r="D11882" s="98">
        <f>D11880</f>
        <v>312</v>
      </c>
      <c r="E11882" s="98">
        <f t="shared" si="1007"/>
        <v>104</v>
      </c>
      <c r="F11882" s="397">
        <f>F11880+(E11882-E11880)*(F11883-F11880)/(E11883-E11880)</f>
        <v>4.7324999999999999</v>
      </c>
      <c r="G11882" s="98">
        <v>15</v>
      </c>
      <c r="H11882" s="491">
        <f>H11880+(E11882-E11880)*(H11883-H11880)/(E11883-E11880)</f>
        <v>0.25036766666666666</v>
      </c>
      <c r="I11882" s="492">
        <f>I11880+(E11882-E11880)*(I11883-I11880)/(E11883-E11880)</f>
        <v>18.899999999999999</v>
      </c>
      <c r="J11882" s="397">
        <f>J11880+(E11882-E11880)*(J11883-J11880)/(E11883-E11880)</f>
        <v>0.14100000000000001</v>
      </c>
      <c r="K11882" s="469">
        <f t="shared" si="1005"/>
        <v>18.902201162823207</v>
      </c>
      <c r="L11882" s="469">
        <f t="shared" si="1006"/>
        <v>2.2011628232085911E-3</v>
      </c>
    </row>
    <row r="11883" spans="1:12">
      <c r="A11883" s="480" t="s">
        <v>126</v>
      </c>
      <c r="B11883" s="480">
        <f t="shared" si="1002"/>
        <v>26</v>
      </c>
      <c r="C11883" s="480">
        <f t="shared" si="1003"/>
        <v>0</v>
      </c>
      <c r="D11883" s="480">
        <f>D11880</f>
        <v>312</v>
      </c>
      <c r="E11883" s="480">
        <f t="shared" si="1007"/>
        <v>105</v>
      </c>
      <c r="F11883" s="484">
        <v>4.7441000000000004</v>
      </c>
      <c r="G11883" s="480">
        <v>15</v>
      </c>
      <c r="H11883" s="482">
        <v>0.250693</v>
      </c>
      <c r="I11883" s="483">
        <v>18.899999999999999</v>
      </c>
      <c r="J11883" s="484">
        <v>0.14030000000000001</v>
      </c>
      <c r="K11883" s="469">
        <f t="shared" si="1005"/>
        <v>18.923942830473926</v>
      </c>
      <c r="L11883" s="469">
        <f t="shared" si="1006"/>
        <v>2.3942830473927756E-2</v>
      </c>
    </row>
    <row r="11884" spans="1:12">
      <c r="A11884" s="98" t="s">
        <v>126</v>
      </c>
      <c r="B11884" s="98">
        <f t="shared" si="1002"/>
        <v>26</v>
      </c>
      <c r="C11884" s="98">
        <f t="shared" si="1003"/>
        <v>0</v>
      </c>
      <c r="D11884" s="98">
        <f>D11883</f>
        <v>312</v>
      </c>
      <c r="E11884" s="98">
        <f t="shared" si="1007"/>
        <v>106</v>
      </c>
      <c r="F11884" s="397">
        <f>F11883+(E11884-E11883)*(F11886-F11883)/(E11886-E11883)</f>
        <v>4.7556333333333338</v>
      </c>
      <c r="G11884" s="98">
        <v>15</v>
      </c>
      <c r="H11884" s="491">
        <f>H11883+(E11884-E11883)*(H11886-H11883)/(E11886-E11883)</f>
        <v>0.25111899999999998</v>
      </c>
      <c r="I11884" s="492">
        <f>I11883+(E11884-E11883)*(I11886-I11883)/(E11886-E11883)</f>
        <v>18.933333333333334</v>
      </c>
      <c r="J11884" s="397">
        <f>J11883+(E11884-E11883)*(J11886-J11883)/(E11886-E11883)</f>
        <v>0.13956666666666667</v>
      </c>
      <c r="K11884" s="469">
        <f t="shared" si="1005"/>
        <v>18.937767884283286</v>
      </c>
      <c r="L11884" s="469">
        <f t="shared" si="1006"/>
        <v>4.434550949952154E-3</v>
      </c>
    </row>
    <row r="11885" spans="1:12">
      <c r="A11885" s="98" t="s">
        <v>126</v>
      </c>
      <c r="B11885" s="98">
        <f t="shared" si="1002"/>
        <v>26</v>
      </c>
      <c r="C11885" s="98">
        <f t="shared" si="1003"/>
        <v>0</v>
      </c>
      <c r="D11885" s="98">
        <f>D11883</f>
        <v>312</v>
      </c>
      <c r="E11885" s="98">
        <f t="shared" si="1007"/>
        <v>107</v>
      </c>
      <c r="F11885" s="397">
        <f>F11883+(E11885-E11883)*(F11886-F11883)/(E11886-E11883)</f>
        <v>4.7671666666666663</v>
      </c>
      <c r="G11885" s="98">
        <v>15</v>
      </c>
      <c r="H11885" s="491">
        <f>H11883+(E11885-E11883)*(H11886-H11883)/(E11886-E11883)</f>
        <v>0.25154500000000002</v>
      </c>
      <c r="I11885" s="492">
        <f>I11883+(E11885-E11883)*(I11886-I11883)/(E11886-E11883)</f>
        <v>18.966666666666665</v>
      </c>
      <c r="J11885" s="397">
        <f>J11883+(E11885-E11883)*(J11886-J11883)/(E11886-E11883)</f>
        <v>0.13883333333333334</v>
      </c>
      <c r="K11885" s="469">
        <f t="shared" si="1005"/>
        <v>18.951546111696381</v>
      </c>
      <c r="L11885" s="469">
        <f t="shared" si="1006"/>
        <v>-1.5120554970284417E-2</v>
      </c>
    </row>
    <row r="11886" spans="1:12">
      <c r="A11886" s="480" t="s">
        <v>126</v>
      </c>
      <c r="B11886" s="480">
        <f t="shared" si="1002"/>
        <v>26</v>
      </c>
      <c r="C11886" s="480">
        <f t="shared" si="1003"/>
        <v>0</v>
      </c>
      <c r="D11886" s="480">
        <f>D11883</f>
        <v>312</v>
      </c>
      <c r="E11886" s="480">
        <f t="shared" si="1007"/>
        <v>108</v>
      </c>
      <c r="F11886" s="484">
        <v>4.7786999999999997</v>
      </c>
      <c r="G11886" s="480">
        <v>15</v>
      </c>
      <c r="H11886" s="482">
        <v>0.251971</v>
      </c>
      <c r="I11886" s="483">
        <v>19</v>
      </c>
      <c r="J11886" s="484">
        <v>0.1381</v>
      </c>
      <c r="K11886" s="469">
        <f t="shared" si="1005"/>
        <v>18.965277750217286</v>
      </c>
      <c r="L11886" s="469">
        <f t="shared" si="1006"/>
        <v>-3.4722249782713988E-2</v>
      </c>
    </row>
    <row r="11887" spans="1:12">
      <c r="A11887" s="98" t="s">
        <v>126</v>
      </c>
      <c r="B11887" s="98">
        <f t="shared" si="1002"/>
        <v>26</v>
      </c>
      <c r="C11887" s="98">
        <f t="shared" si="1003"/>
        <v>0</v>
      </c>
      <c r="D11887" s="98">
        <f>D11886</f>
        <v>312</v>
      </c>
      <c r="E11887" s="98">
        <f t="shared" si="1007"/>
        <v>109</v>
      </c>
      <c r="F11887" s="397">
        <f>F11886+(E11887-E11886)*(F11889-F11886)/(E11889-E11886)</f>
        <v>4.7901666666666669</v>
      </c>
      <c r="G11887" s="98">
        <v>15</v>
      </c>
      <c r="H11887" s="491">
        <f>H11886+(E11887-E11886)*(H11889-H11886)/(E11889-E11886)</f>
        <v>0.25219766666666665</v>
      </c>
      <c r="I11887" s="492">
        <f>I11886+(E11887-E11886)*(I11889-I11886)/(E11889-E11886)</f>
        <v>19.033333333333335</v>
      </c>
      <c r="J11887" s="397">
        <f>J11886+(E11887-E11886)*(J11889-J11886)/(E11889-E11886)</f>
        <v>0.13739999999999999</v>
      </c>
      <c r="K11887" s="469">
        <f t="shared" si="1005"/>
        <v>18.993699386592265</v>
      </c>
      <c r="L11887" s="469">
        <f t="shared" si="1006"/>
        <v>-3.9633946741069792E-2</v>
      </c>
    </row>
    <row r="11888" spans="1:12">
      <c r="A11888" s="98" t="s">
        <v>126</v>
      </c>
      <c r="B11888" s="98">
        <f t="shared" si="1002"/>
        <v>26</v>
      </c>
      <c r="C11888" s="98">
        <f t="shared" si="1003"/>
        <v>0</v>
      </c>
      <c r="D11888" s="98">
        <f>D11886</f>
        <v>312</v>
      </c>
      <c r="E11888" s="98">
        <f t="shared" si="1007"/>
        <v>110</v>
      </c>
      <c r="F11888" s="397">
        <f>F11886+(E11888-E11886)*(F11889-F11886)/(E11889-E11886)</f>
        <v>4.8016333333333332</v>
      </c>
      <c r="G11888" s="98">
        <v>15</v>
      </c>
      <c r="H11888" s="491">
        <f>H11886+(E11888-E11886)*(H11889-H11886)/(E11889-E11886)</f>
        <v>0.25242433333333336</v>
      </c>
      <c r="I11888" s="492">
        <f>I11886+(E11888-E11886)*(I11889-I11886)/(E11889-E11886)</f>
        <v>19.066666666666666</v>
      </c>
      <c r="J11888" s="397">
        <f>J11886+(E11888-E11886)*(J11889-J11886)/(E11889-E11886)</f>
        <v>0.13670000000000002</v>
      </c>
      <c r="K11888" s="469">
        <f t="shared" si="1005"/>
        <v>19.022069980046822</v>
      </c>
      <c r="L11888" s="469">
        <f t="shared" si="1006"/>
        <v>-4.459668661984395E-2</v>
      </c>
    </row>
    <row r="11889" spans="1:12">
      <c r="A11889" s="480" t="s">
        <v>126</v>
      </c>
      <c r="B11889" s="480">
        <f t="shared" si="1002"/>
        <v>26</v>
      </c>
      <c r="C11889" s="480">
        <f t="shared" si="1003"/>
        <v>0</v>
      </c>
      <c r="D11889" s="480">
        <f>D11886</f>
        <v>312</v>
      </c>
      <c r="E11889" s="480">
        <f t="shared" si="1007"/>
        <v>111</v>
      </c>
      <c r="F11889" s="484">
        <v>4.8131000000000004</v>
      </c>
      <c r="G11889" s="480">
        <v>15</v>
      </c>
      <c r="H11889" s="482">
        <v>0.25265100000000001</v>
      </c>
      <c r="I11889" s="483">
        <v>19.100000000000001</v>
      </c>
      <c r="J11889" s="484">
        <v>0.13600000000000001</v>
      </c>
      <c r="K11889" s="469">
        <f t="shared" si="1005"/>
        <v>19.050389667960943</v>
      </c>
      <c r="L11889" s="469">
        <f t="shared" si="1006"/>
        <v>-4.9610332039058846E-2</v>
      </c>
    </row>
    <row r="11890" spans="1:12">
      <c r="A11890" s="98" t="s">
        <v>126</v>
      </c>
      <c r="B11890" s="98">
        <f t="shared" si="1002"/>
        <v>26</v>
      </c>
      <c r="C11890" s="98">
        <f t="shared" si="1003"/>
        <v>0</v>
      </c>
      <c r="D11890" s="98">
        <f>D11889</f>
        <v>312</v>
      </c>
      <c r="E11890" s="98">
        <f t="shared" si="1007"/>
        <v>112</v>
      </c>
      <c r="F11890" s="397">
        <f>F11889+(E11890-E11889)*(F11892-F11889)/(E11892-E11889)</f>
        <v>4.8244666666666669</v>
      </c>
      <c r="G11890" s="98">
        <v>15</v>
      </c>
      <c r="H11890" s="491">
        <f>H11889+(E11890-E11889)*(H11892-H11889)/(E11892-E11889)</f>
        <v>0.25297800000000004</v>
      </c>
      <c r="I11890" s="492">
        <f>I11889+(E11890-E11889)*(I11892-I11889)/(E11892-E11889)</f>
        <v>19.100000000000001</v>
      </c>
      <c r="J11890" s="397">
        <f>J11889+(E11890-E11889)*(J11892-J11889)/(E11892-E11889)</f>
        <v>0.1353</v>
      </c>
      <c r="K11890" s="469">
        <f t="shared" si="1005"/>
        <v>19.070696529606</v>
      </c>
      <c r="L11890" s="469">
        <f t="shared" si="1006"/>
        <v>-2.9303470394001607E-2</v>
      </c>
    </row>
    <row r="11891" spans="1:12">
      <c r="A11891" s="98" t="s">
        <v>126</v>
      </c>
      <c r="B11891" s="98">
        <f t="shared" si="1002"/>
        <v>26</v>
      </c>
      <c r="C11891" s="98">
        <f t="shared" si="1003"/>
        <v>0</v>
      </c>
      <c r="D11891" s="98">
        <f>D11889</f>
        <v>312</v>
      </c>
      <c r="E11891" s="98">
        <f t="shared" si="1007"/>
        <v>113</v>
      </c>
      <c r="F11891" s="397">
        <f>F11889+(E11891-E11889)*(F11892-F11889)/(E11892-E11889)</f>
        <v>4.8358333333333334</v>
      </c>
      <c r="G11891" s="98">
        <v>15</v>
      </c>
      <c r="H11891" s="491">
        <f>H11889+(E11891-E11889)*(H11892-H11889)/(E11892-E11889)</f>
        <v>0.253305</v>
      </c>
      <c r="I11891" s="492">
        <f>I11889+(E11891-E11889)*(I11892-I11889)/(E11892-E11889)</f>
        <v>19.100000000000001</v>
      </c>
      <c r="J11891" s="397">
        <f>J11889+(E11891-E11889)*(J11892-J11889)/(E11892-E11889)</f>
        <v>0.1346</v>
      </c>
      <c r="K11891" s="469">
        <f t="shared" si="1005"/>
        <v>19.090950961620706</v>
      </c>
      <c r="L11891" s="469">
        <f t="shared" si="1006"/>
        <v>-9.0490383792953821E-3</v>
      </c>
    </row>
    <row r="11892" spans="1:12">
      <c r="A11892" s="480" t="s">
        <v>126</v>
      </c>
      <c r="B11892" s="480">
        <f t="shared" si="1002"/>
        <v>26</v>
      </c>
      <c r="C11892" s="480">
        <f t="shared" si="1003"/>
        <v>0</v>
      </c>
      <c r="D11892" s="480">
        <f>D11889</f>
        <v>312</v>
      </c>
      <c r="E11892" s="480">
        <f t="shared" si="1007"/>
        <v>114</v>
      </c>
      <c r="F11892" s="484">
        <v>4.8472</v>
      </c>
      <c r="G11892" s="480">
        <v>15</v>
      </c>
      <c r="H11892" s="482">
        <v>0.25363200000000002</v>
      </c>
      <c r="I11892" s="483">
        <v>19.100000000000001</v>
      </c>
      <c r="J11892" s="484">
        <v>0.13389999999999999</v>
      </c>
      <c r="K11892" s="469">
        <f t="shared" si="1005"/>
        <v>19.111153166792832</v>
      </c>
      <c r="L11892" s="469">
        <f t="shared" si="1006"/>
        <v>1.1153166792830405E-2</v>
      </c>
    </row>
    <row r="11893" spans="1:12">
      <c r="A11893" s="98" t="s">
        <v>126</v>
      </c>
      <c r="B11893" s="98">
        <f t="shared" si="1002"/>
        <v>26</v>
      </c>
      <c r="C11893" s="98">
        <f t="shared" si="1003"/>
        <v>0</v>
      </c>
      <c r="D11893" s="98">
        <f>D11892</f>
        <v>312</v>
      </c>
      <c r="E11893" s="98">
        <f t="shared" si="1007"/>
        <v>115</v>
      </c>
      <c r="F11893" s="397">
        <f>F11892+(E11893-E11892)*(F11895-F11892)/(E11895-E11892)</f>
        <v>4.8584666666666667</v>
      </c>
      <c r="G11893" s="98">
        <v>15</v>
      </c>
      <c r="H11893" s="491">
        <f>H11892+(E11893-E11892)*(H11895-H11892)/(E11895-E11892)</f>
        <v>0.25395933333333337</v>
      </c>
      <c r="I11893" s="492">
        <f>I11892+(E11893-E11892)*(I11895-I11892)/(E11895-E11892)</f>
        <v>19.133333333333333</v>
      </c>
      <c r="J11893" s="397">
        <f>J11892+(E11893-E11892)*(J11895-J11892)/(E11895-E11892)</f>
        <v>0.13319999999999999</v>
      </c>
      <c r="K11893" s="469">
        <f t="shared" si="1005"/>
        <v>19.130884472317089</v>
      </c>
      <c r="L11893" s="469">
        <f t="shared" si="1006"/>
        <v>-2.4488610162443081E-3</v>
      </c>
    </row>
    <row r="11894" spans="1:12">
      <c r="A11894" s="98" t="s">
        <v>126</v>
      </c>
      <c r="B11894" s="98">
        <f t="shared" si="1002"/>
        <v>26</v>
      </c>
      <c r="C11894" s="98">
        <f t="shared" si="1003"/>
        <v>0</v>
      </c>
      <c r="D11894" s="98">
        <f>D11892</f>
        <v>312</v>
      </c>
      <c r="E11894" s="98">
        <f t="shared" si="1007"/>
        <v>116</v>
      </c>
      <c r="F11894" s="397">
        <f>F11892+(E11894-E11892)*(F11895-F11892)/(E11895-E11892)</f>
        <v>4.8697333333333335</v>
      </c>
      <c r="G11894" s="98">
        <v>15</v>
      </c>
      <c r="H11894" s="491">
        <f>H11892+(E11894-E11892)*(H11895-H11892)/(E11895-E11892)</f>
        <v>0.25428666666666666</v>
      </c>
      <c r="I11894" s="492">
        <f>I11892+(E11894-E11892)*(I11895-I11892)/(E11895-E11892)</f>
        <v>19.166666666666668</v>
      </c>
      <c r="J11894" s="397">
        <f>J11892+(E11894-E11892)*(J11895-J11892)/(E11895-E11892)</f>
        <v>0.13250000000000001</v>
      </c>
      <c r="K11894" s="469">
        <f t="shared" si="1005"/>
        <v>19.150564979157384</v>
      </c>
      <c r="L11894" s="469">
        <f t="shared" si="1006"/>
        <v>-1.6101687509284091E-2</v>
      </c>
    </row>
    <row r="11895" spans="1:12">
      <c r="A11895" s="480" t="s">
        <v>126</v>
      </c>
      <c r="B11895" s="480">
        <f t="shared" si="1002"/>
        <v>26</v>
      </c>
      <c r="C11895" s="480">
        <f t="shared" si="1003"/>
        <v>0</v>
      </c>
      <c r="D11895" s="480">
        <f>D11892</f>
        <v>312</v>
      </c>
      <c r="E11895" s="480">
        <f t="shared" si="1007"/>
        <v>117</v>
      </c>
      <c r="F11895" s="484">
        <v>4.8810000000000002</v>
      </c>
      <c r="G11895" s="480">
        <v>15</v>
      </c>
      <c r="H11895" s="482">
        <v>0.25461400000000001</v>
      </c>
      <c r="I11895" s="483">
        <v>19.2</v>
      </c>
      <c r="J11895" s="484">
        <v>0.1318</v>
      </c>
      <c r="K11895" s="469">
        <f t="shared" si="1005"/>
        <v>19.170194883235016</v>
      </c>
      <c r="L11895" s="469">
        <f t="shared" si="1006"/>
        <v>-2.9805116764983097E-2</v>
      </c>
    </row>
    <row r="11896" spans="1:12">
      <c r="A11896" s="98" t="s">
        <v>126</v>
      </c>
      <c r="B11896" s="98">
        <f t="shared" si="1002"/>
        <v>26</v>
      </c>
      <c r="C11896" s="98">
        <f t="shared" si="1003"/>
        <v>0</v>
      </c>
      <c r="D11896" s="98">
        <f>D11895</f>
        <v>312</v>
      </c>
      <c r="E11896" s="98">
        <f t="shared" si="1007"/>
        <v>118</v>
      </c>
      <c r="F11896" s="397">
        <f>F11895+(E11896-E11895)*(F11898-F11895)/(E11898-E11895)</f>
        <v>4.8922333333333334</v>
      </c>
      <c r="G11896" s="98">
        <v>15</v>
      </c>
      <c r="H11896" s="491">
        <f>H11895+(E11896-E11895)*(H11898-H11895)/(E11898-E11895)</f>
        <v>0.25494233333333333</v>
      </c>
      <c r="I11896" s="492">
        <f>I11895+(E11896-E11895)*(I11898-I11895)/(E11898-E11895)</f>
        <v>19.2</v>
      </c>
      <c r="J11896" s="397">
        <f>J11895+(E11896-E11895)*(J11898-J11895)/(E11898-E11895)</f>
        <v>0.13106666666666666</v>
      </c>
      <c r="K11896" s="469">
        <f t="shared" si="1005"/>
        <v>19.189568359903614</v>
      </c>
      <c r="L11896" s="469">
        <f t="shared" si="1006"/>
        <v>-1.0431640096385308E-2</v>
      </c>
    </row>
    <row r="11897" spans="1:12">
      <c r="A11897" s="98" t="s">
        <v>126</v>
      </c>
      <c r="B11897" s="98">
        <f t="shared" si="1002"/>
        <v>26</v>
      </c>
      <c r="C11897" s="98">
        <f t="shared" si="1003"/>
        <v>0</v>
      </c>
      <c r="D11897" s="98">
        <f>D11895</f>
        <v>312</v>
      </c>
      <c r="E11897" s="98">
        <f t="shared" si="1007"/>
        <v>119</v>
      </c>
      <c r="F11897" s="397">
        <f>F11895+(E11897-E11895)*(F11898-F11895)/(E11898-E11895)</f>
        <v>4.9034666666666666</v>
      </c>
      <c r="G11897" s="98">
        <v>15</v>
      </c>
      <c r="H11897" s="491">
        <f>H11895+(E11897-E11895)*(H11898-H11895)/(E11898-E11895)</f>
        <v>0.2552706666666667</v>
      </c>
      <c r="I11897" s="492">
        <f>I11895+(E11897-E11895)*(I11898-I11895)/(E11898-E11895)</f>
        <v>19.2</v>
      </c>
      <c r="J11897" s="397">
        <f>J11895+(E11897-E11895)*(J11898-J11895)/(E11898-E11895)</f>
        <v>0.13033333333333333</v>
      </c>
      <c r="K11897" s="469">
        <f t="shared" si="1005"/>
        <v>19.208891999603033</v>
      </c>
      <c r="L11897" s="469">
        <f t="shared" si="1006"/>
        <v>8.8919996030334403E-3</v>
      </c>
    </row>
    <row r="11898" spans="1:12">
      <c r="A11898" s="480" t="s">
        <v>126</v>
      </c>
      <c r="B11898" s="480">
        <f t="shared" si="1002"/>
        <v>26</v>
      </c>
      <c r="C11898" s="480">
        <f t="shared" si="1003"/>
        <v>0</v>
      </c>
      <c r="D11898" s="480">
        <f>D11895</f>
        <v>312</v>
      </c>
      <c r="E11898" s="480">
        <f t="shared" si="1007"/>
        <v>120</v>
      </c>
      <c r="F11898" s="484">
        <v>4.9146999999999998</v>
      </c>
      <c r="G11898" s="480">
        <v>15</v>
      </c>
      <c r="H11898" s="482">
        <v>0.25559900000000002</v>
      </c>
      <c r="I11898" s="483">
        <v>19.2</v>
      </c>
      <c r="J11898" s="484">
        <v>0.12959999999999999</v>
      </c>
      <c r="K11898" s="469">
        <f t="shared" si="1005"/>
        <v>19.228165994389649</v>
      </c>
      <c r="L11898" s="469">
        <f t="shared" si="1006"/>
        <v>2.8165994389649285E-2</v>
      </c>
    </row>
    <row r="11899" spans="1:12">
      <c r="A11899" s="98" t="s">
        <v>126</v>
      </c>
      <c r="B11899" s="98">
        <f t="shared" si="1002"/>
        <v>26</v>
      </c>
      <c r="C11899" s="98">
        <f t="shared" si="1003"/>
        <v>0</v>
      </c>
      <c r="D11899" s="98">
        <f>D11898</f>
        <v>312</v>
      </c>
      <c r="E11899" s="98">
        <f t="shared" si="1007"/>
        <v>121</v>
      </c>
      <c r="F11899" s="397">
        <f>F11898+(E11899-E11898)*(F11901-F11898)/(E11901-E11898)</f>
        <v>4.9258333333333333</v>
      </c>
      <c r="G11899" s="98">
        <v>15</v>
      </c>
      <c r="H11899" s="491">
        <f>H11898+(E11899-E11898)*(H11901-H11898)/(E11901-E11898)</f>
        <v>0.25592833333333337</v>
      </c>
      <c r="I11899" s="492">
        <f>I11898+(E11899-E11898)*(I11901-I11898)/(E11901-E11898)</f>
        <v>19.233333333333334</v>
      </c>
      <c r="J11899" s="397">
        <f>J11898+(E11899-E11898)*(J11901-J11898)/(E11901-E11898)</f>
        <v>0.12889999999999999</v>
      </c>
      <c r="K11899" s="469">
        <f t="shared" si="1005"/>
        <v>19.24692459477588</v>
      </c>
      <c r="L11899" s="469">
        <f t="shared" si="1006"/>
        <v>1.3591261442545743E-2</v>
      </c>
    </row>
    <row r="11900" spans="1:12">
      <c r="A11900" s="98" t="s">
        <v>126</v>
      </c>
      <c r="B11900" s="98">
        <f t="shared" si="1002"/>
        <v>26</v>
      </c>
      <c r="C11900" s="98">
        <f t="shared" si="1003"/>
        <v>0</v>
      </c>
      <c r="D11900" s="98">
        <f>D11898</f>
        <v>312</v>
      </c>
      <c r="E11900" s="98">
        <f t="shared" si="1007"/>
        <v>122</v>
      </c>
      <c r="F11900" s="397">
        <f>F11898+(E11900-E11898)*(F11901-F11898)/(E11901-E11898)</f>
        <v>4.9369666666666667</v>
      </c>
      <c r="G11900" s="98">
        <v>15</v>
      </c>
      <c r="H11900" s="491">
        <f>H11898+(E11900-E11898)*(H11901-H11898)/(E11901-E11898)</f>
        <v>0.25625766666666666</v>
      </c>
      <c r="I11900" s="492">
        <f>I11898+(E11900-E11898)*(I11901-I11898)/(E11901-E11898)</f>
        <v>19.266666666666666</v>
      </c>
      <c r="J11900" s="397">
        <f>J11898+(E11900-E11898)*(J11901-J11898)/(E11901-E11898)</f>
        <v>0.12820000000000001</v>
      </c>
      <c r="K11900" s="469">
        <f t="shared" si="1005"/>
        <v>19.265634979376227</v>
      </c>
      <c r="L11900" s="469">
        <f t="shared" si="1006"/>
        <v>-1.0316872904390095E-3</v>
      </c>
    </row>
    <row r="11901" spans="1:12">
      <c r="A11901" s="480" t="s">
        <v>126</v>
      </c>
      <c r="B11901" s="480">
        <f t="shared" ref="B11901:B11964" si="1008">INT(D11901/12)</f>
        <v>26</v>
      </c>
      <c r="C11901" s="480">
        <f t="shared" ref="C11901:C11964" si="1009">D11901-B11901*12</f>
        <v>0</v>
      </c>
      <c r="D11901" s="480">
        <f>D11898</f>
        <v>312</v>
      </c>
      <c r="E11901" s="480">
        <f t="shared" si="1007"/>
        <v>123</v>
      </c>
      <c r="F11901" s="484">
        <v>4.9481000000000002</v>
      </c>
      <c r="G11901" s="480">
        <v>15</v>
      </c>
      <c r="H11901" s="482">
        <v>0.25658700000000001</v>
      </c>
      <c r="I11901" s="483">
        <v>19.3</v>
      </c>
      <c r="J11901" s="484">
        <v>0.1275</v>
      </c>
      <c r="K11901" s="469">
        <f t="shared" si="1005"/>
        <v>19.284297333847778</v>
      </c>
      <c r="L11901" s="469">
        <f t="shared" si="1006"/>
        <v>-1.5702666152222378E-2</v>
      </c>
    </row>
    <row r="11902" spans="1:12">
      <c r="A11902" s="98" t="s">
        <v>126</v>
      </c>
      <c r="B11902" s="98">
        <f t="shared" si="1008"/>
        <v>26</v>
      </c>
      <c r="C11902" s="98">
        <f t="shared" si="1009"/>
        <v>0</v>
      </c>
      <c r="D11902" s="98">
        <f>D11901</f>
        <v>312</v>
      </c>
      <c r="E11902" s="98">
        <f t="shared" si="1007"/>
        <v>124</v>
      </c>
      <c r="F11902" s="397">
        <f>F11901+(E11902-E11901)*(F11904-F11901)/(E11904-E11901)</f>
        <v>4.9591666666666665</v>
      </c>
      <c r="G11902" s="98">
        <v>15</v>
      </c>
      <c r="H11902" s="491">
        <f>H11901+(E11902-E11901)*(H11904-H11901)/(E11904-E11901)</f>
        <v>0.25691700000000001</v>
      </c>
      <c r="I11902" s="492">
        <f>I11901+(E11902-E11901)*(I11904-I11901)/(E11904-E11901)</f>
        <v>19.3</v>
      </c>
      <c r="J11902" s="397">
        <f>J11901+(E11902-E11901)*(J11904-J11901)/(E11904-E11901)</f>
        <v>0.1268</v>
      </c>
      <c r="K11902" s="469">
        <f t="shared" si="1005"/>
        <v>19.302602267139452</v>
      </c>
      <c r="L11902" s="469">
        <f t="shared" si="1006"/>
        <v>2.6022671394514418E-3</v>
      </c>
    </row>
    <row r="11903" spans="1:12">
      <c r="A11903" s="98" t="s">
        <v>126</v>
      </c>
      <c r="B11903" s="98">
        <f t="shared" si="1008"/>
        <v>26</v>
      </c>
      <c r="C11903" s="98">
        <f t="shared" si="1009"/>
        <v>0</v>
      </c>
      <c r="D11903" s="98">
        <f>D11901</f>
        <v>312</v>
      </c>
      <c r="E11903" s="98">
        <f t="shared" si="1007"/>
        <v>125</v>
      </c>
      <c r="F11903" s="397">
        <f>F11901+(E11903-E11901)*(F11904-F11901)/(E11904-E11901)</f>
        <v>4.9702333333333337</v>
      </c>
      <c r="G11903" s="98">
        <v>15</v>
      </c>
      <c r="H11903" s="491">
        <f>H11901+(E11903-E11901)*(H11904-H11901)/(E11904-E11901)</f>
        <v>0.257247</v>
      </c>
      <c r="I11903" s="492">
        <f>I11901+(E11903-E11901)*(I11904-I11901)/(E11904-E11901)</f>
        <v>19.3</v>
      </c>
      <c r="J11903" s="397">
        <f>J11901+(E11903-E11901)*(J11904-J11901)/(E11904-E11901)</f>
        <v>0.12610000000000002</v>
      </c>
      <c r="K11903" s="469">
        <f t="shared" si="1005"/>
        <v>19.320860236789287</v>
      </c>
      <c r="L11903" s="469">
        <f t="shared" si="1006"/>
        <v>2.0860236789285835E-2</v>
      </c>
    </row>
    <row r="11904" spans="1:12">
      <c r="A11904" s="480" t="s">
        <v>126</v>
      </c>
      <c r="B11904" s="480">
        <f t="shared" si="1008"/>
        <v>26</v>
      </c>
      <c r="C11904" s="480">
        <f t="shared" si="1009"/>
        <v>0</v>
      </c>
      <c r="D11904" s="480">
        <f>D11901</f>
        <v>312</v>
      </c>
      <c r="E11904" s="480">
        <f t="shared" si="1007"/>
        <v>126</v>
      </c>
      <c r="F11904" s="484">
        <v>4.9813000000000001</v>
      </c>
      <c r="G11904" s="480">
        <v>15</v>
      </c>
      <c r="H11904" s="482">
        <v>0.257577</v>
      </c>
      <c r="I11904" s="483">
        <v>19.3</v>
      </c>
      <c r="J11904" s="484">
        <v>0.12540000000000001</v>
      </c>
      <c r="K11904" s="469">
        <f t="shared" si="1005"/>
        <v>19.339071423302546</v>
      </c>
      <c r="L11904" s="469">
        <f t="shared" si="1006"/>
        <v>3.9071423302544872E-2</v>
      </c>
    </row>
    <row r="11905" spans="1:12">
      <c r="A11905" s="98" t="s">
        <v>126</v>
      </c>
      <c r="B11905" s="98">
        <f t="shared" si="1008"/>
        <v>26</v>
      </c>
      <c r="C11905" s="98">
        <f t="shared" si="1009"/>
        <v>0</v>
      </c>
      <c r="D11905" s="98">
        <f>D11904</f>
        <v>312</v>
      </c>
      <c r="E11905" s="98">
        <f t="shared" si="1007"/>
        <v>127</v>
      </c>
      <c r="F11905" s="397">
        <f>F11904+(E11905-E11904)*(F11907-F11904)/(E11907-E11904)</f>
        <v>4.9922666666666666</v>
      </c>
      <c r="G11905" s="98">
        <v>15</v>
      </c>
      <c r="H11905" s="491">
        <f>H11904+(E11905-E11904)*(H11907-H11904)/(E11907-E11904)</f>
        <v>0.25790800000000003</v>
      </c>
      <c r="I11905" s="492">
        <f>I11904+(E11905-E11904)*(I11907-I11904)/(E11907-E11904)</f>
        <v>19.333333333333332</v>
      </c>
      <c r="J11905" s="397">
        <f>J11904+(E11905-E11904)*(J11907-J11904)/(E11907-E11904)</f>
        <v>0.12470000000000001</v>
      </c>
      <c r="K11905" s="469">
        <f t="shared" si="1005"/>
        <v>19.35677321628901</v>
      </c>
      <c r="L11905" s="469">
        <f t="shared" si="1006"/>
        <v>2.3439882955678115E-2</v>
      </c>
    </row>
    <row r="11906" spans="1:12">
      <c r="A11906" s="98" t="s">
        <v>126</v>
      </c>
      <c r="B11906" s="98">
        <f t="shared" si="1008"/>
        <v>26</v>
      </c>
      <c r="C11906" s="98">
        <f t="shared" si="1009"/>
        <v>0</v>
      </c>
      <c r="D11906" s="98">
        <f>D11904</f>
        <v>312</v>
      </c>
      <c r="E11906" s="98">
        <f t="shared" si="1007"/>
        <v>128</v>
      </c>
      <c r="F11906" s="397">
        <f>F11904+(E11906-E11904)*(F11907-F11904)/(E11907-E11904)</f>
        <v>5.0032333333333332</v>
      </c>
      <c r="G11906" s="98">
        <v>15</v>
      </c>
      <c r="H11906" s="491">
        <f>H11904+(E11906-E11904)*(H11907-H11904)/(E11907-E11904)</f>
        <v>0.258239</v>
      </c>
      <c r="I11906" s="492">
        <f>I11904+(E11906-E11904)*(I11907-I11904)/(E11907-E11904)</f>
        <v>19.366666666666667</v>
      </c>
      <c r="J11906" s="397">
        <f>J11904+(E11906-E11904)*(J11907-J11904)/(E11907-E11904)</f>
        <v>0.12400000000000001</v>
      </c>
      <c r="K11906" s="469">
        <f t="shared" si="1005"/>
        <v>19.37442963043279</v>
      </c>
      <c r="L11906" s="469">
        <f t="shared" si="1006"/>
        <v>7.7629637661225104E-3</v>
      </c>
    </row>
    <row r="11907" spans="1:12">
      <c r="A11907" s="480" t="s">
        <v>126</v>
      </c>
      <c r="B11907" s="480">
        <f t="shared" si="1008"/>
        <v>26</v>
      </c>
      <c r="C11907" s="480">
        <f t="shared" si="1009"/>
        <v>0</v>
      </c>
      <c r="D11907" s="480">
        <f>D11904</f>
        <v>312</v>
      </c>
      <c r="E11907" s="480">
        <f t="shared" si="1007"/>
        <v>129</v>
      </c>
      <c r="F11907" s="484">
        <v>5.0141999999999998</v>
      </c>
      <c r="G11907" s="480">
        <v>15</v>
      </c>
      <c r="H11907" s="482">
        <v>0.25857000000000002</v>
      </c>
      <c r="I11907" s="483">
        <v>19.399999999999999</v>
      </c>
      <c r="J11907" s="484">
        <v>0.12330000000000001</v>
      </c>
      <c r="K11907" s="469">
        <f t="shared" si="1005"/>
        <v>19.39204084000464</v>
      </c>
      <c r="L11907" s="469">
        <f t="shared" si="1006"/>
        <v>-7.9591599953587888E-3</v>
      </c>
    </row>
    <row r="11908" spans="1:12">
      <c r="A11908" s="98" t="s">
        <v>126</v>
      </c>
      <c r="B11908" s="98">
        <f t="shared" si="1008"/>
        <v>26</v>
      </c>
      <c r="C11908" s="98">
        <f t="shared" si="1009"/>
        <v>0</v>
      </c>
      <c r="D11908" s="98">
        <f>D11907</f>
        <v>312</v>
      </c>
      <c r="E11908" s="98">
        <f t="shared" si="1007"/>
        <v>130</v>
      </c>
      <c r="F11908" s="397">
        <f>F11907+(E11908-E11907)*(F11910-F11907)/(E11910-E11907)</f>
        <v>5.0251333333333328</v>
      </c>
      <c r="G11908" s="98">
        <v>15</v>
      </c>
      <c r="H11908" s="491">
        <f>H11907+(E11908-E11907)*(H11910-H11907)/(E11910-E11907)</f>
        <v>0.25890200000000002</v>
      </c>
      <c r="I11908" s="492">
        <f>I11907+(E11908-E11907)*(I11910-I11907)/(E11910-E11907)</f>
        <v>19.399999999999999</v>
      </c>
      <c r="J11908" s="397">
        <f>J11907+(E11908-E11907)*(J11910-J11907)/(E11910-E11907)</f>
        <v>0.12256666666666667</v>
      </c>
      <c r="K11908" s="469">
        <f t="shared" si="1005"/>
        <v>19.409403300605373</v>
      </c>
      <c r="L11908" s="469">
        <f t="shared" si="1006"/>
        <v>9.4033006053741985E-3</v>
      </c>
    </row>
    <row r="11909" spans="1:12">
      <c r="A11909" s="98" t="s">
        <v>126</v>
      </c>
      <c r="B11909" s="98">
        <f t="shared" si="1008"/>
        <v>26</v>
      </c>
      <c r="C11909" s="98">
        <f t="shared" si="1009"/>
        <v>0</v>
      </c>
      <c r="D11909" s="98">
        <f>D11907</f>
        <v>312</v>
      </c>
      <c r="E11909" s="98">
        <f t="shared" si="1007"/>
        <v>131</v>
      </c>
      <c r="F11909" s="397">
        <f>F11907+(E11909-E11907)*(F11910-F11907)/(E11910-E11907)</f>
        <v>5.0360666666666667</v>
      </c>
      <c r="G11909" s="98">
        <v>15</v>
      </c>
      <c r="H11909" s="491">
        <f>H11907+(E11909-E11907)*(H11910-H11907)/(E11910-E11907)</f>
        <v>0.25923400000000002</v>
      </c>
      <c r="I11909" s="492">
        <f>I11907+(E11909-E11907)*(I11910-I11907)/(E11910-E11907)</f>
        <v>19.399999999999999</v>
      </c>
      <c r="J11909" s="397">
        <f>J11907+(E11909-E11907)*(J11910-J11907)/(E11910-E11907)</f>
        <v>0.12183333333333334</v>
      </c>
      <c r="K11909" s="469">
        <f t="shared" si="1005"/>
        <v>19.426721289131311</v>
      </c>
      <c r="L11909" s="469">
        <f t="shared" si="1006"/>
        <v>2.6721289131312886E-2</v>
      </c>
    </row>
    <row r="11910" spans="1:12">
      <c r="A11910" s="480" t="s">
        <v>126</v>
      </c>
      <c r="B11910" s="480">
        <f t="shared" si="1008"/>
        <v>26</v>
      </c>
      <c r="C11910" s="480">
        <f t="shared" si="1009"/>
        <v>0</v>
      </c>
      <c r="D11910" s="480">
        <f>D11907</f>
        <v>312</v>
      </c>
      <c r="E11910" s="480">
        <f t="shared" si="1007"/>
        <v>132</v>
      </c>
      <c r="F11910" s="484">
        <v>5.0469999999999997</v>
      </c>
      <c r="G11910" s="480">
        <v>15</v>
      </c>
      <c r="H11910" s="482">
        <v>0.25956600000000002</v>
      </c>
      <c r="I11910" s="483">
        <v>19.399999999999999</v>
      </c>
      <c r="J11910" s="484">
        <v>0.1211</v>
      </c>
      <c r="K11910" s="469">
        <f t="shared" si="1005"/>
        <v>19.443994976229551</v>
      </c>
      <c r="L11910" s="469">
        <f t="shared" si="1006"/>
        <v>4.3994976229551952E-2</v>
      </c>
    </row>
    <row r="11911" spans="1:12">
      <c r="A11911" s="98" t="s">
        <v>126</v>
      </c>
      <c r="B11911" s="98">
        <f t="shared" si="1008"/>
        <v>26</v>
      </c>
      <c r="C11911" s="98">
        <f t="shared" si="1009"/>
        <v>0</v>
      </c>
      <c r="D11911" s="98">
        <f>D11910</f>
        <v>312</v>
      </c>
      <c r="E11911" s="98">
        <f t="shared" si="1007"/>
        <v>133</v>
      </c>
      <c r="F11911" s="397">
        <f>F11910+(E11911-E11910)*(F11913-F11910)/(E11913-E11910)</f>
        <v>5.057833333333333</v>
      </c>
      <c r="G11911" s="98">
        <v>15</v>
      </c>
      <c r="H11911" s="491">
        <f>H11910+(E11911-E11910)*(H11913-H11910)/(E11913-E11910)</f>
        <v>0.25989933333333337</v>
      </c>
      <c r="I11911" s="492">
        <f>I11910+(E11911-E11910)*(I11913-I11910)/(E11913-E11910)</f>
        <v>19.433333333333334</v>
      </c>
      <c r="J11911" s="397">
        <f>J11910+(E11911-E11910)*(J11913-J11910)/(E11913-E11910)</f>
        <v>0.12039999999999999</v>
      </c>
      <c r="K11911" s="469">
        <f t="shared" si="1005"/>
        <v>19.460739927510392</v>
      </c>
      <c r="L11911" s="469">
        <f t="shared" si="1006"/>
        <v>2.7406594177058707E-2</v>
      </c>
    </row>
    <row r="11912" spans="1:12">
      <c r="A11912" s="98" t="s">
        <v>126</v>
      </c>
      <c r="B11912" s="98">
        <f t="shared" si="1008"/>
        <v>26</v>
      </c>
      <c r="C11912" s="98">
        <f t="shared" si="1009"/>
        <v>0</v>
      </c>
      <c r="D11912" s="98">
        <f>D11910</f>
        <v>312</v>
      </c>
      <c r="E11912" s="98">
        <f t="shared" si="1007"/>
        <v>134</v>
      </c>
      <c r="F11912" s="397">
        <f>F11910+(E11912-E11910)*(F11913-F11910)/(E11913-E11910)</f>
        <v>5.0686666666666671</v>
      </c>
      <c r="G11912" s="98">
        <v>15</v>
      </c>
      <c r="H11912" s="491">
        <f>H11910+(E11912-E11910)*(H11913-H11910)/(E11913-E11910)</f>
        <v>0.26023266666666667</v>
      </c>
      <c r="I11912" s="492">
        <f>I11910+(E11912-E11910)*(I11913-I11910)/(E11913-E11910)</f>
        <v>19.466666666666665</v>
      </c>
      <c r="J11912" s="397">
        <f>J11910+(E11912-E11910)*(J11913-J11910)/(E11913-E11910)</f>
        <v>0.1197</v>
      </c>
      <c r="K11912" s="469">
        <f t="shared" si="1005"/>
        <v>19.477441981406383</v>
      </c>
      <c r="L11912" s="469">
        <f t="shared" si="1006"/>
        <v>1.0775314739717601E-2</v>
      </c>
    </row>
    <row r="11913" spans="1:12">
      <c r="A11913" s="480" t="s">
        <v>126</v>
      </c>
      <c r="B11913" s="480">
        <f t="shared" si="1008"/>
        <v>26</v>
      </c>
      <c r="C11913" s="480">
        <f t="shared" si="1009"/>
        <v>0</v>
      </c>
      <c r="D11913" s="480">
        <f>D11910</f>
        <v>312</v>
      </c>
      <c r="E11913" s="480">
        <f t="shared" si="1007"/>
        <v>135</v>
      </c>
      <c r="F11913" s="484">
        <v>5.0795000000000003</v>
      </c>
      <c r="G11913" s="480">
        <v>15</v>
      </c>
      <c r="H11913" s="482">
        <v>0.26056600000000002</v>
      </c>
      <c r="I11913" s="483">
        <v>19.5</v>
      </c>
      <c r="J11913" s="484">
        <v>0.11899999999999999</v>
      </c>
      <c r="K11913" s="469">
        <f t="shared" si="1005"/>
        <v>19.494101302549065</v>
      </c>
      <c r="L11913" s="469">
        <f t="shared" si="1006"/>
        <v>-5.8986974509345202E-3</v>
      </c>
    </row>
    <row r="11914" spans="1:12">
      <c r="A11914" s="98" t="s">
        <v>126</v>
      </c>
      <c r="B11914" s="98">
        <f t="shared" si="1008"/>
        <v>26</v>
      </c>
      <c r="C11914" s="98">
        <f t="shared" si="1009"/>
        <v>0</v>
      </c>
      <c r="D11914" s="98">
        <f>D11913</f>
        <v>312</v>
      </c>
      <c r="E11914" s="98">
        <f t="shared" si="1007"/>
        <v>136</v>
      </c>
      <c r="F11914" s="397">
        <f>F11913+(E11914-E11913)*(F11916-F11913)/(E11916-E11913)</f>
        <v>5.0902666666666665</v>
      </c>
      <c r="G11914" s="98">
        <v>15</v>
      </c>
      <c r="H11914" s="491">
        <f>H11913+(E11914-E11913)*(H11916-H11913)/(E11916-E11913)</f>
        <v>0.26090033333333335</v>
      </c>
      <c r="I11914" s="492">
        <f>I11913+(E11914-E11913)*(I11916-I11913)/(E11916-E11913)</f>
        <v>19.5</v>
      </c>
      <c r="J11914" s="397">
        <f>J11913+(E11914-E11913)*(J11916-J11913)/(E11916-E11913)</f>
        <v>0.1183</v>
      </c>
      <c r="K11914" s="469">
        <f t="shared" si="1005"/>
        <v>19.510387747045165</v>
      </c>
      <c r="L11914" s="469">
        <f t="shared" si="1006"/>
        <v>1.0387747045164986E-2</v>
      </c>
    </row>
    <row r="11915" spans="1:12">
      <c r="A11915" s="98" t="s">
        <v>126</v>
      </c>
      <c r="B11915" s="98">
        <f t="shared" si="1008"/>
        <v>26</v>
      </c>
      <c r="C11915" s="98">
        <f t="shared" si="1009"/>
        <v>0</v>
      </c>
      <c r="D11915" s="98">
        <f>D11913</f>
        <v>312</v>
      </c>
      <c r="E11915" s="98">
        <f t="shared" si="1007"/>
        <v>137</v>
      </c>
      <c r="F11915" s="397">
        <f>F11913+(E11915-E11913)*(F11916-F11913)/(E11916-E11913)</f>
        <v>5.1010333333333335</v>
      </c>
      <c r="G11915" s="98">
        <v>15</v>
      </c>
      <c r="H11915" s="491">
        <f>H11913+(E11915-E11913)*(H11916-H11913)/(E11916-E11913)</f>
        <v>0.26123466666666667</v>
      </c>
      <c r="I11915" s="492">
        <f>I11913+(E11915-E11913)*(I11916-I11913)/(E11916-E11913)</f>
        <v>19.5</v>
      </c>
      <c r="J11915" s="397">
        <f>J11913+(E11915-E11913)*(J11916-J11913)/(E11916-E11913)</f>
        <v>0.1176</v>
      </c>
      <c r="K11915" s="469">
        <f t="shared" ref="K11915:K11978" si="1010">F11915/H11915</f>
        <v>19.526632504108694</v>
      </c>
      <c r="L11915" s="469">
        <f t="shared" ref="L11915:L11978" si="1011">K11915-I11915</f>
        <v>2.6632504108693666E-2</v>
      </c>
    </row>
    <row r="11916" spans="1:12">
      <c r="A11916" s="480" t="s">
        <v>126</v>
      </c>
      <c r="B11916" s="480">
        <f t="shared" si="1008"/>
        <v>26</v>
      </c>
      <c r="C11916" s="480">
        <f t="shared" si="1009"/>
        <v>0</v>
      </c>
      <c r="D11916" s="480">
        <f>D11913</f>
        <v>312</v>
      </c>
      <c r="E11916" s="480">
        <f t="shared" si="1007"/>
        <v>138</v>
      </c>
      <c r="F11916" s="484">
        <v>5.1117999999999997</v>
      </c>
      <c r="G11916" s="480">
        <v>15</v>
      </c>
      <c r="H11916" s="482">
        <v>0.261569</v>
      </c>
      <c r="I11916" s="483">
        <v>19.5</v>
      </c>
      <c r="J11916" s="484">
        <v>0.1169</v>
      </c>
      <c r="K11916" s="469">
        <f t="shared" si="1010"/>
        <v>19.542835733592284</v>
      </c>
      <c r="L11916" s="469">
        <f t="shared" si="1011"/>
        <v>4.2835733592283987E-2</v>
      </c>
    </row>
    <row r="11917" spans="1:12">
      <c r="A11917" s="98" t="s">
        <v>126</v>
      </c>
      <c r="B11917" s="98">
        <f t="shared" si="1008"/>
        <v>26</v>
      </c>
      <c r="C11917" s="98">
        <f t="shared" si="1009"/>
        <v>0</v>
      </c>
      <c r="D11917" s="98">
        <f>D11916</f>
        <v>312</v>
      </c>
      <c r="E11917" s="98">
        <f t="shared" si="1007"/>
        <v>139</v>
      </c>
      <c r="F11917" s="397">
        <f>F11916+(E11917-E11916)*(F11919-F11916)/(E11919-E11916)</f>
        <v>5.1224999999999996</v>
      </c>
      <c r="G11917" s="98">
        <v>15</v>
      </c>
      <c r="H11917" s="491">
        <f>H11916+(E11917-E11916)*(H11919-H11916)/(E11919-E11916)</f>
        <v>0.26190466666666667</v>
      </c>
      <c r="I11917" s="492">
        <f>I11916+(E11917-E11916)*(I11919-I11916)/(E11919-E11916)</f>
        <v>19.533333333333335</v>
      </c>
      <c r="J11917" s="397">
        <f>J11916+(E11917-E11916)*(J11919-J11916)/(E11919-E11916)</f>
        <v>0.1162</v>
      </c>
      <c r="K11917" s="469">
        <f t="shared" si="1010"/>
        <v>19.558643475870351</v>
      </c>
      <c r="L11917" s="469">
        <f t="shared" si="1011"/>
        <v>2.5310142537016134E-2</v>
      </c>
    </row>
    <row r="11918" spans="1:12">
      <c r="A11918" s="98" t="s">
        <v>126</v>
      </c>
      <c r="B11918" s="98">
        <f t="shared" si="1008"/>
        <v>26</v>
      </c>
      <c r="C11918" s="98">
        <f t="shared" si="1009"/>
        <v>0</v>
      </c>
      <c r="D11918" s="98">
        <f>D11916</f>
        <v>312</v>
      </c>
      <c r="E11918" s="98">
        <f t="shared" si="1007"/>
        <v>140</v>
      </c>
      <c r="F11918" s="397">
        <f>F11916+(E11918-E11916)*(F11919-F11916)/(E11919-E11916)</f>
        <v>5.1332000000000004</v>
      </c>
      <c r="G11918" s="98">
        <v>15</v>
      </c>
      <c r="H11918" s="491">
        <f>H11916+(E11918-E11916)*(H11919-H11916)/(E11919-E11916)</f>
        <v>0.2622403333333333</v>
      </c>
      <c r="I11918" s="492">
        <f>I11916+(E11918-E11916)*(I11919-I11916)/(E11919-E11916)</f>
        <v>19.566666666666666</v>
      </c>
      <c r="J11918" s="397">
        <f>J11916+(E11918-E11916)*(J11919-J11916)/(E11919-E11916)</f>
        <v>0.11550000000000001</v>
      </c>
      <c r="K11918" s="469">
        <f t="shared" si="1010"/>
        <v>19.574410750443935</v>
      </c>
      <c r="L11918" s="469">
        <f t="shared" si="1011"/>
        <v>7.744083777268429E-3</v>
      </c>
    </row>
    <row r="11919" spans="1:12">
      <c r="A11919" s="480" t="s">
        <v>126</v>
      </c>
      <c r="B11919" s="480">
        <f t="shared" si="1008"/>
        <v>26</v>
      </c>
      <c r="C11919" s="480">
        <f t="shared" si="1009"/>
        <v>0</v>
      </c>
      <c r="D11919" s="480">
        <f>D11916</f>
        <v>312</v>
      </c>
      <c r="E11919" s="480">
        <f t="shared" si="1007"/>
        <v>141</v>
      </c>
      <c r="F11919" s="484">
        <v>5.1439000000000004</v>
      </c>
      <c r="G11919" s="480">
        <v>15</v>
      </c>
      <c r="H11919" s="482">
        <v>0.26257599999999998</v>
      </c>
      <c r="I11919" s="483">
        <v>19.600000000000001</v>
      </c>
      <c r="J11919" s="484">
        <v>0.1148</v>
      </c>
      <c r="K11919" s="469">
        <f t="shared" si="1010"/>
        <v>19.590137712509904</v>
      </c>
      <c r="L11919" s="469">
        <f t="shared" si="1011"/>
        <v>-9.8622874900975432E-3</v>
      </c>
    </row>
    <row r="11920" spans="1:12">
      <c r="A11920" s="98" t="s">
        <v>126</v>
      </c>
      <c r="B11920" s="98">
        <f t="shared" si="1008"/>
        <v>26</v>
      </c>
      <c r="C11920" s="98">
        <f t="shared" si="1009"/>
        <v>0</v>
      </c>
      <c r="D11920" s="98">
        <f>D11919</f>
        <v>312</v>
      </c>
      <c r="E11920" s="98">
        <f t="shared" si="1007"/>
        <v>142</v>
      </c>
      <c r="F11920" s="397">
        <f>F11919+(E11920-E11919)*(F11922-F11919)/(E11922-E11919)</f>
        <v>5.1545666666666667</v>
      </c>
      <c r="G11920" s="98">
        <v>15</v>
      </c>
      <c r="H11920" s="491">
        <f>H11919+(E11920-E11919)*(H11922-H11919)/(E11922-E11919)</f>
        <v>0.26291300000000001</v>
      </c>
      <c r="I11920" s="492">
        <f>I11919+(E11920-E11919)*(I11922-I11919)/(E11922-E11919)</f>
        <v>19.600000000000001</v>
      </c>
      <c r="J11920" s="397">
        <f>J11919+(E11920-E11919)*(J11922-J11919)/(E11922-E11919)</f>
        <v>0.11406666666666666</v>
      </c>
      <c r="K11920" s="469">
        <f t="shared" si="1010"/>
        <v>19.60559830311421</v>
      </c>
      <c r="L11920" s="469">
        <f t="shared" si="1011"/>
        <v>5.5983031142083917E-3</v>
      </c>
    </row>
    <row r="11921" spans="1:12">
      <c r="A11921" s="98" t="s">
        <v>126</v>
      </c>
      <c r="B11921" s="98">
        <f t="shared" si="1008"/>
        <v>26</v>
      </c>
      <c r="C11921" s="98">
        <f t="shared" si="1009"/>
        <v>0</v>
      </c>
      <c r="D11921" s="98">
        <f>D11919</f>
        <v>312</v>
      </c>
      <c r="E11921" s="98">
        <f t="shared" si="1007"/>
        <v>143</v>
      </c>
      <c r="F11921" s="397">
        <f>F11919+(E11921-E11919)*(F11922-F11919)/(E11922-E11919)</f>
        <v>5.165233333333334</v>
      </c>
      <c r="G11921" s="98">
        <v>15</v>
      </c>
      <c r="H11921" s="491">
        <f>H11919+(E11921-E11919)*(H11922-H11919)/(E11922-E11919)</f>
        <v>0.26324999999999998</v>
      </c>
      <c r="I11921" s="492">
        <f>I11919+(E11921-E11919)*(I11922-I11919)/(E11922-E11919)</f>
        <v>19.600000000000001</v>
      </c>
      <c r="J11921" s="397">
        <f>J11919+(E11921-E11919)*(J11922-J11919)/(E11922-E11919)</f>
        <v>0.11333333333333334</v>
      </c>
      <c r="K11921" s="469">
        <f t="shared" si="1010"/>
        <v>19.621019309908203</v>
      </c>
      <c r="L11921" s="469">
        <f t="shared" si="1011"/>
        <v>2.1019309908201222E-2</v>
      </c>
    </row>
    <row r="11922" spans="1:12">
      <c r="A11922" s="480" t="s">
        <v>126</v>
      </c>
      <c r="B11922" s="480">
        <f t="shared" si="1008"/>
        <v>26</v>
      </c>
      <c r="C11922" s="480">
        <f t="shared" si="1009"/>
        <v>0</v>
      </c>
      <c r="D11922" s="480">
        <f>D11919</f>
        <v>312</v>
      </c>
      <c r="E11922" s="480">
        <f t="shared" si="1007"/>
        <v>144</v>
      </c>
      <c r="F11922" s="484">
        <v>5.1759000000000004</v>
      </c>
      <c r="G11922" s="480">
        <v>15</v>
      </c>
      <c r="H11922" s="482">
        <v>0.26358700000000002</v>
      </c>
      <c r="I11922" s="483">
        <v>19.600000000000001</v>
      </c>
      <c r="J11922" s="484">
        <v>0.11260000000000001</v>
      </c>
      <c r="K11922" s="469">
        <f t="shared" si="1010"/>
        <v>19.636400884717379</v>
      </c>
      <c r="L11922" s="469">
        <f t="shared" si="1011"/>
        <v>3.6400884717377124E-2</v>
      </c>
    </row>
    <row r="11923" spans="1:12">
      <c r="A11923" s="98" t="s">
        <v>126</v>
      </c>
      <c r="B11923" s="98">
        <f t="shared" si="1008"/>
        <v>26</v>
      </c>
      <c r="C11923" s="98">
        <f t="shared" si="1009"/>
        <v>0</v>
      </c>
      <c r="D11923" s="98">
        <f>D11922</f>
        <v>312</v>
      </c>
      <c r="E11923" s="98">
        <f t="shared" si="1007"/>
        <v>145</v>
      </c>
      <c r="F11923" s="397">
        <f>F11922+(E11923-E11922)*(F11925-F11922)/(E11925-E11922)</f>
        <v>5.186466666666667</v>
      </c>
      <c r="G11923" s="98">
        <v>15</v>
      </c>
      <c r="H11923" s="491">
        <f>H11922+(E11923-E11922)*(H11925-H11922)/(E11925-E11922)</f>
        <v>0.26392566666666667</v>
      </c>
      <c r="I11923" s="492">
        <f>I11922+(E11923-E11922)*(I11925-I11922)/(E11925-E11922)</f>
        <v>19.633333333333333</v>
      </c>
      <c r="J11923" s="397">
        <f>J11922+(E11923-E11922)*(J11925-J11922)/(E11925-E11922)</f>
        <v>0.1119</v>
      </c>
      <c r="K11923" s="469">
        <f t="shared" si="1010"/>
        <v>19.651240185052107</v>
      </c>
      <c r="L11923" s="469">
        <f t="shared" si="1011"/>
        <v>1.7906851718773709E-2</v>
      </c>
    </row>
    <row r="11924" spans="1:12">
      <c r="A11924" s="98" t="s">
        <v>126</v>
      </c>
      <c r="B11924" s="98">
        <f t="shared" si="1008"/>
        <v>26</v>
      </c>
      <c r="C11924" s="98">
        <f t="shared" si="1009"/>
        <v>0</v>
      </c>
      <c r="D11924" s="98">
        <f>D11922</f>
        <v>312</v>
      </c>
      <c r="E11924" s="98">
        <f t="shared" si="1007"/>
        <v>146</v>
      </c>
      <c r="F11924" s="397">
        <f>F11922+(E11924-E11922)*(F11925-F11922)/(E11925-E11922)</f>
        <v>5.1970333333333336</v>
      </c>
      <c r="G11924" s="98">
        <v>15</v>
      </c>
      <c r="H11924" s="491">
        <f>H11922+(E11924-E11922)*(H11925-H11922)/(E11925-E11922)</f>
        <v>0.26426433333333332</v>
      </c>
      <c r="I11924" s="492">
        <f>I11922+(E11924-E11922)*(I11925-I11922)/(E11925-E11922)</f>
        <v>19.666666666666668</v>
      </c>
      <c r="J11924" s="397">
        <f>J11922+(E11924-E11922)*(J11925-J11922)/(E11925-E11922)</f>
        <v>0.11120000000000001</v>
      </c>
      <c r="K11924" s="469">
        <f t="shared" si="1010"/>
        <v>19.666041450920986</v>
      </c>
      <c r="L11924" s="469">
        <f t="shared" si="1011"/>
        <v>-6.2521574568208393E-4</v>
      </c>
    </row>
    <row r="11925" spans="1:12">
      <c r="A11925" s="480" t="s">
        <v>126</v>
      </c>
      <c r="B11925" s="480">
        <f t="shared" si="1008"/>
        <v>26</v>
      </c>
      <c r="C11925" s="480">
        <f t="shared" si="1009"/>
        <v>0</v>
      </c>
      <c r="D11925" s="480">
        <f>D11922</f>
        <v>312</v>
      </c>
      <c r="E11925" s="480">
        <f t="shared" si="1007"/>
        <v>147</v>
      </c>
      <c r="F11925" s="484">
        <v>5.2076000000000002</v>
      </c>
      <c r="G11925" s="480">
        <v>15</v>
      </c>
      <c r="H11925" s="482">
        <v>0.26460299999999998</v>
      </c>
      <c r="I11925" s="483">
        <v>19.7</v>
      </c>
      <c r="J11925" s="484">
        <v>0.1105</v>
      </c>
      <c r="K11925" s="469">
        <f t="shared" si="1010"/>
        <v>19.680804828365517</v>
      </c>
      <c r="L11925" s="469">
        <f t="shared" si="1011"/>
        <v>-1.9195171634482477E-2</v>
      </c>
    </row>
    <row r="11926" spans="1:12">
      <c r="A11926" s="98" t="s">
        <v>126</v>
      </c>
      <c r="B11926" s="98">
        <f t="shared" si="1008"/>
        <v>26</v>
      </c>
      <c r="C11926" s="98">
        <f t="shared" si="1009"/>
        <v>0</v>
      </c>
      <c r="D11926" s="98">
        <f>D11925</f>
        <v>312</v>
      </c>
      <c r="E11926" s="98">
        <f t="shared" si="1007"/>
        <v>148</v>
      </c>
      <c r="F11926" s="397">
        <f>F11925+(E11926-E11925)*(F11928-F11925)/(E11928-E11925)</f>
        <v>5.2180999999999997</v>
      </c>
      <c r="G11926" s="98">
        <v>15</v>
      </c>
      <c r="H11926" s="491">
        <f>H11925+(E11926-E11925)*(H11928-H11925)/(E11928-E11925)</f>
        <v>0.26494299999999998</v>
      </c>
      <c r="I11926" s="492">
        <f>I11925+(E11926-E11925)*(I11928-I11925)/(E11928-E11925)</f>
        <v>19.7</v>
      </c>
      <c r="J11926" s="397">
        <f>J11925+(E11926-E11925)*(J11928-J11925)/(E11928-E11925)</f>
        <v>0.10979999999999999</v>
      </c>
      <c r="K11926" s="469">
        <f t="shared" si="1010"/>
        <v>19.695179717901585</v>
      </c>
      <c r="L11926" s="469">
        <f t="shared" si="1011"/>
        <v>-4.8202820984144523E-3</v>
      </c>
    </row>
    <row r="11927" spans="1:12">
      <c r="A11927" s="98" t="s">
        <v>126</v>
      </c>
      <c r="B11927" s="98">
        <f t="shared" si="1008"/>
        <v>26</v>
      </c>
      <c r="C11927" s="98">
        <f t="shared" si="1009"/>
        <v>0</v>
      </c>
      <c r="D11927" s="98">
        <f>D11925</f>
        <v>312</v>
      </c>
      <c r="E11927" s="98">
        <f t="shared" ref="E11927:E11943" si="1012">E11926+1</f>
        <v>149</v>
      </c>
      <c r="F11927" s="397">
        <f>F11925+(E11927-E11925)*(F11928-F11925)/(E11928-E11925)</f>
        <v>5.2286000000000001</v>
      </c>
      <c r="G11927" s="98">
        <v>15</v>
      </c>
      <c r="H11927" s="491">
        <f>H11925+(E11927-E11925)*(H11928-H11925)/(E11928-E11925)</f>
        <v>0.26528299999999999</v>
      </c>
      <c r="I11927" s="492">
        <f>I11925+(E11927-E11925)*(I11928-I11925)/(E11928-E11925)</f>
        <v>19.7</v>
      </c>
      <c r="J11927" s="397">
        <f>J11925+(E11927-E11925)*(J11928-J11925)/(E11928-E11925)</f>
        <v>0.1091</v>
      </c>
      <c r="K11927" s="469">
        <f t="shared" si="1010"/>
        <v>19.709517760278647</v>
      </c>
      <c r="L11927" s="469">
        <f t="shared" si="1011"/>
        <v>9.5177602786478133E-3</v>
      </c>
    </row>
    <row r="11928" spans="1:12">
      <c r="A11928" s="480" t="s">
        <v>126</v>
      </c>
      <c r="B11928" s="480">
        <f t="shared" si="1008"/>
        <v>26</v>
      </c>
      <c r="C11928" s="480">
        <f t="shared" si="1009"/>
        <v>0</v>
      </c>
      <c r="D11928" s="480">
        <f>D11925</f>
        <v>312</v>
      </c>
      <c r="E11928" s="480">
        <f t="shared" si="1012"/>
        <v>150</v>
      </c>
      <c r="F11928" s="484">
        <v>5.2390999999999996</v>
      </c>
      <c r="G11928" s="480">
        <v>15</v>
      </c>
      <c r="H11928" s="482">
        <v>0.265623</v>
      </c>
      <c r="I11928" s="483">
        <v>19.7</v>
      </c>
      <c r="J11928" s="484">
        <v>0.1084</v>
      </c>
      <c r="K11928" s="469">
        <f t="shared" si="1010"/>
        <v>19.723819096990848</v>
      </c>
      <c r="L11928" s="469">
        <f t="shared" si="1011"/>
        <v>2.381909699084872E-2</v>
      </c>
    </row>
    <row r="11929" spans="1:12">
      <c r="A11929" s="98" t="s">
        <v>126</v>
      </c>
      <c r="B11929" s="98">
        <f t="shared" si="1008"/>
        <v>26</v>
      </c>
      <c r="C11929" s="98">
        <f t="shared" si="1009"/>
        <v>0</v>
      </c>
      <c r="D11929" s="98">
        <f>D11928</f>
        <v>312</v>
      </c>
      <c r="E11929" s="98">
        <f t="shared" si="1012"/>
        <v>151</v>
      </c>
      <c r="F11929" s="397">
        <f>F11928+(E11929-E11928)*(F11931-F11928)/(E11931-E11928)</f>
        <v>5.2495666666666665</v>
      </c>
      <c r="G11929" s="98">
        <v>15</v>
      </c>
      <c r="H11929" s="491">
        <f>H11928+(E11929-E11928)*(H11931-H11928)/(E11931-E11928)</f>
        <v>0.26596500000000001</v>
      </c>
      <c r="I11929" s="492">
        <f>I11928+(E11929-E11928)*(I11931-I11928)/(E11931-E11928)</f>
        <v>19.733333333333334</v>
      </c>
      <c r="J11929" s="397">
        <f>J11928+(E11929-E11928)*(J11931-J11928)/(E11931-E11928)</f>
        <v>0.1077</v>
      </c>
      <c r="K11929" s="469">
        <f t="shared" si="1010"/>
        <v>19.73781011285946</v>
      </c>
      <c r="L11929" s="469">
        <f t="shared" si="1011"/>
        <v>4.4767795261257959E-3</v>
      </c>
    </row>
    <row r="11930" spans="1:12">
      <c r="A11930" s="98" t="s">
        <v>126</v>
      </c>
      <c r="B11930" s="98">
        <f t="shared" si="1008"/>
        <v>26</v>
      </c>
      <c r="C11930" s="98">
        <f t="shared" si="1009"/>
        <v>0</v>
      </c>
      <c r="D11930" s="98">
        <f>D11928</f>
        <v>312</v>
      </c>
      <c r="E11930" s="98">
        <f t="shared" si="1012"/>
        <v>152</v>
      </c>
      <c r="F11930" s="397">
        <f>F11928+(E11930-E11928)*(F11931-F11928)/(E11931-E11928)</f>
        <v>5.2600333333333333</v>
      </c>
      <c r="G11930" s="98">
        <v>15</v>
      </c>
      <c r="H11930" s="491">
        <f>H11928+(E11930-E11928)*(H11931-H11928)/(E11931-E11928)</f>
        <v>0.26630700000000002</v>
      </c>
      <c r="I11930" s="492">
        <f>I11928+(E11930-E11928)*(I11931-I11928)/(E11931-E11928)</f>
        <v>19.766666666666666</v>
      </c>
      <c r="J11930" s="397">
        <f>J11928+(E11930-E11928)*(J11931-J11928)/(E11931-E11928)</f>
        <v>0.107</v>
      </c>
      <c r="K11930" s="469">
        <f t="shared" si="1010"/>
        <v>19.751765193304468</v>
      </c>
      <c r="L11930" s="469">
        <f t="shared" si="1011"/>
        <v>-1.4901473362197493E-2</v>
      </c>
    </row>
    <row r="11931" spans="1:12">
      <c r="A11931" s="480" t="s">
        <v>126</v>
      </c>
      <c r="B11931" s="480">
        <f t="shared" si="1008"/>
        <v>26</v>
      </c>
      <c r="C11931" s="480">
        <f t="shared" si="1009"/>
        <v>0</v>
      </c>
      <c r="D11931" s="480">
        <f>D11928</f>
        <v>312</v>
      </c>
      <c r="E11931" s="480">
        <f t="shared" si="1012"/>
        <v>153</v>
      </c>
      <c r="F11931" s="484">
        <v>5.2705000000000002</v>
      </c>
      <c r="G11931" s="480">
        <v>15</v>
      </c>
      <c r="H11931" s="482">
        <v>0.26664900000000002</v>
      </c>
      <c r="I11931" s="483">
        <v>19.8</v>
      </c>
      <c r="J11931" s="484">
        <v>0.10630000000000001</v>
      </c>
      <c r="K11931" s="469">
        <f t="shared" si="1010"/>
        <v>19.765684476596572</v>
      </c>
      <c r="L11931" s="469">
        <f t="shared" si="1011"/>
        <v>-3.4315523403428472E-2</v>
      </c>
    </row>
    <row r="11932" spans="1:12">
      <c r="A11932" s="98" t="s">
        <v>126</v>
      </c>
      <c r="B11932" s="98">
        <f t="shared" si="1008"/>
        <v>26</v>
      </c>
      <c r="C11932" s="98">
        <f t="shared" si="1009"/>
        <v>0</v>
      </c>
      <c r="D11932" s="98">
        <f>D11931</f>
        <v>312</v>
      </c>
      <c r="E11932" s="98">
        <f t="shared" si="1012"/>
        <v>154</v>
      </c>
      <c r="F11932" s="397">
        <f>F11931+(E11932-E11931)*(F11934-F11931)/(E11934-E11931)</f>
        <v>5.2808666666666664</v>
      </c>
      <c r="G11932" s="98">
        <v>15</v>
      </c>
      <c r="H11932" s="491">
        <f>H11931+(E11932-E11931)*(H11934-H11931)/(E11934-E11931)</f>
        <v>0.26699233333333333</v>
      </c>
      <c r="I11932" s="492">
        <f>I11931+(E11932-E11931)*(I11934-I11931)/(E11934-E11931)</f>
        <v>19.8</v>
      </c>
      <c r="J11932" s="397">
        <f>J11931+(E11932-E11931)*(J11934-J11931)/(E11934-E11931)</f>
        <v>0.10556666666666667</v>
      </c>
      <c r="K11932" s="469">
        <f t="shared" si="1010"/>
        <v>19.779094780499314</v>
      </c>
      <c r="L11932" s="469">
        <f t="shared" si="1011"/>
        <v>-2.0905219500686911E-2</v>
      </c>
    </row>
    <row r="11933" spans="1:12">
      <c r="A11933" s="98" t="s">
        <v>126</v>
      </c>
      <c r="B11933" s="98">
        <f t="shared" si="1008"/>
        <v>26</v>
      </c>
      <c r="C11933" s="98">
        <f t="shared" si="1009"/>
        <v>0</v>
      </c>
      <c r="D11933" s="98">
        <f>D11931</f>
        <v>312</v>
      </c>
      <c r="E11933" s="98">
        <f t="shared" si="1012"/>
        <v>155</v>
      </c>
      <c r="F11933" s="397">
        <f>F11931+(E11933-E11931)*(F11934-F11931)/(E11934-E11931)</f>
        <v>5.2912333333333335</v>
      </c>
      <c r="G11933" s="98">
        <v>15</v>
      </c>
      <c r="H11933" s="491">
        <f>H11931+(E11933-E11931)*(H11934-H11931)/(E11934-E11931)</f>
        <v>0.26733566666666669</v>
      </c>
      <c r="I11933" s="492">
        <f>I11931+(E11933-E11931)*(I11934-I11931)/(E11934-E11931)</f>
        <v>19.8</v>
      </c>
      <c r="J11933" s="397">
        <f>J11931+(E11933-E11931)*(J11934-J11931)/(E11934-E11931)</f>
        <v>0.10483333333333333</v>
      </c>
      <c r="K11933" s="469">
        <f t="shared" si="1010"/>
        <v>19.792470639283696</v>
      </c>
      <c r="L11933" s="469">
        <f t="shared" si="1011"/>
        <v>-7.5293607163047227E-3</v>
      </c>
    </row>
    <row r="11934" spans="1:12">
      <c r="A11934" s="480" t="s">
        <v>126</v>
      </c>
      <c r="B11934" s="480">
        <f t="shared" si="1008"/>
        <v>26</v>
      </c>
      <c r="C11934" s="480">
        <f t="shared" si="1009"/>
        <v>0</v>
      </c>
      <c r="D11934" s="480">
        <f>D11931</f>
        <v>312</v>
      </c>
      <c r="E11934" s="480">
        <f t="shared" si="1012"/>
        <v>156</v>
      </c>
      <c r="F11934" s="484">
        <v>5.3015999999999996</v>
      </c>
      <c r="G11934" s="480">
        <v>15</v>
      </c>
      <c r="H11934" s="482">
        <v>0.267679</v>
      </c>
      <c r="I11934" s="483">
        <v>19.8</v>
      </c>
      <c r="J11934" s="484">
        <v>0.1041</v>
      </c>
      <c r="K11934" s="469">
        <f t="shared" si="1010"/>
        <v>19.805812185490829</v>
      </c>
      <c r="L11934" s="469">
        <f t="shared" si="1011"/>
        <v>5.8121854908286252E-3</v>
      </c>
    </row>
    <row r="11935" spans="1:12">
      <c r="A11935" s="98" t="s">
        <v>126</v>
      </c>
      <c r="B11935" s="98">
        <f t="shared" si="1008"/>
        <v>26</v>
      </c>
      <c r="C11935" s="98">
        <f t="shared" si="1009"/>
        <v>0</v>
      </c>
      <c r="D11935" s="98">
        <f>D11934</f>
        <v>312</v>
      </c>
      <c r="E11935" s="98">
        <f t="shared" si="1012"/>
        <v>157</v>
      </c>
      <c r="F11935" s="397">
        <f>F11934+(E11935-E11934)*(F11937-F11934)/(E11937-E11934)</f>
        <v>5.3119333333333332</v>
      </c>
      <c r="G11935" s="98">
        <v>15</v>
      </c>
      <c r="H11935" s="491">
        <f>H11934+(E11935-E11934)*(H11937-H11934)/(E11937-E11934)</f>
        <v>0.26802399999999998</v>
      </c>
      <c r="I11935" s="492">
        <f>I11934+(E11935-E11934)*(I11937-I11934)/(E11937-E11934)</f>
        <v>19.8</v>
      </c>
      <c r="J11935" s="397">
        <f>J11934+(E11935-E11934)*(J11937-J11934)/(E11937-E11934)</f>
        <v>0.10339999999999999</v>
      </c>
      <c r="K11935" s="469">
        <f t="shared" si="1010"/>
        <v>19.818871941816155</v>
      </c>
      <c r="L11935" s="469">
        <f t="shared" si="1011"/>
        <v>1.8871941816154703E-2</v>
      </c>
    </row>
    <row r="11936" spans="1:12">
      <c r="A11936" s="98" t="s">
        <v>126</v>
      </c>
      <c r="B11936" s="98">
        <f t="shared" si="1008"/>
        <v>26</v>
      </c>
      <c r="C11936" s="98">
        <f t="shared" si="1009"/>
        <v>0</v>
      </c>
      <c r="D11936" s="98">
        <f>D11934</f>
        <v>312</v>
      </c>
      <c r="E11936" s="98">
        <f t="shared" si="1012"/>
        <v>158</v>
      </c>
      <c r="F11936" s="397">
        <f>F11934+(E11936-E11934)*(F11937-F11934)/(E11937-E11934)</f>
        <v>5.3222666666666667</v>
      </c>
      <c r="G11936" s="98">
        <v>15</v>
      </c>
      <c r="H11936" s="491">
        <f>H11934+(E11936-E11934)*(H11937-H11934)/(E11937-E11934)</f>
        <v>0.26836900000000002</v>
      </c>
      <c r="I11936" s="492">
        <f>I11934+(E11936-E11934)*(I11937-I11934)/(E11937-E11934)</f>
        <v>19.8</v>
      </c>
      <c r="J11936" s="397">
        <f>J11934+(E11936-E11934)*(J11937-J11934)/(E11937-E11934)</f>
        <v>0.1027</v>
      </c>
      <c r="K11936" s="469">
        <f t="shared" si="1010"/>
        <v>19.83189812037406</v>
      </c>
      <c r="L11936" s="469">
        <f t="shared" si="1011"/>
        <v>3.1898120374059147E-2</v>
      </c>
    </row>
    <row r="11937" spans="1:12">
      <c r="A11937" s="480" t="s">
        <v>126</v>
      </c>
      <c r="B11937" s="480">
        <f t="shared" si="1008"/>
        <v>26</v>
      </c>
      <c r="C11937" s="480">
        <f t="shared" si="1009"/>
        <v>0</v>
      </c>
      <c r="D11937" s="480">
        <f>D11934</f>
        <v>312</v>
      </c>
      <c r="E11937" s="480">
        <f t="shared" si="1012"/>
        <v>159</v>
      </c>
      <c r="F11937" s="484">
        <v>5.3326000000000002</v>
      </c>
      <c r="G11937" s="480">
        <v>15</v>
      </c>
      <c r="H11937" s="482">
        <v>0.26871400000000001</v>
      </c>
      <c r="I11937" s="483">
        <v>19.8</v>
      </c>
      <c r="J11937" s="484">
        <v>0.10199999999999999</v>
      </c>
      <c r="K11937" s="469">
        <f t="shared" si="1010"/>
        <v>19.844890850495322</v>
      </c>
      <c r="L11937" s="469">
        <f t="shared" si="1011"/>
        <v>4.4890850495320933E-2</v>
      </c>
    </row>
    <row r="11938" spans="1:12">
      <c r="A11938" s="98" t="s">
        <v>126</v>
      </c>
      <c r="B11938" s="98">
        <f t="shared" si="1008"/>
        <v>26</v>
      </c>
      <c r="C11938" s="98">
        <f t="shared" si="1009"/>
        <v>0</v>
      </c>
      <c r="D11938" s="98">
        <f>D11937</f>
        <v>312</v>
      </c>
      <c r="E11938" s="98">
        <f t="shared" si="1012"/>
        <v>160</v>
      </c>
      <c r="F11938" s="397">
        <f>F11937+(E11938-E11937)*(F11940-F11937)/(E11940-E11937)</f>
        <v>5.3428666666666667</v>
      </c>
      <c r="G11938" s="98">
        <v>15</v>
      </c>
      <c r="H11938" s="491">
        <f>H11937+(E11938-E11937)*(H11940-H11937)/(E11940-E11937)</f>
        <v>0.26906133333333332</v>
      </c>
      <c r="I11938" s="492">
        <f>I11937+(E11938-E11937)*(I11940-I11937)/(E11940-E11937)</f>
        <v>19.833333333333332</v>
      </c>
      <c r="J11938" s="397">
        <f>J11937+(E11938-E11937)*(J11940-J11937)/(E11940-E11937)</f>
        <v>0.1013</v>
      </c>
      <c r="K11938" s="469">
        <f t="shared" si="1010"/>
        <v>19.857430276120439</v>
      </c>
      <c r="L11938" s="469">
        <f t="shared" si="1011"/>
        <v>2.4096942787107167E-2</v>
      </c>
    </row>
    <row r="11939" spans="1:12">
      <c r="A11939" s="98" t="s">
        <v>126</v>
      </c>
      <c r="B11939" s="98">
        <f t="shared" si="1008"/>
        <v>26</v>
      </c>
      <c r="C11939" s="98">
        <f t="shared" si="1009"/>
        <v>0</v>
      </c>
      <c r="D11939" s="98">
        <f>D11937</f>
        <v>312</v>
      </c>
      <c r="E11939" s="98">
        <f t="shared" si="1012"/>
        <v>161</v>
      </c>
      <c r="F11939" s="397">
        <f>F11937+(E11939-E11937)*(F11940-F11937)/(E11940-E11937)</f>
        <v>5.353133333333334</v>
      </c>
      <c r="G11939" s="98">
        <v>15</v>
      </c>
      <c r="H11939" s="491">
        <f>H11937+(E11939-E11937)*(H11940-H11937)/(E11940-E11937)</f>
        <v>0.26940866666666669</v>
      </c>
      <c r="I11939" s="492">
        <f>I11937+(E11939-E11937)*(I11940-I11937)/(E11940-E11937)</f>
        <v>19.866666666666667</v>
      </c>
      <c r="J11939" s="397">
        <f>J11937+(E11939-E11937)*(J11940-J11937)/(E11940-E11937)</f>
        <v>0.10059999999999999</v>
      </c>
      <c r="K11939" s="469">
        <f t="shared" si="1010"/>
        <v>19.869937369003225</v>
      </c>
      <c r="L11939" s="469">
        <f t="shared" si="1011"/>
        <v>3.2707023365574628E-3</v>
      </c>
    </row>
    <row r="11940" spans="1:12">
      <c r="A11940" s="480" t="s">
        <v>126</v>
      </c>
      <c r="B11940" s="480">
        <f t="shared" si="1008"/>
        <v>26</v>
      </c>
      <c r="C11940" s="480">
        <f t="shared" si="1009"/>
        <v>0</v>
      </c>
      <c r="D11940" s="480">
        <f>D11937</f>
        <v>312</v>
      </c>
      <c r="E11940" s="480">
        <f t="shared" si="1012"/>
        <v>162</v>
      </c>
      <c r="F11940" s="484">
        <v>5.3634000000000004</v>
      </c>
      <c r="G11940" s="480">
        <v>15</v>
      </c>
      <c r="H11940" s="482">
        <v>0.269756</v>
      </c>
      <c r="I11940" s="483">
        <v>19.899999999999999</v>
      </c>
      <c r="J11940" s="484">
        <v>9.9900000000000003E-2</v>
      </c>
      <c r="K11940" s="469">
        <f t="shared" si="1010"/>
        <v>19.882412254036982</v>
      </c>
      <c r="L11940" s="469">
        <f t="shared" si="1011"/>
        <v>-1.7587745963016488E-2</v>
      </c>
    </row>
    <row r="11941" spans="1:12">
      <c r="A11941" s="98" t="s">
        <v>126</v>
      </c>
      <c r="B11941" s="98">
        <f t="shared" si="1008"/>
        <v>26</v>
      </c>
      <c r="C11941" s="98">
        <f t="shared" si="1009"/>
        <v>0</v>
      </c>
      <c r="D11941" s="98">
        <f>D11940</f>
        <v>312</v>
      </c>
      <c r="E11941" s="98">
        <f t="shared" si="1012"/>
        <v>163</v>
      </c>
      <c r="F11941" s="397">
        <f>F11940+(E11941-E11940)*(F11943-F11940)/(E11943-E11940)</f>
        <v>5.3635999999999999</v>
      </c>
      <c r="G11941" s="98">
        <v>15</v>
      </c>
      <c r="H11941" s="491">
        <f>H11940+(E11941-E11940)*(H11943-H11940)/(E11943-E11940)</f>
        <v>0.27010400000000001</v>
      </c>
      <c r="I11941" s="492">
        <v>19.899999999999999</v>
      </c>
      <c r="J11941" s="397">
        <f>J11940+(E11941-E11940)*(J11943-J11940)/(E11943-E11940)</f>
        <v>9.9199999999999997E-2</v>
      </c>
      <c r="K11941" s="469">
        <f t="shared" si="1010"/>
        <v>19.857536356366435</v>
      </c>
      <c r="L11941" s="469">
        <f t="shared" si="1011"/>
        <v>-4.2463643633563919E-2</v>
      </c>
    </row>
    <row r="11942" spans="1:12">
      <c r="A11942" s="98" t="s">
        <v>126</v>
      </c>
      <c r="B11942" s="98">
        <f t="shared" si="1008"/>
        <v>26</v>
      </c>
      <c r="C11942" s="98">
        <f t="shared" si="1009"/>
        <v>0</v>
      </c>
      <c r="D11942" s="98">
        <f>D11940</f>
        <v>312</v>
      </c>
      <c r="E11942" s="98">
        <f t="shared" si="1012"/>
        <v>164</v>
      </c>
      <c r="F11942" s="397">
        <f>F11940+(E11942-E11940)*(F11943-F11940)/(E11943-E11940)</f>
        <v>5.3638000000000003</v>
      </c>
      <c r="G11942" s="98">
        <v>15</v>
      </c>
      <c r="H11942" s="491">
        <v>0.270453</v>
      </c>
      <c r="I11942" s="492">
        <v>19.899999999999999</v>
      </c>
      <c r="J11942" s="397">
        <f>J11940+(E11942-E11940)*(J11943-J11940)/(E11943-E11940)</f>
        <v>9.8500000000000004E-2</v>
      </c>
      <c r="K11942" s="469">
        <f t="shared" si="1010"/>
        <v>19.832651144561165</v>
      </c>
      <c r="L11942" s="469">
        <f t="shared" si="1011"/>
        <v>-6.734885543883351E-2</v>
      </c>
    </row>
    <row r="11943" spans="1:12">
      <c r="A11943" s="164" t="s">
        <v>126</v>
      </c>
      <c r="B11943" s="164">
        <f t="shared" si="1008"/>
        <v>26</v>
      </c>
      <c r="C11943" s="164">
        <f t="shared" si="1009"/>
        <v>0</v>
      </c>
      <c r="D11943" s="164">
        <f>D11940</f>
        <v>312</v>
      </c>
      <c r="E11943" s="164">
        <f t="shared" si="1012"/>
        <v>165</v>
      </c>
      <c r="F11943" s="493">
        <v>5.3639999999999999</v>
      </c>
      <c r="G11943" s="164">
        <v>15</v>
      </c>
      <c r="H11943" s="494">
        <v>0.27079999999999999</v>
      </c>
      <c r="I11943" s="495">
        <v>19.899999999999999</v>
      </c>
      <c r="J11943" s="493">
        <v>9.7799999999999998E-2</v>
      </c>
      <c r="K11943" s="469">
        <f t="shared" si="1010"/>
        <v>19.807976366322009</v>
      </c>
      <c r="L11943" s="469">
        <f t="shared" si="1011"/>
        <v>-9.202363367798938E-2</v>
      </c>
    </row>
    <row r="11944" spans="1:12">
      <c r="A11944" s="480" t="s">
        <v>126</v>
      </c>
      <c r="B11944" s="480">
        <f t="shared" si="1008"/>
        <v>26</v>
      </c>
      <c r="C11944" s="480">
        <f t="shared" si="1009"/>
        <v>6</v>
      </c>
      <c r="D11944" s="480">
        <f>D11943+6</f>
        <v>318</v>
      </c>
      <c r="E11944" s="480">
        <v>90</v>
      </c>
      <c r="F11944" s="484">
        <v>4.5671999999999997</v>
      </c>
      <c r="G11944" s="480">
        <v>15</v>
      </c>
      <c r="H11944" s="482">
        <v>0.242317</v>
      </c>
      <c r="I11944" s="483">
        <v>18.8</v>
      </c>
      <c r="J11944" s="484">
        <v>0.14940000000000001</v>
      </c>
      <c r="K11944" s="469">
        <f t="shared" si="1010"/>
        <v>18.84803790076635</v>
      </c>
      <c r="L11944" s="469">
        <f t="shared" si="1011"/>
        <v>4.8037900766349395E-2</v>
      </c>
    </row>
    <row r="11945" spans="1:12">
      <c r="A11945" s="98" t="s">
        <v>126</v>
      </c>
      <c r="B11945" s="98">
        <f t="shared" si="1008"/>
        <v>26</v>
      </c>
      <c r="C11945" s="98">
        <f t="shared" si="1009"/>
        <v>6</v>
      </c>
      <c r="D11945" s="98">
        <f>D11944</f>
        <v>318</v>
      </c>
      <c r="E11945" s="98">
        <f t="shared" ref="E11945:E12008" si="1013">E11944+1</f>
        <v>91</v>
      </c>
      <c r="F11945" s="397">
        <f>F11944+(E11945-E11944)*(F11947-F11944)/(E11947-E11944)</f>
        <v>4.5791666666666666</v>
      </c>
      <c r="G11945" s="98">
        <v>15</v>
      </c>
      <c r="H11945" s="491">
        <f>H11944+(E11945-E11944)*(H11947-H11944)/(E11947-E11944)</f>
        <v>0.24264633333333332</v>
      </c>
      <c r="I11945" s="492">
        <f>I11944+(E11945-E11944)*(I11947-I11944)/(E11947-E11944)</f>
        <v>18.833333333333332</v>
      </c>
      <c r="J11945" s="397">
        <f>J11944+(E11945-E11944)*(J11947-J11944)/(E11947-E11944)</f>
        <v>0.1487</v>
      </c>
      <c r="K11945" s="469">
        <f t="shared" si="1010"/>
        <v>18.871773596413984</v>
      </c>
      <c r="L11945" s="469">
        <f t="shared" si="1011"/>
        <v>3.844026308065196E-2</v>
      </c>
    </row>
    <row r="11946" spans="1:12">
      <c r="A11946" s="98" t="s">
        <v>126</v>
      </c>
      <c r="B11946" s="98">
        <f t="shared" si="1008"/>
        <v>26</v>
      </c>
      <c r="C11946" s="98">
        <f t="shared" si="1009"/>
        <v>6</v>
      </c>
      <c r="D11946" s="98">
        <f>D11944</f>
        <v>318</v>
      </c>
      <c r="E11946" s="98">
        <f t="shared" si="1013"/>
        <v>92</v>
      </c>
      <c r="F11946" s="397">
        <f>F11944+(E11946-E11944)*(F11947-F11944)/(E11947-E11944)</f>
        <v>4.5911333333333335</v>
      </c>
      <c r="G11946" s="98">
        <v>15</v>
      </c>
      <c r="H11946" s="491">
        <f>H11944+(E11946-E11944)*(H11947-H11944)/(E11947-E11944)</f>
        <v>0.24297566666666667</v>
      </c>
      <c r="I11946" s="492">
        <f>I11944+(E11946-E11944)*(I11947-I11944)/(E11947-E11944)</f>
        <v>18.866666666666667</v>
      </c>
      <c r="J11946" s="397">
        <f>J11944+(E11946-E11944)*(J11947-J11944)/(E11947-E11944)</f>
        <v>0.14799999999999999</v>
      </c>
      <c r="K11946" s="469">
        <f t="shared" si="1010"/>
        <v>18.895444948533942</v>
      </c>
      <c r="L11946" s="469">
        <f t="shared" si="1011"/>
        <v>2.8778281867275268E-2</v>
      </c>
    </row>
    <row r="11947" spans="1:12">
      <c r="A11947" s="480" t="s">
        <v>126</v>
      </c>
      <c r="B11947" s="480">
        <f t="shared" si="1008"/>
        <v>26</v>
      </c>
      <c r="C11947" s="480">
        <f t="shared" si="1009"/>
        <v>6</v>
      </c>
      <c r="D11947" s="480">
        <f>D11944</f>
        <v>318</v>
      </c>
      <c r="E11947" s="480">
        <f t="shared" si="1013"/>
        <v>93</v>
      </c>
      <c r="F11947" s="484">
        <v>4.6031000000000004</v>
      </c>
      <c r="G11947" s="480">
        <v>15</v>
      </c>
      <c r="H11947" s="482">
        <v>0.24330499999999999</v>
      </c>
      <c r="I11947" s="483">
        <v>18.899999999999999</v>
      </c>
      <c r="J11947" s="484">
        <v>0.14729999999999999</v>
      </c>
      <c r="K11947" s="469">
        <f t="shared" si="1010"/>
        <v>18.919052218408996</v>
      </c>
      <c r="L11947" s="469">
        <f t="shared" si="1011"/>
        <v>1.9052218408997845E-2</v>
      </c>
    </row>
    <row r="11948" spans="1:12">
      <c r="A11948" s="98" t="s">
        <v>126</v>
      </c>
      <c r="B11948" s="98">
        <f t="shared" si="1008"/>
        <v>26</v>
      </c>
      <c r="C11948" s="98">
        <f t="shared" si="1009"/>
        <v>6</v>
      </c>
      <c r="D11948" s="98">
        <f>D11947</f>
        <v>318</v>
      </c>
      <c r="E11948" s="98">
        <f t="shared" si="1013"/>
        <v>94</v>
      </c>
      <c r="F11948" s="397">
        <f>F11947+(E11948-E11947)*(F11950-F11947)/(E11950-E11947)</f>
        <v>4.6150000000000002</v>
      </c>
      <c r="G11948" s="98">
        <v>15</v>
      </c>
      <c r="H11948" s="491">
        <f>H11947+(E11948-E11947)*(H11950-H11947)/(E11950-E11947)</f>
        <v>0.24363399999999999</v>
      </c>
      <c r="I11948" s="492">
        <f>I11947+(E11948-E11947)*(I11950-I11947)/(E11950-E11947)</f>
        <v>18.933333333333334</v>
      </c>
      <c r="J11948" s="397">
        <f>J11947+(E11948-E11947)*(J11950-J11947)/(E11950-E11947)</f>
        <v>0.14663333333333334</v>
      </c>
      <c r="K11948" s="469">
        <f t="shared" si="1010"/>
        <v>18.942347948151738</v>
      </c>
      <c r="L11948" s="469">
        <f t="shared" si="1011"/>
        <v>9.0146148184047092E-3</v>
      </c>
    </row>
    <row r="11949" spans="1:12">
      <c r="A11949" s="98" t="s">
        <v>126</v>
      </c>
      <c r="B11949" s="98">
        <f t="shared" si="1008"/>
        <v>26</v>
      </c>
      <c r="C11949" s="98">
        <f t="shared" si="1009"/>
        <v>6</v>
      </c>
      <c r="D11949" s="98">
        <f>D11947</f>
        <v>318</v>
      </c>
      <c r="E11949" s="98">
        <f t="shared" si="1013"/>
        <v>95</v>
      </c>
      <c r="F11949" s="397">
        <f>F11947+(E11949-E11947)*(F11950-F11947)/(E11950-E11947)</f>
        <v>4.6269</v>
      </c>
      <c r="G11949" s="98">
        <v>15</v>
      </c>
      <c r="H11949" s="491">
        <f>H11947+(E11949-E11947)*(H11950-H11947)/(E11950-E11947)</f>
        <v>0.24396300000000001</v>
      </c>
      <c r="I11949" s="492">
        <f>I11947+(E11949-E11947)*(I11950-I11947)/(E11950-E11947)</f>
        <v>18.966666666666665</v>
      </c>
      <c r="J11949" s="397">
        <f>J11947+(E11949-E11947)*(J11950-J11947)/(E11950-E11947)</f>
        <v>0.14596666666666666</v>
      </c>
      <c r="K11949" s="469">
        <f t="shared" si="1010"/>
        <v>18.96558084627587</v>
      </c>
      <c r="L11949" s="469">
        <f t="shared" si="1011"/>
        <v>-1.0858203907950781E-3</v>
      </c>
    </row>
    <row r="11950" spans="1:12">
      <c r="A11950" s="480" t="s">
        <v>126</v>
      </c>
      <c r="B11950" s="480">
        <f t="shared" si="1008"/>
        <v>26</v>
      </c>
      <c r="C11950" s="480">
        <f t="shared" si="1009"/>
        <v>6</v>
      </c>
      <c r="D11950" s="480">
        <f>D11947</f>
        <v>318</v>
      </c>
      <c r="E11950" s="480">
        <f t="shared" si="1013"/>
        <v>96</v>
      </c>
      <c r="F11950" s="484">
        <v>4.6387999999999998</v>
      </c>
      <c r="G11950" s="480">
        <v>15</v>
      </c>
      <c r="H11950" s="482">
        <v>0.24429200000000001</v>
      </c>
      <c r="I11950" s="483">
        <v>19</v>
      </c>
      <c r="J11950" s="484">
        <v>0.14530000000000001</v>
      </c>
      <c r="K11950" s="469">
        <f t="shared" si="1010"/>
        <v>18.988751166636646</v>
      </c>
      <c r="L11950" s="469">
        <f t="shared" si="1011"/>
        <v>-1.1248833363353583E-2</v>
      </c>
    </row>
    <row r="11951" spans="1:12">
      <c r="A11951" s="98" t="s">
        <v>126</v>
      </c>
      <c r="B11951" s="98">
        <f t="shared" si="1008"/>
        <v>26</v>
      </c>
      <c r="C11951" s="98">
        <f t="shared" si="1009"/>
        <v>6</v>
      </c>
      <c r="D11951" s="98">
        <f>D11950</f>
        <v>318</v>
      </c>
      <c r="E11951" s="98">
        <f t="shared" si="1013"/>
        <v>97</v>
      </c>
      <c r="F11951" s="397">
        <f>F11950+(E11951-E11950)*(F11953-F11950)/(E11953-E11950)</f>
        <v>4.6505999999999998</v>
      </c>
      <c r="G11951" s="98">
        <v>15</v>
      </c>
      <c r="H11951" s="491">
        <f>H11950+(E11951-E11950)*(H11953-H11950)/(E11953-E11950)</f>
        <v>0.24462100000000001</v>
      </c>
      <c r="I11951" s="492">
        <f>I11950+(E11951-E11950)*(I11953-I11950)/(E11953-E11950)</f>
        <v>19.033333333333335</v>
      </c>
      <c r="J11951" s="397">
        <f>J11950+(E11951-E11950)*(J11953-J11950)/(E11953-E11950)</f>
        <v>0.14460000000000001</v>
      </c>
      <c r="K11951" s="469">
        <f t="shared" si="1010"/>
        <v>19.011450366076502</v>
      </c>
      <c r="L11951" s="469">
        <f t="shared" si="1011"/>
        <v>-2.1882967256832586E-2</v>
      </c>
    </row>
    <row r="11952" spans="1:12">
      <c r="A11952" s="98" t="s">
        <v>126</v>
      </c>
      <c r="B11952" s="98">
        <f t="shared" si="1008"/>
        <v>26</v>
      </c>
      <c r="C11952" s="98">
        <f t="shared" si="1009"/>
        <v>6</v>
      </c>
      <c r="D11952" s="98">
        <f>D11950</f>
        <v>318</v>
      </c>
      <c r="E11952" s="98">
        <f t="shared" si="1013"/>
        <v>98</v>
      </c>
      <c r="F11952" s="397">
        <f>F11950+(E11952-E11950)*(F11953-F11950)/(E11953-E11950)</f>
        <v>4.6623999999999999</v>
      </c>
      <c r="G11952" s="98">
        <v>15</v>
      </c>
      <c r="H11952" s="491">
        <f>H11950+(E11952-E11950)*(H11953-H11950)/(E11953-E11950)</f>
        <v>0.24495</v>
      </c>
      <c r="I11952" s="492">
        <f>I11950+(E11952-E11950)*(I11953-I11950)/(E11953-E11950)</f>
        <v>19.066666666666666</v>
      </c>
      <c r="J11952" s="397">
        <f>J11950+(E11952-E11950)*(J11953-J11950)/(E11953-E11950)</f>
        <v>0.1439</v>
      </c>
      <c r="K11952" s="469">
        <f t="shared" si="1010"/>
        <v>19.034088589508062</v>
      </c>
      <c r="L11952" s="469">
        <f t="shared" si="1011"/>
        <v>-3.2578077158603946E-2</v>
      </c>
    </row>
    <row r="11953" spans="1:12">
      <c r="A11953" s="480" t="s">
        <v>126</v>
      </c>
      <c r="B11953" s="480">
        <f t="shared" si="1008"/>
        <v>26</v>
      </c>
      <c r="C11953" s="480">
        <f t="shared" si="1009"/>
        <v>6</v>
      </c>
      <c r="D11953" s="480">
        <f>D11950</f>
        <v>318</v>
      </c>
      <c r="E11953" s="480">
        <f t="shared" si="1013"/>
        <v>99</v>
      </c>
      <c r="F11953" s="484">
        <v>4.6741999999999999</v>
      </c>
      <c r="G11953" s="480">
        <v>15</v>
      </c>
      <c r="H11953" s="482">
        <v>0.245279</v>
      </c>
      <c r="I11953" s="483">
        <v>19.100000000000001</v>
      </c>
      <c r="J11953" s="484">
        <v>0.14319999999999999</v>
      </c>
      <c r="K11953" s="469">
        <f t="shared" si="1010"/>
        <v>19.056666082298118</v>
      </c>
      <c r="L11953" s="469">
        <f t="shared" si="1011"/>
        <v>-4.3333917701882996E-2</v>
      </c>
    </row>
    <row r="11954" spans="1:12">
      <c r="A11954" s="98" t="s">
        <v>126</v>
      </c>
      <c r="B11954" s="98">
        <f t="shared" si="1008"/>
        <v>26</v>
      </c>
      <c r="C11954" s="98">
        <f t="shared" si="1009"/>
        <v>6</v>
      </c>
      <c r="D11954" s="98">
        <f>D11953</f>
        <v>318</v>
      </c>
      <c r="E11954" s="98">
        <f t="shared" si="1013"/>
        <v>100</v>
      </c>
      <c r="F11954" s="397">
        <f>F11953+(E11954-E11953)*(F11956-F11953)/(E11956-E11953)</f>
        <v>4.6859000000000002</v>
      </c>
      <c r="G11954" s="98">
        <v>15</v>
      </c>
      <c r="H11954" s="491">
        <f>H11953+(E11954-E11953)*(H11956-H11953)/(E11956-E11953)</f>
        <v>0.24560833333333335</v>
      </c>
      <c r="I11954" s="492">
        <f>I11953+(E11954-E11953)*(I11956-I11953)/(E11956-E11953)</f>
        <v>19.100000000000001</v>
      </c>
      <c r="J11954" s="397">
        <f>J11953+(E11954-E11953)*(J11956-J11953)/(E11956-E11953)</f>
        <v>0.14253333333333332</v>
      </c>
      <c r="K11954" s="469">
        <f t="shared" si="1010"/>
        <v>19.078750042411698</v>
      </c>
      <c r="L11954" s="469">
        <f t="shared" si="1011"/>
        <v>-2.1249957588302948E-2</v>
      </c>
    </row>
    <row r="11955" spans="1:12">
      <c r="A11955" s="98" t="s">
        <v>126</v>
      </c>
      <c r="B11955" s="98">
        <f t="shared" si="1008"/>
        <v>26</v>
      </c>
      <c r="C11955" s="98">
        <f t="shared" si="1009"/>
        <v>6</v>
      </c>
      <c r="D11955" s="98">
        <f>D11953</f>
        <v>318</v>
      </c>
      <c r="E11955" s="98">
        <f t="shared" si="1013"/>
        <v>101</v>
      </c>
      <c r="F11955" s="397">
        <f>F11953+(E11955-E11953)*(F11956-F11953)/(E11956-E11953)</f>
        <v>4.6975999999999996</v>
      </c>
      <c r="G11955" s="98">
        <v>15</v>
      </c>
      <c r="H11955" s="491">
        <f>H11953+(E11955-E11953)*(H11956-H11953)/(E11956-E11953)</f>
        <v>0.24593766666666667</v>
      </c>
      <c r="I11955" s="492">
        <f>I11953+(E11955-E11953)*(I11956-I11953)/(E11956-E11953)</f>
        <v>19.100000000000001</v>
      </c>
      <c r="J11955" s="397">
        <f>J11953+(E11955-E11953)*(J11956-J11953)/(E11956-E11953)</f>
        <v>0.14186666666666667</v>
      </c>
      <c r="K11955" s="469">
        <f t="shared" si="1010"/>
        <v>19.100774857585865</v>
      </c>
      <c r="L11955" s="469">
        <f t="shared" si="1011"/>
        <v>7.7485758586348652E-4</v>
      </c>
    </row>
    <row r="11956" spans="1:12">
      <c r="A11956" s="480" t="s">
        <v>126</v>
      </c>
      <c r="B11956" s="480">
        <f t="shared" si="1008"/>
        <v>26</v>
      </c>
      <c r="C11956" s="480">
        <f t="shared" si="1009"/>
        <v>6</v>
      </c>
      <c r="D11956" s="480">
        <f>D11953</f>
        <v>318</v>
      </c>
      <c r="E11956" s="480">
        <f t="shared" si="1013"/>
        <v>102</v>
      </c>
      <c r="F11956" s="484">
        <v>4.7092999999999998</v>
      </c>
      <c r="G11956" s="480">
        <v>15</v>
      </c>
      <c r="H11956" s="482">
        <v>0.24626700000000001</v>
      </c>
      <c r="I11956" s="483">
        <v>19.100000000000001</v>
      </c>
      <c r="J11956" s="484">
        <v>0.14119999999999999</v>
      </c>
      <c r="K11956" s="469">
        <f t="shared" si="1010"/>
        <v>19.122740765104538</v>
      </c>
      <c r="L11956" s="469">
        <f t="shared" si="1011"/>
        <v>2.274076510453682E-2</v>
      </c>
    </row>
    <row r="11957" spans="1:12">
      <c r="A11957" s="98" t="s">
        <v>126</v>
      </c>
      <c r="B11957" s="98">
        <f t="shared" si="1008"/>
        <v>26</v>
      </c>
      <c r="C11957" s="98">
        <f t="shared" si="1009"/>
        <v>6</v>
      </c>
      <c r="D11957" s="98">
        <f>D11956</f>
        <v>318</v>
      </c>
      <c r="E11957" s="98">
        <f t="shared" si="1013"/>
        <v>103</v>
      </c>
      <c r="F11957" s="397">
        <f>F11956+(E11957-E11956)*(F11959-F11956)/(E11959-E11956)</f>
        <v>4.7209000000000003</v>
      </c>
      <c r="G11957" s="98">
        <v>15</v>
      </c>
      <c r="H11957" s="491">
        <f>H11956+(E11957-E11956)*(H11959-H11956)/(E11959-E11956)</f>
        <v>0.24659666666666669</v>
      </c>
      <c r="I11957" s="492">
        <f>I11956+(E11957-E11956)*(I11959-I11956)/(E11959-E11956)</f>
        <v>19.133333333333333</v>
      </c>
      <c r="J11957" s="397">
        <f>J11956+(E11957-E11956)*(J11959-J11956)/(E11959-E11956)</f>
        <v>0.14049999999999999</v>
      </c>
      <c r="K11957" s="469">
        <f t="shared" si="1010"/>
        <v>19.144216602008679</v>
      </c>
      <c r="L11957" s="469">
        <f t="shared" si="1011"/>
        <v>1.0883268675346613E-2</v>
      </c>
    </row>
    <row r="11958" spans="1:12">
      <c r="A11958" s="98" t="s">
        <v>126</v>
      </c>
      <c r="B11958" s="98">
        <f t="shared" si="1008"/>
        <v>26</v>
      </c>
      <c r="C11958" s="98">
        <f t="shared" si="1009"/>
        <v>6</v>
      </c>
      <c r="D11958" s="98">
        <f>D11956</f>
        <v>318</v>
      </c>
      <c r="E11958" s="98">
        <f t="shared" si="1013"/>
        <v>104</v>
      </c>
      <c r="F11958" s="397">
        <f>F11956+(E11958-E11956)*(F11959-F11956)/(E11959-E11956)</f>
        <v>4.7324999999999999</v>
      </c>
      <c r="G11958" s="98">
        <v>15</v>
      </c>
      <c r="H11958" s="491">
        <f>H11956+(E11958-E11956)*(H11959-H11956)/(E11959-E11956)</f>
        <v>0.24692633333333333</v>
      </c>
      <c r="I11958" s="492">
        <f>I11956+(E11958-E11956)*(I11959-I11956)/(E11959-E11956)</f>
        <v>19.166666666666668</v>
      </c>
      <c r="J11958" s="397">
        <f>J11956+(E11958-E11956)*(J11959-J11956)/(E11959-E11956)</f>
        <v>0.13980000000000001</v>
      </c>
      <c r="K11958" s="469">
        <f t="shared" si="1010"/>
        <v>19.165635094947344</v>
      </c>
      <c r="L11958" s="469">
        <f t="shared" si="1011"/>
        <v>-1.0315717193236651E-3</v>
      </c>
    </row>
    <row r="11959" spans="1:12">
      <c r="A11959" s="480" t="s">
        <v>126</v>
      </c>
      <c r="B11959" s="480">
        <f t="shared" si="1008"/>
        <v>26</v>
      </c>
      <c r="C11959" s="480">
        <f t="shared" si="1009"/>
        <v>6</v>
      </c>
      <c r="D11959" s="480">
        <f>D11956</f>
        <v>318</v>
      </c>
      <c r="E11959" s="480">
        <f t="shared" si="1013"/>
        <v>105</v>
      </c>
      <c r="F11959" s="484">
        <v>4.7441000000000004</v>
      </c>
      <c r="G11959" s="480">
        <v>15</v>
      </c>
      <c r="H11959" s="482">
        <v>0.247256</v>
      </c>
      <c r="I11959" s="483">
        <v>19.2</v>
      </c>
      <c r="J11959" s="484">
        <v>0.1391</v>
      </c>
      <c r="K11959" s="469">
        <f t="shared" si="1010"/>
        <v>19.18699647329084</v>
      </c>
      <c r="L11959" s="469">
        <f t="shared" si="1011"/>
        <v>-1.3003526709159274E-2</v>
      </c>
    </row>
    <row r="11960" spans="1:12">
      <c r="A11960" s="98" t="s">
        <v>126</v>
      </c>
      <c r="B11960" s="98">
        <f t="shared" si="1008"/>
        <v>26</v>
      </c>
      <c r="C11960" s="98">
        <f t="shared" si="1009"/>
        <v>6</v>
      </c>
      <c r="D11960" s="98">
        <f>D11959</f>
        <v>318</v>
      </c>
      <c r="E11960" s="98">
        <f t="shared" si="1013"/>
        <v>106</v>
      </c>
      <c r="F11960" s="397">
        <f>F11959+(E11960-E11959)*(F11962-F11959)/(E11962-E11959)</f>
        <v>4.7556333333333338</v>
      </c>
      <c r="G11960" s="98">
        <v>15</v>
      </c>
      <c r="H11960" s="491">
        <f>H11959+(E11960-E11959)*(H11962-H11959)/(E11962-E11959)</f>
        <v>0.247586</v>
      </c>
      <c r="I11960" s="492">
        <f>I11959+(E11960-E11959)*(I11962-I11959)/(E11962-E11959)</f>
        <v>19.2</v>
      </c>
      <c r="J11960" s="397">
        <f>J11959+(E11960-E11959)*(J11962-J11959)/(E11962-E11959)</f>
        <v>0.13843333333333332</v>
      </c>
      <c r="K11960" s="469">
        <f t="shared" si="1010"/>
        <v>19.208005837702189</v>
      </c>
      <c r="L11960" s="469">
        <f t="shared" si="1011"/>
        <v>8.0058377021892113E-3</v>
      </c>
    </row>
    <row r="11961" spans="1:12">
      <c r="A11961" s="98" t="s">
        <v>126</v>
      </c>
      <c r="B11961" s="98">
        <f t="shared" si="1008"/>
        <v>26</v>
      </c>
      <c r="C11961" s="98">
        <f t="shared" si="1009"/>
        <v>6</v>
      </c>
      <c r="D11961" s="98">
        <f>D11959</f>
        <v>318</v>
      </c>
      <c r="E11961" s="98">
        <f t="shared" si="1013"/>
        <v>107</v>
      </c>
      <c r="F11961" s="397">
        <f>F11959+(E11961-E11959)*(F11962-F11959)/(E11962-E11959)</f>
        <v>4.7671666666666663</v>
      </c>
      <c r="G11961" s="98">
        <v>15</v>
      </c>
      <c r="H11961" s="491">
        <f>H11959+(E11961-E11959)*(H11962-H11959)/(E11962-E11959)</f>
        <v>0.247916</v>
      </c>
      <c r="I11961" s="492">
        <f>I11959+(E11961-E11959)*(I11962-I11959)/(E11962-E11959)</f>
        <v>19.2</v>
      </c>
      <c r="J11961" s="397">
        <f>J11959+(E11961-E11959)*(J11962-J11959)/(E11962-E11959)</f>
        <v>0.13776666666666668</v>
      </c>
      <c r="K11961" s="469">
        <f t="shared" si="1010"/>
        <v>19.22895927115098</v>
      </c>
      <c r="L11961" s="469">
        <f t="shared" si="1011"/>
        <v>2.8959271150981181E-2</v>
      </c>
    </row>
    <row r="11962" spans="1:12">
      <c r="A11962" s="480" t="s">
        <v>126</v>
      </c>
      <c r="B11962" s="480">
        <f t="shared" si="1008"/>
        <v>26</v>
      </c>
      <c r="C11962" s="480">
        <f t="shared" si="1009"/>
        <v>6</v>
      </c>
      <c r="D11962" s="480">
        <f>D11959</f>
        <v>318</v>
      </c>
      <c r="E11962" s="480">
        <f t="shared" si="1013"/>
        <v>108</v>
      </c>
      <c r="F11962" s="484">
        <v>4.7786999999999997</v>
      </c>
      <c r="G11962" s="480">
        <v>15</v>
      </c>
      <c r="H11962" s="482">
        <v>0.24824599999999999</v>
      </c>
      <c r="I11962" s="483">
        <v>19.2</v>
      </c>
      <c r="J11962" s="484">
        <v>0.1371</v>
      </c>
      <c r="K11962" s="469">
        <f t="shared" si="1010"/>
        <v>19.249856996688766</v>
      </c>
      <c r="L11962" s="469">
        <f t="shared" si="1011"/>
        <v>4.9856996688767197E-2</v>
      </c>
    </row>
    <row r="11963" spans="1:12">
      <c r="A11963" s="98" t="s">
        <v>126</v>
      </c>
      <c r="B11963" s="98">
        <f t="shared" si="1008"/>
        <v>26</v>
      </c>
      <c r="C11963" s="98">
        <f t="shared" si="1009"/>
        <v>6</v>
      </c>
      <c r="D11963" s="98">
        <f>D11962</f>
        <v>318</v>
      </c>
      <c r="E11963" s="98">
        <f t="shared" si="1013"/>
        <v>109</v>
      </c>
      <c r="F11963" s="397">
        <f>F11962+(E11963-E11962)*(F11965-F11962)/(E11965-E11962)</f>
        <v>4.7901666666666669</v>
      </c>
      <c r="G11963" s="98">
        <v>15</v>
      </c>
      <c r="H11963" s="491">
        <f>H11962+(E11963-E11962)*(H11965-H11962)/(E11965-E11962)</f>
        <v>0.24857633333333332</v>
      </c>
      <c r="I11963" s="492">
        <f>I11962+(E11963-E11962)*(I11965-I11962)/(E11965-E11962)</f>
        <v>19.233333333333334</v>
      </c>
      <c r="J11963" s="397">
        <f>J11962+(E11963-E11962)*(J11965-J11962)/(E11965-E11962)</f>
        <v>0.13639999999999999</v>
      </c>
      <c r="K11963" s="469">
        <f t="shared" si="1010"/>
        <v>19.270405200816921</v>
      </c>
      <c r="L11963" s="469">
        <f t="shared" si="1011"/>
        <v>3.7071867483586374E-2</v>
      </c>
    </row>
    <row r="11964" spans="1:12">
      <c r="A11964" s="98" t="s">
        <v>126</v>
      </c>
      <c r="B11964" s="98">
        <f t="shared" si="1008"/>
        <v>26</v>
      </c>
      <c r="C11964" s="98">
        <f t="shared" si="1009"/>
        <v>6</v>
      </c>
      <c r="D11964" s="98">
        <f>D11962</f>
        <v>318</v>
      </c>
      <c r="E11964" s="98">
        <f t="shared" si="1013"/>
        <v>110</v>
      </c>
      <c r="F11964" s="397">
        <f>F11962+(E11964-E11962)*(F11965-F11962)/(E11965-E11962)</f>
        <v>4.8016333333333332</v>
      </c>
      <c r="G11964" s="98">
        <v>15</v>
      </c>
      <c r="H11964" s="491">
        <f>H11962+(E11964-E11962)*(H11965-H11962)/(E11965-E11962)</f>
        <v>0.24890666666666666</v>
      </c>
      <c r="I11964" s="492">
        <f>I11962+(E11964-E11962)*(I11965-I11962)/(E11965-E11962)</f>
        <v>19.266666666666666</v>
      </c>
      <c r="J11964" s="397">
        <f>J11962+(E11964-E11962)*(J11965-J11962)/(E11965-E11962)</f>
        <v>0.13570000000000002</v>
      </c>
      <c r="K11964" s="469">
        <f t="shared" si="1010"/>
        <v>19.290898864366831</v>
      </c>
      <c r="L11964" s="469">
        <f t="shared" si="1011"/>
        <v>2.4232197700165159E-2</v>
      </c>
    </row>
    <row r="11965" spans="1:12">
      <c r="A11965" s="480" t="s">
        <v>126</v>
      </c>
      <c r="B11965" s="480">
        <f t="shared" ref="B11965:B12028" si="1014">INT(D11965/12)</f>
        <v>26</v>
      </c>
      <c r="C11965" s="480">
        <f t="shared" ref="C11965:C12028" si="1015">D11965-B11965*12</f>
        <v>6</v>
      </c>
      <c r="D11965" s="480">
        <f>D11962</f>
        <v>318</v>
      </c>
      <c r="E11965" s="480">
        <f t="shared" si="1013"/>
        <v>111</v>
      </c>
      <c r="F11965" s="484">
        <v>4.8131000000000004</v>
      </c>
      <c r="G11965" s="480">
        <v>15</v>
      </c>
      <c r="H11965" s="482">
        <v>0.24923699999999999</v>
      </c>
      <c r="I11965" s="483">
        <v>19.3</v>
      </c>
      <c r="J11965" s="484">
        <v>0.13500000000000001</v>
      </c>
      <c r="K11965" s="469">
        <f t="shared" si="1010"/>
        <v>19.31133820419922</v>
      </c>
      <c r="L11965" s="469">
        <f t="shared" si="1011"/>
        <v>1.1338204199219604E-2</v>
      </c>
    </row>
    <row r="11966" spans="1:12">
      <c r="A11966" s="98" t="s">
        <v>126</v>
      </c>
      <c r="B11966" s="98">
        <f t="shared" si="1014"/>
        <v>26</v>
      </c>
      <c r="C11966" s="98">
        <f t="shared" si="1015"/>
        <v>6</v>
      </c>
      <c r="D11966" s="98">
        <f>D11965</f>
        <v>318</v>
      </c>
      <c r="E11966" s="98">
        <f t="shared" si="1013"/>
        <v>112</v>
      </c>
      <c r="F11966" s="397">
        <f>F11965+(E11966-E11965)*(F11968-F11965)/(E11968-E11965)</f>
        <v>4.8244666666666669</v>
      </c>
      <c r="G11966" s="98">
        <v>15</v>
      </c>
      <c r="H11966" s="491">
        <f>H11965+(E11966-E11965)*(H11968-H11965)/(E11968-E11965)</f>
        <v>0.24956766666666666</v>
      </c>
      <c r="I11966" s="492">
        <f>I11965+(E11966-E11965)*(I11968-I11965)/(E11968-E11965)</f>
        <v>19.333333333333332</v>
      </c>
      <c r="J11966" s="397">
        <f>J11965+(E11966-E11965)*(J11968-J11965)/(E11968-E11965)</f>
        <v>0.13433333333333333</v>
      </c>
      <c r="K11966" s="469">
        <f t="shared" si="1010"/>
        <v>19.331296922811852</v>
      </c>
      <c r="L11966" s="469">
        <f t="shared" si="1011"/>
        <v>-2.0364105214802919E-3</v>
      </c>
    </row>
    <row r="11967" spans="1:12">
      <c r="A11967" s="98" t="s">
        <v>126</v>
      </c>
      <c r="B11967" s="98">
        <f t="shared" si="1014"/>
        <v>26</v>
      </c>
      <c r="C11967" s="98">
        <f t="shared" si="1015"/>
        <v>6</v>
      </c>
      <c r="D11967" s="98">
        <f>D11965</f>
        <v>318</v>
      </c>
      <c r="E11967" s="98">
        <f t="shared" si="1013"/>
        <v>113</v>
      </c>
      <c r="F11967" s="397">
        <f>F11965+(E11967-E11965)*(F11968-F11965)/(E11968-E11965)</f>
        <v>4.8358333333333334</v>
      </c>
      <c r="G11967" s="98">
        <v>15</v>
      </c>
      <c r="H11967" s="491">
        <f>H11965+(E11967-E11965)*(H11968-H11965)/(E11968-E11965)</f>
        <v>0.24989833333333331</v>
      </c>
      <c r="I11967" s="492">
        <f>I11965+(E11967-E11965)*(I11968-I11965)/(E11968-E11965)</f>
        <v>19.366666666666667</v>
      </c>
      <c r="J11967" s="397">
        <f>J11965+(E11967-E11965)*(J11968-J11965)/(E11968-E11965)</f>
        <v>0.13366666666666668</v>
      </c>
      <c r="K11967" s="469">
        <f t="shared" si="1010"/>
        <v>19.351202822481145</v>
      </c>
      <c r="L11967" s="469">
        <f t="shared" si="1011"/>
        <v>-1.5463844185521936E-2</v>
      </c>
    </row>
    <row r="11968" spans="1:12">
      <c r="A11968" s="480" t="s">
        <v>126</v>
      </c>
      <c r="B11968" s="480">
        <f t="shared" si="1014"/>
        <v>26</v>
      </c>
      <c r="C11968" s="480">
        <f t="shared" si="1015"/>
        <v>6</v>
      </c>
      <c r="D11968" s="480">
        <f>D11965</f>
        <v>318</v>
      </c>
      <c r="E11968" s="480">
        <f t="shared" si="1013"/>
        <v>114</v>
      </c>
      <c r="F11968" s="484">
        <v>4.8472</v>
      </c>
      <c r="G11968" s="480">
        <v>15</v>
      </c>
      <c r="H11968" s="482">
        <v>0.25022899999999998</v>
      </c>
      <c r="I11968" s="483">
        <v>19.399999999999999</v>
      </c>
      <c r="J11968" s="484">
        <v>0.13300000000000001</v>
      </c>
      <c r="K11968" s="469">
        <f t="shared" si="1010"/>
        <v>19.371056112600858</v>
      </c>
      <c r="L11968" s="469">
        <f t="shared" si="1011"/>
        <v>-2.8943887399140777E-2</v>
      </c>
    </row>
    <row r="11969" spans="1:12">
      <c r="A11969" s="98" t="s">
        <v>126</v>
      </c>
      <c r="B11969" s="98">
        <f t="shared" si="1014"/>
        <v>26</v>
      </c>
      <c r="C11969" s="98">
        <f t="shared" si="1015"/>
        <v>6</v>
      </c>
      <c r="D11969" s="98">
        <f>D11968</f>
        <v>318</v>
      </c>
      <c r="E11969" s="98">
        <f t="shared" si="1013"/>
        <v>115</v>
      </c>
      <c r="F11969" s="397">
        <f>F11968+(E11969-E11968)*(F11971-F11968)/(E11971-E11968)</f>
        <v>4.8584666666666667</v>
      </c>
      <c r="G11969" s="98">
        <v>15</v>
      </c>
      <c r="H11969" s="491">
        <f>H11968+(E11969-E11968)*(H11971-H11968)/(E11971-E11968)</f>
        <v>0.25056033333333333</v>
      </c>
      <c r="I11969" s="492">
        <f>I11968+(E11969-E11968)*(I11971-I11968)/(E11971-E11968)</f>
        <v>19.399999999999999</v>
      </c>
      <c r="J11969" s="397">
        <f>J11968+(E11969-E11968)*(J11971-J11968)/(E11971-E11968)</f>
        <v>0.1323</v>
      </c>
      <c r="K11969" s="469">
        <f t="shared" si="1010"/>
        <v>19.390406302673608</v>
      </c>
      <c r="L11969" s="469">
        <f t="shared" si="1011"/>
        <v>-9.5936973263910374E-3</v>
      </c>
    </row>
    <row r="11970" spans="1:12">
      <c r="A11970" s="98" t="s">
        <v>126</v>
      </c>
      <c r="B11970" s="98">
        <f t="shared" si="1014"/>
        <v>26</v>
      </c>
      <c r="C11970" s="98">
        <f t="shared" si="1015"/>
        <v>6</v>
      </c>
      <c r="D11970" s="98">
        <f>D11968</f>
        <v>318</v>
      </c>
      <c r="E11970" s="98">
        <f t="shared" si="1013"/>
        <v>116</v>
      </c>
      <c r="F11970" s="397">
        <f>F11968+(E11970-E11968)*(F11971-F11968)/(E11971-E11968)</f>
        <v>4.8697333333333335</v>
      </c>
      <c r="G11970" s="98">
        <v>15</v>
      </c>
      <c r="H11970" s="491">
        <f>H11968+(E11970-E11968)*(H11971-H11968)/(E11971-E11968)</f>
        <v>0.25089166666666662</v>
      </c>
      <c r="I11970" s="492">
        <f>I11968+(E11970-E11968)*(I11971-I11968)/(E11971-E11968)</f>
        <v>19.399999999999999</v>
      </c>
      <c r="J11970" s="397">
        <f>J11968+(E11970-E11968)*(J11971-J11968)/(E11971-E11968)</f>
        <v>0.13159999999999999</v>
      </c>
      <c r="K11970" s="469">
        <f t="shared" si="1010"/>
        <v>19.409705384129939</v>
      </c>
      <c r="L11970" s="469">
        <f t="shared" si="1011"/>
        <v>9.7053841299405974E-3</v>
      </c>
    </row>
    <row r="11971" spans="1:12">
      <c r="A11971" s="480" t="s">
        <v>126</v>
      </c>
      <c r="B11971" s="480">
        <f t="shared" si="1014"/>
        <v>26</v>
      </c>
      <c r="C11971" s="480">
        <f t="shared" si="1015"/>
        <v>6</v>
      </c>
      <c r="D11971" s="480">
        <f>D11968</f>
        <v>318</v>
      </c>
      <c r="E11971" s="480">
        <f t="shared" si="1013"/>
        <v>117</v>
      </c>
      <c r="F11971" s="484">
        <v>4.8810000000000002</v>
      </c>
      <c r="G11971" s="480">
        <v>15</v>
      </c>
      <c r="H11971" s="482">
        <v>0.25122299999999997</v>
      </c>
      <c r="I11971" s="483">
        <v>19.399999999999999</v>
      </c>
      <c r="J11971" s="484">
        <v>0.13089999999999999</v>
      </c>
      <c r="K11971" s="469">
        <f t="shared" si="1010"/>
        <v>19.428953559188454</v>
      </c>
      <c r="L11971" s="469">
        <f t="shared" si="1011"/>
        <v>2.8953559188455102E-2</v>
      </c>
    </row>
    <row r="11972" spans="1:12">
      <c r="A11972" s="98" t="s">
        <v>126</v>
      </c>
      <c r="B11972" s="98">
        <f t="shared" si="1014"/>
        <v>26</v>
      </c>
      <c r="C11972" s="98">
        <f t="shared" si="1015"/>
        <v>6</v>
      </c>
      <c r="D11972" s="98">
        <f>D11971</f>
        <v>318</v>
      </c>
      <c r="E11972" s="98">
        <f t="shared" si="1013"/>
        <v>118</v>
      </c>
      <c r="F11972" s="397">
        <f>F11971+(E11972-E11971)*(F11974-F11971)/(E11974-E11971)</f>
        <v>4.8922333333333334</v>
      </c>
      <c r="G11972" s="98">
        <v>15</v>
      </c>
      <c r="H11972" s="491">
        <f>H11971+(E11972-E11971)*(H11974-H11971)/(E11974-E11971)</f>
        <v>0.2515553333333333</v>
      </c>
      <c r="I11972" s="492">
        <f>I11971+(E11972-E11971)*(I11974-I11971)/(E11974-E11971)</f>
        <v>19.433333333333334</v>
      </c>
      <c r="J11972" s="397">
        <f>J11971+(E11972-E11971)*(J11974-J11971)/(E11974-E11971)</f>
        <v>0.13023333333333331</v>
      </c>
      <c r="K11972" s="469">
        <f t="shared" si="1010"/>
        <v>19.447941208428631</v>
      </c>
      <c r="L11972" s="469">
        <f t="shared" si="1011"/>
        <v>1.4607875095297373E-2</v>
      </c>
    </row>
    <row r="11973" spans="1:12">
      <c r="A11973" s="98" t="s">
        <v>126</v>
      </c>
      <c r="B11973" s="98">
        <f t="shared" si="1014"/>
        <v>26</v>
      </c>
      <c r="C11973" s="98">
        <f t="shared" si="1015"/>
        <v>6</v>
      </c>
      <c r="D11973" s="98">
        <f>D11971</f>
        <v>318</v>
      </c>
      <c r="E11973" s="98">
        <f t="shared" si="1013"/>
        <v>119</v>
      </c>
      <c r="F11973" s="397">
        <f>F11971+(E11973-E11971)*(F11974-F11971)/(E11974-E11971)</f>
        <v>4.9034666666666666</v>
      </c>
      <c r="G11973" s="98">
        <v>15</v>
      </c>
      <c r="H11973" s="491">
        <f>H11971+(E11973-E11971)*(H11974-H11971)/(E11974-E11971)</f>
        <v>0.25188766666666668</v>
      </c>
      <c r="I11973" s="492">
        <f>I11971+(E11973-E11971)*(I11974-I11971)/(E11974-E11971)</f>
        <v>19.466666666666665</v>
      </c>
      <c r="J11973" s="397">
        <f>J11971+(E11973-E11971)*(J11974-J11971)/(E11974-E11971)</f>
        <v>0.12956666666666666</v>
      </c>
      <c r="K11973" s="469">
        <f t="shared" si="1010"/>
        <v>19.466878754153637</v>
      </c>
      <c r="L11973" s="469">
        <f t="shared" si="1011"/>
        <v>2.1208748697176816E-4</v>
      </c>
    </row>
    <row r="11974" spans="1:12">
      <c r="A11974" s="480" t="s">
        <v>126</v>
      </c>
      <c r="B11974" s="480">
        <f t="shared" si="1014"/>
        <v>26</v>
      </c>
      <c r="C11974" s="480">
        <f t="shared" si="1015"/>
        <v>6</v>
      </c>
      <c r="D11974" s="480">
        <f>D11971</f>
        <v>318</v>
      </c>
      <c r="E11974" s="480">
        <f t="shared" si="1013"/>
        <v>120</v>
      </c>
      <c r="F11974" s="484">
        <v>4.9146999999999998</v>
      </c>
      <c r="G11974" s="480">
        <v>15</v>
      </c>
      <c r="H11974" s="482">
        <v>0.25222</v>
      </c>
      <c r="I11974" s="483">
        <v>19.5</v>
      </c>
      <c r="J11974" s="484">
        <v>0.12889999999999999</v>
      </c>
      <c r="K11974" s="469">
        <f t="shared" si="1010"/>
        <v>19.485766394417571</v>
      </c>
      <c r="L11974" s="469">
        <f t="shared" si="1011"/>
        <v>-1.4233605582429476E-2</v>
      </c>
    </row>
    <row r="11975" spans="1:12">
      <c r="A11975" s="98" t="s">
        <v>126</v>
      </c>
      <c r="B11975" s="98">
        <f t="shared" si="1014"/>
        <v>26</v>
      </c>
      <c r="C11975" s="98">
        <f t="shared" si="1015"/>
        <v>6</v>
      </c>
      <c r="D11975" s="98">
        <f>D11974</f>
        <v>318</v>
      </c>
      <c r="E11975" s="98">
        <f t="shared" si="1013"/>
        <v>121</v>
      </c>
      <c r="F11975" s="397">
        <f>F11974+(E11975-E11974)*(F11977-F11974)/(E11977-E11974)</f>
        <v>4.9258333333333333</v>
      </c>
      <c r="G11975" s="98">
        <v>15</v>
      </c>
      <c r="H11975" s="491">
        <f>H11974+(E11975-E11974)*(H11977-H11974)/(E11977-E11974)</f>
        <v>0.25255266666666665</v>
      </c>
      <c r="I11975" s="492">
        <f>I11974+(E11975-E11974)*(I11977-I11974)/(E11977-E11974)</f>
        <v>19.5</v>
      </c>
      <c r="J11975" s="397">
        <f>J11974+(E11975-E11974)*(J11977-J11974)/(E11977-E11974)</f>
        <v>0.12819999999999998</v>
      </c>
      <c r="K11975" s="469">
        <f t="shared" si="1010"/>
        <v>19.504182625934131</v>
      </c>
      <c r="L11975" s="469">
        <f t="shared" si="1011"/>
        <v>4.1826259341313232E-3</v>
      </c>
    </row>
    <row r="11976" spans="1:12">
      <c r="A11976" s="98" t="s">
        <v>126</v>
      </c>
      <c r="B11976" s="98">
        <f t="shared" si="1014"/>
        <v>26</v>
      </c>
      <c r="C11976" s="98">
        <f t="shared" si="1015"/>
        <v>6</v>
      </c>
      <c r="D11976" s="98">
        <f>D11974</f>
        <v>318</v>
      </c>
      <c r="E11976" s="98">
        <f t="shared" si="1013"/>
        <v>122</v>
      </c>
      <c r="F11976" s="397">
        <f>F11974+(E11976-E11974)*(F11977-F11974)/(E11977-E11974)</f>
        <v>4.9369666666666667</v>
      </c>
      <c r="G11976" s="98">
        <v>15</v>
      </c>
      <c r="H11976" s="491">
        <f>H11974+(E11976-E11974)*(H11977-H11974)/(E11977-E11974)</f>
        <v>0.25288533333333335</v>
      </c>
      <c r="I11976" s="492">
        <f>I11974+(E11976-E11974)*(I11977-I11974)/(E11977-E11974)</f>
        <v>19.5</v>
      </c>
      <c r="J11976" s="397">
        <f>J11974+(E11976-E11974)*(J11977-J11974)/(E11977-E11974)</f>
        <v>0.1275</v>
      </c>
      <c r="K11976" s="469">
        <f t="shared" si="1010"/>
        <v>19.522550404926605</v>
      </c>
      <c r="L11976" s="469">
        <f t="shared" si="1011"/>
        <v>2.2550404926604983E-2</v>
      </c>
    </row>
    <row r="11977" spans="1:12">
      <c r="A11977" s="480" t="s">
        <v>126</v>
      </c>
      <c r="B11977" s="480">
        <f t="shared" si="1014"/>
        <v>26</v>
      </c>
      <c r="C11977" s="480">
        <f t="shared" si="1015"/>
        <v>6</v>
      </c>
      <c r="D11977" s="480">
        <f>D11974</f>
        <v>318</v>
      </c>
      <c r="E11977" s="480">
        <f t="shared" si="1013"/>
        <v>123</v>
      </c>
      <c r="F11977" s="484">
        <v>4.9481000000000002</v>
      </c>
      <c r="G11977" s="480">
        <v>15</v>
      </c>
      <c r="H11977" s="482">
        <v>0.253218</v>
      </c>
      <c r="I11977" s="483">
        <v>19.5</v>
      </c>
      <c r="J11977" s="484">
        <v>0.1268</v>
      </c>
      <c r="K11977" s="469">
        <f t="shared" si="1010"/>
        <v>19.540869922359391</v>
      </c>
      <c r="L11977" s="469">
        <f t="shared" si="1011"/>
        <v>4.0869922359391353E-2</v>
      </c>
    </row>
    <row r="11978" spans="1:12">
      <c r="A11978" s="98" t="s">
        <v>126</v>
      </c>
      <c r="B11978" s="98">
        <f t="shared" si="1014"/>
        <v>26</v>
      </c>
      <c r="C11978" s="98">
        <f t="shared" si="1015"/>
        <v>6</v>
      </c>
      <c r="D11978" s="98">
        <f>D11977</f>
        <v>318</v>
      </c>
      <c r="E11978" s="98">
        <f t="shared" si="1013"/>
        <v>124</v>
      </c>
      <c r="F11978" s="397">
        <f>F11977+(E11978-E11977)*(F11980-F11977)/(E11980-E11977)</f>
        <v>4.9591666666666665</v>
      </c>
      <c r="G11978" s="98">
        <v>15</v>
      </c>
      <c r="H11978" s="491">
        <f>H11977+(E11978-E11977)*(H11980-H11977)/(E11980-E11977)</f>
        <v>0.25355166666666668</v>
      </c>
      <c r="I11978" s="492">
        <f>I11977+(E11978-E11977)*(I11980-I11977)/(E11980-E11977)</f>
        <v>19.533333333333335</v>
      </c>
      <c r="J11978" s="397">
        <f>J11977+(E11978-E11977)*(J11980-J11977)/(E11980-E11977)</f>
        <v>0.12613333333333332</v>
      </c>
      <c r="K11978" s="469">
        <f t="shared" si="1010"/>
        <v>19.558801296251257</v>
      </c>
      <c r="L11978" s="469">
        <f t="shared" si="1011"/>
        <v>2.5467962917922193E-2</v>
      </c>
    </row>
    <row r="11979" spans="1:12">
      <c r="A11979" s="98" t="s">
        <v>126</v>
      </c>
      <c r="B11979" s="98">
        <f t="shared" si="1014"/>
        <v>26</v>
      </c>
      <c r="C11979" s="98">
        <f t="shared" si="1015"/>
        <v>6</v>
      </c>
      <c r="D11979" s="98">
        <f>D11977</f>
        <v>318</v>
      </c>
      <c r="E11979" s="98">
        <f t="shared" si="1013"/>
        <v>125</v>
      </c>
      <c r="F11979" s="397">
        <f>F11977+(E11979-E11977)*(F11980-F11977)/(E11980-E11977)</f>
        <v>4.9702333333333337</v>
      </c>
      <c r="G11979" s="98">
        <v>15</v>
      </c>
      <c r="H11979" s="491">
        <f>H11977+(E11979-E11977)*(H11980-H11977)/(E11980-E11977)</f>
        <v>0.2538853333333333</v>
      </c>
      <c r="I11979" s="492">
        <f>I11977+(E11979-E11977)*(I11980-I11977)/(E11980-E11977)</f>
        <v>19.566666666666666</v>
      </c>
      <c r="J11979" s="397">
        <f>J11977+(E11979-E11977)*(J11980-J11977)/(E11980-E11977)</f>
        <v>0.12546666666666667</v>
      </c>
      <c r="K11979" s="469">
        <f t="shared" ref="K11979:K12042" si="1016">F11979/H11979</f>
        <v>19.576685537828105</v>
      </c>
      <c r="L11979" s="469">
        <f t="shared" ref="L11979:L12042" si="1017">K11979-I11979</f>
        <v>1.0018871161438625E-2</v>
      </c>
    </row>
    <row r="11980" spans="1:12">
      <c r="A11980" s="480" t="s">
        <v>126</v>
      </c>
      <c r="B11980" s="480">
        <f t="shared" si="1014"/>
        <v>26</v>
      </c>
      <c r="C11980" s="480">
        <f t="shared" si="1015"/>
        <v>6</v>
      </c>
      <c r="D11980" s="480">
        <f>D11977</f>
        <v>318</v>
      </c>
      <c r="E11980" s="480">
        <f t="shared" si="1013"/>
        <v>126</v>
      </c>
      <c r="F11980" s="484">
        <v>4.9813000000000001</v>
      </c>
      <c r="G11980" s="480">
        <v>15</v>
      </c>
      <c r="H11980" s="482">
        <v>0.25421899999999997</v>
      </c>
      <c r="I11980" s="483">
        <v>19.600000000000001</v>
      </c>
      <c r="J11980" s="484">
        <v>0.12479999999999999</v>
      </c>
      <c r="K11980" s="469">
        <f t="shared" si="1016"/>
        <v>19.594522832675768</v>
      </c>
      <c r="L11980" s="469">
        <f t="shared" si="1017"/>
        <v>-5.4771673242335339E-3</v>
      </c>
    </row>
    <row r="11981" spans="1:12">
      <c r="A11981" s="98" t="s">
        <v>126</v>
      </c>
      <c r="B11981" s="98">
        <f t="shared" si="1014"/>
        <v>26</v>
      </c>
      <c r="C11981" s="98">
        <f t="shared" si="1015"/>
        <v>6</v>
      </c>
      <c r="D11981" s="98">
        <f>D11980</f>
        <v>318</v>
      </c>
      <c r="E11981" s="98">
        <f t="shared" si="1013"/>
        <v>127</v>
      </c>
      <c r="F11981" s="397">
        <f>F11980+(E11981-E11980)*(F11983-F11980)/(E11983-E11980)</f>
        <v>4.9922666666666666</v>
      </c>
      <c r="G11981" s="98">
        <v>15</v>
      </c>
      <c r="H11981" s="491">
        <f>H11980+(E11981-E11980)*(H11983-H11980)/(E11983-E11980)</f>
        <v>0.25455366666666662</v>
      </c>
      <c r="I11981" s="492">
        <f>I11980+(E11981-E11980)*(I11983-I11980)/(E11983-E11980)</f>
        <v>19.600000000000001</v>
      </c>
      <c r="J11981" s="397">
        <f>J11980+(E11981-E11980)*(J11983-J11980)/(E11983-E11980)</f>
        <v>0.12413333333333333</v>
      </c>
      <c r="K11981" s="469">
        <f t="shared" si="1016"/>
        <v>19.611843475049795</v>
      </c>
      <c r="L11981" s="469">
        <f t="shared" si="1017"/>
        <v>1.1843475049793994E-2</v>
      </c>
    </row>
    <row r="11982" spans="1:12">
      <c r="A11982" s="98" t="s">
        <v>126</v>
      </c>
      <c r="B11982" s="98">
        <f t="shared" si="1014"/>
        <v>26</v>
      </c>
      <c r="C11982" s="98">
        <f t="shared" si="1015"/>
        <v>6</v>
      </c>
      <c r="D11982" s="98">
        <f>D11980</f>
        <v>318</v>
      </c>
      <c r="E11982" s="98">
        <f t="shared" si="1013"/>
        <v>128</v>
      </c>
      <c r="F11982" s="397">
        <f>F11980+(E11982-E11980)*(F11983-F11980)/(E11983-E11980)</f>
        <v>5.0032333333333332</v>
      </c>
      <c r="G11982" s="98">
        <v>15</v>
      </c>
      <c r="H11982" s="491">
        <f>H11980+(E11982-E11980)*(H11983-H11980)/(E11983-E11980)</f>
        <v>0.25488833333333333</v>
      </c>
      <c r="I11982" s="492">
        <f>I11980+(E11982-E11980)*(I11983-I11980)/(E11983-E11980)</f>
        <v>19.600000000000001</v>
      </c>
      <c r="J11982" s="397">
        <f>J11980+(E11982-E11980)*(J11983-J11980)/(E11983-E11980)</f>
        <v>0.12346666666666667</v>
      </c>
      <c r="K11982" s="469">
        <f t="shared" si="1016"/>
        <v>19.62911863365003</v>
      </c>
      <c r="L11982" s="469">
        <f t="shared" si="1017"/>
        <v>2.9118633650028869E-2</v>
      </c>
    </row>
    <row r="11983" spans="1:12">
      <c r="A11983" s="480" t="s">
        <v>126</v>
      </c>
      <c r="B11983" s="480">
        <f t="shared" si="1014"/>
        <v>26</v>
      </c>
      <c r="C11983" s="480">
        <f t="shared" si="1015"/>
        <v>6</v>
      </c>
      <c r="D11983" s="480">
        <f>D11980</f>
        <v>318</v>
      </c>
      <c r="E11983" s="480">
        <f t="shared" si="1013"/>
        <v>129</v>
      </c>
      <c r="F11983" s="484">
        <v>5.0141999999999998</v>
      </c>
      <c r="G11983" s="480">
        <v>15</v>
      </c>
      <c r="H11983" s="482">
        <v>0.25522299999999998</v>
      </c>
      <c r="I11983" s="483">
        <v>19.600000000000001</v>
      </c>
      <c r="J11983" s="484">
        <v>0.12280000000000001</v>
      </c>
      <c r="K11983" s="469">
        <f t="shared" si="1016"/>
        <v>19.646348487401216</v>
      </c>
      <c r="L11983" s="469">
        <f t="shared" si="1017"/>
        <v>4.6348487401214555E-2</v>
      </c>
    </row>
    <row r="11984" spans="1:12">
      <c r="A11984" s="98" t="s">
        <v>126</v>
      </c>
      <c r="B11984" s="98">
        <f t="shared" si="1014"/>
        <v>26</v>
      </c>
      <c r="C11984" s="98">
        <f t="shared" si="1015"/>
        <v>6</v>
      </c>
      <c r="D11984" s="98">
        <f>D11983</f>
        <v>318</v>
      </c>
      <c r="E11984" s="98">
        <f t="shared" si="1013"/>
        <v>130</v>
      </c>
      <c r="F11984" s="397">
        <f>F11983+(E11984-E11983)*(F11986-F11983)/(E11986-E11983)</f>
        <v>5.0251333333333328</v>
      </c>
      <c r="G11984" s="98">
        <v>15</v>
      </c>
      <c r="H11984" s="491">
        <f>H11983+(E11984-E11983)*(H11986-H11983)/(E11986-E11983)</f>
        <v>0.25555866666666666</v>
      </c>
      <c r="I11984" s="492">
        <f>I11983+(E11984-E11983)*(I11986-I11983)/(E11986-E11983)</f>
        <v>19.633333333333333</v>
      </c>
      <c r="J11984" s="397">
        <f>J11983+(E11984-E11983)*(J11986-J11983)/(E11986-E11983)</f>
        <v>0.1221</v>
      </c>
      <c r="K11984" s="469">
        <f t="shared" si="1016"/>
        <v>19.663325837772408</v>
      </c>
      <c r="L11984" s="469">
        <f t="shared" si="1017"/>
        <v>2.9992504439075418E-2</v>
      </c>
    </row>
    <row r="11985" spans="1:12">
      <c r="A11985" s="98" t="s">
        <v>126</v>
      </c>
      <c r="B11985" s="98">
        <f t="shared" si="1014"/>
        <v>26</v>
      </c>
      <c r="C11985" s="98">
        <f t="shared" si="1015"/>
        <v>6</v>
      </c>
      <c r="D11985" s="98">
        <f>D11983</f>
        <v>318</v>
      </c>
      <c r="E11985" s="98">
        <f t="shared" si="1013"/>
        <v>131</v>
      </c>
      <c r="F11985" s="397">
        <f>F11983+(E11985-E11983)*(F11986-F11983)/(E11986-E11983)</f>
        <v>5.0360666666666667</v>
      </c>
      <c r="G11985" s="98">
        <v>15</v>
      </c>
      <c r="H11985" s="491">
        <f>H11983+(E11985-E11983)*(H11986-H11983)/(E11986-E11983)</f>
        <v>0.25589433333333333</v>
      </c>
      <c r="I11985" s="492">
        <f>I11983+(E11985-E11983)*(I11986-I11983)/(E11986-E11983)</f>
        <v>19.666666666666668</v>
      </c>
      <c r="J11985" s="397">
        <f>J11983+(E11985-E11983)*(J11986-J11983)/(E11986-E11983)</f>
        <v>0.12140000000000001</v>
      </c>
      <c r="K11985" s="469">
        <f t="shared" si="1016"/>
        <v>19.680258648426499</v>
      </c>
      <c r="L11985" s="469">
        <f t="shared" si="1017"/>
        <v>1.3591981759830674E-2</v>
      </c>
    </row>
    <row r="11986" spans="1:12">
      <c r="A11986" s="480" t="s">
        <v>126</v>
      </c>
      <c r="B11986" s="480">
        <f t="shared" si="1014"/>
        <v>26</v>
      </c>
      <c r="C11986" s="480">
        <f t="shared" si="1015"/>
        <v>6</v>
      </c>
      <c r="D11986" s="480">
        <f>D11983</f>
        <v>318</v>
      </c>
      <c r="E11986" s="480">
        <f t="shared" si="1013"/>
        <v>132</v>
      </c>
      <c r="F11986" s="484">
        <v>5.0469999999999997</v>
      </c>
      <c r="G11986" s="480">
        <v>15</v>
      </c>
      <c r="H11986" s="482">
        <v>0.25623000000000001</v>
      </c>
      <c r="I11986" s="483">
        <v>19.7</v>
      </c>
      <c r="J11986" s="484">
        <v>0.1207</v>
      </c>
      <c r="K11986" s="469">
        <f t="shared" si="1016"/>
        <v>19.697147094407367</v>
      </c>
      <c r="L11986" s="469">
        <f t="shared" si="1017"/>
        <v>-2.8529055926327374E-3</v>
      </c>
    </row>
    <row r="11987" spans="1:12">
      <c r="A11987" s="98" t="s">
        <v>126</v>
      </c>
      <c r="B11987" s="98">
        <f t="shared" si="1014"/>
        <v>26</v>
      </c>
      <c r="C11987" s="98">
        <f t="shared" si="1015"/>
        <v>6</v>
      </c>
      <c r="D11987" s="98">
        <f>D11986</f>
        <v>318</v>
      </c>
      <c r="E11987" s="98">
        <f t="shared" si="1013"/>
        <v>133</v>
      </c>
      <c r="F11987" s="397">
        <f>F11986+(E11987-E11986)*(F11989-F11986)/(E11989-E11986)</f>
        <v>5.057833333333333</v>
      </c>
      <c r="G11987" s="98">
        <v>15</v>
      </c>
      <c r="H11987" s="491">
        <f>H11986+(E11987-E11986)*(H11989-H11986)/(E11989-E11986)</f>
        <v>0.25656666666666667</v>
      </c>
      <c r="I11987" s="492">
        <f>I11986+(E11987-E11986)*(I11989-I11986)/(E11989-E11986)</f>
        <v>19.7</v>
      </c>
      <c r="J11987" s="397">
        <f>J11986+(E11987-E11986)*(J11989-J11986)/(E11989-E11986)</f>
        <v>0.12003333333333334</v>
      </c>
      <c r="K11987" s="469">
        <f t="shared" si="1016"/>
        <v>19.713524749902557</v>
      </c>
      <c r="L11987" s="469">
        <f t="shared" si="1017"/>
        <v>1.3524749902558142E-2</v>
      </c>
    </row>
    <row r="11988" spans="1:12">
      <c r="A11988" s="98" t="s">
        <v>126</v>
      </c>
      <c r="B11988" s="98">
        <f t="shared" si="1014"/>
        <v>26</v>
      </c>
      <c r="C11988" s="98">
        <f t="shared" si="1015"/>
        <v>6</v>
      </c>
      <c r="D11988" s="98">
        <f>D11986</f>
        <v>318</v>
      </c>
      <c r="E11988" s="98">
        <f t="shared" si="1013"/>
        <v>134</v>
      </c>
      <c r="F11988" s="397">
        <f>F11986+(E11988-E11986)*(F11989-F11986)/(E11989-E11986)</f>
        <v>5.0686666666666671</v>
      </c>
      <c r="G11988" s="98">
        <v>15</v>
      </c>
      <c r="H11988" s="491">
        <f>H11986+(E11988-E11986)*(H11989-H11986)/(E11989-E11986)</f>
        <v>0.25690333333333337</v>
      </c>
      <c r="I11988" s="492">
        <f>I11986+(E11988-E11986)*(I11989-I11986)/(E11989-E11986)</f>
        <v>19.7</v>
      </c>
      <c r="J11988" s="397">
        <f>J11986+(E11988-E11986)*(J11989-J11986)/(E11989-E11986)</f>
        <v>0.11936666666666666</v>
      </c>
      <c r="K11988" s="469">
        <f t="shared" si="1016"/>
        <v>19.729859480219538</v>
      </c>
      <c r="L11988" s="469">
        <f t="shared" si="1017"/>
        <v>2.9859480219538881E-2</v>
      </c>
    </row>
    <row r="11989" spans="1:12">
      <c r="A11989" s="480" t="s">
        <v>126</v>
      </c>
      <c r="B11989" s="480">
        <f t="shared" si="1014"/>
        <v>26</v>
      </c>
      <c r="C11989" s="480">
        <f t="shared" si="1015"/>
        <v>6</v>
      </c>
      <c r="D11989" s="480">
        <f>D11986</f>
        <v>318</v>
      </c>
      <c r="E11989" s="480">
        <f t="shared" si="1013"/>
        <v>135</v>
      </c>
      <c r="F11989" s="484">
        <v>5.0795000000000003</v>
      </c>
      <c r="G11989" s="480">
        <v>15</v>
      </c>
      <c r="H11989" s="482">
        <v>0.25724000000000002</v>
      </c>
      <c r="I11989" s="483">
        <v>19.7</v>
      </c>
      <c r="J11989" s="484">
        <v>0.1187</v>
      </c>
      <c r="K11989" s="469">
        <f t="shared" si="1016"/>
        <v>19.746151453895195</v>
      </c>
      <c r="L11989" s="469">
        <f t="shared" si="1017"/>
        <v>4.615145389519526E-2</v>
      </c>
    </row>
    <row r="11990" spans="1:12">
      <c r="A11990" s="98" t="s">
        <v>126</v>
      </c>
      <c r="B11990" s="98">
        <f t="shared" si="1014"/>
        <v>26</v>
      </c>
      <c r="C11990" s="98">
        <f t="shared" si="1015"/>
        <v>6</v>
      </c>
      <c r="D11990" s="98">
        <f>D11989</f>
        <v>318</v>
      </c>
      <c r="E11990" s="98">
        <f t="shared" si="1013"/>
        <v>136</v>
      </c>
      <c r="F11990" s="397">
        <f>F11989+(E11990-E11989)*(F11992-F11989)/(E11992-E11989)</f>
        <v>5.0902666666666665</v>
      </c>
      <c r="G11990" s="98">
        <v>15</v>
      </c>
      <c r="H11990" s="491">
        <f>H11989+(E11990-E11989)*(H11992-H11989)/(E11992-E11989)</f>
        <v>0.25757800000000003</v>
      </c>
      <c r="I11990" s="492">
        <f>I11989+(E11990-E11989)*(I11992-I11989)/(E11992-E11989)</f>
        <v>19.733333333333334</v>
      </c>
      <c r="J11990" s="397">
        <f>J11989+(E11990-E11989)*(J11992-J11989)/(E11992-E11989)</f>
        <v>0.11799999999999999</v>
      </c>
      <c r="K11990" s="469">
        <f t="shared" si="1016"/>
        <v>19.762039718713034</v>
      </c>
      <c r="L11990" s="469">
        <f t="shared" si="1017"/>
        <v>2.8706385379699384E-2</v>
      </c>
    </row>
    <row r="11991" spans="1:12">
      <c r="A11991" s="98" t="s">
        <v>126</v>
      </c>
      <c r="B11991" s="98">
        <f t="shared" si="1014"/>
        <v>26</v>
      </c>
      <c r="C11991" s="98">
        <f t="shared" si="1015"/>
        <v>6</v>
      </c>
      <c r="D11991" s="98">
        <f>D11989</f>
        <v>318</v>
      </c>
      <c r="E11991" s="98">
        <f t="shared" si="1013"/>
        <v>137</v>
      </c>
      <c r="F11991" s="397">
        <f>F11989+(E11991-E11989)*(F11992-F11989)/(E11992-E11989)</f>
        <v>5.1010333333333335</v>
      </c>
      <c r="G11991" s="98">
        <v>15</v>
      </c>
      <c r="H11991" s="491">
        <f>H11989+(E11991-E11989)*(H11992-H11989)/(E11992-E11989)</f>
        <v>0.25791599999999998</v>
      </c>
      <c r="I11991" s="492">
        <f>I11989+(E11991-E11989)*(I11992-I11989)/(E11992-E11989)</f>
        <v>19.766666666666666</v>
      </c>
      <c r="J11991" s="397">
        <f>J11989+(E11991-E11989)*(J11992-J11989)/(E11992-E11989)</f>
        <v>0.1173</v>
      </c>
      <c r="K11991" s="469">
        <f t="shared" si="1016"/>
        <v>19.777886340255485</v>
      </c>
      <c r="L11991" s="469">
        <f t="shared" si="1017"/>
        <v>1.1219673588819035E-2</v>
      </c>
    </row>
    <row r="11992" spans="1:12">
      <c r="A11992" s="480" t="s">
        <v>126</v>
      </c>
      <c r="B11992" s="480">
        <f t="shared" si="1014"/>
        <v>26</v>
      </c>
      <c r="C11992" s="480">
        <f t="shared" si="1015"/>
        <v>6</v>
      </c>
      <c r="D11992" s="480">
        <f>D11989</f>
        <v>318</v>
      </c>
      <c r="E11992" s="480">
        <f t="shared" si="1013"/>
        <v>138</v>
      </c>
      <c r="F11992" s="484">
        <v>5.1117999999999997</v>
      </c>
      <c r="G11992" s="480">
        <v>15</v>
      </c>
      <c r="H11992" s="482">
        <v>0.25825399999999998</v>
      </c>
      <c r="I11992" s="483">
        <v>19.8</v>
      </c>
      <c r="J11992" s="484">
        <v>0.1166</v>
      </c>
      <c r="K11992" s="469">
        <f t="shared" si="1016"/>
        <v>19.79369148202932</v>
      </c>
      <c r="L11992" s="469">
        <f t="shared" si="1017"/>
        <v>-6.3085179706803274E-3</v>
      </c>
    </row>
    <row r="11993" spans="1:12">
      <c r="A11993" s="98" t="s">
        <v>126</v>
      </c>
      <c r="B11993" s="98">
        <f t="shared" si="1014"/>
        <v>26</v>
      </c>
      <c r="C11993" s="98">
        <f t="shared" si="1015"/>
        <v>6</v>
      </c>
      <c r="D11993" s="98">
        <f>D11992</f>
        <v>318</v>
      </c>
      <c r="E11993" s="98">
        <f t="shared" si="1013"/>
        <v>139</v>
      </c>
      <c r="F11993" s="397">
        <f>F11992+(E11993-E11992)*(F11995-F11992)/(E11995-E11992)</f>
        <v>5.1224999999999996</v>
      </c>
      <c r="G11993" s="98">
        <v>15</v>
      </c>
      <c r="H11993" s="491">
        <f>H11992+(E11993-E11992)*(H11995-H11992)/(E11995-E11992)</f>
        <v>0.25859299999999996</v>
      </c>
      <c r="I11993" s="492">
        <f>I11992+(E11993-E11992)*(I11995-I11992)/(E11995-E11992)</f>
        <v>19.8</v>
      </c>
      <c r="J11993" s="397">
        <f>J11992+(E11993-E11992)*(J11995-J11992)/(E11995-E11992)</f>
        <v>0.11593333333333333</v>
      </c>
      <c r="K11993" s="469">
        <f t="shared" si="1016"/>
        <v>19.809120896543991</v>
      </c>
      <c r="L11993" s="469">
        <f t="shared" si="1017"/>
        <v>9.1208965439903977E-3</v>
      </c>
    </row>
    <row r="11994" spans="1:12">
      <c r="A11994" s="98" t="s">
        <v>126</v>
      </c>
      <c r="B11994" s="98">
        <f t="shared" si="1014"/>
        <v>26</v>
      </c>
      <c r="C11994" s="98">
        <f t="shared" si="1015"/>
        <v>6</v>
      </c>
      <c r="D11994" s="98">
        <f>D11992</f>
        <v>318</v>
      </c>
      <c r="E11994" s="98">
        <f t="shared" si="1013"/>
        <v>140</v>
      </c>
      <c r="F11994" s="397">
        <f>F11992+(E11994-E11992)*(F11995-F11992)/(E11995-E11992)</f>
        <v>5.1332000000000004</v>
      </c>
      <c r="G11994" s="98">
        <v>15</v>
      </c>
      <c r="H11994" s="491">
        <f>H11992+(E11994-E11992)*(H11995-H11992)/(E11995-E11992)</f>
        <v>0.258932</v>
      </c>
      <c r="I11994" s="492">
        <f>I11992+(E11994-E11992)*(I11995-I11992)/(E11995-E11992)</f>
        <v>19.8</v>
      </c>
      <c r="J11994" s="397">
        <f>J11992+(E11994-E11992)*(J11995-J11992)/(E11995-E11992)</f>
        <v>0.11526666666666666</v>
      </c>
      <c r="K11994" s="469">
        <f t="shared" si="1016"/>
        <v>19.824509909937746</v>
      </c>
      <c r="L11994" s="469">
        <f t="shared" si="1017"/>
        <v>2.4509909937744823E-2</v>
      </c>
    </row>
    <row r="11995" spans="1:12">
      <c r="A11995" s="480" t="s">
        <v>126</v>
      </c>
      <c r="B11995" s="480">
        <f t="shared" si="1014"/>
        <v>26</v>
      </c>
      <c r="C11995" s="480">
        <f t="shared" si="1015"/>
        <v>6</v>
      </c>
      <c r="D11995" s="480">
        <f>D11992</f>
        <v>318</v>
      </c>
      <c r="E11995" s="480">
        <f t="shared" si="1013"/>
        <v>141</v>
      </c>
      <c r="F11995" s="484">
        <v>5.1439000000000004</v>
      </c>
      <c r="G11995" s="480">
        <v>15</v>
      </c>
      <c r="H11995" s="482">
        <v>0.25927099999999997</v>
      </c>
      <c r="I11995" s="483">
        <v>19.8</v>
      </c>
      <c r="J11995" s="484">
        <v>0.11459999999999999</v>
      </c>
      <c r="K11995" s="469">
        <f t="shared" si="1016"/>
        <v>19.839858680685463</v>
      </c>
      <c r="L11995" s="469">
        <f t="shared" si="1017"/>
        <v>3.9858680685462389E-2</v>
      </c>
    </row>
    <row r="11996" spans="1:12">
      <c r="A11996" s="98" t="s">
        <v>126</v>
      </c>
      <c r="B11996" s="98">
        <f t="shared" si="1014"/>
        <v>26</v>
      </c>
      <c r="C11996" s="98">
        <f t="shared" si="1015"/>
        <v>6</v>
      </c>
      <c r="D11996" s="98">
        <f>D11995</f>
        <v>318</v>
      </c>
      <c r="E11996" s="98">
        <f t="shared" si="1013"/>
        <v>142</v>
      </c>
      <c r="F11996" s="397">
        <f>F11995+(E11996-E11995)*(F11998-F11995)/(E11998-E11995)</f>
        <v>5.1545666666666667</v>
      </c>
      <c r="G11996" s="98">
        <v>15</v>
      </c>
      <c r="H11996" s="491">
        <f>H11995+(E11996-E11995)*(H11998-H11995)/(E11998-E11995)</f>
        <v>0.25961233333333333</v>
      </c>
      <c r="I11996" s="492">
        <f>I11995+(E11996-E11995)*(I11998-I11995)/(E11998-E11995)</f>
        <v>19.833333333333332</v>
      </c>
      <c r="J11996" s="397">
        <f>J11995+(E11996-E11995)*(J11998-J11995)/(E11998-E11995)</f>
        <v>0.1139</v>
      </c>
      <c r="K11996" s="469">
        <f t="shared" si="1016"/>
        <v>19.85486051638533</v>
      </c>
      <c r="L11996" s="469">
        <f t="shared" si="1017"/>
        <v>2.1527183051997412E-2</v>
      </c>
    </row>
    <row r="11997" spans="1:12">
      <c r="A11997" s="98" t="s">
        <v>126</v>
      </c>
      <c r="B11997" s="98">
        <f t="shared" si="1014"/>
        <v>26</v>
      </c>
      <c r="C11997" s="98">
        <f t="shared" si="1015"/>
        <v>6</v>
      </c>
      <c r="D11997" s="98">
        <f>D11995</f>
        <v>318</v>
      </c>
      <c r="E11997" s="98">
        <f t="shared" si="1013"/>
        <v>143</v>
      </c>
      <c r="F11997" s="397">
        <f>F11995+(E11997-E11995)*(F11998-F11995)/(E11998-E11995)</f>
        <v>5.165233333333334</v>
      </c>
      <c r="G11997" s="98">
        <v>15</v>
      </c>
      <c r="H11997" s="491">
        <f>H11995+(E11997-E11995)*(H11998-H11995)/(E11998-E11995)</f>
        <v>0.25995366666666664</v>
      </c>
      <c r="I11997" s="492">
        <f>I11995+(E11997-E11995)*(I11998-I11995)/(E11998-E11995)</f>
        <v>19.866666666666667</v>
      </c>
      <c r="J11997" s="397">
        <f>J11995+(E11997-E11995)*(J11998-J11995)/(E11998-E11995)</f>
        <v>0.1132</v>
      </c>
      <c r="K11997" s="469">
        <f t="shared" si="1016"/>
        <v>19.869822955629278</v>
      </c>
      <c r="L11997" s="469">
        <f t="shared" si="1017"/>
        <v>3.156288962610887E-3</v>
      </c>
    </row>
    <row r="11998" spans="1:12">
      <c r="A11998" s="480" t="s">
        <v>126</v>
      </c>
      <c r="B11998" s="480">
        <f t="shared" si="1014"/>
        <v>26</v>
      </c>
      <c r="C11998" s="480">
        <f t="shared" si="1015"/>
        <v>6</v>
      </c>
      <c r="D11998" s="480">
        <f>D11995</f>
        <v>318</v>
      </c>
      <c r="E11998" s="480">
        <f t="shared" si="1013"/>
        <v>144</v>
      </c>
      <c r="F11998" s="484">
        <v>5.1759000000000004</v>
      </c>
      <c r="G11998" s="480">
        <v>15</v>
      </c>
      <c r="H11998" s="482">
        <v>0.260295</v>
      </c>
      <c r="I11998" s="483">
        <v>19.899999999999999</v>
      </c>
      <c r="J11998" s="484">
        <v>0.1125</v>
      </c>
      <c r="K11998" s="469">
        <f t="shared" si="1016"/>
        <v>19.884746153402872</v>
      </c>
      <c r="L11998" s="469">
        <f t="shared" si="1017"/>
        <v>-1.5253846597126142E-2</v>
      </c>
    </row>
    <row r="11999" spans="1:12">
      <c r="A11999" s="98" t="s">
        <v>126</v>
      </c>
      <c r="B11999" s="98">
        <f t="shared" si="1014"/>
        <v>26</v>
      </c>
      <c r="C11999" s="98">
        <f t="shared" si="1015"/>
        <v>6</v>
      </c>
      <c r="D11999" s="98">
        <f>D11998</f>
        <v>318</v>
      </c>
      <c r="E11999" s="98">
        <f t="shared" si="1013"/>
        <v>145</v>
      </c>
      <c r="F11999" s="397">
        <f>F11998+(E11999-E11998)*(F12001-F11998)/(E12001-E11998)</f>
        <v>5.186466666666667</v>
      </c>
      <c r="G11999" s="98">
        <v>15</v>
      </c>
      <c r="H11999" s="491">
        <f>H11998+(E11999-E11998)*(H12001-H11998)/(E12001-E11998)</f>
        <v>0.26063599999999998</v>
      </c>
      <c r="I11999" s="492">
        <f>I11998+(E11999-E11998)*(I12001-I11998)/(E12001-E11998)</f>
        <v>19.899999999999999</v>
      </c>
      <c r="J11999" s="397">
        <f>J11998+(E11999-E11998)*(J12001-J11998)/(E12001-E11998)</f>
        <v>0.11183333333333334</v>
      </c>
      <c r="K11999" s="469">
        <f t="shared" si="1016"/>
        <v>19.899272037119459</v>
      </c>
      <c r="L11999" s="469">
        <f t="shared" si="1017"/>
        <v>-7.2796288053922353E-4</v>
      </c>
    </row>
    <row r="12000" spans="1:12">
      <c r="A12000" s="98" t="s">
        <v>126</v>
      </c>
      <c r="B12000" s="98">
        <f t="shared" si="1014"/>
        <v>26</v>
      </c>
      <c r="C12000" s="98">
        <f t="shared" si="1015"/>
        <v>6</v>
      </c>
      <c r="D12000" s="98">
        <f>D11998</f>
        <v>318</v>
      </c>
      <c r="E12000" s="98">
        <f t="shared" si="1013"/>
        <v>146</v>
      </c>
      <c r="F12000" s="397">
        <f>F11998+(E12000-E11998)*(F12001-F11998)/(E12001-E11998)</f>
        <v>5.1970333333333336</v>
      </c>
      <c r="G12000" s="98">
        <v>15</v>
      </c>
      <c r="H12000" s="491">
        <f>H11998+(E12000-E11998)*(H12001-H11998)/(E12001-E11998)</f>
        <v>0.26097700000000001</v>
      </c>
      <c r="I12000" s="492">
        <f>I11998+(E12000-E11998)*(I12001-I11998)/(E12001-E11998)</f>
        <v>19.899999999999999</v>
      </c>
      <c r="J12000" s="397">
        <f>J11998+(E12000-E11998)*(J12001-J11998)/(E12001-E11998)</f>
        <v>0.11116666666666666</v>
      </c>
      <c r="K12000" s="469">
        <f t="shared" si="1016"/>
        <v>19.913759960967187</v>
      </c>
      <c r="L12000" s="469">
        <f t="shared" si="1017"/>
        <v>1.3759960967188789E-2</v>
      </c>
    </row>
    <row r="12001" spans="1:12">
      <c r="A12001" s="480" t="s">
        <v>126</v>
      </c>
      <c r="B12001" s="480">
        <f t="shared" si="1014"/>
        <v>26</v>
      </c>
      <c r="C12001" s="480">
        <f t="shared" si="1015"/>
        <v>6</v>
      </c>
      <c r="D12001" s="480">
        <f>D11998</f>
        <v>318</v>
      </c>
      <c r="E12001" s="480">
        <f t="shared" si="1013"/>
        <v>147</v>
      </c>
      <c r="F12001" s="484">
        <v>5.2076000000000002</v>
      </c>
      <c r="G12001" s="480">
        <v>15</v>
      </c>
      <c r="H12001" s="482">
        <v>0.26131799999999999</v>
      </c>
      <c r="I12001" s="483">
        <v>19.899999999999999</v>
      </c>
      <c r="J12001" s="484">
        <v>0.1105</v>
      </c>
      <c r="K12001" s="469">
        <f t="shared" si="1016"/>
        <v>19.928210073550236</v>
      </c>
      <c r="L12001" s="469">
        <f t="shared" si="1017"/>
        <v>2.8210073550237524E-2</v>
      </c>
    </row>
    <row r="12002" spans="1:12">
      <c r="A12002" s="98" t="s">
        <v>126</v>
      </c>
      <c r="B12002" s="98">
        <f t="shared" si="1014"/>
        <v>26</v>
      </c>
      <c r="C12002" s="98">
        <f t="shared" si="1015"/>
        <v>6</v>
      </c>
      <c r="D12002" s="98">
        <f>D12001</f>
        <v>318</v>
      </c>
      <c r="E12002" s="98">
        <f t="shared" si="1013"/>
        <v>148</v>
      </c>
      <c r="F12002" s="397">
        <f>F12001+(E12002-E12001)*(F12004-F12001)/(E12004-E12001)</f>
        <v>5.2180999999999997</v>
      </c>
      <c r="G12002" s="98">
        <v>15</v>
      </c>
      <c r="H12002" s="491">
        <f>H12001+(E12002-E12001)*(H12004-H12001)/(E12004-E12001)</f>
        <v>0.26166133333333336</v>
      </c>
      <c r="I12002" s="492">
        <f>I12001+(E12002-E12001)*(I12004-I12001)/(E12004-E12001)</f>
        <v>19.933333333333334</v>
      </c>
      <c r="J12002" s="397">
        <f>J12001+(E12002-E12001)*(J12004-J12001)/(E12004-E12001)</f>
        <v>0.10979999999999999</v>
      </c>
      <c r="K12002" s="469">
        <f t="shared" si="1016"/>
        <v>19.942189904507604</v>
      </c>
      <c r="L12002" s="469">
        <f t="shared" si="1017"/>
        <v>8.8565711742703002E-3</v>
      </c>
    </row>
    <row r="12003" spans="1:12">
      <c r="A12003" s="98" t="s">
        <v>126</v>
      </c>
      <c r="B12003" s="98">
        <f t="shared" si="1014"/>
        <v>26</v>
      </c>
      <c r="C12003" s="98">
        <f t="shared" si="1015"/>
        <v>6</v>
      </c>
      <c r="D12003" s="98">
        <f>D12001</f>
        <v>318</v>
      </c>
      <c r="E12003" s="98">
        <f t="shared" si="1013"/>
        <v>149</v>
      </c>
      <c r="F12003" s="397">
        <f>F12001+(E12003-E12001)*(F12004-F12001)/(E12004-E12001)</f>
        <v>5.2286000000000001</v>
      </c>
      <c r="G12003" s="98">
        <v>15</v>
      </c>
      <c r="H12003" s="491">
        <f>H12001+(E12003-E12001)*(H12004-H12001)/(E12004-E12001)</f>
        <v>0.26200466666666666</v>
      </c>
      <c r="I12003" s="492">
        <f>I12001+(E12003-E12001)*(I12004-I12001)/(E12004-E12001)</f>
        <v>19.966666666666665</v>
      </c>
      <c r="J12003" s="397">
        <f>J12001+(E12003-E12001)*(J12004-J12001)/(E12004-E12001)</f>
        <v>0.1091</v>
      </c>
      <c r="K12003" s="469">
        <f t="shared" si="1016"/>
        <v>19.956133096865958</v>
      </c>
      <c r="L12003" s="469">
        <f t="shared" si="1017"/>
        <v>-1.0533569800706744E-2</v>
      </c>
    </row>
    <row r="12004" spans="1:12">
      <c r="A12004" s="480" t="s">
        <v>126</v>
      </c>
      <c r="B12004" s="480">
        <f t="shared" si="1014"/>
        <v>26</v>
      </c>
      <c r="C12004" s="480">
        <f t="shared" si="1015"/>
        <v>6</v>
      </c>
      <c r="D12004" s="480">
        <f>D12001</f>
        <v>318</v>
      </c>
      <c r="E12004" s="480">
        <f t="shared" si="1013"/>
        <v>150</v>
      </c>
      <c r="F12004" s="484">
        <v>5.2390999999999996</v>
      </c>
      <c r="G12004" s="480">
        <v>15</v>
      </c>
      <c r="H12004" s="482">
        <v>0.26234800000000003</v>
      </c>
      <c r="I12004" s="483">
        <v>20</v>
      </c>
      <c r="J12004" s="484">
        <v>0.1084</v>
      </c>
      <c r="K12004" s="469">
        <f t="shared" si="1016"/>
        <v>19.970039794471461</v>
      </c>
      <c r="L12004" s="469">
        <f t="shared" si="1017"/>
        <v>-2.9960205528539063E-2</v>
      </c>
    </row>
    <row r="12005" spans="1:12">
      <c r="A12005" s="98" t="s">
        <v>126</v>
      </c>
      <c r="B12005" s="98">
        <f t="shared" si="1014"/>
        <v>26</v>
      </c>
      <c r="C12005" s="98">
        <f t="shared" si="1015"/>
        <v>6</v>
      </c>
      <c r="D12005" s="98">
        <f>D12004</f>
        <v>318</v>
      </c>
      <c r="E12005" s="98">
        <f t="shared" si="1013"/>
        <v>151</v>
      </c>
      <c r="F12005" s="397">
        <f>F12004+(E12005-E12004)*(F12007-F12004)/(E12007-E12004)</f>
        <v>5.2495666666666665</v>
      </c>
      <c r="G12005" s="98">
        <v>15</v>
      </c>
      <c r="H12005" s="491">
        <f>H12004+(E12005-E12004)*(H12007-H12004)/(E12007-E12004)</f>
        <v>0.26269300000000001</v>
      </c>
      <c r="I12005" s="492">
        <f>I12004+(E12005-E12004)*(I12007-I12004)/(E12007-E12004)</f>
        <v>20</v>
      </c>
      <c r="J12005" s="397">
        <f>J12004+(E12005-E12004)*(J12007-J12004)/(E12007-E12004)</f>
        <v>0.10773333333333333</v>
      </c>
      <c r="K12005" s="469">
        <f t="shared" si="1016"/>
        <v>19.983656460837047</v>
      </c>
      <c r="L12005" s="469">
        <f t="shared" si="1017"/>
        <v>-1.6343539162953391E-2</v>
      </c>
    </row>
    <row r="12006" spans="1:12">
      <c r="A12006" s="98" t="s">
        <v>126</v>
      </c>
      <c r="B12006" s="98">
        <f t="shared" si="1014"/>
        <v>26</v>
      </c>
      <c r="C12006" s="98">
        <f t="shared" si="1015"/>
        <v>6</v>
      </c>
      <c r="D12006" s="98">
        <f>D12004</f>
        <v>318</v>
      </c>
      <c r="E12006" s="98">
        <f t="shared" si="1013"/>
        <v>152</v>
      </c>
      <c r="F12006" s="397">
        <f>F12004+(E12006-E12004)*(F12007-F12004)/(E12007-E12004)</f>
        <v>5.2600333333333333</v>
      </c>
      <c r="G12006" s="98">
        <v>15</v>
      </c>
      <c r="H12006" s="491">
        <f>H12004+(E12006-E12004)*(H12007-H12004)/(E12007-E12004)</f>
        <v>0.26303799999999999</v>
      </c>
      <c r="I12006" s="492">
        <f>I12004+(E12006-E12004)*(I12007-I12004)/(E12007-E12004)</f>
        <v>20</v>
      </c>
      <c r="J12006" s="397">
        <f>J12004+(E12006-E12004)*(J12007-J12004)/(E12007-E12004)</f>
        <v>0.10706666666666666</v>
      </c>
      <c r="K12006" s="469">
        <f t="shared" si="1016"/>
        <v>19.997237408029765</v>
      </c>
      <c r="L12006" s="469">
        <f t="shared" si="1017"/>
        <v>-2.7625919702352064E-3</v>
      </c>
    </row>
    <row r="12007" spans="1:12">
      <c r="A12007" s="480" t="s">
        <v>126</v>
      </c>
      <c r="B12007" s="480">
        <f t="shared" si="1014"/>
        <v>26</v>
      </c>
      <c r="C12007" s="480">
        <f t="shared" si="1015"/>
        <v>6</v>
      </c>
      <c r="D12007" s="480">
        <f>D12004</f>
        <v>318</v>
      </c>
      <c r="E12007" s="480">
        <f t="shared" si="1013"/>
        <v>153</v>
      </c>
      <c r="F12007" s="484">
        <v>5.2705000000000002</v>
      </c>
      <c r="G12007" s="480">
        <v>15</v>
      </c>
      <c r="H12007" s="482">
        <v>0.26338299999999998</v>
      </c>
      <c r="I12007" s="483">
        <v>20</v>
      </c>
      <c r="J12007" s="484">
        <v>0.10639999999999999</v>
      </c>
      <c r="K12007" s="469">
        <f t="shared" si="1016"/>
        <v>20.010782776413059</v>
      </c>
      <c r="L12007" s="469">
        <f t="shared" si="1017"/>
        <v>1.0782776413059025E-2</v>
      </c>
    </row>
    <row r="12008" spans="1:12">
      <c r="A12008" s="98" t="s">
        <v>126</v>
      </c>
      <c r="B12008" s="98">
        <f t="shared" si="1014"/>
        <v>26</v>
      </c>
      <c r="C12008" s="98">
        <f t="shared" si="1015"/>
        <v>6</v>
      </c>
      <c r="D12008" s="98">
        <f>D12007</f>
        <v>318</v>
      </c>
      <c r="E12008" s="98">
        <f t="shared" si="1013"/>
        <v>154</v>
      </c>
      <c r="F12008" s="397">
        <f>F12007+(E12008-E12007)*(F12010-F12007)/(E12010-E12007)</f>
        <v>5.2808666666666664</v>
      </c>
      <c r="G12008" s="98">
        <v>15</v>
      </c>
      <c r="H12008" s="491">
        <f>H12007+(E12008-E12007)*(H12010-H12007)/(E12010-E12007)</f>
        <v>0.26372933333333332</v>
      </c>
      <c r="I12008" s="492">
        <f>I12007+(E12008-E12007)*(I12010-I12007)/(E12010-E12007)</f>
        <v>20</v>
      </c>
      <c r="J12008" s="397">
        <f>J12007+(E12008-E12007)*(J12010-J12007)/(E12010-E12007)</f>
        <v>0.1057</v>
      </c>
      <c r="K12008" s="469">
        <f t="shared" si="1016"/>
        <v>20.023812292400795</v>
      </c>
      <c r="L12008" s="469">
        <f t="shared" si="1017"/>
        <v>2.3812292400794632E-2</v>
      </c>
    </row>
    <row r="12009" spans="1:12">
      <c r="A12009" s="98" t="s">
        <v>126</v>
      </c>
      <c r="B12009" s="98">
        <f t="shared" si="1014"/>
        <v>26</v>
      </c>
      <c r="C12009" s="98">
        <f t="shared" si="1015"/>
        <v>6</v>
      </c>
      <c r="D12009" s="98">
        <f>D12007</f>
        <v>318</v>
      </c>
      <c r="E12009" s="98">
        <f t="shared" ref="E12009:E12019" si="1018">E12008+1</f>
        <v>155</v>
      </c>
      <c r="F12009" s="397">
        <f>F12007+(E12009-E12007)*(F12010-F12007)/(E12010-E12007)</f>
        <v>5.2912333333333335</v>
      </c>
      <c r="G12009" s="98">
        <v>15</v>
      </c>
      <c r="H12009" s="491">
        <f>H12007+(E12009-E12007)*(H12010-H12007)/(E12010-E12007)</f>
        <v>0.26407566666666665</v>
      </c>
      <c r="I12009" s="492">
        <f>I12007+(E12009-E12007)*(I12010-I12007)/(E12010-E12007)</f>
        <v>20</v>
      </c>
      <c r="J12009" s="397">
        <f>J12007+(E12009-E12007)*(J12010-J12007)/(E12010-E12007)</f>
        <v>0.105</v>
      </c>
      <c r="K12009" s="469">
        <f t="shared" si="1016"/>
        <v>20.036807632155938</v>
      </c>
      <c r="L12009" s="469">
        <f t="shared" si="1017"/>
        <v>3.6807632155937853E-2</v>
      </c>
    </row>
    <row r="12010" spans="1:12">
      <c r="A12010" s="480" t="s">
        <v>126</v>
      </c>
      <c r="B12010" s="480">
        <f t="shared" si="1014"/>
        <v>26</v>
      </c>
      <c r="C12010" s="480">
        <f t="shared" si="1015"/>
        <v>6</v>
      </c>
      <c r="D12010" s="480">
        <f>D12007</f>
        <v>318</v>
      </c>
      <c r="E12010" s="480">
        <f t="shared" si="1018"/>
        <v>156</v>
      </c>
      <c r="F12010" s="484">
        <v>5.3015999999999996</v>
      </c>
      <c r="G12010" s="480">
        <v>15</v>
      </c>
      <c r="H12010" s="482">
        <v>0.26442199999999999</v>
      </c>
      <c r="I12010" s="483">
        <v>20</v>
      </c>
      <c r="J12010" s="484">
        <v>0.1043</v>
      </c>
      <c r="K12010" s="469">
        <f t="shared" si="1016"/>
        <v>20.049768929968003</v>
      </c>
      <c r="L12010" s="469">
        <f t="shared" si="1017"/>
        <v>4.9768929968003306E-2</v>
      </c>
    </row>
    <row r="12011" spans="1:12">
      <c r="A12011" s="98" t="s">
        <v>126</v>
      </c>
      <c r="B12011" s="98">
        <f t="shared" si="1014"/>
        <v>26</v>
      </c>
      <c r="C12011" s="98">
        <f t="shared" si="1015"/>
        <v>6</v>
      </c>
      <c r="D12011" s="98">
        <f>D12010</f>
        <v>318</v>
      </c>
      <c r="E12011" s="98">
        <f t="shared" si="1018"/>
        <v>157</v>
      </c>
      <c r="F12011" s="397">
        <f>F12010+(E12011-E12010)*(F12013-F12010)/(E12013-E12010)</f>
        <v>5.3119333333333332</v>
      </c>
      <c r="G12011" s="98">
        <v>15</v>
      </c>
      <c r="H12011" s="491">
        <f>H12010+(E12011-E12010)*(H12013-H12010)/(E12013-E12010)</f>
        <v>0.26477033333333333</v>
      </c>
      <c r="I12011" s="492">
        <f>I12010+(E12011-E12010)*(I12013-I12010)/(E12013-E12010)</f>
        <v>20.033333333333335</v>
      </c>
      <c r="J12011" s="397">
        <f>J12010+(E12011-E12010)*(J12013-J12010)/(E12013-E12010)</f>
        <v>0.10363333333333334</v>
      </c>
      <c r="K12011" s="469">
        <f t="shared" si="1016"/>
        <v>20.062418876233615</v>
      </c>
      <c r="L12011" s="469">
        <f t="shared" si="1017"/>
        <v>2.9085542900279648E-2</v>
      </c>
    </row>
    <row r="12012" spans="1:12">
      <c r="A12012" s="98" t="s">
        <v>126</v>
      </c>
      <c r="B12012" s="98">
        <f t="shared" si="1014"/>
        <v>26</v>
      </c>
      <c r="C12012" s="98">
        <f t="shared" si="1015"/>
        <v>6</v>
      </c>
      <c r="D12012" s="98">
        <f>D12010</f>
        <v>318</v>
      </c>
      <c r="E12012" s="98">
        <f t="shared" si="1018"/>
        <v>158</v>
      </c>
      <c r="F12012" s="397">
        <f>F12010+(E12012-E12010)*(F12013-F12010)/(E12013-E12010)</f>
        <v>5.3222666666666667</v>
      </c>
      <c r="G12012" s="98">
        <v>15</v>
      </c>
      <c r="H12012" s="491">
        <f>H12010+(E12012-E12010)*(H12013-H12010)/(E12013-E12010)</f>
        <v>0.26511866666666667</v>
      </c>
      <c r="I12012" s="492">
        <f>I12010+(E12012-E12010)*(I12013-I12010)/(E12013-E12010)</f>
        <v>20.066666666666666</v>
      </c>
      <c r="J12012" s="397">
        <f>J12010+(E12012-E12010)*(J12013-J12010)/(E12013-E12010)</f>
        <v>0.10296666666666666</v>
      </c>
      <c r="K12012" s="469">
        <f t="shared" si="1016"/>
        <v>20.075035581550903</v>
      </c>
      <c r="L12012" s="469">
        <f t="shared" si="1017"/>
        <v>8.3689148842367445E-3</v>
      </c>
    </row>
    <row r="12013" spans="1:12">
      <c r="A12013" s="480" t="s">
        <v>126</v>
      </c>
      <c r="B12013" s="480">
        <f t="shared" si="1014"/>
        <v>26</v>
      </c>
      <c r="C12013" s="480">
        <f t="shared" si="1015"/>
        <v>6</v>
      </c>
      <c r="D12013" s="480">
        <f>D12010</f>
        <v>318</v>
      </c>
      <c r="E12013" s="480">
        <f t="shared" si="1018"/>
        <v>159</v>
      </c>
      <c r="F12013" s="484">
        <v>5.3326000000000002</v>
      </c>
      <c r="G12013" s="480">
        <v>15</v>
      </c>
      <c r="H12013" s="482">
        <v>0.26546700000000001</v>
      </c>
      <c r="I12013" s="483">
        <v>20.100000000000001</v>
      </c>
      <c r="J12013" s="484">
        <v>0.1023</v>
      </c>
      <c r="K12013" s="469">
        <f t="shared" si="1016"/>
        <v>20.087619176771501</v>
      </c>
      <c r="L12013" s="469">
        <f t="shared" si="1017"/>
        <v>-1.2380823228500759E-2</v>
      </c>
    </row>
    <row r="12014" spans="1:12">
      <c r="A12014" s="98" t="s">
        <v>126</v>
      </c>
      <c r="B12014" s="98">
        <f t="shared" si="1014"/>
        <v>26</v>
      </c>
      <c r="C12014" s="98">
        <f t="shared" si="1015"/>
        <v>6</v>
      </c>
      <c r="D12014" s="98">
        <f>D12013</f>
        <v>318</v>
      </c>
      <c r="E12014" s="98">
        <f t="shared" si="1018"/>
        <v>160</v>
      </c>
      <c r="F12014" s="397">
        <f>F12013+(E12014-E12013)*(F12016-F12013)/(E12016-E12013)</f>
        <v>5.3428666666666667</v>
      </c>
      <c r="G12014" s="98">
        <v>15</v>
      </c>
      <c r="H12014" s="491">
        <f>H12013+(E12014-E12013)*(H12016-H12013)/(E12016-E12013)</f>
        <v>0.26581733333333335</v>
      </c>
      <c r="I12014" s="492">
        <f>I12013+(E12014-E12013)*(I12016-I12013)/(E12016-E12013)</f>
        <v>20.100000000000001</v>
      </c>
      <c r="J12014" s="397">
        <f>J12013+(E12014-E12013)*(J12016-J12013)/(E12016-E12013)</f>
        <v>0.10163333333333334</v>
      </c>
      <c r="K12014" s="469">
        <f t="shared" si="1016"/>
        <v>20.099767760316606</v>
      </c>
      <c r="L12014" s="469">
        <f t="shared" si="1017"/>
        <v>-2.3223968339536327E-4</v>
      </c>
    </row>
    <row r="12015" spans="1:12">
      <c r="A12015" s="98" t="s">
        <v>126</v>
      </c>
      <c r="B12015" s="98">
        <f t="shared" si="1014"/>
        <v>26</v>
      </c>
      <c r="C12015" s="98">
        <f t="shared" si="1015"/>
        <v>6</v>
      </c>
      <c r="D12015" s="98">
        <f>D12013</f>
        <v>318</v>
      </c>
      <c r="E12015" s="98">
        <f t="shared" si="1018"/>
        <v>161</v>
      </c>
      <c r="F12015" s="397">
        <f>F12013+(E12015-E12013)*(F12016-F12013)/(E12016-E12013)</f>
        <v>5.353133333333334</v>
      </c>
      <c r="G12015" s="98">
        <v>15</v>
      </c>
      <c r="H12015" s="491">
        <f>H12013+(E12015-E12013)*(H12016-H12013)/(E12016-E12013)</f>
        <v>0.26616766666666664</v>
      </c>
      <c r="I12015" s="492">
        <f>I12013+(E12015-E12013)*(I12016-I12013)/(E12016-E12013)</f>
        <v>20.100000000000001</v>
      </c>
      <c r="J12015" s="397">
        <f>J12013+(E12015-E12013)*(J12016-J12013)/(E12016-E12013)</f>
        <v>0.10096666666666666</v>
      </c>
      <c r="K12015" s="469">
        <f t="shared" si="1016"/>
        <v>20.11188436361542</v>
      </c>
      <c r="L12015" s="469">
        <f t="shared" si="1017"/>
        <v>1.1884363615418891E-2</v>
      </c>
    </row>
    <row r="12016" spans="1:12">
      <c r="A12016" s="480" t="s">
        <v>126</v>
      </c>
      <c r="B12016" s="480">
        <f t="shared" si="1014"/>
        <v>26</v>
      </c>
      <c r="C12016" s="480">
        <f t="shared" si="1015"/>
        <v>6</v>
      </c>
      <c r="D12016" s="480">
        <f>D12013</f>
        <v>318</v>
      </c>
      <c r="E12016" s="480">
        <f t="shared" si="1018"/>
        <v>162</v>
      </c>
      <c r="F12016" s="484">
        <v>5.3634000000000004</v>
      </c>
      <c r="G12016" s="480">
        <v>15</v>
      </c>
      <c r="H12016" s="482">
        <v>0.26651799999999998</v>
      </c>
      <c r="I12016" s="483">
        <v>20.100000000000001</v>
      </c>
      <c r="J12016" s="484">
        <v>0.1003</v>
      </c>
      <c r="K12016" s="469">
        <f t="shared" si="1016"/>
        <v>20.123969112780379</v>
      </c>
      <c r="L12016" s="469">
        <f t="shared" si="1017"/>
        <v>2.3969112780378055E-2</v>
      </c>
    </row>
    <row r="12017" spans="1:12">
      <c r="A12017" s="98" t="s">
        <v>126</v>
      </c>
      <c r="B12017" s="98">
        <f t="shared" si="1014"/>
        <v>26</v>
      </c>
      <c r="C12017" s="98">
        <f t="shared" si="1015"/>
        <v>6</v>
      </c>
      <c r="D12017" s="98">
        <f>D12016</f>
        <v>318</v>
      </c>
      <c r="E12017" s="98">
        <f t="shared" si="1018"/>
        <v>163</v>
      </c>
      <c r="F12017" s="397">
        <f>F12016+(E12017-E12016)*(F12019-F12016)/(E12019-E12016)</f>
        <v>5.3736000000000006</v>
      </c>
      <c r="G12017" s="98">
        <v>15</v>
      </c>
      <c r="H12017" s="491">
        <v>0.26686900000000002</v>
      </c>
      <c r="I12017" s="492">
        <v>20.100000000000001</v>
      </c>
      <c r="J12017" s="397">
        <f>J12016+(E12017-E12016)*(J12019-J12016)/(E12019-E12016)</f>
        <v>9.9599999999999994E-2</v>
      </c>
      <c r="K12017" s="469">
        <f t="shared" si="1016"/>
        <v>20.135722020916631</v>
      </c>
      <c r="L12017" s="469">
        <f t="shared" si="1017"/>
        <v>3.5722020916630015E-2</v>
      </c>
    </row>
    <row r="12018" spans="1:12">
      <c r="A12018" s="98" t="s">
        <v>126</v>
      </c>
      <c r="B12018" s="98">
        <f t="shared" si="1014"/>
        <v>26</v>
      </c>
      <c r="C12018" s="98">
        <f t="shared" si="1015"/>
        <v>6</v>
      </c>
      <c r="D12018" s="98">
        <f>D12016</f>
        <v>318</v>
      </c>
      <c r="E12018" s="98">
        <f t="shared" si="1018"/>
        <v>164</v>
      </c>
      <c r="F12018" s="397">
        <f>F12016+(E12018-E12016)*(F12019-F12016)/(E12019-E12016)</f>
        <v>5.3837999999999999</v>
      </c>
      <c r="G12018" s="98">
        <v>15</v>
      </c>
      <c r="H12018" s="491">
        <v>0.26722099999999999</v>
      </c>
      <c r="I12018" s="492">
        <v>20.100000000000001</v>
      </c>
      <c r="J12018" s="397">
        <f>J12016+(E12018-E12016)*(J12019-J12016)/(E12019-E12016)</f>
        <v>9.8900000000000002E-2</v>
      </c>
      <c r="K12018" s="469">
        <f t="shared" si="1016"/>
        <v>20.147368657403423</v>
      </c>
      <c r="L12018" s="469">
        <f t="shared" si="1017"/>
        <v>4.7368657403421111E-2</v>
      </c>
    </row>
    <row r="12019" spans="1:12">
      <c r="A12019" s="164" t="s">
        <v>126</v>
      </c>
      <c r="B12019" s="164">
        <f t="shared" si="1014"/>
        <v>26</v>
      </c>
      <c r="C12019" s="164">
        <f t="shared" si="1015"/>
        <v>6</v>
      </c>
      <c r="D12019" s="164">
        <f>D12016</f>
        <v>318</v>
      </c>
      <c r="E12019" s="164">
        <f t="shared" si="1018"/>
        <v>165</v>
      </c>
      <c r="F12019" s="493">
        <v>5.3940000000000001</v>
      </c>
      <c r="G12019" s="164">
        <v>15</v>
      </c>
      <c r="H12019" s="494">
        <v>0.2676</v>
      </c>
      <c r="I12019" s="495">
        <v>20.2</v>
      </c>
      <c r="J12019" s="493">
        <v>9.8199999999999996E-2</v>
      </c>
      <c r="K12019" s="469">
        <f t="shared" si="1016"/>
        <v>20.156950672645738</v>
      </c>
      <c r="L12019" s="469">
        <f t="shared" si="1017"/>
        <v>-4.3049327354260924E-2</v>
      </c>
    </row>
    <row r="12020" spans="1:12">
      <c r="A12020" s="480" t="s">
        <v>126</v>
      </c>
      <c r="B12020" s="480">
        <f t="shared" si="1014"/>
        <v>27</v>
      </c>
      <c r="C12020" s="480">
        <f t="shared" si="1015"/>
        <v>0</v>
      </c>
      <c r="D12020" s="480">
        <f>D12019+6</f>
        <v>324</v>
      </c>
      <c r="E12020" s="480">
        <v>96</v>
      </c>
      <c r="F12020" s="484">
        <v>4.6387999999999998</v>
      </c>
      <c r="G12020" s="480">
        <v>15</v>
      </c>
      <c r="H12020" s="482">
        <v>0.240901</v>
      </c>
      <c r="I12020" s="483">
        <v>19.3</v>
      </c>
      <c r="J12020" s="484">
        <v>0.1439</v>
      </c>
      <c r="K12020" s="469">
        <f t="shared" si="1016"/>
        <v>19.256042938800586</v>
      </c>
      <c r="L12020" s="469">
        <f t="shared" si="1017"/>
        <v>-4.3957061199414227E-2</v>
      </c>
    </row>
    <row r="12021" spans="1:12">
      <c r="A12021" s="98" t="s">
        <v>126</v>
      </c>
      <c r="B12021" s="98">
        <f t="shared" si="1014"/>
        <v>27</v>
      </c>
      <c r="C12021" s="98">
        <f t="shared" si="1015"/>
        <v>0</v>
      </c>
      <c r="D12021" s="98">
        <f>D12020</f>
        <v>324</v>
      </c>
      <c r="E12021" s="98">
        <f t="shared" ref="E12021:E12084" si="1019">E12020+1</f>
        <v>97</v>
      </c>
      <c r="F12021" s="397">
        <f>F12020+(E12021-E12020)*(F12023-F12020)/(E12023-E12020)</f>
        <v>4.6505999999999998</v>
      </c>
      <c r="G12021" s="98">
        <v>15</v>
      </c>
      <c r="H12021" s="491">
        <f>H12020+(E12021-E12020)*(H12023-H12020)/(E12023-E12020)</f>
        <v>0.24123366666666668</v>
      </c>
      <c r="I12021" s="492">
        <f>I12020+(E12021-E12020)*(I12023-I12020)/(E12023-E12020)</f>
        <v>19.3</v>
      </c>
      <c r="J12021" s="397">
        <f>J12020+(E12021-E12020)*(J12023-J12020)/(E12023-E12020)</f>
        <v>0.14323333333333332</v>
      </c>
      <c r="K12021" s="469">
        <f t="shared" si="1016"/>
        <v>19.278403650126226</v>
      </c>
      <c r="L12021" s="469">
        <f t="shared" si="1017"/>
        <v>-2.1596349873775011E-2</v>
      </c>
    </row>
    <row r="12022" spans="1:12">
      <c r="A12022" s="98" t="s">
        <v>126</v>
      </c>
      <c r="B12022" s="98">
        <f t="shared" si="1014"/>
        <v>27</v>
      </c>
      <c r="C12022" s="98">
        <f t="shared" si="1015"/>
        <v>0</v>
      </c>
      <c r="D12022" s="98">
        <f>D12020</f>
        <v>324</v>
      </c>
      <c r="E12022" s="98">
        <f t="shared" si="1019"/>
        <v>98</v>
      </c>
      <c r="F12022" s="397">
        <f>F12020+(E12022-E12020)*(F12023-F12020)/(E12023-E12020)</f>
        <v>4.6623999999999999</v>
      </c>
      <c r="G12022" s="98">
        <v>15</v>
      </c>
      <c r="H12022" s="491">
        <f>H12020+(E12022-E12020)*(H12023-H12020)/(E12023-E12020)</f>
        <v>0.24156633333333333</v>
      </c>
      <c r="I12022" s="492">
        <f>I12020+(E12022-E12020)*(I12023-I12020)/(E12023-E12020)</f>
        <v>19.3</v>
      </c>
      <c r="J12022" s="397">
        <f>J12020+(E12022-E12020)*(J12023-J12020)/(E12023-E12020)</f>
        <v>0.14256666666666667</v>
      </c>
      <c r="K12022" s="469">
        <f t="shared" si="1016"/>
        <v>19.300702774531221</v>
      </c>
      <c r="L12022" s="469">
        <f t="shared" si="1017"/>
        <v>7.0277453122002953E-4</v>
      </c>
    </row>
    <row r="12023" spans="1:12">
      <c r="A12023" s="480" t="s">
        <v>126</v>
      </c>
      <c r="B12023" s="480">
        <f t="shared" si="1014"/>
        <v>27</v>
      </c>
      <c r="C12023" s="480">
        <f t="shared" si="1015"/>
        <v>0</v>
      </c>
      <c r="D12023" s="480">
        <f>D12020</f>
        <v>324</v>
      </c>
      <c r="E12023" s="480">
        <f t="shared" si="1019"/>
        <v>99</v>
      </c>
      <c r="F12023" s="484">
        <v>4.6741999999999999</v>
      </c>
      <c r="G12023" s="480">
        <v>15</v>
      </c>
      <c r="H12023" s="482">
        <v>0.241899</v>
      </c>
      <c r="I12023" s="483">
        <v>19.3</v>
      </c>
      <c r="J12023" s="484">
        <v>0.1419</v>
      </c>
      <c r="K12023" s="469">
        <f t="shared" si="1016"/>
        <v>19.322940566104034</v>
      </c>
      <c r="L12023" s="469">
        <f t="shared" si="1017"/>
        <v>2.2940566104033167E-2</v>
      </c>
    </row>
    <row r="12024" spans="1:12">
      <c r="A12024" s="98" t="s">
        <v>126</v>
      </c>
      <c r="B12024" s="98">
        <f t="shared" si="1014"/>
        <v>27</v>
      </c>
      <c r="C12024" s="98">
        <f t="shared" si="1015"/>
        <v>0</v>
      </c>
      <c r="D12024" s="98">
        <f>D12023</f>
        <v>324</v>
      </c>
      <c r="E12024" s="98">
        <f t="shared" si="1019"/>
        <v>100</v>
      </c>
      <c r="F12024" s="397">
        <f>F12023+(E12024-E12023)*(F12026-F12023)/(E12026-E12023)</f>
        <v>4.6859000000000002</v>
      </c>
      <c r="G12024" s="98">
        <v>15</v>
      </c>
      <c r="H12024" s="491">
        <f>H12023+(E12024-E12023)*(H12026-H12023)/(E12026-E12023)</f>
        <v>0.242232</v>
      </c>
      <c r="I12024" s="492">
        <f>I12023+(E12024-E12023)*(I12026-I12023)/(E12026-E12023)</f>
        <v>19.333333333333332</v>
      </c>
      <c r="J12024" s="397">
        <f>J12023+(E12024-E12023)*(J12026-J12023)/(E12026-E12023)</f>
        <v>0.14123333333333332</v>
      </c>
      <c r="K12024" s="469">
        <f t="shared" si="1016"/>
        <v>19.344677829518808</v>
      </c>
      <c r="L12024" s="469">
        <f t="shared" si="1017"/>
        <v>1.1344496185476061E-2</v>
      </c>
    </row>
    <row r="12025" spans="1:12">
      <c r="A12025" s="98" t="s">
        <v>126</v>
      </c>
      <c r="B12025" s="98">
        <f t="shared" si="1014"/>
        <v>27</v>
      </c>
      <c r="C12025" s="98">
        <f t="shared" si="1015"/>
        <v>0</v>
      </c>
      <c r="D12025" s="98">
        <f>D12023</f>
        <v>324</v>
      </c>
      <c r="E12025" s="98">
        <f t="shared" si="1019"/>
        <v>101</v>
      </c>
      <c r="F12025" s="397">
        <f>F12023+(E12025-E12023)*(F12026-F12023)/(E12026-E12023)</f>
        <v>4.6975999999999996</v>
      </c>
      <c r="G12025" s="98">
        <v>15</v>
      </c>
      <c r="H12025" s="491">
        <f>H12023+(E12025-E12023)*(H12026-H12023)/(E12026-E12023)</f>
        <v>0.242565</v>
      </c>
      <c r="I12025" s="492">
        <f>I12023+(E12025-E12023)*(I12026-I12023)/(E12026-E12023)</f>
        <v>19.366666666666667</v>
      </c>
      <c r="J12025" s="397">
        <f>J12023+(E12025-E12023)*(J12026-J12023)/(E12026-E12023)</f>
        <v>0.14056666666666667</v>
      </c>
      <c r="K12025" s="469">
        <f t="shared" si="1016"/>
        <v>19.366355409890129</v>
      </c>
      <c r="L12025" s="469">
        <f t="shared" si="1017"/>
        <v>-3.1125677653776052E-4</v>
      </c>
    </row>
    <row r="12026" spans="1:12">
      <c r="A12026" s="480" t="s">
        <v>126</v>
      </c>
      <c r="B12026" s="480">
        <f t="shared" si="1014"/>
        <v>27</v>
      </c>
      <c r="C12026" s="480">
        <f t="shared" si="1015"/>
        <v>0</v>
      </c>
      <c r="D12026" s="480">
        <f>D12023</f>
        <v>324</v>
      </c>
      <c r="E12026" s="480">
        <f t="shared" si="1019"/>
        <v>102</v>
      </c>
      <c r="F12026" s="484">
        <v>4.7092999999999998</v>
      </c>
      <c r="G12026" s="480">
        <v>15</v>
      </c>
      <c r="H12026" s="482">
        <v>0.242898</v>
      </c>
      <c r="I12026" s="483">
        <v>19.399999999999999</v>
      </c>
      <c r="J12026" s="484">
        <v>0.1399</v>
      </c>
      <c r="K12026" s="469">
        <f t="shared" si="1016"/>
        <v>19.387973552684667</v>
      </c>
      <c r="L12026" s="469">
        <f t="shared" si="1017"/>
        <v>-1.2026447315331978E-2</v>
      </c>
    </row>
    <row r="12027" spans="1:12">
      <c r="A12027" s="98" t="s">
        <v>126</v>
      </c>
      <c r="B12027" s="98">
        <f t="shared" si="1014"/>
        <v>27</v>
      </c>
      <c r="C12027" s="98">
        <f t="shared" si="1015"/>
        <v>0</v>
      </c>
      <c r="D12027" s="98">
        <f>D12026</f>
        <v>324</v>
      </c>
      <c r="E12027" s="98">
        <f t="shared" si="1019"/>
        <v>103</v>
      </c>
      <c r="F12027" s="397">
        <f>F12026+(E12027-E12026)*(F12029-F12026)/(E12029-E12026)</f>
        <v>4.7209000000000003</v>
      </c>
      <c r="G12027" s="98">
        <v>15</v>
      </c>
      <c r="H12027" s="491">
        <f>H12026+(E12027-E12026)*(H12029-H12026)/(E12029-E12026)</f>
        <v>0.24323066666666668</v>
      </c>
      <c r="I12027" s="492">
        <f>I12026+(E12027-E12026)*(I12029-I12026)/(E12029-E12026)</f>
        <v>19.433333333333334</v>
      </c>
      <c r="J12027" s="397">
        <f>J12026+(E12027-E12026)*(J12029-J12026)/(E12029-E12026)</f>
        <v>0.13926666666666668</v>
      </c>
      <c r="K12027" s="469">
        <f t="shared" si="1016"/>
        <v>19.409147969280191</v>
      </c>
      <c r="L12027" s="469">
        <f t="shared" si="1017"/>
        <v>-2.4185364053142422E-2</v>
      </c>
    </row>
    <row r="12028" spans="1:12">
      <c r="A12028" s="98" t="s">
        <v>126</v>
      </c>
      <c r="B12028" s="98">
        <f t="shared" si="1014"/>
        <v>27</v>
      </c>
      <c r="C12028" s="98">
        <f t="shared" si="1015"/>
        <v>0</v>
      </c>
      <c r="D12028" s="98">
        <f>D12026</f>
        <v>324</v>
      </c>
      <c r="E12028" s="98">
        <f t="shared" si="1019"/>
        <v>104</v>
      </c>
      <c r="F12028" s="397">
        <f>F12026+(E12028-E12026)*(F12029-F12026)/(E12029-E12026)</f>
        <v>4.7324999999999999</v>
      </c>
      <c r="G12028" s="98">
        <v>15</v>
      </c>
      <c r="H12028" s="491">
        <f>H12026+(E12028-E12026)*(H12029-H12026)/(E12029-E12026)</f>
        <v>0.24356333333333333</v>
      </c>
      <c r="I12028" s="492">
        <f>I12026+(E12028-E12026)*(I12029-I12026)/(E12029-E12026)</f>
        <v>19.466666666666665</v>
      </c>
      <c r="J12028" s="397">
        <f>J12026+(E12028-E12026)*(J12029-J12026)/(E12029-E12026)</f>
        <v>0.13863333333333333</v>
      </c>
      <c r="K12028" s="469">
        <f t="shared" si="1016"/>
        <v>19.430264544471665</v>
      </c>
      <c r="L12028" s="469">
        <f t="shared" si="1017"/>
        <v>-3.640212219499972E-2</v>
      </c>
    </row>
    <row r="12029" spans="1:12">
      <c r="A12029" s="480" t="s">
        <v>126</v>
      </c>
      <c r="B12029" s="480">
        <f t="shared" ref="B12029:B12092" si="1020">INT(D12029/12)</f>
        <v>27</v>
      </c>
      <c r="C12029" s="480">
        <f t="shared" ref="C12029:C12092" si="1021">D12029-B12029*12</f>
        <v>0</v>
      </c>
      <c r="D12029" s="480">
        <f>D12026</f>
        <v>324</v>
      </c>
      <c r="E12029" s="480">
        <f t="shared" si="1019"/>
        <v>105</v>
      </c>
      <c r="F12029" s="484">
        <v>4.7441000000000004</v>
      </c>
      <c r="G12029" s="480">
        <v>15</v>
      </c>
      <c r="H12029" s="482">
        <v>0.243896</v>
      </c>
      <c r="I12029" s="483">
        <v>19.5</v>
      </c>
      <c r="J12029" s="484">
        <v>0.13800000000000001</v>
      </c>
      <c r="K12029" s="469">
        <f t="shared" si="1016"/>
        <v>19.451323514940796</v>
      </c>
      <c r="L12029" s="469">
        <f t="shared" si="1017"/>
        <v>-4.8676485059203856E-2</v>
      </c>
    </row>
    <row r="12030" spans="1:12">
      <c r="A12030" s="98" t="s">
        <v>126</v>
      </c>
      <c r="B12030" s="98">
        <f t="shared" si="1020"/>
        <v>27</v>
      </c>
      <c r="C12030" s="98">
        <f t="shared" si="1021"/>
        <v>0</v>
      </c>
      <c r="D12030" s="98">
        <f>D12029</f>
        <v>324</v>
      </c>
      <c r="E12030" s="98">
        <f t="shared" si="1019"/>
        <v>106</v>
      </c>
      <c r="F12030" s="397">
        <f>F12029+(E12030-E12029)*(F12032-F12029)/(E12032-E12029)</f>
        <v>4.7556333333333338</v>
      </c>
      <c r="G12030" s="98">
        <v>15</v>
      </c>
      <c r="H12030" s="491">
        <f>H12029+(E12030-E12029)*(H12032-H12029)/(E12032-E12029)</f>
        <v>0.24422933333333333</v>
      </c>
      <c r="I12030" s="492">
        <f>I12029+(E12030-E12029)*(I12032-I12029)/(E12032-E12029)</f>
        <v>19.5</v>
      </c>
      <c r="J12030" s="397">
        <f>J12029+(E12030-E12029)*(J12032-J12029)/(E12032-E12029)</f>
        <v>0.13733333333333334</v>
      </c>
      <c r="K12030" s="469">
        <f t="shared" si="1016"/>
        <v>19.471998995479662</v>
      </c>
      <c r="L12030" s="469">
        <f t="shared" si="1017"/>
        <v>-2.8001004520337602E-2</v>
      </c>
    </row>
    <row r="12031" spans="1:12">
      <c r="A12031" s="98" t="s">
        <v>126</v>
      </c>
      <c r="B12031" s="98">
        <f t="shared" si="1020"/>
        <v>27</v>
      </c>
      <c r="C12031" s="98">
        <f t="shared" si="1021"/>
        <v>0</v>
      </c>
      <c r="D12031" s="98">
        <f>D12029</f>
        <v>324</v>
      </c>
      <c r="E12031" s="98">
        <f t="shared" si="1019"/>
        <v>107</v>
      </c>
      <c r="F12031" s="397">
        <f>F12029+(E12031-E12029)*(F12032-F12029)/(E12032-E12029)</f>
        <v>4.7671666666666663</v>
      </c>
      <c r="G12031" s="98">
        <v>15</v>
      </c>
      <c r="H12031" s="491">
        <f>H12029+(E12031-E12029)*(H12032-H12029)/(E12032-E12029)</f>
        <v>0.24456266666666668</v>
      </c>
      <c r="I12031" s="492">
        <f>I12029+(E12031-E12029)*(I12032-I12029)/(E12032-E12029)</f>
        <v>19.5</v>
      </c>
      <c r="J12031" s="397">
        <f>J12029+(E12031-E12029)*(J12032-J12029)/(E12032-E12029)</f>
        <v>0.13666666666666669</v>
      </c>
      <c r="K12031" s="469">
        <f t="shared" si="1016"/>
        <v>19.492618115602269</v>
      </c>
      <c r="L12031" s="469">
        <f t="shared" si="1017"/>
        <v>-7.3818843977306869E-3</v>
      </c>
    </row>
    <row r="12032" spans="1:12">
      <c r="A12032" s="480" t="s">
        <v>126</v>
      </c>
      <c r="B12032" s="480">
        <f t="shared" si="1020"/>
        <v>27</v>
      </c>
      <c r="C12032" s="480">
        <f t="shared" si="1021"/>
        <v>0</v>
      </c>
      <c r="D12032" s="480">
        <f>D12029</f>
        <v>324</v>
      </c>
      <c r="E12032" s="480">
        <f t="shared" si="1019"/>
        <v>108</v>
      </c>
      <c r="F12032" s="484">
        <v>4.7786999999999997</v>
      </c>
      <c r="G12032" s="480">
        <v>15</v>
      </c>
      <c r="H12032" s="482">
        <v>0.244896</v>
      </c>
      <c r="I12032" s="483">
        <v>19.5</v>
      </c>
      <c r="J12032" s="484">
        <v>0.13600000000000001</v>
      </c>
      <c r="K12032" s="469">
        <f t="shared" si="1016"/>
        <v>19.513181105448844</v>
      </c>
      <c r="L12032" s="469">
        <f t="shared" si="1017"/>
        <v>1.3181105448843766E-2</v>
      </c>
    </row>
    <row r="12033" spans="1:12">
      <c r="A12033" s="98" t="s">
        <v>126</v>
      </c>
      <c r="B12033" s="98">
        <f t="shared" si="1020"/>
        <v>27</v>
      </c>
      <c r="C12033" s="98">
        <f t="shared" si="1021"/>
        <v>0</v>
      </c>
      <c r="D12033" s="98">
        <f>D12032</f>
        <v>324</v>
      </c>
      <c r="E12033" s="98">
        <f t="shared" si="1019"/>
        <v>109</v>
      </c>
      <c r="F12033" s="397">
        <f>F12032+(E12033-E12032)*(F12035-F12032)/(E12035-E12032)</f>
        <v>4.7901666666666669</v>
      </c>
      <c r="G12033" s="98">
        <v>15</v>
      </c>
      <c r="H12033" s="491">
        <f>H12032+(E12033-E12032)*(H12035-H12032)/(E12035-E12032)</f>
        <v>0.24522966666666668</v>
      </c>
      <c r="I12033" s="492">
        <f>I12032+(E12033-E12032)*(I12035-I12032)/(E12035-E12032)</f>
        <v>19.533333333333335</v>
      </c>
      <c r="J12033" s="397">
        <f>J12032+(E12033-E12032)*(J12035-J12032)/(E12035-E12032)</f>
        <v>0.13533333333333333</v>
      </c>
      <c r="K12033" s="469">
        <f t="shared" si="1016"/>
        <v>19.533389788348064</v>
      </c>
      <c r="L12033" s="469">
        <f t="shared" si="1017"/>
        <v>5.6455014728840069E-5</v>
      </c>
    </row>
    <row r="12034" spans="1:12">
      <c r="A12034" s="98" t="s">
        <v>126</v>
      </c>
      <c r="B12034" s="98">
        <f t="shared" si="1020"/>
        <v>27</v>
      </c>
      <c r="C12034" s="98">
        <f t="shared" si="1021"/>
        <v>0</v>
      </c>
      <c r="D12034" s="98">
        <f>D12032</f>
        <v>324</v>
      </c>
      <c r="E12034" s="98">
        <f t="shared" si="1019"/>
        <v>110</v>
      </c>
      <c r="F12034" s="397">
        <f>F12032+(E12034-E12032)*(F12035-F12032)/(E12035-E12032)</f>
        <v>4.8016333333333332</v>
      </c>
      <c r="G12034" s="98">
        <v>15</v>
      </c>
      <c r="H12034" s="491">
        <f>H12032+(E12034-E12032)*(H12035-H12032)/(E12035-E12032)</f>
        <v>0.24556333333333333</v>
      </c>
      <c r="I12034" s="492">
        <f>I12032+(E12034-E12032)*(I12035-I12032)/(E12035-E12032)</f>
        <v>19.566666666666666</v>
      </c>
      <c r="J12034" s="397">
        <f>J12032+(E12034-E12032)*(J12035-J12032)/(E12035-E12032)</f>
        <v>0.13466666666666668</v>
      </c>
      <c r="K12034" s="469">
        <f t="shared" si="1016"/>
        <v>19.553543552919137</v>
      </c>
      <c r="L12034" s="469">
        <f t="shared" si="1017"/>
        <v>-1.3123113747528947E-2</v>
      </c>
    </row>
    <row r="12035" spans="1:12">
      <c r="A12035" s="480" t="s">
        <v>126</v>
      </c>
      <c r="B12035" s="480">
        <f t="shared" si="1020"/>
        <v>27</v>
      </c>
      <c r="C12035" s="480">
        <f t="shared" si="1021"/>
        <v>0</v>
      </c>
      <c r="D12035" s="480">
        <f>D12032</f>
        <v>324</v>
      </c>
      <c r="E12035" s="480">
        <f t="shared" si="1019"/>
        <v>111</v>
      </c>
      <c r="F12035" s="484">
        <v>4.8131000000000004</v>
      </c>
      <c r="G12035" s="480">
        <v>15</v>
      </c>
      <c r="H12035" s="482">
        <v>0.245897</v>
      </c>
      <c r="I12035" s="483">
        <v>19.600000000000001</v>
      </c>
      <c r="J12035" s="484">
        <v>0.13400000000000001</v>
      </c>
      <c r="K12035" s="469">
        <f t="shared" si="1016"/>
        <v>19.573642622724151</v>
      </c>
      <c r="L12035" s="469">
        <f t="shared" si="1017"/>
        <v>-2.6357377275850524E-2</v>
      </c>
    </row>
    <row r="12036" spans="1:12">
      <c r="A12036" s="98" t="s">
        <v>126</v>
      </c>
      <c r="B12036" s="98">
        <f t="shared" si="1020"/>
        <v>27</v>
      </c>
      <c r="C12036" s="98">
        <f t="shared" si="1021"/>
        <v>0</v>
      </c>
      <c r="D12036" s="98">
        <f>D12035</f>
        <v>324</v>
      </c>
      <c r="E12036" s="98">
        <f t="shared" si="1019"/>
        <v>112</v>
      </c>
      <c r="F12036" s="397">
        <f>F12035+(E12036-E12035)*(F12038-F12035)/(E12038-E12035)</f>
        <v>4.8244666666666669</v>
      </c>
      <c r="G12036" s="98">
        <v>15</v>
      </c>
      <c r="H12036" s="491">
        <f>H12035+(E12036-E12035)*(H12038-H12035)/(E12038-E12035)</f>
        <v>0.24623100000000001</v>
      </c>
      <c r="I12036" s="492">
        <f>I12035+(E12036-E12035)*(I12038-I12035)/(E12038-E12035)</f>
        <v>19.600000000000001</v>
      </c>
      <c r="J12036" s="397">
        <f>J12035+(E12036-E12035)*(J12038-J12035)/(E12038-E12035)</f>
        <v>0.13333333333333333</v>
      </c>
      <c r="K12036" s="469">
        <f t="shared" si="1016"/>
        <v>19.593254572603232</v>
      </c>
      <c r="L12036" s="469">
        <f t="shared" si="1017"/>
        <v>-6.7454273967690881E-3</v>
      </c>
    </row>
    <row r="12037" spans="1:12">
      <c r="A12037" s="98" t="s">
        <v>126</v>
      </c>
      <c r="B12037" s="98">
        <f t="shared" si="1020"/>
        <v>27</v>
      </c>
      <c r="C12037" s="98">
        <f t="shared" si="1021"/>
        <v>0</v>
      </c>
      <c r="D12037" s="98">
        <f>D12035</f>
        <v>324</v>
      </c>
      <c r="E12037" s="98">
        <f t="shared" si="1019"/>
        <v>113</v>
      </c>
      <c r="F12037" s="397">
        <f>F12035+(E12037-E12035)*(F12038-F12035)/(E12038-E12035)</f>
        <v>4.8358333333333334</v>
      </c>
      <c r="G12037" s="98">
        <v>15</v>
      </c>
      <c r="H12037" s="491">
        <f>H12035+(E12037-E12035)*(H12038-H12035)/(E12038-E12035)</f>
        <v>0.24656500000000001</v>
      </c>
      <c r="I12037" s="492">
        <f>I12035+(E12037-E12035)*(I12038-I12035)/(E12038-E12035)</f>
        <v>19.600000000000001</v>
      </c>
      <c r="J12037" s="397">
        <f>J12035+(E12037-E12035)*(J12038-J12035)/(E12038-E12035)</f>
        <v>0.13266666666666668</v>
      </c>
      <c r="K12037" s="469">
        <f t="shared" si="1016"/>
        <v>19.612813389302346</v>
      </c>
      <c r="L12037" s="469">
        <f t="shared" si="1017"/>
        <v>1.2813389302344547E-2</v>
      </c>
    </row>
    <row r="12038" spans="1:12">
      <c r="A12038" s="480" t="s">
        <v>126</v>
      </c>
      <c r="B12038" s="480">
        <f t="shared" si="1020"/>
        <v>27</v>
      </c>
      <c r="C12038" s="480">
        <f t="shared" si="1021"/>
        <v>0</v>
      </c>
      <c r="D12038" s="480">
        <f>D12035</f>
        <v>324</v>
      </c>
      <c r="E12038" s="480">
        <f t="shared" si="1019"/>
        <v>114</v>
      </c>
      <c r="F12038" s="484">
        <v>4.8472</v>
      </c>
      <c r="G12038" s="480">
        <v>15</v>
      </c>
      <c r="H12038" s="482">
        <v>0.24689900000000001</v>
      </c>
      <c r="I12038" s="483">
        <v>19.600000000000001</v>
      </c>
      <c r="J12038" s="484">
        <v>0.13200000000000001</v>
      </c>
      <c r="K12038" s="469">
        <f t="shared" si="1016"/>
        <v>19.632319288453981</v>
      </c>
      <c r="L12038" s="469">
        <f t="shared" si="1017"/>
        <v>3.2319288453980022E-2</v>
      </c>
    </row>
    <row r="12039" spans="1:12">
      <c r="A12039" s="98" t="s">
        <v>126</v>
      </c>
      <c r="B12039" s="98">
        <f t="shared" si="1020"/>
        <v>27</v>
      </c>
      <c r="C12039" s="98">
        <f t="shared" si="1021"/>
        <v>0</v>
      </c>
      <c r="D12039" s="98">
        <f>D12038</f>
        <v>324</v>
      </c>
      <c r="E12039" s="98">
        <f t="shared" si="1019"/>
        <v>115</v>
      </c>
      <c r="F12039" s="397">
        <f>F12038+(E12039-E12038)*(F12041-F12038)/(E12041-E12038)</f>
        <v>4.8584666666666667</v>
      </c>
      <c r="G12039" s="98">
        <v>15</v>
      </c>
      <c r="H12039" s="491">
        <f>H12038+(E12039-E12038)*(H12041-H12038)/(E12041-E12038)</f>
        <v>0.24723366666666668</v>
      </c>
      <c r="I12039" s="492">
        <f>I12038+(E12039-E12038)*(I12041-I12038)/(E12041-E12038)</f>
        <v>19.633333333333333</v>
      </c>
      <c r="J12039" s="397">
        <f>J12038+(E12039-E12038)*(J12041-J12038)/(E12041-E12038)</f>
        <v>0.13136666666666666</v>
      </c>
      <c r="K12039" s="469">
        <f t="shared" si="1016"/>
        <v>19.651315017776703</v>
      </c>
      <c r="L12039" s="469">
        <f t="shared" si="1017"/>
        <v>1.7981684443370227E-2</v>
      </c>
    </row>
    <row r="12040" spans="1:12">
      <c r="A12040" s="98" t="s">
        <v>126</v>
      </c>
      <c r="B12040" s="98">
        <f t="shared" si="1020"/>
        <v>27</v>
      </c>
      <c r="C12040" s="98">
        <f t="shared" si="1021"/>
        <v>0</v>
      </c>
      <c r="D12040" s="98">
        <f>D12038</f>
        <v>324</v>
      </c>
      <c r="E12040" s="98">
        <f t="shared" si="1019"/>
        <v>116</v>
      </c>
      <c r="F12040" s="397">
        <f>F12038+(E12040-E12038)*(F12041-F12038)/(E12041-E12038)</f>
        <v>4.8697333333333335</v>
      </c>
      <c r="G12040" s="98">
        <v>15</v>
      </c>
      <c r="H12040" s="491">
        <f>H12038+(E12040-E12038)*(H12041-H12038)/(E12041-E12038)</f>
        <v>0.24756833333333333</v>
      </c>
      <c r="I12040" s="492">
        <f>I12038+(E12040-E12038)*(I12041-I12038)/(E12041-E12038)</f>
        <v>19.666666666666668</v>
      </c>
      <c r="J12040" s="397">
        <f>J12038+(E12040-E12038)*(J12041-J12038)/(E12041-E12038)</f>
        <v>0.13073333333333334</v>
      </c>
      <c r="K12040" s="469">
        <f t="shared" si="1016"/>
        <v>19.67025938966346</v>
      </c>
      <c r="L12040" s="469">
        <f t="shared" si="1017"/>
        <v>3.5927229967924745E-3</v>
      </c>
    </row>
    <row r="12041" spans="1:12">
      <c r="A12041" s="480" t="s">
        <v>126</v>
      </c>
      <c r="B12041" s="480">
        <f t="shared" si="1020"/>
        <v>27</v>
      </c>
      <c r="C12041" s="480">
        <f t="shared" si="1021"/>
        <v>0</v>
      </c>
      <c r="D12041" s="480">
        <f>D12038</f>
        <v>324</v>
      </c>
      <c r="E12041" s="480">
        <f t="shared" si="1019"/>
        <v>117</v>
      </c>
      <c r="F12041" s="484">
        <v>4.8810000000000002</v>
      </c>
      <c r="G12041" s="480">
        <v>15</v>
      </c>
      <c r="H12041" s="482">
        <v>0.24790300000000001</v>
      </c>
      <c r="I12041" s="483">
        <v>19.7</v>
      </c>
      <c r="J12041" s="484">
        <v>0.13009999999999999</v>
      </c>
      <c r="K12041" s="469">
        <f t="shared" si="1016"/>
        <v>19.68915261211038</v>
      </c>
      <c r="L12041" s="469">
        <f t="shared" si="1017"/>
        <v>-1.0847387889619142E-2</v>
      </c>
    </row>
    <row r="12042" spans="1:12">
      <c r="A12042" s="98" t="s">
        <v>126</v>
      </c>
      <c r="B12042" s="98">
        <f t="shared" si="1020"/>
        <v>27</v>
      </c>
      <c r="C12042" s="98">
        <f t="shared" si="1021"/>
        <v>0</v>
      </c>
      <c r="D12042" s="98">
        <f>D12041</f>
        <v>324</v>
      </c>
      <c r="E12042" s="98">
        <f t="shared" si="1019"/>
        <v>118</v>
      </c>
      <c r="F12042" s="397">
        <f>F12041+(E12042-E12041)*(F12044-F12041)/(E12044-E12041)</f>
        <v>4.8922333333333334</v>
      </c>
      <c r="G12042" s="98">
        <v>15</v>
      </c>
      <c r="H12042" s="491">
        <f>H12041+(E12042-E12041)*(H12044-H12041)/(E12044-E12041)</f>
        <v>0.24823800000000001</v>
      </c>
      <c r="I12042" s="492">
        <f>I12041+(E12042-E12041)*(I12044-I12041)/(E12044-E12041)</f>
        <v>19.7</v>
      </c>
      <c r="J12042" s="397">
        <f>J12041+(E12042-E12041)*(J12044-J12041)/(E12044-E12041)</f>
        <v>0.12943333333333332</v>
      </c>
      <c r="K12042" s="469">
        <f t="shared" si="1016"/>
        <v>19.707834148411337</v>
      </c>
      <c r="L12042" s="469">
        <f t="shared" si="1017"/>
        <v>7.8341484113373383E-3</v>
      </c>
    </row>
    <row r="12043" spans="1:12">
      <c r="A12043" s="98" t="s">
        <v>126</v>
      </c>
      <c r="B12043" s="98">
        <f t="shared" si="1020"/>
        <v>27</v>
      </c>
      <c r="C12043" s="98">
        <f t="shared" si="1021"/>
        <v>0</v>
      </c>
      <c r="D12043" s="98">
        <f>D12041</f>
        <v>324</v>
      </c>
      <c r="E12043" s="98">
        <f t="shared" si="1019"/>
        <v>119</v>
      </c>
      <c r="F12043" s="397">
        <f>F12041+(E12043-E12041)*(F12044-F12041)/(E12044-E12041)</f>
        <v>4.9034666666666666</v>
      </c>
      <c r="G12043" s="98">
        <v>15</v>
      </c>
      <c r="H12043" s="491">
        <f>H12041+(E12043-E12041)*(H12044-H12041)/(E12044-E12041)</f>
        <v>0.24857299999999999</v>
      </c>
      <c r="I12043" s="492">
        <f>I12041+(E12043-E12041)*(I12044-I12041)/(E12044-E12041)</f>
        <v>19.7</v>
      </c>
      <c r="J12043" s="397">
        <f>J12041+(E12043-E12041)*(J12044-J12041)/(E12044-E12041)</f>
        <v>0.12876666666666667</v>
      </c>
      <c r="K12043" s="469">
        <f t="shared" ref="K12043:K12106" si="1022">F12043/H12043</f>
        <v>19.72646533077473</v>
      </c>
      <c r="L12043" s="469">
        <f t="shared" ref="L12043:L12106" si="1023">K12043-I12043</f>
        <v>2.6465330774730234E-2</v>
      </c>
    </row>
    <row r="12044" spans="1:12">
      <c r="A12044" s="480" t="s">
        <v>126</v>
      </c>
      <c r="B12044" s="480">
        <f t="shared" si="1020"/>
        <v>27</v>
      </c>
      <c r="C12044" s="480">
        <f t="shared" si="1021"/>
        <v>0</v>
      </c>
      <c r="D12044" s="480">
        <f>D12041</f>
        <v>324</v>
      </c>
      <c r="E12044" s="480">
        <f t="shared" si="1019"/>
        <v>120</v>
      </c>
      <c r="F12044" s="484">
        <v>4.9146999999999998</v>
      </c>
      <c r="G12044" s="480">
        <v>15</v>
      </c>
      <c r="H12044" s="482">
        <v>0.24890799999999999</v>
      </c>
      <c r="I12044" s="483">
        <v>19.7</v>
      </c>
      <c r="J12044" s="484">
        <v>0.12809999999999999</v>
      </c>
      <c r="K12044" s="469">
        <f t="shared" si="1022"/>
        <v>19.745046362511449</v>
      </c>
      <c r="L12044" s="469">
        <f t="shared" si="1023"/>
        <v>4.5046362511449445E-2</v>
      </c>
    </row>
    <row r="12045" spans="1:12">
      <c r="A12045" s="98" t="s">
        <v>126</v>
      </c>
      <c r="B12045" s="98">
        <f t="shared" si="1020"/>
        <v>27</v>
      </c>
      <c r="C12045" s="98">
        <f t="shared" si="1021"/>
        <v>0</v>
      </c>
      <c r="D12045" s="98">
        <f>D12044</f>
        <v>324</v>
      </c>
      <c r="E12045" s="98">
        <f t="shared" si="1019"/>
        <v>121</v>
      </c>
      <c r="F12045" s="397">
        <f>F12044+(E12045-E12044)*(F12047-F12044)/(E12047-E12044)</f>
        <v>4.9258333333333333</v>
      </c>
      <c r="G12045" s="98">
        <v>15</v>
      </c>
      <c r="H12045" s="491">
        <f>H12044+(E12045-E12044)*(H12047-H12044)/(E12047-E12044)</f>
        <v>0.24924399999999999</v>
      </c>
      <c r="I12045" s="492">
        <f>I12044+(E12045-E12044)*(I12047-I12044)/(E12047-E12044)</f>
        <v>19.733333333333334</v>
      </c>
      <c r="J12045" s="397">
        <f>J12044+(E12045-E12044)*(J12047-J12044)/(E12047-E12044)</f>
        <v>0.12743333333333332</v>
      </c>
      <c r="K12045" s="469">
        <f t="shared" si="1022"/>
        <v>19.763096938475282</v>
      </c>
      <c r="L12045" s="469">
        <f t="shared" si="1023"/>
        <v>2.9763605141948091E-2</v>
      </c>
    </row>
    <row r="12046" spans="1:12">
      <c r="A12046" s="98" t="s">
        <v>126</v>
      </c>
      <c r="B12046" s="98">
        <f t="shared" si="1020"/>
        <v>27</v>
      </c>
      <c r="C12046" s="98">
        <f t="shared" si="1021"/>
        <v>0</v>
      </c>
      <c r="D12046" s="98">
        <f>D12044</f>
        <v>324</v>
      </c>
      <c r="E12046" s="98">
        <f t="shared" si="1019"/>
        <v>122</v>
      </c>
      <c r="F12046" s="397">
        <f>F12044+(E12046-E12044)*(F12047-F12044)/(E12047-E12044)</f>
        <v>4.9369666666666667</v>
      </c>
      <c r="G12046" s="98">
        <v>15</v>
      </c>
      <c r="H12046" s="491">
        <f>H12044+(E12046-E12044)*(H12047-H12044)/(E12047-E12044)</f>
        <v>0.24958</v>
      </c>
      <c r="I12046" s="492">
        <f>I12044+(E12046-E12044)*(I12047-I12044)/(E12047-E12044)</f>
        <v>19.766666666666666</v>
      </c>
      <c r="J12046" s="397">
        <f>J12044+(E12046-E12044)*(J12047-J12044)/(E12047-E12044)</f>
        <v>0.12676666666666667</v>
      </c>
      <c r="K12046" s="469">
        <f t="shared" si="1022"/>
        <v>19.781098912840239</v>
      </c>
      <c r="L12046" s="469">
        <f t="shared" si="1023"/>
        <v>1.4432246173573304E-2</v>
      </c>
    </row>
    <row r="12047" spans="1:12">
      <c r="A12047" s="480" t="s">
        <v>126</v>
      </c>
      <c r="B12047" s="480">
        <f t="shared" si="1020"/>
        <v>27</v>
      </c>
      <c r="C12047" s="480">
        <f t="shared" si="1021"/>
        <v>0</v>
      </c>
      <c r="D12047" s="480">
        <f>D12044</f>
        <v>324</v>
      </c>
      <c r="E12047" s="480">
        <f t="shared" si="1019"/>
        <v>123</v>
      </c>
      <c r="F12047" s="484">
        <v>4.9481000000000002</v>
      </c>
      <c r="G12047" s="480">
        <v>15</v>
      </c>
      <c r="H12047" s="482">
        <v>0.249916</v>
      </c>
      <c r="I12047" s="483">
        <v>19.8</v>
      </c>
      <c r="J12047" s="484">
        <v>0.12609999999999999</v>
      </c>
      <c r="K12047" s="469">
        <f t="shared" si="1022"/>
        <v>19.799052481633829</v>
      </c>
      <c r="L12047" s="469">
        <f t="shared" si="1023"/>
        <v>-9.4751836617135154E-4</v>
      </c>
    </row>
    <row r="12048" spans="1:12">
      <c r="A12048" s="98" t="s">
        <v>126</v>
      </c>
      <c r="B12048" s="98">
        <f t="shared" si="1020"/>
        <v>27</v>
      </c>
      <c r="C12048" s="98">
        <f t="shared" si="1021"/>
        <v>0</v>
      </c>
      <c r="D12048" s="98">
        <f>D12047</f>
        <v>324</v>
      </c>
      <c r="E12048" s="98">
        <f t="shared" si="1019"/>
        <v>124</v>
      </c>
      <c r="F12048" s="397">
        <f>F12047+(E12048-E12047)*(F12050-F12047)/(E12050-E12047)</f>
        <v>4.9591666666666665</v>
      </c>
      <c r="G12048" s="98">
        <v>15</v>
      </c>
      <c r="H12048" s="491">
        <f>H12047+(E12048-E12047)*(H12050-H12047)/(E12050-E12047)</f>
        <v>0.25025266666666668</v>
      </c>
      <c r="I12048" s="492">
        <f>I12047+(E12048-E12047)*(I12050-I12047)/(E12050-E12047)</f>
        <v>19.833333333333332</v>
      </c>
      <c r="J12048" s="397">
        <f>J12047+(E12048-E12047)*(J12050-J12047)/(E12050-E12047)</f>
        <v>0.12546666666666667</v>
      </c>
      <c r="K12048" s="469">
        <f t="shared" si="1022"/>
        <v>19.81663865053719</v>
      </c>
      <c r="L12048" s="469">
        <f t="shared" si="1023"/>
        <v>-1.6694682796142502E-2</v>
      </c>
    </row>
    <row r="12049" spans="1:12">
      <c r="A12049" s="98" t="s">
        <v>126</v>
      </c>
      <c r="B12049" s="98">
        <f t="shared" si="1020"/>
        <v>27</v>
      </c>
      <c r="C12049" s="98">
        <f t="shared" si="1021"/>
        <v>0</v>
      </c>
      <c r="D12049" s="98">
        <f>D12047</f>
        <v>324</v>
      </c>
      <c r="E12049" s="98">
        <f t="shared" si="1019"/>
        <v>125</v>
      </c>
      <c r="F12049" s="397">
        <f>F12047+(E12049-E12047)*(F12050-F12047)/(E12050-E12047)</f>
        <v>4.9702333333333337</v>
      </c>
      <c r="G12049" s="98">
        <v>15</v>
      </c>
      <c r="H12049" s="491">
        <f>H12047+(E12049-E12047)*(H12050-H12047)/(E12050-E12047)</f>
        <v>0.25058933333333333</v>
      </c>
      <c r="I12049" s="492">
        <f>I12047+(E12049-E12047)*(I12050-I12047)/(E12050-E12047)</f>
        <v>19.866666666666667</v>
      </c>
      <c r="J12049" s="397">
        <f>J12047+(E12049-E12047)*(J12050-J12047)/(E12050-E12047)</f>
        <v>0.12483333333333334</v>
      </c>
      <c r="K12049" s="469">
        <f t="shared" si="1022"/>
        <v>19.834177565419122</v>
      </c>
      <c r="L12049" s="469">
        <f t="shared" si="1023"/>
        <v>-3.2489101247545449E-2</v>
      </c>
    </row>
    <row r="12050" spans="1:12">
      <c r="A12050" s="480" t="s">
        <v>126</v>
      </c>
      <c r="B12050" s="480">
        <f t="shared" si="1020"/>
        <v>27</v>
      </c>
      <c r="C12050" s="480">
        <f t="shared" si="1021"/>
        <v>0</v>
      </c>
      <c r="D12050" s="480">
        <f>D12047</f>
        <v>324</v>
      </c>
      <c r="E12050" s="480">
        <f t="shared" si="1019"/>
        <v>126</v>
      </c>
      <c r="F12050" s="484">
        <v>4.9813000000000001</v>
      </c>
      <c r="G12050" s="480">
        <v>15</v>
      </c>
      <c r="H12050" s="482">
        <v>0.25092599999999998</v>
      </c>
      <c r="I12050" s="483">
        <v>19.899999999999999</v>
      </c>
      <c r="J12050" s="484">
        <v>0.1242</v>
      </c>
      <c r="K12050" s="469">
        <f t="shared" si="1022"/>
        <v>19.851669416481354</v>
      </c>
      <c r="L12050" s="469">
        <f t="shared" si="1023"/>
        <v>-4.8330583518644943E-2</v>
      </c>
    </row>
    <row r="12051" spans="1:12">
      <c r="A12051" s="98" t="s">
        <v>126</v>
      </c>
      <c r="B12051" s="98">
        <f t="shared" si="1020"/>
        <v>27</v>
      </c>
      <c r="C12051" s="98">
        <f t="shared" si="1021"/>
        <v>0</v>
      </c>
      <c r="D12051" s="98">
        <f>D12050</f>
        <v>324</v>
      </c>
      <c r="E12051" s="98">
        <f t="shared" si="1019"/>
        <v>127</v>
      </c>
      <c r="F12051" s="397">
        <f>F12050+(E12051-E12050)*(F12053-F12050)/(E12053-E12050)</f>
        <v>4.9922666666666666</v>
      </c>
      <c r="G12051" s="98">
        <v>15</v>
      </c>
      <c r="H12051" s="491">
        <f>H12050+(E12051-E12050)*(H12053-H12050)/(E12053-E12050)</f>
        <v>0.25126366666666666</v>
      </c>
      <c r="I12051" s="492">
        <f>I12050+(E12051-E12050)*(I12053-I12050)/(E12053-E12050)</f>
        <v>19.899999999999999</v>
      </c>
      <c r="J12051" s="397">
        <f>J12050+(E12051-E12050)*(J12053-J12050)/(E12053-E12050)</f>
        <v>0.12353333333333334</v>
      </c>
      <c r="K12051" s="469">
        <f t="shared" si="1022"/>
        <v>19.868637327853477</v>
      </c>
      <c r="L12051" s="469">
        <f t="shared" si="1023"/>
        <v>-3.136267214652122E-2</v>
      </c>
    </row>
    <row r="12052" spans="1:12">
      <c r="A12052" s="98" t="s">
        <v>126</v>
      </c>
      <c r="B12052" s="98">
        <f t="shared" si="1020"/>
        <v>27</v>
      </c>
      <c r="C12052" s="98">
        <f t="shared" si="1021"/>
        <v>0</v>
      </c>
      <c r="D12052" s="98">
        <f>D12050</f>
        <v>324</v>
      </c>
      <c r="E12052" s="98">
        <f t="shared" si="1019"/>
        <v>128</v>
      </c>
      <c r="F12052" s="397">
        <f>F12050+(E12052-E12050)*(F12053-F12050)/(E12053-E12050)</f>
        <v>5.0032333333333332</v>
      </c>
      <c r="G12052" s="98">
        <v>15</v>
      </c>
      <c r="H12052" s="491">
        <f>H12050+(E12052-E12050)*(H12053-H12050)/(E12053-E12050)</f>
        <v>0.25160133333333334</v>
      </c>
      <c r="I12052" s="492">
        <f>I12050+(E12052-E12050)*(I12053-I12050)/(E12053-E12050)</f>
        <v>19.899999999999999</v>
      </c>
      <c r="J12052" s="397">
        <f>J12050+(E12052-E12050)*(J12053-J12050)/(E12053-E12050)</f>
        <v>0.12286666666666667</v>
      </c>
      <c r="K12052" s="469">
        <f t="shared" si="1022"/>
        <v>19.885559694967171</v>
      </c>
      <c r="L12052" s="469">
        <f t="shared" si="1023"/>
        <v>-1.4440305032827894E-2</v>
      </c>
    </row>
    <row r="12053" spans="1:12">
      <c r="A12053" s="480" t="s">
        <v>126</v>
      </c>
      <c r="B12053" s="480">
        <f t="shared" si="1020"/>
        <v>27</v>
      </c>
      <c r="C12053" s="480">
        <f t="shared" si="1021"/>
        <v>0</v>
      </c>
      <c r="D12053" s="480">
        <f>D12050</f>
        <v>324</v>
      </c>
      <c r="E12053" s="480">
        <f t="shared" si="1019"/>
        <v>129</v>
      </c>
      <c r="F12053" s="484">
        <v>5.0141999999999998</v>
      </c>
      <c r="G12053" s="480">
        <v>15</v>
      </c>
      <c r="H12053" s="482">
        <v>0.25193900000000002</v>
      </c>
      <c r="I12053" s="483">
        <v>19.899999999999999</v>
      </c>
      <c r="J12053" s="484">
        <v>0.1222</v>
      </c>
      <c r="K12053" s="469">
        <f t="shared" si="1022"/>
        <v>19.902436700947447</v>
      </c>
      <c r="L12053" s="469">
        <f t="shared" si="1023"/>
        <v>2.4367009474488555E-3</v>
      </c>
    </row>
    <row r="12054" spans="1:12">
      <c r="A12054" s="98" t="s">
        <v>126</v>
      </c>
      <c r="B12054" s="98">
        <f t="shared" si="1020"/>
        <v>27</v>
      </c>
      <c r="C12054" s="98">
        <f t="shared" si="1021"/>
        <v>0</v>
      </c>
      <c r="D12054" s="98">
        <f>D12053</f>
        <v>324</v>
      </c>
      <c r="E12054" s="98">
        <f t="shared" si="1019"/>
        <v>130</v>
      </c>
      <c r="F12054" s="397">
        <f>F12053+(E12054-E12053)*(F12056-F12053)/(E12056-E12053)</f>
        <v>5.0251333333333328</v>
      </c>
      <c r="G12054" s="98">
        <v>15</v>
      </c>
      <c r="H12054" s="491">
        <f>H12053+(E12054-E12053)*(H12056-H12053)/(E12056-E12053)</f>
        <v>0.25227766666666668</v>
      </c>
      <c r="I12054" s="492">
        <f>I12053+(E12054-E12053)*(I12056-I12053)/(E12056-E12053)</f>
        <v>19.933333333333334</v>
      </c>
      <c r="J12054" s="397">
        <f>J12053+(E12054-E12053)*(J12056-J12053)/(E12056-E12053)</f>
        <v>0.12153333333333334</v>
      </c>
      <c r="K12054" s="469">
        <f t="shared" si="1022"/>
        <v>19.919057440677136</v>
      </c>
      <c r="L12054" s="469">
        <f t="shared" si="1023"/>
        <v>-1.4275892656197442E-2</v>
      </c>
    </row>
    <row r="12055" spans="1:12">
      <c r="A12055" s="98" t="s">
        <v>126</v>
      </c>
      <c r="B12055" s="98">
        <f t="shared" si="1020"/>
        <v>27</v>
      </c>
      <c r="C12055" s="98">
        <f t="shared" si="1021"/>
        <v>0</v>
      </c>
      <c r="D12055" s="98">
        <f>D12053</f>
        <v>324</v>
      </c>
      <c r="E12055" s="98">
        <f t="shared" si="1019"/>
        <v>131</v>
      </c>
      <c r="F12055" s="397">
        <f>F12053+(E12055-E12053)*(F12056-F12053)/(E12056-E12053)</f>
        <v>5.0360666666666667</v>
      </c>
      <c r="G12055" s="98">
        <v>15</v>
      </c>
      <c r="H12055" s="491">
        <f>H12053+(E12055-E12053)*(H12056-H12053)/(E12056-E12053)</f>
        <v>0.25261633333333333</v>
      </c>
      <c r="I12055" s="492">
        <f>I12053+(E12055-E12053)*(I12056-I12053)/(E12056-E12053)</f>
        <v>19.966666666666665</v>
      </c>
      <c r="J12055" s="397">
        <f>J12053+(E12055-E12053)*(J12056-J12053)/(E12056-E12053)</f>
        <v>0.12086666666666666</v>
      </c>
      <c r="K12055" s="469">
        <f t="shared" si="1022"/>
        <v>19.935633615667502</v>
      </c>
      <c r="L12055" s="469">
        <f t="shared" si="1023"/>
        <v>-3.1033050999162981E-2</v>
      </c>
    </row>
    <row r="12056" spans="1:12">
      <c r="A12056" s="480" t="s">
        <v>126</v>
      </c>
      <c r="B12056" s="480">
        <f t="shared" si="1020"/>
        <v>27</v>
      </c>
      <c r="C12056" s="480">
        <f t="shared" si="1021"/>
        <v>0</v>
      </c>
      <c r="D12056" s="480">
        <f>D12053</f>
        <v>324</v>
      </c>
      <c r="E12056" s="480">
        <f t="shared" si="1019"/>
        <v>132</v>
      </c>
      <c r="F12056" s="484">
        <v>5.0469999999999997</v>
      </c>
      <c r="G12056" s="480">
        <v>15</v>
      </c>
      <c r="H12056" s="482">
        <v>0.25295499999999999</v>
      </c>
      <c r="I12056" s="483">
        <v>20</v>
      </c>
      <c r="J12056" s="484">
        <v>0.1202</v>
      </c>
      <c r="K12056" s="469">
        <f t="shared" si="1022"/>
        <v>19.952165404913917</v>
      </c>
      <c r="L12056" s="469">
        <f t="shared" si="1023"/>
        <v>-4.7834595086083453E-2</v>
      </c>
    </row>
    <row r="12057" spans="1:12">
      <c r="A12057" s="98" t="s">
        <v>126</v>
      </c>
      <c r="B12057" s="98">
        <f t="shared" si="1020"/>
        <v>27</v>
      </c>
      <c r="C12057" s="98">
        <f t="shared" si="1021"/>
        <v>0</v>
      </c>
      <c r="D12057" s="98">
        <f>D12056</f>
        <v>324</v>
      </c>
      <c r="E12057" s="98">
        <f t="shared" si="1019"/>
        <v>133</v>
      </c>
      <c r="F12057" s="397">
        <f>F12056+(E12057-E12056)*(F12059-F12056)/(E12059-E12056)</f>
        <v>5.057833333333333</v>
      </c>
      <c r="G12057" s="98">
        <v>15</v>
      </c>
      <c r="H12057" s="491">
        <f>H12056+(E12057-E12056)*(H12059-H12056)/(E12059-E12056)</f>
        <v>0.25329466666666667</v>
      </c>
      <c r="I12057" s="492">
        <f>I12056+(E12057-E12056)*(I12059-I12056)/(E12059-E12056)</f>
        <v>20</v>
      </c>
      <c r="J12057" s="397">
        <f>J12056+(E12057-E12056)*(J12059-J12056)/(E12059-E12056)</f>
        <v>0.11956666666666667</v>
      </c>
      <c r="K12057" s="469">
        <f t="shared" si="1022"/>
        <v>19.968179353690825</v>
      </c>
      <c r="L12057" s="469">
        <f t="shared" si="1023"/>
        <v>-3.1820646309174805E-2</v>
      </c>
    </row>
    <row r="12058" spans="1:12">
      <c r="A12058" s="98" t="s">
        <v>126</v>
      </c>
      <c r="B12058" s="98">
        <f t="shared" si="1020"/>
        <v>27</v>
      </c>
      <c r="C12058" s="98">
        <f t="shared" si="1021"/>
        <v>0</v>
      </c>
      <c r="D12058" s="98">
        <f>D12056</f>
        <v>324</v>
      </c>
      <c r="E12058" s="98">
        <f t="shared" si="1019"/>
        <v>134</v>
      </c>
      <c r="F12058" s="397">
        <f>F12056+(E12058-E12056)*(F12059-F12056)/(E12059-E12056)</f>
        <v>5.0686666666666671</v>
      </c>
      <c r="G12058" s="98">
        <v>15</v>
      </c>
      <c r="H12058" s="491">
        <f>H12056+(E12058-E12056)*(H12059-H12056)/(E12059-E12056)</f>
        <v>0.2536343333333333</v>
      </c>
      <c r="I12058" s="492">
        <f>I12056+(E12058-E12056)*(I12059-I12056)/(E12059-E12056)</f>
        <v>20</v>
      </c>
      <c r="J12058" s="397">
        <f>J12056+(E12058-E12056)*(J12059-J12056)/(E12059-E12056)</f>
        <v>0.11893333333333334</v>
      </c>
      <c r="K12058" s="469">
        <f t="shared" si="1022"/>
        <v>19.984150410761956</v>
      </c>
      <c r="L12058" s="469">
        <f t="shared" si="1023"/>
        <v>-1.5849589238044359E-2</v>
      </c>
    </row>
    <row r="12059" spans="1:12">
      <c r="A12059" s="480" t="s">
        <v>126</v>
      </c>
      <c r="B12059" s="480">
        <f t="shared" si="1020"/>
        <v>27</v>
      </c>
      <c r="C12059" s="480">
        <f t="shared" si="1021"/>
        <v>0</v>
      </c>
      <c r="D12059" s="480">
        <f>D12056</f>
        <v>324</v>
      </c>
      <c r="E12059" s="480">
        <f t="shared" si="1019"/>
        <v>135</v>
      </c>
      <c r="F12059" s="484">
        <v>5.0795000000000003</v>
      </c>
      <c r="G12059" s="480">
        <v>15</v>
      </c>
      <c r="H12059" s="482">
        <v>0.25397399999999998</v>
      </c>
      <c r="I12059" s="483">
        <v>20</v>
      </c>
      <c r="J12059" s="484">
        <v>0.1183</v>
      </c>
      <c r="K12059" s="469">
        <f t="shared" si="1022"/>
        <v>20.000078748218325</v>
      </c>
      <c r="L12059" s="469">
        <f t="shared" si="1023"/>
        <v>7.8748218324875552E-5</v>
      </c>
    </row>
    <row r="12060" spans="1:12">
      <c r="A12060" s="98" t="s">
        <v>126</v>
      </c>
      <c r="B12060" s="98">
        <f t="shared" si="1020"/>
        <v>27</v>
      </c>
      <c r="C12060" s="98">
        <f t="shared" si="1021"/>
        <v>0</v>
      </c>
      <c r="D12060" s="98">
        <f>D12059</f>
        <v>324</v>
      </c>
      <c r="E12060" s="98">
        <f t="shared" si="1019"/>
        <v>136</v>
      </c>
      <c r="F12060" s="397">
        <f>F12059+(E12060-E12059)*(F12062-F12059)/(E12062-E12059)</f>
        <v>5.0902666666666665</v>
      </c>
      <c r="G12060" s="98">
        <v>15</v>
      </c>
      <c r="H12060" s="491">
        <f>H12059+(E12060-E12059)*(H12062-H12059)/(E12062-E12059)</f>
        <v>0.25431466666666663</v>
      </c>
      <c r="I12060" s="492">
        <f>I12059+(E12060-E12059)*(I12062-I12059)/(E12062-E12059)</f>
        <v>20</v>
      </c>
      <c r="J12060" s="397">
        <f>J12059+(E12060-E12059)*(J12062-J12059)/(E12062-E12059)</f>
        <v>0.11763333333333334</v>
      </c>
      <c r="K12060" s="469">
        <f t="shared" si="1022"/>
        <v>20.015623689287814</v>
      </c>
      <c r="L12060" s="469">
        <f t="shared" si="1023"/>
        <v>1.5623689287814102E-2</v>
      </c>
    </row>
    <row r="12061" spans="1:12">
      <c r="A12061" s="98" t="s">
        <v>126</v>
      </c>
      <c r="B12061" s="98">
        <f t="shared" si="1020"/>
        <v>27</v>
      </c>
      <c r="C12061" s="98">
        <f t="shared" si="1021"/>
        <v>0</v>
      </c>
      <c r="D12061" s="98">
        <f>D12059</f>
        <v>324</v>
      </c>
      <c r="E12061" s="98">
        <f t="shared" si="1019"/>
        <v>137</v>
      </c>
      <c r="F12061" s="397">
        <f>F12059+(E12061-E12059)*(F12062-F12059)/(E12062-E12059)</f>
        <v>5.1010333333333335</v>
      </c>
      <c r="G12061" s="98">
        <v>15</v>
      </c>
      <c r="H12061" s="491">
        <f>H12059+(E12061-E12059)*(H12062-H12059)/(E12062-E12059)</f>
        <v>0.25465533333333334</v>
      </c>
      <c r="I12061" s="492">
        <f>I12059+(E12061-E12059)*(I12062-I12059)/(E12062-E12059)</f>
        <v>20</v>
      </c>
      <c r="J12061" s="397">
        <f>J12059+(E12061-E12059)*(J12062-J12059)/(E12062-E12059)</f>
        <v>0.11696666666666666</v>
      </c>
      <c r="K12061" s="469">
        <f t="shared" si="1022"/>
        <v>20.031127039685011</v>
      </c>
      <c r="L12061" s="469">
        <f t="shared" si="1023"/>
        <v>3.1127039685010516E-2</v>
      </c>
    </row>
    <row r="12062" spans="1:12">
      <c r="A12062" s="480" t="s">
        <v>126</v>
      </c>
      <c r="B12062" s="480">
        <f t="shared" si="1020"/>
        <v>27</v>
      </c>
      <c r="C12062" s="480">
        <f t="shared" si="1021"/>
        <v>0</v>
      </c>
      <c r="D12062" s="480">
        <f>D12059</f>
        <v>324</v>
      </c>
      <c r="E12062" s="480">
        <f t="shared" si="1019"/>
        <v>138</v>
      </c>
      <c r="F12062" s="484">
        <v>5.1117999999999997</v>
      </c>
      <c r="G12062" s="480">
        <v>15</v>
      </c>
      <c r="H12062" s="482">
        <v>0.254996</v>
      </c>
      <c r="I12062" s="483">
        <v>20</v>
      </c>
      <c r="J12062" s="484">
        <v>0.1163</v>
      </c>
      <c r="K12062" s="469">
        <f t="shared" si="1022"/>
        <v>20.046588966101428</v>
      </c>
      <c r="L12062" s="469">
        <f t="shared" si="1023"/>
        <v>4.6588966101428042E-2</v>
      </c>
    </row>
    <row r="12063" spans="1:12">
      <c r="A12063" s="98" t="s">
        <v>126</v>
      </c>
      <c r="B12063" s="98">
        <f t="shared" si="1020"/>
        <v>27</v>
      </c>
      <c r="C12063" s="98">
        <f t="shared" si="1021"/>
        <v>0</v>
      </c>
      <c r="D12063" s="98">
        <f>D12062</f>
        <v>324</v>
      </c>
      <c r="E12063" s="98">
        <f t="shared" si="1019"/>
        <v>139</v>
      </c>
      <c r="F12063" s="397">
        <f>F12062+(E12063-E12062)*(F12065-F12062)/(E12065-E12062)</f>
        <v>5.1224999999999996</v>
      </c>
      <c r="G12063" s="98">
        <v>15</v>
      </c>
      <c r="H12063" s="491">
        <f>H12062+(E12063-E12062)*(H12065-H12062)/(E12065-E12062)</f>
        <v>0.25533800000000001</v>
      </c>
      <c r="I12063" s="492">
        <f>I12062+(E12063-E12062)*(I12065-I12062)/(E12065-E12062)</f>
        <v>20.033333333333335</v>
      </c>
      <c r="J12063" s="397">
        <f>J12062+(E12063-E12062)*(J12065-J12062)/(E12065-E12062)</f>
        <v>0.11563333333333334</v>
      </c>
      <c r="K12063" s="469">
        <f t="shared" si="1022"/>
        <v>20.06164378196743</v>
      </c>
      <c r="L12063" s="469">
        <f t="shared" si="1023"/>
        <v>2.8310448634094598E-2</v>
      </c>
    </row>
    <row r="12064" spans="1:12">
      <c r="A12064" s="98" t="s">
        <v>126</v>
      </c>
      <c r="B12064" s="98">
        <f t="shared" si="1020"/>
        <v>27</v>
      </c>
      <c r="C12064" s="98">
        <f t="shared" si="1021"/>
        <v>0</v>
      </c>
      <c r="D12064" s="98">
        <f>D12062</f>
        <v>324</v>
      </c>
      <c r="E12064" s="98">
        <f t="shared" si="1019"/>
        <v>140</v>
      </c>
      <c r="F12064" s="397">
        <f>F12062+(E12064-E12062)*(F12065-F12062)/(E12065-E12062)</f>
        <v>5.1332000000000004</v>
      </c>
      <c r="G12064" s="98">
        <v>15</v>
      </c>
      <c r="H12064" s="491">
        <f>H12062+(E12064-E12062)*(H12065-H12062)/(E12065-E12062)</f>
        <v>0.25568000000000002</v>
      </c>
      <c r="I12064" s="492">
        <f>I12062+(E12064-E12062)*(I12065-I12062)/(E12065-E12062)</f>
        <v>20.066666666666666</v>
      </c>
      <c r="J12064" s="397">
        <f>J12062+(E12064-E12062)*(J12065-J12062)/(E12065-E12062)</f>
        <v>0.11496666666666666</v>
      </c>
      <c r="K12064" s="469">
        <f t="shared" si="1022"/>
        <v>20.076658322903629</v>
      </c>
      <c r="L12064" s="469">
        <f t="shared" si="1023"/>
        <v>9.9916562369628537E-3</v>
      </c>
    </row>
    <row r="12065" spans="1:12">
      <c r="A12065" s="480" t="s">
        <v>126</v>
      </c>
      <c r="B12065" s="480">
        <f t="shared" si="1020"/>
        <v>27</v>
      </c>
      <c r="C12065" s="480">
        <f t="shared" si="1021"/>
        <v>0</v>
      </c>
      <c r="D12065" s="480">
        <f>D12062</f>
        <v>324</v>
      </c>
      <c r="E12065" s="480">
        <f t="shared" si="1019"/>
        <v>141</v>
      </c>
      <c r="F12065" s="484">
        <v>5.1439000000000004</v>
      </c>
      <c r="G12065" s="480">
        <v>15</v>
      </c>
      <c r="H12065" s="482">
        <v>0.25602200000000003</v>
      </c>
      <c r="I12065" s="483">
        <v>20.100000000000001</v>
      </c>
      <c r="J12065" s="484">
        <v>0.1143</v>
      </c>
      <c r="K12065" s="469">
        <f t="shared" si="1022"/>
        <v>20.09163275031052</v>
      </c>
      <c r="L12065" s="469">
        <f t="shared" si="1023"/>
        <v>-8.3672496894813264E-3</v>
      </c>
    </row>
    <row r="12066" spans="1:12">
      <c r="A12066" s="98" t="s">
        <v>126</v>
      </c>
      <c r="B12066" s="98">
        <f t="shared" si="1020"/>
        <v>27</v>
      </c>
      <c r="C12066" s="98">
        <f t="shared" si="1021"/>
        <v>0</v>
      </c>
      <c r="D12066" s="98">
        <f>D12065</f>
        <v>324</v>
      </c>
      <c r="E12066" s="98">
        <f t="shared" si="1019"/>
        <v>142</v>
      </c>
      <c r="F12066" s="397">
        <f>F12065+(E12066-E12065)*(F12068-F12065)/(E12068-E12065)</f>
        <v>5.1545666666666667</v>
      </c>
      <c r="G12066" s="98">
        <v>15</v>
      </c>
      <c r="H12066" s="491">
        <f>H12065+(E12066-E12065)*(H12068-H12065)/(E12068-E12065)</f>
        <v>0.25636533333333333</v>
      </c>
      <c r="I12066" s="492">
        <f>I12065+(E12066-E12065)*(I12068-I12065)/(E12068-E12065)</f>
        <v>20.100000000000001</v>
      </c>
      <c r="J12066" s="397">
        <f>J12065+(E12066-E12065)*(J12068-J12065)/(E12068-E12065)</f>
        <v>0.11363333333333334</v>
      </c>
      <c r="K12066" s="469">
        <f t="shared" si="1022"/>
        <v>20.106332629476686</v>
      </c>
      <c r="L12066" s="469">
        <f t="shared" si="1023"/>
        <v>6.3326294766845592E-3</v>
      </c>
    </row>
    <row r="12067" spans="1:12">
      <c r="A12067" s="98" t="s">
        <v>126</v>
      </c>
      <c r="B12067" s="98">
        <f t="shared" si="1020"/>
        <v>27</v>
      </c>
      <c r="C12067" s="98">
        <f t="shared" si="1021"/>
        <v>0</v>
      </c>
      <c r="D12067" s="98">
        <f>D12065</f>
        <v>324</v>
      </c>
      <c r="E12067" s="98">
        <f t="shared" si="1019"/>
        <v>143</v>
      </c>
      <c r="F12067" s="397">
        <f>F12065+(E12067-E12065)*(F12068-F12065)/(E12068-E12065)</f>
        <v>5.165233333333334</v>
      </c>
      <c r="G12067" s="98">
        <v>15</v>
      </c>
      <c r="H12067" s="491">
        <f>H12065+(E12067-E12065)*(H12068-H12065)/(E12068-E12065)</f>
        <v>0.2567086666666667</v>
      </c>
      <c r="I12067" s="492">
        <f>I12065+(E12067-E12065)*(I12068-I12065)/(E12068-E12065)</f>
        <v>20.100000000000001</v>
      </c>
      <c r="J12067" s="397">
        <f>J12065+(E12067-E12065)*(J12068-J12065)/(E12068-E12065)</f>
        <v>0.11296666666666666</v>
      </c>
      <c r="K12067" s="469">
        <f t="shared" si="1022"/>
        <v>20.120993188127656</v>
      </c>
      <c r="L12067" s="469">
        <f t="shared" si="1023"/>
        <v>2.0993188127654605E-2</v>
      </c>
    </row>
    <row r="12068" spans="1:12">
      <c r="A12068" s="480" t="s">
        <v>126</v>
      </c>
      <c r="B12068" s="480">
        <f t="shared" si="1020"/>
        <v>27</v>
      </c>
      <c r="C12068" s="480">
        <f t="shared" si="1021"/>
        <v>0</v>
      </c>
      <c r="D12068" s="480">
        <f>D12065</f>
        <v>324</v>
      </c>
      <c r="E12068" s="480">
        <f t="shared" si="1019"/>
        <v>144</v>
      </c>
      <c r="F12068" s="484">
        <v>5.1759000000000004</v>
      </c>
      <c r="G12068" s="480">
        <v>15</v>
      </c>
      <c r="H12068" s="482">
        <v>0.257052</v>
      </c>
      <c r="I12068" s="483">
        <v>20.100000000000001</v>
      </c>
      <c r="J12068" s="484">
        <v>0.1123</v>
      </c>
      <c r="K12068" s="469">
        <f t="shared" si="1022"/>
        <v>20.135614583819617</v>
      </c>
      <c r="L12068" s="469">
        <f t="shared" si="1023"/>
        <v>3.5614583819615575E-2</v>
      </c>
    </row>
    <row r="12069" spans="1:12">
      <c r="A12069" s="98" t="s">
        <v>126</v>
      </c>
      <c r="B12069" s="98">
        <f t="shared" si="1020"/>
        <v>27</v>
      </c>
      <c r="C12069" s="98">
        <f t="shared" si="1021"/>
        <v>0</v>
      </c>
      <c r="D12069" s="98">
        <f>D12068</f>
        <v>324</v>
      </c>
      <c r="E12069" s="98">
        <f t="shared" si="1019"/>
        <v>145</v>
      </c>
      <c r="F12069" s="397">
        <f>F12068+(E12069-E12068)*(F12071-F12068)/(E12071-E12068)</f>
        <v>5.186466666666667</v>
      </c>
      <c r="G12069" s="98">
        <v>15</v>
      </c>
      <c r="H12069" s="491">
        <f>H12068+(E12069-E12068)*(H12071-H12068)/(E12071-E12068)</f>
        <v>0.25739633333333334</v>
      </c>
      <c r="I12069" s="492">
        <f>I12068+(E12069-E12068)*(I12071-I12068)/(E12071-E12068)</f>
        <v>20.133333333333333</v>
      </c>
      <c r="J12069" s="397">
        <f>J12068+(E12069-E12068)*(J12071-J12068)/(E12071-E12068)</f>
        <v>0.11166666666666666</v>
      </c>
      <c r="K12069" s="469">
        <f t="shared" si="1022"/>
        <v>20.149730182636635</v>
      </c>
      <c r="L12069" s="469">
        <f t="shared" si="1023"/>
        <v>1.6396849303301764E-2</v>
      </c>
    </row>
    <row r="12070" spans="1:12">
      <c r="A12070" s="98" t="s">
        <v>126</v>
      </c>
      <c r="B12070" s="98">
        <f t="shared" si="1020"/>
        <v>27</v>
      </c>
      <c r="C12070" s="98">
        <f t="shared" si="1021"/>
        <v>0</v>
      </c>
      <c r="D12070" s="98">
        <f>D12068</f>
        <v>324</v>
      </c>
      <c r="E12070" s="98">
        <f t="shared" si="1019"/>
        <v>146</v>
      </c>
      <c r="F12070" s="397">
        <f>F12068+(E12070-E12068)*(F12071-F12068)/(E12071-E12068)</f>
        <v>5.1970333333333336</v>
      </c>
      <c r="G12070" s="98">
        <v>15</v>
      </c>
      <c r="H12070" s="491">
        <f>H12068+(E12070-E12068)*(H12071-H12068)/(E12071-E12068)</f>
        <v>0.25774066666666667</v>
      </c>
      <c r="I12070" s="492">
        <f>I12068+(E12070-E12068)*(I12071-I12068)/(E12071-E12068)</f>
        <v>20.166666666666668</v>
      </c>
      <c r="J12070" s="397">
        <f>J12068+(E12070-E12068)*(J12071-J12068)/(E12071-E12068)</f>
        <v>0.11103333333333333</v>
      </c>
      <c r="K12070" s="469">
        <f t="shared" si="1022"/>
        <v>20.163808065471496</v>
      </c>
      <c r="L12070" s="469">
        <f t="shared" si="1023"/>
        <v>-2.8586011951716728E-3</v>
      </c>
    </row>
    <row r="12071" spans="1:12">
      <c r="A12071" s="480" t="s">
        <v>126</v>
      </c>
      <c r="B12071" s="480">
        <f t="shared" si="1020"/>
        <v>27</v>
      </c>
      <c r="C12071" s="480">
        <f t="shared" si="1021"/>
        <v>0</v>
      </c>
      <c r="D12071" s="480">
        <f>D12068</f>
        <v>324</v>
      </c>
      <c r="E12071" s="480">
        <f t="shared" si="1019"/>
        <v>147</v>
      </c>
      <c r="F12071" s="484">
        <v>5.2076000000000002</v>
      </c>
      <c r="G12071" s="480">
        <v>15</v>
      </c>
      <c r="H12071" s="482">
        <v>0.25808500000000001</v>
      </c>
      <c r="I12071" s="483">
        <v>20.2</v>
      </c>
      <c r="J12071" s="484">
        <v>0.1104</v>
      </c>
      <c r="K12071" s="469">
        <f t="shared" si="1022"/>
        <v>20.177848383284577</v>
      </c>
      <c r="L12071" s="469">
        <f t="shared" si="1023"/>
        <v>-2.2151616715422762E-2</v>
      </c>
    </row>
    <row r="12072" spans="1:12">
      <c r="A12072" s="98" t="s">
        <v>126</v>
      </c>
      <c r="B12072" s="98">
        <f t="shared" si="1020"/>
        <v>27</v>
      </c>
      <c r="C12072" s="98">
        <f t="shared" si="1021"/>
        <v>0</v>
      </c>
      <c r="D12072" s="98">
        <f>D12071</f>
        <v>324</v>
      </c>
      <c r="E12072" s="98">
        <f t="shared" si="1019"/>
        <v>148</v>
      </c>
      <c r="F12072" s="397">
        <f>F12071+(E12072-E12071)*(F12074-F12071)/(E12074-E12071)</f>
        <v>5.2180999999999997</v>
      </c>
      <c r="G12072" s="98">
        <v>15</v>
      </c>
      <c r="H12072" s="491">
        <f>H12071+(E12072-E12071)*(H12074-H12071)/(E12074-E12071)</f>
        <v>0.25843100000000002</v>
      </c>
      <c r="I12072" s="492">
        <f>I12071+(E12072-E12071)*(I12074-I12071)/(E12074-E12071)</f>
        <v>20.2</v>
      </c>
      <c r="J12072" s="397">
        <f>J12071+(E12072-E12071)*(J12074-J12071)/(E12074-E12071)</f>
        <v>0.10973333333333334</v>
      </c>
      <c r="K12072" s="469">
        <f t="shared" si="1022"/>
        <v>20.191463098467285</v>
      </c>
      <c r="L12072" s="469">
        <f t="shared" si="1023"/>
        <v>-8.5369015327145803E-3</v>
      </c>
    </row>
    <row r="12073" spans="1:12">
      <c r="A12073" s="98" t="s">
        <v>126</v>
      </c>
      <c r="B12073" s="98">
        <f t="shared" si="1020"/>
        <v>27</v>
      </c>
      <c r="C12073" s="98">
        <f t="shared" si="1021"/>
        <v>0</v>
      </c>
      <c r="D12073" s="98">
        <f>D12071</f>
        <v>324</v>
      </c>
      <c r="E12073" s="98">
        <f t="shared" si="1019"/>
        <v>149</v>
      </c>
      <c r="F12073" s="397">
        <f>F12071+(E12073-E12071)*(F12074-F12071)/(E12074-E12071)</f>
        <v>5.2286000000000001</v>
      </c>
      <c r="G12073" s="98">
        <v>15</v>
      </c>
      <c r="H12073" s="491">
        <f>H12071+(E12073-E12071)*(H12074-H12071)/(E12074-E12071)</f>
        <v>0.25877699999999998</v>
      </c>
      <c r="I12073" s="492">
        <f>I12071+(E12073-E12071)*(I12074-I12071)/(E12074-E12071)</f>
        <v>20.2</v>
      </c>
      <c r="J12073" s="397">
        <f>J12071+(E12073-E12071)*(J12074-J12071)/(E12074-E12071)</f>
        <v>0.10906666666666666</v>
      </c>
      <c r="K12073" s="469">
        <f t="shared" si="1022"/>
        <v>20.205041406307362</v>
      </c>
      <c r="L12073" s="469">
        <f t="shared" si="1023"/>
        <v>5.041406307363161E-3</v>
      </c>
    </row>
    <row r="12074" spans="1:12">
      <c r="A12074" s="480" t="s">
        <v>126</v>
      </c>
      <c r="B12074" s="480">
        <f t="shared" si="1020"/>
        <v>27</v>
      </c>
      <c r="C12074" s="480">
        <f t="shared" si="1021"/>
        <v>0</v>
      </c>
      <c r="D12074" s="480">
        <f>D12071</f>
        <v>324</v>
      </c>
      <c r="E12074" s="480">
        <f t="shared" si="1019"/>
        <v>150</v>
      </c>
      <c r="F12074" s="484">
        <v>5.2390999999999996</v>
      </c>
      <c r="G12074" s="480">
        <v>15</v>
      </c>
      <c r="H12074" s="482">
        <v>0.25912299999999999</v>
      </c>
      <c r="I12074" s="483">
        <v>20.2</v>
      </c>
      <c r="J12074" s="484">
        <v>0.1084</v>
      </c>
      <c r="K12074" s="469">
        <f t="shared" si="1022"/>
        <v>20.21858345264604</v>
      </c>
      <c r="L12074" s="469">
        <f t="shared" si="1023"/>
        <v>1.858345264604111E-2</v>
      </c>
    </row>
    <row r="12075" spans="1:12">
      <c r="A12075" s="98" t="s">
        <v>126</v>
      </c>
      <c r="B12075" s="98">
        <f t="shared" si="1020"/>
        <v>27</v>
      </c>
      <c r="C12075" s="98">
        <f t="shared" si="1021"/>
        <v>0</v>
      </c>
      <c r="D12075" s="98">
        <f>D12074</f>
        <v>324</v>
      </c>
      <c r="E12075" s="98">
        <f t="shared" si="1019"/>
        <v>151</v>
      </c>
      <c r="F12075" s="397">
        <f>F12074+(E12075-E12074)*(F12077-F12074)/(E12077-E12074)</f>
        <v>5.2495666666666665</v>
      </c>
      <c r="G12075" s="98">
        <v>15</v>
      </c>
      <c r="H12075" s="491">
        <f>H12074+(E12075-E12074)*(H12077-H12074)/(E12077-E12074)</f>
        <v>0.25947066666666668</v>
      </c>
      <c r="I12075" s="492">
        <f>I12074+(E12075-E12074)*(I12077-I12074)/(E12077-E12074)</f>
        <v>20.233333333333334</v>
      </c>
      <c r="J12075" s="397">
        <f>J12074+(E12075-E12074)*(J12077-J12074)/(E12077-E12074)</f>
        <v>0.10773333333333333</v>
      </c>
      <c r="K12075" s="469">
        <f t="shared" si="1022"/>
        <v>20.231830958412768</v>
      </c>
      <c r="L12075" s="469">
        <f t="shared" si="1023"/>
        <v>-1.5023749205660408E-3</v>
      </c>
    </row>
    <row r="12076" spans="1:12">
      <c r="A12076" s="98" t="s">
        <v>126</v>
      </c>
      <c r="B12076" s="98">
        <f t="shared" si="1020"/>
        <v>27</v>
      </c>
      <c r="C12076" s="98">
        <f t="shared" si="1021"/>
        <v>0</v>
      </c>
      <c r="D12076" s="98">
        <f>D12074</f>
        <v>324</v>
      </c>
      <c r="E12076" s="98">
        <f t="shared" si="1019"/>
        <v>152</v>
      </c>
      <c r="F12076" s="397">
        <f>F12074+(E12076-E12074)*(F12077-F12074)/(E12077-E12074)</f>
        <v>5.2600333333333333</v>
      </c>
      <c r="G12076" s="98">
        <v>15</v>
      </c>
      <c r="H12076" s="491">
        <f>H12074+(E12076-E12074)*(H12077-H12074)/(E12077-E12074)</f>
        <v>0.25981833333333332</v>
      </c>
      <c r="I12076" s="492">
        <f>I12074+(E12076-E12074)*(I12077-I12074)/(E12077-E12074)</f>
        <v>20.266666666666666</v>
      </c>
      <c r="J12076" s="397">
        <f>J12074+(E12076-E12074)*(J12077-J12074)/(E12077-E12074)</f>
        <v>0.10706666666666666</v>
      </c>
      <c r="K12076" s="469">
        <f t="shared" si="1022"/>
        <v>20.245043010821664</v>
      </c>
      <c r="L12076" s="469">
        <f t="shared" si="1023"/>
        <v>-2.1623655845001366E-2</v>
      </c>
    </row>
    <row r="12077" spans="1:12">
      <c r="A12077" s="480" t="s">
        <v>126</v>
      </c>
      <c r="B12077" s="480">
        <f t="shared" si="1020"/>
        <v>27</v>
      </c>
      <c r="C12077" s="480">
        <f t="shared" si="1021"/>
        <v>0</v>
      </c>
      <c r="D12077" s="480">
        <f>D12074</f>
        <v>324</v>
      </c>
      <c r="E12077" s="480">
        <f t="shared" si="1019"/>
        <v>153</v>
      </c>
      <c r="F12077" s="484">
        <v>5.2705000000000002</v>
      </c>
      <c r="G12077" s="480">
        <v>15</v>
      </c>
      <c r="H12077" s="482">
        <v>0.26016600000000001</v>
      </c>
      <c r="I12077" s="483">
        <v>20.3</v>
      </c>
      <c r="J12077" s="484">
        <v>0.10639999999999999</v>
      </c>
      <c r="K12077" s="469">
        <f t="shared" si="1022"/>
        <v>20.258219752004489</v>
      </c>
      <c r="L12077" s="469">
        <f t="shared" si="1023"/>
        <v>-4.1780247995511388E-2</v>
      </c>
    </row>
    <row r="12078" spans="1:12">
      <c r="A12078" s="98" t="s">
        <v>126</v>
      </c>
      <c r="B12078" s="98">
        <f t="shared" si="1020"/>
        <v>27</v>
      </c>
      <c r="C12078" s="98">
        <f t="shared" si="1021"/>
        <v>0</v>
      </c>
      <c r="D12078" s="98">
        <f>D12077</f>
        <v>324</v>
      </c>
      <c r="E12078" s="98">
        <f t="shared" si="1019"/>
        <v>154</v>
      </c>
      <c r="F12078" s="397">
        <f>F12077+(E12078-E12077)*(F12080-F12077)/(E12080-E12077)</f>
        <v>5.2808666666666664</v>
      </c>
      <c r="G12078" s="98">
        <v>15</v>
      </c>
      <c r="H12078" s="491">
        <f>H12077+(E12078-E12077)*(H12080-H12077)/(E12080-E12077)</f>
        <v>0.260515</v>
      </c>
      <c r="I12078" s="492">
        <f>I12077+(E12078-E12077)*(I12080-I12077)/(E12080-E12077)</f>
        <v>20.3</v>
      </c>
      <c r="J12078" s="397">
        <f>J12077+(E12078-E12077)*(J12080-J12077)/(E12080-E12077)</f>
        <v>0.10576666666666666</v>
      </c>
      <c r="K12078" s="469">
        <f t="shared" si="1022"/>
        <v>20.270873718084051</v>
      </c>
      <c r="L12078" s="469">
        <f t="shared" si="1023"/>
        <v>-2.9126281915949903E-2</v>
      </c>
    </row>
    <row r="12079" spans="1:12">
      <c r="A12079" s="98" t="s">
        <v>126</v>
      </c>
      <c r="B12079" s="98">
        <f t="shared" si="1020"/>
        <v>27</v>
      </c>
      <c r="C12079" s="98">
        <f t="shared" si="1021"/>
        <v>0</v>
      </c>
      <c r="D12079" s="98">
        <f>D12077</f>
        <v>324</v>
      </c>
      <c r="E12079" s="98">
        <f t="shared" si="1019"/>
        <v>155</v>
      </c>
      <c r="F12079" s="397">
        <f>F12077+(E12079-E12077)*(F12080-F12077)/(E12080-E12077)</f>
        <v>5.2912333333333335</v>
      </c>
      <c r="G12079" s="98">
        <v>15</v>
      </c>
      <c r="H12079" s="491">
        <f>H12077+(E12079-E12077)*(H12080-H12077)/(E12080-E12077)</f>
        <v>0.26086399999999998</v>
      </c>
      <c r="I12079" s="492">
        <f>I12077+(E12079-E12077)*(I12080-I12077)/(E12080-E12077)</f>
        <v>20.3</v>
      </c>
      <c r="J12079" s="397">
        <f>J12077+(E12079-E12077)*(J12080-J12077)/(E12080-E12077)</f>
        <v>0.10513333333333333</v>
      </c>
      <c r="K12079" s="469">
        <f t="shared" si="1022"/>
        <v>20.283493825646058</v>
      </c>
      <c r="L12079" s="469">
        <f t="shared" si="1023"/>
        <v>-1.6506174353942527E-2</v>
      </c>
    </row>
    <row r="12080" spans="1:12">
      <c r="A12080" s="480" t="s">
        <v>126</v>
      </c>
      <c r="B12080" s="480">
        <f t="shared" si="1020"/>
        <v>27</v>
      </c>
      <c r="C12080" s="480">
        <f t="shared" si="1021"/>
        <v>0</v>
      </c>
      <c r="D12080" s="480">
        <f>D12077</f>
        <v>324</v>
      </c>
      <c r="E12080" s="480">
        <f t="shared" si="1019"/>
        <v>156</v>
      </c>
      <c r="F12080" s="484">
        <v>5.3015999999999996</v>
      </c>
      <c r="G12080" s="480">
        <v>15</v>
      </c>
      <c r="H12080" s="482">
        <v>0.26121299999999997</v>
      </c>
      <c r="I12080" s="483">
        <v>20.3</v>
      </c>
      <c r="J12080" s="484">
        <v>0.1045</v>
      </c>
      <c r="K12080" s="469">
        <f t="shared" si="1022"/>
        <v>20.296080210403005</v>
      </c>
      <c r="L12080" s="469">
        <f t="shared" si="1023"/>
        <v>-3.9197895969955709E-3</v>
      </c>
    </row>
    <row r="12081" spans="1:12">
      <c r="A12081" s="98" t="s">
        <v>126</v>
      </c>
      <c r="B12081" s="98">
        <f t="shared" si="1020"/>
        <v>27</v>
      </c>
      <c r="C12081" s="98">
        <f t="shared" si="1021"/>
        <v>0</v>
      </c>
      <c r="D12081" s="98">
        <f>D12080</f>
        <v>324</v>
      </c>
      <c r="E12081" s="98">
        <f t="shared" si="1019"/>
        <v>157</v>
      </c>
      <c r="F12081" s="397">
        <f>F12080+(E12081-E12080)*(F12083-F12080)/(E12083-E12080)</f>
        <v>5.3119333333333332</v>
      </c>
      <c r="G12081" s="98">
        <v>15</v>
      </c>
      <c r="H12081" s="491">
        <f>H12080+(E12081-E12080)*(H12083-H12080)/(E12083-E12080)</f>
        <v>0.26156399999999996</v>
      </c>
      <c r="I12081" s="492">
        <f>I12080+(E12081-E12080)*(I12083-I12080)/(E12083-E12080)</f>
        <v>20.3</v>
      </c>
      <c r="J12081" s="397">
        <f>J12080+(E12081-E12080)*(J12083-J12080)/(E12083-E12080)</f>
        <v>0.10383333333333333</v>
      </c>
      <c r="K12081" s="469">
        <f t="shared" si="1022"/>
        <v>20.308350282658676</v>
      </c>
      <c r="L12081" s="469">
        <f t="shared" si="1023"/>
        <v>8.3502826586752121E-3</v>
      </c>
    </row>
    <row r="12082" spans="1:12">
      <c r="A12082" s="98" t="s">
        <v>126</v>
      </c>
      <c r="B12082" s="98">
        <f t="shared" si="1020"/>
        <v>27</v>
      </c>
      <c r="C12082" s="98">
        <f t="shared" si="1021"/>
        <v>0</v>
      </c>
      <c r="D12082" s="98">
        <f>D12080</f>
        <v>324</v>
      </c>
      <c r="E12082" s="98">
        <f t="shared" si="1019"/>
        <v>158</v>
      </c>
      <c r="F12082" s="397">
        <f>F12080+(E12082-E12080)*(F12083-F12080)/(E12083-E12080)</f>
        <v>5.3222666666666667</v>
      </c>
      <c r="G12082" s="98">
        <v>15</v>
      </c>
      <c r="H12082" s="491">
        <f>H12080+(E12082-E12080)*(H12083-H12080)/(E12083-E12080)</f>
        <v>0.26191500000000001</v>
      </c>
      <c r="I12082" s="492">
        <f>I12080+(E12082-E12080)*(I12083-I12080)/(E12083-E12080)</f>
        <v>20.3</v>
      </c>
      <c r="J12082" s="397">
        <f>J12080+(E12082-E12080)*(J12083-J12080)/(E12083-E12080)</f>
        <v>0.10316666666666666</v>
      </c>
      <c r="K12082" s="469">
        <f t="shared" si="1022"/>
        <v>20.320587467944435</v>
      </c>
      <c r="L12082" s="469">
        <f t="shared" si="1023"/>
        <v>2.0587467944434223E-2</v>
      </c>
    </row>
    <row r="12083" spans="1:12">
      <c r="A12083" s="480" t="s">
        <v>126</v>
      </c>
      <c r="B12083" s="480">
        <f t="shared" si="1020"/>
        <v>27</v>
      </c>
      <c r="C12083" s="480">
        <f t="shared" si="1021"/>
        <v>0</v>
      </c>
      <c r="D12083" s="480">
        <f>D12080</f>
        <v>324</v>
      </c>
      <c r="E12083" s="480">
        <f t="shared" si="1019"/>
        <v>159</v>
      </c>
      <c r="F12083" s="484">
        <v>5.3326000000000002</v>
      </c>
      <c r="G12083" s="480">
        <v>15</v>
      </c>
      <c r="H12083" s="482">
        <v>0.262266</v>
      </c>
      <c r="I12083" s="483">
        <v>20.3</v>
      </c>
      <c r="J12083" s="484">
        <v>0.10249999999999999</v>
      </c>
      <c r="K12083" s="469">
        <f t="shared" si="1022"/>
        <v>20.332791898301725</v>
      </c>
      <c r="L12083" s="469">
        <f t="shared" si="1023"/>
        <v>3.2791898301724132E-2</v>
      </c>
    </row>
    <row r="12084" spans="1:12">
      <c r="A12084" s="98" t="s">
        <v>126</v>
      </c>
      <c r="B12084" s="98">
        <f t="shared" si="1020"/>
        <v>27</v>
      </c>
      <c r="C12084" s="98">
        <f t="shared" si="1021"/>
        <v>0</v>
      </c>
      <c r="D12084" s="98">
        <f>D12083</f>
        <v>324</v>
      </c>
      <c r="E12084" s="98">
        <f t="shared" si="1019"/>
        <v>160</v>
      </c>
      <c r="F12084" s="397">
        <f>F12083+(E12084-E12083)*(F12086-F12083)/(E12086-E12083)</f>
        <v>5.3428666666666667</v>
      </c>
      <c r="G12084" s="98">
        <v>15</v>
      </c>
      <c r="H12084" s="491">
        <f>H12083+(E12084-E12083)*(H12086-H12083)/(E12086-E12083)</f>
        <v>0.26261833333333334</v>
      </c>
      <c r="I12084" s="492">
        <f>I12083+(E12084-E12083)*(I12086-I12083)/(E12086-E12083)</f>
        <v>20.333333333333332</v>
      </c>
      <c r="J12084" s="397">
        <f>J12083+(E12084-E12083)*(J12086-J12083)/(E12086-E12083)</f>
        <v>0.10183333333333333</v>
      </c>
      <c r="K12084" s="469">
        <f t="shared" si="1022"/>
        <v>20.344606558313394</v>
      </c>
      <c r="L12084" s="469">
        <f t="shared" si="1023"/>
        <v>1.1273224980062224E-2</v>
      </c>
    </row>
    <row r="12085" spans="1:12">
      <c r="A12085" s="98" t="s">
        <v>126</v>
      </c>
      <c r="B12085" s="98">
        <f t="shared" si="1020"/>
        <v>27</v>
      </c>
      <c r="C12085" s="98">
        <f t="shared" si="1021"/>
        <v>0</v>
      </c>
      <c r="D12085" s="98">
        <f>D12083</f>
        <v>324</v>
      </c>
      <c r="E12085" s="98">
        <f>E12084+1</f>
        <v>161</v>
      </c>
      <c r="F12085" s="397">
        <f>F12083+(E12085-E12083)*(F12086-F12083)/(E12086-E12083)</f>
        <v>5.353133333333334</v>
      </c>
      <c r="G12085" s="98">
        <v>15</v>
      </c>
      <c r="H12085" s="491">
        <f>H12083+(E12085-E12083)*(H12086-H12083)/(E12086-E12083)</f>
        <v>0.26297066666666663</v>
      </c>
      <c r="I12085" s="492">
        <f>I12083+(E12085-E12083)*(I12086-I12083)/(E12086-E12083)</f>
        <v>20.366666666666667</v>
      </c>
      <c r="J12085" s="397">
        <f>J12083+(E12085-E12083)*(J12086-J12083)/(E12086-E12083)</f>
        <v>0.10116666666666667</v>
      </c>
      <c r="K12085" s="469">
        <f t="shared" si="1022"/>
        <v>20.356389559291788</v>
      </c>
      <c r="L12085" s="469">
        <f t="shared" si="1023"/>
        <v>-1.027710737487908E-2</v>
      </c>
    </row>
    <row r="12086" spans="1:12">
      <c r="A12086" s="480" t="s">
        <v>126</v>
      </c>
      <c r="B12086" s="480">
        <f t="shared" si="1020"/>
        <v>27</v>
      </c>
      <c r="C12086" s="480">
        <f t="shared" si="1021"/>
        <v>0</v>
      </c>
      <c r="D12086" s="480">
        <f>D12083</f>
        <v>324</v>
      </c>
      <c r="E12086" s="480">
        <f>E12085+1</f>
        <v>162</v>
      </c>
      <c r="F12086" s="484">
        <v>5.3634000000000004</v>
      </c>
      <c r="G12086" s="480">
        <v>15</v>
      </c>
      <c r="H12086" s="482">
        <v>0.26332299999999997</v>
      </c>
      <c r="I12086" s="483">
        <v>20.399999999999999</v>
      </c>
      <c r="J12086" s="484">
        <v>0.10050000000000001</v>
      </c>
      <c r="K12086" s="469">
        <f t="shared" si="1022"/>
        <v>20.368141028318835</v>
      </c>
      <c r="L12086" s="469">
        <f t="shared" si="1023"/>
        <v>-3.1858971681163695E-2</v>
      </c>
    </row>
    <row r="12087" spans="1:12">
      <c r="A12087" s="98" t="s">
        <v>126</v>
      </c>
      <c r="B12087" s="98">
        <f t="shared" si="1020"/>
        <v>27</v>
      </c>
      <c r="C12087" s="98">
        <f t="shared" si="1021"/>
        <v>0</v>
      </c>
      <c r="D12087" s="98">
        <f>D12086</f>
        <v>324</v>
      </c>
      <c r="E12087" s="98">
        <f>E12086+1</f>
        <v>163</v>
      </c>
      <c r="F12087" s="397">
        <f>F12086+(E12087-E12086)*(F12089-F12086)/(E12089-E12086)</f>
        <v>5.3635999999999999</v>
      </c>
      <c r="G12087" s="98">
        <v>15</v>
      </c>
      <c r="H12087" s="491">
        <v>0.26367699999999999</v>
      </c>
      <c r="I12087" s="492">
        <v>20.399999999999999</v>
      </c>
      <c r="J12087" s="397">
        <f>J12086+(E12087-E12086)*(J12089-J12086)/(E12089-E12086)</f>
        <v>9.9833333333333343E-2</v>
      </c>
      <c r="K12087" s="469">
        <f t="shared" si="1022"/>
        <v>20.341554250086279</v>
      </c>
      <c r="L12087" s="469">
        <f t="shared" si="1023"/>
        <v>-5.8445749913719425E-2</v>
      </c>
    </row>
    <row r="12088" spans="1:12">
      <c r="A12088" s="98" t="s">
        <v>126</v>
      </c>
      <c r="B12088" s="98">
        <f t="shared" si="1020"/>
        <v>27</v>
      </c>
      <c r="C12088" s="98">
        <f t="shared" si="1021"/>
        <v>0</v>
      </c>
      <c r="D12088" s="98">
        <f>D12086</f>
        <v>324</v>
      </c>
      <c r="E12088" s="98">
        <f>E12087+1</f>
        <v>164</v>
      </c>
      <c r="F12088" s="397">
        <f>F12086+(E12088-E12086)*(F12089-F12086)/(E12089-E12086)</f>
        <v>5.3638000000000003</v>
      </c>
      <c r="G12088" s="98">
        <v>15</v>
      </c>
      <c r="H12088" s="491">
        <v>0.26403100000000002</v>
      </c>
      <c r="I12088" s="492">
        <v>20.399999999999999</v>
      </c>
      <c r="J12088" s="397">
        <f>J12086+(E12088-E12086)*(J12089-J12086)/(E12089-E12086)</f>
        <v>9.9166666666666667E-2</v>
      </c>
      <c r="K12088" s="469">
        <f t="shared" si="1022"/>
        <v>20.315038764387516</v>
      </c>
      <c r="L12088" s="469">
        <f t="shared" si="1023"/>
        <v>-8.4961235612482255E-2</v>
      </c>
    </row>
    <row r="12089" spans="1:12">
      <c r="A12089" s="164" t="s">
        <v>126</v>
      </c>
      <c r="B12089" s="164">
        <f t="shared" si="1020"/>
        <v>27</v>
      </c>
      <c r="C12089" s="164">
        <f t="shared" si="1021"/>
        <v>0</v>
      </c>
      <c r="D12089" s="164">
        <f>D12086</f>
        <v>324</v>
      </c>
      <c r="E12089" s="164">
        <f>E12088+1</f>
        <v>165</v>
      </c>
      <c r="F12089" s="493">
        <v>5.3639999999999999</v>
      </c>
      <c r="G12089" s="164">
        <v>15</v>
      </c>
      <c r="H12089" s="494">
        <v>0.26440000000000002</v>
      </c>
      <c r="I12089" s="495">
        <v>20.399999999999999</v>
      </c>
      <c r="J12089" s="493">
        <v>9.8500000000000004E-2</v>
      </c>
      <c r="K12089" s="469">
        <f t="shared" si="1022"/>
        <v>20.287443267776094</v>
      </c>
      <c r="L12089" s="469">
        <f t="shared" si="1023"/>
        <v>-0.11255673222390428</v>
      </c>
    </row>
    <row r="12090" spans="1:12">
      <c r="A12090" s="480" t="s">
        <v>126</v>
      </c>
      <c r="B12090" s="480">
        <f t="shared" si="1020"/>
        <v>27</v>
      </c>
      <c r="C12090" s="480">
        <f t="shared" si="1021"/>
        <v>6</v>
      </c>
      <c r="D12090" s="480">
        <f>D12089+6</f>
        <v>330</v>
      </c>
      <c r="E12090" s="480">
        <v>102</v>
      </c>
      <c r="F12090" s="484">
        <v>4.7092999999999998</v>
      </c>
      <c r="G12090" s="480">
        <v>15</v>
      </c>
      <c r="H12090" s="482">
        <v>0.23960500000000001</v>
      </c>
      <c r="I12090" s="483">
        <v>19.7</v>
      </c>
      <c r="J12090" s="484">
        <v>0.13869999999999999</v>
      </c>
      <c r="K12090" s="469">
        <f t="shared" si="1022"/>
        <v>19.654431251434652</v>
      </c>
      <c r="L12090" s="469">
        <f t="shared" si="1023"/>
        <v>-4.5568748565347761E-2</v>
      </c>
    </row>
    <row r="12091" spans="1:12">
      <c r="A12091" s="98" t="s">
        <v>126</v>
      </c>
      <c r="B12091" s="98">
        <f t="shared" si="1020"/>
        <v>27</v>
      </c>
      <c r="C12091" s="98">
        <f t="shared" si="1021"/>
        <v>6</v>
      </c>
      <c r="D12091" s="98">
        <f>D12090</f>
        <v>330</v>
      </c>
      <c r="E12091" s="98">
        <f t="shared" ref="E12091:E12153" si="1024">E12090+1</f>
        <v>103</v>
      </c>
      <c r="F12091" s="397">
        <f>F12090+(E12091-E12090)*(F12093-F12090)/(E12093-E12090)</f>
        <v>4.7209000000000003</v>
      </c>
      <c r="G12091" s="98">
        <v>15</v>
      </c>
      <c r="H12091" s="491">
        <f>H12090+(E12091-E12090)*(H12093-H12090)/(E12093-E12090)</f>
        <v>0.23994100000000002</v>
      </c>
      <c r="I12091" s="492">
        <f>I12090+(E12091-E12090)*(I12093-I12090)/(E12093-E12090)</f>
        <v>19.7</v>
      </c>
      <c r="J12091" s="397">
        <f>J12090+(E12091-E12090)*(J12093-J12090)/(E12093-E12090)</f>
        <v>0.13806666666666667</v>
      </c>
      <c r="K12091" s="469">
        <f t="shared" si="1022"/>
        <v>19.675253499818705</v>
      </c>
      <c r="L12091" s="469">
        <f t="shared" si="1023"/>
        <v>-2.4746500181294095E-2</v>
      </c>
    </row>
    <row r="12092" spans="1:12">
      <c r="A12092" s="98" t="s">
        <v>126</v>
      </c>
      <c r="B12092" s="98">
        <f t="shared" si="1020"/>
        <v>27</v>
      </c>
      <c r="C12092" s="98">
        <f t="shared" si="1021"/>
        <v>6</v>
      </c>
      <c r="D12092" s="98">
        <f>D12090</f>
        <v>330</v>
      </c>
      <c r="E12092" s="98">
        <f t="shared" si="1024"/>
        <v>104</v>
      </c>
      <c r="F12092" s="397">
        <f>F12090+(E12092-E12090)*(F12093-F12090)/(E12093-E12090)</f>
        <v>4.7324999999999999</v>
      </c>
      <c r="G12092" s="98">
        <v>15</v>
      </c>
      <c r="H12092" s="491">
        <f>H12090+(E12092-E12090)*(H12093-H12090)/(E12093-E12090)</f>
        <v>0.24027699999999999</v>
      </c>
      <c r="I12092" s="492">
        <f>I12090+(E12092-E12090)*(I12093-I12090)/(E12093-E12090)</f>
        <v>19.7</v>
      </c>
      <c r="J12092" s="397">
        <f>J12090+(E12092-E12090)*(J12093-J12090)/(E12093-E12090)</f>
        <v>0.13743333333333332</v>
      </c>
      <c r="K12092" s="469">
        <f t="shared" si="1022"/>
        <v>19.696017513120275</v>
      </c>
      <c r="L12092" s="469">
        <f t="shared" si="1023"/>
        <v>-3.9824868797246893E-3</v>
      </c>
    </row>
    <row r="12093" spans="1:12">
      <c r="A12093" s="480" t="s">
        <v>126</v>
      </c>
      <c r="B12093" s="480">
        <f t="shared" ref="B12093:B12156" si="1025">INT(D12093/12)</f>
        <v>27</v>
      </c>
      <c r="C12093" s="480">
        <f t="shared" ref="C12093:C12156" si="1026">D12093-B12093*12</f>
        <v>6</v>
      </c>
      <c r="D12093" s="480">
        <f>D12090</f>
        <v>330</v>
      </c>
      <c r="E12093" s="480">
        <f t="shared" si="1024"/>
        <v>105</v>
      </c>
      <c r="F12093" s="484">
        <v>4.7441000000000004</v>
      </c>
      <c r="G12093" s="480">
        <v>15</v>
      </c>
      <c r="H12093" s="482">
        <v>0.24061299999999999</v>
      </c>
      <c r="I12093" s="483">
        <v>19.7</v>
      </c>
      <c r="J12093" s="484">
        <v>0.1368</v>
      </c>
      <c r="K12093" s="469">
        <f t="shared" si="1022"/>
        <v>19.716723535303583</v>
      </c>
      <c r="L12093" s="469">
        <f t="shared" si="1023"/>
        <v>1.6723535303583503E-2</v>
      </c>
    </row>
    <row r="12094" spans="1:12">
      <c r="A12094" s="98" t="s">
        <v>126</v>
      </c>
      <c r="B12094" s="98">
        <f t="shared" si="1025"/>
        <v>27</v>
      </c>
      <c r="C12094" s="98">
        <f t="shared" si="1026"/>
        <v>6</v>
      </c>
      <c r="D12094" s="98">
        <f>D12093</f>
        <v>330</v>
      </c>
      <c r="E12094" s="98">
        <f t="shared" si="1024"/>
        <v>106</v>
      </c>
      <c r="F12094" s="397">
        <f>F12093+(E12094-E12093)*(F12096-F12093)/(E12096-E12093)</f>
        <v>4.7556333333333338</v>
      </c>
      <c r="G12094" s="98">
        <v>15</v>
      </c>
      <c r="H12094" s="491">
        <f>H12093+(E12094-E12093)*(H12096-H12093)/(E12096-E12093)</f>
        <v>0.240949</v>
      </c>
      <c r="I12094" s="492">
        <f>I12093+(E12094-E12093)*(I12096-I12093)/(E12096-E12093)</f>
        <v>19.733333333333334</v>
      </c>
      <c r="J12094" s="397">
        <f>J12093+(E12094-E12093)*(J12096-J12093)/(E12096-E12093)</f>
        <v>0.13616666666666666</v>
      </c>
      <c r="K12094" s="469">
        <f t="shared" si="1022"/>
        <v>19.737095125247809</v>
      </c>
      <c r="L12094" s="469">
        <f t="shared" si="1023"/>
        <v>3.7617919144743439E-3</v>
      </c>
    </row>
    <row r="12095" spans="1:12">
      <c r="A12095" s="98" t="s">
        <v>126</v>
      </c>
      <c r="B12095" s="98">
        <f t="shared" si="1025"/>
        <v>27</v>
      </c>
      <c r="C12095" s="98">
        <f t="shared" si="1026"/>
        <v>6</v>
      </c>
      <c r="D12095" s="98">
        <f>D12093</f>
        <v>330</v>
      </c>
      <c r="E12095" s="98">
        <f t="shared" si="1024"/>
        <v>107</v>
      </c>
      <c r="F12095" s="397">
        <f>F12093+(E12095-E12093)*(F12096-F12093)/(E12096-E12093)</f>
        <v>4.7671666666666663</v>
      </c>
      <c r="G12095" s="98">
        <v>15</v>
      </c>
      <c r="H12095" s="491">
        <f>H12093+(E12095-E12093)*(H12096-H12093)/(E12096-E12093)</f>
        <v>0.241285</v>
      </c>
      <c r="I12095" s="492">
        <f>I12093+(E12095-E12093)*(I12096-I12093)/(E12096-E12093)</f>
        <v>19.766666666666666</v>
      </c>
      <c r="J12095" s="397">
        <f>J12093+(E12095-E12093)*(J12096-J12093)/(E12096-E12093)</f>
        <v>0.13553333333333334</v>
      </c>
      <c r="K12095" s="469">
        <f t="shared" si="1022"/>
        <v>19.757409978517796</v>
      </c>
      <c r="L12095" s="469">
        <f t="shared" si="1023"/>
        <v>-9.2566881488700403E-3</v>
      </c>
    </row>
    <row r="12096" spans="1:12">
      <c r="A12096" s="480" t="s">
        <v>126</v>
      </c>
      <c r="B12096" s="480">
        <f t="shared" si="1025"/>
        <v>27</v>
      </c>
      <c r="C12096" s="480">
        <f t="shared" si="1026"/>
        <v>6</v>
      </c>
      <c r="D12096" s="480">
        <f>D12093</f>
        <v>330</v>
      </c>
      <c r="E12096" s="480">
        <f t="shared" si="1024"/>
        <v>108</v>
      </c>
      <c r="F12096" s="484">
        <v>4.7786999999999997</v>
      </c>
      <c r="G12096" s="480">
        <v>15</v>
      </c>
      <c r="H12096" s="482">
        <v>0.241621</v>
      </c>
      <c r="I12096" s="483">
        <v>19.8</v>
      </c>
      <c r="J12096" s="484">
        <v>0.13489999999999999</v>
      </c>
      <c r="K12096" s="469">
        <f t="shared" si="1022"/>
        <v>19.777668331808908</v>
      </c>
      <c r="L12096" s="469">
        <f t="shared" si="1023"/>
        <v>-2.2331668191093001E-2</v>
      </c>
    </row>
    <row r="12097" spans="1:12">
      <c r="A12097" s="98" t="s">
        <v>126</v>
      </c>
      <c r="B12097" s="98">
        <f t="shared" si="1025"/>
        <v>27</v>
      </c>
      <c r="C12097" s="98">
        <f t="shared" si="1026"/>
        <v>6</v>
      </c>
      <c r="D12097" s="98">
        <f>D12096</f>
        <v>330</v>
      </c>
      <c r="E12097" s="98">
        <f t="shared" si="1024"/>
        <v>109</v>
      </c>
      <c r="F12097" s="397">
        <f>F12096+(E12097-E12096)*(F12099-F12096)/(E12099-E12096)</f>
        <v>4.7901666666666669</v>
      </c>
      <c r="G12097" s="98">
        <v>15</v>
      </c>
      <c r="H12097" s="491">
        <f>H12096+(E12097-E12096)*(H12099-H12096)/(E12099-E12096)</f>
        <v>0.24195733333333333</v>
      </c>
      <c r="I12097" s="492">
        <f>I12096+(E12097-E12096)*(I12099-I12096)/(E12099-E12096)</f>
        <v>19.8</v>
      </c>
      <c r="J12097" s="397">
        <f>J12096+(E12097-E12096)*(J12099-J12096)/(E12099-E12096)</f>
        <v>0.13426666666666667</v>
      </c>
      <c r="K12097" s="469">
        <f t="shared" si="1022"/>
        <v>19.797567615226928</v>
      </c>
      <c r="L12097" s="469">
        <f t="shared" si="1023"/>
        <v>-2.4323847730727266E-3</v>
      </c>
    </row>
    <row r="12098" spans="1:12">
      <c r="A12098" s="98" t="s">
        <v>126</v>
      </c>
      <c r="B12098" s="98">
        <f t="shared" si="1025"/>
        <v>27</v>
      </c>
      <c r="C12098" s="98">
        <f t="shared" si="1026"/>
        <v>6</v>
      </c>
      <c r="D12098" s="98">
        <f>D12096</f>
        <v>330</v>
      </c>
      <c r="E12098" s="98">
        <f t="shared" si="1024"/>
        <v>110</v>
      </c>
      <c r="F12098" s="397">
        <f>F12096+(E12098-E12096)*(F12099-F12096)/(E12099-E12096)</f>
        <v>4.8016333333333332</v>
      </c>
      <c r="G12098" s="98">
        <v>15</v>
      </c>
      <c r="H12098" s="491">
        <f>H12096+(E12098-E12096)*(H12099-H12096)/(E12099-E12096)</f>
        <v>0.24229366666666668</v>
      </c>
      <c r="I12098" s="492">
        <f>I12096+(E12098-E12096)*(I12099-I12096)/(E12099-E12096)</f>
        <v>19.8</v>
      </c>
      <c r="J12098" s="397">
        <f>J12096+(E12098-E12096)*(J12099-J12096)/(E12099-E12096)</f>
        <v>0.13363333333333333</v>
      </c>
      <c r="K12098" s="469">
        <f t="shared" si="1022"/>
        <v>19.817411653351783</v>
      </c>
      <c r="L12098" s="469">
        <f t="shared" si="1023"/>
        <v>1.7411653351782519E-2</v>
      </c>
    </row>
    <row r="12099" spans="1:12">
      <c r="A12099" s="480" t="s">
        <v>126</v>
      </c>
      <c r="B12099" s="480">
        <f t="shared" si="1025"/>
        <v>27</v>
      </c>
      <c r="C12099" s="480">
        <f t="shared" si="1026"/>
        <v>6</v>
      </c>
      <c r="D12099" s="480">
        <f>D12096</f>
        <v>330</v>
      </c>
      <c r="E12099" s="480">
        <f t="shared" si="1024"/>
        <v>111</v>
      </c>
      <c r="F12099" s="484">
        <v>4.8131000000000004</v>
      </c>
      <c r="G12099" s="480">
        <v>15</v>
      </c>
      <c r="H12099" s="482">
        <v>0.24263000000000001</v>
      </c>
      <c r="I12099" s="483">
        <v>19.8</v>
      </c>
      <c r="J12099" s="484">
        <v>0.13300000000000001</v>
      </c>
      <c r="K12099" s="469">
        <f t="shared" si="1022"/>
        <v>19.837200675926308</v>
      </c>
      <c r="L12099" s="469">
        <f t="shared" si="1023"/>
        <v>3.7200675926307269E-2</v>
      </c>
    </row>
    <row r="12100" spans="1:12">
      <c r="A12100" s="98" t="s">
        <v>126</v>
      </c>
      <c r="B12100" s="98">
        <f t="shared" si="1025"/>
        <v>27</v>
      </c>
      <c r="C12100" s="98">
        <f t="shared" si="1026"/>
        <v>6</v>
      </c>
      <c r="D12100" s="98">
        <f>D12099</f>
        <v>330</v>
      </c>
      <c r="E12100" s="98">
        <f t="shared" si="1024"/>
        <v>112</v>
      </c>
      <c r="F12100" s="397">
        <f>F12099+(E12100-E12099)*(F12102-F12099)/(E12102-E12099)</f>
        <v>4.8244666666666669</v>
      </c>
      <c r="G12100" s="98">
        <v>15</v>
      </c>
      <c r="H12100" s="491">
        <f>H12099+(E12100-E12099)*(H12102-H12099)/(E12102-E12099)</f>
        <v>0.24296666666666666</v>
      </c>
      <c r="I12100" s="492">
        <f>I12099+(E12100-E12099)*(I12102-I12099)/(E12102-E12099)</f>
        <v>19.833333333333332</v>
      </c>
      <c r="J12100" s="397">
        <f>J12099+(E12100-E12099)*(J12102-J12099)/(E12102-E12099)</f>
        <v>0.13236666666666666</v>
      </c>
      <c r="K12100" s="469">
        <f t="shared" si="1022"/>
        <v>19.856496089998629</v>
      </c>
      <c r="L12100" s="469">
        <f t="shared" si="1023"/>
        <v>2.3162756665296769E-2</v>
      </c>
    </row>
    <row r="12101" spans="1:12">
      <c r="A12101" s="98" t="s">
        <v>126</v>
      </c>
      <c r="B12101" s="98">
        <f t="shared" si="1025"/>
        <v>27</v>
      </c>
      <c r="C12101" s="98">
        <f t="shared" si="1026"/>
        <v>6</v>
      </c>
      <c r="D12101" s="98">
        <f>D12099</f>
        <v>330</v>
      </c>
      <c r="E12101" s="98">
        <f t="shared" si="1024"/>
        <v>113</v>
      </c>
      <c r="F12101" s="397">
        <f>F12099+(E12101-E12099)*(F12102-F12099)/(E12102-E12099)</f>
        <v>4.8358333333333334</v>
      </c>
      <c r="G12101" s="98">
        <v>15</v>
      </c>
      <c r="H12101" s="491">
        <f>H12099+(E12101-E12099)*(H12102-H12099)/(E12102-E12099)</f>
        <v>0.24330333333333334</v>
      </c>
      <c r="I12101" s="492">
        <f>I12099+(E12101-E12099)*(I12102-I12099)/(E12102-E12099)</f>
        <v>19.866666666666667</v>
      </c>
      <c r="J12101" s="397">
        <f>J12099+(E12101-E12099)*(J12102-J12099)/(E12102-E12099)</f>
        <v>0.13173333333333334</v>
      </c>
      <c r="K12101" s="469">
        <f t="shared" si="1022"/>
        <v>19.875738104697838</v>
      </c>
      <c r="L12101" s="469">
        <f t="shared" si="1023"/>
        <v>9.0714380311709419E-3</v>
      </c>
    </row>
    <row r="12102" spans="1:12">
      <c r="A12102" s="480" t="s">
        <v>126</v>
      </c>
      <c r="B12102" s="480">
        <f t="shared" si="1025"/>
        <v>27</v>
      </c>
      <c r="C12102" s="480">
        <f t="shared" si="1026"/>
        <v>6</v>
      </c>
      <c r="D12102" s="480">
        <f>D12099</f>
        <v>330</v>
      </c>
      <c r="E12102" s="480">
        <f t="shared" si="1024"/>
        <v>114</v>
      </c>
      <c r="F12102" s="484">
        <v>4.8472</v>
      </c>
      <c r="G12102" s="480">
        <v>15</v>
      </c>
      <c r="H12102" s="482">
        <v>0.24364</v>
      </c>
      <c r="I12102" s="483">
        <v>19.899999999999999</v>
      </c>
      <c r="J12102" s="484">
        <v>0.13109999999999999</v>
      </c>
      <c r="K12102" s="469">
        <f t="shared" si="1022"/>
        <v>19.894926941388935</v>
      </c>
      <c r="L12102" s="469">
        <f t="shared" si="1023"/>
        <v>-5.0730586110638853E-3</v>
      </c>
    </row>
    <row r="12103" spans="1:12">
      <c r="A12103" s="98" t="s">
        <v>126</v>
      </c>
      <c r="B12103" s="98">
        <f t="shared" si="1025"/>
        <v>27</v>
      </c>
      <c r="C12103" s="98">
        <f t="shared" si="1026"/>
        <v>6</v>
      </c>
      <c r="D12103" s="98">
        <f>D12102</f>
        <v>330</v>
      </c>
      <c r="E12103" s="98">
        <f t="shared" si="1024"/>
        <v>115</v>
      </c>
      <c r="F12103" s="397">
        <f>F12102+(E12103-E12102)*(F12105-F12102)/(E12105-E12102)</f>
        <v>4.8584666666666667</v>
      </c>
      <c r="G12103" s="98">
        <v>15</v>
      </c>
      <c r="H12103" s="491">
        <f>H12102+(E12103-E12102)*(H12105-H12102)/(E12105-E12102)</f>
        <v>0.24397733333333332</v>
      </c>
      <c r="I12103" s="492">
        <f>I12102+(E12103-E12102)*(I12105-I12102)/(E12105-E12102)</f>
        <v>19.933333333333334</v>
      </c>
      <c r="J12103" s="397">
        <f>J12102+(E12103-E12102)*(J12105-J12102)/(E12105-E12102)</f>
        <v>0.13046666666666668</v>
      </c>
      <c r="K12103" s="469">
        <f t="shared" si="1022"/>
        <v>19.913598531011079</v>
      </c>
      <c r="L12103" s="469">
        <f t="shared" si="1023"/>
        <v>-1.9734802322254552E-2</v>
      </c>
    </row>
    <row r="12104" spans="1:12">
      <c r="A12104" s="98" t="s">
        <v>126</v>
      </c>
      <c r="B12104" s="98">
        <f t="shared" si="1025"/>
        <v>27</v>
      </c>
      <c r="C12104" s="98">
        <f t="shared" si="1026"/>
        <v>6</v>
      </c>
      <c r="D12104" s="98">
        <f>D12102</f>
        <v>330</v>
      </c>
      <c r="E12104" s="98">
        <f t="shared" si="1024"/>
        <v>116</v>
      </c>
      <c r="F12104" s="397">
        <f>F12102+(E12104-E12102)*(F12105-F12102)/(E12105-E12102)</f>
        <v>4.8697333333333335</v>
      </c>
      <c r="G12104" s="98">
        <v>15</v>
      </c>
      <c r="H12104" s="491">
        <f>H12102+(E12104-E12102)*(H12105-H12102)/(E12105-E12102)</f>
        <v>0.24431466666666668</v>
      </c>
      <c r="I12104" s="492">
        <f>I12102+(E12104-E12102)*(I12105-I12102)/(E12105-E12102)</f>
        <v>19.966666666666665</v>
      </c>
      <c r="J12104" s="397">
        <f>J12102+(E12104-E12102)*(J12105-J12102)/(E12105-E12102)</f>
        <v>0.12983333333333333</v>
      </c>
      <c r="K12104" s="469">
        <f t="shared" si="1022"/>
        <v>19.932218559671679</v>
      </c>
      <c r="L12104" s="469">
        <f t="shared" si="1023"/>
        <v>-3.444810699498646E-2</v>
      </c>
    </row>
    <row r="12105" spans="1:12">
      <c r="A12105" s="480" t="s">
        <v>126</v>
      </c>
      <c r="B12105" s="480">
        <f t="shared" si="1025"/>
        <v>27</v>
      </c>
      <c r="C12105" s="480">
        <f t="shared" si="1026"/>
        <v>6</v>
      </c>
      <c r="D12105" s="480">
        <f>D12102</f>
        <v>330</v>
      </c>
      <c r="E12105" s="480">
        <f t="shared" si="1024"/>
        <v>117</v>
      </c>
      <c r="F12105" s="484">
        <v>4.8810000000000002</v>
      </c>
      <c r="G12105" s="480">
        <v>15</v>
      </c>
      <c r="H12105" s="482">
        <v>0.24465200000000001</v>
      </c>
      <c r="I12105" s="483">
        <v>20</v>
      </c>
      <c r="J12105" s="484">
        <v>0.12920000000000001</v>
      </c>
      <c r="K12105" s="469">
        <f t="shared" si="1022"/>
        <v>19.95078724065203</v>
      </c>
      <c r="L12105" s="469">
        <f t="shared" si="1023"/>
        <v>-4.9212759347970092E-2</v>
      </c>
    </row>
    <row r="12106" spans="1:12">
      <c r="A12106" s="98" t="s">
        <v>126</v>
      </c>
      <c r="B12106" s="98">
        <f t="shared" si="1025"/>
        <v>27</v>
      </c>
      <c r="C12106" s="98">
        <f t="shared" si="1026"/>
        <v>6</v>
      </c>
      <c r="D12106" s="98">
        <f>D12105</f>
        <v>330</v>
      </c>
      <c r="E12106" s="98">
        <f t="shared" si="1024"/>
        <v>118</v>
      </c>
      <c r="F12106" s="397">
        <f>F12105+(E12106-E12105)*(F12108-F12105)/(E12108-E12105)</f>
        <v>4.8922333333333334</v>
      </c>
      <c r="G12106" s="98">
        <v>15</v>
      </c>
      <c r="H12106" s="491">
        <f>H12105+(E12106-E12105)*(H12108-H12105)/(E12108-E12105)</f>
        <v>0.24498966666666666</v>
      </c>
      <c r="I12106" s="492">
        <f>I12105+(E12106-E12105)*(I12108-I12105)/(E12108-E12105)</f>
        <v>20</v>
      </c>
      <c r="J12106" s="397">
        <f>J12105+(E12106-E12105)*(J12108-J12105)/(E12108-E12105)</f>
        <v>0.12856666666666666</v>
      </c>
      <c r="K12106" s="469">
        <f t="shared" si="1022"/>
        <v>19.969141555630237</v>
      </c>
      <c r="L12106" s="469">
        <f t="shared" si="1023"/>
        <v>-3.0858444369762594E-2</v>
      </c>
    </row>
    <row r="12107" spans="1:12">
      <c r="A12107" s="98" t="s">
        <v>126</v>
      </c>
      <c r="B12107" s="98">
        <f t="shared" si="1025"/>
        <v>27</v>
      </c>
      <c r="C12107" s="98">
        <f t="shared" si="1026"/>
        <v>6</v>
      </c>
      <c r="D12107" s="98">
        <f>D12105</f>
        <v>330</v>
      </c>
      <c r="E12107" s="98">
        <f t="shared" si="1024"/>
        <v>119</v>
      </c>
      <c r="F12107" s="397">
        <f>F12105+(E12107-E12105)*(F12108-F12105)/(E12108-E12105)</f>
        <v>4.9034666666666666</v>
      </c>
      <c r="G12107" s="98">
        <v>15</v>
      </c>
      <c r="H12107" s="491">
        <f>H12105+(E12107-E12105)*(H12108-H12105)/(E12108-E12105)</f>
        <v>0.24532733333333334</v>
      </c>
      <c r="I12107" s="492">
        <f>I12105+(E12107-E12105)*(I12108-I12105)/(E12108-E12105)</f>
        <v>20</v>
      </c>
      <c r="J12107" s="397">
        <f>J12105+(E12107-E12105)*(J12108-J12105)/(E12108-E12105)</f>
        <v>0.12793333333333334</v>
      </c>
      <c r="K12107" s="469">
        <f t="shared" ref="K12107:K12170" si="1027">F12107/H12107</f>
        <v>19.987445345130723</v>
      </c>
      <c r="L12107" s="469">
        <f t="shared" ref="L12107:L12170" si="1028">K12107-I12107</f>
        <v>-1.255465486927676E-2</v>
      </c>
    </row>
    <row r="12108" spans="1:12">
      <c r="A12108" s="480" t="s">
        <v>126</v>
      </c>
      <c r="B12108" s="480">
        <f t="shared" si="1025"/>
        <v>27</v>
      </c>
      <c r="C12108" s="480">
        <f t="shared" si="1026"/>
        <v>6</v>
      </c>
      <c r="D12108" s="480">
        <f>D12105</f>
        <v>330</v>
      </c>
      <c r="E12108" s="480">
        <f t="shared" si="1024"/>
        <v>120</v>
      </c>
      <c r="F12108" s="484">
        <v>4.9146999999999998</v>
      </c>
      <c r="G12108" s="480">
        <v>15</v>
      </c>
      <c r="H12108" s="482">
        <v>0.24566499999999999</v>
      </c>
      <c r="I12108" s="483">
        <v>20</v>
      </c>
      <c r="J12108" s="484">
        <v>0.1273</v>
      </c>
      <c r="K12108" s="469">
        <f t="shared" si="1027"/>
        <v>20.005698817495368</v>
      </c>
      <c r="L12108" s="469">
        <f t="shared" si="1028"/>
        <v>5.698817495368047E-3</v>
      </c>
    </row>
    <row r="12109" spans="1:12">
      <c r="A12109" s="98" t="s">
        <v>126</v>
      </c>
      <c r="B12109" s="98">
        <f t="shared" si="1025"/>
        <v>27</v>
      </c>
      <c r="C12109" s="98">
        <f t="shared" si="1026"/>
        <v>6</v>
      </c>
      <c r="D12109" s="98">
        <f>D12108</f>
        <v>330</v>
      </c>
      <c r="E12109" s="98">
        <f t="shared" si="1024"/>
        <v>121</v>
      </c>
      <c r="F12109" s="397">
        <f>F12108+(E12109-E12108)*(F12111-F12108)/(E12111-E12108)</f>
        <v>4.9258333333333333</v>
      </c>
      <c r="G12109" s="98">
        <v>15</v>
      </c>
      <c r="H12109" s="491">
        <f>H12108+(E12109-E12108)*(H12111-H12108)/(E12111-E12108)</f>
        <v>0.24600366666666668</v>
      </c>
      <c r="I12109" s="492">
        <f>I12108+(E12109-E12108)*(I12111-I12108)/(E12111-E12108)</f>
        <v>20.033333333333335</v>
      </c>
      <c r="J12109" s="397">
        <f>J12108+(E12109-E12108)*(J12111-J12108)/(E12111-E12108)</f>
        <v>0.12666666666666668</v>
      </c>
      <c r="K12109" s="469">
        <f t="shared" si="1027"/>
        <v>20.023414285152931</v>
      </c>
      <c r="L12109" s="469">
        <f t="shared" si="1028"/>
        <v>-9.9190481804036779E-3</v>
      </c>
    </row>
    <row r="12110" spans="1:12">
      <c r="A12110" s="98" t="s">
        <v>126</v>
      </c>
      <c r="B12110" s="98">
        <f t="shared" si="1025"/>
        <v>27</v>
      </c>
      <c r="C12110" s="98">
        <f t="shared" si="1026"/>
        <v>6</v>
      </c>
      <c r="D12110" s="98">
        <f>D12108</f>
        <v>330</v>
      </c>
      <c r="E12110" s="98">
        <f t="shared" si="1024"/>
        <v>122</v>
      </c>
      <c r="F12110" s="397">
        <f>F12108+(E12110-E12108)*(F12111-F12108)/(E12111-E12108)</f>
        <v>4.9369666666666667</v>
      </c>
      <c r="G12110" s="98">
        <v>15</v>
      </c>
      <c r="H12110" s="491">
        <f>H12108+(E12110-E12108)*(H12111-H12108)/(E12111-E12108)</f>
        <v>0.24634233333333333</v>
      </c>
      <c r="I12110" s="492">
        <f>I12108+(E12110-E12108)*(I12111-I12108)/(E12111-E12108)</f>
        <v>20.066666666666666</v>
      </c>
      <c r="J12110" s="397">
        <f>J12108+(E12110-E12108)*(J12111-J12108)/(E12111-E12108)</f>
        <v>0.12603333333333333</v>
      </c>
      <c r="K12110" s="469">
        <f t="shared" si="1027"/>
        <v>20.041081043047143</v>
      </c>
      <c r="L12110" s="469">
        <f t="shared" si="1028"/>
        <v>-2.5585623619523545E-2</v>
      </c>
    </row>
    <row r="12111" spans="1:12">
      <c r="A12111" s="480" t="s">
        <v>126</v>
      </c>
      <c r="B12111" s="480">
        <f t="shared" si="1025"/>
        <v>27</v>
      </c>
      <c r="C12111" s="480">
        <f t="shared" si="1026"/>
        <v>6</v>
      </c>
      <c r="D12111" s="480">
        <f>D12108</f>
        <v>330</v>
      </c>
      <c r="E12111" s="480">
        <f t="shared" si="1024"/>
        <v>123</v>
      </c>
      <c r="F12111" s="484">
        <v>4.9481000000000002</v>
      </c>
      <c r="G12111" s="480">
        <v>15</v>
      </c>
      <c r="H12111" s="482">
        <v>0.24668100000000001</v>
      </c>
      <c r="I12111" s="483">
        <v>20.100000000000001</v>
      </c>
      <c r="J12111" s="484">
        <v>0.12540000000000001</v>
      </c>
      <c r="K12111" s="469">
        <f t="shared" si="1027"/>
        <v>20.058699291797907</v>
      </c>
      <c r="L12111" s="469">
        <f t="shared" si="1028"/>
        <v>-4.1300708202093972E-2</v>
      </c>
    </row>
    <row r="12112" spans="1:12">
      <c r="A12112" s="98" t="s">
        <v>126</v>
      </c>
      <c r="B12112" s="98">
        <f t="shared" si="1025"/>
        <v>27</v>
      </c>
      <c r="C12112" s="98">
        <f t="shared" si="1026"/>
        <v>6</v>
      </c>
      <c r="D12112" s="98">
        <f>D12111</f>
        <v>330</v>
      </c>
      <c r="E12112" s="98">
        <f t="shared" si="1024"/>
        <v>124</v>
      </c>
      <c r="F12112" s="397">
        <f>F12111+(E12112-E12111)*(F12114-F12111)/(E12114-E12111)</f>
        <v>4.9591666666666665</v>
      </c>
      <c r="G12112" s="98">
        <v>15</v>
      </c>
      <c r="H12112" s="491">
        <f>H12111+(E12112-E12111)*(H12114-H12111)/(E12114-E12111)</f>
        <v>0.24702033333333334</v>
      </c>
      <c r="I12112" s="492">
        <f>I12111+(E12112-E12111)*(I12114-I12111)/(E12114-E12111)</f>
        <v>20.100000000000001</v>
      </c>
      <c r="J12112" s="397">
        <f>J12111+(E12112-E12111)*(J12114-J12111)/(E12114-E12111)</f>
        <v>0.12476666666666668</v>
      </c>
      <c r="K12112" s="469">
        <f t="shared" si="1027"/>
        <v>20.075945165107864</v>
      </c>
      <c r="L12112" s="469">
        <f t="shared" si="1028"/>
        <v>-2.4054834892137222E-2</v>
      </c>
    </row>
    <row r="12113" spans="1:12">
      <c r="A12113" s="98" t="s">
        <v>126</v>
      </c>
      <c r="B12113" s="98">
        <f t="shared" si="1025"/>
        <v>27</v>
      </c>
      <c r="C12113" s="98">
        <f t="shared" si="1026"/>
        <v>6</v>
      </c>
      <c r="D12113" s="98">
        <f>D12111</f>
        <v>330</v>
      </c>
      <c r="E12113" s="98">
        <f t="shared" si="1024"/>
        <v>125</v>
      </c>
      <c r="F12113" s="397">
        <f>F12111+(E12113-E12111)*(F12114-F12111)/(E12114-E12111)</f>
        <v>4.9702333333333337</v>
      </c>
      <c r="G12113" s="98">
        <v>15</v>
      </c>
      <c r="H12113" s="491">
        <f>H12111+(E12113-E12111)*(H12114-H12111)/(E12114-E12111)</f>
        <v>0.24735966666666667</v>
      </c>
      <c r="I12113" s="492">
        <f>I12111+(E12113-E12111)*(I12114-I12111)/(E12114-E12111)</f>
        <v>20.100000000000001</v>
      </c>
      <c r="J12113" s="397">
        <f>J12111+(E12113-E12111)*(J12114-J12111)/(E12114-E12111)</f>
        <v>0.12413333333333333</v>
      </c>
      <c r="K12113" s="469">
        <f t="shared" si="1027"/>
        <v>20.09314372189484</v>
      </c>
      <c r="L12113" s="469">
        <f t="shared" si="1028"/>
        <v>-6.8562781051610955E-3</v>
      </c>
    </row>
    <row r="12114" spans="1:12">
      <c r="A12114" s="480" t="s">
        <v>126</v>
      </c>
      <c r="B12114" s="480">
        <f t="shared" si="1025"/>
        <v>27</v>
      </c>
      <c r="C12114" s="480">
        <f t="shared" si="1026"/>
        <v>6</v>
      </c>
      <c r="D12114" s="480">
        <f>D12111</f>
        <v>330</v>
      </c>
      <c r="E12114" s="480">
        <f t="shared" si="1024"/>
        <v>126</v>
      </c>
      <c r="F12114" s="484">
        <v>4.9813000000000001</v>
      </c>
      <c r="G12114" s="480">
        <v>15</v>
      </c>
      <c r="H12114" s="482">
        <v>0.247699</v>
      </c>
      <c r="I12114" s="483">
        <v>20.100000000000001</v>
      </c>
      <c r="J12114" s="484">
        <v>0.1235</v>
      </c>
      <c r="K12114" s="469">
        <f t="shared" si="1027"/>
        <v>20.110295156621543</v>
      </c>
      <c r="L12114" s="469">
        <f t="shared" si="1028"/>
        <v>1.0295156621541679E-2</v>
      </c>
    </row>
    <row r="12115" spans="1:12">
      <c r="A12115" s="98" t="s">
        <v>126</v>
      </c>
      <c r="B12115" s="98">
        <f t="shared" si="1025"/>
        <v>27</v>
      </c>
      <c r="C12115" s="98">
        <f t="shared" si="1026"/>
        <v>6</v>
      </c>
      <c r="D12115" s="98">
        <f>D12114</f>
        <v>330</v>
      </c>
      <c r="E12115" s="98">
        <f t="shared" si="1024"/>
        <v>127</v>
      </c>
      <c r="F12115" s="397">
        <f>F12114+(E12115-E12114)*(F12117-F12114)/(E12117-E12114)</f>
        <v>4.9922666666666666</v>
      </c>
      <c r="G12115" s="98">
        <v>15</v>
      </c>
      <c r="H12115" s="491">
        <f>H12114+(E12115-E12114)*(H12117-H12114)/(E12117-E12114)</f>
        <v>0.24803900000000001</v>
      </c>
      <c r="I12115" s="492">
        <f>I12114+(E12115-E12114)*(I12117-I12114)/(E12117-E12114)</f>
        <v>20.133333333333333</v>
      </c>
      <c r="J12115" s="397">
        <f>J12114+(E12115-E12114)*(J12117-J12114)/(E12117-E12114)</f>
        <v>0.12286666666666667</v>
      </c>
      <c r="K12115" s="469">
        <f t="shared" si="1027"/>
        <v>20.126942402874814</v>
      </c>
      <c r="L12115" s="469">
        <f t="shared" si="1028"/>
        <v>-6.3909304585187954E-3</v>
      </c>
    </row>
    <row r="12116" spans="1:12">
      <c r="A12116" s="98" t="s">
        <v>126</v>
      </c>
      <c r="B12116" s="98">
        <f t="shared" si="1025"/>
        <v>27</v>
      </c>
      <c r="C12116" s="98">
        <f t="shared" si="1026"/>
        <v>6</v>
      </c>
      <c r="D12116" s="98">
        <f>D12114</f>
        <v>330</v>
      </c>
      <c r="E12116" s="98">
        <f t="shared" si="1024"/>
        <v>128</v>
      </c>
      <c r="F12116" s="397">
        <f>F12114+(E12116-E12114)*(F12117-F12114)/(E12117-E12114)</f>
        <v>5.0032333333333332</v>
      </c>
      <c r="G12116" s="98">
        <v>15</v>
      </c>
      <c r="H12116" s="491">
        <f>H12114+(E12116-E12114)*(H12117-H12114)/(E12117-E12114)</f>
        <v>0.24837899999999999</v>
      </c>
      <c r="I12116" s="492">
        <f>I12114+(E12116-E12114)*(I12117-I12114)/(E12117-E12114)</f>
        <v>20.166666666666668</v>
      </c>
      <c r="J12116" s="397">
        <f>J12114+(E12116-E12114)*(J12117-J12114)/(E12117-E12114)</f>
        <v>0.12223333333333333</v>
      </c>
      <c r="K12116" s="469">
        <f t="shared" si="1027"/>
        <v>20.143544073103335</v>
      </c>
      <c r="L12116" s="469">
        <f t="shared" si="1028"/>
        <v>-2.3122593563332572E-2</v>
      </c>
    </row>
    <row r="12117" spans="1:12">
      <c r="A12117" s="480" t="s">
        <v>126</v>
      </c>
      <c r="B12117" s="480">
        <f t="shared" si="1025"/>
        <v>27</v>
      </c>
      <c r="C12117" s="480">
        <f t="shared" si="1026"/>
        <v>6</v>
      </c>
      <c r="D12117" s="480">
        <f>D12114</f>
        <v>330</v>
      </c>
      <c r="E12117" s="480">
        <f t="shared" si="1024"/>
        <v>129</v>
      </c>
      <c r="F12117" s="484">
        <v>5.0141999999999998</v>
      </c>
      <c r="G12117" s="480">
        <v>15</v>
      </c>
      <c r="H12117" s="482">
        <v>0.248719</v>
      </c>
      <c r="I12117" s="483">
        <v>20.2</v>
      </c>
      <c r="J12117" s="484">
        <v>0.1216</v>
      </c>
      <c r="K12117" s="469">
        <f t="shared" si="1027"/>
        <v>20.160100354214997</v>
      </c>
      <c r="L12117" s="469">
        <f t="shared" si="1028"/>
        <v>-3.9899645785002491E-2</v>
      </c>
    </row>
    <row r="12118" spans="1:12">
      <c r="A12118" s="98" t="s">
        <v>126</v>
      </c>
      <c r="B12118" s="98">
        <f t="shared" si="1025"/>
        <v>27</v>
      </c>
      <c r="C12118" s="98">
        <f t="shared" si="1026"/>
        <v>6</v>
      </c>
      <c r="D12118" s="98">
        <f>D12117</f>
        <v>330</v>
      </c>
      <c r="E12118" s="98">
        <f t="shared" si="1024"/>
        <v>130</v>
      </c>
      <c r="F12118" s="397">
        <f>F12117+(E12118-E12117)*(F12120-F12117)/(E12120-E12117)</f>
        <v>5.0251333333333328</v>
      </c>
      <c r="G12118" s="98">
        <v>15</v>
      </c>
      <c r="H12118" s="491">
        <f>H12117+(E12118-E12117)*(H12120-H12117)/(E12120-E12117)</f>
        <v>0.24906</v>
      </c>
      <c r="I12118" s="492">
        <f>I12117+(E12118-E12117)*(I12120-I12117)/(E12120-E12117)</f>
        <v>20.2</v>
      </c>
      <c r="J12118" s="397">
        <f>J12117+(E12118-E12117)*(J12120-J12117)/(E12120-E12117)</f>
        <v>0.12096666666666667</v>
      </c>
      <c r="K12118" s="469">
        <f t="shared" si="1027"/>
        <v>20.176396584491016</v>
      </c>
      <c r="L12118" s="469">
        <f t="shared" si="1028"/>
        <v>-2.3603415508983261E-2</v>
      </c>
    </row>
    <row r="12119" spans="1:12">
      <c r="A12119" s="98" t="s">
        <v>126</v>
      </c>
      <c r="B12119" s="98">
        <f t="shared" si="1025"/>
        <v>27</v>
      </c>
      <c r="C12119" s="98">
        <f t="shared" si="1026"/>
        <v>6</v>
      </c>
      <c r="D12119" s="98">
        <f>D12117</f>
        <v>330</v>
      </c>
      <c r="E12119" s="98">
        <f t="shared" si="1024"/>
        <v>131</v>
      </c>
      <c r="F12119" s="397">
        <f>F12117+(E12119-E12117)*(F12120-F12117)/(E12120-E12117)</f>
        <v>5.0360666666666667</v>
      </c>
      <c r="G12119" s="98">
        <v>15</v>
      </c>
      <c r="H12119" s="491">
        <f>H12117+(E12119-E12117)*(H12120-H12117)/(E12120-E12117)</f>
        <v>0.24940099999999998</v>
      </c>
      <c r="I12119" s="492">
        <f>I12117+(E12119-E12117)*(I12120-I12117)/(E12120-E12117)</f>
        <v>20.2</v>
      </c>
      <c r="J12119" s="397">
        <f>J12117+(E12119-E12117)*(J12120-J12117)/(E12120-E12117)</f>
        <v>0.12033333333333333</v>
      </c>
      <c r="K12119" s="469">
        <f t="shared" si="1027"/>
        <v>20.192648251878168</v>
      </c>
      <c r="L12119" s="469">
        <f t="shared" si="1028"/>
        <v>-7.3517481218310365E-3</v>
      </c>
    </row>
    <row r="12120" spans="1:12">
      <c r="A12120" s="480" t="s">
        <v>126</v>
      </c>
      <c r="B12120" s="480">
        <f t="shared" si="1025"/>
        <v>27</v>
      </c>
      <c r="C12120" s="480">
        <f t="shared" si="1026"/>
        <v>6</v>
      </c>
      <c r="D12120" s="480">
        <f>D12117</f>
        <v>330</v>
      </c>
      <c r="E12120" s="480">
        <f t="shared" si="1024"/>
        <v>132</v>
      </c>
      <c r="F12120" s="484">
        <v>5.0469999999999997</v>
      </c>
      <c r="G12120" s="480">
        <v>15</v>
      </c>
      <c r="H12120" s="482">
        <v>0.24974199999999999</v>
      </c>
      <c r="I12120" s="483">
        <v>20.2</v>
      </c>
      <c r="J12120" s="484">
        <v>0.1197</v>
      </c>
      <c r="K12120" s="469">
        <f t="shared" si="1027"/>
        <v>20.208855538916161</v>
      </c>
      <c r="L12120" s="469">
        <f t="shared" si="1028"/>
        <v>8.8555389161619757E-3</v>
      </c>
    </row>
    <row r="12121" spans="1:12">
      <c r="A12121" s="98" t="s">
        <v>126</v>
      </c>
      <c r="B12121" s="98">
        <f t="shared" si="1025"/>
        <v>27</v>
      </c>
      <c r="C12121" s="98">
        <f t="shared" si="1026"/>
        <v>6</v>
      </c>
      <c r="D12121" s="98">
        <f>D12120</f>
        <v>330</v>
      </c>
      <c r="E12121" s="98">
        <f t="shared" si="1024"/>
        <v>133</v>
      </c>
      <c r="F12121" s="397">
        <f>F12120+(E12121-E12120)*(F12123-F12120)/(E12123-E12120)</f>
        <v>5.057833333333333</v>
      </c>
      <c r="G12121" s="98">
        <v>15</v>
      </c>
      <c r="H12121" s="491">
        <f>H12120+(E12121-E12120)*(H12123-H12120)/(E12123-E12120)</f>
        <v>0.25008399999999997</v>
      </c>
      <c r="I12121" s="492">
        <f>I12120+(E12121-E12120)*(I12123-I12120)/(E12123-E12120)</f>
        <v>20.233333333333334</v>
      </c>
      <c r="J12121" s="397">
        <f>J12120+(E12121-E12120)*(J12123-J12120)/(E12123-E12120)</f>
        <v>0.11906666666666667</v>
      </c>
      <c r="K12121" s="469">
        <f t="shared" si="1027"/>
        <v>20.224537888602764</v>
      </c>
      <c r="L12121" s="469">
        <f t="shared" si="1028"/>
        <v>-8.7954447305698125E-3</v>
      </c>
    </row>
    <row r="12122" spans="1:12">
      <c r="A12122" s="98" t="s">
        <v>126</v>
      </c>
      <c r="B12122" s="98">
        <f t="shared" si="1025"/>
        <v>27</v>
      </c>
      <c r="C12122" s="98">
        <f t="shared" si="1026"/>
        <v>6</v>
      </c>
      <c r="D12122" s="98">
        <f>D12120</f>
        <v>330</v>
      </c>
      <c r="E12122" s="98">
        <f t="shared" si="1024"/>
        <v>134</v>
      </c>
      <c r="F12122" s="397">
        <f>F12120+(E12122-E12120)*(F12123-F12120)/(E12123-E12120)</f>
        <v>5.0686666666666671</v>
      </c>
      <c r="G12122" s="98">
        <v>15</v>
      </c>
      <c r="H12122" s="491">
        <f>H12120+(E12122-E12120)*(H12123-H12120)/(E12123-E12120)</f>
        <v>0.25042599999999998</v>
      </c>
      <c r="I12122" s="492">
        <f>I12120+(E12122-E12120)*(I12123-I12120)/(E12123-E12120)</f>
        <v>20.266666666666666</v>
      </c>
      <c r="J12122" s="397">
        <f>J12120+(E12122-E12120)*(J12123-J12120)/(E12123-E12120)</f>
        <v>0.11843333333333333</v>
      </c>
      <c r="K12122" s="469">
        <f t="shared" si="1027"/>
        <v>20.240177404369625</v>
      </c>
      <c r="L12122" s="469">
        <f t="shared" si="1028"/>
        <v>-2.6489262297040739E-2</v>
      </c>
    </row>
    <row r="12123" spans="1:12">
      <c r="A12123" s="480" t="s">
        <v>126</v>
      </c>
      <c r="B12123" s="480">
        <f t="shared" si="1025"/>
        <v>27</v>
      </c>
      <c r="C12123" s="480">
        <f t="shared" si="1026"/>
        <v>6</v>
      </c>
      <c r="D12123" s="480">
        <f>D12120</f>
        <v>330</v>
      </c>
      <c r="E12123" s="480">
        <f t="shared" si="1024"/>
        <v>135</v>
      </c>
      <c r="F12123" s="484">
        <v>5.0795000000000003</v>
      </c>
      <c r="G12123" s="480">
        <v>15</v>
      </c>
      <c r="H12123" s="482">
        <v>0.25076799999999999</v>
      </c>
      <c r="I12123" s="483">
        <v>20.3</v>
      </c>
      <c r="J12123" s="484">
        <v>0.1178</v>
      </c>
      <c r="K12123" s="469">
        <f t="shared" si="1027"/>
        <v>20.255774261468769</v>
      </c>
      <c r="L12123" s="469">
        <f t="shared" si="1028"/>
        <v>-4.4225738531231684E-2</v>
      </c>
    </row>
    <row r="12124" spans="1:12">
      <c r="A12124" s="98" t="s">
        <v>126</v>
      </c>
      <c r="B12124" s="98">
        <f t="shared" si="1025"/>
        <v>27</v>
      </c>
      <c r="C12124" s="98">
        <f t="shared" si="1026"/>
        <v>6</v>
      </c>
      <c r="D12124" s="98">
        <f>D12123</f>
        <v>330</v>
      </c>
      <c r="E12124" s="98">
        <f t="shared" si="1024"/>
        <v>136</v>
      </c>
      <c r="F12124" s="397">
        <f>F12123+(E12124-E12123)*(F12126-F12123)/(E12126-E12123)</f>
        <v>5.0902666666666665</v>
      </c>
      <c r="G12124" s="98">
        <v>15</v>
      </c>
      <c r="H12124" s="491">
        <f>H12123+(E12124-E12123)*(H12126-H12123)/(E12126-E12123)</f>
        <v>0.25111099999999997</v>
      </c>
      <c r="I12124" s="492">
        <f>I12123+(E12124-E12123)*(I12126-I12123)/(E12126-E12123)</f>
        <v>20.3</v>
      </c>
      <c r="J12124" s="397">
        <f>J12123+(E12124-E12123)*(J12126-J12123)/(E12126-E12123)</f>
        <v>0.11716666666666667</v>
      </c>
      <c r="K12124" s="469">
        <f t="shared" si="1027"/>
        <v>20.270982420788684</v>
      </c>
      <c r="L12124" s="469">
        <f t="shared" si="1028"/>
        <v>-2.9017579211316757E-2</v>
      </c>
    </row>
    <row r="12125" spans="1:12">
      <c r="A12125" s="98" t="s">
        <v>126</v>
      </c>
      <c r="B12125" s="98">
        <f t="shared" si="1025"/>
        <v>27</v>
      </c>
      <c r="C12125" s="98">
        <f t="shared" si="1026"/>
        <v>6</v>
      </c>
      <c r="D12125" s="98">
        <f>D12123</f>
        <v>330</v>
      </c>
      <c r="E12125" s="98">
        <f t="shared" si="1024"/>
        <v>137</v>
      </c>
      <c r="F12125" s="397">
        <f>F12123+(E12125-E12123)*(F12126-F12123)/(E12126-E12123)</f>
        <v>5.1010333333333335</v>
      </c>
      <c r="G12125" s="98">
        <v>15</v>
      </c>
      <c r="H12125" s="491">
        <f>H12123+(E12125-E12123)*(H12126-H12123)/(E12126-E12123)</f>
        <v>0.25145400000000001</v>
      </c>
      <c r="I12125" s="492">
        <f>I12123+(E12125-E12123)*(I12126-I12123)/(E12126-E12123)</f>
        <v>20.3</v>
      </c>
      <c r="J12125" s="397">
        <f>J12123+(E12125-E12123)*(J12126-J12123)/(E12126-E12123)</f>
        <v>0.11653333333333334</v>
      </c>
      <c r="K12125" s="469">
        <f t="shared" si="1027"/>
        <v>20.286149090224587</v>
      </c>
      <c r="L12125" s="469">
        <f t="shared" si="1028"/>
        <v>-1.3850909775413811E-2</v>
      </c>
    </row>
    <row r="12126" spans="1:12">
      <c r="A12126" s="480" t="s">
        <v>126</v>
      </c>
      <c r="B12126" s="480">
        <f t="shared" si="1025"/>
        <v>27</v>
      </c>
      <c r="C12126" s="480">
        <f t="shared" si="1026"/>
        <v>6</v>
      </c>
      <c r="D12126" s="480">
        <f>D12123</f>
        <v>330</v>
      </c>
      <c r="E12126" s="480">
        <f t="shared" si="1024"/>
        <v>138</v>
      </c>
      <c r="F12126" s="484">
        <v>5.1117999999999997</v>
      </c>
      <c r="G12126" s="480">
        <v>15</v>
      </c>
      <c r="H12126" s="482">
        <v>0.25179699999999999</v>
      </c>
      <c r="I12126" s="483">
        <v>20.3</v>
      </c>
      <c r="J12126" s="484">
        <v>0.1159</v>
      </c>
      <c r="K12126" s="469">
        <f t="shared" si="1027"/>
        <v>20.301274439330093</v>
      </c>
      <c r="L12126" s="469">
        <f t="shared" si="1028"/>
        <v>1.274439330092747E-3</v>
      </c>
    </row>
    <row r="12127" spans="1:12">
      <c r="A12127" s="98" t="s">
        <v>126</v>
      </c>
      <c r="B12127" s="98">
        <f t="shared" si="1025"/>
        <v>27</v>
      </c>
      <c r="C12127" s="98">
        <f t="shared" si="1026"/>
        <v>6</v>
      </c>
      <c r="D12127" s="98">
        <f>D12126</f>
        <v>330</v>
      </c>
      <c r="E12127" s="98">
        <f t="shared" si="1024"/>
        <v>139</v>
      </c>
      <c r="F12127" s="397">
        <f>F12126+(E12127-E12126)*(F12129-F12126)/(E12129-E12126)</f>
        <v>5.1224999999999996</v>
      </c>
      <c r="G12127" s="98">
        <v>15</v>
      </c>
      <c r="H12127" s="491">
        <f>H12126+(E12127-E12126)*(H12129-H12126)/(E12129-E12126)</f>
        <v>0.25214133333333333</v>
      </c>
      <c r="I12127" s="492">
        <f>I12126+(E12127-E12126)*(I12129-I12126)/(E12129-E12126)</f>
        <v>20.3</v>
      </c>
      <c r="J12127" s="397">
        <f>J12126+(E12127-E12126)*(J12129-J12126)/(E12129-E12126)</f>
        <v>0.11526666666666667</v>
      </c>
      <c r="K12127" s="469">
        <f t="shared" si="1027"/>
        <v>20.315986801053377</v>
      </c>
      <c r="L12127" s="469">
        <f t="shared" si="1028"/>
        <v>1.5986801053376354E-2</v>
      </c>
    </row>
    <row r="12128" spans="1:12">
      <c r="A12128" s="98" t="s">
        <v>126</v>
      </c>
      <c r="B12128" s="98">
        <f t="shared" si="1025"/>
        <v>27</v>
      </c>
      <c r="C12128" s="98">
        <f t="shared" si="1026"/>
        <v>6</v>
      </c>
      <c r="D12128" s="98">
        <f>D12126</f>
        <v>330</v>
      </c>
      <c r="E12128" s="98">
        <f t="shared" si="1024"/>
        <v>140</v>
      </c>
      <c r="F12128" s="397">
        <f>F12126+(E12128-E12126)*(F12129-F12126)/(E12129-E12126)</f>
        <v>5.1332000000000004</v>
      </c>
      <c r="G12128" s="98">
        <v>15</v>
      </c>
      <c r="H12128" s="491">
        <f>H12126+(E12128-E12126)*(H12129-H12126)/(E12129-E12126)</f>
        <v>0.25248566666666666</v>
      </c>
      <c r="I12128" s="492">
        <f>I12126+(E12128-E12126)*(I12129-I12126)/(E12129-E12126)</f>
        <v>20.3</v>
      </c>
      <c r="J12128" s="397">
        <f>J12126+(E12128-E12126)*(J12129-J12126)/(E12129-E12126)</f>
        <v>0.11463333333333334</v>
      </c>
      <c r="K12128" s="469">
        <f t="shared" si="1027"/>
        <v>20.330659034110187</v>
      </c>
      <c r="L12128" s="469">
        <f t="shared" si="1028"/>
        <v>3.0659034110186667E-2</v>
      </c>
    </row>
    <row r="12129" spans="1:12">
      <c r="A12129" s="480" t="s">
        <v>126</v>
      </c>
      <c r="B12129" s="480">
        <f t="shared" si="1025"/>
        <v>27</v>
      </c>
      <c r="C12129" s="480">
        <f t="shared" si="1026"/>
        <v>6</v>
      </c>
      <c r="D12129" s="480">
        <f>D12126</f>
        <v>330</v>
      </c>
      <c r="E12129" s="480">
        <f t="shared" si="1024"/>
        <v>141</v>
      </c>
      <c r="F12129" s="484">
        <v>5.1439000000000004</v>
      </c>
      <c r="G12129" s="480">
        <v>15</v>
      </c>
      <c r="H12129" s="482">
        <v>0.25283</v>
      </c>
      <c r="I12129" s="483">
        <v>20.3</v>
      </c>
      <c r="J12129" s="484">
        <v>0.114</v>
      </c>
      <c r="K12129" s="469">
        <f t="shared" si="1027"/>
        <v>20.345291302456197</v>
      </c>
      <c r="L12129" s="469">
        <f t="shared" si="1028"/>
        <v>4.5291302456195837E-2</v>
      </c>
    </row>
    <row r="12130" spans="1:12">
      <c r="A12130" s="98" t="s">
        <v>126</v>
      </c>
      <c r="B12130" s="98">
        <f t="shared" si="1025"/>
        <v>27</v>
      </c>
      <c r="C12130" s="98">
        <f t="shared" si="1026"/>
        <v>6</v>
      </c>
      <c r="D12130" s="98">
        <f>D12129</f>
        <v>330</v>
      </c>
      <c r="E12130" s="98">
        <f t="shared" si="1024"/>
        <v>142</v>
      </c>
      <c r="F12130" s="397">
        <f>F12129+(E12130-E12129)*(F12132-F12129)/(E12132-E12129)</f>
        <v>5.1545666666666667</v>
      </c>
      <c r="G12130" s="98">
        <v>15</v>
      </c>
      <c r="H12130" s="491">
        <f>H12129+(E12130-E12129)*(H12132-H12129)/(E12132-E12129)</f>
        <v>0.25317533333333331</v>
      </c>
      <c r="I12130" s="492">
        <f>I12129+(E12130-E12129)*(I12132-I12129)/(E12132-E12129)</f>
        <v>20.333333333333332</v>
      </c>
      <c r="J12130" s="397">
        <f>J12129+(E12130-E12129)*(J12132-J12129)/(E12132-E12129)</f>
        <v>0.11336666666666667</v>
      </c>
      <c r="K12130" s="469">
        <f t="shared" si="1027"/>
        <v>20.359671689975066</v>
      </c>
      <c r="L12130" s="469">
        <f t="shared" si="1028"/>
        <v>2.6338356641733895E-2</v>
      </c>
    </row>
    <row r="12131" spans="1:12">
      <c r="A12131" s="98" t="s">
        <v>126</v>
      </c>
      <c r="B12131" s="98">
        <f t="shared" si="1025"/>
        <v>27</v>
      </c>
      <c r="C12131" s="98">
        <f t="shared" si="1026"/>
        <v>6</v>
      </c>
      <c r="D12131" s="98">
        <f>D12129</f>
        <v>330</v>
      </c>
      <c r="E12131" s="98">
        <f t="shared" si="1024"/>
        <v>143</v>
      </c>
      <c r="F12131" s="397">
        <f>F12129+(E12131-E12129)*(F12132-F12129)/(E12132-E12129)</f>
        <v>5.165233333333334</v>
      </c>
      <c r="G12131" s="98">
        <v>15</v>
      </c>
      <c r="H12131" s="491">
        <f>H12129+(E12131-E12129)*(H12132-H12129)/(E12132-E12129)</f>
        <v>0.25352066666666667</v>
      </c>
      <c r="I12131" s="492">
        <f>I12129+(E12131-E12129)*(I12132-I12129)/(E12132-E12129)</f>
        <v>20.366666666666667</v>
      </c>
      <c r="J12131" s="397">
        <f>J12129+(E12131-E12129)*(J12132-J12129)/(E12132-E12129)</f>
        <v>0.11273333333333334</v>
      </c>
      <c r="K12131" s="469">
        <f t="shared" si="1027"/>
        <v>20.374012900986379</v>
      </c>
      <c r="L12131" s="469">
        <f t="shared" si="1028"/>
        <v>7.3462343197121527E-3</v>
      </c>
    </row>
    <row r="12132" spans="1:12">
      <c r="A12132" s="480" t="s">
        <v>126</v>
      </c>
      <c r="B12132" s="480">
        <f t="shared" si="1025"/>
        <v>27</v>
      </c>
      <c r="C12132" s="480">
        <f t="shared" si="1026"/>
        <v>6</v>
      </c>
      <c r="D12132" s="480">
        <f>D12129</f>
        <v>330</v>
      </c>
      <c r="E12132" s="480">
        <f t="shared" si="1024"/>
        <v>144</v>
      </c>
      <c r="F12132" s="484">
        <v>5.1759000000000004</v>
      </c>
      <c r="G12132" s="480">
        <v>15</v>
      </c>
      <c r="H12132" s="482">
        <v>0.25386599999999998</v>
      </c>
      <c r="I12132" s="483">
        <v>20.399999999999999</v>
      </c>
      <c r="J12132" s="484">
        <v>0.11210000000000001</v>
      </c>
      <c r="K12132" s="469">
        <f t="shared" si="1027"/>
        <v>20.388315095365275</v>
      </c>
      <c r="L12132" s="469">
        <f t="shared" si="1028"/>
        <v>-1.1684904634723381E-2</v>
      </c>
    </row>
    <row r="12133" spans="1:12">
      <c r="A12133" s="98" t="s">
        <v>126</v>
      </c>
      <c r="B12133" s="98">
        <f t="shared" si="1025"/>
        <v>27</v>
      </c>
      <c r="C12133" s="98">
        <f t="shared" si="1026"/>
        <v>6</v>
      </c>
      <c r="D12133" s="98">
        <f>D12132</f>
        <v>330</v>
      </c>
      <c r="E12133" s="98">
        <f t="shared" si="1024"/>
        <v>145</v>
      </c>
      <c r="F12133" s="397">
        <f>F12132+(E12133-E12132)*(F12135-F12132)/(E12135-E12132)</f>
        <v>5.186466666666667</v>
      </c>
      <c r="G12133" s="98">
        <v>15</v>
      </c>
      <c r="H12133" s="491">
        <f>H12132+(E12133-E12132)*(H12135-H12132)/(E12135-E12132)</f>
        <v>0.25421299999999997</v>
      </c>
      <c r="I12133" s="492">
        <f>I12132+(E12133-E12132)*(I12135-I12132)/(E12135-E12132)</f>
        <v>20.399999999999999</v>
      </c>
      <c r="J12133" s="397">
        <f>J12132+(E12133-E12132)*(J12135-J12132)/(E12135-E12132)</f>
        <v>0.11143333333333334</v>
      </c>
      <c r="K12133" s="469">
        <f t="shared" si="1027"/>
        <v>20.40205129818958</v>
      </c>
      <c r="L12133" s="469">
        <f t="shared" si="1028"/>
        <v>2.0512981895812743E-3</v>
      </c>
    </row>
    <row r="12134" spans="1:12">
      <c r="A12134" s="98" t="s">
        <v>126</v>
      </c>
      <c r="B12134" s="98">
        <f t="shared" si="1025"/>
        <v>27</v>
      </c>
      <c r="C12134" s="98">
        <f t="shared" si="1026"/>
        <v>6</v>
      </c>
      <c r="D12134" s="98">
        <f>D12132</f>
        <v>330</v>
      </c>
      <c r="E12134" s="98">
        <f t="shared" si="1024"/>
        <v>146</v>
      </c>
      <c r="F12134" s="397">
        <f>F12132+(E12134-E12132)*(F12135-F12132)/(E12135-E12132)</f>
        <v>5.1970333333333336</v>
      </c>
      <c r="G12134" s="98">
        <v>15</v>
      </c>
      <c r="H12134" s="491">
        <f>H12132+(E12134-E12132)*(H12135-H12132)/(E12135-E12132)</f>
        <v>0.25456000000000001</v>
      </c>
      <c r="I12134" s="492">
        <f>I12132+(E12134-E12132)*(I12135-I12132)/(E12135-E12132)</f>
        <v>20.399999999999999</v>
      </c>
      <c r="J12134" s="397">
        <f>J12132+(E12134-E12132)*(J12135-J12132)/(E12135-E12132)</f>
        <v>0.11076666666666667</v>
      </c>
      <c r="K12134" s="469">
        <f t="shared" si="1027"/>
        <v>20.415750052377959</v>
      </c>
      <c r="L12134" s="469">
        <f t="shared" si="1028"/>
        <v>1.5750052377960344E-2</v>
      </c>
    </row>
    <row r="12135" spans="1:12">
      <c r="A12135" s="480" t="s">
        <v>126</v>
      </c>
      <c r="B12135" s="480">
        <f t="shared" si="1025"/>
        <v>27</v>
      </c>
      <c r="C12135" s="480">
        <f t="shared" si="1026"/>
        <v>6</v>
      </c>
      <c r="D12135" s="480">
        <f>D12132</f>
        <v>330</v>
      </c>
      <c r="E12135" s="480">
        <f t="shared" si="1024"/>
        <v>147</v>
      </c>
      <c r="F12135" s="484">
        <v>5.2076000000000002</v>
      </c>
      <c r="G12135" s="480">
        <v>15</v>
      </c>
      <c r="H12135" s="482">
        <v>0.25490699999999999</v>
      </c>
      <c r="I12135" s="483">
        <v>20.399999999999999</v>
      </c>
      <c r="J12135" s="484">
        <v>0.1101</v>
      </c>
      <c r="K12135" s="469">
        <f t="shared" si="1027"/>
        <v>20.42941151086475</v>
      </c>
      <c r="L12135" s="469">
        <f t="shared" si="1028"/>
        <v>2.9411510864751023E-2</v>
      </c>
    </row>
    <row r="12136" spans="1:12">
      <c r="A12136" s="98" t="s">
        <v>126</v>
      </c>
      <c r="B12136" s="98">
        <f t="shared" si="1025"/>
        <v>27</v>
      </c>
      <c r="C12136" s="98">
        <f t="shared" si="1026"/>
        <v>6</v>
      </c>
      <c r="D12136" s="98">
        <f>D12135</f>
        <v>330</v>
      </c>
      <c r="E12136" s="98">
        <f t="shared" si="1024"/>
        <v>148</v>
      </c>
      <c r="F12136" s="397">
        <f>F12135+(E12136-E12135)*(F12138-F12135)/(E12138-E12135)</f>
        <v>5.2180999999999997</v>
      </c>
      <c r="G12136" s="98">
        <v>15</v>
      </c>
      <c r="H12136" s="491">
        <f>H12135+(E12136-E12135)*(H12138-H12135)/(E12138-E12135)</f>
        <v>0.25525500000000001</v>
      </c>
      <c r="I12136" s="492">
        <f>I12135+(E12136-E12135)*(I12138-I12135)/(E12138-E12135)</f>
        <v>20.433333333333334</v>
      </c>
      <c r="J12136" s="397">
        <f>J12135+(E12136-E12135)*(J12138-J12135)/(E12138-E12135)</f>
        <v>0.1095</v>
      </c>
      <c r="K12136" s="469">
        <f t="shared" si="1027"/>
        <v>20.442694560341618</v>
      </c>
      <c r="L12136" s="469">
        <f t="shared" si="1028"/>
        <v>9.3612270082843452E-3</v>
      </c>
    </row>
    <row r="12137" spans="1:12">
      <c r="A12137" s="98" t="s">
        <v>126</v>
      </c>
      <c r="B12137" s="98">
        <f t="shared" si="1025"/>
        <v>27</v>
      </c>
      <c r="C12137" s="98">
        <f t="shared" si="1026"/>
        <v>6</v>
      </c>
      <c r="D12137" s="98">
        <f>D12135</f>
        <v>330</v>
      </c>
      <c r="E12137" s="98">
        <f t="shared" si="1024"/>
        <v>149</v>
      </c>
      <c r="F12137" s="397">
        <f>F12135+(E12137-E12135)*(F12138-F12135)/(E12138-E12135)</f>
        <v>5.2286000000000001</v>
      </c>
      <c r="G12137" s="98">
        <v>15</v>
      </c>
      <c r="H12137" s="491">
        <f>H12135+(E12137-E12135)*(H12138-H12135)/(E12138-E12135)</f>
        <v>0.25560299999999997</v>
      </c>
      <c r="I12137" s="492">
        <f>I12135+(E12137-E12135)*(I12138-I12135)/(E12138-E12135)</f>
        <v>20.466666666666665</v>
      </c>
      <c r="J12137" s="397">
        <f>J12135+(E12137-E12135)*(J12138-J12135)/(E12138-E12135)</f>
        <v>0.1089</v>
      </c>
      <c r="K12137" s="469">
        <f t="shared" si="1027"/>
        <v>20.455941440436931</v>
      </c>
      <c r="L12137" s="469">
        <f t="shared" si="1028"/>
        <v>-1.0725226229734375E-2</v>
      </c>
    </row>
    <row r="12138" spans="1:12">
      <c r="A12138" s="480" t="s">
        <v>126</v>
      </c>
      <c r="B12138" s="480">
        <f t="shared" si="1025"/>
        <v>27</v>
      </c>
      <c r="C12138" s="480">
        <f t="shared" si="1026"/>
        <v>6</v>
      </c>
      <c r="D12138" s="480">
        <f>D12135</f>
        <v>330</v>
      </c>
      <c r="E12138" s="480">
        <f t="shared" si="1024"/>
        <v>150</v>
      </c>
      <c r="F12138" s="484">
        <v>5.2390999999999996</v>
      </c>
      <c r="G12138" s="480">
        <v>15</v>
      </c>
      <c r="H12138" s="482">
        <v>0.25595099999999998</v>
      </c>
      <c r="I12138" s="483">
        <v>20.5</v>
      </c>
      <c r="J12138" s="484">
        <v>0.10829999999999999</v>
      </c>
      <c r="K12138" s="469">
        <f t="shared" si="1027"/>
        <v>20.469152298682168</v>
      </c>
      <c r="L12138" s="469">
        <f t="shared" si="1028"/>
        <v>-3.0847701317831877E-2</v>
      </c>
    </row>
    <row r="12139" spans="1:12">
      <c r="A12139" s="98" t="s">
        <v>126</v>
      </c>
      <c r="B12139" s="98">
        <f t="shared" si="1025"/>
        <v>27</v>
      </c>
      <c r="C12139" s="98">
        <f t="shared" si="1026"/>
        <v>6</v>
      </c>
      <c r="D12139" s="98">
        <f>D12138</f>
        <v>330</v>
      </c>
      <c r="E12139" s="98">
        <f t="shared" si="1024"/>
        <v>151</v>
      </c>
      <c r="F12139" s="397">
        <f>F12138+(E12139-E12138)*(F12141-F12138)/(E12141-E12138)</f>
        <v>5.2495666666666665</v>
      </c>
      <c r="G12139" s="98">
        <v>15</v>
      </c>
      <c r="H12139" s="491">
        <f>H12138+(E12139-E12138)*(H12141-H12138)/(E12141-E12138)</f>
        <v>0.25630066666666668</v>
      </c>
      <c r="I12139" s="492">
        <f>I12138+(E12139-E12138)*(I12141-I12138)/(E12141-E12138)</f>
        <v>20.5</v>
      </c>
      <c r="J12139" s="397">
        <f>J12138+(E12139-E12138)*(J12141-J12138)/(E12141-E12138)</f>
        <v>0.10766666666666666</v>
      </c>
      <c r="K12139" s="469">
        <f t="shared" si="1027"/>
        <v>20.482064034168204</v>
      </c>
      <c r="L12139" s="469">
        <f t="shared" si="1028"/>
        <v>-1.7935965831796352E-2</v>
      </c>
    </row>
    <row r="12140" spans="1:12">
      <c r="A12140" s="98" t="s">
        <v>126</v>
      </c>
      <c r="B12140" s="98">
        <f t="shared" si="1025"/>
        <v>27</v>
      </c>
      <c r="C12140" s="98">
        <f t="shared" si="1026"/>
        <v>6</v>
      </c>
      <c r="D12140" s="98">
        <f>D12138</f>
        <v>330</v>
      </c>
      <c r="E12140" s="98">
        <f t="shared" si="1024"/>
        <v>152</v>
      </c>
      <c r="F12140" s="397">
        <f>F12138+(E12140-E12138)*(F12141-F12138)/(E12141-E12138)</f>
        <v>5.2600333333333333</v>
      </c>
      <c r="G12140" s="98">
        <v>15</v>
      </c>
      <c r="H12140" s="491">
        <f>H12138+(E12140-E12138)*(H12141-H12138)/(E12141-E12138)</f>
        <v>0.25665033333333331</v>
      </c>
      <c r="I12140" s="492">
        <f>I12138+(E12140-E12138)*(I12141-I12138)/(E12141-E12138)</f>
        <v>20.5</v>
      </c>
      <c r="J12140" s="397">
        <f>J12138+(E12140-E12138)*(J12141-J12138)/(E12141-E12138)</f>
        <v>0.10703333333333333</v>
      </c>
      <c r="K12140" s="469">
        <f t="shared" si="1027"/>
        <v>20.494940587128273</v>
      </c>
      <c r="L12140" s="469">
        <f t="shared" si="1028"/>
        <v>-5.0594128717271758E-3</v>
      </c>
    </row>
    <row r="12141" spans="1:12">
      <c r="A12141" s="480" t="s">
        <v>126</v>
      </c>
      <c r="B12141" s="480">
        <f t="shared" si="1025"/>
        <v>27</v>
      </c>
      <c r="C12141" s="480">
        <f t="shared" si="1026"/>
        <v>6</v>
      </c>
      <c r="D12141" s="480">
        <f>D12138</f>
        <v>330</v>
      </c>
      <c r="E12141" s="480">
        <f t="shared" si="1024"/>
        <v>153</v>
      </c>
      <c r="F12141" s="484">
        <v>5.2705000000000002</v>
      </c>
      <c r="G12141" s="480">
        <v>15</v>
      </c>
      <c r="H12141" s="482">
        <v>0.25700000000000001</v>
      </c>
      <c r="I12141" s="483">
        <v>20.5</v>
      </c>
      <c r="J12141" s="484">
        <v>0.10639999999999999</v>
      </c>
      <c r="K12141" s="469">
        <f t="shared" si="1027"/>
        <v>20.507782101167315</v>
      </c>
      <c r="L12141" s="469">
        <f t="shared" si="1028"/>
        <v>7.7821011673151474E-3</v>
      </c>
    </row>
    <row r="12142" spans="1:12">
      <c r="A12142" s="98" t="s">
        <v>126</v>
      </c>
      <c r="B12142" s="98">
        <f t="shared" si="1025"/>
        <v>27</v>
      </c>
      <c r="C12142" s="98">
        <f t="shared" si="1026"/>
        <v>6</v>
      </c>
      <c r="D12142" s="98">
        <f>D12141</f>
        <v>330</v>
      </c>
      <c r="E12142" s="98">
        <f t="shared" si="1024"/>
        <v>154</v>
      </c>
      <c r="F12142" s="397">
        <f>F12141+(E12142-E12141)*(F12144-F12141)/(E12144-E12141)</f>
        <v>5.2808666666666664</v>
      </c>
      <c r="G12142" s="98">
        <v>15</v>
      </c>
      <c r="H12142" s="491">
        <f>H12141+(E12142-E12141)*(H12144-H12141)/(E12144-E12141)</f>
        <v>0.257351</v>
      </c>
      <c r="I12142" s="492">
        <f>I12141+(E12142-E12141)*(I12144-I12141)/(E12144-E12141)</f>
        <v>20.5</v>
      </c>
      <c r="J12142" s="397">
        <f>J12141+(E12142-E12141)*(J12144-J12141)/(E12144-E12141)</f>
        <v>0.10576666666666666</v>
      </c>
      <c r="K12142" s="469">
        <f t="shared" si="1027"/>
        <v>20.520093827755346</v>
      </c>
      <c r="L12142" s="469">
        <f t="shared" si="1028"/>
        <v>2.0093827755346183E-2</v>
      </c>
    </row>
    <row r="12143" spans="1:12">
      <c r="A12143" s="98" t="s">
        <v>126</v>
      </c>
      <c r="B12143" s="98">
        <f t="shared" si="1025"/>
        <v>27</v>
      </c>
      <c r="C12143" s="98">
        <f t="shared" si="1026"/>
        <v>6</v>
      </c>
      <c r="D12143" s="98">
        <f>D12141</f>
        <v>330</v>
      </c>
      <c r="E12143" s="98">
        <f t="shared" si="1024"/>
        <v>155</v>
      </c>
      <c r="F12143" s="397">
        <f>F12141+(E12143-E12141)*(F12144-F12141)/(E12144-E12141)</f>
        <v>5.2912333333333335</v>
      </c>
      <c r="G12143" s="98">
        <v>15</v>
      </c>
      <c r="H12143" s="491">
        <f>H12141+(E12143-E12141)*(H12144-H12141)/(E12144-E12141)</f>
        <v>0.25770199999999999</v>
      </c>
      <c r="I12143" s="492">
        <f>I12141+(E12143-E12141)*(I12144-I12141)/(E12144-E12141)</f>
        <v>20.5</v>
      </c>
      <c r="J12143" s="397">
        <f>J12141+(E12143-E12141)*(J12144-J12141)/(E12144-E12141)</f>
        <v>0.10513333333333333</v>
      </c>
      <c r="K12143" s="469">
        <f t="shared" si="1027"/>
        <v>20.532372016256506</v>
      </c>
      <c r="L12143" s="469">
        <f t="shared" si="1028"/>
        <v>3.2372016256505987E-2</v>
      </c>
    </row>
    <row r="12144" spans="1:12">
      <c r="A12144" s="480" t="s">
        <v>126</v>
      </c>
      <c r="B12144" s="480">
        <f t="shared" si="1025"/>
        <v>27</v>
      </c>
      <c r="C12144" s="480">
        <f t="shared" si="1026"/>
        <v>6</v>
      </c>
      <c r="D12144" s="480">
        <f>D12141</f>
        <v>330</v>
      </c>
      <c r="E12144" s="480">
        <f t="shared" si="1024"/>
        <v>156</v>
      </c>
      <c r="F12144" s="484">
        <v>5.3015999999999996</v>
      </c>
      <c r="G12144" s="480">
        <v>15</v>
      </c>
      <c r="H12144" s="482">
        <v>0.25805299999999998</v>
      </c>
      <c r="I12144" s="483">
        <v>20.5</v>
      </c>
      <c r="J12144" s="484">
        <v>0.1045</v>
      </c>
      <c r="K12144" s="469">
        <f t="shared" si="1027"/>
        <v>20.544616803524857</v>
      </c>
      <c r="L12144" s="469">
        <f t="shared" si="1028"/>
        <v>4.4616803524856863E-2</v>
      </c>
    </row>
    <row r="12145" spans="1:12">
      <c r="A12145" s="98" t="s">
        <v>126</v>
      </c>
      <c r="B12145" s="98">
        <f t="shared" si="1025"/>
        <v>27</v>
      </c>
      <c r="C12145" s="98">
        <f t="shared" si="1026"/>
        <v>6</v>
      </c>
      <c r="D12145" s="98">
        <f>D12144</f>
        <v>330</v>
      </c>
      <c r="E12145" s="98">
        <f t="shared" si="1024"/>
        <v>157</v>
      </c>
      <c r="F12145" s="397">
        <f>F12144+(E12145-E12144)*(F12147-F12144)/(E12147-E12144)</f>
        <v>5.3119333333333332</v>
      </c>
      <c r="G12145" s="98">
        <v>15</v>
      </c>
      <c r="H12145" s="491">
        <f>H12144+(E12145-E12144)*(H12147-H12144)/(E12147-E12144)</f>
        <v>0.25840566666666664</v>
      </c>
      <c r="I12145" s="492">
        <f>I12144+(E12145-E12144)*(I12147-I12144)/(E12147-E12144)</f>
        <v>20.533333333333335</v>
      </c>
      <c r="J12145" s="397">
        <f>J12144+(E12145-E12144)*(J12147-J12144)/(E12147-E12144)</f>
        <v>0.10386666666666666</v>
      </c>
      <c r="K12145" s="469">
        <f t="shared" si="1027"/>
        <v>20.556566741957415</v>
      </c>
      <c r="L12145" s="469">
        <f t="shared" si="1028"/>
        <v>2.3233408624079743E-2</v>
      </c>
    </row>
    <row r="12146" spans="1:12">
      <c r="A12146" s="98" t="s">
        <v>126</v>
      </c>
      <c r="B12146" s="98">
        <f t="shared" si="1025"/>
        <v>27</v>
      </c>
      <c r="C12146" s="98">
        <f t="shared" si="1026"/>
        <v>6</v>
      </c>
      <c r="D12146" s="98">
        <f>D12144</f>
        <v>330</v>
      </c>
      <c r="E12146" s="98">
        <f t="shared" si="1024"/>
        <v>158</v>
      </c>
      <c r="F12146" s="397">
        <f>F12144+(E12146-E12144)*(F12147-F12144)/(E12147-E12144)</f>
        <v>5.3222666666666667</v>
      </c>
      <c r="G12146" s="98">
        <v>15</v>
      </c>
      <c r="H12146" s="491">
        <f>H12144+(E12146-E12144)*(H12147-H12144)/(E12147-E12144)</f>
        <v>0.25875833333333331</v>
      </c>
      <c r="I12146" s="492">
        <f>I12144+(E12146-E12144)*(I12147-I12144)/(E12147-E12144)</f>
        <v>20.566666666666666</v>
      </c>
      <c r="J12146" s="397">
        <f>J12144+(E12146-E12144)*(J12147-J12144)/(E12147-E12144)</f>
        <v>0.10323333333333333</v>
      </c>
      <c r="K12146" s="469">
        <f t="shared" si="1027"/>
        <v>20.568484106792052</v>
      </c>
      <c r="L12146" s="469">
        <f t="shared" si="1028"/>
        <v>1.8174401253858719E-3</v>
      </c>
    </row>
    <row r="12147" spans="1:12">
      <c r="A12147" s="480" t="s">
        <v>126</v>
      </c>
      <c r="B12147" s="480">
        <f t="shared" si="1025"/>
        <v>27</v>
      </c>
      <c r="C12147" s="480">
        <f t="shared" si="1026"/>
        <v>6</v>
      </c>
      <c r="D12147" s="480">
        <f>D12144</f>
        <v>330</v>
      </c>
      <c r="E12147" s="480">
        <f t="shared" si="1024"/>
        <v>159</v>
      </c>
      <c r="F12147" s="484">
        <v>5.3326000000000002</v>
      </c>
      <c r="G12147" s="480">
        <v>15</v>
      </c>
      <c r="H12147" s="482">
        <v>0.25911099999999998</v>
      </c>
      <c r="I12147" s="483">
        <v>20.6</v>
      </c>
      <c r="J12147" s="484">
        <v>0.1026</v>
      </c>
      <c r="K12147" s="469">
        <f t="shared" si="1027"/>
        <v>20.580369031033033</v>
      </c>
      <c r="L12147" s="469">
        <f t="shared" si="1028"/>
        <v>-1.9630968966968254E-2</v>
      </c>
    </row>
    <row r="12148" spans="1:12">
      <c r="A12148" s="98" t="s">
        <v>126</v>
      </c>
      <c r="B12148" s="98">
        <f t="shared" si="1025"/>
        <v>27</v>
      </c>
      <c r="C12148" s="98">
        <f t="shared" si="1026"/>
        <v>6</v>
      </c>
      <c r="D12148" s="98">
        <f>D12147</f>
        <v>330</v>
      </c>
      <c r="E12148" s="98">
        <f t="shared" si="1024"/>
        <v>160</v>
      </c>
      <c r="F12148" s="397">
        <f>F12147+(E12148-E12147)*(F12150-F12147)/(E12150-E12147)</f>
        <v>5.3428666666666667</v>
      </c>
      <c r="G12148" s="98">
        <v>15</v>
      </c>
      <c r="H12148" s="491">
        <f>H12147+(E12148-E12147)*(H12150-H12147)/(E12150-E12147)</f>
        <v>0.25946566666666665</v>
      </c>
      <c r="I12148" s="492">
        <f>I12147+(E12148-E12147)*(I12150-I12147)/(E12150-E12147)</f>
        <v>20.6</v>
      </c>
      <c r="J12148" s="397">
        <f>J12147+(E12148-E12147)*(J12150-J12147)/(E12150-E12147)</f>
        <v>0.10196666666666666</v>
      </c>
      <c r="K12148" s="469">
        <f t="shared" si="1027"/>
        <v>20.591805980752753</v>
      </c>
      <c r="L12148" s="469">
        <f t="shared" si="1028"/>
        <v>-8.1940192472487183E-3</v>
      </c>
    </row>
    <row r="12149" spans="1:12">
      <c r="A12149" s="98" t="s">
        <v>126</v>
      </c>
      <c r="B12149" s="98">
        <f t="shared" si="1025"/>
        <v>27</v>
      </c>
      <c r="C12149" s="98">
        <f t="shared" si="1026"/>
        <v>6</v>
      </c>
      <c r="D12149" s="98">
        <f>D12147</f>
        <v>330</v>
      </c>
      <c r="E12149" s="98">
        <f t="shared" si="1024"/>
        <v>161</v>
      </c>
      <c r="F12149" s="397">
        <f>F12147+(E12149-E12147)*(F12150-F12147)/(E12150-E12147)</f>
        <v>5.353133333333334</v>
      </c>
      <c r="G12149" s="98">
        <v>15</v>
      </c>
      <c r="H12149" s="491">
        <f>H12147+(E12149-E12147)*(H12150-H12147)/(E12150-E12147)</f>
        <v>0.25982033333333332</v>
      </c>
      <c r="I12149" s="492">
        <f>I12147+(E12149-E12147)*(I12150-I12147)/(E12150-E12147)</f>
        <v>20.6</v>
      </c>
      <c r="J12149" s="397">
        <f>J12147+(E12149-E12147)*(J12150-J12147)/(E12150-E12147)</f>
        <v>0.10133333333333333</v>
      </c>
      <c r="K12149" s="469">
        <f t="shared" si="1027"/>
        <v>20.603211706551068</v>
      </c>
      <c r="L12149" s="469">
        <f t="shared" si="1028"/>
        <v>3.2117065510668397E-3</v>
      </c>
    </row>
    <row r="12150" spans="1:12">
      <c r="A12150" s="480" t="s">
        <v>126</v>
      </c>
      <c r="B12150" s="480">
        <f t="shared" si="1025"/>
        <v>27</v>
      </c>
      <c r="C12150" s="480">
        <f t="shared" si="1026"/>
        <v>6</v>
      </c>
      <c r="D12150" s="480">
        <f>D12147</f>
        <v>330</v>
      </c>
      <c r="E12150" s="480">
        <f t="shared" si="1024"/>
        <v>162</v>
      </c>
      <c r="F12150" s="484">
        <v>5.3634000000000004</v>
      </c>
      <c r="G12150" s="480">
        <v>15</v>
      </c>
      <c r="H12150" s="482">
        <v>0.26017499999999999</v>
      </c>
      <c r="I12150" s="483">
        <v>20.6</v>
      </c>
      <c r="J12150" s="484">
        <v>0.1007</v>
      </c>
      <c r="K12150" s="469">
        <f t="shared" si="1027"/>
        <v>20.61458633611992</v>
      </c>
      <c r="L12150" s="469">
        <f t="shared" si="1028"/>
        <v>1.4586336119918997E-2</v>
      </c>
    </row>
    <row r="12151" spans="1:12">
      <c r="A12151" s="98" t="s">
        <v>126</v>
      </c>
      <c r="B12151" s="98">
        <f t="shared" si="1025"/>
        <v>27</v>
      </c>
      <c r="C12151" s="98">
        <f t="shared" si="1026"/>
        <v>6</v>
      </c>
      <c r="D12151" s="98">
        <f>D12150</f>
        <v>330</v>
      </c>
      <c r="E12151" s="98">
        <f t="shared" si="1024"/>
        <v>163</v>
      </c>
      <c r="F12151" s="397">
        <f>F12150+(E12151-E12150)*(F12153-F12150)/(E12153-E12150)</f>
        <v>5.3635999999999999</v>
      </c>
      <c r="G12151" s="98">
        <v>15</v>
      </c>
      <c r="H12151" s="491">
        <v>0.26052999999999998</v>
      </c>
      <c r="I12151" s="492">
        <v>20.6</v>
      </c>
      <c r="J12151" s="397">
        <f>J12150+(E12151-E12150)*(J12153-J12150)/(E12153-E12150)</f>
        <v>0.10006666666666666</v>
      </c>
      <c r="K12151" s="469">
        <f t="shared" si="1027"/>
        <v>20.587264422523319</v>
      </c>
      <c r="L12151" s="469">
        <f t="shared" si="1028"/>
        <v>-1.2735577476682636E-2</v>
      </c>
    </row>
    <row r="12152" spans="1:12">
      <c r="A12152" s="98" t="s">
        <v>126</v>
      </c>
      <c r="B12152" s="98">
        <f t="shared" si="1025"/>
        <v>27</v>
      </c>
      <c r="C12152" s="98">
        <f t="shared" si="1026"/>
        <v>6</v>
      </c>
      <c r="D12152" s="98">
        <f>D12150</f>
        <v>330</v>
      </c>
      <c r="E12152" s="98">
        <f t="shared" si="1024"/>
        <v>164</v>
      </c>
      <c r="F12152" s="397">
        <f>F12150+(E12152-E12150)*(F12153-F12150)/(E12153-E12150)</f>
        <v>5.3638000000000003</v>
      </c>
      <c r="G12152" s="98">
        <v>15</v>
      </c>
      <c r="H12152" s="491">
        <v>0.26088699999999998</v>
      </c>
      <c r="I12152" s="492">
        <v>20.6</v>
      </c>
      <c r="J12152" s="397">
        <f>J12150+(E12152-E12150)*(J12153-J12150)/(E12153-E12150)</f>
        <v>9.9433333333333332E-2</v>
      </c>
      <c r="K12152" s="469">
        <f t="shared" si="1027"/>
        <v>20.559859249406834</v>
      </c>
      <c r="L12152" s="469">
        <f t="shared" si="1028"/>
        <v>-4.014075059316724E-2</v>
      </c>
    </row>
    <row r="12153" spans="1:12">
      <c r="A12153" s="164" t="s">
        <v>126</v>
      </c>
      <c r="B12153" s="164">
        <f t="shared" si="1025"/>
        <v>27</v>
      </c>
      <c r="C12153" s="164">
        <f t="shared" si="1026"/>
        <v>6</v>
      </c>
      <c r="D12153" s="164">
        <f>D12150</f>
        <v>330</v>
      </c>
      <c r="E12153" s="164">
        <f t="shared" si="1024"/>
        <v>165</v>
      </c>
      <c r="F12153" s="493">
        <v>5.3639999999999999</v>
      </c>
      <c r="G12153" s="164">
        <v>15</v>
      </c>
      <c r="H12153" s="494">
        <v>0.26129999999999998</v>
      </c>
      <c r="I12153" s="495">
        <v>20.6</v>
      </c>
      <c r="J12153" s="493">
        <v>9.8799999999999999E-2</v>
      </c>
      <c r="K12153" s="469">
        <f t="shared" si="1027"/>
        <v>20.528128587830082</v>
      </c>
      <c r="L12153" s="469">
        <f t="shared" si="1028"/>
        <v>-7.1871412169919324E-2</v>
      </c>
    </row>
    <row r="12154" spans="1:12">
      <c r="A12154" s="480" t="s">
        <v>126</v>
      </c>
      <c r="B12154" s="480">
        <f t="shared" si="1025"/>
        <v>28</v>
      </c>
      <c r="C12154" s="480">
        <f t="shared" si="1026"/>
        <v>0</v>
      </c>
      <c r="D12154" s="480">
        <f>D12153+6</f>
        <v>336</v>
      </c>
      <c r="E12154" s="480">
        <v>108</v>
      </c>
      <c r="F12154" s="484">
        <v>4.7786999999999997</v>
      </c>
      <c r="G12154" s="480">
        <v>15</v>
      </c>
      <c r="H12154" s="482">
        <v>0.23841799999999999</v>
      </c>
      <c r="I12154" s="483">
        <v>20</v>
      </c>
      <c r="J12154" s="484">
        <v>0.1338</v>
      </c>
      <c r="K12154" s="469">
        <f t="shared" si="1027"/>
        <v>20.043369208700685</v>
      </c>
      <c r="L12154" s="469">
        <f t="shared" si="1028"/>
        <v>4.3369208700685391E-2</v>
      </c>
    </row>
    <row r="12155" spans="1:12">
      <c r="A12155" s="98" t="s">
        <v>126</v>
      </c>
      <c r="B12155" s="98">
        <f t="shared" si="1025"/>
        <v>28</v>
      </c>
      <c r="C12155" s="98">
        <f t="shared" si="1026"/>
        <v>0</v>
      </c>
      <c r="D12155" s="98">
        <f>D12154</f>
        <v>336</v>
      </c>
      <c r="E12155" s="98">
        <f t="shared" ref="E12155:E12211" si="1029">E12154+1</f>
        <v>109</v>
      </c>
      <c r="F12155" s="397">
        <f>F12154+(E12155-E12154)*(F12157-F12154)/(E12157-E12154)</f>
        <v>4.7901666666666669</v>
      </c>
      <c r="G12155" s="98">
        <v>15</v>
      </c>
      <c r="H12155" s="491">
        <f>H12154+(E12155-E12154)*(H12157-H12154)/(E12157-E12154)</f>
        <v>0.23875666666666667</v>
      </c>
      <c r="I12155" s="492">
        <f>I12154+(E12155-E12154)*(I12157-I12154)/(E12157-E12154)</f>
        <v>20.033333333333335</v>
      </c>
      <c r="J12155" s="397">
        <f>J12154+(E12155-E12154)*(J12157-J12154)/(E12157-E12154)</f>
        <v>0.13316666666666666</v>
      </c>
      <c r="K12155" s="469">
        <f t="shared" si="1027"/>
        <v>20.06296508299943</v>
      </c>
      <c r="L12155" s="469">
        <f t="shared" si="1028"/>
        <v>2.963174966609472E-2</v>
      </c>
    </row>
    <row r="12156" spans="1:12">
      <c r="A12156" s="98" t="s">
        <v>126</v>
      </c>
      <c r="B12156" s="98">
        <f t="shared" si="1025"/>
        <v>28</v>
      </c>
      <c r="C12156" s="98">
        <f t="shared" si="1026"/>
        <v>0</v>
      </c>
      <c r="D12156" s="98">
        <f>D12154</f>
        <v>336</v>
      </c>
      <c r="E12156" s="98">
        <f t="shared" si="1029"/>
        <v>110</v>
      </c>
      <c r="F12156" s="397">
        <f>F12154+(E12156-E12154)*(F12157-F12154)/(E12157-E12154)</f>
        <v>4.8016333333333332</v>
      </c>
      <c r="G12156" s="98">
        <v>15</v>
      </c>
      <c r="H12156" s="491">
        <f>H12154+(E12156-E12154)*(H12157-H12154)/(E12157-E12154)</f>
        <v>0.23909533333333333</v>
      </c>
      <c r="I12156" s="492">
        <f>I12154+(E12156-E12154)*(I12157-I12154)/(E12157-E12154)</f>
        <v>20.066666666666666</v>
      </c>
      <c r="J12156" s="397">
        <f>J12154+(E12156-E12154)*(J12157-J12154)/(E12157-E12154)</f>
        <v>0.13253333333333334</v>
      </c>
      <c r="K12156" s="469">
        <f t="shared" si="1027"/>
        <v>20.082505444132465</v>
      </c>
      <c r="L12156" s="469">
        <f t="shared" si="1028"/>
        <v>1.583877746579887E-2</v>
      </c>
    </row>
    <row r="12157" spans="1:12">
      <c r="A12157" s="480" t="s">
        <v>126</v>
      </c>
      <c r="B12157" s="480">
        <f t="shared" ref="B12157:B12220" si="1030">INT(D12157/12)</f>
        <v>28</v>
      </c>
      <c r="C12157" s="480">
        <f t="shared" ref="C12157:C12220" si="1031">D12157-B12157*12</f>
        <v>0</v>
      </c>
      <c r="D12157" s="480">
        <f>D12154</f>
        <v>336</v>
      </c>
      <c r="E12157" s="480">
        <f t="shared" si="1029"/>
        <v>111</v>
      </c>
      <c r="F12157" s="484">
        <v>4.8131000000000004</v>
      </c>
      <c r="G12157" s="480">
        <v>15</v>
      </c>
      <c r="H12157" s="482">
        <v>0.23943400000000001</v>
      </c>
      <c r="I12157" s="483">
        <v>20.100000000000001</v>
      </c>
      <c r="J12157" s="484">
        <v>0.13189999999999999</v>
      </c>
      <c r="K12157" s="469">
        <f t="shared" si="1027"/>
        <v>20.101990527661069</v>
      </c>
      <c r="L12157" s="469">
        <f t="shared" si="1028"/>
        <v>1.9905276610678868E-3</v>
      </c>
    </row>
    <row r="12158" spans="1:12">
      <c r="A12158" s="98" t="s">
        <v>126</v>
      </c>
      <c r="B12158" s="98">
        <f t="shared" si="1030"/>
        <v>28</v>
      </c>
      <c r="C12158" s="98">
        <f t="shared" si="1031"/>
        <v>0</v>
      </c>
      <c r="D12158" s="98">
        <f>D12157</f>
        <v>336</v>
      </c>
      <c r="E12158" s="98">
        <f t="shared" si="1029"/>
        <v>112</v>
      </c>
      <c r="F12158" s="397">
        <f>F12157+(E12158-E12157)*(F12160-F12157)/(E12160-E12157)</f>
        <v>4.8244666666666669</v>
      </c>
      <c r="G12158" s="98">
        <v>15</v>
      </c>
      <c r="H12158" s="491">
        <f>H12157+(E12158-E12157)*(H12160-H12157)/(E12160-E12157)</f>
        <v>0.23977300000000001</v>
      </c>
      <c r="I12158" s="492">
        <f>I12157+(E12158-E12157)*(I12160-I12157)/(E12160-E12157)</f>
        <v>20.133333333333333</v>
      </c>
      <c r="J12158" s="397">
        <f>J12157+(E12158-E12157)*(J12160-J12157)/(E12160-E12157)</f>
        <v>0.1313</v>
      </c>
      <c r="K12158" s="469">
        <f t="shared" si="1027"/>
        <v>20.120975533803499</v>
      </c>
      <c r="L12158" s="469">
        <f t="shared" si="1028"/>
        <v>-1.2357799529834068E-2</v>
      </c>
    </row>
    <row r="12159" spans="1:12">
      <c r="A12159" s="98" t="s">
        <v>126</v>
      </c>
      <c r="B12159" s="98">
        <f t="shared" si="1030"/>
        <v>28</v>
      </c>
      <c r="C12159" s="98">
        <f t="shared" si="1031"/>
        <v>0</v>
      </c>
      <c r="D12159" s="98">
        <f>D12157</f>
        <v>336</v>
      </c>
      <c r="E12159" s="98">
        <f t="shared" si="1029"/>
        <v>113</v>
      </c>
      <c r="F12159" s="397">
        <f>F12157+(E12159-E12157)*(F12160-F12157)/(E12160-E12157)</f>
        <v>4.8358333333333334</v>
      </c>
      <c r="G12159" s="98">
        <v>15</v>
      </c>
      <c r="H12159" s="491">
        <f>H12157+(E12159-E12157)*(H12160-H12157)/(E12160-E12157)</f>
        <v>0.24011199999999999</v>
      </c>
      <c r="I12159" s="492">
        <f>I12157+(E12159-E12157)*(I12160-I12157)/(E12160-E12157)</f>
        <v>20.166666666666668</v>
      </c>
      <c r="J12159" s="397">
        <f>J12157+(E12159-E12157)*(J12160-J12157)/(E12160-E12157)</f>
        <v>0.13069999999999998</v>
      </c>
      <c r="K12159" s="469">
        <f t="shared" si="1027"/>
        <v>20.139906932320475</v>
      </c>
      <c r="L12159" s="469">
        <f t="shared" si="1028"/>
        <v>-2.6759734346192943E-2</v>
      </c>
    </row>
    <row r="12160" spans="1:12">
      <c r="A12160" s="480" t="s">
        <v>126</v>
      </c>
      <c r="B12160" s="480">
        <f t="shared" si="1030"/>
        <v>28</v>
      </c>
      <c r="C12160" s="480">
        <f t="shared" si="1031"/>
        <v>0</v>
      </c>
      <c r="D12160" s="480">
        <f>D12157</f>
        <v>336</v>
      </c>
      <c r="E12160" s="480">
        <f t="shared" si="1029"/>
        <v>114</v>
      </c>
      <c r="F12160" s="484">
        <v>4.8472</v>
      </c>
      <c r="G12160" s="480">
        <v>15</v>
      </c>
      <c r="H12160" s="482">
        <v>0.240451</v>
      </c>
      <c r="I12160" s="483">
        <v>20.2</v>
      </c>
      <c r="J12160" s="484">
        <v>0.13009999999999999</v>
      </c>
      <c r="K12160" s="469">
        <f t="shared" si="1027"/>
        <v>20.158784949948224</v>
      </c>
      <c r="L12160" s="469">
        <f t="shared" si="1028"/>
        <v>-4.1215050051775393E-2</v>
      </c>
    </row>
    <row r="12161" spans="1:12">
      <c r="A12161" s="98" t="s">
        <v>126</v>
      </c>
      <c r="B12161" s="98">
        <f t="shared" si="1030"/>
        <v>28</v>
      </c>
      <c r="C12161" s="98">
        <f t="shared" si="1031"/>
        <v>0</v>
      </c>
      <c r="D12161" s="98">
        <f>D12160</f>
        <v>336</v>
      </c>
      <c r="E12161" s="98">
        <f t="shared" si="1029"/>
        <v>115</v>
      </c>
      <c r="F12161" s="397">
        <f>F12160+(E12161-E12160)*(F12163-F12160)/(E12163-E12160)</f>
        <v>4.8584666666666667</v>
      </c>
      <c r="G12161" s="98">
        <v>15</v>
      </c>
      <c r="H12161" s="491">
        <f>H12160+(E12161-E12160)*(H12163-H12160)/(E12163-E12160)</f>
        <v>0.24079066666666665</v>
      </c>
      <c r="I12161" s="492">
        <f>I12160+(E12161-E12160)*(I12163-I12160)/(E12163-E12160)</f>
        <v>20.2</v>
      </c>
      <c r="J12161" s="397">
        <f>J12160+(E12161-E12160)*(J12163-J12160)/(E12163-E12160)</f>
        <v>0.1295</v>
      </c>
      <c r="K12161" s="469">
        <f t="shared" si="1027"/>
        <v>20.177138648784837</v>
      </c>
      <c r="L12161" s="469">
        <f t="shared" si="1028"/>
        <v>-2.2861351215162529E-2</v>
      </c>
    </row>
    <row r="12162" spans="1:12">
      <c r="A12162" s="98" t="s">
        <v>126</v>
      </c>
      <c r="B12162" s="98">
        <f t="shared" si="1030"/>
        <v>28</v>
      </c>
      <c r="C12162" s="98">
        <f t="shared" si="1031"/>
        <v>0</v>
      </c>
      <c r="D12162" s="98">
        <f>D12160</f>
        <v>336</v>
      </c>
      <c r="E12162" s="98">
        <f t="shared" si="1029"/>
        <v>116</v>
      </c>
      <c r="F12162" s="397">
        <f>F12160+(E12162-E12160)*(F12163-F12160)/(E12163-E12160)</f>
        <v>4.8697333333333335</v>
      </c>
      <c r="G12162" s="98">
        <v>15</v>
      </c>
      <c r="H12162" s="491">
        <f>H12160+(E12162-E12160)*(H12163-H12160)/(E12163-E12160)</f>
        <v>0.24113033333333334</v>
      </c>
      <c r="I12162" s="492">
        <f>I12160+(E12162-E12160)*(I12163-I12160)/(E12163-E12160)</f>
        <v>20.2</v>
      </c>
      <c r="J12162" s="397">
        <f>J12160+(E12162-E12160)*(J12163-J12160)/(E12163-E12160)</f>
        <v>0.12889999999999999</v>
      </c>
      <c r="K12162" s="469">
        <f t="shared" si="1027"/>
        <v>20.195440639985843</v>
      </c>
      <c r="L12162" s="469">
        <f t="shared" si="1028"/>
        <v>-4.5593600141557999E-3</v>
      </c>
    </row>
    <row r="12163" spans="1:12">
      <c r="A12163" s="480" t="s">
        <v>126</v>
      </c>
      <c r="B12163" s="480">
        <f t="shared" si="1030"/>
        <v>28</v>
      </c>
      <c r="C12163" s="480">
        <f t="shared" si="1031"/>
        <v>0</v>
      </c>
      <c r="D12163" s="480">
        <f>D12160</f>
        <v>336</v>
      </c>
      <c r="E12163" s="480">
        <f t="shared" si="1029"/>
        <v>117</v>
      </c>
      <c r="F12163" s="484">
        <v>4.8810000000000002</v>
      </c>
      <c r="G12163" s="480">
        <v>15</v>
      </c>
      <c r="H12163" s="482">
        <v>0.24146999999999999</v>
      </c>
      <c r="I12163" s="483">
        <v>20.2</v>
      </c>
      <c r="J12163" s="484">
        <v>0.1283</v>
      </c>
      <c r="K12163" s="469">
        <f t="shared" si="1027"/>
        <v>20.21369114175674</v>
      </c>
      <c r="L12163" s="469">
        <f t="shared" si="1028"/>
        <v>1.3691141756741132E-2</v>
      </c>
    </row>
    <row r="12164" spans="1:12">
      <c r="A12164" s="98" t="s">
        <v>126</v>
      </c>
      <c r="B12164" s="98">
        <f t="shared" si="1030"/>
        <v>28</v>
      </c>
      <c r="C12164" s="98">
        <f t="shared" si="1031"/>
        <v>0</v>
      </c>
      <c r="D12164" s="98">
        <f>D12163</f>
        <v>336</v>
      </c>
      <c r="E12164" s="98">
        <f t="shared" si="1029"/>
        <v>118</v>
      </c>
      <c r="F12164" s="397">
        <f>F12163+(E12164-E12163)*(F12166-F12163)/(E12166-E12163)</f>
        <v>4.8922333333333334</v>
      </c>
      <c r="G12164" s="98">
        <v>15</v>
      </c>
      <c r="H12164" s="491">
        <f>H12163+(E12164-E12163)*(H12166-H12163)/(E12166-E12163)</f>
        <v>0.24181</v>
      </c>
      <c r="I12164" s="492">
        <f>I12163+(E12164-E12163)*(I12166-I12163)/(E12166-E12163)</f>
        <v>20.233333333333334</v>
      </c>
      <c r="J12164" s="397">
        <f>J12163+(E12164-E12163)*(J12166-J12163)/(E12166-E12163)</f>
        <v>0.12766666666666668</v>
      </c>
      <c r="K12164" s="469">
        <f t="shared" si="1027"/>
        <v>20.231724632287058</v>
      </c>
      <c r="L12164" s="469">
        <f t="shared" si="1028"/>
        <v>-1.6087010462761953E-3</v>
      </c>
    </row>
    <row r="12165" spans="1:12">
      <c r="A12165" s="98" t="s">
        <v>126</v>
      </c>
      <c r="B12165" s="98">
        <f t="shared" si="1030"/>
        <v>28</v>
      </c>
      <c r="C12165" s="98">
        <f t="shared" si="1031"/>
        <v>0</v>
      </c>
      <c r="D12165" s="98">
        <f>D12163</f>
        <v>336</v>
      </c>
      <c r="E12165" s="98">
        <f t="shared" si="1029"/>
        <v>119</v>
      </c>
      <c r="F12165" s="397">
        <f>F12163+(E12165-E12163)*(F12166-F12163)/(E12166-E12163)</f>
        <v>4.9034666666666666</v>
      </c>
      <c r="G12165" s="98">
        <v>15</v>
      </c>
      <c r="H12165" s="491">
        <f>H12163+(E12165-E12163)*(H12166-H12163)/(E12166-E12163)</f>
        <v>0.24215</v>
      </c>
      <c r="I12165" s="492">
        <f>I12163+(E12165-E12163)*(I12166-I12163)/(E12166-E12163)</f>
        <v>20.266666666666666</v>
      </c>
      <c r="J12165" s="397">
        <f>J12163+(E12165-E12163)*(J12166-J12163)/(E12166-E12163)</f>
        <v>0.12703333333333333</v>
      </c>
      <c r="K12165" s="469">
        <f t="shared" si="1027"/>
        <v>20.249707481588548</v>
      </c>
      <c r="L12165" s="469">
        <f t="shared" si="1028"/>
        <v>-1.6959185078118111E-2</v>
      </c>
    </row>
    <row r="12166" spans="1:12">
      <c r="A12166" s="480" t="s">
        <v>126</v>
      </c>
      <c r="B12166" s="480">
        <f t="shared" si="1030"/>
        <v>28</v>
      </c>
      <c r="C12166" s="480">
        <f t="shared" si="1031"/>
        <v>0</v>
      </c>
      <c r="D12166" s="480">
        <f>D12163</f>
        <v>336</v>
      </c>
      <c r="E12166" s="480">
        <f t="shared" si="1029"/>
        <v>120</v>
      </c>
      <c r="F12166" s="484">
        <v>4.9146999999999998</v>
      </c>
      <c r="G12166" s="480">
        <v>15</v>
      </c>
      <c r="H12166" s="482">
        <v>0.24249000000000001</v>
      </c>
      <c r="I12166" s="483">
        <v>20.3</v>
      </c>
      <c r="J12166" s="484">
        <v>0.12640000000000001</v>
      </c>
      <c r="K12166" s="469">
        <f t="shared" si="1027"/>
        <v>20.267639902676397</v>
      </c>
      <c r="L12166" s="469">
        <f t="shared" si="1028"/>
        <v>-3.2360097323604009E-2</v>
      </c>
    </row>
    <row r="12167" spans="1:12">
      <c r="A12167" s="98" t="s">
        <v>126</v>
      </c>
      <c r="B12167" s="98">
        <f t="shared" si="1030"/>
        <v>28</v>
      </c>
      <c r="C12167" s="98">
        <f t="shared" si="1031"/>
        <v>0</v>
      </c>
      <c r="D12167" s="98">
        <f>D12166</f>
        <v>336</v>
      </c>
      <c r="E12167" s="98">
        <f t="shared" si="1029"/>
        <v>121</v>
      </c>
      <c r="F12167" s="397">
        <f>F12166+(E12167-E12166)*(F12169-F12166)/(E12169-E12166)</f>
        <v>4.9258333333333333</v>
      </c>
      <c r="G12167" s="98">
        <v>15</v>
      </c>
      <c r="H12167" s="491">
        <f>H12166+(E12167-E12166)*(H12169-H12166)/(E12169-E12166)</f>
        <v>0.24283066666666667</v>
      </c>
      <c r="I12167" s="492">
        <f>I12166+(E12167-E12166)*(I12169-I12166)/(E12169-E12166)</f>
        <v>20.3</v>
      </c>
      <c r="J12167" s="397">
        <f>J12166+(E12167-E12166)*(J12169-J12166)/(E12169-E12166)</f>
        <v>0.12560000000000002</v>
      </c>
      <c r="K12167" s="469">
        <f t="shared" si="1027"/>
        <v>20.285054605953121</v>
      </c>
      <c r="L12167" s="469">
        <f t="shared" si="1028"/>
        <v>-1.4945394046879557E-2</v>
      </c>
    </row>
    <row r="12168" spans="1:12">
      <c r="A12168" s="98" t="s">
        <v>126</v>
      </c>
      <c r="B12168" s="98">
        <f t="shared" si="1030"/>
        <v>28</v>
      </c>
      <c r="C12168" s="98">
        <f t="shared" si="1031"/>
        <v>0</v>
      </c>
      <c r="D12168" s="98">
        <f>D12166</f>
        <v>336</v>
      </c>
      <c r="E12168" s="98">
        <f t="shared" si="1029"/>
        <v>122</v>
      </c>
      <c r="F12168" s="397">
        <f>F12166+(E12168-E12166)*(F12169-F12166)/(E12169-E12166)</f>
        <v>4.9369666666666667</v>
      </c>
      <c r="G12168" s="98">
        <v>15</v>
      </c>
      <c r="H12168" s="491">
        <f>H12166+(E12168-E12166)*(H12169-H12166)/(E12169-E12166)</f>
        <v>0.24317133333333335</v>
      </c>
      <c r="I12168" s="492">
        <f>I12166+(E12168-E12166)*(I12169-I12166)/(E12169-E12166)</f>
        <v>20.3</v>
      </c>
      <c r="J12168" s="397">
        <f>J12166+(E12168-E12166)*(J12169-J12166)/(E12169-E12166)</f>
        <v>0.12480000000000001</v>
      </c>
      <c r="K12168" s="469">
        <f t="shared" si="1027"/>
        <v>20.302420515576124</v>
      </c>
      <c r="L12168" s="469">
        <f t="shared" si="1028"/>
        <v>2.4205155761229946E-3</v>
      </c>
    </row>
    <row r="12169" spans="1:12">
      <c r="A12169" s="480" t="s">
        <v>126</v>
      </c>
      <c r="B12169" s="480">
        <f t="shared" si="1030"/>
        <v>28</v>
      </c>
      <c r="C12169" s="480">
        <f t="shared" si="1031"/>
        <v>0</v>
      </c>
      <c r="D12169" s="480">
        <f>D12166</f>
        <v>336</v>
      </c>
      <c r="E12169" s="480">
        <f t="shared" si="1029"/>
        <v>123</v>
      </c>
      <c r="F12169" s="484">
        <v>4.9481000000000002</v>
      </c>
      <c r="G12169" s="480">
        <v>15</v>
      </c>
      <c r="H12169" s="482">
        <v>0.24351200000000001</v>
      </c>
      <c r="I12169" s="483">
        <v>20.3</v>
      </c>
      <c r="J12169" s="484">
        <v>0.124</v>
      </c>
      <c r="K12169" s="469">
        <f t="shared" si="1027"/>
        <v>20.319737836328393</v>
      </c>
      <c r="L12169" s="469">
        <f t="shared" si="1028"/>
        <v>1.9737836328392433E-2</v>
      </c>
    </row>
    <row r="12170" spans="1:12">
      <c r="A12170" s="98" t="s">
        <v>126</v>
      </c>
      <c r="B12170" s="98">
        <f t="shared" si="1030"/>
        <v>28</v>
      </c>
      <c r="C12170" s="98">
        <f t="shared" si="1031"/>
        <v>0</v>
      </c>
      <c r="D12170" s="98">
        <f>D12169</f>
        <v>336</v>
      </c>
      <c r="E12170" s="98">
        <f t="shared" si="1029"/>
        <v>124</v>
      </c>
      <c r="F12170" s="397">
        <f>F12169+(E12170-E12169)*(F12172-F12169)/(E12172-E12169)</f>
        <v>4.9591666666666665</v>
      </c>
      <c r="G12170" s="98">
        <v>15</v>
      </c>
      <c r="H12170" s="491">
        <f>H12169+(E12170-E12169)*(H12172-H12169)/(E12172-E12169)</f>
        <v>0.24385333333333334</v>
      </c>
      <c r="I12170" s="492">
        <f>I12169+(E12170-E12169)*(I12172-I12169)/(E12172-E12169)</f>
        <v>20.333333333333332</v>
      </c>
      <c r="J12170" s="397">
        <f>J12169+(E12170-E12169)*(J12172-J12169)/(E12172-E12169)</f>
        <v>0.1236</v>
      </c>
      <c r="K12170" s="469">
        <f t="shared" si="1027"/>
        <v>20.336677784460605</v>
      </c>
      <c r="L12170" s="469">
        <f t="shared" si="1028"/>
        <v>3.3444511272726629E-3</v>
      </c>
    </row>
    <row r="12171" spans="1:12">
      <c r="A12171" s="98" t="s">
        <v>126</v>
      </c>
      <c r="B12171" s="98">
        <f t="shared" si="1030"/>
        <v>28</v>
      </c>
      <c r="C12171" s="98">
        <f t="shared" si="1031"/>
        <v>0</v>
      </c>
      <c r="D12171" s="98">
        <f>D12169</f>
        <v>336</v>
      </c>
      <c r="E12171" s="98">
        <f t="shared" si="1029"/>
        <v>125</v>
      </c>
      <c r="F12171" s="397">
        <f>F12169+(E12171-E12169)*(F12172-F12169)/(E12172-E12169)</f>
        <v>4.9702333333333337</v>
      </c>
      <c r="G12171" s="98">
        <v>15</v>
      </c>
      <c r="H12171" s="491">
        <f>H12169+(E12171-E12169)*(H12172-H12169)/(E12172-E12169)</f>
        <v>0.24419466666666667</v>
      </c>
      <c r="I12171" s="492">
        <f>I12169+(E12171-E12169)*(I12172-I12169)/(E12172-E12169)</f>
        <v>20.366666666666667</v>
      </c>
      <c r="J12171" s="397">
        <f>J12169+(E12171-E12169)*(J12172-J12169)/(E12172-E12169)</f>
        <v>0.1232</v>
      </c>
      <c r="K12171" s="469">
        <f t="shared" ref="K12171:K12234" si="1032">F12171/H12171</f>
        <v>20.353570375547378</v>
      </c>
      <c r="L12171" s="469">
        <f t="shared" ref="L12171:L12234" si="1033">K12171-I12171</f>
        <v>-1.309629111928956E-2</v>
      </c>
    </row>
    <row r="12172" spans="1:12">
      <c r="A12172" s="480" t="s">
        <v>126</v>
      </c>
      <c r="B12172" s="480">
        <f t="shared" si="1030"/>
        <v>28</v>
      </c>
      <c r="C12172" s="480">
        <f t="shared" si="1031"/>
        <v>0</v>
      </c>
      <c r="D12172" s="480">
        <f>D12169</f>
        <v>336</v>
      </c>
      <c r="E12172" s="480">
        <f t="shared" si="1029"/>
        <v>126</v>
      </c>
      <c r="F12172" s="484">
        <v>4.9813000000000001</v>
      </c>
      <c r="G12172" s="480">
        <v>15</v>
      </c>
      <c r="H12172" s="482">
        <v>0.244536</v>
      </c>
      <c r="I12172" s="483">
        <v>20.399999999999999</v>
      </c>
      <c r="J12172" s="484">
        <v>0.12280000000000001</v>
      </c>
      <c r="K12172" s="469">
        <f t="shared" si="1032"/>
        <v>20.370415807897405</v>
      </c>
      <c r="L12172" s="469">
        <f t="shared" si="1033"/>
        <v>-2.9584192102593221E-2</v>
      </c>
    </row>
    <row r="12173" spans="1:12">
      <c r="A12173" s="98" t="s">
        <v>126</v>
      </c>
      <c r="B12173" s="98">
        <f t="shared" si="1030"/>
        <v>28</v>
      </c>
      <c r="C12173" s="98">
        <f t="shared" si="1031"/>
        <v>0</v>
      </c>
      <c r="D12173" s="98">
        <f>D12172</f>
        <v>336</v>
      </c>
      <c r="E12173" s="98">
        <f t="shared" si="1029"/>
        <v>127</v>
      </c>
      <c r="F12173" s="397">
        <f>F12172+(E12173-E12172)*(F12175-F12172)/(E12175-E12172)</f>
        <v>4.9922666666666666</v>
      </c>
      <c r="G12173" s="98">
        <v>15</v>
      </c>
      <c r="H12173" s="491">
        <f>H12172+(E12173-E12172)*(H12175-H12172)/(E12175-E12172)</f>
        <v>0.24487800000000001</v>
      </c>
      <c r="I12173" s="492">
        <f>I12172+(E12173-E12172)*(I12175-I12172)/(E12175-E12172)</f>
        <v>20.399999999999999</v>
      </c>
      <c r="J12173" s="397">
        <f>J12172+(E12173-E12172)*(J12175-J12172)/(E12175-E12172)</f>
        <v>0.1222</v>
      </c>
      <c r="K12173" s="469">
        <f t="shared" si="1032"/>
        <v>20.386750409047224</v>
      </c>
      <c r="L12173" s="469">
        <f t="shared" si="1033"/>
        <v>-1.3249590952774781E-2</v>
      </c>
    </row>
    <row r="12174" spans="1:12">
      <c r="A12174" s="98" t="s">
        <v>126</v>
      </c>
      <c r="B12174" s="98">
        <f t="shared" si="1030"/>
        <v>28</v>
      </c>
      <c r="C12174" s="98">
        <f t="shared" si="1031"/>
        <v>0</v>
      </c>
      <c r="D12174" s="98">
        <f>D12172</f>
        <v>336</v>
      </c>
      <c r="E12174" s="98">
        <f t="shared" si="1029"/>
        <v>128</v>
      </c>
      <c r="F12174" s="397">
        <f>F12172+(E12174-E12172)*(F12175-F12172)/(E12175-E12172)</f>
        <v>5.0032333333333332</v>
      </c>
      <c r="G12174" s="98">
        <v>15</v>
      </c>
      <c r="H12174" s="491">
        <f>H12172+(E12174-E12172)*(H12175-H12172)/(E12175-E12172)</f>
        <v>0.24521999999999999</v>
      </c>
      <c r="I12174" s="492">
        <f>I12172+(E12174-E12172)*(I12175-I12172)/(E12175-E12172)</f>
        <v>20.399999999999999</v>
      </c>
      <c r="J12174" s="397">
        <f>J12172+(E12174-E12172)*(J12175-J12172)/(E12175-E12172)</f>
        <v>0.1216</v>
      </c>
      <c r="K12174" s="469">
        <f t="shared" si="1032"/>
        <v>20.40303944757089</v>
      </c>
      <c r="L12174" s="469">
        <f t="shared" si="1033"/>
        <v>3.0394475708916957E-3</v>
      </c>
    </row>
    <row r="12175" spans="1:12">
      <c r="A12175" s="480" t="s">
        <v>126</v>
      </c>
      <c r="B12175" s="480">
        <f t="shared" si="1030"/>
        <v>28</v>
      </c>
      <c r="C12175" s="480">
        <f t="shared" si="1031"/>
        <v>0</v>
      </c>
      <c r="D12175" s="480">
        <f>D12172</f>
        <v>336</v>
      </c>
      <c r="E12175" s="480">
        <f t="shared" si="1029"/>
        <v>129</v>
      </c>
      <c r="F12175" s="484">
        <v>5.0141999999999998</v>
      </c>
      <c r="G12175" s="480">
        <v>15</v>
      </c>
      <c r="H12175" s="482">
        <v>0.245562</v>
      </c>
      <c r="I12175" s="483">
        <v>20.399999999999999</v>
      </c>
      <c r="J12175" s="484">
        <v>0.121</v>
      </c>
      <c r="K12175" s="469">
        <f t="shared" si="1032"/>
        <v>20.41928311383683</v>
      </c>
      <c r="L12175" s="469">
        <f t="shared" si="1033"/>
        <v>1.9283113836831234E-2</v>
      </c>
    </row>
    <row r="12176" spans="1:12">
      <c r="A12176" s="98" t="s">
        <v>126</v>
      </c>
      <c r="B12176" s="98">
        <f t="shared" si="1030"/>
        <v>28</v>
      </c>
      <c r="C12176" s="98">
        <f t="shared" si="1031"/>
        <v>0</v>
      </c>
      <c r="D12176" s="98">
        <f>D12175</f>
        <v>336</v>
      </c>
      <c r="E12176" s="98">
        <f t="shared" si="1029"/>
        <v>130</v>
      </c>
      <c r="F12176" s="397">
        <f>F12175+(E12176-E12175)*(F12178-F12175)/(E12178-E12175)</f>
        <v>5.0251333333333328</v>
      </c>
      <c r="G12176" s="98">
        <v>15</v>
      </c>
      <c r="H12176" s="491">
        <f>H12175+(E12176-E12175)*(H12178-H12175)/(E12178-E12175)</f>
        <v>0.24590500000000001</v>
      </c>
      <c r="I12176" s="492">
        <f>I12175+(E12176-E12175)*(I12178-I12175)/(E12178-E12175)</f>
        <v>20.433333333333334</v>
      </c>
      <c r="J12176" s="397">
        <f>J12175+(E12176-E12175)*(J12178-J12175)/(E12178-E12175)</f>
        <v>0.12036666666666666</v>
      </c>
      <c r="K12176" s="469">
        <f t="shared" si="1032"/>
        <v>20.435262940295367</v>
      </c>
      <c r="L12176" s="469">
        <f t="shared" si="1033"/>
        <v>1.929606962033148E-3</v>
      </c>
    </row>
    <row r="12177" spans="1:12">
      <c r="A12177" s="98" t="s">
        <v>126</v>
      </c>
      <c r="B12177" s="98">
        <f t="shared" si="1030"/>
        <v>28</v>
      </c>
      <c r="C12177" s="98">
        <f t="shared" si="1031"/>
        <v>0</v>
      </c>
      <c r="D12177" s="98">
        <f>D12175</f>
        <v>336</v>
      </c>
      <c r="E12177" s="98">
        <f t="shared" si="1029"/>
        <v>131</v>
      </c>
      <c r="F12177" s="397">
        <f>F12175+(E12177-E12175)*(F12178-F12175)/(E12178-E12175)</f>
        <v>5.0360666666666667</v>
      </c>
      <c r="G12177" s="98">
        <v>15</v>
      </c>
      <c r="H12177" s="491">
        <f>H12175+(E12177-E12175)*(H12178-H12175)/(E12178-E12175)</f>
        <v>0.24624799999999999</v>
      </c>
      <c r="I12177" s="492">
        <f>I12175+(E12177-E12175)*(I12178-I12175)/(E12178-E12175)</f>
        <v>20.466666666666665</v>
      </c>
      <c r="J12177" s="397">
        <f>J12175+(E12177-E12175)*(J12178-J12175)/(E12178-E12175)</f>
        <v>0.11973333333333333</v>
      </c>
      <c r="K12177" s="469">
        <f t="shared" si="1032"/>
        <v>20.451198250002708</v>
      </c>
      <c r="L12177" s="469">
        <f t="shared" si="1033"/>
        <v>-1.546841666395693E-2</v>
      </c>
    </row>
    <row r="12178" spans="1:12">
      <c r="A12178" s="480" t="s">
        <v>126</v>
      </c>
      <c r="B12178" s="480">
        <f t="shared" si="1030"/>
        <v>28</v>
      </c>
      <c r="C12178" s="480">
        <f t="shared" si="1031"/>
        <v>0</v>
      </c>
      <c r="D12178" s="480">
        <f>D12175</f>
        <v>336</v>
      </c>
      <c r="E12178" s="480">
        <f t="shared" si="1029"/>
        <v>132</v>
      </c>
      <c r="F12178" s="484">
        <v>5.0469999999999997</v>
      </c>
      <c r="G12178" s="480">
        <v>15</v>
      </c>
      <c r="H12178" s="482">
        <v>0.246591</v>
      </c>
      <c r="I12178" s="483">
        <v>20.5</v>
      </c>
      <c r="J12178" s="484">
        <v>0.1191</v>
      </c>
      <c r="K12178" s="469">
        <f t="shared" si="1032"/>
        <v>20.467089228722863</v>
      </c>
      <c r="L12178" s="469">
        <f t="shared" si="1033"/>
        <v>-3.2910771277137485E-2</v>
      </c>
    </row>
    <row r="12179" spans="1:12">
      <c r="A12179" s="98" t="s">
        <v>126</v>
      </c>
      <c r="B12179" s="98">
        <f t="shared" si="1030"/>
        <v>28</v>
      </c>
      <c r="C12179" s="98">
        <f t="shared" si="1031"/>
        <v>0</v>
      </c>
      <c r="D12179" s="98">
        <f>D12178</f>
        <v>336</v>
      </c>
      <c r="E12179" s="98">
        <f t="shared" si="1029"/>
        <v>133</v>
      </c>
      <c r="F12179" s="397">
        <f>F12178+(E12179-E12178)*(F12181-F12178)/(E12181-E12178)</f>
        <v>5.057833333333333</v>
      </c>
      <c r="G12179" s="98">
        <v>15</v>
      </c>
      <c r="H12179" s="491">
        <f>H12178+(E12179-E12178)*(H12181-H12178)/(E12181-E12178)</f>
        <v>0.24693500000000002</v>
      </c>
      <c r="I12179" s="492">
        <f>I12178+(E12179-E12178)*(I12181-I12178)/(E12181-E12178)</f>
        <v>20.5</v>
      </c>
      <c r="J12179" s="397">
        <f>J12178+(E12179-E12178)*(J12181-J12178)/(E12181-E12178)</f>
        <v>0.11849999999999999</v>
      </c>
      <c r="K12179" s="469">
        <f t="shared" si="1032"/>
        <v>20.482448147623192</v>
      </c>
      <c r="L12179" s="469">
        <f t="shared" si="1033"/>
        <v>-1.7551852376808341E-2</v>
      </c>
    </row>
    <row r="12180" spans="1:12">
      <c r="A12180" s="98" t="s">
        <v>126</v>
      </c>
      <c r="B12180" s="98">
        <f t="shared" si="1030"/>
        <v>28</v>
      </c>
      <c r="C12180" s="98">
        <f t="shared" si="1031"/>
        <v>0</v>
      </c>
      <c r="D12180" s="98">
        <f>D12178</f>
        <v>336</v>
      </c>
      <c r="E12180" s="98">
        <f t="shared" si="1029"/>
        <v>134</v>
      </c>
      <c r="F12180" s="397">
        <f>F12178+(E12180-E12178)*(F12181-F12178)/(E12181-E12178)</f>
        <v>5.0686666666666671</v>
      </c>
      <c r="G12180" s="98">
        <v>15</v>
      </c>
      <c r="H12180" s="491">
        <f>H12178+(E12180-E12178)*(H12181-H12178)/(E12181-E12178)</f>
        <v>0.247279</v>
      </c>
      <c r="I12180" s="492">
        <f>I12178+(E12180-E12178)*(I12181-I12178)/(E12181-E12178)</f>
        <v>20.5</v>
      </c>
      <c r="J12180" s="397">
        <f>J12178+(E12180-E12178)*(J12181-J12178)/(E12181-E12178)</f>
        <v>0.1179</v>
      </c>
      <c r="K12180" s="469">
        <f t="shared" si="1032"/>
        <v>20.497764333674379</v>
      </c>
      <c r="L12180" s="469">
        <f t="shared" si="1033"/>
        <v>-2.2356663256211107E-3</v>
      </c>
    </row>
    <row r="12181" spans="1:12">
      <c r="A12181" s="480" t="s">
        <v>126</v>
      </c>
      <c r="B12181" s="480">
        <f t="shared" si="1030"/>
        <v>28</v>
      </c>
      <c r="C12181" s="480">
        <f t="shared" si="1031"/>
        <v>0</v>
      </c>
      <c r="D12181" s="480">
        <f>D12178</f>
        <v>336</v>
      </c>
      <c r="E12181" s="480">
        <f t="shared" si="1029"/>
        <v>135</v>
      </c>
      <c r="F12181" s="484">
        <v>5.0795000000000003</v>
      </c>
      <c r="G12181" s="480">
        <v>15</v>
      </c>
      <c r="H12181" s="482">
        <v>0.24762300000000001</v>
      </c>
      <c r="I12181" s="483">
        <v>20.5</v>
      </c>
      <c r="J12181" s="484">
        <v>0.1173</v>
      </c>
      <c r="K12181" s="469">
        <f t="shared" si="1032"/>
        <v>20.513037964970945</v>
      </c>
      <c r="L12181" s="469">
        <f t="shared" si="1033"/>
        <v>1.3037964970944671E-2</v>
      </c>
    </row>
    <row r="12182" spans="1:12">
      <c r="A12182" s="98" t="s">
        <v>126</v>
      </c>
      <c r="B12182" s="98">
        <f t="shared" si="1030"/>
        <v>28</v>
      </c>
      <c r="C12182" s="98">
        <f t="shared" si="1031"/>
        <v>0</v>
      </c>
      <c r="D12182" s="98">
        <f>D12181</f>
        <v>336</v>
      </c>
      <c r="E12182" s="98">
        <f t="shared" si="1029"/>
        <v>136</v>
      </c>
      <c r="F12182" s="397">
        <f>F12181+(E12182-E12181)*(F12184-F12181)/(E12184-E12181)</f>
        <v>5.0902666666666665</v>
      </c>
      <c r="G12182" s="98">
        <v>15</v>
      </c>
      <c r="H12182" s="491">
        <f>H12181+(E12182-E12181)*(H12184-H12181)/(E12184-E12181)</f>
        <v>0.24796766666666667</v>
      </c>
      <c r="I12182" s="492">
        <f>I12181+(E12182-E12181)*(I12184-I12181)/(E12184-E12181)</f>
        <v>20.533333333333335</v>
      </c>
      <c r="J12182" s="397">
        <f>J12181+(E12182-E12181)*(J12184-J12181)/(E12184-E12181)</f>
        <v>0.1167</v>
      </c>
      <c r="K12182" s="469">
        <f t="shared" si="1032"/>
        <v>20.527945175647901</v>
      </c>
      <c r="L12182" s="469">
        <f t="shared" si="1033"/>
        <v>-5.388157685434436E-3</v>
      </c>
    </row>
    <row r="12183" spans="1:12">
      <c r="A12183" s="98" t="s">
        <v>126</v>
      </c>
      <c r="B12183" s="98">
        <f t="shared" si="1030"/>
        <v>28</v>
      </c>
      <c r="C12183" s="98">
        <f t="shared" si="1031"/>
        <v>0</v>
      </c>
      <c r="D12183" s="98">
        <f>D12181</f>
        <v>336</v>
      </c>
      <c r="E12183" s="98">
        <f t="shared" si="1029"/>
        <v>137</v>
      </c>
      <c r="F12183" s="397">
        <f>F12181+(E12183-E12181)*(F12184-F12181)/(E12184-E12181)</f>
        <v>5.1010333333333335</v>
      </c>
      <c r="G12183" s="98">
        <v>15</v>
      </c>
      <c r="H12183" s="491">
        <f>H12181+(E12183-E12181)*(H12184-H12181)/(E12184-E12181)</f>
        <v>0.24831233333333333</v>
      </c>
      <c r="I12183" s="492">
        <f>I12181+(E12183-E12181)*(I12184-I12181)/(E12184-E12181)</f>
        <v>20.566666666666666</v>
      </c>
      <c r="J12183" s="397">
        <f>J12181+(E12183-E12181)*(J12184-J12181)/(E12184-E12181)</f>
        <v>0.11610000000000001</v>
      </c>
      <c r="K12183" s="469">
        <f t="shared" si="1032"/>
        <v>20.542811002809636</v>
      </c>
      <c r="L12183" s="469">
        <f t="shared" si="1033"/>
        <v>-2.3855663857030862E-2</v>
      </c>
    </row>
    <row r="12184" spans="1:12">
      <c r="A12184" s="480" t="s">
        <v>126</v>
      </c>
      <c r="B12184" s="480">
        <f t="shared" si="1030"/>
        <v>28</v>
      </c>
      <c r="C12184" s="480">
        <f t="shared" si="1031"/>
        <v>0</v>
      </c>
      <c r="D12184" s="480">
        <f>D12181</f>
        <v>336</v>
      </c>
      <c r="E12184" s="480">
        <f t="shared" si="1029"/>
        <v>138</v>
      </c>
      <c r="F12184" s="484">
        <v>5.1117999999999997</v>
      </c>
      <c r="G12184" s="480">
        <v>15</v>
      </c>
      <c r="H12184" s="482">
        <v>0.24865699999999999</v>
      </c>
      <c r="I12184" s="483">
        <v>20.6</v>
      </c>
      <c r="J12184" s="484">
        <v>0.11550000000000001</v>
      </c>
      <c r="K12184" s="469">
        <f t="shared" si="1032"/>
        <v>20.557635618542811</v>
      </c>
      <c r="L12184" s="469">
        <f t="shared" si="1033"/>
        <v>-4.2364381457190348E-2</v>
      </c>
    </row>
    <row r="12185" spans="1:12">
      <c r="A12185" s="98" t="s">
        <v>126</v>
      </c>
      <c r="B12185" s="98">
        <f t="shared" si="1030"/>
        <v>28</v>
      </c>
      <c r="C12185" s="98">
        <f t="shared" si="1031"/>
        <v>0</v>
      </c>
      <c r="D12185" s="98">
        <f>D12184</f>
        <v>336</v>
      </c>
      <c r="E12185" s="98">
        <f t="shared" si="1029"/>
        <v>139</v>
      </c>
      <c r="F12185" s="397">
        <f>F12184+(E12185-E12184)*(F12187-F12184)/(E12187-E12184)</f>
        <v>5.1224999999999996</v>
      </c>
      <c r="G12185" s="98">
        <v>15</v>
      </c>
      <c r="H12185" s="491">
        <f>H12184+(E12185-E12184)*(H12187-H12184)/(E12187-E12184)</f>
        <v>0.24900333333333333</v>
      </c>
      <c r="I12185" s="492">
        <f>I12184+(E12185-E12184)*(I12187-I12184)/(E12187-E12184)</f>
        <v>20.6</v>
      </c>
      <c r="J12185" s="397">
        <f>J12184+(E12185-E12184)*(J12187-J12184)/(E12187-E12184)</f>
        <v>0.11486666666666667</v>
      </c>
      <c r="K12185" s="469">
        <f t="shared" si="1032"/>
        <v>20.572013761529295</v>
      </c>
      <c r="L12185" s="469">
        <f t="shared" si="1033"/>
        <v>-2.7986238470706581E-2</v>
      </c>
    </row>
    <row r="12186" spans="1:12">
      <c r="A12186" s="98" t="s">
        <v>126</v>
      </c>
      <c r="B12186" s="98">
        <f t="shared" si="1030"/>
        <v>28</v>
      </c>
      <c r="C12186" s="98">
        <f t="shared" si="1031"/>
        <v>0</v>
      </c>
      <c r="D12186" s="98">
        <f>D12184</f>
        <v>336</v>
      </c>
      <c r="E12186" s="98">
        <f t="shared" si="1029"/>
        <v>140</v>
      </c>
      <c r="F12186" s="397">
        <f>F12184+(E12186-E12184)*(F12187-F12184)/(E12187-E12184)</f>
        <v>5.1332000000000004</v>
      </c>
      <c r="G12186" s="98">
        <v>15</v>
      </c>
      <c r="H12186" s="491">
        <f>H12184+(E12186-E12184)*(H12187-H12184)/(E12187-E12184)</f>
        <v>0.24934966666666666</v>
      </c>
      <c r="I12186" s="492">
        <f>I12184+(E12186-E12184)*(I12187-I12184)/(E12187-E12184)</f>
        <v>20.6</v>
      </c>
      <c r="J12186" s="397">
        <f>J12184+(E12186-E12184)*(J12187-J12184)/(E12187-E12184)</f>
        <v>0.11423333333333334</v>
      </c>
      <c r="K12186" s="469">
        <f t="shared" si="1032"/>
        <v>20.586351963574579</v>
      </c>
      <c r="L12186" s="469">
        <f t="shared" si="1033"/>
        <v>-1.3648036425422561E-2</v>
      </c>
    </row>
    <row r="12187" spans="1:12">
      <c r="A12187" s="480" t="s">
        <v>126</v>
      </c>
      <c r="B12187" s="480">
        <f t="shared" si="1030"/>
        <v>28</v>
      </c>
      <c r="C12187" s="480">
        <f t="shared" si="1031"/>
        <v>0</v>
      </c>
      <c r="D12187" s="480">
        <f>D12184</f>
        <v>336</v>
      </c>
      <c r="E12187" s="480">
        <f t="shared" si="1029"/>
        <v>141</v>
      </c>
      <c r="F12187" s="484">
        <v>5.1439000000000004</v>
      </c>
      <c r="G12187" s="480">
        <v>15</v>
      </c>
      <c r="H12187" s="482">
        <v>0.249696</v>
      </c>
      <c r="I12187" s="483">
        <v>20.6</v>
      </c>
      <c r="J12187" s="484">
        <v>0.11360000000000001</v>
      </c>
      <c r="K12187" s="469">
        <f t="shared" si="1032"/>
        <v>20.600650390875305</v>
      </c>
      <c r="L12187" s="469">
        <f t="shared" si="1033"/>
        <v>6.5039087530394113E-4</v>
      </c>
    </row>
    <row r="12188" spans="1:12">
      <c r="A12188" s="98" t="s">
        <v>126</v>
      </c>
      <c r="B12188" s="98">
        <f t="shared" si="1030"/>
        <v>28</v>
      </c>
      <c r="C12188" s="98">
        <f t="shared" si="1031"/>
        <v>0</v>
      </c>
      <c r="D12188" s="98">
        <f>D12187</f>
        <v>336</v>
      </c>
      <c r="E12188" s="98">
        <f t="shared" si="1029"/>
        <v>142</v>
      </c>
      <c r="F12188" s="397">
        <f>F12187+(E12188-E12187)*(F12190-F12187)/(E12190-E12187)</f>
        <v>5.1545666666666667</v>
      </c>
      <c r="G12188" s="98">
        <v>15</v>
      </c>
      <c r="H12188" s="491">
        <f>H12187+(E12188-E12187)*(H12190-H12187)/(E12190-E12187)</f>
        <v>0.25004300000000002</v>
      </c>
      <c r="I12188" s="492">
        <f>I12187+(E12188-E12187)*(I12190-I12187)/(E12190-E12187)</f>
        <v>20.6</v>
      </c>
      <c r="J12188" s="397">
        <f>J12187+(E12188-E12187)*(J12190-J12187)/(E12190-E12187)</f>
        <v>0.113</v>
      </c>
      <c r="K12188" s="469">
        <f t="shared" si="1032"/>
        <v>20.614720934665904</v>
      </c>
      <c r="L12188" s="469">
        <f t="shared" si="1033"/>
        <v>1.4720934665902519E-2</v>
      </c>
    </row>
    <row r="12189" spans="1:12">
      <c r="A12189" s="98" t="s">
        <v>126</v>
      </c>
      <c r="B12189" s="98">
        <f t="shared" si="1030"/>
        <v>28</v>
      </c>
      <c r="C12189" s="98">
        <f t="shared" si="1031"/>
        <v>0</v>
      </c>
      <c r="D12189" s="98">
        <f>D12187</f>
        <v>336</v>
      </c>
      <c r="E12189" s="98">
        <f t="shared" si="1029"/>
        <v>143</v>
      </c>
      <c r="F12189" s="397">
        <f>F12187+(E12189-E12187)*(F12190-F12187)/(E12190-E12187)</f>
        <v>5.165233333333334</v>
      </c>
      <c r="G12189" s="98">
        <v>15</v>
      </c>
      <c r="H12189" s="491">
        <f>H12187+(E12189-E12187)*(H12190-H12187)/(E12190-E12187)</f>
        <v>0.25039</v>
      </c>
      <c r="I12189" s="492">
        <f>I12187+(E12189-E12187)*(I12190-I12187)/(E12190-E12187)</f>
        <v>20.6</v>
      </c>
      <c r="J12189" s="397">
        <f>J12187+(E12189-E12187)*(J12190-J12187)/(E12190-E12187)</f>
        <v>0.1124</v>
      </c>
      <c r="K12189" s="469">
        <f t="shared" si="1032"/>
        <v>20.628752479465369</v>
      </c>
      <c r="L12189" s="469">
        <f t="shared" si="1033"/>
        <v>2.8752479465367742E-2</v>
      </c>
    </row>
    <row r="12190" spans="1:12">
      <c r="A12190" s="480" t="s">
        <v>126</v>
      </c>
      <c r="B12190" s="480">
        <f t="shared" si="1030"/>
        <v>28</v>
      </c>
      <c r="C12190" s="480">
        <f t="shared" si="1031"/>
        <v>0</v>
      </c>
      <c r="D12190" s="480">
        <f>D12187</f>
        <v>336</v>
      </c>
      <c r="E12190" s="480">
        <f t="shared" si="1029"/>
        <v>144</v>
      </c>
      <c r="F12190" s="484">
        <v>5.1759000000000004</v>
      </c>
      <c r="G12190" s="480">
        <v>15</v>
      </c>
      <c r="H12190" s="482">
        <v>0.25073699999999999</v>
      </c>
      <c r="I12190" s="483">
        <v>20.6</v>
      </c>
      <c r="J12190" s="484">
        <v>0.1118</v>
      </c>
      <c r="K12190" s="469">
        <f t="shared" si="1032"/>
        <v>20.642745187188172</v>
      </c>
      <c r="L12190" s="469">
        <f t="shared" si="1033"/>
        <v>4.2745187188170775E-2</v>
      </c>
    </row>
    <row r="12191" spans="1:12">
      <c r="A12191" s="98" t="s">
        <v>126</v>
      </c>
      <c r="B12191" s="98">
        <f t="shared" si="1030"/>
        <v>28</v>
      </c>
      <c r="C12191" s="98">
        <f t="shared" si="1031"/>
        <v>0</v>
      </c>
      <c r="D12191" s="98">
        <f>D12190</f>
        <v>336</v>
      </c>
      <c r="E12191" s="98">
        <f t="shared" si="1029"/>
        <v>145</v>
      </c>
      <c r="F12191" s="397">
        <f>F12190+(E12191-E12190)*(F12193-F12190)/(E12193-E12190)</f>
        <v>5.186466666666667</v>
      </c>
      <c r="G12191" s="98">
        <v>15</v>
      </c>
      <c r="H12191" s="491">
        <f>H12190+(E12191-E12190)*(H12193-H12190)/(E12193-E12190)</f>
        <v>0.25108566666666665</v>
      </c>
      <c r="I12191" s="492">
        <f>I12190+(E12191-E12190)*(I12193-I12190)/(E12193-E12190)</f>
        <v>20.633333333333333</v>
      </c>
      <c r="J12191" s="397">
        <f>J12190+(E12191-E12190)*(J12193-J12190)/(E12193-E12190)</f>
        <v>0.11119999999999999</v>
      </c>
      <c r="K12191" s="469">
        <f t="shared" si="1032"/>
        <v>20.656163832529934</v>
      </c>
      <c r="L12191" s="469">
        <f t="shared" si="1033"/>
        <v>2.2830499196601295E-2</v>
      </c>
    </row>
    <row r="12192" spans="1:12">
      <c r="A12192" s="98" t="s">
        <v>126</v>
      </c>
      <c r="B12192" s="98">
        <f t="shared" si="1030"/>
        <v>28</v>
      </c>
      <c r="C12192" s="98">
        <f t="shared" si="1031"/>
        <v>0</v>
      </c>
      <c r="D12192" s="98">
        <f>D12190</f>
        <v>336</v>
      </c>
      <c r="E12192" s="98">
        <f t="shared" si="1029"/>
        <v>146</v>
      </c>
      <c r="F12192" s="397">
        <f>F12190+(E12192-E12190)*(F12193-F12190)/(E12193-E12190)</f>
        <v>5.1970333333333336</v>
      </c>
      <c r="G12192" s="98">
        <v>15</v>
      </c>
      <c r="H12192" s="491">
        <f>H12190+(E12192-E12190)*(H12193-H12190)/(E12193-E12190)</f>
        <v>0.25143433333333332</v>
      </c>
      <c r="I12192" s="492">
        <f>I12190+(E12192-E12190)*(I12193-I12190)/(E12193-E12190)</f>
        <v>20.666666666666668</v>
      </c>
      <c r="J12192" s="397">
        <f>J12190+(E12192-E12190)*(J12193-J12190)/(E12193-E12190)</f>
        <v>0.1106</v>
      </c>
      <c r="K12192" s="469">
        <f t="shared" si="1032"/>
        <v>20.669545262315015</v>
      </c>
      <c r="L12192" s="469">
        <f t="shared" si="1033"/>
        <v>2.8785956483474706E-3</v>
      </c>
    </row>
    <row r="12193" spans="1:12">
      <c r="A12193" s="480" t="s">
        <v>126</v>
      </c>
      <c r="B12193" s="480">
        <f t="shared" si="1030"/>
        <v>28</v>
      </c>
      <c r="C12193" s="480">
        <f t="shared" si="1031"/>
        <v>0</v>
      </c>
      <c r="D12193" s="480">
        <f>D12190</f>
        <v>336</v>
      </c>
      <c r="E12193" s="480">
        <f t="shared" si="1029"/>
        <v>147</v>
      </c>
      <c r="F12193" s="484">
        <v>5.2076000000000002</v>
      </c>
      <c r="G12193" s="480">
        <v>15</v>
      </c>
      <c r="H12193" s="482">
        <v>0.25178299999999998</v>
      </c>
      <c r="I12193" s="483">
        <v>20.7</v>
      </c>
      <c r="J12193" s="484">
        <v>0.11</v>
      </c>
      <c r="K12193" s="469">
        <f t="shared" si="1032"/>
        <v>20.682889631150637</v>
      </c>
      <c r="L12193" s="469">
        <f t="shared" si="1033"/>
        <v>-1.7110368849362345E-2</v>
      </c>
    </row>
    <row r="12194" spans="1:12">
      <c r="A12194" s="98" t="s">
        <v>126</v>
      </c>
      <c r="B12194" s="98">
        <f t="shared" si="1030"/>
        <v>28</v>
      </c>
      <c r="C12194" s="98">
        <f t="shared" si="1031"/>
        <v>0</v>
      </c>
      <c r="D12194" s="98">
        <f>D12193</f>
        <v>336</v>
      </c>
      <c r="E12194" s="98">
        <f t="shared" si="1029"/>
        <v>148</v>
      </c>
      <c r="F12194" s="397">
        <f>F12193+(E12194-E12193)*(F12196-F12193)/(E12196-E12193)</f>
        <v>5.2180999999999997</v>
      </c>
      <c r="G12194" s="98">
        <v>15</v>
      </c>
      <c r="H12194" s="491">
        <f>H12193+(E12194-E12193)*(H12196-H12193)/(E12196-E12193)</f>
        <v>0.25213266666666667</v>
      </c>
      <c r="I12194" s="492">
        <f>I12193+(E12194-E12193)*(I12196-I12193)/(E12196-E12193)</f>
        <v>20.7</v>
      </c>
      <c r="J12194" s="397">
        <f>J12193+(E12194-E12193)*(J12196-J12193)/(E12196-E12193)</f>
        <v>0.10936666666666667</v>
      </c>
      <c r="K12194" s="469">
        <f t="shared" si="1032"/>
        <v>20.695850597172388</v>
      </c>
      <c r="L12194" s="469">
        <f t="shared" si="1033"/>
        <v>-4.149402827611226E-3</v>
      </c>
    </row>
    <row r="12195" spans="1:12">
      <c r="A12195" s="98" t="s">
        <v>126</v>
      </c>
      <c r="B12195" s="98">
        <f t="shared" si="1030"/>
        <v>28</v>
      </c>
      <c r="C12195" s="98">
        <f t="shared" si="1031"/>
        <v>0</v>
      </c>
      <c r="D12195" s="98">
        <f>D12193</f>
        <v>336</v>
      </c>
      <c r="E12195" s="98">
        <f t="shared" si="1029"/>
        <v>149</v>
      </c>
      <c r="F12195" s="397">
        <f>F12193+(E12195-E12193)*(F12196-F12193)/(E12196-E12193)</f>
        <v>5.2286000000000001</v>
      </c>
      <c r="G12195" s="98">
        <v>15</v>
      </c>
      <c r="H12195" s="491">
        <f>H12193+(E12195-E12193)*(H12196-H12193)/(E12196-E12193)</f>
        <v>0.25248233333333331</v>
      </c>
      <c r="I12195" s="492">
        <f>I12193+(E12195-E12193)*(I12196-I12193)/(E12196-E12193)</f>
        <v>20.7</v>
      </c>
      <c r="J12195" s="397">
        <f>J12193+(E12195-E12193)*(J12196-J12193)/(E12196-E12193)</f>
        <v>0.10873333333333333</v>
      </c>
      <c r="K12195" s="469">
        <f t="shared" si="1032"/>
        <v>20.708775663511773</v>
      </c>
      <c r="L12195" s="469">
        <f t="shared" si="1033"/>
        <v>8.7756635117735016E-3</v>
      </c>
    </row>
    <row r="12196" spans="1:12">
      <c r="A12196" s="480" t="s">
        <v>126</v>
      </c>
      <c r="B12196" s="480">
        <f t="shared" si="1030"/>
        <v>28</v>
      </c>
      <c r="C12196" s="480">
        <f t="shared" si="1031"/>
        <v>0</v>
      </c>
      <c r="D12196" s="480">
        <f>D12193</f>
        <v>336</v>
      </c>
      <c r="E12196" s="480">
        <f t="shared" si="1029"/>
        <v>150</v>
      </c>
      <c r="F12196" s="484">
        <v>5.2390999999999996</v>
      </c>
      <c r="G12196" s="480">
        <v>15</v>
      </c>
      <c r="H12196" s="482">
        <v>0.252832</v>
      </c>
      <c r="I12196" s="483">
        <v>20.7</v>
      </c>
      <c r="J12196" s="484">
        <v>0.1081</v>
      </c>
      <c r="K12196" s="469">
        <f t="shared" si="1032"/>
        <v>20.721664979116564</v>
      </c>
      <c r="L12196" s="469">
        <f t="shared" si="1033"/>
        <v>2.1664979116565064E-2</v>
      </c>
    </row>
    <row r="12197" spans="1:12">
      <c r="A12197" s="98" t="s">
        <v>126</v>
      </c>
      <c r="B12197" s="98">
        <f t="shared" si="1030"/>
        <v>28</v>
      </c>
      <c r="C12197" s="98">
        <f t="shared" si="1031"/>
        <v>0</v>
      </c>
      <c r="D12197" s="98">
        <f>D12196</f>
        <v>336</v>
      </c>
      <c r="E12197" s="98">
        <f t="shared" si="1029"/>
        <v>151</v>
      </c>
      <c r="F12197" s="397">
        <f>F12196+(E12197-E12196)*(F12199-F12196)/(E12199-E12196)</f>
        <v>5.2495666666666665</v>
      </c>
      <c r="G12197" s="98">
        <v>15</v>
      </c>
      <c r="H12197" s="491">
        <f>H12196+(E12197-E12196)*(H12199-H12196)/(E12199-E12196)</f>
        <v>0.25318333333333332</v>
      </c>
      <c r="I12197" s="492">
        <f>I12196+(E12197-E12196)*(I12199-I12196)/(E12199-E12196)</f>
        <v>20.733333333333334</v>
      </c>
      <c r="J12197" s="397">
        <f>J12196+(E12197-E12196)*(J12199-J12196)/(E12199-E12196)</f>
        <v>0.1075</v>
      </c>
      <c r="K12197" s="469">
        <f t="shared" si="1032"/>
        <v>20.734250543084723</v>
      </c>
      <c r="L12197" s="469">
        <f t="shared" si="1033"/>
        <v>9.1720975138898098E-4</v>
      </c>
    </row>
    <row r="12198" spans="1:12">
      <c r="A12198" s="98" t="s">
        <v>126</v>
      </c>
      <c r="B12198" s="98">
        <f t="shared" si="1030"/>
        <v>28</v>
      </c>
      <c r="C12198" s="98">
        <f t="shared" si="1031"/>
        <v>0</v>
      </c>
      <c r="D12198" s="98">
        <f>D12196</f>
        <v>336</v>
      </c>
      <c r="E12198" s="98">
        <f t="shared" si="1029"/>
        <v>152</v>
      </c>
      <c r="F12198" s="397">
        <f>F12196+(E12198-E12196)*(F12199-F12196)/(E12199-E12196)</f>
        <v>5.2600333333333333</v>
      </c>
      <c r="G12198" s="98">
        <v>15</v>
      </c>
      <c r="H12198" s="491">
        <f>H12196+(E12198-E12196)*(H12199-H12196)/(E12199-E12196)</f>
        <v>0.25353466666666669</v>
      </c>
      <c r="I12198" s="492">
        <f>I12196+(E12198-E12196)*(I12199-I12196)/(E12199-E12196)</f>
        <v>20.766666666666666</v>
      </c>
      <c r="J12198" s="397">
        <f>J12196+(E12198-E12196)*(J12199-J12196)/(E12199-E12196)</f>
        <v>0.10690000000000001</v>
      </c>
      <c r="K12198" s="469">
        <f t="shared" si="1032"/>
        <v>20.74680122639376</v>
      </c>
      <c r="L12198" s="469">
        <f t="shared" si="1033"/>
        <v>-1.9865440272905488E-2</v>
      </c>
    </row>
    <row r="12199" spans="1:12">
      <c r="A12199" s="480" t="s">
        <v>126</v>
      </c>
      <c r="B12199" s="480">
        <f t="shared" si="1030"/>
        <v>28</v>
      </c>
      <c r="C12199" s="480">
        <f t="shared" si="1031"/>
        <v>0</v>
      </c>
      <c r="D12199" s="480">
        <f>D12196</f>
        <v>336</v>
      </c>
      <c r="E12199" s="480">
        <f t="shared" si="1029"/>
        <v>153</v>
      </c>
      <c r="F12199" s="484">
        <v>5.2705000000000002</v>
      </c>
      <c r="G12199" s="480">
        <v>15</v>
      </c>
      <c r="H12199" s="482">
        <v>0.253886</v>
      </c>
      <c r="I12199" s="483">
        <v>20.8</v>
      </c>
      <c r="J12199" s="484">
        <v>0.10630000000000001</v>
      </c>
      <c r="K12199" s="469">
        <f t="shared" si="1032"/>
        <v>20.759317173849681</v>
      </c>
      <c r="L12199" s="469">
        <f t="shared" si="1033"/>
        <v>-4.0682826150320039E-2</v>
      </c>
    </row>
    <row r="12200" spans="1:12">
      <c r="A12200" s="98" t="s">
        <v>126</v>
      </c>
      <c r="B12200" s="98">
        <f t="shared" si="1030"/>
        <v>28</v>
      </c>
      <c r="C12200" s="98">
        <f t="shared" si="1031"/>
        <v>0</v>
      </c>
      <c r="D12200" s="98">
        <f>D12199</f>
        <v>336</v>
      </c>
      <c r="E12200" s="98">
        <f t="shared" si="1029"/>
        <v>154</v>
      </c>
      <c r="F12200" s="397">
        <f>F12199+(E12200-E12199)*(F12202-F12199)/(E12202-E12199)</f>
        <v>5.2808666666666664</v>
      </c>
      <c r="G12200" s="98">
        <v>15</v>
      </c>
      <c r="H12200" s="491">
        <f>H12199+(E12200-E12199)*(H12202-H12199)/(E12202-E12199)</f>
        <v>0.25423866666666667</v>
      </c>
      <c r="I12200" s="492">
        <f>I12199+(E12200-E12199)*(I12202-I12199)/(E12202-E12199)</f>
        <v>20.8</v>
      </c>
      <c r="J12200" s="397">
        <f>J12199+(E12200-E12199)*(J12202-J12199)/(E12202-E12199)</f>
        <v>0.1057</v>
      </c>
      <c r="K12200" s="469">
        <f t="shared" si="1032"/>
        <v>20.771296262304709</v>
      </c>
      <c r="L12200" s="469">
        <f t="shared" si="1033"/>
        <v>-2.8703737695291665E-2</v>
      </c>
    </row>
    <row r="12201" spans="1:12">
      <c r="A12201" s="98" t="s">
        <v>126</v>
      </c>
      <c r="B12201" s="98">
        <f t="shared" si="1030"/>
        <v>28</v>
      </c>
      <c r="C12201" s="98">
        <f t="shared" si="1031"/>
        <v>0</v>
      </c>
      <c r="D12201" s="98">
        <f>D12199</f>
        <v>336</v>
      </c>
      <c r="E12201" s="98">
        <f t="shared" si="1029"/>
        <v>155</v>
      </c>
      <c r="F12201" s="397">
        <f>F12199+(E12201-E12199)*(F12202-F12199)/(E12202-E12199)</f>
        <v>5.2912333333333335</v>
      </c>
      <c r="G12201" s="98">
        <v>15</v>
      </c>
      <c r="H12201" s="491">
        <f>H12199+(E12201-E12199)*(H12202-H12199)/(E12202-E12199)</f>
        <v>0.25459133333333334</v>
      </c>
      <c r="I12201" s="492">
        <f>I12199+(E12201-E12199)*(I12202-I12199)/(E12202-E12199)</f>
        <v>20.8</v>
      </c>
      <c r="J12201" s="397">
        <f>J12199+(E12201-E12199)*(J12202-J12199)/(E12202-E12199)</f>
        <v>0.1051</v>
      </c>
      <c r="K12201" s="469">
        <f t="shared" si="1032"/>
        <v>20.783242163257718</v>
      </c>
      <c r="L12201" s="469">
        <f t="shared" si="1033"/>
        <v>-1.6757836742282706E-2</v>
      </c>
    </row>
    <row r="12202" spans="1:12">
      <c r="A12202" s="480" t="s">
        <v>126</v>
      </c>
      <c r="B12202" s="480">
        <f t="shared" si="1030"/>
        <v>28</v>
      </c>
      <c r="C12202" s="480">
        <f t="shared" si="1031"/>
        <v>0</v>
      </c>
      <c r="D12202" s="480">
        <f>D12199</f>
        <v>336</v>
      </c>
      <c r="E12202" s="480">
        <f t="shared" si="1029"/>
        <v>156</v>
      </c>
      <c r="F12202" s="484">
        <v>5.3015999999999996</v>
      </c>
      <c r="G12202" s="480">
        <v>15</v>
      </c>
      <c r="H12202" s="482">
        <v>0.254944</v>
      </c>
      <c r="I12202" s="483">
        <v>20.8</v>
      </c>
      <c r="J12202" s="484">
        <v>0.1045</v>
      </c>
      <c r="K12202" s="469">
        <f t="shared" si="1032"/>
        <v>20.795155014434542</v>
      </c>
      <c r="L12202" s="469">
        <f t="shared" si="1033"/>
        <v>-4.8449855654588703E-3</v>
      </c>
    </row>
    <row r="12203" spans="1:12">
      <c r="A12203" s="98" t="s">
        <v>126</v>
      </c>
      <c r="B12203" s="98">
        <f t="shared" si="1030"/>
        <v>28</v>
      </c>
      <c r="C12203" s="98">
        <f t="shared" si="1031"/>
        <v>0</v>
      </c>
      <c r="D12203" s="98">
        <f>D12202</f>
        <v>336</v>
      </c>
      <c r="E12203" s="98">
        <f t="shared" si="1029"/>
        <v>157</v>
      </c>
      <c r="F12203" s="397">
        <f>F12202+(E12203-E12202)*(F12205-F12202)/(E12205-E12202)</f>
        <v>5.3119333333333332</v>
      </c>
      <c r="G12203" s="98">
        <v>15</v>
      </c>
      <c r="H12203" s="491">
        <f>H12202+(E12203-E12202)*(H12205-H12202)/(E12205-E12202)</f>
        <v>0.25529800000000002</v>
      </c>
      <c r="I12203" s="492">
        <f>I12202+(E12203-E12202)*(I12205-I12202)/(E12205-E12202)</f>
        <v>20.8</v>
      </c>
      <c r="J12203" s="397">
        <f>J12202+(E12203-E12202)*(J12205-J12202)/(E12205-E12202)</f>
        <v>0.10386666666666666</v>
      </c>
      <c r="K12203" s="469">
        <f t="shared" si="1032"/>
        <v>20.806795718467566</v>
      </c>
      <c r="L12203" s="469">
        <f t="shared" si="1033"/>
        <v>6.7957184675648818E-3</v>
      </c>
    </row>
    <row r="12204" spans="1:12">
      <c r="A12204" s="98" t="s">
        <v>126</v>
      </c>
      <c r="B12204" s="98">
        <f t="shared" si="1030"/>
        <v>28</v>
      </c>
      <c r="C12204" s="98">
        <f t="shared" si="1031"/>
        <v>0</v>
      </c>
      <c r="D12204" s="98">
        <f>D12202</f>
        <v>336</v>
      </c>
      <c r="E12204" s="98">
        <f t="shared" si="1029"/>
        <v>158</v>
      </c>
      <c r="F12204" s="397">
        <f>F12202+(E12204-E12202)*(F12205-F12202)/(E12205-E12202)</f>
        <v>5.3222666666666667</v>
      </c>
      <c r="G12204" s="98">
        <v>15</v>
      </c>
      <c r="H12204" s="491">
        <f>H12202+(E12204-E12202)*(H12205-H12202)/(E12205-E12202)</f>
        <v>0.25565199999999999</v>
      </c>
      <c r="I12204" s="492">
        <f>I12202+(E12204-E12202)*(I12205-I12202)/(E12205-E12202)</f>
        <v>20.8</v>
      </c>
      <c r="J12204" s="397">
        <f>J12202+(E12204-E12202)*(J12205-J12202)/(E12205-E12202)</f>
        <v>0.10323333333333333</v>
      </c>
      <c r="K12204" s="469">
        <f t="shared" si="1032"/>
        <v>20.818404184855456</v>
      </c>
      <c r="L12204" s="469">
        <f t="shared" si="1033"/>
        <v>1.8404184855455696E-2</v>
      </c>
    </row>
    <row r="12205" spans="1:12">
      <c r="A12205" s="480" t="s">
        <v>126</v>
      </c>
      <c r="B12205" s="480">
        <f t="shared" si="1030"/>
        <v>28</v>
      </c>
      <c r="C12205" s="480">
        <f t="shared" si="1031"/>
        <v>0</v>
      </c>
      <c r="D12205" s="480">
        <f>D12202</f>
        <v>336</v>
      </c>
      <c r="E12205" s="480">
        <f t="shared" si="1029"/>
        <v>159</v>
      </c>
      <c r="F12205" s="484">
        <v>5.3326000000000002</v>
      </c>
      <c r="G12205" s="480">
        <v>15</v>
      </c>
      <c r="H12205" s="482">
        <v>0.25600600000000001</v>
      </c>
      <c r="I12205" s="483">
        <v>20.8</v>
      </c>
      <c r="J12205" s="484">
        <v>0.1026</v>
      </c>
      <c r="K12205" s="469">
        <f t="shared" si="1032"/>
        <v>20.829980547330923</v>
      </c>
      <c r="L12205" s="469">
        <f t="shared" si="1033"/>
        <v>2.9980547330922036E-2</v>
      </c>
    </row>
    <row r="12206" spans="1:12">
      <c r="A12206" s="98" t="s">
        <v>126</v>
      </c>
      <c r="B12206" s="98">
        <f t="shared" si="1030"/>
        <v>28</v>
      </c>
      <c r="C12206" s="98">
        <f t="shared" si="1031"/>
        <v>0</v>
      </c>
      <c r="D12206" s="98">
        <f>D12205</f>
        <v>336</v>
      </c>
      <c r="E12206" s="98">
        <f t="shared" si="1029"/>
        <v>160</v>
      </c>
      <c r="F12206" s="397">
        <f>F12205+(E12206-E12205)*(F12208-F12205)/(E12208-E12205)</f>
        <v>5.3428666666666667</v>
      </c>
      <c r="G12206" s="98">
        <v>15</v>
      </c>
      <c r="H12206" s="491">
        <f>H12205+(E12206-E12205)*(H12208-H12205)/(E12208-E12205)</f>
        <v>0.25636200000000003</v>
      </c>
      <c r="I12206" s="492">
        <f>I12205+(E12206-E12205)*(I12208-I12205)/(E12208-E12205)</f>
        <v>20.833333333333332</v>
      </c>
      <c r="J12206" s="397">
        <f>J12205+(E12206-E12205)*(J12208-J12205)/(E12208-E12205)</f>
        <v>0.10199999999999999</v>
      </c>
      <c r="K12206" s="469">
        <f t="shared" si="1032"/>
        <v>20.841102295452</v>
      </c>
      <c r="L12206" s="469">
        <f t="shared" si="1033"/>
        <v>7.7689621186678437E-3</v>
      </c>
    </row>
    <row r="12207" spans="1:12">
      <c r="A12207" s="98" t="s">
        <v>126</v>
      </c>
      <c r="B12207" s="98">
        <f t="shared" si="1030"/>
        <v>28</v>
      </c>
      <c r="C12207" s="98">
        <f t="shared" si="1031"/>
        <v>0</v>
      </c>
      <c r="D12207" s="98">
        <f>D12205</f>
        <v>336</v>
      </c>
      <c r="E12207" s="98">
        <f t="shared" si="1029"/>
        <v>161</v>
      </c>
      <c r="F12207" s="397">
        <f>F12205+(E12207-E12205)*(F12208-F12205)/(E12208-E12205)</f>
        <v>5.353133333333334</v>
      </c>
      <c r="G12207" s="98">
        <v>15</v>
      </c>
      <c r="H12207" s="491">
        <f>H12205+(E12207-E12205)*(H12208-H12205)/(E12208-E12205)</f>
        <v>0.256718</v>
      </c>
      <c r="I12207" s="492">
        <f>I12205+(E12207-E12205)*(I12208-I12205)/(E12208-E12205)</f>
        <v>20.866666666666667</v>
      </c>
      <c r="J12207" s="397">
        <f>J12205+(E12207-E12205)*(J12208-J12205)/(E12208-E12205)</f>
        <v>0.1014</v>
      </c>
      <c r="K12207" s="469">
        <f t="shared" si="1032"/>
        <v>20.852193197724095</v>
      </c>
      <c r="L12207" s="469">
        <f t="shared" si="1033"/>
        <v>-1.4473468942572509E-2</v>
      </c>
    </row>
    <row r="12208" spans="1:12">
      <c r="A12208" s="480" t="s">
        <v>126</v>
      </c>
      <c r="B12208" s="480">
        <f t="shared" si="1030"/>
        <v>28</v>
      </c>
      <c r="C12208" s="480">
        <f t="shared" si="1031"/>
        <v>0</v>
      </c>
      <c r="D12208" s="480">
        <f>D12205</f>
        <v>336</v>
      </c>
      <c r="E12208" s="480">
        <f t="shared" si="1029"/>
        <v>162</v>
      </c>
      <c r="F12208" s="484">
        <v>5.3634000000000004</v>
      </c>
      <c r="G12208" s="480">
        <v>15</v>
      </c>
      <c r="H12208" s="482">
        <v>0.25707400000000002</v>
      </c>
      <c r="I12208" s="483">
        <v>20.9</v>
      </c>
      <c r="J12208" s="484">
        <v>0.1008</v>
      </c>
      <c r="K12208" s="469">
        <f t="shared" si="1032"/>
        <v>20.863253382294591</v>
      </c>
      <c r="L12208" s="469">
        <f t="shared" si="1033"/>
        <v>-3.6746617705407658E-2</v>
      </c>
    </row>
    <row r="12209" spans="1:12">
      <c r="A12209" s="98" t="s">
        <v>126</v>
      </c>
      <c r="B12209" s="98">
        <f t="shared" si="1030"/>
        <v>28</v>
      </c>
      <c r="C12209" s="98">
        <f t="shared" si="1031"/>
        <v>0</v>
      </c>
      <c r="D12209" s="98">
        <f>D12208</f>
        <v>336</v>
      </c>
      <c r="E12209" s="98">
        <f t="shared" si="1029"/>
        <v>163</v>
      </c>
      <c r="F12209" s="397">
        <f>F12208+(E12209-E12208)*(F12211-F12208)/(E12211-E12208)</f>
        <v>5.3635999999999999</v>
      </c>
      <c r="G12209" s="98">
        <v>15</v>
      </c>
      <c r="H12209" s="491">
        <v>0.25743100000000002</v>
      </c>
      <c r="I12209" s="492">
        <v>20.9</v>
      </c>
      <c r="J12209" s="397">
        <f>J12208+(E12209-E12208)*(J12211-J12208)/(E12211-E12208)</f>
        <v>0.1002</v>
      </c>
      <c r="K12209" s="469">
        <f t="shared" si="1032"/>
        <v>20.835097560122904</v>
      </c>
      <c r="L12209" s="469">
        <f t="shared" si="1033"/>
        <v>-6.4902439877094764E-2</v>
      </c>
    </row>
    <row r="12210" spans="1:12">
      <c r="A12210" s="98" t="s">
        <v>126</v>
      </c>
      <c r="B12210" s="98">
        <f t="shared" si="1030"/>
        <v>28</v>
      </c>
      <c r="C12210" s="98">
        <f t="shared" si="1031"/>
        <v>0</v>
      </c>
      <c r="D12210" s="98">
        <f>D12208</f>
        <v>336</v>
      </c>
      <c r="E12210" s="98">
        <f t="shared" si="1029"/>
        <v>164</v>
      </c>
      <c r="F12210" s="397">
        <f>F12208+(E12210-E12208)*(F12211-F12208)/(E12211-E12208)</f>
        <v>5.3638000000000003</v>
      </c>
      <c r="G12210" s="98">
        <v>15</v>
      </c>
      <c r="H12210" s="491">
        <v>0.25778800000000002</v>
      </c>
      <c r="I12210" s="492">
        <v>20.9</v>
      </c>
      <c r="J12210" s="397">
        <f>J12208+(E12210-E12208)*(J12211-J12208)/(E12211-E12208)</f>
        <v>9.9600000000000008E-2</v>
      </c>
      <c r="K12210" s="469">
        <f t="shared" si="1032"/>
        <v>20.807019721631729</v>
      </c>
      <c r="L12210" s="469">
        <f t="shared" si="1033"/>
        <v>-9.2980278368269609E-2</v>
      </c>
    </row>
    <row r="12211" spans="1:12">
      <c r="A12211" s="164" t="s">
        <v>126</v>
      </c>
      <c r="B12211" s="164">
        <f t="shared" si="1030"/>
        <v>28</v>
      </c>
      <c r="C12211" s="164">
        <f t="shared" si="1031"/>
        <v>0</v>
      </c>
      <c r="D12211" s="164">
        <f>D12208</f>
        <v>336</v>
      </c>
      <c r="E12211" s="164">
        <f t="shared" si="1029"/>
        <v>165</v>
      </c>
      <c r="F12211" s="493">
        <v>5.3639999999999999</v>
      </c>
      <c r="G12211" s="164">
        <v>15</v>
      </c>
      <c r="H12211" s="494">
        <v>0.25819999999999999</v>
      </c>
      <c r="I12211" s="495">
        <v>20.9</v>
      </c>
      <c r="J12211" s="493">
        <v>9.9000000000000005E-2</v>
      </c>
      <c r="K12211" s="469">
        <f t="shared" si="1032"/>
        <v>20.77459333849729</v>
      </c>
      <c r="L12211" s="469">
        <f t="shared" si="1033"/>
        <v>-0.12540666150270852</v>
      </c>
    </row>
    <row r="12212" spans="1:12">
      <c r="A12212" s="480" t="s">
        <v>126</v>
      </c>
      <c r="B12212" s="480">
        <f t="shared" si="1030"/>
        <v>28</v>
      </c>
      <c r="C12212" s="480">
        <f t="shared" si="1031"/>
        <v>6</v>
      </c>
      <c r="D12212" s="480">
        <f>D12211+6</f>
        <v>342</v>
      </c>
      <c r="E12212" s="480">
        <v>114</v>
      </c>
      <c r="F12212" s="484">
        <v>4.8472</v>
      </c>
      <c r="G12212" s="480">
        <v>15</v>
      </c>
      <c r="H12212" s="482">
        <v>0.23733099999999999</v>
      </c>
      <c r="I12212" s="483">
        <v>20.399999999999999</v>
      </c>
      <c r="J12212" s="484">
        <v>0.12909999999999999</v>
      </c>
      <c r="K12212" s="469">
        <f t="shared" si="1032"/>
        <v>20.423796301368132</v>
      </c>
      <c r="L12212" s="469">
        <f t="shared" si="1033"/>
        <v>2.3796301368133044E-2</v>
      </c>
    </row>
    <row r="12213" spans="1:12">
      <c r="A12213" s="98" t="s">
        <v>126</v>
      </c>
      <c r="B12213" s="98">
        <f t="shared" si="1030"/>
        <v>28</v>
      </c>
      <c r="C12213" s="98">
        <f t="shared" si="1031"/>
        <v>6</v>
      </c>
      <c r="D12213" s="98">
        <f>D12212</f>
        <v>342</v>
      </c>
      <c r="E12213" s="98">
        <f t="shared" ref="E12213:E12263" si="1034">E12212+1</f>
        <v>115</v>
      </c>
      <c r="F12213" s="397">
        <f>F12212+(E12213-E12212)*(F12215-F12212)/(E12215-E12212)</f>
        <v>4.8584666666666667</v>
      </c>
      <c r="G12213" s="98">
        <v>15</v>
      </c>
      <c r="H12213" s="491">
        <f>H12212+(E12213-E12212)*(H12215-H12212)/(E12215-E12212)</f>
        <v>0.23767233333333332</v>
      </c>
      <c r="I12213" s="492">
        <f>I12212+(E12213-E12212)*(I12215-I12212)/(E12215-E12212)</f>
        <v>20.433333333333334</v>
      </c>
      <c r="J12213" s="397">
        <f>J12212+(E12213-E12212)*(J12215-J12212)/(E12215-E12212)</f>
        <v>0.12853333333333333</v>
      </c>
      <c r="K12213" s="469">
        <f t="shared" si="1032"/>
        <v>20.441868847446838</v>
      </c>
      <c r="L12213" s="469">
        <f t="shared" si="1033"/>
        <v>8.5355141135039503E-3</v>
      </c>
    </row>
    <row r="12214" spans="1:12">
      <c r="A12214" s="98" t="s">
        <v>126</v>
      </c>
      <c r="B12214" s="98">
        <f t="shared" si="1030"/>
        <v>28</v>
      </c>
      <c r="C12214" s="98">
        <f t="shared" si="1031"/>
        <v>6</v>
      </c>
      <c r="D12214" s="98">
        <f>D12212</f>
        <v>342</v>
      </c>
      <c r="E12214" s="98">
        <f t="shared" si="1034"/>
        <v>116</v>
      </c>
      <c r="F12214" s="397">
        <f>F12212+(E12214-E12212)*(F12215-F12212)/(E12215-E12212)</f>
        <v>4.8697333333333335</v>
      </c>
      <c r="G12214" s="98">
        <v>15</v>
      </c>
      <c r="H12214" s="491">
        <f>H12212+(E12214-E12212)*(H12215-H12212)/(E12215-E12212)</f>
        <v>0.23801366666666668</v>
      </c>
      <c r="I12214" s="492">
        <f>I12212+(E12214-E12212)*(I12215-I12212)/(E12215-E12212)</f>
        <v>20.466666666666665</v>
      </c>
      <c r="J12214" s="397">
        <f>J12212+(E12214-E12212)*(J12215-J12212)/(E12215-E12212)</f>
        <v>0.12796666666666667</v>
      </c>
      <c r="K12214" s="469">
        <f t="shared" si="1032"/>
        <v>20.459889558162626</v>
      </c>
      <c r="L12214" s="469">
        <f t="shared" si="1033"/>
        <v>-6.7771085040391199E-3</v>
      </c>
    </row>
    <row r="12215" spans="1:12">
      <c r="A12215" s="480" t="s">
        <v>126</v>
      </c>
      <c r="B12215" s="480">
        <f t="shared" si="1030"/>
        <v>28</v>
      </c>
      <c r="C12215" s="480">
        <f t="shared" si="1031"/>
        <v>6</v>
      </c>
      <c r="D12215" s="480">
        <f>D12212</f>
        <v>342</v>
      </c>
      <c r="E12215" s="480">
        <f t="shared" si="1034"/>
        <v>117</v>
      </c>
      <c r="F12215" s="484">
        <v>4.8810000000000002</v>
      </c>
      <c r="G12215" s="480">
        <v>15</v>
      </c>
      <c r="H12215" s="482">
        <v>0.23835500000000001</v>
      </c>
      <c r="I12215" s="483">
        <v>20.5</v>
      </c>
      <c r="J12215" s="484">
        <v>0.12740000000000001</v>
      </c>
      <c r="K12215" s="469">
        <f t="shared" si="1032"/>
        <v>20.477858656206081</v>
      </c>
      <c r="L12215" s="469">
        <f t="shared" si="1033"/>
        <v>-2.2141343793919077E-2</v>
      </c>
    </row>
    <row r="12216" spans="1:12">
      <c r="A12216" s="98" t="s">
        <v>126</v>
      </c>
      <c r="B12216" s="98">
        <f t="shared" si="1030"/>
        <v>28</v>
      </c>
      <c r="C12216" s="98">
        <f t="shared" si="1031"/>
        <v>6</v>
      </c>
      <c r="D12216" s="98">
        <f>D12215</f>
        <v>342</v>
      </c>
      <c r="E12216" s="98">
        <f t="shared" si="1034"/>
        <v>118</v>
      </c>
      <c r="F12216" s="397">
        <f>F12215+(E12216-E12215)*(F12218-F12215)/(E12218-E12215)</f>
        <v>4.8922333333333334</v>
      </c>
      <c r="G12216" s="98">
        <v>15</v>
      </c>
      <c r="H12216" s="491">
        <f>H12215+(E12216-E12215)*(H12218-H12215)/(E12218-E12215)</f>
        <v>0.23869700000000002</v>
      </c>
      <c r="I12216" s="492">
        <f>I12215+(E12216-E12215)*(I12218-I12215)/(E12218-E12215)</f>
        <v>20.5</v>
      </c>
      <c r="J12216" s="397">
        <f>J12215+(E12216-E12215)*(J12218-J12215)/(E12218-E12215)</f>
        <v>0.1268</v>
      </c>
      <c r="K12216" s="469">
        <f t="shared" si="1032"/>
        <v>20.495579472441349</v>
      </c>
      <c r="L12216" s="469">
        <f t="shared" si="1033"/>
        <v>-4.4205275586506332E-3</v>
      </c>
    </row>
    <row r="12217" spans="1:12">
      <c r="A12217" s="98" t="s">
        <v>126</v>
      </c>
      <c r="B12217" s="98">
        <f t="shared" si="1030"/>
        <v>28</v>
      </c>
      <c r="C12217" s="98">
        <f t="shared" si="1031"/>
        <v>6</v>
      </c>
      <c r="D12217" s="98">
        <f>D12215</f>
        <v>342</v>
      </c>
      <c r="E12217" s="98">
        <f t="shared" si="1034"/>
        <v>119</v>
      </c>
      <c r="F12217" s="397">
        <f>F12215+(E12217-E12215)*(F12218-F12215)/(E12218-E12215)</f>
        <v>4.9034666666666666</v>
      </c>
      <c r="G12217" s="98">
        <v>15</v>
      </c>
      <c r="H12217" s="491">
        <f>H12215+(E12217-E12215)*(H12218-H12215)/(E12218-E12215)</f>
        <v>0.239039</v>
      </c>
      <c r="I12217" s="492">
        <f>I12215+(E12217-E12215)*(I12218-I12215)/(E12218-E12215)</f>
        <v>20.5</v>
      </c>
      <c r="J12217" s="397">
        <f>J12215+(E12217-E12215)*(J12218-J12215)/(E12218-E12215)</f>
        <v>0.12620000000000001</v>
      </c>
      <c r="K12217" s="469">
        <f t="shared" si="1032"/>
        <v>20.513249581309605</v>
      </c>
      <c r="L12217" s="469">
        <f t="shared" si="1033"/>
        <v>1.3249581309604963E-2</v>
      </c>
    </row>
    <row r="12218" spans="1:12">
      <c r="A12218" s="480" t="s">
        <v>126</v>
      </c>
      <c r="B12218" s="480">
        <f t="shared" si="1030"/>
        <v>28</v>
      </c>
      <c r="C12218" s="480">
        <f t="shared" si="1031"/>
        <v>6</v>
      </c>
      <c r="D12218" s="480">
        <f>D12215</f>
        <v>342</v>
      </c>
      <c r="E12218" s="480">
        <f t="shared" si="1034"/>
        <v>120</v>
      </c>
      <c r="F12218" s="484">
        <v>4.9146999999999998</v>
      </c>
      <c r="G12218" s="480">
        <v>15</v>
      </c>
      <c r="H12218" s="482">
        <v>0.23938100000000001</v>
      </c>
      <c r="I12218" s="483">
        <v>20.5</v>
      </c>
      <c r="J12218" s="484">
        <v>0.12559999999999999</v>
      </c>
      <c r="K12218" s="469">
        <f t="shared" si="1032"/>
        <v>20.530869200145375</v>
      </c>
      <c r="L12218" s="469">
        <f t="shared" si="1033"/>
        <v>3.0869200145374975E-2</v>
      </c>
    </row>
    <row r="12219" spans="1:12">
      <c r="A12219" s="98" t="s">
        <v>126</v>
      </c>
      <c r="B12219" s="98">
        <f t="shared" si="1030"/>
        <v>28</v>
      </c>
      <c r="C12219" s="98">
        <f t="shared" si="1031"/>
        <v>6</v>
      </c>
      <c r="D12219" s="98">
        <f>D12218</f>
        <v>342</v>
      </c>
      <c r="E12219" s="98">
        <f t="shared" si="1034"/>
        <v>121</v>
      </c>
      <c r="F12219" s="397">
        <f>F12218+(E12219-E12218)*(F12221-F12218)/(E12221-E12218)</f>
        <v>4.9258333333333333</v>
      </c>
      <c r="G12219" s="98">
        <v>15</v>
      </c>
      <c r="H12219" s="491">
        <f>H12218+(E12219-E12218)*(H12221-H12218)/(E12221-E12218)</f>
        <v>0.23972333333333334</v>
      </c>
      <c r="I12219" s="492">
        <f>I12218+(E12219-E12218)*(I12221-I12218)/(E12221-E12218)</f>
        <v>20.533333333333335</v>
      </c>
      <c r="J12219" s="397">
        <f>J12218+(E12219-E12218)*(J12221-J12218)/(E12221-E12218)</f>
        <v>0.12499999999999999</v>
      </c>
      <c r="K12219" s="469">
        <f t="shared" si="1032"/>
        <v>20.547992825062224</v>
      </c>
      <c r="L12219" s="469">
        <f t="shared" si="1033"/>
        <v>1.4659491728888696E-2</v>
      </c>
    </row>
    <row r="12220" spans="1:12">
      <c r="A12220" s="98" t="s">
        <v>126</v>
      </c>
      <c r="B12220" s="98">
        <f t="shared" si="1030"/>
        <v>28</v>
      </c>
      <c r="C12220" s="98">
        <f t="shared" si="1031"/>
        <v>6</v>
      </c>
      <c r="D12220" s="98">
        <f>D12218</f>
        <v>342</v>
      </c>
      <c r="E12220" s="98">
        <f t="shared" si="1034"/>
        <v>122</v>
      </c>
      <c r="F12220" s="397">
        <f>F12218+(E12220-E12218)*(F12221-F12218)/(E12221-E12218)</f>
        <v>4.9369666666666667</v>
      </c>
      <c r="G12220" s="98">
        <v>15</v>
      </c>
      <c r="H12220" s="491">
        <f>H12218+(E12220-E12218)*(H12221-H12218)/(E12221-E12218)</f>
        <v>0.24006566666666668</v>
      </c>
      <c r="I12220" s="492">
        <f>I12218+(E12220-E12218)*(I12221-I12218)/(E12221-E12218)</f>
        <v>20.566666666666666</v>
      </c>
      <c r="J12220" s="397">
        <f>J12218+(E12220-E12218)*(J12221-J12218)/(E12221-E12218)</f>
        <v>0.1244</v>
      </c>
      <c r="K12220" s="469">
        <f t="shared" si="1032"/>
        <v>20.565067613444654</v>
      </c>
      <c r="L12220" s="469">
        <f t="shared" si="1033"/>
        <v>-1.5990532220122589E-3</v>
      </c>
    </row>
    <row r="12221" spans="1:12">
      <c r="A12221" s="480" t="s">
        <v>126</v>
      </c>
      <c r="B12221" s="480">
        <f t="shared" ref="B12221:B12284" si="1035">INT(D12221/12)</f>
        <v>28</v>
      </c>
      <c r="C12221" s="480">
        <f t="shared" ref="C12221:C12284" si="1036">D12221-B12221*12</f>
        <v>6</v>
      </c>
      <c r="D12221" s="480">
        <f>D12218</f>
        <v>342</v>
      </c>
      <c r="E12221" s="480">
        <f t="shared" si="1034"/>
        <v>123</v>
      </c>
      <c r="F12221" s="484">
        <v>4.9481000000000002</v>
      </c>
      <c r="G12221" s="480">
        <v>15</v>
      </c>
      <c r="H12221" s="482">
        <v>0.24040800000000001</v>
      </c>
      <c r="I12221" s="483">
        <v>20.6</v>
      </c>
      <c r="J12221" s="484">
        <v>0.12379999999999999</v>
      </c>
      <c r="K12221" s="469">
        <f t="shared" si="1032"/>
        <v>20.582093773917673</v>
      </c>
      <c r="L12221" s="469">
        <f t="shared" si="1033"/>
        <v>-1.7906226082327947E-2</v>
      </c>
    </row>
    <row r="12222" spans="1:12">
      <c r="A12222" s="98" t="s">
        <v>126</v>
      </c>
      <c r="B12222" s="98">
        <f t="shared" si="1035"/>
        <v>28</v>
      </c>
      <c r="C12222" s="98">
        <f t="shared" si="1036"/>
        <v>6</v>
      </c>
      <c r="D12222" s="98">
        <f>D12221</f>
        <v>342</v>
      </c>
      <c r="E12222" s="98">
        <f t="shared" si="1034"/>
        <v>124</v>
      </c>
      <c r="F12222" s="397">
        <f>F12221+(E12222-E12221)*(F12224-F12221)/(E12224-E12221)</f>
        <v>4.9591666666666665</v>
      </c>
      <c r="G12222" s="98">
        <v>15</v>
      </c>
      <c r="H12222" s="491">
        <f>H12221+(E12222-E12221)*(H12224-H12221)/(E12224-E12221)</f>
        <v>0.24075066666666667</v>
      </c>
      <c r="I12222" s="492">
        <f>I12221+(E12222-E12221)*(I12224-I12221)/(E12224-E12221)</f>
        <v>20.6</v>
      </c>
      <c r="J12222" s="397">
        <f>J12221+(E12222-E12221)*(J12224-J12221)/(E12224-E12221)</f>
        <v>0.12323333333333333</v>
      </c>
      <c r="K12222" s="469">
        <f t="shared" si="1032"/>
        <v>20.598766081644634</v>
      </c>
      <c r="L12222" s="469">
        <f t="shared" si="1033"/>
        <v>-1.2339183553677913E-3</v>
      </c>
    </row>
    <row r="12223" spans="1:12">
      <c r="A12223" s="98" t="s">
        <v>126</v>
      </c>
      <c r="B12223" s="98">
        <f t="shared" si="1035"/>
        <v>28</v>
      </c>
      <c r="C12223" s="98">
        <f t="shared" si="1036"/>
        <v>6</v>
      </c>
      <c r="D12223" s="98">
        <f>D12221</f>
        <v>342</v>
      </c>
      <c r="E12223" s="98">
        <f t="shared" si="1034"/>
        <v>125</v>
      </c>
      <c r="F12223" s="397">
        <f>F12221+(E12223-E12221)*(F12224-F12221)/(E12224-E12221)</f>
        <v>4.9702333333333337</v>
      </c>
      <c r="G12223" s="98">
        <v>15</v>
      </c>
      <c r="H12223" s="491">
        <f>H12221+(E12223-E12221)*(H12224-H12221)/(E12224-E12221)</f>
        <v>0.24109333333333335</v>
      </c>
      <c r="I12223" s="492">
        <f>I12221+(E12223-E12221)*(I12224-I12221)/(E12224-E12221)</f>
        <v>20.6</v>
      </c>
      <c r="J12223" s="397">
        <f>J12221+(E12223-E12221)*(J12224-J12221)/(E12224-E12221)</f>
        <v>0.12266666666666666</v>
      </c>
      <c r="K12223" s="469">
        <f t="shared" si="1032"/>
        <v>20.615390996571175</v>
      </c>
      <c r="L12223" s="469">
        <f t="shared" si="1033"/>
        <v>1.5390996571174043E-2</v>
      </c>
    </row>
    <row r="12224" spans="1:12">
      <c r="A12224" s="480" t="s">
        <v>126</v>
      </c>
      <c r="B12224" s="480">
        <f t="shared" si="1035"/>
        <v>28</v>
      </c>
      <c r="C12224" s="480">
        <f t="shared" si="1036"/>
        <v>6</v>
      </c>
      <c r="D12224" s="480">
        <f>D12221</f>
        <v>342</v>
      </c>
      <c r="E12224" s="480">
        <f t="shared" si="1034"/>
        <v>126</v>
      </c>
      <c r="F12224" s="484">
        <v>4.9813000000000001</v>
      </c>
      <c r="G12224" s="480">
        <v>15</v>
      </c>
      <c r="H12224" s="482">
        <v>0.24143600000000001</v>
      </c>
      <c r="I12224" s="483">
        <v>20.6</v>
      </c>
      <c r="J12224" s="484">
        <v>0.1221</v>
      </c>
      <c r="K12224" s="469">
        <f t="shared" si="1032"/>
        <v>20.631968720489073</v>
      </c>
      <c r="L12224" s="469">
        <f t="shared" si="1033"/>
        <v>3.1968720489071956E-2</v>
      </c>
    </row>
    <row r="12225" spans="1:12">
      <c r="A12225" s="98" t="s">
        <v>126</v>
      </c>
      <c r="B12225" s="98">
        <f t="shared" si="1035"/>
        <v>28</v>
      </c>
      <c r="C12225" s="98">
        <f t="shared" si="1036"/>
        <v>6</v>
      </c>
      <c r="D12225" s="98">
        <f>D12224</f>
        <v>342</v>
      </c>
      <c r="E12225" s="98">
        <f t="shared" si="1034"/>
        <v>127</v>
      </c>
      <c r="F12225" s="397">
        <f>F12224+(E12225-E12224)*(F12227-F12224)/(E12227-E12224)</f>
        <v>4.9922666666666666</v>
      </c>
      <c r="G12225" s="98">
        <v>15</v>
      </c>
      <c r="H12225" s="491">
        <f>H12224+(E12225-E12224)*(H12227-H12224)/(E12227-E12224)</f>
        <v>0.24177999999999999</v>
      </c>
      <c r="I12225" s="492">
        <f>I12224+(E12225-E12224)*(I12227-I12224)/(E12227-E12224)</f>
        <v>20.633333333333333</v>
      </c>
      <c r="J12225" s="397">
        <f>J12224+(E12225-E12224)*(J12227-J12224)/(E12227-E12224)</f>
        <v>0.1215</v>
      </c>
      <c r="K12225" s="469">
        <f t="shared" si="1032"/>
        <v>20.647971985551603</v>
      </c>
      <c r="L12225" s="469">
        <f t="shared" si="1033"/>
        <v>1.4638652218270209E-2</v>
      </c>
    </row>
    <row r="12226" spans="1:12">
      <c r="A12226" s="98" t="s">
        <v>126</v>
      </c>
      <c r="B12226" s="98">
        <f t="shared" si="1035"/>
        <v>28</v>
      </c>
      <c r="C12226" s="98">
        <f t="shared" si="1036"/>
        <v>6</v>
      </c>
      <c r="D12226" s="98">
        <f>D12224</f>
        <v>342</v>
      </c>
      <c r="E12226" s="98">
        <f t="shared" si="1034"/>
        <v>128</v>
      </c>
      <c r="F12226" s="397">
        <f>F12224+(E12226-E12224)*(F12227-F12224)/(E12227-E12224)</f>
        <v>5.0032333333333332</v>
      </c>
      <c r="G12226" s="98">
        <v>15</v>
      </c>
      <c r="H12226" s="491">
        <f>H12224+(E12226-E12224)*(H12227-H12224)/(E12227-E12224)</f>
        <v>0.24212400000000001</v>
      </c>
      <c r="I12226" s="492">
        <f>I12224+(E12226-E12224)*(I12227-I12224)/(E12227-E12224)</f>
        <v>20.666666666666668</v>
      </c>
      <c r="J12226" s="397">
        <f>J12224+(E12226-E12224)*(J12227-J12224)/(E12227-E12224)</f>
        <v>0.12090000000000001</v>
      </c>
      <c r="K12226" s="469">
        <f t="shared" si="1032"/>
        <v>20.663929777028848</v>
      </c>
      <c r="L12226" s="469">
        <f t="shared" si="1033"/>
        <v>-2.7368896378199281E-3</v>
      </c>
    </row>
    <row r="12227" spans="1:12">
      <c r="A12227" s="480" t="s">
        <v>126</v>
      </c>
      <c r="B12227" s="480">
        <f t="shared" si="1035"/>
        <v>28</v>
      </c>
      <c r="C12227" s="480">
        <f t="shared" si="1036"/>
        <v>6</v>
      </c>
      <c r="D12227" s="480">
        <f>D12224</f>
        <v>342</v>
      </c>
      <c r="E12227" s="480">
        <f t="shared" si="1034"/>
        <v>129</v>
      </c>
      <c r="F12227" s="484">
        <v>5.0141999999999998</v>
      </c>
      <c r="G12227" s="480">
        <v>15</v>
      </c>
      <c r="H12227" s="482">
        <v>0.24246799999999999</v>
      </c>
      <c r="I12227" s="483">
        <v>20.7</v>
      </c>
      <c r="J12227" s="484">
        <v>0.1203</v>
      </c>
      <c r="K12227" s="469">
        <f t="shared" si="1032"/>
        <v>20.679842288466933</v>
      </c>
      <c r="L12227" s="469">
        <f t="shared" si="1033"/>
        <v>-2.0157711533066447E-2</v>
      </c>
    </row>
    <row r="12228" spans="1:12">
      <c r="A12228" s="98" t="s">
        <v>126</v>
      </c>
      <c r="B12228" s="98">
        <f t="shared" si="1035"/>
        <v>28</v>
      </c>
      <c r="C12228" s="98">
        <f t="shared" si="1036"/>
        <v>6</v>
      </c>
      <c r="D12228" s="98">
        <f>D12227</f>
        <v>342</v>
      </c>
      <c r="E12228" s="98">
        <f t="shared" si="1034"/>
        <v>130</v>
      </c>
      <c r="F12228" s="397">
        <f>F12227+(E12228-E12227)*(F12230-F12227)/(E12230-E12227)</f>
        <v>5.0251333333333328</v>
      </c>
      <c r="G12228" s="98">
        <v>15</v>
      </c>
      <c r="H12228" s="491">
        <f>H12227+(E12228-E12227)*(H12230-H12227)/(E12230-E12227)</f>
        <v>0.24281233333333332</v>
      </c>
      <c r="I12228" s="492">
        <f>I12227+(E12228-E12227)*(I12230-I12227)/(E12230-E12227)</f>
        <v>20.7</v>
      </c>
      <c r="J12228" s="397">
        <f>J12227+(E12228-E12227)*(J12230-J12227)/(E12230-E12227)</f>
        <v>0.1197</v>
      </c>
      <c r="K12228" s="469">
        <f t="shared" si="1032"/>
        <v>20.695544020965436</v>
      </c>
      <c r="L12228" s="469">
        <f t="shared" si="1033"/>
        <v>-4.4559790345637396E-3</v>
      </c>
    </row>
    <row r="12229" spans="1:12">
      <c r="A12229" s="98" t="s">
        <v>126</v>
      </c>
      <c r="B12229" s="98">
        <f t="shared" si="1035"/>
        <v>28</v>
      </c>
      <c r="C12229" s="98">
        <f t="shared" si="1036"/>
        <v>6</v>
      </c>
      <c r="D12229" s="98">
        <f>D12227</f>
        <v>342</v>
      </c>
      <c r="E12229" s="98">
        <f t="shared" si="1034"/>
        <v>131</v>
      </c>
      <c r="F12229" s="397">
        <f>F12227+(E12229-E12227)*(F12230-F12227)/(E12230-E12227)</f>
        <v>5.0360666666666667</v>
      </c>
      <c r="G12229" s="98">
        <v>15</v>
      </c>
      <c r="H12229" s="491">
        <f>H12227+(E12229-E12227)*(H12230-H12227)/(E12230-E12227)</f>
        <v>0.24315666666666666</v>
      </c>
      <c r="I12229" s="492">
        <f>I12227+(E12229-E12227)*(I12230-I12227)/(E12230-E12227)</f>
        <v>20.7</v>
      </c>
      <c r="J12229" s="397">
        <f>J12227+(E12229-E12227)*(J12230-J12227)/(E12230-E12227)</f>
        <v>0.1191</v>
      </c>
      <c r="K12229" s="469">
        <f t="shared" si="1032"/>
        <v>20.711201283123366</v>
      </c>
      <c r="L12229" s="469">
        <f t="shared" si="1033"/>
        <v>1.1201283123366323E-2</v>
      </c>
    </row>
    <row r="12230" spans="1:12">
      <c r="A12230" s="480" t="s">
        <v>126</v>
      </c>
      <c r="B12230" s="480">
        <f t="shared" si="1035"/>
        <v>28</v>
      </c>
      <c r="C12230" s="480">
        <f t="shared" si="1036"/>
        <v>6</v>
      </c>
      <c r="D12230" s="480">
        <f>D12227</f>
        <v>342</v>
      </c>
      <c r="E12230" s="480">
        <f t="shared" si="1034"/>
        <v>132</v>
      </c>
      <c r="F12230" s="484">
        <v>5.0469999999999997</v>
      </c>
      <c r="G12230" s="480">
        <v>15</v>
      </c>
      <c r="H12230" s="482">
        <v>0.243501</v>
      </c>
      <c r="I12230" s="483">
        <v>20.7</v>
      </c>
      <c r="J12230" s="484">
        <v>0.11849999999999999</v>
      </c>
      <c r="K12230" s="469">
        <f t="shared" si="1032"/>
        <v>20.726814263596452</v>
      </c>
      <c r="L12230" s="469">
        <f t="shared" si="1033"/>
        <v>2.6814263596453003E-2</v>
      </c>
    </row>
    <row r="12231" spans="1:12">
      <c r="A12231" s="98" t="s">
        <v>126</v>
      </c>
      <c r="B12231" s="98">
        <f t="shared" si="1035"/>
        <v>28</v>
      </c>
      <c r="C12231" s="98">
        <f t="shared" si="1036"/>
        <v>6</v>
      </c>
      <c r="D12231" s="98">
        <f>D12230</f>
        <v>342</v>
      </c>
      <c r="E12231" s="98">
        <f t="shared" si="1034"/>
        <v>133</v>
      </c>
      <c r="F12231" s="397">
        <f>F12230+(E12231-E12230)*(F12233-F12230)/(E12233-E12230)</f>
        <v>5.057833333333333</v>
      </c>
      <c r="G12231" s="98">
        <v>15</v>
      </c>
      <c r="H12231" s="491">
        <f>H12230+(E12231-E12230)*(H12233-H12230)/(E12233-E12230)</f>
        <v>0.24384633333333333</v>
      </c>
      <c r="I12231" s="492">
        <f>I12230+(E12231-E12230)*(I12233-I12230)/(E12233-E12230)</f>
        <v>20.733333333333334</v>
      </c>
      <c r="J12231" s="397">
        <f>J12230+(E12231-E12230)*(J12233-J12230)/(E12233-E12230)</f>
        <v>0.11789999999999999</v>
      </c>
      <c r="K12231" s="469">
        <f t="shared" si="1032"/>
        <v>20.741887992301162</v>
      </c>
      <c r="L12231" s="469">
        <f t="shared" si="1033"/>
        <v>8.5546589678280327E-3</v>
      </c>
    </row>
    <row r="12232" spans="1:12">
      <c r="A12232" s="98" t="s">
        <v>126</v>
      </c>
      <c r="B12232" s="98">
        <f t="shared" si="1035"/>
        <v>28</v>
      </c>
      <c r="C12232" s="98">
        <f t="shared" si="1036"/>
        <v>6</v>
      </c>
      <c r="D12232" s="98">
        <f>D12230</f>
        <v>342</v>
      </c>
      <c r="E12232" s="98">
        <f t="shared" si="1034"/>
        <v>134</v>
      </c>
      <c r="F12232" s="397">
        <f>F12230+(E12232-E12230)*(F12233-F12230)/(E12233-E12230)</f>
        <v>5.0686666666666671</v>
      </c>
      <c r="G12232" s="98">
        <v>15</v>
      </c>
      <c r="H12232" s="491">
        <f>H12230+(E12232-E12230)*(H12233-H12230)/(E12233-E12230)</f>
        <v>0.24419166666666667</v>
      </c>
      <c r="I12232" s="492">
        <f>I12230+(E12232-E12230)*(I12233-I12230)/(E12233-E12230)</f>
        <v>20.766666666666666</v>
      </c>
      <c r="J12232" s="397">
        <f>J12230+(E12232-E12230)*(J12233-J12230)/(E12233-E12230)</f>
        <v>0.1173</v>
      </c>
      <c r="K12232" s="469">
        <f t="shared" si="1032"/>
        <v>20.756919086782926</v>
      </c>
      <c r="L12232" s="469">
        <f t="shared" si="1033"/>
        <v>-9.7475798837400873E-3</v>
      </c>
    </row>
    <row r="12233" spans="1:12">
      <c r="A12233" s="480" t="s">
        <v>126</v>
      </c>
      <c r="B12233" s="480">
        <f t="shared" si="1035"/>
        <v>28</v>
      </c>
      <c r="C12233" s="480">
        <f t="shared" si="1036"/>
        <v>6</v>
      </c>
      <c r="D12233" s="480">
        <f>D12230</f>
        <v>342</v>
      </c>
      <c r="E12233" s="480">
        <f t="shared" si="1034"/>
        <v>135</v>
      </c>
      <c r="F12233" s="484">
        <v>5.0795000000000003</v>
      </c>
      <c r="G12233" s="480">
        <v>15</v>
      </c>
      <c r="H12233" s="482">
        <v>0.244537</v>
      </c>
      <c r="I12233" s="483">
        <v>20.8</v>
      </c>
      <c r="J12233" s="484">
        <v>0.1167</v>
      </c>
      <c r="K12233" s="469">
        <f t="shared" si="1032"/>
        <v>20.771907727664935</v>
      </c>
      <c r="L12233" s="469">
        <f t="shared" si="1033"/>
        <v>-2.8092272335065616E-2</v>
      </c>
    </row>
    <row r="12234" spans="1:12">
      <c r="A12234" s="98" t="s">
        <v>126</v>
      </c>
      <c r="B12234" s="98">
        <f t="shared" si="1035"/>
        <v>28</v>
      </c>
      <c r="C12234" s="98">
        <f t="shared" si="1036"/>
        <v>6</v>
      </c>
      <c r="D12234" s="98">
        <f>D12233</f>
        <v>342</v>
      </c>
      <c r="E12234" s="98">
        <f t="shared" si="1034"/>
        <v>136</v>
      </c>
      <c r="F12234" s="397">
        <f>F12233+(E12234-E12233)*(F12236-F12233)/(E12236-E12233)</f>
        <v>5.0902666666666665</v>
      </c>
      <c r="G12234" s="98">
        <v>15</v>
      </c>
      <c r="H12234" s="491">
        <f>H12233+(E12234-E12233)*(H12236-H12233)/(E12236-E12233)</f>
        <v>0.24488366666666667</v>
      </c>
      <c r="I12234" s="492">
        <f>I12233+(E12234-E12233)*(I12236-I12233)/(E12236-E12233)</f>
        <v>20.8</v>
      </c>
      <c r="J12234" s="397">
        <f>J12233+(E12234-E12233)*(J12236-J12233)/(E12236-E12233)</f>
        <v>0.11613333333333334</v>
      </c>
      <c r="K12234" s="469">
        <f t="shared" si="1032"/>
        <v>20.786468676963619</v>
      </c>
      <c r="L12234" s="469">
        <f t="shared" si="1033"/>
        <v>-1.3531323036382048E-2</v>
      </c>
    </row>
    <row r="12235" spans="1:12">
      <c r="A12235" s="98" t="s">
        <v>126</v>
      </c>
      <c r="B12235" s="98">
        <f t="shared" si="1035"/>
        <v>28</v>
      </c>
      <c r="C12235" s="98">
        <f t="shared" si="1036"/>
        <v>6</v>
      </c>
      <c r="D12235" s="98">
        <f>D12233</f>
        <v>342</v>
      </c>
      <c r="E12235" s="98">
        <f t="shared" si="1034"/>
        <v>137</v>
      </c>
      <c r="F12235" s="397">
        <f>F12233+(E12235-E12233)*(F12236-F12233)/(E12236-E12233)</f>
        <v>5.1010333333333335</v>
      </c>
      <c r="G12235" s="98">
        <v>15</v>
      </c>
      <c r="H12235" s="491">
        <f>H12233+(E12235-E12233)*(H12236-H12233)/(E12236-E12233)</f>
        <v>0.24523033333333333</v>
      </c>
      <c r="I12235" s="492">
        <f>I12233+(E12235-E12233)*(I12236-I12233)/(E12236-E12233)</f>
        <v>20.8</v>
      </c>
      <c r="J12235" s="397">
        <f>J12233+(E12235-E12233)*(J12236-J12233)/(E12236-E12233)</f>
        <v>0.11556666666666666</v>
      </c>
      <c r="K12235" s="469">
        <f t="shared" ref="K12235:K12298" si="1037">F12235/H12235</f>
        <v>20.800988458469657</v>
      </c>
      <c r="L12235" s="469">
        <f t="shared" ref="L12235:L12298" si="1038">K12235-I12235</f>
        <v>9.8845846965645023E-4</v>
      </c>
    </row>
    <row r="12236" spans="1:12">
      <c r="A12236" s="480" t="s">
        <v>126</v>
      </c>
      <c r="B12236" s="480">
        <f t="shared" si="1035"/>
        <v>28</v>
      </c>
      <c r="C12236" s="480">
        <f t="shared" si="1036"/>
        <v>6</v>
      </c>
      <c r="D12236" s="480">
        <f>D12233</f>
        <v>342</v>
      </c>
      <c r="E12236" s="480">
        <f t="shared" si="1034"/>
        <v>138</v>
      </c>
      <c r="F12236" s="484">
        <v>5.1117999999999997</v>
      </c>
      <c r="G12236" s="480">
        <v>15</v>
      </c>
      <c r="H12236" s="482">
        <v>0.24557699999999999</v>
      </c>
      <c r="I12236" s="483">
        <v>20.8</v>
      </c>
      <c r="J12236" s="484">
        <v>0.115</v>
      </c>
      <c r="K12236" s="469">
        <f t="shared" si="1037"/>
        <v>20.815467246525529</v>
      </c>
      <c r="L12236" s="469">
        <f t="shared" si="1038"/>
        <v>1.5467246525528111E-2</v>
      </c>
    </row>
    <row r="12237" spans="1:12">
      <c r="A12237" s="98" t="s">
        <v>126</v>
      </c>
      <c r="B12237" s="98">
        <f t="shared" si="1035"/>
        <v>28</v>
      </c>
      <c r="C12237" s="98">
        <f t="shared" si="1036"/>
        <v>6</v>
      </c>
      <c r="D12237" s="98">
        <f>D12236</f>
        <v>342</v>
      </c>
      <c r="E12237" s="98">
        <f t="shared" si="1034"/>
        <v>139</v>
      </c>
      <c r="F12237" s="397">
        <f>F12236+(E12237-E12236)*(F12239-F12236)/(E12239-E12236)</f>
        <v>5.1224999999999996</v>
      </c>
      <c r="G12237" s="98">
        <v>15</v>
      </c>
      <c r="H12237" s="491">
        <f>H12236+(E12237-E12236)*(H12239-H12236)/(E12239-E12236)</f>
        <v>0.24592433333333333</v>
      </c>
      <c r="I12237" s="492">
        <f>I12236+(E12237-E12236)*(I12239-I12236)/(E12239-E12236)</f>
        <v>20.833333333333332</v>
      </c>
      <c r="J12237" s="397">
        <f>J12236+(E12237-E12236)*(J12239-J12236)/(E12239-E12236)</f>
        <v>0.1144</v>
      </c>
      <c r="K12237" s="469">
        <f t="shared" si="1037"/>
        <v>20.829577661421602</v>
      </c>
      <c r="L12237" s="469">
        <f t="shared" si="1038"/>
        <v>-3.7556719117297632E-3</v>
      </c>
    </row>
    <row r="12238" spans="1:12">
      <c r="A12238" s="98" t="s">
        <v>126</v>
      </c>
      <c r="B12238" s="98">
        <f t="shared" si="1035"/>
        <v>28</v>
      </c>
      <c r="C12238" s="98">
        <f t="shared" si="1036"/>
        <v>6</v>
      </c>
      <c r="D12238" s="98">
        <f>D12236</f>
        <v>342</v>
      </c>
      <c r="E12238" s="98">
        <f t="shared" si="1034"/>
        <v>140</v>
      </c>
      <c r="F12238" s="397">
        <f>F12236+(E12238-E12236)*(F12239-F12236)/(E12239-E12236)</f>
        <v>5.1332000000000004</v>
      </c>
      <c r="G12238" s="98">
        <v>15</v>
      </c>
      <c r="H12238" s="491">
        <f>H12236+(E12238-E12236)*(H12239-H12236)/(E12239-E12236)</f>
        <v>0.24627166666666667</v>
      </c>
      <c r="I12238" s="492">
        <f>I12236+(E12238-E12236)*(I12239-I12236)/(E12239-E12236)</f>
        <v>20.866666666666667</v>
      </c>
      <c r="J12238" s="397">
        <f>J12236+(E12238-E12236)*(J12239-J12236)/(E12239-E12236)</f>
        <v>0.1138</v>
      </c>
      <c r="K12238" s="469">
        <f t="shared" si="1037"/>
        <v>20.843648274601897</v>
      </c>
      <c r="L12238" s="469">
        <f t="shared" si="1038"/>
        <v>-2.301839206477041E-2</v>
      </c>
    </row>
    <row r="12239" spans="1:12">
      <c r="A12239" s="480" t="s">
        <v>126</v>
      </c>
      <c r="B12239" s="480">
        <f t="shared" si="1035"/>
        <v>28</v>
      </c>
      <c r="C12239" s="480">
        <f t="shared" si="1036"/>
        <v>6</v>
      </c>
      <c r="D12239" s="480">
        <f>D12236</f>
        <v>342</v>
      </c>
      <c r="E12239" s="480">
        <f t="shared" si="1034"/>
        <v>141</v>
      </c>
      <c r="F12239" s="484">
        <v>5.1439000000000004</v>
      </c>
      <c r="G12239" s="480">
        <v>15</v>
      </c>
      <c r="H12239" s="482">
        <v>0.246619</v>
      </c>
      <c r="I12239" s="483">
        <v>20.9</v>
      </c>
      <c r="J12239" s="484">
        <v>0.1132</v>
      </c>
      <c r="K12239" s="469">
        <f t="shared" si="1037"/>
        <v>20.857679254234267</v>
      </c>
      <c r="L12239" s="469">
        <f t="shared" si="1038"/>
        <v>-4.2320745765731971E-2</v>
      </c>
    </row>
    <row r="12240" spans="1:12">
      <c r="A12240" s="98" t="s">
        <v>126</v>
      </c>
      <c r="B12240" s="98">
        <f t="shared" si="1035"/>
        <v>28</v>
      </c>
      <c r="C12240" s="98">
        <f t="shared" si="1036"/>
        <v>6</v>
      </c>
      <c r="D12240" s="98">
        <f>D12239</f>
        <v>342</v>
      </c>
      <c r="E12240" s="98">
        <f t="shared" si="1034"/>
        <v>142</v>
      </c>
      <c r="F12240" s="397">
        <f>F12239+(E12240-E12239)*(F12242-F12239)/(E12242-E12239)</f>
        <v>5.1545666666666667</v>
      </c>
      <c r="G12240" s="98">
        <v>15</v>
      </c>
      <c r="H12240" s="491">
        <f>H12239+(E12240-E12239)*(H12242-H12239)/(E12242-E12239)</f>
        <v>0.24696766666666667</v>
      </c>
      <c r="I12240" s="492">
        <f>I12239+(E12240-E12239)*(I12242-I12239)/(E12242-E12239)</f>
        <v>20.9</v>
      </c>
      <c r="J12240" s="397">
        <f>J12239+(E12240-E12239)*(J12242-J12239)/(E12242-E12239)</f>
        <v>0.11259999999999999</v>
      </c>
      <c r="K12240" s="469">
        <f t="shared" si="1037"/>
        <v>20.87142311476671</v>
      </c>
      <c r="L12240" s="469">
        <f t="shared" si="1038"/>
        <v>-2.8576885233288607E-2</v>
      </c>
    </row>
    <row r="12241" spans="1:12">
      <c r="A12241" s="98" t="s">
        <v>126</v>
      </c>
      <c r="B12241" s="98">
        <f t="shared" si="1035"/>
        <v>28</v>
      </c>
      <c r="C12241" s="98">
        <f t="shared" si="1036"/>
        <v>6</v>
      </c>
      <c r="D12241" s="98">
        <f>D12239</f>
        <v>342</v>
      </c>
      <c r="E12241" s="98">
        <f t="shared" si="1034"/>
        <v>143</v>
      </c>
      <c r="F12241" s="397">
        <f>F12239+(E12241-E12239)*(F12242-F12239)/(E12242-E12239)</f>
        <v>5.165233333333334</v>
      </c>
      <c r="G12241" s="98">
        <v>15</v>
      </c>
      <c r="H12241" s="491">
        <f>H12239+(E12241-E12239)*(H12242-H12239)/(E12242-E12239)</f>
        <v>0.24731633333333333</v>
      </c>
      <c r="I12241" s="492">
        <f>I12239+(E12241-E12239)*(I12242-I12239)/(E12242-E12239)</f>
        <v>20.9</v>
      </c>
      <c r="J12241" s="397">
        <f>J12239+(E12241-E12239)*(J12242-J12239)/(E12242-E12239)</f>
        <v>0.112</v>
      </c>
      <c r="K12241" s="469">
        <f t="shared" si="1037"/>
        <v>20.885128223098896</v>
      </c>
      <c r="L12241" s="469">
        <f t="shared" si="1038"/>
        <v>-1.4871776901102862E-2</v>
      </c>
    </row>
    <row r="12242" spans="1:12">
      <c r="A12242" s="480" t="s">
        <v>126</v>
      </c>
      <c r="B12242" s="480">
        <f t="shared" si="1035"/>
        <v>28</v>
      </c>
      <c r="C12242" s="480">
        <f t="shared" si="1036"/>
        <v>6</v>
      </c>
      <c r="D12242" s="480">
        <f>D12239</f>
        <v>342</v>
      </c>
      <c r="E12242" s="480">
        <f t="shared" si="1034"/>
        <v>144</v>
      </c>
      <c r="F12242" s="484">
        <v>5.1759000000000004</v>
      </c>
      <c r="G12242" s="480">
        <v>15</v>
      </c>
      <c r="H12242" s="482">
        <v>0.247665</v>
      </c>
      <c r="I12242" s="483">
        <v>20.9</v>
      </c>
      <c r="J12242" s="484">
        <v>0.1114</v>
      </c>
      <c r="K12242" s="469">
        <f t="shared" si="1037"/>
        <v>20.898794742898676</v>
      </c>
      <c r="L12242" s="469">
        <f t="shared" si="1038"/>
        <v>-1.2052571013221325E-3</v>
      </c>
    </row>
    <row r="12243" spans="1:12">
      <c r="A12243" s="98" t="s">
        <v>126</v>
      </c>
      <c r="B12243" s="98">
        <f t="shared" si="1035"/>
        <v>28</v>
      </c>
      <c r="C12243" s="98">
        <f t="shared" si="1036"/>
        <v>6</v>
      </c>
      <c r="D12243" s="98">
        <f>D12242</f>
        <v>342</v>
      </c>
      <c r="E12243" s="98">
        <f t="shared" si="1034"/>
        <v>145</v>
      </c>
      <c r="F12243" s="397">
        <f>F12242+(E12243-E12242)*(F12245-F12242)/(E12245-E12242)</f>
        <v>5.186466666666667</v>
      </c>
      <c r="G12243" s="98">
        <v>15</v>
      </c>
      <c r="H12243" s="491">
        <f>H12242+(E12243-E12242)*(H12245-H12242)/(E12245-E12242)</f>
        <v>0.24801466666666666</v>
      </c>
      <c r="I12243" s="492">
        <f>I12242+(E12243-E12242)*(I12245-I12242)/(E12245-E12242)</f>
        <v>20.9</v>
      </c>
      <c r="J12243" s="397">
        <f>J12242+(E12243-E12242)*(J12245-J12242)/(E12245-E12242)</f>
        <v>0.11083333333333334</v>
      </c>
      <c r="K12243" s="469">
        <f t="shared" si="1037"/>
        <v>20.911935315653377</v>
      </c>
      <c r="L12243" s="469">
        <f t="shared" si="1038"/>
        <v>1.1935315653378353E-2</v>
      </c>
    </row>
    <row r="12244" spans="1:12">
      <c r="A12244" s="98" t="s">
        <v>126</v>
      </c>
      <c r="B12244" s="98">
        <f t="shared" si="1035"/>
        <v>28</v>
      </c>
      <c r="C12244" s="98">
        <f t="shared" si="1036"/>
        <v>6</v>
      </c>
      <c r="D12244" s="98">
        <f>D12242</f>
        <v>342</v>
      </c>
      <c r="E12244" s="98">
        <f t="shared" si="1034"/>
        <v>146</v>
      </c>
      <c r="F12244" s="397">
        <f>F12242+(E12244-E12242)*(F12245-F12242)/(E12245-E12242)</f>
        <v>5.1970333333333336</v>
      </c>
      <c r="G12244" s="98">
        <v>15</v>
      </c>
      <c r="H12244" s="491">
        <f>H12242+(E12244-E12242)*(H12245-H12242)/(E12245-E12242)</f>
        <v>0.24836433333333333</v>
      </c>
      <c r="I12244" s="492">
        <f>I12242+(E12244-E12242)*(I12245-I12242)/(E12245-E12242)</f>
        <v>20.9</v>
      </c>
      <c r="J12244" s="397">
        <f>J12242+(E12244-E12242)*(J12245-J12242)/(E12245-E12242)</f>
        <v>0.11026666666666667</v>
      </c>
      <c r="K12244" s="469">
        <f t="shared" si="1037"/>
        <v>20.925038887763005</v>
      </c>
      <c r="L12244" s="469">
        <f t="shared" si="1038"/>
        <v>2.5038887763006556E-2</v>
      </c>
    </row>
    <row r="12245" spans="1:12">
      <c r="A12245" s="480" t="s">
        <v>126</v>
      </c>
      <c r="B12245" s="480">
        <f t="shared" si="1035"/>
        <v>28</v>
      </c>
      <c r="C12245" s="480">
        <f t="shared" si="1036"/>
        <v>6</v>
      </c>
      <c r="D12245" s="480">
        <f>D12242</f>
        <v>342</v>
      </c>
      <c r="E12245" s="480">
        <f t="shared" si="1034"/>
        <v>147</v>
      </c>
      <c r="F12245" s="484">
        <v>5.2076000000000002</v>
      </c>
      <c r="G12245" s="480">
        <v>15</v>
      </c>
      <c r="H12245" s="482">
        <v>0.24871399999999999</v>
      </c>
      <c r="I12245" s="483">
        <v>20.9</v>
      </c>
      <c r="J12245" s="484">
        <v>0.10970000000000001</v>
      </c>
      <c r="K12245" s="469">
        <f t="shared" si="1037"/>
        <v>20.938105615285028</v>
      </c>
      <c r="L12245" s="469">
        <f t="shared" si="1038"/>
        <v>3.810561528502987E-2</v>
      </c>
    </row>
    <row r="12246" spans="1:12">
      <c r="A12246" s="98" t="s">
        <v>126</v>
      </c>
      <c r="B12246" s="98">
        <f t="shared" si="1035"/>
        <v>28</v>
      </c>
      <c r="C12246" s="98">
        <f t="shared" si="1036"/>
        <v>6</v>
      </c>
      <c r="D12246" s="98">
        <f>D12245</f>
        <v>342</v>
      </c>
      <c r="E12246" s="98">
        <f t="shared" si="1034"/>
        <v>148</v>
      </c>
      <c r="F12246" s="397">
        <f>F12245+(E12246-E12245)*(F12248-F12245)/(E12248-E12245)</f>
        <v>5.2180999999999997</v>
      </c>
      <c r="G12246" s="98">
        <v>15</v>
      </c>
      <c r="H12246" s="491">
        <f>H12245+(E12246-E12245)*(H12248-H12245)/(E12248-E12245)</f>
        <v>0.24906499999999998</v>
      </c>
      <c r="I12246" s="492">
        <f>I12245+(E12246-E12245)*(I12248-I12245)/(E12248-E12245)</f>
        <v>20.933333333333334</v>
      </c>
      <c r="J12246" s="397">
        <f>J12245+(E12246-E12245)*(J12248-J12245)/(E12248-E12245)</f>
        <v>0.1091</v>
      </c>
      <c r="K12246" s="469">
        <f t="shared" si="1037"/>
        <v>20.950755826792204</v>
      </c>
      <c r="L12246" s="469">
        <f t="shared" si="1038"/>
        <v>1.7422493458870036E-2</v>
      </c>
    </row>
    <row r="12247" spans="1:12">
      <c r="A12247" s="98" t="s">
        <v>126</v>
      </c>
      <c r="B12247" s="98">
        <f t="shared" si="1035"/>
        <v>28</v>
      </c>
      <c r="C12247" s="98">
        <f t="shared" si="1036"/>
        <v>6</v>
      </c>
      <c r="D12247" s="98">
        <f>D12245</f>
        <v>342</v>
      </c>
      <c r="E12247" s="98">
        <f t="shared" si="1034"/>
        <v>149</v>
      </c>
      <c r="F12247" s="397">
        <f>F12245+(E12247-E12245)*(F12248-F12245)/(E12248-E12245)</f>
        <v>5.2286000000000001</v>
      </c>
      <c r="G12247" s="98">
        <v>15</v>
      </c>
      <c r="H12247" s="491">
        <f>H12245+(E12247-E12245)*(H12248-H12245)/(E12248-E12245)</f>
        <v>0.249416</v>
      </c>
      <c r="I12247" s="492">
        <f>I12245+(E12247-E12245)*(I12248-I12245)/(E12248-E12245)</f>
        <v>20.966666666666665</v>
      </c>
      <c r="J12247" s="397">
        <f>J12245+(E12247-E12245)*(J12248-J12245)/(E12248-E12245)</f>
        <v>0.1085</v>
      </c>
      <c r="K12247" s="469">
        <f t="shared" si="1037"/>
        <v>20.963370433332265</v>
      </c>
      <c r="L12247" s="469">
        <f t="shared" si="1038"/>
        <v>-3.2962333343995454E-3</v>
      </c>
    </row>
    <row r="12248" spans="1:12">
      <c r="A12248" s="480" t="s">
        <v>126</v>
      </c>
      <c r="B12248" s="480">
        <f t="shared" si="1035"/>
        <v>28</v>
      </c>
      <c r="C12248" s="480">
        <f t="shared" si="1036"/>
        <v>6</v>
      </c>
      <c r="D12248" s="480">
        <f>D12245</f>
        <v>342</v>
      </c>
      <c r="E12248" s="480">
        <f t="shared" si="1034"/>
        <v>150</v>
      </c>
      <c r="F12248" s="484">
        <v>5.2390999999999996</v>
      </c>
      <c r="G12248" s="480">
        <v>15</v>
      </c>
      <c r="H12248" s="482">
        <v>0.24976699999999999</v>
      </c>
      <c r="I12248" s="483">
        <v>21</v>
      </c>
      <c r="J12248" s="484">
        <v>0.1079</v>
      </c>
      <c r="K12248" s="469">
        <f t="shared" si="1037"/>
        <v>20.975949585013232</v>
      </c>
      <c r="L12248" s="469">
        <f t="shared" si="1038"/>
        <v>-2.4050414986767521E-2</v>
      </c>
    </row>
    <row r="12249" spans="1:12">
      <c r="A12249" s="98" t="s">
        <v>126</v>
      </c>
      <c r="B12249" s="98">
        <f t="shared" si="1035"/>
        <v>28</v>
      </c>
      <c r="C12249" s="98">
        <f t="shared" si="1036"/>
        <v>6</v>
      </c>
      <c r="D12249" s="98">
        <f>D12248</f>
        <v>342</v>
      </c>
      <c r="E12249" s="98">
        <f t="shared" si="1034"/>
        <v>151</v>
      </c>
      <c r="F12249" s="397">
        <f>F12248+(E12249-E12248)*(F12251-F12248)/(E12251-E12248)</f>
        <v>5.2495666666666665</v>
      </c>
      <c r="G12249" s="98">
        <v>15</v>
      </c>
      <c r="H12249" s="491">
        <f>H12248+(E12249-E12248)*(H12251-H12248)/(E12251-E12248)</f>
        <v>0.2501193333333333</v>
      </c>
      <c r="I12249" s="492">
        <f>I12248+(E12249-E12248)*(I12251-I12248)/(E12251-E12248)</f>
        <v>21</v>
      </c>
      <c r="J12249" s="397">
        <f>J12248+(E12249-E12248)*(J12251-J12248)/(E12251-E12248)</f>
        <v>0.10729999999999999</v>
      </c>
      <c r="K12249" s="469">
        <f t="shared" si="1037"/>
        <v>20.988248276156185</v>
      </c>
      <c r="L12249" s="469">
        <f t="shared" si="1038"/>
        <v>-1.1751723843815398E-2</v>
      </c>
    </row>
    <row r="12250" spans="1:12">
      <c r="A12250" s="98" t="s">
        <v>126</v>
      </c>
      <c r="B12250" s="98">
        <f t="shared" si="1035"/>
        <v>28</v>
      </c>
      <c r="C12250" s="98">
        <f t="shared" si="1036"/>
        <v>6</v>
      </c>
      <c r="D12250" s="98">
        <f>D12248</f>
        <v>342</v>
      </c>
      <c r="E12250" s="98">
        <f t="shared" si="1034"/>
        <v>152</v>
      </c>
      <c r="F12250" s="397">
        <f>F12248+(E12250-E12248)*(F12251-F12248)/(E12251-E12248)</f>
        <v>5.2600333333333333</v>
      </c>
      <c r="G12250" s="98">
        <v>15</v>
      </c>
      <c r="H12250" s="491">
        <f>H12248+(E12250-E12248)*(H12251-H12248)/(E12251-E12248)</f>
        <v>0.25047166666666665</v>
      </c>
      <c r="I12250" s="492">
        <f>I12248+(E12250-E12248)*(I12251-I12248)/(E12251-E12248)</f>
        <v>21</v>
      </c>
      <c r="J12250" s="397">
        <f>J12248+(E12250-E12248)*(J12251-J12248)/(E12251-E12248)</f>
        <v>0.1067</v>
      </c>
      <c r="K12250" s="469">
        <f t="shared" si="1037"/>
        <v>21.000512366668222</v>
      </c>
      <c r="L12250" s="469">
        <f t="shared" si="1038"/>
        <v>5.1236666822163102E-4</v>
      </c>
    </row>
    <row r="12251" spans="1:12">
      <c r="A12251" s="480" t="s">
        <v>126</v>
      </c>
      <c r="B12251" s="480">
        <f t="shared" si="1035"/>
        <v>28</v>
      </c>
      <c r="C12251" s="480">
        <f t="shared" si="1036"/>
        <v>6</v>
      </c>
      <c r="D12251" s="480">
        <f>D12248</f>
        <v>342</v>
      </c>
      <c r="E12251" s="480">
        <f t="shared" si="1034"/>
        <v>153</v>
      </c>
      <c r="F12251" s="484">
        <v>5.2705000000000002</v>
      </c>
      <c r="G12251" s="480">
        <v>15</v>
      </c>
      <c r="H12251" s="482">
        <v>0.25082399999999999</v>
      </c>
      <c r="I12251" s="483">
        <v>21</v>
      </c>
      <c r="J12251" s="484">
        <v>0.1061</v>
      </c>
      <c r="K12251" s="469">
        <f t="shared" si="1037"/>
        <v>21.012742002360223</v>
      </c>
      <c r="L12251" s="469">
        <f t="shared" si="1038"/>
        <v>1.2742002360223381E-2</v>
      </c>
    </row>
    <row r="12252" spans="1:12">
      <c r="A12252" s="98" t="s">
        <v>126</v>
      </c>
      <c r="B12252" s="98">
        <f t="shared" si="1035"/>
        <v>28</v>
      </c>
      <c r="C12252" s="98">
        <f t="shared" si="1036"/>
        <v>6</v>
      </c>
      <c r="D12252" s="98">
        <f>D12251</f>
        <v>342</v>
      </c>
      <c r="E12252" s="98">
        <f t="shared" si="1034"/>
        <v>154</v>
      </c>
      <c r="F12252" s="397">
        <f>F12251+(E12252-E12251)*(F12254-F12251)/(E12254-E12251)</f>
        <v>5.2808666666666664</v>
      </c>
      <c r="G12252" s="98">
        <v>15</v>
      </c>
      <c r="H12252" s="491">
        <f>H12251+(E12252-E12251)*(H12254-H12251)/(E12254-E12251)</f>
        <v>0.25117766666666669</v>
      </c>
      <c r="I12252" s="492">
        <f>I12251+(E12252-E12251)*(I12254-I12251)/(E12254-E12251)</f>
        <v>21</v>
      </c>
      <c r="J12252" s="397">
        <f>J12251+(E12252-E12251)*(J12254-J12251)/(E12254-E12251)</f>
        <v>0.10553333333333334</v>
      </c>
      <c r="K12252" s="469">
        <f t="shared" si="1037"/>
        <v>21.024427596402543</v>
      </c>
      <c r="L12252" s="469">
        <f t="shared" si="1038"/>
        <v>2.4427596402542662E-2</v>
      </c>
    </row>
    <row r="12253" spans="1:12">
      <c r="A12253" s="98" t="s">
        <v>126</v>
      </c>
      <c r="B12253" s="98">
        <f t="shared" si="1035"/>
        <v>28</v>
      </c>
      <c r="C12253" s="98">
        <f t="shared" si="1036"/>
        <v>6</v>
      </c>
      <c r="D12253" s="98">
        <f>D12251</f>
        <v>342</v>
      </c>
      <c r="E12253" s="98">
        <f t="shared" si="1034"/>
        <v>155</v>
      </c>
      <c r="F12253" s="397">
        <f>F12251+(E12253-E12251)*(F12254-F12251)/(E12254-E12251)</f>
        <v>5.2912333333333335</v>
      </c>
      <c r="G12253" s="98">
        <v>15</v>
      </c>
      <c r="H12253" s="491">
        <f>H12251+(E12253-E12251)*(H12254-H12251)/(E12254-E12251)</f>
        <v>0.25153133333333333</v>
      </c>
      <c r="I12253" s="492">
        <f>I12251+(E12253-E12251)*(I12254-I12251)/(E12254-E12251)</f>
        <v>21</v>
      </c>
      <c r="J12253" s="397">
        <f>J12251+(E12253-E12251)*(J12254-J12251)/(E12254-E12251)</f>
        <v>0.10496666666666667</v>
      </c>
      <c r="K12253" s="469">
        <f t="shared" si="1037"/>
        <v>21.036080329289657</v>
      </c>
      <c r="L12253" s="469">
        <f t="shared" si="1038"/>
        <v>3.6080329289656987E-2</v>
      </c>
    </row>
    <row r="12254" spans="1:12">
      <c r="A12254" s="480" t="s">
        <v>126</v>
      </c>
      <c r="B12254" s="480">
        <f t="shared" si="1035"/>
        <v>28</v>
      </c>
      <c r="C12254" s="480">
        <f t="shared" si="1036"/>
        <v>6</v>
      </c>
      <c r="D12254" s="480">
        <f>D12251</f>
        <v>342</v>
      </c>
      <c r="E12254" s="480">
        <f t="shared" si="1034"/>
        <v>156</v>
      </c>
      <c r="F12254" s="484">
        <v>5.3015999999999996</v>
      </c>
      <c r="G12254" s="480">
        <v>15</v>
      </c>
      <c r="H12254" s="482">
        <v>0.25188500000000003</v>
      </c>
      <c r="I12254" s="483">
        <v>21</v>
      </c>
      <c r="J12254" s="484">
        <v>0.10440000000000001</v>
      </c>
      <c r="K12254" s="469">
        <f t="shared" si="1037"/>
        <v>21.047700339440613</v>
      </c>
      <c r="L12254" s="469">
        <f t="shared" si="1038"/>
        <v>4.7700339440613249E-2</v>
      </c>
    </row>
    <row r="12255" spans="1:12">
      <c r="A12255" s="98" t="s">
        <v>126</v>
      </c>
      <c r="B12255" s="98">
        <f t="shared" si="1035"/>
        <v>28</v>
      </c>
      <c r="C12255" s="98">
        <f t="shared" si="1036"/>
        <v>6</v>
      </c>
      <c r="D12255" s="98">
        <f>D12254</f>
        <v>342</v>
      </c>
      <c r="E12255" s="98">
        <f t="shared" si="1034"/>
        <v>157</v>
      </c>
      <c r="F12255" s="397">
        <f>F12254+(E12255-E12254)*(F12257-F12254)/(E12257-E12254)</f>
        <v>5.3119333333333332</v>
      </c>
      <c r="G12255" s="98">
        <v>15</v>
      </c>
      <c r="H12255" s="491">
        <f>H12254+(E12255-E12254)*(H12257-H12254)/(E12257-E12254)</f>
        <v>0.25224033333333334</v>
      </c>
      <c r="I12255" s="492">
        <f>I12254+(E12255-E12254)*(I12257-I12254)/(E12257-E12254)</f>
        <v>21.033333333333335</v>
      </c>
      <c r="J12255" s="397">
        <f>J12254+(E12255-E12254)*(J12257-J12254)/(E12257-E12254)</f>
        <v>0.1038</v>
      </c>
      <c r="K12255" s="469">
        <f t="shared" si="1037"/>
        <v>21.059016467099497</v>
      </c>
      <c r="L12255" s="469">
        <f t="shared" si="1038"/>
        <v>2.5683133766161603E-2</v>
      </c>
    </row>
    <row r="12256" spans="1:12">
      <c r="A12256" s="98" t="s">
        <v>126</v>
      </c>
      <c r="B12256" s="98">
        <f t="shared" si="1035"/>
        <v>28</v>
      </c>
      <c r="C12256" s="98">
        <f t="shared" si="1036"/>
        <v>6</v>
      </c>
      <c r="D12256" s="98">
        <f>D12254</f>
        <v>342</v>
      </c>
      <c r="E12256" s="98">
        <f t="shared" si="1034"/>
        <v>158</v>
      </c>
      <c r="F12256" s="397">
        <f>F12254+(E12256-E12254)*(F12257-F12254)/(E12257-E12254)</f>
        <v>5.3222666666666667</v>
      </c>
      <c r="G12256" s="98">
        <v>15</v>
      </c>
      <c r="H12256" s="491">
        <f>H12254+(E12256-E12254)*(H12257-H12254)/(E12257-E12254)</f>
        <v>0.25259566666666666</v>
      </c>
      <c r="I12256" s="492">
        <f>I12254+(E12256-E12254)*(I12257-I12254)/(E12257-E12254)</f>
        <v>21.066666666666666</v>
      </c>
      <c r="J12256" s="397">
        <f>J12254+(E12256-E12254)*(J12257-J12254)/(E12257-E12254)</f>
        <v>0.1032</v>
      </c>
      <c r="K12256" s="469">
        <f t="shared" si="1037"/>
        <v>21.070300757336824</v>
      </c>
      <c r="L12256" s="469">
        <f t="shared" si="1038"/>
        <v>3.6340906701575193E-3</v>
      </c>
    </row>
    <row r="12257" spans="1:12">
      <c r="A12257" s="480" t="s">
        <v>126</v>
      </c>
      <c r="B12257" s="480">
        <f t="shared" si="1035"/>
        <v>28</v>
      </c>
      <c r="C12257" s="480">
        <f t="shared" si="1036"/>
        <v>6</v>
      </c>
      <c r="D12257" s="480">
        <f>D12254</f>
        <v>342</v>
      </c>
      <c r="E12257" s="480">
        <f t="shared" si="1034"/>
        <v>159</v>
      </c>
      <c r="F12257" s="484">
        <v>5.3326000000000002</v>
      </c>
      <c r="G12257" s="480">
        <v>15</v>
      </c>
      <c r="H12257" s="482">
        <v>0.25295099999999998</v>
      </c>
      <c r="I12257" s="483">
        <v>21.1</v>
      </c>
      <c r="J12257" s="484">
        <v>0.1026</v>
      </c>
      <c r="K12257" s="469">
        <f t="shared" si="1037"/>
        <v>21.081553344323606</v>
      </c>
      <c r="L12257" s="469">
        <f t="shared" si="1038"/>
        <v>-1.8446655676395807E-2</v>
      </c>
    </row>
    <row r="12258" spans="1:12">
      <c r="A12258" s="98" t="s">
        <v>126</v>
      </c>
      <c r="B12258" s="98">
        <f t="shared" si="1035"/>
        <v>28</v>
      </c>
      <c r="C12258" s="98">
        <f t="shared" si="1036"/>
        <v>6</v>
      </c>
      <c r="D12258" s="98">
        <f>D12257</f>
        <v>342</v>
      </c>
      <c r="E12258" s="98">
        <f t="shared" si="1034"/>
        <v>160</v>
      </c>
      <c r="F12258" s="397">
        <f>F12257+(E12258-E12257)*(F12260-F12257)/(E12260-E12257)</f>
        <v>5.3428666666666667</v>
      </c>
      <c r="G12258" s="98">
        <v>15</v>
      </c>
      <c r="H12258" s="491">
        <f>H12257+(E12258-E12257)*(H12260-H12257)/(E12260-E12257)</f>
        <v>0.25330799999999998</v>
      </c>
      <c r="I12258" s="492">
        <f>I12257+(E12258-E12257)*(I12260-I12257)/(E12260-E12257)</f>
        <v>21.1</v>
      </c>
      <c r="J12258" s="397">
        <f>J12257+(E12258-E12257)*(J12260-J12257)/(E12260-E12257)</f>
        <v>0.10199999999999999</v>
      </c>
      <c r="K12258" s="469">
        <f t="shared" si="1037"/>
        <v>21.092372395134252</v>
      </c>
      <c r="L12258" s="469">
        <f t="shared" si="1038"/>
        <v>-7.6276048657497597E-3</v>
      </c>
    </row>
    <row r="12259" spans="1:12">
      <c r="A12259" s="98" t="s">
        <v>126</v>
      </c>
      <c r="B12259" s="98">
        <f t="shared" si="1035"/>
        <v>28</v>
      </c>
      <c r="C12259" s="98">
        <f t="shared" si="1036"/>
        <v>6</v>
      </c>
      <c r="D12259" s="98">
        <f>D12257</f>
        <v>342</v>
      </c>
      <c r="E12259" s="98">
        <f t="shared" si="1034"/>
        <v>161</v>
      </c>
      <c r="F12259" s="397">
        <f>F12257+(E12259-E12257)*(F12260-F12257)/(E12260-E12257)</f>
        <v>5.353133333333334</v>
      </c>
      <c r="G12259" s="98">
        <v>15</v>
      </c>
      <c r="H12259" s="491">
        <f>H12257+(E12259-E12257)*(H12260-H12257)/(E12260-E12257)</f>
        <v>0.25366500000000003</v>
      </c>
      <c r="I12259" s="492">
        <f>I12257+(E12259-E12257)*(I12260-I12257)/(E12260-E12257)</f>
        <v>21.1</v>
      </c>
      <c r="J12259" s="397">
        <f>J12257+(E12259-E12257)*(J12260-J12257)/(E12260-E12257)</f>
        <v>0.1014</v>
      </c>
      <c r="K12259" s="469">
        <f t="shared" si="1037"/>
        <v>21.103160993173411</v>
      </c>
      <c r="L12259" s="469">
        <f t="shared" si="1038"/>
        <v>3.1609931734095653E-3</v>
      </c>
    </row>
    <row r="12260" spans="1:12">
      <c r="A12260" s="480" t="s">
        <v>126</v>
      </c>
      <c r="B12260" s="480">
        <f t="shared" si="1035"/>
        <v>28</v>
      </c>
      <c r="C12260" s="480">
        <f t="shared" si="1036"/>
        <v>6</v>
      </c>
      <c r="D12260" s="480">
        <f>D12257</f>
        <v>342</v>
      </c>
      <c r="E12260" s="480">
        <f t="shared" si="1034"/>
        <v>162</v>
      </c>
      <c r="F12260" s="484">
        <v>5.3634000000000004</v>
      </c>
      <c r="G12260" s="480">
        <v>15</v>
      </c>
      <c r="H12260" s="482">
        <v>0.25402200000000003</v>
      </c>
      <c r="I12260" s="483">
        <v>21.1</v>
      </c>
      <c r="J12260" s="484">
        <v>0.1008</v>
      </c>
      <c r="K12260" s="469">
        <f t="shared" si="1037"/>
        <v>21.113919266835154</v>
      </c>
      <c r="L12260" s="469">
        <f t="shared" si="1038"/>
        <v>1.3919266835152655E-2</v>
      </c>
    </row>
    <row r="12261" spans="1:12">
      <c r="A12261" s="98" t="s">
        <v>126</v>
      </c>
      <c r="B12261" s="98">
        <f t="shared" si="1035"/>
        <v>28</v>
      </c>
      <c r="C12261" s="98">
        <f t="shared" si="1036"/>
        <v>6</v>
      </c>
      <c r="D12261" s="98">
        <f>D12260</f>
        <v>342</v>
      </c>
      <c r="E12261" s="98">
        <f t="shared" si="1034"/>
        <v>163</v>
      </c>
      <c r="F12261" s="397">
        <f>F12260+(E12261-E12260)*(F12263-F12260)/(E12263-E12260)</f>
        <v>5.3635999999999999</v>
      </c>
      <c r="G12261" s="98">
        <v>15</v>
      </c>
      <c r="H12261" s="491">
        <v>0.25438</v>
      </c>
      <c r="I12261" s="492">
        <v>21.1</v>
      </c>
      <c r="J12261" s="397">
        <f>J12260+(E12261-E12260)*(J12263-J12260)/(E12263-E12260)</f>
        <v>0.10023333333333333</v>
      </c>
      <c r="K12261" s="469">
        <f t="shared" si="1037"/>
        <v>21.084990958408682</v>
      </c>
      <c r="L12261" s="469">
        <f t="shared" si="1038"/>
        <v>-1.5009041591319772E-2</v>
      </c>
    </row>
    <row r="12262" spans="1:12">
      <c r="A12262" s="98" t="s">
        <v>126</v>
      </c>
      <c r="B12262" s="98">
        <f t="shared" si="1035"/>
        <v>28</v>
      </c>
      <c r="C12262" s="98">
        <f t="shared" si="1036"/>
        <v>6</v>
      </c>
      <c r="D12262" s="98">
        <f>D12260</f>
        <v>342</v>
      </c>
      <c r="E12262" s="98">
        <f t="shared" si="1034"/>
        <v>164</v>
      </c>
      <c r="F12262" s="397">
        <f>F12260+(E12262-E12260)*(F12263-F12260)/(E12263-E12260)</f>
        <v>5.3638000000000003</v>
      </c>
      <c r="G12262" s="98">
        <v>15</v>
      </c>
      <c r="H12262" s="491">
        <v>0.254741</v>
      </c>
      <c r="I12262" s="492">
        <v>21.1</v>
      </c>
      <c r="J12262" s="397">
        <f>J12260+(E12262-E12260)*(J12263-J12260)/(E12263-E12260)</f>
        <v>9.9666666666666667E-2</v>
      </c>
      <c r="K12262" s="469">
        <f t="shared" si="1037"/>
        <v>21.055895988474571</v>
      </c>
      <c r="L12262" s="469">
        <f t="shared" si="1038"/>
        <v>-4.4104011525430309E-2</v>
      </c>
    </row>
    <row r="12263" spans="1:12">
      <c r="A12263" s="164" t="s">
        <v>126</v>
      </c>
      <c r="B12263" s="164">
        <f t="shared" si="1035"/>
        <v>28</v>
      </c>
      <c r="C12263" s="164">
        <f t="shared" si="1036"/>
        <v>6</v>
      </c>
      <c r="D12263" s="164">
        <f>D12260</f>
        <v>342</v>
      </c>
      <c r="E12263" s="164">
        <f t="shared" si="1034"/>
        <v>165</v>
      </c>
      <c r="F12263" s="493">
        <v>5.3639999999999999</v>
      </c>
      <c r="G12263" s="164">
        <v>15</v>
      </c>
      <c r="H12263" s="494">
        <v>0.25509999999999999</v>
      </c>
      <c r="I12263" s="495">
        <v>21.1</v>
      </c>
      <c r="J12263" s="493">
        <v>9.9099999999999994E-2</v>
      </c>
      <c r="K12263" s="469">
        <f t="shared" si="1037"/>
        <v>21.02704821638573</v>
      </c>
      <c r="L12263" s="469">
        <f t="shared" si="1038"/>
        <v>-7.2951783614271903E-2</v>
      </c>
    </row>
    <row r="12264" spans="1:12">
      <c r="A12264" s="480" t="s">
        <v>126</v>
      </c>
      <c r="B12264" s="480">
        <f t="shared" si="1035"/>
        <v>29</v>
      </c>
      <c r="C12264" s="480">
        <f t="shared" si="1036"/>
        <v>0</v>
      </c>
      <c r="D12264" s="480">
        <f>D12263+6</f>
        <v>348</v>
      </c>
      <c r="E12264" s="480">
        <v>120</v>
      </c>
      <c r="F12264" s="484">
        <v>4.9146999999999998</v>
      </c>
      <c r="G12264" s="480">
        <v>15</v>
      </c>
      <c r="H12264" s="482">
        <v>0.23633699999999999</v>
      </c>
      <c r="I12264" s="483">
        <v>20.8</v>
      </c>
      <c r="J12264" s="484">
        <v>0.12470000000000001</v>
      </c>
      <c r="K12264" s="469">
        <f t="shared" si="1037"/>
        <v>20.79530500937221</v>
      </c>
      <c r="L12264" s="469">
        <f t="shared" si="1038"/>
        <v>-4.6949906277902187E-3</v>
      </c>
    </row>
    <row r="12265" spans="1:12">
      <c r="A12265" s="98" t="s">
        <v>126</v>
      </c>
      <c r="B12265" s="98">
        <f t="shared" si="1035"/>
        <v>29</v>
      </c>
      <c r="C12265" s="98">
        <f t="shared" si="1036"/>
        <v>0</v>
      </c>
      <c r="D12265" s="98">
        <f>D12264</f>
        <v>348</v>
      </c>
      <c r="E12265" s="98">
        <f t="shared" ref="E12265:E12309" si="1039">E12264+1</f>
        <v>121</v>
      </c>
      <c r="F12265" s="397">
        <f>F12264+(E12265-E12264)*(F12267-F12264)/(E12267-E12264)</f>
        <v>4.9258333333333333</v>
      </c>
      <c r="G12265" s="98">
        <v>15</v>
      </c>
      <c r="H12265" s="491">
        <f>H12264+(E12265-E12264)*(H12267-H12264)/(E12267-E12264)</f>
        <v>0.23668066666666665</v>
      </c>
      <c r="I12265" s="492">
        <f>I12264+(E12265-E12264)*(I12267-I12264)/(E12267-E12264)</f>
        <v>20.8</v>
      </c>
      <c r="J12265" s="397">
        <f>J12264+(E12265-E12264)*(J12267-J12264)/(E12267-E12264)</f>
        <v>0.12413333333333333</v>
      </c>
      <c r="K12265" s="469">
        <f t="shared" si="1037"/>
        <v>20.81214914047338</v>
      </c>
      <c r="L12265" s="469">
        <f t="shared" si="1038"/>
        <v>1.214914047337956E-2</v>
      </c>
    </row>
    <row r="12266" spans="1:12">
      <c r="A12266" s="98" t="s">
        <v>126</v>
      </c>
      <c r="B12266" s="98">
        <f t="shared" si="1035"/>
        <v>29</v>
      </c>
      <c r="C12266" s="98">
        <f t="shared" si="1036"/>
        <v>0</v>
      </c>
      <c r="D12266" s="98">
        <f>D12264</f>
        <v>348</v>
      </c>
      <c r="E12266" s="98">
        <f t="shared" si="1039"/>
        <v>122</v>
      </c>
      <c r="F12266" s="397">
        <f>F12264+(E12266-E12264)*(F12267-F12264)/(E12267-E12264)</f>
        <v>4.9369666666666667</v>
      </c>
      <c r="G12266" s="98">
        <v>15</v>
      </c>
      <c r="H12266" s="491">
        <f>H12264+(E12266-E12264)*(H12267-H12264)/(E12267-E12264)</f>
        <v>0.23702433333333334</v>
      </c>
      <c r="I12266" s="492">
        <f>I12264+(E12266-E12264)*(I12267-I12264)/(E12267-E12264)</f>
        <v>20.8</v>
      </c>
      <c r="J12266" s="397">
        <f>J12264+(E12266-E12264)*(J12267-J12264)/(E12267-E12264)</f>
        <v>0.12356666666666667</v>
      </c>
      <c r="K12266" s="469">
        <f t="shared" si="1037"/>
        <v>20.828944426240344</v>
      </c>
      <c r="L12266" s="469">
        <f t="shared" si="1038"/>
        <v>2.8944426240343546E-2</v>
      </c>
    </row>
    <row r="12267" spans="1:12">
      <c r="A12267" s="480" t="s">
        <v>126</v>
      </c>
      <c r="B12267" s="480">
        <f t="shared" si="1035"/>
        <v>29</v>
      </c>
      <c r="C12267" s="480">
        <f t="shared" si="1036"/>
        <v>0</v>
      </c>
      <c r="D12267" s="480">
        <f>D12264</f>
        <v>348</v>
      </c>
      <c r="E12267" s="480">
        <f t="shared" si="1039"/>
        <v>123</v>
      </c>
      <c r="F12267" s="484">
        <v>4.9481000000000002</v>
      </c>
      <c r="G12267" s="480">
        <v>15</v>
      </c>
      <c r="H12267" s="482">
        <v>0.237368</v>
      </c>
      <c r="I12267" s="483">
        <v>20.8</v>
      </c>
      <c r="J12267" s="484">
        <v>0.123</v>
      </c>
      <c r="K12267" s="469">
        <f t="shared" si="1037"/>
        <v>20.845691078831184</v>
      </c>
      <c r="L12267" s="469">
        <f t="shared" si="1038"/>
        <v>4.5691078831183063E-2</v>
      </c>
    </row>
    <row r="12268" spans="1:12">
      <c r="A12268" s="98" t="s">
        <v>126</v>
      </c>
      <c r="B12268" s="98">
        <f t="shared" si="1035"/>
        <v>29</v>
      </c>
      <c r="C12268" s="98">
        <f t="shared" si="1036"/>
        <v>0</v>
      </c>
      <c r="D12268" s="98">
        <f>D12267</f>
        <v>348</v>
      </c>
      <c r="E12268" s="98">
        <f t="shared" si="1039"/>
        <v>124</v>
      </c>
      <c r="F12268" s="397">
        <f>F12267+(E12268-E12267)*(F12270-F12267)/(E12270-E12267)</f>
        <v>4.9591666666666665</v>
      </c>
      <c r="G12268" s="98">
        <v>15</v>
      </c>
      <c r="H12268" s="491">
        <f>H12267+(E12268-E12267)*(H12270-H12267)/(E12270-E12267)</f>
        <v>0.23771233333333333</v>
      </c>
      <c r="I12268" s="492">
        <f>I12267+(E12268-E12267)*(I12270-I12267)/(E12270-E12267)</f>
        <v>20.833333333333332</v>
      </c>
      <c r="J12268" s="397">
        <f>J12267+(E12268-E12267)*(J12270-J12267)/(E12270-E12267)</f>
        <v>0.12243333333333334</v>
      </c>
      <c r="K12268" s="469">
        <f t="shared" si="1037"/>
        <v>20.862050349371859</v>
      </c>
      <c r="L12268" s="469">
        <f t="shared" si="1038"/>
        <v>2.8717016038527277E-2</v>
      </c>
    </row>
    <row r="12269" spans="1:12">
      <c r="A12269" s="98" t="s">
        <v>126</v>
      </c>
      <c r="B12269" s="98">
        <f t="shared" si="1035"/>
        <v>29</v>
      </c>
      <c r="C12269" s="98">
        <f t="shared" si="1036"/>
        <v>0</v>
      </c>
      <c r="D12269" s="98">
        <f>D12267</f>
        <v>348</v>
      </c>
      <c r="E12269" s="98">
        <f t="shared" si="1039"/>
        <v>125</v>
      </c>
      <c r="F12269" s="397">
        <f>F12267+(E12269-E12267)*(F12270-F12267)/(E12270-E12267)</f>
        <v>4.9702333333333337</v>
      </c>
      <c r="G12269" s="98">
        <v>15</v>
      </c>
      <c r="H12269" s="491">
        <f>H12267+(E12269-E12267)*(H12270-H12267)/(E12270-E12267)</f>
        <v>0.23805666666666667</v>
      </c>
      <c r="I12269" s="492">
        <f>I12267+(E12269-E12267)*(I12270-I12267)/(E12270-E12267)</f>
        <v>20.866666666666667</v>
      </c>
      <c r="J12269" s="397">
        <f>J12267+(E12269-E12267)*(J12270-J12267)/(E12270-E12267)</f>
        <v>0.12186666666666666</v>
      </c>
      <c r="K12269" s="469">
        <f t="shared" si="1037"/>
        <v>20.87836229469174</v>
      </c>
      <c r="L12269" s="469">
        <f t="shared" si="1038"/>
        <v>1.169562802507329E-2</v>
      </c>
    </row>
    <row r="12270" spans="1:12">
      <c r="A12270" s="480" t="s">
        <v>126</v>
      </c>
      <c r="B12270" s="480">
        <f t="shared" si="1035"/>
        <v>29</v>
      </c>
      <c r="C12270" s="480">
        <f t="shared" si="1036"/>
        <v>0</v>
      </c>
      <c r="D12270" s="480">
        <f>D12267</f>
        <v>348</v>
      </c>
      <c r="E12270" s="480">
        <f t="shared" si="1039"/>
        <v>126</v>
      </c>
      <c r="F12270" s="484">
        <v>4.9813000000000001</v>
      </c>
      <c r="G12270" s="480">
        <v>15</v>
      </c>
      <c r="H12270" s="482">
        <v>0.238401</v>
      </c>
      <c r="I12270" s="483">
        <v>20.9</v>
      </c>
      <c r="J12270" s="484">
        <v>0.12130000000000001</v>
      </c>
      <c r="K12270" s="469">
        <f t="shared" si="1037"/>
        <v>20.894627119852686</v>
      </c>
      <c r="L12270" s="469">
        <f t="shared" si="1038"/>
        <v>-5.3728801473127419E-3</v>
      </c>
    </row>
    <row r="12271" spans="1:12">
      <c r="A12271" s="98" t="s">
        <v>126</v>
      </c>
      <c r="B12271" s="98">
        <f t="shared" si="1035"/>
        <v>29</v>
      </c>
      <c r="C12271" s="98">
        <f t="shared" si="1036"/>
        <v>0</v>
      </c>
      <c r="D12271" s="98">
        <f>D12270</f>
        <v>348</v>
      </c>
      <c r="E12271" s="98">
        <f t="shared" si="1039"/>
        <v>127</v>
      </c>
      <c r="F12271" s="397">
        <f>F12270+(E12271-E12270)*(F12273-F12270)/(E12273-E12270)</f>
        <v>4.9922666666666666</v>
      </c>
      <c r="G12271" s="98">
        <v>15</v>
      </c>
      <c r="H12271" s="491">
        <f>H12270+(E12271-E12270)*(H12273-H12270)/(E12273-E12270)</f>
        <v>0.23874600000000001</v>
      </c>
      <c r="I12271" s="492">
        <f>I12270+(E12271-E12270)*(I12273-I12270)/(E12273-E12270)</f>
        <v>20.9</v>
      </c>
      <c r="J12271" s="397">
        <f>J12270+(E12271-E12270)*(J12273-J12270)/(E12273-E12270)</f>
        <v>0.12073333333333333</v>
      </c>
      <c r="K12271" s="469">
        <f t="shared" si="1037"/>
        <v>20.910367782776113</v>
      </c>
      <c r="L12271" s="469">
        <f t="shared" si="1038"/>
        <v>1.0367782776114609E-2</v>
      </c>
    </row>
    <row r="12272" spans="1:12">
      <c r="A12272" s="98" t="s">
        <v>126</v>
      </c>
      <c r="B12272" s="98">
        <f t="shared" si="1035"/>
        <v>29</v>
      </c>
      <c r="C12272" s="98">
        <f t="shared" si="1036"/>
        <v>0</v>
      </c>
      <c r="D12272" s="98">
        <f>D12270</f>
        <v>348</v>
      </c>
      <c r="E12272" s="98">
        <f t="shared" si="1039"/>
        <v>128</v>
      </c>
      <c r="F12272" s="397">
        <f>F12270+(E12272-E12270)*(F12273-F12270)/(E12273-E12270)</f>
        <v>5.0032333333333332</v>
      </c>
      <c r="G12272" s="98">
        <v>15</v>
      </c>
      <c r="H12272" s="491">
        <f>H12270+(E12272-E12270)*(H12273-H12270)/(E12273-E12270)</f>
        <v>0.239091</v>
      </c>
      <c r="I12272" s="492">
        <f>I12270+(E12272-E12270)*(I12273-I12270)/(E12273-E12270)</f>
        <v>20.9</v>
      </c>
      <c r="J12272" s="397">
        <f>J12270+(E12272-E12270)*(J12273-J12270)/(E12273-E12270)</f>
        <v>0.12016666666666667</v>
      </c>
      <c r="K12272" s="469">
        <f t="shared" si="1037"/>
        <v>20.926063019240932</v>
      </c>
      <c r="L12272" s="469">
        <f t="shared" si="1038"/>
        <v>2.6063019240933016E-2</v>
      </c>
    </row>
    <row r="12273" spans="1:12">
      <c r="A12273" s="480" t="s">
        <v>126</v>
      </c>
      <c r="B12273" s="480">
        <f t="shared" si="1035"/>
        <v>29</v>
      </c>
      <c r="C12273" s="480">
        <f t="shared" si="1036"/>
        <v>0</v>
      </c>
      <c r="D12273" s="480">
        <f>D12270</f>
        <v>348</v>
      </c>
      <c r="E12273" s="480">
        <f t="shared" si="1039"/>
        <v>129</v>
      </c>
      <c r="F12273" s="484">
        <v>5.0141999999999998</v>
      </c>
      <c r="G12273" s="480">
        <v>15</v>
      </c>
      <c r="H12273" s="482">
        <v>0.23943600000000001</v>
      </c>
      <c r="I12273" s="483">
        <v>20.9</v>
      </c>
      <c r="J12273" s="484">
        <v>0.1196</v>
      </c>
      <c r="K12273" s="469">
        <f t="shared" si="1037"/>
        <v>20.941713025610181</v>
      </c>
      <c r="L12273" s="469">
        <f t="shared" si="1038"/>
        <v>4.1713025610182086E-2</v>
      </c>
    </row>
    <row r="12274" spans="1:12">
      <c r="A12274" s="98" t="s">
        <v>126</v>
      </c>
      <c r="B12274" s="98">
        <f t="shared" si="1035"/>
        <v>29</v>
      </c>
      <c r="C12274" s="98">
        <f t="shared" si="1036"/>
        <v>0</v>
      </c>
      <c r="D12274" s="98">
        <f>D12273</f>
        <v>348</v>
      </c>
      <c r="E12274" s="98">
        <f t="shared" si="1039"/>
        <v>130</v>
      </c>
      <c r="F12274" s="397">
        <f>F12273+(E12274-E12273)*(F12276-F12273)/(E12276-E12273)</f>
        <v>5.0251333333333328</v>
      </c>
      <c r="G12274" s="98">
        <v>15</v>
      </c>
      <c r="H12274" s="491">
        <f>H12273+(E12274-E12273)*(H12276-H12273)/(E12276-E12273)</f>
        <v>0.23978166666666667</v>
      </c>
      <c r="I12274" s="492">
        <f>I12273+(E12274-E12273)*(I12276-I12273)/(E12276-E12273)</f>
        <v>20.933333333333334</v>
      </c>
      <c r="J12274" s="397">
        <f>J12273+(E12274-E12273)*(J12276-J12273)/(E12276-E12273)</f>
        <v>0.11903333333333334</v>
      </c>
      <c r="K12274" s="469">
        <f t="shared" si="1037"/>
        <v>20.957120713982857</v>
      </c>
      <c r="L12274" s="469">
        <f t="shared" si="1038"/>
        <v>2.3787380649523016E-2</v>
      </c>
    </row>
    <row r="12275" spans="1:12">
      <c r="A12275" s="98" t="s">
        <v>126</v>
      </c>
      <c r="B12275" s="98">
        <f t="shared" si="1035"/>
        <v>29</v>
      </c>
      <c r="C12275" s="98">
        <f t="shared" si="1036"/>
        <v>0</v>
      </c>
      <c r="D12275" s="98">
        <f>D12273</f>
        <v>348</v>
      </c>
      <c r="E12275" s="98">
        <f t="shared" si="1039"/>
        <v>131</v>
      </c>
      <c r="F12275" s="397">
        <f>F12273+(E12275-E12273)*(F12276-F12273)/(E12276-E12273)</f>
        <v>5.0360666666666667</v>
      </c>
      <c r="G12275" s="98">
        <v>15</v>
      </c>
      <c r="H12275" s="491">
        <f>H12273+(E12275-E12273)*(H12276-H12273)/(E12276-E12273)</f>
        <v>0.24012733333333333</v>
      </c>
      <c r="I12275" s="492">
        <f>I12273+(E12275-E12273)*(I12276-I12273)/(E12276-E12273)</f>
        <v>20.966666666666665</v>
      </c>
      <c r="J12275" s="397">
        <f>J12273+(E12275-E12273)*(J12276-J12273)/(E12276-E12273)</f>
        <v>0.11846666666666666</v>
      </c>
      <c r="K12275" s="469">
        <f t="shared" si="1037"/>
        <v>20.972484043188199</v>
      </c>
      <c r="L12275" s="469">
        <f t="shared" si="1038"/>
        <v>5.8173765215343565E-3</v>
      </c>
    </row>
    <row r="12276" spans="1:12">
      <c r="A12276" s="480" t="s">
        <v>126</v>
      </c>
      <c r="B12276" s="480">
        <f t="shared" si="1035"/>
        <v>29</v>
      </c>
      <c r="C12276" s="480">
        <f t="shared" si="1036"/>
        <v>0</v>
      </c>
      <c r="D12276" s="480">
        <f>D12273</f>
        <v>348</v>
      </c>
      <c r="E12276" s="480">
        <f t="shared" si="1039"/>
        <v>132</v>
      </c>
      <c r="F12276" s="484">
        <v>5.0469999999999997</v>
      </c>
      <c r="G12276" s="480">
        <v>15</v>
      </c>
      <c r="H12276" s="482">
        <v>0.24047299999999999</v>
      </c>
      <c r="I12276" s="483">
        <v>21</v>
      </c>
      <c r="J12276" s="484">
        <v>0.1179</v>
      </c>
      <c r="K12276" s="469">
        <f t="shared" si="1037"/>
        <v>20.987803204517764</v>
      </c>
      <c r="L12276" s="469">
        <f t="shared" si="1038"/>
        <v>-1.2196795482235956E-2</v>
      </c>
    </row>
    <row r="12277" spans="1:12">
      <c r="A12277" s="98" t="s">
        <v>126</v>
      </c>
      <c r="B12277" s="98">
        <f t="shared" si="1035"/>
        <v>29</v>
      </c>
      <c r="C12277" s="98">
        <f t="shared" si="1036"/>
        <v>0</v>
      </c>
      <c r="D12277" s="98">
        <f>D12276</f>
        <v>348</v>
      </c>
      <c r="E12277" s="98">
        <f t="shared" si="1039"/>
        <v>133</v>
      </c>
      <c r="F12277" s="397">
        <f>F12276+(E12277-E12276)*(F12279-F12276)/(E12279-E12276)</f>
        <v>5.057833333333333</v>
      </c>
      <c r="G12277" s="98">
        <v>15</v>
      </c>
      <c r="H12277" s="491">
        <f>H12276+(E12277-E12276)*(H12279-H12276)/(E12279-E12276)</f>
        <v>0.24081933333333333</v>
      </c>
      <c r="I12277" s="492">
        <f>I12276+(E12277-E12276)*(I12279-I12276)/(E12279-E12276)</f>
        <v>21</v>
      </c>
      <c r="J12277" s="397">
        <f>J12276+(E12277-E12276)*(J12279-J12276)/(E12279-E12276)</f>
        <v>0.11733333333333333</v>
      </c>
      <c r="K12277" s="469">
        <f t="shared" si="1037"/>
        <v>21.002604995722933</v>
      </c>
      <c r="L12277" s="469">
        <f t="shared" si="1038"/>
        <v>2.6049957229332676E-3</v>
      </c>
    </row>
    <row r="12278" spans="1:12">
      <c r="A12278" s="98" t="s">
        <v>126</v>
      </c>
      <c r="B12278" s="98">
        <f t="shared" si="1035"/>
        <v>29</v>
      </c>
      <c r="C12278" s="98">
        <f t="shared" si="1036"/>
        <v>0</v>
      </c>
      <c r="D12278" s="98">
        <f>D12276</f>
        <v>348</v>
      </c>
      <c r="E12278" s="98">
        <f t="shared" si="1039"/>
        <v>134</v>
      </c>
      <c r="F12278" s="397">
        <f>F12276+(E12278-E12276)*(F12279-F12276)/(E12279-E12276)</f>
        <v>5.0686666666666671</v>
      </c>
      <c r="G12278" s="98">
        <v>15</v>
      </c>
      <c r="H12278" s="491">
        <f>H12276+(E12278-E12276)*(H12279-H12276)/(E12279-E12276)</f>
        <v>0.24116566666666667</v>
      </c>
      <c r="I12278" s="492">
        <f>I12276+(E12278-E12276)*(I12279-I12276)/(E12279-E12276)</f>
        <v>21</v>
      </c>
      <c r="J12278" s="397">
        <f>J12276+(E12278-E12276)*(J12279-J12276)/(E12279-E12276)</f>
        <v>0.11676666666666667</v>
      </c>
      <c r="K12278" s="469">
        <f t="shared" si="1037"/>
        <v>21.017364273797959</v>
      </c>
      <c r="L12278" s="469">
        <f t="shared" si="1038"/>
        <v>1.7364273797959129E-2</v>
      </c>
    </row>
    <row r="12279" spans="1:12">
      <c r="A12279" s="480" t="s">
        <v>126</v>
      </c>
      <c r="B12279" s="480">
        <f t="shared" si="1035"/>
        <v>29</v>
      </c>
      <c r="C12279" s="480">
        <f t="shared" si="1036"/>
        <v>0</v>
      </c>
      <c r="D12279" s="480">
        <f>D12276</f>
        <v>348</v>
      </c>
      <c r="E12279" s="480">
        <f t="shared" si="1039"/>
        <v>135</v>
      </c>
      <c r="F12279" s="484">
        <v>5.0795000000000003</v>
      </c>
      <c r="G12279" s="480">
        <v>15</v>
      </c>
      <c r="H12279" s="482">
        <v>0.241512</v>
      </c>
      <c r="I12279" s="483">
        <v>21</v>
      </c>
      <c r="J12279" s="484">
        <v>0.1162</v>
      </c>
      <c r="K12279" s="469">
        <f t="shared" si="1037"/>
        <v>21.032081221637021</v>
      </c>
      <c r="L12279" s="469">
        <f t="shared" si="1038"/>
        <v>3.2081221637021429E-2</v>
      </c>
    </row>
    <row r="12280" spans="1:12">
      <c r="A12280" s="98" t="s">
        <v>126</v>
      </c>
      <c r="B12280" s="98">
        <f t="shared" si="1035"/>
        <v>29</v>
      </c>
      <c r="C12280" s="98">
        <f t="shared" si="1036"/>
        <v>0</v>
      </c>
      <c r="D12280" s="98">
        <f>D12279</f>
        <v>348</v>
      </c>
      <c r="E12280" s="98">
        <f t="shared" si="1039"/>
        <v>136</v>
      </c>
      <c r="F12280" s="397">
        <f>F12279+(E12280-E12279)*(F12282-F12279)/(E12282-E12279)</f>
        <v>5.0902666666666665</v>
      </c>
      <c r="G12280" s="98">
        <v>15</v>
      </c>
      <c r="H12280" s="491">
        <f>H12279+(E12280-E12279)*(H12282-H12279)/(E12282-E12279)</f>
        <v>0.24185966666666667</v>
      </c>
      <c r="I12280" s="492">
        <f>I12279+(E12280-E12279)*(I12282-I12279)/(E12282-E12279)</f>
        <v>21.033333333333335</v>
      </c>
      <c r="J12280" s="397">
        <f>J12279+(E12280-E12279)*(J12282-J12279)/(E12282-E12279)</f>
        <v>0.11563333333333334</v>
      </c>
      <c r="K12280" s="469">
        <f t="shared" si="1037"/>
        <v>21.046364351779751</v>
      </c>
      <c r="L12280" s="469">
        <f t="shared" si="1038"/>
        <v>1.3031018446415743E-2</v>
      </c>
    </row>
    <row r="12281" spans="1:12">
      <c r="A12281" s="98" t="s">
        <v>126</v>
      </c>
      <c r="B12281" s="98">
        <f t="shared" si="1035"/>
        <v>29</v>
      </c>
      <c r="C12281" s="98">
        <f t="shared" si="1036"/>
        <v>0</v>
      </c>
      <c r="D12281" s="98">
        <f>D12279</f>
        <v>348</v>
      </c>
      <c r="E12281" s="98">
        <f t="shared" si="1039"/>
        <v>137</v>
      </c>
      <c r="F12281" s="397">
        <f>F12279+(E12281-E12279)*(F12282-F12279)/(E12282-E12279)</f>
        <v>5.1010333333333335</v>
      </c>
      <c r="G12281" s="98">
        <v>15</v>
      </c>
      <c r="H12281" s="491">
        <f>H12279+(E12281-E12279)*(H12282-H12279)/(E12282-E12279)</f>
        <v>0.24220733333333333</v>
      </c>
      <c r="I12281" s="492">
        <f>I12279+(E12281-E12279)*(I12282-I12279)/(E12282-E12279)</f>
        <v>21.066666666666666</v>
      </c>
      <c r="J12281" s="397">
        <f>J12279+(E12281-E12279)*(J12282-J12279)/(E12282-E12279)</f>
        <v>0.11506666666666666</v>
      </c>
      <c r="K12281" s="469">
        <f t="shared" si="1037"/>
        <v>21.060606477645873</v>
      </c>
      <c r="L12281" s="469">
        <f t="shared" si="1038"/>
        <v>-6.0601890207934161E-3</v>
      </c>
    </row>
    <row r="12282" spans="1:12">
      <c r="A12282" s="480" t="s">
        <v>126</v>
      </c>
      <c r="B12282" s="480">
        <f t="shared" si="1035"/>
        <v>29</v>
      </c>
      <c r="C12282" s="480">
        <f t="shared" si="1036"/>
        <v>0</v>
      </c>
      <c r="D12282" s="480">
        <f>D12279</f>
        <v>348</v>
      </c>
      <c r="E12282" s="480">
        <f t="shared" si="1039"/>
        <v>138</v>
      </c>
      <c r="F12282" s="484">
        <v>5.1117999999999997</v>
      </c>
      <c r="G12282" s="480">
        <v>15</v>
      </c>
      <c r="H12282" s="482">
        <v>0.24255499999999999</v>
      </c>
      <c r="I12282" s="483">
        <v>21.1</v>
      </c>
      <c r="J12282" s="484">
        <v>0.1145</v>
      </c>
      <c r="K12282" s="469">
        <f t="shared" si="1037"/>
        <v>21.07480777555606</v>
      </c>
      <c r="L12282" s="469">
        <f t="shared" si="1038"/>
        <v>-2.5192224443941313E-2</v>
      </c>
    </row>
    <row r="12283" spans="1:12">
      <c r="A12283" s="98" t="s">
        <v>126</v>
      </c>
      <c r="B12283" s="98">
        <f t="shared" si="1035"/>
        <v>29</v>
      </c>
      <c r="C12283" s="98">
        <f t="shared" si="1036"/>
        <v>0</v>
      </c>
      <c r="D12283" s="98">
        <f>D12282</f>
        <v>348</v>
      </c>
      <c r="E12283" s="98">
        <f t="shared" si="1039"/>
        <v>139</v>
      </c>
      <c r="F12283" s="397">
        <f>F12282+(E12283-E12282)*(F12285-F12282)/(E12285-E12282)</f>
        <v>5.1224999999999996</v>
      </c>
      <c r="G12283" s="98">
        <v>15</v>
      </c>
      <c r="H12283" s="491">
        <f>H12282+(E12283-E12282)*(H12285-H12282)/(E12285-E12282)</f>
        <v>0.24290333333333333</v>
      </c>
      <c r="I12283" s="492">
        <f>I12282+(E12283-E12282)*(I12285-I12282)/(E12285-E12282)</f>
        <v>21.1</v>
      </c>
      <c r="J12283" s="397">
        <f>J12282+(E12283-E12282)*(J12285-J12282)/(E12285-E12282)</f>
        <v>0.11393333333333333</v>
      </c>
      <c r="K12283" s="469">
        <f t="shared" si="1037"/>
        <v>21.088636082941086</v>
      </c>
      <c r="L12283" s="469">
        <f t="shared" si="1038"/>
        <v>-1.1363917058915263E-2</v>
      </c>
    </row>
    <row r="12284" spans="1:12">
      <c r="A12284" s="98" t="s">
        <v>126</v>
      </c>
      <c r="B12284" s="98">
        <f t="shared" si="1035"/>
        <v>29</v>
      </c>
      <c r="C12284" s="98">
        <f t="shared" si="1036"/>
        <v>0</v>
      </c>
      <c r="D12284" s="98">
        <f>D12282</f>
        <v>348</v>
      </c>
      <c r="E12284" s="98">
        <f t="shared" si="1039"/>
        <v>140</v>
      </c>
      <c r="F12284" s="397">
        <f>F12282+(E12284-E12282)*(F12285-F12282)/(E12285-E12282)</f>
        <v>5.1332000000000004</v>
      </c>
      <c r="G12284" s="98">
        <v>15</v>
      </c>
      <c r="H12284" s="491">
        <f>H12282+(E12284-E12282)*(H12285-H12282)/(E12285-E12282)</f>
        <v>0.24325166666666667</v>
      </c>
      <c r="I12284" s="492">
        <f>I12282+(E12284-E12282)*(I12285-I12282)/(E12285-E12282)</f>
        <v>21.1</v>
      </c>
      <c r="J12284" s="397">
        <f>J12282+(E12284-E12282)*(J12285-J12282)/(E12285-E12282)</f>
        <v>0.11336666666666667</v>
      </c>
      <c r="K12284" s="469">
        <f t="shared" si="1037"/>
        <v>21.102424786400917</v>
      </c>
      <c r="L12284" s="469">
        <f t="shared" si="1038"/>
        <v>2.4247864009154796E-3</v>
      </c>
    </row>
    <row r="12285" spans="1:12">
      <c r="A12285" s="480" t="s">
        <v>126</v>
      </c>
      <c r="B12285" s="480">
        <f t="shared" ref="B12285:B12348" si="1040">INT(D12285/12)</f>
        <v>29</v>
      </c>
      <c r="C12285" s="480">
        <f t="shared" ref="C12285:C12348" si="1041">D12285-B12285*12</f>
        <v>0</v>
      </c>
      <c r="D12285" s="480">
        <f>D12282</f>
        <v>348</v>
      </c>
      <c r="E12285" s="480">
        <f t="shared" si="1039"/>
        <v>141</v>
      </c>
      <c r="F12285" s="484">
        <v>5.1439000000000004</v>
      </c>
      <c r="G12285" s="480">
        <v>15</v>
      </c>
      <c r="H12285" s="482">
        <v>0.24360000000000001</v>
      </c>
      <c r="I12285" s="483">
        <v>21.1</v>
      </c>
      <c r="J12285" s="484">
        <v>0.1128</v>
      </c>
      <c r="K12285" s="469">
        <f t="shared" si="1037"/>
        <v>21.11617405582923</v>
      </c>
      <c r="L12285" s="469">
        <f t="shared" si="1038"/>
        <v>1.6174055829228706E-2</v>
      </c>
    </row>
    <row r="12286" spans="1:12">
      <c r="A12286" s="98" t="s">
        <v>126</v>
      </c>
      <c r="B12286" s="98">
        <f t="shared" si="1040"/>
        <v>29</v>
      </c>
      <c r="C12286" s="98">
        <f t="shared" si="1041"/>
        <v>0</v>
      </c>
      <c r="D12286" s="98">
        <f>D12285</f>
        <v>348</v>
      </c>
      <c r="E12286" s="98">
        <f t="shared" si="1039"/>
        <v>142</v>
      </c>
      <c r="F12286" s="397">
        <f>F12285+(E12286-E12285)*(F12288-F12285)/(E12288-E12285)</f>
        <v>5.1545666666666667</v>
      </c>
      <c r="G12286" s="98">
        <v>15</v>
      </c>
      <c r="H12286" s="491">
        <f>H12285+(E12286-E12285)*(H12288-H12285)/(E12288-E12285)</f>
        <v>0.24394933333333335</v>
      </c>
      <c r="I12286" s="492">
        <f>I12285+(E12286-E12285)*(I12288-I12285)/(E12288-E12285)</f>
        <v>21.133333333333333</v>
      </c>
      <c r="J12286" s="397">
        <f>J12285+(E12286-E12285)*(J12288-J12285)/(E12288-E12285)</f>
        <v>0.11219999999999999</v>
      </c>
      <c r="K12286" s="469">
        <f t="shared" si="1037"/>
        <v>21.129660803882771</v>
      </c>
      <c r="L12286" s="469">
        <f t="shared" si="1038"/>
        <v>-3.6725294505615125E-3</v>
      </c>
    </row>
    <row r="12287" spans="1:12">
      <c r="A12287" s="98" t="s">
        <v>126</v>
      </c>
      <c r="B12287" s="98">
        <f t="shared" si="1040"/>
        <v>29</v>
      </c>
      <c r="C12287" s="98">
        <f t="shared" si="1041"/>
        <v>0</v>
      </c>
      <c r="D12287" s="98">
        <f>D12285</f>
        <v>348</v>
      </c>
      <c r="E12287" s="98">
        <f t="shared" si="1039"/>
        <v>143</v>
      </c>
      <c r="F12287" s="397">
        <f>F12285+(E12287-E12285)*(F12288-F12285)/(E12288-E12285)</f>
        <v>5.165233333333334</v>
      </c>
      <c r="G12287" s="98">
        <v>15</v>
      </c>
      <c r="H12287" s="491">
        <f>H12285+(E12287-E12285)*(H12288-H12285)/(E12288-E12285)</f>
        <v>0.24429866666666666</v>
      </c>
      <c r="I12287" s="492">
        <f>I12285+(E12287-E12285)*(I12288-I12285)/(E12288-E12285)</f>
        <v>21.166666666666668</v>
      </c>
      <c r="J12287" s="397">
        <f>J12285+(E12287-E12285)*(J12288-J12285)/(E12288-E12285)</f>
        <v>0.1116</v>
      </c>
      <c r="K12287" s="469">
        <f t="shared" si="1037"/>
        <v>21.143108981356157</v>
      </c>
      <c r="L12287" s="469">
        <f t="shared" si="1038"/>
        <v>-2.3557685310510834E-2</v>
      </c>
    </row>
    <row r="12288" spans="1:12">
      <c r="A12288" s="480" t="s">
        <v>126</v>
      </c>
      <c r="B12288" s="480">
        <f t="shared" si="1040"/>
        <v>29</v>
      </c>
      <c r="C12288" s="480">
        <f t="shared" si="1041"/>
        <v>0</v>
      </c>
      <c r="D12288" s="480">
        <f>D12285</f>
        <v>348</v>
      </c>
      <c r="E12288" s="480">
        <f t="shared" si="1039"/>
        <v>144</v>
      </c>
      <c r="F12288" s="484">
        <v>5.1759000000000004</v>
      </c>
      <c r="G12288" s="480">
        <v>15</v>
      </c>
      <c r="H12288" s="482">
        <v>0.244648</v>
      </c>
      <c r="I12288" s="483">
        <v>21.2</v>
      </c>
      <c r="J12288" s="484">
        <v>0.111</v>
      </c>
      <c r="K12288" s="469">
        <f t="shared" si="1037"/>
        <v>21.15651875347438</v>
      </c>
      <c r="L12288" s="469">
        <f t="shared" si="1038"/>
        <v>-4.3481246525619355E-2</v>
      </c>
    </row>
    <row r="12289" spans="1:12">
      <c r="A12289" s="98" t="s">
        <v>126</v>
      </c>
      <c r="B12289" s="98">
        <f t="shared" si="1040"/>
        <v>29</v>
      </c>
      <c r="C12289" s="98">
        <f t="shared" si="1041"/>
        <v>0</v>
      </c>
      <c r="D12289" s="98">
        <f>D12288</f>
        <v>348</v>
      </c>
      <c r="E12289" s="98">
        <f t="shared" si="1039"/>
        <v>145</v>
      </c>
      <c r="F12289" s="397">
        <f>F12288+(E12289-E12288)*(F12291-F12288)/(E12291-E12288)</f>
        <v>5.186466666666667</v>
      </c>
      <c r="G12289" s="98">
        <v>15</v>
      </c>
      <c r="H12289" s="491">
        <f>H12288+(E12289-E12288)*(H12291-H12288)/(E12291-E12288)</f>
        <v>0.24499866666666667</v>
      </c>
      <c r="I12289" s="492">
        <f>I12288+(E12289-E12288)*(I12291-I12288)/(E12291-E12288)</f>
        <v>21.2</v>
      </c>
      <c r="J12289" s="397">
        <f>J12288+(E12289-E12288)*(J12291-J12288)/(E12291-E12288)</f>
        <v>0.11043333333333333</v>
      </c>
      <c r="K12289" s="469">
        <f t="shared" si="1037"/>
        <v>21.16936690811923</v>
      </c>
      <c r="L12289" s="469">
        <f t="shared" si="1038"/>
        <v>-3.063309188076957E-2</v>
      </c>
    </row>
    <row r="12290" spans="1:12">
      <c r="A12290" s="98" t="s">
        <v>126</v>
      </c>
      <c r="B12290" s="98">
        <f t="shared" si="1040"/>
        <v>29</v>
      </c>
      <c r="C12290" s="98">
        <f t="shared" si="1041"/>
        <v>0</v>
      </c>
      <c r="D12290" s="98">
        <f>D12288</f>
        <v>348</v>
      </c>
      <c r="E12290" s="98">
        <f t="shared" si="1039"/>
        <v>146</v>
      </c>
      <c r="F12290" s="397">
        <f>F12288+(E12290-E12288)*(F12291-F12288)/(E12291-E12288)</f>
        <v>5.1970333333333336</v>
      </c>
      <c r="G12290" s="98">
        <v>15</v>
      </c>
      <c r="H12290" s="491">
        <f>H12288+(E12290-E12288)*(H12291-H12288)/(E12291-E12288)</f>
        <v>0.24534933333333334</v>
      </c>
      <c r="I12290" s="492">
        <f>I12288+(E12290-E12288)*(I12291-I12288)/(E12291-E12288)</f>
        <v>21.2</v>
      </c>
      <c r="J12290" s="397">
        <f>J12288+(E12290-E12288)*(J12291-J12288)/(E12291-E12288)</f>
        <v>0.10986666666666667</v>
      </c>
      <c r="K12290" s="469">
        <f t="shared" si="1037"/>
        <v>21.182178336195467</v>
      </c>
      <c r="L12290" s="469">
        <f t="shared" si="1038"/>
        <v>-1.7821663804532761E-2</v>
      </c>
    </row>
    <row r="12291" spans="1:12">
      <c r="A12291" s="480" t="s">
        <v>126</v>
      </c>
      <c r="B12291" s="480">
        <f t="shared" si="1040"/>
        <v>29</v>
      </c>
      <c r="C12291" s="480">
        <f t="shared" si="1041"/>
        <v>0</v>
      </c>
      <c r="D12291" s="480">
        <f>D12288</f>
        <v>348</v>
      </c>
      <c r="E12291" s="480">
        <f t="shared" si="1039"/>
        <v>147</v>
      </c>
      <c r="F12291" s="484">
        <v>5.2076000000000002</v>
      </c>
      <c r="G12291" s="480">
        <v>15</v>
      </c>
      <c r="H12291" s="482">
        <v>0.2457</v>
      </c>
      <c r="I12291" s="483">
        <v>21.2</v>
      </c>
      <c r="J12291" s="484">
        <v>0.10929999999999999</v>
      </c>
      <c r="K12291" s="469">
        <f t="shared" si="1037"/>
        <v>21.194953194953197</v>
      </c>
      <c r="L12291" s="469">
        <f t="shared" si="1038"/>
        <v>-5.0468050468026604E-3</v>
      </c>
    </row>
    <row r="12292" spans="1:12">
      <c r="A12292" s="98" t="s">
        <v>126</v>
      </c>
      <c r="B12292" s="98">
        <f t="shared" si="1040"/>
        <v>29</v>
      </c>
      <c r="C12292" s="98">
        <f t="shared" si="1041"/>
        <v>0</v>
      </c>
      <c r="D12292" s="98">
        <f>D12291</f>
        <v>348</v>
      </c>
      <c r="E12292" s="98">
        <f t="shared" si="1039"/>
        <v>148</v>
      </c>
      <c r="F12292" s="397">
        <f>F12291+(E12292-E12291)*(F12294-F12291)/(E12294-E12291)</f>
        <v>5.2180999999999997</v>
      </c>
      <c r="G12292" s="98">
        <v>15</v>
      </c>
      <c r="H12292" s="491">
        <f>H12291+(E12292-E12291)*(H12294-H12291)/(E12294-E12291)</f>
        <v>0.24605199999999999</v>
      </c>
      <c r="I12292" s="492">
        <f>I12291+(E12292-E12291)*(I12294-I12291)/(E12294-E12291)</f>
        <v>21.2</v>
      </c>
      <c r="J12292" s="397">
        <f>J12291+(E12292-E12291)*(J12294-J12291)/(E12294-E12291)</f>
        <v>0.10873333333333333</v>
      </c>
      <c r="K12292" s="469">
        <f t="shared" si="1037"/>
        <v>21.20730577276348</v>
      </c>
      <c r="L12292" s="469">
        <f t="shared" si="1038"/>
        <v>7.3057727634804337E-3</v>
      </c>
    </row>
    <row r="12293" spans="1:12">
      <c r="A12293" s="98" t="s">
        <v>126</v>
      </c>
      <c r="B12293" s="98">
        <f t="shared" si="1040"/>
        <v>29</v>
      </c>
      <c r="C12293" s="98">
        <f t="shared" si="1041"/>
        <v>0</v>
      </c>
      <c r="D12293" s="98">
        <f>D12291</f>
        <v>348</v>
      </c>
      <c r="E12293" s="98">
        <f t="shared" si="1039"/>
        <v>149</v>
      </c>
      <c r="F12293" s="397">
        <f>F12291+(E12293-E12291)*(F12294-F12291)/(E12294-E12291)</f>
        <v>5.2286000000000001</v>
      </c>
      <c r="G12293" s="98">
        <v>15</v>
      </c>
      <c r="H12293" s="491">
        <f>H12291+(E12293-E12291)*(H12294-H12291)/(E12294-E12291)</f>
        <v>0.24640400000000001</v>
      </c>
      <c r="I12293" s="492">
        <f>I12291+(E12293-E12291)*(I12294-I12291)/(E12294-E12291)</f>
        <v>21.2</v>
      </c>
      <c r="J12293" s="397">
        <f>J12291+(E12293-E12291)*(J12294-J12291)/(E12294-E12291)</f>
        <v>0.10816666666666666</v>
      </c>
      <c r="K12293" s="469">
        <f t="shared" si="1037"/>
        <v>21.219623058067238</v>
      </c>
      <c r="L12293" s="469">
        <f t="shared" si="1038"/>
        <v>1.9623058067239185E-2</v>
      </c>
    </row>
    <row r="12294" spans="1:12">
      <c r="A12294" s="480" t="s">
        <v>126</v>
      </c>
      <c r="B12294" s="480">
        <f t="shared" si="1040"/>
        <v>29</v>
      </c>
      <c r="C12294" s="480">
        <f t="shared" si="1041"/>
        <v>0</v>
      </c>
      <c r="D12294" s="480">
        <f>D12291</f>
        <v>348</v>
      </c>
      <c r="E12294" s="480">
        <f t="shared" si="1039"/>
        <v>150</v>
      </c>
      <c r="F12294" s="484">
        <v>5.2390999999999996</v>
      </c>
      <c r="G12294" s="480">
        <v>15</v>
      </c>
      <c r="H12294" s="482">
        <v>0.246756</v>
      </c>
      <c r="I12294" s="483">
        <v>21.2</v>
      </c>
      <c r="J12294" s="484">
        <v>0.1076</v>
      </c>
      <c r="K12294" s="469">
        <f t="shared" si="1037"/>
        <v>21.231905201899849</v>
      </c>
      <c r="L12294" s="469">
        <f t="shared" si="1038"/>
        <v>3.19052018998498E-2</v>
      </c>
    </row>
    <row r="12295" spans="1:12">
      <c r="A12295" s="98" t="s">
        <v>126</v>
      </c>
      <c r="B12295" s="98">
        <f t="shared" si="1040"/>
        <v>29</v>
      </c>
      <c r="C12295" s="98">
        <f t="shared" si="1041"/>
        <v>0</v>
      </c>
      <c r="D12295" s="98">
        <f>D12294</f>
        <v>348</v>
      </c>
      <c r="E12295" s="98">
        <f t="shared" si="1039"/>
        <v>151</v>
      </c>
      <c r="F12295" s="397">
        <f>F12294+(E12295-E12294)*(F12297-F12294)/(E12297-E12294)</f>
        <v>5.2495666666666665</v>
      </c>
      <c r="G12295" s="98">
        <v>15</v>
      </c>
      <c r="H12295" s="491">
        <f>H12294+(E12295-E12294)*(H12297-H12294)/(E12297-E12294)</f>
        <v>0.247109</v>
      </c>
      <c r="I12295" s="492">
        <f>I12294+(E12295-E12294)*(I12297-I12294)/(E12297-E12294)</f>
        <v>21.233333333333334</v>
      </c>
      <c r="J12295" s="397">
        <f>J12294+(E12295-E12294)*(J12297-J12294)/(E12297-E12294)</f>
        <v>0.10703333333333333</v>
      </c>
      <c r="K12295" s="469">
        <f t="shared" si="1037"/>
        <v>21.243931490421904</v>
      </c>
      <c r="L12295" s="469">
        <f t="shared" si="1038"/>
        <v>1.0598157088569593E-2</v>
      </c>
    </row>
    <row r="12296" spans="1:12">
      <c r="A12296" s="98" t="s">
        <v>126</v>
      </c>
      <c r="B12296" s="98">
        <f t="shared" si="1040"/>
        <v>29</v>
      </c>
      <c r="C12296" s="98">
        <f t="shared" si="1041"/>
        <v>0</v>
      </c>
      <c r="D12296" s="98">
        <f>D12294</f>
        <v>348</v>
      </c>
      <c r="E12296" s="98">
        <f t="shared" si="1039"/>
        <v>152</v>
      </c>
      <c r="F12296" s="397">
        <f>F12294+(E12296-E12294)*(F12297-F12294)/(E12297-E12294)</f>
        <v>5.2600333333333333</v>
      </c>
      <c r="G12296" s="98">
        <v>15</v>
      </c>
      <c r="H12296" s="491">
        <f>H12294+(E12296-E12294)*(H12297-H12294)/(E12297-E12294)</f>
        <v>0.24746200000000002</v>
      </c>
      <c r="I12296" s="492">
        <f>I12294+(E12296-E12294)*(I12297-I12294)/(E12297-E12294)</f>
        <v>21.266666666666666</v>
      </c>
      <c r="J12296" s="397">
        <f>J12294+(E12296-E12294)*(J12297-J12294)/(E12297-E12294)</f>
        <v>0.10646666666666667</v>
      </c>
      <c r="K12296" s="469">
        <f t="shared" si="1037"/>
        <v>21.255923468384371</v>
      </c>
      <c r="L12296" s="469">
        <f t="shared" si="1038"/>
        <v>-1.0743198282295197E-2</v>
      </c>
    </row>
    <row r="12297" spans="1:12">
      <c r="A12297" s="480" t="s">
        <v>126</v>
      </c>
      <c r="B12297" s="480">
        <f t="shared" si="1040"/>
        <v>29</v>
      </c>
      <c r="C12297" s="480">
        <f t="shared" si="1041"/>
        <v>0</v>
      </c>
      <c r="D12297" s="480">
        <f>D12294</f>
        <v>348</v>
      </c>
      <c r="E12297" s="480">
        <f t="shared" si="1039"/>
        <v>153</v>
      </c>
      <c r="F12297" s="484">
        <v>5.2705000000000002</v>
      </c>
      <c r="G12297" s="480">
        <v>15</v>
      </c>
      <c r="H12297" s="482">
        <v>0.24781500000000001</v>
      </c>
      <c r="I12297" s="483">
        <v>21.3</v>
      </c>
      <c r="J12297" s="484">
        <v>0.10589999999999999</v>
      </c>
      <c r="K12297" s="469">
        <f t="shared" si="1037"/>
        <v>21.267881282408247</v>
      </c>
      <c r="L12297" s="469">
        <f t="shared" si="1038"/>
        <v>-3.2118717591753665E-2</v>
      </c>
    </row>
    <row r="12298" spans="1:12">
      <c r="A12298" s="98" t="s">
        <v>126</v>
      </c>
      <c r="B12298" s="98">
        <f t="shared" si="1040"/>
        <v>29</v>
      </c>
      <c r="C12298" s="98">
        <f t="shared" si="1041"/>
        <v>0</v>
      </c>
      <c r="D12298" s="98">
        <f>D12297</f>
        <v>348</v>
      </c>
      <c r="E12298" s="98">
        <f t="shared" si="1039"/>
        <v>154</v>
      </c>
      <c r="F12298" s="397">
        <f>F12297+(E12298-E12297)*(F12300-F12297)/(E12300-E12297)</f>
        <v>5.2808666666666664</v>
      </c>
      <c r="G12298" s="98">
        <v>15</v>
      </c>
      <c r="H12298" s="491">
        <f>H12297+(E12298-E12297)*(H12300-H12297)/(E12300-E12297)</f>
        <v>0.24816966666666668</v>
      </c>
      <c r="I12298" s="492">
        <f>I12297+(E12298-E12297)*(I12300-I12297)/(E12300-E12297)</f>
        <v>21.3</v>
      </c>
      <c r="J12298" s="397">
        <f>J12297+(E12298-E12297)*(J12300-J12297)/(E12300-E12297)</f>
        <v>0.10533333333333333</v>
      </c>
      <c r="K12298" s="469">
        <f t="shared" si="1037"/>
        <v>21.279259216476898</v>
      </c>
      <c r="L12298" s="469">
        <f t="shared" si="1038"/>
        <v>-2.074078352310238E-2</v>
      </c>
    </row>
    <row r="12299" spans="1:12">
      <c r="A12299" s="98" t="s">
        <v>126</v>
      </c>
      <c r="B12299" s="98">
        <f t="shared" si="1040"/>
        <v>29</v>
      </c>
      <c r="C12299" s="98">
        <f t="shared" si="1041"/>
        <v>0</v>
      </c>
      <c r="D12299" s="98">
        <f>D12297</f>
        <v>348</v>
      </c>
      <c r="E12299" s="98">
        <f t="shared" si="1039"/>
        <v>155</v>
      </c>
      <c r="F12299" s="397">
        <f>F12297+(E12299-E12297)*(F12300-F12297)/(E12300-E12297)</f>
        <v>5.2912333333333335</v>
      </c>
      <c r="G12299" s="98">
        <v>15</v>
      </c>
      <c r="H12299" s="491">
        <f>H12297+(E12299-E12297)*(H12300-H12297)/(E12300-E12297)</f>
        <v>0.24852433333333332</v>
      </c>
      <c r="I12299" s="492">
        <f>I12297+(E12299-E12297)*(I12300-I12297)/(E12300-E12297)</f>
        <v>21.3</v>
      </c>
      <c r="J12299" s="397">
        <f>J12297+(E12299-E12297)*(J12300-J12297)/(E12300-E12297)</f>
        <v>0.10476666666666666</v>
      </c>
      <c r="K12299" s="469">
        <f t="shared" ref="K12299:K12362" si="1042">F12299/H12299</f>
        <v>21.290604675866753</v>
      </c>
      <c r="L12299" s="469">
        <f t="shared" ref="L12299:L12362" si="1043">K12299-I12299</f>
        <v>-9.3953241332478399E-3</v>
      </c>
    </row>
    <row r="12300" spans="1:12">
      <c r="A12300" s="480" t="s">
        <v>126</v>
      </c>
      <c r="B12300" s="480">
        <f t="shared" si="1040"/>
        <v>29</v>
      </c>
      <c r="C12300" s="480">
        <f t="shared" si="1041"/>
        <v>0</v>
      </c>
      <c r="D12300" s="480">
        <f>D12297</f>
        <v>348</v>
      </c>
      <c r="E12300" s="480">
        <f t="shared" si="1039"/>
        <v>156</v>
      </c>
      <c r="F12300" s="484">
        <v>5.3015999999999996</v>
      </c>
      <c r="G12300" s="480">
        <v>15</v>
      </c>
      <c r="H12300" s="482">
        <v>0.24887899999999999</v>
      </c>
      <c r="I12300" s="483">
        <v>21.3</v>
      </c>
      <c r="J12300" s="484">
        <v>0.1042</v>
      </c>
      <c r="K12300" s="469">
        <f t="shared" si="1042"/>
        <v>21.301917799412564</v>
      </c>
      <c r="L12300" s="469">
        <f t="shared" si="1043"/>
        <v>1.9177994125634257E-3</v>
      </c>
    </row>
    <row r="12301" spans="1:12">
      <c r="A12301" s="98" t="s">
        <v>126</v>
      </c>
      <c r="B12301" s="98">
        <f t="shared" si="1040"/>
        <v>29</v>
      </c>
      <c r="C12301" s="98">
        <f t="shared" si="1041"/>
        <v>0</v>
      </c>
      <c r="D12301" s="98">
        <f>D12300</f>
        <v>348</v>
      </c>
      <c r="E12301" s="98">
        <f t="shared" si="1039"/>
        <v>157</v>
      </c>
      <c r="F12301" s="397">
        <f>F12300+(E12301-E12300)*(F12303-F12300)/(E12303-E12300)</f>
        <v>5.3119333333333332</v>
      </c>
      <c r="G12301" s="98">
        <v>15</v>
      </c>
      <c r="H12301" s="491">
        <f>H12300+(E12301-E12300)*(H12303-H12300)/(E12303-E12300)</f>
        <v>0.24923499999999998</v>
      </c>
      <c r="I12301" s="492">
        <f>I12300+(E12301-E12300)*(I12303-I12300)/(E12303-E12300)</f>
        <v>21.3</v>
      </c>
      <c r="J12301" s="397">
        <f>J12300+(E12301-E12300)*(J12303-J12300)/(E12303-E12300)</f>
        <v>0.10363333333333333</v>
      </c>
      <c r="K12301" s="469">
        <f t="shared" si="1042"/>
        <v>21.312950963280972</v>
      </c>
      <c r="L12301" s="469">
        <f t="shared" si="1043"/>
        <v>1.295096328097145E-2</v>
      </c>
    </row>
    <row r="12302" spans="1:12">
      <c r="A12302" s="98" t="s">
        <v>126</v>
      </c>
      <c r="B12302" s="98">
        <f t="shared" si="1040"/>
        <v>29</v>
      </c>
      <c r="C12302" s="98">
        <f t="shared" si="1041"/>
        <v>0</v>
      </c>
      <c r="D12302" s="98">
        <f>D12300</f>
        <v>348</v>
      </c>
      <c r="E12302" s="98">
        <f t="shared" si="1039"/>
        <v>158</v>
      </c>
      <c r="F12302" s="397">
        <f>F12300+(E12302-E12300)*(F12303-F12300)/(E12303-E12300)</f>
        <v>5.3222666666666667</v>
      </c>
      <c r="G12302" s="98">
        <v>15</v>
      </c>
      <c r="H12302" s="491">
        <f>H12300+(E12302-E12300)*(H12303-H12300)/(E12303-E12300)</f>
        <v>0.24959100000000001</v>
      </c>
      <c r="I12302" s="492">
        <f>I12300+(E12302-E12300)*(I12303-I12300)/(E12303-E12300)</f>
        <v>21.3</v>
      </c>
      <c r="J12302" s="397">
        <f>J12300+(E12302-E12300)*(J12303-J12300)/(E12303-E12300)</f>
        <v>0.10306666666666667</v>
      </c>
      <c r="K12302" s="469">
        <f t="shared" si="1042"/>
        <v>21.323952653207314</v>
      </c>
      <c r="L12302" s="469">
        <f t="shared" si="1043"/>
        <v>2.3952653207313546E-2</v>
      </c>
    </row>
    <row r="12303" spans="1:12">
      <c r="A12303" s="480" t="s">
        <v>126</v>
      </c>
      <c r="B12303" s="480">
        <f t="shared" si="1040"/>
        <v>29</v>
      </c>
      <c r="C12303" s="480">
        <f t="shared" si="1041"/>
        <v>0</v>
      </c>
      <c r="D12303" s="480">
        <f>D12300</f>
        <v>348</v>
      </c>
      <c r="E12303" s="480">
        <f t="shared" si="1039"/>
        <v>159</v>
      </c>
      <c r="F12303" s="484">
        <v>5.3326000000000002</v>
      </c>
      <c r="G12303" s="480">
        <v>15</v>
      </c>
      <c r="H12303" s="482">
        <v>0.249947</v>
      </c>
      <c r="I12303" s="483">
        <v>21.3</v>
      </c>
      <c r="J12303" s="484">
        <v>0.10249999999999999</v>
      </c>
      <c r="K12303" s="469">
        <f t="shared" si="1042"/>
        <v>21.334923003676781</v>
      </c>
      <c r="L12303" s="469">
        <f t="shared" si="1043"/>
        <v>3.4923003676780695E-2</v>
      </c>
    </row>
    <row r="12304" spans="1:12">
      <c r="A12304" s="98" t="s">
        <v>126</v>
      </c>
      <c r="B12304" s="98">
        <f t="shared" si="1040"/>
        <v>29</v>
      </c>
      <c r="C12304" s="98">
        <f t="shared" si="1041"/>
        <v>0</v>
      </c>
      <c r="D12304" s="98">
        <f>D12303</f>
        <v>348</v>
      </c>
      <c r="E12304" s="98">
        <f t="shared" si="1039"/>
        <v>160</v>
      </c>
      <c r="F12304" s="397">
        <f>F12303+(E12304-E12303)*(F12306-F12303)/(E12306-E12303)</f>
        <v>5.3428666666666667</v>
      </c>
      <c r="G12304" s="98">
        <v>15</v>
      </c>
      <c r="H12304" s="491">
        <f>H12303+(E12304-E12303)*(H12306-H12303)/(E12306-E12303)</f>
        <v>0.25030433333333335</v>
      </c>
      <c r="I12304" s="492">
        <f>I12303+(E12304-E12303)*(I12306-I12303)/(E12306-E12303)</f>
        <v>21.333333333333332</v>
      </c>
      <c r="J12304" s="397">
        <f>J12303+(E12304-E12303)*(J12306-J12303)/(E12306-E12303)</f>
        <v>0.10193333333333333</v>
      </c>
      <c r="K12304" s="469">
        <f t="shared" si="1042"/>
        <v>21.345482099790519</v>
      </c>
      <c r="L12304" s="469">
        <f t="shared" si="1043"/>
        <v>1.2148766457187321E-2</v>
      </c>
    </row>
    <row r="12305" spans="1:12">
      <c r="A12305" s="98" t="s">
        <v>126</v>
      </c>
      <c r="B12305" s="98">
        <f t="shared" si="1040"/>
        <v>29</v>
      </c>
      <c r="C12305" s="98">
        <f t="shared" si="1041"/>
        <v>0</v>
      </c>
      <c r="D12305" s="98">
        <f>D12303</f>
        <v>348</v>
      </c>
      <c r="E12305" s="98">
        <f t="shared" si="1039"/>
        <v>161</v>
      </c>
      <c r="F12305" s="397">
        <f>F12303+(E12305-E12303)*(F12306-F12303)/(E12306-E12303)</f>
        <v>5.353133333333334</v>
      </c>
      <c r="G12305" s="98">
        <v>15</v>
      </c>
      <c r="H12305" s="491">
        <f>H12303+(E12305-E12303)*(H12306-H12303)/(E12306-E12303)</f>
        <v>0.25066166666666667</v>
      </c>
      <c r="I12305" s="492">
        <f>I12303+(E12305-E12303)*(I12306-I12303)/(E12306-E12303)</f>
        <v>21.366666666666667</v>
      </c>
      <c r="J12305" s="397">
        <f>J12303+(E12305-E12303)*(J12306-J12303)/(E12306-E12303)</f>
        <v>0.10136666666666666</v>
      </c>
      <c r="K12305" s="469">
        <f t="shared" si="1042"/>
        <v>21.356011090646756</v>
      </c>
      <c r="L12305" s="469">
        <f t="shared" si="1043"/>
        <v>-1.065557601991074E-2</v>
      </c>
    </row>
    <row r="12306" spans="1:12">
      <c r="A12306" s="480" t="s">
        <v>126</v>
      </c>
      <c r="B12306" s="480">
        <f t="shared" si="1040"/>
        <v>29</v>
      </c>
      <c r="C12306" s="480">
        <f t="shared" si="1041"/>
        <v>0</v>
      </c>
      <c r="D12306" s="480">
        <f>D12303</f>
        <v>348</v>
      </c>
      <c r="E12306" s="480">
        <f t="shared" si="1039"/>
        <v>162</v>
      </c>
      <c r="F12306" s="484">
        <v>5.3634000000000004</v>
      </c>
      <c r="G12306" s="480">
        <v>15</v>
      </c>
      <c r="H12306" s="482">
        <v>0.25101899999999999</v>
      </c>
      <c r="I12306" s="483">
        <v>21.4</v>
      </c>
      <c r="J12306" s="484">
        <v>0.1008</v>
      </c>
      <c r="K12306" s="469">
        <f t="shared" si="1042"/>
        <v>21.366510104812786</v>
      </c>
      <c r="L12306" s="469">
        <f t="shared" si="1043"/>
        <v>-3.3489895187212682E-2</v>
      </c>
    </row>
    <row r="12307" spans="1:12">
      <c r="A12307" s="98" t="s">
        <v>126</v>
      </c>
      <c r="B12307" s="98">
        <f t="shared" si="1040"/>
        <v>29</v>
      </c>
      <c r="C12307" s="98">
        <f t="shared" si="1041"/>
        <v>0</v>
      </c>
      <c r="D12307" s="98">
        <f>D12306</f>
        <v>348</v>
      </c>
      <c r="E12307" s="98">
        <f t="shared" si="1039"/>
        <v>163</v>
      </c>
      <c r="F12307" s="397">
        <f>F12306+(E12307-E12306)*(F12309-F12306)/(E12309-E12306)</f>
        <v>5.3635999999999999</v>
      </c>
      <c r="G12307" s="98">
        <v>15</v>
      </c>
      <c r="H12307" s="491">
        <v>0.25137799999999999</v>
      </c>
      <c r="I12307" s="492">
        <v>21.4</v>
      </c>
      <c r="J12307" s="397">
        <f>J12306+(E12307-E12306)*(J12309-J12306)/(E12309-E12306)</f>
        <v>7.0199999999999999E-2</v>
      </c>
      <c r="K12307" s="469">
        <f t="shared" si="1042"/>
        <v>21.336791604675032</v>
      </c>
      <c r="L12307" s="469">
        <f t="shared" si="1043"/>
        <v>-6.3208395324966915E-2</v>
      </c>
    </row>
    <row r="12308" spans="1:12">
      <c r="A12308" s="98" t="s">
        <v>126</v>
      </c>
      <c r="B12308" s="98">
        <f t="shared" si="1040"/>
        <v>29</v>
      </c>
      <c r="C12308" s="98">
        <f t="shared" si="1041"/>
        <v>0</v>
      </c>
      <c r="D12308" s="98">
        <f>D12306</f>
        <v>348</v>
      </c>
      <c r="E12308" s="98">
        <f t="shared" si="1039"/>
        <v>164</v>
      </c>
      <c r="F12308" s="397">
        <f>F12306+(E12308-E12306)*(F12309-F12306)/(E12309-E12306)</f>
        <v>5.3638000000000003</v>
      </c>
      <c r="G12308" s="98">
        <v>15</v>
      </c>
      <c r="H12308" s="491">
        <v>0.25173699999999999</v>
      </c>
      <c r="I12308" s="492">
        <v>21.4</v>
      </c>
      <c r="J12308" s="397">
        <f>J12306+(E12308-E12306)*(J12309-J12306)/(E12309-E12306)</f>
        <v>3.9599999999999996E-2</v>
      </c>
      <c r="K12308" s="469">
        <f t="shared" si="1042"/>
        <v>21.307157867139122</v>
      </c>
      <c r="L12308" s="469">
        <f t="shared" si="1043"/>
        <v>-9.2842132860877058E-2</v>
      </c>
    </row>
    <row r="12309" spans="1:12">
      <c r="A12309" s="164" t="s">
        <v>126</v>
      </c>
      <c r="B12309" s="164">
        <f t="shared" si="1040"/>
        <v>29</v>
      </c>
      <c r="C12309" s="164">
        <f t="shared" si="1041"/>
        <v>0</v>
      </c>
      <c r="D12309" s="164">
        <f>D12306</f>
        <v>348</v>
      </c>
      <c r="E12309" s="164">
        <f t="shared" si="1039"/>
        <v>165</v>
      </c>
      <c r="F12309" s="493">
        <v>5.3639999999999999</v>
      </c>
      <c r="G12309" s="164">
        <v>15</v>
      </c>
      <c r="H12309" s="494">
        <v>0.25209999999999999</v>
      </c>
      <c r="I12309" s="495">
        <v>21.4</v>
      </c>
      <c r="J12309" s="493">
        <v>8.9999999999999993E-3</v>
      </c>
      <c r="K12309" s="469">
        <f t="shared" si="1042"/>
        <v>21.277270924236415</v>
      </c>
      <c r="L12309" s="469">
        <f t="shared" si="1043"/>
        <v>-0.1227290757635835</v>
      </c>
    </row>
    <row r="12310" spans="1:12">
      <c r="A12310" s="480" t="s">
        <v>126</v>
      </c>
      <c r="B12310" s="480">
        <f t="shared" si="1040"/>
        <v>29</v>
      </c>
      <c r="C12310" s="480">
        <f t="shared" si="1041"/>
        <v>6</v>
      </c>
      <c r="D12310" s="480">
        <f>D12309+6</f>
        <v>354</v>
      </c>
      <c r="E12310" s="480">
        <v>126</v>
      </c>
      <c r="F12310" s="484">
        <v>4.9813000000000001</v>
      </c>
      <c r="G12310" s="480">
        <v>15</v>
      </c>
      <c r="H12310" s="482">
        <v>0.235428</v>
      </c>
      <c r="I12310" s="483">
        <v>21.2</v>
      </c>
      <c r="J12310" s="484">
        <v>0.1205</v>
      </c>
      <c r="K12310" s="469">
        <f t="shared" si="1042"/>
        <v>21.158485821567528</v>
      </c>
      <c r="L12310" s="469">
        <f t="shared" si="1043"/>
        <v>-4.1514178432471738E-2</v>
      </c>
    </row>
    <row r="12311" spans="1:12">
      <c r="A12311" s="98" t="s">
        <v>126</v>
      </c>
      <c r="B12311" s="98">
        <f t="shared" si="1040"/>
        <v>29</v>
      </c>
      <c r="C12311" s="98">
        <f t="shared" si="1041"/>
        <v>6</v>
      </c>
      <c r="D12311" s="98">
        <f>D12310</f>
        <v>354</v>
      </c>
      <c r="E12311" s="98">
        <f t="shared" ref="E12311:E12349" si="1044">E12310+1</f>
        <v>127</v>
      </c>
      <c r="F12311" s="397">
        <f>F12310+(E12311-E12310)*(F12313-F12310)/(E12313-E12310)</f>
        <v>4.9922666666666666</v>
      </c>
      <c r="G12311" s="98">
        <v>15</v>
      </c>
      <c r="H12311" s="491">
        <f>H12310+(E12311-E12310)*(H12313-H12310)/(E12313-E12310)</f>
        <v>0.23577366666666666</v>
      </c>
      <c r="I12311" s="492">
        <f>I12310+(E12311-E12310)*(I12313-I12310)/(E12313-E12310)</f>
        <v>21.2</v>
      </c>
      <c r="J12311" s="397">
        <f>J12310+(E12311-E12310)*(J12313-J12310)/(E12313-E12310)</f>
        <v>0.11996666666666667</v>
      </c>
      <c r="K12311" s="469">
        <f t="shared" si="1042"/>
        <v>21.173978999633832</v>
      </c>
      <c r="L12311" s="469">
        <f t="shared" si="1043"/>
        <v>-2.6021000366167613E-2</v>
      </c>
    </row>
    <row r="12312" spans="1:12">
      <c r="A12312" s="98" t="s">
        <v>126</v>
      </c>
      <c r="B12312" s="98">
        <f t="shared" si="1040"/>
        <v>29</v>
      </c>
      <c r="C12312" s="98">
        <f t="shared" si="1041"/>
        <v>6</v>
      </c>
      <c r="D12312" s="98">
        <f>D12310</f>
        <v>354</v>
      </c>
      <c r="E12312" s="98">
        <f t="shared" si="1044"/>
        <v>128</v>
      </c>
      <c r="F12312" s="397">
        <f>F12310+(E12312-E12310)*(F12313-F12310)/(E12313-E12310)</f>
        <v>5.0032333333333332</v>
      </c>
      <c r="G12312" s="98">
        <v>15</v>
      </c>
      <c r="H12312" s="491">
        <f>H12310+(E12312-E12310)*(H12313-H12310)/(E12313-E12310)</f>
        <v>0.23611933333333335</v>
      </c>
      <c r="I12312" s="492">
        <f>I12310+(E12312-E12310)*(I12313-I12310)/(E12313-E12310)</f>
        <v>21.2</v>
      </c>
      <c r="J12312" s="397">
        <f>J12310+(E12312-E12310)*(J12313-J12310)/(E12313-E12310)</f>
        <v>0.11943333333333334</v>
      </c>
      <c r="K12312" s="469">
        <f t="shared" si="1042"/>
        <v>21.189426815254432</v>
      </c>
      <c r="L12312" s="469">
        <f t="shared" si="1043"/>
        <v>-1.0573184745567232E-2</v>
      </c>
    </row>
    <row r="12313" spans="1:12">
      <c r="A12313" s="480" t="s">
        <v>126</v>
      </c>
      <c r="B12313" s="480">
        <f t="shared" si="1040"/>
        <v>29</v>
      </c>
      <c r="C12313" s="480">
        <f t="shared" si="1041"/>
        <v>6</v>
      </c>
      <c r="D12313" s="480">
        <f>D12310</f>
        <v>354</v>
      </c>
      <c r="E12313" s="480">
        <f t="shared" si="1044"/>
        <v>129</v>
      </c>
      <c r="F12313" s="484">
        <v>5.0141999999999998</v>
      </c>
      <c r="G12313" s="480">
        <v>15</v>
      </c>
      <c r="H12313" s="482">
        <v>0.23646500000000001</v>
      </c>
      <c r="I12313" s="483">
        <v>21.2</v>
      </c>
      <c r="J12313" s="484">
        <v>0.11890000000000001</v>
      </c>
      <c r="K12313" s="469">
        <f t="shared" si="1042"/>
        <v>21.204829467363034</v>
      </c>
      <c r="L12313" s="469">
        <f t="shared" si="1043"/>
        <v>4.8294673630344676E-3</v>
      </c>
    </row>
    <row r="12314" spans="1:12">
      <c r="A12314" s="98" t="s">
        <v>126</v>
      </c>
      <c r="B12314" s="98">
        <f t="shared" si="1040"/>
        <v>29</v>
      </c>
      <c r="C12314" s="98">
        <f t="shared" si="1041"/>
        <v>6</v>
      </c>
      <c r="D12314" s="98">
        <f>D12313</f>
        <v>354</v>
      </c>
      <c r="E12314" s="98">
        <f t="shared" si="1044"/>
        <v>130</v>
      </c>
      <c r="F12314" s="397">
        <f>F12313+(E12314-E12313)*(F12316-F12313)/(E12316-E12313)</f>
        <v>5.0251333333333328</v>
      </c>
      <c r="G12314" s="98">
        <v>15</v>
      </c>
      <c r="H12314" s="491">
        <f>H12313+(E12314-E12313)*(H12316-H12313)/(E12316-E12313)</f>
        <v>0.23681133333333335</v>
      </c>
      <c r="I12314" s="492">
        <f>I12313+(E12314-E12313)*(I12316-I12313)/(E12316-E12313)</f>
        <v>21.2</v>
      </c>
      <c r="J12314" s="397">
        <f>J12313+(E12314-E12313)*(J12316-J12313)/(E12316-E12313)</f>
        <v>0.11833333333333333</v>
      </c>
      <c r="K12314" s="469">
        <f t="shared" si="1042"/>
        <v>21.21998665604405</v>
      </c>
      <c r="L12314" s="469">
        <f t="shared" si="1043"/>
        <v>1.9986656044050477E-2</v>
      </c>
    </row>
    <row r="12315" spans="1:12">
      <c r="A12315" s="98" t="s">
        <v>126</v>
      </c>
      <c r="B12315" s="98">
        <f t="shared" si="1040"/>
        <v>29</v>
      </c>
      <c r="C12315" s="98">
        <f t="shared" si="1041"/>
        <v>6</v>
      </c>
      <c r="D12315" s="98">
        <f>D12313</f>
        <v>354</v>
      </c>
      <c r="E12315" s="98">
        <f t="shared" si="1044"/>
        <v>131</v>
      </c>
      <c r="F12315" s="397">
        <f>F12313+(E12315-E12313)*(F12316-F12313)/(E12316-E12313)</f>
        <v>5.0360666666666667</v>
      </c>
      <c r="G12315" s="98">
        <v>15</v>
      </c>
      <c r="H12315" s="491">
        <f>H12313+(E12315-E12313)*(H12316-H12313)/(E12316-E12313)</f>
        <v>0.23715766666666666</v>
      </c>
      <c r="I12315" s="492">
        <f>I12313+(E12315-E12313)*(I12316-I12313)/(E12316-E12313)</f>
        <v>21.2</v>
      </c>
      <c r="J12315" s="397">
        <f>J12313+(E12315-E12313)*(J12316-J12313)/(E12316-E12313)</f>
        <v>0.11776666666666667</v>
      </c>
      <c r="K12315" s="469">
        <f t="shared" si="1042"/>
        <v>21.235099575106858</v>
      </c>
      <c r="L12315" s="469">
        <f t="shared" si="1043"/>
        <v>3.5099575106858794E-2</v>
      </c>
    </row>
    <row r="12316" spans="1:12">
      <c r="A12316" s="480" t="s">
        <v>126</v>
      </c>
      <c r="B12316" s="480">
        <f t="shared" si="1040"/>
        <v>29</v>
      </c>
      <c r="C12316" s="480">
        <f t="shared" si="1041"/>
        <v>6</v>
      </c>
      <c r="D12316" s="480">
        <f>D12313</f>
        <v>354</v>
      </c>
      <c r="E12316" s="480">
        <f t="shared" si="1044"/>
        <v>132</v>
      </c>
      <c r="F12316" s="484">
        <v>5.0469999999999997</v>
      </c>
      <c r="G12316" s="480">
        <v>15</v>
      </c>
      <c r="H12316" s="482">
        <v>0.23750399999999999</v>
      </c>
      <c r="I12316" s="483">
        <v>21.2</v>
      </c>
      <c r="J12316" s="484">
        <v>0.1172</v>
      </c>
      <c r="K12316" s="469">
        <f t="shared" si="1042"/>
        <v>21.250168418216113</v>
      </c>
      <c r="L12316" s="469">
        <f t="shared" si="1043"/>
        <v>5.0168418216113508E-2</v>
      </c>
    </row>
    <row r="12317" spans="1:12">
      <c r="A12317" s="98" t="s">
        <v>126</v>
      </c>
      <c r="B12317" s="98">
        <f t="shared" si="1040"/>
        <v>29</v>
      </c>
      <c r="C12317" s="98">
        <f t="shared" si="1041"/>
        <v>6</v>
      </c>
      <c r="D12317" s="98">
        <f>D12316</f>
        <v>354</v>
      </c>
      <c r="E12317" s="98">
        <f t="shared" si="1044"/>
        <v>133</v>
      </c>
      <c r="F12317" s="397">
        <f>F12316+(E12317-E12316)*(F12319-F12316)/(E12319-E12316)</f>
        <v>5.057833333333333</v>
      </c>
      <c r="G12317" s="98">
        <v>15</v>
      </c>
      <c r="H12317" s="491">
        <f>H12316+(E12317-E12316)*(H12319-H12316)/(E12319-E12316)</f>
        <v>0.23785133333333333</v>
      </c>
      <c r="I12317" s="492">
        <f>I12316+(E12317-E12316)*(I12319-I12316)/(E12319-E12316)</f>
        <v>21.233333333333334</v>
      </c>
      <c r="J12317" s="397">
        <f>J12316+(E12317-E12316)*(J12319-J12316)/(E12319-E12316)</f>
        <v>0.11666666666666667</v>
      </c>
      <c r="K12317" s="469">
        <f t="shared" si="1042"/>
        <v>21.26468354182024</v>
      </c>
      <c r="L12317" s="469">
        <f t="shared" si="1043"/>
        <v>3.1350208486905728E-2</v>
      </c>
    </row>
    <row r="12318" spans="1:12">
      <c r="A12318" s="98" t="s">
        <v>126</v>
      </c>
      <c r="B12318" s="98">
        <f t="shared" si="1040"/>
        <v>29</v>
      </c>
      <c r="C12318" s="98">
        <f t="shared" si="1041"/>
        <v>6</v>
      </c>
      <c r="D12318" s="98">
        <f>D12316</f>
        <v>354</v>
      </c>
      <c r="E12318" s="98">
        <f t="shared" si="1044"/>
        <v>134</v>
      </c>
      <c r="F12318" s="397">
        <f>F12316+(E12318-E12316)*(F12319-F12316)/(E12319-E12316)</f>
        <v>5.0686666666666671</v>
      </c>
      <c r="G12318" s="98">
        <v>15</v>
      </c>
      <c r="H12318" s="491">
        <f>H12316+(E12318-E12316)*(H12319-H12316)/(E12319-E12316)</f>
        <v>0.23819866666666667</v>
      </c>
      <c r="I12318" s="492">
        <f>I12316+(E12318-E12316)*(I12319-I12316)/(E12319-E12316)</f>
        <v>21.266666666666666</v>
      </c>
      <c r="J12318" s="397">
        <f>J12316+(E12318-E12316)*(J12319-J12316)/(E12319-E12316)</f>
        <v>0.11613333333333332</v>
      </c>
      <c r="K12318" s="469">
        <f t="shared" si="1042"/>
        <v>21.279156334488299</v>
      </c>
      <c r="L12318" s="469">
        <f t="shared" si="1043"/>
        <v>1.2489667821633077E-2</v>
      </c>
    </row>
    <row r="12319" spans="1:12">
      <c r="A12319" s="480" t="s">
        <v>126</v>
      </c>
      <c r="B12319" s="480">
        <f t="shared" si="1040"/>
        <v>29</v>
      </c>
      <c r="C12319" s="480">
        <f t="shared" si="1041"/>
        <v>6</v>
      </c>
      <c r="D12319" s="480">
        <f>D12316</f>
        <v>354</v>
      </c>
      <c r="E12319" s="480">
        <f t="shared" si="1044"/>
        <v>135</v>
      </c>
      <c r="F12319" s="484">
        <v>5.0795000000000003</v>
      </c>
      <c r="G12319" s="480">
        <v>15</v>
      </c>
      <c r="H12319" s="482">
        <v>0.23854600000000001</v>
      </c>
      <c r="I12319" s="483">
        <v>21.3</v>
      </c>
      <c r="J12319" s="484">
        <v>0.11559999999999999</v>
      </c>
      <c r="K12319" s="469">
        <f t="shared" si="1042"/>
        <v>21.29358698112733</v>
      </c>
      <c r="L12319" s="469">
        <f t="shared" si="1043"/>
        <v>-6.4130188726707615E-3</v>
      </c>
    </row>
    <row r="12320" spans="1:12">
      <c r="A12320" s="98" t="s">
        <v>126</v>
      </c>
      <c r="B12320" s="98">
        <f t="shared" si="1040"/>
        <v>29</v>
      </c>
      <c r="C12320" s="98">
        <f t="shared" si="1041"/>
        <v>6</v>
      </c>
      <c r="D12320" s="98">
        <f>D12319</f>
        <v>354</v>
      </c>
      <c r="E12320" s="98">
        <f t="shared" si="1044"/>
        <v>136</v>
      </c>
      <c r="F12320" s="397">
        <f>F12319+(E12320-E12319)*(F12322-F12319)/(E12322-E12319)</f>
        <v>5.0902666666666665</v>
      </c>
      <c r="G12320" s="98">
        <v>15</v>
      </c>
      <c r="H12320" s="491">
        <f>H12319+(E12320-E12319)*(H12322-H12319)/(E12322-E12319)</f>
        <v>0.23889433333333335</v>
      </c>
      <c r="I12320" s="492">
        <f>I12319+(E12320-E12319)*(I12322-I12319)/(E12322-E12319)</f>
        <v>21.3</v>
      </c>
      <c r="J12320" s="397">
        <f>J12319+(E12320-E12319)*(J12322-J12319)/(E12322-E12319)</f>
        <v>0.11503333333333333</v>
      </c>
      <c r="K12320" s="469">
        <f t="shared" si="1042"/>
        <v>21.307607408017212</v>
      </c>
      <c r="L12320" s="469">
        <f t="shared" si="1043"/>
        <v>7.6074080172112701E-3</v>
      </c>
    </row>
    <row r="12321" spans="1:12">
      <c r="A12321" s="98" t="s">
        <v>126</v>
      </c>
      <c r="B12321" s="98">
        <f t="shared" si="1040"/>
        <v>29</v>
      </c>
      <c r="C12321" s="98">
        <f t="shared" si="1041"/>
        <v>6</v>
      </c>
      <c r="D12321" s="98">
        <f>D12319</f>
        <v>354</v>
      </c>
      <c r="E12321" s="98">
        <f t="shared" si="1044"/>
        <v>137</v>
      </c>
      <c r="F12321" s="397">
        <f>F12319+(E12321-E12319)*(F12322-F12319)/(E12322-E12319)</f>
        <v>5.1010333333333335</v>
      </c>
      <c r="G12321" s="98">
        <v>15</v>
      </c>
      <c r="H12321" s="491">
        <f>H12319+(E12321-E12319)*(H12322-H12319)/(E12322-E12319)</f>
        <v>0.23924266666666666</v>
      </c>
      <c r="I12321" s="492">
        <f>I12319+(E12321-E12319)*(I12322-I12319)/(E12322-E12319)</f>
        <v>21.3</v>
      </c>
      <c r="J12321" s="397">
        <f>J12319+(E12321-E12319)*(J12322-J12319)/(E12322-E12319)</f>
        <v>0.11446666666666666</v>
      </c>
      <c r="K12321" s="469">
        <f t="shared" si="1042"/>
        <v>21.321587007891569</v>
      </c>
      <c r="L12321" s="469">
        <f t="shared" si="1043"/>
        <v>2.1587007891568533E-2</v>
      </c>
    </row>
    <row r="12322" spans="1:12">
      <c r="A12322" s="480" t="s">
        <v>126</v>
      </c>
      <c r="B12322" s="480">
        <f t="shared" si="1040"/>
        <v>29</v>
      </c>
      <c r="C12322" s="480">
        <f t="shared" si="1041"/>
        <v>6</v>
      </c>
      <c r="D12322" s="480">
        <f>D12319</f>
        <v>354</v>
      </c>
      <c r="E12322" s="480">
        <f t="shared" si="1044"/>
        <v>138</v>
      </c>
      <c r="F12322" s="484">
        <v>5.1117999999999997</v>
      </c>
      <c r="G12322" s="480">
        <v>15</v>
      </c>
      <c r="H12322" s="482">
        <v>0.239591</v>
      </c>
      <c r="I12322" s="483">
        <v>21.3</v>
      </c>
      <c r="J12322" s="484">
        <v>0.1139</v>
      </c>
      <c r="K12322" s="469">
        <f t="shared" si="1042"/>
        <v>21.335525958821492</v>
      </c>
      <c r="L12322" s="469">
        <f t="shared" si="1043"/>
        <v>3.5525958821491344E-2</v>
      </c>
    </row>
    <row r="12323" spans="1:12">
      <c r="A12323" s="98" t="s">
        <v>126</v>
      </c>
      <c r="B12323" s="98">
        <f t="shared" si="1040"/>
        <v>29</v>
      </c>
      <c r="C12323" s="98">
        <f t="shared" si="1041"/>
        <v>6</v>
      </c>
      <c r="D12323" s="98">
        <f>D12322</f>
        <v>354</v>
      </c>
      <c r="E12323" s="98">
        <f t="shared" si="1044"/>
        <v>139</v>
      </c>
      <c r="F12323" s="397">
        <f>F12322+(E12323-E12322)*(F12325-F12322)/(E12325-E12322)</f>
        <v>5.1224999999999996</v>
      </c>
      <c r="G12323" s="98">
        <v>15</v>
      </c>
      <c r="H12323" s="491">
        <f>H12322+(E12323-E12322)*(H12325-H12322)/(E12325-E12322)</f>
        <v>0.23993999999999999</v>
      </c>
      <c r="I12323" s="492">
        <f>I12322+(E12323-E12322)*(I12325-I12322)/(E12325-E12322)</f>
        <v>21.333333333333332</v>
      </c>
      <c r="J12323" s="397">
        <f>J12322+(E12323-E12322)*(J12325-J12322)/(E12325-E12322)</f>
        <v>0.11336666666666667</v>
      </c>
      <c r="K12323" s="469">
        <f t="shared" si="1042"/>
        <v>21.349087271817954</v>
      </c>
      <c r="L12323" s="469">
        <f t="shared" si="1043"/>
        <v>1.5753938484621699E-2</v>
      </c>
    </row>
    <row r="12324" spans="1:12">
      <c r="A12324" s="98" t="s">
        <v>126</v>
      </c>
      <c r="B12324" s="98">
        <f t="shared" si="1040"/>
        <v>29</v>
      </c>
      <c r="C12324" s="98">
        <f t="shared" si="1041"/>
        <v>6</v>
      </c>
      <c r="D12324" s="98">
        <f>D12322</f>
        <v>354</v>
      </c>
      <c r="E12324" s="98">
        <f t="shared" si="1044"/>
        <v>140</v>
      </c>
      <c r="F12324" s="397">
        <f>F12322+(E12324-E12322)*(F12325-F12322)/(E12325-E12322)</f>
        <v>5.1332000000000004</v>
      </c>
      <c r="G12324" s="98">
        <v>15</v>
      </c>
      <c r="H12324" s="491">
        <f>H12322+(E12324-E12322)*(H12325-H12322)/(E12325-E12322)</f>
        <v>0.240289</v>
      </c>
      <c r="I12324" s="492">
        <f>I12322+(E12324-E12322)*(I12325-I12322)/(E12325-E12322)</f>
        <v>21.366666666666667</v>
      </c>
      <c r="J12324" s="397">
        <f>J12322+(E12324-E12322)*(J12325-J12322)/(E12325-E12322)</f>
        <v>0.11283333333333333</v>
      </c>
      <c r="K12324" s="469">
        <f t="shared" si="1042"/>
        <v>21.362609191431986</v>
      </c>
      <c r="L12324" s="469">
        <f t="shared" si="1043"/>
        <v>-4.0574752346813625E-3</v>
      </c>
    </row>
    <row r="12325" spans="1:12">
      <c r="A12325" s="480" t="s">
        <v>126</v>
      </c>
      <c r="B12325" s="480">
        <f t="shared" si="1040"/>
        <v>29</v>
      </c>
      <c r="C12325" s="480">
        <f t="shared" si="1041"/>
        <v>6</v>
      </c>
      <c r="D12325" s="480">
        <f>D12322</f>
        <v>354</v>
      </c>
      <c r="E12325" s="480">
        <f t="shared" si="1044"/>
        <v>141</v>
      </c>
      <c r="F12325" s="484">
        <v>5.1439000000000004</v>
      </c>
      <c r="G12325" s="480">
        <v>15</v>
      </c>
      <c r="H12325" s="482">
        <v>0.24063799999999999</v>
      </c>
      <c r="I12325" s="483">
        <v>21.4</v>
      </c>
      <c r="J12325" s="484">
        <v>0.1123</v>
      </c>
      <c r="K12325" s="469">
        <f t="shared" si="1042"/>
        <v>21.376091889061581</v>
      </c>
      <c r="L12325" s="469">
        <f t="shared" si="1043"/>
        <v>-2.3908110938418048E-2</v>
      </c>
    </row>
    <row r="12326" spans="1:12">
      <c r="A12326" s="98" t="s">
        <v>126</v>
      </c>
      <c r="B12326" s="98">
        <f t="shared" si="1040"/>
        <v>29</v>
      </c>
      <c r="C12326" s="98">
        <f t="shared" si="1041"/>
        <v>6</v>
      </c>
      <c r="D12326" s="98">
        <f>D12325</f>
        <v>354</v>
      </c>
      <c r="E12326" s="98">
        <f t="shared" si="1044"/>
        <v>142</v>
      </c>
      <c r="F12326" s="397">
        <f>F12325+(E12326-E12325)*(F12328-F12325)/(E12328-E12325)</f>
        <v>5.1545666666666667</v>
      </c>
      <c r="G12326" s="98">
        <v>15</v>
      </c>
      <c r="H12326" s="491">
        <f>H12325+(E12326-E12325)*(H12328-H12325)/(E12328-E12325)</f>
        <v>0.24098833333333333</v>
      </c>
      <c r="I12326" s="492">
        <f>I12325+(E12326-E12325)*(I12328-I12325)/(E12328-E12325)</f>
        <v>21.4</v>
      </c>
      <c r="J12326" s="397">
        <f>J12325+(E12326-E12325)*(J12328-J12325)/(E12328-E12325)</f>
        <v>0.11173333333333334</v>
      </c>
      <c r="K12326" s="469">
        <f t="shared" si="1042"/>
        <v>21.389278872421212</v>
      </c>
      <c r="L12326" s="469">
        <f t="shared" si="1043"/>
        <v>-1.0721127578786849E-2</v>
      </c>
    </row>
    <row r="12327" spans="1:12">
      <c r="A12327" s="98" t="s">
        <v>126</v>
      </c>
      <c r="B12327" s="98">
        <f t="shared" si="1040"/>
        <v>29</v>
      </c>
      <c r="C12327" s="98">
        <f t="shared" si="1041"/>
        <v>6</v>
      </c>
      <c r="D12327" s="98">
        <f>D12325</f>
        <v>354</v>
      </c>
      <c r="E12327" s="98">
        <f t="shared" si="1044"/>
        <v>143</v>
      </c>
      <c r="F12327" s="397">
        <f>F12325+(E12327-E12325)*(F12328-F12325)/(E12328-E12325)</f>
        <v>5.165233333333334</v>
      </c>
      <c r="G12327" s="98">
        <v>15</v>
      </c>
      <c r="H12327" s="491">
        <f>H12325+(E12327-E12325)*(H12328-H12325)/(E12328-E12325)</f>
        <v>0.24133866666666665</v>
      </c>
      <c r="I12327" s="492">
        <f>I12325+(E12327-E12325)*(I12328-I12325)/(E12328-E12325)</f>
        <v>21.4</v>
      </c>
      <c r="J12327" s="397">
        <f>J12325+(E12327-E12325)*(J12328-J12325)/(E12328-E12325)</f>
        <v>0.11116666666666666</v>
      </c>
      <c r="K12327" s="469">
        <f t="shared" si="1042"/>
        <v>21.402427570661427</v>
      </c>
      <c r="L12327" s="469">
        <f t="shared" si="1043"/>
        <v>2.427570661428291E-3</v>
      </c>
    </row>
    <row r="12328" spans="1:12">
      <c r="A12328" s="480" t="s">
        <v>126</v>
      </c>
      <c r="B12328" s="480">
        <f t="shared" si="1040"/>
        <v>29</v>
      </c>
      <c r="C12328" s="480">
        <f t="shared" si="1041"/>
        <v>6</v>
      </c>
      <c r="D12328" s="480">
        <f>D12325</f>
        <v>354</v>
      </c>
      <c r="E12328" s="480">
        <f t="shared" si="1044"/>
        <v>144</v>
      </c>
      <c r="F12328" s="484">
        <v>5.1759000000000004</v>
      </c>
      <c r="G12328" s="480">
        <v>15</v>
      </c>
      <c r="H12328" s="482">
        <v>0.24168899999999999</v>
      </c>
      <c r="I12328" s="483">
        <v>21.4</v>
      </c>
      <c r="J12328" s="484">
        <v>0.1106</v>
      </c>
      <c r="K12328" s="469">
        <f t="shared" si="1042"/>
        <v>21.415538150267494</v>
      </c>
      <c r="L12328" s="469">
        <f t="shared" si="1043"/>
        <v>1.553815026749561E-2</v>
      </c>
    </row>
    <row r="12329" spans="1:12">
      <c r="A12329" s="98" t="s">
        <v>126</v>
      </c>
      <c r="B12329" s="98">
        <f t="shared" si="1040"/>
        <v>29</v>
      </c>
      <c r="C12329" s="98">
        <f t="shared" si="1041"/>
        <v>6</v>
      </c>
      <c r="D12329" s="98">
        <f>D12328</f>
        <v>354</v>
      </c>
      <c r="E12329" s="98">
        <f t="shared" si="1044"/>
        <v>145</v>
      </c>
      <c r="F12329" s="397">
        <f>F12328+(E12329-E12328)*(F12331-F12328)/(E12331-E12328)</f>
        <v>5.186466666666667</v>
      </c>
      <c r="G12329" s="98">
        <v>15</v>
      </c>
      <c r="H12329" s="491">
        <f>H12328+(E12329-E12328)*(H12331-H12328)/(E12331-E12328)</f>
        <v>0.24204000000000001</v>
      </c>
      <c r="I12329" s="492">
        <f>I12328+(E12329-E12328)*(I12331-I12328)/(E12331-E12328)</f>
        <v>21.433333333333334</v>
      </c>
      <c r="J12329" s="397">
        <f>J12328+(E12329-E12328)*(J12331-J12328)/(E12331-E12328)</f>
        <v>0.11006666666666667</v>
      </c>
      <c r="K12329" s="469">
        <f t="shared" si="1042"/>
        <v>21.428138599680494</v>
      </c>
      <c r="L12329" s="469">
        <f t="shared" si="1043"/>
        <v>-5.1947336528392896E-3</v>
      </c>
    </row>
    <row r="12330" spans="1:12">
      <c r="A12330" s="98" t="s">
        <v>126</v>
      </c>
      <c r="B12330" s="98">
        <f t="shared" si="1040"/>
        <v>29</v>
      </c>
      <c r="C12330" s="98">
        <f t="shared" si="1041"/>
        <v>6</v>
      </c>
      <c r="D12330" s="98">
        <f>D12328</f>
        <v>354</v>
      </c>
      <c r="E12330" s="98">
        <f t="shared" si="1044"/>
        <v>146</v>
      </c>
      <c r="F12330" s="397">
        <f>F12328+(E12330-E12328)*(F12331-F12328)/(E12331-E12328)</f>
        <v>5.1970333333333336</v>
      </c>
      <c r="G12330" s="98">
        <v>15</v>
      </c>
      <c r="H12330" s="491">
        <f>H12328+(E12330-E12328)*(H12331-H12328)/(E12331-E12328)</f>
        <v>0.242391</v>
      </c>
      <c r="I12330" s="492">
        <f>I12328+(E12330-E12328)*(I12331-I12328)/(E12331-E12328)</f>
        <v>21.466666666666665</v>
      </c>
      <c r="J12330" s="397">
        <f>J12328+(E12330-E12328)*(J12331-J12328)/(E12331-E12328)</f>
        <v>0.10953333333333333</v>
      </c>
      <c r="K12330" s="469">
        <f t="shared" si="1042"/>
        <v>21.440702556338039</v>
      </c>
      <c r="L12330" s="469">
        <f t="shared" si="1043"/>
        <v>-2.5964110328626333E-2</v>
      </c>
    </row>
    <row r="12331" spans="1:12">
      <c r="A12331" s="480" t="s">
        <v>126</v>
      </c>
      <c r="B12331" s="480">
        <f t="shared" si="1040"/>
        <v>29</v>
      </c>
      <c r="C12331" s="480">
        <f t="shared" si="1041"/>
        <v>6</v>
      </c>
      <c r="D12331" s="480">
        <f>D12328</f>
        <v>354</v>
      </c>
      <c r="E12331" s="480">
        <f t="shared" si="1044"/>
        <v>147</v>
      </c>
      <c r="F12331" s="484">
        <v>5.2076000000000002</v>
      </c>
      <c r="G12331" s="480">
        <v>15</v>
      </c>
      <c r="H12331" s="482">
        <v>0.24274200000000001</v>
      </c>
      <c r="I12331" s="483">
        <v>21.5</v>
      </c>
      <c r="J12331" s="484">
        <v>0.109</v>
      </c>
      <c r="K12331" s="469">
        <f t="shared" si="1042"/>
        <v>21.453230178543475</v>
      </c>
      <c r="L12331" s="469">
        <f t="shared" si="1043"/>
        <v>-4.6769821456525307E-2</v>
      </c>
    </row>
    <row r="12332" spans="1:12">
      <c r="A12332" s="98" t="s">
        <v>126</v>
      </c>
      <c r="B12332" s="98">
        <f t="shared" si="1040"/>
        <v>29</v>
      </c>
      <c r="C12332" s="98">
        <f t="shared" si="1041"/>
        <v>6</v>
      </c>
      <c r="D12332" s="98">
        <f>D12331</f>
        <v>354</v>
      </c>
      <c r="E12332" s="98">
        <f t="shared" si="1044"/>
        <v>148</v>
      </c>
      <c r="F12332" s="397">
        <f>F12331+(E12332-E12331)*(F12334-F12331)/(E12334-E12331)</f>
        <v>5.2180999999999997</v>
      </c>
      <c r="G12332" s="98">
        <v>15</v>
      </c>
      <c r="H12332" s="491">
        <f>H12331+(E12332-E12331)*(H12334-H12331)/(E12334-E12331)</f>
        <v>0.24309433333333333</v>
      </c>
      <c r="I12332" s="492">
        <f>I12331+(E12332-E12331)*(I12334-I12331)/(E12334-E12331)</f>
        <v>21.5</v>
      </c>
      <c r="J12332" s="397">
        <f>J12331+(E12332-E12331)*(J12334-J12331)/(E12334-E12331)</f>
        <v>0.10843333333333334</v>
      </c>
      <c r="K12332" s="469">
        <f t="shared" si="1042"/>
        <v>21.4653296456931</v>
      </c>
      <c r="L12332" s="469">
        <f t="shared" si="1043"/>
        <v>-3.4670354306900464E-2</v>
      </c>
    </row>
    <row r="12333" spans="1:12">
      <c r="A12333" s="98" t="s">
        <v>126</v>
      </c>
      <c r="B12333" s="98">
        <f t="shared" si="1040"/>
        <v>29</v>
      </c>
      <c r="C12333" s="98">
        <f t="shared" si="1041"/>
        <v>6</v>
      </c>
      <c r="D12333" s="98">
        <f>D12331</f>
        <v>354</v>
      </c>
      <c r="E12333" s="98">
        <f t="shared" si="1044"/>
        <v>149</v>
      </c>
      <c r="F12333" s="397">
        <f>F12331+(E12333-E12331)*(F12334-F12331)/(E12334-E12331)</f>
        <v>5.2286000000000001</v>
      </c>
      <c r="G12333" s="98">
        <v>15</v>
      </c>
      <c r="H12333" s="491">
        <f>H12331+(E12333-E12331)*(H12334-H12331)/(E12334-E12331)</f>
        <v>0.24344666666666667</v>
      </c>
      <c r="I12333" s="492">
        <f>I12331+(E12333-E12331)*(I12334-I12331)/(E12334-E12331)</f>
        <v>21.5</v>
      </c>
      <c r="J12333" s="397">
        <f>J12331+(E12333-E12331)*(J12334-J12331)/(E12334-E12331)</f>
        <v>0.10786666666666667</v>
      </c>
      <c r="K12333" s="469">
        <f t="shared" si="1042"/>
        <v>21.477394090423637</v>
      </c>
      <c r="L12333" s="469">
        <f t="shared" si="1043"/>
        <v>-2.2605909576363103E-2</v>
      </c>
    </row>
    <row r="12334" spans="1:12">
      <c r="A12334" s="480" t="s">
        <v>126</v>
      </c>
      <c r="B12334" s="480">
        <f t="shared" si="1040"/>
        <v>29</v>
      </c>
      <c r="C12334" s="480">
        <f t="shared" si="1041"/>
        <v>6</v>
      </c>
      <c r="D12334" s="480">
        <f>D12331</f>
        <v>354</v>
      </c>
      <c r="E12334" s="480">
        <f t="shared" si="1044"/>
        <v>150</v>
      </c>
      <c r="F12334" s="484">
        <v>5.2390999999999996</v>
      </c>
      <c r="G12334" s="480">
        <v>15</v>
      </c>
      <c r="H12334" s="482">
        <v>0.24379899999999999</v>
      </c>
      <c r="I12334" s="483">
        <v>21.5</v>
      </c>
      <c r="J12334" s="484">
        <v>0.10730000000000001</v>
      </c>
      <c r="K12334" s="469">
        <f t="shared" si="1042"/>
        <v>21.489423664576147</v>
      </c>
      <c r="L12334" s="469">
        <f t="shared" si="1043"/>
        <v>-1.0576335423852612E-2</v>
      </c>
    </row>
    <row r="12335" spans="1:12">
      <c r="A12335" s="98" t="s">
        <v>126</v>
      </c>
      <c r="B12335" s="98">
        <f t="shared" si="1040"/>
        <v>29</v>
      </c>
      <c r="C12335" s="98">
        <f t="shared" si="1041"/>
        <v>6</v>
      </c>
      <c r="D12335" s="98">
        <f>D12334</f>
        <v>354</v>
      </c>
      <c r="E12335" s="98">
        <f t="shared" si="1044"/>
        <v>151</v>
      </c>
      <c r="F12335" s="397">
        <f>F12334+(E12335-E12334)*(F12337-F12334)/(E12337-E12334)</f>
        <v>5.2495666666666665</v>
      </c>
      <c r="G12335" s="98">
        <v>15</v>
      </c>
      <c r="H12335" s="491">
        <f>H12334+(E12335-E12334)*(H12337-H12334)/(E12337-E12334)</f>
        <v>0.24415266666666666</v>
      </c>
      <c r="I12335" s="492">
        <f>I12334+(E12335-E12334)*(I12337-I12334)/(E12337-E12334)</f>
        <v>21.5</v>
      </c>
      <c r="J12335" s="397">
        <f>J12334+(E12335-E12334)*(J12337-J12334)/(E12337-E12334)</f>
        <v>0.10676666666666668</v>
      </c>
      <c r="K12335" s="469">
        <f t="shared" si="1042"/>
        <v>21.501164571893543</v>
      </c>
      <c r="L12335" s="469">
        <f t="shared" si="1043"/>
        <v>1.1645718935433536E-3</v>
      </c>
    </row>
    <row r="12336" spans="1:12">
      <c r="A12336" s="98" t="s">
        <v>126</v>
      </c>
      <c r="B12336" s="98">
        <f t="shared" si="1040"/>
        <v>29</v>
      </c>
      <c r="C12336" s="98">
        <f t="shared" si="1041"/>
        <v>6</v>
      </c>
      <c r="D12336" s="98">
        <f>D12334</f>
        <v>354</v>
      </c>
      <c r="E12336" s="98">
        <f t="shared" si="1044"/>
        <v>152</v>
      </c>
      <c r="F12336" s="397">
        <f>F12334+(E12336-E12334)*(F12337-F12334)/(E12337-E12334)</f>
        <v>5.2600333333333333</v>
      </c>
      <c r="G12336" s="98">
        <v>15</v>
      </c>
      <c r="H12336" s="491">
        <f>H12334+(E12336-E12334)*(H12337-H12334)/(E12337-E12334)</f>
        <v>0.24450633333333333</v>
      </c>
      <c r="I12336" s="492">
        <f>I12334+(E12336-E12334)*(I12337-I12334)/(E12337-E12334)</f>
        <v>21.5</v>
      </c>
      <c r="J12336" s="397">
        <f>J12334+(E12336-E12334)*(J12337-J12334)/(E12337-E12334)</f>
        <v>0.10623333333333333</v>
      </c>
      <c r="K12336" s="469">
        <f t="shared" si="1042"/>
        <v>21.512871513893984</v>
      </c>
      <c r="L12336" s="469">
        <f t="shared" si="1043"/>
        <v>1.2871513893983888E-2</v>
      </c>
    </row>
    <row r="12337" spans="1:12">
      <c r="A12337" s="480" t="s">
        <v>126</v>
      </c>
      <c r="B12337" s="480">
        <f t="shared" si="1040"/>
        <v>29</v>
      </c>
      <c r="C12337" s="480">
        <f t="shared" si="1041"/>
        <v>6</v>
      </c>
      <c r="D12337" s="480">
        <f>D12334</f>
        <v>354</v>
      </c>
      <c r="E12337" s="480">
        <f t="shared" si="1044"/>
        <v>153</v>
      </c>
      <c r="F12337" s="484">
        <v>5.2705000000000002</v>
      </c>
      <c r="G12337" s="480">
        <v>15</v>
      </c>
      <c r="H12337" s="482">
        <v>0.24485999999999999</v>
      </c>
      <c r="I12337" s="483">
        <v>21.5</v>
      </c>
      <c r="J12337" s="484">
        <v>0.1057</v>
      </c>
      <c r="K12337" s="469">
        <f t="shared" si="1042"/>
        <v>21.524544637752186</v>
      </c>
      <c r="L12337" s="469">
        <f t="shared" si="1043"/>
        <v>2.4544637752185849E-2</v>
      </c>
    </row>
    <row r="12338" spans="1:12">
      <c r="A12338" s="98" t="s">
        <v>126</v>
      </c>
      <c r="B12338" s="98">
        <f t="shared" si="1040"/>
        <v>29</v>
      </c>
      <c r="C12338" s="98">
        <f t="shared" si="1041"/>
        <v>6</v>
      </c>
      <c r="D12338" s="98">
        <f>D12337</f>
        <v>354</v>
      </c>
      <c r="E12338" s="98">
        <f t="shared" si="1044"/>
        <v>154</v>
      </c>
      <c r="F12338" s="397">
        <f>F12337+(E12338-E12337)*(F12340-F12337)/(E12340-E12337)</f>
        <v>5.2808666666666664</v>
      </c>
      <c r="G12338" s="98">
        <v>15</v>
      </c>
      <c r="H12338" s="491">
        <f>H12337+(E12338-E12337)*(H12340-H12337)/(E12340-E12337)</f>
        <v>0.24521499999999999</v>
      </c>
      <c r="I12338" s="492">
        <f>I12337+(E12338-E12337)*(I12340-I12337)/(E12340-E12337)</f>
        <v>21.533333333333335</v>
      </c>
      <c r="J12338" s="397">
        <f>J12337+(E12338-E12337)*(J12340-J12337)/(E12340-E12337)</f>
        <v>0.10513333333333333</v>
      </c>
      <c r="K12338" s="469">
        <f t="shared" si="1042"/>
        <v>21.535659183437662</v>
      </c>
      <c r="L12338" s="469">
        <f t="shared" si="1043"/>
        <v>2.3258501043272872E-3</v>
      </c>
    </row>
    <row r="12339" spans="1:12">
      <c r="A12339" s="98" t="s">
        <v>126</v>
      </c>
      <c r="B12339" s="98">
        <f t="shared" si="1040"/>
        <v>29</v>
      </c>
      <c r="C12339" s="98">
        <f t="shared" si="1041"/>
        <v>6</v>
      </c>
      <c r="D12339" s="98">
        <f>D12337</f>
        <v>354</v>
      </c>
      <c r="E12339" s="98">
        <f t="shared" si="1044"/>
        <v>155</v>
      </c>
      <c r="F12339" s="397">
        <f>F12337+(E12339-E12337)*(F12340-F12337)/(E12340-E12337)</f>
        <v>5.2912333333333335</v>
      </c>
      <c r="G12339" s="98">
        <v>15</v>
      </c>
      <c r="H12339" s="491">
        <f>H12337+(E12339-E12337)*(H12340-H12337)/(E12340-E12337)</f>
        <v>0.24557000000000001</v>
      </c>
      <c r="I12339" s="492">
        <f>I12337+(E12339-E12337)*(I12340-I12337)/(E12340-E12337)</f>
        <v>21.566666666666666</v>
      </c>
      <c r="J12339" s="397">
        <f>J12337+(E12339-E12337)*(J12340-J12337)/(E12340-E12337)</f>
        <v>0.10456666666666667</v>
      </c>
      <c r="K12339" s="469">
        <f t="shared" si="1042"/>
        <v>21.54674159438585</v>
      </c>
      <c r="L12339" s="469">
        <f t="shared" si="1043"/>
        <v>-1.9925072280816636E-2</v>
      </c>
    </row>
    <row r="12340" spans="1:12">
      <c r="A12340" s="480" t="s">
        <v>126</v>
      </c>
      <c r="B12340" s="480">
        <f t="shared" si="1040"/>
        <v>29</v>
      </c>
      <c r="C12340" s="480">
        <f t="shared" si="1041"/>
        <v>6</v>
      </c>
      <c r="D12340" s="480">
        <f>D12337</f>
        <v>354</v>
      </c>
      <c r="E12340" s="480">
        <f t="shared" si="1044"/>
        <v>156</v>
      </c>
      <c r="F12340" s="484">
        <v>5.3015999999999996</v>
      </c>
      <c r="G12340" s="480">
        <v>15</v>
      </c>
      <c r="H12340" s="482">
        <v>0.245925</v>
      </c>
      <c r="I12340" s="483">
        <v>21.6</v>
      </c>
      <c r="J12340" s="484">
        <v>0.104</v>
      </c>
      <c r="K12340" s="469">
        <f t="shared" si="1042"/>
        <v>21.557792009759073</v>
      </c>
      <c r="L12340" s="469">
        <f t="shared" si="1043"/>
        <v>-4.2207990240928694E-2</v>
      </c>
    </row>
    <row r="12341" spans="1:12">
      <c r="A12341" s="98" t="s">
        <v>126</v>
      </c>
      <c r="B12341" s="98">
        <f t="shared" si="1040"/>
        <v>29</v>
      </c>
      <c r="C12341" s="98">
        <f t="shared" si="1041"/>
        <v>6</v>
      </c>
      <c r="D12341" s="98">
        <f>D12340</f>
        <v>354</v>
      </c>
      <c r="E12341" s="98">
        <f t="shared" si="1044"/>
        <v>157</v>
      </c>
      <c r="F12341" s="397">
        <f>F12340+(E12341-E12340)*(F12343-F12340)/(E12343-E12340)</f>
        <v>5.3119333333333332</v>
      </c>
      <c r="G12341" s="98">
        <v>15</v>
      </c>
      <c r="H12341" s="491">
        <f>H12340+(E12341-E12340)*(H12343-H12340)/(E12343-E12340)</f>
        <v>0.24628133333333332</v>
      </c>
      <c r="I12341" s="492">
        <f>I12340+(E12341-E12340)*(I12343-I12340)/(E12343-E12340)</f>
        <v>21.6</v>
      </c>
      <c r="J12341" s="397">
        <f>J12340+(E12341-E12340)*(J12343-J12340)/(E12343-E12340)</f>
        <v>0.10346666666666667</v>
      </c>
      <c r="K12341" s="469">
        <f t="shared" si="1042"/>
        <v>21.568558450769039</v>
      </c>
      <c r="L12341" s="469">
        <f t="shared" si="1043"/>
        <v>-3.1441549230962096E-2</v>
      </c>
    </row>
    <row r="12342" spans="1:12">
      <c r="A12342" s="98" t="s">
        <v>126</v>
      </c>
      <c r="B12342" s="98">
        <f t="shared" si="1040"/>
        <v>29</v>
      </c>
      <c r="C12342" s="98">
        <f t="shared" si="1041"/>
        <v>6</v>
      </c>
      <c r="D12342" s="98">
        <f>D12340</f>
        <v>354</v>
      </c>
      <c r="E12342" s="98">
        <f t="shared" si="1044"/>
        <v>158</v>
      </c>
      <c r="F12342" s="397">
        <f>F12340+(E12342-E12340)*(F12343-F12340)/(E12343-E12340)</f>
        <v>5.3222666666666667</v>
      </c>
      <c r="G12342" s="98">
        <v>15</v>
      </c>
      <c r="H12342" s="491">
        <f>H12340+(E12342-E12340)*(H12343-H12340)/(E12343-E12340)</f>
        <v>0.24663766666666667</v>
      </c>
      <c r="I12342" s="492">
        <f>I12340+(E12342-E12340)*(I12343-I12340)/(E12343-E12340)</f>
        <v>21.6</v>
      </c>
      <c r="J12342" s="397">
        <f>J12340+(E12342-E12340)*(J12343-J12340)/(E12343-E12340)</f>
        <v>0.10293333333333334</v>
      </c>
      <c r="K12342" s="469">
        <f t="shared" si="1042"/>
        <v>21.579293781836512</v>
      </c>
      <c r="L12342" s="469">
        <f t="shared" si="1043"/>
        <v>-2.0706218163489609E-2</v>
      </c>
    </row>
    <row r="12343" spans="1:12">
      <c r="A12343" s="480" t="s">
        <v>126</v>
      </c>
      <c r="B12343" s="480">
        <f t="shared" si="1040"/>
        <v>29</v>
      </c>
      <c r="C12343" s="480">
        <f t="shared" si="1041"/>
        <v>6</v>
      </c>
      <c r="D12343" s="480">
        <f>D12340</f>
        <v>354</v>
      </c>
      <c r="E12343" s="480">
        <f t="shared" si="1044"/>
        <v>159</v>
      </c>
      <c r="F12343" s="484">
        <v>5.3326000000000002</v>
      </c>
      <c r="G12343" s="480">
        <v>15</v>
      </c>
      <c r="H12343" s="482">
        <v>0.24699399999999999</v>
      </c>
      <c r="I12343" s="483">
        <v>21.6</v>
      </c>
      <c r="J12343" s="484">
        <v>0.1024</v>
      </c>
      <c r="K12343" s="469">
        <f t="shared" si="1042"/>
        <v>21.589998137606582</v>
      </c>
      <c r="L12343" s="469">
        <f t="shared" si="1043"/>
        <v>-1.0001862393419714E-2</v>
      </c>
    </row>
    <row r="12344" spans="1:12">
      <c r="A12344" s="98" t="s">
        <v>126</v>
      </c>
      <c r="B12344" s="98">
        <f t="shared" si="1040"/>
        <v>29</v>
      </c>
      <c r="C12344" s="98">
        <f t="shared" si="1041"/>
        <v>6</v>
      </c>
      <c r="D12344" s="98">
        <f>D12343</f>
        <v>354</v>
      </c>
      <c r="E12344" s="98">
        <f t="shared" si="1044"/>
        <v>160</v>
      </c>
      <c r="F12344" s="397">
        <f>F12343+(E12344-E12343)*(F12346-F12343)/(E12346-E12343)</f>
        <v>5.3428666666666667</v>
      </c>
      <c r="G12344" s="98">
        <v>15</v>
      </c>
      <c r="H12344" s="491">
        <f>H12343+(E12344-E12343)*(H12346-H12343)/(E12346-E12343)</f>
        <v>0.24735166666666666</v>
      </c>
      <c r="I12344" s="492">
        <f>I12343+(E12344-E12343)*(I12346-I12343)/(E12346-E12343)</f>
        <v>21.6</v>
      </c>
      <c r="J12344" s="397">
        <f>J12343+(E12344-E12343)*(J12346-J12343)/(E12346-E12343)</f>
        <v>0.10183333333333333</v>
      </c>
      <c r="K12344" s="469">
        <f t="shared" si="1042"/>
        <v>21.600285693109001</v>
      </c>
      <c r="L12344" s="469">
        <f t="shared" si="1043"/>
        <v>2.8569310899939637E-4</v>
      </c>
    </row>
    <row r="12345" spans="1:12">
      <c r="A12345" s="98" t="s">
        <v>126</v>
      </c>
      <c r="B12345" s="98">
        <f t="shared" si="1040"/>
        <v>29</v>
      </c>
      <c r="C12345" s="98">
        <f t="shared" si="1041"/>
        <v>6</v>
      </c>
      <c r="D12345" s="98">
        <f>D12343</f>
        <v>354</v>
      </c>
      <c r="E12345" s="98">
        <f t="shared" si="1044"/>
        <v>161</v>
      </c>
      <c r="F12345" s="397">
        <f>F12343+(E12345-E12343)*(F12346-F12343)/(E12346-E12343)</f>
        <v>5.353133333333334</v>
      </c>
      <c r="G12345" s="98">
        <v>15</v>
      </c>
      <c r="H12345" s="491">
        <f>H12343+(E12345-E12343)*(H12346-H12343)/(E12346-E12343)</f>
        <v>0.24770933333333334</v>
      </c>
      <c r="I12345" s="492">
        <f>I12343+(E12345-E12343)*(I12346-I12343)/(E12346-E12343)</f>
        <v>21.6</v>
      </c>
      <c r="J12345" s="397">
        <f>J12343+(E12345-E12343)*(J12346-J12343)/(E12346-E12343)</f>
        <v>0.10126666666666667</v>
      </c>
      <c r="K12345" s="469">
        <f t="shared" si="1042"/>
        <v>21.610543540278393</v>
      </c>
      <c r="L12345" s="469">
        <f t="shared" si="1043"/>
        <v>1.0543540278391106E-2</v>
      </c>
    </row>
    <row r="12346" spans="1:12">
      <c r="A12346" s="480" t="s">
        <v>126</v>
      </c>
      <c r="B12346" s="480">
        <f t="shared" si="1040"/>
        <v>29</v>
      </c>
      <c r="C12346" s="480">
        <f t="shared" si="1041"/>
        <v>6</v>
      </c>
      <c r="D12346" s="480">
        <f>D12343</f>
        <v>354</v>
      </c>
      <c r="E12346" s="480">
        <f t="shared" si="1044"/>
        <v>162</v>
      </c>
      <c r="F12346" s="484">
        <v>5.3634000000000004</v>
      </c>
      <c r="G12346" s="480">
        <v>15</v>
      </c>
      <c r="H12346" s="482">
        <v>0.24806700000000001</v>
      </c>
      <c r="I12346" s="483">
        <v>21.6</v>
      </c>
      <c r="J12346" s="484">
        <v>0.1007</v>
      </c>
      <c r="K12346" s="469">
        <f t="shared" si="1042"/>
        <v>21.620771807616492</v>
      </c>
      <c r="L12346" s="469">
        <f t="shared" si="1043"/>
        <v>2.0771807616490889E-2</v>
      </c>
    </row>
    <row r="12347" spans="1:12">
      <c r="A12347" s="98" t="s">
        <v>126</v>
      </c>
      <c r="B12347" s="98">
        <f t="shared" si="1040"/>
        <v>29</v>
      </c>
      <c r="C12347" s="98">
        <f t="shared" si="1041"/>
        <v>6</v>
      </c>
      <c r="D12347" s="98">
        <f>D12346</f>
        <v>354</v>
      </c>
      <c r="E12347" s="98">
        <f t="shared" si="1044"/>
        <v>163</v>
      </c>
      <c r="F12347" s="397">
        <f>F12346+(E12347-E12346)*(F12349-F12346)/(E12349-E12346)</f>
        <v>5.3736000000000006</v>
      </c>
      <c r="G12347" s="98">
        <v>15</v>
      </c>
      <c r="H12347" s="491">
        <v>0.24842600000000001</v>
      </c>
      <c r="I12347" s="492">
        <v>21.6</v>
      </c>
      <c r="J12347" s="397">
        <f>J12346+(E12347-E12346)*(J12349-J12346)/(E12349-E12346)</f>
        <v>0.10016666666666667</v>
      </c>
      <c r="K12347" s="469">
        <f t="shared" si="1042"/>
        <v>21.630586170529657</v>
      </c>
      <c r="L12347" s="469">
        <f t="shared" si="1043"/>
        <v>3.0586170529655732E-2</v>
      </c>
    </row>
    <row r="12348" spans="1:12">
      <c r="A12348" s="98" t="s">
        <v>126</v>
      </c>
      <c r="B12348" s="98">
        <f t="shared" si="1040"/>
        <v>29</v>
      </c>
      <c r="C12348" s="98">
        <f t="shared" si="1041"/>
        <v>6</v>
      </c>
      <c r="D12348" s="98">
        <f>D12346</f>
        <v>354</v>
      </c>
      <c r="E12348" s="98">
        <f t="shared" si="1044"/>
        <v>164</v>
      </c>
      <c r="F12348" s="397">
        <f>F12346+(E12348-E12346)*(F12349-F12346)/(E12349-E12346)</f>
        <v>5.3837999999999999</v>
      </c>
      <c r="G12348" s="98">
        <v>15</v>
      </c>
      <c r="H12348" s="491">
        <v>0.24878500000000001</v>
      </c>
      <c r="I12348" s="492">
        <v>21.6</v>
      </c>
      <c r="J12348" s="397">
        <f>J12346+(E12348-E12346)*(J12349-J12346)/(E12349-E12346)</f>
        <v>9.9633333333333324E-2</v>
      </c>
      <c r="K12348" s="469">
        <f t="shared" si="1042"/>
        <v>21.640372208935425</v>
      </c>
      <c r="L12348" s="469">
        <f t="shared" si="1043"/>
        <v>4.0372208935423259E-2</v>
      </c>
    </row>
    <row r="12349" spans="1:12">
      <c r="A12349" s="164" t="s">
        <v>126</v>
      </c>
      <c r="B12349" s="164">
        <f t="shared" ref="B12349:B12412" si="1045">INT(D12349/12)</f>
        <v>29</v>
      </c>
      <c r="C12349" s="164">
        <f t="shared" ref="C12349:C12412" si="1046">D12349-B12349*12</f>
        <v>6</v>
      </c>
      <c r="D12349" s="164">
        <f>D12346</f>
        <v>354</v>
      </c>
      <c r="E12349" s="164">
        <f t="shared" si="1044"/>
        <v>165</v>
      </c>
      <c r="F12349" s="493">
        <v>5.3940000000000001</v>
      </c>
      <c r="G12349" s="164">
        <v>15</v>
      </c>
      <c r="H12349" s="494">
        <v>0.2492</v>
      </c>
      <c r="I12349" s="495">
        <v>21.6</v>
      </c>
      <c r="J12349" s="493">
        <v>9.9099999999999994E-2</v>
      </c>
      <c r="K12349" s="469">
        <f t="shared" si="1042"/>
        <v>21.645264847512038</v>
      </c>
      <c r="L12349" s="469">
        <f t="shared" si="1043"/>
        <v>4.5264847512036965E-2</v>
      </c>
    </row>
    <row r="12350" spans="1:12">
      <c r="A12350" s="480" t="s">
        <v>126</v>
      </c>
      <c r="B12350" s="480">
        <f t="shared" si="1045"/>
        <v>30</v>
      </c>
      <c r="C12350" s="480">
        <f t="shared" si="1046"/>
        <v>0</v>
      </c>
      <c r="D12350" s="480">
        <f>D12349+6</f>
        <v>360</v>
      </c>
      <c r="E12350" s="480">
        <v>132</v>
      </c>
      <c r="F12350" s="484">
        <v>5.0469999999999997</v>
      </c>
      <c r="G12350" s="480">
        <v>15</v>
      </c>
      <c r="H12350" s="482">
        <v>0.234596</v>
      </c>
      <c r="I12350" s="483">
        <v>21.5</v>
      </c>
      <c r="J12350" s="484">
        <v>0.11650000000000001</v>
      </c>
      <c r="K12350" s="469">
        <f t="shared" si="1042"/>
        <v>21.513580794216438</v>
      </c>
      <c r="L12350" s="469">
        <f t="shared" si="1043"/>
        <v>1.3580794216437653E-2</v>
      </c>
    </row>
    <row r="12351" spans="1:12">
      <c r="A12351" s="98" t="s">
        <v>126</v>
      </c>
      <c r="B12351" s="98">
        <f t="shared" si="1045"/>
        <v>30</v>
      </c>
      <c r="C12351" s="98">
        <f t="shared" si="1046"/>
        <v>0</v>
      </c>
      <c r="D12351" s="98">
        <f t="shared" ref="D12351:D12357" si="1047">D12350</f>
        <v>360</v>
      </c>
      <c r="E12351" s="98">
        <f t="shared" ref="E12351:E12383" si="1048">E12350+1</f>
        <v>133</v>
      </c>
      <c r="F12351" s="397">
        <f>F12350+(E12351-E12350)*(F12353-F12350)/(E12353-E12350)</f>
        <v>5.057833333333333</v>
      </c>
      <c r="G12351" s="98">
        <v>15</v>
      </c>
      <c r="H12351" s="491">
        <f>H12350+(E12351-E12350)*(H12353-H12350)/(E12353-E12350)</f>
        <v>0.23494366666666666</v>
      </c>
      <c r="I12351" s="492">
        <f>I12350+(E12351-E12350)*(I12353-I12350)/(E12353-E12350)</f>
        <v>21.533333333333335</v>
      </c>
      <c r="J12351" s="397">
        <f>J12350+(E12351-E12350)*(J12353-J12350)/(E12353-E12350)</f>
        <v>0.11596666666666668</v>
      </c>
      <c r="K12351" s="469">
        <f t="shared" si="1042"/>
        <v>21.527855613615177</v>
      </c>
      <c r="L12351" s="469">
        <f t="shared" si="1043"/>
        <v>-5.477719718157914E-3</v>
      </c>
    </row>
    <row r="12352" spans="1:12">
      <c r="A12352" s="98" t="s">
        <v>126</v>
      </c>
      <c r="B12352" s="98">
        <f t="shared" si="1045"/>
        <v>30</v>
      </c>
      <c r="C12352" s="98">
        <f t="shared" si="1046"/>
        <v>0</v>
      </c>
      <c r="D12352" s="98">
        <f t="shared" ref="D12352:D12358" si="1049">D12350</f>
        <v>360</v>
      </c>
      <c r="E12352" s="98">
        <f t="shared" si="1048"/>
        <v>134</v>
      </c>
      <c r="F12352" s="397">
        <f>F12350+(E12352-E12350)*(F12353-F12350)/(E12353-E12350)</f>
        <v>5.0686666666666671</v>
      </c>
      <c r="G12352" s="98">
        <v>15</v>
      </c>
      <c r="H12352" s="491">
        <f>H12350+(E12352-E12350)*(H12353-H12350)/(E12353-E12350)</f>
        <v>0.23529133333333332</v>
      </c>
      <c r="I12352" s="492">
        <f>I12350+(E12352-E12350)*(I12353-I12350)/(E12353-E12350)</f>
        <v>21.566666666666666</v>
      </c>
      <c r="J12352" s="397">
        <f>J12350+(E12352-E12350)*(J12353-J12350)/(E12353-E12350)</f>
        <v>0.11543333333333333</v>
      </c>
      <c r="K12352" s="469">
        <f t="shared" si="1042"/>
        <v>21.542088248044273</v>
      </c>
      <c r="L12352" s="469">
        <f t="shared" si="1043"/>
        <v>-2.4578418622393627E-2</v>
      </c>
    </row>
    <row r="12353" spans="1:12">
      <c r="A12353" s="480" t="s">
        <v>126</v>
      </c>
      <c r="B12353" s="480">
        <f t="shared" si="1045"/>
        <v>30</v>
      </c>
      <c r="C12353" s="480">
        <f t="shared" si="1046"/>
        <v>0</v>
      </c>
      <c r="D12353" s="480">
        <f>D12350</f>
        <v>360</v>
      </c>
      <c r="E12353" s="480">
        <f t="shared" si="1048"/>
        <v>135</v>
      </c>
      <c r="F12353" s="484">
        <v>5.0795000000000003</v>
      </c>
      <c r="G12353" s="480">
        <v>15</v>
      </c>
      <c r="H12353" s="482">
        <v>0.23563899999999999</v>
      </c>
      <c r="I12353" s="483">
        <v>21.6</v>
      </c>
      <c r="J12353" s="484">
        <v>0.1149</v>
      </c>
      <c r="K12353" s="469">
        <f t="shared" si="1042"/>
        <v>21.556278884225449</v>
      </c>
      <c r="L12353" s="469">
        <f t="shared" si="1043"/>
        <v>-4.3721115774552288E-2</v>
      </c>
    </row>
    <row r="12354" spans="1:12">
      <c r="A12354" s="98" t="s">
        <v>126</v>
      </c>
      <c r="B12354" s="98">
        <f t="shared" si="1045"/>
        <v>30</v>
      </c>
      <c r="C12354" s="98">
        <f t="shared" si="1046"/>
        <v>0</v>
      </c>
      <c r="D12354" s="98">
        <f t="shared" si="1047"/>
        <v>360</v>
      </c>
      <c r="E12354" s="98">
        <f t="shared" si="1048"/>
        <v>136</v>
      </c>
      <c r="F12354" s="397">
        <f>F12353+(E12354-E12353)*(F12356-F12353)/(E12356-E12353)</f>
        <v>5.0902666666666665</v>
      </c>
      <c r="G12354" s="98">
        <v>15</v>
      </c>
      <c r="H12354" s="491">
        <f>H12353+(E12354-E12353)*(H12356-H12353)/(E12356-E12353)</f>
        <v>0.23598766666666665</v>
      </c>
      <c r="I12354" s="492">
        <f>I12353+(E12354-E12353)*(I12356-I12353)/(E12356-E12353)</f>
        <v>21.6</v>
      </c>
      <c r="J12354" s="397">
        <f>J12353+(E12354-E12353)*(J12356-J12353)/(E12356-E12353)</f>
        <v>0.11436666666666667</v>
      </c>
      <c r="K12354" s="469">
        <f t="shared" si="1042"/>
        <v>21.570053802246729</v>
      </c>
      <c r="L12354" s="469">
        <f t="shared" si="1043"/>
        <v>-2.994619775327223E-2</v>
      </c>
    </row>
    <row r="12355" spans="1:12">
      <c r="A12355" s="98" t="s">
        <v>126</v>
      </c>
      <c r="B12355" s="98">
        <f t="shared" si="1045"/>
        <v>30</v>
      </c>
      <c r="C12355" s="98">
        <f t="shared" si="1046"/>
        <v>0</v>
      </c>
      <c r="D12355" s="98">
        <f t="shared" si="1049"/>
        <v>360</v>
      </c>
      <c r="E12355" s="98">
        <f t="shared" si="1048"/>
        <v>137</v>
      </c>
      <c r="F12355" s="397">
        <f>F12353+(E12355-E12353)*(F12356-F12353)/(E12356-E12353)</f>
        <v>5.1010333333333335</v>
      </c>
      <c r="G12355" s="98">
        <v>15</v>
      </c>
      <c r="H12355" s="491">
        <f>H12353+(E12355-E12353)*(H12356-H12353)/(E12356-E12353)</f>
        <v>0.23633633333333334</v>
      </c>
      <c r="I12355" s="492">
        <f>I12353+(E12355-E12353)*(I12356-I12353)/(E12356-E12353)</f>
        <v>21.6</v>
      </c>
      <c r="J12355" s="397">
        <f>J12353+(E12355-E12353)*(J12356-J12353)/(E12356-E12353)</f>
        <v>0.11383333333333333</v>
      </c>
      <c r="K12355" s="469">
        <f t="shared" si="1042"/>
        <v>21.583788076032885</v>
      </c>
      <c r="L12355" s="469">
        <f t="shared" si="1043"/>
        <v>-1.6211923967116348E-2</v>
      </c>
    </row>
    <row r="12356" spans="1:12">
      <c r="A12356" s="480" t="s">
        <v>126</v>
      </c>
      <c r="B12356" s="480">
        <f t="shared" si="1045"/>
        <v>30</v>
      </c>
      <c r="C12356" s="480">
        <f t="shared" si="1046"/>
        <v>0</v>
      </c>
      <c r="D12356" s="480">
        <f>D12353</f>
        <v>360</v>
      </c>
      <c r="E12356" s="480">
        <f t="shared" si="1048"/>
        <v>138</v>
      </c>
      <c r="F12356" s="484">
        <v>5.1117999999999997</v>
      </c>
      <c r="G12356" s="480">
        <v>15</v>
      </c>
      <c r="H12356" s="482">
        <v>0.23668500000000001</v>
      </c>
      <c r="I12356" s="483">
        <v>21.6</v>
      </c>
      <c r="J12356" s="484">
        <v>0.1133</v>
      </c>
      <c r="K12356" s="469">
        <f t="shared" si="1042"/>
        <v>21.597481885206072</v>
      </c>
      <c r="L12356" s="469">
        <f t="shared" si="1043"/>
        <v>-2.5181147939292714E-3</v>
      </c>
    </row>
    <row r="12357" spans="1:12">
      <c r="A12357" s="98" t="s">
        <v>126</v>
      </c>
      <c r="B12357" s="98">
        <f t="shared" si="1045"/>
        <v>30</v>
      </c>
      <c r="C12357" s="98">
        <f t="shared" si="1046"/>
        <v>0</v>
      </c>
      <c r="D12357" s="98">
        <f t="shared" si="1047"/>
        <v>360</v>
      </c>
      <c r="E12357" s="98">
        <f t="shared" si="1048"/>
        <v>139</v>
      </c>
      <c r="F12357" s="397">
        <f>F12356+(E12357-E12356)*(F12359-F12356)/(E12359-E12356)</f>
        <v>5.1224999999999996</v>
      </c>
      <c r="G12357" s="98">
        <v>15</v>
      </c>
      <c r="H12357" s="491">
        <f>H12356+(E12357-E12356)*(H12359-H12356)/(E12359-E12356)</f>
        <v>0.23703433333333335</v>
      </c>
      <c r="I12357" s="492">
        <f>I12356+(E12357-E12356)*(I12359-I12356)/(E12359-E12356)</f>
        <v>21.6</v>
      </c>
      <c r="J12357" s="397">
        <f>J12356+(E12357-E12356)*(J12359-J12356)/(E12359-E12356)</f>
        <v>0.11276666666666667</v>
      </c>
      <c r="K12357" s="469">
        <f t="shared" si="1042"/>
        <v>21.61079337311191</v>
      </c>
      <c r="L12357" s="469">
        <f t="shared" si="1043"/>
        <v>1.0793373111908977E-2</v>
      </c>
    </row>
    <row r="12358" spans="1:12">
      <c r="A12358" s="98" t="s">
        <v>126</v>
      </c>
      <c r="B12358" s="98">
        <f t="shared" si="1045"/>
        <v>30</v>
      </c>
      <c r="C12358" s="98">
        <f t="shared" si="1046"/>
        <v>0</v>
      </c>
      <c r="D12358" s="98">
        <f t="shared" si="1049"/>
        <v>360</v>
      </c>
      <c r="E12358" s="98">
        <f t="shared" si="1048"/>
        <v>140</v>
      </c>
      <c r="F12358" s="397">
        <f>F12356+(E12358-E12356)*(F12359-F12356)/(E12359-E12356)</f>
        <v>5.1332000000000004</v>
      </c>
      <c r="G12358" s="98">
        <v>15</v>
      </c>
      <c r="H12358" s="491">
        <f>H12356+(E12358-E12356)*(H12359-H12356)/(E12359-E12356)</f>
        <v>0.23738366666666666</v>
      </c>
      <c r="I12358" s="492">
        <f>I12356+(E12358-E12356)*(I12359-I12356)/(E12359-E12356)</f>
        <v>21.6</v>
      </c>
      <c r="J12358" s="397">
        <f>J12356+(E12358-E12356)*(J12359-J12356)/(E12359-E12356)</f>
        <v>0.11223333333333332</v>
      </c>
      <c r="K12358" s="469">
        <f t="shared" si="1042"/>
        <v>21.624065682699317</v>
      </c>
      <c r="L12358" s="469">
        <f t="shared" si="1043"/>
        <v>2.4065682699315971E-2</v>
      </c>
    </row>
    <row r="12359" spans="1:12">
      <c r="A12359" s="480" t="s">
        <v>126</v>
      </c>
      <c r="B12359" s="480">
        <f t="shared" si="1045"/>
        <v>30</v>
      </c>
      <c r="C12359" s="480">
        <f t="shared" si="1046"/>
        <v>0</v>
      </c>
      <c r="D12359" s="480">
        <f>D12356</f>
        <v>360</v>
      </c>
      <c r="E12359" s="480">
        <f t="shared" si="1048"/>
        <v>141</v>
      </c>
      <c r="F12359" s="484">
        <v>5.1439000000000004</v>
      </c>
      <c r="G12359" s="480">
        <v>15</v>
      </c>
      <c r="H12359" s="482">
        <v>0.237733</v>
      </c>
      <c r="I12359" s="483">
        <v>21.6</v>
      </c>
      <c r="J12359" s="484">
        <v>0.11169999999999999</v>
      </c>
      <c r="K12359" s="469">
        <f t="shared" si="1042"/>
        <v>21.637298986678335</v>
      </c>
      <c r="L12359" s="469">
        <f t="shared" si="1043"/>
        <v>3.7298986678333534E-2</v>
      </c>
    </row>
    <row r="12360" spans="1:12">
      <c r="A12360" s="98" t="s">
        <v>126</v>
      </c>
      <c r="B12360" s="98">
        <f t="shared" si="1045"/>
        <v>30</v>
      </c>
      <c r="C12360" s="98">
        <f t="shared" si="1046"/>
        <v>0</v>
      </c>
      <c r="D12360" s="98">
        <f>D12359</f>
        <v>360</v>
      </c>
      <c r="E12360" s="98">
        <f t="shared" si="1048"/>
        <v>142</v>
      </c>
      <c r="F12360" s="397">
        <f>F12359+(E12360-E12359)*(F12362-F12359)/(E12362-E12359)</f>
        <v>5.1545666666666667</v>
      </c>
      <c r="G12360" s="98">
        <v>15</v>
      </c>
      <c r="H12360" s="491">
        <f>H12359+(E12360-E12359)*(H12362-H12359)/(E12362-E12359)</f>
        <v>0.23808799999999999</v>
      </c>
      <c r="I12360" s="492">
        <f>I12359+(E12360-E12359)*(I12362-I12359)/(E12362-E12359)</f>
        <v>21.633333333333333</v>
      </c>
      <c r="J12360" s="397">
        <f>J12359+(E12360-E12359)*(J12362-J12359)/(E12362-E12359)</f>
        <v>0.11119999999999999</v>
      </c>
      <c r="K12360" s="469">
        <f t="shared" si="1042"/>
        <v>21.649838155079916</v>
      </c>
      <c r="L12360" s="469">
        <f t="shared" si="1043"/>
        <v>1.6504821746583076E-2</v>
      </c>
    </row>
    <row r="12361" spans="1:12">
      <c r="A12361" s="98" t="s">
        <v>126</v>
      </c>
      <c r="B12361" s="98">
        <f t="shared" si="1045"/>
        <v>30</v>
      </c>
      <c r="C12361" s="98">
        <f t="shared" si="1046"/>
        <v>0</v>
      </c>
      <c r="D12361" s="98">
        <f>D12359</f>
        <v>360</v>
      </c>
      <c r="E12361" s="98">
        <f t="shared" si="1048"/>
        <v>143</v>
      </c>
      <c r="F12361" s="397">
        <f>F12359+(E12361-E12359)*(F12362-F12359)/(E12362-E12359)</f>
        <v>5.165233333333334</v>
      </c>
      <c r="G12361" s="98">
        <v>15</v>
      </c>
      <c r="H12361" s="491">
        <f>H12359+(E12361-E12359)*(H12362-H12359)/(E12362-E12359)</f>
        <v>0.23844300000000002</v>
      </c>
      <c r="I12361" s="492">
        <f>I12359+(E12361-E12359)*(I12362-I12359)/(E12362-E12359)</f>
        <v>21.666666666666668</v>
      </c>
      <c r="J12361" s="397">
        <f>J12359+(E12361-E12359)*(J12362-J12359)/(E12362-E12359)</f>
        <v>0.11070000000000001</v>
      </c>
      <c r="K12361" s="469">
        <f t="shared" si="1042"/>
        <v>21.662339986216136</v>
      </c>
      <c r="L12361" s="469">
        <f t="shared" si="1043"/>
        <v>-4.3266804505321943E-3</v>
      </c>
    </row>
    <row r="12362" spans="1:12">
      <c r="A12362" s="480" t="s">
        <v>126</v>
      </c>
      <c r="B12362" s="480">
        <f t="shared" si="1045"/>
        <v>30</v>
      </c>
      <c r="C12362" s="480">
        <f t="shared" si="1046"/>
        <v>0</v>
      </c>
      <c r="D12362" s="480">
        <f>D12359</f>
        <v>360</v>
      </c>
      <c r="E12362" s="480">
        <f t="shared" si="1048"/>
        <v>144</v>
      </c>
      <c r="F12362" s="484">
        <v>5.1759000000000004</v>
      </c>
      <c r="G12362" s="480">
        <v>15</v>
      </c>
      <c r="H12362" s="482">
        <v>0.23879800000000001</v>
      </c>
      <c r="I12362" s="483">
        <v>21.7</v>
      </c>
      <c r="J12362" s="484">
        <v>0.11020000000000001</v>
      </c>
      <c r="K12362" s="469">
        <f t="shared" si="1042"/>
        <v>21.674804646605082</v>
      </c>
      <c r="L12362" s="469">
        <f t="shared" si="1043"/>
        <v>-2.5195353394916964E-2</v>
      </c>
    </row>
    <row r="12363" spans="1:12">
      <c r="A12363" s="98" t="s">
        <v>126</v>
      </c>
      <c r="B12363" s="98">
        <f t="shared" si="1045"/>
        <v>30</v>
      </c>
      <c r="C12363" s="98">
        <f t="shared" si="1046"/>
        <v>0</v>
      </c>
      <c r="D12363" s="98">
        <f>D12362</f>
        <v>360</v>
      </c>
      <c r="E12363" s="98">
        <f t="shared" si="1048"/>
        <v>145</v>
      </c>
      <c r="F12363" s="397">
        <f>F12362+(E12363-E12362)*(F12365-F12362)/(E12365-E12362)</f>
        <v>5.186466666666667</v>
      </c>
      <c r="G12363" s="98">
        <v>15</v>
      </c>
      <c r="H12363" s="491">
        <f>H12362+(E12363-E12362)*(H12365-H12362)/(E12365-E12362)</f>
        <v>0.239145</v>
      </c>
      <c r="I12363" s="492">
        <f>I12362+(E12363-E12362)*(I12365-I12362)/(E12365-E12362)</f>
        <v>21.7</v>
      </c>
      <c r="J12363" s="397">
        <f>J12362+(E12363-E12362)*(J12365-J12362)/(E12365-E12362)</f>
        <v>0.10966666666666668</v>
      </c>
      <c r="K12363" s="469">
        <f t="shared" ref="K12363:K12426" si="1050">F12363/H12363</f>
        <v>21.687539637737217</v>
      </c>
      <c r="L12363" s="469">
        <f t="shared" ref="L12363:L12426" si="1051">K12363-I12363</f>
        <v>-1.2460362262782354E-2</v>
      </c>
    </row>
    <row r="12364" spans="1:12">
      <c r="A12364" s="98" t="s">
        <v>126</v>
      </c>
      <c r="B12364" s="98">
        <f t="shared" si="1045"/>
        <v>30</v>
      </c>
      <c r="C12364" s="98">
        <f t="shared" si="1046"/>
        <v>0</v>
      </c>
      <c r="D12364" s="98">
        <f>D12362</f>
        <v>360</v>
      </c>
      <c r="E12364" s="98">
        <f t="shared" si="1048"/>
        <v>146</v>
      </c>
      <c r="F12364" s="397">
        <f>F12362+(E12364-E12362)*(F12365-F12362)/(E12365-E12362)</f>
        <v>5.1970333333333336</v>
      </c>
      <c r="G12364" s="98">
        <v>15</v>
      </c>
      <c r="H12364" s="491">
        <f>H12362+(E12364-E12362)*(H12365-H12362)/(E12365-E12362)</f>
        <v>0.23949200000000001</v>
      </c>
      <c r="I12364" s="492">
        <f>I12362+(E12364-E12362)*(I12365-I12362)/(E12365-E12362)</f>
        <v>21.7</v>
      </c>
      <c r="J12364" s="397">
        <f>J12362+(E12364-E12362)*(J12365-J12362)/(E12365-E12362)</f>
        <v>0.10913333333333333</v>
      </c>
      <c r="K12364" s="469">
        <f t="shared" si="1050"/>
        <v>21.700237725407668</v>
      </c>
      <c r="L12364" s="469">
        <f t="shared" si="1051"/>
        <v>2.3772540766842098E-4</v>
      </c>
    </row>
    <row r="12365" spans="1:12">
      <c r="A12365" s="480" t="s">
        <v>126</v>
      </c>
      <c r="B12365" s="480">
        <f t="shared" si="1045"/>
        <v>30</v>
      </c>
      <c r="C12365" s="480">
        <f t="shared" si="1046"/>
        <v>0</v>
      </c>
      <c r="D12365" s="480">
        <f>D12362</f>
        <v>360</v>
      </c>
      <c r="E12365" s="480">
        <f t="shared" si="1048"/>
        <v>147</v>
      </c>
      <c r="F12365" s="484">
        <v>5.2076000000000002</v>
      </c>
      <c r="G12365" s="480">
        <v>15</v>
      </c>
      <c r="H12365" s="482">
        <v>0.239839</v>
      </c>
      <c r="I12365" s="483">
        <v>21.7</v>
      </c>
      <c r="J12365" s="484">
        <v>0.1086</v>
      </c>
      <c r="K12365" s="469">
        <f t="shared" si="1050"/>
        <v>21.712899069792655</v>
      </c>
      <c r="L12365" s="469">
        <f t="shared" si="1051"/>
        <v>1.2899069792656093E-2</v>
      </c>
    </row>
    <row r="12366" spans="1:12">
      <c r="A12366" s="98" t="s">
        <v>126</v>
      </c>
      <c r="B12366" s="98">
        <f t="shared" si="1045"/>
        <v>30</v>
      </c>
      <c r="C12366" s="98">
        <f t="shared" si="1046"/>
        <v>0</v>
      </c>
      <c r="D12366" s="98">
        <f>D12365</f>
        <v>360</v>
      </c>
      <c r="E12366" s="98">
        <f t="shared" si="1048"/>
        <v>148</v>
      </c>
      <c r="F12366" s="397">
        <f>F12365+(E12366-E12365)*(F12368-F12365)/(E12368-E12365)</f>
        <v>5.2180999999999997</v>
      </c>
      <c r="G12366" s="98">
        <v>15</v>
      </c>
      <c r="H12366" s="491">
        <f>H12365+(E12366-E12365)*(H12368-H12365)/(E12368-E12365)</f>
        <v>0.24019166666666666</v>
      </c>
      <c r="I12366" s="492">
        <f>I12365+(E12366-E12365)*(I12368-I12365)/(E12368-E12365)</f>
        <v>21.7</v>
      </c>
      <c r="J12366" s="397">
        <f>J12365+(E12366-E12365)*(J12368-J12365)/(E12368-E12365)</f>
        <v>0.10806666666666667</v>
      </c>
      <c r="K12366" s="469">
        <f t="shared" si="1050"/>
        <v>21.72473371959893</v>
      </c>
      <c r="L12366" s="469">
        <f t="shared" si="1051"/>
        <v>2.4733719598931003E-2</v>
      </c>
    </row>
    <row r="12367" spans="1:12">
      <c r="A12367" s="98" t="s">
        <v>126</v>
      </c>
      <c r="B12367" s="98">
        <f t="shared" si="1045"/>
        <v>30</v>
      </c>
      <c r="C12367" s="98">
        <f t="shared" si="1046"/>
        <v>0</v>
      </c>
      <c r="D12367" s="98">
        <f>D12365</f>
        <v>360</v>
      </c>
      <c r="E12367" s="98">
        <f t="shared" si="1048"/>
        <v>149</v>
      </c>
      <c r="F12367" s="397">
        <f>F12365+(E12367-E12365)*(F12368-F12365)/(E12368-E12365)</f>
        <v>5.2286000000000001</v>
      </c>
      <c r="G12367" s="98">
        <v>15</v>
      </c>
      <c r="H12367" s="491">
        <f>H12365+(E12367-E12365)*(H12368-H12365)/(E12368-E12365)</f>
        <v>0.24054433333333333</v>
      </c>
      <c r="I12367" s="492">
        <f>I12365+(E12367-E12365)*(I12368-I12365)/(E12368-E12365)</f>
        <v>21.7</v>
      </c>
      <c r="J12367" s="397">
        <f>J12365+(E12367-E12365)*(J12368-J12365)/(E12368-E12365)</f>
        <v>0.10753333333333333</v>
      </c>
      <c r="K12367" s="469">
        <f t="shared" si="1050"/>
        <v>21.736533667390489</v>
      </c>
      <c r="L12367" s="469">
        <f t="shared" si="1051"/>
        <v>3.653366739048991E-2</v>
      </c>
    </row>
    <row r="12368" spans="1:12">
      <c r="A12368" s="480" t="s">
        <v>126</v>
      </c>
      <c r="B12368" s="480">
        <f t="shared" si="1045"/>
        <v>30</v>
      </c>
      <c r="C12368" s="480">
        <f t="shared" si="1046"/>
        <v>0</v>
      </c>
      <c r="D12368" s="480">
        <f>D12365</f>
        <v>360</v>
      </c>
      <c r="E12368" s="480">
        <f t="shared" si="1048"/>
        <v>150</v>
      </c>
      <c r="F12368" s="484">
        <v>5.2390999999999996</v>
      </c>
      <c r="G12368" s="480">
        <v>15</v>
      </c>
      <c r="H12368" s="482">
        <v>0.240897</v>
      </c>
      <c r="I12368" s="483">
        <v>21.7</v>
      </c>
      <c r="J12368" s="484">
        <v>0.107</v>
      </c>
      <c r="K12368" s="469">
        <f t="shared" si="1050"/>
        <v>21.748299065575743</v>
      </c>
      <c r="L12368" s="469">
        <f t="shared" si="1051"/>
        <v>4.8299065575744038E-2</v>
      </c>
    </row>
    <row r="12369" spans="1:12">
      <c r="A12369" s="98" t="s">
        <v>126</v>
      </c>
      <c r="B12369" s="98">
        <f t="shared" si="1045"/>
        <v>30</v>
      </c>
      <c r="C12369" s="98">
        <f t="shared" si="1046"/>
        <v>0</v>
      </c>
      <c r="D12369" s="98">
        <f>D12368</f>
        <v>360</v>
      </c>
      <c r="E12369" s="98">
        <f t="shared" si="1048"/>
        <v>151</v>
      </c>
      <c r="F12369" s="397">
        <f>F12368+(E12369-E12368)*(F12371-F12368)/(E12371-E12368)</f>
        <v>5.2495666666666665</v>
      </c>
      <c r="G12369" s="98">
        <v>15</v>
      </c>
      <c r="H12369" s="491">
        <f>H12368+(E12369-E12368)*(H12371-H12368)/(E12371-E12368)</f>
        <v>0.24125066666666667</v>
      </c>
      <c r="I12369" s="492">
        <f>I12368+(E12369-E12368)*(I12371-I12368)/(E12371-E12368)</f>
        <v>21.733333333333334</v>
      </c>
      <c r="J12369" s="397">
        <f>J12368+(E12369-E12368)*(J12371-J12368)/(E12371-E12368)</f>
        <v>0.10646666666666667</v>
      </c>
      <c r="K12369" s="469">
        <f t="shared" si="1050"/>
        <v>21.759801700029843</v>
      </c>
      <c r="L12369" s="469">
        <f t="shared" si="1051"/>
        <v>2.6468366696509094E-2</v>
      </c>
    </row>
    <row r="12370" spans="1:12">
      <c r="A12370" s="98" t="s">
        <v>126</v>
      </c>
      <c r="B12370" s="98">
        <f t="shared" si="1045"/>
        <v>30</v>
      </c>
      <c r="C12370" s="98">
        <f t="shared" si="1046"/>
        <v>0</v>
      </c>
      <c r="D12370" s="98">
        <f>D12368</f>
        <v>360</v>
      </c>
      <c r="E12370" s="98">
        <f t="shared" si="1048"/>
        <v>152</v>
      </c>
      <c r="F12370" s="397">
        <f>F12368+(E12370-E12368)*(F12371-F12368)/(E12371-E12368)</f>
        <v>5.2600333333333333</v>
      </c>
      <c r="G12370" s="98">
        <v>15</v>
      </c>
      <c r="H12370" s="491">
        <f>H12368+(E12370-E12368)*(H12371-H12368)/(E12371-E12368)</f>
        <v>0.24160433333333334</v>
      </c>
      <c r="I12370" s="492">
        <f>I12368+(E12370-E12368)*(I12371-I12368)/(E12371-E12368)</f>
        <v>21.766666666666666</v>
      </c>
      <c r="J12370" s="397">
        <f>J12368+(E12370-E12368)*(J12371-J12368)/(E12371-E12368)</f>
        <v>0.10593333333333332</v>
      </c>
      <c r="K12370" s="469">
        <f t="shared" si="1050"/>
        <v>21.771270658776814</v>
      </c>
      <c r="L12370" s="469">
        <f t="shared" si="1051"/>
        <v>4.6039921101481696E-3</v>
      </c>
    </row>
    <row r="12371" spans="1:12">
      <c r="A12371" s="480" t="s">
        <v>126</v>
      </c>
      <c r="B12371" s="480">
        <f t="shared" si="1045"/>
        <v>30</v>
      </c>
      <c r="C12371" s="480">
        <f t="shared" si="1046"/>
        <v>0</v>
      </c>
      <c r="D12371" s="480">
        <f>D12368</f>
        <v>360</v>
      </c>
      <c r="E12371" s="480">
        <f t="shared" si="1048"/>
        <v>153</v>
      </c>
      <c r="F12371" s="484">
        <v>5.2705000000000002</v>
      </c>
      <c r="G12371" s="480">
        <v>15</v>
      </c>
      <c r="H12371" s="482">
        <v>0.24195800000000001</v>
      </c>
      <c r="I12371" s="483">
        <v>21.8</v>
      </c>
      <c r="J12371" s="484">
        <v>0.10539999999999999</v>
      </c>
      <c r="K12371" s="469">
        <f t="shared" si="1050"/>
        <v>21.782706089486606</v>
      </c>
      <c r="L12371" s="469">
        <f t="shared" si="1051"/>
        <v>-1.7293910513394906E-2</v>
      </c>
    </row>
    <row r="12372" spans="1:12">
      <c r="A12372" s="98" t="s">
        <v>126</v>
      </c>
      <c r="B12372" s="98">
        <f t="shared" si="1045"/>
        <v>30</v>
      </c>
      <c r="C12372" s="98">
        <f t="shared" si="1046"/>
        <v>0</v>
      </c>
      <c r="D12372" s="98">
        <f>D12371</f>
        <v>360</v>
      </c>
      <c r="E12372" s="98">
        <f t="shared" si="1048"/>
        <v>154</v>
      </c>
      <c r="F12372" s="397">
        <f>F12371+(E12372-E12371)*(F12374-F12371)/(E12374-E12371)</f>
        <v>5.2808666666666664</v>
      </c>
      <c r="G12372" s="98">
        <v>15</v>
      </c>
      <c r="H12372" s="491">
        <f>H12371+(E12372-E12371)*(H12374-H12371)/(E12374-E12371)</f>
        <v>0.242313</v>
      </c>
      <c r="I12372" s="492">
        <f>I12371+(E12372-E12371)*(I12374-I12371)/(E12374-E12371)</f>
        <v>21.8</v>
      </c>
      <c r="J12372" s="397">
        <f>J12371+(E12372-E12371)*(J12374-J12371)/(E12374-E12371)</f>
        <v>0.10486666666666666</v>
      </c>
      <c r="K12372" s="469">
        <f t="shared" si="1050"/>
        <v>21.793575526969938</v>
      </c>
      <c r="L12372" s="469">
        <f t="shared" si="1051"/>
        <v>-6.4244730300622166E-3</v>
      </c>
    </row>
    <row r="12373" spans="1:12">
      <c r="A12373" s="98" t="s">
        <v>126</v>
      </c>
      <c r="B12373" s="98">
        <f t="shared" si="1045"/>
        <v>30</v>
      </c>
      <c r="C12373" s="98">
        <f t="shared" si="1046"/>
        <v>0</v>
      </c>
      <c r="D12373" s="98">
        <f>D12371</f>
        <v>360</v>
      </c>
      <c r="E12373" s="98">
        <f t="shared" si="1048"/>
        <v>155</v>
      </c>
      <c r="F12373" s="397">
        <f>F12371+(E12373-E12371)*(F12374-F12371)/(E12374-E12371)</f>
        <v>5.2912333333333335</v>
      </c>
      <c r="G12373" s="98">
        <v>15</v>
      </c>
      <c r="H12373" s="491">
        <f>H12371+(E12373-E12371)*(H12374-H12371)/(E12374-E12371)</f>
        <v>0.24266799999999999</v>
      </c>
      <c r="I12373" s="492">
        <f>I12371+(E12373-E12371)*(I12374-I12371)/(E12374-E12371)</f>
        <v>21.8</v>
      </c>
      <c r="J12373" s="397">
        <f>J12371+(E12373-E12371)*(J12374-J12371)/(E12374-E12371)</f>
        <v>0.10433333333333333</v>
      </c>
      <c r="K12373" s="469">
        <f t="shared" si="1050"/>
        <v>21.804413162565041</v>
      </c>
      <c r="L12373" s="469">
        <f t="shared" si="1051"/>
        <v>4.4131625650400963E-3</v>
      </c>
    </row>
    <row r="12374" spans="1:12">
      <c r="A12374" s="480" t="s">
        <v>126</v>
      </c>
      <c r="B12374" s="480">
        <f t="shared" si="1045"/>
        <v>30</v>
      </c>
      <c r="C12374" s="480">
        <f t="shared" si="1046"/>
        <v>0</v>
      </c>
      <c r="D12374" s="480">
        <f>D12371</f>
        <v>360</v>
      </c>
      <c r="E12374" s="480">
        <f t="shared" si="1048"/>
        <v>156</v>
      </c>
      <c r="F12374" s="484">
        <v>5.3015999999999996</v>
      </c>
      <c r="G12374" s="480">
        <v>15</v>
      </c>
      <c r="H12374" s="482">
        <v>0.24302299999999999</v>
      </c>
      <c r="I12374" s="483">
        <v>21.8</v>
      </c>
      <c r="J12374" s="484">
        <v>0.1038</v>
      </c>
      <c r="K12374" s="469">
        <f t="shared" si="1050"/>
        <v>21.815219135637367</v>
      </c>
      <c r="L12374" s="469">
        <f t="shared" si="1051"/>
        <v>1.5219135637366321E-2</v>
      </c>
    </row>
    <row r="12375" spans="1:12">
      <c r="A12375" s="98" t="s">
        <v>126</v>
      </c>
      <c r="B12375" s="98">
        <f t="shared" si="1045"/>
        <v>30</v>
      </c>
      <c r="C12375" s="98">
        <f t="shared" si="1046"/>
        <v>0</v>
      </c>
      <c r="D12375" s="98">
        <f>D12374</f>
        <v>360</v>
      </c>
      <c r="E12375" s="98">
        <f t="shared" si="1048"/>
        <v>157</v>
      </c>
      <c r="F12375" s="397">
        <f>F12374+(E12375-E12374)*(F12377-F12374)/(E12377-E12374)</f>
        <v>5.3119333333333332</v>
      </c>
      <c r="G12375" s="98">
        <v>15</v>
      </c>
      <c r="H12375" s="491">
        <f>H12374+(E12375-E12374)*(H12377-H12374)/(E12377-E12374)</f>
        <v>0.24337933333333334</v>
      </c>
      <c r="I12375" s="492">
        <f>I12374+(E12375-E12374)*(I12377-I12374)/(E12377-E12374)</f>
        <v>21.8</v>
      </c>
      <c r="J12375" s="397">
        <f>J12374+(E12375-E12374)*(J12377-J12374)/(E12377-E12374)</f>
        <v>0.10326666666666667</v>
      </c>
      <c r="K12375" s="469">
        <f t="shared" si="1050"/>
        <v>21.825737052447618</v>
      </c>
      <c r="L12375" s="469">
        <f t="shared" si="1051"/>
        <v>2.5737052447617259E-2</v>
      </c>
    </row>
    <row r="12376" spans="1:12">
      <c r="A12376" s="98" t="s">
        <v>126</v>
      </c>
      <c r="B12376" s="98">
        <f t="shared" si="1045"/>
        <v>30</v>
      </c>
      <c r="C12376" s="98">
        <f t="shared" si="1046"/>
        <v>0</v>
      </c>
      <c r="D12376" s="98">
        <f>D12374</f>
        <v>360</v>
      </c>
      <c r="E12376" s="98">
        <f t="shared" si="1048"/>
        <v>158</v>
      </c>
      <c r="F12376" s="397">
        <f>F12374+(E12376-E12374)*(F12377-F12374)/(E12377-E12374)</f>
        <v>5.3222666666666667</v>
      </c>
      <c r="G12376" s="98">
        <v>15</v>
      </c>
      <c r="H12376" s="491">
        <f>H12374+(E12376-E12374)*(H12377-H12374)/(E12377-E12374)</f>
        <v>0.24373566666666666</v>
      </c>
      <c r="I12376" s="492">
        <f>I12374+(E12376-E12374)*(I12377-I12374)/(E12377-E12374)</f>
        <v>21.8</v>
      </c>
      <c r="J12376" s="397">
        <f>J12374+(E12376-E12374)*(J12377-J12374)/(E12377-E12374)</f>
        <v>0.10273333333333333</v>
      </c>
      <c r="K12376" s="469">
        <f t="shared" si="1050"/>
        <v>21.836224215577808</v>
      </c>
      <c r="L12376" s="469">
        <f t="shared" si="1051"/>
        <v>3.6224215577806973E-2</v>
      </c>
    </row>
    <row r="12377" spans="1:12">
      <c r="A12377" s="480" t="s">
        <v>126</v>
      </c>
      <c r="B12377" s="480">
        <f t="shared" si="1045"/>
        <v>30</v>
      </c>
      <c r="C12377" s="480">
        <f t="shared" si="1046"/>
        <v>0</v>
      </c>
      <c r="D12377" s="480">
        <f>D12374</f>
        <v>360</v>
      </c>
      <c r="E12377" s="480">
        <f t="shared" si="1048"/>
        <v>159</v>
      </c>
      <c r="F12377" s="484">
        <v>5.3326000000000002</v>
      </c>
      <c r="G12377" s="480">
        <v>15</v>
      </c>
      <c r="H12377" s="482">
        <v>0.244092</v>
      </c>
      <c r="I12377" s="483">
        <v>21.8</v>
      </c>
      <c r="J12377" s="484">
        <v>0.1022</v>
      </c>
      <c r="K12377" s="469">
        <f t="shared" si="1050"/>
        <v>21.84668075971355</v>
      </c>
      <c r="L12377" s="469">
        <f t="shared" si="1051"/>
        <v>4.6680759713549236E-2</v>
      </c>
    </row>
    <row r="12378" spans="1:12">
      <c r="A12378" s="98" t="s">
        <v>126</v>
      </c>
      <c r="B12378" s="98">
        <f t="shared" si="1045"/>
        <v>30</v>
      </c>
      <c r="C12378" s="98">
        <f t="shared" si="1046"/>
        <v>0</v>
      </c>
      <c r="D12378" s="98">
        <f>D12377</f>
        <v>360</v>
      </c>
      <c r="E12378" s="98">
        <f t="shared" si="1048"/>
        <v>160</v>
      </c>
      <c r="F12378" s="397">
        <f>F12377+(E12378-E12377)*(F12380-F12377)/(E12380-E12377)</f>
        <v>5.3428666666666667</v>
      </c>
      <c r="G12378" s="98">
        <v>15</v>
      </c>
      <c r="H12378" s="491">
        <f>H12377+(E12378-E12377)*(H12380-H12377)/(E12380-E12377)</f>
        <v>0.24445</v>
      </c>
      <c r="I12378" s="492">
        <f>I12377+(E12378-E12377)*(I12380-I12377)/(E12380-E12377)</f>
        <v>21.833333333333332</v>
      </c>
      <c r="J12378" s="397">
        <f>J12377+(E12378-E12377)*(J12380-J12377)/(E12380-E12377)</f>
        <v>0.10166666666666667</v>
      </c>
      <c r="K12378" s="469">
        <f t="shared" si="1050"/>
        <v>21.856685075339197</v>
      </c>
      <c r="L12378" s="469">
        <f t="shared" si="1051"/>
        <v>2.3351742005864651E-2</v>
      </c>
    </row>
    <row r="12379" spans="1:12">
      <c r="A12379" s="98" t="s">
        <v>126</v>
      </c>
      <c r="B12379" s="98">
        <f t="shared" si="1045"/>
        <v>30</v>
      </c>
      <c r="C12379" s="98">
        <f t="shared" si="1046"/>
        <v>0</v>
      </c>
      <c r="D12379" s="98">
        <f>D12377</f>
        <v>360</v>
      </c>
      <c r="E12379" s="98">
        <f t="shared" si="1048"/>
        <v>161</v>
      </c>
      <c r="F12379" s="397">
        <f>F12377+(E12379-E12377)*(F12380-F12377)/(E12380-E12377)</f>
        <v>5.353133333333334</v>
      </c>
      <c r="G12379" s="98">
        <v>15</v>
      </c>
      <c r="H12379" s="491">
        <f>H12377+(E12379-E12377)*(H12380-H12377)/(E12380-E12377)</f>
        <v>0.244808</v>
      </c>
      <c r="I12379" s="492">
        <f>I12377+(E12379-E12377)*(I12380-I12377)/(E12380-E12377)</f>
        <v>21.866666666666667</v>
      </c>
      <c r="J12379" s="397">
        <f>J12377+(E12379-E12377)*(J12380-J12377)/(E12380-E12377)</f>
        <v>0.10113333333333333</v>
      </c>
      <c r="K12379" s="469">
        <f t="shared" si="1050"/>
        <v>21.866660130932544</v>
      </c>
      <c r="L12379" s="469">
        <f t="shared" si="1051"/>
        <v>-6.5357341227922916E-6</v>
      </c>
    </row>
    <row r="12380" spans="1:12">
      <c r="A12380" s="480" t="s">
        <v>126</v>
      </c>
      <c r="B12380" s="480">
        <f t="shared" si="1045"/>
        <v>30</v>
      </c>
      <c r="C12380" s="480">
        <f t="shared" si="1046"/>
        <v>0</v>
      </c>
      <c r="D12380" s="480">
        <f>D12377</f>
        <v>360</v>
      </c>
      <c r="E12380" s="480">
        <f t="shared" si="1048"/>
        <v>162</v>
      </c>
      <c r="F12380" s="484">
        <v>5.3634000000000004</v>
      </c>
      <c r="G12380" s="480">
        <v>15</v>
      </c>
      <c r="H12380" s="482">
        <v>0.245166</v>
      </c>
      <c r="I12380" s="483">
        <v>21.9</v>
      </c>
      <c r="J12380" s="484">
        <v>0.10059999999999999</v>
      </c>
      <c r="K12380" s="469">
        <f t="shared" si="1050"/>
        <v>21.876606054673161</v>
      </c>
      <c r="L12380" s="469">
        <f t="shared" si="1051"/>
        <v>-2.3393945326837695E-2</v>
      </c>
    </row>
    <row r="12381" spans="1:12">
      <c r="A12381" s="98" t="s">
        <v>126</v>
      </c>
      <c r="B12381" s="98">
        <f t="shared" si="1045"/>
        <v>30</v>
      </c>
      <c r="C12381" s="98">
        <f t="shared" si="1046"/>
        <v>0</v>
      </c>
      <c r="D12381" s="98">
        <f>D12380</f>
        <v>360</v>
      </c>
      <c r="E12381" s="98">
        <f t="shared" si="1048"/>
        <v>163</v>
      </c>
      <c r="F12381" s="397">
        <f>F12380+(E12381-E12380)*(F12383-F12380)/(E12383-E12380)</f>
        <v>5.3635999999999999</v>
      </c>
      <c r="G12381" s="98">
        <v>15</v>
      </c>
      <c r="H12381" s="491">
        <v>0.24552399999999999</v>
      </c>
      <c r="I12381" s="492">
        <v>21.9</v>
      </c>
      <c r="J12381" s="397">
        <f>J12380+(E12381-E12380)*(J12383-J12380)/(E12383-E12380)</f>
        <v>0.10006666666666666</v>
      </c>
      <c r="K12381" s="469">
        <f t="shared" si="1050"/>
        <v>21.845522230006029</v>
      </c>
      <c r="L12381" s="469">
        <f t="shared" si="1051"/>
        <v>-5.447776999396936E-2</v>
      </c>
    </row>
    <row r="12382" spans="1:12">
      <c r="A12382" s="98" t="s">
        <v>126</v>
      </c>
      <c r="B12382" s="98">
        <f t="shared" si="1045"/>
        <v>30</v>
      </c>
      <c r="C12382" s="98">
        <f t="shared" si="1046"/>
        <v>0</v>
      </c>
      <c r="D12382" s="98">
        <f>D12380</f>
        <v>360</v>
      </c>
      <c r="E12382" s="98">
        <f t="shared" si="1048"/>
        <v>164</v>
      </c>
      <c r="F12382" s="397">
        <f>F12380+(E12382-E12380)*(F12383-F12380)/(E12383-E12380)</f>
        <v>5.3638000000000003</v>
      </c>
      <c r="G12382" s="98">
        <v>15</v>
      </c>
      <c r="H12382" s="491">
        <v>0.24588299999999999</v>
      </c>
      <c r="I12382" s="492">
        <v>21.9</v>
      </c>
      <c r="J12382" s="397">
        <f>J12380+(E12382-E12380)*(J12383-J12380)/(E12383-E12380)</f>
        <v>9.9533333333333335E-2</v>
      </c>
      <c r="K12382" s="469">
        <f t="shared" si="1050"/>
        <v>21.814440201233921</v>
      </c>
      <c r="L12382" s="469">
        <f t="shared" si="1051"/>
        <v>-8.5559798766077222E-2</v>
      </c>
    </row>
    <row r="12383" spans="1:12">
      <c r="A12383" s="164" t="s">
        <v>126</v>
      </c>
      <c r="B12383" s="164">
        <f t="shared" si="1045"/>
        <v>30</v>
      </c>
      <c r="C12383" s="164">
        <f t="shared" si="1046"/>
        <v>0</v>
      </c>
      <c r="D12383" s="164">
        <f>D12380</f>
        <v>360</v>
      </c>
      <c r="E12383" s="164">
        <f t="shared" si="1048"/>
        <v>165</v>
      </c>
      <c r="F12383" s="493">
        <v>5.3639999999999999</v>
      </c>
      <c r="G12383" s="164">
        <v>15</v>
      </c>
      <c r="H12383" s="494">
        <v>0.24629999999999999</v>
      </c>
      <c r="I12383" s="495">
        <v>21.9</v>
      </c>
      <c r="J12383" s="493">
        <v>9.9000000000000005E-2</v>
      </c>
      <c r="K12383" s="469">
        <f t="shared" si="1050"/>
        <v>21.778319123020708</v>
      </c>
      <c r="L12383" s="469">
        <f t="shared" si="1051"/>
        <v>-0.12168087697929053</v>
      </c>
    </row>
    <row r="12384" spans="1:12">
      <c r="A12384" s="480" t="s">
        <v>126</v>
      </c>
      <c r="B12384" s="480">
        <f t="shared" si="1045"/>
        <v>30</v>
      </c>
      <c r="C12384" s="480">
        <f t="shared" si="1046"/>
        <v>6</v>
      </c>
      <c r="D12384" s="480">
        <f>D12383+6</f>
        <v>366</v>
      </c>
      <c r="E12384" s="480">
        <v>138</v>
      </c>
      <c r="F12384" s="484">
        <v>5.1117999999999997</v>
      </c>
      <c r="G12384" s="480">
        <v>15</v>
      </c>
      <c r="H12384" s="482">
        <v>0.23383599999999999</v>
      </c>
      <c r="I12384" s="483">
        <v>21.9</v>
      </c>
      <c r="J12384" s="484">
        <v>0.11269999999999999</v>
      </c>
      <c r="K12384" s="469">
        <f t="shared" si="1050"/>
        <v>21.86062026377461</v>
      </c>
      <c r="L12384" s="469">
        <f t="shared" si="1051"/>
        <v>-3.9379736225388484E-2</v>
      </c>
    </row>
    <row r="12385" spans="1:12">
      <c r="A12385" s="98" t="s">
        <v>126</v>
      </c>
      <c r="B12385" s="98">
        <f t="shared" si="1045"/>
        <v>30</v>
      </c>
      <c r="C12385" s="98">
        <f t="shared" si="1046"/>
        <v>6</v>
      </c>
      <c r="D12385" s="98">
        <f>D12384</f>
        <v>366</v>
      </c>
      <c r="E12385" s="98">
        <f t="shared" ref="E12385:E12411" si="1052">E12384+1</f>
        <v>139</v>
      </c>
      <c r="F12385" s="397">
        <f>F12384+(E12385-E12384)*(F12387-F12384)/(E12387-E12384)</f>
        <v>5.1224999999999996</v>
      </c>
      <c r="G12385" s="98">
        <v>15</v>
      </c>
      <c r="H12385" s="491">
        <f>H12384+(E12385-E12384)*(H12387-H12384)/(E12387-E12384)</f>
        <v>0.23418566666666665</v>
      </c>
      <c r="I12385" s="492">
        <f>I12384+(E12385-E12384)*(I12387-I12384)/(E12387-E12384)</f>
        <v>21.9</v>
      </c>
      <c r="J12385" s="397">
        <f>J12384+(E12385-E12384)*(J12387-J12384)/(E12387-E12384)</f>
        <v>0.11219999999999999</v>
      </c>
      <c r="K12385" s="469">
        <f t="shared" si="1050"/>
        <v>21.873670036737231</v>
      </c>
      <c r="L12385" s="469">
        <f t="shared" si="1051"/>
        <v>-2.6329963262767819E-2</v>
      </c>
    </row>
    <row r="12386" spans="1:12">
      <c r="A12386" s="98" t="s">
        <v>126</v>
      </c>
      <c r="B12386" s="98">
        <f t="shared" si="1045"/>
        <v>30</v>
      </c>
      <c r="C12386" s="98">
        <f t="shared" si="1046"/>
        <v>6</v>
      </c>
      <c r="D12386" s="98">
        <f>D12384</f>
        <v>366</v>
      </c>
      <c r="E12386" s="98">
        <f t="shared" si="1052"/>
        <v>140</v>
      </c>
      <c r="F12386" s="397">
        <f>F12384+(E12386-E12384)*(F12387-F12384)/(E12387-E12384)</f>
        <v>5.1332000000000004</v>
      </c>
      <c r="G12386" s="98">
        <v>15</v>
      </c>
      <c r="H12386" s="491">
        <f>H12384+(E12386-E12384)*(H12387-H12384)/(E12387-E12384)</f>
        <v>0.23453533333333335</v>
      </c>
      <c r="I12386" s="492">
        <f>I12384+(E12386-E12384)*(I12387-I12384)/(E12387-E12384)</f>
        <v>21.9</v>
      </c>
      <c r="J12386" s="397">
        <f>J12384+(E12386-E12384)*(J12387-J12384)/(E12387-E12384)</f>
        <v>0.11169999999999999</v>
      </c>
      <c r="K12386" s="469">
        <f t="shared" si="1050"/>
        <v>21.886680898116275</v>
      </c>
      <c r="L12386" s="469">
        <f t="shared" si="1051"/>
        <v>-1.3319101883723761E-2</v>
      </c>
    </row>
    <row r="12387" spans="1:12">
      <c r="A12387" s="480" t="s">
        <v>126</v>
      </c>
      <c r="B12387" s="480">
        <f t="shared" si="1045"/>
        <v>30</v>
      </c>
      <c r="C12387" s="480">
        <f t="shared" si="1046"/>
        <v>6</v>
      </c>
      <c r="D12387" s="480">
        <f>D12384</f>
        <v>366</v>
      </c>
      <c r="E12387" s="480">
        <f t="shared" si="1052"/>
        <v>141</v>
      </c>
      <c r="F12387" s="484">
        <v>5.1439000000000004</v>
      </c>
      <c r="G12387" s="480">
        <v>15</v>
      </c>
      <c r="H12387" s="482">
        <v>0.23488500000000001</v>
      </c>
      <c r="I12387" s="483">
        <v>21.9</v>
      </c>
      <c r="J12387" s="484">
        <v>0.11119999999999999</v>
      </c>
      <c r="K12387" s="469">
        <f t="shared" si="1050"/>
        <v>21.899653021691467</v>
      </c>
      <c r="L12387" s="469">
        <f t="shared" si="1051"/>
        <v>-3.4697830853147593E-4</v>
      </c>
    </row>
    <row r="12388" spans="1:12">
      <c r="A12388" s="98" t="s">
        <v>126</v>
      </c>
      <c r="B12388" s="98">
        <f t="shared" si="1045"/>
        <v>30</v>
      </c>
      <c r="C12388" s="98">
        <f t="shared" si="1046"/>
        <v>6</v>
      </c>
      <c r="D12388" s="98">
        <f>D12387</f>
        <v>366</v>
      </c>
      <c r="E12388" s="98">
        <f t="shared" si="1052"/>
        <v>142</v>
      </c>
      <c r="F12388" s="397">
        <f>F12387+(E12388-E12387)*(F12390-F12387)/(E12390-E12387)</f>
        <v>5.1545666666666667</v>
      </c>
      <c r="G12388" s="98">
        <v>15</v>
      </c>
      <c r="H12388" s="491">
        <f>H12387+(E12388-E12387)*(H12390-H12387)/(E12390-E12387)</f>
        <v>0.23523566666666668</v>
      </c>
      <c r="I12388" s="492">
        <f>I12387+(E12388-E12387)*(I12390-I12387)/(E12390-E12387)</f>
        <v>21.9</v>
      </c>
      <c r="J12388" s="397">
        <f>J12387+(E12388-E12387)*(J12390-J12387)/(E12390-E12387)</f>
        <v>0.11069999999999999</v>
      </c>
      <c r="K12388" s="469">
        <f t="shared" si="1050"/>
        <v>21.91235172670811</v>
      </c>
      <c r="L12388" s="469">
        <f t="shared" si="1051"/>
        <v>1.2351726708111244E-2</v>
      </c>
    </row>
    <row r="12389" spans="1:12">
      <c r="A12389" s="98" t="s">
        <v>126</v>
      </c>
      <c r="B12389" s="98">
        <f t="shared" si="1045"/>
        <v>30</v>
      </c>
      <c r="C12389" s="98">
        <f t="shared" si="1046"/>
        <v>6</v>
      </c>
      <c r="D12389" s="98">
        <f>D12387</f>
        <v>366</v>
      </c>
      <c r="E12389" s="98">
        <f t="shared" si="1052"/>
        <v>143</v>
      </c>
      <c r="F12389" s="397">
        <f>F12387+(E12389-E12387)*(F12390-F12387)/(E12390-E12387)</f>
        <v>5.165233333333334</v>
      </c>
      <c r="G12389" s="98">
        <v>15</v>
      </c>
      <c r="H12389" s="491">
        <f>H12387+(E12389-E12387)*(H12390-H12387)/(E12390-E12387)</f>
        <v>0.23558633333333334</v>
      </c>
      <c r="I12389" s="492">
        <f>I12387+(E12389-E12387)*(I12390-I12387)/(E12390-E12387)</f>
        <v>21.9</v>
      </c>
      <c r="J12389" s="397">
        <f>J12387+(E12389-E12387)*(J12390-J12387)/(E12390-E12387)</f>
        <v>0.11020000000000001</v>
      </c>
      <c r="K12389" s="469">
        <f t="shared" si="1050"/>
        <v>21.925012628066995</v>
      </c>
      <c r="L12389" s="469">
        <f t="shared" si="1051"/>
        <v>2.5012628066996001E-2</v>
      </c>
    </row>
    <row r="12390" spans="1:12">
      <c r="A12390" s="480" t="s">
        <v>126</v>
      </c>
      <c r="B12390" s="480">
        <f t="shared" si="1045"/>
        <v>30</v>
      </c>
      <c r="C12390" s="480">
        <f t="shared" si="1046"/>
        <v>6</v>
      </c>
      <c r="D12390" s="480">
        <f>D12387</f>
        <v>366</v>
      </c>
      <c r="E12390" s="480">
        <f t="shared" si="1052"/>
        <v>144</v>
      </c>
      <c r="F12390" s="484">
        <v>5.1759000000000004</v>
      </c>
      <c r="G12390" s="480">
        <v>15</v>
      </c>
      <c r="H12390" s="482">
        <v>0.23593700000000001</v>
      </c>
      <c r="I12390" s="483">
        <v>21.9</v>
      </c>
      <c r="J12390" s="484">
        <v>0.10970000000000001</v>
      </c>
      <c r="K12390" s="469">
        <f t="shared" si="1050"/>
        <v>21.937635894327723</v>
      </c>
      <c r="L12390" s="469">
        <f t="shared" si="1051"/>
        <v>3.7635894327724628E-2</v>
      </c>
    </row>
    <row r="12391" spans="1:12">
      <c r="A12391" s="98" t="s">
        <v>126</v>
      </c>
      <c r="B12391" s="98">
        <f t="shared" si="1045"/>
        <v>30</v>
      </c>
      <c r="C12391" s="98">
        <f t="shared" si="1046"/>
        <v>6</v>
      </c>
      <c r="D12391" s="98">
        <f>D12390</f>
        <v>366</v>
      </c>
      <c r="E12391" s="98">
        <f t="shared" si="1052"/>
        <v>145</v>
      </c>
      <c r="F12391" s="397">
        <f>F12390+(E12391-E12390)*(F12393-F12390)/(E12393-E12390)</f>
        <v>5.186466666666667</v>
      </c>
      <c r="G12391" s="98">
        <v>15</v>
      </c>
      <c r="H12391" s="491">
        <f>H12390+(E12391-E12390)*(H12393-H12390)/(E12393-E12390)</f>
        <v>0.23628833333333335</v>
      </c>
      <c r="I12391" s="492">
        <f>I12390+(E12391-E12390)*(I12393-I12390)/(E12393-E12390)</f>
        <v>21.933333333333334</v>
      </c>
      <c r="J12391" s="397">
        <f>J12390+(E12391-E12390)*(J12393-J12390)/(E12393-E12390)</f>
        <v>0.10916666666666668</v>
      </c>
      <c r="K12391" s="469">
        <f t="shared" si="1050"/>
        <v>21.949736550683134</v>
      </c>
      <c r="L12391" s="469">
        <f t="shared" si="1051"/>
        <v>1.6403217349800769E-2</v>
      </c>
    </row>
    <row r="12392" spans="1:12">
      <c r="A12392" s="98" t="s">
        <v>126</v>
      </c>
      <c r="B12392" s="98">
        <f t="shared" si="1045"/>
        <v>30</v>
      </c>
      <c r="C12392" s="98">
        <f t="shared" si="1046"/>
        <v>6</v>
      </c>
      <c r="D12392" s="98">
        <f>D12390</f>
        <v>366</v>
      </c>
      <c r="E12392" s="98">
        <f t="shared" si="1052"/>
        <v>146</v>
      </c>
      <c r="F12392" s="397">
        <f>F12390+(E12392-E12390)*(F12393-F12390)/(E12393-E12390)</f>
        <v>5.1970333333333336</v>
      </c>
      <c r="G12392" s="98">
        <v>15</v>
      </c>
      <c r="H12392" s="491">
        <f>H12390+(E12392-E12390)*(H12393-H12390)/(E12393-E12390)</f>
        <v>0.23663966666666666</v>
      </c>
      <c r="I12392" s="492">
        <f>I12390+(E12392-E12390)*(I12393-I12390)/(E12393-E12390)</f>
        <v>21.966666666666665</v>
      </c>
      <c r="J12392" s="397">
        <f>J12390+(E12392-E12390)*(J12393-J12390)/(E12393-E12390)</f>
        <v>0.10863333333333333</v>
      </c>
      <c r="K12392" s="469">
        <f t="shared" si="1050"/>
        <v>21.961801275920212</v>
      </c>
      <c r="L12392" s="469">
        <f t="shared" si="1051"/>
        <v>-4.8653907464526469E-3</v>
      </c>
    </row>
    <row r="12393" spans="1:12">
      <c r="A12393" s="480" t="s">
        <v>126</v>
      </c>
      <c r="B12393" s="480">
        <f t="shared" si="1045"/>
        <v>30</v>
      </c>
      <c r="C12393" s="480">
        <f t="shared" si="1046"/>
        <v>6</v>
      </c>
      <c r="D12393" s="480">
        <f>D12390</f>
        <v>366</v>
      </c>
      <c r="E12393" s="480">
        <f t="shared" si="1052"/>
        <v>147</v>
      </c>
      <c r="F12393" s="484">
        <v>5.2076000000000002</v>
      </c>
      <c r="G12393" s="480">
        <v>15</v>
      </c>
      <c r="H12393" s="482">
        <v>0.23699100000000001</v>
      </c>
      <c r="I12393" s="483">
        <v>22</v>
      </c>
      <c r="J12393" s="484">
        <v>0.1081</v>
      </c>
      <c r="K12393" s="469">
        <f t="shared" si="1050"/>
        <v>21.973830229839951</v>
      </c>
      <c r="L12393" s="469">
        <f t="shared" si="1051"/>
        <v>-2.6169770160048955E-2</v>
      </c>
    </row>
    <row r="12394" spans="1:12">
      <c r="A12394" s="98" t="s">
        <v>126</v>
      </c>
      <c r="B12394" s="98">
        <f t="shared" si="1045"/>
        <v>30</v>
      </c>
      <c r="C12394" s="98">
        <f t="shared" si="1046"/>
        <v>6</v>
      </c>
      <c r="D12394" s="98">
        <f>D12393</f>
        <v>366</v>
      </c>
      <c r="E12394" s="98">
        <f t="shared" si="1052"/>
        <v>148</v>
      </c>
      <c r="F12394" s="397">
        <f>F12393+(E12394-E12393)*(F12396-F12393)/(E12396-E12393)</f>
        <v>5.2180999999999997</v>
      </c>
      <c r="G12394" s="98">
        <v>15</v>
      </c>
      <c r="H12394" s="491">
        <f>H12393+(E12394-E12393)*(H12396-H12393)/(E12396-E12393)</f>
        <v>0.23734366666666668</v>
      </c>
      <c r="I12394" s="492">
        <f>I12393+(E12394-E12393)*(I12396-I12393)/(E12396-E12393)</f>
        <v>22</v>
      </c>
      <c r="J12394" s="397">
        <f>J12393+(E12394-E12393)*(J12396-J12393)/(E12396-E12393)</f>
        <v>0.1076</v>
      </c>
      <c r="K12394" s="469">
        <f t="shared" si="1050"/>
        <v>21.98541917416517</v>
      </c>
      <c r="L12394" s="469">
        <f t="shared" si="1051"/>
        <v>-1.4580825834830335E-2</v>
      </c>
    </row>
    <row r="12395" spans="1:12">
      <c r="A12395" s="98" t="s">
        <v>126</v>
      </c>
      <c r="B12395" s="98">
        <f t="shared" si="1045"/>
        <v>30</v>
      </c>
      <c r="C12395" s="98">
        <f t="shared" si="1046"/>
        <v>6</v>
      </c>
      <c r="D12395" s="98">
        <f>D12393</f>
        <v>366</v>
      </c>
      <c r="E12395" s="98">
        <f t="shared" si="1052"/>
        <v>149</v>
      </c>
      <c r="F12395" s="397">
        <f>F12393+(E12395-E12393)*(F12396-F12393)/(E12396-E12393)</f>
        <v>5.2286000000000001</v>
      </c>
      <c r="G12395" s="98">
        <v>15</v>
      </c>
      <c r="H12395" s="491">
        <f>H12393+(E12395-E12393)*(H12396-H12393)/(E12396-E12393)</f>
        <v>0.23769633333333334</v>
      </c>
      <c r="I12395" s="492">
        <f>I12393+(E12395-E12393)*(I12396-I12393)/(E12396-E12393)</f>
        <v>22</v>
      </c>
      <c r="J12395" s="397">
        <f>J12393+(E12395-E12393)*(J12396-J12393)/(E12396-E12393)</f>
        <v>0.1071</v>
      </c>
      <c r="K12395" s="469">
        <f t="shared" si="1050"/>
        <v>21.996973729786884</v>
      </c>
      <c r="L12395" s="469">
        <f t="shared" si="1051"/>
        <v>-3.0262702131160779E-3</v>
      </c>
    </row>
    <row r="12396" spans="1:12">
      <c r="A12396" s="480" t="s">
        <v>126</v>
      </c>
      <c r="B12396" s="480">
        <f t="shared" si="1045"/>
        <v>30</v>
      </c>
      <c r="C12396" s="480">
        <f t="shared" si="1046"/>
        <v>6</v>
      </c>
      <c r="D12396" s="480">
        <f>D12393</f>
        <v>366</v>
      </c>
      <c r="E12396" s="480">
        <f t="shared" si="1052"/>
        <v>150</v>
      </c>
      <c r="F12396" s="484">
        <v>5.2390999999999996</v>
      </c>
      <c r="G12396" s="480">
        <v>15</v>
      </c>
      <c r="H12396" s="482">
        <v>0.23804900000000001</v>
      </c>
      <c r="I12396" s="483">
        <v>22</v>
      </c>
      <c r="J12396" s="484">
        <v>0.1066</v>
      </c>
      <c r="K12396" s="469">
        <f t="shared" si="1050"/>
        <v>22.008494049544421</v>
      </c>
      <c r="L12396" s="469">
        <f t="shared" si="1051"/>
        <v>8.4940495444207897E-3</v>
      </c>
    </row>
    <row r="12397" spans="1:12">
      <c r="A12397" s="98" t="s">
        <v>126</v>
      </c>
      <c r="B12397" s="98">
        <f t="shared" si="1045"/>
        <v>30</v>
      </c>
      <c r="C12397" s="98">
        <f t="shared" si="1046"/>
        <v>6</v>
      </c>
      <c r="D12397" s="98">
        <f>D12396</f>
        <v>366</v>
      </c>
      <c r="E12397" s="98">
        <f t="shared" si="1052"/>
        <v>151</v>
      </c>
      <c r="F12397" s="397">
        <f>F12396+(E12397-E12396)*(F12399-F12396)/(E12399-E12396)</f>
        <v>5.2495666666666665</v>
      </c>
      <c r="G12397" s="98">
        <v>15</v>
      </c>
      <c r="H12397" s="491">
        <f>H12396+(E12397-E12396)*(H12399-H12396)/(E12399-E12396)</f>
        <v>0.23840266666666668</v>
      </c>
      <c r="I12397" s="492">
        <f>I12396+(E12397-E12396)*(I12399-I12396)/(E12399-E12396)</f>
        <v>22</v>
      </c>
      <c r="J12397" s="397">
        <f>J12396+(E12397-E12396)*(J12399-J12396)/(E12399-E12396)</f>
        <v>0.10606666666666667</v>
      </c>
      <c r="K12397" s="469">
        <f t="shared" si="1050"/>
        <v>22.019748101251661</v>
      </c>
      <c r="L12397" s="469">
        <f t="shared" si="1051"/>
        <v>1.9748101251661154E-2</v>
      </c>
    </row>
    <row r="12398" spans="1:12">
      <c r="A12398" s="98" t="s">
        <v>126</v>
      </c>
      <c r="B12398" s="98">
        <f t="shared" si="1045"/>
        <v>30</v>
      </c>
      <c r="C12398" s="98">
        <f t="shared" si="1046"/>
        <v>6</v>
      </c>
      <c r="D12398" s="98">
        <f>D12396</f>
        <v>366</v>
      </c>
      <c r="E12398" s="98">
        <f t="shared" si="1052"/>
        <v>152</v>
      </c>
      <c r="F12398" s="397">
        <f>F12396+(E12398-E12396)*(F12399-F12396)/(E12399-E12396)</f>
        <v>5.2600333333333333</v>
      </c>
      <c r="G12398" s="98">
        <v>15</v>
      </c>
      <c r="H12398" s="491">
        <f>H12396+(E12398-E12396)*(H12399-H12396)/(E12399-E12396)</f>
        <v>0.23875633333333332</v>
      </c>
      <c r="I12398" s="492">
        <f>I12396+(E12398-E12396)*(I12399-I12396)/(E12399-E12396)</f>
        <v>22</v>
      </c>
      <c r="J12398" s="397">
        <f>J12396+(E12398-E12396)*(J12399-J12396)/(E12399-E12396)</f>
        <v>0.10553333333333333</v>
      </c>
      <c r="K12398" s="469">
        <f t="shared" si="1050"/>
        <v>22.030968811996612</v>
      </c>
      <c r="L12398" s="469">
        <f t="shared" si="1051"/>
        <v>3.0968811996611834E-2</v>
      </c>
    </row>
    <row r="12399" spans="1:12">
      <c r="A12399" s="480" t="s">
        <v>126</v>
      </c>
      <c r="B12399" s="480">
        <f t="shared" si="1045"/>
        <v>30</v>
      </c>
      <c r="C12399" s="480">
        <f t="shared" si="1046"/>
        <v>6</v>
      </c>
      <c r="D12399" s="480">
        <f>D12396</f>
        <v>366</v>
      </c>
      <c r="E12399" s="480">
        <f t="shared" si="1052"/>
        <v>153</v>
      </c>
      <c r="F12399" s="484">
        <v>5.2705000000000002</v>
      </c>
      <c r="G12399" s="480">
        <v>15</v>
      </c>
      <c r="H12399" s="482">
        <v>0.23910999999999999</v>
      </c>
      <c r="I12399" s="483">
        <v>22</v>
      </c>
      <c r="J12399" s="484">
        <v>0.105</v>
      </c>
      <c r="K12399" s="469">
        <f t="shared" si="1050"/>
        <v>22.042156329722722</v>
      </c>
      <c r="L12399" s="469">
        <f t="shared" si="1051"/>
        <v>4.2156329722722319E-2</v>
      </c>
    </row>
    <row r="12400" spans="1:12">
      <c r="A12400" s="98" t="s">
        <v>126</v>
      </c>
      <c r="B12400" s="98">
        <f t="shared" si="1045"/>
        <v>30</v>
      </c>
      <c r="C12400" s="98">
        <f t="shared" si="1046"/>
        <v>6</v>
      </c>
      <c r="D12400" s="98">
        <f>D12399</f>
        <v>366</v>
      </c>
      <c r="E12400" s="98">
        <f t="shared" si="1052"/>
        <v>154</v>
      </c>
      <c r="F12400" s="397">
        <f>F12399+(E12400-E12399)*(F12402-F12399)/(E12402-E12399)</f>
        <v>5.2808666666666664</v>
      </c>
      <c r="G12400" s="98">
        <v>15</v>
      </c>
      <c r="H12400" s="491">
        <f>H12399+(E12400-E12399)*(H12402-H12399)/(E12402-E12399)</f>
        <v>0.23946466666666666</v>
      </c>
      <c r="I12400" s="492">
        <f>I12399+(E12400-E12399)*(I12402-I12399)/(E12402-E12399)</f>
        <v>22.033333333333335</v>
      </c>
      <c r="J12400" s="397">
        <f>J12399+(E12400-E12399)*(J12402-J12399)/(E12402-E12399)</f>
        <v>0.1045</v>
      </c>
      <c r="K12400" s="469">
        <f t="shared" si="1050"/>
        <v>22.052801109140667</v>
      </c>
      <c r="L12400" s="469">
        <f t="shared" si="1051"/>
        <v>1.9467775807331833E-2</v>
      </c>
    </row>
    <row r="12401" spans="1:12">
      <c r="A12401" s="98" t="s">
        <v>126</v>
      </c>
      <c r="B12401" s="98">
        <f t="shared" si="1045"/>
        <v>30</v>
      </c>
      <c r="C12401" s="98">
        <f t="shared" si="1046"/>
        <v>6</v>
      </c>
      <c r="D12401" s="98">
        <f>D12399</f>
        <v>366</v>
      </c>
      <c r="E12401" s="98">
        <f t="shared" si="1052"/>
        <v>155</v>
      </c>
      <c r="F12401" s="397">
        <f>F12399+(E12401-E12399)*(F12402-F12399)/(E12402-E12399)</f>
        <v>5.2912333333333335</v>
      </c>
      <c r="G12401" s="98">
        <v>15</v>
      </c>
      <c r="H12401" s="491">
        <f>H12399+(E12401-E12399)*(H12402-H12399)/(E12402-E12399)</f>
        <v>0.23981933333333333</v>
      </c>
      <c r="I12401" s="492">
        <f>I12399+(E12401-E12399)*(I12402-I12399)/(E12402-E12399)</f>
        <v>22.066666666666666</v>
      </c>
      <c r="J12401" s="397">
        <f>J12399+(E12401-E12399)*(J12402-J12399)/(E12402-E12399)</f>
        <v>0.104</v>
      </c>
      <c r="K12401" s="469">
        <f t="shared" si="1050"/>
        <v>22.063414403620506</v>
      </c>
      <c r="L12401" s="469">
        <f t="shared" si="1051"/>
        <v>-3.2522630461606639E-3</v>
      </c>
    </row>
    <row r="12402" spans="1:12">
      <c r="A12402" s="480" t="s">
        <v>126</v>
      </c>
      <c r="B12402" s="480">
        <f t="shared" si="1045"/>
        <v>30</v>
      </c>
      <c r="C12402" s="480">
        <f t="shared" si="1046"/>
        <v>6</v>
      </c>
      <c r="D12402" s="480">
        <f>D12399</f>
        <v>366</v>
      </c>
      <c r="E12402" s="480">
        <f t="shared" si="1052"/>
        <v>156</v>
      </c>
      <c r="F12402" s="484">
        <v>5.3015999999999996</v>
      </c>
      <c r="G12402" s="480">
        <v>15</v>
      </c>
      <c r="H12402" s="482">
        <v>0.240174</v>
      </c>
      <c r="I12402" s="483">
        <v>22.1</v>
      </c>
      <c r="J12402" s="484">
        <v>0.10349999999999999</v>
      </c>
      <c r="K12402" s="469">
        <f t="shared" si="1050"/>
        <v>22.073996352644333</v>
      </c>
      <c r="L12402" s="469">
        <f t="shared" si="1051"/>
        <v>-2.6003647355668846E-2</v>
      </c>
    </row>
    <row r="12403" spans="1:12">
      <c r="A12403" s="98" t="s">
        <v>126</v>
      </c>
      <c r="B12403" s="98">
        <f t="shared" si="1045"/>
        <v>30</v>
      </c>
      <c r="C12403" s="98">
        <f t="shared" si="1046"/>
        <v>6</v>
      </c>
      <c r="D12403" s="98">
        <f>D12402</f>
        <v>366</v>
      </c>
      <c r="E12403" s="98">
        <f t="shared" si="1052"/>
        <v>157</v>
      </c>
      <c r="F12403" s="397">
        <f>F12402+(E12403-E12402)*(F12405-F12402)/(E12405-E12402)</f>
        <v>5.3119333333333332</v>
      </c>
      <c r="G12403" s="98">
        <v>15</v>
      </c>
      <c r="H12403" s="491">
        <f>H12402+(E12403-E12402)*(H12405-H12402)/(E12405-E12402)</f>
        <v>0.24052999999999999</v>
      </c>
      <c r="I12403" s="492">
        <f>I12402+(E12403-E12402)*(I12405-I12402)/(E12405-E12402)</f>
        <v>22.1</v>
      </c>
      <c r="J12403" s="397">
        <f>J12402+(E12403-E12402)*(J12405-J12402)/(E12405-E12402)</f>
        <v>0.10296666666666666</v>
      </c>
      <c r="K12403" s="469">
        <f t="shared" si="1050"/>
        <v>22.084286090439168</v>
      </c>
      <c r="L12403" s="469">
        <f t="shared" si="1051"/>
        <v>-1.5713909560833628E-2</v>
      </c>
    </row>
    <row r="12404" spans="1:12">
      <c r="A12404" s="98" t="s">
        <v>126</v>
      </c>
      <c r="B12404" s="98">
        <f t="shared" si="1045"/>
        <v>30</v>
      </c>
      <c r="C12404" s="98">
        <f t="shared" si="1046"/>
        <v>6</v>
      </c>
      <c r="D12404" s="98">
        <f>D12402</f>
        <v>366</v>
      </c>
      <c r="E12404" s="98">
        <f t="shared" si="1052"/>
        <v>158</v>
      </c>
      <c r="F12404" s="397">
        <f>F12402+(E12404-E12402)*(F12405-F12402)/(E12405-E12402)</f>
        <v>5.3222666666666667</v>
      </c>
      <c r="G12404" s="98">
        <v>15</v>
      </c>
      <c r="H12404" s="491">
        <f>H12402+(E12404-E12402)*(H12405-H12402)/(E12405-E12402)</f>
        <v>0.24088600000000002</v>
      </c>
      <c r="I12404" s="492">
        <f>I12402+(E12404-E12402)*(I12405-I12402)/(E12405-E12402)</f>
        <v>22.1</v>
      </c>
      <c r="J12404" s="397">
        <f>J12402+(E12404-E12402)*(J12405-J12402)/(E12405-E12402)</f>
        <v>0.10243333333333333</v>
      </c>
      <c r="K12404" s="469">
        <f t="shared" si="1050"/>
        <v>22.094545414290021</v>
      </c>
      <c r="L12404" s="469">
        <f t="shared" si="1051"/>
        <v>-5.4545857099803641E-3</v>
      </c>
    </row>
    <row r="12405" spans="1:12">
      <c r="A12405" s="480" t="s">
        <v>126</v>
      </c>
      <c r="B12405" s="480">
        <f t="shared" si="1045"/>
        <v>30</v>
      </c>
      <c r="C12405" s="480">
        <f t="shared" si="1046"/>
        <v>6</v>
      </c>
      <c r="D12405" s="480">
        <f>D12402</f>
        <v>366</v>
      </c>
      <c r="E12405" s="480">
        <f t="shared" si="1052"/>
        <v>159</v>
      </c>
      <c r="F12405" s="484">
        <v>5.3326000000000002</v>
      </c>
      <c r="G12405" s="480">
        <v>15</v>
      </c>
      <c r="H12405" s="482">
        <v>0.24124200000000001</v>
      </c>
      <c r="I12405" s="483">
        <v>22.1</v>
      </c>
      <c r="J12405" s="484">
        <v>0.1019</v>
      </c>
      <c r="K12405" s="469">
        <f t="shared" si="1050"/>
        <v>22.104774458842158</v>
      </c>
      <c r="L12405" s="469">
        <f t="shared" si="1051"/>
        <v>4.7744588421565481E-3</v>
      </c>
    </row>
    <row r="12406" spans="1:12">
      <c r="A12406" s="98" t="s">
        <v>126</v>
      </c>
      <c r="B12406" s="98">
        <f t="shared" si="1045"/>
        <v>30</v>
      </c>
      <c r="C12406" s="98">
        <f t="shared" si="1046"/>
        <v>6</v>
      </c>
      <c r="D12406" s="98">
        <f>D12405</f>
        <v>366</v>
      </c>
      <c r="E12406" s="98">
        <f t="shared" si="1052"/>
        <v>160</v>
      </c>
      <c r="F12406" s="397">
        <f>F12405+(E12406-E12405)*(F12408-F12405)/(E12408-E12405)</f>
        <v>5.3428666666666667</v>
      </c>
      <c r="G12406" s="98">
        <v>15</v>
      </c>
      <c r="H12406" s="491">
        <f>H12405+(E12406-E12405)*(H12408-H12405)/(E12408-E12405)</f>
        <v>0.24159966666666668</v>
      </c>
      <c r="I12406" s="492">
        <f>I12405+(E12406-E12405)*(I12408-I12405)/(E12408-E12405)</f>
        <v>22.1</v>
      </c>
      <c r="J12406" s="397">
        <f>J12405+(E12406-E12405)*(J12408-J12405)/(E12408-E12405)</f>
        <v>0.1014</v>
      </c>
      <c r="K12406" s="469">
        <f t="shared" si="1050"/>
        <v>22.114544860023258</v>
      </c>
      <c r="L12406" s="469">
        <f t="shared" si="1051"/>
        <v>1.4544860023256945E-2</v>
      </c>
    </row>
    <row r="12407" spans="1:12">
      <c r="A12407" s="98" t="s">
        <v>126</v>
      </c>
      <c r="B12407" s="98">
        <f t="shared" si="1045"/>
        <v>30</v>
      </c>
      <c r="C12407" s="98">
        <f t="shared" si="1046"/>
        <v>6</v>
      </c>
      <c r="D12407" s="98">
        <f>D12405</f>
        <v>366</v>
      </c>
      <c r="E12407" s="98">
        <f t="shared" si="1052"/>
        <v>161</v>
      </c>
      <c r="F12407" s="397">
        <f>F12405+(E12407-E12405)*(F12408-F12405)/(E12408-E12405)</f>
        <v>5.353133333333334</v>
      </c>
      <c r="G12407" s="98">
        <v>15</v>
      </c>
      <c r="H12407" s="491">
        <f>H12405+(E12407-E12405)*(H12408-H12405)/(E12408-E12405)</f>
        <v>0.24195733333333333</v>
      </c>
      <c r="I12407" s="492">
        <f>I12405+(E12407-E12405)*(I12408-I12405)/(E12408-E12405)</f>
        <v>22.1</v>
      </c>
      <c r="J12407" s="397">
        <f>J12405+(E12407-E12405)*(J12408-J12405)/(E12408-E12405)</f>
        <v>0.1009</v>
      </c>
      <c r="K12407" s="469">
        <f t="shared" si="1050"/>
        <v>22.124286375559329</v>
      </c>
      <c r="L12407" s="469">
        <f t="shared" si="1051"/>
        <v>2.4286375559327666E-2</v>
      </c>
    </row>
    <row r="12408" spans="1:12">
      <c r="A12408" s="480" t="s">
        <v>126</v>
      </c>
      <c r="B12408" s="480">
        <f t="shared" si="1045"/>
        <v>30</v>
      </c>
      <c r="C12408" s="480">
        <f t="shared" si="1046"/>
        <v>6</v>
      </c>
      <c r="D12408" s="480">
        <f>D12405</f>
        <v>366</v>
      </c>
      <c r="E12408" s="480">
        <f t="shared" si="1052"/>
        <v>162</v>
      </c>
      <c r="F12408" s="484">
        <v>5.3634000000000004</v>
      </c>
      <c r="G12408" s="480">
        <v>15</v>
      </c>
      <c r="H12408" s="482">
        <v>0.242315</v>
      </c>
      <c r="I12408" s="483">
        <v>22.1</v>
      </c>
      <c r="J12408" s="484">
        <v>0.1004</v>
      </c>
      <c r="K12408" s="469">
        <f t="shared" si="1050"/>
        <v>22.13399913335947</v>
      </c>
      <c r="L12408" s="469">
        <f t="shared" si="1051"/>
        <v>3.3999133359468914E-2</v>
      </c>
    </row>
    <row r="12409" spans="1:12">
      <c r="A12409" s="98" t="s">
        <v>126</v>
      </c>
      <c r="B12409" s="98">
        <f t="shared" si="1045"/>
        <v>30</v>
      </c>
      <c r="C12409" s="98">
        <f t="shared" si="1046"/>
        <v>6</v>
      </c>
      <c r="D12409" s="98">
        <f>D12408</f>
        <v>366</v>
      </c>
      <c r="E12409" s="98">
        <f t="shared" si="1052"/>
        <v>163</v>
      </c>
      <c r="F12409" s="397">
        <f>F12408+(E12409-E12408)*(F12411-F12408)/(E12411-E12408)</f>
        <v>5.3736000000000006</v>
      </c>
      <c r="G12409" s="98">
        <v>15</v>
      </c>
      <c r="H12409" s="491">
        <v>0.242673</v>
      </c>
      <c r="I12409" s="492">
        <v>22.1</v>
      </c>
      <c r="J12409" s="397">
        <f>J12408+(E12409-E12408)*(J12411-J12408)/(E12411-E12408)</f>
        <v>9.9866666666666673E-2</v>
      </c>
      <c r="K12409" s="469">
        <f t="shared" si="1050"/>
        <v>22.143378126120336</v>
      </c>
      <c r="L12409" s="469">
        <f t="shared" si="1051"/>
        <v>4.3378126120334315E-2</v>
      </c>
    </row>
    <row r="12410" spans="1:12">
      <c r="A12410" s="98" t="s">
        <v>126</v>
      </c>
      <c r="B12410" s="98">
        <f t="shared" si="1045"/>
        <v>30</v>
      </c>
      <c r="C12410" s="98">
        <f t="shared" si="1046"/>
        <v>6</v>
      </c>
      <c r="D12410" s="98">
        <f>D12408</f>
        <v>366</v>
      </c>
      <c r="E12410" s="98">
        <f t="shared" si="1052"/>
        <v>164</v>
      </c>
      <c r="F12410" s="397">
        <f>F12408+(E12410-E12408)*(F12411-F12408)/(E12411-E12408)</f>
        <v>5.3837999999999999</v>
      </c>
      <c r="G12410" s="98">
        <v>15</v>
      </c>
      <c r="H12410" s="491">
        <v>0.243032</v>
      </c>
      <c r="I12410" s="492">
        <v>22.2</v>
      </c>
      <c r="J12410" s="397">
        <f>J12408+(E12410-E12408)*(J12411-J12408)/(E12411-E12408)</f>
        <v>9.9333333333333329E-2</v>
      </c>
      <c r="K12410" s="469">
        <f t="shared" si="1050"/>
        <v>22.152638335692419</v>
      </c>
      <c r="L12410" s="469">
        <f t="shared" si="1051"/>
        <v>-4.7361664307580043E-2</v>
      </c>
    </row>
    <row r="12411" spans="1:12">
      <c r="A12411" s="164" t="s">
        <v>126</v>
      </c>
      <c r="B12411" s="164">
        <f t="shared" si="1045"/>
        <v>30</v>
      </c>
      <c r="C12411" s="164">
        <f t="shared" si="1046"/>
        <v>6</v>
      </c>
      <c r="D12411" s="164">
        <f>D12408</f>
        <v>366</v>
      </c>
      <c r="E12411" s="164">
        <f t="shared" si="1052"/>
        <v>165</v>
      </c>
      <c r="F12411" s="493">
        <v>5.3940000000000001</v>
      </c>
      <c r="G12411" s="164">
        <v>15</v>
      </c>
      <c r="H12411" s="494">
        <v>0.24340000000000001</v>
      </c>
      <c r="I12411" s="495">
        <v>22.2</v>
      </c>
      <c r="J12411" s="493">
        <v>9.8799999999999999E-2</v>
      </c>
      <c r="K12411" s="469">
        <f t="shared" si="1050"/>
        <v>22.161051766639275</v>
      </c>
      <c r="L12411" s="469">
        <f t="shared" si="1051"/>
        <v>-3.8948233360724061E-2</v>
      </c>
    </row>
    <row r="12412" spans="1:12">
      <c r="A12412" s="480" t="s">
        <v>126</v>
      </c>
      <c r="B12412" s="480">
        <f t="shared" si="1045"/>
        <v>31</v>
      </c>
      <c r="C12412" s="480">
        <f t="shared" si="1046"/>
        <v>0</v>
      </c>
      <c r="D12412" s="480">
        <f>D12411+6</f>
        <v>372</v>
      </c>
      <c r="E12412" s="480">
        <v>144</v>
      </c>
      <c r="F12412" s="484">
        <v>5.1759000000000004</v>
      </c>
      <c r="G12412" s="480">
        <v>15</v>
      </c>
      <c r="H12412" s="482">
        <v>0.23314299999999999</v>
      </c>
      <c r="I12412" s="483">
        <v>22.2</v>
      </c>
      <c r="J12412" s="484">
        <v>0.1091</v>
      </c>
      <c r="K12412" s="469">
        <f t="shared" si="1050"/>
        <v>22.200537867317486</v>
      </c>
      <c r="L12412" s="469">
        <f t="shared" si="1051"/>
        <v>5.3786731748672878E-4</v>
      </c>
    </row>
    <row r="12413" spans="1:12">
      <c r="A12413" s="98" t="s">
        <v>126</v>
      </c>
      <c r="B12413" s="98">
        <f t="shared" ref="B12413:B12476" si="1053">INT(D12413/12)</f>
        <v>31</v>
      </c>
      <c r="C12413" s="98">
        <f t="shared" ref="C12413:C12476" si="1054">D12413-B12413*12</f>
        <v>0</v>
      </c>
      <c r="D12413" s="98">
        <f>D12412</f>
        <v>372</v>
      </c>
      <c r="E12413" s="98">
        <f t="shared" ref="E12413:E12433" si="1055">E12412+1</f>
        <v>145</v>
      </c>
      <c r="F12413" s="397">
        <f>F12412+(E12413-E12412)*(F12415-F12412)/(E12415-E12412)</f>
        <v>5.186466666666667</v>
      </c>
      <c r="G12413" s="98">
        <v>15</v>
      </c>
      <c r="H12413" s="491">
        <f>H12412+(E12413-E12412)*(H12415-H12412)/(E12415-E12412)</f>
        <v>0.23349433333333333</v>
      </c>
      <c r="I12413" s="492">
        <f>I12412+(E12413-E12412)*(I12415-I12412)/(E12415-E12412)</f>
        <v>22.2</v>
      </c>
      <c r="J12413" s="397">
        <f>J12412+(E12413-E12412)*(J12415-J12412)/(E12415-E12412)</f>
        <v>0.1086</v>
      </c>
      <c r="K12413" s="469">
        <f t="shared" si="1050"/>
        <v>22.212387738174947</v>
      </c>
      <c r="L12413" s="469">
        <f t="shared" si="1051"/>
        <v>1.2387738174947316E-2</v>
      </c>
    </row>
    <row r="12414" spans="1:12">
      <c r="A12414" s="98" t="s">
        <v>126</v>
      </c>
      <c r="B12414" s="98">
        <f t="shared" si="1053"/>
        <v>31</v>
      </c>
      <c r="C12414" s="98">
        <f t="shared" si="1054"/>
        <v>0</v>
      </c>
      <c r="D12414" s="98">
        <f>D12412</f>
        <v>372</v>
      </c>
      <c r="E12414" s="98">
        <f t="shared" si="1055"/>
        <v>146</v>
      </c>
      <c r="F12414" s="397">
        <f>F12412+(E12414-E12412)*(F12415-F12412)/(E12415-E12412)</f>
        <v>5.1970333333333336</v>
      </c>
      <c r="G12414" s="98">
        <v>15</v>
      </c>
      <c r="H12414" s="491">
        <f>H12412+(E12414-E12412)*(H12415-H12412)/(E12415-E12412)</f>
        <v>0.23384566666666665</v>
      </c>
      <c r="I12414" s="492">
        <f>I12412+(E12414-E12412)*(I12415-I12412)/(E12415-E12412)</f>
        <v>22.2</v>
      </c>
      <c r="J12414" s="397">
        <f>J12412+(E12414-E12412)*(J12415-J12412)/(E12415-E12412)</f>
        <v>0.1081</v>
      </c>
      <c r="K12414" s="469">
        <f t="shared" si="1050"/>
        <v>22.224202002175225</v>
      </c>
      <c r="L12414" s="469">
        <f t="shared" si="1051"/>
        <v>2.4202002175226056E-2</v>
      </c>
    </row>
    <row r="12415" spans="1:12">
      <c r="A12415" s="480" t="s">
        <v>126</v>
      </c>
      <c r="B12415" s="480">
        <f t="shared" si="1053"/>
        <v>31</v>
      </c>
      <c r="C12415" s="480">
        <f t="shared" si="1054"/>
        <v>0</v>
      </c>
      <c r="D12415" s="480">
        <f>D12412</f>
        <v>372</v>
      </c>
      <c r="E12415" s="480">
        <f t="shared" si="1055"/>
        <v>147</v>
      </c>
      <c r="F12415" s="484">
        <v>5.2076000000000002</v>
      </c>
      <c r="G12415" s="480">
        <v>15</v>
      </c>
      <c r="H12415" s="482">
        <v>0.23419699999999999</v>
      </c>
      <c r="I12415" s="483">
        <v>22.2</v>
      </c>
      <c r="J12415" s="484">
        <v>0.1076</v>
      </c>
      <c r="K12415" s="469">
        <f t="shared" si="1050"/>
        <v>22.235980819566436</v>
      </c>
      <c r="L12415" s="469">
        <f t="shared" si="1051"/>
        <v>3.5980819566436395E-2</v>
      </c>
    </row>
    <row r="12416" spans="1:12">
      <c r="A12416" s="98" t="s">
        <v>126</v>
      </c>
      <c r="B12416" s="98">
        <f t="shared" si="1053"/>
        <v>31</v>
      </c>
      <c r="C12416" s="98">
        <f t="shared" si="1054"/>
        <v>0</v>
      </c>
      <c r="D12416" s="98">
        <f>D12415</f>
        <v>372</v>
      </c>
      <c r="E12416" s="98">
        <f t="shared" si="1055"/>
        <v>148</v>
      </c>
      <c r="F12416" s="397">
        <f>F12415+(E12416-E12415)*(F12418-F12415)/(E12418-E12415)</f>
        <v>5.2180999999999997</v>
      </c>
      <c r="G12416" s="98">
        <v>15</v>
      </c>
      <c r="H12416" s="491">
        <f>H12415+(E12416-E12415)*(H12418-H12415)/(E12418-E12415)</f>
        <v>0.23458266666666666</v>
      </c>
      <c r="I12416" s="492">
        <f>I12415+(E12416-E12415)*(I12418-I12415)/(E12418-E12415)</f>
        <v>22.233333333333334</v>
      </c>
      <c r="J12416" s="397">
        <f>J12415+(E12416-E12415)*(J12418-J12415)/(E12418-E12415)</f>
        <v>0.1071</v>
      </c>
      <c r="K12416" s="469">
        <f t="shared" si="1050"/>
        <v>22.244183997680988</v>
      </c>
      <c r="L12416" s="469">
        <f t="shared" si="1051"/>
        <v>1.0850664347653804E-2</v>
      </c>
    </row>
    <row r="12417" spans="1:12">
      <c r="A12417" s="98" t="s">
        <v>126</v>
      </c>
      <c r="B12417" s="98">
        <f t="shared" si="1053"/>
        <v>31</v>
      </c>
      <c r="C12417" s="98">
        <f t="shared" si="1054"/>
        <v>0</v>
      </c>
      <c r="D12417" s="98">
        <f>D12415</f>
        <v>372</v>
      </c>
      <c r="E12417" s="98">
        <f t="shared" si="1055"/>
        <v>149</v>
      </c>
      <c r="F12417" s="397">
        <f>F12415+(E12417-E12415)*(F12418-F12415)/(E12418-E12415)</f>
        <v>5.2286000000000001</v>
      </c>
      <c r="G12417" s="98">
        <v>15</v>
      </c>
      <c r="H12417" s="491">
        <f>H12415+(E12417-E12415)*(H12418-H12415)/(E12418-E12415)</f>
        <v>0.23496833333333333</v>
      </c>
      <c r="I12417" s="492">
        <f>I12415+(E12417-E12415)*(I12418-I12415)/(E12418-E12415)</f>
        <v>22.266666666666666</v>
      </c>
      <c r="J12417" s="397">
        <f>J12415+(E12417-E12415)*(J12418-J12415)/(E12418-E12415)</f>
        <v>0.1066</v>
      </c>
      <c r="K12417" s="469">
        <f t="shared" si="1050"/>
        <v>22.252360247125498</v>
      </c>
      <c r="L12417" s="469">
        <f t="shared" si="1051"/>
        <v>-1.4306419541167514E-2</v>
      </c>
    </row>
    <row r="12418" spans="1:12">
      <c r="A12418" s="480" t="s">
        <v>126</v>
      </c>
      <c r="B12418" s="480">
        <f t="shared" si="1053"/>
        <v>31</v>
      </c>
      <c r="C12418" s="480">
        <f t="shared" si="1054"/>
        <v>0</v>
      </c>
      <c r="D12418" s="480">
        <f>D12415</f>
        <v>372</v>
      </c>
      <c r="E12418" s="480">
        <f t="shared" si="1055"/>
        <v>150</v>
      </c>
      <c r="F12418" s="484">
        <v>5.2390999999999996</v>
      </c>
      <c r="G12418" s="480">
        <v>15</v>
      </c>
      <c r="H12418" s="482">
        <v>0.23535400000000001</v>
      </c>
      <c r="I12418" s="483">
        <v>22.3</v>
      </c>
      <c r="J12418" s="484">
        <v>0.1061</v>
      </c>
      <c r="K12418" s="469">
        <f t="shared" si="1050"/>
        <v>22.260509700281276</v>
      </c>
      <c r="L12418" s="469">
        <f t="shared" si="1051"/>
        <v>-3.9490299718725197E-2</v>
      </c>
    </row>
    <row r="12419" spans="1:12">
      <c r="A12419" s="98" t="s">
        <v>126</v>
      </c>
      <c r="B12419" s="98">
        <f t="shared" si="1053"/>
        <v>31</v>
      </c>
      <c r="C12419" s="98">
        <f t="shared" si="1054"/>
        <v>0</v>
      </c>
      <c r="D12419" s="98">
        <f>D12418</f>
        <v>372</v>
      </c>
      <c r="E12419" s="98">
        <f t="shared" si="1055"/>
        <v>151</v>
      </c>
      <c r="F12419" s="397">
        <f>F12418+(E12419-E12418)*(F12421-F12418)/(E12421-E12418)</f>
        <v>5.2495666666666665</v>
      </c>
      <c r="G12419" s="98">
        <v>15</v>
      </c>
      <c r="H12419" s="491">
        <f>H12418+(E12419-E12418)*(H12421-H12418)/(E12421-E12418)</f>
        <v>0.23567399999999999</v>
      </c>
      <c r="I12419" s="492">
        <f>I12418+(E12419-E12418)*(I12421-I12418)/(E12421-E12418)</f>
        <v>22.3</v>
      </c>
      <c r="J12419" s="397">
        <f>J12418+(E12419-E12418)*(J12421-J12418)/(E12421-E12418)</f>
        <v>0.10563333333333333</v>
      </c>
      <c r="K12419" s="469">
        <f t="shared" si="1050"/>
        <v>22.274695836904652</v>
      </c>
      <c r="L12419" s="469">
        <f t="shared" si="1051"/>
        <v>-2.5304163095348997E-2</v>
      </c>
    </row>
    <row r="12420" spans="1:12">
      <c r="A12420" s="98" t="s">
        <v>126</v>
      </c>
      <c r="B12420" s="98">
        <f t="shared" si="1053"/>
        <v>31</v>
      </c>
      <c r="C12420" s="98">
        <f t="shared" si="1054"/>
        <v>0</v>
      </c>
      <c r="D12420" s="98">
        <f>D12418</f>
        <v>372</v>
      </c>
      <c r="E12420" s="98">
        <f t="shared" si="1055"/>
        <v>152</v>
      </c>
      <c r="F12420" s="397">
        <f>F12418+(E12420-E12418)*(F12421-F12418)/(E12421-E12418)</f>
        <v>5.2600333333333333</v>
      </c>
      <c r="G12420" s="98">
        <v>15</v>
      </c>
      <c r="H12420" s="491">
        <f>H12418+(E12420-E12418)*(H12421-H12418)/(E12421-E12418)</f>
        <v>0.23599400000000001</v>
      </c>
      <c r="I12420" s="492">
        <f>I12418+(E12420-E12418)*(I12421-I12418)/(E12421-E12418)</f>
        <v>22.3</v>
      </c>
      <c r="J12420" s="397">
        <f>J12418+(E12420-E12418)*(J12421-J12418)/(E12421-E12418)</f>
        <v>0.10516666666666667</v>
      </c>
      <c r="K12420" s="469">
        <f t="shared" si="1050"/>
        <v>22.288843501670947</v>
      </c>
      <c r="L12420" s="469">
        <f t="shared" si="1051"/>
        <v>-1.1156498329054187E-2</v>
      </c>
    </row>
    <row r="12421" spans="1:12">
      <c r="A12421" s="480" t="s">
        <v>126</v>
      </c>
      <c r="B12421" s="480">
        <f t="shared" si="1053"/>
        <v>31</v>
      </c>
      <c r="C12421" s="480">
        <f t="shared" si="1054"/>
        <v>0</v>
      </c>
      <c r="D12421" s="480">
        <f>D12418</f>
        <v>372</v>
      </c>
      <c r="E12421" s="480">
        <f t="shared" si="1055"/>
        <v>153</v>
      </c>
      <c r="F12421" s="484">
        <v>5.2705000000000002</v>
      </c>
      <c r="G12421" s="480">
        <v>15</v>
      </c>
      <c r="H12421" s="482">
        <v>0.236314</v>
      </c>
      <c r="I12421" s="483">
        <v>22.3</v>
      </c>
      <c r="J12421" s="484">
        <v>0.1047</v>
      </c>
      <c r="K12421" s="469">
        <f t="shared" si="1050"/>
        <v>22.302952850867914</v>
      </c>
      <c r="L12421" s="469">
        <f t="shared" si="1051"/>
        <v>2.9528508679135257E-3</v>
      </c>
    </row>
    <row r="12422" spans="1:12">
      <c r="A12422" s="98" t="s">
        <v>126</v>
      </c>
      <c r="B12422" s="98">
        <f t="shared" si="1053"/>
        <v>31</v>
      </c>
      <c r="C12422" s="98">
        <f t="shared" si="1054"/>
        <v>0</v>
      </c>
      <c r="D12422" s="98">
        <f>D12421</f>
        <v>372</v>
      </c>
      <c r="E12422" s="98">
        <f t="shared" si="1055"/>
        <v>154</v>
      </c>
      <c r="F12422" s="397">
        <f>F12421+(E12422-E12421)*(F12424-F12421)/(E12424-E12421)</f>
        <v>5.2808666666666664</v>
      </c>
      <c r="G12422" s="98">
        <v>15</v>
      </c>
      <c r="H12422" s="491">
        <f>H12421+(E12422-E12421)*(H12424-H12421)/(E12424-E12421)</f>
        <v>0.23666833333333334</v>
      </c>
      <c r="I12422" s="492">
        <f>I12421+(E12422-E12421)*(I12424-I12421)/(E12424-E12421)</f>
        <v>22.3</v>
      </c>
      <c r="J12422" s="397">
        <f>J12421+(E12422-E12421)*(J12424-J12421)/(E12424-E12421)</f>
        <v>0.1042</v>
      </c>
      <c r="K12422" s="469">
        <f t="shared" si="1050"/>
        <v>22.313363990394432</v>
      </c>
      <c r="L12422" s="469">
        <f t="shared" si="1051"/>
        <v>1.3363990394431369E-2</v>
      </c>
    </row>
    <row r="12423" spans="1:12">
      <c r="A12423" s="98" t="s">
        <v>126</v>
      </c>
      <c r="B12423" s="98">
        <f t="shared" si="1053"/>
        <v>31</v>
      </c>
      <c r="C12423" s="98">
        <f t="shared" si="1054"/>
        <v>0</v>
      </c>
      <c r="D12423" s="98">
        <f>D12421</f>
        <v>372</v>
      </c>
      <c r="E12423" s="98">
        <f t="shared" si="1055"/>
        <v>155</v>
      </c>
      <c r="F12423" s="397">
        <f>F12421+(E12423-E12421)*(F12424-F12421)/(E12424-E12421)</f>
        <v>5.2912333333333335</v>
      </c>
      <c r="G12423" s="98">
        <v>15</v>
      </c>
      <c r="H12423" s="491">
        <f>H12421+(E12423-E12421)*(H12424-H12421)/(E12424-E12421)</f>
        <v>0.23702266666666666</v>
      </c>
      <c r="I12423" s="492">
        <f>I12421+(E12423-E12421)*(I12424-I12421)/(E12424-E12421)</f>
        <v>22.3</v>
      </c>
      <c r="J12423" s="397">
        <f>J12421+(E12423-E12421)*(J12424-J12421)/(E12424-E12421)</f>
        <v>0.1037</v>
      </c>
      <c r="K12423" s="469">
        <f t="shared" si="1050"/>
        <v>22.323744001980121</v>
      </c>
      <c r="L12423" s="469">
        <f t="shared" si="1051"/>
        <v>2.3744001980119833E-2</v>
      </c>
    </row>
    <row r="12424" spans="1:12">
      <c r="A12424" s="480" t="s">
        <v>126</v>
      </c>
      <c r="B12424" s="480">
        <f t="shared" si="1053"/>
        <v>31</v>
      </c>
      <c r="C12424" s="480">
        <f t="shared" si="1054"/>
        <v>0</v>
      </c>
      <c r="D12424" s="480">
        <f>D12421</f>
        <v>372</v>
      </c>
      <c r="E12424" s="480">
        <f t="shared" si="1055"/>
        <v>156</v>
      </c>
      <c r="F12424" s="484">
        <v>5.3015999999999996</v>
      </c>
      <c r="G12424" s="480">
        <v>15</v>
      </c>
      <c r="H12424" s="482">
        <v>0.237377</v>
      </c>
      <c r="I12424" s="483">
        <v>22.3</v>
      </c>
      <c r="J12424" s="484">
        <v>0.1032</v>
      </c>
      <c r="K12424" s="469">
        <f t="shared" si="1050"/>
        <v>22.334093025019271</v>
      </c>
      <c r="L12424" s="469">
        <f t="shared" si="1051"/>
        <v>3.4093025019270584E-2</v>
      </c>
    </row>
    <row r="12425" spans="1:12">
      <c r="A12425" s="98" t="s">
        <v>126</v>
      </c>
      <c r="B12425" s="98">
        <f t="shared" si="1053"/>
        <v>31</v>
      </c>
      <c r="C12425" s="98">
        <f t="shared" si="1054"/>
        <v>0</v>
      </c>
      <c r="D12425" s="98">
        <f>D12424</f>
        <v>372</v>
      </c>
      <c r="E12425" s="98">
        <f t="shared" si="1055"/>
        <v>157</v>
      </c>
      <c r="F12425" s="397">
        <f>F12424+(E12425-E12424)*(F12427-F12424)/(E12427-E12424)</f>
        <v>5.3119333333333332</v>
      </c>
      <c r="G12425" s="98">
        <v>15</v>
      </c>
      <c r="H12425" s="491">
        <f>H12424+(E12425-E12424)*(H12427-H12424)/(E12427-E12424)</f>
        <v>0.23773266666666668</v>
      </c>
      <c r="I12425" s="492">
        <f>I12424+(E12425-E12424)*(I12427-I12424)/(E12427-E12424)</f>
        <v>22.333333333333332</v>
      </c>
      <c r="J12425" s="397">
        <f>J12424+(E12425-E12424)*(J12427-J12424)/(E12427-E12424)</f>
        <v>0.1027</v>
      </c>
      <c r="K12425" s="469">
        <f t="shared" si="1050"/>
        <v>22.34414566501869</v>
      </c>
      <c r="L12425" s="469">
        <f t="shared" si="1051"/>
        <v>1.081233168535789E-2</v>
      </c>
    </row>
    <row r="12426" spans="1:12">
      <c r="A12426" s="98" t="s">
        <v>126</v>
      </c>
      <c r="B12426" s="98">
        <f t="shared" si="1053"/>
        <v>31</v>
      </c>
      <c r="C12426" s="98">
        <f t="shared" si="1054"/>
        <v>0</v>
      </c>
      <c r="D12426" s="98">
        <f>D12424</f>
        <v>372</v>
      </c>
      <c r="E12426" s="98">
        <f t="shared" si="1055"/>
        <v>158</v>
      </c>
      <c r="F12426" s="397">
        <f>F12424+(E12426-E12424)*(F12427-F12424)/(E12427-E12424)</f>
        <v>5.3222666666666667</v>
      </c>
      <c r="G12426" s="98">
        <v>15</v>
      </c>
      <c r="H12426" s="491">
        <f>H12424+(E12426-E12424)*(H12427-H12424)/(E12427-E12424)</f>
        <v>0.23808833333333332</v>
      </c>
      <c r="I12426" s="492">
        <f>I12424+(E12426-E12424)*(I12427-I12424)/(E12427-E12424)</f>
        <v>22.366666666666667</v>
      </c>
      <c r="J12426" s="397">
        <f>J12424+(E12426-E12424)*(J12427-J12424)/(E12427-E12424)</f>
        <v>0.1022</v>
      </c>
      <c r="K12426" s="469">
        <f t="shared" si="1050"/>
        <v>22.354168270879857</v>
      </c>
      <c r="L12426" s="469">
        <f t="shared" si="1051"/>
        <v>-1.2498395786810335E-2</v>
      </c>
    </row>
    <row r="12427" spans="1:12">
      <c r="A12427" s="480" t="s">
        <v>126</v>
      </c>
      <c r="B12427" s="480">
        <f t="shared" si="1053"/>
        <v>31</v>
      </c>
      <c r="C12427" s="480">
        <f t="shared" si="1054"/>
        <v>0</v>
      </c>
      <c r="D12427" s="480">
        <f>D12424</f>
        <v>372</v>
      </c>
      <c r="E12427" s="480">
        <f t="shared" si="1055"/>
        <v>159</v>
      </c>
      <c r="F12427" s="484">
        <v>5.3326000000000002</v>
      </c>
      <c r="G12427" s="480">
        <v>15</v>
      </c>
      <c r="H12427" s="482">
        <v>0.23844399999999999</v>
      </c>
      <c r="I12427" s="483">
        <v>22.4</v>
      </c>
      <c r="J12427" s="484">
        <v>0.1017</v>
      </c>
      <c r="K12427" s="469">
        <f t="shared" ref="K12427:K12490" si="1056">F12427/H12427</f>
        <v>22.364160977000893</v>
      </c>
      <c r="L12427" s="469">
        <f t="shared" ref="L12427:L12490" si="1057">K12427-I12427</f>
        <v>-3.5839022999105907E-2</v>
      </c>
    </row>
    <row r="12428" spans="1:12">
      <c r="A12428" s="98" t="s">
        <v>126</v>
      </c>
      <c r="B12428" s="98">
        <f t="shared" si="1053"/>
        <v>31</v>
      </c>
      <c r="C12428" s="98">
        <f t="shared" si="1054"/>
        <v>0</v>
      </c>
      <c r="D12428" s="98">
        <f>D12427</f>
        <v>372</v>
      </c>
      <c r="E12428" s="98">
        <f t="shared" si="1055"/>
        <v>160</v>
      </c>
      <c r="F12428" s="397">
        <f>F12427+(E12428-E12427)*(F12430-F12427)/(E12430-E12427)</f>
        <v>5.3428666666666667</v>
      </c>
      <c r="G12428" s="98">
        <v>15</v>
      </c>
      <c r="H12428" s="491">
        <f>H12427+(E12428-E12427)*(H12430-H12427)/(E12430-E12427)</f>
        <v>0.23880099999999999</v>
      </c>
      <c r="I12428" s="492">
        <f>I12427+(E12428-E12427)*(I12430-I12427)/(E12430-E12427)</f>
        <v>22.4</v>
      </c>
      <c r="J12428" s="397">
        <f>J12427+(E12428-E12427)*(J12430-J12427)/(E12430-E12427)</f>
        <v>0.1012</v>
      </c>
      <c r="K12428" s="469">
        <f t="shared" si="1056"/>
        <v>22.373719819710416</v>
      </c>
      <c r="L12428" s="469">
        <f t="shared" si="1057"/>
        <v>-2.6280180289582233E-2</v>
      </c>
    </row>
    <row r="12429" spans="1:12">
      <c r="A12429" s="98" t="s">
        <v>126</v>
      </c>
      <c r="B12429" s="98">
        <f t="shared" si="1053"/>
        <v>31</v>
      </c>
      <c r="C12429" s="98">
        <f t="shared" si="1054"/>
        <v>0</v>
      </c>
      <c r="D12429" s="98">
        <f>D12427</f>
        <v>372</v>
      </c>
      <c r="E12429" s="98">
        <f t="shared" si="1055"/>
        <v>161</v>
      </c>
      <c r="F12429" s="397">
        <f>F12427+(E12429-E12427)*(F12430-F12427)/(E12430-E12427)</f>
        <v>5.353133333333334</v>
      </c>
      <c r="G12429" s="98">
        <v>15</v>
      </c>
      <c r="H12429" s="491">
        <f>H12427+(E12429-E12427)*(H12430-H12427)/(E12430-E12427)</f>
        <v>0.23915800000000001</v>
      </c>
      <c r="I12429" s="492">
        <f>I12427+(E12429-E12427)*(I12430-I12427)/(E12430-E12427)</f>
        <v>22.4</v>
      </c>
      <c r="J12429" s="397">
        <f>J12427+(E12429-E12427)*(J12430-J12427)/(E12430-E12427)</f>
        <v>0.1007</v>
      </c>
      <c r="K12429" s="469">
        <f t="shared" si="1056"/>
        <v>22.383250124743199</v>
      </c>
      <c r="L12429" s="469">
        <f t="shared" si="1057"/>
        <v>-1.6749875256799385E-2</v>
      </c>
    </row>
    <row r="12430" spans="1:12">
      <c r="A12430" s="480" t="s">
        <v>126</v>
      </c>
      <c r="B12430" s="480">
        <f t="shared" si="1053"/>
        <v>31</v>
      </c>
      <c r="C12430" s="480">
        <f t="shared" si="1054"/>
        <v>0</v>
      </c>
      <c r="D12430" s="480">
        <f>D12427</f>
        <v>372</v>
      </c>
      <c r="E12430" s="480">
        <f t="shared" si="1055"/>
        <v>162</v>
      </c>
      <c r="F12430" s="484">
        <v>5.3634000000000004</v>
      </c>
      <c r="G12430" s="480">
        <v>15</v>
      </c>
      <c r="H12430" s="482">
        <v>0.23951500000000001</v>
      </c>
      <c r="I12430" s="483">
        <v>22.4</v>
      </c>
      <c r="J12430" s="484">
        <v>0.1002</v>
      </c>
      <c r="K12430" s="469">
        <f t="shared" si="1056"/>
        <v>22.392752019706492</v>
      </c>
      <c r="L12430" s="469">
        <f t="shared" si="1057"/>
        <v>-7.2479802935063731E-3</v>
      </c>
    </row>
    <row r="12431" spans="1:12">
      <c r="A12431" s="98" t="s">
        <v>126</v>
      </c>
      <c r="B12431" s="98">
        <f t="shared" si="1053"/>
        <v>31</v>
      </c>
      <c r="C12431" s="98">
        <f t="shared" si="1054"/>
        <v>0</v>
      </c>
      <c r="D12431" s="98">
        <f>D12430</f>
        <v>372</v>
      </c>
      <c r="E12431" s="98">
        <f t="shared" si="1055"/>
        <v>163</v>
      </c>
      <c r="F12431" s="397">
        <f>F12430+(E12431-E12430)*(F12433-F12430)/(E12433-E12430)</f>
        <v>5.3635999999999999</v>
      </c>
      <c r="G12431" s="98">
        <v>15</v>
      </c>
      <c r="H12431" s="491">
        <v>0.239872</v>
      </c>
      <c r="I12431" s="492">
        <v>22.4</v>
      </c>
      <c r="J12431" s="397">
        <f>J12430+(E12431-E12430)*(J12433-J12430)/(E12433-E12430)</f>
        <v>9.9699999999999997E-2</v>
      </c>
      <c r="K12431" s="469">
        <f t="shared" si="1056"/>
        <v>22.360258804695839</v>
      </c>
      <c r="L12431" s="469">
        <f t="shared" si="1057"/>
        <v>-3.974119530415976E-2</v>
      </c>
    </row>
    <row r="12432" spans="1:12">
      <c r="A12432" s="98" t="s">
        <v>126</v>
      </c>
      <c r="B12432" s="98">
        <f t="shared" si="1053"/>
        <v>31</v>
      </c>
      <c r="C12432" s="98">
        <f t="shared" si="1054"/>
        <v>0</v>
      </c>
      <c r="D12432" s="98">
        <f>D12430</f>
        <v>372</v>
      </c>
      <c r="E12432" s="98">
        <f t="shared" si="1055"/>
        <v>164</v>
      </c>
      <c r="F12432" s="397">
        <f>F12430+(E12432-E12430)*(F12433-F12430)/(E12433-E12430)</f>
        <v>5.3638000000000003</v>
      </c>
      <c r="G12432" s="98">
        <v>15</v>
      </c>
      <c r="H12432" s="491">
        <v>0.240231</v>
      </c>
      <c r="I12432" s="492">
        <v>22.4</v>
      </c>
      <c r="J12432" s="397">
        <f>J12430+(E12432-E12430)*(J12433-J12430)/(E12433-E12430)</f>
        <v>9.9199999999999997E-2</v>
      </c>
      <c r="K12432" s="469">
        <f t="shared" si="1056"/>
        <v>22.327676278248852</v>
      </c>
      <c r="L12432" s="469">
        <f t="shared" si="1057"/>
        <v>-7.2323721751146763E-2</v>
      </c>
    </row>
    <row r="12433" spans="1:12">
      <c r="A12433" s="164" t="s">
        <v>126</v>
      </c>
      <c r="B12433" s="164">
        <f t="shared" si="1053"/>
        <v>31</v>
      </c>
      <c r="C12433" s="164">
        <f t="shared" si="1054"/>
        <v>0</v>
      </c>
      <c r="D12433" s="164">
        <f>D12430</f>
        <v>372</v>
      </c>
      <c r="E12433" s="164">
        <f t="shared" si="1055"/>
        <v>165</v>
      </c>
      <c r="F12433" s="493">
        <v>5.3639999999999999</v>
      </c>
      <c r="G12433" s="164">
        <v>15</v>
      </c>
      <c r="H12433" s="494">
        <v>0.24060000000000001</v>
      </c>
      <c r="I12433" s="495">
        <v>22.4</v>
      </c>
      <c r="J12433" s="493">
        <v>9.8699999999999996E-2</v>
      </c>
      <c r="K12433" s="469">
        <f t="shared" si="1056"/>
        <v>22.294264339152118</v>
      </c>
      <c r="L12433" s="469">
        <f t="shared" si="1057"/>
        <v>-0.10573566084788055</v>
      </c>
    </row>
    <row r="12434" spans="1:12">
      <c r="A12434" s="480" t="s">
        <v>126</v>
      </c>
      <c r="B12434" s="480">
        <f t="shared" si="1053"/>
        <v>31</v>
      </c>
      <c r="C12434" s="480">
        <f t="shared" si="1054"/>
        <v>6</v>
      </c>
      <c r="D12434" s="480">
        <f>D12433+6</f>
        <v>378</v>
      </c>
      <c r="E12434" s="480">
        <v>150</v>
      </c>
      <c r="F12434" s="484">
        <v>5.2390999999999996</v>
      </c>
      <c r="G12434" s="480">
        <v>15</v>
      </c>
      <c r="H12434" s="482">
        <v>0.232511</v>
      </c>
      <c r="I12434" s="483">
        <v>22.5</v>
      </c>
      <c r="J12434" s="484">
        <v>0.1057</v>
      </c>
      <c r="K12434" s="469">
        <f t="shared" si="1056"/>
        <v>22.53269737775847</v>
      </c>
      <c r="L12434" s="469">
        <f t="shared" si="1057"/>
        <v>3.2697377758470481E-2</v>
      </c>
    </row>
    <row r="12435" spans="1:12">
      <c r="A12435" s="98" t="s">
        <v>126</v>
      </c>
      <c r="B12435" s="98">
        <f t="shared" si="1053"/>
        <v>31</v>
      </c>
      <c r="C12435" s="98">
        <f t="shared" si="1054"/>
        <v>6</v>
      </c>
      <c r="D12435" s="98">
        <f>D12434</f>
        <v>378</v>
      </c>
      <c r="E12435" s="98">
        <f t="shared" ref="E12435:E12449" si="1058">E12434+1</f>
        <v>151</v>
      </c>
      <c r="F12435" s="397">
        <f>F12434+(E12435-E12434)*(F12437-F12434)/(E12437-E12434)</f>
        <v>5.2495666666666665</v>
      </c>
      <c r="G12435" s="98">
        <v>15</v>
      </c>
      <c r="H12435" s="491">
        <f>H12434+(E12435-E12434)*(H12437-H12434)/(E12437-E12434)</f>
        <v>0.23286399999999999</v>
      </c>
      <c r="I12435" s="492">
        <f>I12434+(E12435-E12434)*(I12437-I12434)/(E12437-E12434)</f>
        <v>22.533333333333335</v>
      </c>
      <c r="J12435" s="397">
        <f>J12434+(E12435-E12434)*(J12437-J12434)/(E12437-E12434)</f>
        <v>0.10523333333333333</v>
      </c>
      <c r="K12435" s="469">
        <f t="shared" si="1056"/>
        <v>22.543487471943568</v>
      </c>
      <c r="L12435" s="469">
        <f t="shared" si="1057"/>
        <v>1.0154138610232621E-2</v>
      </c>
    </row>
    <row r="12436" spans="1:12">
      <c r="A12436" s="98" t="s">
        <v>126</v>
      </c>
      <c r="B12436" s="98">
        <f t="shared" si="1053"/>
        <v>31</v>
      </c>
      <c r="C12436" s="98">
        <f t="shared" si="1054"/>
        <v>6</v>
      </c>
      <c r="D12436" s="98">
        <f>D12434</f>
        <v>378</v>
      </c>
      <c r="E12436" s="98">
        <f t="shared" si="1058"/>
        <v>152</v>
      </c>
      <c r="F12436" s="397">
        <f>F12434+(E12436-E12434)*(F12437-F12434)/(E12437-E12434)</f>
        <v>5.2600333333333333</v>
      </c>
      <c r="G12436" s="98">
        <v>15</v>
      </c>
      <c r="H12436" s="491">
        <f>H12434+(E12436-E12434)*(H12437-H12434)/(E12437-E12434)</f>
        <v>0.23321700000000001</v>
      </c>
      <c r="I12436" s="492">
        <f>I12434+(E12436-E12434)*(I12437-I12434)/(E12437-E12434)</f>
        <v>22.566666666666666</v>
      </c>
      <c r="J12436" s="397">
        <f>J12434+(E12436-E12434)*(J12437-J12434)/(E12437-E12434)</f>
        <v>0.10476666666666667</v>
      </c>
      <c r="K12436" s="469">
        <f t="shared" si="1056"/>
        <v>22.554244902101189</v>
      </c>
      <c r="L12436" s="469">
        <f t="shared" si="1057"/>
        <v>-1.2421764565477389E-2</v>
      </c>
    </row>
    <row r="12437" spans="1:12">
      <c r="A12437" s="480" t="s">
        <v>126</v>
      </c>
      <c r="B12437" s="480">
        <f t="shared" si="1053"/>
        <v>31</v>
      </c>
      <c r="C12437" s="480">
        <f t="shared" si="1054"/>
        <v>6</v>
      </c>
      <c r="D12437" s="480">
        <f>D12434</f>
        <v>378</v>
      </c>
      <c r="E12437" s="480">
        <f t="shared" si="1058"/>
        <v>153</v>
      </c>
      <c r="F12437" s="484">
        <v>5.2705000000000002</v>
      </c>
      <c r="G12437" s="480">
        <v>15</v>
      </c>
      <c r="H12437" s="482">
        <v>0.23357</v>
      </c>
      <c r="I12437" s="483">
        <v>22.6</v>
      </c>
      <c r="J12437" s="484">
        <v>0.1043</v>
      </c>
      <c r="K12437" s="469">
        <f t="shared" si="1056"/>
        <v>22.564969816329153</v>
      </c>
      <c r="L12437" s="469">
        <f t="shared" si="1057"/>
        <v>-3.5030183670848203E-2</v>
      </c>
    </row>
    <row r="12438" spans="1:12">
      <c r="A12438" s="98" t="s">
        <v>126</v>
      </c>
      <c r="B12438" s="98">
        <f t="shared" si="1053"/>
        <v>31</v>
      </c>
      <c r="C12438" s="98">
        <f t="shared" si="1054"/>
        <v>6</v>
      </c>
      <c r="D12438" s="98">
        <f>D12437</f>
        <v>378</v>
      </c>
      <c r="E12438" s="98">
        <f t="shared" si="1058"/>
        <v>154</v>
      </c>
      <c r="F12438" s="397">
        <f>F12437+(E12438-E12437)*(F12440-F12437)/(E12440-E12437)</f>
        <v>5.2808666666666664</v>
      </c>
      <c r="G12438" s="98">
        <v>15</v>
      </c>
      <c r="H12438" s="491">
        <f>H12437+(E12438-E12437)*(H12440-H12437)/(E12440-E12437)</f>
        <v>0.23392366666666667</v>
      </c>
      <c r="I12438" s="492">
        <f>I12437+(E12438-E12437)*(I12440-I12437)/(E12440-E12437)</f>
        <v>22.6</v>
      </c>
      <c r="J12438" s="397">
        <f>J12437+(E12438-E12437)*(J12440-J12437)/(E12440-E12437)</f>
        <v>0.1038</v>
      </c>
      <c r="K12438" s="469">
        <f t="shared" si="1056"/>
        <v>22.575170532837635</v>
      </c>
      <c r="L12438" s="469">
        <f t="shared" si="1057"/>
        <v>-2.4829467162366115E-2</v>
      </c>
    </row>
    <row r="12439" spans="1:12">
      <c r="A12439" s="98" t="s">
        <v>126</v>
      </c>
      <c r="B12439" s="98">
        <f t="shared" si="1053"/>
        <v>31</v>
      </c>
      <c r="C12439" s="98">
        <f t="shared" si="1054"/>
        <v>6</v>
      </c>
      <c r="D12439" s="98">
        <f>D12437</f>
        <v>378</v>
      </c>
      <c r="E12439" s="98">
        <f t="shared" si="1058"/>
        <v>155</v>
      </c>
      <c r="F12439" s="397">
        <f>F12437+(E12439-E12437)*(F12440-F12437)/(E12440-E12437)</f>
        <v>5.2912333333333335</v>
      </c>
      <c r="G12439" s="98">
        <v>15</v>
      </c>
      <c r="H12439" s="491">
        <f>H12437+(E12439-E12437)*(H12440-H12437)/(E12440-E12437)</f>
        <v>0.23427733333333334</v>
      </c>
      <c r="I12439" s="492">
        <f>I12437+(E12439-E12437)*(I12440-I12437)/(E12440-E12437)</f>
        <v>22.6</v>
      </c>
      <c r="J12439" s="397">
        <f>J12437+(E12439-E12437)*(J12440-J12437)/(E12440-E12437)</f>
        <v>0.1033</v>
      </c>
      <c r="K12439" s="469">
        <f t="shared" si="1056"/>
        <v>22.585340451203134</v>
      </c>
      <c r="L12439" s="469">
        <f t="shared" si="1057"/>
        <v>-1.4659548796867483E-2</v>
      </c>
    </row>
    <row r="12440" spans="1:12">
      <c r="A12440" s="480" t="s">
        <v>126</v>
      </c>
      <c r="B12440" s="480">
        <f t="shared" si="1053"/>
        <v>31</v>
      </c>
      <c r="C12440" s="480">
        <f t="shared" si="1054"/>
        <v>6</v>
      </c>
      <c r="D12440" s="480">
        <f>D12437</f>
        <v>378</v>
      </c>
      <c r="E12440" s="480">
        <f t="shared" si="1058"/>
        <v>156</v>
      </c>
      <c r="F12440" s="484">
        <v>5.3015999999999996</v>
      </c>
      <c r="G12440" s="480">
        <v>15</v>
      </c>
      <c r="H12440" s="482">
        <v>0.23463100000000001</v>
      </c>
      <c r="I12440" s="483">
        <v>22.6</v>
      </c>
      <c r="J12440" s="484">
        <v>0.1028</v>
      </c>
      <c r="K12440" s="469">
        <f t="shared" si="1056"/>
        <v>22.595479710694661</v>
      </c>
      <c r="L12440" s="469">
        <f t="shared" si="1057"/>
        <v>-4.5202893053399862E-3</v>
      </c>
    </row>
    <row r="12441" spans="1:12">
      <c r="A12441" s="98" t="s">
        <v>126</v>
      </c>
      <c r="B12441" s="98">
        <f t="shared" si="1053"/>
        <v>31</v>
      </c>
      <c r="C12441" s="98">
        <f t="shared" si="1054"/>
        <v>6</v>
      </c>
      <c r="D12441" s="98">
        <f>D12440</f>
        <v>378</v>
      </c>
      <c r="E12441" s="98">
        <f t="shared" si="1058"/>
        <v>157</v>
      </c>
      <c r="F12441" s="397">
        <f>F12440+(E12441-E12440)*(F12443-F12440)/(E12443-E12440)</f>
        <v>5.3119333333333332</v>
      </c>
      <c r="G12441" s="98">
        <v>15</v>
      </c>
      <c r="H12441" s="491">
        <f>H12440+(E12441-E12440)*(H12443-H12440)/(E12443-E12440)</f>
        <v>0.234986</v>
      </c>
      <c r="I12441" s="492">
        <f>I12440+(E12441-E12440)*(I12443-I12440)/(E12443-E12440)</f>
        <v>22.6</v>
      </c>
      <c r="J12441" s="397">
        <f>J12440+(E12441-E12440)*(J12443-J12440)/(E12443-E12440)</f>
        <v>0.10233333333333333</v>
      </c>
      <c r="K12441" s="469">
        <f t="shared" si="1056"/>
        <v>22.605318331021138</v>
      </c>
      <c r="L12441" s="469">
        <f t="shared" si="1057"/>
        <v>5.3183310211366575E-3</v>
      </c>
    </row>
    <row r="12442" spans="1:12">
      <c r="A12442" s="98" t="s">
        <v>126</v>
      </c>
      <c r="B12442" s="98">
        <f t="shared" si="1053"/>
        <v>31</v>
      </c>
      <c r="C12442" s="98">
        <f t="shared" si="1054"/>
        <v>6</v>
      </c>
      <c r="D12442" s="98">
        <f>D12440</f>
        <v>378</v>
      </c>
      <c r="E12442" s="98">
        <f t="shared" si="1058"/>
        <v>158</v>
      </c>
      <c r="F12442" s="397">
        <f>F12440+(E12442-E12440)*(F12443-F12440)/(E12443-E12440)</f>
        <v>5.3222666666666667</v>
      </c>
      <c r="G12442" s="98">
        <v>15</v>
      </c>
      <c r="H12442" s="491">
        <f>H12440+(E12442-E12440)*(H12443-H12440)/(E12443-E12440)</f>
        <v>0.23534099999999999</v>
      </c>
      <c r="I12442" s="492">
        <f>I12440+(E12442-E12440)*(I12443-I12440)/(E12443-E12440)</f>
        <v>22.6</v>
      </c>
      <c r="J12442" s="397">
        <f>J12440+(E12442-E12440)*(J12443-J12440)/(E12443-E12440)</f>
        <v>0.10186666666666667</v>
      </c>
      <c r="K12442" s="469">
        <f t="shared" si="1056"/>
        <v>22.615127269224942</v>
      </c>
      <c r="L12442" s="469">
        <f t="shared" si="1057"/>
        <v>1.5127269224940676E-2</v>
      </c>
    </row>
    <row r="12443" spans="1:12">
      <c r="A12443" s="480" t="s">
        <v>126</v>
      </c>
      <c r="B12443" s="480">
        <f t="shared" si="1053"/>
        <v>31</v>
      </c>
      <c r="C12443" s="480">
        <f t="shared" si="1054"/>
        <v>6</v>
      </c>
      <c r="D12443" s="480">
        <f>D12440</f>
        <v>378</v>
      </c>
      <c r="E12443" s="480">
        <f t="shared" si="1058"/>
        <v>159</v>
      </c>
      <c r="F12443" s="484">
        <v>5.3326000000000002</v>
      </c>
      <c r="G12443" s="480">
        <v>15</v>
      </c>
      <c r="H12443" s="482">
        <v>0.23569599999999999</v>
      </c>
      <c r="I12443" s="483">
        <v>22.6</v>
      </c>
      <c r="J12443" s="484">
        <v>0.1014</v>
      </c>
      <c r="K12443" s="469">
        <f t="shared" si="1056"/>
        <v>22.624906659425704</v>
      </c>
      <c r="L12443" s="469">
        <f t="shared" si="1057"/>
        <v>2.4906659425703026E-2</v>
      </c>
    </row>
    <row r="12444" spans="1:12">
      <c r="A12444" s="98" t="s">
        <v>126</v>
      </c>
      <c r="B12444" s="98">
        <f t="shared" si="1053"/>
        <v>31</v>
      </c>
      <c r="C12444" s="98">
        <f t="shared" si="1054"/>
        <v>6</v>
      </c>
      <c r="D12444" s="98">
        <f>D12443</f>
        <v>378</v>
      </c>
      <c r="E12444" s="98">
        <f t="shared" si="1058"/>
        <v>160</v>
      </c>
      <c r="F12444" s="397">
        <f>F12443+(E12444-E12443)*(F12446-F12443)/(E12446-E12443)</f>
        <v>5.3428666666666667</v>
      </c>
      <c r="G12444" s="98">
        <v>15</v>
      </c>
      <c r="H12444" s="491">
        <f>H12443+(E12444-E12443)*(H12446-H12443)/(E12446-E12443)</f>
        <v>0.23605233333333334</v>
      </c>
      <c r="I12444" s="492">
        <f>I12443+(E12444-E12443)*(I12446-I12443)/(E12446-E12443)</f>
        <v>22.633333333333333</v>
      </c>
      <c r="J12444" s="397">
        <f>J12443+(E12444-E12443)*(J12446-J12443)/(E12446-E12443)</f>
        <v>0.1009</v>
      </c>
      <c r="K12444" s="469">
        <f t="shared" si="1056"/>
        <v>22.634246360623422</v>
      </c>
      <c r="L12444" s="469">
        <f t="shared" si="1057"/>
        <v>9.1302729008901906E-4</v>
      </c>
    </row>
    <row r="12445" spans="1:12">
      <c r="A12445" s="98" t="s">
        <v>126</v>
      </c>
      <c r="B12445" s="98">
        <f t="shared" si="1053"/>
        <v>31</v>
      </c>
      <c r="C12445" s="98">
        <f t="shared" si="1054"/>
        <v>6</v>
      </c>
      <c r="D12445" s="98">
        <f>D12443</f>
        <v>378</v>
      </c>
      <c r="E12445" s="98">
        <f t="shared" si="1058"/>
        <v>161</v>
      </c>
      <c r="F12445" s="397">
        <f>F12443+(E12445-E12443)*(F12446-F12443)/(E12446-E12443)</f>
        <v>5.353133333333334</v>
      </c>
      <c r="G12445" s="98">
        <v>15</v>
      </c>
      <c r="H12445" s="491">
        <f>H12443+(E12445-E12443)*(H12446-H12443)/(E12446-E12443)</f>
        <v>0.23640866666666666</v>
      </c>
      <c r="I12445" s="492">
        <f>I12443+(E12445-E12443)*(I12446-I12443)/(E12446-E12443)</f>
        <v>22.666666666666668</v>
      </c>
      <c r="J12445" s="397">
        <f>J12443+(E12445-E12443)*(J12446-J12443)/(E12446-E12443)</f>
        <v>0.1004</v>
      </c>
      <c r="K12445" s="469">
        <f t="shared" si="1056"/>
        <v>22.64355790678853</v>
      </c>
      <c r="L12445" s="469">
        <f t="shared" si="1057"/>
        <v>-2.3108759878137874E-2</v>
      </c>
    </row>
    <row r="12446" spans="1:12">
      <c r="A12446" s="480" t="s">
        <v>126</v>
      </c>
      <c r="B12446" s="480">
        <f t="shared" si="1053"/>
        <v>31</v>
      </c>
      <c r="C12446" s="480">
        <f t="shared" si="1054"/>
        <v>6</v>
      </c>
      <c r="D12446" s="480">
        <f>D12443</f>
        <v>378</v>
      </c>
      <c r="E12446" s="480">
        <f t="shared" si="1058"/>
        <v>162</v>
      </c>
      <c r="F12446" s="484">
        <v>5.3634000000000004</v>
      </c>
      <c r="G12446" s="480">
        <v>15</v>
      </c>
      <c r="H12446" s="482">
        <v>0.236765</v>
      </c>
      <c r="I12446" s="483">
        <v>22.7</v>
      </c>
      <c r="J12446" s="484">
        <v>9.9900000000000003E-2</v>
      </c>
      <c r="K12446" s="469">
        <f t="shared" si="1056"/>
        <v>22.652841425041711</v>
      </c>
      <c r="L12446" s="469">
        <f t="shared" si="1057"/>
        <v>-4.7158574958288568E-2</v>
      </c>
    </row>
    <row r="12447" spans="1:12">
      <c r="A12447" s="98" t="s">
        <v>126</v>
      </c>
      <c r="B12447" s="98">
        <f t="shared" si="1053"/>
        <v>31</v>
      </c>
      <c r="C12447" s="98">
        <f t="shared" si="1054"/>
        <v>6</v>
      </c>
      <c r="D12447" s="98">
        <f>D12446</f>
        <v>378</v>
      </c>
      <c r="E12447" s="98">
        <f t="shared" si="1058"/>
        <v>163</v>
      </c>
      <c r="F12447" s="397">
        <f>F12446+(E12447-E12446)*(F12449-F12446)/(E12449-E12446)</f>
        <v>5.3736000000000006</v>
      </c>
      <c r="G12447" s="98">
        <v>15</v>
      </c>
      <c r="H12447" s="491">
        <v>0.237122</v>
      </c>
      <c r="I12447" s="492">
        <v>22.7</v>
      </c>
      <c r="J12447" s="397">
        <f>J12446+(E12447-E12446)*(J12449-J12446)/(E12449-E12446)</f>
        <v>9.9433333333333332E-2</v>
      </c>
      <c r="K12447" s="469">
        <f t="shared" si="1056"/>
        <v>22.661752178203628</v>
      </c>
      <c r="L12447" s="469">
        <f t="shared" si="1057"/>
        <v>-3.8247821796371539E-2</v>
      </c>
    </row>
    <row r="12448" spans="1:12">
      <c r="A12448" s="98" t="s">
        <v>126</v>
      </c>
      <c r="B12448" s="98">
        <f t="shared" si="1053"/>
        <v>31</v>
      </c>
      <c r="C12448" s="98">
        <f t="shared" si="1054"/>
        <v>6</v>
      </c>
      <c r="D12448" s="98">
        <f>D12446</f>
        <v>378</v>
      </c>
      <c r="E12448" s="98">
        <f t="shared" si="1058"/>
        <v>164</v>
      </c>
      <c r="F12448" s="397">
        <f>F12446+(E12448-E12446)*(F12449-F12446)/(E12449-E12446)</f>
        <v>5.3837999999999999</v>
      </c>
      <c r="G12448" s="98">
        <v>15</v>
      </c>
      <c r="H12448" s="491">
        <v>0.237479</v>
      </c>
      <c r="I12448" s="492">
        <v>22.7</v>
      </c>
      <c r="J12448" s="397">
        <f>J12446+(E12448-E12446)*(J12449-J12446)/(E12449-E12446)</f>
        <v>9.8966666666666675E-2</v>
      </c>
      <c r="K12448" s="469">
        <f t="shared" si="1056"/>
        <v>22.670636140458736</v>
      </c>
      <c r="L12448" s="469">
        <f t="shared" si="1057"/>
        <v>-2.9363859541263082E-2</v>
      </c>
    </row>
    <row r="12449" spans="1:12">
      <c r="A12449" s="164" t="s">
        <v>126</v>
      </c>
      <c r="B12449" s="164">
        <f t="shared" si="1053"/>
        <v>31</v>
      </c>
      <c r="C12449" s="164">
        <f t="shared" si="1054"/>
        <v>6</v>
      </c>
      <c r="D12449" s="164">
        <f>D12446</f>
        <v>378</v>
      </c>
      <c r="E12449" s="164">
        <f t="shared" si="1058"/>
        <v>165</v>
      </c>
      <c r="F12449" s="493">
        <v>5.3940000000000001</v>
      </c>
      <c r="G12449" s="164">
        <v>15</v>
      </c>
      <c r="H12449" s="494">
        <v>0.2379</v>
      </c>
      <c r="I12449" s="495">
        <v>22.7</v>
      </c>
      <c r="J12449" s="493">
        <v>9.8500000000000004E-2</v>
      </c>
      <c r="K12449" s="469">
        <f t="shared" si="1056"/>
        <v>22.673392181588902</v>
      </c>
      <c r="L12449" s="469">
        <f t="shared" si="1057"/>
        <v>-2.6607818411097384E-2</v>
      </c>
    </row>
    <row r="12450" spans="1:12">
      <c r="A12450" s="480" t="s">
        <v>126</v>
      </c>
      <c r="B12450" s="480">
        <f t="shared" si="1053"/>
        <v>32</v>
      </c>
      <c r="C12450" s="480">
        <f t="shared" si="1054"/>
        <v>0</v>
      </c>
      <c r="D12450" s="480">
        <f>D12449+6</f>
        <v>384</v>
      </c>
      <c r="E12450" s="480">
        <v>156</v>
      </c>
      <c r="F12450" s="484">
        <v>5.3015999999999996</v>
      </c>
      <c r="G12450" s="480">
        <v>15</v>
      </c>
      <c r="H12450" s="482">
        <v>0.231937</v>
      </c>
      <c r="I12450" s="483">
        <v>22.9</v>
      </c>
      <c r="J12450" s="484">
        <v>0.1024</v>
      </c>
      <c r="K12450" s="469">
        <f t="shared" si="1056"/>
        <v>22.857931248571809</v>
      </c>
      <c r="L12450" s="469">
        <f t="shared" si="1057"/>
        <v>-4.2068751428189444E-2</v>
      </c>
    </row>
    <row r="12451" spans="1:12">
      <c r="A12451" s="98" t="s">
        <v>126</v>
      </c>
      <c r="B12451" s="98">
        <f t="shared" si="1053"/>
        <v>32</v>
      </c>
      <c r="C12451" s="98">
        <f t="shared" si="1054"/>
        <v>0</v>
      </c>
      <c r="D12451" s="98">
        <f t="shared" ref="D12451:D12457" si="1059">D12450</f>
        <v>384</v>
      </c>
      <c r="E12451" s="98">
        <f t="shared" ref="E12451:E12459" si="1060">E12450+1</f>
        <v>157</v>
      </c>
      <c r="F12451" s="397">
        <f>F12450+(E12451-E12450)*(F12453-F12450)/(E12453-E12450)</f>
        <v>5.3119333333333332</v>
      </c>
      <c r="G12451" s="98">
        <v>15</v>
      </c>
      <c r="H12451" s="491">
        <f>H12450+(E12451-E12450)*(H12453-H12450)/(E12453-E12450)</f>
        <v>0.232291</v>
      </c>
      <c r="I12451" s="492">
        <f>I12450+(E12451-E12450)*(I12453-I12450)/(E12453-E12450)</f>
        <v>22.9</v>
      </c>
      <c r="J12451" s="397">
        <f>J12450+(E12451-E12450)*(J12453-J12450)/(E12453-E12450)</f>
        <v>0.10193333333333333</v>
      </c>
      <c r="K12451" s="469">
        <f t="shared" si="1056"/>
        <v>22.867581324000213</v>
      </c>
      <c r="L12451" s="469">
        <f t="shared" si="1057"/>
        <v>-3.2418675999785762E-2</v>
      </c>
    </row>
    <row r="12452" spans="1:12">
      <c r="A12452" s="98" t="s">
        <v>126</v>
      </c>
      <c r="B12452" s="98">
        <f t="shared" si="1053"/>
        <v>32</v>
      </c>
      <c r="C12452" s="98">
        <f t="shared" si="1054"/>
        <v>0</v>
      </c>
      <c r="D12452" s="98">
        <f t="shared" ref="D12452:D12458" si="1061">D12450</f>
        <v>384</v>
      </c>
      <c r="E12452" s="98">
        <f t="shared" si="1060"/>
        <v>158</v>
      </c>
      <c r="F12452" s="397">
        <f>F12450+(E12452-E12450)*(F12453-F12450)/(E12453-E12450)</f>
        <v>5.3222666666666667</v>
      </c>
      <c r="G12452" s="98">
        <v>15</v>
      </c>
      <c r="H12452" s="491">
        <f>H12450+(E12452-E12450)*(H12453-H12450)/(E12453-E12450)</f>
        <v>0.23264500000000002</v>
      </c>
      <c r="I12452" s="492">
        <f>I12450+(E12452-E12450)*(I12453-I12450)/(E12453-E12450)</f>
        <v>22.9</v>
      </c>
      <c r="J12452" s="397">
        <f>J12450+(E12452-E12450)*(J12453-J12450)/(E12453-E12450)</f>
        <v>0.10146666666666668</v>
      </c>
      <c r="K12452" s="469">
        <f t="shared" si="1056"/>
        <v>22.877202031707821</v>
      </c>
      <c r="L12452" s="469">
        <f t="shared" si="1057"/>
        <v>-2.2797968292177728E-2</v>
      </c>
    </row>
    <row r="12453" spans="1:12">
      <c r="A12453" s="480" t="s">
        <v>126</v>
      </c>
      <c r="B12453" s="480">
        <f t="shared" si="1053"/>
        <v>32</v>
      </c>
      <c r="C12453" s="480">
        <f t="shared" si="1054"/>
        <v>0</v>
      </c>
      <c r="D12453" s="480">
        <f t="shared" ref="D12453:D12459" si="1062">D12450</f>
        <v>384</v>
      </c>
      <c r="E12453" s="480">
        <f t="shared" si="1060"/>
        <v>159</v>
      </c>
      <c r="F12453" s="484">
        <v>5.3326000000000002</v>
      </c>
      <c r="G12453" s="480">
        <v>15</v>
      </c>
      <c r="H12453" s="482">
        <v>0.23299900000000001</v>
      </c>
      <c r="I12453" s="483">
        <v>22.9</v>
      </c>
      <c r="J12453" s="484">
        <v>0.10100000000000001</v>
      </c>
      <c r="K12453" s="469">
        <f t="shared" si="1056"/>
        <v>22.886793505551527</v>
      </c>
      <c r="L12453" s="469">
        <f t="shared" si="1057"/>
        <v>-1.3206494448471773E-2</v>
      </c>
    </row>
    <row r="12454" spans="1:12">
      <c r="A12454" s="98" t="s">
        <v>126</v>
      </c>
      <c r="B12454" s="98">
        <f t="shared" si="1053"/>
        <v>32</v>
      </c>
      <c r="C12454" s="98">
        <f t="shared" si="1054"/>
        <v>0</v>
      </c>
      <c r="D12454" s="98">
        <f t="shared" si="1059"/>
        <v>384</v>
      </c>
      <c r="E12454" s="98">
        <f t="shared" si="1060"/>
        <v>160</v>
      </c>
      <c r="F12454" s="397">
        <f>F12453+(E12454-E12453)*(F12456-F12453)/(E12456-E12453)</f>
        <v>5.3428666666666667</v>
      </c>
      <c r="G12454" s="98">
        <v>15</v>
      </c>
      <c r="H12454" s="491">
        <f>H12453+(E12454-E12453)*(H12456-H12453)/(E12456-E12453)</f>
        <v>0.23335433333333333</v>
      </c>
      <c r="I12454" s="492">
        <f>I12453+(E12454-E12453)*(I12456-I12453)/(E12456-E12453)</f>
        <v>22.9</v>
      </c>
      <c r="J12454" s="397">
        <f>J12453+(E12454-E12453)*(J12456-J12453)/(E12456-E12453)</f>
        <v>0.10053333333333334</v>
      </c>
      <c r="K12454" s="469">
        <f t="shared" si="1056"/>
        <v>22.89593936545711</v>
      </c>
      <c r="L12454" s="469">
        <f t="shared" si="1057"/>
        <v>-4.0606345428884083E-3</v>
      </c>
    </row>
    <row r="12455" spans="1:12">
      <c r="A12455" s="98" t="s">
        <v>126</v>
      </c>
      <c r="B12455" s="98">
        <f t="shared" si="1053"/>
        <v>32</v>
      </c>
      <c r="C12455" s="98">
        <f t="shared" si="1054"/>
        <v>0</v>
      </c>
      <c r="D12455" s="98">
        <f t="shared" si="1061"/>
        <v>384</v>
      </c>
      <c r="E12455" s="98">
        <f t="shared" si="1060"/>
        <v>161</v>
      </c>
      <c r="F12455" s="397">
        <f>F12453+(E12455-E12453)*(F12456-F12453)/(E12456-E12453)</f>
        <v>5.353133333333334</v>
      </c>
      <c r="G12455" s="98">
        <v>15</v>
      </c>
      <c r="H12455" s="491">
        <f>H12453+(E12455-E12453)*(H12456-H12453)/(E12456-E12453)</f>
        <v>0.23370966666666668</v>
      </c>
      <c r="I12455" s="492">
        <f>I12453+(E12455-E12453)*(I12456-I12453)/(E12456-E12453)</f>
        <v>22.9</v>
      </c>
      <c r="J12455" s="397">
        <f>J12453+(E12455-E12453)*(J12456-J12453)/(E12456-E12453)</f>
        <v>0.10006666666666666</v>
      </c>
      <c r="K12455" s="469">
        <f t="shared" si="1056"/>
        <v>22.905057414541407</v>
      </c>
      <c r="L12455" s="469">
        <f t="shared" si="1057"/>
        <v>5.0574145414081784E-3</v>
      </c>
    </row>
    <row r="12456" spans="1:12">
      <c r="A12456" s="480" t="s">
        <v>126</v>
      </c>
      <c r="B12456" s="480">
        <f t="shared" si="1053"/>
        <v>32</v>
      </c>
      <c r="C12456" s="480">
        <f t="shared" si="1054"/>
        <v>0</v>
      </c>
      <c r="D12456" s="480">
        <f t="shared" si="1062"/>
        <v>384</v>
      </c>
      <c r="E12456" s="480">
        <f t="shared" si="1060"/>
        <v>162</v>
      </c>
      <c r="F12456" s="484">
        <v>5.3634000000000004</v>
      </c>
      <c r="G12456" s="480">
        <v>15</v>
      </c>
      <c r="H12456" s="482">
        <v>0.234065</v>
      </c>
      <c r="I12456" s="483">
        <v>22.9</v>
      </c>
      <c r="J12456" s="484">
        <v>9.9599999999999994E-2</v>
      </c>
      <c r="K12456" s="469">
        <f t="shared" si="1056"/>
        <v>22.914147779462972</v>
      </c>
      <c r="L12456" s="469">
        <f t="shared" si="1057"/>
        <v>1.4147779462973631E-2</v>
      </c>
    </row>
    <row r="12457" spans="1:12">
      <c r="A12457" s="98" t="s">
        <v>126</v>
      </c>
      <c r="B12457" s="98">
        <f t="shared" si="1053"/>
        <v>32</v>
      </c>
      <c r="C12457" s="98">
        <f t="shared" si="1054"/>
        <v>0</v>
      </c>
      <c r="D12457" s="98">
        <f t="shared" si="1059"/>
        <v>384</v>
      </c>
      <c r="E12457" s="98">
        <f t="shared" si="1060"/>
        <v>163</v>
      </c>
      <c r="F12457" s="397">
        <f>F12456+(E12457-E12456)*(F12459-F12456)/(E12459-E12456)</f>
        <v>5.3635999999999999</v>
      </c>
      <c r="G12457" s="98">
        <v>15</v>
      </c>
      <c r="H12457" s="491">
        <v>0.23442099999999999</v>
      </c>
      <c r="I12457" s="492">
        <v>22.9</v>
      </c>
      <c r="J12457" s="397">
        <f>J12456+(E12457-E12456)*(J12459-J12456)/(E12459-E12456)</f>
        <v>9.9133333333333323E-2</v>
      </c>
      <c r="K12457" s="469">
        <f t="shared" si="1056"/>
        <v>22.880202712214349</v>
      </c>
      <c r="L12457" s="469">
        <f t="shared" si="1057"/>
        <v>-1.9797287785650042E-2</v>
      </c>
    </row>
    <row r="12458" spans="1:12">
      <c r="A12458" s="98" t="s">
        <v>126</v>
      </c>
      <c r="B12458" s="98">
        <f t="shared" si="1053"/>
        <v>32</v>
      </c>
      <c r="C12458" s="98">
        <f t="shared" si="1054"/>
        <v>0</v>
      </c>
      <c r="D12458" s="98">
        <f t="shared" si="1061"/>
        <v>384</v>
      </c>
      <c r="E12458" s="98">
        <f t="shared" si="1060"/>
        <v>164</v>
      </c>
      <c r="F12458" s="397">
        <f>F12456+(E12458-E12456)*(F12459-F12456)/(E12459-E12456)</f>
        <v>5.3638000000000003</v>
      </c>
      <c r="G12458" s="98">
        <v>15</v>
      </c>
      <c r="H12458" s="491">
        <v>0.23477799999999999</v>
      </c>
      <c r="I12458" s="492">
        <v>22.9</v>
      </c>
      <c r="J12458" s="397">
        <f>J12456+(E12458-E12456)*(J12459-J12456)/(E12459-E12456)</f>
        <v>9.8666666666666666E-2</v>
      </c>
      <c r="K12458" s="469">
        <f t="shared" si="1056"/>
        <v>22.846263278501397</v>
      </c>
      <c r="L12458" s="469">
        <f t="shared" si="1057"/>
        <v>-5.373672149860198E-2</v>
      </c>
    </row>
    <row r="12459" spans="1:12">
      <c r="A12459" s="164" t="s">
        <v>126</v>
      </c>
      <c r="B12459" s="164">
        <f t="shared" si="1053"/>
        <v>32</v>
      </c>
      <c r="C12459" s="164">
        <f t="shared" si="1054"/>
        <v>0</v>
      </c>
      <c r="D12459" s="164">
        <f t="shared" si="1062"/>
        <v>384</v>
      </c>
      <c r="E12459" s="164">
        <f t="shared" si="1060"/>
        <v>165</v>
      </c>
      <c r="F12459" s="493">
        <v>5.3639999999999999</v>
      </c>
      <c r="G12459" s="164">
        <v>15</v>
      </c>
      <c r="H12459" s="494">
        <v>0.23519999999999999</v>
      </c>
      <c r="I12459" s="495">
        <v>22.9</v>
      </c>
      <c r="J12459" s="493">
        <v>9.8199999999999996E-2</v>
      </c>
      <c r="K12459" s="469">
        <f t="shared" si="1056"/>
        <v>22.806122448979593</v>
      </c>
      <c r="L12459" s="469">
        <f t="shared" si="1057"/>
        <v>-9.3877551020405292E-2</v>
      </c>
    </row>
    <row r="12460" spans="1:12">
      <c r="A12460" s="480" t="s">
        <v>126</v>
      </c>
      <c r="B12460" s="480">
        <f t="shared" si="1053"/>
        <v>32</v>
      </c>
      <c r="C12460" s="480">
        <f t="shared" si="1054"/>
        <v>6</v>
      </c>
      <c r="D12460" s="480">
        <f>D12459+6</f>
        <v>390</v>
      </c>
      <c r="E12460" s="480">
        <v>162</v>
      </c>
      <c r="F12460" s="484">
        <v>5.3634000000000004</v>
      </c>
      <c r="G12460" s="480">
        <v>15</v>
      </c>
      <c r="H12460" s="482">
        <v>0.23141500000000001</v>
      </c>
      <c r="I12460" s="483">
        <v>23.2</v>
      </c>
      <c r="J12460" s="484">
        <v>9.9299999999999999E-2</v>
      </c>
      <c r="K12460" s="469">
        <f t="shared" si="1056"/>
        <v>23.176544303523972</v>
      </c>
      <c r="L12460" s="469">
        <f t="shared" si="1057"/>
        <v>-2.3455696476027299E-2</v>
      </c>
    </row>
    <row r="12461" spans="1:12">
      <c r="A12461" s="98" t="s">
        <v>126</v>
      </c>
      <c r="B12461" s="98">
        <f t="shared" si="1053"/>
        <v>32</v>
      </c>
      <c r="C12461" s="98">
        <f t="shared" si="1054"/>
        <v>6</v>
      </c>
      <c r="D12461" s="98">
        <f>D12460</f>
        <v>390</v>
      </c>
      <c r="E12461" s="98">
        <f>E12460+1</f>
        <v>163</v>
      </c>
      <c r="F12461" s="397">
        <f>F12460+(E12461-E12460)*(F12463-F12460)/(E12463-E12460)</f>
        <v>5.3635999999999999</v>
      </c>
      <c r="G12461" s="98">
        <v>15</v>
      </c>
      <c r="H12461" s="491">
        <v>0.23177</v>
      </c>
      <c r="I12461" s="492">
        <v>23.2</v>
      </c>
      <c r="J12461" s="397">
        <f>J12460+(E12461-E12460)*(J12463-J12460)/(E12463-E12460)</f>
        <v>9.8833333333333329E-2</v>
      </c>
      <c r="K12461" s="469">
        <f t="shared" si="1056"/>
        <v>23.141907925961082</v>
      </c>
      <c r="L12461" s="469">
        <f t="shared" si="1057"/>
        <v>-5.8092074038917474E-2</v>
      </c>
    </row>
    <row r="12462" spans="1:12">
      <c r="A12462" s="98" t="s">
        <v>126</v>
      </c>
      <c r="B12462" s="98">
        <f t="shared" si="1053"/>
        <v>32</v>
      </c>
      <c r="C12462" s="98">
        <f t="shared" si="1054"/>
        <v>6</v>
      </c>
      <c r="D12462" s="98">
        <f>D12460</f>
        <v>390</v>
      </c>
      <c r="E12462" s="98">
        <f>E12461+1</f>
        <v>164</v>
      </c>
      <c r="F12462" s="397">
        <f>F12460+(E12462-E12460)*(F12463-F12460)/(E12463-E12460)</f>
        <v>5.3638000000000003</v>
      </c>
      <c r="G12462" s="98">
        <v>15</v>
      </c>
      <c r="H12462" s="491">
        <v>0.232125</v>
      </c>
      <c r="I12462" s="492">
        <v>23.2</v>
      </c>
      <c r="J12462" s="397">
        <f>J12460+(E12462-E12460)*(J12463-J12460)/(E12463-E12460)</f>
        <v>9.8366666666666672E-2</v>
      </c>
      <c r="K12462" s="469">
        <f t="shared" si="1056"/>
        <v>23.107377490576201</v>
      </c>
      <c r="L12462" s="469">
        <f t="shared" si="1057"/>
        <v>-9.2622509423797794E-2</v>
      </c>
    </row>
    <row r="12463" spans="1:12">
      <c r="A12463" s="164" t="s">
        <v>126</v>
      </c>
      <c r="B12463" s="164">
        <f t="shared" si="1053"/>
        <v>32</v>
      </c>
      <c r="C12463" s="164">
        <f t="shared" si="1054"/>
        <v>6</v>
      </c>
      <c r="D12463" s="164">
        <f>D12460</f>
        <v>390</v>
      </c>
      <c r="E12463" s="164">
        <f>E12462+1</f>
        <v>165</v>
      </c>
      <c r="F12463" s="493">
        <v>5.3639999999999999</v>
      </c>
      <c r="G12463" s="164">
        <v>15</v>
      </c>
      <c r="H12463" s="494">
        <v>0.23250000000000001</v>
      </c>
      <c r="I12463" s="495">
        <v>23.2</v>
      </c>
      <c r="J12463" s="493">
        <v>9.7900000000000001E-2</v>
      </c>
      <c r="K12463" s="469">
        <f t="shared" si="1056"/>
        <v>23.070967741935483</v>
      </c>
      <c r="L12463" s="469">
        <f t="shared" si="1057"/>
        <v>-0.12903225806451601</v>
      </c>
    </row>
    <row r="12464" spans="1:12">
      <c r="A12464" s="480" t="s">
        <v>129</v>
      </c>
      <c r="B12464" s="480">
        <f t="shared" si="1053"/>
        <v>6</v>
      </c>
      <c r="C12464" s="480">
        <f t="shared" si="1054"/>
        <v>0</v>
      </c>
      <c r="D12464" s="480">
        <v>72</v>
      </c>
      <c r="E12464" s="480">
        <v>12</v>
      </c>
      <c r="F12464" s="484">
        <v>4.2671999999999999</v>
      </c>
      <c r="G12464" s="480">
        <v>15</v>
      </c>
      <c r="H12464" s="482">
        <v>1.106277</v>
      </c>
      <c r="I12464" s="483">
        <v>3.9</v>
      </c>
      <c r="J12464" s="484">
        <v>1.0518000000000001</v>
      </c>
      <c r="K12464" s="469">
        <f t="shared" si="1056"/>
        <v>3.8572617888648142</v>
      </c>
      <c r="L12464" s="469">
        <f t="shared" si="1057"/>
        <v>-4.2738211135185722E-2</v>
      </c>
    </row>
    <row r="12465" spans="1:12">
      <c r="A12465" s="98" t="str">
        <f t="shared" ref="A12465:A12524" si="1063">A12464</f>
        <v>D800-120</v>
      </c>
      <c r="B12465" s="98">
        <f t="shared" si="1053"/>
        <v>6</v>
      </c>
      <c r="C12465" s="98">
        <f t="shared" si="1054"/>
        <v>0</v>
      </c>
      <c r="D12465" s="98">
        <f t="shared" ref="D12465:D12496" si="1064">D12464</f>
        <v>72</v>
      </c>
      <c r="E12465" s="98">
        <f t="shared" ref="E12465:E12524" si="1065">E12464+1</f>
        <v>13</v>
      </c>
      <c r="F12465" s="397">
        <f>F12464+(E12465-E12464)*(F12467-F12464)/(E12467-E12464)</f>
        <v>4.278833333333333</v>
      </c>
      <c r="G12465" s="98">
        <v>15</v>
      </c>
      <c r="H12465" s="491">
        <f>H12464+(E12465-E12464)*(H12467-H12464)/(E12467-E12464)</f>
        <v>1.0903396666666667</v>
      </c>
      <c r="I12465" s="492">
        <f>I12464+(E12465-E12464)*(I12467-I12464)/(E12467-E12464)</f>
        <v>3.9666666666666663</v>
      </c>
      <c r="J12465" s="397">
        <f>J12464+(E12465-E12464)*(J12467-J12464)/(E12467-E12464)</f>
        <v>1.0311666666666668</v>
      </c>
      <c r="K12465" s="469">
        <f t="shared" si="1056"/>
        <v>3.9243122708856166</v>
      </c>
      <c r="L12465" s="469">
        <f t="shared" si="1057"/>
        <v>-4.2354395781049714E-2</v>
      </c>
    </row>
    <row r="12466" spans="1:12">
      <c r="A12466" s="98" t="str">
        <f t="shared" si="1063"/>
        <v>D800-120</v>
      </c>
      <c r="B12466" s="98">
        <f t="shared" si="1053"/>
        <v>6</v>
      </c>
      <c r="C12466" s="98">
        <f t="shared" si="1054"/>
        <v>0</v>
      </c>
      <c r="D12466" s="98">
        <f t="shared" si="1064"/>
        <v>72</v>
      </c>
      <c r="E12466" s="98">
        <f t="shared" si="1065"/>
        <v>14</v>
      </c>
      <c r="F12466" s="397">
        <f>F12464+(E12466-E12464)*(F12467-F12464)/(E12467-E12464)</f>
        <v>4.2904666666666671</v>
      </c>
      <c r="G12466" s="98">
        <v>15</v>
      </c>
      <c r="H12466" s="491">
        <f>H12464+(E12466-E12464)*(H12467-H12464)/(E12467-E12464)</f>
        <v>1.0744023333333332</v>
      </c>
      <c r="I12466" s="492">
        <f>I12464+(E12466-E12464)*(I12467-I12464)/(E12467-E12464)</f>
        <v>4.0333333333333332</v>
      </c>
      <c r="J12466" s="397">
        <f>J12464+(E12466-E12464)*(J12467-J12464)/(E12467-E12464)</f>
        <v>1.0105333333333333</v>
      </c>
      <c r="K12466" s="469">
        <f t="shared" si="1056"/>
        <v>3.9933519628121936</v>
      </c>
      <c r="L12466" s="469">
        <f t="shared" si="1057"/>
        <v>-3.9981370521139592E-2</v>
      </c>
    </row>
    <row r="12467" spans="1:12">
      <c r="A12467" s="480" t="str">
        <f t="shared" si="1063"/>
        <v>D800-120</v>
      </c>
      <c r="B12467" s="480">
        <f t="shared" si="1053"/>
        <v>6</v>
      </c>
      <c r="C12467" s="480">
        <f t="shared" si="1054"/>
        <v>0</v>
      </c>
      <c r="D12467" s="480">
        <f t="shared" si="1064"/>
        <v>72</v>
      </c>
      <c r="E12467" s="480">
        <f t="shared" si="1065"/>
        <v>15</v>
      </c>
      <c r="F12467" s="484">
        <v>4.3021000000000003</v>
      </c>
      <c r="G12467" s="480">
        <v>15</v>
      </c>
      <c r="H12467" s="482">
        <v>1.058465</v>
      </c>
      <c r="I12467" s="483">
        <v>4.0999999999999996</v>
      </c>
      <c r="J12467" s="484">
        <v>0.9899</v>
      </c>
      <c r="K12467" s="469">
        <f t="shared" si="1056"/>
        <v>4.0644707193908163</v>
      </c>
      <c r="L12467" s="469">
        <f t="shared" si="1057"/>
        <v>-3.5529280609183367E-2</v>
      </c>
    </row>
    <row r="12468" spans="1:12">
      <c r="A12468" s="98" t="str">
        <f t="shared" si="1063"/>
        <v>D800-120</v>
      </c>
      <c r="B12468" s="98">
        <f t="shared" si="1053"/>
        <v>6</v>
      </c>
      <c r="C12468" s="98">
        <f t="shared" si="1054"/>
        <v>0</v>
      </c>
      <c r="D12468" s="98">
        <f t="shared" si="1064"/>
        <v>72</v>
      </c>
      <c r="E12468" s="98">
        <f t="shared" si="1065"/>
        <v>16</v>
      </c>
      <c r="F12468" s="397">
        <f>F12467+(E12468-E12467)*(F12470-F12467)/(E12470-E12467)</f>
        <v>4.3136000000000001</v>
      </c>
      <c r="G12468" s="98">
        <v>15</v>
      </c>
      <c r="H12468" s="491">
        <f>H12467+(E12468-E12467)*(H12470-H12467)/(E12470-E12467)</f>
        <v>1.042554</v>
      </c>
      <c r="I12468" s="492">
        <f>I12467+(E12468-E12467)*(I12470-I12467)/(E12470-E12467)</f>
        <v>4.1666666666666661</v>
      </c>
      <c r="J12468" s="397">
        <f>J12467+(E12468-E12467)*(J12470-J12467)/(E12470-E12467)</f>
        <v>0.96930000000000005</v>
      </c>
      <c r="K12468" s="469">
        <f t="shared" si="1056"/>
        <v>4.1375314851796645</v>
      </c>
      <c r="L12468" s="469">
        <f t="shared" si="1057"/>
        <v>-2.913518148700156E-2</v>
      </c>
    </row>
    <row r="12469" spans="1:12">
      <c r="A12469" s="98" t="str">
        <f t="shared" si="1063"/>
        <v>D800-120</v>
      </c>
      <c r="B12469" s="98">
        <f t="shared" si="1053"/>
        <v>6</v>
      </c>
      <c r="C12469" s="98">
        <f t="shared" si="1054"/>
        <v>0</v>
      </c>
      <c r="D12469" s="98">
        <f t="shared" si="1064"/>
        <v>72</v>
      </c>
      <c r="E12469" s="98">
        <f t="shared" si="1065"/>
        <v>17</v>
      </c>
      <c r="F12469" s="397">
        <f>F12467+(E12469-E12467)*(F12470-F12467)/(E12470-E12467)</f>
        <v>4.3250999999999999</v>
      </c>
      <c r="G12469" s="98">
        <v>15</v>
      </c>
      <c r="H12469" s="491">
        <f>H12467+(E12469-E12467)*(H12470-H12467)/(E12470-E12467)</f>
        <v>1.026643</v>
      </c>
      <c r="I12469" s="492">
        <f>I12467+(E12469-E12467)*(I12470-I12467)/(E12470-E12467)</f>
        <v>4.2333333333333334</v>
      </c>
      <c r="J12469" s="397">
        <f>J12467+(E12469-E12467)*(J12470-J12467)/(E12470-E12467)</f>
        <v>0.94869999999999999</v>
      </c>
      <c r="K12469" s="469">
        <f t="shared" si="1056"/>
        <v>4.2128568548171081</v>
      </c>
      <c r="L12469" s="469">
        <f t="shared" si="1057"/>
        <v>-2.0476478516225249E-2</v>
      </c>
    </row>
    <row r="12470" spans="1:12">
      <c r="A12470" s="480" t="str">
        <f t="shared" si="1063"/>
        <v>D800-120</v>
      </c>
      <c r="B12470" s="480">
        <f t="shared" si="1053"/>
        <v>6</v>
      </c>
      <c r="C12470" s="480">
        <f t="shared" si="1054"/>
        <v>0</v>
      </c>
      <c r="D12470" s="480">
        <f t="shared" si="1064"/>
        <v>72</v>
      </c>
      <c r="E12470" s="480">
        <f t="shared" si="1065"/>
        <v>18</v>
      </c>
      <c r="F12470" s="484">
        <v>4.3365999999999998</v>
      </c>
      <c r="G12470" s="480">
        <v>15</v>
      </c>
      <c r="H12470" s="482">
        <v>1.010732</v>
      </c>
      <c r="I12470" s="483">
        <v>4.3</v>
      </c>
      <c r="J12470" s="484">
        <v>0.92810000000000004</v>
      </c>
      <c r="K12470" s="469">
        <f t="shared" si="1056"/>
        <v>4.2905537768666671</v>
      </c>
      <c r="L12470" s="469">
        <f t="shared" si="1057"/>
        <v>-9.4462231333327651E-3</v>
      </c>
    </row>
    <row r="12471" spans="1:12">
      <c r="A12471" s="98" t="str">
        <f t="shared" si="1063"/>
        <v>D800-120</v>
      </c>
      <c r="B12471" s="98">
        <f t="shared" si="1053"/>
        <v>6</v>
      </c>
      <c r="C12471" s="98">
        <f t="shared" si="1054"/>
        <v>0</v>
      </c>
      <c r="D12471" s="98">
        <f t="shared" si="1064"/>
        <v>72</v>
      </c>
      <c r="E12471" s="98">
        <f t="shared" si="1065"/>
        <v>19</v>
      </c>
      <c r="F12471" s="397">
        <f>F12470+(E12471-E12470)*(F12473-F12470)/(E12473-E12470)</f>
        <v>4.3480333333333334</v>
      </c>
      <c r="G12471" s="98">
        <v>15</v>
      </c>
      <c r="H12471" s="491">
        <f>H12470+(E12471-E12470)*(H12473-H12470)/(E12473-E12470)</f>
        <v>0.99482933333333334</v>
      </c>
      <c r="I12471" s="492">
        <f>I12470+(E12471-E12470)*(I12473-I12470)/(E12473-E12470)</f>
        <v>4.3666666666666663</v>
      </c>
      <c r="J12471" s="397">
        <f>J12470+(E12471-E12470)*(J12473-J12470)/(E12473-E12470)</f>
        <v>0.90746666666666664</v>
      </c>
      <c r="K12471" s="469">
        <f t="shared" si="1056"/>
        <v>4.3706324166825263</v>
      </c>
      <c r="L12471" s="469">
        <f t="shared" si="1057"/>
        <v>3.9657500158600811E-3</v>
      </c>
    </row>
    <row r="12472" spans="1:12">
      <c r="A12472" s="98" t="str">
        <f t="shared" si="1063"/>
        <v>D800-120</v>
      </c>
      <c r="B12472" s="98">
        <f t="shared" si="1053"/>
        <v>6</v>
      </c>
      <c r="C12472" s="98">
        <f t="shared" si="1054"/>
        <v>0</v>
      </c>
      <c r="D12472" s="98">
        <f t="shared" si="1064"/>
        <v>72</v>
      </c>
      <c r="E12472" s="98">
        <f t="shared" si="1065"/>
        <v>20</v>
      </c>
      <c r="F12472" s="397">
        <f>F12470+(E12472-E12470)*(F12473-F12470)/(E12473-E12470)</f>
        <v>4.3594666666666662</v>
      </c>
      <c r="G12472" s="98">
        <v>15</v>
      </c>
      <c r="H12472" s="491">
        <f>H12470+(E12472-E12470)*(H12473-H12470)/(E12473-E12470)</f>
        <v>0.97892666666666661</v>
      </c>
      <c r="I12472" s="492">
        <f>I12470+(E12472-E12470)*(I12473-I12470)/(E12473-E12470)</f>
        <v>4.4333333333333336</v>
      </c>
      <c r="J12472" s="397">
        <f>J12470+(E12472-E12470)*(J12473-J12470)/(E12473-E12470)</f>
        <v>0.88683333333333336</v>
      </c>
      <c r="K12472" s="469">
        <f t="shared" si="1056"/>
        <v>4.4533128119913643</v>
      </c>
      <c r="L12472" s="469">
        <f t="shared" si="1057"/>
        <v>1.9979478658030736E-2</v>
      </c>
    </row>
    <row r="12473" spans="1:12">
      <c r="A12473" s="480" t="str">
        <f t="shared" si="1063"/>
        <v>D800-120</v>
      </c>
      <c r="B12473" s="480">
        <f t="shared" si="1053"/>
        <v>6</v>
      </c>
      <c r="C12473" s="480">
        <f t="shared" si="1054"/>
        <v>0</v>
      </c>
      <c r="D12473" s="480">
        <f t="shared" si="1064"/>
        <v>72</v>
      </c>
      <c r="E12473" s="480">
        <f t="shared" si="1065"/>
        <v>21</v>
      </c>
      <c r="F12473" s="484">
        <v>4.3708999999999998</v>
      </c>
      <c r="G12473" s="480">
        <v>15</v>
      </c>
      <c r="H12473" s="482">
        <v>0.96302399999999999</v>
      </c>
      <c r="I12473" s="483">
        <v>4.5</v>
      </c>
      <c r="J12473" s="484">
        <v>0.86619999999999997</v>
      </c>
      <c r="K12473" s="469">
        <f t="shared" si="1056"/>
        <v>4.5387238531957665</v>
      </c>
      <c r="L12473" s="469">
        <f t="shared" si="1057"/>
        <v>3.8723853195766544E-2</v>
      </c>
    </row>
    <row r="12474" spans="1:12">
      <c r="A12474" s="98" t="str">
        <f t="shared" si="1063"/>
        <v>D800-120</v>
      </c>
      <c r="B12474" s="98">
        <f t="shared" si="1053"/>
        <v>6</v>
      </c>
      <c r="C12474" s="98">
        <f t="shared" si="1054"/>
        <v>0</v>
      </c>
      <c r="D12474" s="98">
        <f t="shared" si="1064"/>
        <v>72</v>
      </c>
      <c r="E12474" s="98">
        <f t="shared" si="1065"/>
        <v>22</v>
      </c>
      <c r="F12474" s="397">
        <f>F12473+(E12474-E12473)*(F12476-F12473)/(E12476-E12473)</f>
        <v>4.3822333333333328</v>
      </c>
      <c r="G12474" s="98">
        <v>15</v>
      </c>
      <c r="H12474" s="491">
        <f>H12473+(E12474-E12473)*(H12476-H12473)/(E12476-E12473)</f>
        <v>0.94711333333333336</v>
      </c>
      <c r="I12474" s="492">
        <f>I12473+(E12474-E12473)*(I12476-I12473)/(E12476-E12473)</f>
        <v>4.5999999999999996</v>
      </c>
      <c r="J12474" s="397">
        <f>J12473+(E12474-E12473)*(J12476-J12473)/(E12476-E12473)</f>
        <v>0.84556666666666669</v>
      </c>
      <c r="K12474" s="469">
        <f t="shared" si="1056"/>
        <v>4.6269365862585952</v>
      </c>
      <c r="L12474" s="469">
        <f t="shared" si="1057"/>
        <v>2.6936586258595518E-2</v>
      </c>
    </row>
    <row r="12475" spans="1:12">
      <c r="A12475" s="98" t="str">
        <f t="shared" si="1063"/>
        <v>D800-120</v>
      </c>
      <c r="B12475" s="98">
        <f t="shared" si="1053"/>
        <v>6</v>
      </c>
      <c r="C12475" s="98">
        <f t="shared" si="1054"/>
        <v>0</v>
      </c>
      <c r="D12475" s="98">
        <f t="shared" si="1064"/>
        <v>72</v>
      </c>
      <c r="E12475" s="98">
        <f t="shared" si="1065"/>
        <v>23</v>
      </c>
      <c r="F12475" s="397">
        <f>F12473+(E12475-E12473)*(F12476-F12473)/(E12476-E12473)</f>
        <v>4.3935666666666666</v>
      </c>
      <c r="G12475" s="98">
        <v>15</v>
      </c>
      <c r="H12475" s="491">
        <f>H12473+(E12475-E12473)*(H12476-H12473)/(E12476-E12473)</f>
        <v>0.93120266666666662</v>
      </c>
      <c r="I12475" s="492">
        <f>I12473+(E12475-E12473)*(I12476-I12473)/(E12476-E12473)</f>
        <v>4.7</v>
      </c>
      <c r="J12475" s="397">
        <f>J12473+(E12475-E12473)*(J12476-J12473)/(E12476-E12473)</f>
        <v>0.8249333333333333</v>
      </c>
      <c r="K12475" s="469">
        <f t="shared" si="1056"/>
        <v>4.7181637509629129</v>
      </c>
      <c r="L12475" s="469">
        <f t="shared" si="1057"/>
        <v>1.8163750962912673E-2</v>
      </c>
    </row>
    <row r="12476" spans="1:12">
      <c r="A12476" s="480" t="str">
        <f t="shared" si="1063"/>
        <v>D800-120</v>
      </c>
      <c r="B12476" s="480">
        <f t="shared" si="1053"/>
        <v>6</v>
      </c>
      <c r="C12476" s="480">
        <f t="shared" si="1054"/>
        <v>0</v>
      </c>
      <c r="D12476" s="480">
        <f t="shared" si="1064"/>
        <v>72</v>
      </c>
      <c r="E12476" s="480">
        <f t="shared" si="1065"/>
        <v>24</v>
      </c>
      <c r="F12476" s="484">
        <v>4.4048999999999996</v>
      </c>
      <c r="G12476" s="480">
        <v>15</v>
      </c>
      <c r="H12476" s="482">
        <v>0.91529199999999999</v>
      </c>
      <c r="I12476" s="483">
        <v>4.8</v>
      </c>
      <c r="J12476" s="484">
        <v>0.80430000000000001</v>
      </c>
      <c r="K12476" s="469">
        <f t="shared" si="1056"/>
        <v>4.8125625483452268</v>
      </c>
      <c r="L12476" s="469">
        <f t="shared" si="1057"/>
        <v>1.2562548345226965E-2</v>
      </c>
    </row>
    <row r="12477" spans="1:12">
      <c r="A12477" s="98" t="str">
        <f t="shared" si="1063"/>
        <v>D800-120</v>
      </c>
      <c r="B12477" s="98">
        <f t="shared" ref="B12477:B12540" si="1066">INT(D12477/12)</f>
        <v>6</v>
      </c>
      <c r="C12477" s="98">
        <f t="shared" ref="C12477:C12540" si="1067">D12477-B12477*12</f>
        <v>0</v>
      </c>
      <c r="D12477" s="98">
        <f t="shared" si="1064"/>
        <v>72</v>
      </c>
      <c r="E12477" s="98">
        <f t="shared" si="1065"/>
        <v>25</v>
      </c>
      <c r="F12477" s="397">
        <f>F12476+(E12477-E12476)*(F12479-F12476)/(E12479-E12476)</f>
        <v>4.4161333333333328</v>
      </c>
      <c r="G12477" s="98">
        <v>15</v>
      </c>
      <c r="H12477" s="491">
        <f>H12476+(E12477-E12476)*(H12479-H12476)/(E12479-E12476)</f>
        <v>0.89935699999999996</v>
      </c>
      <c r="I12477" s="492">
        <f>I12476+(E12477-E12476)*(I12479-I12476)/(E12479-E12476)</f>
        <v>4.8999999999999995</v>
      </c>
      <c r="J12477" s="397">
        <f>J12476+(E12477-E12476)*(J12479-J12476)/(E12479-E12476)</f>
        <v>0.78366666666666662</v>
      </c>
      <c r="K12477" s="469">
        <f t="shared" si="1056"/>
        <v>4.9103229677795728</v>
      </c>
      <c r="L12477" s="469">
        <f t="shared" si="1057"/>
        <v>1.0322967779573311E-2</v>
      </c>
    </row>
    <row r="12478" spans="1:12">
      <c r="A12478" s="98" t="str">
        <f t="shared" si="1063"/>
        <v>D800-120</v>
      </c>
      <c r="B12478" s="98">
        <f t="shared" si="1066"/>
        <v>6</v>
      </c>
      <c r="C12478" s="98">
        <f t="shared" si="1067"/>
        <v>0</v>
      </c>
      <c r="D12478" s="98">
        <f t="shared" si="1064"/>
        <v>72</v>
      </c>
      <c r="E12478" s="98">
        <f t="shared" si="1065"/>
        <v>26</v>
      </c>
      <c r="F12478" s="397">
        <f>F12476+(E12478-E12476)*(F12479-F12476)/(E12479-E12476)</f>
        <v>4.4273666666666669</v>
      </c>
      <c r="G12478" s="98">
        <v>15</v>
      </c>
      <c r="H12478" s="491">
        <f>H12476+(E12478-E12476)*(H12479-H12476)/(E12479-E12476)</f>
        <v>0.88342200000000004</v>
      </c>
      <c r="I12478" s="492">
        <f>I12476+(E12478-E12476)*(I12479-I12476)/(E12479-E12476)</f>
        <v>5</v>
      </c>
      <c r="J12478" s="397">
        <f>J12476+(E12478-E12476)*(J12479-J12476)/(E12479-E12476)</f>
        <v>0.76303333333333334</v>
      </c>
      <c r="K12478" s="469">
        <f t="shared" si="1056"/>
        <v>5.0116101553579906</v>
      </c>
      <c r="L12478" s="469">
        <f t="shared" si="1057"/>
        <v>1.1610155357990593E-2</v>
      </c>
    </row>
    <row r="12479" spans="1:12">
      <c r="A12479" s="480" t="str">
        <f t="shared" si="1063"/>
        <v>D800-120</v>
      </c>
      <c r="B12479" s="480">
        <f t="shared" si="1066"/>
        <v>6</v>
      </c>
      <c r="C12479" s="480">
        <f t="shared" si="1067"/>
        <v>0</v>
      </c>
      <c r="D12479" s="480">
        <f t="shared" si="1064"/>
        <v>72</v>
      </c>
      <c r="E12479" s="480">
        <f t="shared" si="1065"/>
        <v>27</v>
      </c>
      <c r="F12479" s="484">
        <v>4.4386000000000001</v>
      </c>
      <c r="G12479" s="480">
        <v>15</v>
      </c>
      <c r="H12479" s="482">
        <v>0.86748700000000001</v>
      </c>
      <c r="I12479" s="483">
        <v>5.0999999999999996</v>
      </c>
      <c r="J12479" s="484">
        <v>0.74239999999999995</v>
      </c>
      <c r="K12479" s="469">
        <f t="shared" si="1056"/>
        <v>5.1166184622939594</v>
      </c>
      <c r="L12479" s="469">
        <f t="shared" si="1057"/>
        <v>1.6618462293959801E-2</v>
      </c>
    </row>
    <row r="12480" spans="1:12">
      <c r="A12480" s="98" t="str">
        <f t="shared" si="1063"/>
        <v>D800-120</v>
      </c>
      <c r="B12480" s="98">
        <f t="shared" si="1066"/>
        <v>6</v>
      </c>
      <c r="C12480" s="98">
        <f t="shared" si="1067"/>
        <v>0</v>
      </c>
      <c r="D12480" s="98">
        <f t="shared" si="1064"/>
        <v>72</v>
      </c>
      <c r="E12480" s="98">
        <f t="shared" si="1065"/>
        <v>28</v>
      </c>
      <c r="F12480" s="397">
        <f>F12479+(E12480-E12479)*(F12482-F12479)/(E12482-E12479)</f>
        <v>4.4497666666666671</v>
      </c>
      <c r="G12480" s="98">
        <v>15</v>
      </c>
      <c r="H12480" s="491">
        <f>H12479+(E12480-E12479)*(H12482-H12479)/(E12482-E12479)</f>
        <v>0.85151200000000005</v>
      </c>
      <c r="I12480" s="492">
        <f>I12479+(E12480-E12479)*(I12482-I12479)/(E12482-E12479)</f>
        <v>5.2333333333333334</v>
      </c>
      <c r="J12480" s="397">
        <f>J12479+(E12480-E12479)*(J12482-J12479)/(E12482-E12479)</f>
        <v>0.7218</v>
      </c>
      <c r="K12480" s="469">
        <f t="shared" si="1056"/>
        <v>5.2257239670922626</v>
      </c>
      <c r="L12480" s="469">
        <f t="shared" si="1057"/>
        <v>-7.6093662410707807E-3</v>
      </c>
    </row>
    <row r="12481" spans="1:12">
      <c r="A12481" s="98" t="str">
        <f t="shared" si="1063"/>
        <v>D800-120</v>
      </c>
      <c r="B12481" s="98">
        <f t="shared" si="1066"/>
        <v>6</v>
      </c>
      <c r="C12481" s="98">
        <f t="shared" si="1067"/>
        <v>0</v>
      </c>
      <c r="D12481" s="98">
        <f t="shared" si="1064"/>
        <v>72</v>
      </c>
      <c r="E12481" s="98">
        <f t="shared" si="1065"/>
        <v>29</v>
      </c>
      <c r="F12481" s="397">
        <f>F12479+(E12481-E12479)*(F12482-F12479)/(E12482-E12479)</f>
        <v>4.4609333333333332</v>
      </c>
      <c r="G12481" s="98">
        <v>15</v>
      </c>
      <c r="H12481" s="491">
        <f>H12479+(E12481-E12479)*(H12482-H12479)/(E12482-E12479)</f>
        <v>0.83553699999999997</v>
      </c>
      <c r="I12481" s="492">
        <f>I12479+(E12481-E12479)*(I12482-I12479)/(E12482-E12479)</f>
        <v>5.3666666666666663</v>
      </c>
      <c r="J12481" s="397">
        <f>J12479+(E12481-E12479)*(J12482-J12479)/(E12482-E12479)</f>
        <v>0.70119999999999993</v>
      </c>
      <c r="K12481" s="469">
        <f t="shared" si="1056"/>
        <v>5.3390015443162104</v>
      </c>
      <c r="L12481" s="469">
        <f t="shared" si="1057"/>
        <v>-2.7665122350455817E-2</v>
      </c>
    </row>
    <row r="12482" spans="1:12">
      <c r="A12482" s="480" t="str">
        <f t="shared" si="1063"/>
        <v>D800-120</v>
      </c>
      <c r="B12482" s="480">
        <f t="shared" si="1066"/>
        <v>6</v>
      </c>
      <c r="C12482" s="480">
        <f t="shared" si="1067"/>
        <v>0</v>
      </c>
      <c r="D12482" s="480">
        <f t="shared" si="1064"/>
        <v>72</v>
      </c>
      <c r="E12482" s="480">
        <f t="shared" si="1065"/>
        <v>30</v>
      </c>
      <c r="F12482" s="484">
        <v>4.4721000000000002</v>
      </c>
      <c r="G12482" s="480">
        <v>15</v>
      </c>
      <c r="H12482" s="482">
        <v>0.81956200000000001</v>
      </c>
      <c r="I12482" s="483">
        <v>5.5</v>
      </c>
      <c r="J12482" s="484">
        <v>0.68059999999999998</v>
      </c>
      <c r="K12482" s="469">
        <f t="shared" si="1056"/>
        <v>5.4566951615619077</v>
      </c>
      <c r="L12482" s="469">
        <f t="shared" si="1057"/>
        <v>-4.3304838438092297E-2</v>
      </c>
    </row>
    <row r="12483" spans="1:12">
      <c r="A12483" s="98" t="str">
        <f t="shared" si="1063"/>
        <v>D800-120</v>
      </c>
      <c r="B12483" s="98">
        <f t="shared" si="1066"/>
        <v>6</v>
      </c>
      <c r="C12483" s="98">
        <f t="shared" si="1067"/>
        <v>0</v>
      </c>
      <c r="D12483" s="98">
        <f t="shared" si="1064"/>
        <v>72</v>
      </c>
      <c r="E12483" s="98">
        <f t="shared" si="1065"/>
        <v>31</v>
      </c>
      <c r="F12483" s="397">
        <f>F12482+(E12483-E12482)*(F12485-F12482)/(E12485-E12482)</f>
        <v>4.4832000000000001</v>
      </c>
      <c r="G12483" s="98">
        <v>15</v>
      </c>
      <c r="H12483" s="491">
        <f>H12482+(E12483-E12482)*(H12485-H12482)/(E12485-E12482)</f>
        <v>0.80353066666666673</v>
      </c>
      <c r="I12483" s="492">
        <f>I12482+(E12483-E12482)*(I12485-I12482)/(E12485-E12482)</f>
        <v>5.6</v>
      </c>
      <c r="J12483" s="397">
        <f>J12482+(E12483-E12482)*(J12485-J12482)/(E12485-E12482)</f>
        <v>0.6599666666666667</v>
      </c>
      <c r="K12483" s="469">
        <f t="shared" si="1056"/>
        <v>5.5793763523648963</v>
      </c>
      <c r="L12483" s="469">
        <f t="shared" si="1057"/>
        <v>-2.0623647635103382E-2</v>
      </c>
    </row>
    <row r="12484" spans="1:12">
      <c r="A12484" s="98" t="str">
        <f t="shared" si="1063"/>
        <v>D800-120</v>
      </c>
      <c r="B12484" s="98">
        <f t="shared" si="1066"/>
        <v>6</v>
      </c>
      <c r="C12484" s="98">
        <f t="shared" si="1067"/>
        <v>0</v>
      </c>
      <c r="D12484" s="98">
        <f t="shared" si="1064"/>
        <v>72</v>
      </c>
      <c r="E12484" s="98">
        <f t="shared" si="1065"/>
        <v>32</v>
      </c>
      <c r="F12484" s="397">
        <f>F12482+(E12484-E12482)*(F12485-F12482)/(E12485-E12482)</f>
        <v>4.4943</v>
      </c>
      <c r="G12484" s="98">
        <v>15</v>
      </c>
      <c r="H12484" s="491">
        <f>H12482+(E12484-E12482)*(H12485-H12482)/(E12485-E12482)</f>
        <v>0.78749933333333333</v>
      </c>
      <c r="I12484" s="492">
        <f>I12482+(E12484-E12482)*(I12485-I12482)/(E12485-E12482)</f>
        <v>5.7</v>
      </c>
      <c r="J12484" s="397">
        <f>J12482+(E12484-E12482)*(J12485-J12482)/(E12485-E12482)</f>
        <v>0.63933333333333331</v>
      </c>
      <c r="K12484" s="469">
        <f t="shared" si="1056"/>
        <v>5.707052450414773</v>
      </c>
      <c r="L12484" s="469">
        <f t="shared" si="1057"/>
        <v>7.0524504147728706E-3</v>
      </c>
    </row>
    <row r="12485" spans="1:12">
      <c r="A12485" s="480" t="str">
        <f t="shared" si="1063"/>
        <v>D800-120</v>
      </c>
      <c r="B12485" s="480">
        <f t="shared" si="1066"/>
        <v>6</v>
      </c>
      <c r="C12485" s="480">
        <f t="shared" si="1067"/>
        <v>0</v>
      </c>
      <c r="D12485" s="480">
        <f t="shared" si="1064"/>
        <v>72</v>
      </c>
      <c r="E12485" s="480">
        <f t="shared" si="1065"/>
        <v>33</v>
      </c>
      <c r="F12485" s="484">
        <v>4.5053999999999998</v>
      </c>
      <c r="G12485" s="480">
        <v>15</v>
      </c>
      <c r="H12485" s="482">
        <v>0.77146800000000004</v>
      </c>
      <c r="I12485" s="483">
        <v>5.8</v>
      </c>
      <c r="J12485" s="484">
        <v>0.61870000000000003</v>
      </c>
      <c r="K12485" s="469">
        <f t="shared" si="1056"/>
        <v>5.8400348426635968</v>
      </c>
      <c r="L12485" s="469">
        <f t="shared" si="1057"/>
        <v>4.0034842663597026E-2</v>
      </c>
    </row>
    <row r="12486" spans="1:12">
      <c r="A12486" s="98" t="str">
        <f t="shared" si="1063"/>
        <v>D800-120</v>
      </c>
      <c r="B12486" s="98">
        <f t="shared" si="1066"/>
        <v>6</v>
      </c>
      <c r="C12486" s="98">
        <f t="shared" si="1067"/>
        <v>0</v>
      </c>
      <c r="D12486" s="98">
        <f t="shared" si="1064"/>
        <v>72</v>
      </c>
      <c r="E12486" s="98">
        <f t="shared" si="1065"/>
        <v>34</v>
      </c>
      <c r="F12486" s="397">
        <f>F12485+(E12486-E12485)*(F12488-F12485)/(E12488-E12485)</f>
        <v>4.5163666666666664</v>
      </c>
      <c r="G12486" s="98">
        <v>15</v>
      </c>
      <c r="H12486" s="491">
        <f>H12485+(E12486-E12485)*(H12488-H12485)/(E12488-E12485)</f>
        <v>0.75536533333333333</v>
      </c>
      <c r="I12486" s="492">
        <f>I12485+(E12486-E12485)*(I12488-I12485)/(E12488-E12485)</f>
        <v>5.9666666666666668</v>
      </c>
      <c r="J12486" s="397">
        <f>J12485+(E12486-E12485)*(J12488-J12485)/(E12488-E12485)</f>
        <v>0.59806666666666664</v>
      </c>
      <c r="K12486" s="469">
        <f t="shared" si="1056"/>
        <v>5.979049431268578</v>
      </c>
      <c r="L12486" s="469">
        <f t="shared" si="1057"/>
        <v>1.2382764601911234E-2</v>
      </c>
    </row>
    <row r="12487" spans="1:12">
      <c r="A12487" s="98" t="str">
        <f t="shared" si="1063"/>
        <v>D800-120</v>
      </c>
      <c r="B12487" s="98">
        <f t="shared" si="1066"/>
        <v>6</v>
      </c>
      <c r="C12487" s="98">
        <f t="shared" si="1067"/>
        <v>0</v>
      </c>
      <c r="D12487" s="98">
        <f t="shared" si="1064"/>
        <v>72</v>
      </c>
      <c r="E12487" s="98">
        <f t="shared" si="1065"/>
        <v>35</v>
      </c>
      <c r="F12487" s="397">
        <f>F12485+(E12487-E12485)*(F12488-F12485)/(E12488-E12485)</f>
        <v>4.527333333333333</v>
      </c>
      <c r="G12487" s="98">
        <v>15</v>
      </c>
      <c r="H12487" s="491">
        <f>H12485+(E12487-E12485)*(H12488-H12485)/(E12488-E12485)</f>
        <v>0.73926266666666673</v>
      </c>
      <c r="I12487" s="492">
        <f>I12485+(E12487-E12485)*(I12488-I12485)/(E12488-E12485)</f>
        <v>6.1333333333333329</v>
      </c>
      <c r="J12487" s="397">
        <f>J12485+(E12487-E12485)*(J12488-J12485)/(E12488-E12485)</f>
        <v>0.57743333333333335</v>
      </c>
      <c r="K12487" s="469">
        <f t="shared" si="1056"/>
        <v>6.1241200691860529</v>
      </c>
      <c r="L12487" s="469">
        <f t="shared" si="1057"/>
        <v>-9.2132641472799648E-3</v>
      </c>
    </row>
    <row r="12488" spans="1:12">
      <c r="A12488" s="480" t="str">
        <f t="shared" si="1063"/>
        <v>D800-120</v>
      </c>
      <c r="B12488" s="480">
        <f t="shared" si="1066"/>
        <v>6</v>
      </c>
      <c r="C12488" s="480">
        <f t="shared" si="1067"/>
        <v>0</v>
      </c>
      <c r="D12488" s="480">
        <f t="shared" si="1064"/>
        <v>72</v>
      </c>
      <c r="E12488" s="480">
        <f t="shared" si="1065"/>
        <v>36</v>
      </c>
      <c r="F12488" s="484">
        <v>4.5382999999999996</v>
      </c>
      <c r="G12488" s="480">
        <v>15</v>
      </c>
      <c r="H12488" s="482">
        <v>0.72316000000000003</v>
      </c>
      <c r="I12488" s="483">
        <v>6.3</v>
      </c>
      <c r="J12488" s="484">
        <v>0.55679999999999996</v>
      </c>
      <c r="K12488" s="469">
        <f t="shared" si="1056"/>
        <v>6.275651308147574</v>
      </c>
      <c r="L12488" s="469">
        <f t="shared" si="1057"/>
        <v>-2.434869185242583E-2</v>
      </c>
    </row>
    <row r="12489" spans="1:12">
      <c r="A12489" s="98" t="str">
        <f t="shared" si="1063"/>
        <v>D800-120</v>
      </c>
      <c r="B12489" s="98">
        <f t="shared" si="1066"/>
        <v>6</v>
      </c>
      <c r="C12489" s="98">
        <f t="shared" si="1067"/>
        <v>0</v>
      </c>
      <c r="D12489" s="98">
        <f t="shared" si="1064"/>
        <v>72</v>
      </c>
      <c r="E12489" s="98">
        <f t="shared" si="1065"/>
        <v>37</v>
      </c>
      <c r="F12489" s="397">
        <f>F12488+(E12489-E12488)*(F12491-F12488)/(E12491-E12488)</f>
        <v>4.5492333333333335</v>
      </c>
      <c r="G12489" s="98">
        <v>15</v>
      </c>
      <c r="H12489" s="491">
        <f>H12488+(E12489-E12488)*(H12491-H12488)/(E12491-E12488)</f>
        <v>0.70696999999999999</v>
      </c>
      <c r="I12489" s="492">
        <f>I12488+(E12489-E12488)*(I12491-I12488)/(E12491-E12488)</f>
        <v>6.4666666666666668</v>
      </c>
      <c r="J12489" s="397">
        <f>J12488+(E12489-E12488)*(J12491-J12488)/(E12491-E12488)</f>
        <v>0.53620000000000001</v>
      </c>
      <c r="K12489" s="469">
        <f t="shared" si="1056"/>
        <v>6.4348322182459423</v>
      </c>
      <c r="L12489" s="469">
        <f t="shared" si="1057"/>
        <v>-3.183444842072447E-2</v>
      </c>
    </row>
    <row r="12490" spans="1:12">
      <c r="A12490" s="98" t="str">
        <f t="shared" si="1063"/>
        <v>D800-120</v>
      </c>
      <c r="B12490" s="98">
        <f t="shared" si="1066"/>
        <v>6</v>
      </c>
      <c r="C12490" s="98">
        <f t="shared" si="1067"/>
        <v>0</v>
      </c>
      <c r="D12490" s="98">
        <f t="shared" si="1064"/>
        <v>72</v>
      </c>
      <c r="E12490" s="98">
        <f t="shared" si="1065"/>
        <v>38</v>
      </c>
      <c r="F12490" s="397">
        <f>F12488+(E12490-E12488)*(F12491-F12488)/(E12491-E12488)</f>
        <v>4.5601666666666665</v>
      </c>
      <c r="G12490" s="98">
        <v>15</v>
      </c>
      <c r="H12490" s="491">
        <f>H12488+(E12490-E12488)*(H12491-H12488)/(E12491-E12488)</f>
        <v>0.69078000000000006</v>
      </c>
      <c r="I12490" s="492">
        <f>I12488+(E12490-E12488)*(I12491-I12488)/(E12491-E12488)</f>
        <v>6.6333333333333329</v>
      </c>
      <c r="J12490" s="397">
        <f>J12488+(E12490-E12488)*(J12491-J12488)/(E12491-E12488)</f>
        <v>0.51559999999999995</v>
      </c>
      <c r="K12490" s="469">
        <f t="shared" si="1056"/>
        <v>6.6014746614937696</v>
      </c>
      <c r="L12490" s="469">
        <f t="shared" si="1057"/>
        <v>-3.1858671839563257E-2</v>
      </c>
    </row>
    <row r="12491" spans="1:12">
      <c r="A12491" s="480" t="str">
        <f t="shared" si="1063"/>
        <v>D800-120</v>
      </c>
      <c r="B12491" s="480">
        <f t="shared" si="1066"/>
        <v>6</v>
      </c>
      <c r="C12491" s="480">
        <f t="shared" si="1067"/>
        <v>0</v>
      </c>
      <c r="D12491" s="480">
        <f t="shared" si="1064"/>
        <v>72</v>
      </c>
      <c r="E12491" s="480">
        <f t="shared" si="1065"/>
        <v>39</v>
      </c>
      <c r="F12491" s="484">
        <v>4.5711000000000004</v>
      </c>
      <c r="G12491" s="480">
        <v>15</v>
      </c>
      <c r="H12491" s="482">
        <v>0.67459000000000002</v>
      </c>
      <c r="I12491" s="483">
        <v>6.8</v>
      </c>
      <c r="J12491" s="484">
        <v>0.495</v>
      </c>
      <c r="K12491" s="469">
        <f t="shared" ref="K12491:K12554" si="1068">F12491/H12491</f>
        <v>6.7761158629686182</v>
      </c>
      <c r="L12491" s="469">
        <f t="shared" ref="L12491:L12554" si="1069">K12491-I12491</f>
        <v>-2.3884137031381591E-2</v>
      </c>
    </row>
    <row r="12492" spans="1:12">
      <c r="A12492" s="98" t="str">
        <f t="shared" si="1063"/>
        <v>D800-120</v>
      </c>
      <c r="B12492" s="98">
        <f t="shared" si="1066"/>
        <v>6</v>
      </c>
      <c r="C12492" s="98">
        <f t="shared" si="1067"/>
        <v>0</v>
      </c>
      <c r="D12492" s="98">
        <f t="shared" si="1064"/>
        <v>72</v>
      </c>
      <c r="E12492" s="98">
        <f t="shared" si="1065"/>
        <v>40</v>
      </c>
      <c r="F12492" s="397">
        <f>F12491+(E12492-E12491)*(F12494-F12491)/(E12494-E12491)</f>
        <v>4.5819333333333336</v>
      </c>
      <c r="G12492" s="98">
        <v>15</v>
      </c>
      <c r="H12492" s="491">
        <f>H12491+(E12492-E12491)*(H12494-H12491)/(E12494-E12491)</f>
        <v>0.65829766666666667</v>
      </c>
      <c r="I12492" s="492">
        <f>I12491+(E12492-E12491)*(I12494-I12491)/(E12494-E12491)</f>
        <v>7</v>
      </c>
      <c r="J12492" s="397">
        <f>J12491+(E12492-E12491)*(J12494-J12491)/(E12494-E12491)</f>
        <v>0.47436666666666666</v>
      </c>
      <c r="K12492" s="469">
        <f t="shared" si="1068"/>
        <v>6.9602758225382342</v>
      </c>
      <c r="L12492" s="469">
        <f t="shared" si="1069"/>
        <v>-3.9724177461765819E-2</v>
      </c>
    </row>
    <row r="12493" spans="1:12">
      <c r="A12493" s="98" t="str">
        <f t="shared" si="1063"/>
        <v>D800-120</v>
      </c>
      <c r="B12493" s="98">
        <f t="shared" si="1066"/>
        <v>6</v>
      </c>
      <c r="C12493" s="98">
        <f t="shared" si="1067"/>
        <v>0</v>
      </c>
      <c r="D12493" s="98">
        <f t="shared" si="1064"/>
        <v>72</v>
      </c>
      <c r="E12493" s="98">
        <f t="shared" si="1065"/>
        <v>41</v>
      </c>
      <c r="F12493" s="397">
        <f>F12491+(E12493-E12491)*(F12494-F12491)/(E12494-E12491)</f>
        <v>4.5927666666666669</v>
      </c>
      <c r="G12493" s="98">
        <v>15</v>
      </c>
      <c r="H12493" s="491">
        <f>H12491+(E12493-E12491)*(H12494-H12491)/(E12494-E12491)</f>
        <v>0.64200533333333332</v>
      </c>
      <c r="I12493" s="492">
        <f>I12491+(E12493-E12491)*(I12494-I12491)/(E12494-E12491)</f>
        <v>7.2</v>
      </c>
      <c r="J12493" s="397">
        <f>J12491+(E12493-E12491)*(J12494-J12491)/(E12494-E12491)</f>
        <v>0.45373333333333332</v>
      </c>
      <c r="K12493" s="469">
        <f t="shared" si="1068"/>
        <v>7.1537827307769</v>
      </c>
      <c r="L12493" s="469">
        <f t="shared" si="1069"/>
        <v>-4.621726922310021E-2</v>
      </c>
    </row>
    <row r="12494" spans="1:12">
      <c r="A12494" s="480" t="str">
        <f t="shared" si="1063"/>
        <v>D800-120</v>
      </c>
      <c r="B12494" s="480">
        <f t="shared" si="1066"/>
        <v>6</v>
      </c>
      <c r="C12494" s="480">
        <f t="shared" si="1067"/>
        <v>0</v>
      </c>
      <c r="D12494" s="480">
        <f t="shared" si="1064"/>
        <v>72</v>
      </c>
      <c r="E12494" s="480">
        <f t="shared" si="1065"/>
        <v>42</v>
      </c>
      <c r="F12494" s="484">
        <v>4.6036000000000001</v>
      </c>
      <c r="G12494" s="480">
        <v>15</v>
      </c>
      <c r="H12494" s="482">
        <v>0.62571299999999996</v>
      </c>
      <c r="I12494" s="483">
        <v>7.4</v>
      </c>
      <c r="J12494" s="484">
        <v>0.43309999999999998</v>
      </c>
      <c r="K12494" s="469">
        <f t="shared" si="1068"/>
        <v>7.35736671605033</v>
      </c>
      <c r="L12494" s="469">
        <f t="shared" si="1069"/>
        <v>-4.2633283949670364E-2</v>
      </c>
    </row>
    <row r="12495" spans="1:12">
      <c r="A12495" s="98" t="str">
        <f t="shared" si="1063"/>
        <v>D800-120</v>
      </c>
      <c r="B12495" s="98">
        <f t="shared" si="1066"/>
        <v>6</v>
      </c>
      <c r="C12495" s="98">
        <f t="shared" si="1067"/>
        <v>0</v>
      </c>
      <c r="D12495" s="98">
        <f t="shared" si="1064"/>
        <v>72</v>
      </c>
      <c r="E12495" s="98">
        <f t="shared" si="1065"/>
        <v>43</v>
      </c>
      <c r="F12495" s="397">
        <f>F12494+(E12495-E12494)*(F12497-F12494)/(E12497-E12494)</f>
        <v>4.6143666666666672</v>
      </c>
      <c r="G12495" s="98">
        <v>15</v>
      </c>
      <c r="H12495" s="491">
        <f>H12494+(E12495-E12494)*(H12497-H12494)/(E12497-E12494)</f>
        <v>0.60930233333333328</v>
      </c>
      <c r="I12495" s="492">
        <f>I12494+(E12495-E12494)*(I12497-I12494)/(E12497-E12494)</f>
        <v>7.6000000000000005</v>
      </c>
      <c r="J12495" s="397">
        <f>J12494+(E12495-E12494)*(J12497-J12494)/(E12497-E12494)</f>
        <v>0.41246666666666665</v>
      </c>
      <c r="K12495" s="469">
        <f t="shared" si="1068"/>
        <v>7.573197104666705</v>
      </c>
      <c r="L12495" s="469">
        <f t="shared" si="1069"/>
        <v>-2.6802895333295496E-2</v>
      </c>
    </row>
    <row r="12496" spans="1:12">
      <c r="A12496" s="98" t="str">
        <f t="shared" si="1063"/>
        <v>D800-120</v>
      </c>
      <c r="B12496" s="98">
        <f t="shared" si="1066"/>
        <v>6</v>
      </c>
      <c r="C12496" s="98">
        <f t="shared" si="1067"/>
        <v>0</v>
      </c>
      <c r="D12496" s="98">
        <f t="shared" si="1064"/>
        <v>72</v>
      </c>
      <c r="E12496" s="98">
        <f t="shared" si="1065"/>
        <v>44</v>
      </c>
      <c r="F12496" s="397">
        <f>F12494+(E12496-E12494)*(F12497-F12494)/(E12497-E12494)</f>
        <v>4.6251333333333333</v>
      </c>
      <c r="G12496" s="98">
        <v>15</v>
      </c>
      <c r="H12496" s="491">
        <f>H12494+(E12496-E12494)*(H12497-H12494)/(E12497-E12494)</f>
        <v>0.59289166666666671</v>
      </c>
      <c r="I12496" s="492">
        <f>I12494+(E12496-E12494)*(I12497-I12494)/(E12497-E12494)</f>
        <v>7.8</v>
      </c>
      <c r="J12496" s="397">
        <f>J12494+(E12496-E12494)*(J12497-J12494)/(E12497-E12494)</f>
        <v>0.39183333333333331</v>
      </c>
      <c r="K12496" s="469">
        <f t="shared" si="1068"/>
        <v>7.8009754452049975</v>
      </c>
      <c r="L12496" s="469">
        <f t="shared" si="1069"/>
        <v>9.7544520499770471E-4</v>
      </c>
    </row>
    <row r="12497" spans="1:12">
      <c r="A12497" s="480" t="str">
        <f t="shared" si="1063"/>
        <v>D800-120</v>
      </c>
      <c r="B12497" s="480">
        <f t="shared" si="1066"/>
        <v>6</v>
      </c>
      <c r="C12497" s="480">
        <f t="shared" si="1067"/>
        <v>0</v>
      </c>
      <c r="D12497" s="480">
        <f t="shared" ref="D12497:D12524" si="1070">D12496</f>
        <v>72</v>
      </c>
      <c r="E12497" s="480">
        <f t="shared" si="1065"/>
        <v>45</v>
      </c>
      <c r="F12497" s="484">
        <v>4.6359000000000004</v>
      </c>
      <c r="G12497" s="480">
        <v>15</v>
      </c>
      <c r="H12497" s="482">
        <v>0.57648100000000002</v>
      </c>
      <c r="I12497" s="483">
        <v>8</v>
      </c>
      <c r="J12497" s="484">
        <v>0.37119999999999997</v>
      </c>
      <c r="K12497" s="469">
        <f t="shared" si="1068"/>
        <v>8.0417221035905779</v>
      </c>
      <c r="L12497" s="469">
        <f t="shared" si="1069"/>
        <v>4.172210359057793E-2</v>
      </c>
    </row>
    <row r="12498" spans="1:12">
      <c r="A12498" s="98" t="str">
        <f t="shared" si="1063"/>
        <v>D800-120</v>
      </c>
      <c r="B12498" s="98">
        <f t="shared" si="1066"/>
        <v>6</v>
      </c>
      <c r="C12498" s="98">
        <f t="shared" si="1067"/>
        <v>0</v>
      </c>
      <c r="D12498" s="98">
        <f t="shared" si="1070"/>
        <v>72</v>
      </c>
      <c r="E12498" s="98">
        <f t="shared" si="1065"/>
        <v>46</v>
      </c>
      <c r="F12498" s="397">
        <f>F12497+(E12498-E12497)*(F12500-F12497)/(E12500-E12497)</f>
        <v>4.6466000000000003</v>
      </c>
      <c r="G12498" s="98">
        <v>15</v>
      </c>
      <c r="H12498" s="491">
        <f>H12497+(E12498-E12497)*(H12500-H12497)/(E12500-E12497)</f>
        <v>0.55993700000000002</v>
      </c>
      <c r="I12498" s="492">
        <f>I12497+(E12498-E12497)*(I12500-I12497)/(E12500-E12497)</f>
        <v>8.3000000000000007</v>
      </c>
      <c r="J12498" s="397">
        <f>J12497+(E12498-E12497)*(J12500-J12497)/(E12500-E12497)</f>
        <v>0.35059999999999997</v>
      </c>
      <c r="K12498" s="469">
        <f t="shared" si="1068"/>
        <v>8.29843357377705</v>
      </c>
      <c r="L12498" s="469">
        <f t="shared" si="1069"/>
        <v>-1.5664262229506676E-3</v>
      </c>
    </row>
    <row r="12499" spans="1:12">
      <c r="A12499" s="98" t="str">
        <f t="shared" si="1063"/>
        <v>D800-120</v>
      </c>
      <c r="B12499" s="98">
        <f t="shared" si="1066"/>
        <v>6</v>
      </c>
      <c r="C12499" s="98">
        <f t="shared" si="1067"/>
        <v>0</v>
      </c>
      <c r="D12499" s="98">
        <f t="shared" si="1070"/>
        <v>72</v>
      </c>
      <c r="E12499" s="98">
        <f t="shared" si="1065"/>
        <v>47</v>
      </c>
      <c r="F12499" s="397">
        <f>F12497+(E12499-E12497)*(F12500-F12497)/(E12500-E12497)</f>
        <v>4.6573000000000002</v>
      </c>
      <c r="G12499" s="98">
        <v>15</v>
      </c>
      <c r="H12499" s="491">
        <f>H12497+(E12499-E12497)*(H12500-H12497)/(E12500-E12497)</f>
        <v>0.54339300000000001</v>
      </c>
      <c r="I12499" s="492">
        <f>I12497+(E12499-E12497)*(I12500-I12497)/(E12500-E12497)</f>
        <v>8.6</v>
      </c>
      <c r="J12499" s="397">
        <f>J12497+(E12499-E12497)*(J12500-J12497)/(E12500-E12497)</f>
        <v>0.33</v>
      </c>
      <c r="K12499" s="469">
        <f t="shared" si="1068"/>
        <v>8.5707765834304084</v>
      </c>
      <c r="L12499" s="469">
        <f t="shared" si="1069"/>
        <v>-2.9223416569591265E-2</v>
      </c>
    </row>
    <row r="12500" spans="1:12">
      <c r="A12500" s="480" t="str">
        <f t="shared" si="1063"/>
        <v>D800-120</v>
      </c>
      <c r="B12500" s="480">
        <f t="shared" si="1066"/>
        <v>6</v>
      </c>
      <c r="C12500" s="480">
        <f t="shared" si="1067"/>
        <v>0</v>
      </c>
      <c r="D12500" s="480">
        <f t="shared" si="1070"/>
        <v>72</v>
      </c>
      <c r="E12500" s="480">
        <f t="shared" si="1065"/>
        <v>48</v>
      </c>
      <c r="F12500" s="484">
        <v>4.6680000000000001</v>
      </c>
      <c r="G12500" s="480">
        <v>15</v>
      </c>
      <c r="H12500" s="482">
        <v>0.52684900000000001</v>
      </c>
      <c r="I12500" s="483">
        <v>8.9</v>
      </c>
      <c r="J12500" s="484">
        <v>0.30940000000000001</v>
      </c>
      <c r="K12500" s="469">
        <f t="shared" si="1068"/>
        <v>8.8602237073620724</v>
      </c>
      <c r="L12500" s="469">
        <f t="shared" si="1069"/>
        <v>-3.9776292637927924E-2</v>
      </c>
    </row>
    <row r="12501" spans="1:12">
      <c r="A12501" s="98" t="str">
        <f t="shared" si="1063"/>
        <v>D800-120</v>
      </c>
      <c r="B12501" s="98">
        <f t="shared" si="1066"/>
        <v>6</v>
      </c>
      <c r="C12501" s="98">
        <f t="shared" si="1067"/>
        <v>0</v>
      </c>
      <c r="D12501" s="98">
        <f t="shared" si="1070"/>
        <v>72</v>
      </c>
      <c r="E12501" s="98">
        <f t="shared" si="1065"/>
        <v>49</v>
      </c>
      <c r="F12501" s="397">
        <f>F12500+(E12501-E12500)*(F12503-F12500)/(E12503-E12500)</f>
        <v>4.6786333333333339</v>
      </c>
      <c r="G12501" s="98">
        <v>15</v>
      </c>
      <c r="H12501" s="491">
        <f>H12500+(E12501-E12500)*(H12503-H12500)/(E12503-E12500)</f>
        <v>0.51015533333333329</v>
      </c>
      <c r="I12501" s="492">
        <f>I12500+(E12501-E12500)*(I12503-I12500)/(E12503-E12500)</f>
        <v>9.2333333333333343</v>
      </c>
      <c r="J12501" s="397">
        <f>J12500+(E12501-E12500)*(J12503-J12500)/(E12503-E12500)</f>
        <v>0.28876666666666667</v>
      </c>
      <c r="K12501" s="469">
        <f t="shared" si="1068"/>
        <v>9.1709975915832196</v>
      </c>
      <c r="L12501" s="469">
        <f t="shared" si="1069"/>
        <v>-6.2335741750114693E-2</v>
      </c>
    </row>
    <row r="12502" spans="1:12">
      <c r="A12502" s="98" t="str">
        <f t="shared" si="1063"/>
        <v>D800-120</v>
      </c>
      <c r="B12502" s="98">
        <f t="shared" si="1066"/>
        <v>6</v>
      </c>
      <c r="C12502" s="98">
        <f t="shared" si="1067"/>
        <v>0</v>
      </c>
      <c r="D12502" s="98">
        <f t="shared" si="1070"/>
        <v>72</v>
      </c>
      <c r="E12502" s="98">
        <f t="shared" si="1065"/>
        <v>50</v>
      </c>
      <c r="F12502" s="397">
        <f>F12500+(E12502-E12500)*(F12503-F12500)/(E12503-E12500)</f>
        <v>4.6892666666666667</v>
      </c>
      <c r="G12502" s="98">
        <v>15</v>
      </c>
      <c r="H12502" s="491">
        <f>H12500+(E12502-E12500)*(H12503-H12500)/(E12503-E12500)</f>
        <v>0.49346166666666669</v>
      </c>
      <c r="I12502" s="492">
        <f>I12500+(E12502-E12500)*(I12503-I12500)/(E12503-E12500)</f>
        <v>9.5666666666666664</v>
      </c>
      <c r="J12502" s="397">
        <f>J12500+(E12502-E12500)*(J12503-J12500)/(E12503-E12500)</f>
        <v>0.26813333333333333</v>
      </c>
      <c r="K12502" s="469">
        <f t="shared" si="1068"/>
        <v>9.5027982585611177</v>
      </c>
      <c r="L12502" s="469">
        <f t="shared" si="1069"/>
        <v>-6.3868408105548724E-2</v>
      </c>
    </row>
    <row r="12503" spans="1:12">
      <c r="A12503" s="480" t="str">
        <f t="shared" si="1063"/>
        <v>D800-120</v>
      </c>
      <c r="B12503" s="480">
        <f t="shared" si="1066"/>
        <v>6</v>
      </c>
      <c r="C12503" s="480">
        <f t="shared" si="1067"/>
        <v>0</v>
      </c>
      <c r="D12503" s="480">
        <f t="shared" si="1070"/>
        <v>72</v>
      </c>
      <c r="E12503" s="480">
        <f t="shared" si="1065"/>
        <v>51</v>
      </c>
      <c r="F12503" s="484">
        <v>4.6999000000000004</v>
      </c>
      <c r="G12503" s="480">
        <v>15</v>
      </c>
      <c r="H12503" s="482">
        <v>0.47676800000000003</v>
      </c>
      <c r="I12503" s="483">
        <v>9.9</v>
      </c>
      <c r="J12503" s="484">
        <v>0.2475</v>
      </c>
      <c r="K12503" s="469">
        <f t="shared" si="1068"/>
        <v>9.8578344184173439</v>
      </c>
      <c r="L12503" s="469">
        <f t="shared" si="1069"/>
        <v>-4.2165581582656486E-2</v>
      </c>
    </row>
    <row r="12504" spans="1:12">
      <c r="A12504" s="98" t="str">
        <f t="shared" si="1063"/>
        <v>D800-120</v>
      </c>
      <c r="B12504" s="98">
        <f t="shared" si="1066"/>
        <v>6</v>
      </c>
      <c r="C12504" s="98">
        <f t="shared" si="1067"/>
        <v>0</v>
      </c>
      <c r="D12504" s="98">
        <f t="shared" si="1070"/>
        <v>72</v>
      </c>
      <c r="E12504" s="98">
        <f t="shared" si="1065"/>
        <v>52</v>
      </c>
      <c r="F12504" s="397">
        <f>F12503+(E12504-E12503)*(F12506-F12503)/(E12506-E12503)</f>
        <v>4.7104333333333335</v>
      </c>
      <c r="G12504" s="98">
        <v>15</v>
      </c>
      <c r="H12504" s="491">
        <f>H12503+(E12504-E12503)*(H12506-H12503)/(E12506-E12503)</f>
        <v>0.45990900000000001</v>
      </c>
      <c r="I12504" s="492">
        <f>I12503+(E12504-E12503)*(I12506-I12503)/(E12506-E12503)</f>
        <v>10.3</v>
      </c>
      <c r="J12504" s="397">
        <f>J12503+(E12504-E12503)*(J12506-J12503)/(E12506-E12503)</f>
        <v>0.22686666666666666</v>
      </c>
      <c r="K12504" s="469">
        <f t="shared" si="1068"/>
        <v>10.24209861805995</v>
      </c>
      <c r="L12504" s="469">
        <f t="shared" si="1069"/>
        <v>-5.7901381940050456E-2</v>
      </c>
    </row>
    <row r="12505" spans="1:12">
      <c r="A12505" s="98" t="str">
        <f t="shared" si="1063"/>
        <v>D800-120</v>
      </c>
      <c r="B12505" s="98">
        <f t="shared" si="1066"/>
        <v>6</v>
      </c>
      <c r="C12505" s="98">
        <f t="shared" si="1067"/>
        <v>0</v>
      </c>
      <c r="D12505" s="98">
        <f t="shared" si="1070"/>
        <v>72</v>
      </c>
      <c r="E12505" s="98">
        <f t="shared" si="1065"/>
        <v>53</v>
      </c>
      <c r="F12505" s="397">
        <f>F12503+(E12505-E12503)*(F12506-F12503)/(E12506-E12503)</f>
        <v>4.7209666666666665</v>
      </c>
      <c r="G12505" s="98">
        <v>15</v>
      </c>
      <c r="H12505" s="491">
        <f>H12503+(E12505-E12503)*(H12506-H12503)/(E12506-E12503)</f>
        <v>0.44305</v>
      </c>
      <c r="I12505" s="492">
        <f>I12503+(E12505-E12503)*(I12506-I12503)/(E12506-E12503)</f>
        <v>10.7</v>
      </c>
      <c r="J12505" s="397">
        <f>J12503+(E12505-E12503)*(J12506-J12503)/(E12506-E12503)</f>
        <v>0.20623333333333332</v>
      </c>
      <c r="K12505" s="469">
        <f t="shared" si="1068"/>
        <v>10.655606966858519</v>
      </c>
      <c r="L12505" s="469">
        <f t="shared" si="1069"/>
        <v>-4.4393033141480132E-2</v>
      </c>
    </row>
    <row r="12506" spans="1:12">
      <c r="A12506" s="480" t="str">
        <f t="shared" si="1063"/>
        <v>D800-120</v>
      </c>
      <c r="B12506" s="480">
        <f t="shared" si="1066"/>
        <v>6</v>
      </c>
      <c r="C12506" s="480">
        <f t="shared" si="1067"/>
        <v>0</v>
      </c>
      <c r="D12506" s="480">
        <f t="shared" si="1070"/>
        <v>72</v>
      </c>
      <c r="E12506" s="480">
        <f t="shared" si="1065"/>
        <v>54</v>
      </c>
      <c r="F12506" s="484">
        <v>4.7314999999999996</v>
      </c>
      <c r="G12506" s="480">
        <v>15</v>
      </c>
      <c r="H12506" s="482">
        <v>0.42619099999999999</v>
      </c>
      <c r="I12506" s="483">
        <v>11.1</v>
      </c>
      <c r="J12506" s="484">
        <v>0.18559999999999999</v>
      </c>
      <c r="K12506" s="469">
        <f t="shared" si="1068"/>
        <v>11.101829930711816</v>
      </c>
      <c r="L12506" s="469">
        <f t="shared" si="1069"/>
        <v>1.8299307118159192E-3</v>
      </c>
    </row>
    <row r="12507" spans="1:12">
      <c r="A12507" s="98" t="str">
        <f t="shared" si="1063"/>
        <v>D800-120</v>
      </c>
      <c r="B12507" s="98">
        <f t="shared" si="1066"/>
        <v>6</v>
      </c>
      <c r="C12507" s="98">
        <f t="shared" si="1067"/>
        <v>0</v>
      </c>
      <c r="D12507" s="98">
        <f t="shared" si="1070"/>
        <v>72</v>
      </c>
      <c r="E12507" s="98">
        <f t="shared" si="1065"/>
        <v>55</v>
      </c>
      <c r="F12507" s="397">
        <f>F12506+(E12507-E12506)*(F12509-F12506)/(E12509-E12506)</f>
        <v>4.7419666666666664</v>
      </c>
      <c r="G12507" s="98">
        <v>15</v>
      </c>
      <c r="H12507" s="491">
        <v>0.40921400000000002</v>
      </c>
      <c r="I12507" s="492">
        <f>I12506+(E12507-E12506)*(I12509-I12506)/(E12509-E12506)</f>
        <v>11.633333333333333</v>
      </c>
      <c r="J12507" s="397">
        <f>J12506+(E12507-E12506)*(J12509-J12506)/(E12509-E12506)</f>
        <v>0.16496666666666665</v>
      </c>
      <c r="K12507" s="469">
        <f t="shared" si="1068"/>
        <v>11.58798737742762</v>
      </c>
      <c r="L12507" s="469">
        <f t="shared" si="1069"/>
        <v>-4.5345955905712998E-2</v>
      </c>
    </row>
    <row r="12508" spans="1:12">
      <c r="A12508" s="98" t="str">
        <f t="shared" si="1063"/>
        <v>D800-120</v>
      </c>
      <c r="B12508" s="98">
        <f t="shared" si="1066"/>
        <v>6</v>
      </c>
      <c r="C12508" s="98">
        <f t="shared" si="1067"/>
        <v>0</v>
      </c>
      <c r="D12508" s="98">
        <f t="shared" si="1070"/>
        <v>72</v>
      </c>
      <c r="E12508" s="98">
        <f t="shared" si="1065"/>
        <v>56</v>
      </c>
      <c r="F12508" s="397">
        <f>F12506+(E12508-E12506)*(F12509-F12506)/(E12509-E12506)</f>
        <v>4.7524333333333333</v>
      </c>
      <c r="G12508" s="98">
        <v>15</v>
      </c>
      <c r="H12508" s="491">
        <f>H12506+(E12508-E12506)*(H12509-H12506)/(E12509-E12506)</f>
        <v>0.39211033333333334</v>
      </c>
      <c r="I12508" s="492">
        <f>I12506+(E12508-E12506)*(I12509-I12506)/(E12509-E12506)</f>
        <v>12.166666666666666</v>
      </c>
      <c r="J12508" s="397">
        <f>J12506+(E12508-E12506)*(J12509-J12506)/(E12509-E12506)</f>
        <v>0.14433333333333334</v>
      </c>
      <c r="K12508" s="469">
        <f t="shared" si="1068"/>
        <v>12.120143054973472</v>
      </c>
      <c r="L12508" s="469">
        <f t="shared" si="1069"/>
        <v>-4.6523611693194411E-2</v>
      </c>
    </row>
    <row r="12509" spans="1:12">
      <c r="A12509" s="480" t="str">
        <f t="shared" si="1063"/>
        <v>D800-120</v>
      </c>
      <c r="B12509" s="480">
        <f t="shared" si="1066"/>
        <v>6</v>
      </c>
      <c r="C12509" s="480">
        <f t="shared" si="1067"/>
        <v>0</v>
      </c>
      <c r="D12509" s="480">
        <f t="shared" si="1070"/>
        <v>72</v>
      </c>
      <c r="E12509" s="480">
        <f t="shared" si="1065"/>
        <v>57</v>
      </c>
      <c r="F12509" s="484">
        <v>4.7629000000000001</v>
      </c>
      <c r="G12509" s="480">
        <v>15</v>
      </c>
      <c r="H12509" s="482">
        <v>0.37507000000000001</v>
      </c>
      <c r="I12509" s="483">
        <v>12.7</v>
      </c>
      <c r="J12509" s="484">
        <v>0.1237</v>
      </c>
      <c r="K12509" s="469">
        <f t="shared" si="1068"/>
        <v>12.698696243367905</v>
      </c>
      <c r="L12509" s="469">
        <f t="shared" si="1069"/>
        <v>-1.303756632093922E-3</v>
      </c>
    </row>
    <row r="12510" spans="1:12">
      <c r="A12510" s="98" t="str">
        <f t="shared" si="1063"/>
        <v>D800-120</v>
      </c>
      <c r="B12510" s="98">
        <f t="shared" si="1066"/>
        <v>6</v>
      </c>
      <c r="C12510" s="98">
        <f t="shared" si="1067"/>
        <v>0</v>
      </c>
      <c r="D12510" s="98">
        <f t="shared" si="1070"/>
        <v>72</v>
      </c>
      <c r="E12510" s="98">
        <f t="shared" si="1065"/>
        <v>58</v>
      </c>
      <c r="F12510" s="397">
        <f>F12509+(E12510-E12509)*(F12512-F12509)/(E12512-E12509)</f>
        <v>4.7733333333333334</v>
      </c>
      <c r="G12510" s="98">
        <v>15</v>
      </c>
      <c r="H12510" s="491">
        <f>H12509+(E12510-E12509)*(H12512-H12509)/(E12512-E12509)</f>
        <v>0.35783199999999998</v>
      </c>
      <c r="I12510" s="492">
        <f>I12509+(E12510-E12509)*(I12512-I12509)/(E12512-E12509)</f>
        <v>13.4</v>
      </c>
      <c r="J12510" s="397">
        <f>J12509+(E12510-E12509)*(J12512-J12509)/(E12512-E12509)</f>
        <v>0.1031</v>
      </c>
      <c r="K12510" s="469">
        <f t="shared" si="1068"/>
        <v>13.339593254190049</v>
      </c>
      <c r="L12510" s="469">
        <f t="shared" si="1069"/>
        <v>-6.040674580995109E-2</v>
      </c>
    </row>
    <row r="12511" spans="1:12">
      <c r="A12511" s="98" t="str">
        <f t="shared" si="1063"/>
        <v>D800-120</v>
      </c>
      <c r="B12511" s="98">
        <f t="shared" si="1066"/>
        <v>6</v>
      </c>
      <c r="C12511" s="98">
        <f t="shared" si="1067"/>
        <v>0</v>
      </c>
      <c r="D12511" s="98">
        <f t="shared" si="1070"/>
        <v>72</v>
      </c>
      <c r="E12511" s="98">
        <f t="shared" si="1065"/>
        <v>59</v>
      </c>
      <c r="F12511" s="397">
        <f>F12509+(E12511-E12509)*(F12512-F12509)/(E12512-E12509)</f>
        <v>4.7837666666666667</v>
      </c>
      <c r="G12511" s="98">
        <v>15</v>
      </c>
      <c r="H12511" s="491">
        <f>H12509+(E12511-E12509)*(H12512-H12509)/(E12512-E12509)</f>
        <v>0.34059400000000001</v>
      </c>
      <c r="I12511" s="492">
        <f>I12509+(E12511-E12509)*(I12512-I12509)/(E12512-E12509)</f>
        <v>14.1</v>
      </c>
      <c r="J12511" s="397">
        <f>J12509+(E12511-E12509)*(J12512-J12509)/(E12512-E12509)</f>
        <v>8.249999999999999E-2</v>
      </c>
      <c r="K12511" s="469">
        <f t="shared" si="1068"/>
        <v>14.045363883881297</v>
      </c>
      <c r="L12511" s="469">
        <f t="shared" si="1069"/>
        <v>-5.463611611870256E-2</v>
      </c>
    </row>
    <row r="12512" spans="1:12">
      <c r="A12512" s="480" t="str">
        <f t="shared" si="1063"/>
        <v>D800-120</v>
      </c>
      <c r="B12512" s="480">
        <f t="shared" si="1066"/>
        <v>6</v>
      </c>
      <c r="C12512" s="480">
        <f t="shared" si="1067"/>
        <v>0</v>
      </c>
      <c r="D12512" s="480">
        <f t="shared" si="1070"/>
        <v>72</v>
      </c>
      <c r="E12512" s="480">
        <f t="shared" si="1065"/>
        <v>60</v>
      </c>
      <c r="F12512" s="484">
        <v>4.7942</v>
      </c>
      <c r="G12512" s="480">
        <v>15</v>
      </c>
      <c r="H12512" s="482">
        <v>0.32335599999999998</v>
      </c>
      <c r="I12512" s="483">
        <v>14.8</v>
      </c>
      <c r="J12512" s="484">
        <v>6.1899999999999997E-2</v>
      </c>
      <c r="K12512" s="469">
        <f t="shared" si="1068"/>
        <v>14.826383305087893</v>
      </c>
      <c r="L12512" s="469">
        <f t="shared" si="1069"/>
        <v>2.6383305087891884E-2</v>
      </c>
    </row>
    <row r="12513" spans="1:12">
      <c r="A12513" s="98" t="str">
        <f t="shared" si="1063"/>
        <v>D800-120</v>
      </c>
      <c r="B12513" s="98">
        <f t="shared" si="1066"/>
        <v>6</v>
      </c>
      <c r="C12513" s="98">
        <f t="shared" si="1067"/>
        <v>0</v>
      </c>
      <c r="D12513" s="98">
        <f t="shared" si="1070"/>
        <v>72</v>
      </c>
      <c r="E12513" s="98">
        <f t="shared" si="1065"/>
        <v>61</v>
      </c>
      <c r="F12513" s="397">
        <f>F12512+(E12513-E12512)*(F12515-F12512)/(E12515-E12512)</f>
        <v>4.8045333333333335</v>
      </c>
      <c r="G12513" s="98">
        <v>15</v>
      </c>
      <c r="H12513" s="491">
        <v>0.30597800000000003</v>
      </c>
      <c r="I12513" s="492">
        <v>15.7</v>
      </c>
      <c r="J12513" s="397">
        <f>J12512+(E12513-E12512)*(J12515-J12512)/(E12515-E12512)</f>
        <v>4.126666666666666E-2</v>
      </c>
      <c r="K12513" s="469">
        <f t="shared" si="1068"/>
        <v>15.70221824227014</v>
      </c>
      <c r="L12513" s="469">
        <f t="shared" si="1069"/>
        <v>2.218242270140891E-3</v>
      </c>
    </row>
    <row r="12514" spans="1:12">
      <c r="A12514" s="98" t="str">
        <f t="shared" si="1063"/>
        <v>D800-120</v>
      </c>
      <c r="B12514" s="98">
        <f t="shared" si="1066"/>
        <v>6</v>
      </c>
      <c r="C12514" s="98">
        <f t="shared" si="1067"/>
        <v>0</v>
      </c>
      <c r="D12514" s="98">
        <f t="shared" si="1070"/>
        <v>72</v>
      </c>
      <c r="E12514" s="98">
        <f t="shared" si="1065"/>
        <v>62</v>
      </c>
      <c r="F12514" s="397">
        <f>F12512+(E12514-E12512)*(F12515-F12512)/(E12515-E12512)</f>
        <v>4.8148666666666662</v>
      </c>
      <c r="G12514" s="98">
        <v>15</v>
      </c>
      <c r="H12514" s="491">
        <v>0.288526</v>
      </c>
      <c r="I12514" s="492">
        <v>16.7</v>
      </c>
      <c r="J12514" s="397">
        <f>J12512+(E12514-E12512)*(J12515-J12512)/(E12515-E12512)</f>
        <v>2.063333333333333E-2</v>
      </c>
      <c r="K12514" s="469">
        <f t="shared" si="1068"/>
        <v>16.687808608813992</v>
      </c>
      <c r="L12514" s="469">
        <f t="shared" si="1069"/>
        <v>-1.219139118600765E-2</v>
      </c>
    </row>
    <row r="12515" spans="1:12">
      <c r="A12515" s="480" t="str">
        <f t="shared" si="1063"/>
        <v>D800-120</v>
      </c>
      <c r="B12515" s="480">
        <f t="shared" si="1066"/>
        <v>6</v>
      </c>
      <c r="C12515" s="480">
        <f t="shared" si="1067"/>
        <v>0</v>
      </c>
      <c r="D12515" s="480">
        <f t="shared" si="1070"/>
        <v>72</v>
      </c>
      <c r="E12515" s="480">
        <f t="shared" si="1065"/>
        <v>63</v>
      </c>
      <c r="F12515" s="484">
        <v>4.8251999999999997</v>
      </c>
      <c r="G12515" s="480">
        <v>15</v>
      </c>
      <c r="H12515" s="482">
        <v>0.27099800000000002</v>
      </c>
      <c r="I12515" s="483">
        <v>17.8</v>
      </c>
      <c r="J12515" s="484">
        <v>0</v>
      </c>
      <c r="K12515" s="469">
        <f t="shared" si="1068"/>
        <v>17.805297456069784</v>
      </c>
      <c r="L12515" s="469">
        <f t="shared" si="1069"/>
        <v>5.2974560697833795E-3</v>
      </c>
    </row>
    <row r="12516" spans="1:12">
      <c r="A12516" s="98" t="str">
        <f t="shared" si="1063"/>
        <v>D800-120</v>
      </c>
      <c r="B12516" s="98">
        <f t="shared" si="1066"/>
        <v>6</v>
      </c>
      <c r="C12516" s="98">
        <f t="shared" si="1067"/>
        <v>0</v>
      </c>
      <c r="D12516" s="98">
        <f t="shared" si="1070"/>
        <v>72</v>
      </c>
      <c r="E12516" s="98">
        <f t="shared" si="1065"/>
        <v>64</v>
      </c>
      <c r="F12516" s="397">
        <f>F12515+(E12516-E12515)*(F12518-F12515)/(E12518-E12515)</f>
        <v>4.8354666666666661</v>
      </c>
      <c r="G12516" s="98">
        <v>15</v>
      </c>
      <c r="H12516" s="491">
        <v>0.25339400000000001</v>
      </c>
      <c r="I12516" s="492">
        <v>19.100000000000001</v>
      </c>
      <c r="J12516" s="397">
        <f>J12515+(E12516-E12515)*(J12518-J12515)/(E12518-E12515)</f>
        <v>0</v>
      </c>
      <c r="K12516" s="469">
        <f t="shared" si="1068"/>
        <v>19.082798592968523</v>
      </c>
      <c r="L12516" s="469">
        <f t="shared" si="1069"/>
        <v>-1.7201407031478766E-2</v>
      </c>
    </row>
    <row r="12517" spans="1:12">
      <c r="A12517" s="98" t="str">
        <f t="shared" si="1063"/>
        <v>D800-120</v>
      </c>
      <c r="B12517" s="98">
        <f t="shared" si="1066"/>
        <v>6</v>
      </c>
      <c r="C12517" s="98">
        <f t="shared" si="1067"/>
        <v>0</v>
      </c>
      <c r="D12517" s="98">
        <f t="shared" si="1070"/>
        <v>72</v>
      </c>
      <c r="E12517" s="98">
        <f t="shared" si="1065"/>
        <v>65</v>
      </c>
      <c r="F12517" s="397">
        <f>F12515+(E12517-E12515)*(F12518-F12515)/(E12518-E12515)</f>
        <v>4.8457333333333334</v>
      </c>
      <c r="G12517" s="98">
        <v>15</v>
      </c>
      <c r="H12517" s="491">
        <v>0.23571</v>
      </c>
      <c r="I12517" s="492">
        <v>20.6</v>
      </c>
      <c r="J12517" s="397">
        <f>J12515+(E12517-E12515)*(J12518-J12515)/(E12518-E12515)</f>
        <v>0</v>
      </c>
      <c r="K12517" s="469">
        <f t="shared" si="1068"/>
        <v>20.558030348026531</v>
      </c>
      <c r="L12517" s="469">
        <f t="shared" si="1069"/>
        <v>-4.196965197347069E-2</v>
      </c>
    </row>
    <row r="12518" spans="1:12">
      <c r="A12518" s="480" t="str">
        <f t="shared" si="1063"/>
        <v>D800-120</v>
      </c>
      <c r="B12518" s="480">
        <f t="shared" si="1066"/>
        <v>6</v>
      </c>
      <c r="C12518" s="480">
        <f t="shared" si="1067"/>
        <v>0</v>
      </c>
      <c r="D12518" s="480">
        <f t="shared" si="1070"/>
        <v>72</v>
      </c>
      <c r="E12518" s="480">
        <f t="shared" si="1065"/>
        <v>66</v>
      </c>
      <c r="F12518" s="484">
        <v>4.8559999999999999</v>
      </c>
      <c r="G12518" s="480">
        <v>15</v>
      </c>
      <c r="H12518" s="482">
        <v>0.217946</v>
      </c>
      <c r="I12518" s="483">
        <v>22.3</v>
      </c>
      <c r="J12518" s="493">
        <v>0</v>
      </c>
      <c r="K12518" s="469">
        <f t="shared" si="1068"/>
        <v>22.280748442274692</v>
      </c>
      <c r="L12518" s="469">
        <f t="shared" si="1069"/>
        <v>-1.9251557725308288E-2</v>
      </c>
    </row>
    <row r="12519" spans="1:12">
      <c r="A12519" s="98" t="str">
        <f t="shared" si="1063"/>
        <v>D800-120</v>
      </c>
      <c r="B12519" s="98">
        <f t="shared" si="1066"/>
        <v>6</v>
      </c>
      <c r="C12519" s="98">
        <f t="shared" si="1067"/>
        <v>0</v>
      </c>
      <c r="D12519" s="98">
        <f t="shared" si="1070"/>
        <v>72</v>
      </c>
      <c r="E12519" s="98">
        <f t="shared" si="1065"/>
        <v>67</v>
      </c>
      <c r="F12519" s="397">
        <f>F12518+(E12519-E12518)*(F12521-F12518)/(E12521-E12518)</f>
        <v>4.8662000000000001</v>
      </c>
      <c r="G12519" s="98">
        <v>15</v>
      </c>
      <c r="H12519" s="491">
        <v>0.200098</v>
      </c>
      <c r="I12519" s="492">
        <v>24.3</v>
      </c>
      <c r="J12519" s="397">
        <f>J12518+(E12519-E12518)*(J12521-J12518)/(E12521-E12518)</f>
        <v>0</v>
      </c>
      <c r="K12519" s="469">
        <f t="shared" si="1068"/>
        <v>24.319083649011986</v>
      </c>
      <c r="L12519" s="469">
        <f t="shared" si="1069"/>
        <v>1.9083649011985671E-2</v>
      </c>
    </row>
    <row r="12520" spans="1:12">
      <c r="A12520" s="98" t="str">
        <f t="shared" si="1063"/>
        <v>D800-120</v>
      </c>
      <c r="B12520" s="98">
        <f t="shared" si="1066"/>
        <v>6</v>
      </c>
      <c r="C12520" s="98">
        <f t="shared" si="1067"/>
        <v>0</v>
      </c>
      <c r="D12520" s="98">
        <f t="shared" si="1070"/>
        <v>72</v>
      </c>
      <c r="E12520" s="98">
        <f t="shared" si="1065"/>
        <v>68</v>
      </c>
      <c r="F12520" s="397">
        <f>F12518+(E12520-E12518)*(F12521-F12518)/(E12521-E12518)</f>
        <v>4.8763999999999994</v>
      </c>
      <c r="G12520" s="98">
        <v>15</v>
      </c>
      <c r="H12520" s="491">
        <v>0.18216499999999999</v>
      </c>
      <c r="I12520" s="492">
        <v>26.8</v>
      </c>
      <c r="J12520" s="397">
        <f>J12518+(E12520-E12518)*(J12521-J12518)/(E12521-E12518)</f>
        <v>0</v>
      </c>
      <c r="K12520" s="469">
        <f t="shared" si="1068"/>
        <v>26.769137869513902</v>
      </c>
      <c r="L12520" s="469">
        <f t="shared" si="1069"/>
        <v>-3.0862130486099204E-2</v>
      </c>
    </row>
    <row r="12521" spans="1:12">
      <c r="A12521" s="480" t="str">
        <f t="shared" si="1063"/>
        <v>D800-120</v>
      </c>
      <c r="B12521" s="480">
        <f t="shared" si="1066"/>
        <v>6</v>
      </c>
      <c r="C12521" s="480">
        <f t="shared" si="1067"/>
        <v>0</v>
      </c>
      <c r="D12521" s="480">
        <f t="shared" si="1070"/>
        <v>72</v>
      </c>
      <c r="E12521" s="480">
        <f t="shared" si="1065"/>
        <v>69</v>
      </c>
      <c r="F12521" s="484">
        <v>4.8865999999999996</v>
      </c>
      <c r="G12521" s="480">
        <v>15</v>
      </c>
      <c r="H12521" s="482">
        <v>0.16414500000000001</v>
      </c>
      <c r="I12521" s="483">
        <v>29.8</v>
      </c>
      <c r="J12521" s="493">
        <v>0</v>
      </c>
      <c r="K12521" s="469">
        <f t="shared" si="1068"/>
        <v>29.770020408784912</v>
      </c>
      <c r="L12521" s="469">
        <f t="shared" si="1069"/>
        <v>-2.9979591215088419E-2</v>
      </c>
    </row>
    <row r="12522" spans="1:12">
      <c r="A12522" s="98" t="str">
        <f t="shared" si="1063"/>
        <v>D800-120</v>
      </c>
      <c r="B12522" s="98">
        <f t="shared" si="1066"/>
        <v>6</v>
      </c>
      <c r="C12522" s="98">
        <f t="shared" si="1067"/>
        <v>0</v>
      </c>
      <c r="D12522" s="98">
        <f t="shared" si="1070"/>
        <v>72</v>
      </c>
      <c r="E12522" s="98">
        <f t="shared" si="1065"/>
        <v>70</v>
      </c>
      <c r="F12522" s="397">
        <f>F12521+(E12522-E12521)*(F12524-F12521)/(E12524-E12521)</f>
        <v>4.8967666666666663</v>
      </c>
      <c r="G12522" s="98">
        <v>15</v>
      </c>
      <c r="H12522" s="491">
        <v>0.146036</v>
      </c>
      <c r="I12522" s="492">
        <v>33.5</v>
      </c>
      <c r="J12522" s="397">
        <f>J12521+(E12522-E12521)*(J12524-J12521)/(E12524-E12521)</f>
        <v>0</v>
      </c>
      <c r="K12522" s="469">
        <f t="shared" si="1068"/>
        <v>33.531229742437937</v>
      </c>
      <c r="L12522" s="469">
        <f t="shared" si="1069"/>
        <v>3.1229742437936636E-2</v>
      </c>
    </row>
    <row r="12523" spans="1:12">
      <c r="A12523" s="98" t="str">
        <f t="shared" si="1063"/>
        <v>D800-120</v>
      </c>
      <c r="B12523" s="98">
        <f t="shared" si="1066"/>
        <v>6</v>
      </c>
      <c r="C12523" s="98">
        <f t="shared" si="1067"/>
        <v>0</v>
      </c>
      <c r="D12523" s="98">
        <f t="shared" si="1070"/>
        <v>72</v>
      </c>
      <c r="E12523" s="98">
        <f t="shared" si="1065"/>
        <v>71</v>
      </c>
      <c r="F12523" s="397">
        <f>F12521+(E12523-E12521)*(F12524-F12521)/(E12524-E12521)</f>
        <v>4.9069333333333329</v>
      </c>
      <c r="G12523" s="98">
        <v>15</v>
      </c>
      <c r="H12523" s="491">
        <v>0.127835</v>
      </c>
      <c r="I12523" s="492">
        <v>38.4</v>
      </c>
      <c r="J12523" s="397">
        <f>J12521+(E12523-E12521)*(J12524-J12521)/(E12524-E12521)</f>
        <v>0</v>
      </c>
      <c r="K12523" s="469">
        <f t="shared" si="1068"/>
        <v>38.384897198211235</v>
      </c>
      <c r="L12523" s="469">
        <f t="shared" si="1069"/>
        <v>-1.5102801788763998E-2</v>
      </c>
    </row>
    <row r="12524" spans="1:12">
      <c r="A12524" s="480" t="str">
        <f t="shared" si="1063"/>
        <v>D800-120</v>
      </c>
      <c r="B12524" s="480">
        <f t="shared" si="1066"/>
        <v>6</v>
      </c>
      <c r="C12524" s="480">
        <f t="shared" si="1067"/>
        <v>0</v>
      </c>
      <c r="D12524" s="480">
        <f t="shared" si="1070"/>
        <v>72</v>
      </c>
      <c r="E12524" s="480">
        <f t="shared" si="1065"/>
        <v>72</v>
      </c>
      <c r="F12524" s="484">
        <v>4.9170999999999996</v>
      </c>
      <c r="G12524" s="480">
        <v>15</v>
      </c>
      <c r="H12524" s="482">
        <v>0.109542</v>
      </c>
      <c r="I12524" s="483">
        <v>44.9</v>
      </c>
      <c r="J12524" s="493">
        <v>0</v>
      </c>
      <c r="K12524" s="469">
        <f t="shared" si="1068"/>
        <v>44.887805590549739</v>
      </c>
      <c r="L12524" s="469">
        <f t="shared" si="1069"/>
        <v>-1.2194409450259514E-2</v>
      </c>
    </row>
    <row r="12525" spans="1:12">
      <c r="A12525" s="480" t="s">
        <v>129</v>
      </c>
      <c r="B12525" s="480">
        <f t="shared" si="1066"/>
        <v>6</v>
      </c>
      <c r="C12525" s="480">
        <f t="shared" si="1067"/>
        <v>6</v>
      </c>
      <c r="D12525" s="480">
        <v>78</v>
      </c>
      <c r="E12525" s="480">
        <v>12</v>
      </c>
      <c r="F12525" s="484">
        <v>4.2671999999999999</v>
      </c>
      <c r="G12525" s="480">
        <v>15</v>
      </c>
      <c r="H12525" s="482">
        <v>1.0517909999999999</v>
      </c>
      <c r="I12525" s="483">
        <v>4.0999999999999996</v>
      </c>
      <c r="J12525" s="484">
        <v>1.0016</v>
      </c>
      <c r="K12525" s="469">
        <f t="shared" si="1068"/>
        <v>4.0570797810591648</v>
      </c>
      <c r="L12525" s="469">
        <f t="shared" si="1069"/>
        <v>-4.2920218940834864E-2</v>
      </c>
    </row>
    <row r="12526" spans="1:12">
      <c r="A12526" s="98" t="str">
        <f t="shared" ref="A12526:A12589" si="1071">A12525</f>
        <v>D800-120</v>
      </c>
      <c r="B12526" s="98">
        <f t="shared" si="1066"/>
        <v>6</v>
      </c>
      <c r="C12526" s="98">
        <f t="shared" si="1067"/>
        <v>6</v>
      </c>
      <c r="D12526" s="98">
        <f t="shared" ref="D12526:D12557" si="1072">D12525</f>
        <v>78</v>
      </c>
      <c r="E12526" s="98">
        <f t="shared" ref="E12526:E12589" si="1073">E12525+1</f>
        <v>13</v>
      </c>
      <c r="F12526" s="397">
        <f>F12525+(E12526-E12525)*(F12528-F12525)/(E12528-E12525)</f>
        <v>4.278833333333333</v>
      </c>
      <c r="G12526" s="98">
        <v>15</v>
      </c>
      <c r="H12526" s="491">
        <f>H12525+(E12526-E12525)*(H12528-H12525)/(E12528-E12525)</f>
        <v>1.0385293333333332</v>
      </c>
      <c r="I12526" s="492">
        <f>I12525+(E12526-E12525)*(I12528-I12525)/(E12528-E12525)</f>
        <v>4.1666666666666661</v>
      </c>
      <c r="J12526" s="397">
        <f>J12525+(E12526-E12525)*(J12528-J12525)/(E12528-E12525)</f>
        <v>0.98403333333333332</v>
      </c>
      <c r="K12526" s="469">
        <f t="shared" si="1068"/>
        <v>4.1200890490013444</v>
      </c>
      <c r="L12526" s="469">
        <f t="shared" si="1069"/>
        <v>-4.6577617665321647E-2</v>
      </c>
    </row>
    <row r="12527" spans="1:12">
      <c r="A12527" s="98" t="str">
        <f t="shared" si="1071"/>
        <v>D800-120</v>
      </c>
      <c r="B12527" s="98">
        <f t="shared" si="1066"/>
        <v>6</v>
      </c>
      <c r="C12527" s="98">
        <f t="shared" si="1067"/>
        <v>6</v>
      </c>
      <c r="D12527" s="98">
        <f t="shared" si="1072"/>
        <v>78</v>
      </c>
      <c r="E12527" s="98">
        <f t="shared" si="1073"/>
        <v>14</v>
      </c>
      <c r="F12527" s="397">
        <f>F12525+(E12527-E12525)*(F12528-F12525)/(E12528-E12525)</f>
        <v>4.2904666666666671</v>
      </c>
      <c r="G12527" s="98">
        <v>15</v>
      </c>
      <c r="H12527" s="491">
        <f>H12525+(E12527-E12525)*(H12528-H12525)/(E12528-E12525)</f>
        <v>1.0252676666666667</v>
      </c>
      <c r="I12527" s="492">
        <f>I12525+(E12527-E12525)*(I12528-I12525)/(E12528-E12525)</f>
        <v>4.2333333333333334</v>
      </c>
      <c r="J12527" s="397">
        <f>J12525+(E12527-E12525)*(J12528-J12525)/(E12528-E12525)</f>
        <v>0.9664666666666667</v>
      </c>
      <c r="K12527" s="469">
        <f t="shared" si="1068"/>
        <v>4.1847283457360565</v>
      </c>
      <c r="L12527" s="469">
        <f t="shared" si="1069"/>
        <v>-4.8604987597276939E-2</v>
      </c>
    </row>
    <row r="12528" spans="1:12">
      <c r="A12528" s="480" t="str">
        <f t="shared" si="1071"/>
        <v>D800-120</v>
      </c>
      <c r="B12528" s="480">
        <f t="shared" si="1066"/>
        <v>6</v>
      </c>
      <c r="C12528" s="480">
        <f t="shared" si="1067"/>
        <v>6</v>
      </c>
      <c r="D12528" s="480">
        <f t="shared" si="1072"/>
        <v>78</v>
      </c>
      <c r="E12528" s="480">
        <f t="shared" si="1073"/>
        <v>15</v>
      </c>
      <c r="F12528" s="484">
        <v>4.3021000000000003</v>
      </c>
      <c r="G12528" s="480">
        <v>15</v>
      </c>
      <c r="H12528" s="482">
        <v>1.012006</v>
      </c>
      <c r="I12528" s="483">
        <v>4.3</v>
      </c>
      <c r="J12528" s="484">
        <v>0.94889999999999997</v>
      </c>
      <c r="K12528" s="469">
        <f t="shared" si="1068"/>
        <v>4.2510617525983054</v>
      </c>
      <c r="L12528" s="469">
        <f t="shared" si="1069"/>
        <v>-4.893824740169439E-2</v>
      </c>
    </row>
    <row r="12529" spans="1:12">
      <c r="A12529" s="98" t="str">
        <f t="shared" si="1071"/>
        <v>D800-120</v>
      </c>
      <c r="B12529" s="98">
        <f t="shared" si="1066"/>
        <v>6</v>
      </c>
      <c r="C12529" s="98">
        <f t="shared" si="1067"/>
        <v>6</v>
      </c>
      <c r="D12529" s="98">
        <f t="shared" si="1072"/>
        <v>78</v>
      </c>
      <c r="E12529" s="98">
        <f t="shared" si="1073"/>
        <v>16</v>
      </c>
      <c r="F12529" s="397">
        <f>F12528+(E12529-E12528)*(F12531-F12528)/(E12531-E12528)</f>
        <v>4.3136000000000001</v>
      </c>
      <c r="G12529" s="98">
        <v>15</v>
      </c>
      <c r="H12529" s="491">
        <f>H12528+(E12529-E12528)*(H12531-H12528)/(E12531-E12528)</f>
        <v>0.99877166666666661</v>
      </c>
      <c r="I12529" s="492">
        <f>I12528+(E12529-E12528)*(I12531-I12528)/(E12531-E12528)</f>
        <v>4.3666666666666663</v>
      </c>
      <c r="J12529" s="397">
        <f>J12528+(E12529-E12528)*(J12531-J12528)/(E12531-E12528)</f>
        <v>0.93133333333333335</v>
      </c>
      <c r="K12529" s="469">
        <f t="shared" si="1068"/>
        <v>4.3189050550426114</v>
      </c>
      <c r="L12529" s="469">
        <f t="shared" si="1069"/>
        <v>-4.77616116240549E-2</v>
      </c>
    </row>
    <row r="12530" spans="1:12">
      <c r="A12530" s="98" t="str">
        <f t="shared" si="1071"/>
        <v>D800-120</v>
      </c>
      <c r="B12530" s="98">
        <f t="shared" si="1066"/>
        <v>6</v>
      </c>
      <c r="C12530" s="98">
        <f t="shared" si="1067"/>
        <v>6</v>
      </c>
      <c r="D12530" s="98">
        <f t="shared" si="1072"/>
        <v>78</v>
      </c>
      <c r="E12530" s="98">
        <f t="shared" si="1073"/>
        <v>17</v>
      </c>
      <c r="F12530" s="397">
        <f>F12528+(E12530-E12528)*(F12531-F12528)/(E12531-E12528)</f>
        <v>4.3250999999999999</v>
      </c>
      <c r="G12530" s="98">
        <v>15</v>
      </c>
      <c r="H12530" s="491">
        <f>H12528+(E12530-E12528)*(H12531-H12528)/(E12531-E12528)</f>
        <v>0.98553733333333338</v>
      </c>
      <c r="I12530" s="492">
        <f>I12528+(E12530-E12528)*(I12531-I12528)/(E12531-E12528)</f>
        <v>4.4333333333333336</v>
      </c>
      <c r="J12530" s="397">
        <f>J12528+(E12530-E12528)*(J12531-J12528)/(E12531-E12528)</f>
        <v>0.91376666666666662</v>
      </c>
      <c r="K12530" s="469">
        <f t="shared" si="1068"/>
        <v>4.3885704312909501</v>
      </c>
      <c r="L12530" s="469">
        <f t="shared" si="1069"/>
        <v>-4.4762902042383423E-2</v>
      </c>
    </row>
    <row r="12531" spans="1:12">
      <c r="A12531" s="480" t="str">
        <f t="shared" si="1071"/>
        <v>D800-120</v>
      </c>
      <c r="B12531" s="480">
        <f t="shared" si="1066"/>
        <v>6</v>
      </c>
      <c r="C12531" s="480">
        <f t="shared" si="1067"/>
        <v>6</v>
      </c>
      <c r="D12531" s="480">
        <f t="shared" si="1072"/>
        <v>78</v>
      </c>
      <c r="E12531" s="480">
        <f t="shared" si="1073"/>
        <v>18</v>
      </c>
      <c r="F12531" s="484">
        <v>4.3365999999999998</v>
      </c>
      <c r="G12531" s="480">
        <v>15</v>
      </c>
      <c r="H12531" s="482">
        <v>0.97230300000000003</v>
      </c>
      <c r="I12531" s="483">
        <v>4.5</v>
      </c>
      <c r="J12531" s="484">
        <v>0.8962</v>
      </c>
      <c r="K12531" s="469">
        <f t="shared" si="1068"/>
        <v>4.4601322838662432</v>
      </c>
      <c r="L12531" s="469">
        <f t="shared" si="1069"/>
        <v>-3.9867716133756836E-2</v>
      </c>
    </row>
    <row r="12532" spans="1:12">
      <c r="A12532" s="98" t="str">
        <f t="shared" si="1071"/>
        <v>D800-120</v>
      </c>
      <c r="B12532" s="98">
        <f t="shared" si="1066"/>
        <v>6</v>
      </c>
      <c r="C12532" s="98">
        <f t="shared" si="1067"/>
        <v>6</v>
      </c>
      <c r="D12532" s="98">
        <f t="shared" si="1072"/>
        <v>78</v>
      </c>
      <c r="E12532" s="98">
        <f t="shared" si="1073"/>
        <v>19</v>
      </c>
      <c r="F12532" s="397">
        <f>F12531+(E12532-E12531)*(F12534-F12531)/(E12534-E12531)</f>
        <v>4.3480333333333334</v>
      </c>
      <c r="G12532" s="98">
        <v>15</v>
      </c>
      <c r="H12532" s="491">
        <f>H12531+(E12532-E12531)*(H12534-H12531)/(E12534-E12531)</f>
        <v>0.95908300000000002</v>
      </c>
      <c r="I12532" s="492">
        <f>I12531+(E12532-E12531)*(I12534-I12531)/(E12534-E12531)</f>
        <v>4.5666666666666664</v>
      </c>
      <c r="J12532" s="397">
        <f>J12531+(E12532-E12531)*(J12534-J12531)/(E12534-E12531)</f>
        <v>0.87863333333333338</v>
      </c>
      <c r="K12532" s="469">
        <f t="shared" si="1068"/>
        <v>4.533531856297456</v>
      </c>
      <c r="L12532" s="469">
        <f t="shared" si="1069"/>
        <v>-3.3134810369210399E-2</v>
      </c>
    </row>
    <row r="12533" spans="1:12">
      <c r="A12533" s="98" t="str">
        <f t="shared" si="1071"/>
        <v>D800-120</v>
      </c>
      <c r="B12533" s="98">
        <f t="shared" si="1066"/>
        <v>6</v>
      </c>
      <c r="C12533" s="98">
        <f t="shared" si="1067"/>
        <v>6</v>
      </c>
      <c r="D12533" s="98">
        <f t="shared" si="1072"/>
        <v>78</v>
      </c>
      <c r="E12533" s="98">
        <f t="shared" si="1073"/>
        <v>20</v>
      </c>
      <c r="F12533" s="397">
        <f>F12531+(E12533-E12531)*(F12534-F12531)/(E12534-E12531)</f>
        <v>4.3594666666666662</v>
      </c>
      <c r="G12533" s="98">
        <v>15</v>
      </c>
      <c r="H12533" s="491">
        <f>H12531+(E12533-E12531)*(H12534-H12531)/(E12534-E12531)</f>
        <v>0.94586300000000001</v>
      </c>
      <c r="I12533" s="492">
        <f>I12531+(E12533-E12531)*(I12534-I12531)/(E12534-E12531)</f>
        <v>4.6333333333333337</v>
      </c>
      <c r="J12533" s="397">
        <f>J12531+(E12533-E12531)*(J12534-J12531)/(E12534-E12531)</f>
        <v>0.86106666666666665</v>
      </c>
      <c r="K12533" s="469">
        <f t="shared" si="1068"/>
        <v>4.6089831896021582</v>
      </c>
      <c r="L12533" s="469">
        <f t="shared" si="1069"/>
        <v>-2.43501437311755E-2</v>
      </c>
    </row>
    <row r="12534" spans="1:12">
      <c r="A12534" s="480" t="str">
        <f t="shared" si="1071"/>
        <v>D800-120</v>
      </c>
      <c r="B12534" s="480">
        <f t="shared" si="1066"/>
        <v>6</v>
      </c>
      <c r="C12534" s="480">
        <f t="shared" si="1067"/>
        <v>6</v>
      </c>
      <c r="D12534" s="480">
        <f t="shared" si="1072"/>
        <v>78</v>
      </c>
      <c r="E12534" s="480">
        <f t="shared" si="1073"/>
        <v>21</v>
      </c>
      <c r="F12534" s="484">
        <v>4.3708999999999998</v>
      </c>
      <c r="G12534" s="480">
        <v>15</v>
      </c>
      <c r="H12534" s="482">
        <v>0.932643</v>
      </c>
      <c r="I12534" s="483">
        <v>4.7</v>
      </c>
      <c r="J12534" s="484">
        <v>0.84350000000000003</v>
      </c>
      <c r="K12534" s="469">
        <f t="shared" si="1068"/>
        <v>4.6865735334956673</v>
      </c>
      <c r="L12534" s="469">
        <f t="shared" si="1069"/>
        <v>-1.3426466504332879E-2</v>
      </c>
    </row>
    <row r="12535" spans="1:12">
      <c r="A12535" s="98" t="str">
        <f t="shared" si="1071"/>
        <v>D800-120</v>
      </c>
      <c r="B12535" s="98">
        <f t="shared" si="1066"/>
        <v>6</v>
      </c>
      <c r="C12535" s="98">
        <f t="shared" si="1067"/>
        <v>6</v>
      </c>
      <c r="D12535" s="98">
        <f t="shared" si="1072"/>
        <v>78</v>
      </c>
      <c r="E12535" s="98">
        <f t="shared" si="1073"/>
        <v>22</v>
      </c>
      <c r="F12535" s="397">
        <f>F12534+(E12535-E12534)*(F12537-F12534)/(E12537-E12534)</f>
        <v>4.3822333333333328</v>
      </c>
      <c r="G12535" s="98">
        <v>15</v>
      </c>
      <c r="H12535" s="491">
        <f>H12534+(E12535-E12534)*(H12537-H12534)/(E12537-E12534)</f>
        <v>0.91942466666666667</v>
      </c>
      <c r="I12535" s="492">
        <f>I12534+(E12535-E12534)*(I12537-I12534)/(E12537-E12534)</f>
        <v>4.7666666666666666</v>
      </c>
      <c r="J12535" s="397">
        <f>J12534+(E12535-E12534)*(J12537-J12534)/(E12537-E12534)</f>
        <v>0.8259333333333333</v>
      </c>
      <c r="K12535" s="469">
        <f t="shared" si="1068"/>
        <v>4.7662777519564763</v>
      </c>
      <c r="L12535" s="469">
        <f t="shared" si="1069"/>
        <v>-3.8891471019031343E-4</v>
      </c>
    </row>
    <row r="12536" spans="1:12">
      <c r="A12536" s="98" t="str">
        <f t="shared" si="1071"/>
        <v>D800-120</v>
      </c>
      <c r="B12536" s="98">
        <f t="shared" si="1066"/>
        <v>6</v>
      </c>
      <c r="C12536" s="98">
        <f t="shared" si="1067"/>
        <v>6</v>
      </c>
      <c r="D12536" s="98">
        <f t="shared" si="1072"/>
        <v>78</v>
      </c>
      <c r="E12536" s="98">
        <f t="shared" si="1073"/>
        <v>23</v>
      </c>
      <c r="F12536" s="397">
        <f>F12534+(E12536-E12534)*(F12537-F12534)/(E12537-E12534)</f>
        <v>4.3935666666666666</v>
      </c>
      <c r="G12536" s="98">
        <v>15</v>
      </c>
      <c r="H12536" s="491">
        <f>H12534+(E12536-E12534)*(H12537-H12534)/(E12537-E12534)</f>
        <v>0.90620633333333334</v>
      </c>
      <c r="I12536" s="492">
        <f>I12534+(E12536-E12534)*(I12537-I12534)/(E12537-E12534)</f>
        <v>4.8333333333333339</v>
      </c>
      <c r="J12536" s="397">
        <f>J12534+(E12536-E12534)*(J12537-J12534)/(E12537-E12534)</f>
        <v>0.80836666666666668</v>
      </c>
      <c r="K12536" s="469">
        <f t="shared" si="1068"/>
        <v>4.8483071736054226</v>
      </c>
      <c r="L12536" s="469">
        <f t="shared" si="1069"/>
        <v>1.4973840272088701E-2</v>
      </c>
    </row>
    <row r="12537" spans="1:12">
      <c r="A12537" s="480" t="str">
        <f t="shared" si="1071"/>
        <v>D800-120</v>
      </c>
      <c r="B12537" s="480">
        <f t="shared" si="1066"/>
        <v>6</v>
      </c>
      <c r="C12537" s="480">
        <f t="shared" si="1067"/>
        <v>6</v>
      </c>
      <c r="D12537" s="480">
        <f t="shared" si="1072"/>
        <v>78</v>
      </c>
      <c r="E12537" s="480">
        <f t="shared" si="1073"/>
        <v>24</v>
      </c>
      <c r="F12537" s="484">
        <v>4.4048999999999996</v>
      </c>
      <c r="G12537" s="480">
        <v>15</v>
      </c>
      <c r="H12537" s="482">
        <v>0.892988</v>
      </c>
      <c r="I12537" s="483">
        <v>4.9000000000000004</v>
      </c>
      <c r="J12537" s="484">
        <v>0.79079999999999995</v>
      </c>
      <c r="K12537" s="469">
        <f t="shared" si="1068"/>
        <v>4.932765053953692</v>
      </c>
      <c r="L12537" s="469">
        <f t="shared" si="1069"/>
        <v>3.276505395369167E-2</v>
      </c>
    </row>
    <row r="12538" spans="1:12">
      <c r="A12538" s="98" t="str">
        <f t="shared" si="1071"/>
        <v>D800-120</v>
      </c>
      <c r="B12538" s="98">
        <f t="shared" si="1066"/>
        <v>6</v>
      </c>
      <c r="C12538" s="98">
        <f t="shared" si="1067"/>
        <v>6</v>
      </c>
      <c r="D12538" s="98">
        <f t="shared" si="1072"/>
        <v>78</v>
      </c>
      <c r="E12538" s="98">
        <f t="shared" si="1073"/>
        <v>25</v>
      </c>
      <c r="F12538" s="397">
        <f>F12537+(E12538-E12537)*(F12540-F12537)/(E12540-E12537)</f>
        <v>4.4161333333333328</v>
      </c>
      <c r="G12538" s="98">
        <v>15</v>
      </c>
      <c r="H12538" s="491">
        <f>H12537+(E12538-E12537)*(H12540-H12537)/(E12540-E12537)</f>
        <v>0.87975833333333331</v>
      </c>
      <c r="I12538" s="492">
        <f>I12537+(E12538-E12537)*(I12540-I12537)/(E12540-E12537)</f>
        <v>5</v>
      </c>
      <c r="J12538" s="397">
        <f>J12537+(E12538-E12537)*(J12540-J12537)/(E12540-E12537)</f>
        <v>0.77323333333333333</v>
      </c>
      <c r="K12538" s="469">
        <f t="shared" si="1068"/>
        <v>5.0197118526868172</v>
      </c>
      <c r="L12538" s="469">
        <f t="shared" si="1069"/>
        <v>1.9711852686817188E-2</v>
      </c>
    </row>
    <row r="12539" spans="1:12">
      <c r="A12539" s="98" t="str">
        <f t="shared" si="1071"/>
        <v>D800-120</v>
      </c>
      <c r="B12539" s="98">
        <f t="shared" si="1066"/>
        <v>6</v>
      </c>
      <c r="C12539" s="98">
        <f t="shared" si="1067"/>
        <v>6</v>
      </c>
      <c r="D12539" s="98">
        <f t="shared" si="1072"/>
        <v>78</v>
      </c>
      <c r="E12539" s="98">
        <f t="shared" si="1073"/>
        <v>26</v>
      </c>
      <c r="F12539" s="397">
        <f>F12537+(E12539-E12537)*(F12540-F12537)/(E12540-E12537)</f>
        <v>4.4273666666666669</v>
      </c>
      <c r="G12539" s="98">
        <v>15</v>
      </c>
      <c r="H12539" s="491">
        <f>H12537+(E12539-E12537)*(H12540-H12537)/(E12540-E12537)</f>
        <v>0.86652866666666672</v>
      </c>
      <c r="I12539" s="492">
        <f>I12537+(E12539-E12537)*(I12540-I12537)/(E12540-E12537)</f>
        <v>5.1000000000000005</v>
      </c>
      <c r="J12539" s="397">
        <f>J12537+(E12539-E12537)*(J12540-J12537)/(E12540-E12537)</f>
        <v>0.7556666666666666</v>
      </c>
      <c r="K12539" s="469">
        <f t="shared" si="1068"/>
        <v>5.1093135599283883</v>
      </c>
      <c r="L12539" s="469">
        <f t="shared" si="1069"/>
        <v>9.3135599283877823E-3</v>
      </c>
    </row>
    <row r="12540" spans="1:12">
      <c r="A12540" s="480" t="str">
        <f t="shared" si="1071"/>
        <v>D800-120</v>
      </c>
      <c r="B12540" s="480">
        <f t="shared" si="1066"/>
        <v>6</v>
      </c>
      <c r="C12540" s="480">
        <f t="shared" si="1067"/>
        <v>6</v>
      </c>
      <c r="D12540" s="480">
        <f t="shared" si="1072"/>
        <v>78</v>
      </c>
      <c r="E12540" s="480">
        <f t="shared" si="1073"/>
        <v>27</v>
      </c>
      <c r="F12540" s="484">
        <v>4.4386000000000001</v>
      </c>
      <c r="G12540" s="480">
        <v>15</v>
      </c>
      <c r="H12540" s="482">
        <v>0.85329900000000003</v>
      </c>
      <c r="I12540" s="483">
        <v>5.2</v>
      </c>
      <c r="J12540" s="484">
        <v>0.73809999999999998</v>
      </c>
      <c r="K12540" s="469">
        <f t="shared" si="1068"/>
        <v>5.2016936618934277</v>
      </c>
      <c r="L12540" s="469">
        <f t="shared" si="1069"/>
        <v>1.6936618934275671E-3</v>
      </c>
    </row>
    <row r="12541" spans="1:12">
      <c r="A12541" s="98" t="str">
        <f t="shared" si="1071"/>
        <v>D800-120</v>
      </c>
      <c r="B12541" s="98">
        <f t="shared" ref="B12541:B12604" si="1074">INT(D12541/12)</f>
        <v>6</v>
      </c>
      <c r="C12541" s="98">
        <f t="shared" ref="C12541:C12604" si="1075">D12541-B12541*12</f>
        <v>6</v>
      </c>
      <c r="D12541" s="98">
        <f t="shared" si="1072"/>
        <v>78</v>
      </c>
      <c r="E12541" s="98">
        <f t="shared" si="1073"/>
        <v>28</v>
      </c>
      <c r="F12541" s="397">
        <f>F12540+(E12541-E12540)*(F12543-F12540)/(E12543-E12540)</f>
        <v>4.4497666666666671</v>
      </c>
      <c r="G12541" s="98">
        <v>15</v>
      </c>
      <c r="H12541" s="491">
        <f>H12540+(E12541-E12540)*(H12543-H12540)/(E12543-E12540)</f>
        <v>0.83971266666666666</v>
      </c>
      <c r="I12541" s="492">
        <f>I12540+(E12541-E12540)*(I12543-I12540)/(E12543-E12540)</f>
        <v>5.3</v>
      </c>
      <c r="J12541" s="397">
        <f>J12540+(E12541-E12540)*(J12543-J12540)/(E12543-E12540)</f>
        <v>0.72050000000000003</v>
      </c>
      <c r="K12541" s="469">
        <f t="shared" si="1068"/>
        <v>5.2991539169350794</v>
      </c>
      <c r="L12541" s="469">
        <f t="shared" si="1069"/>
        <v>-8.4608306492039986E-4</v>
      </c>
    </row>
    <row r="12542" spans="1:12">
      <c r="A12542" s="98" t="str">
        <f t="shared" si="1071"/>
        <v>D800-120</v>
      </c>
      <c r="B12542" s="98">
        <f t="shared" si="1074"/>
        <v>6</v>
      </c>
      <c r="C12542" s="98">
        <f t="shared" si="1075"/>
        <v>6</v>
      </c>
      <c r="D12542" s="98">
        <f t="shared" si="1072"/>
        <v>78</v>
      </c>
      <c r="E12542" s="98">
        <f t="shared" si="1073"/>
        <v>29</v>
      </c>
      <c r="F12542" s="397">
        <f>F12540+(E12542-E12540)*(F12543-F12540)/(E12543-E12540)</f>
        <v>4.4609333333333332</v>
      </c>
      <c r="G12542" s="98">
        <v>15</v>
      </c>
      <c r="H12542" s="491">
        <f>H12540+(E12542-E12540)*(H12543-H12540)/(E12543-E12540)</f>
        <v>0.82612633333333341</v>
      </c>
      <c r="I12542" s="492">
        <f>I12540+(E12542-E12540)*(I12543-I12540)/(E12543-E12540)</f>
        <v>5.4</v>
      </c>
      <c r="J12542" s="397">
        <f>J12540+(E12542-E12540)*(J12543-J12540)/(E12543-E12540)</f>
        <v>0.70289999999999997</v>
      </c>
      <c r="K12542" s="469">
        <f t="shared" si="1068"/>
        <v>5.3998198015719137</v>
      </c>
      <c r="L12542" s="469">
        <f t="shared" si="1069"/>
        <v>-1.801984280866975E-4</v>
      </c>
    </row>
    <row r="12543" spans="1:12">
      <c r="A12543" s="480" t="str">
        <f t="shared" si="1071"/>
        <v>D800-120</v>
      </c>
      <c r="B12543" s="480">
        <f t="shared" si="1074"/>
        <v>6</v>
      </c>
      <c r="C12543" s="480">
        <f t="shared" si="1075"/>
        <v>6</v>
      </c>
      <c r="D12543" s="480">
        <f t="shared" si="1072"/>
        <v>78</v>
      </c>
      <c r="E12543" s="480">
        <f t="shared" si="1073"/>
        <v>30</v>
      </c>
      <c r="F12543" s="484">
        <v>4.4721000000000002</v>
      </c>
      <c r="G12543" s="480">
        <v>15</v>
      </c>
      <c r="H12543" s="482">
        <v>0.81254000000000004</v>
      </c>
      <c r="I12543" s="483">
        <v>5.5</v>
      </c>
      <c r="J12543" s="484">
        <v>0.68530000000000002</v>
      </c>
      <c r="K12543" s="469">
        <f t="shared" si="1068"/>
        <v>5.503852118049573</v>
      </c>
      <c r="L12543" s="469">
        <f t="shared" si="1069"/>
        <v>3.8521180495729723E-3</v>
      </c>
    </row>
    <row r="12544" spans="1:12">
      <c r="A12544" s="98" t="str">
        <f t="shared" si="1071"/>
        <v>D800-120</v>
      </c>
      <c r="B12544" s="98">
        <f t="shared" si="1074"/>
        <v>6</v>
      </c>
      <c r="C12544" s="98">
        <f t="shared" si="1075"/>
        <v>6</v>
      </c>
      <c r="D12544" s="98">
        <f t="shared" si="1072"/>
        <v>78</v>
      </c>
      <c r="E12544" s="98">
        <f t="shared" si="1073"/>
        <v>31</v>
      </c>
      <c r="F12544" s="397">
        <f>F12543+(E12544-E12543)*(F12546-F12543)/(E12546-E12543)</f>
        <v>4.4832000000000001</v>
      </c>
      <c r="G12544" s="98">
        <v>15</v>
      </c>
      <c r="H12544" s="491">
        <f>H12543+(E12544-E12543)*(H12546-H12543)/(E12546-E12543)</f>
        <v>0.79958499999999999</v>
      </c>
      <c r="I12544" s="492">
        <f>I12543+(E12544-E12543)*(I12546-I12543)/(E12546-E12543)</f>
        <v>5.6</v>
      </c>
      <c r="J12544" s="397">
        <f>J12543+(E12544-E12543)*(J12546-J12543)/(E12546-E12543)</f>
        <v>0.6677333333333334</v>
      </c>
      <c r="K12544" s="469">
        <f t="shared" si="1068"/>
        <v>5.6069085838278605</v>
      </c>
      <c r="L12544" s="469">
        <f t="shared" si="1069"/>
        <v>6.9085838278608591E-3</v>
      </c>
    </row>
    <row r="12545" spans="1:12">
      <c r="A12545" s="98" t="str">
        <f t="shared" si="1071"/>
        <v>D800-120</v>
      </c>
      <c r="B12545" s="98">
        <f t="shared" si="1074"/>
        <v>6</v>
      </c>
      <c r="C12545" s="98">
        <f t="shared" si="1075"/>
        <v>6</v>
      </c>
      <c r="D12545" s="98">
        <f t="shared" si="1072"/>
        <v>78</v>
      </c>
      <c r="E12545" s="98">
        <f t="shared" si="1073"/>
        <v>32</v>
      </c>
      <c r="F12545" s="397">
        <f>F12543+(E12545-E12543)*(F12546-F12543)/(E12546-E12543)</f>
        <v>4.4943</v>
      </c>
      <c r="G12545" s="98">
        <v>15</v>
      </c>
      <c r="H12545" s="491">
        <f>H12543+(E12545-E12543)*(H12546-H12543)/(E12546-E12543)</f>
        <v>0.78663000000000005</v>
      </c>
      <c r="I12545" s="492">
        <f>I12543+(E12545-E12543)*(I12546-I12543)/(E12546-E12543)</f>
        <v>5.7</v>
      </c>
      <c r="J12545" s="397">
        <f>J12543+(E12545-E12543)*(J12546-J12543)/(E12546-E12543)</f>
        <v>0.65016666666666667</v>
      </c>
      <c r="K12545" s="469">
        <f t="shared" si="1068"/>
        <v>5.7133595209946222</v>
      </c>
      <c r="L12545" s="469">
        <f t="shared" si="1069"/>
        <v>1.3359520994622009E-2</v>
      </c>
    </row>
    <row r="12546" spans="1:12">
      <c r="A12546" s="480" t="str">
        <f t="shared" si="1071"/>
        <v>D800-120</v>
      </c>
      <c r="B12546" s="480">
        <f t="shared" si="1074"/>
        <v>6</v>
      </c>
      <c r="C12546" s="480">
        <f t="shared" si="1075"/>
        <v>6</v>
      </c>
      <c r="D12546" s="480">
        <f t="shared" si="1072"/>
        <v>78</v>
      </c>
      <c r="E12546" s="480">
        <f t="shared" si="1073"/>
        <v>33</v>
      </c>
      <c r="F12546" s="484">
        <v>4.5053999999999998</v>
      </c>
      <c r="G12546" s="480">
        <v>15</v>
      </c>
      <c r="H12546" s="482">
        <v>0.773675</v>
      </c>
      <c r="I12546" s="483">
        <v>5.8</v>
      </c>
      <c r="J12546" s="484">
        <v>0.63260000000000005</v>
      </c>
      <c r="K12546" s="469">
        <f t="shared" si="1068"/>
        <v>5.823375448347174</v>
      </c>
      <c r="L12546" s="469">
        <f t="shared" si="1069"/>
        <v>2.3375448347174199E-2</v>
      </c>
    </row>
    <row r="12547" spans="1:12">
      <c r="A12547" s="98" t="str">
        <f t="shared" si="1071"/>
        <v>D800-120</v>
      </c>
      <c r="B12547" s="98">
        <f t="shared" si="1074"/>
        <v>6</v>
      </c>
      <c r="C12547" s="98">
        <f t="shared" si="1075"/>
        <v>6</v>
      </c>
      <c r="D12547" s="98">
        <f t="shared" si="1072"/>
        <v>78</v>
      </c>
      <c r="E12547" s="98">
        <f t="shared" si="1073"/>
        <v>34</v>
      </c>
      <c r="F12547" s="397">
        <f>F12546+(E12547-E12546)*(F12549-F12546)/(E12549-E12546)</f>
        <v>4.5163666666666664</v>
      </c>
      <c r="G12547" s="98">
        <v>15</v>
      </c>
      <c r="H12547" s="491">
        <f>H12546+(E12547-E12546)*(H12549-H12546)/(E12549-E12546)</f>
        <v>0.76033866666666672</v>
      </c>
      <c r="I12547" s="492">
        <f>I12546+(E12547-E12546)*(I12549-I12546)/(E12549-E12546)</f>
        <v>5.9333333333333336</v>
      </c>
      <c r="J12547" s="397">
        <f>J12546+(E12547-E12546)*(J12549-J12546)/(E12549-E12546)</f>
        <v>0.61503333333333332</v>
      </c>
      <c r="K12547" s="469">
        <f t="shared" si="1068"/>
        <v>5.9399407983109276</v>
      </c>
      <c r="L12547" s="469">
        <f t="shared" si="1069"/>
        <v>6.6074649775940131E-3</v>
      </c>
    </row>
    <row r="12548" spans="1:12">
      <c r="A12548" s="98" t="str">
        <f t="shared" si="1071"/>
        <v>D800-120</v>
      </c>
      <c r="B12548" s="98">
        <f t="shared" si="1074"/>
        <v>6</v>
      </c>
      <c r="C12548" s="98">
        <f t="shared" si="1075"/>
        <v>6</v>
      </c>
      <c r="D12548" s="98">
        <f t="shared" si="1072"/>
        <v>78</v>
      </c>
      <c r="E12548" s="98">
        <f t="shared" si="1073"/>
        <v>35</v>
      </c>
      <c r="F12548" s="397">
        <f>F12546+(E12548-E12546)*(F12549-F12546)/(E12549-E12546)</f>
        <v>4.527333333333333</v>
      </c>
      <c r="G12548" s="98">
        <v>15</v>
      </c>
      <c r="H12548" s="491">
        <f>H12546+(E12548-E12546)*(H12549-H12546)/(E12549-E12546)</f>
        <v>0.74700233333333332</v>
      </c>
      <c r="I12548" s="492">
        <f>I12546+(E12548-E12546)*(I12549-I12546)/(E12549-E12546)</f>
        <v>6.0666666666666664</v>
      </c>
      <c r="J12548" s="397">
        <f>J12546+(E12548-E12546)*(J12549-J12546)/(E12549-E12546)</f>
        <v>0.5974666666666667</v>
      </c>
      <c r="K12548" s="469">
        <f t="shared" si="1068"/>
        <v>6.0606682620803944</v>
      </c>
      <c r="L12548" s="469">
        <f t="shared" si="1069"/>
        <v>-5.9984045862719881E-3</v>
      </c>
    </row>
    <row r="12549" spans="1:12">
      <c r="A12549" s="480" t="str">
        <f t="shared" si="1071"/>
        <v>D800-120</v>
      </c>
      <c r="B12549" s="480">
        <f t="shared" si="1074"/>
        <v>6</v>
      </c>
      <c r="C12549" s="480">
        <f t="shared" si="1075"/>
        <v>6</v>
      </c>
      <c r="D12549" s="480">
        <f t="shared" si="1072"/>
        <v>78</v>
      </c>
      <c r="E12549" s="480">
        <f t="shared" si="1073"/>
        <v>36</v>
      </c>
      <c r="F12549" s="484">
        <v>4.5382999999999996</v>
      </c>
      <c r="G12549" s="480">
        <v>15</v>
      </c>
      <c r="H12549" s="482">
        <v>0.73366600000000004</v>
      </c>
      <c r="I12549" s="483">
        <v>6.2</v>
      </c>
      <c r="J12549" s="484">
        <v>0.57989999999999997</v>
      </c>
      <c r="K12549" s="469">
        <f t="shared" si="1068"/>
        <v>6.1857848121624821</v>
      </c>
      <c r="L12549" s="469">
        <f t="shared" si="1069"/>
        <v>-1.4215187837518073E-2</v>
      </c>
    </row>
    <row r="12550" spans="1:12">
      <c r="A12550" s="98" t="str">
        <f t="shared" si="1071"/>
        <v>D800-120</v>
      </c>
      <c r="B12550" s="98">
        <f t="shared" si="1074"/>
        <v>6</v>
      </c>
      <c r="C12550" s="98">
        <f t="shared" si="1075"/>
        <v>6</v>
      </c>
      <c r="D12550" s="98">
        <f t="shared" si="1072"/>
        <v>78</v>
      </c>
      <c r="E12550" s="98">
        <f t="shared" si="1073"/>
        <v>37</v>
      </c>
      <c r="F12550" s="397">
        <f>F12549+(E12550-E12549)*(F12552-F12549)/(E12552-E12549)</f>
        <v>4.5492333333333335</v>
      </c>
      <c r="G12550" s="98">
        <v>15</v>
      </c>
      <c r="H12550" s="491">
        <f>H12549+(E12550-E12549)*(H12552-H12549)/(E12552-E12549)</f>
        <v>0.72027033333333335</v>
      </c>
      <c r="I12550" s="492">
        <f>I12549+(E12550-E12549)*(I12552-I12549)/(E12552-E12549)</f>
        <v>6.333333333333333</v>
      </c>
      <c r="J12550" s="397">
        <f>J12549+(E12550-E12549)*(J12552-J12549)/(E12552-E12549)</f>
        <v>0.56233333333333335</v>
      </c>
      <c r="K12550" s="469">
        <f t="shared" si="1068"/>
        <v>6.3160082024758299</v>
      </c>
      <c r="L12550" s="469">
        <f t="shared" si="1069"/>
        <v>-1.732513085750309E-2</v>
      </c>
    </row>
    <row r="12551" spans="1:12">
      <c r="A12551" s="98" t="str">
        <f t="shared" si="1071"/>
        <v>D800-120</v>
      </c>
      <c r="B12551" s="98">
        <f t="shared" si="1074"/>
        <v>6</v>
      </c>
      <c r="C12551" s="98">
        <f t="shared" si="1075"/>
        <v>6</v>
      </c>
      <c r="D12551" s="98">
        <f t="shared" si="1072"/>
        <v>78</v>
      </c>
      <c r="E12551" s="98">
        <f t="shared" si="1073"/>
        <v>38</v>
      </c>
      <c r="F12551" s="397">
        <f>F12549+(E12551-E12549)*(F12552-F12549)/(E12552-E12549)</f>
        <v>4.5601666666666665</v>
      </c>
      <c r="G12551" s="98">
        <v>15</v>
      </c>
      <c r="H12551" s="491">
        <f>H12549+(E12551-E12549)*(H12552-H12549)/(E12552-E12549)</f>
        <v>0.70687466666666665</v>
      </c>
      <c r="I12551" s="492">
        <f>I12549+(E12551-E12549)*(I12552-I12549)/(E12552-E12549)</f>
        <v>6.4666666666666668</v>
      </c>
      <c r="J12551" s="397">
        <f>J12549+(E12551-E12549)*(J12552-J12549)/(E12552-E12549)</f>
        <v>0.54476666666666662</v>
      </c>
      <c r="K12551" s="469">
        <f t="shared" si="1068"/>
        <v>6.4511672036155394</v>
      </c>
      <c r="L12551" s="469">
        <f t="shared" si="1069"/>
        <v>-1.5499463051127371E-2</v>
      </c>
    </row>
    <row r="12552" spans="1:12">
      <c r="A12552" s="480" t="str">
        <f t="shared" si="1071"/>
        <v>D800-120</v>
      </c>
      <c r="B12552" s="480">
        <f t="shared" si="1074"/>
        <v>6</v>
      </c>
      <c r="C12552" s="480">
        <f t="shared" si="1075"/>
        <v>6</v>
      </c>
      <c r="D12552" s="480">
        <f t="shared" si="1072"/>
        <v>78</v>
      </c>
      <c r="E12552" s="480">
        <f t="shared" si="1073"/>
        <v>39</v>
      </c>
      <c r="F12552" s="484">
        <v>4.5711000000000004</v>
      </c>
      <c r="G12552" s="480">
        <v>15</v>
      </c>
      <c r="H12552" s="482">
        <v>0.69347899999999996</v>
      </c>
      <c r="I12552" s="483">
        <v>6.6</v>
      </c>
      <c r="J12552" s="484">
        <v>0.5272</v>
      </c>
      <c r="K12552" s="469">
        <f t="shared" si="1068"/>
        <v>6.5915478334599902</v>
      </c>
      <c r="L12552" s="469">
        <f t="shared" si="1069"/>
        <v>-8.4521665400094648E-3</v>
      </c>
    </row>
    <row r="12553" spans="1:12">
      <c r="A12553" s="98" t="str">
        <f t="shared" si="1071"/>
        <v>D800-120</v>
      </c>
      <c r="B12553" s="98">
        <f t="shared" si="1074"/>
        <v>6</v>
      </c>
      <c r="C12553" s="98">
        <f t="shared" si="1075"/>
        <v>6</v>
      </c>
      <c r="D12553" s="98">
        <f t="shared" si="1072"/>
        <v>78</v>
      </c>
      <c r="E12553" s="98">
        <f t="shared" si="1073"/>
        <v>40</v>
      </c>
      <c r="F12553" s="397">
        <f>F12552+(E12553-E12552)*(F12555-F12552)/(E12555-E12552)</f>
        <v>4.5819333333333336</v>
      </c>
      <c r="G12553" s="98">
        <v>15</v>
      </c>
      <c r="H12553" s="491">
        <f>H12552+(E12553-E12552)*(H12555-H12552)/(E12555-E12552)</f>
        <v>0.68001233333333333</v>
      </c>
      <c r="I12553" s="492">
        <f>I12552+(E12553-E12552)*(I12555-I12552)/(E12555-E12552)</f>
        <v>6.7666666666666666</v>
      </c>
      <c r="J12553" s="397">
        <f>J12552+(E12553-E12552)*(J12555-J12552)/(E12555-E12552)</f>
        <v>0.50963333333333338</v>
      </c>
      <c r="K12553" s="469">
        <f t="shared" si="1068"/>
        <v>6.7380150458055423</v>
      </c>
      <c r="L12553" s="469">
        <f t="shared" si="1069"/>
        <v>-2.8651620861124272E-2</v>
      </c>
    </row>
    <row r="12554" spans="1:12">
      <c r="A12554" s="98" t="str">
        <f t="shared" si="1071"/>
        <v>D800-120</v>
      </c>
      <c r="B12554" s="98">
        <f t="shared" si="1074"/>
        <v>6</v>
      </c>
      <c r="C12554" s="98">
        <f t="shared" si="1075"/>
        <v>6</v>
      </c>
      <c r="D12554" s="98">
        <f t="shared" si="1072"/>
        <v>78</v>
      </c>
      <c r="E12554" s="98">
        <f t="shared" si="1073"/>
        <v>41</v>
      </c>
      <c r="F12554" s="397">
        <f>F12552+(E12554-E12552)*(F12555-F12552)/(E12555-E12552)</f>
        <v>4.5927666666666669</v>
      </c>
      <c r="G12554" s="98">
        <v>15</v>
      </c>
      <c r="H12554" s="491">
        <f>H12552+(E12554-E12552)*(H12555-H12552)/(E12555-E12552)</f>
        <v>0.66654566666666659</v>
      </c>
      <c r="I12554" s="492">
        <f>I12552+(E12554-E12552)*(I12555-I12552)/(E12555-E12552)</f>
        <v>6.9333333333333327</v>
      </c>
      <c r="J12554" s="397">
        <f>J12552+(E12554-E12552)*(J12555-J12552)/(E12555-E12552)</f>
        <v>0.49206666666666665</v>
      </c>
      <c r="K12554" s="469">
        <f t="shared" si="1068"/>
        <v>6.8904006077103004</v>
      </c>
      <c r="L12554" s="469">
        <f t="shared" si="1069"/>
        <v>-4.2932725623032297E-2</v>
      </c>
    </row>
    <row r="12555" spans="1:12">
      <c r="A12555" s="480" t="str">
        <f t="shared" si="1071"/>
        <v>D800-120</v>
      </c>
      <c r="B12555" s="480">
        <f t="shared" si="1074"/>
        <v>6</v>
      </c>
      <c r="C12555" s="480">
        <f t="shared" si="1075"/>
        <v>6</v>
      </c>
      <c r="D12555" s="480">
        <f t="shared" si="1072"/>
        <v>78</v>
      </c>
      <c r="E12555" s="480">
        <f t="shared" si="1073"/>
        <v>42</v>
      </c>
      <c r="F12555" s="484">
        <v>4.6036000000000001</v>
      </c>
      <c r="G12555" s="480">
        <v>15</v>
      </c>
      <c r="H12555" s="482">
        <v>0.65307899999999997</v>
      </c>
      <c r="I12555" s="483">
        <v>7.1</v>
      </c>
      <c r="J12555" s="484">
        <v>0.47449999999999998</v>
      </c>
      <c r="K12555" s="469">
        <f t="shared" ref="K12555:K12618" si="1076">F12555/H12555</f>
        <v>7.0490706331087054</v>
      </c>
      <c r="L12555" s="469">
        <f t="shared" ref="L12555:L12618" si="1077">K12555-I12555</f>
        <v>-5.0929366891294237E-2</v>
      </c>
    </row>
    <row r="12556" spans="1:12">
      <c r="A12556" s="98" t="str">
        <f t="shared" si="1071"/>
        <v>D800-120</v>
      </c>
      <c r="B12556" s="98">
        <f t="shared" si="1074"/>
        <v>6</v>
      </c>
      <c r="C12556" s="98">
        <f t="shared" si="1075"/>
        <v>6</v>
      </c>
      <c r="D12556" s="98">
        <f t="shared" si="1072"/>
        <v>78</v>
      </c>
      <c r="E12556" s="98">
        <f t="shared" si="1073"/>
        <v>43</v>
      </c>
      <c r="F12556" s="397">
        <f>F12555+(E12556-E12555)*(F12558-F12555)/(E12558-E12555)</f>
        <v>4.6143666666666672</v>
      </c>
      <c r="G12556" s="98">
        <v>15</v>
      </c>
      <c r="H12556" s="491">
        <f>H12555+(E12556-E12555)*(H12558-H12555)/(E12558-E12555)</f>
        <v>0.63952900000000001</v>
      </c>
      <c r="I12556" s="492">
        <f>I12555+(E12556-E12555)*(I12558-I12555)/(E12558-E12555)</f>
        <v>7.2666666666666666</v>
      </c>
      <c r="J12556" s="397">
        <f>J12555+(E12556-E12555)*(J12558-J12555)/(E12558-E12555)</f>
        <v>0.45689999999999997</v>
      </c>
      <c r="K12556" s="469">
        <f t="shared" si="1076"/>
        <v>7.2152578955241546</v>
      </c>
      <c r="L12556" s="469">
        <f t="shared" si="1077"/>
        <v>-5.1408771142511966E-2</v>
      </c>
    </row>
    <row r="12557" spans="1:12">
      <c r="A12557" s="98" t="str">
        <f t="shared" si="1071"/>
        <v>D800-120</v>
      </c>
      <c r="B12557" s="98">
        <f t="shared" si="1074"/>
        <v>6</v>
      </c>
      <c r="C12557" s="98">
        <f t="shared" si="1075"/>
        <v>6</v>
      </c>
      <c r="D12557" s="98">
        <f t="shared" si="1072"/>
        <v>78</v>
      </c>
      <c r="E12557" s="98">
        <f t="shared" si="1073"/>
        <v>44</v>
      </c>
      <c r="F12557" s="397">
        <f>F12555+(E12557-E12555)*(F12558-F12555)/(E12558-E12555)</f>
        <v>4.6251333333333333</v>
      </c>
      <c r="G12557" s="98">
        <v>15</v>
      </c>
      <c r="H12557" s="491">
        <f>H12555+(E12557-E12555)*(H12558-H12555)/(E12558-E12555)</f>
        <v>0.62597899999999995</v>
      </c>
      <c r="I12557" s="492">
        <f>I12555+(E12557-E12555)*(I12558-I12555)/(E12558-E12555)</f>
        <v>7.4333333333333327</v>
      </c>
      <c r="J12557" s="397">
        <f>J12555+(E12557-E12555)*(J12558-J12555)/(E12558-E12555)</f>
        <v>0.43930000000000002</v>
      </c>
      <c r="K12557" s="469">
        <f t="shared" si="1076"/>
        <v>7.3886397680007372</v>
      </c>
      <c r="L12557" s="469">
        <f t="shared" si="1077"/>
        <v>-4.4693565332595497E-2</v>
      </c>
    </row>
    <row r="12558" spans="1:12">
      <c r="A12558" s="480" t="str">
        <f t="shared" si="1071"/>
        <v>D800-120</v>
      </c>
      <c r="B12558" s="480">
        <f t="shared" si="1074"/>
        <v>6</v>
      </c>
      <c r="C12558" s="480">
        <f t="shared" si="1075"/>
        <v>6</v>
      </c>
      <c r="D12558" s="480">
        <f t="shared" ref="D12558:D12591" si="1078">D12557</f>
        <v>78</v>
      </c>
      <c r="E12558" s="480">
        <f t="shared" si="1073"/>
        <v>45</v>
      </c>
      <c r="F12558" s="484">
        <v>4.6359000000000004</v>
      </c>
      <c r="G12558" s="480">
        <v>15</v>
      </c>
      <c r="H12558" s="482">
        <v>0.612429</v>
      </c>
      <c r="I12558" s="483">
        <v>7.6</v>
      </c>
      <c r="J12558" s="484">
        <v>0.42170000000000002</v>
      </c>
      <c r="K12558" s="469">
        <f t="shared" si="1076"/>
        <v>7.5696937930764223</v>
      </c>
      <c r="L12558" s="469">
        <f t="shared" si="1077"/>
        <v>-3.0306206923577328E-2</v>
      </c>
    </row>
    <row r="12559" spans="1:12">
      <c r="A12559" s="98" t="str">
        <f t="shared" si="1071"/>
        <v>D800-120</v>
      </c>
      <c r="B12559" s="98">
        <f t="shared" si="1074"/>
        <v>6</v>
      </c>
      <c r="C12559" s="98">
        <f t="shared" si="1075"/>
        <v>6</v>
      </c>
      <c r="D12559" s="98">
        <f t="shared" si="1078"/>
        <v>78</v>
      </c>
      <c r="E12559" s="98">
        <f t="shared" si="1073"/>
        <v>46</v>
      </c>
      <c r="F12559" s="397">
        <f>F12558+(E12559-E12558)*(F12561-F12558)/(E12561-E12558)</f>
        <v>4.6466000000000003</v>
      </c>
      <c r="G12559" s="98">
        <v>15</v>
      </c>
      <c r="H12559" s="491">
        <f>H12558+(E12559-E12558)*(H12561-H12558)/(E12561-E12558)</f>
        <v>0.59878433333333336</v>
      </c>
      <c r="I12559" s="492">
        <f>I12558+(E12559-E12558)*(I12561-I12558)/(E12561-E12558)</f>
        <v>7.8</v>
      </c>
      <c r="J12559" s="397">
        <f>J12558+(E12559-E12558)*(J12561-J12558)/(E12561-E12558)</f>
        <v>0.40413333333333334</v>
      </c>
      <c r="K12559" s="469">
        <f t="shared" si="1076"/>
        <v>7.7600560691578995</v>
      </c>
      <c r="L12559" s="469">
        <f t="shared" si="1077"/>
        <v>-3.994393084210035E-2</v>
      </c>
    </row>
    <row r="12560" spans="1:12">
      <c r="A12560" s="98" t="str">
        <f t="shared" si="1071"/>
        <v>D800-120</v>
      </c>
      <c r="B12560" s="98">
        <f t="shared" si="1074"/>
        <v>6</v>
      </c>
      <c r="C12560" s="98">
        <f t="shared" si="1075"/>
        <v>6</v>
      </c>
      <c r="D12560" s="98">
        <f t="shared" si="1078"/>
        <v>78</v>
      </c>
      <c r="E12560" s="98">
        <f t="shared" si="1073"/>
        <v>47</v>
      </c>
      <c r="F12560" s="397">
        <f>F12558+(E12560-E12558)*(F12561-F12558)/(E12561-E12558)</f>
        <v>4.6573000000000002</v>
      </c>
      <c r="G12560" s="98">
        <v>15</v>
      </c>
      <c r="H12560" s="491">
        <f>H12558+(E12560-E12558)*(H12561-H12558)/(E12561-E12558)</f>
        <v>0.58513966666666661</v>
      </c>
      <c r="I12560" s="492">
        <f>I12558+(E12560-E12558)*(I12561-I12558)/(E12561-E12558)</f>
        <v>7.9999999999999991</v>
      </c>
      <c r="J12560" s="397">
        <f>J12558+(E12560-E12558)*(J12561-J12558)/(E12561-E12558)</f>
        <v>0.38656666666666667</v>
      </c>
      <c r="K12560" s="469">
        <f t="shared" si="1076"/>
        <v>7.9592963275434538</v>
      </c>
      <c r="L12560" s="469">
        <f t="shared" si="1077"/>
        <v>-4.070367245654527E-2</v>
      </c>
    </row>
    <row r="12561" spans="1:12">
      <c r="A12561" s="480" t="str">
        <f t="shared" si="1071"/>
        <v>D800-120</v>
      </c>
      <c r="B12561" s="480">
        <f t="shared" si="1074"/>
        <v>6</v>
      </c>
      <c r="C12561" s="480">
        <f t="shared" si="1075"/>
        <v>6</v>
      </c>
      <c r="D12561" s="480">
        <f t="shared" si="1078"/>
        <v>78</v>
      </c>
      <c r="E12561" s="480">
        <f t="shared" si="1073"/>
        <v>48</v>
      </c>
      <c r="F12561" s="484">
        <v>4.6680000000000001</v>
      </c>
      <c r="G12561" s="480">
        <v>15</v>
      </c>
      <c r="H12561" s="482">
        <v>0.57149499999999998</v>
      </c>
      <c r="I12561" s="483">
        <v>8.1999999999999993</v>
      </c>
      <c r="J12561" s="484">
        <v>0.36899999999999999</v>
      </c>
      <c r="K12561" s="469">
        <f t="shared" si="1076"/>
        <v>8.168050464133545</v>
      </c>
      <c r="L12561" s="469">
        <f t="shared" si="1077"/>
        <v>-3.1949535866454326E-2</v>
      </c>
    </row>
    <row r="12562" spans="1:12">
      <c r="A12562" s="98" t="str">
        <f t="shared" si="1071"/>
        <v>D800-120</v>
      </c>
      <c r="B12562" s="98">
        <f t="shared" si="1074"/>
        <v>6</v>
      </c>
      <c r="C12562" s="98">
        <f t="shared" si="1075"/>
        <v>6</v>
      </c>
      <c r="D12562" s="98">
        <f t="shared" si="1078"/>
        <v>78</v>
      </c>
      <c r="E12562" s="98">
        <f t="shared" si="1073"/>
        <v>49</v>
      </c>
      <c r="F12562" s="397">
        <f>F12561+(E12562-E12561)*(F12564-F12561)/(E12564-E12561)</f>
        <v>4.6786333333333339</v>
      </c>
      <c r="G12562" s="98">
        <v>15</v>
      </c>
      <c r="H12562" s="491">
        <f>H12561+(E12562-E12561)*(H12564-H12561)/(E12564-E12561)</f>
        <v>0.55774366666666664</v>
      </c>
      <c r="I12562" s="492">
        <f>I12561+(E12562-E12561)*(I12564-I12561)/(E12564-E12561)</f>
        <v>8.4333333333333336</v>
      </c>
      <c r="J12562" s="397">
        <f>J12561+(E12562-E12561)*(J12564-J12561)/(E12564-E12561)</f>
        <v>0.35143333333333332</v>
      </c>
      <c r="K12562" s="469">
        <f t="shared" si="1076"/>
        <v>8.3885010497653951</v>
      </c>
      <c r="L12562" s="469">
        <f t="shared" si="1077"/>
        <v>-4.4832283567938447E-2</v>
      </c>
    </row>
    <row r="12563" spans="1:12">
      <c r="A12563" s="98" t="str">
        <f t="shared" si="1071"/>
        <v>D800-120</v>
      </c>
      <c r="B12563" s="98">
        <f t="shared" si="1074"/>
        <v>6</v>
      </c>
      <c r="C12563" s="98">
        <f t="shared" si="1075"/>
        <v>6</v>
      </c>
      <c r="D12563" s="98">
        <f t="shared" si="1078"/>
        <v>78</v>
      </c>
      <c r="E12563" s="98">
        <f t="shared" si="1073"/>
        <v>50</v>
      </c>
      <c r="F12563" s="397">
        <f>F12561+(E12563-E12561)*(F12564-F12561)/(E12564-E12561)</f>
        <v>4.6892666666666667</v>
      </c>
      <c r="G12563" s="98">
        <v>15</v>
      </c>
      <c r="H12563" s="491">
        <f>H12561+(E12563-E12561)*(H12564-H12561)/(E12564-E12561)</f>
        <v>0.5439923333333333</v>
      </c>
      <c r="I12563" s="492">
        <f>I12561+(E12563-E12561)*(I12564-I12561)/(E12564-E12561)</f>
        <v>8.6666666666666661</v>
      </c>
      <c r="J12563" s="397">
        <f>J12561+(E12563-E12561)*(J12564-J12561)/(E12564-E12561)</f>
        <v>0.3338666666666667</v>
      </c>
      <c r="K12563" s="469">
        <f t="shared" si="1076"/>
        <v>8.6200969744058895</v>
      </c>
      <c r="L12563" s="469">
        <f t="shared" si="1077"/>
        <v>-4.6569692260776563E-2</v>
      </c>
    </row>
    <row r="12564" spans="1:12">
      <c r="A12564" s="480" t="str">
        <f t="shared" si="1071"/>
        <v>D800-120</v>
      </c>
      <c r="B12564" s="480">
        <f t="shared" si="1074"/>
        <v>6</v>
      </c>
      <c r="C12564" s="480">
        <f t="shared" si="1075"/>
        <v>6</v>
      </c>
      <c r="D12564" s="480">
        <f t="shared" si="1078"/>
        <v>78</v>
      </c>
      <c r="E12564" s="480">
        <f t="shared" si="1073"/>
        <v>51</v>
      </c>
      <c r="F12564" s="484">
        <v>4.6999000000000004</v>
      </c>
      <c r="G12564" s="480">
        <v>15</v>
      </c>
      <c r="H12564" s="482">
        <v>0.53024099999999996</v>
      </c>
      <c r="I12564" s="483">
        <v>8.9</v>
      </c>
      <c r="J12564" s="484">
        <v>0.31630000000000003</v>
      </c>
      <c r="K12564" s="469">
        <f t="shared" si="1076"/>
        <v>8.8637053717083383</v>
      </c>
      <c r="L12564" s="469">
        <f t="shared" si="1077"/>
        <v>-3.6294628291662079E-2</v>
      </c>
    </row>
    <row r="12565" spans="1:12">
      <c r="A12565" s="98" t="str">
        <f t="shared" si="1071"/>
        <v>D800-120</v>
      </c>
      <c r="B12565" s="98">
        <f t="shared" si="1074"/>
        <v>6</v>
      </c>
      <c r="C12565" s="98">
        <f t="shared" si="1075"/>
        <v>6</v>
      </c>
      <c r="D12565" s="98">
        <f t="shared" si="1078"/>
        <v>78</v>
      </c>
      <c r="E12565" s="98">
        <f t="shared" si="1073"/>
        <v>52</v>
      </c>
      <c r="F12565" s="397">
        <f>F12564+(E12565-E12564)*(F12567-F12564)/(E12567-E12564)</f>
        <v>4.7104333333333335</v>
      </c>
      <c r="G12565" s="98">
        <v>15</v>
      </c>
      <c r="H12565" s="491">
        <f>H12564+(E12565-E12564)*(H12567-H12564)/(E12567-E12564)</f>
        <v>0.51637133333333329</v>
      </c>
      <c r="I12565" s="492">
        <f>I12564+(E12565-E12564)*(I12567-I12564)/(E12567-E12564)</f>
        <v>9.1666666666666661</v>
      </c>
      <c r="J12565" s="397">
        <f>J12564+(E12565-E12564)*(J12567-J12564)/(E12567-E12564)</f>
        <v>0.29873333333333335</v>
      </c>
      <c r="K12565" s="469">
        <f t="shared" si="1076"/>
        <v>9.1221820989288087</v>
      </c>
      <c r="L12565" s="469">
        <f t="shared" si="1077"/>
        <v>-4.4484567737857361E-2</v>
      </c>
    </row>
    <row r="12566" spans="1:12">
      <c r="A12566" s="98" t="str">
        <f t="shared" si="1071"/>
        <v>D800-120</v>
      </c>
      <c r="B12566" s="98">
        <f t="shared" si="1074"/>
        <v>6</v>
      </c>
      <c r="C12566" s="98">
        <f t="shared" si="1075"/>
        <v>6</v>
      </c>
      <c r="D12566" s="98">
        <f t="shared" si="1078"/>
        <v>78</v>
      </c>
      <c r="E12566" s="98">
        <f t="shared" si="1073"/>
        <v>53</v>
      </c>
      <c r="F12566" s="397">
        <f>F12564+(E12566-E12564)*(F12567-F12564)/(E12567-E12564)</f>
        <v>4.7209666666666665</v>
      </c>
      <c r="G12566" s="98">
        <v>15</v>
      </c>
      <c r="H12566" s="491">
        <f>H12564+(E12566-E12564)*(H12567-H12564)/(E12567-E12564)</f>
        <v>0.50250166666666662</v>
      </c>
      <c r="I12566" s="492">
        <f>I12564+(E12566-E12564)*(I12567-I12564)/(E12567-E12564)</f>
        <v>9.4333333333333336</v>
      </c>
      <c r="J12566" s="397">
        <f>J12564+(E12566-E12564)*(J12567-J12564)/(E12567-E12564)</f>
        <v>0.28116666666666668</v>
      </c>
      <c r="K12566" s="469">
        <f t="shared" si="1076"/>
        <v>9.3949273800086903</v>
      </c>
      <c r="L12566" s="469">
        <f t="shared" si="1077"/>
        <v>-3.8405953324643249E-2</v>
      </c>
    </row>
    <row r="12567" spans="1:12">
      <c r="A12567" s="480" t="str">
        <f t="shared" si="1071"/>
        <v>D800-120</v>
      </c>
      <c r="B12567" s="480">
        <f t="shared" si="1074"/>
        <v>6</v>
      </c>
      <c r="C12567" s="480">
        <f t="shared" si="1075"/>
        <v>6</v>
      </c>
      <c r="D12567" s="480">
        <f t="shared" si="1078"/>
        <v>78</v>
      </c>
      <c r="E12567" s="480">
        <f t="shared" si="1073"/>
        <v>54</v>
      </c>
      <c r="F12567" s="484">
        <v>4.7314999999999996</v>
      </c>
      <c r="G12567" s="480">
        <v>15</v>
      </c>
      <c r="H12567" s="482">
        <v>0.48863200000000001</v>
      </c>
      <c r="I12567" s="483">
        <v>9.6999999999999993</v>
      </c>
      <c r="J12567" s="484">
        <v>0.2636</v>
      </c>
      <c r="K12567" s="469">
        <f t="shared" si="1076"/>
        <v>9.683156240278981</v>
      </c>
      <c r="L12567" s="469">
        <f t="shared" si="1077"/>
        <v>-1.6843759721018259E-2</v>
      </c>
    </row>
    <row r="12568" spans="1:12">
      <c r="A12568" s="98" t="str">
        <f t="shared" si="1071"/>
        <v>D800-120</v>
      </c>
      <c r="B12568" s="98">
        <f t="shared" si="1074"/>
        <v>6</v>
      </c>
      <c r="C12568" s="98">
        <f t="shared" si="1075"/>
        <v>6</v>
      </c>
      <c r="D12568" s="98">
        <f t="shared" si="1078"/>
        <v>78</v>
      </c>
      <c r="E12568" s="98">
        <f t="shared" si="1073"/>
        <v>55</v>
      </c>
      <c r="F12568" s="397">
        <f>F12567+(E12568-E12567)*(F12570-F12567)/(E12570-E12567)</f>
        <v>4.7419666666666664</v>
      </c>
      <c r="G12568" s="98">
        <v>15</v>
      </c>
      <c r="H12568" s="491">
        <f>H12567+(E12568-E12567)*(H12570-H12567)/(E12570-E12567)</f>
        <v>0.47463166666666667</v>
      </c>
      <c r="I12568" s="492">
        <f>I12567+(E12568-E12567)*(I12570-I12567)/(E12570-E12567)</f>
        <v>10.033333333333333</v>
      </c>
      <c r="J12568" s="397">
        <f>J12567+(E12568-E12567)*(J12570-J12567)/(E12570-E12567)</f>
        <v>0.24603333333333333</v>
      </c>
      <c r="K12568" s="469">
        <f t="shared" si="1076"/>
        <v>9.9908349983671538</v>
      </c>
      <c r="L12568" s="469">
        <f t="shared" si="1077"/>
        <v>-4.2498334966179385E-2</v>
      </c>
    </row>
    <row r="12569" spans="1:12">
      <c r="A12569" s="98" t="str">
        <f t="shared" si="1071"/>
        <v>D800-120</v>
      </c>
      <c r="B12569" s="98">
        <f t="shared" si="1074"/>
        <v>6</v>
      </c>
      <c r="C12569" s="98">
        <f t="shared" si="1075"/>
        <v>6</v>
      </c>
      <c r="D12569" s="98">
        <f t="shared" si="1078"/>
        <v>78</v>
      </c>
      <c r="E12569" s="98">
        <f t="shared" si="1073"/>
        <v>56</v>
      </c>
      <c r="F12569" s="397">
        <f>F12567+(E12569-E12567)*(F12570-F12567)/(E12570-E12567)</f>
        <v>4.7524333333333333</v>
      </c>
      <c r="G12569" s="98">
        <v>15</v>
      </c>
      <c r="H12569" s="491">
        <f>H12567+(E12569-E12567)*(H12570-H12567)/(E12570-E12567)</f>
        <v>0.46063133333333334</v>
      </c>
      <c r="I12569" s="492">
        <f>I12567+(E12569-E12567)*(I12570-I12567)/(E12570-E12567)</f>
        <v>10.366666666666665</v>
      </c>
      <c r="J12569" s="397">
        <f>J12567+(E12569-E12567)*(J12570-J12567)/(E12570-E12567)</f>
        <v>0.22846666666666668</v>
      </c>
      <c r="K12569" s="469">
        <f t="shared" si="1076"/>
        <v>10.317216805341076</v>
      </c>
      <c r="L12569" s="469">
        <f t="shared" si="1077"/>
        <v>-4.9449861325589595E-2</v>
      </c>
    </row>
    <row r="12570" spans="1:12">
      <c r="A12570" s="480" t="str">
        <f t="shared" si="1071"/>
        <v>D800-120</v>
      </c>
      <c r="B12570" s="480">
        <f t="shared" si="1074"/>
        <v>6</v>
      </c>
      <c r="C12570" s="480">
        <f t="shared" si="1075"/>
        <v>6</v>
      </c>
      <c r="D12570" s="480">
        <f t="shared" si="1078"/>
        <v>78</v>
      </c>
      <c r="E12570" s="480">
        <f t="shared" si="1073"/>
        <v>57</v>
      </c>
      <c r="F12570" s="484">
        <v>4.7629000000000001</v>
      </c>
      <c r="G12570" s="480">
        <v>15</v>
      </c>
      <c r="H12570" s="482">
        <v>0.446631</v>
      </c>
      <c r="I12570" s="483">
        <v>10.7</v>
      </c>
      <c r="J12570" s="484">
        <v>0.2109</v>
      </c>
      <c r="K12570" s="469">
        <f t="shared" si="1076"/>
        <v>10.664060488412135</v>
      </c>
      <c r="L12570" s="469">
        <f t="shared" si="1077"/>
        <v>-3.5939511587864459E-2</v>
      </c>
    </row>
    <row r="12571" spans="1:12">
      <c r="A12571" s="98" t="str">
        <f t="shared" si="1071"/>
        <v>D800-120</v>
      </c>
      <c r="B12571" s="98">
        <f t="shared" si="1074"/>
        <v>6</v>
      </c>
      <c r="C12571" s="98">
        <f t="shared" si="1075"/>
        <v>6</v>
      </c>
      <c r="D12571" s="98">
        <f t="shared" si="1078"/>
        <v>78</v>
      </c>
      <c r="E12571" s="98">
        <f t="shared" si="1073"/>
        <v>58</v>
      </c>
      <c r="F12571" s="397">
        <f>F12570+(E12571-E12570)*(F12573-F12570)/(E12573-E12570)</f>
        <v>4.7733333333333334</v>
      </c>
      <c r="G12571" s="98">
        <v>15</v>
      </c>
      <c r="H12571" s="491">
        <f>H12570+(E12571-E12570)*(H12573-H12570)/(E12573-E12570)</f>
        <v>0.43248766666666666</v>
      </c>
      <c r="I12571" s="492">
        <f>I12570+(E12571-E12570)*(I12573-I12570)/(E12573-E12570)</f>
        <v>11.1</v>
      </c>
      <c r="J12571" s="397">
        <f>J12570+(E12571-E12570)*(J12573-J12570)/(E12573-E12570)</f>
        <v>0.19333333333333333</v>
      </c>
      <c r="K12571" s="469">
        <f t="shared" si="1076"/>
        <v>11.036923596279816</v>
      </c>
      <c r="L12571" s="469">
        <f t="shared" si="1077"/>
        <v>-6.3076403720183194E-2</v>
      </c>
    </row>
    <row r="12572" spans="1:12">
      <c r="A12572" s="98" t="str">
        <f t="shared" si="1071"/>
        <v>D800-120</v>
      </c>
      <c r="B12572" s="98">
        <f t="shared" si="1074"/>
        <v>6</v>
      </c>
      <c r="C12572" s="98">
        <f t="shared" si="1075"/>
        <v>6</v>
      </c>
      <c r="D12572" s="98">
        <f t="shared" si="1078"/>
        <v>78</v>
      </c>
      <c r="E12572" s="98">
        <f t="shared" si="1073"/>
        <v>59</v>
      </c>
      <c r="F12572" s="397">
        <f>F12570+(E12572-E12570)*(F12573-F12570)/(E12573-E12570)</f>
        <v>4.7837666666666667</v>
      </c>
      <c r="G12572" s="98">
        <v>15</v>
      </c>
      <c r="H12572" s="491">
        <f>H12570+(E12572-E12570)*(H12573-H12570)/(E12573-E12570)</f>
        <v>0.41834433333333332</v>
      </c>
      <c r="I12572" s="492">
        <f>I12570+(E12572-E12570)*(I12573-I12570)/(E12573-E12570)</f>
        <v>11.5</v>
      </c>
      <c r="J12572" s="397">
        <f>J12570+(E12572-E12570)*(J12573-J12570)/(E12573-E12570)</f>
        <v>0.17576666666666668</v>
      </c>
      <c r="K12572" s="469">
        <f t="shared" si="1076"/>
        <v>11.434998123555317</v>
      </c>
      <c r="L12572" s="469">
        <f t="shared" si="1077"/>
        <v>-6.5001876444682694E-2</v>
      </c>
    </row>
    <row r="12573" spans="1:12">
      <c r="A12573" s="480" t="str">
        <f t="shared" si="1071"/>
        <v>D800-120</v>
      </c>
      <c r="B12573" s="480">
        <f t="shared" si="1074"/>
        <v>6</v>
      </c>
      <c r="C12573" s="480">
        <f t="shared" si="1075"/>
        <v>6</v>
      </c>
      <c r="D12573" s="480">
        <f t="shared" si="1078"/>
        <v>78</v>
      </c>
      <c r="E12573" s="480">
        <f t="shared" si="1073"/>
        <v>60</v>
      </c>
      <c r="F12573" s="484">
        <v>4.7942</v>
      </c>
      <c r="G12573" s="480">
        <v>15</v>
      </c>
      <c r="H12573" s="482">
        <v>0.40420099999999998</v>
      </c>
      <c r="I12573" s="483">
        <v>11.9</v>
      </c>
      <c r="J12573" s="484">
        <v>0.15820000000000001</v>
      </c>
      <c r="K12573" s="469">
        <f t="shared" si="1076"/>
        <v>11.86093057661906</v>
      </c>
      <c r="L12573" s="469">
        <f t="shared" si="1077"/>
        <v>-3.9069423380940549E-2</v>
      </c>
    </row>
    <row r="12574" spans="1:12">
      <c r="A12574" s="98" t="str">
        <f t="shared" si="1071"/>
        <v>D800-120</v>
      </c>
      <c r="B12574" s="98">
        <f t="shared" si="1074"/>
        <v>6</v>
      </c>
      <c r="C12574" s="98">
        <f t="shared" si="1075"/>
        <v>6</v>
      </c>
      <c r="D12574" s="98">
        <f t="shared" si="1078"/>
        <v>78</v>
      </c>
      <c r="E12574" s="98">
        <f t="shared" si="1073"/>
        <v>61</v>
      </c>
      <c r="F12574" s="397">
        <f>F12573+(E12574-E12573)*(F12576-F12573)/(E12576-E12573)</f>
        <v>4.8045333333333335</v>
      </c>
      <c r="G12574" s="98">
        <v>15</v>
      </c>
      <c r="H12574" s="491">
        <f>H12573+(E12574-E12573)*(H12576-H12573)/(E12576-E12573)</f>
        <v>0.3899023333333333</v>
      </c>
      <c r="I12574" s="492">
        <f>I12573+(E12574-E12573)*(I12576-I12573)/(E12576-E12573)</f>
        <v>12.4</v>
      </c>
      <c r="J12574" s="397">
        <f>J12573+(E12574-E12573)*(J12576-J12573)/(E12576-E12573)</f>
        <v>0.1406</v>
      </c>
      <c r="K12574" s="469">
        <f t="shared" si="1076"/>
        <v>12.322402105826503</v>
      </c>
      <c r="L12574" s="469">
        <f t="shared" si="1077"/>
        <v>-7.759789417349694E-2</v>
      </c>
    </row>
    <row r="12575" spans="1:12">
      <c r="A12575" s="98" t="str">
        <f t="shared" si="1071"/>
        <v>D800-120</v>
      </c>
      <c r="B12575" s="98">
        <f t="shared" si="1074"/>
        <v>6</v>
      </c>
      <c r="C12575" s="98">
        <f t="shared" si="1075"/>
        <v>6</v>
      </c>
      <c r="D12575" s="98">
        <f t="shared" si="1078"/>
        <v>78</v>
      </c>
      <c r="E12575" s="98">
        <f t="shared" si="1073"/>
        <v>62</v>
      </c>
      <c r="F12575" s="397">
        <f>F12573+(E12575-E12573)*(F12576-F12573)/(E12576-E12573)</f>
        <v>4.8148666666666662</v>
      </c>
      <c r="G12575" s="98">
        <v>15</v>
      </c>
      <c r="H12575" s="491">
        <f>H12573+(E12575-E12573)*(H12576-H12573)/(E12576-E12573)</f>
        <v>0.37560366666666667</v>
      </c>
      <c r="I12575" s="492">
        <f>I12573+(E12575-E12573)*(I12576-I12573)/(E12576-E12573)</f>
        <v>12.9</v>
      </c>
      <c r="J12575" s="397">
        <f>J12573+(E12575-E12573)*(J12576-J12573)/(E12576-E12573)</f>
        <v>0.123</v>
      </c>
      <c r="K12575" s="469">
        <f t="shared" si="1076"/>
        <v>12.819008689123551</v>
      </c>
      <c r="L12575" s="469">
        <f t="shared" si="1077"/>
        <v>-8.0991310876449063E-2</v>
      </c>
    </row>
    <row r="12576" spans="1:12">
      <c r="A12576" s="480" t="str">
        <f t="shared" si="1071"/>
        <v>D800-120</v>
      </c>
      <c r="B12576" s="480">
        <f t="shared" si="1074"/>
        <v>6</v>
      </c>
      <c r="C12576" s="480">
        <f t="shared" si="1075"/>
        <v>6</v>
      </c>
      <c r="D12576" s="480">
        <f t="shared" si="1078"/>
        <v>78</v>
      </c>
      <c r="E12576" s="480">
        <f t="shared" si="1073"/>
        <v>63</v>
      </c>
      <c r="F12576" s="484">
        <v>4.8251999999999997</v>
      </c>
      <c r="G12576" s="480">
        <v>15</v>
      </c>
      <c r="H12576" s="482">
        <v>0.36130499999999999</v>
      </c>
      <c r="I12576" s="483">
        <v>13.4</v>
      </c>
      <c r="J12576" s="484">
        <v>0.10539999999999999</v>
      </c>
      <c r="K12576" s="469">
        <f t="shared" si="1076"/>
        <v>13.354921742018515</v>
      </c>
      <c r="L12576" s="469">
        <f t="shared" si="1077"/>
        <v>-4.5078257981485237E-2</v>
      </c>
    </row>
    <row r="12577" spans="1:12">
      <c r="A12577" s="98" t="str">
        <f t="shared" si="1071"/>
        <v>D800-120</v>
      </c>
      <c r="B12577" s="98">
        <f t="shared" si="1074"/>
        <v>6</v>
      </c>
      <c r="C12577" s="98">
        <f t="shared" si="1075"/>
        <v>6</v>
      </c>
      <c r="D12577" s="98">
        <f t="shared" si="1078"/>
        <v>78</v>
      </c>
      <c r="E12577" s="98">
        <f t="shared" si="1073"/>
        <v>64</v>
      </c>
      <c r="F12577" s="397">
        <f>F12576+(E12577-E12576)*(F12579-F12576)/(E12579-E12576)</f>
        <v>4.8354666666666661</v>
      </c>
      <c r="G12577" s="98">
        <v>15</v>
      </c>
      <c r="H12577" s="491">
        <f>H12576+(E12577-E12576)*(H12579-H12576)/(E12579-E12576)</f>
        <v>0.34683866666666668</v>
      </c>
      <c r="I12577" s="492">
        <f>I12576+(E12577-E12576)*(I12579-I12576)/(E12579-E12576)</f>
        <v>14.033333333333333</v>
      </c>
      <c r="J12577" s="397">
        <f>J12576+(E12577-E12576)*(J12579-J12576)/(E12579-E12576)</f>
        <v>8.7833333333333333E-2</v>
      </c>
      <c r="K12577" s="469">
        <f t="shared" si="1076"/>
        <v>13.941544387592307</v>
      </c>
      <c r="L12577" s="469">
        <f t="shared" si="1077"/>
        <v>-9.178894574102614E-2</v>
      </c>
    </row>
    <row r="12578" spans="1:12">
      <c r="A12578" s="98" t="str">
        <f t="shared" si="1071"/>
        <v>D800-120</v>
      </c>
      <c r="B12578" s="98">
        <f t="shared" si="1074"/>
        <v>6</v>
      </c>
      <c r="C12578" s="98">
        <f t="shared" si="1075"/>
        <v>6</v>
      </c>
      <c r="D12578" s="98">
        <f t="shared" si="1078"/>
        <v>78</v>
      </c>
      <c r="E12578" s="98">
        <f t="shared" si="1073"/>
        <v>65</v>
      </c>
      <c r="F12578" s="397">
        <f>F12576+(E12578-E12576)*(F12579-F12576)/(E12579-E12576)</f>
        <v>4.8457333333333334</v>
      </c>
      <c r="G12578" s="98">
        <v>15</v>
      </c>
      <c r="H12578" s="491">
        <f>H12576+(E12578-E12576)*(H12579-H12576)/(E12579-E12576)</f>
        <v>0.33237233333333333</v>
      </c>
      <c r="I12578" s="492">
        <f>I12576+(E12578-E12576)*(I12579-I12576)/(E12579-E12576)</f>
        <v>14.666666666666668</v>
      </c>
      <c r="J12578" s="397">
        <f>J12576+(E12578-E12576)*(J12579-J12576)/(E12579-E12576)</f>
        <v>7.0266666666666672E-2</v>
      </c>
      <c r="K12578" s="469">
        <f t="shared" si="1076"/>
        <v>14.579231925641626</v>
      </c>
      <c r="L12578" s="469">
        <f t="shared" si="1077"/>
        <v>-8.7434741025042229E-2</v>
      </c>
    </row>
    <row r="12579" spans="1:12">
      <c r="A12579" s="480" t="str">
        <f t="shared" si="1071"/>
        <v>D800-120</v>
      </c>
      <c r="B12579" s="480">
        <f t="shared" si="1074"/>
        <v>6</v>
      </c>
      <c r="C12579" s="480">
        <f t="shared" si="1075"/>
        <v>6</v>
      </c>
      <c r="D12579" s="480">
        <f t="shared" si="1078"/>
        <v>78</v>
      </c>
      <c r="E12579" s="480">
        <f t="shared" si="1073"/>
        <v>66</v>
      </c>
      <c r="F12579" s="484">
        <v>4.8559999999999999</v>
      </c>
      <c r="G12579" s="480">
        <v>15</v>
      </c>
      <c r="H12579" s="482">
        <v>0.31790600000000002</v>
      </c>
      <c r="I12579" s="483">
        <v>15.3</v>
      </c>
      <c r="J12579" s="484">
        <v>5.2699999999999997E-2</v>
      </c>
      <c r="K12579" s="469">
        <f t="shared" si="1076"/>
        <v>15.274955489987605</v>
      </c>
      <c r="L12579" s="469">
        <f t="shared" si="1077"/>
        <v>-2.5044510012396159E-2</v>
      </c>
    </row>
    <row r="12580" spans="1:12">
      <c r="A12580" s="98" t="str">
        <f t="shared" si="1071"/>
        <v>D800-120</v>
      </c>
      <c r="B12580" s="98">
        <f t="shared" si="1074"/>
        <v>6</v>
      </c>
      <c r="C12580" s="98">
        <f t="shared" si="1075"/>
        <v>6</v>
      </c>
      <c r="D12580" s="98">
        <f t="shared" si="1078"/>
        <v>78</v>
      </c>
      <c r="E12580" s="98">
        <f t="shared" si="1073"/>
        <v>67</v>
      </c>
      <c r="F12580" s="397">
        <f>F12579+(E12580-E12579)*(F12582-F12579)/(E12582-E12579)</f>
        <v>4.8662000000000001</v>
      </c>
      <c r="G12580" s="98">
        <v>15</v>
      </c>
      <c r="H12580" s="491">
        <f>H12579+(E12580-E12579)*(H12582-H12579)/(E12582-E12579)</f>
        <v>0.30325866666666668</v>
      </c>
      <c r="I12580" s="492">
        <f>I12579+(E12580-E12579)*(I12582-I12579)/(E12582-E12579)</f>
        <v>16.133333333333333</v>
      </c>
      <c r="J12580" s="397">
        <f>J12579+(E12580-E12579)*(J12582-J12579)/(E12582-E12579)</f>
        <v>3.5133333333333336E-2</v>
      </c>
      <c r="K12580" s="469">
        <f t="shared" si="1076"/>
        <v>16.046367457484038</v>
      </c>
      <c r="L12580" s="469">
        <f t="shared" si="1077"/>
        <v>-8.6965875849294605E-2</v>
      </c>
    </row>
    <row r="12581" spans="1:12">
      <c r="A12581" s="98" t="str">
        <f t="shared" si="1071"/>
        <v>D800-120</v>
      </c>
      <c r="B12581" s="98">
        <f t="shared" si="1074"/>
        <v>6</v>
      </c>
      <c r="C12581" s="98">
        <f t="shared" si="1075"/>
        <v>6</v>
      </c>
      <c r="D12581" s="98">
        <f t="shared" si="1078"/>
        <v>78</v>
      </c>
      <c r="E12581" s="98">
        <f t="shared" si="1073"/>
        <v>68</v>
      </c>
      <c r="F12581" s="397">
        <f>F12579+(E12581-E12579)*(F12582-F12579)/(E12582-E12579)</f>
        <v>4.8763999999999994</v>
      </c>
      <c r="G12581" s="98">
        <v>15</v>
      </c>
      <c r="H12581" s="491">
        <f>H12579+(E12581-E12579)*(H12582-H12579)/(E12582-E12579)</f>
        <v>0.28861133333333333</v>
      </c>
      <c r="I12581" s="492">
        <f>I12579+(E12581-E12579)*(I12582-I12579)/(E12582-E12579)</f>
        <v>16.966666666666669</v>
      </c>
      <c r="J12581" s="397">
        <f>J12579+(E12581-E12579)*(J12582-J12579)/(E12582-E12579)</f>
        <v>1.7566666666666668E-2</v>
      </c>
      <c r="K12581" s="469">
        <f t="shared" si="1076"/>
        <v>16.896079387041855</v>
      </c>
      <c r="L12581" s="469">
        <f t="shared" si="1077"/>
        <v>-7.0587279624813704E-2</v>
      </c>
    </row>
    <row r="12582" spans="1:12">
      <c r="A12582" s="480" t="str">
        <f t="shared" si="1071"/>
        <v>D800-120</v>
      </c>
      <c r="B12582" s="480">
        <f t="shared" si="1074"/>
        <v>6</v>
      </c>
      <c r="C12582" s="480">
        <f t="shared" si="1075"/>
        <v>6</v>
      </c>
      <c r="D12582" s="480">
        <f t="shared" si="1078"/>
        <v>78</v>
      </c>
      <c r="E12582" s="480">
        <f t="shared" si="1073"/>
        <v>69</v>
      </c>
      <c r="F12582" s="484">
        <v>4.8865999999999996</v>
      </c>
      <c r="G12582" s="480">
        <v>15</v>
      </c>
      <c r="H12582" s="482">
        <v>0.27396399999999999</v>
      </c>
      <c r="I12582" s="483">
        <v>17.8</v>
      </c>
      <c r="J12582" s="484">
        <v>0</v>
      </c>
      <c r="K12582" s="469">
        <f t="shared" si="1076"/>
        <v>17.836650070812222</v>
      </c>
      <c r="L12582" s="469">
        <f t="shared" si="1077"/>
        <v>3.6650070812221713E-2</v>
      </c>
    </row>
    <row r="12583" spans="1:12">
      <c r="A12583" s="98" t="str">
        <f t="shared" si="1071"/>
        <v>D800-120</v>
      </c>
      <c r="B12583" s="98">
        <f t="shared" si="1074"/>
        <v>6</v>
      </c>
      <c r="C12583" s="98">
        <f t="shared" si="1075"/>
        <v>6</v>
      </c>
      <c r="D12583" s="98">
        <f t="shared" si="1078"/>
        <v>78</v>
      </c>
      <c r="E12583" s="98">
        <f t="shared" si="1073"/>
        <v>70</v>
      </c>
      <c r="F12583" s="397">
        <f>F12582+(E12583-E12582)*(F12585-F12582)/(E12585-E12582)</f>
        <v>4.8967666666666663</v>
      </c>
      <c r="G12583" s="98">
        <v>15</v>
      </c>
      <c r="H12583" s="491">
        <f>H12582+(E12583-E12582)*(H12585-H12582)/(E12585-E12582)</f>
        <v>0.25912299999999999</v>
      </c>
      <c r="I12583" s="492">
        <f>I12582+(E12583-E12582)*(I12585-I12582)/(E12585-E12582)</f>
        <v>19</v>
      </c>
      <c r="J12583" s="397">
        <f>J12582+(E12583-E12582)*(J12585-J12582)/(E12585-E12582)</f>
        <v>0</v>
      </c>
      <c r="K12583" s="469">
        <f t="shared" si="1076"/>
        <v>18.897460536759247</v>
      </c>
      <c r="L12583" s="469">
        <f t="shared" si="1077"/>
        <v>-0.10253946324075258</v>
      </c>
    </row>
    <row r="12584" spans="1:12">
      <c r="A12584" s="98" t="str">
        <f t="shared" si="1071"/>
        <v>D800-120</v>
      </c>
      <c r="B12584" s="98">
        <f t="shared" si="1074"/>
        <v>6</v>
      </c>
      <c r="C12584" s="98">
        <f t="shared" si="1075"/>
        <v>6</v>
      </c>
      <c r="D12584" s="98">
        <f t="shared" si="1078"/>
        <v>78</v>
      </c>
      <c r="E12584" s="98">
        <f t="shared" si="1073"/>
        <v>71</v>
      </c>
      <c r="F12584" s="397">
        <f>F12582+(E12584-E12582)*(F12585-F12582)/(E12585-E12582)</f>
        <v>4.9069333333333329</v>
      </c>
      <c r="G12584" s="98">
        <v>15</v>
      </c>
      <c r="H12584" s="491">
        <f>H12582+(E12584-E12582)*(H12585-H12582)/(E12585-E12582)</f>
        <v>0.244282</v>
      </c>
      <c r="I12584" s="492">
        <f>I12582+(E12584-E12582)*(I12585-I12582)/(E12585-E12582)</f>
        <v>20.2</v>
      </c>
      <c r="J12584" s="397">
        <f>J12582+(E12584-E12582)*(J12585-J12582)/(E12585-E12582)</f>
        <v>0</v>
      </c>
      <c r="K12584" s="469">
        <f t="shared" si="1076"/>
        <v>20.087167017354258</v>
      </c>
      <c r="L12584" s="469">
        <f t="shared" si="1077"/>
        <v>-0.11283298264574171</v>
      </c>
    </row>
    <row r="12585" spans="1:12">
      <c r="A12585" s="480" t="str">
        <f t="shared" si="1071"/>
        <v>D800-120</v>
      </c>
      <c r="B12585" s="480">
        <f t="shared" si="1074"/>
        <v>6</v>
      </c>
      <c r="C12585" s="480">
        <f t="shared" si="1075"/>
        <v>6</v>
      </c>
      <c r="D12585" s="480">
        <f t="shared" si="1078"/>
        <v>78</v>
      </c>
      <c r="E12585" s="480">
        <f t="shared" si="1073"/>
        <v>72</v>
      </c>
      <c r="F12585" s="484">
        <v>4.9170999999999996</v>
      </c>
      <c r="G12585" s="480">
        <v>15</v>
      </c>
      <c r="H12585" s="482">
        <v>0.22944100000000001</v>
      </c>
      <c r="I12585" s="483">
        <v>21.4</v>
      </c>
      <c r="J12585" s="493">
        <v>0</v>
      </c>
      <c r="K12585" s="469">
        <f t="shared" si="1076"/>
        <v>21.430781769605257</v>
      </c>
      <c r="L12585" s="469">
        <f t="shared" si="1077"/>
        <v>3.0781769605258802E-2</v>
      </c>
    </row>
    <row r="12586" spans="1:12">
      <c r="A12586" s="98" t="str">
        <f t="shared" si="1071"/>
        <v>D800-120</v>
      </c>
      <c r="B12586" s="98">
        <f t="shared" si="1074"/>
        <v>6</v>
      </c>
      <c r="C12586" s="98">
        <f t="shared" si="1075"/>
        <v>6</v>
      </c>
      <c r="D12586" s="98">
        <f t="shared" si="1078"/>
        <v>78</v>
      </c>
      <c r="E12586" s="98">
        <f t="shared" si="1073"/>
        <v>73</v>
      </c>
      <c r="F12586" s="397">
        <f>F12585+(E12586-E12585)*(F12588-F12585)/(E12588-E12585)</f>
        <v>4.9271666666666665</v>
      </c>
      <c r="G12586" s="98">
        <v>15</v>
      </c>
      <c r="H12586" s="491">
        <v>0.21446299999999999</v>
      </c>
      <c r="I12586" s="492">
        <v>23</v>
      </c>
      <c r="J12586" s="397">
        <f>J12585+(E12586-E12585)*(J12588-J12585)/(E12588-E12585)</f>
        <v>0</v>
      </c>
      <c r="K12586" s="469">
        <f t="shared" si="1076"/>
        <v>22.974436926960205</v>
      </c>
      <c r="L12586" s="469">
        <f t="shared" si="1077"/>
        <v>-2.5563073039794659E-2</v>
      </c>
    </row>
    <row r="12587" spans="1:12">
      <c r="A12587" s="98" t="str">
        <f t="shared" si="1071"/>
        <v>D800-120</v>
      </c>
      <c r="B12587" s="98">
        <f t="shared" si="1074"/>
        <v>6</v>
      </c>
      <c r="C12587" s="98">
        <f t="shared" si="1075"/>
        <v>6</v>
      </c>
      <c r="D12587" s="98">
        <f t="shared" si="1078"/>
        <v>78</v>
      </c>
      <c r="E12587" s="98">
        <f t="shared" si="1073"/>
        <v>74</v>
      </c>
      <c r="F12587" s="397">
        <f>F12585+(E12587-E12585)*(F12588-F12585)/(E12588-E12585)</f>
        <v>4.9372333333333334</v>
      </c>
      <c r="G12587" s="98">
        <v>15</v>
      </c>
      <c r="H12587" s="491">
        <v>0.19941400000000001</v>
      </c>
      <c r="I12587" s="492">
        <v>24.8</v>
      </c>
      <c r="J12587" s="397">
        <f>J12585+(E12587-E12585)*(J12588-J12585)/(E12588-E12585)</f>
        <v>0</v>
      </c>
      <c r="K12587" s="469">
        <f t="shared" si="1076"/>
        <v>24.758709686046782</v>
      </c>
      <c r="L12587" s="469">
        <f t="shared" si="1077"/>
        <v>-4.1290313953219027E-2</v>
      </c>
    </row>
    <row r="12588" spans="1:12">
      <c r="A12588" s="480" t="str">
        <f t="shared" si="1071"/>
        <v>D800-120</v>
      </c>
      <c r="B12588" s="480">
        <f t="shared" si="1074"/>
        <v>6</v>
      </c>
      <c r="C12588" s="480">
        <f t="shared" si="1075"/>
        <v>6</v>
      </c>
      <c r="D12588" s="480">
        <f t="shared" si="1078"/>
        <v>78</v>
      </c>
      <c r="E12588" s="480">
        <f t="shared" si="1073"/>
        <v>75</v>
      </c>
      <c r="F12588" s="484">
        <v>4.9473000000000003</v>
      </c>
      <c r="G12588" s="480">
        <v>15</v>
      </c>
      <c r="H12588" s="482">
        <v>0.18429300000000001</v>
      </c>
      <c r="I12588" s="483">
        <v>26.9</v>
      </c>
      <c r="J12588" s="493">
        <v>0</v>
      </c>
      <c r="K12588" s="469">
        <f t="shared" si="1076"/>
        <v>26.844752649313865</v>
      </c>
      <c r="L12588" s="469">
        <f t="shared" si="1077"/>
        <v>-5.5247350686133956E-2</v>
      </c>
    </row>
    <row r="12589" spans="1:12">
      <c r="A12589" s="98" t="str">
        <f t="shared" si="1071"/>
        <v>D800-120</v>
      </c>
      <c r="B12589" s="98">
        <f t="shared" si="1074"/>
        <v>6</v>
      </c>
      <c r="C12589" s="98">
        <f t="shared" si="1075"/>
        <v>6</v>
      </c>
      <c r="D12589" s="98">
        <f t="shared" si="1078"/>
        <v>78</v>
      </c>
      <c r="E12589" s="98">
        <f t="shared" si="1073"/>
        <v>76</v>
      </c>
      <c r="F12589" s="397">
        <f>F12588+(E12589-E12588)*(F12591-F12588)/(E12591-E12588)</f>
        <v>4.9573333333333336</v>
      </c>
      <c r="G12589" s="98">
        <v>15</v>
      </c>
      <c r="H12589" s="491">
        <f>H12588+(E12589-E12588)*(H12591-H12588)/(E12591-E12588)</f>
        <v>0.16902233333333333</v>
      </c>
      <c r="I12589" s="492">
        <v>29.3</v>
      </c>
      <c r="J12589" s="397">
        <f>J12588+(E12589-E12588)*(J12591-J12588)/(E12591-E12588)</f>
        <v>0</v>
      </c>
      <c r="K12589" s="469">
        <f t="shared" si="1076"/>
        <v>29.329457448423977</v>
      </c>
      <c r="L12589" s="469">
        <f t="shared" si="1077"/>
        <v>2.9457448423976018E-2</v>
      </c>
    </row>
    <row r="12590" spans="1:12">
      <c r="A12590" s="98" t="str">
        <f>A12589</f>
        <v>D800-120</v>
      </c>
      <c r="B12590" s="98">
        <f t="shared" si="1074"/>
        <v>6</v>
      </c>
      <c r="C12590" s="98">
        <f t="shared" si="1075"/>
        <v>6</v>
      </c>
      <c r="D12590" s="98">
        <f t="shared" si="1078"/>
        <v>78</v>
      </c>
      <c r="E12590" s="98">
        <f>E12589+1</f>
        <v>77</v>
      </c>
      <c r="F12590" s="397">
        <f>F12588+(E12590-E12588)*(F12591-F12588)/(E12591-E12588)</f>
        <v>4.9673666666666669</v>
      </c>
      <c r="G12590" s="98">
        <v>15</v>
      </c>
      <c r="H12590" s="491">
        <v>0.15382899999999999</v>
      </c>
      <c r="I12590" s="492">
        <v>32.299999999999997</v>
      </c>
      <c r="J12590" s="397">
        <f>J12588+(E12590-E12588)*(J12591-J12588)/(E12591-E12588)</f>
        <v>0</v>
      </c>
      <c r="K12590" s="469">
        <f t="shared" si="1076"/>
        <v>32.291483833780802</v>
      </c>
      <c r="L12590" s="469">
        <f t="shared" si="1077"/>
        <v>-8.5161662191950427E-3</v>
      </c>
    </row>
    <row r="12591" spans="1:12">
      <c r="A12591" s="480" t="str">
        <f>A12590</f>
        <v>D800-120</v>
      </c>
      <c r="B12591" s="480">
        <f t="shared" si="1074"/>
        <v>6</v>
      </c>
      <c r="C12591" s="480">
        <f t="shared" si="1075"/>
        <v>6</v>
      </c>
      <c r="D12591" s="480">
        <f t="shared" si="1078"/>
        <v>78</v>
      </c>
      <c r="E12591" s="480">
        <f>E12590+1</f>
        <v>78</v>
      </c>
      <c r="F12591" s="484">
        <v>4.9774000000000003</v>
      </c>
      <c r="G12591" s="480">
        <v>15</v>
      </c>
      <c r="H12591" s="482">
        <v>0.13848099999999999</v>
      </c>
      <c r="I12591" s="483">
        <v>36</v>
      </c>
      <c r="J12591" s="493">
        <v>0</v>
      </c>
      <c r="K12591" s="469">
        <f t="shared" si="1076"/>
        <v>35.942836923476868</v>
      </c>
      <c r="L12591" s="469">
        <f t="shared" si="1077"/>
        <v>-5.7163076523131906E-2</v>
      </c>
    </row>
    <row r="12592" spans="1:12">
      <c r="A12592" s="480" t="s">
        <v>129</v>
      </c>
      <c r="B12592" s="480">
        <f t="shared" si="1074"/>
        <v>7</v>
      </c>
      <c r="C12592" s="480">
        <f t="shared" si="1075"/>
        <v>0</v>
      </c>
      <c r="D12592" s="480">
        <v>84</v>
      </c>
      <c r="E12592" s="480">
        <v>12</v>
      </c>
      <c r="F12592" s="484">
        <v>4.2671999999999999</v>
      </c>
      <c r="G12592" s="480">
        <v>15</v>
      </c>
      <c r="H12592" s="482">
        <v>1.0010190000000001</v>
      </c>
      <c r="I12592" s="483">
        <v>4.3</v>
      </c>
      <c r="J12592" s="484">
        <v>0.9546</v>
      </c>
      <c r="K12592" s="469">
        <f t="shared" si="1076"/>
        <v>4.2628561495835742</v>
      </c>
      <c r="L12592" s="469">
        <f t="shared" si="1077"/>
        <v>-3.714385041642565E-2</v>
      </c>
    </row>
    <row r="12593" spans="1:12">
      <c r="A12593" s="98" t="str">
        <f t="shared" ref="A12593:A12656" si="1079">A12592</f>
        <v>D800-120</v>
      </c>
      <c r="B12593" s="98">
        <f t="shared" si="1074"/>
        <v>7</v>
      </c>
      <c r="C12593" s="98">
        <f t="shared" si="1075"/>
        <v>0</v>
      </c>
      <c r="D12593" s="98">
        <f t="shared" ref="D12593:D12624" si="1080">D12592</f>
        <v>84</v>
      </c>
      <c r="E12593" s="98">
        <f t="shared" ref="E12593:E12656" si="1081">E12592+1</f>
        <v>13</v>
      </c>
      <c r="F12593" s="397">
        <f>F12592+(E12593-E12592)*(F12595-F12592)/(E12595-E12592)</f>
        <v>4.278833333333333</v>
      </c>
      <c r="G12593" s="98">
        <v>15</v>
      </c>
      <c r="H12593" s="491">
        <f>H12592+(E12593-E12592)*(H12595-H12592)/(E12595-E12592)</f>
        <v>0.98985533333333342</v>
      </c>
      <c r="I12593" s="492">
        <f>I12592+(E12593-E12592)*(I12595-I12592)/(E12595-E12592)</f>
        <v>4.333333333333333</v>
      </c>
      <c r="J12593" s="397">
        <f>J12592+(E12593-E12592)*(J12595-J12592)/(E12595-E12592)</f>
        <v>0.93943333333333334</v>
      </c>
      <c r="K12593" s="469">
        <f t="shared" si="1076"/>
        <v>4.3226855372131814</v>
      </c>
      <c r="L12593" s="469">
        <f t="shared" si="1077"/>
        <v>-1.0647796120151654E-2</v>
      </c>
    </row>
    <row r="12594" spans="1:12">
      <c r="A12594" s="98" t="str">
        <f t="shared" si="1079"/>
        <v>D800-120</v>
      </c>
      <c r="B12594" s="98">
        <f t="shared" si="1074"/>
        <v>7</v>
      </c>
      <c r="C12594" s="98">
        <f t="shared" si="1075"/>
        <v>0</v>
      </c>
      <c r="D12594" s="98">
        <f t="shared" si="1080"/>
        <v>84</v>
      </c>
      <c r="E12594" s="98">
        <f t="shared" si="1081"/>
        <v>14</v>
      </c>
      <c r="F12594" s="397">
        <f>F12592+(E12594-E12592)*(F12595-F12592)/(E12595-E12592)</f>
        <v>4.2904666666666671</v>
      </c>
      <c r="G12594" s="98">
        <v>15</v>
      </c>
      <c r="H12594" s="491">
        <f>H12592+(E12594-E12592)*(H12595-H12592)/(E12595-E12592)</f>
        <v>0.97869166666666674</v>
      </c>
      <c r="I12594" s="492">
        <f>I12592+(E12594-E12592)*(I12595-I12592)/(E12595-E12592)</f>
        <v>4.3666666666666671</v>
      </c>
      <c r="J12594" s="397">
        <f>J12592+(E12594-E12592)*(J12595-J12592)/(E12595-E12592)</f>
        <v>0.92426666666666668</v>
      </c>
      <c r="K12594" s="469">
        <f t="shared" si="1076"/>
        <v>4.3838798395817546</v>
      </c>
      <c r="L12594" s="469">
        <f t="shared" si="1077"/>
        <v>1.7213172915087505E-2</v>
      </c>
    </row>
    <row r="12595" spans="1:12">
      <c r="A12595" s="480" t="str">
        <f t="shared" si="1079"/>
        <v>D800-120</v>
      </c>
      <c r="B12595" s="480">
        <f t="shared" si="1074"/>
        <v>7</v>
      </c>
      <c r="C12595" s="480">
        <f t="shared" si="1075"/>
        <v>0</v>
      </c>
      <c r="D12595" s="480">
        <f t="shared" si="1080"/>
        <v>84</v>
      </c>
      <c r="E12595" s="480">
        <f t="shared" si="1081"/>
        <v>15</v>
      </c>
      <c r="F12595" s="484">
        <v>4.3021000000000003</v>
      </c>
      <c r="G12595" s="480">
        <v>15</v>
      </c>
      <c r="H12595" s="482">
        <v>0.96752800000000005</v>
      </c>
      <c r="I12595" s="483">
        <v>4.4000000000000004</v>
      </c>
      <c r="J12595" s="484">
        <v>0.90910000000000002</v>
      </c>
      <c r="K12595" s="469">
        <f t="shared" si="1076"/>
        <v>4.4464863032387694</v>
      </c>
      <c r="L12595" s="469">
        <f t="shared" si="1077"/>
        <v>4.6486303238769011E-2</v>
      </c>
    </row>
    <row r="12596" spans="1:12">
      <c r="A12596" s="98" t="str">
        <f t="shared" si="1079"/>
        <v>D800-120</v>
      </c>
      <c r="B12596" s="98">
        <f t="shared" si="1074"/>
        <v>7</v>
      </c>
      <c r="C12596" s="98">
        <f t="shared" si="1075"/>
        <v>0</v>
      </c>
      <c r="D12596" s="98">
        <f t="shared" si="1080"/>
        <v>84</v>
      </c>
      <c r="E12596" s="98">
        <f t="shared" si="1081"/>
        <v>16</v>
      </c>
      <c r="F12596" s="397">
        <f>F12595+(E12596-E12595)*(F12598-F12595)/(E12598-E12595)</f>
        <v>4.3136000000000001</v>
      </c>
      <c r="G12596" s="98">
        <v>15</v>
      </c>
      <c r="H12596" s="491">
        <f>H12595+(E12596-E12595)*(H12598-H12595)/(E12598-E12595)</f>
        <v>0.95639200000000002</v>
      </c>
      <c r="I12596" s="492">
        <f>I12595+(E12596-E12595)*(I12598-I12595)/(E12598-E12595)</f>
        <v>4.4666666666666668</v>
      </c>
      <c r="J12596" s="397">
        <f>J12595+(E12596-E12595)*(J12598-J12595)/(E12598-E12595)</f>
        <v>0.89396666666666669</v>
      </c>
      <c r="K12596" s="469">
        <f t="shared" si="1076"/>
        <v>4.5102844858593549</v>
      </c>
      <c r="L12596" s="469">
        <f t="shared" si="1077"/>
        <v>4.3617819192688145E-2</v>
      </c>
    </row>
    <row r="12597" spans="1:12">
      <c r="A12597" s="98" t="str">
        <f t="shared" si="1079"/>
        <v>D800-120</v>
      </c>
      <c r="B12597" s="98">
        <f t="shared" si="1074"/>
        <v>7</v>
      </c>
      <c r="C12597" s="98">
        <f t="shared" si="1075"/>
        <v>0</v>
      </c>
      <c r="D12597" s="98">
        <f t="shared" si="1080"/>
        <v>84</v>
      </c>
      <c r="E12597" s="98">
        <f t="shared" si="1081"/>
        <v>17</v>
      </c>
      <c r="F12597" s="397">
        <f>F12595+(E12597-E12595)*(F12598-F12595)/(E12598-E12595)</f>
        <v>4.3250999999999999</v>
      </c>
      <c r="G12597" s="98">
        <v>15</v>
      </c>
      <c r="H12597" s="491">
        <f>H12595+(E12597-E12595)*(H12598-H12595)/(E12598-E12595)</f>
        <v>0.94525599999999999</v>
      </c>
      <c r="I12597" s="492">
        <f>I12595+(E12597-E12595)*(I12598-I12595)/(E12598-E12595)</f>
        <v>4.5333333333333332</v>
      </c>
      <c r="J12597" s="397">
        <f>J12595+(E12597-E12595)*(J12598-J12595)/(E12598-E12595)</f>
        <v>0.87883333333333336</v>
      </c>
      <c r="K12597" s="469">
        <f t="shared" si="1076"/>
        <v>4.5755858730333374</v>
      </c>
      <c r="L12597" s="469">
        <f t="shared" si="1077"/>
        <v>4.2252539700004199E-2</v>
      </c>
    </row>
    <row r="12598" spans="1:12">
      <c r="A12598" s="480" t="str">
        <f t="shared" si="1079"/>
        <v>D800-120</v>
      </c>
      <c r="B12598" s="480">
        <f t="shared" si="1074"/>
        <v>7</v>
      </c>
      <c r="C12598" s="480">
        <f t="shared" si="1075"/>
        <v>0</v>
      </c>
      <c r="D12598" s="480">
        <f t="shared" si="1080"/>
        <v>84</v>
      </c>
      <c r="E12598" s="480">
        <f t="shared" si="1081"/>
        <v>18</v>
      </c>
      <c r="F12598" s="484">
        <v>4.3365999999999998</v>
      </c>
      <c r="G12598" s="480">
        <v>15</v>
      </c>
      <c r="H12598" s="482">
        <v>0.93411999999999995</v>
      </c>
      <c r="I12598" s="483">
        <v>4.5999999999999996</v>
      </c>
      <c r="J12598" s="484">
        <v>0.86370000000000002</v>
      </c>
      <c r="K12598" s="469">
        <f t="shared" si="1076"/>
        <v>4.6424442255812961</v>
      </c>
      <c r="L12598" s="469">
        <f t="shared" si="1077"/>
        <v>4.2444225581296458E-2</v>
      </c>
    </row>
    <row r="12599" spans="1:12">
      <c r="A12599" s="98" t="str">
        <f t="shared" si="1079"/>
        <v>D800-120</v>
      </c>
      <c r="B12599" s="98">
        <f t="shared" si="1074"/>
        <v>7</v>
      </c>
      <c r="C12599" s="98">
        <f t="shared" si="1075"/>
        <v>0</v>
      </c>
      <c r="D12599" s="98">
        <f t="shared" si="1080"/>
        <v>84</v>
      </c>
      <c r="E12599" s="98">
        <f t="shared" si="1081"/>
        <v>19</v>
      </c>
      <c r="F12599" s="397">
        <f>F12598+(E12599-E12598)*(F12601-F12598)/(E12601-E12598)</f>
        <v>4.3480333333333334</v>
      </c>
      <c r="G12599" s="98">
        <v>15</v>
      </c>
      <c r="H12599" s="491">
        <f>H12598+(E12599-E12598)*(H12601-H12598)/(E12601-E12598)</f>
        <v>0.92300133333333334</v>
      </c>
      <c r="I12599" s="492">
        <f>I12598+(E12599-E12598)*(I12601-I12598)/(E12601-E12598)</f>
        <v>4.7</v>
      </c>
      <c r="J12599" s="397">
        <f>J12598+(E12599-E12598)*(J12601-J12598)/(E12601-E12598)</f>
        <v>0.84853333333333336</v>
      </c>
      <c r="K12599" s="469">
        <f t="shared" si="1076"/>
        <v>4.710755202953842</v>
      </c>
      <c r="L12599" s="469">
        <f t="shared" si="1077"/>
        <v>1.0755202953841803E-2</v>
      </c>
    </row>
    <row r="12600" spans="1:12">
      <c r="A12600" s="98" t="str">
        <f t="shared" si="1079"/>
        <v>D800-120</v>
      </c>
      <c r="B12600" s="98">
        <f t="shared" si="1074"/>
        <v>7</v>
      </c>
      <c r="C12600" s="98">
        <f t="shared" si="1075"/>
        <v>0</v>
      </c>
      <c r="D12600" s="98">
        <f t="shared" si="1080"/>
        <v>84</v>
      </c>
      <c r="E12600" s="98">
        <f t="shared" si="1081"/>
        <v>20</v>
      </c>
      <c r="F12600" s="397">
        <f>F12598+(E12600-E12598)*(F12601-F12598)/(E12601-E12598)</f>
        <v>4.3594666666666662</v>
      </c>
      <c r="G12600" s="98">
        <v>15</v>
      </c>
      <c r="H12600" s="491">
        <f>H12598+(E12600-E12598)*(H12601-H12598)/(E12601-E12598)</f>
        <v>0.91188266666666662</v>
      </c>
      <c r="I12600" s="492">
        <f>I12598+(E12600-E12598)*(I12601-I12598)/(E12601-E12598)</f>
        <v>4.8</v>
      </c>
      <c r="J12600" s="397">
        <f>J12598+(E12600-E12598)*(J12601-J12598)/(E12601-E12598)</f>
        <v>0.8333666666666667</v>
      </c>
      <c r="K12600" s="469">
        <f t="shared" si="1076"/>
        <v>4.7807320240030879</v>
      </c>
      <c r="L12600" s="469">
        <f t="shared" si="1077"/>
        <v>-1.9267975996911879E-2</v>
      </c>
    </row>
    <row r="12601" spans="1:12">
      <c r="A12601" s="480" t="str">
        <f t="shared" si="1079"/>
        <v>D800-120</v>
      </c>
      <c r="B12601" s="480">
        <f t="shared" si="1074"/>
        <v>7</v>
      </c>
      <c r="C12601" s="480">
        <f t="shared" si="1075"/>
        <v>0</v>
      </c>
      <c r="D12601" s="480">
        <f t="shared" si="1080"/>
        <v>84</v>
      </c>
      <c r="E12601" s="480">
        <f t="shared" si="1081"/>
        <v>21</v>
      </c>
      <c r="F12601" s="484">
        <v>4.3708999999999998</v>
      </c>
      <c r="G12601" s="480">
        <v>15</v>
      </c>
      <c r="H12601" s="482">
        <v>0.90076400000000001</v>
      </c>
      <c r="I12601" s="483">
        <v>4.9000000000000004</v>
      </c>
      <c r="J12601" s="484">
        <v>0.81820000000000004</v>
      </c>
      <c r="K12601" s="469">
        <f t="shared" si="1076"/>
        <v>4.852436376231732</v>
      </c>
      <c r="L12601" s="469">
        <f t="shared" si="1077"/>
        <v>-4.7563623768268393E-2</v>
      </c>
    </row>
    <row r="12602" spans="1:12">
      <c r="A12602" s="98" t="str">
        <f t="shared" si="1079"/>
        <v>D800-120</v>
      </c>
      <c r="B12602" s="98">
        <f t="shared" si="1074"/>
        <v>7</v>
      </c>
      <c r="C12602" s="98">
        <f t="shared" si="1075"/>
        <v>0</v>
      </c>
      <c r="D12602" s="98">
        <f t="shared" si="1080"/>
        <v>84</v>
      </c>
      <c r="E12602" s="98">
        <f t="shared" si="1081"/>
        <v>22</v>
      </c>
      <c r="F12602" s="397">
        <f>F12601+(E12602-E12601)*(F12604-F12601)/(E12604-E12601)</f>
        <v>4.3822333333333328</v>
      </c>
      <c r="G12602" s="98">
        <v>15</v>
      </c>
      <c r="H12602" s="491">
        <f>H12601+(E12602-E12601)*(H12604-H12601)/(E12604-E12601)</f>
        <v>0.88965233333333338</v>
      </c>
      <c r="I12602" s="492">
        <f>I12601+(E12602-E12601)*(I12604-I12601)/(E12604-E12601)</f>
        <v>4.9666666666666668</v>
      </c>
      <c r="J12602" s="397">
        <f>J12601+(E12602-E12601)*(J12604-J12601)/(E12604-E12601)</f>
        <v>0.80306666666666671</v>
      </c>
      <c r="K12602" s="469">
        <f t="shared" si="1076"/>
        <v>4.925781869097178</v>
      </c>
      <c r="L12602" s="469">
        <f t="shared" si="1077"/>
        <v>-4.0884797569488818E-2</v>
      </c>
    </row>
    <row r="12603" spans="1:12">
      <c r="A12603" s="98" t="str">
        <f t="shared" si="1079"/>
        <v>D800-120</v>
      </c>
      <c r="B12603" s="98">
        <f t="shared" si="1074"/>
        <v>7</v>
      </c>
      <c r="C12603" s="98">
        <f t="shared" si="1075"/>
        <v>0</v>
      </c>
      <c r="D12603" s="98">
        <f t="shared" si="1080"/>
        <v>84</v>
      </c>
      <c r="E12603" s="98">
        <f t="shared" si="1081"/>
        <v>23</v>
      </c>
      <c r="F12603" s="397">
        <f>F12601+(E12603-E12601)*(F12604-F12601)/(E12604-E12601)</f>
        <v>4.3935666666666666</v>
      </c>
      <c r="G12603" s="98">
        <v>15</v>
      </c>
      <c r="H12603" s="491">
        <f>H12601+(E12603-E12601)*(H12604-H12601)/(E12604-E12601)</f>
        <v>0.87854066666666664</v>
      </c>
      <c r="I12603" s="492">
        <f>I12601+(E12603-E12601)*(I12604-I12601)/(E12604-E12601)</f>
        <v>5.0333333333333332</v>
      </c>
      <c r="J12603" s="397">
        <f>J12601+(E12603-E12601)*(J12604-J12601)/(E12604-E12601)</f>
        <v>0.78793333333333337</v>
      </c>
      <c r="K12603" s="469">
        <f t="shared" si="1076"/>
        <v>5.0009826902340322</v>
      </c>
      <c r="L12603" s="469">
        <f t="shared" si="1077"/>
        <v>-3.2350643099301024E-2</v>
      </c>
    </row>
    <row r="12604" spans="1:12">
      <c r="A12604" s="480" t="str">
        <f t="shared" si="1079"/>
        <v>D800-120</v>
      </c>
      <c r="B12604" s="480">
        <f t="shared" si="1074"/>
        <v>7</v>
      </c>
      <c r="C12604" s="480">
        <f t="shared" si="1075"/>
        <v>0</v>
      </c>
      <c r="D12604" s="480">
        <f t="shared" si="1080"/>
        <v>84</v>
      </c>
      <c r="E12604" s="480">
        <f t="shared" si="1081"/>
        <v>24</v>
      </c>
      <c r="F12604" s="484">
        <v>4.4048999999999996</v>
      </c>
      <c r="G12604" s="480">
        <v>15</v>
      </c>
      <c r="H12604" s="482">
        <v>0.86742900000000001</v>
      </c>
      <c r="I12604" s="483">
        <v>5.0999999999999996</v>
      </c>
      <c r="J12604" s="484">
        <v>0.77280000000000004</v>
      </c>
      <c r="K12604" s="469">
        <f t="shared" si="1076"/>
        <v>5.0781101392736465</v>
      </c>
      <c r="L12604" s="469">
        <f t="shared" si="1077"/>
        <v>-2.1889860726353128E-2</v>
      </c>
    </row>
    <row r="12605" spans="1:12">
      <c r="A12605" s="98" t="str">
        <f t="shared" si="1079"/>
        <v>D800-120</v>
      </c>
      <c r="B12605" s="98">
        <f t="shared" ref="B12605:B12668" si="1082">INT(D12605/12)</f>
        <v>7</v>
      </c>
      <c r="C12605" s="98">
        <f t="shared" ref="C12605:C12668" si="1083">D12605-B12605*12</f>
        <v>0</v>
      </c>
      <c r="D12605" s="98">
        <f t="shared" si="1080"/>
        <v>84</v>
      </c>
      <c r="E12605" s="98">
        <f t="shared" si="1081"/>
        <v>25</v>
      </c>
      <c r="F12605" s="397">
        <f>F12604+(E12605-E12604)*(F12607-F12604)/(E12607-E12604)</f>
        <v>4.4161333333333328</v>
      </c>
      <c r="G12605" s="98">
        <v>15</v>
      </c>
      <c r="H12605" s="491">
        <f>H12604+(E12605-E12604)*(H12607-H12604)/(E12607-E12604)</f>
        <v>0.85631466666666667</v>
      </c>
      <c r="I12605" s="492">
        <f>I12604+(E12605-E12604)*(I12607-I12604)/(E12607-E12604)</f>
        <v>5.1666666666666661</v>
      </c>
      <c r="J12605" s="397">
        <f>J12604+(E12605-E12604)*(J12607-J12604)/(E12607-E12604)</f>
        <v>0.75763333333333338</v>
      </c>
      <c r="K12605" s="469">
        <f t="shared" si="1076"/>
        <v>5.1571384973747962</v>
      </c>
      <c r="L12605" s="469">
        <f t="shared" si="1077"/>
        <v>-9.5281692918698369E-3</v>
      </c>
    </row>
    <row r="12606" spans="1:12">
      <c r="A12606" s="98" t="str">
        <f t="shared" si="1079"/>
        <v>D800-120</v>
      </c>
      <c r="B12606" s="98">
        <f t="shared" si="1082"/>
        <v>7</v>
      </c>
      <c r="C12606" s="98">
        <f t="shared" si="1083"/>
        <v>0</v>
      </c>
      <c r="D12606" s="98">
        <f t="shared" si="1080"/>
        <v>84</v>
      </c>
      <c r="E12606" s="98">
        <f t="shared" si="1081"/>
        <v>26</v>
      </c>
      <c r="F12606" s="397">
        <f>F12604+(E12606-E12604)*(F12607-F12604)/(E12607-E12604)</f>
        <v>4.4273666666666669</v>
      </c>
      <c r="G12606" s="98">
        <v>15</v>
      </c>
      <c r="H12606" s="491">
        <f>H12604+(E12606-E12604)*(H12607-H12604)/(E12607-E12604)</f>
        <v>0.84520033333333333</v>
      </c>
      <c r="I12606" s="492">
        <f>I12604+(E12606-E12604)*(I12607-I12604)/(E12607-E12604)</f>
        <v>5.2333333333333334</v>
      </c>
      <c r="J12606" s="397">
        <f>J12604+(E12606-E12604)*(J12607-J12604)/(E12607-E12604)</f>
        <v>0.74246666666666661</v>
      </c>
      <c r="K12606" s="469">
        <f t="shared" si="1076"/>
        <v>5.2382452917474005</v>
      </c>
      <c r="L12606" s="469">
        <f t="shared" si="1077"/>
        <v>4.911958414067108E-3</v>
      </c>
    </row>
    <row r="12607" spans="1:12">
      <c r="A12607" s="480" t="str">
        <f t="shared" si="1079"/>
        <v>D800-120</v>
      </c>
      <c r="B12607" s="480">
        <f t="shared" si="1082"/>
        <v>7</v>
      </c>
      <c r="C12607" s="480">
        <f t="shared" si="1083"/>
        <v>0</v>
      </c>
      <c r="D12607" s="480">
        <f t="shared" si="1080"/>
        <v>84</v>
      </c>
      <c r="E12607" s="480">
        <f t="shared" si="1081"/>
        <v>27</v>
      </c>
      <c r="F12607" s="484">
        <v>4.4386000000000001</v>
      </c>
      <c r="G12607" s="480">
        <v>15</v>
      </c>
      <c r="H12607" s="482">
        <v>0.83408599999999999</v>
      </c>
      <c r="I12607" s="483">
        <v>5.3</v>
      </c>
      <c r="J12607" s="484">
        <v>0.72729999999999995</v>
      </c>
      <c r="K12607" s="469">
        <f t="shared" si="1076"/>
        <v>5.3215136089084343</v>
      </c>
      <c r="L12607" s="469">
        <f t="shared" si="1077"/>
        <v>2.1513608908434456E-2</v>
      </c>
    </row>
    <row r="12608" spans="1:12">
      <c r="A12608" s="98" t="str">
        <f t="shared" si="1079"/>
        <v>D800-120</v>
      </c>
      <c r="B12608" s="98">
        <f t="shared" si="1082"/>
        <v>7</v>
      </c>
      <c r="C12608" s="98">
        <f t="shared" si="1083"/>
        <v>0</v>
      </c>
      <c r="D12608" s="98">
        <f t="shared" si="1080"/>
        <v>84</v>
      </c>
      <c r="E12608" s="98">
        <f t="shared" si="1081"/>
        <v>28</v>
      </c>
      <c r="F12608" s="397">
        <f>F12607+(E12608-E12607)*(F12610-F12607)/(E12610-E12607)</f>
        <v>4.4497666666666671</v>
      </c>
      <c r="G12608" s="98">
        <v>15</v>
      </c>
      <c r="H12608" s="491">
        <f>H12607+(E12608-E12607)*(H12610-H12607)/(E12610-E12607)</f>
        <v>0.82295866666666662</v>
      </c>
      <c r="I12608" s="492">
        <f>I12607+(E12608-E12607)*(I12610-I12607)/(E12610-E12607)</f>
        <v>5.3999999999999995</v>
      </c>
      <c r="J12608" s="397">
        <f>J12607+(E12608-E12607)*(J12610-J12607)/(E12610-E12607)</f>
        <v>0.71213333333333328</v>
      </c>
      <c r="K12608" s="469">
        <f t="shared" si="1076"/>
        <v>5.4070354282677631</v>
      </c>
      <c r="L12608" s="469">
        <f t="shared" si="1077"/>
        <v>7.0354282677635993E-3</v>
      </c>
    </row>
    <row r="12609" spans="1:12">
      <c r="A12609" s="98" t="str">
        <f t="shared" si="1079"/>
        <v>D800-120</v>
      </c>
      <c r="B12609" s="98">
        <f t="shared" si="1082"/>
        <v>7</v>
      </c>
      <c r="C12609" s="98">
        <f t="shared" si="1083"/>
        <v>0</v>
      </c>
      <c r="D12609" s="98">
        <f t="shared" si="1080"/>
        <v>84</v>
      </c>
      <c r="E12609" s="98">
        <f t="shared" si="1081"/>
        <v>29</v>
      </c>
      <c r="F12609" s="397">
        <f>F12607+(E12609-E12607)*(F12610-F12607)/(E12610-E12607)</f>
        <v>4.4609333333333332</v>
      </c>
      <c r="G12609" s="98">
        <v>15</v>
      </c>
      <c r="H12609" s="491">
        <f>H12607+(E12609-E12607)*(H12610-H12607)/(E12610-E12607)</f>
        <v>0.81183133333333335</v>
      </c>
      <c r="I12609" s="492">
        <f>I12607+(E12609-E12607)*(I12610-I12607)/(E12610-E12607)</f>
        <v>5.5</v>
      </c>
      <c r="J12609" s="397">
        <f>J12607+(E12609-E12607)*(J12610-J12607)/(E12610-E12607)</f>
        <v>0.69696666666666662</v>
      </c>
      <c r="K12609" s="469">
        <f t="shared" si="1076"/>
        <v>5.494901650342805</v>
      </c>
      <c r="L12609" s="469">
        <f t="shared" si="1077"/>
        <v>-5.0983496571950226E-3</v>
      </c>
    </row>
    <row r="12610" spans="1:12">
      <c r="A12610" s="480" t="str">
        <f t="shared" si="1079"/>
        <v>D800-120</v>
      </c>
      <c r="B12610" s="480">
        <f t="shared" si="1082"/>
        <v>7</v>
      </c>
      <c r="C12610" s="480">
        <f t="shared" si="1083"/>
        <v>0</v>
      </c>
      <c r="D12610" s="480">
        <f t="shared" si="1080"/>
        <v>84</v>
      </c>
      <c r="E12610" s="480">
        <f t="shared" si="1081"/>
        <v>30</v>
      </c>
      <c r="F12610" s="484">
        <v>4.4721000000000002</v>
      </c>
      <c r="G12610" s="480">
        <v>15</v>
      </c>
      <c r="H12610" s="482">
        <v>0.80070399999999997</v>
      </c>
      <c r="I12610" s="483">
        <v>5.6</v>
      </c>
      <c r="J12610" s="484">
        <v>0.68179999999999996</v>
      </c>
      <c r="K12610" s="469">
        <f t="shared" si="1076"/>
        <v>5.585210015186636</v>
      </c>
      <c r="L12610" s="469">
        <f t="shared" si="1077"/>
        <v>-1.4789984813363688E-2</v>
      </c>
    </row>
    <row r="12611" spans="1:12">
      <c r="A12611" s="98" t="str">
        <f t="shared" si="1079"/>
        <v>D800-120</v>
      </c>
      <c r="B12611" s="98">
        <f t="shared" si="1082"/>
        <v>7</v>
      </c>
      <c r="C12611" s="98">
        <f t="shared" si="1083"/>
        <v>0</v>
      </c>
      <c r="D12611" s="98">
        <f t="shared" si="1080"/>
        <v>84</v>
      </c>
      <c r="E12611" s="98">
        <f t="shared" si="1081"/>
        <v>31</v>
      </c>
      <c r="F12611" s="397">
        <f>F12610+(E12611-E12610)*(F12613-F12610)/(E12613-E12610)</f>
        <v>4.4832000000000001</v>
      </c>
      <c r="G12611" s="98">
        <v>15</v>
      </c>
      <c r="H12611" s="491">
        <f>H12610+(E12611-E12610)*(H12613-H12610)/(E12613-E12610)</f>
        <v>0.78955500000000001</v>
      </c>
      <c r="I12611" s="492">
        <f>I12610+(E12611-E12610)*(I12613-I12610)/(E12613-E12610)</f>
        <v>5.7</v>
      </c>
      <c r="J12611" s="397">
        <f>J12610+(E12611-E12610)*(J12613-J12610)/(E12613-E12610)</f>
        <v>0.66666666666666663</v>
      </c>
      <c r="K12611" s="469">
        <f t="shared" si="1076"/>
        <v>5.6781351520793359</v>
      </c>
      <c r="L12611" s="469">
        <f t="shared" si="1077"/>
        <v>-2.1864847920664232E-2</v>
      </c>
    </row>
    <row r="12612" spans="1:12">
      <c r="A12612" s="98" t="str">
        <f t="shared" si="1079"/>
        <v>D800-120</v>
      </c>
      <c r="B12612" s="98">
        <f t="shared" si="1082"/>
        <v>7</v>
      </c>
      <c r="C12612" s="98">
        <f t="shared" si="1083"/>
        <v>0</v>
      </c>
      <c r="D12612" s="98">
        <f t="shared" si="1080"/>
        <v>84</v>
      </c>
      <c r="E12612" s="98">
        <f t="shared" si="1081"/>
        <v>32</v>
      </c>
      <c r="F12612" s="397">
        <f>F12610+(E12612-E12610)*(F12613-F12610)/(E12613-E12610)</f>
        <v>4.4943</v>
      </c>
      <c r="G12612" s="98">
        <v>15</v>
      </c>
      <c r="H12612" s="491">
        <f>H12610+(E12612-E12610)*(H12613-H12610)/(E12613-E12610)</f>
        <v>0.77840599999999993</v>
      </c>
      <c r="I12612" s="492">
        <f>I12610+(E12612-E12610)*(I12613-I12610)/(E12613-E12610)</f>
        <v>5.8</v>
      </c>
      <c r="J12612" s="397">
        <f>J12610+(E12612-E12610)*(J12613-J12610)/(E12613-E12610)</f>
        <v>0.6515333333333333</v>
      </c>
      <c r="K12612" s="469">
        <f t="shared" si="1076"/>
        <v>5.7737221963859477</v>
      </c>
      <c r="L12612" s="469">
        <f t="shared" si="1077"/>
        <v>-2.6277803614052075E-2</v>
      </c>
    </row>
    <row r="12613" spans="1:12">
      <c r="A12613" s="480" t="str">
        <f t="shared" si="1079"/>
        <v>D800-120</v>
      </c>
      <c r="B12613" s="480">
        <f t="shared" si="1082"/>
        <v>7</v>
      </c>
      <c r="C12613" s="480">
        <f t="shared" si="1083"/>
        <v>0</v>
      </c>
      <c r="D12613" s="480">
        <f t="shared" si="1080"/>
        <v>84</v>
      </c>
      <c r="E12613" s="480">
        <f t="shared" si="1081"/>
        <v>33</v>
      </c>
      <c r="F12613" s="484">
        <v>4.5053999999999998</v>
      </c>
      <c r="G12613" s="480">
        <v>15</v>
      </c>
      <c r="H12613" s="482">
        <v>0.76725699999999997</v>
      </c>
      <c r="I12613" s="483">
        <v>5.9</v>
      </c>
      <c r="J12613" s="484">
        <v>0.63639999999999997</v>
      </c>
      <c r="K12613" s="469">
        <f t="shared" si="1076"/>
        <v>5.8720871885170158</v>
      </c>
      <c r="L12613" s="469">
        <f t="shared" si="1077"/>
        <v>-2.7912811482984523E-2</v>
      </c>
    </row>
    <row r="12614" spans="1:12">
      <c r="A12614" s="98" t="str">
        <f t="shared" si="1079"/>
        <v>D800-120</v>
      </c>
      <c r="B12614" s="98">
        <f t="shared" si="1082"/>
        <v>7</v>
      </c>
      <c r="C12614" s="98">
        <f t="shared" si="1083"/>
        <v>0</v>
      </c>
      <c r="D12614" s="98">
        <f t="shared" si="1080"/>
        <v>84</v>
      </c>
      <c r="E12614" s="98">
        <f t="shared" si="1081"/>
        <v>34</v>
      </c>
      <c r="F12614" s="397">
        <f>F12613+(E12614-E12613)*(F12616-F12613)/(E12616-E12613)</f>
        <v>4.5163666666666664</v>
      </c>
      <c r="G12614" s="98">
        <v>15</v>
      </c>
      <c r="H12614" s="491">
        <f>H12613+(E12614-E12613)*(H12616-H12613)/(E12616-E12613)</f>
        <v>0.75607633333333335</v>
      </c>
      <c r="I12614" s="492">
        <f>I12613+(E12614-E12613)*(I12616-I12613)/(E12616-E12613)</f>
        <v>6</v>
      </c>
      <c r="J12614" s="397">
        <f>J12613+(E12614-E12613)*(J12616-J12613)/(E12616-E12613)</f>
        <v>0.6212333333333333</v>
      </c>
      <c r="K12614" s="469">
        <f t="shared" si="1076"/>
        <v>5.9734268453493886</v>
      </c>
      <c r="L12614" s="469">
        <f t="shared" si="1077"/>
        <v>-2.6573154650611386E-2</v>
      </c>
    </row>
    <row r="12615" spans="1:12">
      <c r="A12615" s="98" t="str">
        <f t="shared" si="1079"/>
        <v>D800-120</v>
      </c>
      <c r="B12615" s="98">
        <f t="shared" si="1082"/>
        <v>7</v>
      </c>
      <c r="C12615" s="98">
        <f t="shared" si="1083"/>
        <v>0</v>
      </c>
      <c r="D12615" s="98">
        <f t="shared" si="1080"/>
        <v>84</v>
      </c>
      <c r="E12615" s="98">
        <f t="shared" si="1081"/>
        <v>35</v>
      </c>
      <c r="F12615" s="397">
        <f>F12613+(E12615-E12613)*(F12616-F12613)/(E12616-E12613)</f>
        <v>4.527333333333333</v>
      </c>
      <c r="G12615" s="98">
        <v>15</v>
      </c>
      <c r="H12615" s="491">
        <f>H12613+(E12615-E12613)*(H12616-H12613)/(E12616-E12613)</f>
        <v>0.74489566666666662</v>
      </c>
      <c r="I12615" s="492">
        <f>I12613+(E12615-E12613)*(I12616-I12613)/(E12616-E12613)</f>
        <v>6.1000000000000005</v>
      </c>
      <c r="J12615" s="397">
        <f>J12613+(E12615-E12613)*(J12616-J12613)/(E12616-E12613)</f>
        <v>0.60606666666666664</v>
      </c>
      <c r="K12615" s="469">
        <f t="shared" si="1076"/>
        <v>6.0778086595572445</v>
      </c>
      <c r="L12615" s="469">
        <f t="shared" si="1077"/>
        <v>-2.2191340442756058E-2</v>
      </c>
    </row>
    <row r="12616" spans="1:12">
      <c r="A12616" s="480" t="str">
        <f t="shared" si="1079"/>
        <v>D800-120</v>
      </c>
      <c r="B12616" s="480">
        <f t="shared" si="1082"/>
        <v>7</v>
      </c>
      <c r="C12616" s="480">
        <f t="shared" si="1083"/>
        <v>0</v>
      </c>
      <c r="D12616" s="480">
        <f t="shared" si="1080"/>
        <v>84</v>
      </c>
      <c r="E12616" s="480">
        <f t="shared" si="1081"/>
        <v>36</v>
      </c>
      <c r="F12616" s="484">
        <v>4.5382999999999996</v>
      </c>
      <c r="G12616" s="480">
        <v>15</v>
      </c>
      <c r="H12616" s="482">
        <v>0.73371500000000001</v>
      </c>
      <c r="I12616" s="483">
        <v>6.2</v>
      </c>
      <c r="J12616" s="484">
        <v>0.59089999999999998</v>
      </c>
      <c r="K12616" s="469">
        <f t="shared" si="1076"/>
        <v>6.1853717042720939</v>
      </c>
      <c r="L12616" s="469">
        <f t="shared" si="1077"/>
        <v>-1.4628295727906249E-2</v>
      </c>
    </row>
    <row r="12617" spans="1:12">
      <c r="A12617" s="98" t="str">
        <f t="shared" si="1079"/>
        <v>D800-120</v>
      </c>
      <c r="B12617" s="98">
        <f t="shared" si="1082"/>
        <v>7</v>
      </c>
      <c r="C12617" s="98">
        <f t="shared" si="1083"/>
        <v>0</v>
      </c>
      <c r="D12617" s="98">
        <f t="shared" si="1080"/>
        <v>84</v>
      </c>
      <c r="E12617" s="98">
        <f t="shared" si="1081"/>
        <v>37</v>
      </c>
      <c r="F12617" s="397">
        <f>F12616+(E12617-E12616)*(F12619-F12616)/(E12619-E12616)</f>
        <v>4.5492333333333335</v>
      </c>
      <c r="G12617" s="98">
        <v>15</v>
      </c>
      <c r="H12617" s="491">
        <f>H12616+(E12617-E12616)*(H12619-H12616)/(E12619-E12616)</f>
        <v>0.7224936666666667</v>
      </c>
      <c r="I12617" s="492">
        <f>I12616+(E12617-E12616)*(I12619-I12616)/(E12619-E12616)</f>
        <v>6.3</v>
      </c>
      <c r="J12617" s="397">
        <f>J12616+(E12617-E12616)*(J12619-J12616)/(E12619-E12616)</f>
        <v>0.57576666666666665</v>
      </c>
      <c r="K12617" s="469">
        <f t="shared" si="1076"/>
        <v>6.2965719192002148</v>
      </c>
      <c r="L12617" s="469">
        <f t="shared" si="1077"/>
        <v>-3.4280807997850715E-3</v>
      </c>
    </row>
    <row r="12618" spans="1:12">
      <c r="A12618" s="98" t="str">
        <f t="shared" si="1079"/>
        <v>D800-120</v>
      </c>
      <c r="B12618" s="98">
        <f t="shared" si="1082"/>
        <v>7</v>
      </c>
      <c r="C12618" s="98">
        <f t="shared" si="1083"/>
        <v>0</v>
      </c>
      <c r="D12618" s="98">
        <f t="shared" si="1080"/>
        <v>84</v>
      </c>
      <c r="E12618" s="98">
        <f t="shared" si="1081"/>
        <v>38</v>
      </c>
      <c r="F12618" s="397">
        <f>F12616+(E12618-E12616)*(F12619-F12616)/(E12619-E12616)</f>
        <v>4.5601666666666665</v>
      </c>
      <c r="G12618" s="98">
        <v>15</v>
      </c>
      <c r="H12618" s="491">
        <f>H12616+(E12618-E12616)*(H12619-H12616)/(E12619-E12616)</f>
        <v>0.71127233333333328</v>
      </c>
      <c r="I12618" s="492">
        <f>I12616+(E12618-E12616)*(I12619-I12616)/(E12619-E12616)</f>
        <v>6.4</v>
      </c>
      <c r="J12618" s="397">
        <f>J12616+(E12618-E12616)*(J12619-J12616)/(E12619-E12616)</f>
        <v>0.56063333333333332</v>
      </c>
      <c r="K12618" s="469">
        <f t="shared" si="1076"/>
        <v>6.4112808174271745</v>
      </c>
      <c r="L12618" s="469">
        <f t="shared" si="1077"/>
        <v>1.1280817427174128E-2</v>
      </c>
    </row>
    <row r="12619" spans="1:12">
      <c r="A12619" s="480" t="str">
        <f t="shared" si="1079"/>
        <v>D800-120</v>
      </c>
      <c r="B12619" s="480">
        <f t="shared" si="1082"/>
        <v>7</v>
      </c>
      <c r="C12619" s="480">
        <f t="shared" si="1083"/>
        <v>0</v>
      </c>
      <c r="D12619" s="480">
        <f t="shared" si="1080"/>
        <v>84</v>
      </c>
      <c r="E12619" s="480">
        <f t="shared" si="1081"/>
        <v>39</v>
      </c>
      <c r="F12619" s="484">
        <v>4.5711000000000004</v>
      </c>
      <c r="G12619" s="480">
        <v>15</v>
      </c>
      <c r="H12619" s="482">
        <v>0.70005099999999998</v>
      </c>
      <c r="I12619" s="483">
        <v>6.5</v>
      </c>
      <c r="J12619" s="484">
        <v>0.54549999999999998</v>
      </c>
      <c r="K12619" s="469">
        <f t="shared" ref="K12619:K12682" si="1084">F12619/H12619</f>
        <v>6.5296671242523763</v>
      </c>
      <c r="L12619" s="469">
        <f t="shared" ref="L12619:L12682" si="1085">K12619-I12619</f>
        <v>2.9667124252376276E-2</v>
      </c>
    </row>
    <row r="12620" spans="1:12">
      <c r="A12620" s="98" t="str">
        <f t="shared" si="1079"/>
        <v>D800-120</v>
      </c>
      <c r="B12620" s="98">
        <f t="shared" si="1082"/>
        <v>7</v>
      </c>
      <c r="C12620" s="98">
        <f t="shared" si="1083"/>
        <v>0</v>
      </c>
      <c r="D12620" s="98">
        <f t="shared" si="1080"/>
        <v>84</v>
      </c>
      <c r="E12620" s="98">
        <f t="shared" si="1081"/>
        <v>40</v>
      </c>
      <c r="F12620" s="397">
        <f>F12619+(E12620-E12619)*(F12622-F12619)/(E12622-E12619)</f>
        <v>4.5819333333333336</v>
      </c>
      <c r="G12620" s="98">
        <v>15</v>
      </c>
      <c r="H12620" s="491">
        <f>H12619+(E12620-E12619)*(H12622-H12619)/(E12622-E12619)</f>
        <v>0.68877999999999995</v>
      </c>
      <c r="I12620" s="492">
        <f>I12619+(E12620-E12619)*(I12622-I12619)/(E12622-E12619)</f>
        <v>6.6333333333333337</v>
      </c>
      <c r="J12620" s="397">
        <f>J12619+(E12620-E12619)*(J12622-J12619)/(E12622-E12619)</f>
        <v>0.53033333333333332</v>
      </c>
      <c r="K12620" s="469">
        <f t="shared" si="1084"/>
        <v>6.6522450322792963</v>
      </c>
      <c r="L12620" s="469">
        <f t="shared" si="1085"/>
        <v>1.8911698945962563E-2</v>
      </c>
    </row>
    <row r="12621" spans="1:12">
      <c r="A12621" s="98" t="str">
        <f t="shared" si="1079"/>
        <v>D800-120</v>
      </c>
      <c r="B12621" s="98">
        <f t="shared" si="1082"/>
        <v>7</v>
      </c>
      <c r="C12621" s="98">
        <f t="shared" si="1083"/>
        <v>0</v>
      </c>
      <c r="D12621" s="98">
        <f t="shared" si="1080"/>
        <v>84</v>
      </c>
      <c r="E12621" s="98">
        <f t="shared" si="1081"/>
        <v>41</v>
      </c>
      <c r="F12621" s="397">
        <f>F12619+(E12621-E12619)*(F12622-F12619)/(E12622-E12619)</f>
        <v>4.5927666666666669</v>
      </c>
      <c r="G12621" s="98">
        <v>15</v>
      </c>
      <c r="H12621" s="491">
        <f>H12619+(E12621-E12619)*(H12622-H12619)/(E12622-E12619)</f>
        <v>0.67750900000000003</v>
      </c>
      <c r="I12621" s="492">
        <f>I12619+(E12621-E12619)*(I12622-I12619)/(E12622-E12619)</f>
        <v>6.7666666666666666</v>
      </c>
      <c r="J12621" s="397">
        <f>J12619+(E12621-E12619)*(J12622-J12619)/(E12622-E12619)</f>
        <v>0.51516666666666666</v>
      </c>
      <c r="K12621" s="469">
        <f t="shared" si="1084"/>
        <v>6.7789013380880059</v>
      </c>
      <c r="L12621" s="469">
        <f t="shared" si="1085"/>
        <v>1.2234671421339272E-2</v>
      </c>
    </row>
    <row r="12622" spans="1:12">
      <c r="A12622" s="480" t="str">
        <f t="shared" si="1079"/>
        <v>D800-120</v>
      </c>
      <c r="B12622" s="480">
        <f t="shared" si="1082"/>
        <v>7</v>
      </c>
      <c r="C12622" s="480">
        <f t="shared" si="1083"/>
        <v>0</v>
      </c>
      <c r="D12622" s="480">
        <f t="shared" si="1080"/>
        <v>84</v>
      </c>
      <c r="E12622" s="480">
        <f t="shared" si="1081"/>
        <v>42</v>
      </c>
      <c r="F12622" s="484">
        <v>4.6036000000000001</v>
      </c>
      <c r="G12622" s="480">
        <v>15</v>
      </c>
      <c r="H12622" s="482">
        <v>0.666238</v>
      </c>
      <c r="I12622" s="483">
        <v>6.9</v>
      </c>
      <c r="J12622" s="484">
        <v>0.5</v>
      </c>
      <c r="K12622" s="469">
        <f t="shared" si="1084"/>
        <v>6.9098430290676909</v>
      </c>
      <c r="L12622" s="469">
        <f t="shared" si="1085"/>
        <v>9.843029067690523E-3</v>
      </c>
    </row>
    <row r="12623" spans="1:12">
      <c r="A12623" s="98" t="str">
        <f t="shared" si="1079"/>
        <v>D800-120</v>
      </c>
      <c r="B12623" s="98">
        <f t="shared" si="1082"/>
        <v>7</v>
      </c>
      <c r="C12623" s="98">
        <f t="shared" si="1083"/>
        <v>0</v>
      </c>
      <c r="D12623" s="98">
        <f t="shared" si="1080"/>
        <v>84</v>
      </c>
      <c r="E12623" s="98">
        <f t="shared" si="1081"/>
        <v>43</v>
      </c>
      <c r="F12623" s="397">
        <f>F12622+(E12623-E12622)*(F12625-F12622)/(E12625-E12622)</f>
        <v>4.6143666666666672</v>
      </c>
      <c r="G12623" s="98">
        <v>15</v>
      </c>
      <c r="H12623" s="491">
        <f>H12622+(E12623-E12622)*(H12625-H12622)/(E12625-E12622)</f>
        <v>0.65490766666666667</v>
      </c>
      <c r="I12623" s="492">
        <f>I12622+(E12623-E12622)*(I12625-I12622)/(E12625-E12622)</f>
        <v>7.0333333333333332</v>
      </c>
      <c r="J12623" s="397">
        <f>J12622+(E12623-E12622)*(J12625-J12622)/(E12625-E12622)</f>
        <v>0.48486666666666667</v>
      </c>
      <c r="K12623" s="469">
        <f t="shared" si="1084"/>
        <v>7.0458278342544984</v>
      </c>
      <c r="L12623" s="469">
        <f t="shared" si="1085"/>
        <v>1.2494500921165219E-2</v>
      </c>
    </row>
    <row r="12624" spans="1:12">
      <c r="A12624" s="98" t="str">
        <f t="shared" si="1079"/>
        <v>D800-120</v>
      </c>
      <c r="B12624" s="98">
        <f t="shared" si="1082"/>
        <v>7</v>
      </c>
      <c r="C12624" s="98">
        <f t="shared" si="1083"/>
        <v>0</v>
      </c>
      <c r="D12624" s="98">
        <f t="shared" si="1080"/>
        <v>84</v>
      </c>
      <c r="E12624" s="98">
        <f t="shared" si="1081"/>
        <v>44</v>
      </c>
      <c r="F12624" s="397">
        <f>F12622+(E12624-E12622)*(F12625-F12622)/(E12625-E12622)</f>
        <v>4.6251333333333333</v>
      </c>
      <c r="G12624" s="98">
        <v>15</v>
      </c>
      <c r="H12624" s="491">
        <f>H12622+(E12624-E12622)*(H12625-H12622)/(E12625-E12622)</f>
        <v>0.64357733333333333</v>
      </c>
      <c r="I12624" s="492">
        <f>I12622+(E12624-E12622)*(I12625-I12622)/(E12625-E12622)</f>
        <v>7.166666666666667</v>
      </c>
      <c r="J12624" s="397">
        <f>J12622+(E12624-E12622)*(J12625-J12622)/(E12625-E12622)</f>
        <v>0.46973333333333334</v>
      </c>
      <c r="K12624" s="469">
        <f t="shared" si="1084"/>
        <v>7.1866007296714409</v>
      </c>
      <c r="L12624" s="469">
        <f t="shared" si="1085"/>
        <v>1.9934063004773961E-2</v>
      </c>
    </row>
    <row r="12625" spans="1:12">
      <c r="A12625" s="480" t="str">
        <f t="shared" si="1079"/>
        <v>D800-120</v>
      </c>
      <c r="B12625" s="480">
        <f t="shared" si="1082"/>
        <v>7</v>
      </c>
      <c r="C12625" s="480">
        <f t="shared" si="1083"/>
        <v>0</v>
      </c>
      <c r="D12625" s="480">
        <f t="shared" ref="D12625:D12656" si="1086">D12624</f>
        <v>84</v>
      </c>
      <c r="E12625" s="480">
        <f t="shared" si="1081"/>
        <v>45</v>
      </c>
      <c r="F12625" s="484">
        <v>4.6359000000000004</v>
      </c>
      <c r="G12625" s="480">
        <v>15</v>
      </c>
      <c r="H12625" s="482">
        <v>0.632247</v>
      </c>
      <c r="I12625" s="483">
        <v>7.3</v>
      </c>
      <c r="J12625" s="484">
        <v>0.4546</v>
      </c>
      <c r="K12625" s="469">
        <f t="shared" si="1084"/>
        <v>7.3324191336613698</v>
      </c>
      <c r="L12625" s="469">
        <f t="shared" si="1085"/>
        <v>3.2419133661369948E-2</v>
      </c>
    </row>
    <row r="12626" spans="1:12">
      <c r="A12626" s="98" t="str">
        <f t="shared" si="1079"/>
        <v>D800-120</v>
      </c>
      <c r="B12626" s="98">
        <f t="shared" si="1082"/>
        <v>7</v>
      </c>
      <c r="C12626" s="98">
        <f t="shared" si="1083"/>
        <v>0</v>
      </c>
      <c r="D12626" s="98">
        <f t="shared" si="1086"/>
        <v>84</v>
      </c>
      <c r="E12626" s="98">
        <f t="shared" si="1081"/>
        <v>46</v>
      </c>
      <c r="F12626" s="397">
        <f>F12625+(E12626-E12625)*(F12628-F12625)/(E12628-E12625)</f>
        <v>4.6466000000000003</v>
      </c>
      <c r="G12626" s="98">
        <v>15</v>
      </c>
      <c r="H12626" s="491">
        <f>H12625+(E12626-E12625)*(H12628-H12625)/(E12628-E12625)</f>
        <v>0.62084866666666672</v>
      </c>
      <c r="I12626" s="492">
        <f>I12625+(E12626-E12625)*(I12628-I12625)/(E12628-E12625)</f>
        <v>7.4666666666666668</v>
      </c>
      <c r="J12626" s="397">
        <f>J12625+(E12626-E12625)*(J12628-J12625)/(E12628-E12625)</f>
        <v>0.43943333333333334</v>
      </c>
      <c r="K12626" s="469">
        <f t="shared" si="1084"/>
        <v>7.4842715294011528</v>
      </c>
      <c r="L12626" s="469">
        <f t="shared" si="1085"/>
        <v>1.7604862734486026E-2</v>
      </c>
    </row>
    <row r="12627" spans="1:12">
      <c r="A12627" s="98" t="str">
        <f t="shared" si="1079"/>
        <v>D800-120</v>
      </c>
      <c r="B12627" s="98">
        <f t="shared" si="1082"/>
        <v>7</v>
      </c>
      <c r="C12627" s="98">
        <f t="shared" si="1083"/>
        <v>0</v>
      </c>
      <c r="D12627" s="98">
        <f t="shared" si="1086"/>
        <v>84</v>
      </c>
      <c r="E12627" s="98">
        <f t="shared" si="1081"/>
        <v>47</v>
      </c>
      <c r="F12627" s="397">
        <f>F12625+(E12627-E12625)*(F12628-F12625)/(E12628-E12625)</f>
        <v>4.6573000000000002</v>
      </c>
      <c r="G12627" s="98">
        <v>15</v>
      </c>
      <c r="H12627" s="491">
        <f>H12625+(E12627-E12625)*(H12628-H12625)/(E12628-E12625)</f>
        <v>0.60945033333333332</v>
      </c>
      <c r="I12627" s="492">
        <f>I12625+(E12627-E12625)*(I12628-I12625)/(E12628-E12625)</f>
        <v>7.6333333333333329</v>
      </c>
      <c r="J12627" s="397">
        <f>J12625+(E12627-E12625)*(J12628-J12625)/(E12628-E12625)</f>
        <v>0.42426666666666668</v>
      </c>
      <c r="K12627" s="469">
        <f t="shared" si="1084"/>
        <v>7.6418040080925387</v>
      </c>
      <c r="L12627" s="469">
        <f t="shared" si="1085"/>
        <v>8.4706747592058207E-3</v>
      </c>
    </row>
    <row r="12628" spans="1:12">
      <c r="A12628" s="480" t="str">
        <f t="shared" si="1079"/>
        <v>D800-120</v>
      </c>
      <c r="B12628" s="480">
        <f t="shared" si="1082"/>
        <v>7</v>
      </c>
      <c r="C12628" s="480">
        <f t="shared" si="1083"/>
        <v>0</v>
      </c>
      <c r="D12628" s="480">
        <f t="shared" si="1086"/>
        <v>84</v>
      </c>
      <c r="E12628" s="480">
        <f t="shared" si="1081"/>
        <v>48</v>
      </c>
      <c r="F12628" s="484">
        <v>4.6680000000000001</v>
      </c>
      <c r="G12628" s="480">
        <v>15</v>
      </c>
      <c r="H12628" s="482">
        <v>0.59805200000000003</v>
      </c>
      <c r="I12628" s="483">
        <v>7.8</v>
      </c>
      <c r="J12628" s="484">
        <v>0.40910000000000002</v>
      </c>
      <c r="K12628" s="469">
        <f t="shared" si="1084"/>
        <v>7.8053413415555841</v>
      </c>
      <c r="L12628" s="469">
        <f t="shared" si="1085"/>
        <v>5.3413415555843002E-3</v>
      </c>
    </row>
    <row r="12629" spans="1:12">
      <c r="A12629" s="98" t="str">
        <f t="shared" si="1079"/>
        <v>D800-120</v>
      </c>
      <c r="B12629" s="98">
        <f t="shared" si="1082"/>
        <v>7</v>
      </c>
      <c r="C12629" s="98">
        <f t="shared" si="1083"/>
        <v>0</v>
      </c>
      <c r="D12629" s="98">
        <f t="shared" si="1086"/>
        <v>84</v>
      </c>
      <c r="E12629" s="98">
        <f t="shared" si="1081"/>
        <v>49</v>
      </c>
      <c r="F12629" s="397">
        <f>F12628+(E12629-E12628)*(F12631-F12628)/(E12631-E12628)</f>
        <v>4.6786333333333339</v>
      </c>
      <c r="G12629" s="98">
        <v>15</v>
      </c>
      <c r="H12629" s="491">
        <f>H12628+(E12629-E12628)*(H12631-H12628)/(E12631-E12628)</f>
        <v>0.58657633333333337</v>
      </c>
      <c r="I12629" s="492">
        <f>I12628+(E12629-E12628)*(I12631-I12628)/(E12631-E12628)</f>
        <v>7.9666666666666668</v>
      </c>
      <c r="J12629" s="397">
        <f>J12628+(E12629-E12628)*(J12631-J12628)/(E12631-E12628)</f>
        <v>0.39393333333333336</v>
      </c>
      <c r="K12629" s="469">
        <f t="shared" si="1084"/>
        <v>7.9761713309265234</v>
      </c>
      <c r="L12629" s="469">
        <f t="shared" si="1085"/>
        <v>9.5046642598566322E-3</v>
      </c>
    </row>
    <row r="12630" spans="1:12">
      <c r="A12630" s="98" t="str">
        <f t="shared" si="1079"/>
        <v>D800-120</v>
      </c>
      <c r="B12630" s="98">
        <f t="shared" si="1082"/>
        <v>7</v>
      </c>
      <c r="C12630" s="98">
        <f t="shared" si="1083"/>
        <v>0</v>
      </c>
      <c r="D12630" s="98">
        <f t="shared" si="1086"/>
        <v>84</v>
      </c>
      <c r="E12630" s="98">
        <f t="shared" si="1081"/>
        <v>50</v>
      </c>
      <c r="F12630" s="397">
        <f>F12628+(E12630-E12628)*(F12631-F12628)/(E12631-E12628)</f>
        <v>4.6892666666666667</v>
      </c>
      <c r="G12630" s="98">
        <v>15</v>
      </c>
      <c r="H12630" s="491">
        <f>H12628+(E12630-E12628)*(H12631-H12628)/(E12631-E12628)</f>
        <v>0.5751006666666667</v>
      </c>
      <c r="I12630" s="492">
        <f>I12628+(E12630-E12628)*(I12631-I12628)/(E12631-E12628)</f>
        <v>8.1333333333333329</v>
      </c>
      <c r="J12630" s="397">
        <f>J12628+(E12630-E12628)*(J12631-J12628)/(E12631-E12628)</f>
        <v>0.37876666666666664</v>
      </c>
      <c r="K12630" s="469">
        <f t="shared" si="1084"/>
        <v>8.1538188676533139</v>
      </c>
      <c r="L12630" s="469">
        <f t="shared" si="1085"/>
        <v>2.0485534319981014E-2</v>
      </c>
    </row>
    <row r="12631" spans="1:12">
      <c r="A12631" s="480" t="str">
        <f t="shared" si="1079"/>
        <v>D800-120</v>
      </c>
      <c r="B12631" s="480">
        <f t="shared" si="1082"/>
        <v>7</v>
      </c>
      <c r="C12631" s="480">
        <f t="shared" si="1083"/>
        <v>0</v>
      </c>
      <c r="D12631" s="480">
        <f t="shared" si="1086"/>
        <v>84</v>
      </c>
      <c r="E12631" s="480">
        <f t="shared" si="1081"/>
        <v>51</v>
      </c>
      <c r="F12631" s="484">
        <v>4.6999000000000004</v>
      </c>
      <c r="G12631" s="480">
        <v>15</v>
      </c>
      <c r="H12631" s="482">
        <v>0.56362500000000004</v>
      </c>
      <c r="I12631" s="483">
        <v>8.3000000000000007</v>
      </c>
      <c r="J12631" s="484">
        <v>0.36359999999999998</v>
      </c>
      <c r="K12631" s="469">
        <f t="shared" si="1084"/>
        <v>8.3387003770237307</v>
      </c>
      <c r="L12631" s="469">
        <f t="shared" si="1085"/>
        <v>3.870037702372997E-2</v>
      </c>
    </row>
    <row r="12632" spans="1:12">
      <c r="A12632" s="98" t="str">
        <f t="shared" si="1079"/>
        <v>D800-120</v>
      </c>
      <c r="B12632" s="98">
        <f t="shared" si="1082"/>
        <v>7</v>
      </c>
      <c r="C12632" s="98">
        <f t="shared" si="1083"/>
        <v>0</v>
      </c>
      <c r="D12632" s="98">
        <f t="shared" si="1086"/>
        <v>84</v>
      </c>
      <c r="E12632" s="98">
        <f t="shared" si="1081"/>
        <v>52</v>
      </c>
      <c r="F12632" s="397">
        <f>F12631+(E12632-E12631)*(F12634-F12631)/(E12634-E12631)</f>
        <v>4.7104333333333335</v>
      </c>
      <c r="G12632" s="98">
        <v>15</v>
      </c>
      <c r="H12632" s="491">
        <f>H12631+(E12632-E12631)*(H12634-H12631)/(E12634-E12631)</f>
        <v>0.55206300000000008</v>
      </c>
      <c r="I12632" s="492">
        <f>I12631+(E12632-E12631)*(I12634-I12631)/(E12634-E12631)</f>
        <v>8.5</v>
      </c>
      <c r="J12632" s="397">
        <f>J12631+(E12632-E12631)*(J12634-J12631)/(E12634-E12631)</f>
        <v>0.34846666666666665</v>
      </c>
      <c r="K12632" s="469">
        <f t="shared" si="1084"/>
        <v>8.5324199110125711</v>
      </c>
      <c r="L12632" s="469">
        <f t="shared" si="1085"/>
        <v>3.2419911012571134E-2</v>
      </c>
    </row>
    <row r="12633" spans="1:12">
      <c r="A12633" s="98" t="str">
        <f t="shared" si="1079"/>
        <v>D800-120</v>
      </c>
      <c r="B12633" s="98">
        <f t="shared" si="1082"/>
        <v>7</v>
      </c>
      <c r="C12633" s="98">
        <f t="shared" si="1083"/>
        <v>0</v>
      </c>
      <c r="D12633" s="98">
        <f t="shared" si="1086"/>
        <v>84</v>
      </c>
      <c r="E12633" s="98">
        <f t="shared" si="1081"/>
        <v>53</v>
      </c>
      <c r="F12633" s="397">
        <f>F12631+(E12633-E12631)*(F12634-F12631)/(E12634-E12631)</f>
        <v>4.7209666666666665</v>
      </c>
      <c r="G12633" s="98">
        <v>15</v>
      </c>
      <c r="H12633" s="491">
        <f>H12631+(E12633-E12631)*(H12634-H12631)/(E12634-E12631)</f>
        <v>0.54050100000000001</v>
      </c>
      <c r="I12633" s="492">
        <f>I12631+(E12633-E12631)*(I12634-I12631)/(E12634-E12631)</f>
        <v>8.7000000000000011</v>
      </c>
      <c r="J12633" s="397">
        <f>J12631+(E12633-E12631)*(J12634-J12631)/(E12634-E12631)</f>
        <v>0.33333333333333331</v>
      </c>
      <c r="K12633" s="469">
        <f t="shared" si="1084"/>
        <v>8.7344272566871588</v>
      </c>
      <c r="L12633" s="469">
        <f t="shared" si="1085"/>
        <v>3.4427256687157737E-2</v>
      </c>
    </row>
    <row r="12634" spans="1:12">
      <c r="A12634" s="480" t="str">
        <f t="shared" si="1079"/>
        <v>D800-120</v>
      </c>
      <c r="B12634" s="480">
        <f t="shared" si="1082"/>
        <v>7</v>
      </c>
      <c r="C12634" s="480">
        <f t="shared" si="1083"/>
        <v>0</v>
      </c>
      <c r="D12634" s="480">
        <f t="shared" si="1086"/>
        <v>84</v>
      </c>
      <c r="E12634" s="480">
        <f t="shared" si="1081"/>
        <v>54</v>
      </c>
      <c r="F12634" s="484">
        <v>4.7314999999999996</v>
      </c>
      <c r="G12634" s="480">
        <v>15</v>
      </c>
      <c r="H12634" s="482">
        <v>0.52893900000000005</v>
      </c>
      <c r="I12634" s="483">
        <v>8.9</v>
      </c>
      <c r="J12634" s="484">
        <v>0.31819999999999998</v>
      </c>
      <c r="K12634" s="469">
        <f t="shared" si="1084"/>
        <v>8.9452659002266781</v>
      </c>
      <c r="L12634" s="469">
        <f t="shared" si="1085"/>
        <v>4.5265900226677758E-2</v>
      </c>
    </row>
    <row r="12635" spans="1:12">
      <c r="A12635" s="98" t="str">
        <f t="shared" si="1079"/>
        <v>D800-120</v>
      </c>
      <c r="B12635" s="98">
        <f t="shared" si="1082"/>
        <v>7</v>
      </c>
      <c r="C12635" s="98">
        <f t="shared" si="1083"/>
        <v>0</v>
      </c>
      <c r="D12635" s="98">
        <f t="shared" si="1086"/>
        <v>84</v>
      </c>
      <c r="E12635" s="98">
        <f t="shared" si="1081"/>
        <v>55</v>
      </c>
      <c r="F12635" s="397">
        <f>F12634+(E12635-E12634)*(F12637-F12634)/(E12637-E12634)</f>
        <v>4.7419666666666664</v>
      </c>
      <c r="G12635" s="98">
        <v>15</v>
      </c>
      <c r="H12635" s="491">
        <f>H12634+(E12635-E12634)*(H12637-H12634)/(E12637-E12634)</f>
        <v>0.51728133333333337</v>
      </c>
      <c r="I12635" s="492">
        <f>I12634+(E12635-E12634)*(I12637-I12634)/(E12637-E12634)</f>
        <v>9.1333333333333329</v>
      </c>
      <c r="J12635" s="397">
        <f>J12634+(E12635-E12634)*(J12637-J12634)/(E12637-E12634)</f>
        <v>0.30303333333333332</v>
      </c>
      <c r="K12635" s="469">
        <f t="shared" si="1084"/>
        <v>9.1670941151301282</v>
      </c>
      <c r="L12635" s="469">
        <f t="shared" si="1085"/>
        <v>3.3760781796795314E-2</v>
      </c>
    </row>
    <row r="12636" spans="1:12">
      <c r="A12636" s="98" t="str">
        <f t="shared" si="1079"/>
        <v>D800-120</v>
      </c>
      <c r="B12636" s="98">
        <f t="shared" si="1082"/>
        <v>7</v>
      </c>
      <c r="C12636" s="98">
        <f t="shared" si="1083"/>
        <v>0</v>
      </c>
      <c r="D12636" s="98">
        <f t="shared" si="1086"/>
        <v>84</v>
      </c>
      <c r="E12636" s="98">
        <f t="shared" si="1081"/>
        <v>56</v>
      </c>
      <c r="F12636" s="397">
        <f>F12634+(E12636-E12634)*(F12637-F12634)/(E12637-E12634)</f>
        <v>4.7524333333333333</v>
      </c>
      <c r="G12636" s="98">
        <v>15</v>
      </c>
      <c r="H12636" s="491">
        <f>H12634+(E12636-E12634)*(H12637-H12634)/(E12637-E12634)</f>
        <v>0.50562366666666669</v>
      </c>
      <c r="I12636" s="492">
        <f>I12634+(E12636-E12634)*(I12637-I12634)/(E12637-E12634)</f>
        <v>9.3666666666666671</v>
      </c>
      <c r="J12636" s="397">
        <f>J12634+(E12636-E12634)*(J12637-J12634)/(E12637-E12634)</f>
        <v>0.28786666666666666</v>
      </c>
      <c r="K12636" s="469">
        <f t="shared" si="1084"/>
        <v>9.3991512791793106</v>
      </c>
      <c r="L12636" s="469">
        <f t="shared" si="1085"/>
        <v>3.2484612512643452E-2</v>
      </c>
    </row>
    <row r="12637" spans="1:12">
      <c r="A12637" s="480" t="str">
        <f t="shared" si="1079"/>
        <v>D800-120</v>
      </c>
      <c r="B12637" s="480">
        <f t="shared" si="1082"/>
        <v>7</v>
      </c>
      <c r="C12637" s="480">
        <f t="shared" si="1083"/>
        <v>0</v>
      </c>
      <c r="D12637" s="480">
        <f t="shared" si="1086"/>
        <v>84</v>
      </c>
      <c r="E12637" s="480">
        <f t="shared" si="1081"/>
        <v>57</v>
      </c>
      <c r="F12637" s="484">
        <v>4.7629000000000001</v>
      </c>
      <c r="G12637" s="480">
        <v>15</v>
      </c>
      <c r="H12637" s="482">
        <v>0.49396600000000002</v>
      </c>
      <c r="I12637" s="483">
        <v>9.6</v>
      </c>
      <c r="J12637" s="484">
        <v>0.2727</v>
      </c>
      <c r="K12637" s="469">
        <f t="shared" si="1084"/>
        <v>9.6421616062643984</v>
      </c>
      <c r="L12637" s="469">
        <f t="shared" si="1085"/>
        <v>4.2161606264398799E-2</v>
      </c>
    </row>
    <row r="12638" spans="1:12">
      <c r="A12638" s="98" t="str">
        <f t="shared" si="1079"/>
        <v>D800-120</v>
      </c>
      <c r="B12638" s="98">
        <f t="shared" si="1082"/>
        <v>7</v>
      </c>
      <c r="C12638" s="98">
        <f t="shared" si="1083"/>
        <v>0</v>
      </c>
      <c r="D12638" s="98">
        <f t="shared" si="1086"/>
        <v>84</v>
      </c>
      <c r="E12638" s="98">
        <f t="shared" si="1081"/>
        <v>58</v>
      </c>
      <c r="F12638" s="397">
        <f>F12637+(E12638-E12637)*(F12640-F12637)/(E12640-E12637)</f>
        <v>4.7733333333333334</v>
      </c>
      <c r="G12638" s="98">
        <v>15</v>
      </c>
      <c r="H12638" s="491">
        <f>H12637+(E12638-E12637)*(H12640-H12637)/(E12640-E12637)</f>
        <v>0.48220333333333332</v>
      </c>
      <c r="I12638" s="492">
        <f>I12637+(E12638-E12637)*(I12640-I12637)/(E12640-E12637)</f>
        <v>9.9</v>
      </c>
      <c r="J12638" s="397">
        <f>J12637+(E12638-E12637)*(J12640-J12637)/(E12640-E12637)</f>
        <v>0.25756666666666667</v>
      </c>
      <c r="K12638" s="469">
        <f t="shared" si="1084"/>
        <v>9.8990052605747234</v>
      </c>
      <c r="L12638" s="469">
        <f t="shared" si="1085"/>
        <v>-9.9473942527694703E-4</v>
      </c>
    </row>
    <row r="12639" spans="1:12">
      <c r="A12639" s="98" t="str">
        <f t="shared" si="1079"/>
        <v>D800-120</v>
      </c>
      <c r="B12639" s="98">
        <f t="shared" si="1082"/>
        <v>7</v>
      </c>
      <c r="C12639" s="98">
        <f t="shared" si="1083"/>
        <v>0</v>
      </c>
      <c r="D12639" s="98">
        <f t="shared" si="1086"/>
        <v>84</v>
      </c>
      <c r="E12639" s="98">
        <f t="shared" si="1081"/>
        <v>59</v>
      </c>
      <c r="F12639" s="397">
        <f>F12637+(E12639-E12637)*(F12640-F12637)/(E12640-E12637)</f>
        <v>4.7837666666666667</v>
      </c>
      <c r="G12639" s="98">
        <v>15</v>
      </c>
      <c r="H12639" s="491">
        <f>H12637+(E12639-E12637)*(H12640-H12637)/(E12640-E12637)</f>
        <v>0.47044066666666667</v>
      </c>
      <c r="I12639" s="492">
        <f>I12637+(E12639-E12637)*(I12640-I12637)/(E12640-E12637)</f>
        <v>10.199999999999999</v>
      </c>
      <c r="J12639" s="397">
        <f>J12637+(E12639-E12637)*(J12640-J12637)/(E12640-E12637)</f>
        <v>0.24243333333333333</v>
      </c>
      <c r="K12639" s="469">
        <f t="shared" si="1084"/>
        <v>10.168692899281666</v>
      </c>
      <c r="L12639" s="469">
        <f t="shared" si="1085"/>
        <v>-3.1307100718333203E-2</v>
      </c>
    </row>
    <row r="12640" spans="1:12">
      <c r="A12640" s="480" t="str">
        <f t="shared" si="1079"/>
        <v>D800-120</v>
      </c>
      <c r="B12640" s="480">
        <f t="shared" si="1082"/>
        <v>7</v>
      </c>
      <c r="C12640" s="480">
        <f t="shared" si="1083"/>
        <v>0</v>
      </c>
      <c r="D12640" s="480">
        <f t="shared" si="1086"/>
        <v>84</v>
      </c>
      <c r="E12640" s="480">
        <f t="shared" si="1081"/>
        <v>60</v>
      </c>
      <c r="F12640" s="484">
        <v>4.7942</v>
      </c>
      <c r="G12640" s="480">
        <v>15</v>
      </c>
      <c r="H12640" s="482">
        <v>0.45867799999999997</v>
      </c>
      <c r="I12640" s="483">
        <v>10.5</v>
      </c>
      <c r="J12640" s="484">
        <v>0.2273</v>
      </c>
      <c r="K12640" s="469">
        <f t="shared" si="1084"/>
        <v>10.452212663349888</v>
      </c>
      <c r="L12640" s="469">
        <f t="shared" si="1085"/>
        <v>-4.7787336650111811E-2</v>
      </c>
    </row>
    <row r="12641" spans="1:12">
      <c r="A12641" s="98" t="str">
        <f t="shared" si="1079"/>
        <v>D800-120</v>
      </c>
      <c r="B12641" s="98">
        <f t="shared" si="1082"/>
        <v>7</v>
      </c>
      <c r="C12641" s="98">
        <f t="shared" si="1083"/>
        <v>0</v>
      </c>
      <c r="D12641" s="98">
        <f t="shared" si="1086"/>
        <v>84</v>
      </c>
      <c r="E12641" s="98">
        <f t="shared" si="1081"/>
        <v>61</v>
      </c>
      <c r="F12641" s="397">
        <f>F12640+(E12641-E12640)*(F12643-F12640)/(E12643-E12640)</f>
        <v>4.8045333333333335</v>
      </c>
      <c r="G12641" s="98">
        <v>15</v>
      </c>
      <c r="H12641" s="491">
        <f>H12640+(E12641-E12640)*(H12643-H12640)/(E12643-E12640)</f>
        <v>0.446801</v>
      </c>
      <c r="I12641" s="492">
        <f>I12640+(E12641-E12640)*(I12643-I12640)/(E12643-E12640)</f>
        <v>10.8</v>
      </c>
      <c r="J12641" s="397">
        <f>J12640+(E12641-E12640)*(J12643-J12640)/(E12643-E12640)</f>
        <v>0.21213333333333334</v>
      </c>
      <c r="K12641" s="469">
        <f t="shared" si="1084"/>
        <v>10.753183930504482</v>
      </c>
      <c r="L12641" s="469">
        <f t="shared" si="1085"/>
        <v>-4.681606949551842E-2</v>
      </c>
    </row>
    <row r="12642" spans="1:12">
      <c r="A12642" s="98" t="str">
        <f t="shared" si="1079"/>
        <v>D800-120</v>
      </c>
      <c r="B12642" s="98">
        <f t="shared" si="1082"/>
        <v>7</v>
      </c>
      <c r="C12642" s="98">
        <f t="shared" si="1083"/>
        <v>0</v>
      </c>
      <c r="D12642" s="98">
        <f t="shared" si="1086"/>
        <v>84</v>
      </c>
      <c r="E12642" s="98">
        <f t="shared" si="1081"/>
        <v>62</v>
      </c>
      <c r="F12642" s="397">
        <f>F12640+(E12642-E12640)*(F12643-F12640)/(E12643-E12640)</f>
        <v>4.8148666666666662</v>
      </c>
      <c r="G12642" s="98">
        <v>15</v>
      </c>
      <c r="H12642" s="491">
        <f>H12640+(E12642-E12640)*(H12643-H12640)/(E12643-E12640)</f>
        <v>0.43492399999999998</v>
      </c>
      <c r="I12642" s="492">
        <f>I12640+(E12642-E12640)*(I12643-I12640)/(E12643-E12640)</f>
        <v>11.1</v>
      </c>
      <c r="J12642" s="397">
        <f>J12640+(E12642-E12640)*(J12643-J12640)/(E12643-E12640)</f>
        <v>0.19696666666666665</v>
      </c>
      <c r="K12642" s="469">
        <f t="shared" si="1084"/>
        <v>11.070593176432357</v>
      </c>
      <c r="L12642" s="469">
        <f t="shared" si="1085"/>
        <v>-2.9406823567642348E-2</v>
      </c>
    </row>
    <row r="12643" spans="1:12">
      <c r="A12643" s="480" t="str">
        <f t="shared" si="1079"/>
        <v>D800-120</v>
      </c>
      <c r="B12643" s="480">
        <f t="shared" si="1082"/>
        <v>7</v>
      </c>
      <c r="C12643" s="480">
        <f t="shared" si="1083"/>
        <v>0</v>
      </c>
      <c r="D12643" s="480">
        <f t="shared" si="1086"/>
        <v>84</v>
      </c>
      <c r="E12643" s="480">
        <f t="shared" si="1081"/>
        <v>63</v>
      </c>
      <c r="F12643" s="484">
        <v>4.8251999999999997</v>
      </c>
      <c r="G12643" s="480">
        <v>15</v>
      </c>
      <c r="H12643" s="482">
        <v>0.42304700000000001</v>
      </c>
      <c r="I12643" s="483">
        <v>11.4</v>
      </c>
      <c r="J12643" s="484">
        <v>0.18179999999999999</v>
      </c>
      <c r="K12643" s="469">
        <f t="shared" si="1084"/>
        <v>11.405824884705481</v>
      </c>
      <c r="L12643" s="469">
        <f t="shared" si="1085"/>
        <v>5.8248847054809261E-3</v>
      </c>
    </row>
    <row r="12644" spans="1:12">
      <c r="A12644" s="98" t="str">
        <f t="shared" si="1079"/>
        <v>D800-120</v>
      </c>
      <c r="B12644" s="98">
        <f t="shared" si="1082"/>
        <v>7</v>
      </c>
      <c r="C12644" s="98">
        <f t="shared" si="1083"/>
        <v>0</v>
      </c>
      <c r="D12644" s="98">
        <f t="shared" si="1086"/>
        <v>84</v>
      </c>
      <c r="E12644" s="98">
        <f t="shared" si="1081"/>
        <v>64</v>
      </c>
      <c r="F12644" s="397">
        <f>F12643+(E12644-E12643)*(F12646-F12643)/(E12646-E12643)</f>
        <v>4.8354666666666661</v>
      </c>
      <c r="G12644" s="98">
        <v>15</v>
      </c>
      <c r="H12644" s="491">
        <f>H12643+(E12644-E12643)*(H12646-H12643)/(E12646-E12643)</f>
        <v>0.41104600000000002</v>
      </c>
      <c r="I12644" s="492">
        <f>I12643+(E12644-E12643)*(I12646-I12643)/(E12646-E12643)</f>
        <v>11.766666666666667</v>
      </c>
      <c r="J12644" s="397">
        <f>J12643+(E12644-E12643)*(J12646-J12643)/(E12646-E12643)</f>
        <v>0.16666666666666666</v>
      </c>
      <c r="K12644" s="469">
        <f t="shared" si="1084"/>
        <v>11.763809078951422</v>
      </c>
      <c r="L12644" s="469">
        <f t="shared" si="1085"/>
        <v>-2.8575877152459128E-3</v>
      </c>
    </row>
    <row r="12645" spans="1:12">
      <c r="A12645" s="98" t="str">
        <f t="shared" si="1079"/>
        <v>D800-120</v>
      </c>
      <c r="B12645" s="98">
        <f t="shared" si="1082"/>
        <v>7</v>
      </c>
      <c r="C12645" s="98">
        <f t="shared" si="1083"/>
        <v>0</v>
      </c>
      <c r="D12645" s="98">
        <f t="shared" si="1086"/>
        <v>84</v>
      </c>
      <c r="E12645" s="98">
        <f t="shared" si="1081"/>
        <v>65</v>
      </c>
      <c r="F12645" s="397">
        <f>F12643+(E12645-E12643)*(F12646-F12643)/(E12646-E12643)</f>
        <v>4.8457333333333334</v>
      </c>
      <c r="G12645" s="98">
        <v>15</v>
      </c>
      <c r="H12645" s="491">
        <f>H12643+(E12645-E12643)*(H12646-H12643)/(E12646-E12643)</f>
        <v>0.39904499999999998</v>
      </c>
      <c r="I12645" s="492">
        <f>I12643+(E12645-E12643)*(I12646-I12643)/(E12646-E12643)</f>
        <v>12.133333333333333</v>
      </c>
      <c r="J12645" s="397">
        <f>J12643+(E12645-E12643)*(J12646-J12643)/(E12646-E12643)</f>
        <v>0.15153333333333333</v>
      </c>
      <c r="K12645" s="469">
        <f t="shared" si="1084"/>
        <v>12.143325523019543</v>
      </c>
      <c r="L12645" s="469">
        <f t="shared" si="1085"/>
        <v>9.9921896862102955E-3</v>
      </c>
    </row>
    <row r="12646" spans="1:12">
      <c r="A12646" s="480" t="str">
        <f t="shared" si="1079"/>
        <v>D800-120</v>
      </c>
      <c r="B12646" s="480">
        <f t="shared" si="1082"/>
        <v>7</v>
      </c>
      <c r="C12646" s="480">
        <f t="shared" si="1083"/>
        <v>0</v>
      </c>
      <c r="D12646" s="480">
        <f t="shared" si="1086"/>
        <v>84</v>
      </c>
      <c r="E12646" s="480">
        <f t="shared" si="1081"/>
        <v>66</v>
      </c>
      <c r="F12646" s="484">
        <v>4.8559999999999999</v>
      </c>
      <c r="G12646" s="480">
        <v>15</v>
      </c>
      <c r="H12646" s="482">
        <v>0.387044</v>
      </c>
      <c r="I12646" s="483">
        <v>12.5</v>
      </c>
      <c r="J12646" s="484">
        <v>0.13639999999999999</v>
      </c>
      <c r="K12646" s="469">
        <f t="shared" si="1084"/>
        <v>12.546377156085613</v>
      </c>
      <c r="L12646" s="469">
        <f t="shared" si="1085"/>
        <v>4.6377156085613436E-2</v>
      </c>
    </row>
    <row r="12647" spans="1:12">
      <c r="A12647" s="98" t="str">
        <f t="shared" si="1079"/>
        <v>D800-120</v>
      </c>
      <c r="B12647" s="98">
        <f t="shared" si="1082"/>
        <v>7</v>
      </c>
      <c r="C12647" s="98">
        <f t="shared" si="1083"/>
        <v>0</v>
      </c>
      <c r="D12647" s="98">
        <f t="shared" si="1086"/>
        <v>84</v>
      </c>
      <c r="E12647" s="98">
        <f t="shared" si="1081"/>
        <v>67</v>
      </c>
      <c r="F12647" s="397">
        <f>F12646+(E12647-E12646)*(F12649-F12646)/(E12649-E12646)</f>
        <v>4.8662000000000001</v>
      </c>
      <c r="G12647" s="98">
        <v>15</v>
      </c>
      <c r="H12647" s="491">
        <f>H12646+(E12647-E12646)*(H12649-H12646)/(E12649-E12646)</f>
        <v>0.37490933333333332</v>
      </c>
      <c r="I12647" s="492">
        <f>I12646+(E12647-E12646)*(I12649-I12646)/(E12649-E12646)</f>
        <v>12.966666666666667</v>
      </c>
      <c r="J12647" s="397">
        <f>J12646+(E12647-E12646)*(J12649-J12646)/(E12649-E12646)</f>
        <v>0.12123333333333333</v>
      </c>
      <c r="K12647" s="469">
        <f t="shared" si="1084"/>
        <v>12.979671529472016</v>
      </c>
      <c r="L12647" s="469">
        <f t="shared" si="1085"/>
        <v>1.3004862805349404E-2</v>
      </c>
    </row>
    <row r="12648" spans="1:12">
      <c r="A12648" s="98" t="str">
        <f t="shared" si="1079"/>
        <v>D800-120</v>
      </c>
      <c r="B12648" s="98">
        <f t="shared" si="1082"/>
        <v>7</v>
      </c>
      <c r="C12648" s="98">
        <f t="shared" si="1083"/>
        <v>0</v>
      </c>
      <c r="D12648" s="98">
        <f t="shared" si="1086"/>
        <v>84</v>
      </c>
      <c r="E12648" s="98">
        <f t="shared" si="1081"/>
        <v>68</v>
      </c>
      <c r="F12648" s="397">
        <f>F12646+(E12648-E12646)*(F12649-F12646)/(E12649-E12646)</f>
        <v>4.8763999999999994</v>
      </c>
      <c r="G12648" s="98">
        <v>15</v>
      </c>
      <c r="H12648" s="491">
        <f>H12646+(E12648-E12646)*(H12649-H12646)/(E12649-E12646)</f>
        <v>0.36277466666666669</v>
      </c>
      <c r="I12648" s="492">
        <f>I12646+(E12648-E12646)*(I12649-I12646)/(E12649-E12646)</f>
        <v>13.433333333333334</v>
      </c>
      <c r="J12648" s="397">
        <f>J12646+(E12648-E12646)*(J12649-J12646)/(E12649-E12646)</f>
        <v>0.10606666666666666</v>
      </c>
      <c r="K12648" s="469">
        <f t="shared" si="1084"/>
        <v>13.441952947835384</v>
      </c>
      <c r="L12648" s="469">
        <f t="shared" si="1085"/>
        <v>8.6196145020505099E-3</v>
      </c>
    </row>
    <row r="12649" spans="1:12">
      <c r="A12649" s="480" t="str">
        <f t="shared" si="1079"/>
        <v>D800-120</v>
      </c>
      <c r="B12649" s="480">
        <f t="shared" si="1082"/>
        <v>7</v>
      </c>
      <c r="C12649" s="480">
        <f t="shared" si="1083"/>
        <v>0</v>
      </c>
      <c r="D12649" s="480">
        <f t="shared" si="1086"/>
        <v>84</v>
      </c>
      <c r="E12649" s="480">
        <f t="shared" si="1081"/>
        <v>69</v>
      </c>
      <c r="F12649" s="484">
        <v>4.8865999999999996</v>
      </c>
      <c r="G12649" s="480">
        <v>15</v>
      </c>
      <c r="H12649" s="482">
        <v>0.35064000000000001</v>
      </c>
      <c r="I12649" s="483">
        <v>13.9</v>
      </c>
      <c r="J12649" s="484">
        <v>9.0899999999999995E-2</v>
      </c>
      <c r="K12649" s="469">
        <f t="shared" si="1084"/>
        <v>13.936230892083048</v>
      </c>
      <c r="L12649" s="469">
        <f t="shared" si="1085"/>
        <v>3.6230892083047195E-2</v>
      </c>
    </row>
    <row r="12650" spans="1:12">
      <c r="A12650" s="98" t="str">
        <f t="shared" si="1079"/>
        <v>D800-120</v>
      </c>
      <c r="B12650" s="98">
        <f t="shared" si="1082"/>
        <v>7</v>
      </c>
      <c r="C12650" s="98">
        <f t="shared" si="1083"/>
        <v>0</v>
      </c>
      <c r="D12650" s="98">
        <f t="shared" si="1086"/>
        <v>84</v>
      </c>
      <c r="E12650" s="98">
        <f t="shared" si="1081"/>
        <v>70</v>
      </c>
      <c r="F12650" s="397">
        <f>F12649+(E12650-E12649)*(F12652-F12649)/(E12652-E12649)</f>
        <v>4.8967666666666663</v>
      </c>
      <c r="G12650" s="98">
        <v>15</v>
      </c>
      <c r="H12650" s="491">
        <f>H12649+(E12650-E12649)*(H12652-H12649)/(E12652-E12649)</f>
        <v>0.33836166666666667</v>
      </c>
      <c r="I12650" s="492">
        <f>I12649+(E12650-E12649)*(I12652-I12649)/(E12652-E12649)</f>
        <v>14.5</v>
      </c>
      <c r="J12650" s="397">
        <f>J12649+(E12650-E12649)*(J12652-J12649)/(E12652-E12649)</f>
        <v>151.72726666666668</v>
      </c>
      <c r="K12650" s="469">
        <f t="shared" si="1084"/>
        <v>14.471990030391542</v>
      </c>
      <c r="L12650" s="469">
        <f t="shared" si="1085"/>
        <v>-2.8009969608458363E-2</v>
      </c>
    </row>
    <row r="12651" spans="1:12">
      <c r="A12651" s="98" t="str">
        <f t="shared" si="1079"/>
        <v>D800-120</v>
      </c>
      <c r="B12651" s="98">
        <f t="shared" si="1082"/>
        <v>7</v>
      </c>
      <c r="C12651" s="98">
        <f t="shared" si="1083"/>
        <v>0</v>
      </c>
      <c r="D12651" s="98">
        <f t="shared" si="1086"/>
        <v>84</v>
      </c>
      <c r="E12651" s="98">
        <f t="shared" si="1081"/>
        <v>71</v>
      </c>
      <c r="F12651" s="397">
        <f>F12649+(E12651-E12649)*(F12652-F12649)/(E12652-E12649)</f>
        <v>4.9069333333333329</v>
      </c>
      <c r="G12651" s="98">
        <v>15</v>
      </c>
      <c r="H12651" s="491">
        <f>H12649+(E12651-E12649)*(H12652-H12649)/(E12652-E12649)</f>
        <v>0.32608333333333334</v>
      </c>
      <c r="I12651" s="492">
        <f>I12649+(E12651-E12649)*(I12652-I12649)/(E12652-E12649)</f>
        <v>15.1</v>
      </c>
      <c r="J12651" s="397">
        <f>J12649+(E12651-E12649)*(J12652-J12649)/(E12652-E12649)</f>
        <v>303.36363333333333</v>
      </c>
      <c r="K12651" s="469">
        <f t="shared" si="1084"/>
        <v>15.048096089956553</v>
      </c>
      <c r="L12651" s="469">
        <f t="shared" si="1085"/>
        <v>-5.1903910043446189E-2</v>
      </c>
    </row>
    <row r="12652" spans="1:12">
      <c r="A12652" s="480" t="str">
        <f t="shared" si="1079"/>
        <v>D800-120</v>
      </c>
      <c r="B12652" s="480">
        <f t="shared" si="1082"/>
        <v>7</v>
      </c>
      <c r="C12652" s="480">
        <f t="shared" si="1083"/>
        <v>0</v>
      </c>
      <c r="D12652" s="480">
        <f t="shared" si="1086"/>
        <v>84</v>
      </c>
      <c r="E12652" s="480">
        <f t="shared" si="1081"/>
        <v>72</v>
      </c>
      <c r="F12652" s="484">
        <v>4.9170999999999996</v>
      </c>
      <c r="G12652" s="480">
        <v>15</v>
      </c>
      <c r="H12652" s="482">
        <v>0.313805</v>
      </c>
      <c r="I12652" s="483">
        <v>15.7</v>
      </c>
      <c r="J12652" s="484">
        <v>455</v>
      </c>
      <c r="K12652" s="469">
        <f t="shared" si="1084"/>
        <v>15.669285065566195</v>
      </c>
      <c r="L12652" s="469">
        <f t="shared" si="1085"/>
        <v>-3.0714934433804686E-2</v>
      </c>
    </row>
    <row r="12653" spans="1:12">
      <c r="A12653" s="98" t="str">
        <f t="shared" si="1079"/>
        <v>D800-120</v>
      </c>
      <c r="B12653" s="98">
        <f t="shared" si="1082"/>
        <v>7</v>
      </c>
      <c r="C12653" s="98">
        <f t="shared" si="1083"/>
        <v>0</v>
      </c>
      <c r="D12653" s="98">
        <f t="shared" si="1086"/>
        <v>84</v>
      </c>
      <c r="E12653" s="98">
        <f t="shared" si="1081"/>
        <v>73</v>
      </c>
      <c r="F12653" s="397">
        <f>F12652+(E12653-E12652)*(F12655-F12652)/(E12655-E12652)</f>
        <v>4.9271666666666665</v>
      </c>
      <c r="G12653" s="98">
        <v>15</v>
      </c>
      <c r="H12653" s="491">
        <f>H12652+(E12653-E12652)*(H12655-H12652)/(E12655-E12652)</f>
        <v>0.301373</v>
      </c>
      <c r="I12653" s="492">
        <f>I12652+(E12653-E12652)*(I12655-I12652)/(E12655-E12652)</f>
        <v>16.433333333333334</v>
      </c>
      <c r="J12653" s="397">
        <f>J12652+(E12653-E12652)*(J12655-J12652)/(E12655-E12652)</f>
        <v>303.33333333333337</v>
      </c>
      <c r="K12653" s="469">
        <f t="shared" si="1084"/>
        <v>16.349064669584422</v>
      </c>
      <c r="L12653" s="469">
        <f t="shared" si="1085"/>
        <v>-8.4268663748911621E-2</v>
      </c>
    </row>
    <row r="12654" spans="1:12">
      <c r="A12654" s="98" t="str">
        <f t="shared" si="1079"/>
        <v>D800-120</v>
      </c>
      <c r="B12654" s="98">
        <f t="shared" si="1082"/>
        <v>7</v>
      </c>
      <c r="C12654" s="98">
        <f t="shared" si="1083"/>
        <v>0</v>
      </c>
      <c r="D12654" s="98">
        <f t="shared" si="1086"/>
        <v>84</v>
      </c>
      <c r="E12654" s="98">
        <f t="shared" si="1081"/>
        <v>74</v>
      </c>
      <c r="F12654" s="397">
        <f>F12652+(E12654-E12652)*(F12655-F12652)/(E12655-E12652)</f>
        <v>4.9372333333333334</v>
      </c>
      <c r="G12654" s="98">
        <v>15</v>
      </c>
      <c r="H12654" s="491">
        <f>H12652+(E12654-E12652)*(H12655-H12652)/(E12655-E12652)</f>
        <v>0.288941</v>
      </c>
      <c r="I12654" s="492">
        <f>I12652+(E12654-E12652)*(I12655-I12652)/(E12655-E12652)</f>
        <v>17.166666666666664</v>
      </c>
      <c r="J12654" s="397">
        <f>J12652+(E12654-E12652)*(J12655-J12652)/(E12655-E12652)</f>
        <v>151.66666666666669</v>
      </c>
      <c r="K12654" s="469">
        <f t="shared" si="1084"/>
        <v>17.087340783527893</v>
      </c>
      <c r="L12654" s="469">
        <f t="shared" si="1085"/>
        <v>-7.9325883138771758E-2</v>
      </c>
    </row>
    <row r="12655" spans="1:12">
      <c r="A12655" s="480" t="str">
        <f t="shared" si="1079"/>
        <v>D800-120</v>
      </c>
      <c r="B12655" s="480">
        <f t="shared" si="1082"/>
        <v>7</v>
      </c>
      <c r="C12655" s="480">
        <f t="shared" si="1083"/>
        <v>0</v>
      </c>
      <c r="D12655" s="480">
        <f t="shared" si="1086"/>
        <v>84</v>
      </c>
      <c r="E12655" s="480">
        <f t="shared" si="1081"/>
        <v>75</v>
      </c>
      <c r="F12655" s="484">
        <v>4.9473000000000003</v>
      </c>
      <c r="G12655" s="480">
        <v>15</v>
      </c>
      <c r="H12655" s="482">
        <v>0.276509</v>
      </c>
      <c r="I12655" s="483">
        <v>17.899999999999999</v>
      </c>
      <c r="J12655" s="484">
        <v>0</v>
      </c>
      <c r="K12655" s="469">
        <f t="shared" si="1084"/>
        <v>17.892003515256285</v>
      </c>
      <c r="L12655" s="469">
        <f t="shared" si="1085"/>
        <v>-7.9964847437139497E-3</v>
      </c>
    </row>
    <row r="12656" spans="1:12">
      <c r="A12656" s="98" t="str">
        <f t="shared" si="1079"/>
        <v>D800-120</v>
      </c>
      <c r="B12656" s="98">
        <f t="shared" si="1082"/>
        <v>7</v>
      </c>
      <c r="C12656" s="98">
        <f t="shared" si="1083"/>
        <v>0</v>
      </c>
      <c r="D12656" s="98">
        <f t="shared" si="1086"/>
        <v>84</v>
      </c>
      <c r="E12656" s="98">
        <f t="shared" si="1081"/>
        <v>76</v>
      </c>
      <c r="F12656" s="397">
        <f>F12655+(E12656-E12655)*(F12658-F12655)/(E12658-E12655)</f>
        <v>4.9573333333333336</v>
      </c>
      <c r="G12656" s="98">
        <v>15</v>
      </c>
      <c r="H12656" s="491">
        <f>H12655+(E12656-E12655)*(H12658-H12655)/(E12658-E12655)</f>
        <v>0.26391300000000001</v>
      </c>
      <c r="I12656" s="492">
        <f>I12655+(E12656-E12655)*(I12658-I12655)/(E12658-E12655)</f>
        <v>18.899999999999999</v>
      </c>
      <c r="J12656" s="397">
        <f>J12655+(E12656-E12655)*(J12658-J12655)/(E12658-E12655)</f>
        <v>0</v>
      </c>
      <c r="K12656" s="469">
        <f t="shared" si="1084"/>
        <v>18.783967949033709</v>
      </c>
      <c r="L12656" s="469">
        <f t="shared" si="1085"/>
        <v>-0.11603205096628955</v>
      </c>
    </row>
    <row r="12657" spans="1:12">
      <c r="A12657" s="98" t="str">
        <f t="shared" ref="A12657:A12664" si="1087">A12656</f>
        <v>D800-120</v>
      </c>
      <c r="B12657" s="98">
        <f t="shared" si="1082"/>
        <v>7</v>
      </c>
      <c r="C12657" s="98">
        <f t="shared" si="1083"/>
        <v>0</v>
      </c>
      <c r="D12657" s="98">
        <f t="shared" ref="D12657:D12664" si="1088">D12656</f>
        <v>84</v>
      </c>
      <c r="E12657" s="98">
        <f t="shared" ref="E12657:E12664" si="1089">E12656+1</f>
        <v>77</v>
      </c>
      <c r="F12657" s="397">
        <f>F12655+(E12657-E12655)*(F12658-F12655)/(E12658-E12655)</f>
        <v>4.9673666666666669</v>
      </c>
      <c r="G12657" s="98">
        <v>15</v>
      </c>
      <c r="H12657" s="491">
        <f>H12655+(E12657-E12655)*(H12658-H12655)/(E12658-E12655)</f>
        <v>0.25131700000000001</v>
      </c>
      <c r="I12657" s="492">
        <f>I12655+(E12657-E12655)*(I12658-I12655)/(E12658-E12655)</f>
        <v>19.899999999999999</v>
      </c>
      <c r="J12657" s="397">
        <f>J12655+(E12657-E12655)*(J12658-J12655)/(E12658-E12655)</f>
        <v>0</v>
      </c>
      <c r="K12657" s="469">
        <f t="shared" si="1084"/>
        <v>19.765342840582477</v>
      </c>
      <c r="L12657" s="469">
        <f t="shared" si="1085"/>
        <v>-0.13465715941752165</v>
      </c>
    </row>
    <row r="12658" spans="1:12">
      <c r="A12658" s="480" t="str">
        <f t="shared" si="1087"/>
        <v>D800-120</v>
      </c>
      <c r="B12658" s="480">
        <f t="shared" si="1082"/>
        <v>7</v>
      </c>
      <c r="C12658" s="480">
        <f t="shared" si="1083"/>
        <v>0</v>
      </c>
      <c r="D12658" s="480">
        <f t="shared" si="1088"/>
        <v>84</v>
      </c>
      <c r="E12658" s="480">
        <f t="shared" si="1089"/>
        <v>78</v>
      </c>
      <c r="F12658" s="484">
        <v>4.9774000000000003</v>
      </c>
      <c r="G12658" s="480">
        <v>15</v>
      </c>
      <c r="H12658" s="482">
        <v>0.23872099999999999</v>
      </c>
      <c r="I12658" s="483">
        <v>20.9</v>
      </c>
      <c r="J12658" s="493">
        <v>0</v>
      </c>
      <c r="K12658" s="469">
        <f t="shared" si="1084"/>
        <v>20.850281290711752</v>
      </c>
      <c r="L12658" s="469">
        <f t="shared" si="1085"/>
        <v>-4.9718709288246288E-2</v>
      </c>
    </row>
    <row r="12659" spans="1:12">
      <c r="A12659" s="98" t="str">
        <f t="shared" si="1087"/>
        <v>D800-120</v>
      </c>
      <c r="B12659" s="98">
        <f t="shared" si="1082"/>
        <v>7</v>
      </c>
      <c r="C12659" s="98">
        <f t="shared" si="1083"/>
        <v>0</v>
      </c>
      <c r="D12659" s="98">
        <f t="shared" si="1088"/>
        <v>84</v>
      </c>
      <c r="E12659" s="98">
        <f t="shared" si="1089"/>
        <v>79</v>
      </c>
      <c r="F12659" s="397">
        <f>F12658+(E12659-E12658)*(F12661-F12658)/(E12661-E12658)</f>
        <v>4.9873666666666665</v>
      </c>
      <c r="G12659" s="98">
        <v>15</v>
      </c>
      <c r="H12659" s="491">
        <v>0.22600899999999999</v>
      </c>
      <c r="I12659" s="492">
        <v>22.1</v>
      </c>
      <c r="J12659" s="397">
        <f>J12658+(E12659-E12658)*(J12661-J12658)/(E12661-E12658)</f>
        <v>0</v>
      </c>
      <c r="K12659" s="469">
        <f t="shared" si="1084"/>
        <v>22.067115321366259</v>
      </c>
      <c r="L12659" s="469">
        <f t="shared" si="1085"/>
        <v>-3.2884678633742226E-2</v>
      </c>
    </row>
    <row r="12660" spans="1:12">
      <c r="A12660" s="98" t="str">
        <f t="shared" si="1087"/>
        <v>D800-120</v>
      </c>
      <c r="B12660" s="98">
        <f t="shared" si="1082"/>
        <v>7</v>
      </c>
      <c r="C12660" s="98">
        <f t="shared" si="1083"/>
        <v>0</v>
      </c>
      <c r="D12660" s="98">
        <f t="shared" si="1088"/>
        <v>84</v>
      </c>
      <c r="E12660" s="98">
        <f t="shared" si="1089"/>
        <v>80</v>
      </c>
      <c r="F12660" s="397">
        <f>F12658+(E12660-E12658)*(F12661-F12658)/(E12661-E12658)</f>
        <v>4.9973333333333336</v>
      </c>
      <c r="G12660" s="98">
        <v>15</v>
      </c>
      <c r="H12660" s="491">
        <v>0.21323900000000001</v>
      </c>
      <c r="I12660" s="492">
        <v>23.4</v>
      </c>
      <c r="J12660" s="397">
        <f>J12658+(E12660-E12658)*(J12661-J12658)/(E12661-E12658)</f>
        <v>0</v>
      </c>
      <c r="K12660" s="469">
        <f t="shared" si="1084"/>
        <v>23.435362824498959</v>
      </c>
      <c r="L12660" s="469">
        <f t="shared" si="1085"/>
        <v>3.5362824498960777E-2</v>
      </c>
    </row>
    <row r="12661" spans="1:12">
      <c r="A12661" s="480" t="str">
        <f t="shared" si="1087"/>
        <v>D800-120</v>
      </c>
      <c r="B12661" s="480">
        <f t="shared" si="1082"/>
        <v>7</v>
      </c>
      <c r="C12661" s="480">
        <f t="shared" si="1083"/>
        <v>0</v>
      </c>
      <c r="D12661" s="480">
        <f t="shared" si="1088"/>
        <v>84</v>
      </c>
      <c r="E12661" s="480">
        <f t="shared" si="1089"/>
        <v>81</v>
      </c>
      <c r="F12661" s="484">
        <v>5.0072999999999999</v>
      </c>
      <c r="G12661" s="480">
        <v>15</v>
      </c>
      <c r="H12661" s="482">
        <v>0.200407</v>
      </c>
      <c r="I12661" s="483">
        <v>25</v>
      </c>
      <c r="J12661" s="493">
        <v>0</v>
      </c>
      <c r="K12661" s="469">
        <f t="shared" si="1084"/>
        <v>24.985654193715789</v>
      </c>
      <c r="L12661" s="469">
        <f t="shared" si="1085"/>
        <v>-1.4345806284211449E-2</v>
      </c>
    </row>
    <row r="12662" spans="1:12">
      <c r="A12662" s="98" t="str">
        <f t="shared" si="1087"/>
        <v>D800-120</v>
      </c>
      <c r="B12662" s="98">
        <f t="shared" si="1082"/>
        <v>7</v>
      </c>
      <c r="C12662" s="98">
        <f t="shared" si="1083"/>
        <v>0</v>
      </c>
      <c r="D12662" s="98">
        <f t="shared" si="1088"/>
        <v>84</v>
      </c>
      <c r="E12662" s="98">
        <f t="shared" si="1089"/>
        <v>82</v>
      </c>
      <c r="F12662" s="397">
        <f>F12661+(E12662-E12661)*(F12664-F12661)/(E12664-E12661)</f>
        <v>5.0171999999999999</v>
      </c>
      <c r="G12662" s="98">
        <v>15</v>
      </c>
      <c r="H12662" s="491">
        <v>0.18751399999999999</v>
      </c>
      <c r="I12662" s="492">
        <v>26.8</v>
      </c>
      <c r="J12662" s="397">
        <f>J12661+(E12662-E12661)*(J12664-J12661)/(E12664-E12661)</f>
        <v>0</v>
      </c>
      <c r="K12662" s="469">
        <f t="shared" si="1084"/>
        <v>26.756402188636581</v>
      </c>
      <c r="L12662" s="469">
        <f t="shared" si="1085"/>
        <v>-4.3597811363419225E-2</v>
      </c>
    </row>
    <row r="12663" spans="1:12">
      <c r="A12663" s="98" t="str">
        <f t="shared" si="1087"/>
        <v>D800-120</v>
      </c>
      <c r="B12663" s="98">
        <f t="shared" si="1082"/>
        <v>7</v>
      </c>
      <c r="C12663" s="98">
        <f t="shared" si="1083"/>
        <v>0</v>
      </c>
      <c r="D12663" s="98">
        <f t="shared" si="1088"/>
        <v>84</v>
      </c>
      <c r="E12663" s="98">
        <f t="shared" si="1089"/>
        <v>83</v>
      </c>
      <c r="F12663" s="397">
        <f>F12661+(E12663-E12661)*(F12664-F12661)/(E12664-E12661)</f>
        <v>5.0270999999999999</v>
      </c>
      <c r="G12663" s="98">
        <v>15</v>
      </c>
      <c r="H12663" s="491">
        <v>0.17455699999999999</v>
      </c>
      <c r="I12663" s="492">
        <v>28.8</v>
      </c>
      <c r="J12663" s="397">
        <f>J12661+(E12663-E12661)*(J12664-J12661)/(E12664-E12661)</f>
        <v>0</v>
      </c>
      <c r="K12663" s="469">
        <f t="shared" si="1084"/>
        <v>28.799188803657259</v>
      </c>
      <c r="L12663" s="469">
        <f t="shared" si="1085"/>
        <v>-8.1119634274173791E-4</v>
      </c>
    </row>
    <row r="12664" spans="1:12">
      <c r="A12664" s="480" t="str">
        <f t="shared" si="1087"/>
        <v>D800-120</v>
      </c>
      <c r="B12664" s="480">
        <f t="shared" si="1082"/>
        <v>7</v>
      </c>
      <c r="C12664" s="480">
        <f t="shared" si="1083"/>
        <v>0</v>
      </c>
      <c r="D12664" s="480">
        <f t="shared" si="1088"/>
        <v>84</v>
      </c>
      <c r="E12664" s="480">
        <f t="shared" si="1089"/>
        <v>84</v>
      </c>
      <c r="F12664" s="484">
        <v>5.0369999999999999</v>
      </c>
      <c r="G12664" s="480">
        <v>15</v>
      </c>
      <c r="H12664" s="482">
        <v>0.16153600000000001</v>
      </c>
      <c r="I12664" s="483">
        <v>31.2</v>
      </c>
      <c r="J12664" s="493">
        <v>0</v>
      </c>
      <c r="K12664" s="469">
        <f t="shared" si="1084"/>
        <v>31.181903724247224</v>
      </c>
      <c r="L12664" s="469">
        <f t="shared" si="1085"/>
        <v>-1.8096275752775171E-2</v>
      </c>
    </row>
    <row r="12665" spans="1:12">
      <c r="A12665" s="480" t="s">
        <v>129</v>
      </c>
      <c r="B12665" s="480">
        <f t="shared" si="1082"/>
        <v>7</v>
      </c>
      <c r="C12665" s="480">
        <f t="shared" si="1083"/>
        <v>6</v>
      </c>
      <c r="D12665" s="480">
        <v>90</v>
      </c>
      <c r="E12665" s="480">
        <v>12</v>
      </c>
      <c r="F12665" s="484">
        <v>4.2671999999999999</v>
      </c>
      <c r="G12665" s="480">
        <v>15</v>
      </c>
      <c r="H12665" s="482">
        <v>0.95397799999999999</v>
      </c>
      <c r="I12665" s="483">
        <v>4.5</v>
      </c>
      <c r="J12665" s="484">
        <v>0.91069999999999995</v>
      </c>
      <c r="K12665" s="469">
        <f t="shared" si="1084"/>
        <v>4.4730591271496829</v>
      </c>
      <c r="L12665" s="469">
        <f t="shared" si="1085"/>
        <v>-2.6940872850317099E-2</v>
      </c>
    </row>
    <row r="12666" spans="1:12">
      <c r="A12666" s="98" t="str">
        <f t="shared" ref="A12666:A12729" si="1090">A12665</f>
        <v>D800-120</v>
      </c>
      <c r="B12666" s="98">
        <f t="shared" si="1082"/>
        <v>7</v>
      </c>
      <c r="C12666" s="98">
        <f t="shared" si="1083"/>
        <v>6</v>
      </c>
      <c r="D12666" s="98">
        <f t="shared" ref="D12666:D12697" si="1091">D12665</f>
        <v>90</v>
      </c>
      <c r="E12666" s="98">
        <f t="shared" ref="E12666:E12729" si="1092">E12665+1</f>
        <v>13</v>
      </c>
      <c r="F12666" s="397">
        <f>F12665+(E12666-E12665)*(F12668-F12665)/(E12668-E12665)</f>
        <v>4.278833333333333</v>
      </c>
      <c r="G12666" s="98">
        <v>15</v>
      </c>
      <c r="H12666" s="491">
        <f>H12665+(E12666-E12665)*(H12668-H12665)/(E12668-E12665)</f>
        <v>0.94448799999999999</v>
      </c>
      <c r="I12666" s="492">
        <f>I12665+(E12666-E12665)*(I12668-I12665)/(E12668-E12665)</f>
        <v>4.5333333333333332</v>
      </c>
      <c r="J12666" s="397">
        <f>J12665+(E12666-E12665)*(J12668-J12665)/(E12668-E12665)</f>
        <v>0.89749999999999996</v>
      </c>
      <c r="K12666" s="469">
        <f t="shared" si="1084"/>
        <v>4.5303204840435587</v>
      </c>
      <c r="L12666" s="469">
        <f t="shared" si="1085"/>
        <v>-3.0128492897745218E-3</v>
      </c>
    </row>
    <row r="12667" spans="1:12">
      <c r="A12667" s="98" t="str">
        <f t="shared" si="1090"/>
        <v>D800-120</v>
      </c>
      <c r="B12667" s="98">
        <f t="shared" si="1082"/>
        <v>7</v>
      </c>
      <c r="C12667" s="98">
        <f t="shared" si="1083"/>
        <v>6</v>
      </c>
      <c r="D12667" s="98">
        <f t="shared" si="1091"/>
        <v>90</v>
      </c>
      <c r="E12667" s="98">
        <f t="shared" si="1092"/>
        <v>14</v>
      </c>
      <c r="F12667" s="397">
        <f>F12665+(E12667-E12665)*(F12668-F12665)/(E12668-E12665)</f>
        <v>4.2904666666666671</v>
      </c>
      <c r="G12667" s="98">
        <v>15</v>
      </c>
      <c r="H12667" s="491">
        <f>H12665+(E12667-E12665)*(H12668-H12665)/(E12668-E12665)</f>
        <v>0.934998</v>
      </c>
      <c r="I12667" s="492">
        <f>I12665+(E12667-E12665)*(I12668-I12665)/(E12668-E12665)</f>
        <v>4.5666666666666664</v>
      </c>
      <c r="J12667" s="397">
        <f>J12665+(E12667-E12665)*(J12668-J12665)/(E12668-E12665)</f>
        <v>0.88429999999999997</v>
      </c>
      <c r="K12667" s="469">
        <f t="shared" si="1084"/>
        <v>4.5887442183477045</v>
      </c>
      <c r="L12667" s="469">
        <f t="shared" si="1085"/>
        <v>2.2077551681038088E-2</v>
      </c>
    </row>
    <row r="12668" spans="1:12">
      <c r="A12668" s="480" t="str">
        <f t="shared" si="1090"/>
        <v>D800-120</v>
      </c>
      <c r="B12668" s="480">
        <f t="shared" si="1082"/>
        <v>7</v>
      </c>
      <c r="C12668" s="480">
        <f t="shared" si="1083"/>
        <v>6</v>
      </c>
      <c r="D12668" s="480">
        <f t="shared" si="1091"/>
        <v>90</v>
      </c>
      <c r="E12668" s="480">
        <f t="shared" si="1092"/>
        <v>15</v>
      </c>
      <c r="F12668" s="484">
        <v>4.3021000000000003</v>
      </c>
      <c r="G12668" s="480">
        <v>15</v>
      </c>
      <c r="H12668" s="482">
        <v>0.925508</v>
      </c>
      <c r="I12668" s="483">
        <v>4.5999999999999996</v>
      </c>
      <c r="J12668" s="484">
        <v>0.87109999999999999</v>
      </c>
      <c r="K12668" s="469">
        <f t="shared" si="1084"/>
        <v>4.6483660865168108</v>
      </c>
      <c r="L12668" s="469">
        <f t="shared" si="1085"/>
        <v>4.836608651681118E-2</v>
      </c>
    </row>
    <row r="12669" spans="1:12">
      <c r="A12669" s="98" t="str">
        <f t="shared" si="1090"/>
        <v>D800-120</v>
      </c>
      <c r="B12669" s="98">
        <f t="shared" ref="B12669:B12732" si="1093">INT(D12669/12)</f>
        <v>7</v>
      </c>
      <c r="C12669" s="98">
        <f t="shared" ref="C12669:C12732" si="1094">D12669-B12669*12</f>
        <v>6</v>
      </c>
      <c r="D12669" s="98">
        <f t="shared" si="1091"/>
        <v>90</v>
      </c>
      <c r="E12669" s="98">
        <f t="shared" si="1092"/>
        <v>16</v>
      </c>
      <c r="F12669" s="397">
        <f>F12668+(E12669-E12668)*(F12671-F12668)/(E12671-E12668)</f>
        <v>4.3136000000000001</v>
      </c>
      <c r="G12669" s="98">
        <v>15</v>
      </c>
      <c r="H12669" s="491">
        <f>H12668+(E12669-E12668)*(H12671-H12668)/(E12671-E12668)</f>
        <v>0.91604466666666662</v>
      </c>
      <c r="I12669" s="492">
        <f>I12668+(E12669-E12668)*(I12671-I12668)/(E12671-E12668)</f>
        <v>4.6666666666666661</v>
      </c>
      <c r="J12669" s="397">
        <f>J12668+(E12669-E12668)*(J12671-J12668)/(E12671-E12668)</f>
        <v>0.8579</v>
      </c>
      <c r="K12669" s="469">
        <f t="shared" si="1084"/>
        <v>4.7089406848428794</v>
      </c>
      <c r="L12669" s="469">
        <f t="shared" si="1085"/>
        <v>4.2274018176213346E-2</v>
      </c>
    </row>
    <row r="12670" spans="1:12">
      <c r="A12670" s="98" t="str">
        <f t="shared" si="1090"/>
        <v>D800-120</v>
      </c>
      <c r="B12670" s="98">
        <f t="shared" si="1093"/>
        <v>7</v>
      </c>
      <c r="C12670" s="98">
        <f t="shared" si="1094"/>
        <v>6</v>
      </c>
      <c r="D12670" s="98">
        <f t="shared" si="1091"/>
        <v>90</v>
      </c>
      <c r="E12670" s="98">
        <f t="shared" si="1092"/>
        <v>17</v>
      </c>
      <c r="F12670" s="397">
        <f>F12668+(E12670-E12668)*(F12671-F12668)/(E12671-E12668)</f>
        <v>4.3250999999999999</v>
      </c>
      <c r="G12670" s="98">
        <v>15</v>
      </c>
      <c r="H12670" s="491">
        <f>H12668+(E12670-E12668)*(H12671-H12668)/(E12671-E12668)</f>
        <v>0.90658133333333335</v>
      </c>
      <c r="I12670" s="492">
        <f>I12668+(E12670-E12668)*(I12671-I12668)/(E12671-E12668)</f>
        <v>4.7333333333333334</v>
      </c>
      <c r="J12670" s="397">
        <f>J12668+(E12670-E12668)*(J12671-J12668)/(E12671-E12668)</f>
        <v>0.84470000000000001</v>
      </c>
      <c r="K12670" s="469">
        <f t="shared" si="1084"/>
        <v>4.7707798969314759</v>
      </c>
      <c r="L12670" s="469">
        <f t="shared" si="1085"/>
        <v>3.7446563598142468E-2</v>
      </c>
    </row>
    <row r="12671" spans="1:12">
      <c r="A12671" s="480" t="str">
        <f t="shared" si="1090"/>
        <v>D800-120</v>
      </c>
      <c r="B12671" s="480">
        <f t="shared" si="1093"/>
        <v>7</v>
      </c>
      <c r="C12671" s="480">
        <f t="shared" si="1094"/>
        <v>6</v>
      </c>
      <c r="D12671" s="480">
        <f t="shared" si="1091"/>
        <v>90</v>
      </c>
      <c r="E12671" s="480">
        <f t="shared" si="1092"/>
        <v>18</v>
      </c>
      <c r="F12671" s="484">
        <v>4.3365999999999998</v>
      </c>
      <c r="G12671" s="480">
        <v>15</v>
      </c>
      <c r="H12671" s="482">
        <v>0.89711799999999997</v>
      </c>
      <c r="I12671" s="483">
        <v>4.8</v>
      </c>
      <c r="J12671" s="484">
        <v>0.83150000000000002</v>
      </c>
      <c r="K12671" s="469">
        <f t="shared" si="1084"/>
        <v>4.833923742473119</v>
      </c>
      <c r="L12671" s="469">
        <f t="shared" si="1085"/>
        <v>3.3923742473119134E-2</v>
      </c>
    </row>
    <row r="12672" spans="1:12">
      <c r="A12672" s="98" t="str">
        <f t="shared" si="1090"/>
        <v>D800-120</v>
      </c>
      <c r="B12672" s="98">
        <f t="shared" si="1093"/>
        <v>7</v>
      </c>
      <c r="C12672" s="98">
        <f t="shared" si="1094"/>
        <v>6</v>
      </c>
      <c r="D12672" s="98">
        <f t="shared" si="1091"/>
        <v>90</v>
      </c>
      <c r="E12672" s="98">
        <f t="shared" si="1092"/>
        <v>19</v>
      </c>
      <c r="F12672" s="397">
        <f>F12671+(E12672-E12671)*(F12674-F12671)/(E12674-E12671)</f>
        <v>4.3480333333333334</v>
      </c>
      <c r="G12672" s="98">
        <v>15</v>
      </c>
      <c r="H12672" s="491">
        <f>H12671+(E12672-E12671)*(H12674-H12671)/(E12674-E12671)</f>
        <v>0.88767299999999993</v>
      </c>
      <c r="I12672" s="492">
        <f>I12671+(E12672-E12671)*(I12674-I12671)/(E12674-E12671)</f>
        <v>4.8666666666666663</v>
      </c>
      <c r="J12672" s="397">
        <f>J12671+(E12672-E12671)*(J12674-J12671)/(E12674-E12671)</f>
        <v>0.81830000000000003</v>
      </c>
      <c r="K12672" s="469">
        <f t="shared" si="1084"/>
        <v>4.8982376768622382</v>
      </c>
      <c r="L12672" s="469">
        <f t="shared" si="1085"/>
        <v>3.1571010195571958E-2</v>
      </c>
    </row>
    <row r="12673" spans="1:12">
      <c r="A12673" s="98" t="str">
        <f t="shared" si="1090"/>
        <v>D800-120</v>
      </c>
      <c r="B12673" s="98">
        <f t="shared" si="1093"/>
        <v>7</v>
      </c>
      <c r="C12673" s="98">
        <f t="shared" si="1094"/>
        <v>6</v>
      </c>
      <c r="D12673" s="98">
        <f t="shared" si="1091"/>
        <v>90</v>
      </c>
      <c r="E12673" s="98">
        <f t="shared" si="1092"/>
        <v>20</v>
      </c>
      <c r="F12673" s="397">
        <f>F12671+(E12673-E12671)*(F12674-F12671)/(E12674-E12671)</f>
        <v>4.3594666666666662</v>
      </c>
      <c r="G12673" s="98">
        <v>15</v>
      </c>
      <c r="H12673" s="491">
        <f>H12671+(E12673-E12671)*(H12674-H12671)/(E12674-E12671)</f>
        <v>0.87822800000000001</v>
      </c>
      <c r="I12673" s="492">
        <f>I12671+(E12673-E12671)*(I12674-I12671)/(E12674-E12671)</f>
        <v>4.9333333333333336</v>
      </c>
      <c r="J12673" s="397">
        <f>J12671+(E12673-E12671)*(J12674-J12671)/(E12674-E12671)</f>
        <v>0.80510000000000004</v>
      </c>
      <c r="K12673" s="469">
        <f t="shared" si="1084"/>
        <v>4.9639349538692299</v>
      </c>
      <c r="L12673" s="469">
        <f t="shared" si="1085"/>
        <v>3.0601620535896323E-2</v>
      </c>
    </row>
    <row r="12674" spans="1:12">
      <c r="A12674" s="480" t="str">
        <f t="shared" si="1090"/>
        <v>D800-120</v>
      </c>
      <c r="B12674" s="480">
        <f t="shared" si="1093"/>
        <v>7</v>
      </c>
      <c r="C12674" s="480">
        <f t="shared" si="1094"/>
        <v>6</v>
      </c>
      <c r="D12674" s="480">
        <f t="shared" si="1091"/>
        <v>90</v>
      </c>
      <c r="E12674" s="480">
        <f t="shared" si="1092"/>
        <v>21</v>
      </c>
      <c r="F12674" s="484">
        <v>4.3708999999999998</v>
      </c>
      <c r="G12674" s="480">
        <v>15</v>
      </c>
      <c r="H12674" s="482">
        <v>0.86878299999999997</v>
      </c>
      <c r="I12674" s="483">
        <v>5</v>
      </c>
      <c r="J12674" s="484">
        <v>0.79190000000000005</v>
      </c>
      <c r="K12674" s="469">
        <f t="shared" si="1084"/>
        <v>5.031060690644269</v>
      </c>
      <c r="L12674" s="469">
        <f t="shared" si="1085"/>
        <v>3.1060690644268973E-2</v>
      </c>
    </row>
    <row r="12675" spans="1:12">
      <c r="A12675" s="98" t="str">
        <f t="shared" si="1090"/>
        <v>D800-120</v>
      </c>
      <c r="B12675" s="98">
        <f t="shared" si="1093"/>
        <v>7</v>
      </c>
      <c r="C12675" s="98">
        <f t="shared" si="1094"/>
        <v>6</v>
      </c>
      <c r="D12675" s="98">
        <f t="shared" si="1091"/>
        <v>90</v>
      </c>
      <c r="E12675" s="98">
        <f t="shared" si="1092"/>
        <v>22</v>
      </c>
      <c r="F12675" s="397">
        <f>F12674+(E12675-E12674)*(F12677-F12674)/(E12677-E12674)</f>
        <v>4.3822333333333328</v>
      </c>
      <c r="G12675" s="98">
        <v>15</v>
      </c>
      <c r="H12675" s="491">
        <f>H12674+(E12675-E12674)*(H12677-H12674)/(E12677-E12674)</f>
        <v>0.85934833333333327</v>
      </c>
      <c r="I12675" s="492">
        <f>I12674+(E12675-E12674)*(I12677-I12674)/(E12677-E12674)</f>
        <v>5.0666666666666664</v>
      </c>
      <c r="J12675" s="397">
        <f>J12674+(E12675-E12674)*(J12677-J12674)/(E12677-E12674)</f>
        <v>0.77870000000000006</v>
      </c>
      <c r="K12675" s="469">
        <f t="shared" si="1084"/>
        <v>5.0994842991491609</v>
      </c>
      <c r="L12675" s="469">
        <f t="shared" si="1085"/>
        <v>3.2817632482494474E-2</v>
      </c>
    </row>
    <row r="12676" spans="1:12">
      <c r="A12676" s="98" t="str">
        <f t="shared" si="1090"/>
        <v>D800-120</v>
      </c>
      <c r="B12676" s="98">
        <f t="shared" si="1093"/>
        <v>7</v>
      </c>
      <c r="C12676" s="98">
        <f t="shared" si="1094"/>
        <v>6</v>
      </c>
      <c r="D12676" s="98">
        <f t="shared" si="1091"/>
        <v>90</v>
      </c>
      <c r="E12676" s="98">
        <f t="shared" si="1092"/>
        <v>23</v>
      </c>
      <c r="F12676" s="397">
        <f>F12674+(E12676-E12674)*(F12677-F12674)/(E12677-E12674)</f>
        <v>4.3935666666666666</v>
      </c>
      <c r="G12676" s="98">
        <v>15</v>
      </c>
      <c r="H12676" s="491">
        <f>H12674+(E12676-E12674)*(H12677-H12674)/(E12677-E12674)</f>
        <v>0.84991366666666668</v>
      </c>
      <c r="I12676" s="492">
        <f>I12674+(E12676-E12674)*(I12677-I12674)/(E12677-E12674)</f>
        <v>5.1333333333333337</v>
      </c>
      <c r="J12676" s="397">
        <f>J12674+(E12676-E12674)*(J12677-J12674)/(E12677-E12674)</f>
        <v>0.76549999999999996</v>
      </c>
      <c r="K12676" s="469">
        <f t="shared" si="1084"/>
        <v>5.1694270123906705</v>
      </c>
      <c r="L12676" s="469">
        <f t="shared" si="1085"/>
        <v>3.6093679057336736E-2</v>
      </c>
    </row>
    <row r="12677" spans="1:12">
      <c r="A12677" s="480" t="str">
        <f t="shared" si="1090"/>
        <v>D800-120</v>
      </c>
      <c r="B12677" s="480">
        <f t="shared" si="1093"/>
        <v>7</v>
      </c>
      <c r="C12677" s="480">
        <f t="shared" si="1094"/>
        <v>6</v>
      </c>
      <c r="D12677" s="480">
        <f t="shared" si="1091"/>
        <v>90</v>
      </c>
      <c r="E12677" s="480">
        <f t="shared" si="1092"/>
        <v>24</v>
      </c>
      <c r="F12677" s="484">
        <v>4.4048999999999996</v>
      </c>
      <c r="G12677" s="480">
        <v>15</v>
      </c>
      <c r="H12677" s="482">
        <v>0.84047899999999998</v>
      </c>
      <c r="I12677" s="483">
        <v>5.2</v>
      </c>
      <c r="J12677" s="484">
        <v>0.75229999999999997</v>
      </c>
      <c r="K12677" s="469">
        <f t="shared" si="1084"/>
        <v>5.2409399877926752</v>
      </c>
      <c r="L12677" s="469">
        <f t="shared" si="1085"/>
        <v>4.0939987792675048E-2</v>
      </c>
    </row>
    <row r="12678" spans="1:12">
      <c r="A12678" s="98" t="str">
        <f t="shared" si="1090"/>
        <v>D800-120</v>
      </c>
      <c r="B12678" s="98">
        <f t="shared" si="1093"/>
        <v>7</v>
      </c>
      <c r="C12678" s="98">
        <f t="shared" si="1094"/>
        <v>6</v>
      </c>
      <c r="D12678" s="98">
        <f t="shared" si="1091"/>
        <v>90</v>
      </c>
      <c r="E12678" s="98">
        <f t="shared" si="1092"/>
        <v>25</v>
      </c>
      <c r="F12678" s="397">
        <f>F12677+(E12678-E12677)*(F12680-F12677)/(E12680-E12677)</f>
        <v>4.4161333333333328</v>
      </c>
      <c r="G12678" s="98">
        <v>15</v>
      </c>
      <c r="H12678" s="491">
        <f>H12677+(E12678-E12677)*(H12680-H12677)/(E12680-E12677)</f>
        <v>0.8310466666666666</v>
      </c>
      <c r="I12678" s="492">
        <f>I12677+(E12678-E12677)*(I12680-I12677)/(E12680-E12677)</f>
        <v>5.3</v>
      </c>
      <c r="J12678" s="397">
        <f>J12677+(E12678-E12677)*(J12680-J12677)/(E12680-E12677)</f>
        <v>0.73909999999999998</v>
      </c>
      <c r="K12678" s="469">
        <f t="shared" si="1084"/>
        <v>5.3139414553534898</v>
      </c>
      <c r="L12678" s="469">
        <f t="shared" si="1085"/>
        <v>1.3941455353490007E-2</v>
      </c>
    </row>
    <row r="12679" spans="1:12">
      <c r="A12679" s="98" t="str">
        <f t="shared" si="1090"/>
        <v>D800-120</v>
      </c>
      <c r="B12679" s="98">
        <f t="shared" si="1093"/>
        <v>7</v>
      </c>
      <c r="C12679" s="98">
        <f t="shared" si="1094"/>
        <v>6</v>
      </c>
      <c r="D12679" s="98">
        <f t="shared" si="1091"/>
        <v>90</v>
      </c>
      <c r="E12679" s="98">
        <f t="shared" si="1092"/>
        <v>26</v>
      </c>
      <c r="F12679" s="397">
        <f>F12677+(E12679-E12677)*(F12680-F12677)/(E12680-E12677)</f>
        <v>4.4273666666666669</v>
      </c>
      <c r="G12679" s="98">
        <v>15</v>
      </c>
      <c r="H12679" s="491">
        <f>H12677+(E12679-E12677)*(H12680-H12677)/(E12680-E12677)</f>
        <v>0.82161433333333334</v>
      </c>
      <c r="I12679" s="492">
        <f>I12677+(E12679-E12677)*(I12680-I12677)/(E12680-E12677)</f>
        <v>5.4</v>
      </c>
      <c r="J12679" s="397">
        <f>J12677+(E12679-E12677)*(J12680-J12677)/(E12680-E12677)</f>
        <v>0.72589999999999999</v>
      </c>
      <c r="K12679" s="469">
        <f t="shared" si="1084"/>
        <v>5.3886190722897975</v>
      </c>
      <c r="L12679" s="469">
        <f t="shared" si="1085"/>
        <v>-1.1380927710202826E-2</v>
      </c>
    </row>
    <row r="12680" spans="1:12">
      <c r="A12680" s="480" t="str">
        <f t="shared" si="1090"/>
        <v>D800-120</v>
      </c>
      <c r="B12680" s="480">
        <f t="shared" si="1093"/>
        <v>7</v>
      </c>
      <c r="C12680" s="480">
        <f t="shared" si="1094"/>
        <v>6</v>
      </c>
      <c r="D12680" s="480">
        <f t="shared" si="1091"/>
        <v>90</v>
      </c>
      <c r="E12680" s="480">
        <f t="shared" si="1092"/>
        <v>27</v>
      </c>
      <c r="F12680" s="484">
        <v>4.4386000000000001</v>
      </c>
      <c r="G12680" s="480">
        <v>15</v>
      </c>
      <c r="H12680" s="482">
        <v>0.81218199999999996</v>
      </c>
      <c r="I12680" s="483">
        <v>5.5</v>
      </c>
      <c r="J12680" s="484">
        <v>0.7127</v>
      </c>
      <c r="K12680" s="469">
        <f t="shared" si="1084"/>
        <v>5.4650312368410043</v>
      </c>
      <c r="L12680" s="469">
        <f t="shared" si="1085"/>
        <v>-3.4968763158995664E-2</v>
      </c>
    </row>
    <row r="12681" spans="1:12">
      <c r="A12681" s="98" t="str">
        <f t="shared" si="1090"/>
        <v>D800-120</v>
      </c>
      <c r="B12681" s="98">
        <f t="shared" si="1093"/>
        <v>7</v>
      </c>
      <c r="C12681" s="98">
        <f t="shared" si="1094"/>
        <v>6</v>
      </c>
      <c r="D12681" s="98">
        <f t="shared" si="1091"/>
        <v>90</v>
      </c>
      <c r="E12681" s="98">
        <f t="shared" si="1092"/>
        <v>28</v>
      </c>
      <c r="F12681" s="397">
        <f>F12680+(E12681-E12680)*(F12683-F12680)/(E12683-E12680)</f>
        <v>4.4497666666666671</v>
      </c>
      <c r="G12681" s="98">
        <v>15</v>
      </c>
      <c r="H12681" s="491">
        <f>H12680+(E12681-E12680)*(H12683-H12680)/(E12683-E12680)</f>
        <v>0.80274433333333328</v>
      </c>
      <c r="I12681" s="492">
        <f>I12680+(E12681-E12680)*(I12683-I12680)/(E12683-E12680)</f>
        <v>5.5666666666666664</v>
      </c>
      <c r="J12681" s="397">
        <f>J12680+(E12681-E12680)*(J12683-J12680)/(E12683-E12680)</f>
        <v>0.69953333333333334</v>
      </c>
      <c r="K12681" s="469">
        <f t="shared" si="1084"/>
        <v>5.5431928721182722</v>
      </c>
      <c r="L12681" s="469">
        <f t="shared" si="1085"/>
        <v>-2.3473794548394267E-2</v>
      </c>
    </row>
    <row r="12682" spans="1:12">
      <c r="A12682" s="98" t="str">
        <f t="shared" si="1090"/>
        <v>D800-120</v>
      </c>
      <c r="B12682" s="98">
        <f t="shared" si="1093"/>
        <v>7</v>
      </c>
      <c r="C12682" s="98">
        <f t="shared" si="1094"/>
        <v>6</v>
      </c>
      <c r="D12682" s="98">
        <f t="shared" si="1091"/>
        <v>90</v>
      </c>
      <c r="E12682" s="98">
        <f t="shared" si="1092"/>
        <v>29</v>
      </c>
      <c r="F12682" s="397">
        <f>F12680+(E12682-E12680)*(F12683-F12680)/(E12683-E12680)</f>
        <v>4.4609333333333332</v>
      </c>
      <c r="G12682" s="98">
        <v>15</v>
      </c>
      <c r="H12682" s="491">
        <f>H12680+(E12682-E12680)*(H12683-H12680)/(E12683-E12680)</f>
        <v>0.79330666666666672</v>
      </c>
      <c r="I12682" s="492">
        <f>I12680+(E12682-E12680)*(I12683-I12680)/(E12683-E12680)</f>
        <v>5.6333333333333337</v>
      </c>
      <c r="J12682" s="397">
        <f>J12680+(E12682-E12680)*(J12683-J12680)/(E12683-E12680)</f>
        <v>0.68636666666666668</v>
      </c>
      <c r="K12682" s="469">
        <f t="shared" si="1084"/>
        <v>5.6232142256882582</v>
      </c>
      <c r="L12682" s="469">
        <f t="shared" si="1085"/>
        <v>-1.0119107645075509E-2</v>
      </c>
    </row>
    <row r="12683" spans="1:12">
      <c r="A12683" s="480" t="str">
        <f t="shared" si="1090"/>
        <v>D800-120</v>
      </c>
      <c r="B12683" s="480">
        <f t="shared" si="1093"/>
        <v>7</v>
      </c>
      <c r="C12683" s="480">
        <f t="shared" si="1094"/>
        <v>6</v>
      </c>
      <c r="D12683" s="480">
        <f t="shared" si="1091"/>
        <v>90</v>
      </c>
      <c r="E12683" s="480">
        <f t="shared" si="1092"/>
        <v>30</v>
      </c>
      <c r="F12683" s="484">
        <v>4.4721000000000002</v>
      </c>
      <c r="G12683" s="480">
        <v>15</v>
      </c>
      <c r="H12683" s="482">
        <v>0.78386900000000004</v>
      </c>
      <c r="I12683" s="483">
        <v>5.7</v>
      </c>
      <c r="J12683" s="484">
        <v>0.67320000000000002</v>
      </c>
      <c r="K12683" s="469">
        <f t="shared" ref="K12683:K12746" si="1095">F12683/H12683</f>
        <v>5.7051624697494097</v>
      </c>
      <c r="L12683" s="469">
        <f t="shared" ref="L12683:L12746" si="1096">K12683-I12683</f>
        <v>5.1624697494094818E-3</v>
      </c>
    </row>
    <row r="12684" spans="1:12">
      <c r="A12684" s="98" t="str">
        <f t="shared" si="1090"/>
        <v>D800-120</v>
      </c>
      <c r="B12684" s="98">
        <f t="shared" si="1093"/>
        <v>7</v>
      </c>
      <c r="C12684" s="98">
        <f t="shared" si="1094"/>
        <v>6</v>
      </c>
      <c r="D12684" s="98">
        <f t="shared" si="1091"/>
        <v>90</v>
      </c>
      <c r="E12684" s="98">
        <f t="shared" si="1092"/>
        <v>31</v>
      </c>
      <c r="F12684" s="397">
        <f>F12683+(E12684-E12683)*(F12686-F12683)/(E12686-E12683)</f>
        <v>4.4832000000000001</v>
      </c>
      <c r="G12684" s="98">
        <v>15</v>
      </c>
      <c r="H12684" s="491">
        <f>H12683+(E12684-E12683)*(H12686-H12683)/(E12686-E12683)</f>
        <v>0.77441833333333332</v>
      </c>
      <c r="I12684" s="492">
        <f>I12683+(E12684-E12683)*(I12686-I12683)/(E12686-E12683)</f>
        <v>5.8</v>
      </c>
      <c r="J12684" s="397">
        <f>J12683+(E12684-E12683)*(J12686-J12683)/(E12686-E12683)</f>
        <v>0.66</v>
      </c>
      <c r="K12684" s="469">
        <f t="shared" si="1095"/>
        <v>5.7891191453370379</v>
      </c>
      <c r="L12684" s="469">
        <f t="shared" si="1096"/>
        <v>-1.0880854662961958E-2</v>
      </c>
    </row>
    <row r="12685" spans="1:12">
      <c r="A12685" s="98" t="str">
        <f t="shared" si="1090"/>
        <v>D800-120</v>
      </c>
      <c r="B12685" s="98">
        <f t="shared" si="1093"/>
        <v>7</v>
      </c>
      <c r="C12685" s="98">
        <f t="shared" si="1094"/>
        <v>6</v>
      </c>
      <c r="D12685" s="98">
        <f t="shared" si="1091"/>
        <v>90</v>
      </c>
      <c r="E12685" s="98">
        <f t="shared" si="1092"/>
        <v>32</v>
      </c>
      <c r="F12685" s="397">
        <f>F12683+(E12685-E12683)*(F12686-F12683)/(E12686-E12683)</f>
        <v>4.4943</v>
      </c>
      <c r="G12685" s="98">
        <v>15</v>
      </c>
      <c r="H12685" s="491">
        <f>H12683+(E12685-E12683)*(H12686-H12683)/(E12686-E12683)</f>
        <v>0.76496766666666671</v>
      </c>
      <c r="I12685" s="492">
        <f>I12683+(E12685-E12683)*(I12686-I12683)/(E12686-E12683)</f>
        <v>5.9</v>
      </c>
      <c r="J12685" s="397">
        <f>J12683+(E12685-E12683)*(J12686-J12683)/(E12686-E12683)</f>
        <v>0.64680000000000004</v>
      </c>
      <c r="K12685" s="469">
        <f t="shared" si="1095"/>
        <v>5.8751502786828027</v>
      </c>
      <c r="L12685" s="469">
        <f t="shared" si="1096"/>
        <v>-2.4849721317197648E-2</v>
      </c>
    </row>
    <row r="12686" spans="1:12">
      <c r="A12686" s="480" t="str">
        <f t="shared" si="1090"/>
        <v>D800-120</v>
      </c>
      <c r="B12686" s="480">
        <f t="shared" si="1093"/>
        <v>7</v>
      </c>
      <c r="C12686" s="480">
        <f t="shared" si="1094"/>
        <v>6</v>
      </c>
      <c r="D12686" s="480">
        <f t="shared" si="1091"/>
        <v>90</v>
      </c>
      <c r="E12686" s="480">
        <f t="shared" si="1092"/>
        <v>33</v>
      </c>
      <c r="F12686" s="484">
        <v>4.5053999999999998</v>
      </c>
      <c r="G12686" s="480">
        <v>15</v>
      </c>
      <c r="H12686" s="482">
        <v>0.75551699999999999</v>
      </c>
      <c r="I12686" s="483">
        <v>6</v>
      </c>
      <c r="J12686" s="484">
        <v>0.63360000000000005</v>
      </c>
      <c r="K12686" s="469">
        <f t="shared" si="1095"/>
        <v>5.9633337171764502</v>
      </c>
      <c r="L12686" s="469">
        <f t="shared" si="1096"/>
        <v>-3.6666282823549778E-2</v>
      </c>
    </row>
    <row r="12687" spans="1:12">
      <c r="A12687" s="98" t="str">
        <f t="shared" si="1090"/>
        <v>D800-120</v>
      </c>
      <c r="B12687" s="98">
        <f t="shared" si="1093"/>
        <v>7</v>
      </c>
      <c r="C12687" s="98">
        <f t="shared" si="1094"/>
        <v>6</v>
      </c>
      <c r="D12687" s="98">
        <f t="shared" si="1091"/>
        <v>90</v>
      </c>
      <c r="E12687" s="98">
        <f t="shared" si="1092"/>
        <v>34</v>
      </c>
      <c r="F12687" s="397">
        <f>F12686+(E12687-E12686)*(F12689-F12686)/(E12689-E12686)</f>
        <v>4.5163666666666664</v>
      </c>
      <c r="G12687" s="98">
        <v>15</v>
      </c>
      <c r="H12687" s="491">
        <f>H12686+(E12687-E12686)*(H12689-H12686)/(E12689-E12686)</f>
        <v>0.74604566666666672</v>
      </c>
      <c r="I12687" s="492">
        <f>I12686+(E12687-E12686)*(I12689-I12686)/(E12689-E12686)</f>
        <v>6.0666666666666664</v>
      </c>
      <c r="J12687" s="397">
        <f>J12686+(E12687-E12686)*(J12689-J12686)/(E12689-E12686)</f>
        <v>0.62040000000000006</v>
      </c>
      <c r="K12687" s="469">
        <f t="shared" si="1095"/>
        <v>6.0537402312727053</v>
      </c>
      <c r="L12687" s="469">
        <f t="shared" si="1096"/>
        <v>-1.29264353939611E-2</v>
      </c>
    </row>
    <row r="12688" spans="1:12">
      <c r="A12688" s="98" t="str">
        <f t="shared" si="1090"/>
        <v>D800-120</v>
      </c>
      <c r="B12688" s="98">
        <f t="shared" si="1093"/>
        <v>7</v>
      </c>
      <c r="C12688" s="98">
        <f t="shared" si="1094"/>
        <v>6</v>
      </c>
      <c r="D12688" s="98">
        <f t="shared" si="1091"/>
        <v>90</v>
      </c>
      <c r="E12688" s="98">
        <f t="shared" si="1092"/>
        <v>35</v>
      </c>
      <c r="F12688" s="397">
        <f>F12686+(E12688-E12686)*(F12689-F12686)/(E12689-E12686)</f>
        <v>4.527333333333333</v>
      </c>
      <c r="G12688" s="98">
        <v>15</v>
      </c>
      <c r="H12688" s="491">
        <f>H12686+(E12688-E12686)*(H12689-H12686)/(E12689-E12686)</f>
        <v>0.73657433333333333</v>
      </c>
      <c r="I12688" s="492">
        <f>I12686+(E12688-E12686)*(I12689-I12686)/(E12689-E12686)</f>
        <v>6.1333333333333337</v>
      </c>
      <c r="J12688" s="397">
        <f>J12686+(E12688-E12686)*(J12689-J12686)/(E12689-E12686)</f>
        <v>0.60719999999999996</v>
      </c>
      <c r="K12688" s="469">
        <f t="shared" si="1095"/>
        <v>6.1464717523418093</v>
      </c>
      <c r="L12688" s="469">
        <f t="shared" si="1096"/>
        <v>1.3138419008475566E-2</v>
      </c>
    </row>
    <row r="12689" spans="1:12">
      <c r="A12689" s="480" t="str">
        <f t="shared" si="1090"/>
        <v>D800-120</v>
      </c>
      <c r="B12689" s="480">
        <f t="shared" si="1093"/>
        <v>7</v>
      </c>
      <c r="C12689" s="480">
        <f t="shared" si="1094"/>
        <v>6</v>
      </c>
      <c r="D12689" s="480">
        <f t="shared" si="1091"/>
        <v>90</v>
      </c>
      <c r="E12689" s="480">
        <f t="shared" si="1092"/>
        <v>36</v>
      </c>
      <c r="F12689" s="484">
        <v>4.5382999999999996</v>
      </c>
      <c r="G12689" s="480">
        <v>15</v>
      </c>
      <c r="H12689" s="482">
        <v>0.72710300000000005</v>
      </c>
      <c r="I12689" s="483">
        <v>6.2</v>
      </c>
      <c r="J12689" s="484">
        <v>0.59399999999999997</v>
      </c>
      <c r="K12689" s="469">
        <f t="shared" si="1095"/>
        <v>6.2416191378662988</v>
      </c>
      <c r="L12689" s="469">
        <f t="shared" si="1096"/>
        <v>4.1619137866298672E-2</v>
      </c>
    </row>
    <row r="12690" spans="1:12">
      <c r="A12690" s="98" t="str">
        <f t="shared" si="1090"/>
        <v>D800-120</v>
      </c>
      <c r="B12690" s="98">
        <f t="shared" si="1093"/>
        <v>7</v>
      </c>
      <c r="C12690" s="98">
        <f t="shared" si="1094"/>
        <v>6</v>
      </c>
      <c r="D12690" s="98">
        <f t="shared" si="1091"/>
        <v>90</v>
      </c>
      <c r="E12690" s="98">
        <f t="shared" si="1092"/>
        <v>37</v>
      </c>
      <c r="F12690" s="397">
        <f>F12689+(E12690-E12689)*(F12692-F12689)/(E12692-E12689)</f>
        <v>4.5492333333333335</v>
      </c>
      <c r="G12690" s="98">
        <v>15</v>
      </c>
      <c r="H12690" s="491">
        <f>H12689+(E12690-E12689)*(H12692-H12689)/(E12692-E12689)</f>
        <v>0.71760400000000002</v>
      </c>
      <c r="I12690" s="492">
        <f>I12689+(E12690-E12689)*(I12692-I12689)/(E12692-E12689)</f>
        <v>6.3</v>
      </c>
      <c r="J12690" s="397">
        <f>J12689+(E12690-E12689)*(J12692-J12689)/(E12692-E12689)</f>
        <v>0.58079999999999998</v>
      </c>
      <c r="K12690" s="469">
        <f t="shared" si="1095"/>
        <v>6.3394759969751187</v>
      </c>
      <c r="L12690" s="469">
        <f t="shared" si="1096"/>
        <v>3.9475996975118832E-2</v>
      </c>
    </row>
    <row r="12691" spans="1:12">
      <c r="A12691" s="98" t="str">
        <f t="shared" si="1090"/>
        <v>D800-120</v>
      </c>
      <c r="B12691" s="98">
        <f t="shared" si="1093"/>
        <v>7</v>
      </c>
      <c r="C12691" s="98">
        <f t="shared" si="1094"/>
        <v>6</v>
      </c>
      <c r="D12691" s="98">
        <f t="shared" si="1091"/>
        <v>90</v>
      </c>
      <c r="E12691" s="98">
        <f t="shared" si="1092"/>
        <v>38</v>
      </c>
      <c r="F12691" s="397">
        <f>F12689+(E12691-E12689)*(F12692-F12689)/(E12692-E12689)</f>
        <v>4.5601666666666665</v>
      </c>
      <c r="G12691" s="98">
        <v>15</v>
      </c>
      <c r="H12691" s="491">
        <f>H12689+(E12691-E12689)*(H12692-H12689)/(E12692-E12689)</f>
        <v>0.70810499999999998</v>
      </c>
      <c r="I12691" s="492">
        <f>I12689+(E12691-E12689)*(I12692-I12689)/(E12692-E12689)</f>
        <v>6.4</v>
      </c>
      <c r="J12691" s="397">
        <f>J12689+(E12691-E12689)*(J12692-J12689)/(E12692-E12689)</f>
        <v>0.56759999999999999</v>
      </c>
      <c r="K12691" s="469">
        <f t="shared" si="1095"/>
        <v>6.4399582924377974</v>
      </c>
      <c r="L12691" s="469">
        <f t="shared" si="1096"/>
        <v>3.9958292437797027E-2</v>
      </c>
    </row>
    <row r="12692" spans="1:12">
      <c r="A12692" s="480" t="str">
        <f t="shared" si="1090"/>
        <v>D800-120</v>
      </c>
      <c r="B12692" s="480">
        <f t="shared" si="1093"/>
        <v>7</v>
      </c>
      <c r="C12692" s="480">
        <f t="shared" si="1094"/>
        <v>6</v>
      </c>
      <c r="D12692" s="480">
        <f t="shared" si="1091"/>
        <v>90</v>
      </c>
      <c r="E12692" s="480">
        <f t="shared" si="1092"/>
        <v>39</v>
      </c>
      <c r="F12692" s="484">
        <v>4.5711000000000004</v>
      </c>
      <c r="G12692" s="480">
        <v>15</v>
      </c>
      <c r="H12692" s="482">
        <v>0.69860599999999995</v>
      </c>
      <c r="I12692" s="483">
        <v>6.5</v>
      </c>
      <c r="J12692" s="484">
        <v>0.5544</v>
      </c>
      <c r="K12692" s="469">
        <f t="shared" si="1095"/>
        <v>6.5431731190399178</v>
      </c>
      <c r="L12692" s="469">
        <f t="shared" si="1096"/>
        <v>4.3173119039917829E-2</v>
      </c>
    </row>
    <row r="12693" spans="1:12">
      <c r="A12693" s="98" t="str">
        <f t="shared" si="1090"/>
        <v>D800-120</v>
      </c>
      <c r="B12693" s="98">
        <f t="shared" si="1093"/>
        <v>7</v>
      </c>
      <c r="C12693" s="98">
        <f t="shared" si="1094"/>
        <v>6</v>
      </c>
      <c r="D12693" s="98">
        <f t="shared" si="1091"/>
        <v>90</v>
      </c>
      <c r="E12693" s="98">
        <f t="shared" si="1092"/>
        <v>40</v>
      </c>
      <c r="F12693" s="397">
        <f>F12692+(E12693-E12692)*(F12695-F12692)/(E12695-E12692)</f>
        <v>4.5819333333333336</v>
      </c>
      <c r="G12693" s="98">
        <v>15</v>
      </c>
      <c r="H12693" s="491">
        <f>H12692+(E12693-E12692)*(H12695-H12692)/(E12695-E12692)</f>
        <v>0.68907200000000002</v>
      </c>
      <c r="I12693" s="492">
        <f>I12692+(E12693-E12692)*(I12695-I12692)/(E12695-E12692)</f>
        <v>6.6333333333333337</v>
      </c>
      <c r="J12693" s="397">
        <f>J12692+(E12693-E12692)*(J12695-J12692)/(E12695-E12692)</f>
        <v>0.54120000000000001</v>
      </c>
      <c r="K12693" s="469">
        <f t="shared" si="1095"/>
        <v>6.6494260880333744</v>
      </c>
      <c r="L12693" s="469">
        <f t="shared" si="1096"/>
        <v>1.6092754700040679E-2</v>
      </c>
    </row>
    <row r="12694" spans="1:12">
      <c r="A12694" s="98" t="str">
        <f t="shared" si="1090"/>
        <v>D800-120</v>
      </c>
      <c r="B12694" s="98">
        <f t="shared" si="1093"/>
        <v>7</v>
      </c>
      <c r="C12694" s="98">
        <f t="shared" si="1094"/>
        <v>6</v>
      </c>
      <c r="D12694" s="98">
        <f t="shared" si="1091"/>
        <v>90</v>
      </c>
      <c r="E12694" s="98">
        <f t="shared" si="1092"/>
        <v>41</v>
      </c>
      <c r="F12694" s="397">
        <f>F12692+(E12694-E12692)*(F12695-F12692)/(E12695-E12692)</f>
        <v>4.5927666666666669</v>
      </c>
      <c r="G12694" s="98">
        <v>15</v>
      </c>
      <c r="H12694" s="491">
        <f>H12692+(E12694-E12692)*(H12695-H12692)/(E12695-E12692)</f>
        <v>0.67953799999999998</v>
      </c>
      <c r="I12694" s="492">
        <f>I12692+(E12694-E12692)*(I12695-I12692)/(E12695-E12692)</f>
        <v>6.7666666666666666</v>
      </c>
      <c r="J12694" s="397">
        <f>J12692+(E12694-E12692)*(J12695-J12692)/(E12695-E12692)</f>
        <v>0.52800000000000002</v>
      </c>
      <c r="K12694" s="469">
        <f t="shared" si="1095"/>
        <v>6.7586605409361464</v>
      </c>
      <c r="L12694" s="469">
        <f t="shared" si="1096"/>
        <v>-8.006125730520175E-3</v>
      </c>
    </row>
    <row r="12695" spans="1:12">
      <c r="A12695" s="480" t="str">
        <f t="shared" si="1090"/>
        <v>D800-120</v>
      </c>
      <c r="B12695" s="480">
        <f t="shared" si="1093"/>
        <v>7</v>
      </c>
      <c r="C12695" s="480">
        <f t="shared" si="1094"/>
        <v>6</v>
      </c>
      <c r="D12695" s="480">
        <f t="shared" si="1091"/>
        <v>90</v>
      </c>
      <c r="E12695" s="480">
        <f t="shared" si="1092"/>
        <v>42</v>
      </c>
      <c r="F12695" s="484">
        <v>4.6036000000000001</v>
      </c>
      <c r="G12695" s="480">
        <v>15</v>
      </c>
      <c r="H12695" s="482">
        <v>0.67000400000000004</v>
      </c>
      <c r="I12695" s="483">
        <v>6.9</v>
      </c>
      <c r="J12695" s="484">
        <v>0.51480000000000004</v>
      </c>
      <c r="K12695" s="469">
        <f t="shared" si="1095"/>
        <v>6.8710037552014613</v>
      </c>
      <c r="L12695" s="469">
        <f t="shared" si="1096"/>
        <v>-2.8996244798539017E-2</v>
      </c>
    </row>
    <row r="12696" spans="1:12">
      <c r="A12696" s="98" t="str">
        <f t="shared" si="1090"/>
        <v>D800-120</v>
      </c>
      <c r="B12696" s="98">
        <f t="shared" si="1093"/>
        <v>7</v>
      </c>
      <c r="C12696" s="98">
        <f t="shared" si="1094"/>
        <v>6</v>
      </c>
      <c r="D12696" s="98">
        <f t="shared" si="1091"/>
        <v>90</v>
      </c>
      <c r="E12696" s="98">
        <f t="shared" si="1092"/>
        <v>43</v>
      </c>
      <c r="F12696" s="397">
        <f>F12695+(E12696-E12695)*(F12698-F12695)/(E12698-E12695)</f>
        <v>4.6143666666666672</v>
      </c>
      <c r="G12696" s="98">
        <v>15</v>
      </c>
      <c r="H12696" s="491">
        <f>H12695+(E12696-E12695)*(H12698-H12695)/(E12698-E12695)</f>
        <v>0.66042766666666675</v>
      </c>
      <c r="I12696" s="492">
        <f>I12695+(E12696-E12695)*(I12698-I12695)/(E12698-E12695)</f>
        <v>7</v>
      </c>
      <c r="J12696" s="397">
        <f>J12695+(E12696-E12695)*(J12698-J12695)/(E12698-E12695)</f>
        <v>0.50160000000000005</v>
      </c>
      <c r="K12696" s="469">
        <f t="shared" si="1095"/>
        <v>6.9869372522754194</v>
      </c>
      <c r="L12696" s="469">
        <f t="shared" si="1096"/>
        <v>-1.3062747724580603E-2</v>
      </c>
    </row>
    <row r="12697" spans="1:12">
      <c r="A12697" s="98" t="str">
        <f t="shared" si="1090"/>
        <v>D800-120</v>
      </c>
      <c r="B12697" s="98">
        <f t="shared" si="1093"/>
        <v>7</v>
      </c>
      <c r="C12697" s="98">
        <f t="shared" si="1094"/>
        <v>6</v>
      </c>
      <c r="D12697" s="98">
        <f t="shared" si="1091"/>
        <v>90</v>
      </c>
      <c r="E12697" s="98">
        <f t="shared" si="1092"/>
        <v>44</v>
      </c>
      <c r="F12697" s="397">
        <f>F12695+(E12697-E12695)*(F12698-F12695)/(E12698-E12695)</f>
        <v>4.6251333333333333</v>
      </c>
      <c r="G12697" s="98">
        <v>15</v>
      </c>
      <c r="H12697" s="491">
        <f>H12695+(E12697-E12695)*(H12698-H12695)/(E12698-E12695)</f>
        <v>0.65085133333333334</v>
      </c>
      <c r="I12697" s="492">
        <f>I12695+(E12697-E12695)*(I12698-I12695)/(E12698-E12695)</f>
        <v>7.1000000000000005</v>
      </c>
      <c r="J12697" s="397">
        <f>J12695+(E12697-E12695)*(J12698-J12695)/(E12698-E12695)</f>
        <v>0.4884</v>
      </c>
      <c r="K12697" s="469">
        <f t="shared" si="1095"/>
        <v>7.106282335853451</v>
      </c>
      <c r="L12697" s="469">
        <f t="shared" si="1096"/>
        <v>6.2823358534505047E-3</v>
      </c>
    </row>
    <row r="12698" spans="1:12">
      <c r="A12698" s="480" t="str">
        <f t="shared" si="1090"/>
        <v>D800-120</v>
      </c>
      <c r="B12698" s="480">
        <f t="shared" si="1093"/>
        <v>7</v>
      </c>
      <c r="C12698" s="480">
        <f t="shared" si="1094"/>
        <v>6</v>
      </c>
      <c r="D12698" s="480">
        <f t="shared" ref="D12698:D12729" si="1097">D12697</f>
        <v>90</v>
      </c>
      <c r="E12698" s="480">
        <f t="shared" si="1092"/>
        <v>45</v>
      </c>
      <c r="F12698" s="484">
        <v>4.6359000000000004</v>
      </c>
      <c r="G12698" s="480">
        <v>15</v>
      </c>
      <c r="H12698" s="482">
        <v>0.64127500000000004</v>
      </c>
      <c r="I12698" s="483">
        <v>7.2</v>
      </c>
      <c r="J12698" s="484">
        <v>0.47520000000000001</v>
      </c>
      <c r="K12698" s="469">
        <f t="shared" si="1095"/>
        <v>7.2291918443725391</v>
      </c>
      <c r="L12698" s="469">
        <f t="shared" si="1096"/>
        <v>2.9191844372538966E-2</v>
      </c>
    </row>
    <row r="12699" spans="1:12">
      <c r="A12699" s="98" t="str">
        <f t="shared" si="1090"/>
        <v>D800-120</v>
      </c>
      <c r="B12699" s="98">
        <f t="shared" si="1093"/>
        <v>7</v>
      </c>
      <c r="C12699" s="98">
        <f t="shared" si="1094"/>
        <v>6</v>
      </c>
      <c r="D12699" s="98">
        <f t="shared" si="1097"/>
        <v>90</v>
      </c>
      <c r="E12699" s="98">
        <f t="shared" si="1092"/>
        <v>46</v>
      </c>
      <c r="F12699" s="397">
        <f>F12698+(E12699-E12698)*(F12701-F12698)/(E12701-E12698)</f>
        <v>4.6466000000000003</v>
      </c>
      <c r="G12699" s="98">
        <v>15</v>
      </c>
      <c r="H12699" s="491">
        <f>H12698+(E12699-E12698)*(H12701-H12698)/(E12701-E12698)</f>
        <v>0.63164900000000002</v>
      </c>
      <c r="I12699" s="492">
        <f>I12698+(E12699-E12698)*(I12701-I12698)/(E12701-E12698)</f>
        <v>7.333333333333333</v>
      </c>
      <c r="J12699" s="397">
        <f>J12698+(E12699-E12698)*(J12701-J12698)/(E12701-E12698)</f>
        <v>0.46200000000000002</v>
      </c>
      <c r="K12699" s="469">
        <f t="shared" si="1095"/>
        <v>7.3563007303106636</v>
      </c>
      <c r="L12699" s="469">
        <f t="shared" si="1096"/>
        <v>2.2967396977330523E-2</v>
      </c>
    </row>
    <row r="12700" spans="1:12">
      <c r="A12700" s="98" t="str">
        <f t="shared" si="1090"/>
        <v>D800-120</v>
      </c>
      <c r="B12700" s="98">
        <f t="shared" si="1093"/>
        <v>7</v>
      </c>
      <c r="C12700" s="98">
        <f t="shared" si="1094"/>
        <v>6</v>
      </c>
      <c r="D12700" s="98">
        <f t="shared" si="1097"/>
        <v>90</v>
      </c>
      <c r="E12700" s="98">
        <f t="shared" si="1092"/>
        <v>47</v>
      </c>
      <c r="F12700" s="397">
        <f>F12698+(E12700-E12698)*(F12701-F12698)/(E12701-E12698)</f>
        <v>4.6573000000000002</v>
      </c>
      <c r="G12700" s="98">
        <v>15</v>
      </c>
      <c r="H12700" s="491">
        <f>H12698+(E12700-E12698)*(H12701-H12698)/(E12701-E12698)</f>
        <v>0.62202299999999999</v>
      </c>
      <c r="I12700" s="492">
        <f>I12698+(E12700-E12698)*(I12701-I12698)/(E12701-E12698)</f>
        <v>7.4666666666666668</v>
      </c>
      <c r="J12700" s="397">
        <f>J12698+(E12700-E12698)*(J12701-J12698)/(E12701-E12698)</f>
        <v>0.44879999999999998</v>
      </c>
      <c r="K12700" s="469">
        <f t="shared" si="1095"/>
        <v>7.4873437155860803</v>
      </c>
      <c r="L12700" s="469">
        <f t="shared" si="1096"/>
        <v>2.0677048919413465E-2</v>
      </c>
    </row>
    <row r="12701" spans="1:12">
      <c r="A12701" s="480" t="str">
        <f t="shared" si="1090"/>
        <v>D800-120</v>
      </c>
      <c r="B12701" s="480">
        <f t="shared" si="1093"/>
        <v>7</v>
      </c>
      <c r="C12701" s="480">
        <f t="shared" si="1094"/>
        <v>6</v>
      </c>
      <c r="D12701" s="480">
        <f t="shared" si="1097"/>
        <v>90</v>
      </c>
      <c r="E12701" s="480">
        <f t="shared" si="1092"/>
        <v>48</v>
      </c>
      <c r="F12701" s="484">
        <v>4.6680000000000001</v>
      </c>
      <c r="G12701" s="480">
        <v>15</v>
      </c>
      <c r="H12701" s="482">
        <v>0.61239699999999997</v>
      </c>
      <c r="I12701" s="483">
        <v>7.6</v>
      </c>
      <c r="J12701" s="484">
        <v>0.43559999999999999</v>
      </c>
      <c r="K12701" s="469">
        <f t="shared" si="1095"/>
        <v>7.6225063153477244</v>
      </c>
      <c r="L12701" s="469">
        <f t="shared" si="1096"/>
        <v>2.2506315347724737E-2</v>
      </c>
    </row>
    <row r="12702" spans="1:12">
      <c r="A12702" s="98" t="str">
        <f t="shared" si="1090"/>
        <v>D800-120</v>
      </c>
      <c r="B12702" s="98">
        <f t="shared" si="1093"/>
        <v>7</v>
      </c>
      <c r="C12702" s="98">
        <f t="shared" si="1094"/>
        <v>6</v>
      </c>
      <c r="D12702" s="98">
        <f t="shared" si="1097"/>
        <v>90</v>
      </c>
      <c r="E12702" s="98">
        <f t="shared" si="1092"/>
        <v>49</v>
      </c>
      <c r="F12702" s="397">
        <f>F12701+(E12702-E12701)*(F12704-F12701)/(E12704-E12701)</f>
        <v>4.6786333333333339</v>
      </c>
      <c r="G12702" s="98">
        <v>15</v>
      </c>
      <c r="H12702" s="491">
        <f>H12701+(E12702-E12701)*(H12704-H12701)/(E12704-E12701)</f>
        <v>0.60271466666666662</v>
      </c>
      <c r="I12702" s="492">
        <f>I12701+(E12702-E12701)*(I12704-I12701)/(E12704-E12701)</f>
        <v>7.7666666666666666</v>
      </c>
      <c r="J12702" s="397">
        <f>J12701+(E12702-E12701)*(J12704-J12701)/(E12704-E12701)</f>
        <v>0.4224</v>
      </c>
      <c r="K12702" s="469">
        <f t="shared" si="1095"/>
        <v>7.7626007663106495</v>
      </c>
      <c r="L12702" s="469">
        <f t="shared" si="1096"/>
        <v>-4.0659003560170603E-3</v>
      </c>
    </row>
    <row r="12703" spans="1:12">
      <c r="A12703" s="98" t="str">
        <f t="shared" si="1090"/>
        <v>D800-120</v>
      </c>
      <c r="B12703" s="98">
        <f t="shared" si="1093"/>
        <v>7</v>
      </c>
      <c r="C12703" s="98">
        <f t="shared" si="1094"/>
        <v>6</v>
      </c>
      <c r="D12703" s="98">
        <f t="shared" si="1097"/>
        <v>90</v>
      </c>
      <c r="E12703" s="98">
        <f t="shared" si="1092"/>
        <v>50</v>
      </c>
      <c r="F12703" s="397">
        <f>F12701+(E12703-E12701)*(F12704-F12701)/(E12704-E12701)</f>
        <v>4.6892666666666667</v>
      </c>
      <c r="G12703" s="98">
        <v>15</v>
      </c>
      <c r="H12703" s="491">
        <f>H12701+(E12703-E12701)*(H12704-H12701)/(E12704-E12701)</f>
        <v>0.59303233333333338</v>
      </c>
      <c r="I12703" s="492">
        <f>I12701+(E12703-E12701)*(I12704-I12701)/(E12704-E12701)</f>
        <v>7.9333333333333327</v>
      </c>
      <c r="J12703" s="397">
        <f>J12701+(E12703-E12701)*(J12704-J12701)/(E12704-E12701)</f>
        <v>0.40920000000000001</v>
      </c>
      <c r="K12703" s="469">
        <f t="shared" si="1095"/>
        <v>7.9072698115954321</v>
      </c>
      <c r="L12703" s="469">
        <f t="shared" si="1096"/>
        <v>-2.6063521737900608E-2</v>
      </c>
    </row>
    <row r="12704" spans="1:12">
      <c r="A12704" s="480" t="str">
        <f t="shared" si="1090"/>
        <v>D800-120</v>
      </c>
      <c r="B12704" s="480">
        <f t="shared" si="1093"/>
        <v>7</v>
      </c>
      <c r="C12704" s="480">
        <f t="shared" si="1094"/>
        <v>6</v>
      </c>
      <c r="D12704" s="480">
        <f t="shared" si="1097"/>
        <v>90</v>
      </c>
      <c r="E12704" s="480">
        <f t="shared" si="1092"/>
        <v>51</v>
      </c>
      <c r="F12704" s="484">
        <v>4.6999000000000004</v>
      </c>
      <c r="G12704" s="480">
        <v>15</v>
      </c>
      <c r="H12704" s="482">
        <v>0.58335000000000004</v>
      </c>
      <c r="I12704" s="483">
        <v>8.1</v>
      </c>
      <c r="J12704" s="484">
        <v>0.39600000000000002</v>
      </c>
      <c r="K12704" s="469">
        <f t="shared" si="1095"/>
        <v>8.0567412359646866</v>
      </c>
      <c r="L12704" s="469">
        <f t="shared" si="1096"/>
        <v>-4.3258764035313035E-2</v>
      </c>
    </row>
    <row r="12705" spans="1:12">
      <c r="A12705" s="98" t="str">
        <f t="shared" si="1090"/>
        <v>D800-120</v>
      </c>
      <c r="B12705" s="98">
        <f t="shared" si="1093"/>
        <v>7</v>
      </c>
      <c r="C12705" s="98">
        <f t="shared" si="1094"/>
        <v>6</v>
      </c>
      <c r="D12705" s="98">
        <f t="shared" si="1097"/>
        <v>90</v>
      </c>
      <c r="E12705" s="98">
        <f t="shared" si="1092"/>
        <v>52</v>
      </c>
      <c r="F12705" s="397">
        <f>F12704+(E12705-E12704)*(F12707-F12704)/(E12707-E12704)</f>
        <v>4.7104333333333335</v>
      </c>
      <c r="G12705" s="98">
        <v>15</v>
      </c>
      <c r="H12705" s="491">
        <f>H12704+(E12705-E12704)*(H12707-H12704)/(E12707-E12704)</f>
        <v>0.57360366666666673</v>
      </c>
      <c r="I12705" s="492">
        <f>I12704+(E12705-E12704)*(I12707-I12704)/(E12707-E12704)</f>
        <v>8.2333333333333325</v>
      </c>
      <c r="J12705" s="397">
        <f>J12704+(E12705-E12704)*(J12707-J12704)/(E12707-E12704)</f>
        <v>0.38280000000000003</v>
      </c>
      <c r="K12705" s="469">
        <f t="shared" si="1095"/>
        <v>8.2120000395162513</v>
      </c>
      <c r="L12705" s="469">
        <f t="shared" si="1096"/>
        <v>-2.1333293817081156E-2</v>
      </c>
    </row>
    <row r="12706" spans="1:12">
      <c r="A12706" s="98" t="str">
        <f t="shared" si="1090"/>
        <v>D800-120</v>
      </c>
      <c r="B12706" s="98">
        <f t="shared" si="1093"/>
        <v>7</v>
      </c>
      <c r="C12706" s="98">
        <f t="shared" si="1094"/>
        <v>6</v>
      </c>
      <c r="D12706" s="98">
        <f t="shared" si="1097"/>
        <v>90</v>
      </c>
      <c r="E12706" s="98">
        <f t="shared" si="1092"/>
        <v>53</v>
      </c>
      <c r="F12706" s="397">
        <f>F12704+(E12706-E12704)*(F12707-F12704)/(E12707-E12704)</f>
        <v>4.7209666666666665</v>
      </c>
      <c r="G12706" s="98">
        <v>15</v>
      </c>
      <c r="H12706" s="491">
        <f>H12704+(E12706-E12704)*(H12707-H12704)/(E12707-E12704)</f>
        <v>0.56385733333333332</v>
      </c>
      <c r="I12706" s="492">
        <f>I12704+(E12706-E12704)*(I12707-I12704)/(E12707-E12704)</f>
        <v>8.3666666666666671</v>
      </c>
      <c r="J12706" s="397">
        <f>J12704+(E12706-E12704)*(J12707-J12704)/(E12707-E12704)</f>
        <v>0.36959999999999998</v>
      </c>
      <c r="K12706" s="469">
        <f t="shared" si="1095"/>
        <v>8.3726261725779327</v>
      </c>
      <c r="L12706" s="469">
        <f t="shared" si="1096"/>
        <v>5.9595059112655946E-3</v>
      </c>
    </row>
    <row r="12707" spans="1:12">
      <c r="A12707" s="480" t="str">
        <f t="shared" si="1090"/>
        <v>D800-120</v>
      </c>
      <c r="B12707" s="480">
        <f t="shared" si="1093"/>
        <v>7</v>
      </c>
      <c r="C12707" s="480">
        <f t="shared" si="1094"/>
        <v>6</v>
      </c>
      <c r="D12707" s="480">
        <f t="shared" si="1097"/>
        <v>90</v>
      </c>
      <c r="E12707" s="480">
        <f t="shared" si="1092"/>
        <v>54</v>
      </c>
      <c r="F12707" s="484">
        <v>4.7314999999999996</v>
      </c>
      <c r="G12707" s="480">
        <v>15</v>
      </c>
      <c r="H12707" s="482">
        <v>0.55411100000000002</v>
      </c>
      <c r="I12707" s="483">
        <v>8.5</v>
      </c>
      <c r="J12707" s="484">
        <v>0.35639999999999999</v>
      </c>
      <c r="K12707" s="469">
        <f t="shared" si="1095"/>
        <v>8.5389028552041015</v>
      </c>
      <c r="L12707" s="469">
        <f t="shared" si="1096"/>
        <v>3.8902855204101527E-2</v>
      </c>
    </row>
    <row r="12708" spans="1:12">
      <c r="A12708" s="98" t="str">
        <f t="shared" si="1090"/>
        <v>D800-120</v>
      </c>
      <c r="B12708" s="98">
        <f t="shared" si="1093"/>
        <v>7</v>
      </c>
      <c r="C12708" s="98">
        <f t="shared" si="1094"/>
        <v>6</v>
      </c>
      <c r="D12708" s="98">
        <f t="shared" si="1097"/>
        <v>90</v>
      </c>
      <c r="E12708" s="98">
        <f t="shared" si="1092"/>
        <v>55</v>
      </c>
      <c r="F12708" s="397">
        <f>F12707+(E12708-E12707)*(F12710-F12707)/(E12710-E12707)</f>
        <v>4.7419666666666664</v>
      </c>
      <c r="G12708" s="98">
        <v>15</v>
      </c>
      <c r="H12708" s="491">
        <f>H12707+(E12708-E12707)*(H12710-H12707)/(E12710-E12707)</f>
        <v>0.54429366666666668</v>
      </c>
      <c r="I12708" s="492">
        <f>I12707+(E12708-E12707)*(I12710-I12707)/(E12710-E12707)</f>
        <v>8.6999999999999993</v>
      </c>
      <c r="J12708" s="397">
        <f>J12707+(E12708-E12707)*(J12710-J12707)/(E12710-E12707)</f>
        <v>0.34320000000000001</v>
      </c>
      <c r="K12708" s="469">
        <f t="shared" si="1095"/>
        <v>8.7121474253175819</v>
      </c>
      <c r="L12708" s="469">
        <f t="shared" si="1096"/>
        <v>1.2147425317582616E-2</v>
      </c>
    </row>
    <row r="12709" spans="1:12">
      <c r="A12709" s="98" t="str">
        <f t="shared" si="1090"/>
        <v>D800-120</v>
      </c>
      <c r="B12709" s="98">
        <f t="shared" si="1093"/>
        <v>7</v>
      </c>
      <c r="C12709" s="98">
        <f t="shared" si="1094"/>
        <v>6</v>
      </c>
      <c r="D12709" s="98">
        <f t="shared" si="1097"/>
        <v>90</v>
      </c>
      <c r="E12709" s="98">
        <f t="shared" si="1092"/>
        <v>56</v>
      </c>
      <c r="F12709" s="397">
        <f>F12707+(E12709-E12707)*(F12710-F12707)/(E12710-E12707)</f>
        <v>4.7524333333333333</v>
      </c>
      <c r="G12709" s="98">
        <v>15</v>
      </c>
      <c r="H12709" s="491">
        <f>H12707+(E12709-E12707)*(H12710-H12707)/(E12710-E12707)</f>
        <v>0.53447633333333333</v>
      </c>
      <c r="I12709" s="492">
        <f>I12707+(E12709-E12707)*(I12710-I12707)/(E12710-E12707)</f>
        <v>8.9</v>
      </c>
      <c r="J12709" s="397">
        <f>J12707+(E12709-E12707)*(J12710-J12707)/(E12710-E12707)</f>
        <v>0.33</v>
      </c>
      <c r="K12709" s="469">
        <f t="shared" si="1095"/>
        <v>8.8917563546624141</v>
      </c>
      <c r="L12709" s="469">
        <f t="shared" si="1096"/>
        <v>-8.2436453375862584E-3</v>
      </c>
    </row>
    <row r="12710" spans="1:12">
      <c r="A12710" s="480" t="str">
        <f t="shared" si="1090"/>
        <v>D800-120</v>
      </c>
      <c r="B12710" s="480">
        <f t="shared" si="1093"/>
        <v>7</v>
      </c>
      <c r="C12710" s="480">
        <f t="shared" si="1094"/>
        <v>6</v>
      </c>
      <c r="D12710" s="480">
        <f t="shared" si="1097"/>
        <v>90</v>
      </c>
      <c r="E12710" s="480">
        <f t="shared" si="1092"/>
        <v>57</v>
      </c>
      <c r="F12710" s="484">
        <v>4.7629000000000001</v>
      </c>
      <c r="G12710" s="480">
        <v>15</v>
      </c>
      <c r="H12710" s="482">
        <v>0.52465899999999999</v>
      </c>
      <c r="I12710" s="483">
        <v>9.1</v>
      </c>
      <c r="J12710" s="484">
        <v>0.31680000000000003</v>
      </c>
      <c r="K12710" s="469">
        <f t="shared" si="1095"/>
        <v>9.0780869097833072</v>
      </c>
      <c r="L12710" s="469">
        <f t="shared" si="1096"/>
        <v>-2.191309021669241E-2</v>
      </c>
    </row>
    <row r="12711" spans="1:12">
      <c r="A12711" s="98" t="str">
        <f t="shared" si="1090"/>
        <v>D800-120</v>
      </c>
      <c r="B12711" s="98">
        <f t="shared" si="1093"/>
        <v>7</v>
      </c>
      <c r="C12711" s="98">
        <f t="shared" si="1094"/>
        <v>6</v>
      </c>
      <c r="D12711" s="98">
        <f t="shared" si="1097"/>
        <v>90</v>
      </c>
      <c r="E12711" s="98">
        <f t="shared" si="1092"/>
        <v>58</v>
      </c>
      <c r="F12711" s="397">
        <f>F12710+(E12711-E12710)*(F12713-F12710)/(E12713-E12710)</f>
        <v>4.7733333333333334</v>
      </c>
      <c r="G12711" s="98">
        <v>15</v>
      </c>
      <c r="H12711" s="491">
        <f>H12710+(E12711-E12710)*(H12713-H12710)/(E12713-E12710)</f>
        <v>0.51476366666666662</v>
      </c>
      <c r="I12711" s="492">
        <f>I12710+(E12711-E12710)*(I12713-I12710)/(E12713-E12710)</f>
        <v>9.2999999999999989</v>
      </c>
      <c r="J12711" s="397">
        <f>J12710+(E12711-E12710)*(J12713-J12710)/(E12713-E12710)</f>
        <v>0.30360000000000004</v>
      </c>
      <c r="K12711" s="469">
        <f t="shared" si="1095"/>
        <v>9.2728637284035216</v>
      </c>
      <c r="L12711" s="469">
        <f t="shared" si="1096"/>
        <v>-2.7136271596477357E-2</v>
      </c>
    </row>
    <row r="12712" spans="1:12">
      <c r="A12712" s="98" t="str">
        <f t="shared" si="1090"/>
        <v>D800-120</v>
      </c>
      <c r="B12712" s="98">
        <f t="shared" si="1093"/>
        <v>7</v>
      </c>
      <c r="C12712" s="98">
        <f t="shared" si="1094"/>
        <v>6</v>
      </c>
      <c r="D12712" s="98">
        <f t="shared" si="1097"/>
        <v>90</v>
      </c>
      <c r="E12712" s="98">
        <f t="shared" si="1092"/>
        <v>59</v>
      </c>
      <c r="F12712" s="397">
        <f>F12710+(E12712-E12710)*(F12713-F12710)/(E12713-E12710)</f>
        <v>4.7837666666666667</v>
      </c>
      <c r="G12712" s="98">
        <v>15</v>
      </c>
      <c r="H12712" s="491">
        <f>H12710+(E12712-E12710)*(H12713-H12710)/(E12713-E12710)</f>
        <v>0.50486833333333336</v>
      </c>
      <c r="I12712" s="492">
        <f>I12710+(E12712-E12710)*(I12713-I12710)/(E12713-E12710)</f>
        <v>9.5</v>
      </c>
      <c r="J12712" s="397">
        <f>J12710+(E12712-E12710)*(J12713-J12710)/(E12713-E12710)</f>
        <v>0.29039999999999999</v>
      </c>
      <c r="K12712" s="469">
        <f t="shared" si="1095"/>
        <v>9.4752757319565166</v>
      </c>
      <c r="L12712" s="469">
        <f t="shared" si="1096"/>
        <v>-2.4724268043483377E-2</v>
      </c>
    </row>
    <row r="12713" spans="1:12">
      <c r="A12713" s="480" t="str">
        <f t="shared" si="1090"/>
        <v>D800-120</v>
      </c>
      <c r="B12713" s="480">
        <f t="shared" si="1093"/>
        <v>7</v>
      </c>
      <c r="C12713" s="480">
        <f t="shared" si="1094"/>
        <v>6</v>
      </c>
      <c r="D12713" s="480">
        <f t="shared" si="1097"/>
        <v>90</v>
      </c>
      <c r="E12713" s="480">
        <f t="shared" si="1092"/>
        <v>60</v>
      </c>
      <c r="F12713" s="484">
        <v>4.7942</v>
      </c>
      <c r="G12713" s="480">
        <v>15</v>
      </c>
      <c r="H12713" s="482">
        <v>0.494973</v>
      </c>
      <c r="I12713" s="483">
        <v>9.6999999999999993</v>
      </c>
      <c r="J12713" s="484">
        <v>0.2772</v>
      </c>
      <c r="K12713" s="469">
        <f t="shared" si="1095"/>
        <v>9.6857808405711019</v>
      </c>
      <c r="L12713" s="469">
        <f t="shared" si="1096"/>
        <v>-1.4219159428897399E-2</v>
      </c>
    </row>
    <row r="12714" spans="1:12">
      <c r="A12714" s="98" t="str">
        <f t="shared" si="1090"/>
        <v>D800-120</v>
      </c>
      <c r="B12714" s="98">
        <f t="shared" si="1093"/>
        <v>7</v>
      </c>
      <c r="C12714" s="98">
        <f t="shared" si="1094"/>
        <v>6</v>
      </c>
      <c r="D12714" s="98">
        <f t="shared" si="1097"/>
        <v>90</v>
      </c>
      <c r="E12714" s="98">
        <f t="shared" si="1092"/>
        <v>61</v>
      </c>
      <c r="F12714" s="397">
        <f>F12713+(E12714-E12713)*(F12716-F12713)/(E12716-E12713)</f>
        <v>4.8045333333333335</v>
      </c>
      <c r="G12714" s="98">
        <v>15</v>
      </c>
      <c r="H12714" s="491">
        <f>H12713+(E12714-E12713)*(H12716-H12713)/(E12716-E12713)</f>
        <v>0.48499199999999998</v>
      </c>
      <c r="I12714" s="492">
        <f>I12713+(E12714-E12713)*(I12716-I12713)/(E12716-E12713)</f>
        <v>9.9333333333333336</v>
      </c>
      <c r="J12714" s="397">
        <f>J12713+(E12714-E12713)*(J12716-J12713)/(E12716-E12713)</f>
        <v>0.26400000000000001</v>
      </c>
      <c r="K12714" s="469">
        <f t="shared" si="1095"/>
        <v>9.9064177003606932</v>
      </c>
      <c r="L12714" s="469">
        <f t="shared" si="1096"/>
        <v>-2.6915632972640324E-2</v>
      </c>
    </row>
    <row r="12715" spans="1:12">
      <c r="A12715" s="98" t="str">
        <f t="shared" si="1090"/>
        <v>D800-120</v>
      </c>
      <c r="B12715" s="98">
        <f t="shared" si="1093"/>
        <v>7</v>
      </c>
      <c r="C12715" s="98">
        <f t="shared" si="1094"/>
        <v>6</v>
      </c>
      <c r="D12715" s="98">
        <f t="shared" si="1097"/>
        <v>90</v>
      </c>
      <c r="E12715" s="98">
        <f t="shared" si="1092"/>
        <v>62</v>
      </c>
      <c r="F12715" s="397">
        <f>F12713+(E12715-E12713)*(F12716-F12713)/(E12716-E12713)</f>
        <v>4.8148666666666662</v>
      </c>
      <c r="G12715" s="98">
        <v>15</v>
      </c>
      <c r="H12715" s="491">
        <f>H12713+(E12715-E12713)*(H12716-H12713)/(E12716-E12713)</f>
        <v>0.47501100000000002</v>
      </c>
      <c r="I12715" s="492">
        <f>I12713+(E12715-E12713)*(I12716-I12713)/(E12716-E12713)</f>
        <v>10.166666666666666</v>
      </c>
      <c r="J12715" s="397">
        <f>J12713+(E12715-E12713)*(J12716-J12713)/(E12716-E12713)</f>
        <v>0.25080000000000002</v>
      </c>
      <c r="K12715" s="469">
        <f t="shared" si="1095"/>
        <v>10.136326667522786</v>
      </c>
      <c r="L12715" s="469">
        <f t="shared" si="1096"/>
        <v>-3.0339999143880192E-2</v>
      </c>
    </row>
    <row r="12716" spans="1:12">
      <c r="A12716" s="480" t="str">
        <f t="shared" si="1090"/>
        <v>D800-120</v>
      </c>
      <c r="B12716" s="480">
        <f t="shared" si="1093"/>
        <v>7</v>
      </c>
      <c r="C12716" s="480">
        <f t="shared" si="1094"/>
        <v>6</v>
      </c>
      <c r="D12716" s="480">
        <f t="shared" si="1097"/>
        <v>90</v>
      </c>
      <c r="E12716" s="480">
        <f t="shared" si="1092"/>
        <v>63</v>
      </c>
      <c r="F12716" s="484">
        <v>4.8251999999999997</v>
      </c>
      <c r="G12716" s="480">
        <v>15</v>
      </c>
      <c r="H12716" s="482">
        <v>0.46503</v>
      </c>
      <c r="I12716" s="483">
        <v>10.4</v>
      </c>
      <c r="J12716" s="484">
        <v>0.23760000000000001</v>
      </c>
      <c r="K12716" s="469">
        <f t="shared" si="1095"/>
        <v>10.376104767434358</v>
      </c>
      <c r="L12716" s="469">
        <f t="shared" si="1096"/>
        <v>-2.3895232565642743E-2</v>
      </c>
    </row>
    <row r="12717" spans="1:12">
      <c r="A12717" s="98" t="str">
        <f t="shared" si="1090"/>
        <v>D800-120</v>
      </c>
      <c r="B12717" s="98">
        <f t="shared" si="1093"/>
        <v>7</v>
      </c>
      <c r="C12717" s="98">
        <f t="shared" si="1094"/>
        <v>6</v>
      </c>
      <c r="D12717" s="98">
        <f t="shared" si="1097"/>
        <v>90</v>
      </c>
      <c r="E12717" s="98">
        <f t="shared" si="1092"/>
        <v>64</v>
      </c>
      <c r="F12717" s="397">
        <f>F12716+(E12717-E12716)*(F12719-F12716)/(E12719-E12716)</f>
        <v>4.8354666666666661</v>
      </c>
      <c r="G12717" s="98">
        <v>15</v>
      </c>
      <c r="H12717" s="491">
        <f>H12716+(E12717-E12716)*(H12719-H12716)/(E12719-E12716)</f>
        <v>0.45495599999999997</v>
      </c>
      <c r="I12717" s="492">
        <f>I12716+(E12717-E12716)*(I12719-I12716)/(E12719-E12716)</f>
        <v>10.666666666666666</v>
      </c>
      <c r="J12717" s="397">
        <f>J12716+(E12717-E12716)*(J12719-J12716)/(E12719-E12716)</f>
        <v>0.22440000000000002</v>
      </c>
      <c r="K12717" s="469">
        <f t="shared" si="1095"/>
        <v>10.628427071335835</v>
      </c>
      <c r="L12717" s="469">
        <f t="shared" si="1096"/>
        <v>-3.8239595330830767E-2</v>
      </c>
    </row>
    <row r="12718" spans="1:12">
      <c r="A12718" s="98" t="str">
        <f t="shared" si="1090"/>
        <v>D800-120</v>
      </c>
      <c r="B12718" s="98">
        <f t="shared" si="1093"/>
        <v>7</v>
      </c>
      <c r="C12718" s="98">
        <f t="shared" si="1094"/>
        <v>6</v>
      </c>
      <c r="D12718" s="98">
        <f t="shared" si="1097"/>
        <v>90</v>
      </c>
      <c r="E12718" s="98">
        <f t="shared" si="1092"/>
        <v>65</v>
      </c>
      <c r="F12718" s="397">
        <f>F12716+(E12718-E12716)*(F12719-F12716)/(E12719-E12716)</f>
        <v>4.8457333333333334</v>
      </c>
      <c r="G12718" s="98">
        <v>15</v>
      </c>
      <c r="H12718" s="491">
        <f>H12716+(E12718-E12716)*(H12719-H12716)/(E12719-E12716)</f>
        <v>0.444882</v>
      </c>
      <c r="I12718" s="492">
        <f>I12716+(E12718-E12716)*(I12719-I12716)/(E12719-E12716)</f>
        <v>10.933333333333334</v>
      </c>
      <c r="J12718" s="397">
        <f>J12716+(E12718-E12716)*(J12719-J12716)/(E12719-E12716)</f>
        <v>0.2112</v>
      </c>
      <c r="K12718" s="469">
        <f t="shared" si="1095"/>
        <v>10.892176652086022</v>
      </c>
      <c r="L12718" s="469">
        <f t="shared" si="1096"/>
        <v>-4.1156681247311866E-2</v>
      </c>
    </row>
    <row r="12719" spans="1:12">
      <c r="A12719" s="480" t="str">
        <f t="shared" si="1090"/>
        <v>D800-120</v>
      </c>
      <c r="B12719" s="480">
        <f t="shared" si="1093"/>
        <v>7</v>
      </c>
      <c r="C12719" s="480">
        <f t="shared" si="1094"/>
        <v>6</v>
      </c>
      <c r="D12719" s="480">
        <f t="shared" si="1097"/>
        <v>90</v>
      </c>
      <c r="E12719" s="480">
        <f t="shared" si="1092"/>
        <v>66</v>
      </c>
      <c r="F12719" s="484">
        <v>4.8559999999999999</v>
      </c>
      <c r="G12719" s="480">
        <v>15</v>
      </c>
      <c r="H12719" s="482">
        <v>0.43480799999999997</v>
      </c>
      <c r="I12719" s="483">
        <v>11.2</v>
      </c>
      <c r="J12719" s="484">
        <v>0.19800000000000001</v>
      </c>
      <c r="K12719" s="469">
        <f t="shared" si="1095"/>
        <v>11.168147780169638</v>
      </c>
      <c r="L12719" s="469">
        <f t="shared" si="1096"/>
        <v>-3.1852219830360795E-2</v>
      </c>
    </row>
    <row r="12720" spans="1:12">
      <c r="A12720" s="98" t="str">
        <f t="shared" si="1090"/>
        <v>D800-120</v>
      </c>
      <c r="B12720" s="98">
        <f t="shared" si="1093"/>
        <v>7</v>
      </c>
      <c r="C12720" s="98">
        <f t="shared" si="1094"/>
        <v>6</v>
      </c>
      <c r="D12720" s="98">
        <f t="shared" si="1097"/>
        <v>90</v>
      </c>
      <c r="E12720" s="98">
        <f t="shared" si="1092"/>
        <v>67</v>
      </c>
      <c r="F12720" s="397">
        <f>F12719+(E12720-E12719)*(F12722-F12719)/(E12722-E12719)</f>
        <v>4.8662000000000001</v>
      </c>
      <c r="G12720" s="98">
        <v>15</v>
      </c>
      <c r="H12720" s="491">
        <f>H12719+(E12720-E12719)*(H12722-H12719)/(E12722-E12719)</f>
        <v>0.42463366666666663</v>
      </c>
      <c r="I12720" s="492">
        <f>I12719+(E12720-E12719)*(I12722-I12719)/(E12722-E12719)</f>
        <v>11.5</v>
      </c>
      <c r="J12720" s="397">
        <f>J12719+(E12720-E12719)*(J12722-J12719)/(E12722-E12719)</f>
        <v>0.18480000000000002</v>
      </c>
      <c r="K12720" s="469">
        <f t="shared" si="1095"/>
        <v>11.459760216845737</v>
      </c>
      <c r="L12720" s="469">
        <f t="shared" si="1096"/>
        <v>-4.0239783154262909E-2</v>
      </c>
    </row>
    <row r="12721" spans="1:12">
      <c r="A12721" s="98" t="str">
        <f t="shared" si="1090"/>
        <v>D800-120</v>
      </c>
      <c r="B12721" s="98">
        <f t="shared" si="1093"/>
        <v>7</v>
      </c>
      <c r="C12721" s="98">
        <f t="shared" si="1094"/>
        <v>6</v>
      </c>
      <c r="D12721" s="98">
        <f t="shared" si="1097"/>
        <v>90</v>
      </c>
      <c r="E12721" s="98">
        <f t="shared" si="1092"/>
        <v>68</v>
      </c>
      <c r="F12721" s="397">
        <f>F12719+(E12721-E12719)*(F12722-F12719)/(E12722-E12719)</f>
        <v>4.8763999999999994</v>
      </c>
      <c r="G12721" s="98">
        <v>15</v>
      </c>
      <c r="H12721" s="491">
        <f>H12719+(E12721-E12719)*(H12722-H12719)/(E12722-E12719)</f>
        <v>0.41445933333333335</v>
      </c>
      <c r="I12721" s="492">
        <f>I12719+(E12721-E12719)*(I12722-I12719)/(E12722-E12719)</f>
        <v>11.799999999999999</v>
      </c>
      <c r="J12721" s="397">
        <f>J12719+(E12721-E12719)*(J12722-J12719)/(E12722-E12719)</f>
        <v>0.1716</v>
      </c>
      <c r="K12721" s="469">
        <f t="shared" si="1095"/>
        <v>11.76568991891444</v>
      </c>
      <c r="L12721" s="469">
        <f t="shared" si="1096"/>
        <v>-3.4310081085559219E-2</v>
      </c>
    </row>
    <row r="12722" spans="1:12">
      <c r="A12722" s="480" t="str">
        <f t="shared" si="1090"/>
        <v>D800-120</v>
      </c>
      <c r="B12722" s="480">
        <f t="shared" si="1093"/>
        <v>7</v>
      </c>
      <c r="C12722" s="480">
        <f t="shared" si="1094"/>
        <v>6</v>
      </c>
      <c r="D12722" s="480">
        <f t="shared" si="1097"/>
        <v>90</v>
      </c>
      <c r="E12722" s="480">
        <f t="shared" si="1092"/>
        <v>69</v>
      </c>
      <c r="F12722" s="484">
        <v>4.8865999999999996</v>
      </c>
      <c r="G12722" s="480">
        <v>15</v>
      </c>
      <c r="H12722" s="482">
        <v>0.40428500000000001</v>
      </c>
      <c r="I12722" s="483">
        <v>12.1</v>
      </c>
      <c r="J12722" s="484">
        <v>0.15840000000000001</v>
      </c>
      <c r="K12722" s="469">
        <f t="shared" si="1095"/>
        <v>12.087017821586256</v>
      </c>
      <c r="L12722" s="469">
        <f t="shared" si="1096"/>
        <v>-1.2982178413743384E-2</v>
      </c>
    </row>
    <row r="12723" spans="1:12">
      <c r="A12723" s="98" t="str">
        <f t="shared" si="1090"/>
        <v>D800-120</v>
      </c>
      <c r="B12723" s="98">
        <f t="shared" si="1093"/>
        <v>7</v>
      </c>
      <c r="C12723" s="98">
        <f t="shared" si="1094"/>
        <v>6</v>
      </c>
      <c r="D12723" s="98">
        <f t="shared" si="1097"/>
        <v>90</v>
      </c>
      <c r="E12723" s="98">
        <f t="shared" si="1092"/>
        <v>70</v>
      </c>
      <c r="F12723" s="397">
        <f>F12722+(E12723-E12722)*(F12725-F12722)/(E12725-E12722)</f>
        <v>4.8967666666666663</v>
      </c>
      <c r="G12723" s="98">
        <v>15</v>
      </c>
      <c r="H12723" s="491">
        <f>H12722+(E12723-E12722)*(H12725-H12722)/(E12725-E12722)</f>
        <v>0.39400266666666667</v>
      </c>
      <c r="I12723" s="492">
        <f>I12722+(E12723-E12722)*(I12725-I12722)/(E12725-E12722)</f>
        <v>12.466666666666667</v>
      </c>
      <c r="J12723" s="397">
        <f>J12722+(E12723-E12722)*(J12725-J12722)/(E12725-E12722)</f>
        <v>0.1452</v>
      </c>
      <c r="K12723" s="469">
        <f t="shared" si="1095"/>
        <v>12.428257676766991</v>
      </c>
      <c r="L12723" s="469">
        <f t="shared" si="1096"/>
        <v>-3.8408989899675561E-2</v>
      </c>
    </row>
    <row r="12724" spans="1:12">
      <c r="A12724" s="98" t="str">
        <f t="shared" si="1090"/>
        <v>D800-120</v>
      </c>
      <c r="B12724" s="98">
        <f t="shared" si="1093"/>
        <v>7</v>
      </c>
      <c r="C12724" s="98">
        <f t="shared" si="1094"/>
        <v>6</v>
      </c>
      <c r="D12724" s="98">
        <f t="shared" si="1097"/>
        <v>90</v>
      </c>
      <c r="E12724" s="98">
        <f t="shared" si="1092"/>
        <v>71</v>
      </c>
      <c r="F12724" s="397">
        <f>F12722+(E12724-E12722)*(F12725-F12722)/(E12725-E12722)</f>
        <v>4.9069333333333329</v>
      </c>
      <c r="G12724" s="98">
        <v>15</v>
      </c>
      <c r="H12724" s="491">
        <f>H12722+(E12724-E12722)*(H12725-H12722)/(E12725-E12722)</f>
        <v>0.38372033333333333</v>
      </c>
      <c r="I12724" s="492">
        <f>I12722+(E12724-E12722)*(I12725-I12722)/(E12725-E12722)</f>
        <v>12.833333333333332</v>
      </c>
      <c r="J12724" s="397">
        <f>J12722+(E12724-E12722)*(J12725-J12722)/(E12725-E12722)</f>
        <v>0.13200000000000001</v>
      </c>
      <c r="K12724" s="469">
        <f t="shared" si="1095"/>
        <v>12.78778554867651</v>
      </c>
      <c r="L12724" s="469">
        <f t="shared" si="1096"/>
        <v>-4.5547784656822188E-2</v>
      </c>
    </row>
    <row r="12725" spans="1:12">
      <c r="A12725" s="480" t="str">
        <f t="shared" si="1090"/>
        <v>D800-120</v>
      </c>
      <c r="B12725" s="480">
        <f t="shared" si="1093"/>
        <v>7</v>
      </c>
      <c r="C12725" s="480">
        <f t="shared" si="1094"/>
        <v>6</v>
      </c>
      <c r="D12725" s="480">
        <f t="shared" si="1097"/>
        <v>90</v>
      </c>
      <c r="E12725" s="480">
        <f t="shared" si="1092"/>
        <v>72</v>
      </c>
      <c r="F12725" s="484">
        <v>4.9170999999999996</v>
      </c>
      <c r="G12725" s="480">
        <v>15</v>
      </c>
      <c r="H12725" s="482">
        <v>0.37343799999999999</v>
      </c>
      <c r="I12725" s="483">
        <v>13.2</v>
      </c>
      <c r="J12725" s="484">
        <v>0.1188</v>
      </c>
      <c r="K12725" s="469">
        <f t="shared" si="1095"/>
        <v>13.167112077506841</v>
      </c>
      <c r="L12725" s="469">
        <f t="shared" si="1096"/>
        <v>-3.2887922493157973E-2</v>
      </c>
    </row>
    <row r="12726" spans="1:12">
      <c r="A12726" s="98" t="str">
        <f t="shared" si="1090"/>
        <v>D800-120</v>
      </c>
      <c r="B12726" s="98">
        <f t="shared" si="1093"/>
        <v>7</v>
      </c>
      <c r="C12726" s="98">
        <f t="shared" si="1094"/>
        <v>6</v>
      </c>
      <c r="D12726" s="98">
        <f t="shared" si="1097"/>
        <v>90</v>
      </c>
      <c r="E12726" s="98">
        <f t="shared" si="1092"/>
        <v>73</v>
      </c>
      <c r="F12726" s="397">
        <f>F12725+(E12726-E12725)*(F12728-F12725)/(E12728-E12725)</f>
        <v>4.9271666666666665</v>
      </c>
      <c r="G12726" s="98">
        <v>15</v>
      </c>
      <c r="H12726" s="491">
        <f>H12725+(E12726-E12725)*(H12728-H12725)/(E12728-E12725)</f>
        <v>0.36303999999999997</v>
      </c>
      <c r="I12726" s="492">
        <f>I12725+(E12726-E12725)*(I12728-I12725)/(E12728-E12725)</f>
        <v>13.633333333333333</v>
      </c>
      <c r="J12726" s="397">
        <f>J12725+(E12726-E12725)*(J12728-J12725)/(E12728-E12725)</f>
        <v>0.1056</v>
      </c>
      <c r="K12726" s="469">
        <f t="shared" si="1095"/>
        <v>13.571966358160717</v>
      </c>
      <c r="L12726" s="469">
        <f t="shared" si="1096"/>
        <v>-6.1366975172616023E-2</v>
      </c>
    </row>
    <row r="12727" spans="1:12">
      <c r="A12727" s="98" t="str">
        <f t="shared" si="1090"/>
        <v>D800-120</v>
      </c>
      <c r="B12727" s="98">
        <f t="shared" si="1093"/>
        <v>7</v>
      </c>
      <c r="C12727" s="98">
        <f t="shared" si="1094"/>
        <v>6</v>
      </c>
      <c r="D12727" s="98">
        <f t="shared" si="1097"/>
        <v>90</v>
      </c>
      <c r="E12727" s="98">
        <f t="shared" si="1092"/>
        <v>74</v>
      </c>
      <c r="F12727" s="397">
        <f>F12725+(E12727-E12725)*(F12728-F12725)/(E12728-E12725)</f>
        <v>4.9372333333333334</v>
      </c>
      <c r="G12727" s="98">
        <v>15</v>
      </c>
      <c r="H12727" s="491">
        <f>H12725+(E12727-E12725)*(H12728-H12725)/(E12728-E12725)</f>
        <v>0.35264200000000001</v>
      </c>
      <c r="I12727" s="492">
        <f>I12725+(E12727-E12725)*(I12728-I12725)/(E12728-E12725)</f>
        <v>14.066666666666666</v>
      </c>
      <c r="J12727" s="397">
        <f>J12725+(E12727-E12725)*(J12728-J12725)/(E12728-E12725)</f>
        <v>9.240000000000001E-2</v>
      </c>
      <c r="K12727" s="469">
        <f t="shared" si="1095"/>
        <v>14.000695700833518</v>
      </c>
      <c r="L12727" s="469">
        <f t="shared" si="1096"/>
        <v>-6.5970965833148654E-2</v>
      </c>
    </row>
    <row r="12728" spans="1:12">
      <c r="A12728" s="480" t="str">
        <f t="shared" si="1090"/>
        <v>D800-120</v>
      </c>
      <c r="B12728" s="480">
        <f t="shared" si="1093"/>
        <v>7</v>
      </c>
      <c r="C12728" s="480">
        <f t="shared" si="1094"/>
        <v>6</v>
      </c>
      <c r="D12728" s="480">
        <f t="shared" si="1097"/>
        <v>90</v>
      </c>
      <c r="E12728" s="480">
        <f t="shared" si="1092"/>
        <v>75</v>
      </c>
      <c r="F12728" s="484">
        <v>4.9473000000000003</v>
      </c>
      <c r="G12728" s="480">
        <v>15</v>
      </c>
      <c r="H12728" s="482">
        <v>0.34224399999999999</v>
      </c>
      <c r="I12728" s="483">
        <v>14.5</v>
      </c>
      <c r="J12728" s="484">
        <v>7.9200000000000007E-2</v>
      </c>
      <c r="K12728" s="469">
        <f t="shared" si="1095"/>
        <v>14.455476209955471</v>
      </c>
      <c r="L12728" s="469">
        <f t="shared" si="1096"/>
        <v>-4.4523790044529221E-2</v>
      </c>
    </row>
    <row r="12729" spans="1:12">
      <c r="A12729" s="98" t="str">
        <f t="shared" si="1090"/>
        <v>D800-120</v>
      </c>
      <c r="B12729" s="98">
        <f t="shared" si="1093"/>
        <v>7</v>
      </c>
      <c r="C12729" s="98">
        <f t="shared" si="1094"/>
        <v>6</v>
      </c>
      <c r="D12729" s="98">
        <f t="shared" si="1097"/>
        <v>90</v>
      </c>
      <c r="E12729" s="98">
        <f t="shared" si="1092"/>
        <v>76</v>
      </c>
      <c r="F12729" s="397">
        <f>F12728+(E12729-E12728)*(F12731-F12728)/(E12731-E12728)</f>
        <v>4.9573333333333336</v>
      </c>
      <c r="G12729" s="98">
        <v>15</v>
      </c>
      <c r="H12729" s="491">
        <f>H12728+(E12729-E12728)*(H12731-H12728)/(E12731-E12728)</f>
        <v>0.33172200000000002</v>
      </c>
      <c r="I12729" s="492">
        <f>I12728+(E12729-E12728)*(I12731-I12728)/(E12731-E12728)</f>
        <v>15</v>
      </c>
      <c r="J12729" s="397">
        <f>J12728+(E12729-E12728)*(J12731-J12728)/(E12731-E12728)</f>
        <v>6.6000000000000003E-2</v>
      </c>
      <c r="K12729" s="469">
        <f t="shared" si="1095"/>
        <v>14.944240458375788</v>
      </c>
      <c r="L12729" s="469">
        <f t="shared" si="1096"/>
        <v>-5.5759541624212261E-2</v>
      </c>
    </row>
    <row r="12730" spans="1:12">
      <c r="A12730" s="98" t="str">
        <f t="shared" ref="A12730:A12743" si="1098">A12729</f>
        <v>D800-120</v>
      </c>
      <c r="B12730" s="98">
        <f t="shared" si="1093"/>
        <v>7</v>
      </c>
      <c r="C12730" s="98">
        <f t="shared" si="1094"/>
        <v>6</v>
      </c>
      <c r="D12730" s="98">
        <f t="shared" ref="D12730:D12743" si="1099">D12729</f>
        <v>90</v>
      </c>
      <c r="E12730" s="98">
        <f t="shared" ref="E12730:E12743" si="1100">E12729+1</f>
        <v>77</v>
      </c>
      <c r="F12730" s="397">
        <f>F12728+(E12730-E12728)*(F12731-F12728)/(E12731-E12728)</f>
        <v>4.9673666666666669</v>
      </c>
      <c r="G12730" s="98">
        <v>15</v>
      </c>
      <c r="H12730" s="491">
        <f>H12728+(E12730-E12728)*(H12731-H12728)/(E12731-E12728)</f>
        <v>0.32119999999999999</v>
      </c>
      <c r="I12730" s="492">
        <f>I12728+(E12730-E12728)*(I12731-I12728)/(E12731-E12728)</f>
        <v>15.5</v>
      </c>
      <c r="J12730" s="397">
        <f>J12728+(E12730-E12728)*(J12731-J12728)/(E12731-E12728)</f>
        <v>5.28E-2</v>
      </c>
      <c r="K12730" s="469">
        <f t="shared" si="1095"/>
        <v>15.465026982150272</v>
      </c>
      <c r="L12730" s="469">
        <f t="shared" si="1096"/>
        <v>-3.4973017849727839E-2</v>
      </c>
    </row>
    <row r="12731" spans="1:12">
      <c r="A12731" s="480" t="str">
        <f t="shared" si="1098"/>
        <v>D800-120</v>
      </c>
      <c r="B12731" s="480">
        <f t="shared" si="1093"/>
        <v>7</v>
      </c>
      <c r="C12731" s="480">
        <f t="shared" si="1094"/>
        <v>6</v>
      </c>
      <c r="D12731" s="480">
        <f t="shared" si="1099"/>
        <v>90</v>
      </c>
      <c r="E12731" s="480">
        <f t="shared" si="1100"/>
        <v>78</v>
      </c>
      <c r="F12731" s="484">
        <v>4.9774000000000003</v>
      </c>
      <c r="G12731" s="480">
        <v>15</v>
      </c>
      <c r="H12731" s="482">
        <v>0.31067800000000001</v>
      </c>
      <c r="I12731" s="483">
        <v>16</v>
      </c>
      <c r="J12731" s="484">
        <v>3.9600000000000003E-2</v>
      </c>
      <c r="K12731" s="469">
        <f t="shared" si="1095"/>
        <v>16.021089359401053</v>
      </c>
      <c r="L12731" s="469">
        <f t="shared" si="1096"/>
        <v>2.1089359401052832E-2</v>
      </c>
    </row>
    <row r="12732" spans="1:12">
      <c r="A12732" s="98" t="str">
        <f t="shared" si="1098"/>
        <v>D800-120</v>
      </c>
      <c r="B12732" s="98">
        <f t="shared" si="1093"/>
        <v>7</v>
      </c>
      <c r="C12732" s="98">
        <f t="shared" si="1094"/>
        <v>6</v>
      </c>
      <c r="D12732" s="98">
        <f t="shared" si="1099"/>
        <v>90</v>
      </c>
      <c r="E12732" s="98">
        <f t="shared" si="1100"/>
        <v>79</v>
      </c>
      <c r="F12732" s="397">
        <f>F12731+(E12732-E12731)*(F12734-F12731)/(E12734-E12731)</f>
        <v>4.9873666666666665</v>
      </c>
      <c r="G12732" s="98">
        <v>15</v>
      </c>
      <c r="H12732" s="491">
        <f>H12731+(E12732-E12731)*(H12734-H12731)/(E12734-E12731)</f>
        <v>0.30002433333333334</v>
      </c>
      <c r="I12732" s="492">
        <f>I12731+(E12732-E12731)*(I12734-I12731)/(E12734-E12731)</f>
        <v>16.666666666666668</v>
      </c>
      <c r="J12732" s="397">
        <f>J12731+(E12732-E12731)*(J12734-J12731)/(E12734-E12731)</f>
        <v>2.64E-2</v>
      </c>
      <c r="K12732" s="469">
        <f t="shared" si="1095"/>
        <v>16.623207228747003</v>
      </c>
      <c r="L12732" s="469">
        <f t="shared" si="1096"/>
        <v>-4.3459437919665334E-2</v>
      </c>
    </row>
    <row r="12733" spans="1:12">
      <c r="A12733" s="98" t="str">
        <f t="shared" si="1098"/>
        <v>D800-120</v>
      </c>
      <c r="B12733" s="98">
        <f t="shared" ref="B12733:B12796" si="1101">INT(D12733/12)</f>
        <v>7</v>
      </c>
      <c r="C12733" s="98">
        <f t="shared" ref="C12733:C12796" si="1102">D12733-B12733*12</f>
        <v>6</v>
      </c>
      <c r="D12733" s="98">
        <f t="shared" si="1099"/>
        <v>90</v>
      </c>
      <c r="E12733" s="98">
        <f t="shared" si="1100"/>
        <v>80</v>
      </c>
      <c r="F12733" s="397">
        <f>F12731+(E12733-E12731)*(F12734-F12731)/(E12734-E12731)</f>
        <v>4.9973333333333336</v>
      </c>
      <c r="G12733" s="98">
        <v>15</v>
      </c>
      <c r="H12733" s="491">
        <f>H12731+(E12733-E12731)*(H12734-H12731)/(E12734-E12731)</f>
        <v>0.28937066666666666</v>
      </c>
      <c r="I12733" s="492">
        <f>I12731+(E12733-E12731)*(I12734-I12731)/(E12734-E12731)</f>
        <v>17.333333333333332</v>
      </c>
      <c r="J12733" s="397">
        <f>J12731+(E12733-E12731)*(J12734-J12731)/(E12734-E12731)</f>
        <v>1.32E-2</v>
      </c>
      <c r="K12733" s="469">
        <f t="shared" si="1095"/>
        <v>17.269661057559393</v>
      </c>
      <c r="L12733" s="469">
        <f t="shared" si="1096"/>
        <v>-6.3672275773939191E-2</v>
      </c>
    </row>
    <row r="12734" spans="1:12">
      <c r="A12734" s="480" t="str">
        <f t="shared" si="1098"/>
        <v>D800-120</v>
      </c>
      <c r="B12734" s="480">
        <f t="shared" si="1101"/>
        <v>7</v>
      </c>
      <c r="C12734" s="480">
        <f t="shared" si="1102"/>
        <v>6</v>
      </c>
      <c r="D12734" s="480">
        <f t="shared" si="1099"/>
        <v>90</v>
      </c>
      <c r="E12734" s="480">
        <f t="shared" si="1100"/>
        <v>81</v>
      </c>
      <c r="F12734" s="484">
        <v>5.0072999999999999</v>
      </c>
      <c r="G12734" s="480">
        <v>15</v>
      </c>
      <c r="H12734" s="482">
        <v>0.27871699999999999</v>
      </c>
      <c r="I12734" s="483">
        <v>18</v>
      </c>
      <c r="J12734" s="484">
        <v>0</v>
      </c>
      <c r="K12734" s="469">
        <f t="shared" si="1095"/>
        <v>17.965534933283582</v>
      </c>
      <c r="L12734" s="469">
        <f t="shared" si="1096"/>
        <v>-3.4465066716418136E-2</v>
      </c>
    </row>
    <row r="12735" spans="1:12">
      <c r="A12735" s="98" t="str">
        <f t="shared" si="1098"/>
        <v>D800-120</v>
      </c>
      <c r="B12735" s="98">
        <f t="shared" si="1101"/>
        <v>7</v>
      </c>
      <c r="C12735" s="98">
        <f t="shared" si="1102"/>
        <v>6</v>
      </c>
      <c r="D12735" s="98">
        <f t="shared" si="1099"/>
        <v>90</v>
      </c>
      <c r="E12735" s="98">
        <f t="shared" si="1100"/>
        <v>82</v>
      </c>
      <c r="F12735" s="397">
        <f>F12734+(E12735-E12734)*(F12737-F12734)/(E12737-E12734)</f>
        <v>5.0171999999999999</v>
      </c>
      <c r="G12735" s="98">
        <v>15</v>
      </c>
      <c r="H12735" s="491">
        <f>H12734+(E12735-E12734)*(H12737-H12734)/(E12737-E12734)</f>
        <v>0.26792333333333335</v>
      </c>
      <c r="I12735" s="492">
        <f>I12734+(E12735-E12734)*(I12737-I12734)/(E12737-E12734)</f>
        <v>18.833333333333332</v>
      </c>
      <c r="J12735" s="397">
        <f>J12734+(E12735-E12734)*(J12737-J12734)/(E12737-E12734)</f>
        <v>0</v>
      </c>
      <c r="K12735" s="469">
        <f t="shared" si="1095"/>
        <v>18.726252534929145</v>
      </c>
      <c r="L12735" s="469">
        <f t="shared" si="1096"/>
        <v>-0.10708079840418705</v>
      </c>
    </row>
    <row r="12736" spans="1:12">
      <c r="A12736" s="98" t="str">
        <f t="shared" si="1098"/>
        <v>D800-120</v>
      </c>
      <c r="B12736" s="98">
        <f t="shared" si="1101"/>
        <v>7</v>
      </c>
      <c r="C12736" s="98">
        <f t="shared" si="1102"/>
        <v>6</v>
      </c>
      <c r="D12736" s="98">
        <f t="shared" si="1099"/>
        <v>90</v>
      </c>
      <c r="E12736" s="98">
        <f t="shared" si="1100"/>
        <v>83</v>
      </c>
      <c r="F12736" s="397">
        <f>F12734+(E12736-E12734)*(F12737-F12734)/(E12737-E12734)</f>
        <v>5.0270999999999999</v>
      </c>
      <c r="G12736" s="98">
        <v>15</v>
      </c>
      <c r="H12736" s="491">
        <f>H12734+(E12736-E12734)*(H12737-H12734)/(E12737-E12734)</f>
        <v>0.25712966666666665</v>
      </c>
      <c r="I12736" s="492">
        <f>I12734+(E12736-E12734)*(I12737-I12734)/(E12737-E12734)</f>
        <v>19.666666666666668</v>
      </c>
      <c r="J12736" s="397">
        <f>J12734+(E12736-E12734)*(J12737-J12734)/(E12737-E12734)</f>
        <v>0</v>
      </c>
      <c r="K12736" s="469">
        <f t="shared" si="1095"/>
        <v>19.550836218820855</v>
      </c>
      <c r="L12736" s="469">
        <f t="shared" si="1096"/>
        <v>-0.11583044784581276</v>
      </c>
    </row>
    <row r="12737" spans="1:12">
      <c r="A12737" s="480" t="str">
        <f t="shared" si="1098"/>
        <v>D800-120</v>
      </c>
      <c r="B12737" s="480">
        <f t="shared" si="1101"/>
        <v>7</v>
      </c>
      <c r="C12737" s="480">
        <f t="shared" si="1102"/>
        <v>6</v>
      </c>
      <c r="D12737" s="480">
        <f t="shared" si="1099"/>
        <v>90</v>
      </c>
      <c r="E12737" s="480">
        <f t="shared" si="1100"/>
        <v>84</v>
      </c>
      <c r="F12737" s="484">
        <v>5.0369999999999999</v>
      </c>
      <c r="G12737" s="480">
        <v>15</v>
      </c>
      <c r="H12737" s="482">
        <v>0.246336</v>
      </c>
      <c r="I12737" s="483">
        <v>20.5</v>
      </c>
      <c r="J12737" s="493">
        <v>0</v>
      </c>
      <c r="K12737" s="469">
        <f t="shared" si="1095"/>
        <v>20.447681215900232</v>
      </c>
      <c r="L12737" s="469">
        <f t="shared" si="1096"/>
        <v>-5.2318784099767868E-2</v>
      </c>
    </row>
    <row r="12738" spans="1:12">
      <c r="A12738" s="98" t="str">
        <f t="shared" si="1098"/>
        <v>D800-120</v>
      </c>
      <c r="B12738" s="98">
        <f t="shared" si="1101"/>
        <v>7</v>
      </c>
      <c r="C12738" s="98">
        <f t="shared" si="1102"/>
        <v>6</v>
      </c>
      <c r="D12738" s="98">
        <f t="shared" si="1099"/>
        <v>90</v>
      </c>
      <c r="E12738" s="98">
        <f t="shared" si="1100"/>
        <v>85</v>
      </c>
      <c r="F12738" s="397">
        <f>F12737+(E12738-E12737)*(F12740-F12737)/(E12740-E12737)</f>
        <v>5.0468333333333328</v>
      </c>
      <c r="G12738" s="98">
        <v>15</v>
      </c>
      <c r="H12738" s="491">
        <f>H12737+(E12738-E12737)*(H12740-H12737)/(E12740-E12737)</f>
        <v>0.23539333333333334</v>
      </c>
      <c r="I12738" s="492">
        <f>I12737+(E12738-E12737)*(I12740-I12737)/(E12740-E12737)</f>
        <v>21.566666666666666</v>
      </c>
      <c r="J12738" s="397">
        <f>J12737+(E12738-E12737)*(J12740-J12737)/(E12740-E12737)</f>
        <v>0</v>
      </c>
      <c r="K12738" s="469">
        <f t="shared" si="1095"/>
        <v>21.440001132855642</v>
      </c>
      <c r="L12738" s="469">
        <f t="shared" si="1096"/>
        <v>-0.12666553381102474</v>
      </c>
    </row>
    <row r="12739" spans="1:12">
      <c r="A12739" s="98" t="str">
        <f t="shared" si="1098"/>
        <v>D800-120</v>
      </c>
      <c r="B12739" s="98">
        <f t="shared" si="1101"/>
        <v>7</v>
      </c>
      <c r="C12739" s="98">
        <f t="shared" si="1102"/>
        <v>6</v>
      </c>
      <c r="D12739" s="98">
        <f t="shared" si="1099"/>
        <v>90</v>
      </c>
      <c r="E12739" s="98">
        <f t="shared" si="1100"/>
        <v>86</v>
      </c>
      <c r="F12739" s="397">
        <f>F12737+(E12739-E12737)*(F12740-F12737)/(E12740-E12737)</f>
        <v>5.0566666666666666</v>
      </c>
      <c r="G12739" s="98">
        <v>15</v>
      </c>
      <c r="H12739" s="491">
        <f>H12737+(E12739-E12737)*(H12740-H12737)/(E12740-E12737)</f>
        <v>0.22445066666666666</v>
      </c>
      <c r="I12739" s="492">
        <f>I12737+(E12739-E12737)*(I12740-I12737)/(E12740-E12737)</f>
        <v>22.633333333333333</v>
      </c>
      <c r="J12739" s="397">
        <f>J12737+(E12739-E12737)*(J12740-J12737)/(E12740-E12737)</f>
        <v>0</v>
      </c>
      <c r="K12739" s="469">
        <f t="shared" si="1095"/>
        <v>22.529078401786883</v>
      </c>
      <c r="L12739" s="469">
        <f t="shared" si="1096"/>
        <v>-0.10425493154644982</v>
      </c>
    </row>
    <row r="12740" spans="1:12">
      <c r="A12740" s="480" t="str">
        <f t="shared" si="1098"/>
        <v>D800-120</v>
      </c>
      <c r="B12740" s="480">
        <f t="shared" si="1101"/>
        <v>7</v>
      </c>
      <c r="C12740" s="480">
        <f t="shared" si="1102"/>
        <v>6</v>
      </c>
      <c r="D12740" s="480">
        <f t="shared" si="1099"/>
        <v>90</v>
      </c>
      <c r="E12740" s="480">
        <f t="shared" si="1100"/>
        <v>87</v>
      </c>
      <c r="F12740" s="484">
        <v>5.0664999999999996</v>
      </c>
      <c r="G12740" s="480">
        <v>15</v>
      </c>
      <c r="H12740" s="482">
        <v>0.213508</v>
      </c>
      <c r="I12740" s="483">
        <v>23.7</v>
      </c>
      <c r="J12740" s="493">
        <v>0</v>
      </c>
      <c r="K12740" s="469">
        <f t="shared" si="1095"/>
        <v>23.729789984450228</v>
      </c>
      <c r="L12740" s="469">
        <f t="shared" si="1096"/>
        <v>2.9789984450228957E-2</v>
      </c>
    </row>
    <row r="12741" spans="1:12">
      <c r="A12741" s="98" t="str">
        <f t="shared" si="1098"/>
        <v>D800-120</v>
      </c>
      <c r="B12741" s="98">
        <f t="shared" si="1101"/>
        <v>7</v>
      </c>
      <c r="C12741" s="98">
        <f t="shared" si="1102"/>
        <v>6</v>
      </c>
      <c r="D12741" s="98">
        <f t="shared" si="1099"/>
        <v>90</v>
      </c>
      <c r="E12741" s="98">
        <f t="shared" si="1100"/>
        <v>88</v>
      </c>
      <c r="F12741" s="397">
        <f>F12740+(E12741-E12740)*(F12743-F12740)/(E12743-E12740)</f>
        <v>5.0762999999999998</v>
      </c>
      <c r="G12741" s="98">
        <v>15</v>
      </c>
      <c r="H12741" s="491">
        <v>0.202462</v>
      </c>
      <c r="I12741" s="492">
        <v>25.1</v>
      </c>
      <c r="J12741" s="397">
        <f>J12740+(E12741-E12740)*(J12743-J12740)/(E12743-E12740)</f>
        <v>0</v>
      </c>
      <c r="K12741" s="469">
        <f t="shared" si="1095"/>
        <v>25.072853177386371</v>
      </c>
      <c r="L12741" s="469">
        <f t="shared" si="1096"/>
        <v>-2.7146822613630661E-2</v>
      </c>
    </row>
    <row r="12742" spans="1:12">
      <c r="A12742" s="98" t="str">
        <f t="shared" si="1098"/>
        <v>D800-120</v>
      </c>
      <c r="B12742" s="98">
        <f t="shared" si="1101"/>
        <v>7</v>
      </c>
      <c r="C12742" s="98">
        <f t="shared" si="1102"/>
        <v>6</v>
      </c>
      <c r="D12742" s="98">
        <f t="shared" si="1099"/>
        <v>90</v>
      </c>
      <c r="E12742" s="98">
        <f t="shared" si="1100"/>
        <v>89</v>
      </c>
      <c r="F12742" s="397">
        <f>F12740+(E12742-E12740)*(F12743-F12740)/(E12743-E12740)</f>
        <v>5.0861000000000001</v>
      </c>
      <c r="G12742" s="98">
        <v>15</v>
      </c>
      <c r="H12742" s="491">
        <v>0.19136300000000001</v>
      </c>
      <c r="I12742" s="492">
        <v>26.6</v>
      </c>
      <c r="J12742" s="397">
        <f>J12740+(E12742-E12740)*(J12743-J12740)/(E12743-E12740)</f>
        <v>0</v>
      </c>
      <c r="K12742" s="469">
        <f t="shared" si="1095"/>
        <v>26.578283158186274</v>
      </c>
      <c r="L12742" s="469">
        <f t="shared" si="1096"/>
        <v>-2.1716841813727683E-2</v>
      </c>
    </row>
    <row r="12743" spans="1:12">
      <c r="A12743" s="480" t="str">
        <f t="shared" si="1098"/>
        <v>D800-120</v>
      </c>
      <c r="B12743" s="480">
        <f t="shared" si="1101"/>
        <v>7</v>
      </c>
      <c r="C12743" s="480">
        <f t="shared" si="1102"/>
        <v>6</v>
      </c>
      <c r="D12743" s="480">
        <f t="shared" si="1099"/>
        <v>90</v>
      </c>
      <c r="E12743" s="480">
        <f t="shared" si="1100"/>
        <v>90</v>
      </c>
      <c r="F12743" s="484">
        <v>5.0959000000000003</v>
      </c>
      <c r="G12743" s="480">
        <v>15</v>
      </c>
      <c r="H12743" s="482">
        <v>0.18020800000000001</v>
      </c>
      <c r="I12743" s="483">
        <v>28.3</v>
      </c>
      <c r="J12743" s="493">
        <v>0</v>
      </c>
      <c r="K12743" s="469">
        <f t="shared" si="1095"/>
        <v>28.277878895498535</v>
      </c>
      <c r="L12743" s="469">
        <f t="shared" si="1096"/>
        <v>-2.2121104501465538E-2</v>
      </c>
    </row>
    <row r="12744" spans="1:12">
      <c r="A12744" s="480" t="s">
        <v>129</v>
      </c>
      <c r="B12744" s="480">
        <f t="shared" si="1101"/>
        <v>8</v>
      </c>
      <c r="C12744" s="480">
        <f t="shared" si="1102"/>
        <v>0</v>
      </c>
      <c r="D12744" s="480">
        <v>96</v>
      </c>
      <c r="E12744" s="480">
        <v>12</v>
      </c>
      <c r="F12744" s="484">
        <v>4.2671999999999999</v>
      </c>
      <c r="G12744" s="480">
        <v>15</v>
      </c>
      <c r="H12744" s="482">
        <v>0.91050500000000001</v>
      </c>
      <c r="I12744" s="483">
        <v>4.7</v>
      </c>
      <c r="J12744" s="484">
        <v>0.87009999999999998</v>
      </c>
      <c r="K12744" s="469">
        <f t="shared" si="1095"/>
        <v>4.6866299471172592</v>
      </c>
      <c r="L12744" s="469">
        <f t="shared" si="1096"/>
        <v>-1.3370052882740957E-2</v>
      </c>
    </row>
    <row r="12745" spans="1:12">
      <c r="A12745" s="98" t="str">
        <f t="shared" ref="A12745:A12808" si="1103">A12744</f>
        <v>D800-120</v>
      </c>
      <c r="B12745" s="98">
        <f t="shared" si="1101"/>
        <v>8</v>
      </c>
      <c r="C12745" s="98">
        <f t="shared" si="1102"/>
        <v>0</v>
      </c>
      <c r="D12745" s="98">
        <f t="shared" ref="D12745:D12776" si="1104">D12744</f>
        <v>96</v>
      </c>
      <c r="E12745" s="98">
        <f t="shared" ref="E12745:E12808" si="1105">E12744+1</f>
        <v>13</v>
      </c>
      <c r="F12745" s="397">
        <f>F12744+(E12745-E12744)*(F12747-F12744)/(E12747-E12744)</f>
        <v>4.278833333333333</v>
      </c>
      <c r="G12745" s="98">
        <v>15</v>
      </c>
      <c r="H12745" s="491">
        <f>H12744+(E12745-E12744)*(H12747-H12744)/(E12747-E12744)</f>
        <v>0.90236899999999998</v>
      </c>
      <c r="I12745" s="492">
        <f>I12744+(E12745-E12744)*(I12747-I12744)/(E12747-E12744)</f>
        <v>4.7666666666666666</v>
      </c>
      <c r="J12745" s="397">
        <f>J12744+(E12745-E12744)*(J12747-J12744)/(E12747-E12744)</f>
        <v>0.85850000000000004</v>
      </c>
      <c r="K12745" s="469">
        <f t="shared" si="1095"/>
        <v>4.7417778462395459</v>
      </c>
      <c r="L12745" s="469">
        <f t="shared" si="1096"/>
        <v>-2.4888820427120706E-2</v>
      </c>
    </row>
    <row r="12746" spans="1:12">
      <c r="A12746" s="98" t="str">
        <f t="shared" si="1103"/>
        <v>D800-120</v>
      </c>
      <c r="B12746" s="98">
        <f t="shared" si="1101"/>
        <v>8</v>
      </c>
      <c r="C12746" s="98">
        <f t="shared" si="1102"/>
        <v>0</v>
      </c>
      <c r="D12746" s="98">
        <f t="shared" si="1104"/>
        <v>96</v>
      </c>
      <c r="E12746" s="98">
        <f t="shared" si="1105"/>
        <v>14</v>
      </c>
      <c r="F12746" s="397">
        <f>F12744+(E12746-E12744)*(F12747-F12744)/(E12747-E12744)</f>
        <v>4.2904666666666671</v>
      </c>
      <c r="G12746" s="98">
        <v>15</v>
      </c>
      <c r="H12746" s="491">
        <f>H12744+(E12746-E12744)*(H12747-H12744)/(E12747-E12744)</f>
        <v>0.89423300000000006</v>
      </c>
      <c r="I12746" s="492">
        <f>I12744+(E12746-E12744)*(I12747-I12744)/(E12747-E12744)</f>
        <v>4.8333333333333339</v>
      </c>
      <c r="J12746" s="397">
        <f>J12744+(E12746-E12744)*(J12747-J12744)/(E12747-E12744)</f>
        <v>0.84689999999999999</v>
      </c>
      <c r="K12746" s="469">
        <f t="shared" si="1095"/>
        <v>4.7979292496101875</v>
      </c>
      <c r="L12746" s="469">
        <f t="shared" si="1096"/>
        <v>-3.5404083723146407E-2</v>
      </c>
    </row>
    <row r="12747" spans="1:12">
      <c r="A12747" s="480" t="str">
        <f t="shared" si="1103"/>
        <v>D800-120</v>
      </c>
      <c r="B12747" s="480">
        <f t="shared" si="1101"/>
        <v>8</v>
      </c>
      <c r="C12747" s="480">
        <f t="shared" si="1102"/>
        <v>0</v>
      </c>
      <c r="D12747" s="480">
        <f t="shared" si="1104"/>
        <v>96</v>
      </c>
      <c r="E12747" s="480">
        <f t="shared" si="1105"/>
        <v>15</v>
      </c>
      <c r="F12747" s="484">
        <v>4.3021000000000003</v>
      </c>
      <c r="G12747" s="480">
        <v>15</v>
      </c>
      <c r="H12747" s="482">
        <v>0.88609700000000002</v>
      </c>
      <c r="I12747" s="483">
        <v>4.9000000000000004</v>
      </c>
      <c r="J12747" s="484">
        <v>0.83530000000000004</v>
      </c>
      <c r="K12747" s="469">
        <f t="shared" ref="K12747:K12810" si="1106">F12747/H12747</f>
        <v>4.8551117992725406</v>
      </c>
      <c r="L12747" s="469">
        <f t="shared" ref="L12747:L12810" si="1107">K12747-I12747</f>
        <v>-4.4888200727459804E-2</v>
      </c>
    </row>
    <row r="12748" spans="1:12">
      <c r="A12748" s="98" t="str">
        <f t="shared" si="1103"/>
        <v>D800-120</v>
      </c>
      <c r="B12748" s="98">
        <f t="shared" si="1101"/>
        <v>8</v>
      </c>
      <c r="C12748" s="98">
        <f t="shared" si="1102"/>
        <v>0</v>
      </c>
      <c r="D12748" s="98">
        <f t="shared" si="1104"/>
        <v>96</v>
      </c>
      <c r="E12748" s="98">
        <f t="shared" si="1105"/>
        <v>16</v>
      </c>
      <c r="F12748" s="397">
        <f>F12747+(E12748-E12747)*(F12750-F12747)/(E12750-E12747)</f>
        <v>4.3136000000000001</v>
      </c>
      <c r="G12748" s="98">
        <v>15</v>
      </c>
      <c r="H12748" s="491">
        <f>H12747+(E12748-E12747)*(H12750-H12747)/(E12750-E12747)</f>
        <v>0.87798633333333331</v>
      </c>
      <c r="I12748" s="492">
        <f>I12747+(E12748-E12747)*(I12750-I12747)/(E12750-E12747)</f>
        <v>4.9333333333333336</v>
      </c>
      <c r="J12748" s="397">
        <f>J12747+(E12748-E12747)*(J12750-J12747)/(E12750-E12747)</f>
        <v>0.82369999999999999</v>
      </c>
      <c r="K12748" s="469">
        <f t="shared" si="1106"/>
        <v>4.9130605297956427</v>
      </c>
      <c r="L12748" s="469">
        <f t="shared" si="1107"/>
        <v>-2.0272803537690898E-2</v>
      </c>
    </row>
    <row r="12749" spans="1:12">
      <c r="A12749" s="98" t="str">
        <f t="shared" si="1103"/>
        <v>D800-120</v>
      </c>
      <c r="B12749" s="98">
        <f t="shared" si="1101"/>
        <v>8</v>
      </c>
      <c r="C12749" s="98">
        <f t="shared" si="1102"/>
        <v>0</v>
      </c>
      <c r="D12749" s="98">
        <f t="shared" si="1104"/>
        <v>96</v>
      </c>
      <c r="E12749" s="98">
        <f t="shared" si="1105"/>
        <v>17</v>
      </c>
      <c r="F12749" s="397">
        <f>F12747+(E12749-E12747)*(F12750-F12747)/(E12750-E12747)</f>
        <v>4.3250999999999999</v>
      </c>
      <c r="G12749" s="98">
        <v>15</v>
      </c>
      <c r="H12749" s="491">
        <f>H12747+(E12749-E12747)*(H12750-H12747)/(E12750-E12747)</f>
        <v>0.86987566666666671</v>
      </c>
      <c r="I12749" s="492">
        <f>I12747+(E12749-E12747)*(I12750-I12747)/(E12750-E12747)</f>
        <v>4.9666666666666668</v>
      </c>
      <c r="J12749" s="397">
        <f>J12747+(E12749-E12747)*(J12750-J12747)/(E12750-E12747)</f>
        <v>0.81210000000000004</v>
      </c>
      <c r="K12749" s="469">
        <f t="shared" si="1106"/>
        <v>4.9720898810443019</v>
      </c>
      <c r="L12749" s="469">
        <f t="shared" si="1107"/>
        <v>5.4232143776351549E-3</v>
      </c>
    </row>
    <row r="12750" spans="1:12">
      <c r="A12750" s="480" t="str">
        <f t="shared" si="1103"/>
        <v>D800-120</v>
      </c>
      <c r="B12750" s="480">
        <f t="shared" si="1101"/>
        <v>8</v>
      </c>
      <c r="C12750" s="480">
        <f t="shared" si="1102"/>
        <v>0</v>
      </c>
      <c r="D12750" s="480">
        <f t="shared" si="1104"/>
        <v>96</v>
      </c>
      <c r="E12750" s="480">
        <f t="shared" si="1105"/>
        <v>18</v>
      </c>
      <c r="F12750" s="484">
        <v>4.3365999999999998</v>
      </c>
      <c r="G12750" s="480">
        <v>15</v>
      </c>
      <c r="H12750" s="482">
        <v>0.861765</v>
      </c>
      <c r="I12750" s="483">
        <v>5</v>
      </c>
      <c r="J12750" s="484">
        <v>0.80049999999999999</v>
      </c>
      <c r="K12750" s="469">
        <f t="shared" si="1106"/>
        <v>5.0322303644264963</v>
      </c>
      <c r="L12750" s="469">
        <f t="shared" si="1107"/>
        <v>3.2230364426496294E-2</v>
      </c>
    </row>
    <row r="12751" spans="1:12">
      <c r="A12751" s="98" t="str">
        <f t="shared" si="1103"/>
        <v>D800-120</v>
      </c>
      <c r="B12751" s="98">
        <f t="shared" si="1101"/>
        <v>8</v>
      </c>
      <c r="C12751" s="98">
        <f t="shared" si="1102"/>
        <v>0</v>
      </c>
      <c r="D12751" s="98">
        <f t="shared" si="1104"/>
        <v>96</v>
      </c>
      <c r="E12751" s="98">
        <f t="shared" si="1105"/>
        <v>19</v>
      </c>
      <c r="F12751" s="397">
        <f>F12750+(E12751-E12750)*(F12753-F12750)/(E12753-E12750)</f>
        <v>4.3480333333333334</v>
      </c>
      <c r="G12751" s="98">
        <v>15</v>
      </c>
      <c r="H12751" s="491">
        <f>H12750+(E12751-E12750)*(H12753-H12750)/(E12753-E12750)</f>
        <v>0.85367300000000002</v>
      </c>
      <c r="I12751" s="492">
        <f>I12750+(E12751-E12750)*(I12753-I12750)/(E12753-E12750)</f>
        <v>5.0666666666666664</v>
      </c>
      <c r="J12751" s="397">
        <f>J12750+(E12751-E12750)*(J12753-J12750)/(E12753-E12750)</f>
        <v>0.7888666666666666</v>
      </c>
      <c r="K12751" s="469">
        <f t="shared" si="1106"/>
        <v>5.0933241807264995</v>
      </c>
      <c r="L12751" s="469">
        <f t="shared" si="1107"/>
        <v>2.6657514059833076E-2</v>
      </c>
    </row>
    <row r="12752" spans="1:12">
      <c r="A12752" s="98" t="str">
        <f t="shared" si="1103"/>
        <v>D800-120</v>
      </c>
      <c r="B12752" s="98">
        <f t="shared" si="1101"/>
        <v>8</v>
      </c>
      <c r="C12752" s="98">
        <f t="shared" si="1102"/>
        <v>0</v>
      </c>
      <c r="D12752" s="98">
        <f t="shared" si="1104"/>
        <v>96</v>
      </c>
      <c r="E12752" s="98">
        <f t="shared" si="1105"/>
        <v>20</v>
      </c>
      <c r="F12752" s="397">
        <f>F12750+(E12752-E12750)*(F12753-F12750)/(E12753-E12750)</f>
        <v>4.3594666666666662</v>
      </c>
      <c r="G12752" s="98">
        <v>15</v>
      </c>
      <c r="H12752" s="491">
        <f>H12750+(E12752-E12750)*(H12753-H12750)/(E12753-E12750)</f>
        <v>0.84558100000000003</v>
      </c>
      <c r="I12752" s="492">
        <f>I12750+(E12752-E12750)*(I12753-I12750)/(E12753-E12750)</f>
        <v>5.1333333333333337</v>
      </c>
      <c r="J12752" s="397">
        <f>J12750+(E12752-E12750)*(J12753-J12750)/(E12753-E12750)</f>
        <v>0.77723333333333333</v>
      </c>
      <c r="K12752" s="469">
        <f t="shared" si="1106"/>
        <v>5.1555873023006269</v>
      </c>
      <c r="L12752" s="469">
        <f t="shared" si="1107"/>
        <v>2.2253968967293147E-2</v>
      </c>
    </row>
    <row r="12753" spans="1:12">
      <c r="A12753" s="480" t="str">
        <f t="shared" si="1103"/>
        <v>D800-120</v>
      </c>
      <c r="B12753" s="480">
        <f t="shared" si="1101"/>
        <v>8</v>
      </c>
      <c r="C12753" s="480">
        <f t="shared" si="1102"/>
        <v>0</v>
      </c>
      <c r="D12753" s="480">
        <f t="shared" si="1104"/>
        <v>96</v>
      </c>
      <c r="E12753" s="480">
        <f t="shared" si="1105"/>
        <v>21</v>
      </c>
      <c r="F12753" s="484">
        <v>4.3708999999999998</v>
      </c>
      <c r="G12753" s="480">
        <v>15</v>
      </c>
      <c r="H12753" s="482">
        <v>0.83748900000000004</v>
      </c>
      <c r="I12753" s="483">
        <v>5.2</v>
      </c>
      <c r="J12753" s="484">
        <v>0.76559999999999995</v>
      </c>
      <c r="K12753" s="469">
        <f t="shared" si="1106"/>
        <v>5.2190536233908738</v>
      </c>
      <c r="L12753" s="469">
        <f t="shared" si="1107"/>
        <v>1.9053623390873575E-2</v>
      </c>
    </row>
    <row r="12754" spans="1:12">
      <c r="A12754" s="98" t="str">
        <f t="shared" si="1103"/>
        <v>D800-120</v>
      </c>
      <c r="B12754" s="98">
        <f t="shared" si="1101"/>
        <v>8</v>
      </c>
      <c r="C12754" s="98">
        <f t="shared" si="1102"/>
        <v>0</v>
      </c>
      <c r="D12754" s="98">
        <f t="shared" si="1104"/>
        <v>96</v>
      </c>
      <c r="E12754" s="98">
        <f t="shared" si="1105"/>
        <v>22</v>
      </c>
      <c r="F12754" s="397">
        <f>F12753+(E12754-E12753)*(F12756-F12753)/(E12756-E12753)</f>
        <v>4.3822333333333328</v>
      </c>
      <c r="G12754" s="98">
        <v>15</v>
      </c>
      <c r="H12754" s="491">
        <f>H12753+(E12754-E12753)*(H12756-H12753)/(E12756-E12753)</f>
        <v>0.82940900000000006</v>
      </c>
      <c r="I12754" s="492">
        <f>I12753+(E12754-E12753)*(I12756-I12753)/(E12756-E12753)</f>
        <v>5.2666666666666666</v>
      </c>
      <c r="J12754" s="397">
        <f>J12753+(E12754-E12753)*(J12756-J12753)/(E12756-E12753)</f>
        <v>0.754</v>
      </c>
      <c r="K12754" s="469">
        <f t="shared" si="1106"/>
        <v>5.2835613470957421</v>
      </c>
      <c r="L12754" s="469">
        <f t="shared" si="1107"/>
        <v>1.6894680429075493E-2</v>
      </c>
    </row>
    <row r="12755" spans="1:12">
      <c r="A12755" s="98" t="str">
        <f t="shared" si="1103"/>
        <v>D800-120</v>
      </c>
      <c r="B12755" s="98">
        <f t="shared" si="1101"/>
        <v>8</v>
      </c>
      <c r="C12755" s="98">
        <f t="shared" si="1102"/>
        <v>0</v>
      </c>
      <c r="D12755" s="98">
        <f t="shared" si="1104"/>
        <v>96</v>
      </c>
      <c r="E12755" s="98">
        <f t="shared" si="1105"/>
        <v>23</v>
      </c>
      <c r="F12755" s="397">
        <f>F12753+(E12755-E12753)*(F12756-F12753)/(E12756-E12753)</f>
        <v>4.3935666666666666</v>
      </c>
      <c r="G12755" s="98">
        <v>15</v>
      </c>
      <c r="H12755" s="491">
        <f>H12753+(E12755-E12753)*(H12756-H12753)/(E12756-E12753)</f>
        <v>0.82132899999999998</v>
      </c>
      <c r="I12755" s="492">
        <f>I12753+(E12755-E12753)*(I12756-I12753)/(E12756-E12753)</f>
        <v>5.3333333333333339</v>
      </c>
      <c r="J12755" s="397">
        <f>J12753+(E12755-E12753)*(J12756-J12753)/(E12756-E12753)</f>
        <v>0.74239999999999995</v>
      </c>
      <c r="K12755" s="469">
        <f t="shared" si="1106"/>
        <v>5.3493382879049278</v>
      </c>
      <c r="L12755" s="469">
        <f t="shared" si="1107"/>
        <v>1.6004954571593899E-2</v>
      </c>
    </row>
    <row r="12756" spans="1:12">
      <c r="A12756" s="480" t="str">
        <f t="shared" si="1103"/>
        <v>D800-120</v>
      </c>
      <c r="B12756" s="480">
        <f t="shared" si="1101"/>
        <v>8</v>
      </c>
      <c r="C12756" s="480">
        <f t="shared" si="1102"/>
        <v>0</v>
      </c>
      <c r="D12756" s="480">
        <f t="shared" si="1104"/>
        <v>96</v>
      </c>
      <c r="E12756" s="480">
        <f t="shared" si="1105"/>
        <v>24</v>
      </c>
      <c r="F12756" s="484">
        <v>4.4048999999999996</v>
      </c>
      <c r="G12756" s="480">
        <v>15</v>
      </c>
      <c r="H12756" s="482">
        <v>0.813249</v>
      </c>
      <c r="I12756" s="483">
        <v>5.4</v>
      </c>
      <c r="J12756" s="484">
        <v>0.73080000000000001</v>
      </c>
      <c r="K12756" s="469">
        <f t="shared" si="1106"/>
        <v>5.4164222765721197</v>
      </c>
      <c r="L12756" s="469">
        <f t="shared" si="1107"/>
        <v>1.6422276572119365E-2</v>
      </c>
    </row>
    <row r="12757" spans="1:12">
      <c r="A12757" s="98" t="str">
        <f t="shared" si="1103"/>
        <v>D800-120</v>
      </c>
      <c r="B12757" s="98">
        <f t="shared" si="1101"/>
        <v>8</v>
      </c>
      <c r="C12757" s="98">
        <f t="shared" si="1102"/>
        <v>0</v>
      </c>
      <c r="D12757" s="98">
        <f t="shared" si="1104"/>
        <v>96</v>
      </c>
      <c r="E12757" s="98">
        <f t="shared" si="1105"/>
        <v>25</v>
      </c>
      <c r="F12757" s="397">
        <f>F12756+(E12757-E12756)*(F12759-F12756)/(E12759-E12756)</f>
        <v>4.4161333333333328</v>
      </c>
      <c r="G12757" s="98">
        <v>15</v>
      </c>
      <c r="H12757" s="491">
        <f>H12756+(E12757-E12756)*(H12759-H12756)/(E12759-E12756)</f>
        <v>0.80517466666666671</v>
      </c>
      <c r="I12757" s="492">
        <f>I12756+(E12757-E12756)*(I12759-I12756)/(E12759-E12756)</f>
        <v>5.4666666666666668</v>
      </c>
      <c r="J12757" s="397">
        <f>J12756+(E12757-E12756)*(J12759-J12756)/(E12759-E12756)</f>
        <v>0.71919999999999995</v>
      </c>
      <c r="K12757" s="469">
        <f t="shared" si="1106"/>
        <v>5.484689864393812</v>
      </c>
      <c r="L12757" s="469">
        <f t="shared" si="1107"/>
        <v>1.8023197727145224E-2</v>
      </c>
    </row>
    <row r="12758" spans="1:12">
      <c r="A12758" s="98" t="str">
        <f t="shared" si="1103"/>
        <v>D800-120</v>
      </c>
      <c r="B12758" s="98">
        <f t="shared" si="1101"/>
        <v>8</v>
      </c>
      <c r="C12758" s="98">
        <f t="shared" si="1102"/>
        <v>0</v>
      </c>
      <c r="D12758" s="98">
        <f t="shared" si="1104"/>
        <v>96</v>
      </c>
      <c r="E12758" s="98">
        <f t="shared" si="1105"/>
        <v>26</v>
      </c>
      <c r="F12758" s="397">
        <f>F12756+(E12758-E12756)*(F12759-F12756)/(E12759-E12756)</f>
        <v>4.4273666666666669</v>
      </c>
      <c r="G12758" s="98">
        <v>15</v>
      </c>
      <c r="H12758" s="491">
        <f>H12756+(E12758-E12756)*(H12759-H12756)/(E12759-E12756)</f>
        <v>0.7971003333333333</v>
      </c>
      <c r="I12758" s="492">
        <f>I12756+(E12758-E12756)*(I12759-I12756)/(E12759-E12756)</f>
        <v>5.5333333333333332</v>
      </c>
      <c r="J12758" s="397">
        <f>J12756+(E12758-E12756)*(J12759-J12756)/(E12759-E12756)</f>
        <v>0.70760000000000001</v>
      </c>
      <c r="K12758" s="469">
        <f t="shared" si="1106"/>
        <v>5.5543405033494322</v>
      </c>
      <c r="L12758" s="469">
        <f t="shared" si="1107"/>
        <v>2.1007170016098975E-2</v>
      </c>
    </row>
    <row r="12759" spans="1:12">
      <c r="A12759" s="480" t="str">
        <f t="shared" si="1103"/>
        <v>D800-120</v>
      </c>
      <c r="B12759" s="480">
        <f t="shared" si="1101"/>
        <v>8</v>
      </c>
      <c r="C12759" s="480">
        <f t="shared" si="1102"/>
        <v>0</v>
      </c>
      <c r="D12759" s="480">
        <f t="shared" si="1104"/>
        <v>96</v>
      </c>
      <c r="E12759" s="480">
        <f t="shared" si="1105"/>
        <v>27</v>
      </c>
      <c r="F12759" s="484">
        <v>4.4386000000000001</v>
      </c>
      <c r="G12759" s="480">
        <v>15</v>
      </c>
      <c r="H12759" s="482">
        <v>0.78902600000000001</v>
      </c>
      <c r="I12759" s="483">
        <v>5.6</v>
      </c>
      <c r="J12759" s="484">
        <v>0.69599999999999995</v>
      </c>
      <c r="K12759" s="469">
        <f t="shared" si="1106"/>
        <v>5.6254166529366589</v>
      </c>
      <c r="L12759" s="469">
        <f t="shared" si="1107"/>
        <v>2.541665293665929E-2</v>
      </c>
    </row>
    <row r="12760" spans="1:12">
      <c r="A12760" s="98" t="str">
        <f t="shared" si="1103"/>
        <v>D800-120</v>
      </c>
      <c r="B12760" s="98">
        <f t="shared" si="1101"/>
        <v>8</v>
      </c>
      <c r="C12760" s="98">
        <f t="shared" si="1102"/>
        <v>0</v>
      </c>
      <c r="D12760" s="98">
        <f t="shared" si="1104"/>
        <v>96</v>
      </c>
      <c r="E12760" s="98">
        <f t="shared" si="1105"/>
        <v>28</v>
      </c>
      <c r="F12760" s="397">
        <f>F12759+(E12760-E12759)*(F12762-F12759)/(E12762-E12759)</f>
        <v>4.4497666666666671</v>
      </c>
      <c r="G12760" s="98">
        <v>15</v>
      </c>
      <c r="H12760" s="491">
        <f>H12759+(E12760-E12759)*(H12762-H12759)/(E12762-E12759)</f>
        <v>0.78095099999999995</v>
      </c>
      <c r="I12760" s="492">
        <f>I12759+(E12760-E12759)*(I12762-I12759)/(E12762-E12759)</f>
        <v>5.6666666666666661</v>
      </c>
      <c r="J12760" s="397">
        <f>J12759+(E12760-E12759)*(J12762-J12759)/(E12762-E12759)</f>
        <v>0.68440000000000001</v>
      </c>
      <c r="K12760" s="469">
        <f t="shared" si="1106"/>
        <v>5.6978820267426089</v>
      </c>
      <c r="L12760" s="469">
        <f t="shared" si="1107"/>
        <v>3.1215360075942833E-2</v>
      </c>
    </row>
    <row r="12761" spans="1:12">
      <c r="A12761" s="98" t="str">
        <f t="shared" si="1103"/>
        <v>D800-120</v>
      </c>
      <c r="B12761" s="98">
        <f t="shared" si="1101"/>
        <v>8</v>
      </c>
      <c r="C12761" s="98">
        <f t="shared" si="1102"/>
        <v>0</v>
      </c>
      <c r="D12761" s="98">
        <f t="shared" si="1104"/>
        <v>96</v>
      </c>
      <c r="E12761" s="98">
        <f t="shared" si="1105"/>
        <v>29</v>
      </c>
      <c r="F12761" s="397">
        <f>F12759+(E12761-E12759)*(F12762-F12759)/(E12762-E12759)</f>
        <v>4.4609333333333332</v>
      </c>
      <c r="G12761" s="98">
        <v>15</v>
      </c>
      <c r="H12761" s="491">
        <f>H12759+(E12761-E12759)*(H12762-H12759)/(E12762-E12759)</f>
        <v>0.77287600000000001</v>
      </c>
      <c r="I12761" s="492">
        <f>I12759+(E12761-E12759)*(I12762-I12759)/(E12762-E12759)</f>
        <v>5.7333333333333334</v>
      </c>
      <c r="J12761" s="397">
        <f>J12759+(E12761-E12759)*(J12762-J12759)/(E12762-E12759)</f>
        <v>0.67279999999999995</v>
      </c>
      <c r="K12761" s="469">
        <f t="shared" si="1106"/>
        <v>5.7718616354154264</v>
      </c>
      <c r="L12761" s="469">
        <f t="shared" si="1107"/>
        <v>3.8528302082093013E-2</v>
      </c>
    </row>
    <row r="12762" spans="1:12">
      <c r="A12762" s="480" t="str">
        <f t="shared" si="1103"/>
        <v>D800-120</v>
      </c>
      <c r="B12762" s="480">
        <f t="shared" si="1101"/>
        <v>8</v>
      </c>
      <c r="C12762" s="480">
        <f t="shared" si="1102"/>
        <v>0</v>
      </c>
      <c r="D12762" s="480">
        <f t="shared" si="1104"/>
        <v>96</v>
      </c>
      <c r="E12762" s="480">
        <f t="shared" si="1105"/>
        <v>30</v>
      </c>
      <c r="F12762" s="484">
        <v>4.4721000000000002</v>
      </c>
      <c r="G12762" s="480">
        <v>15</v>
      </c>
      <c r="H12762" s="482">
        <v>0.76480099999999995</v>
      </c>
      <c r="I12762" s="483">
        <v>5.8</v>
      </c>
      <c r="J12762" s="484">
        <v>0.66120000000000001</v>
      </c>
      <c r="K12762" s="469">
        <f t="shared" si="1106"/>
        <v>5.8474034422026131</v>
      </c>
      <c r="L12762" s="469">
        <f t="shared" si="1107"/>
        <v>4.7403442202613277E-2</v>
      </c>
    </row>
    <row r="12763" spans="1:12">
      <c r="A12763" s="98" t="str">
        <f t="shared" si="1103"/>
        <v>D800-120</v>
      </c>
      <c r="B12763" s="98">
        <f t="shared" si="1101"/>
        <v>8</v>
      </c>
      <c r="C12763" s="98">
        <f t="shared" si="1102"/>
        <v>0</v>
      </c>
      <c r="D12763" s="98">
        <f t="shared" si="1104"/>
        <v>96</v>
      </c>
      <c r="E12763" s="98">
        <f t="shared" si="1105"/>
        <v>31</v>
      </c>
      <c r="F12763" s="397">
        <f>F12762+(E12763-E12762)*(F12765-F12762)/(E12765-E12762)</f>
        <v>4.4832000000000001</v>
      </c>
      <c r="G12763" s="98">
        <v>15</v>
      </c>
      <c r="H12763" s="491">
        <f>H12762+(E12763-E12762)*(H12765-H12762)/(E12765-E12762)</f>
        <v>0.75671899999999992</v>
      </c>
      <c r="I12763" s="492">
        <f>I12762+(E12763-E12762)*(I12765-I12762)/(E12765-E12762)</f>
        <v>5.8999999999999995</v>
      </c>
      <c r="J12763" s="397">
        <f>J12762+(E12763-E12762)*(J12765-J12762)/(E12765-E12762)</f>
        <v>0.64959999999999996</v>
      </c>
      <c r="K12763" s="469">
        <f t="shared" si="1106"/>
        <v>5.9245241628662697</v>
      </c>
      <c r="L12763" s="469">
        <f t="shared" si="1107"/>
        <v>2.4524162866270238E-2</v>
      </c>
    </row>
    <row r="12764" spans="1:12">
      <c r="A12764" s="98" t="str">
        <f t="shared" si="1103"/>
        <v>D800-120</v>
      </c>
      <c r="B12764" s="98">
        <f t="shared" si="1101"/>
        <v>8</v>
      </c>
      <c r="C12764" s="98">
        <f t="shared" si="1102"/>
        <v>0</v>
      </c>
      <c r="D12764" s="98">
        <f t="shared" si="1104"/>
        <v>96</v>
      </c>
      <c r="E12764" s="98">
        <f t="shared" si="1105"/>
        <v>32</v>
      </c>
      <c r="F12764" s="397">
        <f>F12762+(E12764-E12762)*(F12765-F12762)/(E12765-E12762)</f>
        <v>4.4943</v>
      </c>
      <c r="G12764" s="98">
        <v>15</v>
      </c>
      <c r="H12764" s="491">
        <f>H12762+(E12764-E12762)*(H12765-H12762)/(E12765-E12762)</f>
        <v>0.748637</v>
      </c>
      <c r="I12764" s="492">
        <f>I12762+(E12764-E12762)*(I12765-I12762)/(E12765-E12762)</f>
        <v>6</v>
      </c>
      <c r="J12764" s="397">
        <f>J12762+(E12764-E12762)*(J12765-J12762)/(E12765-E12762)</f>
        <v>0.63800000000000001</v>
      </c>
      <c r="K12764" s="469">
        <f t="shared" si="1106"/>
        <v>6.0033100154013228</v>
      </c>
      <c r="L12764" s="469">
        <f t="shared" si="1107"/>
        <v>3.3100154013228078E-3</v>
      </c>
    </row>
    <row r="12765" spans="1:12">
      <c r="A12765" s="480" t="str">
        <f t="shared" si="1103"/>
        <v>D800-120</v>
      </c>
      <c r="B12765" s="480">
        <f t="shared" si="1101"/>
        <v>8</v>
      </c>
      <c r="C12765" s="480">
        <f t="shared" si="1102"/>
        <v>0</v>
      </c>
      <c r="D12765" s="480">
        <f t="shared" si="1104"/>
        <v>96</v>
      </c>
      <c r="E12765" s="480">
        <f t="shared" si="1105"/>
        <v>33</v>
      </c>
      <c r="F12765" s="484">
        <v>4.5053999999999998</v>
      </c>
      <c r="G12765" s="480">
        <v>15</v>
      </c>
      <c r="H12765" s="482">
        <v>0.74055499999999996</v>
      </c>
      <c r="I12765" s="483">
        <v>6.1</v>
      </c>
      <c r="J12765" s="484">
        <v>0.62639999999999996</v>
      </c>
      <c r="K12765" s="469">
        <f t="shared" si="1106"/>
        <v>6.083815516740823</v>
      </c>
      <c r="L12765" s="469">
        <f t="shared" si="1107"/>
        <v>-1.6184483259176652E-2</v>
      </c>
    </row>
    <row r="12766" spans="1:12">
      <c r="A12766" s="98" t="str">
        <f t="shared" si="1103"/>
        <v>D800-120</v>
      </c>
      <c r="B12766" s="98">
        <f t="shared" si="1101"/>
        <v>8</v>
      </c>
      <c r="C12766" s="98">
        <f t="shared" si="1102"/>
        <v>0</v>
      </c>
      <c r="D12766" s="98">
        <f t="shared" si="1104"/>
        <v>96</v>
      </c>
      <c r="E12766" s="98">
        <f t="shared" si="1105"/>
        <v>34</v>
      </c>
      <c r="F12766" s="397">
        <f>F12765+(E12766-E12765)*(F12768-F12765)/(E12768-E12765)</f>
        <v>4.5163666666666664</v>
      </c>
      <c r="G12766" s="98">
        <v>15</v>
      </c>
      <c r="H12766" s="491">
        <f>H12765+(E12766-E12765)*(H12768-H12765)/(E12768-E12765)</f>
        <v>0.73246</v>
      </c>
      <c r="I12766" s="492">
        <f>I12765+(E12766-E12765)*(I12768-I12765)/(E12768-E12765)</f>
        <v>6.1666666666666661</v>
      </c>
      <c r="J12766" s="397">
        <f>J12765+(E12766-E12765)*(J12768-J12765)/(E12768-E12765)</f>
        <v>0.61480000000000001</v>
      </c>
      <c r="K12766" s="469">
        <f t="shared" si="1106"/>
        <v>6.1660249934012317</v>
      </c>
      <c r="L12766" s="469">
        <f t="shared" si="1107"/>
        <v>-6.4167326543440595E-4</v>
      </c>
    </row>
    <row r="12767" spans="1:12">
      <c r="A12767" s="98" t="str">
        <f t="shared" si="1103"/>
        <v>D800-120</v>
      </c>
      <c r="B12767" s="98">
        <f t="shared" si="1101"/>
        <v>8</v>
      </c>
      <c r="C12767" s="98">
        <f t="shared" si="1102"/>
        <v>0</v>
      </c>
      <c r="D12767" s="98">
        <f t="shared" si="1104"/>
        <v>96</v>
      </c>
      <c r="E12767" s="98">
        <f t="shared" si="1105"/>
        <v>35</v>
      </c>
      <c r="F12767" s="397">
        <f>F12765+(E12767-E12765)*(F12768-F12765)/(E12768-E12765)</f>
        <v>4.527333333333333</v>
      </c>
      <c r="G12767" s="98">
        <v>15</v>
      </c>
      <c r="H12767" s="491">
        <f>H12765+(E12767-E12765)*(H12768-H12765)/(E12768-E12765)</f>
        <v>0.72436499999999993</v>
      </c>
      <c r="I12767" s="492">
        <f>I12765+(E12767-E12765)*(I12768-I12765)/(E12768-E12765)</f>
        <v>6.2333333333333334</v>
      </c>
      <c r="J12767" s="397">
        <f>J12765+(E12767-E12765)*(J12768-J12765)/(E12768-E12765)</f>
        <v>0.60319999999999996</v>
      </c>
      <c r="K12767" s="469">
        <f t="shared" si="1106"/>
        <v>6.2500719020567441</v>
      </c>
      <c r="L12767" s="469">
        <f t="shared" si="1107"/>
        <v>1.6738568723410729E-2</v>
      </c>
    </row>
    <row r="12768" spans="1:12">
      <c r="A12768" s="480" t="str">
        <f t="shared" si="1103"/>
        <v>D800-120</v>
      </c>
      <c r="B12768" s="480">
        <f t="shared" si="1101"/>
        <v>8</v>
      </c>
      <c r="C12768" s="480">
        <f t="shared" si="1102"/>
        <v>0</v>
      </c>
      <c r="D12768" s="480">
        <f t="shared" si="1104"/>
        <v>96</v>
      </c>
      <c r="E12768" s="480">
        <f t="shared" si="1105"/>
        <v>36</v>
      </c>
      <c r="F12768" s="484">
        <v>4.5382999999999996</v>
      </c>
      <c r="G12768" s="480">
        <v>15</v>
      </c>
      <c r="H12768" s="482">
        <v>0.71626999999999996</v>
      </c>
      <c r="I12768" s="483">
        <v>6.3</v>
      </c>
      <c r="J12768" s="484">
        <v>0.59160000000000001</v>
      </c>
      <c r="K12768" s="469">
        <f t="shared" si="1106"/>
        <v>6.3360185404945062</v>
      </c>
      <c r="L12768" s="469">
        <f t="shared" si="1107"/>
        <v>3.6018540494506368E-2</v>
      </c>
    </row>
    <row r="12769" spans="1:12">
      <c r="A12769" s="98" t="str">
        <f t="shared" si="1103"/>
        <v>D800-120</v>
      </c>
      <c r="B12769" s="98">
        <f t="shared" si="1101"/>
        <v>8</v>
      </c>
      <c r="C12769" s="98">
        <f t="shared" si="1102"/>
        <v>0</v>
      </c>
      <c r="D12769" s="98">
        <f t="shared" si="1104"/>
        <v>96</v>
      </c>
      <c r="E12769" s="98">
        <f t="shared" si="1105"/>
        <v>37</v>
      </c>
      <c r="F12769" s="397">
        <f>F12768+(E12769-E12768)*(F12771-F12768)/(E12771-E12768)</f>
        <v>4.5492333333333335</v>
      </c>
      <c r="G12769" s="98">
        <v>15</v>
      </c>
      <c r="H12769" s="491">
        <f>H12768+(E12769-E12768)*(H12771-H12768)/(E12771-E12768)</f>
        <v>0.70815633333333328</v>
      </c>
      <c r="I12769" s="492">
        <f>I12768+(E12769-E12768)*(I12771-I12768)/(E12771-E12768)</f>
        <v>6.3999999999999995</v>
      </c>
      <c r="J12769" s="397">
        <f>J12768+(E12769-E12768)*(J12771-J12768)/(E12771-E12768)</f>
        <v>0.57999999999999996</v>
      </c>
      <c r="K12769" s="469">
        <f t="shared" si="1106"/>
        <v>6.4240523161317027</v>
      </c>
      <c r="L12769" s="469">
        <f t="shared" si="1107"/>
        <v>2.4052316131703222E-2</v>
      </c>
    </row>
    <row r="12770" spans="1:12">
      <c r="A12770" s="98" t="str">
        <f t="shared" si="1103"/>
        <v>D800-120</v>
      </c>
      <c r="B12770" s="98">
        <f t="shared" si="1101"/>
        <v>8</v>
      </c>
      <c r="C12770" s="98">
        <f t="shared" si="1102"/>
        <v>0</v>
      </c>
      <c r="D12770" s="98">
        <f t="shared" si="1104"/>
        <v>96</v>
      </c>
      <c r="E12770" s="98">
        <f t="shared" si="1105"/>
        <v>38</v>
      </c>
      <c r="F12770" s="397">
        <f>F12768+(E12770-E12768)*(F12771-F12768)/(E12771-E12768)</f>
        <v>4.5601666666666665</v>
      </c>
      <c r="G12770" s="98">
        <v>15</v>
      </c>
      <c r="H12770" s="491">
        <f>H12768+(E12770-E12768)*(H12771-H12768)/(E12771-E12768)</f>
        <v>0.7000426666666667</v>
      </c>
      <c r="I12770" s="492">
        <f>I12768+(E12770-E12768)*(I12771-I12768)/(E12771-E12768)</f>
        <v>6.5</v>
      </c>
      <c r="J12770" s="397">
        <f>J12768+(E12770-E12768)*(J12771-J12768)/(E12771-E12768)</f>
        <v>0.56840000000000002</v>
      </c>
      <c r="K12770" s="469">
        <f t="shared" si="1106"/>
        <v>6.5141267579880839</v>
      </c>
      <c r="L12770" s="469">
        <f t="shared" si="1107"/>
        <v>1.4126757988083938E-2</v>
      </c>
    </row>
    <row r="12771" spans="1:12">
      <c r="A12771" s="480" t="str">
        <f t="shared" si="1103"/>
        <v>D800-120</v>
      </c>
      <c r="B12771" s="480">
        <f t="shared" si="1101"/>
        <v>8</v>
      </c>
      <c r="C12771" s="480">
        <f t="shared" si="1102"/>
        <v>0</v>
      </c>
      <c r="D12771" s="480">
        <f t="shared" si="1104"/>
        <v>96</v>
      </c>
      <c r="E12771" s="480">
        <f t="shared" si="1105"/>
        <v>39</v>
      </c>
      <c r="F12771" s="484">
        <v>4.5711000000000004</v>
      </c>
      <c r="G12771" s="480">
        <v>15</v>
      </c>
      <c r="H12771" s="482">
        <v>0.69192900000000002</v>
      </c>
      <c r="I12771" s="483">
        <v>6.6</v>
      </c>
      <c r="J12771" s="484">
        <v>0.55679999999999996</v>
      </c>
      <c r="K12771" s="469">
        <f t="shared" si="1106"/>
        <v>6.6063136535685025</v>
      </c>
      <c r="L12771" s="469">
        <f t="shared" si="1107"/>
        <v>6.3136535685028861E-3</v>
      </c>
    </row>
    <row r="12772" spans="1:12">
      <c r="A12772" s="98" t="str">
        <f t="shared" si="1103"/>
        <v>D800-120</v>
      </c>
      <c r="B12772" s="98">
        <f t="shared" si="1101"/>
        <v>8</v>
      </c>
      <c r="C12772" s="98">
        <f t="shared" si="1102"/>
        <v>0</v>
      </c>
      <c r="D12772" s="98">
        <f t="shared" si="1104"/>
        <v>96</v>
      </c>
      <c r="E12772" s="98">
        <f t="shared" si="1105"/>
        <v>40</v>
      </c>
      <c r="F12772" s="397">
        <f>F12771+(E12772-E12771)*(F12774-F12771)/(E12774-E12771)</f>
        <v>4.5819333333333336</v>
      </c>
      <c r="G12772" s="98">
        <v>15</v>
      </c>
      <c r="H12772" s="491">
        <f>H12771+(E12772-E12771)*(H12774-H12771)/(E12774-E12771)</f>
        <v>0.68379066666666666</v>
      </c>
      <c r="I12772" s="492">
        <f>I12771+(E12772-E12771)*(I12774-I12771)/(E12774-E12771)</f>
        <v>6.7</v>
      </c>
      <c r="J12772" s="397">
        <f>J12771+(E12772-E12771)*(J12774-J12771)/(E12774-E12771)</f>
        <v>0.54520000000000002</v>
      </c>
      <c r="K12772" s="469">
        <f t="shared" si="1106"/>
        <v>6.7007836706360431</v>
      </c>
      <c r="L12772" s="469">
        <f t="shared" si="1107"/>
        <v>7.836706360428991E-4</v>
      </c>
    </row>
    <row r="12773" spans="1:12">
      <c r="A12773" s="98" t="str">
        <f t="shared" si="1103"/>
        <v>D800-120</v>
      </c>
      <c r="B12773" s="98">
        <f t="shared" si="1101"/>
        <v>8</v>
      </c>
      <c r="C12773" s="98">
        <f t="shared" si="1102"/>
        <v>0</v>
      </c>
      <c r="D12773" s="98">
        <f t="shared" si="1104"/>
        <v>96</v>
      </c>
      <c r="E12773" s="98">
        <f t="shared" si="1105"/>
        <v>41</v>
      </c>
      <c r="F12773" s="397">
        <f>F12771+(E12773-E12771)*(F12774-F12771)/(E12774-E12771)</f>
        <v>4.5927666666666669</v>
      </c>
      <c r="G12773" s="98">
        <v>15</v>
      </c>
      <c r="H12773" s="491">
        <f>H12771+(E12773-E12771)*(H12774-H12771)/(E12774-E12771)</f>
        <v>0.67565233333333341</v>
      </c>
      <c r="I12773" s="492">
        <f>I12771+(E12773-E12771)*(I12774-I12771)/(E12774-E12771)</f>
        <v>6.8</v>
      </c>
      <c r="J12773" s="397">
        <f>J12771+(E12773-E12771)*(J12774-J12771)/(E12774-E12771)</f>
        <v>0.53359999999999996</v>
      </c>
      <c r="K12773" s="469">
        <f t="shared" si="1106"/>
        <v>6.7975294986524126</v>
      </c>
      <c r="L12773" s="469">
        <f t="shared" si="1107"/>
        <v>-2.4705013475871951E-3</v>
      </c>
    </row>
    <row r="12774" spans="1:12">
      <c r="A12774" s="480" t="str">
        <f t="shared" si="1103"/>
        <v>D800-120</v>
      </c>
      <c r="B12774" s="480">
        <f t="shared" si="1101"/>
        <v>8</v>
      </c>
      <c r="C12774" s="480">
        <f t="shared" si="1102"/>
        <v>0</v>
      </c>
      <c r="D12774" s="480">
        <f t="shared" si="1104"/>
        <v>96</v>
      </c>
      <c r="E12774" s="480">
        <f t="shared" si="1105"/>
        <v>42</v>
      </c>
      <c r="F12774" s="484">
        <v>4.6036000000000001</v>
      </c>
      <c r="G12774" s="480">
        <v>15</v>
      </c>
      <c r="H12774" s="482">
        <v>0.66751400000000005</v>
      </c>
      <c r="I12774" s="483">
        <v>6.9</v>
      </c>
      <c r="J12774" s="484">
        <v>0.52200000000000002</v>
      </c>
      <c r="K12774" s="469">
        <f t="shared" si="1106"/>
        <v>6.8966343777059356</v>
      </c>
      <c r="L12774" s="469">
        <f t="shared" si="1107"/>
        <v>-3.3656222940647851E-3</v>
      </c>
    </row>
    <row r="12775" spans="1:12">
      <c r="A12775" s="98" t="str">
        <f t="shared" si="1103"/>
        <v>D800-120</v>
      </c>
      <c r="B12775" s="98">
        <f t="shared" si="1101"/>
        <v>8</v>
      </c>
      <c r="C12775" s="98">
        <f t="shared" si="1102"/>
        <v>0</v>
      </c>
      <c r="D12775" s="98">
        <f t="shared" si="1104"/>
        <v>96</v>
      </c>
      <c r="E12775" s="98">
        <f t="shared" si="1105"/>
        <v>43</v>
      </c>
      <c r="F12775" s="397">
        <f>F12774+(E12775-E12774)*(F12777-F12774)/(E12777-E12774)</f>
        <v>4.6143666666666672</v>
      </c>
      <c r="G12775" s="98">
        <v>15</v>
      </c>
      <c r="H12775" s="491">
        <f>H12774+(E12775-E12774)*(H12777-H12774)/(E12777-E12774)</f>
        <v>0.65934533333333334</v>
      </c>
      <c r="I12775" s="492">
        <f>I12774+(E12775-E12774)*(I12777-I12774)/(E12777-E12774)</f>
        <v>7</v>
      </c>
      <c r="J12775" s="397">
        <f>J12774+(E12775-E12774)*(J12777-J12774)/(E12777-E12774)</f>
        <v>0.51039999999999996</v>
      </c>
      <c r="K12775" s="469">
        <f t="shared" si="1106"/>
        <v>6.9984065001850331</v>
      </c>
      <c r="L12775" s="469">
        <f t="shared" si="1107"/>
        <v>-1.5934998149669255E-3</v>
      </c>
    </row>
    <row r="12776" spans="1:12">
      <c r="A12776" s="98" t="str">
        <f t="shared" si="1103"/>
        <v>D800-120</v>
      </c>
      <c r="B12776" s="98">
        <f t="shared" si="1101"/>
        <v>8</v>
      </c>
      <c r="C12776" s="98">
        <f t="shared" si="1102"/>
        <v>0</v>
      </c>
      <c r="D12776" s="98">
        <f t="shared" si="1104"/>
        <v>96</v>
      </c>
      <c r="E12776" s="98">
        <f t="shared" si="1105"/>
        <v>44</v>
      </c>
      <c r="F12776" s="397">
        <f>F12774+(E12776-E12774)*(F12777-F12774)/(E12777-E12774)</f>
        <v>4.6251333333333333</v>
      </c>
      <c r="G12776" s="98">
        <v>15</v>
      </c>
      <c r="H12776" s="491">
        <f>H12774+(E12776-E12774)*(H12777-H12774)/(E12777-E12774)</f>
        <v>0.65117666666666674</v>
      </c>
      <c r="I12776" s="492">
        <f>I12774+(E12776-E12774)*(I12777-I12774)/(E12777-E12774)</f>
        <v>7.1000000000000005</v>
      </c>
      <c r="J12776" s="397">
        <f>J12774+(E12776-E12774)*(J12777-J12774)/(E12777-E12774)</f>
        <v>0.49880000000000002</v>
      </c>
      <c r="K12776" s="469">
        <f t="shared" si="1106"/>
        <v>7.1027319774971458</v>
      </c>
      <c r="L12776" s="469">
        <f t="shared" si="1107"/>
        <v>2.7319774971452659E-3</v>
      </c>
    </row>
    <row r="12777" spans="1:12">
      <c r="A12777" s="480" t="str">
        <f t="shared" si="1103"/>
        <v>D800-120</v>
      </c>
      <c r="B12777" s="480">
        <f t="shared" si="1101"/>
        <v>8</v>
      </c>
      <c r="C12777" s="480">
        <f t="shared" si="1102"/>
        <v>0</v>
      </c>
      <c r="D12777" s="480">
        <f t="shared" ref="D12777:D12808" si="1108">D12776</f>
        <v>96</v>
      </c>
      <c r="E12777" s="480">
        <f t="shared" si="1105"/>
        <v>45</v>
      </c>
      <c r="F12777" s="484">
        <v>4.6359000000000004</v>
      </c>
      <c r="G12777" s="480">
        <v>15</v>
      </c>
      <c r="H12777" s="482">
        <v>0.64300800000000002</v>
      </c>
      <c r="I12777" s="483">
        <v>7.2</v>
      </c>
      <c r="J12777" s="484">
        <v>0.48720000000000002</v>
      </c>
      <c r="K12777" s="469">
        <f t="shared" si="1106"/>
        <v>7.2097081218274113</v>
      </c>
      <c r="L12777" s="469">
        <f t="shared" si="1107"/>
        <v>9.7081218274110981E-3</v>
      </c>
    </row>
    <row r="12778" spans="1:12">
      <c r="A12778" s="98" t="str">
        <f t="shared" si="1103"/>
        <v>D800-120</v>
      </c>
      <c r="B12778" s="98">
        <f t="shared" si="1101"/>
        <v>8</v>
      </c>
      <c r="C12778" s="98">
        <f t="shared" si="1102"/>
        <v>0</v>
      </c>
      <c r="D12778" s="98">
        <f t="shared" si="1108"/>
        <v>96</v>
      </c>
      <c r="E12778" s="98">
        <f t="shared" si="1105"/>
        <v>46</v>
      </c>
      <c r="F12778" s="397">
        <f>F12777+(E12778-E12777)*(F12780-F12777)/(E12780-E12777)</f>
        <v>4.6466000000000003</v>
      </c>
      <c r="G12778" s="98">
        <v>15</v>
      </c>
      <c r="H12778" s="491">
        <f>H12777+(E12778-E12777)*(H12780-H12777)/(E12780-E12777)</f>
        <v>0.63480333333333339</v>
      </c>
      <c r="I12778" s="492">
        <f>I12777+(E12778-E12777)*(I12780-I12777)/(E12780-E12777)</f>
        <v>7.3</v>
      </c>
      <c r="J12778" s="397">
        <f>J12777+(E12778-E12777)*(J12780-J12777)/(E12780-E12777)</f>
        <v>0.47560000000000002</v>
      </c>
      <c r="K12778" s="469">
        <f t="shared" si="1106"/>
        <v>7.3197473233179826</v>
      </c>
      <c r="L12778" s="469">
        <f t="shared" si="1107"/>
        <v>1.974732331798279E-2</v>
      </c>
    </row>
    <row r="12779" spans="1:12">
      <c r="A12779" s="98" t="str">
        <f t="shared" si="1103"/>
        <v>D800-120</v>
      </c>
      <c r="B12779" s="98">
        <f t="shared" si="1101"/>
        <v>8</v>
      </c>
      <c r="C12779" s="98">
        <f t="shared" si="1102"/>
        <v>0</v>
      </c>
      <c r="D12779" s="98">
        <f t="shared" si="1108"/>
        <v>96</v>
      </c>
      <c r="E12779" s="98">
        <f t="shared" si="1105"/>
        <v>47</v>
      </c>
      <c r="F12779" s="397">
        <f>F12777+(E12779-E12777)*(F12780-F12777)/(E12780-E12777)</f>
        <v>4.6573000000000002</v>
      </c>
      <c r="G12779" s="98">
        <v>15</v>
      </c>
      <c r="H12779" s="491">
        <f>H12777+(E12779-E12777)*(H12780-H12777)/(E12780-E12777)</f>
        <v>0.62659866666666664</v>
      </c>
      <c r="I12779" s="492">
        <f>I12777+(E12779-E12777)*(I12780-I12777)/(E12780-E12777)</f>
        <v>7.4</v>
      </c>
      <c r="J12779" s="397">
        <f>J12777+(E12779-E12777)*(J12780-J12777)/(E12780-E12777)</f>
        <v>0.46400000000000002</v>
      </c>
      <c r="K12779" s="469">
        <f t="shared" si="1106"/>
        <v>7.4326682257010876</v>
      </c>
      <c r="L12779" s="469">
        <f t="shared" si="1107"/>
        <v>3.2668225701087295E-2</v>
      </c>
    </row>
    <row r="12780" spans="1:12">
      <c r="A12780" s="480" t="str">
        <f t="shared" si="1103"/>
        <v>D800-120</v>
      </c>
      <c r="B12780" s="480">
        <f t="shared" si="1101"/>
        <v>8</v>
      </c>
      <c r="C12780" s="480">
        <f t="shared" si="1102"/>
        <v>0</v>
      </c>
      <c r="D12780" s="480">
        <f t="shared" si="1108"/>
        <v>96</v>
      </c>
      <c r="E12780" s="480">
        <f t="shared" si="1105"/>
        <v>48</v>
      </c>
      <c r="F12780" s="484">
        <v>4.6680000000000001</v>
      </c>
      <c r="G12780" s="480">
        <v>15</v>
      </c>
      <c r="H12780" s="482">
        <v>0.618394</v>
      </c>
      <c r="I12780" s="483">
        <v>7.5</v>
      </c>
      <c r="J12780" s="484">
        <v>0.45240000000000002</v>
      </c>
      <c r="K12780" s="469">
        <f t="shared" si="1106"/>
        <v>7.5485855296138062</v>
      </c>
      <c r="L12780" s="469">
        <f t="shared" si="1107"/>
        <v>4.8585529613806244E-2</v>
      </c>
    </row>
    <row r="12781" spans="1:12">
      <c r="A12781" s="98" t="str">
        <f t="shared" si="1103"/>
        <v>D800-120</v>
      </c>
      <c r="B12781" s="98">
        <f t="shared" si="1101"/>
        <v>8</v>
      </c>
      <c r="C12781" s="98">
        <f t="shared" si="1102"/>
        <v>0</v>
      </c>
      <c r="D12781" s="98">
        <f t="shared" si="1108"/>
        <v>96</v>
      </c>
      <c r="E12781" s="98">
        <f t="shared" si="1105"/>
        <v>49</v>
      </c>
      <c r="F12781" s="397">
        <f>F12780+(E12781-E12780)*(F12783-F12780)/(E12783-E12780)</f>
        <v>4.6786333333333339</v>
      </c>
      <c r="G12781" s="98">
        <v>15</v>
      </c>
      <c r="H12781" s="491">
        <f>H12780+(E12781-E12780)*(H12783-H12780)/(E12783-E12780)</f>
        <v>0.61014699999999999</v>
      </c>
      <c r="I12781" s="492">
        <f>I12780+(E12781-E12780)*(I12783-I12780)/(E12783-E12780)</f>
        <v>7.6333333333333337</v>
      </c>
      <c r="J12781" s="397">
        <f>J12780+(E12781-E12780)*(J12783-J12780)/(E12783-E12780)</f>
        <v>0.44080000000000003</v>
      </c>
      <c r="K12781" s="469">
        <f t="shared" si="1106"/>
        <v>7.6680428377642338</v>
      </c>
      <c r="L12781" s="469">
        <f t="shared" si="1107"/>
        <v>3.470950443090004E-2</v>
      </c>
    </row>
    <row r="12782" spans="1:12">
      <c r="A12782" s="98" t="str">
        <f t="shared" si="1103"/>
        <v>D800-120</v>
      </c>
      <c r="B12782" s="98">
        <f t="shared" si="1101"/>
        <v>8</v>
      </c>
      <c r="C12782" s="98">
        <f t="shared" si="1102"/>
        <v>0</v>
      </c>
      <c r="D12782" s="98">
        <f t="shared" si="1108"/>
        <v>96</v>
      </c>
      <c r="E12782" s="98">
        <f t="shared" si="1105"/>
        <v>50</v>
      </c>
      <c r="F12782" s="397">
        <f>F12780+(E12782-E12780)*(F12783-F12780)/(E12783-E12780)</f>
        <v>4.6892666666666667</v>
      </c>
      <c r="G12782" s="98">
        <v>15</v>
      </c>
      <c r="H12782" s="491">
        <f>H12780+(E12782-E12780)*(H12783-H12780)/(E12783-E12780)</f>
        <v>0.60189999999999999</v>
      </c>
      <c r="I12782" s="492">
        <f>I12780+(E12782-E12780)*(I12783-I12780)/(E12783-E12780)</f>
        <v>7.7666666666666666</v>
      </c>
      <c r="J12782" s="397">
        <f>J12780+(E12782-E12780)*(J12783-J12780)/(E12783-E12780)</f>
        <v>0.42920000000000003</v>
      </c>
      <c r="K12782" s="469">
        <f t="shared" si="1106"/>
        <v>7.7907736611840281</v>
      </c>
      <c r="L12782" s="469">
        <f t="shared" si="1107"/>
        <v>2.4106994517361535E-2</v>
      </c>
    </row>
    <row r="12783" spans="1:12">
      <c r="A12783" s="480" t="str">
        <f t="shared" si="1103"/>
        <v>D800-120</v>
      </c>
      <c r="B12783" s="480">
        <f t="shared" si="1101"/>
        <v>8</v>
      </c>
      <c r="C12783" s="480">
        <f t="shared" si="1102"/>
        <v>0</v>
      </c>
      <c r="D12783" s="480">
        <f t="shared" si="1108"/>
        <v>96</v>
      </c>
      <c r="E12783" s="480">
        <f t="shared" si="1105"/>
        <v>51</v>
      </c>
      <c r="F12783" s="484">
        <v>4.6999000000000004</v>
      </c>
      <c r="G12783" s="480">
        <v>15</v>
      </c>
      <c r="H12783" s="482">
        <v>0.59365299999999999</v>
      </c>
      <c r="I12783" s="483">
        <v>7.9</v>
      </c>
      <c r="J12783" s="484">
        <v>0.41760000000000003</v>
      </c>
      <c r="K12783" s="469">
        <f t="shared" si="1106"/>
        <v>7.9169144264410365</v>
      </c>
      <c r="L12783" s="469">
        <f t="shared" si="1107"/>
        <v>1.6914426441036134E-2</v>
      </c>
    </row>
    <row r="12784" spans="1:12">
      <c r="A12784" s="98" t="str">
        <f t="shared" si="1103"/>
        <v>D800-120</v>
      </c>
      <c r="B12784" s="98">
        <f t="shared" si="1101"/>
        <v>8</v>
      </c>
      <c r="C12784" s="98">
        <f t="shared" si="1102"/>
        <v>0</v>
      </c>
      <c r="D12784" s="98">
        <f t="shared" si="1108"/>
        <v>96</v>
      </c>
      <c r="E12784" s="98">
        <f t="shared" si="1105"/>
        <v>52</v>
      </c>
      <c r="F12784" s="397">
        <f>F12783+(E12784-E12783)*(F12786-F12783)/(E12786-E12783)</f>
        <v>4.7104333333333335</v>
      </c>
      <c r="G12784" s="98">
        <v>15</v>
      </c>
      <c r="H12784" s="491">
        <f>H12783+(E12784-E12783)*(H12786-H12783)/(E12786-E12783)</f>
        <v>0.58535899999999996</v>
      </c>
      <c r="I12784" s="492">
        <f>I12783+(E12784-E12783)*(I12786-I12783)/(E12786-E12783)</f>
        <v>8.0333333333333332</v>
      </c>
      <c r="J12784" s="397">
        <f>J12783+(E12784-E12783)*(J12786-J12783)/(E12786-E12783)</f>
        <v>0.40600000000000003</v>
      </c>
      <c r="K12784" s="469">
        <f t="shared" si="1106"/>
        <v>8.0470844957254162</v>
      </c>
      <c r="L12784" s="469">
        <f t="shared" si="1107"/>
        <v>1.3751162392082961E-2</v>
      </c>
    </row>
    <row r="12785" spans="1:12">
      <c r="A12785" s="98" t="str">
        <f t="shared" si="1103"/>
        <v>D800-120</v>
      </c>
      <c r="B12785" s="98">
        <f t="shared" si="1101"/>
        <v>8</v>
      </c>
      <c r="C12785" s="98">
        <f t="shared" si="1102"/>
        <v>0</v>
      </c>
      <c r="D12785" s="98">
        <f t="shared" si="1108"/>
        <v>96</v>
      </c>
      <c r="E12785" s="98">
        <f t="shared" si="1105"/>
        <v>53</v>
      </c>
      <c r="F12785" s="397">
        <f>F12783+(E12785-E12783)*(F12786-F12783)/(E12786-E12783)</f>
        <v>4.7209666666666665</v>
      </c>
      <c r="G12785" s="98">
        <v>15</v>
      </c>
      <c r="H12785" s="491">
        <f>H12783+(E12785-E12783)*(H12786-H12783)/(E12786-E12783)</f>
        <v>0.57706500000000005</v>
      </c>
      <c r="I12785" s="492">
        <f>I12783+(E12785-E12783)*(I12786-I12783)/(E12786-E12783)</f>
        <v>8.1666666666666679</v>
      </c>
      <c r="J12785" s="397">
        <f>J12783+(E12785-E12783)*(J12786-J12783)/(E12786-E12783)</f>
        <v>0.39439999999999997</v>
      </c>
      <c r="K12785" s="469">
        <f t="shared" si="1106"/>
        <v>8.1809963637833967</v>
      </c>
      <c r="L12785" s="469">
        <f t="shared" si="1107"/>
        <v>1.4329697116728823E-2</v>
      </c>
    </row>
    <row r="12786" spans="1:12">
      <c r="A12786" s="480" t="str">
        <f t="shared" si="1103"/>
        <v>D800-120</v>
      </c>
      <c r="B12786" s="480">
        <f t="shared" si="1101"/>
        <v>8</v>
      </c>
      <c r="C12786" s="480">
        <f t="shared" si="1102"/>
        <v>0</v>
      </c>
      <c r="D12786" s="480">
        <f t="shared" si="1108"/>
        <v>96</v>
      </c>
      <c r="E12786" s="480">
        <f t="shared" si="1105"/>
        <v>54</v>
      </c>
      <c r="F12786" s="484">
        <v>4.7314999999999996</v>
      </c>
      <c r="G12786" s="480">
        <v>15</v>
      </c>
      <c r="H12786" s="482">
        <v>0.56877100000000003</v>
      </c>
      <c r="I12786" s="483">
        <v>8.3000000000000007</v>
      </c>
      <c r="J12786" s="484">
        <v>0.38279999999999997</v>
      </c>
      <c r="K12786" s="469">
        <f t="shared" si="1106"/>
        <v>8.3188137229218775</v>
      </c>
      <c r="L12786" s="469">
        <f t="shared" si="1107"/>
        <v>1.8813722921876774E-2</v>
      </c>
    </row>
    <row r="12787" spans="1:12">
      <c r="A12787" s="98" t="str">
        <f t="shared" si="1103"/>
        <v>D800-120</v>
      </c>
      <c r="B12787" s="98">
        <f t="shared" si="1101"/>
        <v>8</v>
      </c>
      <c r="C12787" s="98">
        <f t="shared" si="1102"/>
        <v>0</v>
      </c>
      <c r="D12787" s="98">
        <f t="shared" si="1108"/>
        <v>96</v>
      </c>
      <c r="E12787" s="98">
        <f t="shared" si="1105"/>
        <v>55</v>
      </c>
      <c r="F12787" s="397">
        <f>F12786+(E12787-E12786)*(F12789-F12786)/(E12789-E12786)</f>
        <v>4.7419666666666664</v>
      </c>
      <c r="G12787" s="98">
        <v>15</v>
      </c>
      <c r="H12787" s="491">
        <f>H12786+(E12787-E12786)*(H12789-H12786)/(E12789-E12786)</f>
        <v>0.56042333333333338</v>
      </c>
      <c r="I12787" s="492">
        <f>I12786+(E12787-E12786)*(I12789-I12786)/(E12789-E12786)</f>
        <v>8.4666666666666668</v>
      </c>
      <c r="J12787" s="397">
        <f>J12786+(E12787-E12786)*(J12789-J12786)/(E12789-E12786)</f>
        <v>0.37119999999999997</v>
      </c>
      <c r="K12787" s="469">
        <f t="shared" si="1106"/>
        <v>8.4614012026622714</v>
      </c>
      <c r="L12787" s="469">
        <f t="shared" si="1107"/>
        <v>-5.2654640043954259E-3</v>
      </c>
    </row>
    <row r="12788" spans="1:12">
      <c r="A12788" s="98" t="str">
        <f t="shared" si="1103"/>
        <v>D800-120</v>
      </c>
      <c r="B12788" s="98">
        <f t="shared" si="1101"/>
        <v>8</v>
      </c>
      <c r="C12788" s="98">
        <f t="shared" si="1102"/>
        <v>0</v>
      </c>
      <c r="D12788" s="98">
        <f t="shared" si="1108"/>
        <v>96</v>
      </c>
      <c r="E12788" s="98">
        <f t="shared" si="1105"/>
        <v>56</v>
      </c>
      <c r="F12788" s="397">
        <f>F12786+(E12788-E12786)*(F12789-F12786)/(E12789-E12786)</f>
        <v>4.7524333333333333</v>
      </c>
      <c r="G12788" s="98">
        <v>15</v>
      </c>
      <c r="H12788" s="491">
        <f>H12786+(E12788-E12786)*(H12789-H12786)/(E12789-E12786)</f>
        <v>0.55207566666666663</v>
      </c>
      <c r="I12788" s="492">
        <f>I12786+(E12788-E12786)*(I12789-I12786)/(E12789-E12786)</f>
        <v>8.6333333333333346</v>
      </c>
      <c r="J12788" s="397">
        <f>J12786+(E12788-E12786)*(J12789-J12786)/(E12789-E12786)</f>
        <v>0.35959999999999998</v>
      </c>
      <c r="K12788" s="469">
        <f t="shared" si="1106"/>
        <v>8.6083006737603007</v>
      </c>
      <c r="L12788" s="469">
        <f t="shared" si="1107"/>
        <v>-2.5032659573033911E-2</v>
      </c>
    </row>
    <row r="12789" spans="1:12">
      <c r="A12789" s="480" t="str">
        <f t="shared" si="1103"/>
        <v>D800-120</v>
      </c>
      <c r="B12789" s="480">
        <f t="shared" si="1101"/>
        <v>8</v>
      </c>
      <c r="C12789" s="480">
        <f t="shared" si="1102"/>
        <v>0</v>
      </c>
      <c r="D12789" s="480">
        <f t="shared" si="1108"/>
        <v>96</v>
      </c>
      <c r="E12789" s="480">
        <f t="shared" si="1105"/>
        <v>57</v>
      </c>
      <c r="F12789" s="484">
        <v>4.7629000000000001</v>
      </c>
      <c r="G12789" s="480">
        <v>15</v>
      </c>
      <c r="H12789" s="482">
        <v>0.54372799999999999</v>
      </c>
      <c r="I12789" s="483">
        <v>8.8000000000000007</v>
      </c>
      <c r="J12789" s="484">
        <v>0.34799999999999998</v>
      </c>
      <c r="K12789" s="469">
        <f t="shared" si="1106"/>
        <v>8.759710737721802</v>
      </c>
      <c r="L12789" s="469">
        <f t="shared" si="1107"/>
        <v>-4.0289262278198734E-2</v>
      </c>
    </row>
    <row r="12790" spans="1:12">
      <c r="A12790" s="98" t="str">
        <f t="shared" si="1103"/>
        <v>D800-120</v>
      </c>
      <c r="B12790" s="98">
        <f t="shared" si="1101"/>
        <v>8</v>
      </c>
      <c r="C12790" s="98">
        <f t="shared" si="1102"/>
        <v>0</v>
      </c>
      <c r="D12790" s="98">
        <f t="shared" si="1108"/>
        <v>96</v>
      </c>
      <c r="E12790" s="98">
        <f t="shared" si="1105"/>
        <v>58</v>
      </c>
      <c r="F12790" s="397">
        <f>F12789+(E12790-E12789)*(F12792-F12789)/(E12792-E12789)</f>
        <v>4.7733333333333334</v>
      </c>
      <c r="G12790" s="98">
        <v>15</v>
      </c>
      <c r="H12790" s="491">
        <f>H12789+(E12790-E12789)*(H12792-H12789)/(E12792-E12789)</f>
        <v>0.53532133333333332</v>
      </c>
      <c r="I12790" s="492">
        <f>I12789+(E12790-E12789)*(I12792-I12789)/(E12792-E12789)</f>
        <v>8.9333333333333336</v>
      </c>
      <c r="J12790" s="397">
        <f>J12789+(E12790-E12789)*(J12792-J12789)/(E12792-E12789)</f>
        <v>0.33639999999999998</v>
      </c>
      <c r="K12790" s="469">
        <f t="shared" si="1106"/>
        <v>8.9167627667868032</v>
      </c>
      <c r="L12790" s="469">
        <f t="shared" si="1107"/>
        <v>-1.657056654653033E-2</v>
      </c>
    </row>
    <row r="12791" spans="1:12">
      <c r="A12791" s="98" t="str">
        <f t="shared" si="1103"/>
        <v>D800-120</v>
      </c>
      <c r="B12791" s="98">
        <f t="shared" si="1101"/>
        <v>8</v>
      </c>
      <c r="C12791" s="98">
        <f t="shared" si="1102"/>
        <v>0</v>
      </c>
      <c r="D12791" s="98">
        <f t="shared" si="1108"/>
        <v>96</v>
      </c>
      <c r="E12791" s="98">
        <f t="shared" si="1105"/>
        <v>59</v>
      </c>
      <c r="F12791" s="397">
        <f>F12789+(E12791-E12789)*(F12792-F12789)/(E12792-E12789)</f>
        <v>4.7837666666666667</v>
      </c>
      <c r="G12791" s="98">
        <v>15</v>
      </c>
      <c r="H12791" s="491">
        <f>H12789+(E12791-E12789)*(H12792-H12789)/(E12792-E12789)</f>
        <v>0.52691466666666664</v>
      </c>
      <c r="I12791" s="492">
        <f>I12789+(E12791-E12789)*(I12792-I12789)/(E12792-E12789)</f>
        <v>9.0666666666666664</v>
      </c>
      <c r="J12791" s="397">
        <f>J12789+(E12791-E12789)*(J12792-J12789)/(E12792-E12789)</f>
        <v>0.32479999999999998</v>
      </c>
      <c r="K12791" s="469">
        <f t="shared" si="1106"/>
        <v>9.0788261729919579</v>
      </c>
      <c r="L12791" s="469">
        <f t="shared" si="1107"/>
        <v>1.2159506325291503E-2</v>
      </c>
    </row>
    <row r="12792" spans="1:12">
      <c r="A12792" s="480" t="str">
        <f t="shared" si="1103"/>
        <v>D800-120</v>
      </c>
      <c r="B12792" s="480">
        <f t="shared" si="1101"/>
        <v>8</v>
      </c>
      <c r="C12792" s="480">
        <f t="shared" si="1102"/>
        <v>0</v>
      </c>
      <c r="D12792" s="480">
        <f t="shared" si="1108"/>
        <v>96</v>
      </c>
      <c r="E12792" s="480">
        <f t="shared" si="1105"/>
        <v>60</v>
      </c>
      <c r="F12792" s="484">
        <v>4.7942</v>
      </c>
      <c r="G12792" s="480">
        <v>15</v>
      </c>
      <c r="H12792" s="482">
        <v>0.51850799999999997</v>
      </c>
      <c r="I12792" s="483">
        <v>9.1999999999999993</v>
      </c>
      <c r="J12792" s="484">
        <v>0.31319999999999998</v>
      </c>
      <c r="K12792" s="469">
        <f t="shared" si="1106"/>
        <v>9.2461447075069252</v>
      </c>
      <c r="L12792" s="469">
        <f t="shared" si="1107"/>
        <v>4.6144707506925897E-2</v>
      </c>
    </row>
    <row r="12793" spans="1:12">
      <c r="A12793" s="98" t="str">
        <f t="shared" si="1103"/>
        <v>D800-120</v>
      </c>
      <c r="B12793" s="98">
        <f t="shared" si="1101"/>
        <v>8</v>
      </c>
      <c r="C12793" s="98">
        <f t="shared" si="1102"/>
        <v>0</v>
      </c>
      <c r="D12793" s="98">
        <f t="shared" si="1108"/>
        <v>96</v>
      </c>
      <c r="E12793" s="98">
        <f t="shared" si="1105"/>
        <v>61</v>
      </c>
      <c r="F12793" s="397">
        <f>F12792+(E12793-E12792)*(F12795-F12792)/(E12795-E12792)</f>
        <v>4.8045333333333335</v>
      </c>
      <c r="G12793" s="98">
        <v>15</v>
      </c>
      <c r="H12793" s="491">
        <f>H12792+(E12793-E12792)*(H12795-H12792)/(E12795-E12792)</f>
        <v>0.51003666666666669</v>
      </c>
      <c r="I12793" s="492">
        <f>I12792+(E12793-E12792)*(I12795-I12792)/(E12795-E12792)</f>
        <v>9.4</v>
      </c>
      <c r="J12793" s="397">
        <f>J12792+(E12793-E12792)*(J12795-J12792)/(E12795-E12792)</f>
        <v>0.30159999999999998</v>
      </c>
      <c r="K12793" s="469">
        <f t="shared" si="1106"/>
        <v>9.419976341570214</v>
      </c>
      <c r="L12793" s="469">
        <f t="shared" si="1107"/>
        <v>1.9976341570213663E-2</v>
      </c>
    </row>
    <row r="12794" spans="1:12">
      <c r="A12794" s="98" t="str">
        <f t="shared" si="1103"/>
        <v>D800-120</v>
      </c>
      <c r="B12794" s="98">
        <f t="shared" si="1101"/>
        <v>8</v>
      </c>
      <c r="C12794" s="98">
        <f t="shared" si="1102"/>
        <v>0</v>
      </c>
      <c r="D12794" s="98">
        <f t="shared" si="1108"/>
        <v>96</v>
      </c>
      <c r="E12794" s="98">
        <f t="shared" si="1105"/>
        <v>62</v>
      </c>
      <c r="F12794" s="397">
        <f>F12792+(E12794-E12792)*(F12795-F12792)/(E12795-E12792)</f>
        <v>4.8148666666666662</v>
      </c>
      <c r="G12794" s="98">
        <v>15</v>
      </c>
      <c r="H12794" s="491">
        <f>H12792+(E12794-E12792)*(H12795-H12792)/(E12795-E12792)</f>
        <v>0.50156533333333331</v>
      </c>
      <c r="I12794" s="492">
        <f>I12792+(E12794-E12792)*(I12795-I12792)/(E12795-E12792)</f>
        <v>9.6</v>
      </c>
      <c r="J12794" s="397">
        <f>J12792+(E12794-E12792)*(J12795-J12792)/(E12795-E12792)</f>
        <v>0.28999999999999998</v>
      </c>
      <c r="K12794" s="469">
        <f t="shared" si="1106"/>
        <v>9.5996799353490676</v>
      </c>
      <c r="L12794" s="469">
        <f t="shared" si="1107"/>
        <v>-3.2006465093203929E-4</v>
      </c>
    </row>
    <row r="12795" spans="1:12">
      <c r="A12795" s="480" t="str">
        <f t="shared" si="1103"/>
        <v>D800-120</v>
      </c>
      <c r="B12795" s="480">
        <f t="shared" si="1101"/>
        <v>8</v>
      </c>
      <c r="C12795" s="480">
        <f t="shared" si="1102"/>
        <v>0</v>
      </c>
      <c r="D12795" s="480">
        <f t="shared" si="1108"/>
        <v>96</v>
      </c>
      <c r="E12795" s="480">
        <f t="shared" si="1105"/>
        <v>63</v>
      </c>
      <c r="F12795" s="484">
        <v>4.8251999999999997</v>
      </c>
      <c r="G12795" s="480">
        <v>15</v>
      </c>
      <c r="H12795" s="482">
        <v>0.49309399999999998</v>
      </c>
      <c r="I12795" s="483">
        <v>9.8000000000000007</v>
      </c>
      <c r="J12795" s="484">
        <v>0.27839999999999998</v>
      </c>
      <c r="K12795" s="469">
        <f t="shared" si="1106"/>
        <v>9.7855581288760352</v>
      </c>
      <c r="L12795" s="469">
        <f t="shared" si="1107"/>
        <v>-1.4441871123965555E-2</v>
      </c>
    </row>
    <row r="12796" spans="1:12">
      <c r="A12796" s="98" t="str">
        <f t="shared" si="1103"/>
        <v>D800-120</v>
      </c>
      <c r="B12796" s="98">
        <f t="shared" si="1101"/>
        <v>8</v>
      </c>
      <c r="C12796" s="98">
        <f t="shared" si="1102"/>
        <v>0</v>
      </c>
      <c r="D12796" s="98">
        <f t="shared" si="1108"/>
        <v>96</v>
      </c>
      <c r="E12796" s="98">
        <f t="shared" si="1105"/>
        <v>64</v>
      </c>
      <c r="F12796" s="397">
        <f>F12795+(E12796-E12795)*(F12798-F12795)/(E12798-E12795)</f>
        <v>4.8354666666666661</v>
      </c>
      <c r="G12796" s="98">
        <v>15</v>
      </c>
      <c r="H12796" s="491">
        <f>H12795+(E12796-E12795)*(H12798-H12795)/(E12798-E12795)</f>
        <v>0.48455233333333331</v>
      </c>
      <c r="I12796" s="492">
        <f>I12795+(E12796-E12795)*(I12798-I12795)/(E12798-E12795)</f>
        <v>10</v>
      </c>
      <c r="J12796" s="397">
        <f>J12795+(E12796-E12795)*(J12798-J12795)/(E12798-E12795)</f>
        <v>0.26679999999999998</v>
      </c>
      <c r="K12796" s="469">
        <f t="shared" si="1106"/>
        <v>9.9792454478601211</v>
      </c>
      <c r="L12796" s="469">
        <f t="shared" si="1107"/>
        <v>-2.0754552139878868E-2</v>
      </c>
    </row>
    <row r="12797" spans="1:12">
      <c r="A12797" s="98" t="str">
        <f t="shared" si="1103"/>
        <v>D800-120</v>
      </c>
      <c r="B12797" s="98">
        <f t="shared" ref="B12797:B12860" si="1109">INT(D12797/12)</f>
        <v>8</v>
      </c>
      <c r="C12797" s="98">
        <f t="shared" ref="C12797:C12860" si="1110">D12797-B12797*12</f>
        <v>0</v>
      </c>
      <c r="D12797" s="98">
        <f t="shared" si="1108"/>
        <v>96</v>
      </c>
      <c r="E12797" s="98">
        <f t="shared" si="1105"/>
        <v>65</v>
      </c>
      <c r="F12797" s="397">
        <f>F12795+(E12797-E12795)*(F12798-F12795)/(E12798-E12795)</f>
        <v>4.8457333333333334</v>
      </c>
      <c r="G12797" s="98">
        <v>15</v>
      </c>
      <c r="H12797" s="491">
        <f>H12795+(E12797-E12795)*(H12798-H12795)/(E12798-E12795)</f>
        <v>0.47601066666666669</v>
      </c>
      <c r="I12797" s="492">
        <f>I12795+(E12797-E12795)*(I12798-I12795)/(E12798-E12795)</f>
        <v>10.200000000000001</v>
      </c>
      <c r="J12797" s="397">
        <f>J12795+(E12797-E12795)*(J12798-J12795)/(E12798-E12795)</f>
        <v>0.25519999999999998</v>
      </c>
      <c r="K12797" s="469">
        <f t="shared" si="1106"/>
        <v>10.179883924169767</v>
      </c>
      <c r="L12797" s="469">
        <f t="shared" si="1107"/>
        <v>-2.0116075830234337E-2</v>
      </c>
    </row>
    <row r="12798" spans="1:12">
      <c r="A12798" s="480" t="str">
        <f t="shared" si="1103"/>
        <v>D800-120</v>
      </c>
      <c r="B12798" s="480">
        <f t="shared" si="1109"/>
        <v>8</v>
      </c>
      <c r="C12798" s="480">
        <f t="shared" si="1110"/>
        <v>0</v>
      </c>
      <c r="D12798" s="480">
        <f t="shared" si="1108"/>
        <v>96</v>
      </c>
      <c r="E12798" s="480">
        <f t="shared" si="1105"/>
        <v>66</v>
      </c>
      <c r="F12798" s="484">
        <v>4.8559999999999999</v>
      </c>
      <c r="G12798" s="480">
        <v>15</v>
      </c>
      <c r="H12798" s="482">
        <v>0.46746900000000002</v>
      </c>
      <c r="I12798" s="483">
        <v>10.4</v>
      </c>
      <c r="J12798" s="484">
        <v>0.24360000000000001</v>
      </c>
      <c r="K12798" s="469">
        <f t="shared" si="1106"/>
        <v>10.387854595705811</v>
      </c>
      <c r="L12798" s="469">
        <f t="shared" si="1107"/>
        <v>-1.2145404294189532E-2</v>
      </c>
    </row>
    <row r="12799" spans="1:12">
      <c r="A12799" s="98" t="str">
        <f t="shared" si="1103"/>
        <v>D800-120</v>
      </c>
      <c r="B12799" s="98">
        <f t="shared" si="1109"/>
        <v>8</v>
      </c>
      <c r="C12799" s="98">
        <f t="shared" si="1110"/>
        <v>0</v>
      </c>
      <c r="D12799" s="98">
        <f t="shared" si="1108"/>
        <v>96</v>
      </c>
      <c r="E12799" s="98">
        <f t="shared" si="1105"/>
        <v>67</v>
      </c>
      <c r="F12799" s="397">
        <f>F12798+(E12799-E12798)*(F12801-F12798)/(E12801-E12798)</f>
        <v>4.8662000000000001</v>
      </c>
      <c r="G12799" s="98">
        <v>15</v>
      </c>
      <c r="H12799" s="491">
        <f>H12798+(E12799-E12798)*(H12801-H12798)/(E12801-E12798)</f>
        <v>0.45885066666666668</v>
      </c>
      <c r="I12799" s="492">
        <f>I12798+(E12799-E12798)*(I12801-I12798)/(E12801-E12798)</f>
        <v>10.633333333333333</v>
      </c>
      <c r="J12799" s="397">
        <f>J12798+(E12799-E12798)*(J12801-J12798)/(E12801-E12798)</f>
        <v>0.23200000000000001</v>
      </c>
      <c r="K12799" s="469">
        <f t="shared" si="1106"/>
        <v>10.605193265492332</v>
      </c>
      <c r="L12799" s="469">
        <f t="shared" si="1107"/>
        <v>-2.8140067841000871E-2</v>
      </c>
    </row>
    <row r="12800" spans="1:12">
      <c r="A12800" s="98" t="str">
        <f t="shared" si="1103"/>
        <v>D800-120</v>
      </c>
      <c r="B12800" s="98">
        <f t="shared" si="1109"/>
        <v>8</v>
      </c>
      <c r="C12800" s="98">
        <f t="shared" si="1110"/>
        <v>0</v>
      </c>
      <c r="D12800" s="98">
        <f t="shared" si="1108"/>
        <v>96</v>
      </c>
      <c r="E12800" s="98">
        <f t="shared" si="1105"/>
        <v>68</v>
      </c>
      <c r="F12800" s="397">
        <f>F12798+(E12800-E12798)*(F12801-F12798)/(E12801-E12798)</f>
        <v>4.8763999999999994</v>
      </c>
      <c r="G12800" s="98">
        <v>15</v>
      </c>
      <c r="H12800" s="491">
        <f>H12798+(E12800-E12798)*(H12801-H12798)/(E12801-E12798)</f>
        <v>0.45023233333333335</v>
      </c>
      <c r="I12800" s="492">
        <f>I12798+(E12800-E12798)*(I12801-I12798)/(E12801-E12798)</f>
        <v>10.866666666666667</v>
      </c>
      <c r="J12800" s="397">
        <f>J12798+(E12800-E12798)*(J12801-J12798)/(E12801-E12798)</f>
        <v>0.22040000000000001</v>
      </c>
      <c r="K12800" s="469">
        <f t="shared" si="1106"/>
        <v>10.830852515405008</v>
      </c>
      <c r="L12800" s="469">
        <f t="shared" si="1107"/>
        <v>-3.5814151261659433E-2</v>
      </c>
    </row>
    <row r="12801" spans="1:12">
      <c r="A12801" s="480" t="str">
        <f t="shared" si="1103"/>
        <v>D800-120</v>
      </c>
      <c r="B12801" s="480">
        <f t="shared" si="1109"/>
        <v>8</v>
      </c>
      <c r="C12801" s="480">
        <f t="shared" si="1110"/>
        <v>0</v>
      </c>
      <c r="D12801" s="480">
        <f t="shared" si="1108"/>
        <v>96</v>
      </c>
      <c r="E12801" s="480">
        <f t="shared" si="1105"/>
        <v>69</v>
      </c>
      <c r="F12801" s="484">
        <v>4.8865999999999996</v>
      </c>
      <c r="G12801" s="480">
        <v>15</v>
      </c>
      <c r="H12801" s="482">
        <v>0.44161400000000001</v>
      </c>
      <c r="I12801" s="483">
        <v>11.1</v>
      </c>
      <c r="J12801" s="484">
        <v>0.20880000000000001</v>
      </c>
      <c r="K12801" s="469">
        <f t="shared" si="1106"/>
        <v>11.065319487153939</v>
      </c>
      <c r="L12801" s="469">
        <f t="shared" si="1107"/>
        <v>-3.4680512846060552E-2</v>
      </c>
    </row>
    <row r="12802" spans="1:12">
      <c r="A12802" s="98" t="str">
        <f t="shared" si="1103"/>
        <v>D800-120</v>
      </c>
      <c r="B12802" s="98">
        <f t="shared" si="1109"/>
        <v>8</v>
      </c>
      <c r="C12802" s="98">
        <f t="shared" si="1110"/>
        <v>0</v>
      </c>
      <c r="D12802" s="98">
        <f t="shared" si="1108"/>
        <v>96</v>
      </c>
      <c r="E12802" s="98">
        <f t="shared" si="1105"/>
        <v>70</v>
      </c>
      <c r="F12802" s="397">
        <f>F12801+(E12802-E12801)*(F12804-F12801)/(E12804-E12801)</f>
        <v>4.8967666666666663</v>
      </c>
      <c r="G12802" s="98">
        <v>15</v>
      </c>
      <c r="H12802" s="491">
        <f>H12801+(E12802-E12801)*(H12804-H12801)/(E12804-E12801)</f>
        <v>0.43291333333333332</v>
      </c>
      <c r="I12802" s="492">
        <f>I12801+(E12802-E12801)*(I12804-I12801)/(E12804-E12801)</f>
        <v>11.333333333333334</v>
      </c>
      <c r="J12802" s="397">
        <f>J12801+(E12802-E12801)*(J12804-J12801)/(E12804-E12801)</f>
        <v>0.19720000000000001</v>
      </c>
      <c r="K12802" s="469">
        <f t="shared" si="1106"/>
        <v>11.311193926420993</v>
      </c>
      <c r="L12802" s="469">
        <f t="shared" si="1107"/>
        <v>-2.2139406912341286E-2</v>
      </c>
    </row>
    <row r="12803" spans="1:12">
      <c r="A12803" s="98" t="str">
        <f t="shared" si="1103"/>
        <v>D800-120</v>
      </c>
      <c r="B12803" s="98">
        <f t="shared" si="1109"/>
        <v>8</v>
      </c>
      <c r="C12803" s="98">
        <f t="shared" si="1110"/>
        <v>0</v>
      </c>
      <c r="D12803" s="98">
        <f t="shared" si="1108"/>
        <v>96</v>
      </c>
      <c r="E12803" s="98">
        <f t="shared" si="1105"/>
        <v>71</v>
      </c>
      <c r="F12803" s="397">
        <f>F12801+(E12803-E12801)*(F12804-F12801)/(E12804-E12801)</f>
        <v>4.9069333333333329</v>
      </c>
      <c r="G12803" s="98">
        <v>15</v>
      </c>
      <c r="H12803" s="491">
        <f>H12801+(E12803-E12801)*(H12804-H12801)/(E12804-E12801)</f>
        <v>0.42421266666666668</v>
      </c>
      <c r="I12803" s="492">
        <f>I12801+(E12803-E12801)*(I12804-I12801)/(E12804-E12801)</f>
        <v>11.566666666666666</v>
      </c>
      <c r="J12803" s="397">
        <f>J12801+(E12803-E12801)*(J12804-J12801)/(E12804-E12801)</f>
        <v>0.18559999999999999</v>
      </c>
      <c r="K12803" s="469">
        <f t="shared" si="1106"/>
        <v>11.567154210388184</v>
      </c>
      <c r="L12803" s="469">
        <f t="shared" si="1107"/>
        <v>4.8754372151726955E-4</v>
      </c>
    </row>
    <row r="12804" spans="1:12">
      <c r="A12804" s="480" t="str">
        <f t="shared" si="1103"/>
        <v>D800-120</v>
      </c>
      <c r="B12804" s="480">
        <f t="shared" si="1109"/>
        <v>8</v>
      </c>
      <c r="C12804" s="480">
        <f t="shared" si="1110"/>
        <v>0</v>
      </c>
      <c r="D12804" s="480">
        <f t="shared" si="1108"/>
        <v>96</v>
      </c>
      <c r="E12804" s="480">
        <f t="shared" si="1105"/>
        <v>72</v>
      </c>
      <c r="F12804" s="484">
        <v>4.9170999999999996</v>
      </c>
      <c r="G12804" s="480">
        <v>15</v>
      </c>
      <c r="H12804" s="482">
        <v>0.41551199999999999</v>
      </c>
      <c r="I12804" s="483">
        <v>11.8</v>
      </c>
      <c r="J12804" s="484">
        <v>0.17399999999999999</v>
      </c>
      <c r="K12804" s="469">
        <f t="shared" si="1106"/>
        <v>11.833833920560657</v>
      </c>
      <c r="L12804" s="469">
        <f t="shared" si="1107"/>
        <v>3.3833920560656594E-2</v>
      </c>
    </row>
    <row r="12805" spans="1:12">
      <c r="A12805" s="98" t="str">
        <f t="shared" si="1103"/>
        <v>D800-120</v>
      </c>
      <c r="B12805" s="98">
        <f t="shared" si="1109"/>
        <v>8</v>
      </c>
      <c r="C12805" s="98">
        <f t="shared" si="1110"/>
        <v>0</v>
      </c>
      <c r="D12805" s="98">
        <f t="shared" si="1108"/>
        <v>96</v>
      </c>
      <c r="E12805" s="98">
        <f t="shared" si="1105"/>
        <v>73</v>
      </c>
      <c r="F12805" s="397">
        <f>F12804+(E12805-E12804)*(F12807-F12804)/(E12807-E12804)</f>
        <v>4.9271666666666665</v>
      </c>
      <c r="G12805" s="98">
        <v>15</v>
      </c>
      <c r="H12805" s="491">
        <f>H12804+(E12805-E12804)*(H12807-H12804)/(E12807-E12804)</f>
        <v>0.406723</v>
      </c>
      <c r="I12805" s="492">
        <f>I12804+(E12805-E12804)*(I12807-I12804)/(E12807-E12804)</f>
        <v>12.1</v>
      </c>
      <c r="J12805" s="397">
        <f>J12804+(E12805-E12804)*(J12807-J12804)/(E12807-E12804)</f>
        <v>0.16239999999999999</v>
      </c>
      <c r="K12805" s="469">
        <f t="shared" si="1106"/>
        <v>12.114305477356005</v>
      </c>
      <c r="L12805" s="469">
        <f t="shared" si="1107"/>
        <v>1.4305477356005625E-2</v>
      </c>
    </row>
    <row r="12806" spans="1:12">
      <c r="A12806" s="98" t="str">
        <f t="shared" si="1103"/>
        <v>D800-120</v>
      </c>
      <c r="B12806" s="98">
        <f t="shared" si="1109"/>
        <v>8</v>
      </c>
      <c r="C12806" s="98">
        <f t="shared" si="1110"/>
        <v>0</v>
      </c>
      <c r="D12806" s="98">
        <f t="shared" si="1108"/>
        <v>96</v>
      </c>
      <c r="E12806" s="98">
        <f t="shared" si="1105"/>
        <v>74</v>
      </c>
      <c r="F12806" s="397">
        <f>F12804+(E12806-E12804)*(F12807-F12804)/(E12807-E12804)</f>
        <v>4.9372333333333334</v>
      </c>
      <c r="G12806" s="98">
        <v>15</v>
      </c>
      <c r="H12806" s="491">
        <f>H12804+(E12806-E12804)*(H12807-H12804)/(E12807-E12804)</f>
        <v>0.39793400000000001</v>
      </c>
      <c r="I12806" s="492">
        <f>I12804+(E12806-E12804)*(I12807-I12804)/(E12807-E12804)</f>
        <v>12.4</v>
      </c>
      <c r="J12806" s="397">
        <f>J12804+(E12806-E12804)*(J12807-J12804)/(E12807-E12804)</f>
        <v>0.15079999999999999</v>
      </c>
      <c r="K12806" s="469">
        <f t="shared" si="1106"/>
        <v>12.407166347518265</v>
      </c>
      <c r="L12806" s="469">
        <f t="shared" si="1107"/>
        <v>7.1663475182646152E-3</v>
      </c>
    </row>
    <row r="12807" spans="1:12">
      <c r="A12807" s="480" t="str">
        <f t="shared" si="1103"/>
        <v>D800-120</v>
      </c>
      <c r="B12807" s="480">
        <f t="shared" si="1109"/>
        <v>8</v>
      </c>
      <c r="C12807" s="480">
        <f t="shared" si="1110"/>
        <v>0</v>
      </c>
      <c r="D12807" s="480">
        <f t="shared" si="1108"/>
        <v>96</v>
      </c>
      <c r="E12807" s="480">
        <f t="shared" si="1105"/>
        <v>75</v>
      </c>
      <c r="F12807" s="484">
        <v>4.9473000000000003</v>
      </c>
      <c r="G12807" s="480">
        <v>15</v>
      </c>
      <c r="H12807" s="482">
        <v>0.38914500000000002</v>
      </c>
      <c r="I12807" s="483">
        <v>12.7</v>
      </c>
      <c r="J12807" s="484">
        <v>0.13919999999999999</v>
      </c>
      <c r="K12807" s="469">
        <f t="shared" si="1106"/>
        <v>12.713255984273214</v>
      </c>
      <c r="L12807" s="469">
        <f t="shared" si="1107"/>
        <v>1.3255984273214949E-2</v>
      </c>
    </row>
    <row r="12808" spans="1:12">
      <c r="A12808" s="98" t="str">
        <f t="shared" si="1103"/>
        <v>D800-120</v>
      </c>
      <c r="B12808" s="98">
        <f t="shared" si="1109"/>
        <v>8</v>
      </c>
      <c r="C12808" s="98">
        <f t="shared" si="1110"/>
        <v>0</v>
      </c>
      <c r="D12808" s="98">
        <f t="shared" si="1108"/>
        <v>96</v>
      </c>
      <c r="E12808" s="98">
        <f t="shared" si="1105"/>
        <v>76</v>
      </c>
      <c r="F12808" s="397">
        <f>F12807+(E12808-E12807)*(F12810-F12807)/(E12810-E12807)</f>
        <v>4.9573333333333336</v>
      </c>
      <c r="G12808" s="98">
        <v>15</v>
      </c>
      <c r="H12808" s="491">
        <f>H12807+(E12808-E12807)*(H12810-H12807)/(E12810-E12807)</f>
        <v>0.38026166666666666</v>
      </c>
      <c r="I12808" s="492">
        <f>I12807+(E12808-E12807)*(I12810-I12807)/(E12810-E12807)</f>
        <v>13.033333333333333</v>
      </c>
      <c r="J12808" s="397">
        <f>J12807+(E12808-E12807)*(J12810-J12807)/(E12810-E12807)</f>
        <v>0.12759999999999999</v>
      </c>
      <c r="K12808" s="469">
        <f t="shared" si="1106"/>
        <v>13.036637052555916</v>
      </c>
      <c r="L12808" s="469">
        <f t="shared" si="1107"/>
        <v>3.3037192225826573E-3</v>
      </c>
    </row>
    <row r="12809" spans="1:12">
      <c r="A12809" s="98" t="str">
        <f t="shared" ref="A12809:A12828" si="1111">A12808</f>
        <v>D800-120</v>
      </c>
      <c r="B12809" s="98">
        <f t="shared" si="1109"/>
        <v>8</v>
      </c>
      <c r="C12809" s="98">
        <f t="shared" si="1110"/>
        <v>0</v>
      </c>
      <c r="D12809" s="98">
        <f t="shared" ref="D12809:D12828" si="1112">D12808</f>
        <v>96</v>
      </c>
      <c r="E12809" s="98">
        <f t="shared" ref="E12809:E12828" si="1113">E12808+1</f>
        <v>77</v>
      </c>
      <c r="F12809" s="397">
        <f>F12807+(E12809-E12807)*(F12810-F12807)/(E12810-E12807)</f>
        <v>4.9673666666666669</v>
      </c>
      <c r="G12809" s="98">
        <v>15</v>
      </c>
      <c r="H12809" s="491">
        <f>H12807+(E12809-E12807)*(H12810-H12807)/(E12810-E12807)</f>
        <v>0.37137833333333337</v>
      </c>
      <c r="I12809" s="492">
        <f>I12807+(E12809-E12807)*(I12810-I12807)/(E12810-E12807)</f>
        <v>13.366666666666665</v>
      </c>
      <c r="J12809" s="397">
        <f>J12807+(E12809-E12807)*(J12810-J12807)/(E12810-E12807)</f>
        <v>0.11600000000000001</v>
      </c>
      <c r="K12809" s="469">
        <f t="shared" si="1106"/>
        <v>13.375488607753997</v>
      </c>
      <c r="L12809" s="469">
        <f t="shared" si="1107"/>
        <v>8.8219410873318083E-3</v>
      </c>
    </row>
    <row r="12810" spans="1:12">
      <c r="A12810" s="480" t="str">
        <f t="shared" si="1111"/>
        <v>D800-120</v>
      </c>
      <c r="B12810" s="480">
        <f t="shared" si="1109"/>
        <v>8</v>
      </c>
      <c r="C12810" s="480">
        <f t="shared" si="1110"/>
        <v>0</v>
      </c>
      <c r="D12810" s="480">
        <f t="shared" si="1112"/>
        <v>96</v>
      </c>
      <c r="E12810" s="480">
        <f t="shared" si="1113"/>
        <v>78</v>
      </c>
      <c r="F12810" s="484">
        <v>4.9774000000000003</v>
      </c>
      <c r="G12810" s="480">
        <v>15</v>
      </c>
      <c r="H12810" s="482">
        <v>0.36249500000000001</v>
      </c>
      <c r="I12810" s="483">
        <v>13.7</v>
      </c>
      <c r="J12810" s="484">
        <v>0.10440000000000001</v>
      </c>
      <c r="K12810" s="469">
        <f t="shared" si="1106"/>
        <v>13.730948013076043</v>
      </c>
      <c r="L12810" s="469">
        <f t="shared" si="1107"/>
        <v>3.0948013076043779E-2</v>
      </c>
    </row>
    <row r="12811" spans="1:12">
      <c r="A12811" s="98" t="str">
        <f t="shared" si="1111"/>
        <v>D800-120</v>
      </c>
      <c r="B12811" s="98">
        <f t="shared" si="1109"/>
        <v>8</v>
      </c>
      <c r="C12811" s="98">
        <f t="shared" si="1110"/>
        <v>0</v>
      </c>
      <c r="D12811" s="98">
        <f t="shared" si="1112"/>
        <v>96</v>
      </c>
      <c r="E12811" s="98">
        <f t="shared" si="1113"/>
        <v>79</v>
      </c>
      <c r="F12811" s="397">
        <f>F12810+(E12811-E12810)*(F12813-F12810)/(E12813-E12810)</f>
        <v>4.9873666666666665</v>
      </c>
      <c r="G12811" s="98">
        <v>15</v>
      </c>
      <c r="H12811" s="491">
        <f>H12810+(E12811-E12810)*(H12813-H12810)/(E12813-E12810)</f>
        <v>0.3535106666666667</v>
      </c>
      <c r="I12811" s="492">
        <f>I12810+(E12811-E12810)*(I12813-I12810)/(E12813-E12810)</f>
        <v>14.1</v>
      </c>
      <c r="J12811" s="397">
        <f>J12810+(E12811-E12810)*(J12813-J12810)/(E12813-E12810)</f>
        <v>9.2800000000000007E-2</v>
      </c>
      <c r="K12811" s="469">
        <f t="shared" ref="K12811:K12874" si="1114">F12811/H12811</f>
        <v>14.108108006170486</v>
      </c>
      <c r="L12811" s="469">
        <f t="shared" ref="L12811:L12874" si="1115">K12811-I12811</f>
        <v>8.1080061704863482E-3</v>
      </c>
    </row>
    <row r="12812" spans="1:12">
      <c r="A12812" s="98" t="str">
        <f t="shared" si="1111"/>
        <v>D800-120</v>
      </c>
      <c r="B12812" s="98">
        <f t="shared" si="1109"/>
        <v>8</v>
      </c>
      <c r="C12812" s="98">
        <f t="shared" si="1110"/>
        <v>0</v>
      </c>
      <c r="D12812" s="98">
        <f t="shared" si="1112"/>
        <v>96</v>
      </c>
      <c r="E12812" s="98">
        <f t="shared" si="1113"/>
        <v>80</v>
      </c>
      <c r="F12812" s="397">
        <f>F12810+(E12812-E12810)*(F12813-F12810)/(E12813-E12810)</f>
        <v>4.9973333333333336</v>
      </c>
      <c r="G12812" s="98">
        <v>15</v>
      </c>
      <c r="H12812" s="491">
        <f>H12810+(E12812-E12810)*(H12813-H12810)/(E12813-E12810)</f>
        <v>0.34452633333333332</v>
      </c>
      <c r="I12812" s="492">
        <f>I12810+(E12812-E12810)*(I12813-I12810)/(E12813-E12810)</f>
        <v>14.5</v>
      </c>
      <c r="J12812" s="397">
        <f>J12810+(E12812-E12810)*(J12813-J12810)/(E12813-E12810)</f>
        <v>8.1199999999999994E-2</v>
      </c>
      <c r="K12812" s="469">
        <f t="shared" si="1114"/>
        <v>14.504938664582003</v>
      </c>
      <c r="L12812" s="469">
        <f t="shared" si="1115"/>
        <v>4.9386645820028718E-3</v>
      </c>
    </row>
    <row r="12813" spans="1:12">
      <c r="A12813" s="480" t="str">
        <f t="shared" si="1111"/>
        <v>D800-120</v>
      </c>
      <c r="B12813" s="480">
        <f t="shared" si="1109"/>
        <v>8</v>
      </c>
      <c r="C12813" s="480">
        <f t="shared" si="1110"/>
        <v>0</v>
      </c>
      <c r="D12813" s="480">
        <f t="shared" si="1112"/>
        <v>96</v>
      </c>
      <c r="E12813" s="480">
        <f t="shared" si="1113"/>
        <v>81</v>
      </c>
      <c r="F12813" s="484">
        <v>5.0072999999999999</v>
      </c>
      <c r="G12813" s="480">
        <v>15</v>
      </c>
      <c r="H12813" s="482">
        <v>0.33554200000000001</v>
      </c>
      <c r="I12813" s="483">
        <v>14.9</v>
      </c>
      <c r="J12813" s="484">
        <v>6.9599999999999995E-2</v>
      </c>
      <c r="K12813" s="469">
        <f t="shared" si="1114"/>
        <v>14.923020069022655</v>
      </c>
      <c r="L12813" s="469">
        <f t="shared" si="1115"/>
        <v>2.3020069022654965E-2</v>
      </c>
    </row>
    <row r="12814" spans="1:12">
      <c r="A12814" s="98" t="str">
        <f t="shared" si="1111"/>
        <v>D800-120</v>
      </c>
      <c r="B12814" s="98">
        <f t="shared" si="1109"/>
        <v>8</v>
      </c>
      <c r="C12814" s="98">
        <f t="shared" si="1110"/>
        <v>0</v>
      </c>
      <c r="D12814" s="98">
        <f t="shared" si="1112"/>
        <v>96</v>
      </c>
      <c r="E12814" s="98">
        <f t="shared" si="1113"/>
        <v>82</v>
      </c>
      <c r="F12814" s="397">
        <f>F12813+(E12814-E12813)*(F12816-F12813)/(E12816-E12813)</f>
        <v>5.0171999999999999</v>
      </c>
      <c r="G12814" s="98">
        <v>15</v>
      </c>
      <c r="H12814" s="491">
        <f>H12813+(E12814-E12813)*(H12816-H12813)/(E12816-E12813)</f>
        <v>0.32645033333333334</v>
      </c>
      <c r="I12814" s="492">
        <f>I12813+(E12814-E12813)*(I12816-I12813)/(E12816-E12813)</f>
        <v>15.366666666666667</v>
      </c>
      <c r="J12814" s="397">
        <f>J12813+(E12814-E12813)*(J12816-J12813)/(E12816-E12813)</f>
        <v>6.7999999999999991E-2</v>
      </c>
      <c r="K12814" s="469">
        <f t="shared" si="1114"/>
        <v>15.368953521260508</v>
      </c>
      <c r="L12814" s="469">
        <f t="shared" si="1115"/>
        <v>2.2868545938408147E-3</v>
      </c>
    </row>
    <row r="12815" spans="1:12">
      <c r="A12815" s="98" t="str">
        <f t="shared" si="1111"/>
        <v>D800-120</v>
      </c>
      <c r="B12815" s="98">
        <f t="shared" si="1109"/>
        <v>8</v>
      </c>
      <c r="C12815" s="98">
        <f t="shared" si="1110"/>
        <v>0</v>
      </c>
      <c r="D12815" s="98">
        <f t="shared" si="1112"/>
        <v>96</v>
      </c>
      <c r="E12815" s="98">
        <f t="shared" si="1113"/>
        <v>83</v>
      </c>
      <c r="F12815" s="397">
        <f>F12813+(E12815-E12813)*(F12816-F12813)/(E12816-E12813)</f>
        <v>5.0270999999999999</v>
      </c>
      <c r="G12815" s="98">
        <v>15</v>
      </c>
      <c r="H12815" s="491">
        <f>H12813+(E12815-E12813)*(H12816-H12813)/(E12816-E12813)</f>
        <v>0.31735866666666668</v>
      </c>
      <c r="I12815" s="492">
        <f>I12813+(E12815-E12813)*(I12816-I12813)/(E12816-E12813)</f>
        <v>15.833333333333334</v>
      </c>
      <c r="J12815" s="397">
        <f>J12813+(E12815-E12813)*(J12816-J12813)/(E12816-E12813)</f>
        <v>6.6400000000000001E-2</v>
      </c>
      <c r="K12815" s="469">
        <f t="shared" si="1114"/>
        <v>15.840437107961968</v>
      </c>
      <c r="L12815" s="469">
        <f t="shared" si="1115"/>
        <v>7.1037746286339853E-3</v>
      </c>
    </row>
    <row r="12816" spans="1:12">
      <c r="A12816" s="480" t="str">
        <f t="shared" si="1111"/>
        <v>D800-120</v>
      </c>
      <c r="B12816" s="480">
        <f t="shared" si="1109"/>
        <v>8</v>
      </c>
      <c r="C12816" s="480">
        <f t="shared" si="1110"/>
        <v>0</v>
      </c>
      <c r="D12816" s="480">
        <f t="shared" si="1112"/>
        <v>96</v>
      </c>
      <c r="E12816" s="480">
        <f t="shared" si="1113"/>
        <v>84</v>
      </c>
      <c r="F12816" s="484">
        <v>5.0369999999999999</v>
      </c>
      <c r="G12816" s="480">
        <v>15</v>
      </c>
      <c r="H12816" s="482">
        <v>0.30826700000000001</v>
      </c>
      <c r="I12816" s="483">
        <v>16.3</v>
      </c>
      <c r="J12816" s="484">
        <v>6.4799999999999996E-2</v>
      </c>
      <c r="K12816" s="469">
        <f t="shared" si="1114"/>
        <v>16.339731466553346</v>
      </c>
      <c r="L12816" s="469">
        <f t="shared" si="1115"/>
        <v>3.973146655334503E-2</v>
      </c>
    </row>
    <row r="12817" spans="1:12">
      <c r="A12817" s="98" t="str">
        <f t="shared" si="1111"/>
        <v>D800-120</v>
      </c>
      <c r="B12817" s="98">
        <f t="shared" si="1109"/>
        <v>8</v>
      </c>
      <c r="C12817" s="98">
        <f t="shared" si="1110"/>
        <v>0</v>
      </c>
      <c r="D12817" s="98">
        <f t="shared" si="1112"/>
        <v>96</v>
      </c>
      <c r="E12817" s="98">
        <f t="shared" si="1113"/>
        <v>85</v>
      </c>
      <c r="F12817" s="397">
        <f>F12816+(E12817-E12816)*(F12819-F12816)/(E12819-E12816)</f>
        <v>5.0468333333333328</v>
      </c>
      <c r="G12817" s="98">
        <v>15</v>
      </c>
      <c r="H12817" s="491">
        <f>H12816+(E12817-E12816)*(H12819-H12816)/(E12819-E12816)</f>
        <v>0.29906166666666667</v>
      </c>
      <c r="I12817" s="492">
        <f>I12816+(E12817-E12816)*(I12819-I12816)/(E12819-E12816)</f>
        <v>16.900000000000002</v>
      </c>
      <c r="J12817" s="397">
        <f>J12816+(E12817-E12816)*(J12819-J12816)/(E12819-E12816)</f>
        <v>4.3200000000000002E-2</v>
      </c>
      <c r="K12817" s="469">
        <f t="shared" si="1114"/>
        <v>16.87556078177856</v>
      </c>
      <c r="L12817" s="469">
        <f t="shared" si="1115"/>
        <v>-2.4439218221441905E-2</v>
      </c>
    </row>
    <row r="12818" spans="1:12">
      <c r="A12818" s="98" t="str">
        <f t="shared" si="1111"/>
        <v>D800-120</v>
      </c>
      <c r="B12818" s="98">
        <f t="shared" si="1109"/>
        <v>8</v>
      </c>
      <c r="C12818" s="98">
        <f t="shared" si="1110"/>
        <v>0</v>
      </c>
      <c r="D12818" s="98">
        <f t="shared" si="1112"/>
        <v>96</v>
      </c>
      <c r="E12818" s="98">
        <f t="shared" si="1113"/>
        <v>86</v>
      </c>
      <c r="F12818" s="397">
        <f>F12816+(E12818-E12816)*(F12819-F12816)/(E12819-E12816)</f>
        <v>5.0566666666666666</v>
      </c>
      <c r="G12818" s="98">
        <v>15</v>
      </c>
      <c r="H12818" s="491">
        <f>H12816+(E12818-E12816)*(H12819-H12816)/(E12819-E12816)</f>
        <v>0.28985633333333333</v>
      </c>
      <c r="I12818" s="492">
        <f>I12816+(E12818-E12816)*(I12819-I12816)/(E12819-E12816)</f>
        <v>17.5</v>
      </c>
      <c r="J12818" s="397">
        <f>J12816+(E12818-E12816)*(J12819-J12816)/(E12819-E12816)</f>
        <v>2.1600000000000001E-2</v>
      </c>
      <c r="K12818" s="469">
        <f t="shared" si="1114"/>
        <v>17.44542411240511</v>
      </c>
      <c r="L12818" s="469">
        <f t="shared" si="1115"/>
        <v>-5.4575887594889849E-2</v>
      </c>
    </row>
    <row r="12819" spans="1:12">
      <c r="A12819" s="480" t="str">
        <f t="shared" si="1111"/>
        <v>D800-120</v>
      </c>
      <c r="B12819" s="480">
        <f t="shared" si="1109"/>
        <v>8</v>
      </c>
      <c r="C12819" s="480">
        <f t="shared" si="1110"/>
        <v>0</v>
      </c>
      <c r="D12819" s="480">
        <f t="shared" si="1112"/>
        <v>96</v>
      </c>
      <c r="E12819" s="480">
        <f t="shared" si="1113"/>
        <v>87</v>
      </c>
      <c r="F12819" s="484">
        <v>5.0664999999999996</v>
      </c>
      <c r="G12819" s="480">
        <v>15</v>
      </c>
      <c r="H12819" s="482">
        <v>0.28065099999999998</v>
      </c>
      <c r="I12819" s="483">
        <v>18.100000000000001</v>
      </c>
      <c r="J12819" s="484">
        <v>0</v>
      </c>
      <c r="K12819" s="469">
        <f t="shared" si="1114"/>
        <v>18.052670398466422</v>
      </c>
      <c r="L12819" s="469">
        <f t="shared" si="1115"/>
        <v>-4.732960153357979E-2</v>
      </c>
    </row>
    <row r="12820" spans="1:12">
      <c r="A12820" s="98" t="str">
        <f t="shared" si="1111"/>
        <v>D800-120</v>
      </c>
      <c r="B12820" s="98">
        <f t="shared" si="1109"/>
        <v>8</v>
      </c>
      <c r="C12820" s="98">
        <f t="shared" si="1110"/>
        <v>0</v>
      </c>
      <c r="D12820" s="98">
        <f t="shared" si="1112"/>
        <v>96</v>
      </c>
      <c r="E12820" s="98">
        <f t="shared" si="1113"/>
        <v>88</v>
      </c>
      <c r="F12820" s="397">
        <f>F12819+(E12820-E12819)*(F12822-F12819)/(E12822-E12819)</f>
        <v>5.0762999999999998</v>
      </c>
      <c r="G12820" s="98">
        <v>15</v>
      </c>
      <c r="H12820" s="491">
        <f>H12819+(E12820-E12819)*(H12822-H12819)/(E12822-E12819)</f>
        <v>0.27132533333333331</v>
      </c>
      <c r="I12820" s="492">
        <f>I12819+(E12820-E12819)*(I12822-I12819)/(E12822-E12819)</f>
        <v>18.8</v>
      </c>
      <c r="J12820" s="397">
        <f>J12819+(E12820-E12819)*(J12822-J12819)/(E12822-E12819)</f>
        <v>0</v>
      </c>
      <c r="K12820" s="469">
        <f t="shared" si="1114"/>
        <v>18.709273983508115</v>
      </c>
      <c r="L12820" s="469">
        <f t="shared" si="1115"/>
        <v>-9.0726016491885275E-2</v>
      </c>
    </row>
    <row r="12821" spans="1:12">
      <c r="A12821" s="98" t="str">
        <f t="shared" si="1111"/>
        <v>D800-120</v>
      </c>
      <c r="B12821" s="98">
        <f t="shared" si="1109"/>
        <v>8</v>
      </c>
      <c r="C12821" s="98">
        <f t="shared" si="1110"/>
        <v>0</v>
      </c>
      <c r="D12821" s="98">
        <f t="shared" si="1112"/>
        <v>96</v>
      </c>
      <c r="E12821" s="98">
        <f t="shared" si="1113"/>
        <v>89</v>
      </c>
      <c r="F12821" s="397">
        <f>F12819+(E12821-E12819)*(F12822-F12819)/(E12822-E12819)</f>
        <v>5.0861000000000001</v>
      </c>
      <c r="G12821" s="98">
        <v>15</v>
      </c>
      <c r="H12821" s="491">
        <f>H12819+(E12821-E12819)*(H12822-H12819)/(E12822-E12819)</f>
        <v>0.26199966666666669</v>
      </c>
      <c r="I12821" s="492">
        <f>I12819+(E12821-E12819)*(I12822-I12819)/(E12822-E12819)</f>
        <v>19.5</v>
      </c>
      <c r="J12821" s="397">
        <f>J12819+(E12821-E12819)*(J12822-J12819)/(E12822-E12819)</f>
        <v>0</v>
      </c>
      <c r="K12821" s="469">
        <f t="shared" si="1114"/>
        <v>19.412620117837299</v>
      </c>
      <c r="L12821" s="469">
        <f t="shared" si="1115"/>
        <v>-8.737988216270054E-2</v>
      </c>
    </row>
    <row r="12822" spans="1:12">
      <c r="A12822" s="480" t="str">
        <f t="shared" si="1111"/>
        <v>D800-120</v>
      </c>
      <c r="B12822" s="480">
        <f t="shared" si="1109"/>
        <v>8</v>
      </c>
      <c r="C12822" s="480">
        <f t="shared" si="1110"/>
        <v>0</v>
      </c>
      <c r="D12822" s="480">
        <f t="shared" si="1112"/>
        <v>96</v>
      </c>
      <c r="E12822" s="480">
        <f t="shared" si="1113"/>
        <v>90</v>
      </c>
      <c r="F12822" s="484">
        <v>5.0959000000000003</v>
      </c>
      <c r="G12822" s="480">
        <v>15</v>
      </c>
      <c r="H12822" s="482">
        <v>0.25267400000000001</v>
      </c>
      <c r="I12822" s="483">
        <v>20.2</v>
      </c>
      <c r="J12822" s="493">
        <v>0</v>
      </c>
      <c r="K12822" s="469">
        <f t="shared" si="1114"/>
        <v>20.167884309426377</v>
      </c>
      <c r="L12822" s="469">
        <f t="shared" si="1115"/>
        <v>-3.2115690573622402E-2</v>
      </c>
    </row>
    <row r="12823" spans="1:12">
      <c r="A12823" s="98" t="str">
        <f t="shared" si="1111"/>
        <v>D800-120</v>
      </c>
      <c r="B12823" s="98">
        <f t="shared" si="1109"/>
        <v>8</v>
      </c>
      <c r="C12823" s="98">
        <f t="shared" si="1110"/>
        <v>0</v>
      </c>
      <c r="D12823" s="98">
        <f t="shared" si="1112"/>
        <v>96</v>
      </c>
      <c r="E12823" s="98">
        <f t="shared" si="1113"/>
        <v>91</v>
      </c>
      <c r="F12823" s="397">
        <f>F12822+(E12823-E12822)*(F12825-F12822)/(E12825-E12822)</f>
        <v>5.1056333333333335</v>
      </c>
      <c r="G12823" s="98">
        <v>15</v>
      </c>
      <c r="H12823" s="491">
        <f>H12822+(E12823-E12822)*(H12825-H12822)/(E12825-E12822)</f>
        <v>0.24322066666666667</v>
      </c>
      <c r="I12823" s="492">
        <f>I12822+(E12823-E12822)*(I12825-I12822)/(E12825-E12822)</f>
        <v>21.099999999999998</v>
      </c>
      <c r="J12823" s="397">
        <f>J12822+(E12823-E12822)*(J12825-J12822)/(E12825-E12822)</f>
        <v>0</v>
      </c>
      <c r="K12823" s="469">
        <f t="shared" si="1114"/>
        <v>20.991774273567763</v>
      </c>
      <c r="L12823" s="469">
        <f t="shared" si="1115"/>
        <v>-0.10822572643223438</v>
      </c>
    </row>
    <row r="12824" spans="1:12">
      <c r="A12824" s="98" t="str">
        <f t="shared" si="1111"/>
        <v>D800-120</v>
      </c>
      <c r="B12824" s="98">
        <f t="shared" si="1109"/>
        <v>8</v>
      </c>
      <c r="C12824" s="98">
        <f t="shared" si="1110"/>
        <v>0</v>
      </c>
      <c r="D12824" s="98">
        <f t="shared" si="1112"/>
        <v>96</v>
      </c>
      <c r="E12824" s="98">
        <f t="shared" si="1113"/>
        <v>92</v>
      </c>
      <c r="F12824" s="397">
        <f>F12822+(E12824-E12822)*(F12825-F12822)/(E12825-E12822)</f>
        <v>5.1153666666666666</v>
      </c>
      <c r="G12824" s="98">
        <v>15</v>
      </c>
      <c r="H12824" s="491">
        <f>H12822+(E12824-E12822)*(H12825-H12822)/(E12825-E12822)</f>
        <v>0.23376733333333335</v>
      </c>
      <c r="I12824" s="492">
        <f>I12822+(E12824-E12822)*(I12825-I12822)/(E12825-E12822)</f>
        <v>22</v>
      </c>
      <c r="J12824" s="397">
        <f>J12822+(E12824-E12822)*(J12825-J12822)/(E12825-E12822)</f>
        <v>0</v>
      </c>
      <c r="K12824" s="469">
        <f t="shared" si="1114"/>
        <v>21.882298924001354</v>
      </c>
      <c r="L12824" s="469">
        <f t="shared" si="1115"/>
        <v>-0.11770107599864588</v>
      </c>
    </row>
    <row r="12825" spans="1:12">
      <c r="A12825" s="480" t="str">
        <f t="shared" si="1111"/>
        <v>D800-120</v>
      </c>
      <c r="B12825" s="480">
        <f t="shared" si="1109"/>
        <v>8</v>
      </c>
      <c r="C12825" s="480">
        <f t="shared" si="1110"/>
        <v>0</v>
      </c>
      <c r="D12825" s="480">
        <f t="shared" si="1112"/>
        <v>96</v>
      </c>
      <c r="E12825" s="480">
        <f t="shared" si="1113"/>
        <v>93</v>
      </c>
      <c r="F12825" s="484">
        <v>5.1250999999999998</v>
      </c>
      <c r="G12825" s="480">
        <v>15</v>
      </c>
      <c r="H12825" s="482">
        <v>0.22431400000000001</v>
      </c>
      <c r="I12825" s="483">
        <v>22.9</v>
      </c>
      <c r="J12825" s="493">
        <v>0</v>
      </c>
      <c r="K12825" s="469">
        <f t="shared" si="1114"/>
        <v>22.847882878465008</v>
      </c>
      <c r="L12825" s="469">
        <f t="shared" si="1115"/>
        <v>-5.2117121534990929E-2</v>
      </c>
    </row>
    <row r="12826" spans="1:12">
      <c r="A12826" s="98" t="str">
        <f t="shared" si="1111"/>
        <v>D800-120</v>
      </c>
      <c r="B12826" s="98">
        <f t="shared" si="1109"/>
        <v>8</v>
      </c>
      <c r="C12826" s="98">
        <f t="shared" si="1110"/>
        <v>0</v>
      </c>
      <c r="D12826" s="98">
        <f t="shared" si="1112"/>
        <v>96</v>
      </c>
      <c r="E12826" s="98">
        <f t="shared" si="1113"/>
        <v>94</v>
      </c>
      <c r="F12826" s="397">
        <f>F12825+(E12826-E12825)*(F12828-F12825)/(E12828-E12825)</f>
        <v>5.1347666666666667</v>
      </c>
      <c r="G12826" s="98">
        <v>15</v>
      </c>
      <c r="H12826" s="491">
        <v>0.21477199999999999</v>
      </c>
      <c r="I12826" s="492">
        <v>23.9</v>
      </c>
      <c r="J12826" s="397">
        <f>J12825+(E12826-E12825)*(J12828-J12825)/(E12828-E12825)</f>
        <v>0</v>
      </c>
      <c r="K12826" s="469">
        <f t="shared" si="1114"/>
        <v>23.907989247512091</v>
      </c>
      <c r="L12826" s="469">
        <f t="shared" si="1115"/>
        <v>7.9892475120928452E-3</v>
      </c>
    </row>
    <row r="12827" spans="1:12">
      <c r="A12827" s="98" t="str">
        <f t="shared" si="1111"/>
        <v>D800-120</v>
      </c>
      <c r="B12827" s="98">
        <f t="shared" si="1109"/>
        <v>8</v>
      </c>
      <c r="C12827" s="98">
        <f t="shared" si="1110"/>
        <v>0</v>
      </c>
      <c r="D12827" s="98">
        <f t="shared" si="1112"/>
        <v>96</v>
      </c>
      <c r="E12827" s="98">
        <f t="shared" si="1113"/>
        <v>95</v>
      </c>
      <c r="F12827" s="397">
        <f>F12825+(E12827-E12825)*(F12828-F12825)/(E12828-E12825)</f>
        <v>5.1444333333333327</v>
      </c>
      <c r="G12827" s="98">
        <v>15</v>
      </c>
      <c r="H12827" s="491">
        <v>0.20518500000000001</v>
      </c>
      <c r="I12827" s="492">
        <v>25.1</v>
      </c>
      <c r="J12827" s="397">
        <f>J12825+(E12827-E12825)*(J12828-J12825)/(E12828-E12825)</f>
        <v>0</v>
      </c>
      <c r="K12827" s="469">
        <f t="shared" si="1114"/>
        <v>25.072170642753285</v>
      </c>
      <c r="L12827" s="469">
        <f t="shared" si="1115"/>
        <v>-2.7829357246716313E-2</v>
      </c>
    </row>
    <row r="12828" spans="1:12">
      <c r="A12828" s="480" t="str">
        <f t="shared" si="1111"/>
        <v>D800-120</v>
      </c>
      <c r="B12828" s="480">
        <f t="shared" si="1109"/>
        <v>8</v>
      </c>
      <c r="C12828" s="480">
        <f t="shared" si="1110"/>
        <v>0</v>
      </c>
      <c r="D12828" s="480">
        <f t="shared" si="1112"/>
        <v>96</v>
      </c>
      <c r="E12828" s="480">
        <f t="shared" si="1113"/>
        <v>96</v>
      </c>
      <c r="F12828" s="484">
        <v>5.1540999999999997</v>
      </c>
      <c r="G12828" s="480">
        <v>15</v>
      </c>
      <c r="H12828" s="482">
        <v>0.195551</v>
      </c>
      <c r="I12828" s="483">
        <v>26.4</v>
      </c>
      <c r="J12828" s="493">
        <v>0</v>
      </c>
      <c r="K12828" s="469">
        <f t="shared" si="1114"/>
        <v>26.356807175621704</v>
      </c>
      <c r="L12828" s="469">
        <f t="shared" si="1115"/>
        <v>-4.3192824378294858E-2</v>
      </c>
    </row>
    <row r="12829" spans="1:12">
      <c r="A12829" s="480" t="s">
        <v>129</v>
      </c>
      <c r="B12829" s="480">
        <f t="shared" si="1109"/>
        <v>8</v>
      </c>
      <c r="C12829" s="480">
        <f t="shared" si="1110"/>
        <v>6</v>
      </c>
      <c r="D12829" s="480">
        <v>102</v>
      </c>
      <c r="E12829" s="480">
        <v>12</v>
      </c>
      <c r="F12829" s="484">
        <v>4.2671999999999999</v>
      </c>
      <c r="G12829" s="480">
        <v>15</v>
      </c>
      <c r="H12829" s="482">
        <v>0.87035399999999996</v>
      </c>
      <c r="I12829" s="483">
        <v>4.9000000000000004</v>
      </c>
      <c r="J12829" s="484">
        <v>0.83240000000000003</v>
      </c>
      <c r="K12829" s="469">
        <f t="shared" si="1114"/>
        <v>4.9028326405117921</v>
      </c>
      <c r="L12829" s="469">
        <f t="shared" si="1115"/>
        <v>2.832640511791773E-3</v>
      </c>
    </row>
    <row r="12830" spans="1:12">
      <c r="A12830" s="98" t="str">
        <f t="shared" ref="A12830:A12893" si="1116">A12829</f>
        <v>D800-120</v>
      </c>
      <c r="B12830" s="98">
        <f t="shared" si="1109"/>
        <v>8</v>
      </c>
      <c r="C12830" s="98">
        <f t="shared" si="1110"/>
        <v>6</v>
      </c>
      <c r="D12830" s="98">
        <f t="shared" ref="D12830:D12861" si="1117">D12829</f>
        <v>102</v>
      </c>
      <c r="E12830" s="98">
        <f t="shared" ref="E12830:E12893" si="1118">E12829+1</f>
        <v>13</v>
      </c>
      <c r="F12830" s="397">
        <f>F12829+(E12830-E12829)*(F12832-F12829)/(E12832-E12829)</f>
        <v>4.278833333333333</v>
      </c>
      <c r="G12830" s="98">
        <v>15</v>
      </c>
      <c r="H12830" s="491">
        <f>H12829+(E12830-E12829)*(H12832-H12829)/(E12832-E12829)</f>
        <v>0.8633276666666666</v>
      </c>
      <c r="I12830" s="492">
        <f>I12829+(E12830-E12829)*(I12832-I12829)/(E12832-E12829)</f>
        <v>4.9666666666666668</v>
      </c>
      <c r="J12830" s="397">
        <f>J12829+(E12830-E12829)*(J12832-J12829)/(E12832-E12829)</f>
        <v>0.82210000000000005</v>
      </c>
      <c r="K12830" s="469">
        <f t="shared" si="1114"/>
        <v>4.9562101372866154</v>
      </c>
      <c r="L12830" s="469">
        <f t="shared" si="1115"/>
        <v>-1.0456529380051371E-2</v>
      </c>
    </row>
    <row r="12831" spans="1:12">
      <c r="A12831" s="98" t="str">
        <f t="shared" si="1116"/>
        <v>D800-120</v>
      </c>
      <c r="B12831" s="98">
        <f t="shared" si="1109"/>
        <v>8</v>
      </c>
      <c r="C12831" s="98">
        <f t="shared" si="1110"/>
        <v>6</v>
      </c>
      <c r="D12831" s="98">
        <f t="shared" si="1117"/>
        <v>102</v>
      </c>
      <c r="E12831" s="98">
        <f t="shared" si="1118"/>
        <v>14</v>
      </c>
      <c r="F12831" s="397">
        <f>F12829+(E12831-E12829)*(F12832-F12829)/(E12832-E12829)</f>
        <v>4.2904666666666671</v>
      </c>
      <c r="G12831" s="98">
        <v>15</v>
      </c>
      <c r="H12831" s="491">
        <f>H12829+(E12831-E12829)*(H12832-H12829)/(E12832-E12829)</f>
        <v>0.85630133333333336</v>
      </c>
      <c r="I12831" s="492">
        <f>I12829+(E12831-E12829)*(I12832-I12829)/(E12832-E12829)</f>
        <v>5.0333333333333332</v>
      </c>
      <c r="J12831" s="397">
        <f>J12829+(E12831-E12829)*(J12832-J12829)/(E12832-E12829)</f>
        <v>0.81179999999999997</v>
      </c>
      <c r="K12831" s="469">
        <f t="shared" si="1114"/>
        <v>5.0104636062694441</v>
      </c>
      <c r="L12831" s="469">
        <f t="shared" si="1115"/>
        <v>-2.2869727063889123E-2</v>
      </c>
    </row>
    <row r="12832" spans="1:12">
      <c r="A12832" s="480" t="str">
        <f t="shared" si="1116"/>
        <v>D800-120</v>
      </c>
      <c r="B12832" s="480">
        <f t="shared" si="1109"/>
        <v>8</v>
      </c>
      <c r="C12832" s="480">
        <f t="shared" si="1110"/>
        <v>6</v>
      </c>
      <c r="D12832" s="480">
        <f t="shared" si="1117"/>
        <v>102</v>
      </c>
      <c r="E12832" s="480">
        <f t="shared" si="1118"/>
        <v>15</v>
      </c>
      <c r="F12832" s="484">
        <v>4.3021000000000003</v>
      </c>
      <c r="G12832" s="480">
        <v>15</v>
      </c>
      <c r="H12832" s="482">
        <v>0.849275</v>
      </c>
      <c r="I12832" s="483">
        <v>5.0999999999999996</v>
      </c>
      <c r="J12832" s="484">
        <v>0.80149999999999999</v>
      </c>
      <c r="K12832" s="469">
        <f t="shared" si="1114"/>
        <v>5.0656147890848082</v>
      </c>
      <c r="L12832" s="469">
        <f t="shared" si="1115"/>
        <v>-3.4385210915191422E-2</v>
      </c>
    </row>
    <row r="12833" spans="1:12">
      <c r="A12833" s="98" t="str">
        <f t="shared" si="1116"/>
        <v>D800-120</v>
      </c>
      <c r="B12833" s="98">
        <f t="shared" si="1109"/>
        <v>8</v>
      </c>
      <c r="C12833" s="98">
        <f t="shared" si="1110"/>
        <v>6</v>
      </c>
      <c r="D12833" s="98">
        <f t="shared" si="1117"/>
        <v>102</v>
      </c>
      <c r="E12833" s="98">
        <f t="shared" si="1118"/>
        <v>16</v>
      </c>
      <c r="F12833" s="397">
        <f>F12832+(E12833-E12832)*(F12835-F12832)/(E12835-E12832)</f>
        <v>4.3136000000000001</v>
      </c>
      <c r="G12833" s="98">
        <v>15</v>
      </c>
      <c r="H12833" s="491">
        <f>H12832+(E12833-E12832)*(H12835-H12832)/(E12835-E12832)</f>
        <v>0.84227266666666667</v>
      </c>
      <c r="I12833" s="492">
        <f>I12832+(E12833-E12832)*(I12835-I12832)/(E12835-E12832)</f>
        <v>5.1333333333333329</v>
      </c>
      <c r="J12833" s="397">
        <f>J12832+(E12833-E12832)*(J12835-J12832)/(E12835-E12832)</f>
        <v>0.79123333333333334</v>
      </c>
      <c r="K12833" s="469">
        <f t="shared" si="1114"/>
        <v>5.121381911954086</v>
      </c>
      <c r="L12833" s="469">
        <f t="shared" si="1115"/>
        <v>-1.1951421379246874E-2</v>
      </c>
    </row>
    <row r="12834" spans="1:12">
      <c r="A12834" s="98" t="str">
        <f t="shared" si="1116"/>
        <v>D800-120</v>
      </c>
      <c r="B12834" s="98">
        <f t="shared" si="1109"/>
        <v>8</v>
      </c>
      <c r="C12834" s="98">
        <f t="shared" si="1110"/>
        <v>6</v>
      </c>
      <c r="D12834" s="98">
        <f t="shared" si="1117"/>
        <v>102</v>
      </c>
      <c r="E12834" s="98">
        <f t="shared" si="1118"/>
        <v>17</v>
      </c>
      <c r="F12834" s="397">
        <f>F12832+(E12834-E12832)*(F12835-F12832)/(E12835-E12832)</f>
        <v>4.3250999999999999</v>
      </c>
      <c r="G12834" s="98">
        <v>15</v>
      </c>
      <c r="H12834" s="491">
        <f>H12832+(E12834-E12832)*(H12835-H12832)/(E12835-E12832)</f>
        <v>0.83527033333333334</v>
      </c>
      <c r="I12834" s="492">
        <f>I12832+(E12834-E12832)*(I12835-I12832)/(E12835-E12832)</f>
        <v>5.166666666666667</v>
      </c>
      <c r="J12834" s="397">
        <f>J12832+(E12834-E12832)*(J12835-J12832)/(E12835-E12832)</f>
        <v>0.7809666666666667</v>
      </c>
      <c r="K12834" s="469">
        <f t="shared" si="1114"/>
        <v>5.178084061407664</v>
      </c>
      <c r="L12834" s="469">
        <f t="shared" si="1115"/>
        <v>1.1417394740997011E-2</v>
      </c>
    </row>
    <row r="12835" spans="1:12">
      <c r="A12835" s="480" t="str">
        <f t="shared" si="1116"/>
        <v>D800-120</v>
      </c>
      <c r="B12835" s="480">
        <f t="shared" si="1109"/>
        <v>8</v>
      </c>
      <c r="C12835" s="480">
        <f t="shared" si="1110"/>
        <v>6</v>
      </c>
      <c r="D12835" s="480">
        <f t="shared" si="1117"/>
        <v>102</v>
      </c>
      <c r="E12835" s="480">
        <f t="shared" si="1118"/>
        <v>18</v>
      </c>
      <c r="F12835" s="484">
        <v>4.3365999999999998</v>
      </c>
      <c r="G12835" s="480">
        <v>15</v>
      </c>
      <c r="H12835" s="482">
        <v>0.828268</v>
      </c>
      <c r="I12835" s="483">
        <v>5.2</v>
      </c>
      <c r="J12835" s="484">
        <v>0.77070000000000005</v>
      </c>
      <c r="K12835" s="469">
        <f t="shared" si="1114"/>
        <v>5.2357449521169475</v>
      </c>
      <c r="L12835" s="469">
        <f t="shared" si="1115"/>
        <v>3.5744952116947282E-2</v>
      </c>
    </row>
    <row r="12836" spans="1:12">
      <c r="A12836" s="98" t="str">
        <f t="shared" si="1116"/>
        <v>D800-120</v>
      </c>
      <c r="B12836" s="98">
        <f t="shared" si="1109"/>
        <v>8</v>
      </c>
      <c r="C12836" s="98">
        <f t="shared" si="1110"/>
        <v>6</v>
      </c>
      <c r="D12836" s="98">
        <f t="shared" si="1117"/>
        <v>102</v>
      </c>
      <c r="E12836" s="98">
        <f t="shared" si="1118"/>
        <v>19</v>
      </c>
      <c r="F12836" s="397">
        <f>F12835+(E12836-E12835)*(F12838-F12835)/(E12838-E12835)</f>
        <v>4.3480333333333334</v>
      </c>
      <c r="G12836" s="98">
        <v>15</v>
      </c>
      <c r="H12836" s="491">
        <f>H12835+(E12836-E12835)*(H12838-H12835)/(E12838-E12835)</f>
        <v>0.82128366666666663</v>
      </c>
      <c r="I12836" s="492">
        <f>I12835+(E12836-E12835)*(I12838-I12835)/(E12838-E12835)</f>
        <v>5.2666666666666666</v>
      </c>
      <c r="J12836" s="397">
        <f>J12835+(E12836-E12835)*(J12838-J12835)/(E12838-E12835)</f>
        <v>0.76043333333333341</v>
      </c>
      <c r="K12836" s="469">
        <f t="shared" si="1114"/>
        <v>5.2941918971561188</v>
      </c>
      <c r="L12836" s="469">
        <f t="shared" si="1115"/>
        <v>2.7525230489452213E-2</v>
      </c>
    </row>
    <row r="12837" spans="1:12">
      <c r="A12837" s="98" t="str">
        <f t="shared" si="1116"/>
        <v>D800-120</v>
      </c>
      <c r="B12837" s="98">
        <f t="shared" si="1109"/>
        <v>8</v>
      </c>
      <c r="C12837" s="98">
        <f t="shared" si="1110"/>
        <v>6</v>
      </c>
      <c r="D12837" s="98">
        <f t="shared" si="1117"/>
        <v>102</v>
      </c>
      <c r="E12837" s="98">
        <f t="shared" si="1118"/>
        <v>20</v>
      </c>
      <c r="F12837" s="397">
        <f>F12835+(E12837-E12835)*(F12838-F12835)/(E12838-E12835)</f>
        <v>4.3594666666666662</v>
      </c>
      <c r="G12837" s="98">
        <v>15</v>
      </c>
      <c r="H12837" s="491">
        <f>H12835+(E12837-E12835)*(H12838-H12835)/(E12838-E12835)</f>
        <v>0.81429933333333337</v>
      </c>
      <c r="I12837" s="492">
        <f>I12835+(E12837-E12835)*(I12838-I12835)/(E12838-E12835)</f>
        <v>5.3333333333333339</v>
      </c>
      <c r="J12837" s="397">
        <f>J12835+(E12837-E12835)*(J12838-J12835)/(E12838-E12835)</f>
        <v>0.75016666666666665</v>
      </c>
      <c r="K12837" s="469">
        <f t="shared" si="1114"/>
        <v>5.3536414537160359</v>
      </c>
      <c r="L12837" s="469">
        <f t="shared" si="1115"/>
        <v>2.0308120382702022E-2</v>
      </c>
    </row>
    <row r="12838" spans="1:12">
      <c r="A12838" s="480" t="str">
        <f t="shared" si="1116"/>
        <v>D800-120</v>
      </c>
      <c r="B12838" s="480">
        <f t="shared" si="1109"/>
        <v>8</v>
      </c>
      <c r="C12838" s="480">
        <f t="shared" si="1110"/>
        <v>6</v>
      </c>
      <c r="D12838" s="480">
        <f t="shared" si="1117"/>
        <v>102</v>
      </c>
      <c r="E12838" s="480">
        <f t="shared" si="1118"/>
        <v>21</v>
      </c>
      <c r="F12838" s="484">
        <v>4.3708999999999998</v>
      </c>
      <c r="G12838" s="480">
        <v>15</v>
      </c>
      <c r="H12838" s="482">
        <v>0.807315</v>
      </c>
      <c r="I12838" s="483">
        <v>5.4</v>
      </c>
      <c r="J12838" s="484">
        <v>0.7399</v>
      </c>
      <c r="K12838" s="469">
        <f t="shared" si="1114"/>
        <v>5.4141196435096584</v>
      </c>
      <c r="L12838" s="469">
        <f t="shared" si="1115"/>
        <v>1.4119643509657998E-2</v>
      </c>
    </row>
    <row r="12839" spans="1:12">
      <c r="A12839" s="98" t="str">
        <f t="shared" si="1116"/>
        <v>D800-120</v>
      </c>
      <c r="B12839" s="98">
        <f t="shared" si="1109"/>
        <v>8</v>
      </c>
      <c r="C12839" s="98">
        <f t="shared" si="1110"/>
        <v>6</v>
      </c>
      <c r="D12839" s="98">
        <f t="shared" si="1117"/>
        <v>102</v>
      </c>
      <c r="E12839" s="98">
        <f t="shared" si="1118"/>
        <v>22</v>
      </c>
      <c r="F12839" s="397">
        <f>F12838+(E12839-E12838)*(F12841-F12838)/(E12841-E12838)</f>
        <v>4.3822333333333328</v>
      </c>
      <c r="G12839" s="98">
        <v>15</v>
      </c>
      <c r="H12839" s="491">
        <f>H12838+(E12839-E12838)*(H12841-H12838)/(E12841-E12838)</f>
        <v>0.8003433333333333</v>
      </c>
      <c r="I12839" s="492">
        <f>I12838+(E12839-E12838)*(I12841-I12838)/(E12841-E12838)</f>
        <v>5.4666666666666668</v>
      </c>
      <c r="J12839" s="397">
        <f>J12838+(E12839-E12838)*(J12841-J12838)/(E12841-E12838)</f>
        <v>0.72960000000000003</v>
      </c>
      <c r="K12839" s="469">
        <f t="shared" si="1114"/>
        <v>5.4754417895653109</v>
      </c>
      <c r="L12839" s="469">
        <f t="shared" si="1115"/>
        <v>8.7751228986441276E-3</v>
      </c>
    </row>
    <row r="12840" spans="1:12">
      <c r="A12840" s="98" t="str">
        <f t="shared" si="1116"/>
        <v>D800-120</v>
      </c>
      <c r="B12840" s="98">
        <f t="shared" si="1109"/>
        <v>8</v>
      </c>
      <c r="C12840" s="98">
        <f t="shared" si="1110"/>
        <v>6</v>
      </c>
      <c r="D12840" s="98">
        <f t="shared" si="1117"/>
        <v>102</v>
      </c>
      <c r="E12840" s="98">
        <f t="shared" si="1118"/>
        <v>23</v>
      </c>
      <c r="F12840" s="397">
        <f>F12838+(E12840-E12838)*(F12841-F12838)/(E12841-E12838)</f>
        <v>4.3935666666666666</v>
      </c>
      <c r="G12840" s="98">
        <v>15</v>
      </c>
      <c r="H12840" s="491">
        <f>H12838+(E12840-E12838)*(H12841-H12838)/(E12841-E12838)</f>
        <v>0.7933716666666667</v>
      </c>
      <c r="I12840" s="492">
        <f>I12838+(E12840-E12838)*(I12841-I12838)/(E12841-E12838)</f>
        <v>5.5333333333333332</v>
      </c>
      <c r="J12840" s="397">
        <f>J12838+(E12840-E12838)*(J12841-J12838)/(E12841-E12838)</f>
        <v>0.71929999999999994</v>
      </c>
      <c r="K12840" s="469">
        <f t="shared" si="1114"/>
        <v>5.5378416589114385</v>
      </c>
      <c r="L12840" s="469">
        <f t="shared" si="1115"/>
        <v>4.5083255781053211E-3</v>
      </c>
    </row>
    <row r="12841" spans="1:12">
      <c r="A12841" s="480" t="str">
        <f t="shared" si="1116"/>
        <v>D800-120</v>
      </c>
      <c r="B12841" s="480">
        <f t="shared" si="1109"/>
        <v>8</v>
      </c>
      <c r="C12841" s="480">
        <f t="shared" si="1110"/>
        <v>6</v>
      </c>
      <c r="D12841" s="480">
        <f t="shared" si="1117"/>
        <v>102</v>
      </c>
      <c r="E12841" s="480">
        <f t="shared" si="1118"/>
        <v>24</v>
      </c>
      <c r="F12841" s="484">
        <v>4.4048999999999996</v>
      </c>
      <c r="G12841" s="480">
        <v>15</v>
      </c>
      <c r="H12841" s="482">
        <v>0.78639999999999999</v>
      </c>
      <c r="I12841" s="483">
        <v>5.6</v>
      </c>
      <c r="J12841" s="484">
        <v>0.70899999999999996</v>
      </c>
      <c r="K12841" s="469">
        <f t="shared" si="1114"/>
        <v>5.6013479145473033</v>
      </c>
      <c r="L12841" s="469">
        <f t="shared" si="1115"/>
        <v>1.3479145473036525E-3</v>
      </c>
    </row>
    <row r="12842" spans="1:12">
      <c r="A12842" s="98" t="str">
        <f t="shared" si="1116"/>
        <v>D800-120</v>
      </c>
      <c r="B12842" s="98">
        <f t="shared" si="1109"/>
        <v>8</v>
      </c>
      <c r="C12842" s="98">
        <f t="shared" si="1110"/>
        <v>6</v>
      </c>
      <c r="D12842" s="98">
        <f t="shared" si="1117"/>
        <v>102</v>
      </c>
      <c r="E12842" s="98">
        <f t="shared" si="1118"/>
        <v>25</v>
      </c>
      <c r="F12842" s="397">
        <f>F12841+(E12842-E12841)*(F12844-F12841)/(E12844-E12841)</f>
        <v>4.4161333333333328</v>
      </c>
      <c r="G12842" s="98">
        <v>15</v>
      </c>
      <c r="H12842" s="491">
        <f>H12841+(E12842-E12841)*(H12844-H12841)/(E12844-E12841)</f>
        <v>0.77943600000000002</v>
      </c>
      <c r="I12842" s="492">
        <f>I12841+(E12842-E12841)*(I12844-I12841)/(E12844-E12841)</f>
        <v>5.6666666666666661</v>
      </c>
      <c r="J12842" s="397">
        <f>J12841+(E12842-E12841)*(J12844-J12841)/(E12844-E12841)</f>
        <v>0.69873333333333332</v>
      </c>
      <c r="K12842" s="469">
        <f t="shared" si="1114"/>
        <v>5.6658062154344071</v>
      </c>
      <c r="L12842" s="469">
        <f t="shared" si="1115"/>
        <v>-8.6045123225897413E-4</v>
      </c>
    </row>
    <row r="12843" spans="1:12">
      <c r="A12843" s="98" t="str">
        <f t="shared" si="1116"/>
        <v>D800-120</v>
      </c>
      <c r="B12843" s="98">
        <f t="shared" si="1109"/>
        <v>8</v>
      </c>
      <c r="C12843" s="98">
        <f t="shared" si="1110"/>
        <v>6</v>
      </c>
      <c r="D12843" s="98">
        <f t="shared" si="1117"/>
        <v>102</v>
      </c>
      <c r="E12843" s="98">
        <f t="shared" si="1118"/>
        <v>26</v>
      </c>
      <c r="F12843" s="397">
        <f>F12841+(E12843-E12841)*(F12844-F12841)/(E12844-E12841)</f>
        <v>4.4273666666666669</v>
      </c>
      <c r="G12843" s="98">
        <v>15</v>
      </c>
      <c r="H12843" s="491">
        <f>H12841+(E12843-E12841)*(H12844-H12841)/(E12844-E12841)</f>
        <v>0.77247199999999994</v>
      </c>
      <c r="I12843" s="492">
        <f>I12841+(E12843-E12841)*(I12844-I12841)/(E12844-E12841)</f>
        <v>5.7333333333333334</v>
      </c>
      <c r="J12843" s="397">
        <f>J12841+(E12843-E12841)*(J12844-J12841)/(E12844-E12841)</f>
        <v>0.68846666666666667</v>
      </c>
      <c r="K12843" s="469">
        <f t="shared" si="1114"/>
        <v>5.7314267270097394</v>
      </c>
      <c r="L12843" s="469">
        <f t="shared" si="1115"/>
        <v>-1.9066063235939623E-3</v>
      </c>
    </row>
    <row r="12844" spans="1:12">
      <c r="A12844" s="480" t="str">
        <f t="shared" si="1116"/>
        <v>D800-120</v>
      </c>
      <c r="B12844" s="480">
        <f t="shared" si="1109"/>
        <v>8</v>
      </c>
      <c r="C12844" s="480">
        <f t="shared" si="1110"/>
        <v>6</v>
      </c>
      <c r="D12844" s="480">
        <f t="shared" si="1117"/>
        <v>102</v>
      </c>
      <c r="E12844" s="480">
        <f t="shared" si="1118"/>
        <v>27</v>
      </c>
      <c r="F12844" s="484">
        <v>4.4386000000000001</v>
      </c>
      <c r="G12844" s="480">
        <v>15</v>
      </c>
      <c r="H12844" s="482">
        <v>0.76550799999999997</v>
      </c>
      <c r="I12844" s="483">
        <v>5.8</v>
      </c>
      <c r="J12844" s="484">
        <v>0.67820000000000003</v>
      </c>
      <c r="K12844" s="469">
        <f t="shared" si="1114"/>
        <v>5.7982411679564425</v>
      </c>
      <c r="L12844" s="469">
        <f t="shared" si="1115"/>
        <v>-1.7588320435573124E-3</v>
      </c>
    </row>
    <row r="12845" spans="1:12">
      <c r="A12845" s="98" t="str">
        <f t="shared" si="1116"/>
        <v>D800-120</v>
      </c>
      <c r="B12845" s="98">
        <f t="shared" si="1109"/>
        <v>8</v>
      </c>
      <c r="C12845" s="98">
        <f t="shared" si="1110"/>
        <v>6</v>
      </c>
      <c r="D12845" s="98">
        <f t="shared" si="1117"/>
        <v>102</v>
      </c>
      <c r="E12845" s="98">
        <f t="shared" si="1118"/>
        <v>28</v>
      </c>
      <c r="F12845" s="397">
        <f>F12844+(E12845-E12844)*(F12847-F12844)/(E12847-E12844)</f>
        <v>4.4497666666666671</v>
      </c>
      <c r="G12845" s="98">
        <v>15</v>
      </c>
      <c r="H12845" s="491">
        <f>H12844+(E12845-E12844)*(H12847-H12844)/(E12847-E12844)</f>
        <v>0.75854633333333332</v>
      </c>
      <c r="I12845" s="492">
        <f>I12844+(E12845-E12844)*(I12847-I12844)/(E12847-E12844)</f>
        <v>5.8666666666666663</v>
      </c>
      <c r="J12845" s="397">
        <f>J12844+(E12845-E12844)*(J12847-J12844)/(E12847-E12844)</f>
        <v>0.66793333333333338</v>
      </c>
      <c r="K12845" s="469">
        <f t="shared" si="1114"/>
        <v>5.8661764893289323</v>
      </c>
      <c r="L12845" s="469">
        <f t="shared" si="1115"/>
        <v>-4.9017733773393246E-4</v>
      </c>
    </row>
    <row r="12846" spans="1:12">
      <c r="A12846" s="98" t="str">
        <f t="shared" si="1116"/>
        <v>D800-120</v>
      </c>
      <c r="B12846" s="98">
        <f t="shared" si="1109"/>
        <v>8</v>
      </c>
      <c r="C12846" s="98">
        <f t="shared" si="1110"/>
        <v>6</v>
      </c>
      <c r="D12846" s="98">
        <f t="shared" si="1117"/>
        <v>102</v>
      </c>
      <c r="E12846" s="98">
        <f t="shared" si="1118"/>
        <v>29</v>
      </c>
      <c r="F12846" s="397">
        <f>F12844+(E12846-E12844)*(F12847-F12844)/(E12847-E12844)</f>
        <v>4.4609333333333332</v>
      </c>
      <c r="G12846" s="98">
        <v>15</v>
      </c>
      <c r="H12846" s="491">
        <f>H12844+(E12846-E12844)*(H12847-H12844)/(E12847-E12844)</f>
        <v>0.75158466666666668</v>
      </c>
      <c r="I12846" s="492">
        <f>I12844+(E12846-E12844)*(I12847-I12844)/(E12847-E12844)</f>
        <v>5.9333333333333336</v>
      </c>
      <c r="J12846" s="397">
        <f>J12844+(E12846-E12844)*(J12847-J12844)/(E12847-E12844)</f>
        <v>0.65766666666666662</v>
      </c>
      <c r="K12846" s="469">
        <f t="shared" si="1114"/>
        <v>5.9353703330828989</v>
      </c>
      <c r="L12846" s="469">
        <f t="shared" si="1115"/>
        <v>2.0369997495652825E-3</v>
      </c>
    </row>
    <row r="12847" spans="1:12">
      <c r="A12847" s="480" t="str">
        <f t="shared" si="1116"/>
        <v>D800-120</v>
      </c>
      <c r="B12847" s="480">
        <f t="shared" si="1109"/>
        <v>8</v>
      </c>
      <c r="C12847" s="480">
        <f t="shared" si="1110"/>
        <v>6</v>
      </c>
      <c r="D12847" s="480">
        <f t="shared" si="1117"/>
        <v>102</v>
      </c>
      <c r="E12847" s="480">
        <f t="shared" si="1118"/>
        <v>30</v>
      </c>
      <c r="F12847" s="484">
        <v>4.4721000000000002</v>
      </c>
      <c r="G12847" s="480">
        <v>15</v>
      </c>
      <c r="H12847" s="482">
        <v>0.74462300000000003</v>
      </c>
      <c r="I12847" s="483">
        <v>6</v>
      </c>
      <c r="J12847" s="484">
        <v>0.64739999999999998</v>
      </c>
      <c r="K12847" s="469">
        <f t="shared" si="1114"/>
        <v>6.0058579979398967</v>
      </c>
      <c r="L12847" s="469">
        <f t="shared" si="1115"/>
        <v>5.8579979398967197E-3</v>
      </c>
    </row>
    <row r="12848" spans="1:12">
      <c r="A12848" s="98" t="str">
        <f t="shared" si="1116"/>
        <v>D800-120</v>
      </c>
      <c r="B12848" s="98">
        <f t="shared" si="1109"/>
        <v>8</v>
      </c>
      <c r="C12848" s="98">
        <f t="shared" si="1110"/>
        <v>6</v>
      </c>
      <c r="D12848" s="98">
        <f t="shared" si="1117"/>
        <v>102</v>
      </c>
      <c r="E12848" s="98">
        <f t="shared" si="1118"/>
        <v>31</v>
      </c>
      <c r="F12848" s="397">
        <f>F12847+(E12848-E12847)*(F12850-F12847)/(E12850-E12847)</f>
        <v>4.4832000000000001</v>
      </c>
      <c r="G12848" s="98">
        <v>15</v>
      </c>
      <c r="H12848" s="491">
        <f>H12847+(E12848-E12847)*(H12850-H12847)/(E12850-E12847)</f>
        <v>0.73765866666666668</v>
      </c>
      <c r="I12848" s="492">
        <f>I12847+(E12848-E12847)*(I12850-I12847)/(E12850-E12847)</f>
        <v>6.0666666666666664</v>
      </c>
      <c r="J12848" s="397">
        <f>J12847+(E12848-E12847)*(J12850-J12847)/(E12850-E12847)</f>
        <v>0.63713333333333333</v>
      </c>
      <c r="K12848" s="469">
        <f t="shared" si="1114"/>
        <v>6.0776077101604358</v>
      </c>
      <c r="L12848" s="469">
        <f t="shared" si="1115"/>
        <v>1.0941043493769342E-2</v>
      </c>
    </row>
    <row r="12849" spans="1:12">
      <c r="A12849" s="98" t="str">
        <f t="shared" si="1116"/>
        <v>D800-120</v>
      </c>
      <c r="B12849" s="98">
        <f t="shared" si="1109"/>
        <v>8</v>
      </c>
      <c r="C12849" s="98">
        <f t="shared" si="1110"/>
        <v>6</v>
      </c>
      <c r="D12849" s="98">
        <f t="shared" si="1117"/>
        <v>102</v>
      </c>
      <c r="E12849" s="98">
        <f t="shared" si="1118"/>
        <v>32</v>
      </c>
      <c r="F12849" s="397">
        <f>F12847+(E12849-E12847)*(F12850-F12847)/(E12850-E12847)</f>
        <v>4.4943</v>
      </c>
      <c r="G12849" s="98">
        <v>15</v>
      </c>
      <c r="H12849" s="491">
        <f>H12847+(E12849-E12847)*(H12850-H12847)/(E12850-E12847)</f>
        <v>0.73069433333333333</v>
      </c>
      <c r="I12849" s="492">
        <f>I12847+(E12849-E12847)*(I12850-I12847)/(E12850-E12847)</f>
        <v>6.1333333333333337</v>
      </c>
      <c r="J12849" s="397">
        <f>J12847+(E12849-E12847)*(J12850-J12847)/(E12850-E12847)</f>
        <v>0.62686666666666668</v>
      </c>
      <c r="K12849" s="469">
        <f t="shared" si="1114"/>
        <v>6.1507251322144283</v>
      </c>
      <c r="L12849" s="469">
        <f t="shared" si="1115"/>
        <v>1.7391798881094545E-2</v>
      </c>
    </row>
    <row r="12850" spans="1:12">
      <c r="A12850" s="480" t="str">
        <f t="shared" si="1116"/>
        <v>D800-120</v>
      </c>
      <c r="B12850" s="480">
        <f t="shared" si="1109"/>
        <v>8</v>
      </c>
      <c r="C12850" s="480">
        <f t="shared" si="1110"/>
        <v>6</v>
      </c>
      <c r="D12850" s="480">
        <f t="shared" si="1117"/>
        <v>102</v>
      </c>
      <c r="E12850" s="480">
        <f t="shared" si="1118"/>
        <v>33</v>
      </c>
      <c r="F12850" s="484">
        <v>4.5053999999999998</v>
      </c>
      <c r="G12850" s="480">
        <v>15</v>
      </c>
      <c r="H12850" s="482">
        <v>0.72372999999999998</v>
      </c>
      <c r="I12850" s="483">
        <v>6.2</v>
      </c>
      <c r="J12850" s="484">
        <v>0.61660000000000004</v>
      </c>
      <c r="K12850" s="469">
        <f t="shared" si="1114"/>
        <v>6.2252497478341366</v>
      </c>
      <c r="L12850" s="469">
        <f t="shared" si="1115"/>
        <v>2.5249747834136471E-2</v>
      </c>
    </row>
    <row r="12851" spans="1:12">
      <c r="A12851" s="98" t="str">
        <f t="shared" si="1116"/>
        <v>D800-120</v>
      </c>
      <c r="B12851" s="98">
        <f t="shared" si="1109"/>
        <v>8</v>
      </c>
      <c r="C12851" s="98">
        <f t="shared" si="1110"/>
        <v>6</v>
      </c>
      <c r="D12851" s="98">
        <f t="shared" si="1117"/>
        <v>102</v>
      </c>
      <c r="E12851" s="98">
        <f t="shared" si="1118"/>
        <v>34</v>
      </c>
      <c r="F12851" s="397">
        <f>F12850+(E12851-E12850)*(F12853-F12850)/(E12853-E12850)</f>
        <v>4.5163666666666664</v>
      </c>
      <c r="G12851" s="98">
        <v>15</v>
      </c>
      <c r="H12851" s="491">
        <f>H12850+(E12851-E12850)*(H12853-H12850)/(E12853-E12850)</f>
        <v>0.71675800000000001</v>
      </c>
      <c r="I12851" s="492">
        <f>I12850+(E12851-E12850)*(I12853-I12850)/(E12853-E12850)</f>
        <v>6.3</v>
      </c>
      <c r="J12851" s="397">
        <f>J12850+(E12851-E12850)*(J12853-J12850)/(E12853-E12850)</f>
        <v>0.60630000000000006</v>
      </c>
      <c r="K12851" s="469">
        <f t="shared" si="1114"/>
        <v>6.3011039523335164</v>
      </c>
      <c r="L12851" s="469">
        <f t="shared" si="1115"/>
        <v>1.1039523335165669E-3</v>
      </c>
    </row>
    <row r="12852" spans="1:12">
      <c r="A12852" s="98" t="str">
        <f t="shared" si="1116"/>
        <v>D800-120</v>
      </c>
      <c r="B12852" s="98">
        <f t="shared" si="1109"/>
        <v>8</v>
      </c>
      <c r="C12852" s="98">
        <f t="shared" si="1110"/>
        <v>6</v>
      </c>
      <c r="D12852" s="98">
        <f t="shared" si="1117"/>
        <v>102</v>
      </c>
      <c r="E12852" s="98">
        <f t="shared" si="1118"/>
        <v>35</v>
      </c>
      <c r="F12852" s="397">
        <f>F12850+(E12852-E12850)*(F12853-F12850)/(E12853-E12850)</f>
        <v>4.527333333333333</v>
      </c>
      <c r="G12852" s="98">
        <v>15</v>
      </c>
      <c r="H12852" s="491">
        <f>H12850+(E12852-E12850)*(H12853-H12850)/(E12853-E12850)</f>
        <v>0.70978600000000003</v>
      </c>
      <c r="I12852" s="492">
        <f>I12850+(E12852-E12850)*(I12853-I12850)/(E12853-E12850)</f>
        <v>6.4</v>
      </c>
      <c r="J12852" s="397">
        <f>J12850+(E12852-E12850)*(J12853-J12850)/(E12853-E12850)</f>
        <v>0.59599999999999997</v>
      </c>
      <c r="K12852" s="469">
        <f t="shared" si="1114"/>
        <v>6.3784483398282479</v>
      </c>
      <c r="L12852" s="469">
        <f t="shared" si="1115"/>
        <v>-2.1551660171752474E-2</v>
      </c>
    </row>
    <row r="12853" spans="1:12">
      <c r="A12853" s="480" t="str">
        <f t="shared" si="1116"/>
        <v>D800-120</v>
      </c>
      <c r="B12853" s="480">
        <f t="shared" si="1109"/>
        <v>8</v>
      </c>
      <c r="C12853" s="480">
        <f t="shared" si="1110"/>
        <v>6</v>
      </c>
      <c r="D12853" s="480">
        <f t="shared" si="1117"/>
        <v>102</v>
      </c>
      <c r="E12853" s="480">
        <f t="shared" si="1118"/>
        <v>36</v>
      </c>
      <c r="F12853" s="484">
        <v>4.5382999999999996</v>
      </c>
      <c r="G12853" s="480">
        <v>15</v>
      </c>
      <c r="H12853" s="482">
        <v>0.70281400000000005</v>
      </c>
      <c r="I12853" s="483">
        <v>6.5</v>
      </c>
      <c r="J12853" s="484">
        <v>0.5857</v>
      </c>
      <c r="K12853" s="469">
        <f t="shared" si="1114"/>
        <v>6.4573272587057158</v>
      </c>
      <c r="L12853" s="469">
        <f t="shared" si="1115"/>
        <v>-4.2672741294284222E-2</v>
      </c>
    </row>
    <row r="12854" spans="1:12">
      <c r="A12854" s="98" t="str">
        <f t="shared" si="1116"/>
        <v>D800-120</v>
      </c>
      <c r="B12854" s="98">
        <f t="shared" si="1109"/>
        <v>8</v>
      </c>
      <c r="C12854" s="98">
        <f t="shared" si="1110"/>
        <v>6</v>
      </c>
      <c r="D12854" s="98">
        <f t="shared" si="1117"/>
        <v>102</v>
      </c>
      <c r="E12854" s="98">
        <f t="shared" si="1118"/>
        <v>37</v>
      </c>
      <c r="F12854" s="397">
        <f>F12853+(E12854-E12853)*(F12856-F12853)/(E12856-E12853)</f>
        <v>4.5492333333333335</v>
      </c>
      <c r="G12854" s="98">
        <v>15</v>
      </c>
      <c r="H12854" s="491">
        <f>H12853+(E12854-E12853)*(H12856-H12853)/(E12856-E12853)</f>
        <v>0.69582933333333341</v>
      </c>
      <c r="I12854" s="492">
        <f>I12853+(E12854-E12853)*(I12856-I12853)/(E12856-E12853)</f>
        <v>6.5666666666666664</v>
      </c>
      <c r="J12854" s="397">
        <f>J12853+(E12854-E12853)*(J12856-J12853)/(E12856-E12853)</f>
        <v>0.57543333333333335</v>
      </c>
      <c r="K12854" s="469">
        <f t="shared" si="1114"/>
        <v>6.5378579421773919</v>
      </c>
      <c r="L12854" s="469">
        <f t="shared" si="1115"/>
        <v>-2.8808724489274518E-2</v>
      </c>
    </row>
    <row r="12855" spans="1:12">
      <c r="A12855" s="98" t="str">
        <f t="shared" si="1116"/>
        <v>D800-120</v>
      </c>
      <c r="B12855" s="98">
        <f t="shared" si="1109"/>
        <v>8</v>
      </c>
      <c r="C12855" s="98">
        <f t="shared" si="1110"/>
        <v>6</v>
      </c>
      <c r="D12855" s="98">
        <f t="shared" si="1117"/>
        <v>102</v>
      </c>
      <c r="E12855" s="98">
        <f t="shared" si="1118"/>
        <v>38</v>
      </c>
      <c r="F12855" s="397">
        <f>F12853+(E12855-E12853)*(F12856-F12853)/(E12856-E12853)</f>
        <v>4.5601666666666665</v>
      </c>
      <c r="G12855" s="98">
        <v>15</v>
      </c>
      <c r="H12855" s="491">
        <f>H12853+(E12855-E12853)*(H12856-H12853)/(E12856-E12853)</f>
        <v>0.68884466666666666</v>
      </c>
      <c r="I12855" s="492">
        <f>I12853+(E12855-E12853)*(I12856-I12853)/(E12856-E12853)</f>
        <v>6.6333333333333337</v>
      </c>
      <c r="J12855" s="397">
        <f>J12853+(E12855-E12853)*(J12856-J12853)/(E12856-E12853)</f>
        <v>0.5651666666666666</v>
      </c>
      <c r="K12855" s="469">
        <f t="shared" si="1114"/>
        <v>6.620021736879238</v>
      </c>
      <c r="L12855" s="469">
        <f t="shared" si="1115"/>
        <v>-1.3311596454095742E-2</v>
      </c>
    </row>
    <row r="12856" spans="1:12">
      <c r="A12856" s="480" t="str">
        <f t="shared" si="1116"/>
        <v>D800-120</v>
      </c>
      <c r="B12856" s="480">
        <f t="shared" si="1109"/>
        <v>8</v>
      </c>
      <c r="C12856" s="480">
        <f t="shared" si="1110"/>
        <v>6</v>
      </c>
      <c r="D12856" s="480">
        <f t="shared" si="1117"/>
        <v>102</v>
      </c>
      <c r="E12856" s="480">
        <f t="shared" si="1118"/>
        <v>39</v>
      </c>
      <c r="F12856" s="484">
        <v>4.5711000000000004</v>
      </c>
      <c r="G12856" s="480">
        <v>15</v>
      </c>
      <c r="H12856" s="482">
        <v>0.68186000000000002</v>
      </c>
      <c r="I12856" s="483">
        <v>6.7</v>
      </c>
      <c r="J12856" s="484">
        <v>0.55489999999999995</v>
      </c>
      <c r="K12856" s="469">
        <f t="shared" si="1114"/>
        <v>6.7038688293784654</v>
      </c>
      <c r="L12856" s="469">
        <f t="shared" si="1115"/>
        <v>3.8688293784652217E-3</v>
      </c>
    </row>
    <row r="12857" spans="1:12">
      <c r="A12857" s="98" t="str">
        <f t="shared" si="1116"/>
        <v>D800-120</v>
      </c>
      <c r="B12857" s="98">
        <f t="shared" si="1109"/>
        <v>8</v>
      </c>
      <c r="C12857" s="98">
        <f t="shared" si="1110"/>
        <v>6</v>
      </c>
      <c r="D12857" s="98">
        <f t="shared" si="1117"/>
        <v>102</v>
      </c>
      <c r="E12857" s="98">
        <f t="shared" si="1118"/>
        <v>40</v>
      </c>
      <c r="F12857" s="397">
        <f>F12856+(E12857-E12856)*(F12859-F12856)/(E12859-E12856)</f>
        <v>4.5819333333333336</v>
      </c>
      <c r="G12857" s="98">
        <v>15</v>
      </c>
      <c r="H12857" s="491">
        <f>H12856+(E12857-E12856)*(H12859-H12856)/(E12859-E12856)</f>
        <v>0.67485866666666672</v>
      </c>
      <c r="I12857" s="492">
        <f>I12856+(E12857-E12856)*(I12859-I12856)/(E12859-E12856)</f>
        <v>6.8</v>
      </c>
      <c r="J12857" s="397">
        <f>J12856+(E12857-E12856)*(J12859-J12856)/(E12859-E12856)</f>
        <v>0.5446333333333333</v>
      </c>
      <c r="K12857" s="469">
        <f t="shared" si="1114"/>
        <v>6.7894709805905036</v>
      </c>
      <c r="L12857" s="469">
        <f t="shared" si="1115"/>
        <v>-1.0529019409496243E-2</v>
      </c>
    </row>
    <row r="12858" spans="1:12">
      <c r="A12858" s="98" t="str">
        <f t="shared" si="1116"/>
        <v>D800-120</v>
      </c>
      <c r="B12858" s="98">
        <f t="shared" si="1109"/>
        <v>8</v>
      </c>
      <c r="C12858" s="98">
        <f t="shared" si="1110"/>
        <v>6</v>
      </c>
      <c r="D12858" s="98">
        <f t="shared" si="1117"/>
        <v>102</v>
      </c>
      <c r="E12858" s="98">
        <f t="shared" si="1118"/>
        <v>41</v>
      </c>
      <c r="F12858" s="397">
        <f>F12856+(E12858-E12856)*(F12859-F12856)/(E12859-E12856)</f>
        <v>4.5927666666666669</v>
      </c>
      <c r="G12858" s="98">
        <v>15</v>
      </c>
      <c r="H12858" s="491">
        <f>H12856+(E12858-E12856)*(H12859-H12856)/(E12859-E12856)</f>
        <v>0.6678573333333333</v>
      </c>
      <c r="I12858" s="492">
        <f>I12856+(E12858-E12856)*(I12859-I12856)/(E12859-E12856)</f>
        <v>6.9</v>
      </c>
      <c r="J12858" s="397">
        <f>J12856+(E12858-E12856)*(J12859-J12856)/(E12859-E12856)</f>
        <v>0.53436666666666666</v>
      </c>
      <c r="K12858" s="469">
        <f t="shared" si="1114"/>
        <v>6.8768679139057651</v>
      </c>
      <c r="L12858" s="469">
        <f t="shared" si="1115"/>
        <v>-2.3132086094235227E-2</v>
      </c>
    </row>
    <row r="12859" spans="1:12">
      <c r="A12859" s="480" t="str">
        <f t="shared" si="1116"/>
        <v>D800-120</v>
      </c>
      <c r="B12859" s="480">
        <f t="shared" si="1109"/>
        <v>8</v>
      </c>
      <c r="C12859" s="480">
        <f t="shared" si="1110"/>
        <v>6</v>
      </c>
      <c r="D12859" s="480">
        <f t="shared" si="1117"/>
        <v>102</v>
      </c>
      <c r="E12859" s="480">
        <f t="shared" si="1118"/>
        <v>42</v>
      </c>
      <c r="F12859" s="484">
        <v>4.6036000000000001</v>
      </c>
      <c r="G12859" s="480">
        <v>15</v>
      </c>
      <c r="H12859" s="482">
        <v>0.660856</v>
      </c>
      <c r="I12859" s="483">
        <v>7</v>
      </c>
      <c r="J12859" s="484">
        <v>0.52410000000000001</v>
      </c>
      <c r="K12859" s="469">
        <f t="shared" si="1114"/>
        <v>6.9661166729211814</v>
      </c>
      <c r="L12859" s="469">
        <f t="shared" si="1115"/>
        <v>-3.3883327078818581E-2</v>
      </c>
    </row>
    <row r="12860" spans="1:12">
      <c r="A12860" s="98" t="str">
        <f t="shared" si="1116"/>
        <v>D800-120</v>
      </c>
      <c r="B12860" s="98">
        <f t="shared" si="1109"/>
        <v>8</v>
      </c>
      <c r="C12860" s="98">
        <f t="shared" si="1110"/>
        <v>6</v>
      </c>
      <c r="D12860" s="98">
        <f t="shared" si="1117"/>
        <v>102</v>
      </c>
      <c r="E12860" s="98">
        <f t="shared" si="1118"/>
        <v>43</v>
      </c>
      <c r="F12860" s="397">
        <f>F12859+(E12860-E12859)*(F12862-F12859)/(E12862-E12859)</f>
        <v>4.6143666666666672</v>
      </c>
      <c r="G12860" s="98">
        <v>15</v>
      </c>
      <c r="H12860" s="491">
        <f>H12859+(E12860-E12859)*(H12862-H12859)/(E12862-E12859)</f>
        <v>0.65383266666666662</v>
      </c>
      <c r="I12860" s="492">
        <f>I12859+(E12860-E12859)*(I12862-I12859)/(E12862-E12859)</f>
        <v>7.0666666666666664</v>
      </c>
      <c r="J12860" s="397">
        <f>J12859+(E12860-E12859)*(J12862-J12859)/(E12862-E12859)</f>
        <v>0.51383333333333336</v>
      </c>
      <c r="K12860" s="469">
        <f t="shared" si="1114"/>
        <v>7.0574122430917612</v>
      </c>
      <c r="L12860" s="469">
        <f t="shared" si="1115"/>
        <v>-9.2544235749052461E-3</v>
      </c>
    </row>
    <row r="12861" spans="1:12">
      <c r="A12861" s="98" t="str">
        <f t="shared" si="1116"/>
        <v>D800-120</v>
      </c>
      <c r="B12861" s="98">
        <f t="shared" ref="B12861:B12924" si="1119">INT(D12861/12)</f>
        <v>8</v>
      </c>
      <c r="C12861" s="98">
        <f t="shared" ref="C12861:C12924" si="1120">D12861-B12861*12</f>
        <v>6</v>
      </c>
      <c r="D12861" s="98">
        <f t="shared" si="1117"/>
        <v>102</v>
      </c>
      <c r="E12861" s="98">
        <f t="shared" si="1118"/>
        <v>44</v>
      </c>
      <c r="F12861" s="397">
        <f>F12859+(E12861-E12859)*(F12862-F12859)/(E12862-E12859)</f>
        <v>4.6251333333333333</v>
      </c>
      <c r="G12861" s="98">
        <v>15</v>
      </c>
      <c r="H12861" s="491">
        <f>H12859+(E12861-E12859)*(H12862-H12859)/(E12862-E12859)</f>
        <v>0.64680933333333335</v>
      </c>
      <c r="I12861" s="492">
        <f>I12859+(E12861-E12859)*(I12862-I12859)/(E12862-E12859)</f>
        <v>7.1333333333333337</v>
      </c>
      <c r="J12861" s="397">
        <f>J12859+(E12861-E12859)*(J12862-J12859)/(E12862-E12859)</f>
        <v>0.50356666666666672</v>
      </c>
      <c r="K12861" s="469">
        <f t="shared" si="1114"/>
        <v>7.1506904662270383</v>
      </c>
      <c r="L12861" s="469">
        <f t="shared" si="1115"/>
        <v>1.7357132893704552E-2</v>
      </c>
    </row>
    <row r="12862" spans="1:12">
      <c r="A12862" s="480" t="str">
        <f t="shared" si="1116"/>
        <v>D800-120</v>
      </c>
      <c r="B12862" s="480">
        <f t="shared" si="1119"/>
        <v>8</v>
      </c>
      <c r="C12862" s="480">
        <f t="shared" si="1120"/>
        <v>6</v>
      </c>
      <c r="D12862" s="480">
        <f t="shared" ref="D12862:D12893" si="1121">D12861</f>
        <v>102</v>
      </c>
      <c r="E12862" s="480">
        <f t="shared" si="1118"/>
        <v>45</v>
      </c>
      <c r="F12862" s="484">
        <v>4.6359000000000004</v>
      </c>
      <c r="G12862" s="480">
        <v>15</v>
      </c>
      <c r="H12862" s="482">
        <v>0.63978599999999997</v>
      </c>
      <c r="I12862" s="483">
        <v>7.2</v>
      </c>
      <c r="J12862" s="484">
        <v>0.49330000000000002</v>
      </c>
      <c r="K12862" s="469">
        <f t="shared" si="1114"/>
        <v>7.2460166368129348</v>
      </c>
      <c r="L12862" s="469">
        <f t="shared" si="1115"/>
        <v>4.6016636812934664E-2</v>
      </c>
    </row>
    <row r="12863" spans="1:12">
      <c r="A12863" s="98" t="str">
        <f t="shared" si="1116"/>
        <v>D800-120</v>
      </c>
      <c r="B12863" s="98">
        <f t="shared" si="1119"/>
        <v>8</v>
      </c>
      <c r="C12863" s="98">
        <f t="shared" si="1120"/>
        <v>6</v>
      </c>
      <c r="D12863" s="98">
        <f t="shared" si="1121"/>
        <v>102</v>
      </c>
      <c r="E12863" s="98">
        <f t="shared" si="1118"/>
        <v>46</v>
      </c>
      <c r="F12863" s="397">
        <f>F12862+(E12863-E12862)*(F12865-F12862)/(E12865-E12862)</f>
        <v>4.6466000000000003</v>
      </c>
      <c r="G12863" s="98">
        <v>15</v>
      </c>
      <c r="H12863" s="491">
        <f>H12862+(E12863-E12862)*(H12865-H12862)/(E12865-E12862)</f>
        <v>0.63273599999999997</v>
      </c>
      <c r="I12863" s="492">
        <f>I12862+(E12863-E12862)*(I12865-I12862)/(E12865-E12862)</f>
        <v>7.3</v>
      </c>
      <c r="J12863" s="397">
        <f>J12862+(E12863-E12862)*(J12865-J12862)/(E12865-E12862)</f>
        <v>0.48299999999999998</v>
      </c>
      <c r="K12863" s="469">
        <f t="shared" si="1114"/>
        <v>7.3436630759115973</v>
      </c>
      <c r="L12863" s="469">
        <f t="shared" si="1115"/>
        <v>4.366307591159746E-2</v>
      </c>
    </row>
    <row r="12864" spans="1:12">
      <c r="A12864" s="98" t="str">
        <f t="shared" si="1116"/>
        <v>D800-120</v>
      </c>
      <c r="B12864" s="98">
        <f t="shared" si="1119"/>
        <v>8</v>
      </c>
      <c r="C12864" s="98">
        <f t="shared" si="1120"/>
        <v>6</v>
      </c>
      <c r="D12864" s="98">
        <f t="shared" si="1121"/>
        <v>102</v>
      </c>
      <c r="E12864" s="98">
        <f t="shared" si="1118"/>
        <v>47</v>
      </c>
      <c r="F12864" s="397">
        <f>F12862+(E12864-E12862)*(F12865-F12862)/(E12865-E12862)</f>
        <v>4.6573000000000002</v>
      </c>
      <c r="G12864" s="98">
        <v>15</v>
      </c>
      <c r="H12864" s="491">
        <f>H12862+(E12864-E12862)*(H12865-H12862)/(E12865-E12862)</f>
        <v>0.62568599999999996</v>
      </c>
      <c r="I12864" s="492">
        <f>I12862+(E12864-E12862)*(I12865-I12862)/(E12865-E12862)</f>
        <v>7.4</v>
      </c>
      <c r="J12864" s="397">
        <f>J12862+(E12864-E12862)*(J12865-J12862)/(E12865-E12862)</f>
        <v>0.47270000000000001</v>
      </c>
      <c r="K12864" s="469">
        <f t="shared" si="1114"/>
        <v>7.443510003420247</v>
      </c>
      <c r="L12864" s="469">
        <f t="shared" si="1115"/>
        <v>4.351000342024669E-2</v>
      </c>
    </row>
    <row r="12865" spans="1:12">
      <c r="A12865" s="480" t="str">
        <f t="shared" si="1116"/>
        <v>D800-120</v>
      </c>
      <c r="B12865" s="480">
        <f t="shared" si="1119"/>
        <v>8</v>
      </c>
      <c r="C12865" s="480">
        <f t="shared" si="1120"/>
        <v>6</v>
      </c>
      <c r="D12865" s="480">
        <f t="shared" si="1121"/>
        <v>102</v>
      </c>
      <c r="E12865" s="480">
        <f t="shared" si="1118"/>
        <v>48</v>
      </c>
      <c r="F12865" s="484">
        <v>4.6680000000000001</v>
      </c>
      <c r="G12865" s="480">
        <v>15</v>
      </c>
      <c r="H12865" s="482">
        <v>0.61863599999999996</v>
      </c>
      <c r="I12865" s="483">
        <v>7.5</v>
      </c>
      <c r="J12865" s="484">
        <v>0.46239999999999998</v>
      </c>
      <c r="K12865" s="469">
        <f t="shared" si="1114"/>
        <v>7.5456326498942845</v>
      </c>
      <c r="L12865" s="469">
        <f t="shared" si="1115"/>
        <v>4.5632649894284505E-2</v>
      </c>
    </row>
    <row r="12866" spans="1:12">
      <c r="A12866" s="98" t="str">
        <f t="shared" si="1116"/>
        <v>D800-120</v>
      </c>
      <c r="B12866" s="98">
        <f t="shared" si="1119"/>
        <v>8</v>
      </c>
      <c r="C12866" s="98">
        <f t="shared" si="1120"/>
        <v>6</v>
      </c>
      <c r="D12866" s="98">
        <f t="shared" si="1121"/>
        <v>102</v>
      </c>
      <c r="E12866" s="98">
        <f t="shared" si="1118"/>
        <v>49</v>
      </c>
      <c r="F12866" s="397">
        <f>F12865+(E12866-E12865)*(F12868-F12865)/(E12868-E12865)</f>
        <v>4.6786333333333339</v>
      </c>
      <c r="G12866" s="98">
        <v>15</v>
      </c>
      <c r="H12866" s="491">
        <f>H12865+(E12866-E12865)*(H12868-H12865)/(E12868-E12865)</f>
        <v>0.61155499999999996</v>
      </c>
      <c r="I12866" s="492">
        <f>I12865+(E12866-E12865)*(I12868-I12865)/(E12868-E12865)</f>
        <v>7.6333333333333337</v>
      </c>
      <c r="J12866" s="397">
        <f>J12865+(E12866-E12865)*(J12868-J12865)/(E12868-E12865)</f>
        <v>0.45213333333333333</v>
      </c>
      <c r="K12866" s="469">
        <f t="shared" si="1114"/>
        <v>7.6503884905418715</v>
      </c>
      <c r="L12866" s="469">
        <f t="shared" si="1115"/>
        <v>1.7055157208537786E-2</v>
      </c>
    </row>
    <row r="12867" spans="1:12">
      <c r="A12867" s="98" t="str">
        <f t="shared" si="1116"/>
        <v>D800-120</v>
      </c>
      <c r="B12867" s="98">
        <f t="shared" si="1119"/>
        <v>8</v>
      </c>
      <c r="C12867" s="98">
        <f t="shared" si="1120"/>
        <v>6</v>
      </c>
      <c r="D12867" s="98">
        <f t="shared" si="1121"/>
        <v>102</v>
      </c>
      <c r="E12867" s="98">
        <f t="shared" si="1118"/>
        <v>50</v>
      </c>
      <c r="F12867" s="397">
        <f>F12865+(E12867-E12865)*(F12868-F12865)/(E12868-E12865)</f>
        <v>4.6892666666666667</v>
      </c>
      <c r="G12867" s="98">
        <v>15</v>
      </c>
      <c r="H12867" s="491">
        <f>H12865+(E12867-E12865)*(H12868-H12865)/(E12868-E12865)</f>
        <v>0.60447399999999996</v>
      </c>
      <c r="I12867" s="492">
        <f>I12865+(E12867-E12865)*(I12868-I12865)/(E12868-E12865)</f>
        <v>7.7666666666666666</v>
      </c>
      <c r="J12867" s="397">
        <f>J12865+(E12867-E12865)*(J12868-J12865)/(E12868-E12865)</f>
        <v>0.44186666666666663</v>
      </c>
      <c r="K12867" s="469">
        <f t="shared" si="1114"/>
        <v>7.7575986174205456</v>
      </c>
      <c r="L12867" s="469">
        <f t="shared" si="1115"/>
        <v>-9.0680492461210349E-3</v>
      </c>
    </row>
    <row r="12868" spans="1:12">
      <c r="A12868" s="480" t="str">
        <f t="shared" si="1116"/>
        <v>D800-120</v>
      </c>
      <c r="B12868" s="480">
        <f t="shared" si="1119"/>
        <v>8</v>
      </c>
      <c r="C12868" s="480">
        <f t="shared" si="1120"/>
        <v>6</v>
      </c>
      <c r="D12868" s="480">
        <f t="shared" si="1121"/>
        <v>102</v>
      </c>
      <c r="E12868" s="480">
        <f t="shared" si="1118"/>
        <v>51</v>
      </c>
      <c r="F12868" s="484">
        <v>4.6999000000000004</v>
      </c>
      <c r="G12868" s="480">
        <v>15</v>
      </c>
      <c r="H12868" s="482">
        <v>0.59739299999999995</v>
      </c>
      <c r="I12868" s="483">
        <v>7.9</v>
      </c>
      <c r="J12868" s="484">
        <v>0.43159999999999998</v>
      </c>
      <c r="K12868" s="469">
        <f t="shared" si="1114"/>
        <v>7.8673503037364023</v>
      </c>
      <c r="L12868" s="469">
        <f t="shared" si="1115"/>
        <v>-3.2649696263598038E-2</v>
      </c>
    </row>
    <row r="12869" spans="1:12">
      <c r="A12869" s="98" t="str">
        <f t="shared" si="1116"/>
        <v>D800-120</v>
      </c>
      <c r="B12869" s="98">
        <f t="shared" si="1119"/>
        <v>8</v>
      </c>
      <c r="C12869" s="98">
        <f t="shared" si="1120"/>
        <v>6</v>
      </c>
      <c r="D12869" s="98">
        <f t="shared" si="1121"/>
        <v>102</v>
      </c>
      <c r="E12869" s="98">
        <f t="shared" si="1118"/>
        <v>52</v>
      </c>
      <c r="F12869" s="397">
        <f>F12868+(E12869-E12868)*(F12871-F12868)/(E12871-E12868)</f>
        <v>4.7104333333333335</v>
      </c>
      <c r="G12869" s="98">
        <v>15</v>
      </c>
      <c r="H12869" s="491">
        <f>H12868+(E12869-E12868)*(H12871-H12868)/(E12871-E12868)</f>
        <v>0.59027600000000002</v>
      </c>
      <c r="I12869" s="492">
        <f>I12868+(E12869-E12868)*(I12871-I12868)/(E12871-E12868)</f>
        <v>8</v>
      </c>
      <c r="J12869" s="397">
        <f>J12868+(E12869-E12868)*(J12871-J12868)/(E12871-E12868)</f>
        <v>0.42133333333333334</v>
      </c>
      <c r="K12869" s="469">
        <f t="shared" si="1114"/>
        <v>7.9800522693338936</v>
      </c>
      <c r="L12869" s="469">
        <f t="shared" si="1115"/>
        <v>-1.9947730666106445E-2</v>
      </c>
    </row>
    <row r="12870" spans="1:12">
      <c r="A12870" s="98" t="str">
        <f t="shared" si="1116"/>
        <v>D800-120</v>
      </c>
      <c r="B12870" s="98">
        <f t="shared" si="1119"/>
        <v>8</v>
      </c>
      <c r="C12870" s="98">
        <f t="shared" si="1120"/>
        <v>6</v>
      </c>
      <c r="D12870" s="98">
        <f t="shared" si="1121"/>
        <v>102</v>
      </c>
      <c r="E12870" s="98">
        <f t="shared" si="1118"/>
        <v>53</v>
      </c>
      <c r="F12870" s="397">
        <f>F12868+(E12870-E12868)*(F12871-F12868)/(E12871-E12868)</f>
        <v>4.7209666666666665</v>
      </c>
      <c r="G12870" s="98">
        <v>15</v>
      </c>
      <c r="H12870" s="491">
        <f>H12868+(E12870-E12868)*(H12871-H12868)/(E12871-E12868)</f>
        <v>0.58315899999999998</v>
      </c>
      <c r="I12870" s="492">
        <f>I12868+(E12870-E12868)*(I12871-I12868)/(E12871-E12868)</f>
        <v>8.1</v>
      </c>
      <c r="J12870" s="397">
        <f>J12868+(E12870-E12868)*(J12871-J12868)/(E12871-E12868)</f>
        <v>0.41106666666666664</v>
      </c>
      <c r="K12870" s="469">
        <f t="shared" si="1114"/>
        <v>8.0955051138140135</v>
      </c>
      <c r="L12870" s="469">
        <f t="shared" si="1115"/>
        <v>-4.4948861859861466E-3</v>
      </c>
    </row>
    <row r="12871" spans="1:12">
      <c r="A12871" s="480" t="str">
        <f t="shared" si="1116"/>
        <v>D800-120</v>
      </c>
      <c r="B12871" s="480">
        <f t="shared" si="1119"/>
        <v>8</v>
      </c>
      <c r="C12871" s="480">
        <f t="shared" si="1120"/>
        <v>6</v>
      </c>
      <c r="D12871" s="480">
        <f t="shared" si="1121"/>
        <v>102</v>
      </c>
      <c r="E12871" s="480">
        <f t="shared" si="1118"/>
        <v>54</v>
      </c>
      <c r="F12871" s="484">
        <v>4.7314999999999996</v>
      </c>
      <c r="G12871" s="480">
        <v>15</v>
      </c>
      <c r="H12871" s="482">
        <v>0.57604200000000005</v>
      </c>
      <c r="I12871" s="483">
        <v>8.1999999999999993</v>
      </c>
      <c r="J12871" s="484">
        <v>0.40079999999999999</v>
      </c>
      <c r="K12871" s="469">
        <f t="shared" si="1114"/>
        <v>8.2138107985181623</v>
      </c>
      <c r="L12871" s="469">
        <f t="shared" si="1115"/>
        <v>1.3810798518163026E-2</v>
      </c>
    </row>
    <row r="12872" spans="1:12">
      <c r="A12872" s="98" t="str">
        <f t="shared" si="1116"/>
        <v>D800-120</v>
      </c>
      <c r="B12872" s="98">
        <f t="shared" si="1119"/>
        <v>8</v>
      </c>
      <c r="C12872" s="98">
        <f t="shared" si="1120"/>
        <v>6</v>
      </c>
      <c r="D12872" s="98">
        <f t="shared" si="1121"/>
        <v>102</v>
      </c>
      <c r="E12872" s="98">
        <f t="shared" si="1118"/>
        <v>55</v>
      </c>
      <c r="F12872" s="397">
        <f>F12871+(E12872-E12871)*(F12874-F12871)/(E12874-E12871)</f>
        <v>4.7419666666666664</v>
      </c>
      <c r="G12872" s="98">
        <v>15</v>
      </c>
      <c r="H12872" s="491">
        <f>H12871+(E12872-E12871)*(H12874-H12871)/(E12874-E12871)</f>
        <v>0.56888500000000009</v>
      </c>
      <c r="I12872" s="492">
        <f>I12871+(E12872-E12871)*(I12874-I12871)/(E12874-E12871)</f>
        <v>8.3333333333333321</v>
      </c>
      <c r="J12872" s="397">
        <f>J12871+(E12872-E12871)*(J12874-J12871)/(E12874-E12871)</f>
        <v>0.39050000000000001</v>
      </c>
      <c r="K12872" s="469">
        <f t="shared" si="1114"/>
        <v>8.3355452625164421</v>
      </c>
      <c r="L12872" s="469">
        <f t="shared" si="1115"/>
        <v>2.211929183109973E-3</v>
      </c>
    </row>
    <row r="12873" spans="1:12">
      <c r="A12873" s="98" t="str">
        <f t="shared" si="1116"/>
        <v>D800-120</v>
      </c>
      <c r="B12873" s="98">
        <f t="shared" si="1119"/>
        <v>8</v>
      </c>
      <c r="C12873" s="98">
        <f t="shared" si="1120"/>
        <v>6</v>
      </c>
      <c r="D12873" s="98">
        <f t="shared" si="1121"/>
        <v>102</v>
      </c>
      <c r="E12873" s="98">
        <f t="shared" si="1118"/>
        <v>56</v>
      </c>
      <c r="F12873" s="397">
        <f>F12871+(E12873-E12871)*(F12874-F12871)/(E12874-E12871)</f>
        <v>4.7524333333333333</v>
      </c>
      <c r="G12873" s="98">
        <v>15</v>
      </c>
      <c r="H12873" s="491">
        <f>H12871+(E12873-E12871)*(H12874-H12871)/(E12874-E12871)</f>
        <v>0.56172800000000001</v>
      </c>
      <c r="I12873" s="492">
        <f>I12871+(E12873-E12871)*(I12874-I12871)/(E12874-E12871)</f>
        <v>8.4666666666666668</v>
      </c>
      <c r="J12873" s="397">
        <f>J12871+(E12873-E12871)*(J12874-J12871)/(E12874-E12871)</f>
        <v>0.38019999999999998</v>
      </c>
      <c r="K12873" s="469">
        <f t="shared" si="1114"/>
        <v>8.4603817743344347</v>
      </c>
      <c r="L12873" s="469">
        <f t="shared" si="1115"/>
        <v>-6.2848923322320616E-3</v>
      </c>
    </row>
    <row r="12874" spans="1:12">
      <c r="A12874" s="480" t="str">
        <f t="shared" si="1116"/>
        <v>D800-120</v>
      </c>
      <c r="B12874" s="480">
        <f t="shared" si="1119"/>
        <v>8</v>
      </c>
      <c r="C12874" s="480">
        <f t="shared" si="1120"/>
        <v>6</v>
      </c>
      <c r="D12874" s="480">
        <f t="shared" si="1121"/>
        <v>102</v>
      </c>
      <c r="E12874" s="480">
        <f t="shared" si="1118"/>
        <v>57</v>
      </c>
      <c r="F12874" s="484">
        <v>4.7629000000000001</v>
      </c>
      <c r="G12874" s="480">
        <v>15</v>
      </c>
      <c r="H12874" s="482">
        <v>0.55457100000000004</v>
      </c>
      <c r="I12874" s="483">
        <v>8.6</v>
      </c>
      <c r="J12874" s="484">
        <v>0.36990000000000001</v>
      </c>
      <c r="K12874" s="469">
        <f t="shared" si="1114"/>
        <v>8.5884404341373788</v>
      </c>
      <c r="L12874" s="469">
        <f t="shared" si="1115"/>
        <v>-1.1559565862620858E-2</v>
      </c>
    </row>
    <row r="12875" spans="1:12">
      <c r="A12875" s="98" t="str">
        <f t="shared" si="1116"/>
        <v>D800-120</v>
      </c>
      <c r="B12875" s="98">
        <f t="shared" si="1119"/>
        <v>8</v>
      </c>
      <c r="C12875" s="98">
        <f t="shared" si="1120"/>
        <v>6</v>
      </c>
      <c r="D12875" s="98">
        <f t="shared" si="1121"/>
        <v>102</v>
      </c>
      <c r="E12875" s="98">
        <f t="shared" si="1118"/>
        <v>58</v>
      </c>
      <c r="F12875" s="397">
        <f>F12874+(E12875-E12874)*(F12877-F12874)/(E12877-E12874)</f>
        <v>4.7733333333333334</v>
      </c>
      <c r="G12875" s="98">
        <v>15</v>
      </c>
      <c r="H12875" s="491">
        <f>H12874+(E12875-E12874)*(H12877-H12874)/(E12877-E12874)</f>
        <v>0.54736899999999999</v>
      </c>
      <c r="I12875" s="492">
        <f>I12874+(E12875-E12874)*(I12877-I12874)/(E12877-E12874)</f>
        <v>8.7333333333333325</v>
      </c>
      <c r="J12875" s="397">
        <f>J12874+(E12875-E12874)*(J12877-J12874)/(E12877-E12874)</f>
        <v>0.35963333333333336</v>
      </c>
      <c r="K12875" s="469">
        <f t="shared" ref="K12875:K12938" si="1122">F12875/H12875</f>
        <v>8.7205035969032476</v>
      </c>
      <c r="L12875" s="469">
        <f t="shared" ref="L12875:L12938" si="1123">K12875-I12875</f>
        <v>-1.2829736430084893E-2</v>
      </c>
    </row>
    <row r="12876" spans="1:12">
      <c r="A12876" s="98" t="str">
        <f t="shared" si="1116"/>
        <v>D800-120</v>
      </c>
      <c r="B12876" s="98">
        <f t="shared" si="1119"/>
        <v>8</v>
      </c>
      <c r="C12876" s="98">
        <f t="shared" si="1120"/>
        <v>6</v>
      </c>
      <c r="D12876" s="98">
        <f t="shared" si="1121"/>
        <v>102</v>
      </c>
      <c r="E12876" s="98">
        <f t="shared" si="1118"/>
        <v>59</v>
      </c>
      <c r="F12876" s="397">
        <f>F12874+(E12876-E12874)*(F12877-F12874)/(E12877-E12874)</f>
        <v>4.7837666666666667</v>
      </c>
      <c r="G12876" s="98">
        <v>15</v>
      </c>
      <c r="H12876" s="491">
        <f>H12874+(E12876-E12874)*(H12877-H12874)/(E12877-E12874)</f>
        <v>0.54016700000000006</v>
      </c>
      <c r="I12876" s="492">
        <f>I12874+(E12876-E12874)*(I12877-I12874)/(E12877-E12874)</f>
        <v>8.8666666666666671</v>
      </c>
      <c r="J12876" s="397">
        <f>J12874+(E12876-E12874)*(J12877-J12874)/(E12877-E12874)</f>
        <v>0.34936666666666666</v>
      </c>
      <c r="K12876" s="469">
        <f t="shared" si="1122"/>
        <v>8.8560883331759737</v>
      </c>
      <c r="L12876" s="469">
        <f t="shared" si="1123"/>
        <v>-1.0578333490693481E-2</v>
      </c>
    </row>
    <row r="12877" spans="1:12">
      <c r="A12877" s="480" t="str">
        <f t="shared" si="1116"/>
        <v>D800-120</v>
      </c>
      <c r="B12877" s="480">
        <f t="shared" si="1119"/>
        <v>8</v>
      </c>
      <c r="C12877" s="480">
        <f t="shared" si="1120"/>
        <v>6</v>
      </c>
      <c r="D12877" s="480">
        <f t="shared" si="1121"/>
        <v>102</v>
      </c>
      <c r="E12877" s="480">
        <f t="shared" si="1118"/>
        <v>60</v>
      </c>
      <c r="F12877" s="484">
        <v>4.7942</v>
      </c>
      <c r="G12877" s="480">
        <v>15</v>
      </c>
      <c r="H12877" s="482">
        <v>0.53296500000000002</v>
      </c>
      <c r="I12877" s="483">
        <v>9</v>
      </c>
      <c r="J12877" s="484">
        <v>0.33910000000000001</v>
      </c>
      <c r="K12877" s="469">
        <f t="shared" si="1122"/>
        <v>8.9953374048952561</v>
      </c>
      <c r="L12877" s="469">
        <f t="shared" si="1123"/>
        <v>-4.6625951047438718E-3</v>
      </c>
    </row>
    <row r="12878" spans="1:12">
      <c r="A12878" s="98" t="str">
        <f t="shared" si="1116"/>
        <v>D800-120</v>
      </c>
      <c r="B12878" s="98">
        <f t="shared" si="1119"/>
        <v>8</v>
      </c>
      <c r="C12878" s="98">
        <f t="shared" si="1120"/>
        <v>6</v>
      </c>
      <c r="D12878" s="98">
        <f t="shared" si="1121"/>
        <v>102</v>
      </c>
      <c r="E12878" s="98">
        <f t="shared" si="1118"/>
        <v>61</v>
      </c>
      <c r="F12878" s="397">
        <f>F12877+(E12878-E12877)*(F12880-F12877)/(E12880-E12877)</f>
        <v>4.8045333333333335</v>
      </c>
      <c r="G12878" s="98">
        <v>15</v>
      </c>
      <c r="H12878" s="491">
        <f>H12877+(E12878-E12877)*(H12880-H12877)/(E12880-E12877)</f>
        <v>0.52571333333333337</v>
      </c>
      <c r="I12878" s="492">
        <f>I12877+(E12878-E12877)*(I12880-I12877)/(E12880-E12877)</f>
        <v>9.1333333333333329</v>
      </c>
      <c r="J12878" s="397">
        <f>J12877+(E12878-E12877)*(J12880-J12877)/(E12880-E12877)</f>
        <v>0.32883333333333337</v>
      </c>
      <c r="K12878" s="469">
        <f t="shared" si="1122"/>
        <v>9.1390745273089262</v>
      </c>
      <c r="L12878" s="469">
        <f t="shared" si="1123"/>
        <v>5.7411939755933616E-3</v>
      </c>
    </row>
    <row r="12879" spans="1:12">
      <c r="A12879" s="98" t="str">
        <f t="shared" si="1116"/>
        <v>D800-120</v>
      </c>
      <c r="B12879" s="98">
        <f t="shared" si="1119"/>
        <v>8</v>
      </c>
      <c r="C12879" s="98">
        <f t="shared" si="1120"/>
        <v>6</v>
      </c>
      <c r="D12879" s="98">
        <f t="shared" si="1121"/>
        <v>102</v>
      </c>
      <c r="E12879" s="98">
        <f t="shared" si="1118"/>
        <v>62</v>
      </c>
      <c r="F12879" s="397">
        <f>F12877+(E12879-E12877)*(F12880-F12877)/(E12880-E12877)</f>
        <v>4.8148666666666662</v>
      </c>
      <c r="G12879" s="98">
        <v>15</v>
      </c>
      <c r="H12879" s="491">
        <f>H12877+(E12879-E12877)*(H12880-H12877)/(E12880-E12877)</f>
        <v>0.51846166666666671</v>
      </c>
      <c r="I12879" s="492">
        <f>I12877+(E12879-E12877)*(I12880-I12877)/(E12880-E12877)</f>
        <v>9.2666666666666675</v>
      </c>
      <c r="J12879" s="397">
        <f>J12877+(E12879-E12877)*(J12880-J12877)/(E12880-E12877)</f>
        <v>0.31856666666666666</v>
      </c>
      <c r="K12879" s="469">
        <f t="shared" si="1122"/>
        <v>9.2868325205656461</v>
      </c>
      <c r="L12879" s="469">
        <f t="shared" si="1123"/>
        <v>2.0165853898978625E-2</v>
      </c>
    </row>
    <row r="12880" spans="1:12">
      <c r="A12880" s="480" t="str">
        <f t="shared" si="1116"/>
        <v>D800-120</v>
      </c>
      <c r="B12880" s="480">
        <f t="shared" si="1119"/>
        <v>8</v>
      </c>
      <c r="C12880" s="480">
        <f t="shared" si="1120"/>
        <v>6</v>
      </c>
      <c r="D12880" s="480">
        <f t="shared" si="1121"/>
        <v>102</v>
      </c>
      <c r="E12880" s="480">
        <f t="shared" si="1118"/>
        <v>63</v>
      </c>
      <c r="F12880" s="484">
        <v>4.8251999999999997</v>
      </c>
      <c r="G12880" s="480">
        <v>15</v>
      </c>
      <c r="H12880" s="482">
        <v>0.51121000000000005</v>
      </c>
      <c r="I12880" s="483">
        <v>9.4</v>
      </c>
      <c r="J12880" s="484">
        <v>0.30830000000000002</v>
      </c>
      <c r="K12880" s="469">
        <f t="shared" si="1122"/>
        <v>9.4387824964300364</v>
      </c>
      <c r="L12880" s="469">
        <f t="shared" si="1123"/>
        <v>3.8782496430036062E-2</v>
      </c>
    </row>
    <row r="12881" spans="1:12">
      <c r="A12881" s="98" t="str">
        <f t="shared" si="1116"/>
        <v>D800-120</v>
      </c>
      <c r="B12881" s="98">
        <f t="shared" si="1119"/>
        <v>8</v>
      </c>
      <c r="C12881" s="98">
        <f t="shared" si="1120"/>
        <v>6</v>
      </c>
      <c r="D12881" s="98">
        <f t="shared" si="1121"/>
        <v>102</v>
      </c>
      <c r="E12881" s="98">
        <f t="shared" si="1118"/>
        <v>64</v>
      </c>
      <c r="F12881" s="397">
        <f>F12880+(E12881-E12880)*(F12883-F12880)/(E12883-E12880)</f>
        <v>4.8354666666666661</v>
      </c>
      <c r="G12881" s="98">
        <v>15</v>
      </c>
      <c r="H12881" s="491">
        <f>H12880+(E12881-E12880)*(H12883-H12880)/(E12883-E12880)</f>
        <v>0.5039043333333334</v>
      </c>
      <c r="I12881" s="492">
        <f>I12880+(E12881-E12880)*(I12883-I12880)/(E12883-E12880)</f>
        <v>9.5666666666666664</v>
      </c>
      <c r="J12881" s="397">
        <f>J12880+(E12881-E12880)*(J12883-J12880)/(E12883-E12880)</f>
        <v>0.29803333333333337</v>
      </c>
      <c r="K12881" s="469">
        <f t="shared" si="1122"/>
        <v>9.5960013574005103</v>
      </c>
      <c r="L12881" s="469">
        <f t="shared" si="1123"/>
        <v>2.9334690733843871E-2</v>
      </c>
    </row>
    <row r="12882" spans="1:12">
      <c r="A12882" s="98" t="str">
        <f t="shared" si="1116"/>
        <v>D800-120</v>
      </c>
      <c r="B12882" s="98">
        <f t="shared" si="1119"/>
        <v>8</v>
      </c>
      <c r="C12882" s="98">
        <f t="shared" si="1120"/>
        <v>6</v>
      </c>
      <c r="D12882" s="98">
        <f t="shared" si="1121"/>
        <v>102</v>
      </c>
      <c r="E12882" s="98">
        <f t="shared" si="1118"/>
        <v>65</v>
      </c>
      <c r="F12882" s="397">
        <f>F12880+(E12882-E12880)*(F12883-F12880)/(E12883-E12880)</f>
        <v>4.8457333333333334</v>
      </c>
      <c r="G12882" s="98">
        <v>15</v>
      </c>
      <c r="H12882" s="491">
        <f>H12880+(E12882-E12880)*(H12883-H12880)/(E12883-E12880)</f>
        <v>0.49659866666666669</v>
      </c>
      <c r="I12882" s="492">
        <f>I12880+(E12882-E12880)*(I12883-I12880)/(E12883-E12880)</f>
        <v>9.7333333333333343</v>
      </c>
      <c r="J12882" s="397">
        <f>J12880+(E12882-E12880)*(J12883-J12880)/(E12883-E12880)</f>
        <v>0.28776666666666667</v>
      </c>
      <c r="K12882" s="469">
        <f t="shared" si="1122"/>
        <v>9.7578460406659708</v>
      </c>
      <c r="L12882" s="469">
        <f t="shared" si="1123"/>
        <v>2.4512707332636552E-2</v>
      </c>
    </row>
    <row r="12883" spans="1:12">
      <c r="A12883" s="480" t="str">
        <f t="shared" si="1116"/>
        <v>D800-120</v>
      </c>
      <c r="B12883" s="480">
        <f t="shared" si="1119"/>
        <v>8</v>
      </c>
      <c r="C12883" s="480">
        <f t="shared" si="1120"/>
        <v>6</v>
      </c>
      <c r="D12883" s="480">
        <f t="shared" si="1121"/>
        <v>102</v>
      </c>
      <c r="E12883" s="480">
        <f t="shared" si="1118"/>
        <v>66</v>
      </c>
      <c r="F12883" s="484">
        <v>4.8559999999999999</v>
      </c>
      <c r="G12883" s="480">
        <v>15</v>
      </c>
      <c r="H12883" s="482">
        <v>0.48929299999999998</v>
      </c>
      <c r="I12883" s="483">
        <v>9.9</v>
      </c>
      <c r="J12883" s="484">
        <v>0.27750000000000002</v>
      </c>
      <c r="K12883" s="469">
        <f t="shared" si="1122"/>
        <v>9.9245237516171301</v>
      </c>
      <c r="L12883" s="469">
        <f t="shared" si="1123"/>
        <v>2.4523751617129719E-2</v>
      </c>
    </row>
    <row r="12884" spans="1:12">
      <c r="A12884" s="98" t="str">
        <f t="shared" si="1116"/>
        <v>D800-120</v>
      </c>
      <c r="B12884" s="98">
        <f t="shared" si="1119"/>
        <v>8</v>
      </c>
      <c r="C12884" s="98">
        <f t="shared" si="1120"/>
        <v>6</v>
      </c>
      <c r="D12884" s="98">
        <f t="shared" si="1121"/>
        <v>102</v>
      </c>
      <c r="E12884" s="98">
        <f t="shared" si="1118"/>
        <v>67</v>
      </c>
      <c r="F12884" s="397">
        <f>F12883+(E12884-E12883)*(F12886-F12883)/(E12886-E12883)</f>
        <v>4.8662000000000001</v>
      </c>
      <c r="G12884" s="98">
        <v>15</v>
      </c>
      <c r="H12884" s="491">
        <f>H12883+(E12884-E12883)*(H12886-H12883)/(E12886-E12883)</f>
        <v>0.48192866666666667</v>
      </c>
      <c r="I12884" s="492">
        <f>I12883+(E12884-E12883)*(I12886-I12883)/(E12886-E12883)</f>
        <v>10.1</v>
      </c>
      <c r="J12884" s="397">
        <f>J12883+(E12884-E12883)*(J12886-J12883)/(E12886-E12883)</f>
        <v>0.26719999999999999</v>
      </c>
      <c r="K12884" s="469">
        <f t="shared" si="1122"/>
        <v>10.097344973599135</v>
      </c>
      <c r="L12884" s="469">
        <f t="shared" si="1123"/>
        <v>-2.6550264008644575E-3</v>
      </c>
    </row>
    <row r="12885" spans="1:12">
      <c r="A12885" s="98" t="str">
        <f t="shared" si="1116"/>
        <v>D800-120</v>
      </c>
      <c r="B12885" s="98">
        <f t="shared" si="1119"/>
        <v>8</v>
      </c>
      <c r="C12885" s="98">
        <f t="shared" si="1120"/>
        <v>6</v>
      </c>
      <c r="D12885" s="98">
        <f t="shared" si="1121"/>
        <v>102</v>
      </c>
      <c r="E12885" s="98">
        <f t="shared" si="1118"/>
        <v>68</v>
      </c>
      <c r="F12885" s="397">
        <f>F12883+(E12885-E12883)*(F12886-F12883)/(E12886-E12883)</f>
        <v>4.8763999999999994</v>
      </c>
      <c r="G12885" s="98">
        <v>15</v>
      </c>
      <c r="H12885" s="491">
        <f>H12883+(E12885-E12883)*(H12886-H12883)/(E12886-E12883)</f>
        <v>0.47456433333333331</v>
      </c>
      <c r="I12885" s="492">
        <f>I12883+(E12885-E12883)*(I12886-I12883)/(E12886-E12883)</f>
        <v>10.3</v>
      </c>
      <c r="J12885" s="397">
        <f>J12883+(E12885-E12883)*(J12886-J12883)/(E12886-E12883)</f>
        <v>0.25690000000000002</v>
      </c>
      <c r="K12885" s="469">
        <f t="shared" si="1122"/>
        <v>10.275529907079685</v>
      </c>
      <c r="L12885" s="469">
        <f t="shared" si="1123"/>
        <v>-2.4470092920315878E-2</v>
      </c>
    </row>
    <row r="12886" spans="1:12">
      <c r="A12886" s="480" t="str">
        <f t="shared" si="1116"/>
        <v>D800-120</v>
      </c>
      <c r="B12886" s="480">
        <f t="shared" si="1119"/>
        <v>8</v>
      </c>
      <c r="C12886" s="480">
        <f t="shared" si="1120"/>
        <v>6</v>
      </c>
      <c r="D12886" s="480">
        <f t="shared" si="1121"/>
        <v>102</v>
      </c>
      <c r="E12886" s="480">
        <f t="shared" si="1118"/>
        <v>69</v>
      </c>
      <c r="F12886" s="484">
        <v>4.8865999999999996</v>
      </c>
      <c r="G12886" s="480">
        <v>15</v>
      </c>
      <c r="H12886" s="482">
        <v>0.4672</v>
      </c>
      <c r="I12886" s="483">
        <v>10.5</v>
      </c>
      <c r="J12886" s="484">
        <v>0.24660000000000001</v>
      </c>
      <c r="K12886" s="469">
        <f t="shared" si="1122"/>
        <v>10.45933219178082</v>
      </c>
      <c r="L12886" s="469">
        <f t="shared" si="1123"/>
        <v>-4.0667808219179591E-2</v>
      </c>
    </row>
    <row r="12887" spans="1:12">
      <c r="A12887" s="98" t="str">
        <f t="shared" si="1116"/>
        <v>D800-120</v>
      </c>
      <c r="B12887" s="98">
        <f t="shared" si="1119"/>
        <v>8</v>
      </c>
      <c r="C12887" s="98">
        <f t="shared" si="1120"/>
        <v>6</v>
      </c>
      <c r="D12887" s="98">
        <f t="shared" si="1121"/>
        <v>102</v>
      </c>
      <c r="E12887" s="98">
        <f t="shared" si="1118"/>
        <v>70</v>
      </c>
      <c r="F12887" s="397">
        <f>F12886+(E12887-E12886)*(F12889-F12886)/(E12889-E12886)</f>
        <v>4.8967666666666663</v>
      </c>
      <c r="G12887" s="98">
        <v>15</v>
      </c>
      <c r="H12887" s="491">
        <f>H12886+(E12887-E12886)*(H12889-H12886)/(E12889-E12886)</f>
        <v>0.45977200000000001</v>
      </c>
      <c r="I12887" s="492">
        <f>I12886+(E12887-E12886)*(I12889-I12886)/(E12889-E12886)</f>
        <v>10.7</v>
      </c>
      <c r="J12887" s="397">
        <f>J12886+(E12887-E12886)*(J12889-J12886)/(E12889-E12886)</f>
        <v>0.23633333333333334</v>
      </c>
      <c r="K12887" s="469">
        <f t="shared" si="1122"/>
        <v>10.650423833262282</v>
      </c>
      <c r="L12887" s="469">
        <f t="shared" si="1123"/>
        <v>-4.9576166737717031E-2</v>
      </c>
    </row>
    <row r="12888" spans="1:12">
      <c r="A12888" s="98" t="str">
        <f t="shared" si="1116"/>
        <v>D800-120</v>
      </c>
      <c r="B12888" s="98">
        <f t="shared" si="1119"/>
        <v>8</v>
      </c>
      <c r="C12888" s="98">
        <f t="shared" si="1120"/>
        <v>6</v>
      </c>
      <c r="D12888" s="98">
        <f t="shared" si="1121"/>
        <v>102</v>
      </c>
      <c r="E12888" s="98">
        <f t="shared" si="1118"/>
        <v>71</v>
      </c>
      <c r="F12888" s="397">
        <f>F12886+(E12888-E12886)*(F12889-F12886)/(E12889-E12886)</f>
        <v>4.9069333333333329</v>
      </c>
      <c r="G12888" s="98">
        <v>15</v>
      </c>
      <c r="H12888" s="491">
        <f>H12886+(E12888-E12886)*(H12889-H12886)/(E12889-E12886)</f>
        <v>0.45234399999999997</v>
      </c>
      <c r="I12888" s="492">
        <f>I12886+(E12888-E12886)*(I12889-I12886)/(E12889-E12886)</f>
        <v>10.9</v>
      </c>
      <c r="J12888" s="397">
        <f>J12886+(E12888-E12886)*(J12889-J12886)/(E12889-E12886)</f>
        <v>0.22606666666666667</v>
      </c>
      <c r="K12888" s="469">
        <f t="shared" si="1122"/>
        <v>10.847791356430799</v>
      </c>
      <c r="L12888" s="469">
        <f t="shared" si="1123"/>
        <v>-5.220864356920174E-2</v>
      </c>
    </row>
    <row r="12889" spans="1:12">
      <c r="A12889" s="480" t="str">
        <f t="shared" si="1116"/>
        <v>D800-120</v>
      </c>
      <c r="B12889" s="480">
        <f t="shared" si="1119"/>
        <v>8</v>
      </c>
      <c r="C12889" s="480">
        <f t="shared" si="1120"/>
        <v>6</v>
      </c>
      <c r="D12889" s="480">
        <f t="shared" si="1121"/>
        <v>102</v>
      </c>
      <c r="E12889" s="480">
        <f t="shared" si="1118"/>
        <v>72</v>
      </c>
      <c r="F12889" s="484">
        <v>4.9170999999999996</v>
      </c>
      <c r="G12889" s="480">
        <v>15</v>
      </c>
      <c r="H12889" s="482">
        <v>0.44491599999999998</v>
      </c>
      <c r="I12889" s="483">
        <v>11.1</v>
      </c>
      <c r="J12889" s="484">
        <v>0.21579999999999999</v>
      </c>
      <c r="K12889" s="469">
        <f t="shared" si="1122"/>
        <v>11.051749094211042</v>
      </c>
      <c r="L12889" s="469">
        <f t="shared" si="1123"/>
        <v>-4.8250905788957965E-2</v>
      </c>
    </row>
    <row r="12890" spans="1:12">
      <c r="A12890" s="98" t="str">
        <f t="shared" si="1116"/>
        <v>D800-120</v>
      </c>
      <c r="B12890" s="98">
        <f t="shared" si="1119"/>
        <v>8</v>
      </c>
      <c r="C12890" s="98">
        <f t="shared" si="1120"/>
        <v>6</v>
      </c>
      <c r="D12890" s="98">
        <f t="shared" si="1121"/>
        <v>102</v>
      </c>
      <c r="E12890" s="98">
        <f t="shared" si="1118"/>
        <v>73</v>
      </c>
      <c r="F12890" s="397">
        <f>F12889+(E12890-E12889)*(F12892-F12889)/(E12892-E12889)</f>
        <v>4.9271666666666665</v>
      </c>
      <c r="G12890" s="98">
        <v>15</v>
      </c>
      <c r="H12890" s="491">
        <f>H12889+(E12890-E12889)*(H12892-H12889)/(E12892-E12889)</f>
        <v>0.43741966666666665</v>
      </c>
      <c r="I12890" s="492">
        <f>I12889+(E12890-E12889)*(I12892-I12889)/(E12892-E12889)</f>
        <v>11.299999999999999</v>
      </c>
      <c r="J12890" s="397">
        <f>J12889+(E12890-E12889)*(J12892-J12889)/(E12892-E12889)</f>
        <v>0.20553333333333332</v>
      </c>
      <c r="K12890" s="469">
        <f t="shared" si="1122"/>
        <v>11.264163553079079</v>
      </c>
      <c r="L12890" s="469">
        <f t="shared" si="1123"/>
        <v>-3.5836446920919585E-2</v>
      </c>
    </row>
    <row r="12891" spans="1:12">
      <c r="A12891" s="98" t="str">
        <f t="shared" si="1116"/>
        <v>D800-120</v>
      </c>
      <c r="B12891" s="98">
        <f t="shared" si="1119"/>
        <v>8</v>
      </c>
      <c r="C12891" s="98">
        <f t="shared" si="1120"/>
        <v>6</v>
      </c>
      <c r="D12891" s="98">
        <f t="shared" si="1121"/>
        <v>102</v>
      </c>
      <c r="E12891" s="98">
        <f t="shared" si="1118"/>
        <v>74</v>
      </c>
      <c r="F12891" s="397">
        <f>F12889+(E12891-E12889)*(F12892-F12889)/(E12892-E12889)</f>
        <v>4.9372333333333334</v>
      </c>
      <c r="G12891" s="98">
        <v>15</v>
      </c>
      <c r="H12891" s="491">
        <f>H12889+(E12891-E12889)*(H12892-H12889)/(E12892-E12889)</f>
        <v>0.42992333333333332</v>
      </c>
      <c r="I12891" s="492">
        <f>I12889+(E12891-E12889)*(I12892-I12889)/(E12892-E12889)</f>
        <v>11.5</v>
      </c>
      <c r="J12891" s="397">
        <f>J12889+(E12891-E12889)*(J12892-J12889)/(E12892-E12889)</f>
        <v>0.19526666666666667</v>
      </c>
      <c r="K12891" s="469">
        <f t="shared" si="1122"/>
        <v>11.483985516797569</v>
      </c>
      <c r="L12891" s="469">
        <f t="shared" si="1123"/>
        <v>-1.6014483202431151E-2</v>
      </c>
    </row>
    <row r="12892" spans="1:12">
      <c r="A12892" s="480" t="str">
        <f t="shared" si="1116"/>
        <v>D800-120</v>
      </c>
      <c r="B12892" s="480">
        <f t="shared" si="1119"/>
        <v>8</v>
      </c>
      <c r="C12892" s="480">
        <f t="shared" si="1120"/>
        <v>6</v>
      </c>
      <c r="D12892" s="480">
        <f t="shared" si="1121"/>
        <v>102</v>
      </c>
      <c r="E12892" s="480">
        <f t="shared" si="1118"/>
        <v>75</v>
      </c>
      <c r="F12892" s="484">
        <v>4.9473000000000003</v>
      </c>
      <c r="G12892" s="480">
        <v>15</v>
      </c>
      <c r="H12892" s="482">
        <v>0.422427</v>
      </c>
      <c r="I12892" s="483">
        <v>11.7</v>
      </c>
      <c r="J12892" s="484">
        <v>0.185</v>
      </c>
      <c r="K12892" s="469">
        <f t="shared" si="1122"/>
        <v>11.711609343152782</v>
      </c>
      <c r="L12892" s="469">
        <f t="shared" si="1123"/>
        <v>1.1609343152782614E-2</v>
      </c>
    </row>
    <row r="12893" spans="1:12">
      <c r="A12893" s="98" t="str">
        <f t="shared" si="1116"/>
        <v>D800-120</v>
      </c>
      <c r="B12893" s="98">
        <f t="shared" si="1119"/>
        <v>8</v>
      </c>
      <c r="C12893" s="98">
        <f t="shared" si="1120"/>
        <v>6</v>
      </c>
      <c r="D12893" s="98">
        <f t="shared" si="1121"/>
        <v>102</v>
      </c>
      <c r="E12893" s="98">
        <f t="shared" si="1118"/>
        <v>76</v>
      </c>
      <c r="F12893" s="397">
        <f>F12892+(E12893-E12892)*(F12895-F12892)/(E12895-E12892)</f>
        <v>4.9573333333333336</v>
      </c>
      <c r="G12893" s="98">
        <v>15</v>
      </c>
      <c r="H12893" s="491">
        <f>H12892+(E12893-E12892)*(H12895-H12892)/(E12895-E12892)</f>
        <v>0.41485766666666668</v>
      </c>
      <c r="I12893" s="492">
        <f>I12892+(E12893-E12892)*(I12895-I12892)/(E12895-E12892)</f>
        <v>11.966666666666667</v>
      </c>
      <c r="J12893" s="397">
        <f>J12892+(E12893-E12892)*(J12895-J12892)/(E12895-E12892)</f>
        <v>0.17469999999999999</v>
      </c>
      <c r="K12893" s="469">
        <f t="shared" si="1122"/>
        <v>11.949479861767852</v>
      </c>
      <c r="L12893" s="469">
        <f t="shared" si="1123"/>
        <v>-1.7186804898814856E-2</v>
      </c>
    </row>
    <row r="12894" spans="1:12">
      <c r="A12894" s="98" t="str">
        <f t="shared" ref="A12894:A12919" si="1124">A12893</f>
        <v>D800-120</v>
      </c>
      <c r="B12894" s="98">
        <f t="shared" si="1119"/>
        <v>8</v>
      </c>
      <c r="C12894" s="98">
        <f t="shared" si="1120"/>
        <v>6</v>
      </c>
      <c r="D12894" s="98">
        <f t="shared" ref="D12894:D12919" si="1125">D12893</f>
        <v>102</v>
      </c>
      <c r="E12894" s="98">
        <f t="shared" ref="E12894:E12919" si="1126">E12893+1</f>
        <v>77</v>
      </c>
      <c r="F12894" s="397">
        <f>F12892+(E12894-E12892)*(F12895-F12892)/(E12895-E12892)</f>
        <v>4.9673666666666669</v>
      </c>
      <c r="G12894" s="98">
        <v>15</v>
      </c>
      <c r="H12894" s="491">
        <f>H12892+(E12894-E12892)*(H12895-H12892)/(E12895-E12892)</f>
        <v>0.40728833333333331</v>
      </c>
      <c r="I12894" s="492">
        <f>I12892+(E12894-E12892)*(I12895-I12892)/(E12895-E12892)</f>
        <v>12.233333333333333</v>
      </c>
      <c r="J12894" s="397">
        <f>J12892+(E12894-E12892)*(J12895-J12892)/(E12895-E12892)</f>
        <v>0.16439999999999999</v>
      </c>
      <c r="K12894" s="469">
        <f t="shared" si="1122"/>
        <v>12.196191886992427</v>
      </c>
      <c r="L12894" s="469">
        <f t="shared" si="1123"/>
        <v>-3.7141446340905659E-2</v>
      </c>
    </row>
    <row r="12895" spans="1:12">
      <c r="A12895" s="480" t="str">
        <f t="shared" si="1124"/>
        <v>D800-120</v>
      </c>
      <c r="B12895" s="480">
        <f t="shared" si="1119"/>
        <v>8</v>
      </c>
      <c r="C12895" s="480">
        <f t="shared" si="1120"/>
        <v>6</v>
      </c>
      <c r="D12895" s="480">
        <f t="shared" si="1125"/>
        <v>102</v>
      </c>
      <c r="E12895" s="480">
        <f t="shared" si="1126"/>
        <v>78</v>
      </c>
      <c r="F12895" s="484">
        <v>4.9774000000000003</v>
      </c>
      <c r="G12895" s="480">
        <v>15</v>
      </c>
      <c r="H12895" s="482">
        <v>0.39971899999999999</v>
      </c>
      <c r="I12895" s="483">
        <v>12.5</v>
      </c>
      <c r="J12895" s="484">
        <v>0.15409999999999999</v>
      </c>
      <c r="K12895" s="469">
        <f t="shared" si="1122"/>
        <v>12.45224770401207</v>
      </c>
      <c r="L12895" s="469">
        <f t="shared" si="1123"/>
        <v>-4.7752295987930182E-2</v>
      </c>
    </row>
    <row r="12896" spans="1:12">
      <c r="A12896" s="98" t="str">
        <f t="shared" si="1124"/>
        <v>D800-120</v>
      </c>
      <c r="B12896" s="98">
        <f t="shared" si="1119"/>
        <v>8</v>
      </c>
      <c r="C12896" s="98">
        <f t="shared" si="1120"/>
        <v>6</v>
      </c>
      <c r="D12896" s="98">
        <f t="shared" si="1125"/>
        <v>102</v>
      </c>
      <c r="E12896" s="98">
        <f t="shared" si="1126"/>
        <v>79</v>
      </c>
      <c r="F12896" s="397">
        <f>F12895+(E12896-E12895)*(F12898-F12895)/(E12898-E12895)</f>
        <v>4.9873666666666665</v>
      </c>
      <c r="G12896" s="98">
        <v>15</v>
      </c>
      <c r="H12896" s="491">
        <f>H12895+(E12896-E12895)*(H12898-H12895)/(E12898-E12895)</f>
        <v>0.39207166666666665</v>
      </c>
      <c r="I12896" s="492">
        <f>I12895+(E12896-E12895)*(I12898-I12895)/(E12898-E12895)</f>
        <v>12.766666666666667</v>
      </c>
      <c r="J12896" s="397">
        <f>J12895+(E12896-E12895)*(J12898-J12895)/(E12898-E12895)</f>
        <v>0.14383333333333331</v>
      </c>
      <c r="K12896" s="469">
        <f t="shared" si="1122"/>
        <v>12.720548539170135</v>
      </c>
      <c r="L12896" s="469">
        <f t="shared" si="1123"/>
        <v>-4.6118127496532324E-2</v>
      </c>
    </row>
    <row r="12897" spans="1:12">
      <c r="A12897" s="98" t="str">
        <f t="shared" si="1124"/>
        <v>D800-120</v>
      </c>
      <c r="B12897" s="98">
        <f t="shared" si="1119"/>
        <v>8</v>
      </c>
      <c r="C12897" s="98">
        <f t="shared" si="1120"/>
        <v>6</v>
      </c>
      <c r="D12897" s="98">
        <f t="shared" si="1125"/>
        <v>102</v>
      </c>
      <c r="E12897" s="98">
        <f t="shared" si="1126"/>
        <v>80</v>
      </c>
      <c r="F12897" s="397">
        <f>F12895+(E12897-E12895)*(F12898-F12895)/(E12898-E12895)</f>
        <v>4.9973333333333336</v>
      </c>
      <c r="G12897" s="98">
        <v>15</v>
      </c>
      <c r="H12897" s="491">
        <f>H12895+(E12897-E12895)*(H12898-H12895)/(E12898-E12895)</f>
        <v>0.38442433333333331</v>
      </c>
      <c r="I12897" s="492">
        <f>I12895+(E12897-E12895)*(I12898-I12895)/(E12898-E12895)</f>
        <v>13.033333333333333</v>
      </c>
      <c r="J12897" s="397">
        <f>J12895+(E12897-E12895)*(J12898-J12895)/(E12898-E12895)</f>
        <v>0.13356666666666667</v>
      </c>
      <c r="K12897" s="469">
        <f t="shared" si="1122"/>
        <v>12.999523963536822</v>
      </c>
      <c r="L12897" s="469">
        <f t="shared" si="1123"/>
        <v>-3.380936979651139E-2</v>
      </c>
    </row>
    <row r="12898" spans="1:12">
      <c r="A12898" s="480" t="str">
        <f t="shared" si="1124"/>
        <v>D800-120</v>
      </c>
      <c r="B12898" s="480">
        <f t="shared" si="1119"/>
        <v>8</v>
      </c>
      <c r="C12898" s="480">
        <f t="shared" si="1120"/>
        <v>6</v>
      </c>
      <c r="D12898" s="480">
        <f t="shared" si="1125"/>
        <v>102</v>
      </c>
      <c r="E12898" s="480">
        <f t="shared" si="1126"/>
        <v>81</v>
      </c>
      <c r="F12898" s="484">
        <v>5.0072999999999999</v>
      </c>
      <c r="G12898" s="480">
        <v>15</v>
      </c>
      <c r="H12898" s="482">
        <v>0.37677699999999997</v>
      </c>
      <c r="I12898" s="483">
        <v>13.3</v>
      </c>
      <c r="J12898" s="484">
        <v>0.12330000000000001</v>
      </c>
      <c r="K12898" s="469">
        <f t="shared" si="1122"/>
        <v>13.289823954222259</v>
      </c>
      <c r="L12898" s="469">
        <f t="shared" si="1123"/>
        <v>-1.0176045777742004E-2</v>
      </c>
    </row>
    <row r="12899" spans="1:12">
      <c r="A12899" s="98" t="str">
        <f t="shared" si="1124"/>
        <v>D800-120</v>
      </c>
      <c r="B12899" s="98">
        <f t="shared" si="1119"/>
        <v>8</v>
      </c>
      <c r="C12899" s="98">
        <f t="shared" si="1120"/>
        <v>6</v>
      </c>
      <c r="D12899" s="98">
        <f t="shared" si="1125"/>
        <v>102</v>
      </c>
      <c r="E12899" s="98">
        <f t="shared" si="1126"/>
        <v>82</v>
      </c>
      <c r="F12899" s="397">
        <f>F12898+(E12899-E12898)*(F12901-F12898)/(E12901-E12898)</f>
        <v>5.0171999999999999</v>
      </c>
      <c r="G12899" s="98">
        <v>15</v>
      </c>
      <c r="H12899" s="491">
        <f>H12898+(E12899-E12898)*(H12901-H12898)/(E12901-E12898)</f>
        <v>0.36904633333333331</v>
      </c>
      <c r="I12899" s="492">
        <f>I12898+(E12899-E12898)*(I12901-I12898)/(E12901-E12898)</f>
        <v>13.6</v>
      </c>
      <c r="J12899" s="397">
        <f>J12898+(E12899-E12898)*(J12901-J12898)/(E12901-E12898)</f>
        <v>0.11303333333333333</v>
      </c>
      <c r="K12899" s="469">
        <f t="shared" si="1122"/>
        <v>13.595040911755435</v>
      </c>
      <c r="L12899" s="469">
        <f t="shared" si="1123"/>
        <v>-4.9590882445649243E-3</v>
      </c>
    </row>
    <row r="12900" spans="1:12">
      <c r="A12900" s="98" t="str">
        <f t="shared" si="1124"/>
        <v>D800-120</v>
      </c>
      <c r="B12900" s="98">
        <f t="shared" si="1119"/>
        <v>8</v>
      </c>
      <c r="C12900" s="98">
        <f t="shared" si="1120"/>
        <v>6</v>
      </c>
      <c r="D12900" s="98">
        <f t="shared" si="1125"/>
        <v>102</v>
      </c>
      <c r="E12900" s="98">
        <f t="shared" si="1126"/>
        <v>83</v>
      </c>
      <c r="F12900" s="397">
        <f>F12898+(E12900-E12898)*(F12901-F12898)/(E12901-E12898)</f>
        <v>5.0270999999999999</v>
      </c>
      <c r="G12900" s="98">
        <v>15</v>
      </c>
      <c r="H12900" s="491">
        <f>H12898+(E12900-E12898)*(H12901-H12898)/(E12901-E12898)</f>
        <v>0.36131566666666665</v>
      </c>
      <c r="I12900" s="492">
        <f>I12898+(E12900-E12898)*(I12901-I12898)/(E12901-E12898)</f>
        <v>13.9</v>
      </c>
      <c r="J12900" s="397">
        <f>J12898+(E12900-E12898)*(J12901-J12898)/(E12901-E12898)</f>
        <v>0.10276666666666667</v>
      </c>
      <c r="K12900" s="469">
        <f t="shared" si="1122"/>
        <v>13.913318640118014</v>
      </c>
      <c r="L12900" s="469">
        <f t="shared" si="1123"/>
        <v>1.3318640118013647E-2</v>
      </c>
    </row>
    <row r="12901" spans="1:12">
      <c r="A12901" s="480" t="str">
        <f t="shared" si="1124"/>
        <v>D800-120</v>
      </c>
      <c r="B12901" s="480">
        <f t="shared" si="1119"/>
        <v>8</v>
      </c>
      <c r="C12901" s="480">
        <f t="shared" si="1120"/>
        <v>6</v>
      </c>
      <c r="D12901" s="480">
        <f t="shared" si="1125"/>
        <v>102</v>
      </c>
      <c r="E12901" s="480">
        <f t="shared" si="1126"/>
        <v>84</v>
      </c>
      <c r="F12901" s="484">
        <v>5.0369999999999999</v>
      </c>
      <c r="G12901" s="480">
        <v>15</v>
      </c>
      <c r="H12901" s="482">
        <v>0.35358499999999998</v>
      </c>
      <c r="I12901" s="483">
        <v>14.2</v>
      </c>
      <c r="J12901" s="484">
        <v>9.2499999999999999E-2</v>
      </c>
      <c r="K12901" s="469">
        <f t="shared" si="1122"/>
        <v>14.245513808560885</v>
      </c>
      <c r="L12901" s="469">
        <f t="shared" si="1123"/>
        <v>4.5513808560885494E-2</v>
      </c>
    </row>
    <row r="12902" spans="1:12">
      <c r="A12902" s="98" t="str">
        <f t="shared" si="1124"/>
        <v>D800-120</v>
      </c>
      <c r="B12902" s="98">
        <f t="shared" si="1119"/>
        <v>8</v>
      </c>
      <c r="C12902" s="98">
        <f t="shared" si="1120"/>
        <v>6</v>
      </c>
      <c r="D12902" s="98">
        <f t="shared" si="1125"/>
        <v>102</v>
      </c>
      <c r="E12902" s="98">
        <f t="shared" si="1126"/>
        <v>85</v>
      </c>
      <c r="F12902" s="397">
        <f>F12901+(E12902-E12901)*(F12904-F12901)/(E12904-E12901)</f>
        <v>5.0468333333333328</v>
      </c>
      <c r="G12902" s="98">
        <v>15</v>
      </c>
      <c r="H12902" s="491">
        <f>H12901+(E12902-E12901)*(H12904-H12901)/(E12904-E12901)</f>
        <v>0.34576633333333334</v>
      </c>
      <c r="I12902" s="492">
        <f>I12901+(E12902-E12901)*(I12904-I12901)/(E12904-E12901)</f>
        <v>14.6</v>
      </c>
      <c r="J12902" s="397">
        <f>J12901+(E12902-E12901)*(J12904-J12901)/(E12904-E12901)</f>
        <v>8.2233333333333325E-2</v>
      </c>
      <c r="K12902" s="469">
        <f t="shared" si="1122"/>
        <v>14.59608078287938</v>
      </c>
      <c r="L12902" s="469">
        <f t="shared" si="1123"/>
        <v>-3.9192171206199333E-3</v>
      </c>
    </row>
    <row r="12903" spans="1:12">
      <c r="A12903" s="98" t="str">
        <f t="shared" si="1124"/>
        <v>D800-120</v>
      </c>
      <c r="B12903" s="98">
        <f t="shared" si="1119"/>
        <v>8</v>
      </c>
      <c r="C12903" s="98">
        <f t="shared" si="1120"/>
        <v>6</v>
      </c>
      <c r="D12903" s="98">
        <f t="shared" si="1125"/>
        <v>102</v>
      </c>
      <c r="E12903" s="98">
        <f t="shared" si="1126"/>
        <v>86</v>
      </c>
      <c r="F12903" s="397">
        <f>F12901+(E12903-E12901)*(F12904-F12901)/(E12904-E12901)</f>
        <v>5.0566666666666666</v>
      </c>
      <c r="G12903" s="98">
        <v>15</v>
      </c>
      <c r="H12903" s="491">
        <f>H12901+(E12903-E12901)*(H12904-H12901)/(E12904-E12901)</f>
        <v>0.33794766666666665</v>
      </c>
      <c r="I12903" s="492">
        <f>I12901+(E12903-E12901)*(I12904-I12901)/(E12904-E12901)</f>
        <v>15</v>
      </c>
      <c r="J12903" s="397">
        <f>J12901+(E12903-E12901)*(J12904-J12901)/(E12904-E12901)</f>
        <v>7.1966666666666665E-2</v>
      </c>
      <c r="K12903" s="469">
        <f t="shared" si="1122"/>
        <v>14.962869004372473</v>
      </c>
      <c r="L12903" s="469">
        <f t="shared" si="1123"/>
        <v>-3.7130995627526531E-2</v>
      </c>
    </row>
    <row r="12904" spans="1:12">
      <c r="A12904" s="480" t="str">
        <f t="shared" si="1124"/>
        <v>D800-120</v>
      </c>
      <c r="B12904" s="480">
        <f t="shared" si="1119"/>
        <v>8</v>
      </c>
      <c r="C12904" s="480">
        <f t="shared" si="1120"/>
        <v>6</v>
      </c>
      <c r="D12904" s="480">
        <f t="shared" si="1125"/>
        <v>102</v>
      </c>
      <c r="E12904" s="480">
        <f t="shared" si="1126"/>
        <v>87</v>
      </c>
      <c r="F12904" s="484">
        <v>5.0664999999999996</v>
      </c>
      <c r="G12904" s="480">
        <v>15</v>
      </c>
      <c r="H12904" s="482">
        <v>0.33012900000000001</v>
      </c>
      <c r="I12904" s="483">
        <v>15.4</v>
      </c>
      <c r="J12904" s="484">
        <v>6.1699999999999998E-2</v>
      </c>
      <c r="K12904" s="469">
        <f t="shared" si="1122"/>
        <v>15.347031009090385</v>
      </c>
      <c r="L12904" s="469">
        <f t="shared" si="1123"/>
        <v>-5.2968990909615599E-2</v>
      </c>
    </row>
    <row r="12905" spans="1:12">
      <c r="A12905" s="98" t="str">
        <f t="shared" si="1124"/>
        <v>D800-120</v>
      </c>
      <c r="B12905" s="98">
        <f t="shared" si="1119"/>
        <v>8</v>
      </c>
      <c r="C12905" s="98">
        <f t="shared" si="1120"/>
        <v>6</v>
      </c>
      <c r="D12905" s="98">
        <f t="shared" si="1125"/>
        <v>102</v>
      </c>
      <c r="E12905" s="98">
        <f t="shared" si="1126"/>
        <v>88</v>
      </c>
      <c r="F12905" s="397">
        <f>F12904+(E12905-E12904)*(F12907-F12904)/(E12907-E12904)</f>
        <v>5.0762999999999998</v>
      </c>
      <c r="G12905" s="98">
        <v>15</v>
      </c>
      <c r="H12905" s="491">
        <f>H12904+(E12905-E12904)*(H12907-H12904)/(E12907-E12904)</f>
        <v>0.32221700000000003</v>
      </c>
      <c r="I12905" s="492">
        <f>I12904+(E12905-E12904)*(I12907-I12904)/(E12907-E12904)</f>
        <v>15.8</v>
      </c>
      <c r="J12905" s="397">
        <f>J12904+(E12905-E12904)*(J12907-J12904)/(E12907-E12904)</f>
        <v>5.1400000000000001E-2</v>
      </c>
      <c r="K12905" s="469">
        <f t="shared" si="1122"/>
        <v>15.754289810903829</v>
      </c>
      <c r="L12905" s="469">
        <f t="shared" si="1123"/>
        <v>-4.5710189096171305E-2</v>
      </c>
    </row>
    <row r="12906" spans="1:12">
      <c r="A12906" s="98" t="str">
        <f t="shared" si="1124"/>
        <v>D800-120</v>
      </c>
      <c r="B12906" s="98">
        <f t="shared" si="1119"/>
        <v>8</v>
      </c>
      <c r="C12906" s="98">
        <f t="shared" si="1120"/>
        <v>6</v>
      </c>
      <c r="D12906" s="98">
        <f t="shared" si="1125"/>
        <v>102</v>
      </c>
      <c r="E12906" s="98">
        <f t="shared" si="1126"/>
        <v>89</v>
      </c>
      <c r="F12906" s="397">
        <f>F12904+(E12906-E12904)*(F12907-F12904)/(E12907-E12904)</f>
        <v>5.0861000000000001</v>
      </c>
      <c r="G12906" s="98">
        <v>15</v>
      </c>
      <c r="H12906" s="491">
        <f>H12904+(E12906-E12904)*(H12907-H12904)/(E12907-E12904)</f>
        <v>0.314305</v>
      </c>
      <c r="I12906" s="492">
        <f>I12904+(E12906-E12904)*(I12907-I12904)/(E12907-E12904)</f>
        <v>16.200000000000003</v>
      </c>
      <c r="J12906" s="397">
        <f>J12904+(E12906-E12904)*(J12907-J12904)/(E12907-E12904)</f>
        <v>4.1099999999999998E-2</v>
      </c>
      <c r="K12906" s="469">
        <f t="shared" si="1122"/>
        <v>16.182052464962378</v>
      </c>
      <c r="L12906" s="469">
        <f t="shared" si="1123"/>
        <v>-1.7947535037624363E-2</v>
      </c>
    </row>
    <row r="12907" spans="1:12">
      <c r="A12907" s="480" t="str">
        <f t="shared" si="1124"/>
        <v>D800-120</v>
      </c>
      <c r="B12907" s="480">
        <f t="shared" si="1119"/>
        <v>8</v>
      </c>
      <c r="C12907" s="480">
        <f t="shared" si="1120"/>
        <v>6</v>
      </c>
      <c r="D12907" s="480">
        <f t="shared" si="1125"/>
        <v>102</v>
      </c>
      <c r="E12907" s="480">
        <f t="shared" si="1126"/>
        <v>90</v>
      </c>
      <c r="F12907" s="484">
        <v>5.0959000000000003</v>
      </c>
      <c r="G12907" s="480">
        <v>15</v>
      </c>
      <c r="H12907" s="482">
        <v>0.30639300000000003</v>
      </c>
      <c r="I12907" s="483">
        <v>16.600000000000001</v>
      </c>
      <c r="J12907" s="484">
        <v>3.0800000000000001E-2</v>
      </c>
      <c r="K12907" s="469">
        <f t="shared" si="1122"/>
        <v>16.631907386918108</v>
      </c>
      <c r="L12907" s="469">
        <f t="shared" si="1123"/>
        <v>3.1907386918106795E-2</v>
      </c>
    </row>
    <row r="12908" spans="1:12">
      <c r="A12908" s="98" t="str">
        <f t="shared" si="1124"/>
        <v>D800-120</v>
      </c>
      <c r="B12908" s="98">
        <f t="shared" si="1119"/>
        <v>8</v>
      </c>
      <c r="C12908" s="98">
        <f t="shared" si="1120"/>
        <v>6</v>
      </c>
      <c r="D12908" s="98">
        <f t="shared" si="1125"/>
        <v>102</v>
      </c>
      <c r="E12908" s="98">
        <f t="shared" si="1126"/>
        <v>91</v>
      </c>
      <c r="F12908" s="397">
        <f>F12907+(E12908-E12907)*(F12910-F12907)/(E12910-E12907)</f>
        <v>5.1056333333333335</v>
      </c>
      <c r="G12908" s="98">
        <v>15</v>
      </c>
      <c r="H12908" s="491">
        <f>H12907+(E12908-E12907)*(H12910-H12907)/(E12910-E12907)</f>
        <v>0.29838200000000004</v>
      </c>
      <c r="I12908" s="492">
        <f>I12907+(E12908-E12907)*(I12910-I12907)/(E12910-E12907)</f>
        <v>17.133333333333333</v>
      </c>
      <c r="J12908" s="397">
        <f>J12907+(E12908-E12907)*(J12910-J12907)/(E12910-E12907)</f>
        <v>2.0533333333333334E-2</v>
      </c>
      <c r="K12908" s="469">
        <f t="shared" si="1122"/>
        <v>17.111063446633285</v>
      </c>
      <c r="L12908" s="469">
        <f t="shared" si="1123"/>
        <v>-2.2269886700048147E-2</v>
      </c>
    </row>
    <row r="12909" spans="1:12">
      <c r="A12909" s="98" t="str">
        <f t="shared" si="1124"/>
        <v>D800-120</v>
      </c>
      <c r="B12909" s="98">
        <f t="shared" si="1119"/>
        <v>8</v>
      </c>
      <c r="C12909" s="98">
        <f t="shared" si="1120"/>
        <v>6</v>
      </c>
      <c r="D12909" s="98">
        <f t="shared" si="1125"/>
        <v>102</v>
      </c>
      <c r="E12909" s="98">
        <f t="shared" si="1126"/>
        <v>92</v>
      </c>
      <c r="F12909" s="397">
        <f>F12907+(E12909-E12907)*(F12910-F12907)/(E12910-E12907)</f>
        <v>5.1153666666666666</v>
      </c>
      <c r="G12909" s="98">
        <v>15</v>
      </c>
      <c r="H12909" s="491">
        <f>H12907+(E12909-E12907)*(H12910-H12907)/(E12910-E12907)</f>
        <v>0.29037099999999999</v>
      </c>
      <c r="I12909" s="492">
        <f>I12907+(E12909-E12907)*(I12910-I12907)/(E12910-E12907)</f>
        <v>17.666666666666668</v>
      </c>
      <c r="J12909" s="397">
        <f>J12907+(E12909-E12907)*(J12910-J12907)/(E12910-E12907)</f>
        <v>1.0266666666666667E-2</v>
      </c>
      <c r="K12909" s="469">
        <f t="shared" si="1122"/>
        <v>17.616658229184964</v>
      </c>
      <c r="L12909" s="469">
        <f t="shared" si="1123"/>
        <v>-5.0008437481704249E-2</v>
      </c>
    </row>
    <row r="12910" spans="1:12">
      <c r="A12910" s="480" t="str">
        <f t="shared" si="1124"/>
        <v>D800-120</v>
      </c>
      <c r="B12910" s="480">
        <f t="shared" si="1119"/>
        <v>8</v>
      </c>
      <c r="C12910" s="480">
        <f t="shared" si="1120"/>
        <v>6</v>
      </c>
      <c r="D12910" s="480">
        <f t="shared" si="1125"/>
        <v>102</v>
      </c>
      <c r="E12910" s="480">
        <f t="shared" si="1126"/>
        <v>93</v>
      </c>
      <c r="F12910" s="484">
        <v>5.1250999999999998</v>
      </c>
      <c r="G12910" s="480">
        <v>15</v>
      </c>
      <c r="H12910" s="482">
        <v>0.28236</v>
      </c>
      <c r="I12910" s="483">
        <v>18.2</v>
      </c>
      <c r="J12910" s="484">
        <v>0</v>
      </c>
      <c r="K12910" s="469">
        <f t="shared" si="1122"/>
        <v>18.150942059781837</v>
      </c>
      <c r="L12910" s="469">
        <f t="shared" si="1123"/>
        <v>-4.9057940218162344E-2</v>
      </c>
    </row>
    <row r="12911" spans="1:12">
      <c r="A12911" s="98" t="str">
        <f t="shared" si="1124"/>
        <v>D800-120</v>
      </c>
      <c r="B12911" s="98">
        <f t="shared" si="1119"/>
        <v>8</v>
      </c>
      <c r="C12911" s="98">
        <f t="shared" si="1120"/>
        <v>6</v>
      </c>
      <c r="D12911" s="98">
        <f t="shared" si="1125"/>
        <v>102</v>
      </c>
      <c r="E12911" s="98">
        <f t="shared" si="1126"/>
        <v>94</v>
      </c>
      <c r="F12911" s="397">
        <f>F12910+(E12911-E12910)*(F12913-F12910)/(E12913-E12910)</f>
        <v>5.1347666666666667</v>
      </c>
      <c r="G12911" s="98">
        <v>15</v>
      </c>
      <c r="H12911" s="491">
        <f>H12910+(E12911-E12910)*(H12913-H12910)/(E12913-E12910)</f>
        <v>0.27424466666666669</v>
      </c>
      <c r="I12911" s="492">
        <f>I12910+(E12911-E12910)*(I12913-I12910)/(E12913-E12910)</f>
        <v>18.8</v>
      </c>
      <c r="J12911" s="397">
        <f>J12910+(E12911-E12910)*(J12913-J12910)/(E12913-E12910)</f>
        <v>0</v>
      </c>
      <c r="K12911" s="469">
        <f t="shared" si="1122"/>
        <v>18.723305466894523</v>
      </c>
      <c r="L12911" s="469">
        <f t="shared" si="1123"/>
        <v>-7.6694533105477802E-2</v>
      </c>
    </row>
    <row r="12912" spans="1:12">
      <c r="A12912" s="98" t="str">
        <f t="shared" si="1124"/>
        <v>D800-120</v>
      </c>
      <c r="B12912" s="98">
        <f t="shared" si="1119"/>
        <v>8</v>
      </c>
      <c r="C12912" s="98">
        <f t="shared" si="1120"/>
        <v>6</v>
      </c>
      <c r="D12912" s="98">
        <f t="shared" si="1125"/>
        <v>102</v>
      </c>
      <c r="E12912" s="98">
        <f t="shared" si="1126"/>
        <v>95</v>
      </c>
      <c r="F12912" s="397">
        <f>F12910+(E12912-E12910)*(F12913-F12910)/(E12913-E12910)</f>
        <v>5.1444333333333327</v>
      </c>
      <c r="G12912" s="98">
        <v>15</v>
      </c>
      <c r="H12912" s="491">
        <f>H12910+(E12912-E12910)*(H12913-H12910)/(E12913-E12910)</f>
        <v>0.26612933333333333</v>
      </c>
      <c r="I12912" s="492">
        <f>I12910+(E12912-E12910)*(I12913-I12910)/(E12913-E12910)</f>
        <v>19.399999999999999</v>
      </c>
      <c r="J12912" s="397">
        <f>J12910+(E12912-E12910)*(J12913-J12910)/(E12913-E12910)</f>
        <v>0</v>
      </c>
      <c r="K12912" s="469">
        <f t="shared" si="1122"/>
        <v>19.330576110863387</v>
      </c>
      <c r="L12912" s="469">
        <f t="shared" si="1123"/>
        <v>-6.9423889136611905E-2</v>
      </c>
    </row>
    <row r="12913" spans="1:12">
      <c r="A12913" s="480" t="str">
        <f t="shared" si="1124"/>
        <v>D800-120</v>
      </c>
      <c r="B12913" s="480">
        <f t="shared" si="1119"/>
        <v>8</v>
      </c>
      <c r="C12913" s="480">
        <f t="shared" si="1120"/>
        <v>6</v>
      </c>
      <c r="D12913" s="480">
        <f t="shared" si="1125"/>
        <v>102</v>
      </c>
      <c r="E12913" s="480">
        <f t="shared" si="1126"/>
        <v>96</v>
      </c>
      <c r="F12913" s="484">
        <v>5.1540999999999997</v>
      </c>
      <c r="G12913" s="480">
        <v>15</v>
      </c>
      <c r="H12913" s="482">
        <v>0.25801400000000002</v>
      </c>
      <c r="I12913" s="483">
        <v>20</v>
      </c>
      <c r="J12913" s="493">
        <v>0</v>
      </c>
      <c r="K12913" s="469">
        <f t="shared" si="1122"/>
        <v>19.97604781135907</v>
      </c>
      <c r="L12913" s="469">
        <f t="shared" si="1123"/>
        <v>-2.3952188640929961E-2</v>
      </c>
    </row>
    <row r="12914" spans="1:12">
      <c r="A12914" s="98" t="str">
        <f t="shared" si="1124"/>
        <v>D800-120</v>
      </c>
      <c r="B12914" s="98">
        <f t="shared" si="1119"/>
        <v>8</v>
      </c>
      <c r="C12914" s="98">
        <f t="shared" si="1120"/>
        <v>6</v>
      </c>
      <c r="D12914" s="98">
        <f t="shared" si="1125"/>
        <v>102</v>
      </c>
      <c r="E12914" s="98">
        <f t="shared" si="1126"/>
        <v>97</v>
      </c>
      <c r="F12914" s="397">
        <f>F12913+(E12914-E12913)*(F12916-F12913)/(E12916-E12913)</f>
        <v>5.1637333333333331</v>
      </c>
      <c r="G12914" s="98">
        <v>15</v>
      </c>
      <c r="H12914" s="491">
        <f>H12913+(E12914-E12913)*(H12916-H12913)/(E12916-E12913)</f>
        <v>0.24978900000000001</v>
      </c>
      <c r="I12914" s="492">
        <f>I12913+(E12914-E12913)*(I12916-I12913)/(E12916-E12913)</f>
        <v>20.733333333333334</v>
      </c>
      <c r="J12914" s="397">
        <f>J12913+(E12914-E12913)*(J12916-J12913)/(E12916-E12913)</f>
        <v>0</v>
      </c>
      <c r="K12914" s="469">
        <f t="shared" si="1122"/>
        <v>20.67238082274773</v>
      </c>
      <c r="L12914" s="469">
        <f t="shared" si="1123"/>
        <v>-6.0952510585604358E-2</v>
      </c>
    </row>
    <row r="12915" spans="1:12">
      <c r="A12915" s="98" t="str">
        <f t="shared" si="1124"/>
        <v>D800-120</v>
      </c>
      <c r="B12915" s="98">
        <f t="shared" si="1119"/>
        <v>8</v>
      </c>
      <c r="C12915" s="98">
        <f t="shared" si="1120"/>
        <v>6</v>
      </c>
      <c r="D12915" s="98">
        <f t="shared" si="1125"/>
        <v>102</v>
      </c>
      <c r="E12915" s="98">
        <f t="shared" si="1126"/>
        <v>98</v>
      </c>
      <c r="F12915" s="397">
        <f>F12913+(E12915-E12913)*(F12916-F12913)/(E12916-E12913)</f>
        <v>5.1733666666666664</v>
      </c>
      <c r="G12915" s="98">
        <v>15</v>
      </c>
      <c r="H12915" s="491">
        <f>H12913+(E12915-E12913)*(H12916-H12913)/(E12916-E12913)</f>
        <v>0.241564</v>
      </c>
      <c r="I12915" s="492">
        <f>I12913+(E12915-E12913)*(I12916-I12913)/(E12916-E12913)</f>
        <v>21.466666666666665</v>
      </c>
      <c r="J12915" s="397">
        <f>J12913+(E12915-E12913)*(J12916-J12913)/(E12916-E12913)</f>
        <v>0</v>
      </c>
      <c r="K12915" s="469">
        <f t="shared" si="1122"/>
        <v>21.416132646696802</v>
      </c>
      <c r="L12915" s="469">
        <f t="shared" si="1123"/>
        <v>-5.0534019969862953E-2</v>
      </c>
    </row>
    <row r="12916" spans="1:12">
      <c r="A12916" s="480" t="str">
        <f t="shared" si="1124"/>
        <v>D800-120</v>
      </c>
      <c r="B12916" s="480">
        <f t="shared" si="1119"/>
        <v>8</v>
      </c>
      <c r="C12916" s="480">
        <f t="shared" si="1120"/>
        <v>6</v>
      </c>
      <c r="D12916" s="480">
        <f t="shared" si="1125"/>
        <v>102</v>
      </c>
      <c r="E12916" s="480">
        <f t="shared" si="1126"/>
        <v>99</v>
      </c>
      <c r="F12916" s="484">
        <v>5.1829999999999998</v>
      </c>
      <c r="G12916" s="480">
        <v>15</v>
      </c>
      <c r="H12916" s="482">
        <v>0.23333899999999999</v>
      </c>
      <c r="I12916" s="483">
        <v>22.2</v>
      </c>
      <c r="J12916" s="493">
        <v>0</v>
      </c>
      <c r="K12916" s="469">
        <f t="shared" si="1122"/>
        <v>22.212317700855838</v>
      </c>
      <c r="L12916" s="469">
        <f t="shared" si="1123"/>
        <v>1.2317700855838609E-2</v>
      </c>
    </row>
    <row r="12917" spans="1:12">
      <c r="A12917" s="98" t="str">
        <f t="shared" si="1124"/>
        <v>D800-120</v>
      </c>
      <c r="B12917" s="98">
        <f t="shared" si="1119"/>
        <v>8</v>
      </c>
      <c r="C12917" s="98">
        <f t="shared" si="1120"/>
        <v>6</v>
      </c>
      <c r="D12917" s="98">
        <f t="shared" si="1125"/>
        <v>102</v>
      </c>
      <c r="E12917" s="98">
        <f t="shared" si="1126"/>
        <v>100</v>
      </c>
      <c r="F12917" s="397">
        <f>F12916+(E12917-E12916)*(F12919-F12916)/(E12919-E12916)</f>
        <v>5.192566666666667</v>
      </c>
      <c r="G12917" s="98">
        <v>15</v>
      </c>
      <c r="H12917" s="491">
        <f>H12916+(E12917-E12916)*(H12919-H12916)/(E12919-E12916)</f>
        <v>0.224998</v>
      </c>
      <c r="I12917" s="492">
        <f>I12916+(E12917-E12916)*(I12919-I12916)/(E12919-E12916)</f>
        <v>23.133333333333333</v>
      </c>
      <c r="J12917" s="397">
        <f>J12916+(E12917-E12916)*(J12919-J12916)/(E12919-E12916)</f>
        <v>0</v>
      </c>
      <c r="K12917" s="469">
        <f t="shared" si="1122"/>
        <v>23.078279214333758</v>
      </c>
      <c r="L12917" s="469">
        <f t="shared" si="1123"/>
        <v>-5.5054118999574797E-2</v>
      </c>
    </row>
    <row r="12918" spans="1:12">
      <c r="A12918" s="98" t="str">
        <f t="shared" si="1124"/>
        <v>D800-120</v>
      </c>
      <c r="B12918" s="98">
        <f t="shared" si="1119"/>
        <v>8</v>
      </c>
      <c r="C12918" s="98">
        <f t="shared" si="1120"/>
        <v>6</v>
      </c>
      <c r="D12918" s="98">
        <f t="shared" si="1125"/>
        <v>102</v>
      </c>
      <c r="E12918" s="98">
        <f t="shared" si="1126"/>
        <v>101</v>
      </c>
      <c r="F12918" s="397">
        <f>F12916+(E12918-E12916)*(F12919-F12916)/(E12919-E12916)</f>
        <v>5.2021333333333333</v>
      </c>
      <c r="G12918" s="98">
        <v>15</v>
      </c>
      <c r="H12918" s="491">
        <f>H12916+(E12918-E12916)*(H12919-H12916)/(E12919-E12916)</f>
        <v>0.21665699999999999</v>
      </c>
      <c r="I12918" s="492">
        <f>I12916+(E12918-E12916)*(I12919-I12916)/(E12919-E12916)</f>
        <v>24.066666666666666</v>
      </c>
      <c r="J12918" s="397">
        <f>J12916+(E12918-E12916)*(J12919-J12916)/(E12919-E12916)</f>
        <v>0</v>
      </c>
      <c r="K12918" s="469">
        <f t="shared" si="1122"/>
        <v>24.010917410161376</v>
      </c>
      <c r="L12918" s="469">
        <f t="shared" si="1123"/>
        <v>-5.574925650529039E-2</v>
      </c>
    </row>
    <row r="12919" spans="1:12">
      <c r="A12919" s="480" t="str">
        <f t="shared" si="1124"/>
        <v>D800-120</v>
      </c>
      <c r="B12919" s="480">
        <f t="shared" si="1119"/>
        <v>8</v>
      </c>
      <c r="C12919" s="480">
        <f t="shared" si="1120"/>
        <v>6</v>
      </c>
      <c r="D12919" s="480">
        <f t="shared" si="1125"/>
        <v>102</v>
      </c>
      <c r="E12919" s="480">
        <f t="shared" si="1126"/>
        <v>102</v>
      </c>
      <c r="F12919" s="484">
        <v>5.2117000000000004</v>
      </c>
      <c r="G12919" s="480">
        <v>15</v>
      </c>
      <c r="H12919" s="482">
        <v>0.208316</v>
      </c>
      <c r="I12919" s="483">
        <v>25</v>
      </c>
      <c r="J12919" s="493">
        <v>0</v>
      </c>
      <c r="K12919" s="469">
        <f t="shared" si="1122"/>
        <v>25.018241517694275</v>
      </c>
      <c r="L12919" s="469">
        <f t="shared" si="1123"/>
        <v>1.8241517694274734E-2</v>
      </c>
    </row>
    <row r="12920" spans="1:12">
      <c r="A12920" s="480" t="s">
        <v>129</v>
      </c>
      <c r="B12920" s="480">
        <f t="shared" si="1119"/>
        <v>9</v>
      </c>
      <c r="C12920" s="480">
        <f t="shared" si="1120"/>
        <v>0</v>
      </c>
      <c r="D12920" s="480">
        <v>108</v>
      </c>
      <c r="E12920" s="480">
        <v>12</v>
      </c>
      <c r="F12920" s="484">
        <v>4.2671999999999999</v>
      </c>
      <c r="G12920" s="480">
        <v>15</v>
      </c>
      <c r="H12920" s="482">
        <v>0.83325499999999997</v>
      </c>
      <c r="I12920" s="483">
        <v>5.0999999999999996</v>
      </c>
      <c r="J12920" s="484">
        <v>0.7974</v>
      </c>
      <c r="K12920" s="469">
        <f t="shared" si="1122"/>
        <v>5.1211213854102287</v>
      </c>
      <c r="L12920" s="469">
        <f t="shared" si="1123"/>
        <v>2.112138541022901E-2</v>
      </c>
    </row>
    <row r="12921" spans="1:12">
      <c r="A12921" s="98" t="str">
        <f t="shared" ref="A12921:A12984" si="1127">A12920</f>
        <v>D800-120</v>
      </c>
      <c r="B12921" s="98">
        <f t="shared" si="1119"/>
        <v>9</v>
      </c>
      <c r="C12921" s="98">
        <f t="shared" si="1120"/>
        <v>0</v>
      </c>
      <c r="D12921" s="98">
        <f t="shared" ref="D12921:D12952" si="1128">D12920</f>
        <v>108</v>
      </c>
      <c r="E12921" s="98">
        <f t="shared" ref="E12921:E12984" si="1129">E12920+1</f>
        <v>13</v>
      </c>
      <c r="F12921" s="397">
        <f>F12920+(E12921-E12920)*(F12923-F12920)/(E12923-E12920)</f>
        <v>4.278833333333333</v>
      </c>
      <c r="G12921" s="98">
        <v>15</v>
      </c>
      <c r="H12921" s="491">
        <f>H12920+(E12921-E12920)*(H12923-H12920)/(E12923-E12920)</f>
        <v>0.82714799999999999</v>
      </c>
      <c r="I12921" s="492">
        <f>I12920+(E12921-E12920)*(I12923-I12920)/(E12923-E12920)</f>
        <v>5.1666666666666661</v>
      </c>
      <c r="J12921" s="397">
        <f>J12920+(E12921-E12920)*(J12923-J12920)/(E12923-E12920)</f>
        <v>0.78823333333333334</v>
      </c>
      <c r="K12921" s="469">
        <f t="shared" si="1122"/>
        <v>5.1729960458507218</v>
      </c>
      <c r="L12921" s="469">
        <f t="shared" si="1123"/>
        <v>6.329379184055739E-3</v>
      </c>
    </row>
    <row r="12922" spans="1:12">
      <c r="A12922" s="98" t="str">
        <f t="shared" si="1127"/>
        <v>D800-120</v>
      </c>
      <c r="B12922" s="98">
        <f t="shared" si="1119"/>
        <v>9</v>
      </c>
      <c r="C12922" s="98">
        <f t="shared" si="1120"/>
        <v>0</v>
      </c>
      <c r="D12922" s="98">
        <f t="shared" si="1128"/>
        <v>108</v>
      </c>
      <c r="E12922" s="98">
        <f t="shared" si="1129"/>
        <v>14</v>
      </c>
      <c r="F12922" s="397">
        <f>F12920+(E12922-E12920)*(F12923-F12920)/(E12923-E12920)</f>
        <v>4.2904666666666671</v>
      </c>
      <c r="G12922" s="98">
        <v>15</v>
      </c>
      <c r="H12922" s="491">
        <f>H12920+(E12922-E12920)*(H12923-H12920)/(E12923-E12920)</f>
        <v>0.82104100000000002</v>
      </c>
      <c r="I12922" s="492">
        <f>I12920+(E12922-E12920)*(I12923-I12920)/(E12923-E12920)</f>
        <v>5.2333333333333334</v>
      </c>
      <c r="J12922" s="397">
        <f>J12920+(E12922-E12920)*(J12923-J12920)/(E12923-E12920)</f>
        <v>0.77906666666666669</v>
      </c>
      <c r="K12922" s="469">
        <f t="shared" si="1122"/>
        <v>5.2256424060024615</v>
      </c>
      <c r="L12922" s="469">
        <f t="shared" si="1123"/>
        <v>-7.690927330871844E-3</v>
      </c>
    </row>
    <row r="12923" spans="1:12">
      <c r="A12923" s="480" t="str">
        <f t="shared" si="1127"/>
        <v>D800-120</v>
      </c>
      <c r="B12923" s="480">
        <f t="shared" si="1119"/>
        <v>9</v>
      </c>
      <c r="C12923" s="480">
        <f t="shared" si="1120"/>
        <v>0</v>
      </c>
      <c r="D12923" s="480">
        <f t="shared" si="1128"/>
        <v>108</v>
      </c>
      <c r="E12923" s="480">
        <f t="shared" si="1129"/>
        <v>15</v>
      </c>
      <c r="F12923" s="484">
        <v>4.3021000000000003</v>
      </c>
      <c r="G12923" s="480">
        <v>15</v>
      </c>
      <c r="H12923" s="482">
        <v>0.81493400000000005</v>
      </c>
      <c r="I12923" s="483">
        <v>5.3</v>
      </c>
      <c r="J12923" s="484">
        <v>0.76990000000000003</v>
      </c>
      <c r="K12923" s="469">
        <f t="shared" si="1122"/>
        <v>5.2790778148905311</v>
      </c>
      <c r="L12923" s="469">
        <f t="shared" si="1123"/>
        <v>-2.0922185109468749E-2</v>
      </c>
    </row>
    <row r="12924" spans="1:12">
      <c r="A12924" s="98" t="str">
        <f t="shared" si="1127"/>
        <v>D800-120</v>
      </c>
      <c r="B12924" s="98">
        <f t="shared" si="1119"/>
        <v>9</v>
      </c>
      <c r="C12924" s="98">
        <f t="shared" si="1120"/>
        <v>0</v>
      </c>
      <c r="D12924" s="98">
        <f t="shared" si="1128"/>
        <v>108</v>
      </c>
      <c r="E12924" s="98">
        <f t="shared" si="1129"/>
        <v>16</v>
      </c>
      <c r="F12924" s="397">
        <f>F12923+(E12924-E12923)*(F12926-F12923)/(E12926-E12923)</f>
        <v>4.3136000000000001</v>
      </c>
      <c r="G12924" s="98">
        <v>15</v>
      </c>
      <c r="H12924" s="491">
        <f>H12923+(E12924-E12923)*(H12926-H12923)/(E12926-E12923)</f>
        <v>0.80884933333333342</v>
      </c>
      <c r="I12924" s="492">
        <f>I12923+(E12924-E12923)*(I12926-I12923)/(E12926-E12923)</f>
        <v>5.333333333333333</v>
      </c>
      <c r="J12924" s="397">
        <f>J12923+(E12924-E12923)*(J12926-J12923)/(E12926-E12923)</f>
        <v>0.76073333333333337</v>
      </c>
      <c r="K12924" s="469">
        <f t="shared" si="1122"/>
        <v>5.3330080427009889</v>
      </c>
      <c r="L12924" s="469">
        <f t="shared" si="1123"/>
        <v>-3.2529063234409961E-4</v>
      </c>
    </row>
    <row r="12925" spans="1:12">
      <c r="A12925" s="98" t="str">
        <f t="shared" si="1127"/>
        <v>D800-120</v>
      </c>
      <c r="B12925" s="98">
        <f t="shared" ref="B12925:B12988" si="1130">INT(D12925/12)</f>
        <v>9</v>
      </c>
      <c r="C12925" s="98">
        <f t="shared" ref="C12925:C12988" si="1131">D12925-B12925*12</f>
        <v>0</v>
      </c>
      <c r="D12925" s="98">
        <f t="shared" si="1128"/>
        <v>108</v>
      </c>
      <c r="E12925" s="98">
        <f t="shared" si="1129"/>
        <v>17</v>
      </c>
      <c r="F12925" s="397">
        <f>F12923+(E12925-E12923)*(F12926-F12923)/(E12926-E12923)</f>
        <v>4.3250999999999999</v>
      </c>
      <c r="G12925" s="98">
        <v>15</v>
      </c>
      <c r="H12925" s="491">
        <f>H12923+(E12925-E12923)*(H12926-H12923)/(E12926-E12923)</f>
        <v>0.80276466666666668</v>
      </c>
      <c r="I12925" s="492">
        <f>I12923+(E12925-E12923)*(I12926-I12923)/(E12926-E12923)</f>
        <v>5.3666666666666671</v>
      </c>
      <c r="J12925" s="397">
        <f>J12923+(E12925-E12923)*(J12926-J12923)/(E12926-E12923)</f>
        <v>0.75156666666666661</v>
      </c>
      <c r="K12925" s="469">
        <f t="shared" si="1122"/>
        <v>5.3877558138665789</v>
      </c>
      <c r="L12925" s="469">
        <f t="shared" si="1123"/>
        <v>2.1089147199911729E-2</v>
      </c>
    </row>
    <row r="12926" spans="1:12">
      <c r="A12926" s="480" t="str">
        <f t="shared" si="1127"/>
        <v>D800-120</v>
      </c>
      <c r="B12926" s="480">
        <f t="shared" si="1130"/>
        <v>9</v>
      </c>
      <c r="C12926" s="480">
        <f t="shared" si="1131"/>
        <v>0</v>
      </c>
      <c r="D12926" s="480">
        <f t="shared" si="1128"/>
        <v>108</v>
      </c>
      <c r="E12926" s="480">
        <f t="shared" si="1129"/>
        <v>18</v>
      </c>
      <c r="F12926" s="484">
        <v>4.3365999999999998</v>
      </c>
      <c r="G12926" s="480">
        <v>15</v>
      </c>
      <c r="H12926" s="482">
        <v>0.79668000000000005</v>
      </c>
      <c r="I12926" s="483">
        <v>5.4</v>
      </c>
      <c r="J12926" s="484">
        <v>0.74239999999999995</v>
      </c>
      <c r="K12926" s="469">
        <f t="shared" si="1122"/>
        <v>5.4433398604207452</v>
      </c>
      <c r="L12926" s="469">
        <f t="shared" si="1123"/>
        <v>4.3339860420744891E-2</v>
      </c>
    </row>
    <row r="12927" spans="1:12">
      <c r="A12927" s="98" t="str">
        <f t="shared" si="1127"/>
        <v>D800-120</v>
      </c>
      <c r="B12927" s="98">
        <f t="shared" si="1130"/>
        <v>9</v>
      </c>
      <c r="C12927" s="98">
        <f t="shared" si="1131"/>
        <v>0</v>
      </c>
      <c r="D12927" s="98">
        <f t="shared" si="1128"/>
        <v>108</v>
      </c>
      <c r="E12927" s="98">
        <f t="shared" si="1129"/>
        <v>19</v>
      </c>
      <c r="F12927" s="397">
        <f>F12926+(E12927-E12926)*(F12929-F12926)/(E12929-E12926)</f>
        <v>4.3480333333333334</v>
      </c>
      <c r="G12927" s="98">
        <v>15</v>
      </c>
      <c r="H12927" s="491">
        <f>H12926+(E12927-E12926)*(H12929-H12926)/(E12929-E12926)</f>
        <v>0.79061266666666674</v>
      </c>
      <c r="I12927" s="492">
        <f>I12926+(E12927-E12926)*(I12929-I12926)/(E12929-E12926)</f>
        <v>5.4666666666666668</v>
      </c>
      <c r="J12927" s="397">
        <f>J12926+(E12927-E12926)*(J12929-J12926)/(E12929-E12926)</f>
        <v>0.73323333333333329</v>
      </c>
      <c r="K12927" s="469">
        <f t="shared" si="1122"/>
        <v>5.4995745915193188</v>
      </c>
      <c r="L12927" s="469">
        <f t="shared" si="1123"/>
        <v>3.2907924852652037E-2</v>
      </c>
    </row>
    <row r="12928" spans="1:12">
      <c r="A12928" s="98" t="str">
        <f t="shared" si="1127"/>
        <v>D800-120</v>
      </c>
      <c r="B12928" s="98">
        <f t="shared" si="1130"/>
        <v>9</v>
      </c>
      <c r="C12928" s="98">
        <f t="shared" si="1131"/>
        <v>0</v>
      </c>
      <c r="D12928" s="98">
        <f t="shared" si="1128"/>
        <v>108</v>
      </c>
      <c r="E12928" s="98">
        <f t="shared" si="1129"/>
        <v>20</v>
      </c>
      <c r="F12928" s="397">
        <f>F12926+(E12928-E12926)*(F12929-F12926)/(E12929-E12926)</f>
        <v>4.3594666666666662</v>
      </c>
      <c r="G12928" s="98">
        <v>15</v>
      </c>
      <c r="H12928" s="491">
        <f>H12926+(E12928-E12926)*(H12929-H12926)/(E12929-E12926)</f>
        <v>0.78454533333333332</v>
      </c>
      <c r="I12928" s="492">
        <f>I12926+(E12928-E12926)*(I12929-I12926)/(E12929-E12926)</f>
        <v>5.5333333333333332</v>
      </c>
      <c r="J12928" s="397">
        <f>J12926+(E12928-E12926)*(J12929-J12926)/(E12929-E12926)</f>
        <v>0.72406666666666664</v>
      </c>
      <c r="K12928" s="469">
        <f t="shared" si="1122"/>
        <v>5.5566791126580313</v>
      </c>
      <c r="L12928" s="469">
        <f t="shared" si="1123"/>
        <v>2.3345779324698057E-2</v>
      </c>
    </row>
    <row r="12929" spans="1:12">
      <c r="A12929" s="480" t="str">
        <f t="shared" si="1127"/>
        <v>D800-120</v>
      </c>
      <c r="B12929" s="480">
        <f t="shared" si="1130"/>
        <v>9</v>
      </c>
      <c r="C12929" s="480">
        <f t="shared" si="1131"/>
        <v>0</v>
      </c>
      <c r="D12929" s="480">
        <f t="shared" si="1128"/>
        <v>108</v>
      </c>
      <c r="E12929" s="480">
        <f t="shared" si="1129"/>
        <v>21</v>
      </c>
      <c r="F12929" s="484">
        <v>4.3708999999999998</v>
      </c>
      <c r="G12929" s="480">
        <v>15</v>
      </c>
      <c r="H12929" s="482">
        <v>0.778478</v>
      </c>
      <c r="I12929" s="483">
        <v>5.6</v>
      </c>
      <c r="J12929" s="484">
        <v>0.71489999999999998</v>
      </c>
      <c r="K12929" s="469">
        <f t="shared" si="1122"/>
        <v>5.6146737608513018</v>
      </c>
      <c r="L12929" s="469">
        <f t="shared" si="1123"/>
        <v>1.467376085130212E-2</v>
      </c>
    </row>
    <row r="12930" spans="1:12">
      <c r="A12930" s="98" t="str">
        <f t="shared" si="1127"/>
        <v>D800-120</v>
      </c>
      <c r="B12930" s="98">
        <f t="shared" si="1130"/>
        <v>9</v>
      </c>
      <c r="C12930" s="98">
        <f t="shared" si="1131"/>
        <v>0</v>
      </c>
      <c r="D12930" s="98">
        <f t="shared" si="1128"/>
        <v>108</v>
      </c>
      <c r="E12930" s="98">
        <f t="shared" si="1129"/>
        <v>22</v>
      </c>
      <c r="F12930" s="397">
        <f>F12929+(E12930-E12929)*(F12932-F12929)/(E12932-E12929)</f>
        <v>4.3822333333333328</v>
      </c>
      <c r="G12930" s="98">
        <v>15</v>
      </c>
      <c r="H12930" s="491">
        <f>H12929+(E12930-E12929)*(H12932-H12929)/(E12932-E12929)</f>
        <v>0.77242366666666662</v>
      </c>
      <c r="I12930" s="492">
        <f>I12929+(E12930-E12929)*(I12932-I12929)/(E12932-E12929)</f>
        <v>5.6666666666666661</v>
      </c>
      <c r="J12930" s="397">
        <f>J12929+(E12930-E12929)*(J12932-J12929)/(E12932-E12929)</f>
        <v>0.70576666666666665</v>
      </c>
      <c r="K12930" s="469">
        <f t="shared" si="1122"/>
        <v>5.673354562327841</v>
      </c>
      <c r="L12930" s="469">
        <f t="shared" si="1123"/>
        <v>6.6878956611748919E-3</v>
      </c>
    </row>
    <row r="12931" spans="1:12">
      <c r="A12931" s="98" t="str">
        <f t="shared" si="1127"/>
        <v>D800-120</v>
      </c>
      <c r="B12931" s="98">
        <f t="shared" si="1130"/>
        <v>9</v>
      </c>
      <c r="C12931" s="98">
        <f t="shared" si="1131"/>
        <v>0</v>
      </c>
      <c r="D12931" s="98">
        <f t="shared" si="1128"/>
        <v>108</v>
      </c>
      <c r="E12931" s="98">
        <f t="shared" si="1129"/>
        <v>23</v>
      </c>
      <c r="F12931" s="397">
        <f>F12929+(E12931-E12929)*(F12932-F12929)/(E12932-E12929)</f>
        <v>4.3935666666666666</v>
      </c>
      <c r="G12931" s="98">
        <v>15</v>
      </c>
      <c r="H12931" s="491">
        <f>H12929+(E12931-E12929)*(H12932-H12929)/(E12932-E12929)</f>
        <v>0.76636933333333335</v>
      </c>
      <c r="I12931" s="492">
        <f>I12929+(E12931-E12929)*(I12932-I12929)/(E12932-E12929)</f>
        <v>5.7333333333333334</v>
      </c>
      <c r="J12931" s="397">
        <f>J12929+(E12931-E12929)*(J12932-J12929)/(E12932-E12929)</f>
        <v>0.69663333333333333</v>
      </c>
      <c r="K12931" s="469">
        <f t="shared" si="1122"/>
        <v>5.7329625228566901</v>
      </c>
      <c r="L12931" s="469">
        <f t="shared" si="1123"/>
        <v>-3.7081047664333511E-4</v>
      </c>
    </row>
    <row r="12932" spans="1:12">
      <c r="A12932" s="480" t="str">
        <f t="shared" si="1127"/>
        <v>D800-120</v>
      </c>
      <c r="B12932" s="480">
        <f t="shared" si="1130"/>
        <v>9</v>
      </c>
      <c r="C12932" s="480">
        <f t="shared" si="1131"/>
        <v>0</v>
      </c>
      <c r="D12932" s="480">
        <f t="shared" si="1128"/>
        <v>108</v>
      </c>
      <c r="E12932" s="480">
        <f t="shared" si="1129"/>
        <v>24</v>
      </c>
      <c r="F12932" s="484">
        <v>4.4048999999999996</v>
      </c>
      <c r="G12932" s="480">
        <v>15</v>
      </c>
      <c r="H12932" s="482">
        <v>0.76031499999999996</v>
      </c>
      <c r="I12932" s="483">
        <v>5.8</v>
      </c>
      <c r="J12932" s="484">
        <v>0.6875</v>
      </c>
      <c r="K12932" s="469">
        <f t="shared" si="1122"/>
        <v>5.7935197911391985</v>
      </c>
      <c r="L12932" s="469">
        <f t="shared" si="1123"/>
        <v>-6.4802088608013619E-3</v>
      </c>
    </row>
    <row r="12933" spans="1:12">
      <c r="A12933" s="98" t="str">
        <f t="shared" si="1127"/>
        <v>D800-120</v>
      </c>
      <c r="B12933" s="98">
        <f t="shared" si="1130"/>
        <v>9</v>
      </c>
      <c r="C12933" s="98">
        <f t="shared" si="1131"/>
        <v>0</v>
      </c>
      <c r="D12933" s="98">
        <f t="shared" si="1128"/>
        <v>108</v>
      </c>
      <c r="E12933" s="98">
        <f t="shared" si="1129"/>
        <v>25</v>
      </c>
      <c r="F12933" s="397">
        <f>F12932+(E12933-E12932)*(F12935-F12932)/(E12935-E12932)</f>
        <v>4.4161333333333328</v>
      </c>
      <c r="G12933" s="98">
        <v>15</v>
      </c>
      <c r="H12933" s="491">
        <f>H12932+(E12933-E12932)*(H12935-H12932)/(E12935-E12932)</f>
        <v>0.75426933333333335</v>
      </c>
      <c r="I12933" s="492">
        <f>I12932+(E12933-E12932)*(I12935-I12932)/(E12935-E12932)</f>
        <v>5.8666666666666663</v>
      </c>
      <c r="J12933" s="397">
        <f>J12932+(E12933-E12932)*(J12935-J12932)/(E12935-E12932)</f>
        <v>0.67833333333333334</v>
      </c>
      <c r="K12933" s="469">
        <f t="shared" si="1122"/>
        <v>5.854849372991433</v>
      </c>
      <c r="L12933" s="469">
        <f t="shared" si="1123"/>
        <v>-1.1817293675233209E-2</v>
      </c>
    </row>
    <row r="12934" spans="1:12">
      <c r="A12934" s="98" t="str">
        <f t="shared" si="1127"/>
        <v>D800-120</v>
      </c>
      <c r="B12934" s="98">
        <f t="shared" si="1130"/>
        <v>9</v>
      </c>
      <c r="C12934" s="98">
        <f t="shared" si="1131"/>
        <v>0</v>
      </c>
      <c r="D12934" s="98">
        <f t="shared" si="1128"/>
        <v>108</v>
      </c>
      <c r="E12934" s="98">
        <f t="shared" si="1129"/>
        <v>26</v>
      </c>
      <c r="F12934" s="397">
        <f>F12932+(E12934-E12932)*(F12935-F12932)/(E12935-E12932)</f>
        <v>4.4273666666666669</v>
      </c>
      <c r="G12934" s="98">
        <v>15</v>
      </c>
      <c r="H12934" s="491">
        <f>H12932+(E12934-E12932)*(H12935-H12932)/(E12935-E12932)</f>
        <v>0.74822366666666662</v>
      </c>
      <c r="I12934" s="492">
        <f>I12932+(E12934-E12932)*(I12935-I12932)/(E12935-E12932)</f>
        <v>5.9333333333333336</v>
      </c>
      <c r="J12934" s="397">
        <f>J12932+(E12934-E12932)*(J12935-J12932)/(E12935-E12932)</f>
        <v>0.66916666666666669</v>
      </c>
      <c r="K12934" s="469">
        <f t="shared" si="1122"/>
        <v>5.9171700440732744</v>
      </c>
      <c r="L12934" s="469">
        <f t="shared" si="1123"/>
        <v>-1.6163289260059166E-2</v>
      </c>
    </row>
    <row r="12935" spans="1:12">
      <c r="A12935" s="480" t="str">
        <f t="shared" si="1127"/>
        <v>D800-120</v>
      </c>
      <c r="B12935" s="480">
        <f t="shared" si="1130"/>
        <v>9</v>
      </c>
      <c r="C12935" s="480">
        <f t="shared" si="1131"/>
        <v>0</v>
      </c>
      <c r="D12935" s="480">
        <f t="shared" si="1128"/>
        <v>108</v>
      </c>
      <c r="E12935" s="480">
        <f t="shared" si="1129"/>
        <v>27</v>
      </c>
      <c r="F12935" s="484">
        <v>4.4386000000000001</v>
      </c>
      <c r="G12935" s="480">
        <v>15</v>
      </c>
      <c r="H12935" s="482">
        <v>0.742178</v>
      </c>
      <c r="I12935" s="483">
        <v>6</v>
      </c>
      <c r="J12935" s="484">
        <v>0.66</v>
      </c>
      <c r="K12935" s="469">
        <f t="shared" si="1122"/>
        <v>5.9805060241613202</v>
      </c>
      <c r="L12935" s="469">
        <f t="shared" si="1123"/>
        <v>-1.9493975838679845E-2</v>
      </c>
    </row>
    <row r="12936" spans="1:12">
      <c r="A12936" s="98" t="str">
        <f t="shared" si="1127"/>
        <v>D800-120</v>
      </c>
      <c r="B12936" s="98">
        <f t="shared" si="1130"/>
        <v>9</v>
      </c>
      <c r="C12936" s="98">
        <f t="shared" si="1131"/>
        <v>0</v>
      </c>
      <c r="D12936" s="98">
        <f t="shared" si="1128"/>
        <v>108</v>
      </c>
      <c r="E12936" s="98">
        <f t="shared" si="1129"/>
        <v>28</v>
      </c>
      <c r="F12936" s="397">
        <f>F12935+(E12936-E12935)*(F12938-F12935)/(E12938-E12935)</f>
        <v>4.4497666666666671</v>
      </c>
      <c r="G12936" s="98">
        <v>15</v>
      </c>
      <c r="H12936" s="491">
        <f>H12935+(E12936-E12935)*(H12938-H12935)/(E12938-E12935)</f>
        <v>0.73613666666666666</v>
      </c>
      <c r="I12936" s="492">
        <f>I12935+(E12936-E12935)*(I12938-I12935)/(E12938-E12935)</f>
        <v>6.0666666666666664</v>
      </c>
      <c r="J12936" s="397">
        <f>J12935+(E12936-E12935)*(J12938-J12935)/(E12938-E12935)</f>
        <v>0.65083333333333337</v>
      </c>
      <c r="K12936" s="469">
        <f t="shared" si="1122"/>
        <v>6.0447561820495297</v>
      </c>
      <c r="L12936" s="469">
        <f t="shared" si="1123"/>
        <v>-2.1910484617136738E-2</v>
      </c>
    </row>
    <row r="12937" spans="1:12">
      <c r="A12937" s="98" t="str">
        <f t="shared" si="1127"/>
        <v>D800-120</v>
      </c>
      <c r="B12937" s="98">
        <f t="shared" si="1130"/>
        <v>9</v>
      </c>
      <c r="C12937" s="98">
        <f t="shared" si="1131"/>
        <v>0</v>
      </c>
      <c r="D12937" s="98">
        <f t="shared" si="1128"/>
        <v>108</v>
      </c>
      <c r="E12937" s="98">
        <f t="shared" si="1129"/>
        <v>29</v>
      </c>
      <c r="F12937" s="397">
        <f>F12935+(E12937-E12935)*(F12938-F12935)/(E12938-E12935)</f>
        <v>4.4609333333333332</v>
      </c>
      <c r="G12937" s="98">
        <v>15</v>
      </c>
      <c r="H12937" s="491">
        <f>H12935+(E12937-E12935)*(H12938-H12935)/(E12938-E12935)</f>
        <v>0.73009533333333332</v>
      </c>
      <c r="I12937" s="492">
        <f>I12935+(E12937-E12935)*(I12938-I12935)/(E12938-E12935)</f>
        <v>6.1333333333333337</v>
      </c>
      <c r="J12937" s="397">
        <f>J12935+(E12937-E12935)*(J12938-J12935)/(E12938-E12935)</f>
        <v>0.64166666666666661</v>
      </c>
      <c r="K12937" s="469">
        <f t="shared" si="1122"/>
        <v>6.1100696438729916</v>
      </c>
      <c r="L12937" s="469">
        <f t="shared" si="1123"/>
        <v>-2.3263689460342185E-2</v>
      </c>
    </row>
    <row r="12938" spans="1:12">
      <c r="A12938" s="480" t="str">
        <f t="shared" si="1127"/>
        <v>D800-120</v>
      </c>
      <c r="B12938" s="480">
        <f t="shared" si="1130"/>
        <v>9</v>
      </c>
      <c r="C12938" s="480">
        <f t="shared" si="1131"/>
        <v>0</v>
      </c>
      <c r="D12938" s="480">
        <f t="shared" si="1128"/>
        <v>108</v>
      </c>
      <c r="E12938" s="480">
        <f t="shared" si="1129"/>
        <v>30</v>
      </c>
      <c r="F12938" s="484">
        <v>4.4721000000000002</v>
      </c>
      <c r="G12938" s="480">
        <v>15</v>
      </c>
      <c r="H12938" s="482">
        <v>0.72405399999999998</v>
      </c>
      <c r="I12938" s="483">
        <v>6.2</v>
      </c>
      <c r="J12938" s="484">
        <v>0.63249999999999995</v>
      </c>
      <c r="K12938" s="469">
        <f t="shared" si="1122"/>
        <v>6.1764730254925739</v>
      </c>
      <c r="L12938" s="469">
        <f t="shared" si="1123"/>
        <v>-2.3526974507426246E-2</v>
      </c>
    </row>
    <row r="12939" spans="1:12">
      <c r="A12939" s="98" t="str">
        <f t="shared" si="1127"/>
        <v>D800-120</v>
      </c>
      <c r="B12939" s="98">
        <f t="shared" si="1130"/>
        <v>9</v>
      </c>
      <c r="C12939" s="98">
        <f t="shared" si="1131"/>
        <v>0</v>
      </c>
      <c r="D12939" s="98">
        <f t="shared" si="1128"/>
        <v>108</v>
      </c>
      <c r="E12939" s="98">
        <f t="shared" si="1129"/>
        <v>31</v>
      </c>
      <c r="F12939" s="397">
        <f>F12938+(E12939-E12938)*(F12941-F12938)/(E12941-E12938)</f>
        <v>4.4832000000000001</v>
      </c>
      <c r="G12939" s="98">
        <v>15</v>
      </c>
      <c r="H12939" s="491">
        <f>H12938+(E12939-E12938)*(H12941-H12938)/(E12941-E12938)</f>
        <v>0.71801266666666663</v>
      </c>
      <c r="I12939" s="492">
        <f>I12938+(E12939-E12938)*(I12941-I12938)/(E12941-E12938)</f>
        <v>6.2666666666666666</v>
      </c>
      <c r="J12939" s="397">
        <f>J12938+(E12939-E12938)*(J12941-J12938)/(E12941-E12938)</f>
        <v>0.62333333333333329</v>
      </c>
      <c r="K12939" s="469">
        <f t="shared" ref="K12939:K13002" si="1132">F12939/H12939</f>
        <v>6.2439009896761339</v>
      </c>
      <c r="L12939" s="469">
        <f t="shared" ref="L12939:L13002" si="1133">K12939-I12939</f>
        <v>-2.2765676990532668E-2</v>
      </c>
    </row>
    <row r="12940" spans="1:12">
      <c r="A12940" s="98" t="str">
        <f t="shared" si="1127"/>
        <v>D800-120</v>
      </c>
      <c r="B12940" s="98">
        <f t="shared" si="1130"/>
        <v>9</v>
      </c>
      <c r="C12940" s="98">
        <f t="shared" si="1131"/>
        <v>0</v>
      </c>
      <c r="D12940" s="98">
        <f t="shared" si="1128"/>
        <v>108</v>
      </c>
      <c r="E12940" s="98">
        <f t="shared" si="1129"/>
        <v>32</v>
      </c>
      <c r="F12940" s="397">
        <f>F12938+(E12940-E12938)*(F12941-F12938)/(E12941-E12938)</f>
        <v>4.4943</v>
      </c>
      <c r="G12940" s="98">
        <v>15</v>
      </c>
      <c r="H12940" s="491">
        <f>H12938+(E12940-E12938)*(H12941-H12938)/(E12941-E12938)</f>
        <v>0.71197133333333329</v>
      </c>
      <c r="I12940" s="492">
        <f>I12938+(E12940-E12938)*(I12941-I12938)/(E12941-E12938)</f>
        <v>6.3333333333333339</v>
      </c>
      <c r="J12940" s="397">
        <f>J12938+(E12940-E12938)*(J12941-J12938)/(E12941-E12938)</f>
        <v>0.61416666666666664</v>
      </c>
      <c r="K12940" s="469">
        <f t="shared" si="1132"/>
        <v>6.3124732550093317</v>
      </c>
      <c r="L12940" s="469">
        <f t="shared" si="1133"/>
        <v>-2.0860078324002274E-2</v>
      </c>
    </row>
    <row r="12941" spans="1:12">
      <c r="A12941" s="480" t="str">
        <f t="shared" si="1127"/>
        <v>D800-120</v>
      </c>
      <c r="B12941" s="480">
        <f t="shared" si="1130"/>
        <v>9</v>
      </c>
      <c r="C12941" s="480">
        <f t="shared" si="1131"/>
        <v>0</v>
      </c>
      <c r="D12941" s="480">
        <f t="shared" si="1128"/>
        <v>108</v>
      </c>
      <c r="E12941" s="480">
        <f t="shared" si="1129"/>
        <v>33</v>
      </c>
      <c r="F12941" s="484">
        <v>4.5053999999999998</v>
      </c>
      <c r="G12941" s="480">
        <v>15</v>
      </c>
      <c r="H12941" s="482">
        <v>0.70592999999999995</v>
      </c>
      <c r="I12941" s="483">
        <v>6.4</v>
      </c>
      <c r="J12941" s="484">
        <v>0.60499999999999998</v>
      </c>
      <c r="K12941" s="469">
        <f t="shared" si="1132"/>
        <v>6.3822192002039868</v>
      </c>
      <c r="L12941" s="469">
        <f t="shared" si="1133"/>
        <v>-1.7780799796013547E-2</v>
      </c>
    </row>
    <row r="12942" spans="1:12">
      <c r="A12942" s="98" t="str">
        <f t="shared" si="1127"/>
        <v>D800-120</v>
      </c>
      <c r="B12942" s="98">
        <f t="shared" si="1130"/>
        <v>9</v>
      </c>
      <c r="C12942" s="98">
        <f t="shared" si="1131"/>
        <v>0</v>
      </c>
      <c r="D12942" s="98">
        <f t="shared" si="1128"/>
        <v>108</v>
      </c>
      <c r="E12942" s="98">
        <f t="shared" si="1129"/>
        <v>34</v>
      </c>
      <c r="F12942" s="397">
        <f>F12941+(E12942-E12941)*(F12944-F12941)/(E12944-E12941)</f>
        <v>4.5163666666666664</v>
      </c>
      <c r="G12942" s="98">
        <v>15</v>
      </c>
      <c r="H12942" s="491">
        <f>H12941+(E12942-E12941)*(H12944-H12941)/(E12944-E12941)</f>
        <v>0.6968846666666666</v>
      </c>
      <c r="I12942" s="492">
        <f>I12941+(E12942-E12941)*(I12944-I12941)/(E12944-E12941)</f>
        <v>6.4666666666666668</v>
      </c>
      <c r="J12942" s="397">
        <f>J12941+(E12942-E12941)*(J12944-J12941)/(E12944-E12941)</f>
        <v>0.59583333333333333</v>
      </c>
      <c r="K12942" s="469">
        <f t="shared" si="1132"/>
        <v>6.4807950048166747</v>
      </c>
      <c r="L12942" s="469">
        <f t="shared" si="1133"/>
        <v>1.4128338150007913E-2</v>
      </c>
    </row>
    <row r="12943" spans="1:12">
      <c r="A12943" s="98" t="str">
        <f t="shared" si="1127"/>
        <v>D800-120</v>
      </c>
      <c r="B12943" s="98">
        <f t="shared" si="1130"/>
        <v>9</v>
      </c>
      <c r="C12943" s="98">
        <f t="shared" si="1131"/>
        <v>0</v>
      </c>
      <c r="D12943" s="98">
        <f t="shared" si="1128"/>
        <v>108</v>
      </c>
      <c r="E12943" s="98">
        <f t="shared" si="1129"/>
        <v>35</v>
      </c>
      <c r="F12943" s="397">
        <f>F12941+(E12943-E12941)*(F12944-F12941)/(E12944-E12941)</f>
        <v>4.527333333333333</v>
      </c>
      <c r="G12943" s="98">
        <v>15</v>
      </c>
      <c r="H12943" s="491">
        <f>H12941+(E12943-E12941)*(H12944-H12941)/(E12944-E12941)</f>
        <v>0.68783933333333336</v>
      </c>
      <c r="I12943" s="492">
        <f>I12941+(E12943-E12941)*(I12944-I12941)/(E12944-E12941)</f>
        <v>6.5333333333333332</v>
      </c>
      <c r="J12943" s="397">
        <f>J12941+(E12943-E12941)*(J12944-J12941)/(E12944-E12941)</f>
        <v>0.58666666666666667</v>
      </c>
      <c r="K12943" s="469">
        <f t="shared" si="1132"/>
        <v>6.5819634236289666</v>
      </c>
      <c r="L12943" s="469">
        <f t="shared" si="1133"/>
        <v>4.8630090295633366E-2</v>
      </c>
    </row>
    <row r="12944" spans="1:12">
      <c r="A12944" s="480" t="str">
        <f t="shared" si="1127"/>
        <v>D800-120</v>
      </c>
      <c r="B12944" s="480">
        <f t="shared" si="1130"/>
        <v>9</v>
      </c>
      <c r="C12944" s="480">
        <f t="shared" si="1131"/>
        <v>0</v>
      </c>
      <c r="D12944" s="480">
        <f t="shared" si="1128"/>
        <v>108</v>
      </c>
      <c r="E12944" s="480">
        <f t="shared" si="1129"/>
        <v>36</v>
      </c>
      <c r="F12944" s="484">
        <v>4.5382999999999996</v>
      </c>
      <c r="G12944" s="480">
        <v>15</v>
      </c>
      <c r="H12944" s="482">
        <v>0.67879400000000001</v>
      </c>
      <c r="I12944" s="483">
        <v>6.6</v>
      </c>
      <c r="J12944" s="484">
        <v>0.57750000000000001</v>
      </c>
      <c r="K12944" s="469">
        <f t="shared" si="1132"/>
        <v>6.6858281010144456</v>
      </c>
      <c r="L12944" s="469">
        <f t="shared" si="1133"/>
        <v>8.5828101014445934E-2</v>
      </c>
    </row>
    <row r="12945" spans="1:12">
      <c r="A12945" s="98" t="str">
        <f t="shared" si="1127"/>
        <v>D800-120</v>
      </c>
      <c r="B12945" s="98">
        <f t="shared" si="1130"/>
        <v>9</v>
      </c>
      <c r="C12945" s="98">
        <f t="shared" si="1131"/>
        <v>0</v>
      </c>
      <c r="D12945" s="98">
        <f t="shared" si="1128"/>
        <v>108</v>
      </c>
      <c r="E12945" s="98">
        <f t="shared" si="1129"/>
        <v>37</v>
      </c>
      <c r="F12945" s="397">
        <f>F12944+(E12945-E12944)*(F12947-F12944)/(E12947-E12944)</f>
        <v>4.5492333333333335</v>
      </c>
      <c r="G12945" s="98">
        <v>15</v>
      </c>
      <c r="H12945" s="491">
        <f>H12944+(E12945-E12944)*(H12947-H12944)/(E12947-E12944)</f>
        <v>0.67574100000000004</v>
      </c>
      <c r="I12945" s="492">
        <f>I12944+(E12945-E12944)*(I12947-I12944)/(E12947-E12944)</f>
        <v>6.6666666666666661</v>
      </c>
      <c r="J12945" s="397">
        <f>J12944+(E12945-E12944)*(J12947-J12944)/(E12947-E12944)</f>
        <v>0.56833333333333336</v>
      </c>
      <c r="K12945" s="469">
        <f t="shared" si="1132"/>
        <v>6.7322144628390657</v>
      </c>
      <c r="L12945" s="469">
        <f t="shared" si="1133"/>
        <v>6.5547796172399586E-2</v>
      </c>
    </row>
    <row r="12946" spans="1:12">
      <c r="A12946" s="98" t="str">
        <f t="shared" si="1127"/>
        <v>D800-120</v>
      </c>
      <c r="B12946" s="98">
        <f t="shared" si="1130"/>
        <v>9</v>
      </c>
      <c r="C12946" s="98">
        <f t="shared" si="1131"/>
        <v>0</v>
      </c>
      <c r="D12946" s="98">
        <f t="shared" si="1128"/>
        <v>108</v>
      </c>
      <c r="E12946" s="98">
        <f t="shared" si="1129"/>
        <v>38</v>
      </c>
      <c r="F12946" s="397">
        <f>F12944+(E12946-E12944)*(F12947-F12944)/(E12947-E12944)</f>
        <v>4.5601666666666665</v>
      </c>
      <c r="G12946" s="98">
        <v>15</v>
      </c>
      <c r="H12946" s="491">
        <f>H12944+(E12946-E12944)*(H12947-H12944)/(E12947-E12944)</f>
        <v>0.67268799999999995</v>
      </c>
      <c r="I12946" s="492">
        <f>I12944+(E12946-E12944)*(I12947-I12944)/(E12947-E12944)</f>
        <v>6.7333333333333334</v>
      </c>
      <c r="J12946" s="397">
        <f>J12944+(E12946-E12944)*(J12947-J12944)/(E12947-E12944)</f>
        <v>0.5591666666666667</v>
      </c>
      <c r="K12946" s="469">
        <f t="shared" si="1132"/>
        <v>6.7790218744301471</v>
      </c>
      <c r="L12946" s="469">
        <f t="shared" si="1133"/>
        <v>4.5688541096813751E-2</v>
      </c>
    </row>
    <row r="12947" spans="1:12">
      <c r="A12947" s="480" t="str">
        <f t="shared" si="1127"/>
        <v>D800-120</v>
      </c>
      <c r="B12947" s="480">
        <f t="shared" si="1130"/>
        <v>9</v>
      </c>
      <c r="C12947" s="480">
        <f t="shared" si="1131"/>
        <v>0</v>
      </c>
      <c r="D12947" s="480">
        <f t="shared" si="1128"/>
        <v>108</v>
      </c>
      <c r="E12947" s="480">
        <f t="shared" si="1129"/>
        <v>39</v>
      </c>
      <c r="F12947" s="484">
        <v>4.5711000000000004</v>
      </c>
      <c r="G12947" s="480">
        <v>15</v>
      </c>
      <c r="H12947" s="482">
        <v>0.66963499999999998</v>
      </c>
      <c r="I12947" s="483">
        <v>6.8</v>
      </c>
      <c r="J12947" s="484">
        <v>0.55000000000000004</v>
      </c>
      <c r="K12947" s="469">
        <f t="shared" si="1132"/>
        <v>6.826256094738179</v>
      </c>
      <c r="L12947" s="469">
        <f t="shared" si="1133"/>
        <v>2.6256094738179137E-2</v>
      </c>
    </row>
    <row r="12948" spans="1:12">
      <c r="A12948" s="98" t="str">
        <f t="shared" si="1127"/>
        <v>D800-120</v>
      </c>
      <c r="B12948" s="98">
        <f t="shared" si="1130"/>
        <v>9</v>
      </c>
      <c r="C12948" s="98">
        <f t="shared" si="1131"/>
        <v>0</v>
      </c>
      <c r="D12948" s="98">
        <f t="shared" si="1128"/>
        <v>108</v>
      </c>
      <c r="E12948" s="98">
        <f t="shared" si="1129"/>
        <v>40</v>
      </c>
      <c r="F12948" s="397">
        <f>F12947+(E12948-E12947)*(F12950-F12947)/(E12950-E12947)</f>
        <v>4.5819333333333336</v>
      </c>
      <c r="G12948" s="98">
        <v>15</v>
      </c>
      <c r="H12948" s="491">
        <f>H12947+(E12948-E12947)*(H12950-H12947)/(E12950-E12947)</f>
        <v>0.66357033333333337</v>
      </c>
      <c r="I12948" s="492">
        <f>I12947+(E12948-E12947)*(I12950-I12947)/(E12950-E12947)</f>
        <v>6.8999999999999995</v>
      </c>
      <c r="J12948" s="397">
        <f>J12947+(E12948-E12947)*(J12950-J12947)/(E12950-E12947)</f>
        <v>0.54083333333333339</v>
      </c>
      <c r="K12948" s="469">
        <f t="shared" si="1132"/>
        <v>6.9049701337863709</v>
      </c>
      <c r="L12948" s="469">
        <f t="shared" si="1133"/>
        <v>4.9701337863714556E-3</v>
      </c>
    </row>
    <row r="12949" spans="1:12">
      <c r="A12949" s="98" t="str">
        <f t="shared" si="1127"/>
        <v>D800-120</v>
      </c>
      <c r="B12949" s="98">
        <f t="shared" si="1130"/>
        <v>9</v>
      </c>
      <c r="C12949" s="98">
        <f t="shared" si="1131"/>
        <v>0</v>
      </c>
      <c r="D12949" s="98">
        <f t="shared" si="1128"/>
        <v>108</v>
      </c>
      <c r="E12949" s="98">
        <f t="shared" si="1129"/>
        <v>41</v>
      </c>
      <c r="F12949" s="397">
        <f>F12947+(E12949-E12947)*(F12950-F12947)/(E12950-E12947)</f>
        <v>4.5927666666666669</v>
      </c>
      <c r="G12949" s="98">
        <v>15</v>
      </c>
      <c r="H12949" s="491">
        <f>H12947+(E12949-E12947)*(H12950-H12947)/(E12950-E12947)</f>
        <v>0.65750566666666665</v>
      </c>
      <c r="I12949" s="492">
        <f>I12947+(E12949-E12947)*(I12950-I12947)/(E12950-E12947)</f>
        <v>7</v>
      </c>
      <c r="J12949" s="397">
        <f>J12947+(E12949-E12947)*(J12950-J12947)/(E12950-E12947)</f>
        <v>0.53166666666666662</v>
      </c>
      <c r="K12949" s="469">
        <f t="shared" si="1132"/>
        <v>6.9851362497763017</v>
      </c>
      <c r="L12949" s="469">
        <f t="shared" si="1133"/>
        <v>-1.4863750223698347E-2</v>
      </c>
    </row>
    <row r="12950" spans="1:12">
      <c r="A12950" s="480" t="str">
        <f t="shared" si="1127"/>
        <v>D800-120</v>
      </c>
      <c r="B12950" s="480">
        <f t="shared" si="1130"/>
        <v>9</v>
      </c>
      <c r="C12950" s="480">
        <f t="shared" si="1131"/>
        <v>0</v>
      </c>
      <c r="D12950" s="480">
        <f t="shared" si="1128"/>
        <v>108</v>
      </c>
      <c r="E12950" s="480">
        <f t="shared" si="1129"/>
        <v>42</v>
      </c>
      <c r="F12950" s="484">
        <v>4.6036000000000001</v>
      </c>
      <c r="G12950" s="480">
        <v>15</v>
      </c>
      <c r="H12950" s="482">
        <v>0.65144100000000005</v>
      </c>
      <c r="I12950" s="483">
        <v>7.1</v>
      </c>
      <c r="J12950" s="484">
        <v>0.52249999999999996</v>
      </c>
      <c r="K12950" s="469">
        <f t="shared" si="1132"/>
        <v>7.0667949975515816</v>
      </c>
      <c r="L12950" s="469">
        <f t="shared" si="1133"/>
        <v>-3.3205002448418064E-2</v>
      </c>
    </row>
    <row r="12951" spans="1:12">
      <c r="A12951" s="98" t="str">
        <f t="shared" si="1127"/>
        <v>D800-120</v>
      </c>
      <c r="B12951" s="98">
        <f t="shared" si="1130"/>
        <v>9</v>
      </c>
      <c r="C12951" s="98">
        <f t="shared" si="1131"/>
        <v>0</v>
      </c>
      <c r="D12951" s="98">
        <f t="shared" si="1128"/>
        <v>108</v>
      </c>
      <c r="E12951" s="98">
        <f t="shared" si="1129"/>
        <v>43</v>
      </c>
      <c r="F12951" s="397">
        <f>F12950+(E12951-E12950)*(F12953-F12950)/(E12953-E12950)</f>
        <v>4.6143666666666672</v>
      </c>
      <c r="G12951" s="98">
        <v>15</v>
      </c>
      <c r="H12951" s="491">
        <f>H12950+(E12951-E12950)*(H12953-H12950)/(E12953-E12950)</f>
        <v>0.64536033333333331</v>
      </c>
      <c r="I12951" s="492">
        <f>I12950+(E12951-E12950)*(I12953-I12950)/(E12953-E12950)</f>
        <v>7.1666666666666661</v>
      </c>
      <c r="J12951" s="397">
        <f>J12950+(E12951-E12950)*(J12953-J12950)/(E12953-E12950)</f>
        <v>0.51333333333333331</v>
      </c>
      <c r="K12951" s="469">
        <f t="shared" si="1132"/>
        <v>7.1500624199090854</v>
      </c>
      <c r="L12951" s="469">
        <f t="shared" si="1133"/>
        <v>-1.6604246757580654E-2</v>
      </c>
    </row>
    <row r="12952" spans="1:12">
      <c r="A12952" s="98" t="str">
        <f t="shared" si="1127"/>
        <v>D800-120</v>
      </c>
      <c r="B12952" s="98">
        <f t="shared" si="1130"/>
        <v>9</v>
      </c>
      <c r="C12952" s="98">
        <f t="shared" si="1131"/>
        <v>0</v>
      </c>
      <c r="D12952" s="98">
        <f t="shared" si="1128"/>
        <v>108</v>
      </c>
      <c r="E12952" s="98">
        <f t="shared" si="1129"/>
        <v>44</v>
      </c>
      <c r="F12952" s="397">
        <f>F12950+(E12952-E12950)*(F12953-F12950)/(E12953-E12950)</f>
        <v>4.6251333333333333</v>
      </c>
      <c r="G12952" s="98">
        <v>15</v>
      </c>
      <c r="H12952" s="491">
        <f>H12950+(E12952-E12950)*(H12953-H12950)/(E12953-E12950)</f>
        <v>0.63927966666666669</v>
      </c>
      <c r="I12952" s="492">
        <f>I12950+(E12952-E12950)*(I12953-I12950)/(E12953-E12950)</f>
        <v>7.2333333333333334</v>
      </c>
      <c r="J12952" s="397">
        <f>J12950+(E12952-E12950)*(J12953-J12950)/(E12953-E12950)</f>
        <v>0.50416666666666665</v>
      </c>
      <c r="K12952" s="469">
        <f t="shared" si="1132"/>
        <v>7.2349138796322316</v>
      </c>
      <c r="L12952" s="469">
        <f t="shared" si="1133"/>
        <v>1.5805462988982555E-3</v>
      </c>
    </row>
    <row r="12953" spans="1:12">
      <c r="A12953" s="480" t="str">
        <f t="shared" si="1127"/>
        <v>D800-120</v>
      </c>
      <c r="B12953" s="480">
        <f t="shared" si="1130"/>
        <v>9</v>
      </c>
      <c r="C12953" s="480">
        <f t="shared" si="1131"/>
        <v>0</v>
      </c>
      <c r="D12953" s="480">
        <f t="shared" ref="D12953:D12984" si="1134">D12952</f>
        <v>108</v>
      </c>
      <c r="E12953" s="480">
        <f t="shared" si="1129"/>
        <v>45</v>
      </c>
      <c r="F12953" s="484">
        <v>4.6359000000000004</v>
      </c>
      <c r="G12953" s="480">
        <v>15</v>
      </c>
      <c r="H12953" s="482">
        <v>0.63319899999999996</v>
      </c>
      <c r="I12953" s="483">
        <v>7.3</v>
      </c>
      <c r="J12953" s="484">
        <v>0.495</v>
      </c>
      <c r="K12953" s="469">
        <f t="shared" si="1132"/>
        <v>7.3213950116787938</v>
      </c>
      <c r="L12953" s="469">
        <f t="shared" si="1133"/>
        <v>2.1395011678793985E-2</v>
      </c>
    </row>
    <row r="12954" spans="1:12">
      <c r="A12954" s="98" t="str">
        <f t="shared" si="1127"/>
        <v>D800-120</v>
      </c>
      <c r="B12954" s="98">
        <f t="shared" si="1130"/>
        <v>9</v>
      </c>
      <c r="C12954" s="98">
        <f t="shared" si="1131"/>
        <v>0</v>
      </c>
      <c r="D12954" s="98">
        <f t="shared" si="1134"/>
        <v>108</v>
      </c>
      <c r="E12954" s="98">
        <f t="shared" si="1129"/>
        <v>46</v>
      </c>
      <c r="F12954" s="397">
        <f>F12953+(E12954-E12953)*(F12956-F12953)/(E12956-E12953)</f>
        <v>4.6466000000000003</v>
      </c>
      <c r="G12954" s="98">
        <v>15</v>
      </c>
      <c r="H12954" s="491">
        <f>H12953+(E12954-E12953)*(H12956-H12953)/(E12956-E12953)</f>
        <v>0.62709933333333334</v>
      </c>
      <c r="I12954" s="492">
        <f>I12953+(E12954-E12953)*(I12956-I12953)/(E12956-E12953)</f>
        <v>7.3999999999999995</v>
      </c>
      <c r="J12954" s="397">
        <f>J12953+(E12954-E12953)*(J12956-J12953)/(E12956-E12953)</f>
        <v>0.48583333333333334</v>
      </c>
      <c r="K12954" s="469">
        <f t="shared" si="1132"/>
        <v>7.4096714077195642</v>
      </c>
      <c r="L12954" s="469">
        <f t="shared" si="1133"/>
        <v>9.6714077195647619E-3</v>
      </c>
    </row>
    <row r="12955" spans="1:12">
      <c r="A12955" s="98" t="str">
        <f t="shared" si="1127"/>
        <v>D800-120</v>
      </c>
      <c r="B12955" s="98">
        <f t="shared" si="1130"/>
        <v>9</v>
      </c>
      <c r="C12955" s="98">
        <f t="shared" si="1131"/>
        <v>0</v>
      </c>
      <c r="D12955" s="98">
        <f t="shared" si="1134"/>
        <v>108</v>
      </c>
      <c r="E12955" s="98">
        <f t="shared" si="1129"/>
        <v>47</v>
      </c>
      <c r="F12955" s="397">
        <f>F12953+(E12955-E12953)*(F12956-F12953)/(E12956-E12953)</f>
        <v>4.6573000000000002</v>
      </c>
      <c r="G12955" s="98">
        <v>15</v>
      </c>
      <c r="H12955" s="491">
        <f>H12953+(E12955-E12953)*(H12956-H12953)/(E12956-E12953)</f>
        <v>0.62099966666666662</v>
      </c>
      <c r="I12955" s="492">
        <f>I12953+(E12955-E12953)*(I12956-I12953)/(E12956-E12953)</f>
        <v>7.5</v>
      </c>
      <c r="J12955" s="397">
        <f>J12953+(E12955-E12953)*(J12956-J12953)/(E12956-E12953)</f>
        <v>0.47666666666666668</v>
      </c>
      <c r="K12955" s="469">
        <f t="shared" si="1132"/>
        <v>7.4996819644025585</v>
      </c>
      <c r="L12955" s="469">
        <f t="shared" si="1133"/>
        <v>-3.1803559744147947E-4</v>
      </c>
    </row>
    <row r="12956" spans="1:12">
      <c r="A12956" s="480" t="str">
        <f t="shared" si="1127"/>
        <v>D800-120</v>
      </c>
      <c r="B12956" s="480">
        <f t="shared" si="1130"/>
        <v>9</v>
      </c>
      <c r="C12956" s="480">
        <f t="shared" si="1131"/>
        <v>0</v>
      </c>
      <c r="D12956" s="480">
        <f t="shared" si="1134"/>
        <v>108</v>
      </c>
      <c r="E12956" s="480">
        <f t="shared" si="1129"/>
        <v>48</v>
      </c>
      <c r="F12956" s="484">
        <v>4.6680000000000001</v>
      </c>
      <c r="G12956" s="480">
        <v>15</v>
      </c>
      <c r="H12956" s="482">
        <v>0.6149</v>
      </c>
      <c r="I12956" s="483">
        <v>7.6</v>
      </c>
      <c r="J12956" s="484">
        <v>0.46750000000000003</v>
      </c>
      <c r="K12956" s="469">
        <f t="shared" si="1132"/>
        <v>7.5914782891527084</v>
      </c>
      <c r="L12956" s="469">
        <f t="shared" si="1133"/>
        <v>-8.5217108472912528E-3</v>
      </c>
    </row>
    <row r="12957" spans="1:12">
      <c r="A12957" s="98" t="str">
        <f t="shared" si="1127"/>
        <v>D800-120</v>
      </c>
      <c r="B12957" s="98">
        <f t="shared" si="1130"/>
        <v>9</v>
      </c>
      <c r="C12957" s="98">
        <f t="shared" si="1131"/>
        <v>0</v>
      </c>
      <c r="D12957" s="98">
        <f t="shared" si="1134"/>
        <v>108</v>
      </c>
      <c r="E12957" s="98">
        <f t="shared" si="1129"/>
        <v>49</v>
      </c>
      <c r="F12957" s="397">
        <f>F12956+(E12957-E12956)*(F12959-F12956)/(E12959-E12956)</f>
        <v>4.6786333333333339</v>
      </c>
      <c r="G12957" s="98">
        <v>15</v>
      </c>
      <c r="H12957" s="491">
        <f>H12956+(E12957-E12956)*(H12959-H12956)/(E12959-E12956)</f>
        <v>0.60877700000000001</v>
      </c>
      <c r="I12957" s="492">
        <f>I12956+(E12957-E12956)*(I12959-I12956)/(E12959-E12956)</f>
        <v>7.7</v>
      </c>
      <c r="J12957" s="397">
        <f>J12956+(E12957-E12956)*(J12959-J12956)/(E12959-E12956)</f>
        <v>0.45833333333333337</v>
      </c>
      <c r="K12957" s="469">
        <f t="shared" si="1132"/>
        <v>7.6852991051457824</v>
      </c>
      <c r="L12957" s="469">
        <f t="shared" si="1133"/>
        <v>-1.4700894854217772E-2</v>
      </c>
    </row>
    <row r="12958" spans="1:12">
      <c r="A12958" s="98" t="str">
        <f t="shared" si="1127"/>
        <v>D800-120</v>
      </c>
      <c r="B12958" s="98">
        <f t="shared" si="1130"/>
        <v>9</v>
      </c>
      <c r="C12958" s="98">
        <f t="shared" si="1131"/>
        <v>0</v>
      </c>
      <c r="D12958" s="98">
        <f t="shared" si="1134"/>
        <v>108</v>
      </c>
      <c r="E12958" s="98">
        <f t="shared" si="1129"/>
        <v>50</v>
      </c>
      <c r="F12958" s="397">
        <f>F12956+(E12958-E12956)*(F12959-F12956)/(E12959-E12956)</f>
        <v>4.6892666666666667</v>
      </c>
      <c r="G12958" s="98">
        <v>15</v>
      </c>
      <c r="H12958" s="491">
        <f>H12956+(E12958-E12956)*(H12959-H12956)/(E12959-E12956)</f>
        <v>0.60265400000000002</v>
      </c>
      <c r="I12958" s="492">
        <f>I12956+(E12958-E12956)*(I12959-I12956)/(E12959-E12956)</f>
        <v>7.8</v>
      </c>
      <c r="J12958" s="397">
        <f>J12956+(E12958-E12956)*(J12959-J12956)/(E12959-E12956)</f>
        <v>0.44916666666666666</v>
      </c>
      <c r="K12958" s="469">
        <f t="shared" si="1132"/>
        <v>7.7810263711294816</v>
      </c>
      <c r="L12958" s="469">
        <f t="shared" si="1133"/>
        <v>-1.8973628870518233E-2</v>
      </c>
    </row>
    <row r="12959" spans="1:12">
      <c r="A12959" s="480" t="str">
        <f t="shared" si="1127"/>
        <v>D800-120</v>
      </c>
      <c r="B12959" s="480">
        <f t="shared" si="1130"/>
        <v>9</v>
      </c>
      <c r="C12959" s="480">
        <f t="shared" si="1131"/>
        <v>0</v>
      </c>
      <c r="D12959" s="480">
        <f t="shared" si="1134"/>
        <v>108</v>
      </c>
      <c r="E12959" s="480">
        <f t="shared" si="1129"/>
        <v>51</v>
      </c>
      <c r="F12959" s="484">
        <v>4.6999000000000004</v>
      </c>
      <c r="G12959" s="480">
        <v>15</v>
      </c>
      <c r="H12959" s="482">
        <v>0.59653100000000003</v>
      </c>
      <c r="I12959" s="483">
        <v>7.9</v>
      </c>
      <c r="J12959" s="484">
        <v>0.44</v>
      </c>
      <c r="K12959" s="469">
        <f t="shared" si="1132"/>
        <v>7.8787187924852189</v>
      </c>
      <c r="L12959" s="469">
        <f t="shared" si="1133"/>
        <v>-2.1281207514781464E-2</v>
      </c>
    </row>
    <row r="12960" spans="1:12">
      <c r="A12960" s="98" t="str">
        <f t="shared" si="1127"/>
        <v>D800-120</v>
      </c>
      <c r="B12960" s="98">
        <f t="shared" si="1130"/>
        <v>9</v>
      </c>
      <c r="C12960" s="98">
        <f t="shared" si="1131"/>
        <v>0</v>
      </c>
      <c r="D12960" s="98">
        <f t="shared" si="1134"/>
        <v>108</v>
      </c>
      <c r="E12960" s="98">
        <f t="shared" si="1129"/>
        <v>52</v>
      </c>
      <c r="F12960" s="397">
        <f>F12959+(E12960-E12959)*(F12962-F12959)/(E12962-E12959)</f>
        <v>4.7104333333333335</v>
      </c>
      <c r="G12960" s="98">
        <v>15</v>
      </c>
      <c r="H12960" s="491">
        <f>H12959+(E12960-E12959)*(H12962-H12959)/(E12962-E12959)</f>
        <v>0.59038066666666666</v>
      </c>
      <c r="I12960" s="492">
        <f>I12959+(E12960-E12959)*(I12962-I12959)/(E12962-E12959)</f>
        <v>8</v>
      </c>
      <c r="J12960" s="397">
        <f>J12959+(E12960-E12959)*(J12962-J12959)/(E12962-E12959)</f>
        <v>0.43083333333333335</v>
      </c>
      <c r="K12960" s="469">
        <f t="shared" si="1132"/>
        <v>7.978637511842642</v>
      </c>
      <c r="L12960" s="469">
        <f t="shared" si="1133"/>
        <v>-2.1362488157357973E-2</v>
      </c>
    </row>
    <row r="12961" spans="1:12">
      <c r="A12961" s="98" t="str">
        <f t="shared" si="1127"/>
        <v>D800-120</v>
      </c>
      <c r="B12961" s="98">
        <f t="shared" si="1130"/>
        <v>9</v>
      </c>
      <c r="C12961" s="98">
        <f t="shared" si="1131"/>
        <v>0</v>
      </c>
      <c r="D12961" s="98">
        <f t="shared" si="1134"/>
        <v>108</v>
      </c>
      <c r="E12961" s="98">
        <f t="shared" si="1129"/>
        <v>53</v>
      </c>
      <c r="F12961" s="397">
        <f>F12959+(E12961-E12959)*(F12962-F12959)/(E12962-E12959)</f>
        <v>4.7209666666666665</v>
      </c>
      <c r="G12961" s="98">
        <v>15</v>
      </c>
      <c r="H12961" s="491">
        <f>H12959+(E12961-E12959)*(H12962-H12959)/(E12962-E12959)</f>
        <v>0.58423033333333341</v>
      </c>
      <c r="I12961" s="492">
        <f>I12959+(E12961-E12959)*(I12962-I12959)/(E12962-E12959)</f>
        <v>8.1</v>
      </c>
      <c r="J12961" s="397">
        <f>J12959+(E12961-E12959)*(J12962-J12959)/(E12962-E12959)</f>
        <v>0.42166666666666663</v>
      </c>
      <c r="K12961" s="469">
        <f t="shared" si="1132"/>
        <v>8.0806599680148974</v>
      </c>
      <c r="L12961" s="469">
        <f t="shared" si="1133"/>
        <v>-1.9340031985102257E-2</v>
      </c>
    </row>
    <row r="12962" spans="1:12">
      <c r="A12962" s="480" t="str">
        <f t="shared" si="1127"/>
        <v>D800-120</v>
      </c>
      <c r="B12962" s="480">
        <f t="shared" si="1130"/>
        <v>9</v>
      </c>
      <c r="C12962" s="480">
        <f t="shared" si="1131"/>
        <v>0</v>
      </c>
      <c r="D12962" s="480">
        <f t="shared" si="1134"/>
        <v>108</v>
      </c>
      <c r="E12962" s="480">
        <f t="shared" si="1129"/>
        <v>54</v>
      </c>
      <c r="F12962" s="484">
        <v>4.7314999999999996</v>
      </c>
      <c r="G12962" s="480">
        <v>15</v>
      </c>
      <c r="H12962" s="482">
        <v>0.57808000000000004</v>
      </c>
      <c r="I12962" s="483">
        <v>8.1999999999999993</v>
      </c>
      <c r="J12962" s="484">
        <v>0.41249999999999998</v>
      </c>
      <c r="K12962" s="469">
        <f t="shared" si="1132"/>
        <v>8.1848533075006902</v>
      </c>
      <c r="L12962" s="469">
        <f t="shared" si="1133"/>
        <v>-1.5146692499309111E-2</v>
      </c>
    </row>
    <row r="12963" spans="1:12">
      <c r="A12963" s="98" t="str">
        <f t="shared" si="1127"/>
        <v>D800-120</v>
      </c>
      <c r="B12963" s="98">
        <f t="shared" si="1130"/>
        <v>9</v>
      </c>
      <c r="C12963" s="98">
        <f t="shared" si="1131"/>
        <v>0</v>
      </c>
      <c r="D12963" s="98">
        <f t="shared" si="1134"/>
        <v>108</v>
      </c>
      <c r="E12963" s="98">
        <f t="shared" si="1129"/>
        <v>55</v>
      </c>
      <c r="F12963" s="397">
        <f>F12962+(E12963-E12962)*(F12965-F12962)/(E12965-E12962)</f>
        <v>4.7419666666666664</v>
      </c>
      <c r="G12963" s="98">
        <v>15</v>
      </c>
      <c r="H12963" s="491">
        <f>H12962+(E12963-E12962)*(H12965-H12962)/(E12965-E12962)</f>
        <v>0.57189933333333332</v>
      </c>
      <c r="I12963" s="492">
        <f>I12962+(E12963-E12962)*(I12965-I12962)/(E12965-E12962)</f>
        <v>8.2999999999999989</v>
      </c>
      <c r="J12963" s="397">
        <f>J12962+(E12963-E12962)*(J12965-J12962)/(E12965-E12962)</f>
        <v>0.40333333333333332</v>
      </c>
      <c r="K12963" s="469">
        <f t="shared" si="1132"/>
        <v>8.2916107613344536</v>
      </c>
      <c r="L12963" s="469">
        <f t="shared" si="1133"/>
        <v>-8.3892386655453066E-3</v>
      </c>
    </row>
    <row r="12964" spans="1:12">
      <c r="A12964" s="98" t="str">
        <f t="shared" si="1127"/>
        <v>D800-120</v>
      </c>
      <c r="B12964" s="98">
        <f t="shared" si="1130"/>
        <v>9</v>
      </c>
      <c r="C12964" s="98">
        <f t="shared" si="1131"/>
        <v>0</v>
      </c>
      <c r="D12964" s="98">
        <f t="shared" si="1134"/>
        <v>108</v>
      </c>
      <c r="E12964" s="98">
        <f t="shared" si="1129"/>
        <v>56</v>
      </c>
      <c r="F12964" s="397">
        <f>F12962+(E12964-E12962)*(F12965-F12962)/(E12965-E12962)</f>
        <v>4.7524333333333333</v>
      </c>
      <c r="G12964" s="98">
        <v>15</v>
      </c>
      <c r="H12964" s="491">
        <f>H12962+(E12964-E12962)*(H12965-H12962)/(E12965-E12962)</f>
        <v>0.5657186666666667</v>
      </c>
      <c r="I12964" s="492">
        <f>I12962+(E12964-E12962)*(I12965-I12962)/(E12965-E12962)</f>
        <v>8.4</v>
      </c>
      <c r="J12964" s="397">
        <f>J12962+(E12964-E12962)*(J12965-J12962)/(E12965-E12962)</f>
        <v>0.39416666666666667</v>
      </c>
      <c r="K12964" s="469">
        <f t="shared" si="1132"/>
        <v>8.4007009373328074</v>
      </c>
      <c r="L12964" s="469">
        <f t="shared" si="1133"/>
        <v>7.0093733280707227E-4</v>
      </c>
    </row>
    <row r="12965" spans="1:12">
      <c r="A12965" s="480" t="str">
        <f t="shared" si="1127"/>
        <v>D800-120</v>
      </c>
      <c r="B12965" s="480">
        <f t="shared" si="1130"/>
        <v>9</v>
      </c>
      <c r="C12965" s="480">
        <f t="shared" si="1131"/>
        <v>0</v>
      </c>
      <c r="D12965" s="480">
        <f t="shared" si="1134"/>
        <v>108</v>
      </c>
      <c r="E12965" s="480">
        <f t="shared" si="1129"/>
        <v>57</v>
      </c>
      <c r="F12965" s="484">
        <v>4.7629000000000001</v>
      </c>
      <c r="G12965" s="480">
        <v>15</v>
      </c>
      <c r="H12965" s="482">
        <v>0.55953799999999998</v>
      </c>
      <c r="I12965" s="483">
        <v>8.5</v>
      </c>
      <c r="J12965" s="484">
        <v>0.38500000000000001</v>
      </c>
      <c r="K12965" s="469">
        <f t="shared" si="1132"/>
        <v>8.5122011373668993</v>
      </c>
      <c r="L12965" s="469">
        <f t="shared" si="1133"/>
        <v>1.2201137366899317E-2</v>
      </c>
    </row>
    <row r="12966" spans="1:12">
      <c r="A12966" s="98" t="str">
        <f t="shared" si="1127"/>
        <v>D800-120</v>
      </c>
      <c r="B12966" s="98">
        <f t="shared" si="1130"/>
        <v>9</v>
      </c>
      <c r="C12966" s="98">
        <f t="shared" si="1131"/>
        <v>0</v>
      </c>
      <c r="D12966" s="98">
        <f t="shared" si="1134"/>
        <v>108</v>
      </c>
      <c r="E12966" s="98">
        <f t="shared" si="1129"/>
        <v>58</v>
      </c>
      <c r="F12966" s="397">
        <f>F12965+(E12966-E12965)*(F12968-F12965)/(E12968-E12965)</f>
        <v>4.7733333333333334</v>
      </c>
      <c r="G12966" s="98">
        <v>15</v>
      </c>
      <c r="H12966" s="491">
        <f>H12965+(E12966-E12965)*(H12968-H12965)/(E12968-E12965)</f>
        <v>0.55332266666666663</v>
      </c>
      <c r="I12966" s="492">
        <f>I12965+(E12966-E12965)*(I12968-I12965)/(E12968-E12965)</f>
        <v>8.6333333333333329</v>
      </c>
      <c r="J12966" s="397">
        <f>J12965+(E12966-E12965)*(J12968-J12965)/(E12968-E12965)</f>
        <v>0.37583333333333335</v>
      </c>
      <c r="K12966" s="469">
        <f t="shared" si="1132"/>
        <v>8.6266723213941479</v>
      </c>
      <c r="L12966" s="469">
        <f t="shared" si="1133"/>
        <v>-6.661011939185002E-3</v>
      </c>
    </row>
    <row r="12967" spans="1:12">
      <c r="A12967" s="98" t="str">
        <f t="shared" si="1127"/>
        <v>D800-120</v>
      </c>
      <c r="B12967" s="98">
        <f t="shared" si="1130"/>
        <v>9</v>
      </c>
      <c r="C12967" s="98">
        <f t="shared" si="1131"/>
        <v>0</v>
      </c>
      <c r="D12967" s="98">
        <f t="shared" si="1134"/>
        <v>108</v>
      </c>
      <c r="E12967" s="98">
        <f t="shared" si="1129"/>
        <v>59</v>
      </c>
      <c r="F12967" s="397">
        <f>F12965+(E12967-E12965)*(F12968-F12965)/(E12968-E12965)</f>
        <v>4.7837666666666667</v>
      </c>
      <c r="G12967" s="98">
        <v>15</v>
      </c>
      <c r="H12967" s="491">
        <f>H12965+(E12967-E12965)*(H12968-H12965)/(E12968-E12965)</f>
        <v>0.54710733333333339</v>
      </c>
      <c r="I12967" s="492">
        <f>I12965+(E12967-E12965)*(I12968-I12965)/(E12968-E12965)</f>
        <v>8.7666666666666675</v>
      </c>
      <c r="J12967" s="397">
        <f>J12965+(E12967-E12965)*(J12968-J12965)/(E12968-E12965)</f>
        <v>0.36666666666666664</v>
      </c>
      <c r="K12967" s="469">
        <f t="shared" si="1132"/>
        <v>8.7437443719148344</v>
      </c>
      <c r="L12967" s="469">
        <f t="shared" si="1133"/>
        <v>-2.292229475183305E-2</v>
      </c>
    </row>
    <row r="12968" spans="1:12">
      <c r="A12968" s="480" t="str">
        <f t="shared" si="1127"/>
        <v>D800-120</v>
      </c>
      <c r="B12968" s="480">
        <f t="shared" si="1130"/>
        <v>9</v>
      </c>
      <c r="C12968" s="480">
        <f t="shared" si="1131"/>
        <v>0</v>
      </c>
      <c r="D12968" s="480">
        <f t="shared" si="1134"/>
        <v>108</v>
      </c>
      <c r="E12968" s="480">
        <f t="shared" si="1129"/>
        <v>60</v>
      </c>
      <c r="F12968" s="484">
        <v>4.7942</v>
      </c>
      <c r="G12968" s="480">
        <v>15</v>
      </c>
      <c r="H12968" s="482">
        <v>0.54089200000000004</v>
      </c>
      <c r="I12968" s="483">
        <v>8.9</v>
      </c>
      <c r="J12968" s="484">
        <v>0.35749999999999998</v>
      </c>
      <c r="K12968" s="469">
        <f t="shared" si="1132"/>
        <v>8.8635069477825503</v>
      </c>
      <c r="L12968" s="469">
        <f t="shared" si="1133"/>
        <v>-3.6493052217450028E-2</v>
      </c>
    </row>
    <row r="12969" spans="1:12">
      <c r="A12969" s="98" t="str">
        <f t="shared" si="1127"/>
        <v>D800-120</v>
      </c>
      <c r="B12969" s="98">
        <f t="shared" si="1130"/>
        <v>9</v>
      </c>
      <c r="C12969" s="98">
        <f t="shared" si="1131"/>
        <v>0</v>
      </c>
      <c r="D12969" s="98">
        <f t="shared" si="1134"/>
        <v>108</v>
      </c>
      <c r="E12969" s="98">
        <f t="shared" si="1129"/>
        <v>61</v>
      </c>
      <c r="F12969" s="397">
        <f>F12968+(E12969-E12968)*(F12971-F12968)/(E12971-E12968)</f>
        <v>4.8045333333333335</v>
      </c>
      <c r="G12969" s="98">
        <v>15</v>
      </c>
      <c r="H12969" s="491">
        <f>H12968+(E12969-E12968)*(H12971-H12968)/(E12971-E12968)</f>
        <v>0.53463866666666671</v>
      </c>
      <c r="I12969" s="492">
        <f>I12968+(E12969-E12968)*(I12971-I12968)/(E12971-E12968)</f>
        <v>9</v>
      </c>
      <c r="J12969" s="397">
        <f>J12968+(E12969-E12968)*(J12971-J12968)/(E12971-E12968)</f>
        <v>0.34833333333333333</v>
      </c>
      <c r="K12969" s="469">
        <f t="shared" si="1132"/>
        <v>8.9865055277209027</v>
      </c>
      <c r="L12969" s="469">
        <f t="shared" si="1133"/>
        <v>-1.349447227909728E-2</v>
      </c>
    </row>
    <row r="12970" spans="1:12">
      <c r="A12970" s="98" t="str">
        <f t="shared" si="1127"/>
        <v>D800-120</v>
      </c>
      <c r="B12970" s="98">
        <f t="shared" si="1130"/>
        <v>9</v>
      </c>
      <c r="C12970" s="98">
        <f t="shared" si="1131"/>
        <v>0</v>
      </c>
      <c r="D12970" s="98">
        <f t="shared" si="1134"/>
        <v>108</v>
      </c>
      <c r="E12970" s="98">
        <f t="shared" si="1129"/>
        <v>62</v>
      </c>
      <c r="F12970" s="397">
        <f>F12968+(E12970-E12968)*(F12971-F12968)/(E12971-E12968)</f>
        <v>4.8148666666666662</v>
      </c>
      <c r="G12970" s="98">
        <v>15</v>
      </c>
      <c r="H12970" s="491">
        <f>H12968+(E12970-E12968)*(H12971-H12968)/(E12971-E12968)</f>
        <v>0.52838533333333337</v>
      </c>
      <c r="I12970" s="492">
        <f>I12968+(E12970-E12968)*(I12971-I12968)/(E12971-E12968)</f>
        <v>9.1</v>
      </c>
      <c r="J12970" s="397">
        <f>J12968+(E12970-E12968)*(J12971-J12968)/(E12971-E12968)</f>
        <v>0.33916666666666667</v>
      </c>
      <c r="K12970" s="469">
        <f t="shared" si="1132"/>
        <v>9.1124154341907033</v>
      </c>
      <c r="L12970" s="469">
        <f t="shared" si="1133"/>
        <v>1.2415434190703678E-2</v>
      </c>
    </row>
    <row r="12971" spans="1:12">
      <c r="A12971" s="480" t="str">
        <f t="shared" si="1127"/>
        <v>D800-120</v>
      </c>
      <c r="B12971" s="480">
        <f t="shared" si="1130"/>
        <v>9</v>
      </c>
      <c r="C12971" s="480">
        <f t="shared" si="1131"/>
        <v>0</v>
      </c>
      <c r="D12971" s="480">
        <f t="shared" si="1134"/>
        <v>108</v>
      </c>
      <c r="E12971" s="480">
        <f t="shared" si="1129"/>
        <v>63</v>
      </c>
      <c r="F12971" s="484">
        <v>4.8251999999999997</v>
      </c>
      <c r="G12971" s="480">
        <v>15</v>
      </c>
      <c r="H12971" s="482">
        <v>0.52213200000000004</v>
      </c>
      <c r="I12971" s="483">
        <v>9.1999999999999993</v>
      </c>
      <c r="J12971" s="484">
        <v>0.33</v>
      </c>
      <c r="K12971" s="469">
        <f t="shared" si="1132"/>
        <v>9.2413412700236712</v>
      </c>
      <c r="L12971" s="469">
        <f t="shared" si="1133"/>
        <v>4.1341270023671939E-2</v>
      </c>
    </row>
    <row r="12972" spans="1:12">
      <c r="A12972" s="98" t="str">
        <f t="shared" si="1127"/>
        <v>D800-120</v>
      </c>
      <c r="B12972" s="98">
        <f t="shared" si="1130"/>
        <v>9</v>
      </c>
      <c r="C12972" s="98">
        <f t="shared" si="1131"/>
        <v>0</v>
      </c>
      <c r="D12972" s="98">
        <f t="shared" si="1134"/>
        <v>108</v>
      </c>
      <c r="E12972" s="98">
        <f t="shared" si="1129"/>
        <v>64</v>
      </c>
      <c r="F12972" s="397">
        <f>F12971+(E12972-E12971)*(F12974-F12971)/(E12974-E12971)</f>
        <v>4.8354666666666661</v>
      </c>
      <c r="G12972" s="98">
        <v>15</v>
      </c>
      <c r="H12972" s="491">
        <f>H12971+(E12972-E12971)*(H12974-H12971)/(E12974-E12971)</f>
        <v>0.51583666666666672</v>
      </c>
      <c r="I12972" s="492">
        <f>I12971+(E12972-E12971)*(I12974-I12971)/(E12974-E12971)</f>
        <v>9.3666666666666654</v>
      </c>
      <c r="J12972" s="397">
        <f>J12971+(E12972-E12971)*(J12974-J12971)/(E12974-E12971)</f>
        <v>0.32083333333333336</v>
      </c>
      <c r="K12972" s="469">
        <f t="shared" si="1132"/>
        <v>9.3740266621863491</v>
      </c>
      <c r="L12972" s="469">
        <f t="shared" si="1133"/>
        <v>7.359995519683693E-3</v>
      </c>
    </row>
    <row r="12973" spans="1:12">
      <c r="A12973" s="98" t="str">
        <f t="shared" si="1127"/>
        <v>D800-120</v>
      </c>
      <c r="B12973" s="98">
        <f t="shared" si="1130"/>
        <v>9</v>
      </c>
      <c r="C12973" s="98">
        <f t="shared" si="1131"/>
        <v>0</v>
      </c>
      <c r="D12973" s="98">
        <f t="shared" si="1134"/>
        <v>108</v>
      </c>
      <c r="E12973" s="98">
        <f t="shared" si="1129"/>
        <v>65</v>
      </c>
      <c r="F12973" s="397">
        <f>F12971+(E12973-E12971)*(F12974-F12971)/(E12974-E12971)</f>
        <v>4.8457333333333334</v>
      </c>
      <c r="G12973" s="98">
        <v>15</v>
      </c>
      <c r="H12973" s="491">
        <f>H12971+(E12973-E12971)*(H12974-H12971)/(E12974-E12971)</f>
        <v>0.50954133333333329</v>
      </c>
      <c r="I12973" s="492">
        <f>I12971+(E12973-E12971)*(I12974-I12971)/(E12974-E12971)</f>
        <v>9.5333333333333332</v>
      </c>
      <c r="J12973" s="397">
        <f>J12971+(E12973-E12971)*(J12974-J12971)/(E12974-E12971)</f>
        <v>0.31166666666666665</v>
      </c>
      <c r="K12973" s="469">
        <f t="shared" si="1132"/>
        <v>9.5099906844325357</v>
      </c>
      <c r="L12973" s="469">
        <f t="shared" si="1133"/>
        <v>-2.3342648900797514E-2</v>
      </c>
    </row>
    <row r="12974" spans="1:12">
      <c r="A12974" s="480" t="str">
        <f t="shared" si="1127"/>
        <v>D800-120</v>
      </c>
      <c r="B12974" s="480">
        <f t="shared" si="1130"/>
        <v>9</v>
      </c>
      <c r="C12974" s="480">
        <f t="shared" si="1131"/>
        <v>0</v>
      </c>
      <c r="D12974" s="480">
        <f t="shared" si="1134"/>
        <v>108</v>
      </c>
      <c r="E12974" s="480">
        <f t="shared" si="1129"/>
        <v>66</v>
      </c>
      <c r="F12974" s="484">
        <v>4.8559999999999999</v>
      </c>
      <c r="G12974" s="480">
        <v>15</v>
      </c>
      <c r="H12974" s="482">
        <v>0.50324599999999997</v>
      </c>
      <c r="I12974" s="483">
        <v>9.6999999999999993</v>
      </c>
      <c r="J12974" s="484">
        <v>0.30249999999999999</v>
      </c>
      <c r="K12974" s="469">
        <f t="shared" si="1132"/>
        <v>9.6493563783914826</v>
      </c>
      <c r="L12974" s="469">
        <f t="shared" si="1133"/>
        <v>-5.0643621608516654E-2</v>
      </c>
    </row>
    <row r="12975" spans="1:12">
      <c r="A12975" s="98" t="str">
        <f t="shared" si="1127"/>
        <v>D800-120</v>
      </c>
      <c r="B12975" s="98">
        <f t="shared" si="1130"/>
        <v>9</v>
      </c>
      <c r="C12975" s="98">
        <f t="shared" si="1131"/>
        <v>0</v>
      </c>
      <c r="D12975" s="98">
        <f t="shared" si="1134"/>
        <v>108</v>
      </c>
      <c r="E12975" s="98">
        <f t="shared" si="1129"/>
        <v>67</v>
      </c>
      <c r="F12975" s="397">
        <f>F12974+(E12975-E12974)*(F12977-F12974)/(E12977-E12974)</f>
        <v>4.8662000000000001</v>
      </c>
      <c r="G12975" s="98">
        <v>15</v>
      </c>
      <c r="H12975" s="491">
        <f>H12974+(E12975-E12974)*(H12977-H12974)/(E12977-E12974)</f>
        <v>0.49690499999999999</v>
      </c>
      <c r="I12975" s="492">
        <f>I12974+(E12975-E12974)*(I12977-I12974)/(E12977-E12974)</f>
        <v>9.8333333333333321</v>
      </c>
      <c r="J12975" s="397">
        <f>J12974+(E12975-E12974)*(J12977-J12974)/(E12977-E12974)</f>
        <v>0.29333333333333333</v>
      </c>
      <c r="K12975" s="469">
        <f t="shared" si="1132"/>
        <v>9.7930187862871172</v>
      </c>
      <c r="L12975" s="469">
        <f t="shared" si="1133"/>
        <v>-4.0314547046214955E-2</v>
      </c>
    </row>
    <row r="12976" spans="1:12">
      <c r="A12976" s="98" t="str">
        <f t="shared" si="1127"/>
        <v>D800-120</v>
      </c>
      <c r="B12976" s="98">
        <f t="shared" si="1130"/>
        <v>9</v>
      </c>
      <c r="C12976" s="98">
        <f t="shared" si="1131"/>
        <v>0</v>
      </c>
      <c r="D12976" s="98">
        <f t="shared" si="1134"/>
        <v>108</v>
      </c>
      <c r="E12976" s="98">
        <f t="shared" si="1129"/>
        <v>68</v>
      </c>
      <c r="F12976" s="397">
        <f>F12974+(E12976-E12974)*(F12977-F12974)/(E12977-E12974)</f>
        <v>4.8763999999999994</v>
      </c>
      <c r="G12976" s="98">
        <v>15</v>
      </c>
      <c r="H12976" s="491">
        <f>H12974+(E12976-E12974)*(H12977-H12974)/(E12977-E12974)</f>
        <v>0.490564</v>
      </c>
      <c r="I12976" s="492">
        <f>I12974+(E12976-E12974)*(I12977-I12974)/(E12977-E12974)</f>
        <v>9.9666666666666668</v>
      </c>
      <c r="J12976" s="397">
        <f>J12974+(E12976-E12974)*(J12977-J12974)/(E12977-E12974)</f>
        <v>0.28416666666666668</v>
      </c>
      <c r="K12976" s="469">
        <f t="shared" si="1132"/>
        <v>9.940395137025952</v>
      </c>
      <c r="L12976" s="469">
        <f t="shared" si="1133"/>
        <v>-2.6271529640714775E-2</v>
      </c>
    </row>
    <row r="12977" spans="1:12">
      <c r="A12977" s="480" t="str">
        <f t="shared" si="1127"/>
        <v>D800-120</v>
      </c>
      <c r="B12977" s="480">
        <f t="shared" si="1130"/>
        <v>9</v>
      </c>
      <c r="C12977" s="480">
        <f t="shared" si="1131"/>
        <v>0</v>
      </c>
      <c r="D12977" s="480">
        <f t="shared" si="1134"/>
        <v>108</v>
      </c>
      <c r="E12977" s="480">
        <f t="shared" si="1129"/>
        <v>69</v>
      </c>
      <c r="F12977" s="484">
        <v>4.8865999999999996</v>
      </c>
      <c r="G12977" s="480">
        <v>15</v>
      </c>
      <c r="H12977" s="482">
        <v>0.48422300000000001</v>
      </c>
      <c r="I12977" s="483">
        <v>10.1</v>
      </c>
      <c r="J12977" s="484">
        <v>0.27500000000000002</v>
      </c>
      <c r="K12977" s="469">
        <f t="shared" si="1132"/>
        <v>10.0916313351493</v>
      </c>
      <c r="L12977" s="469">
        <f t="shared" si="1133"/>
        <v>-8.3686648506997585E-3</v>
      </c>
    </row>
    <row r="12978" spans="1:12">
      <c r="A12978" s="98" t="str">
        <f t="shared" si="1127"/>
        <v>D800-120</v>
      </c>
      <c r="B12978" s="98">
        <f t="shared" si="1130"/>
        <v>9</v>
      </c>
      <c r="C12978" s="98">
        <f t="shared" si="1131"/>
        <v>0</v>
      </c>
      <c r="D12978" s="98">
        <f t="shared" si="1134"/>
        <v>108</v>
      </c>
      <c r="E12978" s="98">
        <f t="shared" si="1129"/>
        <v>70</v>
      </c>
      <c r="F12978" s="397">
        <f>F12977+(E12978-E12977)*(F12980-F12977)/(E12980-E12977)</f>
        <v>4.8967666666666663</v>
      </c>
      <c r="G12978" s="98">
        <v>15</v>
      </c>
      <c r="H12978" s="491">
        <f>H12977+(E12978-E12977)*(H12980-H12977)/(E12980-E12977)</f>
        <v>0.47783266666666668</v>
      </c>
      <c r="I12978" s="492">
        <f>I12977+(E12978-E12977)*(I12980-I12977)/(E12980-E12977)</f>
        <v>10.266666666666666</v>
      </c>
      <c r="J12978" s="397">
        <f>J12977+(E12978-E12977)*(J12980-J12977)/(E12980-E12977)</f>
        <v>0.26583333333333337</v>
      </c>
      <c r="K12978" s="469">
        <f t="shared" si="1132"/>
        <v>10.247869198282801</v>
      </c>
      <c r="L12978" s="469">
        <f t="shared" si="1133"/>
        <v>-1.8797468383864313E-2</v>
      </c>
    </row>
    <row r="12979" spans="1:12">
      <c r="A12979" s="98" t="str">
        <f t="shared" si="1127"/>
        <v>D800-120</v>
      </c>
      <c r="B12979" s="98">
        <f t="shared" si="1130"/>
        <v>9</v>
      </c>
      <c r="C12979" s="98">
        <f t="shared" si="1131"/>
        <v>0</v>
      </c>
      <c r="D12979" s="98">
        <f t="shared" si="1134"/>
        <v>108</v>
      </c>
      <c r="E12979" s="98">
        <f t="shared" si="1129"/>
        <v>71</v>
      </c>
      <c r="F12979" s="397">
        <f>F12977+(E12979-E12977)*(F12980-F12977)/(E12980-E12977)</f>
        <v>4.9069333333333329</v>
      </c>
      <c r="G12979" s="98">
        <v>15</v>
      </c>
      <c r="H12979" s="491">
        <f>H12977+(E12979-E12977)*(H12980-H12977)/(E12980-E12977)</f>
        <v>0.47144233333333335</v>
      </c>
      <c r="I12979" s="492">
        <f>I12977+(E12979-E12977)*(I12980-I12977)/(E12980-E12977)</f>
        <v>10.433333333333334</v>
      </c>
      <c r="J12979" s="397">
        <f>J12977+(E12979-E12977)*(J12980-J12977)/(E12980-E12977)</f>
        <v>0.25666666666666665</v>
      </c>
      <c r="K12979" s="469">
        <f t="shared" si="1132"/>
        <v>10.408342625149627</v>
      </c>
      <c r="L12979" s="469">
        <f t="shared" si="1133"/>
        <v>-2.499070818370619E-2</v>
      </c>
    </row>
    <row r="12980" spans="1:12">
      <c r="A12980" s="480" t="str">
        <f t="shared" si="1127"/>
        <v>D800-120</v>
      </c>
      <c r="B12980" s="480">
        <f t="shared" si="1130"/>
        <v>9</v>
      </c>
      <c r="C12980" s="480">
        <f t="shared" si="1131"/>
        <v>0</v>
      </c>
      <c r="D12980" s="480">
        <f t="shared" si="1134"/>
        <v>108</v>
      </c>
      <c r="E12980" s="480">
        <f t="shared" si="1129"/>
        <v>72</v>
      </c>
      <c r="F12980" s="484">
        <v>4.9170999999999996</v>
      </c>
      <c r="G12980" s="480">
        <v>15</v>
      </c>
      <c r="H12980" s="482">
        <v>0.46505200000000002</v>
      </c>
      <c r="I12980" s="483">
        <v>10.6</v>
      </c>
      <c r="J12980" s="484">
        <v>0.2475</v>
      </c>
      <c r="K12980" s="469">
        <f t="shared" si="1132"/>
        <v>10.573226219863583</v>
      </c>
      <c r="L12980" s="469">
        <f t="shared" si="1133"/>
        <v>-2.6773780136416292E-2</v>
      </c>
    </row>
    <row r="12981" spans="1:12">
      <c r="A12981" s="98" t="str">
        <f t="shared" si="1127"/>
        <v>D800-120</v>
      </c>
      <c r="B12981" s="98">
        <f t="shared" si="1130"/>
        <v>9</v>
      </c>
      <c r="C12981" s="98">
        <f t="shared" si="1131"/>
        <v>0</v>
      </c>
      <c r="D12981" s="98">
        <f t="shared" si="1134"/>
        <v>108</v>
      </c>
      <c r="E12981" s="98">
        <f t="shared" si="1129"/>
        <v>73</v>
      </c>
      <c r="F12981" s="397">
        <f>F12980+(E12981-E12980)*(F12983-F12980)/(E12983-E12980)</f>
        <v>4.9271666666666665</v>
      </c>
      <c r="G12981" s="98">
        <v>15</v>
      </c>
      <c r="H12981" s="491">
        <f>H12980+(E12981-E12980)*(H12983-H12980)/(E12983-E12980)</f>
        <v>0.45860800000000002</v>
      </c>
      <c r="I12981" s="492">
        <f>I12980+(E12981-E12980)*(I12983-I12980)/(E12983-E12980)</f>
        <v>10.766666666666666</v>
      </c>
      <c r="J12981" s="397">
        <f>J12980+(E12981-E12980)*(J12983-J12980)/(E12983-E12980)</f>
        <v>0.23833333333333334</v>
      </c>
      <c r="K12981" s="469">
        <f t="shared" si="1132"/>
        <v>10.743743385781901</v>
      </c>
      <c r="L12981" s="469">
        <f t="shared" si="1133"/>
        <v>-2.2923280884764807E-2</v>
      </c>
    </row>
    <row r="12982" spans="1:12">
      <c r="A12982" s="98" t="str">
        <f t="shared" si="1127"/>
        <v>D800-120</v>
      </c>
      <c r="B12982" s="98">
        <f t="shared" si="1130"/>
        <v>9</v>
      </c>
      <c r="C12982" s="98">
        <f t="shared" si="1131"/>
        <v>0</v>
      </c>
      <c r="D12982" s="98">
        <f t="shared" si="1134"/>
        <v>108</v>
      </c>
      <c r="E12982" s="98">
        <f t="shared" si="1129"/>
        <v>74</v>
      </c>
      <c r="F12982" s="397">
        <f>F12980+(E12982-E12980)*(F12983-F12980)/(E12983-E12980)</f>
        <v>4.9372333333333334</v>
      </c>
      <c r="G12982" s="98">
        <v>15</v>
      </c>
      <c r="H12982" s="491">
        <f>H12980+(E12982-E12980)*(H12983-H12980)/(E12983-E12980)</f>
        <v>0.45216400000000001</v>
      </c>
      <c r="I12982" s="492">
        <f>I12980+(E12982-E12980)*(I12983-I12980)/(E12983-E12980)</f>
        <v>10.933333333333334</v>
      </c>
      <c r="J12982" s="397">
        <f>J12980+(E12982-E12980)*(J12983-J12980)/(E12983-E12980)</f>
        <v>0.22916666666666666</v>
      </c>
      <c r="K12982" s="469">
        <f t="shared" si="1132"/>
        <v>10.919120790981443</v>
      </c>
      <c r="L12982" s="469">
        <f t="shared" si="1133"/>
        <v>-1.4212542351890178E-2</v>
      </c>
    </row>
    <row r="12983" spans="1:12">
      <c r="A12983" s="480" t="str">
        <f t="shared" si="1127"/>
        <v>D800-120</v>
      </c>
      <c r="B12983" s="480">
        <f t="shared" si="1130"/>
        <v>9</v>
      </c>
      <c r="C12983" s="480">
        <f t="shared" si="1131"/>
        <v>0</v>
      </c>
      <c r="D12983" s="480">
        <f t="shared" si="1134"/>
        <v>108</v>
      </c>
      <c r="E12983" s="480">
        <f t="shared" si="1129"/>
        <v>75</v>
      </c>
      <c r="F12983" s="484">
        <v>4.9473000000000003</v>
      </c>
      <c r="G12983" s="480">
        <v>15</v>
      </c>
      <c r="H12983" s="482">
        <v>0.44572000000000001</v>
      </c>
      <c r="I12983" s="483">
        <v>11.1</v>
      </c>
      <c r="J12983" s="484">
        <v>0.22</v>
      </c>
      <c r="K12983" s="469">
        <f t="shared" si="1132"/>
        <v>11.099569236291844</v>
      </c>
      <c r="L12983" s="469">
        <f t="shared" si="1133"/>
        <v>-4.3076370815597897E-4</v>
      </c>
    </row>
    <row r="12984" spans="1:12">
      <c r="A12984" s="98" t="str">
        <f t="shared" si="1127"/>
        <v>D800-120</v>
      </c>
      <c r="B12984" s="98">
        <f t="shared" si="1130"/>
        <v>9</v>
      </c>
      <c r="C12984" s="98">
        <f t="shared" si="1131"/>
        <v>0</v>
      </c>
      <c r="D12984" s="98">
        <f t="shared" si="1134"/>
        <v>108</v>
      </c>
      <c r="E12984" s="98">
        <f t="shared" si="1129"/>
        <v>76</v>
      </c>
      <c r="F12984" s="397">
        <f>F12983+(E12984-E12983)*(F12986-F12983)/(E12986-E12983)</f>
        <v>4.9573333333333336</v>
      </c>
      <c r="G12984" s="98">
        <v>15</v>
      </c>
      <c r="H12984" s="491">
        <f>H12983+(E12984-E12983)*(H12986-H12983)/(E12986-E12983)</f>
        <v>0.43921933333333335</v>
      </c>
      <c r="I12984" s="492">
        <f>I12983+(E12984-E12983)*(I12986-I12983)/(E12986-E12983)</f>
        <v>11.299999999999999</v>
      </c>
      <c r="J12984" s="397">
        <f>J12983+(E12984-E12983)*(J12986-J12983)/(E12986-E12983)</f>
        <v>0.21083333333333334</v>
      </c>
      <c r="K12984" s="469">
        <f t="shared" si="1132"/>
        <v>11.286691994432546</v>
      </c>
      <c r="L12984" s="469">
        <f t="shared" si="1133"/>
        <v>-1.3308005567452597E-2</v>
      </c>
    </row>
    <row r="12985" spans="1:12">
      <c r="A12985" s="98" t="str">
        <f t="shared" ref="A12985:A13016" si="1135">A12984</f>
        <v>D800-120</v>
      </c>
      <c r="B12985" s="98">
        <f t="shared" si="1130"/>
        <v>9</v>
      </c>
      <c r="C12985" s="98">
        <f t="shared" si="1131"/>
        <v>0</v>
      </c>
      <c r="D12985" s="98">
        <f t="shared" ref="D12985:D13016" si="1136">D12984</f>
        <v>108</v>
      </c>
      <c r="E12985" s="98">
        <f t="shared" ref="E12985:E13016" si="1137">E12984+1</f>
        <v>77</v>
      </c>
      <c r="F12985" s="397">
        <f>F12983+(E12985-E12983)*(F12986-F12983)/(E12986-E12983)</f>
        <v>4.9673666666666669</v>
      </c>
      <c r="G12985" s="98">
        <v>15</v>
      </c>
      <c r="H12985" s="491">
        <f>H12983+(E12985-E12983)*(H12986-H12983)/(E12986-E12983)</f>
        <v>0.43271866666666664</v>
      </c>
      <c r="I12985" s="492">
        <f>I12983+(E12985-E12983)*(I12986-I12983)/(E12986-E12983)</f>
        <v>11.5</v>
      </c>
      <c r="J12985" s="397">
        <f>J12983+(E12985-E12983)*(J12986-J12983)/(E12986-E12983)</f>
        <v>0.20166666666666666</v>
      </c>
      <c r="K12985" s="469">
        <f t="shared" si="1132"/>
        <v>11.479436986001684</v>
      </c>
      <c r="L12985" s="469">
        <f t="shared" si="1133"/>
        <v>-2.0563013998316393E-2</v>
      </c>
    </row>
    <row r="12986" spans="1:12">
      <c r="A12986" s="480" t="str">
        <f t="shared" si="1135"/>
        <v>D800-120</v>
      </c>
      <c r="B12986" s="480">
        <f t="shared" si="1130"/>
        <v>9</v>
      </c>
      <c r="C12986" s="480">
        <f t="shared" si="1131"/>
        <v>0</v>
      </c>
      <c r="D12986" s="480">
        <f t="shared" si="1136"/>
        <v>108</v>
      </c>
      <c r="E12986" s="480">
        <f t="shared" si="1137"/>
        <v>78</v>
      </c>
      <c r="F12986" s="484">
        <v>4.9774000000000003</v>
      </c>
      <c r="G12986" s="480">
        <v>15</v>
      </c>
      <c r="H12986" s="482">
        <v>0.42621799999999999</v>
      </c>
      <c r="I12986" s="483">
        <v>11.7</v>
      </c>
      <c r="J12986" s="484">
        <v>0.1925</v>
      </c>
      <c r="K12986" s="469">
        <f t="shared" si="1132"/>
        <v>11.678061461505616</v>
      </c>
      <c r="L12986" s="469">
        <f t="shared" si="1133"/>
        <v>-2.1938538494383764E-2</v>
      </c>
    </row>
    <row r="12987" spans="1:12">
      <c r="A12987" s="98" t="str">
        <f t="shared" si="1135"/>
        <v>D800-120</v>
      </c>
      <c r="B12987" s="98">
        <f t="shared" si="1130"/>
        <v>9</v>
      </c>
      <c r="C12987" s="98">
        <f t="shared" si="1131"/>
        <v>0</v>
      </c>
      <c r="D12987" s="98">
        <f t="shared" si="1136"/>
        <v>108</v>
      </c>
      <c r="E12987" s="98">
        <f t="shared" si="1137"/>
        <v>79</v>
      </c>
      <c r="F12987" s="397">
        <f>F12986+(E12987-E12986)*(F12989-F12986)/(E12989-E12986)</f>
        <v>4.9873666666666665</v>
      </c>
      <c r="G12987" s="98">
        <v>15</v>
      </c>
      <c r="H12987" s="491">
        <f>H12986+(E12987-E12986)*(H12989-H12986)/(E12989-E12986)</f>
        <v>0.41965599999999997</v>
      </c>
      <c r="I12987" s="492">
        <f>I12986+(E12987-E12986)*(I12989-I12986)/(E12989-E12986)</f>
        <v>11.9</v>
      </c>
      <c r="J12987" s="397">
        <f>J12986+(E12987-E12986)*(J12989-J12986)/(E12989-E12986)</f>
        <v>0.18333333333333335</v>
      </c>
      <c r="K12987" s="469">
        <f t="shared" si="1132"/>
        <v>11.884416442673682</v>
      </c>
      <c r="L12987" s="469">
        <f t="shared" si="1133"/>
        <v>-1.5583557326317887E-2</v>
      </c>
    </row>
    <row r="12988" spans="1:12">
      <c r="A12988" s="98" t="str">
        <f t="shared" si="1135"/>
        <v>D800-120</v>
      </c>
      <c r="B12988" s="98">
        <f t="shared" si="1130"/>
        <v>9</v>
      </c>
      <c r="C12988" s="98">
        <f t="shared" si="1131"/>
        <v>0</v>
      </c>
      <c r="D12988" s="98">
        <f t="shared" si="1136"/>
        <v>108</v>
      </c>
      <c r="E12988" s="98">
        <f t="shared" si="1137"/>
        <v>80</v>
      </c>
      <c r="F12988" s="397">
        <f>F12986+(E12988-E12986)*(F12989-F12986)/(E12989-E12986)</f>
        <v>4.9973333333333336</v>
      </c>
      <c r="G12988" s="98">
        <v>15</v>
      </c>
      <c r="H12988" s="491">
        <f>H12986+(E12988-E12986)*(H12989-H12986)/(E12989-E12986)</f>
        <v>0.41309400000000002</v>
      </c>
      <c r="I12988" s="492">
        <f>I12986+(E12988-E12986)*(I12989-I12986)/(E12989-E12986)</f>
        <v>12.1</v>
      </c>
      <c r="J12988" s="397">
        <f>J12986+(E12988-E12986)*(J12989-J12986)/(E12989-E12986)</f>
        <v>0.17416666666666666</v>
      </c>
      <c r="K12988" s="469">
        <f t="shared" si="1132"/>
        <v>12.097327323401776</v>
      </c>
      <c r="L12988" s="469">
        <f t="shared" si="1133"/>
        <v>-2.6726765982232337E-3</v>
      </c>
    </row>
    <row r="12989" spans="1:12">
      <c r="A12989" s="480" t="str">
        <f t="shared" si="1135"/>
        <v>D800-120</v>
      </c>
      <c r="B12989" s="480">
        <f t="shared" ref="B12989:B13052" si="1138">INT(D12989/12)</f>
        <v>9</v>
      </c>
      <c r="C12989" s="480">
        <f t="shared" ref="C12989:C13052" si="1139">D12989-B12989*12</f>
        <v>0</v>
      </c>
      <c r="D12989" s="480">
        <f t="shared" si="1136"/>
        <v>108</v>
      </c>
      <c r="E12989" s="480">
        <f t="shared" si="1137"/>
        <v>81</v>
      </c>
      <c r="F12989" s="484">
        <v>5.0072999999999999</v>
      </c>
      <c r="G12989" s="480">
        <v>15</v>
      </c>
      <c r="H12989" s="482">
        <v>0.406532</v>
      </c>
      <c r="I12989" s="483">
        <v>12.3</v>
      </c>
      <c r="J12989" s="484">
        <v>0.16500000000000001</v>
      </c>
      <c r="K12989" s="469">
        <f t="shared" si="1132"/>
        <v>12.31711156809304</v>
      </c>
      <c r="L12989" s="469">
        <f t="shared" si="1133"/>
        <v>1.7111568093039153E-2</v>
      </c>
    </row>
    <row r="12990" spans="1:12">
      <c r="A12990" s="98" t="str">
        <f t="shared" si="1135"/>
        <v>D800-120</v>
      </c>
      <c r="B12990" s="98">
        <f t="shared" si="1138"/>
        <v>9</v>
      </c>
      <c r="C12990" s="98">
        <f t="shared" si="1139"/>
        <v>0</v>
      </c>
      <c r="D12990" s="98">
        <f t="shared" si="1136"/>
        <v>108</v>
      </c>
      <c r="E12990" s="98">
        <f t="shared" si="1137"/>
        <v>82</v>
      </c>
      <c r="F12990" s="397">
        <f>F12989+(E12990-E12989)*(F12992-F12989)/(E12992-E12989)</f>
        <v>5.0171999999999999</v>
      </c>
      <c r="G12990" s="98">
        <v>15</v>
      </c>
      <c r="H12990" s="491">
        <f>H12989+(E12990-E12989)*(H12992-H12989)/(E12992-E12989)</f>
        <v>0.39990466666666669</v>
      </c>
      <c r="I12990" s="492">
        <f>I12989+(E12990-E12989)*(I12992-I12989)/(E12992-E12989)</f>
        <v>12.533333333333333</v>
      </c>
      <c r="J12990" s="397">
        <f>J12989+(E12990-E12989)*(J12992-J12989)/(E12992-E12989)</f>
        <v>0.15583333333333335</v>
      </c>
      <c r="K12990" s="469">
        <f t="shared" si="1132"/>
        <v>12.545990127647089</v>
      </c>
      <c r="L12990" s="469">
        <f t="shared" si="1133"/>
        <v>1.2656794313755881E-2</v>
      </c>
    </row>
    <row r="12991" spans="1:12">
      <c r="A12991" s="98" t="str">
        <f t="shared" si="1135"/>
        <v>D800-120</v>
      </c>
      <c r="B12991" s="98">
        <f t="shared" si="1138"/>
        <v>9</v>
      </c>
      <c r="C12991" s="98">
        <f t="shared" si="1139"/>
        <v>0</v>
      </c>
      <c r="D12991" s="98">
        <f t="shared" si="1136"/>
        <v>108</v>
      </c>
      <c r="E12991" s="98">
        <f t="shared" si="1137"/>
        <v>83</v>
      </c>
      <c r="F12991" s="397">
        <f>F12989+(E12991-E12989)*(F12992-F12989)/(E12992-E12989)</f>
        <v>5.0270999999999999</v>
      </c>
      <c r="G12991" s="98">
        <v>15</v>
      </c>
      <c r="H12991" s="491">
        <f>H12989+(E12991-E12989)*(H12992-H12989)/(E12992-E12989)</f>
        <v>0.39327733333333331</v>
      </c>
      <c r="I12991" s="492">
        <f>I12989+(E12991-E12989)*(I12992-I12989)/(E12992-E12989)</f>
        <v>12.766666666666667</v>
      </c>
      <c r="J12991" s="397">
        <f>J12989+(E12991-E12989)*(J12992-J12989)/(E12992-E12989)</f>
        <v>0.14666666666666667</v>
      </c>
      <c r="K12991" s="469">
        <f t="shared" si="1132"/>
        <v>12.782582604981048</v>
      </c>
      <c r="L12991" s="469">
        <f t="shared" si="1133"/>
        <v>1.591593831438054E-2</v>
      </c>
    </row>
    <row r="12992" spans="1:12">
      <c r="A12992" s="480" t="str">
        <f t="shared" si="1135"/>
        <v>D800-120</v>
      </c>
      <c r="B12992" s="480">
        <f t="shared" si="1138"/>
        <v>9</v>
      </c>
      <c r="C12992" s="480">
        <f t="shared" si="1139"/>
        <v>0</v>
      </c>
      <c r="D12992" s="480">
        <f t="shared" si="1136"/>
        <v>108</v>
      </c>
      <c r="E12992" s="480">
        <f t="shared" si="1137"/>
        <v>84</v>
      </c>
      <c r="F12992" s="484">
        <v>5.0369999999999999</v>
      </c>
      <c r="G12992" s="480">
        <v>15</v>
      </c>
      <c r="H12992" s="482">
        <v>0.38664999999999999</v>
      </c>
      <c r="I12992" s="483">
        <v>13</v>
      </c>
      <c r="J12992" s="484">
        <v>0.13750000000000001</v>
      </c>
      <c r="K12992" s="469">
        <f t="shared" si="1132"/>
        <v>13.027285658864606</v>
      </c>
      <c r="L12992" s="469">
        <f t="shared" si="1133"/>
        <v>2.7285658864606432E-2</v>
      </c>
    </row>
    <row r="12993" spans="1:12">
      <c r="A12993" s="98" t="str">
        <f t="shared" si="1135"/>
        <v>D800-120</v>
      </c>
      <c r="B12993" s="98">
        <f t="shared" si="1138"/>
        <v>9</v>
      </c>
      <c r="C12993" s="98">
        <f t="shared" si="1139"/>
        <v>0</v>
      </c>
      <c r="D12993" s="98">
        <f t="shared" si="1136"/>
        <v>108</v>
      </c>
      <c r="E12993" s="98">
        <f t="shared" si="1137"/>
        <v>85</v>
      </c>
      <c r="F12993" s="397">
        <f>F12992+(E12993-E12992)*(F12995-F12992)/(E12995-E12992)</f>
        <v>5.0468333333333328</v>
      </c>
      <c r="G12993" s="98">
        <v>15</v>
      </c>
      <c r="H12993" s="491">
        <f>H12992+(E12993-E12992)*(H12995-H12992)/(E12995-E12992)</f>
        <v>0.37995400000000001</v>
      </c>
      <c r="I12993" s="492">
        <f>I12992+(E12993-E12992)*(I12995-I12992)/(E12995-E12992)</f>
        <v>13.266666666666667</v>
      </c>
      <c r="J12993" s="397">
        <f>J12992+(E12993-E12992)*(J12995-J12992)/(E12995-E12992)</f>
        <v>0.12833333333333335</v>
      </c>
      <c r="K12993" s="469">
        <f t="shared" si="1132"/>
        <v>13.282748262508969</v>
      </c>
      <c r="L12993" s="469">
        <f t="shared" si="1133"/>
        <v>1.608159584230151E-2</v>
      </c>
    </row>
    <row r="12994" spans="1:12">
      <c r="A12994" s="98" t="str">
        <f t="shared" si="1135"/>
        <v>D800-120</v>
      </c>
      <c r="B12994" s="98">
        <f t="shared" si="1138"/>
        <v>9</v>
      </c>
      <c r="C12994" s="98">
        <f t="shared" si="1139"/>
        <v>0</v>
      </c>
      <c r="D12994" s="98">
        <f t="shared" si="1136"/>
        <v>108</v>
      </c>
      <c r="E12994" s="98">
        <f t="shared" si="1137"/>
        <v>86</v>
      </c>
      <c r="F12994" s="397">
        <f>F12992+(E12994-E12992)*(F12995-F12992)/(E12995-E12992)</f>
        <v>5.0566666666666666</v>
      </c>
      <c r="G12994" s="98">
        <v>15</v>
      </c>
      <c r="H12994" s="491">
        <f>H12992+(E12994-E12992)*(H12995-H12992)/(E12995-E12992)</f>
        <v>0.37325799999999998</v>
      </c>
      <c r="I12994" s="492">
        <f>I12992+(E12994-E12992)*(I12995-I12992)/(E12995-E12992)</f>
        <v>13.533333333333333</v>
      </c>
      <c r="J12994" s="397">
        <f>J12992+(E12994-E12992)*(J12995-J12992)/(E12995-E12992)</f>
        <v>0.11916666666666667</v>
      </c>
      <c r="K12994" s="469">
        <f t="shared" si="1132"/>
        <v>13.54737652419149</v>
      </c>
      <c r="L12994" s="469">
        <f t="shared" si="1133"/>
        <v>1.4043190858156862E-2</v>
      </c>
    </row>
    <row r="12995" spans="1:12">
      <c r="A12995" s="480" t="str">
        <f t="shared" si="1135"/>
        <v>D800-120</v>
      </c>
      <c r="B12995" s="480">
        <f t="shared" si="1138"/>
        <v>9</v>
      </c>
      <c r="C12995" s="480">
        <f t="shared" si="1139"/>
        <v>0</v>
      </c>
      <c r="D12995" s="480">
        <f t="shared" si="1136"/>
        <v>108</v>
      </c>
      <c r="E12995" s="480">
        <f t="shared" si="1137"/>
        <v>87</v>
      </c>
      <c r="F12995" s="484">
        <v>5.0664999999999996</v>
      </c>
      <c r="G12995" s="480">
        <v>15</v>
      </c>
      <c r="H12995" s="482">
        <v>0.366562</v>
      </c>
      <c r="I12995" s="483">
        <v>13.8</v>
      </c>
      <c r="J12995" s="484">
        <v>0.11</v>
      </c>
      <c r="K12995" s="469">
        <f t="shared" si="1132"/>
        <v>13.821672732034417</v>
      </c>
      <c r="L12995" s="469">
        <f t="shared" si="1133"/>
        <v>2.1672732034415887E-2</v>
      </c>
    </row>
    <row r="12996" spans="1:12">
      <c r="A12996" s="98" t="str">
        <f t="shared" si="1135"/>
        <v>D800-120</v>
      </c>
      <c r="B12996" s="98">
        <f t="shared" si="1138"/>
        <v>9</v>
      </c>
      <c r="C12996" s="98">
        <f t="shared" si="1139"/>
        <v>0</v>
      </c>
      <c r="D12996" s="98">
        <f t="shared" si="1136"/>
        <v>108</v>
      </c>
      <c r="E12996" s="98">
        <f t="shared" si="1137"/>
        <v>88</v>
      </c>
      <c r="F12996" s="397">
        <f>F12995+(E12996-E12995)*(F12998-F12995)/(E12998-E12995)</f>
        <v>5.0762999999999998</v>
      </c>
      <c r="G12996" s="98">
        <v>15</v>
      </c>
      <c r="H12996" s="491">
        <f>H12995+(E12996-E12995)*(H12998-H12995)/(E12998-E12995)</f>
        <v>0.35979233333333333</v>
      </c>
      <c r="I12996" s="492">
        <f>I12995+(E12996-E12995)*(I12998-I12995)/(E12998-E12995)</f>
        <v>14.1</v>
      </c>
      <c r="J12996" s="397">
        <f>J12995+(E12996-E12995)*(J12998-J12995)/(E12998-E12995)</f>
        <v>0.10083333333333333</v>
      </c>
      <c r="K12996" s="469">
        <f t="shared" si="1132"/>
        <v>14.108972120028497</v>
      </c>
      <c r="L12996" s="469">
        <f t="shared" si="1133"/>
        <v>8.9721200284973435E-3</v>
      </c>
    </row>
    <row r="12997" spans="1:12">
      <c r="A12997" s="98" t="str">
        <f t="shared" si="1135"/>
        <v>D800-120</v>
      </c>
      <c r="B12997" s="98">
        <f t="shared" si="1138"/>
        <v>9</v>
      </c>
      <c r="C12997" s="98">
        <f t="shared" si="1139"/>
        <v>0</v>
      </c>
      <c r="D12997" s="98">
        <f t="shared" si="1136"/>
        <v>108</v>
      </c>
      <c r="E12997" s="98">
        <f t="shared" si="1137"/>
        <v>89</v>
      </c>
      <c r="F12997" s="397">
        <f>F12995+(E12997-E12995)*(F12998-F12995)/(E12998-E12995)</f>
        <v>5.0861000000000001</v>
      </c>
      <c r="G12997" s="98">
        <v>15</v>
      </c>
      <c r="H12997" s="491">
        <f>H12995+(E12997-E12995)*(H12998-H12995)/(E12998-E12995)</f>
        <v>0.35302266666666665</v>
      </c>
      <c r="I12997" s="492">
        <f>I12995+(E12997-E12995)*(I12998-I12995)/(E12998-E12995)</f>
        <v>14.4</v>
      </c>
      <c r="J12997" s="397">
        <f>J12995+(E12997-E12995)*(J12998-J12995)/(E12998-E12995)</f>
        <v>9.1666666666666674E-2</v>
      </c>
      <c r="K12997" s="469">
        <f t="shared" si="1132"/>
        <v>14.407290183444312</v>
      </c>
      <c r="L12997" s="469">
        <f t="shared" si="1133"/>
        <v>7.2901834443115376E-3</v>
      </c>
    </row>
    <row r="12998" spans="1:12">
      <c r="A12998" s="480" t="str">
        <f t="shared" si="1135"/>
        <v>D800-120</v>
      </c>
      <c r="B12998" s="480">
        <f t="shared" si="1138"/>
        <v>9</v>
      </c>
      <c r="C12998" s="480">
        <f t="shared" si="1139"/>
        <v>0</v>
      </c>
      <c r="D12998" s="480">
        <f t="shared" si="1136"/>
        <v>108</v>
      </c>
      <c r="E12998" s="480">
        <f t="shared" si="1137"/>
        <v>90</v>
      </c>
      <c r="F12998" s="484">
        <v>5.0959000000000003</v>
      </c>
      <c r="G12998" s="480">
        <v>15</v>
      </c>
      <c r="H12998" s="482">
        <v>0.34625299999999998</v>
      </c>
      <c r="I12998" s="483">
        <v>14.7</v>
      </c>
      <c r="J12998" s="484">
        <v>8.2500000000000004E-2</v>
      </c>
      <c r="K12998" s="469">
        <f t="shared" si="1132"/>
        <v>14.717273207741162</v>
      </c>
      <c r="L12998" s="469">
        <f t="shared" si="1133"/>
        <v>1.7273207741162366E-2</v>
      </c>
    </row>
    <row r="12999" spans="1:12">
      <c r="A12999" s="98" t="str">
        <f t="shared" si="1135"/>
        <v>D800-120</v>
      </c>
      <c r="B12999" s="98">
        <f t="shared" si="1138"/>
        <v>9</v>
      </c>
      <c r="C12999" s="98">
        <f t="shared" si="1139"/>
        <v>0</v>
      </c>
      <c r="D12999" s="98">
        <f t="shared" si="1136"/>
        <v>108</v>
      </c>
      <c r="E12999" s="98">
        <f t="shared" si="1137"/>
        <v>91</v>
      </c>
      <c r="F12999" s="397">
        <f>F12998+(E12999-E12998)*(F13001-F12998)/(E13001-E12998)</f>
        <v>5.1056333333333335</v>
      </c>
      <c r="G12999" s="98">
        <v>15</v>
      </c>
      <c r="H12999" s="491">
        <f>H12998+(E12999-E12998)*(H13001-H12998)/(E13001-E12998)</f>
        <v>0.33940599999999999</v>
      </c>
      <c r="I12999" s="492">
        <f>I12998+(E12999-E12998)*(I13001-I12998)/(E13001-E12998)</f>
        <v>15.033333333333333</v>
      </c>
      <c r="J12999" s="397">
        <f>J12998+(E12999-E12998)*(J13001-J12998)/(E13001-E12998)</f>
        <v>7.3333333333333334E-2</v>
      </c>
      <c r="K12999" s="469">
        <f t="shared" si="1132"/>
        <v>15.042849370174167</v>
      </c>
      <c r="L12999" s="469">
        <f t="shared" si="1133"/>
        <v>9.516036840834019E-3</v>
      </c>
    </row>
    <row r="13000" spans="1:12">
      <c r="A13000" s="98" t="str">
        <f t="shared" si="1135"/>
        <v>D800-120</v>
      </c>
      <c r="B13000" s="98">
        <f t="shared" si="1138"/>
        <v>9</v>
      </c>
      <c r="C13000" s="98">
        <f t="shared" si="1139"/>
        <v>0</v>
      </c>
      <c r="D13000" s="98">
        <f t="shared" si="1136"/>
        <v>108</v>
      </c>
      <c r="E13000" s="98">
        <f t="shared" si="1137"/>
        <v>92</v>
      </c>
      <c r="F13000" s="397">
        <f>F12998+(E13000-E12998)*(F13001-F12998)/(E13001-E12998)</f>
        <v>5.1153666666666666</v>
      </c>
      <c r="G13000" s="98">
        <v>15</v>
      </c>
      <c r="H13000" s="491">
        <f>H12998+(E13000-E12998)*(H13001-H12998)/(E13001-E12998)</f>
        <v>0.33255899999999999</v>
      </c>
      <c r="I13000" s="492">
        <f>I12998+(E13000-E12998)*(I13001-I12998)/(E13001-E12998)</f>
        <v>15.366666666666665</v>
      </c>
      <c r="J13000" s="397">
        <f>J12998+(E13000-E12998)*(J13001-J12998)/(E13001-E12998)</f>
        <v>6.4166666666666664E-2</v>
      </c>
      <c r="K13000" s="469">
        <f t="shared" si="1132"/>
        <v>15.381831995726072</v>
      </c>
      <c r="L13000" s="469">
        <f t="shared" si="1133"/>
        <v>1.5165329059406929E-2</v>
      </c>
    </row>
    <row r="13001" spans="1:12">
      <c r="A13001" s="480" t="str">
        <f t="shared" si="1135"/>
        <v>D800-120</v>
      </c>
      <c r="B13001" s="480">
        <f t="shared" si="1138"/>
        <v>9</v>
      </c>
      <c r="C13001" s="480">
        <f t="shared" si="1139"/>
        <v>0</v>
      </c>
      <c r="D13001" s="480">
        <f t="shared" si="1136"/>
        <v>108</v>
      </c>
      <c r="E13001" s="480">
        <f t="shared" si="1137"/>
        <v>93</v>
      </c>
      <c r="F13001" s="484">
        <v>5.1250999999999998</v>
      </c>
      <c r="G13001" s="480">
        <v>15</v>
      </c>
      <c r="H13001" s="482">
        <v>0.325712</v>
      </c>
      <c r="I13001" s="483">
        <v>15.7</v>
      </c>
      <c r="J13001" s="484">
        <v>5.5E-2</v>
      </c>
      <c r="K13001" s="469">
        <f t="shared" si="1132"/>
        <v>15.735066561870608</v>
      </c>
      <c r="L13001" s="469">
        <f t="shared" si="1133"/>
        <v>3.5066561870609192E-2</v>
      </c>
    </row>
    <row r="13002" spans="1:12">
      <c r="A13002" s="98" t="str">
        <f t="shared" si="1135"/>
        <v>D800-120</v>
      </c>
      <c r="B13002" s="98">
        <f t="shared" si="1138"/>
        <v>9</v>
      </c>
      <c r="C13002" s="98">
        <f t="shared" si="1139"/>
        <v>0</v>
      </c>
      <c r="D13002" s="98">
        <f t="shared" si="1136"/>
        <v>108</v>
      </c>
      <c r="E13002" s="98">
        <f t="shared" si="1137"/>
        <v>94</v>
      </c>
      <c r="F13002" s="397">
        <f>F13001+(E13002-E13001)*(F13004-F13001)/(E13004-E13001)</f>
        <v>5.1347666666666667</v>
      </c>
      <c r="G13002" s="98">
        <v>15</v>
      </c>
      <c r="H13002" s="491">
        <f>H13001+(E13002-E13001)*(H13004-H13001)/(E13004-E13001)</f>
        <v>0.31878333333333331</v>
      </c>
      <c r="I13002" s="492">
        <f>I13001+(E13002-E13001)*(I13004-I13001)/(E13004-E13001)</f>
        <v>16.099999999999998</v>
      </c>
      <c r="J13002" s="397">
        <f>J13001+(E13002-E13001)*(J13004-J13001)/(E13004-E13001)</f>
        <v>4.5833333333333337E-2</v>
      </c>
      <c r="K13002" s="469">
        <f t="shared" si="1132"/>
        <v>16.107387462748996</v>
      </c>
      <c r="L13002" s="469">
        <f t="shared" si="1133"/>
        <v>7.3874627489978195E-3</v>
      </c>
    </row>
    <row r="13003" spans="1:12">
      <c r="A13003" s="98" t="str">
        <f t="shared" si="1135"/>
        <v>D800-120</v>
      </c>
      <c r="B13003" s="98">
        <f t="shared" si="1138"/>
        <v>9</v>
      </c>
      <c r="C13003" s="98">
        <f t="shared" si="1139"/>
        <v>0</v>
      </c>
      <c r="D13003" s="98">
        <f t="shared" si="1136"/>
        <v>108</v>
      </c>
      <c r="E13003" s="98">
        <f t="shared" si="1137"/>
        <v>95</v>
      </c>
      <c r="F13003" s="397">
        <f>F13001+(E13003-E13001)*(F13004-F13001)/(E13004-E13001)</f>
        <v>5.1444333333333327</v>
      </c>
      <c r="G13003" s="98">
        <v>15</v>
      </c>
      <c r="H13003" s="491">
        <f>H13001+(E13003-E13001)*(H13004-H13001)/(E13004-E13001)</f>
        <v>0.31185466666666667</v>
      </c>
      <c r="I13003" s="492">
        <f>I13001+(E13003-E13001)*(I13004-I13001)/(E13004-E13001)</f>
        <v>16.5</v>
      </c>
      <c r="J13003" s="397">
        <f>J13001+(E13003-E13001)*(J13004-J13001)/(E13004-E13001)</f>
        <v>3.6666666666666667E-2</v>
      </c>
      <c r="K13003" s="469">
        <f t="shared" ref="K13003:K13066" si="1140">F13003/H13003</f>
        <v>16.49625252788692</v>
      </c>
      <c r="L13003" s="469">
        <f t="shared" ref="L13003:L13066" si="1141">K13003-I13003</f>
        <v>-3.7474721130799082E-3</v>
      </c>
    </row>
    <row r="13004" spans="1:12">
      <c r="A13004" s="480" t="str">
        <f t="shared" si="1135"/>
        <v>D800-120</v>
      </c>
      <c r="B13004" s="480">
        <f t="shared" si="1138"/>
        <v>9</v>
      </c>
      <c r="C13004" s="480">
        <f t="shared" si="1139"/>
        <v>0</v>
      </c>
      <c r="D13004" s="480">
        <f t="shared" si="1136"/>
        <v>108</v>
      </c>
      <c r="E13004" s="480">
        <f t="shared" si="1137"/>
        <v>96</v>
      </c>
      <c r="F13004" s="484">
        <v>5.1540999999999997</v>
      </c>
      <c r="G13004" s="480">
        <v>15</v>
      </c>
      <c r="H13004" s="482">
        <v>0.30492599999999997</v>
      </c>
      <c r="I13004" s="483">
        <v>16.899999999999999</v>
      </c>
      <c r="J13004" s="484">
        <v>2.75E-2</v>
      </c>
      <c r="K13004" s="469">
        <f t="shared" si="1140"/>
        <v>16.902789529262837</v>
      </c>
      <c r="L13004" s="469">
        <f t="shared" si="1141"/>
        <v>2.7895292628379309E-3</v>
      </c>
    </row>
    <row r="13005" spans="1:12">
      <c r="A13005" s="98" t="str">
        <f t="shared" si="1135"/>
        <v>D800-120</v>
      </c>
      <c r="B13005" s="98">
        <f t="shared" si="1138"/>
        <v>9</v>
      </c>
      <c r="C13005" s="98">
        <f t="shared" si="1139"/>
        <v>0</v>
      </c>
      <c r="D13005" s="98">
        <f t="shared" si="1136"/>
        <v>108</v>
      </c>
      <c r="E13005" s="98">
        <f t="shared" si="1137"/>
        <v>97</v>
      </c>
      <c r="F13005" s="397">
        <f>F13004+(E13005-E13004)*(F13007-F13004)/(E13007-E13004)</f>
        <v>5.1637333333333331</v>
      </c>
      <c r="G13005" s="98">
        <v>15</v>
      </c>
      <c r="H13005" s="491">
        <f>H13004+(E13005-E13004)*(H13007-H13004)/(E13007-E13004)</f>
        <v>0.29791066666666666</v>
      </c>
      <c r="I13005" s="492">
        <f>I13004+(E13005-E13004)*(I13007-I13004)/(E13007-E13004)</f>
        <v>17.366666666666667</v>
      </c>
      <c r="J13005" s="397">
        <f>J13004+(E13005-E13004)*(J13007-J13004)/(E13007-E13004)</f>
        <v>1.8333333333333333E-2</v>
      </c>
      <c r="K13005" s="469">
        <f t="shared" si="1140"/>
        <v>17.333160276234935</v>
      </c>
      <c r="L13005" s="469">
        <f t="shared" si="1141"/>
        <v>-3.3506390431732314E-2</v>
      </c>
    </row>
    <row r="13006" spans="1:12">
      <c r="A13006" s="98" t="str">
        <f t="shared" si="1135"/>
        <v>D800-120</v>
      </c>
      <c r="B13006" s="98">
        <f t="shared" si="1138"/>
        <v>9</v>
      </c>
      <c r="C13006" s="98">
        <f t="shared" si="1139"/>
        <v>0</v>
      </c>
      <c r="D13006" s="98">
        <f t="shared" si="1136"/>
        <v>108</v>
      </c>
      <c r="E13006" s="98">
        <f t="shared" si="1137"/>
        <v>98</v>
      </c>
      <c r="F13006" s="397">
        <f>F13004+(E13006-E13004)*(F13007-F13004)/(E13007-E13004)</f>
        <v>5.1733666666666664</v>
      </c>
      <c r="G13006" s="98">
        <v>15</v>
      </c>
      <c r="H13006" s="491">
        <f>H13004+(E13006-E13004)*(H13007-H13004)/(E13007-E13004)</f>
        <v>0.29089533333333334</v>
      </c>
      <c r="I13006" s="492">
        <f>I13004+(E13006-E13004)*(I13007-I13004)/(E13007-E13004)</f>
        <v>17.833333333333332</v>
      </c>
      <c r="J13006" s="397">
        <f>J13004+(E13006-E13004)*(J13007-J13004)/(E13007-E13004)</f>
        <v>9.1666666666666667E-3</v>
      </c>
      <c r="K13006" s="469">
        <f t="shared" si="1140"/>
        <v>17.784288965332319</v>
      </c>
      <c r="L13006" s="469">
        <f t="shared" si="1141"/>
        <v>-4.9044368001013083E-2</v>
      </c>
    </row>
    <row r="13007" spans="1:12">
      <c r="A13007" s="480" t="str">
        <f t="shared" si="1135"/>
        <v>D800-120</v>
      </c>
      <c r="B13007" s="480">
        <f t="shared" si="1138"/>
        <v>9</v>
      </c>
      <c r="C13007" s="480">
        <f t="shared" si="1139"/>
        <v>0</v>
      </c>
      <c r="D13007" s="480">
        <f t="shared" si="1136"/>
        <v>108</v>
      </c>
      <c r="E13007" s="480">
        <f t="shared" si="1137"/>
        <v>99</v>
      </c>
      <c r="F13007" s="484">
        <v>5.1829999999999998</v>
      </c>
      <c r="G13007" s="480">
        <v>15</v>
      </c>
      <c r="H13007" s="482">
        <v>0.28388000000000002</v>
      </c>
      <c r="I13007" s="483">
        <v>18.3</v>
      </c>
      <c r="J13007" s="484">
        <v>0</v>
      </c>
      <c r="K13007" s="469">
        <f t="shared" si="1140"/>
        <v>18.257714527265041</v>
      </c>
      <c r="L13007" s="469">
        <f t="shared" si="1141"/>
        <v>-4.2285472734960194E-2</v>
      </c>
    </row>
    <row r="13008" spans="1:12">
      <c r="A13008" s="98" t="str">
        <f t="shared" si="1135"/>
        <v>D800-120</v>
      </c>
      <c r="B13008" s="98">
        <f t="shared" si="1138"/>
        <v>9</v>
      </c>
      <c r="C13008" s="98">
        <f t="shared" si="1139"/>
        <v>0</v>
      </c>
      <c r="D13008" s="98">
        <f t="shared" si="1136"/>
        <v>108</v>
      </c>
      <c r="E13008" s="98">
        <f t="shared" si="1137"/>
        <v>100</v>
      </c>
      <c r="F13008" s="397">
        <f>F13007+(E13008-E13007)*(F13010-F13007)/(E13010-E13007)</f>
        <v>5.192566666666667</v>
      </c>
      <c r="G13008" s="98">
        <v>15</v>
      </c>
      <c r="H13008" s="491">
        <f>H13007+(E13008-E13007)*(H13010-H13007)/(E13010-E13007)</f>
        <v>0.27677433333333334</v>
      </c>
      <c r="I13008" s="492">
        <f>I13007+(E13008-E13007)*(I13010-I13007)/(E13010-E13007)</f>
        <v>18.833333333333332</v>
      </c>
      <c r="J13008" s="397">
        <f>J13007+(E13008-E13007)*(J13010-J13007)/(E13010-E13007)</f>
        <v>0</v>
      </c>
      <c r="K13008" s="469">
        <f t="shared" si="1140"/>
        <v>18.76101228076303</v>
      </c>
      <c r="L13008" s="469">
        <f t="shared" si="1141"/>
        <v>-7.2321052570302413E-2</v>
      </c>
    </row>
    <row r="13009" spans="1:12">
      <c r="A13009" s="98" t="str">
        <f t="shared" si="1135"/>
        <v>D800-120</v>
      </c>
      <c r="B13009" s="98">
        <f t="shared" si="1138"/>
        <v>9</v>
      </c>
      <c r="C13009" s="98">
        <f t="shared" si="1139"/>
        <v>0</v>
      </c>
      <c r="D13009" s="98">
        <f t="shared" si="1136"/>
        <v>108</v>
      </c>
      <c r="E13009" s="98">
        <f t="shared" si="1137"/>
        <v>101</v>
      </c>
      <c r="F13009" s="397">
        <f>F13007+(E13009-E13007)*(F13010-F13007)/(E13010-E13007)</f>
        <v>5.2021333333333333</v>
      </c>
      <c r="G13009" s="98">
        <v>15</v>
      </c>
      <c r="H13009" s="491">
        <f>H13007+(E13009-E13007)*(H13010-H13007)/(E13010-E13007)</f>
        <v>0.26966866666666667</v>
      </c>
      <c r="I13009" s="492">
        <f>I13007+(E13009-E13007)*(I13010-I13007)/(E13010-E13007)</f>
        <v>19.366666666666667</v>
      </c>
      <c r="J13009" s="397">
        <f>J13007+(E13009-E13007)*(J13010-J13007)/(E13010-E13007)</f>
        <v>0</v>
      </c>
      <c r="K13009" s="469">
        <f t="shared" si="1140"/>
        <v>19.290833442520821</v>
      </c>
      <c r="L13009" s="469">
        <f t="shared" si="1141"/>
        <v>-7.5833224145846145E-2</v>
      </c>
    </row>
    <row r="13010" spans="1:12">
      <c r="A13010" s="480" t="str">
        <f t="shared" si="1135"/>
        <v>D800-120</v>
      </c>
      <c r="B13010" s="480">
        <f t="shared" si="1138"/>
        <v>9</v>
      </c>
      <c r="C13010" s="480">
        <f t="shared" si="1139"/>
        <v>0</v>
      </c>
      <c r="D13010" s="480">
        <f t="shared" si="1136"/>
        <v>108</v>
      </c>
      <c r="E13010" s="480">
        <f t="shared" si="1137"/>
        <v>102</v>
      </c>
      <c r="F13010" s="484">
        <v>5.2117000000000004</v>
      </c>
      <c r="G13010" s="480">
        <v>15</v>
      </c>
      <c r="H13010" s="482">
        <v>0.26256299999999999</v>
      </c>
      <c r="I13010" s="483">
        <v>19.899999999999999</v>
      </c>
      <c r="J13010" s="493">
        <v>0</v>
      </c>
      <c r="K13010" s="469">
        <f t="shared" si="1140"/>
        <v>19.849331398559585</v>
      </c>
      <c r="L13010" s="469">
        <f t="shared" si="1141"/>
        <v>-5.0668601440413852E-2</v>
      </c>
    </row>
    <row r="13011" spans="1:12">
      <c r="A13011" s="98" t="str">
        <f t="shared" si="1135"/>
        <v>D800-120</v>
      </c>
      <c r="B13011" s="98">
        <f t="shared" si="1138"/>
        <v>9</v>
      </c>
      <c r="C13011" s="98">
        <f t="shared" si="1139"/>
        <v>0</v>
      </c>
      <c r="D13011" s="98">
        <f t="shared" si="1136"/>
        <v>108</v>
      </c>
      <c r="E13011" s="98">
        <f t="shared" si="1137"/>
        <v>103</v>
      </c>
      <c r="F13011" s="397">
        <f>F13010+(E13011-E13010)*(F13013-F13010)/(E13013-E13010)</f>
        <v>5.2212000000000005</v>
      </c>
      <c r="G13011" s="98">
        <v>15</v>
      </c>
      <c r="H13011" s="491">
        <f>H13010+(E13011-E13010)*(H13013-H13010)/(E13013-E13010)</f>
        <v>0.25536166666666665</v>
      </c>
      <c r="I13011" s="492">
        <f>I13010+(E13011-E13010)*(I13013-I13010)/(E13013-E13010)</f>
        <v>20.533333333333331</v>
      </c>
      <c r="J13011" s="397">
        <f>J13010+(E13011-E13010)*(J13013-J13010)/(E13013-E13010)</f>
        <v>0</v>
      </c>
      <c r="K13011" s="469">
        <f t="shared" si="1140"/>
        <v>20.446295123909231</v>
      </c>
      <c r="L13011" s="469">
        <f t="shared" si="1141"/>
        <v>-8.7038209424100899E-2</v>
      </c>
    </row>
    <row r="13012" spans="1:12">
      <c r="A13012" s="98" t="str">
        <f t="shared" si="1135"/>
        <v>D800-120</v>
      </c>
      <c r="B13012" s="98">
        <f t="shared" si="1138"/>
        <v>9</v>
      </c>
      <c r="C13012" s="98">
        <f t="shared" si="1139"/>
        <v>0</v>
      </c>
      <c r="D13012" s="98">
        <f t="shared" si="1136"/>
        <v>108</v>
      </c>
      <c r="E13012" s="98">
        <f t="shared" si="1137"/>
        <v>104</v>
      </c>
      <c r="F13012" s="397">
        <f>F13010+(E13012-E13010)*(F13013-F13010)/(E13013-E13010)</f>
        <v>5.2306999999999997</v>
      </c>
      <c r="G13012" s="98">
        <v>15</v>
      </c>
      <c r="H13012" s="491">
        <f>H13010+(E13012-E13010)*(H13013-H13010)/(E13013-E13010)</f>
        <v>0.24816033333333334</v>
      </c>
      <c r="I13012" s="492">
        <f>I13010+(E13012-E13010)*(I13013-I13010)/(E13013-E13010)</f>
        <v>21.166666666666668</v>
      </c>
      <c r="J13012" s="397">
        <f>J13010+(E13012-E13010)*(J13013-J13010)/(E13013-E13010)</f>
        <v>0</v>
      </c>
      <c r="K13012" s="469">
        <f t="shared" si="1140"/>
        <v>21.077905278979582</v>
      </c>
      <c r="L13012" s="469">
        <f t="shared" si="1141"/>
        <v>-8.8761387687085858E-2</v>
      </c>
    </row>
    <row r="13013" spans="1:12">
      <c r="A13013" s="480" t="str">
        <f t="shared" si="1135"/>
        <v>D800-120</v>
      </c>
      <c r="B13013" s="480">
        <f t="shared" si="1138"/>
        <v>9</v>
      </c>
      <c r="C13013" s="480">
        <f t="shared" si="1139"/>
        <v>0</v>
      </c>
      <c r="D13013" s="480">
        <f t="shared" si="1136"/>
        <v>108</v>
      </c>
      <c r="E13013" s="480">
        <f t="shared" si="1137"/>
        <v>105</v>
      </c>
      <c r="F13013" s="484">
        <v>5.2401999999999997</v>
      </c>
      <c r="G13013" s="480">
        <v>15</v>
      </c>
      <c r="H13013" s="482">
        <v>0.24095900000000001</v>
      </c>
      <c r="I13013" s="483">
        <v>21.8</v>
      </c>
      <c r="J13013" s="493">
        <v>0</v>
      </c>
      <c r="K13013" s="469">
        <f t="shared" si="1140"/>
        <v>21.747268207454379</v>
      </c>
      <c r="L13013" s="469">
        <f t="shared" si="1141"/>
        <v>-5.2731792545621659E-2</v>
      </c>
    </row>
    <row r="13014" spans="1:12">
      <c r="A13014" s="98" t="str">
        <f t="shared" si="1135"/>
        <v>D800-120</v>
      </c>
      <c r="B13014" s="98">
        <f t="shared" si="1138"/>
        <v>9</v>
      </c>
      <c r="C13014" s="98">
        <f t="shared" si="1139"/>
        <v>0</v>
      </c>
      <c r="D13014" s="98">
        <f t="shared" si="1136"/>
        <v>108</v>
      </c>
      <c r="E13014" s="98">
        <f t="shared" si="1137"/>
        <v>106</v>
      </c>
      <c r="F13014" s="397">
        <f>F13013+(E13014-E13013)*(F13016-F13013)/(E13016-E13013)</f>
        <v>5.2496666666666663</v>
      </c>
      <c r="G13014" s="98">
        <v>15</v>
      </c>
      <c r="H13014" s="491">
        <f>H13013+(E13014-E13013)*(H13016-H13013)/(E13016-E13013)</f>
        <v>0.23365733333333333</v>
      </c>
      <c r="I13014" s="492">
        <f>I13013+(E13014-E13013)*(I13016-I13013)/(E13016-E13013)</f>
        <v>22.566666666666666</v>
      </c>
      <c r="J13014" s="397">
        <f>J13013+(E13014-E13013)*(J13016-J13013)/(E13016-E13013)</f>
        <v>0</v>
      </c>
      <c r="K13014" s="469">
        <f t="shared" si="1140"/>
        <v>22.467373875133386</v>
      </c>
      <c r="L13014" s="469">
        <f t="shared" si="1141"/>
        <v>-9.9292791533279967E-2</v>
      </c>
    </row>
    <row r="13015" spans="1:12">
      <c r="A13015" s="98" t="str">
        <f t="shared" si="1135"/>
        <v>D800-120</v>
      </c>
      <c r="B13015" s="98">
        <f t="shared" si="1138"/>
        <v>9</v>
      </c>
      <c r="C13015" s="98">
        <f t="shared" si="1139"/>
        <v>0</v>
      </c>
      <c r="D13015" s="98">
        <f t="shared" si="1136"/>
        <v>108</v>
      </c>
      <c r="E13015" s="98">
        <f t="shared" si="1137"/>
        <v>107</v>
      </c>
      <c r="F13015" s="397">
        <f>F13013+(E13015-E13013)*(F13016-F13013)/(E13016-E13013)</f>
        <v>5.2591333333333337</v>
      </c>
      <c r="G13015" s="98">
        <v>15</v>
      </c>
      <c r="H13015" s="491">
        <f>H13013+(E13015-E13013)*(H13016-H13013)/(E13016-E13013)</f>
        <v>0.22635566666666668</v>
      </c>
      <c r="I13015" s="492">
        <f>I13013+(E13015-E13013)*(I13016-I13013)/(E13016-E13013)</f>
        <v>23.333333333333336</v>
      </c>
      <c r="J13015" s="397">
        <f>J13013+(E13015-E13013)*(J13016-J13013)/(E13016-E13013)</f>
        <v>0</v>
      </c>
      <c r="K13015" s="469">
        <f t="shared" si="1140"/>
        <v>23.233937152004149</v>
      </c>
      <c r="L13015" s="469">
        <f t="shared" si="1141"/>
        <v>-9.9396181329186817E-2</v>
      </c>
    </row>
    <row r="13016" spans="1:12">
      <c r="A13016" s="480" t="str">
        <f t="shared" si="1135"/>
        <v>D800-120</v>
      </c>
      <c r="B13016" s="480">
        <f t="shared" si="1138"/>
        <v>9</v>
      </c>
      <c r="C13016" s="480">
        <f t="shared" si="1139"/>
        <v>0</v>
      </c>
      <c r="D13016" s="480">
        <f t="shared" si="1136"/>
        <v>108</v>
      </c>
      <c r="E13016" s="480">
        <f t="shared" si="1137"/>
        <v>108</v>
      </c>
      <c r="F13016" s="484">
        <v>5.2686000000000002</v>
      </c>
      <c r="G13016" s="480">
        <v>15</v>
      </c>
      <c r="H13016" s="482">
        <v>0.219054</v>
      </c>
      <c r="I13016" s="483">
        <v>24.1</v>
      </c>
      <c r="J13016" s="493">
        <v>0</v>
      </c>
      <c r="K13016" s="469">
        <f t="shared" si="1140"/>
        <v>24.051603714152677</v>
      </c>
      <c r="L13016" s="469">
        <f t="shared" si="1141"/>
        <v>-4.8396285847324805E-2</v>
      </c>
    </row>
    <row r="13017" spans="1:12">
      <c r="A13017" s="480" t="s">
        <v>129</v>
      </c>
      <c r="B13017" s="480">
        <f t="shared" si="1138"/>
        <v>9</v>
      </c>
      <c r="C13017" s="480">
        <f t="shared" si="1139"/>
        <v>6</v>
      </c>
      <c r="D13017" s="480">
        <v>114</v>
      </c>
      <c r="E13017" s="480">
        <v>12</v>
      </c>
      <c r="F13017" s="484">
        <v>4.2671999999999999</v>
      </c>
      <c r="G13017" s="480">
        <v>15</v>
      </c>
      <c r="H13017" s="482">
        <v>0.79893700000000001</v>
      </c>
      <c r="I13017" s="483">
        <v>5.3</v>
      </c>
      <c r="J13017" s="484">
        <v>0.7651</v>
      </c>
      <c r="K13017" s="469">
        <f t="shared" si="1140"/>
        <v>5.3410969826156505</v>
      </c>
      <c r="L13017" s="469">
        <f t="shared" si="1141"/>
        <v>4.1096982615650646E-2</v>
      </c>
    </row>
    <row r="13018" spans="1:12">
      <c r="A13018" s="98" t="str">
        <f t="shared" ref="A13018:A13081" si="1142">A13017</f>
        <v>D800-120</v>
      </c>
      <c r="B13018" s="98">
        <f t="shared" si="1138"/>
        <v>9</v>
      </c>
      <c r="C13018" s="98">
        <f t="shared" si="1139"/>
        <v>6</v>
      </c>
      <c r="D13018" s="98">
        <f t="shared" ref="D13018:D13049" si="1143">D13017</f>
        <v>114</v>
      </c>
      <c r="E13018" s="98">
        <f t="shared" ref="E13018:E13081" si="1144">E13017+1</f>
        <v>13</v>
      </c>
      <c r="F13018" s="397">
        <f>F13017+(E13018-E13017)*(F13020-F13017)/(E13020-E13017)</f>
        <v>4.278833333333333</v>
      </c>
      <c r="G13018" s="98">
        <v>15</v>
      </c>
      <c r="H13018" s="491">
        <f>H13017+(E13018-E13017)*(H13020-H13017)/(E13020-E13017)</f>
        <v>0.79356599999999999</v>
      </c>
      <c r="I13018" s="492">
        <f>I13017+(E13018-E13017)*(I13020-I13017)/(E13020-E13017)</f>
        <v>5.3666666666666663</v>
      </c>
      <c r="J13018" s="397">
        <f>J13017+(E13018-E13017)*(J13020-J13017)/(E13020-E13017)</f>
        <v>0.75686666666666669</v>
      </c>
      <c r="K13018" s="469">
        <f t="shared" si="1140"/>
        <v>5.3919060712446516</v>
      </c>
      <c r="L13018" s="469">
        <f t="shared" si="1141"/>
        <v>2.5239404577985347E-2</v>
      </c>
    </row>
    <row r="13019" spans="1:12">
      <c r="A13019" s="98" t="str">
        <f t="shared" si="1142"/>
        <v>D800-120</v>
      </c>
      <c r="B13019" s="98">
        <f t="shared" si="1138"/>
        <v>9</v>
      </c>
      <c r="C13019" s="98">
        <f t="shared" si="1139"/>
        <v>6</v>
      </c>
      <c r="D13019" s="98">
        <f t="shared" si="1143"/>
        <v>114</v>
      </c>
      <c r="E13019" s="98">
        <f t="shared" si="1144"/>
        <v>14</v>
      </c>
      <c r="F13019" s="397">
        <f>F13017+(E13019-E13017)*(F13020-F13017)/(E13020-E13017)</f>
        <v>4.2904666666666671</v>
      </c>
      <c r="G13019" s="98">
        <v>15</v>
      </c>
      <c r="H13019" s="491">
        <f>H13017+(E13019-E13017)*(H13020-H13017)/(E13020-E13017)</f>
        <v>0.78819499999999998</v>
      </c>
      <c r="I13019" s="492">
        <f>I13017+(E13019-E13017)*(I13020-I13017)/(E13020-E13017)</f>
        <v>5.4333333333333336</v>
      </c>
      <c r="J13019" s="397">
        <f>J13017+(E13019-E13017)*(J13020-J13017)/(E13020-E13017)</f>
        <v>0.74863333333333326</v>
      </c>
      <c r="K13019" s="469">
        <f t="shared" si="1140"/>
        <v>5.4434076169814158</v>
      </c>
      <c r="L13019" s="469">
        <f t="shared" si="1141"/>
        <v>1.0074283648082272E-2</v>
      </c>
    </row>
    <row r="13020" spans="1:12">
      <c r="A13020" s="480" t="str">
        <f t="shared" si="1142"/>
        <v>D800-120</v>
      </c>
      <c r="B13020" s="480">
        <f t="shared" si="1138"/>
        <v>9</v>
      </c>
      <c r="C13020" s="480">
        <f t="shared" si="1139"/>
        <v>6</v>
      </c>
      <c r="D13020" s="480">
        <f t="shared" si="1143"/>
        <v>114</v>
      </c>
      <c r="E13020" s="480">
        <f t="shared" si="1144"/>
        <v>15</v>
      </c>
      <c r="F13020" s="484">
        <v>4.3021000000000003</v>
      </c>
      <c r="G13020" s="480">
        <v>15</v>
      </c>
      <c r="H13020" s="482">
        <v>0.78282399999999996</v>
      </c>
      <c r="I13020" s="483">
        <v>5.5</v>
      </c>
      <c r="J13020" s="484">
        <v>0.74039999999999995</v>
      </c>
      <c r="K13020" s="469">
        <f t="shared" si="1140"/>
        <v>5.4956158727887754</v>
      </c>
      <c r="L13020" s="469">
        <f t="shared" si="1141"/>
        <v>-4.3841272112246088E-3</v>
      </c>
    </row>
    <row r="13021" spans="1:12">
      <c r="A13021" s="98" t="str">
        <f t="shared" si="1142"/>
        <v>D800-120</v>
      </c>
      <c r="B13021" s="98">
        <f t="shared" si="1138"/>
        <v>9</v>
      </c>
      <c r="C13021" s="98">
        <f t="shared" si="1139"/>
        <v>6</v>
      </c>
      <c r="D13021" s="98">
        <f t="shared" si="1143"/>
        <v>114</v>
      </c>
      <c r="E13021" s="98">
        <f t="shared" si="1144"/>
        <v>16</v>
      </c>
      <c r="F13021" s="397">
        <f>F13020+(E13021-E13020)*(F13023-F13020)/(E13023-E13020)</f>
        <v>4.3136000000000001</v>
      </c>
      <c r="G13021" s="98">
        <v>15</v>
      </c>
      <c r="H13021" s="491">
        <f>H13020+(E13021-E13020)*(H13023-H13020)/(E13023-E13020)</f>
        <v>0.77754033333333328</v>
      </c>
      <c r="I13021" s="492">
        <f>I13020+(E13021-E13020)*(I13023-I13020)/(E13023-E13020)</f>
        <v>5.5666666666666664</v>
      </c>
      <c r="J13021" s="397">
        <f>J13020+(E13021-E13020)*(J13023-J13020)/(E13023-E13020)</f>
        <v>0.73216666666666663</v>
      </c>
      <c r="K13021" s="469">
        <f t="shared" si="1140"/>
        <v>5.5477507919203335</v>
      </c>
      <c r="L13021" s="469">
        <f t="shared" si="1141"/>
        <v>-1.8915874746332939E-2</v>
      </c>
    </row>
    <row r="13022" spans="1:12">
      <c r="A13022" s="98" t="str">
        <f t="shared" si="1142"/>
        <v>D800-120</v>
      </c>
      <c r="B13022" s="98">
        <f t="shared" si="1138"/>
        <v>9</v>
      </c>
      <c r="C13022" s="98">
        <f t="shared" si="1139"/>
        <v>6</v>
      </c>
      <c r="D13022" s="98">
        <f t="shared" si="1143"/>
        <v>114</v>
      </c>
      <c r="E13022" s="98">
        <f t="shared" si="1144"/>
        <v>17</v>
      </c>
      <c r="F13022" s="397">
        <f>F13020+(E13022-E13020)*(F13023-F13020)/(E13023-E13020)</f>
        <v>4.3250999999999999</v>
      </c>
      <c r="G13022" s="98">
        <v>15</v>
      </c>
      <c r="H13022" s="491">
        <f>H13020+(E13022-E13020)*(H13023-H13020)/(E13023-E13020)</f>
        <v>0.7722566666666667</v>
      </c>
      <c r="I13022" s="492">
        <f>I13020+(E13022-E13020)*(I13023-I13020)/(E13023-E13020)</f>
        <v>5.6333333333333337</v>
      </c>
      <c r="J13022" s="397">
        <f>J13020+(E13022-E13020)*(J13023-J13020)/(E13023-E13020)</f>
        <v>0.72393333333333332</v>
      </c>
      <c r="K13022" s="469">
        <f t="shared" si="1140"/>
        <v>5.6005991099677566</v>
      </c>
      <c r="L13022" s="469">
        <f t="shared" si="1141"/>
        <v>-3.2734223365577186E-2</v>
      </c>
    </row>
    <row r="13023" spans="1:12">
      <c r="A13023" s="480" t="str">
        <f t="shared" si="1142"/>
        <v>D800-120</v>
      </c>
      <c r="B13023" s="480">
        <f t="shared" si="1138"/>
        <v>9</v>
      </c>
      <c r="C13023" s="480">
        <f t="shared" si="1139"/>
        <v>6</v>
      </c>
      <c r="D13023" s="480">
        <f t="shared" si="1143"/>
        <v>114</v>
      </c>
      <c r="E13023" s="480">
        <f t="shared" si="1144"/>
        <v>18</v>
      </c>
      <c r="F13023" s="484">
        <v>4.3365999999999998</v>
      </c>
      <c r="G13023" s="480">
        <v>15</v>
      </c>
      <c r="H13023" s="482">
        <v>0.76697300000000002</v>
      </c>
      <c r="I13023" s="483">
        <v>5.7</v>
      </c>
      <c r="J13023" s="484">
        <v>0.7157</v>
      </c>
      <c r="K13023" s="469">
        <f t="shared" si="1140"/>
        <v>5.6541755707176131</v>
      </c>
      <c r="L13023" s="469">
        <f t="shared" si="1141"/>
        <v>-4.5824429282387058E-2</v>
      </c>
    </row>
    <row r="13024" spans="1:12">
      <c r="A13024" s="98" t="str">
        <f t="shared" si="1142"/>
        <v>D800-120</v>
      </c>
      <c r="B13024" s="98">
        <f t="shared" si="1138"/>
        <v>9</v>
      </c>
      <c r="C13024" s="98">
        <f t="shared" si="1139"/>
        <v>6</v>
      </c>
      <c r="D13024" s="98">
        <f t="shared" si="1143"/>
        <v>114</v>
      </c>
      <c r="E13024" s="98">
        <f t="shared" si="1144"/>
        <v>19</v>
      </c>
      <c r="F13024" s="397">
        <f>F13023+(E13024-E13023)*(F13026-F13023)/(E13026-E13023)</f>
        <v>4.3480333333333334</v>
      </c>
      <c r="G13024" s="98">
        <v>15</v>
      </c>
      <c r="H13024" s="491">
        <f>H13023+(E13024-E13023)*(H13026-H13023)/(E13026-E13023)</f>
        <v>0.76167266666666666</v>
      </c>
      <c r="I13024" s="492">
        <f>I13023+(E13024-E13023)*(I13026-I13023)/(E13026-E13023)</f>
        <v>5.7333333333333334</v>
      </c>
      <c r="J13024" s="397">
        <f>J13023+(E13024-E13023)*(J13026-J13023)/(E13026-E13023)</f>
        <v>0.70746666666666669</v>
      </c>
      <c r="K13024" s="469">
        <f t="shared" si="1140"/>
        <v>5.708532711777325</v>
      </c>
      <c r="L13024" s="469">
        <f t="shared" si="1141"/>
        <v>-2.4800621556008373E-2</v>
      </c>
    </row>
    <row r="13025" spans="1:12">
      <c r="A13025" s="98" t="str">
        <f t="shared" si="1142"/>
        <v>D800-120</v>
      </c>
      <c r="B13025" s="98">
        <f t="shared" si="1138"/>
        <v>9</v>
      </c>
      <c r="C13025" s="98">
        <f t="shared" si="1139"/>
        <v>6</v>
      </c>
      <c r="D13025" s="98">
        <f t="shared" si="1143"/>
        <v>114</v>
      </c>
      <c r="E13025" s="98">
        <f t="shared" si="1144"/>
        <v>20</v>
      </c>
      <c r="F13025" s="397">
        <f>F13023+(E13025-E13023)*(F13026-F13023)/(E13026-E13023)</f>
        <v>4.3594666666666662</v>
      </c>
      <c r="G13025" s="98">
        <v>15</v>
      </c>
      <c r="H13025" s="491">
        <f>H13023+(E13025-E13023)*(H13026-H13023)/(E13026-E13023)</f>
        <v>0.75637233333333331</v>
      </c>
      <c r="I13025" s="492">
        <f>I13023+(E13025-E13023)*(I13026-I13023)/(E13026-E13023)</f>
        <v>5.7666666666666666</v>
      </c>
      <c r="J13025" s="397">
        <f>J13023+(E13025-E13023)*(J13026-J13023)/(E13026-E13023)</f>
        <v>0.69923333333333326</v>
      </c>
      <c r="K13025" s="469">
        <f t="shared" si="1140"/>
        <v>5.763651675960296</v>
      </c>
      <c r="L13025" s="469">
        <f t="shared" si="1141"/>
        <v>-3.0149907063705683E-3</v>
      </c>
    </row>
    <row r="13026" spans="1:12">
      <c r="A13026" s="480" t="str">
        <f t="shared" si="1142"/>
        <v>D800-120</v>
      </c>
      <c r="B13026" s="480">
        <f t="shared" si="1138"/>
        <v>9</v>
      </c>
      <c r="C13026" s="480">
        <f t="shared" si="1139"/>
        <v>6</v>
      </c>
      <c r="D13026" s="480">
        <f t="shared" si="1143"/>
        <v>114</v>
      </c>
      <c r="E13026" s="480">
        <f t="shared" si="1144"/>
        <v>21</v>
      </c>
      <c r="F13026" s="484">
        <v>4.3708999999999998</v>
      </c>
      <c r="G13026" s="480">
        <v>15</v>
      </c>
      <c r="H13026" s="482">
        <v>0.75107199999999996</v>
      </c>
      <c r="I13026" s="483">
        <v>5.8</v>
      </c>
      <c r="J13026" s="484">
        <v>0.69099999999999995</v>
      </c>
      <c r="K13026" s="469">
        <f t="shared" si="1140"/>
        <v>5.8195485918793404</v>
      </c>
      <c r="L13026" s="469">
        <f t="shared" si="1141"/>
        <v>1.9548591879340549E-2</v>
      </c>
    </row>
    <row r="13027" spans="1:12">
      <c r="A13027" s="98" t="str">
        <f t="shared" si="1142"/>
        <v>D800-120</v>
      </c>
      <c r="B13027" s="98">
        <f t="shared" si="1138"/>
        <v>9</v>
      </c>
      <c r="C13027" s="98">
        <f t="shared" si="1139"/>
        <v>6</v>
      </c>
      <c r="D13027" s="98">
        <f t="shared" si="1143"/>
        <v>114</v>
      </c>
      <c r="E13027" s="98">
        <f t="shared" si="1144"/>
        <v>22</v>
      </c>
      <c r="F13027" s="397">
        <f>F13026+(E13027-E13026)*(F13029-F13026)/(E13029-E13026)</f>
        <v>4.3822333333333328</v>
      </c>
      <c r="G13027" s="98">
        <v>15</v>
      </c>
      <c r="H13027" s="491">
        <f>H13026+(E13027-E13026)*(H13029-H13026)/(E13029-E13026)</f>
        <v>0.745784</v>
      </c>
      <c r="I13027" s="492">
        <f>I13026+(E13027-E13026)*(I13029-I13026)/(E13029-E13026)</f>
        <v>5.8666666666666663</v>
      </c>
      <c r="J13027" s="397">
        <f>J13026+(E13027-E13026)*(J13029-J13026)/(E13029-E13026)</f>
        <v>0.68279999999999996</v>
      </c>
      <c r="K13027" s="469">
        <f t="shared" si="1140"/>
        <v>5.8760087818099249</v>
      </c>
      <c r="L13027" s="469">
        <f t="shared" si="1141"/>
        <v>9.3421151432586669E-3</v>
      </c>
    </row>
    <row r="13028" spans="1:12">
      <c r="A13028" s="98" t="str">
        <f t="shared" si="1142"/>
        <v>D800-120</v>
      </c>
      <c r="B13028" s="98">
        <f t="shared" si="1138"/>
        <v>9</v>
      </c>
      <c r="C13028" s="98">
        <f t="shared" si="1139"/>
        <v>6</v>
      </c>
      <c r="D13028" s="98">
        <f t="shared" si="1143"/>
        <v>114</v>
      </c>
      <c r="E13028" s="98">
        <f t="shared" si="1144"/>
        <v>23</v>
      </c>
      <c r="F13028" s="397">
        <f>F13026+(E13028-E13026)*(F13029-F13026)/(E13029-E13026)</f>
        <v>4.3935666666666666</v>
      </c>
      <c r="G13028" s="98">
        <v>15</v>
      </c>
      <c r="H13028" s="491">
        <f>H13026+(E13028-E13026)*(H13029-H13026)/(E13029-E13026)</f>
        <v>0.74049599999999993</v>
      </c>
      <c r="I13028" s="492">
        <f>I13026+(E13028-E13026)*(I13029-I13026)/(E13029-E13026)</f>
        <v>5.9333333333333336</v>
      </c>
      <c r="J13028" s="397">
        <f>J13026+(E13028-E13026)*(J13029-J13026)/(E13029-E13026)</f>
        <v>0.67459999999999998</v>
      </c>
      <c r="K13028" s="469">
        <f t="shared" si="1140"/>
        <v>5.9332753541770202</v>
      </c>
      <c r="L13028" s="469">
        <f t="shared" si="1141"/>
        <v>-5.7979156313336944E-5</v>
      </c>
    </row>
    <row r="13029" spans="1:12">
      <c r="A13029" s="480" t="str">
        <f t="shared" si="1142"/>
        <v>D800-120</v>
      </c>
      <c r="B13029" s="480">
        <f t="shared" si="1138"/>
        <v>9</v>
      </c>
      <c r="C13029" s="480">
        <f t="shared" si="1139"/>
        <v>6</v>
      </c>
      <c r="D13029" s="480">
        <f t="shared" si="1143"/>
        <v>114</v>
      </c>
      <c r="E13029" s="480">
        <f t="shared" si="1144"/>
        <v>24</v>
      </c>
      <c r="F13029" s="484">
        <v>4.4048999999999996</v>
      </c>
      <c r="G13029" s="480">
        <v>15</v>
      </c>
      <c r="H13029" s="482">
        <v>0.73520799999999997</v>
      </c>
      <c r="I13029" s="483">
        <v>6</v>
      </c>
      <c r="J13029" s="484">
        <v>0.66639999999999999</v>
      </c>
      <c r="K13029" s="469">
        <f t="shared" si="1140"/>
        <v>5.9913657087518084</v>
      </c>
      <c r="L13029" s="469">
        <f t="shared" si="1141"/>
        <v>-8.6342912481915945E-3</v>
      </c>
    </row>
    <row r="13030" spans="1:12">
      <c r="A13030" s="98" t="str">
        <f t="shared" si="1142"/>
        <v>D800-120</v>
      </c>
      <c r="B13030" s="98">
        <f t="shared" si="1138"/>
        <v>9</v>
      </c>
      <c r="C13030" s="98">
        <f t="shared" si="1139"/>
        <v>6</v>
      </c>
      <c r="D13030" s="98">
        <f t="shared" si="1143"/>
        <v>114</v>
      </c>
      <c r="E13030" s="98">
        <f t="shared" si="1144"/>
        <v>25</v>
      </c>
      <c r="F13030" s="397">
        <f>F13029+(E13030-E13029)*(F13032-F13029)/(E13032-E13029)</f>
        <v>4.4161333333333328</v>
      </c>
      <c r="G13030" s="98">
        <v>15</v>
      </c>
      <c r="H13030" s="491">
        <f>H13029+(E13030-E13029)*(H13032-H13029)/(E13032-E13029)</f>
        <v>0.72992933333333332</v>
      </c>
      <c r="I13030" s="492">
        <f>I13029+(E13030-E13029)*(I13032-I13029)/(E13032-E13029)</f>
        <v>6.0666666666666664</v>
      </c>
      <c r="J13030" s="397">
        <f>J13029+(E13030-E13029)*(J13032-J13029)/(E13032-E13029)</f>
        <v>0.65816666666666668</v>
      </c>
      <c r="K13030" s="469">
        <f t="shared" si="1140"/>
        <v>6.0500833870676063</v>
      </c>
      <c r="L13030" s="469">
        <f t="shared" si="1141"/>
        <v>-1.6583279599060141E-2</v>
      </c>
    </row>
    <row r="13031" spans="1:12">
      <c r="A13031" s="98" t="str">
        <f t="shared" si="1142"/>
        <v>D800-120</v>
      </c>
      <c r="B13031" s="98">
        <f t="shared" si="1138"/>
        <v>9</v>
      </c>
      <c r="C13031" s="98">
        <f t="shared" si="1139"/>
        <v>6</v>
      </c>
      <c r="D13031" s="98">
        <f t="shared" si="1143"/>
        <v>114</v>
      </c>
      <c r="E13031" s="98">
        <f t="shared" si="1144"/>
        <v>26</v>
      </c>
      <c r="F13031" s="397">
        <f>F13029+(E13031-E13029)*(F13032-F13029)/(E13032-E13029)</f>
        <v>4.4273666666666669</v>
      </c>
      <c r="G13031" s="98">
        <v>15</v>
      </c>
      <c r="H13031" s="491">
        <f>H13029+(E13031-E13029)*(H13032-H13029)/(E13032-E13029)</f>
        <v>0.72465066666666667</v>
      </c>
      <c r="I13031" s="492">
        <f>I13029+(E13031-E13029)*(I13032-I13029)/(E13032-E13029)</f>
        <v>6.1333333333333337</v>
      </c>
      <c r="J13031" s="397">
        <f>J13029+(E13031-E13029)*(J13032-J13029)/(E13032-E13029)</f>
        <v>0.64993333333333336</v>
      </c>
      <c r="K13031" s="469">
        <f t="shared" si="1140"/>
        <v>6.109656514955252</v>
      </c>
      <c r="L13031" s="469">
        <f t="shared" si="1141"/>
        <v>-2.3676818378081776E-2</v>
      </c>
    </row>
    <row r="13032" spans="1:12">
      <c r="A13032" s="480" t="str">
        <f t="shared" si="1142"/>
        <v>D800-120</v>
      </c>
      <c r="B13032" s="480">
        <f t="shared" si="1138"/>
        <v>9</v>
      </c>
      <c r="C13032" s="480">
        <f t="shared" si="1139"/>
        <v>6</v>
      </c>
      <c r="D13032" s="480">
        <f t="shared" si="1143"/>
        <v>114</v>
      </c>
      <c r="E13032" s="480">
        <f t="shared" si="1144"/>
        <v>27</v>
      </c>
      <c r="F13032" s="484">
        <v>4.4386000000000001</v>
      </c>
      <c r="G13032" s="480">
        <v>15</v>
      </c>
      <c r="H13032" s="482">
        <v>0.71937200000000001</v>
      </c>
      <c r="I13032" s="483">
        <v>6.2</v>
      </c>
      <c r="J13032" s="484">
        <v>0.64170000000000005</v>
      </c>
      <c r="K13032" s="469">
        <f t="shared" si="1140"/>
        <v>6.1701039239781368</v>
      </c>
      <c r="L13032" s="469">
        <f t="shared" si="1141"/>
        <v>-2.9896076021863394E-2</v>
      </c>
    </row>
    <row r="13033" spans="1:12">
      <c r="A13033" s="98" t="str">
        <f t="shared" si="1142"/>
        <v>D800-120</v>
      </c>
      <c r="B13033" s="98">
        <f t="shared" si="1138"/>
        <v>9</v>
      </c>
      <c r="C13033" s="98">
        <f t="shared" si="1139"/>
        <v>6</v>
      </c>
      <c r="D13033" s="98">
        <f t="shared" si="1143"/>
        <v>114</v>
      </c>
      <c r="E13033" s="98">
        <f t="shared" si="1144"/>
        <v>28</v>
      </c>
      <c r="F13033" s="397">
        <f>F13032+(E13033-E13032)*(F13035-F13032)/(E13035-E13032)</f>
        <v>4.4497666666666671</v>
      </c>
      <c r="G13033" s="98">
        <v>15</v>
      </c>
      <c r="H13033" s="491">
        <f>H13032+(E13033-E13032)*(H13035-H13032)/(E13035-E13032)</f>
        <v>0.71409900000000004</v>
      </c>
      <c r="I13033" s="492">
        <f>I13032+(E13033-E13032)*(I13035-I13032)/(E13035-E13032)</f>
        <v>6.2666666666666666</v>
      </c>
      <c r="J13033" s="397">
        <f>J13032+(E13033-E13032)*(J13035-J13032)/(E13035-E13032)</f>
        <v>0.63346666666666673</v>
      </c>
      <c r="K13033" s="469">
        <f t="shared" si="1140"/>
        <v>6.2313021957272969</v>
      </c>
      <c r="L13033" s="469">
        <f t="shared" si="1141"/>
        <v>-3.5364470939369674E-2</v>
      </c>
    </row>
    <row r="13034" spans="1:12">
      <c r="A13034" s="98" t="str">
        <f t="shared" si="1142"/>
        <v>D800-120</v>
      </c>
      <c r="B13034" s="98">
        <f t="shared" si="1138"/>
        <v>9</v>
      </c>
      <c r="C13034" s="98">
        <f t="shared" si="1139"/>
        <v>6</v>
      </c>
      <c r="D13034" s="98">
        <f t="shared" si="1143"/>
        <v>114</v>
      </c>
      <c r="E13034" s="98">
        <f t="shared" si="1144"/>
        <v>29</v>
      </c>
      <c r="F13034" s="397">
        <f>F13032+(E13034-E13032)*(F13035-F13032)/(E13035-E13032)</f>
        <v>4.4609333333333332</v>
      </c>
      <c r="G13034" s="98">
        <v>15</v>
      </c>
      <c r="H13034" s="491">
        <f>H13032+(E13034-E13032)*(H13035-H13032)/(E13035-E13032)</f>
        <v>0.70882599999999996</v>
      </c>
      <c r="I13034" s="492">
        <f>I13032+(E13034-E13032)*(I13035-I13032)/(E13035-E13032)</f>
        <v>6.3333333333333339</v>
      </c>
      <c r="J13034" s="397">
        <f>J13032+(E13034-E13032)*(J13035-J13032)/(E13035-E13032)</f>
        <v>0.62523333333333331</v>
      </c>
      <c r="K13034" s="469">
        <f t="shared" si="1140"/>
        <v>6.2934109828552192</v>
      </c>
      <c r="L13034" s="469">
        <f t="shared" si="1141"/>
        <v>-3.9922350478114765E-2</v>
      </c>
    </row>
    <row r="13035" spans="1:12">
      <c r="A13035" s="480" t="str">
        <f t="shared" si="1142"/>
        <v>D800-120</v>
      </c>
      <c r="B13035" s="480">
        <f t="shared" si="1138"/>
        <v>9</v>
      </c>
      <c r="C13035" s="480">
        <f t="shared" si="1139"/>
        <v>6</v>
      </c>
      <c r="D13035" s="480">
        <f t="shared" si="1143"/>
        <v>114</v>
      </c>
      <c r="E13035" s="480">
        <f t="shared" si="1144"/>
        <v>30</v>
      </c>
      <c r="F13035" s="484">
        <v>4.4721000000000002</v>
      </c>
      <c r="G13035" s="480">
        <v>15</v>
      </c>
      <c r="H13035" s="482">
        <v>0.70355299999999998</v>
      </c>
      <c r="I13035" s="483">
        <v>6.4</v>
      </c>
      <c r="J13035" s="484">
        <v>0.61699999999999999</v>
      </c>
      <c r="K13035" s="469">
        <f t="shared" si="1140"/>
        <v>6.356450757796499</v>
      </c>
      <c r="L13035" s="469">
        <f t="shared" si="1141"/>
        <v>-4.3549242203501315E-2</v>
      </c>
    </row>
    <row r="13036" spans="1:12">
      <c r="A13036" s="98" t="str">
        <f t="shared" si="1142"/>
        <v>D800-120</v>
      </c>
      <c r="B13036" s="98">
        <f t="shared" si="1138"/>
        <v>9</v>
      </c>
      <c r="C13036" s="98">
        <f t="shared" si="1139"/>
        <v>6</v>
      </c>
      <c r="D13036" s="98">
        <f t="shared" si="1143"/>
        <v>114</v>
      </c>
      <c r="E13036" s="98">
        <f t="shared" si="1144"/>
        <v>31</v>
      </c>
      <c r="F13036" s="397">
        <f>F13035+(E13036-E13035)*(F13038-F13035)/(E13038-E13035)</f>
        <v>4.4832000000000001</v>
      </c>
      <c r="G13036" s="98">
        <v>15</v>
      </c>
      <c r="H13036" s="491">
        <f>H13035+(E13036-E13035)*(H13038-H13035)/(E13038-E13035)</f>
        <v>0.69828199999999996</v>
      </c>
      <c r="I13036" s="492">
        <f>I13035+(E13036-E13035)*(I13038-I13035)/(E13038-E13035)</f>
        <v>6.4666666666666668</v>
      </c>
      <c r="J13036" s="397">
        <f>J13035+(E13036-E13035)*(J13038-J13035)/(E13038-E13035)</f>
        <v>0.60876666666666668</v>
      </c>
      <c r="K13036" s="469">
        <f t="shared" si="1140"/>
        <v>6.4203287497028425</v>
      </c>
      <c r="L13036" s="469">
        <f t="shared" si="1141"/>
        <v>-4.6337916963824277E-2</v>
      </c>
    </row>
    <row r="13037" spans="1:12">
      <c r="A13037" s="98" t="str">
        <f t="shared" si="1142"/>
        <v>D800-120</v>
      </c>
      <c r="B13037" s="98">
        <f t="shared" si="1138"/>
        <v>9</v>
      </c>
      <c r="C13037" s="98">
        <f t="shared" si="1139"/>
        <v>6</v>
      </c>
      <c r="D13037" s="98">
        <f t="shared" si="1143"/>
        <v>114</v>
      </c>
      <c r="E13037" s="98">
        <f t="shared" si="1144"/>
        <v>32</v>
      </c>
      <c r="F13037" s="397">
        <f>F13035+(E13037-E13035)*(F13038-F13035)/(E13038-E13035)</f>
        <v>4.4943</v>
      </c>
      <c r="G13037" s="98">
        <v>15</v>
      </c>
      <c r="H13037" s="491">
        <f>H13035+(E13037-E13035)*(H13038-H13035)/(E13038-E13035)</f>
        <v>0.69301100000000004</v>
      </c>
      <c r="I13037" s="492">
        <f>I13035+(E13037-E13035)*(I13038-I13035)/(E13038-E13035)</f>
        <v>6.5333333333333332</v>
      </c>
      <c r="J13037" s="397">
        <f>J13035+(E13037-E13035)*(J13038-J13035)/(E13038-E13035)</f>
        <v>0.60053333333333336</v>
      </c>
      <c r="K13037" s="469">
        <f t="shared" si="1140"/>
        <v>6.4851784459409734</v>
      </c>
      <c r="L13037" s="469">
        <f t="shared" si="1141"/>
        <v>-4.8154887392359846E-2</v>
      </c>
    </row>
    <row r="13038" spans="1:12">
      <c r="A13038" s="480" t="str">
        <f t="shared" si="1142"/>
        <v>D800-120</v>
      </c>
      <c r="B13038" s="480">
        <f t="shared" si="1138"/>
        <v>9</v>
      </c>
      <c r="C13038" s="480">
        <f t="shared" si="1139"/>
        <v>6</v>
      </c>
      <c r="D13038" s="480">
        <f t="shared" si="1143"/>
        <v>114</v>
      </c>
      <c r="E13038" s="480">
        <f t="shared" si="1144"/>
        <v>33</v>
      </c>
      <c r="F13038" s="484">
        <v>4.5053999999999998</v>
      </c>
      <c r="G13038" s="480">
        <v>15</v>
      </c>
      <c r="H13038" s="482">
        <v>0.68774000000000002</v>
      </c>
      <c r="I13038" s="483">
        <v>6.6</v>
      </c>
      <c r="J13038" s="484">
        <v>0.59230000000000005</v>
      </c>
      <c r="K13038" s="469">
        <f t="shared" si="1140"/>
        <v>6.5510221886177913</v>
      </c>
      <c r="L13038" s="469">
        <f t="shared" si="1141"/>
        <v>-4.8977811382208358E-2</v>
      </c>
    </row>
    <row r="13039" spans="1:12">
      <c r="A13039" s="98" t="str">
        <f t="shared" si="1142"/>
        <v>D800-120</v>
      </c>
      <c r="B13039" s="98">
        <f t="shared" si="1138"/>
        <v>9</v>
      </c>
      <c r="C13039" s="98">
        <f t="shared" si="1139"/>
        <v>6</v>
      </c>
      <c r="D13039" s="98">
        <f t="shared" si="1143"/>
        <v>114</v>
      </c>
      <c r="E13039" s="98">
        <f t="shared" si="1144"/>
        <v>34</v>
      </c>
      <c r="F13039" s="397">
        <f>F13038+(E13039-E13038)*(F13041-F13038)/(E13041-E13038)</f>
        <v>4.5163666666666664</v>
      </c>
      <c r="G13039" s="98">
        <v>15</v>
      </c>
      <c r="H13039" s="491">
        <f>H13038+(E13039-E13038)*(H13041-H13038)/(E13041-E13038)</f>
        <v>0.68246766666666669</v>
      </c>
      <c r="I13039" s="492">
        <f>I13038+(E13039-E13038)*(I13041-I13038)/(E13041-E13038)</f>
        <v>6.6666666666666661</v>
      </c>
      <c r="J13039" s="397">
        <f>J13038+(E13039-E13038)*(J13041-J13038)/(E13041-E13038)</f>
        <v>0.58406666666666673</v>
      </c>
      <c r="K13039" s="469">
        <f t="shared" si="1140"/>
        <v>6.6177005699415306</v>
      </c>
      <c r="L13039" s="469">
        <f t="shared" si="1141"/>
        <v>-4.8966096725135522E-2</v>
      </c>
    </row>
    <row r="13040" spans="1:12">
      <c r="A13040" s="98" t="str">
        <f t="shared" si="1142"/>
        <v>D800-120</v>
      </c>
      <c r="B13040" s="98">
        <f t="shared" si="1138"/>
        <v>9</v>
      </c>
      <c r="C13040" s="98">
        <f t="shared" si="1139"/>
        <v>6</v>
      </c>
      <c r="D13040" s="98">
        <f t="shared" si="1143"/>
        <v>114</v>
      </c>
      <c r="E13040" s="98">
        <f t="shared" si="1144"/>
        <v>35</v>
      </c>
      <c r="F13040" s="397">
        <f>F13038+(E13040-E13038)*(F13041-F13038)/(E13041-E13038)</f>
        <v>4.527333333333333</v>
      </c>
      <c r="G13040" s="98">
        <v>15</v>
      </c>
      <c r="H13040" s="491">
        <f>H13038+(E13040-E13038)*(H13041-H13038)/(E13041-E13038)</f>
        <v>0.67719533333333337</v>
      </c>
      <c r="I13040" s="492">
        <f>I13038+(E13040-E13038)*(I13041-I13038)/(E13041-E13038)</f>
        <v>6.7333333333333334</v>
      </c>
      <c r="J13040" s="397">
        <f>J13038+(E13040-E13038)*(J13041-J13038)/(E13041-E13038)</f>
        <v>0.57583333333333331</v>
      </c>
      <c r="K13040" s="469">
        <f t="shared" si="1140"/>
        <v>6.6854172060646206</v>
      </c>
      <c r="L13040" s="469">
        <f t="shared" si="1141"/>
        <v>-4.7916127268712749E-2</v>
      </c>
    </row>
    <row r="13041" spans="1:12">
      <c r="A13041" s="480" t="str">
        <f t="shared" si="1142"/>
        <v>D800-120</v>
      </c>
      <c r="B13041" s="480">
        <f t="shared" si="1138"/>
        <v>9</v>
      </c>
      <c r="C13041" s="480">
        <f t="shared" si="1139"/>
        <v>6</v>
      </c>
      <c r="D13041" s="480">
        <f t="shared" si="1143"/>
        <v>114</v>
      </c>
      <c r="E13041" s="480">
        <f t="shared" si="1144"/>
        <v>36</v>
      </c>
      <c r="F13041" s="484">
        <v>4.5382999999999996</v>
      </c>
      <c r="G13041" s="480">
        <v>15</v>
      </c>
      <c r="H13041" s="482">
        <v>0.67192300000000005</v>
      </c>
      <c r="I13041" s="483">
        <v>6.8</v>
      </c>
      <c r="J13041" s="484">
        <v>0.56759999999999999</v>
      </c>
      <c r="K13041" s="469">
        <f t="shared" si="1140"/>
        <v>6.7541965374008619</v>
      </c>
      <c r="L13041" s="469">
        <f t="shared" si="1141"/>
        <v>-4.5803462599137923E-2</v>
      </c>
    </row>
    <row r="13042" spans="1:12">
      <c r="A13042" s="98" t="str">
        <f t="shared" si="1142"/>
        <v>D800-120</v>
      </c>
      <c r="B13042" s="98">
        <f t="shared" si="1138"/>
        <v>9</v>
      </c>
      <c r="C13042" s="98">
        <f t="shared" si="1139"/>
        <v>6</v>
      </c>
      <c r="D13042" s="98">
        <f t="shared" si="1143"/>
        <v>114</v>
      </c>
      <c r="E13042" s="98">
        <f t="shared" si="1144"/>
        <v>37</v>
      </c>
      <c r="F13042" s="397">
        <f>F13041+(E13042-E13041)*(F13044-F13041)/(E13044-E13041)</f>
        <v>4.5492333333333335</v>
      </c>
      <c r="G13042" s="98">
        <v>15</v>
      </c>
      <c r="H13042" s="491">
        <f>H13041+(E13042-E13041)*(H13044-H13041)/(E13044-E13041)</f>
        <v>0.66664633333333334</v>
      </c>
      <c r="I13042" s="492">
        <f>I13041+(E13042-E13041)*(I13044-I13041)/(E13044-E13041)</f>
        <v>6.8666666666666663</v>
      </c>
      <c r="J13042" s="397">
        <f>J13041+(E13042-E13041)*(J13044-J13041)/(E13044-E13041)</f>
        <v>0.55940000000000001</v>
      </c>
      <c r="K13042" s="469">
        <f t="shared" si="1140"/>
        <v>6.8240581337730806</v>
      </c>
      <c r="L13042" s="469">
        <f t="shared" si="1141"/>
        <v>-4.2608532893585682E-2</v>
      </c>
    </row>
    <row r="13043" spans="1:12">
      <c r="A13043" s="98" t="str">
        <f t="shared" si="1142"/>
        <v>D800-120</v>
      </c>
      <c r="B13043" s="98">
        <f t="shared" si="1138"/>
        <v>9</v>
      </c>
      <c r="C13043" s="98">
        <f t="shared" si="1139"/>
        <v>6</v>
      </c>
      <c r="D13043" s="98">
        <f t="shared" si="1143"/>
        <v>114</v>
      </c>
      <c r="E13043" s="98">
        <f t="shared" si="1144"/>
        <v>38</v>
      </c>
      <c r="F13043" s="397">
        <f>F13041+(E13043-E13041)*(F13044-F13041)/(E13044-E13041)</f>
        <v>4.5601666666666665</v>
      </c>
      <c r="G13043" s="98">
        <v>15</v>
      </c>
      <c r="H13043" s="491">
        <f>H13041+(E13043-E13041)*(H13044-H13041)/(E13044-E13041)</f>
        <v>0.66136966666666674</v>
      </c>
      <c r="I13043" s="492">
        <f>I13041+(E13043-E13041)*(I13044-I13041)/(E13044-E13041)</f>
        <v>6.9333333333333336</v>
      </c>
      <c r="J13043" s="397">
        <f>J13041+(E13043-E13041)*(J13044-J13041)/(E13044-E13041)</f>
        <v>0.55120000000000002</v>
      </c>
      <c r="K13043" s="469">
        <f t="shared" si="1140"/>
        <v>6.8950344965926762</v>
      </c>
      <c r="L13043" s="469">
        <f t="shared" si="1141"/>
        <v>-3.8298836740657372E-2</v>
      </c>
    </row>
    <row r="13044" spans="1:12">
      <c r="A13044" s="480" t="str">
        <f t="shared" si="1142"/>
        <v>D800-120</v>
      </c>
      <c r="B13044" s="480">
        <f t="shared" si="1138"/>
        <v>9</v>
      </c>
      <c r="C13044" s="480">
        <f t="shared" si="1139"/>
        <v>6</v>
      </c>
      <c r="D13044" s="480">
        <f t="shared" si="1143"/>
        <v>114</v>
      </c>
      <c r="E13044" s="480">
        <f t="shared" si="1144"/>
        <v>39</v>
      </c>
      <c r="F13044" s="484">
        <v>4.5711000000000004</v>
      </c>
      <c r="G13044" s="480">
        <v>15</v>
      </c>
      <c r="H13044" s="482">
        <v>0.65609300000000004</v>
      </c>
      <c r="I13044" s="483">
        <v>7</v>
      </c>
      <c r="J13044" s="484">
        <v>0.54300000000000004</v>
      </c>
      <c r="K13044" s="469">
        <f t="shared" si="1140"/>
        <v>6.9671525225844508</v>
      </c>
      <c r="L13044" s="469">
        <f t="shared" si="1141"/>
        <v>-3.2847477415549164E-2</v>
      </c>
    </row>
    <row r="13045" spans="1:12">
      <c r="A13045" s="98" t="str">
        <f t="shared" si="1142"/>
        <v>D800-120</v>
      </c>
      <c r="B13045" s="98">
        <f t="shared" si="1138"/>
        <v>9</v>
      </c>
      <c r="C13045" s="98">
        <f t="shared" si="1139"/>
        <v>6</v>
      </c>
      <c r="D13045" s="98">
        <f t="shared" si="1143"/>
        <v>114</v>
      </c>
      <c r="E13045" s="98">
        <f t="shared" si="1144"/>
        <v>40</v>
      </c>
      <c r="F13045" s="397">
        <f>F13044+(E13045-E13044)*(F13047-F13044)/(E13047-E13044)</f>
        <v>4.5819333333333336</v>
      </c>
      <c r="G13045" s="98">
        <v>15</v>
      </c>
      <c r="H13045" s="491">
        <f>H13044+(E13045-E13044)*(H13047-H13044)/(E13047-E13044)</f>
        <v>0.65080800000000005</v>
      </c>
      <c r="I13045" s="492">
        <f>I13044+(E13045-E13044)*(I13047-I13044)/(E13047-E13044)</f>
        <v>7.0666666666666664</v>
      </c>
      <c r="J13045" s="397">
        <f>J13044+(E13045-E13044)*(J13047-J13044)/(E13047-E13044)</f>
        <v>0.53476666666666672</v>
      </c>
      <c r="K13045" s="469">
        <f t="shared" si="1140"/>
        <v>7.0403764756016107</v>
      </c>
      <c r="L13045" s="469">
        <f t="shared" si="1141"/>
        <v>-2.6290191065055701E-2</v>
      </c>
    </row>
    <row r="13046" spans="1:12">
      <c r="A13046" s="98" t="str">
        <f t="shared" si="1142"/>
        <v>D800-120</v>
      </c>
      <c r="B13046" s="98">
        <f t="shared" si="1138"/>
        <v>9</v>
      </c>
      <c r="C13046" s="98">
        <f t="shared" si="1139"/>
        <v>6</v>
      </c>
      <c r="D13046" s="98">
        <f t="shared" si="1143"/>
        <v>114</v>
      </c>
      <c r="E13046" s="98">
        <f t="shared" si="1144"/>
        <v>41</v>
      </c>
      <c r="F13046" s="397">
        <f>F13044+(E13046-E13044)*(F13047-F13044)/(E13047-E13044)</f>
        <v>4.5927666666666669</v>
      </c>
      <c r="G13046" s="98">
        <v>15</v>
      </c>
      <c r="H13046" s="491">
        <f>H13044+(E13046-E13044)*(H13047-H13044)/(E13047-E13044)</f>
        <v>0.64552299999999996</v>
      </c>
      <c r="I13046" s="492">
        <f>I13044+(E13046-E13044)*(I13047-I13044)/(E13047-E13044)</f>
        <v>7.1333333333333337</v>
      </c>
      <c r="J13046" s="397">
        <f>J13044+(E13046-E13044)*(J13047-J13044)/(E13047-E13044)</f>
        <v>0.5265333333333333</v>
      </c>
      <c r="K13046" s="469">
        <f t="shared" si="1140"/>
        <v>7.1147994210379295</v>
      </c>
      <c r="L13046" s="469">
        <f t="shared" si="1141"/>
        <v>-1.8533912295404242E-2</v>
      </c>
    </row>
    <row r="13047" spans="1:12">
      <c r="A13047" s="480" t="str">
        <f t="shared" si="1142"/>
        <v>D800-120</v>
      </c>
      <c r="B13047" s="480">
        <f t="shared" si="1138"/>
        <v>9</v>
      </c>
      <c r="C13047" s="480">
        <f t="shared" si="1139"/>
        <v>6</v>
      </c>
      <c r="D13047" s="480">
        <f t="shared" si="1143"/>
        <v>114</v>
      </c>
      <c r="E13047" s="480">
        <f t="shared" si="1144"/>
        <v>42</v>
      </c>
      <c r="F13047" s="484">
        <v>4.6036000000000001</v>
      </c>
      <c r="G13047" s="480">
        <v>15</v>
      </c>
      <c r="H13047" s="482">
        <v>0.64023799999999997</v>
      </c>
      <c r="I13047" s="483">
        <v>7.2</v>
      </c>
      <c r="J13047" s="484">
        <v>0.51829999999999998</v>
      </c>
      <c r="K13047" s="469">
        <f t="shared" si="1140"/>
        <v>7.1904510510154038</v>
      </c>
      <c r="L13047" s="469">
        <f t="shared" si="1141"/>
        <v>-9.5489489845963504E-3</v>
      </c>
    </row>
    <row r="13048" spans="1:12">
      <c r="A13048" s="98" t="str">
        <f t="shared" si="1142"/>
        <v>D800-120</v>
      </c>
      <c r="B13048" s="98">
        <f t="shared" si="1138"/>
        <v>9</v>
      </c>
      <c r="C13048" s="98">
        <f t="shared" si="1139"/>
        <v>6</v>
      </c>
      <c r="D13048" s="98">
        <f t="shared" si="1143"/>
        <v>114</v>
      </c>
      <c r="E13048" s="98">
        <f t="shared" si="1144"/>
        <v>43</v>
      </c>
      <c r="F13048" s="397">
        <f>F13047+(E13048-E13047)*(F13050-F13047)/(E13050-E13047)</f>
        <v>4.6143666666666672</v>
      </c>
      <c r="G13048" s="98">
        <v>15</v>
      </c>
      <c r="H13048" s="491">
        <f>H13047+(E13048-E13047)*(H13050-H13047)/(E13050-E13047)</f>
        <v>0.63494233333333328</v>
      </c>
      <c r="I13048" s="492">
        <f>I13047+(E13048-E13047)*(I13050-I13047)/(E13050-E13047)</f>
        <v>7.2666666666666666</v>
      </c>
      <c r="J13048" s="397">
        <f>J13047+(E13048-E13047)*(J13050-J13047)/(E13050-E13047)</f>
        <v>0.51006666666666667</v>
      </c>
      <c r="K13048" s="469">
        <f t="shared" si="1140"/>
        <v>7.2673791373179837</v>
      </c>
      <c r="L13048" s="469">
        <f t="shared" si="1141"/>
        <v>7.1247065131707643E-4</v>
      </c>
    </row>
    <row r="13049" spans="1:12">
      <c r="A13049" s="98" t="str">
        <f t="shared" si="1142"/>
        <v>D800-120</v>
      </c>
      <c r="B13049" s="98">
        <f t="shared" si="1138"/>
        <v>9</v>
      </c>
      <c r="C13049" s="98">
        <f t="shared" si="1139"/>
        <v>6</v>
      </c>
      <c r="D13049" s="98">
        <f t="shared" si="1143"/>
        <v>114</v>
      </c>
      <c r="E13049" s="98">
        <f t="shared" si="1144"/>
        <v>44</v>
      </c>
      <c r="F13049" s="397">
        <f>F13047+(E13049-E13047)*(F13050-F13047)/(E13050-E13047)</f>
        <v>4.6251333333333333</v>
      </c>
      <c r="G13049" s="98">
        <v>15</v>
      </c>
      <c r="H13049" s="491">
        <f>H13047+(E13049-E13047)*(H13050-H13047)/(E13050-E13047)</f>
        <v>0.62964666666666669</v>
      </c>
      <c r="I13049" s="492">
        <f>I13047+(E13049-E13047)*(I13050-I13047)/(E13050-E13047)</f>
        <v>7.3333333333333339</v>
      </c>
      <c r="J13049" s="397">
        <f>J13047+(E13049-E13047)*(J13050-J13047)/(E13050-E13047)</f>
        <v>0.50183333333333335</v>
      </c>
      <c r="K13049" s="469">
        <f t="shared" si="1140"/>
        <v>7.3456012366724188</v>
      </c>
      <c r="L13049" s="469">
        <f t="shared" si="1141"/>
        <v>1.2267903339084896E-2</v>
      </c>
    </row>
    <row r="13050" spans="1:12">
      <c r="A13050" s="480" t="str">
        <f t="shared" si="1142"/>
        <v>D800-120</v>
      </c>
      <c r="B13050" s="480">
        <f t="shared" si="1138"/>
        <v>9</v>
      </c>
      <c r="C13050" s="480">
        <f t="shared" si="1139"/>
        <v>6</v>
      </c>
      <c r="D13050" s="480">
        <f t="shared" ref="D13050:D13081" si="1145">D13049</f>
        <v>114</v>
      </c>
      <c r="E13050" s="480">
        <f t="shared" si="1144"/>
        <v>45</v>
      </c>
      <c r="F13050" s="484">
        <v>4.6359000000000004</v>
      </c>
      <c r="G13050" s="480">
        <v>15</v>
      </c>
      <c r="H13050" s="482">
        <v>0.62435099999999999</v>
      </c>
      <c r="I13050" s="483">
        <v>7.4</v>
      </c>
      <c r="J13050" s="484">
        <v>0.49359999999999998</v>
      </c>
      <c r="K13050" s="469">
        <f t="shared" si="1140"/>
        <v>7.4251502760466472</v>
      </c>
      <c r="L13050" s="469">
        <f t="shared" si="1141"/>
        <v>2.515027604664688E-2</v>
      </c>
    </row>
    <row r="13051" spans="1:12">
      <c r="A13051" s="98" t="str">
        <f t="shared" si="1142"/>
        <v>D800-120</v>
      </c>
      <c r="B13051" s="98">
        <f t="shared" si="1138"/>
        <v>9</v>
      </c>
      <c r="C13051" s="98">
        <f t="shared" si="1139"/>
        <v>6</v>
      </c>
      <c r="D13051" s="98">
        <f t="shared" si="1145"/>
        <v>114</v>
      </c>
      <c r="E13051" s="98">
        <f t="shared" si="1144"/>
        <v>46</v>
      </c>
      <c r="F13051" s="397">
        <f>F13050+(E13051-E13050)*(F13053-F13050)/(E13053-E13050)</f>
        <v>4.6466000000000003</v>
      </c>
      <c r="G13051" s="98">
        <v>15</v>
      </c>
      <c r="H13051" s="491">
        <f>H13050+(E13051-E13050)*(H13053-H13050)/(E13053-E13050)</f>
        <v>0.61904099999999995</v>
      </c>
      <c r="I13051" s="492">
        <f>I13050+(E13051-E13050)*(I13053-I13050)/(E13053-E13050)</f>
        <v>7.5</v>
      </c>
      <c r="J13051" s="397">
        <f>J13050+(E13051-E13050)*(J13053-J13050)/(E13053-E13050)</f>
        <v>0.48536666666666667</v>
      </c>
      <c r="K13051" s="469">
        <f t="shared" si="1140"/>
        <v>7.5061264116593254</v>
      </c>
      <c r="L13051" s="469">
        <f t="shared" si="1141"/>
        <v>6.1264116593253704E-3</v>
      </c>
    </row>
    <row r="13052" spans="1:12">
      <c r="A13052" s="98" t="str">
        <f t="shared" si="1142"/>
        <v>D800-120</v>
      </c>
      <c r="B13052" s="98">
        <f t="shared" si="1138"/>
        <v>9</v>
      </c>
      <c r="C13052" s="98">
        <f t="shared" si="1139"/>
        <v>6</v>
      </c>
      <c r="D13052" s="98">
        <f t="shared" si="1145"/>
        <v>114</v>
      </c>
      <c r="E13052" s="98">
        <f t="shared" si="1144"/>
        <v>47</v>
      </c>
      <c r="F13052" s="397">
        <f>F13050+(E13052-E13050)*(F13053-F13050)/(E13053-E13050)</f>
        <v>4.6573000000000002</v>
      </c>
      <c r="G13052" s="98">
        <v>15</v>
      </c>
      <c r="H13052" s="491">
        <f>H13050+(E13052-E13050)*(H13053-H13050)/(E13053-E13050)</f>
        <v>0.61373100000000003</v>
      </c>
      <c r="I13052" s="492">
        <f>I13050+(E13052-E13050)*(I13053-I13050)/(E13053-E13050)</f>
        <v>7.6000000000000005</v>
      </c>
      <c r="J13052" s="397">
        <f>J13050+(E13052-E13050)*(J13053-J13050)/(E13053-E13050)</f>
        <v>0.4771333333333333</v>
      </c>
      <c r="K13052" s="469">
        <f t="shared" si="1140"/>
        <v>7.5885037581611492</v>
      </c>
      <c r="L13052" s="469">
        <f t="shared" si="1141"/>
        <v>-1.149624183885134E-2</v>
      </c>
    </row>
    <row r="13053" spans="1:12">
      <c r="A13053" s="480" t="str">
        <f t="shared" si="1142"/>
        <v>D800-120</v>
      </c>
      <c r="B13053" s="480">
        <f t="shared" ref="B13053:B13116" si="1146">INT(D13053/12)</f>
        <v>9</v>
      </c>
      <c r="C13053" s="480">
        <f t="shared" ref="C13053:C13116" si="1147">D13053-B13053*12</f>
        <v>6</v>
      </c>
      <c r="D13053" s="480">
        <f t="shared" si="1145"/>
        <v>114</v>
      </c>
      <c r="E13053" s="480">
        <f t="shared" si="1144"/>
        <v>48</v>
      </c>
      <c r="F13053" s="484">
        <v>4.6680000000000001</v>
      </c>
      <c r="G13053" s="480">
        <v>15</v>
      </c>
      <c r="H13053" s="482">
        <v>0.60842099999999999</v>
      </c>
      <c r="I13053" s="483">
        <v>7.7</v>
      </c>
      <c r="J13053" s="484">
        <v>0.46889999999999998</v>
      </c>
      <c r="K13053" s="469">
        <f t="shared" si="1140"/>
        <v>7.6723190027957617</v>
      </c>
      <c r="L13053" s="469">
        <f t="shared" si="1141"/>
        <v>-2.7680997204238444E-2</v>
      </c>
    </row>
    <row r="13054" spans="1:12">
      <c r="A13054" s="98" t="str">
        <f t="shared" si="1142"/>
        <v>D800-120</v>
      </c>
      <c r="B13054" s="98">
        <f t="shared" si="1146"/>
        <v>9</v>
      </c>
      <c r="C13054" s="98">
        <f t="shared" si="1147"/>
        <v>6</v>
      </c>
      <c r="D13054" s="98">
        <f t="shared" si="1145"/>
        <v>114</v>
      </c>
      <c r="E13054" s="98">
        <f t="shared" si="1144"/>
        <v>49</v>
      </c>
      <c r="F13054" s="397">
        <f>F13053+(E13054-E13053)*(F13056-F13053)/(E13056-E13053)</f>
        <v>4.6786333333333339</v>
      </c>
      <c r="G13054" s="98">
        <v>15</v>
      </c>
      <c r="H13054" s="491">
        <f>H13053+(E13054-E13053)*(H13056-H13053)/(E13056-E13053)</f>
        <v>0.60309366666666664</v>
      </c>
      <c r="I13054" s="492">
        <f>I13053+(E13054-E13053)*(I13056-I13053)/(E13056-E13053)</f>
        <v>7.7666666666666666</v>
      </c>
      <c r="J13054" s="397">
        <f>J13053+(E13054-E13053)*(J13056-J13053)/(E13056-E13053)</f>
        <v>0.46066666666666667</v>
      </c>
      <c r="K13054" s="469">
        <f t="shared" si="1140"/>
        <v>7.7577225428222603</v>
      </c>
      <c r="L13054" s="469">
        <f t="shared" si="1141"/>
        <v>-8.9441238444063487E-3</v>
      </c>
    </row>
    <row r="13055" spans="1:12">
      <c r="A13055" s="98" t="str">
        <f t="shared" si="1142"/>
        <v>D800-120</v>
      </c>
      <c r="B13055" s="98">
        <f t="shared" si="1146"/>
        <v>9</v>
      </c>
      <c r="C13055" s="98">
        <f t="shared" si="1147"/>
        <v>6</v>
      </c>
      <c r="D13055" s="98">
        <f t="shared" si="1145"/>
        <v>114</v>
      </c>
      <c r="E13055" s="98">
        <f t="shared" si="1144"/>
        <v>50</v>
      </c>
      <c r="F13055" s="397">
        <f>F13053+(E13055-E13053)*(F13056-F13053)/(E13056-E13053)</f>
        <v>4.6892666666666667</v>
      </c>
      <c r="G13055" s="98">
        <v>15</v>
      </c>
      <c r="H13055" s="491">
        <f>H13053+(E13055-E13053)*(H13056-H13053)/(E13056-E13053)</f>
        <v>0.5977663333333334</v>
      </c>
      <c r="I13055" s="492">
        <f>I13053+(E13055-E13053)*(I13056-I13053)/(E13056-E13053)</f>
        <v>7.8333333333333339</v>
      </c>
      <c r="J13055" s="397">
        <f>J13053+(E13055-E13053)*(J13056-J13053)/(E13056-E13053)</f>
        <v>0.4524333333333333</v>
      </c>
      <c r="K13055" s="469">
        <f t="shared" si="1140"/>
        <v>7.8446483269103471</v>
      </c>
      <c r="L13055" s="469">
        <f t="shared" si="1141"/>
        <v>1.1314993577013155E-2</v>
      </c>
    </row>
    <row r="13056" spans="1:12">
      <c r="A13056" s="480" t="str">
        <f t="shared" si="1142"/>
        <v>D800-120</v>
      </c>
      <c r="B13056" s="480">
        <f t="shared" si="1146"/>
        <v>9</v>
      </c>
      <c r="C13056" s="480">
        <f t="shared" si="1147"/>
        <v>6</v>
      </c>
      <c r="D13056" s="480">
        <f t="shared" si="1145"/>
        <v>114</v>
      </c>
      <c r="E13056" s="480">
        <f t="shared" si="1144"/>
        <v>51</v>
      </c>
      <c r="F13056" s="484">
        <v>4.6999000000000004</v>
      </c>
      <c r="G13056" s="480">
        <v>15</v>
      </c>
      <c r="H13056" s="482">
        <v>0.59243900000000005</v>
      </c>
      <c r="I13056" s="483">
        <v>7.9</v>
      </c>
      <c r="J13056" s="484">
        <v>0.44419999999999998</v>
      </c>
      <c r="K13056" s="469">
        <f t="shared" si="1140"/>
        <v>7.9331374200550604</v>
      </c>
      <c r="L13056" s="469">
        <f t="shared" si="1141"/>
        <v>3.3137420055060041E-2</v>
      </c>
    </row>
    <row r="13057" spans="1:12">
      <c r="A13057" s="98" t="str">
        <f t="shared" si="1142"/>
        <v>D800-120</v>
      </c>
      <c r="B13057" s="98">
        <f t="shared" si="1146"/>
        <v>9</v>
      </c>
      <c r="C13057" s="98">
        <f t="shared" si="1147"/>
        <v>6</v>
      </c>
      <c r="D13057" s="98">
        <f t="shared" si="1145"/>
        <v>114</v>
      </c>
      <c r="E13057" s="98">
        <f t="shared" si="1144"/>
        <v>52</v>
      </c>
      <c r="F13057" s="397">
        <f>F13056+(E13057-E13056)*(F13059-F13056)/(E13059-E13056)</f>
        <v>4.7104333333333335</v>
      </c>
      <c r="G13057" s="98">
        <v>15</v>
      </c>
      <c r="H13057" s="491">
        <f>H13056+(E13057-E13056)*(H13059-H13056)/(E13059-E13056)</f>
        <v>0.58709100000000003</v>
      </c>
      <c r="I13057" s="492">
        <f>I13056+(E13057-E13056)*(I13059-I13056)/(E13059-E13056)</f>
        <v>8</v>
      </c>
      <c r="J13057" s="397">
        <f>J13056+(E13057-E13056)*(J13059-J13056)/(E13059-E13056)</f>
        <v>0.436</v>
      </c>
      <c r="K13057" s="469">
        <f t="shared" si="1140"/>
        <v>8.0233444786810448</v>
      </c>
      <c r="L13057" s="469">
        <f t="shared" si="1141"/>
        <v>2.3344478681044833E-2</v>
      </c>
    </row>
    <row r="13058" spans="1:12">
      <c r="A13058" s="98" t="str">
        <f t="shared" si="1142"/>
        <v>D800-120</v>
      </c>
      <c r="B13058" s="98">
        <f t="shared" si="1146"/>
        <v>9</v>
      </c>
      <c r="C13058" s="98">
        <f t="shared" si="1147"/>
        <v>6</v>
      </c>
      <c r="D13058" s="98">
        <f t="shared" si="1145"/>
        <v>114</v>
      </c>
      <c r="E13058" s="98">
        <f t="shared" si="1144"/>
        <v>53</v>
      </c>
      <c r="F13058" s="397">
        <f>F13056+(E13058-E13056)*(F13059-F13056)/(E13059-E13056)</f>
        <v>4.7209666666666665</v>
      </c>
      <c r="G13058" s="98">
        <v>15</v>
      </c>
      <c r="H13058" s="491">
        <f>H13056+(E13058-E13056)*(H13059-H13056)/(E13059-E13056)</f>
        <v>0.58174300000000001</v>
      </c>
      <c r="I13058" s="492">
        <f>I13056+(E13058-E13056)*(I13059-I13056)/(E13059-E13056)</f>
        <v>8.1</v>
      </c>
      <c r="J13058" s="397">
        <f>J13056+(E13058-E13056)*(J13059-J13056)/(E13059-E13056)</f>
        <v>0.42779999999999996</v>
      </c>
      <c r="K13058" s="469">
        <f t="shared" si="1140"/>
        <v>8.1152100956378792</v>
      </c>
      <c r="L13058" s="469">
        <f t="shared" si="1141"/>
        <v>1.5210095637879562E-2</v>
      </c>
    </row>
    <row r="13059" spans="1:12">
      <c r="A13059" s="480" t="str">
        <f t="shared" si="1142"/>
        <v>D800-120</v>
      </c>
      <c r="B13059" s="480">
        <f t="shared" si="1146"/>
        <v>9</v>
      </c>
      <c r="C13059" s="480">
        <f t="shared" si="1147"/>
        <v>6</v>
      </c>
      <c r="D13059" s="480">
        <f t="shared" si="1145"/>
        <v>114</v>
      </c>
      <c r="E13059" s="480">
        <f t="shared" si="1144"/>
        <v>54</v>
      </c>
      <c r="F13059" s="484">
        <v>4.7314999999999996</v>
      </c>
      <c r="G13059" s="480">
        <v>15</v>
      </c>
      <c r="H13059" s="482">
        <v>0.57639499999999999</v>
      </c>
      <c r="I13059" s="483">
        <v>8.1999999999999993</v>
      </c>
      <c r="J13059" s="484">
        <v>0.41959999999999997</v>
      </c>
      <c r="K13059" s="469">
        <f t="shared" si="1140"/>
        <v>8.2087804370266912</v>
      </c>
      <c r="L13059" s="469">
        <f t="shared" si="1141"/>
        <v>8.7804370266919562E-3</v>
      </c>
    </row>
    <row r="13060" spans="1:12">
      <c r="A13060" s="98" t="str">
        <f t="shared" si="1142"/>
        <v>D800-120</v>
      </c>
      <c r="B13060" s="98">
        <f t="shared" si="1146"/>
        <v>9</v>
      </c>
      <c r="C13060" s="98">
        <f t="shared" si="1147"/>
        <v>6</v>
      </c>
      <c r="D13060" s="98">
        <f t="shared" si="1145"/>
        <v>114</v>
      </c>
      <c r="E13060" s="98">
        <f t="shared" si="1144"/>
        <v>55</v>
      </c>
      <c r="F13060" s="397">
        <f>F13059+(E13060-E13059)*(F13062-F13059)/(E13062-E13059)</f>
        <v>4.7419666666666664</v>
      </c>
      <c r="G13060" s="98">
        <v>15</v>
      </c>
      <c r="H13060" s="491">
        <f>H13059+(E13060-E13059)*(H13062-H13059)/(E13062-E13059)</f>
        <v>0.57102366666666671</v>
      </c>
      <c r="I13060" s="492">
        <f>I13059+(E13060-E13059)*(I13062-I13059)/(E13062-E13059)</f>
        <v>8.2999999999999989</v>
      </c>
      <c r="J13060" s="397">
        <f>J13059+(E13060-E13059)*(J13062-J13059)/(E13062-E13059)</f>
        <v>0.41136666666666666</v>
      </c>
      <c r="K13060" s="469">
        <f t="shared" si="1140"/>
        <v>8.3043259736461579</v>
      </c>
      <c r="L13060" s="469">
        <f t="shared" si="1141"/>
        <v>4.3259736461589426E-3</v>
      </c>
    </row>
    <row r="13061" spans="1:12">
      <c r="A13061" s="98" t="str">
        <f t="shared" si="1142"/>
        <v>D800-120</v>
      </c>
      <c r="B13061" s="98">
        <f t="shared" si="1146"/>
        <v>9</v>
      </c>
      <c r="C13061" s="98">
        <f t="shared" si="1147"/>
        <v>6</v>
      </c>
      <c r="D13061" s="98">
        <f t="shared" si="1145"/>
        <v>114</v>
      </c>
      <c r="E13061" s="98">
        <f t="shared" si="1144"/>
        <v>56</v>
      </c>
      <c r="F13061" s="397">
        <f>F13059+(E13061-E13059)*(F13062-F13059)/(E13062-E13059)</f>
        <v>4.7524333333333333</v>
      </c>
      <c r="G13061" s="98">
        <v>15</v>
      </c>
      <c r="H13061" s="491">
        <f>H13059+(E13061-E13059)*(H13062-H13059)/(E13062-E13059)</f>
        <v>0.56565233333333331</v>
      </c>
      <c r="I13061" s="492">
        <f>I13059+(E13061-E13059)*(I13062-I13059)/(E13062-E13059)</f>
        <v>8.4</v>
      </c>
      <c r="J13061" s="397">
        <f>J13059+(E13061-E13059)*(J13062-J13059)/(E13062-E13059)</f>
        <v>0.40313333333333329</v>
      </c>
      <c r="K13061" s="469">
        <f t="shared" si="1140"/>
        <v>8.4016860769011821</v>
      </c>
      <c r="L13061" s="469">
        <f t="shared" si="1141"/>
        <v>1.6860769011817212E-3</v>
      </c>
    </row>
    <row r="13062" spans="1:12">
      <c r="A13062" s="480" t="str">
        <f t="shared" si="1142"/>
        <v>D800-120</v>
      </c>
      <c r="B13062" s="480">
        <f t="shared" si="1146"/>
        <v>9</v>
      </c>
      <c r="C13062" s="480">
        <f t="shared" si="1147"/>
        <v>6</v>
      </c>
      <c r="D13062" s="480">
        <f t="shared" si="1145"/>
        <v>114</v>
      </c>
      <c r="E13062" s="480">
        <f t="shared" si="1144"/>
        <v>57</v>
      </c>
      <c r="F13062" s="484">
        <v>4.7629000000000001</v>
      </c>
      <c r="G13062" s="480">
        <v>15</v>
      </c>
      <c r="H13062" s="482">
        <v>0.56028100000000003</v>
      </c>
      <c r="I13062" s="483">
        <v>8.5</v>
      </c>
      <c r="J13062" s="484">
        <v>0.39489999999999997</v>
      </c>
      <c r="K13062" s="469">
        <f t="shared" si="1140"/>
        <v>8.5009129347595227</v>
      </c>
      <c r="L13062" s="469">
        <f t="shared" si="1141"/>
        <v>9.1293475952269887E-4</v>
      </c>
    </row>
    <row r="13063" spans="1:12">
      <c r="A13063" s="98" t="str">
        <f t="shared" si="1142"/>
        <v>D800-120</v>
      </c>
      <c r="B13063" s="98">
        <f t="shared" si="1146"/>
        <v>9</v>
      </c>
      <c r="C13063" s="98">
        <f t="shared" si="1147"/>
        <v>6</v>
      </c>
      <c r="D13063" s="98">
        <f t="shared" si="1145"/>
        <v>114</v>
      </c>
      <c r="E13063" s="98">
        <f t="shared" si="1144"/>
        <v>58</v>
      </c>
      <c r="F13063" s="397">
        <f>F13062+(E13063-E13062)*(F13065-F13062)/(E13065-E13062)</f>
        <v>4.7733333333333334</v>
      </c>
      <c r="G13063" s="98">
        <v>15</v>
      </c>
      <c r="H13063" s="491">
        <f>H13062+(E13063-E13062)*(H13065-H13062)/(E13065-E13062)</f>
        <v>0.5548833333333334</v>
      </c>
      <c r="I13063" s="492">
        <f>I13062+(E13063-E13062)*(I13065-I13062)/(E13065-E13062)</f>
        <v>8.6</v>
      </c>
      <c r="J13063" s="397">
        <f>J13062+(E13063-E13062)*(J13065-J13062)/(E13065-E13062)</f>
        <v>0.38666666666666666</v>
      </c>
      <c r="K13063" s="469">
        <f t="shared" si="1140"/>
        <v>8.6024089147868921</v>
      </c>
      <c r="L13063" s="469">
        <f t="shared" si="1141"/>
        <v>2.4089147868924243E-3</v>
      </c>
    </row>
    <row r="13064" spans="1:12">
      <c r="A13064" s="98" t="str">
        <f t="shared" si="1142"/>
        <v>D800-120</v>
      </c>
      <c r="B13064" s="98">
        <f t="shared" si="1146"/>
        <v>9</v>
      </c>
      <c r="C13064" s="98">
        <f t="shared" si="1147"/>
        <v>6</v>
      </c>
      <c r="D13064" s="98">
        <f t="shared" si="1145"/>
        <v>114</v>
      </c>
      <c r="E13064" s="98">
        <f t="shared" si="1144"/>
        <v>59</v>
      </c>
      <c r="F13064" s="397">
        <f>F13062+(E13064-E13062)*(F13065-F13062)/(E13065-E13062)</f>
        <v>4.7837666666666667</v>
      </c>
      <c r="G13064" s="98">
        <v>15</v>
      </c>
      <c r="H13064" s="491">
        <f>H13062+(E13064-E13062)*(H13065-H13062)/(E13065-E13062)</f>
        <v>0.54948566666666665</v>
      </c>
      <c r="I13064" s="492">
        <f>I13062+(E13064-E13062)*(I13065-I13062)/(E13065-E13062)</f>
        <v>8.7000000000000011</v>
      </c>
      <c r="J13064" s="397">
        <f>J13062+(E13064-E13062)*(J13065-J13062)/(E13065-E13062)</f>
        <v>0.37843333333333329</v>
      </c>
      <c r="K13064" s="469">
        <f t="shared" si="1140"/>
        <v>8.7058989103143123</v>
      </c>
      <c r="L13064" s="469">
        <f t="shared" si="1141"/>
        <v>5.8989103143112231E-3</v>
      </c>
    </row>
    <row r="13065" spans="1:12">
      <c r="A13065" s="480" t="str">
        <f t="shared" si="1142"/>
        <v>D800-120</v>
      </c>
      <c r="B13065" s="480">
        <f t="shared" si="1146"/>
        <v>9</v>
      </c>
      <c r="C13065" s="480">
        <f t="shared" si="1147"/>
        <v>6</v>
      </c>
      <c r="D13065" s="480">
        <f t="shared" si="1145"/>
        <v>114</v>
      </c>
      <c r="E13065" s="480">
        <f t="shared" si="1144"/>
        <v>60</v>
      </c>
      <c r="F13065" s="484">
        <v>4.7942</v>
      </c>
      <c r="G13065" s="480">
        <v>15</v>
      </c>
      <c r="H13065" s="482">
        <v>0.54408800000000002</v>
      </c>
      <c r="I13065" s="483">
        <v>8.8000000000000007</v>
      </c>
      <c r="J13065" s="484">
        <v>0.37019999999999997</v>
      </c>
      <c r="K13065" s="469">
        <f t="shared" si="1140"/>
        <v>8.8114422666921524</v>
      </c>
      <c r="L13065" s="469">
        <f t="shared" si="1141"/>
        <v>1.1442266692151648E-2</v>
      </c>
    </row>
    <row r="13066" spans="1:12">
      <c r="A13066" s="98" t="str">
        <f t="shared" si="1142"/>
        <v>D800-120</v>
      </c>
      <c r="B13066" s="98">
        <f t="shared" si="1146"/>
        <v>9</v>
      </c>
      <c r="C13066" s="98">
        <f t="shared" si="1147"/>
        <v>6</v>
      </c>
      <c r="D13066" s="98">
        <f t="shared" si="1145"/>
        <v>114</v>
      </c>
      <c r="E13066" s="98">
        <f t="shared" si="1144"/>
        <v>61</v>
      </c>
      <c r="F13066" s="397">
        <f>F13065+(E13066-E13065)*(F13068-F13065)/(E13068-E13065)</f>
        <v>4.8045333333333335</v>
      </c>
      <c r="G13066" s="98">
        <v>15</v>
      </c>
      <c r="H13066" s="491">
        <f>H13065+(E13066-E13065)*(H13068-H13065)/(E13068-E13065)</f>
        <v>0.5386603333333333</v>
      </c>
      <c r="I13066" s="492">
        <f>I13065+(E13066-E13065)*(I13068-I13065)/(E13068-E13065)</f>
        <v>8.9</v>
      </c>
      <c r="J13066" s="397">
        <f>J13065+(E13066-E13065)*(J13068-J13065)/(E13068-E13065)</f>
        <v>0.36196666666666666</v>
      </c>
      <c r="K13066" s="469">
        <f t="shared" si="1140"/>
        <v>8.9194118000149771</v>
      </c>
      <c r="L13066" s="469">
        <f t="shared" si="1141"/>
        <v>1.9411800014976777E-2</v>
      </c>
    </row>
    <row r="13067" spans="1:12">
      <c r="A13067" s="98" t="str">
        <f t="shared" si="1142"/>
        <v>D800-120</v>
      </c>
      <c r="B13067" s="98">
        <f t="shared" si="1146"/>
        <v>9</v>
      </c>
      <c r="C13067" s="98">
        <f t="shared" si="1147"/>
        <v>6</v>
      </c>
      <c r="D13067" s="98">
        <f t="shared" si="1145"/>
        <v>114</v>
      </c>
      <c r="E13067" s="98">
        <f t="shared" si="1144"/>
        <v>62</v>
      </c>
      <c r="F13067" s="397">
        <f>F13065+(E13067-E13065)*(F13068-F13065)/(E13068-E13065)</f>
        <v>4.8148666666666662</v>
      </c>
      <c r="G13067" s="98">
        <v>15</v>
      </c>
      <c r="H13067" s="491">
        <f>H13065+(E13067-E13065)*(H13068-H13065)/(E13068-E13065)</f>
        <v>0.53323266666666669</v>
      </c>
      <c r="I13067" s="492">
        <f>I13065+(E13067-E13065)*(I13068-I13065)/(E13068-E13065)</f>
        <v>9</v>
      </c>
      <c r="J13067" s="397">
        <f>J13065+(E13067-E13065)*(J13068-J13065)/(E13068-E13065)</f>
        <v>0.35373333333333329</v>
      </c>
      <c r="K13067" s="469">
        <f t="shared" ref="K13067:K13130" si="1148">F13067/H13067</f>
        <v>9.0295793330991216</v>
      </c>
      <c r="L13067" s="469">
        <f t="shared" ref="L13067:L13130" si="1149">K13067-I13067</f>
        <v>2.9579333099121641E-2</v>
      </c>
    </row>
    <row r="13068" spans="1:12">
      <c r="A13068" s="480" t="str">
        <f t="shared" si="1142"/>
        <v>D800-120</v>
      </c>
      <c r="B13068" s="480">
        <f t="shared" si="1146"/>
        <v>9</v>
      </c>
      <c r="C13068" s="480">
        <f t="shared" si="1147"/>
        <v>6</v>
      </c>
      <c r="D13068" s="480">
        <f t="shared" si="1145"/>
        <v>114</v>
      </c>
      <c r="E13068" s="480">
        <f t="shared" si="1144"/>
        <v>63</v>
      </c>
      <c r="F13068" s="484">
        <v>4.8251999999999997</v>
      </c>
      <c r="G13068" s="480">
        <v>15</v>
      </c>
      <c r="H13068" s="482">
        <v>0.52780499999999997</v>
      </c>
      <c r="I13068" s="483">
        <v>9.1</v>
      </c>
      <c r="J13068" s="484">
        <v>0.34549999999999997</v>
      </c>
      <c r="K13068" s="469">
        <f t="shared" si="1148"/>
        <v>9.1420126751357031</v>
      </c>
      <c r="L13068" s="469">
        <f t="shared" si="1149"/>
        <v>4.2012675135703503E-2</v>
      </c>
    </row>
    <row r="13069" spans="1:12">
      <c r="A13069" s="98" t="str">
        <f t="shared" si="1142"/>
        <v>D800-120</v>
      </c>
      <c r="B13069" s="98">
        <f t="shared" si="1146"/>
        <v>9</v>
      </c>
      <c r="C13069" s="98">
        <f t="shared" si="1147"/>
        <v>6</v>
      </c>
      <c r="D13069" s="98">
        <f t="shared" si="1145"/>
        <v>114</v>
      </c>
      <c r="E13069" s="98">
        <f t="shared" si="1144"/>
        <v>64</v>
      </c>
      <c r="F13069" s="397">
        <f>F13068+(E13069-E13068)*(F13071-F13068)/(E13071-E13068)</f>
        <v>4.8354666666666661</v>
      </c>
      <c r="G13069" s="98">
        <v>15</v>
      </c>
      <c r="H13069" s="491">
        <f>H13068+(E13069-E13068)*(H13071-H13068)/(E13071-E13068)</f>
        <v>0.52234499999999995</v>
      </c>
      <c r="I13069" s="492">
        <f>I13068+(E13069-E13068)*(I13071-I13068)/(E13071-E13068)</f>
        <v>9.2333333333333325</v>
      </c>
      <c r="J13069" s="397">
        <f>J13068+(E13069-E13068)*(J13071-J13068)/(E13071-E13068)</f>
        <v>0.33726666666666666</v>
      </c>
      <c r="K13069" s="469">
        <f t="shared" si="1148"/>
        <v>9.257227821969515</v>
      </c>
      <c r="L13069" s="469">
        <f t="shared" si="1149"/>
        <v>2.3894488636182487E-2</v>
      </c>
    </row>
    <row r="13070" spans="1:12">
      <c r="A13070" s="98" t="str">
        <f t="shared" si="1142"/>
        <v>D800-120</v>
      </c>
      <c r="B13070" s="98">
        <f t="shared" si="1146"/>
        <v>9</v>
      </c>
      <c r="C13070" s="98">
        <f t="shared" si="1147"/>
        <v>6</v>
      </c>
      <c r="D13070" s="98">
        <f t="shared" si="1145"/>
        <v>114</v>
      </c>
      <c r="E13070" s="98">
        <f t="shared" si="1144"/>
        <v>65</v>
      </c>
      <c r="F13070" s="397">
        <f>F13068+(E13070-E13068)*(F13071-F13068)/(E13071-E13068)</f>
        <v>4.8457333333333334</v>
      </c>
      <c r="G13070" s="98">
        <v>15</v>
      </c>
      <c r="H13070" s="491">
        <f>H13068+(E13070-E13068)*(H13071-H13068)/(E13071-E13068)</f>
        <v>0.51688500000000004</v>
      </c>
      <c r="I13070" s="492">
        <f>I13068+(E13070-E13068)*(I13071-I13068)/(E13071-E13068)</f>
        <v>9.3666666666666671</v>
      </c>
      <c r="J13070" s="397">
        <f>J13068+(E13070-E13068)*(J13071-J13068)/(E13071-E13068)</f>
        <v>0.32903333333333329</v>
      </c>
      <c r="K13070" s="469">
        <f t="shared" si="1148"/>
        <v>9.3748770680776836</v>
      </c>
      <c r="L13070" s="469">
        <f t="shared" si="1149"/>
        <v>8.2104014110164769E-3</v>
      </c>
    </row>
    <row r="13071" spans="1:12">
      <c r="A13071" s="480" t="str">
        <f t="shared" si="1142"/>
        <v>D800-120</v>
      </c>
      <c r="B13071" s="480">
        <f t="shared" si="1146"/>
        <v>9</v>
      </c>
      <c r="C13071" s="480">
        <f t="shared" si="1147"/>
        <v>6</v>
      </c>
      <c r="D13071" s="480">
        <f t="shared" si="1145"/>
        <v>114</v>
      </c>
      <c r="E13071" s="480">
        <f t="shared" si="1144"/>
        <v>66</v>
      </c>
      <c r="F13071" s="484">
        <v>4.8559999999999999</v>
      </c>
      <c r="G13071" s="480">
        <v>15</v>
      </c>
      <c r="H13071" s="482">
        <v>0.51142500000000002</v>
      </c>
      <c r="I13071" s="483">
        <v>9.5</v>
      </c>
      <c r="J13071" s="484">
        <v>0.32079999999999997</v>
      </c>
      <c r="K13071" s="469">
        <f t="shared" si="1148"/>
        <v>9.4950383731729957</v>
      </c>
      <c r="L13071" s="469">
        <f t="shared" si="1149"/>
        <v>-4.9616268270042951E-3</v>
      </c>
    </row>
    <row r="13072" spans="1:12">
      <c r="A13072" s="98" t="str">
        <f t="shared" si="1142"/>
        <v>D800-120</v>
      </c>
      <c r="B13072" s="98">
        <f t="shared" si="1146"/>
        <v>9</v>
      </c>
      <c r="C13072" s="98">
        <f t="shared" si="1147"/>
        <v>6</v>
      </c>
      <c r="D13072" s="98">
        <f t="shared" si="1145"/>
        <v>114</v>
      </c>
      <c r="E13072" s="98">
        <f t="shared" si="1144"/>
        <v>67</v>
      </c>
      <c r="F13072" s="397">
        <f>F13071+(E13072-E13071)*(F13074-F13071)/(E13074-E13071)</f>
        <v>4.8662000000000001</v>
      </c>
      <c r="G13072" s="98">
        <v>15</v>
      </c>
      <c r="H13072" s="491">
        <f>H13071+(E13072-E13071)*(H13074-H13071)/(E13074-E13071)</f>
        <v>0.50592900000000007</v>
      </c>
      <c r="I13072" s="492">
        <f>I13071+(E13072-E13071)*(I13074-I13071)/(E13074-E13071)</f>
        <v>9.6333333333333329</v>
      </c>
      <c r="J13072" s="397">
        <f>J13071+(E13072-E13071)*(J13074-J13071)/(E13074-E13071)</f>
        <v>0.31259999999999999</v>
      </c>
      <c r="K13072" s="469">
        <f t="shared" si="1148"/>
        <v>9.6183456571969579</v>
      </c>
      <c r="L13072" s="469">
        <f t="shared" si="1149"/>
        <v>-1.4987676136374972E-2</v>
      </c>
    </row>
    <row r="13073" spans="1:12">
      <c r="A13073" s="98" t="str">
        <f t="shared" si="1142"/>
        <v>D800-120</v>
      </c>
      <c r="B13073" s="98">
        <f t="shared" si="1146"/>
        <v>9</v>
      </c>
      <c r="C13073" s="98">
        <f t="shared" si="1147"/>
        <v>6</v>
      </c>
      <c r="D13073" s="98">
        <f t="shared" si="1145"/>
        <v>114</v>
      </c>
      <c r="E13073" s="98">
        <f t="shared" si="1144"/>
        <v>68</v>
      </c>
      <c r="F13073" s="397">
        <f>F13071+(E13073-E13071)*(F13074-F13071)/(E13074-E13071)</f>
        <v>4.8763999999999994</v>
      </c>
      <c r="G13073" s="98">
        <v>15</v>
      </c>
      <c r="H13073" s="491">
        <f>H13071+(E13073-E13071)*(H13074-H13071)/(E13074-E13071)</f>
        <v>0.50043300000000002</v>
      </c>
      <c r="I13073" s="492">
        <f>I13071+(E13073-E13071)*(I13074-I13071)/(E13074-E13071)</f>
        <v>9.7666666666666675</v>
      </c>
      <c r="J13073" s="397">
        <f>J13071+(E13073-E13071)*(J13074-J13071)/(E13074-E13071)</f>
        <v>0.3044</v>
      </c>
      <c r="K13073" s="469">
        <f t="shared" si="1148"/>
        <v>9.7443613830422837</v>
      </c>
      <c r="L13073" s="469">
        <f t="shared" si="1149"/>
        <v>-2.2305283624383776E-2</v>
      </c>
    </row>
    <row r="13074" spans="1:12">
      <c r="A13074" s="480" t="str">
        <f t="shared" si="1142"/>
        <v>D800-120</v>
      </c>
      <c r="B13074" s="480">
        <f t="shared" si="1146"/>
        <v>9</v>
      </c>
      <c r="C13074" s="480">
        <f t="shared" si="1147"/>
        <v>6</v>
      </c>
      <c r="D13074" s="480">
        <f t="shared" si="1145"/>
        <v>114</v>
      </c>
      <c r="E13074" s="480">
        <f t="shared" si="1144"/>
        <v>69</v>
      </c>
      <c r="F13074" s="484">
        <v>4.8865999999999996</v>
      </c>
      <c r="G13074" s="480">
        <v>15</v>
      </c>
      <c r="H13074" s="482">
        <v>0.49493700000000002</v>
      </c>
      <c r="I13074" s="483">
        <v>9.9</v>
      </c>
      <c r="J13074" s="484">
        <v>0.29620000000000002</v>
      </c>
      <c r="K13074" s="469">
        <f t="shared" si="1148"/>
        <v>9.8731757779272904</v>
      </c>
      <c r="L13074" s="469">
        <f t="shared" si="1149"/>
        <v>-2.6824222072709958E-2</v>
      </c>
    </row>
    <row r="13075" spans="1:12">
      <c r="A13075" s="98" t="str">
        <f t="shared" si="1142"/>
        <v>D800-120</v>
      </c>
      <c r="B13075" s="98">
        <f t="shared" si="1146"/>
        <v>9</v>
      </c>
      <c r="C13075" s="98">
        <f t="shared" si="1147"/>
        <v>6</v>
      </c>
      <c r="D13075" s="98">
        <f t="shared" si="1145"/>
        <v>114</v>
      </c>
      <c r="E13075" s="98">
        <f t="shared" si="1144"/>
        <v>70</v>
      </c>
      <c r="F13075" s="397">
        <f>F13074+(E13075-E13074)*(F13077-F13074)/(E13077-E13074)</f>
        <v>4.8967666666666663</v>
      </c>
      <c r="G13075" s="98">
        <v>15</v>
      </c>
      <c r="H13075" s="491">
        <f>H13074+(E13075-E13074)*(H13077-H13074)/(E13077-E13074)</f>
        <v>0.48940233333333333</v>
      </c>
      <c r="I13075" s="492">
        <f>I13074+(E13075-E13074)*(I13077-I13074)/(E13077-E13074)</f>
        <v>10.033333333333333</v>
      </c>
      <c r="J13075" s="397">
        <f>J13074+(E13075-E13074)*(J13077-J13074)/(E13077-E13074)</f>
        <v>0.2879666666666667</v>
      </c>
      <c r="K13075" s="469">
        <f t="shared" si="1148"/>
        <v>10.005605476611949</v>
      </c>
      <c r="L13075" s="469">
        <f t="shared" si="1149"/>
        <v>-2.7727856721384114E-2</v>
      </c>
    </row>
    <row r="13076" spans="1:12">
      <c r="A13076" s="98" t="str">
        <f t="shared" si="1142"/>
        <v>D800-120</v>
      </c>
      <c r="B13076" s="98">
        <f t="shared" si="1146"/>
        <v>9</v>
      </c>
      <c r="C13076" s="98">
        <f t="shared" si="1147"/>
        <v>6</v>
      </c>
      <c r="D13076" s="98">
        <f t="shared" si="1145"/>
        <v>114</v>
      </c>
      <c r="E13076" s="98">
        <f t="shared" si="1144"/>
        <v>71</v>
      </c>
      <c r="F13076" s="397">
        <f>F13074+(E13076-E13074)*(F13077-F13074)/(E13077-E13074)</f>
        <v>4.9069333333333329</v>
      </c>
      <c r="G13076" s="98">
        <v>15</v>
      </c>
      <c r="H13076" s="491">
        <f>H13074+(E13076-E13074)*(H13077-H13074)/(E13077-E13074)</f>
        <v>0.4838676666666667</v>
      </c>
      <c r="I13076" s="492">
        <f>I13074+(E13076-E13074)*(I13077-I13074)/(E13077-E13074)</f>
        <v>10.166666666666668</v>
      </c>
      <c r="J13076" s="397">
        <f>J13074+(E13076-E13074)*(J13077-J13074)/(E13077-E13074)</f>
        <v>0.27973333333333333</v>
      </c>
      <c r="K13076" s="469">
        <f t="shared" si="1148"/>
        <v>10.141064740152782</v>
      </c>
      <c r="L13076" s="469">
        <f t="shared" si="1149"/>
        <v>-2.5601926513886042E-2</v>
      </c>
    </row>
    <row r="13077" spans="1:12">
      <c r="A13077" s="480" t="str">
        <f t="shared" si="1142"/>
        <v>D800-120</v>
      </c>
      <c r="B13077" s="480">
        <f t="shared" si="1146"/>
        <v>9</v>
      </c>
      <c r="C13077" s="480">
        <f t="shared" si="1147"/>
        <v>6</v>
      </c>
      <c r="D13077" s="480">
        <f t="shared" si="1145"/>
        <v>114</v>
      </c>
      <c r="E13077" s="480">
        <f t="shared" si="1144"/>
        <v>72</v>
      </c>
      <c r="F13077" s="484">
        <v>4.9170999999999996</v>
      </c>
      <c r="G13077" s="480">
        <v>15</v>
      </c>
      <c r="H13077" s="482">
        <v>0.47833300000000001</v>
      </c>
      <c r="I13077" s="483">
        <v>10.3</v>
      </c>
      <c r="J13077" s="484">
        <v>0.27150000000000002</v>
      </c>
      <c r="K13077" s="469">
        <f t="shared" si="1148"/>
        <v>10.279658731469498</v>
      </c>
      <c r="L13077" s="469">
        <f t="shared" si="1149"/>
        <v>-2.0341268530502887E-2</v>
      </c>
    </row>
    <row r="13078" spans="1:12">
      <c r="A13078" s="98" t="str">
        <f t="shared" si="1142"/>
        <v>D800-120</v>
      </c>
      <c r="B13078" s="98">
        <f t="shared" si="1146"/>
        <v>9</v>
      </c>
      <c r="C13078" s="98">
        <f t="shared" si="1147"/>
        <v>6</v>
      </c>
      <c r="D13078" s="98">
        <f t="shared" si="1145"/>
        <v>114</v>
      </c>
      <c r="E13078" s="98">
        <f t="shared" si="1144"/>
        <v>73</v>
      </c>
      <c r="F13078" s="397">
        <f>F13077+(E13078-E13077)*(F13080-F13077)/(E13080-E13077)</f>
        <v>4.9271666666666665</v>
      </c>
      <c r="G13078" s="98">
        <v>15</v>
      </c>
      <c r="H13078" s="491">
        <f>H13077+(E13078-E13077)*(H13080-H13077)/(E13080-E13077)</f>
        <v>0.47275600000000001</v>
      </c>
      <c r="I13078" s="492">
        <f>I13077+(E13078-E13077)*(I13080-I13077)/(E13080-E13077)</f>
        <v>10.433333333333334</v>
      </c>
      <c r="J13078" s="397">
        <f>J13077+(E13078-E13077)*(J13080-J13077)/(E13080-E13077)</f>
        <v>0.26326666666666665</v>
      </c>
      <c r="K13078" s="469">
        <f t="shared" si="1148"/>
        <v>10.422219213858028</v>
      </c>
      <c r="L13078" s="469">
        <f t="shared" si="1149"/>
        <v>-1.1114119475305273E-2</v>
      </c>
    </row>
    <row r="13079" spans="1:12">
      <c r="A13079" s="98" t="str">
        <f t="shared" si="1142"/>
        <v>D800-120</v>
      </c>
      <c r="B13079" s="98">
        <f t="shared" si="1146"/>
        <v>9</v>
      </c>
      <c r="C13079" s="98">
        <f t="shared" si="1147"/>
        <v>6</v>
      </c>
      <c r="D13079" s="98">
        <f t="shared" si="1145"/>
        <v>114</v>
      </c>
      <c r="E13079" s="98">
        <f t="shared" si="1144"/>
        <v>74</v>
      </c>
      <c r="F13079" s="397">
        <f>F13077+(E13079-E13077)*(F13080-F13077)/(E13080-E13077)</f>
        <v>4.9372333333333334</v>
      </c>
      <c r="G13079" s="98">
        <v>15</v>
      </c>
      <c r="H13079" s="491">
        <f>H13077+(E13079-E13077)*(H13080-H13077)/(E13080-E13077)</f>
        <v>0.46717900000000001</v>
      </c>
      <c r="I13079" s="492">
        <f>I13077+(E13079-E13077)*(I13080-I13077)/(E13080-E13077)</f>
        <v>10.566666666666666</v>
      </c>
      <c r="J13079" s="397">
        <f>J13077+(E13079-E13077)*(J13080-J13077)/(E13080-E13077)</f>
        <v>0.25503333333333333</v>
      </c>
      <c r="K13079" s="469">
        <f t="shared" si="1148"/>
        <v>10.568183358698343</v>
      </c>
      <c r="L13079" s="469">
        <f t="shared" si="1149"/>
        <v>1.516692031676925E-3</v>
      </c>
    </row>
    <row r="13080" spans="1:12">
      <c r="A13080" s="480" t="str">
        <f t="shared" si="1142"/>
        <v>D800-120</v>
      </c>
      <c r="B13080" s="480">
        <f t="shared" si="1146"/>
        <v>9</v>
      </c>
      <c r="C13080" s="480">
        <f t="shared" si="1147"/>
        <v>6</v>
      </c>
      <c r="D13080" s="480">
        <f t="shared" si="1145"/>
        <v>114</v>
      </c>
      <c r="E13080" s="480">
        <f t="shared" si="1144"/>
        <v>75</v>
      </c>
      <c r="F13080" s="484">
        <v>4.9473000000000003</v>
      </c>
      <c r="G13080" s="480">
        <v>15</v>
      </c>
      <c r="H13080" s="482">
        <v>0.46160200000000001</v>
      </c>
      <c r="I13080" s="483">
        <v>10.7</v>
      </c>
      <c r="J13080" s="484">
        <v>0.24679999999999999</v>
      </c>
      <c r="K13080" s="469">
        <f t="shared" si="1148"/>
        <v>10.717674533472559</v>
      </c>
      <c r="L13080" s="469">
        <f t="shared" si="1149"/>
        <v>1.7674533472559872E-2</v>
      </c>
    </row>
    <row r="13081" spans="1:12">
      <c r="A13081" s="98" t="str">
        <f t="shared" si="1142"/>
        <v>D800-120</v>
      </c>
      <c r="B13081" s="98">
        <f t="shared" si="1146"/>
        <v>9</v>
      </c>
      <c r="C13081" s="98">
        <f t="shared" si="1147"/>
        <v>6</v>
      </c>
      <c r="D13081" s="98">
        <f t="shared" si="1145"/>
        <v>114</v>
      </c>
      <c r="E13081" s="98">
        <f t="shared" si="1144"/>
        <v>76</v>
      </c>
      <c r="F13081" s="397">
        <f>F13080+(E13081-E13080)*(F13083-F13080)/(E13083-E13080)</f>
        <v>4.9573333333333336</v>
      </c>
      <c r="G13081" s="98">
        <v>15</v>
      </c>
      <c r="H13081" s="491">
        <f>H13080+(E13081-E13080)*(H13083-H13080)/(E13083-E13080)</f>
        <v>0.45598033333333332</v>
      </c>
      <c r="I13081" s="492">
        <f>I13080+(E13081-E13080)*(I13083-I13080)/(E13083-E13080)</f>
        <v>10.866666666666665</v>
      </c>
      <c r="J13081" s="397">
        <f>J13080+(E13081-E13080)*(J13083-J13080)/(E13083-E13080)</f>
        <v>0.23856666666666665</v>
      </c>
      <c r="K13081" s="469">
        <f t="shared" si="1148"/>
        <v>10.871813915951055</v>
      </c>
      <c r="L13081" s="469">
        <f t="shared" si="1149"/>
        <v>5.1472492843895878E-3</v>
      </c>
    </row>
    <row r="13082" spans="1:12">
      <c r="A13082" s="98" t="str">
        <f t="shared" ref="A13082:A13119" si="1150">A13081</f>
        <v>D800-120</v>
      </c>
      <c r="B13082" s="98">
        <f t="shared" si="1146"/>
        <v>9</v>
      </c>
      <c r="C13082" s="98">
        <f t="shared" si="1147"/>
        <v>6</v>
      </c>
      <c r="D13082" s="98">
        <f t="shared" ref="D13082:D13113" si="1151">D13081</f>
        <v>114</v>
      </c>
      <c r="E13082" s="98">
        <f t="shared" ref="E13082:E13119" si="1152">E13081+1</f>
        <v>77</v>
      </c>
      <c r="F13082" s="397">
        <f>F13080+(E13082-E13080)*(F13083-F13080)/(E13083-E13080)</f>
        <v>4.9673666666666669</v>
      </c>
      <c r="G13082" s="98">
        <v>15</v>
      </c>
      <c r="H13082" s="491">
        <f>H13080+(E13082-E13080)*(H13083-H13080)/(E13083-E13080)</f>
        <v>0.45035866666666668</v>
      </c>
      <c r="I13082" s="492">
        <f>I13080+(E13082-E13080)*(I13083-I13080)/(E13083-E13080)</f>
        <v>11.033333333333333</v>
      </c>
      <c r="J13082" s="397">
        <f>J13080+(E13082-E13080)*(J13083-J13080)/(E13083-E13080)</f>
        <v>0.23033333333333333</v>
      </c>
      <c r="K13082" s="469">
        <f t="shared" si="1148"/>
        <v>11.029801432339854</v>
      </c>
      <c r="L13082" s="469">
        <f t="shared" si="1149"/>
        <v>-3.5319009934795531E-3</v>
      </c>
    </row>
    <row r="13083" spans="1:12">
      <c r="A13083" s="480" t="str">
        <f t="shared" si="1150"/>
        <v>D800-120</v>
      </c>
      <c r="B13083" s="480">
        <f t="shared" si="1146"/>
        <v>9</v>
      </c>
      <c r="C13083" s="480">
        <f t="shared" si="1147"/>
        <v>6</v>
      </c>
      <c r="D13083" s="480">
        <f t="shared" si="1151"/>
        <v>114</v>
      </c>
      <c r="E13083" s="480">
        <f t="shared" si="1152"/>
        <v>78</v>
      </c>
      <c r="F13083" s="484">
        <v>4.9774000000000003</v>
      </c>
      <c r="G13083" s="480">
        <v>15</v>
      </c>
      <c r="H13083" s="482">
        <v>0.44473699999999999</v>
      </c>
      <c r="I13083" s="483">
        <v>11.2</v>
      </c>
      <c r="J13083" s="484">
        <v>0.22209999999999999</v>
      </c>
      <c r="K13083" s="469">
        <f t="shared" si="1148"/>
        <v>11.191783008834436</v>
      </c>
      <c r="L13083" s="469">
        <f t="shared" si="1149"/>
        <v>-8.2169911655629591E-3</v>
      </c>
    </row>
    <row r="13084" spans="1:12">
      <c r="A13084" s="98" t="str">
        <f t="shared" si="1150"/>
        <v>D800-120</v>
      </c>
      <c r="B13084" s="98">
        <f t="shared" si="1146"/>
        <v>9</v>
      </c>
      <c r="C13084" s="98">
        <f t="shared" si="1147"/>
        <v>6</v>
      </c>
      <c r="D13084" s="98">
        <f t="shared" si="1151"/>
        <v>114</v>
      </c>
      <c r="E13084" s="98">
        <f t="shared" si="1152"/>
        <v>79</v>
      </c>
      <c r="F13084" s="397">
        <f>F13083+(E13084-E13083)*(F13086-F13083)/(E13086-E13083)</f>
        <v>4.9873666666666665</v>
      </c>
      <c r="G13084" s="98">
        <v>15</v>
      </c>
      <c r="H13084" s="491">
        <f>H13083+(E13084-E13083)*(H13086-H13083)/(E13086-E13083)</f>
        <v>0.43906699999999999</v>
      </c>
      <c r="I13084" s="492">
        <f>I13083+(E13084-E13083)*(I13086-I13083)/(E13086-E13083)</f>
        <v>11.366666666666665</v>
      </c>
      <c r="J13084" s="397">
        <f>J13083+(E13084-E13083)*(J13086-J13083)/(E13086-E13083)</f>
        <v>0.21386666666666665</v>
      </c>
      <c r="K13084" s="469">
        <f t="shared" si="1148"/>
        <v>11.359010507887559</v>
      </c>
      <c r="L13084" s="469">
        <f t="shared" si="1149"/>
        <v>-7.6561587791061925E-3</v>
      </c>
    </row>
    <row r="13085" spans="1:12">
      <c r="A13085" s="98" t="str">
        <f t="shared" si="1150"/>
        <v>D800-120</v>
      </c>
      <c r="B13085" s="98">
        <f t="shared" si="1146"/>
        <v>9</v>
      </c>
      <c r="C13085" s="98">
        <f t="shared" si="1147"/>
        <v>6</v>
      </c>
      <c r="D13085" s="98">
        <f t="shared" si="1151"/>
        <v>114</v>
      </c>
      <c r="E13085" s="98">
        <f t="shared" si="1152"/>
        <v>80</v>
      </c>
      <c r="F13085" s="397">
        <f>F13083+(E13085-E13083)*(F13086-F13083)/(E13086-E13083)</f>
        <v>4.9973333333333336</v>
      </c>
      <c r="G13085" s="98">
        <v>15</v>
      </c>
      <c r="H13085" s="491">
        <f>H13083+(E13085-E13083)*(H13086-H13083)/(E13086-E13083)</f>
        <v>0.43339700000000003</v>
      </c>
      <c r="I13085" s="492">
        <f>I13083+(E13085-E13083)*(I13086-I13083)/(E13086-E13083)</f>
        <v>11.533333333333333</v>
      </c>
      <c r="J13085" s="397">
        <f>J13083+(E13085-E13083)*(J13086-J13083)/(E13086-E13083)</f>
        <v>0.20563333333333333</v>
      </c>
      <c r="K13085" s="469">
        <f t="shared" si="1148"/>
        <v>11.530613579081843</v>
      </c>
      <c r="L13085" s="469">
        <f t="shared" si="1149"/>
        <v>-2.7197542514905138E-3</v>
      </c>
    </row>
    <row r="13086" spans="1:12">
      <c r="A13086" s="480" t="str">
        <f t="shared" si="1150"/>
        <v>D800-120</v>
      </c>
      <c r="B13086" s="480">
        <f t="shared" si="1146"/>
        <v>9</v>
      </c>
      <c r="C13086" s="480">
        <f t="shared" si="1147"/>
        <v>6</v>
      </c>
      <c r="D13086" s="480">
        <f t="shared" si="1151"/>
        <v>114</v>
      </c>
      <c r="E13086" s="480">
        <f t="shared" si="1152"/>
        <v>81</v>
      </c>
      <c r="F13086" s="484">
        <v>5.0072999999999999</v>
      </c>
      <c r="G13086" s="480">
        <v>15</v>
      </c>
      <c r="H13086" s="482">
        <v>0.42772700000000002</v>
      </c>
      <c r="I13086" s="483">
        <v>11.7</v>
      </c>
      <c r="J13086" s="484">
        <v>0.19739999999999999</v>
      </c>
      <c r="K13086" s="469">
        <f t="shared" si="1148"/>
        <v>11.706766231731921</v>
      </c>
      <c r="L13086" s="469">
        <f t="shared" si="1149"/>
        <v>6.7662317319214793E-3</v>
      </c>
    </row>
    <row r="13087" spans="1:12">
      <c r="A13087" s="98" t="str">
        <f t="shared" si="1150"/>
        <v>D800-120</v>
      </c>
      <c r="B13087" s="98">
        <f t="shared" si="1146"/>
        <v>9</v>
      </c>
      <c r="C13087" s="98">
        <f t="shared" si="1147"/>
        <v>6</v>
      </c>
      <c r="D13087" s="98">
        <f t="shared" si="1151"/>
        <v>114</v>
      </c>
      <c r="E13087" s="98">
        <f t="shared" si="1152"/>
        <v>82</v>
      </c>
      <c r="F13087" s="397">
        <f>F13086+(E13087-E13086)*(F13089-F13086)/(E13089-E13086)</f>
        <v>5.0171999999999999</v>
      </c>
      <c r="G13087" s="98">
        <v>15</v>
      </c>
      <c r="H13087" s="491">
        <f>H13086+(E13087-E13086)*(H13089-H13086)/(E13089-E13086)</f>
        <v>0.42200533333333334</v>
      </c>
      <c r="I13087" s="492">
        <f>I13086+(E13087-E13086)*(I13089-I13086)/(E13089-E13086)</f>
        <v>11.9</v>
      </c>
      <c r="J13087" s="397">
        <f>J13086+(E13087-E13086)*(J13089-J13086)/(E13089-E13086)</f>
        <v>0.18920000000000001</v>
      </c>
      <c r="K13087" s="469">
        <f t="shared" si="1148"/>
        <v>11.888949270783307</v>
      </c>
      <c r="L13087" s="469">
        <f t="shared" si="1149"/>
        <v>-1.1050729216693256E-2</v>
      </c>
    </row>
    <row r="13088" spans="1:12">
      <c r="A13088" s="98" t="str">
        <f t="shared" si="1150"/>
        <v>D800-120</v>
      </c>
      <c r="B13088" s="98">
        <f t="shared" si="1146"/>
        <v>9</v>
      </c>
      <c r="C13088" s="98">
        <f t="shared" si="1147"/>
        <v>6</v>
      </c>
      <c r="D13088" s="98">
        <f t="shared" si="1151"/>
        <v>114</v>
      </c>
      <c r="E13088" s="98">
        <f t="shared" si="1152"/>
        <v>83</v>
      </c>
      <c r="F13088" s="397">
        <f>F13086+(E13088-E13086)*(F13089-F13086)/(E13089-E13086)</f>
        <v>5.0270999999999999</v>
      </c>
      <c r="G13088" s="98">
        <v>15</v>
      </c>
      <c r="H13088" s="491">
        <f>H13086+(E13088-E13086)*(H13089-H13086)/(E13089-E13086)</f>
        <v>0.41628366666666666</v>
      </c>
      <c r="I13088" s="492">
        <f>I13086+(E13088-E13086)*(I13089-I13086)/(E13089-E13086)</f>
        <v>12.1</v>
      </c>
      <c r="J13088" s="397">
        <f>J13086+(E13088-E13086)*(J13089-J13086)/(E13089-E13086)</f>
        <v>0.18099999999999999</v>
      </c>
      <c r="K13088" s="469">
        <f t="shared" si="1148"/>
        <v>12.076140388244875</v>
      </c>
      <c r="L13088" s="469">
        <f t="shared" si="1149"/>
        <v>-2.3859611755124632E-2</v>
      </c>
    </row>
    <row r="13089" spans="1:12">
      <c r="A13089" s="480" t="str">
        <f t="shared" si="1150"/>
        <v>D800-120</v>
      </c>
      <c r="B13089" s="480">
        <f t="shared" si="1146"/>
        <v>9</v>
      </c>
      <c r="C13089" s="480">
        <f t="shared" si="1147"/>
        <v>6</v>
      </c>
      <c r="D13089" s="480">
        <f t="shared" si="1151"/>
        <v>114</v>
      </c>
      <c r="E13089" s="480">
        <f t="shared" si="1152"/>
        <v>84</v>
      </c>
      <c r="F13089" s="484">
        <v>5.0369999999999999</v>
      </c>
      <c r="G13089" s="480">
        <v>15</v>
      </c>
      <c r="H13089" s="482">
        <v>0.41056199999999998</v>
      </c>
      <c r="I13089" s="483">
        <v>12.3</v>
      </c>
      <c r="J13089" s="484">
        <v>0.17280000000000001</v>
      </c>
      <c r="K13089" s="469">
        <f t="shared" si="1148"/>
        <v>12.268548964590002</v>
      </c>
      <c r="L13089" s="469">
        <f t="shared" si="1149"/>
        <v>-3.1451035409999051E-2</v>
      </c>
    </row>
    <row r="13090" spans="1:12">
      <c r="A13090" s="98" t="str">
        <f t="shared" si="1150"/>
        <v>D800-120</v>
      </c>
      <c r="B13090" s="98">
        <f t="shared" si="1146"/>
        <v>9</v>
      </c>
      <c r="C13090" s="98">
        <f t="shared" si="1147"/>
        <v>6</v>
      </c>
      <c r="D13090" s="98">
        <f t="shared" si="1151"/>
        <v>114</v>
      </c>
      <c r="E13090" s="98">
        <f t="shared" si="1152"/>
        <v>85</v>
      </c>
      <c r="F13090" s="397">
        <f>F13089+(E13090-E13089)*(F13092-F13089)/(E13092-E13089)</f>
        <v>5.0468333333333328</v>
      </c>
      <c r="G13090" s="98">
        <v>15</v>
      </c>
      <c r="H13090" s="491">
        <f>H13089+(E13090-E13089)*(H13092-H13089)/(E13092-E13089)</f>
        <v>0.40478566666666665</v>
      </c>
      <c r="I13090" s="492">
        <f>I13089+(E13090-E13089)*(I13092-I13089)/(E13092-E13089)</f>
        <v>12.5</v>
      </c>
      <c r="J13090" s="397">
        <f>J13089+(E13090-E13089)*(J13092-J13089)/(E13092-E13089)</f>
        <v>0.16456666666666667</v>
      </c>
      <c r="K13090" s="469">
        <f t="shared" si="1148"/>
        <v>12.467915118865374</v>
      </c>
      <c r="L13090" s="469">
        <f t="shared" si="1149"/>
        <v>-3.2084881134625931E-2</v>
      </c>
    </row>
    <row r="13091" spans="1:12">
      <c r="A13091" s="98" t="str">
        <f t="shared" si="1150"/>
        <v>D800-120</v>
      </c>
      <c r="B13091" s="98">
        <f t="shared" si="1146"/>
        <v>9</v>
      </c>
      <c r="C13091" s="98">
        <f t="shared" si="1147"/>
        <v>6</v>
      </c>
      <c r="D13091" s="98">
        <f t="shared" si="1151"/>
        <v>114</v>
      </c>
      <c r="E13091" s="98">
        <f t="shared" si="1152"/>
        <v>86</v>
      </c>
      <c r="F13091" s="397">
        <f>F13089+(E13091-E13089)*(F13092-F13089)/(E13092-E13089)</f>
        <v>5.0566666666666666</v>
      </c>
      <c r="G13091" s="98">
        <v>15</v>
      </c>
      <c r="H13091" s="491">
        <f>H13089+(E13091-E13089)*(H13092-H13089)/(E13092-E13089)</f>
        <v>0.39900933333333333</v>
      </c>
      <c r="I13091" s="492">
        <f>I13089+(E13091-E13089)*(I13092-I13089)/(E13092-E13089)</f>
        <v>12.700000000000001</v>
      </c>
      <c r="J13091" s="397">
        <f>J13089+(E13091-E13089)*(J13092-J13089)/(E13092-E13089)</f>
        <v>0.15633333333333335</v>
      </c>
      <c r="K13091" s="469">
        <f t="shared" si="1148"/>
        <v>12.673053596072942</v>
      </c>
      <c r="L13091" s="469">
        <f t="shared" si="1149"/>
        <v>-2.6946403927059492E-2</v>
      </c>
    </row>
    <row r="13092" spans="1:12">
      <c r="A13092" s="480" t="str">
        <f t="shared" si="1150"/>
        <v>D800-120</v>
      </c>
      <c r="B13092" s="480">
        <f t="shared" si="1146"/>
        <v>9</v>
      </c>
      <c r="C13092" s="480">
        <f t="shared" si="1147"/>
        <v>6</v>
      </c>
      <c r="D13092" s="480">
        <f t="shared" si="1151"/>
        <v>114</v>
      </c>
      <c r="E13092" s="480">
        <f t="shared" si="1152"/>
        <v>87</v>
      </c>
      <c r="F13092" s="484">
        <v>5.0664999999999996</v>
      </c>
      <c r="G13092" s="480">
        <v>15</v>
      </c>
      <c r="H13092" s="482">
        <v>0.393233</v>
      </c>
      <c r="I13092" s="483">
        <v>12.9</v>
      </c>
      <c r="J13092" s="484">
        <v>0.14810000000000001</v>
      </c>
      <c r="K13092" s="469">
        <f t="shared" si="1148"/>
        <v>12.884218771059397</v>
      </c>
      <c r="L13092" s="469">
        <f t="shared" si="1149"/>
        <v>-1.5781228940603853E-2</v>
      </c>
    </row>
    <row r="13093" spans="1:12">
      <c r="A13093" s="98" t="str">
        <f t="shared" si="1150"/>
        <v>D800-120</v>
      </c>
      <c r="B13093" s="98">
        <f t="shared" si="1146"/>
        <v>9</v>
      </c>
      <c r="C13093" s="98">
        <f t="shared" si="1147"/>
        <v>6</v>
      </c>
      <c r="D13093" s="98">
        <f t="shared" si="1151"/>
        <v>114</v>
      </c>
      <c r="E13093" s="98">
        <f t="shared" si="1152"/>
        <v>88</v>
      </c>
      <c r="F13093" s="397">
        <f>F13092+(E13093-E13092)*(F13095-F13092)/(E13095-E13092)</f>
        <v>5.0762999999999998</v>
      </c>
      <c r="G13093" s="98">
        <v>15</v>
      </c>
      <c r="H13093" s="491">
        <f>H13092+(E13093-E13092)*(H13095-H13092)/(E13095-E13092)</f>
        <v>0.38739899999999999</v>
      </c>
      <c r="I13093" s="492">
        <f>I13092+(E13093-E13092)*(I13095-I13092)/(E13095-E13092)</f>
        <v>13.133333333333333</v>
      </c>
      <c r="J13093" s="397">
        <f>J13092+(E13093-E13092)*(J13095-J13092)/(E13095-E13092)</f>
        <v>0.13986666666666667</v>
      </c>
      <c r="K13093" s="469">
        <f t="shared" si="1148"/>
        <v>13.103544407703685</v>
      </c>
      <c r="L13093" s="469">
        <f t="shared" si="1149"/>
        <v>-2.9788925629647522E-2</v>
      </c>
    </row>
    <row r="13094" spans="1:12">
      <c r="A13094" s="98" t="str">
        <f t="shared" si="1150"/>
        <v>D800-120</v>
      </c>
      <c r="B13094" s="98">
        <f t="shared" si="1146"/>
        <v>9</v>
      </c>
      <c r="C13094" s="98">
        <f t="shared" si="1147"/>
        <v>6</v>
      </c>
      <c r="D13094" s="98">
        <f t="shared" si="1151"/>
        <v>114</v>
      </c>
      <c r="E13094" s="98">
        <f t="shared" si="1152"/>
        <v>89</v>
      </c>
      <c r="F13094" s="397">
        <f>F13092+(E13094-E13092)*(F13095-F13092)/(E13095-E13092)</f>
        <v>5.0861000000000001</v>
      </c>
      <c r="G13094" s="98">
        <v>15</v>
      </c>
      <c r="H13094" s="491">
        <f>H13092+(E13094-E13092)*(H13095-H13092)/(E13095-E13092)</f>
        <v>0.38156499999999999</v>
      </c>
      <c r="I13094" s="492">
        <f>I13092+(E13094-E13092)*(I13095-I13092)/(E13095-E13092)</f>
        <v>13.366666666666667</v>
      </c>
      <c r="J13094" s="397">
        <f>J13092+(E13094-E13092)*(J13095-J13092)/(E13095-E13092)</f>
        <v>0.13163333333333332</v>
      </c>
      <c r="K13094" s="469">
        <f t="shared" si="1148"/>
        <v>13.329576874189195</v>
      </c>
      <c r="L13094" s="469">
        <f t="shared" si="1149"/>
        <v>-3.7089792477472017E-2</v>
      </c>
    </row>
    <row r="13095" spans="1:12">
      <c r="A13095" s="480" t="str">
        <f t="shared" si="1150"/>
        <v>D800-120</v>
      </c>
      <c r="B13095" s="480">
        <f t="shared" si="1146"/>
        <v>9</v>
      </c>
      <c r="C13095" s="480">
        <f t="shared" si="1147"/>
        <v>6</v>
      </c>
      <c r="D13095" s="480">
        <f t="shared" si="1151"/>
        <v>114</v>
      </c>
      <c r="E13095" s="480">
        <f t="shared" si="1152"/>
        <v>90</v>
      </c>
      <c r="F13095" s="484">
        <v>5.0959000000000003</v>
      </c>
      <c r="G13095" s="480">
        <v>15</v>
      </c>
      <c r="H13095" s="482">
        <v>0.37573099999999998</v>
      </c>
      <c r="I13095" s="483">
        <v>13.6</v>
      </c>
      <c r="J13095" s="484">
        <v>0.1234</v>
      </c>
      <c r="K13095" s="469">
        <f t="shared" si="1148"/>
        <v>13.562628582682825</v>
      </c>
      <c r="L13095" s="469">
        <f t="shared" si="1149"/>
        <v>-3.737141731717486E-2</v>
      </c>
    </row>
    <row r="13096" spans="1:12">
      <c r="A13096" s="98" t="str">
        <f t="shared" si="1150"/>
        <v>D800-120</v>
      </c>
      <c r="B13096" s="98">
        <f t="shared" si="1146"/>
        <v>9</v>
      </c>
      <c r="C13096" s="98">
        <f t="shared" si="1147"/>
        <v>6</v>
      </c>
      <c r="D13096" s="98">
        <f t="shared" si="1151"/>
        <v>114</v>
      </c>
      <c r="E13096" s="98">
        <f t="shared" si="1152"/>
        <v>91</v>
      </c>
      <c r="F13096" s="397">
        <f>F13095+(E13096-E13095)*(F13098-F13095)/(E13098-E13095)</f>
        <v>5.1056333333333335</v>
      </c>
      <c r="G13096" s="98">
        <v>15</v>
      </c>
      <c r="H13096" s="491">
        <f>H13095+(E13096-E13095)*(H13098-H13095)/(E13098-E13095)</f>
        <v>0.36983499999999997</v>
      </c>
      <c r="I13096" s="492">
        <f>I13095+(E13096-E13095)*(I13098-I13095)/(E13098-E13095)</f>
        <v>13.833333333333334</v>
      </c>
      <c r="J13096" s="397">
        <f>J13095+(E13096-E13095)*(J13098-J13095)/(E13098-E13095)</f>
        <v>0.11516666666666667</v>
      </c>
      <c r="K13096" s="469">
        <f t="shared" si="1148"/>
        <v>13.805165366537331</v>
      </c>
      <c r="L13096" s="469">
        <f t="shared" si="1149"/>
        <v>-2.8167966796003086E-2</v>
      </c>
    </row>
    <row r="13097" spans="1:12">
      <c r="A13097" s="98" t="str">
        <f t="shared" si="1150"/>
        <v>D800-120</v>
      </c>
      <c r="B13097" s="98">
        <f t="shared" si="1146"/>
        <v>9</v>
      </c>
      <c r="C13097" s="98">
        <f t="shared" si="1147"/>
        <v>6</v>
      </c>
      <c r="D13097" s="98">
        <f t="shared" si="1151"/>
        <v>114</v>
      </c>
      <c r="E13097" s="98">
        <f t="shared" si="1152"/>
        <v>92</v>
      </c>
      <c r="F13097" s="397">
        <f>F13095+(E13097-E13095)*(F13098-F13095)/(E13098-E13095)</f>
        <v>5.1153666666666666</v>
      </c>
      <c r="G13097" s="98">
        <v>15</v>
      </c>
      <c r="H13097" s="491">
        <f>H13095+(E13097-E13095)*(H13098-H13095)/(E13098-E13095)</f>
        <v>0.36393900000000001</v>
      </c>
      <c r="I13097" s="492">
        <f>I13095+(E13097-E13095)*(I13098-I13095)/(E13098-E13095)</f>
        <v>14.066666666666666</v>
      </c>
      <c r="J13097" s="397">
        <f>J13095+(E13097-E13095)*(J13098-J13095)/(E13098-E13095)</f>
        <v>0.10693333333333332</v>
      </c>
      <c r="K13097" s="469">
        <f t="shared" si="1148"/>
        <v>14.055560593029783</v>
      </c>
      <c r="L13097" s="469">
        <f t="shared" si="1149"/>
        <v>-1.1106073636883096E-2</v>
      </c>
    </row>
    <row r="13098" spans="1:12">
      <c r="A13098" s="480" t="str">
        <f t="shared" si="1150"/>
        <v>D800-120</v>
      </c>
      <c r="B13098" s="480">
        <f t="shared" si="1146"/>
        <v>9</v>
      </c>
      <c r="C13098" s="480">
        <f t="shared" si="1147"/>
        <v>6</v>
      </c>
      <c r="D13098" s="480">
        <f t="shared" si="1151"/>
        <v>114</v>
      </c>
      <c r="E13098" s="480">
        <f t="shared" si="1152"/>
        <v>93</v>
      </c>
      <c r="F13098" s="484">
        <v>5.1250999999999998</v>
      </c>
      <c r="G13098" s="480">
        <v>15</v>
      </c>
      <c r="H13098" s="482">
        <v>0.358043</v>
      </c>
      <c r="I13098" s="483">
        <v>14.3</v>
      </c>
      <c r="J13098" s="484">
        <v>9.8699999999999996E-2</v>
      </c>
      <c r="K13098" s="469">
        <f t="shared" si="1148"/>
        <v>14.314202484059177</v>
      </c>
      <c r="L13098" s="469">
        <f t="shared" si="1149"/>
        <v>1.4202484059175902E-2</v>
      </c>
    </row>
    <row r="13099" spans="1:12">
      <c r="A13099" s="98" t="str">
        <f t="shared" si="1150"/>
        <v>D800-120</v>
      </c>
      <c r="B13099" s="98">
        <f t="shared" si="1146"/>
        <v>9</v>
      </c>
      <c r="C13099" s="98">
        <f t="shared" si="1147"/>
        <v>6</v>
      </c>
      <c r="D13099" s="98">
        <f t="shared" si="1151"/>
        <v>114</v>
      </c>
      <c r="E13099" s="98">
        <f t="shared" si="1152"/>
        <v>94</v>
      </c>
      <c r="F13099" s="397">
        <f>F13098+(E13099-E13098)*(F13101-F13098)/(E13101-E13098)</f>
        <v>5.1347666666666667</v>
      </c>
      <c r="G13099" s="98">
        <v>15</v>
      </c>
      <c r="H13099" s="491">
        <f>H13098+(E13099-E13098)*(H13101-H13098)/(E13101-E13098)</f>
        <v>0.35208266666666665</v>
      </c>
      <c r="I13099" s="492">
        <f>I13098+(E13099-E13098)*(I13101-I13098)/(E13101-E13098)</f>
        <v>14.6</v>
      </c>
      <c r="J13099" s="397">
        <f>J13098+(E13099-E13098)*(J13101-J13098)/(E13101-E13098)</f>
        <v>9.0466666666666667E-2</v>
      </c>
      <c r="K13099" s="469">
        <f t="shared" si="1148"/>
        <v>14.583980277359105</v>
      </c>
      <c r="L13099" s="469">
        <f t="shared" si="1149"/>
        <v>-1.6019722640894685E-2</v>
      </c>
    </row>
    <row r="13100" spans="1:12">
      <c r="A13100" s="98" t="str">
        <f t="shared" si="1150"/>
        <v>D800-120</v>
      </c>
      <c r="B13100" s="98">
        <f t="shared" si="1146"/>
        <v>9</v>
      </c>
      <c r="C13100" s="98">
        <f t="shared" si="1147"/>
        <v>6</v>
      </c>
      <c r="D13100" s="98">
        <f t="shared" si="1151"/>
        <v>114</v>
      </c>
      <c r="E13100" s="98">
        <f t="shared" si="1152"/>
        <v>95</v>
      </c>
      <c r="F13100" s="397">
        <f>F13098+(E13100-E13098)*(F13101-F13098)/(E13101-E13098)</f>
        <v>5.1444333333333327</v>
      </c>
      <c r="G13100" s="98">
        <v>15</v>
      </c>
      <c r="H13100" s="491">
        <f>H13098+(E13100-E13098)*(H13101-H13098)/(E13101-E13098)</f>
        <v>0.34612233333333337</v>
      </c>
      <c r="I13100" s="492">
        <f>I13098+(E13100-E13098)*(I13101-I13098)/(E13101-E13098)</f>
        <v>14.9</v>
      </c>
      <c r="J13100" s="397">
        <f>J13098+(E13100-E13098)*(J13101-J13098)/(E13101-E13098)</f>
        <v>8.2233333333333325E-2</v>
      </c>
      <c r="K13100" s="469">
        <f t="shared" si="1148"/>
        <v>14.863049384273573</v>
      </c>
      <c r="L13100" s="469">
        <f t="shared" si="1149"/>
        <v>-3.6950615726427216E-2</v>
      </c>
    </row>
    <row r="13101" spans="1:12">
      <c r="A13101" s="480" t="str">
        <f t="shared" si="1150"/>
        <v>D800-120</v>
      </c>
      <c r="B13101" s="480">
        <f t="shared" si="1146"/>
        <v>9</v>
      </c>
      <c r="C13101" s="480">
        <f t="shared" si="1147"/>
        <v>6</v>
      </c>
      <c r="D13101" s="480">
        <f t="shared" si="1151"/>
        <v>114</v>
      </c>
      <c r="E13101" s="480">
        <f t="shared" si="1152"/>
        <v>96</v>
      </c>
      <c r="F13101" s="484">
        <v>5.1540999999999997</v>
      </c>
      <c r="G13101" s="480">
        <v>15</v>
      </c>
      <c r="H13101" s="482">
        <v>0.34016200000000002</v>
      </c>
      <c r="I13101" s="483">
        <v>15.2</v>
      </c>
      <c r="J13101" s="484">
        <v>7.3999999999999996E-2</v>
      </c>
      <c r="K13101" s="469">
        <f t="shared" si="1148"/>
        <v>15.151898213204294</v>
      </c>
      <c r="L13101" s="469">
        <f t="shared" si="1149"/>
        <v>-4.8101786795704982E-2</v>
      </c>
    </row>
    <row r="13102" spans="1:12">
      <c r="A13102" s="98" t="str">
        <f t="shared" si="1150"/>
        <v>D800-120</v>
      </c>
      <c r="B13102" s="98">
        <f t="shared" si="1146"/>
        <v>9</v>
      </c>
      <c r="C13102" s="98">
        <f t="shared" si="1147"/>
        <v>6</v>
      </c>
      <c r="D13102" s="98">
        <f t="shared" si="1151"/>
        <v>114</v>
      </c>
      <c r="E13102" s="98">
        <f t="shared" si="1152"/>
        <v>97</v>
      </c>
      <c r="F13102" s="397">
        <f>F13101+(E13102-E13101)*(F13104-F13101)/(E13104-E13101)</f>
        <v>5.1637333333333331</v>
      </c>
      <c r="G13102" s="98">
        <v>15</v>
      </c>
      <c r="H13102" s="491">
        <f>H13101+(E13102-E13101)*(H13104-H13101)/(E13104-E13101)</f>
        <v>0.33413300000000001</v>
      </c>
      <c r="I13102" s="492">
        <f>I13101+(E13102-E13101)*(I13104-I13101)/(E13104-E13101)</f>
        <v>15.5</v>
      </c>
      <c r="J13102" s="397">
        <f>J13101+(E13102-E13101)*(J13104-J13101)/(E13104-E13101)</f>
        <v>6.5799999999999997E-2</v>
      </c>
      <c r="K13102" s="469">
        <f t="shared" si="1148"/>
        <v>15.454125552798834</v>
      </c>
      <c r="L13102" s="469">
        <f t="shared" si="1149"/>
        <v>-4.5874447201166291E-2</v>
      </c>
    </row>
    <row r="13103" spans="1:12">
      <c r="A13103" s="98" t="str">
        <f t="shared" si="1150"/>
        <v>D800-120</v>
      </c>
      <c r="B13103" s="98">
        <f t="shared" si="1146"/>
        <v>9</v>
      </c>
      <c r="C13103" s="98">
        <f t="shared" si="1147"/>
        <v>6</v>
      </c>
      <c r="D13103" s="98">
        <f t="shared" si="1151"/>
        <v>114</v>
      </c>
      <c r="E13103" s="98">
        <f t="shared" si="1152"/>
        <v>98</v>
      </c>
      <c r="F13103" s="397">
        <f>F13101+(E13103-E13101)*(F13104-F13101)/(E13104-E13101)</f>
        <v>5.1733666666666664</v>
      </c>
      <c r="G13103" s="98">
        <v>15</v>
      </c>
      <c r="H13103" s="491">
        <f>H13101+(E13103-E13101)*(H13104-H13101)/(E13104-E13101)</f>
        <v>0.32810400000000001</v>
      </c>
      <c r="I13103" s="492">
        <f>I13101+(E13103-E13101)*(I13104-I13101)/(E13104-E13101)</f>
        <v>15.8</v>
      </c>
      <c r="J13103" s="397">
        <f>J13101+(E13103-E13101)*(J13104-J13101)/(E13104-E13101)</f>
        <v>5.7599999999999998E-2</v>
      </c>
      <c r="K13103" s="469">
        <f t="shared" si="1148"/>
        <v>15.767459911085101</v>
      </c>
      <c r="L13103" s="469">
        <f t="shared" si="1149"/>
        <v>-3.2540088914899457E-2</v>
      </c>
    </row>
    <row r="13104" spans="1:12">
      <c r="A13104" s="480" t="str">
        <f t="shared" si="1150"/>
        <v>D800-120</v>
      </c>
      <c r="B13104" s="480">
        <f t="shared" si="1146"/>
        <v>9</v>
      </c>
      <c r="C13104" s="480">
        <f t="shared" si="1147"/>
        <v>6</v>
      </c>
      <c r="D13104" s="480">
        <f t="shared" si="1151"/>
        <v>114</v>
      </c>
      <c r="E13104" s="480">
        <f t="shared" si="1152"/>
        <v>99</v>
      </c>
      <c r="F13104" s="484">
        <v>5.1829999999999998</v>
      </c>
      <c r="G13104" s="480">
        <v>15</v>
      </c>
      <c r="H13104" s="482">
        <v>0.322075</v>
      </c>
      <c r="I13104" s="483">
        <v>16.100000000000001</v>
      </c>
      <c r="J13104" s="484">
        <v>4.9399999999999999E-2</v>
      </c>
      <c r="K13104" s="469">
        <f t="shared" si="1148"/>
        <v>16.092525032989212</v>
      </c>
      <c r="L13104" s="469">
        <f t="shared" si="1149"/>
        <v>-7.474967010789868E-3</v>
      </c>
    </row>
    <row r="13105" spans="1:12">
      <c r="A13105" s="98" t="str">
        <f t="shared" si="1150"/>
        <v>D800-120</v>
      </c>
      <c r="B13105" s="98">
        <f t="shared" si="1146"/>
        <v>9</v>
      </c>
      <c r="C13105" s="98">
        <f t="shared" si="1147"/>
        <v>6</v>
      </c>
      <c r="D13105" s="98">
        <f t="shared" si="1151"/>
        <v>114</v>
      </c>
      <c r="E13105" s="98">
        <f t="shared" si="1152"/>
        <v>100</v>
      </c>
      <c r="F13105" s="397">
        <f>F13104+(E13105-E13104)*(F13107-F13104)/(E13107-E13104)</f>
        <v>5.192566666666667</v>
      </c>
      <c r="G13105" s="98">
        <v>15</v>
      </c>
      <c r="H13105" s="491">
        <f>H13104+(E13105-E13104)*(H13107-H13104)/(E13107-E13104)</f>
        <v>0.31597399999999998</v>
      </c>
      <c r="I13105" s="492">
        <f>I13104+(E13105-E13104)*(I13107-I13104)/(E13107-E13104)</f>
        <v>16.466666666666669</v>
      </c>
      <c r="J13105" s="397">
        <f>J13104+(E13105-E13104)*(J13107-J13104)/(E13107-E13104)</f>
        <v>4.1166666666666664E-2</v>
      </c>
      <c r="K13105" s="469">
        <f t="shared" si="1148"/>
        <v>16.433525121265255</v>
      </c>
      <c r="L13105" s="469">
        <f t="shared" si="1149"/>
        <v>-3.3141545401413453E-2</v>
      </c>
    </row>
    <row r="13106" spans="1:12">
      <c r="A13106" s="98" t="str">
        <f t="shared" si="1150"/>
        <v>D800-120</v>
      </c>
      <c r="B13106" s="98">
        <f t="shared" si="1146"/>
        <v>9</v>
      </c>
      <c r="C13106" s="98">
        <f t="shared" si="1147"/>
        <v>6</v>
      </c>
      <c r="D13106" s="98">
        <f t="shared" si="1151"/>
        <v>114</v>
      </c>
      <c r="E13106" s="98">
        <f t="shared" si="1152"/>
        <v>101</v>
      </c>
      <c r="F13106" s="397">
        <f>F13104+(E13106-E13104)*(F13107-F13104)/(E13107-E13104)</f>
        <v>5.2021333333333333</v>
      </c>
      <c r="G13106" s="98">
        <v>15</v>
      </c>
      <c r="H13106" s="491">
        <f>H13104+(E13106-E13104)*(H13107-H13104)/(E13107-E13104)</f>
        <v>0.30987300000000001</v>
      </c>
      <c r="I13106" s="492">
        <f>I13104+(E13106-E13104)*(I13107-I13104)/(E13107-E13104)</f>
        <v>16.833333333333332</v>
      </c>
      <c r="J13106" s="397">
        <f>J13104+(E13106-E13104)*(J13107-J13104)/(E13107-E13104)</f>
        <v>3.2933333333333328E-2</v>
      </c>
      <c r="K13106" s="469">
        <f t="shared" si="1148"/>
        <v>16.787952914043281</v>
      </c>
      <c r="L13106" s="469">
        <f t="shared" si="1149"/>
        <v>-4.5380419290051321E-2</v>
      </c>
    </row>
    <row r="13107" spans="1:12">
      <c r="A13107" s="480" t="str">
        <f t="shared" si="1150"/>
        <v>D800-120</v>
      </c>
      <c r="B13107" s="480">
        <f t="shared" si="1146"/>
        <v>9</v>
      </c>
      <c r="C13107" s="480">
        <f t="shared" si="1147"/>
        <v>6</v>
      </c>
      <c r="D13107" s="480">
        <f t="shared" si="1151"/>
        <v>114</v>
      </c>
      <c r="E13107" s="480">
        <f t="shared" si="1152"/>
        <v>102</v>
      </c>
      <c r="F13107" s="484">
        <v>5.2117000000000004</v>
      </c>
      <c r="G13107" s="480">
        <v>15</v>
      </c>
      <c r="H13107" s="482">
        <v>0.30377199999999999</v>
      </c>
      <c r="I13107" s="483">
        <v>17.2</v>
      </c>
      <c r="J13107" s="484">
        <v>2.47E-2</v>
      </c>
      <c r="K13107" s="469">
        <f t="shared" si="1148"/>
        <v>17.156617463097326</v>
      </c>
      <c r="L13107" s="469">
        <f t="shared" si="1149"/>
        <v>-4.3382536902672797E-2</v>
      </c>
    </row>
    <row r="13108" spans="1:12">
      <c r="A13108" s="98" t="str">
        <f t="shared" si="1150"/>
        <v>D800-120</v>
      </c>
      <c r="B13108" s="98">
        <f t="shared" si="1146"/>
        <v>9</v>
      </c>
      <c r="C13108" s="98">
        <f t="shared" si="1147"/>
        <v>6</v>
      </c>
      <c r="D13108" s="98">
        <f t="shared" si="1151"/>
        <v>114</v>
      </c>
      <c r="E13108" s="98">
        <f t="shared" si="1152"/>
        <v>103</v>
      </c>
      <c r="F13108" s="397">
        <f>F13107+(E13108-E13107)*(F13110-F13107)/(E13110-E13107)</f>
        <v>5.2212000000000005</v>
      </c>
      <c r="G13108" s="98">
        <v>15</v>
      </c>
      <c r="H13108" s="491">
        <f>H13107+(E13108-E13107)*(H13110-H13107)/(E13110-E13107)</f>
        <v>0.29759566666666665</v>
      </c>
      <c r="I13108" s="492">
        <f>I13107+(E13108-E13107)*(I13110-I13107)/(E13110-E13107)</f>
        <v>17.599999999999998</v>
      </c>
      <c r="J13108" s="397">
        <f>J13107+(E13108-E13107)*(J13110-J13107)/(E13110-E13107)</f>
        <v>1.6466666666666664E-2</v>
      </c>
      <c r="K13108" s="469">
        <f t="shared" si="1148"/>
        <v>17.544610304585532</v>
      </c>
      <c r="L13108" s="469">
        <f t="shared" si="1149"/>
        <v>-5.5389695414465479E-2</v>
      </c>
    </row>
    <row r="13109" spans="1:12">
      <c r="A13109" s="98" t="str">
        <f t="shared" si="1150"/>
        <v>D800-120</v>
      </c>
      <c r="B13109" s="98">
        <f t="shared" si="1146"/>
        <v>9</v>
      </c>
      <c r="C13109" s="98">
        <f t="shared" si="1147"/>
        <v>6</v>
      </c>
      <c r="D13109" s="98">
        <f t="shared" si="1151"/>
        <v>114</v>
      </c>
      <c r="E13109" s="98">
        <f t="shared" si="1152"/>
        <v>104</v>
      </c>
      <c r="F13109" s="397">
        <f>F13107+(E13109-E13107)*(F13110-F13107)/(E13110-E13107)</f>
        <v>5.2306999999999997</v>
      </c>
      <c r="G13109" s="98">
        <v>15</v>
      </c>
      <c r="H13109" s="491">
        <f>H13107+(E13109-E13107)*(H13110-H13107)/(E13110-E13107)</f>
        <v>0.29141933333333336</v>
      </c>
      <c r="I13109" s="492">
        <f>I13107+(E13109-E13107)*(I13110-I13107)/(E13110-E13107)</f>
        <v>18</v>
      </c>
      <c r="J13109" s="397">
        <f>J13107+(E13109-E13107)*(J13110-J13107)/(E13110-E13107)</f>
        <v>8.2333333333333321E-3</v>
      </c>
      <c r="K13109" s="469">
        <f t="shared" si="1148"/>
        <v>17.949049365290335</v>
      </c>
      <c r="L13109" s="469">
        <f t="shared" si="1149"/>
        <v>-5.0950634709664655E-2</v>
      </c>
    </row>
    <row r="13110" spans="1:12">
      <c r="A13110" s="480" t="str">
        <f t="shared" si="1150"/>
        <v>D800-120</v>
      </c>
      <c r="B13110" s="480">
        <f t="shared" si="1146"/>
        <v>9</v>
      </c>
      <c r="C13110" s="480">
        <f t="shared" si="1147"/>
        <v>6</v>
      </c>
      <c r="D13110" s="480">
        <f t="shared" si="1151"/>
        <v>114</v>
      </c>
      <c r="E13110" s="480">
        <f t="shared" si="1152"/>
        <v>105</v>
      </c>
      <c r="F13110" s="484">
        <v>5.2401999999999997</v>
      </c>
      <c r="G13110" s="480">
        <v>15</v>
      </c>
      <c r="H13110" s="482">
        <v>0.28524300000000002</v>
      </c>
      <c r="I13110" s="483">
        <v>18.399999999999999</v>
      </c>
      <c r="J13110" s="484">
        <v>0</v>
      </c>
      <c r="K13110" s="469">
        <f t="shared" si="1148"/>
        <v>18.37100296939802</v>
      </c>
      <c r="L13110" s="469">
        <f t="shared" si="1149"/>
        <v>-2.8997030601978224E-2</v>
      </c>
    </row>
    <row r="13111" spans="1:12">
      <c r="A13111" s="98" t="str">
        <f t="shared" si="1150"/>
        <v>D800-120</v>
      </c>
      <c r="B13111" s="98">
        <f t="shared" si="1146"/>
        <v>9</v>
      </c>
      <c r="C13111" s="98">
        <f t="shared" si="1147"/>
        <v>6</v>
      </c>
      <c r="D13111" s="98">
        <f t="shared" si="1151"/>
        <v>114</v>
      </c>
      <c r="E13111" s="98">
        <f t="shared" si="1152"/>
        <v>106</v>
      </c>
      <c r="F13111" s="397">
        <f>F13110+(E13111-E13110)*(F13113-F13110)/(E13113-E13110)</f>
        <v>5.2496666666666663</v>
      </c>
      <c r="G13111" s="98">
        <v>15</v>
      </c>
      <c r="H13111" s="491">
        <f>H13110+(E13111-E13110)*(H13113-H13110)/(E13113-E13110)</f>
        <v>0.27898700000000004</v>
      </c>
      <c r="I13111" s="492">
        <f>I13110+(E13111-E13110)*(I13113-I13110)/(E13113-E13110)</f>
        <v>18.866666666666667</v>
      </c>
      <c r="J13111" s="397">
        <f>J13110+(E13111-E13110)*(J13113-J13110)/(E13113-E13110)</f>
        <v>0</v>
      </c>
      <c r="K13111" s="469">
        <f t="shared" si="1148"/>
        <v>18.816886330426385</v>
      </c>
      <c r="L13111" s="469">
        <f t="shared" si="1149"/>
        <v>-4.9780336240281997E-2</v>
      </c>
    </row>
    <row r="13112" spans="1:12">
      <c r="A13112" s="98" t="str">
        <f t="shared" si="1150"/>
        <v>D800-120</v>
      </c>
      <c r="B13112" s="98">
        <f t="shared" si="1146"/>
        <v>9</v>
      </c>
      <c r="C13112" s="98">
        <f t="shared" si="1147"/>
        <v>6</v>
      </c>
      <c r="D13112" s="98">
        <f t="shared" si="1151"/>
        <v>114</v>
      </c>
      <c r="E13112" s="98">
        <f t="shared" si="1152"/>
        <v>107</v>
      </c>
      <c r="F13112" s="397">
        <f>F13110+(E13112-E13110)*(F13113-F13110)/(E13113-E13110)</f>
        <v>5.2591333333333337</v>
      </c>
      <c r="G13112" s="98">
        <v>15</v>
      </c>
      <c r="H13112" s="491">
        <f>H13110+(E13112-E13110)*(H13113-H13110)/(E13113-E13110)</f>
        <v>0.272731</v>
      </c>
      <c r="I13112" s="492">
        <f>I13110+(E13112-E13110)*(I13113-I13110)/(E13113-E13110)</f>
        <v>19.333333333333332</v>
      </c>
      <c r="J13112" s="397">
        <f>J13110+(E13112-E13110)*(J13113-J13110)/(E13113-E13110)</f>
        <v>0</v>
      </c>
      <c r="K13112" s="469">
        <f t="shared" si="1148"/>
        <v>19.283225351475753</v>
      </c>
      <c r="L13112" s="469">
        <f t="shared" si="1149"/>
        <v>-5.010798185757892E-2</v>
      </c>
    </row>
    <row r="13113" spans="1:12">
      <c r="A13113" s="480" t="str">
        <f t="shared" si="1150"/>
        <v>D800-120</v>
      </c>
      <c r="B13113" s="480">
        <f t="shared" si="1146"/>
        <v>9</v>
      </c>
      <c r="C13113" s="480">
        <f t="shared" si="1147"/>
        <v>6</v>
      </c>
      <c r="D13113" s="480">
        <f t="shared" si="1151"/>
        <v>114</v>
      </c>
      <c r="E13113" s="480">
        <f t="shared" si="1152"/>
        <v>108</v>
      </c>
      <c r="F13113" s="484">
        <v>5.2686000000000002</v>
      </c>
      <c r="G13113" s="480">
        <v>15</v>
      </c>
      <c r="H13113" s="482">
        <v>0.26647500000000002</v>
      </c>
      <c r="I13113" s="483">
        <v>19.8</v>
      </c>
      <c r="J13113" s="493">
        <v>0</v>
      </c>
      <c r="K13113" s="469">
        <f t="shared" si="1148"/>
        <v>19.771460737405008</v>
      </c>
      <c r="L13113" s="469">
        <f t="shared" si="1149"/>
        <v>-2.8539262594993176E-2</v>
      </c>
    </row>
    <row r="13114" spans="1:12">
      <c r="A13114" s="98" t="str">
        <f t="shared" si="1150"/>
        <v>D800-120</v>
      </c>
      <c r="B13114" s="98">
        <f t="shared" si="1146"/>
        <v>9</v>
      </c>
      <c r="C13114" s="98">
        <f t="shared" si="1147"/>
        <v>6</v>
      </c>
      <c r="D13114" s="98">
        <f t="shared" ref="D13114:D13119" si="1153">D13113</f>
        <v>114</v>
      </c>
      <c r="E13114" s="98">
        <f t="shared" si="1152"/>
        <v>109</v>
      </c>
      <c r="F13114" s="397">
        <f>F13113+(E13114-E13113)*(F13116-F13113)/(E13116-E13113)</f>
        <v>5.2780333333333331</v>
      </c>
      <c r="G13114" s="98">
        <v>15</v>
      </c>
      <c r="H13114" s="491">
        <f>H13113+(E13114-E13113)*(H13116-H13113)/(E13116-E13113)</f>
        <v>0.26013566666666665</v>
      </c>
      <c r="I13114" s="492">
        <f>I13113+(E13114-E13113)*(I13116-I13113)/(E13116-E13113)</f>
        <v>20.333333333333332</v>
      </c>
      <c r="J13114" s="397">
        <f>J13113+(E13114-E13113)*(J13116-J13113)/(E13116-E13113)</f>
        <v>0</v>
      </c>
      <c r="K13114" s="469">
        <f t="shared" si="1148"/>
        <v>20.289541226565113</v>
      </c>
      <c r="L13114" s="469">
        <f t="shared" si="1149"/>
        <v>-4.3792106768218986E-2</v>
      </c>
    </row>
    <row r="13115" spans="1:12">
      <c r="A13115" s="98" t="str">
        <f t="shared" si="1150"/>
        <v>D800-120</v>
      </c>
      <c r="B13115" s="98">
        <f t="shared" si="1146"/>
        <v>9</v>
      </c>
      <c r="C13115" s="98">
        <f t="shared" si="1147"/>
        <v>6</v>
      </c>
      <c r="D13115" s="98">
        <f t="shared" si="1153"/>
        <v>114</v>
      </c>
      <c r="E13115" s="98">
        <f t="shared" si="1152"/>
        <v>110</v>
      </c>
      <c r="F13115" s="397">
        <f>F13113+(E13115-E13113)*(F13116-F13113)/(E13116-E13113)</f>
        <v>5.287466666666667</v>
      </c>
      <c r="G13115" s="98">
        <v>15</v>
      </c>
      <c r="H13115" s="491">
        <f>H13113+(E13115-E13113)*(H13116-H13113)/(E13116-E13113)</f>
        <v>0.25379633333333335</v>
      </c>
      <c r="I13115" s="492">
        <f>I13113+(E13115-E13113)*(I13116-I13113)/(E13116-E13113)</f>
        <v>20.866666666666667</v>
      </c>
      <c r="J13115" s="397">
        <f>J13113+(E13115-E13113)*(J13116-J13113)/(E13116-E13113)</f>
        <v>0</v>
      </c>
      <c r="K13115" s="469">
        <f t="shared" si="1148"/>
        <v>20.833502979423134</v>
      </c>
      <c r="L13115" s="469">
        <f t="shared" si="1149"/>
        <v>-3.3163687243533246E-2</v>
      </c>
    </row>
    <row r="13116" spans="1:12">
      <c r="A13116" s="480" t="str">
        <f t="shared" si="1150"/>
        <v>D800-120</v>
      </c>
      <c r="B13116" s="480">
        <f t="shared" si="1146"/>
        <v>9</v>
      </c>
      <c r="C13116" s="480">
        <f t="shared" si="1147"/>
        <v>6</v>
      </c>
      <c r="D13116" s="480">
        <f t="shared" si="1153"/>
        <v>114</v>
      </c>
      <c r="E13116" s="480">
        <f t="shared" si="1152"/>
        <v>111</v>
      </c>
      <c r="F13116" s="484">
        <v>5.2968999999999999</v>
      </c>
      <c r="G13116" s="480">
        <v>15</v>
      </c>
      <c r="H13116" s="482">
        <v>0.24745700000000001</v>
      </c>
      <c r="I13116" s="483">
        <v>21.4</v>
      </c>
      <c r="J13116" s="493">
        <v>0</v>
      </c>
      <c r="K13116" s="469">
        <f t="shared" si="1148"/>
        <v>21.405335068314898</v>
      </c>
      <c r="L13116" s="469">
        <f t="shared" si="1149"/>
        <v>5.3350683148991607E-3</v>
      </c>
    </row>
    <row r="13117" spans="1:12">
      <c r="A13117" s="98" t="str">
        <f t="shared" si="1150"/>
        <v>D800-120</v>
      </c>
      <c r="B13117" s="98">
        <f t="shared" ref="B13117:B13180" si="1154">INT(D13117/12)</f>
        <v>9</v>
      </c>
      <c r="C13117" s="98">
        <f t="shared" ref="C13117:C13180" si="1155">D13117-B13117*12</f>
        <v>6</v>
      </c>
      <c r="D13117" s="98">
        <f t="shared" si="1153"/>
        <v>114</v>
      </c>
      <c r="E13117" s="98">
        <f t="shared" si="1152"/>
        <v>112</v>
      </c>
      <c r="F13117" s="397">
        <f>F13116+(E13117-E13116)*(F13119-F13116)/(E13119-E13116)</f>
        <v>5.3062666666666667</v>
      </c>
      <c r="G13117" s="98">
        <v>15</v>
      </c>
      <c r="H13117" s="491">
        <f>H13116+(E13117-E13116)*(H13119-H13116)/(E13119-E13116)</f>
        <v>0.24103033333333335</v>
      </c>
      <c r="I13117" s="492">
        <f>I13116+(E13117-E13116)*(I13119-I13116)/(E13119-E13116)</f>
        <v>22.033333333333331</v>
      </c>
      <c r="J13117" s="397">
        <f>J13116+(E13117-E13116)*(J13119-J13116)/(E13119-E13116)</f>
        <v>0</v>
      </c>
      <c r="K13117" s="469">
        <f t="shared" si="1148"/>
        <v>22.014933113536191</v>
      </c>
      <c r="L13117" s="469">
        <f t="shared" si="1149"/>
        <v>-1.8400219797140238E-2</v>
      </c>
    </row>
    <row r="13118" spans="1:12">
      <c r="A13118" s="98" t="str">
        <f t="shared" si="1150"/>
        <v>D800-120</v>
      </c>
      <c r="B13118" s="98">
        <f t="shared" si="1154"/>
        <v>9</v>
      </c>
      <c r="C13118" s="98">
        <f t="shared" si="1155"/>
        <v>6</v>
      </c>
      <c r="D13118" s="98">
        <f t="shared" si="1153"/>
        <v>114</v>
      </c>
      <c r="E13118" s="98">
        <f t="shared" si="1152"/>
        <v>113</v>
      </c>
      <c r="F13118" s="397">
        <f>F13116+(E13118-E13116)*(F13119-F13116)/(E13119-E13116)</f>
        <v>5.3156333333333334</v>
      </c>
      <c r="G13118" s="98">
        <v>15</v>
      </c>
      <c r="H13118" s="491">
        <f>H13116+(E13118-E13116)*(H13119-H13116)/(E13119-E13116)</f>
        <v>0.23460366666666665</v>
      </c>
      <c r="I13118" s="492">
        <f>I13116+(E13118-E13116)*(I13119-I13116)/(E13119-E13116)</f>
        <v>22.666666666666668</v>
      </c>
      <c r="J13118" s="397">
        <f>J13116+(E13118-E13116)*(J13119-J13116)/(E13119-E13116)</f>
        <v>0</v>
      </c>
      <c r="K13118" s="469">
        <f t="shared" si="1148"/>
        <v>22.657929472543056</v>
      </c>
      <c r="L13118" s="469">
        <f t="shared" si="1149"/>
        <v>-8.7371941236114026E-3</v>
      </c>
    </row>
    <row r="13119" spans="1:12">
      <c r="A13119" s="480" t="str">
        <f t="shared" si="1150"/>
        <v>D800-120</v>
      </c>
      <c r="B13119" s="480">
        <f t="shared" si="1154"/>
        <v>9</v>
      </c>
      <c r="C13119" s="480">
        <f t="shared" si="1155"/>
        <v>6</v>
      </c>
      <c r="D13119" s="480">
        <f t="shared" si="1153"/>
        <v>114</v>
      </c>
      <c r="E13119" s="480">
        <f t="shared" si="1152"/>
        <v>114</v>
      </c>
      <c r="F13119" s="484">
        <v>5.3250000000000002</v>
      </c>
      <c r="G13119" s="480">
        <v>15</v>
      </c>
      <c r="H13119" s="482">
        <v>0.22817699999999999</v>
      </c>
      <c r="I13119" s="483">
        <v>23.3</v>
      </c>
      <c r="J13119" s="493">
        <v>0</v>
      </c>
      <c r="K13119" s="469">
        <f t="shared" si="1148"/>
        <v>23.337146162847265</v>
      </c>
      <c r="L13119" s="469">
        <f t="shared" si="1149"/>
        <v>3.7146162847264463E-2</v>
      </c>
    </row>
    <row r="13120" spans="1:12">
      <c r="A13120" s="480" t="s">
        <v>129</v>
      </c>
      <c r="B13120" s="480">
        <f t="shared" si="1154"/>
        <v>10</v>
      </c>
      <c r="C13120" s="480">
        <f t="shared" si="1155"/>
        <v>0</v>
      </c>
      <c r="D13120" s="480">
        <v>120</v>
      </c>
      <c r="E13120" s="480">
        <v>12</v>
      </c>
      <c r="F13120" s="484">
        <v>4.2671999999999999</v>
      </c>
      <c r="G13120" s="480">
        <v>15</v>
      </c>
      <c r="H13120" s="482">
        <v>0.76714300000000002</v>
      </c>
      <c r="I13120" s="483">
        <v>5.6</v>
      </c>
      <c r="J13120" s="484">
        <v>0.73499999999999999</v>
      </c>
      <c r="K13120" s="469">
        <f t="shared" si="1148"/>
        <v>5.5624570647193545</v>
      </c>
      <c r="L13120" s="469">
        <f t="shared" si="1149"/>
        <v>-3.7542935280645118E-2</v>
      </c>
    </row>
    <row r="13121" spans="1:12">
      <c r="A13121" s="98" t="str">
        <f t="shared" ref="A13121:A13184" si="1156">A13120</f>
        <v>D800-120</v>
      </c>
      <c r="B13121" s="98">
        <f t="shared" si="1154"/>
        <v>10</v>
      </c>
      <c r="C13121" s="98">
        <f t="shared" si="1155"/>
        <v>0</v>
      </c>
      <c r="D13121" s="98">
        <f t="shared" ref="D13121:D13152" si="1157">D13120</f>
        <v>120</v>
      </c>
      <c r="E13121" s="98">
        <f t="shared" ref="E13121:E13184" si="1158">E13120+1</f>
        <v>13</v>
      </c>
      <c r="F13121" s="397">
        <f>F13120+(E13121-E13120)*(F13123-F13120)/(E13123-E13120)</f>
        <v>4.278833333333333</v>
      </c>
      <c r="G13121" s="98">
        <v>15</v>
      </c>
      <c r="H13121" s="491">
        <f>H13120+(E13121-E13120)*(H13123-H13120)/(E13123-E13120)</f>
        <v>0.76245499999999999</v>
      </c>
      <c r="I13121" s="492">
        <f>I13120+(E13121-E13120)*(I13123-I13120)/(E13123-E13120)</f>
        <v>5.6333333333333329</v>
      </c>
      <c r="J13121" s="397">
        <f>J13120+(E13121-E13120)*(J13123-J13120)/(E13123-E13120)</f>
        <v>0.72756666666666669</v>
      </c>
      <c r="K13121" s="469">
        <f t="shared" si="1148"/>
        <v>5.6119158944899477</v>
      </c>
      <c r="L13121" s="469">
        <f t="shared" si="1149"/>
        <v>-2.1417438843385206E-2</v>
      </c>
    </row>
    <row r="13122" spans="1:12">
      <c r="A13122" s="98" t="str">
        <f t="shared" si="1156"/>
        <v>D800-120</v>
      </c>
      <c r="B13122" s="98">
        <f t="shared" si="1154"/>
        <v>10</v>
      </c>
      <c r="C13122" s="98">
        <f t="shared" si="1155"/>
        <v>0</v>
      </c>
      <c r="D13122" s="98">
        <f t="shared" si="1157"/>
        <v>120</v>
      </c>
      <c r="E13122" s="98">
        <f t="shared" si="1158"/>
        <v>14</v>
      </c>
      <c r="F13122" s="397">
        <f>F13120+(E13122-E13120)*(F13123-F13120)/(E13123-E13120)</f>
        <v>4.2904666666666671</v>
      </c>
      <c r="G13122" s="98">
        <v>15</v>
      </c>
      <c r="H13122" s="491">
        <f>H13120+(E13122-E13120)*(H13123-H13120)/(E13123-E13120)</f>
        <v>0.75776700000000008</v>
      </c>
      <c r="I13122" s="492">
        <f>I13120+(E13122-E13120)*(I13123-I13120)/(E13123-E13120)</f>
        <v>5.666666666666667</v>
      </c>
      <c r="J13122" s="397">
        <f>J13120+(E13122-E13120)*(J13123-J13120)/(E13123-E13120)</f>
        <v>0.72013333333333329</v>
      </c>
      <c r="K13122" s="469">
        <f t="shared" si="1148"/>
        <v>5.6619866880804608</v>
      </c>
      <c r="L13122" s="469">
        <f t="shared" si="1149"/>
        <v>-4.6799785862061682E-3</v>
      </c>
    </row>
    <row r="13123" spans="1:12">
      <c r="A13123" s="480" t="str">
        <f t="shared" si="1156"/>
        <v>D800-120</v>
      </c>
      <c r="B13123" s="480">
        <f t="shared" si="1154"/>
        <v>10</v>
      </c>
      <c r="C13123" s="480">
        <f t="shared" si="1155"/>
        <v>0</v>
      </c>
      <c r="D13123" s="480">
        <f t="shared" si="1157"/>
        <v>120</v>
      </c>
      <c r="E13123" s="480">
        <f t="shared" si="1158"/>
        <v>15</v>
      </c>
      <c r="F13123" s="484">
        <v>4.3021000000000003</v>
      </c>
      <c r="G13123" s="480">
        <v>15</v>
      </c>
      <c r="H13123" s="482">
        <v>0.75307900000000005</v>
      </c>
      <c r="I13123" s="483">
        <v>5.7</v>
      </c>
      <c r="J13123" s="484">
        <v>0.7127</v>
      </c>
      <c r="K13123" s="469">
        <f t="shared" si="1148"/>
        <v>5.7126808741181208</v>
      </c>
      <c r="L13123" s="469">
        <f t="shared" si="1149"/>
        <v>1.2680874118120578E-2</v>
      </c>
    </row>
    <row r="13124" spans="1:12">
      <c r="A13124" s="98" t="str">
        <f t="shared" si="1156"/>
        <v>D800-120</v>
      </c>
      <c r="B13124" s="98">
        <f t="shared" si="1154"/>
        <v>10</v>
      </c>
      <c r="C13124" s="98">
        <f t="shared" si="1155"/>
        <v>0</v>
      </c>
      <c r="D13124" s="98">
        <f t="shared" si="1157"/>
        <v>120</v>
      </c>
      <c r="E13124" s="98">
        <f t="shared" si="1158"/>
        <v>16</v>
      </c>
      <c r="F13124" s="397">
        <f>F13123+(E13124-E13123)*(F13126-F13123)/(E13126-E13123)</f>
        <v>4.3136000000000001</v>
      </c>
      <c r="G13124" s="98">
        <v>15</v>
      </c>
      <c r="H13124" s="491">
        <f>H13123+(E13124-E13123)*(H13126-H13123)/(E13126-E13123)</f>
        <v>0.74840966666666675</v>
      </c>
      <c r="I13124" s="492">
        <f>I13123+(E13124-E13123)*(I13126-I13123)/(E13126-E13123)</f>
        <v>5.7666666666666666</v>
      </c>
      <c r="J13124" s="397">
        <f>J13123+(E13124-E13123)*(J13126-J13123)/(E13126-E13123)</f>
        <v>0.70530000000000004</v>
      </c>
      <c r="K13124" s="469">
        <f t="shared" si="1148"/>
        <v>5.7636882473903546</v>
      </c>
      <c r="L13124" s="469">
        <f t="shared" si="1149"/>
        <v>-2.9784192763120387E-3</v>
      </c>
    </row>
    <row r="13125" spans="1:12">
      <c r="A13125" s="98" t="str">
        <f t="shared" si="1156"/>
        <v>D800-120</v>
      </c>
      <c r="B13125" s="98">
        <f t="shared" si="1154"/>
        <v>10</v>
      </c>
      <c r="C13125" s="98">
        <f t="shared" si="1155"/>
        <v>0</v>
      </c>
      <c r="D13125" s="98">
        <f t="shared" si="1157"/>
        <v>120</v>
      </c>
      <c r="E13125" s="98">
        <f t="shared" si="1158"/>
        <v>17</v>
      </c>
      <c r="F13125" s="397">
        <f>F13123+(E13125-E13123)*(F13126-F13123)/(E13126-E13123)</f>
        <v>4.3250999999999999</v>
      </c>
      <c r="G13125" s="98">
        <v>15</v>
      </c>
      <c r="H13125" s="491">
        <f>H13123+(E13125-E13123)*(H13126-H13123)/(E13126-E13123)</f>
        <v>0.74374033333333334</v>
      </c>
      <c r="I13125" s="492">
        <f>I13123+(E13125-E13123)*(I13126-I13123)/(E13126-E13123)</f>
        <v>5.8333333333333339</v>
      </c>
      <c r="J13125" s="397">
        <f>J13123+(E13125-E13123)*(J13126-J13123)/(E13126-E13123)</f>
        <v>0.69789999999999996</v>
      </c>
      <c r="K13125" s="469">
        <f t="shared" si="1148"/>
        <v>5.8153360872813584</v>
      </c>
      <c r="L13125" s="469">
        <f t="shared" si="1149"/>
        <v>-1.7997246051975502E-2</v>
      </c>
    </row>
    <row r="13126" spans="1:12">
      <c r="A13126" s="480" t="str">
        <f t="shared" si="1156"/>
        <v>D800-120</v>
      </c>
      <c r="B13126" s="480">
        <f t="shared" si="1154"/>
        <v>10</v>
      </c>
      <c r="C13126" s="480">
        <f t="shared" si="1155"/>
        <v>0</v>
      </c>
      <c r="D13126" s="480">
        <f t="shared" si="1157"/>
        <v>120</v>
      </c>
      <c r="E13126" s="480">
        <f t="shared" si="1158"/>
        <v>18</v>
      </c>
      <c r="F13126" s="484">
        <v>4.3365999999999998</v>
      </c>
      <c r="G13126" s="480">
        <v>15</v>
      </c>
      <c r="H13126" s="482">
        <v>0.73907100000000003</v>
      </c>
      <c r="I13126" s="483">
        <v>5.9</v>
      </c>
      <c r="J13126" s="484">
        <v>0.6905</v>
      </c>
      <c r="K13126" s="469">
        <f t="shared" si="1148"/>
        <v>5.8676365328906153</v>
      </c>
      <c r="L13126" s="469">
        <f t="shared" si="1149"/>
        <v>-3.2363467109385091E-2</v>
      </c>
    </row>
    <row r="13127" spans="1:12">
      <c r="A13127" s="98" t="str">
        <f t="shared" si="1156"/>
        <v>D800-120</v>
      </c>
      <c r="B13127" s="98">
        <f t="shared" si="1154"/>
        <v>10</v>
      </c>
      <c r="C13127" s="98">
        <f t="shared" si="1155"/>
        <v>0</v>
      </c>
      <c r="D13127" s="98">
        <f t="shared" si="1157"/>
        <v>120</v>
      </c>
      <c r="E13127" s="98">
        <f t="shared" si="1158"/>
        <v>19</v>
      </c>
      <c r="F13127" s="397">
        <f>F13126+(E13127-E13126)*(F13129-F13126)/(E13129-E13126)</f>
        <v>4.3480333333333334</v>
      </c>
      <c r="G13127" s="98">
        <v>15</v>
      </c>
      <c r="H13127" s="491">
        <f>H13126+(E13127-E13126)*(H13129-H13126)/(E13129-E13126)</f>
        <v>0.73441733333333337</v>
      </c>
      <c r="I13127" s="492">
        <f>I13126+(E13127-E13126)*(I13129-I13126)/(E13129-E13126)</f>
        <v>5.9333333333333336</v>
      </c>
      <c r="J13127" s="397">
        <f>J13126+(E13127-E13126)*(J13129-J13126)/(E13129-E13126)</f>
        <v>0.68306666666666671</v>
      </c>
      <c r="K13127" s="469">
        <f t="shared" si="1148"/>
        <v>5.9203849582344645</v>
      </c>
      <c r="L13127" s="469">
        <f t="shared" si="1149"/>
        <v>-1.2948375098869036E-2</v>
      </c>
    </row>
    <row r="13128" spans="1:12">
      <c r="A13128" s="98" t="str">
        <f t="shared" si="1156"/>
        <v>D800-120</v>
      </c>
      <c r="B13128" s="98">
        <f t="shared" si="1154"/>
        <v>10</v>
      </c>
      <c r="C13128" s="98">
        <f t="shared" si="1155"/>
        <v>0</v>
      </c>
      <c r="D13128" s="98">
        <f t="shared" si="1157"/>
        <v>120</v>
      </c>
      <c r="E13128" s="98">
        <f t="shared" si="1158"/>
        <v>20</v>
      </c>
      <c r="F13128" s="397">
        <f>F13126+(E13128-E13126)*(F13129-F13126)/(E13129-E13126)</f>
        <v>4.3594666666666662</v>
      </c>
      <c r="G13128" s="98">
        <v>15</v>
      </c>
      <c r="H13128" s="491">
        <f>H13126+(E13128-E13126)*(H13129-H13126)/(E13129-E13126)</f>
        <v>0.7297636666666667</v>
      </c>
      <c r="I13128" s="492">
        <f>I13126+(E13128-E13126)*(I13129-I13126)/(E13129-E13126)</f>
        <v>5.9666666666666668</v>
      </c>
      <c r="J13128" s="397">
        <f>J13126+(E13128-E13126)*(J13129-J13126)/(E13129-E13126)</f>
        <v>0.67563333333333331</v>
      </c>
      <c r="K13128" s="469">
        <f t="shared" si="1148"/>
        <v>5.9738061317568096</v>
      </c>
      <c r="L13128" s="469">
        <f t="shared" si="1149"/>
        <v>7.1394650901428491E-3</v>
      </c>
    </row>
    <row r="13129" spans="1:12">
      <c r="A13129" s="480" t="str">
        <f t="shared" si="1156"/>
        <v>D800-120</v>
      </c>
      <c r="B13129" s="480">
        <f t="shared" si="1154"/>
        <v>10</v>
      </c>
      <c r="C13129" s="480">
        <f t="shared" si="1155"/>
        <v>0</v>
      </c>
      <c r="D13129" s="480">
        <f t="shared" si="1157"/>
        <v>120</v>
      </c>
      <c r="E13129" s="480">
        <f t="shared" si="1158"/>
        <v>21</v>
      </c>
      <c r="F13129" s="484">
        <v>4.3708999999999998</v>
      </c>
      <c r="G13129" s="480">
        <v>15</v>
      </c>
      <c r="H13129" s="482">
        <v>0.72511000000000003</v>
      </c>
      <c r="I13129" s="483">
        <v>6</v>
      </c>
      <c r="J13129" s="484">
        <v>0.66820000000000002</v>
      </c>
      <c r="K13129" s="469">
        <f t="shared" si="1148"/>
        <v>6.0279130063024917</v>
      </c>
      <c r="L13129" s="469">
        <f t="shared" si="1149"/>
        <v>2.7913006302491716E-2</v>
      </c>
    </row>
    <row r="13130" spans="1:12">
      <c r="A13130" s="98" t="str">
        <f t="shared" si="1156"/>
        <v>D800-120</v>
      </c>
      <c r="B13130" s="98">
        <f t="shared" si="1154"/>
        <v>10</v>
      </c>
      <c r="C13130" s="98">
        <f t="shared" si="1155"/>
        <v>0</v>
      </c>
      <c r="D13130" s="98">
        <f t="shared" si="1157"/>
        <v>120</v>
      </c>
      <c r="E13130" s="98">
        <f t="shared" si="1158"/>
        <v>22</v>
      </c>
      <c r="F13130" s="397">
        <f>F13129+(E13130-E13129)*(F13132-F13129)/(E13132-E13129)</f>
        <v>4.3822333333333328</v>
      </c>
      <c r="G13130" s="98">
        <v>15</v>
      </c>
      <c r="H13130" s="491">
        <f>H13129+(E13130-E13129)*(H13132-H13129)/(E13132-E13129)</f>
        <v>0.72046866666666665</v>
      </c>
      <c r="I13130" s="492">
        <f>I13129+(E13130-E13129)*(I13132-I13129)/(E13132-E13129)</f>
        <v>6.0666666666666664</v>
      </c>
      <c r="J13130" s="397">
        <f>J13129+(E13130-E13129)*(J13132-J13129)/(E13132-E13129)</f>
        <v>0.66076666666666672</v>
      </c>
      <c r="K13130" s="469">
        <f t="shared" si="1148"/>
        <v>6.08247594389948</v>
      </c>
      <c r="L13130" s="469">
        <f t="shared" si="1149"/>
        <v>1.5809277232813557E-2</v>
      </c>
    </row>
    <row r="13131" spans="1:12">
      <c r="A13131" s="98" t="str">
        <f t="shared" si="1156"/>
        <v>D800-120</v>
      </c>
      <c r="B13131" s="98">
        <f t="shared" si="1154"/>
        <v>10</v>
      </c>
      <c r="C13131" s="98">
        <f t="shared" si="1155"/>
        <v>0</v>
      </c>
      <c r="D13131" s="98">
        <f t="shared" si="1157"/>
        <v>120</v>
      </c>
      <c r="E13131" s="98">
        <f t="shared" si="1158"/>
        <v>23</v>
      </c>
      <c r="F13131" s="397">
        <f>F13129+(E13131-E13129)*(F13132-F13129)/(E13132-E13129)</f>
        <v>4.3935666666666666</v>
      </c>
      <c r="G13131" s="98">
        <v>15</v>
      </c>
      <c r="H13131" s="491">
        <f>H13129+(E13131-E13129)*(H13132-H13129)/(E13132-E13129)</f>
        <v>0.71582733333333337</v>
      </c>
      <c r="I13131" s="492">
        <f>I13129+(E13131-E13129)*(I13132-I13129)/(E13132-E13129)</f>
        <v>6.1333333333333337</v>
      </c>
      <c r="J13131" s="397">
        <f>J13129+(E13131-E13129)*(J13132-J13129)/(E13132-E13129)</f>
        <v>0.65333333333333332</v>
      </c>
      <c r="K13131" s="469">
        <f t="shared" ref="K13131:K13194" si="1159">F13131/H13131</f>
        <v>6.1377464397838954</v>
      </c>
      <c r="L13131" s="469">
        <f t="shared" ref="L13131:L13194" si="1160">K13131-I13131</f>
        <v>4.413106450561699E-3</v>
      </c>
    </row>
    <row r="13132" spans="1:12">
      <c r="A13132" s="480" t="str">
        <f t="shared" si="1156"/>
        <v>D800-120</v>
      </c>
      <c r="B13132" s="480">
        <f t="shared" si="1154"/>
        <v>10</v>
      </c>
      <c r="C13132" s="480">
        <f t="shared" si="1155"/>
        <v>0</v>
      </c>
      <c r="D13132" s="480">
        <f t="shared" si="1157"/>
        <v>120</v>
      </c>
      <c r="E13132" s="480">
        <f t="shared" si="1158"/>
        <v>24</v>
      </c>
      <c r="F13132" s="484">
        <v>4.4048999999999996</v>
      </c>
      <c r="G13132" s="480">
        <v>15</v>
      </c>
      <c r="H13132" s="482">
        <v>0.71118599999999998</v>
      </c>
      <c r="I13132" s="483">
        <v>6.2</v>
      </c>
      <c r="J13132" s="484">
        <v>0.64590000000000003</v>
      </c>
      <c r="K13132" s="469">
        <f t="shared" si="1159"/>
        <v>6.1937383469303384</v>
      </c>
      <c r="L13132" s="469">
        <f t="shared" si="1160"/>
        <v>-6.2616530696617545E-3</v>
      </c>
    </row>
    <row r="13133" spans="1:12">
      <c r="A13133" s="98" t="str">
        <f t="shared" si="1156"/>
        <v>D800-120</v>
      </c>
      <c r="B13133" s="98">
        <f t="shared" si="1154"/>
        <v>10</v>
      </c>
      <c r="C13133" s="98">
        <f t="shared" si="1155"/>
        <v>0</v>
      </c>
      <c r="D13133" s="98">
        <f t="shared" si="1157"/>
        <v>120</v>
      </c>
      <c r="E13133" s="98">
        <f t="shared" si="1158"/>
        <v>25</v>
      </c>
      <c r="F13133" s="397">
        <f>F13132+(E13133-E13132)*(F13135-F13132)/(E13135-E13132)</f>
        <v>4.4161333333333328</v>
      </c>
      <c r="G13133" s="98">
        <v>15</v>
      </c>
      <c r="H13133" s="491">
        <f>H13132+(E13133-E13132)*(H13135-H13132)/(E13135-E13132)</f>
        <v>0.70655400000000002</v>
      </c>
      <c r="I13133" s="492">
        <f>I13132+(E13133-E13132)*(I13135-I13132)/(E13135-E13132)</f>
        <v>6.2666666666666666</v>
      </c>
      <c r="J13133" s="397">
        <f>J13132+(E13133-E13132)*(J13135-J13132)/(E13135-E13132)</f>
        <v>0.63850000000000007</v>
      </c>
      <c r="K13133" s="469">
        <f t="shared" si="1159"/>
        <v>6.250241783831572</v>
      </c>
      <c r="L13133" s="469">
        <f t="shared" si="1160"/>
        <v>-1.6424882835094579E-2</v>
      </c>
    </row>
    <row r="13134" spans="1:12">
      <c r="A13134" s="98" t="str">
        <f t="shared" si="1156"/>
        <v>D800-120</v>
      </c>
      <c r="B13134" s="98">
        <f t="shared" si="1154"/>
        <v>10</v>
      </c>
      <c r="C13134" s="98">
        <f t="shared" si="1155"/>
        <v>0</v>
      </c>
      <c r="D13134" s="98">
        <f t="shared" si="1157"/>
        <v>120</v>
      </c>
      <c r="E13134" s="98">
        <f t="shared" si="1158"/>
        <v>26</v>
      </c>
      <c r="F13134" s="397">
        <f>F13132+(E13134-E13132)*(F13135-F13132)/(E13135-E13132)</f>
        <v>4.4273666666666669</v>
      </c>
      <c r="G13134" s="98">
        <v>15</v>
      </c>
      <c r="H13134" s="491">
        <f>H13132+(E13134-E13132)*(H13135-H13132)/(E13135-E13132)</f>
        <v>0.70192199999999993</v>
      </c>
      <c r="I13134" s="492">
        <f>I13132+(E13134-E13132)*(I13135-I13132)/(E13135-E13132)</f>
        <v>6.3333333333333339</v>
      </c>
      <c r="J13134" s="397">
        <f>J13132+(E13134-E13132)*(J13135-J13132)/(E13135-E13132)</f>
        <v>0.63109999999999999</v>
      </c>
      <c r="K13134" s="469">
        <f t="shared" si="1159"/>
        <v>6.3074909557852115</v>
      </c>
      <c r="L13134" s="469">
        <f t="shared" si="1160"/>
        <v>-2.5842377548122464E-2</v>
      </c>
    </row>
    <row r="13135" spans="1:12">
      <c r="A13135" s="480" t="str">
        <f t="shared" si="1156"/>
        <v>D800-120</v>
      </c>
      <c r="B13135" s="480">
        <f t="shared" si="1154"/>
        <v>10</v>
      </c>
      <c r="C13135" s="480">
        <f t="shared" si="1155"/>
        <v>0</v>
      </c>
      <c r="D13135" s="480">
        <f t="shared" si="1157"/>
        <v>120</v>
      </c>
      <c r="E13135" s="480">
        <f t="shared" si="1158"/>
        <v>27</v>
      </c>
      <c r="F13135" s="484">
        <v>4.4386000000000001</v>
      </c>
      <c r="G13135" s="480">
        <v>15</v>
      </c>
      <c r="H13135" s="482">
        <v>0.69728999999999997</v>
      </c>
      <c r="I13135" s="483">
        <v>6.4</v>
      </c>
      <c r="J13135" s="484">
        <v>0.62370000000000003</v>
      </c>
      <c r="K13135" s="469">
        <f t="shared" si="1159"/>
        <v>6.365500724232386</v>
      </c>
      <c r="L13135" s="469">
        <f t="shared" si="1160"/>
        <v>-3.4499275767614357E-2</v>
      </c>
    </row>
    <row r="13136" spans="1:12">
      <c r="A13136" s="98" t="str">
        <f t="shared" si="1156"/>
        <v>D800-120</v>
      </c>
      <c r="B13136" s="98">
        <f t="shared" si="1154"/>
        <v>10</v>
      </c>
      <c r="C13136" s="98">
        <f t="shared" si="1155"/>
        <v>0</v>
      </c>
      <c r="D13136" s="98">
        <f t="shared" si="1157"/>
        <v>120</v>
      </c>
      <c r="E13136" s="98">
        <f t="shared" si="1158"/>
        <v>28</v>
      </c>
      <c r="F13136" s="397">
        <f>F13135+(E13136-E13135)*(F13138-F13135)/(E13138-E13135)</f>
        <v>4.4497666666666671</v>
      </c>
      <c r="G13136" s="98">
        <v>15</v>
      </c>
      <c r="H13136" s="491">
        <f>H13135+(E13136-E13135)*(H13138-H13135)/(E13138-E13135)</f>
        <v>0.69266433333333333</v>
      </c>
      <c r="I13136" s="492">
        <f>I13135+(E13136-E13135)*(I13138-I13135)/(E13138-E13135)</f>
        <v>6.4333333333333336</v>
      </c>
      <c r="J13136" s="397">
        <f>J13135+(E13136-E13135)*(J13138-J13135)/(E13138-E13135)</f>
        <v>0.61626666666666674</v>
      </c>
      <c r="K13136" s="469">
        <f t="shared" si="1159"/>
        <v>6.4241313613664728</v>
      </c>
      <c r="L13136" s="469">
        <f t="shared" si="1160"/>
        <v>-9.2019719668607891E-3</v>
      </c>
    </row>
    <row r="13137" spans="1:12">
      <c r="A13137" s="98" t="str">
        <f t="shared" si="1156"/>
        <v>D800-120</v>
      </c>
      <c r="B13137" s="98">
        <f t="shared" si="1154"/>
        <v>10</v>
      </c>
      <c r="C13137" s="98">
        <f t="shared" si="1155"/>
        <v>0</v>
      </c>
      <c r="D13137" s="98">
        <f t="shared" si="1157"/>
        <v>120</v>
      </c>
      <c r="E13137" s="98">
        <f t="shared" si="1158"/>
        <v>29</v>
      </c>
      <c r="F13137" s="397">
        <f>F13135+(E13137-E13135)*(F13138-F13135)/(E13138-E13135)</f>
        <v>4.4609333333333332</v>
      </c>
      <c r="G13137" s="98">
        <v>15</v>
      </c>
      <c r="H13137" s="491">
        <f>H13135+(E13137-E13135)*(H13138-H13135)/(E13138-E13135)</f>
        <v>0.68803866666666669</v>
      </c>
      <c r="I13137" s="492">
        <f>I13135+(E13137-E13135)*(I13138-I13135)/(E13138-E13135)</f>
        <v>6.4666666666666668</v>
      </c>
      <c r="J13137" s="397">
        <f>J13135+(E13137-E13135)*(J13138-J13135)/(E13138-E13135)</f>
        <v>0.60883333333333334</v>
      </c>
      <c r="K13137" s="469">
        <f t="shared" si="1159"/>
        <v>6.4835503431008714</v>
      </c>
      <c r="L13137" s="469">
        <f t="shared" si="1160"/>
        <v>1.6883676434204631E-2</v>
      </c>
    </row>
    <row r="13138" spans="1:12">
      <c r="A13138" s="480" t="str">
        <f t="shared" si="1156"/>
        <v>D800-120</v>
      </c>
      <c r="B13138" s="480">
        <f t="shared" si="1154"/>
        <v>10</v>
      </c>
      <c r="C13138" s="480">
        <f t="shared" si="1155"/>
        <v>0</v>
      </c>
      <c r="D13138" s="480">
        <f t="shared" si="1157"/>
        <v>120</v>
      </c>
      <c r="E13138" s="480">
        <f t="shared" si="1158"/>
        <v>30</v>
      </c>
      <c r="F13138" s="484">
        <v>4.4721000000000002</v>
      </c>
      <c r="G13138" s="480">
        <v>15</v>
      </c>
      <c r="H13138" s="482">
        <v>0.68341300000000005</v>
      </c>
      <c r="I13138" s="483">
        <v>6.5</v>
      </c>
      <c r="J13138" s="484">
        <v>0.60140000000000005</v>
      </c>
      <c r="K13138" s="469">
        <f t="shared" si="1159"/>
        <v>6.5437736771176436</v>
      </c>
      <c r="L13138" s="469">
        <f t="shared" si="1160"/>
        <v>4.3773677117643572E-2</v>
      </c>
    </row>
    <row r="13139" spans="1:12">
      <c r="A13139" s="98" t="str">
        <f t="shared" si="1156"/>
        <v>D800-120</v>
      </c>
      <c r="B13139" s="98">
        <f t="shared" si="1154"/>
        <v>10</v>
      </c>
      <c r="C13139" s="98">
        <f t="shared" si="1155"/>
        <v>0</v>
      </c>
      <c r="D13139" s="98">
        <f t="shared" si="1157"/>
        <v>120</v>
      </c>
      <c r="E13139" s="98">
        <f t="shared" si="1158"/>
        <v>31</v>
      </c>
      <c r="F13139" s="397">
        <f>F13138+(E13139-E13138)*(F13141-F13138)/(E13141-E13138)</f>
        <v>4.4832000000000001</v>
      </c>
      <c r="G13139" s="98">
        <v>15</v>
      </c>
      <c r="H13139" s="491">
        <f>H13138+(E13139-E13138)*(H13141-H13138)/(E13141-E13138)</f>
        <v>0.67879066666666665</v>
      </c>
      <c r="I13139" s="492">
        <f>I13138+(E13139-E13138)*(I13141-I13138)/(E13141-E13138)</f>
        <v>6.5666666666666664</v>
      </c>
      <c r="J13139" s="397">
        <f>J13138+(E13139-E13138)*(J13141-J13138)/(E13141-E13138)</f>
        <v>0.59396666666666664</v>
      </c>
      <c r="K13139" s="469">
        <f t="shared" si="1159"/>
        <v>6.604687159320596</v>
      </c>
      <c r="L13139" s="469">
        <f t="shared" si="1160"/>
        <v>3.8020492653929594E-2</v>
      </c>
    </row>
    <row r="13140" spans="1:12">
      <c r="A13140" s="98" t="str">
        <f t="shared" si="1156"/>
        <v>D800-120</v>
      </c>
      <c r="B13140" s="98">
        <f t="shared" si="1154"/>
        <v>10</v>
      </c>
      <c r="C13140" s="98">
        <f t="shared" si="1155"/>
        <v>0</v>
      </c>
      <c r="D13140" s="98">
        <f t="shared" si="1157"/>
        <v>120</v>
      </c>
      <c r="E13140" s="98">
        <f t="shared" si="1158"/>
        <v>32</v>
      </c>
      <c r="F13140" s="397">
        <f>F13138+(E13140-E13138)*(F13141-F13138)/(E13141-E13138)</f>
        <v>4.4943</v>
      </c>
      <c r="G13140" s="98">
        <v>15</v>
      </c>
      <c r="H13140" s="491">
        <f>H13138+(E13140-E13138)*(H13141-H13138)/(E13141-E13138)</f>
        <v>0.67416833333333337</v>
      </c>
      <c r="I13140" s="492">
        <f>I13138+(E13140-E13138)*(I13141-I13138)/(E13141-E13138)</f>
        <v>6.6333333333333337</v>
      </c>
      <c r="J13140" s="397">
        <f>J13138+(E13140-E13138)*(J13141-J13138)/(E13141-E13138)</f>
        <v>0.58653333333333335</v>
      </c>
      <c r="K13140" s="469">
        <f t="shared" si="1159"/>
        <v>6.6664359297010387</v>
      </c>
      <c r="L13140" s="469">
        <f t="shared" si="1160"/>
        <v>3.3102596367704962E-2</v>
      </c>
    </row>
    <row r="13141" spans="1:12">
      <c r="A13141" s="480" t="str">
        <f t="shared" si="1156"/>
        <v>D800-120</v>
      </c>
      <c r="B13141" s="480">
        <f t="shared" si="1154"/>
        <v>10</v>
      </c>
      <c r="C13141" s="480">
        <f t="shared" si="1155"/>
        <v>0</v>
      </c>
      <c r="D13141" s="480">
        <f t="shared" si="1157"/>
        <v>120</v>
      </c>
      <c r="E13141" s="480">
        <f t="shared" si="1158"/>
        <v>33</v>
      </c>
      <c r="F13141" s="484">
        <v>4.5053999999999998</v>
      </c>
      <c r="G13141" s="480">
        <v>15</v>
      </c>
      <c r="H13141" s="482">
        <v>0.66954599999999997</v>
      </c>
      <c r="I13141" s="483">
        <v>6.7</v>
      </c>
      <c r="J13141" s="484">
        <v>0.57909999999999995</v>
      </c>
      <c r="K13141" s="469">
        <f t="shared" si="1159"/>
        <v>6.7290372879533296</v>
      </c>
      <c r="L13141" s="469">
        <f t="shared" si="1160"/>
        <v>2.9037287953329383E-2</v>
      </c>
    </row>
    <row r="13142" spans="1:12">
      <c r="A13142" s="98" t="str">
        <f t="shared" si="1156"/>
        <v>D800-120</v>
      </c>
      <c r="B13142" s="98">
        <f t="shared" si="1154"/>
        <v>10</v>
      </c>
      <c r="C13142" s="98">
        <f t="shared" si="1155"/>
        <v>0</v>
      </c>
      <c r="D13142" s="98">
        <f t="shared" si="1157"/>
        <v>120</v>
      </c>
      <c r="E13142" s="98">
        <f t="shared" si="1158"/>
        <v>34</v>
      </c>
      <c r="F13142" s="397">
        <f>F13141+(E13142-E13141)*(F13144-F13141)/(E13144-E13141)</f>
        <v>4.5163666666666664</v>
      </c>
      <c r="G13142" s="98">
        <v>15</v>
      </c>
      <c r="H13142" s="491">
        <f>H13141+(E13142-E13141)*(H13144-H13141)/(E13144-E13141)</f>
        <v>0.66492399999999996</v>
      </c>
      <c r="I13142" s="492">
        <f>I13141+(E13142-E13141)*(I13144-I13141)/(E13144-E13141)</f>
        <v>6.7666666666666666</v>
      </c>
      <c r="J13142" s="397">
        <f>J13141+(E13142-E13141)*(J13144-J13141)/(E13144-E13141)</f>
        <v>0.57166666666666666</v>
      </c>
      <c r="K13142" s="469">
        <f t="shared" si="1159"/>
        <v>6.7923050854934797</v>
      </c>
      <c r="L13142" s="469">
        <f t="shared" si="1160"/>
        <v>2.5638418826813059E-2</v>
      </c>
    </row>
    <row r="13143" spans="1:12">
      <c r="A13143" s="98" t="str">
        <f t="shared" si="1156"/>
        <v>D800-120</v>
      </c>
      <c r="B13143" s="98">
        <f t="shared" si="1154"/>
        <v>10</v>
      </c>
      <c r="C13143" s="98">
        <f t="shared" si="1155"/>
        <v>0</v>
      </c>
      <c r="D13143" s="98">
        <f t="shared" si="1157"/>
        <v>120</v>
      </c>
      <c r="E13143" s="98">
        <f t="shared" si="1158"/>
        <v>35</v>
      </c>
      <c r="F13143" s="397">
        <f>F13141+(E13143-E13141)*(F13144-F13141)/(E13144-E13141)</f>
        <v>4.527333333333333</v>
      </c>
      <c r="G13143" s="98">
        <v>15</v>
      </c>
      <c r="H13143" s="491">
        <f>H13141+(E13143-E13141)*(H13144-H13141)/(E13144-E13141)</f>
        <v>0.66030200000000006</v>
      </c>
      <c r="I13143" s="492">
        <f>I13141+(E13143-E13141)*(I13144-I13141)/(E13144-E13141)</f>
        <v>6.8333333333333339</v>
      </c>
      <c r="J13143" s="397">
        <f>J13141+(E13143-E13141)*(J13144-J13141)/(E13144-E13141)</f>
        <v>0.56423333333333325</v>
      </c>
      <c r="K13143" s="469">
        <f t="shared" si="1159"/>
        <v>6.8564586103530392</v>
      </c>
      <c r="L13143" s="469">
        <f t="shared" si="1160"/>
        <v>2.3125277019705237E-2</v>
      </c>
    </row>
    <row r="13144" spans="1:12">
      <c r="A13144" s="480" t="str">
        <f t="shared" si="1156"/>
        <v>D800-120</v>
      </c>
      <c r="B13144" s="480">
        <f t="shared" si="1154"/>
        <v>10</v>
      </c>
      <c r="C13144" s="480">
        <f t="shared" si="1155"/>
        <v>0</v>
      </c>
      <c r="D13144" s="480">
        <f t="shared" si="1157"/>
        <v>120</v>
      </c>
      <c r="E13144" s="480">
        <f t="shared" si="1158"/>
        <v>36</v>
      </c>
      <c r="F13144" s="484">
        <v>4.5382999999999996</v>
      </c>
      <c r="G13144" s="480">
        <v>15</v>
      </c>
      <c r="H13144" s="482">
        <v>0.65568000000000004</v>
      </c>
      <c r="I13144" s="483">
        <v>6.9</v>
      </c>
      <c r="J13144" s="484">
        <v>0.55679999999999996</v>
      </c>
      <c r="K13144" s="469">
        <f t="shared" si="1159"/>
        <v>6.9215165934602236</v>
      </c>
      <c r="L13144" s="469">
        <f t="shared" si="1160"/>
        <v>2.1516593460223277E-2</v>
      </c>
    </row>
    <row r="13145" spans="1:12">
      <c r="A13145" s="98" t="str">
        <f t="shared" si="1156"/>
        <v>D800-120</v>
      </c>
      <c r="B13145" s="98">
        <f t="shared" si="1154"/>
        <v>10</v>
      </c>
      <c r="C13145" s="98">
        <f t="shared" si="1155"/>
        <v>0</v>
      </c>
      <c r="D13145" s="98">
        <f t="shared" si="1157"/>
        <v>120</v>
      </c>
      <c r="E13145" s="98">
        <f t="shared" si="1158"/>
        <v>37</v>
      </c>
      <c r="F13145" s="397">
        <f>F13144+(E13145-E13144)*(F13147-F13144)/(E13147-E13144)</f>
        <v>4.5492333333333335</v>
      </c>
      <c r="G13145" s="98">
        <v>15</v>
      </c>
      <c r="H13145" s="491">
        <f>H13144+(E13145-E13144)*(H13147-H13144)/(E13147-E13144)</f>
        <v>0.65105600000000008</v>
      </c>
      <c r="I13145" s="492">
        <f>I13144+(E13145-E13144)*(I13147-I13144)/(E13147-E13144)</f>
        <v>6.9666666666666668</v>
      </c>
      <c r="J13145" s="397">
        <f>J13144+(E13145-E13144)*(J13147-J13144)/(E13147-E13144)</f>
        <v>0.5494</v>
      </c>
      <c r="K13145" s="469">
        <f t="shared" si="1159"/>
        <v>6.9874685638920964</v>
      </c>
      <c r="L13145" s="469">
        <f t="shared" si="1160"/>
        <v>2.0801897225429578E-2</v>
      </c>
    </row>
    <row r="13146" spans="1:12">
      <c r="A13146" s="98" t="str">
        <f t="shared" si="1156"/>
        <v>D800-120</v>
      </c>
      <c r="B13146" s="98">
        <f t="shared" si="1154"/>
        <v>10</v>
      </c>
      <c r="C13146" s="98">
        <f t="shared" si="1155"/>
        <v>0</v>
      </c>
      <c r="D13146" s="98">
        <f t="shared" si="1157"/>
        <v>120</v>
      </c>
      <c r="E13146" s="98">
        <f t="shared" si="1158"/>
        <v>38</v>
      </c>
      <c r="F13146" s="397">
        <f>F13144+(E13146-E13144)*(F13147-F13144)/(E13147-E13144)</f>
        <v>4.5601666666666665</v>
      </c>
      <c r="G13146" s="98">
        <v>15</v>
      </c>
      <c r="H13146" s="491">
        <f>H13144+(E13146-E13144)*(H13147-H13144)/(E13147-E13144)</f>
        <v>0.64643200000000001</v>
      </c>
      <c r="I13146" s="492">
        <f>I13144+(E13146-E13144)*(I13147-I13144)/(E13147-E13144)</f>
        <v>7.0333333333333332</v>
      </c>
      <c r="J13146" s="397">
        <f>J13144+(E13146-E13144)*(J13147-J13144)/(E13147-E13144)</f>
        <v>0.54199999999999993</v>
      </c>
      <c r="K13146" s="469">
        <f t="shared" si="1159"/>
        <v>7.0543640578849232</v>
      </c>
      <c r="L13146" s="469">
        <f t="shared" si="1160"/>
        <v>2.1030724551589941E-2</v>
      </c>
    </row>
    <row r="13147" spans="1:12">
      <c r="A13147" s="480" t="str">
        <f t="shared" si="1156"/>
        <v>D800-120</v>
      </c>
      <c r="B13147" s="480">
        <f t="shared" si="1154"/>
        <v>10</v>
      </c>
      <c r="C13147" s="480">
        <f t="shared" si="1155"/>
        <v>0</v>
      </c>
      <c r="D13147" s="480">
        <f t="shared" si="1157"/>
        <v>120</v>
      </c>
      <c r="E13147" s="480">
        <f t="shared" si="1158"/>
        <v>39</v>
      </c>
      <c r="F13147" s="484">
        <v>4.5711000000000004</v>
      </c>
      <c r="G13147" s="480">
        <v>15</v>
      </c>
      <c r="H13147" s="482">
        <v>0.64180800000000005</v>
      </c>
      <c r="I13147" s="483">
        <v>7.1</v>
      </c>
      <c r="J13147" s="484">
        <v>0.53459999999999996</v>
      </c>
      <c r="K13147" s="469">
        <f t="shared" si="1159"/>
        <v>7.1222234687009198</v>
      </c>
      <c r="L13147" s="469">
        <f t="shared" si="1160"/>
        <v>2.2223468700920179E-2</v>
      </c>
    </row>
    <row r="13148" spans="1:12">
      <c r="A13148" s="98" t="str">
        <f t="shared" si="1156"/>
        <v>D800-120</v>
      </c>
      <c r="B13148" s="98">
        <f t="shared" si="1154"/>
        <v>10</v>
      </c>
      <c r="C13148" s="98">
        <f t="shared" si="1155"/>
        <v>0</v>
      </c>
      <c r="D13148" s="98">
        <f t="shared" si="1157"/>
        <v>120</v>
      </c>
      <c r="E13148" s="98">
        <f t="shared" si="1158"/>
        <v>40</v>
      </c>
      <c r="F13148" s="397">
        <f>F13147+(E13148-E13147)*(F13150-F13147)/(E13150-E13147)</f>
        <v>4.5819333333333336</v>
      </c>
      <c r="G13148" s="98">
        <v>15</v>
      </c>
      <c r="H13148" s="491">
        <f>H13147+(E13148-E13147)*(H13150-H13147)/(E13150-E13147)</f>
        <v>0.63717866666666667</v>
      </c>
      <c r="I13148" s="492">
        <f>I13147+(E13148-E13147)*(I13150-I13147)/(E13150-E13147)</f>
        <v>7.1666666666666661</v>
      </c>
      <c r="J13148" s="397">
        <f>J13147+(E13148-E13147)*(J13150-J13147)/(E13150-E13147)</f>
        <v>0.52716666666666667</v>
      </c>
      <c r="K13148" s="469">
        <f t="shared" si="1159"/>
        <v>7.1909710306266801</v>
      </c>
      <c r="L13148" s="469">
        <f t="shared" si="1160"/>
        <v>2.4304363960014008E-2</v>
      </c>
    </row>
    <row r="13149" spans="1:12">
      <c r="A13149" s="98" t="str">
        <f t="shared" si="1156"/>
        <v>D800-120</v>
      </c>
      <c r="B13149" s="98">
        <f t="shared" si="1154"/>
        <v>10</v>
      </c>
      <c r="C13149" s="98">
        <f t="shared" si="1155"/>
        <v>0</v>
      </c>
      <c r="D13149" s="98">
        <f t="shared" si="1157"/>
        <v>120</v>
      </c>
      <c r="E13149" s="98">
        <f t="shared" si="1158"/>
        <v>41</v>
      </c>
      <c r="F13149" s="397">
        <f>F13147+(E13149-E13147)*(F13150-F13147)/(E13150-E13147)</f>
        <v>4.5927666666666669</v>
      </c>
      <c r="G13149" s="98">
        <v>15</v>
      </c>
      <c r="H13149" s="491">
        <f>H13147+(E13149-E13147)*(H13150-H13147)/(E13150-E13147)</f>
        <v>0.63254933333333341</v>
      </c>
      <c r="I13149" s="492">
        <f>I13147+(E13149-E13147)*(I13150-I13147)/(E13150-E13147)</f>
        <v>7.2333333333333334</v>
      </c>
      <c r="J13149" s="397">
        <f>J13147+(E13149-E13147)*(J13150-J13147)/(E13150-E13147)</f>
        <v>0.51973333333333327</v>
      </c>
      <c r="K13149" s="469">
        <f t="shared" si="1159"/>
        <v>7.2607248551891601</v>
      </c>
      <c r="L13149" s="469">
        <f t="shared" si="1160"/>
        <v>2.7391521855826717E-2</v>
      </c>
    </row>
    <row r="13150" spans="1:12">
      <c r="A13150" s="480" t="str">
        <f t="shared" si="1156"/>
        <v>D800-120</v>
      </c>
      <c r="B13150" s="480">
        <f t="shared" si="1154"/>
        <v>10</v>
      </c>
      <c r="C13150" s="480">
        <f t="shared" si="1155"/>
        <v>0</v>
      </c>
      <c r="D13150" s="480">
        <f t="shared" si="1157"/>
        <v>120</v>
      </c>
      <c r="E13150" s="480">
        <f t="shared" si="1158"/>
        <v>42</v>
      </c>
      <c r="F13150" s="484">
        <v>4.6036000000000001</v>
      </c>
      <c r="G13150" s="480">
        <v>15</v>
      </c>
      <c r="H13150" s="482">
        <v>0.62792000000000003</v>
      </c>
      <c r="I13150" s="483">
        <v>7.3</v>
      </c>
      <c r="J13150" s="484">
        <v>0.51229999999999998</v>
      </c>
      <c r="K13150" s="469">
        <f t="shared" si="1159"/>
        <v>7.331507198369219</v>
      </c>
      <c r="L13150" s="469">
        <f t="shared" si="1160"/>
        <v>3.1507198369219225E-2</v>
      </c>
    </row>
    <row r="13151" spans="1:12">
      <c r="A13151" s="98" t="str">
        <f t="shared" si="1156"/>
        <v>D800-120</v>
      </c>
      <c r="B13151" s="98">
        <f t="shared" si="1154"/>
        <v>10</v>
      </c>
      <c r="C13151" s="98">
        <f t="shared" si="1155"/>
        <v>0</v>
      </c>
      <c r="D13151" s="98">
        <f t="shared" si="1157"/>
        <v>120</v>
      </c>
      <c r="E13151" s="98">
        <f t="shared" si="1158"/>
        <v>43</v>
      </c>
      <c r="F13151" s="397">
        <f>F13150+(E13151-E13150)*(F13153-F13150)/(E13153-E13150)</f>
        <v>4.6143666666666672</v>
      </c>
      <c r="G13151" s="98">
        <v>15</v>
      </c>
      <c r="H13151" s="491">
        <f>H13150+(E13151-E13150)*(H13153-H13150)/(E13153-E13150)</f>
        <v>0.6232833333333333</v>
      </c>
      <c r="I13151" s="492">
        <f>I13150+(E13151-E13150)*(I13153-I13150)/(E13153-E13150)</f>
        <v>7.3999999999999995</v>
      </c>
      <c r="J13151" s="397">
        <f>J13150+(E13151-E13150)*(J13153-J13150)/(E13153-E13150)</f>
        <v>0.50486666666666669</v>
      </c>
      <c r="K13151" s="469">
        <f t="shared" si="1159"/>
        <v>7.4033211220151358</v>
      </c>
      <c r="L13151" s="469">
        <f t="shared" si="1160"/>
        <v>3.3211220151363463E-3</v>
      </c>
    </row>
    <row r="13152" spans="1:12">
      <c r="A13152" s="98" t="str">
        <f t="shared" si="1156"/>
        <v>D800-120</v>
      </c>
      <c r="B13152" s="98">
        <f t="shared" si="1154"/>
        <v>10</v>
      </c>
      <c r="C13152" s="98">
        <f t="shared" si="1155"/>
        <v>0</v>
      </c>
      <c r="D13152" s="98">
        <f t="shared" si="1157"/>
        <v>120</v>
      </c>
      <c r="E13152" s="98">
        <f t="shared" si="1158"/>
        <v>44</v>
      </c>
      <c r="F13152" s="397">
        <f>F13150+(E13152-E13150)*(F13153-F13150)/(E13153-E13150)</f>
        <v>4.6251333333333333</v>
      </c>
      <c r="G13152" s="98">
        <v>15</v>
      </c>
      <c r="H13152" s="491">
        <f>H13150+(E13152-E13150)*(H13153-H13150)/(E13153-E13150)</f>
        <v>0.61864666666666668</v>
      </c>
      <c r="I13152" s="492">
        <f>I13150+(E13152-E13150)*(I13153-I13150)/(E13153-E13150)</f>
        <v>7.5</v>
      </c>
      <c r="J13152" s="397">
        <f>J13150+(E13152-E13150)*(J13153-J13150)/(E13153-E13150)</f>
        <v>0.49743333333333334</v>
      </c>
      <c r="K13152" s="469">
        <f t="shared" si="1159"/>
        <v>7.4762115154584734</v>
      </c>
      <c r="L13152" s="469">
        <f t="shared" si="1160"/>
        <v>-2.37884845415266E-2</v>
      </c>
    </row>
    <row r="13153" spans="1:12">
      <c r="A13153" s="480" t="str">
        <f t="shared" si="1156"/>
        <v>D800-120</v>
      </c>
      <c r="B13153" s="480">
        <f t="shared" si="1154"/>
        <v>10</v>
      </c>
      <c r="C13153" s="480">
        <f t="shared" si="1155"/>
        <v>0</v>
      </c>
      <c r="D13153" s="480">
        <f t="shared" ref="D13153:D13184" si="1161">D13152</f>
        <v>120</v>
      </c>
      <c r="E13153" s="480">
        <f t="shared" si="1158"/>
        <v>45</v>
      </c>
      <c r="F13153" s="484">
        <v>4.6359000000000004</v>
      </c>
      <c r="G13153" s="480">
        <v>15</v>
      </c>
      <c r="H13153" s="482">
        <v>0.61400999999999994</v>
      </c>
      <c r="I13153" s="483">
        <v>7.6</v>
      </c>
      <c r="J13153" s="484">
        <v>0.49</v>
      </c>
      <c r="K13153" s="469">
        <f t="shared" si="1159"/>
        <v>7.5502027654272741</v>
      </c>
      <c r="L13153" s="469">
        <f t="shared" si="1160"/>
        <v>-4.9797234572725557E-2</v>
      </c>
    </row>
    <row r="13154" spans="1:12">
      <c r="A13154" s="98" t="str">
        <f t="shared" si="1156"/>
        <v>D800-120</v>
      </c>
      <c r="B13154" s="98">
        <f t="shared" si="1154"/>
        <v>10</v>
      </c>
      <c r="C13154" s="98">
        <f t="shared" si="1155"/>
        <v>0</v>
      </c>
      <c r="D13154" s="98">
        <f t="shared" si="1161"/>
        <v>120</v>
      </c>
      <c r="E13154" s="98">
        <f t="shared" si="1158"/>
        <v>46</v>
      </c>
      <c r="F13154" s="397">
        <f>F13153+(E13154-E13153)*(F13156-F13153)/(E13156-E13153)</f>
        <v>4.6466000000000003</v>
      </c>
      <c r="G13154" s="98">
        <v>15</v>
      </c>
      <c r="H13154" s="491">
        <f>H13153+(E13154-E13153)*(H13156-H13153)/(E13156-E13153)</f>
        <v>0.60936266666666661</v>
      </c>
      <c r="I13154" s="492">
        <f>I13153+(E13154-E13153)*(I13156-I13153)/(E13156-E13153)</f>
        <v>7.6666666666666661</v>
      </c>
      <c r="J13154" s="397">
        <f>J13153+(E13154-E13153)*(J13156-J13153)/(E13156-E13153)</f>
        <v>0.48256666666666664</v>
      </c>
      <c r="K13154" s="469">
        <f t="shared" si="1159"/>
        <v>7.6253440753399193</v>
      </c>
      <c r="L13154" s="469">
        <f t="shared" si="1160"/>
        <v>-4.132259132674676E-2</v>
      </c>
    </row>
    <row r="13155" spans="1:12">
      <c r="A13155" s="98" t="str">
        <f t="shared" si="1156"/>
        <v>D800-120</v>
      </c>
      <c r="B13155" s="98">
        <f t="shared" si="1154"/>
        <v>10</v>
      </c>
      <c r="C13155" s="98">
        <f t="shared" si="1155"/>
        <v>0</v>
      </c>
      <c r="D13155" s="98">
        <f t="shared" si="1161"/>
        <v>120</v>
      </c>
      <c r="E13155" s="98">
        <f t="shared" si="1158"/>
        <v>47</v>
      </c>
      <c r="F13155" s="397">
        <f>F13153+(E13155-E13153)*(F13156-F13153)/(E13156-E13153)</f>
        <v>4.6573000000000002</v>
      </c>
      <c r="G13155" s="98">
        <v>15</v>
      </c>
      <c r="H13155" s="491">
        <f>H13153+(E13155-E13153)*(H13156-H13153)/(E13156-E13153)</f>
        <v>0.60471533333333338</v>
      </c>
      <c r="I13155" s="492">
        <f>I13153+(E13155-E13153)*(I13156-I13153)/(E13156-E13153)</f>
        <v>7.7333333333333334</v>
      </c>
      <c r="J13155" s="397">
        <f>J13153+(E13155-E13153)*(J13156-J13153)/(E13156-E13153)</f>
        <v>0.47513333333333335</v>
      </c>
      <c r="K13155" s="469">
        <f t="shared" si="1159"/>
        <v>7.7016403310428156</v>
      </c>
      <c r="L13155" s="469">
        <f t="shared" si="1160"/>
        <v>-3.1693002290517747E-2</v>
      </c>
    </row>
    <row r="13156" spans="1:12">
      <c r="A13156" s="480" t="str">
        <f t="shared" si="1156"/>
        <v>D800-120</v>
      </c>
      <c r="B13156" s="480">
        <f t="shared" si="1154"/>
        <v>10</v>
      </c>
      <c r="C13156" s="480">
        <f t="shared" si="1155"/>
        <v>0</v>
      </c>
      <c r="D13156" s="480">
        <f t="shared" si="1161"/>
        <v>120</v>
      </c>
      <c r="E13156" s="480">
        <f t="shared" si="1158"/>
        <v>48</v>
      </c>
      <c r="F13156" s="484">
        <v>4.6680000000000001</v>
      </c>
      <c r="G13156" s="480">
        <v>15</v>
      </c>
      <c r="H13156" s="482">
        <v>0.60006800000000005</v>
      </c>
      <c r="I13156" s="483">
        <v>7.8</v>
      </c>
      <c r="J13156" s="484">
        <v>0.4677</v>
      </c>
      <c r="K13156" s="469">
        <f t="shared" si="1159"/>
        <v>7.77911836658512</v>
      </c>
      <c r="L13156" s="469">
        <f t="shared" si="1160"/>
        <v>-2.0881633414879808E-2</v>
      </c>
    </row>
    <row r="13157" spans="1:12">
      <c r="A13157" s="98" t="str">
        <f t="shared" si="1156"/>
        <v>D800-120</v>
      </c>
      <c r="B13157" s="98">
        <f t="shared" si="1154"/>
        <v>10</v>
      </c>
      <c r="C13157" s="98">
        <f t="shared" si="1155"/>
        <v>0</v>
      </c>
      <c r="D13157" s="98">
        <f t="shared" si="1161"/>
        <v>120</v>
      </c>
      <c r="E13157" s="98">
        <f t="shared" si="1158"/>
        <v>49</v>
      </c>
      <c r="F13157" s="397">
        <f>F13156+(E13157-E13156)*(F13159-F13156)/(E13159-E13156)</f>
        <v>4.6786333333333339</v>
      </c>
      <c r="G13157" s="98">
        <v>15</v>
      </c>
      <c r="H13157" s="491">
        <f>H13156+(E13157-E13156)*(H13159-H13156)/(E13159-E13156)</f>
        <v>0.59540800000000005</v>
      </c>
      <c r="I13157" s="492">
        <f>I13156+(E13157-E13156)*(I13159-I13156)/(E13159-E13156)</f>
        <v>7.8666666666666663</v>
      </c>
      <c r="J13157" s="397">
        <f>J13156+(E13157-E13156)*(J13159-J13156)/(E13159-E13156)</f>
        <v>0.46029999999999999</v>
      </c>
      <c r="K13157" s="469">
        <f t="shared" si="1159"/>
        <v>7.8578610521412768</v>
      </c>
      <c r="L13157" s="469">
        <f t="shared" si="1160"/>
        <v>-8.8056145253894158E-3</v>
      </c>
    </row>
    <row r="13158" spans="1:12">
      <c r="A13158" s="98" t="str">
        <f t="shared" si="1156"/>
        <v>D800-120</v>
      </c>
      <c r="B13158" s="98">
        <f t="shared" si="1154"/>
        <v>10</v>
      </c>
      <c r="C13158" s="98">
        <f t="shared" si="1155"/>
        <v>0</v>
      </c>
      <c r="D13158" s="98">
        <f t="shared" si="1161"/>
        <v>120</v>
      </c>
      <c r="E13158" s="98">
        <f t="shared" si="1158"/>
        <v>50</v>
      </c>
      <c r="F13158" s="397">
        <f>F13156+(E13158-E13156)*(F13159-F13156)/(E13159-E13156)</f>
        <v>4.6892666666666667</v>
      </c>
      <c r="G13158" s="98">
        <v>15</v>
      </c>
      <c r="H13158" s="491">
        <f>H13156+(E13158-E13156)*(H13159-H13156)/(E13159-E13156)</f>
        <v>0.59074800000000005</v>
      </c>
      <c r="I13158" s="492">
        <f>I13156+(E13158-E13156)*(I13159-I13156)/(E13159-E13156)</f>
        <v>7.9333333333333336</v>
      </c>
      <c r="J13158" s="397">
        <f>J13156+(E13158-E13156)*(J13159-J13156)/(E13159-E13156)</f>
        <v>0.45290000000000002</v>
      </c>
      <c r="K13158" s="469">
        <f t="shared" si="1159"/>
        <v>7.9378460302305998</v>
      </c>
      <c r="L13158" s="469">
        <f t="shared" si="1160"/>
        <v>4.5126968972661885E-3</v>
      </c>
    </row>
    <row r="13159" spans="1:12">
      <c r="A13159" s="480" t="str">
        <f t="shared" si="1156"/>
        <v>D800-120</v>
      </c>
      <c r="B13159" s="480">
        <f t="shared" si="1154"/>
        <v>10</v>
      </c>
      <c r="C13159" s="480">
        <f t="shared" si="1155"/>
        <v>0</v>
      </c>
      <c r="D13159" s="480">
        <f t="shared" si="1161"/>
        <v>120</v>
      </c>
      <c r="E13159" s="480">
        <f t="shared" si="1158"/>
        <v>51</v>
      </c>
      <c r="F13159" s="484">
        <v>4.6999000000000004</v>
      </c>
      <c r="G13159" s="480">
        <v>15</v>
      </c>
      <c r="H13159" s="482">
        <v>0.58608800000000005</v>
      </c>
      <c r="I13159" s="483">
        <v>8</v>
      </c>
      <c r="J13159" s="484">
        <v>0.44550000000000001</v>
      </c>
      <c r="K13159" s="469">
        <f t="shared" si="1159"/>
        <v>8.0191029333478934</v>
      </c>
      <c r="L13159" s="469">
        <f t="shared" si="1160"/>
        <v>1.9102933347893369E-2</v>
      </c>
    </row>
    <row r="13160" spans="1:12">
      <c r="A13160" s="98" t="str">
        <f t="shared" si="1156"/>
        <v>D800-120</v>
      </c>
      <c r="B13160" s="98">
        <f t="shared" si="1154"/>
        <v>10</v>
      </c>
      <c r="C13160" s="98">
        <f t="shared" si="1155"/>
        <v>0</v>
      </c>
      <c r="D13160" s="98">
        <f t="shared" si="1161"/>
        <v>120</v>
      </c>
      <c r="E13160" s="98">
        <f t="shared" si="1158"/>
        <v>52</v>
      </c>
      <c r="F13160" s="397">
        <f>F13159+(E13160-E13159)*(F13162-F13159)/(E13162-E13159)</f>
        <v>4.7104333333333335</v>
      </c>
      <c r="G13160" s="98">
        <v>15</v>
      </c>
      <c r="H13160" s="491">
        <f>H13159+(E13160-E13159)*(H13162-H13159)/(E13162-E13159)</f>
        <v>0.58141266666666669</v>
      </c>
      <c r="I13160" s="492">
        <f>I13159+(E13160-E13159)*(I13162-I13159)/(E13162-E13159)</f>
        <v>8.1</v>
      </c>
      <c r="J13160" s="397">
        <f>J13159+(E13160-E13159)*(J13162-J13159)/(E13162-E13159)</f>
        <v>0.43806666666666666</v>
      </c>
      <c r="K13160" s="469">
        <f t="shared" si="1159"/>
        <v>8.1017040105765386</v>
      </c>
      <c r="L13160" s="469">
        <f t="shared" si="1160"/>
        <v>1.7040105765389058E-3</v>
      </c>
    </row>
    <row r="13161" spans="1:12">
      <c r="A13161" s="98" t="str">
        <f t="shared" si="1156"/>
        <v>D800-120</v>
      </c>
      <c r="B13161" s="98">
        <f t="shared" si="1154"/>
        <v>10</v>
      </c>
      <c r="C13161" s="98">
        <f t="shared" si="1155"/>
        <v>0</v>
      </c>
      <c r="D13161" s="98">
        <f t="shared" si="1161"/>
        <v>120</v>
      </c>
      <c r="E13161" s="98">
        <f t="shared" si="1158"/>
        <v>53</v>
      </c>
      <c r="F13161" s="397">
        <f>F13159+(E13161-E13159)*(F13162-F13159)/(E13162-E13159)</f>
        <v>4.7209666666666665</v>
      </c>
      <c r="G13161" s="98">
        <v>15</v>
      </c>
      <c r="H13161" s="491">
        <f>H13159+(E13161-E13159)*(H13162-H13159)/(E13162-E13159)</f>
        <v>0.57673733333333332</v>
      </c>
      <c r="I13161" s="492">
        <f>I13159+(E13161-E13159)*(I13162-I13159)/(E13162-E13159)</f>
        <v>8.2000000000000011</v>
      </c>
      <c r="J13161" s="397">
        <f>J13159+(E13161-E13159)*(J13162-J13159)/(E13162-E13159)</f>
        <v>0.43063333333333337</v>
      </c>
      <c r="K13161" s="469">
        <f t="shared" si="1159"/>
        <v>8.185644302547896</v>
      </c>
      <c r="L13161" s="469">
        <f t="shared" si="1160"/>
        <v>-1.4355697452105076E-2</v>
      </c>
    </row>
    <row r="13162" spans="1:12">
      <c r="A13162" s="480" t="str">
        <f t="shared" si="1156"/>
        <v>D800-120</v>
      </c>
      <c r="B13162" s="480">
        <f t="shared" si="1154"/>
        <v>10</v>
      </c>
      <c r="C13162" s="480">
        <f t="shared" si="1155"/>
        <v>0</v>
      </c>
      <c r="D13162" s="480">
        <f t="shared" si="1161"/>
        <v>120</v>
      </c>
      <c r="E13162" s="480">
        <f t="shared" si="1158"/>
        <v>54</v>
      </c>
      <c r="F13162" s="484">
        <v>4.7314999999999996</v>
      </c>
      <c r="G13162" s="480">
        <v>15</v>
      </c>
      <c r="H13162" s="482">
        <v>0.57206199999999996</v>
      </c>
      <c r="I13162" s="483">
        <v>8.3000000000000007</v>
      </c>
      <c r="J13162" s="484">
        <v>0.42320000000000002</v>
      </c>
      <c r="K13162" s="469">
        <f t="shared" si="1159"/>
        <v>8.2709566445595062</v>
      </c>
      <c r="L13162" s="469">
        <f t="shared" si="1160"/>
        <v>-2.9043355440494523E-2</v>
      </c>
    </row>
    <row r="13163" spans="1:12">
      <c r="A13163" s="98" t="str">
        <f t="shared" si="1156"/>
        <v>D800-120</v>
      </c>
      <c r="B13163" s="98">
        <f t="shared" si="1154"/>
        <v>10</v>
      </c>
      <c r="C13163" s="98">
        <f t="shared" si="1155"/>
        <v>0</v>
      </c>
      <c r="D13163" s="98">
        <f t="shared" si="1161"/>
        <v>120</v>
      </c>
      <c r="E13163" s="98">
        <f t="shared" si="1158"/>
        <v>55</v>
      </c>
      <c r="F13163" s="397">
        <f>F13162+(E13163-E13162)*(F13165-F13162)/(E13165-E13162)</f>
        <v>4.7419666666666664</v>
      </c>
      <c r="G13163" s="98">
        <v>15</v>
      </c>
      <c r="H13163" s="491">
        <f>H13162+(E13163-E13162)*(H13165-H13162)/(E13165-E13162)</f>
        <v>0.56736833333333325</v>
      </c>
      <c r="I13163" s="492">
        <f>I13162+(E13163-E13162)*(I13165-I13162)/(E13165-E13162)</f>
        <v>8.3666666666666671</v>
      </c>
      <c r="J13163" s="397">
        <f>J13162+(E13163-E13162)*(J13165-J13162)/(E13165-E13162)</f>
        <v>0.41576666666666667</v>
      </c>
      <c r="K13163" s="469">
        <f t="shared" si="1159"/>
        <v>8.3578275135787745</v>
      </c>
      <c r="L13163" s="469">
        <f t="shared" si="1160"/>
        <v>-8.8391530878926261E-3</v>
      </c>
    </row>
    <row r="13164" spans="1:12">
      <c r="A13164" s="98" t="str">
        <f t="shared" si="1156"/>
        <v>D800-120</v>
      </c>
      <c r="B13164" s="98">
        <f t="shared" si="1154"/>
        <v>10</v>
      </c>
      <c r="C13164" s="98">
        <f t="shared" si="1155"/>
        <v>0</v>
      </c>
      <c r="D13164" s="98">
        <f t="shared" si="1161"/>
        <v>120</v>
      </c>
      <c r="E13164" s="98">
        <f t="shared" si="1158"/>
        <v>56</v>
      </c>
      <c r="F13164" s="397">
        <f>F13162+(E13164-E13162)*(F13165-F13162)/(E13165-E13162)</f>
        <v>4.7524333333333333</v>
      </c>
      <c r="G13164" s="98">
        <v>15</v>
      </c>
      <c r="H13164" s="491">
        <f>H13162+(E13164-E13162)*(H13165-H13162)/(E13165-E13162)</f>
        <v>0.56267466666666666</v>
      </c>
      <c r="I13164" s="492">
        <f>I13162+(E13164-E13162)*(I13165-I13162)/(E13165-E13162)</f>
        <v>8.4333333333333336</v>
      </c>
      <c r="J13164" s="397">
        <f>J13162+(E13164-E13162)*(J13165-J13162)/(E13165-E13162)</f>
        <v>0.40833333333333333</v>
      </c>
      <c r="K13164" s="469">
        <f t="shared" si="1159"/>
        <v>8.4461476851040036</v>
      </c>
      <c r="L13164" s="469">
        <f t="shared" si="1160"/>
        <v>1.2814351770670029E-2</v>
      </c>
    </row>
    <row r="13165" spans="1:12">
      <c r="A13165" s="480" t="str">
        <f t="shared" si="1156"/>
        <v>D800-120</v>
      </c>
      <c r="B13165" s="480">
        <f t="shared" si="1154"/>
        <v>10</v>
      </c>
      <c r="C13165" s="480">
        <f t="shared" si="1155"/>
        <v>0</v>
      </c>
      <c r="D13165" s="480">
        <f t="shared" si="1161"/>
        <v>120</v>
      </c>
      <c r="E13165" s="480">
        <f t="shared" si="1158"/>
        <v>57</v>
      </c>
      <c r="F13165" s="484">
        <v>4.7629000000000001</v>
      </c>
      <c r="G13165" s="480">
        <v>15</v>
      </c>
      <c r="H13165" s="482">
        <v>0.55798099999999995</v>
      </c>
      <c r="I13165" s="483">
        <v>8.5</v>
      </c>
      <c r="J13165" s="484">
        <v>0.40089999999999998</v>
      </c>
      <c r="K13165" s="469">
        <f t="shared" si="1159"/>
        <v>8.5359537331916329</v>
      </c>
      <c r="L13165" s="469">
        <f t="shared" si="1160"/>
        <v>3.5953733191632864E-2</v>
      </c>
    </row>
    <row r="13166" spans="1:12">
      <c r="A13166" s="98" t="str">
        <f t="shared" si="1156"/>
        <v>D800-120</v>
      </c>
      <c r="B13166" s="98">
        <f t="shared" si="1154"/>
        <v>10</v>
      </c>
      <c r="C13166" s="98">
        <f t="shared" si="1155"/>
        <v>0</v>
      </c>
      <c r="D13166" s="98">
        <f t="shared" si="1161"/>
        <v>120</v>
      </c>
      <c r="E13166" s="98">
        <f t="shared" si="1158"/>
        <v>58</v>
      </c>
      <c r="F13166" s="397">
        <f>F13165+(E13166-E13165)*(F13168-F13165)/(E13168-E13165)</f>
        <v>4.7733333333333334</v>
      </c>
      <c r="G13166" s="98">
        <v>15</v>
      </c>
      <c r="H13166" s="491">
        <f>H13165+(E13166-E13165)*(H13168-H13165)/(E13168-E13165)</f>
        <v>0.55326699999999995</v>
      </c>
      <c r="I13166" s="492">
        <f>I13165+(E13166-E13165)*(I13168-I13165)/(E13168-E13165)</f>
        <v>8.6</v>
      </c>
      <c r="J13166" s="397">
        <f>J13165+(E13166-E13165)*(J13168-J13165)/(E13168-E13165)</f>
        <v>0.39346666666666663</v>
      </c>
      <c r="K13166" s="469">
        <f t="shared" si="1159"/>
        <v>8.6275402894684365</v>
      </c>
      <c r="L13166" s="469">
        <f t="shared" si="1160"/>
        <v>2.7540289468436896E-2</v>
      </c>
    </row>
    <row r="13167" spans="1:12">
      <c r="A13167" s="98" t="str">
        <f t="shared" si="1156"/>
        <v>D800-120</v>
      </c>
      <c r="B13167" s="98">
        <f t="shared" si="1154"/>
        <v>10</v>
      </c>
      <c r="C13167" s="98">
        <f t="shared" si="1155"/>
        <v>0</v>
      </c>
      <c r="D13167" s="98">
        <f t="shared" si="1161"/>
        <v>120</v>
      </c>
      <c r="E13167" s="98">
        <f t="shared" si="1158"/>
        <v>59</v>
      </c>
      <c r="F13167" s="397">
        <f>F13165+(E13167-E13165)*(F13168-F13165)/(E13168-E13165)</f>
        <v>4.7837666666666667</v>
      </c>
      <c r="G13167" s="98">
        <v>15</v>
      </c>
      <c r="H13167" s="491">
        <f>H13165+(E13167-E13165)*(H13168-H13165)/(E13168-E13165)</f>
        <v>0.54855299999999996</v>
      </c>
      <c r="I13167" s="492">
        <f>I13165+(E13167-E13165)*(I13168-I13165)/(E13168-E13165)</f>
        <v>8.7000000000000011</v>
      </c>
      <c r="J13167" s="397">
        <f>J13165+(E13167-E13165)*(J13168-J13165)/(E13168-E13165)</f>
        <v>0.38603333333333334</v>
      </c>
      <c r="K13167" s="469">
        <f t="shared" si="1159"/>
        <v>8.720700947158555</v>
      </c>
      <c r="L13167" s="469">
        <f t="shared" si="1160"/>
        <v>2.0700947158553973E-2</v>
      </c>
    </row>
    <row r="13168" spans="1:12">
      <c r="A13168" s="480" t="str">
        <f t="shared" si="1156"/>
        <v>D800-120</v>
      </c>
      <c r="B13168" s="480">
        <f t="shared" si="1154"/>
        <v>10</v>
      </c>
      <c r="C13168" s="480">
        <f t="shared" si="1155"/>
        <v>0</v>
      </c>
      <c r="D13168" s="480">
        <f t="shared" si="1161"/>
        <v>120</v>
      </c>
      <c r="E13168" s="480">
        <f t="shared" si="1158"/>
        <v>60</v>
      </c>
      <c r="F13168" s="484">
        <v>4.7942</v>
      </c>
      <c r="G13168" s="480">
        <v>15</v>
      </c>
      <c r="H13168" s="482">
        <v>0.54383899999999996</v>
      </c>
      <c r="I13168" s="483">
        <v>8.8000000000000007</v>
      </c>
      <c r="J13168" s="484">
        <v>0.37859999999999999</v>
      </c>
      <c r="K13168" s="469">
        <f t="shared" si="1159"/>
        <v>8.8154766392259489</v>
      </c>
      <c r="L13168" s="469">
        <f t="shared" si="1160"/>
        <v>1.5476639225948219E-2</v>
      </c>
    </row>
    <row r="13169" spans="1:12">
      <c r="A13169" s="98" t="str">
        <f t="shared" si="1156"/>
        <v>D800-120</v>
      </c>
      <c r="B13169" s="98">
        <f t="shared" si="1154"/>
        <v>10</v>
      </c>
      <c r="C13169" s="98">
        <f t="shared" si="1155"/>
        <v>0</v>
      </c>
      <c r="D13169" s="98">
        <f t="shared" si="1161"/>
        <v>120</v>
      </c>
      <c r="E13169" s="98">
        <f t="shared" si="1158"/>
        <v>61</v>
      </c>
      <c r="F13169" s="397">
        <f>F13168+(E13169-E13168)*(F13171-F13168)/(E13171-E13168)</f>
        <v>4.8045333333333335</v>
      </c>
      <c r="G13169" s="98">
        <v>15</v>
      </c>
      <c r="H13169" s="491">
        <f>H13168+(E13169-E13168)*(H13171-H13168)/(E13171-E13168)</f>
        <v>0.53910166666666659</v>
      </c>
      <c r="I13169" s="492">
        <f>I13168+(E13169-E13168)*(I13171-I13168)/(E13171-E13168)</f>
        <v>8.9</v>
      </c>
      <c r="J13169" s="397">
        <f>J13168+(E13169-E13168)*(J13171-J13168)/(E13171-E13168)</f>
        <v>0.37119999999999997</v>
      </c>
      <c r="K13169" s="469">
        <f t="shared" si="1159"/>
        <v>8.9121099607062391</v>
      </c>
      <c r="L13169" s="469">
        <f t="shared" si="1160"/>
        <v>1.2109960706238709E-2</v>
      </c>
    </row>
    <row r="13170" spans="1:12">
      <c r="A13170" s="98" t="str">
        <f t="shared" si="1156"/>
        <v>D800-120</v>
      </c>
      <c r="B13170" s="98">
        <f t="shared" si="1154"/>
        <v>10</v>
      </c>
      <c r="C13170" s="98">
        <f t="shared" si="1155"/>
        <v>0</v>
      </c>
      <c r="D13170" s="98">
        <f t="shared" si="1161"/>
        <v>120</v>
      </c>
      <c r="E13170" s="98">
        <f t="shared" si="1158"/>
        <v>62</v>
      </c>
      <c r="F13170" s="397">
        <f>F13168+(E13170-E13168)*(F13171-F13168)/(E13171-E13168)</f>
        <v>4.8148666666666662</v>
      </c>
      <c r="G13170" s="98">
        <v>15</v>
      </c>
      <c r="H13170" s="491">
        <f>H13168+(E13170-E13168)*(H13171-H13168)/(E13171-E13168)</f>
        <v>0.53436433333333333</v>
      </c>
      <c r="I13170" s="492">
        <f>I13168+(E13170-E13168)*(I13171-I13168)/(E13171-E13168)</f>
        <v>9</v>
      </c>
      <c r="J13170" s="397">
        <f>J13168+(E13170-E13168)*(J13171-J13168)/(E13171-E13168)</f>
        <v>0.36380000000000001</v>
      </c>
      <c r="K13170" s="469">
        <f t="shared" si="1159"/>
        <v>9.0104566609672663</v>
      </c>
      <c r="L13170" s="469">
        <f t="shared" si="1160"/>
        <v>1.0456660967266274E-2</v>
      </c>
    </row>
    <row r="13171" spans="1:12">
      <c r="A13171" s="480" t="str">
        <f t="shared" si="1156"/>
        <v>D800-120</v>
      </c>
      <c r="B13171" s="480">
        <f t="shared" si="1154"/>
        <v>10</v>
      </c>
      <c r="C13171" s="480">
        <f t="shared" si="1155"/>
        <v>0</v>
      </c>
      <c r="D13171" s="480">
        <f t="shared" si="1161"/>
        <v>120</v>
      </c>
      <c r="E13171" s="480">
        <f t="shared" si="1158"/>
        <v>63</v>
      </c>
      <c r="F13171" s="484">
        <v>4.8251999999999997</v>
      </c>
      <c r="G13171" s="480">
        <v>15</v>
      </c>
      <c r="H13171" s="482">
        <v>0.52962699999999996</v>
      </c>
      <c r="I13171" s="483">
        <v>9.1</v>
      </c>
      <c r="J13171" s="484">
        <v>0.35639999999999999</v>
      </c>
      <c r="K13171" s="469">
        <f t="shared" si="1159"/>
        <v>9.1105627167799224</v>
      </c>
      <c r="L13171" s="469">
        <f t="shared" si="1160"/>
        <v>1.056271677992271E-2</v>
      </c>
    </row>
    <row r="13172" spans="1:12">
      <c r="A13172" s="98" t="str">
        <f t="shared" si="1156"/>
        <v>D800-120</v>
      </c>
      <c r="B13172" s="98">
        <f t="shared" si="1154"/>
        <v>10</v>
      </c>
      <c r="C13172" s="98">
        <f t="shared" si="1155"/>
        <v>0</v>
      </c>
      <c r="D13172" s="98">
        <f t="shared" si="1161"/>
        <v>120</v>
      </c>
      <c r="E13172" s="98">
        <f t="shared" si="1158"/>
        <v>64</v>
      </c>
      <c r="F13172" s="397">
        <f>F13171+(E13172-E13171)*(F13174-F13171)/(E13174-E13171)</f>
        <v>4.8354666666666661</v>
      </c>
      <c r="G13172" s="98">
        <v>15</v>
      </c>
      <c r="H13172" s="491">
        <f>H13171+(E13172-E13171)*(H13174-H13171)/(E13174-E13171)</f>
        <v>0.524864</v>
      </c>
      <c r="I13172" s="492">
        <f>I13171+(E13172-E13171)*(I13174-I13171)/(E13174-E13171)</f>
        <v>9.1999999999999993</v>
      </c>
      <c r="J13172" s="397">
        <f>J13171+(E13172-E13171)*(J13174-J13171)/(E13174-E13171)</f>
        <v>0.34896666666666665</v>
      </c>
      <c r="K13172" s="469">
        <f t="shared" si="1159"/>
        <v>9.2127992521237232</v>
      </c>
      <c r="L13172" s="469">
        <f t="shared" si="1160"/>
        <v>1.2799252123723903E-2</v>
      </c>
    </row>
    <row r="13173" spans="1:12">
      <c r="A13173" s="98" t="str">
        <f t="shared" si="1156"/>
        <v>D800-120</v>
      </c>
      <c r="B13173" s="98">
        <f t="shared" si="1154"/>
        <v>10</v>
      </c>
      <c r="C13173" s="98">
        <f t="shared" si="1155"/>
        <v>0</v>
      </c>
      <c r="D13173" s="98">
        <f t="shared" si="1161"/>
        <v>120</v>
      </c>
      <c r="E13173" s="98">
        <f t="shared" si="1158"/>
        <v>65</v>
      </c>
      <c r="F13173" s="397">
        <f>F13171+(E13173-E13171)*(F13174-F13171)/(E13174-E13171)</f>
        <v>4.8457333333333334</v>
      </c>
      <c r="G13173" s="98">
        <v>15</v>
      </c>
      <c r="H13173" s="491">
        <f>H13171+(E13173-E13171)*(H13174-H13171)/(E13174-E13171)</f>
        <v>0.52010099999999992</v>
      </c>
      <c r="I13173" s="492">
        <f>I13171+(E13173-E13171)*(I13174-I13171)/(E13174-E13171)</f>
        <v>9.3000000000000007</v>
      </c>
      <c r="J13173" s="397">
        <f>J13171+(E13173-E13171)*(J13174-J13171)/(E13174-E13171)</f>
        <v>0.34153333333333336</v>
      </c>
      <c r="K13173" s="469">
        <f t="shared" si="1159"/>
        <v>9.3169083184484052</v>
      </c>
      <c r="L13173" s="469">
        <f t="shared" si="1160"/>
        <v>1.6908318448404458E-2</v>
      </c>
    </row>
    <row r="13174" spans="1:12">
      <c r="A13174" s="480" t="str">
        <f t="shared" si="1156"/>
        <v>D800-120</v>
      </c>
      <c r="B13174" s="480">
        <f t="shared" si="1154"/>
        <v>10</v>
      </c>
      <c r="C13174" s="480">
        <f t="shared" si="1155"/>
        <v>0</v>
      </c>
      <c r="D13174" s="480">
        <f t="shared" si="1161"/>
        <v>120</v>
      </c>
      <c r="E13174" s="480">
        <f t="shared" si="1158"/>
        <v>66</v>
      </c>
      <c r="F13174" s="484">
        <v>4.8559999999999999</v>
      </c>
      <c r="G13174" s="480">
        <v>15</v>
      </c>
      <c r="H13174" s="482">
        <v>0.51533799999999996</v>
      </c>
      <c r="I13174" s="483">
        <v>9.4</v>
      </c>
      <c r="J13174" s="484">
        <v>0.33410000000000001</v>
      </c>
      <c r="K13174" s="469">
        <f t="shared" si="1159"/>
        <v>9.4229418362317556</v>
      </c>
      <c r="L13174" s="469">
        <f t="shared" si="1160"/>
        <v>2.2941836231755275E-2</v>
      </c>
    </row>
    <row r="13175" spans="1:12">
      <c r="A13175" s="98" t="str">
        <f t="shared" si="1156"/>
        <v>D800-120</v>
      </c>
      <c r="B13175" s="98">
        <f t="shared" si="1154"/>
        <v>10</v>
      </c>
      <c r="C13175" s="98">
        <f t="shared" si="1155"/>
        <v>0</v>
      </c>
      <c r="D13175" s="98">
        <f t="shared" si="1161"/>
        <v>120</v>
      </c>
      <c r="E13175" s="98">
        <f t="shared" si="1158"/>
        <v>67</v>
      </c>
      <c r="F13175" s="397">
        <f>F13174+(E13175-E13174)*(F13177-F13174)/(E13177-E13174)</f>
        <v>4.8662000000000001</v>
      </c>
      <c r="G13175" s="98">
        <v>15</v>
      </c>
      <c r="H13175" s="491">
        <f>H13174+(E13175-E13174)*(H13177-H13174)/(E13177-E13174)</f>
        <v>0.51054699999999997</v>
      </c>
      <c r="I13175" s="492">
        <f>I13174+(E13175-E13174)*(I13177-I13174)/(E13177-E13174)</f>
        <v>9.5333333333333332</v>
      </c>
      <c r="J13175" s="397">
        <f>J13174+(E13175-E13174)*(J13177-J13174)/(E13177-E13174)</f>
        <v>0.32666666666666666</v>
      </c>
      <c r="K13175" s="469">
        <f t="shared" si="1159"/>
        <v>9.5313457918663715</v>
      </c>
      <c r="L13175" s="469">
        <f t="shared" si="1160"/>
        <v>-1.9875414669616731E-3</v>
      </c>
    </row>
    <row r="13176" spans="1:12">
      <c r="A13176" s="98" t="str">
        <f t="shared" si="1156"/>
        <v>D800-120</v>
      </c>
      <c r="B13176" s="98">
        <f t="shared" si="1154"/>
        <v>10</v>
      </c>
      <c r="C13176" s="98">
        <f t="shared" si="1155"/>
        <v>0</v>
      </c>
      <c r="D13176" s="98">
        <f t="shared" si="1161"/>
        <v>120</v>
      </c>
      <c r="E13176" s="98">
        <f t="shared" si="1158"/>
        <v>68</v>
      </c>
      <c r="F13176" s="397">
        <f>F13174+(E13176-E13174)*(F13177-F13174)/(E13177-E13174)</f>
        <v>4.8763999999999994</v>
      </c>
      <c r="G13176" s="98">
        <v>15</v>
      </c>
      <c r="H13176" s="491">
        <f>H13174+(E13176-E13174)*(H13177-H13174)/(E13177-E13174)</f>
        <v>0.50575599999999998</v>
      </c>
      <c r="I13176" s="492">
        <f>I13174+(E13176-E13174)*(I13177-I13174)/(E13177-E13174)</f>
        <v>9.6666666666666679</v>
      </c>
      <c r="J13176" s="397">
        <f>J13174+(E13176-E13174)*(J13177-J13174)/(E13177-E13174)</f>
        <v>0.31923333333333337</v>
      </c>
      <c r="K13176" s="469">
        <f t="shared" si="1159"/>
        <v>9.6418035574466732</v>
      </c>
      <c r="L13176" s="469">
        <f t="shared" si="1160"/>
        <v>-2.4863109219994683E-2</v>
      </c>
    </row>
    <row r="13177" spans="1:12">
      <c r="A13177" s="480" t="str">
        <f t="shared" si="1156"/>
        <v>D800-120</v>
      </c>
      <c r="B13177" s="480">
        <f t="shared" si="1154"/>
        <v>10</v>
      </c>
      <c r="C13177" s="480">
        <f t="shared" si="1155"/>
        <v>0</v>
      </c>
      <c r="D13177" s="480">
        <f t="shared" si="1161"/>
        <v>120</v>
      </c>
      <c r="E13177" s="480">
        <f t="shared" si="1158"/>
        <v>69</v>
      </c>
      <c r="F13177" s="484">
        <v>4.8865999999999996</v>
      </c>
      <c r="G13177" s="480">
        <v>15</v>
      </c>
      <c r="H13177" s="482">
        <v>0.50096499999999999</v>
      </c>
      <c r="I13177" s="483">
        <v>9.8000000000000007</v>
      </c>
      <c r="J13177" s="484">
        <v>0.31180000000000002</v>
      </c>
      <c r="K13177" s="469">
        <f t="shared" si="1159"/>
        <v>9.7543740580679277</v>
      </c>
      <c r="L13177" s="469">
        <f t="shared" si="1160"/>
        <v>-4.5625941932073033E-2</v>
      </c>
    </row>
    <row r="13178" spans="1:12">
      <c r="A13178" s="98" t="str">
        <f t="shared" si="1156"/>
        <v>D800-120</v>
      </c>
      <c r="B13178" s="98">
        <f t="shared" si="1154"/>
        <v>10</v>
      </c>
      <c r="C13178" s="98">
        <f t="shared" si="1155"/>
        <v>0</v>
      </c>
      <c r="D13178" s="98">
        <f t="shared" si="1161"/>
        <v>120</v>
      </c>
      <c r="E13178" s="98">
        <f t="shared" si="1158"/>
        <v>70</v>
      </c>
      <c r="F13178" s="397">
        <f>F13177+(E13178-E13177)*(F13180-F13177)/(E13180-E13177)</f>
        <v>4.8967666666666663</v>
      </c>
      <c r="G13178" s="98">
        <v>15</v>
      </c>
      <c r="H13178" s="491">
        <f>H13177+(E13178-E13177)*(H13180-H13177)/(E13180-E13177)</f>
        <v>0.496143</v>
      </c>
      <c r="I13178" s="492">
        <f>I13177+(E13178-E13177)*(I13180-I13177)/(E13180-E13177)</f>
        <v>9.9</v>
      </c>
      <c r="J13178" s="397">
        <f>J13177+(E13178-E13177)*(J13180-J13177)/(E13180-E13177)</f>
        <v>0.3044</v>
      </c>
      <c r="K13178" s="469">
        <f t="shared" si="1159"/>
        <v>9.8696679519143995</v>
      </c>
      <c r="L13178" s="469">
        <f t="shared" si="1160"/>
        <v>-3.033204808560086E-2</v>
      </c>
    </row>
    <row r="13179" spans="1:12">
      <c r="A13179" s="98" t="str">
        <f t="shared" si="1156"/>
        <v>D800-120</v>
      </c>
      <c r="B13179" s="98">
        <f t="shared" si="1154"/>
        <v>10</v>
      </c>
      <c r="C13179" s="98">
        <f t="shared" si="1155"/>
        <v>0</v>
      </c>
      <c r="D13179" s="98">
        <f t="shared" si="1161"/>
        <v>120</v>
      </c>
      <c r="E13179" s="98">
        <f t="shared" si="1158"/>
        <v>71</v>
      </c>
      <c r="F13179" s="397">
        <f>F13177+(E13179-E13177)*(F13180-F13177)/(E13180-E13177)</f>
        <v>4.9069333333333329</v>
      </c>
      <c r="G13179" s="98">
        <v>15</v>
      </c>
      <c r="H13179" s="491">
        <f>H13177+(E13179-E13177)*(H13180-H13177)/(E13180-E13177)</f>
        <v>0.49132100000000001</v>
      </c>
      <c r="I13179" s="492">
        <f>I13177+(E13179-E13177)*(I13180-I13177)/(E13180-E13177)</f>
        <v>10</v>
      </c>
      <c r="J13179" s="397">
        <f>J13177+(E13179-E13177)*(J13180-J13177)/(E13180-E13177)</f>
        <v>0.29700000000000004</v>
      </c>
      <c r="K13179" s="469">
        <f t="shared" si="1159"/>
        <v>9.9872249167719946</v>
      </c>
      <c r="L13179" s="469">
        <f t="shared" si="1160"/>
        <v>-1.2775083228005357E-2</v>
      </c>
    </row>
    <row r="13180" spans="1:12">
      <c r="A13180" s="480" t="str">
        <f t="shared" si="1156"/>
        <v>D800-120</v>
      </c>
      <c r="B13180" s="480">
        <f t="shared" si="1154"/>
        <v>10</v>
      </c>
      <c r="C13180" s="480">
        <f t="shared" si="1155"/>
        <v>0</v>
      </c>
      <c r="D13180" s="480">
        <f t="shared" si="1161"/>
        <v>120</v>
      </c>
      <c r="E13180" s="480">
        <f t="shared" si="1158"/>
        <v>72</v>
      </c>
      <c r="F13180" s="484">
        <v>4.9170999999999996</v>
      </c>
      <c r="G13180" s="480">
        <v>15</v>
      </c>
      <c r="H13180" s="482">
        <v>0.48649900000000001</v>
      </c>
      <c r="I13180" s="483">
        <v>10.1</v>
      </c>
      <c r="J13180" s="484">
        <v>0.28960000000000002</v>
      </c>
      <c r="K13180" s="469">
        <f t="shared" si="1159"/>
        <v>10.107112244835035</v>
      </c>
      <c r="L13180" s="469">
        <f t="shared" si="1160"/>
        <v>7.1122448350351419E-3</v>
      </c>
    </row>
    <row r="13181" spans="1:12">
      <c r="A13181" s="98" t="str">
        <f t="shared" si="1156"/>
        <v>D800-120</v>
      </c>
      <c r="B13181" s="98">
        <f t="shared" ref="B13181:B13244" si="1162">INT(D13181/12)</f>
        <v>10</v>
      </c>
      <c r="C13181" s="98">
        <f t="shared" ref="C13181:C13244" si="1163">D13181-B13181*12</f>
        <v>0</v>
      </c>
      <c r="D13181" s="98">
        <f t="shared" si="1161"/>
        <v>120</v>
      </c>
      <c r="E13181" s="98">
        <f t="shared" si="1158"/>
        <v>73</v>
      </c>
      <c r="F13181" s="397">
        <f>F13180+(E13181-E13180)*(F13183-F13180)/(E13183-E13180)</f>
        <v>4.9271666666666665</v>
      </c>
      <c r="G13181" s="98">
        <v>15</v>
      </c>
      <c r="H13181" s="491">
        <f>H13180+(E13181-E13180)*(H13183-H13180)/(E13183-E13180)</f>
        <v>0.48164400000000002</v>
      </c>
      <c r="I13181" s="492">
        <f>I13180+(E13181-E13180)*(I13183-I13180)/(E13183-E13180)</f>
        <v>10.233333333333333</v>
      </c>
      <c r="J13181" s="397">
        <f>J13180+(E13181-E13180)*(J13183-J13180)/(E13183-E13180)</f>
        <v>0.28216666666666668</v>
      </c>
      <c r="K13181" s="469">
        <f t="shared" si="1159"/>
        <v>10.229893171443361</v>
      </c>
      <c r="L13181" s="469">
        <f t="shared" si="1160"/>
        <v>-3.440161889971094E-3</v>
      </c>
    </row>
    <row r="13182" spans="1:12">
      <c r="A13182" s="98" t="str">
        <f t="shared" si="1156"/>
        <v>D800-120</v>
      </c>
      <c r="B13182" s="98">
        <f t="shared" si="1162"/>
        <v>10</v>
      </c>
      <c r="C13182" s="98">
        <f t="shared" si="1163"/>
        <v>0</v>
      </c>
      <c r="D13182" s="98">
        <f t="shared" si="1161"/>
        <v>120</v>
      </c>
      <c r="E13182" s="98">
        <f t="shared" si="1158"/>
        <v>74</v>
      </c>
      <c r="F13182" s="397">
        <f>F13180+(E13182-E13180)*(F13183-F13180)/(E13183-E13180)</f>
        <v>4.9372333333333334</v>
      </c>
      <c r="G13182" s="98">
        <v>15</v>
      </c>
      <c r="H13182" s="491">
        <f>H13180+(E13182-E13180)*(H13183-H13180)/(E13183-E13180)</f>
        <v>0.47678900000000002</v>
      </c>
      <c r="I13182" s="492">
        <f>I13180+(E13182-E13180)*(I13183-I13180)/(E13183-E13180)</f>
        <v>10.366666666666667</v>
      </c>
      <c r="J13182" s="397">
        <f>J13180+(E13182-E13180)*(J13183-J13180)/(E13183-E13180)</f>
        <v>0.27473333333333333</v>
      </c>
      <c r="K13182" s="469">
        <f t="shared" si="1159"/>
        <v>10.355174581069054</v>
      </c>
      <c r="L13182" s="469">
        <f t="shared" si="1160"/>
        <v>-1.1492085597613055E-2</v>
      </c>
    </row>
    <row r="13183" spans="1:12">
      <c r="A13183" s="480" t="str">
        <f t="shared" si="1156"/>
        <v>D800-120</v>
      </c>
      <c r="B13183" s="480">
        <f t="shared" si="1162"/>
        <v>10</v>
      </c>
      <c r="C13183" s="480">
        <f t="shared" si="1163"/>
        <v>0</v>
      </c>
      <c r="D13183" s="480">
        <f t="shared" si="1161"/>
        <v>120</v>
      </c>
      <c r="E13183" s="480">
        <f t="shared" si="1158"/>
        <v>75</v>
      </c>
      <c r="F13183" s="484">
        <v>4.9473000000000003</v>
      </c>
      <c r="G13183" s="480">
        <v>15</v>
      </c>
      <c r="H13183" s="482">
        <v>0.47193400000000002</v>
      </c>
      <c r="I13183" s="483">
        <v>10.5</v>
      </c>
      <c r="J13183" s="484">
        <v>0.26729999999999998</v>
      </c>
      <c r="K13183" s="469">
        <f t="shared" si="1159"/>
        <v>10.483033644535041</v>
      </c>
      <c r="L13183" s="469">
        <f t="shared" si="1160"/>
        <v>-1.6966355464958838E-2</v>
      </c>
    </row>
    <row r="13184" spans="1:12">
      <c r="A13184" s="98" t="str">
        <f t="shared" si="1156"/>
        <v>D800-120</v>
      </c>
      <c r="B13184" s="98">
        <f t="shared" si="1162"/>
        <v>10</v>
      </c>
      <c r="C13184" s="98">
        <f t="shared" si="1163"/>
        <v>0</v>
      </c>
      <c r="D13184" s="98">
        <f t="shared" si="1161"/>
        <v>120</v>
      </c>
      <c r="E13184" s="98">
        <f t="shared" si="1158"/>
        <v>76</v>
      </c>
      <c r="F13184" s="397">
        <f>F13183+(E13184-E13183)*(F13186-F13183)/(E13186-E13183)</f>
        <v>4.9573333333333336</v>
      </c>
      <c r="G13184" s="98">
        <v>15</v>
      </c>
      <c r="H13184" s="491">
        <f>H13183+(E13184-E13183)*(H13186-H13183)/(E13186-E13183)</f>
        <v>0.46704333333333337</v>
      </c>
      <c r="I13184" s="492">
        <f>I13183+(E13184-E13183)*(I13186-I13183)/(E13186-E13183)</f>
        <v>10.633333333333333</v>
      </c>
      <c r="J13184" s="397">
        <f>J13183+(E13184-E13183)*(J13186-J13183)/(E13186-E13183)</f>
        <v>0.25986666666666663</v>
      </c>
      <c r="K13184" s="469">
        <f t="shared" si="1159"/>
        <v>10.614289894585085</v>
      </c>
      <c r="L13184" s="469">
        <f t="shared" si="1160"/>
        <v>-1.904343874824832E-2</v>
      </c>
    </row>
    <row r="13185" spans="1:12">
      <c r="A13185" s="98" t="str">
        <f t="shared" ref="A13185:A13228" si="1164">A13184</f>
        <v>D800-120</v>
      </c>
      <c r="B13185" s="98">
        <f t="shared" si="1162"/>
        <v>10</v>
      </c>
      <c r="C13185" s="98">
        <f t="shared" si="1163"/>
        <v>0</v>
      </c>
      <c r="D13185" s="98">
        <f t="shared" ref="D13185:D13216" si="1165">D13184</f>
        <v>120</v>
      </c>
      <c r="E13185" s="98">
        <f t="shared" ref="E13185:E13228" si="1166">E13184+1</f>
        <v>77</v>
      </c>
      <c r="F13185" s="397">
        <f>F13183+(E13185-E13183)*(F13186-F13183)/(E13186-E13183)</f>
        <v>4.9673666666666669</v>
      </c>
      <c r="G13185" s="98">
        <v>15</v>
      </c>
      <c r="H13185" s="491">
        <f>H13183+(E13185-E13183)*(H13186-H13183)/(E13186-E13183)</f>
        <v>0.46215266666666666</v>
      </c>
      <c r="I13185" s="492">
        <f>I13183+(E13185-E13183)*(I13186-I13183)/(E13186-E13183)</f>
        <v>10.766666666666667</v>
      </c>
      <c r="J13185" s="397">
        <f>J13183+(E13185-E13183)*(J13186-J13183)/(E13186-E13183)</f>
        <v>0.25243333333333334</v>
      </c>
      <c r="K13185" s="469">
        <f t="shared" si="1159"/>
        <v>10.748324146854792</v>
      </c>
      <c r="L13185" s="469">
        <f t="shared" si="1160"/>
        <v>-1.8342519811875846E-2</v>
      </c>
    </row>
    <row r="13186" spans="1:12">
      <c r="A13186" s="480" t="str">
        <f t="shared" si="1164"/>
        <v>D800-120</v>
      </c>
      <c r="B13186" s="480">
        <f t="shared" si="1162"/>
        <v>10</v>
      </c>
      <c r="C13186" s="480">
        <f t="shared" si="1163"/>
        <v>0</v>
      </c>
      <c r="D13186" s="480">
        <f t="shared" si="1165"/>
        <v>120</v>
      </c>
      <c r="E13186" s="480">
        <f t="shared" si="1166"/>
        <v>78</v>
      </c>
      <c r="F13186" s="484">
        <v>4.9774000000000003</v>
      </c>
      <c r="G13186" s="480">
        <v>15</v>
      </c>
      <c r="H13186" s="482">
        <v>0.457262</v>
      </c>
      <c r="I13186" s="483">
        <v>10.9</v>
      </c>
      <c r="J13186" s="484">
        <v>0.245</v>
      </c>
      <c r="K13186" s="469">
        <f t="shared" si="1159"/>
        <v>10.885225538094135</v>
      </c>
      <c r="L13186" s="469">
        <f t="shared" si="1160"/>
        <v>-1.4774461905865621E-2</v>
      </c>
    </row>
    <row r="13187" spans="1:12">
      <c r="A13187" s="98" t="str">
        <f t="shared" si="1164"/>
        <v>D800-120</v>
      </c>
      <c r="B13187" s="98">
        <f t="shared" si="1162"/>
        <v>10</v>
      </c>
      <c r="C13187" s="98">
        <f t="shared" si="1163"/>
        <v>0</v>
      </c>
      <c r="D13187" s="98">
        <f t="shared" si="1165"/>
        <v>120</v>
      </c>
      <c r="E13187" s="98">
        <f t="shared" si="1166"/>
        <v>79</v>
      </c>
      <c r="F13187" s="397">
        <f>F13186+(E13187-E13186)*(F13189-F13186)/(E13189-E13186)</f>
        <v>4.9873666666666665</v>
      </c>
      <c r="G13187" s="98">
        <v>15</v>
      </c>
      <c r="H13187" s="491">
        <f>H13186+(E13187-E13186)*(H13189-H13186)/(E13189-E13186)</f>
        <v>0.45233266666666666</v>
      </c>
      <c r="I13187" s="492">
        <f>I13186+(E13187-E13186)*(I13189-I13186)/(E13189-E13186)</f>
        <v>11.033333333333333</v>
      </c>
      <c r="J13187" s="397">
        <f>J13186+(E13187-E13186)*(J13189-J13186)/(E13189-E13186)</f>
        <v>0.23756666666666668</v>
      </c>
      <c r="K13187" s="469">
        <f t="shared" si="1159"/>
        <v>11.025882130997982</v>
      </c>
      <c r="L13187" s="469">
        <f t="shared" si="1160"/>
        <v>-7.451202335351681E-3</v>
      </c>
    </row>
    <row r="13188" spans="1:12">
      <c r="A13188" s="98" t="str">
        <f t="shared" si="1164"/>
        <v>D800-120</v>
      </c>
      <c r="B13188" s="98">
        <f t="shared" si="1162"/>
        <v>10</v>
      </c>
      <c r="C13188" s="98">
        <f t="shared" si="1163"/>
        <v>0</v>
      </c>
      <c r="D13188" s="98">
        <f t="shared" si="1165"/>
        <v>120</v>
      </c>
      <c r="E13188" s="98">
        <f t="shared" si="1166"/>
        <v>80</v>
      </c>
      <c r="F13188" s="397">
        <f>F13186+(E13188-E13186)*(F13189-F13186)/(E13189-E13186)</f>
        <v>4.9973333333333336</v>
      </c>
      <c r="G13188" s="98">
        <v>15</v>
      </c>
      <c r="H13188" s="491">
        <f>H13186+(E13188-E13186)*(H13189-H13186)/(E13189-E13186)</f>
        <v>0.44740333333333332</v>
      </c>
      <c r="I13188" s="492">
        <f>I13186+(E13188-E13186)*(I13189-I13186)/(E13189-E13186)</f>
        <v>11.166666666666668</v>
      </c>
      <c r="J13188" s="397">
        <f>J13186+(E13188-E13186)*(J13189-J13186)/(E13189-E13186)</f>
        <v>0.23013333333333333</v>
      </c>
      <c r="K13188" s="469">
        <f t="shared" si="1159"/>
        <v>11.169638134122083</v>
      </c>
      <c r="L13188" s="469">
        <f t="shared" si="1160"/>
        <v>2.971467455415322E-3</v>
      </c>
    </row>
    <row r="13189" spans="1:12">
      <c r="A13189" s="480" t="str">
        <f t="shared" si="1164"/>
        <v>D800-120</v>
      </c>
      <c r="B13189" s="480">
        <f t="shared" si="1162"/>
        <v>10</v>
      </c>
      <c r="C13189" s="480">
        <f t="shared" si="1163"/>
        <v>0</v>
      </c>
      <c r="D13189" s="480">
        <f t="shared" si="1165"/>
        <v>120</v>
      </c>
      <c r="E13189" s="480">
        <f t="shared" si="1166"/>
        <v>81</v>
      </c>
      <c r="F13189" s="484">
        <v>5.0072999999999999</v>
      </c>
      <c r="G13189" s="480">
        <v>15</v>
      </c>
      <c r="H13189" s="482">
        <v>0.44247399999999998</v>
      </c>
      <c r="I13189" s="483">
        <v>11.3</v>
      </c>
      <c r="J13189" s="484">
        <v>0.22270000000000001</v>
      </c>
      <c r="K13189" s="469">
        <f t="shared" si="1159"/>
        <v>11.316597133390889</v>
      </c>
      <c r="L13189" s="469">
        <f t="shared" si="1160"/>
        <v>1.659713339088853E-2</v>
      </c>
    </row>
    <row r="13190" spans="1:12">
      <c r="A13190" s="98" t="str">
        <f t="shared" si="1164"/>
        <v>D800-120</v>
      </c>
      <c r="B13190" s="98">
        <f t="shared" si="1162"/>
        <v>10</v>
      </c>
      <c r="C13190" s="98">
        <f t="shared" si="1163"/>
        <v>0</v>
      </c>
      <c r="D13190" s="98">
        <f t="shared" si="1165"/>
        <v>120</v>
      </c>
      <c r="E13190" s="98">
        <f t="shared" si="1166"/>
        <v>82</v>
      </c>
      <c r="F13190" s="397">
        <f>F13189+(E13190-E13189)*(F13192-F13189)/(E13192-E13189)</f>
        <v>5.0171999999999999</v>
      </c>
      <c r="G13190" s="98">
        <v>15</v>
      </c>
      <c r="H13190" s="491">
        <f>H13189+(E13190-E13189)*(H13192-H13189)/(E13192-E13189)</f>
        <v>0.43750366666666668</v>
      </c>
      <c r="I13190" s="492">
        <f>I13189+(E13190-E13189)*(I13192-I13189)/(E13192-E13189)</f>
        <v>11.466666666666667</v>
      </c>
      <c r="J13190" s="397">
        <f>J13189+(E13190-E13189)*(J13192-J13189)/(E13192-E13189)</f>
        <v>0.21530000000000002</v>
      </c>
      <c r="K13190" s="469">
        <f t="shared" si="1159"/>
        <v>11.467789603287134</v>
      </c>
      <c r="L13190" s="469">
        <f t="shared" si="1160"/>
        <v>1.1229366204670299E-3</v>
      </c>
    </row>
    <row r="13191" spans="1:12">
      <c r="A13191" s="98" t="str">
        <f t="shared" si="1164"/>
        <v>D800-120</v>
      </c>
      <c r="B13191" s="98">
        <f t="shared" si="1162"/>
        <v>10</v>
      </c>
      <c r="C13191" s="98">
        <f t="shared" si="1163"/>
        <v>0</v>
      </c>
      <c r="D13191" s="98">
        <f t="shared" si="1165"/>
        <v>120</v>
      </c>
      <c r="E13191" s="98">
        <f t="shared" si="1166"/>
        <v>83</v>
      </c>
      <c r="F13191" s="397">
        <f>F13189+(E13191-E13189)*(F13192-F13189)/(E13192-E13189)</f>
        <v>5.0270999999999999</v>
      </c>
      <c r="G13191" s="98">
        <v>15</v>
      </c>
      <c r="H13191" s="491">
        <f>H13189+(E13191-E13189)*(H13192-H13189)/(E13192-E13189)</f>
        <v>0.43253333333333333</v>
      </c>
      <c r="I13191" s="492">
        <f>I13189+(E13191-E13189)*(I13192-I13189)/(E13192-E13189)</f>
        <v>11.633333333333335</v>
      </c>
      <c r="J13191" s="397">
        <f>J13189+(E13191-E13189)*(J13192-J13189)/(E13192-E13189)</f>
        <v>0.2079</v>
      </c>
      <c r="K13191" s="469">
        <f t="shared" si="1159"/>
        <v>11.622456843403207</v>
      </c>
      <c r="L13191" s="469">
        <f t="shared" si="1160"/>
        <v>-1.087648993012813E-2</v>
      </c>
    </row>
    <row r="13192" spans="1:12">
      <c r="A13192" s="480" t="str">
        <f t="shared" si="1164"/>
        <v>D800-120</v>
      </c>
      <c r="B13192" s="480">
        <f t="shared" si="1162"/>
        <v>10</v>
      </c>
      <c r="C13192" s="480">
        <f t="shared" si="1163"/>
        <v>0</v>
      </c>
      <c r="D13192" s="480">
        <f t="shared" si="1165"/>
        <v>120</v>
      </c>
      <c r="E13192" s="480">
        <f t="shared" si="1166"/>
        <v>84</v>
      </c>
      <c r="F13192" s="484">
        <v>5.0369999999999999</v>
      </c>
      <c r="G13192" s="480">
        <v>15</v>
      </c>
      <c r="H13192" s="482">
        <v>0.42756300000000003</v>
      </c>
      <c r="I13192" s="483">
        <v>11.8</v>
      </c>
      <c r="J13192" s="484">
        <v>0.20050000000000001</v>
      </c>
      <c r="K13192" s="469">
        <f t="shared" si="1159"/>
        <v>11.780720034240566</v>
      </c>
      <c r="L13192" s="469">
        <f t="shared" si="1160"/>
        <v>-1.9279965759434248E-2</v>
      </c>
    </row>
    <row r="13193" spans="1:12">
      <c r="A13193" s="98" t="str">
        <f t="shared" si="1164"/>
        <v>D800-120</v>
      </c>
      <c r="B13193" s="98">
        <f t="shared" si="1162"/>
        <v>10</v>
      </c>
      <c r="C13193" s="98">
        <f t="shared" si="1163"/>
        <v>0</v>
      </c>
      <c r="D13193" s="98">
        <f t="shared" si="1165"/>
        <v>120</v>
      </c>
      <c r="E13193" s="98">
        <f t="shared" si="1166"/>
        <v>85</v>
      </c>
      <c r="F13193" s="397">
        <f>F13192+(E13193-E13192)*(F13195-F13192)/(E13195-E13192)</f>
        <v>5.0468333333333328</v>
      </c>
      <c r="G13193" s="98">
        <v>15</v>
      </c>
      <c r="H13193" s="491">
        <f>H13192+(E13193-E13192)*(H13195-H13192)/(E13195-E13192)</f>
        <v>0.42254900000000001</v>
      </c>
      <c r="I13193" s="492">
        <f>I13192+(E13193-E13192)*(I13195-I13192)/(E13195-E13192)</f>
        <v>11.966666666666667</v>
      </c>
      <c r="J13193" s="397">
        <f>J13192+(E13193-E13192)*(J13195-J13192)/(E13195-E13192)</f>
        <v>0.19306666666666666</v>
      </c>
      <c r="K13193" s="469">
        <f t="shared" si="1159"/>
        <v>11.943782456788048</v>
      </c>
      <c r="L13193" s="469">
        <f t="shared" si="1160"/>
        <v>-2.2884209878618833E-2</v>
      </c>
    </row>
    <row r="13194" spans="1:12">
      <c r="A13194" s="98" t="str">
        <f t="shared" si="1164"/>
        <v>D800-120</v>
      </c>
      <c r="B13194" s="98">
        <f t="shared" si="1162"/>
        <v>10</v>
      </c>
      <c r="C13194" s="98">
        <f t="shared" si="1163"/>
        <v>0</v>
      </c>
      <c r="D13194" s="98">
        <f t="shared" si="1165"/>
        <v>120</v>
      </c>
      <c r="E13194" s="98">
        <f t="shared" si="1166"/>
        <v>86</v>
      </c>
      <c r="F13194" s="397">
        <f>F13192+(E13194-E13192)*(F13195-F13192)/(E13195-E13192)</f>
        <v>5.0566666666666666</v>
      </c>
      <c r="G13194" s="98">
        <v>15</v>
      </c>
      <c r="H13194" s="491">
        <f>H13192+(E13194-E13192)*(H13195-H13192)/(E13195-E13192)</f>
        <v>0.41753500000000004</v>
      </c>
      <c r="I13194" s="492">
        <f>I13192+(E13194-E13192)*(I13195-I13192)/(E13195-E13192)</f>
        <v>12.133333333333335</v>
      </c>
      <c r="J13194" s="397">
        <f>J13192+(E13194-E13192)*(J13195-J13192)/(E13195-E13192)</f>
        <v>0.18563333333333334</v>
      </c>
      <c r="K13194" s="469">
        <f t="shared" si="1159"/>
        <v>12.110761173713978</v>
      </c>
      <c r="L13194" s="469">
        <f t="shared" si="1160"/>
        <v>-2.2572159619356214E-2</v>
      </c>
    </row>
    <row r="13195" spans="1:12">
      <c r="A13195" s="480" t="str">
        <f t="shared" si="1164"/>
        <v>D800-120</v>
      </c>
      <c r="B13195" s="480">
        <f t="shared" si="1162"/>
        <v>10</v>
      </c>
      <c r="C13195" s="480">
        <f t="shared" si="1163"/>
        <v>0</v>
      </c>
      <c r="D13195" s="480">
        <f t="shared" si="1165"/>
        <v>120</v>
      </c>
      <c r="E13195" s="480">
        <f t="shared" si="1166"/>
        <v>87</v>
      </c>
      <c r="F13195" s="484">
        <v>5.0664999999999996</v>
      </c>
      <c r="G13195" s="480">
        <v>15</v>
      </c>
      <c r="H13195" s="482">
        <v>0.41252100000000003</v>
      </c>
      <c r="I13195" s="483">
        <v>12.3</v>
      </c>
      <c r="J13195" s="484">
        <v>0.1782</v>
      </c>
      <c r="K13195" s="469">
        <f t="shared" ref="K13195:K13258" si="1167">F13195/H13195</f>
        <v>12.281798987203073</v>
      </c>
      <c r="L13195" s="469">
        <f t="shared" ref="L13195:L13258" si="1168">K13195-I13195</f>
        <v>-1.8201012796927429E-2</v>
      </c>
    </row>
    <row r="13196" spans="1:12">
      <c r="A13196" s="98" t="str">
        <f t="shared" si="1164"/>
        <v>D800-120</v>
      </c>
      <c r="B13196" s="98">
        <f t="shared" si="1162"/>
        <v>10</v>
      </c>
      <c r="C13196" s="98">
        <f t="shared" si="1163"/>
        <v>0</v>
      </c>
      <c r="D13196" s="98">
        <f t="shared" si="1165"/>
        <v>120</v>
      </c>
      <c r="E13196" s="98">
        <f t="shared" si="1166"/>
        <v>88</v>
      </c>
      <c r="F13196" s="397">
        <f>F13195+(E13196-E13195)*(F13198-F13195)/(E13198-E13195)</f>
        <v>5.0762999999999998</v>
      </c>
      <c r="G13196" s="98">
        <v>15</v>
      </c>
      <c r="H13196" s="491">
        <f>H13195+(E13196-E13195)*(H13198-H13195)/(E13198-E13195)</f>
        <v>0.40746066666666669</v>
      </c>
      <c r="I13196" s="492">
        <f>I13195+(E13196-E13195)*(I13198-I13195)/(E13198-E13195)</f>
        <v>12.466666666666667</v>
      </c>
      <c r="J13196" s="397">
        <f>J13195+(E13196-E13195)*(J13198-J13195)/(E13198-E13195)</f>
        <v>0.17076666666666668</v>
      </c>
      <c r="K13196" s="469">
        <f t="shared" si="1167"/>
        <v>12.458380440811464</v>
      </c>
      <c r="L13196" s="469">
        <f t="shared" si="1168"/>
        <v>-8.2862258552029999E-3</v>
      </c>
    </row>
    <row r="13197" spans="1:12">
      <c r="A13197" s="98" t="str">
        <f t="shared" si="1164"/>
        <v>D800-120</v>
      </c>
      <c r="B13197" s="98">
        <f t="shared" si="1162"/>
        <v>10</v>
      </c>
      <c r="C13197" s="98">
        <f t="shared" si="1163"/>
        <v>0</v>
      </c>
      <c r="D13197" s="98">
        <f t="shared" si="1165"/>
        <v>120</v>
      </c>
      <c r="E13197" s="98">
        <f t="shared" si="1166"/>
        <v>89</v>
      </c>
      <c r="F13197" s="397">
        <f>F13195+(E13197-E13195)*(F13198-F13195)/(E13198-E13195)</f>
        <v>5.0861000000000001</v>
      </c>
      <c r="G13197" s="98">
        <v>15</v>
      </c>
      <c r="H13197" s="491">
        <f>H13195+(E13197-E13195)*(H13198-H13195)/(E13198-E13195)</f>
        <v>0.40240033333333336</v>
      </c>
      <c r="I13197" s="492">
        <f>I13195+(E13197-E13195)*(I13198-I13195)/(E13198-E13195)</f>
        <v>12.633333333333335</v>
      </c>
      <c r="J13197" s="397">
        <f>J13195+(E13197-E13195)*(J13198-J13195)/(E13198-E13195)</f>
        <v>0.16333333333333333</v>
      </c>
      <c r="K13197" s="469">
        <f t="shared" si="1167"/>
        <v>12.6394030488709</v>
      </c>
      <c r="L13197" s="469">
        <f t="shared" si="1168"/>
        <v>6.0697155375653011E-3</v>
      </c>
    </row>
    <row r="13198" spans="1:12">
      <c r="A13198" s="480" t="str">
        <f t="shared" si="1164"/>
        <v>D800-120</v>
      </c>
      <c r="B13198" s="480">
        <f t="shared" si="1162"/>
        <v>10</v>
      </c>
      <c r="C13198" s="480">
        <f t="shared" si="1163"/>
        <v>0</v>
      </c>
      <c r="D13198" s="480">
        <f t="shared" si="1165"/>
        <v>120</v>
      </c>
      <c r="E13198" s="480">
        <f t="shared" si="1166"/>
        <v>90</v>
      </c>
      <c r="F13198" s="484">
        <v>5.0959000000000003</v>
      </c>
      <c r="G13198" s="480">
        <v>15</v>
      </c>
      <c r="H13198" s="482">
        <v>0.39734000000000003</v>
      </c>
      <c r="I13198" s="483">
        <v>12.8</v>
      </c>
      <c r="J13198" s="484">
        <v>0.15590000000000001</v>
      </c>
      <c r="K13198" s="469">
        <f t="shared" si="1167"/>
        <v>12.825036492676297</v>
      </c>
      <c r="L13198" s="469">
        <f t="shared" si="1168"/>
        <v>2.5036492676296263E-2</v>
      </c>
    </row>
    <row r="13199" spans="1:12">
      <c r="A13199" s="98" t="str">
        <f t="shared" si="1164"/>
        <v>D800-120</v>
      </c>
      <c r="B13199" s="98">
        <f t="shared" si="1162"/>
        <v>10</v>
      </c>
      <c r="C13199" s="98">
        <f t="shared" si="1163"/>
        <v>0</v>
      </c>
      <c r="D13199" s="98">
        <f t="shared" si="1165"/>
        <v>120</v>
      </c>
      <c r="E13199" s="98">
        <f t="shared" si="1166"/>
        <v>91</v>
      </c>
      <c r="F13199" s="397">
        <f>F13198+(E13199-E13198)*(F13201-F13198)/(E13201-E13198)</f>
        <v>5.1056333333333335</v>
      </c>
      <c r="G13199" s="98">
        <v>15</v>
      </c>
      <c r="H13199" s="491">
        <f>H13198+(E13199-E13198)*(H13201-H13198)/(E13201-E13198)</f>
        <v>0.39223066666666667</v>
      </c>
      <c r="I13199" s="492">
        <f>I13198+(E13199-E13198)*(I13201-I13198)/(E13201-E13198)</f>
        <v>13</v>
      </c>
      <c r="J13199" s="397">
        <f>J13198+(E13199-E13198)*(J13201-J13198)/(E13201-E13198)</f>
        <v>0.14846666666666666</v>
      </c>
      <c r="K13199" s="469">
        <f t="shared" si="1167"/>
        <v>13.016915216556244</v>
      </c>
      <c r="L13199" s="469">
        <f t="shared" si="1168"/>
        <v>1.6915216556244062E-2</v>
      </c>
    </row>
    <row r="13200" spans="1:12">
      <c r="A13200" s="98" t="str">
        <f t="shared" si="1164"/>
        <v>D800-120</v>
      </c>
      <c r="B13200" s="98">
        <f t="shared" si="1162"/>
        <v>10</v>
      </c>
      <c r="C13200" s="98">
        <f t="shared" si="1163"/>
        <v>0</v>
      </c>
      <c r="D13200" s="98">
        <f t="shared" si="1165"/>
        <v>120</v>
      </c>
      <c r="E13200" s="98">
        <f t="shared" si="1166"/>
        <v>92</v>
      </c>
      <c r="F13200" s="397">
        <f>F13198+(E13200-E13198)*(F13201-F13198)/(E13201-E13198)</f>
        <v>5.1153666666666666</v>
      </c>
      <c r="G13200" s="98">
        <v>15</v>
      </c>
      <c r="H13200" s="491">
        <f>H13198+(E13200-E13198)*(H13201-H13198)/(E13201-E13198)</f>
        <v>0.38712133333333337</v>
      </c>
      <c r="I13200" s="492">
        <f>I13198+(E13200-E13198)*(I13201-I13198)/(E13201-E13198)</f>
        <v>13.200000000000001</v>
      </c>
      <c r="J13200" s="397">
        <f>J13198+(E13200-E13198)*(J13201-J13198)/(E13201-E13198)</f>
        <v>0.14103333333333334</v>
      </c>
      <c r="K13200" s="469">
        <f t="shared" si="1167"/>
        <v>13.213858876286848</v>
      </c>
      <c r="L13200" s="469">
        <f t="shared" si="1168"/>
        <v>1.3858876286846566E-2</v>
      </c>
    </row>
    <row r="13201" spans="1:12">
      <c r="A13201" s="480" t="str">
        <f t="shared" si="1164"/>
        <v>D800-120</v>
      </c>
      <c r="B13201" s="480">
        <f t="shared" si="1162"/>
        <v>10</v>
      </c>
      <c r="C13201" s="480">
        <f t="shared" si="1163"/>
        <v>0</v>
      </c>
      <c r="D13201" s="480">
        <f t="shared" si="1165"/>
        <v>120</v>
      </c>
      <c r="E13201" s="480">
        <f t="shared" si="1166"/>
        <v>93</v>
      </c>
      <c r="F13201" s="484">
        <v>5.1250999999999998</v>
      </c>
      <c r="G13201" s="480">
        <v>15</v>
      </c>
      <c r="H13201" s="482">
        <v>0.38201200000000002</v>
      </c>
      <c r="I13201" s="483">
        <v>13.4</v>
      </c>
      <c r="J13201" s="484">
        <v>0.1336</v>
      </c>
      <c r="K13201" s="469">
        <f t="shared" si="1167"/>
        <v>13.416070699349758</v>
      </c>
      <c r="L13201" s="469">
        <f t="shared" si="1168"/>
        <v>1.6070699349757689E-2</v>
      </c>
    </row>
    <row r="13202" spans="1:12">
      <c r="A13202" s="98" t="str">
        <f t="shared" si="1164"/>
        <v>D800-120</v>
      </c>
      <c r="B13202" s="98">
        <f t="shared" si="1162"/>
        <v>10</v>
      </c>
      <c r="C13202" s="98">
        <f t="shared" si="1163"/>
        <v>0</v>
      </c>
      <c r="D13202" s="98">
        <f t="shared" si="1165"/>
        <v>120</v>
      </c>
      <c r="E13202" s="98">
        <f t="shared" si="1166"/>
        <v>94</v>
      </c>
      <c r="F13202" s="397">
        <f>F13201+(E13202-E13201)*(F13204-F13201)/(E13204-E13201)</f>
        <v>5.1347666666666667</v>
      </c>
      <c r="G13202" s="98">
        <v>15</v>
      </c>
      <c r="H13202" s="491">
        <f>H13201+(E13202-E13201)*(H13204-H13201)/(E13204-E13201)</f>
        <v>0.37685066666666667</v>
      </c>
      <c r="I13202" s="492">
        <f>I13201+(E13202-E13201)*(I13204-I13201)/(E13204-E13201)</f>
        <v>13.633333333333333</v>
      </c>
      <c r="J13202" s="397">
        <f>J13201+(E13202-E13201)*(J13204-J13201)/(E13204-E13201)</f>
        <v>0.12620000000000001</v>
      </c>
      <c r="K13202" s="469">
        <f t="shared" si="1167"/>
        <v>13.625467913019481</v>
      </c>
      <c r="L13202" s="469">
        <f t="shared" si="1168"/>
        <v>-7.8654203138519563E-3</v>
      </c>
    </row>
    <row r="13203" spans="1:12">
      <c r="A13203" s="98" t="str">
        <f t="shared" si="1164"/>
        <v>D800-120</v>
      </c>
      <c r="B13203" s="98">
        <f t="shared" si="1162"/>
        <v>10</v>
      </c>
      <c r="C13203" s="98">
        <f t="shared" si="1163"/>
        <v>0</v>
      </c>
      <c r="D13203" s="98">
        <f t="shared" si="1165"/>
        <v>120</v>
      </c>
      <c r="E13203" s="98">
        <f t="shared" si="1166"/>
        <v>95</v>
      </c>
      <c r="F13203" s="397">
        <f>F13201+(E13203-E13201)*(F13204-F13201)/(E13204-E13201)</f>
        <v>5.1444333333333327</v>
      </c>
      <c r="G13203" s="98">
        <v>15</v>
      </c>
      <c r="H13203" s="491">
        <f>H13201+(E13203-E13201)*(H13204-H13201)/(E13204-E13201)</f>
        <v>0.37168933333333337</v>
      </c>
      <c r="I13203" s="492">
        <f>I13201+(E13203-E13201)*(I13204-I13201)/(E13204-E13201)</f>
        <v>13.866666666666667</v>
      </c>
      <c r="J13203" s="397">
        <f>J13201+(E13203-E13201)*(J13204-J13201)/(E13204-E13201)</f>
        <v>0.1188</v>
      </c>
      <c r="K13203" s="469">
        <f t="shared" si="1167"/>
        <v>13.840680568359954</v>
      </c>
      <c r="L13203" s="469">
        <f t="shared" si="1168"/>
        <v>-2.5986098306713501E-2</v>
      </c>
    </row>
    <row r="13204" spans="1:12">
      <c r="A13204" s="480" t="str">
        <f t="shared" si="1164"/>
        <v>D800-120</v>
      </c>
      <c r="B13204" s="480">
        <f t="shared" si="1162"/>
        <v>10</v>
      </c>
      <c r="C13204" s="480">
        <f t="shared" si="1163"/>
        <v>0</v>
      </c>
      <c r="D13204" s="480">
        <f t="shared" si="1165"/>
        <v>120</v>
      </c>
      <c r="E13204" s="480">
        <f t="shared" si="1166"/>
        <v>96</v>
      </c>
      <c r="F13204" s="484">
        <v>5.1540999999999997</v>
      </c>
      <c r="G13204" s="480">
        <v>15</v>
      </c>
      <c r="H13204" s="482">
        <v>0.36652800000000002</v>
      </c>
      <c r="I13204" s="483">
        <v>14.1</v>
      </c>
      <c r="J13204" s="484">
        <v>0.1114</v>
      </c>
      <c r="K13204" s="469">
        <f t="shared" si="1167"/>
        <v>14.061954339095511</v>
      </c>
      <c r="L13204" s="469">
        <f t="shared" si="1168"/>
        <v>-3.8045660904488798E-2</v>
      </c>
    </row>
    <row r="13205" spans="1:12">
      <c r="A13205" s="98" t="str">
        <f t="shared" si="1164"/>
        <v>D800-120</v>
      </c>
      <c r="B13205" s="98">
        <f t="shared" si="1162"/>
        <v>10</v>
      </c>
      <c r="C13205" s="98">
        <f t="shared" si="1163"/>
        <v>0</v>
      </c>
      <c r="D13205" s="98">
        <f t="shared" si="1165"/>
        <v>120</v>
      </c>
      <c r="E13205" s="98">
        <f t="shared" si="1166"/>
        <v>97</v>
      </c>
      <c r="F13205" s="397">
        <f>F13204+(E13205-E13204)*(F13207-F13204)/(E13207-E13204)</f>
        <v>5.1637333333333331</v>
      </c>
      <c r="G13205" s="98">
        <v>15</v>
      </c>
      <c r="H13205" s="491">
        <f>H13204+(E13205-E13204)*(H13207-H13204)/(E13207-E13204)</f>
        <v>0.36131200000000002</v>
      </c>
      <c r="I13205" s="492">
        <f>I13204+(E13205-E13204)*(I13207-I13204)/(E13207-E13204)</f>
        <v>14.333333333333334</v>
      </c>
      <c r="J13205" s="397">
        <f>J13204+(E13205-E13204)*(J13207-J13204)/(E13207-E13204)</f>
        <v>0.10396666666666667</v>
      </c>
      <c r="K13205" s="469">
        <f t="shared" si="1167"/>
        <v>14.291618693354588</v>
      </c>
      <c r="L13205" s="469">
        <f t="shared" si="1168"/>
        <v>-4.1714639978746249E-2</v>
      </c>
    </row>
    <row r="13206" spans="1:12">
      <c r="A13206" s="98" t="str">
        <f t="shared" si="1164"/>
        <v>D800-120</v>
      </c>
      <c r="B13206" s="98">
        <f t="shared" si="1162"/>
        <v>10</v>
      </c>
      <c r="C13206" s="98">
        <f t="shared" si="1163"/>
        <v>0</v>
      </c>
      <c r="D13206" s="98">
        <f t="shared" si="1165"/>
        <v>120</v>
      </c>
      <c r="E13206" s="98">
        <f t="shared" si="1166"/>
        <v>98</v>
      </c>
      <c r="F13206" s="397">
        <f>F13204+(E13206-E13204)*(F13207-F13204)/(E13207-E13204)</f>
        <v>5.1733666666666664</v>
      </c>
      <c r="G13206" s="98">
        <v>15</v>
      </c>
      <c r="H13206" s="491">
        <f>H13204+(E13206-E13204)*(H13207-H13204)/(E13207-E13204)</f>
        <v>0.35609600000000002</v>
      </c>
      <c r="I13206" s="492">
        <f>I13204+(E13206-E13204)*(I13207-I13204)/(E13207-E13204)</f>
        <v>14.566666666666666</v>
      </c>
      <c r="J13206" s="397">
        <f>J13204+(E13206-E13204)*(J13207-J13204)/(E13207-E13204)</f>
        <v>9.6533333333333332E-2</v>
      </c>
      <c r="K13206" s="469">
        <f t="shared" si="1167"/>
        <v>14.528011173017013</v>
      </c>
      <c r="L13206" s="469">
        <f t="shared" si="1168"/>
        <v>-3.8655493649653039E-2</v>
      </c>
    </row>
    <row r="13207" spans="1:12">
      <c r="A13207" s="480" t="str">
        <f t="shared" si="1164"/>
        <v>D800-120</v>
      </c>
      <c r="B13207" s="480">
        <f t="shared" si="1162"/>
        <v>10</v>
      </c>
      <c r="C13207" s="480">
        <f t="shared" si="1163"/>
        <v>0</v>
      </c>
      <c r="D13207" s="480">
        <f t="shared" si="1165"/>
        <v>120</v>
      </c>
      <c r="E13207" s="480">
        <f t="shared" si="1166"/>
        <v>99</v>
      </c>
      <c r="F13207" s="484">
        <v>5.1829999999999998</v>
      </c>
      <c r="G13207" s="480">
        <v>15</v>
      </c>
      <c r="H13207" s="482">
        <v>0.35088000000000003</v>
      </c>
      <c r="I13207" s="483">
        <v>14.8</v>
      </c>
      <c r="J13207" s="484">
        <v>8.9099999999999999E-2</v>
      </c>
      <c r="K13207" s="469">
        <f t="shared" si="1167"/>
        <v>14.771431828545371</v>
      </c>
      <c r="L13207" s="469">
        <f t="shared" si="1168"/>
        <v>-2.8568171454629976E-2</v>
      </c>
    </row>
    <row r="13208" spans="1:12">
      <c r="A13208" s="98" t="str">
        <f t="shared" si="1164"/>
        <v>D800-120</v>
      </c>
      <c r="B13208" s="98">
        <f t="shared" si="1162"/>
        <v>10</v>
      </c>
      <c r="C13208" s="98">
        <f t="shared" si="1163"/>
        <v>0</v>
      </c>
      <c r="D13208" s="98">
        <f t="shared" si="1165"/>
        <v>120</v>
      </c>
      <c r="E13208" s="98">
        <f t="shared" si="1166"/>
        <v>100</v>
      </c>
      <c r="F13208" s="397">
        <f>F13207+(E13208-E13207)*(F13210-F13207)/(E13210-E13207)</f>
        <v>5.192566666666667</v>
      </c>
      <c r="G13208" s="98">
        <v>15</v>
      </c>
      <c r="H13208" s="491">
        <f>H13207+(E13208-E13207)*(H13210-H13207)/(E13210-E13207)</f>
        <v>0.34560633333333335</v>
      </c>
      <c r="I13208" s="492">
        <f>I13207+(E13208-E13207)*(I13210-I13207)/(E13210-E13207)</f>
        <v>15.066666666666666</v>
      </c>
      <c r="J13208" s="397">
        <f>J13207+(E13208-E13207)*(J13210-J13207)/(E13210-E13207)</f>
        <v>8.1666666666666665E-2</v>
      </c>
      <c r="K13208" s="469">
        <f t="shared" si="1167"/>
        <v>15.024512475176477</v>
      </c>
      <c r="L13208" s="469">
        <f t="shared" si="1168"/>
        <v>-4.2154191490189064E-2</v>
      </c>
    </row>
    <row r="13209" spans="1:12">
      <c r="A13209" s="98" t="str">
        <f t="shared" si="1164"/>
        <v>D800-120</v>
      </c>
      <c r="B13209" s="98">
        <f t="shared" si="1162"/>
        <v>10</v>
      </c>
      <c r="C13209" s="98">
        <f t="shared" si="1163"/>
        <v>0</v>
      </c>
      <c r="D13209" s="98">
        <f t="shared" si="1165"/>
        <v>120</v>
      </c>
      <c r="E13209" s="98">
        <f t="shared" si="1166"/>
        <v>101</v>
      </c>
      <c r="F13209" s="397">
        <f>F13207+(E13209-E13207)*(F13210-F13207)/(E13210-E13207)</f>
        <v>5.2021333333333333</v>
      </c>
      <c r="G13209" s="98">
        <v>15</v>
      </c>
      <c r="H13209" s="491">
        <f>H13207+(E13209-E13207)*(H13210-H13207)/(E13210-E13207)</f>
        <v>0.34033266666666667</v>
      </c>
      <c r="I13209" s="492">
        <f>I13207+(E13209-E13207)*(I13210-I13207)/(E13210-E13207)</f>
        <v>15.333333333333334</v>
      </c>
      <c r="J13209" s="397">
        <f>J13207+(E13209-E13207)*(J13210-J13207)/(E13210-E13207)</f>
        <v>7.4233333333333332E-2</v>
      </c>
      <c r="K13209" s="469">
        <f t="shared" si="1167"/>
        <v>15.285436406339679</v>
      </c>
      <c r="L13209" s="469">
        <f t="shared" si="1168"/>
        <v>-4.7896926993654887E-2</v>
      </c>
    </row>
    <row r="13210" spans="1:12">
      <c r="A13210" s="480" t="str">
        <f t="shared" si="1164"/>
        <v>D800-120</v>
      </c>
      <c r="B13210" s="480">
        <f t="shared" si="1162"/>
        <v>10</v>
      </c>
      <c r="C13210" s="480">
        <f t="shared" si="1163"/>
        <v>0</v>
      </c>
      <c r="D13210" s="480">
        <f t="shared" si="1165"/>
        <v>120</v>
      </c>
      <c r="E13210" s="480">
        <f t="shared" si="1166"/>
        <v>102</v>
      </c>
      <c r="F13210" s="484">
        <v>5.2117000000000004</v>
      </c>
      <c r="G13210" s="480">
        <v>15</v>
      </c>
      <c r="H13210" s="482">
        <v>0.335059</v>
      </c>
      <c r="I13210" s="483">
        <v>15.6</v>
      </c>
      <c r="J13210" s="484">
        <v>6.6799999999999998E-2</v>
      </c>
      <c r="K13210" s="469">
        <f t="shared" si="1167"/>
        <v>15.554573970554442</v>
      </c>
      <c r="L13210" s="469">
        <f t="shared" si="1168"/>
        <v>-4.5426029445557958E-2</v>
      </c>
    </row>
    <row r="13211" spans="1:12">
      <c r="A13211" s="98" t="str">
        <f t="shared" si="1164"/>
        <v>D800-120</v>
      </c>
      <c r="B13211" s="98">
        <f t="shared" si="1162"/>
        <v>10</v>
      </c>
      <c r="C13211" s="98">
        <f t="shared" si="1163"/>
        <v>0</v>
      </c>
      <c r="D13211" s="98">
        <f t="shared" si="1165"/>
        <v>120</v>
      </c>
      <c r="E13211" s="98">
        <f t="shared" si="1166"/>
        <v>103</v>
      </c>
      <c r="F13211" s="397">
        <f>F13210+(E13211-E13210)*(F13213-F13210)/(E13213-E13210)</f>
        <v>5.2212000000000005</v>
      </c>
      <c r="G13211" s="98">
        <v>15</v>
      </c>
      <c r="H13211" s="491">
        <f>H13210+(E13211-E13210)*(H13213-H13210)/(E13213-E13210)</f>
        <v>0.32972499999999999</v>
      </c>
      <c r="I13211" s="492">
        <f>I13210+(E13211-E13210)*(I13213-I13210)/(E13213-E13210)</f>
        <v>15.866666666666665</v>
      </c>
      <c r="J13211" s="397">
        <f>J13210+(E13211-E13210)*(J13213-J13210)/(E13213-E13210)</f>
        <v>5.9366666666666665E-2</v>
      </c>
      <c r="K13211" s="469">
        <f t="shared" si="1167"/>
        <v>15.83501402684055</v>
      </c>
      <c r="L13211" s="469">
        <f t="shared" si="1168"/>
        <v>-3.1652639826114992E-2</v>
      </c>
    </row>
    <row r="13212" spans="1:12">
      <c r="A13212" s="98" t="str">
        <f t="shared" si="1164"/>
        <v>D800-120</v>
      </c>
      <c r="B13212" s="98">
        <f t="shared" si="1162"/>
        <v>10</v>
      </c>
      <c r="C13212" s="98">
        <f t="shared" si="1163"/>
        <v>0</v>
      </c>
      <c r="D13212" s="98">
        <f t="shared" si="1165"/>
        <v>120</v>
      </c>
      <c r="E13212" s="98">
        <f t="shared" si="1166"/>
        <v>104</v>
      </c>
      <c r="F13212" s="397">
        <f>F13210+(E13212-E13210)*(F13213-F13210)/(E13213-E13210)</f>
        <v>5.2306999999999997</v>
      </c>
      <c r="G13212" s="98">
        <v>15</v>
      </c>
      <c r="H13212" s="491">
        <f>H13210+(E13212-E13210)*(H13213-H13210)/(E13213-E13210)</f>
        <v>0.32439099999999998</v>
      </c>
      <c r="I13212" s="492">
        <f>I13210+(E13212-E13210)*(I13213-I13210)/(E13213-E13210)</f>
        <v>16.133333333333333</v>
      </c>
      <c r="J13212" s="397">
        <f>J13210+(E13212-E13210)*(J13213-J13210)/(E13213-E13210)</f>
        <v>5.1933333333333331E-2</v>
      </c>
      <c r="K13212" s="469">
        <f t="shared" si="1167"/>
        <v>16.12467670188137</v>
      </c>
      <c r="L13212" s="469">
        <f t="shared" si="1168"/>
        <v>-8.6566314519629373E-3</v>
      </c>
    </row>
    <row r="13213" spans="1:12">
      <c r="A13213" s="480" t="str">
        <f t="shared" si="1164"/>
        <v>D800-120</v>
      </c>
      <c r="B13213" s="480">
        <f t="shared" si="1162"/>
        <v>10</v>
      </c>
      <c r="C13213" s="480">
        <f t="shared" si="1163"/>
        <v>0</v>
      </c>
      <c r="D13213" s="480">
        <f t="shared" si="1165"/>
        <v>120</v>
      </c>
      <c r="E13213" s="480">
        <f t="shared" si="1166"/>
        <v>105</v>
      </c>
      <c r="F13213" s="484">
        <v>5.2401999999999997</v>
      </c>
      <c r="G13213" s="480">
        <v>15</v>
      </c>
      <c r="H13213" s="482">
        <v>0.31905699999999998</v>
      </c>
      <c r="I13213" s="483">
        <v>16.399999999999999</v>
      </c>
      <c r="J13213" s="484">
        <v>4.4499999999999998E-2</v>
      </c>
      <c r="K13213" s="469">
        <f t="shared" si="1167"/>
        <v>16.424024547337936</v>
      </c>
      <c r="L13213" s="469">
        <f t="shared" si="1168"/>
        <v>2.4024547337937463E-2</v>
      </c>
    </row>
    <row r="13214" spans="1:12">
      <c r="A13214" s="98" t="str">
        <f t="shared" si="1164"/>
        <v>D800-120</v>
      </c>
      <c r="B13214" s="98">
        <f t="shared" si="1162"/>
        <v>10</v>
      </c>
      <c r="C13214" s="98">
        <f t="shared" si="1163"/>
        <v>0</v>
      </c>
      <c r="D13214" s="98">
        <f t="shared" si="1165"/>
        <v>120</v>
      </c>
      <c r="E13214" s="98">
        <f t="shared" si="1166"/>
        <v>106</v>
      </c>
      <c r="F13214" s="397">
        <f>F13213+(E13214-E13213)*(F13216-F13213)/(E13216-E13213)</f>
        <v>5.2496666666666663</v>
      </c>
      <c r="G13214" s="98">
        <v>15</v>
      </c>
      <c r="H13214" s="491">
        <f>H13213+(E13214-E13213)*(H13216-H13213)/(E13216-E13213)</f>
        <v>0.31365933333333335</v>
      </c>
      <c r="I13214" s="492">
        <f>I13213+(E13214-E13213)*(I13216-I13213)/(E13216-E13213)</f>
        <v>16.733333333333331</v>
      </c>
      <c r="J13214" s="397">
        <f>J13213+(E13214-E13213)*(J13216-J13213)/(E13216-E13213)</f>
        <v>3.7100000000000001E-2</v>
      </c>
      <c r="K13214" s="469">
        <f t="shared" si="1167"/>
        <v>16.736841881531767</v>
      </c>
      <c r="L13214" s="469">
        <f t="shared" si="1168"/>
        <v>3.5085481984360456E-3</v>
      </c>
    </row>
    <row r="13215" spans="1:12">
      <c r="A13215" s="98" t="str">
        <f t="shared" si="1164"/>
        <v>D800-120</v>
      </c>
      <c r="B13215" s="98">
        <f t="shared" si="1162"/>
        <v>10</v>
      </c>
      <c r="C13215" s="98">
        <f t="shared" si="1163"/>
        <v>0</v>
      </c>
      <c r="D13215" s="98">
        <f t="shared" si="1165"/>
        <v>120</v>
      </c>
      <c r="E13215" s="98">
        <f t="shared" si="1166"/>
        <v>107</v>
      </c>
      <c r="F13215" s="397">
        <f>F13213+(E13215-E13213)*(F13216-F13213)/(E13216-E13213)</f>
        <v>5.2591333333333337</v>
      </c>
      <c r="G13215" s="98">
        <v>15</v>
      </c>
      <c r="H13215" s="491">
        <f>H13213+(E13215-E13213)*(H13216-H13213)/(E13216-E13213)</f>
        <v>0.30826166666666666</v>
      </c>
      <c r="I13215" s="492">
        <f>I13213+(E13215-E13213)*(I13216-I13213)/(E13216-E13213)</f>
        <v>17.066666666666666</v>
      </c>
      <c r="J13215" s="397">
        <f>J13213+(E13215-E13213)*(J13216-J13213)/(E13216-E13213)</f>
        <v>2.9699999999999997E-2</v>
      </c>
      <c r="K13215" s="469">
        <f t="shared" si="1167"/>
        <v>17.060614088680072</v>
      </c>
      <c r="L13215" s="469">
        <f t="shared" si="1168"/>
        <v>-6.0525779865940876E-3</v>
      </c>
    </row>
    <row r="13216" spans="1:12">
      <c r="A13216" s="480" t="str">
        <f t="shared" si="1164"/>
        <v>D800-120</v>
      </c>
      <c r="B13216" s="480">
        <f t="shared" si="1162"/>
        <v>10</v>
      </c>
      <c r="C13216" s="480">
        <f t="shared" si="1163"/>
        <v>0</v>
      </c>
      <c r="D13216" s="480">
        <f t="shared" si="1165"/>
        <v>120</v>
      </c>
      <c r="E13216" s="480">
        <f t="shared" si="1166"/>
        <v>108</v>
      </c>
      <c r="F13216" s="484">
        <v>5.2686000000000002</v>
      </c>
      <c r="G13216" s="480">
        <v>15</v>
      </c>
      <c r="H13216" s="482">
        <v>0.30286400000000002</v>
      </c>
      <c r="I13216" s="483">
        <v>17.399999999999999</v>
      </c>
      <c r="J13216" s="484">
        <v>2.23E-2</v>
      </c>
      <c r="K13216" s="469">
        <f t="shared" si="1167"/>
        <v>17.39592688467431</v>
      </c>
      <c r="L13216" s="469">
        <f t="shared" si="1168"/>
        <v>-4.0731153256885477E-3</v>
      </c>
    </row>
    <row r="13217" spans="1:12">
      <c r="A13217" s="98" t="str">
        <f t="shared" si="1164"/>
        <v>D800-120</v>
      </c>
      <c r="B13217" s="98">
        <f t="shared" si="1162"/>
        <v>10</v>
      </c>
      <c r="C13217" s="98">
        <f t="shared" si="1163"/>
        <v>0</v>
      </c>
      <c r="D13217" s="98">
        <f t="shared" ref="D13217:D13228" si="1169">D13216</f>
        <v>120</v>
      </c>
      <c r="E13217" s="98">
        <f t="shared" si="1166"/>
        <v>109</v>
      </c>
      <c r="F13217" s="397">
        <f>F13216+(E13217-E13216)*(F13219-F13216)/(E13219-E13216)</f>
        <v>5.2780333333333331</v>
      </c>
      <c r="G13217" s="98">
        <v>15</v>
      </c>
      <c r="H13217" s="491">
        <f>H13216+(E13217-E13216)*(H13219-H13216)/(E13219-E13216)</f>
        <v>0.29739966666666667</v>
      </c>
      <c r="I13217" s="492">
        <f>I13216+(E13217-E13216)*(I13219-I13216)/(E13219-E13216)</f>
        <v>17.766666666666666</v>
      </c>
      <c r="J13217" s="397">
        <f>J13216+(E13217-E13216)*(J13219-J13216)/(E13219-E13216)</f>
        <v>1.4866666666666667E-2</v>
      </c>
      <c r="K13217" s="469">
        <f t="shared" si="1167"/>
        <v>17.747273870515432</v>
      </c>
      <c r="L13217" s="469">
        <f t="shared" si="1168"/>
        <v>-1.9392796151233682E-2</v>
      </c>
    </row>
    <row r="13218" spans="1:12">
      <c r="A13218" s="98" t="str">
        <f t="shared" si="1164"/>
        <v>D800-120</v>
      </c>
      <c r="B13218" s="98">
        <f t="shared" si="1162"/>
        <v>10</v>
      </c>
      <c r="C13218" s="98">
        <f t="shared" si="1163"/>
        <v>0</v>
      </c>
      <c r="D13218" s="98">
        <f t="shared" si="1169"/>
        <v>120</v>
      </c>
      <c r="E13218" s="98">
        <f t="shared" si="1166"/>
        <v>110</v>
      </c>
      <c r="F13218" s="397">
        <f>F13216+(E13218-E13216)*(F13219-F13216)/(E13219-E13216)</f>
        <v>5.287466666666667</v>
      </c>
      <c r="G13218" s="98">
        <v>15</v>
      </c>
      <c r="H13218" s="491">
        <f>H13216+(E13218-E13216)*(H13219-H13216)/(E13219-E13216)</f>
        <v>0.29193533333333332</v>
      </c>
      <c r="I13218" s="492">
        <f>I13216+(E13218-E13216)*(I13219-I13216)/(E13219-E13216)</f>
        <v>18.133333333333333</v>
      </c>
      <c r="J13218" s="397">
        <f>J13216+(E13218-E13216)*(J13219-J13216)/(E13219-E13216)</f>
        <v>7.4333333333333335E-3</v>
      </c>
      <c r="K13218" s="469">
        <f t="shared" si="1167"/>
        <v>18.111773611964296</v>
      </c>
      <c r="L13218" s="469">
        <f t="shared" si="1168"/>
        <v>-2.1559721369037277E-2</v>
      </c>
    </row>
    <row r="13219" spans="1:12">
      <c r="A13219" s="480" t="str">
        <f t="shared" si="1164"/>
        <v>D800-120</v>
      </c>
      <c r="B13219" s="480">
        <f t="shared" si="1162"/>
        <v>10</v>
      </c>
      <c r="C13219" s="480">
        <f t="shared" si="1163"/>
        <v>0</v>
      </c>
      <c r="D13219" s="480">
        <f t="shared" si="1169"/>
        <v>120</v>
      </c>
      <c r="E13219" s="480">
        <f t="shared" si="1166"/>
        <v>111</v>
      </c>
      <c r="F13219" s="484">
        <v>5.2968999999999999</v>
      </c>
      <c r="G13219" s="480">
        <v>15</v>
      </c>
      <c r="H13219" s="482">
        <v>0.28647099999999998</v>
      </c>
      <c r="I13219" s="483">
        <v>18.5</v>
      </c>
      <c r="J13219" s="484">
        <v>0</v>
      </c>
      <c r="K13219" s="469">
        <f t="shared" si="1167"/>
        <v>18.490178761550037</v>
      </c>
      <c r="L13219" s="469">
        <f t="shared" si="1168"/>
        <v>-9.8212384499625216E-3</v>
      </c>
    </row>
    <row r="13220" spans="1:12">
      <c r="A13220" s="98" t="str">
        <f t="shared" si="1164"/>
        <v>D800-120</v>
      </c>
      <c r="B13220" s="98">
        <f t="shared" si="1162"/>
        <v>10</v>
      </c>
      <c r="C13220" s="98">
        <f t="shared" si="1163"/>
        <v>0</v>
      </c>
      <c r="D13220" s="98">
        <f t="shared" si="1169"/>
        <v>120</v>
      </c>
      <c r="E13220" s="98">
        <f t="shared" si="1166"/>
        <v>112</v>
      </c>
      <c r="F13220" s="397">
        <f>F13219+(E13220-E13219)*(F13222-F13219)/(E13222-E13219)</f>
        <v>5.3062666666666667</v>
      </c>
      <c r="G13220" s="98">
        <v>15</v>
      </c>
      <c r="H13220" s="491">
        <f>H13219+(E13220-E13219)*(H13222-H13219)/(E13222-E13219)</f>
        <v>0.28093666666666667</v>
      </c>
      <c r="I13220" s="492">
        <f>I13219+(E13220-E13219)*(I13222-I13219)/(E13222-E13219)</f>
        <v>18.899999999999999</v>
      </c>
      <c r="J13220" s="397">
        <f>J13219+(E13220-E13219)*(J13222-J13219)/(E13222-E13219)</f>
        <v>0</v>
      </c>
      <c r="K13220" s="469">
        <f t="shared" si="1167"/>
        <v>18.887768298904852</v>
      </c>
      <c r="L13220" s="469">
        <f t="shared" si="1168"/>
        <v>-1.2231701095146263E-2</v>
      </c>
    </row>
    <row r="13221" spans="1:12">
      <c r="A13221" s="98" t="str">
        <f t="shared" si="1164"/>
        <v>D800-120</v>
      </c>
      <c r="B13221" s="98">
        <f t="shared" si="1162"/>
        <v>10</v>
      </c>
      <c r="C13221" s="98">
        <f t="shared" si="1163"/>
        <v>0</v>
      </c>
      <c r="D13221" s="98">
        <f t="shared" si="1169"/>
        <v>120</v>
      </c>
      <c r="E13221" s="98">
        <f t="shared" si="1166"/>
        <v>113</v>
      </c>
      <c r="F13221" s="397">
        <f>F13219+(E13221-E13219)*(F13222-F13219)/(E13222-E13219)</f>
        <v>5.3156333333333334</v>
      </c>
      <c r="G13221" s="98">
        <v>15</v>
      </c>
      <c r="H13221" s="491">
        <f>H13219+(E13221-E13219)*(H13222-H13219)/(E13222-E13219)</f>
        <v>0.2754023333333333</v>
      </c>
      <c r="I13221" s="492">
        <f>I13219+(E13221-E13219)*(I13222-I13219)/(E13222-E13219)</f>
        <v>19.3</v>
      </c>
      <c r="J13221" s="397">
        <f>J13219+(E13221-E13219)*(J13222-J13219)/(E13222-E13219)</f>
        <v>0</v>
      </c>
      <c r="K13221" s="469">
        <f t="shared" si="1167"/>
        <v>19.301337316193159</v>
      </c>
      <c r="L13221" s="469">
        <f t="shared" si="1168"/>
        <v>1.3373161931582445E-3</v>
      </c>
    </row>
    <row r="13222" spans="1:12">
      <c r="A13222" s="480" t="str">
        <f t="shared" si="1164"/>
        <v>D800-120</v>
      </c>
      <c r="B13222" s="480">
        <f t="shared" si="1162"/>
        <v>10</v>
      </c>
      <c r="C13222" s="480">
        <f t="shared" si="1163"/>
        <v>0</v>
      </c>
      <c r="D13222" s="480">
        <f t="shared" si="1169"/>
        <v>120</v>
      </c>
      <c r="E13222" s="480">
        <f t="shared" si="1166"/>
        <v>114</v>
      </c>
      <c r="F13222" s="484">
        <v>5.3250000000000002</v>
      </c>
      <c r="G13222" s="480">
        <v>15</v>
      </c>
      <c r="H13222" s="482">
        <v>0.269868</v>
      </c>
      <c r="I13222" s="483">
        <v>19.7</v>
      </c>
      <c r="J13222" s="493">
        <v>0</v>
      </c>
      <c r="K13222" s="469">
        <f t="shared" si="1167"/>
        <v>19.731868913691137</v>
      </c>
      <c r="L13222" s="469">
        <f t="shared" si="1168"/>
        <v>3.186891369113809E-2</v>
      </c>
    </row>
    <row r="13223" spans="1:12">
      <c r="A13223" s="98" t="str">
        <f t="shared" si="1164"/>
        <v>D800-120</v>
      </c>
      <c r="B13223" s="98">
        <f t="shared" si="1162"/>
        <v>10</v>
      </c>
      <c r="C13223" s="98">
        <f t="shared" si="1163"/>
        <v>0</v>
      </c>
      <c r="D13223" s="98">
        <f t="shared" si="1169"/>
        <v>120</v>
      </c>
      <c r="E13223" s="98">
        <f t="shared" si="1166"/>
        <v>115</v>
      </c>
      <c r="F13223" s="397">
        <f>F13222+(E13223-E13222)*(F13225-F13222)/(E13225-E13222)</f>
        <v>5.3342999999999998</v>
      </c>
      <c r="G13223" s="98">
        <v>15</v>
      </c>
      <c r="H13223" s="491">
        <f>H13222+(E13223-E13222)*(H13225-H13222)/(E13225-E13222)</f>
        <v>0.26426066666666664</v>
      </c>
      <c r="I13223" s="492">
        <f>I13222+(E13223-E13222)*(I13225-I13222)/(E13225-E13222)</f>
        <v>20.2</v>
      </c>
      <c r="J13223" s="397">
        <f>J13222+(E13223-E13222)*(J13225-J13222)/(E13225-E13222)</f>
        <v>0</v>
      </c>
      <c r="K13223" s="469">
        <f t="shared" si="1167"/>
        <v>20.185750937836634</v>
      </c>
      <c r="L13223" s="469">
        <f t="shared" si="1168"/>
        <v>-1.4249062163365522E-2</v>
      </c>
    </row>
    <row r="13224" spans="1:12">
      <c r="A13224" s="98" t="str">
        <f t="shared" si="1164"/>
        <v>D800-120</v>
      </c>
      <c r="B13224" s="98">
        <f t="shared" si="1162"/>
        <v>10</v>
      </c>
      <c r="C13224" s="98">
        <f t="shared" si="1163"/>
        <v>0</v>
      </c>
      <c r="D13224" s="98">
        <f t="shared" si="1169"/>
        <v>120</v>
      </c>
      <c r="E13224" s="98">
        <f t="shared" si="1166"/>
        <v>116</v>
      </c>
      <c r="F13224" s="397">
        <f>F13222+(E13224-E13222)*(F13225-F13222)/(E13225-E13222)</f>
        <v>5.3436000000000003</v>
      </c>
      <c r="G13224" s="98">
        <v>15</v>
      </c>
      <c r="H13224" s="491">
        <f>H13222+(E13224-E13222)*(H13225-H13222)/(E13225-E13222)</f>
        <v>0.25865333333333335</v>
      </c>
      <c r="I13224" s="492">
        <f>I13222+(E13224-E13222)*(I13225-I13222)/(E13225-E13222)</f>
        <v>20.7</v>
      </c>
      <c r="J13224" s="397">
        <f>J13222+(E13224-E13222)*(J13225-J13222)/(E13225-E13222)</f>
        <v>0</v>
      </c>
      <c r="K13224" s="469">
        <f t="shared" si="1167"/>
        <v>20.659312335687407</v>
      </c>
      <c r="L13224" s="469">
        <f t="shared" si="1168"/>
        <v>-4.0687664312592631E-2</v>
      </c>
    </row>
    <row r="13225" spans="1:12">
      <c r="A13225" s="480" t="str">
        <f t="shared" si="1164"/>
        <v>D800-120</v>
      </c>
      <c r="B13225" s="480">
        <f t="shared" si="1162"/>
        <v>10</v>
      </c>
      <c r="C13225" s="480">
        <f t="shared" si="1163"/>
        <v>0</v>
      </c>
      <c r="D13225" s="480">
        <f t="shared" si="1169"/>
        <v>120</v>
      </c>
      <c r="E13225" s="480">
        <f t="shared" si="1166"/>
        <v>117</v>
      </c>
      <c r="F13225" s="484">
        <v>5.3529</v>
      </c>
      <c r="G13225" s="480">
        <v>15</v>
      </c>
      <c r="H13225" s="482">
        <v>0.25304599999999999</v>
      </c>
      <c r="I13225" s="483">
        <v>21.2</v>
      </c>
      <c r="J13225" s="493">
        <v>0</v>
      </c>
      <c r="K13225" s="469">
        <f t="shared" si="1167"/>
        <v>21.153861353271736</v>
      </c>
      <c r="L13225" s="469">
        <f t="shared" si="1168"/>
        <v>-4.6138646728262955E-2</v>
      </c>
    </row>
    <row r="13226" spans="1:12">
      <c r="A13226" s="98" t="str">
        <f t="shared" si="1164"/>
        <v>D800-120</v>
      </c>
      <c r="B13226" s="98">
        <f t="shared" si="1162"/>
        <v>10</v>
      </c>
      <c r="C13226" s="98">
        <f t="shared" si="1163"/>
        <v>0</v>
      </c>
      <c r="D13226" s="98">
        <f t="shared" si="1169"/>
        <v>120</v>
      </c>
      <c r="E13226" s="98">
        <f t="shared" si="1166"/>
        <v>118</v>
      </c>
      <c r="F13226" s="397">
        <f>F13225+(E13226-E13225)*(F13228-F13225)/(E13228-E13225)</f>
        <v>5.362166666666667</v>
      </c>
      <c r="G13226" s="98">
        <v>15</v>
      </c>
      <c r="H13226" s="491">
        <f>H13225+(E13226-E13225)*(H13228-H13225)/(E13228-E13225)</f>
        <v>0.24736233333333332</v>
      </c>
      <c r="I13226" s="492">
        <f>I13225+(E13226-E13225)*(I13228-I13225)/(E13228-E13225)</f>
        <v>21.733333333333334</v>
      </c>
      <c r="J13226" s="397">
        <f>J13225+(E13226-E13225)*(J13228-J13225)/(E13228-E13225)</f>
        <v>0</v>
      </c>
      <c r="K13226" s="469">
        <f t="shared" si="1167"/>
        <v>21.677377450352857</v>
      </c>
      <c r="L13226" s="469">
        <f t="shared" si="1168"/>
        <v>-5.5955882980477156E-2</v>
      </c>
    </row>
    <row r="13227" spans="1:12">
      <c r="A13227" s="98" t="str">
        <f t="shared" si="1164"/>
        <v>D800-120</v>
      </c>
      <c r="B13227" s="98">
        <f t="shared" si="1162"/>
        <v>10</v>
      </c>
      <c r="C13227" s="98">
        <f t="shared" si="1163"/>
        <v>0</v>
      </c>
      <c r="D13227" s="98">
        <f t="shared" si="1169"/>
        <v>120</v>
      </c>
      <c r="E13227" s="98">
        <f t="shared" si="1166"/>
        <v>119</v>
      </c>
      <c r="F13227" s="397">
        <f>F13225+(E13227-E13225)*(F13228-F13225)/(E13228-E13225)</f>
        <v>5.3714333333333331</v>
      </c>
      <c r="G13227" s="98">
        <v>15</v>
      </c>
      <c r="H13227" s="491">
        <f>H13225+(E13227-E13225)*(H13228-H13225)/(E13228-E13225)</f>
        <v>0.24167866666666668</v>
      </c>
      <c r="I13227" s="492">
        <f>I13225+(E13227-E13225)*(I13228-I13225)/(E13228-E13225)</f>
        <v>22.266666666666666</v>
      </c>
      <c r="J13227" s="397">
        <f>J13225+(E13227-E13225)*(J13228-J13225)/(E13228-E13225)</f>
        <v>0</v>
      </c>
      <c r="K13227" s="469">
        <f t="shared" si="1167"/>
        <v>22.225517077772686</v>
      </c>
      <c r="L13227" s="469">
        <f t="shared" si="1168"/>
        <v>-4.1149588893979683E-2</v>
      </c>
    </row>
    <row r="13228" spans="1:12">
      <c r="A13228" s="480" t="str">
        <f t="shared" si="1164"/>
        <v>D800-120</v>
      </c>
      <c r="B13228" s="480">
        <f t="shared" si="1162"/>
        <v>10</v>
      </c>
      <c r="C13228" s="480">
        <f t="shared" si="1163"/>
        <v>0</v>
      </c>
      <c r="D13228" s="480">
        <f t="shared" si="1169"/>
        <v>120</v>
      </c>
      <c r="E13228" s="480">
        <f t="shared" si="1166"/>
        <v>120</v>
      </c>
      <c r="F13228" s="484">
        <v>5.3807</v>
      </c>
      <c r="G13228" s="480">
        <v>15</v>
      </c>
      <c r="H13228" s="482">
        <v>0.23599500000000001</v>
      </c>
      <c r="I13228" s="483">
        <v>22.8</v>
      </c>
      <c r="J13228" s="493">
        <v>0</v>
      </c>
      <c r="K13228" s="469">
        <f t="shared" si="1167"/>
        <v>22.800059323290746</v>
      </c>
      <c r="L13228" s="469">
        <f t="shared" si="1168"/>
        <v>5.932329074553877E-5</v>
      </c>
    </row>
    <row r="13229" spans="1:12">
      <c r="A13229" s="480" t="s">
        <v>129</v>
      </c>
      <c r="B13229" s="480">
        <f t="shared" si="1162"/>
        <v>10</v>
      </c>
      <c r="C13229" s="480">
        <f t="shared" si="1163"/>
        <v>6</v>
      </c>
      <c r="D13229" s="480">
        <v>126</v>
      </c>
      <c r="E13229" s="480">
        <v>12</v>
      </c>
      <c r="F13229" s="484">
        <v>4.2671999999999999</v>
      </c>
      <c r="G13229" s="480">
        <v>15</v>
      </c>
      <c r="H13229" s="482">
        <v>0.73763599999999996</v>
      </c>
      <c r="I13229" s="483">
        <v>5.8</v>
      </c>
      <c r="J13229" s="484">
        <v>0.70709999999999995</v>
      </c>
      <c r="K13229" s="469">
        <f t="shared" si="1167"/>
        <v>5.7849671111496725</v>
      </c>
      <c r="L13229" s="469">
        <f t="shared" si="1168"/>
        <v>-1.5032888850327275E-2</v>
      </c>
    </row>
    <row r="13230" spans="1:12">
      <c r="A13230" s="98" t="str">
        <f t="shared" ref="A13230:A13293" si="1170">A13229</f>
        <v>D800-120</v>
      </c>
      <c r="B13230" s="98">
        <f t="shared" si="1162"/>
        <v>10</v>
      </c>
      <c r="C13230" s="98">
        <f t="shared" si="1163"/>
        <v>6</v>
      </c>
      <c r="D13230" s="98">
        <f t="shared" ref="D13230:D13261" si="1171">D13229</f>
        <v>126</v>
      </c>
      <c r="E13230" s="98">
        <f t="shared" ref="E13230:E13293" si="1172">E13229+1</f>
        <v>13</v>
      </c>
      <c r="F13230" s="397">
        <f>F13229+(E13230-E13229)*(F13232-F13229)/(E13232-E13229)</f>
        <v>4.278833333333333</v>
      </c>
      <c r="G13230" s="98">
        <v>15</v>
      </c>
      <c r="H13230" s="491">
        <f>H13229+(E13230-E13229)*(H13232-H13229)/(E13232-E13229)</f>
        <v>0.73350066666666669</v>
      </c>
      <c r="I13230" s="492">
        <f>I13229+(E13230-E13229)*(I13232-I13229)/(E13232-E13229)</f>
        <v>5.833333333333333</v>
      </c>
      <c r="J13230" s="397">
        <f>J13229+(E13230-E13229)*(J13232-J13229)/(E13232-E13229)</f>
        <v>0.70036666666666658</v>
      </c>
      <c r="K13230" s="469">
        <f t="shared" si="1167"/>
        <v>5.8334416419526081</v>
      </c>
      <c r="L13230" s="469">
        <f t="shared" si="1168"/>
        <v>1.0830861927502156E-4</v>
      </c>
    </row>
    <row r="13231" spans="1:12">
      <c r="A13231" s="98" t="str">
        <f t="shared" si="1170"/>
        <v>D800-120</v>
      </c>
      <c r="B13231" s="98">
        <f t="shared" si="1162"/>
        <v>10</v>
      </c>
      <c r="C13231" s="98">
        <f t="shared" si="1163"/>
        <v>6</v>
      </c>
      <c r="D13231" s="98">
        <f t="shared" si="1171"/>
        <v>126</v>
      </c>
      <c r="E13231" s="98">
        <f t="shared" si="1172"/>
        <v>14</v>
      </c>
      <c r="F13231" s="397">
        <f>F13229+(E13231-E13229)*(F13232-F13229)/(E13232-E13229)</f>
        <v>4.2904666666666671</v>
      </c>
      <c r="G13231" s="98">
        <v>15</v>
      </c>
      <c r="H13231" s="491">
        <f>H13229+(E13231-E13229)*(H13232-H13229)/(E13232-E13229)</f>
        <v>0.72936533333333331</v>
      </c>
      <c r="I13231" s="492">
        <f>I13229+(E13231-E13229)*(I13232-I13229)/(E13232-E13229)</f>
        <v>5.8666666666666671</v>
      </c>
      <c r="J13231" s="397">
        <f>J13229+(E13231-E13229)*(J13232-J13229)/(E13232-E13229)</f>
        <v>0.69363333333333332</v>
      </c>
      <c r="K13231" s="469">
        <f t="shared" si="1167"/>
        <v>5.8824658515896937</v>
      </c>
      <c r="L13231" s="469">
        <f t="shared" si="1168"/>
        <v>1.5799184923026566E-2</v>
      </c>
    </row>
    <row r="13232" spans="1:12">
      <c r="A13232" s="480" t="str">
        <f t="shared" si="1170"/>
        <v>D800-120</v>
      </c>
      <c r="B13232" s="480">
        <f t="shared" si="1162"/>
        <v>10</v>
      </c>
      <c r="C13232" s="480">
        <f t="shared" si="1163"/>
        <v>6</v>
      </c>
      <c r="D13232" s="480">
        <f t="shared" si="1171"/>
        <v>126</v>
      </c>
      <c r="E13232" s="480">
        <f t="shared" si="1172"/>
        <v>15</v>
      </c>
      <c r="F13232" s="484">
        <v>4.3021000000000003</v>
      </c>
      <c r="G13232" s="480">
        <v>15</v>
      </c>
      <c r="H13232" s="482">
        <v>0.72523000000000004</v>
      </c>
      <c r="I13232" s="483">
        <v>5.9</v>
      </c>
      <c r="J13232" s="484">
        <v>0.68689999999999996</v>
      </c>
      <c r="K13232" s="469">
        <f t="shared" si="1167"/>
        <v>5.9320491430304871</v>
      </c>
      <c r="L13232" s="469">
        <f t="shared" si="1168"/>
        <v>3.2049143030486782E-2</v>
      </c>
    </row>
    <row r="13233" spans="1:12">
      <c r="A13233" s="98" t="str">
        <f t="shared" si="1170"/>
        <v>D800-120</v>
      </c>
      <c r="B13233" s="98">
        <f t="shared" si="1162"/>
        <v>10</v>
      </c>
      <c r="C13233" s="98">
        <f t="shared" si="1163"/>
        <v>6</v>
      </c>
      <c r="D13233" s="98">
        <f t="shared" si="1171"/>
        <v>126</v>
      </c>
      <c r="E13233" s="98">
        <f t="shared" si="1172"/>
        <v>16</v>
      </c>
      <c r="F13233" s="397">
        <f>F13232+(E13233-E13232)*(F13235-F13232)/(E13235-E13232)</f>
        <v>4.3136000000000001</v>
      </c>
      <c r="G13233" s="98">
        <v>15</v>
      </c>
      <c r="H13233" s="491">
        <f>H13232+(E13233-E13232)*(H13235-H13232)/(E13235-E13232)</f>
        <v>0.72111199999999998</v>
      </c>
      <c r="I13233" s="492">
        <f>I13232+(E13233-E13232)*(I13235-I13232)/(E13235-E13232)</f>
        <v>5.9666666666666668</v>
      </c>
      <c r="J13233" s="397">
        <f>J13232+(E13233-E13232)*(J13235-J13232)/(E13235-E13232)</f>
        <v>0.68016666666666659</v>
      </c>
      <c r="K13233" s="469">
        <f t="shared" si="1167"/>
        <v>5.9818724414515367</v>
      </c>
      <c r="L13233" s="469">
        <f t="shared" si="1168"/>
        <v>1.5205774784869952E-2</v>
      </c>
    </row>
    <row r="13234" spans="1:12">
      <c r="A13234" s="98" t="str">
        <f t="shared" si="1170"/>
        <v>D800-120</v>
      </c>
      <c r="B13234" s="98">
        <f t="shared" si="1162"/>
        <v>10</v>
      </c>
      <c r="C13234" s="98">
        <f t="shared" si="1163"/>
        <v>6</v>
      </c>
      <c r="D13234" s="98">
        <f t="shared" si="1171"/>
        <v>126</v>
      </c>
      <c r="E13234" s="98">
        <f t="shared" si="1172"/>
        <v>17</v>
      </c>
      <c r="F13234" s="397">
        <f>F13232+(E13234-E13232)*(F13235-F13232)/(E13235-E13232)</f>
        <v>4.3250999999999999</v>
      </c>
      <c r="G13234" s="98">
        <v>15</v>
      </c>
      <c r="H13234" s="491">
        <f>H13232+(E13234-E13232)*(H13235-H13232)/(E13235-E13232)</f>
        <v>0.71699400000000002</v>
      </c>
      <c r="I13234" s="492">
        <f>I13232+(E13234-E13232)*(I13235-I13232)/(E13235-E13232)</f>
        <v>6.0333333333333332</v>
      </c>
      <c r="J13234" s="397">
        <f>J13232+(E13234-E13232)*(J13235-J13232)/(E13235-E13232)</f>
        <v>0.67343333333333333</v>
      </c>
      <c r="K13234" s="469">
        <f t="shared" si="1167"/>
        <v>6.0322680524523218</v>
      </c>
      <c r="L13234" s="469">
        <f t="shared" si="1168"/>
        <v>-1.0652808810114323E-3</v>
      </c>
    </row>
    <row r="13235" spans="1:12">
      <c r="A13235" s="480" t="str">
        <f t="shared" si="1170"/>
        <v>D800-120</v>
      </c>
      <c r="B13235" s="480">
        <f t="shared" si="1162"/>
        <v>10</v>
      </c>
      <c r="C13235" s="480">
        <f t="shared" si="1163"/>
        <v>6</v>
      </c>
      <c r="D13235" s="480">
        <f t="shared" si="1171"/>
        <v>126</v>
      </c>
      <c r="E13235" s="480">
        <f t="shared" si="1172"/>
        <v>18</v>
      </c>
      <c r="F13235" s="484">
        <v>4.3365999999999998</v>
      </c>
      <c r="G13235" s="480">
        <v>15</v>
      </c>
      <c r="H13235" s="482">
        <v>0.71287599999999995</v>
      </c>
      <c r="I13235" s="483">
        <v>6.1</v>
      </c>
      <c r="J13235" s="484">
        <v>0.66669999999999996</v>
      </c>
      <c r="K13235" s="469">
        <f t="shared" si="1167"/>
        <v>6.0832458940965894</v>
      </c>
      <c r="L13235" s="469">
        <f t="shared" si="1168"/>
        <v>-1.6754105903410199E-2</v>
      </c>
    </row>
    <row r="13236" spans="1:12">
      <c r="A13236" s="98" t="str">
        <f t="shared" si="1170"/>
        <v>D800-120</v>
      </c>
      <c r="B13236" s="98">
        <f t="shared" si="1162"/>
        <v>10</v>
      </c>
      <c r="C13236" s="98">
        <f t="shared" si="1163"/>
        <v>6</v>
      </c>
      <c r="D13236" s="98">
        <f t="shared" si="1171"/>
        <v>126</v>
      </c>
      <c r="E13236" s="98">
        <f t="shared" si="1172"/>
        <v>19</v>
      </c>
      <c r="F13236" s="397">
        <f>F13235+(E13236-E13235)*(F13238-F13235)/(E13238-E13235)</f>
        <v>4.3480333333333334</v>
      </c>
      <c r="G13236" s="98">
        <v>15</v>
      </c>
      <c r="H13236" s="491">
        <f>H13235+(E13236-E13235)*(H13238-H13235)/(E13238-E13235)</f>
        <v>0.70877233333333334</v>
      </c>
      <c r="I13236" s="492">
        <f>I13235+(E13236-E13235)*(I13238-I13235)/(E13238-E13235)</f>
        <v>6.1333333333333329</v>
      </c>
      <c r="J13236" s="397">
        <f>J13235+(E13236-E13235)*(J13238-J13235)/(E13238-E13235)</f>
        <v>0.66669999999999996</v>
      </c>
      <c r="K13236" s="469">
        <f t="shared" si="1167"/>
        <v>6.1345979926793603</v>
      </c>
      <c r="L13236" s="469">
        <f t="shared" si="1168"/>
        <v>1.2646593460274858E-3</v>
      </c>
    </row>
    <row r="13237" spans="1:12">
      <c r="A13237" s="98" t="str">
        <f t="shared" si="1170"/>
        <v>D800-120</v>
      </c>
      <c r="B13237" s="98">
        <f t="shared" si="1162"/>
        <v>10</v>
      </c>
      <c r="C13237" s="98">
        <f t="shared" si="1163"/>
        <v>6</v>
      </c>
      <c r="D13237" s="98">
        <f t="shared" si="1171"/>
        <v>126</v>
      </c>
      <c r="E13237" s="98">
        <f t="shared" si="1172"/>
        <v>20</v>
      </c>
      <c r="F13237" s="397">
        <f>F13235+(E13237-E13235)*(F13238-F13235)/(E13238-E13235)</f>
        <v>4.3594666666666662</v>
      </c>
      <c r="G13237" s="98">
        <v>15</v>
      </c>
      <c r="H13237" s="491">
        <f>H13235+(E13237-E13235)*(H13238-H13235)/(E13238-E13235)</f>
        <v>0.70466866666666661</v>
      </c>
      <c r="I13237" s="492">
        <f>I13235+(E13237-E13235)*(I13238-I13235)/(E13238-E13235)</f>
        <v>6.166666666666667</v>
      </c>
      <c r="J13237" s="397">
        <f>J13235+(E13237-E13235)*(J13238-J13235)/(E13238-E13235)</f>
        <v>0.66669999999999996</v>
      </c>
      <c r="K13237" s="469">
        <f t="shared" si="1167"/>
        <v>6.186548193335307</v>
      </c>
      <c r="L13237" s="469">
        <f t="shared" si="1168"/>
        <v>1.988152666864007E-2</v>
      </c>
    </row>
    <row r="13238" spans="1:12">
      <c r="A13238" s="480" t="str">
        <f t="shared" si="1170"/>
        <v>D800-120</v>
      </c>
      <c r="B13238" s="480">
        <f t="shared" si="1162"/>
        <v>10</v>
      </c>
      <c r="C13238" s="480">
        <f t="shared" si="1163"/>
        <v>6</v>
      </c>
      <c r="D13238" s="480">
        <f t="shared" si="1171"/>
        <v>126</v>
      </c>
      <c r="E13238" s="480">
        <f t="shared" si="1172"/>
        <v>21</v>
      </c>
      <c r="F13238" s="484">
        <v>4.3708999999999998</v>
      </c>
      <c r="G13238" s="480">
        <v>15</v>
      </c>
      <c r="H13238" s="482">
        <v>0.70056499999999999</v>
      </c>
      <c r="I13238" s="483">
        <v>6.2</v>
      </c>
      <c r="J13238" s="484">
        <v>0.66669999999999996</v>
      </c>
      <c r="K13238" s="469">
        <f t="shared" si="1167"/>
        <v>6.2391070064876208</v>
      </c>
      <c r="L13238" s="469">
        <f t="shared" si="1168"/>
        <v>3.9107006487620666E-2</v>
      </c>
    </row>
    <row r="13239" spans="1:12">
      <c r="A13239" s="98" t="str">
        <f t="shared" si="1170"/>
        <v>D800-120</v>
      </c>
      <c r="B13239" s="98">
        <f t="shared" si="1162"/>
        <v>10</v>
      </c>
      <c r="C13239" s="98">
        <f t="shared" si="1163"/>
        <v>6</v>
      </c>
      <c r="D13239" s="98">
        <f t="shared" si="1171"/>
        <v>126</v>
      </c>
      <c r="E13239" s="98">
        <f t="shared" si="1172"/>
        <v>22</v>
      </c>
      <c r="F13239" s="397">
        <f>F13238+(E13239-E13238)*(F13241-F13238)/(E13241-E13238)</f>
        <v>4.3822333333333328</v>
      </c>
      <c r="G13239" s="98">
        <v>15</v>
      </c>
      <c r="H13239" s="491">
        <f>H13238+(E13239-E13238)*(H13241-H13238)/(E13241-E13238)</f>
        <v>0.69647333333333328</v>
      </c>
      <c r="I13239" s="492">
        <f>I13238+(E13239-E13238)*(I13241-I13238)/(E13241-E13238)</f>
        <v>6.2666666666666666</v>
      </c>
      <c r="J13239" s="397">
        <f>J13238+(E13239-E13238)*(J13241-J13238)/(E13241-E13238)</f>
        <v>0.65996666666666659</v>
      </c>
      <c r="K13239" s="469">
        <f t="shared" si="1167"/>
        <v>6.2920331958151063</v>
      </c>
      <c r="L13239" s="469">
        <f t="shared" si="1168"/>
        <v>2.5366529148439732E-2</v>
      </c>
    </row>
    <row r="13240" spans="1:12">
      <c r="A13240" s="98" t="str">
        <f t="shared" si="1170"/>
        <v>D800-120</v>
      </c>
      <c r="B13240" s="98">
        <f t="shared" si="1162"/>
        <v>10</v>
      </c>
      <c r="C13240" s="98">
        <f t="shared" si="1163"/>
        <v>6</v>
      </c>
      <c r="D13240" s="98">
        <f t="shared" si="1171"/>
        <v>126</v>
      </c>
      <c r="E13240" s="98">
        <f t="shared" si="1172"/>
        <v>23</v>
      </c>
      <c r="F13240" s="397">
        <f>F13238+(E13240-E13238)*(F13241-F13238)/(E13241-E13238)</f>
        <v>4.3935666666666666</v>
      </c>
      <c r="G13240" s="98">
        <v>15</v>
      </c>
      <c r="H13240" s="491">
        <f>H13238+(E13240-E13238)*(H13241-H13238)/(E13241-E13238)</f>
        <v>0.69238166666666667</v>
      </c>
      <c r="I13240" s="492">
        <f>I13238+(E13240-E13238)*(I13241-I13238)/(E13241-E13238)</f>
        <v>6.3333333333333339</v>
      </c>
      <c r="J13240" s="397">
        <f>J13238+(E13240-E13238)*(J13241-J13238)/(E13241-E13238)</f>
        <v>0.65323333333333333</v>
      </c>
      <c r="K13240" s="469">
        <f t="shared" si="1167"/>
        <v>6.3455849254625942</v>
      </c>
      <c r="L13240" s="469">
        <f t="shared" si="1168"/>
        <v>1.2251592129260302E-2</v>
      </c>
    </row>
    <row r="13241" spans="1:12">
      <c r="A13241" s="480" t="str">
        <f t="shared" si="1170"/>
        <v>D800-120</v>
      </c>
      <c r="B13241" s="480">
        <f t="shared" si="1162"/>
        <v>10</v>
      </c>
      <c r="C13241" s="480">
        <f t="shared" si="1163"/>
        <v>6</v>
      </c>
      <c r="D13241" s="480">
        <f t="shared" si="1171"/>
        <v>126</v>
      </c>
      <c r="E13241" s="480">
        <f t="shared" si="1172"/>
        <v>24</v>
      </c>
      <c r="F13241" s="484">
        <v>4.4048999999999996</v>
      </c>
      <c r="G13241" s="480">
        <v>15</v>
      </c>
      <c r="H13241" s="482">
        <v>0.68828999999999996</v>
      </c>
      <c r="I13241" s="483">
        <v>6.4</v>
      </c>
      <c r="J13241" s="484">
        <v>0.64649999999999996</v>
      </c>
      <c r="K13241" s="469">
        <f t="shared" si="1167"/>
        <v>6.3997733513489949</v>
      </c>
      <c r="L13241" s="469">
        <f t="shared" si="1168"/>
        <v>-2.266486510054122E-4</v>
      </c>
    </row>
    <row r="13242" spans="1:12">
      <c r="A13242" s="98" t="str">
        <f t="shared" si="1170"/>
        <v>D800-120</v>
      </c>
      <c r="B13242" s="98">
        <f t="shared" si="1162"/>
        <v>10</v>
      </c>
      <c r="C13242" s="98">
        <f t="shared" si="1163"/>
        <v>6</v>
      </c>
      <c r="D13242" s="98">
        <f t="shared" si="1171"/>
        <v>126</v>
      </c>
      <c r="E13242" s="98">
        <f t="shared" si="1172"/>
        <v>25</v>
      </c>
      <c r="F13242" s="397">
        <f>F13241+(E13242-E13241)*(F13244-F13241)/(E13244-E13241)</f>
        <v>4.4161333333333328</v>
      </c>
      <c r="G13242" s="98">
        <v>15</v>
      </c>
      <c r="H13242" s="491">
        <f>H13241+(E13242-E13241)*(H13244-H13241)/(E13244-E13241)</f>
        <v>0.68420733333333328</v>
      </c>
      <c r="I13242" s="492">
        <f>I13241+(E13242-E13241)*(I13244-I13241)/(E13244-E13241)</f>
        <v>6.4666666666666668</v>
      </c>
      <c r="J13242" s="397">
        <f>J13241+(E13242-E13241)*(J13244-J13241)/(E13244-E13241)</f>
        <v>0.63976666666666659</v>
      </c>
      <c r="K13242" s="469">
        <f t="shared" si="1167"/>
        <v>6.4543788383832972</v>
      </c>
      <c r="L13242" s="469">
        <f t="shared" si="1168"/>
        <v>-1.2287828283369606E-2</v>
      </c>
    </row>
    <row r="13243" spans="1:12">
      <c r="A13243" s="98" t="str">
        <f t="shared" si="1170"/>
        <v>D800-120</v>
      </c>
      <c r="B13243" s="98">
        <f t="shared" si="1162"/>
        <v>10</v>
      </c>
      <c r="C13243" s="98">
        <f t="shared" si="1163"/>
        <v>6</v>
      </c>
      <c r="D13243" s="98">
        <f t="shared" si="1171"/>
        <v>126</v>
      </c>
      <c r="E13243" s="98">
        <f t="shared" si="1172"/>
        <v>26</v>
      </c>
      <c r="F13243" s="397">
        <f>F13241+(E13243-E13241)*(F13244-F13241)/(E13244-E13241)</f>
        <v>4.4273666666666669</v>
      </c>
      <c r="G13243" s="98">
        <v>15</v>
      </c>
      <c r="H13243" s="491">
        <f>H13241+(E13243-E13241)*(H13244-H13241)/(E13244-E13241)</f>
        <v>0.68012466666666671</v>
      </c>
      <c r="I13243" s="492">
        <f>I13241+(E13243-E13241)*(I13244-I13241)/(E13244-E13241)</f>
        <v>6.5333333333333332</v>
      </c>
      <c r="J13243" s="397">
        <f>J13241+(E13243-E13241)*(J13244-J13241)/(E13244-E13241)</f>
        <v>0.63303333333333334</v>
      </c>
      <c r="K13243" s="469">
        <f t="shared" si="1167"/>
        <v>6.509639899351785</v>
      </c>
      <c r="L13243" s="469">
        <f t="shared" si="1168"/>
        <v>-2.3693433981548218E-2</v>
      </c>
    </row>
    <row r="13244" spans="1:12">
      <c r="A13244" s="480" t="str">
        <f t="shared" si="1170"/>
        <v>D800-120</v>
      </c>
      <c r="B13244" s="480">
        <f t="shared" si="1162"/>
        <v>10</v>
      </c>
      <c r="C13244" s="480">
        <f t="shared" si="1163"/>
        <v>6</v>
      </c>
      <c r="D13244" s="480">
        <f t="shared" si="1171"/>
        <v>126</v>
      </c>
      <c r="E13244" s="480">
        <f t="shared" si="1172"/>
        <v>27</v>
      </c>
      <c r="F13244" s="484">
        <v>4.4386000000000001</v>
      </c>
      <c r="G13244" s="480">
        <v>15</v>
      </c>
      <c r="H13244" s="482">
        <v>0.67604200000000003</v>
      </c>
      <c r="I13244" s="483">
        <v>6.6</v>
      </c>
      <c r="J13244" s="484">
        <v>0.62629999999999997</v>
      </c>
      <c r="K13244" s="469">
        <f t="shared" si="1167"/>
        <v>6.5655684114300588</v>
      </c>
      <c r="L13244" s="469">
        <f t="shared" si="1168"/>
        <v>-3.4431588569940885E-2</v>
      </c>
    </row>
    <row r="13245" spans="1:12">
      <c r="A13245" s="98" t="str">
        <f t="shared" si="1170"/>
        <v>D800-120</v>
      </c>
      <c r="B13245" s="98">
        <f t="shared" ref="B13245:B13308" si="1173">INT(D13245/12)</f>
        <v>10</v>
      </c>
      <c r="C13245" s="98">
        <f t="shared" ref="C13245:C13308" si="1174">D13245-B13245*12</f>
        <v>6</v>
      </c>
      <c r="D13245" s="98">
        <f t="shared" si="1171"/>
        <v>126</v>
      </c>
      <c r="E13245" s="98">
        <f t="shared" si="1172"/>
        <v>28</v>
      </c>
      <c r="F13245" s="397">
        <f>F13244+(E13245-E13244)*(F13247-F13244)/(E13247-E13244)</f>
        <v>4.4497666666666671</v>
      </c>
      <c r="G13245" s="98">
        <v>15</v>
      </c>
      <c r="H13245" s="491">
        <f>H13244+(E13245-E13244)*(H13247-H13244)/(E13247-E13244)</f>
        <v>0.67196600000000006</v>
      </c>
      <c r="I13245" s="492">
        <f>I13244+(E13245-E13244)*(I13247-I13244)/(E13247-E13244)</f>
        <v>6.6333333333333329</v>
      </c>
      <c r="J13245" s="397">
        <f>J13244+(E13245-E13244)*(J13247-J13244)/(E13247-E13244)</f>
        <v>0.6195666666666666</v>
      </c>
      <c r="K13245" s="469">
        <f t="shared" si="1167"/>
        <v>6.6220116295566545</v>
      </c>
      <c r="L13245" s="469">
        <f t="shared" si="1168"/>
        <v>-1.1321703776678405E-2</v>
      </c>
    </row>
    <row r="13246" spans="1:12">
      <c r="A13246" s="98" t="str">
        <f t="shared" si="1170"/>
        <v>D800-120</v>
      </c>
      <c r="B13246" s="98">
        <f t="shared" si="1173"/>
        <v>10</v>
      </c>
      <c r="C13246" s="98">
        <f t="shared" si="1174"/>
        <v>6</v>
      </c>
      <c r="D13246" s="98">
        <f t="shared" si="1171"/>
        <v>126</v>
      </c>
      <c r="E13246" s="98">
        <f t="shared" si="1172"/>
        <v>29</v>
      </c>
      <c r="F13246" s="397">
        <f>F13244+(E13246-E13244)*(F13247-F13244)/(E13247-E13244)</f>
        <v>4.4609333333333332</v>
      </c>
      <c r="G13246" s="98">
        <v>15</v>
      </c>
      <c r="H13246" s="491">
        <f>H13244+(E13246-E13244)*(H13247-H13244)/(E13247-E13244)</f>
        <v>0.66788999999999998</v>
      </c>
      <c r="I13246" s="492">
        <f>I13244+(E13246-E13244)*(I13247-I13244)/(E13247-E13244)</f>
        <v>6.666666666666667</v>
      </c>
      <c r="J13246" s="397">
        <f>J13244+(E13246-E13244)*(J13247-J13244)/(E13247-E13244)</f>
        <v>0.61283333333333334</v>
      </c>
      <c r="K13246" s="469">
        <f t="shared" si="1167"/>
        <v>6.6791437711798851</v>
      </c>
      <c r="L13246" s="469">
        <f t="shared" si="1168"/>
        <v>1.2477104513218151E-2</v>
      </c>
    </row>
    <row r="13247" spans="1:12">
      <c r="A13247" s="480" t="str">
        <f t="shared" si="1170"/>
        <v>D800-120</v>
      </c>
      <c r="B13247" s="480">
        <f t="shared" si="1173"/>
        <v>10</v>
      </c>
      <c r="C13247" s="480">
        <f t="shared" si="1174"/>
        <v>6</v>
      </c>
      <c r="D13247" s="480">
        <f t="shared" si="1171"/>
        <v>126</v>
      </c>
      <c r="E13247" s="480">
        <f t="shared" si="1172"/>
        <v>30</v>
      </c>
      <c r="F13247" s="484">
        <v>4.4721000000000002</v>
      </c>
      <c r="G13247" s="480">
        <v>15</v>
      </c>
      <c r="H13247" s="482">
        <v>0.66381400000000002</v>
      </c>
      <c r="I13247" s="483">
        <v>6.7</v>
      </c>
      <c r="J13247" s="484">
        <v>0.60609999999999997</v>
      </c>
      <c r="K13247" s="469">
        <f t="shared" si="1167"/>
        <v>6.7369775268373369</v>
      </c>
      <c r="L13247" s="469">
        <f t="shared" si="1168"/>
        <v>3.6977526837336683E-2</v>
      </c>
    </row>
    <row r="13248" spans="1:12">
      <c r="A13248" s="98" t="str">
        <f t="shared" si="1170"/>
        <v>D800-120</v>
      </c>
      <c r="B13248" s="98">
        <f t="shared" si="1173"/>
        <v>10</v>
      </c>
      <c r="C13248" s="98">
        <f t="shared" si="1174"/>
        <v>6</v>
      </c>
      <c r="D13248" s="98">
        <f t="shared" si="1171"/>
        <v>126</v>
      </c>
      <c r="E13248" s="98">
        <f t="shared" si="1172"/>
        <v>31</v>
      </c>
      <c r="F13248" s="397">
        <f>F13247+(E13248-E13247)*(F13250-F13247)/(E13250-E13247)</f>
        <v>4.4832000000000001</v>
      </c>
      <c r="G13248" s="98">
        <v>15</v>
      </c>
      <c r="H13248" s="491">
        <f>H13247+(E13248-E13247)*(H13250-H13247)/(E13250-E13247)</f>
        <v>0.65974200000000005</v>
      </c>
      <c r="I13248" s="492">
        <f>I13247+(E13248-E13247)*(I13250-I13247)/(E13250-E13247)</f>
        <v>6.7666666666666666</v>
      </c>
      <c r="J13248" s="397">
        <f>J13247+(E13248-E13247)*(J13250-J13247)/(E13250-E13247)</f>
        <v>0.5993666666666666</v>
      </c>
      <c r="K13248" s="469">
        <f t="shared" si="1167"/>
        <v>6.7953836499722611</v>
      </c>
      <c r="L13248" s="469">
        <f t="shared" si="1168"/>
        <v>2.8716983305594468E-2</v>
      </c>
    </row>
    <row r="13249" spans="1:12">
      <c r="A13249" s="98" t="str">
        <f t="shared" si="1170"/>
        <v>D800-120</v>
      </c>
      <c r="B13249" s="98">
        <f t="shared" si="1173"/>
        <v>10</v>
      </c>
      <c r="C13249" s="98">
        <f t="shared" si="1174"/>
        <v>6</v>
      </c>
      <c r="D13249" s="98">
        <f t="shared" si="1171"/>
        <v>126</v>
      </c>
      <c r="E13249" s="98">
        <f t="shared" si="1172"/>
        <v>32</v>
      </c>
      <c r="F13249" s="397">
        <f>F13247+(E13249-E13247)*(F13250-F13247)/(E13250-E13247)</f>
        <v>4.4943</v>
      </c>
      <c r="G13249" s="98">
        <v>15</v>
      </c>
      <c r="H13249" s="491">
        <f>H13247+(E13249-E13247)*(H13250-H13247)/(E13250-E13247)</f>
        <v>0.65566999999999998</v>
      </c>
      <c r="I13249" s="492">
        <f>I13247+(E13249-E13247)*(I13250-I13247)/(E13250-E13247)</f>
        <v>6.8333333333333339</v>
      </c>
      <c r="J13249" s="397">
        <f>J13247+(E13249-E13247)*(J13250-J13247)/(E13250-E13247)</f>
        <v>0.59263333333333335</v>
      </c>
      <c r="K13249" s="469">
        <f t="shared" si="1167"/>
        <v>6.8545152286973634</v>
      </c>
      <c r="L13249" s="469">
        <f t="shared" si="1168"/>
        <v>2.1181895364029479E-2</v>
      </c>
    </row>
    <row r="13250" spans="1:12">
      <c r="A13250" s="480" t="str">
        <f t="shared" si="1170"/>
        <v>D800-120</v>
      </c>
      <c r="B13250" s="480">
        <f t="shared" si="1173"/>
        <v>10</v>
      </c>
      <c r="C13250" s="480">
        <f t="shared" si="1174"/>
        <v>6</v>
      </c>
      <c r="D13250" s="480">
        <f t="shared" si="1171"/>
        <v>126</v>
      </c>
      <c r="E13250" s="480">
        <f t="shared" si="1172"/>
        <v>33</v>
      </c>
      <c r="F13250" s="484">
        <v>4.5053999999999998</v>
      </c>
      <c r="G13250" s="480">
        <v>15</v>
      </c>
      <c r="H13250" s="482">
        <v>0.65159800000000001</v>
      </c>
      <c r="I13250" s="483">
        <v>6.9</v>
      </c>
      <c r="J13250" s="484">
        <v>0.58589999999999998</v>
      </c>
      <c r="K13250" s="469">
        <f t="shared" si="1167"/>
        <v>6.9143858636766842</v>
      </c>
      <c r="L13250" s="469">
        <f t="shared" si="1168"/>
        <v>1.4385863676683819E-2</v>
      </c>
    </row>
    <row r="13251" spans="1:12">
      <c r="A13251" s="98" t="str">
        <f t="shared" si="1170"/>
        <v>D800-120</v>
      </c>
      <c r="B13251" s="98">
        <f t="shared" si="1173"/>
        <v>10</v>
      </c>
      <c r="C13251" s="98">
        <f t="shared" si="1174"/>
        <v>6</v>
      </c>
      <c r="D13251" s="98">
        <f t="shared" si="1171"/>
        <v>126</v>
      </c>
      <c r="E13251" s="98">
        <f t="shared" si="1172"/>
        <v>34</v>
      </c>
      <c r="F13251" s="397">
        <f>F13250+(E13251-E13250)*(F13253-F13250)/(E13253-E13250)</f>
        <v>4.5163666666666664</v>
      </c>
      <c r="G13251" s="98">
        <v>15</v>
      </c>
      <c r="H13251" s="491">
        <f>H13250+(E13251-E13250)*(H13253-H13250)/(E13253-E13250)</f>
        <v>0.64752799999999999</v>
      </c>
      <c r="I13251" s="492">
        <f>I13250+(E13251-E13250)*(I13253-I13250)/(E13253-E13250)</f>
        <v>6.9666666666666668</v>
      </c>
      <c r="J13251" s="397">
        <f>J13250+(E13251-E13250)*(J13253-J13250)/(E13253-E13250)</f>
        <v>0.57243333333333335</v>
      </c>
      <c r="K13251" s="469">
        <f t="shared" si="1167"/>
        <v>6.974782042887206</v>
      </c>
      <c r="L13251" s="469">
        <f t="shared" si="1168"/>
        <v>8.115376220539261E-3</v>
      </c>
    </row>
    <row r="13252" spans="1:12">
      <c r="A13252" s="98" t="str">
        <f t="shared" si="1170"/>
        <v>D800-120</v>
      </c>
      <c r="B13252" s="98">
        <f t="shared" si="1173"/>
        <v>10</v>
      </c>
      <c r="C13252" s="98">
        <f t="shared" si="1174"/>
        <v>6</v>
      </c>
      <c r="D13252" s="98">
        <f t="shared" si="1171"/>
        <v>126</v>
      </c>
      <c r="E13252" s="98">
        <f t="shared" si="1172"/>
        <v>35</v>
      </c>
      <c r="F13252" s="397">
        <f>F13250+(E13252-E13250)*(F13253-F13250)/(E13253-E13250)</f>
        <v>4.527333333333333</v>
      </c>
      <c r="G13252" s="98">
        <v>15</v>
      </c>
      <c r="H13252" s="491">
        <f>H13250+(E13252-E13250)*(H13253-H13250)/(E13253-E13250)</f>
        <v>0.64345799999999997</v>
      </c>
      <c r="I13252" s="492">
        <f>I13250+(E13252-E13250)*(I13253-I13250)/(E13253-E13250)</f>
        <v>7.0333333333333332</v>
      </c>
      <c r="J13252" s="397">
        <f>J13250+(E13252-E13250)*(J13253-J13250)/(E13253-E13250)</f>
        <v>0.55896666666666661</v>
      </c>
      <c r="K13252" s="469">
        <f t="shared" si="1167"/>
        <v>7.0359422578215414</v>
      </c>
      <c r="L13252" s="469">
        <f t="shared" si="1168"/>
        <v>2.608924488208153E-3</v>
      </c>
    </row>
    <row r="13253" spans="1:12">
      <c r="A13253" s="480" t="str">
        <f t="shared" si="1170"/>
        <v>D800-120</v>
      </c>
      <c r="B13253" s="480">
        <f t="shared" si="1173"/>
        <v>10</v>
      </c>
      <c r="C13253" s="480">
        <f t="shared" si="1174"/>
        <v>6</v>
      </c>
      <c r="D13253" s="480">
        <f t="shared" si="1171"/>
        <v>126</v>
      </c>
      <c r="E13253" s="480">
        <f t="shared" si="1172"/>
        <v>36</v>
      </c>
      <c r="F13253" s="484">
        <v>4.5382999999999996</v>
      </c>
      <c r="G13253" s="480">
        <v>15</v>
      </c>
      <c r="H13253" s="482">
        <v>0.63938799999999996</v>
      </c>
      <c r="I13253" s="483">
        <v>7.1</v>
      </c>
      <c r="J13253" s="484">
        <v>0.54549999999999998</v>
      </c>
      <c r="K13253" s="469">
        <f t="shared" si="1167"/>
        <v>7.0978810988007277</v>
      </c>
      <c r="L13253" s="469">
        <f t="shared" si="1168"/>
        <v>-2.1189011992719387E-3</v>
      </c>
    </row>
    <row r="13254" spans="1:12">
      <c r="A13254" s="98" t="str">
        <f t="shared" si="1170"/>
        <v>D800-120</v>
      </c>
      <c r="B13254" s="98">
        <f t="shared" si="1173"/>
        <v>10</v>
      </c>
      <c r="C13254" s="98">
        <f t="shared" si="1174"/>
        <v>6</v>
      </c>
      <c r="D13254" s="98">
        <f t="shared" si="1171"/>
        <v>126</v>
      </c>
      <c r="E13254" s="98">
        <f t="shared" si="1172"/>
        <v>37</v>
      </c>
      <c r="F13254" s="397">
        <f>F13253+(E13254-E13253)*(F13256-F13253)/(E13256-E13253)</f>
        <v>4.5492333333333335</v>
      </c>
      <c r="G13254" s="98">
        <v>15</v>
      </c>
      <c r="H13254" s="491">
        <f>H13253+(E13254-E13253)*(H13256-H13253)/(E13256-E13253)</f>
        <v>0.63531733333333329</v>
      </c>
      <c r="I13254" s="492">
        <f>I13253+(E13254-E13253)*(I13256-I13253)/(E13256-E13253)</f>
        <v>7.1666666666666661</v>
      </c>
      <c r="J13254" s="397">
        <f>J13253+(E13254-E13253)*(J13256-J13253)/(E13256-E13253)</f>
        <v>0.53876666666666662</v>
      </c>
      <c r="K13254" s="469">
        <f t="shared" si="1167"/>
        <v>7.1605685767532457</v>
      </c>
      <c r="L13254" s="469">
        <f t="shared" si="1168"/>
        <v>-6.0980899134204236E-3</v>
      </c>
    </row>
    <row r="13255" spans="1:12">
      <c r="A13255" s="98" t="str">
        <f t="shared" si="1170"/>
        <v>D800-120</v>
      </c>
      <c r="B13255" s="98">
        <f t="shared" si="1173"/>
        <v>10</v>
      </c>
      <c r="C13255" s="98">
        <f t="shared" si="1174"/>
        <v>6</v>
      </c>
      <c r="D13255" s="98">
        <f t="shared" si="1171"/>
        <v>126</v>
      </c>
      <c r="E13255" s="98">
        <f t="shared" si="1172"/>
        <v>38</v>
      </c>
      <c r="F13255" s="397">
        <f>F13253+(E13255-E13253)*(F13256-F13253)/(E13256-E13253)</f>
        <v>4.5601666666666665</v>
      </c>
      <c r="G13255" s="98">
        <v>15</v>
      </c>
      <c r="H13255" s="491">
        <f>H13253+(E13255-E13253)*(H13256-H13253)/(E13256-E13253)</f>
        <v>0.63124666666666662</v>
      </c>
      <c r="I13255" s="492">
        <f>I13253+(E13255-E13253)*(I13256-I13253)/(E13256-E13253)</f>
        <v>7.2333333333333334</v>
      </c>
      <c r="J13255" s="397">
        <f>J13253+(E13255-E13253)*(J13256-J13253)/(E13256-E13253)</f>
        <v>0.53203333333333336</v>
      </c>
      <c r="K13255" s="469">
        <f t="shared" si="1167"/>
        <v>7.2240645495157736</v>
      </c>
      <c r="L13255" s="469">
        <f t="shared" si="1168"/>
        <v>-9.2687838175598003E-3</v>
      </c>
    </row>
    <row r="13256" spans="1:12">
      <c r="A13256" s="480" t="str">
        <f t="shared" si="1170"/>
        <v>D800-120</v>
      </c>
      <c r="B13256" s="480">
        <f t="shared" si="1173"/>
        <v>10</v>
      </c>
      <c r="C13256" s="480">
        <f t="shared" si="1174"/>
        <v>6</v>
      </c>
      <c r="D13256" s="480">
        <f t="shared" si="1171"/>
        <v>126</v>
      </c>
      <c r="E13256" s="480">
        <f t="shared" si="1172"/>
        <v>39</v>
      </c>
      <c r="F13256" s="484">
        <v>4.5711000000000004</v>
      </c>
      <c r="G13256" s="480">
        <v>15</v>
      </c>
      <c r="H13256" s="482">
        <v>0.62717599999999996</v>
      </c>
      <c r="I13256" s="483">
        <v>7.3</v>
      </c>
      <c r="J13256" s="484">
        <v>0.52529999999999999</v>
      </c>
      <c r="K13256" s="469">
        <f t="shared" si="1167"/>
        <v>7.2883847596209046</v>
      </c>
      <c r="L13256" s="469">
        <f t="shared" si="1168"/>
        <v>-1.1615240379095226E-2</v>
      </c>
    </row>
    <row r="13257" spans="1:12">
      <c r="A13257" s="98" t="str">
        <f t="shared" si="1170"/>
        <v>D800-120</v>
      </c>
      <c r="B13257" s="98">
        <f t="shared" si="1173"/>
        <v>10</v>
      </c>
      <c r="C13257" s="98">
        <f t="shared" si="1174"/>
        <v>6</v>
      </c>
      <c r="D13257" s="98">
        <f t="shared" si="1171"/>
        <v>126</v>
      </c>
      <c r="E13257" s="98">
        <f t="shared" si="1172"/>
        <v>40</v>
      </c>
      <c r="F13257" s="397">
        <f>F13256+(E13257-E13256)*(F13259-F13256)/(E13259-E13256)</f>
        <v>4.5819333333333336</v>
      </c>
      <c r="G13257" s="98">
        <v>15</v>
      </c>
      <c r="H13257" s="491">
        <f>H13256+(E13257-E13256)*(H13259-H13256)/(E13259-E13256)</f>
        <v>0.62310266666666658</v>
      </c>
      <c r="I13257" s="492">
        <f>I13256+(E13257-E13256)*(I13259-I13256)/(E13259-E13256)</f>
        <v>7.3666666666666663</v>
      </c>
      <c r="J13257" s="397">
        <f>J13256+(E13257-E13256)*(J13259-J13256)/(E13259-E13256)</f>
        <v>0.51856666666666662</v>
      </c>
      <c r="K13257" s="469">
        <f t="shared" si="1167"/>
        <v>7.3534163444440415</v>
      </c>
      <c r="L13257" s="469">
        <f t="shared" si="1168"/>
        <v>-1.3250322222624789E-2</v>
      </c>
    </row>
    <row r="13258" spans="1:12">
      <c r="A13258" s="98" t="str">
        <f t="shared" si="1170"/>
        <v>D800-120</v>
      </c>
      <c r="B13258" s="98">
        <f t="shared" si="1173"/>
        <v>10</v>
      </c>
      <c r="C13258" s="98">
        <f t="shared" si="1174"/>
        <v>6</v>
      </c>
      <c r="D13258" s="98">
        <f t="shared" si="1171"/>
        <v>126</v>
      </c>
      <c r="E13258" s="98">
        <f t="shared" si="1172"/>
        <v>41</v>
      </c>
      <c r="F13258" s="397">
        <f>F13256+(E13258-E13256)*(F13259-F13256)/(E13259-E13256)</f>
        <v>4.5927666666666669</v>
      </c>
      <c r="G13258" s="98">
        <v>15</v>
      </c>
      <c r="H13258" s="491">
        <f>H13256+(E13258-E13256)*(H13259-H13256)/(E13259-E13256)</f>
        <v>0.61902933333333332</v>
      </c>
      <c r="I13258" s="492">
        <f>I13256+(E13258-E13256)*(I13259-I13256)/(E13259-E13256)</f>
        <v>7.4333333333333336</v>
      </c>
      <c r="J13258" s="397">
        <f>J13256+(E13258-E13256)*(J13259-J13256)/(E13259-E13256)</f>
        <v>0.51183333333333336</v>
      </c>
      <c r="K13258" s="469">
        <f t="shared" si="1167"/>
        <v>7.4193037702036744</v>
      </c>
      <c r="L13258" s="469">
        <f t="shared" si="1168"/>
        <v>-1.4029563129659195E-2</v>
      </c>
    </row>
    <row r="13259" spans="1:12">
      <c r="A13259" s="480" t="str">
        <f t="shared" si="1170"/>
        <v>D800-120</v>
      </c>
      <c r="B13259" s="480">
        <f t="shared" si="1173"/>
        <v>10</v>
      </c>
      <c r="C13259" s="480">
        <f t="shared" si="1174"/>
        <v>6</v>
      </c>
      <c r="D13259" s="480">
        <f t="shared" si="1171"/>
        <v>126</v>
      </c>
      <c r="E13259" s="480">
        <f t="shared" si="1172"/>
        <v>42</v>
      </c>
      <c r="F13259" s="484">
        <v>4.6036000000000001</v>
      </c>
      <c r="G13259" s="480">
        <v>15</v>
      </c>
      <c r="H13259" s="482">
        <v>0.61495599999999995</v>
      </c>
      <c r="I13259" s="483">
        <v>7.5</v>
      </c>
      <c r="J13259" s="484">
        <v>0.50509999999999999</v>
      </c>
      <c r="K13259" s="469">
        <f t="shared" ref="K13259:K13322" si="1175">F13259/H13259</f>
        <v>7.4860640436063726</v>
      </c>
      <c r="L13259" s="469">
        <f t="shared" ref="L13259:L13322" si="1176">K13259-I13259</f>
        <v>-1.3935956393627436E-2</v>
      </c>
    </row>
    <row r="13260" spans="1:12">
      <c r="A13260" s="98" t="str">
        <f t="shared" si="1170"/>
        <v>D800-120</v>
      </c>
      <c r="B13260" s="98">
        <f t="shared" si="1173"/>
        <v>10</v>
      </c>
      <c r="C13260" s="98">
        <f t="shared" si="1174"/>
        <v>6</v>
      </c>
      <c r="D13260" s="98">
        <f t="shared" si="1171"/>
        <v>126</v>
      </c>
      <c r="E13260" s="98">
        <f t="shared" si="1172"/>
        <v>43</v>
      </c>
      <c r="F13260" s="397">
        <f>F13259+(E13260-E13259)*(F13262-F13259)/(E13262-E13259)</f>
        <v>4.6143666666666672</v>
      </c>
      <c r="G13260" s="98">
        <v>15</v>
      </c>
      <c r="H13260" s="491">
        <f>H13259+(E13260-E13259)*(H13262-H13259)/(E13262-E13259)</f>
        <v>0.61087733333333327</v>
      </c>
      <c r="I13260" s="492">
        <f>I13259+(E13260-E13259)*(I13262-I13259)/(E13262-E13259)</f>
        <v>7.5666666666666664</v>
      </c>
      <c r="J13260" s="397">
        <f>J13259+(E13260-E13259)*(J13262-J13259)/(E13262-E13259)</f>
        <v>0.49836666666666668</v>
      </c>
      <c r="K13260" s="469">
        <f t="shared" si="1175"/>
        <v>7.5536714408566494</v>
      </c>
      <c r="L13260" s="469">
        <f t="shared" si="1176"/>
        <v>-1.2995225810016997E-2</v>
      </c>
    </row>
    <row r="13261" spans="1:12">
      <c r="A13261" s="98" t="str">
        <f t="shared" si="1170"/>
        <v>D800-120</v>
      </c>
      <c r="B13261" s="98">
        <f t="shared" si="1173"/>
        <v>10</v>
      </c>
      <c r="C13261" s="98">
        <f t="shared" si="1174"/>
        <v>6</v>
      </c>
      <c r="D13261" s="98">
        <f t="shared" si="1171"/>
        <v>126</v>
      </c>
      <c r="E13261" s="98">
        <f t="shared" si="1172"/>
        <v>44</v>
      </c>
      <c r="F13261" s="397">
        <f>F13259+(E13261-E13259)*(F13262-F13259)/(E13262-E13259)</f>
        <v>4.6251333333333333</v>
      </c>
      <c r="G13261" s="98">
        <v>15</v>
      </c>
      <c r="H13261" s="491">
        <f>H13259+(E13261-E13259)*(H13262-H13259)/(E13262-E13259)</f>
        <v>0.60679866666666671</v>
      </c>
      <c r="I13261" s="492">
        <f>I13259+(E13261-E13259)*(I13262-I13259)/(E13262-E13259)</f>
        <v>7.6333333333333337</v>
      </c>
      <c r="J13261" s="397">
        <f>J13259+(E13261-E13259)*(J13262-J13259)/(E13262-E13259)</f>
        <v>0.49163333333333331</v>
      </c>
      <c r="K13261" s="469">
        <f t="shared" si="1175"/>
        <v>7.6221876998191593</v>
      </c>
      <c r="L13261" s="469">
        <f t="shared" si="1176"/>
        <v>-1.1145633514174413E-2</v>
      </c>
    </row>
    <row r="13262" spans="1:12">
      <c r="A13262" s="480" t="str">
        <f t="shared" si="1170"/>
        <v>D800-120</v>
      </c>
      <c r="B13262" s="480">
        <f t="shared" si="1173"/>
        <v>10</v>
      </c>
      <c r="C13262" s="480">
        <f t="shared" si="1174"/>
        <v>6</v>
      </c>
      <c r="D13262" s="480">
        <f t="shared" ref="D13262:D13293" si="1177">D13261</f>
        <v>126</v>
      </c>
      <c r="E13262" s="480">
        <f t="shared" si="1172"/>
        <v>45</v>
      </c>
      <c r="F13262" s="484">
        <v>4.6359000000000004</v>
      </c>
      <c r="G13262" s="480">
        <v>15</v>
      </c>
      <c r="H13262" s="482">
        <v>0.60272000000000003</v>
      </c>
      <c r="I13262" s="483">
        <v>7.7</v>
      </c>
      <c r="J13262" s="484">
        <v>0.4849</v>
      </c>
      <c r="K13262" s="469">
        <f t="shared" si="1175"/>
        <v>7.6916312715688875</v>
      </c>
      <c r="L13262" s="469">
        <f t="shared" si="1176"/>
        <v>-8.368728431112693E-3</v>
      </c>
    </row>
    <row r="13263" spans="1:12">
      <c r="A13263" s="98" t="str">
        <f t="shared" si="1170"/>
        <v>D800-120</v>
      </c>
      <c r="B13263" s="98">
        <f t="shared" si="1173"/>
        <v>10</v>
      </c>
      <c r="C13263" s="98">
        <f t="shared" si="1174"/>
        <v>6</v>
      </c>
      <c r="D13263" s="98">
        <f t="shared" si="1177"/>
        <v>126</v>
      </c>
      <c r="E13263" s="98">
        <f t="shared" si="1172"/>
        <v>46</v>
      </c>
      <c r="F13263" s="397">
        <f>F13262+(E13263-E13262)*(F13265-F13262)/(E13265-E13262)</f>
        <v>4.6466000000000003</v>
      </c>
      <c r="G13263" s="98">
        <v>15</v>
      </c>
      <c r="H13263" s="491">
        <f>H13262+(E13263-E13262)*(H13265-H13262)/(E13265-E13262)</f>
        <v>0.59863366666666673</v>
      </c>
      <c r="I13263" s="492">
        <f>I13262+(E13263-E13262)*(I13265-I13262)/(E13265-E13262)</f>
        <v>7.7666666666666666</v>
      </c>
      <c r="J13263" s="397">
        <f>J13262+(E13263-E13262)*(J13265-J13262)/(E13265-E13262)</f>
        <v>0.47816666666666668</v>
      </c>
      <c r="K13263" s="469">
        <f t="shared" si="1175"/>
        <v>7.7620091530657866</v>
      </c>
      <c r="L13263" s="469">
        <f t="shared" si="1176"/>
        <v>-4.6575136008799589E-3</v>
      </c>
    </row>
    <row r="13264" spans="1:12">
      <c r="A13264" s="98" t="str">
        <f t="shared" si="1170"/>
        <v>D800-120</v>
      </c>
      <c r="B13264" s="98">
        <f t="shared" si="1173"/>
        <v>10</v>
      </c>
      <c r="C13264" s="98">
        <f t="shared" si="1174"/>
        <v>6</v>
      </c>
      <c r="D13264" s="98">
        <f t="shared" si="1177"/>
        <v>126</v>
      </c>
      <c r="E13264" s="98">
        <f t="shared" si="1172"/>
        <v>47</v>
      </c>
      <c r="F13264" s="397">
        <f>F13262+(E13264-E13262)*(F13265-F13262)/(E13265-E13262)</f>
        <v>4.6573000000000002</v>
      </c>
      <c r="G13264" s="98">
        <v>15</v>
      </c>
      <c r="H13264" s="491">
        <f>H13262+(E13264-E13262)*(H13265-H13262)/(E13265-E13262)</f>
        <v>0.59454733333333332</v>
      </c>
      <c r="I13264" s="492">
        <f>I13262+(E13264-E13262)*(I13265-I13262)/(E13265-E13262)</f>
        <v>7.8333333333333339</v>
      </c>
      <c r="J13264" s="397">
        <f>J13262+(E13264-E13262)*(J13265-J13262)/(E13265-E13262)</f>
        <v>0.47143333333333332</v>
      </c>
      <c r="K13264" s="469">
        <f t="shared" si="1175"/>
        <v>7.8333544511734985</v>
      </c>
      <c r="L13264" s="469">
        <f t="shared" si="1176"/>
        <v>2.1117840164563972E-5</v>
      </c>
    </row>
    <row r="13265" spans="1:12">
      <c r="A13265" s="480" t="str">
        <f t="shared" si="1170"/>
        <v>D800-120</v>
      </c>
      <c r="B13265" s="480">
        <f t="shared" si="1173"/>
        <v>10</v>
      </c>
      <c r="C13265" s="480">
        <f t="shared" si="1174"/>
        <v>6</v>
      </c>
      <c r="D13265" s="480">
        <f t="shared" si="1177"/>
        <v>126</v>
      </c>
      <c r="E13265" s="480">
        <f t="shared" si="1172"/>
        <v>48</v>
      </c>
      <c r="F13265" s="484">
        <v>4.6680000000000001</v>
      </c>
      <c r="G13265" s="480">
        <v>15</v>
      </c>
      <c r="H13265" s="482">
        <v>0.59046100000000001</v>
      </c>
      <c r="I13265" s="483">
        <v>7.9</v>
      </c>
      <c r="J13265" s="484">
        <v>0.4647</v>
      </c>
      <c r="K13265" s="469">
        <f t="shared" si="1175"/>
        <v>7.9056872511478318</v>
      </c>
      <c r="L13265" s="469">
        <f t="shared" si="1176"/>
        <v>5.6872511478314181E-3</v>
      </c>
    </row>
    <row r="13266" spans="1:12">
      <c r="A13266" s="98" t="str">
        <f t="shared" si="1170"/>
        <v>D800-120</v>
      </c>
      <c r="B13266" s="98">
        <f t="shared" si="1173"/>
        <v>10</v>
      </c>
      <c r="C13266" s="98">
        <f t="shared" si="1174"/>
        <v>6</v>
      </c>
      <c r="D13266" s="98">
        <f t="shared" si="1177"/>
        <v>126</v>
      </c>
      <c r="E13266" s="98">
        <f t="shared" si="1172"/>
        <v>49</v>
      </c>
      <c r="F13266" s="397">
        <f>F13265+(E13266-E13265)*(F13268-F13265)/(E13268-E13265)</f>
        <v>4.6786333333333339</v>
      </c>
      <c r="G13266" s="98">
        <v>15</v>
      </c>
      <c r="H13266" s="491">
        <f>H13265+(E13266-E13265)*(H13268-H13265)/(E13268-E13265)</f>
        <v>0.58636566666666667</v>
      </c>
      <c r="I13266" s="492">
        <f>I13265+(E13266-E13265)*(I13268-I13265)/(E13268-E13265)</f>
        <v>7.9666666666666668</v>
      </c>
      <c r="J13266" s="397">
        <f>J13265+(E13266-E13265)*(J13268-J13265)/(E13268-E13265)</f>
        <v>0.45796666666666669</v>
      </c>
      <c r="K13266" s="469">
        <f t="shared" si="1175"/>
        <v>7.9790369718099692</v>
      </c>
      <c r="L13266" s="469">
        <f t="shared" si="1176"/>
        <v>1.2370305143302396E-2</v>
      </c>
    </row>
    <row r="13267" spans="1:12">
      <c r="A13267" s="98" t="str">
        <f t="shared" si="1170"/>
        <v>D800-120</v>
      </c>
      <c r="B13267" s="98">
        <f t="shared" si="1173"/>
        <v>10</v>
      </c>
      <c r="C13267" s="98">
        <f t="shared" si="1174"/>
        <v>6</v>
      </c>
      <c r="D13267" s="98">
        <f t="shared" si="1177"/>
        <v>126</v>
      </c>
      <c r="E13267" s="98">
        <f t="shared" si="1172"/>
        <v>50</v>
      </c>
      <c r="F13267" s="397">
        <f>F13265+(E13267-E13265)*(F13268-F13265)/(E13268-E13265)</f>
        <v>4.6892666666666667</v>
      </c>
      <c r="G13267" s="98">
        <v>15</v>
      </c>
      <c r="H13267" s="491">
        <f>H13265+(E13267-E13265)*(H13268-H13265)/(E13268-E13265)</f>
        <v>0.58227033333333333</v>
      </c>
      <c r="I13267" s="492">
        <f>I13265+(E13267-E13265)*(I13268-I13265)/(E13268-E13265)</f>
        <v>8.0333333333333332</v>
      </c>
      <c r="J13267" s="397">
        <f>J13265+(E13267-E13265)*(J13268-J13265)/(E13268-E13265)</f>
        <v>0.45123333333333332</v>
      </c>
      <c r="K13267" s="469">
        <f t="shared" si="1175"/>
        <v>8.0534184866021565</v>
      </c>
      <c r="L13267" s="469">
        <f t="shared" si="1176"/>
        <v>2.0085153268823319E-2</v>
      </c>
    </row>
    <row r="13268" spans="1:12">
      <c r="A13268" s="480" t="str">
        <f t="shared" si="1170"/>
        <v>D800-120</v>
      </c>
      <c r="B13268" s="480">
        <f t="shared" si="1173"/>
        <v>10</v>
      </c>
      <c r="C13268" s="480">
        <f t="shared" si="1174"/>
        <v>6</v>
      </c>
      <c r="D13268" s="480">
        <f t="shared" si="1177"/>
        <v>126</v>
      </c>
      <c r="E13268" s="480">
        <f t="shared" si="1172"/>
        <v>51</v>
      </c>
      <c r="F13268" s="484">
        <v>4.6999000000000004</v>
      </c>
      <c r="G13268" s="480">
        <v>15</v>
      </c>
      <c r="H13268" s="482">
        <v>0.57817499999999999</v>
      </c>
      <c r="I13268" s="483">
        <v>8.1</v>
      </c>
      <c r="J13268" s="484">
        <v>0.44450000000000001</v>
      </c>
      <c r="K13268" s="469">
        <f t="shared" si="1175"/>
        <v>8.1288537207592864</v>
      </c>
      <c r="L13268" s="469">
        <f t="shared" si="1176"/>
        <v>2.8853720759286716E-2</v>
      </c>
    </row>
    <row r="13269" spans="1:12">
      <c r="A13269" s="98" t="str">
        <f t="shared" si="1170"/>
        <v>D800-120</v>
      </c>
      <c r="B13269" s="98">
        <f t="shared" si="1173"/>
        <v>10</v>
      </c>
      <c r="C13269" s="98">
        <f t="shared" si="1174"/>
        <v>6</v>
      </c>
      <c r="D13269" s="98">
        <f t="shared" si="1177"/>
        <v>126</v>
      </c>
      <c r="E13269" s="98">
        <f t="shared" si="1172"/>
        <v>52</v>
      </c>
      <c r="F13269" s="397">
        <f>F13268+(E13269-E13268)*(F13271-F13268)/(E13271-E13268)</f>
        <v>4.7104333333333335</v>
      </c>
      <c r="G13269" s="98">
        <v>15</v>
      </c>
      <c r="H13269" s="491">
        <f>H13268+(E13269-E13268)*(H13271-H13268)/(E13271-E13268)</f>
        <v>0.57406766666666664</v>
      </c>
      <c r="I13269" s="492">
        <f>I13268+(E13269-E13268)*(I13271-I13268)/(E13271-E13268)</f>
        <v>8.1999999999999993</v>
      </c>
      <c r="J13269" s="397">
        <f>J13268+(E13269-E13268)*(J13271-J13268)/(E13271-E13268)</f>
        <v>0.43776666666666669</v>
      </c>
      <c r="K13269" s="469">
        <f t="shared" si="1175"/>
        <v>8.2053625501755612</v>
      </c>
      <c r="L13269" s="469">
        <f t="shared" si="1176"/>
        <v>5.3625501755618643E-3</v>
      </c>
    </row>
    <row r="13270" spans="1:12">
      <c r="A13270" s="98" t="str">
        <f t="shared" si="1170"/>
        <v>D800-120</v>
      </c>
      <c r="B13270" s="98">
        <f t="shared" si="1173"/>
        <v>10</v>
      </c>
      <c r="C13270" s="98">
        <f t="shared" si="1174"/>
        <v>6</v>
      </c>
      <c r="D13270" s="98">
        <f t="shared" si="1177"/>
        <v>126</v>
      </c>
      <c r="E13270" s="98">
        <f t="shared" si="1172"/>
        <v>53</v>
      </c>
      <c r="F13270" s="397">
        <f>F13268+(E13270-E13268)*(F13271-F13268)/(E13271-E13268)</f>
        <v>4.7209666666666665</v>
      </c>
      <c r="G13270" s="98">
        <v>15</v>
      </c>
      <c r="H13270" s="491">
        <f>H13268+(E13270-E13268)*(H13271-H13268)/(E13271-E13268)</f>
        <v>0.5699603333333334</v>
      </c>
      <c r="I13270" s="492">
        <f>I13268+(E13270-E13268)*(I13271-I13268)/(E13271-E13268)</f>
        <v>8.3000000000000007</v>
      </c>
      <c r="J13270" s="397">
        <f>J13268+(E13270-E13268)*(J13271-J13268)/(E13271-E13268)</f>
        <v>0.43103333333333332</v>
      </c>
      <c r="K13270" s="469">
        <f t="shared" si="1175"/>
        <v>8.2829740783130514</v>
      </c>
      <c r="L13270" s="469">
        <f t="shared" si="1176"/>
        <v>-1.7025921686949275E-2</v>
      </c>
    </row>
    <row r="13271" spans="1:12">
      <c r="A13271" s="480" t="str">
        <f t="shared" si="1170"/>
        <v>D800-120</v>
      </c>
      <c r="B13271" s="480">
        <f t="shared" si="1173"/>
        <v>10</v>
      </c>
      <c r="C13271" s="480">
        <f t="shared" si="1174"/>
        <v>6</v>
      </c>
      <c r="D13271" s="480">
        <f t="shared" si="1177"/>
        <v>126</v>
      </c>
      <c r="E13271" s="480">
        <f t="shared" si="1172"/>
        <v>54</v>
      </c>
      <c r="F13271" s="484">
        <v>4.7314999999999996</v>
      </c>
      <c r="G13271" s="480">
        <v>15</v>
      </c>
      <c r="H13271" s="482">
        <v>0.56585300000000005</v>
      </c>
      <c r="I13271" s="483">
        <v>8.4</v>
      </c>
      <c r="J13271" s="484">
        <v>0.42430000000000001</v>
      </c>
      <c r="K13271" s="469">
        <f t="shared" si="1175"/>
        <v>8.3617123175100225</v>
      </c>
      <c r="L13271" s="469">
        <f t="shared" si="1176"/>
        <v>-3.8287682489977826E-2</v>
      </c>
    </row>
    <row r="13272" spans="1:12">
      <c r="A13272" s="98" t="str">
        <f t="shared" si="1170"/>
        <v>D800-120</v>
      </c>
      <c r="B13272" s="98">
        <f t="shared" si="1173"/>
        <v>10</v>
      </c>
      <c r="C13272" s="98">
        <f t="shared" si="1174"/>
        <v>6</v>
      </c>
      <c r="D13272" s="98">
        <f t="shared" si="1177"/>
        <v>126</v>
      </c>
      <c r="E13272" s="98">
        <f t="shared" si="1172"/>
        <v>55</v>
      </c>
      <c r="F13272" s="397">
        <f>F13271+(E13272-E13271)*(F13274-F13271)/(E13274-E13271)</f>
        <v>4.7419666666666664</v>
      </c>
      <c r="G13272" s="98">
        <v>15</v>
      </c>
      <c r="H13272" s="491">
        <f>H13271+(E13272-E13271)*(H13274-H13271)/(E13274-E13271)</f>
        <v>0.56173166666666674</v>
      </c>
      <c r="I13272" s="492">
        <f>I13271+(E13272-E13271)*(I13274-I13271)/(E13274-E13271)</f>
        <v>8.4666666666666668</v>
      </c>
      <c r="J13272" s="397">
        <f>J13271+(E13272-E13271)*(J13274-J13271)/(E13274-E13271)</f>
        <v>0.4175666666666667</v>
      </c>
      <c r="K13272" s="469">
        <f t="shared" si="1175"/>
        <v>8.4416936912345442</v>
      </c>
      <c r="L13272" s="469">
        <f t="shared" si="1176"/>
        <v>-2.4972975432122624E-2</v>
      </c>
    </row>
    <row r="13273" spans="1:12">
      <c r="A13273" s="98" t="str">
        <f t="shared" si="1170"/>
        <v>D800-120</v>
      </c>
      <c r="B13273" s="98">
        <f t="shared" si="1173"/>
        <v>10</v>
      </c>
      <c r="C13273" s="98">
        <f t="shared" si="1174"/>
        <v>6</v>
      </c>
      <c r="D13273" s="98">
        <f t="shared" si="1177"/>
        <v>126</v>
      </c>
      <c r="E13273" s="98">
        <f t="shared" si="1172"/>
        <v>56</v>
      </c>
      <c r="F13273" s="397">
        <f>F13271+(E13273-E13271)*(F13274-F13271)/(E13274-E13271)</f>
        <v>4.7524333333333333</v>
      </c>
      <c r="G13273" s="98">
        <v>15</v>
      </c>
      <c r="H13273" s="491">
        <f>H13271+(E13273-E13271)*(H13274-H13271)/(E13274-E13271)</f>
        <v>0.55761033333333332</v>
      </c>
      <c r="I13273" s="492">
        <f>I13271+(E13273-E13271)*(I13274-I13271)/(E13274-E13271)</f>
        <v>8.5333333333333332</v>
      </c>
      <c r="J13273" s="397">
        <f>J13271+(E13273-E13271)*(J13274-J13271)/(E13274-E13271)</f>
        <v>0.41083333333333333</v>
      </c>
      <c r="K13273" s="469">
        <f t="shared" si="1175"/>
        <v>8.5228573597691586</v>
      </c>
      <c r="L13273" s="469">
        <f t="shared" si="1176"/>
        <v>-1.0475973564174623E-2</v>
      </c>
    </row>
    <row r="13274" spans="1:12">
      <c r="A13274" s="480" t="str">
        <f t="shared" si="1170"/>
        <v>D800-120</v>
      </c>
      <c r="B13274" s="480">
        <f t="shared" si="1173"/>
        <v>10</v>
      </c>
      <c r="C13274" s="480">
        <f t="shared" si="1174"/>
        <v>6</v>
      </c>
      <c r="D13274" s="480">
        <f t="shared" si="1177"/>
        <v>126</v>
      </c>
      <c r="E13274" s="480">
        <f t="shared" si="1172"/>
        <v>57</v>
      </c>
      <c r="F13274" s="484">
        <v>4.7629000000000001</v>
      </c>
      <c r="G13274" s="480">
        <v>15</v>
      </c>
      <c r="H13274" s="482">
        <v>0.55348900000000001</v>
      </c>
      <c r="I13274" s="483">
        <v>8.6</v>
      </c>
      <c r="J13274" s="484">
        <v>0.40410000000000001</v>
      </c>
      <c r="K13274" s="469">
        <f t="shared" si="1175"/>
        <v>8.6052297335629078</v>
      </c>
      <c r="L13274" s="469">
        <f t="shared" si="1176"/>
        <v>5.2297335629081232E-3</v>
      </c>
    </row>
    <row r="13275" spans="1:12">
      <c r="A13275" s="98" t="str">
        <f t="shared" si="1170"/>
        <v>D800-120</v>
      </c>
      <c r="B13275" s="98">
        <f t="shared" si="1173"/>
        <v>10</v>
      </c>
      <c r="C13275" s="98">
        <f t="shared" si="1174"/>
        <v>6</v>
      </c>
      <c r="D13275" s="98">
        <f t="shared" si="1177"/>
        <v>126</v>
      </c>
      <c r="E13275" s="98">
        <f t="shared" si="1172"/>
        <v>58</v>
      </c>
      <c r="F13275" s="397">
        <f>F13274+(E13275-E13274)*(F13277-F13274)/(E13277-E13274)</f>
        <v>4.7733333333333334</v>
      </c>
      <c r="G13275" s="98">
        <v>15</v>
      </c>
      <c r="H13275" s="491">
        <f>H13274+(E13275-E13274)*(H13277-H13274)/(E13277-E13274)</f>
        <v>0.54935166666666668</v>
      </c>
      <c r="I13275" s="492">
        <f>I13274+(E13275-E13274)*(I13277-I13274)/(E13277-E13274)</f>
        <v>8.6999999999999993</v>
      </c>
      <c r="J13275" s="397">
        <f>J13274+(E13275-E13274)*(J13277-J13274)/(E13277-E13274)</f>
        <v>0.39733333333333332</v>
      </c>
      <c r="K13275" s="469">
        <f t="shared" si="1175"/>
        <v>8.6890304025047715</v>
      </c>
      <c r="L13275" s="469">
        <f t="shared" si="1176"/>
        <v>-1.0969597495227745E-2</v>
      </c>
    </row>
    <row r="13276" spans="1:12">
      <c r="A13276" s="98" t="str">
        <f t="shared" si="1170"/>
        <v>D800-120</v>
      </c>
      <c r="B13276" s="98">
        <f t="shared" si="1173"/>
        <v>10</v>
      </c>
      <c r="C13276" s="98">
        <f t="shared" si="1174"/>
        <v>6</v>
      </c>
      <c r="D13276" s="98">
        <f t="shared" si="1177"/>
        <v>126</v>
      </c>
      <c r="E13276" s="98">
        <f t="shared" si="1172"/>
        <v>59</v>
      </c>
      <c r="F13276" s="397">
        <f>F13274+(E13276-E13274)*(F13277-F13274)/(E13277-E13274)</f>
        <v>4.7837666666666667</v>
      </c>
      <c r="G13276" s="98">
        <v>15</v>
      </c>
      <c r="H13276" s="491">
        <f>H13274+(E13276-E13274)*(H13277-H13274)/(E13277-E13274)</f>
        <v>0.54521433333333336</v>
      </c>
      <c r="I13276" s="492">
        <f>I13274+(E13276-E13274)*(I13277-I13274)/(E13277-E13274)</f>
        <v>8.8000000000000007</v>
      </c>
      <c r="J13276" s="397">
        <f>J13274+(E13276-E13274)*(J13277-J13274)/(E13277-E13274)</f>
        <v>0.39056666666666667</v>
      </c>
      <c r="K13276" s="469">
        <f t="shared" si="1175"/>
        <v>8.7741029063187987</v>
      </c>
      <c r="L13276" s="469">
        <f t="shared" si="1176"/>
        <v>-2.5897093681201966E-2</v>
      </c>
    </row>
    <row r="13277" spans="1:12">
      <c r="A13277" s="480" t="str">
        <f t="shared" si="1170"/>
        <v>D800-120</v>
      </c>
      <c r="B13277" s="480">
        <f t="shared" si="1173"/>
        <v>10</v>
      </c>
      <c r="C13277" s="480">
        <f t="shared" si="1174"/>
        <v>6</v>
      </c>
      <c r="D13277" s="480">
        <f t="shared" si="1177"/>
        <v>126</v>
      </c>
      <c r="E13277" s="480">
        <f t="shared" si="1172"/>
        <v>60</v>
      </c>
      <c r="F13277" s="484">
        <v>4.7942</v>
      </c>
      <c r="G13277" s="480">
        <v>15</v>
      </c>
      <c r="H13277" s="482">
        <v>0.54107700000000003</v>
      </c>
      <c r="I13277" s="483">
        <v>8.9</v>
      </c>
      <c r="J13277" s="484">
        <v>0.38379999999999997</v>
      </c>
      <c r="K13277" s="469">
        <f t="shared" si="1175"/>
        <v>8.8604764201767949</v>
      </c>
      <c r="L13277" s="469">
        <f t="shared" si="1176"/>
        <v>-3.9523579823205424E-2</v>
      </c>
    </row>
    <row r="13278" spans="1:12">
      <c r="A13278" s="98" t="str">
        <f t="shared" si="1170"/>
        <v>D800-120</v>
      </c>
      <c r="B13278" s="98">
        <f t="shared" si="1173"/>
        <v>10</v>
      </c>
      <c r="C13278" s="98">
        <f t="shared" si="1174"/>
        <v>6</v>
      </c>
      <c r="D13278" s="98">
        <f t="shared" si="1177"/>
        <v>126</v>
      </c>
      <c r="E13278" s="98">
        <f t="shared" si="1172"/>
        <v>61</v>
      </c>
      <c r="F13278" s="397">
        <f>F13277+(E13278-E13277)*(F13280-F13277)/(E13280-E13277)</f>
        <v>4.8045333333333335</v>
      </c>
      <c r="G13278" s="98">
        <v>15</v>
      </c>
      <c r="H13278" s="491">
        <f>H13277+(E13278-E13277)*(H13280-H13277)/(E13280-E13277)</f>
        <v>0.53692200000000001</v>
      </c>
      <c r="I13278" s="492">
        <f>I13277+(E13278-E13277)*(I13280-I13277)/(E13280-E13277)</f>
        <v>8.9666666666666668</v>
      </c>
      <c r="J13278" s="397">
        <f>J13277+(E13278-E13277)*(J13280-J13277)/(E13280-E13277)</f>
        <v>0.37706666666666666</v>
      </c>
      <c r="K13278" s="469">
        <f t="shared" si="1175"/>
        <v>8.9482891990518798</v>
      </c>
      <c r="L13278" s="469">
        <f t="shared" si="1176"/>
        <v>-1.837746761478698E-2</v>
      </c>
    </row>
    <row r="13279" spans="1:12">
      <c r="A13279" s="98" t="str">
        <f t="shared" si="1170"/>
        <v>D800-120</v>
      </c>
      <c r="B13279" s="98">
        <f t="shared" si="1173"/>
        <v>10</v>
      </c>
      <c r="C13279" s="98">
        <f t="shared" si="1174"/>
        <v>6</v>
      </c>
      <c r="D13279" s="98">
        <f t="shared" si="1177"/>
        <v>126</v>
      </c>
      <c r="E13279" s="98">
        <f t="shared" si="1172"/>
        <v>62</v>
      </c>
      <c r="F13279" s="397">
        <f>F13277+(E13279-E13277)*(F13280-F13277)/(E13280-E13277)</f>
        <v>4.8148666666666662</v>
      </c>
      <c r="G13279" s="98">
        <v>15</v>
      </c>
      <c r="H13279" s="491">
        <f>H13277+(E13279-E13277)*(H13280-H13277)/(E13280-E13277)</f>
        <v>0.53276699999999999</v>
      </c>
      <c r="I13279" s="492">
        <f>I13277+(E13279-E13277)*(I13280-I13277)/(E13280-E13277)</f>
        <v>9.0333333333333332</v>
      </c>
      <c r="J13279" s="397">
        <f>J13277+(E13279-E13277)*(J13280-J13277)/(E13280-E13277)</f>
        <v>0.37033333333333329</v>
      </c>
      <c r="K13279" s="469">
        <f t="shared" si="1175"/>
        <v>9.0374716652245102</v>
      </c>
      <c r="L13279" s="469">
        <f t="shared" si="1176"/>
        <v>4.1383318911769607E-3</v>
      </c>
    </row>
    <row r="13280" spans="1:12">
      <c r="A13280" s="480" t="str">
        <f t="shared" si="1170"/>
        <v>D800-120</v>
      </c>
      <c r="B13280" s="480">
        <f t="shared" si="1173"/>
        <v>10</v>
      </c>
      <c r="C13280" s="480">
        <f t="shared" si="1174"/>
        <v>6</v>
      </c>
      <c r="D13280" s="480">
        <f t="shared" si="1177"/>
        <v>126</v>
      </c>
      <c r="E13280" s="480">
        <f t="shared" si="1172"/>
        <v>63</v>
      </c>
      <c r="F13280" s="484">
        <v>4.8251999999999997</v>
      </c>
      <c r="G13280" s="480">
        <v>15</v>
      </c>
      <c r="H13280" s="482">
        <v>0.52861199999999997</v>
      </c>
      <c r="I13280" s="483">
        <v>9.1</v>
      </c>
      <c r="J13280" s="484">
        <v>0.36359999999999998</v>
      </c>
      <c r="K13280" s="469">
        <f t="shared" si="1175"/>
        <v>9.12805611677374</v>
      </c>
      <c r="L13280" s="469">
        <f t="shared" si="1176"/>
        <v>2.8056116773740314E-2</v>
      </c>
    </row>
    <row r="13281" spans="1:12">
      <c r="A13281" s="98" t="str">
        <f t="shared" si="1170"/>
        <v>D800-120</v>
      </c>
      <c r="B13281" s="98">
        <f t="shared" si="1173"/>
        <v>10</v>
      </c>
      <c r="C13281" s="98">
        <f t="shared" si="1174"/>
        <v>6</v>
      </c>
      <c r="D13281" s="98">
        <f t="shared" si="1177"/>
        <v>126</v>
      </c>
      <c r="E13281" s="98">
        <f t="shared" si="1172"/>
        <v>64</v>
      </c>
      <c r="F13281" s="397">
        <f>F13280+(E13281-E13280)*(F13283-F13280)/(E13283-E13280)</f>
        <v>4.8354666666666661</v>
      </c>
      <c r="G13281" s="98">
        <v>15</v>
      </c>
      <c r="H13281" s="491">
        <f>H13280+(E13281-E13280)*(H13283-H13280)/(E13283-E13280)</f>
        <v>0.52443633333333328</v>
      </c>
      <c r="I13281" s="492">
        <f>I13280+(E13281-E13280)*(I13283-I13280)/(E13283-E13280)</f>
        <v>9.1999999999999993</v>
      </c>
      <c r="J13281" s="397">
        <f>J13280+(E13281-E13280)*(J13283-J13280)/(E13283-E13280)</f>
        <v>0.35686666666666667</v>
      </c>
      <c r="K13281" s="469">
        <f t="shared" si="1175"/>
        <v>9.220312093809925</v>
      </c>
      <c r="L13281" s="469">
        <f t="shared" si="1176"/>
        <v>2.0312093809925713E-2</v>
      </c>
    </row>
    <row r="13282" spans="1:12">
      <c r="A13282" s="98" t="str">
        <f t="shared" si="1170"/>
        <v>D800-120</v>
      </c>
      <c r="B13282" s="98">
        <f t="shared" si="1173"/>
        <v>10</v>
      </c>
      <c r="C13282" s="98">
        <f t="shared" si="1174"/>
        <v>6</v>
      </c>
      <c r="D13282" s="98">
        <f t="shared" si="1177"/>
        <v>126</v>
      </c>
      <c r="E13282" s="98">
        <f t="shared" si="1172"/>
        <v>65</v>
      </c>
      <c r="F13282" s="397">
        <f>F13280+(E13282-E13280)*(F13283-F13280)/(E13283-E13280)</f>
        <v>4.8457333333333334</v>
      </c>
      <c r="G13282" s="98">
        <v>15</v>
      </c>
      <c r="H13282" s="491">
        <f>H13280+(E13282-E13280)*(H13283-H13280)/(E13283-E13280)</f>
        <v>0.5202606666666667</v>
      </c>
      <c r="I13282" s="492">
        <f>I13280+(E13282-E13280)*(I13283-I13280)/(E13283-E13280)</f>
        <v>9.3000000000000007</v>
      </c>
      <c r="J13282" s="397">
        <f>J13280+(E13282-E13280)*(J13283-J13280)/(E13283-E13280)</f>
        <v>0.3501333333333333</v>
      </c>
      <c r="K13282" s="469">
        <f t="shared" si="1175"/>
        <v>9.3140489831379387</v>
      </c>
      <c r="L13282" s="469">
        <f t="shared" si="1176"/>
        <v>1.4048983137938009E-2</v>
      </c>
    </row>
    <row r="13283" spans="1:12">
      <c r="A13283" s="480" t="str">
        <f t="shared" si="1170"/>
        <v>D800-120</v>
      </c>
      <c r="B13283" s="480">
        <f t="shared" si="1173"/>
        <v>10</v>
      </c>
      <c r="C13283" s="480">
        <f t="shared" si="1174"/>
        <v>6</v>
      </c>
      <c r="D13283" s="480">
        <f t="shared" si="1177"/>
        <v>126</v>
      </c>
      <c r="E13283" s="480">
        <f t="shared" si="1172"/>
        <v>66</v>
      </c>
      <c r="F13283" s="484">
        <v>4.8559999999999999</v>
      </c>
      <c r="G13283" s="480">
        <v>15</v>
      </c>
      <c r="H13283" s="482">
        <v>0.51608500000000002</v>
      </c>
      <c r="I13283" s="483">
        <v>9.4</v>
      </c>
      <c r="J13283" s="484">
        <v>0.34339999999999998</v>
      </c>
      <c r="K13283" s="469">
        <f t="shared" si="1175"/>
        <v>9.409302731139249</v>
      </c>
      <c r="L13283" s="469">
        <f t="shared" si="1176"/>
        <v>9.3027311392486212E-3</v>
      </c>
    </row>
    <row r="13284" spans="1:12">
      <c r="A13284" s="98" t="str">
        <f t="shared" si="1170"/>
        <v>D800-120</v>
      </c>
      <c r="B13284" s="98">
        <f t="shared" si="1173"/>
        <v>10</v>
      </c>
      <c r="C13284" s="98">
        <f t="shared" si="1174"/>
        <v>6</v>
      </c>
      <c r="D13284" s="98">
        <f t="shared" si="1177"/>
        <v>126</v>
      </c>
      <c r="E13284" s="98">
        <f t="shared" si="1172"/>
        <v>67</v>
      </c>
      <c r="F13284" s="397">
        <f>F13283+(E13284-E13283)*(F13286-F13283)/(E13286-E13283)</f>
        <v>4.8662000000000001</v>
      </c>
      <c r="G13284" s="98">
        <v>15</v>
      </c>
      <c r="H13284" s="491">
        <f>H13283+(E13284-E13283)*(H13286-H13283)/(E13286-E13283)</f>
        <v>0.51188733333333336</v>
      </c>
      <c r="I13284" s="492">
        <f>I13283+(E13284-E13283)*(I13286-I13283)/(E13286-E13283)</f>
        <v>9.5</v>
      </c>
      <c r="J13284" s="397">
        <f>J13283+(E13284-E13283)*(J13286-J13283)/(E13286-E13283)</f>
        <v>0.33666666666666667</v>
      </c>
      <c r="K13284" s="469">
        <f t="shared" si="1175"/>
        <v>9.5063887756550596</v>
      </c>
      <c r="L13284" s="469">
        <f t="shared" si="1176"/>
        <v>6.3887756550595753E-3</v>
      </c>
    </row>
    <row r="13285" spans="1:12">
      <c r="A13285" s="98" t="str">
        <f t="shared" si="1170"/>
        <v>D800-120</v>
      </c>
      <c r="B13285" s="98">
        <f t="shared" si="1173"/>
        <v>10</v>
      </c>
      <c r="C13285" s="98">
        <f t="shared" si="1174"/>
        <v>6</v>
      </c>
      <c r="D13285" s="98">
        <f t="shared" si="1177"/>
        <v>126</v>
      </c>
      <c r="E13285" s="98">
        <f t="shared" si="1172"/>
        <v>68</v>
      </c>
      <c r="F13285" s="397">
        <f>F13283+(E13285-E13283)*(F13286-F13283)/(E13286-E13283)</f>
        <v>4.8763999999999994</v>
      </c>
      <c r="G13285" s="98">
        <v>15</v>
      </c>
      <c r="H13285" s="491">
        <f>H13283+(E13285-E13283)*(H13286-H13283)/(E13286-E13283)</f>
        <v>0.50768966666666671</v>
      </c>
      <c r="I13285" s="492">
        <f>I13283+(E13285-E13283)*(I13286-I13283)/(E13286-E13283)</f>
        <v>9.6</v>
      </c>
      <c r="J13285" s="397">
        <f>J13283+(E13285-E13283)*(J13286-J13283)/(E13286-E13283)</f>
        <v>0.3299333333333333</v>
      </c>
      <c r="K13285" s="469">
        <f t="shared" si="1175"/>
        <v>9.6050802688519017</v>
      </c>
      <c r="L13285" s="469">
        <f t="shared" si="1176"/>
        <v>5.0802688519020478E-3</v>
      </c>
    </row>
    <row r="13286" spans="1:12">
      <c r="A13286" s="480" t="str">
        <f t="shared" si="1170"/>
        <v>D800-120</v>
      </c>
      <c r="B13286" s="480">
        <f t="shared" si="1173"/>
        <v>10</v>
      </c>
      <c r="C13286" s="480">
        <f t="shared" si="1174"/>
        <v>6</v>
      </c>
      <c r="D13286" s="480">
        <f t="shared" si="1177"/>
        <v>126</v>
      </c>
      <c r="E13286" s="480">
        <f t="shared" si="1172"/>
        <v>69</v>
      </c>
      <c r="F13286" s="484">
        <v>4.8865999999999996</v>
      </c>
      <c r="G13286" s="480">
        <v>15</v>
      </c>
      <c r="H13286" s="482">
        <v>0.50349200000000005</v>
      </c>
      <c r="I13286" s="483">
        <v>9.6999999999999993</v>
      </c>
      <c r="J13286" s="484">
        <v>0.32319999999999999</v>
      </c>
      <c r="K13286" s="469">
        <f t="shared" si="1175"/>
        <v>9.7054173651219866</v>
      </c>
      <c r="L13286" s="469">
        <f t="shared" si="1176"/>
        <v>5.4173651219873165E-3</v>
      </c>
    </row>
    <row r="13287" spans="1:12">
      <c r="A13287" s="98" t="str">
        <f t="shared" si="1170"/>
        <v>D800-120</v>
      </c>
      <c r="B13287" s="98">
        <f t="shared" si="1173"/>
        <v>10</v>
      </c>
      <c r="C13287" s="98">
        <f t="shared" si="1174"/>
        <v>6</v>
      </c>
      <c r="D13287" s="98">
        <f t="shared" si="1177"/>
        <v>126</v>
      </c>
      <c r="E13287" s="98">
        <f t="shared" si="1172"/>
        <v>70</v>
      </c>
      <c r="F13287" s="397">
        <f>F13286+(E13287-E13286)*(F13289-F13286)/(E13289-E13286)</f>
        <v>4.8967666666666663</v>
      </c>
      <c r="G13287" s="98">
        <v>15</v>
      </c>
      <c r="H13287" s="491">
        <f>H13286+(E13287-E13286)*(H13289-H13286)/(E13289-E13286)</f>
        <v>0.49926966666666672</v>
      </c>
      <c r="I13287" s="492">
        <f>I13286+(E13287-E13286)*(I13289-I13286)/(E13289-E13286)</f>
        <v>9.7999999999999989</v>
      </c>
      <c r="J13287" s="397">
        <f>J13286+(E13287-E13286)*(J13289-J13286)/(E13289-E13286)</f>
        <v>0.31646666666666667</v>
      </c>
      <c r="K13287" s="469">
        <f t="shared" si="1175"/>
        <v>9.8078593465521955</v>
      </c>
      <c r="L13287" s="469">
        <f t="shared" si="1176"/>
        <v>7.8593465521965555E-3</v>
      </c>
    </row>
    <row r="13288" spans="1:12">
      <c r="A13288" s="98" t="str">
        <f t="shared" si="1170"/>
        <v>D800-120</v>
      </c>
      <c r="B13288" s="98">
        <f t="shared" si="1173"/>
        <v>10</v>
      </c>
      <c r="C13288" s="98">
        <f t="shared" si="1174"/>
        <v>6</v>
      </c>
      <c r="D13288" s="98">
        <f t="shared" si="1177"/>
        <v>126</v>
      </c>
      <c r="E13288" s="98">
        <f t="shared" si="1172"/>
        <v>71</v>
      </c>
      <c r="F13288" s="397">
        <f>F13286+(E13288-E13286)*(F13289-F13286)/(E13289-E13286)</f>
        <v>4.9069333333333329</v>
      </c>
      <c r="G13288" s="98">
        <v>15</v>
      </c>
      <c r="H13288" s="491">
        <f>H13286+(E13288-E13286)*(H13289-H13286)/(E13289-E13286)</f>
        <v>0.49504733333333334</v>
      </c>
      <c r="I13288" s="492">
        <f>I13286+(E13288-E13286)*(I13289-I13286)/(E13289-E13286)</f>
        <v>9.9</v>
      </c>
      <c r="J13288" s="397">
        <f>J13286+(E13288-E13286)*(J13289-J13286)/(E13289-E13286)</f>
        <v>0.3097333333333333</v>
      </c>
      <c r="K13288" s="469">
        <f t="shared" si="1175"/>
        <v>9.9120488141874645</v>
      </c>
      <c r="L13288" s="469">
        <f t="shared" si="1176"/>
        <v>1.2048814187464174E-2</v>
      </c>
    </row>
    <row r="13289" spans="1:12">
      <c r="A13289" s="480" t="str">
        <f t="shared" si="1170"/>
        <v>D800-120</v>
      </c>
      <c r="B13289" s="480">
        <f t="shared" si="1173"/>
        <v>10</v>
      </c>
      <c r="C13289" s="480">
        <f t="shared" si="1174"/>
        <v>6</v>
      </c>
      <c r="D13289" s="480">
        <f t="shared" si="1177"/>
        <v>126</v>
      </c>
      <c r="E13289" s="480">
        <f t="shared" si="1172"/>
        <v>72</v>
      </c>
      <c r="F13289" s="484">
        <v>4.9170999999999996</v>
      </c>
      <c r="G13289" s="480">
        <v>15</v>
      </c>
      <c r="H13289" s="482">
        <v>0.49082500000000001</v>
      </c>
      <c r="I13289" s="483">
        <v>10</v>
      </c>
      <c r="J13289" s="484">
        <v>0.30299999999999999</v>
      </c>
      <c r="K13289" s="469">
        <f t="shared" si="1175"/>
        <v>10.01803086639841</v>
      </c>
      <c r="L13289" s="469">
        <f t="shared" si="1176"/>
        <v>1.8030866398410339E-2</v>
      </c>
    </row>
    <row r="13290" spans="1:12">
      <c r="A13290" s="98" t="str">
        <f t="shared" si="1170"/>
        <v>D800-120</v>
      </c>
      <c r="B13290" s="98">
        <f t="shared" si="1173"/>
        <v>10</v>
      </c>
      <c r="C13290" s="98">
        <f t="shared" si="1174"/>
        <v>6</v>
      </c>
      <c r="D13290" s="98">
        <f t="shared" si="1177"/>
        <v>126</v>
      </c>
      <c r="E13290" s="98">
        <f t="shared" si="1172"/>
        <v>73</v>
      </c>
      <c r="F13290" s="397">
        <f>F13289+(E13290-E13289)*(F13292-F13289)/(E13292-E13289)</f>
        <v>4.9271666666666665</v>
      </c>
      <c r="G13290" s="98">
        <v>15</v>
      </c>
      <c r="H13290" s="491">
        <f>H13289+(E13290-E13289)*(H13292-H13289)/(E13292-E13289)</f>
        <v>0.48657633333333333</v>
      </c>
      <c r="I13290" s="492">
        <f>I13289+(E13290-E13289)*(I13292-I13289)/(E13292-E13289)</f>
        <v>10.133333333333333</v>
      </c>
      <c r="J13290" s="397">
        <f>J13289+(E13290-E13289)*(J13292-J13289)/(E13292-E13289)</f>
        <v>0.29626666666666668</v>
      </c>
      <c r="K13290" s="469">
        <f t="shared" si="1175"/>
        <v>10.126194656679424</v>
      </c>
      <c r="L13290" s="469">
        <f t="shared" si="1176"/>
        <v>-7.138676653909215E-3</v>
      </c>
    </row>
    <row r="13291" spans="1:12">
      <c r="A13291" s="98" t="str">
        <f t="shared" si="1170"/>
        <v>D800-120</v>
      </c>
      <c r="B13291" s="98">
        <f t="shared" si="1173"/>
        <v>10</v>
      </c>
      <c r="C13291" s="98">
        <f t="shared" si="1174"/>
        <v>6</v>
      </c>
      <c r="D13291" s="98">
        <f t="shared" si="1177"/>
        <v>126</v>
      </c>
      <c r="E13291" s="98">
        <f t="shared" si="1172"/>
        <v>74</v>
      </c>
      <c r="F13291" s="397">
        <f>F13289+(E13291-E13289)*(F13292-F13289)/(E13292-E13289)</f>
        <v>4.9372333333333334</v>
      </c>
      <c r="G13291" s="98">
        <v>15</v>
      </c>
      <c r="H13291" s="491">
        <f>H13289+(E13291-E13289)*(H13292-H13289)/(E13292-E13289)</f>
        <v>0.48232766666666665</v>
      </c>
      <c r="I13291" s="492">
        <f>I13289+(E13291-E13289)*(I13292-I13289)/(E13292-E13289)</f>
        <v>10.266666666666667</v>
      </c>
      <c r="J13291" s="397">
        <f>J13289+(E13291-E13289)*(J13292-J13289)/(E13292-E13289)</f>
        <v>0.28953333333333331</v>
      </c>
      <c r="K13291" s="469">
        <f t="shared" si="1175"/>
        <v>10.236264005865999</v>
      </c>
      <c r="L13291" s="469">
        <f t="shared" si="1176"/>
        <v>-3.0402660800668002E-2</v>
      </c>
    </row>
    <row r="13292" spans="1:12">
      <c r="A13292" s="480" t="str">
        <f t="shared" si="1170"/>
        <v>D800-120</v>
      </c>
      <c r="B13292" s="480">
        <f t="shared" si="1173"/>
        <v>10</v>
      </c>
      <c r="C13292" s="480">
        <f t="shared" si="1174"/>
        <v>6</v>
      </c>
      <c r="D13292" s="480">
        <f t="shared" si="1177"/>
        <v>126</v>
      </c>
      <c r="E13292" s="480">
        <f t="shared" si="1172"/>
        <v>75</v>
      </c>
      <c r="F13292" s="484">
        <v>4.9473000000000003</v>
      </c>
      <c r="G13292" s="480">
        <v>15</v>
      </c>
      <c r="H13292" s="482">
        <v>0.47807899999999998</v>
      </c>
      <c r="I13292" s="483">
        <v>10.4</v>
      </c>
      <c r="J13292" s="484">
        <v>0.2828</v>
      </c>
      <c r="K13292" s="469">
        <f t="shared" si="1175"/>
        <v>10.348289717808147</v>
      </c>
      <c r="L13292" s="469">
        <f t="shared" si="1176"/>
        <v>-5.1710282191853807E-2</v>
      </c>
    </row>
    <row r="13293" spans="1:12">
      <c r="A13293" s="98" t="str">
        <f t="shared" si="1170"/>
        <v>D800-120</v>
      </c>
      <c r="B13293" s="98">
        <f t="shared" si="1173"/>
        <v>10</v>
      </c>
      <c r="C13293" s="98">
        <f t="shared" si="1174"/>
        <v>6</v>
      </c>
      <c r="D13293" s="98">
        <f t="shared" si="1177"/>
        <v>126</v>
      </c>
      <c r="E13293" s="98">
        <f t="shared" si="1172"/>
        <v>76</v>
      </c>
      <c r="F13293" s="397">
        <f>F13292+(E13293-E13292)*(F13295-F13292)/(E13295-E13292)</f>
        <v>4.9573333333333336</v>
      </c>
      <c r="G13293" s="98">
        <v>15</v>
      </c>
      <c r="H13293" s="491">
        <f>H13292+(E13293-E13292)*(H13295-H13292)/(E13295-E13292)</f>
        <v>0.4738013333333333</v>
      </c>
      <c r="I13293" s="492">
        <f>I13292+(E13293-E13292)*(I13295-I13292)/(E13295-E13292)</f>
        <v>10.5</v>
      </c>
      <c r="J13293" s="397">
        <f>J13292+(E13293-E13292)*(J13295-J13292)/(E13295-E13292)</f>
        <v>0.27606666666666668</v>
      </c>
      <c r="K13293" s="469">
        <f t="shared" si="1175"/>
        <v>10.462894433954036</v>
      </c>
      <c r="L13293" s="469">
        <f t="shared" si="1176"/>
        <v>-3.7105566045964267E-2</v>
      </c>
    </row>
    <row r="13294" spans="1:12">
      <c r="A13294" s="98" t="str">
        <f t="shared" ref="A13294:A13337" si="1178">A13293</f>
        <v>D800-120</v>
      </c>
      <c r="B13294" s="98">
        <f t="shared" si="1173"/>
        <v>10</v>
      </c>
      <c r="C13294" s="98">
        <f t="shared" si="1174"/>
        <v>6</v>
      </c>
      <c r="D13294" s="98">
        <f t="shared" ref="D13294:D13325" si="1179">D13293</f>
        <v>126</v>
      </c>
      <c r="E13294" s="98">
        <f t="shared" ref="E13294:E13337" si="1180">E13293+1</f>
        <v>77</v>
      </c>
      <c r="F13294" s="397">
        <f>F13292+(E13294-E13292)*(F13295-F13292)/(E13295-E13292)</f>
        <v>4.9673666666666669</v>
      </c>
      <c r="G13294" s="98">
        <v>15</v>
      </c>
      <c r="H13294" s="491">
        <f>H13292+(E13294-E13292)*(H13295-H13292)/(E13295-E13292)</f>
        <v>0.46952366666666667</v>
      </c>
      <c r="I13294" s="492">
        <f>I13292+(E13294-E13292)*(I13295-I13292)/(E13295-E13292)</f>
        <v>10.6</v>
      </c>
      <c r="J13294" s="397">
        <f>J13292+(E13294-E13292)*(J13295-J13292)/(E13295-E13292)</f>
        <v>0.26933333333333331</v>
      </c>
      <c r="K13294" s="469">
        <f t="shared" si="1175"/>
        <v>10.579587397440385</v>
      </c>
      <c r="L13294" s="469">
        <f t="shared" si="1176"/>
        <v>-2.0412602559614967E-2</v>
      </c>
    </row>
    <row r="13295" spans="1:12">
      <c r="A13295" s="480" t="str">
        <f t="shared" si="1178"/>
        <v>D800-120</v>
      </c>
      <c r="B13295" s="480">
        <f t="shared" si="1173"/>
        <v>10</v>
      </c>
      <c r="C13295" s="480">
        <f t="shared" si="1174"/>
        <v>6</v>
      </c>
      <c r="D13295" s="480">
        <f t="shared" si="1179"/>
        <v>126</v>
      </c>
      <c r="E13295" s="480">
        <f t="shared" si="1180"/>
        <v>78</v>
      </c>
      <c r="F13295" s="484">
        <v>4.9774000000000003</v>
      </c>
      <c r="G13295" s="480">
        <v>15</v>
      </c>
      <c r="H13295" s="482">
        <v>0.46524599999999999</v>
      </c>
      <c r="I13295" s="483">
        <v>10.7</v>
      </c>
      <c r="J13295" s="484">
        <v>0.2626</v>
      </c>
      <c r="K13295" s="469">
        <f t="shared" si="1175"/>
        <v>10.69842620893033</v>
      </c>
      <c r="L13295" s="469">
        <f t="shared" si="1176"/>
        <v>-1.5737910696689283E-3</v>
      </c>
    </row>
    <row r="13296" spans="1:12">
      <c r="A13296" s="98" t="str">
        <f t="shared" si="1178"/>
        <v>D800-120</v>
      </c>
      <c r="B13296" s="98">
        <f t="shared" si="1173"/>
        <v>10</v>
      </c>
      <c r="C13296" s="98">
        <f t="shared" si="1174"/>
        <v>6</v>
      </c>
      <c r="D13296" s="98">
        <f t="shared" si="1179"/>
        <v>126</v>
      </c>
      <c r="E13296" s="98">
        <f t="shared" si="1180"/>
        <v>79</v>
      </c>
      <c r="F13296" s="397">
        <f>F13295+(E13296-E13295)*(F13298-F13295)/(E13298-E13295)</f>
        <v>4.9873666666666665</v>
      </c>
      <c r="G13296" s="98">
        <v>15</v>
      </c>
      <c r="H13296" s="491">
        <f>H13295+(E13296-E13295)*(H13298-H13295)/(E13298-E13295)</f>
        <v>0.46093800000000001</v>
      </c>
      <c r="I13296" s="492">
        <f>I13295+(E13296-E13295)*(I13298-I13295)/(E13298-E13295)</f>
        <v>10.833333333333332</v>
      </c>
      <c r="J13296" s="397">
        <f>J13295+(E13296-E13295)*(J13298-J13295)/(E13298-E13295)</f>
        <v>0.25586666666666669</v>
      </c>
      <c r="K13296" s="469">
        <f t="shared" si="1175"/>
        <v>10.820037980523772</v>
      </c>
      <c r="L13296" s="469">
        <f t="shared" si="1176"/>
        <v>-1.3295352809560512E-2</v>
      </c>
    </row>
    <row r="13297" spans="1:12">
      <c r="A13297" s="98" t="str">
        <f t="shared" si="1178"/>
        <v>D800-120</v>
      </c>
      <c r="B13297" s="98">
        <f t="shared" si="1173"/>
        <v>10</v>
      </c>
      <c r="C13297" s="98">
        <f t="shared" si="1174"/>
        <v>6</v>
      </c>
      <c r="D13297" s="98">
        <f t="shared" si="1179"/>
        <v>126</v>
      </c>
      <c r="E13297" s="98">
        <f t="shared" si="1180"/>
        <v>80</v>
      </c>
      <c r="F13297" s="397">
        <f>F13295+(E13297-E13295)*(F13298-F13295)/(E13298-E13295)</f>
        <v>4.9973333333333336</v>
      </c>
      <c r="G13297" s="98">
        <v>15</v>
      </c>
      <c r="H13297" s="491">
        <f>H13295+(E13297-E13295)*(H13298-H13295)/(E13298-E13295)</f>
        <v>0.45662999999999998</v>
      </c>
      <c r="I13297" s="492">
        <f>I13295+(E13297-E13295)*(I13298-I13295)/(E13298-E13295)</f>
        <v>10.966666666666667</v>
      </c>
      <c r="J13297" s="397">
        <f>J13295+(E13297-E13295)*(J13298-J13295)/(E13298-E13295)</f>
        <v>0.24913333333333335</v>
      </c>
      <c r="K13297" s="469">
        <f t="shared" si="1175"/>
        <v>10.943944404295236</v>
      </c>
      <c r="L13297" s="469">
        <f t="shared" si="1176"/>
        <v>-2.2722262371431157E-2</v>
      </c>
    </row>
    <row r="13298" spans="1:12">
      <c r="A13298" s="480" t="str">
        <f t="shared" si="1178"/>
        <v>D800-120</v>
      </c>
      <c r="B13298" s="480">
        <f t="shared" si="1173"/>
        <v>10</v>
      </c>
      <c r="C13298" s="480">
        <f t="shared" si="1174"/>
        <v>6</v>
      </c>
      <c r="D13298" s="480">
        <f t="shared" si="1179"/>
        <v>126</v>
      </c>
      <c r="E13298" s="480">
        <f t="shared" si="1180"/>
        <v>81</v>
      </c>
      <c r="F13298" s="484">
        <v>5.0072999999999999</v>
      </c>
      <c r="G13298" s="480">
        <v>15</v>
      </c>
      <c r="H13298" s="482">
        <v>0.452322</v>
      </c>
      <c r="I13298" s="483">
        <v>11.1</v>
      </c>
      <c r="J13298" s="484">
        <v>0.2424</v>
      </c>
      <c r="K13298" s="469">
        <f t="shared" si="1175"/>
        <v>11.070211044344516</v>
      </c>
      <c r="L13298" s="469">
        <f t="shared" si="1176"/>
        <v>-2.9788955655483562E-2</v>
      </c>
    </row>
    <row r="13299" spans="1:12">
      <c r="A13299" s="98" t="str">
        <f t="shared" si="1178"/>
        <v>D800-120</v>
      </c>
      <c r="B13299" s="98">
        <f t="shared" si="1173"/>
        <v>10</v>
      </c>
      <c r="C13299" s="98">
        <f t="shared" si="1174"/>
        <v>6</v>
      </c>
      <c r="D13299" s="98">
        <f t="shared" si="1179"/>
        <v>126</v>
      </c>
      <c r="E13299" s="98">
        <f t="shared" si="1180"/>
        <v>82</v>
      </c>
      <c r="F13299" s="397">
        <f>F13298+(E13299-E13298)*(F13301-F13298)/(E13301-E13298)</f>
        <v>5.0171999999999999</v>
      </c>
      <c r="G13299" s="98">
        <v>15</v>
      </c>
      <c r="H13299" s="491">
        <f>H13298+(E13299-E13298)*(H13301-H13298)/(E13301-E13298)</f>
        <v>0.44798066666666669</v>
      </c>
      <c r="I13299" s="492">
        <f>I13298+(E13299-E13298)*(I13301-I13298)/(E13301-E13298)</f>
        <v>11.233333333333333</v>
      </c>
      <c r="J13299" s="397">
        <f>J13298+(E13299-E13298)*(J13301-J13298)/(E13301-E13298)</f>
        <v>0.23566666666666666</v>
      </c>
      <c r="K13299" s="469">
        <f t="shared" si="1175"/>
        <v>11.199590458516811</v>
      </c>
      <c r="L13299" s="469">
        <f t="shared" si="1176"/>
        <v>-3.3742874816521606E-2</v>
      </c>
    </row>
    <row r="13300" spans="1:12">
      <c r="A13300" s="98" t="str">
        <f t="shared" si="1178"/>
        <v>D800-120</v>
      </c>
      <c r="B13300" s="98">
        <f t="shared" si="1173"/>
        <v>10</v>
      </c>
      <c r="C13300" s="98">
        <f t="shared" si="1174"/>
        <v>6</v>
      </c>
      <c r="D13300" s="98">
        <f t="shared" si="1179"/>
        <v>126</v>
      </c>
      <c r="E13300" s="98">
        <f t="shared" si="1180"/>
        <v>83</v>
      </c>
      <c r="F13300" s="397">
        <f>F13298+(E13300-E13298)*(F13301-F13298)/(E13301-E13298)</f>
        <v>5.0270999999999999</v>
      </c>
      <c r="G13300" s="98">
        <v>15</v>
      </c>
      <c r="H13300" s="491">
        <f>H13298+(E13300-E13298)*(H13301-H13298)/(E13301-E13298)</f>
        <v>0.44363933333333333</v>
      </c>
      <c r="I13300" s="492">
        <f>I13298+(E13300-E13298)*(I13301-I13298)/(E13301-E13298)</f>
        <v>11.366666666666667</v>
      </c>
      <c r="J13300" s="397">
        <f>J13298+(E13300-E13298)*(J13301-J13298)/(E13301-E13298)</f>
        <v>0.22893333333333335</v>
      </c>
      <c r="K13300" s="469">
        <f t="shared" si="1175"/>
        <v>11.331502015901807</v>
      </c>
      <c r="L13300" s="469">
        <f t="shared" si="1176"/>
        <v>-3.5164650764860639E-2</v>
      </c>
    </row>
    <row r="13301" spans="1:12">
      <c r="A13301" s="480" t="str">
        <f t="shared" si="1178"/>
        <v>D800-120</v>
      </c>
      <c r="B13301" s="480">
        <f t="shared" si="1173"/>
        <v>10</v>
      </c>
      <c r="C13301" s="480">
        <f t="shared" si="1174"/>
        <v>6</v>
      </c>
      <c r="D13301" s="480">
        <f t="shared" si="1179"/>
        <v>126</v>
      </c>
      <c r="E13301" s="480">
        <f t="shared" si="1180"/>
        <v>84</v>
      </c>
      <c r="F13301" s="484">
        <v>5.0369999999999999</v>
      </c>
      <c r="G13301" s="480">
        <v>15</v>
      </c>
      <c r="H13301" s="482">
        <v>0.43929800000000002</v>
      </c>
      <c r="I13301" s="483">
        <v>11.5</v>
      </c>
      <c r="J13301" s="484">
        <v>0.22220000000000001</v>
      </c>
      <c r="K13301" s="469">
        <f t="shared" si="1175"/>
        <v>11.466020787711303</v>
      </c>
      <c r="L13301" s="469">
        <f t="shared" si="1176"/>
        <v>-3.3979212288697269E-2</v>
      </c>
    </row>
    <row r="13302" spans="1:12">
      <c r="A13302" s="98" t="str">
        <f t="shared" si="1178"/>
        <v>D800-120</v>
      </c>
      <c r="B13302" s="98">
        <f t="shared" si="1173"/>
        <v>10</v>
      </c>
      <c r="C13302" s="98">
        <f t="shared" si="1174"/>
        <v>6</v>
      </c>
      <c r="D13302" s="98">
        <f t="shared" si="1179"/>
        <v>126</v>
      </c>
      <c r="E13302" s="98">
        <f t="shared" si="1180"/>
        <v>85</v>
      </c>
      <c r="F13302" s="397">
        <f>F13301+(E13302-E13301)*(F13304-F13301)/(E13304-E13301)</f>
        <v>5.0468333333333328</v>
      </c>
      <c r="G13302" s="98">
        <v>15</v>
      </c>
      <c r="H13302" s="491">
        <f>H13301+(E13302-E13301)*(H13304-H13301)/(E13304-E13301)</f>
        <v>0.43492200000000003</v>
      </c>
      <c r="I13302" s="492">
        <f>I13301+(E13302-E13301)*(I13304-I13301)/(E13304-E13301)</f>
        <v>11.633333333333333</v>
      </c>
      <c r="J13302" s="397">
        <f>J13301+(E13302-E13301)*(J13304-J13301)/(E13304-E13301)</f>
        <v>0.21546666666666667</v>
      </c>
      <c r="K13302" s="469">
        <f t="shared" si="1175"/>
        <v>11.603996425412678</v>
      </c>
      <c r="L13302" s="469">
        <f t="shared" si="1176"/>
        <v>-2.9336907920654909E-2</v>
      </c>
    </row>
    <row r="13303" spans="1:12">
      <c r="A13303" s="98" t="str">
        <f t="shared" si="1178"/>
        <v>D800-120</v>
      </c>
      <c r="B13303" s="98">
        <f t="shared" si="1173"/>
        <v>10</v>
      </c>
      <c r="C13303" s="98">
        <f t="shared" si="1174"/>
        <v>6</v>
      </c>
      <c r="D13303" s="98">
        <f t="shared" si="1179"/>
        <v>126</v>
      </c>
      <c r="E13303" s="98">
        <f t="shared" si="1180"/>
        <v>86</v>
      </c>
      <c r="F13303" s="397">
        <f>F13301+(E13303-E13301)*(F13304-F13301)/(E13304-E13301)</f>
        <v>5.0566666666666666</v>
      </c>
      <c r="G13303" s="98">
        <v>15</v>
      </c>
      <c r="H13303" s="491">
        <f>H13301+(E13303-E13301)*(H13304-H13301)/(E13304-E13301)</f>
        <v>0.43054599999999998</v>
      </c>
      <c r="I13303" s="492">
        <f>I13301+(E13303-E13301)*(I13304-I13301)/(E13304-E13301)</f>
        <v>11.766666666666667</v>
      </c>
      <c r="J13303" s="397">
        <f>J13301+(E13303-E13301)*(J13304-J13301)/(E13304-E13301)</f>
        <v>0.20873333333333335</v>
      </c>
      <c r="K13303" s="469">
        <f t="shared" si="1175"/>
        <v>11.744776787304183</v>
      </c>
      <c r="L13303" s="469">
        <f t="shared" si="1176"/>
        <v>-2.1889879362484876E-2</v>
      </c>
    </row>
    <row r="13304" spans="1:12">
      <c r="A13304" s="480" t="str">
        <f t="shared" si="1178"/>
        <v>D800-120</v>
      </c>
      <c r="B13304" s="480">
        <f t="shared" si="1173"/>
        <v>10</v>
      </c>
      <c r="C13304" s="480">
        <f t="shared" si="1174"/>
        <v>6</v>
      </c>
      <c r="D13304" s="480">
        <f t="shared" si="1179"/>
        <v>126</v>
      </c>
      <c r="E13304" s="480">
        <f t="shared" si="1180"/>
        <v>87</v>
      </c>
      <c r="F13304" s="484">
        <v>5.0664999999999996</v>
      </c>
      <c r="G13304" s="480">
        <v>15</v>
      </c>
      <c r="H13304" s="482">
        <v>0.42616999999999999</v>
      </c>
      <c r="I13304" s="483">
        <v>11.9</v>
      </c>
      <c r="J13304" s="484">
        <v>0.20200000000000001</v>
      </c>
      <c r="K13304" s="469">
        <f t="shared" si="1175"/>
        <v>11.88844827181641</v>
      </c>
      <c r="L13304" s="469">
        <f t="shared" si="1176"/>
        <v>-1.1551728183590626E-2</v>
      </c>
    </row>
    <row r="13305" spans="1:12">
      <c r="A13305" s="98" t="str">
        <f t="shared" si="1178"/>
        <v>D800-120</v>
      </c>
      <c r="B13305" s="98">
        <f t="shared" si="1173"/>
        <v>10</v>
      </c>
      <c r="C13305" s="98">
        <f t="shared" si="1174"/>
        <v>6</v>
      </c>
      <c r="D13305" s="98">
        <f t="shared" si="1179"/>
        <v>126</v>
      </c>
      <c r="E13305" s="98">
        <f t="shared" si="1180"/>
        <v>88</v>
      </c>
      <c r="F13305" s="397">
        <f>F13304+(E13305-E13304)*(F13307-F13304)/(E13307-E13304)</f>
        <v>5.0762999999999998</v>
      </c>
      <c r="G13305" s="98">
        <v>15</v>
      </c>
      <c r="H13305" s="491">
        <f>H13304+(E13305-E13304)*(H13307-H13304)/(E13307-E13304)</f>
        <v>0.42175633333333334</v>
      </c>
      <c r="I13305" s="492">
        <f>I13304+(E13305-E13304)*(I13307-I13304)/(E13307-E13304)</f>
        <v>12.033333333333333</v>
      </c>
      <c r="J13305" s="397">
        <f>J13304+(E13305-E13304)*(J13307-J13304)/(E13307-E13304)</f>
        <v>0.19526666666666667</v>
      </c>
      <c r="K13305" s="469">
        <f t="shared" si="1175"/>
        <v>12.036096671933004</v>
      </c>
      <c r="L13305" s="469">
        <f t="shared" si="1176"/>
        <v>2.7633385996708171E-3</v>
      </c>
    </row>
    <row r="13306" spans="1:12">
      <c r="A13306" s="98" t="str">
        <f t="shared" si="1178"/>
        <v>D800-120</v>
      </c>
      <c r="B13306" s="98">
        <f t="shared" si="1173"/>
        <v>10</v>
      </c>
      <c r="C13306" s="98">
        <f t="shared" si="1174"/>
        <v>6</v>
      </c>
      <c r="D13306" s="98">
        <f t="shared" si="1179"/>
        <v>126</v>
      </c>
      <c r="E13306" s="98">
        <f t="shared" si="1180"/>
        <v>89</v>
      </c>
      <c r="F13306" s="397">
        <f>F13304+(E13306-E13304)*(F13307-F13304)/(E13307-E13304)</f>
        <v>5.0861000000000001</v>
      </c>
      <c r="G13306" s="98">
        <v>15</v>
      </c>
      <c r="H13306" s="491">
        <f>H13304+(E13306-E13304)*(H13307-H13304)/(E13307-E13304)</f>
        <v>0.41734266666666664</v>
      </c>
      <c r="I13306" s="492">
        <f>I13304+(E13306-E13304)*(I13307-I13304)/(E13307-E13304)</f>
        <v>12.166666666666668</v>
      </c>
      <c r="J13306" s="397">
        <f>J13304+(E13306-E13304)*(J13307-J13304)/(E13307-E13304)</f>
        <v>0.18853333333333333</v>
      </c>
      <c r="K13306" s="469">
        <f t="shared" si="1175"/>
        <v>12.186868025315729</v>
      </c>
      <c r="L13306" s="469">
        <f t="shared" si="1176"/>
        <v>2.0201358649060808E-2</v>
      </c>
    </row>
    <row r="13307" spans="1:12">
      <c r="A13307" s="480" t="str">
        <f t="shared" si="1178"/>
        <v>D800-120</v>
      </c>
      <c r="B13307" s="480">
        <f t="shared" si="1173"/>
        <v>10</v>
      </c>
      <c r="C13307" s="480">
        <f t="shared" si="1174"/>
        <v>6</v>
      </c>
      <c r="D13307" s="480">
        <f t="shared" si="1179"/>
        <v>126</v>
      </c>
      <c r="E13307" s="480">
        <f t="shared" si="1180"/>
        <v>90</v>
      </c>
      <c r="F13307" s="484">
        <v>5.0959000000000003</v>
      </c>
      <c r="G13307" s="480">
        <v>15</v>
      </c>
      <c r="H13307" s="482">
        <v>0.41292899999999999</v>
      </c>
      <c r="I13307" s="483">
        <v>12.3</v>
      </c>
      <c r="J13307" s="484">
        <v>0.18179999999999999</v>
      </c>
      <c r="K13307" s="469">
        <f t="shared" si="1175"/>
        <v>12.340862472725336</v>
      </c>
      <c r="L13307" s="469">
        <f t="shared" si="1176"/>
        <v>4.0862472725335053E-2</v>
      </c>
    </row>
    <row r="13308" spans="1:12">
      <c r="A13308" s="98" t="str">
        <f t="shared" si="1178"/>
        <v>D800-120</v>
      </c>
      <c r="B13308" s="98">
        <f t="shared" si="1173"/>
        <v>10</v>
      </c>
      <c r="C13308" s="98">
        <f t="shared" si="1174"/>
        <v>6</v>
      </c>
      <c r="D13308" s="98">
        <f t="shared" si="1179"/>
        <v>126</v>
      </c>
      <c r="E13308" s="98">
        <f t="shared" si="1180"/>
        <v>91</v>
      </c>
      <c r="F13308" s="397">
        <f>F13307+(E13308-E13307)*(F13310-F13307)/(E13310-E13307)</f>
        <v>5.1056333333333335</v>
      </c>
      <c r="G13308" s="98">
        <v>15</v>
      </c>
      <c r="H13308" s="491">
        <f>H13307+(E13308-E13307)*(H13310-H13307)/(E13310-E13307)</f>
        <v>0.40847600000000001</v>
      </c>
      <c r="I13308" s="492">
        <f>I13307+(E13308-E13307)*(I13310-I13307)/(E13310-E13307)</f>
        <v>12.466666666666667</v>
      </c>
      <c r="J13308" s="397">
        <f>J13307+(E13308-E13307)*(J13310-J13307)/(E13310-E13307)</f>
        <v>0.17506666666666665</v>
      </c>
      <c r="K13308" s="469">
        <f t="shared" si="1175"/>
        <v>12.499224760655054</v>
      </c>
      <c r="L13308" s="469">
        <f t="shared" si="1176"/>
        <v>3.2558093988386716E-2</v>
      </c>
    </row>
    <row r="13309" spans="1:12">
      <c r="A13309" s="98" t="str">
        <f t="shared" si="1178"/>
        <v>D800-120</v>
      </c>
      <c r="B13309" s="98">
        <f t="shared" ref="B13309:B13372" si="1181">INT(D13309/12)</f>
        <v>10</v>
      </c>
      <c r="C13309" s="98">
        <f t="shared" ref="C13309:C13372" si="1182">D13309-B13309*12</f>
        <v>6</v>
      </c>
      <c r="D13309" s="98">
        <f t="shared" si="1179"/>
        <v>126</v>
      </c>
      <c r="E13309" s="98">
        <f t="shared" si="1180"/>
        <v>92</v>
      </c>
      <c r="F13309" s="397">
        <f>F13307+(E13309-E13307)*(F13310-F13307)/(E13310-E13307)</f>
        <v>5.1153666666666666</v>
      </c>
      <c r="G13309" s="98">
        <v>15</v>
      </c>
      <c r="H13309" s="491">
        <f>H13307+(E13309-E13307)*(H13310-H13307)/(E13310-E13307)</f>
        <v>0.40402299999999997</v>
      </c>
      <c r="I13309" s="492">
        <f>I13307+(E13309-E13307)*(I13310-I13307)/(E13310-E13307)</f>
        <v>12.633333333333335</v>
      </c>
      <c r="J13309" s="397">
        <f>J13307+(E13309-E13307)*(J13310-J13307)/(E13310-E13307)</f>
        <v>0.16833333333333333</v>
      </c>
      <c r="K13309" s="469">
        <f t="shared" si="1175"/>
        <v>12.661077875929507</v>
      </c>
      <c r="L13309" s="469">
        <f t="shared" si="1176"/>
        <v>2.774454259617265E-2</v>
      </c>
    </row>
    <row r="13310" spans="1:12">
      <c r="A13310" s="480" t="str">
        <f t="shared" si="1178"/>
        <v>D800-120</v>
      </c>
      <c r="B13310" s="480">
        <f t="shared" si="1181"/>
        <v>10</v>
      </c>
      <c r="C13310" s="480">
        <f t="shared" si="1182"/>
        <v>6</v>
      </c>
      <c r="D13310" s="480">
        <f t="shared" si="1179"/>
        <v>126</v>
      </c>
      <c r="E13310" s="480">
        <f t="shared" si="1180"/>
        <v>93</v>
      </c>
      <c r="F13310" s="484">
        <v>5.1250999999999998</v>
      </c>
      <c r="G13310" s="480">
        <v>15</v>
      </c>
      <c r="H13310" s="482">
        <v>0.39956999999999998</v>
      </c>
      <c r="I13310" s="483">
        <v>12.8</v>
      </c>
      <c r="J13310" s="484">
        <v>0.16159999999999999</v>
      </c>
      <c r="K13310" s="469">
        <f t="shared" si="1175"/>
        <v>12.826538528918588</v>
      </c>
      <c r="L13310" s="469">
        <f t="shared" si="1176"/>
        <v>2.6538528918587545E-2</v>
      </c>
    </row>
    <row r="13311" spans="1:12">
      <c r="A13311" s="98" t="str">
        <f t="shared" si="1178"/>
        <v>D800-120</v>
      </c>
      <c r="B13311" s="98">
        <f t="shared" si="1181"/>
        <v>10</v>
      </c>
      <c r="C13311" s="98">
        <f t="shared" si="1182"/>
        <v>6</v>
      </c>
      <c r="D13311" s="98">
        <f t="shared" si="1179"/>
        <v>126</v>
      </c>
      <c r="E13311" s="98">
        <f t="shared" si="1180"/>
        <v>94</v>
      </c>
      <c r="F13311" s="397">
        <f>F13310+(E13311-E13310)*(F13313-F13310)/(E13313-E13310)</f>
        <v>5.1347666666666667</v>
      </c>
      <c r="G13311" s="98">
        <v>15</v>
      </c>
      <c r="H13311" s="491">
        <f>H13310+(E13311-E13310)*(H13313-H13310)/(E13313-E13310)</f>
        <v>0.39507500000000001</v>
      </c>
      <c r="I13311" s="492">
        <f>I13310+(E13311-E13310)*(I13313-I13310)/(E13313-E13310)</f>
        <v>13</v>
      </c>
      <c r="J13311" s="397">
        <f>J13310+(E13311-E13310)*(J13313-J13310)/(E13313-E13310)</f>
        <v>0.15486666666666665</v>
      </c>
      <c r="K13311" s="469">
        <f t="shared" si="1175"/>
        <v>12.996941508996182</v>
      </c>
      <c r="L13311" s="469">
        <f t="shared" si="1176"/>
        <v>-3.0584910038182755E-3</v>
      </c>
    </row>
    <row r="13312" spans="1:12">
      <c r="A13312" s="98" t="str">
        <f t="shared" si="1178"/>
        <v>D800-120</v>
      </c>
      <c r="B13312" s="98">
        <f t="shared" si="1181"/>
        <v>10</v>
      </c>
      <c r="C13312" s="98">
        <f t="shared" si="1182"/>
        <v>6</v>
      </c>
      <c r="D13312" s="98">
        <f t="shared" si="1179"/>
        <v>126</v>
      </c>
      <c r="E13312" s="98">
        <f t="shared" si="1180"/>
        <v>95</v>
      </c>
      <c r="F13312" s="397">
        <f>F13310+(E13312-E13310)*(F13313-F13310)/(E13313-E13310)</f>
        <v>5.1444333333333327</v>
      </c>
      <c r="G13312" s="98">
        <v>15</v>
      </c>
      <c r="H13312" s="491">
        <f>H13310+(E13312-E13310)*(H13313-H13310)/(E13313-E13310)</f>
        <v>0.39057999999999998</v>
      </c>
      <c r="I13312" s="492">
        <f>I13310+(E13312-E13310)*(I13313-I13310)/(E13313-E13310)</f>
        <v>13.200000000000001</v>
      </c>
      <c r="J13312" s="397">
        <f>J13310+(E13312-E13310)*(J13313-J13310)/(E13313-E13310)</f>
        <v>0.14813333333333334</v>
      </c>
      <c r="K13312" s="469">
        <f t="shared" si="1175"/>
        <v>13.17126666325294</v>
      </c>
      <c r="L13312" s="469">
        <f t="shared" si="1176"/>
        <v>-2.8733336747061244E-2</v>
      </c>
    </row>
    <row r="13313" spans="1:12">
      <c r="A13313" s="480" t="str">
        <f t="shared" si="1178"/>
        <v>D800-120</v>
      </c>
      <c r="B13313" s="480">
        <f t="shared" si="1181"/>
        <v>10</v>
      </c>
      <c r="C13313" s="480">
        <f t="shared" si="1182"/>
        <v>6</v>
      </c>
      <c r="D13313" s="480">
        <f t="shared" si="1179"/>
        <v>126</v>
      </c>
      <c r="E13313" s="480">
        <f t="shared" si="1180"/>
        <v>96</v>
      </c>
      <c r="F13313" s="484">
        <v>5.1540999999999997</v>
      </c>
      <c r="G13313" s="480">
        <v>15</v>
      </c>
      <c r="H13313" s="482">
        <v>0.38608500000000001</v>
      </c>
      <c r="I13313" s="483">
        <v>13.4</v>
      </c>
      <c r="J13313" s="484">
        <v>0.1414</v>
      </c>
      <c r="K13313" s="469">
        <f t="shared" si="1175"/>
        <v>13.349650983591696</v>
      </c>
      <c r="L13313" s="469">
        <f t="shared" si="1176"/>
        <v>-5.0349016408304692E-2</v>
      </c>
    </row>
    <row r="13314" spans="1:12">
      <c r="A13314" s="98" t="str">
        <f t="shared" si="1178"/>
        <v>D800-120</v>
      </c>
      <c r="B13314" s="98">
        <f t="shared" si="1181"/>
        <v>10</v>
      </c>
      <c r="C13314" s="98">
        <f t="shared" si="1182"/>
        <v>6</v>
      </c>
      <c r="D13314" s="98">
        <f t="shared" si="1179"/>
        <v>126</v>
      </c>
      <c r="E13314" s="98">
        <f t="shared" si="1180"/>
        <v>97</v>
      </c>
      <c r="F13314" s="397">
        <f>F13313+(E13314-E13313)*(F13316-F13313)/(E13316-E13313)</f>
        <v>5.1637333333333331</v>
      </c>
      <c r="G13314" s="98">
        <v>15</v>
      </c>
      <c r="H13314" s="491">
        <f>H13313+(E13314-E13313)*(H13316-H13313)/(E13316-E13313)</f>
        <v>0.381546</v>
      </c>
      <c r="I13314" s="492">
        <f>I13313+(E13314-E13313)*(I13316-I13313)/(E13316-E13313)</f>
        <v>13.566666666666666</v>
      </c>
      <c r="J13314" s="397">
        <f>J13313+(E13314-E13313)*(J13316-J13313)/(E13316-E13313)</f>
        <v>0.13466666666666666</v>
      </c>
      <c r="K13314" s="469">
        <f t="shared" si="1175"/>
        <v>13.533711094686703</v>
      </c>
      <c r="L13314" s="469">
        <f t="shared" si="1176"/>
        <v>-3.2955571979963239E-2</v>
      </c>
    </row>
    <row r="13315" spans="1:12">
      <c r="A13315" s="98" t="str">
        <f t="shared" si="1178"/>
        <v>D800-120</v>
      </c>
      <c r="B13315" s="98">
        <f t="shared" si="1181"/>
        <v>10</v>
      </c>
      <c r="C13315" s="98">
        <f t="shared" si="1182"/>
        <v>6</v>
      </c>
      <c r="D13315" s="98">
        <f t="shared" si="1179"/>
        <v>126</v>
      </c>
      <c r="E13315" s="98">
        <f t="shared" si="1180"/>
        <v>98</v>
      </c>
      <c r="F13315" s="397">
        <f>F13313+(E13315-E13313)*(F13316-F13313)/(E13316-E13313)</f>
        <v>5.1733666666666664</v>
      </c>
      <c r="G13315" s="98">
        <v>15</v>
      </c>
      <c r="H13315" s="491">
        <f>H13313+(E13315-E13313)*(H13316-H13313)/(E13316-E13313)</f>
        <v>0.37700700000000004</v>
      </c>
      <c r="I13315" s="492">
        <f>I13313+(E13315-E13313)*(I13316-I13313)/(E13316-E13313)</f>
        <v>13.733333333333334</v>
      </c>
      <c r="J13315" s="397">
        <f>J13313+(E13315-E13313)*(J13316-J13313)/(E13316-E13313)</f>
        <v>0.12793333333333334</v>
      </c>
      <c r="K13315" s="469">
        <f t="shared" si="1175"/>
        <v>13.722203212849273</v>
      </c>
      <c r="L13315" s="469">
        <f t="shared" si="1176"/>
        <v>-1.1130120484061479E-2</v>
      </c>
    </row>
    <row r="13316" spans="1:12">
      <c r="A13316" s="480" t="str">
        <f t="shared" si="1178"/>
        <v>D800-120</v>
      </c>
      <c r="B13316" s="480">
        <f t="shared" si="1181"/>
        <v>10</v>
      </c>
      <c r="C13316" s="480">
        <f t="shared" si="1182"/>
        <v>6</v>
      </c>
      <c r="D13316" s="480">
        <f t="shared" si="1179"/>
        <v>126</v>
      </c>
      <c r="E13316" s="480">
        <f t="shared" si="1180"/>
        <v>99</v>
      </c>
      <c r="F13316" s="484">
        <v>5.1829999999999998</v>
      </c>
      <c r="G13316" s="480">
        <v>15</v>
      </c>
      <c r="H13316" s="482">
        <v>0.37246800000000002</v>
      </c>
      <c r="I13316" s="483">
        <v>13.9</v>
      </c>
      <c r="J13316" s="484">
        <v>0.1212</v>
      </c>
      <c r="K13316" s="469">
        <f t="shared" si="1175"/>
        <v>13.915289367140263</v>
      </c>
      <c r="L13316" s="469">
        <f t="shared" si="1176"/>
        <v>1.52893671402623E-2</v>
      </c>
    </row>
    <row r="13317" spans="1:12">
      <c r="A13317" s="98" t="str">
        <f t="shared" si="1178"/>
        <v>D800-120</v>
      </c>
      <c r="B13317" s="98">
        <f t="shared" si="1181"/>
        <v>10</v>
      </c>
      <c r="C13317" s="98">
        <f t="shared" si="1182"/>
        <v>6</v>
      </c>
      <c r="D13317" s="98">
        <f t="shared" si="1179"/>
        <v>126</v>
      </c>
      <c r="E13317" s="98">
        <f t="shared" si="1180"/>
        <v>100</v>
      </c>
      <c r="F13317" s="397">
        <f>F13316+(E13317-E13316)*(F13319-F13316)/(E13319-E13316)</f>
        <v>5.192566666666667</v>
      </c>
      <c r="G13317" s="98">
        <v>15</v>
      </c>
      <c r="H13317" s="491">
        <f>H13316+(E13317-E13316)*(H13319-H13316)/(E13319-E13316)</f>
        <v>0.36788233333333337</v>
      </c>
      <c r="I13317" s="492">
        <f>I13316+(E13317-E13316)*(I13319-I13316)/(E13319-E13316)</f>
        <v>14.1</v>
      </c>
      <c r="J13317" s="397">
        <f>J13316+(E13317-E13316)*(J13319-J13316)/(E13319-E13316)</f>
        <v>0.11446666666666667</v>
      </c>
      <c r="K13317" s="469">
        <f t="shared" si="1175"/>
        <v>14.114748646985856</v>
      </c>
      <c r="L13317" s="469">
        <f t="shared" si="1176"/>
        <v>1.4748646985855984E-2</v>
      </c>
    </row>
    <row r="13318" spans="1:12">
      <c r="A13318" s="98" t="str">
        <f t="shared" si="1178"/>
        <v>D800-120</v>
      </c>
      <c r="B13318" s="98">
        <f t="shared" si="1181"/>
        <v>10</v>
      </c>
      <c r="C13318" s="98">
        <f t="shared" si="1182"/>
        <v>6</v>
      </c>
      <c r="D13318" s="98">
        <f t="shared" si="1179"/>
        <v>126</v>
      </c>
      <c r="E13318" s="98">
        <f t="shared" si="1180"/>
        <v>101</v>
      </c>
      <c r="F13318" s="397">
        <f>F13316+(E13318-E13316)*(F13319-F13316)/(E13319-E13316)</f>
        <v>5.2021333333333333</v>
      </c>
      <c r="G13318" s="98">
        <v>15</v>
      </c>
      <c r="H13318" s="491">
        <f>H13316+(E13318-E13316)*(H13319-H13316)/(E13319-E13316)</f>
        <v>0.36329666666666666</v>
      </c>
      <c r="I13318" s="492">
        <f>I13316+(E13318-E13316)*(I13319-I13316)/(E13319-E13316)</f>
        <v>14.3</v>
      </c>
      <c r="J13318" s="397">
        <f>J13316+(E13318-E13316)*(J13319-J13316)/(E13319-E13316)</f>
        <v>0.10773333333333333</v>
      </c>
      <c r="K13318" s="469">
        <f t="shared" si="1175"/>
        <v>14.319243226380644</v>
      </c>
      <c r="L13318" s="469">
        <f t="shared" si="1176"/>
        <v>1.9243226380643463E-2</v>
      </c>
    </row>
    <row r="13319" spans="1:12">
      <c r="A13319" s="480" t="str">
        <f t="shared" si="1178"/>
        <v>D800-120</v>
      </c>
      <c r="B13319" s="480">
        <f t="shared" si="1181"/>
        <v>10</v>
      </c>
      <c r="C13319" s="480">
        <f t="shared" si="1182"/>
        <v>6</v>
      </c>
      <c r="D13319" s="480">
        <f t="shared" si="1179"/>
        <v>126</v>
      </c>
      <c r="E13319" s="480">
        <f t="shared" si="1180"/>
        <v>102</v>
      </c>
      <c r="F13319" s="484">
        <v>5.2117000000000004</v>
      </c>
      <c r="G13319" s="480">
        <v>15</v>
      </c>
      <c r="H13319" s="482">
        <v>0.358711</v>
      </c>
      <c r="I13319" s="483">
        <v>14.5</v>
      </c>
      <c r="J13319" s="484">
        <v>0.10100000000000001</v>
      </c>
      <c r="K13319" s="469">
        <f t="shared" si="1175"/>
        <v>14.528966215142553</v>
      </c>
      <c r="L13319" s="469">
        <f t="shared" si="1176"/>
        <v>2.8966215142553153E-2</v>
      </c>
    </row>
    <row r="13320" spans="1:12">
      <c r="A13320" s="98" t="str">
        <f t="shared" si="1178"/>
        <v>D800-120</v>
      </c>
      <c r="B13320" s="98">
        <f t="shared" si="1181"/>
        <v>10</v>
      </c>
      <c r="C13320" s="98">
        <f t="shared" si="1182"/>
        <v>6</v>
      </c>
      <c r="D13320" s="98">
        <f t="shared" si="1179"/>
        <v>126</v>
      </c>
      <c r="E13320" s="98">
        <f t="shared" si="1180"/>
        <v>103</v>
      </c>
      <c r="F13320" s="397">
        <f>F13319+(E13320-E13319)*(F13322-F13319)/(E13322-E13319)</f>
        <v>5.2212000000000005</v>
      </c>
      <c r="G13320" s="98">
        <v>15</v>
      </c>
      <c r="H13320" s="491">
        <f>H13319+(E13320-E13319)*(H13322-H13319)/(E13322-E13319)</f>
        <v>0.35407699999999998</v>
      </c>
      <c r="I13320" s="492">
        <f>I13319+(E13320-E13319)*(I13322-I13319)/(E13322-E13319)</f>
        <v>14.733333333333333</v>
      </c>
      <c r="J13320" s="397">
        <f>J13319+(E13320-E13319)*(J13322-J13319)/(E13322-E13319)</f>
        <v>9.4266666666666665E-2</v>
      </c>
      <c r="K13320" s="469">
        <f t="shared" si="1175"/>
        <v>14.745945091039522</v>
      </c>
      <c r="L13320" s="469">
        <f t="shared" si="1176"/>
        <v>1.2611757706189053E-2</v>
      </c>
    </row>
    <row r="13321" spans="1:12">
      <c r="A13321" s="98" t="str">
        <f t="shared" si="1178"/>
        <v>D800-120</v>
      </c>
      <c r="B13321" s="98">
        <f t="shared" si="1181"/>
        <v>10</v>
      </c>
      <c r="C13321" s="98">
        <f t="shared" si="1182"/>
        <v>6</v>
      </c>
      <c r="D13321" s="98">
        <f t="shared" si="1179"/>
        <v>126</v>
      </c>
      <c r="E13321" s="98">
        <f t="shared" si="1180"/>
        <v>104</v>
      </c>
      <c r="F13321" s="397">
        <f>F13319+(E13321-E13319)*(F13322-F13319)/(E13322-E13319)</f>
        <v>5.2306999999999997</v>
      </c>
      <c r="G13321" s="98">
        <v>15</v>
      </c>
      <c r="H13321" s="491">
        <f>H13319+(E13321-E13319)*(H13322-H13319)/(E13322-E13319)</f>
        <v>0.349443</v>
      </c>
      <c r="I13321" s="492">
        <f>I13319+(E13321-E13319)*(I13322-I13319)/(E13322-E13319)</f>
        <v>14.966666666666667</v>
      </c>
      <c r="J13321" s="397">
        <f>J13319+(E13321-E13319)*(J13322-J13319)/(E13322-E13319)</f>
        <v>8.7533333333333338E-2</v>
      </c>
      <c r="K13321" s="469">
        <f t="shared" si="1175"/>
        <v>14.968678725858007</v>
      </c>
      <c r="L13321" s="469">
        <f t="shared" si="1176"/>
        <v>2.0120591913403985E-3</v>
      </c>
    </row>
    <row r="13322" spans="1:12">
      <c r="A13322" s="480" t="str">
        <f t="shared" si="1178"/>
        <v>D800-120</v>
      </c>
      <c r="B13322" s="480">
        <f t="shared" si="1181"/>
        <v>10</v>
      </c>
      <c r="C13322" s="480">
        <f t="shared" si="1182"/>
        <v>6</v>
      </c>
      <c r="D13322" s="480">
        <f t="shared" si="1179"/>
        <v>126</v>
      </c>
      <c r="E13322" s="480">
        <f t="shared" si="1180"/>
        <v>105</v>
      </c>
      <c r="F13322" s="484">
        <v>5.2401999999999997</v>
      </c>
      <c r="G13322" s="480">
        <v>15</v>
      </c>
      <c r="H13322" s="482">
        <v>0.34480899999999998</v>
      </c>
      <c r="I13322" s="483">
        <v>15.2</v>
      </c>
      <c r="J13322" s="484">
        <v>8.0799999999999997E-2</v>
      </c>
      <c r="K13322" s="469">
        <f t="shared" si="1175"/>
        <v>15.197399139813637</v>
      </c>
      <c r="L13322" s="469">
        <f t="shared" si="1176"/>
        <v>-2.6008601863622971E-3</v>
      </c>
    </row>
    <row r="13323" spans="1:12">
      <c r="A13323" s="98" t="str">
        <f t="shared" si="1178"/>
        <v>D800-120</v>
      </c>
      <c r="B13323" s="98">
        <f t="shared" si="1181"/>
        <v>10</v>
      </c>
      <c r="C13323" s="98">
        <f t="shared" si="1182"/>
        <v>6</v>
      </c>
      <c r="D13323" s="98">
        <f t="shared" si="1179"/>
        <v>126</v>
      </c>
      <c r="E13323" s="98">
        <f t="shared" si="1180"/>
        <v>106</v>
      </c>
      <c r="F13323" s="397">
        <f>F13322+(E13323-E13322)*(F13325-F13322)/(E13325-E13322)</f>
        <v>5.2496666666666663</v>
      </c>
      <c r="G13323" s="98">
        <v>15</v>
      </c>
      <c r="H13323" s="491">
        <f>H13322+(E13323-E13322)*(H13325-H13322)/(E13325-E13322)</f>
        <v>0.34012333333333333</v>
      </c>
      <c r="I13323" s="492">
        <f>I13322+(E13323-E13322)*(I13325-I13322)/(E13325-E13322)</f>
        <v>15.433333333333334</v>
      </c>
      <c r="J13323" s="397">
        <f>J13322+(E13323-E13322)*(J13325-J13322)/(E13325-E13322)</f>
        <v>7.406666666666667E-2</v>
      </c>
      <c r="K13323" s="469">
        <f t="shared" ref="K13323:K13386" si="1183">F13323/H13323</f>
        <v>15.434597253937296</v>
      </c>
      <c r="L13323" s="469">
        <f t="shared" ref="L13323:L13386" si="1184">K13323-I13323</f>
        <v>1.2639206039626316E-3</v>
      </c>
    </row>
    <row r="13324" spans="1:12">
      <c r="A13324" s="98" t="str">
        <f t="shared" si="1178"/>
        <v>D800-120</v>
      </c>
      <c r="B13324" s="98">
        <f t="shared" si="1181"/>
        <v>10</v>
      </c>
      <c r="C13324" s="98">
        <f t="shared" si="1182"/>
        <v>6</v>
      </c>
      <c r="D13324" s="98">
        <f t="shared" si="1179"/>
        <v>126</v>
      </c>
      <c r="E13324" s="98">
        <f t="shared" si="1180"/>
        <v>107</v>
      </c>
      <c r="F13324" s="397">
        <f>F13322+(E13324-E13322)*(F13325-F13322)/(E13325-E13322)</f>
        <v>5.2591333333333337</v>
      </c>
      <c r="G13324" s="98">
        <v>15</v>
      </c>
      <c r="H13324" s="491">
        <f>H13322+(E13324-E13322)*(H13325-H13322)/(E13325-E13322)</f>
        <v>0.33543766666666663</v>
      </c>
      <c r="I13324" s="492">
        <f>I13322+(E13324-E13322)*(I13325-I13322)/(E13325-E13322)</f>
        <v>15.666666666666666</v>
      </c>
      <c r="J13324" s="397">
        <f>J13322+(E13324-E13322)*(J13325-J13322)/(E13325-E13322)</f>
        <v>6.7333333333333328E-2</v>
      </c>
      <c r="K13324" s="469">
        <f t="shared" si="1183"/>
        <v>15.678422121149188</v>
      </c>
      <c r="L13324" s="469">
        <f t="shared" si="1184"/>
        <v>1.1755454482521799E-2</v>
      </c>
    </row>
    <row r="13325" spans="1:12">
      <c r="A13325" s="480" t="str">
        <f t="shared" si="1178"/>
        <v>D800-120</v>
      </c>
      <c r="B13325" s="480">
        <f t="shared" si="1181"/>
        <v>10</v>
      </c>
      <c r="C13325" s="480">
        <f t="shared" si="1182"/>
        <v>6</v>
      </c>
      <c r="D13325" s="480">
        <f t="shared" si="1179"/>
        <v>126</v>
      </c>
      <c r="E13325" s="480">
        <f t="shared" si="1180"/>
        <v>108</v>
      </c>
      <c r="F13325" s="484">
        <v>5.2686000000000002</v>
      </c>
      <c r="G13325" s="480">
        <v>15</v>
      </c>
      <c r="H13325" s="482">
        <v>0.33075199999999999</v>
      </c>
      <c r="I13325" s="483">
        <v>15.9</v>
      </c>
      <c r="J13325" s="484">
        <v>6.0600000000000001E-2</v>
      </c>
      <c r="K13325" s="469">
        <f t="shared" si="1183"/>
        <v>15.929155379256967</v>
      </c>
      <c r="L13325" s="469">
        <f t="shared" si="1184"/>
        <v>2.915537925696654E-2</v>
      </c>
    </row>
    <row r="13326" spans="1:12">
      <c r="A13326" s="98" t="str">
        <f t="shared" si="1178"/>
        <v>D800-120</v>
      </c>
      <c r="B13326" s="98">
        <f t="shared" si="1181"/>
        <v>10</v>
      </c>
      <c r="C13326" s="98">
        <f t="shared" si="1182"/>
        <v>6</v>
      </c>
      <c r="D13326" s="98">
        <f t="shared" ref="D13326:D13337" si="1185">D13325</f>
        <v>126</v>
      </c>
      <c r="E13326" s="98">
        <f t="shared" si="1180"/>
        <v>109</v>
      </c>
      <c r="F13326" s="397">
        <f>F13325+(E13326-E13325)*(F13328-F13325)/(E13328-E13325)</f>
        <v>5.2780333333333331</v>
      </c>
      <c r="G13326" s="98">
        <v>15</v>
      </c>
      <c r="H13326" s="491">
        <f>H13325+(E13326-E13325)*(H13328-H13325)/(E13328-E13325)</f>
        <v>0.32601266666666667</v>
      </c>
      <c r="I13326" s="492">
        <f>I13325+(E13326-E13325)*(I13328-I13325)/(E13328-E13325)</f>
        <v>16.166666666666668</v>
      </c>
      <c r="J13326" s="397">
        <f>J13325+(E13326-E13325)*(J13328-J13325)/(E13328-E13325)</f>
        <v>5.3866666666666667E-2</v>
      </c>
      <c r="K13326" s="469">
        <f t="shared" si="1183"/>
        <v>16.189657252581188</v>
      </c>
      <c r="L13326" s="469">
        <f t="shared" si="1184"/>
        <v>2.2990585914520523E-2</v>
      </c>
    </row>
    <row r="13327" spans="1:12">
      <c r="A13327" s="98" t="str">
        <f t="shared" si="1178"/>
        <v>D800-120</v>
      </c>
      <c r="B13327" s="98">
        <f t="shared" si="1181"/>
        <v>10</v>
      </c>
      <c r="C13327" s="98">
        <f t="shared" si="1182"/>
        <v>6</v>
      </c>
      <c r="D13327" s="98">
        <f t="shared" si="1185"/>
        <v>126</v>
      </c>
      <c r="E13327" s="98">
        <f t="shared" si="1180"/>
        <v>110</v>
      </c>
      <c r="F13327" s="397">
        <f>F13325+(E13327-E13325)*(F13328-F13325)/(E13328-E13325)</f>
        <v>5.287466666666667</v>
      </c>
      <c r="G13327" s="98">
        <v>15</v>
      </c>
      <c r="H13327" s="491">
        <f>H13325+(E13327-E13325)*(H13328-H13325)/(E13328-E13325)</f>
        <v>0.3212733333333333</v>
      </c>
      <c r="I13327" s="492">
        <f>I13325+(E13327-E13325)*(I13328-I13325)/(E13328-E13325)</f>
        <v>16.433333333333334</v>
      </c>
      <c r="J13327" s="397">
        <f>J13325+(E13327-E13325)*(J13328-J13325)/(E13328-E13325)</f>
        <v>4.7133333333333333E-2</v>
      </c>
      <c r="K13327" s="469">
        <f t="shared" si="1183"/>
        <v>16.457844825797352</v>
      </c>
      <c r="L13327" s="469">
        <f t="shared" si="1184"/>
        <v>2.4511492464018403E-2</v>
      </c>
    </row>
    <row r="13328" spans="1:12">
      <c r="A13328" s="480" t="str">
        <f t="shared" si="1178"/>
        <v>D800-120</v>
      </c>
      <c r="B13328" s="480">
        <f t="shared" si="1181"/>
        <v>10</v>
      </c>
      <c r="C13328" s="480">
        <f t="shared" si="1182"/>
        <v>6</v>
      </c>
      <c r="D13328" s="480">
        <f t="shared" si="1185"/>
        <v>126</v>
      </c>
      <c r="E13328" s="480">
        <f t="shared" si="1180"/>
        <v>111</v>
      </c>
      <c r="F13328" s="484">
        <v>5.2968999999999999</v>
      </c>
      <c r="G13328" s="480">
        <v>15</v>
      </c>
      <c r="H13328" s="482">
        <v>0.31653399999999998</v>
      </c>
      <c r="I13328" s="483">
        <v>16.7</v>
      </c>
      <c r="J13328" s="484">
        <v>4.0399999999999998E-2</v>
      </c>
      <c r="K13328" s="469">
        <f t="shared" si="1183"/>
        <v>16.734063323371267</v>
      </c>
      <c r="L13328" s="469">
        <f t="shared" si="1184"/>
        <v>3.4063323371267273E-2</v>
      </c>
    </row>
    <row r="13329" spans="1:12">
      <c r="A13329" s="98" t="str">
        <f t="shared" si="1178"/>
        <v>D800-120</v>
      </c>
      <c r="B13329" s="98">
        <f t="shared" si="1181"/>
        <v>10</v>
      </c>
      <c r="C13329" s="98">
        <f t="shared" si="1182"/>
        <v>6</v>
      </c>
      <c r="D13329" s="98">
        <f t="shared" si="1185"/>
        <v>126</v>
      </c>
      <c r="E13329" s="98">
        <f t="shared" si="1180"/>
        <v>112</v>
      </c>
      <c r="F13329" s="397">
        <f>F13328+(E13329-E13328)*(F13331-F13328)/(E13331-E13328)</f>
        <v>5.3062666666666667</v>
      </c>
      <c r="G13329" s="98">
        <v>15</v>
      </c>
      <c r="H13329" s="491">
        <f>H13328+(E13329-E13328)*(H13331-H13328)/(E13331-E13328)</f>
        <v>0.31173833333333334</v>
      </c>
      <c r="I13329" s="492">
        <f>I13328+(E13329-E13328)*(I13331-I13328)/(E13331-E13328)</f>
        <v>17</v>
      </c>
      <c r="J13329" s="397">
        <f>J13328+(E13329-E13328)*(J13331-J13328)/(E13331-E13328)</f>
        <v>3.3666666666666664E-2</v>
      </c>
      <c r="K13329" s="469">
        <f t="shared" si="1183"/>
        <v>17.021540501382034</v>
      </c>
      <c r="L13329" s="469">
        <f t="shared" si="1184"/>
        <v>2.1540501382034449E-2</v>
      </c>
    </row>
    <row r="13330" spans="1:12">
      <c r="A13330" s="98" t="str">
        <f t="shared" si="1178"/>
        <v>D800-120</v>
      </c>
      <c r="B13330" s="98">
        <f t="shared" si="1181"/>
        <v>10</v>
      </c>
      <c r="C13330" s="98">
        <f t="shared" si="1182"/>
        <v>6</v>
      </c>
      <c r="D13330" s="98">
        <f t="shared" si="1185"/>
        <v>126</v>
      </c>
      <c r="E13330" s="98">
        <f t="shared" si="1180"/>
        <v>113</v>
      </c>
      <c r="F13330" s="397">
        <f>F13328+(E13330-E13328)*(F13331-F13328)/(E13331-E13328)</f>
        <v>5.3156333333333334</v>
      </c>
      <c r="G13330" s="98">
        <v>15</v>
      </c>
      <c r="H13330" s="491">
        <f>H13328+(E13330-E13328)*(H13331-H13328)/(E13331-E13328)</f>
        <v>0.30694266666666664</v>
      </c>
      <c r="I13330" s="492">
        <f>I13328+(E13330-E13328)*(I13331-I13328)/(E13331-E13328)</f>
        <v>17.3</v>
      </c>
      <c r="J13330" s="397">
        <f>J13328+(E13330-E13328)*(J13331-J13328)/(E13331-E13328)</f>
        <v>2.693333333333333E-2</v>
      </c>
      <c r="K13330" s="469">
        <f t="shared" si="1183"/>
        <v>17.318000755841485</v>
      </c>
      <c r="L13330" s="469">
        <f t="shared" si="1184"/>
        <v>1.8000755841484306E-2</v>
      </c>
    </row>
    <row r="13331" spans="1:12">
      <c r="A13331" s="480" t="str">
        <f t="shared" si="1178"/>
        <v>D800-120</v>
      </c>
      <c r="B13331" s="480">
        <f t="shared" si="1181"/>
        <v>10</v>
      </c>
      <c r="C13331" s="480">
        <f t="shared" si="1182"/>
        <v>6</v>
      </c>
      <c r="D13331" s="480">
        <f t="shared" si="1185"/>
        <v>126</v>
      </c>
      <c r="E13331" s="480">
        <f t="shared" si="1180"/>
        <v>114</v>
      </c>
      <c r="F13331" s="484">
        <v>5.3250000000000002</v>
      </c>
      <c r="G13331" s="480">
        <v>15</v>
      </c>
      <c r="H13331" s="482">
        <v>0.302147</v>
      </c>
      <c r="I13331" s="483">
        <v>17.600000000000001</v>
      </c>
      <c r="J13331" s="484">
        <v>2.0199999999999999E-2</v>
      </c>
      <c r="K13331" s="469">
        <f t="shared" si="1183"/>
        <v>17.623871823979719</v>
      </c>
      <c r="L13331" s="469">
        <f t="shared" si="1184"/>
        <v>2.3871823979717988E-2</v>
      </c>
    </row>
    <row r="13332" spans="1:12">
      <c r="A13332" s="98" t="str">
        <f t="shared" si="1178"/>
        <v>D800-120</v>
      </c>
      <c r="B13332" s="98">
        <f t="shared" si="1181"/>
        <v>10</v>
      </c>
      <c r="C13332" s="98">
        <f t="shared" si="1182"/>
        <v>6</v>
      </c>
      <c r="D13332" s="98">
        <f t="shared" si="1185"/>
        <v>126</v>
      </c>
      <c r="E13332" s="98">
        <f t="shared" si="1180"/>
        <v>115</v>
      </c>
      <c r="F13332" s="397">
        <f>F13331+(E13332-E13331)*(F13334-F13331)/(E13334-E13331)</f>
        <v>5.3342999999999998</v>
      </c>
      <c r="G13332" s="98">
        <v>15</v>
      </c>
      <c r="H13332" s="491">
        <f>H13331+(E13332-E13331)*(H13334-H13331)/(E13334-E13331)</f>
        <v>0.29729233333333333</v>
      </c>
      <c r="I13332" s="492">
        <f>I13331+(E13332-E13331)*(I13334-I13331)/(E13334-E13331)</f>
        <v>17.933333333333334</v>
      </c>
      <c r="J13332" s="397">
        <f>J13331+(E13332-E13331)*(J13334-J13331)/(E13334-E13331)</f>
        <v>1.3466666666666665E-2</v>
      </c>
      <c r="K13332" s="469">
        <f t="shared" si="1183"/>
        <v>17.942945047355185</v>
      </c>
      <c r="L13332" s="469">
        <f t="shared" si="1184"/>
        <v>9.6117140218510144E-3</v>
      </c>
    </row>
    <row r="13333" spans="1:12">
      <c r="A13333" s="98" t="str">
        <f t="shared" si="1178"/>
        <v>D800-120</v>
      </c>
      <c r="B13333" s="98">
        <f t="shared" si="1181"/>
        <v>10</v>
      </c>
      <c r="C13333" s="98">
        <f t="shared" si="1182"/>
        <v>6</v>
      </c>
      <c r="D13333" s="98">
        <f t="shared" si="1185"/>
        <v>126</v>
      </c>
      <c r="E13333" s="98">
        <f t="shared" si="1180"/>
        <v>116</v>
      </c>
      <c r="F13333" s="397">
        <f>F13331+(E13333-E13331)*(F13334-F13331)/(E13334-E13331)</f>
        <v>5.3436000000000003</v>
      </c>
      <c r="G13333" s="98">
        <v>15</v>
      </c>
      <c r="H13333" s="491">
        <f>H13331+(E13333-E13331)*(H13334-H13331)/(E13334-E13331)</f>
        <v>0.29243766666666665</v>
      </c>
      <c r="I13333" s="492">
        <f>I13331+(E13333-E13331)*(I13334-I13331)/(E13334-E13331)</f>
        <v>18.266666666666669</v>
      </c>
      <c r="J13333" s="397">
        <f>J13331+(E13333-E13331)*(J13334-J13331)/(E13334-E13331)</f>
        <v>6.7333333333333325E-3</v>
      </c>
      <c r="K13333" s="469">
        <f t="shared" si="1183"/>
        <v>18.272611941234203</v>
      </c>
      <c r="L13333" s="469">
        <f t="shared" si="1184"/>
        <v>5.9452745675336871E-3</v>
      </c>
    </row>
    <row r="13334" spans="1:12">
      <c r="A13334" s="480" t="str">
        <f t="shared" si="1178"/>
        <v>D800-120</v>
      </c>
      <c r="B13334" s="480">
        <f t="shared" si="1181"/>
        <v>10</v>
      </c>
      <c r="C13334" s="480">
        <f t="shared" si="1182"/>
        <v>6</v>
      </c>
      <c r="D13334" s="480">
        <f t="shared" si="1185"/>
        <v>126</v>
      </c>
      <c r="E13334" s="480">
        <f t="shared" si="1180"/>
        <v>117</v>
      </c>
      <c r="F13334" s="484">
        <v>5.3529</v>
      </c>
      <c r="G13334" s="480">
        <v>15</v>
      </c>
      <c r="H13334" s="482">
        <v>0.28758299999999998</v>
      </c>
      <c r="I13334" s="483">
        <v>18.600000000000001</v>
      </c>
      <c r="J13334" s="484">
        <v>0</v>
      </c>
      <c r="K13334" s="469">
        <f t="shared" si="1183"/>
        <v>18.613408998445667</v>
      </c>
      <c r="L13334" s="469">
        <f t="shared" si="1184"/>
        <v>1.3408998445665787E-2</v>
      </c>
    </row>
    <row r="13335" spans="1:12">
      <c r="A13335" s="98" t="str">
        <f t="shared" si="1178"/>
        <v>D800-120</v>
      </c>
      <c r="B13335" s="98">
        <f t="shared" si="1181"/>
        <v>10</v>
      </c>
      <c r="C13335" s="98">
        <f t="shared" si="1182"/>
        <v>6</v>
      </c>
      <c r="D13335" s="98">
        <f t="shared" si="1185"/>
        <v>126</v>
      </c>
      <c r="E13335" s="98">
        <f t="shared" si="1180"/>
        <v>118</v>
      </c>
      <c r="F13335" s="397">
        <f>F13334+(E13335-E13334)*(F13337-F13334)/(E13337-E13334)</f>
        <v>5.362166666666667</v>
      </c>
      <c r="G13335" s="98">
        <v>15</v>
      </c>
      <c r="H13335" s="491">
        <f>H13334+(E13335-E13334)*(H13337-H13334)/(E13337-E13334)</f>
        <v>0.28266666666666668</v>
      </c>
      <c r="I13335" s="492">
        <f>I13334+(E13335-E13334)*(I13337-I13334)/(E13337-E13334)</f>
        <v>18.966666666666669</v>
      </c>
      <c r="J13335" s="397">
        <f>J13334+(E13335-E13334)*(J13337-J13334)/(E13337-E13334)</f>
        <v>0</v>
      </c>
      <c r="K13335" s="469">
        <f t="shared" si="1183"/>
        <v>18.969929245283019</v>
      </c>
      <c r="L13335" s="469">
        <f t="shared" si="1184"/>
        <v>3.2625786163507087E-3</v>
      </c>
    </row>
    <row r="13336" spans="1:12">
      <c r="A13336" s="98" t="str">
        <f t="shared" si="1178"/>
        <v>D800-120</v>
      </c>
      <c r="B13336" s="98">
        <f t="shared" si="1181"/>
        <v>10</v>
      </c>
      <c r="C13336" s="98">
        <f t="shared" si="1182"/>
        <v>6</v>
      </c>
      <c r="D13336" s="98">
        <f t="shared" si="1185"/>
        <v>126</v>
      </c>
      <c r="E13336" s="98">
        <f t="shared" si="1180"/>
        <v>119</v>
      </c>
      <c r="F13336" s="397">
        <f>F13334+(E13336-E13334)*(F13337-F13334)/(E13337-E13334)</f>
        <v>5.3714333333333331</v>
      </c>
      <c r="G13336" s="98">
        <v>15</v>
      </c>
      <c r="H13336" s="491">
        <f>H13334+(E13336-E13334)*(H13337-H13334)/(E13337-E13334)</f>
        <v>0.27775033333333332</v>
      </c>
      <c r="I13336" s="492">
        <f>I13334+(E13336-E13334)*(I13337-I13334)/(E13337-E13334)</f>
        <v>19.333333333333332</v>
      </c>
      <c r="J13336" s="397">
        <f>J13334+(E13336-E13334)*(J13337-J13334)/(E13337-E13334)</f>
        <v>0</v>
      </c>
      <c r="K13336" s="469">
        <f t="shared" si="1183"/>
        <v>19.339070700185179</v>
      </c>
      <c r="L13336" s="469">
        <f t="shared" si="1184"/>
        <v>5.7373668518465593E-3</v>
      </c>
    </row>
    <row r="13337" spans="1:12">
      <c r="A13337" s="480" t="str">
        <f t="shared" si="1178"/>
        <v>D800-120</v>
      </c>
      <c r="B13337" s="480">
        <f t="shared" si="1181"/>
        <v>10</v>
      </c>
      <c r="C13337" s="480">
        <f t="shared" si="1182"/>
        <v>6</v>
      </c>
      <c r="D13337" s="480">
        <f t="shared" si="1185"/>
        <v>126</v>
      </c>
      <c r="E13337" s="480">
        <f t="shared" si="1180"/>
        <v>120</v>
      </c>
      <c r="F13337" s="484">
        <v>5.3807</v>
      </c>
      <c r="G13337" s="480">
        <v>15</v>
      </c>
      <c r="H13337" s="482">
        <v>0.27283400000000002</v>
      </c>
      <c r="I13337" s="483">
        <v>19.7</v>
      </c>
      <c r="J13337" s="493">
        <v>0</v>
      </c>
      <c r="K13337" s="469">
        <f t="shared" si="1183"/>
        <v>19.721515646876853</v>
      </c>
      <c r="L13337" s="469">
        <f t="shared" si="1184"/>
        <v>2.1515646876853367E-2</v>
      </c>
    </row>
    <row r="13338" spans="1:12">
      <c r="A13338" s="480" t="s">
        <v>129</v>
      </c>
      <c r="B13338" s="480">
        <f t="shared" si="1181"/>
        <v>11</v>
      </c>
      <c r="C13338" s="480">
        <f t="shared" si="1182"/>
        <v>0</v>
      </c>
      <c r="D13338" s="480">
        <v>132</v>
      </c>
      <c r="E13338" s="480">
        <v>12</v>
      </c>
      <c r="F13338" s="484">
        <v>4.2671999999999999</v>
      </c>
      <c r="G13338" s="480">
        <v>15</v>
      </c>
      <c r="H13338" s="482">
        <v>0.71020099999999997</v>
      </c>
      <c r="I13338" s="483">
        <v>6</v>
      </c>
      <c r="J13338" s="484">
        <v>0.68110000000000004</v>
      </c>
      <c r="K13338" s="469">
        <f t="shared" si="1183"/>
        <v>6.0084398642074568</v>
      </c>
      <c r="L13338" s="469">
        <f t="shared" si="1184"/>
        <v>8.4398642074567931E-3</v>
      </c>
    </row>
    <row r="13339" spans="1:12">
      <c r="A13339" s="98" t="str">
        <f t="shared" ref="A13339:A13402" si="1186">A13338</f>
        <v>D800-120</v>
      </c>
      <c r="B13339" s="98">
        <f t="shared" si="1181"/>
        <v>11</v>
      </c>
      <c r="C13339" s="98">
        <f t="shared" si="1182"/>
        <v>0</v>
      </c>
      <c r="D13339" s="98">
        <f t="shared" ref="D13339:D13370" si="1187">D13338</f>
        <v>132</v>
      </c>
      <c r="E13339" s="98">
        <f t="shared" ref="E13339:E13402" si="1188">E13338+1</f>
        <v>13</v>
      </c>
      <c r="F13339" s="397">
        <f>F13338+(E13339-E13338)*(F13341-F13338)/(E13341-E13338)</f>
        <v>4.278833333333333</v>
      </c>
      <c r="G13339" s="98">
        <v>15</v>
      </c>
      <c r="H13339" s="491">
        <f>H13338+(E13339-E13338)*(H13341-H13338)/(E13341-E13338)</f>
        <v>0.7065393333333333</v>
      </c>
      <c r="I13339" s="492">
        <f>I13338+(E13339-E13338)*(I13341-I13338)/(E13341-E13338)</f>
        <v>6.0666666666666664</v>
      </c>
      <c r="J13339" s="397">
        <f>J13338+(E13339-E13338)*(J13341-J13338)/(E13341-E13338)</f>
        <v>0.67496666666666671</v>
      </c>
      <c r="K13339" s="469">
        <f t="shared" si="1183"/>
        <v>6.0560440607694401</v>
      </c>
      <c r="L13339" s="469">
        <f t="shared" si="1184"/>
        <v>-1.06226058972263E-2</v>
      </c>
    </row>
    <row r="13340" spans="1:12">
      <c r="A13340" s="98" t="str">
        <f t="shared" si="1186"/>
        <v>D800-120</v>
      </c>
      <c r="B13340" s="98">
        <f t="shared" si="1181"/>
        <v>11</v>
      </c>
      <c r="C13340" s="98">
        <f t="shared" si="1182"/>
        <v>0</v>
      </c>
      <c r="D13340" s="98">
        <f t="shared" si="1187"/>
        <v>132</v>
      </c>
      <c r="E13340" s="98">
        <f t="shared" si="1188"/>
        <v>14</v>
      </c>
      <c r="F13340" s="397">
        <f>F13338+(E13340-E13338)*(F13341-F13338)/(E13341-E13338)</f>
        <v>4.2904666666666671</v>
      </c>
      <c r="G13340" s="98">
        <v>15</v>
      </c>
      <c r="H13340" s="491">
        <f>H13338+(E13340-E13338)*(H13341-H13338)/(E13341-E13338)</f>
        <v>0.70287766666666662</v>
      </c>
      <c r="I13340" s="492">
        <f>I13338+(E13340-E13338)*(I13341-I13338)/(E13341-E13338)</f>
        <v>6.1333333333333337</v>
      </c>
      <c r="J13340" s="397">
        <f>J13338+(E13340-E13338)*(J13341-J13338)/(E13341-E13338)</f>
        <v>0.66883333333333328</v>
      </c>
      <c r="K13340" s="469">
        <f t="shared" si="1183"/>
        <v>6.1041442489043858</v>
      </c>
      <c r="L13340" s="469">
        <f t="shared" si="1184"/>
        <v>-2.9189084428947965E-2</v>
      </c>
    </row>
    <row r="13341" spans="1:12">
      <c r="A13341" s="480" t="str">
        <f t="shared" si="1186"/>
        <v>D800-120</v>
      </c>
      <c r="B13341" s="480">
        <f t="shared" si="1181"/>
        <v>11</v>
      </c>
      <c r="C13341" s="480">
        <f t="shared" si="1182"/>
        <v>0</v>
      </c>
      <c r="D13341" s="480">
        <f t="shared" si="1187"/>
        <v>132</v>
      </c>
      <c r="E13341" s="480">
        <f t="shared" si="1188"/>
        <v>15</v>
      </c>
      <c r="F13341" s="484">
        <v>4.3021000000000003</v>
      </c>
      <c r="G13341" s="480">
        <v>15</v>
      </c>
      <c r="H13341" s="482">
        <v>0.69921599999999995</v>
      </c>
      <c r="I13341" s="483">
        <v>6.2</v>
      </c>
      <c r="J13341" s="484">
        <v>0.66269999999999996</v>
      </c>
      <c r="K13341" s="469">
        <f t="shared" si="1183"/>
        <v>6.1527482208645123</v>
      </c>
      <c r="L13341" s="469">
        <f t="shared" si="1184"/>
        <v>-4.7251779135487837E-2</v>
      </c>
    </row>
    <row r="13342" spans="1:12">
      <c r="A13342" s="98" t="str">
        <f t="shared" si="1186"/>
        <v>D800-120</v>
      </c>
      <c r="B13342" s="98">
        <f t="shared" si="1181"/>
        <v>11</v>
      </c>
      <c r="C13342" s="98">
        <f t="shared" si="1182"/>
        <v>0</v>
      </c>
      <c r="D13342" s="98">
        <f t="shared" si="1187"/>
        <v>132</v>
      </c>
      <c r="E13342" s="98">
        <f t="shared" si="1188"/>
        <v>16</v>
      </c>
      <c r="F13342" s="397">
        <f>F13341+(E13342-E13341)*(F13344-F13341)/(E13344-E13341)</f>
        <v>4.3136000000000001</v>
      </c>
      <c r="G13342" s="98">
        <v>15</v>
      </c>
      <c r="H13342" s="491">
        <f>H13341+(E13342-E13341)*(H13344-H13341)/(E13344-E13341)</f>
        <v>0.69556999999999991</v>
      </c>
      <c r="I13342" s="492">
        <f>I13341+(E13342-E13341)*(I13344-I13341)/(E13344-E13341)</f>
        <v>6.2333333333333334</v>
      </c>
      <c r="J13342" s="397">
        <f>J13341+(E13342-E13341)*(J13344-J13341)/(E13344-E13341)</f>
        <v>0.65656666666666663</v>
      </c>
      <c r="K13342" s="469">
        <f t="shared" si="1183"/>
        <v>6.2015325560331824</v>
      </c>
      <c r="L13342" s="469">
        <f t="shared" si="1184"/>
        <v>-3.1800777300150962E-2</v>
      </c>
    </row>
    <row r="13343" spans="1:12">
      <c r="A13343" s="98" t="str">
        <f t="shared" si="1186"/>
        <v>D800-120</v>
      </c>
      <c r="B13343" s="98">
        <f t="shared" si="1181"/>
        <v>11</v>
      </c>
      <c r="C13343" s="98">
        <f t="shared" si="1182"/>
        <v>0</v>
      </c>
      <c r="D13343" s="98">
        <f t="shared" si="1187"/>
        <v>132</v>
      </c>
      <c r="E13343" s="98">
        <f t="shared" si="1188"/>
        <v>17</v>
      </c>
      <c r="F13343" s="397">
        <f>F13341+(E13343-E13341)*(F13344-F13341)/(E13344-E13341)</f>
        <v>4.3250999999999999</v>
      </c>
      <c r="G13343" s="98">
        <v>15</v>
      </c>
      <c r="H13343" s="491">
        <f>H13341+(E13343-E13341)*(H13344-H13341)/(E13344-E13341)</f>
        <v>0.69192399999999998</v>
      </c>
      <c r="I13343" s="492">
        <f>I13341+(E13343-E13341)*(I13344-I13341)/(E13344-E13341)</f>
        <v>6.2666666666666666</v>
      </c>
      <c r="J13343" s="397">
        <f>J13341+(E13343-E13341)*(J13344-J13341)/(E13344-E13341)</f>
        <v>0.65043333333333331</v>
      </c>
      <c r="K13343" s="469">
        <f t="shared" si="1183"/>
        <v>6.2508310161231577</v>
      </c>
      <c r="L13343" s="469">
        <f t="shared" si="1184"/>
        <v>-1.5835650543508883E-2</v>
      </c>
    </row>
    <row r="13344" spans="1:12">
      <c r="A13344" s="480" t="str">
        <f t="shared" si="1186"/>
        <v>D800-120</v>
      </c>
      <c r="B13344" s="480">
        <f t="shared" si="1181"/>
        <v>11</v>
      </c>
      <c r="C13344" s="480">
        <f t="shared" si="1182"/>
        <v>0</v>
      </c>
      <c r="D13344" s="480">
        <f t="shared" si="1187"/>
        <v>132</v>
      </c>
      <c r="E13344" s="480">
        <f t="shared" si="1188"/>
        <v>18</v>
      </c>
      <c r="F13344" s="484">
        <v>4.3365999999999998</v>
      </c>
      <c r="G13344" s="480">
        <v>15</v>
      </c>
      <c r="H13344" s="482">
        <v>0.68827799999999995</v>
      </c>
      <c r="I13344" s="483">
        <v>6.3</v>
      </c>
      <c r="J13344" s="484">
        <v>0.64429999999999998</v>
      </c>
      <c r="K13344" s="469">
        <f t="shared" si="1183"/>
        <v>6.3006517715225536</v>
      </c>
      <c r="L13344" s="469">
        <f t="shared" si="1184"/>
        <v>6.5177152255380122E-4</v>
      </c>
    </row>
    <row r="13345" spans="1:12">
      <c r="A13345" s="98" t="str">
        <f t="shared" si="1186"/>
        <v>D800-120</v>
      </c>
      <c r="B13345" s="98">
        <f t="shared" si="1181"/>
        <v>11</v>
      </c>
      <c r="C13345" s="98">
        <f t="shared" si="1182"/>
        <v>0</v>
      </c>
      <c r="D13345" s="98">
        <f t="shared" si="1187"/>
        <v>132</v>
      </c>
      <c r="E13345" s="98">
        <f t="shared" si="1188"/>
        <v>19</v>
      </c>
      <c r="F13345" s="397">
        <f>F13344+(E13345-E13344)*(F13347-F13344)/(E13347-E13344)</f>
        <v>4.3480333333333334</v>
      </c>
      <c r="G13345" s="98">
        <v>15</v>
      </c>
      <c r="H13345" s="491">
        <f>H13344+(E13345-E13344)*(H13347-H13344)/(E13347-E13344)</f>
        <v>0.6846456666666666</v>
      </c>
      <c r="I13345" s="492">
        <f>I13344+(E13345-E13344)*(I13347-I13344)/(E13347-E13344)</f>
        <v>6.3666666666666663</v>
      </c>
      <c r="J13345" s="397">
        <f>J13344+(E13345-E13344)*(J13347-J13344)/(E13347-E13344)</f>
        <v>0.63816666666666666</v>
      </c>
      <c r="K13345" s="469">
        <f t="shared" si="1183"/>
        <v>6.3507790161041946</v>
      </c>
      <c r="L13345" s="469">
        <f t="shared" si="1184"/>
        <v>-1.5887650562471656E-2</v>
      </c>
    </row>
    <row r="13346" spans="1:12">
      <c r="A13346" s="98" t="str">
        <f t="shared" si="1186"/>
        <v>D800-120</v>
      </c>
      <c r="B13346" s="98">
        <f t="shared" si="1181"/>
        <v>11</v>
      </c>
      <c r="C13346" s="98">
        <f t="shared" si="1182"/>
        <v>0</v>
      </c>
      <c r="D13346" s="98">
        <f t="shared" si="1187"/>
        <v>132</v>
      </c>
      <c r="E13346" s="98">
        <f t="shared" si="1188"/>
        <v>20</v>
      </c>
      <c r="F13346" s="397">
        <f>F13344+(E13346-E13344)*(F13347-F13344)/(E13347-E13344)</f>
        <v>4.3594666666666662</v>
      </c>
      <c r="G13346" s="98">
        <v>15</v>
      </c>
      <c r="H13346" s="491">
        <f>H13344+(E13346-E13344)*(H13347-H13344)/(E13347-E13344)</f>
        <v>0.68101333333333336</v>
      </c>
      <c r="I13346" s="492">
        <f>I13344+(E13346-E13344)*(I13347-I13344)/(E13347-E13344)</f>
        <v>6.4333333333333336</v>
      </c>
      <c r="J13346" s="397">
        <f>J13344+(E13346-E13344)*(J13347-J13344)/(E13347-E13344)</f>
        <v>0.63203333333333334</v>
      </c>
      <c r="K13346" s="469">
        <f t="shared" si="1183"/>
        <v>6.4014409898974067</v>
      </c>
      <c r="L13346" s="469">
        <f t="shared" si="1184"/>
        <v>-3.189234343592684E-2</v>
      </c>
    </row>
    <row r="13347" spans="1:12">
      <c r="A13347" s="480" t="str">
        <f t="shared" si="1186"/>
        <v>D800-120</v>
      </c>
      <c r="B13347" s="480">
        <f t="shared" si="1181"/>
        <v>11</v>
      </c>
      <c r="C13347" s="480">
        <f t="shared" si="1182"/>
        <v>0</v>
      </c>
      <c r="D13347" s="480">
        <f t="shared" si="1187"/>
        <v>132</v>
      </c>
      <c r="E13347" s="480">
        <f t="shared" si="1188"/>
        <v>21</v>
      </c>
      <c r="F13347" s="484">
        <v>4.3708999999999998</v>
      </c>
      <c r="G13347" s="480">
        <v>15</v>
      </c>
      <c r="H13347" s="482">
        <v>0.67738100000000001</v>
      </c>
      <c r="I13347" s="483">
        <v>6.5</v>
      </c>
      <c r="J13347" s="484">
        <v>0.62590000000000001</v>
      </c>
      <c r="K13347" s="469">
        <f t="shared" si="1183"/>
        <v>6.4526462950688011</v>
      </c>
      <c r="L13347" s="469">
        <f t="shared" si="1184"/>
        <v>-4.7353704931198948E-2</v>
      </c>
    </row>
    <row r="13348" spans="1:12">
      <c r="A13348" s="98" t="str">
        <f t="shared" si="1186"/>
        <v>D800-120</v>
      </c>
      <c r="B13348" s="98">
        <f t="shared" si="1181"/>
        <v>11</v>
      </c>
      <c r="C13348" s="98">
        <f t="shared" si="1182"/>
        <v>0</v>
      </c>
      <c r="D13348" s="98">
        <f t="shared" si="1187"/>
        <v>132</v>
      </c>
      <c r="E13348" s="98">
        <f t="shared" si="1188"/>
        <v>22</v>
      </c>
      <c r="F13348" s="397">
        <f>F13347+(E13348-E13347)*(F13350-F13347)/(E13350-E13347)</f>
        <v>4.3822333333333328</v>
      </c>
      <c r="G13348" s="98">
        <v>15</v>
      </c>
      <c r="H13348" s="491">
        <f>H13347+(E13348-E13347)*(H13350-H13347)/(E13350-E13347)</f>
        <v>0.67375966666666665</v>
      </c>
      <c r="I13348" s="492">
        <f>I13347+(E13348-E13347)*(I13350-I13347)/(E13350-E13347)</f>
        <v>6.5333333333333332</v>
      </c>
      <c r="J13348" s="397">
        <f>J13347+(E13348-E13347)*(J13350-J13347)/(E13350-E13347)</f>
        <v>0.61976666666666669</v>
      </c>
      <c r="K13348" s="469">
        <f t="shared" si="1183"/>
        <v>6.504149105591063</v>
      </c>
      <c r="L13348" s="469">
        <f t="shared" si="1184"/>
        <v>-2.9184227742270252E-2</v>
      </c>
    </row>
    <row r="13349" spans="1:12">
      <c r="A13349" s="98" t="str">
        <f t="shared" si="1186"/>
        <v>D800-120</v>
      </c>
      <c r="B13349" s="98">
        <f t="shared" si="1181"/>
        <v>11</v>
      </c>
      <c r="C13349" s="98">
        <f t="shared" si="1182"/>
        <v>0</v>
      </c>
      <c r="D13349" s="98">
        <f t="shared" si="1187"/>
        <v>132</v>
      </c>
      <c r="E13349" s="98">
        <f t="shared" si="1188"/>
        <v>23</v>
      </c>
      <c r="F13349" s="397">
        <f>F13347+(E13349-E13347)*(F13350-F13347)/(E13350-E13347)</f>
        <v>4.3935666666666666</v>
      </c>
      <c r="G13349" s="98">
        <v>15</v>
      </c>
      <c r="H13349" s="491">
        <f>H13347+(E13349-E13347)*(H13350-H13347)/(E13350-E13347)</f>
        <v>0.67013833333333339</v>
      </c>
      <c r="I13349" s="492">
        <f>I13347+(E13349-E13347)*(I13350-I13347)/(E13350-E13347)</f>
        <v>6.5666666666666664</v>
      </c>
      <c r="J13349" s="397">
        <f>J13347+(E13349-E13347)*(J13350-J13347)/(E13350-E13347)</f>
        <v>0.61363333333333336</v>
      </c>
      <c r="K13349" s="469">
        <f t="shared" si="1183"/>
        <v>6.5562085440070828</v>
      </c>
      <c r="L13349" s="469">
        <f t="shared" si="1184"/>
        <v>-1.045812265958368E-2</v>
      </c>
    </row>
    <row r="13350" spans="1:12">
      <c r="A13350" s="480" t="str">
        <f t="shared" si="1186"/>
        <v>D800-120</v>
      </c>
      <c r="B13350" s="480">
        <f t="shared" si="1181"/>
        <v>11</v>
      </c>
      <c r="C13350" s="480">
        <f t="shared" si="1182"/>
        <v>0</v>
      </c>
      <c r="D13350" s="480">
        <f t="shared" si="1187"/>
        <v>132</v>
      </c>
      <c r="E13350" s="480">
        <f t="shared" si="1188"/>
        <v>24</v>
      </c>
      <c r="F13350" s="484">
        <v>4.4048999999999996</v>
      </c>
      <c r="G13350" s="480">
        <v>15</v>
      </c>
      <c r="H13350" s="482">
        <v>0.66651700000000003</v>
      </c>
      <c r="I13350" s="483">
        <v>6.6</v>
      </c>
      <c r="J13350" s="484">
        <v>0.60750000000000004</v>
      </c>
      <c r="K13350" s="469">
        <f t="shared" si="1183"/>
        <v>6.608833683161869</v>
      </c>
      <c r="L13350" s="469">
        <f t="shared" si="1184"/>
        <v>8.8336831618693878E-3</v>
      </c>
    </row>
    <row r="13351" spans="1:12">
      <c r="A13351" s="98" t="str">
        <f t="shared" si="1186"/>
        <v>D800-120</v>
      </c>
      <c r="B13351" s="98">
        <f t="shared" si="1181"/>
        <v>11</v>
      </c>
      <c r="C13351" s="98">
        <f t="shared" si="1182"/>
        <v>0</v>
      </c>
      <c r="D13351" s="98">
        <f t="shared" si="1187"/>
        <v>132</v>
      </c>
      <c r="E13351" s="98">
        <f t="shared" si="1188"/>
        <v>25</v>
      </c>
      <c r="F13351" s="397">
        <f>F13350+(E13351-E13350)*(F13353-F13350)/(E13353-E13350)</f>
        <v>4.4161333333333328</v>
      </c>
      <c r="G13351" s="98">
        <v>15</v>
      </c>
      <c r="H13351" s="491">
        <f>H13350+(E13351-E13350)*(H13353-H13350)/(E13353-E13350)</f>
        <v>0.6629046666666667</v>
      </c>
      <c r="I13351" s="492">
        <f>I13350+(E13351-E13350)*(I13353-I13350)/(E13353-E13350)</f>
        <v>6.6666666666666661</v>
      </c>
      <c r="J13351" s="397">
        <f>J13350+(E13351-E13350)*(J13353-J13350)/(E13353-E13350)</f>
        <v>0.60133333333333339</v>
      </c>
      <c r="K13351" s="469">
        <f t="shared" si="1183"/>
        <v>6.6617924950495633</v>
      </c>
      <c r="L13351" s="469">
        <f t="shared" si="1184"/>
        <v>-4.874171617102796E-3</v>
      </c>
    </row>
    <row r="13352" spans="1:12">
      <c r="A13352" s="98" t="str">
        <f t="shared" si="1186"/>
        <v>D800-120</v>
      </c>
      <c r="B13352" s="98">
        <f t="shared" si="1181"/>
        <v>11</v>
      </c>
      <c r="C13352" s="98">
        <f t="shared" si="1182"/>
        <v>0</v>
      </c>
      <c r="D13352" s="98">
        <f t="shared" si="1187"/>
        <v>132</v>
      </c>
      <c r="E13352" s="98">
        <f t="shared" si="1188"/>
        <v>26</v>
      </c>
      <c r="F13352" s="397">
        <f>F13350+(E13352-E13350)*(F13353-F13350)/(E13353-E13350)</f>
        <v>4.4273666666666669</v>
      </c>
      <c r="G13352" s="98">
        <v>15</v>
      </c>
      <c r="H13352" s="491">
        <f>H13350+(E13352-E13350)*(H13353-H13350)/(E13353-E13350)</f>
        <v>0.65929233333333337</v>
      </c>
      <c r="I13352" s="492">
        <f>I13350+(E13352-E13350)*(I13353-I13350)/(E13353-E13350)</f>
        <v>6.7333333333333334</v>
      </c>
      <c r="J13352" s="397">
        <f>J13350+(E13352-E13350)*(J13353-J13350)/(E13353-E13350)</f>
        <v>0.59516666666666662</v>
      </c>
      <c r="K13352" s="469">
        <f t="shared" si="1183"/>
        <v>6.715331640946328</v>
      </c>
      <c r="L13352" s="469">
        <f t="shared" si="1184"/>
        <v>-1.8001692387005441E-2</v>
      </c>
    </row>
    <row r="13353" spans="1:12">
      <c r="A13353" s="480" t="str">
        <f t="shared" si="1186"/>
        <v>D800-120</v>
      </c>
      <c r="B13353" s="480">
        <f t="shared" si="1181"/>
        <v>11</v>
      </c>
      <c r="C13353" s="480">
        <f t="shared" si="1182"/>
        <v>0</v>
      </c>
      <c r="D13353" s="480">
        <f t="shared" si="1187"/>
        <v>132</v>
      </c>
      <c r="E13353" s="480">
        <f t="shared" si="1188"/>
        <v>27</v>
      </c>
      <c r="F13353" s="484">
        <v>4.4386000000000001</v>
      </c>
      <c r="G13353" s="480">
        <v>15</v>
      </c>
      <c r="H13353" s="482">
        <v>0.65568000000000004</v>
      </c>
      <c r="I13353" s="483">
        <v>6.8</v>
      </c>
      <c r="J13353" s="484">
        <v>0.58899999999999997</v>
      </c>
      <c r="K13353" s="469">
        <f t="shared" si="1183"/>
        <v>6.7694607125427035</v>
      </c>
      <c r="L13353" s="469">
        <f t="shared" si="1184"/>
        <v>-3.0539287457296282E-2</v>
      </c>
    </row>
    <row r="13354" spans="1:12">
      <c r="A13354" s="98" t="str">
        <f t="shared" si="1186"/>
        <v>D800-120</v>
      </c>
      <c r="B13354" s="98">
        <f t="shared" si="1181"/>
        <v>11</v>
      </c>
      <c r="C13354" s="98">
        <f t="shared" si="1182"/>
        <v>0</v>
      </c>
      <c r="D13354" s="98">
        <f t="shared" si="1187"/>
        <v>132</v>
      </c>
      <c r="E13354" s="98">
        <f t="shared" si="1188"/>
        <v>28</v>
      </c>
      <c r="F13354" s="397">
        <f>F13353+(E13354-E13353)*(F13356-F13353)/(E13356-E13353)</f>
        <v>4.4497666666666671</v>
      </c>
      <c r="G13354" s="98">
        <v>15</v>
      </c>
      <c r="H13354" s="491">
        <f>H13353+(E13354-E13353)*(H13356-H13353)/(E13356-E13353)</f>
        <v>0.65207433333333331</v>
      </c>
      <c r="I13354" s="492">
        <f>I13353+(E13354-E13353)*(I13356-I13353)/(E13356-E13353)</f>
        <v>6.833333333333333</v>
      </c>
      <c r="J13354" s="397">
        <f>J13353+(E13354-E13353)*(J13356-J13353)/(E13356-E13353)</f>
        <v>0.58286666666666664</v>
      </c>
      <c r="K13354" s="469">
        <f t="shared" si="1183"/>
        <v>6.8240175072064897</v>
      </c>
      <c r="L13354" s="469">
        <f t="shared" si="1184"/>
        <v>-9.3158261268433407E-3</v>
      </c>
    </row>
    <row r="13355" spans="1:12">
      <c r="A13355" s="98" t="str">
        <f t="shared" si="1186"/>
        <v>D800-120</v>
      </c>
      <c r="B13355" s="98">
        <f t="shared" si="1181"/>
        <v>11</v>
      </c>
      <c r="C13355" s="98">
        <f t="shared" si="1182"/>
        <v>0</v>
      </c>
      <c r="D13355" s="98">
        <f t="shared" si="1187"/>
        <v>132</v>
      </c>
      <c r="E13355" s="98">
        <f t="shared" si="1188"/>
        <v>29</v>
      </c>
      <c r="F13355" s="397">
        <f>F13353+(E13355-E13353)*(F13356-F13353)/(E13356-E13353)</f>
        <v>4.4609333333333332</v>
      </c>
      <c r="G13355" s="98">
        <v>15</v>
      </c>
      <c r="H13355" s="491">
        <f>H13353+(E13355-E13353)*(H13356-H13353)/(E13356-E13353)</f>
        <v>0.64846866666666669</v>
      </c>
      <c r="I13355" s="492">
        <f>I13353+(E13355-E13353)*(I13356-I13353)/(E13356-E13353)</f>
        <v>6.8666666666666671</v>
      </c>
      <c r="J13355" s="397">
        <f>J13353+(E13355-E13353)*(J13356-J13353)/(E13356-E13353)</f>
        <v>0.57673333333333332</v>
      </c>
      <c r="K13355" s="469">
        <f t="shared" si="1183"/>
        <v>6.8791810038624321</v>
      </c>
      <c r="L13355" s="469">
        <f t="shared" si="1184"/>
        <v>1.2514337195765002E-2</v>
      </c>
    </row>
    <row r="13356" spans="1:12">
      <c r="A13356" s="480" t="str">
        <f t="shared" si="1186"/>
        <v>D800-120</v>
      </c>
      <c r="B13356" s="480">
        <f t="shared" si="1181"/>
        <v>11</v>
      </c>
      <c r="C13356" s="480">
        <f t="shared" si="1182"/>
        <v>0</v>
      </c>
      <c r="D13356" s="480">
        <f t="shared" si="1187"/>
        <v>132</v>
      </c>
      <c r="E13356" s="480">
        <f t="shared" si="1188"/>
        <v>30</v>
      </c>
      <c r="F13356" s="484">
        <v>4.4721000000000002</v>
      </c>
      <c r="G13356" s="480">
        <v>15</v>
      </c>
      <c r="H13356" s="482">
        <v>0.64486299999999996</v>
      </c>
      <c r="I13356" s="483">
        <v>6.9</v>
      </c>
      <c r="J13356" s="484">
        <v>0.5706</v>
      </c>
      <c r="K13356" s="469">
        <f t="shared" si="1183"/>
        <v>6.934961379393763</v>
      </c>
      <c r="L13356" s="469">
        <f t="shared" si="1184"/>
        <v>3.4961379393762648E-2</v>
      </c>
    </row>
    <row r="13357" spans="1:12">
      <c r="A13357" s="98" t="str">
        <f t="shared" si="1186"/>
        <v>D800-120</v>
      </c>
      <c r="B13357" s="98">
        <f t="shared" si="1181"/>
        <v>11</v>
      </c>
      <c r="C13357" s="98">
        <f t="shared" si="1182"/>
        <v>0</v>
      </c>
      <c r="D13357" s="98">
        <f t="shared" si="1187"/>
        <v>132</v>
      </c>
      <c r="E13357" s="98">
        <f t="shared" si="1188"/>
        <v>31</v>
      </c>
      <c r="F13357" s="397">
        <f>F13356+(E13357-E13356)*(F13359-F13356)/(E13359-E13356)</f>
        <v>4.4832000000000001</v>
      </c>
      <c r="G13357" s="98">
        <v>15</v>
      </c>
      <c r="H13357" s="491">
        <f>H13356+(E13357-E13356)*(H13359-H13356)/(E13359-E13356)</f>
        <v>0.641262</v>
      </c>
      <c r="I13357" s="492">
        <f>I13356+(E13357-E13356)*(I13359-I13356)/(E13359-E13356)</f>
        <v>6.9666666666666668</v>
      </c>
      <c r="J13357" s="397">
        <f>J13356+(E13357-E13356)*(J13359-J13356)/(E13359-E13356)</f>
        <v>0.56446666666666667</v>
      </c>
      <c r="K13357" s="469">
        <f t="shared" si="1183"/>
        <v>6.9912141995003605</v>
      </c>
      <c r="L13357" s="469">
        <f t="shared" si="1184"/>
        <v>2.4547532833693708E-2</v>
      </c>
    </row>
    <row r="13358" spans="1:12">
      <c r="A13358" s="98" t="str">
        <f t="shared" si="1186"/>
        <v>D800-120</v>
      </c>
      <c r="B13358" s="98">
        <f t="shared" si="1181"/>
        <v>11</v>
      </c>
      <c r="C13358" s="98">
        <f t="shared" si="1182"/>
        <v>0</v>
      </c>
      <c r="D13358" s="98">
        <f t="shared" si="1187"/>
        <v>132</v>
      </c>
      <c r="E13358" s="98">
        <f t="shared" si="1188"/>
        <v>32</v>
      </c>
      <c r="F13358" s="397">
        <f>F13356+(E13358-E13356)*(F13359-F13356)/(E13359-E13356)</f>
        <v>4.4943</v>
      </c>
      <c r="G13358" s="98">
        <v>15</v>
      </c>
      <c r="H13358" s="491">
        <f>H13356+(E13358-E13356)*(H13359-H13356)/(E13359-E13356)</f>
        <v>0.63766099999999992</v>
      </c>
      <c r="I13358" s="492">
        <f>I13356+(E13358-E13356)*(I13359-I13356)/(E13359-E13356)</f>
        <v>7.0333333333333332</v>
      </c>
      <c r="J13358" s="397">
        <f>J13356+(E13358-E13356)*(J13359-J13356)/(E13359-E13356)</f>
        <v>0.55833333333333335</v>
      </c>
      <c r="K13358" s="469">
        <f t="shared" si="1183"/>
        <v>7.0481023615996596</v>
      </c>
      <c r="L13358" s="469">
        <f t="shared" si="1184"/>
        <v>1.4769028266326423E-2</v>
      </c>
    </row>
    <row r="13359" spans="1:12">
      <c r="A13359" s="480" t="str">
        <f t="shared" si="1186"/>
        <v>D800-120</v>
      </c>
      <c r="B13359" s="480">
        <f t="shared" si="1181"/>
        <v>11</v>
      </c>
      <c r="C13359" s="480">
        <f t="shared" si="1182"/>
        <v>0</v>
      </c>
      <c r="D13359" s="480">
        <f t="shared" si="1187"/>
        <v>132</v>
      </c>
      <c r="E13359" s="480">
        <f t="shared" si="1188"/>
        <v>33</v>
      </c>
      <c r="F13359" s="484">
        <v>4.5053999999999998</v>
      </c>
      <c r="G13359" s="480">
        <v>15</v>
      </c>
      <c r="H13359" s="482">
        <v>0.63405999999999996</v>
      </c>
      <c r="I13359" s="483">
        <v>7.1</v>
      </c>
      <c r="J13359" s="484">
        <v>0.55220000000000002</v>
      </c>
      <c r="K13359" s="469">
        <f t="shared" si="1183"/>
        <v>7.1056366905340189</v>
      </c>
      <c r="L13359" s="469">
        <f t="shared" si="1184"/>
        <v>5.636690534019273E-3</v>
      </c>
    </row>
    <row r="13360" spans="1:12">
      <c r="A13360" s="98" t="str">
        <f t="shared" si="1186"/>
        <v>D800-120</v>
      </c>
      <c r="B13360" s="98">
        <f t="shared" si="1181"/>
        <v>11</v>
      </c>
      <c r="C13360" s="98">
        <f t="shared" si="1182"/>
        <v>0</v>
      </c>
      <c r="D13360" s="98">
        <f t="shared" si="1187"/>
        <v>132</v>
      </c>
      <c r="E13360" s="98">
        <f t="shared" si="1188"/>
        <v>34</v>
      </c>
      <c r="F13360" s="397">
        <f>F13359+(E13360-E13359)*(F13362-F13359)/(E13362-E13359)</f>
        <v>4.5163666666666664</v>
      </c>
      <c r="G13360" s="98">
        <v>15</v>
      </c>
      <c r="H13360" s="491">
        <f>H13359+(E13360-E13359)*(H13362-H13359)/(E13362-E13359)</f>
        <v>0.63046166666666659</v>
      </c>
      <c r="I13360" s="492">
        <f>I13359+(E13360-E13359)*(I13362-I13359)/(E13362-E13359)</f>
        <v>7.1666666666666661</v>
      </c>
      <c r="J13360" s="397">
        <f>J13359+(E13360-E13359)*(J13362-J13359)/(E13362-E13359)</f>
        <v>0.5460666666666667</v>
      </c>
      <c r="K13360" s="469">
        <f t="shared" si="1183"/>
        <v>7.1635864723469842</v>
      </c>
      <c r="L13360" s="469">
        <f t="shared" si="1184"/>
        <v>-3.0801943196818726E-3</v>
      </c>
    </row>
    <row r="13361" spans="1:12">
      <c r="A13361" s="98" t="str">
        <f t="shared" si="1186"/>
        <v>D800-120</v>
      </c>
      <c r="B13361" s="98">
        <f t="shared" si="1181"/>
        <v>11</v>
      </c>
      <c r="C13361" s="98">
        <f t="shared" si="1182"/>
        <v>0</v>
      </c>
      <c r="D13361" s="98">
        <f t="shared" si="1187"/>
        <v>132</v>
      </c>
      <c r="E13361" s="98">
        <f t="shared" si="1188"/>
        <v>35</v>
      </c>
      <c r="F13361" s="397">
        <f>F13359+(E13361-E13359)*(F13362-F13359)/(E13362-E13359)</f>
        <v>4.527333333333333</v>
      </c>
      <c r="G13361" s="98">
        <v>15</v>
      </c>
      <c r="H13361" s="491">
        <f>H13359+(E13361-E13359)*(H13362-H13359)/(E13362-E13359)</f>
        <v>0.62686333333333333</v>
      </c>
      <c r="I13361" s="492">
        <f>I13359+(E13361-E13359)*(I13362-I13359)/(E13362-E13359)</f>
        <v>7.2333333333333334</v>
      </c>
      <c r="J13361" s="397">
        <f>J13359+(E13361-E13359)*(J13362-J13359)/(E13362-E13359)</f>
        <v>0.53993333333333338</v>
      </c>
      <c r="K13361" s="469">
        <f t="shared" si="1183"/>
        <v>7.2222015431327398</v>
      </c>
      <c r="L13361" s="469">
        <f t="shared" si="1184"/>
        <v>-1.1131790200593628E-2</v>
      </c>
    </row>
    <row r="13362" spans="1:12">
      <c r="A13362" s="480" t="str">
        <f t="shared" si="1186"/>
        <v>D800-120</v>
      </c>
      <c r="B13362" s="480">
        <f t="shared" si="1181"/>
        <v>11</v>
      </c>
      <c r="C13362" s="480">
        <f t="shared" si="1182"/>
        <v>0</v>
      </c>
      <c r="D13362" s="480">
        <f t="shared" si="1187"/>
        <v>132</v>
      </c>
      <c r="E13362" s="480">
        <f t="shared" si="1188"/>
        <v>36</v>
      </c>
      <c r="F13362" s="484">
        <v>4.5382999999999996</v>
      </c>
      <c r="G13362" s="480">
        <v>15</v>
      </c>
      <c r="H13362" s="482">
        <v>0.62326499999999996</v>
      </c>
      <c r="I13362" s="483">
        <v>7.3</v>
      </c>
      <c r="J13362" s="484">
        <v>0.53380000000000005</v>
      </c>
      <c r="K13362" s="469">
        <f t="shared" si="1183"/>
        <v>7.2814934257498818</v>
      </c>
      <c r="L13362" s="469">
        <f t="shared" si="1184"/>
        <v>-1.8506574250118035E-2</v>
      </c>
    </row>
    <row r="13363" spans="1:12">
      <c r="A13363" s="98" t="str">
        <f t="shared" si="1186"/>
        <v>D800-120</v>
      </c>
      <c r="B13363" s="98">
        <f t="shared" si="1181"/>
        <v>11</v>
      </c>
      <c r="C13363" s="98">
        <f t="shared" si="1182"/>
        <v>0</v>
      </c>
      <c r="D13363" s="98">
        <f t="shared" si="1187"/>
        <v>132</v>
      </c>
      <c r="E13363" s="98">
        <f t="shared" si="1188"/>
        <v>37</v>
      </c>
      <c r="F13363" s="397">
        <f>F13362+(E13363-E13362)*(F13365-F13362)/(E13365-E13362)</f>
        <v>4.5492333333333335</v>
      </c>
      <c r="G13363" s="98">
        <v>15</v>
      </c>
      <c r="H13363" s="491">
        <f>H13362+(E13363-E13362)*(H13365-H13362)/(E13365-E13362)</f>
        <v>0.62266699999999997</v>
      </c>
      <c r="I13363" s="492">
        <f>I13362+(E13363-E13362)*(I13365-I13362)/(E13365-E13362)</f>
        <v>7.3666666666666663</v>
      </c>
      <c r="J13363" s="397">
        <f>J13362+(E13363-E13362)*(J13365-J13362)/(E13365-E13362)</f>
        <v>0.52766666666666673</v>
      </c>
      <c r="K13363" s="469">
        <f t="shared" si="1183"/>
        <v>7.3060453393761575</v>
      </c>
      <c r="L13363" s="469">
        <f t="shared" si="1184"/>
        <v>-6.0621327290508731E-2</v>
      </c>
    </row>
    <row r="13364" spans="1:12">
      <c r="A13364" s="98" t="str">
        <f t="shared" si="1186"/>
        <v>D800-120</v>
      </c>
      <c r="B13364" s="98">
        <f t="shared" si="1181"/>
        <v>11</v>
      </c>
      <c r="C13364" s="98">
        <f t="shared" si="1182"/>
        <v>0</v>
      </c>
      <c r="D13364" s="98">
        <f t="shared" si="1187"/>
        <v>132</v>
      </c>
      <c r="E13364" s="98">
        <f t="shared" si="1188"/>
        <v>38</v>
      </c>
      <c r="F13364" s="397">
        <f>F13362+(E13364-E13362)*(F13365-F13362)/(E13365-E13362)</f>
        <v>4.5601666666666665</v>
      </c>
      <c r="G13364" s="98">
        <v>15</v>
      </c>
      <c r="H13364" s="491">
        <f>H13362+(E13364-E13362)*(H13365-H13362)/(E13365-E13362)</f>
        <v>0.62206899999999998</v>
      </c>
      <c r="I13364" s="492">
        <f>I13362+(E13364-E13362)*(I13365-I13362)/(E13365-E13362)</f>
        <v>7.4333333333333336</v>
      </c>
      <c r="J13364" s="397">
        <f>J13362+(E13364-E13362)*(J13365-J13362)/(E13365-E13362)</f>
        <v>0.52153333333333329</v>
      </c>
      <c r="K13364" s="469">
        <f t="shared" si="1183"/>
        <v>7.3306444569118003</v>
      </c>
      <c r="L13364" s="469">
        <f t="shared" si="1184"/>
        <v>-0.10268887642153324</v>
      </c>
    </row>
    <row r="13365" spans="1:12">
      <c r="A13365" s="480" t="str">
        <f t="shared" si="1186"/>
        <v>D800-120</v>
      </c>
      <c r="B13365" s="480">
        <f t="shared" si="1181"/>
        <v>11</v>
      </c>
      <c r="C13365" s="480">
        <f t="shared" si="1182"/>
        <v>0</v>
      </c>
      <c r="D13365" s="480">
        <f t="shared" si="1187"/>
        <v>132</v>
      </c>
      <c r="E13365" s="480">
        <f t="shared" si="1188"/>
        <v>39</v>
      </c>
      <c r="F13365" s="484">
        <v>4.5711000000000004</v>
      </c>
      <c r="G13365" s="480">
        <v>15</v>
      </c>
      <c r="H13365" s="482">
        <v>0.621471</v>
      </c>
      <c r="I13365" s="483">
        <v>7.5</v>
      </c>
      <c r="J13365" s="484">
        <v>0.51539999999999997</v>
      </c>
      <c r="K13365" s="469">
        <f t="shared" si="1183"/>
        <v>7.3552909146203129</v>
      </c>
      <c r="L13365" s="469">
        <f t="shared" si="1184"/>
        <v>-0.14470908537968707</v>
      </c>
    </row>
    <row r="13366" spans="1:12">
      <c r="A13366" s="98" t="str">
        <f t="shared" si="1186"/>
        <v>D800-120</v>
      </c>
      <c r="B13366" s="98">
        <f t="shared" si="1181"/>
        <v>11</v>
      </c>
      <c r="C13366" s="98">
        <f t="shared" si="1182"/>
        <v>0</v>
      </c>
      <c r="D13366" s="98">
        <f t="shared" si="1187"/>
        <v>132</v>
      </c>
      <c r="E13366" s="98">
        <f t="shared" si="1188"/>
        <v>40</v>
      </c>
      <c r="F13366" s="397">
        <f>F13365+(E13366-E13365)*(F13368-F13365)/(E13368-E13365)</f>
        <v>4.5819333333333336</v>
      </c>
      <c r="G13366" s="98">
        <v>15</v>
      </c>
      <c r="H13366" s="491">
        <f>H13365+(E13366-E13365)*(H13368-H13365)/(E13368-E13365)</f>
        <v>0.61487199999999997</v>
      </c>
      <c r="I13366" s="492">
        <f>I13365+(E13366-E13365)*(I13368-I13365)/(E13368-E13365)</f>
        <v>7.5666666666666664</v>
      </c>
      <c r="J13366" s="397">
        <f>J13365+(E13366-E13365)*(J13368-J13365)/(E13368-E13365)</f>
        <v>0.50926666666666665</v>
      </c>
      <c r="K13366" s="469">
        <f t="shared" si="1183"/>
        <v>7.4518490569310911</v>
      </c>
      <c r="L13366" s="469">
        <f t="shared" si="1184"/>
        <v>-0.11481760973557531</v>
      </c>
    </row>
    <row r="13367" spans="1:12">
      <c r="A13367" s="98" t="str">
        <f t="shared" si="1186"/>
        <v>D800-120</v>
      </c>
      <c r="B13367" s="98">
        <f t="shared" si="1181"/>
        <v>11</v>
      </c>
      <c r="C13367" s="98">
        <f t="shared" si="1182"/>
        <v>0</v>
      </c>
      <c r="D13367" s="98">
        <f t="shared" si="1187"/>
        <v>132</v>
      </c>
      <c r="E13367" s="98">
        <f t="shared" si="1188"/>
        <v>41</v>
      </c>
      <c r="F13367" s="397">
        <f>F13365+(E13367-E13365)*(F13368-F13365)/(E13368-E13365)</f>
        <v>4.5927666666666669</v>
      </c>
      <c r="G13367" s="98">
        <v>15</v>
      </c>
      <c r="H13367" s="491">
        <f>H13365+(E13367-E13365)*(H13368-H13365)/(E13368-E13365)</f>
        <v>0.60827300000000006</v>
      </c>
      <c r="I13367" s="492">
        <f>I13365+(E13367-E13365)*(I13368-I13365)/(E13368-E13365)</f>
        <v>7.6333333333333337</v>
      </c>
      <c r="J13367" s="397">
        <f>J13365+(E13367-E13365)*(J13368-J13365)/(E13368-E13365)</f>
        <v>0.50313333333333332</v>
      </c>
      <c r="K13367" s="469">
        <f t="shared" si="1183"/>
        <v>7.5505022689921573</v>
      </c>
      <c r="L13367" s="469">
        <f t="shared" si="1184"/>
        <v>-8.2831064341176486E-2</v>
      </c>
    </row>
    <row r="13368" spans="1:12">
      <c r="A13368" s="480" t="str">
        <f t="shared" si="1186"/>
        <v>D800-120</v>
      </c>
      <c r="B13368" s="480">
        <f t="shared" si="1181"/>
        <v>11</v>
      </c>
      <c r="C13368" s="480">
        <f t="shared" si="1182"/>
        <v>0</v>
      </c>
      <c r="D13368" s="480">
        <f t="shared" si="1187"/>
        <v>132</v>
      </c>
      <c r="E13368" s="480">
        <f t="shared" si="1188"/>
        <v>42</v>
      </c>
      <c r="F13368" s="484">
        <v>4.6036000000000001</v>
      </c>
      <c r="G13368" s="480">
        <v>15</v>
      </c>
      <c r="H13368" s="482">
        <v>0.60167400000000004</v>
      </c>
      <c r="I13368" s="483">
        <v>7.7</v>
      </c>
      <c r="J13368" s="484">
        <v>0.497</v>
      </c>
      <c r="K13368" s="469">
        <f t="shared" si="1183"/>
        <v>7.6513194853026718</v>
      </c>
      <c r="L13368" s="469">
        <f t="shared" si="1184"/>
        <v>-4.868051469732837E-2</v>
      </c>
    </row>
    <row r="13369" spans="1:12">
      <c r="A13369" s="98" t="str">
        <f t="shared" si="1186"/>
        <v>D800-120</v>
      </c>
      <c r="B13369" s="98">
        <f t="shared" si="1181"/>
        <v>11</v>
      </c>
      <c r="C13369" s="98">
        <f t="shared" si="1182"/>
        <v>0</v>
      </c>
      <c r="D13369" s="98">
        <f t="shared" si="1187"/>
        <v>132</v>
      </c>
      <c r="E13369" s="98">
        <f t="shared" si="1188"/>
        <v>43</v>
      </c>
      <c r="F13369" s="397">
        <f>F13368+(E13369-E13368)*(F13371-F13368)/(E13371-E13368)</f>
        <v>4.6143666666666672</v>
      </c>
      <c r="G13369" s="98">
        <v>15</v>
      </c>
      <c r="H13369" s="491">
        <f>H13368+(E13369-E13368)*(H13371-H13368)/(E13371-E13368)</f>
        <v>0.59807166666666667</v>
      </c>
      <c r="I13369" s="492">
        <f>I13368+(E13369-E13368)*(I13371-I13368)/(E13371-E13368)</f>
        <v>7.7333333333333334</v>
      </c>
      <c r="J13369" s="397">
        <f>J13368+(E13369-E13368)*(J13371-J13368)/(E13371-E13368)</f>
        <v>0.49086666666666667</v>
      </c>
      <c r="K13369" s="469">
        <f t="shared" si="1183"/>
        <v>7.7154075737857513</v>
      </c>
      <c r="L13369" s="469">
        <f t="shared" si="1184"/>
        <v>-1.7925759547582132E-2</v>
      </c>
    </row>
    <row r="13370" spans="1:12">
      <c r="A13370" s="98" t="str">
        <f t="shared" si="1186"/>
        <v>D800-120</v>
      </c>
      <c r="B13370" s="98">
        <f t="shared" si="1181"/>
        <v>11</v>
      </c>
      <c r="C13370" s="98">
        <f t="shared" si="1182"/>
        <v>0</v>
      </c>
      <c r="D13370" s="98">
        <f t="shared" si="1187"/>
        <v>132</v>
      </c>
      <c r="E13370" s="98">
        <f t="shared" si="1188"/>
        <v>44</v>
      </c>
      <c r="F13370" s="397">
        <f>F13368+(E13370-E13368)*(F13371-F13368)/(E13371-E13368)</f>
        <v>4.6251333333333333</v>
      </c>
      <c r="G13370" s="98">
        <v>15</v>
      </c>
      <c r="H13370" s="491">
        <f>H13368+(E13370-E13368)*(H13371-H13368)/(E13371-E13368)</f>
        <v>0.59446933333333341</v>
      </c>
      <c r="I13370" s="492">
        <f>I13368+(E13370-E13368)*(I13371-I13368)/(E13371-E13368)</f>
        <v>7.7666666666666666</v>
      </c>
      <c r="J13370" s="397">
        <f>J13368+(E13370-E13368)*(J13371-J13368)/(E13371-E13368)</f>
        <v>0.48473333333333335</v>
      </c>
      <c r="K13370" s="469">
        <f t="shared" si="1183"/>
        <v>7.7802723773808342</v>
      </c>
      <c r="L13370" s="469">
        <f t="shared" si="1184"/>
        <v>1.3605710714167607E-2</v>
      </c>
    </row>
    <row r="13371" spans="1:12">
      <c r="A13371" s="480" t="str">
        <f t="shared" si="1186"/>
        <v>D800-120</v>
      </c>
      <c r="B13371" s="480">
        <f t="shared" si="1181"/>
        <v>11</v>
      </c>
      <c r="C13371" s="480">
        <f t="shared" si="1182"/>
        <v>0</v>
      </c>
      <c r="D13371" s="480">
        <f t="shared" ref="D13371:D13402" si="1189">D13370</f>
        <v>132</v>
      </c>
      <c r="E13371" s="480">
        <f t="shared" si="1188"/>
        <v>45</v>
      </c>
      <c r="F13371" s="484">
        <v>4.6359000000000004</v>
      </c>
      <c r="G13371" s="480">
        <v>15</v>
      </c>
      <c r="H13371" s="482">
        <v>0.59086700000000003</v>
      </c>
      <c r="I13371" s="483">
        <v>7.8</v>
      </c>
      <c r="J13371" s="484">
        <v>0.47860000000000003</v>
      </c>
      <c r="K13371" s="469">
        <f t="shared" si="1183"/>
        <v>7.8459281022632847</v>
      </c>
      <c r="L13371" s="469">
        <f t="shared" si="1184"/>
        <v>4.592810226328492E-2</v>
      </c>
    </row>
    <row r="13372" spans="1:12">
      <c r="A13372" s="98" t="str">
        <f t="shared" si="1186"/>
        <v>D800-120</v>
      </c>
      <c r="B13372" s="98">
        <f t="shared" si="1181"/>
        <v>11</v>
      </c>
      <c r="C13372" s="98">
        <f t="shared" si="1182"/>
        <v>0</v>
      </c>
      <c r="D13372" s="98">
        <f t="shared" si="1189"/>
        <v>132</v>
      </c>
      <c r="E13372" s="98">
        <f t="shared" si="1188"/>
        <v>46</v>
      </c>
      <c r="F13372" s="397">
        <f>F13371+(E13372-E13371)*(F13374-F13371)/(E13374-E13371)</f>
        <v>4.6466000000000003</v>
      </c>
      <c r="G13372" s="98">
        <v>15</v>
      </c>
      <c r="H13372" s="491">
        <f>H13371+(E13372-E13371)*(H13374-H13371)/(E13374-E13371)</f>
        <v>0.58725933333333336</v>
      </c>
      <c r="I13372" s="492">
        <f>I13371+(E13372-E13371)*(I13374-I13371)/(E13374-E13371)</f>
        <v>7.8666666666666663</v>
      </c>
      <c r="J13372" s="397">
        <f>J13371+(E13372-E13371)*(J13374-J13371)/(E13374-E13371)</f>
        <v>0.4724666666666667</v>
      </c>
      <c r="K13372" s="469">
        <f t="shared" si="1183"/>
        <v>7.9123476397139711</v>
      </c>
      <c r="L13372" s="469">
        <f t="shared" si="1184"/>
        <v>4.5680973047304896E-2</v>
      </c>
    </row>
    <row r="13373" spans="1:12">
      <c r="A13373" s="98" t="str">
        <f t="shared" si="1186"/>
        <v>D800-120</v>
      </c>
      <c r="B13373" s="98">
        <f t="shared" ref="B13373:B13436" si="1190">INT(D13373/12)</f>
        <v>11</v>
      </c>
      <c r="C13373" s="98">
        <f t="shared" ref="C13373:C13436" si="1191">D13373-B13373*12</f>
        <v>0</v>
      </c>
      <c r="D13373" s="98">
        <f t="shared" si="1189"/>
        <v>132</v>
      </c>
      <c r="E13373" s="98">
        <f t="shared" si="1188"/>
        <v>47</v>
      </c>
      <c r="F13373" s="397">
        <f>F13371+(E13373-E13371)*(F13374-F13371)/(E13374-E13371)</f>
        <v>4.6573000000000002</v>
      </c>
      <c r="G13373" s="98">
        <v>15</v>
      </c>
      <c r="H13373" s="491">
        <f>H13371+(E13373-E13371)*(H13374-H13371)/(E13374-E13371)</f>
        <v>0.58365166666666668</v>
      </c>
      <c r="I13373" s="492">
        <f>I13371+(E13373-E13371)*(I13374-I13371)/(E13374-E13371)</f>
        <v>7.9333333333333336</v>
      </c>
      <c r="J13373" s="397">
        <f>J13371+(E13373-E13371)*(J13374-J13371)/(E13374-E13371)</f>
        <v>0.46633333333333332</v>
      </c>
      <c r="K13373" s="469">
        <f t="shared" si="1183"/>
        <v>7.9795882818233483</v>
      </c>
      <c r="L13373" s="469">
        <f t="shared" si="1184"/>
        <v>4.6254948490014769E-2</v>
      </c>
    </row>
    <row r="13374" spans="1:12">
      <c r="A13374" s="480" t="str">
        <f t="shared" si="1186"/>
        <v>D800-120</v>
      </c>
      <c r="B13374" s="480">
        <f t="shared" si="1190"/>
        <v>11</v>
      </c>
      <c r="C13374" s="480">
        <f t="shared" si="1191"/>
        <v>0</v>
      </c>
      <c r="D13374" s="480">
        <f t="shared" si="1189"/>
        <v>132</v>
      </c>
      <c r="E13374" s="480">
        <f t="shared" si="1188"/>
        <v>48</v>
      </c>
      <c r="F13374" s="484">
        <v>4.6680000000000001</v>
      </c>
      <c r="G13374" s="480">
        <v>15</v>
      </c>
      <c r="H13374" s="482">
        <v>0.580044</v>
      </c>
      <c r="I13374" s="483">
        <v>8</v>
      </c>
      <c r="J13374" s="484">
        <v>0.4602</v>
      </c>
      <c r="K13374" s="469">
        <f t="shared" si="1183"/>
        <v>8.0476653495252091</v>
      </c>
      <c r="L13374" s="469">
        <f t="shared" si="1184"/>
        <v>4.7665349525209066E-2</v>
      </c>
    </row>
    <row r="13375" spans="1:12">
      <c r="A13375" s="98" t="str">
        <f t="shared" si="1186"/>
        <v>D800-120</v>
      </c>
      <c r="B13375" s="98">
        <f t="shared" si="1190"/>
        <v>11</v>
      </c>
      <c r="C13375" s="98">
        <f t="shared" si="1191"/>
        <v>0</v>
      </c>
      <c r="D13375" s="98">
        <f t="shared" si="1189"/>
        <v>132</v>
      </c>
      <c r="E13375" s="98">
        <f t="shared" si="1188"/>
        <v>49</v>
      </c>
      <c r="F13375" s="397">
        <f>F13374+(E13375-E13374)*(F13377-F13374)/(E13377-E13374)</f>
        <v>4.6786333333333339</v>
      </c>
      <c r="G13375" s="98">
        <v>15</v>
      </c>
      <c r="H13375" s="491">
        <f>H13374+(E13375-E13374)*(H13377-H13374)/(E13377-E13374)</f>
        <v>0.57642933333333335</v>
      </c>
      <c r="I13375" s="492">
        <f>I13374+(E13375-E13374)*(I13377-I13374)/(E13377-E13374)</f>
        <v>8.1</v>
      </c>
      <c r="J13375" s="397">
        <f>J13374+(E13375-E13374)*(J13377-J13374)/(E13377-E13374)</f>
        <v>0.45406666666666667</v>
      </c>
      <c r="K13375" s="469">
        <f t="shared" si="1183"/>
        <v>8.1165774584684574</v>
      </c>
      <c r="L13375" s="469">
        <f t="shared" si="1184"/>
        <v>1.6577458468457706E-2</v>
      </c>
    </row>
    <row r="13376" spans="1:12">
      <c r="A13376" s="98" t="str">
        <f t="shared" si="1186"/>
        <v>D800-120</v>
      </c>
      <c r="B13376" s="98">
        <f t="shared" si="1190"/>
        <v>11</v>
      </c>
      <c r="C13376" s="98">
        <f t="shared" si="1191"/>
        <v>0</v>
      </c>
      <c r="D13376" s="98">
        <f t="shared" si="1189"/>
        <v>132</v>
      </c>
      <c r="E13376" s="98">
        <f t="shared" si="1188"/>
        <v>50</v>
      </c>
      <c r="F13376" s="397">
        <f>F13374+(E13376-E13374)*(F13377-F13374)/(E13377-E13374)</f>
        <v>4.6892666666666667</v>
      </c>
      <c r="G13376" s="98">
        <v>15</v>
      </c>
      <c r="H13376" s="491">
        <f>H13374+(E13376-E13374)*(H13377-H13374)/(E13377-E13374)</f>
        <v>0.57281466666666669</v>
      </c>
      <c r="I13376" s="492">
        <f>I13374+(E13376-E13374)*(I13377-I13374)/(E13377-E13374)</f>
        <v>8.2000000000000011</v>
      </c>
      <c r="J13376" s="397">
        <f>J13374+(E13376-E13374)*(J13377-J13374)/(E13377-E13374)</f>
        <v>0.44793333333333335</v>
      </c>
      <c r="K13376" s="469">
        <f t="shared" si="1183"/>
        <v>8.1863592878208422</v>
      </c>
      <c r="L13376" s="469">
        <f t="shared" si="1184"/>
        <v>-1.3640712179158854E-2</v>
      </c>
    </row>
    <row r="13377" spans="1:12">
      <c r="A13377" s="480" t="str">
        <f t="shared" si="1186"/>
        <v>D800-120</v>
      </c>
      <c r="B13377" s="480">
        <f t="shared" si="1190"/>
        <v>11</v>
      </c>
      <c r="C13377" s="480">
        <f t="shared" si="1191"/>
        <v>0</v>
      </c>
      <c r="D13377" s="480">
        <f t="shared" si="1189"/>
        <v>132</v>
      </c>
      <c r="E13377" s="480">
        <f t="shared" si="1188"/>
        <v>51</v>
      </c>
      <c r="F13377" s="484">
        <v>4.6999000000000004</v>
      </c>
      <c r="G13377" s="480">
        <v>15</v>
      </c>
      <c r="H13377" s="482">
        <v>0.56920000000000004</v>
      </c>
      <c r="I13377" s="483">
        <v>8.3000000000000007</v>
      </c>
      <c r="J13377" s="484">
        <v>0.44180000000000003</v>
      </c>
      <c r="K13377" s="469">
        <f t="shared" si="1183"/>
        <v>8.2570274068868592</v>
      </c>
      <c r="L13377" s="469">
        <f t="shared" si="1184"/>
        <v>-4.29725931131415E-2</v>
      </c>
    </row>
    <row r="13378" spans="1:12">
      <c r="A13378" s="98" t="str">
        <f t="shared" si="1186"/>
        <v>D800-120</v>
      </c>
      <c r="B13378" s="98">
        <f t="shared" si="1190"/>
        <v>11</v>
      </c>
      <c r="C13378" s="98">
        <f t="shared" si="1191"/>
        <v>0</v>
      </c>
      <c r="D13378" s="98">
        <f t="shared" si="1189"/>
        <v>132</v>
      </c>
      <c r="E13378" s="98">
        <f t="shared" si="1188"/>
        <v>52</v>
      </c>
      <c r="F13378" s="397">
        <f>F13377+(E13378-E13377)*(F13380-F13377)/(E13380-E13377)</f>
        <v>4.7104333333333335</v>
      </c>
      <c r="G13378" s="98">
        <v>15</v>
      </c>
      <c r="H13378" s="491">
        <f>H13377+(E13378-E13377)*(H13380-H13377)/(E13380-E13377)</f>
        <v>0.56557666666666673</v>
      </c>
      <c r="I13378" s="492">
        <f>I13377+(E13378-E13377)*(I13380-I13377)/(E13380-E13377)</f>
        <v>8.3666666666666671</v>
      </c>
      <c r="J13378" s="397">
        <f>J13377+(E13378-E13377)*(J13380-J13377)/(E13380-E13377)</f>
        <v>0.4356666666666667</v>
      </c>
      <c r="K13378" s="469">
        <f t="shared" si="1183"/>
        <v>8.3285496219198105</v>
      </c>
      <c r="L13378" s="469">
        <f t="shared" si="1184"/>
        <v>-3.8117044746856621E-2</v>
      </c>
    </row>
    <row r="13379" spans="1:12">
      <c r="A13379" s="98" t="str">
        <f t="shared" si="1186"/>
        <v>D800-120</v>
      </c>
      <c r="B13379" s="98">
        <f t="shared" si="1190"/>
        <v>11</v>
      </c>
      <c r="C13379" s="98">
        <f t="shared" si="1191"/>
        <v>0</v>
      </c>
      <c r="D13379" s="98">
        <f t="shared" si="1189"/>
        <v>132</v>
      </c>
      <c r="E13379" s="98">
        <f t="shared" si="1188"/>
        <v>53</v>
      </c>
      <c r="F13379" s="397">
        <f>F13377+(E13379-E13377)*(F13380-F13377)/(E13380-E13377)</f>
        <v>4.7209666666666665</v>
      </c>
      <c r="G13379" s="98">
        <v>15</v>
      </c>
      <c r="H13379" s="491">
        <f>H13377+(E13379-E13377)*(H13380-H13377)/(E13380-E13377)</f>
        <v>0.5619533333333333</v>
      </c>
      <c r="I13379" s="492">
        <f>I13377+(E13379-E13377)*(I13380-I13377)/(E13380-E13377)</f>
        <v>8.4333333333333336</v>
      </c>
      <c r="J13379" s="397">
        <f>J13377+(E13379-E13377)*(J13380-J13377)/(E13380-E13377)</f>
        <v>0.42953333333333332</v>
      </c>
      <c r="K13379" s="469">
        <f t="shared" si="1183"/>
        <v>8.400994151353018</v>
      </c>
      <c r="L13379" s="469">
        <f t="shared" si="1184"/>
        <v>-3.2339181980315601E-2</v>
      </c>
    </row>
    <row r="13380" spans="1:12">
      <c r="A13380" s="480" t="str">
        <f t="shared" si="1186"/>
        <v>D800-120</v>
      </c>
      <c r="B13380" s="480">
        <f t="shared" si="1190"/>
        <v>11</v>
      </c>
      <c r="C13380" s="480">
        <f t="shared" si="1191"/>
        <v>0</v>
      </c>
      <c r="D13380" s="480">
        <f t="shared" si="1189"/>
        <v>132</v>
      </c>
      <c r="E13380" s="480">
        <f t="shared" si="1188"/>
        <v>54</v>
      </c>
      <c r="F13380" s="484">
        <v>4.7314999999999996</v>
      </c>
      <c r="G13380" s="480">
        <v>15</v>
      </c>
      <c r="H13380" s="482">
        <v>0.55832999999999999</v>
      </c>
      <c r="I13380" s="483">
        <v>8.5</v>
      </c>
      <c r="J13380" s="484">
        <v>0.4234</v>
      </c>
      <c r="K13380" s="469">
        <f t="shared" si="1183"/>
        <v>8.4743789515161279</v>
      </c>
      <c r="L13380" s="469">
        <f t="shared" si="1184"/>
        <v>-2.5621048483872144E-2</v>
      </c>
    </row>
    <row r="13381" spans="1:12">
      <c r="A13381" s="98" t="str">
        <f t="shared" si="1186"/>
        <v>D800-120</v>
      </c>
      <c r="B13381" s="98">
        <f t="shared" si="1190"/>
        <v>11</v>
      </c>
      <c r="C13381" s="98">
        <f t="shared" si="1191"/>
        <v>0</v>
      </c>
      <c r="D13381" s="98">
        <f t="shared" si="1189"/>
        <v>132</v>
      </c>
      <c r="E13381" s="98">
        <f t="shared" si="1188"/>
        <v>55</v>
      </c>
      <c r="F13381" s="397">
        <f>F13380+(E13381-E13380)*(F13383-F13380)/(E13383-E13380)</f>
        <v>4.7419666666666664</v>
      </c>
      <c r="G13381" s="98">
        <v>15</v>
      </c>
      <c r="H13381" s="491">
        <f>H13380+(E13381-E13380)*(H13383-H13380)/(E13383-E13380)</f>
        <v>0.55469599999999997</v>
      </c>
      <c r="I13381" s="492">
        <f>I13380+(E13381-E13380)*(I13383-I13380)/(E13383-E13380)</f>
        <v>8.5666666666666664</v>
      </c>
      <c r="J13381" s="397">
        <f>J13380+(E13381-E13380)*(J13383-J13380)/(E13383-E13380)</f>
        <v>0.41726666666666667</v>
      </c>
      <c r="K13381" s="469">
        <f t="shared" si="1183"/>
        <v>8.5487666517636089</v>
      </c>
      <c r="L13381" s="469">
        <f t="shared" si="1184"/>
        <v>-1.7900014903057482E-2</v>
      </c>
    </row>
    <row r="13382" spans="1:12">
      <c r="A13382" s="98" t="str">
        <f t="shared" si="1186"/>
        <v>D800-120</v>
      </c>
      <c r="B13382" s="98">
        <f t="shared" si="1190"/>
        <v>11</v>
      </c>
      <c r="C13382" s="98">
        <f t="shared" si="1191"/>
        <v>0</v>
      </c>
      <c r="D13382" s="98">
        <f t="shared" si="1189"/>
        <v>132</v>
      </c>
      <c r="E13382" s="98">
        <f t="shared" si="1188"/>
        <v>56</v>
      </c>
      <c r="F13382" s="397">
        <f>F13380+(E13382-E13380)*(F13383-F13380)/(E13383-E13380)</f>
        <v>4.7524333333333333</v>
      </c>
      <c r="G13382" s="98">
        <v>15</v>
      </c>
      <c r="H13382" s="491">
        <f>H13380+(E13382-E13380)*(H13383-H13380)/(E13383-E13380)</f>
        <v>0.55106200000000005</v>
      </c>
      <c r="I13382" s="492">
        <f>I13380+(E13382-E13380)*(I13383-I13380)/(E13383-E13380)</f>
        <v>8.6333333333333329</v>
      </c>
      <c r="J13382" s="397">
        <f>J13380+(E13382-E13380)*(J13383-J13380)/(E13383-E13380)</f>
        <v>0.41113333333333335</v>
      </c>
      <c r="K13382" s="469">
        <f t="shared" si="1183"/>
        <v>8.6241354572322759</v>
      </c>
      <c r="L13382" s="469">
        <f t="shared" si="1184"/>
        <v>-9.1978761010569343E-3</v>
      </c>
    </row>
    <row r="13383" spans="1:12">
      <c r="A13383" s="480" t="str">
        <f t="shared" si="1186"/>
        <v>D800-120</v>
      </c>
      <c r="B13383" s="480">
        <f t="shared" si="1190"/>
        <v>11</v>
      </c>
      <c r="C13383" s="480">
        <f t="shared" si="1191"/>
        <v>0</v>
      </c>
      <c r="D13383" s="480">
        <f t="shared" si="1189"/>
        <v>132</v>
      </c>
      <c r="E13383" s="480">
        <f t="shared" si="1188"/>
        <v>57</v>
      </c>
      <c r="F13383" s="484">
        <v>4.7629000000000001</v>
      </c>
      <c r="G13383" s="480">
        <v>15</v>
      </c>
      <c r="H13383" s="482">
        <v>0.54742800000000003</v>
      </c>
      <c r="I13383" s="483">
        <v>8.6999999999999993</v>
      </c>
      <c r="J13383" s="484">
        <v>0.40500000000000003</v>
      </c>
      <c r="K13383" s="469">
        <f t="shared" si="1183"/>
        <v>8.7005049065813225</v>
      </c>
      <c r="L13383" s="469">
        <f t="shared" si="1184"/>
        <v>5.0490658132318345E-4</v>
      </c>
    </row>
    <row r="13384" spans="1:12">
      <c r="A13384" s="98" t="str">
        <f t="shared" si="1186"/>
        <v>D800-120</v>
      </c>
      <c r="B13384" s="98">
        <f t="shared" si="1190"/>
        <v>11</v>
      </c>
      <c r="C13384" s="98">
        <f t="shared" si="1191"/>
        <v>0</v>
      </c>
      <c r="D13384" s="98">
        <f t="shared" si="1189"/>
        <v>132</v>
      </c>
      <c r="E13384" s="98">
        <f t="shared" si="1188"/>
        <v>58</v>
      </c>
      <c r="F13384" s="397">
        <f>F13383+(E13384-E13383)*(F13386-F13383)/(E13386-E13383)</f>
        <v>4.7733333333333334</v>
      </c>
      <c r="G13384" s="98">
        <v>15</v>
      </c>
      <c r="H13384" s="491">
        <f>H13383+(E13384-E13383)*(H13386-H13383)/(E13386-E13383)</f>
        <v>0.54378166666666672</v>
      </c>
      <c r="I13384" s="492">
        <f>I13383+(E13384-E13383)*(I13386-I13383)/(E13386-E13383)</f>
        <v>8.7666666666666657</v>
      </c>
      <c r="J13384" s="397">
        <f>J13383+(E13384-E13383)*(J13386-J13383)/(E13386-E13383)</f>
        <v>0.3988666666666667</v>
      </c>
      <c r="K13384" s="469">
        <f t="shared" si="1183"/>
        <v>8.7780328501941636</v>
      </c>
      <c r="L13384" s="469">
        <f t="shared" si="1184"/>
        <v>1.1366183527497853E-2</v>
      </c>
    </row>
    <row r="13385" spans="1:12">
      <c r="A13385" s="98" t="str">
        <f t="shared" si="1186"/>
        <v>D800-120</v>
      </c>
      <c r="B13385" s="98">
        <f t="shared" si="1190"/>
        <v>11</v>
      </c>
      <c r="C13385" s="98">
        <f t="shared" si="1191"/>
        <v>0</v>
      </c>
      <c r="D13385" s="98">
        <f t="shared" si="1189"/>
        <v>132</v>
      </c>
      <c r="E13385" s="98">
        <f t="shared" si="1188"/>
        <v>59</v>
      </c>
      <c r="F13385" s="397">
        <f>F13383+(E13385-E13383)*(F13386-F13383)/(E13386-E13383)</f>
        <v>4.7837666666666667</v>
      </c>
      <c r="G13385" s="98">
        <v>15</v>
      </c>
      <c r="H13385" s="491">
        <f>H13383+(E13385-E13383)*(H13386-H13383)/(E13386-E13383)</f>
        <v>0.5401353333333333</v>
      </c>
      <c r="I13385" s="492">
        <f>I13383+(E13385-E13383)*(I13386-I13383)/(E13386-E13383)</f>
        <v>8.8333333333333339</v>
      </c>
      <c r="J13385" s="397">
        <f>J13383+(E13385-E13383)*(J13386-J13383)/(E13386-E13383)</f>
        <v>0.39273333333333332</v>
      </c>
      <c r="K13385" s="469">
        <f t="shared" si="1183"/>
        <v>8.8566075415667438</v>
      </c>
      <c r="L13385" s="469">
        <f t="shared" si="1184"/>
        <v>2.3274208233409865E-2</v>
      </c>
    </row>
    <row r="13386" spans="1:12">
      <c r="A13386" s="480" t="str">
        <f t="shared" si="1186"/>
        <v>D800-120</v>
      </c>
      <c r="B13386" s="480">
        <f t="shared" si="1190"/>
        <v>11</v>
      </c>
      <c r="C13386" s="480">
        <f t="shared" si="1191"/>
        <v>0</v>
      </c>
      <c r="D13386" s="480">
        <f t="shared" si="1189"/>
        <v>132</v>
      </c>
      <c r="E13386" s="480">
        <f t="shared" si="1188"/>
        <v>60</v>
      </c>
      <c r="F13386" s="484">
        <v>4.7942</v>
      </c>
      <c r="G13386" s="480">
        <v>15</v>
      </c>
      <c r="H13386" s="482">
        <v>0.53648899999999999</v>
      </c>
      <c r="I13386" s="483">
        <v>8.9</v>
      </c>
      <c r="J13386" s="484">
        <v>0.3866</v>
      </c>
      <c r="K13386" s="469">
        <f t="shared" si="1183"/>
        <v>8.9362503238649822</v>
      </c>
      <c r="L13386" s="469">
        <f t="shared" si="1184"/>
        <v>3.6250323864981837E-2</v>
      </c>
    </row>
    <row r="13387" spans="1:12">
      <c r="A13387" s="98" t="str">
        <f t="shared" si="1186"/>
        <v>D800-120</v>
      </c>
      <c r="B13387" s="98">
        <f t="shared" si="1190"/>
        <v>11</v>
      </c>
      <c r="C13387" s="98">
        <f t="shared" si="1191"/>
        <v>0</v>
      </c>
      <c r="D13387" s="98">
        <f t="shared" si="1189"/>
        <v>132</v>
      </c>
      <c r="E13387" s="98">
        <f t="shared" si="1188"/>
        <v>61</v>
      </c>
      <c r="F13387" s="397">
        <f>F13386+(E13387-E13386)*(F13389-F13386)/(E13389-E13386)</f>
        <v>4.8045333333333335</v>
      </c>
      <c r="G13387" s="98">
        <v>15</v>
      </c>
      <c r="H13387" s="491">
        <f>H13386+(E13387-E13386)*(H13389-H13386)/(E13389-E13386)</f>
        <v>0.53282833333333335</v>
      </c>
      <c r="I13387" s="492">
        <f>I13386+(E13387-E13386)*(I13389-I13386)/(E13389-E13386)</f>
        <v>9</v>
      </c>
      <c r="J13387" s="397">
        <f>J13386+(E13387-E13386)*(J13389-J13386)/(E13389-E13386)</f>
        <v>0.38046666666666668</v>
      </c>
      <c r="K13387" s="469">
        <f t="shared" ref="K13387:K13450" si="1192">F13387/H13387</f>
        <v>9.0170380078636967</v>
      </c>
      <c r="L13387" s="469">
        <f t="shared" ref="L13387:L13450" si="1193">K13387-I13387</f>
        <v>1.7038007863696691E-2</v>
      </c>
    </row>
    <row r="13388" spans="1:12">
      <c r="A13388" s="98" t="str">
        <f t="shared" si="1186"/>
        <v>D800-120</v>
      </c>
      <c r="B13388" s="98">
        <f t="shared" si="1190"/>
        <v>11</v>
      </c>
      <c r="C13388" s="98">
        <f t="shared" si="1191"/>
        <v>0</v>
      </c>
      <c r="D13388" s="98">
        <f t="shared" si="1189"/>
        <v>132</v>
      </c>
      <c r="E13388" s="98">
        <f t="shared" si="1188"/>
        <v>62</v>
      </c>
      <c r="F13388" s="397">
        <f>F13386+(E13388-E13386)*(F13389-F13386)/(E13389-E13386)</f>
        <v>4.8148666666666662</v>
      </c>
      <c r="G13388" s="98">
        <v>15</v>
      </c>
      <c r="H13388" s="491">
        <f>H13386+(E13388-E13386)*(H13389-H13386)/(E13389-E13386)</f>
        <v>0.52916766666666659</v>
      </c>
      <c r="I13388" s="492">
        <f>I13386+(E13388-E13386)*(I13389-I13386)/(E13389-E13386)</f>
        <v>9.1</v>
      </c>
      <c r="J13388" s="397">
        <f>J13386+(E13388-E13386)*(J13389-J13386)/(E13389-E13386)</f>
        <v>0.37433333333333335</v>
      </c>
      <c r="K13388" s="469">
        <f t="shared" si="1192"/>
        <v>9.0989434350675253</v>
      </c>
      <c r="L13388" s="469">
        <f t="shared" si="1193"/>
        <v>-1.0565649324743021E-3</v>
      </c>
    </row>
    <row r="13389" spans="1:12">
      <c r="A13389" s="480" t="str">
        <f t="shared" si="1186"/>
        <v>D800-120</v>
      </c>
      <c r="B13389" s="480">
        <f t="shared" si="1190"/>
        <v>11</v>
      </c>
      <c r="C13389" s="480">
        <f t="shared" si="1191"/>
        <v>0</v>
      </c>
      <c r="D13389" s="480">
        <f t="shared" si="1189"/>
        <v>132</v>
      </c>
      <c r="E13389" s="480">
        <f t="shared" si="1188"/>
        <v>63</v>
      </c>
      <c r="F13389" s="484">
        <v>4.8251999999999997</v>
      </c>
      <c r="G13389" s="480">
        <v>15</v>
      </c>
      <c r="H13389" s="482">
        <v>0.52550699999999995</v>
      </c>
      <c r="I13389" s="483">
        <v>9.1999999999999993</v>
      </c>
      <c r="J13389" s="484">
        <v>0.36820000000000003</v>
      </c>
      <c r="K13389" s="469">
        <f t="shared" si="1192"/>
        <v>9.1819899639776441</v>
      </c>
      <c r="L13389" s="469">
        <f t="shared" si="1193"/>
        <v>-1.801003602235518E-2</v>
      </c>
    </row>
    <row r="13390" spans="1:12">
      <c r="A13390" s="98" t="str">
        <f t="shared" si="1186"/>
        <v>D800-120</v>
      </c>
      <c r="B13390" s="98">
        <f t="shared" si="1190"/>
        <v>11</v>
      </c>
      <c r="C13390" s="98">
        <f t="shared" si="1191"/>
        <v>0</v>
      </c>
      <c r="D13390" s="98">
        <f t="shared" si="1189"/>
        <v>132</v>
      </c>
      <c r="E13390" s="98">
        <f t="shared" si="1188"/>
        <v>64</v>
      </c>
      <c r="F13390" s="397">
        <f>F13389+(E13390-E13389)*(F13392-F13389)/(E13392-E13389)</f>
        <v>4.8354666666666661</v>
      </c>
      <c r="G13390" s="98">
        <v>15</v>
      </c>
      <c r="H13390" s="491">
        <f>H13389+(E13390-E13389)*(H13392-H13389)/(E13392-E13389)</f>
        <v>0.52183033333333328</v>
      </c>
      <c r="I13390" s="492">
        <f>I13389+(E13390-E13389)*(I13392-I13389)/(E13392-E13389)</f>
        <v>9.2666666666666657</v>
      </c>
      <c r="J13390" s="397">
        <f>J13389+(E13390-E13389)*(J13392-J13389)/(E13392-E13389)</f>
        <v>0.36203333333333337</v>
      </c>
      <c r="K13390" s="469">
        <f t="shared" si="1192"/>
        <v>9.2663579669253924</v>
      </c>
      <c r="L13390" s="469">
        <f t="shared" si="1193"/>
        <v>-3.0869974127334388E-4</v>
      </c>
    </row>
    <row r="13391" spans="1:12">
      <c r="A13391" s="98" t="str">
        <f t="shared" si="1186"/>
        <v>D800-120</v>
      </c>
      <c r="B13391" s="98">
        <f t="shared" si="1190"/>
        <v>11</v>
      </c>
      <c r="C13391" s="98">
        <f t="shared" si="1191"/>
        <v>0</v>
      </c>
      <c r="D13391" s="98">
        <f t="shared" si="1189"/>
        <v>132</v>
      </c>
      <c r="E13391" s="98">
        <f t="shared" si="1188"/>
        <v>65</v>
      </c>
      <c r="F13391" s="397">
        <f>F13389+(E13391-E13389)*(F13392-F13389)/(E13392-E13389)</f>
        <v>4.8457333333333334</v>
      </c>
      <c r="G13391" s="98">
        <v>15</v>
      </c>
      <c r="H13391" s="491">
        <f>H13389+(E13391-E13389)*(H13392-H13389)/(E13392-E13389)</f>
        <v>0.51815366666666662</v>
      </c>
      <c r="I13391" s="492">
        <f>I13389+(E13391-E13389)*(I13392-I13389)/(E13392-E13389)</f>
        <v>9.3333333333333339</v>
      </c>
      <c r="J13391" s="397">
        <f>J13389+(E13391-E13389)*(J13392-J13389)/(E13392-E13389)</f>
        <v>0.35586666666666666</v>
      </c>
      <c r="K13391" s="469">
        <f t="shared" si="1192"/>
        <v>9.3519232711531526</v>
      </c>
      <c r="L13391" s="469">
        <f t="shared" si="1193"/>
        <v>1.8589937819818658E-2</v>
      </c>
    </row>
    <row r="13392" spans="1:12">
      <c r="A13392" s="480" t="str">
        <f t="shared" si="1186"/>
        <v>D800-120</v>
      </c>
      <c r="B13392" s="480">
        <f t="shared" si="1190"/>
        <v>11</v>
      </c>
      <c r="C13392" s="480">
        <f t="shared" si="1191"/>
        <v>0</v>
      </c>
      <c r="D13392" s="480">
        <f t="shared" si="1189"/>
        <v>132</v>
      </c>
      <c r="E13392" s="480">
        <f t="shared" si="1188"/>
        <v>66</v>
      </c>
      <c r="F13392" s="484">
        <v>4.8559999999999999</v>
      </c>
      <c r="G13392" s="480">
        <v>15</v>
      </c>
      <c r="H13392" s="482">
        <v>0.51447699999999996</v>
      </c>
      <c r="I13392" s="483">
        <v>9.4</v>
      </c>
      <c r="J13392" s="484">
        <v>0.34970000000000001</v>
      </c>
      <c r="K13392" s="469">
        <f t="shared" si="1192"/>
        <v>9.438711545900011</v>
      </c>
      <c r="L13392" s="469">
        <f t="shared" si="1193"/>
        <v>3.8711545900010691E-2</v>
      </c>
    </row>
    <row r="13393" spans="1:12">
      <c r="A13393" s="98" t="str">
        <f t="shared" si="1186"/>
        <v>D800-120</v>
      </c>
      <c r="B13393" s="98">
        <f t="shared" si="1190"/>
        <v>11</v>
      </c>
      <c r="C13393" s="98">
        <f t="shared" si="1191"/>
        <v>0</v>
      </c>
      <c r="D13393" s="98">
        <f t="shared" si="1189"/>
        <v>132</v>
      </c>
      <c r="E13393" s="98">
        <f t="shared" si="1188"/>
        <v>67</v>
      </c>
      <c r="F13393" s="397">
        <f>F13392+(E13393-E13392)*(F13395-F13392)/(E13395-E13392)</f>
        <v>4.8662000000000001</v>
      </c>
      <c r="G13393" s="98">
        <v>15</v>
      </c>
      <c r="H13393" s="491">
        <f>H13392+(E13393-E13392)*(H13395-H13392)/(E13395-E13392)</f>
        <v>0.51078266666666661</v>
      </c>
      <c r="I13393" s="492">
        <f>I13392+(E13393-E13392)*(I13395-I13392)/(E13395-E13392)</f>
        <v>9.5</v>
      </c>
      <c r="J13393" s="397">
        <f>J13392+(E13393-E13392)*(J13395-J13392)/(E13395-E13392)</f>
        <v>0.34356666666666669</v>
      </c>
      <c r="K13393" s="469">
        <f t="shared" si="1192"/>
        <v>9.5269481867043275</v>
      </c>
      <c r="L13393" s="469">
        <f t="shared" si="1193"/>
        <v>2.6948186704327526E-2</v>
      </c>
    </row>
    <row r="13394" spans="1:12">
      <c r="A13394" s="98" t="str">
        <f t="shared" si="1186"/>
        <v>D800-120</v>
      </c>
      <c r="B13394" s="98">
        <f t="shared" si="1190"/>
        <v>11</v>
      </c>
      <c r="C13394" s="98">
        <f t="shared" si="1191"/>
        <v>0</v>
      </c>
      <c r="D13394" s="98">
        <f t="shared" si="1189"/>
        <v>132</v>
      </c>
      <c r="E13394" s="98">
        <f t="shared" si="1188"/>
        <v>68</v>
      </c>
      <c r="F13394" s="397">
        <f>F13392+(E13394-E13392)*(F13395-F13392)/(E13395-E13392)</f>
        <v>4.8763999999999994</v>
      </c>
      <c r="G13394" s="98">
        <v>15</v>
      </c>
      <c r="H13394" s="491">
        <f>H13392+(E13394-E13392)*(H13395-H13392)/(E13395-E13392)</f>
        <v>0.50708833333333336</v>
      </c>
      <c r="I13394" s="492">
        <f>I13392+(E13394-E13392)*(I13395-I13392)/(E13395-E13392)</f>
        <v>9.6</v>
      </c>
      <c r="J13394" s="397">
        <f>J13392+(E13394-E13392)*(J13395-J13392)/(E13395-E13392)</f>
        <v>0.33743333333333331</v>
      </c>
      <c r="K13394" s="469">
        <f t="shared" si="1192"/>
        <v>9.6164705031667701</v>
      </c>
      <c r="L13394" s="469">
        <f t="shared" si="1193"/>
        <v>1.6470503166770456E-2</v>
      </c>
    </row>
    <row r="13395" spans="1:12">
      <c r="A13395" s="480" t="str">
        <f t="shared" si="1186"/>
        <v>D800-120</v>
      </c>
      <c r="B13395" s="480">
        <f t="shared" si="1190"/>
        <v>11</v>
      </c>
      <c r="C13395" s="480">
        <f t="shared" si="1191"/>
        <v>0</v>
      </c>
      <c r="D13395" s="480">
        <f t="shared" si="1189"/>
        <v>132</v>
      </c>
      <c r="E13395" s="480">
        <f t="shared" si="1188"/>
        <v>69</v>
      </c>
      <c r="F13395" s="484">
        <v>4.8865999999999996</v>
      </c>
      <c r="G13395" s="480">
        <v>15</v>
      </c>
      <c r="H13395" s="482">
        <v>0.50339400000000001</v>
      </c>
      <c r="I13395" s="483">
        <v>9.6999999999999993</v>
      </c>
      <c r="J13395" s="484">
        <v>0.33129999999999998</v>
      </c>
      <c r="K13395" s="469">
        <f t="shared" si="1192"/>
        <v>9.70730680143188</v>
      </c>
      <c r="L13395" s="469">
        <f t="shared" si="1193"/>
        <v>7.3068014318806718E-3</v>
      </c>
    </row>
    <row r="13396" spans="1:12">
      <c r="A13396" s="98" t="str">
        <f t="shared" si="1186"/>
        <v>D800-120</v>
      </c>
      <c r="B13396" s="98">
        <f t="shared" si="1190"/>
        <v>11</v>
      </c>
      <c r="C13396" s="98">
        <f t="shared" si="1191"/>
        <v>0</v>
      </c>
      <c r="D13396" s="98">
        <f t="shared" si="1189"/>
        <v>132</v>
      </c>
      <c r="E13396" s="98">
        <f t="shared" si="1188"/>
        <v>70</v>
      </c>
      <c r="F13396" s="397">
        <f>F13395+(E13396-E13395)*(F13398-F13395)/(E13398-E13395)</f>
        <v>4.8967666666666663</v>
      </c>
      <c r="G13396" s="98">
        <v>15</v>
      </c>
      <c r="H13396" s="491">
        <f>H13395+(E13396-E13395)*(H13398-H13395)/(E13398-E13395)</f>
        <v>0.49968000000000001</v>
      </c>
      <c r="I13396" s="492">
        <f>I13395+(E13396-E13395)*(I13398-I13395)/(E13398-E13395)</f>
        <v>9.7999999999999989</v>
      </c>
      <c r="J13396" s="397">
        <f>J13395+(E13396-E13395)*(J13398-J13395)/(E13398-E13395)</f>
        <v>0.32516666666666666</v>
      </c>
      <c r="K13396" s="469">
        <f t="shared" si="1192"/>
        <v>9.7998052086668785</v>
      </c>
      <c r="L13396" s="469">
        <f t="shared" si="1193"/>
        <v>-1.947913331203921E-4</v>
      </c>
    </row>
    <row r="13397" spans="1:12">
      <c r="A13397" s="98" t="str">
        <f t="shared" si="1186"/>
        <v>D800-120</v>
      </c>
      <c r="B13397" s="98">
        <f t="shared" si="1190"/>
        <v>11</v>
      </c>
      <c r="C13397" s="98">
        <f t="shared" si="1191"/>
        <v>0</v>
      </c>
      <c r="D13397" s="98">
        <f t="shared" si="1189"/>
        <v>132</v>
      </c>
      <c r="E13397" s="98">
        <f t="shared" si="1188"/>
        <v>71</v>
      </c>
      <c r="F13397" s="397">
        <f>F13395+(E13397-E13395)*(F13398-F13395)/(E13398-E13395)</f>
        <v>4.9069333333333329</v>
      </c>
      <c r="G13397" s="98">
        <v>15</v>
      </c>
      <c r="H13397" s="491">
        <f>H13395+(E13397-E13395)*(H13398-H13395)/(E13398-E13395)</f>
        <v>0.49596600000000002</v>
      </c>
      <c r="I13397" s="492">
        <f>I13395+(E13397-E13395)*(I13398-I13395)/(E13398-E13395)</f>
        <v>9.9</v>
      </c>
      <c r="J13397" s="397">
        <f>J13395+(E13397-E13395)*(J13398-J13395)/(E13398-E13395)</f>
        <v>0.31903333333333334</v>
      </c>
      <c r="K13397" s="469">
        <f t="shared" si="1192"/>
        <v>9.8936889491080695</v>
      </c>
      <c r="L13397" s="469">
        <f t="shared" si="1193"/>
        <v>-6.3110508919308472E-3</v>
      </c>
    </row>
    <row r="13398" spans="1:12">
      <c r="A13398" s="480" t="str">
        <f t="shared" si="1186"/>
        <v>D800-120</v>
      </c>
      <c r="B13398" s="480">
        <f t="shared" si="1190"/>
        <v>11</v>
      </c>
      <c r="C13398" s="480">
        <f t="shared" si="1191"/>
        <v>0</v>
      </c>
      <c r="D13398" s="480">
        <f t="shared" si="1189"/>
        <v>132</v>
      </c>
      <c r="E13398" s="480">
        <f t="shared" si="1188"/>
        <v>72</v>
      </c>
      <c r="F13398" s="484">
        <v>4.9170999999999996</v>
      </c>
      <c r="G13398" s="480">
        <v>15</v>
      </c>
      <c r="H13398" s="482">
        <v>0.49225200000000002</v>
      </c>
      <c r="I13398" s="483">
        <v>10</v>
      </c>
      <c r="J13398" s="484">
        <v>0.31290000000000001</v>
      </c>
      <c r="K13398" s="469">
        <f t="shared" si="1192"/>
        <v>9.9889893794235451</v>
      </c>
      <c r="L13398" s="469">
        <f t="shared" si="1193"/>
        <v>-1.1010620576454855E-2</v>
      </c>
    </row>
    <row r="13399" spans="1:12">
      <c r="A13399" s="98" t="str">
        <f t="shared" si="1186"/>
        <v>D800-120</v>
      </c>
      <c r="B13399" s="98">
        <f t="shared" si="1190"/>
        <v>11</v>
      </c>
      <c r="C13399" s="98">
        <f t="shared" si="1191"/>
        <v>0</v>
      </c>
      <c r="D13399" s="98">
        <f t="shared" si="1189"/>
        <v>132</v>
      </c>
      <c r="E13399" s="98">
        <f t="shared" si="1188"/>
        <v>73</v>
      </c>
      <c r="F13399" s="397">
        <f>F13398+(E13399-E13398)*(F13401-F13398)/(E13401-E13398)</f>
        <v>4.9271666666666665</v>
      </c>
      <c r="G13399" s="98">
        <v>15</v>
      </c>
      <c r="H13399" s="491">
        <f>H13398+(E13399-E13398)*(H13401-H13398)/(E13401-E13398)</f>
        <v>0.48851666666666665</v>
      </c>
      <c r="I13399" s="492">
        <f>I13398+(E13399-E13398)*(I13401-I13398)/(E13401-E13398)</f>
        <v>10.1</v>
      </c>
      <c r="J13399" s="397">
        <f>J13398+(E13399-E13398)*(J13401-J13398)/(E13401-E13398)</f>
        <v>0.30676666666666669</v>
      </c>
      <c r="K13399" s="469">
        <f t="shared" si="1192"/>
        <v>10.085974548804202</v>
      </c>
      <c r="L13399" s="469">
        <f t="shared" si="1193"/>
        <v>-1.4025451195797345E-2</v>
      </c>
    </row>
    <row r="13400" spans="1:12">
      <c r="A13400" s="98" t="str">
        <f t="shared" si="1186"/>
        <v>D800-120</v>
      </c>
      <c r="B13400" s="98">
        <f t="shared" si="1190"/>
        <v>11</v>
      </c>
      <c r="C13400" s="98">
        <f t="shared" si="1191"/>
        <v>0</v>
      </c>
      <c r="D13400" s="98">
        <f t="shared" si="1189"/>
        <v>132</v>
      </c>
      <c r="E13400" s="98">
        <f t="shared" si="1188"/>
        <v>74</v>
      </c>
      <c r="F13400" s="397">
        <f>F13398+(E13400-E13398)*(F13401-F13398)/(E13401-E13398)</f>
        <v>4.9372333333333334</v>
      </c>
      <c r="G13400" s="98">
        <v>15</v>
      </c>
      <c r="H13400" s="491">
        <f>H13398+(E13400-E13398)*(H13401-H13398)/(E13401-E13398)</f>
        <v>0.48478133333333334</v>
      </c>
      <c r="I13400" s="492">
        <f>I13398+(E13400-E13398)*(I13401-I13398)/(E13401-E13398)</f>
        <v>10.200000000000001</v>
      </c>
      <c r="J13400" s="397">
        <f>J13398+(E13400-E13398)*(J13401-J13398)/(E13401-E13398)</f>
        <v>0.30063333333333331</v>
      </c>
      <c r="K13400" s="469">
        <f t="shared" si="1192"/>
        <v>10.184454296920123</v>
      </c>
      <c r="L13400" s="469">
        <f t="shared" si="1193"/>
        <v>-1.5545703079878237E-2</v>
      </c>
    </row>
    <row r="13401" spans="1:12">
      <c r="A13401" s="480" t="str">
        <f t="shared" si="1186"/>
        <v>D800-120</v>
      </c>
      <c r="B13401" s="480">
        <f t="shared" si="1190"/>
        <v>11</v>
      </c>
      <c r="C13401" s="480">
        <f t="shared" si="1191"/>
        <v>0</v>
      </c>
      <c r="D13401" s="480">
        <f t="shared" si="1189"/>
        <v>132</v>
      </c>
      <c r="E13401" s="480">
        <f t="shared" si="1188"/>
        <v>75</v>
      </c>
      <c r="F13401" s="484">
        <v>4.9473000000000003</v>
      </c>
      <c r="G13401" s="480">
        <v>15</v>
      </c>
      <c r="H13401" s="482">
        <v>0.48104599999999997</v>
      </c>
      <c r="I13401" s="483">
        <v>10.3</v>
      </c>
      <c r="J13401" s="484">
        <v>0.29449999999999998</v>
      </c>
      <c r="K13401" s="469">
        <f t="shared" si="1192"/>
        <v>10.284463440086812</v>
      </c>
      <c r="L13401" s="469">
        <f t="shared" si="1193"/>
        <v>-1.5536559913188697E-2</v>
      </c>
    </row>
    <row r="13402" spans="1:12">
      <c r="A13402" s="98" t="str">
        <f t="shared" si="1186"/>
        <v>D800-120</v>
      </c>
      <c r="B13402" s="98">
        <f t="shared" si="1190"/>
        <v>11</v>
      </c>
      <c r="C13402" s="98">
        <f t="shared" si="1191"/>
        <v>0</v>
      </c>
      <c r="D13402" s="98">
        <f t="shared" si="1189"/>
        <v>132</v>
      </c>
      <c r="E13402" s="98">
        <f t="shared" si="1188"/>
        <v>76</v>
      </c>
      <c r="F13402" s="397">
        <f>F13401+(E13402-E13401)*(F13404-F13401)/(E13404-E13401)</f>
        <v>4.9573333333333336</v>
      </c>
      <c r="G13402" s="98">
        <v>15</v>
      </c>
      <c r="H13402" s="491">
        <f>H13401+(E13402-E13401)*(H13404-H13401)/(E13404-E13401)</f>
        <v>0.47728766666666667</v>
      </c>
      <c r="I13402" s="492">
        <f>I13401+(E13402-E13401)*(I13404-I13401)/(E13404-E13401)</f>
        <v>10.4</v>
      </c>
      <c r="J13402" s="397">
        <f>J13401+(E13402-E13401)*(J13404-J13401)/(E13404-E13401)</f>
        <v>0.28836666666666666</v>
      </c>
      <c r="K13402" s="469">
        <f t="shared" si="1192"/>
        <v>10.386468537841958</v>
      </c>
      <c r="L13402" s="469">
        <f t="shared" si="1193"/>
        <v>-1.3531462158042018E-2</v>
      </c>
    </row>
    <row r="13403" spans="1:12">
      <c r="A13403" s="98" t="str">
        <f t="shared" ref="A13403:A13446" si="1194">A13402</f>
        <v>D800-120</v>
      </c>
      <c r="B13403" s="98">
        <f t="shared" si="1190"/>
        <v>11</v>
      </c>
      <c r="C13403" s="98">
        <f t="shared" si="1191"/>
        <v>0</v>
      </c>
      <c r="D13403" s="98">
        <f t="shared" ref="D13403:D13434" si="1195">D13402</f>
        <v>132</v>
      </c>
      <c r="E13403" s="98">
        <f t="shared" ref="E13403:E13446" si="1196">E13402+1</f>
        <v>77</v>
      </c>
      <c r="F13403" s="397">
        <f>F13401+(E13403-E13401)*(F13404-F13401)/(E13404-E13401)</f>
        <v>4.9673666666666669</v>
      </c>
      <c r="G13403" s="98">
        <v>15</v>
      </c>
      <c r="H13403" s="491">
        <f>H13401+(E13403-E13401)*(H13404-H13401)/(E13404-E13401)</f>
        <v>0.4735293333333333</v>
      </c>
      <c r="I13403" s="492">
        <f>I13401+(E13403-E13401)*(I13404-I13401)/(E13404-E13401)</f>
        <v>10.5</v>
      </c>
      <c r="J13403" s="397">
        <f>J13401+(E13403-E13401)*(J13404-J13401)/(E13404-E13401)</f>
        <v>0.28223333333333334</v>
      </c>
      <c r="K13403" s="469">
        <f t="shared" si="1192"/>
        <v>10.490092834797986</v>
      </c>
      <c r="L13403" s="469">
        <f t="shared" si="1193"/>
        <v>-9.9071652020139567E-3</v>
      </c>
    </row>
    <row r="13404" spans="1:12">
      <c r="A13404" s="480" t="str">
        <f t="shared" si="1194"/>
        <v>D800-120</v>
      </c>
      <c r="B13404" s="480">
        <f t="shared" si="1190"/>
        <v>11</v>
      </c>
      <c r="C13404" s="480">
        <f t="shared" si="1191"/>
        <v>0</v>
      </c>
      <c r="D13404" s="480">
        <f t="shared" si="1195"/>
        <v>132</v>
      </c>
      <c r="E13404" s="480">
        <f t="shared" si="1196"/>
        <v>78</v>
      </c>
      <c r="F13404" s="484">
        <v>4.9774000000000003</v>
      </c>
      <c r="G13404" s="480">
        <v>15</v>
      </c>
      <c r="H13404" s="482">
        <v>0.46977099999999999</v>
      </c>
      <c r="I13404" s="483">
        <v>10.6</v>
      </c>
      <c r="J13404" s="484">
        <v>0.27610000000000001</v>
      </c>
      <c r="K13404" s="469">
        <f t="shared" si="1192"/>
        <v>10.595375193445317</v>
      </c>
      <c r="L13404" s="469">
        <f t="shared" si="1193"/>
        <v>-4.6248065546823369E-3</v>
      </c>
    </row>
    <row r="13405" spans="1:12">
      <c r="A13405" s="98" t="str">
        <f t="shared" si="1194"/>
        <v>D800-120</v>
      </c>
      <c r="B13405" s="98">
        <f t="shared" si="1190"/>
        <v>11</v>
      </c>
      <c r="C13405" s="98">
        <f t="shared" si="1191"/>
        <v>0</v>
      </c>
      <c r="D13405" s="98">
        <f t="shared" si="1195"/>
        <v>132</v>
      </c>
      <c r="E13405" s="98">
        <f t="shared" si="1196"/>
        <v>79</v>
      </c>
      <c r="F13405" s="397">
        <f>F13404+(E13405-E13404)*(F13407-F13404)/(E13407-E13404)</f>
        <v>4.9873666666666665</v>
      </c>
      <c r="G13405" s="98">
        <v>15</v>
      </c>
      <c r="H13405" s="491">
        <f>H13404+(E13405-E13404)*(H13407-H13404)/(E13407-E13404)</f>
        <v>0.46598800000000001</v>
      </c>
      <c r="I13405" s="492">
        <f>I13404+(E13405-E13404)*(I13407-I13404)/(E13407-E13404)</f>
        <v>10.7</v>
      </c>
      <c r="J13405" s="397">
        <f>J13404+(E13405-E13404)*(J13407-J13404)/(E13407-E13404)</f>
        <v>0.26996666666666669</v>
      </c>
      <c r="K13405" s="469">
        <f t="shared" si="1192"/>
        <v>10.702779184585582</v>
      </c>
      <c r="L13405" s="469">
        <f t="shared" si="1193"/>
        <v>2.7791845855826836E-3</v>
      </c>
    </row>
    <row r="13406" spans="1:12">
      <c r="A13406" s="98" t="str">
        <f t="shared" si="1194"/>
        <v>D800-120</v>
      </c>
      <c r="B13406" s="98">
        <f t="shared" si="1190"/>
        <v>11</v>
      </c>
      <c r="C13406" s="98">
        <f t="shared" si="1191"/>
        <v>0</v>
      </c>
      <c r="D13406" s="98">
        <f t="shared" si="1195"/>
        <v>132</v>
      </c>
      <c r="E13406" s="98">
        <f t="shared" si="1196"/>
        <v>80</v>
      </c>
      <c r="F13406" s="397">
        <f>F13404+(E13406-E13404)*(F13407-F13404)/(E13407-E13404)</f>
        <v>4.9973333333333336</v>
      </c>
      <c r="G13406" s="98">
        <v>15</v>
      </c>
      <c r="H13406" s="491">
        <f>H13404+(E13406-E13404)*(H13407-H13404)/(E13407-E13404)</f>
        <v>0.46220499999999998</v>
      </c>
      <c r="I13406" s="492">
        <f>I13404+(E13406-E13404)*(I13407-I13404)/(E13407-E13404)</f>
        <v>10.8</v>
      </c>
      <c r="J13406" s="397">
        <f>J13404+(E13406-E13404)*(J13407-J13404)/(E13407-E13404)</f>
        <v>0.26383333333333331</v>
      </c>
      <c r="K13406" s="469">
        <f t="shared" si="1192"/>
        <v>10.811941310313246</v>
      </c>
      <c r="L13406" s="469">
        <f t="shared" si="1193"/>
        <v>1.1941310313245523E-2</v>
      </c>
    </row>
    <row r="13407" spans="1:12">
      <c r="A13407" s="480" t="str">
        <f t="shared" si="1194"/>
        <v>D800-120</v>
      </c>
      <c r="B13407" s="480">
        <f t="shared" si="1190"/>
        <v>11</v>
      </c>
      <c r="C13407" s="480">
        <f t="shared" si="1191"/>
        <v>0</v>
      </c>
      <c r="D13407" s="480">
        <f t="shared" si="1195"/>
        <v>132</v>
      </c>
      <c r="E13407" s="480">
        <f t="shared" si="1196"/>
        <v>81</v>
      </c>
      <c r="F13407" s="484">
        <v>5.0072999999999999</v>
      </c>
      <c r="G13407" s="480">
        <v>15</v>
      </c>
      <c r="H13407" s="482">
        <v>0.458422</v>
      </c>
      <c r="I13407" s="483">
        <v>10.9</v>
      </c>
      <c r="J13407" s="484">
        <v>0.25769999999999998</v>
      </c>
      <c r="K13407" s="469">
        <f t="shared" si="1192"/>
        <v>10.922905096177757</v>
      </c>
      <c r="L13407" s="469">
        <f t="shared" si="1193"/>
        <v>2.2905096177757045E-2</v>
      </c>
    </row>
    <row r="13408" spans="1:12">
      <c r="A13408" s="98" t="str">
        <f t="shared" si="1194"/>
        <v>D800-120</v>
      </c>
      <c r="B13408" s="98">
        <f t="shared" si="1190"/>
        <v>11</v>
      </c>
      <c r="C13408" s="98">
        <f t="shared" si="1191"/>
        <v>0</v>
      </c>
      <c r="D13408" s="98">
        <f t="shared" si="1195"/>
        <v>132</v>
      </c>
      <c r="E13408" s="98">
        <f t="shared" si="1196"/>
        <v>82</v>
      </c>
      <c r="F13408" s="397">
        <f>F13407+(E13408-E13407)*(F13410-F13407)/(E13410-E13407)</f>
        <v>5.0171999999999999</v>
      </c>
      <c r="G13408" s="98">
        <v>15</v>
      </c>
      <c r="H13408" s="491">
        <f>H13407+(E13408-E13407)*(H13410-H13407)/(E13410-E13407)</f>
        <v>0.45461233333333334</v>
      </c>
      <c r="I13408" s="492">
        <f>I13407+(E13408-E13407)*(I13410-I13407)/(E13410-E13407)</f>
        <v>11.033333333333333</v>
      </c>
      <c r="J13408" s="397">
        <f>J13407+(E13408-E13407)*(J13410-J13407)/(E13410-E13407)</f>
        <v>0.25156666666666666</v>
      </c>
      <c r="K13408" s="469">
        <f t="shared" si="1192"/>
        <v>11.036216204722411</v>
      </c>
      <c r="L13408" s="469">
        <f t="shared" si="1193"/>
        <v>2.8828713890778346E-3</v>
      </c>
    </row>
    <row r="13409" spans="1:12">
      <c r="A13409" s="98" t="str">
        <f t="shared" si="1194"/>
        <v>D800-120</v>
      </c>
      <c r="B13409" s="98">
        <f t="shared" si="1190"/>
        <v>11</v>
      </c>
      <c r="C13409" s="98">
        <f t="shared" si="1191"/>
        <v>0</v>
      </c>
      <c r="D13409" s="98">
        <f t="shared" si="1195"/>
        <v>132</v>
      </c>
      <c r="E13409" s="98">
        <f t="shared" si="1196"/>
        <v>83</v>
      </c>
      <c r="F13409" s="397">
        <f>F13407+(E13409-E13407)*(F13410-F13407)/(E13410-E13407)</f>
        <v>5.0270999999999999</v>
      </c>
      <c r="G13409" s="98">
        <v>15</v>
      </c>
      <c r="H13409" s="491">
        <f>H13407+(E13409-E13407)*(H13410-H13407)/(E13410-E13407)</f>
        <v>0.45080266666666663</v>
      </c>
      <c r="I13409" s="492">
        <f>I13407+(E13409-E13407)*(I13410-I13407)/(E13410-E13407)</f>
        <v>11.166666666666668</v>
      </c>
      <c r="J13409" s="397">
        <f>J13407+(E13409-E13407)*(J13410-J13407)/(E13410-E13407)</f>
        <v>0.24543333333333334</v>
      </c>
      <c r="K13409" s="469">
        <f t="shared" si="1192"/>
        <v>11.151442464108465</v>
      </c>
      <c r="L13409" s="469">
        <f t="shared" si="1193"/>
        <v>-1.5224202558203004E-2</v>
      </c>
    </row>
    <row r="13410" spans="1:12">
      <c r="A13410" s="480" t="str">
        <f t="shared" si="1194"/>
        <v>D800-120</v>
      </c>
      <c r="B13410" s="480">
        <f t="shared" si="1190"/>
        <v>11</v>
      </c>
      <c r="C13410" s="480">
        <f t="shared" si="1191"/>
        <v>0</v>
      </c>
      <c r="D13410" s="480">
        <f t="shared" si="1195"/>
        <v>132</v>
      </c>
      <c r="E13410" s="480">
        <f t="shared" si="1196"/>
        <v>84</v>
      </c>
      <c r="F13410" s="484">
        <v>5.0369999999999999</v>
      </c>
      <c r="G13410" s="480">
        <v>15</v>
      </c>
      <c r="H13410" s="482">
        <v>0.44699299999999997</v>
      </c>
      <c r="I13410" s="483">
        <v>11.3</v>
      </c>
      <c r="J13410" s="484">
        <v>0.23930000000000001</v>
      </c>
      <c r="K13410" s="469">
        <f t="shared" si="1192"/>
        <v>11.268632842125045</v>
      </c>
      <c r="L13410" s="469">
        <f t="shared" si="1193"/>
        <v>-3.1367157874955254E-2</v>
      </c>
    </row>
    <row r="13411" spans="1:12">
      <c r="A13411" s="98" t="str">
        <f t="shared" si="1194"/>
        <v>D800-120</v>
      </c>
      <c r="B13411" s="98">
        <f t="shared" si="1190"/>
        <v>11</v>
      </c>
      <c r="C13411" s="98">
        <f t="shared" si="1191"/>
        <v>0</v>
      </c>
      <c r="D13411" s="98">
        <f t="shared" si="1195"/>
        <v>132</v>
      </c>
      <c r="E13411" s="98">
        <f t="shared" si="1196"/>
        <v>85</v>
      </c>
      <c r="F13411" s="397">
        <f>F13410+(E13411-E13410)*(F13413-F13410)/(E13413-E13410)</f>
        <v>5.0468333333333328</v>
      </c>
      <c r="G13411" s="98">
        <v>15</v>
      </c>
      <c r="H13411" s="491">
        <f>H13410+(E13411-E13410)*(H13413-H13410)/(E13413-E13410)</f>
        <v>0.44315499999999997</v>
      </c>
      <c r="I13411" s="492">
        <f>I13410+(E13411-E13410)*(I13413-I13410)/(E13413-E13410)</f>
        <v>11.4</v>
      </c>
      <c r="J13411" s="397">
        <f>J13410+(E13411-E13410)*(J13413-J13410)/(E13413-E13410)</f>
        <v>0.23316666666666669</v>
      </c>
      <c r="K13411" s="469">
        <f t="shared" si="1192"/>
        <v>11.388415640878097</v>
      </c>
      <c r="L13411" s="469">
        <f t="shared" si="1193"/>
        <v>-1.1584359121902921E-2</v>
      </c>
    </row>
    <row r="13412" spans="1:12">
      <c r="A13412" s="98" t="str">
        <f t="shared" si="1194"/>
        <v>D800-120</v>
      </c>
      <c r="B13412" s="98">
        <f t="shared" si="1190"/>
        <v>11</v>
      </c>
      <c r="C13412" s="98">
        <f t="shared" si="1191"/>
        <v>0</v>
      </c>
      <c r="D13412" s="98">
        <f t="shared" si="1195"/>
        <v>132</v>
      </c>
      <c r="E13412" s="98">
        <f t="shared" si="1196"/>
        <v>86</v>
      </c>
      <c r="F13412" s="397">
        <f>F13410+(E13412-E13410)*(F13413-F13410)/(E13413-E13410)</f>
        <v>5.0566666666666666</v>
      </c>
      <c r="G13412" s="98">
        <v>15</v>
      </c>
      <c r="H13412" s="491">
        <f>H13410+(E13412-E13410)*(H13413-H13410)/(E13413-E13410)</f>
        <v>0.43931700000000001</v>
      </c>
      <c r="I13412" s="492">
        <f>I13410+(E13412-E13410)*(I13413-I13410)/(E13413-E13410)</f>
        <v>11.5</v>
      </c>
      <c r="J13412" s="397">
        <f>J13410+(E13412-E13410)*(J13413-J13410)/(E13413-E13410)</f>
        <v>0.22703333333333334</v>
      </c>
      <c r="K13412" s="469">
        <f t="shared" si="1192"/>
        <v>11.510291353775671</v>
      </c>
      <c r="L13412" s="469">
        <f t="shared" si="1193"/>
        <v>1.0291353775670586E-2</v>
      </c>
    </row>
    <row r="13413" spans="1:12">
      <c r="A13413" s="480" t="str">
        <f t="shared" si="1194"/>
        <v>D800-120</v>
      </c>
      <c r="B13413" s="480">
        <f t="shared" si="1190"/>
        <v>11</v>
      </c>
      <c r="C13413" s="480">
        <f t="shared" si="1191"/>
        <v>0</v>
      </c>
      <c r="D13413" s="480">
        <f t="shared" si="1195"/>
        <v>132</v>
      </c>
      <c r="E13413" s="480">
        <f t="shared" si="1196"/>
        <v>87</v>
      </c>
      <c r="F13413" s="484">
        <v>5.0664999999999996</v>
      </c>
      <c r="G13413" s="480">
        <v>15</v>
      </c>
      <c r="H13413" s="482">
        <v>0.435479</v>
      </c>
      <c r="I13413" s="483">
        <v>11.6</v>
      </c>
      <c r="J13413" s="484">
        <v>0.22090000000000001</v>
      </c>
      <c r="K13413" s="469">
        <f t="shared" si="1192"/>
        <v>11.63431531715651</v>
      </c>
      <c r="L13413" s="469">
        <f t="shared" si="1193"/>
        <v>3.4315317156510261E-2</v>
      </c>
    </row>
    <row r="13414" spans="1:12">
      <c r="A13414" s="98" t="str">
        <f t="shared" si="1194"/>
        <v>D800-120</v>
      </c>
      <c r="B13414" s="98">
        <f t="shared" si="1190"/>
        <v>11</v>
      </c>
      <c r="C13414" s="98">
        <f t="shared" si="1191"/>
        <v>0</v>
      </c>
      <c r="D13414" s="98">
        <f t="shared" si="1195"/>
        <v>132</v>
      </c>
      <c r="E13414" s="98">
        <f t="shared" si="1196"/>
        <v>88</v>
      </c>
      <c r="F13414" s="397">
        <f>F13413+(E13414-E13413)*(F13416-F13413)/(E13416-E13413)</f>
        <v>5.0762999999999998</v>
      </c>
      <c r="G13414" s="98">
        <v>15</v>
      </c>
      <c r="H13414" s="491">
        <f>H13413+(E13414-E13413)*(H13416-H13413)/(E13416-E13413)</f>
        <v>0.43161066666666664</v>
      </c>
      <c r="I13414" s="492">
        <f>I13413+(E13414-E13413)*(I13416-I13413)/(E13416-E13413)</f>
        <v>11.733333333333333</v>
      </c>
      <c r="J13414" s="397">
        <f>J13413+(E13414-E13413)*(J13416-J13413)/(E13416-E13413)</f>
        <v>0.21476666666666669</v>
      </c>
      <c r="K13414" s="469">
        <f t="shared" si="1192"/>
        <v>11.761294129277003</v>
      </c>
      <c r="L13414" s="469">
        <f t="shared" si="1193"/>
        <v>2.7960795943670291E-2</v>
      </c>
    </row>
    <row r="13415" spans="1:12">
      <c r="A13415" s="98" t="str">
        <f t="shared" si="1194"/>
        <v>D800-120</v>
      </c>
      <c r="B13415" s="98">
        <f t="shared" si="1190"/>
        <v>11</v>
      </c>
      <c r="C13415" s="98">
        <f t="shared" si="1191"/>
        <v>0</v>
      </c>
      <c r="D13415" s="98">
        <f t="shared" si="1195"/>
        <v>132</v>
      </c>
      <c r="E13415" s="98">
        <f t="shared" si="1196"/>
        <v>89</v>
      </c>
      <c r="F13415" s="397">
        <f>F13413+(E13415-E13413)*(F13416-F13413)/(E13416-E13413)</f>
        <v>5.0861000000000001</v>
      </c>
      <c r="G13415" s="98">
        <v>15</v>
      </c>
      <c r="H13415" s="491">
        <f>H13413+(E13415-E13413)*(H13416-H13413)/(E13416-E13413)</f>
        <v>0.42774233333333334</v>
      </c>
      <c r="I13415" s="492">
        <f>I13413+(E13415-E13413)*(I13416-I13413)/(E13416-E13413)</f>
        <v>11.866666666666667</v>
      </c>
      <c r="J13415" s="397">
        <f>J13413+(E13415-E13413)*(J13416-J13413)/(E13416-E13413)</f>
        <v>0.20863333333333334</v>
      </c>
      <c r="K13415" s="469">
        <f t="shared" si="1192"/>
        <v>11.89056963421125</v>
      </c>
      <c r="L13415" s="469">
        <f t="shared" si="1193"/>
        <v>2.3902967544582765E-2</v>
      </c>
    </row>
    <row r="13416" spans="1:12">
      <c r="A13416" s="480" t="str">
        <f t="shared" si="1194"/>
        <v>D800-120</v>
      </c>
      <c r="B13416" s="480">
        <f t="shared" si="1190"/>
        <v>11</v>
      </c>
      <c r="C13416" s="480">
        <f t="shared" si="1191"/>
        <v>0</v>
      </c>
      <c r="D13416" s="480">
        <f t="shared" si="1195"/>
        <v>132</v>
      </c>
      <c r="E13416" s="480">
        <f t="shared" si="1196"/>
        <v>90</v>
      </c>
      <c r="F13416" s="484">
        <v>5.0959000000000003</v>
      </c>
      <c r="G13416" s="480">
        <v>15</v>
      </c>
      <c r="H13416" s="482">
        <v>0.42387399999999997</v>
      </c>
      <c r="I13416" s="483">
        <v>12</v>
      </c>
      <c r="J13416" s="484">
        <v>0.20250000000000001</v>
      </c>
      <c r="K13416" s="469">
        <f t="shared" si="1192"/>
        <v>12.022204711777558</v>
      </c>
      <c r="L13416" s="469">
        <f t="shared" si="1193"/>
        <v>2.2204711777558117E-2</v>
      </c>
    </row>
    <row r="13417" spans="1:12">
      <c r="A13417" s="98" t="str">
        <f t="shared" si="1194"/>
        <v>D800-120</v>
      </c>
      <c r="B13417" s="98">
        <f t="shared" si="1190"/>
        <v>11</v>
      </c>
      <c r="C13417" s="98">
        <f t="shared" si="1191"/>
        <v>0</v>
      </c>
      <c r="D13417" s="98">
        <f t="shared" si="1195"/>
        <v>132</v>
      </c>
      <c r="E13417" s="98">
        <f t="shared" si="1196"/>
        <v>91</v>
      </c>
      <c r="F13417" s="397">
        <f>F13416+(E13417-E13416)*(F13419-F13416)/(E13419-E13416)</f>
        <v>5.1056333333333335</v>
      </c>
      <c r="G13417" s="98">
        <v>15</v>
      </c>
      <c r="H13417" s="491">
        <f>H13416+(E13417-E13416)*(H13419-H13416)/(E13419-E13416)</f>
        <v>0.41997366666666663</v>
      </c>
      <c r="I13417" s="492">
        <f>I13416+(E13417-E13416)*(I13419-I13416)/(E13419-E13416)</f>
        <v>12.133333333333333</v>
      </c>
      <c r="J13417" s="397">
        <f>J13416+(E13417-E13416)*(J13419-J13416)/(E13419-E13416)</f>
        <v>0.19636666666666669</v>
      </c>
      <c r="K13417" s="469">
        <f t="shared" si="1192"/>
        <v>12.157032067883623</v>
      </c>
      <c r="L13417" s="469">
        <f t="shared" si="1193"/>
        <v>2.3698734550290368E-2</v>
      </c>
    </row>
    <row r="13418" spans="1:12">
      <c r="A13418" s="98" t="str">
        <f t="shared" si="1194"/>
        <v>D800-120</v>
      </c>
      <c r="B13418" s="98">
        <f t="shared" si="1190"/>
        <v>11</v>
      </c>
      <c r="C13418" s="98">
        <f t="shared" si="1191"/>
        <v>0</v>
      </c>
      <c r="D13418" s="98">
        <f t="shared" si="1195"/>
        <v>132</v>
      </c>
      <c r="E13418" s="98">
        <f t="shared" si="1196"/>
        <v>92</v>
      </c>
      <c r="F13418" s="397">
        <f>F13416+(E13418-E13416)*(F13419-F13416)/(E13419-E13416)</f>
        <v>5.1153666666666666</v>
      </c>
      <c r="G13418" s="98">
        <v>15</v>
      </c>
      <c r="H13418" s="491">
        <f>H13416+(E13418-E13416)*(H13419-H13416)/(E13419-E13416)</f>
        <v>0.41607333333333335</v>
      </c>
      <c r="I13418" s="492">
        <f>I13416+(E13418-E13416)*(I13419-I13416)/(E13419-E13416)</f>
        <v>12.266666666666667</v>
      </c>
      <c r="J13418" s="397">
        <f>J13416+(E13418-E13416)*(J13419-J13416)/(E13419-E13416)</f>
        <v>0.19023333333333334</v>
      </c>
      <c r="K13418" s="469">
        <f t="shared" si="1192"/>
        <v>12.294387207383313</v>
      </c>
      <c r="L13418" s="469">
        <f t="shared" si="1193"/>
        <v>2.7720540716645203E-2</v>
      </c>
    </row>
    <row r="13419" spans="1:12">
      <c r="A13419" s="480" t="str">
        <f t="shared" si="1194"/>
        <v>D800-120</v>
      </c>
      <c r="B13419" s="480">
        <f t="shared" si="1190"/>
        <v>11</v>
      </c>
      <c r="C13419" s="480">
        <f t="shared" si="1191"/>
        <v>0</v>
      </c>
      <c r="D13419" s="480">
        <f t="shared" si="1195"/>
        <v>132</v>
      </c>
      <c r="E13419" s="480">
        <f t="shared" si="1196"/>
        <v>93</v>
      </c>
      <c r="F13419" s="484">
        <v>5.1250999999999998</v>
      </c>
      <c r="G13419" s="480">
        <v>15</v>
      </c>
      <c r="H13419" s="482">
        <v>0.41217300000000001</v>
      </c>
      <c r="I13419" s="483">
        <v>12.4</v>
      </c>
      <c r="J13419" s="484">
        <v>0.18410000000000001</v>
      </c>
      <c r="K13419" s="469">
        <f t="shared" si="1192"/>
        <v>12.434341890419798</v>
      </c>
      <c r="L13419" s="469">
        <f t="shared" si="1193"/>
        <v>3.4341890419797849E-2</v>
      </c>
    </row>
    <row r="13420" spans="1:12">
      <c r="A13420" s="98" t="str">
        <f t="shared" si="1194"/>
        <v>D800-120</v>
      </c>
      <c r="B13420" s="98">
        <f t="shared" si="1190"/>
        <v>11</v>
      </c>
      <c r="C13420" s="98">
        <f t="shared" si="1191"/>
        <v>0</v>
      </c>
      <c r="D13420" s="98">
        <f t="shared" si="1195"/>
        <v>132</v>
      </c>
      <c r="E13420" s="98">
        <f t="shared" si="1196"/>
        <v>94</v>
      </c>
      <c r="F13420" s="397">
        <f>F13419+(E13420-E13419)*(F13422-F13419)/(E13422-E13419)</f>
        <v>5.1347666666666667</v>
      </c>
      <c r="G13420" s="98">
        <v>15</v>
      </c>
      <c r="H13420" s="491">
        <f>H13419+(E13420-E13419)*(H13422-H13419)/(E13422-E13419)</f>
        <v>0.40823866666666669</v>
      </c>
      <c r="I13420" s="492">
        <f>I13419+(E13420-E13419)*(I13422-I13419)/(E13422-E13419)</f>
        <v>12.566666666666666</v>
      </c>
      <c r="J13420" s="397">
        <f>J13419+(E13420-E13419)*(J13422-J13419)/(E13422-E13419)</f>
        <v>0.17796666666666666</v>
      </c>
      <c r="K13420" s="469">
        <f t="shared" si="1192"/>
        <v>12.577854784292848</v>
      </c>
      <c r="L13420" s="469">
        <f t="shared" si="1193"/>
        <v>1.1188117626181437E-2</v>
      </c>
    </row>
    <row r="13421" spans="1:12">
      <c r="A13421" s="98" t="str">
        <f t="shared" si="1194"/>
        <v>D800-120</v>
      </c>
      <c r="B13421" s="98">
        <f t="shared" si="1190"/>
        <v>11</v>
      </c>
      <c r="C13421" s="98">
        <f t="shared" si="1191"/>
        <v>0</v>
      </c>
      <c r="D13421" s="98">
        <f t="shared" si="1195"/>
        <v>132</v>
      </c>
      <c r="E13421" s="98">
        <f t="shared" si="1196"/>
        <v>95</v>
      </c>
      <c r="F13421" s="397">
        <f>F13419+(E13421-E13419)*(F13422-F13419)/(E13422-E13419)</f>
        <v>5.1444333333333327</v>
      </c>
      <c r="G13421" s="98">
        <v>15</v>
      </c>
      <c r="H13421" s="491">
        <f>H13419+(E13421-E13419)*(H13422-H13419)/(E13422-E13419)</f>
        <v>0.40430433333333332</v>
      </c>
      <c r="I13421" s="492">
        <f>I13419+(E13421-E13419)*(I13422-I13419)/(E13422-E13419)</f>
        <v>12.733333333333334</v>
      </c>
      <c r="J13421" s="397">
        <f>J13419+(E13421-E13419)*(J13422-J13419)/(E13422-E13419)</f>
        <v>0.17183333333333334</v>
      </c>
      <c r="K13421" s="469">
        <f t="shared" si="1192"/>
        <v>12.724160760087491</v>
      </c>
      <c r="L13421" s="469">
        <f t="shared" si="1193"/>
        <v>-9.1725732458431963E-3</v>
      </c>
    </row>
    <row r="13422" spans="1:12">
      <c r="A13422" s="480" t="str">
        <f t="shared" si="1194"/>
        <v>D800-120</v>
      </c>
      <c r="B13422" s="480">
        <f t="shared" si="1190"/>
        <v>11</v>
      </c>
      <c r="C13422" s="480">
        <f t="shared" si="1191"/>
        <v>0</v>
      </c>
      <c r="D13422" s="480">
        <f t="shared" si="1195"/>
        <v>132</v>
      </c>
      <c r="E13422" s="480">
        <f t="shared" si="1196"/>
        <v>96</v>
      </c>
      <c r="F13422" s="484">
        <v>5.1540999999999997</v>
      </c>
      <c r="G13422" s="480">
        <v>15</v>
      </c>
      <c r="H13422" s="482">
        <v>0.40037</v>
      </c>
      <c r="I13422" s="483">
        <v>12.9</v>
      </c>
      <c r="J13422" s="484">
        <v>0.16569999999999999</v>
      </c>
      <c r="K13422" s="469">
        <f t="shared" si="1192"/>
        <v>12.873342158503384</v>
      </c>
      <c r="L13422" s="469">
        <f t="shared" si="1193"/>
        <v>-2.6657841496616541E-2</v>
      </c>
    </row>
    <row r="13423" spans="1:12">
      <c r="A13423" s="98" t="str">
        <f t="shared" si="1194"/>
        <v>D800-120</v>
      </c>
      <c r="B13423" s="98">
        <f t="shared" si="1190"/>
        <v>11</v>
      </c>
      <c r="C13423" s="98">
        <f t="shared" si="1191"/>
        <v>0</v>
      </c>
      <c r="D13423" s="98">
        <f t="shared" si="1195"/>
        <v>132</v>
      </c>
      <c r="E13423" s="98">
        <f t="shared" si="1196"/>
        <v>97</v>
      </c>
      <c r="F13423" s="397">
        <f>F13422+(E13423-E13422)*(F13425-F13422)/(E13425-E13422)</f>
        <v>5.1637333333333331</v>
      </c>
      <c r="G13423" s="98">
        <v>15</v>
      </c>
      <c r="H13423" s="491">
        <f>H13422+(E13423-E13422)*(H13425-H13422)/(E13425-E13422)</f>
        <v>0.39640000000000003</v>
      </c>
      <c r="I13423" s="492">
        <f>I13422+(E13423-E13422)*(I13425-I13422)/(E13425-E13422)</f>
        <v>13.033333333333333</v>
      </c>
      <c r="J13423" s="397">
        <f>J13422+(E13423-E13422)*(J13425-J13422)/(E13425-E13422)</f>
        <v>0.15956666666666666</v>
      </c>
      <c r="K13423" s="469">
        <f t="shared" si="1192"/>
        <v>13.026572485704675</v>
      </c>
      <c r="L13423" s="469">
        <f t="shared" si="1193"/>
        <v>-6.7608476286586949E-3</v>
      </c>
    </row>
    <row r="13424" spans="1:12">
      <c r="A13424" s="98" t="str">
        <f t="shared" si="1194"/>
        <v>D800-120</v>
      </c>
      <c r="B13424" s="98">
        <f t="shared" si="1190"/>
        <v>11</v>
      </c>
      <c r="C13424" s="98">
        <f t="shared" si="1191"/>
        <v>0</v>
      </c>
      <c r="D13424" s="98">
        <f t="shared" si="1195"/>
        <v>132</v>
      </c>
      <c r="E13424" s="98">
        <f t="shared" si="1196"/>
        <v>98</v>
      </c>
      <c r="F13424" s="397">
        <f>F13422+(E13424-E13422)*(F13425-F13422)/(E13425-E13422)</f>
        <v>5.1733666666666664</v>
      </c>
      <c r="G13424" s="98">
        <v>15</v>
      </c>
      <c r="H13424" s="491">
        <f>H13422+(E13424-E13422)*(H13425-H13422)/(E13425-E13422)</f>
        <v>0.39243</v>
      </c>
      <c r="I13424" s="492">
        <f>I13422+(E13424-E13422)*(I13425-I13422)/(E13425-E13422)</f>
        <v>13.166666666666668</v>
      </c>
      <c r="J13424" s="397">
        <f>J13422+(E13424-E13422)*(J13425-J13422)/(E13425-E13422)</f>
        <v>0.15343333333333331</v>
      </c>
      <c r="K13424" s="469">
        <f t="shared" si="1192"/>
        <v>13.182903107985288</v>
      </c>
      <c r="L13424" s="469">
        <f t="shared" si="1193"/>
        <v>1.623644131862001E-2</v>
      </c>
    </row>
    <row r="13425" spans="1:12">
      <c r="A13425" s="480" t="str">
        <f t="shared" si="1194"/>
        <v>D800-120</v>
      </c>
      <c r="B13425" s="480">
        <f t="shared" si="1190"/>
        <v>11</v>
      </c>
      <c r="C13425" s="480">
        <f t="shared" si="1191"/>
        <v>0</v>
      </c>
      <c r="D13425" s="480">
        <f t="shared" si="1195"/>
        <v>132</v>
      </c>
      <c r="E13425" s="480">
        <f t="shared" si="1196"/>
        <v>99</v>
      </c>
      <c r="F13425" s="484">
        <v>5.1829999999999998</v>
      </c>
      <c r="G13425" s="480">
        <v>15</v>
      </c>
      <c r="H13425" s="482">
        <v>0.38846000000000003</v>
      </c>
      <c r="I13425" s="483">
        <v>13.3</v>
      </c>
      <c r="J13425" s="484">
        <v>0.14729999999999999</v>
      </c>
      <c r="K13425" s="469">
        <f t="shared" si="1192"/>
        <v>13.342429078927044</v>
      </c>
      <c r="L13425" s="469">
        <f t="shared" si="1193"/>
        <v>4.2429078927042951E-2</v>
      </c>
    </row>
    <row r="13426" spans="1:12">
      <c r="A13426" s="98" t="str">
        <f t="shared" si="1194"/>
        <v>D800-120</v>
      </c>
      <c r="B13426" s="98">
        <f t="shared" si="1190"/>
        <v>11</v>
      </c>
      <c r="C13426" s="98">
        <f t="shared" si="1191"/>
        <v>0</v>
      </c>
      <c r="D13426" s="98">
        <f t="shared" si="1195"/>
        <v>132</v>
      </c>
      <c r="E13426" s="98">
        <f t="shared" si="1196"/>
        <v>100</v>
      </c>
      <c r="F13426" s="397">
        <f>F13425+(E13426-E13425)*(F13428-F13425)/(E13428-E13425)</f>
        <v>5.192566666666667</v>
      </c>
      <c r="G13426" s="98">
        <v>15</v>
      </c>
      <c r="H13426" s="491">
        <f>H13425+(E13426-E13425)*(H13428-H13425)/(E13428-E13425)</f>
        <v>0.38445233333333334</v>
      </c>
      <c r="I13426" s="492">
        <f>I13425+(E13426-E13425)*(I13428-I13425)/(E13428-E13425)</f>
        <v>13.466666666666667</v>
      </c>
      <c r="J13426" s="397">
        <f>J13425+(E13426-E13425)*(J13428-J13425)/(E13428-E13425)</f>
        <v>0.14116666666666666</v>
      </c>
      <c r="K13426" s="469">
        <f t="shared" si="1192"/>
        <v>13.506399146144689</v>
      </c>
      <c r="L13426" s="469">
        <f t="shared" si="1193"/>
        <v>3.9732479478022498E-2</v>
      </c>
    </row>
    <row r="13427" spans="1:12">
      <c r="A13427" s="98" t="str">
        <f t="shared" si="1194"/>
        <v>D800-120</v>
      </c>
      <c r="B13427" s="98">
        <f t="shared" si="1190"/>
        <v>11</v>
      </c>
      <c r="C13427" s="98">
        <f t="shared" si="1191"/>
        <v>0</v>
      </c>
      <c r="D13427" s="98">
        <f t="shared" si="1195"/>
        <v>132</v>
      </c>
      <c r="E13427" s="98">
        <f t="shared" si="1196"/>
        <v>101</v>
      </c>
      <c r="F13427" s="397">
        <f>F13425+(E13427-E13425)*(F13428-F13425)/(E13428-E13425)</f>
        <v>5.2021333333333333</v>
      </c>
      <c r="G13427" s="98">
        <v>15</v>
      </c>
      <c r="H13427" s="491">
        <f>H13425+(E13427-E13425)*(H13428-H13425)/(E13428-E13425)</f>
        <v>0.38044466666666671</v>
      </c>
      <c r="I13427" s="492">
        <f>I13425+(E13427-E13425)*(I13428-I13425)/(E13428-E13425)</f>
        <v>13.633333333333335</v>
      </c>
      <c r="J13427" s="397">
        <f>J13425+(E13427-E13425)*(J13428-J13425)/(E13428-E13425)</f>
        <v>0.13503333333333331</v>
      </c>
      <c r="K13427" s="469">
        <f t="shared" si="1192"/>
        <v>13.673823788654328</v>
      </c>
      <c r="L13427" s="469">
        <f t="shared" si="1193"/>
        <v>4.049045532099349E-2</v>
      </c>
    </row>
    <row r="13428" spans="1:12">
      <c r="A13428" s="480" t="str">
        <f t="shared" si="1194"/>
        <v>D800-120</v>
      </c>
      <c r="B13428" s="480">
        <f t="shared" si="1190"/>
        <v>11</v>
      </c>
      <c r="C13428" s="480">
        <f t="shared" si="1191"/>
        <v>0</v>
      </c>
      <c r="D13428" s="480">
        <f t="shared" si="1195"/>
        <v>132</v>
      </c>
      <c r="E13428" s="480">
        <f t="shared" si="1196"/>
        <v>102</v>
      </c>
      <c r="F13428" s="484">
        <v>5.2117000000000004</v>
      </c>
      <c r="G13428" s="480">
        <v>15</v>
      </c>
      <c r="H13428" s="482">
        <v>0.37643700000000002</v>
      </c>
      <c r="I13428" s="483">
        <v>13.8</v>
      </c>
      <c r="J13428" s="484">
        <v>0.12889999999999999</v>
      </c>
      <c r="K13428" s="469">
        <f t="shared" si="1192"/>
        <v>13.844813341940352</v>
      </c>
      <c r="L13428" s="469">
        <f t="shared" si="1193"/>
        <v>4.4813341940351137E-2</v>
      </c>
    </row>
    <row r="13429" spans="1:12">
      <c r="A13429" s="98" t="str">
        <f t="shared" si="1194"/>
        <v>D800-120</v>
      </c>
      <c r="B13429" s="98">
        <f t="shared" si="1190"/>
        <v>11</v>
      </c>
      <c r="C13429" s="98">
        <f t="shared" si="1191"/>
        <v>0</v>
      </c>
      <c r="D13429" s="98">
        <f t="shared" si="1195"/>
        <v>132</v>
      </c>
      <c r="E13429" s="98">
        <f t="shared" si="1196"/>
        <v>103</v>
      </c>
      <c r="F13429" s="397">
        <f>F13428+(E13429-E13428)*(F13431-F13428)/(E13431-E13428)</f>
        <v>5.2212000000000005</v>
      </c>
      <c r="G13429" s="98">
        <v>15</v>
      </c>
      <c r="H13429" s="491">
        <f>H13428+(E13429-E13428)*(H13431-H13428)/(E13431-E13428)</f>
        <v>0.37238933333333335</v>
      </c>
      <c r="I13429" s="492">
        <f>I13428+(E13429-E13428)*(I13431-I13428)/(E13431-E13428)</f>
        <v>14</v>
      </c>
      <c r="J13429" s="397">
        <f>J13428+(E13429-E13428)*(J13431-J13428)/(E13431-E13428)</f>
        <v>0.12273333333333332</v>
      </c>
      <c r="K13429" s="469">
        <f t="shared" si="1192"/>
        <v>14.020809761826333</v>
      </c>
      <c r="L13429" s="469">
        <f t="shared" si="1193"/>
        <v>2.0809761826333428E-2</v>
      </c>
    </row>
    <row r="13430" spans="1:12">
      <c r="A13430" s="98" t="str">
        <f t="shared" si="1194"/>
        <v>D800-120</v>
      </c>
      <c r="B13430" s="98">
        <f t="shared" si="1190"/>
        <v>11</v>
      </c>
      <c r="C13430" s="98">
        <f t="shared" si="1191"/>
        <v>0</v>
      </c>
      <c r="D13430" s="98">
        <f t="shared" si="1195"/>
        <v>132</v>
      </c>
      <c r="E13430" s="98">
        <f t="shared" si="1196"/>
        <v>104</v>
      </c>
      <c r="F13430" s="397">
        <f>F13428+(E13430-E13428)*(F13431-F13428)/(E13431-E13428)</f>
        <v>5.2306999999999997</v>
      </c>
      <c r="G13430" s="98">
        <v>15</v>
      </c>
      <c r="H13430" s="491">
        <f>H13428+(E13430-E13428)*(H13431-H13428)/(E13431-E13428)</f>
        <v>0.36834166666666668</v>
      </c>
      <c r="I13430" s="492">
        <f>I13428+(E13430-E13428)*(I13431-I13428)/(E13431-E13428)</f>
        <v>14.200000000000001</v>
      </c>
      <c r="J13430" s="397">
        <f>J13428+(E13430-E13428)*(J13431-J13428)/(E13431-E13428)</f>
        <v>0.11656666666666667</v>
      </c>
      <c r="K13430" s="469">
        <f t="shared" si="1192"/>
        <v>14.200674192891562</v>
      </c>
      <c r="L13430" s="469">
        <f t="shared" si="1193"/>
        <v>6.741928915605655E-4</v>
      </c>
    </row>
    <row r="13431" spans="1:12">
      <c r="A13431" s="480" t="str">
        <f t="shared" si="1194"/>
        <v>D800-120</v>
      </c>
      <c r="B13431" s="480">
        <f t="shared" si="1190"/>
        <v>11</v>
      </c>
      <c r="C13431" s="480">
        <f t="shared" si="1191"/>
        <v>0</v>
      </c>
      <c r="D13431" s="480">
        <f t="shared" si="1195"/>
        <v>132</v>
      </c>
      <c r="E13431" s="480">
        <f t="shared" si="1196"/>
        <v>105</v>
      </c>
      <c r="F13431" s="484">
        <v>5.2401999999999997</v>
      </c>
      <c r="G13431" s="480">
        <v>15</v>
      </c>
      <c r="H13431" s="482">
        <v>0.36429400000000001</v>
      </c>
      <c r="I13431" s="483">
        <v>14.4</v>
      </c>
      <c r="J13431" s="484">
        <v>0.1104</v>
      </c>
      <c r="K13431" s="469">
        <f t="shared" si="1192"/>
        <v>14.384535567426308</v>
      </c>
      <c r="L13431" s="469">
        <f t="shared" si="1193"/>
        <v>-1.5464432573692122E-2</v>
      </c>
    </row>
    <row r="13432" spans="1:12">
      <c r="A13432" s="98" t="str">
        <f t="shared" si="1194"/>
        <v>D800-120</v>
      </c>
      <c r="B13432" s="98">
        <f t="shared" si="1190"/>
        <v>11</v>
      </c>
      <c r="C13432" s="98">
        <f t="shared" si="1191"/>
        <v>0</v>
      </c>
      <c r="D13432" s="98">
        <f t="shared" si="1195"/>
        <v>132</v>
      </c>
      <c r="E13432" s="98">
        <f t="shared" si="1196"/>
        <v>106</v>
      </c>
      <c r="F13432" s="397">
        <f>F13431+(E13432-E13431)*(F13434-F13431)/(E13434-E13431)</f>
        <v>5.2496666666666663</v>
      </c>
      <c r="G13432" s="98">
        <v>15</v>
      </c>
      <c r="H13432" s="491">
        <f>H13431+(E13432-E13431)*(H13434-H13431)/(E13434-E13431)</f>
        <v>0.360205</v>
      </c>
      <c r="I13432" s="492">
        <f>I13431+(E13432-E13431)*(I13434-I13431)/(E13434-E13431)</f>
        <v>14.6</v>
      </c>
      <c r="J13432" s="397">
        <f>J13431+(E13432-E13431)*(J13434-J13431)/(E13434-E13431)</f>
        <v>0.10426666666666666</v>
      </c>
      <c r="K13432" s="469">
        <f t="shared" si="1192"/>
        <v>14.574108262424637</v>
      </c>
      <c r="L13432" s="469">
        <f t="shared" si="1193"/>
        <v>-2.5891737575362228E-2</v>
      </c>
    </row>
    <row r="13433" spans="1:12">
      <c r="A13433" s="98" t="str">
        <f t="shared" si="1194"/>
        <v>D800-120</v>
      </c>
      <c r="B13433" s="98">
        <f t="shared" si="1190"/>
        <v>11</v>
      </c>
      <c r="C13433" s="98">
        <f t="shared" si="1191"/>
        <v>0</v>
      </c>
      <c r="D13433" s="98">
        <f t="shared" si="1195"/>
        <v>132</v>
      </c>
      <c r="E13433" s="98">
        <f t="shared" si="1196"/>
        <v>107</v>
      </c>
      <c r="F13433" s="397">
        <f>F13431+(E13433-E13431)*(F13434-F13431)/(E13434-E13431)</f>
        <v>5.2591333333333337</v>
      </c>
      <c r="G13433" s="98">
        <v>15</v>
      </c>
      <c r="H13433" s="491">
        <f>H13431+(E13433-E13431)*(H13434-H13431)/(E13434-E13431)</f>
        <v>0.35611599999999999</v>
      </c>
      <c r="I13433" s="492">
        <f>I13431+(E13433-E13431)*(I13434-I13431)/(E13434-E13431)</f>
        <v>14.8</v>
      </c>
      <c r="J13433" s="397">
        <f>J13431+(E13433-E13431)*(J13434-J13431)/(E13434-E13431)</f>
        <v>9.8133333333333336E-2</v>
      </c>
      <c r="K13433" s="469">
        <f t="shared" si="1192"/>
        <v>14.768034385799385</v>
      </c>
      <c r="L13433" s="469">
        <f t="shared" si="1193"/>
        <v>-3.1965614200615278E-2</v>
      </c>
    </row>
    <row r="13434" spans="1:12">
      <c r="A13434" s="480" t="str">
        <f t="shared" si="1194"/>
        <v>D800-120</v>
      </c>
      <c r="B13434" s="480">
        <f t="shared" si="1190"/>
        <v>11</v>
      </c>
      <c r="C13434" s="480">
        <f t="shared" si="1191"/>
        <v>0</v>
      </c>
      <c r="D13434" s="480">
        <f t="shared" si="1195"/>
        <v>132</v>
      </c>
      <c r="E13434" s="480">
        <f t="shared" si="1196"/>
        <v>108</v>
      </c>
      <c r="F13434" s="484">
        <v>5.2686000000000002</v>
      </c>
      <c r="G13434" s="480">
        <v>15</v>
      </c>
      <c r="H13434" s="482">
        <v>0.35202699999999998</v>
      </c>
      <c r="I13434" s="483">
        <v>15</v>
      </c>
      <c r="J13434" s="484">
        <v>9.1999999999999998E-2</v>
      </c>
      <c r="K13434" s="469">
        <f t="shared" si="1192"/>
        <v>14.966465640419628</v>
      </c>
      <c r="L13434" s="469">
        <f t="shared" si="1193"/>
        <v>-3.3534359580372097E-2</v>
      </c>
    </row>
    <row r="13435" spans="1:12">
      <c r="A13435" s="98" t="str">
        <f t="shared" si="1194"/>
        <v>D800-120</v>
      </c>
      <c r="B13435" s="98">
        <f t="shared" si="1190"/>
        <v>11</v>
      </c>
      <c r="C13435" s="98">
        <f t="shared" si="1191"/>
        <v>0</v>
      </c>
      <c r="D13435" s="98">
        <f t="shared" ref="D13435:D13446" si="1197">D13434</f>
        <v>132</v>
      </c>
      <c r="E13435" s="98">
        <f t="shared" si="1196"/>
        <v>109</v>
      </c>
      <c r="F13435" s="397">
        <f>F13434+(E13435-E13434)*(F13437-F13434)/(E13437-E13434)</f>
        <v>5.2780333333333331</v>
      </c>
      <c r="G13435" s="98">
        <v>15</v>
      </c>
      <c r="H13435" s="491">
        <f>H13434+(E13435-E13434)*(H13437-H13434)/(E13437-E13434)</f>
        <v>0.34789399999999998</v>
      </c>
      <c r="I13435" s="492">
        <f>I13434+(E13435-E13434)*(I13437-I13434)/(E13437-E13434)</f>
        <v>15.2</v>
      </c>
      <c r="J13435" s="397">
        <f>J13434+(E13435-E13434)*(J13437-J13434)/(E13437-E13434)</f>
        <v>8.5866666666666661E-2</v>
      </c>
      <c r="K13435" s="469">
        <f t="shared" si="1192"/>
        <v>15.171383620681395</v>
      </c>
      <c r="L13435" s="469">
        <f t="shared" si="1193"/>
        <v>-2.8616379318604501E-2</v>
      </c>
    </row>
    <row r="13436" spans="1:12">
      <c r="A13436" s="98" t="str">
        <f t="shared" si="1194"/>
        <v>D800-120</v>
      </c>
      <c r="B13436" s="98">
        <f t="shared" si="1190"/>
        <v>11</v>
      </c>
      <c r="C13436" s="98">
        <f t="shared" si="1191"/>
        <v>0</v>
      </c>
      <c r="D13436" s="98">
        <f t="shared" si="1197"/>
        <v>132</v>
      </c>
      <c r="E13436" s="98">
        <f t="shared" si="1196"/>
        <v>110</v>
      </c>
      <c r="F13436" s="397">
        <f>F13434+(E13436-E13434)*(F13437-F13434)/(E13437-E13434)</f>
        <v>5.287466666666667</v>
      </c>
      <c r="G13436" s="98">
        <v>15</v>
      </c>
      <c r="H13436" s="491">
        <f>H13434+(E13436-E13434)*(H13437-H13434)/(E13437-E13434)</f>
        <v>0.34376099999999998</v>
      </c>
      <c r="I13436" s="492">
        <f>I13434+(E13436-E13434)*(I13437-I13434)/(E13437-E13434)</f>
        <v>15.4</v>
      </c>
      <c r="J13436" s="397">
        <f>J13434+(E13436-E13434)*(J13437-J13434)/(E13437-E13434)</f>
        <v>7.9733333333333337E-2</v>
      </c>
      <c r="K13436" s="469">
        <f t="shared" si="1192"/>
        <v>15.381229012792804</v>
      </c>
      <c r="L13436" s="469">
        <f t="shared" si="1193"/>
        <v>-1.8770987207195944E-2</v>
      </c>
    </row>
    <row r="13437" spans="1:12">
      <c r="A13437" s="480" t="str">
        <f t="shared" si="1194"/>
        <v>D800-120</v>
      </c>
      <c r="B13437" s="480">
        <f t="shared" ref="B13437:B13500" si="1198">INT(D13437/12)</f>
        <v>11</v>
      </c>
      <c r="C13437" s="480">
        <f t="shared" ref="C13437:C13500" si="1199">D13437-B13437*12</f>
        <v>0</v>
      </c>
      <c r="D13437" s="480">
        <f t="shared" si="1197"/>
        <v>132</v>
      </c>
      <c r="E13437" s="480">
        <f t="shared" si="1196"/>
        <v>111</v>
      </c>
      <c r="F13437" s="484">
        <v>5.2968999999999999</v>
      </c>
      <c r="G13437" s="480">
        <v>15</v>
      </c>
      <c r="H13437" s="482">
        <v>0.33962799999999999</v>
      </c>
      <c r="I13437" s="483">
        <v>15.6</v>
      </c>
      <c r="J13437" s="484">
        <v>7.3599999999999999E-2</v>
      </c>
      <c r="K13437" s="469">
        <f t="shared" si="1192"/>
        <v>15.596181704688659</v>
      </c>
      <c r="L13437" s="469">
        <f t="shared" si="1193"/>
        <v>-3.8182953113405915E-3</v>
      </c>
    </row>
    <row r="13438" spans="1:12">
      <c r="A13438" s="98" t="str">
        <f t="shared" si="1194"/>
        <v>D800-120</v>
      </c>
      <c r="B13438" s="98">
        <f t="shared" si="1198"/>
        <v>11</v>
      </c>
      <c r="C13438" s="98">
        <f t="shared" si="1199"/>
        <v>0</v>
      </c>
      <c r="D13438" s="98">
        <f t="shared" si="1197"/>
        <v>132</v>
      </c>
      <c r="E13438" s="98">
        <f t="shared" si="1196"/>
        <v>112</v>
      </c>
      <c r="F13438" s="397">
        <f>F13437+(E13438-E13437)*(F13440-F13437)/(E13440-E13437)</f>
        <v>5.3062666666666667</v>
      </c>
      <c r="G13438" s="98">
        <v>15</v>
      </c>
      <c r="H13438" s="491">
        <f>H13437+(E13438-E13437)*(H13440-H13437)/(E13440-E13437)</f>
        <v>0.33544933333333332</v>
      </c>
      <c r="I13438" s="492">
        <f>I13437+(E13438-E13437)*(I13440-I13437)/(E13440-E13437)</f>
        <v>15.833333333333334</v>
      </c>
      <c r="J13438" s="397">
        <f>J13437+(E13438-E13437)*(J13440-J13437)/(E13440-E13437)</f>
        <v>6.7466666666666661E-2</v>
      </c>
      <c r="K13438" s="469">
        <f t="shared" si="1192"/>
        <v>15.818384892701134</v>
      </c>
      <c r="L13438" s="469">
        <f t="shared" si="1193"/>
        <v>-1.4948440632199578E-2</v>
      </c>
    </row>
    <row r="13439" spans="1:12">
      <c r="A13439" s="98" t="str">
        <f t="shared" si="1194"/>
        <v>D800-120</v>
      </c>
      <c r="B13439" s="98">
        <f t="shared" si="1198"/>
        <v>11</v>
      </c>
      <c r="C13439" s="98">
        <f t="shared" si="1199"/>
        <v>0</v>
      </c>
      <c r="D13439" s="98">
        <f t="shared" si="1197"/>
        <v>132</v>
      </c>
      <c r="E13439" s="98">
        <f t="shared" si="1196"/>
        <v>113</v>
      </c>
      <c r="F13439" s="397">
        <f>F13437+(E13439-E13437)*(F13440-F13437)/(E13440-E13437)</f>
        <v>5.3156333333333334</v>
      </c>
      <c r="G13439" s="98">
        <v>15</v>
      </c>
      <c r="H13439" s="491">
        <f>H13437+(E13439-E13437)*(H13440-H13437)/(E13440-E13437)</f>
        <v>0.33127066666666666</v>
      </c>
      <c r="I13439" s="492">
        <f>I13437+(E13439-E13437)*(I13440-I13437)/(E13440-E13437)</f>
        <v>16.066666666666666</v>
      </c>
      <c r="J13439" s="397">
        <f>J13437+(E13439-E13437)*(J13440-J13437)/(E13440-E13437)</f>
        <v>6.133333333333333E-2</v>
      </c>
      <c r="K13439" s="469">
        <f t="shared" si="1192"/>
        <v>16.046193847528507</v>
      </c>
      <c r="L13439" s="469">
        <f t="shared" si="1193"/>
        <v>-2.0472819138159792E-2</v>
      </c>
    </row>
    <row r="13440" spans="1:12">
      <c r="A13440" s="480" t="str">
        <f t="shared" si="1194"/>
        <v>D800-120</v>
      </c>
      <c r="B13440" s="480">
        <f t="shared" si="1198"/>
        <v>11</v>
      </c>
      <c r="C13440" s="480">
        <f t="shared" si="1199"/>
        <v>0</v>
      </c>
      <c r="D13440" s="480">
        <f t="shared" si="1197"/>
        <v>132</v>
      </c>
      <c r="E13440" s="480">
        <f t="shared" si="1196"/>
        <v>114</v>
      </c>
      <c r="F13440" s="484">
        <v>5.3250000000000002</v>
      </c>
      <c r="G13440" s="480">
        <v>15</v>
      </c>
      <c r="H13440" s="482">
        <v>0.32709199999999999</v>
      </c>
      <c r="I13440" s="483">
        <v>16.3</v>
      </c>
      <c r="J13440" s="484">
        <v>5.5199999999999999E-2</v>
      </c>
      <c r="K13440" s="469">
        <f t="shared" si="1192"/>
        <v>16.279823413596176</v>
      </c>
      <c r="L13440" s="469">
        <f t="shared" si="1193"/>
        <v>-2.0176586403824359E-2</v>
      </c>
    </row>
    <row r="13441" spans="1:12">
      <c r="A13441" s="98" t="str">
        <f t="shared" si="1194"/>
        <v>D800-120</v>
      </c>
      <c r="B13441" s="98">
        <f t="shared" si="1198"/>
        <v>11</v>
      </c>
      <c r="C13441" s="98">
        <f t="shared" si="1199"/>
        <v>0</v>
      </c>
      <c r="D13441" s="98">
        <f t="shared" si="1197"/>
        <v>132</v>
      </c>
      <c r="E13441" s="98">
        <f t="shared" si="1196"/>
        <v>115</v>
      </c>
      <c r="F13441" s="397">
        <f>F13440+(E13441-E13440)*(F13443-F13440)/(E13443-E13440)</f>
        <v>5.3342999999999998</v>
      </c>
      <c r="G13441" s="98">
        <v>15</v>
      </c>
      <c r="H13441" s="491">
        <f>H13440+(E13441-E13440)*(H13443-H13440)/(E13443-E13440)</f>
        <v>0.32286533333333334</v>
      </c>
      <c r="I13441" s="492">
        <f>I13440+(E13441-E13440)*(I13443-I13440)/(E13443-E13440)</f>
        <v>16.533333333333335</v>
      </c>
      <c r="J13441" s="397">
        <f>J13440+(E13441-E13440)*(J13443-J13440)/(E13443-E13440)</f>
        <v>4.9066666666666668E-2</v>
      </c>
      <c r="K13441" s="469">
        <f t="shared" si="1192"/>
        <v>16.521749005777433</v>
      </c>
      <c r="L13441" s="469">
        <f t="shared" si="1193"/>
        <v>-1.1584327555901552E-2</v>
      </c>
    </row>
    <row r="13442" spans="1:12">
      <c r="A13442" s="98" t="str">
        <f t="shared" si="1194"/>
        <v>D800-120</v>
      </c>
      <c r="B13442" s="98">
        <f t="shared" si="1198"/>
        <v>11</v>
      </c>
      <c r="C13442" s="98">
        <f t="shared" si="1199"/>
        <v>0</v>
      </c>
      <c r="D13442" s="98">
        <f t="shared" si="1197"/>
        <v>132</v>
      </c>
      <c r="E13442" s="98">
        <f t="shared" si="1196"/>
        <v>116</v>
      </c>
      <c r="F13442" s="397">
        <f>F13440+(E13442-E13440)*(F13443-F13440)/(E13443-E13440)</f>
        <v>5.3436000000000003</v>
      </c>
      <c r="G13442" s="98">
        <v>15</v>
      </c>
      <c r="H13442" s="491">
        <f>H13440+(E13442-E13440)*(H13443-H13440)/(E13443-E13440)</f>
        <v>0.31863866666666668</v>
      </c>
      <c r="I13442" s="492">
        <f>I13440+(E13442-E13440)*(I13443-I13440)/(E13443-E13440)</f>
        <v>16.766666666666666</v>
      </c>
      <c r="J13442" s="397">
        <f>J13440+(E13442-E13440)*(J13443-J13440)/(E13443-E13440)</f>
        <v>4.293333333333333E-2</v>
      </c>
      <c r="K13442" s="469">
        <f t="shared" si="1192"/>
        <v>16.770092769657584</v>
      </c>
      <c r="L13442" s="469">
        <f t="shared" si="1193"/>
        <v>3.4261029909181673E-3</v>
      </c>
    </row>
    <row r="13443" spans="1:12">
      <c r="A13443" s="480" t="str">
        <f t="shared" si="1194"/>
        <v>D800-120</v>
      </c>
      <c r="B13443" s="480">
        <f t="shared" si="1198"/>
        <v>11</v>
      </c>
      <c r="C13443" s="480">
        <f t="shared" si="1199"/>
        <v>0</v>
      </c>
      <c r="D13443" s="480">
        <f t="shared" si="1197"/>
        <v>132</v>
      </c>
      <c r="E13443" s="480">
        <f t="shared" si="1196"/>
        <v>117</v>
      </c>
      <c r="F13443" s="484">
        <v>5.3529</v>
      </c>
      <c r="G13443" s="480">
        <v>15</v>
      </c>
      <c r="H13443" s="482">
        <v>0.31441200000000002</v>
      </c>
      <c r="I13443" s="483">
        <v>17</v>
      </c>
      <c r="J13443" s="484">
        <v>3.6799999999999999E-2</v>
      </c>
      <c r="K13443" s="469">
        <f t="shared" si="1192"/>
        <v>17.02511354528453</v>
      </c>
      <c r="L13443" s="469">
        <f t="shared" si="1193"/>
        <v>2.5113545284529692E-2</v>
      </c>
    </row>
    <row r="13444" spans="1:12">
      <c r="A13444" s="98" t="str">
        <f t="shared" si="1194"/>
        <v>D800-120</v>
      </c>
      <c r="B13444" s="98">
        <f t="shared" si="1198"/>
        <v>11</v>
      </c>
      <c r="C13444" s="98">
        <f t="shared" si="1199"/>
        <v>0</v>
      </c>
      <c r="D13444" s="98">
        <f t="shared" si="1197"/>
        <v>132</v>
      </c>
      <c r="E13444" s="98">
        <f t="shared" si="1196"/>
        <v>118</v>
      </c>
      <c r="F13444" s="397">
        <f>F13443+(E13444-E13443)*(F13446-F13443)/(E13446-E13443)</f>
        <v>5.362166666666667</v>
      </c>
      <c r="G13444" s="98">
        <v>15</v>
      </c>
      <c r="H13444" s="491">
        <f>H13443+(E13444-E13443)*(H13446-H13443)/(E13446-E13443)</f>
        <v>0.31013533333333337</v>
      </c>
      <c r="I13444" s="492">
        <f>I13443+(E13444-E13443)*(I13446-I13443)/(E13446-E13443)</f>
        <v>17.266666666666666</v>
      </c>
      <c r="J13444" s="397">
        <f>J13443+(E13444-E13443)*(J13446-J13443)/(E13446-E13443)</f>
        <v>3.0666666666666665E-2</v>
      </c>
      <c r="K13444" s="469">
        <f t="shared" si="1192"/>
        <v>17.2897638235351</v>
      </c>
      <c r="L13444" s="469">
        <f t="shared" si="1193"/>
        <v>2.309715686843461E-2</v>
      </c>
    </row>
    <row r="13445" spans="1:12">
      <c r="A13445" s="98" t="str">
        <f t="shared" si="1194"/>
        <v>D800-120</v>
      </c>
      <c r="B13445" s="98">
        <f t="shared" si="1198"/>
        <v>11</v>
      </c>
      <c r="C13445" s="98">
        <f t="shared" si="1199"/>
        <v>0</v>
      </c>
      <c r="D13445" s="98">
        <f t="shared" si="1197"/>
        <v>132</v>
      </c>
      <c r="E13445" s="98">
        <f t="shared" si="1196"/>
        <v>119</v>
      </c>
      <c r="F13445" s="397">
        <f>F13443+(E13445-E13443)*(F13446-F13443)/(E13446-E13443)</f>
        <v>5.3714333333333331</v>
      </c>
      <c r="G13445" s="98">
        <v>15</v>
      </c>
      <c r="H13445" s="491">
        <f>H13443+(E13445-E13443)*(H13446-H13443)/(E13446-E13443)</f>
        <v>0.30585866666666667</v>
      </c>
      <c r="I13445" s="492">
        <f>I13443+(E13445-E13443)*(I13446-I13443)/(E13446-E13443)</f>
        <v>17.533333333333335</v>
      </c>
      <c r="J13445" s="397">
        <f>J13443+(E13445-E13443)*(J13446-J13443)/(E13446-E13443)</f>
        <v>2.4533333333333331E-2</v>
      </c>
      <c r="K13445" s="469">
        <f t="shared" si="1192"/>
        <v>17.561815043113594</v>
      </c>
      <c r="L13445" s="469">
        <f t="shared" si="1193"/>
        <v>2.8481709780258768E-2</v>
      </c>
    </row>
    <row r="13446" spans="1:12">
      <c r="A13446" s="480" t="str">
        <f t="shared" si="1194"/>
        <v>D800-120</v>
      </c>
      <c r="B13446" s="480">
        <f t="shared" si="1198"/>
        <v>11</v>
      </c>
      <c r="C13446" s="480">
        <f t="shared" si="1199"/>
        <v>0</v>
      </c>
      <c r="D13446" s="480">
        <f t="shared" si="1197"/>
        <v>132</v>
      </c>
      <c r="E13446" s="480">
        <f t="shared" si="1196"/>
        <v>120</v>
      </c>
      <c r="F13446" s="484">
        <v>5.3807</v>
      </c>
      <c r="G13446" s="480">
        <v>15</v>
      </c>
      <c r="H13446" s="482">
        <v>0.30158200000000002</v>
      </c>
      <c r="I13446" s="483">
        <v>17.8</v>
      </c>
      <c r="J13446" s="484">
        <v>1.84E-2</v>
      </c>
      <c r="K13446" s="469">
        <f t="shared" si="1192"/>
        <v>17.841582057284587</v>
      </c>
      <c r="L13446" s="469">
        <f t="shared" si="1193"/>
        <v>4.1582057284585972E-2</v>
      </c>
    </row>
    <row r="13447" spans="1:12">
      <c r="A13447" s="480" t="s">
        <v>129</v>
      </c>
      <c r="B13447" s="480">
        <f t="shared" si="1198"/>
        <v>11</v>
      </c>
      <c r="C13447" s="480">
        <f t="shared" si="1199"/>
        <v>6</v>
      </c>
      <c r="D13447" s="480">
        <v>138</v>
      </c>
      <c r="E13447" s="480">
        <v>12</v>
      </c>
      <c r="F13447" s="484">
        <v>4.2671999999999999</v>
      </c>
      <c r="G13447" s="480">
        <v>15</v>
      </c>
      <c r="H13447" s="482">
        <v>0.68464499999999995</v>
      </c>
      <c r="I13447" s="483">
        <v>6.2</v>
      </c>
      <c r="J13447" s="484">
        <v>0.65680000000000005</v>
      </c>
      <c r="K13447" s="469">
        <f t="shared" si="1192"/>
        <v>6.2327191464189475</v>
      </c>
      <c r="L13447" s="469">
        <f t="shared" si="1193"/>
        <v>3.2719146418947354E-2</v>
      </c>
    </row>
    <row r="13448" spans="1:12">
      <c r="A13448" s="98" t="str">
        <f t="shared" ref="A13448:A13511" si="1200">A13447</f>
        <v>D800-120</v>
      </c>
      <c r="B13448" s="98">
        <f t="shared" si="1198"/>
        <v>11</v>
      </c>
      <c r="C13448" s="98">
        <f t="shared" si="1199"/>
        <v>6</v>
      </c>
      <c r="D13448" s="98">
        <f t="shared" ref="D13448:D13479" si="1201">D13447</f>
        <v>138</v>
      </c>
      <c r="E13448" s="98">
        <f t="shared" ref="E13448:E13511" si="1202">E13447+1</f>
        <v>13</v>
      </c>
      <c r="F13448" s="397">
        <f>F13447+(E13448-E13447)*(F13450-F13447)/(E13450-E13447)</f>
        <v>4.278833333333333</v>
      </c>
      <c r="G13448" s="98">
        <v>15</v>
      </c>
      <c r="H13448" s="491">
        <f>H13447+(E13448-E13447)*(H13450-H13447)/(E13450-E13447)</f>
        <v>0.68139166666666662</v>
      </c>
      <c r="I13448" s="492">
        <f>I13447+(E13448-E13447)*(I13450-I13447)/(E13450-E13447)</f>
        <v>6.2666666666666666</v>
      </c>
      <c r="J13448" s="397">
        <f>J13447+(E13448-E13447)*(J13450-J13447)/(E13450-E13447)</f>
        <v>0.6512</v>
      </c>
      <c r="K13448" s="469">
        <f t="shared" si="1192"/>
        <v>6.2795504298800253</v>
      </c>
      <c r="L13448" s="469">
        <f t="shared" si="1193"/>
        <v>1.2883763213358712E-2</v>
      </c>
    </row>
    <row r="13449" spans="1:12">
      <c r="A13449" s="98" t="str">
        <f t="shared" si="1200"/>
        <v>D800-120</v>
      </c>
      <c r="B13449" s="98">
        <f t="shared" si="1198"/>
        <v>11</v>
      </c>
      <c r="C13449" s="98">
        <f t="shared" si="1199"/>
        <v>6</v>
      </c>
      <c r="D13449" s="98">
        <f t="shared" si="1201"/>
        <v>138</v>
      </c>
      <c r="E13449" s="98">
        <f t="shared" si="1202"/>
        <v>14</v>
      </c>
      <c r="F13449" s="397">
        <f>F13447+(E13449-E13447)*(F13450-F13447)/(E13450-E13447)</f>
        <v>4.2904666666666671</v>
      </c>
      <c r="G13449" s="98">
        <v>15</v>
      </c>
      <c r="H13449" s="491">
        <f>H13447+(E13449-E13447)*(H13450-H13447)/(E13450-E13447)</f>
        <v>0.67813833333333329</v>
      </c>
      <c r="I13449" s="492">
        <f>I13447+(E13449-E13447)*(I13450-I13447)/(E13450-E13447)</f>
        <v>6.3333333333333339</v>
      </c>
      <c r="J13449" s="397">
        <f>J13447+(E13449-E13447)*(J13450-J13447)/(E13450-E13447)</f>
        <v>0.64560000000000006</v>
      </c>
      <c r="K13449" s="469">
        <f t="shared" si="1192"/>
        <v>6.3268310546274984</v>
      </c>
      <c r="L13449" s="469">
        <f t="shared" si="1193"/>
        <v>-6.5022787058355291E-3</v>
      </c>
    </row>
    <row r="13450" spans="1:12">
      <c r="A13450" s="480" t="str">
        <f t="shared" si="1200"/>
        <v>D800-120</v>
      </c>
      <c r="B13450" s="480">
        <f t="shared" si="1198"/>
        <v>11</v>
      </c>
      <c r="C13450" s="480">
        <f t="shared" si="1199"/>
        <v>6</v>
      </c>
      <c r="D13450" s="480">
        <f t="shared" si="1201"/>
        <v>138</v>
      </c>
      <c r="E13450" s="480">
        <f t="shared" si="1202"/>
        <v>15</v>
      </c>
      <c r="F13450" s="484">
        <v>4.3021000000000003</v>
      </c>
      <c r="G13450" s="480">
        <v>15</v>
      </c>
      <c r="H13450" s="482">
        <v>0.67488499999999996</v>
      </c>
      <c r="I13450" s="483">
        <v>6.4</v>
      </c>
      <c r="J13450" s="484">
        <v>0.64</v>
      </c>
      <c r="K13450" s="469">
        <f t="shared" si="1192"/>
        <v>6.3745675189106299</v>
      </c>
      <c r="L13450" s="469">
        <f t="shared" si="1193"/>
        <v>-2.5432481089370462E-2</v>
      </c>
    </row>
    <row r="13451" spans="1:12">
      <c r="A13451" s="98" t="str">
        <f t="shared" si="1200"/>
        <v>D800-120</v>
      </c>
      <c r="B13451" s="98">
        <f t="shared" si="1198"/>
        <v>11</v>
      </c>
      <c r="C13451" s="98">
        <f t="shared" si="1199"/>
        <v>6</v>
      </c>
      <c r="D13451" s="98">
        <f t="shared" si="1201"/>
        <v>138</v>
      </c>
      <c r="E13451" s="98">
        <f t="shared" si="1202"/>
        <v>16</v>
      </c>
      <c r="F13451" s="397">
        <f>F13450+(E13451-E13450)*(F13453-F13450)/(E13453-E13450)</f>
        <v>4.3136000000000001</v>
      </c>
      <c r="G13451" s="98">
        <v>15</v>
      </c>
      <c r="H13451" s="491">
        <f>H13450+(E13451-E13450)*(H13453-H13450)/(E13453-E13450)</f>
        <v>0.67164599999999997</v>
      </c>
      <c r="I13451" s="492">
        <f>I13450+(E13451-E13450)*(I13453-I13450)/(E13453-E13450)</f>
        <v>6.4333333333333336</v>
      </c>
      <c r="J13451" s="397">
        <f>J13450+(E13451-E13450)*(J13453-J13450)/(E13453-E13450)</f>
        <v>0.63436666666666663</v>
      </c>
      <c r="K13451" s="469">
        <f t="shared" ref="K13451:K13514" si="1203">F13451/H13451</f>
        <v>6.4224308638776977</v>
      </c>
      <c r="L13451" s="469">
        <f t="shared" ref="L13451:L13514" si="1204">K13451-I13451</f>
        <v>-1.0902469455635888E-2</v>
      </c>
    </row>
    <row r="13452" spans="1:12">
      <c r="A13452" s="98" t="str">
        <f t="shared" si="1200"/>
        <v>D800-120</v>
      </c>
      <c r="B13452" s="98">
        <f t="shared" si="1198"/>
        <v>11</v>
      </c>
      <c r="C13452" s="98">
        <f t="shared" si="1199"/>
        <v>6</v>
      </c>
      <c r="D13452" s="98">
        <f t="shared" si="1201"/>
        <v>138</v>
      </c>
      <c r="E13452" s="98">
        <f t="shared" si="1202"/>
        <v>17</v>
      </c>
      <c r="F13452" s="397">
        <f>F13450+(E13452-E13450)*(F13453-F13450)/(E13453-E13450)</f>
        <v>4.3250999999999999</v>
      </c>
      <c r="G13452" s="98">
        <v>15</v>
      </c>
      <c r="H13452" s="491">
        <f>H13450+(E13452-E13450)*(H13453-H13450)/(E13453-E13450)</f>
        <v>0.66840699999999997</v>
      </c>
      <c r="I13452" s="492">
        <f>I13450+(E13452-E13450)*(I13453-I13450)/(E13453-E13450)</f>
        <v>6.4666666666666668</v>
      </c>
      <c r="J13452" s="397">
        <f>J13450+(E13452-E13450)*(J13453-J13450)/(E13453-E13450)</f>
        <v>0.62873333333333337</v>
      </c>
      <c r="K13452" s="469">
        <f t="shared" si="1203"/>
        <v>6.4707580860164544</v>
      </c>
      <c r="L13452" s="469">
        <f t="shared" si="1204"/>
        <v>4.0914193497876283E-3</v>
      </c>
    </row>
    <row r="13453" spans="1:12">
      <c r="A13453" s="480" t="str">
        <f t="shared" si="1200"/>
        <v>D800-120</v>
      </c>
      <c r="B13453" s="480">
        <f t="shared" si="1198"/>
        <v>11</v>
      </c>
      <c r="C13453" s="480">
        <f t="shared" si="1199"/>
        <v>6</v>
      </c>
      <c r="D13453" s="480">
        <f t="shared" si="1201"/>
        <v>138</v>
      </c>
      <c r="E13453" s="480">
        <f t="shared" si="1202"/>
        <v>18</v>
      </c>
      <c r="F13453" s="484">
        <v>4.3365999999999998</v>
      </c>
      <c r="G13453" s="480">
        <v>15</v>
      </c>
      <c r="H13453" s="482">
        <v>0.66516799999999998</v>
      </c>
      <c r="I13453" s="483">
        <v>6.5</v>
      </c>
      <c r="J13453" s="484">
        <v>0.62309999999999999</v>
      </c>
      <c r="K13453" s="469">
        <f t="shared" si="1203"/>
        <v>6.5195559618021308</v>
      </c>
      <c r="L13453" s="469">
        <f t="shared" si="1204"/>
        <v>1.9555961802130817E-2</v>
      </c>
    </row>
    <row r="13454" spans="1:12">
      <c r="A13454" s="98" t="str">
        <f t="shared" si="1200"/>
        <v>D800-120</v>
      </c>
      <c r="B13454" s="98">
        <f t="shared" si="1198"/>
        <v>11</v>
      </c>
      <c r="C13454" s="98">
        <f t="shared" si="1199"/>
        <v>6</v>
      </c>
      <c r="D13454" s="98">
        <f t="shared" si="1201"/>
        <v>138</v>
      </c>
      <c r="E13454" s="98">
        <f t="shared" si="1202"/>
        <v>19</v>
      </c>
      <c r="F13454" s="397">
        <f>F13453+(E13454-E13453)*(F13456-F13453)/(E13456-E13453)</f>
        <v>4.3480333333333334</v>
      </c>
      <c r="G13454" s="98">
        <v>15</v>
      </c>
      <c r="H13454" s="491">
        <f>H13453+(E13454-E13453)*(H13456-H13453)/(E13456-E13453)</f>
        <v>0.66194166666666665</v>
      </c>
      <c r="I13454" s="492">
        <f>I13453+(E13454-E13453)*(I13456-I13453)/(E13456-E13453)</f>
        <v>6.5666666666666664</v>
      </c>
      <c r="J13454" s="397">
        <f>J13453+(E13454-E13453)*(J13456-J13453)/(E13456-E13453)</f>
        <v>0.61749999999999994</v>
      </c>
      <c r="K13454" s="469">
        <f t="shared" si="1203"/>
        <v>6.5686049878513968</v>
      </c>
      <c r="L13454" s="469">
        <f t="shared" si="1204"/>
        <v>1.9383211847303627E-3</v>
      </c>
    </row>
    <row r="13455" spans="1:12">
      <c r="A13455" s="98" t="str">
        <f t="shared" si="1200"/>
        <v>D800-120</v>
      </c>
      <c r="B13455" s="98">
        <f t="shared" si="1198"/>
        <v>11</v>
      </c>
      <c r="C13455" s="98">
        <f t="shared" si="1199"/>
        <v>6</v>
      </c>
      <c r="D13455" s="98">
        <f t="shared" si="1201"/>
        <v>138</v>
      </c>
      <c r="E13455" s="98">
        <f t="shared" si="1202"/>
        <v>20</v>
      </c>
      <c r="F13455" s="397">
        <f>F13453+(E13455-E13453)*(F13456-F13453)/(E13456-E13453)</f>
        <v>4.3594666666666662</v>
      </c>
      <c r="G13455" s="98">
        <v>15</v>
      </c>
      <c r="H13455" s="491">
        <f>H13453+(E13455-E13453)*(H13456-H13453)/(E13456-E13453)</f>
        <v>0.65871533333333332</v>
      </c>
      <c r="I13455" s="492">
        <f>I13453+(E13455-E13453)*(I13456-I13453)/(E13456-E13453)</f>
        <v>6.6333333333333337</v>
      </c>
      <c r="J13455" s="397">
        <f>J13453+(E13455-E13453)*(J13456-J13453)/(E13456-E13453)</f>
        <v>0.6119</v>
      </c>
      <c r="K13455" s="469">
        <f t="shared" si="1203"/>
        <v>6.6181344900629808</v>
      </c>
      <c r="L13455" s="469">
        <f t="shared" si="1204"/>
        <v>-1.5198843270352924E-2</v>
      </c>
    </row>
    <row r="13456" spans="1:12">
      <c r="A13456" s="480" t="str">
        <f t="shared" si="1200"/>
        <v>D800-120</v>
      </c>
      <c r="B13456" s="480">
        <f t="shared" si="1198"/>
        <v>11</v>
      </c>
      <c r="C13456" s="480">
        <f t="shared" si="1199"/>
        <v>6</v>
      </c>
      <c r="D13456" s="480">
        <f t="shared" si="1201"/>
        <v>138</v>
      </c>
      <c r="E13456" s="480">
        <f t="shared" si="1202"/>
        <v>21</v>
      </c>
      <c r="F13456" s="484">
        <v>4.3708999999999998</v>
      </c>
      <c r="G13456" s="480">
        <v>15</v>
      </c>
      <c r="H13456" s="482">
        <v>0.65548899999999999</v>
      </c>
      <c r="I13456" s="483">
        <v>6.7</v>
      </c>
      <c r="J13456" s="484">
        <v>0.60629999999999995</v>
      </c>
      <c r="K13456" s="469">
        <f t="shared" si="1203"/>
        <v>6.6681515631841268</v>
      </c>
      <c r="L13456" s="469">
        <f t="shared" si="1204"/>
        <v>-3.1848436815873349E-2</v>
      </c>
    </row>
    <row r="13457" spans="1:12">
      <c r="A13457" s="98" t="str">
        <f t="shared" si="1200"/>
        <v>D800-120</v>
      </c>
      <c r="B13457" s="98">
        <f t="shared" si="1198"/>
        <v>11</v>
      </c>
      <c r="C13457" s="98">
        <f t="shared" si="1199"/>
        <v>6</v>
      </c>
      <c r="D13457" s="98">
        <f t="shared" si="1201"/>
        <v>138</v>
      </c>
      <c r="E13457" s="98">
        <f t="shared" si="1202"/>
        <v>22</v>
      </c>
      <c r="F13457" s="397">
        <f>F13456+(E13457-E13456)*(F13459-F13456)/(E13459-E13456)</f>
        <v>4.3822333333333328</v>
      </c>
      <c r="G13457" s="98">
        <v>15</v>
      </c>
      <c r="H13457" s="491">
        <f>H13456+(E13457-E13456)*(H13459-H13456)/(E13459-E13456)</f>
        <v>0.65227299999999999</v>
      </c>
      <c r="I13457" s="492">
        <f>I13456+(E13457-E13456)*(I13459-I13456)/(E13459-E13456)</f>
        <v>6.7333333333333334</v>
      </c>
      <c r="J13457" s="397">
        <f>J13456+(E13457-E13456)*(J13459-J13456)/(E13459-E13456)</f>
        <v>0.6008</v>
      </c>
      <c r="K13457" s="469">
        <f t="shared" si="1203"/>
        <v>6.718403694976387</v>
      </c>
      <c r="L13457" s="469">
        <f t="shared" si="1204"/>
        <v>-1.4929638356946384E-2</v>
      </c>
    </row>
    <row r="13458" spans="1:12">
      <c r="A13458" s="98" t="str">
        <f t="shared" si="1200"/>
        <v>D800-120</v>
      </c>
      <c r="B13458" s="98">
        <f t="shared" si="1198"/>
        <v>11</v>
      </c>
      <c r="C13458" s="98">
        <f t="shared" si="1199"/>
        <v>6</v>
      </c>
      <c r="D13458" s="98">
        <f t="shared" si="1201"/>
        <v>138</v>
      </c>
      <c r="E13458" s="98">
        <f t="shared" si="1202"/>
        <v>23</v>
      </c>
      <c r="F13458" s="397">
        <f>F13456+(E13458-E13456)*(F13459-F13456)/(E13459-E13456)</f>
        <v>4.3935666666666666</v>
      </c>
      <c r="G13458" s="98">
        <v>15</v>
      </c>
      <c r="H13458" s="491">
        <f>H13456+(E13458-E13456)*(H13459-H13456)/(E13459-E13456)</f>
        <v>0.649057</v>
      </c>
      <c r="I13458" s="492">
        <f>I13456+(E13458-E13456)*(I13459-I13456)/(E13459-E13456)</f>
        <v>6.7666666666666666</v>
      </c>
      <c r="J13458" s="397">
        <f>J13456+(E13458-E13456)*(J13459-J13456)/(E13459-E13456)</f>
        <v>0.59529999999999994</v>
      </c>
      <c r="K13458" s="469">
        <f t="shared" si="1203"/>
        <v>6.7691538134041647</v>
      </c>
      <c r="L13458" s="469">
        <f t="shared" si="1204"/>
        <v>2.4871467374980583E-3</v>
      </c>
    </row>
    <row r="13459" spans="1:12">
      <c r="A13459" s="480" t="str">
        <f t="shared" si="1200"/>
        <v>D800-120</v>
      </c>
      <c r="B13459" s="480">
        <f t="shared" si="1198"/>
        <v>11</v>
      </c>
      <c r="C13459" s="480">
        <f t="shared" si="1199"/>
        <v>6</v>
      </c>
      <c r="D13459" s="480">
        <f t="shared" si="1201"/>
        <v>138</v>
      </c>
      <c r="E13459" s="480">
        <f t="shared" si="1202"/>
        <v>24</v>
      </c>
      <c r="F13459" s="484">
        <v>4.4048999999999996</v>
      </c>
      <c r="G13459" s="480">
        <v>15</v>
      </c>
      <c r="H13459" s="482">
        <v>0.645841</v>
      </c>
      <c r="I13459" s="483">
        <v>6.8</v>
      </c>
      <c r="J13459" s="484">
        <v>0.58979999999999999</v>
      </c>
      <c r="K13459" s="469">
        <f t="shared" si="1203"/>
        <v>6.8204093577211724</v>
      </c>
      <c r="L13459" s="469">
        <f t="shared" si="1204"/>
        <v>2.0409357721172583E-2</v>
      </c>
    </row>
    <row r="13460" spans="1:12">
      <c r="A13460" s="98" t="str">
        <f t="shared" si="1200"/>
        <v>D800-120</v>
      </c>
      <c r="B13460" s="98">
        <f t="shared" si="1198"/>
        <v>11</v>
      </c>
      <c r="C13460" s="98">
        <f t="shared" si="1199"/>
        <v>6</v>
      </c>
      <c r="D13460" s="98">
        <f t="shared" si="1201"/>
        <v>138</v>
      </c>
      <c r="E13460" s="98">
        <f t="shared" si="1202"/>
        <v>25</v>
      </c>
      <c r="F13460" s="397">
        <f>F13459+(E13460-E13459)*(F13462-F13459)/(E13462-E13459)</f>
        <v>4.4161333333333328</v>
      </c>
      <c r="G13460" s="98">
        <v>15</v>
      </c>
      <c r="H13460" s="491">
        <f>H13459+(E13460-E13459)*(H13462-H13459)/(E13462-E13459)</f>
        <v>0.64263400000000004</v>
      </c>
      <c r="I13460" s="492">
        <f>I13459+(E13460-E13459)*(I13462-I13459)/(E13462-E13459)</f>
        <v>6.8666666666666663</v>
      </c>
      <c r="J13460" s="397">
        <f>J13459+(E13460-E13459)*(J13462-J13459)/(E13462-E13459)</f>
        <v>0.58406666666666662</v>
      </c>
      <c r="K13460" s="469">
        <f t="shared" si="1203"/>
        <v>6.8719260626318128</v>
      </c>
      <c r="L13460" s="469">
        <f t="shared" si="1204"/>
        <v>5.2593959651465738E-3</v>
      </c>
    </row>
    <row r="13461" spans="1:12">
      <c r="A13461" s="98" t="str">
        <f t="shared" si="1200"/>
        <v>D800-120</v>
      </c>
      <c r="B13461" s="98">
        <f t="shared" si="1198"/>
        <v>11</v>
      </c>
      <c r="C13461" s="98">
        <f t="shared" si="1199"/>
        <v>6</v>
      </c>
      <c r="D13461" s="98">
        <f t="shared" si="1201"/>
        <v>138</v>
      </c>
      <c r="E13461" s="98">
        <f t="shared" si="1202"/>
        <v>26</v>
      </c>
      <c r="F13461" s="397">
        <f>F13459+(E13461-E13459)*(F13462-F13459)/(E13462-E13459)</f>
        <v>4.4273666666666669</v>
      </c>
      <c r="G13461" s="98">
        <v>15</v>
      </c>
      <c r="H13461" s="491">
        <f>H13459+(E13461-E13459)*(H13462-H13459)/(E13462-E13459)</f>
        <v>0.63942699999999997</v>
      </c>
      <c r="I13461" s="492">
        <f>I13459+(E13461-E13459)*(I13462-I13459)/(E13462-E13459)</f>
        <v>6.9333333333333336</v>
      </c>
      <c r="J13461" s="397">
        <f>J13459+(E13461-E13459)*(J13462-J13459)/(E13462-E13459)</f>
        <v>0.57833333333333337</v>
      </c>
      <c r="K13461" s="469">
        <f t="shared" si="1203"/>
        <v>6.9239595241781577</v>
      </c>
      <c r="L13461" s="469">
        <f t="shared" si="1204"/>
        <v>-9.3738091551758274E-3</v>
      </c>
    </row>
    <row r="13462" spans="1:12">
      <c r="A13462" s="480" t="str">
        <f t="shared" si="1200"/>
        <v>D800-120</v>
      </c>
      <c r="B13462" s="480">
        <f t="shared" si="1198"/>
        <v>11</v>
      </c>
      <c r="C13462" s="480">
        <f t="shared" si="1199"/>
        <v>6</v>
      </c>
      <c r="D13462" s="480">
        <f t="shared" si="1201"/>
        <v>138</v>
      </c>
      <c r="E13462" s="480">
        <f t="shared" si="1202"/>
        <v>27</v>
      </c>
      <c r="F13462" s="484">
        <v>4.4386000000000001</v>
      </c>
      <c r="G13462" s="480">
        <v>15</v>
      </c>
      <c r="H13462" s="482">
        <v>0.63622000000000001</v>
      </c>
      <c r="I13462" s="483">
        <v>7</v>
      </c>
      <c r="J13462" s="484">
        <v>0.5726</v>
      </c>
      <c r="K13462" s="469">
        <f t="shared" si="1203"/>
        <v>6.9765175568199682</v>
      </c>
      <c r="L13462" s="469">
        <f t="shared" si="1204"/>
        <v>-2.3482443180031787E-2</v>
      </c>
    </row>
    <row r="13463" spans="1:12">
      <c r="A13463" s="98" t="str">
        <f t="shared" si="1200"/>
        <v>D800-120</v>
      </c>
      <c r="B13463" s="98">
        <f t="shared" si="1198"/>
        <v>11</v>
      </c>
      <c r="C13463" s="98">
        <f t="shared" si="1199"/>
        <v>6</v>
      </c>
      <c r="D13463" s="98">
        <f t="shared" si="1201"/>
        <v>138</v>
      </c>
      <c r="E13463" s="98">
        <f t="shared" si="1202"/>
        <v>28</v>
      </c>
      <c r="F13463" s="397">
        <f>F13462+(E13463-E13462)*(F13465-F13462)/(E13465-E13462)</f>
        <v>4.4497666666666671</v>
      </c>
      <c r="G13463" s="98">
        <v>15</v>
      </c>
      <c r="H13463" s="491">
        <f>H13462+(E13463-E13462)*(H13465-H13462)/(E13465-E13462)</f>
        <v>0.63301933333333338</v>
      </c>
      <c r="I13463" s="492">
        <f>I13462+(E13463-E13462)*(I13465-I13462)/(E13465-E13462)</f>
        <v>7.0333333333333332</v>
      </c>
      <c r="J13463" s="397">
        <f>J13462+(E13463-E13462)*(J13465-J13462)/(E13465-E13462)</f>
        <v>0.56699999999999995</v>
      </c>
      <c r="K13463" s="469">
        <f t="shared" si="1203"/>
        <v>7.0294324870541081</v>
      </c>
      <c r="L13463" s="469">
        <f t="shared" si="1204"/>
        <v>-3.9008462792251564E-3</v>
      </c>
    </row>
    <row r="13464" spans="1:12">
      <c r="A13464" s="98" t="str">
        <f t="shared" si="1200"/>
        <v>D800-120</v>
      </c>
      <c r="B13464" s="98">
        <f t="shared" si="1198"/>
        <v>11</v>
      </c>
      <c r="C13464" s="98">
        <f t="shared" si="1199"/>
        <v>6</v>
      </c>
      <c r="D13464" s="98">
        <f t="shared" si="1201"/>
        <v>138</v>
      </c>
      <c r="E13464" s="98">
        <f t="shared" si="1202"/>
        <v>29</v>
      </c>
      <c r="F13464" s="397">
        <f>F13462+(E13464-E13462)*(F13465-F13462)/(E13465-E13462)</f>
        <v>4.4609333333333332</v>
      </c>
      <c r="G13464" s="98">
        <v>15</v>
      </c>
      <c r="H13464" s="491">
        <f>H13462+(E13464-E13462)*(H13465-H13462)/(E13465-E13462)</f>
        <v>0.62981866666666664</v>
      </c>
      <c r="I13464" s="492">
        <f>I13462+(E13464-E13462)*(I13465-I13462)/(E13465-E13462)</f>
        <v>7.0666666666666664</v>
      </c>
      <c r="J13464" s="397">
        <f>J13462+(E13464-E13462)*(J13465-J13462)/(E13465-E13462)</f>
        <v>0.56140000000000001</v>
      </c>
      <c r="K13464" s="469">
        <f t="shared" si="1203"/>
        <v>7.0828852325748786</v>
      </c>
      <c r="L13464" s="469">
        <f t="shared" si="1204"/>
        <v>1.6218565908212135E-2</v>
      </c>
    </row>
    <row r="13465" spans="1:12">
      <c r="A13465" s="480" t="str">
        <f t="shared" si="1200"/>
        <v>D800-120</v>
      </c>
      <c r="B13465" s="480">
        <f t="shared" si="1198"/>
        <v>11</v>
      </c>
      <c r="C13465" s="480">
        <f t="shared" si="1199"/>
        <v>6</v>
      </c>
      <c r="D13465" s="480">
        <f t="shared" si="1201"/>
        <v>138</v>
      </c>
      <c r="E13465" s="480">
        <f t="shared" si="1202"/>
        <v>30</v>
      </c>
      <c r="F13465" s="484">
        <v>4.4721000000000002</v>
      </c>
      <c r="G13465" s="480">
        <v>15</v>
      </c>
      <c r="H13465" s="482">
        <v>0.62661800000000001</v>
      </c>
      <c r="I13465" s="483">
        <v>7.1</v>
      </c>
      <c r="J13465" s="484">
        <v>0.55579999999999996</v>
      </c>
      <c r="K13465" s="469">
        <f t="shared" si="1203"/>
        <v>7.1368840346111986</v>
      </c>
      <c r="L13465" s="469">
        <f t="shared" si="1204"/>
        <v>3.6884034611198935E-2</v>
      </c>
    </row>
    <row r="13466" spans="1:12">
      <c r="A13466" s="98" t="str">
        <f t="shared" si="1200"/>
        <v>D800-120</v>
      </c>
      <c r="B13466" s="98">
        <f t="shared" si="1198"/>
        <v>11</v>
      </c>
      <c r="C13466" s="98">
        <f t="shared" si="1199"/>
        <v>6</v>
      </c>
      <c r="D13466" s="98">
        <f t="shared" si="1201"/>
        <v>138</v>
      </c>
      <c r="E13466" s="98">
        <f t="shared" si="1202"/>
        <v>31</v>
      </c>
      <c r="F13466" s="397">
        <f>F13465+(E13466-E13465)*(F13468-F13465)/(E13468-E13465)</f>
        <v>4.4832000000000001</v>
      </c>
      <c r="G13466" s="98">
        <v>15</v>
      </c>
      <c r="H13466" s="491">
        <f>H13465+(E13466-E13465)*(H13468-H13465)/(E13468-E13465)</f>
        <v>0.6234223333333333</v>
      </c>
      <c r="I13466" s="492">
        <f>I13465+(E13466-E13465)*(I13468-I13465)/(E13468-E13465)</f>
        <v>7.1666666666666661</v>
      </c>
      <c r="J13466" s="397">
        <f>J13465+(E13466-E13465)*(J13468-J13465)/(E13468-E13465)</f>
        <v>0.55016666666666669</v>
      </c>
      <c r="K13466" s="469">
        <f t="shared" si="1203"/>
        <v>7.1912726899421315</v>
      </c>
      <c r="L13466" s="469">
        <f t="shared" si="1204"/>
        <v>2.4606023275465461E-2</v>
      </c>
    </row>
    <row r="13467" spans="1:12">
      <c r="A13467" s="98" t="str">
        <f t="shared" si="1200"/>
        <v>D800-120</v>
      </c>
      <c r="B13467" s="98">
        <f t="shared" si="1198"/>
        <v>11</v>
      </c>
      <c r="C13467" s="98">
        <f t="shared" si="1199"/>
        <v>6</v>
      </c>
      <c r="D13467" s="98">
        <f t="shared" si="1201"/>
        <v>138</v>
      </c>
      <c r="E13467" s="98">
        <f t="shared" si="1202"/>
        <v>32</v>
      </c>
      <c r="F13467" s="397">
        <f>F13465+(E13467-E13465)*(F13468-F13465)/(E13468-E13465)</f>
        <v>4.4943</v>
      </c>
      <c r="G13467" s="98">
        <v>15</v>
      </c>
      <c r="H13467" s="491">
        <f>H13465+(E13467-E13465)*(H13468-H13465)/(E13468-E13465)</f>
        <v>0.6202266666666667</v>
      </c>
      <c r="I13467" s="492">
        <f>I13465+(E13467-E13465)*(I13468-I13465)/(E13468-E13465)</f>
        <v>7.2333333333333334</v>
      </c>
      <c r="J13467" s="397">
        <f>J13465+(E13467-E13465)*(J13468-J13465)/(E13468-E13465)</f>
        <v>0.54453333333333331</v>
      </c>
      <c r="K13467" s="469">
        <f t="shared" si="1203"/>
        <v>7.246221811380785</v>
      </c>
      <c r="L13467" s="469">
        <f t="shared" si="1204"/>
        <v>1.2888478047451635E-2</v>
      </c>
    </row>
    <row r="13468" spans="1:12">
      <c r="A13468" s="480" t="str">
        <f t="shared" si="1200"/>
        <v>D800-120</v>
      </c>
      <c r="B13468" s="480">
        <f t="shared" si="1198"/>
        <v>11</v>
      </c>
      <c r="C13468" s="480">
        <f t="shared" si="1199"/>
        <v>6</v>
      </c>
      <c r="D13468" s="480">
        <f t="shared" si="1201"/>
        <v>138</v>
      </c>
      <c r="E13468" s="480">
        <f t="shared" si="1202"/>
        <v>33</v>
      </c>
      <c r="F13468" s="484">
        <v>4.5053999999999998</v>
      </c>
      <c r="G13468" s="480">
        <v>15</v>
      </c>
      <c r="H13468" s="482">
        <v>0.617031</v>
      </c>
      <c r="I13468" s="483">
        <v>7.3</v>
      </c>
      <c r="J13468" s="484">
        <v>0.53890000000000005</v>
      </c>
      <c r="K13468" s="469">
        <f t="shared" si="1203"/>
        <v>7.3017401070610717</v>
      </c>
      <c r="L13468" s="469">
        <f t="shared" si="1204"/>
        <v>1.7401070610718605E-3</v>
      </c>
    </row>
    <row r="13469" spans="1:12">
      <c r="A13469" s="98" t="str">
        <f t="shared" si="1200"/>
        <v>D800-120</v>
      </c>
      <c r="B13469" s="98">
        <f t="shared" si="1198"/>
        <v>11</v>
      </c>
      <c r="C13469" s="98">
        <f t="shared" si="1199"/>
        <v>6</v>
      </c>
      <c r="D13469" s="98">
        <f t="shared" si="1201"/>
        <v>138</v>
      </c>
      <c r="E13469" s="98">
        <f t="shared" si="1202"/>
        <v>34</v>
      </c>
      <c r="F13469" s="397">
        <f>F13468+(E13469-E13468)*(F13471-F13468)/(E13471-E13468)</f>
        <v>4.5163666666666664</v>
      </c>
      <c r="G13469" s="98">
        <v>15</v>
      </c>
      <c r="H13469" s="491">
        <f>H13468+(E13469-E13468)*(H13471-H13468)/(E13471-E13468)</f>
        <v>0.61383833333333337</v>
      </c>
      <c r="I13469" s="492">
        <f>I13468+(E13469-E13468)*(I13471-I13468)/(E13471-E13468)</f>
        <v>7.3666666666666663</v>
      </c>
      <c r="J13469" s="397">
        <f>J13468+(E13469-E13468)*(J13471-J13468)/(E13471-E13468)</f>
        <v>0.5333</v>
      </c>
      <c r="K13469" s="469">
        <f t="shared" si="1203"/>
        <v>7.3575832941898369</v>
      </c>
      <c r="L13469" s="469">
        <f t="shared" si="1204"/>
        <v>-9.0833724768293322E-3</v>
      </c>
    </row>
    <row r="13470" spans="1:12">
      <c r="A13470" s="98" t="str">
        <f t="shared" si="1200"/>
        <v>D800-120</v>
      </c>
      <c r="B13470" s="98">
        <f t="shared" si="1198"/>
        <v>11</v>
      </c>
      <c r="C13470" s="98">
        <f t="shared" si="1199"/>
        <v>6</v>
      </c>
      <c r="D13470" s="98">
        <f t="shared" si="1201"/>
        <v>138</v>
      </c>
      <c r="E13470" s="98">
        <f t="shared" si="1202"/>
        <v>35</v>
      </c>
      <c r="F13470" s="397">
        <f>F13468+(E13470-E13468)*(F13471-F13468)/(E13471-E13468)</f>
        <v>4.527333333333333</v>
      </c>
      <c r="G13470" s="98">
        <v>15</v>
      </c>
      <c r="H13470" s="491">
        <f>H13468+(E13470-E13468)*(H13471-H13468)/(E13471-E13468)</f>
        <v>0.61064566666666664</v>
      </c>
      <c r="I13470" s="492">
        <f>I13468+(E13470-E13468)*(I13471-I13468)/(E13471-E13468)</f>
        <v>7.4333333333333336</v>
      </c>
      <c r="J13470" s="397">
        <f>J13468+(E13470-E13468)*(J13471-J13468)/(E13471-E13468)</f>
        <v>0.52770000000000006</v>
      </c>
      <c r="K13470" s="469">
        <f t="shared" si="1203"/>
        <v>7.4140104162970664</v>
      </c>
      <c r="L13470" s="469">
        <f t="shared" si="1204"/>
        <v>-1.9322917036267206E-2</v>
      </c>
    </row>
    <row r="13471" spans="1:12">
      <c r="A13471" s="480" t="str">
        <f t="shared" si="1200"/>
        <v>D800-120</v>
      </c>
      <c r="B13471" s="480">
        <f t="shared" si="1198"/>
        <v>11</v>
      </c>
      <c r="C13471" s="480">
        <f t="shared" si="1199"/>
        <v>6</v>
      </c>
      <c r="D13471" s="480">
        <f t="shared" si="1201"/>
        <v>138</v>
      </c>
      <c r="E13471" s="480">
        <f t="shared" si="1202"/>
        <v>36</v>
      </c>
      <c r="F13471" s="484">
        <v>4.5382999999999996</v>
      </c>
      <c r="G13471" s="480">
        <v>15</v>
      </c>
      <c r="H13471" s="482">
        <v>0.60745300000000002</v>
      </c>
      <c r="I13471" s="483">
        <v>7.5</v>
      </c>
      <c r="J13471" s="484">
        <v>0.52210000000000001</v>
      </c>
      <c r="K13471" s="469">
        <f t="shared" si="1203"/>
        <v>7.4710306805629401</v>
      </c>
      <c r="L13471" s="469">
        <f t="shared" si="1204"/>
        <v>-2.8969319437059937E-2</v>
      </c>
    </row>
    <row r="13472" spans="1:12">
      <c r="A13472" s="98" t="str">
        <f t="shared" si="1200"/>
        <v>D800-120</v>
      </c>
      <c r="B13472" s="98">
        <f t="shared" si="1198"/>
        <v>11</v>
      </c>
      <c r="C13472" s="98">
        <f t="shared" si="1199"/>
        <v>6</v>
      </c>
      <c r="D13472" s="98">
        <f t="shared" si="1201"/>
        <v>138</v>
      </c>
      <c r="E13472" s="98">
        <f t="shared" si="1202"/>
        <v>37</v>
      </c>
      <c r="F13472" s="397">
        <f>F13471+(E13472-E13471)*(F13474-F13471)/(E13474-E13471)</f>
        <v>4.5492333333333335</v>
      </c>
      <c r="G13472" s="98">
        <v>15</v>
      </c>
      <c r="H13472" s="491">
        <f>H13471+(E13472-E13471)*(H13474-H13471)/(E13474-E13471)</f>
        <v>0.60426199999999997</v>
      </c>
      <c r="I13472" s="492">
        <f>I13471+(E13472-E13471)*(I13474-I13471)/(E13474-E13471)</f>
        <v>7.5333333333333332</v>
      </c>
      <c r="J13472" s="397">
        <f>J13471+(E13472-E13471)*(J13474-J13471)/(E13474-E13471)</f>
        <v>0.51649999999999996</v>
      </c>
      <c r="K13472" s="469">
        <f t="shared" si="1203"/>
        <v>7.5285775596236961</v>
      </c>
      <c r="L13472" s="469">
        <f t="shared" si="1204"/>
        <v>-4.75577370963709E-3</v>
      </c>
    </row>
    <row r="13473" spans="1:12">
      <c r="A13473" s="98" t="str">
        <f t="shared" si="1200"/>
        <v>D800-120</v>
      </c>
      <c r="B13473" s="98">
        <f t="shared" si="1198"/>
        <v>11</v>
      </c>
      <c r="C13473" s="98">
        <f t="shared" si="1199"/>
        <v>6</v>
      </c>
      <c r="D13473" s="98">
        <f t="shared" si="1201"/>
        <v>138</v>
      </c>
      <c r="E13473" s="98">
        <f t="shared" si="1202"/>
        <v>38</v>
      </c>
      <c r="F13473" s="397">
        <f>F13471+(E13473-E13471)*(F13474-F13471)/(E13474-E13471)</f>
        <v>4.5601666666666665</v>
      </c>
      <c r="G13473" s="98">
        <v>15</v>
      </c>
      <c r="H13473" s="491">
        <f>H13471+(E13473-E13471)*(H13474-H13471)/(E13474-E13471)</f>
        <v>0.60107100000000002</v>
      </c>
      <c r="I13473" s="492">
        <f>I13471+(E13473-E13471)*(I13474-I13471)/(E13474-E13471)</f>
        <v>7.5666666666666664</v>
      </c>
      <c r="J13473" s="397">
        <f>J13471+(E13473-E13471)*(J13474-J13471)/(E13474-E13471)</f>
        <v>0.51090000000000002</v>
      </c>
      <c r="K13473" s="469">
        <f t="shared" si="1203"/>
        <v>7.5867354549906185</v>
      </c>
      <c r="L13473" s="469">
        <f t="shared" si="1204"/>
        <v>2.0068788323952091E-2</v>
      </c>
    </row>
    <row r="13474" spans="1:12">
      <c r="A13474" s="480" t="str">
        <f t="shared" si="1200"/>
        <v>D800-120</v>
      </c>
      <c r="B13474" s="480">
        <f t="shared" si="1198"/>
        <v>11</v>
      </c>
      <c r="C13474" s="480">
        <f t="shared" si="1199"/>
        <v>6</v>
      </c>
      <c r="D13474" s="480">
        <f t="shared" si="1201"/>
        <v>138</v>
      </c>
      <c r="E13474" s="480">
        <f t="shared" si="1202"/>
        <v>39</v>
      </c>
      <c r="F13474" s="484">
        <v>4.5711000000000004</v>
      </c>
      <c r="G13474" s="480">
        <v>15</v>
      </c>
      <c r="H13474" s="482">
        <v>0.59787999999999997</v>
      </c>
      <c r="I13474" s="483">
        <v>7.6</v>
      </c>
      <c r="J13474" s="484">
        <v>0.50529999999999997</v>
      </c>
      <c r="K13474" s="469">
        <f t="shared" si="1203"/>
        <v>7.6455141499966564</v>
      </c>
      <c r="L13474" s="469">
        <f t="shared" si="1204"/>
        <v>4.5514149996656705E-2</v>
      </c>
    </row>
    <row r="13475" spans="1:12">
      <c r="A13475" s="98" t="str">
        <f t="shared" si="1200"/>
        <v>D800-120</v>
      </c>
      <c r="B13475" s="98">
        <f t="shared" si="1198"/>
        <v>11</v>
      </c>
      <c r="C13475" s="98">
        <f t="shared" si="1199"/>
        <v>6</v>
      </c>
      <c r="D13475" s="98">
        <f t="shared" si="1201"/>
        <v>138</v>
      </c>
      <c r="E13475" s="98">
        <f t="shared" si="1202"/>
        <v>40</v>
      </c>
      <c r="F13475" s="397">
        <f>F13474+(E13475-E13474)*(F13477-F13474)/(E13477-E13474)</f>
        <v>4.5819333333333336</v>
      </c>
      <c r="G13475" s="98">
        <v>15</v>
      </c>
      <c r="H13475" s="491">
        <f>H13474+(E13475-E13474)*(H13477-H13474)/(E13477-E13474)</f>
        <v>0.59468866666666664</v>
      </c>
      <c r="I13475" s="492">
        <f>I13474+(E13475-E13474)*(I13477-I13474)/(E13477-E13474)</f>
        <v>7.6666666666666661</v>
      </c>
      <c r="J13475" s="397">
        <f>J13474+(E13475-E13474)*(J13477-J13474)/(E13477-E13474)</f>
        <v>0.49966666666666665</v>
      </c>
      <c r="K13475" s="469">
        <f t="shared" si="1203"/>
        <v>7.7047598014871657</v>
      </c>
      <c r="L13475" s="469">
        <f t="shared" si="1204"/>
        <v>3.8093134820499586E-2</v>
      </c>
    </row>
    <row r="13476" spans="1:12">
      <c r="A13476" s="98" t="str">
        <f t="shared" si="1200"/>
        <v>D800-120</v>
      </c>
      <c r="B13476" s="98">
        <f t="shared" si="1198"/>
        <v>11</v>
      </c>
      <c r="C13476" s="98">
        <f t="shared" si="1199"/>
        <v>6</v>
      </c>
      <c r="D13476" s="98">
        <f t="shared" si="1201"/>
        <v>138</v>
      </c>
      <c r="E13476" s="98">
        <f t="shared" si="1202"/>
        <v>41</v>
      </c>
      <c r="F13476" s="397">
        <f>F13474+(E13476-E13474)*(F13477-F13474)/(E13477-E13474)</f>
        <v>4.5927666666666669</v>
      </c>
      <c r="G13476" s="98">
        <v>15</v>
      </c>
      <c r="H13476" s="491">
        <f>H13474+(E13476-E13474)*(H13477-H13474)/(E13477-E13474)</f>
        <v>0.59149733333333332</v>
      </c>
      <c r="I13476" s="492">
        <f>I13474+(E13476-E13474)*(I13477-I13474)/(E13477-E13474)</f>
        <v>7.7333333333333334</v>
      </c>
      <c r="J13476" s="397">
        <f>J13474+(E13476-E13474)*(J13477-J13474)/(E13477-E13474)</f>
        <v>0.49403333333333332</v>
      </c>
      <c r="K13476" s="469">
        <f t="shared" si="1203"/>
        <v>7.764644754667815</v>
      </c>
      <c r="L13476" s="469">
        <f t="shared" si="1204"/>
        <v>3.1311421334481615E-2</v>
      </c>
    </row>
    <row r="13477" spans="1:12">
      <c r="A13477" s="480" t="str">
        <f t="shared" si="1200"/>
        <v>D800-120</v>
      </c>
      <c r="B13477" s="480">
        <f t="shared" si="1198"/>
        <v>11</v>
      </c>
      <c r="C13477" s="480">
        <f t="shared" si="1199"/>
        <v>6</v>
      </c>
      <c r="D13477" s="480">
        <f t="shared" si="1201"/>
        <v>138</v>
      </c>
      <c r="E13477" s="480">
        <f t="shared" si="1202"/>
        <v>42</v>
      </c>
      <c r="F13477" s="484">
        <v>4.6036000000000001</v>
      </c>
      <c r="G13477" s="480">
        <v>15</v>
      </c>
      <c r="H13477" s="482">
        <v>0.588306</v>
      </c>
      <c r="I13477" s="483">
        <v>7.8</v>
      </c>
      <c r="J13477" s="484">
        <v>0.4884</v>
      </c>
      <c r="K13477" s="469">
        <f t="shared" si="1203"/>
        <v>7.8251794134345056</v>
      </c>
      <c r="L13477" s="469">
        <f t="shared" si="1204"/>
        <v>2.5179413434505804E-2</v>
      </c>
    </row>
    <row r="13478" spans="1:12">
      <c r="A13478" s="98" t="str">
        <f t="shared" si="1200"/>
        <v>D800-120</v>
      </c>
      <c r="B13478" s="98">
        <f t="shared" si="1198"/>
        <v>11</v>
      </c>
      <c r="C13478" s="98">
        <f t="shared" si="1199"/>
        <v>6</v>
      </c>
      <c r="D13478" s="98">
        <f t="shared" si="1201"/>
        <v>138</v>
      </c>
      <c r="E13478" s="98">
        <f t="shared" si="1202"/>
        <v>43</v>
      </c>
      <c r="F13478" s="397">
        <f>F13477+(E13478-E13477)*(F13480-F13477)/(E13480-E13477)</f>
        <v>4.6143666666666672</v>
      </c>
      <c r="G13478" s="98">
        <v>15</v>
      </c>
      <c r="H13478" s="491">
        <f>H13477+(E13478-E13477)*(H13480-H13477)/(E13480-E13477)</f>
        <v>0.58511299999999999</v>
      </c>
      <c r="I13478" s="492">
        <f>I13477+(E13478-E13477)*(I13480-I13477)/(E13480-E13477)</f>
        <v>7.8666666666666663</v>
      </c>
      <c r="J13478" s="397">
        <f>J13477+(E13478-E13477)*(J13480-J13477)/(E13480-E13477)</f>
        <v>0.48280000000000001</v>
      </c>
      <c r="K13478" s="469">
        <f t="shared" si="1203"/>
        <v>7.8862829345214811</v>
      </c>
      <c r="L13478" s="469">
        <f t="shared" si="1204"/>
        <v>1.9616267854814851E-2</v>
      </c>
    </row>
    <row r="13479" spans="1:12">
      <c r="A13479" s="98" t="str">
        <f t="shared" si="1200"/>
        <v>D800-120</v>
      </c>
      <c r="B13479" s="98">
        <f t="shared" si="1198"/>
        <v>11</v>
      </c>
      <c r="C13479" s="98">
        <f t="shared" si="1199"/>
        <v>6</v>
      </c>
      <c r="D13479" s="98">
        <f t="shared" si="1201"/>
        <v>138</v>
      </c>
      <c r="E13479" s="98">
        <f t="shared" si="1202"/>
        <v>44</v>
      </c>
      <c r="F13479" s="397">
        <f>F13477+(E13479-E13477)*(F13480-F13477)/(E13480-E13477)</f>
        <v>4.6251333333333333</v>
      </c>
      <c r="G13479" s="98">
        <v>15</v>
      </c>
      <c r="H13479" s="491">
        <f>H13477+(E13479-E13477)*(H13480-H13477)/(E13480-E13477)</f>
        <v>0.58191999999999999</v>
      </c>
      <c r="I13479" s="492">
        <f>I13477+(E13479-E13477)*(I13480-I13477)/(E13480-E13477)</f>
        <v>7.9333333333333336</v>
      </c>
      <c r="J13479" s="397">
        <f>J13477+(E13479-E13477)*(J13480-J13477)/(E13480-E13477)</f>
        <v>0.47720000000000001</v>
      </c>
      <c r="K13479" s="469">
        <f t="shared" si="1203"/>
        <v>7.9480570066904956</v>
      </c>
      <c r="L13479" s="469">
        <f t="shared" si="1204"/>
        <v>1.472367335716207E-2</v>
      </c>
    </row>
    <row r="13480" spans="1:12">
      <c r="A13480" s="480" t="str">
        <f t="shared" si="1200"/>
        <v>D800-120</v>
      </c>
      <c r="B13480" s="480">
        <f t="shared" si="1198"/>
        <v>11</v>
      </c>
      <c r="C13480" s="480">
        <f t="shared" si="1199"/>
        <v>6</v>
      </c>
      <c r="D13480" s="480">
        <f t="shared" ref="D13480:D13511" si="1205">D13479</f>
        <v>138</v>
      </c>
      <c r="E13480" s="480">
        <f t="shared" si="1202"/>
        <v>45</v>
      </c>
      <c r="F13480" s="484">
        <v>4.6359000000000004</v>
      </c>
      <c r="G13480" s="480">
        <v>15</v>
      </c>
      <c r="H13480" s="482">
        <v>0.57872699999999999</v>
      </c>
      <c r="I13480" s="483">
        <v>8</v>
      </c>
      <c r="J13480" s="484">
        <v>0.47160000000000002</v>
      </c>
      <c r="K13480" s="469">
        <f t="shared" si="1203"/>
        <v>8.0105127287995899</v>
      </c>
      <c r="L13480" s="469">
        <f t="shared" si="1204"/>
        <v>1.0512728799589866E-2</v>
      </c>
    </row>
    <row r="13481" spans="1:12">
      <c r="A13481" s="98" t="str">
        <f t="shared" si="1200"/>
        <v>D800-120</v>
      </c>
      <c r="B13481" s="98">
        <f t="shared" si="1198"/>
        <v>11</v>
      </c>
      <c r="C13481" s="98">
        <f t="shared" si="1199"/>
        <v>6</v>
      </c>
      <c r="D13481" s="98">
        <f t="shared" si="1205"/>
        <v>138</v>
      </c>
      <c r="E13481" s="98">
        <f t="shared" si="1202"/>
        <v>46</v>
      </c>
      <c r="F13481" s="397">
        <f>F13480+(E13481-E13480)*(F13483-F13480)/(E13483-E13480)</f>
        <v>4.6466000000000003</v>
      </c>
      <c r="G13481" s="98">
        <v>15</v>
      </c>
      <c r="H13481" s="491">
        <f>H13480+(E13481-E13480)*(H13483-H13480)/(E13483-E13480)</f>
        <v>0.57553033333333337</v>
      </c>
      <c r="I13481" s="492">
        <f>I13480+(E13481-E13480)*(I13483-I13480)/(E13483-E13480)</f>
        <v>8.0666666666666664</v>
      </c>
      <c r="J13481" s="397">
        <f>J13480+(E13481-E13480)*(J13483-J13480)/(E13483-E13480)</f>
        <v>0.36596666666666666</v>
      </c>
      <c r="K13481" s="469">
        <f t="shared" si="1203"/>
        <v>8.0735970475926262</v>
      </c>
      <c r="L13481" s="469">
        <f t="shared" si="1204"/>
        <v>6.9303809259597671E-3</v>
      </c>
    </row>
    <row r="13482" spans="1:12">
      <c r="A13482" s="98" t="str">
        <f t="shared" si="1200"/>
        <v>D800-120</v>
      </c>
      <c r="B13482" s="98">
        <f t="shared" si="1198"/>
        <v>11</v>
      </c>
      <c r="C13482" s="98">
        <f t="shared" si="1199"/>
        <v>6</v>
      </c>
      <c r="D13482" s="98">
        <f t="shared" si="1205"/>
        <v>138</v>
      </c>
      <c r="E13482" s="98">
        <f t="shared" si="1202"/>
        <v>47</v>
      </c>
      <c r="F13482" s="397">
        <f>F13480+(E13482-E13480)*(F13483-F13480)/(E13483-E13480)</f>
        <v>4.6573000000000002</v>
      </c>
      <c r="G13482" s="98">
        <v>15</v>
      </c>
      <c r="H13482" s="491">
        <f>H13480+(E13482-E13480)*(H13483-H13480)/(E13483-E13480)</f>
        <v>0.57233366666666663</v>
      </c>
      <c r="I13482" s="492">
        <f>I13480+(E13482-E13480)*(I13483-I13480)/(E13483-E13480)</f>
        <v>8.1333333333333329</v>
      </c>
      <c r="J13482" s="397">
        <f>J13480+(E13482-E13480)*(J13483-J13480)/(E13483-E13480)</f>
        <v>0.26033333333333331</v>
      </c>
      <c r="K13482" s="469">
        <f t="shared" si="1203"/>
        <v>8.1373860585986861</v>
      </c>
      <c r="L13482" s="469">
        <f t="shared" si="1204"/>
        <v>4.0527252653532742E-3</v>
      </c>
    </row>
    <row r="13483" spans="1:12">
      <c r="A13483" s="480" t="str">
        <f t="shared" si="1200"/>
        <v>D800-120</v>
      </c>
      <c r="B13483" s="480">
        <f t="shared" si="1198"/>
        <v>11</v>
      </c>
      <c r="C13483" s="480">
        <f t="shared" si="1199"/>
        <v>6</v>
      </c>
      <c r="D13483" s="480">
        <f t="shared" si="1205"/>
        <v>138</v>
      </c>
      <c r="E13483" s="480">
        <f t="shared" si="1202"/>
        <v>48</v>
      </c>
      <c r="F13483" s="484">
        <v>4.6680000000000001</v>
      </c>
      <c r="G13483" s="480">
        <v>15</v>
      </c>
      <c r="H13483" s="482">
        <v>0.569137</v>
      </c>
      <c r="I13483" s="483">
        <v>8.1999999999999993</v>
      </c>
      <c r="J13483" s="484">
        <v>0.1547</v>
      </c>
      <c r="K13483" s="469">
        <f t="shared" si="1203"/>
        <v>8.2018916359330003</v>
      </c>
      <c r="L13483" s="469">
        <f t="shared" si="1204"/>
        <v>1.8916359330010124E-3</v>
      </c>
    </row>
    <row r="13484" spans="1:12">
      <c r="A13484" s="98" t="str">
        <f t="shared" si="1200"/>
        <v>D800-120</v>
      </c>
      <c r="B13484" s="98">
        <f t="shared" si="1198"/>
        <v>11</v>
      </c>
      <c r="C13484" s="98">
        <f t="shared" si="1199"/>
        <v>6</v>
      </c>
      <c r="D13484" s="98">
        <f t="shared" si="1205"/>
        <v>138</v>
      </c>
      <c r="E13484" s="98">
        <f t="shared" si="1202"/>
        <v>49</v>
      </c>
      <c r="F13484" s="397">
        <f>F13483+(E13484-E13483)*(F13486-F13483)/(E13486-E13483)</f>
        <v>4.6786333333333339</v>
      </c>
      <c r="G13484" s="98">
        <v>15</v>
      </c>
      <c r="H13484" s="491">
        <f>H13483+(E13484-E13483)*(H13486-H13483)/(E13486-E13483)</f>
        <v>0.56593533333333335</v>
      </c>
      <c r="I13484" s="492">
        <f>I13483+(E13484-E13483)*(I13486-I13483)/(E13486-E13483)</f>
        <v>8.2666666666666657</v>
      </c>
      <c r="J13484" s="397">
        <f>J13483+(E13484-E13483)*(J13486-J13483)/(E13486-E13483)</f>
        <v>0.24909999999999999</v>
      </c>
      <c r="K13484" s="469">
        <f t="shared" si="1203"/>
        <v>8.267081162394291</v>
      </c>
      <c r="L13484" s="469">
        <f t="shared" si="1204"/>
        <v>4.1449572762530806E-4</v>
      </c>
    </row>
    <row r="13485" spans="1:12">
      <c r="A13485" s="98" t="str">
        <f t="shared" si="1200"/>
        <v>D800-120</v>
      </c>
      <c r="B13485" s="98">
        <f t="shared" si="1198"/>
        <v>11</v>
      </c>
      <c r="C13485" s="98">
        <f t="shared" si="1199"/>
        <v>6</v>
      </c>
      <c r="D13485" s="98">
        <f t="shared" si="1205"/>
        <v>138</v>
      </c>
      <c r="E13485" s="98">
        <f t="shared" si="1202"/>
        <v>50</v>
      </c>
      <c r="F13485" s="397">
        <f>F13483+(E13485-E13483)*(F13486-F13483)/(E13486-E13483)</f>
        <v>4.6892666666666667</v>
      </c>
      <c r="G13485" s="98">
        <v>15</v>
      </c>
      <c r="H13485" s="491">
        <f>H13483+(E13485-E13483)*(H13486-H13483)/(E13486-E13483)</f>
        <v>0.56273366666666669</v>
      </c>
      <c r="I13485" s="492">
        <f>I13483+(E13485-E13483)*(I13486-I13483)/(E13486-E13483)</f>
        <v>8.3333333333333339</v>
      </c>
      <c r="J13485" s="397">
        <f>J13483+(E13485-E13483)*(J13486-J13483)/(E13486-E13483)</f>
        <v>0.34350000000000003</v>
      </c>
      <c r="K13485" s="469">
        <f t="shared" si="1203"/>
        <v>8.3330124789642941</v>
      </c>
      <c r="L13485" s="469">
        <f t="shared" si="1204"/>
        <v>-3.2085436903983577E-4</v>
      </c>
    </row>
    <row r="13486" spans="1:12">
      <c r="A13486" s="480" t="str">
        <f t="shared" si="1200"/>
        <v>D800-120</v>
      </c>
      <c r="B13486" s="480">
        <f t="shared" si="1198"/>
        <v>11</v>
      </c>
      <c r="C13486" s="480">
        <f t="shared" si="1199"/>
        <v>6</v>
      </c>
      <c r="D13486" s="480">
        <f t="shared" si="1205"/>
        <v>138</v>
      </c>
      <c r="E13486" s="480">
        <f t="shared" si="1202"/>
        <v>51</v>
      </c>
      <c r="F13486" s="484">
        <v>4.6999000000000004</v>
      </c>
      <c r="G13486" s="480">
        <v>15</v>
      </c>
      <c r="H13486" s="482">
        <v>0.55953200000000003</v>
      </c>
      <c r="I13486" s="483">
        <v>8.4</v>
      </c>
      <c r="J13486" s="484">
        <v>0.43790000000000001</v>
      </c>
      <c r="K13486" s="469">
        <f t="shared" si="1203"/>
        <v>8.3996983193097083</v>
      </c>
      <c r="L13486" s="469">
        <f t="shared" si="1204"/>
        <v>-3.0168069029201661E-4</v>
      </c>
    </row>
    <row r="13487" spans="1:12">
      <c r="A13487" s="98" t="str">
        <f t="shared" si="1200"/>
        <v>D800-120</v>
      </c>
      <c r="B13487" s="98">
        <f t="shared" si="1198"/>
        <v>11</v>
      </c>
      <c r="C13487" s="98">
        <f t="shared" si="1199"/>
        <v>6</v>
      </c>
      <c r="D13487" s="98">
        <f t="shared" si="1205"/>
        <v>138</v>
      </c>
      <c r="E13487" s="98">
        <f t="shared" si="1202"/>
        <v>52</v>
      </c>
      <c r="F13487" s="397">
        <f>F13486+(E13487-E13486)*(F13489-F13486)/(E13489-E13486)</f>
        <v>4.7104333333333335</v>
      </c>
      <c r="G13487" s="98">
        <v>15</v>
      </c>
      <c r="H13487" s="491">
        <f>H13486+(E13487-E13486)*(H13489-H13486)/(E13489-E13486)</f>
        <v>0.55632366666666666</v>
      </c>
      <c r="I13487" s="492">
        <f>I13486+(E13487-E13486)*(I13489-I13486)/(E13489-E13486)</f>
        <v>8.4666666666666668</v>
      </c>
      <c r="J13487" s="397">
        <f>J13486+(E13487-E13486)*(J13489-J13486)/(E13489-E13486)</f>
        <v>0.43226666666666669</v>
      </c>
      <c r="K13487" s="469">
        <f t="shared" si="1203"/>
        <v>8.4670734242835852</v>
      </c>
      <c r="L13487" s="469">
        <f t="shared" si="1204"/>
        <v>4.0675761691844059E-4</v>
      </c>
    </row>
    <row r="13488" spans="1:12">
      <c r="A13488" s="98" t="str">
        <f t="shared" si="1200"/>
        <v>D800-120</v>
      </c>
      <c r="B13488" s="98">
        <f t="shared" si="1198"/>
        <v>11</v>
      </c>
      <c r="C13488" s="98">
        <f t="shared" si="1199"/>
        <v>6</v>
      </c>
      <c r="D13488" s="98">
        <f t="shared" si="1205"/>
        <v>138</v>
      </c>
      <c r="E13488" s="98">
        <f t="shared" si="1202"/>
        <v>53</v>
      </c>
      <c r="F13488" s="397">
        <f>F13486+(E13488-E13486)*(F13489-F13486)/(E13489-E13486)</f>
        <v>4.7209666666666665</v>
      </c>
      <c r="G13488" s="98">
        <v>15</v>
      </c>
      <c r="H13488" s="491">
        <f>H13486+(E13488-E13486)*(H13489-H13486)/(E13489-E13486)</f>
        <v>0.5531153333333334</v>
      </c>
      <c r="I13488" s="492">
        <f>I13486+(E13488-E13486)*(I13489-I13486)/(E13489-E13486)</f>
        <v>8.5333333333333332</v>
      </c>
      <c r="J13488" s="397">
        <f>J13486+(E13488-E13486)*(J13489-J13486)/(E13489-E13486)</f>
        <v>0.42663333333333331</v>
      </c>
      <c r="K13488" s="469">
        <f t="shared" si="1203"/>
        <v>8.5352301448884074</v>
      </c>
      <c r="L13488" s="469">
        <f t="shared" si="1204"/>
        <v>1.8968115550741516E-3</v>
      </c>
    </row>
    <row r="13489" spans="1:12">
      <c r="A13489" s="480" t="str">
        <f t="shared" si="1200"/>
        <v>D800-120</v>
      </c>
      <c r="B13489" s="480">
        <f t="shared" si="1198"/>
        <v>11</v>
      </c>
      <c r="C13489" s="480">
        <f t="shared" si="1199"/>
        <v>6</v>
      </c>
      <c r="D13489" s="480">
        <f t="shared" si="1205"/>
        <v>138</v>
      </c>
      <c r="E13489" s="480">
        <f t="shared" si="1202"/>
        <v>54</v>
      </c>
      <c r="F13489" s="484">
        <v>4.7314999999999996</v>
      </c>
      <c r="G13489" s="480">
        <v>15</v>
      </c>
      <c r="H13489" s="482">
        <v>0.54990700000000003</v>
      </c>
      <c r="I13489" s="483">
        <v>8.6</v>
      </c>
      <c r="J13489" s="484">
        <v>0.42099999999999999</v>
      </c>
      <c r="K13489" s="469">
        <f t="shared" si="1203"/>
        <v>8.6041821617109786</v>
      </c>
      <c r="L13489" s="469">
        <f t="shared" si="1204"/>
        <v>4.1821617109789599E-3</v>
      </c>
    </row>
    <row r="13490" spans="1:12">
      <c r="A13490" s="98" t="str">
        <f t="shared" si="1200"/>
        <v>D800-120</v>
      </c>
      <c r="B13490" s="98">
        <f t="shared" si="1198"/>
        <v>11</v>
      </c>
      <c r="C13490" s="98">
        <f t="shared" si="1199"/>
        <v>6</v>
      </c>
      <c r="D13490" s="98">
        <f t="shared" si="1205"/>
        <v>138</v>
      </c>
      <c r="E13490" s="98">
        <f t="shared" si="1202"/>
        <v>55</v>
      </c>
      <c r="F13490" s="397">
        <f>F13489+(E13490-E13489)*(F13492-F13489)/(E13492-E13489)</f>
        <v>4.7419666666666664</v>
      </c>
      <c r="G13490" s="98">
        <v>15</v>
      </c>
      <c r="H13490" s="491">
        <f>H13489+(E13490-E13489)*(H13492-H13489)/(E13492-E13489)</f>
        <v>0.54669033333333339</v>
      </c>
      <c r="I13490" s="492">
        <f>I13489+(E13490-E13489)*(I13492-I13489)/(E13492-E13489)</f>
        <v>8.6666666666666661</v>
      </c>
      <c r="J13490" s="397">
        <f>J13489+(E13490-E13489)*(J13492-J13489)/(E13492-E13489)</f>
        <v>0.41539999999999999</v>
      </c>
      <c r="K13490" s="469">
        <f t="shared" si="1203"/>
        <v>8.6739537495632799</v>
      </c>
      <c r="L13490" s="469">
        <f t="shared" si="1204"/>
        <v>7.287082896613839E-3</v>
      </c>
    </row>
    <row r="13491" spans="1:12">
      <c r="A13491" s="98" t="str">
        <f t="shared" si="1200"/>
        <v>D800-120</v>
      </c>
      <c r="B13491" s="98">
        <f t="shared" si="1198"/>
        <v>11</v>
      </c>
      <c r="C13491" s="98">
        <f t="shared" si="1199"/>
        <v>6</v>
      </c>
      <c r="D13491" s="98">
        <f t="shared" si="1205"/>
        <v>138</v>
      </c>
      <c r="E13491" s="98">
        <f t="shared" si="1202"/>
        <v>56</v>
      </c>
      <c r="F13491" s="397">
        <f>F13489+(E13491-E13489)*(F13492-F13489)/(E13492-E13489)</f>
        <v>4.7524333333333333</v>
      </c>
      <c r="G13491" s="98">
        <v>15</v>
      </c>
      <c r="H13491" s="491">
        <f>H13489+(E13491-E13489)*(H13492-H13489)/(E13492-E13489)</f>
        <v>0.54347366666666663</v>
      </c>
      <c r="I13491" s="492">
        <f>I13489+(E13491-E13489)*(I13492-I13489)/(E13492-E13489)</f>
        <v>8.7333333333333343</v>
      </c>
      <c r="J13491" s="397">
        <f>J13489+(E13491-E13489)*(J13492-J13489)/(E13492-E13489)</f>
        <v>0.4098</v>
      </c>
      <c r="K13491" s="469">
        <f t="shared" si="1203"/>
        <v>8.7445512539399335</v>
      </c>
      <c r="L13491" s="469">
        <f t="shared" si="1204"/>
        <v>1.1217920606599208E-2</v>
      </c>
    </row>
    <row r="13492" spans="1:12">
      <c r="A13492" s="480" t="str">
        <f t="shared" si="1200"/>
        <v>D800-120</v>
      </c>
      <c r="B13492" s="480">
        <f t="shared" si="1198"/>
        <v>11</v>
      </c>
      <c r="C13492" s="480">
        <f t="shared" si="1199"/>
        <v>6</v>
      </c>
      <c r="D13492" s="480">
        <f t="shared" si="1205"/>
        <v>138</v>
      </c>
      <c r="E13492" s="480">
        <f t="shared" si="1202"/>
        <v>57</v>
      </c>
      <c r="F13492" s="484">
        <v>4.7629000000000001</v>
      </c>
      <c r="G13492" s="480">
        <v>15</v>
      </c>
      <c r="H13492" s="482">
        <v>0.54025699999999999</v>
      </c>
      <c r="I13492" s="483">
        <v>8.8000000000000007</v>
      </c>
      <c r="J13492" s="484">
        <v>0.4042</v>
      </c>
      <c r="K13492" s="469">
        <f t="shared" si="1203"/>
        <v>8.8159894272540669</v>
      </c>
      <c r="L13492" s="469">
        <f t="shared" si="1204"/>
        <v>1.5989427254066158E-2</v>
      </c>
    </row>
    <row r="13493" spans="1:12">
      <c r="A13493" s="98" t="str">
        <f t="shared" si="1200"/>
        <v>D800-120</v>
      </c>
      <c r="B13493" s="98">
        <f t="shared" si="1198"/>
        <v>11</v>
      </c>
      <c r="C13493" s="98">
        <f t="shared" si="1199"/>
        <v>6</v>
      </c>
      <c r="D13493" s="98">
        <f t="shared" si="1205"/>
        <v>138</v>
      </c>
      <c r="E13493" s="98">
        <f t="shared" si="1202"/>
        <v>58</v>
      </c>
      <c r="F13493" s="397">
        <f>F13492+(E13493-E13492)*(F13495-F13492)/(E13495-E13492)</f>
        <v>4.7733333333333334</v>
      </c>
      <c r="G13493" s="98">
        <v>15</v>
      </c>
      <c r="H13493" s="491">
        <f>H13492+(E13493-E13492)*(H13495-H13492)/(E13495-E13492)</f>
        <v>0.53703100000000004</v>
      </c>
      <c r="I13493" s="492">
        <f>I13492+(E13493-E13492)*(I13495-I13492)/(E13495-E13492)</f>
        <v>8.8666666666666671</v>
      </c>
      <c r="J13493" s="397">
        <f>J13492+(E13493-E13492)*(J13495-J13492)/(E13495-E13492)</f>
        <v>0.39860000000000001</v>
      </c>
      <c r="K13493" s="469">
        <f t="shared" si="1203"/>
        <v>8.8883757796725575</v>
      </c>
      <c r="L13493" s="469">
        <f t="shared" si="1204"/>
        <v>2.1709113005890401E-2</v>
      </c>
    </row>
    <row r="13494" spans="1:12">
      <c r="A13494" s="98" t="str">
        <f t="shared" si="1200"/>
        <v>D800-120</v>
      </c>
      <c r="B13494" s="98">
        <f t="shared" si="1198"/>
        <v>11</v>
      </c>
      <c r="C13494" s="98">
        <f t="shared" si="1199"/>
        <v>6</v>
      </c>
      <c r="D13494" s="98">
        <f t="shared" si="1205"/>
        <v>138</v>
      </c>
      <c r="E13494" s="98">
        <f t="shared" si="1202"/>
        <v>59</v>
      </c>
      <c r="F13494" s="397">
        <f>F13492+(E13494-E13492)*(F13495-F13492)/(E13495-E13492)</f>
        <v>4.7837666666666667</v>
      </c>
      <c r="G13494" s="98">
        <v>15</v>
      </c>
      <c r="H13494" s="491">
        <f>H13492+(E13494-E13492)*(H13495-H13492)/(E13495-E13492)</f>
        <v>0.53380499999999997</v>
      </c>
      <c r="I13494" s="492">
        <f>I13492+(E13494-E13492)*(I13495-I13492)/(E13495-E13492)</f>
        <v>8.9333333333333336</v>
      </c>
      <c r="J13494" s="397">
        <f>J13492+(E13494-E13492)*(J13495-J13492)/(E13495-E13492)</f>
        <v>0.39300000000000002</v>
      </c>
      <c r="K13494" s="469">
        <f t="shared" si="1203"/>
        <v>8.9616370522319322</v>
      </c>
      <c r="L13494" s="469">
        <f t="shared" si="1204"/>
        <v>2.8303718898598618E-2</v>
      </c>
    </row>
    <row r="13495" spans="1:12">
      <c r="A13495" s="480" t="str">
        <f t="shared" si="1200"/>
        <v>D800-120</v>
      </c>
      <c r="B13495" s="480">
        <f t="shared" si="1198"/>
        <v>11</v>
      </c>
      <c r="C13495" s="480">
        <f t="shared" si="1199"/>
        <v>6</v>
      </c>
      <c r="D13495" s="480">
        <f t="shared" si="1205"/>
        <v>138</v>
      </c>
      <c r="E13495" s="480">
        <f t="shared" si="1202"/>
        <v>60</v>
      </c>
      <c r="F13495" s="484">
        <v>4.7942</v>
      </c>
      <c r="G13495" s="480">
        <v>15</v>
      </c>
      <c r="H13495" s="482">
        <v>0.53057900000000002</v>
      </c>
      <c r="I13495" s="483">
        <v>9</v>
      </c>
      <c r="J13495" s="484">
        <v>0.38740000000000002</v>
      </c>
      <c r="K13495" s="469">
        <f t="shared" si="1203"/>
        <v>9.0357892038697347</v>
      </c>
      <c r="L13495" s="469">
        <f t="shared" si="1204"/>
        <v>3.578920386973472E-2</v>
      </c>
    </row>
    <row r="13496" spans="1:12">
      <c r="A13496" s="98" t="str">
        <f t="shared" si="1200"/>
        <v>D800-120</v>
      </c>
      <c r="B13496" s="98">
        <f t="shared" si="1198"/>
        <v>11</v>
      </c>
      <c r="C13496" s="98">
        <f t="shared" si="1199"/>
        <v>6</v>
      </c>
      <c r="D13496" s="98">
        <f t="shared" si="1205"/>
        <v>138</v>
      </c>
      <c r="E13496" s="98">
        <f t="shared" si="1202"/>
        <v>61</v>
      </c>
      <c r="F13496" s="397">
        <f>F13495+(E13496-E13495)*(F13498-F13495)/(E13498-E13495)</f>
        <v>4.8045333333333335</v>
      </c>
      <c r="G13496" s="98">
        <v>15</v>
      </c>
      <c r="H13496" s="491">
        <f>H13495+(E13496-E13495)*(H13498-H13495)/(E13498-E13495)</f>
        <v>0.52734166666666671</v>
      </c>
      <c r="I13496" s="492">
        <f>I13495+(E13496-E13495)*(I13498-I13495)/(E13498-E13495)</f>
        <v>9.1</v>
      </c>
      <c r="J13496" s="397">
        <f>J13495+(E13496-E13495)*(J13498-J13495)/(E13498-E13495)</f>
        <v>0.3817666666666667</v>
      </c>
      <c r="K13496" s="469">
        <f t="shared" si="1203"/>
        <v>9.1108547589323798</v>
      </c>
      <c r="L13496" s="469">
        <f t="shared" si="1204"/>
        <v>1.0854758932380193E-2</v>
      </c>
    </row>
    <row r="13497" spans="1:12">
      <c r="A13497" s="98" t="str">
        <f t="shared" si="1200"/>
        <v>D800-120</v>
      </c>
      <c r="B13497" s="98">
        <f t="shared" si="1198"/>
        <v>11</v>
      </c>
      <c r="C13497" s="98">
        <f t="shared" si="1199"/>
        <v>6</v>
      </c>
      <c r="D13497" s="98">
        <f t="shared" si="1205"/>
        <v>138</v>
      </c>
      <c r="E13497" s="98">
        <f t="shared" si="1202"/>
        <v>62</v>
      </c>
      <c r="F13497" s="397">
        <f>F13495+(E13497-E13495)*(F13498-F13495)/(E13498-E13495)</f>
        <v>4.8148666666666662</v>
      </c>
      <c r="G13497" s="98">
        <v>15</v>
      </c>
      <c r="H13497" s="491">
        <f>H13495+(E13497-E13495)*(H13498-H13495)/(E13498-E13495)</f>
        <v>0.52410433333333328</v>
      </c>
      <c r="I13497" s="492">
        <f>I13495+(E13497-E13495)*(I13498-I13495)/(E13498-E13495)</f>
        <v>9.2000000000000011</v>
      </c>
      <c r="J13497" s="397">
        <f>J13495+(E13497-E13495)*(J13498-J13495)/(E13498-E13495)</f>
        <v>0.37613333333333332</v>
      </c>
      <c r="K13497" s="469">
        <f t="shared" si="1203"/>
        <v>9.1868476569232715</v>
      </c>
      <c r="L13497" s="469">
        <f t="shared" si="1204"/>
        <v>-1.3152343076729522E-2</v>
      </c>
    </row>
    <row r="13498" spans="1:12">
      <c r="A13498" s="480" t="str">
        <f t="shared" si="1200"/>
        <v>D800-120</v>
      </c>
      <c r="B13498" s="480">
        <f t="shared" si="1198"/>
        <v>11</v>
      </c>
      <c r="C13498" s="480">
        <f t="shared" si="1199"/>
        <v>6</v>
      </c>
      <c r="D13498" s="480">
        <f t="shared" si="1205"/>
        <v>138</v>
      </c>
      <c r="E13498" s="480">
        <f t="shared" si="1202"/>
        <v>63</v>
      </c>
      <c r="F13498" s="484">
        <v>4.8251999999999997</v>
      </c>
      <c r="G13498" s="480">
        <v>15</v>
      </c>
      <c r="H13498" s="482">
        <v>0.52086699999999997</v>
      </c>
      <c r="I13498" s="483">
        <v>9.3000000000000007</v>
      </c>
      <c r="J13498" s="484">
        <v>0.3705</v>
      </c>
      <c r="K13498" s="469">
        <f t="shared" si="1203"/>
        <v>9.2637851889253877</v>
      </c>
      <c r="L13498" s="469">
        <f t="shared" si="1204"/>
        <v>-3.6214811074612996E-2</v>
      </c>
    </row>
    <row r="13499" spans="1:12">
      <c r="A13499" s="98" t="str">
        <f t="shared" si="1200"/>
        <v>D800-120</v>
      </c>
      <c r="B13499" s="98">
        <f t="shared" si="1198"/>
        <v>11</v>
      </c>
      <c r="C13499" s="98">
        <f t="shared" si="1199"/>
        <v>6</v>
      </c>
      <c r="D13499" s="98">
        <f t="shared" si="1205"/>
        <v>138</v>
      </c>
      <c r="E13499" s="98">
        <f t="shared" si="1202"/>
        <v>64</v>
      </c>
      <c r="F13499" s="397">
        <f>F13498+(E13499-E13498)*(F13501-F13498)/(E13501-E13498)</f>
        <v>4.8354666666666661</v>
      </c>
      <c r="G13499" s="98">
        <v>15</v>
      </c>
      <c r="H13499" s="491">
        <f>H13498+(E13499-E13498)*(H13501-H13498)/(E13501-E13498)</f>
        <v>0.51761699999999999</v>
      </c>
      <c r="I13499" s="492">
        <f>I13498+(E13499-E13498)*(I13501-I13498)/(E13501-E13498)</f>
        <v>9.3666666666666671</v>
      </c>
      <c r="J13499" s="397">
        <f>J13498+(E13499-E13498)*(J13501-J13498)/(E13501-E13498)</f>
        <v>0.3649</v>
      </c>
      <c r="K13499" s="469">
        <f t="shared" si="1203"/>
        <v>9.3417848847056142</v>
      </c>
      <c r="L13499" s="469">
        <f t="shared" si="1204"/>
        <v>-2.4881781961052951E-2</v>
      </c>
    </row>
    <row r="13500" spans="1:12">
      <c r="A13500" s="98" t="str">
        <f t="shared" si="1200"/>
        <v>D800-120</v>
      </c>
      <c r="B13500" s="98">
        <f t="shared" si="1198"/>
        <v>11</v>
      </c>
      <c r="C13500" s="98">
        <f t="shared" si="1199"/>
        <v>6</v>
      </c>
      <c r="D13500" s="98">
        <f t="shared" si="1205"/>
        <v>138</v>
      </c>
      <c r="E13500" s="98">
        <f t="shared" si="1202"/>
        <v>65</v>
      </c>
      <c r="F13500" s="397">
        <f>F13498+(E13500-E13498)*(F13501-F13498)/(E13501-E13498)</f>
        <v>4.8457333333333334</v>
      </c>
      <c r="G13500" s="98">
        <v>15</v>
      </c>
      <c r="H13500" s="491">
        <f>H13498+(E13500-E13498)*(H13501-H13498)/(E13501-E13498)</f>
        <v>0.51436700000000002</v>
      </c>
      <c r="I13500" s="492">
        <f>I13498+(E13500-E13498)*(I13501-I13498)/(E13501-E13498)</f>
        <v>9.4333333333333336</v>
      </c>
      <c r="J13500" s="397">
        <f>J13498+(E13500-E13498)*(J13501-J13498)/(E13501-E13498)</f>
        <v>0.35930000000000001</v>
      </c>
      <c r="K13500" s="469">
        <f t="shared" si="1203"/>
        <v>9.4207702541829725</v>
      </c>
      <c r="L13500" s="469">
        <f t="shared" si="1204"/>
        <v>-1.2563079150361034E-2</v>
      </c>
    </row>
    <row r="13501" spans="1:12">
      <c r="A13501" s="480" t="str">
        <f t="shared" si="1200"/>
        <v>D800-120</v>
      </c>
      <c r="B13501" s="480">
        <f t="shared" ref="B13501:B13564" si="1206">INT(D13501/12)</f>
        <v>11</v>
      </c>
      <c r="C13501" s="480">
        <f t="shared" ref="C13501:C13564" si="1207">D13501-B13501*12</f>
        <v>6</v>
      </c>
      <c r="D13501" s="480">
        <f t="shared" si="1205"/>
        <v>138</v>
      </c>
      <c r="E13501" s="480">
        <f t="shared" si="1202"/>
        <v>66</v>
      </c>
      <c r="F13501" s="484">
        <v>4.8559999999999999</v>
      </c>
      <c r="G13501" s="480">
        <v>15</v>
      </c>
      <c r="H13501" s="482">
        <v>0.51111700000000004</v>
      </c>
      <c r="I13501" s="483">
        <v>9.5</v>
      </c>
      <c r="J13501" s="484">
        <v>0.35370000000000001</v>
      </c>
      <c r="K13501" s="469">
        <f t="shared" si="1203"/>
        <v>9.5007600999379775</v>
      </c>
      <c r="L13501" s="469">
        <f t="shared" si="1204"/>
        <v>7.6009993797754305E-4</v>
      </c>
    </row>
    <row r="13502" spans="1:12">
      <c r="A13502" s="98" t="str">
        <f t="shared" si="1200"/>
        <v>D800-120</v>
      </c>
      <c r="B13502" s="98">
        <f t="shared" si="1206"/>
        <v>11</v>
      </c>
      <c r="C13502" s="98">
        <f t="shared" si="1207"/>
        <v>6</v>
      </c>
      <c r="D13502" s="98">
        <f t="shared" si="1205"/>
        <v>138</v>
      </c>
      <c r="E13502" s="98">
        <f t="shared" si="1202"/>
        <v>67</v>
      </c>
      <c r="F13502" s="397">
        <f>F13501+(E13502-E13501)*(F13504-F13501)/(E13504-E13501)</f>
        <v>4.8662000000000001</v>
      </c>
      <c r="G13502" s="98">
        <v>15</v>
      </c>
      <c r="H13502" s="491">
        <f>H13501+(E13502-E13501)*(H13504-H13501)/(E13504-E13501)</f>
        <v>0.507853</v>
      </c>
      <c r="I13502" s="492">
        <f>I13501+(E13502-E13501)*(I13504-I13501)/(E13504-E13501)</f>
        <v>9.5666666666666664</v>
      </c>
      <c r="J13502" s="397">
        <f>J13501+(E13502-E13501)*(J13504-J13501)/(E13504-E13501)</f>
        <v>0.34806666666666669</v>
      </c>
      <c r="K13502" s="469">
        <f t="shared" si="1203"/>
        <v>9.5819065753279009</v>
      </c>
      <c r="L13502" s="469">
        <f t="shared" si="1204"/>
        <v>1.523990866123448E-2</v>
      </c>
    </row>
    <row r="13503" spans="1:12">
      <c r="A13503" s="98" t="str">
        <f t="shared" si="1200"/>
        <v>D800-120</v>
      </c>
      <c r="B13503" s="98">
        <f t="shared" si="1206"/>
        <v>11</v>
      </c>
      <c r="C13503" s="98">
        <f t="shared" si="1207"/>
        <v>6</v>
      </c>
      <c r="D13503" s="98">
        <f t="shared" si="1205"/>
        <v>138</v>
      </c>
      <c r="E13503" s="98">
        <f t="shared" si="1202"/>
        <v>68</v>
      </c>
      <c r="F13503" s="397">
        <f>F13501+(E13503-E13501)*(F13504-F13501)/(E13504-E13501)</f>
        <v>4.8763999999999994</v>
      </c>
      <c r="G13503" s="98">
        <v>15</v>
      </c>
      <c r="H13503" s="491">
        <f>H13501+(E13503-E13501)*(H13504-H13501)/(E13504-E13501)</f>
        <v>0.50458900000000007</v>
      </c>
      <c r="I13503" s="492">
        <f>I13501+(E13503-E13501)*(I13504-I13501)/(E13504-E13501)</f>
        <v>9.6333333333333329</v>
      </c>
      <c r="J13503" s="397">
        <f>J13501+(E13503-E13501)*(J13504-J13501)/(E13504-E13501)</f>
        <v>0.34243333333333331</v>
      </c>
      <c r="K13503" s="469">
        <f t="shared" si="1203"/>
        <v>9.6641028639149855</v>
      </c>
      <c r="L13503" s="469">
        <f t="shared" si="1204"/>
        <v>3.076953058165266E-2</v>
      </c>
    </row>
    <row r="13504" spans="1:12">
      <c r="A13504" s="480" t="str">
        <f t="shared" si="1200"/>
        <v>D800-120</v>
      </c>
      <c r="B13504" s="480">
        <f t="shared" si="1206"/>
        <v>11</v>
      </c>
      <c r="C13504" s="480">
        <f t="shared" si="1207"/>
        <v>6</v>
      </c>
      <c r="D13504" s="480">
        <f t="shared" si="1205"/>
        <v>138</v>
      </c>
      <c r="E13504" s="480">
        <f t="shared" si="1202"/>
        <v>69</v>
      </c>
      <c r="F13504" s="484">
        <v>4.8865999999999996</v>
      </c>
      <c r="G13504" s="480">
        <v>15</v>
      </c>
      <c r="H13504" s="482">
        <v>0.50132500000000002</v>
      </c>
      <c r="I13504" s="483">
        <v>9.6999999999999993</v>
      </c>
      <c r="J13504" s="484">
        <v>0.33679999999999999</v>
      </c>
      <c r="K13504" s="469">
        <f t="shared" si="1203"/>
        <v>9.7473694709021075</v>
      </c>
      <c r="L13504" s="469">
        <f t="shared" si="1204"/>
        <v>4.7369470902108191E-2</v>
      </c>
    </row>
    <row r="13505" spans="1:12">
      <c r="A13505" s="98" t="str">
        <f t="shared" si="1200"/>
        <v>D800-120</v>
      </c>
      <c r="B13505" s="98">
        <f t="shared" si="1206"/>
        <v>11</v>
      </c>
      <c r="C13505" s="98">
        <f t="shared" si="1207"/>
        <v>6</v>
      </c>
      <c r="D13505" s="98">
        <f t="shared" si="1205"/>
        <v>138</v>
      </c>
      <c r="E13505" s="98">
        <f t="shared" si="1202"/>
        <v>70</v>
      </c>
      <c r="F13505" s="397">
        <f>F13504+(E13505-E13504)*(F13507-F13504)/(E13507-E13504)</f>
        <v>4.8967666666666663</v>
      </c>
      <c r="G13505" s="98">
        <v>15</v>
      </c>
      <c r="H13505" s="491">
        <f>H13504+(E13505-E13504)*(H13507-H13504)/(E13507-E13504)</f>
        <v>0.49804533333333334</v>
      </c>
      <c r="I13505" s="492">
        <f>I13504+(E13505-E13504)*(I13507-I13504)/(E13507-E13504)</f>
        <v>9.7999999999999989</v>
      </c>
      <c r="J13505" s="397">
        <f>J13504+(E13505-E13504)*(J13507-J13504)/(E13507-E13504)</f>
        <v>0.33119999999999999</v>
      </c>
      <c r="K13505" s="469">
        <f t="shared" si="1203"/>
        <v>9.831969780528679</v>
      </c>
      <c r="L13505" s="469">
        <f t="shared" si="1204"/>
        <v>3.1969780528680047E-2</v>
      </c>
    </row>
    <row r="13506" spans="1:12">
      <c r="A13506" s="98" t="str">
        <f t="shared" si="1200"/>
        <v>D800-120</v>
      </c>
      <c r="B13506" s="98">
        <f t="shared" si="1206"/>
        <v>11</v>
      </c>
      <c r="C13506" s="98">
        <f t="shared" si="1207"/>
        <v>6</v>
      </c>
      <c r="D13506" s="98">
        <f t="shared" si="1205"/>
        <v>138</v>
      </c>
      <c r="E13506" s="98">
        <f t="shared" si="1202"/>
        <v>71</v>
      </c>
      <c r="F13506" s="397">
        <f>F13504+(E13506-E13504)*(F13507-F13504)/(E13507-E13504)</f>
        <v>4.9069333333333329</v>
      </c>
      <c r="G13506" s="98">
        <v>15</v>
      </c>
      <c r="H13506" s="491">
        <f>H13504+(E13506-E13504)*(H13507-H13504)/(E13507-E13504)</f>
        <v>0.49476566666666666</v>
      </c>
      <c r="I13506" s="492">
        <f>I13504+(E13506-E13504)*(I13507-I13504)/(E13507-E13504)</f>
        <v>9.9</v>
      </c>
      <c r="J13506" s="397">
        <f>J13504+(E13506-E13504)*(J13507-J13504)/(E13507-E13504)</f>
        <v>0.3256</v>
      </c>
      <c r="K13506" s="469">
        <f t="shared" si="1203"/>
        <v>9.9176916749141171</v>
      </c>
      <c r="L13506" s="469">
        <f t="shared" si="1204"/>
        <v>1.7691674914116717E-2</v>
      </c>
    </row>
    <row r="13507" spans="1:12">
      <c r="A13507" s="480" t="str">
        <f t="shared" si="1200"/>
        <v>D800-120</v>
      </c>
      <c r="B13507" s="480">
        <f t="shared" si="1206"/>
        <v>11</v>
      </c>
      <c r="C13507" s="480">
        <f t="shared" si="1207"/>
        <v>6</v>
      </c>
      <c r="D13507" s="480">
        <f t="shared" si="1205"/>
        <v>138</v>
      </c>
      <c r="E13507" s="480">
        <f t="shared" si="1202"/>
        <v>72</v>
      </c>
      <c r="F13507" s="484">
        <v>4.9170999999999996</v>
      </c>
      <c r="G13507" s="480">
        <v>15</v>
      </c>
      <c r="H13507" s="482">
        <v>0.49148599999999998</v>
      </c>
      <c r="I13507" s="483">
        <v>10</v>
      </c>
      <c r="J13507" s="484">
        <v>0.32</v>
      </c>
      <c r="K13507" s="469">
        <f t="shared" si="1203"/>
        <v>10.004557606930817</v>
      </c>
      <c r="L13507" s="469">
        <f t="shared" si="1204"/>
        <v>4.5576069308168599E-3</v>
      </c>
    </row>
    <row r="13508" spans="1:12">
      <c r="A13508" s="98" t="str">
        <f t="shared" si="1200"/>
        <v>D800-120</v>
      </c>
      <c r="B13508" s="98">
        <f t="shared" si="1206"/>
        <v>11</v>
      </c>
      <c r="C13508" s="98">
        <f t="shared" si="1207"/>
        <v>6</v>
      </c>
      <c r="D13508" s="98">
        <f t="shared" si="1205"/>
        <v>138</v>
      </c>
      <c r="E13508" s="98">
        <f t="shared" si="1202"/>
        <v>73</v>
      </c>
      <c r="F13508" s="397">
        <f>F13507+(E13508-E13507)*(F13510-F13507)/(E13510-E13507)</f>
        <v>4.9271666666666665</v>
      </c>
      <c r="G13508" s="98">
        <v>15</v>
      </c>
      <c r="H13508" s="491">
        <f>H13507+(E13508-E13507)*(H13510-H13507)/(E13510-E13507)</f>
        <v>0.48818899999999998</v>
      </c>
      <c r="I13508" s="492">
        <f>I13507+(E13508-E13507)*(I13510-I13507)/(E13510-E13507)</f>
        <v>10.1</v>
      </c>
      <c r="J13508" s="397">
        <f>J13507+(E13508-E13507)*(J13510-J13507)/(E13510-E13507)</f>
        <v>0.31440000000000001</v>
      </c>
      <c r="K13508" s="469">
        <f t="shared" si="1203"/>
        <v>10.092744135297327</v>
      </c>
      <c r="L13508" s="469">
        <f t="shared" si="1204"/>
        <v>-7.2558647026728096E-3</v>
      </c>
    </row>
    <row r="13509" spans="1:12">
      <c r="A13509" s="98" t="str">
        <f t="shared" si="1200"/>
        <v>D800-120</v>
      </c>
      <c r="B13509" s="98">
        <f t="shared" si="1206"/>
        <v>11</v>
      </c>
      <c r="C13509" s="98">
        <f t="shared" si="1207"/>
        <v>6</v>
      </c>
      <c r="D13509" s="98">
        <f t="shared" si="1205"/>
        <v>138</v>
      </c>
      <c r="E13509" s="98">
        <f t="shared" si="1202"/>
        <v>74</v>
      </c>
      <c r="F13509" s="397">
        <f>F13507+(E13509-E13507)*(F13510-F13507)/(E13510-E13507)</f>
        <v>4.9372333333333334</v>
      </c>
      <c r="G13509" s="98">
        <v>15</v>
      </c>
      <c r="H13509" s="491">
        <f>H13507+(E13509-E13507)*(H13510-H13507)/(E13510-E13507)</f>
        <v>0.48489199999999999</v>
      </c>
      <c r="I13509" s="492">
        <f>I13507+(E13509-E13507)*(I13510-I13507)/(E13510-E13507)</f>
        <v>10.200000000000001</v>
      </c>
      <c r="J13509" s="397">
        <f>J13507+(E13509-E13507)*(J13510-J13507)/(E13510-E13507)</f>
        <v>0.30880000000000002</v>
      </c>
      <c r="K13509" s="469">
        <f t="shared" si="1203"/>
        <v>10.18212990384113</v>
      </c>
      <c r="L13509" s="469">
        <f t="shared" si="1204"/>
        <v>-1.7870096158871362E-2</v>
      </c>
    </row>
    <row r="13510" spans="1:12">
      <c r="A13510" s="480" t="str">
        <f t="shared" si="1200"/>
        <v>D800-120</v>
      </c>
      <c r="B13510" s="480">
        <f t="shared" si="1206"/>
        <v>11</v>
      </c>
      <c r="C13510" s="480">
        <f t="shared" si="1207"/>
        <v>6</v>
      </c>
      <c r="D13510" s="480">
        <f t="shared" si="1205"/>
        <v>138</v>
      </c>
      <c r="E13510" s="480">
        <f t="shared" si="1202"/>
        <v>75</v>
      </c>
      <c r="F13510" s="484">
        <v>4.9473000000000003</v>
      </c>
      <c r="G13510" s="480">
        <v>15</v>
      </c>
      <c r="H13510" s="482">
        <v>0.481595</v>
      </c>
      <c r="I13510" s="483">
        <v>10.3</v>
      </c>
      <c r="J13510" s="484">
        <v>0.30320000000000003</v>
      </c>
      <c r="K13510" s="469">
        <f t="shared" si="1203"/>
        <v>10.272739542561697</v>
      </c>
      <c r="L13510" s="469">
        <f t="shared" si="1204"/>
        <v>-2.7260457438304186E-2</v>
      </c>
    </row>
    <row r="13511" spans="1:12">
      <c r="A13511" s="98" t="str">
        <f t="shared" si="1200"/>
        <v>D800-120</v>
      </c>
      <c r="B13511" s="98">
        <f t="shared" si="1206"/>
        <v>11</v>
      </c>
      <c r="C13511" s="98">
        <f t="shared" si="1207"/>
        <v>6</v>
      </c>
      <c r="D13511" s="98">
        <f t="shared" si="1205"/>
        <v>138</v>
      </c>
      <c r="E13511" s="98">
        <f t="shared" si="1202"/>
        <v>76</v>
      </c>
      <c r="F13511" s="397">
        <f>F13510+(E13511-E13510)*(F13513-F13510)/(E13513-E13510)</f>
        <v>4.9573333333333336</v>
      </c>
      <c r="G13511" s="98">
        <v>15</v>
      </c>
      <c r="H13511" s="491">
        <f>H13510+(E13511-E13510)*(H13513-H13510)/(E13513-E13510)</f>
        <v>0.47827933333333333</v>
      </c>
      <c r="I13511" s="492">
        <f>I13510+(E13511-E13510)*(I13513-I13510)/(E13513-E13510)</f>
        <v>10.4</v>
      </c>
      <c r="J13511" s="397">
        <f>J13510+(E13511-E13510)*(J13513-J13510)/(E13513-E13510)</f>
        <v>0.2975666666666667</v>
      </c>
      <c r="K13511" s="469">
        <f t="shared" si="1203"/>
        <v>10.364933184094651</v>
      </c>
      <c r="L13511" s="469">
        <f t="shared" si="1204"/>
        <v>-3.5066815905349102E-2</v>
      </c>
    </row>
    <row r="13512" spans="1:12">
      <c r="A13512" s="98" t="str">
        <f t="shared" ref="A13512:A13555" si="1208">A13511</f>
        <v>D800-120</v>
      </c>
      <c r="B13512" s="98">
        <f t="shared" si="1206"/>
        <v>11</v>
      </c>
      <c r="C13512" s="98">
        <f t="shared" si="1207"/>
        <v>6</v>
      </c>
      <c r="D13512" s="98">
        <f t="shared" ref="D13512:D13543" si="1209">D13511</f>
        <v>138</v>
      </c>
      <c r="E13512" s="98">
        <f t="shared" ref="E13512:E13555" si="1210">E13511+1</f>
        <v>77</v>
      </c>
      <c r="F13512" s="397">
        <f>F13510+(E13512-E13510)*(F13513-F13510)/(E13513-E13510)</f>
        <v>4.9673666666666669</v>
      </c>
      <c r="G13512" s="98">
        <v>15</v>
      </c>
      <c r="H13512" s="491">
        <f>H13510+(E13512-E13510)*(H13513-H13510)/(E13513-E13510)</f>
        <v>0.47496366666666667</v>
      </c>
      <c r="I13512" s="492">
        <f>I13510+(E13512-E13510)*(I13513-I13510)/(E13513-E13510)</f>
        <v>10.5</v>
      </c>
      <c r="J13512" s="397">
        <f>J13510+(E13512-E13510)*(J13513-J13510)/(E13513-E13510)</f>
        <v>0.29193333333333332</v>
      </c>
      <c r="K13512" s="469">
        <f t="shared" si="1203"/>
        <v>10.458414012019166</v>
      </c>
      <c r="L13512" s="469">
        <f t="shared" si="1204"/>
        <v>-4.158598798083446E-2</v>
      </c>
    </row>
    <row r="13513" spans="1:12">
      <c r="A13513" s="480" t="str">
        <f t="shared" si="1208"/>
        <v>D800-120</v>
      </c>
      <c r="B13513" s="480">
        <f t="shared" si="1206"/>
        <v>11</v>
      </c>
      <c r="C13513" s="480">
        <f t="shared" si="1207"/>
        <v>6</v>
      </c>
      <c r="D13513" s="480">
        <f t="shared" si="1209"/>
        <v>138</v>
      </c>
      <c r="E13513" s="480">
        <f t="shared" si="1210"/>
        <v>78</v>
      </c>
      <c r="F13513" s="484">
        <v>4.9774000000000003</v>
      </c>
      <c r="G13513" s="480">
        <v>15</v>
      </c>
      <c r="H13513" s="482">
        <v>0.47164800000000001</v>
      </c>
      <c r="I13513" s="483">
        <v>10.6</v>
      </c>
      <c r="J13513" s="484">
        <v>0.2863</v>
      </c>
      <c r="K13513" s="469">
        <f t="shared" si="1203"/>
        <v>10.553209172942534</v>
      </c>
      <c r="L13513" s="469">
        <f t="shared" si="1204"/>
        <v>-4.6790827057465734E-2</v>
      </c>
    </row>
    <row r="13514" spans="1:12">
      <c r="A13514" s="98" t="str">
        <f t="shared" si="1208"/>
        <v>D800-120</v>
      </c>
      <c r="B13514" s="98">
        <f t="shared" si="1206"/>
        <v>11</v>
      </c>
      <c r="C13514" s="98">
        <f t="shared" si="1207"/>
        <v>6</v>
      </c>
      <c r="D13514" s="98">
        <f t="shared" si="1209"/>
        <v>138</v>
      </c>
      <c r="E13514" s="98">
        <f t="shared" si="1210"/>
        <v>79</v>
      </c>
      <c r="F13514" s="397">
        <f>F13513+(E13514-E13513)*(F13516-F13513)/(E13516-E13513)</f>
        <v>4.9873666666666665</v>
      </c>
      <c r="G13514" s="98">
        <v>15</v>
      </c>
      <c r="H13514" s="491">
        <f>H13513+(E13514-E13513)*(H13516-H13513)/(E13516-E13513)</f>
        <v>0.46831233333333333</v>
      </c>
      <c r="I13514" s="492">
        <f>I13513+(E13514-E13513)*(I13516-I13513)/(E13516-E13513)</f>
        <v>10.666666666666666</v>
      </c>
      <c r="J13514" s="397">
        <f>J13513+(E13514-E13513)*(J13516-J13513)/(E13516-E13513)</f>
        <v>0.28070000000000001</v>
      </c>
      <c r="K13514" s="469">
        <f t="shared" si="1203"/>
        <v>10.649659023856586</v>
      </c>
      <c r="L13514" s="469">
        <f t="shared" si="1204"/>
        <v>-1.700764281008027E-2</v>
      </c>
    </row>
    <row r="13515" spans="1:12">
      <c r="A13515" s="98" t="str">
        <f t="shared" si="1208"/>
        <v>D800-120</v>
      </c>
      <c r="B13515" s="98">
        <f t="shared" si="1206"/>
        <v>11</v>
      </c>
      <c r="C13515" s="98">
        <f t="shared" si="1207"/>
        <v>6</v>
      </c>
      <c r="D13515" s="98">
        <f t="shared" si="1209"/>
        <v>138</v>
      </c>
      <c r="E13515" s="98">
        <f t="shared" si="1210"/>
        <v>80</v>
      </c>
      <c r="F13515" s="397">
        <f>F13513+(E13515-E13513)*(F13516-F13513)/(E13516-E13513)</f>
        <v>4.9973333333333336</v>
      </c>
      <c r="G13515" s="98">
        <v>15</v>
      </c>
      <c r="H13515" s="491">
        <f>H13513+(E13515-E13513)*(H13516-H13513)/(E13516-E13513)</f>
        <v>0.4649766666666667</v>
      </c>
      <c r="I13515" s="492">
        <f>I13513+(E13515-E13513)*(I13516-I13513)/(E13516-E13513)</f>
        <v>10.733333333333334</v>
      </c>
      <c r="J13515" s="397">
        <f>J13513+(E13515-E13513)*(J13516-J13513)/(E13516-E13513)</f>
        <v>0.27510000000000001</v>
      </c>
      <c r="K13515" s="469">
        <f t="shared" ref="K13515:K13578" si="1211">F13515/H13515</f>
        <v>10.747492705727169</v>
      </c>
      <c r="L13515" s="469">
        <f t="shared" ref="L13515:L13578" si="1212">K13515-I13515</f>
        <v>1.4159372393834246E-2</v>
      </c>
    </row>
    <row r="13516" spans="1:12">
      <c r="A13516" s="480" t="str">
        <f t="shared" si="1208"/>
        <v>D800-120</v>
      </c>
      <c r="B13516" s="480">
        <f t="shared" si="1206"/>
        <v>11</v>
      </c>
      <c r="C13516" s="480">
        <f t="shared" si="1207"/>
        <v>6</v>
      </c>
      <c r="D13516" s="480">
        <f t="shared" si="1209"/>
        <v>138</v>
      </c>
      <c r="E13516" s="480">
        <f t="shared" si="1210"/>
        <v>81</v>
      </c>
      <c r="F13516" s="484">
        <v>5.0072999999999999</v>
      </c>
      <c r="G13516" s="480">
        <v>15</v>
      </c>
      <c r="H13516" s="482">
        <v>0.46164100000000002</v>
      </c>
      <c r="I13516" s="483">
        <v>10.8</v>
      </c>
      <c r="J13516" s="484">
        <v>0.26950000000000002</v>
      </c>
      <c r="K13516" s="469">
        <f t="shared" si="1211"/>
        <v>10.846740215882038</v>
      </c>
      <c r="L13516" s="469">
        <f t="shared" si="1212"/>
        <v>4.6740215882037361E-2</v>
      </c>
    </row>
    <row r="13517" spans="1:12">
      <c r="A13517" s="98" t="str">
        <f t="shared" si="1208"/>
        <v>D800-120</v>
      </c>
      <c r="B13517" s="98">
        <f t="shared" si="1206"/>
        <v>11</v>
      </c>
      <c r="C13517" s="98">
        <f t="shared" si="1207"/>
        <v>6</v>
      </c>
      <c r="D13517" s="98">
        <f t="shared" si="1209"/>
        <v>138</v>
      </c>
      <c r="E13517" s="98">
        <f t="shared" si="1210"/>
        <v>82</v>
      </c>
      <c r="F13517" s="397">
        <f>F13516+(E13517-E13516)*(F13519-F13516)/(E13519-E13516)</f>
        <v>5.0171999999999999</v>
      </c>
      <c r="G13517" s="98">
        <v>15</v>
      </c>
      <c r="H13517" s="491">
        <f>H13516+(E13517-E13516)*(H13519-H13516)/(E13519-E13516)</f>
        <v>0.45828400000000002</v>
      </c>
      <c r="I13517" s="492">
        <f>I13516+(E13517-E13516)*(I13519-I13516)/(E13519-E13516)</f>
        <v>10.933333333333334</v>
      </c>
      <c r="J13517" s="397">
        <f>J13516+(E13517-E13516)*(J13519-J13516)/(E13519-E13516)</f>
        <v>0.26386666666666669</v>
      </c>
      <c r="K13517" s="469">
        <f t="shared" si="1211"/>
        <v>10.947796562830035</v>
      </c>
      <c r="L13517" s="469">
        <f t="shared" si="1212"/>
        <v>1.4463229496701757E-2</v>
      </c>
    </row>
    <row r="13518" spans="1:12">
      <c r="A13518" s="98" t="str">
        <f t="shared" si="1208"/>
        <v>D800-120</v>
      </c>
      <c r="B13518" s="98">
        <f t="shared" si="1206"/>
        <v>11</v>
      </c>
      <c r="C13518" s="98">
        <f t="shared" si="1207"/>
        <v>6</v>
      </c>
      <c r="D13518" s="98">
        <f t="shared" si="1209"/>
        <v>138</v>
      </c>
      <c r="E13518" s="98">
        <f t="shared" si="1210"/>
        <v>83</v>
      </c>
      <c r="F13518" s="397">
        <f>F13516+(E13518-E13516)*(F13519-F13516)/(E13519-E13516)</f>
        <v>5.0270999999999999</v>
      </c>
      <c r="G13518" s="98">
        <v>15</v>
      </c>
      <c r="H13518" s="491">
        <f>H13516+(E13518-E13516)*(H13519-H13516)/(E13519-E13516)</f>
        <v>0.45492700000000003</v>
      </c>
      <c r="I13518" s="492">
        <f>I13516+(E13518-E13516)*(I13519-I13516)/(E13519-E13516)</f>
        <v>11.066666666666666</v>
      </c>
      <c r="J13518" s="397">
        <f>J13516+(E13518-E13516)*(J13519-J13516)/(E13519-E13516)</f>
        <v>0.25823333333333331</v>
      </c>
      <c r="K13518" s="469">
        <f t="shared" si="1211"/>
        <v>11.050344340960198</v>
      </c>
      <c r="L13518" s="469">
        <f t="shared" si="1212"/>
        <v>-1.6322325706468632E-2</v>
      </c>
    </row>
    <row r="13519" spans="1:12">
      <c r="A13519" s="480" t="str">
        <f t="shared" si="1208"/>
        <v>D800-120</v>
      </c>
      <c r="B13519" s="480">
        <f t="shared" si="1206"/>
        <v>11</v>
      </c>
      <c r="C13519" s="480">
        <f t="shared" si="1207"/>
        <v>6</v>
      </c>
      <c r="D13519" s="480">
        <f t="shared" si="1209"/>
        <v>138</v>
      </c>
      <c r="E13519" s="480">
        <f t="shared" si="1210"/>
        <v>84</v>
      </c>
      <c r="F13519" s="484">
        <v>5.0369999999999999</v>
      </c>
      <c r="G13519" s="480">
        <v>15</v>
      </c>
      <c r="H13519" s="482">
        <v>0.45157000000000003</v>
      </c>
      <c r="I13519" s="483">
        <v>11.2</v>
      </c>
      <c r="J13519" s="484">
        <v>0.25259999999999999</v>
      </c>
      <c r="K13519" s="469">
        <f t="shared" si="1211"/>
        <v>11.154416812454325</v>
      </c>
      <c r="L13519" s="469">
        <f t="shared" si="1212"/>
        <v>-4.5583187545673809E-2</v>
      </c>
    </row>
    <row r="13520" spans="1:12">
      <c r="A13520" s="98" t="str">
        <f t="shared" si="1208"/>
        <v>D800-120</v>
      </c>
      <c r="B13520" s="98">
        <f t="shared" si="1206"/>
        <v>11</v>
      </c>
      <c r="C13520" s="98">
        <f t="shared" si="1207"/>
        <v>6</v>
      </c>
      <c r="D13520" s="98">
        <f t="shared" si="1209"/>
        <v>138</v>
      </c>
      <c r="E13520" s="98">
        <f t="shared" si="1210"/>
        <v>85</v>
      </c>
      <c r="F13520" s="397">
        <f>F13519+(E13520-E13519)*(F13522-F13519)/(E13522-E13519)</f>
        <v>5.0468333333333328</v>
      </c>
      <c r="G13520" s="98">
        <v>15</v>
      </c>
      <c r="H13520" s="491">
        <f>H13519+(E13520-E13519)*(H13522-H13519)/(E13522-E13519)</f>
        <v>0.44818966666666671</v>
      </c>
      <c r="I13520" s="492">
        <f>I13519+(E13520-E13519)*(I13522-I13519)/(E13522-E13519)</f>
        <v>11.299999999999999</v>
      </c>
      <c r="J13520" s="397">
        <f>J13519+(E13520-E13519)*(J13522-J13519)/(E13522-E13519)</f>
        <v>0.247</v>
      </c>
      <c r="K13520" s="469">
        <f t="shared" si="1211"/>
        <v>11.260485702109744</v>
      </c>
      <c r="L13520" s="469">
        <f t="shared" si="1212"/>
        <v>-3.9514297890255179E-2</v>
      </c>
    </row>
    <row r="13521" spans="1:12">
      <c r="A13521" s="98" t="str">
        <f t="shared" si="1208"/>
        <v>D800-120</v>
      </c>
      <c r="B13521" s="98">
        <f t="shared" si="1206"/>
        <v>11</v>
      </c>
      <c r="C13521" s="98">
        <f t="shared" si="1207"/>
        <v>6</v>
      </c>
      <c r="D13521" s="98">
        <f t="shared" si="1209"/>
        <v>138</v>
      </c>
      <c r="E13521" s="98">
        <f t="shared" si="1210"/>
        <v>86</v>
      </c>
      <c r="F13521" s="397">
        <f>F13519+(E13521-E13519)*(F13522-F13519)/(E13522-E13519)</f>
        <v>5.0566666666666666</v>
      </c>
      <c r="G13521" s="98">
        <v>15</v>
      </c>
      <c r="H13521" s="491">
        <f>H13519+(E13521-E13519)*(H13522-H13519)/(E13522-E13519)</f>
        <v>0.44480933333333333</v>
      </c>
      <c r="I13521" s="492">
        <f>I13519+(E13521-E13519)*(I13522-I13519)/(E13522-E13519)</f>
        <v>11.4</v>
      </c>
      <c r="J13521" s="397">
        <f>J13519+(E13521-E13519)*(J13522-J13519)/(E13522-E13519)</f>
        <v>0.2414</v>
      </c>
      <c r="K13521" s="469">
        <f t="shared" si="1211"/>
        <v>11.368166735110474</v>
      </c>
      <c r="L13521" s="469">
        <f t="shared" si="1212"/>
        <v>-3.1833264889526092E-2</v>
      </c>
    </row>
    <row r="13522" spans="1:12">
      <c r="A13522" s="480" t="str">
        <f t="shared" si="1208"/>
        <v>D800-120</v>
      </c>
      <c r="B13522" s="480">
        <f t="shared" si="1206"/>
        <v>11</v>
      </c>
      <c r="C13522" s="480">
        <f t="shared" si="1207"/>
        <v>6</v>
      </c>
      <c r="D13522" s="480">
        <f t="shared" si="1209"/>
        <v>138</v>
      </c>
      <c r="E13522" s="480">
        <f t="shared" si="1210"/>
        <v>87</v>
      </c>
      <c r="F13522" s="484">
        <v>5.0664999999999996</v>
      </c>
      <c r="G13522" s="480">
        <v>15</v>
      </c>
      <c r="H13522" s="482">
        <v>0.44142900000000002</v>
      </c>
      <c r="I13522" s="483">
        <v>11.5</v>
      </c>
      <c r="J13522" s="484">
        <v>0.23580000000000001</v>
      </c>
      <c r="K13522" s="469">
        <f t="shared" si="1211"/>
        <v>11.477496947413966</v>
      </c>
      <c r="L13522" s="469">
        <f t="shared" si="1212"/>
        <v>-2.2503052586033689E-2</v>
      </c>
    </row>
    <row r="13523" spans="1:12">
      <c r="A13523" s="98" t="str">
        <f t="shared" si="1208"/>
        <v>D800-120</v>
      </c>
      <c r="B13523" s="98">
        <f t="shared" si="1206"/>
        <v>11</v>
      </c>
      <c r="C13523" s="98">
        <f t="shared" si="1207"/>
        <v>6</v>
      </c>
      <c r="D13523" s="98">
        <f t="shared" si="1209"/>
        <v>138</v>
      </c>
      <c r="E13523" s="98">
        <f t="shared" si="1210"/>
        <v>88</v>
      </c>
      <c r="F13523" s="397">
        <f>F13522+(E13523-E13522)*(F13525-F13522)/(E13525-E13522)</f>
        <v>5.0762999999999998</v>
      </c>
      <c r="G13523" s="98">
        <v>15</v>
      </c>
      <c r="H13523" s="491">
        <f>H13522+(E13523-E13522)*(H13525-H13522)/(E13525-E13522)</f>
        <v>0.43802400000000002</v>
      </c>
      <c r="I13523" s="492">
        <f>I13522+(E13523-E13522)*(I13525-I13522)/(E13525-E13522)</f>
        <v>11.6</v>
      </c>
      <c r="J13523" s="397">
        <f>J13522+(E13523-E13522)*(J13525-J13522)/(E13525-E13522)</f>
        <v>0.23016666666666669</v>
      </c>
      <c r="K13523" s="469">
        <f t="shared" si="1211"/>
        <v>11.589091008711851</v>
      </c>
      <c r="L13523" s="469">
        <f t="shared" si="1212"/>
        <v>-1.0908991288149039E-2</v>
      </c>
    </row>
    <row r="13524" spans="1:12">
      <c r="A13524" s="98" t="str">
        <f t="shared" si="1208"/>
        <v>D800-120</v>
      </c>
      <c r="B13524" s="98">
        <f t="shared" si="1206"/>
        <v>11</v>
      </c>
      <c r="C13524" s="98">
        <f t="shared" si="1207"/>
        <v>6</v>
      </c>
      <c r="D13524" s="98">
        <f t="shared" si="1209"/>
        <v>138</v>
      </c>
      <c r="E13524" s="98">
        <f t="shared" si="1210"/>
        <v>89</v>
      </c>
      <c r="F13524" s="397">
        <f>F13522+(E13524-E13522)*(F13525-F13522)/(E13525-E13522)</f>
        <v>5.0861000000000001</v>
      </c>
      <c r="G13524" s="98">
        <v>15</v>
      </c>
      <c r="H13524" s="491">
        <f>H13522+(E13524-E13522)*(H13525-H13522)/(E13525-E13522)</f>
        <v>0.43461899999999998</v>
      </c>
      <c r="I13524" s="492">
        <f>I13522+(E13524-E13522)*(I13525-I13522)/(E13525-E13522)</f>
        <v>11.700000000000001</v>
      </c>
      <c r="J13524" s="397">
        <f>J13522+(E13524-E13522)*(J13525-J13522)/(E13525-E13522)</f>
        <v>0.22453333333333333</v>
      </c>
      <c r="K13524" s="469">
        <f t="shared" si="1211"/>
        <v>11.702433625773379</v>
      </c>
      <c r="L13524" s="469">
        <f t="shared" si="1212"/>
        <v>2.4336257733779121E-3</v>
      </c>
    </row>
    <row r="13525" spans="1:12">
      <c r="A13525" s="480" t="str">
        <f t="shared" si="1208"/>
        <v>D800-120</v>
      </c>
      <c r="B13525" s="480">
        <f t="shared" si="1206"/>
        <v>11</v>
      </c>
      <c r="C13525" s="480">
        <f t="shared" si="1207"/>
        <v>6</v>
      </c>
      <c r="D13525" s="480">
        <f t="shared" si="1209"/>
        <v>138</v>
      </c>
      <c r="E13525" s="480">
        <f t="shared" si="1210"/>
        <v>90</v>
      </c>
      <c r="F13525" s="484">
        <v>5.0959000000000003</v>
      </c>
      <c r="G13525" s="480">
        <v>15</v>
      </c>
      <c r="H13525" s="482">
        <v>0.43121399999999999</v>
      </c>
      <c r="I13525" s="483">
        <v>11.8</v>
      </c>
      <c r="J13525" s="484">
        <v>0.21890000000000001</v>
      </c>
      <c r="K13525" s="469">
        <f t="shared" si="1211"/>
        <v>11.817566220020687</v>
      </c>
      <c r="L13525" s="469">
        <f t="shared" si="1212"/>
        <v>1.7566220020686529E-2</v>
      </c>
    </row>
    <row r="13526" spans="1:12">
      <c r="A13526" s="98" t="str">
        <f t="shared" si="1208"/>
        <v>D800-120</v>
      </c>
      <c r="B13526" s="98">
        <f t="shared" si="1206"/>
        <v>11</v>
      </c>
      <c r="C13526" s="98">
        <f t="shared" si="1207"/>
        <v>6</v>
      </c>
      <c r="D13526" s="98">
        <f t="shared" si="1209"/>
        <v>138</v>
      </c>
      <c r="E13526" s="98">
        <f t="shared" si="1210"/>
        <v>91</v>
      </c>
      <c r="F13526" s="397">
        <f>F13525+(E13526-E13525)*(F13528-F13525)/(E13528-E13525)</f>
        <v>5.1056333333333335</v>
      </c>
      <c r="G13526" s="98">
        <v>15</v>
      </c>
      <c r="H13526" s="491">
        <f>H13525+(E13526-E13525)*(H13528-H13525)/(E13528-E13525)</f>
        <v>0.42778299999999997</v>
      </c>
      <c r="I13526" s="492">
        <f>I13525+(E13526-E13525)*(I13528-I13525)/(E13528-E13525)</f>
        <v>11.933333333333334</v>
      </c>
      <c r="J13526" s="397">
        <f>J13525+(E13526-E13525)*(J13528-J13525)/(E13528-E13525)</f>
        <v>0.21330000000000002</v>
      </c>
      <c r="K13526" s="469">
        <f t="shared" si="1211"/>
        <v>11.935101052013133</v>
      </c>
      <c r="L13526" s="469">
        <f t="shared" si="1212"/>
        <v>1.7677186797993016E-3</v>
      </c>
    </row>
    <row r="13527" spans="1:12">
      <c r="A13527" s="98" t="str">
        <f t="shared" si="1208"/>
        <v>D800-120</v>
      </c>
      <c r="B13527" s="98">
        <f t="shared" si="1206"/>
        <v>11</v>
      </c>
      <c r="C13527" s="98">
        <f t="shared" si="1207"/>
        <v>6</v>
      </c>
      <c r="D13527" s="98">
        <f t="shared" si="1209"/>
        <v>138</v>
      </c>
      <c r="E13527" s="98">
        <f t="shared" si="1210"/>
        <v>92</v>
      </c>
      <c r="F13527" s="397">
        <f>F13525+(E13527-E13525)*(F13528-F13525)/(E13528-E13525)</f>
        <v>5.1153666666666666</v>
      </c>
      <c r="G13527" s="98">
        <v>15</v>
      </c>
      <c r="H13527" s="491">
        <f>H13525+(E13527-E13525)*(H13528-H13525)/(E13528-E13525)</f>
        <v>0.42435200000000001</v>
      </c>
      <c r="I13527" s="492">
        <f>I13525+(E13527-E13525)*(I13528-I13525)/(E13528-E13525)</f>
        <v>12.066666666666666</v>
      </c>
      <c r="J13527" s="397">
        <f>J13525+(E13527-E13525)*(J13528-J13525)/(E13528-E13525)</f>
        <v>0.2077</v>
      </c>
      <c r="K13527" s="469">
        <f t="shared" si="1211"/>
        <v>12.054536485433477</v>
      </c>
      <c r="L13527" s="469">
        <f t="shared" si="1212"/>
        <v>-1.2130181233189319E-2</v>
      </c>
    </row>
    <row r="13528" spans="1:12">
      <c r="A13528" s="480" t="str">
        <f t="shared" si="1208"/>
        <v>D800-120</v>
      </c>
      <c r="B13528" s="480">
        <f t="shared" si="1206"/>
        <v>11</v>
      </c>
      <c r="C13528" s="480">
        <f t="shared" si="1207"/>
        <v>6</v>
      </c>
      <c r="D13528" s="480">
        <f t="shared" si="1209"/>
        <v>138</v>
      </c>
      <c r="E13528" s="480">
        <f t="shared" si="1210"/>
        <v>93</v>
      </c>
      <c r="F13528" s="484">
        <v>5.1250999999999998</v>
      </c>
      <c r="G13528" s="480">
        <v>15</v>
      </c>
      <c r="H13528" s="482">
        <v>0.42092099999999999</v>
      </c>
      <c r="I13528" s="483">
        <v>12.2</v>
      </c>
      <c r="J13528" s="484">
        <v>0.2021</v>
      </c>
      <c r="K13528" s="469">
        <f t="shared" si="1211"/>
        <v>12.175918996676335</v>
      </c>
      <c r="L13528" s="469">
        <f t="shared" si="1212"/>
        <v>-2.4081003323663808E-2</v>
      </c>
    </row>
    <row r="13529" spans="1:12">
      <c r="A13529" s="98" t="str">
        <f t="shared" si="1208"/>
        <v>D800-120</v>
      </c>
      <c r="B13529" s="98">
        <f t="shared" si="1206"/>
        <v>11</v>
      </c>
      <c r="C13529" s="98">
        <f t="shared" si="1207"/>
        <v>6</v>
      </c>
      <c r="D13529" s="98">
        <f t="shared" si="1209"/>
        <v>138</v>
      </c>
      <c r="E13529" s="98">
        <f t="shared" si="1210"/>
        <v>94</v>
      </c>
      <c r="F13529" s="397">
        <f>F13528+(E13529-E13528)*(F13531-F13528)/(E13531-E13528)</f>
        <v>5.1347666666666667</v>
      </c>
      <c r="G13529" s="98">
        <v>15</v>
      </c>
      <c r="H13529" s="491">
        <f>H13528+(E13529-E13528)*(H13531-H13528)/(E13531-E13528)</f>
        <v>0.417462</v>
      </c>
      <c r="I13529" s="492">
        <f>I13528+(E13529-E13528)*(I13531-I13528)/(E13531-E13528)</f>
        <v>12.333333333333332</v>
      </c>
      <c r="J13529" s="397">
        <f>J13528+(E13529-E13528)*(J13531-J13528)/(E13531-E13528)</f>
        <v>0.19650000000000001</v>
      </c>
      <c r="K13529" s="469">
        <f t="shared" si="1211"/>
        <v>12.29996183285345</v>
      </c>
      <c r="L13529" s="469">
        <f t="shared" si="1212"/>
        <v>-3.3371500479882243E-2</v>
      </c>
    </row>
    <row r="13530" spans="1:12">
      <c r="A13530" s="98" t="str">
        <f t="shared" si="1208"/>
        <v>D800-120</v>
      </c>
      <c r="B13530" s="98">
        <f t="shared" si="1206"/>
        <v>11</v>
      </c>
      <c r="C13530" s="98">
        <f t="shared" si="1207"/>
        <v>6</v>
      </c>
      <c r="D13530" s="98">
        <f t="shared" si="1209"/>
        <v>138</v>
      </c>
      <c r="E13530" s="98">
        <f t="shared" si="1210"/>
        <v>95</v>
      </c>
      <c r="F13530" s="397">
        <f>F13528+(E13530-E13528)*(F13531-F13528)/(E13531-E13528)</f>
        <v>5.1444333333333327</v>
      </c>
      <c r="G13530" s="98">
        <v>15</v>
      </c>
      <c r="H13530" s="491">
        <f>H13528+(E13530-E13528)*(H13531-H13528)/(E13531-E13528)</f>
        <v>0.41400300000000001</v>
      </c>
      <c r="I13530" s="492">
        <f>I13528+(E13530-E13528)*(I13531-I13528)/(E13531-E13528)</f>
        <v>12.466666666666667</v>
      </c>
      <c r="J13530" s="397">
        <f>J13528+(E13530-E13528)*(J13531-J13528)/(E13531-E13528)</f>
        <v>0.19089999999999999</v>
      </c>
      <c r="K13530" s="469">
        <f t="shared" si="1211"/>
        <v>12.426077427780312</v>
      </c>
      <c r="L13530" s="469">
        <f t="shared" si="1212"/>
        <v>-4.0589238886354906E-2</v>
      </c>
    </row>
    <row r="13531" spans="1:12">
      <c r="A13531" s="480" t="str">
        <f t="shared" si="1208"/>
        <v>D800-120</v>
      </c>
      <c r="B13531" s="480">
        <f t="shared" si="1206"/>
        <v>11</v>
      </c>
      <c r="C13531" s="480">
        <f t="shared" si="1207"/>
        <v>6</v>
      </c>
      <c r="D13531" s="480">
        <f t="shared" si="1209"/>
        <v>138</v>
      </c>
      <c r="E13531" s="480">
        <f t="shared" si="1210"/>
        <v>96</v>
      </c>
      <c r="F13531" s="484">
        <v>5.1540999999999997</v>
      </c>
      <c r="G13531" s="480">
        <v>15</v>
      </c>
      <c r="H13531" s="482">
        <v>0.41054400000000002</v>
      </c>
      <c r="I13531" s="483">
        <v>12.6</v>
      </c>
      <c r="J13531" s="484">
        <v>0.18529999999999999</v>
      </c>
      <c r="K13531" s="469">
        <f t="shared" si="1211"/>
        <v>12.554318172960754</v>
      </c>
      <c r="L13531" s="469">
        <f t="shared" si="1212"/>
        <v>-4.5681827039246059E-2</v>
      </c>
    </row>
    <row r="13532" spans="1:12">
      <c r="A13532" s="98" t="str">
        <f t="shared" si="1208"/>
        <v>D800-120</v>
      </c>
      <c r="B13532" s="98">
        <f t="shared" si="1206"/>
        <v>11</v>
      </c>
      <c r="C13532" s="98">
        <f t="shared" si="1207"/>
        <v>6</v>
      </c>
      <c r="D13532" s="98">
        <f t="shared" si="1209"/>
        <v>138</v>
      </c>
      <c r="E13532" s="98">
        <f t="shared" si="1210"/>
        <v>97</v>
      </c>
      <c r="F13532" s="397">
        <f>F13531+(E13532-E13531)*(F13534-F13531)/(E13534-E13531)</f>
        <v>5.1637333333333331</v>
      </c>
      <c r="G13532" s="98">
        <v>15</v>
      </c>
      <c r="H13532" s="491">
        <f>H13531+(E13532-E13531)*(H13534-H13531)/(E13534-E13531)</f>
        <v>0.40705600000000003</v>
      </c>
      <c r="I13532" s="492">
        <f>I13531+(E13532-E13531)*(I13534-I13531)/(E13534-E13531)</f>
        <v>12.733333333333333</v>
      </c>
      <c r="J13532" s="397">
        <f>J13531+(E13532-E13531)*(J13534-J13531)/(E13534-E13531)</f>
        <v>0.17966666666666667</v>
      </c>
      <c r="K13532" s="469">
        <f t="shared" si="1211"/>
        <v>12.685560053981105</v>
      </c>
      <c r="L13532" s="469">
        <f t="shared" si="1212"/>
        <v>-4.777327935222786E-2</v>
      </c>
    </row>
    <row r="13533" spans="1:12">
      <c r="A13533" s="98" t="str">
        <f t="shared" si="1208"/>
        <v>D800-120</v>
      </c>
      <c r="B13533" s="98">
        <f t="shared" si="1206"/>
        <v>11</v>
      </c>
      <c r="C13533" s="98">
        <f t="shared" si="1207"/>
        <v>6</v>
      </c>
      <c r="D13533" s="98">
        <f t="shared" si="1209"/>
        <v>138</v>
      </c>
      <c r="E13533" s="98">
        <f t="shared" si="1210"/>
        <v>98</v>
      </c>
      <c r="F13533" s="397">
        <f>F13531+(E13533-E13531)*(F13534-F13531)/(E13534-E13531)</f>
        <v>5.1733666666666664</v>
      </c>
      <c r="G13533" s="98">
        <v>15</v>
      </c>
      <c r="H13533" s="491">
        <f>H13531+(E13533-E13531)*(H13534-H13531)/(E13534-E13531)</f>
        <v>0.40356799999999998</v>
      </c>
      <c r="I13533" s="492">
        <f>I13531+(E13533-E13531)*(I13534-I13531)/(E13534-E13531)</f>
        <v>12.866666666666667</v>
      </c>
      <c r="J13533" s="397">
        <f>J13531+(E13533-E13531)*(J13534-J13531)/(E13534-E13531)</f>
        <v>0.17403333333333332</v>
      </c>
      <c r="K13533" s="469">
        <f t="shared" si="1211"/>
        <v>12.819070557295589</v>
      </c>
      <c r="L13533" s="469">
        <f t="shared" si="1212"/>
        <v>-4.7596109371077944E-2</v>
      </c>
    </row>
    <row r="13534" spans="1:12">
      <c r="A13534" s="480" t="str">
        <f t="shared" si="1208"/>
        <v>D800-120</v>
      </c>
      <c r="B13534" s="480">
        <f t="shared" si="1206"/>
        <v>11</v>
      </c>
      <c r="C13534" s="480">
        <f t="shared" si="1207"/>
        <v>6</v>
      </c>
      <c r="D13534" s="480">
        <f t="shared" si="1209"/>
        <v>138</v>
      </c>
      <c r="E13534" s="480">
        <f t="shared" si="1210"/>
        <v>99</v>
      </c>
      <c r="F13534" s="484">
        <v>5.1829999999999998</v>
      </c>
      <c r="G13534" s="480">
        <v>15</v>
      </c>
      <c r="H13534" s="482">
        <v>0.40007999999999999</v>
      </c>
      <c r="I13534" s="483">
        <v>13</v>
      </c>
      <c r="J13534" s="484">
        <v>0.16839999999999999</v>
      </c>
      <c r="K13534" s="469">
        <f t="shared" si="1211"/>
        <v>12.954909018196361</v>
      </c>
      <c r="L13534" s="469">
        <f t="shared" si="1212"/>
        <v>-4.5090981803639352E-2</v>
      </c>
    </row>
    <row r="13535" spans="1:12">
      <c r="A13535" s="98" t="str">
        <f t="shared" si="1208"/>
        <v>D800-120</v>
      </c>
      <c r="B13535" s="98">
        <f t="shared" si="1206"/>
        <v>11</v>
      </c>
      <c r="C13535" s="98">
        <f t="shared" si="1207"/>
        <v>6</v>
      </c>
      <c r="D13535" s="98">
        <f t="shared" si="1209"/>
        <v>138</v>
      </c>
      <c r="E13535" s="98">
        <f t="shared" si="1210"/>
        <v>100</v>
      </c>
      <c r="F13535" s="397">
        <f>F13534+(E13535-E13534)*(F13537-F13534)/(E13537-E13534)</f>
        <v>5.192566666666667</v>
      </c>
      <c r="G13535" s="98">
        <v>15</v>
      </c>
      <c r="H13535" s="491">
        <f>H13534+(E13535-E13534)*(H13537-H13534)/(E13537-E13534)</f>
        <v>0.39656133333333332</v>
      </c>
      <c r="I13535" s="492">
        <f>I13534+(E13535-E13534)*(I13537-I13534)/(E13537-E13534)</f>
        <v>13.133333333333333</v>
      </c>
      <c r="J13535" s="397">
        <f>J13534+(E13535-E13534)*(J13537-J13534)/(E13537-E13534)</f>
        <v>0.1628</v>
      </c>
      <c r="K13535" s="469">
        <f t="shared" si="1211"/>
        <v>13.093981258888917</v>
      </c>
      <c r="L13535" s="469">
        <f t="shared" si="1212"/>
        <v>-3.9352074444416019E-2</v>
      </c>
    </row>
    <row r="13536" spans="1:12">
      <c r="A13536" s="98" t="str">
        <f t="shared" si="1208"/>
        <v>D800-120</v>
      </c>
      <c r="B13536" s="98">
        <f t="shared" si="1206"/>
        <v>11</v>
      </c>
      <c r="C13536" s="98">
        <f t="shared" si="1207"/>
        <v>6</v>
      </c>
      <c r="D13536" s="98">
        <f t="shared" si="1209"/>
        <v>138</v>
      </c>
      <c r="E13536" s="98">
        <f t="shared" si="1210"/>
        <v>101</v>
      </c>
      <c r="F13536" s="397">
        <f>F13534+(E13536-E13534)*(F13537-F13534)/(E13537-E13534)</f>
        <v>5.2021333333333333</v>
      </c>
      <c r="G13536" s="98">
        <v>15</v>
      </c>
      <c r="H13536" s="491">
        <f>H13534+(E13536-E13534)*(H13537-H13534)/(E13537-E13534)</f>
        <v>0.39304266666666665</v>
      </c>
      <c r="I13536" s="492">
        <f>I13534+(E13536-E13534)*(I13537-I13534)/(E13537-E13534)</f>
        <v>13.266666666666667</v>
      </c>
      <c r="J13536" s="397">
        <f>J13534+(E13536-E13534)*(J13537-J13534)/(E13537-E13534)</f>
        <v>0.15720000000000001</v>
      </c>
      <c r="K13536" s="469">
        <f t="shared" si="1211"/>
        <v>13.23554355421973</v>
      </c>
      <c r="L13536" s="469">
        <f t="shared" si="1212"/>
        <v>-3.1123112446937995E-2</v>
      </c>
    </row>
    <row r="13537" spans="1:12">
      <c r="A13537" s="480" t="str">
        <f t="shared" si="1208"/>
        <v>D800-120</v>
      </c>
      <c r="B13537" s="480">
        <f t="shared" si="1206"/>
        <v>11</v>
      </c>
      <c r="C13537" s="480">
        <f t="shared" si="1207"/>
        <v>6</v>
      </c>
      <c r="D13537" s="480">
        <f t="shared" si="1209"/>
        <v>138</v>
      </c>
      <c r="E13537" s="480">
        <f t="shared" si="1210"/>
        <v>102</v>
      </c>
      <c r="F13537" s="484">
        <v>5.2117000000000004</v>
      </c>
      <c r="G13537" s="480">
        <v>15</v>
      </c>
      <c r="H13537" s="482">
        <v>0.38952399999999998</v>
      </c>
      <c r="I13537" s="483">
        <v>13.4</v>
      </c>
      <c r="J13537" s="484">
        <v>0.15160000000000001</v>
      </c>
      <c r="K13537" s="469">
        <f t="shared" si="1211"/>
        <v>13.379663384027687</v>
      </c>
      <c r="L13537" s="469">
        <f t="shared" si="1212"/>
        <v>-2.033661597231351E-2</v>
      </c>
    </row>
    <row r="13538" spans="1:12">
      <c r="A13538" s="98" t="str">
        <f t="shared" si="1208"/>
        <v>D800-120</v>
      </c>
      <c r="B13538" s="98">
        <f t="shared" si="1206"/>
        <v>11</v>
      </c>
      <c r="C13538" s="98">
        <f t="shared" si="1207"/>
        <v>6</v>
      </c>
      <c r="D13538" s="98">
        <f t="shared" si="1209"/>
        <v>138</v>
      </c>
      <c r="E13538" s="98">
        <f t="shared" si="1210"/>
        <v>103</v>
      </c>
      <c r="F13538" s="397">
        <f>F13537+(E13538-E13537)*(F13540-F13537)/(E13540-E13537)</f>
        <v>5.2212000000000005</v>
      </c>
      <c r="G13538" s="98">
        <v>15</v>
      </c>
      <c r="H13538" s="491">
        <f>H13537+(E13538-E13537)*(H13540-H13537)/(E13540-E13537)</f>
        <v>0.38597266666666663</v>
      </c>
      <c r="I13538" s="492">
        <f>I13537+(E13538-E13537)*(I13540-I13537)/(E13540-E13537)</f>
        <v>13.533333333333333</v>
      </c>
      <c r="J13538" s="397">
        <f>J13537+(E13538-E13537)*(J13540-J13537)/(E13540-E13537)</f>
        <v>0.14596666666666666</v>
      </c>
      <c r="K13538" s="469">
        <f t="shared" si="1211"/>
        <v>13.527382768037118</v>
      </c>
      <c r="L13538" s="469">
        <f t="shared" si="1212"/>
        <v>-5.9505652962155153E-3</v>
      </c>
    </row>
    <row r="13539" spans="1:12">
      <c r="A13539" s="98" t="str">
        <f t="shared" si="1208"/>
        <v>D800-120</v>
      </c>
      <c r="B13539" s="98">
        <f t="shared" si="1206"/>
        <v>11</v>
      </c>
      <c r="C13539" s="98">
        <f t="shared" si="1207"/>
        <v>6</v>
      </c>
      <c r="D13539" s="98">
        <f t="shared" si="1209"/>
        <v>138</v>
      </c>
      <c r="E13539" s="98">
        <f t="shared" si="1210"/>
        <v>104</v>
      </c>
      <c r="F13539" s="397">
        <f>F13537+(E13539-E13537)*(F13540-F13537)/(E13540-E13537)</f>
        <v>5.2306999999999997</v>
      </c>
      <c r="G13539" s="98">
        <v>15</v>
      </c>
      <c r="H13539" s="491">
        <f>H13537+(E13539-E13537)*(H13540-H13537)/(E13540-E13537)</f>
        <v>0.38242133333333334</v>
      </c>
      <c r="I13539" s="492">
        <f>I13537+(E13539-E13537)*(I13540-I13537)/(E13540-E13537)</f>
        <v>13.666666666666668</v>
      </c>
      <c r="J13539" s="397">
        <f>J13537+(E13539-E13537)*(J13540-J13537)/(E13540-E13537)</f>
        <v>0.14033333333333334</v>
      </c>
      <c r="K13539" s="469">
        <f t="shared" si="1211"/>
        <v>13.677845726877161</v>
      </c>
      <c r="L13539" s="469">
        <f t="shared" si="1212"/>
        <v>1.1179060210492864E-2</v>
      </c>
    </row>
    <row r="13540" spans="1:12">
      <c r="A13540" s="480" t="str">
        <f t="shared" si="1208"/>
        <v>D800-120</v>
      </c>
      <c r="B13540" s="480">
        <f t="shared" si="1206"/>
        <v>11</v>
      </c>
      <c r="C13540" s="480">
        <f t="shared" si="1207"/>
        <v>6</v>
      </c>
      <c r="D13540" s="480">
        <f t="shared" si="1209"/>
        <v>138</v>
      </c>
      <c r="E13540" s="480">
        <f t="shared" si="1210"/>
        <v>105</v>
      </c>
      <c r="F13540" s="484">
        <v>5.2401999999999997</v>
      </c>
      <c r="G13540" s="480">
        <v>15</v>
      </c>
      <c r="H13540" s="482">
        <v>0.37886999999999998</v>
      </c>
      <c r="I13540" s="483">
        <v>13.8</v>
      </c>
      <c r="J13540" s="484">
        <v>0.13469999999999999</v>
      </c>
      <c r="K13540" s="469">
        <f t="shared" si="1211"/>
        <v>13.831129411143664</v>
      </c>
      <c r="L13540" s="469">
        <f t="shared" si="1212"/>
        <v>3.1129411143663077E-2</v>
      </c>
    </row>
    <row r="13541" spans="1:12">
      <c r="A13541" s="98" t="str">
        <f t="shared" si="1208"/>
        <v>D800-120</v>
      </c>
      <c r="B13541" s="98">
        <f t="shared" si="1206"/>
        <v>11</v>
      </c>
      <c r="C13541" s="98">
        <f t="shared" si="1207"/>
        <v>6</v>
      </c>
      <c r="D13541" s="98">
        <f t="shared" si="1209"/>
        <v>138</v>
      </c>
      <c r="E13541" s="98">
        <f t="shared" si="1210"/>
        <v>106</v>
      </c>
      <c r="F13541" s="397">
        <f>F13540+(E13541-E13540)*(F13543-F13540)/(E13543-E13540)</f>
        <v>5.2496666666666663</v>
      </c>
      <c r="G13541" s="98">
        <v>15</v>
      </c>
      <c r="H13541" s="491">
        <f>H13540+(E13541-E13540)*(H13543-H13540)/(E13543-E13540)</f>
        <v>0.37528433333333333</v>
      </c>
      <c r="I13541" s="492">
        <f>I13540+(E13541-E13540)*(I13543-I13540)/(E13543-E13540)</f>
        <v>13.966666666666667</v>
      </c>
      <c r="J13541" s="397">
        <f>J13540+(E13541-E13540)*(J13543-J13540)/(E13543-E13540)</f>
        <v>0.12909999999999999</v>
      </c>
      <c r="K13541" s="469">
        <f t="shared" si="1211"/>
        <v>13.988504715979794</v>
      </c>
      <c r="L13541" s="469">
        <f t="shared" si="1212"/>
        <v>2.1838049313126717E-2</v>
      </c>
    </row>
    <row r="13542" spans="1:12">
      <c r="A13542" s="98" t="str">
        <f t="shared" si="1208"/>
        <v>D800-120</v>
      </c>
      <c r="B13542" s="98">
        <f t="shared" si="1206"/>
        <v>11</v>
      </c>
      <c r="C13542" s="98">
        <f t="shared" si="1207"/>
        <v>6</v>
      </c>
      <c r="D13542" s="98">
        <f t="shared" si="1209"/>
        <v>138</v>
      </c>
      <c r="E13542" s="98">
        <f t="shared" si="1210"/>
        <v>107</v>
      </c>
      <c r="F13542" s="397">
        <f>F13540+(E13542-E13540)*(F13543-F13540)/(E13543-E13540)</f>
        <v>5.2591333333333337</v>
      </c>
      <c r="G13542" s="98">
        <v>15</v>
      </c>
      <c r="H13542" s="491">
        <f>H13540+(E13542-E13540)*(H13543-H13540)/(E13543-E13540)</f>
        <v>0.37169866666666668</v>
      </c>
      <c r="I13542" s="492">
        <f>I13540+(E13542-E13540)*(I13543-I13540)/(E13543-E13540)</f>
        <v>14.133333333333335</v>
      </c>
      <c r="J13542" s="397">
        <f>J13540+(E13542-E13540)*(J13543-J13540)/(E13543-E13540)</f>
        <v>0.1235</v>
      </c>
      <c r="K13542" s="469">
        <f t="shared" si="1211"/>
        <v>14.148916326486688</v>
      </c>
      <c r="L13542" s="469">
        <f t="shared" si="1212"/>
        <v>1.5582993153353542E-2</v>
      </c>
    </row>
    <row r="13543" spans="1:12">
      <c r="A13543" s="480" t="str">
        <f t="shared" si="1208"/>
        <v>D800-120</v>
      </c>
      <c r="B13543" s="480">
        <f t="shared" si="1206"/>
        <v>11</v>
      </c>
      <c r="C13543" s="480">
        <f t="shared" si="1207"/>
        <v>6</v>
      </c>
      <c r="D13543" s="480">
        <f t="shared" si="1209"/>
        <v>138</v>
      </c>
      <c r="E13543" s="480">
        <f t="shared" si="1210"/>
        <v>108</v>
      </c>
      <c r="F13543" s="484">
        <v>5.2686000000000002</v>
      </c>
      <c r="G13543" s="480">
        <v>15</v>
      </c>
      <c r="H13543" s="482">
        <v>0.36811300000000002</v>
      </c>
      <c r="I13543" s="483">
        <v>14.3</v>
      </c>
      <c r="J13543" s="484">
        <v>0.1179</v>
      </c>
      <c r="K13543" s="469">
        <f t="shared" si="1211"/>
        <v>14.312452969604442</v>
      </c>
      <c r="L13543" s="469">
        <f t="shared" si="1212"/>
        <v>1.2452969604440867E-2</v>
      </c>
    </row>
    <row r="13544" spans="1:12">
      <c r="A13544" s="98" t="str">
        <f t="shared" si="1208"/>
        <v>D800-120</v>
      </c>
      <c r="B13544" s="98">
        <f t="shared" si="1206"/>
        <v>11</v>
      </c>
      <c r="C13544" s="98">
        <f t="shared" si="1207"/>
        <v>6</v>
      </c>
      <c r="D13544" s="98">
        <f t="shared" ref="D13544:D13555" si="1213">D13543</f>
        <v>138</v>
      </c>
      <c r="E13544" s="98">
        <f t="shared" si="1210"/>
        <v>109</v>
      </c>
      <c r="F13544" s="397">
        <f>F13543+(E13544-E13543)*(F13546-F13543)/(E13546-E13543)</f>
        <v>5.2780333333333331</v>
      </c>
      <c r="G13544" s="98">
        <v>15</v>
      </c>
      <c r="H13544" s="491">
        <f>H13543+(E13544-E13543)*(H13546-H13543)/(E13546-E13543)</f>
        <v>0.36449200000000004</v>
      </c>
      <c r="I13544" s="492">
        <f>I13543+(E13544-E13543)*(I13546-I13543)/(E13546-E13543)</f>
        <v>14.466666666666667</v>
      </c>
      <c r="J13544" s="397">
        <f>J13543+(E13544-E13543)*(J13546-J13543)/(E13546-E13543)</f>
        <v>0.1123</v>
      </c>
      <c r="K13544" s="469">
        <f t="shared" si="1211"/>
        <v>14.480519005446848</v>
      </c>
      <c r="L13544" s="469">
        <f t="shared" si="1212"/>
        <v>1.3852338780180773E-2</v>
      </c>
    </row>
    <row r="13545" spans="1:12">
      <c r="A13545" s="98" t="str">
        <f t="shared" si="1208"/>
        <v>D800-120</v>
      </c>
      <c r="B13545" s="98">
        <f t="shared" si="1206"/>
        <v>11</v>
      </c>
      <c r="C13545" s="98">
        <f t="shared" si="1207"/>
        <v>6</v>
      </c>
      <c r="D13545" s="98">
        <f t="shared" si="1213"/>
        <v>138</v>
      </c>
      <c r="E13545" s="98">
        <f t="shared" si="1210"/>
        <v>110</v>
      </c>
      <c r="F13545" s="397">
        <f>F13543+(E13545-E13543)*(F13546-F13543)/(E13546-E13543)</f>
        <v>5.287466666666667</v>
      </c>
      <c r="G13545" s="98">
        <v>15</v>
      </c>
      <c r="H13545" s="491">
        <f>H13543+(E13545-E13543)*(H13546-H13543)/(E13546-E13543)</f>
        <v>0.360871</v>
      </c>
      <c r="I13545" s="492">
        <f>I13543+(E13545-E13543)*(I13546-I13543)/(E13546-E13543)</f>
        <v>14.633333333333335</v>
      </c>
      <c r="J13545" s="397">
        <f>J13543+(E13545-E13543)*(J13546-J13543)/(E13546-E13543)</f>
        <v>0.1067</v>
      </c>
      <c r="K13545" s="469">
        <f t="shared" si="1211"/>
        <v>14.651957809485015</v>
      </c>
      <c r="L13545" s="469">
        <f t="shared" si="1212"/>
        <v>1.8624476151680724E-2</v>
      </c>
    </row>
    <row r="13546" spans="1:12">
      <c r="A13546" s="480" t="str">
        <f t="shared" si="1208"/>
        <v>D800-120</v>
      </c>
      <c r="B13546" s="480">
        <f t="shared" si="1206"/>
        <v>11</v>
      </c>
      <c r="C13546" s="480">
        <f t="shared" si="1207"/>
        <v>6</v>
      </c>
      <c r="D13546" s="480">
        <f t="shared" si="1213"/>
        <v>138</v>
      </c>
      <c r="E13546" s="480">
        <f t="shared" si="1210"/>
        <v>111</v>
      </c>
      <c r="F13546" s="484">
        <v>5.2968999999999999</v>
      </c>
      <c r="G13546" s="480">
        <v>15</v>
      </c>
      <c r="H13546" s="482">
        <v>0.35725000000000001</v>
      </c>
      <c r="I13546" s="483">
        <v>14.8</v>
      </c>
      <c r="J13546" s="484">
        <v>0.1011</v>
      </c>
      <c r="K13546" s="469">
        <f t="shared" si="1211"/>
        <v>14.826871938418474</v>
      </c>
      <c r="L13546" s="469">
        <f t="shared" si="1212"/>
        <v>2.6871938418473462E-2</v>
      </c>
    </row>
    <row r="13547" spans="1:12">
      <c r="A13547" s="98" t="str">
        <f t="shared" si="1208"/>
        <v>D800-120</v>
      </c>
      <c r="B13547" s="98">
        <f t="shared" si="1206"/>
        <v>11</v>
      </c>
      <c r="C13547" s="98">
        <f t="shared" si="1207"/>
        <v>6</v>
      </c>
      <c r="D13547" s="98">
        <f t="shared" si="1213"/>
        <v>138</v>
      </c>
      <c r="E13547" s="98">
        <f t="shared" si="1210"/>
        <v>112</v>
      </c>
      <c r="F13547" s="397">
        <f>F13546+(E13547-E13546)*(F13549-F13546)/(E13549-E13546)</f>
        <v>5.3062666666666667</v>
      </c>
      <c r="G13547" s="98">
        <v>15</v>
      </c>
      <c r="H13547" s="491">
        <f>H13546+(E13547-E13546)*(H13549-H13546)/(E13549-E13546)</f>
        <v>0.35359133333333337</v>
      </c>
      <c r="I13547" s="492">
        <f>I13546+(E13547-E13546)*(I13549-I13546)/(E13549-E13546)</f>
        <v>15</v>
      </c>
      <c r="J13547" s="397">
        <f>J13546+(E13547-E13546)*(J13549-J13546)/(E13549-E13546)</f>
        <v>9.5466666666666658E-2</v>
      </c>
      <c r="K13547" s="469">
        <f t="shared" si="1211"/>
        <v>15.006778069598235</v>
      </c>
      <c r="L13547" s="469">
        <f t="shared" si="1212"/>
        <v>6.7780695982353478E-3</v>
      </c>
    </row>
    <row r="13548" spans="1:12">
      <c r="A13548" s="98" t="str">
        <f t="shared" si="1208"/>
        <v>D800-120</v>
      </c>
      <c r="B13548" s="98">
        <f t="shared" si="1206"/>
        <v>11</v>
      </c>
      <c r="C13548" s="98">
        <f t="shared" si="1207"/>
        <v>6</v>
      </c>
      <c r="D13548" s="98">
        <f t="shared" si="1213"/>
        <v>138</v>
      </c>
      <c r="E13548" s="98">
        <f t="shared" si="1210"/>
        <v>113</v>
      </c>
      <c r="F13548" s="397">
        <f>F13546+(E13548-E13546)*(F13549-F13546)/(E13549-E13546)</f>
        <v>5.3156333333333334</v>
      </c>
      <c r="G13548" s="98">
        <v>15</v>
      </c>
      <c r="H13548" s="491">
        <f>H13546+(E13548-E13546)*(H13549-H13546)/(E13549-E13546)</f>
        <v>0.34993266666666667</v>
      </c>
      <c r="I13548" s="492">
        <f>I13546+(E13548-E13546)*(I13549-I13546)/(E13549-E13546)</f>
        <v>15.200000000000001</v>
      </c>
      <c r="J13548" s="397">
        <f>J13546+(E13548-E13546)*(J13549-J13546)/(E13549-E13546)</f>
        <v>8.9833333333333334E-2</v>
      </c>
      <c r="K13548" s="469">
        <f t="shared" si="1211"/>
        <v>15.190446162023552</v>
      </c>
      <c r="L13548" s="469">
        <f t="shared" si="1212"/>
        <v>-9.5538379764494863E-3</v>
      </c>
    </row>
    <row r="13549" spans="1:12">
      <c r="A13549" s="480" t="str">
        <f t="shared" si="1208"/>
        <v>D800-120</v>
      </c>
      <c r="B13549" s="480">
        <f t="shared" si="1206"/>
        <v>11</v>
      </c>
      <c r="C13549" s="480">
        <f t="shared" si="1207"/>
        <v>6</v>
      </c>
      <c r="D13549" s="480">
        <f t="shared" si="1213"/>
        <v>138</v>
      </c>
      <c r="E13549" s="480">
        <f t="shared" si="1210"/>
        <v>114</v>
      </c>
      <c r="F13549" s="484">
        <v>5.3250000000000002</v>
      </c>
      <c r="G13549" s="480">
        <v>15</v>
      </c>
      <c r="H13549" s="482">
        <v>0.34627400000000003</v>
      </c>
      <c r="I13549" s="483">
        <v>15.4</v>
      </c>
      <c r="J13549" s="484">
        <v>8.4199999999999997E-2</v>
      </c>
      <c r="K13549" s="469">
        <f t="shared" si="1211"/>
        <v>15.377995460242467</v>
      </c>
      <c r="L13549" s="469">
        <f t="shared" si="1212"/>
        <v>-2.2004539757533692E-2</v>
      </c>
    </row>
    <row r="13550" spans="1:12">
      <c r="A13550" s="98" t="str">
        <f t="shared" si="1208"/>
        <v>D800-120</v>
      </c>
      <c r="B13550" s="98">
        <f t="shared" si="1206"/>
        <v>11</v>
      </c>
      <c r="C13550" s="98">
        <f t="shared" si="1207"/>
        <v>6</v>
      </c>
      <c r="D13550" s="98">
        <f t="shared" si="1213"/>
        <v>138</v>
      </c>
      <c r="E13550" s="98">
        <f t="shared" si="1210"/>
        <v>115</v>
      </c>
      <c r="F13550" s="397">
        <f>F13549+(E13550-E13549)*(F13552-F13549)/(E13552-E13549)</f>
        <v>5.3342999999999998</v>
      </c>
      <c r="G13550" s="98">
        <v>15</v>
      </c>
      <c r="H13550" s="491">
        <f>H13549+(E13550-E13549)*(H13552-H13549)/(E13552-E13549)</f>
        <v>0.34257599999999999</v>
      </c>
      <c r="I13550" s="492">
        <f>I13549+(E13550-E13549)*(I13552-I13549)/(E13552-E13549)</f>
        <v>15.6</v>
      </c>
      <c r="J13550" s="397">
        <f>J13549+(E13550-E13549)*(J13552-J13549)/(E13552-E13549)</f>
        <v>7.8600000000000003E-2</v>
      </c>
      <c r="K13550" s="469">
        <f t="shared" si="1211"/>
        <v>15.57114333753678</v>
      </c>
      <c r="L13550" s="469">
        <f t="shared" si="1212"/>
        <v>-2.8856662463219607E-2</v>
      </c>
    </row>
    <row r="13551" spans="1:12">
      <c r="A13551" s="98" t="str">
        <f t="shared" si="1208"/>
        <v>D800-120</v>
      </c>
      <c r="B13551" s="98">
        <f t="shared" si="1206"/>
        <v>11</v>
      </c>
      <c r="C13551" s="98">
        <f t="shared" si="1207"/>
        <v>6</v>
      </c>
      <c r="D13551" s="98">
        <f t="shared" si="1213"/>
        <v>138</v>
      </c>
      <c r="E13551" s="98">
        <f t="shared" si="1210"/>
        <v>116</v>
      </c>
      <c r="F13551" s="397">
        <f>F13549+(E13551-E13549)*(F13552-F13549)/(E13552-E13549)</f>
        <v>5.3436000000000003</v>
      </c>
      <c r="G13551" s="98">
        <v>15</v>
      </c>
      <c r="H13551" s="491">
        <f>H13549+(E13551-E13549)*(H13552-H13549)/(E13552-E13549)</f>
        <v>0.33887800000000001</v>
      </c>
      <c r="I13551" s="492">
        <f>I13549+(E13551-E13549)*(I13552-I13549)/(E13552-E13549)</f>
        <v>15.8</v>
      </c>
      <c r="J13551" s="397">
        <f>J13549+(E13551-E13549)*(J13552-J13549)/(E13552-E13549)</f>
        <v>7.2999999999999995E-2</v>
      </c>
      <c r="K13551" s="469">
        <f t="shared" si="1211"/>
        <v>15.768506660214001</v>
      </c>
      <c r="L13551" s="469">
        <f t="shared" si="1212"/>
        <v>-3.1493339785999552E-2</v>
      </c>
    </row>
    <row r="13552" spans="1:12">
      <c r="A13552" s="480" t="str">
        <f t="shared" si="1208"/>
        <v>D800-120</v>
      </c>
      <c r="B13552" s="480">
        <f t="shared" si="1206"/>
        <v>11</v>
      </c>
      <c r="C13552" s="480">
        <f t="shared" si="1207"/>
        <v>6</v>
      </c>
      <c r="D13552" s="480">
        <f t="shared" si="1213"/>
        <v>138</v>
      </c>
      <c r="E13552" s="480">
        <f t="shared" si="1210"/>
        <v>117</v>
      </c>
      <c r="F13552" s="484">
        <v>5.3529</v>
      </c>
      <c r="G13552" s="480">
        <v>15</v>
      </c>
      <c r="H13552" s="482">
        <v>0.33517999999999998</v>
      </c>
      <c r="I13552" s="483">
        <v>16</v>
      </c>
      <c r="J13552" s="484">
        <v>6.7400000000000002E-2</v>
      </c>
      <c r="K13552" s="469">
        <f t="shared" si="1211"/>
        <v>15.970224953756192</v>
      </c>
      <c r="L13552" s="469">
        <f t="shared" si="1212"/>
        <v>-2.9775046243807779E-2</v>
      </c>
    </row>
    <row r="13553" spans="1:12">
      <c r="A13553" s="98" t="str">
        <f t="shared" si="1208"/>
        <v>D800-120</v>
      </c>
      <c r="B13553" s="98">
        <f t="shared" si="1206"/>
        <v>11</v>
      </c>
      <c r="C13553" s="98">
        <f t="shared" si="1207"/>
        <v>6</v>
      </c>
      <c r="D13553" s="98">
        <f t="shared" si="1213"/>
        <v>138</v>
      </c>
      <c r="E13553" s="98">
        <f t="shared" si="1210"/>
        <v>118</v>
      </c>
      <c r="F13553" s="397">
        <f>F13552+(E13553-E13552)*(F13555-F13552)/(E13555-E13552)</f>
        <v>5.362166666666667</v>
      </c>
      <c r="G13553" s="98">
        <v>15</v>
      </c>
      <c r="H13553" s="491">
        <f>H13552+(E13553-E13552)*(H13555-H13552)/(E13555-E13552)</f>
        <v>0.33144133333333331</v>
      </c>
      <c r="I13553" s="492">
        <f>I13552+(E13553-E13552)*(I13555-I13552)/(E13555-E13552)</f>
        <v>16.2</v>
      </c>
      <c r="J13553" s="397">
        <f>J13552+(E13553-E13552)*(J13555-J13552)/(E13555-E13552)</f>
        <v>6.1766666666666671E-2</v>
      </c>
      <c r="K13553" s="469">
        <f t="shared" si="1211"/>
        <v>16.178328190811044</v>
      </c>
      <c r="L13553" s="469">
        <f t="shared" si="1212"/>
        <v>-2.1671809188955393E-2</v>
      </c>
    </row>
    <row r="13554" spans="1:12">
      <c r="A13554" s="98" t="str">
        <f t="shared" si="1208"/>
        <v>D800-120</v>
      </c>
      <c r="B13554" s="98">
        <f t="shared" si="1206"/>
        <v>11</v>
      </c>
      <c r="C13554" s="98">
        <f t="shared" si="1207"/>
        <v>6</v>
      </c>
      <c r="D13554" s="98">
        <f t="shared" si="1213"/>
        <v>138</v>
      </c>
      <c r="E13554" s="98">
        <f t="shared" si="1210"/>
        <v>119</v>
      </c>
      <c r="F13554" s="397">
        <f>F13552+(E13554-E13552)*(F13555-F13552)/(E13555-E13552)</f>
        <v>5.3714333333333331</v>
      </c>
      <c r="G13554" s="98">
        <v>15</v>
      </c>
      <c r="H13554" s="491">
        <f>H13552+(E13554-E13552)*(H13555-H13552)/(E13555-E13552)</f>
        <v>0.32770266666666664</v>
      </c>
      <c r="I13554" s="492">
        <f>I13552+(E13554-E13552)*(I13555-I13552)/(E13555-E13552)</f>
        <v>16.400000000000002</v>
      </c>
      <c r="J13554" s="397">
        <f>J13552+(E13554-E13552)*(J13555-J13552)/(E13555-E13552)</f>
        <v>5.6133333333333334E-2</v>
      </c>
      <c r="K13554" s="469">
        <f t="shared" si="1211"/>
        <v>16.391179809339359</v>
      </c>
      <c r="L13554" s="469">
        <f t="shared" si="1212"/>
        <v>-8.8201906606428793E-3</v>
      </c>
    </row>
    <row r="13555" spans="1:12">
      <c r="A13555" s="480" t="str">
        <f t="shared" si="1208"/>
        <v>D800-120</v>
      </c>
      <c r="B13555" s="480">
        <f t="shared" si="1206"/>
        <v>11</v>
      </c>
      <c r="C13555" s="480">
        <f t="shared" si="1207"/>
        <v>6</v>
      </c>
      <c r="D13555" s="480">
        <f t="shared" si="1213"/>
        <v>138</v>
      </c>
      <c r="E13555" s="480">
        <f t="shared" si="1210"/>
        <v>120</v>
      </c>
      <c r="F13555" s="484">
        <v>5.3807</v>
      </c>
      <c r="G13555" s="480">
        <v>15</v>
      </c>
      <c r="H13555" s="482">
        <v>0.32396399999999997</v>
      </c>
      <c r="I13555" s="483">
        <v>16.600000000000001</v>
      </c>
      <c r="J13555" s="484">
        <v>5.0500000000000003E-2</v>
      </c>
      <c r="K13555" s="469">
        <f t="shared" si="1211"/>
        <v>16.608944203676952</v>
      </c>
      <c r="L13555" s="469">
        <f t="shared" si="1212"/>
        <v>8.9442036769504796E-3</v>
      </c>
    </row>
    <row r="13556" spans="1:12">
      <c r="A13556" s="480" t="s">
        <v>129</v>
      </c>
      <c r="B13556" s="480">
        <f t="shared" si="1206"/>
        <v>12</v>
      </c>
      <c r="C13556" s="480">
        <f t="shared" si="1207"/>
        <v>0</v>
      </c>
      <c r="D13556" s="480">
        <v>144</v>
      </c>
      <c r="E13556" s="480">
        <v>12</v>
      </c>
      <c r="F13556" s="484">
        <v>4.2671999999999999</v>
      </c>
      <c r="G13556" s="480">
        <v>15</v>
      </c>
      <c r="H13556" s="482">
        <v>0.66079200000000005</v>
      </c>
      <c r="I13556" s="483">
        <v>6.5</v>
      </c>
      <c r="J13556" s="484">
        <v>0.63419999999999999</v>
      </c>
      <c r="K13556" s="469">
        <f t="shared" si="1211"/>
        <v>6.4577052990956298</v>
      </c>
      <c r="L13556" s="469">
        <f t="shared" si="1212"/>
        <v>-4.2294700904370153E-2</v>
      </c>
    </row>
    <row r="13557" spans="1:12">
      <c r="A13557" s="98" t="str">
        <f t="shared" ref="A13557:A13620" si="1214">A13556</f>
        <v>D800-120</v>
      </c>
      <c r="B13557" s="98">
        <f t="shared" si="1206"/>
        <v>12</v>
      </c>
      <c r="C13557" s="98">
        <f t="shared" si="1207"/>
        <v>0</v>
      </c>
      <c r="D13557" s="98">
        <f t="shared" ref="D13557:D13588" si="1215">D13556</f>
        <v>144</v>
      </c>
      <c r="E13557" s="98">
        <f t="shared" ref="E13557:E13620" si="1216">E13556+1</f>
        <v>13</v>
      </c>
      <c r="F13557" s="397">
        <f>F13556+(E13557-E13556)*(F13559-F13556)/(E13559-E13556)</f>
        <v>4.278833333333333</v>
      </c>
      <c r="G13557" s="98">
        <v>15</v>
      </c>
      <c r="H13557" s="491">
        <f>H13556+(E13557-E13556)*(H13559-H13556)/(E13559-E13556)</f>
        <v>0.65789300000000006</v>
      </c>
      <c r="I13557" s="492">
        <f>I13556+(E13557-E13556)*(I13559-I13556)/(E13559-E13556)</f>
        <v>6.5333333333333332</v>
      </c>
      <c r="J13557" s="397">
        <f>J13556+(E13557-E13556)*(J13559-J13556)/(E13559-E13556)</f>
        <v>0.62903333333333333</v>
      </c>
      <c r="K13557" s="469">
        <f t="shared" si="1211"/>
        <v>6.5038438368143945</v>
      </c>
      <c r="L13557" s="469">
        <f t="shared" si="1212"/>
        <v>-2.9489496518938729E-2</v>
      </c>
    </row>
    <row r="13558" spans="1:12">
      <c r="A13558" s="98" t="str">
        <f t="shared" si="1214"/>
        <v>D800-120</v>
      </c>
      <c r="B13558" s="98">
        <f t="shared" si="1206"/>
        <v>12</v>
      </c>
      <c r="C13558" s="98">
        <f t="shared" si="1207"/>
        <v>0</v>
      </c>
      <c r="D13558" s="98">
        <f t="shared" si="1215"/>
        <v>144</v>
      </c>
      <c r="E13558" s="98">
        <f t="shared" si="1216"/>
        <v>14</v>
      </c>
      <c r="F13558" s="397">
        <f>F13556+(E13558-E13556)*(F13559-F13556)/(E13559-E13556)</f>
        <v>4.2904666666666671</v>
      </c>
      <c r="G13558" s="98">
        <v>15</v>
      </c>
      <c r="H13558" s="491">
        <f>H13556+(E13558-E13556)*(H13559-H13556)/(E13559-E13556)</f>
        <v>0.65499399999999997</v>
      </c>
      <c r="I13558" s="492">
        <f>I13556+(E13558-E13556)*(I13559-I13556)/(E13559-E13556)</f>
        <v>6.5666666666666664</v>
      </c>
      <c r="J13558" s="397">
        <f>J13556+(E13558-E13556)*(J13559-J13556)/(E13559-E13556)</f>
        <v>0.62386666666666668</v>
      </c>
      <c r="K13558" s="469">
        <f t="shared" si="1211"/>
        <v>6.5503907923838502</v>
      </c>
      <c r="L13558" s="469">
        <f t="shared" si="1212"/>
        <v>-1.6275874282816183E-2</v>
      </c>
    </row>
    <row r="13559" spans="1:12">
      <c r="A13559" s="480" t="str">
        <f t="shared" si="1214"/>
        <v>D800-120</v>
      </c>
      <c r="B13559" s="480">
        <f t="shared" si="1206"/>
        <v>12</v>
      </c>
      <c r="C13559" s="480">
        <f t="shared" si="1207"/>
        <v>0</v>
      </c>
      <c r="D13559" s="480">
        <f t="shared" si="1215"/>
        <v>144</v>
      </c>
      <c r="E13559" s="480">
        <f t="shared" si="1216"/>
        <v>15</v>
      </c>
      <c r="F13559" s="484">
        <v>4.3021000000000003</v>
      </c>
      <c r="G13559" s="480">
        <v>15</v>
      </c>
      <c r="H13559" s="482">
        <v>0.65209499999999998</v>
      </c>
      <c r="I13559" s="483">
        <v>6.6</v>
      </c>
      <c r="J13559" s="484">
        <v>0.61870000000000003</v>
      </c>
      <c r="K13559" s="469">
        <f t="shared" si="1211"/>
        <v>6.5973516128784926</v>
      </c>
      <c r="L13559" s="469">
        <f t="shared" si="1212"/>
        <v>-2.6483871215070565E-3</v>
      </c>
    </row>
    <row r="13560" spans="1:12">
      <c r="A13560" s="98" t="str">
        <f t="shared" si="1214"/>
        <v>D800-120</v>
      </c>
      <c r="B13560" s="98">
        <f t="shared" si="1206"/>
        <v>12</v>
      </c>
      <c r="C13560" s="98">
        <f t="shared" si="1207"/>
        <v>0</v>
      </c>
      <c r="D13560" s="98">
        <f t="shared" si="1215"/>
        <v>144</v>
      </c>
      <c r="E13560" s="98">
        <f t="shared" si="1216"/>
        <v>16</v>
      </c>
      <c r="F13560" s="397">
        <f>F13559+(E13560-E13559)*(F13562-F13559)/(E13562-E13559)</f>
        <v>4.3136000000000001</v>
      </c>
      <c r="G13560" s="98">
        <v>15</v>
      </c>
      <c r="H13560" s="491">
        <f>H13559+(E13560-E13559)*(H13562-H13559)/(E13562-E13559)</f>
        <v>0.6492093333333333</v>
      </c>
      <c r="I13560" s="492">
        <f>I13559+(E13560-E13559)*(I13562-I13559)/(E13562-E13559)</f>
        <v>6.6333333333333329</v>
      </c>
      <c r="J13560" s="397">
        <f>J13559+(E13560-E13559)*(J13562-J13559)/(E13562-E13559)</f>
        <v>0.61353333333333337</v>
      </c>
      <c r="K13560" s="469">
        <f t="shared" si="1211"/>
        <v>6.6443899964469608</v>
      </c>
      <c r="L13560" s="469">
        <f t="shared" si="1212"/>
        <v>1.1056663113627963E-2</v>
      </c>
    </row>
    <row r="13561" spans="1:12">
      <c r="A13561" s="98" t="str">
        <f t="shared" si="1214"/>
        <v>D800-120</v>
      </c>
      <c r="B13561" s="98">
        <f t="shared" si="1206"/>
        <v>12</v>
      </c>
      <c r="C13561" s="98">
        <f t="shared" si="1207"/>
        <v>0</v>
      </c>
      <c r="D13561" s="98">
        <f t="shared" si="1215"/>
        <v>144</v>
      </c>
      <c r="E13561" s="98">
        <f t="shared" si="1216"/>
        <v>17</v>
      </c>
      <c r="F13561" s="397">
        <f>F13559+(E13561-E13559)*(F13562-F13559)/(E13562-E13559)</f>
        <v>4.3250999999999999</v>
      </c>
      <c r="G13561" s="98">
        <v>15</v>
      </c>
      <c r="H13561" s="491">
        <f>H13559+(E13561-E13559)*(H13562-H13559)/(E13562-E13559)</f>
        <v>0.64632366666666663</v>
      </c>
      <c r="I13561" s="492">
        <f>I13559+(E13561-E13559)*(I13562-I13559)/(E13562-E13559)</f>
        <v>6.666666666666667</v>
      </c>
      <c r="J13561" s="397">
        <f>J13559+(E13561-E13559)*(J13562-J13559)/(E13562-E13559)</f>
        <v>0.60836666666666661</v>
      </c>
      <c r="K13561" s="469">
        <f t="shared" si="1211"/>
        <v>6.6918484082536569</v>
      </c>
      <c r="L13561" s="469">
        <f t="shared" si="1212"/>
        <v>2.5181741586989936E-2</v>
      </c>
    </row>
    <row r="13562" spans="1:12">
      <c r="A13562" s="480" t="str">
        <f t="shared" si="1214"/>
        <v>D800-120</v>
      </c>
      <c r="B13562" s="480">
        <f t="shared" si="1206"/>
        <v>12</v>
      </c>
      <c r="C13562" s="480">
        <f t="shared" si="1207"/>
        <v>0</v>
      </c>
      <c r="D13562" s="480">
        <f t="shared" si="1215"/>
        <v>144</v>
      </c>
      <c r="E13562" s="480">
        <f t="shared" si="1216"/>
        <v>18</v>
      </c>
      <c r="F13562" s="484">
        <v>4.3365999999999998</v>
      </c>
      <c r="G13562" s="480">
        <v>15</v>
      </c>
      <c r="H13562" s="482">
        <v>0.64343799999999995</v>
      </c>
      <c r="I13562" s="483">
        <v>6.7</v>
      </c>
      <c r="J13562" s="484">
        <v>0.60319999999999996</v>
      </c>
      <c r="K13562" s="469">
        <f t="shared" si="1211"/>
        <v>6.7397324994793593</v>
      </c>
      <c r="L13562" s="469">
        <f t="shared" si="1212"/>
        <v>3.9732499479359085E-2</v>
      </c>
    </row>
    <row r="13563" spans="1:12">
      <c r="A13563" s="98" t="str">
        <f t="shared" si="1214"/>
        <v>D800-120</v>
      </c>
      <c r="B13563" s="98">
        <f t="shared" si="1206"/>
        <v>12</v>
      </c>
      <c r="C13563" s="98">
        <f t="shared" si="1207"/>
        <v>0</v>
      </c>
      <c r="D13563" s="98">
        <f t="shared" si="1215"/>
        <v>144</v>
      </c>
      <c r="E13563" s="98">
        <f t="shared" si="1216"/>
        <v>19</v>
      </c>
      <c r="F13563" s="397">
        <f>F13562+(E13563-E13562)*(F13565-F13562)/(E13565-E13562)</f>
        <v>4.3480333333333334</v>
      </c>
      <c r="G13563" s="98">
        <v>15</v>
      </c>
      <c r="H13563" s="491">
        <f>H13562+(E13563-E13562)*(H13565-H13562)/(E13565-E13562)</f>
        <v>0.64056366666666664</v>
      </c>
      <c r="I13563" s="492">
        <f>I13562+(E13563-E13562)*(I13565-I13562)/(E13565-E13562)</f>
        <v>6.7666666666666666</v>
      </c>
      <c r="J13563" s="397">
        <f>J13562+(E13563-E13562)*(J13565-J13562)/(E13565-E13562)</f>
        <v>0.59806666666666664</v>
      </c>
      <c r="K13563" s="469">
        <f t="shared" si="1211"/>
        <v>6.7878238488914198</v>
      </c>
      <c r="L13563" s="469">
        <f t="shared" si="1212"/>
        <v>2.1157182224753157E-2</v>
      </c>
    </row>
    <row r="13564" spans="1:12">
      <c r="A13564" s="98" t="str">
        <f t="shared" si="1214"/>
        <v>D800-120</v>
      </c>
      <c r="B13564" s="98">
        <f t="shared" si="1206"/>
        <v>12</v>
      </c>
      <c r="C13564" s="98">
        <f t="shared" si="1207"/>
        <v>0</v>
      </c>
      <c r="D13564" s="98">
        <f t="shared" si="1215"/>
        <v>144</v>
      </c>
      <c r="E13564" s="98">
        <f t="shared" si="1216"/>
        <v>20</v>
      </c>
      <c r="F13564" s="397">
        <f>F13562+(E13564-E13562)*(F13565-F13562)/(E13565-E13562)</f>
        <v>4.3594666666666662</v>
      </c>
      <c r="G13564" s="98">
        <v>15</v>
      </c>
      <c r="H13564" s="491">
        <f>H13562+(E13564-E13562)*(H13565-H13562)/(E13565-E13562)</f>
        <v>0.63768933333333333</v>
      </c>
      <c r="I13564" s="492">
        <f>I13562+(E13564-E13562)*(I13565-I13562)/(E13565-E13562)</f>
        <v>6.8333333333333339</v>
      </c>
      <c r="J13564" s="397">
        <f>J13562+(E13564-E13562)*(J13565-J13562)/(E13565-E13562)</f>
        <v>0.59293333333333331</v>
      </c>
      <c r="K13564" s="469">
        <f t="shared" si="1211"/>
        <v>6.8363487340753171</v>
      </c>
      <c r="L13564" s="469">
        <f t="shared" si="1212"/>
        <v>3.015400741983143E-3</v>
      </c>
    </row>
    <row r="13565" spans="1:12">
      <c r="A13565" s="480" t="str">
        <f t="shared" si="1214"/>
        <v>D800-120</v>
      </c>
      <c r="B13565" s="480">
        <f t="shared" ref="B13565:B13628" si="1217">INT(D13565/12)</f>
        <v>12</v>
      </c>
      <c r="C13565" s="480">
        <f t="shared" ref="C13565:C13628" si="1218">D13565-B13565*12</f>
        <v>0</v>
      </c>
      <c r="D13565" s="480">
        <f t="shared" si="1215"/>
        <v>144</v>
      </c>
      <c r="E13565" s="480">
        <f t="shared" si="1216"/>
        <v>21</v>
      </c>
      <c r="F13565" s="484">
        <v>4.3708999999999998</v>
      </c>
      <c r="G13565" s="480">
        <v>15</v>
      </c>
      <c r="H13565" s="482">
        <v>0.63481500000000002</v>
      </c>
      <c r="I13565" s="483">
        <v>6.9</v>
      </c>
      <c r="J13565" s="484">
        <v>0.58779999999999999</v>
      </c>
      <c r="K13565" s="469">
        <f t="shared" si="1211"/>
        <v>6.8853130439576882</v>
      </c>
      <c r="L13565" s="469">
        <f t="shared" si="1212"/>
        <v>-1.4686956042312183E-2</v>
      </c>
    </row>
    <row r="13566" spans="1:12">
      <c r="A13566" s="98" t="str">
        <f t="shared" si="1214"/>
        <v>D800-120</v>
      </c>
      <c r="B13566" s="98">
        <f t="shared" si="1217"/>
        <v>12</v>
      </c>
      <c r="C13566" s="98">
        <f t="shared" si="1218"/>
        <v>0</v>
      </c>
      <c r="D13566" s="98">
        <f t="shared" si="1215"/>
        <v>144</v>
      </c>
      <c r="E13566" s="98">
        <f t="shared" si="1216"/>
        <v>22</v>
      </c>
      <c r="F13566" s="397">
        <f>F13565+(E13566-E13565)*(F13568-F13565)/(E13568-E13565)</f>
        <v>4.3822333333333328</v>
      </c>
      <c r="G13566" s="98">
        <v>15</v>
      </c>
      <c r="H13566" s="491">
        <f>H13565+(E13566-E13565)*(H13568-H13565)/(E13568-E13565)</f>
        <v>0.63195066666666666</v>
      </c>
      <c r="I13566" s="492">
        <f>I13565+(E13566-E13565)*(I13568-I13565)/(E13568-E13565)</f>
        <v>6.9333333333333336</v>
      </c>
      <c r="J13566" s="397">
        <f>J13565+(E13566-E13565)*(J13568-J13565)/(E13568-E13565)</f>
        <v>0.58263333333333334</v>
      </c>
      <c r="K13566" s="469">
        <f t="shared" si="1211"/>
        <v>6.9344547992142838</v>
      </c>
      <c r="L13566" s="469">
        <f t="shared" si="1212"/>
        <v>1.1214658809501898E-3</v>
      </c>
    </row>
    <row r="13567" spans="1:12">
      <c r="A13567" s="98" t="str">
        <f t="shared" si="1214"/>
        <v>D800-120</v>
      </c>
      <c r="B13567" s="98">
        <f t="shared" si="1217"/>
        <v>12</v>
      </c>
      <c r="C13567" s="98">
        <f t="shared" si="1218"/>
        <v>0</v>
      </c>
      <c r="D13567" s="98">
        <f t="shared" si="1215"/>
        <v>144</v>
      </c>
      <c r="E13567" s="98">
        <f t="shared" si="1216"/>
        <v>23</v>
      </c>
      <c r="F13567" s="397">
        <f>F13565+(E13567-E13565)*(F13568-F13565)/(E13568-E13565)</f>
        <v>4.3935666666666666</v>
      </c>
      <c r="G13567" s="98">
        <v>15</v>
      </c>
      <c r="H13567" s="491">
        <f>H13565+(E13567-E13565)*(H13568-H13565)/(E13568-E13565)</f>
        <v>0.6290863333333333</v>
      </c>
      <c r="I13567" s="492">
        <f>I13565+(E13567-E13565)*(I13568-I13565)/(E13568-E13565)</f>
        <v>6.9666666666666668</v>
      </c>
      <c r="J13567" s="397">
        <f>J13565+(E13567-E13565)*(J13568-J13565)/(E13568-E13565)</f>
        <v>0.57746666666666668</v>
      </c>
      <c r="K13567" s="469">
        <f t="shared" si="1211"/>
        <v>6.9840440554264154</v>
      </c>
      <c r="L13567" s="469">
        <f t="shared" si="1212"/>
        <v>1.7377388759748591E-2</v>
      </c>
    </row>
    <row r="13568" spans="1:12">
      <c r="A13568" s="480" t="str">
        <f t="shared" si="1214"/>
        <v>D800-120</v>
      </c>
      <c r="B13568" s="480">
        <f t="shared" si="1217"/>
        <v>12</v>
      </c>
      <c r="C13568" s="480">
        <f t="shared" si="1218"/>
        <v>0</v>
      </c>
      <c r="D13568" s="480">
        <f t="shared" si="1215"/>
        <v>144</v>
      </c>
      <c r="E13568" s="480">
        <f t="shared" si="1216"/>
        <v>24</v>
      </c>
      <c r="F13568" s="484">
        <v>4.4048999999999996</v>
      </c>
      <c r="G13568" s="480">
        <v>15</v>
      </c>
      <c r="H13568" s="482">
        <v>0.62622199999999995</v>
      </c>
      <c r="I13568" s="483">
        <v>7</v>
      </c>
      <c r="J13568" s="484">
        <v>0.57230000000000003</v>
      </c>
      <c r="K13568" s="469">
        <f t="shared" si="1211"/>
        <v>7.0340869531891244</v>
      </c>
      <c r="L13568" s="469">
        <f t="shared" si="1212"/>
        <v>3.4086953189124358E-2</v>
      </c>
    </row>
    <row r="13569" spans="1:12">
      <c r="A13569" s="98" t="str">
        <f t="shared" si="1214"/>
        <v>D800-120</v>
      </c>
      <c r="B13569" s="98">
        <f t="shared" si="1217"/>
        <v>12</v>
      </c>
      <c r="C13569" s="98">
        <f t="shared" si="1218"/>
        <v>0</v>
      </c>
      <c r="D13569" s="98">
        <f t="shared" si="1215"/>
        <v>144</v>
      </c>
      <c r="E13569" s="98">
        <f t="shared" si="1216"/>
        <v>25</v>
      </c>
      <c r="F13569" s="397">
        <f>F13568+(E13569-E13568)*(F13571-F13568)/(E13571-E13568)</f>
        <v>4.4161333333333328</v>
      </c>
      <c r="G13569" s="98">
        <v>15</v>
      </c>
      <c r="H13569" s="491">
        <f>H13568+(E13569-E13568)*(H13571-H13568)/(E13571-E13568)</f>
        <v>0.62336599999999998</v>
      </c>
      <c r="I13569" s="492">
        <f>I13568+(E13569-E13568)*(I13571-I13568)/(E13571-E13568)</f>
        <v>7.0666666666666664</v>
      </c>
      <c r="J13569" s="397">
        <f>J13568+(E13569-E13568)*(J13571-J13568)/(E13571-E13568)</f>
        <v>0.56713333333333338</v>
      </c>
      <c r="K13569" s="469">
        <f t="shared" si="1211"/>
        <v>7.0843346177579996</v>
      </c>
      <c r="L13569" s="469">
        <f t="shared" si="1212"/>
        <v>1.7667951091333123E-2</v>
      </c>
    </row>
    <row r="13570" spans="1:12">
      <c r="A13570" s="98" t="str">
        <f t="shared" si="1214"/>
        <v>D800-120</v>
      </c>
      <c r="B13570" s="98">
        <f t="shared" si="1217"/>
        <v>12</v>
      </c>
      <c r="C13570" s="98">
        <f t="shared" si="1218"/>
        <v>0</v>
      </c>
      <c r="D13570" s="98">
        <f t="shared" si="1215"/>
        <v>144</v>
      </c>
      <c r="E13570" s="98">
        <f t="shared" si="1216"/>
        <v>26</v>
      </c>
      <c r="F13570" s="397">
        <f>F13568+(E13570-E13568)*(F13571-F13568)/(E13571-E13568)</f>
        <v>4.4273666666666669</v>
      </c>
      <c r="G13570" s="98">
        <v>15</v>
      </c>
      <c r="H13570" s="491">
        <f>H13568+(E13570-E13568)*(H13571-H13568)/(E13571-E13568)</f>
        <v>0.62051000000000001</v>
      </c>
      <c r="I13570" s="492">
        <f>I13568+(E13570-E13568)*(I13571-I13568)/(E13571-E13568)</f>
        <v>7.1333333333333337</v>
      </c>
      <c r="J13570" s="397">
        <f>J13568+(E13570-E13568)*(J13571-J13568)/(E13571-E13568)</f>
        <v>0.56196666666666661</v>
      </c>
      <c r="K13570" s="469">
        <f t="shared" si="1211"/>
        <v>7.1350448287161639</v>
      </c>
      <c r="L13570" s="469">
        <f t="shared" si="1212"/>
        <v>1.7114953828301083E-3</v>
      </c>
    </row>
    <row r="13571" spans="1:12">
      <c r="A13571" s="480" t="str">
        <f t="shared" si="1214"/>
        <v>D800-120</v>
      </c>
      <c r="B13571" s="480">
        <f t="shared" si="1217"/>
        <v>12</v>
      </c>
      <c r="C13571" s="480">
        <f t="shared" si="1218"/>
        <v>0</v>
      </c>
      <c r="D13571" s="480">
        <f t="shared" si="1215"/>
        <v>144</v>
      </c>
      <c r="E13571" s="480">
        <f t="shared" si="1216"/>
        <v>27</v>
      </c>
      <c r="F13571" s="484">
        <v>4.4386000000000001</v>
      </c>
      <c r="G13571" s="480">
        <v>15</v>
      </c>
      <c r="H13571" s="482">
        <v>0.61765400000000004</v>
      </c>
      <c r="I13571" s="483">
        <v>7.2</v>
      </c>
      <c r="J13571" s="484">
        <v>0.55679999999999996</v>
      </c>
      <c r="K13571" s="469">
        <f t="shared" si="1211"/>
        <v>7.1862240024350204</v>
      </c>
      <c r="L13571" s="469">
        <f t="shared" si="1212"/>
        <v>-1.3775997564979825E-2</v>
      </c>
    </row>
    <row r="13572" spans="1:12">
      <c r="A13572" s="98" t="str">
        <f t="shared" si="1214"/>
        <v>D800-120</v>
      </c>
      <c r="B13572" s="98">
        <f t="shared" si="1217"/>
        <v>12</v>
      </c>
      <c r="C13572" s="98">
        <f t="shared" si="1218"/>
        <v>0</v>
      </c>
      <c r="D13572" s="98">
        <f t="shared" si="1215"/>
        <v>144</v>
      </c>
      <c r="E13572" s="98">
        <f t="shared" si="1216"/>
        <v>28</v>
      </c>
      <c r="F13572" s="397">
        <f>F13571+(E13572-E13571)*(F13574-F13571)/(E13574-E13571)</f>
        <v>4.4497666666666671</v>
      </c>
      <c r="G13572" s="98">
        <v>15</v>
      </c>
      <c r="H13572" s="491">
        <f>H13571+(E13572-E13571)*(H13574-H13571)/(E13574-E13571)</f>
        <v>0.6148043333333334</v>
      </c>
      <c r="I13572" s="492">
        <f>I13571+(E13572-E13571)*(I13574-I13571)/(E13574-E13571)</f>
        <v>7.2333333333333334</v>
      </c>
      <c r="J13572" s="397">
        <f>J13571+(E13572-E13571)*(J13574-J13571)/(E13574-E13571)</f>
        <v>0.55166666666666664</v>
      </c>
      <c r="K13572" s="469">
        <f t="shared" si="1211"/>
        <v>7.2376956787877766</v>
      </c>
      <c r="L13572" s="469">
        <f t="shared" si="1212"/>
        <v>4.3623454544432505E-3</v>
      </c>
    </row>
    <row r="13573" spans="1:12">
      <c r="A13573" s="98" t="str">
        <f t="shared" si="1214"/>
        <v>D800-120</v>
      </c>
      <c r="B13573" s="98">
        <f t="shared" si="1217"/>
        <v>12</v>
      </c>
      <c r="C13573" s="98">
        <f t="shared" si="1218"/>
        <v>0</v>
      </c>
      <c r="D13573" s="98">
        <f t="shared" si="1215"/>
        <v>144</v>
      </c>
      <c r="E13573" s="98">
        <f t="shared" si="1216"/>
        <v>29</v>
      </c>
      <c r="F13573" s="397">
        <f>F13571+(E13573-E13571)*(F13574-F13571)/(E13574-E13571)</f>
        <v>4.4609333333333332</v>
      </c>
      <c r="G13573" s="98">
        <v>15</v>
      </c>
      <c r="H13573" s="491">
        <f>H13571+(E13573-E13571)*(H13574-H13571)/(E13574-E13571)</f>
        <v>0.61195466666666665</v>
      </c>
      <c r="I13573" s="492">
        <f>I13571+(E13573-E13571)*(I13574-I13571)/(E13574-E13571)</f>
        <v>7.2666666666666666</v>
      </c>
      <c r="J13573" s="397">
        <f>J13571+(E13573-E13571)*(J13574-J13571)/(E13574-E13571)</f>
        <v>0.54653333333333332</v>
      </c>
      <c r="K13573" s="469">
        <f t="shared" si="1211"/>
        <v>7.2896467276443131</v>
      </c>
      <c r="L13573" s="469">
        <f t="shared" si="1212"/>
        <v>2.2980060977646488E-2</v>
      </c>
    </row>
    <row r="13574" spans="1:12">
      <c r="A13574" s="480" t="str">
        <f t="shared" si="1214"/>
        <v>D800-120</v>
      </c>
      <c r="B13574" s="480">
        <f t="shared" si="1217"/>
        <v>12</v>
      </c>
      <c r="C13574" s="480">
        <f t="shared" si="1218"/>
        <v>0</v>
      </c>
      <c r="D13574" s="480">
        <f t="shared" si="1215"/>
        <v>144</v>
      </c>
      <c r="E13574" s="480">
        <f t="shared" si="1216"/>
        <v>30</v>
      </c>
      <c r="F13574" s="484">
        <v>4.4721000000000002</v>
      </c>
      <c r="G13574" s="480">
        <v>15</v>
      </c>
      <c r="H13574" s="482">
        <v>0.60910500000000001</v>
      </c>
      <c r="I13574" s="483">
        <v>7.3</v>
      </c>
      <c r="J13574" s="484">
        <v>0.54139999999999999</v>
      </c>
      <c r="K13574" s="469">
        <f t="shared" si="1211"/>
        <v>7.3420838771640362</v>
      </c>
      <c r="L13574" s="469">
        <f t="shared" si="1212"/>
        <v>4.2083877164036387E-2</v>
      </c>
    </row>
    <row r="13575" spans="1:12">
      <c r="A13575" s="98" t="str">
        <f t="shared" si="1214"/>
        <v>D800-120</v>
      </c>
      <c r="B13575" s="98">
        <f t="shared" si="1217"/>
        <v>12</v>
      </c>
      <c r="C13575" s="98">
        <f t="shared" si="1218"/>
        <v>0</v>
      </c>
      <c r="D13575" s="98">
        <f t="shared" si="1215"/>
        <v>144</v>
      </c>
      <c r="E13575" s="98">
        <f t="shared" si="1216"/>
        <v>31</v>
      </c>
      <c r="F13575" s="397">
        <f>F13574+(E13575-E13574)*(F13577-F13574)/(E13577-E13574)</f>
        <v>4.4832000000000001</v>
      </c>
      <c r="G13575" s="98">
        <v>15</v>
      </c>
      <c r="H13575" s="491">
        <f>H13574+(E13575-E13574)*(H13577-H13574)/(E13577-E13574)</f>
        <v>0.60626033333333329</v>
      </c>
      <c r="I13575" s="492">
        <f>I13574+(E13575-E13574)*(I13577-I13574)/(E13577-E13574)</f>
        <v>7.3666666666666663</v>
      </c>
      <c r="J13575" s="397">
        <f>J13574+(E13575-E13574)*(J13577-J13574)/(E13577-E13574)</f>
        <v>0.53623333333333334</v>
      </c>
      <c r="K13575" s="469">
        <f t="shared" si="1211"/>
        <v>7.3948430294796355</v>
      </c>
      <c r="L13575" s="469">
        <f t="shared" si="1212"/>
        <v>2.8176362812969202E-2</v>
      </c>
    </row>
    <row r="13576" spans="1:12">
      <c r="A13576" s="98" t="str">
        <f t="shared" si="1214"/>
        <v>D800-120</v>
      </c>
      <c r="B13576" s="98">
        <f t="shared" si="1217"/>
        <v>12</v>
      </c>
      <c r="C13576" s="98">
        <f t="shared" si="1218"/>
        <v>0</v>
      </c>
      <c r="D13576" s="98">
        <f t="shared" si="1215"/>
        <v>144</v>
      </c>
      <c r="E13576" s="98">
        <f t="shared" si="1216"/>
        <v>32</v>
      </c>
      <c r="F13576" s="397">
        <f>F13574+(E13576-E13574)*(F13577-F13574)/(E13577-E13574)</f>
        <v>4.4943</v>
      </c>
      <c r="G13576" s="98">
        <v>15</v>
      </c>
      <c r="H13576" s="491">
        <f>H13574+(E13576-E13574)*(H13577-H13574)/(E13577-E13574)</f>
        <v>0.60341566666666668</v>
      </c>
      <c r="I13576" s="492">
        <f>I13574+(E13576-E13574)*(I13577-I13574)/(E13577-E13574)</f>
        <v>7.4333333333333336</v>
      </c>
      <c r="J13576" s="397">
        <f>J13574+(E13576-E13574)*(J13577-J13574)/(E13577-E13574)</f>
        <v>0.53106666666666669</v>
      </c>
      <c r="K13576" s="469">
        <f t="shared" si="1211"/>
        <v>7.4480996239739659</v>
      </c>
      <c r="L13576" s="469">
        <f t="shared" si="1212"/>
        <v>1.4766290640632285E-2</v>
      </c>
    </row>
    <row r="13577" spans="1:12">
      <c r="A13577" s="480" t="str">
        <f t="shared" si="1214"/>
        <v>D800-120</v>
      </c>
      <c r="B13577" s="480">
        <f t="shared" si="1217"/>
        <v>12</v>
      </c>
      <c r="C13577" s="480">
        <f t="shared" si="1218"/>
        <v>0</v>
      </c>
      <c r="D13577" s="480">
        <f t="shared" si="1215"/>
        <v>144</v>
      </c>
      <c r="E13577" s="480">
        <f t="shared" si="1216"/>
        <v>33</v>
      </c>
      <c r="F13577" s="484">
        <v>4.5053999999999998</v>
      </c>
      <c r="G13577" s="480">
        <v>15</v>
      </c>
      <c r="H13577" s="482">
        <v>0.60057099999999997</v>
      </c>
      <c r="I13577" s="483">
        <v>7.5</v>
      </c>
      <c r="J13577" s="484">
        <v>0.52590000000000003</v>
      </c>
      <c r="K13577" s="469">
        <f t="shared" si="1211"/>
        <v>7.5018607292060393</v>
      </c>
      <c r="L13577" s="469">
        <f t="shared" si="1212"/>
        <v>1.8607292060393021E-3</v>
      </c>
    </row>
    <row r="13578" spans="1:12">
      <c r="A13578" s="98" t="str">
        <f t="shared" si="1214"/>
        <v>D800-120</v>
      </c>
      <c r="B13578" s="98">
        <f t="shared" si="1217"/>
        <v>12</v>
      </c>
      <c r="C13578" s="98">
        <f t="shared" si="1218"/>
        <v>0</v>
      </c>
      <c r="D13578" s="98">
        <f t="shared" si="1215"/>
        <v>144</v>
      </c>
      <c r="E13578" s="98">
        <f t="shared" si="1216"/>
        <v>34</v>
      </c>
      <c r="F13578" s="397">
        <f>F13577+(E13578-E13577)*(F13580-F13577)/(E13580-E13577)</f>
        <v>4.5163666666666664</v>
      </c>
      <c r="G13578" s="98">
        <v>15</v>
      </c>
      <c r="H13578" s="491">
        <f>H13577+(E13578-E13577)*(H13580-H13577)/(E13580-E13577)</f>
        <v>0.5977296666666666</v>
      </c>
      <c r="I13578" s="492">
        <f>I13577+(E13578-E13577)*(I13580-I13577)/(E13580-E13577)</f>
        <v>7.5666666666666664</v>
      </c>
      <c r="J13578" s="397">
        <f>J13577+(E13578-E13577)*(J13580-J13577)/(E13580-E13577)</f>
        <v>0.52073333333333338</v>
      </c>
      <c r="K13578" s="469">
        <f t="shared" si="1211"/>
        <v>7.5558683440507393</v>
      </c>
      <c r="L13578" s="469">
        <f t="shared" si="1212"/>
        <v>-1.0798322615927169E-2</v>
      </c>
    </row>
    <row r="13579" spans="1:12">
      <c r="A13579" s="98" t="str">
        <f t="shared" si="1214"/>
        <v>D800-120</v>
      </c>
      <c r="B13579" s="98">
        <f t="shared" si="1217"/>
        <v>12</v>
      </c>
      <c r="C13579" s="98">
        <f t="shared" si="1218"/>
        <v>0</v>
      </c>
      <c r="D13579" s="98">
        <f t="shared" si="1215"/>
        <v>144</v>
      </c>
      <c r="E13579" s="98">
        <f t="shared" si="1216"/>
        <v>35</v>
      </c>
      <c r="F13579" s="397">
        <f>F13577+(E13579-E13577)*(F13580-F13577)/(E13580-E13577)</f>
        <v>4.527333333333333</v>
      </c>
      <c r="G13579" s="98">
        <v>15</v>
      </c>
      <c r="H13579" s="491">
        <f>H13577+(E13579-E13577)*(H13580-H13577)/(E13580-E13577)</f>
        <v>0.59488833333333335</v>
      </c>
      <c r="I13579" s="492">
        <f>I13577+(E13579-E13577)*(I13580-I13577)/(E13580-E13577)</f>
        <v>7.6333333333333337</v>
      </c>
      <c r="J13579" s="397">
        <f>J13577+(E13579-E13577)*(J13580-J13577)/(E13580-E13577)</f>
        <v>0.51556666666666662</v>
      </c>
      <c r="K13579" s="469">
        <f t="shared" ref="K13579:K13642" si="1219">F13579/H13579</f>
        <v>7.6103918662606143</v>
      </c>
      <c r="L13579" s="469">
        <f t="shared" ref="L13579:L13642" si="1220">K13579-I13579</f>
        <v>-2.294146707271949E-2</v>
      </c>
    </row>
    <row r="13580" spans="1:12">
      <c r="A13580" s="480" t="str">
        <f t="shared" si="1214"/>
        <v>D800-120</v>
      </c>
      <c r="B13580" s="480">
        <f t="shared" si="1217"/>
        <v>12</v>
      </c>
      <c r="C13580" s="480">
        <f t="shared" si="1218"/>
        <v>0</v>
      </c>
      <c r="D13580" s="480">
        <f t="shared" si="1215"/>
        <v>144</v>
      </c>
      <c r="E13580" s="480">
        <f t="shared" si="1216"/>
        <v>36</v>
      </c>
      <c r="F13580" s="484">
        <v>4.5382999999999996</v>
      </c>
      <c r="G13580" s="480">
        <v>15</v>
      </c>
      <c r="H13580" s="482">
        <v>0.59204699999999999</v>
      </c>
      <c r="I13580" s="483">
        <v>7.7</v>
      </c>
      <c r="J13580" s="484">
        <v>0.51039999999999996</v>
      </c>
      <c r="K13580" s="469">
        <f t="shared" si="1219"/>
        <v>7.6654387236148471</v>
      </c>
      <c r="L13580" s="469">
        <f t="shared" si="1220"/>
        <v>-3.456127638515305E-2</v>
      </c>
    </row>
    <row r="13581" spans="1:12">
      <c r="A13581" s="98" t="str">
        <f t="shared" si="1214"/>
        <v>D800-120</v>
      </c>
      <c r="B13581" s="98">
        <f t="shared" si="1217"/>
        <v>12</v>
      </c>
      <c r="C13581" s="98">
        <f t="shared" si="1218"/>
        <v>0</v>
      </c>
      <c r="D13581" s="98">
        <f t="shared" si="1215"/>
        <v>144</v>
      </c>
      <c r="E13581" s="98">
        <f t="shared" si="1216"/>
        <v>37</v>
      </c>
      <c r="F13581" s="397">
        <f>F13580+(E13581-E13580)*(F13583-F13580)/(E13583-E13580)</f>
        <v>4.5492333333333335</v>
      </c>
      <c r="G13581" s="98">
        <v>15</v>
      </c>
      <c r="H13581" s="491">
        <f>H13580+(E13581-E13580)*(H13583-H13580)/(E13583-E13580)</f>
        <v>0.58920799999999995</v>
      </c>
      <c r="I13581" s="492">
        <f>I13580+(E13581-E13580)*(I13583-I13580)/(E13583-E13580)</f>
        <v>7.7333333333333334</v>
      </c>
      <c r="J13581" s="397">
        <f>J13580+(E13581-E13580)*(J13583-J13580)/(E13583-E13580)</f>
        <v>0.50526666666666664</v>
      </c>
      <c r="K13581" s="469">
        <f t="shared" si="1219"/>
        <v>7.7209293379134936</v>
      </c>
      <c r="L13581" s="469">
        <f t="shared" si="1220"/>
        <v>-1.2403995419839831E-2</v>
      </c>
    </row>
    <row r="13582" spans="1:12">
      <c r="A13582" s="98" t="str">
        <f t="shared" si="1214"/>
        <v>D800-120</v>
      </c>
      <c r="B13582" s="98">
        <f t="shared" si="1217"/>
        <v>12</v>
      </c>
      <c r="C13582" s="98">
        <f t="shared" si="1218"/>
        <v>0</v>
      </c>
      <c r="D13582" s="98">
        <f t="shared" si="1215"/>
        <v>144</v>
      </c>
      <c r="E13582" s="98">
        <f t="shared" si="1216"/>
        <v>38</v>
      </c>
      <c r="F13582" s="397">
        <f>F13580+(E13582-E13580)*(F13583-F13580)/(E13583-E13580)</f>
        <v>4.5601666666666665</v>
      </c>
      <c r="G13582" s="98">
        <v>15</v>
      </c>
      <c r="H13582" s="491">
        <f>H13580+(E13582-E13580)*(H13583-H13580)/(E13583-E13580)</f>
        <v>0.58636900000000003</v>
      </c>
      <c r="I13582" s="492">
        <f>I13580+(E13582-E13580)*(I13583-I13580)/(E13583-E13580)</f>
        <v>7.7666666666666666</v>
      </c>
      <c r="J13582" s="397">
        <f>J13580+(E13582-E13580)*(J13583-J13580)/(E13583-E13580)</f>
        <v>0.50013333333333332</v>
      </c>
      <c r="K13582" s="469">
        <f t="shared" si="1219"/>
        <v>7.7769572857137161</v>
      </c>
      <c r="L13582" s="469">
        <f t="shared" si="1220"/>
        <v>1.0290619047049532E-2</v>
      </c>
    </row>
    <row r="13583" spans="1:12">
      <c r="A13583" s="480" t="str">
        <f t="shared" si="1214"/>
        <v>D800-120</v>
      </c>
      <c r="B13583" s="480">
        <f t="shared" si="1217"/>
        <v>12</v>
      </c>
      <c r="C13583" s="480">
        <f t="shared" si="1218"/>
        <v>0</v>
      </c>
      <c r="D13583" s="480">
        <f t="shared" si="1215"/>
        <v>144</v>
      </c>
      <c r="E13583" s="480">
        <f t="shared" si="1216"/>
        <v>39</v>
      </c>
      <c r="F13583" s="484">
        <v>4.5711000000000004</v>
      </c>
      <c r="G13583" s="480">
        <v>15</v>
      </c>
      <c r="H13583" s="482">
        <v>0.58352999999999999</v>
      </c>
      <c r="I13583" s="483">
        <v>7.8</v>
      </c>
      <c r="J13583" s="484">
        <v>0.495</v>
      </c>
      <c r="K13583" s="469">
        <f t="shared" si="1219"/>
        <v>7.8335304097475715</v>
      </c>
      <c r="L13583" s="469">
        <f t="shared" si="1220"/>
        <v>3.353040974757171E-2</v>
      </c>
    </row>
    <row r="13584" spans="1:12">
      <c r="A13584" s="98" t="str">
        <f t="shared" si="1214"/>
        <v>D800-120</v>
      </c>
      <c r="B13584" s="98">
        <f t="shared" si="1217"/>
        <v>12</v>
      </c>
      <c r="C13584" s="98">
        <f t="shared" si="1218"/>
        <v>0</v>
      </c>
      <c r="D13584" s="98">
        <f t="shared" si="1215"/>
        <v>144</v>
      </c>
      <c r="E13584" s="98">
        <f t="shared" si="1216"/>
        <v>40</v>
      </c>
      <c r="F13584" s="397">
        <f>F13583+(E13584-E13583)*(F13586-F13583)/(E13586-E13583)</f>
        <v>4.5819333333333336</v>
      </c>
      <c r="G13584" s="98">
        <v>15</v>
      </c>
      <c r="H13584" s="491">
        <f>H13583+(E13584-E13583)*(H13586-H13583)/(E13586-E13583)</f>
        <v>0.58069133333333334</v>
      </c>
      <c r="I13584" s="492">
        <f>I13583+(E13584-E13583)*(I13586-I13583)/(E13586-E13583)</f>
        <v>7.8666666666666663</v>
      </c>
      <c r="J13584" s="397">
        <f>J13583+(E13584-E13583)*(J13586-J13583)/(E13586-E13583)</f>
        <v>0.48983333333333334</v>
      </c>
      <c r="K13584" s="469">
        <f t="shared" si="1219"/>
        <v>7.8904799681299425</v>
      </c>
      <c r="L13584" s="469">
        <f t="shared" si="1220"/>
        <v>2.3813301463276204E-2</v>
      </c>
    </row>
    <row r="13585" spans="1:12">
      <c r="A13585" s="98" t="str">
        <f t="shared" si="1214"/>
        <v>D800-120</v>
      </c>
      <c r="B13585" s="98">
        <f t="shared" si="1217"/>
        <v>12</v>
      </c>
      <c r="C13585" s="98">
        <f t="shared" si="1218"/>
        <v>0</v>
      </c>
      <c r="D13585" s="98">
        <f t="shared" si="1215"/>
        <v>144</v>
      </c>
      <c r="E13585" s="98">
        <f t="shared" si="1216"/>
        <v>41</v>
      </c>
      <c r="F13585" s="397">
        <f>F13583+(E13585-E13583)*(F13586-F13583)/(E13586-E13583)</f>
        <v>4.5927666666666669</v>
      </c>
      <c r="G13585" s="98">
        <v>15</v>
      </c>
      <c r="H13585" s="491">
        <f>H13583+(E13585-E13583)*(H13586-H13583)/(E13586-E13583)</f>
        <v>0.57785266666666668</v>
      </c>
      <c r="I13585" s="492">
        <f>I13583+(E13585-E13583)*(I13586-I13583)/(E13586-E13583)</f>
        <v>7.9333333333333336</v>
      </c>
      <c r="J13585" s="397">
        <f>J13583+(E13585-E13583)*(J13586-J13583)/(E13586-E13583)</f>
        <v>0.48466666666666663</v>
      </c>
      <c r="K13585" s="469">
        <f t="shared" si="1219"/>
        <v>7.9479890491117118</v>
      </c>
      <c r="L13585" s="469">
        <f t="shared" si="1220"/>
        <v>1.4655715778378209E-2</v>
      </c>
    </row>
    <row r="13586" spans="1:12">
      <c r="A13586" s="480" t="str">
        <f t="shared" si="1214"/>
        <v>D800-120</v>
      </c>
      <c r="B13586" s="480">
        <f t="shared" si="1217"/>
        <v>12</v>
      </c>
      <c r="C13586" s="480">
        <f t="shared" si="1218"/>
        <v>0</v>
      </c>
      <c r="D13586" s="480">
        <f t="shared" si="1215"/>
        <v>144</v>
      </c>
      <c r="E13586" s="480">
        <f t="shared" si="1216"/>
        <v>42</v>
      </c>
      <c r="F13586" s="484">
        <v>4.6036000000000001</v>
      </c>
      <c r="G13586" s="480">
        <v>15</v>
      </c>
      <c r="H13586" s="482">
        <v>0.57501400000000003</v>
      </c>
      <c r="I13586" s="483">
        <v>8</v>
      </c>
      <c r="J13586" s="484">
        <v>0.47949999999999998</v>
      </c>
      <c r="K13586" s="469">
        <f t="shared" si="1219"/>
        <v>8.0060659392640865</v>
      </c>
      <c r="L13586" s="469">
        <f t="shared" si="1220"/>
        <v>6.0659392640864951E-3</v>
      </c>
    </row>
    <row r="13587" spans="1:12">
      <c r="A13587" s="98" t="str">
        <f t="shared" si="1214"/>
        <v>D800-120</v>
      </c>
      <c r="B13587" s="98">
        <f t="shared" si="1217"/>
        <v>12</v>
      </c>
      <c r="C13587" s="98">
        <f t="shared" si="1218"/>
        <v>0</v>
      </c>
      <c r="D13587" s="98">
        <f t="shared" si="1215"/>
        <v>144</v>
      </c>
      <c r="E13587" s="98">
        <f t="shared" si="1216"/>
        <v>43</v>
      </c>
      <c r="F13587" s="397">
        <f>F13586+(E13587-E13586)*(F13589-F13586)/(E13589-E13586)</f>
        <v>4.6143666666666672</v>
      </c>
      <c r="G13587" s="98">
        <v>15</v>
      </c>
      <c r="H13587" s="491">
        <f>H13586+(E13587-E13586)*(H13589-H13586)/(E13589-E13586)</f>
        <v>0.57217466666666672</v>
      </c>
      <c r="I13587" s="492">
        <f>I13586+(E13587-E13586)*(I13589-I13586)/(E13589-E13586)</f>
        <v>8.0666666666666664</v>
      </c>
      <c r="J13587" s="397">
        <f>J13586+(E13587-E13586)*(J13589-J13586)/(E13589-E13586)</f>
        <v>0.47433333333333333</v>
      </c>
      <c r="K13587" s="469">
        <f t="shared" si="1219"/>
        <v>8.064611971635701</v>
      </c>
      <c r="L13587" s="469">
        <f t="shared" si="1220"/>
        <v>-2.0546950309654477E-3</v>
      </c>
    </row>
    <row r="13588" spans="1:12">
      <c r="A13588" s="98" t="str">
        <f t="shared" si="1214"/>
        <v>D800-120</v>
      </c>
      <c r="B13588" s="98">
        <f t="shared" si="1217"/>
        <v>12</v>
      </c>
      <c r="C13588" s="98">
        <f t="shared" si="1218"/>
        <v>0</v>
      </c>
      <c r="D13588" s="98">
        <f t="shared" si="1215"/>
        <v>144</v>
      </c>
      <c r="E13588" s="98">
        <f t="shared" si="1216"/>
        <v>44</v>
      </c>
      <c r="F13588" s="397">
        <f>F13586+(E13588-E13586)*(F13589-F13586)/(E13589-E13586)</f>
        <v>4.6251333333333333</v>
      </c>
      <c r="G13588" s="98">
        <v>15</v>
      </c>
      <c r="H13588" s="491">
        <f>H13586+(E13588-E13586)*(H13589-H13586)/(E13589-E13586)</f>
        <v>0.5693353333333333</v>
      </c>
      <c r="I13588" s="492">
        <f>I13586+(E13588-E13586)*(I13589-I13586)/(E13589-E13586)</f>
        <v>8.1333333333333329</v>
      </c>
      <c r="J13588" s="397">
        <f>J13586+(E13588-E13586)*(J13589-J13586)/(E13589-E13586)</f>
        <v>0.46916666666666668</v>
      </c>
      <c r="K13588" s="469">
        <f t="shared" si="1219"/>
        <v>8.1237419540680769</v>
      </c>
      <c r="L13588" s="469">
        <f t="shared" si="1220"/>
        <v>-9.5913792652559948E-3</v>
      </c>
    </row>
    <row r="13589" spans="1:12">
      <c r="A13589" s="480" t="str">
        <f t="shared" si="1214"/>
        <v>D800-120</v>
      </c>
      <c r="B13589" s="480">
        <f t="shared" si="1217"/>
        <v>12</v>
      </c>
      <c r="C13589" s="480">
        <f t="shared" si="1218"/>
        <v>0</v>
      </c>
      <c r="D13589" s="480">
        <f t="shared" ref="D13589:D13620" si="1221">D13588</f>
        <v>144</v>
      </c>
      <c r="E13589" s="480">
        <f t="shared" si="1216"/>
        <v>45</v>
      </c>
      <c r="F13589" s="484">
        <v>4.6359000000000004</v>
      </c>
      <c r="G13589" s="480">
        <v>15</v>
      </c>
      <c r="H13589" s="482">
        <v>0.566496</v>
      </c>
      <c r="I13589" s="483">
        <v>8.1999999999999993</v>
      </c>
      <c r="J13589" s="484">
        <v>0.46400000000000002</v>
      </c>
      <c r="K13589" s="469">
        <f t="shared" si="1219"/>
        <v>8.1834646670055928</v>
      </c>
      <c r="L13589" s="469">
        <f t="shared" si="1220"/>
        <v>-1.653533299440646E-2</v>
      </c>
    </row>
    <row r="13590" spans="1:12">
      <c r="A13590" s="98" t="str">
        <f t="shared" si="1214"/>
        <v>D800-120</v>
      </c>
      <c r="B13590" s="98">
        <f t="shared" si="1217"/>
        <v>12</v>
      </c>
      <c r="C13590" s="98">
        <f t="shared" si="1218"/>
        <v>0</v>
      </c>
      <c r="D13590" s="98">
        <f t="shared" si="1221"/>
        <v>144</v>
      </c>
      <c r="E13590" s="98">
        <f t="shared" si="1216"/>
        <v>46</v>
      </c>
      <c r="F13590" s="397">
        <f>F13589+(E13590-E13589)*(F13592-F13589)/(E13592-E13589)</f>
        <v>4.6466000000000003</v>
      </c>
      <c r="G13590" s="98">
        <v>15</v>
      </c>
      <c r="H13590" s="491">
        <f>H13589+(E13590-E13589)*(H13592-H13589)/(E13592-E13589)</f>
        <v>0.56365433333333337</v>
      </c>
      <c r="I13590" s="492">
        <f>I13589+(E13590-E13589)*(I13592-I13589)/(E13592-E13589)</f>
        <v>8.2666666666666657</v>
      </c>
      <c r="J13590" s="397">
        <f>J13589+(E13590-E13589)*(J13592-J13589)/(E13592-E13589)</f>
        <v>0.4588666666666667</v>
      </c>
      <c r="K13590" s="469">
        <f t="shared" si="1219"/>
        <v>8.2437049184399651</v>
      </c>
      <c r="L13590" s="469">
        <f t="shared" si="1220"/>
        <v>-2.2961748226700607E-2</v>
      </c>
    </row>
    <row r="13591" spans="1:12">
      <c r="A13591" s="98" t="str">
        <f t="shared" si="1214"/>
        <v>D800-120</v>
      </c>
      <c r="B13591" s="98">
        <f t="shared" si="1217"/>
        <v>12</v>
      </c>
      <c r="C13591" s="98">
        <f t="shared" si="1218"/>
        <v>0</v>
      </c>
      <c r="D13591" s="98">
        <f t="shared" si="1221"/>
        <v>144</v>
      </c>
      <c r="E13591" s="98">
        <f t="shared" si="1216"/>
        <v>47</v>
      </c>
      <c r="F13591" s="397">
        <f>F13589+(E13591-E13589)*(F13592-F13589)/(E13592-E13589)</f>
        <v>4.6573000000000002</v>
      </c>
      <c r="G13591" s="98">
        <v>15</v>
      </c>
      <c r="H13591" s="491">
        <f>H13589+(E13591-E13589)*(H13592-H13589)/(E13592-E13589)</f>
        <v>0.56081266666666663</v>
      </c>
      <c r="I13591" s="492">
        <f>I13589+(E13591-E13589)*(I13592-I13589)/(E13592-E13589)</f>
        <v>8.3333333333333339</v>
      </c>
      <c r="J13591" s="397">
        <f>J13589+(E13591-E13589)*(J13592-J13589)/(E13592-E13589)</f>
        <v>0.45373333333333332</v>
      </c>
      <c r="K13591" s="469">
        <f t="shared" si="1219"/>
        <v>8.3045556507877265</v>
      </c>
      <c r="L13591" s="469">
        <f t="shared" si="1220"/>
        <v>-2.8777682545607419E-2</v>
      </c>
    </row>
    <row r="13592" spans="1:12">
      <c r="A13592" s="480" t="str">
        <f t="shared" si="1214"/>
        <v>D800-120</v>
      </c>
      <c r="B13592" s="480">
        <f t="shared" si="1217"/>
        <v>12</v>
      </c>
      <c r="C13592" s="480">
        <f t="shared" si="1218"/>
        <v>0</v>
      </c>
      <c r="D13592" s="480">
        <f t="shared" si="1221"/>
        <v>144</v>
      </c>
      <c r="E13592" s="480">
        <f t="shared" si="1216"/>
        <v>48</v>
      </c>
      <c r="F13592" s="484">
        <v>4.6680000000000001</v>
      </c>
      <c r="G13592" s="480">
        <v>15</v>
      </c>
      <c r="H13592" s="482">
        <v>0.55797099999999999</v>
      </c>
      <c r="I13592" s="483">
        <v>8.4</v>
      </c>
      <c r="J13592" s="484">
        <v>0.4486</v>
      </c>
      <c r="K13592" s="469">
        <f t="shared" si="1219"/>
        <v>8.3660261913253553</v>
      </c>
      <c r="L13592" s="469">
        <f t="shared" si="1220"/>
        <v>-3.3973808674645056E-2</v>
      </c>
    </row>
    <row r="13593" spans="1:12">
      <c r="A13593" s="98" t="str">
        <f t="shared" si="1214"/>
        <v>D800-120</v>
      </c>
      <c r="B13593" s="98">
        <f t="shared" si="1217"/>
        <v>12</v>
      </c>
      <c r="C13593" s="98">
        <f t="shared" si="1218"/>
        <v>0</v>
      </c>
      <c r="D13593" s="98">
        <f t="shared" si="1221"/>
        <v>144</v>
      </c>
      <c r="E13593" s="98">
        <f t="shared" si="1216"/>
        <v>49</v>
      </c>
      <c r="F13593" s="397">
        <f>F13592+(E13593-E13592)*(F13595-F13592)/(E13595-E13592)</f>
        <v>4.6786333333333339</v>
      </c>
      <c r="G13593" s="98">
        <v>15</v>
      </c>
      <c r="H13593" s="491">
        <f>H13592+(E13593-E13592)*(H13595-H13592)/(E13595-E13592)</f>
        <v>0.55512600000000001</v>
      </c>
      <c r="I13593" s="492">
        <f>I13592+(E13593-E13592)*(I13595-I13592)/(E13595-E13592)</f>
        <v>8.4666666666666668</v>
      </c>
      <c r="J13593" s="397">
        <f>J13592+(E13593-E13592)*(J13595-J13592)/(E13595-E13592)</f>
        <v>0.44343333333333335</v>
      </c>
      <c r="K13593" s="469">
        <f t="shared" si="1219"/>
        <v>8.4280565733425092</v>
      </c>
      <c r="L13593" s="469">
        <f t="shared" si="1220"/>
        <v>-3.8610093324157546E-2</v>
      </c>
    </row>
    <row r="13594" spans="1:12">
      <c r="A13594" s="98" t="str">
        <f t="shared" si="1214"/>
        <v>D800-120</v>
      </c>
      <c r="B13594" s="98">
        <f t="shared" si="1217"/>
        <v>12</v>
      </c>
      <c r="C13594" s="98">
        <f t="shared" si="1218"/>
        <v>0</v>
      </c>
      <c r="D13594" s="98">
        <f t="shared" si="1221"/>
        <v>144</v>
      </c>
      <c r="E13594" s="98">
        <f t="shared" si="1216"/>
        <v>50</v>
      </c>
      <c r="F13594" s="397">
        <f>F13592+(E13594-E13592)*(F13595-F13592)/(E13595-E13592)</f>
        <v>4.6892666666666667</v>
      </c>
      <c r="G13594" s="98">
        <v>15</v>
      </c>
      <c r="H13594" s="491">
        <f>H13592+(E13594-E13592)*(H13595-H13592)/(E13595-E13592)</f>
        <v>0.55228100000000002</v>
      </c>
      <c r="I13594" s="492">
        <f>I13592+(E13594-E13592)*(I13595-I13592)/(E13595-E13592)</f>
        <v>8.5333333333333332</v>
      </c>
      <c r="J13594" s="397">
        <f>J13592+(E13594-E13592)*(J13595-J13592)/(E13595-E13592)</f>
        <v>0.43826666666666664</v>
      </c>
      <c r="K13594" s="469">
        <f t="shared" si="1219"/>
        <v>8.4907260374097007</v>
      </c>
      <c r="L13594" s="469">
        <f t="shared" si="1220"/>
        <v>-4.2607295923632549E-2</v>
      </c>
    </row>
    <row r="13595" spans="1:12">
      <c r="A13595" s="480" t="str">
        <f t="shared" si="1214"/>
        <v>D800-120</v>
      </c>
      <c r="B13595" s="480">
        <f t="shared" si="1217"/>
        <v>12</v>
      </c>
      <c r="C13595" s="480">
        <f t="shared" si="1218"/>
        <v>0</v>
      </c>
      <c r="D13595" s="480">
        <f t="shared" si="1221"/>
        <v>144</v>
      </c>
      <c r="E13595" s="480">
        <f t="shared" si="1216"/>
        <v>51</v>
      </c>
      <c r="F13595" s="484">
        <v>4.6999000000000004</v>
      </c>
      <c r="G13595" s="480">
        <v>15</v>
      </c>
      <c r="H13595" s="482">
        <v>0.54943600000000004</v>
      </c>
      <c r="I13595" s="483">
        <v>8.6</v>
      </c>
      <c r="J13595" s="484">
        <v>0.43309999999999998</v>
      </c>
      <c r="K13595" s="469">
        <f t="shared" si="1219"/>
        <v>8.5540445110986543</v>
      </c>
      <c r="L13595" s="469">
        <f t="shared" si="1220"/>
        <v>-4.5955488901345376E-2</v>
      </c>
    </row>
    <row r="13596" spans="1:12">
      <c r="A13596" s="98" t="str">
        <f t="shared" si="1214"/>
        <v>D800-120</v>
      </c>
      <c r="B13596" s="98">
        <f t="shared" si="1217"/>
        <v>12</v>
      </c>
      <c r="C13596" s="98">
        <f t="shared" si="1218"/>
        <v>0</v>
      </c>
      <c r="D13596" s="98">
        <f t="shared" si="1221"/>
        <v>144</v>
      </c>
      <c r="E13596" s="98">
        <f t="shared" si="1216"/>
        <v>52</v>
      </c>
      <c r="F13596" s="397">
        <f>F13595+(E13596-E13595)*(F13598-F13595)/(E13598-E13595)</f>
        <v>4.7104333333333335</v>
      </c>
      <c r="G13596" s="98">
        <v>15</v>
      </c>
      <c r="H13596" s="491">
        <f>H13595+(E13596-E13595)*(H13598-H13595)/(E13598-E13595)</f>
        <v>0.54658600000000002</v>
      </c>
      <c r="I13596" s="492">
        <f>I13595+(E13596-E13595)*(I13598-I13595)/(E13598-E13595)</f>
        <v>8.6333333333333329</v>
      </c>
      <c r="J13596" s="397">
        <f>J13595+(E13596-E13595)*(J13598-J13595)/(E13598-E13595)</f>
        <v>0.42793333333333333</v>
      </c>
      <c r="K13596" s="469">
        <f t="shared" si="1219"/>
        <v>8.6179180098526729</v>
      </c>
      <c r="L13596" s="469">
        <f t="shared" si="1220"/>
        <v>-1.5415323480659993E-2</v>
      </c>
    </row>
    <row r="13597" spans="1:12">
      <c r="A13597" s="98" t="str">
        <f t="shared" si="1214"/>
        <v>D800-120</v>
      </c>
      <c r="B13597" s="98">
        <f t="shared" si="1217"/>
        <v>12</v>
      </c>
      <c r="C13597" s="98">
        <f t="shared" si="1218"/>
        <v>0</v>
      </c>
      <c r="D13597" s="98">
        <f t="shared" si="1221"/>
        <v>144</v>
      </c>
      <c r="E13597" s="98">
        <f t="shared" si="1216"/>
        <v>53</v>
      </c>
      <c r="F13597" s="397">
        <f>F13595+(E13597-E13595)*(F13598-F13595)/(E13598-E13595)</f>
        <v>4.7209666666666665</v>
      </c>
      <c r="G13597" s="98">
        <v>15</v>
      </c>
      <c r="H13597" s="491">
        <f>H13595+(E13597-E13595)*(H13598-H13595)/(E13598-E13595)</f>
        <v>0.543736</v>
      </c>
      <c r="I13597" s="492">
        <f>I13595+(E13597-E13595)*(I13598-I13595)/(E13598-E13595)</f>
        <v>8.6666666666666661</v>
      </c>
      <c r="J13597" s="397">
        <f>J13595+(E13597-E13595)*(J13598-J13595)/(E13598-E13595)</f>
        <v>0.42276666666666668</v>
      </c>
      <c r="K13597" s="469">
        <f t="shared" si="1219"/>
        <v>8.6824610963163487</v>
      </c>
      <c r="L13597" s="469">
        <f t="shared" si="1220"/>
        <v>1.5794429649682584E-2</v>
      </c>
    </row>
    <row r="13598" spans="1:12">
      <c r="A13598" s="480" t="str">
        <f t="shared" si="1214"/>
        <v>D800-120</v>
      </c>
      <c r="B13598" s="480">
        <f t="shared" si="1217"/>
        <v>12</v>
      </c>
      <c r="C13598" s="480">
        <f t="shared" si="1218"/>
        <v>0</v>
      </c>
      <c r="D13598" s="480">
        <f t="shared" si="1221"/>
        <v>144</v>
      </c>
      <c r="E13598" s="480">
        <f t="shared" si="1216"/>
        <v>54</v>
      </c>
      <c r="F13598" s="484">
        <v>4.7314999999999996</v>
      </c>
      <c r="G13598" s="480">
        <v>15</v>
      </c>
      <c r="H13598" s="482">
        <v>0.54088599999999998</v>
      </c>
      <c r="I13598" s="483">
        <v>8.6999999999999993</v>
      </c>
      <c r="J13598" s="484">
        <v>0.41760000000000003</v>
      </c>
      <c r="K13598" s="469">
        <f t="shared" si="1219"/>
        <v>8.7476843549287651</v>
      </c>
      <c r="L13598" s="469">
        <f t="shared" si="1220"/>
        <v>4.7684354928765771E-2</v>
      </c>
    </row>
    <row r="13599" spans="1:12">
      <c r="A13599" s="98" t="str">
        <f t="shared" si="1214"/>
        <v>D800-120</v>
      </c>
      <c r="B13599" s="98">
        <f t="shared" si="1217"/>
        <v>12</v>
      </c>
      <c r="C13599" s="98">
        <f t="shared" si="1218"/>
        <v>0</v>
      </c>
      <c r="D13599" s="98">
        <f t="shared" si="1221"/>
        <v>144</v>
      </c>
      <c r="E13599" s="98">
        <f t="shared" si="1216"/>
        <v>55</v>
      </c>
      <c r="F13599" s="397">
        <f>F13598+(E13599-E13598)*(F13601-F13598)/(E13601-E13598)</f>
        <v>4.7419666666666664</v>
      </c>
      <c r="G13599" s="98">
        <v>15</v>
      </c>
      <c r="H13599" s="491">
        <f>H13598+(E13599-E13598)*(H13601-H13598)/(E13601-E13598)</f>
        <v>0.53802966666666663</v>
      </c>
      <c r="I13599" s="492">
        <f>I13598+(E13599-E13598)*(I13601-I13598)/(E13601-E13598)</f>
        <v>8.7666666666666657</v>
      </c>
      <c r="J13599" s="397">
        <f>J13598+(E13599-E13598)*(J13601-J13598)/(E13601-E13598)</f>
        <v>0.4124666666666667</v>
      </c>
      <c r="K13599" s="469">
        <f t="shared" si="1219"/>
        <v>8.8135784334073275</v>
      </c>
      <c r="L13599" s="469">
        <f t="shared" si="1220"/>
        <v>4.6911766740661776E-2</v>
      </c>
    </row>
    <row r="13600" spans="1:12">
      <c r="A13600" s="98" t="str">
        <f t="shared" si="1214"/>
        <v>D800-120</v>
      </c>
      <c r="B13600" s="98">
        <f t="shared" si="1217"/>
        <v>12</v>
      </c>
      <c r="C13600" s="98">
        <f t="shared" si="1218"/>
        <v>0</v>
      </c>
      <c r="D13600" s="98">
        <f t="shared" si="1221"/>
        <v>144</v>
      </c>
      <c r="E13600" s="98">
        <f t="shared" si="1216"/>
        <v>56</v>
      </c>
      <c r="F13600" s="397">
        <f>F13598+(E13600-E13598)*(F13601-F13598)/(E13601-E13598)</f>
        <v>4.7524333333333333</v>
      </c>
      <c r="G13600" s="98">
        <v>15</v>
      </c>
      <c r="H13600" s="491">
        <f>H13598+(E13600-E13598)*(H13601-H13598)/(E13601-E13598)</f>
        <v>0.53517333333333339</v>
      </c>
      <c r="I13600" s="492">
        <f>I13598+(E13600-E13598)*(I13601-I13598)/(E13601-E13598)</f>
        <v>8.8333333333333339</v>
      </c>
      <c r="J13600" s="397">
        <f>J13598+(E13600-E13598)*(J13601-J13598)/(E13601-E13598)</f>
        <v>0.40733333333333333</v>
      </c>
      <c r="K13600" s="469">
        <f t="shared" si="1219"/>
        <v>8.8801758931685679</v>
      </c>
      <c r="L13600" s="469">
        <f t="shared" si="1220"/>
        <v>4.6842559835233999E-2</v>
      </c>
    </row>
    <row r="13601" spans="1:12">
      <c r="A13601" s="480" t="str">
        <f t="shared" si="1214"/>
        <v>D800-120</v>
      </c>
      <c r="B13601" s="480">
        <f t="shared" si="1217"/>
        <v>12</v>
      </c>
      <c r="C13601" s="480">
        <f t="shared" si="1218"/>
        <v>0</v>
      </c>
      <c r="D13601" s="480">
        <f t="shared" si="1221"/>
        <v>144</v>
      </c>
      <c r="E13601" s="480">
        <f t="shared" si="1216"/>
        <v>57</v>
      </c>
      <c r="F13601" s="484">
        <v>4.7629000000000001</v>
      </c>
      <c r="G13601" s="480">
        <v>15</v>
      </c>
      <c r="H13601" s="482">
        <v>0.53231700000000004</v>
      </c>
      <c r="I13601" s="483">
        <v>8.9</v>
      </c>
      <c r="J13601" s="484">
        <v>0.4022</v>
      </c>
      <c r="K13601" s="469">
        <f t="shared" si="1219"/>
        <v>8.9474880569284831</v>
      </c>
      <c r="L13601" s="469">
        <f t="shared" si="1220"/>
        <v>4.7488056928482791E-2</v>
      </c>
    </row>
    <row r="13602" spans="1:12">
      <c r="A13602" s="98" t="str">
        <f t="shared" si="1214"/>
        <v>D800-120</v>
      </c>
      <c r="B13602" s="98">
        <f t="shared" si="1217"/>
        <v>12</v>
      </c>
      <c r="C13602" s="98">
        <f t="shared" si="1218"/>
        <v>0</v>
      </c>
      <c r="D13602" s="98">
        <f t="shared" si="1221"/>
        <v>144</v>
      </c>
      <c r="E13602" s="98">
        <f t="shared" si="1216"/>
        <v>58</v>
      </c>
      <c r="F13602" s="397">
        <f>F13601+(E13602-E13601)*(F13604-F13601)/(E13604-E13601)</f>
        <v>4.7733333333333334</v>
      </c>
      <c r="G13602" s="98">
        <v>15</v>
      </c>
      <c r="H13602" s="491">
        <f>H13601+(E13602-E13601)*(H13604-H13601)/(E13604-E13601)</f>
        <v>0.52945333333333333</v>
      </c>
      <c r="I13602" s="492">
        <f>I13601+(E13602-E13601)*(I13604-I13601)/(E13604-E13601)</f>
        <v>9</v>
      </c>
      <c r="J13602" s="397">
        <f>J13601+(E13602-E13601)*(J13604-J13601)/(E13604-E13601)</f>
        <v>0.39703333333333335</v>
      </c>
      <c r="K13602" s="469">
        <f t="shared" si="1219"/>
        <v>9.015588405651112</v>
      </c>
      <c r="L13602" s="469">
        <f t="shared" si="1220"/>
        <v>1.558840565111197E-2</v>
      </c>
    </row>
    <row r="13603" spans="1:12">
      <c r="A13603" s="98" t="str">
        <f t="shared" si="1214"/>
        <v>D800-120</v>
      </c>
      <c r="B13603" s="98">
        <f t="shared" si="1217"/>
        <v>12</v>
      </c>
      <c r="C13603" s="98">
        <f t="shared" si="1218"/>
        <v>0</v>
      </c>
      <c r="D13603" s="98">
        <f t="shared" si="1221"/>
        <v>144</v>
      </c>
      <c r="E13603" s="98">
        <f t="shared" si="1216"/>
        <v>59</v>
      </c>
      <c r="F13603" s="397">
        <f>F13601+(E13603-E13601)*(F13604-F13601)/(E13604-E13601)</f>
        <v>4.7837666666666667</v>
      </c>
      <c r="G13603" s="98">
        <v>15</v>
      </c>
      <c r="H13603" s="491">
        <f>H13601+(E13603-E13601)*(H13604-H13601)/(E13604-E13601)</f>
        <v>0.52658966666666673</v>
      </c>
      <c r="I13603" s="492">
        <f>I13601+(E13603-E13601)*(I13604-I13601)/(E13604-E13601)</f>
        <v>9.1</v>
      </c>
      <c r="J13603" s="397">
        <f>J13601+(E13603-E13601)*(J13604-J13601)/(E13604-E13601)</f>
        <v>0.39186666666666664</v>
      </c>
      <c r="K13603" s="469">
        <f t="shared" si="1219"/>
        <v>9.084429432404356</v>
      </c>
      <c r="L13603" s="469">
        <f t="shared" si="1220"/>
        <v>-1.5570567595643681E-2</v>
      </c>
    </row>
    <row r="13604" spans="1:12">
      <c r="A13604" s="480" t="str">
        <f t="shared" si="1214"/>
        <v>D800-120</v>
      </c>
      <c r="B13604" s="480">
        <f t="shared" si="1217"/>
        <v>12</v>
      </c>
      <c r="C13604" s="480">
        <f t="shared" si="1218"/>
        <v>0</v>
      </c>
      <c r="D13604" s="480">
        <f t="shared" si="1221"/>
        <v>144</v>
      </c>
      <c r="E13604" s="480">
        <f t="shared" si="1216"/>
        <v>60</v>
      </c>
      <c r="F13604" s="484">
        <v>4.7942</v>
      </c>
      <c r="G13604" s="480">
        <v>15</v>
      </c>
      <c r="H13604" s="482">
        <v>0.52372600000000002</v>
      </c>
      <c r="I13604" s="483">
        <v>9.1999999999999993</v>
      </c>
      <c r="J13604" s="484">
        <v>0.38669999999999999</v>
      </c>
      <c r="K13604" s="469">
        <f t="shared" si="1219"/>
        <v>9.154023286985943</v>
      </c>
      <c r="L13604" s="469">
        <f t="shared" si="1220"/>
        <v>-4.5976713014056259E-2</v>
      </c>
    </row>
    <row r="13605" spans="1:12">
      <c r="A13605" s="98" t="str">
        <f t="shared" si="1214"/>
        <v>D800-120</v>
      </c>
      <c r="B13605" s="98">
        <f t="shared" si="1217"/>
        <v>12</v>
      </c>
      <c r="C13605" s="98">
        <f t="shared" si="1218"/>
        <v>0</v>
      </c>
      <c r="D13605" s="98">
        <f t="shared" si="1221"/>
        <v>144</v>
      </c>
      <c r="E13605" s="98">
        <f t="shared" si="1216"/>
        <v>61</v>
      </c>
      <c r="F13605" s="397">
        <f>F13604+(E13605-E13604)*(F13607-F13604)/(E13607-E13604)</f>
        <v>4.8045333333333335</v>
      </c>
      <c r="G13605" s="98">
        <v>15</v>
      </c>
      <c r="H13605" s="491">
        <f>H13604+(E13605-E13604)*(H13607-H13604)/(E13607-E13604)</f>
        <v>0.52085333333333339</v>
      </c>
      <c r="I13605" s="492">
        <f>I13604+(E13605-E13604)*(I13607-I13604)/(E13607-E13604)</f>
        <v>9.2666666666666657</v>
      </c>
      <c r="J13605" s="397">
        <f>J13604+(E13605-E13604)*(J13607-J13604)/(E13607-E13604)</f>
        <v>0.38153333333333334</v>
      </c>
      <c r="K13605" s="469">
        <f t="shared" si="1219"/>
        <v>9.2243497849682559</v>
      </c>
      <c r="L13605" s="469">
        <f t="shared" si="1220"/>
        <v>-4.2316881698409858E-2</v>
      </c>
    </row>
    <row r="13606" spans="1:12">
      <c r="A13606" s="98" t="str">
        <f t="shared" si="1214"/>
        <v>D800-120</v>
      </c>
      <c r="B13606" s="98">
        <f t="shared" si="1217"/>
        <v>12</v>
      </c>
      <c r="C13606" s="98">
        <f t="shared" si="1218"/>
        <v>0</v>
      </c>
      <c r="D13606" s="98">
        <f t="shared" si="1221"/>
        <v>144</v>
      </c>
      <c r="E13606" s="98">
        <f t="shared" si="1216"/>
        <v>62</v>
      </c>
      <c r="F13606" s="397">
        <f>F13604+(E13606-E13604)*(F13607-F13604)/(E13607-E13604)</f>
        <v>4.8148666666666662</v>
      </c>
      <c r="G13606" s="98">
        <v>15</v>
      </c>
      <c r="H13606" s="491">
        <f>H13604+(E13606-E13604)*(H13607-H13604)/(E13607-E13604)</f>
        <v>0.51798066666666664</v>
      </c>
      <c r="I13606" s="492">
        <f>I13604+(E13606-E13604)*(I13607-I13604)/(E13607-E13604)</f>
        <v>9.3333333333333339</v>
      </c>
      <c r="J13606" s="397">
        <f>J13604+(E13606-E13604)*(J13607-J13604)/(E13607-E13604)</f>
        <v>0.37636666666666663</v>
      </c>
      <c r="K13606" s="469">
        <f t="shared" si="1219"/>
        <v>9.2954563297729251</v>
      </c>
      <c r="L13606" s="469">
        <f t="shared" si="1220"/>
        <v>-3.7877003560408795E-2</v>
      </c>
    </row>
    <row r="13607" spans="1:12">
      <c r="A13607" s="480" t="str">
        <f t="shared" si="1214"/>
        <v>D800-120</v>
      </c>
      <c r="B13607" s="480">
        <f t="shared" si="1217"/>
        <v>12</v>
      </c>
      <c r="C13607" s="480">
        <f t="shared" si="1218"/>
        <v>0</v>
      </c>
      <c r="D13607" s="480">
        <f t="shared" si="1221"/>
        <v>144</v>
      </c>
      <c r="E13607" s="480">
        <f t="shared" si="1216"/>
        <v>63</v>
      </c>
      <c r="F13607" s="484">
        <v>4.8251999999999997</v>
      </c>
      <c r="G13607" s="480">
        <v>15</v>
      </c>
      <c r="H13607" s="482">
        <v>0.51510800000000001</v>
      </c>
      <c r="I13607" s="483">
        <v>9.4</v>
      </c>
      <c r="J13607" s="484">
        <v>0.37119999999999997</v>
      </c>
      <c r="K13607" s="469">
        <f t="shared" si="1219"/>
        <v>9.3673559719515129</v>
      </c>
      <c r="L13607" s="469">
        <f t="shared" si="1220"/>
        <v>-3.2644028048487428E-2</v>
      </c>
    </row>
    <row r="13608" spans="1:12">
      <c r="A13608" s="98" t="str">
        <f t="shared" si="1214"/>
        <v>D800-120</v>
      </c>
      <c r="B13608" s="98">
        <f t="shared" si="1217"/>
        <v>12</v>
      </c>
      <c r="C13608" s="98">
        <f t="shared" si="1218"/>
        <v>0</v>
      </c>
      <c r="D13608" s="98">
        <f t="shared" si="1221"/>
        <v>144</v>
      </c>
      <c r="E13608" s="98">
        <f t="shared" si="1216"/>
        <v>64</v>
      </c>
      <c r="F13608" s="397">
        <f>F13607+(E13608-E13607)*(F13610-F13607)/(E13610-E13607)</f>
        <v>4.8354666666666661</v>
      </c>
      <c r="G13608" s="98">
        <v>15</v>
      </c>
      <c r="H13608" s="491">
        <f>H13607+(E13608-E13607)*(H13610-H13607)/(E13610-E13607)</f>
        <v>0.51222566666666669</v>
      </c>
      <c r="I13608" s="492">
        <f>I13607+(E13608-E13607)*(I13610-I13607)/(E13610-E13607)</f>
        <v>9.4666666666666668</v>
      </c>
      <c r="J13608" s="397">
        <f>J13607+(E13608-E13607)*(J13610-J13607)/(E13610-E13607)</f>
        <v>0.36606666666666665</v>
      </c>
      <c r="K13608" s="469">
        <f t="shared" si="1219"/>
        <v>9.4401100556590603</v>
      </c>
      <c r="L13608" s="469">
        <f t="shared" si="1220"/>
        <v>-2.6556611007606534E-2</v>
      </c>
    </row>
    <row r="13609" spans="1:12">
      <c r="A13609" s="98" t="str">
        <f t="shared" si="1214"/>
        <v>D800-120</v>
      </c>
      <c r="B13609" s="98">
        <f t="shared" si="1217"/>
        <v>12</v>
      </c>
      <c r="C13609" s="98">
        <f t="shared" si="1218"/>
        <v>0</v>
      </c>
      <c r="D13609" s="98">
        <f t="shared" si="1221"/>
        <v>144</v>
      </c>
      <c r="E13609" s="98">
        <f t="shared" si="1216"/>
        <v>65</v>
      </c>
      <c r="F13609" s="397">
        <f>F13607+(E13609-E13607)*(F13610-F13607)/(E13610-E13607)</f>
        <v>4.8457333333333334</v>
      </c>
      <c r="G13609" s="98">
        <v>15</v>
      </c>
      <c r="H13609" s="491">
        <f>H13607+(E13609-E13607)*(H13610-H13607)/(E13610-E13607)</f>
        <v>0.50934333333333337</v>
      </c>
      <c r="I13609" s="492">
        <f>I13607+(E13609-E13607)*(I13610-I13607)/(E13610-E13607)</f>
        <v>9.5333333333333332</v>
      </c>
      <c r="J13609" s="397">
        <f>J13607+(E13609-E13607)*(J13610-J13607)/(E13610-E13607)</f>
        <v>0.36093333333333333</v>
      </c>
      <c r="K13609" s="469">
        <f t="shared" si="1219"/>
        <v>9.5136875584903429</v>
      </c>
      <c r="L13609" s="469">
        <f t="shared" si="1220"/>
        <v>-1.9645774842990349E-2</v>
      </c>
    </row>
    <row r="13610" spans="1:12">
      <c r="A13610" s="480" t="str">
        <f t="shared" si="1214"/>
        <v>D800-120</v>
      </c>
      <c r="B13610" s="480">
        <f t="shared" si="1217"/>
        <v>12</v>
      </c>
      <c r="C13610" s="480">
        <f t="shared" si="1218"/>
        <v>0</v>
      </c>
      <c r="D13610" s="480">
        <f t="shared" si="1221"/>
        <v>144</v>
      </c>
      <c r="E13610" s="480">
        <f t="shared" si="1216"/>
        <v>66</v>
      </c>
      <c r="F13610" s="484">
        <v>4.8559999999999999</v>
      </c>
      <c r="G13610" s="480">
        <v>15</v>
      </c>
      <c r="H13610" s="482">
        <v>0.50646100000000005</v>
      </c>
      <c r="I13610" s="483">
        <v>9.6</v>
      </c>
      <c r="J13610" s="484">
        <v>0.35580000000000001</v>
      </c>
      <c r="K13610" s="469">
        <f t="shared" si="1219"/>
        <v>9.5881025389911549</v>
      </c>
      <c r="L13610" s="469">
        <f t="shared" si="1220"/>
        <v>-1.1897461008844701E-2</v>
      </c>
    </row>
    <row r="13611" spans="1:12">
      <c r="A13611" s="98" t="str">
        <f t="shared" si="1214"/>
        <v>D800-120</v>
      </c>
      <c r="B13611" s="98">
        <f t="shared" si="1217"/>
        <v>12</v>
      </c>
      <c r="C13611" s="98">
        <f t="shared" si="1218"/>
        <v>0</v>
      </c>
      <c r="D13611" s="98">
        <f t="shared" si="1221"/>
        <v>144</v>
      </c>
      <c r="E13611" s="98">
        <f t="shared" si="1216"/>
        <v>67</v>
      </c>
      <c r="F13611" s="397">
        <f>F13610+(E13611-E13610)*(F13613-F13610)/(E13613-E13610)</f>
        <v>4.8662000000000001</v>
      </c>
      <c r="G13611" s="98">
        <v>15</v>
      </c>
      <c r="H13611" s="491">
        <f>H13610+(E13611-E13610)*(H13613-H13610)/(E13613-E13610)</f>
        <v>0.5035670000000001</v>
      </c>
      <c r="I13611" s="492">
        <f>I13610+(E13611-E13610)*(I13613-I13610)/(E13613-E13610)</f>
        <v>9.6666666666666661</v>
      </c>
      <c r="J13611" s="397">
        <f>J13610+(E13611-E13610)*(J13613-J13610)/(E13613-E13610)</f>
        <v>0.35063333333333335</v>
      </c>
      <c r="K13611" s="469">
        <f t="shared" si="1219"/>
        <v>9.6634608701523312</v>
      </c>
      <c r="L13611" s="469">
        <f t="shared" si="1220"/>
        <v>-3.2057965143348355E-3</v>
      </c>
    </row>
    <row r="13612" spans="1:12">
      <c r="A13612" s="98" t="str">
        <f t="shared" si="1214"/>
        <v>D800-120</v>
      </c>
      <c r="B13612" s="98">
        <f t="shared" si="1217"/>
        <v>12</v>
      </c>
      <c r="C13612" s="98">
        <f t="shared" si="1218"/>
        <v>0</v>
      </c>
      <c r="D13612" s="98">
        <f t="shared" si="1221"/>
        <v>144</v>
      </c>
      <c r="E13612" s="98">
        <f t="shared" si="1216"/>
        <v>68</v>
      </c>
      <c r="F13612" s="397">
        <f>F13610+(E13612-E13610)*(F13613-F13610)/(E13613-E13610)</f>
        <v>4.8763999999999994</v>
      </c>
      <c r="G13612" s="98">
        <v>15</v>
      </c>
      <c r="H13612" s="491">
        <f>H13610+(E13612-E13610)*(H13613-H13610)/(E13613-E13610)</f>
        <v>0.50067300000000003</v>
      </c>
      <c r="I13612" s="492">
        <f>I13610+(E13612-E13610)*(I13613-I13610)/(E13613-E13610)</f>
        <v>9.7333333333333343</v>
      </c>
      <c r="J13612" s="397">
        <f>J13610+(E13612-E13610)*(J13613-J13610)/(E13613-E13610)</f>
        <v>0.34546666666666664</v>
      </c>
      <c r="K13612" s="469">
        <f t="shared" si="1219"/>
        <v>9.739690376752888</v>
      </c>
      <c r="L13612" s="469">
        <f t="shared" si="1220"/>
        <v>6.3570434195536762E-3</v>
      </c>
    </row>
    <row r="13613" spans="1:12">
      <c r="A13613" s="480" t="str">
        <f t="shared" si="1214"/>
        <v>D800-120</v>
      </c>
      <c r="B13613" s="480">
        <f t="shared" si="1217"/>
        <v>12</v>
      </c>
      <c r="C13613" s="480">
        <f t="shared" si="1218"/>
        <v>0</v>
      </c>
      <c r="D13613" s="480">
        <f t="shared" si="1221"/>
        <v>144</v>
      </c>
      <c r="E13613" s="480">
        <f t="shared" si="1216"/>
        <v>69</v>
      </c>
      <c r="F13613" s="484">
        <v>4.8865999999999996</v>
      </c>
      <c r="G13613" s="480">
        <v>15</v>
      </c>
      <c r="H13613" s="482">
        <v>0.49777900000000003</v>
      </c>
      <c r="I13613" s="483">
        <v>9.8000000000000007</v>
      </c>
      <c r="J13613" s="484">
        <v>0.34029999999999999</v>
      </c>
      <c r="K13613" s="469">
        <f t="shared" si="1219"/>
        <v>9.8168062533775018</v>
      </c>
      <c r="L13613" s="469">
        <f t="shared" si="1220"/>
        <v>1.6806253377501079E-2</v>
      </c>
    </row>
    <row r="13614" spans="1:12">
      <c r="A13614" s="98" t="str">
        <f t="shared" si="1214"/>
        <v>D800-120</v>
      </c>
      <c r="B13614" s="98">
        <f t="shared" si="1217"/>
        <v>12</v>
      </c>
      <c r="C13614" s="98">
        <f t="shared" si="1218"/>
        <v>0</v>
      </c>
      <c r="D13614" s="98">
        <f t="shared" si="1221"/>
        <v>144</v>
      </c>
      <c r="E13614" s="98">
        <f t="shared" si="1216"/>
        <v>70</v>
      </c>
      <c r="F13614" s="397">
        <f>F13613+(E13614-E13613)*(F13616-F13613)/(E13616-E13613)</f>
        <v>4.8967666666666663</v>
      </c>
      <c r="G13614" s="98">
        <v>15</v>
      </c>
      <c r="H13614" s="491">
        <f>H13613+(E13614-E13613)*(H13616-H13613)/(E13616-E13613)</f>
        <v>0.49487266666666668</v>
      </c>
      <c r="I13614" s="492">
        <f>I13613+(E13614-E13613)*(I13616-I13613)/(E13616-E13613)</f>
        <v>9.9</v>
      </c>
      <c r="J13614" s="397">
        <f>J13613+(E13614-E13613)*(J13616-J13613)/(E13616-E13613)</f>
        <v>0.33513333333333334</v>
      </c>
      <c r="K13614" s="469">
        <f t="shared" si="1219"/>
        <v>9.8950032937765791</v>
      </c>
      <c r="L13614" s="469">
        <f t="shared" si="1220"/>
        <v>-4.9967062234212989E-3</v>
      </c>
    </row>
    <row r="13615" spans="1:12">
      <c r="A13615" s="98" t="str">
        <f t="shared" si="1214"/>
        <v>D800-120</v>
      </c>
      <c r="B13615" s="98">
        <f t="shared" si="1217"/>
        <v>12</v>
      </c>
      <c r="C13615" s="98">
        <f t="shared" si="1218"/>
        <v>0</v>
      </c>
      <c r="D13615" s="98">
        <f t="shared" si="1221"/>
        <v>144</v>
      </c>
      <c r="E13615" s="98">
        <f t="shared" si="1216"/>
        <v>71</v>
      </c>
      <c r="F13615" s="397">
        <f>F13613+(E13615-E13613)*(F13616-F13613)/(E13616-E13613)</f>
        <v>4.9069333333333329</v>
      </c>
      <c r="G13615" s="98">
        <v>15</v>
      </c>
      <c r="H13615" s="491">
        <f>H13613+(E13615-E13613)*(H13616-H13613)/(E13616-E13613)</f>
        <v>0.49196633333333334</v>
      </c>
      <c r="I13615" s="492">
        <f>I13613+(E13615-E13613)*(I13616-I13613)/(E13616-E13613)</f>
        <v>10</v>
      </c>
      <c r="J13615" s="397">
        <f>J13613+(E13615-E13613)*(J13616-J13613)/(E13616-E13613)</f>
        <v>0.32996666666666663</v>
      </c>
      <c r="K13615" s="469">
        <f t="shared" si="1219"/>
        <v>9.9741242456292731</v>
      </c>
      <c r="L13615" s="469">
        <f t="shared" si="1220"/>
        <v>-2.5875754370726867E-2</v>
      </c>
    </row>
    <row r="13616" spans="1:12">
      <c r="A13616" s="480" t="str">
        <f t="shared" si="1214"/>
        <v>D800-120</v>
      </c>
      <c r="B13616" s="480">
        <f t="shared" si="1217"/>
        <v>12</v>
      </c>
      <c r="C13616" s="480">
        <f t="shared" si="1218"/>
        <v>0</v>
      </c>
      <c r="D13616" s="480">
        <f t="shared" si="1221"/>
        <v>144</v>
      </c>
      <c r="E13616" s="480">
        <f t="shared" si="1216"/>
        <v>72</v>
      </c>
      <c r="F13616" s="484">
        <v>4.9170999999999996</v>
      </c>
      <c r="G13616" s="480">
        <v>15</v>
      </c>
      <c r="H13616" s="482">
        <v>0.48905999999999999</v>
      </c>
      <c r="I13616" s="483">
        <v>10.1</v>
      </c>
      <c r="J13616" s="484">
        <v>0.32479999999999998</v>
      </c>
      <c r="K13616" s="469">
        <f t="shared" si="1219"/>
        <v>10.05418558050137</v>
      </c>
      <c r="L13616" s="469">
        <f t="shared" si="1220"/>
        <v>-4.5814419498629633E-2</v>
      </c>
    </row>
    <row r="13617" spans="1:12">
      <c r="A13617" s="98" t="str">
        <f t="shared" si="1214"/>
        <v>D800-120</v>
      </c>
      <c r="B13617" s="98">
        <f t="shared" si="1217"/>
        <v>12</v>
      </c>
      <c r="C13617" s="98">
        <f t="shared" si="1218"/>
        <v>0</v>
      </c>
      <c r="D13617" s="98">
        <f t="shared" si="1221"/>
        <v>144</v>
      </c>
      <c r="E13617" s="98">
        <f t="shared" si="1216"/>
        <v>73</v>
      </c>
      <c r="F13617" s="397">
        <f>F13616+(E13617-E13616)*(F13619-F13616)/(E13619-E13616)</f>
        <v>4.9271666666666665</v>
      </c>
      <c r="G13617" s="98">
        <v>15</v>
      </c>
      <c r="H13617" s="491">
        <f>H13616+(E13617-E13616)*(H13619-H13616)/(E13619-E13616)</f>
        <v>0.48613966666666664</v>
      </c>
      <c r="I13617" s="492">
        <f>I13616+(E13617-E13616)*(I13619-I13616)/(E13619-E13616)</f>
        <v>10.166666666666666</v>
      </c>
      <c r="J13617" s="397">
        <f>J13616+(E13617-E13616)*(J13619-J13616)/(E13619-E13616)</f>
        <v>0.31966666666666665</v>
      </c>
      <c r="K13617" s="469">
        <f t="shared" si="1219"/>
        <v>10.135290338373267</v>
      </c>
      <c r="L13617" s="469">
        <f t="shared" si="1220"/>
        <v>-3.1376328293399425E-2</v>
      </c>
    </row>
    <row r="13618" spans="1:12">
      <c r="A13618" s="98" t="str">
        <f t="shared" si="1214"/>
        <v>D800-120</v>
      </c>
      <c r="B13618" s="98">
        <f t="shared" si="1217"/>
        <v>12</v>
      </c>
      <c r="C13618" s="98">
        <f t="shared" si="1218"/>
        <v>0</v>
      </c>
      <c r="D13618" s="98">
        <f t="shared" si="1221"/>
        <v>144</v>
      </c>
      <c r="E13618" s="98">
        <f t="shared" si="1216"/>
        <v>74</v>
      </c>
      <c r="F13618" s="397">
        <f>F13616+(E13618-E13616)*(F13619-F13616)/(E13619-E13616)</f>
        <v>4.9372333333333334</v>
      </c>
      <c r="G13618" s="98">
        <v>15</v>
      </c>
      <c r="H13618" s="491">
        <f>H13616+(E13618-E13616)*(H13619-H13616)/(E13619-E13616)</f>
        <v>0.48321933333333333</v>
      </c>
      <c r="I13618" s="492">
        <f>I13616+(E13618-E13616)*(I13619-I13616)/(E13619-E13616)</f>
        <v>10.233333333333334</v>
      </c>
      <c r="J13618" s="397">
        <f>J13616+(E13618-E13616)*(J13619-J13616)/(E13619-E13616)</f>
        <v>0.31453333333333333</v>
      </c>
      <c r="K13618" s="469">
        <f t="shared" si="1219"/>
        <v>10.217375408544637</v>
      </c>
      <c r="L13618" s="469">
        <f t="shared" si="1220"/>
        <v>-1.5957924788697397E-2</v>
      </c>
    </row>
    <row r="13619" spans="1:12">
      <c r="A13619" s="480" t="str">
        <f t="shared" si="1214"/>
        <v>D800-120</v>
      </c>
      <c r="B13619" s="480">
        <f t="shared" si="1217"/>
        <v>12</v>
      </c>
      <c r="C13619" s="480">
        <f t="shared" si="1218"/>
        <v>0</v>
      </c>
      <c r="D13619" s="480">
        <f t="shared" si="1221"/>
        <v>144</v>
      </c>
      <c r="E13619" s="480">
        <f t="shared" si="1216"/>
        <v>75</v>
      </c>
      <c r="F13619" s="484">
        <v>4.9473000000000003</v>
      </c>
      <c r="G13619" s="480">
        <v>15</v>
      </c>
      <c r="H13619" s="482">
        <v>0.48029899999999998</v>
      </c>
      <c r="I13619" s="483">
        <v>10.3</v>
      </c>
      <c r="J13619" s="484">
        <v>0.30940000000000001</v>
      </c>
      <c r="K13619" s="469">
        <f t="shared" si="1219"/>
        <v>10.300458672618516</v>
      </c>
      <c r="L13619" s="469">
        <f t="shared" si="1220"/>
        <v>4.5867261851562091E-4</v>
      </c>
    </row>
    <row r="13620" spans="1:12">
      <c r="A13620" s="98" t="str">
        <f t="shared" si="1214"/>
        <v>D800-120</v>
      </c>
      <c r="B13620" s="98">
        <f t="shared" si="1217"/>
        <v>12</v>
      </c>
      <c r="C13620" s="98">
        <f t="shared" si="1218"/>
        <v>0</v>
      </c>
      <c r="D13620" s="98">
        <f t="shared" si="1221"/>
        <v>144</v>
      </c>
      <c r="E13620" s="98">
        <f t="shared" si="1216"/>
        <v>76</v>
      </c>
      <c r="F13620" s="397">
        <f>F13619+(E13620-E13619)*(F13622-F13619)/(E13622-E13619)</f>
        <v>4.9573333333333336</v>
      </c>
      <c r="G13620" s="98">
        <v>15</v>
      </c>
      <c r="H13620" s="491">
        <f>H13619+(E13620-E13619)*(H13622-H13619)/(E13622-E13619)</f>
        <v>0.47736333333333331</v>
      </c>
      <c r="I13620" s="492">
        <f>I13619+(E13620-E13619)*(I13622-I13619)/(E13622-E13619)</f>
        <v>10.4</v>
      </c>
      <c r="J13620" s="397">
        <f>J13619+(E13620-E13619)*(J13622-J13619)/(E13622-E13619)</f>
        <v>0.30423333333333336</v>
      </c>
      <c r="K13620" s="469">
        <f t="shared" si="1219"/>
        <v>10.384822182963362</v>
      </c>
      <c r="L13620" s="469">
        <f t="shared" si="1220"/>
        <v>-1.5177817036638785E-2</v>
      </c>
    </row>
    <row r="13621" spans="1:12">
      <c r="A13621" s="98" t="str">
        <f t="shared" ref="A13621:A13664" si="1222">A13620</f>
        <v>D800-120</v>
      </c>
      <c r="B13621" s="98">
        <f t="shared" si="1217"/>
        <v>12</v>
      </c>
      <c r="C13621" s="98">
        <f t="shared" si="1218"/>
        <v>0</v>
      </c>
      <c r="D13621" s="98">
        <f t="shared" ref="D13621:D13652" si="1223">D13620</f>
        <v>144</v>
      </c>
      <c r="E13621" s="98">
        <f t="shared" ref="E13621:E13664" si="1224">E13620+1</f>
        <v>77</v>
      </c>
      <c r="F13621" s="397">
        <f>F13619+(E13621-E13619)*(F13622-F13619)/(E13622-E13619)</f>
        <v>4.9673666666666669</v>
      </c>
      <c r="G13621" s="98">
        <v>15</v>
      </c>
      <c r="H13621" s="491">
        <f>H13619+(E13621-E13619)*(H13622-H13619)/(E13622-E13619)</f>
        <v>0.47442766666666669</v>
      </c>
      <c r="I13621" s="492">
        <f>I13619+(E13621-E13619)*(I13622-I13619)/(E13622-E13619)</f>
        <v>10.5</v>
      </c>
      <c r="J13621" s="397">
        <f>J13619+(E13621-E13619)*(J13622-J13619)/(E13622-E13619)</f>
        <v>0.29906666666666665</v>
      </c>
      <c r="K13621" s="469">
        <f t="shared" si="1219"/>
        <v>10.470229743487415</v>
      </c>
      <c r="L13621" s="469">
        <f t="shared" si="1220"/>
        <v>-2.9770256512584581E-2</v>
      </c>
    </row>
    <row r="13622" spans="1:12">
      <c r="A13622" s="480" t="str">
        <f t="shared" si="1222"/>
        <v>D800-120</v>
      </c>
      <c r="B13622" s="480">
        <f t="shared" si="1217"/>
        <v>12</v>
      </c>
      <c r="C13622" s="480">
        <f t="shared" si="1218"/>
        <v>0</v>
      </c>
      <c r="D13622" s="480">
        <f t="shared" si="1223"/>
        <v>144</v>
      </c>
      <c r="E13622" s="480">
        <f t="shared" si="1224"/>
        <v>78</v>
      </c>
      <c r="F13622" s="484">
        <v>4.9774000000000003</v>
      </c>
      <c r="G13622" s="480">
        <v>15</v>
      </c>
      <c r="H13622" s="482">
        <v>0.47149200000000002</v>
      </c>
      <c r="I13622" s="483">
        <v>10.6</v>
      </c>
      <c r="J13622" s="484">
        <v>0.29389999999999999</v>
      </c>
      <c r="K13622" s="469">
        <f t="shared" si="1219"/>
        <v>10.55670085600604</v>
      </c>
      <c r="L13622" s="469">
        <f t="shared" si="1220"/>
        <v>-4.3299143993959177E-2</v>
      </c>
    </row>
    <row r="13623" spans="1:12">
      <c r="A13623" s="98" t="str">
        <f t="shared" si="1222"/>
        <v>D800-120</v>
      </c>
      <c r="B13623" s="98">
        <f t="shared" si="1217"/>
        <v>12</v>
      </c>
      <c r="C13623" s="98">
        <f t="shared" si="1218"/>
        <v>0</v>
      </c>
      <c r="D13623" s="98">
        <f t="shared" si="1223"/>
        <v>144</v>
      </c>
      <c r="E13623" s="98">
        <f t="shared" si="1224"/>
        <v>79</v>
      </c>
      <c r="F13623" s="397">
        <f>F13622+(E13623-E13622)*(F13625-F13622)/(E13625-E13622)</f>
        <v>4.9873666666666665</v>
      </c>
      <c r="G13623" s="98">
        <v>15</v>
      </c>
      <c r="H13623" s="491">
        <f>H13622+(E13623-E13622)*(H13625-H13622)/(E13625-E13622)</f>
        <v>0.46854033333333334</v>
      </c>
      <c r="I13623" s="492">
        <f>I13622+(E13623-E13622)*(I13625-I13622)/(E13625-E13622)</f>
        <v>10.666666666666666</v>
      </c>
      <c r="J13623" s="397">
        <f>J13622+(E13623-E13622)*(J13625-J13622)/(E13625-E13622)</f>
        <v>0.28873333333333334</v>
      </c>
      <c r="K13623" s="469">
        <f t="shared" si="1219"/>
        <v>10.644476711716743</v>
      </c>
      <c r="L13623" s="469">
        <f t="shared" si="1220"/>
        <v>-2.2189954949922708E-2</v>
      </c>
    </row>
    <row r="13624" spans="1:12">
      <c r="A13624" s="98" t="str">
        <f t="shared" si="1222"/>
        <v>D800-120</v>
      </c>
      <c r="B13624" s="98">
        <f t="shared" si="1217"/>
        <v>12</v>
      </c>
      <c r="C13624" s="98">
        <f t="shared" si="1218"/>
        <v>0</v>
      </c>
      <c r="D13624" s="98">
        <f t="shared" si="1223"/>
        <v>144</v>
      </c>
      <c r="E13624" s="98">
        <f t="shared" si="1224"/>
        <v>80</v>
      </c>
      <c r="F13624" s="397">
        <f>F13622+(E13624-E13622)*(F13625-F13622)/(E13625-E13622)</f>
        <v>4.9973333333333336</v>
      </c>
      <c r="G13624" s="98">
        <v>15</v>
      </c>
      <c r="H13624" s="491">
        <f>H13622+(E13624-E13622)*(H13625-H13622)/(E13625-E13622)</f>
        <v>0.46558866666666671</v>
      </c>
      <c r="I13624" s="492">
        <f>I13622+(E13624-E13622)*(I13625-I13622)/(E13625-E13622)</f>
        <v>10.733333333333334</v>
      </c>
      <c r="J13624" s="397">
        <f>J13622+(E13624-E13622)*(J13625-J13622)/(E13625-E13622)</f>
        <v>0.28356666666666663</v>
      </c>
      <c r="K13624" s="469">
        <f t="shared" si="1219"/>
        <v>10.733365502883089</v>
      </c>
      <c r="L13624" s="469">
        <f t="shared" si="1220"/>
        <v>3.2169549754712534E-5</v>
      </c>
    </row>
    <row r="13625" spans="1:12">
      <c r="A13625" s="480" t="str">
        <f t="shared" si="1222"/>
        <v>D800-120</v>
      </c>
      <c r="B13625" s="480">
        <f t="shared" si="1217"/>
        <v>12</v>
      </c>
      <c r="C13625" s="480">
        <f t="shared" si="1218"/>
        <v>0</v>
      </c>
      <c r="D13625" s="480">
        <f t="shared" si="1223"/>
        <v>144</v>
      </c>
      <c r="E13625" s="480">
        <f t="shared" si="1224"/>
        <v>81</v>
      </c>
      <c r="F13625" s="484">
        <v>5.0072999999999999</v>
      </c>
      <c r="G13625" s="480">
        <v>15</v>
      </c>
      <c r="H13625" s="482">
        <v>0.46263700000000002</v>
      </c>
      <c r="I13625" s="483">
        <v>10.8</v>
      </c>
      <c r="J13625" s="484">
        <v>0.27839999999999998</v>
      </c>
      <c r="K13625" s="469">
        <f t="shared" si="1219"/>
        <v>10.823388531397185</v>
      </c>
      <c r="L13625" s="469">
        <f t="shared" si="1220"/>
        <v>2.3388531397184664E-2</v>
      </c>
    </row>
    <row r="13626" spans="1:12">
      <c r="A13626" s="98" t="str">
        <f t="shared" si="1222"/>
        <v>D800-120</v>
      </c>
      <c r="B13626" s="98">
        <f t="shared" si="1217"/>
        <v>12</v>
      </c>
      <c r="C13626" s="98">
        <f t="shared" si="1218"/>
        <v>0</v>
      </c>
      <c r="D13626" s="98">
        <f t="shared" si="1223"/>
        <v>144</v>
      </c>
      <c r="E13626" s="98">
        <f t="shared" si="1224"/>
        <v>82</v>
      </c>
      <c r="F13626" s="397">
        <f>F13625+(E13626-E13625)*(F13628-F13625)/(E13628-E13625)</f>
        <v>5.0171999999999999</v>
      </c>
      <c r="G13626" s="98">
        <v>15</v>
      </c>
      <c r="H13626" s="491">
        <f>H13625+(E13626-E13625)*(H13628-H13625)/(E13628-E13625)</f>
        <v>0.4596676666666667</v>
      </c>
      <c r="I13626" s="492">
        <f>I13625+(E13626-E13625)*(I13628-I13625)/(E13628-E13625)</f>
        <v>10.9</v>
      </c>
      <c r="J13626" s="397">
        <f>J13625+(E13626-E13625)*(J13628-J13625)/(E13628-E13625)</f>
        <v>0.27323333333333333</v>
      </c>
      <c r="K13626" s="469">
        <f t="shared" si="1219"/>
        <v>10.914842099690862</v>
      </c>
      <c r="L13626" s="469">
        <f t="shared" si="1220"/>
        <v>1.4842099690861588E-2</v>
      </c>
    </row>
    <row r="13627" spans="1:12">
      <c r="A13627" s="98" t="str">
        <f t="shared" si="1222"/>
        <v>D800-120</v>
      </c>
      <c r="B13627" s="98">
        <f t="shared" si="1217"/>
        <v>12</v>
      </c>
      <c r="C13627" s="98">
        <f t="shared" si="1218"/>
        <v>0</v>
      </c>
      <c r="D13627" s="98">
        <f t="shared" si="1223"/>
        <v>144</v>
      </c>
      <c r="E13627" s="98">
        <f t="shared" si="1224"/>
        <v>83</v>
      </c>
      <c r="F13627" s="397">
        <f>F13625+(E13627-E13625)*(F13628-F13625)/(E13628-E13625)</f>
        <v>5.0270999999999999</v>
      </c>
      <c r="G13627" s="98">
        <v>15</v>
      </c>
      <c r="H13627" s="491">
        <f>H13625+(E13627-E13625)*(H13628-H13625)/(E13628-E13625)</f>
        <v>0.45669833333333332</v>
      </c>
      <c r="I13627" s="492">
        <f>I13625+(E13627-E13625)*(I13628-I13625)/(E13628-E13625)</f>
        <v>11</v>
      </c>
      <c r="J13627" s="397">
        <f>J13625+(E13627-E13625)*(J13628-J13625)/(E13628-E13625)</f>
        <v>0.26806666666666668</v>
      </c>
      <c r="K13627" s="469">
        <f t="shared" si="1219"/>
        <v>11.007484882435159</v>
      </c>
      <c r="L13627" s="469">
        <f t="shared" si="1220"/>
        <v>7.4848824351594345E-3</v>
      </c>
    </row>
    <row r="13628" spans="1:12">
      <c r="A13628" s="480" t="str">
        <f t="shared" si="1222"/>
        <v>D800-120</v>
      </c>
      <c r="B13628" s="480">
        <f t="shared" si="1217"/>
        <v>12</v>
      </c>
      <c r="C13628" s="480">
        <f t="shared" si="1218"/>
        <v>0</v>
      </c>
      <c r="D13628" s="480">
        <f t="shared" si="1223"/>
        <v>144</v>
      </c>
      <c r="E13628" s="480">
        <f t="shared" si="1224"/>
        <v>84</v>
      </c>
      <c r="F13628" s="484">
        <v>5.0369999999999999</v>
      </c>
      <c r="G13628" s="480">
        <v>15</v>
      </c>
      <c r="H13628" s="482">
        <v>0.45372899999999999</v>
      </c>
      <c r="I13628" s="483">
        <v>11.1</v>
      </c>
      <c r="J13628" s="484">
        <v>0.26290000000000002</v>
      </c>
      <c r="K13628" s="469">
        <f t="shared" si="1219"/>
        <v>11.101340227316305</v>
      </c>
      <c r="L13628" s="469">
        <f t="shared" si="1220"/>
        <v>1.3402273163052314E-3</v>
      </c>
    </row>
    <row r="13629" spans="1:12">
      <c r="A13629" s="98" t="str">
        <f t="shared" si="1222"/>
        <v>D800-120</v>
      </c>
      <c r="B13629" s="98">
        <f t="shared" ref="B13629:B13692" si="1225">INT(D13629/12)</f>
        <v>12</v>
      </c>
      <c r="C13629" s="98">
        <f t="shared" ref="C13629:C13692" si="1226">D13629-B13629*12</f>
        <v>0</v>
      </c>
      <c r="D13629" s="98">
        <f t="shared" si="1223"/>
        <v>144</v>
      </c>
      <c r="E13629" s="98">
        <f t="shared" si="1224"/>
        <v>85</v>
      </c>
      <c r="F13629" s="397">
        <f>F13628+(E13629-E13628)*(F13631-F13628)/(E13631-E13628)</f>
        <v>5.0468333333333328</v>
      </c>
      <c r="G13629" s="98">
        <v>15</v>
      </c>
      <c r="H13629" s="491">
        <f>H13628+(E13629-E13628)*(H13631-H13628)/(E13631-E13628)</f>
        <v>0.45074066666666668</v>
      </c>
      <c r="I13629" s="492">
        <f>I13628+(E13629-E13628)*(I13631-I13628)/(E13631-E13628)</f>
        <v>11.2</v>
      </c>
      <c r="J13629" s="397">
        <f>J13628+(E13629-E13628)*(J13631-J13628)/(E13631-E13628)</f>
        <v>0.2577666666666667</v>
      </c>
      <c r="K13629" s="469">
        <f t="shared" si="1219"/>
        <v>11.196756153945135</v>
      </c>
      <c r="L13629" s="469">
        <f t="shared" si="1220"/>
        <v>-3.2438460548647186E-3</v>
      </c>
    </row>
    <row r="13630" spans="1:12">
      <c r="A13630" s="98" t="str">
        <f t="shared" si="1222"/>
        <v>D800-120</v>
      </c>
      <c r="B13630" s="98">
        <f t="shared" si="1225"/>
        <v>12</v>
      </c>
      <c r="C13630" s="98">
        <f t="shared" si="1226"/>
        <v>0</v>
      </c>
      <c r="D13630" s="98">
        <f t="shared" si="1223"/>
        <v>144</v>
      </c>
      <c r="E13630" s="98">
        <f t="shared" si="1224"/>
        <v>86</v>
      </c>
      <c r="F13630" s="397">
        <f>F13628+(E13630-E13628)*(F13631-F13628)/(E13631-E13628)</f>
        <v>5.0566666666666666</v>
      </c>
      <c r="G13630" s="98">
        <v>15</v>
      </c>
      <c r="H13630" s="491">
        <f>H13628+(E13630-E13628)*(H13631-H13628)/(E13631-E13628)</f>
        <v>0.44775233333333331</v>
      </c>
      <c r="I13630" s="492">
        <f>I13628+(E13630-E13628)*(I13631-I13628)/(E13631-E13628)</f>
        <v>11.3</v>
      </c>
      <c r="J13630" s="397">
        <f>J13628+(E13630-E13628)*(J13631-J13628)/(E13631-E13628)</f>
        <v>0.25263333333333332</v>
      </c>
      <c r="K13630" s="469">
        <f t="shared" si="1219"/>
        <v>11.293445706964491</v>
      </c>
      <c r="L13630" s="469">
        <f t="shared" si="1220"/>
        <v>-6.5542930355100282E-3</v>
      </c>
    </row>
    <row r="13631" spans="1:12">
      <c r="A13631" s="480" t="str">
        <f t="shared" si="1222"/>
        <v>D800-120</v>
      </c>
      <c r="B13631" s="480">
        <f t="shared" si="1225"/>
        <v>12</v>
      </c>
      <c r="C13631" s="480">
        <f t="shared" si="1226"/>
        <v>0</v>
      </c>
      <c r="D13631" s="480">
        <f t="shared" si="1223"/>
        <v>144</v>
      </c>
      <c r="E13631" s="480">
        <f t="shared" si="1224"/>
        <v>87</v>
      </c>
      <c r="F13631" s="484">
        <v>5.0664999999999996</v>
      </c>
      <c r="G13631" s="480">
        <v>15</v>
      </c>
      <c r="H13631" s="482">
        <v>0.44476399999999999</v>
      </c>
      <c r="I13631" s="483">
        <v>11.4</v>
      </c>
      <c r="J13631" s="484">
        <v>0.2475</v>
      </c>
      <c r="K13631" s="469">
        <f t="shared" si="1219"/>
        <v>11.391434558552399</v>
      </c>
      <c r="L13631" s="469">
        <f t="shared" si="1220"/>
        <v>-8.5654414476010743E-3</v>
      </c>
    </row>
    <row r="13632" spans="1:12">
      <c r="A13632" s="98" t="str">
        <f t="shared" si="1222"/>
        <v>D800-120</v>
      </c>
      <c r="B13632" s="98">
        <f t="shared" si="1225"/>
        <v>12</v>
      </c>
      <c r="C13632" s="98">
        <f t="shared" si="1226"/>
        <v>0</v>
      </c>
      <c r="D13632" s="98">
        <f t="shared" si="1223"/>
        <v>144</v>
      </c>
      <c r="E13632" s="98">
        <f t="shared" si="1224"/>
        <v>88</v>
      </c>
      <c r="F13632" s="397">
        <f>F13631+(E13632-E13631)*(F13634-F13631)/(E13634-E13631)</f>
        <v>5.0762999999999998</v>
      </c>
      <c r="G13632" s="98">
        <v>15</v>
      </c>
      <c r="H13632" s="491">
        <f>H13631+(E13632-E13631)*(H13634-H13631)/(E13634-E13631)</f>
        <v>0.44175566666666666</v>
      </c>
      <c r="I13632" s="492">
        <f>I13631+(E13632-E13631)*(I13634-I13631)/(E13634-E13631)</f>
        <v>11.5</v>
      </c>
      <c r="J13632" s="397">
        <f>J13631+(E13632-E13631)*(J13634-J13631)/(E13634-E13631)</f>
        <v>0.24233333333333335</v>
      </c>
      <c r="K13632" s="469">
        <f t="shared" si="1219"/>
        <v>11.491193849994001</v>
      </c>
      <c r="L13632" s="469">
        <f t="shared" si="1220"/>
        <v>-8.8061500059986031E-3</v>
      </c>
    </row>
    <row r="13633" spans="1:12">
      <c r="A13633" s="98" t="str">
        <f t="shared" si="1222"/>
        <v>D800-120</v>
      </c>
      <c r="B13633" s="98">
        <f t="shared" si="1225"/>
        <v>12</v>
      </c>
      <c r="C13633" s="98">
        <f t="shared" si="1226"/>
        <v>0</v>
      </c>
      <c r="D13633" s="98">
        <f t="shared" si="1223"/>
        <v>144</v>
      </c>
      <c r="E13633" s="98">
        <f t="shared" si="1224"/>
        <v>89</v>
      </c>
      <c r="F13633" s="397">
        <f>F13631+(E13633-E13631)*(F13634-F13631)/(E13634-E13631)</f>
        <v>5.0861000000000001</v>
      </c>
      <c r="G13633" s="98">
        <v>15</v>
      </c>
      <c r="H13633" s="491">
        <f>H13631+(E13633-E13631)*(H13634-H13631)/(E13634-E13631)</f>
        <v>0.43874733333333332</v>
      </c>
      <c r="I13633" s="492">
        <f>I13631+(E13633-E13631)*(I13634-I13631)/(E13634-E13631)</f>
        <v>11.6</v>
      </c>
      <c r="J13633" s="397">
        <f>J13631+(E13633-E13631)*(J13634-J13631)/(E13634-E13631)</f>
        <v>0.23716666666666666</v>
      </c>
      <c r="K13633" s="469">
        <f t="shared" si="1219"/>
        <v>11.592321168903592</v>
      </c>
      <c r="L13633" s="469">
        <f t="shared" si="1220"/>
        <v>-7.6788310964079898E-3</v>
      </c>
    </row>
    <row r="13634" spans="1:12">
      <c r="A13634" s="480" t="str">
        <f t="shared" si="1222"/>
        <v>D800-120</v>
      </c>
      <c r="B13634" s="480">
        <f t="shared" si="1225"/>
        <v>12</v>
      </c>
      <c r="C13634" s="480">
        <f t="shared" si="1226"/>
        <v>0</v>
      </c>
      <c r="D13634" s="480">
        <f t="shared" si="1223"/>
        <v>144</v>
      </c>
      <c r="E13634" s="480">
        <f t="shared" si="1224"/>
        <v>90</v>
      </c>
      <c r="F13634" s="484">
        <v>5.0959000000000003</v>
      </c>
      <c r="G13634" s="480">
        <v>15</v>
      </c>
      <c r="H13634" s="482">
        <v>0.43573899999999999</v>
      </c>
      <c r="I13634" s="483">
        <v>11.7</v>
      </c>
      <c r="J13634" s="484">
        <v>0.23200000000000001</v>
      </c>
      <c r="K13634" s="469">
        <f t="shared" si="1219"/>
        <v>11.694844849783932</v>
      </c>
      <c r="L13634" s="469">
        <f t="shared" si="1220"/>
        <v>-5.1551502160673834E-3</v>
      </c>
    </row>
    <row r="13635" spans="1:12">
      <c r="A13635" s="98" t="str">
        <f t="shared" si="1222"/>
        <v>D800-120</v>
      </c>
      <c r="B13635" s="98">
        <f t="shared" si="1225"/>
        <v>12</v>
      </c>
      <c r="C13635" s="98">
        <f t="shared" si="1226"/>
        <v>0</v>
      </c>
      <c r="D13635" s="98">
        <f t="shared" si="1223"/>
        <v>144</v>
      </c>
      <c r="E13635" s="98">
        <f t="shared" si="1224"/>
        <v>91</v>
      </c>
      <c r="F13635" s="397">
        <f>F13634+(E13635-E13634)*(F13637-F13634)/(E13637-E13634)</f>
        <v>5.1056333333333335</v>
      </c>
      <c r="G13635" s="98">
        <v>15</v>
      </c>
      <c r="H13635" s="491">
        <f>H13634+(E13635-E13634)*(H13637-H13634)/(E13637-E13634)</f>
        <v>0.43270900000000001</v>
      </c>
      <c r="I13635" s="492">
        <f>I13634+(E13635-E13634)*(I13637-I13634)/(E13637-E13634)</f>
        <v>11.799999999999999</v>
      </c>
      <c r="J13635" s="397">
        <f>J13634+(E13635-E13634)*(J13637-J13634)/(E13637-E13634)</f>
        <v>0.22683333333333333</v>
      </c>
      <c r="K13635" s="469">
        <f t="shared" si="1219"/>
        <v>11.799230737824573</v>
      </c>
      <c r="L13635" s="469">
        <f t="shared" si="1220"/>
        <v>-7.6926217542627739E-4</v>
      </c>
    </row>
    <row r="13636" spans="1:12">
      <c r="A13636" s="98" t="str">
        <f t="shared" si="1222"/>
        <v>D800-120</v>
      </c>
      <c r="B13636" s="98">
        <f t="shared" si="1225"/>
        <v>12</v>
      </c>
      <c r="C13636" s="98">
        <f t="shared" si="1226"/>
        <v>0</v>
      </c>
      <c r="D13636" s="98">
        <f t="shared" si="1223"/>
        <v>144</v>
      </c>
      <c r="E13636" s="98">
        <f t="shared" si="1224"/>
        <v>92</v>
      </c>
      <c r="F13636" s="397">
        <f>F13634+(E13636-E13634)*(F13637-F13634)/(E13637-E13634)</f>
        <v>5.1153666666666666</v>
      </c>
      <c r="G13636" s="98">
        <v>15</v>
      </c>
      <c r="H13636" s="491">
        <f>H13634+(E13636-E13634)*(H13637-H13634)/(E13637-E13634)</f>
        <v>0.42967899999999998</v>
      </c>
      <c r="I13636" s="492">
        <f>I13634+(E13636-E13634)*(I13637-I13634)/(E13637-E13634)</f>
        <v>11.9</v>
      </c>
      <c r="J13636" s="397">
        <f>J13634+(E13636-E13634)*(J13637-J13634)/(E13637-E13634)</f>
        <v>0.22166666666666668</v>
      </c>
      <c r="K13636" s="469">
        <f t="shared" si="1219"/>
        <v>11.905088837636159</v>
      </c>
      <c r="L13636" s="469">
        <f t="shared" si="1220"/>
        <v>5.0888376361584164E-3</v>
      </c>
    </row>
    <row r="13637" spans="1:12">
      <c r="A13637" s="480" t="str">
        <f t="shared" si="1222"/>
        <v>D800-120</v>
      </c>
      <c r="B13637" s="480">
        <f t="shared" si="1225"/>
        <v>12</v>
      </c>
      <c r="C13637" s="480">
        <f t="shared" si="1226"/>
        <v>0</v>
      </c>
      <c r="D13637" s="480">
        <f t="shared" si="1223"/>
        <v>144</v>
      </c>
      <c r="E13637" s="480">
        <f t="shared" si="1224"/>
        <v>93</v>
      </c>
      <c r="F13637" s="484">
        <v>5.1250999999999998</v>
      </c>
      <c r="G13637" s="480">
        <v>15</v>
      </c>
      <c r="H13637" s="482">
        <v>0.426649</v>
      </c>
      <c r="I13637" s="483">
        <v>12</v>
      </c>
      <c r="J13637" s="484">
        <v>0.2165</v>
      </c>
      <c r="K13637" s="469">
        <f t="shared" si="1219"/>
        <v>12.012450515529158</v>
      </c>
      <c r="L13637" s="469">
        <f t="shared" si="1220"/>
        <v>1.2450515529158324E-2</v>
      </c>
    </row>
    <row r="13638" spans="1:12">
      <c r="A13638" s="98" t="str">
        <f t="shared" si="1222"/>
        <v>D800-120</v>
      </c>
      <c r="B13638" s="98">
        <f t="shared" si="1225"/>
        <v>12</v>
      </c>
      <c r="C13638" s="98">
        <f t="shared" si="1226"/>
        <v>0</v>
      </c>
      <c r="D13638" s="98">
        <f t="shared" si="1223"/>
        <v>144</v>
      </c>
      <c r="E13638" s="98">
        <f t="shared" si="1224"/>
        <v>94</v>
      </c>
      <c r="F13638" s="397">
        <f>F13637+(E13638-E13637)*(F13640-F13637)/(E13640-E13637)</f>
        <v>5.1347666666666667</v>
      </c>
      <c r="G13638" s="98">
        <v>15</v>
      </c>
      <c r="H13638" s="491">
        <f>H13637+(E13638-E13637)*(H13640-H13637)/(E13640-E13637)</f>
        <v>0.42359666666666668</v>
      </c>
      <c r="I13638" s="492">
        <f>I13637+(E13638-E13637)*(I13640-I13637)/(E13640-E13637)</f>
        <v>12.1</v>
      </c>
      <c r="J13638" s="397">
        <f>J13637+(E13638-E13637)*(J13640-J13637)/(E13640-E13637)</f>
        <v>0.21136666666666667</v>
      </c>
      <c r="K13638" s="469">
        <f t="shared" si="1219"/>
        <v>12.121829727964494</v>
      </c>
      <c r="L13638" s="469">
        <f t="shared" si="1220"/>
        <v>2.1829727964494339E-2</v>
      </c>
    </row>
    <row r="13639" spans="1:12">
      <c r="A13639" s="98" t="str">
        <f t="shared" si="1222"/>
        <v>D800-120</v>
      </c>
      <c r="B13639" s="98">
        <f t="shared" si="1225"/>
        <v>12</v>
      </c>
      <c r="C13639" s="98">
        <f t="shared" si="1226"/>
        <v>0</v>
      </c>
      <c r="D13639" s="98">
        <f t="shared" si="1223"/>
        <v>144</v>
      </c>
      <c r="E13639" s="98">
        <f t="shared" si="1224"/>
        <v>95</v>
      </c>
      <c r="F13639" s="397">
        <f>F13637+(E13639-E13637)*(F13640-F13637)/(E13640-E13637)</f>
        <v>5.1444333333333327</v>
      </c>
      <c r="G13639" s="98">
        <v>15</v>
      </c>
      <c r="H13639" s="491">
        <f>H13637+(E13639-E13637)*(H13640-H13637)/(E13640-E13637)</f>
        <v>0.4205443333333333</v>
      </c>
      <c r="I13639" s="492">
        <f>I13637+(E13639-E13637)*(I13640-I13637)/(E13640-E13637)</f>
        <v>12.200000000000001</v>
      </c>
      <c r="J13639" s="397">
        <f>J13637+(E13639-E13637)*(J13640-J13637)/(E13640-E13637)</f>
        <v>0.20623333333333332</v>
      </c>
      <c r="K13639" s="469">
        <f t="shared" si="1219"/>
        <v>12.232796700783824</v>
      </c>
      <c r="L13639" s="469">
        <f t="shared" si="1220"/>
        <v>3.279670078382324E-2</v>
      </c>
    </row>
    <row r="13640" spans="1:12">
      <c r="A13640" s="480" t="str">
        <f t="shared" si="1222"/>
        <v>D800-120</v>
      </c>
      <c r="B13640" s="480">
        <f t="shared" si="1225"/>
        <v>12</v>
      </c>
      <c r="C13640" s="480">
        <f t="shared" si="1226"/>
        <v>0</v>
      </c>
      <c r="D13640" s="480">
        <f t="shared" si="1223"/>
        <v>144</v>
      </c>
      <c r="E13640" s="480">
        <f t="shared" si="1224"/>
        <v>96</v>
      </c>
      <c r="F13640" s="484">
        <v>5.1540999999999997</v>
      </c>
      <c r="G13640" s="480">
        <v>15</v>
      </c>
      <c r="H13640" s="482">
        <v>0.41749199999999997</v>
      </c>
      <c r="I13640" s="483">
        <v>12.3</v>
      </c>
      <c r="J13640" s="484">
        <v>0.2011</v>
      </c>
      <c r="K13640" s="469">
        <f t="shared" si="1219"/>
        <v>12.345386258898374</v>
      </c>
      <c r="L13640" s="469">
        <f t="shared" si="1220"/>
        <v>4.5386258898373555E-2</v>
      </c>
    </row>
    <row r="13641" spans="1:12">
      <c r="A13641" s="98" t="str">
        <f t="shared" si="1222"/>
        <v>D800-120</v>
      </c>
      <c r="B13641" s="98">
        <f t="shared" si="1225"/>
        <v>12</v>
      </c>
      <c r="C13641" s="98">
        <f t="shared" si="1226"/>
        <v>0</v>
      </c>
      <c r="D13641" s="98">
        <f t="shared" si="1223"/>
        <v>144</v>
      </c>
      <c r="E13641" s="98">
        <f t="shared" si="1224"/>
        <v>97</v>
      </c>
      <c r="F13641" s="397">
        <f>F13640+(E13641-E13640)*(F13643-F13640)/(E13643-E13640)</f>
        <v>5.1637333333333331</v>
      </c>
      <c r="G13641" s="98">
        <v>15</v>
      </c>
      <c r="H13641" s="491">
        <f>H13640+(E13641-E13640)*(H13643-H13640)/(E13643-E13640)</f>
        <v>0.4144153333333333</v>
      </c>
      <c r="I13641" s="492">
        <f>I13640+(E13641-E13640)*(I13643-I13640)/(E13643-E13640)</f>
        <v>12.433333333333334</v>
      </c>
      <c r="J13641" s="397">
        <f>J13640+(E13641-E13640)*(J13643-J13640)/(E13643-E13640)</f>
        <v>0.19593333333333332</v>
      </c>
      <c r="K13641" s="469">
        <f t="shared" si="1219"/>
        <v>12.460285414149734</v>
      </c>
      <c r="L13641" s="469">
        <f t="shared" si="1220"/>
        <v>2.6952080816400326E-2</v>
      </c>
    </row>
    <row r="13642" spans="1:12">
      <c r="A13642" s="98" t="str">
        <f t="shared" si="1222"/>
        <v>D800-120</v>
      </c>
      <c r="B13642" s="98">
        <f t="shared" si="1225"/>
        <v>12</v>
      </c>
      <c r="C13642" s="98">
        <f t="shared" si="1226"/>
        <v>0</v>
      </c>
      <c r="D13642" s="98">
        <f t="shared" si="1223"/>
        <v>144</v>
      </c>
      <c r="E13642" s="98">
        <f t="shared" si="1224"/>
        <v>98</v>
      </c>
      <c r="F13642" s="397">
        <f>F13640+(E13642-E13640)*(F13643-F13640)/(E13643-E13640)</f>
        <v>5.1733666666666664</v>
      </c>
      <c r="G13642" s="98">
        <v>15</v>
      </c>
      <c r="H13642" s="491">
        <f>H13640+(E13642-E13640)*(H13643-H13640)/(E13643-E13640)</f>
        <v>0.41133866666666669</v>
      </c>
      <c r="I13642" s="492">
        <f>I13640+(E13642-E13640)*(I13643-I13640)/(E13643-E13640)</f>
        <v>12.566666666666666</v>
      </c>
      <c r="J13642" s="397">
        <f>J13640+(E13642-E13640)*(J13643-J13640)/(E13643-E13640)</f>
        <v>0.19076666666666667</v>
      </c>
      <c r="K13642" s="469">
        <f t="shared" si="1219"/>
        <v>12.576903378886497</v>
      </c>
      <c r="L13642" s="469">
        <f t="shared" si="1220"/>
        <v>1.0236712219830579E-2</v>
      </c>
    </row>
    <row r="13643" spans="1:12">
      <c r="A13643" s="480" t="str">
        <f t="shared" si="1222"/>
        <v>D800-120</v>
      </c>
      <c r="B13643" s="480">
        <f t="shared" si="1225"/>
        <v>12</v>
      </c>
      <c r="C13643" s="480">
        <f t="shared" si="1226"/>
        <v>0</v>
      </c>
      <c r="D13643" s="480">
        <f t="shared" si="1223"/>
        <v>144</v>
      </c>
      <c r="E13643" s="480">
        <f t="shared" si="1224"/>
        <v>99</v>
      </c>
      <c r="F13643" s="484">
        <v>5.1829999999999998</v>
      </c>
      <c r="G13643" s="480">
        <v>15</v>
      </c>
      <c r="H13643" s="482">
        <v>0.40826200000000001</v>
      </c>
      <c r="I13643" s="483">
        <v>12.7</v>
      </c>
      <c r="J13643" s="484">
        <v>0.18559999999999999</v>
      </c>
      <c r="K13643" s="469">
        <f t="shared" ref="K13643:K13706" si="1227">F13643/H13643</f>
        <v>12.695279012006994</v>
      </c>
      <c r="L13643" s="469">
        <f t="shared" ref="L13643:L13706" si="1228">K13643-I13643</f>
        <v>-4.7209879930054655E-3</v>
      </c>
    </row>
    <row r="13644" spans="1:12">
      <c r="A13644" s="98" t="str">
        <f t="shared" si="1222"/>
        <v>D800-120</v>
      </c>
      <c r="B13644" s="98">
        <f t="shared" si="1225"/>
        <v>12</v>
      </c>
      <c r="C13644" s="98">
        <f t="shared" si="1226"/>
        <v>0</v>
      </c>
      <c r="D13644" s="98">
        <f t="shared" si="1223"/>
        <v>144</v>
      </c>
      <c r="E13644" s="98">
        <f t="shared" si="1224"/>
        <v>100</v>
      </c>
      <c r="F13644" s="397">
        <f>F13643+(E13644-E13643)*(F13646-F13643)/(E13646-E13643)</f>
        <v>5.192566666666667</v>
      </c>
      <c r="G13644" s="98">
        <v>15</v>
      </c>
      <c r="H13644" s="491">
        <f>H13643+(E13644-E13643)*(H13646-H13643)/(E13646-E13643)</f>
        <v>0.40516000000000002</v>
      </c>
      <c r="I13644" s="492">
        <f>I13643+(E13644-E13643)*(I13646-I13643)/(E13646-E13643)</f>
        <v>12.833333333333332</v>
      </c>
      <c r="J13644" s="397">
        <f>J13643+(E13644-E13643)*(J13646-J13643)/(E13646-E13643)</f>
        <v>0.18043333333333333</v>
      </c>
      <c r="K13644" s="469">
        <f t="shared" si="1227"/>
        <v>12.816089117056636</v>
      </c>
      <c r="L13644" s="469">
        <f t="shared" si="1228"/>
        <v>-1.7244216276695923E-2</v>
      </c>
    </row>
    <row r="13645" spans="1:12">
      <c r="A13645" s="98" t="str">
        <f t="shared" si="1222"/>
        <v>D800-120</v>
      </c>
      <c r="B13645" s="98">
        <f t="shared" si="1225"/>
        <v>12</v>
      </c>
      <c r="C13645" s="98">
        <f t="shared" si="1226"/>
        <v>0</v>
      </c>
      <c r="D13645" s="98">
        <f t="shared" si="1223"/>
        <v>144</v>
      </c>
      <c r="E13645" s="98">
        <f t="shared" si="1224"/>
        <v>101</v>
      </c>
      <c r="F13645" s="397">
        <f>F13643+(E13645-E13643)*(F13646-F13643)/(E13646-E13643)</f>
        <v>5.2021333333333333</v>
      </c>
      <c r="G13645" s="98">
        <v>15</v>
      </c>
      <c r="H13645" s="491">
        <f>H13643+(E13645-E13643)*(H13646-H13643)/(E13646-E13643)</f>
        <v>0.40205799999999997</v>
      </c>
      <c r="I13645" s="492">
        <f>I13643+(E13645-E13643)*(I13646-I13643)/(E13646-E13643)</f>
        <v>12.966666666666667</v>
      </c>
      <c r="J13645" s="397">
        <f>J13643+(E13645-E13643)*(J13646-J13643)/(E13646-E13643)</f>
        <v>0.17526666666666665</v>
      </c>
      <c r="K13645" s="469">
        <f t="shared" si="1227"/>
        <v>12.938763395662649</v>
      </c>
      <c r="L13645" s="469">
        <f t="shared" si="1228"/>
        <v>-2.7903271004017682E-2</v>
      </c>
    </row>
    <row r="13646" spans="1:12">
      <c r="A13646" s="480" t="str">
        <f t="shared" si="1222"/>
        <v>D800-120</v>
      </c>
      <c r="B13646" s="480">
        <f t="shared" si="1225"/>
        <v>12</v>
      </c>
      <c r="C13646" s="480">
        <f t="shared" si="1226"/>
        <v>0</v>
      </c>
      <c r="D13646" s="480">
        <f t="shared" si="1223"/>
        <v>144</v>
      </c>
      <c r="E13646" s="480">
        <f t="shared" si="1224"/>
        <v>102</v>
      </c>
      <c r="F13646" s="484">
        <v>5.2117000000000004</v>
      </c>
      <c r="G13646" s="480">
        <v>15</v>
      </c>
      <c r="H13646" s="482">
        <v>0.39895599999999998</v>
      </c>
      <c r="I13646" s="483">
        <v>13.1</v>
      </c>
      <c r="J13646" s="484">
        <v>0.1701</v>
      </c>
      <c r="K13646" s="469">
        <f t="shared" si="1227"/>
        <v>13.063345331314734</v>
      </c>
      <c r="L13646" s="469">
        <f t="shared" si="1228"/>
        <v>-3.665466868526579E-2</v>
      </c>
    </row>
    <row r="13647" spans="1:12">
      <c r="A13647" s="98" t="str">
        <f t="shared" si="1222"/>
        <v>D800-120</v>
      </c>
      <c r="B13647" s="98">
        <f t="shared" si="1225"/>
        <v>12</v>
      </c>
      <c r="C13647" s="98">
        <f t="shared" si="1226"/>
        <v>0</v>
      </c>
      <c r="D13647" s="98">
        <f t="shared" si="1223"/>
        <v>144</v>
      </c>
      <c r="E13647" s="98">
        <f t="shared" si="1224"/>
        <v>103</v>
      </c>
      <c r="F13647" s="397">
        <f>F13646+(E13647-E13646)*(F13649-F13646)/(E13649-E13646)</f>
        <v>5.2212000000000005</v>
      </c>
      <c r="G13647" s="98">
        <v>15</v>
      </c>
      <c r="H13647" s="491">
        <f>H13646+(E13647-E13646)*(H13649-H13646)/(E13649-E13646)</f>
        <v>0.39582733333333331</v>
      </c>
      <c r="I13647" s="492">
        <f>I13646+(E13647-E13646)*(I13649-I13646)/(E13649-E13646)</f>
        <v>13.233333333333333</v>
      </c>
      <c r="J13647" s="397">
        <f>J13646+(E13647-E13646)*(J13649-J13646)/(E13649-E13646)</f>
        <v>0.16496666666666668</v>
      </c>
      <c r="K13647" s="469">
        <f t="shared" si="1227"/>
        <v>13.190599941725434</v>
      </c>
      <c r="L13647" s="469">
        <f t="shared" si="1228"/>
        <v>-4.2733391607898241E-2</v>
      </c>
    </row>
    <row r="13648" spans="1:12">
      <c r="A13648" s="98" t="str">
        <f t="shared" si="1222"/>
        <v>D800-120</v>
      </c>
      <c r="B13648" s="98">
        <f t="shared" si="1225"/>
        <v>12</v>
      </c>
      <c r="C13648" s="98">
        <f t="shared" si="1226"/>
        <v>0</v>
      </c>
      <c r="D13648" s="98">
        <f t="shared" si="1223"/>
        <v>144</v>
      </c>
      <c r="E13648" s="98">
        <f t="shared" si="1224"/>
        <v>104</v>
      </c>
      <c r="F13648" s="397">
        <f>F13646+(E13648-E13646)*(F13649-F13646)/(E13649-E13646)</f>
        <v>5.2306999999999997</v>
      </c>
      <c r="G13648" s="98">
        <v>15</v>
      </c>
      <c r="H13648" s="491">
        <f>H13646+(E13648-E13646)*(H13649-H13646)/(E13649-E13646)</f>
        <v>0.3926986666666667</v>
      </c>
      <c r="I13648" s="492">
        <f>I13646+(E13648-E13646)*(I13649-I13646)/(E13649-E13646)</f>
        <v>13.366666666666667</v>
      </c>
      <c r="J13648" s="397">
        <f>J13646+(E13648-E13646)*(J13649-J13646)/(E13649-E13646)</f>
        <v>0.15983333333333333</v>
      </c>
      <c r="K13648" s="469">
        <f t="shared" si="1227"/>
        <v>13.319882250682456</v>
      </c>
      <c r="L13648" s="469">
        <f t="shared" si="1228"/>
        <v>-4.6784415984211236E-2</v>
      </c>
    </row>
    <row r="13649" spans="1:12">
      <c r="A13649" s="480" t="str">
        <f t="shared" si="1222"/>
        <v>D800-120</v>
      </c>
      <c r="B13649" s="480">
        <f t="shared" si="1225"/>
        <v>12</v>
      </c>
      <c r="C13649" s="480">
        <f t="shared" si="1226"/>
        <v>0</v>
      </c>
      <c r="D13649" s="480">
        <f t="shared" si="1223"/>
        <v>144</v>
      </c>
      <c r="E13649" s="480">
        <f t="shared" si="1224"/>
        <v>105</v>
      </c>
      <c r="F13649" s="484">
        <v>5.2401999999999997</v>
      </c>
      <c r="G13649" s="480">
        <v>15</v>
      </c>
      <c r="H13649" s="482">
        <v>0.38957000000000003</v>
      </c>
      <c r="I13649" s="483">
        <v>13.5</v>
      </c>
      <c r="J13649" s="484">
        <v>0.1547</v>
      </c>
      <c r="K13649" s="469">
        <f t="shared" si="1227"/>
        <v>13.451241111995275</v>
      </c>
      <c r="L13649" s="469">
        <f t="shared" si="1228"/>
        <v>-4.8758888004725165E-2</v>
      </c>
    </row>
    <row r="13650" spans="1:12">
      <c r="A13650" s="98" t="str">
        <f t="shared" si="1222"/>
        <v>D800-120</v>
      </c>
      <c r="B13650" s="98">
        <f t="shared" si="1225"/>
        <v>12</v>
      </c>
      <c r="C13650" s="98">
        <f t="shared" si="1226"/>
        <v>0</v>
      </c>
      <c r="D13650" s="98">
        <f t="shared" si="1223"/>
        <v>144</v>
      </c>
      <c r="E13650" s="98">
        <f t="shared" si="1224"/>
        <v>106</v>
      </c>
      <c r="F13650" s="397">
        <f>F13649+(E13650-E13649)*(F13652-F13649)/(E13652-E13649)</f>
        <v>5.2496666666666663</v>
      </c>
      <c r="G13650" s="98">
        <v>15</v>
      </c>
      <c r="H13650" s="491">
        <f>H13649+(E13650-E13649)*(H13652-H13649)/(E13652-E13649)</f>
        <v>0.38641333333333333</v>
      </c>
      <c r="I13650" s="492">
        <f>I13649+(E13650-E13649)*(I13652-I13649)/(E13652-E13649)</f>
        <v>13.633333333333333</v>
      </c>
      <c r="J13650" s="397">
        <f>J13649+(E13650-E13649)*(J13652-J13649)/(E13652-E13649)</f>
        <v>0.14953333333333332</v>
      </c>
      <c r="K13650" s="469">
        <f t="shared" si="1227"/>
        <v>13.58562506469756</v>
      </c>
      <c r="L13650" s="469">
        <f t="shared" si="1228"/>
        <v>-4.7708268635773265E-2</v>
      </c>
    </row>
    <row r="13651" spans="1:12">
      <c r="A13651" s="98" t="str">
        <f t="shared" si="1222"/>
        <v>D800-120</v>
      </c>
      <c r="B13651" s="98">
        <f t="shared" si="1225"/>
        <v>12</v>
      </c>
      <c r="C13651" s="98">
        <f t="shared" si="1226"/>
        <v>0</v>
      </c>
      <c r="D13651" s="98">
        <f t="shared" si="1223"/>
        <v>144</v>
      </c>
      <c r="E13651" s="98">
        <f t="shared" si="1224"/>
        <v>107</v>
      </c>
      <c r="F13651" s="397">
        <f>F13649+(E13651-E13649)*(F13652-F13649)/(E13652-E13649)</f>
        <v>5.2591333333333337</v>
      </c>
      <c r="G13651" s="98">
        <v>15</v>
      </c>
      <c r="H13651" s="491">
        <f>H13649+(E13651-E13649)*(H13652-H13649)/(E13652-E13649)</f>
        <v>0.38325666666666669</v>
      </c>
      <c r="I13651" s="492">
        <f>I13649+(E13651-E13649)*(I13652-I13649)/(E13652-E13649)</f>
        <v>13.766666666666667</v>
      </c>
      <c r="J13651" s="397">
        <f>J13649+(E13651-E13649)*(J13652-J13649)/(E13652-E13649)</f>
        <v>0.14436666666666667</v>
      </c>
      <c r="K13651" s="469">
        <f t="shared" si="1227"/>
        <v>13.722222705410648</v>
      </c>
      <c r="L13651" s="469">
        <f t="shared" si="1228"/>
        <v>-4.4443961256019904E-2</v>
      </c>
    </row>
    <row r="13652" spans="1:12">
      <c r="A13652" s="480" t="str">
        <f t="shared" si="1222"/>
        <v>D800-120</v>
      </c>
      <c r="B13652" s="480">
        <f t="shared" si="1225"/>
        <v>12</v>
      </c>
      <c r="C13652" s="480">
        <f t="shared" si="1226"/>
        <v>0</v>
      </c>
      <c r="D13652" s="480">
        <f t="shared" si="1223"/>
        <v>144</v>
      </c>
      <c r="E13652" s="480">
        <f t="shared" si="1224"/>
        <v>108</v>
      </c>
      <c r="F13652" s="484">
        <v>5.2686000000000002</v>
      </c>
      <c r="G13652" s="480">
        <v>15</v>
      </c>
      <c r="H13652" s="482">
        <v>0.38009999999999999</v>
      </c>
      <c r="I13652" s="483">
        <v>13.9</v>
      </c>
      <c r="J13652" s="484">
        <v>0.13919999999999999</v>
      </c>
      <c r="K13652" s="469">
        <f t="shared" si="1227"/>
        <v>13.861089187056038</v>
      </c>
      <c r="L13652" s="469">
        <f t="shared" si="1228"/>
        <v>-3.891081294396237E-2</v>
      </c>
    </row>
    <row r="13653" spans="1:12">
      <c r="A13653" s="98" t="str">
        <f t="shared" si="1222"/>
        <v>D800-120</v>
      </c>
      <c r="B13653" s="98">
        <f t="shared" si="1225"/>
        <v>12</v>
      </c>
      <c r="C13653" s="98">
        <f t="shared" si="1226"/>
        <v>0</v>
      </c>
      <c r="D13653" s="98">
        <f t="shared" ref="D13653:D13664" si="1229">D13652</f>
        <v>144</v>
      </c>
      <c r="E13653" s="98">
        <f t="shared" si="1224"/>
        <v>109</v>
      </c>
      <c r="F13653" s="397">
        <f>F13652+(E13653-E13652)*(F13655-F13652)/(E13655-E13652)</f>
        <v>5.2780333333333331</v>
      </c>
      <c r="G13653" s="98">
        <v>15</v>
      </c>
      <c r="H13653" s="491">
        <f>H13652+(E13653-E13652)*(H13655-H13652)/(E13655-E13652)</f>
        <v>0.37691399999999997</v>
      </c>
      <c r="I13653" s="492">
        <f>I13652+(E13653-E13652)*(I13655-I13652)/(E13655-E13652)</f>
        <v>14.033333333333333</v>
      </c>
      <c r="J13653" s="397">
        <f>J13652+(E13653-E13652)*(J13655-J13652)/(E13655-E13652)</f>
        <v>0.13403333333333334</v>
      </c>
      <c r="K13653" s="469">
        <f t="shared" si="1227"/>
        <v>14.003282800143623</v>
      </c>
      <c r="L13653" s="469">
        <f t="shared" si="1228"/>
        <v>-3.0050533189710293E-2</v>
      </c>
    </row>
    <row r="13654" spans="1:12">
      <c r="A13654" s="98" t="str">
        <f t="shared" si="1222"/>
        <v>D800-120</v>
      </c>
      <c r="B13654" s="98">
        <f t="shared" si="1225"/>
        <v>12</v>
      </c>
      <c r="C13654" s="98">
        <f t="shared" si="1226"/>
        <v>0</v>
      </c>
      <c r="D13654" s="98">
        <f t="shared" si="1229"/>
        <v>144</v>
      </c>
      <c r="E13654" s="98">
        <f t="shared" si="1224"/>
        <v>110</v>
      </c>
      <c r="F13654" s="397">
        <f>F13652+(E13654-E13652)*(F13655-F13652)/(E13655-E13652)</f>
        <v>5.287466666666667</v>
      </c>
      <c r="G13654" s="98">
        <v>15</v>
      </c>
      <c r="H13654" s="491">
        <f>H13652+(E13654-E13652)*(H13655-H13652)/(E13655-E13652)</f>
        <v>0.373728</v>
      </c>
      <c r="I13654" s="492">
        <f>I13652+(E13654-E13652)*(I13655-I13652)/(E13655-E13652)</f>
        <v>14.166666666666668</v>
      </c>
      <c r="J13654" s="397">
        <f>J13652+(E13654-E13652)*(J13655-J13652)/(E13655-E13652)</f>
        <v>0.12886666666666666</v>
      </c>
      <c r="K13654" s="469">
        <f t="shared" si="1227"/>
        <v>14.147900790592802</v>
      </c>
      <c r="L13654" s="469">
        <f t="shared" si="1228"/>
        <v>-1.8765876073866039E-2</v>
      </c>
    </row>
    <row r="13655" spans="1:12">
      <c r="A13655" s="480" t="str">
        <f t="shared" si="1222"/>
        <v>D800-120</v>
      </c>
      <c r="B13655" s="480">
        <f t="shared" si="1225"/>
        <v>12</v>
      </c>
      <c r="C13655" s="480">
        <f t="shared" si="1226"/>
        <v>0</v>
      </c>
      <c r="D13655" s="480">
        <f t="shared" si="1229"/>
        <v>144</v>
      </c>
      <c r="E13655" s="480">
        <f t="shared" si="1224"/>
        <v>111</v>
      </c>
      <c r="F13655" s="484">
        <v>5.2968999999999999</v>
      </c>
      <c r="G13655" s="480">
        <v>15</v>
      </c>
      <c r="H13655" s="482">
        <v>0.37054199999999998</v>
      </c>
      <c r="I13655" s="483">
        <v>14.3</v>
      </c>
      <c r="J13655" s="484">
        <v>0.1237</v>
      </c>
      <c r="K13655" s="469">
        <f t="shared" si="1227"/>
        <v>14.295005694361233</v>
      </c>
      <c r="L13655" s="469">
        <f t="shared" si="1228"/>
        <v>-4.9943056387675711E-3</v>
      </c>
    </row>
    <row r="13656" spans="1:12">
      <c r="A13656" s="98" t="str">
        <f t="shared" si="1222"/>
        <v>D800-120</v>
      </c>
      <c r="B13656" s="98">
        <f t="shared" si="1225"/>
        <v>12</v>
      </c>
      <c r="C13656" s="98">
        <f t="shared" si="1226"/>
        <v>0</v>
      </c>
      <c r="D13656" s="98">
        <f t="shared" si="1229"/>
        <v>144</v>
      </c>
      <c r="E13656" s="98">
        <f t="shared" si="1224"/>
        <v>112</v>
      </c>
      <c r="F13656" s="397">
        <f>F13655+(E13656-E13655)*(F13658-F13655)/(E13658-E13655)</f>
        <v>5.3062666666666667</v>
      </c>
      <c r="G13656" s="98">
        <v>15</v>
      </c>
      <c r="H13656" s="491">
        <f>H13655+(E13656-E13655)*(H13658-H13655)/(E13658-E13655)</f>
        <v>0.36732500000000001</v>
      </c>
      <c r="I13656" s="492">
        <f>I13655+(E13656-E13655)*(I13658-I13655)/(E13658-E13655)</f>
        <v>14.466666666666667</v>
      </c>
      <c r="J13656" s="397">
        <f>J13655+(E13656-E13655)*(J13658-J13655)/(E13658-E13655)</f>
        <v>0.11856666666666667</v>
      </c>
      <c r="K13656" s="469">
        <f t="shared" si="1227"/>
        <v>14.445699766328637</v>
      </c>
      <c r="L13656" s="469">
        <f t="shared" si="1228"/>
        <v>-2.0966900338029504E-2</v>
      </c>
    </row>
    <row r="13657" spans="1:12">
      <c r="A13657" s="98" t="str">
        <f t="shared" si="1222"/>
        <v>D800-120</v>
      </c>
      <c r="B13657" s="98">
        <f t="shared" si="1225"/>
        <v>12</v>
      </c>
      <c r="C13657" s="98">
        <f t="shared" si="1226"/>
        <v>0</v>
      </c>
      <c r="D13657" s="98">
        <f t="shared" si="1229"/>
        <v>144</v>
      </c>
      <c r="E13657" s="98">
        <f t="shared" si="1224"/>
        <v>113</v>
      </c>
      <c r="F13657" s="397">
        <f>F13655+(E13657-E13655)*(F13658-F13655)/(E13658-E13655)</f>
        <v>5.3156333333333334</v>
      </c>
      <c r="G13657" s="98">
        <v>15</v>
      </c>
      <c r="H13657" s="491">
        <f>H13655+(E13657-E13655)*(H13658-H13655)/(E13658-E13655)</f>
        <v>0.36410799999999999</v>
      </c>
      <c r="I13657" s="492">
        <f>I13655+(E13657-E13655)*(I13658-I13655)/(E13658-E13655)</f>
        <v>14.633333333333335</v>
      </c>
      <c r="J13657" s="397">
        <f>J13655+(E13657-E13655)*(J13658-J13655)/(E13658-E13655)</f>
        <v>0.11343333333333333</v>
      </c>
      <c r="K13657" s="469">
        <f t="shared" si="1227"/>
        <v>14.599056690139557</v>
      </c>
      <c r="L13657" s="469">
        <f t="shared" si="1228"/>
        <v>-3.4276643193777545E-2</v>
      </c>
    </row>
    <row r="13658" spans="1:12">
      <c r="A13658" s="480" t="str">
        <f t="shared" si="1222"/>
        <v>D800-120</v>
      </c>
      <c r="B13658" s="480">
        <f t="shared" si="1225"/>
        <v>12</v>
      </c>
      <c r="C13658" s="480">
        <f t="shared" si="1226"/>
        <v>0</v>
      </c>
      <c r="D13658" s="480">
        <f t="shared" si="1229"/>
        <v>144</v>
      </c>
      <c r="E13658" s="480">
        <f t="shared" si="1224"/>
        <v>114</v>
      </c>
      <c r="F13658" s="484">
        <v>5.3250000000000002</v>
      </c>
      <c r="G13658" s="480">
        <v>15</v>
      </c>
      <c r="H13658" s="482">
        <v>0.36089100000000002</v>
      </c>
      <c r="I13658" s="483">
        <v>14.8</v>
      </c>
      <c r="J13658" s="484">
        <v>0.10829999999999999</v>
      </c>
      <c r="K13658" s="469">
        <f t="shared" si="1227"/>
        <v>14.75514767616815</v>
      </c>
      <c r="L13658" s="469">
        <f t="shared" si="1228"/>
        <v>-4.4852323831850782E-2</v>
      </c>
    </row>
    <row r="13659" spans="1:12">
      <c r="A13659" s="98" t="str">
        <f t="shared" si="1222"/>
        <v>D800-120</v>
      </c>
      <c r="B13659" s="98">
        <f t="shared" si="1225"/>
        <v>12</v>
      </c>
      <c r="C13659" s="98">
        <f t="shared" si="1226"/>
        <v>0</v>
      </c>
      <c r="D13659" s="98">
        <f t="shared" si="1229"/>
        <v>144</v>
      </c>
      <c r="E13659" s="98">
        <f t="shared" si="1224"/>
        <v>115</v>
      </c>
      <c r="F13659" s="397">
        <f>F13658+(E13659-E13658)*(F13661-F13658)/(E13661-E13658)</f>
        <v>5.3342999999999998</v>
      </c>
      <c r="G13659" s="98">
        <v>15</v>
      </c>
      <c r="H13659" s="491">
        <f>H13658+(E13659-E13658)*(H13661-H13658)/(E13661-E13658)</f>
        <v>0.35764166666666669</v>
      </c>
      <c r="I13659" s="492">
        <f>I13658+(E13659-E13658)*(I13661-I13658)/(E13661-E13658)</f>
        <v>14.933333333333334</v>
      </c>
      <c r="J13659" s="397">
        <f>J13658+(E13659-E13658)*(J13661-J13658)/(E13661-E13658)</f>
        <v>0.10313333333333333</v>
      </c>
      <c r="K13659" s="469">
        <f t="shared" si="1227"/>
        <v>14.915208425565625</v>
      </c>
      <c r="L13659" s="469">
        <f t="shared" si="1228"/>
        <v>-1.8124907767708365E-2</v>
      </c>
    </row>
    <row r="13660" spans="1:12">
      <c r="A13660" s="98" t="str">
        <f t="shared" si="1222"/>
        <v>D800-120</v>
      </c>
      <c r="B13660" s="98">
        <f t="shared" si="1225"/>
        <v>12</v>
      </c>
      <c r="C13660" s="98">
        <f t="shared" si="1226"/>
        <v>0</v>
      </c>
      <c r="D13660" s="98">
        <f t="shared" si="1229"/>
        <v>144</v>
      </c>
      <c r="E13660" s="98">
        <f t="shared" si="1224"/>
        <v>116</v>
      </c>
      <c r="F13660" s="397">
        <f>F13658+(E13660-E13658)*(F13661-F13658)/(E13661-E13658)</f>
        <v>5.3436000000000003</v>
      </c>
      <c r="G13660" s="98">
        <v>15</v>
      </c>
      <c r="H13660" s="491">
        <f>H13658+(E13660-E13658)*(H13661-H13658)/(E13661-E13658)</f>
        <v>0.35439233333333331</v>
      </c>
      <c r="I13660" s="492">
        <f>I13658+(E13660-E13658)*(I13661-I13658)/(E13661-E13658)</f>
        <v>15.066666666666666</v>
      </c>
      <c r="J13660" s="397">
        <f>J13658+(E13660-E13658)*(J13661-J13658)/(E13661-E13658)</f>
        <v>9.796666666666666E-2</v>
      </c>
      <c r="K13660" s="469">
        <f t="shared" si="1227"/>
        <v>15.07820428771503</v>
      </c>
      <c r="L13660" s="469">
        <f t="shared" si="1228"/>
        <v>1.1537621048363533E-2</v>
      </c>
    </row>
    <row r="13661" spans="1:12">
      <c r="A13661" s="480" t="str">
        <f t="shared" si="1222"/>
        <v>D800-120</v>
      </c>
      <c r="B13661" s="480">
        <f t="shared" si="1225"/>
        <v>12</v>
      </c>
      <c r="C13661" s="480">
        <f t="shared" si="1226"/>
        <v>0</v>
      </c>
      <c r="D13661" s="480">
        <f t="shared" si="1229"/>
        <v>144</v>
      </c>
      <c r="E13661" s="480">
        <f t="shared" si="1224"/>
        <v>117</v>
      </c>
      <c r="F13661" s="484">
        <v>5.3529</v>
      </c>
      <c r="G13661" s="480">
        <v>15</v>
      </c>
      <c r="H13661" s="482">
        <v>0.35114299999999998</v>
      </c>
      <c r="I13661" s="483">
        <v>15.2</v>
      </c>
      <c r="J13661" s="484">
        <v>9.2799999999999994E-2</v>
      </c>
      <c r="K13661" s="469">
        <f t="shared" si="1227"/>
        <v>15.244216743605882</v>
      </c>
      <c r="L13661" s="469">
        <f t="shared" si="1228"/>
        <v>4.4216743605883124E-2</v>
      </c>
    </row>
    <row r="13662" spans="1:12">
      <c r="A13662" s="98" t="str">
        <f t="shared" si="1222"/>
        <v>D800-120</v>
      </c>
      <c r="B13662" s="98">
        <f t="shared" si="1225"/>
        <v>12</v>
      </c>
      <c r="C13662" s="98">
        <f t="shared" si="1226"/>
        <v>0</v>
      </c>
      <c r="D13662" s="98">
        <f t="shared" si="1229"/>
        <v>144</v>
      </c>
      <c r="E13662" s="98">
        <f t="shared" si="1224"/>
        <v>118</v>
      </c>
      <c r="F13662" s="397">
        <f>F13661+(E13662-E13661)*(F13664-F13661)/(E13664-E13661)</f>
        <v>5.362166666666667</v>
      </c>
      <c r="G13662" s="98">
        <v>15</v>
      </c>
      <c r="H13662" s="491">
        <f>H13661+(E13662-E13661)*(H13664-H13661)/(E13664-E13661)</f>
        <v>0.34786</v>
      </c>
      <c r="I13662" s="492">
        <f>I13661+(E13662-E13661)*(I13664-I13661)/(E13664-E13661)</f>
        <v>15.4</v>
      </c>
      <c r="J13662" s="397">
        <f>J13661+(E13662-E13661)*(J13664-J13661)/(E13664-E13661)</f>
        <v>8.7633333333333327E-2</v>
      </c>
      <c r="K13662" s="469">
        <f t="shared" si="1227"/>
        <v>15.414726230859159</v>
      </c>
      <c r="L13662" s="469">
        <f t="shared" si="1228"/>
        <v>1.4726230859158917E-2</v>
      </c>
    </row>
    <row r="13663" spans="1:12">
      <c r="A13663" s="98" t="str">
        <f t="shared" si="1222"/>
        <v>D800-120</v>
      </c>
      <c r="B13663" s="98">
        <f t="shared" si="1225"/>
        <v>12</v>
      </c>
      <c r="C13663" s="98">
        <f t="shared" si="1226"/>
        <v>0</v>
      </c>
      <c r="D13663" s="98">
        <f t="shared" si="1229"/>
        <v>144</v>
      </c>
      <c r="E13663" s="98">
        <f t="shared" si="1224"/>
        <v>119</v>
      </c>
      <c r="F13663" s="397">
        <f>F13661+(E13663-E13661)*(F13664-F13661)/(E13664-E13661)</f>
        <v>5.3714333333333331</v>
      </c>
      <c r="G13663" s="98">
        <v>15</v>
      </c>
      <c r="H13663" s="491">
        <f>H13661+(E13663-E13661)*(H13664-H13661)/(E13664-E13661)</f>
        <v>0.34457699999999997</v>
      </c>
      <c r="I13663" s="492">
        <f>I13661+(E13663-E13661)*(I13664-I13661)/(E13664-E13661)</f>
        <v>15.6</v>
      </c>
      <c r="J13663" s="397">
        <f>J13661+(E13663-E13661)*(J13664-J13661)/(E13664-E13661)</f>
        <v>8.246666666666666E-2</v>
      </c>
      <c r="K13663" s="469">
        <f t="shared" si="1227"/>
        <v>15.588484818584332</v>
      </c>
      <c r="L13663" s="469">
        <f t="shared" si="1228"/>
        <v>-1.1515181415667541E-2</v>
      </c>
    </row>
    <row r="13664" spans="1:12">
      <c r="A13664" s="480" t="str">
        <f t="shared" si="1222"/>
        <v>D800-120</v>
      </c>
      <c r="B13664" s="480">
        <f t="shared" si="1225"/>
        <v>12</v>
      </c>
      <c r="C13664" s="480">
        <f t="shared" si="1226"/>
        <v>0</v>
      </c>
      <c r="D13664" s="480">
        <f t="shared" si="1229"/>
        <v>144</v>
      </c>
      <c r="E13664" s="480">
        <f t="shared" si="1224"/>
        <v>120</v>
      </c>
      <c r="F13664" s="484">
        <v>5.3807</v>
      </c>
      <c r="G13664" s="480">
        <v>15</v>
      </c>
      <c r="H13664" s="482">
        <v>0.34129399999999999</v>
      </c>
      <c r="I13664" s="483">
        <v>15.8</v>
      </c>
      <c r="J13664" s="484">
        <v>7.7299999999999994E-2</v>
      </c>
      <c r="K13664" s="469">
        <f t="shared" si="1227"/>
        <v>15.765586268730187</v>
      </c>
      <c r="L13664" s="469">
        <f t="shared" si="1228"/>
        <v>-3.4413731269813397E-2</v>
      </c>
    </row>
    <row r="13665" spans="1:12">
      <c r="A13665" s="480" t="s">
        <v>129</v>
      </c>
      <c r="B13665" s="480">
        <f t="shared" si="1225"/>
        <v>12</v>
      </c>
      <c r="C13665" s="480">
        <f t="shared" si="1226"/>
        <v>6</v>
      </c>
      <c r="D13665" s="480">
        <v>150</v>
      </c>
      <c r="E13665" s="480">
        <v>12</v>
      </c>
      <c r="F13665" s="484">
        <v>4.2671999999999999</v>
      </c>
      <c r="G13665" s="480">
        <v>15</v>
      </c>
      <c r="H13665" s="482">
        <v>0.63848800000000006</v>
      </c>
      <c r="I13665" s="483">
        <v>6.7</v>
      </c>
      <c r="J13665" s="484">
        <v>0.61299999999999999</v>
      </c>
      <c r="K13665" s="469">
        <f t="shared" si="1227"/>
        <v>6.683289270902506</v>
      </c>
      <c r="L13665" s="469">
        <f t="shared" si="1228"/>
        <v>-1.6710729097494159E-2</v>
      </c>
    </row>
    <row r="13666" spans="1:12">
      <c r="A13666" s="98" t="str">
        <f t="shared" ref="A13666:A13729" si="1230">A13665</f>
        <v>D800-120</v>
      </c>
      <c r="B13666" s="98">
        <f t="shared" si="1225"/>
        <v>12</v>
      </c>
      <c r="C13666" s="98">
        <f t="shared" si="1226"/>
        <v>6</v>
      </c>
      <c r="D13666" s="98">
        <f t="shared" ref="D13666:D13697" si="1231">D13665</f>
        <v>150</v>
      </c>
      <c r="E13666" s="98">
        <f t="shared" ref="E13666:E13729" si="1232">E13665+1</f>
        <v>13</v>
      </c>
      <c r="F13666" s="397">
        <f>F13665+(E13666-E13665)*(F13668-F13665)/(E13668-E13665)</f>
        <v>4.278833333333333</v>
      </c>
      <c r="G13666" s="98">
        <v>15</v>
      </c>
      <c r="H13666" s="491">
        <f>H13665+(E13666-E13665)*(H13668-H13665)/(E13668-E13665)</f>
        <v>0.63589800000000007</v>
      </c>
      <c r="I13666" s="492">
        <f>I13665+(E13666-E13665)*(I13668-I13665)/(E13668-E13665)</f>
        <v>6.7333333333333334</v>
      </c>
      <c r="J13666" s="397">
        <f>J13665+(E13666-E13665)*(J13668-J13665)/(E13668-E13665)</f>
        <v>0.60823333333333329</v>
      </c>
      <c r="K13666" s="469">
        <f t="shared" si="1227"/>
        <v>6.7288045147701876</v>
      </c>
      <c r="L13666" s="469">
        <f t="shared" si="1228"/>
        <v>-4.5288185631457978E-3</v>
      </c>
    </row>
    <row r="13667" spans="1:12">
      <c r="A13667" s="98" t="str">
        <f t="shared" si="1230"/>
        <v>D800-120</v>
      </c>
      <c r="B13667" s="98">
        <f t="shared" si="1225"/>
        <v>12</v>
      </c>
      <c r="C13667" s="98">
        <f t="shared" si="1226"/>
        <v>6</v>
      </c>
      <c r="D13667" s="98">
        <f t="shared" si="1231"/>
        <v>150</v>
      </c>
      <c r="E13667" s="98">
        <f t="shared" si="1232"/>
        <v>14</v>
      </c>
      <c r="F13667" s="397">
        <f>F13665+(E13667-E13665)*(F13668-F13665)/(E13668-E13665)</f>
        <v>4.2904666666666671</v>
      </c>
      <c r="G13667" s="98">
        <v>15</v>
      </c>
      <c r="H13667" s="491">
        <f>H13665+(E13667-E13665)*(H13668-H13665)/(E13668-E13665)</f>
        <v>0.63330799999999998</v>
      </c>
      <c r="I13667" s="492">
        <f>I13665+(E13667-E13665)*(I13668-I13665)/(E13668-E13665)</f>
        <v>6.7666666666666666</v>
      </c>
      <c r="J13667" s="397">
        <f>J13665+(E13667-E13665)*(J13668-J13665)/(E13668-E13665)</f>
        <v>0.60346666666666671</v>
      </c>
      <c r="K13667" s="469">
        <f t="shared" si="1227"/>
        <v>6.7746920403131927</v>
      </c>
      <c r="L13667" s="469">
        <f t="shared" si="1228"/>
        <v>8.0253736465261127E-3</v>
      </c>
    </row>
    <row r="13668" spans="1:12">
      <c r="A13668" s="480" t="str">
        <f t="shared" si="1230"/>
        <v>D800-120</v>
      </c>
      <c r="B13668" s="480">
        <f t="shared" si="1225"/>
        <v>12</v>
      </c>
      <c r="C13668" s="480">
        <f t="shared" si="1226"/>
        <v>6</v>
      </c>
      <c r="D13668" s="480">
        <f t="shared" si="1231"/>
        <v>150</v>
      </c>
      <c r="E13668" s="480">
        <f t="shared" si="1232"/>
        <v>15</v>
      </c>
      <c r="F13668" s="484">
        <v>4.3021000000000003</v>
      </c>
      <c r="G13668" s="480">
        <v>15</v>
      </c>
      <c r="H13668" s="482">
        <v>0.630718</v>
      </c>
      <c r="I13668" s="483">
        <v>6.8</v>
      </c>
      <c r="J13668" s="484">
        <v>0.59870000000000001</v>
      </c>
      <c r="K13668" s="469">
        <f t="shared" si="1227"/>
        <v>6.8209564337786466</v>
      </c>
      <c r="L13668" s="469">
        <f t="shared" si="1228"/>
        <v>2.0956433778646755E-2</v>
      </c>
    </row>
    <row r="13669" spans="1:12">
      <c r="A13669" s="98" t="str">
        <f t="shared" si="1230"/>
        <v>D800-120</v>
      </c>
      <c r="B13669" s="98">
        <f t="shared" si="1225"/>
        <v>12</v>
      </c>
      <c r="C13669" s="98">
        <f t="shared" si="1226"/>
        <v>6</v>
      </c>
      <c r="D13669" s="98">
        <f t="shared" si="1231"/>
        <v>150</v>
      </c>
      <c r="E13669" s="98">
        <f t="shared" si="1232"/>
        <v>16</v>
      </c>
      <c r="F13669" s="397">
        <f>F13668+(E13669-E13668)*(F13671-F13668)/(E13671-E13668)</f>
        <v>4.3136000000000001</v>
      </c>
      <c r="G13669" s="98">
        <v>15</v>
      </c>
      <c r="H13669" s="491">
        <f>H13668+(E13669-E13668)*(H13671-H13668)/(E13671-E13668)</f>
        <v>0.6281403333333333</v>
      </c>
      <c r="I13669" s="492">
        <f>I13668+(E13669-E13668)*(I13671-I13668)/(E13671-E13668)</f>
        <v>6.8666666666666663</v>
      </c>
      <c r="J13669" s="397">
        <f>J13668+(E13669-E13668)*(J13671-J13668)/(E13671-E13668)</f>
        <v>0.59396666666666664</v>
      </c>
      <c r="K13669" s="469">
        <f t="shared" si="1227"/>
        <v>6.8672552471024257</v>
      </c>
      <c r="L13669" s="469">
        <f t="shared" si="1228"/>
        <v>5.8858043575948926E-4</v>
      </c>
    </row>
    <row r="13670" spans="1:12">
      <c r="A13670" s="98" t="str">
        <f t="shared" si="1230"/>
        <v>D800-120</v>
      </c>
      <c r="B13670" s="98">
        <f t="shared" si="1225"/>
        <v>12</v>
      </c>
      <c r="C13670" s="98">
        <f t="shared" si="1226"/>
        <v>6</v>
      </c>
      <c r="D13670" s="98">
        <f t="shared" si="1231"/>
        <v>150</v>
      </c>
      <c r="E13670" s="98">
        <f t="shared" si="1232"/>
        <v>17</v>
      </c>
      <c r="F13670" s="397">
        <f>F13668+(E13670-E13668)*(F13671-F13668)/(E13671-E13668)</f>
        <v>4.3250999999999999</v>
      </c>
      <c r="G13670" s="98">
        <v>15</v>
      </c>
      <c r="H13670" s="491">
        <f>H13668+(E13670-E13668)*(H13671-H13668)/(E13671-E13668)</f>
        <v>0.62556266666666671</v>
      </c>
      <c r="I13670" s="492">
        <f>I13668+(E13670-E13668)*(I13671-I13668)/(E13671-E13668)</f>
        <v>6.9333333333333336</v>
      </c>
      <c r="J13670" s="397">
        <f>J13668+(E13670-E13668)*(J13671-J13668)/(E13671-E13668)</f>
        <v>0.58923333333333339</v>
      </c>
      <c r="K13670" s="469">
        <f t="shared" si="1227"/>
        <v>6.9139356142310273</v>
      </c>
      <c r="L13670" s="469">
        <f t="shared" si="1228"/>
        <v>-1.9397719102306255E-2</v>
      </c>
    </row>
    <row r="13671" spans="1:12">
      <c r="A13671" s="480" t="str">
        <f t="shared" si="1230"/>
        <v>D800-120</v>
      </c>
      <c r="B13671" s="480">
        <f t="shared" si="1225"/>
        <v>12</v>
      </c>
      <c r="C13671" s="480">
        <f t="shared" si="1226"/>
        <v>6</v>
      </c>
      <c r="D13671" s="480">
        <f t="shared" si="1231"/>
        <v>150</v>
      </c>
      <c r="E13671" s="480">
        <f t="shared" si="1232"/>
        <v>18</v>
      </c>
      <c r="F13671" s="484">
        <v>4.3365999999999998</v>
      </c>
      <c r="G13671" s="480">
        <v>15</v>
      </c>
      <c r="H13671" s="482">
        <v>0.62298500000000001</v>
      </c>
      <c r="I13671" s="483">
        <v>7</v>
      </c>
      <c r="J13671" s="484">
        <v>0.58450000000000002</v>
      </c>
      <c r="K13671" s="469">
        <f t="shared" si="1227"/>
        <v>6.9610022713227444</v>
      </c>
      <c r="L13671" s="469">
        <f t="shared" si="1228"/>
        <v>-3.8997728677255594E-2</v>
      </c>
    </row>
    <row r="13672" spans="1:12">
      <c r="A13672" s="98" t="str">
        <f t="shared" si="1230"/>
        <v>D800-120</v>
      </c>
      <c r="B13672" s="98">
        <f t="shared" si="1225"/>
        <v>12</v>
      </c>
      <c r="C13672" s="98">
        <f t="shared" si="1226"/>
        <v>6</v>
      </c>
      <c r="D13672" s="98">
        <f t="shared" si="1231"/>
        <v>150</v>
      </c>
      <c r="E13672" s="98">
        <f t="shared" si="1232"/>
        <v>19</v>
      </c>
      <c r="F13672" s="397">
        <f>F13671+(E13672-E13671)*(F13674-F13671)/(E13674-E13671)</f>
        <v>4.3480333333333334</v>
      </c>
      <c r="G13672" s="98">
        <v>15</v>
      </c>
      <c r="H13672" s="491">
        <f>H13671+(E13672-E13671)*(H13674-H13671)/(E13674-E13671)</f>
        <v>0.62041800000000003</v>
      </c>
      <c r="I13672" s="492">
        <f>I13671+(E13672-E13671)*(I13674-I13671)/(E13674-E13671)</f>
        <v>7.0333333333333332</v>
      </c>
      <c r="J13672" s="397">
        <f>J13671+(E13672-E13671)*(J13674-J13671)/(E13674-E13671)</f>
        <v>0.57973333333333332</v>
      </c>
      <c r="K13672" s="469">
        <f t="shared" si="1227"/>
        <v>7.008232084390416</v>
      </c>
      <c r="L13672" s="469">
        <f t="shared" si="1228"/>
        <v>-2.5101248942917209E-2</v>
      </c>
    </row>
    <row r="13673" spans="1:12">
      <c r="A13673" s="98" t="str">
        <f t="shared" si="1230"/>
        <v>D800-120</v>
      </c>
      <c r="B13673" s="98">
        <f t="shared" si="1225"/>
        <v>12</v>
      </c>
      <c r="C13673" s="98">
        <f t="shared" si="1226"/>
        <v>6</v>
      </c>
      <c r="D13673" s="98">
        <f t="shared" si="1231"/>
        <v>150</v>
      </c>
      <c r="E13673" s="98">
        <f t="shared" si="1232"/>
        <v>20</v>
      </c>
      <c r="F13673" s="397">
        <f>F13671+(E13673-E13671)*(F13674-F13671)/(E13674-E13671)</f>
        <v>4.3594666666666662</v>
      </c>
      <c r="G13673" s="98">
        <v>15</v>
      </c>
      <c r="H13673" s="491">
        <f>H13671+(E13673-E13671)*(H13674-H13671)/(E13674-E13671)</f>
        <v>0.61785100000000004</v>
      </c>
      <c r="I13673" s="492">
        <f>I13671+(E13673-E13671)*(I13674-I13671)/(E13674-E13671)</f>
        <v>7.0666666666666664</v>
      </c>
      <c r="J13673" s="397">
        <f>J13671+(E13673-E13671)*(J13674-J13671)/(E13674-E13671)</f>
        <v>0.57496666666666674</v>
      </c>
      <c r="K13673" s="469">
        <f t="shared" si="1227"/>
        <v>7.0558543510760137</v>
      </c>
      <c r="L13673" s="469">
        <f t="shared" si="1228"/>
        <v>-1.0812315590652766E-2</v>
      </c>
    </row>
    <row r="13674" spans="1:12">
      <c r="A13674" s="480" t="str">
        <f t="shared" si="1230"/>
        <v>D800-120</v>
      </c>
      <c r="B13674" s="480">
        <f t="shared" si="1225"/>
        <v>12</v>
      </c>
      <c r="C13674" s="480">
        <f t="shared" si="1226"/>
        <v>6</v>
      </c>
      <c r="D13674" s="480">
        <f t="shared" si="1231"/>
        <v>150</v>
      </c>
      <c r="E13674" s="480">
        <f t="shared" si="1232"/>
        <v>21</v>
      </c>
      <c r="F13674" s="484">
        <v>4.3708999999999998</v>
      </c>
      <c r="G13674" s="480">
        <v>15</v>
      </c>
      <c r="H13674" s="482">
        <v>0.61528400000000005</v>
      </c>
      <c r="I13674" s="483">
        <v>7.1</v>
      </c>
      <c r="J13674" s="484">
        <v>0.57020000000000004</v>
      </c>
      <c r="K13674" s="469">
        <f t="shared" si="1227"/>
        <v>7.1038739833962845</v>
      </c>
      <c r="L13674" s="469">
        <f t="shared" si="1228"/>
        <v>3.8739833962848635E-3</v>
      </c>
    </row>
    <row r="13675" spans="1:12">
      <c r="A13675" s="98" t="str">
        <f t="shared" si="1230"/>
        <v>D800-120</v>
      </c>
      <c r="B13675" s="98">
        <f t="shared" si="1225"/>
        <v>12</v>
      </c>
      <c r="C13675" s="98">
        <f t="shared" si="1226"/>
        <v>6</v>
      </c>
      <c r="D13675" s="98">
        <f t="shared" si="1231"/>
        <v>150</v>
      </c>
      <c r="E13675" s="98">
        <f t="shared" si="1232"/>
        <v>22</v>
      </c>
      <c r="F13675" s="397">
        <f>F13674+(E13675-E13674)*(F13677-F13674)/(E13677-E13674)</f>
        <v>4.3822333333333328</v>
      </c>
      <c r="G13675" s="98">
        <v>15</v>
      </c>
      <c r="H13675" s="491">
        <f>H13674+(E13675-E13674)*(H13677-H13674)/(E13677-E13674)</f>
        <v>0.61272599999999999</v>
      </c>
      <c r="I13675" s="492">
        <f>I13674+(E13675-E13674)*(I13677-I13674)/(E13677-E13674)</f>
        <v>7.1666666666666661</v>
      </c>
      <c r="J13675" s="397">
        <f>J13674+(E13675-E13674)*(J13677-J13674)/(E13677-E13674)</f>
        <v>0.56543333333333334</v>
      </c>
      <c r="K13675" s="469">
        <f t="shared" si="1227"/>
        <v>7.1520277143998019</v>
      </c>
      <c r="L13675" s="469">
        <f t="shared" si="1228"/>
        <v>-1.463895226686418E-2</v>
      </c>
    </row>
    <row r="13676" spans="1:12">
      <c r="A13676" s="98" t="str">
        <f t="shared" si="1230"/>
        <v>D800-120</v>
      </c>
      <c r="B13676" s="98">
        <f t="shared" si="1225"/>
        <v>12</v>
      </c>
      <c r="C13676" s="98">
        <f t="shared" si="1226"/>
        <v>6</v>
      </c>
      <c r="D13676" s="98">
        <f t="shared" si="1231"/>
        <v>150</v>
      </c>
      <c r="E13676" s="98">
        <f t="shared" si="1232"/>
        <v>23</v>
      </c>
      <c r="F13676" s="397">
        <f>F13674+(E13676-E13674)*(F13677-F13674)/(E13677-E13674)</f>
        <v>4.3935666666666666</v>
      </c>
      <c r="G13676" s="98">
        <v>15</v>
      </c>
      <c r="H13676" s="491">
        <f>H13674+(E13676-E13674)*(H13677-H13674)/(E13677-E13674)</f>
        <v>0.61016800000000004</v>
      </c>
      <c r="I13676" s="492">
        <f>I13674+(E13676-E13674)*(I13677-I13674)/(E13677-E13674)</f>
        <v>7.2333333333333334</v>
      </c>
      <c r="J13676" s="397">
        <f>J13674+(E13676-E13674)*(J13677-J13674)/(E13677-E13674)</f>
        <v>0.56066666666666665</v>
      </c>
      <c r="K13676" s="469">
        <f t="shared" si="1227"/>
        <v>7.2005851940230663</v>
      </c>
      <c r="L13676" s="469">
        <f t="shared" si="1228"/>
        <v>-3.2748139310267099E-2</v>
      </c>
    </row>
    <row r="13677" spans="1:12">
      <c r="A13677" s="480" t="str">
        <f t="shared" si="1230"/>
        <v>D800-120</v>
      </c>
      <c r="B13677" s="480">
        <f t="shared" si="1225"/>
        <v>12</v>
      </c>
      <c r="C13677" s="480">
        <f t="shared" si="1226"/>
        <v>6</v>
      </c>
      <c r="D13677" s="480">
        <f t="shared" si="1231"/>
        <v>150</v>
      </c>
      <c r="E13677" s="480">
        <f t="shared" si="1232"/>
        <v>24</v>
      </c>
      <c r="F13677" s="484">
        <v>4.4048999999999996</v>
      </c>
      <c r="G13677" s="480">
        <v>15</v>
      </c>
      <c r="H13677" s="482">
        <v>0.60760999999999998</v>
      </c>
      <c r="I13677" s="483">
        <v>7.3</v>
      </c>
      <c r="J13677" s="484">
        <v>0.55589999999999995</v>
      </c>
      <c r="K13677" s="469">
        <f t="shared" si="1227"/>
        <v>7.2495515215351949</v>
      </c>
      <c r="L13677" s="469">
        <f t="shared" si="1228"/>
        <v>-5.0448478464804936E-2</v>
      </c>
    </row>
    <row r="13678" spans="1:12">
      <c r="A13678" s="98" t="str">
        <f t="shared" si="1230"/>
        <v>D800-120</v>
      </c>
      <c r="B13678" s="98">
        <f t="shared" si="1225"/>
        <v>12</v>
      </c>
      <c r="C13678" s="98">
        <f t="shared" si="1226"/>
        <v>6</v>
      </c>
      <c r="D13678" s="98">
        <f t="shared" si="1231"/>
        <v>150</v>
      </c>
      <c r="E13678" s="98">
        <f t="shared" si="1232"/>
        <v>25</v>
      </c>
      <c r="F13678" s="397">
        <f>F13677+(E13678-E13677)*(F13680-F13677)/(E13680-E13677)</f>
        <v>4.4161333333333328</v>
      </c>
      <c r="G13678" s="98">
        <v>15</v>
      </c>
      <c r="H13678" s="491">
        <f>H13677+(E13678-E13677)*(H13680-H13677)/(E13680-E13677)</f>
        <v>0.60505966666666666</v>
      </c>
      <c r="I13678" s="492">
        <f>I13677+(E13678-E13677)*(I13680-I13677)/(E13680-E13677)</f>
        <v>7.333333333333333</v>
      </c>
      <c r="J13678" s="397">
        <f>J13677+(E13678-E13677)*(J13680-J13677)/(E13680-E13677)</f>
        <v>0.55116666666666658</v>
      </c>
      <c r="K13678" s="469">
        <f t="shared" si="1227"/>
        <v>7.2986741252515586</v>
      </c>
      <c r="L13678" s="469">
        <f t="shared" si="1228"/>
        <v>-3.4659208081774473E-2</v>
      </c>
    </row>
    <row r="13679" spans="1:12">
      <c r="A13679" s="98" t="str">
        <f t="shared" si="1230"/>
        <v>D800-120</v>
      </c>
      <c r="B13679" s="98">
        <f t="shared" si="1225"/>
        <v>12</v>
      </c>
      <c r="C13679" s="98">
        <f t="shared" si="1226"/>
        <v>6</v>
      </c>
      <c r="D13679" s="98">
        <f t="shared" si="1231"/>
        <v>150</v>
      </c>
      <c r="E13679" s="98">
        <f t="shared" si="1232"/>
        <v>26</v>
      </c>
      <c r="F13679" s="397">
        <f>F13677+(E13679-E13677)*(F13680-F13677)/(E13680-E13677)</f>
        <v>4.4273666666666669</v>
      </c>
      <c r="G13679" s="98">
        <v>15</v>
      </c>
      <c r="H13679" s="491">
        <f>H13677+(E13679-E13677)*(H13680-H13677)/(E13680-E13677)</f>
        <v>0.60250933333333334</v>
      </c>
      <c r="I13679" s="492">
        <f>I13677+(E13679-E13677)*(I13680-I13677)/(E13680-E13677)</f>
        <v>7.3666666666666671</v>
      </c>
      <c r="J13679" s="397">
        <f>J13677+(E13679-E13677)*(J13680-J13677)/(E13680-E13677)</f>
        <v>0.54643333333333333</v>
      </c>
      <c r="K13679" s="469">
        <f t="shared" si="1227"/>
        <v>7.3482125864716901</v>
      </c>
      <c r="L13679" s="469">
        <f t="shared" si="1228"/>
        <v>-1.8454080194977074E-2</v>
      </c>
    </row>
    <row r="13680" spans="1:12">
      <c r="A13680" s="480" t="str">
        <f t="shared" si="1230"/>
        <v>D800-120</v>
      </c>
      <c r="B13680" s="480">
        <f t="shared" si="1225"/>
        <v>12</v>
      </c>
      <c r="C13680" s="480">
        <f t="shared" si="1226"/>
        <v>6</v>
      </c>
      <c r="D13680" s="480">
        <f t="shared" si="1231"/>
        <v>150</v>
      </c>
      <c r="E13680" s="480">
        <f t="shared" si="1232"/>
        <v>27</v>
      </c>
      <c r="F13680" s="484">
        <v>4.4386000000000001</v>
      </c>
      <c r="G13680" s="480">
        <v>15</v>
      </c>
      <c r="H13680" s="482">
        <v>0.59995900000000002</v>
      </c>
      <c r="I13680" s="483">
        <v>7.4</v>
      </c>
      <c r="J13680" s="484">
        <v>0.54169999999999996</v>
      </c>
      <c r="K13680" s="469">
        <f t="shared" si="1227"/>
        <v>7.3981722084342429</v>
      </c>
      <c r="L13680" s="469">
        <f t="shared" si="1228"/>
        <v>-1.8277915657574084E-3</v>
      </c>
    </row>
    <row r="13681" spans="1:12">
      <c r="A13681" s="98" t="str">
        <f t="shared" si="1230"/>
        <v>D800-120</v>
      </c>
      <c r="B13681" s="98">
        <f t="shared" si="1225"/>
        <v>12</v>
      </c>
      <c r="C13681" s="98">
        <f t="shared" si="1226"/>
        <v>6</v>
      </c>
      <c r="D13681" s="98">
        <f t="shared" si="1231"/>
        <v>150</v>
      </c>
      <c r="E13681" s="98">
        <f t="shared" si="1232"/>
        <v>28</v>
      </c>
      <c r="F13681" s="397">
        <f>F13680+(E13681-E13680)*(F13683-F13680)/(E13683-E13680)</f>
        <v>4.4497666666666671</v>
      </c>
      <c r="G13681" s="98">
        <v>15</v>
      </c>
      <c r="H13681" s="491">
        <f>H13680+(E13681-E13680)*(H13683-H13680)/(E13683-E13680)</f>
        <v>0.59741500000000003</v>
      </c>
      <c r="I13681" s="492">
        <f>I13680+(E13681-E13680)*(I13683-I13680)/(E13683-E13680)</f>
        <v>7.4666666666666668</v>
      </c>
      <c r="J13681" s="397">
        <f>J13680+(E13681-E13680)*(J13683-J13680)/(E13683-E13680)</f>
        <v>0.53693333333333326</v>
      </c>
      <c r="K13681" s="469">
        <f t="shared" si="1227"/>
        <v>7.4483678291751412</v>
      </c>
      <c r="L13681" s="469">
        <f t="shared" si="1228"/>
        <v>-1.829883749152561E-2</v>
      </c>
    </row>
    <row r="13682" spans="1:12">
      <c r="A13682" s="98" t="str">
        <f t="shared" si="1230"/>
        <v>D800-120</v>
      </c>
      <c r="B13682" s="98">
        <f t="shared" si="1225"/>
        <v>12</v>
      </c>
      <c r="C13682" s="98">
        <f t="shared" si="1226"/>
        <v>6</v>
      </c>
      <c r="D13682" s="98">
        <f t="shared" si="1231"/>
        <v>150</v>
      </c>
      <c r="E13682" s="98">
        <f t="shared" si="1232"/>
        <v>29</v>
      </c>
      <c r="F13682" s="397">
        <f>F13680+(E13682-E13680)*(F13683-F13680)/(E13683-E13680)</f>
        <v>4.4609333333333332</v>
      </c>
      <c r="G13682" s="98">
        <v>15</v>
      </c>
      <c r="H13682" s="491">
        <f>H13680+(E13682-E13680)*(H13683-H13680)/(E13683-E13680)</f>
        <v>0.59487100000000004</v>
      </c>
      <c r="I13682" s="492">
        <f>I13680+(E13682-E13680)*(I13683-I13680)/(E13683-E13680)</f>
        <v>7.5333333333333332</v>
      </c>
      <c r="J13682" s="397">
        <f>J13680+(E13682-E13680)*(J13683-J13680)/(E13683-E13680)</f>
        <v>0.53216666666666668</v>
      </c>
      <c r="K13682" s="469">
        <f t="shared" si="1227"/>
        <v>7.4989927788265573</v>
      </c>
      <c r="L13682" s="469">
        <f t="shared" si="1228"/>
        <v>-3.4340554506775867E-2</v>
      </c>
    </row>
    <row r="13683" spans="1:12">
      <c r="A13683" s="480" t="str">
        <f t="shared" si="1230"/>
        <v>D800-120</v>
      </c>
      <c r="B13683" s="480">
        <f t="shared" si="1225"/>
        <v>12</v>
      </c>
      <c r="C13683" s="480">
        <f t="shared" si="1226"/>
        <v>6</v>
      </c>
      <c r="D13683" s="480">
        <f t="shared" si="1231"/>
        <v>150</v>
      </c>
      <c r="E13683" s="480">
        <f t="shared" si="1232"/>
        <v>30</v>
      </c>
      <c r="F13683" s="484">
        <v>4.4721000000000002</v>
      </c>
      <c r="G13683" s="480">
        <v>15</v>
      </c>
      <c r="H13683" s="482">
        <v>0.59232700000000005</v>
      </c>
      <c r="I13683" s="483">
        <v>7.6</v>
      </c>
      <c r="J13683" s="484">
        <v>0.52739999999999998</v>
      </c>
      <c r="K13683" s="469">
        <f t="shared" si="1227"/>
        <v>7.5500525891948191</v>
      </c>
      <c r="L13683" s="469">
        <f t="shared" si="1228"/>
        <v>-4.9947410805180503E-2</v>
      </c>
    </row>
    <row r="13684" spans="1:12">
      <c r="A13684" s="98" t="str">
        <f t="shared" si="1230"/>
        <v>D800-120</v>
      </c>
      <c r="B13684" s="98">
        <f t="shared" si="1225"/>
        <v>12</v>
      </c>
      <c r="C13684" s="98">
        <f t="shared" si="1226"/>
        <v>6</v>
      </c>
      <c r="D13684" s="98">
        <f t="shared" si="1231"/>
        <v>150</v>
      </c>
      <c r="E13684" s="98">
        <f t="shared" si="1232"/>
        <v>31</v>
      </c>
      <c r="F13684" s="397">
        <f>F13683+(E13684-E13683)*(F13686-F13683)/(E13686-E13683)</f>
        <v>4.4832000000000001</v>
      </c>
      <c r="G13684" s="98">
        <v>15</v>
      </c>
      <c r="H13684" s="491">
        <f>H13683+(E13684-E13683)*(H13686-H13683)/(E13686-E13683)</f>
        <v>0.58978799999999998</v>
      </c>
      <c r="I13684" s="492">
        <f>I13683+(E13684-E13683)*(I13686-I13683)/(E13686-E13683)</f>
        <v>7.6333333333333329</v>
      </c>
      <c r="J13684" s="397">
        <f>J13683+(E13684-E13683)*(J13686-J13683)/(E13686-E13683)</f>
        <v>0.52266666666666661</v>
      </c>
      <c r="K13684" s="469">
        <f t="shared" si="1227"/>
        <v>7.6013754094691652</v>
      </c>
      <c r="L13684" s="469">
        <f t="shared" si="1228"/>
        <v>-3.1957923864167626E-2</v>
      </c>
    </row>
    <row r="13685" spans="1:12">
      <c r="A13685" s="98" t="str">
        <f t="shared" si="1230"/>
        <v>D800-120</v>
      </c>
      <c r="B13685" s="98">
        <f t="shared" si="1225"/>
        <v>12</v>
      </c>
      <c r="C13685" s="98">
        <f t="shared" si="1226"/>
        <v>6</v>
      </c>
      <c r="D13685" s="98">
        <f t="shared" si="1231"/>
        <v>150</v>
      </c>
      <c r="E13685" s="98">
        <f t="shared" si="1232"/>
        <v>32</v>
      </c>
      <c r="F13685" s="397">
        <f>F13683+(E13685-E13683)*(F13686-F13683)/(E13686-E13683)</f>
        <v>4.4943</v>
      </c>
      <c r="G13685" s="98">
        <v>15</v>
      </c>
      <c r="H13685" s="491">
        <f>H13683+(E13685-E13683)*(H13686-H13683)/(E13686-E13683)</f>
        <v>0.58724900000000002</v>
      </c>
      <c r="I13685" s="492">
        <f>I13683+(E13685-E13683)*(I13686-I13683)/(E13686-E13683)</f>
        <v>7.666666666666667</v>
      </c>
      <c r="J13685" s="397">
        <f>J13683+(E13685-E13683)*(J13686-J13683)/(E13686-E13683)</f>
        <v>0.51793333333333336</v>
      </c>
      <c r="K13685" s="469">
        <f t="shared" si="1227"/>
        <v>7.65314202323035</v>
      </c>
      <c r="L13685" s="469">
        <f t="shared" si="1228"/>
        <v>-1.3524643436316985E-2</v>
      </c>
    </row>
    <row r="13686" spans="1:12">
      <c r="A13686" s="480" t="str">
        <f t="shared" si="1230"/>
        <v>D800-120</v>
      </c>
      <c r="B13686" s="480">
        <f t="shared" si="1225"/>
        <v>12</v>
      </c>
      <c r="C13686" s="480">
        <f t="shared" si="1226"/>
        <v>6</v>
      </c>
      <c r="D13686" s="480">
        <f t="shared" si="1231"/>
        <v>150</v>
      </c>
      <c r="E13686" s="480">
        <f t="shared" si="1232"/>
        <v>33</v>
      </c>
      <c r="F13686" s="484">
        <v>4.5053999999999998</v>
      </c>
      <c r="G13686" s="480">
        <v>15</v>
      </c>
      <c r="H13686" s="482">
        <v>0.58470999999999995</v>
      </c>
      <c r="I13686" s="483">
        <v>7.7</v>
      </c>
      <c r="J13686" s="484">
        <v>0.51319999999999999</v>
      </c>
      <c r="K13686" s="469">
        <f t="shared" si="1227"/>
        <v>7.7053582117630963</v>
      </c>
      <c r="L13686" s="469">
        <f t="shared" si="1228"/>
        <v>5.3582117630961434E-3</v>
      </c>
    </row>
    <row r="13687" spans="1:12">
      <c r="A13687" s="98" t="str">
        <f t="shared" si="1230"/>
        <v>D800-120</v>
      </c>
      <c r="B13687" s="98">
        <f t="shared" si="1225"/>
        <v>12</v>
      </c>
      <c r="C13687" s="98">
        <f t="shared" si="1226"/>
        <v>6</v>
      </c>
      <c r="D13687" s="98">
        <f t="shared" si="1231"/>
        <v>150</v>
      </c>
      <c r="E13687" s="98">
        <f t="shared" si="1232"/>
        <v>34</v>
      </c>
      <c r="F13687" s="397">
        <f>F13686+(E13687-E13686)*(F13689-F13686)/(E13689-E13686)</f>
        <v>4.5163666666666664</v>
      </c>
      <c r="G13687" s="98">
        <v>15</v>
      </c>
      <c r="H13687" s="491">
        <f>H13686+(E13687-E13686)*(H13689-H13686)/(E13689-E13686)</f>
        <v>0.58217466666666662</v>
      </c>
      <c r="I13687" s="492">
        <f>I13686+(E13687-E13686)*(I13689-I13686)/(E13689-E13686)</f>
        <v>7.7666666666666666</v>
      </c>
      <c r="J13687" s="397">
        <f>J13686+(E13687-E13686)*(J13689-J13686)/(E13689-E13686)</f>
        <v>0.50843333333333329</v>
      </c>
      <c r="K13687" s="469">
        <f t="shared" si="1227"/>
        <v>7.7577519690539614</v>
      </c>
      <c r="L13687" s="469">
        <f t="shared" si="1228"/>
        <v>-8.9146976127052469E-3</v>
      </c>
    </row>
    <row r="13688" spans="1:12">
      <c r="A13688" s="98" t="str">
        <f t="shared" si="1230"/>
        <v>D800-120</v>
      </c>
      <c r="B13688" s="98">
        <f t="shared" si="1225"/>
        <v>12</v>
      </c>
      <c r="C13688" s="98">
        <f t="shared" si="1226"/>
        <v>6</v>
      </c>
      <c r="D13688" s="98">
        <f t="shared" si="1231"/>
        <v>150</v>
      </c>
      <c r="E13688" s="98">
        <f t="shared" si="1232"/>
        <v>35</v>
      </c>
      <c r="F13688" s="397">
        <f>F13686+(E13688-E13686)*(F13689-F13686)/(E13689-E13686)</f>
        <v>4.527333333333333</v>
      </c>
      <c r="G13688" s="98">
        <v>15</v>
      </c>
      <c r="H13688" s="491">
        <f>H13686+(E13688-E13686)*(H13689-H13686)/(E13689-E13686)</f>
        <v>0.57963933333333328</v>
      </c>
      <c r="I13688" s="492">
        <f>I13686+(E13688-E13686)*(I13689-I13686)/(E13689-E13686)</f>
        <v>7.8333333333333339</v>
      </c>
      <c r="J13688" s="397">
        <f>J13686+(E13688-E13686)*(J13689-J13686)/(E13689-E13686)</f>
        <v>0.50366666666666671</v>
      </c>
      <c r="K13688" s="469">
        <f t="shared" si="1227"/>
        <v>7.8106040652865749</v>
      </c>
      <c r="L13688" s="469">
        <f t="shared" si="1228"/>
        <v>-2.272926804675901E-2</v>
      </c>
    </row>
    <row r="13689" spans="1:12">
      <c r="A13689" s="480" t="str">
        <f t="shared" si="1230"/>
        <v>D800-120</v>
      </c>
      <c r="B13689" s="480">
        <f t="shared" si="1225"/>
        <v>12</v>
      </c>
      <c r="C13689" s="480">
        <f t="shared" si="1226"/>
        <v>6</v>
      </c>
      <c r="D13689" s="480">
        <f t="shared" si="1231"/>
        <v>150</v>
      </c>
      <c r="E13689" s="480">
        <f t="shared" si="1232"/>
        <v>36</v>
      </c>
      <c r="F13689" s="484">
        <v>4.5382999999999996</v>
      </c>
      <c r="G13689" s="480">
        <v>15</v>
      </c>
      <c r="H13689" s="482">
        <v>0.57710399999999995</v>
      </c>
      <c r="I13689" s="483">
        <v>7.9</v>
      </c>
      <c r="J13689" s="484">
        <v>0.49890000000000001</v>
      </c>
      <c r="K13689" s="469">
        <f t="shared" si="1227"/>
        <v>7.8639205411849513</v>
      </c>
      <c r="L13689" s="469">
        <f t="shared" si="1228"/>
        <v>-3.6079458815049037E-2</v>
      </c>
    </row>
    <row r="13690" spans="1:12">
      <c r="A13690" s="98" t="str">
        <f t="shared" si="1230"/>
        <v>D800-120</v>
      </c>
      <c r="B13690" s="98">
        <f t="shared" si="1225"/>
        <v>12</v>
      </c>
      <c r="C13690" s="98">
        <f t="shared" si="1226"/>
        <v>6</v>
      </c>
      <c r="D13690" s="98">
        <f t="shared" si="1231"/>
        <v>150</v>
      </c>
      <c r="E13690" s="98">
        <f t="shared" si="1232"/>
        <v>37</v>
      </c>
      <c r="F13690" s="397">
        <f>F13689+(E13690-E13689)*(F13692-F13689)/(E13692-E13689)</f>
        <v>4.5492333333333335</v>
      </c>
      <c r="G13690" s="98">
        <v>15</v>
      </c>
      <c r="H13690" s="491">
        <f>H13689+(E13690-E13689)*(H13692-H13689)/(E13692-E13689)</f>
        <v>0.57457133333333332</v>
      </c>
      <c r="I13690" s="492">
        <f>I13689+(E13690-E13689)*(I13692-I13689)/(E13692-E13689)</f>
        <v>7.9333333333333336</v>
      </c>
      <c r="J13690" s="397">
        <f>J13689+(E13690-E13689)*(J13692-J13689)/(E13692-E13689)</f>
        <v>0.4941666666666667</v>
      </c>
      <c r="K13690" s="469">
        <f t="shared" si="1227"/>
        <v>7.9176127826309939</v>
      </c>
      <c r="L13690" s="469">
        <f t="shared" si="1228"/>
        <v>-1.5720550702339686E-2</v>
      </c>
    </row>
    <row r="13691" spans="1:12">
      <c r="A13691" s="98" t="str">
        <f t="shared" si="1230"/>
        <v>D800-120</v>
      </c>
      <c r="B13691" s="98">
        <f t="shared" si="1225"/>
        <v>12</v>
      </c>
      <c r="C13691" s="98">
        <f t="shared" si="1226"/>
        <v>6</v>
      </c>
      <c r="D13691" s="98">
        <f t="shared" si="1231"/>
        <v>150</v>
      </c>
      <c r="E13691" s="98">
        <f t="shared" si="1232"/>
        <v>38</v>
      </c>
      <c r="F13691" s="397">
        <f>F13689+(E13691-E13689)*(F13692-F13689)/(E13692-E13689)</f>
        <v>4.5601666666666665</v>
      </c>
      <c r="G13691" s="98">
        <v>15</v>
      </c>
      <c r="H13691" s="491">
        <f>H13689+(E13691-E13689)*(H13692-H13689)/(E13692-E13689)</f>
        <v>0.57203866666666658</v>
      </c>
      <c r="I13691" s="492">
        <f>I13689+(E13691-E13689)*(I13692-I13689)/(E13692-E13689)</f>
        <v>7.9666666666666668</v>
      </c>
      <c r="J13691" s="397">
        <f>J13689+(E13691-E13689)*(J13692-J13689)/(E13692-E13689)</f>
        <v>0.48943333333333333</v>
      </c>
      <c r="K13691" s="469">
        <f t="shared" si="1227"/>
        <v>7.971780462392986</v>
      </c>
      <c r="L13691" s="469">
        <f t="shared" si="1228"/>
        <v>5.1137957263192035E-3</v>
      </c>
    </row>
    <row r="13692" spans="1:12">
      <c r="A13692" s="480" t="str">
        <f t="shared" si="1230"/>
        <v>D800-120</v>
      </c>
      <c r="B13692" s="480">
        <f t="shared" si="1225"/>
        <v>12</v>
      </c>
      <c r="C13692" s="480">
        <f t="shared" si="1226"/>
        <v>6</v>
      </c>
      <c r="D13692" s="480">
        <f t="shared" si="1231"/>
        <v>150</v>
      </c>
      <c r="E13692" s="480">
        <f t="shared" si="1232"/>
        <v>39</v>
      </c>
      <c r="F13692" s="484">
        <v>4.5711000000000004</v>
      </c>
      <c r="G13692" s="480">
        <v>15</v>
      </c>
      <c r="H13692" s="482">
        <v>0.56950599999999996</v>
      </c>
      <c r="I13692" s="483">
        <v>8</v>
      </c>
      <c r="J13692" s="484">
        <v>0.48470000000000002</v>
      </c>
      <c r="K13692" s="469">
        <f t="shared" si="1227"/>
        <v>8.0264299234775418</v>
      </c>
      <c r="L13692" s="469">
        <f t="shared" si="1228"/>
        <v>2.6429923477541806E-2</v>
      </c>
    </row>
    <row r="13693" spans="1:12">
      <c r="A13693" s="98" t="str">
        <f t="shared" si="1230"/>
        <v>D800-120</v>
      </c>
      <c r="B13693" s="98">
        <f t="shared" ref="B13693:B13756" si="1233">INT(D13693/12)</f>
        <v>12</v>
      </c>
      <c r="C13693" s="98">
        <f t="shared" ref="C13693:C13756" si="1234">D13693-B13693*12</f>
        <v>6</v>
      </c>
      <c r="D13693" s="98">
        <f t="shared" si="1231"/>
        <v>150</v>
      </c>
      <c r="E13693" s="98">
        <f t="shared" si="1232"/>
        <v>40</v>
      </c>
      <c r="F13693" s="397">
        <f>F13692+(E13693-E13692)*(F13695-F13692)/(E13695-E13692)</f>
        <v>4.5819333333333336</v>
      </c>
      <c r="G13693" s="98">
        <v>15</v>
      </c>
      <c r="H13693" s="491">
        <f>H13692+(E13693-E13692)*(H13695-H13692)/(E13695-E13692)</f>
        <v>0.56697399999999998</v>
      </c>
      <c r="I13693" s="492">
        <f>I13692+(E13693-E13692)*(I13695-I13692)/(E13695-E13692)</f>
        <v>8.0666666666666664</v>
      </c>
      <c r="J13693" s="397">
        <f>J13692+(E13693-E13692)*(J13695-J13692)/(E13695-E13692)</f>
        <v>0.47993333333333332</v>
      </c>
      <c r="K13693" s="469">
        <f t="shared" si="1227"/>
        <v>8.0813817447243323</v>
      </c>
      <c r="L13693" s="469">
        <f t="shared" si="1228"/>
        <v>1.471507805766592E-2</v>
      </c>
    </row>
    <row r="13694" spans="1:12">
      <c r="A13694" s="98" t="str">
        <f t="shared" si="1230"/>
        <v>D800-120</v>
      </c>
      <c r="B13694" s="98">
        <f t="shared" si="1233"/>
        <v>12</v>
      </c>
      <c r="C13694" s="98">
        <f t="shared" si="1234"/>
        <v>6</v>
      </c>
      <c r="D13694" s="98">
        <f t="shared" si="1231"/>
        <v>150</v>
      </c>
      <c r="E13694" s="98">
        <f t="shared" si="1232"/>
        <v>41</v>
      </c>
      <c r="F13694" s="397">
        <f>F13692+(E13694-E13692)*(F13695-F13692)/(E13695-E13692)</f>
        <v>4.5927666666666669</v>
      </c>
      <c r="G13694" s="98">
        <v>15</v>
      </c>
      <c r="H13694" s="491">
        <f>H13692+(E13694-E13692)*(H13695-H13692)/(E13695-E13692)</f>
        <v>0.564442</v>
      </c>
      <c r="I13694" s="492">
        <f>I13692+(E13694-E13692)*(I13695-I13692)/(E13695-E13692)</f>
        <v>8.1333333333333329</v>
      </c>
      <c r="J13694" s="397">
        <f>J13692+(E13694-E13692)*(J13695-J13692)/(E13695-E13692)</f>
        <v>0.47516666666666668</v>
      </c>
      <c r="K13694" s="469">
        <f t="shared" si="1227"/>
        <v>8.1368265768080104</v>
      </c>
      <c r="L13694" s="469">
        <f t="shared" si="1228"/>
        <v>3.4932434746774987E-3</v>
      </c>
    </row>
    <row r="13695" spans="1:12">
      <c r="A13695" s="480" t="str">
        <f t="shared" si="1230"/>
        <v>D800-120</v>
      </c>
      <c r="B13695" s="480">
        <f t="shared" si="1233"/>
        <v>12</v>
      </c>
      <c r="C13695" s="480">
        <f t="shared" si="1234"/>
        <v>6</v>
      </c>
      <c r="D13695" s="480">
        <f t="shared" si="1231"/>
        <v>150</v>
      </c>
      <c r="E13695" s="480">
        <f t="shared" si="1232"/>
        <v>42</v>
      </c>
      <c r="F13695" s="484">
        <v>4.6036000000000001</v>
      </c>
      <c r="G13695" s="480">
        <v>15</v>
      </c>
      <c r="H13695" s="482">
        <v>0.56191000000000002</v>
      </c>
      <c r="I13695" s="483">
        <v>8.1999999999999993</v>
      </c>
      <c r="J13695" s="484">
        <v>0.47039999999999998</v>
      </c>
      <c r="K13695" s="469">
        <f t="shared" si="1227"/>
        <v>8.19277108433735</v>
      </c>
      <c r="L13695" s="469">
        <f t="shared" si="1228"/>
        <v>-7.2289156626492712E-3</v>
      </c>
    </row>
    <row r="13696" spans="1:12">
      <c r="A13696" s="98" t="str">
        <f t="shared" si="1230"/>
        <v>D800-120</v>
      </c>
      <c r="B13696" s="98">
        <f t="shared" si="1233"/>
        <v>12</v>
      </c>
      <c r="C13696" s="98">
        <f t="shared" si="1234"/>
        <v>6</v>
      </c>
      <c r="D13696" s="98">
        <f t="shared" si="1231"/>
        <v>150</v>
      </c>
      <c r="E13696" s="98">
        <f t="shared" si="1232"/>
        <v>43</v>
      </c>
      <c r="F13696" s="397">
        <f>F13695+(E13696-E13695)*(F13698-F13695)/(E13698-E13695)</f>
        <v>4.6143666666666672</v>
      </c>
      <c r="G13696" s="98">
        <v>15</v>
      </c>
      <c r="H13696" s="491">
        <f>H13695+(E13696-E13695)*(H13698-H13695)/(E13698-E13695)</f>
        <v>0.55937833333333331</v>
      </c>
      <c r="I13696" s="492">
        <f>I13695+(E13696-E13695)*(I13698-I13695)/(E13698-E13695)</f>
        <v>8.2666666666666657</v>
      </c>
      <c r="J13696" s="397">
        <f>J13695+(E13696-E13695)*(J13698-J13695)/(E13698-E13695)</f>
        <v>0.46566666666666667</v>
      </c>
      <c r="K13696" s="469">
        <f t="shared" si="1227"/>
        <v>8.2490979569581722</v>
      </c>
      <c r="L13696" s="469">
        <f t="shared" si="1228"/>
        <v>-1.7568709708493557E-2</v>
      </c>
    </row>
    <row r="13697" spans="1:12">
      <c r="A13697" s="98" t="str">
        <f t="shared" si="1230"/>
        <v>D800-120</v>
      </c>
      <c r="B13697" s="98">
        <f t="shared" si="1233"/>
        <v>12</v>
      </c>
      <c r="C13697" s="98">
        <f t="shared" si="1234"/>
        <v>6</v>
      </c>
      <c r="D13697" s="98">
        <f t="shared" si="1231"/>
        <v>150</v>
      </c>
      <c r="E13697" s="98">
        <f t="shared" si="1232"/>
        <v>44</v>
      </c>
      <c r="F13697" s="397">
        <f>F13695+(E13697-E13695)*(F13698-F13695)/(E13698-E13695)</f>
        <v>4.6251333333333333</v>
      </c>
      <c r="G13697" s="98">
        <v>15</v>
      </c>
      <c r="H13697" s="491">
        <f>H13695+(E13697-E13695)*(H13698-H13695)/(E13698-E13695)</f>
        <v>0.55684666666666671</v>
      </c>
      <c r="I13697" s="492">
        <f>I13695+(E13697-E13695)*(I13698-I13695)/(E13698-E13695)</f>
        <v>8.3333333333333339</v>
      </c>
      <c r="J13697" s="397">
        <f>J13695+(E13697-E13695)*(J13698-J13695)/(E13698-E13695)</f>
        <v>0.46093333333333331</v>
      </c>
      <c r="K13697" s="469">
        <f t="shared" si="1227"/>
        <v>8.3059370024064076</v>
      </c>
      <c r="L13697" s="469">
        <f t="shared" si="1228"/>
        <v>-2.7396330926926282E-2</v>
      </c>
    </row>
    <row r="13698" spans="1:12">
      <c r="A13698" s="480" t="str">
        <f t="shared" si="1230"/>
        <v>D800-120</v>
      </c>
      <c r="B13698" s="480">
        <f t="shared" si="1233"/>
        <v>12</v>
      </c>
      <c r="C13698" s="480">
        <f t="shared" si="1234"/>
        <v>6</v>
      </c>
      <c r="D13698" s="480">
        <f t="shared" ref="D13698:D13729" si="1235">D13697</f>
        <v>150</v>
      </c>
      <c r="E13698" s="480">
        <f t="shared" si="1232"/>
        <v>45</v>
      </c>
      <c r="F13698" s="484">
        <v>4.6359000000000004</v>
      </c>
      <c r="G13698" s="480">
        <v>15</v>
      </c>
      <c r="H13698" s="482">
        <v>0.554315</v>
      </c>
      <c r="I13698" s="483">
        <v>8.4</v>
      </c>
      <c r="J13698" s="484">
        <v>0.45619999999999999</v>
      </c>
      <c r="K13698" s="469">
        <f t="shared" si="1227"/>
        <v>8.3632952382670513</v>
      </c>
      <c r="L13698" s="469">
        <f t="shared" si="1228"/>
        <v>-3.6704761732949009E-2</v>
      </c>
    </row>
    <row r="13699" spans="1:12">
      <c r="A13699" s="98" t="str">
        <f t="shared" si="1230"/>
        <v>D800-120</v>
      </c>
      <c r="B13699" s="98">
        <f t="shared" si="1233"/>
        <v>12</v>
      </c>
      <c r="C13699" s="98">
        <f t="shared" si="1234"/>
        <v>6</v>
      </c>
      <c r="D13699" s="98">
        <f t="shared" si="1235"/>
        <v>150</v>
      </c>
      <c r="E13699" s="98">
        <f t="shared" si="1232"/>
        <v>46</v>
      </c>
      <c r="F13699" s="397">
        <f>F13698+(E13699-E13698)*(F13701-F13698)/(E13701-E13698)</f>
        <v>4.6466000000000003</v>
      </c>
      <c r="G13699" s="98">
        <v>15</v>
      </c>
      <c r="H13699" s="491">
        <f>H13698+(E13699-E13698)*(H13701-H13698)/(E13701-E13698)</f>
        <v>0.55178199999999999</v>
      </c>
      <c r="I13699" s="492">
        <f>I13698+(E13699-E13698)*(I13701-I13698)/(E13701-E13698)</f>
        <v>8.4333333333333336</v>
      </c>
      <c r="J13699" s="397">
        <f>J13698+(E13699-E13698)*(J13701-J13698)/(E13701-E13698)</f>
        <v>0.45143333333333335</v>
      </c>
      <c r="K13699" s="469">
        <f t="shared" si="1227"/>
        <v>8.4210793393042902</v>
      </c>
      <c r="L13699" s="469">
        <f t="shared" si="1228"/>
        <v>-1.2253994029043369E-2</v>
      </c>
    </row>
    <row r="13700" spans="1:12">
      <c r="A13700" s="98" t="str">
        <f t="shared" si="1230"/>
        <v>D800-120</v>
      </c>
      <c r="B13700" s="98">
        <f t="shared" si="1233"/>
        <v>12</v>
      </c>
      <c r="C13700" s="98">
        <f t="shared" si="1234"/>
        <v>6</v>
      </c>
      <c r="D13700" s="98">
        <f t="shared" si="1235"/>
        <v>150</v>
      </c>
      <c r="E13700" s="98">
        <f t="shared" si="1232"/>
        <v>47</v>
      </c>
      <c r="F13700" s="397">
        <f>F13698+(E13700-E13698)*(F13701-F13698)/(E13701-E13698)</f>
        <v>4.6573000000000002</v>
      </c>
      <c r="G13700" s="98">
        <v>15</v>
      </c>
      <c r="H13700" s="491">
        <f>H13698+(E13700-E13698)*(H13701-H13698)/(E13701-E13698)</f>
        <v>0.54924899999999999</v>
      </c>
      <c r="I13700" s="492">
        <f>I13698+(E13700-E13698)*(I13701-I13698)/(E13701-E13698)</f>
        <v>8.4666666666666668</v>
      </c>
      <c r="J13700" s="397">
        <f>J13698+(E13700-E13698)*(J13701-J13698)/(E13701-E13698)</f>
        <v>0.44666666666666666</v>
      </c>
      <c r="K13700" s="469">
        <f t="shared" si="1227"/>
        <v>8.479396412191921</v>
      </c>
      <c r="L13700" s="469">
        <f t="shared" si="1228"/>
        <v>1.2729745525254188E-2</v>
      </c>
    </row>
    <row r="13701" spans="1:12">
      <c r="A13701" s="480" t="str">
        <f t="shared" si="1230"/>
        <v>D800-120</v>
      </c>
      <c r="B13701" s="480">
        <f t="shared" si="1233"/>
        <v>12</v>
      </c>
      <c r="C13701" s="480">
        <f t="shared" si="1234"/>
        <v>6</v>
      </c>
      <c r="D13701" s="480">
        <f t="shared" si="1235"/>
        <v>150</v>
      </c>
      <c r="E13701" s="480">
        <f t="shared" si="1232"/>
        <v>48</v>
      </c>
      <c r="F13701" s="484">
        <v>4.6680000000000001</v>
      </c>
      <c r="G13701" s="480">
        <v>15</v>
      </c>
      <c r="H13701" s="482">
        <v>0.54671599999999998</v>
      </c>
      <c r="I13701" s="483">
        <v>8.5</v>
      </c>
      <c r="J13701" s="484">
        <v>0.44190000000000002</v>
      </c>
      <c r="K13701" s="469">
        <f t="shared" si="1227"/>
        <v>8.5382538648951201</v>
      </c>
      <c r="L13701" s="469">
        <f t="shared" si="1228"/>
        <v>3.825386489512006E-2</v>
      </c>
    </row>
    <row r="13702" spans="1:12">
      <c r="A13702" s="98" t="str">
        <f t="shared" si="1230"/>
        <v>D800-120</v>
      </c>
      <c r="B13702" s="98">
        <f t="shared" si="1233"/>
        <v>12</v>
      </c>
      <c r="C13702" s="98">
        <f t="shared" si="1234"/>
        <v>6</v>
      </c>
      <c r="D13702" s="98">
        <f t="shared" si="1235"/>
        <v>150</v>
      </c>
      <c r="E13702" s="98">
        <f t="shared" si="1232"/>
        <v>49</v>
      </c>
      <c r="F13702" s="397">
        <f>F13701+(E13702-E13701)*(F13704-F13701)/(E13704-E13701)</f>
        <v>4.6786333333333339</v>
      </c>
      <c r="G13702" s="98">
        <v>15</v>
      </c>
      <c r="H13702" s="491">
        <f>H13701+(E13702-E13701)*(H13704-H13701)/(E13704-E13701)</f>
        <v>0.54418066666666665</v>
      </c>
      <c r="I13702" s="492">
        <f>I13701+(E13702-E13701)*(I13704-I13701)/(E13704-E13701)</f>
        <v>8.5666666666666664</v>
      </c>
      <c r="J13702" s="397">
        <f>J13701+(E13702-E13701)*(J13704-J13701)/(E13704-E13701)</f>
        <v>0.43713333333333332</v>
      </c>
      <c r="K13702" s="469">
        <f t="shared" si="1227"/>
        <v>8.5975735999441376</v>
      </c>
      <c r="L13702" s="469">
        <f t="shared" si="1228"/>
        <v>3.0906933277471182E-2</v>
      </c>
    </row>
    <row r="13703" spans="1:12">
      <c r="A13703" s="98" t="str">
        <f t="shared" si="1230"/>
        <v>D800-120</v>
      </c>
      <c r="B13703" s="98">
        <f t="shared" si="1233"/>
        <v>12</v>
      </c>
      <c r="C13703" s="98">
        <f t="shared" si="1234"/>
        <v>6</v>
      </c>
      <c r="D13703" s="98">
        <f t="shared" si="1235"/>
        <v>150</v>
      </c>
      <c r="E13703" s="98">
        <f t="shared" si="1232"/>
        <v>50</v>
      </c>
      <c r="F13703" s="397">
        <f>F13701+(E13703-E13701)*(F13704-F13701)/(E13704-E13701)</f>
        <v>4.6892666666666667</v>
      </c>
      <c r="G13703" s="98">
        <v>15</v>
      </c>
      <c r="H13703" s="491">
        <f>H13701+(E13703-E13701)*(H13704-H13701)/(E13704-E13701)</f>
        <v>0.54164533333333331</v>
      </c>
      <c r="I13703" s="492">
        <f>I13701+(E13703-E13701)*(I13704-I13701)/(E13704-E13701)</f>
        <v>8.6333333333333329</v>
      </c>
      <c r="J13703" s="397">
        <f>J13701+(E13703-E13701)*(J13704-J13701)/(E13704-E13701)</f>
        <v>0.43236666666666668</v>
      </c>
      <c r="K13703" s="469">
        <f t="shared" si="1227"/>
        <v>8.657448662593481</v>
      </c>
      <c r="L13703" s="469">
        <f t="shared" si="1228"/>
        <v>2.4115329260148144E-2</v>
      </c>
    </row>
    <row r="13704" spans="1:12">
      <c r="A13704" s="480" t="str">
        <f t="shared" si="1230"/>
        <v>D800-120</v>
      </c>
      <c r="B13704" s="480">
        <f t="shared" si="1233"/>
        <v>12</v>
      </c>
      <c r="C13704" s="480">
        <f t="shared" si="1234"/>
        <v>6</v>
      </c>
      <c r="D13704" s="480">
        <f t="shared" si="1235"/>
        <v>150</v>
      </c>
      <c r="E13704" s="480">
        <f t="shared" si="1232"/>
        <v>51</v>
      </c>
      <c r="F13704" s="484">
        <v>4.6999000000000004</v>
      </c>
      <c r="G13704" s="480">
        <v>15</v>
      </c>
      <c r="H13704" s="482">
        <v>0.53910999999999998</v>
      </c>
      <c r="I13704" s="483">
        <v>8.6999999999999993</v>
      </c>
      <c r="J13704" s="484">
        <v>0.42759999999999998</v>
      </c>
      <c r="K13704" s="469">
        <f t="shared" si="1227"/>
        <v>8.7178868876481612</v>
      </c>
      <c r="L13704" s="469">
        <f t="shared" si="1228"/>
        <v>1.7886887648161931E-2</v>
      </c>
    </row>
    <row r="13705" spans="1:12">
      <c r="A13705" s="98" t="str">
        <f t="shared" si="1230"/>
        <v>D800-120</v>
      </c>
      <c r="B13705" s="98">
        <f t="shared" si="1233"/>
        <v>12</v>
      </c>
      <c r="C13705" s="98">
        <f t="shared" si="1234"/>
        <v>6</v>
      </c>
      <c r="D13705" s="98">
        <f t="shared" si="1235"/>
        <v>150</v>
      </c>
      <c r="E13705" s="98">
        <f t="shared" si="1232"/>
        <v>52</v>
      </c>
      <c r="F13705" s="397">
        <f>F13704+(E13705-E13704)*(F13707-F13704)/(E13707-E13704)</f>
        <v>4.7104333333333335</v>
      </c>
      <c r="G13705" s="98">
        <v>15</v>
      </c>
      <c r="H13705" s="491">
        <f>H13704+(E13705-E13704)*(H13707-H13704)/(E13707-E13704)</f>
        <v>0.53657100000000002</v>
      </c>
      <c r="I13705" s="492">
        <f>I13704+(E13705-E13704)*(I13707-I13704)/(E13707-E13704)</f>
        <v>8.7666666666666657</v>
      </c>
      <c r="J13705" s="397">
        <f>J13704+(E13705-E13704)*(J13707-J13704)/(E13707-E13704)</f>
        <v>0.42286666666666667</v>
      </c>
      <c r="K13705" s="469">
        <f t="shared" si="1227"/>
        <v>8.7787698800966378</v>
      </c>
      <c r="L13705" s="469">
        <f t="shared" si="1228"/>
        <v>1.2103213429972115E-2</v>
      </c>
    </row>
    <row r="13706" spans="1:12">
      <c r="A13706" s="98" t="str">
        <f t="shared" si="1230"/>
        <v>D800-120</v>
      </c>
      <c r="B13706" s="98">
        <f t="shared" si="1233"/>
        <v>12</v>
      </c>
      <c r="C13706" s="98">
        <f t="shared" si="1234"/>
        <v>6</v>
      </c>
      <c r="D13706" s="98">
        <f t="shared" si="1235"/>
        <v>150</v>
      </c>
      <c r="E13706" s="98">
        <f t="shared" si="1232"/>
        <v>53</v>
      </c>
      <c r="F13706" s="397">
        <f>F13704+(E13706-E13704)*(F13707-F13704)/(E13707-E13704)</f>
        <v>4.7209666666666665</v>
      </c>
      <c r="G13706" s="98">
        <v>15</v>
      </c>
      <c r="H13706" s="491">
        <f>H13704+(E13706-E13704)*(H13707-H13704)/(E13707-E13704)</f>
        <v>0.53403199999999995</v>
      </c>
      <c r="I13706" s="492">
        <f>I13704+(E13706-E13704)*(I13707-I13704)/(E13707-E13704)</f>
        <v>8.8333333333333339</v>
      </c>
      <c r="J13706" s="397">
        <f>J13704+(E13706-E13704)*(J13707-J13704)/(E13707-E13704)</f>
        <v>0.4181333333333333</v>
      </c>
      <c r="K13706" s="469">
        <f t="shared" si="1227"/>
        <v>8.8402317963467869</v>
      </c>
      <c r="L13706" s="469">
        <f t="shared" si="1228"/>
        <v>6.8984630134529823E-3</v>
      </c>
    </row>
    <row r="13707" spans="1:12">
      <c r="A13707" s="480" t="str">
        <f t="shared" si="1230"/>
        <v>D800-120</v>
      </c>
      <c r="B13707" s="480">
        <f t="shared" si="1233"/>
        <v>12</v>
      </c>
      <c r="C13707" s="480">
        <f t="shared" si="1234"/>
        <v>6</v>
      </c>
      <c r="D13707" s="480">
        <f t="shared" si="1235"/>
        <v>150</v>
      </c>
      <c r="E13707" s="480">
        <f t="shared" si="1232"/>
        <v>54</v>
      </c>
      <c r="F13707" s="484">
        <v>4.7314999999999996</v>
      </c>
      <c r="G13707" s="480">
        <v>15</v>
      </c>
      <c r="H13707" s="482">
        <v>0.53149299999999999</v>
      </c>
      <c r="I13707" s="483">
        <v>8.9</v>
      </c>
      <c r="J13707" s="484">
        <v>0.41339999999999999</v>
      </c>
      <c r="K13707" s="469">
        <f t="shared" ref="K13707:K13770" si="1236">F13707/H13707</f>
        <v>8.9022809331449331</v>
      </c>
      <c r="L13707" s="469">
        <f t="shared" ref="L13707:L13770" si="1237">K13707-I13707</f>
        <v>2.2809331449327175E-3</v>
      </c>
    </row>
    <row r="13708" spans="1:12">
      <c r="A13708" s="98" t="str">
        <f t="shared" si="1230"/>
        <v>D800-120</v>
      </c>
      <c r="B13708" s="98">
        <f t="shared" si="1233"/>
        <v>12</v>
      </c>
      <c r="C13708" s="98">
        <f t="shared" si="1234"/>
        <v>6</v>
      </c>
      <c r="D13708" s="98">
        <f t="shared" si="1235"/>
        <v>150</v>
      </c>
      <c r="E13708" s="98">
        <f t="shared" si="1232"/>
        <v>55</v>
      </c>
      <c r="F13708" s="397">
        <f>F13707+(E13708-E13707)*(F13710-F13707)/(E13710-E13707)</f>
        <v>4.7419666666666664</v>
      </c>
      <c r="G13708" s="98">
        <v>15</v>
      </c>
      <c r="H13708" s="491">
        <f>H13707+(E13708-E13707)*(H13710-H13707)/(E13710-E13707)</f>
        <v>0.52894933333333338</v>
      </c>
      <c r="I13708" s="492">
        <f>I13707+(E13708-E13707)*(I13710-I13707)/(E13710-E13707)</f>
        <v>8.9666666666666668</v>
      </c>
      <c r="J13708" s="397">
        <f>J13707+(E13708-E13707)*(J13710-J13707)/(E13710-E13707)</f>
        <v>0.40863333333333335</v>
      </c>
      <c r="K13708" s="469">
        <f t="shared" si="1236"/>
        <v>8.9648788037669629</v>
      </c>
      <c r="L13708" s="469">
        <f t="shared" si="1237"/>
        <v>-1.7878628997038959E-3</v>
      </c>
    </row>
    <row r="13709" spans="1:12">
      <c r="A13709" s="98" t="str">
        <f t="shared" si="1230"/>
        <v>D800-120</v>
      </c>
      <c r="B13709" s="98">
        <f t="shared" si="1233"/>
        <v>12</v>
      </c>
      <c r="C13709" s="98">
        <f t="shared" si="1234"/>
        <v>6</v>
      </c>
      <c r="D13709" s="98">
        <f t="shared" si="1235"/>
        <v>150</v>
      </c>
      <c r="E13709" s="98">
        <f t="shared" si="1232"/>
        <v>56</v>
      </c>
      <c r="F13709" s="397">
        <f>F13707+(E13709-E13707)*(F13710-F13707)/(E13710-E13707)</f>
        <v>4.7524333333333333</v>
      </c>
      <c r="G13709" s="98">
        <v>15</v>
      </c>
      <c r="H13709" s="491">
        <f>H13707+(E13709-E13707)*(H13710-H13707)/(E13710-E13707)</f>
        <v>0.52640566666666666</v>
      </c>
      <c r="I13709" s="492">
        <f>I13707+(E13709-E13707)*(I13710-I13707)/(E13710-E13707)</f>
        <v>9.0333333333333332</v>
      </c>
      <c r="J13709" s="397">
        <f>J13707+(E13709-E13707)*(J13710-J13707)/(E13710-E13707)</f>
        <v>0.40386666666666665</v>
      </c>
      <c r="K13709" s="469">
        <f t="shared" si="1236"/>
        <v>9.0280816379256308</v>
      </c>
      <c r="L13709" s="469">
        <f t="shared" si="1237"/>
        <v>-5.251695407702428E-3</v>
      </c>
    </row>
    <row r="13710" spans="1:12">
      <c r="A13710" s="480" t="str">
        <f t="shared" si="1230"/>
        <v>D800-120</v>
      </c>
      <c r="B13710" s="480">
        <f t="shared" si="1233"/>
        <v>12</v>
      </c>
      <c r="C13710" s="480">
        <f t="shared" si="1234"/>
        <v>6</v>
      </c>
      <c r="D13710" s="480">
        <f t="shared" si="1235"/>
        <v>150</v>
      </c>
      <c r="E13710" s="480">
        <f t="shared" si="1232"/>
        <v>57</v>
      </c>
      <c r="F13710" s="484">
        <v>4.7629000000000001</v>
      </c>
      <c r="G13710" s="480">
        <v>15</v>
      </c>
      <c r="H13710" s="482">
        <v>0.52386200000000005</v>
      </c>
      <c r="I13710" s="483">
        <v>9.1</v>
      </c>
      <c r="J13710" s="484">
        <v>0.39910000000000001</v>
      </c>
      <c r="K13710" s="469">
        <f t="shared" si="1236"/>
        <v>9.09189824801188</v>
      </c>
      <c r="L13710" s="469">
        <f t="shared" si="1237"/>
        <v>-8.1017519881196876E-3</v>
      </c>
    </row>
    <row r="13711" spans="1:12">
      <c r="A13711" s="98" t="str">
        <f t="shared" si="1230"/>
        <v>D800-120</v>
      </c>
      <c r="B13711" s="98">
        <f t="shared" si="1233"/>
        <v>12</v>
      </c>
      <c r="C13711" s="98">
        <f t="shared" si="1234"/>
        <v>6</v>
      </c>
      <c r="D13711" s="98">
        <f t="shared" si="1235"/>
        <v>150</v>
      </c>
      <c r="E13711" s="98">
        <f t="shared" si="1232"/>
        <v>58</v>
      </c>
      <c r="F13711" s="397">
        <f>F13710+(E13711-E13710)*(F13713-F13710)/(E13713-E13710)</f>
        <v>4.7733333333333334</v>
      </c>
      <c r="G13711" s="98">
        <v>15</v>
      </c>
      <c r="H13711" s="491">
        <f>H13710+(E13711-E13710)*(H13713-H13710)/(E13713-E13710)</f>
        <v>0.52131233333333338</v>
      </c>
      <c r="I13711" s="492">
        <f>I13710+(E13711-E13710)*(I13713-I13710)/(E13713-E13710)</f>
        <v>9.1666666666666661</v>
      </c>
      <c r="J13711" s="397">
        <f>J13710+(E13711-E13710)*(J13713-J13710)/(E13713-E13710)</f>
        <v>0.3943666666666667</v>
      </c>
      <c r="K13711" s="469">
        <f t="shared" si="1236"/>
        <v>9.1563790613048983</v>
      </c>
      <c r="L13711" s="469">
        <f t="shared" si="1237"/>
        <v>-1.028760536176776E-2</v>
      </c>
    </row>
    <row r="13712" spans="1:12">
      <c r="A13712" s="98" t="str">
        <f t="shared" si="1230"/>
        <v>D800-120</v>
      </c>
      <c r="B13712" s="98">
        <f t="shared" si="1233"/>
        <v>12</v>
      </c>
      <c r="C13712" s="98">
        <f t="shared" si="1234"/>
        <v>6</v>
      </c>
      <c r="D13712" s="98">
        <f t="shared" si="1235"/>
        <v>150</v>
      </c>
      <c r="E13712" s="98">
        <f t="shared" si="1232"/>
        <v>59</v>
      </c>
      <c r="F13712" s="397">
        <f>F13710+(E13712-E13710)*(F13713-F13710)/(E13713-E13710)</f>
        <v>4.7837666666666667</v>
      </c>
      <c r="G13712" s="98">
        <v>15</v>
      </c>
      <c r="H13712" s="491">
        <f>H13710+(E13712-E13710)*(H13713-H13710)/(E13713-E13710)</f>
        <v>0.51876266666666671</v>
      </c>
      <c r="I13712" s="492">
        <f>I13710+(E13712-E13710)*(I13713-I13710)/(E13713-E13710)</f>
        <v>9.2333333333333343</v>
      </c>
      <c r="J13712" s="397">
        <f>J13710+(E13712-E13710)*(J13713-J13710)/(E13713-E13710)</f>
        <v>0.38963333333333333</v>
      </c>
      <c r="K13712" s="469">
        <f t="shared" si="1236"/>
        <v>9.2214937081054398</v>
      </c>
      <c r="L13712" s="469">
        <f t="shared" si="1237"/>
        <v>-1.1839625227894501E-2</v>
      </c>
    </row>
    <row r="13713" spans="1:12">
      <c r="A13713" s="480" t="str">
        <f t="shared" si="1230"/>
        <v>D800-120</v>
      </c>
      <c r="B13713" s="480">
        <f t="shared" si="1233"/>
        <v>12</v>
      </c>
      <c r="C13713" s="480">
        <f t="shared" si="1234"/>
        <v>6</v>
      </c>
      <c r="D13713" s="480">
        <f t="shared" si="1235"/>
        <v>150</v>
      </c>
      <c r="E13713" s="480">
        <f t="shared" si="1232"/>
        <v>60</v>
      </c>
      <c r="F13713" s="484">
        <v>4.7942</v>
      </c>
      <c r="G13713" s="480">
        <v>15</v>
      </c>
      <c r="H13713" s="482">
        <v>0.51621300000000003</v>
      </c>
      <c r="I13713" s="483">
        <v>9.3000000000000007</v>
      </c>
      <c r="J13713" s="484">
        <v>0.38490000000000002</v>
      </c>
      <c r="K13713" s="469">
        <f t="shared" si="1236"/>
        <v>9.2872515802585358</v>
      </c>
      <c r="L13713" s="469">
        <f t="shared" si="1237"/>
        <v>-1.27484197414649E-2</v>
      </c>
    </row>
    <row r="13714" spans="1:12">
      <c r="A13714" s="98" t="str">
        <f t="shared" si="1230"/>
        <v>D800-120</v>
      </c>
      <c r="B13714" s="98">
        <f t="shared" si="1233"/>
        <v>12</v>
      </c>
      <c r="C13714" s="98">
        <f t="shared" si="1234"/>
        <v>6</v>
      </c>
      <c r="D13714" s="98">
        <f t="shared" si="1235"/>
        <v>150</v>
      </c>
      <c r="E13714" s="98">
        <f t="shared" si="1232"/>
        <v>61</v>
      </c>
      <c r="F13714" s="397">
        <f>F13713+(E13714-E13713)*(F13716-F13713)/(E13716-E13713)</f>
        <v>4.8045333333333335</v>
      </c>
      <c r="G13714" s="98">
        <v>15</v>
      </c>
      <c r="H13714" s="491">
        <f>H13713+(E13714-E13713)*(H13716-H13713)/(E13716-E13713)</f>
        <v>0.51365666666666665</v>
      </c>
      <c r="I13714" s="492">
        <f>I13713+(E13714-E13713)*(I13716-I13713)/(E13716-E13713)</f>
        <v>9.3666666666666671</v>
      </c>
      <c r="J13714" s="397">
        <f>J13713+(E13714-E13713)*(J13716-J13713)/(E13716-E13713)</f>
        <v>0.38013333333333332</v>
      </c>
      <c r="K13714" s="469">
        <f t="shared" si="1236"/>
        <v>9.3535889731792317</v>
      </c>
      <c r="L13714" s="469">
        <f t="shared" si="1237"/>
        <v>-1.3077693487435482E-2</v>
      </c>
    </row>
    <row r="13715" spans="1:12">
      <c r="A13715" s="98" t="str">
        <f t="shared" si="1230"/>
        <v>D800-120</v>
      </c>
      <c r="B13715" s="98">
        <f t="shared" si="1233"/>
        <v>12</v>
      </c>
      <c r="C13715" s="98">
        <f t="shared" si="1234"/>
        <v>6</v>
      </c>
      <c r="D13715" s="98">
        <f t="shared" si="1235"/>
        <v>150</v>
      </c>
      <c r="E13715" s="98">
        <f t="shared" si="1232"/>
        <v>62</v>
      </c>
      <c r="F13715" s="397">
        <f>F13713+(E13715-E13713)*(F13716-F13713)/(E13716-E13713)</f>
        <v>4.8148666666666662</v>
      </c>
      <c r="G13715" s="98">
        <v>15</v>
      </c>
      <c r="H13715" s="491">
        <f>H13713+(E13715-E13713)*(H13716-H13713)/(E13716-E13713)</f>
        <v>0.51110033333333338</v>
      </c>
      <c r="I13715" s="492">
        <f>I13713+(E13715-E13713)*(I13716-I13713)/(E13716-E13713)</f>
        <v>9.4333333333333336</v>
      </c>
      <c r="J13715" s="397">
        <f>J13713+(E13715-E13713)*(J13716-J13713)/(E13716-E13713)</f>
        <v>0.37536666666666668</v>
      </c>
      <c r="K13715" s="469">
        <f t="shared" si="1236"/>
        <v>9.4205899559186346</v>
      </c>
      <c r="L13715" s="469">
        <f t="shared" si="1237"/>
        <v>-1.2743377414698998E-2</v>
      </c>
    </row>
    <row r="13716" spans="1:12">
      <c r="A13716" s="480" t="str">
        <f t="shared" si="1230"/>
        <v>D800-120</v>
      </c>
      <c r="B13716" s="480">
        <f t="shared" si="1233"/>
        <v>12</v>
      </c>
      <c r="C13716" s="480">
        <f t="shared" si="1234"/>
        <v>6</v>
      </c>
      <c r="D13716" s="480">
        <f t="shared" si="1235"/>
        <v>150</v>
      </c>
      <c r="E13716" s="480">
        <f t="shared" si="1232"/>
        <v>63</v>
      </c>
      <c r="F13716" s="484">
        <v>4.8251999999999997</v>
      </c>
      <c r="G13716" s="480">
        <v>15</v>
      </c>
      <c r="H13716" s="482">
        <v>0.508544</v>
      </c>
      <c r="I13716" s="483">
        <v>9.5</v>
      </c>
      <c r="J13716" s="484">
        <v>0.37059999999999998</v>
      </c>
      <c r="K13716" s="469">
        <f t="shared" si="1236"/>
        <v>9.4882645356154036</v>
      </c>
      <c r="L13716" s="469">
        <f t="shared" si="1237"/>
        <v>-1.1735464384596384E-2</v>
      </c>
    </row>
    <row r="13717" spans="1:12">
      <c r="A13717" s="98" t="str">
        <f t="shared" si="1230"/>
        <v>D800-120</v>
      </c>
      <c r="B13717" s="98">
        <f t="shared" si="1233"/>
        <v>12</v>
      </c>
      <c r="C13717" s="98">
        <f t="shared" si="1234"/>
        <v>6</v>
      </c>
      <c r="D13717" s="98">
        <f t="shared" si="1235"/>
        <v>150</v>
      </c>
      <c r="E13717" s="98">
        <f t="shared" si="1232"/>
        <v>64</v>
      </c>
      <c r="F13717" s="397">
        <f>F13716+(E13717-E13716)*(F13719-F13716)/(E13719-E13716)</f>
        <v>4.8354666666666661</v>
      </c>
      <c r="G13717" s="98">
        <v>15</v>
      </c>
      <c r="H13717" s="491">
        <f>H13716+(E13717-E13716)*(H13719-H13716)/(E13719-E13716)</f>
        <v>0.50597966666666672</v>
      </c>
      <c r="I13717" s="492">
        <f>I13716+(E13717-E13716)*(I13719-I13716)/(E13719-E13716)</f>
        <v>9.5666666666666664</v>
      </c>
      <c r="J13717" s="397">
        <f>J13716+(E13717-E13716)*(J13719-J13716)/(E13719-E13716)</f>
        <v>0.36586666666666667</v>
      </c>
      <c r="K13717" s="469">
        <f t="shared" si="1236"/>
        <v>9.556642262963134</v>
      </c>
      <c r="L13717" s="469">
        <f t="shared" si="1237"/>
        <v>-1.0024403703532414E-2</v>
      </c>
    </row>
    <row r="13718" spans="1:12">
      <c r="A13718" s="98" t="str">
        <f t="shared" si="1230"/>
        <v>D800-120</v>
      </c>
      <c r="B13718" s="98">
        <f t="shared" si="1233"/>
        <v>12</v>
      </c>
      <c r="C13718" s="98">
        <f t="shared" si="1234"/>
        <v>6</v>
      </c>
      <c r="D13718" s="98">
        <f t="shared" si="1235"/>
        <v>150</v>
      </c>
      <c r="E13718" s="98">
        <f t="shared" si="1232"/>
        <v>65</v>
      </c>
      <c r="F13718" s="397">
        <f>F13716+(E13718-E13716)*(F13719-F13716)/(E13719-E13716)</f>
        <v>4.8457333333333334</v>
      </c>
      <c r="G13718" s="98">
        <v>15</v>
      </c>
      <c r="H13718" s="491">
        <f>H13716+(E13718-E13716)*(H13719-H13716)/(E13719-E13716)</f>
        <v>0.50341533333333333</v>
      </c>
      <c r="I13718" s="492">
        <f>I13716+(E13718-E13716)*(I13719-I13716)/(E13719-E13716)</f>
        <v>9.6333333333333329</v>
      </c>
      <c r="J13718" s="397">
        <f>J13716+(E13718-E13716)*(J13719-J13716)/(E13719-E13716)</f>
        <v>0.36113333333333331</v>
      </c>
      <c r="K13718" s="469">
        <f t="shared" si="1236"/>
        <v>9.6257166051093659</v>
      </c>
      <c r="L13718" s="469">
        <f t="shared" si="1237"/>
        <v>-7.6167282239669731E-3</v>
      </c>
    </row>
    <row r="13719" spans="1:12">
      <c r="A13719" s="480" t="str">
        <f t="shared" si="1230"/>
        <v>D800-120</v>
      </c>
      <c r="B13719" s="480">
        <f t="shared" si="1233"/>
        <v>12</v>
      </c>
      <c r="C13719" s="480">
        <f t="shared" si="1234"/>
        <v>6</v>
      </c>
      <c r="D13719" s="480">
        <f t="shared" si="1235"/>
        <v>150</v>
      </c>
      <c r="E13719" s="480">
        <f t="shared" si="1232"/>
        <v>66</v>
      </c>
      <c r="F13719" s="484">
        <v>4.8559999999999999</v>
      </c>
      <c r="G13719" s="480">
        <v>15</v>
      </c>
      <c r="H13719" s="482">
        <v>0.50085100000000005</v>
      </c>
      <c r="I13719" s="483">
        <v>9.6999999999999993</v>
      </c>
      <c r="J13719" s="484">
        <v>0.35639999999999999</v>
      </c>
      <c r="K13719" s="469">
        <f t="shared" si="1236"/>
        <v>9.6954982619581465</v>
      </c>
      <c r="L13719" s="469">
        <f t="shared" si="1237"/>
        <v>-4.5017380418528319E-3</v>
      </c>
    </row>
    <row r="13720" spans="1:12">
      <c r="A13720" s="98" t="str">
        <f t="shared" si="1230"/>
        <v>D800-120</v>
      </c>
      <c r="B13720" s="98">
        <f t="shared" si="1233"/>
        <v>12</v>
      </c>
      <c r="C13720" s="98">
        <f t="shared" si="1234"/>
        <v>6</v>
      </c>
      <c r="D13720" s="98">
        <f t="shared" si="1235"/>
        <v>150</v>
      </c>
      <c r="E13720" s="98">
        <f t="shared" si="1232"/>
        <v>67</v>
      </c>
      <c r="F13720" s="397">
        <f>F13719+(E13720-E13719)*(F13722-F13719)/(E13722-E13719)</f>
        <v>4.8662000000000001</v>
      </c>
      <c r="G13720" s="98">
        <v>15</v>
      </c>
      <c r="H13720" s="491">
        <f>H13719+(E13720-E13719)*(H13722-H13719)/(E13722-E13719)</f>
        <v>0.49827766666666667</v>
      </c>
      <c r="I13720" s="492">
        <f>I13719+(E13720-E13719)*(I13722-I13719)/(E13722-E13719)</f>
        <v>9.7666666666666657</v>
      </c>
      <c r="J13720" s="397">
        <f>J13719+(E13720-E13719)*(J13722-J13719)/(E13722-E13719)</f>
        <v>0.35163333333333335</v>
      </c>
      <c r="K13720" s="469">
        <f t="shared" si="1236"/>
        <v>9.7660407550542434</v>
      </c>
      <c r="L13720" s="469">
        <f t="shared" si="1237"/>
        <v>-6.2591161242231408E-4</v>
      </c>
    </row>
    <row r="13721" spans="1:12">
      <c r="A13721" s="98" t="str">
        <f t="shared" si="1230"/>
        <v>D800-120</v>
      </c>
      <c r="B13721" s="98">
        <f t="shared" si="1233"/>
        <v>12</v>
      </c>
      <c r="C13721" s="98">
        <f t="shared" si="1234"/>
        <v>6</v>
      </c>
      <c r="D13721" s="98">
        <f t="shared" si="1235"/>
        <v>150</v>
      </c>
      <c r="E13721" s="98">
        <f t="shared" si="1232"/>
        <v>68</v>
      </c>
      <c r="F13721" s="397">
        <f>F13719+(E13721-E13719)*(F13722-F13719)/(E13722-E13719)</f>
        <v>4.8763999999999994</v>
      </c>
      <c r="G13721" s="98">
        <v>15</v>
      </c>
      <c r="H13721" s="491">
        <f>H13719+(E13721-E13719)*(H13722-H13719)/(E13722-E13719)</f>
        <v>0.49570433333333336</v>
      </c>
      <c r="I13721" s="492">
        <f>I13719+(E13721-E13719)*(I13722-I13719)/(E13722-E13719)</f>
        <v>9.8333333333333339</v>
      </c>
      <c r="J13721" s="397">
        <f>J13719+(E13721-E13719)*(J13722-J13719)/(E13722-E13719)</f>
        <v>0.34686666666666666</v>
      </c>
      <c r="K13721" s="469">
        <f t="shared" si="1236"/>
        <v>9.8373156579224297</v>
      </c>
      <c r="L13721" s="469">
        <f t="shared" si="1237"/>
        <v>3.9823245890957537E-3</v>
      </c>
    </row>
    <row r="13722" spans="1:12">
      <c r="A13722" s="480" t="str">
        <f t="shared" si="1230"/>
        <v>D800-120</v>
      </c>
      <c r="B13722" s="480">
        <f t="shared" si="1233"/>
        <v>12</v>
      </c>
      <c r="C13722" s="480">
        <f t="shared" si="1234"/>
        <v>6</v>
      </c>
      <c r="D13722" s="480">
        <f t="shared" si="1235"/>
        <v>150</v>
      </c>
      <c r="E13722" s="480">
        <f t="shared" si="1232"/>
        <v>69</v>
      </c>
      <c r="F13722" s="484">
        <v>4.8865999999999996</v>
      </c>
      <c r="G13722" s="480">
        <v>15</v>
      </c>
      <c r="H13722" s="482">
        <v>0.49313099999999999</v>
      </c>
      <c r="I13722" s="483">
        <v>9.9</v>
      </c>
      <c r="J13722" s="484">
        <v>0.34210000000000002</v>
      </c>
      <c r="K13722" s="469">
        <f t="shared" si="1236"/>
        <v>9.9093344364884786</v>
      </c>
      <c r="L13722" s="469">
        <f t="shared" si="1237"/>
        <v>9.3344364884782038E-3</v>
      </c>
    </row>
    <row r="13723" spans="1:12">
      <c r="A13723" s="98" t="str">
        <f t="shared" si="1230"/>
        <v>D800-120</v>
      </c>
      <c r="B13723" s="98">
        <f t="shared" si="1233"/>
        <v>12</v>
      </c>
      <c r="C13723" s="98">
        <f t="shared" si="1234"/>
        <v>6</v>
      </c>
      <c r="D13723" s="98">
        <f t="shared" si="1235"/>
        <v>150</v>
      </c>
      <c r="E13723" s="98">
        <f t="shared" si="1232"/>
        <v>70</v>
      </c>
      <c r="F13723" s="397">
        <f>F13722+(E13723-E13722)*(F13725-F13722)/(E13725-E13722)</f>
        <v>4.8967666666666663</v>
      </c>
      <c r="G13723" s="98">
        <v>15</v>
      </c>
      <c r="H13723" s="491">
        <f>H13722+(E13723-E13722)*(H13725-H13722)/(E13725-E13722)</f>
        <v>0.49054733333333334</v>
      </c>
      <c r="I13723" s="492">
        <f>I13722+(E13723-E13722)*(I13725-I13722)/(E13725-E13722)</f>
        <v>9.9666666666666668</v>
      </c>
      <c r="J13723" s="397">
        <f>J13722+(E13723-E13722)*(J13725-J13722)/(E13725-E13722)</f>
        <v>0.3373666666666667</v>
      </c>
      <c r="K13723" s="469">
        <f t="shared" si="1236"/>
        <v>9.9822511181387856</v>
      </c>
      <c r="L13723" s="469">
        <f t="shared" si="1237"/>
        <v>1.5584451472118843E-2</v>
      </c>
    </row>
    <row r="13724" spans="1:12">
      <c r="A13724" s="98" t="str">
        <f t="shared" si="1230"/>
        <v>D800-120</v>
      </c>
      <c r="B13724" s="98">
        <f t="shared" si="1233"/>
        <v>12</v>
      </c>
      <c r="C13724" s="98">
        <f t="shared" si="1234"/>
        <v>6</v>
      </c>
      <c r="D13724" s="98">
        <f t="shared" si="1235"/>
        <v>150</v>
      </c>
      <c r="E13724" s="98">
        <f t="shared" si="1232"/>
        <v>71</v>
      </c>
      <c r="F13724" s="397">
        <f>F13722+(E13724-E13722)*(F13725-F13722)/(E13725-E13722)</f>
        <v>4.9069333333333329</v>
      </c>
      <c r="G13724" s="98">
        <v>15</v>
      </c>
      <c r="H13724" s="491">
        <f>H13722+(E13724-E13722)*(H13725-H13722)/(E13725-E13722)</f>
        <v>0.48796366666666663</v>
      </c>
      <c r="I13724" s="492">
        <f>I13722+(E13724-E13722)*(I13725-I13722)/(E13725-E13722)</f>
        <v>10.033333333333333</v>
      </c>
      <c r="J13724" s="397">
        <f>J13722+(E13724-E13722)*(J13725-J13722)/(E13725-E13722)</f>
        <v>0.33263333333333334</v>
      </c>
      <c r="K13724" s="469">
        <f t="shared" si="1236"/>
        <v>10.055939957278239</v>
      </c>
      <c r="L13724" s="469">
        <f t="shared" si="1237"/>
        <v>2.260662394490609E-2</v>
      </c>
    </row>
    <row r="13725" spans="1:12">
      <c r="A13725" s="480" t="str">
        <f t="shared" si="1230"/>
        <v>D800-120</v>
      </c>
      <c r="B13725" s="480">
        <f t="shared" si="1233"/>
        <v>12</v>
      </c>
      <c r="C13725" s="480">
        <f t="shared" si="1234"/>
        <v>6</v>
      </c>
      <c r="D13725" s="480">
        <f t="shared" si="1235"/>
        <v>150</v>
      </c>
      <c r="E13725" s="480">
        <f t="shared" si="1232"/>
        <v>72</v>
      </c>
      <c r="F13725" s="484">
        <v>4.9170999999999996</v>
      </c>
      <c r="G13725" s="480">
        <v>15</v>
      </c>
      <c r="H13725" s="482">
        <v>0.48537999999999998</v>
      </c>
      <c r="I13725" s="483">
        <v>10.1</v>
      </c>
      <c r="J13725" s="484">
        <v>0.32790000000000002</v>
      </c>
      <c r="K13725" s="469">
        <f t="shared" si="1236"/>
        <v>10.130413284436935</v>
      </c>
      <c r="L13725" s="469">
        <f t="shared" si="1237"/>
        <v>3.0413284436935584E-2</v>
      </c>
    </row>
    <row r="13726" spans="1:12">
      <c r="A13726" s="98" t="str">
        <f t="shared" si="1230"/>
        <v>D800-120</v>
      </c>
      <c r="B13726" s="98">
        <f t="shared" si="1233"/>
        <v>12</v>
      </c>
      <c r="C13726" s="98">
        <f t="shared" si="1234"/>
        <v>6</v>
      </c>
      <c r="D13726" s="98">
        <f t="shared" si="1235"/>
        <v>150</v>
      </c>
      <c r="E13726" s="98">
        <f t="shared" si="1232"/>
        <v>73</v>
      </c>
      <c r="F13726" s="397">
        <f>F13725+(E13726-E13725)*(F13728-F13725)/(E13728-E13725)</f>
        <v>4.9271666666666665</v>
      </c>
      <c r="G13726" s="98">
        <v>15</v>
      </c>
      <c r="H13726" s="491">
        <f>H13725+(E13726-E13725)*(H13728-H13725)/(E13728-E13725)</f>
        <v>0.48278533333333334</v>
      </c>
      <c r="I13726" s="492">
        <f>I13725+(E13726-E13725)*(I13728-I13725)/(E13728-E13725)</f>
        <v>10.199999999999999</v>
      </c>
      <c r="J13726" s="397">
        <f>J13725+(E13726-E13725)*(J13728-J13725)/(E13728-E13725)</f>
        <v>0.32313333333333333</v>
      </c>
      <c r="K13726" s="469">
        <f t="shared" si="1236"/>
        <v>10.205709093620628</v>
      </c>
      <c r="L13726" s="469">
        <f t="shared" si="1237"/>
        <v>5.7090936206289911E-3</v>
      </c>
    </row>
    <row r="13727" spans="1:12">
      <c r="A13727" s="98" t="str">
        <f t="shared" si="1230"/>
        <v>D800-120</v>
      </c>
      <c r="B13727" s="98">
        <f t="shared" si="1233"/>
        <v>12</v>
      </c>
      <c r="C13727" s="98">
        <f t="shared" si="1234"/>
        <v>6</v>
      </c>
      <c r="D13727" s="98">
        <f t="shared" si="1235"/>
        <v>150</v>
      </c>
      <c r="E13727" s="98">
        <f t="shared" si="1232"/>
        <v>74</v>
      </c>
      <c r="F13727" s="397">
        <f>F13725+(E13727-E13725)*(F13728-F13725)/(E13728-E13725)</f>
        <v>4.9372333333333334</v>
      </c>
      <c r="G13727" s="98">
        <v>15</v>
      </c>
      <c r="H13727" s="491">
        <f>H13725+(E13727-E13725)*(H13728-H13725)/(E13728-E13725)</f>
        <v>0.48019066666666665</v>
      </c>
      <c r="I13727" s="492">
        <f>I13725+(E13727-E13725)*(I13728-I13725)/(E13728-E13725)</f>
        <v>10.3</v>
      </c>
      <c r="J13727" s="397">
        <f>J13725+(E13727-E13725)*(J13728-J13725)/(E13728-E13725)</f>
        <v>0.31836666666666669</v>
      </c>
      <c r="K13727" s="469">
        <f t="shared" si="1236"/>
        <v>10.281818610940654</v>
      </c>
      <c r="L13727" s="469">
        <f t="shared" si="1237"/>
        <v>-1.8181389059346742E-2</v>
      </c>
    </row>
    <row r="13728" spans="1:12">
      <c r="A13728" s="480" t="str">
        <f t="shared" si="1230"/>
        <v>D800-120</v>
      </c>
      <c r="B13728" s="480">
        <f t="shared" si="1233"/>
        <v>12</v>
      </c>
      <c r="C13728" s="480">
        <f t="shared" si="1234"/>
        <v>6</v>
      </c>
      <c r="D13728" s="480">
        <f t="shared" si="1235"/>
        <v>150</v>
      </c>
      <c r="E13728" s="480">
        <f t="shared" si="1232"/>
        <v>75</v>
      </c>
      <c r="F13728" s="484">
        <v>4.9473000000000003</v>
      </c>
      <c r="G13728" s="480">
        <v>15</v>
      </c>
      <c r="H13728" s="482">
        <v>0.47759600000000002</v>
      </c>
      <c r="I13728" s="483">
        <v>10.4</v>
      </c>
      <c r="J13728" s="484">
        <v>0.31359999999999999</v>
      </c>
      <c r="K13728" s="469">
        <f t="shared" si="1236"/>
        <v>10.358755098451411</v>
      </c>
      <c r="L13728" s="469">
        <f t="shared" si="1237"/>
        <v>-4.1244901548589397E-2</v>
      </c>
    </row>
    <row r="13729" spans="1:12">
      <c r="A13729" s="98" t="str">
        <f t="shared" si="1230"/>
        <v>D800-120</v>
      </c>
      <c r="B13729" s="98">
        <f t="shared" si="1233"/>
        <v>12</v>
      </c>
      <c r="C13729" s="98">
        <f t="shared" si="1234"/>
        <v>6</v>
      </c>
      <c r="D13729" s="98">
        <f t="shared" si="1235"/>
        <v>150</v>
      </c>
      <c r="E13729" s="98">
        <f t="shared" si="1232"/>
        <v>76</v>
      </c>
      <c r="F13729" s="397">
        <f>F13728+(E13729-E13728)*(F13731-F13728)/(E13731-E13728)</f>
        <v>4.9573333333333336</v>
      </c>
      <c r="G13729" s="98">
        <v>15</v>
      </c>
      <c r="H13729" s="491">
        <f>H13728+(E13729-E13728)*(H13731-H13728)/(E13731-E13728)</f>
        <v>0.47498899999999999</v>
      </c>
      <c r="I13729" s="492">
        <f>I13728+(E13729-E13728)*(I13731-I13728)/(E13731-E13728)</f>
        <v>10.466666666666667</v>
      </c>
      <c r="J13729" s="397">
        <f>J13728+(E13729-E13728)*(J13731-J13728)/(E13731-E13728)</f>
        <v>0.30886666666666668</v>
      </c>
      <c r="K13729" s="469">
        <f t="shared" si="1236"/>
        <v>10.436732920832553</v>
      </c>
      <c r="L13729" s="469">
        <f t="shared" si="1237"/>
        <v>-2.9933745834114234E-2</v>
      </c>
    </row>
    <row r="13730" spans="1:12">
      <c r="A13730" s="98" t="str">
        <f t="shared" ref="A13730:A13773" si="1238">A13729</f>
        <v>D800-120</v>
      </c>
      <c r="B13730" s="98">
        <f t="shared" si="1233"/>
        <v>12</v>
      </c>
      <c r="C13730" s="98">
        <f t="shared" si="1234"/>
        <v>6</v>
      </c>
      <c r="D13730" s="98">
        <f t="shared" ref="D13730:D13761" si="1239">D13729</f>
        <v>150</v>
      </c>
      <c r="E13730" s="98">
        <f t="shared" ref="E13730:E13773" si="1240">E13729+1</f>
        <v>77</v>
      </c>
      <c r="F13730" s="397">
        <f>F13728+(E13730-E13728)*(F13731-F13728)/(E13731-E13728)</f>
        <v>4.9673666666666669</v>
      </c>
      <c r="G13730" s="98">
        <v>15</v>
      </c>
      <c r="H13730" s="491">
        <f>H13728+(E13730-E13728)*(H13731-H13728)/(E13731-E13728)</f>
        <v>0.47238200000000002</v>
      </c>
      <c r="I13730" s="492">
        <f>I13728+(E13730-E13728)*(I13731-I13728)/(E13731-E13728)</f>
        <v>10.533333333333333</v>
      </c>
      <c r="J13730" s="397">
        <f>J13728+(E13730-E13728)*(J13731-J13728)/(E13731-E13728)</f>
        <v>0.30413333333333331</v>
      </c>
      <c r="K13730" s="469">
        <f t="shared" si="1236"/>
        <v>10.515571437240764</v>
      </c>
      <c r="L13730" s="469">
        <f t="shared" si="1237"/>
        <v>-1.7761896092569174E-2</v>
      </c>
    </row>
    <row r="13731" spans="1:12">
      <c r="A13731" s="480" t="str">
        <f t="shared" si="1238"/>
        <v>D800-120</v>
      </c>
      <c r="B13731" s="480">
        <f t="shared" si="1233"/>
        <v>12</v>
      </c>
      <c r="C13731" s="480">
        <f t="shared" si="1234"/>
        <v>6</v>
      </c>
      <c r="D13731" s="480">
        <f t="shared" si="1239"/>
        <v>150</v>
      </c>
      <c r="E13731" s="480">
        <f t="shared" si="1240"/>
        <v>78</v>
      </c>
      <c r="F13731" s="484">
        <v>4.9774000000000003</v>
      </c>
      <c r="G13731" s="480">
        <v>15</v>
      </c>
      <c r="H13731" s="482">
        <v>0.469775</v>
      </c>
      <c r="I13731" s="483">
        <v>10.6</v>
      </c>
      <c r="J13731" s="484">
        <v>0.2994</v>
      </c>
      <c r="K13731" s="469">
        <f t="shared" si="1236"/>
        <v>10.595284976850621</v>
      </c>
      <c r="L13731" s="469">
        <f t="shared" si="1237"/>
        <v>-4.7150231493784389E-3</v>
      </c>
    </row>
    <row r="13732" spans="1:12">
      <c r="A13732" s="98" t="str">
        <f t="shared" si="1238"/>
        <v>D800-120</v>
      </c>
      <c r="B13732" s="98">
        <f t="shared" si="1233"/>
        <v>12</v>
      </c>
      <c r="C13732" s="98">
        <f t="shared" si="1234"/>
        <v>6</v>
      </c>
      <c r="D13732" s="98">
        <f t="shared" si="1239"/>
        <v>150</v>
      </c>
      <c r="E13732" s="98">
        <f t="shared" si="1240"/>
        <v>79</v>
      </c>
      <c r="F13732" s="397">
        <f>F13731+(E13732-E13731)*(F13734-F13731)/(E13734-E13731)</f>
        <v>4.9873666666666665</v>
      </c>
      <c r="G13732" s="98">
        <v>15</v>
      </c>
      <c r="H13732" s="491">
        <f>H13731+(E13732-E13731)*(H13734-H13731)/(E13734-E13731)</f>
        <v>0.46715466666666666</v>
      </c>
      <c r="I13732" s="492">
        <f>I13731+(E13732-E13731)*(I13734-I13731)/(E13734-E13731)</f>
        <v>10.666666666666666</v>
      </c>
      <c r="J13732" s="397">
        <f>J13731+(E13732-E13731)*(J13734-J13731)/(E13734-E13731)</f>
        <v>0.29463333333333336</v>
      </c>
      <c r="K13732" s="469">
        <f t="shared" si="1236"/>
        <v>10.676050187518195</v>
      </c>
      <c r="L13732" s="469">
        <f t="shared" si="1237"/>
        <v>9.383520851528715E-3</v>
      </c>
    </row>
    <row r="13733" spans="1:12">
      <c r="A13733" s="98" t="str">
        <f t="shared" si="1238"/>
        <v>D800-120</v>
      </c>
      <c r="B13733" s="98">
        <f t="shared" si="1233"/>
        <v>12</v>
      </c>
      <c r="C13733" s="98">
        <f t="shared" si="1234"/>
        <v>6</v>
      </c>
      <c r="D13733" s="98">
        <f t="shared" si="1239"/>
        <v>150</v>
      </c>
      <c r="E13733" s="98">
        <f t="shared" si="1240"/>
        <v>80</v>
      </c>
      <c r="F13733" s="397">
        <f>F13731+(E13733-E13731)*(F13734-F13731)/(E13734-E13731)</f>
        <v>4.9973333333333336</v>
      </c>
      <c r="G13733" s="98">
        <v>15</v>
      </c>
      <c r="H13733" s="491">
        <f>H13731+(E13733-E13731)*(H13734-H13731)/(E13734-E13731)</f>
        <v>0.46453433333333333</v>
      </c>
      <c r="I13733" s="492">
        <f>I13731+(E13733-E13731)*(I13734-I13731)/(E13734-E13731)</f>
        <v>10.733333333333334</v>
      </c>
      <c r="J13733" s="397">
        <f>J13731+(E13733-E13731)*(J13734-J13731)/(E13734-E13731)</f>
        <v>0.28986666666666666</v>
      </c>
      <c r="K13733" s="469">
        <f t="shared" si="1236"/>
        <v>10.757726554836637</v>
      </c>
      <c r="L13733" s="469">
        <f t="shared" si="1237"/>
        <v>2.4393221503302698E-2</v>
      </c>
    </row>
    <row r="13734" spans="1:12">
      <c r="A13734" s="480" t="str">
        <f t="shared" si="1238"/>
        <v>D800-120</v>
      </c>
      <c r="B13734" s="480">
        <f t="shared" si="1233"/>
        <v>12</v>
      </c>
      <c r="C13734" s="480">
        <f t="shared" si="1234"/>
        <v>6</v>
      </c>
      <c r="D13734" s="480">
        <f t="shared" si="1239"/>
        <v>150</v>
      </c>
      <c r="E13734" s="480">
        <f t="shared" si="1240"/>
        <v>81</v>
      </c>
      <c r="F13734" s="484">
        <v>5.0072999999999999</v>
      </c>
      <c r="G13734" s="480">
        <v>15</v>
      </c>
      <c r="H13734" s="482">
        <v>0.46191399999999999</v>
      </c>
      <c r="I13734" s="483">
        <v>10.8</v>
      </c>
      <c r="J13734" s="484">
        <v>0.28510000000000002</v>
      </c>
      <c r="K13734" s="469">
        <f t="shared" si="1236"/>
        <v>10.840329585160873</v>
      </c>
      <c r="L13734" s="469">
        <f t="shared" si="1237"/>
        <v>4.0329585160872483E-2</v>
      </c>
    </row>
    <row r="13735" spans="1:12">
      <c r="A13735" s="98" t="str">
        <f t="shared" si="1238"/>
        <v>D800-120</v>
      </c>
      <c r="B13735" s="98">
        <f t="shared" si="1233"/>
        <v>12</v>
      </c>
      <c r="C13735" s="98">
        <f t="shared" si="1234"/>
        <v>6</v>
      </c>
      <c r="D13735" s="98">
        <f t="shared" si="1239"/>
        <v>150</v>
      </c>
      <c r="E13735" s="98">
        <f t="shared" si="1240"/>
        <v>82</v>
      </c>
      <c r="F13735" s="397">
        <f>F13734+(E13735-E13734)*(F13737-F13734)/(E13737-E13734)</f>
        <v>5.0171999999999999</v>
      </c>
      <c r="G13735" s="98">
        <v>15</v>
      </c>
      <c r="H13735" s="491">
        <f>H13734+(E13735-E13734)*(H13737-H13734)/(E13737-E13734)</f>
        <v>0.45927899999999999</v>
      </c>
      <c r="I13735" s="492">
        <f>I13734+(E13735-E13734)*(I13737-I13734)/(E13737-E13734)</f>
        <v>10.9</v>
      </c>
      <c r="J13735" s="397">
        <f>J13734+(E13735-E13734)*(J13737-J13734)/(E13737-E13734)</f>
        <v>0.28033333333333332</v>
      </c>
      <c r="K13735" s="469">
        <f t="shared" si="1236"/>
        <v>10.924078827901994</v>
      </c>
      <c r="L13735" s="469">
        <f t="shared" si="1237"/>
        <v>2.4078827901993449E-2</v>
      </c>
    </row>
    <row r="13736" spans="1:12">
      <c r="A13736" s="98" t="str">
        <f t="shared" si="1238"/>
        <v>D800-120</v>
      </c>
      <c r="B13736" s="98">
        <f t="shared" si="1233"/>
        <v>12</v>
      </c>
      <c r="C13736" s="98">
        <f t="shared" si="1234"/>
        <v>6</v>
      </c>
      <c r="D13736" s="98">
        <f t="shared" si="1239"/>
        <v>150</v>
      </c>
      <c r="E13736" s="98">
        <f t="shared" si="1240"/>
        <v>83</v>
      </c>
      <c r="F13736" s="397">
        <f>F13734+(E13736-E13734)*(F13737-F13734)/(E13737-E13734)</f>
        <v>5.0270999999999999</v>
      </c>
      <c r="G13736" s="98">
        <v>15</v>
      </c>
      <c r="H13736" s="491">
        <f>H13734+(E13736-E13734)*(H13737-H13734)/(E13737-E13734)</f>
        <v>0.45664399999999999</v>
      </c>
      <c r="I13736" s="492">
        <f>I13734+(E13736-E13734)*(I13737-I13734)/(E13737-E13734)</f>
        <v>11</v>
      </c>
      <c r="J13736" s="397">
        <f>J13734+(E13736-E13734)*(J13737-J13734)/(E13737-E13734)</f>
        <v>0.27556666666666668</v>
      </c>
      <c r="K13736" s="469">
        <f t="shared" si="1236"/>
        <v>11.008794597104091</v>
      </c>
      <c r="L13736" s="469">
        <f t="shared" si="1237"/>
        <v>8.7945971040905846E-3</v>
      </c>
    </row>
    <row r="13737" spans="1:12">
      <c r="A13737" s="480" t="str">
        <f t="shared" si="1238"/>
        <v>D800-120</v>
      </c>
      <c r="B13737" s="480">
        <f t="shared" si="1233"/>
        <v>12</v>
      </c>
      <c r="C13737" s="480">
        <f t="shared" si="1234"/>
        <v>6</v>
      </c>
      <c r="D13737" s="480">
        <f t="shared" si="1239"/>
        <v>150</v>
      </c>
      <c r="E13737" s="480">
        <f t="shared" si="1240"/>
        <v>84</v>
      </c>
      <c r="F13737" s="484">
        <v>5.0369999999999999</v>
      </c>
      <c r="G13737" s="480">
        <v>15</v>
      </c>
      <c r="H13737" s="482">
        <v>0.454009</v>
      </c>
      <c r="I13737" s="483">
        <v>11.1</v>
      </c>
      <c r="J13737" s="484">
        <v>0.27079999999999999</v>
      </c>
      <c r="K13737" s="469">
        <f t="shared" si="1236"/>
        <v>11.094493721490103</v>
      </c>
      <c r="L13737" s="469">
        <f t="shared" si="1237"/>
        <v>-5.5062785098964895E-3</v>
      </c>
    </row>
    <row r="13738" spans="1:12">
      <c r="A13738" s="98" t="str">
        <f t="shared" si="1238"/>
        <v>D800-120</v>
      </c>
      <c r="B13738" s="98">
        <f t="shared" si="1233"/>
        <v>12</v>
      </c>
      <c r="C13738" s="98">
        <f t="shared" si="1234"/>
        <v>6</v>
      </c>
      <c r="D13738" s="98">
        <f t="shared" si="1239"/>
        <v>150</v>
      </c>
      <c r="E13738" s="98">
        <f t="shared" si="1240"/>
        <v>85</v>
      </c>
      <c r="F13738" s="397">
        <f>F13737+(E13738-E13737)*(F13740-F13737)/(E13740-E13737)</f>
        <v>5.0468333333333328</v>
      </c>
      <c r="G13738" s="98">
        <v>15</v>
      </c>
      <c r="H13738" s="491">
        <f>H13737+(E13738-E13737)*(H13740-H13737)/(E13740-E13737)</f>
        <v>0.45135900000000001</v>
      </c>
      <c r="I13738" s="492">
        <f>I13737+(E13738-E13737)*(I13740-I13737)/(E13740-E13737)</f>
        <v>11.2</v>
      </c>
      <c r="J13738" s="397">
        <f>J13737+(E13738-E13737)*(J13740-J13737)/(E13740-E13737)</f>
        <v>0.26606666666666667</v>
      </c>
      <c r="K13738" s="469">
        <f t="shared" si="1236"/>
        <v>11.181417304924313</v>
      </c>
      <c r="L13738" s="469">
        <f t="shared" si="1237"/>
        <v>-1.8582695075686217E-2</v>
      </c>
    </row>
    <row r="13739" spans="1:12">
      <c r="A13739" s="98" t="str">
        <f t="shared" si="1238"/>
        <v>D800-120</v>
      </c>
      <c r="B13739" s="98">
        <f t="shared" si="1233"/>
        <v>12</v>
      </c>
      <c r="C13739" s="98">
        <f t="shared" si="1234"/>
        <v>6</v>
      </c>
      <c r="D13739" s="98">
        <f t="shared" si="1239"/>
        <v>150</v>
      </c>
      <c r="E13739" s="98">
        <f t="shared" si="1240"/>
        <v>86</v>
      </c>
      <c r="F13739" s="397">
        <f>F13737+(E13739-E13737)*(F13740-F13737)/(E13740-E13737)</f>
        <v>5.0566666666666666</v>
      </c>
      <c r="G13739" s="98">
        <v>15</v>
      </c>
      <c r="H13739" s="491">
        <f>H13737+(E13739-E13737)*(H13740-H13737)/(E13740-E13737)</f>
        <v>0.44870899999999997</v>
      </c>
      <c r="I13739" s="492">
        <f>I13737+(E13739-E13737)*(I13740-I13737)/(E13740-E13737)</f>
        <v>11.3</v>
      </c>
      <c r="J13739" s="397">
        <f>J13737+(E13739-E13737)*(J13740-J13737)/(E13740-E13737)</f>
        <v>0.26133333333333331</v>
      </c>
      <c r="K13739" s="469">
        <f t="shared" si="1236"/>
        <v>11.269367600531005</v>
      </c>
      <c r="L13739" s="469">
        <f t="shared" si="1237"/>
        <v>-3.063239946899543E-2</v>
      </c>
    </row>
    <row r="13740" spans="1:12">
      <c r="A13740" s="480" t="str">
        <f t="shared" si="1238"/>
        <v>D800-120</v>
      </c>
      <c r="B13740" s="480">
        <f t="shared" si="1233"/>
        <v>12</v>
      </c>
      <c r="C13740" s="480">
        <f t="shared" si="1234"/>
        <v>6</v>
      </c>
      <c r="D13740" s="480">
        <f t="shared" si="1239"/>
        <v>150</v>
      </c>
      <c r="E13740" s="480">
        <f t="shared" si="1240"/>
        <v>87</v>
      </c>
      <c r="F13740" s="484">
        <v>5.0664999999999996</v>
      </c>
      <c r="G13740" s="480">
        <v>15</v>
      </c>
      <c r="H13740" s="482">
        <v>0.44605899999999998</v>
      </c>
      <c r="I13740" s="483">
        <v>11.4</v>
      </c>
      <c r="J13740" s="484">
        <v>0.25659999999999999</v>
      </c>
      <c r="K13740" s="469">
        <f t="shared" si="1236"/>
        <v>11.358362907149054</v>
      </c>
      <c r="L13740" s="469">
        <f t="shared" si="1237"/>
        <v>-4.1637092850946189E-2</v>
      </c>
    </row>
    <row r="13741" spans="1:12">
      <c r="A13741" s="98" t="str">
        <f t="shared" si="1238"/>
        <v>D800-120</v>
      </c>
      <c r="B13741" s="98">
        <f t="shared" si="1233"/>
        <v>12</v>
      </c>
      <c r="C13741" s="98">
        <f t="shared" si="1234"/>
        <v>6</v>
      </c>
      <c r="D13741" s="98">
        <f t="shared" si="1239"/>
        <v>150</v>
      </c>
      <c r="E13741" s="98">
        <f t="shared" si="1240"/>
        <v>88</v>
      </c>
      <c r="F13741" s="397">
        <f>F13740+(E13741-E13740)*(F13743-F13740)/(E13743-E13740)</f>
        <v>5.0762999999999998</v>
      </c>
      <c r="G13741" s="98">
        <v>15</v>
      </c>
      <c r="H13741" s="491">
        <f>H13740+(E13741-E13740)*(H13743-H13740)/(E13743-E13740)</f>
        <v>0.44339200000000001</v>
      </c>
      <c r="I13741" s="492">
        <f>I13740+(E13741-E13740)*(I13743-I13740)/(E13743-E13740)</f>
        <v>11.466666666666667</v>
      </c>
      <c r="J13741" s="397">
        <f>J13740+(E13741-E13740)*(J13743-J13740)/(E13743-E13740)</f>
        <v>0.25183333333333335</v>
      </c>
      <c r="K13741" s="469">
        <f t="shared" si="1236"/>
        <v>11.448785724595842</v>
      </c>
      <c r="L13741" s="469">
        <f t="shared" si="1237"/>
        <v>-1.7880942070824801E-2</v>
      </c>
    </row>
    <row r="13742" spans="1:12">
      <c r="A13742" s="98" t="str">
        <f t="shared" si="1238"/>
        <v>D800-120</v>
      </c>
      <c r="B13742" s="98">
        <f t="shared" si="1233"/>
        <v>12</v>
      </c>
      <c r="C13742" s="98">
        <f t="shared" si="1234"/>
        <v>6</v>
      </c>
      <c r="D13742" s="98">
        <f t="shared" si="1239"/>
        <v>150</v>
      </c>
      <c r="E13742" s="98">
        <f t="shared" si="1240"/>
        <v>89</v>
      </c>
      <c r="F13742" s="397">
        <f>F13740+(E13742-E13740)*(F13743-F13740)/(E13743-E13740)</f>
        <v>5.0861000000000001</v>
      </c>
      <c r="G13742" s="98">
        <v>15</v>
      </c>
      <c r="H13742" s="491">
        <f>H13740+(E13742-E13740)*(H13743-H13740)/(E13743-E13740)</f>
        <v>0.44072499999999998</v>
      </c>
      <c r="I13742" s="492">
        <f>I13740+(E13742-E13740)*(I13743-I13740)/(E13743-E13740)</f>
        <v>11.533333333333333</v>
      </c>
      <c r="J13742" s="397">
        <f>J13740+(E13742-E13740)*(J13743-J13740)/(E13743-E13740)</f>
        <v>0.24706666666666666</v>
      </c>
      <c r="K13742" s="469">
        <f t="shared" si="1236"/>
        <v>11.540302909977878</v>
      </c>
      <c r="L13742" s="469">
        <f t="shared" si="1237"/>
        <v>6.9695766445452279E-3</v>
      </c>
    </row>
    <row r="13743" spans="1:12">
      <c r="A13743" s="480" t="str">
        <f t="shared" si="1238"/>
        <v>D800-120</v>
      </c>
      <c r="B13743" s="480">
        <f t="shared" si="1233"/>
        <v>12</v>
      </c>
      <c r="C13743" s="480">
        <f t="shared" si="1234"/>
        <v>6</v>
      </c>
      <c r="D13743" s="480">
        <f t="shared" si="1239"/>
        <v>150</v>
      </c>
      <c r="E13743" s="480">
        <f t="shared" si="1240"/>
        <v>90</v>
      </c>
      <c r="F13743" s="484">
        <v>5.0959000000000003</v>
      </c>
      <c r="G13743" s="480">
        <v>15</v>
      </c>
      <c r="H13743" s="482">
        <v>0.438058</v>
      </c>
      <c r="I13743" s="483">
        <v>11.6</v>
      </c>
      <c r="J13743" s="484">
        <v>0.24229999999999999</v>
      </c>
      <c r="K13743" s="469">
        <f t="shared" si="1236"/>
        <v>11.632934451602299</v>
      </c>
      <c r="L13743" s="469">
        <f t="shared" si="1237"/>
        <v>3.2934451602299575E-2</v>
      </c>
    </row>
    <row r="13744" spans="1:12">
      <c r="A13744" s="98" t="str">
        <f t="shared" si="1238"/>
        <v>D800-120</v>
      </c>
      <c r="B13744" s="98">
        <f t="shared" si="1233"/>
        <v>12</v>
      </c>
      <c r="C13744" s="98">
        <f t="shared" si="1234"/>
        <v>6</v>
      </c>
      <c r="D13744" s="98">
        <f t="shared" si="1239"/>
        <v>150</v>
      </c>
      <c r="E13744" s="98">
        <f t="shared" si="1240"/>
        <v>91</v>
      </c>
      <c r="F13744" s="397">
        <f>F13743+(E13744-E13743)*(F13746-F13743)/(E13746-E13743)</f>
        <v>5.1056333333333335</v>
      </c>
      <c r="G13744" s="98">
        <v>15</v>
      </c>
      <c r="H13744" s="491">
        <f>H13743+(E13744-E13743)*(H13746-H13743)/(E13746-E13743)</f>
        <v>0.43537366666666666</v>
      </c>
      <c r="I13744" s="492">
        <f>I13743+(E13744-E13743)*(I13746-I13743)/(E13746-E13743)</f>
        <v>11.7</v>
      </c>
      <c r="J13744" s="397">
        <f>J13743+(E13744-E13743)*(J13746-J13743)/(E13746-E13743)</f>
        <v>0.23756666666666665</v>
      </c>
      <c r="K13744" s="469">
        <f t="shared" si="1236"/>
        <v>11.727014572156792</v>
      </c>
      <c r="L13744" s="469">
        <f t="shared" si="1237"/>
        <v>2.7014572156792482E-2</v>
      </c>
    </row>
    <row r="13745" spans="1:12">
      <c r="A13745" s="98" t="str">
        <f t="shared" si="1238"/>
        <v>D800-120</v>
      </c>
      <c r="B13745" s="98">
        <f t="shared" si="1233"/>
        <v>12</v>
      </c>
      <c r="C13745" s="98">
        <f t="shared" si="1234"/>
        <v>6</v>
      </c>
      <c r="D13745" s="98">
        <f t="shared" si="1239"/>
        <v>150</v>
      </c>
      <c r="E13745" s="98">
        <f t="shared" si="1240"/>
        <v>92</v>
      </c>
      <c r="F13745" s="397">
        <f>F13743+(E13745-E13743)*(F13746-F13743)/(E13746-E13743)</f>
        <v>5.1153666666666666</v>
      </c>
      <c r="G13745" s="98">
        <v>15</v>
      </c>
      <c r="H13745" s="491">
        <f>H13743+(E13745-E13743)*(H13746-H13743)/(E13746-E13743)</f>
        <v>0.43268933333333337</v>
      </c>
      <c r="I13745" s="492">
        <f>I13743+(E13745-E13743)*(I13746-I13743)/(E13746-E13743)</f>
        <v>11.8</v>
      </c>
      <c r="J13745" s="397">
        <f>J13743+(E13745-E13743)*(J13746-J13743)/(E13746-E13743)</f>
        <v>0.23283333333333334</v>
      </c>
      <c r="K13745" s="469">
        <f t="shared" si="1236"/>
        <v>11.822262007845504</v>
      </c>
      <c r="L13745" s="469">
        <f t="shared" si="1237"/>
        <v>2.2262007845503362E-2</v>
      </c>
    </row>
    <row r="13746" spans="1:12">
      <c r="A13746" s="480" t="str">
        <f t="shared" si="1238"/>
        <v>D800-120</v>
      </c>
      <c r="B13746" s="480">
        <f t="shared" si="1233"/>
        <v>12</v>
      </c>
      <c r="C13746" s="480">
        <f t="shared" si="1234"/>
        <v>6</v>
      </c>
      <c r="D13746" s="480">
        <f t="shared" si="1239"/>
        <v>150</v>
      </c>
      <c r="E13746" s="480">
        <f t="shared" si="1240"/>
        <v>93</v>
      </c>
      <c r="F13746" s="484">
        <v>5.1250999999999998</v>
      </c>
      <c r="G13746" s="480">
        <v>15</v>
      </c>
      <c r="H13746" s="482">
        <v>0.43000500000000003</v>
      </c>
      <c r="I13746" s="483">
        <v>11.9</v>
      </c>
      <c r="J13746" s="484">
        <v>0.2281</v>
      </c>
      <c r="K13746" s="469">
        <f t="shared" si="1236"/>
        <v>11.918698619783489</v>
      </c>
      <c r="L13746" s="469">
        <f t="shared" si="1237"/>
        <v>1.8698619783489079E-2</v>
      </c>
    </row>
    <row r="13747" spans="1:12">
      <c r="A13747" s="98" t="str">
        <f t="shared" si="1238"/>
        <v>D800-120</v>
      </c>
      <c r="B13747" s="98">
        <f t="shared" si="1233"/>
        <v>12</v>
      </c>
      <c r="C13747" s="98">
        <f t="shared" si="1234"/>
        <v>6</v>
      </c>
      <c r="D13747" s="98">
        <f t="shared" si="1239"/>
        <v>150</v>
      </c>
      <c r="E13747" s="98">
        <f t="shared" si="1240"/>
        <v>94</v>
      </c>
      <c r="F13747" s="397">
        <f>F13746+(E13747-E13746)*(F13749-F13746)/(E13749-E13746)</f>
        <v>5.1347666666666667</v>
      </c>
      <c r="G13747" s="98">
        <v>15</v>
      </c>
      <c r="H13747" s="491">
        <f>H13746+(E13747-E13746)*(H13749-H13746)/(E13749-E13746)</f>
        <v>0.42730166666666669</v>
      </c>
      <c r="I13747" s="492">
        <f>I13746+(E13747-E13746)*(I13749-I13746)/(E13749-E13746)</f>
        <v>12</v>
      </c>
      <c r="J13747" s="397">
        <f>J13746+(E13747-E13746)*(J13749-J13746)/(E13749-E13746)</f>
        <v>0.22333333333333333</v>
      </c>
      <c r="K13747" s="469">
        <f t="shared" si="1236"/>
        <v>12.01672510833486</v>
      </c>
      <c r="L13747" s="469">
        <f t="shared" si="1237"/>
        <v>1.6725108334860295E-2</v>
      </c>
    </row>
    <row r="13748" spans="1:12">
      <c r="A13748" s="98" t="str">
        <f t="shared" si="1238"/>
        <v>D800-120</v>
      </c>
      <c r="B13748" s="98">
        <f t="shared" si="1233"/>
        <v>12</v>
      </c>
      <c r="C13748" s="98">
        <f t="shared" si="1234"/>
        <v>6</v>
      </c>
      <c r="D13748" s="98">
        <f t="shared" si="1239"/>
        <v>150</v>
      </c>
      <c r="E13748" s="98">
        <f t="shared" si="1240"/>
        <v>95</v>
      </c>
      <c r="F13748" s="397">
        <f>F13746+(E13748-E13746)*(F13749-F13746)/(E13749-E13746)</f>
        <v>5.1444333333333327</v>
      </c>
      <c r="G13748" s="98">
        <v>15</v>
      </c>
      <c r="H13748" s="491">
        <f>H13746+(E13748-E13746)*(H13749-H13746)/(E13749-E13746)</f>
        <v>0.42459833333333336</v>
      </c>
      <c r="I13748" s="492">
        <f>I13746+(E13748-E13746)*(I13749-I13746)/(E13749-E13746)</f>
        <v>12.1</v>
      </c>
      <c r="J13748" s="397">
        <f>J13746+(E13748-E13746)*(J13749-J13746)/(E13749-E13746)</f>
        <v>0.21856666666666666</v>
      </c>
      <c r="K13748" s="469">
        <f t="shared" si="1236"/>
        <v>12.115999827287748</v>
      </c>
      <c r="L13748" s="469">
        <f t="shared" si="1237"/>
        <v>1.5999827287748403E-2</v>
      </c>
    </row>
    <row r="13749" spans="1:12">
      <c r="A13749" s="480" t="str">
        <f t="shared" si="1238"/>
        <v>D800-120</v>
      </c>
      <c r="B13749" s="480">
        <f t="shared" si="1233"/>
        <v>12</v>
      </c>
      <c r="C13749" s="480">
        <f t="shared" si="1234"/>
        <v>6</v>
      </c>
      <c r="D13749" s="480">
        <f t="shared" si="1239"/>
        <v>150</v>
      </c>
      <c r="E13749" s="480">
        <f t="shared" si="1240"/>
        <v>96</v>
      </c>
      <c r="F13749" s="484">
        <v>5.1540999999999997</v>
      </c>
      <c r="G13749" s="480">
        <v>15</v>
      </c>
      <c r="H13749" s="482">
        <v>0.42189500000000002</v>
      </c>
      <c r="I13749" s="483">
        <v>12.2</v>
      </c>
      <c r="J13749" s="484">
        <v>0.21379999999999999</v>
      </c>
      <c r="K13749" s="469">
        <f t="shared" si="1236"/>
        <v>12.216546771116034</v>
      </c>
      <c r="L13749" s="469">
        <f t="shared" si="1237"/>
        <v>1.6546771116034975E-2</v>
      </c>
    </row>
    <row r="13750" spans="1:12">
      <c r="A13750" s="98" t="str">
        <f t="shared" si="1238"/>
        <v>D800-120</v>
      </c>
      <c r="B13750" s="98">
        <f t="shared" si="1233"/>
        <v>12</v>
      </c>
      <c r="C13750" s="98">
        <f t="shared" si="1234"/>
        <v>6</v>
      </c>
      <c r="D13750" s="98">
        <f t="shared" si="1239"/>
        <v>150</v>
      </c>
      <c r="E13750" s="98">
        <f t="shared" si="1240"/>
        <v>97</v>
      </c>
      <c r="F13750" s="397">
        <f>F13749+(E13750-E13749)*(F13752-F13749)/(E13752-E13749)</f>
        <v>5.1637333333333331</v>
      </c>
      <c r="G13750" s="98">
        <v>15</v>
      </c>
      <c r="H13750" s="491">
        <f>H13749+(E13750-E13749)*(H13752-H13749)/(E13752-E13749)</f>
        <v>0.41917199999999999</v>
      </c>
      <c r="I13750" s="492">
        <f>I13749+(E13750-E13749)*(I13752-I13749)/(E13752-E13749)</f>
        <v>12.299999999999999</v>
      </c>
      <c r="J13750" s="397">
        <f>J13749+(E13750-E13749)*(J13752-J13749)/(E13752-E13749)</f>
        <v>0.20906666666666665</v>
      </c>
      <c r="K13750" s="469">
        <f t="shared" si="1236"/>
        <v>12.318888984315111</v>
      </c>
      <c r="L13750" s="469">
        <f t="shared" si="1237"/>
        <v>1.8888984315111657E-2</v>
      </c>
    </row>
    <row r="13751" spans="1:12">
      <c r="A13751" s="98" t="str">
        <f t="shared" si="1238"/>
        <v>D800-120</v>
      </c>
      <c r="B13751" s="98">
        <f t="shared" si="1233"/>
        <v>12</v>
      </c>
      <c r="C13751" s="98">
        <f t="shared" si="1234"/>
        <v>6</v>
      </c>
      <c r="D13751" s="98">
        <f t="shared" si="1239"/>
        <v>150</v>
      </c>
      <c r="E13751" s="98">
        <f t="shared" si="1240"/>
        <v>98</v>
      </c>
      <c r="F13751" s="397">
        <f>F13749+(E13751-E13749)*(F13752-F13749)/(E13752-E13749)</f>
        <v>5.1733666666666664</v>
      </c>
      <c r="G13751" s="98">
        <v>15</v>
      </c>
      <c r="H13751" s="491">
        <f>H13749+(E13751-E13749)*(H13752-H13749)/(E13752-E13749)</f>
        <v>0.41644900000000001</v>
      </c>
      <c r="I13751" s="492">
        <f>I13749+(E13751-E13749)*(I13752-I13749)/(E13752-E13749)</f>
        <v>12.4</v>
      </c>
      <c r="J13751" s="397">
        <f>J13749+(E13751-E13749)*(J13752-J13749)/(E13752-E13749)</f>
        <v>0.20433333333333334</v>
      </c>
      <c r="K13751" s="469">
        <f t="shared" si="1236"/>
        <v>12.422569550333094</v>
      </c>
      <c r="L13751" s="469">
        <f t="shared" si="1237"/>
        <v>2.2569550333093602E-2</v>
      </c>
    </row>
    <row r="13752" spans="1:12">
      <c r="A13752" s="480" t="str">
        <f t="shared" si="1238"/>
        <v>D800-120</v>
      </c>
      <c r="B13752" s="480">
        <f t="shared" si="1233"/>
        <v>12</v>
      </c>
      <c r="C13752" s="480">
        <f t="shared" si="1234"/>
        <v>6</v>
      </c>
      <c r="D13752" s="480">
        <f t="shared" si="1239"/>
        <v>150</v>
      </c>
      <c r="E13752" s="480">
        <f t="shared" si="1240"/>
        <v>99</v>
      </c>
      <c r="F13752" s="484">
        <v>5.1829999999999998</v>
      </c>
      <c r="G13752" s="480">
        <v>15</v>
      </c>
      <c r="H13752" s="482">
        <v>0.41372599999999998</v>
      </c>
      <c r="I13752" s="483">
        <v>12.5</v>
      </c>
      <c r="J13752" s="484">
        <v>0.1996</v>
      </c>
      <c r="K13752" s="469">
        <f t="shared" si="1236"/>
        <v>12.52761489488212</v>
      </c>
      <c r="L13752" s="469">
        <f t="shared" si="1237"/>
        <v>2.7614894882120211E-2</v>
      </c>
    </row>
    <row r="13753" spans="1:12">
      <c r="A13753" s="98" t="str">
        <f t="shared" si="1238"/>
        <v>D800-120</v>
      </c>
      <c r="B13753" s="98">
        <f t="shared" si="1233"/>
        <v>12</v>
      </c>
      <c r="C13753" s="98">
        <f t="shared" si="1234"/>
        <v>6</v>
      </c>
      <c r="D13753" s="98">
        <f t="shared" si="1239"/>
        <v>150</v>
      </c>
      <c r="E13753" s="98">
        <f t="shared" si="1240"/>
        <v>100</v>
      </c>
      <c r="F13753" s="397">
        <f>F13752+(E13753-E13752)*(F13755-F13752)/(E13755-E13752)</f>
        <v>5.192566666666667</v>
      </c>
      <c r="G13753" s="98">
        <v>15</v>
      </c>
      <c r="H13753" s="491">
        <f>H13752+(E13753-E13752)*(H13755-H13752)/(E13755-E13752)</f>
        <v>0.41098200000000001</v>
      </c>
      <c r="I13753" s="492">
        <f>I13752+(E13753-E13752)*(I13755-I13752)/(E13755-E13752)</f>
        <v>12.633333333333333</v>
      </c>
      <c r="J13753" s="397">
        <f>J13752+(E13753-E13752)*(J13755-J13752)/(E13755-E13752)</f>
        <v>0.19483333333333333</v>
      </c>
      <c r="K13753" s="469">
        <f t="shared" si="1236"/>
        <v>12.634535494660756</v>
      </c>
      <c r="L13753" s="469">
        <f t="shared" si="1237"/>
        <v>1.2021613274235676E-3</v>
      </c>
    </row>
    <row r="13754" spans="1:12">
      <c r="A13754" s="98" t="str">
        <f t="shared" si="1238"/>
        <v>D800-120</v>
      </c>
      <c r="B13754" s="98">
        <f t="shared" si="1233"/>
        <v>12</v>
      </c>
      <c r="C13754" s="98">
        <f t="shared" si="1234"/>
        <v>6</v>
      </c>
      <c r="D13754" s="98">
        <f t="shared" si="1239"/>
        <v>150</v>
      </c>
      <c r="E13754" s="98">
        <f t="shared" si="1240"/>
        <v>101</v>
      </c>
      <c r="F13754" s="397">
        <f>F13752+(E13754-E13752)*(F13755-F13752)/(E13755-E13752)</f>
        <v>5.2021333333333333</v>
      </c>
      <c r="G13754" s="98">
        <v>15</v>
      </c>
      <c r="H13754" s="491">
        <f>H13752+(E13754-E13752)*(H13755-H13752)/(E13755-E13752)</f>
        <v>0.40823799999999999</v>
      </c>
      <c r="I13754" s="492">
        <f>I13752+(E13754-E13752)*(I13755-I13752)/(E13755-E13752)</f>
        <v>12.766666666666667</v>
      </c>
      <c r="J13754" s="397">
        <f>J13752+(E13754-E13752)*(J13755-J13752)/(E13755-E13752)</f>
        <v>0.19006666666666666</v>
      </c>
      <c r="K13754" s="469">
        <f t="shared" si="1236"/>
        <v>12.742893442877277</v>
      </c>
      <c r="L13754" s="469">
        <f t="shared" si="1237"/>
        <v>-2.377322378939084E-2</v>
      </c>
    </row>
    <row r="13755" spans="1:12">
      <c r="A13755" s="480" t="str">
        <f t="shared" si="1238"/>
        <v>D800-120</v>
      </c>
      <c r="B13755" s="480">
        <f t="shared" si="1233"/>
        <v>12</v>
      </c>
      <c r="C13755" s="480">
        <f t="shared" si="1234"/>
        <v>6</v>
      </c>
      <c r="D13755" s="480">
        <f t="shared" si="1239"/>
        <v>150</v>
      </c>
      <c r="E13755" s="480">
        <f t="shared" si="1240"/>
        <v>102</v>
      </c>
      <c r="F13755" s="484">
        <v>5.2117000000000004</v>
      </c>
      <c r="G13755" s="480">
        <v>15</v>
      </c>
      <c r="H13755" s="482">
        <v>0.40549400000000002</v>
      </c>
      <c r="I13755" s="483">
        <v>12.9</v>
      </c>
      <c r="J13755" s="484">
        <v>0.18529999999999999</v>
      </c>
      <c r="K13755" s="469">
        <f t="shared" si="1236"/>
        <v>12.852717919377353</v>
      </c>
      <c r="L13755" s="469">
        <f t="shared" si="1237"/>
        <v>-4.7282080622647271E-2</v>
      </c>
    </row>
    <row r="13756" spans="1:12">
      <c r="A13756" s="98" t="str">
        <f t="shared" si="1238"/>
        <v>D800-120</v>
      </c>
      <c r="B13756" s="98">
        <f t="shared" si="1233"/>
        <v>12</v>
      </c>
      <c r="C13756" s="98">
        <f t="shared" si="1234"/>
        <v>6</v>
      </c>
      <c r="D13756" s="98">
        <f t="shared" si="1239"/>
        <v>150</v>
      </c>
      <c r="E13756" s="98">
        <f t="shared" si="1240"/>
        <v>103</v>
      </c>
      <c r="F13756" s="397">
        <f>F13755+(E13756-E13755)*(F13758-F13755)/(E13758-E13755)</f>
        <v>5.2212000000000005</v>
      </c>
      <c r="G13756" s="98">
        <v>15</v>
      </c>
      <c r="H13756" s="491">
        <f>H13755+(E13756-E13755)*(H13758-H13755)/(E13758-E13755)</f>
        <v>0.40272800000000003</v>
      </c>
      <c r="I13756" s="492">
        <f>I13755+(E13756-E13755)*(I13758-I13755)/(E13758-E13755)</f>
        <v>13</v>
      </c>
      <c r="J13756" s="397">
        <f>J13755+(E13756-E13755)*(J13758-J13755)/(E13758-E13755)</f>
        <v>0.18056666666666665</v>
      </c>
      <c r="K13756" s="469">
        <f t="shared" si="1236"/>
        <v>12.964581553803063</v>
      </c>
      <c r="L13756" s="469">
        <f t="shared" si="1237"/>
        <v>-3.5418446196937126E-2</v>
      </c>
    </row>
    <row r="13757" spans="1:12">
      <c r="A13757" s="98" t="str">
        <f t="shared" si="1238"/>
        <v>D800-120</v>
      </c>
      <c r="B13757" s="98">
        <f t="shared" ref="B13757:B13820" si="1241">INT(D13757/12)</f>
        <v>12</v>
      </c>
      <c r="C13757" s="98">
        <f t="shared" ref="C13757:C13820" si="1242">D13757-B13757*12</f>
        <v>6</v>
      </c>
      <c r="D13757" s="98">
        <f t="shared" si="1239"/>
        <v>150</v>
      </c>
      <c r="E13757" s="98">
        <f t="shared" si="1240"/>
        <v>104</v>
      </c>
      <c r="F13757" s="397">
        <f>F13755+(E13757-E13755)*(F13758-F13755)/(E13758-E13755)</f>
        <v>5.2306999999999997</v>
      </c>
      <c r="G13757" s="98">
        <v>15</v>
      </c>
      <c r="H13757" s="491">
        <f>H13755+(E13757-E13755)*(H13758-H13755)/(E13758-E13755)</f>
        <v>0.39996199999999998</v>
      </c>
      <c r="I13757" s="492">
        <f>I13755+(E13757-E13755)*(I13758-I13755)/(E13758-E13755)</f>
        <v>13.1</v>
      </c>
      <c r="J13757" s="397">
        <f>J13755+(E13757-E13755)*(J13758-J13755)/(E13758-E13755)</f>
        <v>0.17583333333333334</v>
      </c>
      <c r="K13757" s="469">
        <f t="shared" si="1236"/>
        <v>13.077992409278881</v>
      </c>
      <c r="L13757" s="469">
        <f t="shared" si="1237"/>
        <v>-2.2007590721118575E-2</v>
      </c>
    </row>
    <row r="13758" spans="1:12">
      <c r="A13758" s="480" t="str">
        <f t="shared" si="1238"/>
        <v>D800-120</v>
      </c>
      <c r="B13758" s="480">
        <f t="shared" si="1241"/>
        <v>12</v>
      </c>
      <c r="C13758" s="480">
        <f t="shared" si="1242"/>
        <v>6</v>
      </c>
      <c r="D13758" s="480">
        <f t="shared" si="1239"/>
        <v>150</v>
      </c>
      <c r="E13758" s="480">
        <f t="shared" si="1240"/>
        <v>105</v>
      </c>
      <c r="F13758" s="484">
        <v>5.2401999999999997</v>
      </c>
      <c r="G13758" s="480">
        <v>15</v>
      </c>
      <c r="H13758" s="482">
        <v>0.39719599999999999</v>
      </c>
      <c r="I13758" s="483">
        <v>13.2</v>
      </c>
      <c r="J13758" s="484">
        <v>0.1711</v>
      </c>
      <c r="K13758" s="469">
        <f t="shared" si="1236"/>
        <v>13.192982809494556</v>
      </c>
      <c r="L13758" s="469">
        <f t="shared" si="1237"/>
        <v>-7.0171905054436934E-3</v>
      </c>
    </row>
    <row r="13759" spans="1:12">
      <c r="A13759" s="98" t="str">
        <f t="shared" si="1238"/>
        <v>D800-120</v>
      </c>
      <c r="B13759" s="98">
        <f t="shared" si="1241"/>
        <v>12</v>
      </c>
      <c r="C13759" s="98">
        <f t="shared" si="1242"/>
        <v>6</v>
      </c>
      <c r="D13759" s="98">
        <f t="shared" si="1239"/>
        <v>150</v>
      </c>
      <c r="E13759" s="98">
        <f t="shared" si="1240"/>
        <v>106</v>
      </c>
      <c r="F13759" s="397">
        <f>F13758+(E13759-E13758)*(F13761-F13758)/(E13761-E13758)</f>
        <v>5.2496666666666663</v>
      </c>
      <c r="G13759" s="98">
        <v>15</v>
      </c>
      <c r="H13759" s="491">
        <f>H13758+(E13759-E13758)*(H13761-H13758)/(E13761-E13758)</f>
        <v>0.39440666666666668</v>
      </c>
      <c r="I13759" s="492">
        <f>I13758+(E13759-E13758)*(I13761-I13758)/(E13761-E13758)</f>
        <v>13.333333333333332</v>
      </c>
      <c r="J13759" s="397">
        <f>J13758+(E13759-E13758)*(J13761-J13758)/(E13761-E13758)</f>
        <v>0.16633333333333333</v>
      </c>
      <c r="K13759" s="469">
        <f t="shared" si="1236"/>
        <v>13.310288872737106</v>
      </c>
      <c r="L13759" s="469">
        <f t="shared" si="1237"/>
        <v>-2.3044460596226557E-2</v>
      </c>
    </row>
    <row r="13760" spans="1:12">
      <c r="A13760" s="98" t="str">
        <f t="shared" si="1238"/>
        <v>D800-120</v>
      </c>
      <c r="B13760" s="98">
        <f t="shared" si="1241"/>
        <v>12</v>
      </c>
      <c r="C13760" s="98">
        <f t="shared" si="1242"/>
        <v>6</v>
      </c>
      <c r="D13760" s="98">
        <f t="shared" si="1239"/>
        <v>150</v>
      </c>
      <c r="E13760" s="98">
        <f t="shared" si="1240"/>
        <v>107</v>
      </c>
      <c r="F13760" s="397">
        <f>F13758+(E13760-E13758)*(F13761-F13758)/(E13761-E13758)</f>
        <v>5.2591333333333337</v>
      </c>
      <c r="G13760" s="98">
        <v>15</v>
      </c>
      <c r="H13760" s="491">
        <f>H13758+(E13760-E13758)*(H13761-H13758)/(E13761-E13758)</f>
        <v>0.39161733333333332</v>
      </c>
      <c r="I13760" s="492">
        <f>I13758+(E13760-E13758)*(I13761-I13758)/(E13761-E13758)</f>
        <v>13.466666666666667</v>
      </c>
      <c r="J13760" s="397">
        <f>J13758+(E13760-E13758)*(J13761-J13758)/(E13761-E13758)</f>
        <v>0.16156666666666666</v>
      </c>
      <c r="K13760" s="469">
        <f t="shared" si="1236"/>
        <v>13.429265984140983</v>
      </c>
      <c r="L13760" s="469">
        <f t="shared" si="1237"/>
        <v>-3.7400682525683848E-2</v>
      </c>
    </row>
    <row r="13761" spans="1:12">
      <c r="A13761" s="480" t="str">
        <f t="shared" si="1238"/>
        <v>D800-120</v>
      </c>
      <c r="B13761" s="480">
        <f t="shared" si="1241"/>
        <v>12</v>
      </c>
      <c r="C13761" s="480">
        <f t="shared" si="1242"/>
        <v>6</v>
      </c>
      <c r="D13761" s="480">
        <f t="shared" si="1239"/>
        <v>150</v>
      </c>
      <c r="E13761" s="480">
        <f t="shared" si="1240"/>
        <v>108</v>
      </c>
      <c r="F13761" s="484">
        <v>5.2686000000000002</v>
      </c>
      <c r="G13761" s="480">
        <v>15</v>
      </c>
      <c r="H13761" s="482">
        <v>0.38882800000000001</v>
      </c>
      <c r="I13761" s="483">
        <v>13.6</v>
      </c>
      <c r="J13761" s="484">
        <v>0.15679999999999999</v>
      </c>
      <c r="K13761" s="469">
        <f t="shared" si="1236"/>
        <v>13.549950106473814</v>
      </c>
      <c r="L13761" s="469">
        <f t="shared" si="1237"/>
        <v>-5.004989352618594E-2</v>
      </c>
    </row>
    <row r="13762" spans="1:12">
      <c r="A13762" s="98" t="str">
        <f t="shared" si="1238"/>
        <v>D800-120</v>
      </c>
      <c r="B13762" s="98">
        <f t="shared" si="1241"/>
        <v>12</v>
      </c>
      <c r="C13762" s="98">
        <f t="shared" si="1242"/>
        <v>6</v>
      </c>
      <c r="D13762" s="98">
        <f t="shared" ref="D13762:D13773" si="1243">D13761</f>
        <v>150</v>
      </c>
      <c r="E13762" s="98">
        <f t="shared" si="1240"/>
        <v>109</v>
      </c>
      <c r="F13762" s="397">
        <f>F13761+(E13762-E13761)*(F13764-F13761)/(E13764-E13761)</f>
        <v>5.2780333333333331</v>
      </c>
      <c r="G13762" s="98">
        <v>15</v>
      </c>
      <c r="H13762" s="491">
        <f>H13761+(E13762-E13761)*(H13764-H13761)/(E13764-E13761)</f>
        <v>0.38601433333333335</v>
      </c>
      <c r="I13762" s="492">
        <f>I13761+(E13762-E13761)*(I13764-I13761)/(E13764-E13761)</f>
        <v>13.7</v>
      </c>
      <c r="J13762" s="397">
        <f>J13761+(E13762-E13761)*(J13764-J13761)/(E13764-E13761)</f>
        <v>0.15203333333333333</v>
      </c>
      <c r="K13762" s="469">
        <f t="shared" si="1236"/>
        <v>13.673153760266242</v>
      </c>
      <c r="L13762" s="469">
        <f t="shared" si="1237"/>
        <v>-2.6846239733757216E-2</v>
      </c>
    </row>
    <row r="13763" spans="1:12">
      <c r="A13763" s="98" t="str">
        <f t="shared" si="1238"/>
        <v>D800-120</v>
      </c>
      <c r="B13763" s="98">
        <f t="shared" si="1241"/>
        <v>12</v>
      </c>
      <c r="C13763" s="98">
        <f t="shared" si="1242"/>
        <v>6</v>
      </c>
      <c r="D13763" s="98">
        <f t="shared" si="1243"/>
        <v>150</v>
      </c>
      <c r="E13763" s="98">
        <f t="shared" si="1240"/>
        <v>110</v>
      </c>
      <c r="F13763" s="397">
        <f>F13761+(E13763-E13761)*(F13764-F13761)/(E13764-E13761)</f>
        <v>5.287466666666667</v>
      </c>
      <c r="G13763" s="98">
        <v>15</v>
      </c>
      <c r="H13763" s="491">
        <f>H13761+(E13763-E13761)*(H13764-H13761)/(E13764-E13761)</f>
        <v>0.38320066666666663</v>
      </c>
      <c r="I13763" s="492">
        <f>I13761+(E13763-E13761)*(I13764-I13761)/(E13764-E13761)</f>
        <v>13.8</v>
      </c>
      <c r="J13763" s="397">
        <f>J13761+(E13763-E13761)*(J13764-J13761)/(E13764-E13761)</f>
        <v>0.14726666666666666</v>
      </c>
      <c r="K13763" s="469">
        <f t="shared" si="1236"/>
        <v>13.798166669856178</v>
      </c>
      <c r="L13763" s="469">
        <f t="shared" si="1237"/>
        <v>-1.8333301438229199E-3</v>
      </c>
    </row>
    <row r="13764" spans="1:12">
      <c r="A13764" s="480" t="str">
        <f t="shared" si="1238"/>
        <v>D800-120</v>
      </c>
      <c r="B13764" s="480">
        <f t="shared" si="1241"/>
        <v>12</v>
      </c>
      <c r="C13764" s="480">
        <f t="shared" si="1242"/>
        <v>6</v>
      </c>
      <c r="D13764" s="480">
        <f t="shared" si="1243"/>
        <v>150</v>
      </c>
      <c r="E13764" s="480">
        <f t="shared" si="1240"/>
        <v>111</v>
      </c>
      <c r="F13764" s="484">
        <v>5.2968999999999999</v>
      </c>
      <c r="G13764" s="480">
        <v>15</v>
      </c>
      <c r="H13764" s="482">
        <v>0.38038699999999998</v>
      </c>
      <c r="I13764" s="483">
        <v>13.9</v>
      </c>
      <c r="J13764" s="484">
        <v>0.14249999999999999</v>
      </c>
      <c r="K13764" s="469">
        <f t="shared" si="1236"/>
        <v>13.925028983640345</v>
      </c>
      <c r="L13764" s="469">
        <f t="shared" si="1237"/>
        <v>2.5028983640345004E-2</v>
      </c>
    </row>
    <row r="13765" spans="1:12">
      <c r="A13765" s="98" t="str">
        <f t="shared" si="1238"/>
        <v>D800-120</v>
      </c>
      <c r="B13765" s="98">
        <f t="shared" si="1241"/>
        <v>12</v>
      </c>
      <c r="C13765" s="98">
        <f t="shared" si="1242"/>
        <v>6</v>
      </c>
      <c r="D13765" s="98">
        <f t="shared" si="1243"/>
        <v>150</v>
      </c>
      <c r="E13765" s="98">
        <f t="shared" si="1240"/>
        <v>112</v>
      </c>
      <c r="F13765" s="397">
        <f>F13764+(E13765-E13764)*(F13767-F13764)/(E13767-E13764)</f>
        <v>5.3062666666666667</v>
      </c>
      <c r="G13765" s="98">
        <v>15</v>
      </c>
      <c r="H13765" s="491">
        <f>H13764+(E13765-E13764)*(H13767-H13764)/(E13767-E13764)</f>
        <v>0.37754799999999999</v>
      </c>
      <c r="I13765" s="492">
        <f>I13764+(E13765-E13764)*(I13767-I13764)/(E13767-E13764)</f>
        <v>14.033333333333333</v>
      </c>
      <c r="J13765" s="397">
        <f>J13764+(E13765-E13764)*(J13767-J13764)/(E13767-E13764)</f>
        <v>0.13776666666666665</v>
      </c>
      <c r="K13765" s="469">
        <f t="shared" si="1236"/>
        <v>14.054548472423816</v>
      </c>
      <c r="L13765" s="469">
        <f t="shared" si="1237"/>
        <v>2.1215139090482893E-2</v>
      </c>
    </row>
    <row r="13766" spans="1:12">
      <c r="A13766" s="98" t="str">
        <f t="shared" si="1238"/>
        <v>D800-120</v>
      </c>
      <c r="B13766" s="98">
        <f t="shared" si="1241"/>
        <v>12</v>
      </c>
      <c r="C13766" s="98">
        <f t="shared" si="1242"/>
        <v>6</v>
      </c>
      <c r="D13766" s="98">
        <f t="shared" si="1243"/>
        <v>150</v>
      </c>
      <c r="E13766" s="98">
        <f t="shared" si="1240"/>
        <v>113</v>
      </c>
      <c r="F13766" s="397">
        <f>F13764+(E13766-E13764)*(F13767-F13764)/(E13767-E13764)</f>
        <v>5.3156333333333334</v>
      </c>
      <c r="G13766" s="98">
        <v>15</v>
      </c>
      <c r="H13766" s="491">
        <f>H13764+(E13766-E13764)*(H13767-H13764)/(E13767-E13764)</f>
        <v>0.37470899999999996</v>
      </c>
      <c r="I13766" s="492">
        <f>I13764+(E13766-E13764)*(I13767-I13764)/(E13767-E13764)</f>
        <v>14.166666666666668</v>
      </c>
      <c r="J13766" s="397">
        <f>J13764+(E13766-E13764)*(J13767-J13764)/(E13767-E13764)</f>
        <v>0.13303333333333334</v>
      </c>
      <c r="K13766" s="469">
        <f t="shared" si="1236"/>
        <v>14.186030581953821</v>
      </c>
      <c r="L13766" s="469">
        <f t="shared" si="1237"/>
        <v>1.9363915287152977E-2</v>
      </c>
    </row>
    <row r="13767" spans="1:12">
      <c r="A13767" s="480" t="str">
        <f t="shared" si="1238"/>
        <v>D800-120</v>
      </c>
      <c r="B13767" s="480">
        <f t="shared" si="1241"/>
        <v>12</v>
      </c>
      <c r="C13767" s="480">
        <f t="shared" si="1242"/>
        <v>6</v>
      </c>
      <c r="D13767" s="480">
        <f t="shared" si="1243"/>
        <v>150</v>
      </c>
      <c r="E13767" s="480">
        <f t="shared" si="1240"/>
        <v>114</v>
      </c>
      <c r="F13767" s="484">
        <v>5.3250000000000002</v>
      </c>
      <c r="G13767" s="480">
        <v>15</v>
      </c>
      <c r="H13767" s="482">
        <v>0.37186999999999998</v>
      </c>
      <c r="I13767" s="483">
        <v>14.3</v>
      </c>
      <c r="J13767" s="484">
        <v>0.1283</v>
      </c>
      <c r="K13767" s="469">
        <f t="shared" si="1236"/>
        <v>14.319520262457312</v>
      </c>
      <c r="L13767" s="469">
        <f t="shared" si="1237"/>
        <v>1.9520262457310977E-2</v>
      </c>
    </row>
    <row r="13768" spans="1:12">
      <c r="A13768" s="98" t="str">
        <f t="shared" si="1238"/>
        <v>D800-120</v>
      </c>
      <c r="B13768" s="98">
        <f t="shared" si="1241"/>
        <v>12</v>
      </c>
      <c r="C13768" s="98">
        <f t="shared" si="1242"/>
        <v>6</v>
      </c>
      <c r="D13768" s="98">
        <f t="shared" si="1243"/>
        <v>150</v>
      </c>
      <c r="E13768" s="98">
        <f t="shared" si="1240"/>
        <v>115</v>
      </c>
      <c r="F13768" s="397">
        <f>F13767+(E13768-E13767)*(F13770-F13767)/(E13770-E13767)</f>
        <v>5.3342999999999998</v>
      </c>
      <c r="G13768" s="98">
        <v>15</v>
      </c>
      <c r="H13768" s="491">
        <f>H13767+(E13768-E13767)*(H13770-H13767)/(E13770-E13767)</f>
        <v>0.369004</v>
      </c>
      <c r="I13768" s="492">
        <f>I13767+(E13768-E13767)*(I13770-I13767)/(E13770-E13767)</f>
        <v>14.433333333333334</v>
      </c>
      <c r="J13768" s="397">
        <f>J13767+(E13768-E13767)*(J13770-J13767)/(E13770-E13767)</f>
        <v>0.12353333333333333</v>
      </c>
      <c r="K13768" s="469">
        <f t="shared" si="1236"/>
        <v>14.455940857009679</v>
      </c>
      <c r="L13768" s="469">
        <f t="shared" si="1237"/>
        <v>2.2607523676345664E-2</v>
      </c>
    </row>
    <row r="13769" spans="1:12">
      <c r="A13769" s="98" t="str">
        <f t="shared" si="1238"/>
        <v>D800-120</v>
      </c>
      <c r="B13769" s="98">
        <f t="shared" si="1241"/>
        <v>12</v>
      </c>
      <c r="C13769" s="98">
        <f t="shared" si="1242"/>
        <v>6</v>
      </c>
      <c r="D13769" s="98">
        <f t="shared" si="1243"/>
        <v>150</v>
      </c>
      <c r="E13769" s="98">
        <f t="shared" si="1240"/>
        <v>116</v>
      </c>
      <c r="F13769" s="397">
        <f>F13767+(E13769-E13767)*(F13770-F13767)/(E13770-E13767)</f>
        <v>5.3436000000000003</v>
      </c>
      <c r="G13769" s="98">
        <v>15</v>
      </c>
      <c r="H13769" s="491">
        <f>H13767+(E13769-E13767)*(H13770-H13767)/(E13770-E13767)</f>
        <v>0.36613799999999996</v>
      </c>
      <c r="I13769" s="492">
        <f>I13767+(E13769-E13767)*(I13770-I13767)/(E13770-E13767)</f>
        <v>14.566666666666666</v>
      </c>
      <c r="J13769" s="397">
        <f>J13767+(E13769-E13767)*(J13770-J13767)/(E13770-E13767)</f>
        <v>0.11876666666666667</v>
      </c>
      <c r="K13769" s="469">
        <f t="shared" si="1236"/>
        <v>14.59449715680973</v>
      </c>
      <c r="L13769" s="469">
        <f t="shared" si="1237"/>
        <v>2.7830490143063713E-2</v>
      </c>
    </row>
    <row r="13770" spans="1:12">
      <c r="A13770" s="480" t="str">
        <f t="shared" si="1238"/>
        <v>D800-120</v>
      </c>
      <c r="B13770" s="480">
        <f t="shared" si="1241"/>
        <v>12</v>
      </c>
      <c r="C13770" s="480">
        <f t="shared" si="1242"/>
        <v>6</v>
      </c>
      <c r="D13770" s="480">
        <f t="shared" si="1243"/>
        <v>150</v>
      </c>
      <c r="E13770" s="480">
        <f t="shared" si="1240"/>
        <v>117</v>
      </c>
      <c r="F13770" s="484">
        <v>5.3529</v>
      </c>
      <c r="G13770" s="480">
        <v>15</v>
      </c>
      <c r="H13770" s="482">
        <v>0.36327199999999998</v>
      </c>
      <c r="I13770" s="483">
        <v>14.7</v>
      </c>
      <c r="J13770" s="484">
        <v>0.114</v>
      </c>
      <c r="K13770" s="469">
        <f t="shared" si="1236"/>
        <v>14.73523971018961</v>
      </c>
      <c r="L13770" s="469">
        <f t="shared" si="1237"/>
        <v>3.5239710189610918E-2</v>
      </c>
    </row>
    <row r="13771" spans="1:12">
      <c r="A13771" s="98" t="str">
        <f t="shared" si="1238"/>
        <v>D800-120</v>
      </c>
      <c r="B13771" s="98">
        <f t="shared" si="1241"/>
        <v>12</v>
      </c>
      <c r="C13771" s="98">
        <f t="shared" si="1242"/>
        <v>6</v>
      </c>
      <c r="D13771" s="98">
        <f t="shared" si="1243"/>
        <v>150</v>
      </c>
      <c r="E13771" s="98">
        <f t="shared" si="1240"/>
        <v>118</v>
      </c>
      <c r="F13771" s="397">
        <f>F13770+(E13771-E13770)*(F13773-F13770)/(E13773-E13770)</f>
        <v>5.362166666666667</v>
      </c>
      <c r="G13771" s="98">
        <v>15</v>
      </c>
      <c r="H13771" s="491">
        <f>H13770+(E13771-E13770)*(H13773-H13770)/(E13773-E13770)</f>
        <v>0.3603783333333333</v>
      </c>
      <c r="I13771" s="492">
        <f>I13770+(E13771-E13770)*(I13773-I13770)/(E13773-E13770)</f>
        <v>14.866666666666665</v>
      </c>
      <c r="J13771" s="397">
        <f>J13770+(E13771-E13770)*(J13773-J13770)/(E13773-E13770)</f>
        <v>0.10926666666666666</v>
      </c>
      <c r="K13771" s="469">
        <f t="shared" ref="K13771:K13834" si="1244">F13771/H13771</f>
        <v>14.879270396388982</v>
      </c>
      <c r="L13771" s="469">
        <f t="shared" ref="L13771:L13834" si="1245">K13771-I13771</f>
        <v>1.2603729722316714E-2</v>
      </c>
    </row>
    <row r="13772" spans="1:12">
      <c r="A13772" s="98" t="str">
        <f t="shared" si="1238"/>
        <v>D800-120</v>
      </c>
      <c r="B13772" s="98">
        <f t="shared" si="1241"/>
        <v>12</v>
      </c>
      <c r="C13772" s="98">
        <f t="shared" si="1242"/>
        <v>6</v>
      </c>
      <c r="D13772" s="98">
        <f t="shared" si="1243"/>
        <v>150</v>
      </c>
      <c r="E13772" s="98">
        <f t="shared" si="1240"/>
        <v>119</v>
      </c>
      <c r="F13772" s="397">
        <f>F13770+(E13772-E13770)*(F13773-F13770)/(E13773-E13770)</f>
        <v>5.3714333333333331</v>
      </c>
      <c r="G13772" s="98">
        <v>15</v>
      </c>
      <c r="H13772" s="491">
        <f>H13770+(E13772-E13770)*(H13773-H13770)/(E13773-E13770)</f>
        <v>0.35748466666666667</v>
      </c>
      <c r="I13772" s="492">
        <f>I13770+(E13772-E13770)*(I13773-I13770)/(E13773-E13770)</f>
        <v>15.033333333333333</v>
      </c>
      <c r="J13772" s="397">
        <f>J13770+(E13772-E13770)*(J13773-J13770)/(E13773-E13770)</f>
        <v>0.10453333333333334</v>
      </c>
      <c r="K13772" s="469">
        <f t="shared" si="1244"/>
        <v>15.02563280103389</v>
      </c>
      <c r="L13772" s="469">
        <f t="shared" si="1245"/>
        <v>-7.7005322994434522E-3</v>
      </c>
    </row>
    <row r="13773" spans="1:12">
      <c r="A13773" s="480" t="str">
        <f t="shared" si="1238"/>
        <v>D800-120</v>
      </c>
      <c r="B13773" s="480">
        <f t="shared" si="1241"/>
        <v>12</v>
      </c>
      <c r="C13773" s="480">
        <f t="shared" si="1242"/>
        <v>6</v>
      </c>
      <c r="D13773" s="480">
        <f t="shared" si="1243"/>
        <v>150</v>
      </c>
      <c r="E13773" s="480">
        <f t="shared" si="1240"/>
        <v>120</v>
      </c>
      <c r="F13773" s="484">
        <v>5.3807</v>
      </c>
      <c r="G13773" s="480">
        <v>15</v>
      </c>
      <c r="H13773" s="482">
        <v>0.35459099999999999</v>
      </c>
      <c r="I13773" s="483">
        <v>15.2</v>
      </c>
      <c r="J13773" s="484">
        <v>9.98E-2</v>
      </c>
      <c r="K13773" s="469">
        <f t="shared" si="1244"/>
        <v>15.174384008618381</v>
      </c>
      <c r="L13773" s="469">
        <f t="shared" si="1245"/>
        <v>-2.5615991381618741E-2</v>
      </c>
    </row>
    <row r="13774" spans="1:12">
      <c r="A13774" s="480" t="s">
        <v>129</v>
      </c>
      <c r="B13774" s="480">
        <f t="shared" si="1241"/>
        <v>13</v>
      </c>
      <c r="C13774" s="480">
        <f t="shared" si="1242"/>
        <v>0</v>
      </c>
      <c r="D13774" s="480">
        <v>156</v>
      </c>
      <c r="E13774" s="480">
        <v>12</v>
      </c>
      <c r="F13774" s="484">
        <v>4.2671999999999999</v>
      </c>
      <c r="G13774" s="480">
        <v>15</v>
      </c>
      <c r="H13774" s="482">
        <v>0.61759399999999998</v>
      </c>
      <c r="I13774" s="483">
        <v>6.9</v>
      </c>
      <c r="J13774" s="484">
        <v>0.59309999999999996</v>
      </c>
      <c r="K13774" s="469">
        <f t="shared" si="1244"/>
        <v>6.9093935498078025</v>
      </c>
      <c r="L13774" s="469">
        <f t="shared" si="1245"/>
        <v>9.3935498078021595E-3</v>
      </c>
    </row>
    <row r="13775" spans="1:12">
      <c r="A13775" s="98" t="str">
        <f t="shared" ref="A13775:A13838" si="1246">A13774</f>
        <v>D800-120</v>
      </c>
      <c r="B13775" s="98">
        <f t="shared" si="1241"/>
        <v>13</v>
      </c>
      <c r="C13775" s="98">
        <f t="shared" si="1242"/>
        <v>0</v>
      </c>
      <c r="D13775" s="98">
        <f t="shared" ref="D13775:D13806" si="1247">D13774</f>
        <v>156</v>
      </c>
      <c r="E13775" s="98">
        <f t="shared" ref="E13775:E13838" si="1248">E13774+1</f>
        <v>13</v>
      </c>
      <c r="F13775" s="397">
        <f>F13774+(E13775-E13774)*(F13777-F13774)/(E13777-E13774)</f>
        <v>4.278833333333333</v>
      </c>
      <c r="G13775" s="98">
        <v>15</v>
      </c>
      <c r="H13775" s="491">
        <f>H13774+(E13775-E13774)*(H13777-H13774)/(E13777-E13774)</f>
        <v>0.61527500000000002</v>
      </c>
      <c r="I13775" s="492">
        <f>I13774+(E13775-E13774)*(I13777-I13774)/(E13777-E13774)</f>
        <v>6.9333333333333336</v>
      </c>
      <c r="J13775" s="397">
        <f>J13774+(E13775-E13774)*(J13777-J13774)/(E13777-E13774)</f>
        <v>0.5887</v>
      </c>
      <c r="K13775" s="469">
        <f t="shared" si="1244"/>
        <v>6.9543429089973312</v>
      </c>
      <c r="L13775" s="469">
        <f t="shared" si="1245"/>
        <v>2.1009575663997637E-2</v>
      </c>
    </row>
    <row r="13776" spans="1:12">
      <c r="A13776" s="98" t="str">
        <f t="shared" si="1246"/>
        <v>D800-120</v>
      </c>
      <c r="B13776" s="98">
        <f t="shared" si="1241"/>
        <v>13</v>
      </c>
      <c r="C13776" s="98">
        <f t="shared" si="1242"/>
        <v>0</v>
      </c>
      <c r="D13776" s="98">
        <f t="shared" si="1247"/>
        <v>156</v>
      </c>
      <c r="E13776" s="98">
        <f t="shared" si="1248"/>
        <v>14</v>
      </c>
      <c r="F13776" s="397">
        <f>F13774+(E13776-E13774)*(F13777-F13774)/(E13777-E13774)</f>
        <v>4.2904666666666671</v>
      </c>
      <c r="G13776" s="98">
        <v>15</v>
      </c>
      <c r="H13776" s="491">
        <f>H13774+(E13776-E13774)*(H13777-H13774)/(E13777-E13774)</f>
        <v>0.61295599999999995</v>
      </c>
      <c r="I13776" s="492">
        <f>I13774+(E13776-E13774)*(I13777-I13774)/(E13777-E13774)</f>
        <v>6.9666666666666668</v>
      </c>
      <c r="J13776" s="397">
        <f>J13774+(E13776-E13774)*(J13777-J13774)/(E13777-E13774)</f>
        <v>0.58429999999999993</v>
      </c>
      <c r="K13776" s="469">
        <f t="shared" si="1244"/>
        <v>6.9996323825309936</v>
      </c>
      <c r="L13776" s="469">
        <f t="shared" si="1245"/>
        <v>3.2965715864326839E-2</v>
      </c>
    </row>
    <row r="13777" spans="1:12">
      <c r="A13777" s="480" t="str">
        <f t="shared" si="1246"/>
        <v>D800-120</v>
      </c>
      <c r="B13777" s="480">
        <f t="shared" si="1241"/>
        <v>13</v>
      </c>
      <c r="C13777" s="480">
        <f t="shared" si="1242"/>
        <v>0</v>
      </c>
      <c r="D13777" s="480">
        <f t="shared" si="1247"/>
        <v>156</v>
      </c>
      <c r="E13777" s="480">
        <f t="shared" si="1248"/>
        <v>15</v>
      </c>
      <c r="F13777" s="484">
        <v>4.3021000000000003</v>
      </c>
      <c r="G13777" s="480">
        <v>15</v>
      </c>
      <c r="H13777" s="482">
        <v>0.61063699999999999</v>
      </c>
      <c r="I13777" s="483">
        <v>7</v>
      </c>
      <c r="J13777" s="484">
        <v>0.57989999999999997</v>
      </c>
      <c r="K13777" s="469">
        <f t="shared" si="1244"/>
        <v>7.045265845338557</v>
      </c>
      <c r="L13777" s="469">
        <f t="shared" si="1245"/>
        <v>4.5265845338557043E-2</v>
      </c>
    </row>
    <row r="13778" spans="1:12">
      <c r="A13778" s="98" t="str">
        <f t="shared" si="1246"/>
        <v>D800-120</v>
      </c>
      <c r="B13778" s="98">
        <f t="shared" si="1241"/>
        <v>13</v>
      </c>
      <c r="C13778" s="98">
        <f t="shared" si="1242"/>
        <v>0</v>
      </c>
      <c r="D13778" s="98">
        <f t="shared" si="1247"/>
        <v>156</v>
      </c>
      <c r="E13778" s="98">
        <f t="shared" si="1248"/>
        <v>16</v>
      </c>
      <c r="F13778" s="397">
        <f>F13777+(E13778-E13777)*(F13780-F13777)/(E13780-E13777)</f>
        <v>4.3136000000000001</v>
      </c>
      <c r="G13778" s="98">
        <v>15</v>
      </c>
      <c r="H13778" s="491">
        <f>H13777+(E13778-E13777)*(H13780-H13777)/(E13780-E13777)</f>
        <v>0.60832933333333328</v>
      </c>
      <c r="I13778" s="492">
        <f>I13777+(E13778-E13777)*(I13780-I13777)/(E13780-E13777)</f>
        <v>7.0666666666666664</v>
      </c>
      <c r="J13778" s="397">
        <f>J13777+(E13778-E13777)*(J13780-J13777)/(E13780-E13777)</f>
        <v>0.57550000000000001</v>
      </c>
      <c r="K13778" s="469">
        <f t="shared" si="1244"/>
        <v>7.0908959401376892</v>
      </c>
      <c r="L13778" s="469">
        <f t="shared" si="1245"/>
        <v>2.4229273471022772E-2</v>
      </c>
    </row>
    <row r="13779" spans="1:12">
      <c r="A13779" s="98" t="str">
        <f t="shared" si="1246"/>
        <v>D800-120</v>
      </c>
      <c r="B13779" s="98">
        <f t="shared" si="1241"/>
        <v>13</v>
      </c>
      <c r="C13779" s="98">
        <f t="shared" si="1242"/>
        <v>0</v>
      </c>
      <c r="D13779" s="98">
        <f t="shared" si="1247"/>
        <v>156</v>
      </c>
      <c r="E13779" s="98">
        <f t="shared" si="1248"/>
        <v>17</v>
      </c>
      <c r="F13779" s="397">
        <f>F13777+(E13779-E13777)*(F13780-F13777)/(E13780-E13777)</f>
        <v>4.3250999999999999</v>
      </c>
      <c r="G13779" s="98">
        <v>15</v>
      </c>
      <c r="H13779" s="491">
        <f>H13777+(E13779-E13777)*(H13780-H13777)/(E13780-E13777)</f>
        <v>0.60602166666666668</v>
      </c>
      <c r="I13779" s="492">
        <f>I13777+(E13779-E13777)*(I13780-I13777)/(E13780-E13777)</f>
        <v>7.1333333333333337</v>
      </c>
      <c r="J13779" s="397">
        <f>J13777+(E13779-E13777)*(J13780-J13777)/(E13780-E13777)</f>
        <v>0.57109999999999994</v>
      </c>
      <c r="K13779" s="469">
        <f t="shared" si="1244"/>
        <v>7.1368735441252094</v>
      </c>
      <c r="L13779" s="469">
        <f t="shared" si="1245"/>
        <v>3.5402107918756087E-3</v>
      </c>
    </row>
    <row r="13780" spans="1:12">
      <c r="A13780" s="480" t="str">
        <f t="shared" si="1246"/>
        <v>D800-120</v>
      </c>
      <c r="B13780" s="480">
        <f t="shared" si="1241"/>
        <v>13</v>
      </c>
      <c r="C13780" s="480">
        <f t="shared" si="1242"/>
        <v>0</v>
      </c>
      <c r="D13780" s="480">
        <f t="shared" si="1247"/>
        <v>156</v>
      </c>
      <c r="E13780" s="480">
        <f t="shared" si="1248"/>
        <v>18</v>
      </c>
      <c r="F13780" s="484">
        <v>4.3365999999999998</v>
      </c>
      <c r="G13780" s="480">
        <v>15</v>
      </c>
      <c r="H13780" s="482">
        <v>0.60371399999999997</v>
      </c>
      <c r="I13780" s="483">
        <v>7.2</v>
      </c>
      <c r="J13780" s="484">
        <v>0.56669999999999998</v>
      </c>
      <c r="K13780" s="469">
        <f t="shared" si="1244"/>
        <v>7.1832026423107633</v>
      </c>
      <c r="L13780" s="469">
        <f t="shared" si="1245"/>
        <v>-1.6797357689236847E-2</v>
      </c>
    </row>
    <row r="13781" spans="1:12">
      <c r="A13781" s="98" t="str">
        <f t="shared" si="1246"/>
        <v>D800-120</v>
      </c>
      <c r="B13781" s="98">
        <f t="shared" si="1241"/>
        <v>13</v>
      </c>
      <c r="C13781" s="98">
        <f t="shared" si="1242"/>
        <v>0</v>
      </c>
      <c r="D13781" s="98">
        <f t="shared" si="1247"/>
        <v>156</v>
      </c>
      <c r="E13781" s="98">
        <f t="shared" si="1248"/>
        <v>19</v>
      </c>
      <c r="F13781" s="397">
        <f>F13780+(E13781-E13780)*(F13783-F13780)/(E13783-E13780)</f>
        <v>4.3480333333333334</v>
      </c>
      <c r="G13781" s="98">
        <v>15</v>
      </c>
      <c r="H13781" s="491">
        <f>H13780+(E13781-E13780)*(H13783-H13780)/(E13783-E13780)</f>
        <v>0.60141566666666668</v>
      </c>
      <c r="I13781" s="492">
        <f>I13780+(E13781-E13780)*(I13783-I13780)/(E13783-E13780)</f>
        <v>7.2333333333333334</v>
      </c>
      <c r="J13781" s="397">
        <f>J13780+(E13781-E13780)*(J13783-J13780)/(E13783-E13780)</f>
        <v>0.55563333333333331</v>
      </c>
      <c r="K13781" s="469">
        <f t="shared" si="1244"/>
        <v>7.2296642311169146</v>
      </c>
      <c r="L13781" s="469">
        <f t="shared" si="1245"/>
        <v>-3.669102216418807E-3</v>
      </c>
    </row>
    <row r="13782" spans="1:12">
      <c r="A13782" s="98" t="str">
        <f t="shared" si="1246"/>
        <v>D800-120</v>
      </c>
      <c r="B13782" s="98">
        <f t="shared" si="1241"/>
        <v>13</v>
      </c>
      <c r="C13782" s="98">
        <f t="shared" si="1242"/>
        <v>0</v>
      </c>
      <c r="D13782" s="98">
        <f t="shared" si="1247"/>
        <v>156</v>
      </c>
      <c r="E13782" s="98">
        <f t="shared" si="1248"/>
        <v>20</v>
      </c>
      <c r="F13782" s="397">
        <f>F13780+(E13782-E13780)*(F13783-F13780)/(E13783-E13780)</f>
        <v>4.3594666666666662</v>
      </c>
      <c r="G13782" s="98">
        <v>15</v>
      </c>
      <c r="H13782" s="491">
        <f>H13780+(E13782-E13780)*(H13783-H13780)/(E13783-E13780)</f>
        <v>0.59911733333333328</v>
      </c>
      <c r="I13782" s="492">
        <f>I13780+(E13782-E13780)*(I13783-I13780)/(E13783-E13780)</f>
        <v>7.2666666666666666</v>
      </c>
      <c r="J13782" s="397">
        <f>J13780+(E13782-E13780)*(J13783-J13780)/(E13783-E13780)</f>
        <v>0.54456666666666664</v>
      </c>
      <c r="K13782" s="469">
        <f t="shared" si="1244"/>
        <v>7.2764822917269401</v>
      </c>
      <c r="L13782" s="469">
        <f t="shared" si="1245"/>
        <v>9.8156250602734474E-3</v>
      </c>
    </row>
    <row r="13783" spans="1:12">
      <c r="A13783" s="480" t="str">
        <f t="shared" si="1246"/>
        <v>D800-120</v>
      </c>
      <c r="B13783" s="480">
        <f t="shared" si="1241"/>
        <v>13</v>
      </c>
      <c r="C13783" s="480">
        <f t="shared" si="1242"/>
        <v>0</v>
      </c>
      <c r="D13783" s="480">
        <f t="shared" si="1247"/>
        <v>156</v>
      </c>
      <c r="E13783" s="480">
        <f t="shared" si="1248"/>
        <v>21</v>
      </c>
      <c r="F13783" s="484">
        <v>4.3708999999999998</v>
      </c>
      <c r="G13783" s="480">
        <v>15</v>
      </c>
      <c r="H13783" s="482">
        <v>0.59681899999999999</v>
      </c>
      <c r="I13783" s="483">
        <v>7.3</v>
      </c>
      <c r="J13783" s="484">
        <v>0.53349999999999997</v>
      </c>
      <c r="K13783" s="469">
        <f t="shared" si="1244"/>
        <v>7.3236609424297816</v>
      </c>
      <c r="L13783" s="469">
        <f t="shared" si="1245"/>
        <v>2.3660942429781784E-2</v>
      </c>
    </row>
    <row r="13784" spans="1:12">
      <c r="A13784" s="98" t="str">
        <f t="shared" si="1246"/>
        <v>D800-120</v>
      </c>
      <c r="B13784" s="98">
        <f t="shared" si="1241"/>
        <v>13</v>
      </c>
      <c r="C13784" s="98">
        <f t="shared" si="1242"/>
        <v>0</v>
      </c>
      <c r="D13784" s="98">
        <f t="shared" si="1247"/>
        <v>156</v>
      </c>
      <c r="E13784" s="98">
        <f t="shared" si="1248"/>
        <v>22</v>
      </c>
      <c r="F13784" s="397">
        <f>F13783+(E13784-E13783)*(F13786-F13783)/(E13786-E13783)</f>
        <v>4.3822333333333328</v>
      </c>
      <c r="G13784" s="98">
        <v>15</v>
      </c>
      <c r="H13784" s="491">
        <f>H13783+(E13784-E13783)*(H13786-H13783)/(E13786-E13783)</f>
        <v>0.59452933333333335</v>
      </c>
      <c r="I13784" s="492">
        <f>I13783+(E13784-E13783)*(I13786-I13783)/(E13786-E13783)</f>
        <v>7.3666666666666663</v>
      </c>
      <c r="J13784" s="397">
        <f>J13783+(E13784-E13783)*(J13786-J13783)/(E13786-E13783)</f>
        <v>0.53579999999999994</v>
      </c>
      <c r="K13784" s="469">
        <f t="shared" si="1244"/>
        <v>7.3709287122362328</v>
      </c>
      <c r="L13784" s="469">
        <f t="shared" si="1245"/>
        <v>4.2620455695665527E-3</v>
      </c>
    </row>
    <row r="13785" spans="1:12">
      <c r="A13785" s="98" t="str">
        <f t="shared" si="1246"/>
        <v>D800-120</v>
      </c>
      <c r="B13785" s="98">
        <f t="shared" si="1241"/>
        <v>13</v>
      </c>
      <c r="C13785" s="98">
        <f t="shared" si="1242"/>
        <v>0</v>
      </c>
      <c r="D13785" s="98">
        <f t="shared" si="1247"/>
        <v>156</v>
      </c>
      <c r="E13785" s="98">
        <f t="shared" si="1248"/>
        <v>23</v>
      </c>
      <c r="F13785" s="397">
        <f>F13783+(E13785-E13783)*(F13786-F13783)/(E13786-E13783)</f>
        <v>4.3935666666666666</v>
      </c>
      <c r="G13785" s="98">
        <v>15</v>
      </c>
      <c r="H13785" s="491">
        <f>H13783+(E13785-E13783)*(H13786-H13783)/(E13786-E13783)</f>
        <v>0.59223966666666661</v>
      </c>
      <c r="I13785" s="492">
        <f>I13783+(E13785-E13783)*(I13786-I13783)/(E13786-E13783)</f>
        <v>7.4333333333333336</v>
      </c>
      <c r="J13785" s="397">
        <f>J13783+(E13785-E13783)*(J13786-J13783)/(E13786-E13783)</f>
        <v>0.53810000000000002</v>
      </c>
      <c r="K13785" s="469">
        <f t="shared" si="1244"/>
        <v>7.4185619673116578</v>
      </c>
      <c r="L13785" s="469">
        <f t="shared" si="1245"/>
        <v>-1.4771366021675725E-2</v>
      </c>
    </row>
    <row r="13786" spans="1:12">
      <c r="A13786" s="480" t="str">
        <f t="shared" si="1246"/>
        <v>D800-120</v>
      </c>
      <c r="B13786" s="480">
        <f t="shared" si="1241"/>
        <v>13</v>
      </c>
      <c r="C13786" s="480">
        <f t="shared" si="1242"/>
        <v>0</v>
      </c>
      <c r="D13786" s="480">
        <f t="shared" si="1247"/>
        <v>156</v>
      </c>
      <c r="E13786" s="480">
        <f t="shared" si="1248"/>
        <v>24</v>
      </c>
      <c r="F13786" s="484">
        <v>4.4048999999999996</v>
      </c>
      <c r="G13786" s="480">
        <v>15</v>
      </c>
      <c r="H13786" s="482">
        <v>0.58994999999999997</v>
      </c>
      <c r="I13786" s="483">
        <v>7.5</v>
      </c>
      <c r="J13786" s="484">
        <v>0.54039999999999999</v>
      </c>
      <c r="K13786" s="469">
        <f t="shared" si="1244"/>
        <v>7.4665649631324689</v>
      </c>
      <c r="L13786" s="469">
        <f t="shared" si="1245"/>
        <v>-3.3435036867531132E-2</v>
      </c>
    </row>
    <row r="13787" spans="1:12">
      <c r="A13787" s="98" t="str">
        <f t="shared" si="1246"/>
        <v>D800-120</v>
      </c>
      <c r="B13787" s="98">
        <f t="shared" si="1241"/>
        <v>13</v>
      </c>
      <c r="C13787" s="98">
        <f t="shared" si="1242"/>
        <v>0</v>
      </c>
      <c r="D13787" s="98">
        <f t="shared" si="1247"/>
        <v>156</v>
      </c>
      <c r="E13787" s="98">
        <f t="shared" si="1248"/>
        <v>25</v>
      </c>
      <c r="F13787" s="397">
        <f>F13786+(E13787-E13786)*(F13789-F13786)/(E13789-E13786)</f>
        <v>4.4161333333333328</v>
      </c>
      <c r="G13787" s="98">
        <v>15</v>
      </c>
      <c r="H13787" s="491">
        <f>H13786+(E13787-E13786)*(H13789-H13786)/(E13789-E13786)</f>
        <v>0.5876676666666667</v>
      </c>
      <c r="I13787" s="492">
        <f>I13786+(E13787-E13786)*(I13789-I13786)/(E13789-E13786)</f>
        <v>7.5333333333333332</v>
      </c>
      <c r="J13787" s="397">
        <f>J13786+(E13787-E13786)*(J13789-J13786)/(E13789-E13786)</f>
        <v>0.53600000000000003</v>
      </c>
      <c r="K13787" s="469">
        <f t="shared" si="1244"/>
        <v>7.514678080525103</v>
      </c>
      <c r="L13787" s="469">
        <f t="shared" si="1245"/>
        <v>-1.8655252808230216E-2</v>
      </c>
    </row>
    <row r="13788" spans="1:12">
      <c r="A13788" s="98" t="str">
        <f t="shared" si="1246"/>
        <v>D800-120</v>
      </c>
      <c r="B13788" s="98">
        <f t="shared" si="1241"/>
        <v>13</v>
      </c>
      <c r="C13788" s="98">
        <f t="shared" si="1242"/>
        <v>0</v>
      </c>
      <c r="D13788" s="98">
        <f t="shared" si="1247"/>
        <v>156</v>
      </c>
      <c r="E13788" s="98">
        <f t="shared" si="1248"/>
        <v>26</v>
      </c>
      <c r="F13788" s="397">
        <f>F13786+(E13788-E13786)*(F13789-F13786)/(E13789-E13786)</f>
        <v>4.4273666666666669</v>
      </c>
      <c r="G13788" s="98">
        <v>15</v>
      </c>
      <c r="H13788" s="491">
        <f>H13786+(E13788-E13786)*(H13789-H13786)/(E13789-E13786)</f>
        <v>0.58538533333333331</v>
      </c>
      <c r="I13788" s="492">
        <f>I13786+(E13788-E13786)*(I13789-I13786)/(E13789-E13786)</f>
        <v>7.5666666666666664</v>
      </c>
      <c r="J13788" s="397">
        <f>J13786+(E13788-E13786)*(J13789-J13786)/(E13789-E13786)</f>
        <v>0.53159999999999996</v>
      </c>
      <c r="K13788" s="469">
        <f t="shared" si="1244"/>
        <v>7.563166370185793</v>
      </c>
      <c r="L13788" s="469">
        <f t="shared" si="1245"/>
        <v>-3.500296480873466E-3</v>
      </c>
    </row>
    <row r="13789" spans="1:12">
      <c r="A13789" s="480" t="str">
        <f t="shared" si="1246"/>
        <v>D800-120</v>
      </c>
      <c r="B13789" s="480">
        <f t="shared" si="1241"/>
        <v>13</v>
      </c>
      <c r="C13789" s="480">
        <f t="shared" si="1242"/>
        <v>0</v>
      </c>
      <c r="D13789" s="480">
        <f t="shared" si="1247"/>
        <v>156</v>
      </c>
      <c r="E13789" s="480">
        <f t="shared" si="1248"/>
        <v>27</v>
      </c>
      <c r="F13789" s="484">
        <v>4.4386000000000001</v>
      </c>
      <c r="G13789" s="480">
        <v>15</v>
      </c>
      <c r="H13789" s="482">
        <v>0.58310300000000004</v>
      </c>
      <c r="I13789" s="483">
        <v>7.6</v>
      </c>
      <c r="J13789" s="484">
        <v>0.5272</v>
      </c>
      <c r="K13789" s="469">
        <f t="shared" si="1244"/>
        <v>7.6120342375189285</v>
      </c>
      <c r="L13789" s="469">
        <f t="shared" si="1245"/>
        <v>1.2034237518928848E-2</v>
      </c>
    </row>
    <row r="13790" spans="1:12">
      <c r="A13790" s="98" t="str">
        <f t="shared" si="1246"/>
        <v>D800-120</v>
      </c>
      <c r="B13790" s="98">
        <f t="shared" si="1241"/>
        <v>13</v>
      </c>
      <c r="C13790" s="98">
        <f t="shared" si="1242"/>
        <v>0</v>
      </c>
      <c r="D13790" s="98">
        <f t="shared" si="1247"/>
        <v>156</v>
      </c>
      <c r="E13790" s="98">
        <f t="shared" si="1248"/>
        <v>28</v>
      </c>
      <c r="F13790" s="397">
        <f>F13789+(E13790-E13789)*(F13792-F13789)/(E13792-E13789)</f>
        <v>4.4497666666666671</v>
      </c>
      <c r="G13790" s="98">
        <v>15</v>
      </c>
      <c r="H13790" s="491">
        <f>H13789+(E13790-E13789)*(H13792-H13789)/(E13792-E13789)</f>
        <v>0.58082666666666671</v>
      </c>
      <c r="I13790" s="492">
        <f>I13789+(E13790-E13789)*(I13792-I13789)/(E13792-E13789)</f>
        <v>7.6666666666666661</v>
      </c>
      <c r="J13790" s="397">
        <f>J13789+(E13790-E13789)*(J13792-J13789)/(E13792-E13789)</f>
        <v>0.52280000000000004</v>
      </c>
      <c r="K13790" s="469">
        <f t="shared" si="1244"/>
        <v>7.6610922363527845</v>
      </c>
      <c r="L13790" s="469">
        <f t="shared" si="1245"/>
        <v>-5.5744303138816065E-3</v>
      </c>
    </row>
    <row r="13791" spans="1:12">
      <c r="A13791" s="98" t="str">
        <f t="shared" si="1246"/>
        <v>D800-120</v>
      </c>
      <c r="B13791" s="98">
        <f t="shared" si="1241"/>
        <v>13</v>
      </c>
      <c r="C13791" s="98">
        <f t="shared" si="1242"/>
        <v>0</v>
      </c>
      <c r="D13791" s="98">
        <f t="shared" si="1247"/>
        <v>156</v>
      </c>
      <c r="E13791" s="98">
        <f t="shared" si="1248"/>
        <v>29</v>
      </c>
      <c r="F13791" s="397">
        <f>F13789+(E13791-E13789)*(F13792-F13789)/(E13792-E13789)</f>
        <v>4.4609333333333332</v>
      </c>
      <c r="G13791" s="98">
        <v>15</v>
      </c>
      <c r="H13791" s="491">
        <f>H13789+(E13791-E13789)*(H13792-H13789)/(E13792-E13789)</f>
        <v>0.57855033333333328</v>
      </c>
      <c r="I13791" s="492">
        <f>I13789+(E13791-E13789)*(I13792-I13789)/(E13792-E13789)</f>
        <v>7.7333333333333334</v>
      </c>
      <c r="J13791" s="397">
        <f>J13789+(E13791-E13789)*(J13792-J13789)/(E13792-E13789)</f>
        <v>0.51839999999999997</v>
      </c>
      <c r="K13791" s="469">
        <f t="shared" si="1244"/>
        <v>7.7105362771663204</v>
      </c>
      <c r="L13791" s="469">
        <f t="shared" si="1245"/>
        <v>-2.2797056167012997E-2</v>
      </c>
    </row>
    <row r="13792" spans="1:12">
      <c r="A13792" s="480" t="str">
        <f t="shared" si="1246"/>
        <v>D800-120</v>
      </c>
      <c r="B13792" s="480">
        <f t="shared" si="1241"/>
        <v>13</v>
      </c>
      <c r="C13792" s="480">
        <f t="shared" si="1242"/>
        <v>0</v>
      </c>
      <c r="D13792" s="480">
        <f t="shared" si="1247"/>
        <v>156</v>
      </c>
      <c r="E13792" s="480">
        <f t="shared" si="1248"/>
        <v>30</v>
      </c>
      <c r="F13792" s="484">
        <v>4.4721000000000002</v>
      </c>
      <c r="G13792" s="480">
        <v>15</v>
      </c>
      <c r="H13792" s="482">
        <v>0.57627399999999995</v>
      </c>
      <c r="I13792" s="483">
        <v>7.8</v>
      </c>
      <c r="J13792" s="484">
        <v>0.51400000000000001</v>
      </c>
      <c r="K13792" s="469">
        <f t="shared" si="1244"/>
        <v>7.7603709346595551</v>
      </c>
      <c r="L13792" s="469">
        <f t="shared" si="1245"/>
        <v>-3.9629065340444747E-2</v>
      </c>
    </row>
    <row r="13793" spans="1:12">
      <c r="A13793" s="98" t="str">
        <f t="shared" si="1246"/>
        <v>D800-120</v>
      </c>
      <c r="B13793" s="98">
        <f t="shared" si="1241"/>
        <v>13</v>
      </c>
      <c r="C13793" s="98">
        <f t="shared" si="1242"/>
        <v>0</v>
      </c>
      <c r="D13793" s="98">
        <f t="shared" si="1247"/>
        <v>156</v>
      </c>
      <c r="E13793" s="98">
        <f t="shared" si="1248"/>
        <v>31</v>
      </c>
      <c r="F13793" s="397">
        <f>F13792+(E13793-E13792)*(F13795-F13792)/(E13795-E13792)</f>
        <v>4.4832000000000001</v>
      </c>
      <c r="G13793" s="98">
        <v>15</v>
      </c>
      <c r="H13793" s="491">
        <f>H13792+(E13793-E13792)*(H13795-H13792)/(E13795-E13792)</f>
        <v>0.57400266666666666</v>
      </c>
      <c r="I13793" s="492">
        <f>I13792+(E13793-E13792)*(I13795-I13792)/(E13795-E13792)</f>
        <v>7.833333333333333</v>
      </c>
      <c r="J13793" s="397">
        <f>J13792+(E13793-E13792)*(J13795-J13792)/(E13795-E13792)</f>
        <v>0.50960000000000005</v>
      </c>
      <c r="K13793" s="469">
        <f t="shared" si="1244"/>
        <v>7.81041667634529</v>
      </c>
      <c r="L13793" s="469">
        <f t="shared" si="1245"/>
        <v>-2.2916656988043016E-2</v>
      </c>
    </row>
    <row r="13794" spans="1:12">
      <c r="A13794" s="98" t="str">
        <f t="shared" si="1246"/>
        <v>D800-120</v>
      </c>
      <c r="B13794" s="98">
        <f t="shared" si="1241"/>
        <v>13</v>
      </c>
      <c r="C13794" s="98">
        <f t="shared" si="1242"/>
        <v>0</v>
      </c>
      <c r="D13794" s="98">
        <f t="shared" si="1247"/>
        <v>156</v>
      </c>
      <c r="E13794" s="98">
        <f t="shared" si="1248"/>
        <v>32</v>
      </c>
      <c r="F13794" s="397">
        <f>F13792+(E13794-E13792)*(F13795-F13792)/(E13795-E13792)</f>
        <v>4.4943</v>
      </c>
      <c r="G13794" s="98">
        <v>15</v>
      </c>
      <c r="H13794" s="491">
        <f>H13792+(E13794-E13792)*(H13795-H13792)/(E13795-E13792)</f>
        <v>0.57173133333333326</v>
      </c>
      <c r="I13794" s="492">
        <f>I13792+(E13794-E13792)*(I13795-I13792)/(E13795-E13792)</f>
        <v>7.8666666666666671</v>
      </c>
      <c r="J13794" s="397">
        <f>J13792+(E13794-E13792)*(J13795-J13792)/(E13795-E13792)</f>
        <v>0.50519999999999998</v>
      </c>
      <c r="K13794" s="469">
        <f t="shared" si="1244"/>
        <v>7.860860054314557</v>
      </c>
      <c r="L13794" s="469">
        <f t="shared" si="1245"/>
        <v>-5.8066123521101076E-3</v>
      </c>
    </row>
    <row r="13795" spans="1:12">
      <c r="A13795" s="480" t="str">
        <f t="shared" si="1246"/>
        <v>D800-120</v>
      </c>
      <c r="B13795" s="480">
        <f t="shared" si="1241"/>
        <v>13</v>
      </c>
      <c r="C13795" s="480">
        <f t="shared" si="1242"/>
        <v>0</v>
      </c>
      <c r="D13795" s="480">
        <f t="shared" si="1247"/>
        <v>156</v>
      </c>
      <c r="E13795" s="480">
        <f t="shared" si="1248"/>
        <v>33</v>
      </c>
      <c r="F13795" s="484">
        <v>4.5053999999999998</v>
      </c>
      <c r="G13795" s="480">
        <v>15</v>
      </c>
      <c r="H13795" s="482">
        <v>0.56945999999999997</v>
      </c>
      <c r="I13795" s="483">
        <v>7.9</v>
      </c>
      <c r="J13795" s="484">
        <v>0.50080000000000002</v>
      </c>
      <c r="K13795" s="469">
        <f t="shared" si="1244"/>
        <v>7.9117058265725424</v>
      </c>
      <c r="L13795" s="469">
        <f t="shared" si="1245"/>
        <v>1.1705826572542044E-2</v>
      </c>
    </row>
    <row r="13796" spans="1:12">
      <c r="A13796" s="98" t="str">
        <f t="shared" si="1246"/>
        <v>D800-120</v>
      </c>
      <c r="B13796" s="98">
        <f t="shared" si="1241"/>
        <v>13</v>
      </c>
      <c r="C13796" s="98">
        <f t="shared" si="1242"/>
        <v>0</v>
      </c>
      <c r="D13796" s="98">
        <f t="shared" si="1247"/>
        <v>156</v>
      </c>
      <c r="E13796" s="98">
        <f t="shared" si="1248"/>
        <v>34</v>
      </c>
      <c r="F13796" s="397">
        <f>F13795+(E13796-E13795)*(F13798-F13795)/(E13798-E13795)</f>
        <v>4.5163666666666664</v>
      </c>
      <c r="G13796" s="98">
        <v>15</v>
      </c>
      <c r="H13796" s="491">
        <f>H13795+(E13796-E13795)*(H13798-H13795)/(E13798-E13795)</f>
        <v>0.5671923333333333</v>
      </c>
      <c r="I13796" s="492">
        <f>I13795+(E13796-E13795)*(I13798-I13795)/(E13798-E13795)</f>
        <v>7.9666666666666668</v>
      </c>
      <c r="J13796" s="397">
        <f>J13795+(E13796-E13795)*(J13798-J13795)/(E13798-E13795)</f>
        <v>0.49640000000000001</v>
      </c>
      <c r="K13796" s="469">
        <f t="shared" si="1244"/>
        <v>7.9626722740140474</v>
      </c>
      <c r="L13796" s="469">
        <f t="shared" si="1245"/>
        <v>-3.9943926526193607E-3</v>
      </c>
    </row>
    <row r="13797" spans="1:12">
      <c r="A13797" s="98" t="str">
        <f t="shared" si="1246"/>
        <v>D800-120</v>
      </c>
      <c r="B13797" s="98">
        <f t="shared" si="1241"/>
        <v>13</v>
      </c>
      <c r="C13797" s="98">
        <f t="shared" si="1242"/>
        <v>0</v>
      </c>
      <c r="D13797" s="98">
        <f t="shared" si="1247"/>
        <v>156</v>
      </c>
      <c r="E13797" s="98">
        <f t="shared" si="1248"/>
        <v>35</v>
      </c>
      <c r="F13797" s="397">
        <f>F13795+(E13797-E13795)*(F13798-F13795)/(E13798-E13795)</f>
        <v>4.527333333333333</v>
      </c>
      <c r="G13797" s="98">
        <v>15</v>
      </c>
      <c r="H13797" s="491">
        <f>H13795+(E13797-E13795)*(H13798-H13795)/(E13798-E13795)</f>
        <v>0.56492466666666663</v>
      </c>
      <c r="I13797" s="492">
        <f>I13795+(E13797-E13795)*(I13798-I13795)/(E13798-E13795)</f>
        <v>8.0333333333333332</v>
      </c>
      <c r="J13797" s="397">
        <f>J13795+(E13797-E13795)*(J13798-J13795)/(E13798-E13795)</f>
        <v>0.49199999999999999</v>
      </c>
      <c r="K13797" s="469">
        <f t="shared" si="1244"/>
        <v>8.0140478907512147</v>
      </c>
      <c r="L13797" s="469">
        <f t="shared" si="1245"/>
        <v>-1.9285442582118506E-2</v>
      </c>
    </row>
    <row r="13798" spans="1:12">
      <c r="A13798" s="480" t="str">
        <f t="shared" si="1246"/>
        <v>D800-120</v>
      </c>
      <c r="B13798" s="480">
        <f t="shared" si="1241"/>
        <v>13</v>
      </c>
      <c r="C13798" s="480">
        <f t="shared" si="1242"/>
        <v>0</v>
      </c>
      <c r="D13798" s="480">
        <f t="shared" si="1247"/>
        <v>156</v>
      </c>
      <c r="E13798" s="480">
        <f t="shared" si="1248"/>
        <v>36</v>
      </c>
      <c r="F13798" s="484">
        <v>4.5382999999999996</v>
      </c>
      <c r="G13798" s="480">
        <v>15</v>
      </c>
      <c r="H13798" s="482">
        <v>0.56265699999999996</v>
      </c>
      <c r="I13798" s="483">
        <v>8.1</v>
      </c>
      <c r="J13798" s="484">
        <v>0.48759999999999998</v>
      </c>
      <c r="K13798" s="469">
        <f t="shared" si="1244"/>
        <v>8.0658376239876155</v>
      </c>
      <c r="L13798" s="469">
        <f t="shared" si="1245"/>
        <v>-3.4162376012384144E-2</v>
      </c>
    </row>
    <row r="13799" spans="1:12">
      <c r="A13799" s="98" t="str">
        <f t="shared" si="1246"/>
        <v>D800-120</v>
      </c>
      <c r="B13799" s="98">
        <f t="shared" si="1241"/>
        <v>13</v>
      </c>
      <c r="C13799" s="98">
        <f t="shared" si="1242"/>
        <v>0</v>
      </c>
      <c r="D13799" s="98">
        <f t="shared" si="1247"/>
        <v>156</v>
      </c>
      <c r="E13799" s="98">
        <f t="shared" si="1248"/>
        <v>37</v>
      </c>
      <c r="F13799" s="397">
        <f>F13798+(E13799-E13798)*(F13801-F13798)/(E13801-E13798)</f>
        <v>4.5492333333333335</v>
      </c>
      <c r="G13799" s="98">
        <v>15</v>
      </c>
      <c r="H13799" s="491">
        <f>H13798+(E13799-E13798)*(H13801-H13798)/(E13801-E13798)</f>
        <v>0.560392</v>
      </c>
      <c r="I13799" s="492">
        <f>I13798+(E13799-E13798)*(I13801-I13798)/(E13801-E13798)</f>
        <v>8.1333333333333329</v>
      </c>
      <c r="J13799" s="397">
        <f>J13798+(E13799-E13798)*(J13801-J13798)/(E13801-E13798)</f>
        <v>0.48323333333333329</v>
      </c>
      <c r="K13799" s="469">
        <f t="shared" si="1244"/>
        <v>8.1179483885089958</v>
      </c>
      <c r="L13799" s="469">
        <f t="shared" si="1245"/>
        <v>-1.5384944824337055E-2</v>
      </c>
    </row>
    <row r="13800" spans="1:12">
      <c r="A13800" s="98" t="str">
        <f t="shared" si="1246"/>
        <v>D800-120</v>
      </c>
      <c r="B13800" s="98">
        <f t="shared" si="1241"/>
        <v>13</v>
      </c>
      <c r="C13800" s="98">
        <f t="shared" si="1242"/>
        <v>0</v>
      </c>
      <c r="D13800" s="98">
        <f t="shared" si="1247"/>
        <v>156</v>
      </c>
      <c r="E13800" s="98">
        <f t="shared" si="1248"/>
        <v>38</v>
      </c>
      <c r="F13800" s="397">
        <f>F13798+(E13800-E13798)*(F13801-F13798)/(E13801-E13798)</f>
        <v>4.5601666666666665</v>
      </c>
      <c r="G13800" s="98">
        <v>15</v>
      </c>
      <c r="H13800" s="491">
        <f>H13798+(E13800-E13798)*(H13801-H13798)/(E13801-E13798)</f>
        <v>0.55812699999999993</v>
      </c>
      <c r="I13800" s="492">
        <f>I13798+(E13800-E13798)*(I13801-I13798)/(E13801-E13798)</f>
        <v>8.1666666666666661</v>
      </c>
      <c r="J13800" s="397">
        <f>J13798+(E13800-E13798)*(J13801-J13798)/(E13801-E13798)</f>
        <v>0.47886666666666666</v>
      </c>
      <c r="K13800" s="469">
        <f t="shared" si="1244"/>
        <v>8.1704821065217548</v>
      </c>
      <c r="L13800" s="469">
        <f t="shared" si="1245"/>
        <v>3.8154398550886981E-3</v>
      </c>
    </row>
    <row r="13801" spans="1:12">
      <c r="A13801" s="480" t="str">
        <f t="shared" si="1246"/>
        <v>D800-120</v>
      </c>
      <c r="B13801" s="480">
        <f t="shared" si="1241"/>
        <v>13</v>
      </c>
      <c r="C13801" s="480">
        <f t="shared" si="1242"/>
        <v>0</v>
      </c>
      <c r="D13801" s="480">
        <f t="shared" si="1247"/>
        <v>156</v>
      </c>
      <c r="E13801" s="480">
        <f t="shared" si="1248"/>
        <v>39</v>
      </c>
      <c r="F13801" s="484">
        <v>4.5711000000000004</v>
      </c>
      <c r="G13801" s="480">
        <v>15</v>
      </c>
      <c r="H13801" s="482">
        <v>0.55586199999999997</v>
      </c>
      <c r="I13801" s="483">
        <v>8.1999999999999993</v>
      </c>
      <c r="J13801" s="484">
        <v>0.47449999999999998</v>
      </c>
      <c r="K13801" s="469">
        <f t="shared" si="1244"/>
        <v>8.2234439483181081</v>
      </c>
      <c r="L13801" s="469">
        <f t="shared" si="1245"/>
        <v>2.3443948318108809E-2</v>
      </c>
    </row>
    <row r="13802" spans="1:12">
      <c r="A13802" s="98" t="str">
        <f t="shared" si="1246"/>
        <v>D800-120</v>
      </c>
      <c r="B13802" s="98">
        <f t="shared" si="1241"/>
        <v>13</v>
      </c>
      <c r="C13802" s="98">
        <f t="shared" si="1242"/>
        <v>0</v>
      </c>
      <c r="D13802" s="98">
        <f t="shared" si="1247"/>
        <v>156</v>
      </c>
      <c r="E13802" s="98">
        <f t="shared" si="1248"/>
        <v>40</v>
      </c>
      <c r="F13802" s="397">
        <f>F13801+(E13802-E13801)*(F13804-F13801)/(E13804-E13801)</f>
        <v>4.5819333333333336</v>
      </c>
      <c r="G13802" s="98">
        <v>15</v>
      </c>
      <c r="H13802" s="491">
        <f>H13801+(E13802-E13801)*(H13804-H13801)/(E13804-E13801)</f>
        <v>0.55359866666666668</v>
      </c>
      <c r="I13802" s="492">
        <f>I13801+(E13802-E13801)*(I13804-I13801)/(E13804-E13801)</f>
        <v>8.2666666666666657</v>
      </c>
      <c r="J13802" s="397">
        <f>J13801+(E13802-E13801)*(J13804-J13801)/(E13804-E13801)</f>
        <v>0.47009999999999996</v>
      </c>
      <c r="K13802" s="469">
        <f t="shared" si="1244"/>
        <v>8.2766336142428099</v>
      </c>
      <c r="L13802" s="469">
        <f t="shared" si="1245"/>
        <v>9.9669475761441362E-3</v>
      </c>
    </row>
    <row r="13803" spans="1:12">
      <c r="A13803" s="98" t="str">
        <f t="shared" si="1246"/>
        <v>D800-120</v>
      </c>
      <c r="B13803" s="98">
        <f t="shared" si="1241"/>
        <v>13</v>
      </c>
      <c r="C13803" s="98">
        <f t="shared" si="1242"/>
        <v>0</v>
      </c>
      <c r="D13803" s="98">
        <f t="shared" si="1247"/>
        <v>156</v>
      </c>
      <c r="E13803" s="98">
        <f t="shared" si="1248"/>
        <v>41</v>
      </c>
      <c r="F13803" s="397">
        <f>F13801+(E13803-E13801)*(F13804-F13801)/(E13804-E13801)</f>
        <v>4.5927666666666669</v>
      </c>
      <c r="G13803" s="98">
        <v>15</v>
      </c>
      <c r="H13803" s="491">
        <f>H13801+(E13803-E13801)*(H13804-H13801)/(E13804-E13801)</f>
        <v>0.55133533333333329</v>
      </c>
      <c r="I13803" s="492">
        <f>I13801+(E13803-E13801)*(I13804-I13801)/(E13804-E13801)</f>
        <v>8.3333333333333339</v>
      </c>
      <c r="J13803" s="397">
        <f>J13801+(E13803-E13801)*(J13804-J13801)/(E13804-E13801)</f>
        <v>0.4657</v>
      </c>
      <c r="K13803" s="469">
        <f t="shared" si="1244"/>
        <v>8.3302599869649825</v>
      </c>
      <c r="L13803" s="469">
        <f t="shared" si="1245"/>
        <v>-3.0733463683514373E-3</v>
      </c>
    </row>
    <row r="13804" spans="1:12">
      <c r="A13804" s="480" t="str">
        <f t="shared" si="1246"/>
        <v>D800-120</v>
      </c>
      <c r="B13804" s="480">
        <f t="shared" si="1241"/>
        <v>13</v>
      </c>
      <c r="C13804" s="480">
        <f t="shared" si="1242"/>
        <v>0</v>
      </c>
      <c r="D13804" s="480">
        <f t="shared" si="1247"/>
        <v>156</v>
      </c>
      <c r="E13804" s="480">
        <f t="shared" si="1248"/>
        <v>42</v>
      </c>
      <c r="F13804" s="484">
        <v>4.6036000000000001</v>
      </c>
      <c r="G13804" s="480">
        <v>15</v>
      </c>
      <c r="H13804" s="482">
        <v>0.549072</v>
      </c>
      <c r="I13804" s="483">
        <v>8.4</v>
      </c>
      <c r="J13804" s="484">
        <v>0.46129999999999999</v>
      </c>
      <c r="K13804" s="469">
        <f t="shared" si="1244"/>
        <v>8.384328466940584</v>
      </c>
      <c r="L13804" s="469">
        <f t="shared" si="1245"/>
        <v>-1.5671533059416376E-2</v>
      </c>
    </row>
    <row r="13805" spans="1:12">
      <c r="A13805" s="98" t="str">
        <f t="shared" si="1246"/>
        <v>D800-120</v>
      </c>
      <c r="B13805" s="98">
        <f t="shared" si="1241"/>
        <v>13</v>
      </c>
      <c r="C13805" s="98">
        <f t="shared" si="1242"/>
        <v>0</v>
      </c>
      <c r="D13805" s="98">
        <f t="shared" si="1247"/>
        <v>156</v>
      </c>
      <c r="E13805" s="98">
        <f t="shared" si="1248"/>
        <v>43</v>
      </c>
      <c r="F13805" s="397">
        <f>F13804+(E13805-E13804)*(F13807-F13804)/(E13807-E13804)</f>
        <v>4.6143666666666672</v>
      </c>
      <c r="G13805" s="98">
        <v>15</v>
      </c>
      <c r="H13805" s="491">
        <f>H13804+(E13805-E13804)*(H13807-H13804)/(E13807-E13804)</f>
        <v>0.54680899999999999</v>
      </c>
      <c r="I13805" s="492">
        <f>I13804+(E13805-E13804)*(I13807-I13804)/(E13807-E13804)</f>
        <v>8.4666666666666668</v>
      </c>
      <c r="J13805" s="397">
        <f>J13804+(E13805-E13804)*(J13807-J13804)/(E13807-E13804)</f>
        <v>0.45689999999999997</v>
      </c>
      <c r="K13805" s="469">
        <f t="shared" si="1244"/>
        <v>8.4387174802658098</v>
      </c>
      <c r="L13805" s="469">
        <f t="shared" si="1245"/>
        <v>-2.7949186400856973E-2</v>
      </c>
    </row>
    <row r="13806" spans="1:12">
      <c r="A13806" s="98" t="str">
        <f t="shared" si="1246"/>
        <v>D800-120</v>
      </c>
      <c r="B13806" s="98">
        <f t="shared" si="1241"/>
        <v>13</v>
      </c>
      <c r="C13806" s="98">
        <f t="shared" si="1242"/>
        <v>0</v>
      </c>
      <c r="D13806" s="98">
        <f t="shared" si="1247"/>
        <v>156</v>
      </c>
      <c r="E13806" s="98">
        <f t="shared" si="1248"/>
        <v>44</v>
      </c>
      <c r="F13806" s="397">
        <f>F13804+(E13806-E13804)*(F13807-F13804)/(E13807-E13804)</f>
        <v>4.6251333333333333</v>
      </c>
      <c r="G13806" s="98">
        <v>15</v>
      </c>
      <c r="H13806" s="491">
        <f>H13804+(E13806-E13804)*(H13807-H13804)/(E13807-E13804)</f>
        <v>0.54454599999999997</v>
      </c>
      <c r="I13806" s="492">
        <f>I13804+(E13806-E13804)*(I13807-I13804)/(E13807-E13804)</f>
        <v>8.5333333333333332</v>
      </c>
      <c r="J13806" s="397">
        <f>J13804+(E13806-E13804)*(J13807-J13804)/(E13807-E13804)</f>
        <v>0.45250000000000001</v>
      </c>
      <c r="K13806" s="469">
        <f t="shared" si="1244"/>
        <v>8.4935585484666749</v>
      </c>
      <c r="L13806" s="469">
        <f t="shared" si="1245"/>
        <v>-3.9774784866658308E-2</v>
      </c>
    </row>
    <row r="13807" spans="1:12">
      <c r="A13807" s="480" t="str">
        <f t="shared" si="1246"/>
        <v>D800-120</v>
      </c>
      <c r="B13807" s="480">
        <f t="shared" si="1241"/>
        <v>13</v>
      </c>
      <c r="C13807" s="480">
        <f t="shared" si="1242"/>
        <v>0</v>
      </c>
      <c r="D13807" s="480">
        <f t="shared" ref="D13807:D13838" si="1249">D13806</f>
        <v>156</v>
      </c>
      <c r="E13807" s="480">
        <f t="shared" si="1248"/>
        <v>45</v>
      </c>
      <c r="F13807" s="484">
        <v>4.6359000000000004</v>
      </c>
      <c r="G13807" s="480">
        <v>15</v>
      </c>
      <c r="H13807" s="482">
        <v>0.54228299999999996</v>
      </c>
      <c r="I13807" s="483">
        <v>8.6</v>
      </c>
      <c r="J13807" s="484">
        <v>0.4481</v>
      </c>
      <c r="K13807" s="469">
        <f t="shared" si="1244"/>
        <v>8.5488573309508151</v>
      </c>
      <c r="L13807" s="469">
        <f t="shared" si="1245"/>
        <v>-5.1142669049184519E-2</v>
      </c>
    </row>
    <row r="13808" spans="1:12">
      <c r="A13808" s="98" t="str">
        <f t="shared" si="1246"/>
        <v>D800-120</v>
      </c>
      <c r="B13808" s="98">
        <f t="shared" si="1241"/>
        <v>13</v>
      </c>
      <c r="C13808" s="98">
        <f t="shared" si="1242"/>
        <v>0</v>
      </c>
      <c r="D13808" s="98">
        <f t="shared" si="1249"/>
        <v>156</v>
      </c>
      <c r="E13808" s="98">
        <f t="shared" si="1248"/>
        <v>46</v>
      </c>
      <c r="F13808" s="397">
        <f>F13807+(E13808-E13807)*(F13810-F13807)/(E13810-E13807)</f>
        <v>4.6466000000000003</v>
      </c>
      <c r="G13808" s="98">
        <v>15</v>
      </c>
      <c r="H13808" s="491">
        <f>H13807+(E13808-E13807)*(H13810-H13807)/(E13810-E13807)</f>
        <v>0.5400193333333333</v>
      </c>
      <c r="I13808" s="492">
        <f>I13807+(E13808-E13807)*(I13810-I13807)/(E13810-E13807)</f>
        <v>8.6333333333333329</v>
      </c>
      <c r="J13808" s="397">
        <f>J13807+(E13808-E13807)*(J13810-J13807)/(E13810-E13807)</f>
        <v>0.44369999999999998</v>
      </c>
      <c r="K13808" s="469">
        <f t="shared" si="1244"/>
        <v>8.6045067522273904</v>
      </c>
      <c r="L13808" s="469">
        <f t="shared" si="1245"/>
        <v>-2.8826581105942495E-2</v>
      </c>
    </row>
    <row r="13809" spans="1:12">
      <c r="A13809" s="98" t="str">
        <f t="shared" si="1246"/>
        <v>D800-120</v>
      </c>
      <c r="B13809" s="98">
        <f t="shared" si="1241"/>
        <v>13</v>
      </c>
      <c r="C13809" s="98">
        <f t="shared" si="1242"/>
        <v>0</v>
      </c>
      <c r="D13809" s="98">
        <f t="shared" si="1249"/>
        <v>156</v>
      </c>
      <c r="E13809" s="98">
        <f t="shared" si="1248"/>
        <v>47</v>
      </c>
      <c r="F13809" s="397">
        <f>F13807+(E13809-E13807)*(F13810-F13807)/(E13810-E13807)</f>
        <v>4.6573000000000002</v>
      </c>
      <c r="G13809" s="98">
        <v>15</v>
      </c>
      <c r="H13809" s="491">
        <f>H13807+(E13809-E13807)*(H13810-H13807)/(E13810-E13807)</f>
        <v>0.53775566666666663</v>
      </c>
      <c r="I13809" s="492">
        <f>I13807+(E13809-E13807)*(I13810-I13807)/(E13810-E13807)</f>
        <v>8.6666666666666661</v>
      </c>
      <c r="J13809" s="397">
        <f>J13807+(E13809-E13807)*(J13810-J13807)/(E13810-E13807)</f>
        <v>0.43930000000000002</v>
      </c>
      <c r="K13809" s="469">
        <f t="shared" si="1244"/>
        <v>8.6606246827090629</v>
      </c>
      <c r="L13809" s="469">
        <f t="shared" si="1245"/>
        <v>-6.0419839576031364E-3</v>
      </c>
    </row>
    <row r="13810" spans="1:12">
      <c r="A13810" s="480" t="str">
        <f t="shared" si="1246"/>
        <v>D800-120</v>
      </c>
      <c r="B13810" s="480">
        <f t="shared" si="1241"/>
        <v>13</v>
      </c>
      <c r="C13810" s="480">
        <f t="shared" si="1242"/>
        <v>0</v>
      </c>
      <c r="D13810" s="480">
        <f t="shared" si="1249"/>
        <v>156</v>
      </c>
      <c r="E13810" s="480">
        <f t="shared" si="1248"/>
        <v>48</v>
      </c>
      <c r="F13810" s="484">
        <v>4.6680000000000001</v>
      </c>
      <c r="G13810" s="480">
        <v>15</v>
      </c>
      <c r="H13810" s="482">
        <v>0.53549199999999997</v>
      </c>
      <c r="I13810" s="483">
        <v>8.6999999999999993</v>
      </c>
      <c r="J13810" s="484">
        <v>0.43490000000000001</v>
      </c>
      <c r="K13810" s="469">
        <f t="shared" si="1244"/>
        <v>8.7172170639337292</v>
      </c>
      <c r="L13810" s="469">
        <f t="shared" si="1245"/>
        <v>1.7217063933729904E-2</v>
      </c>
    </row>
    <row r="13811" spans="1:12">
      <c r="A13811" s="98" t="str">
        <f t="shared" si="1246"/>
        <v>D800-120</v>
      </c>
      <c r="B13811" s="98">
        <f t="shared" si="1241"/>
        <v>13</v>
      </c>
      <c r="C13811" s="98">
        <f t="shared" si="1242"/>
        <v>0</v>
      </c>
      <c r="D13811" s="98">
        <f t="shared" si="1249"/>
        <v>156</v>
      </c>
      <c r="E13811" s="98">
        <f t="shared" si="1248"/>
        <v>49</v>
      </c>
      <c r="F13811" s="397">
        <f>F13810+(E13811-E13810)*(F13813-F13810)/(E13813-E13810)</f>
        <v>4.6786333333333339</v>
      </c>
      <c r="G13811" s="98">
        <v>15</v>
      </c>
      <c r="H13811" s="491">
        <f>H13810+(E13811-E13810)*(H13813-H13810)/(E13813-E13810)</f>
        <v>0.53322700000000001</v>
      </c>
      <c r="I13811" s="492">
        <f>I13810+(E13811-E13810)*(I13813-I13810)/(E13813-E13810)</f>
        <v>8.7666666666666657</v>
      </c>
      <c r="J13811" s="397">
        <f>J13810+(E13811-E13810)*(J13813-J13810)/(E13813-E13810)</f>
        <v>0.43049999999999999</v>
      </c>
      <c r="K13811" s="469">
        <f t="shared" si="1244"/>
        <v>8.7741868535039185</v>
      </c>
      <c r="L13811" s="469">
        <f t="shared" si="1245"/>
        <v>7.5201868372527514E-3</v>
      </c>
    </row>
    <row r="13812" spans="1:12">
      <c r="A13812" s="98" t="str">
        <f t="shared" si="1246"/>
        <v>D800-120</v>
      </c>
      <c r="B13812" s="98">
        <f t="shared" si="1241"/>
        <v>13</v>
      </c>
      <c r="C13812" s="98">
        <f t="shared" si="1242"/>
        <v>0</v>
      </c>
      <c r="D13812" s="98">
        <f t="shared" si="1249"/>
        <v>156</v>
      </c>
      <c r="E13812" s="98">
        <f t="shared" si="1248"/>
        <v>50</v>
      </c>
      <c r="F13812" s="397">
        <f>F13810+(E13812-E13810)*(F13813-F13810)/(E13813-E13810)</f>
        <v>4.6892666666666667</v>
      </c>
      <c r="G13812" s="98">
        <v>15</v>
      </c>
      <c r="H13812" s="491">
        <f>H13810+(E13812-E13810)*(H13813-H13810)/(E13813-E13810)</f>
        <v>0.53096199999999993</v>
      </c>
      <c r="I13812" s="492">
        <f>I13810+(E13812-E13810)*(I13813-I13810)/(E13813-E13810)</f>
        <v>8.8333333333333339</v>
      </c>
      <c r="J13812" s="397">
        <f>J13810+(E13812-E13810)*(J13813-J13810)/(E13813-E13810)</f>
        <v>0.42610000000000003</v>
      </c>
      <c r="K13812" s="469">
        <f t="shared" si="1244"/>
        <v>8.8316426913162669</v>
      </c>
      <c r="L13812" s="469">
        <f t="shared" si="1245"/>
        <v>-1.6906420170670344E-3</v>
      </c>
    </row>
    <row r="13813" spans="1:12">
      <c r="A13813" s="480" t="str">
        <f t="shared" si="1246"/>
        <v>D800-120</v>
      </c>
      <c r="B13813" s="480">
        <f t="shared" si="1241"/>
        <v>13</v>
      </c>
      <c r="C13813" s="480">
        <f t="shared" si="1242"/>
        <v>0</v>
      </c>
      <c r="D13813" s="480">
        <f t="shared" si="1249"/>
        <v>156</v>
      </c>
      <c r="E13813" s="480">
        <f t="shared" si="1248"/>
        <v>51</v>
      </c>
      <c r="F13813" s="484">
        <v>4.6999000000000004</v>
      </c>
      <c r="G13813" s="480">
        <v>15</v>
      </c>
      <c r="H13813" s="482">
        <v>0.52869699999999997</v>
      </c>
      <c r="I13813" s="483">
        <v>8.9</v>
      </c>
      <c r="J13813" s="484">
        <v>0.42170000000000002</v>
      </c>
      <c r="K13813" s="469">
        <f t="shared" si="1244"/>
        <v>8.8895908242339203</v>
      </c>
      <c r="L13813" s="469">
        <f t="shared" si="1245"/>
        <v>-1.0409175766080025E-2</v>
      </c>
    </row>
    <row r="13814" spans="1:12">
      <c r="A13814" s="98" t="str">
        <f t="shared" si="1246"/>
        <v>D800-120</v>
      </c>
      <c r="B13814" s="98">
        <f t="shared" si="1241"/>
        <v>13</v>
      </c>
      <c r="C13814" s="98">
        <f t="shared" si="1242"/>
        <v>0</v>
      </c>
      <c r="D13814" s="98">
        <f t="shared" si="1249"/>
        <v>156</v>
      </c>
      <c r="E13814" s="98">
        <f t="shared" si="1248"/>
        <v>52</v>
      </c>
      <c r="F13814" s="397">
        <f>F13813+(E13814-E13813)*(F13816-F13813)/(E13816-E13813)</f>
        <v>4.7104333333333335</v>
      </c>
      <c r="G13814" s="98">
        <v>15</v>
      </c>
      <c r="H13814" s="491">
        <f>H13813+(E13814-E13813)*(H13816-H13813)/(E13816-E13813)</f>
        <v>0.52642966666666668</v>
      </c>
      <c r="I13814" s="492">
        <f>I13813+(E13814-E13813)*(I13816-I13813)/(E13816-E13813)</f>
        <v>8.9666666666666668</v>
      </c>
      <c r="J13814" s="397">
        <f>J13813+(E13814-E13813)*(J13816-J13813)/(E13816-E13813)</f>
        <v>0.41733333333333333</v>
      </c>
      <c r="K13814" s="469">
        <f t="shared" si="1244"/>
        <v>8.9478873087826223</v>
      </c>
      <c r="L13814" s="469">
        <f t="shared" si="1245"/>
        <v>-1.8779357884044501E-2</v>
      </c>
    </row>
    <row r="13815" spans="1:12">
      <c r="A13815" s="98" t="str">
        <f t="shared" si="1246"/>
        <v>D800-120</v>
      </c>
      <c r="B13815" s="98">
        <f t="shared" si="1241"/>
        <v>13</v>
      </c>
      <c r="C13815" s="98">
        <f t="shared" si="1242"/>
        <v>0</v>
      </c>
      <c r="D13815" s="98">
        <f t="shared" si="1249"/>
        <v>156</v>
      </c>
      <c r="E13815" s="98">
        <f t="shared" si="1248"/>
        <v>53</v>
      </c>
      <c r="F13815" s="397">
        <f>F13813+(E13815-E13813)*(F13816-F13813)/(E13816-E13813)</f>
        <v>4.7209666666666665</v>
      </c>
      <c r="G13815" s="98">
        <v>15</v>
      </c>
      <c r="H13815" s="491">
        <f>H13813+(E13815-E13813)*(H13816-H13813)/(E13816-E13813)</f>
        <v>0.52416233333333329</v>
      </c>
      <c r="I13815" s="492">
        <f>I13813+(E13815-E13813)*(I13816-I13813)/(E13816-E13813)</f>
        <v>9.0333333333333332</v>
      </c>
      <c r="J13815" s="397">
        <f>J13813+(E13815-E13813)*(J13816-J13813)/(E13816-E13813)</f>
        <v>0.4129666666666667</v>
      </c>
      <c r="K13815" s="469">
        <f t="shared" si="1244"/>
        <v>9.0066881316029956</v>
      </c>
      <c r="L13815" s="469">
        <f t="shared" si="1245"/>
        <v>-2.6645201730337575E-2</v>
      </c>
    </row>
    <row r="13816" spans="1:12">
      <c r="A13816" s="480" t="str">
        <f t="shared" si="1246"/>
        <v>D800-120</v>
      </c>
      <c r="B13816" s="480">
        <f t="shared" si="1241"/>
        <v>13</v>
      </c>
      <c r="C13816" s="480">
        <f t="shared" si="1242"/>
        <v>0</v>
      </c>
      <c r="D13816" s="480">
        <f t="shared" si="1249"/>
        <v>156</v>
      </c>
      <c r="E13816" s="480">
        <f t="shared" si="1248"/>
        <v>54</v>
      </c>
      <c r="F13816" s="484">
        <v>4.7314999999999996</v>
      </c>
      <c r="G13816" s="480">
        <v>15</v>
      </c>
      <c r="H13816" s="482">
        <v>0.521895</v>
      </c>
      <c r="I13816" s="483">
        <v>9.1</v>
      </c>
      <c r="J13816" s="484">
        <v>0.40860000000000002</v>
      </c>
      <c r="K13816" s="469">
        <f t="shared" si="1244"/>
        <v>9.0659998658734029</v>
      </c>
      <c r="L13816" s="469">
        <f t="shared" si="1245"/>
        <v>-3.4000134126596748E-2</v>
      </c>
    </row>
    <row r="13817" spans="1:12">
      <c r="A13817" s="98" t="str">
        <f t="shared" si="1246"/>
        <v>D800-120</v>
      </c>
      <c r="B13817" s="98">
        <f t="shared" si="1241"/>
        <v>13</v>
      </c>
      <c r="C13817" s="98">
        <f t="shared" si="1242"/>
        <v>0</v>
      </c>
      <c r="D13817" s="98">
        <f t="shared" si="1249"/>
        <v>156</v>
      </c>
      <c r="E13817" s="98">
        <f t="shared" si="1248"/>
        <v>55</v>
      </c>
      <c r="F13817" s="397">
        <f>F13816+(E13817-E13816)*(F13819-F13816)/(E13819-E13816)</f>
        <v>4.7419666666666664</v>
      </c>
      <c r="G13817" s="98">
        <v>15</v>
      </c>
      <c r="H13817" s="491">
        <f>H13816+(E13817-E13816)*(H13819-H13816)/(E13819-E13816)</f>
        <v>0.51962399999999997</v>
      </c>
      <c r="I13817" s="492">
        <f>I13816+(E13817-E13816)*(I13819-I13816)/(E13819-E13816)</f>
        <v>9.1333333333333329</v>
      </c>
      <c r="J13817" s="397">
        <f>J13816+(E13817-E13816)*(J13819-J13816)/(E13819-E13816)</f>
        <v>0.4042</v>
      </c>
      <c r="K13817" s="469">
        <f t="shared" si="1244"/>
        <v>9.1257652969583134</v>
      </c>
      <c r="L13817" s="469">
        <f t="shared" si="1245"/>
        <v>-7.5680363750194601E-3</v>
      </c>
    </row>
    <row r="13818" spans="1:12">
      <c r="A13818" s="98" t="str">
        <f t="shared" si="1246"/>
        <v>D800-120</v>
      </c>
      <c r="B13818" s="98">
        <f t="shared" si="1241"/>
        <v>13</v>
      </c>
      <c r="C13818" s="98">
        <f t="shared" si="1242"/>
        <v>0</v>
      </c>
      <c r="D13818" s="98">
        <f t="shared" si="1249"/>
        <v>156</v>
      </c>
      <c r="E13818" s="98">
        <f t="shared" si="1248"/>
        <v>56</v>
      </c>
      <c r="F13818" s="397">
        <f>F13816+(E13818-E13816)*(F13819-F13816)/(E13819-E13816)</f>
        <v>4.7524333333333333</v>
      </c>
      <c r="G13818" s="98">
        <v>15</v>
      </c>
      <c r="H13818" s="491">
        <f>H13816+(E13818-E13816)*(H13819-H13816)/(E13819-E13816)</f>
        <v>0.51735300000000006</v>
      </c>
      <c r="I13818" s="492">
        <f>I13816+(E13818-E13816)*(I13819-I13816)/(E13819-E13816)</f>
        <v>9.1666666666666661</v>
      </c>
      <c r="J13818" s="397">
        <f>J13816+(E13818-E13816)*(J13819-J13816)/(E13819-E13816)</f>
        <v>0.39979999999999999</v>
      </c>
      <c r="K13818" s="469">
        <f t="shared" si="1244"/>
        <v>9.1860554270166261</v>
      </c>
      <c r="L13818" s="469">
        <f t="shared" si="1245"/>
        <v>1.9388760349960066E-2</v>
      </c>
    </row>
    <row r="13819" spans="1:12">
      <c r="A13819" s="480" t="str">
        <f t="shared" si="1246"/>
        <v>D800-120</v>
      </c>
      <c r="B13819" s="480">
        <f t="shared" si="1241"/>
        <v>13</v>
      </c>
      <c r="C13819" s="480">
        <f t="shared" si="1242"/>
        <v>0</v>
      </c>
      <c r="D13819" s="480">
        <f t="shared" si="1249"/>
        <v>156</v>
      </c>
      <c r="E13819" s="480">
        <f t="shared" si="1248"/>
        <v>57</v>
      </c>
      <c r="F13819" s="484">
        <v>4.7629000000000001</v>
      </c>
      <c r="G13819" s="480">
        <v>15</v>
      </c>
      <c r="H13819" s="482">
        <v>0.51508200000000004</v>
      </c>
      <c r="I13819" s="483">
        <v>9.1999999999999993</v>
      </c>
      <c r="J13819" s="484">
        <v>0.39539999999999997</v>
      </c>
      <c r="K13819" s="469">
        <f t="shared" si="1244"/>
        <v>9.246877196252246</v>
      </c>
      <c r="L13819" s="469">
        <f t="shared" si="1245"/>
        <v>4.6877196252246733E-2</v>
      </c>
    </row>
    <row r="13820" spans="1:12">
      <c r="A13820" s="98" t="str">
        <f t="shared" si="1246"/>
        <v>D800-120</v>
      </c>
      <c r="B13820" s="98">
        <f t="shared" si="1241"/>
        <v>13</v>
      </c>
      <c r="C13820" s="98">
        <f t="shared" si="1242"/>
        <v>0</v>
      </c>
      <c r="D13820" s="98">
        <f t="shared" si="1249"/>
        <v>156</v>
      </c>
      <c r="E13820" s="98">
        <f t="shared" si="1248"/>
        <v>58</v>
      </c>
      <c r="F13820" s="397">
        <f>F13819+(E13820-E13819)*(F13822-F13819)/(E13822-E13819)</f>
        <v>4.7733333333333334</v>
      </c>
      <c r="G13820" s="98">
        <v>15</v>
      </c>
      <c r="H13820" s="491">
        <f>H13819+(E13820-E13819)*(H13822-H13819)/(E13822-E13819)</f>
        <v>0.51280633333333336</v>
      </c>
      <c r="I13820" s="492">
        <f>I13819+(E13820-E13819)*(I13822-I13819)/(E13822-E13819)</f>
        <v>9.2666666666666657</v>
      </c>
      <c r="J13820" s="397">
        <f>J13819+(E13820-E13819)*(J13822-J13819)/(E13822-E13819)</f>
        <v>0.39099999999999996</v>
      </c>
      <c r="K13820" s="469">
        <f t="shared" si="1244"/>
        <v>9.3082573733163727</v>
      </c>
      <c r="L13820" s="469">
        <f t="shared" si="1245"/>
        <v>4.1590706649706988E-2</v>
      </c>
    </row>
    <row r="13821" spans="1:12">
      <c r="A13821" s="98" t="str">
        <f t="shared" si="1246"/>
        <v>D800-120</v>
      </c>
      <c r="B13821" s="98">
        <f t="shared" ref="B13821:B13884" si="1250">INT(D13821/12)</f>
        <v>13</v>
      </c>
      <c r="C13821" s="98">
        <f t="shared" ref="C13821:C13884" si="1251">D13821-B13821*12</f>
        <v>0</v>
      </c>
      <c r="D13821" s="98">
        <f t="shared" si="1249"/>
        <v>156</v>
      </c>
      <c r="E13821" s="98">
        <f t="shared" si="1248"/>
        <v>59</v>
      </c>
      <c r="F13821" s="397">
        <f>F13819+(E13821-E13819)*(F13822-F13819)/(E13822-E13819)</f>
        <v>4.7837666666666667</v>
      </c>
      <c r="G13821" s="98">
        <v>15</v>
      </c>
      <c r="H13821" s="491">
        <f>H13819+(E13821-E13819)*(H13822-H13819)/(E13822-E13819)</f>
        <v>0.51053066666666669</v>
      </c>
      <c r="I13821" s="492">
        <f>I13819+(E13821-E13819)*(I13822-I13819)/(E13822-E13819)</f>
        <v>9.3333333333333339</v>
      </c>
      <c r="J13821" s="397">
        <f>J13819+(E13821-E13819)*(J13822-J13819)/(E13822-E13819)</f>
        <v>0.3866</v>
      </c>
      <c r="K13821" s="469">
        <f t="shared" si="1244"/>
        <v>9.3701847489409715</v>
      </c>
      <c r="L13821" s="469">
        <f t="shared" si="1245"/>
        <v>3.6851415607637605E-2</v>
      </c>
    </row>
    <row r="13822" spans="1:12">
      <c r="A13822" s="480" t="str">
        <f t="shared" si="1246"/>
        <v>D800-120</v>
      </c>
      <c r="B13822" s="480">
        <f t="shared" si="1250"/>
        <v>13</v>
      </c>
      <c r="C13822" s="480">
        <f t="shared" si="1251"/>
        <v>0</v>
      </c>
      <c r="D13822" s="480">
        <f t="shared" si="1249"/>
        <v>156</v>
      </c>
      <c r="E13822" s="480">
        <f t="shared" si="1248"/>
        <v>60</v>
      </c>
      <c r="F13822" s="484">
        <v>4.7942</v>
      </c>
      <c r="G13822" s="480">
        <v>15</v>
      </c>
      <c r="H13822" s="482">
        <v>0.50825500000000001</v>
      </c>
      <c r="I13822" s="483">
        <v>9.4</v>
      </c>
      <c r="J13822" s="484">
        <v>0.38219999999999998</v>
      </c>
      <c r="K13822" s="469">
        <f t="shared" si="1244"/>
        <v>9.4326666732250537</v>
      </c>
      <c r="L13822" s="469">
        <f t="shared" si="1245"/>
        <v>3.2666673225053344E-2</v>
      </c>
    </row>
    <row r="13823" spans="1:12">
      <c r="A13823" s="98" t="str">
        <f t="shared" si="1246"/>
        <v>D800-120</v>
      </c>
      <c r="B13823" s="98">
        <f t="shared" si="1250"/>
        <v>13</v>
      </c>
      <c r="C13823" s="98">
        <f t="shared" si="1251"/>
        <v>0</v>
      </c>
      <c r="D13823" s="98">
        <f t="shared" si="1249"/>
        <v>156</v>
      </c>
      <c r="E13823" s="98">
        <f t="shared" si="1248"/>
        <v>61</v>
      </c>
      <c r="F13823" s="397">
        <f>F13822+(E13823-E13822)*(F13825-F13822)/(E13825-E13822)</f>
        <v>4.8045333333333335</v>
      </c>
      <c r="G13823" s="98">
        <v>15</v>
      </c>
      <c r="H13823" s="491">
        <f>H13822+(E13823-E13822)*(H13825-H13822)/(E13825-E13822)</f>
        <v>0.5059743333333333</v>
      </c>
      <c r="I13823" s="492">
        <f>I13822+(E13823-E13822)*(I13825-I13822)/(E13825-E13822)</f>
        <v>9.4666666666666668</v>
      </c>
      <c r="J13823" s="397">
        <f>J13822+(E13823-E13822)*(J13825-J13822)/(E13825-E13822)</f>
        <v>0.37779999999999997</v>
      </c>
      <c r="K13823" s="469">
        <f t="shared" si="1244"/>
        <v>9.4956068259061901</v>
      </c>
      <c r="L13823" s="469">
        <f t="shared" si="1245"/>
        <v>2.8940159239523311E-2</v>
      </c>
    </row>
    <row r="13824" spans="1:12">
      <c r="A13824" s="98" t="str">
        <f t="shared" si="1246"/>
        <v>D800-120</v>
      </c>
      <c r="B13824" s="98">
        <f t="shared" si="1250"/>
        <v>13</v>
      </c>
      <c r="C13824" s="98">
        <f t="shared" si="1251"/>
        <v>0</v>
      </c>
      <c r="D13824" s="98">
        <f t="shared" si="1249"/>
        <v>156</v>
      </c>
      <c r="E13824" s="98">
        <f t="shared" si="1248"/>
        <v>62</v>
      </c>
      <c r="F13824" s="397">
        <f>F13822+(E13824-E13822)*(F13825-F13822)/(E13825-E13822)</f>
        <v>4.8148666666666662</v>
      </c>
      <c r="G13824" s="98">
        <v>15</v>
      </c>
      <c r="H13824" s="491">
        <f>H13822+(E13824-E13822)*(H13825-H13822)/(E13825-E13822)</f>
        <v>0.50369366666666671</v>
      </c>
      <c r="I13824" s="492">
        <f>I13822+(E13824-E13822)*(I13825-I13822)/(E13825-E13822)</f>
        <v>9.5333333333333332</v>
      </c>
      <c r="J13824" s="397">
        <f>J13822+(E13824-E13822)*(J13825-J13822)/(E13825-E13822)</f>
        <v>0.37340000000000001</v>
      </c>
      <c r="K13824" s="469">
        <f t="shared" si="1244"/>
        <v>9.5591169500509885</v>
      </c>
      <c r="L13824" s="469">
        <f t="shared" si="1245"/>
        <v>2.5783616717655278E-2</v>
      </c>
    </row>
    <row r="13825" spans="1:12">
      <c r="A13825" s="480" t="str">
        <f t="shared" si="1246"/>
        <v>D800-120</v>
      </c>
      <c r="B13825" s="480">
        <f t="shared" si="1250"/>
        <v>13</v>
      </c>
      <c r="C13825" s="480">
        <f t="shared" si="1251"/>
        <v>0</v>
      </c>
      <c r="D13825" s="480">
        <f t="shared" si="1249"/>
        <v>156</v>
      </c>
      <c r="E13825" s="480">
        <f t="shared" si="1248"/>
        <v>63</v>
      </c>
      <c r="F13825" s="484">
        <v>4.8251999999999997</v>
      </c>
      <c r="G13825" s="480">
        <v>15</v>
      </c>
      <c r="H13825" s="482">
        <v>0.501413</v>
      </c>
      <c r="I13825" s="483">
        <v>9.6</v>
      </c>
      <c r="J13825" s="484">
        <v>0.36899999999999999</v>
      </c>
      <c r="K13825" s="469">
        <f t="shared" si="1244"/>
        <v>9.623204823169722</v>
      </c>
      <c r="L13825" s="469">
        <f t="shared" si="1245"/>
        <v>2.3204823169722388E-2</v>
      </c>
    </row>
    <row r="13826" spans="1:12">
      <c r="A13826" s="98" t="str">
        <f t="shared" si="1246"/>
        <v>D800-120</v>
      </c>
      <c r="B13826" s="98">
        <f t="shared" si="1250"/>
        <v>13</v>
      </c>
      <c r="C13826" s="98">
        <f t="shared" si="1251"/>
        <v>0</v>
      </c>
      <c r="D13826" s="98">
        <f t="shared" si="1249"/>
        <v>156</v>
      </c>
      <c r="E13826" s="98">
        <f t="shared" si="1248"/>
        <v>64</v>
      </c>
      <c r="F13826" s="397">
        <f>F13825+(E13826-E13825)*(F13828-F13825)/(E13828-E13825)</f>
        <v>4.8354666666666661</v>
      </c>
      <c r="G13826" s="98">
        <v>15</v>
      </c>
      <c r="H13826" s="491">
        <f>H13825+(E13826-E13825)*(H13828-H13825)/(E13828-E13825)</f>
        <v>0.49912566666666669</v>
      </c>
      <c r="I13826" s="492">
        <f>I13825+(E13826-E13825)*(I13828-I13825)/(E13828-E13825)</f>
        <v>9.6666666666666661</v>
      </c>
      <c r="J13826" s="397">
        <f>J13825+(E13826-E13825)*(J13828-J13825)/(E13828-E13825)</f>
        <v>0.36459999999999998</v>
      </c>
      <c r="K13826" s="469">
        <f t="shared" si="1244"/>
        <v>9.6878741960107568</v>
      </c>
      <c r="L13826" s="469">
        <f t="shared" si="1245"/>
        <v>2.1207529344090759E-2</v>
      </c>
    </row>
    <row r="13827" spans="1:12">
      <c r="A13827" s="98" t="str">
        <f t="shared" si="1246"/>
        <v>D800-120</v>
      </c>
      <c r="B13827" s="98">
        <f t="shared" si="1250"/>
        <v>13</v>
      </c>
      <c r="C13827" s="98">
        <f t="shared" si="1251"/>
        <v>0</v>
      </c>
      <c r="D13827" s="98">
        <f t="shared" si="1249"/>
        <v>156</v>
      </c>
      <c r="E13827" s="98">
        <f t="shared" si="1248"/>
        <v>65</v>
      </c>
      <c r="F13827" s="397">
        <f>F13825+(E13827-E13825)*(F13828-F13825)/(E13828-E13825)</f>
        <v>4.8457333333333334</v>
      </c>
      <c r="G13827" s="98">
        <v>15</v>
      </c>
      <c r="H13827" s="491">
        <f>H13825+(E13827-E13825)*(H13828-H13825)/(E13828-E13825)</f>
        <v>0.49683833333333333</v>
      </c>
      <c r="I13827" s="492">
        <f>I13825+(E13827-E13825)*(I13828-I13825)/(E13828-E13825)</f>
        <v>9.7333333333333343</v>
      </c>
      <c r="J13827" s="397">
        <f>J13825+(E13827-E13825)*(J13828-J13825)/(E13828-E13825)</f>
        <v>0.36020000000000002</v>
      </c>
      <c r="K13827" s="469">
        <f t="shared" si="1244"/>
        <v>9.7531390157093352</v>
      </c>
      <c r="L13827" s="469">
        <f t="shared" si="1245"/>
        <v>1.9805682376000888E-2</v>
      </c>
    </row>
    <row r="13828" spans="1:12">
      <c r="A13828" s="480" t="str">
        <f t="shared" si="1246"/>
        <v>D800-120</v>
      </c>
      <c r="B13828" s="480">
        <f t="shared" si="1250"/>
        <v>13</v>
      </c>
      <c r="C13828" s="480">
        <f t="shared" si="1251"/>
        <v>0</v>
      </c>
      <c r="D13828" s="480">
        <f t="shared" si="1249"/>
        <v>156</v>
      </c>
      <c r="E13828" s="480">
        <f t="shared" si="1248"/>
        <v>66</v>
      </c>
      <c r="F13828" s="484">
        <v>4.8559999999999999</v>
      </c>
      <c r="G13828" s="480">
        <v>15</v>
      </c>
      <c r="H13828" s="482">
        <v>0.49455100000000002</v>
      </c>
      <c r="I13828" s="483">
        <v>9.8000000000000007</v>
      </c>
      <c r="J13828" s="484">
        <v>0.35580000000000001</v>
      </c>
      <c r="K13828" s="469">
        <f t="shared" si="1244"/>
        <v>9.8190075442168752</v>
      </c>
      <c r="L13828" s="469">
        <f t="shared" si="1245"/>
        <v>1.900754421687445E-2</v>
      </c>
    </row>
    <row r="13829" spans="1:12">
      <c r="A13829" s="98" t="str">
        <f t="shared" si="1246"/>
        <v>D800-120</v>
      </c>
      <c r="B13829" s="98">
        <f t="shared" si="1250"/>
        <v>13</v>
      </c>
      <c r="C13829" s="98">
        <f t="shared" si="1251"/>
        <v>0</v>
      </c>
      <c r="D13829" s="98">
        <f t="shared" si="1249"/>
        <v>156</v>
      </c>
      <c r="E13829" s="98">
        <f t="shared" si="1248"/>
        <v>67</v>
      </c>
      <c r="F13829" s="397">
        <f>F13828+(E13829-E13828)*(F13831-F13828)/(E13831-E13828)</f>
        <v>4.8662000000000001</v>
      </c>
      <c r="G13829" s="98">
        <v>15</v>
      </c>
      <c r="H13829" s="491">
        <f>H13828+(E13829-E13828)*(H13831-H13828)/(E13831-E13828)</f>
        <v>0.49225666666666668</v>
      </c>
      <c r="I13829" s="492">
        <f>I13828+(E13829-E13828)*(I13831-I13828)/(E13831-E13828)</f>
        <v>9.8666666666666671</v>
      </c>
      <c r="J13829" s="397">
        <f>J13828+(E13829-E13828)*(J13831-J13828)/(E13831-E13828)</f>
        <v>0.35143333333333332</v>
      </c>
      <c r="K13829" s="469">
        <f t="shared" si="1244"/>
        <v>9.8854933401951559</v>
      </c>
      <c r="L13829" s="469">
        <f t="shared" si="1245"/>
        <v>1.8826673528488769E-2</v>
      </c>
    </row>
    <row r="13830" spans="1:12">
      <c r="A13830" s="98" t="str">
        <f t="shared" si="1246"/>
        <v>D800-120</v>
      </c>
      <c r="B13830" s="98">
        <f t="shared" si="1250"/>
        <v>13</v>
      </c>
      <c r="C13830" s="98">
        <f t="shared" si="1251"/>
        <v>0</v>
      </c>
      <c r="D13830" s="98">
        <f t="shared" si="1249"/>
        <v>156</v>
      </c>
      <c r="E13830" s="98">
        <f t="shared" si="1248"/>
        <v>68</v>
      </c>
      <c r="F13830" s="397">
        <f>F13828+(E13830-E13828)*(F13831-F13828)/(E13831-E13828)</f>
        <v>4.8763999999999994</v>
      </c>
      <c r="G13830" s="98">
        <v>15</v>
      </c>
      <c r="H13830" s="491">
        <f>H13828+(E13830-E13828)*(H13831-H13828)/(E13831-E13828)</f>
        <v>0.48996233333333333</v>
      </c>
      <c r="I13830" s="492">
        <f>I13828+(E13830-E13828)*(I13831-I13828)/(E13831-E13828)</f>
        <v>9.9333333333333336</v>
      </c>
      <c r="J13830" s="397">
        <f>J13828+(E13830-E13828)*(J13831-J13828)/(E13831-E13828)</f>
        <v>0.34706666666666669</v>
      </c>
      <c r="K13830" s="469">
        <f t="shared" si="1244"/>
        <v>9.9526017986416626</v>
      </c>
      <c r="L13830" s="469">
        <f t="shared" si="1245"/>
        <v>1.9268465308329041E-2</v>
      </c>
    </row>
    <row r="13831" spans="1:12">
      <c r="A13831" s="480" t="str">
        <f t="shared" si="1246"/>
        <v>D800-120</v>
      </c>
      <c r="B13831" s="480">
        <f t="shared" si="1250"/>
        <v>13</v>
      </c>
      <c r="C13831" s="480">
        <f t="shared" si="1251"/>
        <v>0</v>
      </c>
      <c r="D13831" s="480">
        <f t="shared" si="1249"/>
        <v>156</v>
      </c>
      <c r="E13831" s="480">
        <f t="shared" si="1248"/>
        <v>69</v>
      </c>
      <c r="F13831" s="484">
        <v>4.8865999999999996</v>
      </c>
      <c r="G13831" s="480">
        <v>15</v>
      </c>
      <c r="H13831" s="482">
        <v>0.48766799999999999</v>
      </c>
      <c r="I13831" s="483">
        <v>10</v>
      </c>
      <c r="J13831" s="484">
        <v>0.3427</v>
      </c>
      <c r="K13831" s="469">
        <f t="shared" si="1244"/>
        <v>10.020341707883231</v>
      </c>
      <c r="L13831" s="469">
        <f t="shared" si="1245"/>
        <v>2.0341707883231308E-2</v>
      </c>
    </row>
    <row r="13832" spans="1:12">
      <c r="A13832" s="98" t="str">
        <f t="shared" si="1246"/>
        <v>D800-120</v>
      </c>
      <c r="B13832" s="98">
        <f t="shared" si="1250"/>
        <v>13</v>
      </c>
      <c r="C13832" s="98">
        <f t="shared" si="1251"/>
        <v>0</v>
      </c>
      <c r="D13832" s="98">
        <f t="shared" si="1249"/>
        <v>156</v>
      </c>
      <c r="E13832" s="98">
        <f t="shared" si="1248"/>
        <v>70</v>
      </c>
      <c r="F13832" s="397">
        <f>F13831+(E13832-E13831)*(F13834-F13831)/(E13834-E13831)</f>
        <v>4.8967666666666663</v>
      </c>
      <c r="G13832" s="98">
        <v>15</v>
      </c>
      <c r="H13832" s="491">
        <f>H13831+(E13832-E13831)*(H13834-H13831)/(E13834-E13831)</f>
        <v>0.48536533333333332</v>
      </c>
      <c r="I13832" s="492">
        <f>I13831+(E13832-E13831)*(I13834-I13831)/(E13834-E13831)</f>
        <v>10.066666666666666</v>
      </c>
      <c r="J13832" s="397">
        <f>J13831+(E13832-E13831)*(J13834-J13831)/(E13834-E13831)</f>
        <v>0.33829999999999999</v>
      </c>
      <c r="K13832" s="469">
        <f t="shared" si="1244"/>
        <v>10.088826560886096</v>
      </c>
      <c r="L13832" s="469">
        <f t="shared" si="1245"/>
        <v>2.2159894219429432E-2</v>
      </c>
    </row>
    <row r="13833" spans="1:12">
      <c r="A13833" s="98" t="str">
        <f t="shared" si="1246"/>
        <v>D800-120</v>
      </c>
      <c r="B13833" s="98">
        <f t="shared" si="1250"/>
        <v>13</v>
      </c>
      <c r="C13833" s="98">
        <f t="shared" si="1251"/>
        <v>0</v>
      </c>
      <c r="D13833" s="98">
        <f t="shared" si="1249"/>
        <v>156</v>
      </c>
      <c r="E13833" s="98">
        <f t="shared" si="1248"/>
        <v>71</v>
      </c>
      <c r="F13833" s="397">
        <f>F13831+(E13833-E13831)*(F13834-F13831)/(E13834-E13831)</f>
        <v>4.9069333333333329</v>
      </c>
      <c r="G13833" s="98">
        <v>15</v>
      </c>
      <c r="H13833" s="491">
        <f>H13831+(E13833-E13831)*(H13834-H13831)/(E13834-E13831)</f>
        <v>0.4830626666666667</v>
      </c>
      <c r="I13833" s="492">
        <f>I13831+(E13833-E13831)*(I13834-I13831)/(E13834-E13831)</f>
        <v>10.133333333333333</v>
      </c>
      <c r="J13833" s="397">
        <f>J13831+(E13833-E13831)*(J13834-J13831)/(E13834-E13831)</f>
        <v>0.33390000000000003</v>
      </c>
      <c r="K13833" s="469">
        <f t="shared" si="1244"/>
        <v>10.157964322089335</v>
      </c>
      <c r="L13833" s="469">
        <f t="shared" si="1245"/>
        <v>2.463098875600167E-2</v>
      </c>
    </row>
    <row r="13834" spans="1:12">
      <c r="A13834" s="480" t="str">
        <f t="shared" si="1246"/>
        <v>D800-120</v>
      </c>
      <c r="B13834" s="480">
        <f t="shared" si="1250"/>
        <v>13</v>
      </c>
      <c r="C13834" s="480">
        <f t="shared" si="1251"/>
        <v>0</v>
      </c>
      <c r="D13834" s="480">
        <f t="shared" si="1249"/>
        <v>156</v>
      </c>
      <c r="E13834" s="480">
        <f t="shared" si="1248"/>
        <v>72</v>
      </c>
      <c r="F13834" s="484">
        <v>4.9170999999999996</v>
      </c>
      <c r="G13834" s="480">
        <v>15</v>
      </c>
      <c r="H13834" s="482">
        <v>0.48076000000000002</v>
      </c>
      <c r="I13834" s="483">
        <v>10.199999999999999</v>
      </c>
      <c r="J13834" s="484">
        <v>0.32950000000000002</v>
      </c>
      <c r="K13834" s="469">
        <f t="shared" si="1244"/>
        <v>10.227764373075962</v>
      </c>
      <c r="L13834" s="469">
        <f t="shared" si="1245"/>
        <v>2.7764373075962467E-2</v>
      </c>
    </row>
    <row r="13835" spans="1:12">
      <c r="A13835" s="98" t="str">
        <f t="shared" si="1246"/>
        <v>D800-120</v>
      </c>
      <c r="B13835" s="98">
        <f t="shared" si="1250"/>
        <v>13</v>
      </c>
      <c r="C13835" s="98">
        <f t="shared" si="1251"/>
        <v>0</v>
      </c>
      <c r="D13835" s="98">
        <f t="shared" si="1249"/>
        <v>156</v>
      </c>
      <c r="E13835" s="98">
        <f t="shared" si="1248"/>
        <v>73</v>
      </c>
      <c r="F13835" s="397">
        <f>F13834+(E13835-E13834)*(F13837-F13834)/(E13837-E13834)</f>
        <v>4.9271666666666665</v>
      </c>
      <c r="G13835" s="98">
        <v>15</v>
      </c>
      <c r="H13835" s="491">
        <f>H13834+(E13835-E13834)*(H13837-H13834)/(E13837-E13834)</f>
        <v>0.47844833333333336</v>
      </c>
      <c r="I13835" s="492">
        <f>I13834+(E13835-E13834)*(I13837-I13834)/(E13837-E13834)</f>
        <v>10.266666666666666</v>
      </c>
      <c r="J13835" s="397">
        <f>J13834+(E13835-E13834)*(J13837-J13834)/(E13837-E13834)</f>
        <v>0.3251</v>
      </c>
      <c r="K13835" s="469">
        <f t="shared" ref="K13835:K13898" si="1252">F13835/H13835</f>
        <v>10.298220985198679</v>
      </c>
      <c r="L13835" s="469">
        <f t="shared" ref="L13835:L13898" si="1253">K13835-I13835</f>
        <v>3.155431853201307E-2</v>
      </c>
    </row>
    <row r="13836" spans="1:12">
      <c r="A13836" s="98" t="str">
        <f t="shared" si="1246"/>
        <v>D800-120</v>
      </c>
      <c r="B13836" s="98">
        <f t="shared" si="1250"/>
        <v>13</v>
      </c>
      <c r="C13836" s="98">
        <f t="shared" si="1251"/>
        <v>0</v>
      </c>
      <c r="D13836" s="98">
        <f t="shared" si="1249"/>
        <v>156</v>
      </c>
      <c r="E13836" s="98">
        <f t="shared" si="1248"/>
        <v>74</v>
      </c>
      <c r="F13836" s="397">
        <f>F13834+(E13836-E13834)*(F13837-F13834)/(E13837-E13834)</f>
        <v>4.9372333333333334</v>
      </c>
      <c r="G13836" s="98">
        <v>15</v>
      </c>
      <c r="H13836" s="491">
        <f>H13834+(E13836-E13834)*(H13837-H13834)/(E13837-E13834)</f>
        <v>0.47613666666666665</v>
      </c>
      <c r="I13836" s="492">
        <f>I13834+(E13836-E13834)*(I13837-I13834)/(E13837-E13834)</f>
        <v>10.333333333333334</v>
      </c>
      <c r="J13836" s="397">
        <f>J13834+(E13836-E13834)*(J13837-J13834)/(E13837-E13834)</f>
        <v>0.32070000000000004</v>
      </c>
      <c r="K13836" s="469">
        <f t="shared" si="1252"/>
        <v>10.36936173787638</v>
      </c>
      <c r="L13836" s="469">
        <f t="shared" si="1253"/>
        <v>3.6028404543046122E-2</v>
      </c>
    </row>
    <row r="13837" spans="1:12">
      <c r="A13837" s="480" t="str">
        <f t="shared" si="1246"/>
        <v>D800-120</v>
      </c>
      <c r="B13837" s="480">
        <f t="shared" si="1250"/>
        <v>13</v>
      </c>
      <c r="C13837" s="480">
        <f t="shared" si="1251"/>
        <v>0</v>
      </c>
      <c r="D13837" s="480">
        <f t="shared" si="1249"/>
        <v>156</v>
      </c>
      <c r="E13837" s="480">
        <f t="shared" si="1248"/>
        <v>75</v>
      </c>
      <c r="F13837" s="484">
        <v>4.9473000000000003</v>
      </c>
      <c r="G13837" s="480">
        <v>15</v>
      </c>
      <c r="H13837" s="482">
        <v>0.473825</v>
      </c>
      <c r="I13837" s="483">
        <v>10.4</v>
      </c>
      <c r="J13837" s="484">
        <v>0.31630000000000003</v>
      </c>
      <c r="K13837" s="469">
        <f t="shared" si="1252"/>
        <v>10.441196644330713</v>
      </c>
      <c r="L13837" s="469">
        <f t="shared" si="1253"/>
        <v>4.1196644330712573E-2</v>
      </c>
    </row>
    <row r="13838" spans="1:12">
      <c r="A13838" s="98" t="str">
        <f t="shared" si="1246"/>
        <v>D800-120</v>
      </c>
      <c r="B13838" s="98">
        <f t="shared" si="1250"/>
        <v>13</v>
      </c>
      <c r="C13838" s="98">
        <f t="shared" si="1251"/>
        <v>0</v>
      </c>
      <c r="D13838" s="98">
        <f t="shared" si="1249"/>
        <v>156</v>
      </c>
      <c r="E13838" s="98">
        <f t="shared" si="1248"/>
        <v>76</v>
      </c>
      <c r="F13838" s="397">
        <f>F13837+(E13838-E13837)*(F13840-F13837)/(E13840-E13837)</f>
        <v>4.9573333333333336</v>
      </c>
      <c r="G13838" s="98">
        <v>15</v>
      </c>
      <c r="H13838" s="491">
        <f>H13837+(E13838-E13837)*(H13840-H13837)/(E13840-E13837)</f>
        <v>0.47150333333333333</v>
      </c>
      <c r="I13838" s="492">
        <f>I13837+(E13838-E13837)*(I13840-I13837)/(E13840-E13837)</f>
        <v>10.5</v>
      </c>
      <c r="J13838" s="397">
        <f>J13837+(E13838-E13837)*(J13840-J13837)/(E13840-E13837)</f>
        <v>0.31190000000000001</v>
      </c>
      <c r="K13838" s="469">
        <f t="shared" si="1252"/>
        <v>10.513888201568035</v>
      </c>
      <c r="L13838" s="469">
        <f t="shared" si="1253"/>
        <v>1.388820156803483E-2</v>
      </c>
    </row>
    <row r="13839" spans="1:12">
      <c r="A13839" s="98" t="str">
        <f t="shared" ref="A13839:A13882" si="1254">A13838</f>
        <v>D800-120</v>
      </c>
      <c r="B13839" s="98">
        <f t="shared" si="1250"/>
        <v>13</v>
      </c>
      <c r="C13839" s="98">
        <f t="shared" si="1251"/>
        <v>0</v>
      </c>
      <c r="D13839" s="98">
        <f t="shared" ref="D13839:D13870" si="1255">D13838</f>
        <v>156</v>
      </c>
      <c r="E13839" s="98">
        <f t="shared" ref="E13839:E13882" si="1256">E13838+1</f>
        <v>77</v>
      </c>
      <c r="F13839" s="397">
        <f>F13837+(E13839-E13837)*(F13840-F13837)/(E13840-E13837)</f>
        <v>4.9673666666666669</v>
      </c>
      <c r="G13839" s="98">
        <v>15</v>
      </c>
      <c r="H13839" s="491">
        <f>H13837+(E13839-E13837)*(H13840-H13837)/(E13840-E13837)</f>
        <v>0.46918166666666666</v>
      </c>
      <c r="I13839" s="492">
        <f>I13837+(E13839-E13837)*(I13840-I13837)/(E13840-E13837)</f>
        <v>10.6</v>
      </c>
      <c r="J13839" s="397">
        <f>J13837+(E13839-E13837)*(J13840-J13837)/(E13840-E13837)</f>
        <v>0.3075</v>
      </c>
      <c r="K13839" s="469">
        <f t="shared" si="1252"/>
        <v>10.587299162726591</v>
      </c>
      <c r="L13839" s="469">
        <f t="shared" si="1253"/>
        <v>-1.2700837273408538E-2</v>
      </c>
    </row>
    <row r="13840" spans="1:12">
      <c r="A13840" s="480" t="str">
        <f t="shared" si="1254"/>
        <v>D800-120</v>
      </c>
      <c r="B13840" s="480">
        <f t="shared" si="1250"/>
        <v>13</v>
      </c>
      <c r="C13840" s="480">
        <f t="shared" si="1251"/>
        <v>0</v>
      </c>
      <c r="D13840" s="480">
        <f t="shared" si="1255"/>
        <v>156</v>
      </c>
      <c r="E13840" s="480">
        <f t="shared" si="1256"/>
        <v>78</v>
      </c>
      <c r="F13840" s="484">
        <v>4.9774000000000003</v>
      </c>
      <c r="G13840" s="480">
        <v>15</v>
      </c>
      <c r="H13840" s="482">
        <v>0.46686</v>
      </c>
      <c r="I13840" s="483">
        <v>10.7</v>
      </c>
      <c r="J13840" s="484">
        <v>0.30309999999999998</v>
      </c>
      <c r="K13840" s="469">
        <f t="shared" si="1252"/>
        <v>10.661440260463523</v>
      </c>
      <c r="L13840" s="469">
        <f t="shared" si="1253"/>
        <v>-3.8559739536475846E-2</v>
      </c>
    </row>
    <row r="13841" spans="1:12">
      <c r="A13841" s="98" t="str">
        <f t="shared" si="1254"/>
        <v>D800-120</v>
      </c>
      <c r="B13841" s="98">
        <f t="shared" si="1250"/>
        <v>13</v>
      </c>
      <c r="C13841" s="98">
        <f t="shared" si="1251"/>
        <v>0</v>
      </c>
      <c r="D13841" s="98">
        <f t="shared" si="1255"/>
        <v>156</v>
      </c>
      <c r="E13841" s="98">
        <f t="shared" si="1256"/>
        <v>79</v>
      </c>
      <c r="F13841" s="397">
        <f>F13840+(E13841-E13840)*(F13843-F13840)/(E13843-E13840)</f>
        <v>4.9873666666666665</v>
      </c>
      <c r="G13841" s="98">
        <v>15</v>
      </c>
      <c r="H13841" s="491">
        <f>H13840+(E13841-E13840)*(H13843-H13840)/(E13843-E13840)</f>
        <v>0.46452700000000002</v>
      </c>
      <c r="I13841" s="492">
        <f>I13840+(E13841-E13840)*(I13843-I13840)/(E13843-E13840)</f>
        <v>10.766666666666666</v>
      </c>
      <c r="J13841" s="397">
        <f>J13840+(E13841-E13840)*(J13843-J13840)/(E13843-E13840)</f>
        <v>0.29869999999999997</v>
      </c>
      <c r="K13841" s="469">
        <f t="shared" si="1252"/>
        <v>10.736440867089891</v>
      </c>
      <c r="L13841" s="469">
        <f t="shared" si="1253"/>
        <v>-3.0225799576774293E-2</v>
      </c>
    </row>
    <row r="13842" spans="1:12">
      <c r="A13842" s="98" t="str">
        <f t="shared" si="1254"/>
        <v>D800-120</v>
      </c>
      <c r="B13842" s="98">
        <f t="shared" si="1250"/>
        <v>13</v>
      </c>
      <c r="C13842" s="98">
        <f t="shared" si="1251"/>
        <v>0</v>
      </c>
      <c r="D13842" s="98">
        <f t="shared" si="1255"/>
        <v>156</v>
      </c>
      <c r="E13842" s="98">
        <f t="shared" si="1256"/>
        <v>80</v>
      </c>
      <c r="F13842" s="397">
        <f>F13840+(E13842-E13840)*(F13843-F13840)/(E13843-E13840)</f>
        <v>4.9973333333333336</v>
      </c>
      <c r="G13842" s="98">
        <v>15</v>
      </c>
      <c r="H13842" s="491">
        <f>H13840+(E13842-E13840)*(H13843-H13840)/(E13843-E13840)</f>
        <v>0.46219399999999999</v>
      </c>
      <c r="I13842" s="492">
        <f>I13840+(E13842-E13840)*(I13843-I13840)/(E13843-E13840)</f>
        <v>10.833333333333334</v>
      </c>
      <c r="J13842" s="397">
        <f>J13840+(E13842-E13840)*(J13843-J13840)/(E13843-E13840)</f>
        <v>0.29430000000000001</v>
      </c>
      <c r="K13842" s="469">
        <f t="shared" si="1252"/>
        <v>10.812198629435548</v>
      </c>
      <c r="L13842" s="469">
        <f t="shared" si="1253"/>
        <v>-2.1134703897786267E-2</v>
      </c>
    </row>
    <row r="13843" spans="1:12">
      <c r="A13843" s="480" t="str">
        <f t="shared" si="1254"/>
        <v>D800-120</v>
      </c>
      <c r="B13843" s="480">
        <f t="shared" si="1250"/>
        <v>13</v>
      </c>
      <c r="C13843" s="480">
        <f t="shared" si="1251"/>
        <v>0</v>
      </c>
      <c r="D13843" s="480">
        <f t="shared" si="1255"/>
        <v>156</v>
      </c>
      <c r="E13843" s="480">
        <f t="shared" si="1256"/>
        <v>81</v>
      </c>
      <c r="F13843" s="484">
        <v>5.0072999999999999</v>
      </c>
      <c r="G13843" s="480">
        <v>15</v>
      </c>
      <c r="H13843" s="482">
        <v>0.45986100000000002</v>
      </c>
      <c r="I13843" s="483">
        <v>10.9</v>
      </c>
      <c r="J13843" s="484">
        <v>0.28989999999999999</v>
      </c>
      <c r="K13843" s="469">
        <f t="shared" si="1252"/>
        <v>10.888725071271535</v>
      </c>
      <c r="L13843" s="469">
        <f t="shared" si="1253"/>
        <v>-1.1274928728465028E-2</v>
      </c>
    </row>
    <row r="13844" spans="1:12">
      <c r="A13844" s="98" t="str">
        <f t="shared" si="1254"/>
        <v>D800-120</v>
      </c>
      <c r="B13844" s="98">
        <f t="shared" si="1250"/>
        <v>13</v>
      </c>
      <c r="C13844" s="98">
        <f t="shared" si="1251"/>
        <v>0</v>
      </c>
      <c r="D13844" s="98">
        <f t="shared" si="1255"/>
        <v>156</v>
      </c>
      <c r="E13844" s="98">
        <f t="shared" si="1256"/>
        <v>82</v>
      </c>
      <c r="F13844" s="397">
        <f>F13843+(E13844-E13843)*(F13846-F13843)/(E13846-E13843)</f>
        <v>5.0171999999999999</v>
      </c>
      <c r="G13844" s="98">
        <v>15</v>
      </c>
      <c r="H13844" s="491">
        <f>H13843+(E13844-E13843)*(H13846-H13843)/(E13846-E13843)</f>
        <v>0.45751666666666668</v>
      </c>
      <c r="I13844" s="492">
        <f>I13843+(E13844-E13843)*(I13846-I13843)/(E13846-E13843)</f>
        <v>10.966666666666667</v>
      </c>
      <c r="J13844" s="397">
        <f>J13843+(E13844-E13843)*(J13846-J13843)/(E13846-E13843)</f>
        <v>0.28553333333333331</v>
      </c>
      <c r="K13844" s="469">
        <f t="shared" si="1252"/>
        <v>10.966157881315798</v>
      </c>
      <c r="L13844" s="469">
        <f t="shared" si="1253"/>
        <v>-5.0878535086873455E-4</v>
      </c>
    </row>
    <row r="13845" spans="1:12">
      <c r="A13845" s="98" t="str">
        <f t="shared" si="1254"/>
        <v>D800-120</v>
      </c>
      <c r="B13845" s="98">
        <f t="shared" si="1250"/>
        <v>13</v>
      </c>
      <c r="C13845" s="98">
        <f t="shared" si="1251"/>
        <v>0</v>
      </c>
      <c r="D13845" s="98">
        <f t="shared" si="1255"/>
        <v>156</v>
      </c>
      <c r="E13845" s="98">
        <f t="shared" si="1256"/>
        <v>83</v>
      </c>
      <c r="F13845" s="397">
        <f>F13843+(E13845-E13843)*(F13846-F13843)/(E13846-E13843)</f>
        <v>5.0270999999999999</v>
      </c>
      <c r="G13845" s="98">
        <v>15</v>
      </c>
      <c r="H13845" s="491">
        <f>H13843+(E13845-E13843)*(H13846-H13843)/(E13846-E13843)</f>
        <v>0.45517233333333335</v>
      </c>
      <c r="I13845" s="492">
        <f>I13843+(E13845-E13843)*(I13846-I13843)/(E13846-E13843)</f>
        <v>11.033333333333333</v>
      </c>
      <c r="J13845" s="397">
        <f>J13843+(E13845-E13843)*(J13846-J13843)/(E13846-E13843)</f>
        <v>0.28116666666666668</v>
      </c>
      <c r="K13845" s="469">
        <f t="shared" si="1252"/>
        <v>11.044388315927227</v>
      </c>
      <c r="L13845" s="469">
        <f t="shared" si="1253"/>
        <v>1.1054982593893925E-2</v>
      </c>
    </row>
    <row r="13846" spans="1:12">
      <c r="A13846" s="480" t="str">
        <f t="shared" si="1254"/>
        <v>D800-120</v>
      </c>
      <c r="B13846" s="480">
        <f t="shared" si="1250"/>
        <v>13</v>
      </c>
      <c r="C13846" s="480">
        <f t="shared" si="1251"/>
        <v>0</v>
      </c>
      <c r="D13846" s="480">
        <f t="shared" si="1255"/>
        <v>156</v>
      </c>
      <c r="E13846" s="480">
        <f t="shared" si="1256"/>
        <v>84</v>
      </c>
      <c r="F13846" s="484">
        <v>5.0369999999999999</v>
      </c>
      <c r="G13846" s="480">
        <v>15</v>
      </c>
      <c r="H13846" s="482">
        <v>0.45282800000000001</v>
      </c>
      <c r="I13846" s="483">
        <v>11.1</v>
      </c>
      <c r="J13846" s="484">
        <v>0.27679999999999999</v>
      </c>
      <c r="K13846" s="469">
        <f t="shared" si="1252"/>
        <v>11.123428763239023</v>
      </c>
      <c r="L13846" s="469">
        <f t="shared" si="1253"/>
        <v>2.3428763239023098E-2</v>
      </c>
    </row>
    <row r="13847" spans="1:12">
      <c r="A13847" s="98" t="str">
        <f t="shared" si="1254"/>
        <v>D800-120</v>
      </c>
      <c r="B13847" s="98">
        <f t="shared" si="1250"/>
        <v>13</v>
      </c>
      <c r="C13847" s="98">
        <f t="shared" si="1251"/>
        <v>0</v>
      </c>
      <c r="D13847" s="98">
        <f t="shared" si="1255"/>
        <v>156</v>
      </c>
      <c r="E13847" s="98">
        <f t="shared" si="1256"/>
        <v>85</v>
      </c>
      <c r="F13847" s="397">
        <f>F13846+(E13847-E13846)*(F13849-F13846)/(E13849-E13846)</f>
        <v>5.0468333333333328</v>
      </c>
      <c r="G13847" s="98">
        <v>15</v>
      </c>
      <c r="H13847" s="491">
        <f>H13846+(E13847-E13846)*(H13849-H13846)/(E13849-E13846)</f>
        <v>0.45047066666666669</v>
      </c>
      <c r="I13847" s="492">
        <f>I13846+(E13847-E13846)*(I13849-I13846)/(E13849-E13846)</f>
        <v>11.2</v>
      </c>
      <c r="J13847" s="397">
        <f>J13846+(E13847-E13846)*(J13849-J13846)/(E13849-E13846)</f>
        <v>0.27239999999999998</v>
      </c>
      <c r="K13847" s="469">
        <f t="shared" si="1252"/>
        <v>11.203467188392583</v>
      </c>
      <c r="L13847" s="469">
        <f t="shared" si="1253"/>
        <v>3.4671883925838642E-3</v>
      </c>
    </row>
    <row r="13848" spans="1:12">
      <c r="A13848" s="98" t="str">
        <f t="shared" si="1254"/>
        <v>D800-120</v>
      </c>
      <c r="B13848" s="98">
        <f t="shared" si="1250"/>
        <v>13</v>
      </c>
      <c r="C13848" s="98">
        <f t="shared" si="1251"/>
        <v>0</v>
      </c>
      <c r="D13848" s="98">
        <f t="shared" si="1255"/>
        <v>156</v>
      </c>
      <c r="E13848" s="98">
        <f t="shared" si="1256"/>
        <v>86</v>
      </c>
      <c r="F13848" s="397">
        <f>F13846+(E13848-E13846)*(F13849-F13846)/(E13849-E13846)</f>
        <v>5.0566666666666666</v>
      </c>
      <c r="G13848" s="98">
        <v>15</v>
      </c>
      <c r="H13848" s="491">
        <f>H13846+(E13848-E13846)*(H13849-H13846)/(E13849-E13846)</f>
        <v>0.44811333333333331</v>
      </c>
      <c r="I13848" s="492">
        <f>I13846+(E13848-E13846)*(I13849-I13846)/(E13849-E13846)</f>
        <v>11.3</v>
      </c>
      <c r="J13848" s="397">
        <f>J13846+(E13848-E13846)*(J13849-J13846)/(E13849-E13846)</f>
        <v>0.26800000000000002</v>
      </c>
      <c r="K13848" s="469">
        <f t="shared" si="1252"/>
        <v>11.284347709656783</v>
      </c>
      <c r="L13848" s="469">
        <f t="shared" si="1253"/>
        <v>-1.5652290343217246E-2</v>
      </c>
    </row>
    <row r="13849" spans="1:12">
      <c r="A13849" s="480" t="str">
        <f t="shared" si="1254"/>
        <v>D800-120</v>
      </c>
      <c r="B13849" s="480">
        <f t="shared" si="1250"/>
        <v>13</v>
      </c>
      <c r="C13849" s="480">
        <f t="shared" si="1251"/>
        <v>0</v>
      </c>
      <c r="D13849" s="480">
        <f t="shared" si="1255"/>
        <v>156</v>
      </c>
      <c r="E13849" s="480">
        <f t="shared" si="1256"/>
        <v>87</v>
      </c>
      <c r="F13849" s="484">
        <v>5.0664999999999996</v>
      </c>
      <c r="G13849" s="480">
        <v>15</v>
      </c>
      <c r="H13849" s="482">
        <v>0.44575599999999999</v>
      </c>
      <c r="I13849" s="483">
        <v>11.4</v>
      </c>
      <c r="J13849" s="484">
        <v>0.2636</v>
      </c>
      <c r="K13849" s="469">
        <f t="shared" si="1252"/>
        <v>11.366083687039545</v>
      </c>
      <c r="L13849" s="469">
        <f t="shared" si="1253"/>
        <v>-3.3916312960455386E-2</v>
      </c>
    </row>
    <row r="13850" spans="1:12">
      <c r="A13850" s="98" t="str">
        <f t="shared" si="1254"/>
        <v>D800-120</v>
      </c>
      <c r="B13850" s="98">
        <f t="shared" si="1250"/>
        <v>13</v>
      </c>
      <c r="C13850" s="98">
        <f t="shared" si="1251"/>
        <v>0</v>
      </c>
      <c r="D13850" s="98">
        <f t="shared" si="1255"/>
        <v>156</v>
      </c>
      <c r="E13850" s="98">
        <f t="shared" si="1256"/>
        <v>88</v>
      </c>
      <c r="F13850" s="397">
        <f>F13849+(E13850-E13849)*(F13852-F13849)/(E13852-E13849)</f>
        <v>5.0762999999999998</v>
      </c>
      <c r="G13850" s="98">
        <v>15</v>
      </c>
      <c r="H13850" s="491">
        <f>H13849+(E13850-E13849)*(H13852-H13849)/(E13852-E13849)</f>
        <v>0.44338499999999997</v>
      </c>
      <c r="I13850" s="492">
        <f>I13849+(E13850-E13849)*(I13852-I13849)/(E13852-E13849)</f>
        <v>11.466666666666667</v>
      </c>
      <c r="J13850" s="397">
        <f>J13849+(E13850-E13849)*(J13852-J13849)/(E13852-E13849)</f>
        <v>0.25919999999999999</v>
      </c>
      <c r="K13850" s="469">
        <f t="shared" si="1252"/>
        <v>11.448966473831998</v>
      </c>
      <c r="L13850" s="469">
        <f t="shared" si="1253"/>
        <v>-1.7700192834668727E-2</v>
      </c>
    </row>
    <row r="13851" spans="1:12">
      <c r="A13851" s="98" t="str">
        <f t="shared" si="1254"/>
        <v>D800-120</v>
      </c>
      <c r="B13851" s="98">
        <f t="shared" si="1250"/>
        <v>13</v>
      </c>
      <c r="C13851" s="98">
        <f t="shared" si="1251"/>
        <v>0</v>
      </c>
      <c r="D13851" s="98">
        <f t="shared" si="1255"/>
        <v>156</v>
      </c>
      <c r="E13851" s="98">
        <f t="shared" si="1256"/>
        <v>89</v>
      </c>
      <c r="F13851" s="397">
        <f>F13849+(E13851-E13849)*(F13852-F13849)/(E13852-E13849)</f>
        <v>5.0861000000000001</v>
      </c>
      <c r="G13851" s="98">
        <v>15</v>
      </c>
      <c r="H13851" s="491">
        <f>H13849+(E13851-E13849)*(H13852-H13849)/(E13852-E13849)</f>
        <v>0.44101400000000002</v>
      </c>
      <c r="I13851" s="492">
        <f>I13849+(E13851-E13849)*(I13852-I13849)/(E13852-E13849)</f>
        <v>11.533333333333333</v>
      </c>
      <c r="J13851" s="397">
        <f>J13849+(E13851-E13849)*(J13852-J13849)/(E13852-E13849)</f>
        <v>0.25480000000000003</v>
      </c>
      <c r="K13851" s="469">
        <f t="shared" si="1252"/>
        <v>11.532740457219045</v>
      </c>
      <c r="L13851" s="469">
        <f t="shared" si="1253"/>
        <v>-5.9287611428793241E-4</v>
      </c>
    </row>
    <row r="13852" spans="1:12">
      <c r="A13852" s="480" t="str">
        <f t="shared" si="1254"/>
        <v>D800-120</v>
      </c>
      <c r="B13852" s="480">
        <f t="shared" si="1250"/>
        <v>13</v>
      </c>
      <c r="C13852" s="480">
        <f t="shared" si="1251"/>
        <v>0</v>
      </c>
      <c r="D13852" s="480">
        <f t="shared" si="1255"/>
        <v>156</v>
      </c>
      <c r="E13852" s="480">
        <f t="shared" si="1256"/>
        <v>90</v>
      </c>
      <c r="F13852" s="484">
        <v>5.0959000000000003</v>
      </c>
      <c r="G13852" s="480">
        <v>15</v>
      </c>
      <c r="H13852" s="482">
        <v>0.43864300000000001</v>
      </c>
      <c r="I13852" s="483">
        <v>11.6</v>
      </c>
      <c r="J13852" s="484">
        <v>0.25040000000000001</v>
      </c>
      <c r="K13852" s="469">
        <f t="shared" si="1252"/>
        <v>11.617420088773788</v>
      </c>
      <c r="L13852" s="469">
        <f t="shared" si="1253"/>
        <v>1.7420088773787867E-2</v>
      </c>
    </row>
    <row r="13853" spans="1:12">
      <c r="A13853" s="98" t="str">
        <f t="shared" si="1254"/>
        <v>D800-120</v>
      </c>
      <c r="B13853" s="98">
        <f t="shared" si="1250"/>
        <v>13</v>
      </c>
      <c r="C13853" s="98">
        <f t="shared" si="1251"/>
        <v>0</v>
      </c>
      <c r="D13853" s="98">
        <f t="shared" si="1255"/>
        <v>156</v>
      </c>
      <c r="E13853" s="98">
        <f t="shared" si="1256"/>
        <v>91</v>
      </c>
      <c r="F13853" s="397">
        <f>F13852+(E13853-E13852)*(F13855-F13852)/(E13855-E13852)</f>
        <v>5.1056333333333335</v>
      </c>
      <c r="G13853" s="98">
        <v>15</v>
      </c>
      <c r="H13853" s="491">
        <f>H13852+(E13853-E13852)*(H13855-H13852)/(E13855-E13852)</f>
        <v>0.43625766666666665</v>
      </c>
      <c r="I13853" s="492">
        <f>I13852+(E13853-E13852)*(I13855-I13852)/(E13855-E13852)</f>
        <v>11.7</v>
      </c>
      <c r="J13853" s="397">
        <f>J13852+(E13853-E13852)*(J13855-J13852)/(E13855-E13852)</f>
        <v>0.246</v>
      </c>
      <c r="K13853" s="469">
        <f t="shared" si="1252"/>
        <v>11.70325182441875</v>
      </c>
      <c r="L13853" s="469">
        <f t="shared" si="1253"/>
        <v>3.251824418750715E-3</v>
      </c>
    </row>
    <row r="13854" spans="1:12">
      <c r="A13854" s="98" t="str">
        <f t="shared" si="1254"/>
        <v>D800-120</v>
      </c>
      <c r="B13854" s="98">
        <f t="shared" si="1250"/>
        <v>13</v>
      </c>
      <c r="C13854" s="98">
        <f t="shared" si="1251"/>
        <v>0</v>
      </c>
      <c r="D13854" s="98">
        <f t="shared" si="1255"/>
        <v>156</v>
      </c>
      <c r="E13854" s="98">
        <f t="shared" si="1256"/>
        <v>92</v>
      </c>
      <c r="F13854" s="397">
        <f>F13852+(E13854-E13852)*(F13855-F13852)/(E13855-E13852)</f>
        <v>5.1153666666666666</v>
      </c>
      <c r="G13854" s="98">
        <v>15</v>
      </c>
      <c r="H13854" s="491">
        <f>H13852+(E13854-E13852)*(H13855-H13852)/(E13855-E13852)</f>
        <v>0.43387233333333336</v>
      </c>
      <c r="I13854" s="492">
        <f>I13852+(E13854-E13852)*(I13855-I13852)/(E13855-E13852)</f>
        <v>11.8</v>
      </c>
      <c r="J13854" s="397">
        <f>J13852+(E13854-E13852)*(J13855-J13852)/(E13855-E13852)</f>
        <v>0.24160000000000001</v>
      </c>
      <c r="K13854" s="469">
        <f t="shared" si="1252"/>
        <v>11.790027327547197</v>
      </c>
      <c r="L13854" s="469">
        <f t="shared" si="1253"/>
        <v>-9.9726724528039767E-3</v>
      </c>
    </row>
    <row r="13855" spans="1:12">
      <c r="A13855" s="480" t="str">
        <f t="shared" si="1254"/>
        <v>D800-120</v>
      </c>
      <c r="B13855" s="480">
        <f t="shared" si="1250"/>
        <v>13</v>
      </c>
      <c r="C13855" s="480">
        <f t="shared" si="1251"/>
        <v>0</v>
      </c>
      <c r="D13855" s="480">
        <f t="shared" si="1255"/>
        <v>156</v>
      </c>
      <c r="E13855" s="480">
        <f t="shared" si="1256"/>
        <v>93</v>
      </c>
      <c r="F13855" s="484">
        <v>5.1250999999999998</v>
      </c>
      <c r="G13855" s="480">
        <v>15</v>
      </c>
      <c r="H13855" s="482">
        <v>0.43148700000000001</v>
      </c>
      <c r="I13855" s="483">
        <v>11.9</v>
      </c>
      <c r="J13855" s="484">
        <v>0.23719999999999999</v>
      </c>
      <c r="K13855" s="469">
        <f t="shared" si="1252"/>
        <v>11.877762250079376</v>
      </c>
      <c r="L13855" s="469">
        <f t="shared" si="1253"/>
        <v>-2.2237749920623884E-2</v>
      </c>
    </row>
    <row r="13856" spans="1:12">
      <c r="A13856" s="98" t="str">
        <f t="shared" si="1254"/>
        <v>D800-120</v>
      </c>
      <c r="B13856" s="98">
        <f t="shared" si="1250"/>
        <v>13</v>
      </c>
      <c r="C13856" s="98">
        <f t="shared" si="1251"/>
        <v>0</v>
      </c>
      <c r="D13856" s="98">
        <f t="shared" si="1255"/>
        <v>156</v>
      </c>
      <c r="E13856" s="98">
        <f t="shared" si="1256"/>
        <v>94</v>
      </c>
      <c r="F13856" s="397">
        <f>F13855+(E13856-E13855)*(F13858-F13855)/(E13858-E13855)</f>
        <v>5.1347666666666667</v>
      </c>
      <c r="G13856" s="98">
        <v>15</v>
      </c>
      <c r="H13856" s="491">
        <f>H13855+(E13856-E13855)*(H13858-H13855)/(E13858-E13855)</f>
        <v>0.42908600000000002</v>
      </c>
      <c r="I13856" s="492">
        <f>I13855+(E13856-E13855)*(I13858-I13855)/(E13858-E13855)</f>
        <v>12</v>
      </c>
      <c r="J13856" s="397">
        <f>J13855+(E13856-E13855)*(J13858-J13855)/(E13858-E13855)</f>
        <v>0.23283333333333334</v>
      </c>
      <c r="K13856" s="469">
        <f t="shared" si="1252"/>
        <v>11.966754139418827</v>
      </c>
      <c r="L13856" s="469">
        <f t="shared" si="1253"/>
        <v>-3.3245860581173403E-2</v>
      </c>
    </row>
    <row r="13857" spans="1:12">
      <c r="A13857" s="98" t="str">
        <f t="shared" si="1254"/>
        <v>D800-120</v>
      </c>
      <c r="B13857" s="98">
        <f t="shared" si="1250"/>
        <v>13</v>
      </c>
      <c r="C13857" s="98">
        <f t="shared" si="1251"/>
        <v>0</v>
      </c>
      <c r="D13857" s="98">
        <f t="shared" si="1255"/>
        <v>156</v>
      </c>
      <c r="E13857" s="98">
        <f t="shared" si="1256"/>
        <v>95</v>
      </c>
      <c r="F13857" s="397">
        <f>F13855+(E13857-E13855)*(F13858-F13855)/(E13858-E13855)</f>
        <v>5.1444333333333327</v>
      </c>
      <c r="G13857" s="98">
        <v>15</v>
      </c>
      <c r="H13857" s="491">
        <f>H13855+(E13857-E13855)*(H13858-H13855)/(E13858-E13855)</f>
        <v>0.42668499999999998</v>
      </c>
      <c r="I13857" s="492">
        <f>I13855+(E13857-E13855)*(I13858-I13855)/(E13858-E13855)</f>
        <v>12.1</v>
      </c>
      <c r="J13857" s="397">
        <f>J13855+(E13857-E13855)*(J13858-J13855)/(E13858-E13855)</f>
        <v>0.22846666666666665</v>
      </c>
      <c r="K13857" s="469">
        <f t="shared" si="1252"/>
        <v>12.05674756162821</v>
      </c>
      <c r="L13857" s="469">
        <f t="shared" si="1253"/>
        <v>-4.3252438371789381E-2</v>
      </c>
    </row>
    <row r="13858" spans="1:12">
      <c r="A13858" s="480" t="str">
        <f t="shared" si="1254"/>
        <v>D800-120</v>
      </c>
      <c r="B13858" s="480">
        <f t="shared" si="1250"/>
        <v>13</v>
      </c>
      <c r="C13858" s="480">
        <f t="shared" si="1251"/>
        <v>0</v>
      </c>
      <c r="D13858" s="480">
        <f t="shared" si="1255"/>
        <v>156</v>
      </c>
      <c r="E13858" s="480">
        <f t="shared" si="1256"/>
        <v>96</v>
      </c>
      <c r="F13858" s="484">
        <v>5.1540999999999997</v>
      </c>
      <c r="G13858" s="480">
        <v>15</v>
      </c>
      <c r="H13858" s="482">
        <v>0.42428399999999999</v>
      </c>
      <c r="I13858" s="483">
        <v>12.2</v>
      </c>
      <c r="J13858" s="484">
        <v>0.22409999999999999</v>
      </c>
      <c r="K13858" s="469">
        <f t="shared" si="1252"/>
        <v>12.147759519567082</v>
      </c>
      <c r="L13858" s="469">
        <f t="shared" si="1253"/>
        <v>-5.2240480432917735E-2</v>
      </c>
    </row>
    <row r="13859" spans="1:12">
      <c r="A13859" s="98" t="str">
        <f t="shared" si="1254"/>
        <v>D800-120</v>
      </c>
      <c r="B13859" s="98">
        <f t="shared" si="1250"/>
        <v>13</v>
      </c>
      <c r="C13859" s="98">
        <f t="shared" si="1251"/>
        <v>0</v>
      </c>
      <c r="D13859" s="98">
        <f t="shared" si="1255"/>
        <v>156</v>
      </c>
      <c r="E13859" s="98">
        <f t="shared" si="1256"/>
        <v>97</v>
      </c>
      <c r="F13859" s="397">
        <f>F13858+(E13859-E13858)*(F13861-F13858)/(E13861-E13858)</f>
        <v>5.1637333333333331</v>
      </c>
      <c r="G13859" s="98">
        <v>15</v>
      </c>
      <c r="H13859" s="491">
        <f>H13858+(E13859-E13858)*(H13861-H13858)/(E13861-E13858)</f>
        <v>0.42186666666666667</v>
      </c>
      <c r="I13859" s="492">
        <f>I13858+(E13859-E13858)*(I13861-I13858)/(E13861-E13858)</f>
        <v>12.266666666666666</v>
      </c>
      <c r="J13859" s="397">
        <f>J13858+(E13859-E13858)*(J13861-J13858)/(E13861-E13858)</f>
        <v>0.21970000000000001</v>
      </c>
      <c r="K13859" s="469">
        <f t="shared" si="1252"/>
        <v>12.240202275600504</v>
      </c>
      <c r="L13859" s="469">
        <f t="shared" si="1253"/>
        <v>-2.6464391066161497E-2</v>
      </c>
    </row>
    <row r="13860" spans="1:12">
      <c r="A13860" s="98" t="str">
        <f t="shared" si="1254"/>
        <v>D800-120</v>
      </c>
      <c r="B13860" s="98">
        <f t="shared" si="1250"/>
        <v>13</v>
      </c>
      <c r="C13860" s="98">
        <f t="shared" si="1251"/>
        <v>0</v>
      </c>
      <c r="D13860" s="98">
        <f t="shared" si="1255"/>
        <v>156</v>
      </c>
      <c r="E13860" s="98">
        <f t="shared" si="1256"/>
        <v>98</v>
      </c>
      <c r="F13860" s="397">
        <f>F13858+(E13860-E13858)*(F13861-F13858)/(E13861-E13858)</f>
        <v>5.1733666666666664</v>
      </c>
      <c r="G13860" s="98">
        <v>15</v>
      </c>
      <c r="H13860" s="491">
        <f>H13858+(E13860-E13858)*(H13861-H13858)/(E13861-E13858)</f>
        <v>0.41944933333333334</v>
      </c>
      <c r="I13860" s="492">
        <f>I13858+(E13860-E13858)*(I13861-I13858)/(E13861-E13858)</f>
        <v>12.333333333333334</v>
      </c>
      <c r="J13860" s="397">
        <f>J13858+(E13860-E13858)*(J13861-J13858)/(E13861-E13858)</f>
        <v>0.21529999999999999</v>
      </c>
      <c r="K13860" s="469">
        <f t="shared" si="1252"/>
        <v>12.333710547479711</v>
      </c>
      <c r="L13860" s="469">
        <f t="shared" si="1253"/>
        <v>3.7721414637736927E-4</v>
      </c>
    </row>
    <row r="13861" spans="1:12">
      <c r="A13861" s="480" t="str">
        <f t="shared" si="1254"/>
        <v>D800-120</v>
      </c>
      <c r="B13861" s="480">
        <f t="shared" si="1250"/>
        <v>13</v>
      </c>
      <c r="C13861" s="480">
        <f t="shared" si="1251"/>
        <v>0</v>
      </c>
      <c r="D13861" s="480">
        <f t="shared" si="1255"/>
        <v>156</v>
      </c>
      <c r="E13861" s="480">
        <f t="shared" si="1256"/>
        <v>99</v>
      </c>
      <c r="F13861" s="484">
        <v>5.1829999999999998</v>
      </c>
      <c r="G13861" s="480">
        <v>15</v>
      </c>
      <c r="H13861" s="482">
        <v>0.41703200000000001</v>
      </c>
      <c r="I13861" s="483">
        <v>12.4</v>
      </c>
      <c r="J13861" s="484">
        <v>0.2109</v>
      </c>
      <c r="K13861" s="469">
        <f t="shared" si="1252"/>
        <v>12.428302864048801</v>
      </c>
      <c r="L13861" s="469">
        <f t="shared" si="1253"/>
        <v>2.8302864048800558E-2</v>
      </c>
    </row>
    <row r="13862" spans="1:12">
      <c r="A13862" s="98" t="str">
        <f t="shared" si="1254"/>
        <v>D800-120</v>
      </c>
      <c r="B13862" s="98">
        <f t="shared" si="1250"/>
        <v>13</v>
      </c>
      <c r="C13862" s="98">
        <f t="shared" si="1251"/>
        <v>0</v>
      </c>
      <c r="D13862" s="98">
        <f t="shared" si="1255"/>
        <v>156</v>
      </c>
      <c r="E13862" s="98">
        <f t="shared" si="1256"/>
        <v>100</v>
      </c>
      <c r="F13862" s="397">
        <f>F13861+(E13862-E13861)*(F13864-F13861)/(E13864-E13861)</f>
        <v>5.192566666666667</v>
      </c>
      <c r="G13862" s="98">
        <v>15</v>
      </c>
      <c r="H13862" s="491">
        <f>H13861+(E13862-E13861)*(H13864-H13861)/(E13864-E13861)</f>
        <v>0.41459699999999999</v>
      </c>
      <c r="I13862" s="492">
        <f>I13861+(E13862-E13861)*(I13864-I13861)/(E13864-E13861)</f>
        <v>12.5</v>
      </c>
      <c r="J13862" s="397">
        <f>J13861+(E13862-E13861)*(J13864-J13861)/(E13864-E13861)</f>
        <v>0.20649999999999999</v>
      </c>
      <c r="K13862" s="469">
        <f t="shared" si="1252"/>
        <v>12.524371055908912</v>
      </c>
      <c r="L13862" s="469">
        <f t="shared" si="1253"/>
        <v>2.4371055908911643E-2</v>
      </c>
    </row>
    <row r="13863" spans="1:12">
      <c r="A13863" s="98" t="str">
        <f t="shared" si="1254"/>
        <v>D800-120</v>
      </c>
      <c r="B13863" s="98">
        <f t="shared" si="1250"/>
        <v>13</v>
      </c>
      <c r="C13863" s="98">
        <f t="shared" si="1251"/>
        <v>0</v>
      </c>
      <c r="D13863" s="98">
        <f t="shared" si="1255"/>
        <v>156</v>
      </c>
      <c r="E13863" s="98">
        <f t="shared" si="1256"/>
        <v>101</v>
      </c>
      <c r="F13863" s="397">
        <f>F13861+(E13863-E13861)*(F13864-F13861)/(E13864-E13861)</f>
        <v>5.2021333333333333</v>
      </c>
      <c r="G13863" s="98">
        <v>15</v>
      </c>
      <c r="H13863" s="491">
        <f>H13861+(E13863-E13861)*(H13864-H13861)/(E13864-E13861)</f>
        <v>0.41216200000000003</v>
      </c>
      <c r="I13863" s="492">
        <f>I13861+(E13863-E13861)*(I13864-I13861)/(E13864-E13861)</f>
        <v>12.6</v>
      </c>
      <c r="J13863" s="397">
        <f>J13861+(E13863-E13861)*(J13864-J13861)/(E13864-E13861)</f>
        <v>0.2021</v>
      </c>
      <c r="K13863" s="469">
        <f t="shared" si="1252"/>
        <v>12.621574364772426</v>
      </c>
      <c r="L13863" s="469">
        <f t="shared" si="1253"/>
        <v>2.1574364772426691E-2</v>
      </c>
    </row>
    <row r="13864" spans="1:12">
      <c r="A13864" s="480" t="str">
        <f t="shared" si="1254"/>
        <v>D800-120</v>
      </c>
      <c r="B13864" s="480">
        <f t="shared" si="1250"/>
        <v>13</v>
      </c>
      <c r="C13864" s="480">
        <f t="shared" si="1251"/>
        <v>0</v>
      </c>
      <c r="D13864" s="480">
        <f t="shared" si="1255"/>
        <v>156</v>
      </c>
      <c r="E13864" s="480">
        <f t="shared" si="1256"/>
        <v>102</v>
      </c>
      <c r="F13864" s="484">
        <v>5.2117000000000004</v>
      </c>
      <c r="G13864" s="480">
        <v>15</v>
      </c>
      <c r="H13864" s="482">
        <v>0.40972700000000001</v>
      </c>
      <c r="I13864" s="483">
        <v>12.7</v>
      </c>
      <c r="J13864" s="484">
        <v>0.19769999999999999</v>
      </c>
      <c r="K13864" s="469">
        <f t="shared" si="1252"/>
        <v>12.719933028577566</v>
      </c>
      <c r="L13864" s="469">
        <f t="shared" si="1253"/>
        <v>1.9933028577566958E-2</v>
      </c>
    </row>
    <row r="13865" spans="1:12">
      <c r="A13865" s="98" t="str">
        <f t="shared" si="1254"/>
        <v>D800-120</v>
      </c>
      <c r="B13865" s="98">
        <f t="shared" si="1250"/>
        <v>13</v>
      </c>
      <c r="C13865" s="98">
        <f t="shared" si="1251"/>
        <v>0</v>
      </c>
      <c r="D13865" s="98">
        <f t="shared" si="1255"/>
        <v>156</v>
      </c>
      <c r="E13865" s="98">
        <f t="shared" si="1256"/>
        <v>103</v>
      </c>
      <c r="F13865" s="397">
        <f>F13864+(E13865-E13864)*(F13867-F13864)/(E13867-E13864)</f>
        <v>5.2212000000000005</v>
      </c>
      <c r="G13865" s="98">
        <v>15</v>
      </c>
      <c r="H13865" s="491">
        <f>H13864+(E13865-E13864)*(H13867-H13864)/(E13867-E13864)</f>
        <v>0.40727400000000002</v>
      </c>
      <c r="I13865" s="492">
        <f>I13864+(E13865-E13864)*(I13867-I13864)/(E13867-E13864)</f>
        <v>12.799999999999999</v>
      </c>
      <c r="J13865" s="397">
        <f>J13864+(E13865-E13864)*(J13867-J13864)/(E13867-E13864)</f>
        <v>0.1933</v>
      </c>
      <c r="K13865" s="469">
        <f t="shared" si="1252"/>
        <v>12.819870652189927</v>
      </c>
      <c r="L13865" s="469">
        <f t="shared" si="1253"/>
        <v>1.9870652189927895E-2</v>
      </c>
    </row>
    <row r="13866" spans="1:12">
      <c r="A13866" s="98" t="str">
        <f t="shared" si="1254"/>
        <v>D800-120</v>
      </c>
      <c r="B13866" s="98">
        <f t="shared" si="1250"/>
        <v>13</v>
      </c>
      <c r="C13866" s="98">
        <f t="shared" si="1251"/>
        <v>0</v>
      </c>
      <c r="D13866" s="98">
        <f t="shared" si="1255"/>
        <v>156</v>
      </c>
      <c r="E13866" s="98">
        <f t="shared" si="1256"/>
        <v>104</v>
      </c>
      <c r="F13866" s="397">
        <f>F13864+(E13866-E13864)*(F13867-F13864)/(E13867-E13864)</f>
        <v>5.2306999999999997</v>
      </c>
      <c r="G13866" s="98">
        <v>15</v>
      </c>
      <c r="H13866" s="491">
        <f>H13864+(E13866-E13864)*(H13867-H13864)/(E13867-E13864)</f>
        <v>0.40482099999999999</v>
      </c>
      <c r="I13866" s="492">
        <f>I13864+(E13866-E13864)*(I13867-I13864)/(E13867-E13864)</f>
        <v>12.9</v>
      </c>
      <c r="J13866" s="397">
        <f>J13864+(E13866-E13864)*(J13867-J13864)/(E13867-E13864)</f>
        <v>0.18889999999999998</v>
      </c>
      <c r="K13866" s="469">
        <f t="shared" si="1252"/>
        <v>12.921019413518566</v>
      </c>
      <c r="L13866" s="469">
        <f t="shared" si="1253"/>
        <v>2.1019413518565955E-2</v>
      </c>
    </row>
    <row r="13867" spans="1:12">
      <c r="A13867" s="480" t="str">
        <f t="shared" si="1254"/>
        <v>D800-120</v>
      </c>
      <c r="B13867" s="480">
        <f t="shared" si="1250"/>
        <v>13</v>
      </c>
      <c r="C13867" s="480">
        <f t="shared" si="1251"/>
        <v>0</v>
      </c>
      <c r="D13867" s="480">
        <f t="shared" si="1255"/>
        <v>156</v>
      </c>
      <c r="E13867" s="480">
        <f t="shared" si="1256"/>
        <v>105</v>
      </c>
      <c r="F13867" s="484">
        <v>5.2401999999999997</v>
      </c>
      <c r="G13867" s="480">
        <v>15</v>
      </c>
      <c r="H13867" s="482">
        <v>0.402368</v>
      </c>
      <c r="I13867" s="483">
        <v>13</v>
      </c>
      <c r="J13867" s="484">
        <v>0.1845</v>
      </c>
      <c r="K13867" s="469">
        <f t="shared" si="1252"/>
        <v>13.023401463337043</v>
      </c>
      <c r="L13867" s="469">
        <f t="shared" si="1253"/>
        <v>2.3401463337043182E-2</v>
      </c>
    </row>
    <row r="13868" spans="1:12">
      <c r="A13868" s="98" t="str">
        <f t="shared" si="1254"/>
        <v>D800-120</v>
      </c>
      <c r="B13868" s="98">
        <f t="shared" si="1250"/>
        <v>13</v>
      </c>
      <c r="C13868" s="98">
        <f t="shared" si="1251"/>
        <v>0</v>
      </c>
      <c r="D13868" s="98">
        <f t="shared" si="1255"/>
        <v>156</v>
      </c>
      <c r="E13868" s="98">
        <f t="shared" si="1256"/>
        <v>106</v>
      </c>
      <c r="F13868" s="397">
        <f>F13867+(E13868-E13867)*(F13870-F13867)/(E13870-E13867)</f>
        <v>5.2496666666666663</v>
      </c>
      <c r="G13868" s="98">
        <v>15</v>
      </c>
      <c r="H13868" s="491">
        <f>H13867+(E13868-E13867)*(H13870-H13867)/(E13870-E13867)</f>
        <v>0.39989566666666665</v>
      </c>
      <c r="I13868" s="492">
        <f>I13867+(E13868-E13867)*(I13870-I13867)/(E13870-E13867)</f>
        <v>13.1</v>
      </c>
      <c r="J13868" s="397">
        <f>J13867+(E13868-E13867)*(J13870-J13867)/(E13870-E13867)</f>
        <v>0.18010000000000001</v>
      </c>
      <c r="K13868" s="469">
        <f t="shared" si="1252"/>
        <v>13.127590779928431</v>
      </c>
      <c r="L13868" s="469">
        <f t="shared" si="1253"/>
        <v>2.7590779928431175E-2</v>
      </c>
    </row>
    <row r="13869" spans="1:12">
      <c r="A13869" s="98" t="str">
        <f t="shared" si="1254"/>
        <v>D800-120</v>
      </c>
      <c r="B13869" s="98">
        <f t="shared" si="1250"/>
        <v>13</v>
      </c>
      <c r="C13869" s="98">
        <f t="shared" si="1251"/>
        <v>0</v>
      </c>
      <c r="D13869" s="98">
        <f t="shared" si="1255"/>
        <v>156</v>
      </c>
      <c r="E13869" s="98">
        <f t="shared" si="1256"/>
        <v>107</v>
      </c>
      <c r="F13869" s="397">
        <f>F13867+(E13869-E13867)*(F13870-F13867)/(E13870-E13867)</f>
        <v>5.2591333333333337</v>
      </c>
      <c r="G13869" s="98">
        <v>15</v>
      </c>
      <c r="H13869" s="491">
        <f>H13867+(E13869-E13867)*(H13870-H13867)/(E13870-E13867)</f>
        <v>0.39742333333333335</v>
      </c>
      <c r="I13869" s="492">
        <f>I13867+(E13869-E13867)*(I13870-I13867)/(E13870-E13867)</f>
        <v>13.200000000000001</v>
      </c>
      <c r="J13869" s="397">
        <f>J13867+(E13869-E13867)*(J13870-J13867)/(E13870-E13867)</f>
        <v>0.1757</v>
      </c>
      <c r="K13869" s="469">
        <f t="shared" si="1252"/>
        <v>13.233076400479757</v>
      </c>
      <c r="L13869" s="469">
        <f t="shared" si="1253"/>
        <v>3.3076400479755463E-2</v>
      </c>
    </row>
    <row r="13870" spans="1:12">
      <c r="A13870" s="480" t="str">
        <f t="shared" si="1254"/>
        <v>D800-120</v>
      </c>
      <c r="B13870" s="480">
        <f t="shared" si="1250"/>
        <v>13</v>
      </c>
      <c r="C13870" s="480">
        <f t="shared" si="1251"/>
        <v>0</v>
      </c>
      <c r="D13870" s="480">
        <f t="shared" si="1255"/>
        <v>156</v>
      </c>
      <c r="E13870" s="480">
        <f t="shared" si="1256"/>
        <v>108</v>
      </c>
      <c r="F13870" s="484">
        <v>5.2686000000000002</v>
      </c>
      <c r="G13870" s="480">
        <v>15</v>
      </c>
      <c r="H13870" s="482">
        <v>0.394951</v>
      </c>
      <c r="I13870" s="483">
        <v>13.3</v>
      </c>
      <c r="J13870" s="484">
        <v>0.17130000000000001</v>
      </c>
      <c r="K13870" s="469">
        <f t="shared" si="1252"/>
        <v>13.339882668989318</v>
      </c>
      <c r="L13870" s="469">
        <f t="shared" si="1253"/>
        <v>3.9882668989317693E-2</v>
      </c>
    </row>
    <row r="13871" spans="1:12">
      <c r="A13871" s="98" t="str">
        <f t="shared" si="1254"/>
        <v>D800-120</v>
      </c>
      <c r="B13871" s="98">
        <f t="shared" si="1250"/>
        <v>13</v>
      </c>
      <c r="C13871" s="98">
        <f t="shared" si="1251"/>
        <v>0</v>
      </c>
      <c r="D13871" s="98">
        <f t="shared" ref="D13871:D13882" si="1257">D13870</f>
        <v>156</v>
      </c>
      <c r="E13871" s="98">
        <f t="shared" si="1256"/>
        <v>109</v>
      </c>
      <c r="F13871" s="397">
        <f>F13870+(E13871-E13870)*(F13873-F13870)/(E13873-E13870)</f>
        <v>5.2780333333333331</v>
      </c>
      <c r="G13871" s="98">
        <v>15</v>
      </c>
      <c r="H13871" s="491">
        <f>H13870+(E13871-E13870)*(H13873-H13870)/(E13873-E13870)</f>
        <v>0.39245833333333335</v>
      </c>
      <c r="I13871" s="492">
        <f>I13870+(E13871-E13870)*(I13873-I13870)/(E13873-E13870)</f>
        <v>13.433333333333334</v>
      </c>
      <c r="J13871" s="397">
        <f>J13870+(E13871-E13870)*(J13873-J13870)/(E13873-E13870)</f>
        <v>0.16693333333333335</v>
      </c>
      <c r="K13871" s="469">
        <f t="shared" si="1252"/>
        <v>13.448646353116041</v>
      </c>
      <c r="L13871" s="469">
        <f t="shared" si="1253"/>
        <v>1.5313019782707826E-2</v>
      </c>
    </row>
    <row r="13872" spans="1:12">
      <c r="A13872" s="98" t="str">
        <f t="shared" si="1254"/>
        <v>D800-120</v>
      </c>
      <c r="B13872" s="98">
        <f t="shared" si="1250"/>
        <v>13</v>
      </c>
      <c r="C13872" s="98">
        <f t="shared" si="1251"/>
        <v>0</v>
      </c>
      <c r="D13872" s="98">
        <f t="shared" si="1257"/>
        <v>156</v>
      </c>
      <c r="E13872" s="98">
        <f t="shared" si="1256"/>
        <v>110</v>
      </c>
      <c r="F13872" s="397">
        <f>F13870+(E13872-E13870)*(F13873-F13870)/(E13873-E13870)</f>
        <v>5.287466666666667</v>
      </c>
      <c r="G13872" s="98">
        <v>15</v>
      </c>
      <c r="H13872" s="491">
        <f>H13870+(E13872-E13870)*(H13873-H13870)/(E13873-E13870)</f>
        <v>0.38996566666666665</v>
      </c>
      <c r="I13872" s="492">
        <f>I13870+(E13872-E13870)*(I13873-I13870)/(E13873-E13870)</f>
        <v>13.566666666666666</v>
      </c>
      <c r="J13872" s="397">
        <f>J13870+(E13872-E13870)*(J13873-J13870)/(E13873-E13870)</f>
        <v>0.16256666666666666</v>
      </c>
      <c r="K13872" s="469">
        <f t="shared" si="1252"/>
        <v>13.558800475597426</v>
      </c>
      <c r="L13872" s="469">
        <f t="shared" si="1253"/>
        <v>-7.866191069240358E-3</v>
      </c>
    </row>
    <row r="13873" spans="1:12">
      <c r="A13873" s="480" t="str">
        <f t="shared" si="1254"/>
        <v>D800-120</v>
      </c>
      <c r="B13873" s="480">
        <f t="shared" si="1250"/>
        <v>13</v>
      </c>
      <c r="C13873" s="480">
        <f t="shared" si="1251"/>
        <v>0</v>
      </c>
      <c r="D13873" s="480">
        <f t="shared" si="1257"/>
        <v>156</v>
      </c>
      <c r="E13873" s="480">
        <f t="shared" si="1256"/>
        <v>111</v>
      </c>
      <c r="F13873" s="484">
        <v>5.2968999999999999</v>
      </c>
      <c r="G13873" s="480">
        <v>15</v>
      </c>
      <c r="H13873" s="482">
        <v>0.38747300000000001</v>
      </c>
      <c r="I13873" s="483">
        <v>13.7</v>
      </c>
      <c r="J13873" s="484">
        <v>0.15820000000000001</v>
      </c>
      <c r="K13873" s="469">
        <f t="shared" si="1252"/>
        <v>13.670371871072307</v>
      </c>
      <c r="L13873" s="469">
        <f t="shared" si="1253"/>
        <v>-2.9628128927692288E-2</v>
      </c>
    </row>
    <row r="13874" spans="1:12">
      <c r="A13874" s="98" t="str">
        <f t="shared" si="1254"/>
        <v>D800-120</v>
      </c>
      <c r="B13874" s="98">
        <f t="shared" si="1250"/>
        <v>13</v>
      </c>
      <c r="C13874" s="98">
        <f t="shared" si="1251"/>
        <v>0</v>
      </c>
      <c r="D13874" s="98">
        <f t="shared" si="1257"/>
        <v>156</v>
      </c>
      <c r="E13874" s="98">
        <f t="shared" si="1256"/>
        <v>112</v>
      </c>
      <c r="F13874" s="397">
        <f>F13873+(E13874-E13873)*(F13876-F13873)/(E13876-E13873)</f>
        <v>5.3062666666666667</v>
      </c>
      <c r="G13874" s="98">
        <v>15</v>
      </c>
      <c r="H13874" s="491">
        <f>H13873+(E13874-E13873)*(H13876-H13873)/(E13876-E13873)</f>
        <v>0.384959</v>
      </c>
      <c r="I13874" s="492">
        <f>I13873+(E13874-E13873)*(I13876-I13873)/(E13876-E13873)</f>
        <v>13.799999999999999</v>
      </c>
      <c r="J13874" s="397">
        <f>J13873+(E13874-E13873)*(J13876-J13873)/(E13876-E13873)</f>
        <v>0.15379999999999999</v>
      </c>
      <c r="K13874" s="469">
        <f t="shared" si="1252"/>
        <v>13.783978726738866</v>
      </c>
      <c r="L13874" s="469">
        <f t="shared" si="1253"/>
        <v>-1.6021273261133118E-2</v>
      </c>
    </row>
    <row r="13875" spans="1:12">
      <c r="A13875" s="98" t="str">
        <f t="shared" si="1254"/>
        <v>D800-120</v>
      </c>
      <c r="B13875" s="98">
        <f t="shared" si="1250"/>
        <v>13</v>
      </c>
      <c r="C13875" s="98">
        <f t="shared" si="1251"/>
        <v>0</v>
      </c>
      <c r="D13875" s="98">
        <f t="shared" si="1257"/>
        <v>156</v>
      </c>
      <c r="E13875" s="98">
        <f t="shared" si="1256"/>
        <v>113</v>
      </c>
      <c r="F13875" s="397">
        <f>F13873+(E13875-E13873)*(F13876-F13873)/(E13876-E13873)</f>
        <v>5.3156333333333334</v>
      </c>
      <c r="G13875" s="98">
        <v>15</v>
      </c>
      <c r="H13875" s="491">
        <f>H13873+(E13875-E13873)*(H13876-H13873)/(E13876-E13873)</f>
        <v>0.38244500000000003</v>
      </c>
      <c r="I13875" s="492">
        <f>I13873+(E13875-E13873)*(I13876-I13873)/(E13876-E13873)</f>
        <v>13.9</v>
      </c>
      <c r="J13875" s="397">
        <f>J13873+(E13875-E13873)*(J13876-J13873)/(E13876-E13873)</f>
        <v>0.14940000000000001</v>
      </c>
      <c r="K13875" s="469">
        <f t="shared" si="1252"/>
        <v>13.899079170425376</v>
      </c>
      <c r="L13875" s="469">
        <f t="shared" si="1253"/>
        <v>-9.2082957462480408E-4</v>
      </c>
    </row>
    <row r="13876" spans="1:12">
      <c r="A13876" s="480" t="str">
        <f t="shared" si="1254"/>
        <v>D800-120</v>
      </c>
      <c r="B13876" s="480">
        <f t="shared" si="1250"/>
        <v>13</v>
      </c>
      <c r="C13876" s="480">
        <f t="shared" si="1251"/>
        <v>0</v>
      </c>
      <c r="D13876" s="480">
        <f t="shared" si="1257"/>
        <v>156</v>
      </c>
      <c r="E13876" s="480">
        <f t="shared" si="1256"/>
        <v>114</v>
      </c>
      <c r="F13876" s="484">
        <v>5.3250000000000002</v>
      </c>
      <c r="G13876" s="480">
        <v>15</v>
      </c>
      <c r="H13876" s="482">
        <v>0.37993100000000002</v>
      </c>
      <c r="I13876" s="483">
        <v>14</v>
      </c>
      <c r="J13876" s="484">
        <v>0.14499999999999999</v>
      </c>
      <c r="K13876" s="469">
        <f t="shared" si="1252"/>
        <v>14.015702851307211</v>
      </c>
      <c r="L13876" s="469">
        <f t="shared" si="1253"/>
        <v>1.5702851307210608E-2</v>
      </c>
    </row>
    <row r="13877" spans="1:12">
      <c r="A13877" s="98" t="str">
        <f t="shared" si="1254"/>
        <v>D800-120</v>
      </c>
      <c r="B13877" s="98">
        <f t="shared" si="1250"/>
        <v>13</v>
      </c>
      <c r="C13877" s="98">
        <f t="shared" si="1251"/>
        <v>0</v>
      </c>
      <c r="D13877" s="98">
        <f t="shared" si="1257"/>
        <v>156</v>
      </c>
      <c r="E13877" s="98">
        <f t="shared" si="1256"/>
        <v>115</v>
      </c>
      <c r="F13877" s="397">
        <f>F13876+(E13877-E13876)*(F13879-F13876)/(E13879-E13876)</f>
        <v>5.3342999999999998</v>
      </c>
      <c r="G13877" s="98">
        <v>15</v>
      </c>
      <c r="H13877" s="491">
        <f>H13876+(E13877-E13876)*(H13879-H13876)/(E13879-E13876)</f>
        <v>0.37739500000000004</v>
      </c>
      <c r="I13877" s="492">
        <f>I13876+(E13877-E13876)*(I13879-I13876)/(E13879-E13876)</f>
        <v>14.133333333333333</v>
      </c>
      <c r="J13877" s="397">
        <f>J13876+(E13877-E13876)*(J13879-J13876)/(E13879-E13876)</f>
        <v>0.1406</v>
      </c>
      <c r="K13877" s="469">
        <f t="shared" si="1252"/>
        <v>14.134527484465876</v>
      </c>
      <c r="L13877" s="469">
        <f t="shared" si="1253"/>
        <v>1.1941511325428422E-3</v>
      </c>
    </row>
    <row r="13878" spans="1:12">
      <c r="A13878" s="98" t="str">
        <f t="shared" si="1254"/>
        <v>D800-120</v>
      </c>
      <c r="B13878" s="98">
        <f t="shared" si="1250"/>
        <v>13</v>
      </c>
      <c r="C13878" s="98">
        <f t="shared" si="1251"/>
        <v>0</v>
      </c>
      <c r="D13878" s="98">
        <f t="shared" si="1257"/>
        <v>156</v>
      </c>
      <c r="E13878" s="98">
        <f t="shared" si="1256"/>
        <v>116</v>
      </c>
      <c r="F13878" s="397">
        <f>F13876+(E13878-E13876)*(F13879-F13876)/(E13879-E13876)</f>
        <v>5.3436000000000003</v>
      </c>
      <c r="G13878" s="98">
        <v>15</v>
      </c>
      <c r="H13878" s="491">
        <f>H13876+(E13878-E13876)*(H13879-H13876)/(E13879-E13876)</f>
        <v>0.374859</v>
      </c>
      <c r="I13878" s="492">
        <f>I13876+(E13878-E13876)*(I13879-I13876)/(E13879-E13876)</f>
        <v>14.266666666666667</v>
      </c>
      <c r="J13878" s="397">
        <f>J13876+(E13878-E13876)*(J13879-J13876)/(E13879-E13876)</f>
        <v>0.13619999999999999</v>
      </c>
      <c r="K13878" s="469">
        <f t="shared" si="1252"/>
        <v>14.254959864909207</v>
      </c>
      <c r="L13878" s="469">
        <f t="shared" si="1253"/>
        <v>-1.1706801757460639E-2</v>
      </c>
    </row>
    <row r="13879" spans="1:12">
      <c r="A13879" s="480" t="str">
        <f t="shared" si="1254"/>
        <v>D800-120</v>
      </c>
      <c r="B13879" s="480">
        <f t="shared" si="1250"/>
        <v>13</v>
      </c>
      <c r="C13879" s="480">
        <f t="shared" si="1251"/>
        <v>0</v>
      </c>
      <c r="D13879" s="480">
        <f t="shared" si="1257"/>
        <v>156</v>
      </c>
      <c r="E13879" s="480">
        <f t="shared" si="1256"/>
        <v>117</v>
      </c>
      <c r="F13879" s="484">
        <v>5.3529</v>
      </c>
      <c r="G13879" s="480">
        <v>15</v>
      </c>
      <c r="H13879" s="482">
        <v>0.37232300000000002</v>
      </c>
      <c r="I13879" s="483">
        <v>14.4</v>
      </c>
      <c r="J13879" s="484">
        <v>0.1318</v>
      </c>
      <c r="K13879" s="469">
        <f t="shared" si="1252"/>
        <v>14.377032845137151</v>
      </c>
      <c r="L13879" s="469">
        <f t="shared" si="1253"/>
        <v>-2.2967154862849171E-2</v>
      </c>
    </row>
    <row r="13880" spans="1:12">
      <c r="A13880" s="98" t="str">
        <f t="shared" si="1254"/>
        <v>D800-120</v>
      </c>
      <c r="B13880" s="98">
        <f t="shared" si="1250"/>
        <v>13</v>
      </c>
      <c r="C13880" s="98">
        <f t="shared" si="1251"/>
        <v>0</v>
      </c>
      <c r="D13880" s="98">
        <f t="shared" si="1257"/>
        <v>156</v>
      </c>
      <c r="E13880" s="98">
        <f t="shared" si="1256"/>
        <v>118</v>
      </c>
      <c r="F13880" s="397">
        <f>F13879+(E13880-E13879)*(F13882-F13879)/(E13882-E13879)</f>
        <v>5.362166666666667</v>
      </c>
      <c r="G13880" s="98">
        <v>15</v>
      </c>
      <c r="H13880" s="491">
        <f>H13879+(E13880-E13879)*(H13882-H13879)/(E13882-E13879)</f>
        <v>0.36976400000000004</v>
      </c>
      <c r="I13880" s="492">
        <f>I13879+(E13880-E13879)*(I13882-I13879)/(E13882-E13879)</f>
        <v>14.533333333333333</v>
      </c>
      <c r="J13880" s="397">
        <f>J13879+(E13880-E13879)*(J13882-J13879)/(E13882-E13879)</f>
        <v>0.12740000000000001</v>
      </c>
      <c r="K13880" s="469">
        <f t="shared" si="1252"/>
        <v>14.501592006432931</v>
      </c>
      <c r="L13880" s="469">
        <f t="shared" si="1253"/>
        <v>-3.17413269004021E-2</v>
      </c>
    </row>
    <row r="13881" spans="1:12">
      <c r="A13881" s="98" t="str">
        <f t="shared" si="1254"/>
        <v>D800-120</v>
      </c>
      <c r="B13881" s="98">
        <f t="shared" si="1250"/>
        <v>13</v>
      </c>
      <c r="C13881" s="98">
        <f t="shared" si="1251"/>
        <v>0</v>
      </c>
      <c r="D13881" s="98">
        <f t="shared" si="1257"/>
        <v>156</v>
      </c>
      <c r="E13881" s="98">
        <f t="shared" si="1256"/>
        <v>119</v>
      </c>
      <c r="F13881" s="397">
        <f>F13879+(E13881-E13879)*(F13882-F13879)/(E13882-E13879)</f>
        <v>5.3714333333333331</v>
      </c>
      <c r="G13881" s="98">
        <v>15</v>
      </c>
      <c r="H13881" s="491">
        <f>H13879+(E13881-E13879)*(H13882-H13879)/(E13882-E13879)</f>
        <v>0.367205</v>
      </c>
      <c r="I13881" s="492">
        <f>I13879+(E13881-E13879)*(I13882-I13879)/(E13882-E13879)</f>
        <v>14.666666666666668</v>
      </c>
      <c r="J13881" s="397">
        <f>J13879+(E13881-E13879)*(J13882-J13879)/(E13882-E13879)</f>
        <v>0.123</v>
      </c>
      <c r="K13881" s="469">
        <f t="shared" si="1252"/>
        <v>14.627887238281977</v>
      </c>
      <c r="L13881" s="469">
        <f t="shared" si="1253"/>
        <v>-3.8779428384691172E-2</v>
      </c>
    </row>
    <row r="13882" spans="1:12">
      <c r="A13882" s="480" t="str">
        <f t="shared" si="1254"/>
        <v>D800-120</v>
      </c>
      <c r="B13882" s="480">
        <f t="shared" si="1250"/>
        <v>13</v>
      </c>
      <c r="C13882" s="480">
        <f t="shared" si="1251"/>
        <v>0</v>
      </c>
      <c r="D13882" s="480">
        <f t="shared" si="1257"/>
        <v>156</v>
      </c>
      <c r="E13882" s="480">
        <f t="shared" si="1256"/>
        <v>120</v>
      </c>
      <c r="F13882" s="484">
        <v>5.3807</v>
      </c>
      <c r="G13882" s="480">
        <v>15</v>
      </c>
      <c r="H13882" s="482">
        <v>0.36464600000000003</v>
      </c>
      <c r="I13882" s="483">
        <v>14.8</v>
      </c>
      <c r="J13882" s="484">
        <v>0.1186</v>
      </c>
      <c r="K13882" s="469">
        <f t="shared" si="1252"/>
        <v>14.755955090690696</v>
      </c>
      <c r="L13882" s="469">
        <f t="shared" si="1253"/>
        <v>-4.4044909309304714E-2</v>
      </c>
    </row>
    <row r="13883" spans="1:12">
      <c r="A13883" s="480" t="s">
        <v>129</v>
      </c>
      <c r="B13883" s="480">
        <f t="shared" si="1250"/>
        <v>13</v>
      </c>
      <c r="C13883" s="480">
        <f t="shared" si="1251"/>
        <v>6</v>
      </c>
      <c r="D13883" s="480">
        <v>162</v>
      </c>
      <c r="E13883" s="480">
        <v>12</v>
      </c>
      <c r="F13883" s="484">
        <v>4.2671999999999999</v>
      </c>
      <c r="G13883" s="480">
        <v>15</v>
      </c>
      <c r="H13883" s="482">
        <v>0.59798600000000002</v>
      </c>
      <c r="I13883" s="483">
        <v>7.1</v>
      </c>
      <c r="J13883" s="484">
        <v>0.57440000000000002</v>
      </c>
      <c r="K13883" s="469">
        <f t="shared" si="1252"/>
        <v>7.1359530156224391</v>
      </c>
      <c r="L13883" s="469">
        <f t="shared" si="1253"/>
        <v>3.5953015622439466E-2</v>
      </c>
    </row>
    <row r="13884" spans="1:12">
      <c r="A13884" s="98" t="str">
        <f t="shared" ref="A13884:A13947" si="1258">A13883</f>
        <v>D800-120</v>
      </c>
      <c r="B13884" s="98">
        <f t="shared" si="1250"/>
        <v>13</v>
      </c>
      <c r="C13884" s="98">
        <f t="shared" si="1251"/>
        <v>6</v>
      </c>
      <c r="D13884" s="98">
        <f t="shared" ref="D13884:D13915" si="1259">D13883</f>
        <v>162</v>
      </c>
      <c r="E13884" s="98">
        <f t="shared" ref="E13884:E13947" si="1260">E13883+1</f>
        <v>13</v>
      </c>
      <c r="F13884" s="397">
        <f>F13883+(E13884-E13883)*(F13886-F13883)/(E13886-E13883)</f>
        <v>4.278833333333333</v>
      </c>
      <c r="G13884" s="98">
        <v>15</v>
      </c>
      <c r="H13884" s="491">
        <f>H13883+(E13884-E13883)*(H13886-H13883)/(E13886-E13883)</f>
        <v>0.59590566666666667</v>
      </c>
      <c r="I13884" s="492">
        <f>I13883+(E13884-E13883)*(I13886-I13883)/(E13886-E13883)</f>
        <v>7.1666666666666661</v>
      </c>
      <c r="J13884" s="397">
        <f>J13883+(E13884-E13883)*(J13886-J13883)/(E13886-E13883)</f>
        <v>0.57033333333333336</v>
      </c>
      <c r="K13884" s="469">
        <f t="shared" si="1252"/>
        <v>7.1803870523130895</v>
      </c>
      <c r="L13884" s="469">
        <f t="shared" si="1253"/>
        <v>1.3720385646423416E-2</v>
      </c>
    </row>
    <row r="13885" spans="1:12">
      <c r="A13885" s="98" t="str">
        <f t="shared" si="1258"/>
        <v>D800-120</v>
      </c>
      <c r="B13885" s="98">
        <f t="shared" ref="B13885:B13948" si="1261">INT(D13885/12)</f>
        <v>13</v>
      </c>
      <c r="C13885" s="98">
        <f t="shared" ref="C13885:C13948" si="1262">D13885-B13885*12</f>
        <v>6</v>
      </c>
      <c r="D13885" s="98">
        <f t="shared" si="1259"/>
        <v>162</v>
      </c>
      <c r="E13885" s="98">
        <f t="shared" si="1260"/>
        <v>14</v>
      </c>
      <c r="F13885" s="397">
        <f>F13883+(E13885-E13883)*(F13886-F13883)/(E13886-E13883)</f>
        <v>4.2904666666666671</v>
      </c>
      <c r="G13885" s="98">
        <v>15</v>
      </c>
      <c r="H13885" s="491">
        <f>H13883+(E13885-E13883)*(H13886-H13883)/(E13886-E13883)</f>
        <v>0.59382533333333332</v>
      </c>
      <c r="I13885" s="492">
        <f>I13883+(E13885-E13883)*(I13886-I13883)/(E13886-E13883)</f>
        <v>7.2333333333333334</v>
      </c>
      <c r="J13885" s="397">
        <f>J13883+(E13885-E13883)*(J13886-J13883)/(E13886-E13883)</f>
        <v>0.5662666666666667</v>
      </c>
      <c r="K13885" s="469">
        <f t="shared" si="1252"/>
        <v>7.2251324182868597</v>
      </c>
      <c r="L13885" s="469">
        <f t="shared" si="1253"/>
        <v>-8.2009150464736891E-3</v>
      </c>
    </row>
    <row r="13886" spans="1:12">
      <c r="A13886" s="480" t="str">
        <f t="shared" si="1258"/>
        <v>D800-120</v>
      </c>
      <c r="B13886" s="480">
        <f t="shared" si="1261"/>
        <v>13</v>
      </c>
      <c r="C13886" s="480">
        <f t="shared" si="1262"/>
        <v>6</v>
      </c>
      <c r="D13886" s="480">
        <f t="shared" si="1259"/>
        <v>162</v>
      </c>
      <c r="E13886" s="480">
        <f t="shared" si="1260"/>
        <v>15</v>
      </c>
      <c r="F13886" s="484">
        <v>4.3021000000000003</v>
      </c>
      <c r="G13886" s="480">
        <v>15</v>
      </c>
      <c r="H13886" s="482">
        <v>0.59174499999999997</v>
      </c>
      <c r="I13886" s="483">
        <v>7.3</v>
      </c>
      <c r="J13886" s="484">
        <v>0.56220000000000003</v>
      </c>
      <c r="K13886" s="469">
        <f t="shared" si="1252"/>
        <v>7.2701923970629245</v>
      </c>
      <c r="L13886" s="469">
        <f t="shared" si="1253"/>
        <v>-2.9807602937075295E-2</v>
      </c>
    </row>
    <row r="13887" spans="1:12">
      <c r="A13887" s="98" t="str">
        <f t="shared" si="1258"/>
        <v>D800-120</v>
      </c>
      <c r="B13887" s="98">
        <f t="shared" si="1261"/>
        <v>13</v>
      </c>
      <c r="C13887" s="98">
        <f t="shared" si="1262"/>
        <v>6</v>
      </c>
      <c r="D13887" s="98">
        <f t="shared" si="1259"/>
        <v>162</v>
      </c>
      <c r="E13887" s="98">
        <f t="shared" si="1260"/>
        <v>16</v>
      </c>
      <c r="F13887" s="397">
        <f>F13886+(E13887-E13886)*(F13889-F13886)/(E13889-E13886)</f>
        <v>4.3136000000000001</v>
      </c>
      <c r="G13887" s="98">
        <v>15</v>
      </c>
      <c r="H13887" s="491">
        <f>H13886+(E13887-E13886)*(H13889-H13886)/(E13889-E13886)</f>
        <v>0.58967466666666668</v>
      </c>
      <c r="I13887" s="492">
        <f>I13886+(E13887-E13886)*(I13889-I13886)/(E13889-E13886)</f>
        <v>7.333333333333333</v>
      </c>
      <c r="J13887" s="397">
        <f>J13886+(E13887-E13886)*(J13889-J13886)/(E13889-E13886)</f>
        <v>0.55813333333333337</v>
      </c>
      <c r="K13887" s="469">
        <f t="shared" si="1252"/>
        <v>7.3152201439890021</v>
      </c>
      <c r="L13887" s="469">
        <f t="shared" si="1253"/>
        <v>-1.8113189344330927E-2</v>
      </c>
    </row>
    <row r="13888" spans="1:12">
      <c r="A13888" s="98" t="str">
        <f t="shared" si="1258"/>
        <v>D800-120</v>
      </c>
      <c r="B13888" s="98">
        <f t="shared" si="1261"/>
        <v>13</v>
      </c>
      <c r="C13888" s="98">
        <f t="shared" si="1262"/>
        <v>6</v>
      </c>
      <c r="D13888" s="98">
        <f t="shared" si="1259"/>
        <v>162</v>
      </c>
      <c r="E13888" s="98">
        <f t="shared" si="1260"/>
        <v>17</v>
      </c>
      <c r="F13888" s="397">
        <f>F13886+(E13888-E13886)*(F13889-F13886)/(E13889-E13886)</f>
        <v>4.3250999999999999</v>
      </c>
      <c r="G13888" s="98">
        <v>15</v>
      </c>
      <c r="H13888" s="491">
        <f>H13886+(E13888-E13886)*(H13889-H13886)/(E13889-E13886)</f>
        <v>0.58760433333333328</v>
      </c>
      <c r="I13888" s="492">
        <f>I13886+(E13888-E13886)*(I13889-I13886)/(E13889-E13886)</f>
        <v>7.3666666666666671</v>
      </c>
      <c r="J13888" s="397">
        <f>J13886+(E13888-E13886)*(J13889-J13886)/(E13889-E13886)</f>
        <v>0.55406666666666671</v>
      </c>
      <c r="K13888" s="469">
        <f t="shared" si="1252"/>
        <v>7.3605651875723632</v>
      </c>
      <c r="L13888" s="469">
        <f t="shared" si="1253"/>
        <v>-6.1014790943039188E-3</v>
      </c>
    </row>
    <row r="13889" spans="1:12">
      <c r="A13889" s="480" t="str">
        <f t="shared" si="1258"/>
        <v>D800-120</v>
      </c>
      <c r="B13889" s="480">
        <f t="shared" si="1261"/>
        <v>13</v>
      </c>
      <c r="C13889" s="480">
        <f t="shared" si="1262"/>
        <v>6</v>
      </c>
      <c r="D13889" s="480">
        <f t="shared" si="1259"/>
        <v>162</v>
      </c>
      <c r="E13889" s="480">
        <f t="shared" si="1260"/>
        <v>18</v>
      </c>
      <c r="F13889" s="484">
        <v>4.3365999999999998</v>
      </c>
      <c r="G13889" s="480">
        <v>15</v>
      </c>
      <c r="H13889" s="482">
        <v>0.585534</v>
      </c>
      <c r="I13889" s="483">
        <v>7.4</v>
      </c>
      <c r="J13889" s="484">
        <v>0.55000000000000004</v>
      </c>
      <c r="K13889" s="469">
        <f t="shared" si="1252"/>
        <v>7.4062308935091723</v>
      </c>
      <c r="L13889" s="469">
        <f t="shared" si="1253"/>
        <v>6.230893509171942E-3</v>
      </c>
    </row>
    <row r="13890" spans="1:12">
      <c r="A13890" s="98" t="str">
        <f t="shared" si="1258"/>
        <v>D800-120</v>
      </c>
      <c r="B13890" s="98">
        <f t="shared" si="1261"/>
        <v>13</v>
      </c>
      <c r="C13890" s="98">
        <f t="shared" si="1262"/>
        <v>6</v>
      </c>
      <c r="D13890" s="98">
        <f t="shared" si="1259"/>
        <v>162</v>
      </c>
      <c r="E13890" s="98">
        <f t="shared" si="1260"/>
        <v>19</v>
      </c>
      <c r="F13890" s="397">
        <f>F13889+(E13890-E13889)*(F13892-F13889)/(E13892-E13889)</f>
        <v>4.3480333333333334</v>
      </c>
      <c r="G13890" s="98">
        <v>15</v>
      </c>
      <c r="H13890" s="491">
        <f>H13889+(E13890-E13889)*(H13892-H13889)/(E13892-E13889)</f>
        <v>0.58347266666666664</v>
      </c>
      <c r="I13890" s="492">
        <f>I13889+(E13890-E13889)*(I13892-I13889)/(E13892-E13889)</f>
        <v>7.4333333333333336</v>
      </c>
      <c r="J13890" s="397">
        <f>J13889+(E13890-E13889)*(J13892-J13889)/(E13892-E13889)</f>
        <v>0.54590000000000005</v>
      </c>
      <c r="K13890" s="469">
        <f t="shared" si="1252"/>
        <v>7.4519914671809824</v>
      </c>
      <c r="L13890" s="469">
        <f t="shared" si="1253"/>
        <v>1.8658133847648806E-2</v>
      </c>
    </row>
    <row r="13891" spans="1:12">
      <c r="A13891" s="98" t="str">
        <f t="shared" si="1258"/>
        <v>D800-120</v>
      </c>
      <c r="B13891" s="98">
        <f t="shared" si="1261"/>
        <v>13</v>
      </c>
      <c r="C13891" s="98">
        <f t="shared" si="1262"/>
        <v>6</v>
      </c>
      <c r="D13891" s="98">
        <f t="shared" si="1259"/>
        <v>162</v>
      </c>
      <c r="E13891" s="98">
        <f t="shared" si="1260"/>
        <v>20</v>
      </c>
      <c r="F13891" s="397">
        <f>F13889+(E13891-E13889)*(F13892-F13889)/(E13892-E13889)</f>
        <v>4.3594666666666662</v>
      </c>
      <c r="G13891" s="98">
        <v>15</v>
      </c>
      <c r="H13891" s="491">
        <f>H13889+(E13891-E13889)*(H13892-H13889)/(E13892-E13889)</f>
        <v>0.58141133333333339</v>
      </c>
      <c r="I13891" s="492">
        <f>I13889+(E13891-E13889)*(I13892-I13889)/(E13892-E13889)</f>
        <v>7.4666666666666668</v>
      </c>
      <c r="J13891" s="397">
        <f>J13889+(E13891-E13889)*(J13892-J13889)/(E13892-E13889)</f>
        <v>0.54179999999999995</v>
      </c>
      <c r="K13891" s="469">
        <f t="shared" si="1252"/>
        <v>7.4980765195495538</v>
      </c>
      <c r="L13891" s="469">
        <f t="shared" si="1253"/>
        <v>3.1409852882887002E-2</v>
      </c>
    </row>
    <row r="13892" spans="1:12">
      <c r="A13892" s="480" t="str">
        <f t="shared" si="1258"/>
        <v>D800-120</v>
      </c>
      <c r="B13892" s="480">
        <f t="shared" si="1261"/>
        <v>13</v>
      </c>
      <c r="C13892" s="480">
        <f t="shared" si="1262"/>
        <v>6</v>
      </c>
      <c r="D13892" s="480">
        <f t="shared" si="1259"/>
        <v>162</v>
      </c>
      <c r="E13892" s="480">
        <f t="shared" si="1260"/>
        <v>21</v>
      </c>
      <c r="F13892" s="484">
        <v>4.3708999999999998</v>
      </c>
      <c r="G13892" s="480">
        <v>15</v>
      </c>
      <c r="H13892" s="482">
        <v>0.57935000000000003</v>
      </c>
      <c r="I13892" s="483">
        <v>7.5</v>
      </c>
      <c r="J13892" s="484">
        <v>0.53769999999999996</v>
      </c>
      <c r="K13892" s="469">
        <f t="shared" si="1252"/>
        <v>7.5444895141106407</v>
      </c>
      <c r="L13892" s="469">
        <f t="shared" si="1253"/>
        <v>4.4489514110640727E-2</v>
      </c>
    </row>
    <row r="13893" spans="1:12">
      <c r="A13893" s="98" t="str">
        <f t="shared" si="1258"/>
        <v>D800-120</v>
      </c>
      <c r="B13893" s="98">
        <f t="shared" si="1261"/>
        <v>13</v>
      </c>
      <c r="C13893" s="98">
        <f t="shared" si="1262"/>
        <v>6</v>
      </c>
      <c r="D13893" s="98">
        <f t="shared" si="1259"/>
        <v>162</v>
      </c>
      <c r="E13893" s="98">
        <f t="shared" si="1260"/>
        <v>22</v>
      </c>
      <c r="F13893" s="397">
        <f>F13892+(E13893-E13892)*(F13895-F13892)/(E13895-E13892)</f>
        <v>4.3822333333333328</v>
      </c>
      <c r="G13893" s="98">
        <v>15</v>
      </c>
      <c r="H13893" s="491">
        <f>H13892+(E13893-E13892)*(H13895-H13892)/(E13895-E13892)</f>
        <v>0.57729666666666668</v>
      </c>
      <c r="I13893" s="492">
        <f>I13892+(E13893-E13892)*(I13895-I13892)/(E13895-E13892)</f>
        <v>7.5666666666666664</v>
      </c>
      <c r="J13893" s="397">
        <f>J13892+(E13893-E13892)*(J13895-J13892)/(E13895-E13892)</f>
        <v>0.53363333333333329</v>
      </c>
      <c r="K13893" s="469">
        <f t="shared" si="1252"/>
        <v>7.5909555456755324</v>
      </c>
      <c r="L13893" s="469">
        <f t="shared" si="1253"/>
        <v>2.4288879008866004E-2</v>
      </c>
    </row>
    <row r="13894" spans="1:12">
      <c r="A13894" s="98" t="str">
        <f t="shared" si="1258"/>
        <v>D800-120</v>
      </c>
      <c r="B13894" s="98">
        <f t="shared" si="1261"/>
        <v>13</v>
      </c>
      <c r="C13894" s="98">
        <f t="shared" si="1262"/>
        <v>6</v>
      </c>
      <c r="D13894" s="98">
        <f t="shared" si="1259"/>
        <v>162</v>
      </c>
      <c r="E13894" s="98">
        <f t="shared" si="1260"/>
        <v>23</v>
      </c>
      <c r="F13894" s="397">
        <f>F13892+(E13894-E13892)*(F13895-F13892)/(E13895-E13892)</f>
        <v>4.3935666666666666</v>
      </c>
      <c r="G13894" s="98">
        <v>15</v>
      </c>
      <c r="H13894" s="491">
        <f>H13892+(E13894-E13892)*(H13895-H13892)/(E13895-E13892)</f>
        <v>0.57524333333333333</v>
      </c>
      <c r="I13894" s="492">
        <f>I13892+(E13894-E13892)*(I13895-I13892)/(E13895-E13892)</f>
        <v>7.6333333333333337</v>
      </c>
      <c r="J13894" s="397">
        <f>J13892+(E13894-E13892)*(J13895-J13892)/(E13895-E13892)</f>
        <v>0.52956666666666663</v>
      </c>
      <c r="K13894" s="469">
        <f t="shared" si="1252"/>
        <v>7.6377532986040686</v>
      </c>
      <c r="L13894" s="469">
        <f t="shared" si="1253"/>
        <v>4.4199652707348491E-3</v>
      </c>
    </row>
    <row r="13895" spans="1:12">
      <c r="A13895" s="480" t="str">
        <f t="shared" si="1258"/>
        <v>D800-120</v>
      </c>
      <c r="B13895" s="480">
        <f t="shared" si="1261"/>
        <v>13</v>
      </c>
      <c r="C13895" s="480">
        <f t="shared" si="1262"/>
        <v>6</v>
      </c>
      <c r="D13895" s="480">
        <f t="shared" si="1259"/>
        <v>162</v>
      </c>
      <c r="E13895" s="480">
        <f t="shared" si="1260"/>
        <v>24</v>
      </c>
      <c r="F13895" s="484">
        <v>4.4048999999999996</v>
      </c>
      <c r="G13895" s="480">
        <v>15</v>
      </c>
      <c r="H13895" s="482">
        <v>0.57318999999999998</v>
      </c>
      <c r="I13895" s="483">
        <v>7.7</v>
      </c>
      <c r="J13895" s="484">
        <v>0.52549999999999997</v>
      </c>
      <c r="K13895" s="469">
        <f t="shared" si="1252"/>
        <v>7.684886337863535</v>
      </c>
      <c r="L13895" s="469">
        <f t="shared" si="1253"/>
        <v>-1.5113662136465145E-2</v>
      </c>
    </row>
    <row r="13896" spans="1:12">
      <c r="A13896" s="98" t="str">
        <f t="shared" si="1258"/>
        <v>D800-120</v>
      </c>
      <c r="B13896" s="98">
        <f t="shared" si="1261"/>
        <v>13</v>
      </c>
      <c r="C13896" s="98">
        <f t="shared" si="1262"/>
        <v>6</v>
      </c>
      <c r="D13896" s="98">
        <f t="shared" si="1259"/>
        <v>162</v>
      </c>
      <c r="E13896" s="98">
        <f t="shared" si="1260"/>
        <v>25</v>
      </c>
      <c r="F13896" s="397">
        <f>F13895+(E13896-E13895)*(F13898-F13895)/(E13898-E13895)</f>
        <v>4.4161333333333328</v>
      </c>
      <c r="G13896" s="98">
        <v>15</v>
      </c>
      <c r="H13896" s="491">
        <f>H13895+(E13896-E13895)*(H13898-H13895)/(E13898-E13895)</f>
        <v>0.57114333333333334</v>
      </c>
      <c r="I13896" s="492">
        <f>I13895+(E13896-E13895)*(I13898-I13895)/(E13898-E13895)</f>
        <v>7.7333333333333334</v>
      </c>
      <c r="J13896" s="397">
        <f>J13895+(E13896-E13895)*(J13898-J13895)/(E13898-E13895)</f>
        <v>0.5214333333333333</v>
      </c>
      <c r="K13896" s="469">
        <f t="shared" si="1252"/>
        <v>7.7320929363907478</v>
      </c>
      <c r="L13896" s="469">
        <f t="shared" si="1253"/>
        <v>-1.2403969425855976E-3</v>
      </c>
    </row>
    <row r="13897" spans="1:12">
      <c r="A13897" s="98" t="str">
        <f t="shared" si="1258"/>
        <v>D800-120</v>
      </c>
      <c r="B13897" s="98">
        <f t="shared" si="1261"/>
        <v>13</v>
      </c>
      <c r="C13897" s="98">
        <f t="shared" si="1262"/>
        <v>6</v>
      </c>
      <c r="D13897" s="98">
        <f t="shared" si="1259"/>
        <v>162</v>
      </c>
      <c r="E13897" s="98">
        <f t="shared" si="1260"/>
        <v>26</v>
      </c>
      <c r="F13897" s="397">
        <f>F13895+(E13897-E13895)*(F13898-F13895)/(E13898-E13895)</f>
        <v>4.4273666666666669</v>
      </c>
      <c r="G13897" s="98">
        <v>15</v>
      </c>
      <c r="H13897" s="491">
        <f>H13895+(E13897-E13895)*(H13898-H13895)/(E13898-E13895)</f>
        <v>0.5690966666666667</v>
      </c>
      <c r="I13897" s="492">
        <f>I13895+(E13897-E13895)*(I13898-I13895)/(E13898-E13895)</f>
        <v>7.7666666666666666</v>
      </c>
      <c r="J13897" s="397">
        <f>J13895+(E13897-E13895)*(J13898-J13895)/(E13898-E13895)</f>
        <v>0.51736666666666664</v>
      </c>
      <c r="K13897" s="469">
        <f t="shared" si="1252"/>
        <v>7.779639077133937</v>
      </c>
      <c r="L13897" s="469">
        <f t="shared" si="1253"/>
        <v>1.2972410467270379E-2</v>
      </c>
    </row>
    <row r="13898" spans="1:12">
      <c r="A13898" s="480" t="str">
        <f t="shared" si="1258"/>
        <v>D800-120</v>
      </c>
      <c r="B13898" s="480">
        <f t="shared" si="1261"/>
        <v>13</v>
      </c>
      <c r="C13898" s="480">
        <f t="shared" si="1262"/>
        <v>6</v>
      </c>
      <c r="D13898" s="480">
        <f t="shared" si="1259"/>
        <v>162</v>
      </c>
      <c r="E13898" s="480">
        <f t="shared" si="1260"/>
        <v>27</v>
      </c>
      <c r="F13898" s="484">
        <v>4.4386000000000001</v>
      </c>
      <c r="G13898" s="480">
        <v>15</v>
      </c>
      <c r="H13898" s="482">
        <v>0.56705000000000005</v>
      </c>
      <c r="I13898" s="483">
        <v>7.8</v>
      </c>
      <c r="J13898" s="484">
        <v>0.51329999999999998</v>
      </c>
      <c r="K13898" s="469">
        <f t="shared" si="1252"/>
        <v>7.8275284366457978</v>
      </c>
      <c r="L13898" s="469">
        <f t="shared" si="1253"/>
        <v>2.752843664579796E-2</v>
      </c>
    </row>
    <row r="13899" spans="1:12">
      <c r="A13899" s="98" t="str">
        <f t="shared" si="1258"/>
        <v>D800-120</v>
      </c>
      <c r="B13899" s="98">
        <f t="shared" si="1261"/>
        <v>13</v>
      </c>
      <c r="C13899" s="98">
        <f t="shared" si="1262"/>
        <v>6</v>
      </c>
      <c r="D13899" s="98">
        <f t="shared" si="1259"/>
        <v>162</v>
      </c>
      <c r="E13899" s="98">
        <f t="shared" si="1260"/>
        <v>28</v>
      </c>
      <c r="F13899" s="397">
        <f>F13898+(E13899-E13898)*(F13901-F13898)/(E13901-E13898)</f>
        <v>4.4497666666666671</v>
      </c>
      <c r="G13899" s="98">
        <v>15</v>
      </c>
      <c r="H13899" s="491">
        <f>H13898+(E13899-E13898)*(H13901-H13898)/(E13901-E13898)</f>
        <v>0.56500899999999998</v>
      </c>
      <c r="I13899" s="492">
        <f>I13898+(E13899-E13898)*(I13901-I13898)/(E13901-E13898)</f>
        <v>7.8666666666666663</v>
      </c>
      <c r="J13899" s="397">
        <f>J13898+(E13899-E13898)*(J13901-J13898)/(E13901-E13898)</f>
        <v>0.50923333333333332</v>
      </c>
      <c r="K13899" s="469">
        <f t="shared" ref="K13899:K13962" si="1263">F13899/H13899</f>
        <v>7.8755677638173323</v>
      </c>
      <c r="L13899" s="469">
        <f t="shared" ref="L13899:L13962" si="1264">K13899-I13899</f>
        <v>8.9010971506660042E-3</v>
      </c>
    </row>
    <row r="13900" spans="1:12">
      <c r="A13900" s="98" t="str">
        <f t="shared" si="1258"/>
        <v>D800-120</v>
      </c>
      <c r="B13900" s="98">
        <f t="shared" si="1261"/>
        <v>13</v>
      </c>
      <c r="C13900" s="98">
        <f t="shared" si="1262"/>
        <v>6</v>
      </c>
      <c r="D13900" s="98">
        <f t="shared" si="1259"/>
        <v>162</v>
      </c>
      <c r="E13900" s="98">
        <f t="shared" si="1260"/>
        <v>29</v>
      </c>
      <c r="F13900" s="397">
        <f>F13898+(E13900-E13898)*(F13901-F13898)/(E13901-E13898)</f>
        <v>4.4609333333333332</v>
      </c>
      <c r="G13900" s="98">
        <v>15</v>
      </c>
      <c r="H13900" s="491">
        <f>H13898+(E13900-E13898)*(H13901-H13898)/(E13901-E13898)</f>
        <v>0.56296800000000002</v>
      </c>
      <c r="I13900" s="492">
        <f>I13898+(E13900-E13898)*(I13901-I13898)/(E13901-E13898)</f>
        <v>7.9333333333333336</v>
      </c>
      <c r="J13900" s="397">
        <f>J13898+(E13900-E13898)*(J13901-J13898)/(E13901-E13898)</f>
        <v>0.50516666666666665</v>
      </c>
      <c r="K13900" s="469">
        <f t="shared" si="1263"/>
        <v>7.9239554172410029</v>
      </c>
      <c r="L13900" s="469">
        <f t="shared" si="1264"/>
        <v>-9.3779160923306293E-3</v>
      </c>
    </row>
    <row r="13901" spans="1:12">
      <c r="A13901" s="480" t="str">
        <f t="shared" si="1258"/>
        <v>D800-120</v>
      </c>
      <c r="B13901" s="480">
        <f t="shared" si="1261"/>
        <v>13</v>
      </c>
      <c r="C13901" s="480">
        <f t="shared" si="1262"/>
        <v>6</v>
      </c>
      <c r="D13901" s="480">
        <f t="shared" si="1259"/>
        <v>162</v>
      </c>
      <c r="E13901" s="480">
        <f t="shared" si="1260"/>
        <v>30</v>
      </c>
      <c r="F13901" s="484">
        <v>4.4721000000000002</v>
      </c>
      <c r="G13901" s="480">
        <v>15</v>
      </c>
      <c r="H13901" s="482">
        <v>0.56092699999999995</v>
      </c>
      <c r="I13901" s="483">
        <v>8</v>
      </c>
      <c r="J13901" s="484">
        <v>0.50109999999999999</v>
      </c>
      <c r="K13901" s="469">
        <f t="shared" si="1263"/>
        <v>7.9726951991970445</v>
      </c>
      <c r="L13901" s="469">
        <f t="shared" si="1264"/>
        <v>-2.7304800802955498E-2</v>
      </c>
    </row>
    <row r="13902" spans="1:12">
      <c r="A13902" s="98" t="str">
        <f t="shared" si="1258"/>
        <v>D800-120</v>
      </c>
      <c r="B13902" s="98">
        <f t="shared" si="1261"/>
        <v>13</v>
      </c>
      <c r="C13902" s="98">
        <f t="shared" si="1262"/>
        <v>6</v>
      </c>
      <c r="D13902" s="98">
        <f t="shared" si="1259"/>
        <v>162</v>
      </c>
      <c r="E13902" s="98">
        <f t="shared" si="1260"/>
        <v>31</v>
      </c>
      <c r="F13902" s="397">
        <f>F13901+(E13902-E13901)*(F13904-F13901)/(E13904-E13901)</f>
        <v>4.4832000000000001</v>
      </c>
      <c r="G13902" s="98">
        <v>15</v>
      </c>
      <c r="H13902" s="491">
        <f>H13901+(E13902-E13901)*(H13904-H13901)/(E13904-E13901)</f>
        <v>0.55889099999999992</v>
      </c>
      <c r="I13902" s="492">
        <f>I13901+(E13902-E13901)*(I13904-I13901)/(E13904-E13901)</f>
        <v>8.0333333333333332</v>
      </c>
      <c r="J13902" s="397">
        <f>J13901+(E13902-E13901)*(J13904-J13901)/(E13904-E13901)</f>
        <v>0.49703333333333333</v>
      </c>
      <c r="K13902" s="469">
        <f t="shared" si="1263"/>
        <v>8.0215999184098514</v>
      </c>
      <c r="L13902" s="469">
        <f t="shared" si="1264"/>
        <v>-1.1733414923481789E-2</v>
      </c>
    </row>
    <row r="13903" spans="1:12">
      <c r="A13903" s="98" t="str">
        <f t="shared" si="1258"/>
        <v>D800-120</v>
      </c>
      <c r="B13903" s="98">
        <f t="shared" si="1261"/>
        <v>13</v>
      </c>
      <c r="C13903" s="98">
        <f t="shared" si="1262"/>
        <v>6</v>
      </c>
      <c r="D13903" s="98">
        <f t="shared" si="1259"/>
        <v>162</v>
      </c>
      <c r="E13903" s="98">
        <f t="shared" si="1260"/>
        <v>32</v>
      </c>
      <c r="F13903" s="397">
        <f>F13901+(E13903-E13901)*(F13904-F13901)/(E13904-E13901)</f>
        <v>4.4943</v>
      </c>
      <c r="G13903" s="98">
        <v>15</v>
      </c>
      <c r="H13903" s="491">
        <f>H13901+(E13903-E13901)*(H13904-H13901)/(E13904-E13901)</f>
        <v>0.55685499999999999</v>
      </c>
      <c r="I13903" s="492">
        <f>I13901+(E13903-E13901)*(I13904-I13901)/(E13904-E13901)</f>
        <v>8.0666666666666664</v>
      </c>
      <c r="J13903" s="397">
        <f>J13901+(E13903-E13901)*(J13904-J13901)/(E13904-E13901)</f>
        <v>0.49296666666666666</v>
      </c>
      <c r="K13903" s="469">
        <f t="shared" si="1263"/>
        <v>8.0708622531897891</v>
      </c>
      <c r="L13903" s="469">
        <f t="shared" si="1264"/>
        <v>4.1955865231226852E-3</v>
      </c>
    </row>
    <row r="13904" spans="1:12">
      <c r="A13904" s="480" t="str">
        <f t="shared" si="1258"/>
        <v>D800-120</v>
      </c>
      <c r="B13904" s="480">
        <f t="shared" si="1261"/>
        <v>13</v>
      </c>
      <c r="C13904" s="480">
        <f t="shared" si="1262"/>
        <v>6</v>
      </c>
      <c r="D13904" s="480">
        <f t="shared" si="1259"/>
        <v>162</v>
      </c>
      <c r="E13904" s="480">
        <f t="shared" si="1260"/>
        <v>33</v>
      </c>
      <c r="F13904" s="484">
        <v>4.5053999999999998</v>
      </c>
      <c r="G13904" s="480">
        <v>15</v>
      </c>
      <c r="H13904" s="482">
        <v>0.55481899999999995</v>
      </c>
      <c r="I13904" s="483">
        <v>8.1</v>
      </c>
      <c r="J13904" s="484">
        <v>0.4889</v>
      </c>
      <c r="K13904" s="469">
        <f t="shared" si="1263"/>
        <v>8.1204861405251094</v>
      </c>
      <c r="L13904" s="469">
        <f t="shared" si="1264"/>
        <v>2.0486140525109775E-2</v>
      </c>
    </row>
    <row r="13905" spans="1:12">
      <c r="A13905" s="98" t="str">
        <f t="shared" si="1258"/>
        <v>D800-120</v>
      </c>
      <c r="B13905" s="98">
        <f t="shared" si="1261"/>
        <v>13</v>
      </c>
      <c r="C13905" s="98">
        <f t="shared" si="1262"/>
        <v>6</v>
      </c>
      <c r="D13905" s="98">
        <f t="shared" si="1259"/>
        <v>162</v>
      </c>
      <c r="E13905" s="98">
        <f t="shared" si="1260"/>
        <v>34</v>
      </c>
      <c r="F13905" s="397">
        <f>F13904+(E13905-E13904)*(F13907-F13904)/(E13907-E13904)</f>
        <v>4.5163666666666664</v>
      </c>
      <c r="G13905" s="98">
        <v>15</v>
      </c>
      <c r="H13905" s="491">
        <f>H13904+(E13905-E13904)*(H13907-H13904)/(E13907-E13904)</f>
        <v>0.55278666666666665</v>
      </c>
      <c r="I13905" s="492">
        <f>I13904+(E13905-E13904)*(I13907-I13904)/(E13907-E13904)</f>
        <v>8.1666666666666661</v>
      </c>
      <c r="J13905" s="397">
        <f>J13904+(E13905-E13904)*(J13907-J13904)/(E13907-E13904)</f>
        <v>0.48480000000000001</v>
      </c>
      <c r="K13905" s="469">
        <f t="shared" si="1263"/>
        <v>8.1701801780071879</v>
      </c>
      <c r="L13905" s="469">
        <f t="shared" si="1264"/>
        <v>3.5135113405218021E-3</v>
      </c>
    </row>
    <row r="13906" spans="1:12">
      <c r="A13906" s="98" t="str">
        <f t="shared" si="1258"/>
        <v>D800-120</v>
      </c>
      <c r="B13906" s="98">
        <f t="shared" si="1261"/>
        <v>13</v>
      </c>
      <c r="C13906" s="98">
        <f t="shared" si="1262"/>
        <v>6</v>
      </c>
      <c r="D13906" s="98">
        <f t="shared" si="1259"/>
        <v>162</v>
      </c>
      <c r="E13906" s="98">
        <f t="shared" si="1260"/>
        <v>35</v>
      </c>
      <c r="F13906" s="397">
        <f>F13904+(E13906-E13904)*(F13907-F13904)/(E13907-E13904)</f>
        <v>4.527333333333333</v>
      </c>
      <c r="G13906" s="98">
        <v>15</v>
      </c>
      <c r="H13906" s="491">
        <f>H13904+(E13906-E13904)*(H13907-H13904)/(E13907-E13904)</f>
        <v>0.55075433333333335</v>
      </c>
      <c r="I13906" s="492">
        <f>I13904+(E13906-E13904)*(I13907-I13904)/(E13907-E13904)</f>
        <v>8.2333333333333343</v>
      </c>
      <c r="J13906" s="397">
        <f>J13904+(E13906-E13904)*(J13907-J13904)/(E13907-E13904)</f>
        <v>0.48070000000000002</v>
      </c>
      <c r="K13906" s="469">
        <f t="shared" si="1263"/>
        <v>8.2202409664805174</v>
      </c>
      <c r="L13906" s="469">
        <f t="shared" si="1264"/>
        <v>-1.3092366852816895E-2</v>
      </c>
    </row>
    <row r="13907" spans="1:12">
      <c r="A13907" s="480" t="str">
        <f t="shared" si="1258"/>
        <v>D800-120</v>
      </c>
      <c r="B13907" s="480">
        <f t="shared" si="1261"/>
        <v>13</v>
      </c>
      <c r="C13907" s="480">
        <f t="shared" si="1262"/>
        <v>6</v>
      </c>
      <c r="D13907" s="480">
        <f t="shared" si="1259"/>
        <v>162</v>
      </c>
      <c r="E13907" s="480">
        <f t="shared" si="1260"/>
        <v>36</v>
      </c>
      <c r="F13907" s="484">
        <v>4.5382999999999996</v>
      </c>
      <c r="G13907" s="480">
        <v>15</v>
      </c>
      <c r="H13907" s="482">
        <v>0.54872200000000004</v>
      </c>
      <c r="I13907" s="483">
        <v>8.3000000000000007</v>
      </c>
      <c r="J13907" s="484">
        <v>0.47660000000000002</v>
      </c>
      <c r="K13907" s="469">
        <f t="shared" si="1263"/>
        <v>8.2706725810155213</v>
      </c>
      <c r="L13907" s="469">
        <f t="shared" si="1264"/>
        <v>-2.9327418984479436E-2</v>
      </c>
    </row>
    <row r="13908" spans="1:12">
      <c r="A13908" s="98" t="str">
        <f t="shared" si="1258"/>
        <v>D800-120</v>
      </c>
      <c r="B13908" s="98">
        <f t="shared" si="1261"/>
        <v>13</v>
      </c>
      <c r="C13908" s="98">
        <f t="shared" si="1262"/>
        <v>6</v>
      </c>
      <c r="D13908" s="98">
        <f t="shared" si="1259"/>
        <v>162</v>
      </c>
      <c r="E13908" s="98">
        <f t="shared" si="1260"/>
        <v>37</v>
      </c>
      <c r="F13908" s="397">
        <f>F13907+(E13908-E13907)*(F13910-F13907)/(E13910-E13907)</f>
        <v>4.5492333333333335</v>
      </c>
      <c r="G13908" s="98">
        <v>15</v>
      </c>
      <c r="H13908" s="491">
        <f>H13907+(E13908-E13907)*(H13910-H13907)/(E13910-E13907)</f>
        <v>0.54669233333333334</v>
      </c>
      <c r="I13908" s="492">
        <f>I13907+(E13908-E13907)*(I13910-I13907)/(E13910-E13907)</f>
        <v>8.3333333333333339</v>
      </c>
      <c r="J13908" s="397">
        <f>J13907+(E13908-E13907)*(J13910-J13907)/(E13910-E13907)</f>
        <v>0.47253333333333336</v>
      </c>
      <c r="K13908" s="469">
        <f t="shared" si="1263"/>
        <v>8.3213775938568748</v>
      </c>
      <c r="L13908" s="469">
        <f t="shared" si="1264"/>
        <v>-1.1955739476459115E-2</v>
      </c>
    </row>
    <row r="13909" spans="1:12">
      <c r="A13909" s="98" t="str">
        <f t="shared" si="1258"/>
        <v>D800-120</v>
      </c>
      <c r="B13909" s="98">
        <f t="shared" si="1261"/>
        <v>13</v>
      </c>
      <c r="C13909" s="98">
        <f t="shared" si="1262"/>
        <v>6</v>
      </c>
      <c r="D13909" s="98">
        <f t="shared" si="1259"/>
        <v>162</v>
      </c>
      <c r="E13909" s="98">
        <f t="shared" si="1260"/>
        <v>38</v>
      </c>
      <c r="F13909" s="397">
        <f>F13907+(E13909-E13907)*(F13910-F13907)/(E13910-E13907)</f>
        <v>4.5601666666666665</v>
      </c>
      <c r="G13909" s="98">
        <v>15</v>
      </c>
      <c r="H13909" s="491">
        <f>H13907+(E13909-E13907)*(H13910-H13907)/(E13910-E13907)</f>
        <v>0.54466266666666674</v>
      </c>
      <c r="I13909" s="492">
        <f>I13907+(E13909-E13907)*(I13910-I13907)/(E13910-E13907)</f>
        <v>8.3666666666666671</v>
      </c>
      <c r="J13909" s="397">
        <f>J13907+(E13909-E13907)*(J13910-J13907)/(E13910-E13907)</f>
        <v>0.46846666666666664</v>
      </c>
      <c r="K13909" s="469">
        <f t="shared" si="1263"/>
        <v>8.372460507665906</v>
      </c>
      <c r="L13909" s="469">
        <f t="shared" si="1264"/>
        <v>5.7938409992388529E-3</v>
      </c>
    </row>
    <row r="13910" spans="1:12">
      <c r="A13910" s="480" t="str">
        <f t="shared" si="1258"/>
        <v>D800-120</v>
      </c>
      <c r="B13910" s="480">
        <f t="shared" si="1261"/>
        <v>13</v>
      </c>
      <c r="C13910" s="480">
        <f t="shared" si="1262"/>
        <v>6</v>
      </c>
      <c r="D13910" s="480">
        <f t="shared" si="1259"/>
        <v>162</v>
      </c>
      <c r="E13910" s="480">
        <f t="shared" si="1260"/>
        <v>39</v>
      </c>
      <c r="F13910" s="484">
        <v>4.5711000000000004</v>
      </c>
      <c r="G13910" s="480">
        <v>15</v>
      </c>
      <c r="H13910" s="482">
        <v>0.54263300000000003</v>
      </c>
      <c r="I13910" s="483">
        <v>8.4</v>
      </c>
      <c r="J13910" s="484">
        <v>0.46439999999999998</v>
      </c>
      <c r="K13910" s="469">
        <f t="shared" si="1263"/>
        <v>8.4239255629495435</v>
      </c>
      <c r="L13910" s="469">
        <f t="shared" si="1264"/>
        <v>2.3925562949543178E-2</v>
      </c>
    </row>
    <row r="13911" spans="1:12">
      <c r="A13911" s="98" t="str">
        <f t="shared" si="1258"/>
        <v>D800-120</v>
      </c>
      <c r="B13911" s="98">
        <f t="shared" si="1261"/>
        <v>13</v>
      </c>
      <c r="C13911" s="98">
        <f t="shared" si="1262"/>
        <v>6</v>
      </c>
      <c r="D13911" s="98">
        <f t="shared" si="1259"/>
        <v>162</v>
      </c>
      <c r="E13911" s="98">
        <f t="shared" si="1260"/>
        <v>40</v>
      </c>
      <c r="F13911" s="397">
        <f>F13910+(E13911-E13910)*(F13913-F13910)/(E13913-E13910)</f>
        <v>4.5819333333333336</v>
      </c>
      <c r="G13911" s="98">
        <v>15</v>
      </c>
      <c r="H13911" s="491">
        <f>H13910+(E13911-E13910)*(H13913-H13910)/(E13913-E13910)</f>
        <v>0.540605</v>
      </c>
      <c r="I13911" s="492">
        <f>I13910+(E13911-E13910)*(I13913-I13910)/(E13913-E13910)</f>
        <v>8.4666666666666668</v>
      </c>
      <c r="J13911" s="397">
        <f>J13910+(E13911-E13910)*(J13913-J13910)/(E13913-E13910)</f>
        <v>0.46033333333333332</v>
      </c>
      <c r="K13911" s="469">
        <f t="shared" si="1263"/>
        <v>8.4755659554264824</v>
      </c>
      <c r="L13911" s="469">
        <f t="shared" si="1264"/>
        <v>8.8992887598156045E-3</v>
      </c>
    </row>
    <row r="13912" spans="1:12">
      <c r="A13912" s="98" t="str">
        <f t="shared" si="1258"/>
        <v>D800-120</v>
      </c>
      <c r="B13912" s="98">
        <f t="shared" si="1261"/>
        <v>13</v>
      </c>
      <c r="C13912" s="98">
        <f t="shared" si="1262"/>
        <v>6</v>
      </c>
      <c r="D13912" s="98">
        <f t="shared" si="1259"/>
        <v>162</v>
      </c>
      <c r="E13912" s="98">
        <f t="shared" si="1260"/>
        <v>41</v>
      </c>
      <c r="F13912" s="397">
        <f>F13910+(E13912-E13910)*(F13913-F13910)/(E13913-E13910)</f>
        <v>4.5927666666666669</v>
      </c>
      <c r="G13912" s="98">
        <v>15</v>
      </c>
      <c r="H13912" s="491">
        <f>H13910+(E13912-E13910)*(H13913-H13910)/(E13913-E13910)</f>
        <v>0.53857700000000008</v>
      </c>
      <c r="I13912" s="492">
        <f>I13910+(E13912-E13910)*(I13913-I13910)/(E13913-E13910)</f>
        <v>8.5333333333333332</v>
      </c>
      <c r="J13912" s="397">
        <f>J13910+(E13912-E13910)*(J13913-J13910)/(E13913-E13910)</f>
        <v>0.45626666666666665</v>
      </c>
      <c r="K13912" s="469">
        <f t="shared" si="1263"/>
        <v>8.5275952494567466</v>
      </c>
      <c r="L13912" s="469">
        <f t="shared" si="1264"/>
        <v>-5.738083876586586E-3</v>
      </c>
    </row>
    <row r="13913" spans="1:12">
      <c r="A13913" s="480" t="str">
        <f t="shared" si="1258"/>
        <v>D800-120</v>
      </c>
      <c r="B13913" s="480">
        <f t="shared" si="1261"/>
        <v>13</v>
      </c>
      <c r="C13913" s="480">
        <f t="shared" si="1262"/>
        <v>6</v>
      </c>
      <c r="D13913" s="480">
        <f t="shared" si="1259"/>
        <v>162</v>
      </c>
      <c r="E13913" s="480">
        <f t="shared" si="1260"/>
        <v>42</v>
      </c>
      <c r="F13913" s="484">
        <v>4.6036000000000001</v>
      </c>
      <c r="G13913" s="480">
        <v>15</v>
      </c>
      <c r="H13913" s="482">
        <v>0.53654900000000005</v>
      </c>
      <c r="I13913" s="483">
        <v>8.6</v>
      </c>
      <c r="J13913" s="484">
        <v>0.45219999999999999</v>
      </c>
      <c r="K13913" s="469">
        <f t="shared" si="1263"/>
        <v>8.5800178548464352</v>
      </c>
      <c r="L13913" s="469">
        <f t="shared" si="1264"/>
        <v>-1.9982145153564446E-2</v>
      </c>
    </row>
    <row r="13914" spans="1:12">
      <c r="A13914" s="98" t="str">
        <f t="shared" si="1258"/>
        <v>D800-120</v>
      </c>
      <c r="B13914" s="98">
        <f t="shared" si="1261"/>
        <v>13</v>
      </c>
      <c r="C13914" s="98">
        <f t="shared" si="1262"/>
        <v>6</v>
      </c>
      <c r="D13914" s="98">
        <f t="shared" si="1259"/>
        <v>162</v>
      </c>
      <c r="E13914" s="98">
        <f t="shared" si="1260"/>
        <v>43</v>
      </c>
      <c r="F13914" s="397">
        <f>F13913+(E13914-E13913)*(F13916-F13913)/(E13916-E13913)</f>
        <v>4.6143666666666672</v>
      </c>
      <c r="G13914" s="98">
        <v>15</v>
      </c>
      <c r="H13914" s="491">
        <f>H13913+(E13914-E13913)*(H13916-H13913)/(E13916-E13913)</f>
        <v>0.53452200000000005</v>
      </c>
      <c r="I13914" s="492">
        <f>I13913+(E13914-E13913)*(I13916-I13913)/(E13916-E13913)</f>
        <v>8.6333333333333329</v>
      </c>
      <c r="J13914" s="397">
        <f>J13913+(E13914-E13913)*(J13916-J13913)/(E13916-E13913)</f>
        <v>0.44813333333333333</v>
      </c>
      <c r="K13914" s="469">
        <f t="shared" si="1263"/>
        <v>8.6326973757238559</v>
      </c>
      <c r="L13914" s="469">
        <f t="shared" si="1264"/>
        <v>-6.3595760947698921E-4</v>
      </c>
    </row>
    <row r="13915" spans="1:12">
      <c r="A13915" s="98" t="str">
        <f t="shared" si="1258"/>
        <v>D800-120</v>
      </c>
      <c r="B13915" s="98">
        <f t="shared" si="1261"/>
        <v>13</v>
      </c>
      <c r="C13915" s="98">
        <f t="shared" si="1262"/>
        <v>6</v>
      </c>
      <c r="D13915" s="98">
        <f t="shared" si="1259"/>
        <v>162</v>
      </c>
      <c r="E13915" s="98">
        <f t="shared" si="1260"/>
        <v>44</v>
      </c>
      <c r="F13915" s="397">
        <f>F13913+(E13915-E13913)*(F13916-F13913)/(E13916-E13913)</f>
        <v>4.6251333333333333</v>
      </c>
      <c r="G13915" s="98">
        <v>15</v>
      </c>
      <c r="H13915" s="491">
        <f>H13913+(E13915-E13913)*(H13916-H13913)/(E13916-E13913)</f>
        <v>0.53249500000000005</v>
      </c>
      <c r="I13915" s="492">
        <f>I13913+(E13915-E13913)*(I13916-I13913)/(E13916-E13913)</f>
        <v>8.6666666666666661</v>
      </c>
      <c r="J13915" s="397">
        <f>J13913+(E13915-E13913)*(J13916-J13913)/(E13916-E13913)</f>
        <v>0.44406666666666667</v>
      </c>
      <c r="K13915" s="469">
        <f t="shared" si="1263"/>
        <v>8.6857779572265148</v>
      </c>
      <c r="L13915" s="469">
        <f t="shared" si="1264"/>
        <v>1.9111290559848726E-2</v>
      </c>
    </row>
    <row r="13916" spans="1:12">
      <c r="A13916" s="480" t="str">
        <f t="shared" si="1258"/>
        <v>D800-120</v>
      </c>
      <c r="B13916" s="480">
        <f t="shared" si="1261"/>
        <v>13</v>
      </c>
      <c r="C13916" s="480">
        <f t="shared" si="1262"/>
        <v>6</v>
      </c>
      <c r="D13916" s="480">
        <f t="shared" ref="D13916:D13947" si="1265">D13915</f>
        <v>162</v>
      </c>
      <c r="E13916" s="480">
        <f t="shared" si="1260"/>
        <v>45</v>
      </c>
      <c r="F13916" s="484">
        <v>4.6359000000000004</v>
      </c>
      <c r="G13916" s="480">
        <v>15</v>
      </c>
      <c r="H13916" s="482">
        <v>0.53046800000000005</v>
      </c>
      <c r="I13916" s="483">
        <v>8.6999999999999993</v>
      </c>
      <c r="J13916" s="484">
        <v>0.44</v>
      </c>
      <c r="K13916" s="469">
        <f t="shared" si="1263"/>
        <v>8.7392641968978335</v>
      </c>
      <c r="L13916" s="469">
        <f t="shared" si="1264"/>
        <v>3.9264196897834225E-2</v>
      </c>
    </row>
    <row r="13917" spans="1:12">
      <c r="A13917" s="98" t="str">
        <f t="shared" si="1258"/>
        <v>D800-120</v>
      </c>
      <c r="B13917" s="98">
        <f t="shared" si="1261"/>
        <v>13</v>
      </c>
      <c r="C13917" s="98">
        <f t="shared" si="1262"/>
        <v>6</v>
      </c>
      <c r="D13917" s="98">
        <f t="shared" si="1265"/>
        <v>162</v>
      </c>
      <c r="E13917" s="98">
        <f t="shared" si="1260"/>
        <v>46</v>
      </c>
      <c r="F13917" s="397">
        <f>F13916+(E13917-E13916)*(F13919-F13916)/(E13919-E13916)</f>
        <v>4.6466000000000003</v>
      </c>
      <c r="G13917" s="98">
        <v>15</v>
      </c>
      <c r="H13917" s="491">
        <f>H13916+(E13917-E13916)*(H13919-H13916)/(E13919-E13916)</f>
        <v>0.52844133333333332</v>
      </c>
      <c r="I13917" s="492">
        <f>I13916+(E13917-E13916)*(I13919-I13916)/(E13919-E13916)</f>
        <v>8.7666666666666657</v>
      </c>
      <c r="J13917" s="397">
        <f>J13916+(E13917-E13916)*(J13919-J13916)/(E13919-E13916)</f>
        <v>0.43590000000000001</v>
      </c>
      <c r="K13917" s="469">
        <f t="shared" si="1263"/>
        <v>8.7930290590440823</v>
      </c>
      <c r="L13917" s="469">
        <f t="shared" si="1264"/>
        <v>2.6362392377416555E-2</v>
      </c>
    </row>
    <row r="13918" spans="1:12">
      <c r="A13918" s="98" t="str">
        <f t="shared" si="1258"/>
        <v>D800-120</v>
      </c>
      <c r="B13918" s="98">
        <f t="shared" si="1261"/>
        <v>13</v>
      </c>
      <c r="C13918" s="98">
        <f t="shared" si="1262"/>
        <v>6</v>
      </c>
      <c r="D13918" s="98">
        <f t="shared" si="1265"/>
        <v>162</v>
      </c>
      <c r="E13918" s="98">
        <f t="shared" si="1260"/>
        <v>47</v>
      </c>
      <c r="F13918" s="397">
        <f>F13916+(E13918-E13916)*(F13919-F13916)/(E13919-E13916)</f>
        <v>4.6573000000000002</v>
      </c>
      <c r="G13918" s="98">
        <v>15</v>
      </c>
      <c r="H13918" s="491">
        <f>H13916+(E13918-E13916)*(H13919-H13916)/(E13919-E13916)</f>
        <v>0.5264146666666667</v>
      </c>
      <c r="I13918" s="492">
        <f>I13916+(E13918-E13916)*(I13919-I13916)/(E13919-E13916)</f>
        <v>8.8333333333333339</v>
      </c>
      <c r="J13918" s="397">
        <f>J13916+(E13918-E13916)*(J13919-J13916)/(E13919-E13916)</f>
        <v>0.43180000000000002</v>
      </c>
      <c r="K13918" s="469">
        <f t="shared" si="1263"/>
        <v>8.8472079045416674</v>
      </c>
      <c r="L13918" s="469">
        <f t="shared" si="1264"/>
        <v>1.3874571208333464E-2</v>
      </c>
    </row>
    <row r="13919" spans="1:12">
      <c r="A13919" s="480" t="str">
        <f t="shared" si="1258"/>
        <v>D800-120</v>
      </c>
      <c r="B13919" s="480">
        <f t="shared" si="1261"/>
        <v>13</v>
      </c>
      <c r="C13919" s="480">
        <f t="shared" si="1262"/>
        <v>6</v>
      </c>
      <c r="D13919" s="480">
        <f t="shared" si="1265"/>
        <v>162</v>
      </c>
      <c r="E13919" s="480">
        <f t="shared" si="1260"/>
        <v>48</v>
      </c>
      <c r="F13919" s="484">
        <v>4.6680000000000001</v>
      </c>
      <c r="G13919" s="480">
        <v>15</v>
      </c>
      <c r="H13919" s="482">
        <v>0.52438799999999997</v>
      </c>
      <c r="I13919" s="483">
        <v>8.9</v>
      </c>
      <c r="J13919" s="484">
        <v>0.42770000000000002</v>
      </c>
      <c r="K13919" s="469">
        <f t="shared" si="1263"/>
        <v>8.9018055333073995</v>
      </c>
      <c r="L13919" s="469">
        <f t="shared" si="1264"/>
        <v>1.8055333073991875E-3</v>
      </c>
    </row>
    <row r="13920" spans="1:12">
      <c r="A13920" s="98" t="str">
        <f t="shared" si="1258"/>
        <v>D800-120</v>
      </c>
      <c r="B13920" s="98">
        <f t="shared" si="1261"/>
        <v>13</v>
      </c>
      <c r="C13920" s="98">
        <f t="shared" si="1262"/>
        <v>6</v>
      </c>
      <c r="D13920" s="98">
        <f t="shared" si="1265"/>
        <v>162</v>
      </c>
      <c r="E13920" s="98">
        <f t="shared" si="1260"/>
        <v>49</v>
      </c>
      <c r="F13920" s="397">
        <f>F13919+(E13920-E13919)*(F13922-F13919)/(E13922-E13919)</f>
        <v>4.6786333333333339</v>
      </c>
      <c r="G13920" s="98">
        <v>15</v>
      </c>
      <c r="H13920" s="491">
        <f>H13919+(E13920-E13919)*(H13922-H13919)/(E13922-E13919)</f>
        <v>0.52235999999999994</v>
      </c>
      <c r="I13920" s="492">
        <f>I13919+(E13920-E13919)*(I13922-I13919)/(E13922-E13919)</f>
        <v>8.9666666666666668</v>
      </c>
      <c r="J13920" s="397">
        <f>J13919+(E13920-E13919)*(J13922-J13919)/(E13922-E13919)</f>
        <v>0.42363333333333336</v>
      </c>
      <c r="K13920" s="469">
        <f t="shared" si="1263"/>
        <v>8.9567220563085499</v>
      </c>
      <c r="L13920" s="469">
        <f t="shared" si="1264"/>
        <v>-9.9446103581168899E-3</v>
      </c>
    </row>
    <row r="13921" spans="1:12">
      <c r="A13921" s="98" t="str">
        <f t="shared" si="1258"/>
        <v>D800-120</v>
      </c>
      <c r="B13921" s="98">
        <f t="shared" si="1261"/>
        <v>13</v>
      </c>
      <c r="C13921" s="98">
        <f t="shared" si="1262"/>
        <v>6</v>
      </c>
      <c r="D13921" s="98">
        <f t="shared" si="1265"/>
        <v>162</v>
      </c>
      <c r="E13921" s="98">
        <f t="shared" si="1260"/>
        <v>50</v>
      </c>
      <c r="F13921" s="397">
        <f>F13919+(E13921-E13919)*(F13922-F13919)/(E13922-E13919)</f>
        <v>4.6892666666666667</v>
      </c>
      <c r="G13921" s="98">
        <v>15</v>
      </c>
      <c r="H13921" s="491">
        <f>H13919+(E13921-E13919)*(H13922-H13919)/(E13922-E13919)</f>
        <v>0.52033200000000002</v>
      </c>
      <c r="I13921" s="492">
        <f>I13919+(E13921-E13919)*(I13922-I13919)/(E13922-E13919)</f>
        <v>9.0333333333333332</v>
      </c>
      <c r="J13921" s="397">
        <f>J13919+(E13921-E13919)*(J13922-J13919)/(E13922-E13919)</f>
        <v>0.41956666666666664</v>
      </c>
      <c r="K13921" s="469">
        <f t="shared" si="1263"/>
        <v>9.0120666548793196</v>
      </c>
      <c r="L13921" s="469">
        <f t="shared" si="1264"/>
        <v>-2.1266678454013643E-2</v>
      </c>
    </row>
    <row r="13922" spans="1:12">
      <c r="A13922" s="480" t="str">
        <f t="shared" si="1258"/>
        <v>D800-120</v>
      </c>
      <c r="B13922" s="480">
        <f t="shared" si="1261"/>
        <v>13</v>
      </c>
      <c r="C13922" s="480">
        <f t="shared" si="1262"/>
        <v>6</v>
      </c>
      <c r="D13922" s="480">
        <f t="shared" si="1265"/>
        <v>162</v>
      </c>
      <c r="E13922" s="480">
        <f t="shared" si="1260"/>
        <v>51</v>
      </c>
      <c r="F13922" s="484">
        <v>4.6999000000000004</v>
      </c>
      <c r="G13922" s="480">
        <v>15</v>
      </c>
      <c r="H13922" s="482">
        <v>0.51830399999999999</v>
      </c>
      <c r="I13922" s="483">
        <v>9.1</v>
      </c>
      <c r="J13922" s="484">
        <v>0.41549999999999998</v>
      </c>
      <c r="K13922" s="469">
        <f t="shared" si="1263"/>
        <v>9.0678443538926974</v>
      </c>
      <c r="L13922" s="469">
        <f t="shared" si="1264"/>
        <v>-3.215564610730226E-2</v>
      </c>
    </row>
    <row r="13923" spans="1:12">
      <c r="A13923" s="98" t="str">
        <f t="shared" si="1258"/>
        <v>D800-120</v>
      </c>
      <c r="B13923" s="98">
        <f t="shared" si="1261"/>
        <v>13</v>
      </c>
      <c r="C13923" s="98">
        <f t="shared" si="1262"/>
        <v>6</v>
      </c>
      <c r="D13923" s="98">
        <f t="shared" si="1265"/>
        <v>162</v>
      </c>
      <c r="E13923" s="98">
        <f t="shared" si="1260"/>
        <v>52</v>
      </c>
      <c r="F13923" s="397">
        <f>F13922+(E13923-E13922)*(F13925-F13922)/(E13925-E13922)</f>
        <v>4.7104333333333335</v>
      </c>
      <c r="G13923" s="98">
        <v>15</v>
      </c>
      <c r="H13923" s="491">
        <f>H13922+(E13923-E13922)*(H13925-H13922)/(E13925-E13922)</f>
        <v>0.51627466666666666</v>
      </c>
      <c r="I13923" s="492">
        <f>I13922+(E13923-E13922)*(I13925-I13922)/(E13925-E13922)</f>
        <v>9.1333333333333329</v>
      </c>
      <c r="J13923" s="397">
        <f>J13922+(E13923-E13922)*(J13925-J13922)/(E13925-E13922)</f>
        <v>0.41143333333333332</v>
      </c>
      <c r="K13923" s="469">
        <f t="shared" si="1263"/>
        <v>9.1238901256695399</v>
      </c>
      <c r="L13923" s="469">
        <f t="shared" si="1264"/>
        <v>-9.4432076637929185E-3</v>
      </c>
    </row>
    <row r="13924" spans="1:12">
      <c r="A13924" s="98" t="str">
        <f t="shared" si="1258"/>
        <v>D800-120</v>
      </c>
      <c r="B13924" s="98">
        <f t="shared" si="1261"/>
        <v>13</v>
      </c>
      <c r="C13924" s="98">
        <f t="shared" si="1262"/>
        <v>6</v>
      </c>
      <c r="D13924" s="98">
        <f t="shared" si="1265"/>
        <v>162</v>
      </c>
      <c r="E13924" s="98">
        <f t="shared" si="1260"/>
        <v>53</v>
      </c>
      <c r="F13924" s="397">
        <f>F13922+(E13924-E13922)*(F13925-F13922)/(E13925-E13922)</f>
        <v>4.7209666666666665</v>
      </c>
      <c r="G13924" s="98">
        <v>15</v>
      </c>
      <c r="H13924" s="491">
        <f>H13922+(E13924-E13922)*(H13925-H13922)/(E13925-E13922)</f>
        <v>0.51424533333333333</v>
      </c>
      <c r="I13924" s="492">
        <f>I13922+(E13924-E13922)*(I13925-I13922)/(E13925-E13922)</f>
        <v>9.1666666666666661</v>
      </c>
      <c r="J13924" s="397">
        <f>J13922+(E13924-E13922)*(J13925-J13922)/(E13925-E13922)</f>
        <v>0.40736666666666665</v>
      </c>
      <c r="K13924" s="469">
        <f t="shared" si="1263"/>
        <v>9.1803782371060247</v>
      </c>
      <c r="L13924" s="469">
        <f t="shared" si="1264"/>
        <v>1.3711570439358667E-2</v>
      </c>
    </row>
    <row r="13925" spans="1:12">
      <c r="A13925" s="480" t="str">
        <f t="shared" si="1258"/>
        <v>D800-120</v>
      </c>
      <c r="B13925" s="480">
        <f t="shared" si="1261"/>
        <v>13</v>
      </c>
      <c r="C13925" s="480">
        <f t="shared" si="1262"/>
        <v>6</v>
      </c>
      <c r="D13925" s="480">
        <f t="shared" si="1265"/>
        <v>162</v>
      </c>
      <c r="E13925" s="480">
        <f t="shared" si="1260"/>
        <v>54</v>
      </c>
      <c r="F13925" s="484">
        <v>4.7314999999999996</v>
      </c>
      <c r="G13925" s="480">
        <v>15</v>
      </c>
      <c r="H13925" s="482">
        <v>0.512216</v>
      </c>
      <c r="I13925" s="483">
        <v>9.1999999999999993</v>
      </c>
      <c r="J13925" s="484">
        <v>0.40329999999999999</v>
      </c>
      <c r="K13925" s="469">
        <f t="shared" si="1263"/>
        <v>9.2373139456791655</v>
      </c>
      <c r="L13925" s="469">
        <f t="shared" si="1264"/>
        <v>3.7313945679166238E-2</v>
      </c>
    </row>
    <row r="13926" spans="1:12">
      <c r="A13926" s="98" t="str">
        <f t="shared" si="1258"/>
        <v>D800-120</v>
      </c>
      <c r="B13926" s="98">
        <f t="shared" si="1261"/>
        <v>13</v>
      </c>
      <c r="C13926" s="98">
        <f t="shared" si="1262"/>
        <v>6</v>
      </c>
      <c r="D13926" s="98">
        <f t="shared" si="1265"/>
        <v>162</v>
      </c>
      <c r="E13926" s="98">
        <f t="shared" si="1260"/>
        <v>55</v>
      </c>
      <c r="F13926" s="397">
        <f>F13925+(E13926-E13925)*(F13928-F13925)/(E13928-E13925)</f>
        <v>4.7419666666666664</v>
      </c>
      <c r="G13926" s="98">
        <v>15</v>
      </c>
      <c r="H13926" s="491">
        <f>H13925+(E13926-E13925)*(H13928-H13925)/(E13928-E13925)</f>
        <v>0.51018399999999997</v>
      </c>
      <c r="I13926" s="492">
        <f>I13925+(E13926-E13925)*(I13928-I13925)/(E13928-E13925)</f>
        <v>9.2666666666666657</v>
      </c>
      <c r="J13926" s="397">
        <f>J13925+(E13926-E13925)*(J13928-J13925)/(E13928-E13925)</f>
        <v>0.39923333333333333</v>
      </c>
      <c r="K13926" s="469">
        <f t="shared" si="1263"/>
        <v>9.2946205029296625</v>
      </c>
      <c r="L13926" s="469">
        <f t="shared" si="1264"/>
        <v>2.7953836262996745E-2</v>
      </c>
    </row>
    <row r="13927" spans="1:12">
      <c r="A13927" s="98" t="str">
        <f t="shared" si="1258"/>
        <v>D800-120</v>
      </c>
      <c r="B13927" s="98">
        <f t="shared" si="1261"/>
        <v>13</v>
      </c>
      <c r="C13927" s="98">
        <f t="shared" si="1262"/>
        <v>6</v>
      </c>
      <c r="D13927" s="98">
        <f t="shared" si="1265"/>
        <v>162</v>
      </c>
      <c r="E13927" s="98">
        <f t="shared" si="1260"/>
        <v>56</v>
      </c>
      <c r="F13927" s="397">
        <f>F13925+(E13927-E13925)*(F13928-F13925)/(E13928-E13925)</f>
        <v>4.7524333333333333</v>
      </c>
      <c r="G13927" s="98">
        <v>15</v>
      </c>
      <c r="H13927" s="491">
        <f>H13925+(E13927-E13925)*(H13928-H13925)/(E13928-E13925)</f>
        <v>0.50815200000000005</v>
      </c>
      <c r="I13927" s="492">
        <f>I13925+(E13927-E13925)*(I13928-I13925)/(E13928-E13925)</f>
        <v>9.3333333333333339</v>
      </c>
      <c r="J13927" s="397">
        <f>J13925+(E13927-E13925)*(J13928-J13925)/(E13928-E13925)</f>
        <v>0.39516666666666667</v>
      </c>
      <c r="K13927" s="469">
        <f t="shared" si="1263"/>
        <v>9.3523853755044417</v>
      </c>
      <c r="L13927" s="469">
        <f t="shared" si="1264"/>
        <v>1.9052042171107786E-2</v>
      </c>
    </row>
    <row r="13928" spans="1:12">
      <c r="A13928" s="480" t="str">
        <f t="shared" si="1258"/>
        <v>D800-120</v>
      </c>
      <c r="B13928" s="480">
        <f t="shared" si="1261"/>
        <v>13</v>
      </c>
      <c r="C13928" s="480">
        <f t="shared" si="1262"/>
        <v>6</v>
      </c>
      <c r="D13928" s="480">
        <f t="shared" si="1265"/>
        <v>162</v>
      </c>
      <c r="E13928" s="480">
        <f t="shared" si="1260"/>
        <v>57</v>
      </c>
      <c r="F13928" s="484">
        <v>4.7629000000000001</v>
      </c>
      <c r="G13928" s="480">
        <v>15</v>
      </c>
      <c r="H13928" s="482">
        <v>0.50612000000000001</v>
      </c>
      <c r="I13928" s="483">
        <v>9.4</v>
      </c>
      <c r="J13928" s="484">
        <v>0.3911</v>
      </c>
      <c r="K13928" s="469">
        <f t="shared" si="1263"/>
        <v>9.4106140836165331</v>
      </c>
      <c r="L13928" s="469">
        <f t="shared" si="1264"/>
        <v>1.061408361653271E-2</v>
      </c>
    </row>
    <row r="13929" spans="1:12">
      <c r="A13929" s="98" t="str">
        <f t="shared" si="1258"/>
        <v>D800-120</v>
      </c>
      <c r="B13929" s="98">
        <f t="shared" si="1261"/>
        <v>13</v>
      </c>
      <c r="C13929" s="98">
        <f t="shared" si="1262"/>
        <v>6</v>
      </c>
      <c r="D13929" s="98">
        <f t="shared" si="1265"/>
        <v>162</v>
      </c>
      <c r="E13929" s="98">
        <f t="shared" si="1260"/>
        <v>58</v>
      </c>
      <c r="F13929" s="397">
        <f>F13928+(E13929-E13928)*(F13931-F13928)/(E13931-E13928)</f>
        <v>4.7733333333333334</v>
      </c>
      <c r="G13929" s="98">
        <v>15</v>
      </c>
      <c r="H13929" s="491">
        <f>H13928+(E13929-E13928)*(H13931-H13928)/(E13931-E13928)</f>
        <v>0.50408466666666663</v>
      </c>
      <c r="I13929" s="492">
        <f>I13928+(E13929-E13928)*(I13931-I13928)/(E13931-E13928)</f>
        <v>9.4666666666666668</v>
      </c>
      <c r="J13929" s="397">
        <f>J13928+(E13929-E13928)*(J13931-J13928)/(E13931-E13928)</f>
        <v>0.38703333333333334</v>
      </c>
      <c r="K13929" s="469">
        <f t="shared" si="1263"/>
        <v>9.4693087272376211</v>
      </c>
      <c r="L13929" s="469">
        <f t="shared" si="1264"/>
        <v>2.6420605709542855E-3</v>
      </c>
    </row>
    <row r="13930" spans="1:12">
      <c r="A13930" s="98" t="str">
        <f t="shared" si="1258"/>
        <v>D800-120</v>
      </c>
      <c r="B13930" s="98">
        <f t="shared" si="1261"/>
        <v>13</v>
      </c>
      <c r="C13930" s="98">
        <f t="shared" si="1262"/>
        <v>6</v>
      </c>
      <c r="D13930" s="98">
        <f t="shared" si="1265"/>
        <v>162</v>
      </c>
      <c r="E13930" s="98">
        <f t="shared" si="1260"/>
        <v>59</v>
      </c>
      <c r="F13930" s="397">
        <f>F13928+(E13930-E13928)*(F13931-F13928)/(E13931-E13928)</f>
        <v>4.7837666666666667</v>
      </c>
      <c r="G13930" s="98">
        <v>15</v>
      </c>
      <c r="H13930" s="491">
        <f>H13928+(E13930-E13928)*(H13931-H13928)/(E13931-E13928)</f>
        <v>0.50204933333333335</v>
      </c>
      <c r="I13930" s="492">
        <f>I13928+(E13930-E13928)*(I13931-I13928)/(E13931-E13928)</f>
        <v>9.5333333333333332</v>
      </c>
      <c r="J13930" s="397">
        <f>J13928+(E13930-E13928)*(J13931-J13928)/(E13931-E13928)</f>
        <v>0.38296666666666668</v>
      </c>
      <c r="K13930" s="469">
        <f t="shared" si="1263"/>
        <v>9.5284792729532555</v>
      </c>
      <c r="L13930" s="469">
        <f t="shared" si="1264"/>
        <v>-4.8540603800777404E-3</v>
      </c>
    </row>
    <row r="13931" spans="1:12">
      <c r="A13931" s="480" t="str">
        <f t="shared" si="1258"/>
        <v>D800-120</v>
      </c>
      <c r="B13931" s="480">
        <f t="shared" si="1261"/>
        <v>13</v>
      </c>
      <c r="C13931" s="480">
        <f t="shared" si="1262"/>
        <v>6</v>
      </c>
      <c r="D13931" s="480">
        <f t="shared" si="1265"/>
        <v>162</v>
      </c>
      <c r="E13931" s="480">
        <f t="shared" si="1260"/>
        <v>60</v>
      </c>
      <c r="F13931" s="484">
        <v>4.7942</v>
      </c>
      <c r="G13931" s="480">
        <v>15</v>
      </c>
      <c r="H13931" s="482">
        <v>0.50001399999999996</v>
      </c>
      <c r="I13931" s="483">
        <v>9.6</v>
      </c>
      <c r="J13931" s="484">
        <v>0.37890000000000001</v>
      </c>
      <c r="K13931" s="469">
        <f t="shared" si="1263"/>
        <v>9.5881315323170959</v>
      </c>
      <c r="L13931" s="469">
        <f t="shared" si="1264"/>
        <v>-1.1868467682903727E-2</v>
      </c>
    </row>
    <row r="13932" spans="1:12">
      <c r="A13932" s="98" t="str">
        <f t="shared" si="1258"/>
        <v>D800-120</v>
      </c>
      <c r="B13932" s="98">
        <f t="shared" si="1261"/>
        <v>13</v>
      </c>
      <c r="C13932" s="98">
        <f t="shared" si="1262"/>
        <v>6</v>
      </c>
      <c r="D13932" s="98">
        <f t="shared" si="1265"/>
        <v>162</v>
      </c>
      <c r="E13932" s="98">
        <f t="shared" si="1260"/>
        <v>61</v>
      </c>
      <c r="F13932" s="397">
        <f>F13931+(E13932-E13931)*(F13934-F13931)/(E13934-E13931)</f>
        <v>4.8045333333333335</v>
      </c>
      <c r="G13932" s="98">
        <v>15</v>
      </c>
      <c r="H13932" s="491">
        <f>H13931+(E13932-E13931)*(H13934-H13931)/(E13934-E13931)</f>
        <v>0.4979743333333333</v>
      </c>
      <c r="I13932" s="492">
        <f>I13931+(E13932-E13931)*(I13934-I13931)/(E13934-E13931)</f>
        <v>9.6666666666666661</v>
      </c>
      <c r="J13932" s="397">
        <f>J13931+(E13932-E13931)*(J13934-J13931)/(E13934-E13931)</f>
        <v>0.37480000000000002</v>
      </c>
      <c r="K13932" s="469">
        <f t="shared" si="1263"/>
        <v>9.6481545568278957</v>
      </c>
      <c r="L13932" s="469">
        <f t="shared" si="1264"/>
        <v>-1.8512109838770385E-2</v>
      </c>
    </row>
    <row r="13933" spans="1:12">
      <c r="A13933" s="98" t="str">
        <f t="shared" si="1258"/>
        <v>D800-120</v>
      </c>
      <c r="B13933" s="98">
        <f t="shared" si="1261"/>
        <v>13</v>
      </c>
      <c r="C13933" s="98">
        <f t="shared" si="1262"/>
        <v>6</v>
      </c>
      <c r="D13933" s="98">
        <f t="shared" si="1265"/>
        <v>162</v>
      </c>
      <c r="E13933" s="98">
        <f t="shared" si="1260"/>
        <v>62</v>
      </c>
      <c r="F13933" s="397">
        <f>F13931+(E13933-E13931)*(F13934-F13931)/(E13934-E13931)</f>
        <v>4.8148666666666662</v>
      </c>
      <c r="G13933" s="98">
        <v>15</v>
      </c>
      <c r="H13933" s="491">
        <f>H13931+(E13933-E13931)*(H13934-H13931)/(E13934-E13931)</f>
        <v>0.49593466666666663</v>
      </c>
      <c r="I13933" s="492">
        <f>I13931+(E13933-E13931)*(I13934-I13931)/(E13934-E13931)</f>
        <v>9.7333333333333343</v>
      </c>
      <c r="J13933" s="397">
        <f>J13931+(E13933-E13931)*(J13934-J13931)/(E13934-E13931)</f>
        <v>0.37069999999999997</v>
      </c>
      <c r="K13933" s="469">
        <f t="shared" si="1263"/>
        <v>9.7086713034781464</v>
      </c>
      <c r="L13933" s="469">
        <f t="shared" si="1264"/>
        <v>-2.4662029855187839E-2</v>
      </c>
    </row>
    <row r="13934" spans="1:12">
      <c r="A13934" s="480" t="str">
        <f t="shared" si="1258"/>
        <v>D800-120</v>
      </c>
      <c r="B13934" s="480">
        <f t="shared" si="1261"/>
        <v>13</v>
      </c>
      <c r="C13934" s="480">
        <f t="shared" si="1262"/>
        <v>6</v>
      </c>
      <c r="D13934" s="480">
        <f t="shared" si="1265"/>
        <v>162</v>
      </c>
      <c r="E13934" s="480">
        <f t="shared" si="1260"/>
        <v>63</v>
      </c>
      <c r="F13934" s="484">
        <v>4.8251999999999997</v>
      </c>
      <c r="G13934" s="480">
        <v>15</v>
      </c>
      <c r="H13934" s="482">
        <v>0.49389499999999997</v>
      </c>
      <c r="I13934" s="483">
        <v>9.8000000000000007</v>
      </c>
      <c r="J13934" s="484">
        <v>0.36659999999999998</v>
      </c>
      <c r="K13934" s="469">
        <f t="shared" si="1263"/>
        <v>9.7696878891262315</v>
      </c>
      <c r="L13934" s="469">
        <f t="shared" si="1264"/>
        <v>-3.0312110873769171E-2</v>
      </c>
    </row>
    <row r="13935" spans="1:12">
      <c r="A13935" s="98" t="str">
        <f t="shared" si="1258"/>
        <v>D800-120</v>
      </c>
      <c r="B13935" s="98">
        <f t="shared" si="1261"/>
        <v>13</v>
      </c>
      <c r="C13935" s="98">
        <f t="shared" si="1262"/>
        <v>6</v>
      </c>
      <c r="D13935" s="98">
        <f t="shared" si="1265"/>
        <v>162</v>
      </c>
      <c r="E13935" s="98">
        <f t="shared" si="1260"/>
        <v>64</v>
      </c>
      <c r="F13935" s="397">
        <f>F13934+(E13935-E13934)*(F13937-F13934)/(E13937-E13934)</f>
        <v>4.8354666666666661</v>
      </c>
      <c r="G13935" s="98">
        <v>15</v>
      </c>
      <c r="H13935" s="491">
        <f>H13934+(E13935-E13934)*(H13937-H13934)/(E13937-E13934)</f>
        <v>0.49185033333333333</v>
      </c>
      <c r="I13935" s="492">
        <f>I13934+(E13935-E13934)*(I13937-I13934)/(E13937-E13934)</f>
        <v>9.8666666666666671</v>
      </c>
      <c r="J13935" s="397">
        <f>J13934+(E13935-E13934)*(J13937-J13934)/(E13937-E13934)</f>
        <v>0.36253333333333332</v>
      </c>
      <c r="K13935" s="469">
        <f t="shared" si="1263"/>
        <v>9.8311749305852523</v>
      </c>
      <c r="L13935" s="469">
        <f t="shared" si="1264"/>
        <v>-3.5491736081414871E-2</v>
      </c>
    </row>
    <row r="13936" spans="1:12">
      <c r="A13936" s="98" t="str">
        <f t="shared" si="1258"/>
        <v>D800-120</v>
      </c>
      <c r="B13936" s="98">
        <f t="shared" si="1261"/>
        <v>13</v>
      </c>
      <c r="C13936" s="98">
        <f t="shared" si="1262"/>
        <v>6</v>
      </c>
      <c r="D13936" s="98">
        <f t="shared" si="1265"/>
        <v>162</v>
      </c>
      <c r="E13936" s="98">
        <f t="shared" si="1260"/>
        <v>65</v>
      </c>
      <c r="F13936" s="397">
        <f>F13934+(E13936-E13934)*(F13937-F13934)/(E13937-E13934)</f>
        <v>4.8457333333333334</v>
      </c>
      <c r="G13936" s="98">
        <v>15</v>
      </c>
      <c r="H13936" s="491">
        <f>H13934+(E13936-E13934)*(H13937-H13934)/(E13937-E13934)</f>
        <v>0.48980566666666664</v>
      </c>
      <c r="I13936" s="492">
        <f>I13934+(E13936-E13934)*(I13937-I13934)/(E13937-E13934)</f>
        <v>9.9333333333333336</v>
      </c>
      <c r="J13936" s="397">
        <f>J13934+(E13936-E13934)*(J13937-J13934)/(E13937-E13934)</f>
        <v>0.35846666666666666</v>
      </c>
      <c r="K13936" s="469">
        <f t="shared" si="1263"/>
        <v>9.8931753205523023</v>
      </c>
      <c r="L13936" s="469">
        <f t="shared" si="1264"/>
        <v>-4.015801278103126E-2</v>
      </c>
    </row>
    <row r="13937" spans="1:12">
      <c r="A13937" s="480" t="str">
        <f t="shared" si="1258"/>
        <v>D800-120</v>
      </c>
      <c r="B13937" s="480">
        <f t="shared" si="1261"/>
        <v>13</v>
      </c>
      <c r="C13937" s="480">
        <f t="shared" si="1262"/>
        <v>6</v>
      </c>
      <c r="D13937" s="480">
        <f t="shared" si="1265"/>
        <v>162</v>
      </c>
      <c r="E13937" s="480">
        <f t="shared" si="1260"/>
        <v>66</v>
      </c>
      <c r="F13937" s="484">
        <v>4.8559999999999999</v>
      </c>
      <c r="G13937" s="480">
        <v>15</v>
      </c>
      <c r="H13937" s="482">
        <v>0.487761</v>
      </c>
      <c r="I13937" s="483">
        <v>10</v>
      </c>
      <c r="J13937" s="484">
        <v>0.35439999999999999</v>
      </c>
      <c r="K13937" s="469">
        <f t="shared" si="1263"/>
        <v>9.9556955148115573</v>
      </c>
      <c r="L13937" s="469">
        <f t="shared" si="1264"/>
        <v>-4.4304485188442655E-2</v>
      </c>
    </row>
    <row r="13938" spans="1:12">
      <c r="A13938" s="98" t="str">
        <f t="shared" si="1258"/>
        <v>D800-120</v>
      </c>
      <c r="B13938" s="98">
        <f t="shared" si="1261"/>
        <v>13</v>
      </c>
      <c r="C13938" s="98">
        <f t="shared" si="1262"/>
        <v>6</v>
      </c>
      <c r="D13938" s="98">
        <f t="shared" si="1265"/>
        <v>162</v>
      </c>
      <c r="E13938" s="98">
        <f t="shared" si="1260"/>
        <v>67</v>
      </c>
      <c r="F13938" s="397">
        <f>F13937+(E13938-E13937)*(F13940-F13937)/(E13940-E13937)</f>
        <v>4.8662000000000001</v>
      </c>
      <c r="G13938" s="98">
        <v>15</v>
      </c>
      <c r="H13938" s="491">
        <f>H13937+(E13938-E13937)*(H13940-H13937)/(E13940-E13937)</f>
        <v>0.48571066666666668</v>
      </c>
      <c r="I13938" s="492">
        <f>I13937+(E13938-E13937)*(I13940-I13937)/(E13940-E13937)</f>
        <v>10.033333333333333</v>
      </c>
      <c r="J13938" s="397">
        <f>J13937+(E13938-E13937)*(J13940-J13937)/(E13940-E13937)</f>
        <v>0.35033333333333333</v>
      </c>
      <c r="K13938" s="469">
        <f t="shared" si="1263"/>
        <v>10.018721708122531</v>
      </c>
      <c r="L13938" s="469">
        <f t="shared" si="1264"/>
        <v>-1.4611625210802615E-2</v>
      </c>
    </row>
    <row r="13939" spans="1:12">
      <c r="A13939" s="98" t="str">
        <f t="shared" si="1258"/>
        <v>D800-120</v>
      </c>
      <c r="B13939" s="98">
        <f t="shared" si="1261"/>
        <v>13</v>
      </c>
      <c r="C13939" s="98">
        <f t="shared" si="1262"/>
        <v>6</v>
      </c>
      <c r="D13939" s="98">
        <f t="shared" si="1265"/>
        <v>162</v>
      </c>
      <c r="E13939" s="98">
        <f t="shared" si="1260"/>
        <v>68</v>
      </c>
      <c r="F13939" s="397">
        <f>F13937+(E13939-E13937)*(F13940-F13937)/(E13940-E13937)</f>
        <v>4.8763999999999994</v>
      </c>
      <c r="G13939" s="98">
        <v>15</v>
      </c>
      <c r="H13939" s="491">
        <f>H13937+(E13939-E13937)*(H13940-H13937)/(E13940-E13937)</f>
        <v>0.4836603333333333</v>
      </c>
      <c r="I13939" s="492">
        <f>I13937+(E13939-E13937)*(I13940-I13937)/(E13940-E13937)</f>
        <v>10.066666666666666</v>
      </c>
      <c r="J13939" s="397">
        <f>J13937+(E13939-E13937)*(J13940-J13937)/(E13940-E13937)</f>
        <v>0.34626666666666667</v>
      </c>
      <c r="K13939" s="469">
        <f t="shared" si="1263"/>
        <v>10.0822822628277</v>
      </c>
      <c r="L13939" s="469">
        <f t="shared" si="1264"/>
        <v>1.5615596161033807E-2</v>
      </c>
    </row>
    <row r="13940" spans="1:12">
      <c r="A13940" s="480" t="str">
        <f t="shared" si="1258"/>
        <v>D800-120</v>
      </c>
      <c r="B13940" s="480">
        <f t="shared" si="1261"/>
        <v>13</v>
      </c>
      <c r="C13940" s="480">
        <f t="shared" si="1262"/>
        <v>6</v>
      </c>
      <c r="D13940" s="480">
        <f t="shared" si="1265"/>
        <v>162</v>
      </c>
      <c r="E13940" s="480">
        <f t="shared" si="1260"/>
        <v>69</v>
      </c>
      <c r="F13940" s="484">
        <v>4.8865999999999996</v>
      </c>
      <c r="G13940" s="480">
        <v>15</v>
      </c>
      <c r="H13940" s="482">
        <v>0.48160999999999998</v>
      </c>
      <c r="I13940" s="483">
        <v>10.1</v>
      </c>
      <c r="J13940" s="484">
        <v>0.3422</v>
      </c>
      <c r="K13940" s="469">
        <f t="shared" si="1263"/>
        <v>10.14638400365441</v>
      </c>
      <c r="L13940" s="469">
        <f t="shared" si="1264"/>
        <v>4.6384003654409867E-2</v>
      </c>
    </row>
    <row r="13941" spans="1:12">
      <c r="A13941" s="98" t="str">
        <f t="shared" si="1258"/>
        <v>D800-120</v>
      </c>
      <c r="B13941" s="98">
        <f t="shared" si="1261"/>
        <v>13</v>
      </c>
      <c r="C13941" s="98">
        <f t="shared" si="1262"/>
        <v>6</v>
      </c>
      <c r="D13941" s="98">
        <f t="shared" si="1265"/>
        <v>162</v>
      </c>
      <c r="E13941" s="98">
        <f t="shared" si="1260"/>
        <v>70</v>
      </c>
      <c r="F13941" s="397">
        <f>F13940+(E13941-E13940)*(F13943-F13940)/(E13943-E13940)</f>
        <v>4.8967666666666663</v>
      </c>
      <c r="G13941" s="98">
        <v>15</v>
      </c>
      <c r="H13941" s="491">
        <f>H13940+(E13941-E13940)*(H13943-H13940)/(E13943-E13940)</f>
        <v>0.47955300000000001</v>
      </c>
      <c r="I13941" s="492">
        <f>I13940+(E13941-E13940)*(I13943-I13940)/(E13943-E13940)</f>
        <v>10.166666666666666</v>
      </c>
      <c r="J13941" s="397">
        <f>J13940+(E13941-E13940)*(J13943-J13940)/(E13943-E13940)</f>
        <v>0.33813333333333334</v>
      </c>
      <c r="K13941" s="469">
        <f t="shared" si="1263"/>
        <v>10.211106314978045</v>
      </c>
      <c r="L13941" s="469">
        <f t="shared" si="1264"/>
        <v>4.4439648311378477E-2</v>
      </c>
    </row>
    <row r="13942" spans="1:12">
      <c r="A13942" s="98" t="str">
        <f t="shared" si="1258"/>
        <v>D800-120</v>
      </c>
      <c r="B13942" s="98">
        <f t="shared" si="1261"/>
        <v>13</v>
      </c>
      <c r="C13942" s="98">
        <f t="shared" si="1262"/>
        <v>6</v>
      </c>
      <c r="D13942" s="98">
        <f t="shared" si="1265"/>
        <v>162</v>
      </c>
      <c r="E13942" s="98">
        <f t="shared" si="1260"/>
        <v>71</v>
      </c>
      <c r="F13942" s="397">
        <f>F13940+(E13942-E13940)*(F13943-F13940)/(E13943-E13940)</f>
        <v>4.9069333333333329</v>
      </c>
      <c r="G13942" s="98">
        <v>15</v>
      </c>
      <c r="H13942" s="491">
        <f>H13940+(E13942-E13940)*(H13943-H13940)/(E13943-E13940)</f>
        <v>0.47749599999999998</v>
      </c>
      <c r="I13942" s="492">
        <f>I13940+(E13942-E13940)*(I13943-I13940)/(E13943-E13940)</f>
        <v>10.233333333333334</v>
      </c>
      <c r="J13942" s="397">
        <f>J13940+(E13942-E13940)*(J13943-J13940)/(E13943-E13940)</f>
        <v>0.33406666666666668</v>
      </c>
      <c r="K13942" s="469">
        <f t="shared" si="1263"/>
        <v>10.276386259431144</v>
      </c>
      <c r="L13942" s="469">
        <f t="shared" si="1264"/>
        <v>4.3052926097809419E-2</v>
      </c>
    </row>
    <row r="13943" spans="1:12">
      <c r="A13943" s="480" t="str">
        <f t="shared" si="1258"/>
        <v>D800-120</v>
      </c>
      <c r="B13943" s="480">
        <f t="shared" si="1261"/>
        <v>13</v>
      </c>
      <c r="C13943" s="480">
        <f t="shared" si="1262"/>
        <v>6</v>
      </c>
      <c r="D13943" s="480">
        <f t="shared" si="1265"/>
        <v>162</v>
      </c>
      <c r="E13943" s="480">
        <f t="shared" si="1260"/>
        <v>72</v>
      </c>
      <c r="F13943" s="484">
        <v>4.9170999999999996</v>
      </c>
      <c r="G13943" s="480">
        <v>15</v>
      </c>
      <c r="H13943" s="482">
        <v>0.475439</v>
      </c>
      <c r="I13943" s="483">
        <v>10.3</v>
      </c>
      <c r="J13943" s="484">
        <v>0.33</v>
      </c>
      <c r="K13943" s="469">
        <f t="shared" si="1263"/>
        <v>10.342231074859235</v>
      </c>
      <c r="L13943" s="469">
        <f t="shared" si="1264"/>
        <v>4.2231074859234496E-2</v>
      </c>
    </row>
    <row r="13944" spans="1:12">
      <c r="A13944" s="98" t="str">
        <f t="shared" si="1258"/>
        <v>D800-120</v>
      </c>
      <c r="B13944" s="98">
        <f t="shared" si="1261"/>
        <v>13</v>
      </c>
      <c r="C13944" s="98">
        <f t="shared" si="1262"/>
        <v>6</v>
      </c>
      <c r="D13944" s="98">
        <f t="shared" si="1265"/>
        <v>162</v>
      </c>
      <c r="E13944" s="98">
        <f t="shared" si="1260"/>
        <v>73</v>
      </c>
      <c r="F13944" s="397">
        <f>F13943+(E13944-E13943)*(F13946-F13943)/(E13946-E13943)</f>
        <v>4.9271666666666665</v>
      </c>
      <c r="G13944" s="98">
        <v>15</v>
      </c>
      <c r="H13944" s="491">
        <f>H13943+(E13944-E13943)*(H13946-H13943)/(E13946-E13943)</f>
        <v>0.47337466666666667</v>
      </c>
      <c r="I13944" s="492">
        <f>I13943+(E13944-E13943)*(I13946-I13943)/(E13946-E13943)</f>
        <v>10.366666666666667</v>
      </c>
      <c r="J13944" s="397">
        <f>J13943+(E13944-E13943)*(J13946-J13943)/(E13946-E13943)</f>
        <v>0.32593333333333335</v>
      </c>
      <c r="K13944" s="469">
        <f t="shared" si="1263"/>
        <v>10.408598122417478</v>
      </c>
      <c r="L13944" s="469">
        <f t="shared" si="1264"/>
        <v>4.1931455750811253E-2</v>
      </c>
    </row>
    <row r="13945" spans="1:12">
      <c r="A13945" s="98" t="str">
        <f t="shared" si="1258"/>
        <v>D800-120</v>
      </c>
      <c r="B13945" s="98">
        <f t="shared" si="1261"/>
        <v>13</v>
      </c>
      <c r="C13945" s="98">
        <f t="shared" si="1262"/>
        <v>6</v>
      </c>
      <c r="D13945" s="98">
        <f t="shared" si="1265"/>
        <v>162</v>
      </c>
      <c r="E13945" s="98">
        <f t="shared" si="1260"/>
        <v>74</v>
      </c>
      <c r="F13945" s="397">
        <f>F13943+(E13945-E13943)*(F13946-F13943)/(E13946-E13943)</f>
        <v>4.9372333333333334</v>
      </c>
      <c r="G13945" s="98">
        <v>15</v>
      </c>
      <c r="H13945" s="491">
        <f>H13943+(E13945-E13943)*(H13946-H13943)/(E13946-E13943)</f>
        <v>0.47131033333333333</v>
      </c>
      <c r="I13945" s="492">
        <f>I13943+(E13945-E13943)*(I13946-I13943)/(E13946-E13943)</f>
        <v>10.433333333333334</v>
      </c>
      <c r="J13945" s="397">
        <f>J13943+(E13945-E13943)*(J13946-J13943)/(E13946-E13943)</f>
        <v>0.32186666666666669</v>
      </c>
      <c r="K13945" s="469">
        <f t="shared" si="1263"/>
        <v>10.475546543643219</v>
      </c>
      <c r="L13945" s="469">
        <f t="shared" si="1264"/>
        <v>4.2213210309885341E-2</v>
      </c>
    </row>
    <row r="13946" spans="1:12">
      <c r="A13946" s="480" t="str">
        <f t="shared" si="1258"/>
        <v>D800-120</v>
      </c>
      <c r="B13946" s="480">
        <f t="shared" si="1261"/>
        <v>13</v>
      </c>
      <c r="C13946" s="480">
        <f t="shared" si="1262"/>
        <v>6</v>
      </c>
      <c r="D13946" s="480">
        <f t="shared" si="1265"/>
        <v>162</v>
      </c>
      <c r="E13946" s="480">
        <f t="shared" si="1260"/>
        <v>75</v>
      </c>
      <c r="F13946" s="484">
        <v>4.9473000000000003</v>
      </c>
      <c r="G13946" s="480">
        <v>15</v>
      </c>
      <c r="H13946" s="482">
        <v>0.469246</v>
      </c>
      <c r="I13946" s="483">
        <v>10.5</v>
      </c>
      <c r="J13946" s="484">
        <v>0.31780000000000003</v>
      </c>
      <c r="K13946" s="469">
        <f t="shared" si="1263"/>
        <v>10.543084011371434</v>
      </c>
      <c r="L13946" s="469">
        <f t="shared" si="1264"/>
        <v>4.3084011371433917E-2</v>
      </c>
    </row>
    <row r="13947" spans="1:12">
      <c r="A13947" s="98" t="str">
        <f t="shared" si="1258"/>
        <v>D800-120</v>
      </c>
      <c r="B13947" s="98">
        <f t="shared" si="1261"/>
        <v>13</v>
      </c>
      <c r="C13947" s="98">
        <f t="shared" si="1262"/>
        <v>6</v>
      </c>
      <c r="D13947" s="98">
        <f t="shared" si="1265"/>
        <v>162</v>
      </c>
      <c r="E13947" s="98">
        <f t="shared" si="1260"/>
        <v>76</v>
      </c>
      <c r="F13947" s="397">
        <f>F13946+(E13947-E13946)*(F13949-F13946)/(E13949-E13946)</f>
        <v>4.9573333333333336</v>
      </c>
      <c r="G13947" s="98">
        <v>15</v>
      </c>
      <c r="H13947" s="491">
        <f>H13946+(E13947-E13946)*(H13949-H13946)/(E13949-E13946)</f>
        <v>0.46717333333333333</v>
      </c>
      <c r="I13947" s="492">
        <f>I13946+(E13947-E13946)*(I13949-I13946)/(E13949-E13946)</f>
        <v>10.6</v>
      </c>
      <c r="J13947" s="397">
        <f>J13946+(E13947-E13946)*(J13949-J13946)/(E13949-E13946)</f>
        <v>0.31370000000000003</v>
      </c>
      <c r="K13947" s="469">
        <f t="shared" si="1263"/>
        <v>10.611336263485359</v>
      </c>
      <c r="L13947" s="469">
        <f t="shared" si="1264"/>
        <v>1.1336263485359765E-2</v>
      </c>
    </row>
    <row r="13948" spans="1:12">
      <c r="A13948" s="98" t="str">
        <f t="shared" ref="A13948:A13991" si="1266">A13947</f>
        <v>D800-120</v>
      </c>
      <c r="B13948" s="98">
        <f t="shared" si="1261"/>
        <v>13</v>
      </c>
      <c r="C13948" s="98">
        <f t="shared" si="1262"/>
        <v>6</v>
      </c>
      <c r="D13948" s="98">
        <f t="shared" ref="D13948:D13979" si="1267">D13947</f>
        <v>162</v>
      </c>
      <c r="E13948" s="98">
        <f t="shared" ref="E13948:E13991" si="1268">E13947+1</f>
        <v>77</v>
      </c>
      <c r="F13948" s="397">
        <f>F13946+(E13948-E13946)*(F13949-F13946)/(E13949-E13946)</f>
        <v>4.9673666666666669</v>
      </c>
      <c r="G13948" s="98">
        <v>15</v>
      </c>
      <c r="H13948" s="491">
        <f>H13946+(E13948-E13946)*(H13949-H13946)/(E13949-E13946)</f>
        <v>0.46510066666666666</v>
      </c>
      <c r="I13948" s="492">
        <f>I13946+(E13948-E13946)*(I13949-I13946)/(E13949-E13946)</f>
        <v>10.700000000000001</v>
      </c>
      <c r="J13948" s="397">
        <f>J13946+(E13948-E13946)*(J13949-J13946)/(E13949-E13946)</f>
        <v>0.30959999999999999</v>
      </c>
      <c r="K13948" s="469">
        <f t="shared" si="1263"/>
        <v>10.680196831940327</v>
      </c>
      <c r="L13948" s="469">
        <f t="shared" si="1264"/>
        <v>-1.9803168059674192E-2</v>
      </c>
    </row>
    <row r="13949" spans="1:12">
      <c r="A13949" s="480" t="str">
        <f t="shared" si="1266"/>
        <v>D800-120</v>
      </c>
      <c r="B13949" s="480">
        <f t="shared" ref="B13949:B14012" si="1269">INT(D13949/12)</f>
        <v>13</v>
      </c>
      <c r="C13949" s="480">
        <f t="shared" ref="C13949:C14012" si="1270">D13949-B13949*12</f>
        <v>6</v>
      </c>
      <c r="D13949" s="480">
        <f t="shared" si="1267"/>
        <v>162</v>
      </c>
      <c r="E13949" s="480">
        <f t="shared" si="1268"/>
        <v>78</v>
      </c>
      <c r="F13949" s="484">
        <v>4.9774000000000003</v>
      </c>
      <c r="G13949" s="480">
        <v>15</v>
      </c>
      <c r="H13949" s="482">
        <v>0.463028</v>
      </c>
      <c r="I13949" s="483">
        <v>10.8</v>
      </c>
      <c r="J13949" s="484">
        <v>0.30549999999999999</v>
      </c>
      <c r="K13949" s="469">
        <f t="shared" si="1263"/>
        <v>10.749673885812522</v>
      </c>
      <c r="L13949" s="469">
        <f t="shared" si="1264"/>
        <v>-5.0326114187479121E-2</v>
      </c>
    </row>
    <row r="13950" spans="1:12">
      <c r="A13950" s="98" t="str">
        <f t="shared" si="1266"/>
        <v>D800-120</v>
      </c>
      <c r="B13950" s="98">
        <f t="shared" si="1269"/>
        <v>13</v>
      </c>
      <c r="C13950" s="98">
        <f t="shared" si="1270"/>
        <v>6</v>
      </c>
      <c r="D13950" s="98">
        <f t="shared" si="1267"/>
        <v>162</v>
      </c>
      <c r="E13950" s="98">
        <f t="shared" si="1268"/>
        <v>79</v>
      </c>
      <c r="F13950" s="397">
        <f>F13949+(E13950-E13949)*(F13952-F13949)/(E13952-E13949)</f>
        <v>4.9873666666666665</v>
      </c>
      <c r="G13950" s="98">
        <v>15</v>
      </c>
      <c r="H13950" s="491">
        <f>H13949+(E13950-E13949)*(H13952-H13949)/(E13952-E13949)</f>
        <v>0.46094633333333335</v>
      </c>
      <c r="I13950" s="492">
        <f>I13949+(E13950-E13949)*(I13952-I13949)/(E13952-E13949)</f>
        <v>10.866666666666667</v>
      </c>
      <c r="J13950" s="397">
        <f>J13949+(E13950-E13949)*(J13952-J13949)/(E13952-E13949)</f>
        <v>0.30143333333333333</v>
      </c>
      <c r="K13950" s="469">
        <f t="shared" si="1263"/>
        <v>10.819842367766601</v>
      </c>
      <c r="L13950" s="469">
        <f t="shared" si="1264"/>
        <v>-4.6824298900066452E-2</v>
      </c>
    </row>
    <row r="13951" spans="1:12">
      <c r="A13951" s="98" t="str">
        <f t="shared" si="1266"/>
        <v>D800-120</v>
      </c>
      <c r="B13951" s="98">
        <f t="shared" si="1269"/>
        <v>13</v>
      </c>
      <c r="C13951" s="98">
        <f t="shared" si="1270"/>
        <v>6</v>
      </c>
      <c r="D13951" s="98">
        <f t="shared" si="1267"/>
        <v>162</v>
      </c>
      <c r="E13951" s="98">
        <f t="shared" si="1268"/>
        <v>80</v>
      </c>
      <c r="F13951" s="397">
        <f>F13949+(E13951-E13949)*(F13952-F13949)/(E13952-E13949)</f>
        <v>4.9973333333333336</v>
      </c>
      <c r="G13951" s="98">
        <v>15</v>
      </c>
      <c r="H13951" s="491">
        <f>H13949+(E13951-E13949)*(H13952-H13949)/(E13952-E13949)</f>
        <v>0.45886466666666664</v>
      </c>
      <c r="I13951" s="492">
        <f>I13949+(E13951-E13949)*(I13952-I13949)/(E13952-E13949)</f>
        <v>10.933333333333334</v>
      </c>
      <c r="J13951" s="397">
        <f>J13949+(E13951-E13949)*(J13952-J13949)/(E13952-E13949)</f>
        <v>0.29736666666666667</v>
      </c>
      <c r="K13951" s="469">
        <f t="shared" si="1263"/>
        <v>10.890647496647524</v>
      </c>
      <c r="L13951" s="469">
        <f t="shared" si="1264"/>
        <v>-4.2685836685809164E-2</v>
      </c>
    </row>
    <row r="13952" spans="1:12">
      <c r="A13952" s="480" t="str">
        <f t="shared" si="1266"/>
        <v>D800-120</v>
      </c>
      <c r="B13952" s="480">
        <f t="shared" si="1269"/>
        <v>13</v>
      </c>
      <c r="C13952" s="480">
        <f t="shared" si="1270"/>
        <v>6</v>
      </c>
      <c r="D13952" s="480">
        <f t="shared" si="1267"/>
        <v>162</v>
      </c>
      <c r="E13952" s="480">
        <f t="shared" si="1268"/>
        <v>81</v>
      </c>
      <c r="F13952" s="484">
        <v>5.0072999999999999</v>
      </c>
      <c r="G13952" s="480">
        <v>15</v>
      </c>
      <c r="H13952" s="482">
        <v>0.45678299999999999</v>
      </c>
      <c r="I13952" s="483">
        <v>11</v>
      </c>
      <c r="J13952" s="484">
        <v>0.29330000000000001</v>
      </c>
      <c r="K13952" s="469">
        <f t="shared" si="1263"/>
        <v>10.962097976500877</v>
      </c>
      <c r="L13952" s="469">
        <f t="shared" si="1264"/>
        <v>-3.7902023499123416E-2</v>
      </c>
    </row>
    <row r="13953" spans="1:12">
      <c r="A13953" s="98" t="str">
        <f t="shared" si="1266"/>
        <v>D800-120</v>
      </c>
      <c r="B13953" s="98">
        <f t="shared" si="1269"/>
        <v>13</v>
      </c>
      <c r="C13953" s="98">
        <f t="shared" si="1270"/>
        <v>6</v>
      </c>
      <c r="D13953" s="98">
        <f t="shared" si="1267"/>
        <v>162</v>
      </c>
      <c r="E13953" s="98">
        <f t="shared" si="1268"/>
        <v>82</v>
      </c>
      <c r="F13953" s="397">
        <f>F13952+(E13953-E13952)*(F13955-F13952)/(E13955-E13952)</f>
        <v>5.0171999999999999</v>
      </c>
      <c r="G13953" s="98">
        <v>15</v>
      </c>
      <c r="H13953" s="491">
        <f>H13952+(E13953-E13952)*(H13955-H13952)/(E13955-E13952)</f>
        <v>0.45469166666666666</v>
      </c>
      <c r="I13953" s="492">
        <f>I13952+(E13953-E13952)*(I13955-I13952)/(E13955-E13952)</f>
        <v>11.066666666666666</v>
      </c>
      <c r="J13953" s="397">
        <f>J13952+(E13953-E13952)*(J13955-J13952)/(E13955-E13952)</f>
        <v>0.28923333333333334</v>
      </c>
      <c r="K13953" s="469">
        <f t="shared" si="1263"/>
        <v>11.034290636511923</v>
      </c>
      <c r="L13953" s="469">
        <f t="shared" si="1264"/>
        <v>-3.2376030154743773E-2</v>
      </c>
    </row>
    <row r="13954" spans="1:12">
      <c r="A13954" s="98" t="str">
        <f t="shared" si="1266"/>
        <v>D800-120</v>
      </c>
      <c r="B13954" s="98">
        <f t="shared" si="1269"/>
        <v>13</v>
      </c>
      <c r="C13954" s="98">
        <f t="shared" si="1270"/>
        <v>6</v>
      </c>
      <c r="D13954" s="98">
        <f t="shared" si="1267"/>
        <v>162</v>
      </c>
      <c r="E13954" s="98">
        <f t="shared" si="1268"/>
        <v>83</v>
      </c>
      <c r="F13954" s="397">
        <f>F13952+(E13954-E13952)*(F13955-F13952)/(E13955-E13952)</f>
        <v>5.0270999999999999</v>
      </c>
      <c r="G13954" s="98">
        <v>15</v>
      </c>
      <c r="H13954" s="491">
        <f>H13952+(E13954-E13952)*(H13955-H13952)/(E13955-E13952)</f>
        <v>0.45260033333333333</v>
      </c>
      <c r="I13954" s="492">
        <f>I13952+(E13954-E13952)*(I13955-I13952)/(E13955-E13952)</f>
        <v>11.133333333333333</v>
      </c>
      <c r="J13954" s="397">
        <f>J13952+(E13954-E13952)*(J13955-J13952)/(E13955-E13952)</f>
        <v>0.28516666666666668</v>
      </c>
      <c r="K13954" s="469">
        <f t="shared" si="1263"/>
        <v>11.10715045871965</v>
      </c>
      <c r="L13954" s="469">
        <f t="shared" si="1264"/>
        <v>-2.6182874613683182E-2</v>
      </c>
    </row>
    <row r="13955" spans="1:12">
      <c r="A13955" s="480" t="str">
        <f t="shared" si="1266"/>
        <v>D800-120</v>
      </c>
      <c r="B13955" s="480">
        <f t="shared" si="1269"/>
        <v>13</v>
      </c>
      <c r="C13955" s="480">
        <f t="shared" si="1270"/>
        <v>6</v>
      </c>
      <c r="D13955" s="480">
        <f t="shared" si="1267"/>
        <v>162</v>
      </c>
      <c r="E13955" s="480">
        <f t="shared" si="1268"/>
        <v>84</v>
      </c>
      <c r="F13955" s="484">
        <v>5.0369999999999999</v>
      </c>
      <c r="G13955" s="480">
        <v>15</v>
      </c>
      <c r="H13955" s="482">
        <v>0.45050899999999999</v>
      </c>
      <c r="I13955" s="483">
        <v>11.2</v>
      </c>
      <c r="J13955" s="484">
        <v>0.28110000000000002</v>
      </c>
      <c r="K13955" s="469">
        <f t="shared" si="1263"/>
        <v>11.18068673433827</v>
      </c>
      <c r="L13955" s="469">
        <f t="shared" si="1264"/>
        <v>-1.9313265661729417E-2</v>
      </c>
    </row>
    <row r="13956" spans="1:12">
      <c r="A13956" s="98" t="str">
        <f t="shared" si="1266"/>
        <v>D800-120</v>
      </c>
      <c r="B13956" s="98">
        <f t="shared" si="1269"/>
        <v>13</v>
      </c>
      <c r="C13956" s="98">
        <f t="shared" si="1270"/>
        <v>6</v>
      </c>
      <c r="D13956" s="98">
        <f t="shared" si="1267"/>
        <v>162</v>
      </c>
      <c r="E13956" s="98">
        <f t="shared" si="1268"/>
        <v>85</v>
      </c>
      <c r="F13956" s="397">
        <f>F13955+(E13956-E13955)*(F13958-F13955)/(E13958-E13955)</f>
        <v>5.0468333333333328</v>
      </c>
      <c r="G13956" s="98">
        <v>15</v>
      </c>
      <c r="H13956" s="491">
        <f>H13955+(E13956-E13955)*(H13958-H13955)/(E13958-E13955)</f>
        <v>0.44840733333333332</v>
      </c>
      <c r="I13956" s="492">
        <f>I13955+(E13956-E13955)*(I13958-I13955)/(E13958-E13955)</f>
        <v>11.266666666666666</v>
      </c>
      <c r="J13956" s="397">
        <f>J13955+(E13956-E13955)*(J13958-J13955)/(E13958-E13955)</f>
        <v>0.27703333333333335</v>
      </c>
      <c r="K13956" s="469">
        <f t="shared" si="1263"/>
        <v>11.255019617579848</v>
      </c>
      <c r="L13956" s="469">
        <f t="shared" si="1264"/>
        <v>-1.1647049086818129E-2</v>
      </c>
    </row>
    <row r="13957" spans="1:12">
      <c r="A13957" s="98" t="str">
        <f t="shared" si="1266"/>
        <v>D800-120</v>
      </c>
      <c r="B13957" s="98">
        <f t="shared" si="1269"/>
        <v>13</v>
      </c>
      <c r="C13957" s="98">
        <f t="shared" si="1270"/>
        <v>6</v>
      </c>
      <c r="D13957" s="98">
        <f t="shared" si="1267"/>
        <v>162</v>
      </c>
      <c r="E13957" s="98">
        <f t="shared" si="1268"/>
        <v>86</v>
      </c>
      <c r="F13957" s="397">
        <f>F13955+(E13957-E13955)*(F13958-F13955)/(E13958-E13955)</f>
        <v>5.0566666666666666</v>
      </c>
      <c r="G13957" s="98">
        <v>15</v>
      </c>
      <c r="H13957" s="491">
        <f>H13955+(E13957-E13955)*(H13958-H13955)/(E13958-E13955)</f>
        <v>0.44630566666666666</v>
      </c>
      <c r="I13957" s="492">
        <f>I13955+(E13957-E13955)*(I13958-I13955)/(E13958-E13955)</f>
        <v>11.333333333333334</v>
      </c>
      <c r="J13957" s="397">
        <f>J13955+(E13957-E13955)*(J13958-J13955)/(E13958-E13955)</f>
        <v>0.27296666666666664</v>
      </c>
      <c r="K13957" s="469">
        <f t="shared" si="1263"/>
        <v>11.330052572340183</v>
      </c>
      <c r="L13957" s="469">
        <f t="shared" si="1264"/>
        <v>-3.2807609931513326E-3</v>
      </c>
    </row>
    <row r="13958" spans="1:12">
      <c r="A13958" s="480" t="str">
        <f t="shared" si="1266"/>
        <v>D800-120</v>
      </c>
      <c r="B13958" s="480">
        <f t="shared" si="1269"/>
        <v>13</v>
      </c>
      <c r="C13958" s="480">
        <f t="shared" si="1270"/>
        <v>6</v>
      </c>
      <c r="D13958" s="480">
        <f t="shared" si="1267"/>
        <v>162</v>
      </c>
      <c r="E13958" s="480">
        <f t="shared" si="1268"/>
        <v>87</v>
      </c>
      <c r="F13958" s="484">
        <v>5.0664999999999996</v>
      </c>
      <c r="G13958" s="480">
        <v>15</v>
      </c>
      <c r="H13958" s="482">
        <v>0.44420399999999999</v>
      </c>
      <c r="I13958" s="483">
        <v>11.4</v>
      </c>
      <c r="J13958" s="484">
        <v>0.26889999999999997</v>
      </c>
      <c r="K13958" s="469">
        <f t="shared" si="1263"/>
        <v>11.405795535384643</v>
      </c>
      <c r="L13958" s="469">
        <f t="shared" si="1264"/>
        <v>5.7955353846423918E-3</v>
      </c>
    </row>
    <row r="13959" spans="1:12">
      <c r="A13959" s="98" t="str">
        <f t="shared" si="1266"/>
        <v>D800-120</v>
      </c>
      <c r="B13959" s="98">
        <f t="shared" si="1269"/>
        <v>13</v>
      </c>
      <c r="C13959" s="98">
        <f t="shared" si="1270"/>
        <v>6</v>
      </c>
      <c r="D13959" s="98">
        <f t="shared" si="1267"/>
        <v>162</v>
      </c>
      <c r="E13959" s="98">
        <f t="shared" si="1268"/>
        <v>88</v>
      </c>
      <c r="F13959" s="397">
        <f>F13958+(E13959-E13958)*(F13961-F13958)/(E13961-E13958)</f>
        <v>5.0762999999999998</v>
      </c>
      <c r="G13959" s="98">
        <v>15</v>
      </c>
      <c r="H13959" s="491">
        <f>H13958+(E13959-E13958)*(H13961-H13958)/(E13961-E13958)</f>
        <v>0.44209100000000001</v>
      </c>
      <c r="I13959" s="492">
        <f>I13958+(E13959-E13958)*(I13961-I13958)/(E13961-E13958)</f>
        <v>11.466666666666667</v>
      </c>
      <c r="J13959" s="397">
        <f>J13958+(E13959-E13958)*(J13961-J13958)/(E13961-E13958)</f>
        <v>0.26479999999999998</v>
      </c>
      <c r="K13959" s="469">
        <f t="shared" si="1263"/>
        <v>11.482477589455565</v>
      </c>
      <c r="L13959" s="469">
        <f t="shared" si="1264"/>
        <v>1.5810922788897841E-2</v>
      </c>
    </row>
    <row r="13960" spans="1:12">
      <c r="A13960" s="98" t="str">
        <f t="shared" si="1266"/>
        <v>D800-120</v>
      </c>
      <c r="B13960" s="98">
        <f t="shared" si="1269"/>
        <v>13</v>
      </c>
      <c r="C13960" s="98">
        <f t="shared" si="1270"/>
        <v>6</v>
      </c>
      <c r="D13960" s="98">
        <f t="shared" si="1267"/>
        <v>162</v>
      </c>
      <c r="E13960" s="98">
        <f t="shared" si="1268"/>
        <v>89</v>
      </c>
      <c r="F13960" s="397">
        <f>F13958+(E13960-E13958)*(F13961-F13958)/(E13961-E13958)</f>
        <v>5.0861000000000001</v>
      </c>
      <c r="G13960" s="98">
        <v>15</v>
      </c>
      <c r="H13960" s="491">
        <f>H13958+(E13960-E13958)*(H13961-H13958)/(E13961-E13958)</f>
        <v>0.43997799999999998</v>
      </c>
      <c r="I13960" s="492">
        <f>I13958+(E13960-E13958)*(I13961-I13958)/(E13961-E13958)</f>
        <v>11.533333333333333</v>
      </c>
      <c r="J13960" s="397">
        <f>J13958+(E13960-E13958)*(J13961-J13958)/(E13961-E13958)</f>
        <v>0.26069999999999999</v>
      </c>
      <c r="K13960" s="469">
        <f t="shared" si="1263"/>
        <v>11.559896176627014</v>
      </c>
      <c r="L13960" s="469">
        <f t="shared" si="1264"/>
        <v>2.6562843293680416E-2</v>
      </c>
    </row>
    <row r="13961" spans="1:12">
      <c r="A13961" s="480" t="str">
        <f t="shared" si="1266"/>
        <v>D800-120</v>
      </c>
      <c r="B13961" s="480">
        <f t="shared" si="1269"/>
        <v>13</v>
      </c>
      <c r="C13961" s="480">
        <f t="shared" si="1270"/>
        <v>6</v>
      </c>
      <c r="D13961" s="480">
        <f t="shared" si="1267"/>
        <v>162</v>
      </c>
      <c r="E13961" s="480">
        <f t="shared" si="1268"/>
        <v>90</v>
      </c>
      <c r="F13961" s="484">
        <v>5.0959000000000003</v>
      </c>
      <c r="G13961" s="480">
        <v>15</v>
      </c>
      <c r="H13961" s="482">
        <v>0.437865</v>
      </c>
      <c r="I13961" s="483">
        <v>11.6</v>
      </c>
      <c r="J13961" s="484">
        <v>0.25659999999999999</v>
      </c>
      <c r="K13961" s="469">
        <f t="shared" si="1263"/>
        <v>11.638061959736449</v>
      </c>
      <c r="L13961" s="469">
        <f t="shared" si="1264"/>
        <v>3.8061959736449325E-2</v>
      </c>
    </row>
    <row r="13962" spans="1:12">
      <c r="A13962" s="98" t="str">
        <f t="shared" si="1266"/>
        <v>D800-120</v>
      </c>
      <c r="B13962" s="98">
        <f t="shared" si="1269"/>
        <v>13</v>
      </c>
      <c r="C13962" s="98">
        <f t="shared" si="1270"/>
        <v>6</v>
      </c>
      <c r="D13962" s="98">
        <f t="shared" si="1267"/>
        <v>162</v>
      </c>
      <c r="E13962" s="98">
        <f t="shared" si="1268"/>
        <v>91</v>
      </c>
      <c r="F13962" s="397">
        <f>F13961+(E13962-E13961)*(F13964-F13961)/(E13964-E13961)</f>
        <v>5.1056333333333335</v>
      </c>
      <c r="G13962" s="98">
        <v>15</v>
      </c>
      <c r="H13962" s="491">
        <f>H13961+(E13962-E13961)*(H13964-H13961)/(E13964-E13961)</f>
        <v>0.43573966666666669</v>
      </c>
      <c r="I13962" s="492">
        <f>I13961+(E13962-E13961)*(I13964-I13961)/(E13964-E13961)</f>
        <v>11.7</v>
      </c>
      <c r="J13962" s="397">
        <f>J13961+(E13962-E13961)*(J13964-J13961)/(E13964-E13961)</f>
        <v>0.25253333333333333</v>
      </c>
      <c r="K13962" s="469">
        <f t="shared" si="1263"/>
        <v>11.717164453699036</v>
      </c>
      <c r="L13962" s="469">
        <f t="shared" si="1264"/>
        <v>1.7164453699036741E-2</v>
      </c>
    </row>
    <row r="13963" spans="1:12">
      <c r="A13963" s="98" t="str">
        <f t="shared" si="1266"/>
        <v>D800-120</v>
      </c>
      <c r="B13963" s="98">
        <f t="shared" si="1269"/>
        <v>13</v>
      </c>
      <c r="C13963" s="98">
        <f t="shared" si="1270"/>
        <v>6</v>
      </c>
      <c r="D13963" s="98">
        <f t="shared" si="1267"/>
        <v>162</v>
      </c>
      <c r="E13963" s="98">
        <f t="shared" si="1268"/>
        <v>92</v>
      </c>
      <c r="F13963" s="397">
        <f>F13961+(E13963-E13961)*(F13964-F13961)/(E13964-E13961)</f>
        <v>5.1153666666666666</v>
      </c>
      <c r="G13963" s="98">
        <v>15</v>
      </c>
      <c r="H13963" s="491">
        <f>H13961+(E13963-E13961)*(H13964-H13961)/(E13964-E13961)</f>
        <v>0.43361433333333332</v>
      </c>
      <c r="I13963" s="492">
        <f>I13961+(E13963-E13961)*(I13964-I13961)/(E13964-E13961)</f>
        <v>11.8</v>
      </c>
      <c r="J13963" s="397">
        <f>J13961+(E13963-E13961)*(J13964-J13961)/(E13964-E13961)</f>
        <v>0.24846666666666667</v>
      </c>
      <c r="K13963" s="469">
        <f t="shared" ref="K13963:K14026" si="1271">F13963/H13963</f>
        <v>11.797042379441638</v>
      </c>
      <c r="L13963" s="469">
        <f t="shared" ref="L13963:L14026" si="1272">K13963-I13963</f>
        <v>-2.9576205583623505E-3</v>
      </c>
    </row>
    <row r="13964" spans="1:12">
      <c r="A13964" s="480" t="str">
        <f t="shared" si="1266"/>
        <v>D800-120</v>
      </c>
      <c r="B13964" s="480">
        <f t="shared" si="1269"/>
        <v>13</v>
      </c>
      <c r="C13964" s="480">
        <f t="shared" si="1270"/>
        <v>6</v>
      </c>
      <c r="D13964" s="480">
        <f t="shared" si="1267"/>
        <v>162</v>
      </c>
      <c r="E13964" s="480">
        <f t="shared" si="1268"/>
        <v>93</v>
      </c>
      <c r="F13964" s="484">
        <v>5.1250999999999998</v>
      </c>
      <c r="G13964" s="480">
        <v>15</v>
      </c>
      <c r="H13964" s="482">
        <v>0.43148900000000001</v>
      </c>
      <c r="I13964" s="483">
        <v>11.9</v>
      </c>
      <c r="J13964" s="484">
        <v>0.24440000000000001</v>
      </c>
      <c r="K13964" s="469">
        <f t="shared" si="1271"/>
        <v>11.877707195316681</v>
      </c>
      <c r="L13964" s="469">
        <f t="shared" si="1272"/>
        <v>-2.2292804683319289E-2</v>
      </c>
    </row>
    <row r="13965" spans="1:12">
      <c r="A13965" s="98" t="str">
        <f t="shared" si="1266"/>
        <v>D800-120</v>
      </c>
      <c r="B13965" s="98">
        <f t="shared" si="1269"/>
        <v>13</v>
      </c>
      <c r="C13965" s="98">
        <f t="shared" si="1270"/>
        <v>6</v>
      </c>
      <c r="D13965" s="98">
        <f t="shared" si="1267"/>
        <v>162</v>
      </c>
      <c r="E13965" s="98">
        <f t="shared" si="1268"/>
        <v>94</v>
      </c>
      <c r="F13965" s="397">
        <f>F13964+(E13965-E13964)*(F13967-F13964)/(E13967-E13964)</f>
        <v>5.1347666666666667</v>
      </c>
      <c r="G13965" s="98">
        <v>15</v>
      </c>
      <c r="H13965" s="491">
        <f>H13964+(E13965-E13964)*(H13967-H13964)/(E13967-E13964)</f>
        <v>0.42935099999999998</v>
      </c>
      <c r="I13965" s="492">
        <f>I13964+(E13965-E13964)*(I13967-I13964)/(E13967-E13964)</f>
        <v>11.966666666666667</v>
      </c>
      <c r="J13965" s="397">
        <f>J13964+(E13965-E13964)*(J13967-J13964)/(E13967-E13964)</f>
        <v>0.24033333333333334</v>
      </c>
      <c r="K13965" s="469">
        <f t="shared" si="1271"/>
        <v>11.959368131590859</v>
      </c>
      <c r="L13965" s="469">
        <f t="shared" si="1272"/>
        <v>-7.2985350758081324E-3</v>
      </c>
    </row>
    <row r="13966" spans="1:12">
      <c r="A13966" s="98" t="str">
        <f t="shared" si="1266"/>
        <v>D800-120</v>
      </c>
      <c r="B13966" s="98">
        <f t="shared" si="1269"/>
        <v>13</v>
      </c>
      <c r="C13966" s="98">
        <f t="shared" si="1270"/>
        <v>6</v>
      </c>
      <c r="D13966" s="98">
        <f t="shared" si="1267"/>
        <v>162</v>
      </c>
      <c r="E13966" s="98">
        <f t="shared" si="1268"/>
        <v>95</v>
      </c>
      <c r="F13966" s="397">
        <f>F13964+(E13966-E13964)*(F13967-F13964)/(E13967-E13964)</f>
        <v>5.1444333333333327</v>
      </c>
      <c r="G13966" s="98">
        <v>15</v>
      </c>
      <c r="H13966" s="491">
        <f>H13964+(E13966-E13964)*(H13967-H13964)/(E13967-E13964)</f>
        <v>0.42721300000000001</v>
      </c>
      <c r="I13966" s="492">
        <f>I13964+(E13966-E13964)*(I13967-I13964)/(E13967-E13964)</f>
        <v>12.033333333333333</v>
      </c>
      <c r="J13966" s="397">
        <f>J13964+(E13966-E13964)*(J13967-J13964)/(E13967-E13964)</f>
        <v>0.23626666666666665</v>
      </c>
      <c r="K13966" s="469">
        <f t="shared" si="1271"/>
        <v>12.041846416970769</v>
      </c>
      <c r="L13966" s="469">
        <f t="shared" si="1272"/>
        <v>8.5130836374354146E-3</v>
      </c>
    </row>
    <row r="13967" spans="1:12">
      <c r="A13967" s="480" t="str">
        <f t="shared" si="1266"/>
        <v>D800-120</v>
      </c>
      <c r="B13967" s="480">
        <f t="shared" si="1269"/>
        <v>13</v>
      </c>
      <c r="C13967" s="480">
        <f t="shared" si="1270"/>
        <v>6</v>
      </c>
      <c r="D13967" s="480">
        <f t="shared" si="1267"/>
        <v>162</v>
      </c>
      <c r="E13967" s="480">
        <f t="shared" si="1268"/>
        <v>96</v>
      </c>
      <c r="F13967" s="484">
        <v>5.1540999999999997</v>
      </c>
      <c r="G13967" s="480">
        <v>15</v>
      </c>
      <c r="H13967" s="482">
        <v>0.42507499999999998</v>
      </c>
      <c r="I13967" s="483">
        <v>12.1</v>
      </c>
      <c r="J13967" s="484">
        <v>0.23219999999999999</v>
      </c>
      <c r="K13967" s="469">
        <f t="shared" si="1271"/>
        <v>12.125154384520378</v>
      </c>
      <c r="L13967" s="469">
        <f t="shared" si="1272"/>
        <v>2.515438452037877E-2</v>
      </c>
    </row>
    <row r="13968" spans="1:12">
      <c r="A13968" s="98" t="str">
        <f t="shared" si="1266"/>
        <v>D800-120</v>
      </c>
      <c r="B13968" s="98">
        <f t="shared" si="1269"/>
        <v>13</v>
      </c>
      <c r="C13968" s="98">
        <f t="shared" si="1270"/>
        <v>6</v>
      </c>
      <c r="D13968" s="98">
        <f t="shared" si="1267"/>
        <v>162</v>
      </c>
      <c r="E13968" s="98">
        <f t="shared" si="1268"/>
        <v>97</v>
      </c>
      <c r="F13968" s="397">
        <f>F13967+(E13968-E13967)*(F13970-F13967)/(E13970-E13967)</f>
        <v>5.1637333333333331</v>
      </c>
      <c r="G13968" s="98">
        <v>15</v>
      </c>
      <c r="H13968" s="491">
        <f>H13967+(E13968-E13967)*(H13970-H13967)/(E13970-E13967)</f>
        <v>0.42292299999999999</v>
      </c>
      <c r="I13968" s="492">
        <f>I13967+(E13968-E13967)*(I13970-I13967)/(E13970-E13967)</f>
        <v>12.2</v>
      </c>
      <c r="J13968" s="397">
        <f>J13967+(E13968-E13967)*(J13970-J13967)/(E13970-E13967)</f>
        <v>0.22813333333333333</v>
      </c>
      <c r="K13968" s="469">
        <f t="shared" si="1271"/>
        <v>12.209629964162113</v>
      </c>
      <c r="L13968" s="469">
        <f t="shared" si="1272"/>
        <v>9.6299641621140353E-3</v>
      </c>
    </row>
    <row r="13969" spans="1:12">
      <c r="A13969" s="98" t="str">
        <f t="shared" si="1266"/>
        <v>D800-120</v>
      </c>
      <c r="B13969" s="98">
        <f t="shared" si="1269"/>
        <v>13</v>
      </c>
      <c r="C13969" s="98">
        <f t="shared" si="1270"/>
        <v>6</v>
      </c>
      <c r="D13969" s="98">
        <f t="shared" si="1267"/>
        <v>162</v>
      </c>
      <c r="E13969" s="98">
        <f t="shared" si="1268"/>
        <v>98</v>
      </c>
      <c r="F13969" s="397">
        <f>F13967+(E13969-E13967)*(F13970-F13967)/(E13970-E13967)</f>
        <v>5.1733666666666664</v>
      </c>
      <c r="G13969" s="98">
        <v>15</v>
      </c>
      <c r="H13969" s="491">
        <f>H13967+(E13969-E13967)*(H13970-H13967)/(E13970-E13967)</f>
        <v>0.42077100000000001</v>
      </c>
      <c r="I13969" s="492">
        <f>I13967+(E13969-E13967)*(I13970-I13967)/(E13970-E13967)</f>
        <v>12.3</v>
      </c>
      <c r="J13969" s="397">
        <f>J13967+(E13969-E13967)*(J13970-J13967)/(E13970-E13967)</f>
        <v>0.22406666666666666</v>
      </c>
      <c r="K13969" s="469">
        <f t="shared" si="1271"/>
        <v>12.294969631145365</v>
      </c>
      <c r="L13969" s="469">
        <f t="shared" si="1272"/>
        <v>-5.0303688546353698E-3</v>
      </c>
    </row>
    <row r="13970" spans="1:12">
      <c r="A13970" s="480" t="str">
        <f t="shared" si="1266"/>
        <v>D800-120</v>
      </c>
      <c r="B13970" s="480">
        <f t="shared" si="1269"/>
        <v>13</v>
      </c>
      <c r="C13970" s="480">
        <f t="shared" si="1270"/>
        <v>6</v>
      </c>
      <c r="D13970" s="480">
        <f t="shared" si="1267"/>
        <v>162</v>
      </c>
      <c r="E13970" s="480">
        <f t="shared" si="1268"/>
        <v>99</v>
      </c>
      <c r="F13970" s="484">
        <v>5.1829999999999998</v>
      </c>
      <c r="G13970" s="480">
        <v>15</v>
      </c>
      <c r="H13970" s="482">
        <v>0.41861900000000002</v>
      </c>
      <c r="I13970" s="483">
        <v>12.4</v>
      </c>
      <c r="J13970" s="484">
        <v>0.22</v>
      </c>
      <c r="K13970" s="469">
        <f t="shared" si="1271"/>
        <v>12.381186711544387</v>
      </c>
      <c r="L13970" s="469">
        <f t="shared" si="1272"/>
        <v>-1.881328845561292E-2</v>
      </c>
    </row>
    <row r="13971" spans="1:12">
      <c r="A13971" s="98" t="str">
        <f t="shared" si="1266"/>
        <v>D800-120</v>
      </c>
      <c r="B13971" s="98">
        <f t="shared" si="1269"/>
        <v>13</v>
      </c>
      <c r="C13971" s="98">
        <f t="shared" si="1270"/>
        <v>6</v>
      </c>
      <c r="D13971" s="98">
        <f t="shared" si="1267"/>
        <v>162</v>
      </c>
      <c r="E13971" s="98">
        <f t="shared" si="1268"/>
        <v>100</v>
      </c>
      <c r="F13971" s="397">
        <f>F13970+(E13971-E13970)*(F13973-F13970)/(E13973-E13970)</f>
        <v>5.192566666666667</v>
      </c>
      <c r="G13971" s="98">
        <v>15</v>
      </c>
      <c r="H13971" s="491">
        <f>H13970+(E13971-E13970)*(H13973-H13970)/(E13973-E13970)</f>
        <v>0.41645300000000002</v>
      </c>
      <c r="I13971" s="492">
        <f>I13970+(E13971-E13970)*(I13973-I13970)/(E13973-E13970)</f>
        <v>12.466666666666667</v>
      </c>
      <c r="J13971" s="397">
        <f>J13970+(E13971-E13970)*(J13973-J13970)/(E13973-E13970)</f>
        <v>0.21593333333333334</v>
      </c>
      <c r="K13971" s="469">
        <f t="shared" si="1271"/>
        <v>12.468553874426807</v>
      </c>
      <c r="L13971" s="469">
        <f t="shared" si="1272"/>
        <v>1.8872077601397308E-3</v>
      </c>
    </row>
    <row r="13972" spans="1:12">
      <c r="A13972" s="98" t="str">
        <f t="shared" si="1266"/>
        <v>D800-120</v>
      </c>
      <c r="B13972" s="98">
        <f t="shared" si="1269"/>
        <v>13</v>
      </c>
      <c r="C13972" s="98">
        <f t="shared" si="1270"/>
        <v>6</v>
      </c>
      <c r="D13972" s="98">
        <f t="shared" si="1267"/>
        <v>162</v>
      </c>
      <c r="E13972" s="98">
        <f t="shared" si="1268"/>
        <v>101</v>
      </c>
      <c r="F13972" s="397">
        <f>F13970+(E13972-E13970)*(F13973-F13970)/(E13973-E13970)</f>
        <v>5.2021333333333333</v>
      </c>
      <c r="G13972" s="98">
        <v>15</v>
      </c>
      <c r="H13972" s="491">
        <f>H13970+(E13972-E13970)*(H13973-H13970)/(E13973-E13970)</f>
        <v>0.41428700000000002</v>
      </c>
      <c r="I13972" s="492">
        <f>I13970+(E13972-E13970)*(I13973-I13970)/(E13973-E13970)</f>
        <v>12.533333333333333</v>
      </c>
      <c r="J13972" s="397">
        <f>J13970+(E13972-E13970)*(J13973-J13970)/(E13973-E13970)</f>
        <v>0.21186666666666668</v>
      </c>
      <c r="K13972" s="469">
        <f t="shared" si="1271"/>
        <v>12.55683459373172</v>
      </c>
      <c r="L13972" s="469">
        <f t="shared" si="1272"/>
        <v>2.3501260398386847E-2</v>
      </c>
    </row>
    <row r="13973" spans="1:12">
      <c r="A13973" s="480" t="str">
        <f t="shared" si="1266"/>
        <v>D800-120</v>
      </c>
      <c r="B13973" s="480">
        <f t="shared" si="1269"/>
        <v>13</v>
      </c>
      <c r="C13973" s="480">
        <f t="shared" si="1270"/>
        <v>6</v>
      </c>
      <c r="D13973" s="480">
        <f t="shared" si="1267"/>
        <v>162</v>
      </c>
      <c r="E13973" s="480">
        <f t="shared" si="1268"/>
        <v>102</v>
      </c>
      <c r="F13973" s="484">
        <v>5.2117000000000004</v>
      </c>
      <c r="G13973" s="480">
        <v>15</v>
      </c>
      <c r="H13973" s="482">
        <v>0.41212100000000002</v>
      </c>
      <c r="I13973" s="483">
        <v>12.6</v>
      </c>
      <c r="J13973" s="484">
        <v>0.20780000000000001</v>
      </c>
      <c r="K13973" s="469">
        <f t="shared" si="1271"/>
        <v>12.646043273698744</v>
      </c>
      <c r="L13973" s="469">
        <f t="shared" si="1272"/>
        <v>4.6043273698744613E-2</v>
      </c>
    </row>
    <row r="13974" spans="1:12">
      <c r="A13974" s="98" t="str">
        <f t="shared" si="1266"/>
        <v>D800-120</v>
      </c>
      <c r="B13974" s="98">
        <f t="shared" si="1269"/>
        <v>13</v>
      </c>
      <c r="C13974" s="98">
        <f t="shared" si="1270"/>
        <v>6</v>
      </c>
      <c r="D13974" s="98">
        <f t="shared" si="1267"/>
        <v>162</v>
      </c>
      <c r="E13974" s="98">
        <f t="shared" si="1268"/>
        <v>103</v>
      </c>
      <c r="F13974" s="397">
        <f>F13973+(E13974-E13973)*(F13976-F13973)/(E13976-E13973)</f>
        <v>5.2212000000000005</v>
      </c>
      <c r="G13974" s="98">
        <v>15</v>
      </c>
      <c r="H13974" s="491">
        <f>H13973+(E13974-E13973)*(H13976-H13973)/(E13976-E13973)</f>
        <v>0.4099396666666667</v>
      </c>
      <c r="I13974" s="492">
        <f>I13973+(E13974-E13973)*(I13976-I13973)/(E13976-E13973)</f>
        <v>12.7</v>
      </c>
      <c r="J13974" s="397">
        <f>J13973+(E13974-E13973)*(J13976-J13973)/(E13976-E13973)</f>
        <v>0.20370000000000002</v>
      </c>
      <c r="K13974" s="469">
        <f t="shared" si="1271"/>
        <v>12.736508380501521</v>
      </c>
      <c r="L13974" s="469">
        <f t="shared" si="1272"/>
        <v>3.6508380501521387E-2</v>
      </c>
    </row>
    <row r="13975" spans="1:12">
      <c r="A13975" s="98" t="str">
        <f t="shared" si="1266"/>
        <v>D800-120</v>
      </c>
      <c r="B13975" s="98">
        <f t="shared" si="1269"/>
        <v>13</v>
      </c>
      <c r="C13975" s="98">
        <f t="shared" si="1270"/>
        <v>6</v>
      </c>
      <c r="D13975" s="98">
        <f t="shared" si="1267"/>
        <v>162</v>
      </c>
      <c r="E13975" s="98">
        <f t="shared" si="1268"/>
        <v>104</v>
      </c>
      <c r="F13975" s="397">
        <f>F13973+(E13975-E13973)*(F13976-F13973)/(E13976-E13973)</f>
        <v>5.2306999999999997</v>
      </c>
      <c r="G13975" s="98">
        <v>15</v>
      </c>
      <c r="H13975" s="491">
        <f>H13973+(E13975-E13973)*(H13976-H13973)/(E13976-E13973)</f>
        <v>0.40775833333333333</v>
      </c>
      <c r="I13975" s="492">
        <f>I13973+(E13975-E13973)*(I13976-I13973)/(E13976-E13973)</f>
        <v>12.8</v>
      </c>
      <c r="J13975" s="397">
        <f>J13973+(E13975-E13973)*(J13976-J13973)/(E13976-E13973)</f>
        <v>0.1996</v>
      </c>
      <c r="K13975" s="469">
        <f t="shared" si="1271"/>
        <v>12.82794138685087</v>
      </c>
      <c r="L13975" s="469">
        <f t="shared" si="1272"/>
        <v>2.7941386850869776E-2</v>
      </c>
    </row>
    <row r="13976" spans="1:12">
      <c r="A13976" s="480" t="str">
        <f t="shared" si="1266"/>
        <v>D800-120</v>
      </c>
      <c r="B13976" s="480">
        <f t="shared" si="1269"/>
        <v>13</v>
      </c>
      <c r="C13976" s="480">
        <f t="shared" si="1270"/>
        <v>6</v>
      </c>
      <c r="D13976" s="480">
        <f t="shared" si="1267"/>
        <v>162</v>
      </c>
      <c r="E13976" s="480">
        <f t="shared" si="1268"/>
        <v>105</v>
      </c>
      <c r="F13976" s="484">
        <v>5.2401999999999997</v>
      </c>
      <c r="G13976" s="480">
        <v>15</v>
      </c>
      <c r="H13976" s="482">
        <v>0.40557700000000002</v>
      </c>
      <c r="I13976" s="483">
        <v>12.9</v>
      </c>
      <c r="J13976" s="484">
        <v>0.19550000000000001</v>
      </c>
      <c r="K13976" s="469">
        <f t="shared" si="1271"/>
        <v>12.920357909842027</v>
      </c>
      <c r="L13976" s="469">
        <f t="shared" si="1272"/>
        <v>2.0357909842026345E-2</v>
      </c>
    </row>
    <row r="13977" spans="1:12">
      <c r="A13977" s="98" t="str">
        <f t="shared" si="1266"/>
        <v>D800-120</v>
      </c>
      <c r="B13977" s="98">
        <f t="shared" si="1269"/>
        <v>13</v>
      </c>
      <c r="C13977" s="98">
        <f t="shared" si="1270"/>
        <v>6</v>
      </c>
      <c r="D13977" s="98">
        <f t="shared" si="1267"/>
        <v>162</v>
      </c>
      <c r="E13977" s="98">
        <f t="shared" si="1268"/>
        <v>106</v>
      </c>
      <c r="F13977" s="397">
        <f>F13976+(E13977-E13976)*(F13979-F13976)/(E13979-E13976)</f>
        <v>5.2496666666666663</v>
      </c>
      <c r="G13977" s="98">
        <v>15</v>
      </c>
      <c r="H13977" s="491">
        <f>H13976+(E13977-E13976)*(H13979-H13976)/(E13979-E13976)</f>
        <v>0.40337933333333337</v>
      </c>
      <c r="I13977" s="492">
        <f>I13976+(E13977-E13976)*(I13979-I13976)/(E13979-E13976)</f>
        <v>13</v>
      </c>
      <c r="J13977" s="397">
        <f>J13976+(E13977-E13976)*(J13979-J13976)/(E13979-E13976)</f>
        <v>0.19143333333333334</v>
      </c>
      <c r="K13977" s="469">
        <f t="shared" si="1271"/>
        <v>13.014218213129409</v>
      </c>
      <c r="L13977" s="469">
        <f t="shared" si="1272"/>
        <v>1.4218213129408852E-2</v>
      </c>
    </row>
    <row r="13978" spans="1:12">
      <c r="A13978" s="98" t="str">
        <f t="shared" si="1266"/>
        <v>D800-120</v>
      </c>
      <c r="B13978" s="98">
        <f t="shared" si="1269"/>
        <v>13</v>
      </c>
      <c r="C13978" s="98">
        <f t="shared" si="1270"/>
        <v>6</v>
      </c>
      <c r="D13978" s="98">
        <f t="shared" si="1267"/>
        <v>162</v>
      </c>
      <c r="E13978" s="98">
        <f t="shared" si="1268"/>
        <v>107</v>
      </c>
      <c r="F13978" s="397">
        <f>F13976+(E13978-E13976)*(F13979-F13976)/(E13979-E13976)</f>
        <v>5.2591333333333337</v>
      </c>
      <c r="G13978" s="98">
        <v>15</v>
      </c>
      <c r="H13978" s="491">
        <f>H13976+(E13978-E13976)*(H13979-H13976)/(E13979-E13976)</f>
        <v>0.40118166666666666</v>
      </c>
      <c r="I13978" s="492">
        <f>I13976+(E13978-E13976)*(I13979-I13976)/(E13979-E13976)</f>
        <v>13.1</v>
      </c>
      <c r="J13978" s="397">
        <f>J13976+(E13978-E13976)*(J13979-J13976)/(E13979-E13976)</f>
        <v>0.18736666666666665</v>
      </c>
      <c r="K13978" s="469">
        <f t="shared" si="1271"/>
        <v>13.109106846856578</v>
      </c>
      <c r="L13978" s="469">
        <f t="shared" si="1272"/>
        <v>9.1068468565786986E-3</v>
      </c>
    </row>
    <row r="13979" spans="1:12">
      <c r="A13979" s="480" t="str">
        <f t="shared" si="1266"/>
        <v>D800-120</v>
      </c>
      <c r="B13979" s="480">
        <f t="shared" si="1269"/>
        <v>13</v>
      </c>
      <c r="C13979" s="480">
        <f t="shared" si="1270"/>
        <v>6</v>
      </c>
      <c r="D13979" s="480">
        <f t="shared" si="1267"/>
        <v>162</v>
      </c>
      <c r="E13979" s="480">
        <f t="shared" si="1268"/>
        <v>108</v>
      </c>
      <c r="F13979" s="484">
        <v>5.2686000000000002</v>
      </c>
      <c r="G13979" s="480">
        <v>15</v>
      </c>
      <c r="H13979" s="482">
        <v>0.39898400000000001</v>
      </c>
      <c r="I13979" s="483">
        <v>13.2</v>
      </c>
      <c r="J13979" s="484">
        <v>0.18329999999999999</v>
      </c>
      <c r="K13979" s="469">
        <f t="shared" si="1271"/>
        <v>13.20504080364125</v>
      </c>
      <c r="L13979" s="469">
        <f t="shared" si="1272"/>
        <v>5.0408036412505908E-3</v>
      </c>
    </row>
    <row r="13980" spans="1:12">
      <c r="A13980" s="98" t="str">
        <f t="shared" si="1266"/>
        <v>D800-120</v>
      </c>
      <c r="B13980" s="98">
        <f t="shared" si="1269"/>
        <v>13</v>
      </c>
      <c r="C13980" s="98">
        <f t="shared" si="1270"/>
        <v>6</v>
      </c>
      <c r="D13980" s="98">
        <f t="shared" ref="D13980:D13991" si="1273">D13979</f>
        <v>162</v>
      </c>
      <c r="E13980" s="98">
        <f t="shared" si="1268"/>
        <v>109</v>
      </c>
      <c r="F13980" s="397">
        <f>F13979+(E13980-E13979)*(F13982-F13979)/(E13982-E13979)</f>
        <v>5.2780333333333331</v>
      </c>
      <c r="G13980" s="98">
        <v>15</v>
      </c>
      <c r="H13980" s="491">
        <f>H13979+(E13980-E13979)*(H13982-H13979)/(E13982-E13979)</f>
        <v>0.39676966666666669</v>
      </c>
      <c r="I13980" s="492">
        <f>I13979+(E13980-E13979)*(I13982-I13979)/(E13982-E13979)</f>
        <v>13.299999999999999</v>
      </c>
      <c r="J13980" s="397">
        <f>J13979+(E13980-E13979)*(J13982-J13979)/(E13982-E13979)</f>
        <v>0.17923333333333333</v>
      </c>
      <c r="K13980" s="469">
        <f t="shared" si="1271"/>
        <v>13.302512204814043</v>
      </c>
      <c r="L13980" s="469">
        <f t="shared" si="1272"/>
        <v>2.5122048140442388E-3</v>
      </c>
    </row>
    <row r="13981" spans="1:12">
      <c r="A13981" s="98" t="str">
        <f t="shared" si="1266"/>
        <v>D800-120</v>
      </c>
      <c r="B13981" s="98">
        <f t="shared" si="1269"/>
        <v>13</v>
      </c>
      <c r="C13981" s="98">
        <f t="shared" si="1270"/>
        <v>6</v>
      </c>
      <c r="D13981" s="98">
        <f t="shared" si="1273"/>
        <v>162</v>
      </c>
      <c r="E13981" s="98">
        <f t="shared" si="1268"/>
        <v>110</v>
      </c>
      <c r="F13981" s="397">
        <f>F13979+(E13981-E13979)*(F13982-F13979)/(E13982-E13979)</f>
        <v>5.287466666666667</v>
      </c>
      <c r="G13981" s="98">
        <v>15</v>
      </c>
      <c r="H13981" s="491">
        <f>H13979+(E13981-E13979)*(H13982-H13979)/(E13982-E13979)</f>
        <v>0.39455533333333331</v>
      </c>
      <c r="I13981" s="492">
        <f>I13979+(E13981-E13979)*(I13982-I13979)/(E13982-E13979)</f>
        <v>13.4</v>
      </c>
      <c r="J13981" s="397">
        <f>J13979+(E13981-E13979)*(J13982-J13979)/(E13982-E13979)</f>
        <v>0.17516666666666666</v>
      </c>
      <c r="K13981" s="469">
        <f t="shared" si="1271"/>
        <v>13.40107766886943</v>
      </c>
      <c r="L13981" s="469">
        <f t="shared" si="1272"/>
        <v>1.0776688694296155E-3</v>
      </c>
    </row>
    <row r="13982" spans="1:12">
      <c r="A13982" s="480" t="str">
        <f t="shared" si="1266"/>
        <v>D800-120</v>
      </c>
      <c r="B13982" s="480">
        <f t="shared" si="1269"/>
        <v>13</v>
      </c>
      <c r="C13982" s="480">
        <f t="shared" si="1270"/>
        <v>6</v>
      </c>
      <c r="D13982" s="480">
        <f t="shared" si="1273"/>
        <v>162</v>
      </c>
      <c r="E13982" s="480">
        <f t="shared" si="1268"/>
        <v>111</v>
      </c>
      <c r="F13982" s="484">
        <v>5.2968999999999999</v>
      </c>
      <c r="G13982" s="480">
        <v>15</v>
      </c>
      <c r="H13982" s="482">
        <v>0.392341</v>
      </c>
      <c r="I13982" s="483">
        <v>13.5</v>
      </c>
      <c r="J13982" s="484">
        <v>0.1711</v>
      </c>
      <c r="K13982" s="469">
        <f t="shared" si="1271"/>
        <v>13.500755720151602</v>
      </c>
      <c r="L13982" s="469">
        <f t="shared" si="1272"/>
        <v>7.5572015160219053E-4</v>
      </c>
    </row>
    <row r="13983" spans="1:12">
      <c r="A13983" s="98" t="str">
        <f t="shared" si="1266"/>
        <v>D800-120</v>
      </c>
      <c r="B13983" s="98">
        <f t="shared" si="1269"/>
        <v>13</v>
      </c>
      <c r="C13983" s="98">
        <f t="shared" si="1270"/>
        <v>6</v>
      </c>
      <c r="D13983" s="98">
        <f t="shared" si="1273"/>
        <v>162</v>
      </c>
      <c r="E13983" s="98">
        <f t="shared" si="1268"/>
        <v>112</v>
      </c>
      <c r="F13983" s="397">
        <f>F13982+(E13983-E13982)*(F13985-F13982)/(E13985-E13982)</f>
        <v>5.3062666666666667</v>
      </c>
      <c r="G13983" s="98">
        <v>15</v>
      </c>
      <c r="H13983" s="491">
        <f>H13982+(E13983-E13982)*(H13985-H13982)/(E13985-E13982)</f>
        <v>0.39010866666666666</v>
      </c>
      <c r="I13983" s="492">
        <f>I13982+(E13983-E13982)*(I13985-I13982)/(E13985-E13982)</f>
        <v>13.6</v>
      </c>
      <c r="J13983" s="397">
        <f>J13982+(E13983-E13982)*(J13985-J13982)/(E13985-E13982)</f>
        <v>0.16703333333333334</v>
      </c>
      <c r="K13983" s="469">
        <f t="shared" si="1271"/>
        <v>13.602022000707496</v>
      </c>
      <c r="L13983" s="469">
        <f t="shared" si="1272"/>
        <v>2.0220007074964741E-3</v>
      </c>
    </row>
    <row r="13984" spans="1:12">
      <c r="A13984" s="98" t="str">
        <f t="shared" si="1266"/>
        <v>D800-120</v>
      </c>
      <c r="B13984" s="98">
        <f t="shared" si="1269"/>
        <v>13</v>
      </c>
      <c r="C13984" s="98">
        <f t="shared" si="1270"/>
        <v>6</v>
      </c>
      <c r="D13984" s="98">
        <f t="shared" si="1273"/>
        <v>162</v>
      </c>
      <c r="E13984" s="98">
        <f t="shared" si="1268"/>
        <v>113</v>
      </c>
      <c r="F13984" s="397">
        <f>F13982+(E13984-E13982)*(F13985-F13982)/(E13985-E13982)</f>
        <v>5.3156333333333334</v>
      </c>
      <c r="G13984" s="98">
        <v>15</v>
      </c>
      <c r="H13984" s="491">
        <f>H13982+(E13984-E13982)*(H13985-H13982)/(E13985-E13982)</f>
        <v>0.38787633333333332</v>
      </c>
      <c r="I13984" s="492">
        <f>I13982+(E13984-E13982)*(I13985-I13982)/(E13985-E13982)</f>
        <v>13.700000000000001</v>
      </c>
      <c r="J13984" s="397">
        <f>J13982+(E13984-E13982)*(J13985-J13982)/(E13985-E13982)</f>
        <v>0.16296666666666668</v>
      </c>
      <c r="K13984" s="469">
        <f t="shared" si="1271"/>
        <v>13.704453910997406</v>
      </c>
      <c r="L13984" s="469">
        <f t="shared" si="1272"/>
        <v>4.4539109974053304E-3</v>
      </c>
    </row>
    <row r="13985" spans="1:12">
      <c r="A13985" s="480" t="str">
        <f t="shared" si="1266"/>
        <v>D800-120</v>
      </c>
      <c r="B13985" s="480">
        <f t="shared" si="1269"/>
        <v>13</v>
      </c>
      <c r="C13985" s="480">
        <f t="shared" si="1270"/>
        <v>6</v>
      </c>
      <c r="D13985" s="480">
        <f t="shared" si="1273"/>
        <v>162</v>
      </c>
      <c r="E13985" s="480">
        <f t="shared" si="1268"/>
        <v>114</v>
      </c>
      <c r="F13985" s="484">
        <v>5.3250000000000002</v>
      </c>
      <c r="G13985" s="480">
        <v>15</v>
      </c>
      <c r="H13985" s="482">
        <v>0.38564399999999999</v>
      </c>
      <c r="I13985" s="483">
        <v>13.8</v>
      </c>
      <c r="J13985" s="484">
        <v>0.15890000000000001</v>
      </c>
      <c r="K13985" s="469">
        <f t="shared" si="1271"/>
        <v>13.80807169306407</v>
      </c>
      <c r="L13985" s="469">
        <f t="shared" si="1272"/>
        <v>8.0716930640694073E-3</v>
      </c>
    </row>
    <row r="13986" spans="1:12">
      <c r="A13986" s="98" t="str">
        <f t="shared" si="1266"/>
        <v>D800-120</v>
      </c>
      <c r="B13986" s="98">
        <f t="shared" si="1269"/>
        <v>13</v>
      </c>
      <c r="C13986" s="98">
        <f t="shared" si="1270"/>
        <v>6</v>
      </c>
      <c r="D13986" s="98">
        <f t="shared" si="1273"/>
        <v>162</v>
      </c>
      <c r="E13986" s="98">
        <f t="shared" si="1268"/>
        <v>115</v>
      </c>
      <c r="F13986" s="397">
        <f>F13985+(E13986-E13985)*(F13988-F13985)/(E13988-E13985)</f>
        <v>5.3342999999999998</v>
      </c>
      <c r="G13986" s="98">
        <v>15</v>
      </c>
      <c r="H13986" s="491">
        <f>H13985+(E13986-E13985)*(H13988-H13985)/(E13988-E13985)</f>
        <v>0.38339333333333331</v>
      </c>
      <c r="I13986" s="492">
        <f>I13985+(E13986-E13985)*(I13988-I13985)/(E13988-E13985)</f>
        <v>13.9</v>
      </c>
      <c r="J13986" s="397">
        <f>J13985+(E13986-E13985)*(J13988-J13985)/(E13988-E13985)</f>
        <v>0.15483333333333335</v>
      </c>
      <c r="K13986" s="469">
        <f t="shared" si="1271"/>
        <v>13.913387469787338</v>
      </c>
      <c r="L13986" s="469">
        <f t="shared" si="1272"/>
        <v>1.3387469787337736E-2</v>
      </c>
    </row>
    <row r="13987" spans="1:12">
      <c r="A13987" s="98" t="str">
        <f t="shared" si="1266"/>
        <v>D800-120</v>
      </c>
      <c r="B13987" s="98">
        <f t="shared" si="1269"/>
        <v>13</v>
      </c>
      <c r="C13987" s="98">
        <f t="shared" si="1270"/>
        <v>6</v>
      </c>
      <c r="D13987" s="98">
        <f t="shared" si="1273"/>
        <v>162</v>
      </c>
      <c r="E13987" s="98">
        <f t="shared" si="1268"/>
        <v>116</v>
      </c>
      <c r="F13987" s="397">
        <f>F13985+(E13987-E13985)*(F13988-F13985)/(E13988-E13985)</f>
        <v>5.3436000000000003</v>
      </c>
      <c r="G13987" s="98">
        <v>15</v>
      </c>
      <c r="H13987" s="491">
        <f>H13985+(E13987-E13985)*(H13988-H13985)/(E13988-E13985)</f>
        <v>0.38114266666666669</v>
      </c>
      <c r="I13987" s="492">
        <f>I13985+(E13987-E13985)*(I13988-I13985)/(E13988-E13985)</f>
        <v>14</v>
      </c>
      <c r="J13987" s="397">
        <f>J13985+(E13987-E13985)*(J13988-J13985)/(E13988-E13985)</f>
        <v>0.15076666666666666</v>
      </c>
      <c r="K13987" s="469">
        <f t="shared" si="1271"/>
        <v>14.019947036455291</v>
      </c>
      <c r="L13987" s="469">
        <f t="shared" si="1272"/>
        <v>1.9947036455290501E-2</v>
      </c>
    </row>
    <row r="13988" spans="1:12">
      <c r="A13988" s="480" t="str">
        <f t="shared" si="1266"/>
        <v>D800-120</v>
      </c>
      <c r="B13988" s="480">
        <f t="shared" si="1269"/>
        <v>13</v>
      </c>
      <c r="C13988" s="480">
        <f t="shared" si="1270"/>
        <v>6</v>
      </c>
      <c r="D13988" s="480">
        <f t="shared" si="1273"/>
        <v>162</v>
      </c>
      <c r="E13988" s="480">
        <f t="shared" si="1268"/>
        <v>117</v>
      </c>
      <c r="F13988" s="484">
        <v>5.3529</v>
      </c>
      <c r="G13988" s="480">
        <v>15</v>
      </c>
      <c r="H13988" s="482">
        <v>0.37889200000000001</v>
      </c>
      <c r="I13988" s="483">
        <v>14.1</v>
      </c>
      <c r="J13988" s="484">
        <v>0.1467</v>
      </c>
      <c r="K13988" s="469">
        <f t="shared" si="1271"/>
        <v>14.12777255787929</v>
      </c>
      <c r="L13988" s="469">
        <f t="shared" si="1272"/>
        <v>2.7772557879290005E-2</v>
      </c>
    </row>
    <row r="13989" spans="1:12">
      <c r="A13989" s="98" t="str">
        <f t="shared" si="1266"/>
        <v>D800-120</v>
      </c>
      <c r="B13989" s="98">
        <f t="shared" si="1269"/>
        <v>13</v>
      </c>
      <c r="C13989" s="98">
        <f t="shared" si="1270"/>
        <v>6</v>
      </c>
      <c r="D13989" s="98">
        <f t="shared" si="1273"/>
        <v>162</v>
      </c>
      <c r="E13989" s="98">
        <f t="shared" si="1268"/>
        <v>118</v>
      </c>
      <c r="F13989" s="397">
        <f>F13988+(E13989-E13988)*(F13991-F13988)/(E13991-E13988)</f>
        <v>5.362166666666667</v>
      </c>
      <c r="G13989" s="98">
        <v>15</v>
      </c>
      <c r="H13989" s="491">
        <f>H13988+(E13989-E13988)*(H13991-H13988)/(E13991-E13988)</f>
        <v>0.37662200000000001</v>
      </c>
      <c r="I13989" s="492">
        <f>I13988+(E13989-E13988)*(I13991-I13988)/(E13991-E13988)</f>
        <v>14.233333333333333</v>
      </c>
      <c r="J13989" s="397">
        <f>J13988+(E13989-E13988)*(J13991-J13988)/(E13991-E13988)</f>
        <v>0.1426</v>
      </c>
      <c r="K13989" s="469">
        <f t="shared" si="1271"/>
        <v>14.237529052117685</v>
      </c>
      <c r="L13989" s="469">
        <f t="shared" si="1272"/>
        <v>4.1957187843522092E-3</v>
      </c>
    </row>
    <row r="13990" spans="1:12">
      <c r="A13990" s="98" t="str">
        <f t="shared" si="1266"/>
        <v>D800-120</v>
      </c>
      <c r="B13990" s="98">
        <f t="shared" si="1269"/>
        <v>13</v>
      </c>
      <c r="C13990" s="98">
        <f t="shared" si="1270"/>
        <v>6</v>
      </c>
      <c r="D13990" s="98">
        <f t="shared" si="1273"/>
        <v>162</v>
      </c>
      <c r="E13990" s="98">
        <f t="shared" si="1268"/>
        <v>119</v>
      </c>
      <c r="F13990" s="397">
        <f>F13988+(E13990-E13988)*(F13991-F13988)/(E13991-E13988)</f>
        <v>5.3714333333333331</v>
      </c>
      <c r="G13990" s="98">
        <v>15</v>
      </c>
      <c r="H13990" s="491">
        <f>H13988+(E13990-E13988)*(H13991-H13988)/(E13991-E13988)</f>
        <v>0.37435200000000002</v>
      </c>
      <c r="I13990" s="492">
        <f>I13988+(E13990-E13988)*(I13991-I13988)/(E13991-E13988)</f>
        <v>14.366666666666667</v>
      </c>
      <c r="J13990" s="397">
        <f>J13988+(E13990-E13988)*(J13991-J13988)/(E13991-E13988)</f>
        <v>0.13849999999999998</v>
      </c>
      <c r="K13990" s="469">
        <f t="shared" si="1271"/>
        <v>14.348616631761905</v>
      </c>
      <c r="L13990" s="469">
        <f t="shared" si="1272"/>
        <v>-1.8050034904762313E-2</v>
      </c>
    </row>
    <row r="13991" spans="1:12">
      <c r="A13991" s="480" t="str">
        <f t="shared" si="1266"/>
        <v>D800-120</v>
      </c>
      <c r="B13991" s="480">
        <f t="shared" si="1269"/>
        <v>13</v>
      </c>
      <c r="C13991" s="480">
        <f t="shared" si="1270"/>
        <v>6</v>
      </c>
      <c r="D13991" s="480">
        <f t="shared" si="1273"/>
        <v>162</v>
      </c>
      <c r="E13991" s="480">
        <f t="shared" si="1268"/>
        <v>120</v>
      </c>
      <c r="F13991" s="484">
        <v>5.3807</v>
      </c>
      <c r="G13991" s="480">
        <v>15</v>
      </c>
      <c r="H13991" s="482">
        <v>0.37208200000000002</v>
      </c>
      <c r="I13991" s="483">
        <v>14.5</v>
      </c>
      <c r="J13991" s="484">
        <v>0.13439999999999999</v>
      </c>
      <c r="K13991" s="469">
        <f t="shared" si="1271"/>
        <v>14.461059658892394</v>
      </c>
      <c r="L13991" s="469">
        <f t="shared" si="1272"/>
        <v>-3.8940341107606358E-2</v>
      </c>
    </row>
    <row r="13992" spans="1:12">
      <c r="A13992" s="480" t="s">
        <v>129</v>
      </c>
      <c r="B13992" s="480">
        <f t="shared" si="1269"/>
        <v>14</v>
      </c>
      <c r="C13992" s="480">
        <f t="shared" si="1270"/>
        <v>0</v>
      </c>
      <c r="D13992" s="480">
        <v>168</v>
      </c>
      <c r="E13992" s="480">
        <v>12</v>
      </c>
      <c r="F13992" s="484">
        <v>4.2671999999999999</v>
      </c>
      <c r="G13992" s="480">
        <v>15</v>
      </c>
      <c r="H13992" s="482">
        <v>0.57955400000000001</v>
      </c>
      <c r="I13992" s="483">
        <v>7.4</v>
      </c>
      <c r="J13992" s="484">
        <v>0.55679999999999996</v>
      </c>
      <c r="K13992" s="469">
        <f t="shared" si="1271"/>
        <v>7.3629031979763742</v>
      </c>
      <c r="L13992" s="469">
        <f t="shared" si="1272"/>
        <v>-3.7096802023626196E-2</v>
      </c>
    </row>
    <row r="13993" spans="1:12">
      <c r="A13993" s="98" t="str">
        <f t="shared" ref="A13993:A14056" si="1274">A13992</f>
        <v>D800-120</v>
      </c>
      <c r="B13993" s="98">
        <f t="shared" si="1269"/>
        <v>14</v>
      </c>
      <c r="C13993" s="98">
        <f t="shared" si="1270"/>
        <v>0</v>
      </c>
      <c r="D13993" s="98">
        <f t="shared" ref="D13993:D14024" si="1275">D13992</f>
        <v>168</v>
      </c>
      <c r="E13993" s="98">
        <f t="shared" ref="E13993:E14056" si="1276">E13992+1</f>
        <v>13</v>
      </c>
      <c r="F13993" s="397">
        <f>F13992+(E13993-E13992)*(F13995-F13992)/(E13995-E13992)</f>
        <v>4.278833333333333</v>
      </c>
      <c r="G13993" s="98">
        <v>15</v>
      </c>
      <c r="H13993" s="491">
        <f>H13992+(E13993-E13992)*(H13995-H13992)/(E13995-E13992)</f>
        <v>0.57768433333333336</v>
      </c>
      <c r="I13993" s="492">
        <f>I13992+(E13993-E13992)*(I13995-I13992)/(E13995-E13992)</f>
        <v>7.4333333333333336</v>
      </c>
      <c r="J13993" s="397">
        <f>J13992+(E13993-E13992)*(J13995-J13992)/(E13995-E13992)</f>
        <v>0.55303333333333327</v>
      </c>
      <c r="K13993" s="469">
        <f t="shared" si="1271"/>
        <v>7.4068709958668304</v>
      </c>
      <c r="L13993" s="469">
        <f t="shared" si="1272"/>
        <v>-2.6462337466503172E-2</v>
      </c>
    </row>
    <row r="13994" spans="1:12">
      <c r="A13994" s="98" t="str">
        <f t="shared" si="1274"/>
        <v>D800-120</v>
      </c>
      <c r="B13994" s="98">
        <f t="shared" si="1269"/>
        <v>14</v>
      </c>
      <c r="C13994" s="98">
        <f t="shared" si="1270"/>
        <v>0</v>
      </c>
      <c r="D13994" s="98">
        <f t="shared" si="1275"/>
        <v>168</v>
      </c>
      <c r="E13994" s="98">
        <f t="shared" si="1276"/>
        <v>14</v>
      </c>
      <c r="F13994" s="397">
        <f>F13992+(E13994-E13992)*(F13995-F13992)/(E13995-E13992)</f>
        <v>4.2904666666666671</v>
      </c>
      <c r="G13994" s="98">
        <v>15</v>
      </c>
      <c r="H13994" s="491">
        <f>H13992+(E13994-E13992)*(H13995-H13992)/(E13995-E13992)</f>
        <v>0.5758146666666667</v>
      </c>
      <c r="I13994" s="492">
        <f>I13992+(E13994-E13992)*(I13995-I13992)/(E13995-E13992)</f>
        <v>7.4666666666666668</v>
      </c>
      <c r="J13994" s="397">
        <f>J13992+(E13994-E13992)*(J13995-J13992)/(E13995-E13992)</f>
        <v>0.54926666666666668</v>
      </c>
      <c r="K13994" s="469">
        <f t="shared" si="1271"/>
        <v>7.4511243200937338</v>
      </c>
      <c r="L13994" s="469">
        <f t="shared" si="1272"/>
        <v>-1.5542346572932964E-2</v>
      </c>
    </row>
    <row r="13995" spans="1:12">
      <c r="A13995" s="480" t="str">
        <f t="shared" si="1274"/>
        <v>D800-120</v>
      </c>
      <c r="B13995" s="480">
        <f t="shared" si="1269"/>
        <v>14</v>
      </c>
      <c r="C13995" s="480">
        <f t="shared" si="1270"/>
        <v>0</v>
      </c>
      <c r="D13995" s="480">
        <f t="shared" si="1275"/>
        <v>168</v>
      </c>
      <c r="E13995" s="480">
        <f t="shared" si="1276"/>
        <v>15</v>
      </c>
      <c r="F13995" s="484">
        <v>4.3021000000000003</v>
      </c>
      <c r="G13995" s="480">
        <v>15</v>
      </c>
      <c r="H13995" s="482">
        <v>0.57394500000000004</v>
      </c>
      <c r="I13995" s="483">
        <v>7.5</v>
      </c>
      <c r="J13995" s="484">
        <v>0.54549999999999998</v>
      </c>
      <c r="K13995" s="469">
        <f t="shared" si="1271"/>
        <v>7.4956659610241401</v>
      </c>
      <c r="L13995" s="469">
        <f t="shared" si="1272"/>
        <v>-4.3340389758599329E-3</v>
      </c>
    </row>
    <row r="13996" spans="1:12">
      <c r="A13996" s="98" t="str">
        <f t="shared" si="1274"/>
        <v>D800-120</v>
      </c>
      <c r="B13996" s="98">
        <f t="shared" si="1269"/>
        <v>14</v>
      </c>
      <c r="C13996" s="98">
        <f t="shared" si="1270"/>
        <v>0</v>
      </c>
      <c r="D13996" s="98">
        <f t="shared" si="1275"/>
        <v>168</v>
      </c>
      <c r="E13996" s="98">
        <f t="shared" si="1276"/>
        <v>16</v>
      </c>
      <c r="F13996" s="397">
        <f>F13995+(E13996-E13995)*(F13998-F13995)/(E13998-E13995)</f>
        <v>4.3136000000000001</v>
      </c>
      <c r="G13996" s="98">
        <v>15</v>
      </c>
      <c r="H13996" s="491">
        <f>H13995+(E13996-E13995)*(H13998-H13995)/(E13998-E13995)</f>
        <v>0.57208466666666669</v>
      </c>
      <c r="I13996" s="492">
        <f>I13995+(E13996-E13995)*(I13998-I13995)/(E13998-E13995)</f>
        <v>7.5333333333333332</v>
      </c>
      <c r="J13996" s="397">
        <f>J13995+(E13996-E13995)*(J13998-J13995)/(E13998-E13995)</f>
        <v>0.54169999999999996</v>
      </c>
      <c r="K13996" s="469">
        <f t="shared" si="1271"/>
        <v>7.5401426595364089</v>
      </c>
      <c r="L13996" s="469">
        <f t="shared" si="1272"/>
        <v>6.8093262030757273E-3</v>
      </c>
    </row>
    <row r="13997" spans="1:12">
      <c r="A13997" s="98" t="str">
        <f t="shared" si="1274"/>
        <v>D800-120</v>
      </c>
      <c r="B13997" s="98">
        <f t="shared" si="1269"/>
        <v>14</v>
      </c>
      <c r="C13997" s="98">
        <f t="shared" si="1270"/>
        <v>0</v>
      </c>
      <c r="D13997" s="98">
        <f t="shared" si="1275"/>
        <v>168</v>
      </c>
      <c r="E13997" s="98">
        <f t="shared" si="1276"/>
        <v>17</v>
      </c>
      <c r="F13997" s="397">
        <f>F13995+(E13997-E13995)*(F13998-F13995)/(E13998-E13995)</f>
        <v>4.3250999999999999</v>
      </c>
      <c r="G13997" s="98">
        <v>15</v>
      </c>
      <c r="H13997" s="491">
        <f>H13995+(E13997-E13995)*(H13998-H13995)/(E13998-E13995)</f>
        <v>0.57022433333333333</v>
      </c>
      <c r="I13997" s="492">
        <f>I13995+(E13997-E13995)*(I13998-I13995)/(E13998-E13995)</f>
        <v>7.5666666666666664</v>
      </c>
      <c r="J13997" s="397">
        <f>J13995+(E13997-E13995)*(J13998-J13995)/(E13998-E13995)</f>
        <v>0.53790000000000004</v>
      </c>
      <c r="K13997" s="469">
        <f t="shared" si="1271"/>
        <v>7.5849095648320866</v>
      </c>
      <c r="L13997" s="469">
        <f t="shared" si="1272"/>
        <v>1.8242898165420129E-2</v>
      </c>
    </row>
    <row r="13998" spans="1:12">
      <c r="A13998" s="480" t="str">
        <f t="shared" si="1274"/>
        <v>D800-120</v>
      </c>
      <c r="B13998" s="480">
        <f t="shared" si="1269"/>
        <v>14</v>
      </c>
      <c r="C13998" s="480">
        <f t="shared" si="1270"/>
        <v>0</v>
      </c>
      <c r="D13998" s="480">
        <f t="shared" si="1275"/>
        <v>168</v>
      </c>
      <c r="E13998" s="480">
        <f t="shared" si="1276"/>
        <v>18</v>
      </c>
      <c r="F13998" s="484">
        <v>4.3365999999999998</v>
      </c>
      <c r="G13998" s="480">
        <v>15</v>
      </c>
      <c r="H13998" s="482">
        <v>0.56836399999999998</v>
      </c>
      <c r="I13998" s="483">
        <v>7.6</v>
      </c>
      <c r="J13998" s="484">
        <v>0.53410000000000002</v>
      </c>
      <c r="K13998" s="469">
        <f t="shared" si="1271"/>
        <v>7.6299695265710001</v>
      </c>
      <c r="L13998" s="469">
        <f t="shared" si="1272"/>
        <v>2.9969526571000493E-2</v>
      </c>
    </row>
    <row r="13999" spans="1:12">
      <c r="A13999" s="98" t="str">
        <f t="shared" si="1274"/>
        <v>D800-120</v>
      </c>
      <c r="B13999" s="98">
        <f t="shared" si="1269"/>
        <v>14</v>
      </c>
      <c r="C13999" s="98">
        <f t="shared" si="1270"/>
        <v>0</v>
      </c>
      <c r="D13999" s="98">
        <f t="shared" si="1275"/>
        <v>168</v>
      </c>
      <c r="E13999" s="98">
        <f t="shared" si="1276"/>
        <v>19</v>
      </c>
      <c r="F13999" s="397">
        <f>F13998+(E13999-E13998)*(F14001-F13998)/(E14001-E13998)</f>
        <v>4.3480333333333334</v>
      </c>
      <c r="G13999" s="98">
        <v>15</v>
      </c>
      <c r="H13999" s="491">
        <f>H13998+(E13999-E13998)*(H14001-H13998)/(E14001-E13998)</f>
        <v>0.56651200000000002</v>
      </c>
      <c r="I13999" s="492">
        <f>I13998+(E13999-E13998)*(I14001-I13998)/(E14001-E13998)</f>
        <v>7.6666666666666661</v>
      </c>
      <c r="J13999" s="397">
        <f>J13998+(E13999-E13998)*(J14001-J13998)/(E14001-E13998)</f>
        <v>0.53029999999999999</v>
      </c>
      <c r="K13999" s="469">
        <f t="shared" si="1271"/>
        <v>7.6750948494177234</v>
      </c>
      <c r="L13999" s="469">
        <f t="shared" si="1272"/>
        <v>8.4281827510572782E-3</v>
      </c>
    </row>
    <row r="14000" spans="1:12">
      <c r="A14000" s="98" t="str">
        <f t="shared" si="1274"/>
        <v>D800-120</v>
      </c>
      <c r="B14000" s="98">
        <f t="shared" si="1269"/>
        <v>14</v>
      </c>
      <c r="C14000" s="98">
        <f t="shared" si="1270"/>
        <v>0</v>
      </c>
      <c r="D14000" s="98">
        <f t="shared" si="1275"/>
        <v>168</v>
      </c>
      <c r="E14000" s="98">
        <f t="shared" si="1276"/>
        <v>20</v>
      </c>
      <c r="F14000" s="397">
        <f>F13998+(E14000-E13998)*(F14001-F13998)/(E14001-E13998)</f>
        <v>4.3594666666666662</v>
      </c>
      <c r="G14000" s="98">
        <v>15</v>
      </c>
      <c r="H14000" s="491">
        <f>H13998+(E14000-E13998)*(H14001-H13998)/(E14001-E13998)</f>
        <v>0.56465999999999994</v>
      </c>
      <c r="I14000" s="492">
        <f>I13998+(E14000-E13998)*(I14001-I13998)/(E14001-E13998)</f>
        <v>7.7333333333333334</v>
      </c>
      <c r="J14000" s="397">
        <f>J13998+(E14000-E13998)*(J14001-J13998)/(E14001-E13998)</f>
        <v>0.52650000000000008</v>
      </c>
      <c r="K14000" s="469">
        <f t="shared" si="1271"/>
        <v>7.7205161808285814</v>
      </c>
      <c r="L14000" s="469">
        <f t="shared" si="1272"/>
        <v>-1.2817152504752016E-2</v>
      </c>
    </row>
    <row r="14001" spans="1:12">
      <c r="A14001" s="480" t="str">
        <f t="shared" si="1274"/>
        <v>D800-120</v>
      </c>
      <c r="B14001" s="480">
        <f t="shared" si="1269"/>
        <v>14</v>
      </c>
      <c r="C14001" s="480">
        <f t="shared" si="1270"/>
        <v>0</v>
      </c>
      <c r="D14001" s="480">
        <f t="shared" si="1275"/>
        <v>168</v>
      </c>
      <c r="E14001" s="480">
        <f t="shared" si="1276"/>
        <v>21</v>
      </c>
      <c r="F14001" s="484">
        <v>4.3708999999999998</v>
      </c>
      <c r="G14001" s="480">
        <v>15</v>
      </c>
      <c r="H14001" s="482">
        <v>0.56280799999999997</v>
      </c>
      <c r="I14001" s="483">
        <v>7.8</v>
      </c>
      <c r="J14001" s="484">
        <v>0.52270000000000005</v>
      </c>
      <c r="K14001" s="469">
        <f t="shared" si="1271"/>
        <v>7.7662364429787782</v>
      </c>
      <c r="L14001" s="469">
        <f t="shared" si="1272"/>
        <v>-3.376355702122158E-2</v>
      </c>
    </row>
    <row r="14002" spans="1:12">
      <c r="A14002" s="98" t="str">
        <f t="shared" si="1274"/>
        <v>D800-120</v>
      </c>
      <c r="B14002" s="98">
        <f t="shared" si="1269"/>
        <v>14</v>
      </c>
      <c r="C14002" s="98">
        <f t="shared" si="1270"/>
        <v>0</v>
      </c>
      <c r="D14002" s="98">
        <f t="shared" si="1275"/>
        <v>168</v>
      </c>
      <c r="E14002" s="98">
        <f t="shared" si="1276"/>
        <v>22</v>
      </c>
      <c r="F14002" s="397">
        <f>F14001+(E14002-E14001)*(F14004-F14001)/(E14004-E14001)</f>
        <v>4.3822333333333328</v>
      </c>
      <c r="G14002" s="98">
        <v>15</v>
      </c>
      <c r="H14002" s="491">
        <f>H14001+(E14002-E14001)*(H14004-H14001)/(E14004-E14001)</f>
        <v>0.56096333333333337</v>
      </c>
      <c r="I14002" s="492">
        <f>I14001+(E14002-E14001)*(I14004-I14001)/(E14004-E14001)</f>
        <v>7.833333333333333</v>
      </c>
      <c r="J14002" s="397">
        <f>J14001+(E14002-E14001)*(J14004-J14001)/(E14004-E14001)</f>
        <v>0.51893333333333336</v>
      </c>
      <c r="K14002" s="469">
        <f t="shared" si="1271"/>
        <v>7.811978204160698</v>
      </c>
      <c r="L14002" s="469">
        <f t="shared" si="1272"/>
        <v>-2.1355129172635046E-2</v>
      </c>
    </row>
    <row r="14003" spans="1:12">
      <c r="A14003" s="98" t="str">
        <f t="shared" si="1274"/>
        <v>D800-120</v>
      </c>
      <c r="B14003" s="98">
        <f t="shared" si="1269"/>
        <v>14</v>
      </c>
      <c r="C14003" s="98">
        <f t="shared" si="1270"/>
        <v>0</v>
      </c>
      <c r="D14003" s="98">
        <f t="shared" si="1275"/>
        <v>168</v>
      </c>
      <c r="E14003" s="98">
        <f t="shared" si="1276"/>
        <v>23</v>
      </c>
      <c r="F14003" s="397">
        <f>F14001+(E14003-E14001)*(F14004-F14001)/(E14004-E14001)</f>
        <v>4.3935666666666666</v>
      </c>
      <c r="G14003" s="98">
        <v>15</v>
      </c>
      <c r="H14003" s="491">
        <f>H14001+(E14003-E14001)*(H14004-H14001)/(E14004-E14001)</f>
        <v>0.55911866666666665</v>
      </c>
      <c r="I14003" s="492">
        <f>I14001+(E14003-E14001)*(I14004-I14001)/(E14004-E14001)</f>
        <v>7.8666666666666671</v>
      </c>
      <c r="J14003" s="397">
        <f>J14001+(E14003-E14001)*(J14004-J14001)/(E14004-E14001)</f>
        <v>0.51516666666666666</v>
      </c>
      <c r="K14003" s="469">
        <f t="shared" si="1271"/>
        <v>7.8580217914384303</v>
      </c>
      <c r="L14003" s="469">
        <f t="shared" si="1272"/>
        <v>-8.6448752282368702E-3</v>
      </c>
    </row>
    <row r="14004" spans="1:12">
      <c r="A14004" s="480" t="str">
        <f t="shared" si="1274"/>
        <v>D800-120</v>
      </c>
      <c r="B14004" s="480">
        <f t="shared" si="1269"/>
        <v>14</v>
      </c>
      <c r="C14004" s="480">
        <f t="shared" si="1270"/>
        <v>0</v>
      </c>
      <c r="D14004" s="480">
        <f t="shared" si="1275"/>
        <v>168</v>
      </c>
      <c r="E14004" s="480">
        <f t="shared" si="1276"/>
        <v>24</v>
      </c>
      <c r="F14004" s="484">
        <v>4.4048999999999996</v>
      </c>
      <c r="G14004" s="480">
        <v>15</v>
      </c>
      <c r="H14004" s="482">
        <v>0.55727400000000005</v>
      </c>
      <c r="I14004" s="483">
        <v>7.9</v>
      </c>
      <c r="J14004" s="484">
        <v>0.51139999999999997</v>
      </c>
      <c r="K14004" s="469">
        <f t="shared" si="1271"/>
        <v>7.9043702020908908</v>
      </c>
      <c r="L14004" s="469">
        <f t="shared" si="1272"/>
        <v>4.3702020908904515E-3</v>
      </c>
    </row>
    <row r="14005" spans="1:12">
      <c r="A14005" s="98" t="str">
        <f t="shared" si="1274"/>
        <v>D800-120</v>
      </c>
      <c r="B14005" s="98">
        <f t="shared" si="1269"/>
        <v>14</v>
      </c>
      <c r="C14005" s="98">
        <f t="shared" si="1270"/>
        <v>0</v>
      </c>
      <c r="D14005" s="98">
        <f t="shared" si="1275"/>
        <v>168</v>
      </c>
      <c r="E14005" s="98">
        <f t="shared" si="1276"/>
        <v>25</v>
      </c>
      <c r="F14005" s="397">
        <f>F14004+(E14005-E14004)*(F14007-F14004)/(E14007-E14004)</f>
        <v>4.4161333333333328</v>
      </c>
      <c r="G14005" s="98">
        <v>15</v>
      </c>
      <c r="H14005" s="491">
        <f>H14004+(E14005-E14004)*(H14007-H14004)/(E14007-E14004)</f>
        <v>0.55543566666666666</v>
      </c>
      <c r="I14005" s="492">
        <f>I14004+(E14005-E14004)*(I14007-I14004)/(E14007-E14004)</f>
        <v>7.9333333333333336</v>
      </c>
      <c r="J14005" s="397">
        <f>J14004+(E14005-E14004)*(J14007-J14004)/(E14007-E14004)</f>
        <v>0.50759999999999994</v>
      </c>
      <c r="K14005" s="469">
        <f t="shared" si="1271"/>
        <v>7.9507557730958336</v>
      </c>
      <c r="L14005" s="469">
        <f t="shared" si="1272"/>
        <v>1.7422439762500019E-2</v>
      </c>
    </row>
    <row r="14006" spans="1:12">
      <c r="A14006" s="98" t="str">
        <f t="shared" si="1274"/>
        <v>D800-120</v>
      </c>
      <c r="B14006" s="98">
        <f t="shared" si="1269"/>
        <v>14</v>
      </c>
      <c r="C14006" s="98">
        <f t="shared" si="1270"/>
        <v>0</v>
      </c>
      <c r="D14006" s="98">
        <f t="shared" si="1275"/>
        <v>168</v>
      </c>
      <c r="E14006" s="98">
        <f t="shared" si="1276"/>
        <v>26</v>
      </c>
      <c r="F14006" s="397">
        <f>F14004+(E14006-E14004)*(F14007-F14004)/(E14007-E14004)</f>
        <v>4.4273666666666669</v>
      </c>
      <c r="G14006" s="98">
        <v>15</v>
      </c>
      <c r="H14006" s="491">
        <f>H14004+(E14006-E14004)*(H14007-H14004)/(E14007-E14004)</f>
        <v>0.55359733333333339</v>
      </c>
      <c r="I14006" s="492">
        <f>I14004+(E14006-E14004)*(I14007-I14004)/(E14007-E14004)</f>
        <v>7.9666666666666668</v>
      </c>
      <c r="J14006" s="397">
        <f>J14004+(E14006-E14004)*(J14007-J14004)/(E14007-E14004)</f>
        <v>0.50380000000000003</v>
      </c>
      <c r="K14006" s="469">
        <f t="shared" si="1271"/>
        <v>7.9974494096792368</v>
      </c>
      <c r="L14006" s="469">
        <f t="shared" si="1272"/>
        <v>3.0782743012570002E-2</v>
      </c>
    </row>
    <row r="14007" spans="1:12">
      <c r="A14007" s="480" t="str">
        <f t="shared" si="1274"/>
        <v>D800-120</v>
      </c>
      <c r="B14007" s="480">
        <f t="shared" si="1269"/>
        <v>14</v>
      </c>
      <c r="C14007" s="480">
        <f t="shared" si="1270"/>
        <v>0</v>
      </c>
      <c r="D14007" s="480">
        <f t="shared" si="1275"/>
        <v>168</v>
      </c>
      <c r="E14007" s="480">
        <f t="shared" si="1276"/>
        <v>27</v>
      </c>
      <c r="F14007" s="484">
        <v>4.4386000000000001</v>
      </c>
      <c r="G14007" s="480">
        <v>15</v>
      </c>
      <c r="H14007" s="482">
        <v>0.551759</v>
      </c>
      <c r="I14007" s="483">
        <v>8</v>
      </c>
      <c r="J14007" s="484">
        <v>0.5</v>
      </c>
      <c r="K14007" s="469">
        <f t="shared" si="1271"/>
        <v>8.0444541910508036</v>
      </c>
      <c r="L14007" s="469">
        <f t="shared" si="1272"/>
        <v>4.4454191050803615E-2</v>
      </c>
    </row>
    <row r="14008" spans="1:12">
      <c r="A14008" s="98" t="str">
        <f t="shared" si="1274"/>
        <v>D800-120</v>
      </c>
      <c r="B14008" s="98">
        <f t="shared" si="1269"/>
        <v>14</v>
      </c>
      <c r="C14008" s="98">
        <f t="shared" si="1270"/>
        <v>0</v>
      </c>
      <c r="D14008" s="98">
        <f t="shared" si="1275"/>
        <v>168</v>
      </c>
      <c r="E14008" s="98">
        <f t="shared" si="1276"/>
        <v>28</v>
      </c>
      <c r="F14008" s="397">
        <f>F14007+(E14008-E14007)*(F14010-F14007)/(E14010-E14007)</f>
        <v>4.4497666666666671</v>
      </c>
      <c r="G14008" s="98">
        <v>15</v>
      </c>
      <c r="H14008" s="491">
        <f>H14007+(E14008-E14007)*(H14010-H14007)/(E14010-E14007)</f>
        <v>0.54992600000000003</v>
      </c>
      <c r="I14008" s="492">
        <f>I14007+(E14008-E14007)*(I14010-I14007)/(E14010-E14007)</f>
        <v>8.0666666666666664</v>
      </c>
      <c r="J14008" s="397">
        <f>J14007+(E14008-E14007)*(J14010-J14007)/(E14010-E14007)</f>
        <v>0.49623333333333336</v>
      </c>
      <c r="K14008" s="469">
        <f t="shared" si="1271"/>
        <v>8.0915735329238245</v>
      </c>
      <c r="L14008" s="469">
        <f t="shared" si="1272"/>
        <v>2.49068662571581E-2</v>
      </c>
    </row>
    <row r="14009" spans="1:12">
      <c r="A14009" s="98" t="str">
        <f t="shared" si="1274"/>
        <v>D800-120</v>
      </c>
      <c r="B14009" s="98">
        <f t="shared" si="1269"/>
        <v>14</v>
      </c>
      <c r="C14009" s="98">
        <f t="shared" si="1270"/>
        <v>0</v>
      </c>
      <c r="D14009" s="98">
        <f t="shared" si="1275"/>
        <v>168</v>
      </c>
      <c r="E14009" s="98">
        <f t="shared" si="1276"/>
        <v>29</v>
      </c>
      <c r="F14009" s="397">
        <f>F14007+(E14009-E14007)*(F14010-F14007)/(E14010-E14007)</f>
        <v>4.4609333333333332</v>
      </c>
      <c r="G14009" s="98">
        <v>15</v>
      </c>
      <c r="H14009" s="491">
        <f>H14007+(E14009-E14007)*(H14010-H14007)/(E14010-E14007)</f>
        <v>0.54809299999999994</v>
      </c>
      <c r="I14009" s="492">
        <f>I14007+(E14009-E14007)*(I14010-I14007)/(E14010-E14007)</f>
        <v>8.1333333333333329</v>
      </c>
      <c r="J14009" s="397">
        <f>J14007+(E14009-E14007)*(J14010-J14007)/(E14010-E14007)</f>
        <v>0.49246666666666666</v>
      </c>
      <c r="K14009" s="469">
        <f t="shared" si="1271"/>
        <v>8.1390080393899087</v>
      </c>
      <c r="L14009" s="469">
        <f t="shared" si="1272"/>
        <v>5.6747060565758289E-3</v>
      </c>
    </row>
    <row r="14010" spans="1:12">
      <c r="A14010" s="480" t="str">
        <f t="shared" si="1274"/>
        <v>D800-120</v>
      </c>
      <c r="B14010" s="480">
        <f t="shared" si="1269"/>
        <v>14</v>
      </c>
      <c r="C14010" s="480">
        <f t="shared" si="1270"/>
        <v>0</v>
      </c>
      <c r="D14010" s="480">
        <f t="shared" si="1275"/>
        <v>168</v>
      </c>
      <c r="E14010" s="480">
        <f t="shared" si="1276"/>
        <v>30</v>
      </c>
      <c r="F14010" s="484">
        <v>4.4721000000000002</v>
      </c>
      <c r="G14010" s="480">
        <v>15</v>
      </c>
      <c r="H14010" s="482">
        <v>0.54625999999999997</v>
      </c>
      <c r="I14010" s="483">
        <v>8.1999999999999993</v>
      </c>
      <c r="J14010" s="484">
        <v>0.48870000000000002</v>
      </c>
      <c r="K14010" s="469">
        <f t="shared" si="1271"/>
        <v>8.1867608830959622</v>
      </c>
      <c r="L14010" s="469">
        <f t="shared" si="1272"/>
        <v>-1.3239116904037118E-2</v>
      </c>
    </row>
    <row r="14011" spans="1:12">
      <c r="A14011" s="98" t="str">
        <f t="shared" si="1274"/>
        <v>D800-120</v>
      </c>
      <c r="B14011" s="98">
        <f t="shared" si="1269"/>
        <v>14</v>
      </c>
      <c r="C14011" s="98">
        <f t="shared" si="1270"/>
        <v>0</v>
      </c>
      <c r="D14011" s="98">
        <f t="shared" si="1275"/>
        <v>168</v>
      </c>
      <c r="E14011" s="98">
        <f t="shared" si="1276"/>
        <v>31</v>
      </c>
      <c r="F14011" s="397">
        <f>F14010+(E14011-E14010)*(F14013-F14010)/(E14013-E14010)</f>
        <v>4.4832000000000001</v>
      </c>
      <c r="G14011" s="98">
        <v>15</v>
      </c>
      <c r="H14011" s="491">
        <f>H14010+(E14011-E14010)*(H14013-H14010)/(E14013-E14010)</f>
        <v>0.54443166666666665</v>
      </c>
      <c r="I14011" s="492">
        <f>I14010+(E14011-E14010)*(I14013-I14010)/(E14013-E14010)</f>
        <v>8.2333333333333325</v>
      </c>
      <c r="J14011" s="397">
        <f>J14010+(E14011-E14010)*(J14013-J14010)/(E14013-E14010)</f>
        <v>0.4849</v>
      </c>
      <c r="K14011" s="469">
        <f t="shared" si="1271"/>
        <v>8.2346422416036305</v>
      </c>
      <c r="L14011" s="469">
        <f t="shared" si="1272"/>
        <v>1.3089082702979482E-3</v>
      </c>
    </row>
    <row r="14012" spans="1:12">
      <c r="A14012" s="98" t="str">
        <f t="shared" si="1274"/>
        <v>D800-120</v>
      </c>
      <c r="B14012" s="98">
        <f t="shared" si="1269"/>
        <v>14</v>
      </c>
      <c r="C14012" s="98">
        <f t="shared" si="1270"/>
        <v>0</v>
      </c>
      <c r="D14012" s="98">
        <f t="shared" si="1275"/>
        <v>168</v>
      </c>
      <c r="E14012" s="98">
        <f t="shared" si="1276"/>
        <v>32</v>
      </c>
      <c r="F14012" s="397">
        <f>F14010+(E14012-E14010)*(F14013-F14010)/(E14013-E14010)</f>
        <v>4.4943</v>
      </c>
      <c r="G14012" s="98">
        <v>15</v>
      </c>
      <c r="H14012" s="491">
        <f>H14010+(E14012-E14010)*(H14013-H14010)/(E14013-E14010)</f>
        <v>0.54260333333333333</v>
      </c>
      <c r="I14012" s="492">
        <f>I14010+(E14012-E14010)*(I14013-I14010)/(E14013-E14010)</f>
        <v>8.2666666666666675</v>
      </c>
      <c r="J14012" s="397">
        <f>J14010+(E14012-E14010)*(J14013-J14010)/(E14013-E14010)</f>
        <v>0.48110000000000003</v>
      </c>
      <c r="K14012" s="469">
        <f t="shared" si="1271"/>
        <v>8.2828462781282823</v>
      </c>
      <c r="L14012" s="469">
        <f t="shared" si="1272"/>
        <v>1.617961146161484E-2</v>
      </c>
    </row>
    <row r="14013" spans="1:12">
      <c r="A14013" s="480" t="str">
        <f t="shared" si="1274"/>
        <v>D800-120</v>
      </c>
      <c r="B14013" s="480">
        <f t="shared" ref="B14013:B14076" si="1277">INT(D14013/12)</f>
        <v>14</v>
      </c>
      <c r="C14013" s="480">
        <f t="shared" ref="C14013:C14076" si="1278">D14013-B14013*12</f>
        <v>0</v>
      </c>
      <c r="D14013" s="480">
        <f t="shared" si="1275"/>
        <v>168</v>
      </c>
      <c r="E14013" s="480">
        <f t="shared" si="1276"/>
        <v>33</v>
      </c>
      <c r="F14013" s="484">
        <v>4.5053999999999998</v>
      </c>
      <c r="G14013" s="480">
        <v>15</v>
      </c>
      <c r="H14013" s="482">
        <v>0.54077500000000001</v>
      </c>
      <c r="I14013" s="483">
        <v>8.3000000000000007</v>
      </c>
      <c r="J14013" s="484">
        <v>0.4773</v>
      </c>
      <c r="K14013" s="469">
        <f t="shared" si="1271"/>
        <v>8.3313762655448187</v>
      </c>
      <c r="L14013" s="469">
        <f t="shared" si="1272"/>
        <v>3.1376265544817983E-2</v>
      </c>
    </row>
    <row r="14014" spans="1:12">
      <c r="A14014" s="98" t="str">
        <f t="shared" si="1274"/>
        <v>D800-120</v>
      </c>
      <c r="B14014" s="98">
        <f t="shared" si="1277"/>
        <v>14</v>
      </c>
      <c r="C14014" s="98">
        <f t="shared" si="1278"/>
        <v>0</v>
      </c>
      <c r="D14014" s="98">
        <f t="shared" si="1275"/>
        <v>168</v>
      </c>
      <c r="E14014" s="98">
        <f t="shared" si="1276"/>
        <v>34</v>
      </c>
      <c r="F14014" s="397">
        <f>F14013+(E14014-E14013)*(F14016-F14013)/(E14016-E14013)</f>
        <v>4.5163666666666664</v>
      </c>
      <c r="G14014" s="98">
        <v>15</v>
      </c>
      <c r="H14014" s="491">
        <f>H14013+(E14014-E14013)*(H14016-H14013)/(E14016-E14013)</f>
        <v>0.53895033333333331</v>
      </c>
      <c r="I14014" s="492">
        <f>I14013+(E14014-E14013)*(I14016-I14013)/(E14016-E14013)</f>
        <v>8.3666666666666671</v>
      </c>
      <c r="J14014" s="397">
        <f>J14013+(E14014-E14013)*(J14016-J14013)/(E14016-E14013)</f>
        <v>0.47306333333333334</v>
      </c>
      <c r="K14014" s="469">
        <f t="shared" si="1271"/>
        <v>8.3799311130091763</v>
      </c>
      <c r="L14014" s="469">
        <f t="shared" si="1272"/>
        <v>1.3264446342509117E-2</v>
      </c>
    </row>
    <row r="14015" spans="1:12">
      <c r="A14015" s="98" t="str">
        <f t="shared" si="1274"/>
        <v>D800-120</v>
      </c>
      <c r="B14015" s="98">
        <f t="shared" si="1277"/>
        <v>14</v>
      </c>
      <c r="C14015" s="98">
        <f t="shared" si="1278"/>
        <v>0</v>
      </c>
      <c r="D14015" s="98">
        <f t="shared" si="1275"/>
        <v>168</v>
      </c>
      <c r="E14015" s="98">
        <f t="shared" si="1276"/>
        <v>35</v>
      </c>
      <c r="F14015" s="397">
        <f>F14013+(E14015-E14013)*(F14016-F14013)/(E14016-E14013)</f>
        <v>4.527333333333333</v>
      </c>
      <c r="G14015" s="98">
        <v>15</v>
      </c>
      <c r="H14015" s="491">
        <f>H14013+(E14015-E14013)*(H14016-H14013)/(E14016-E14013)</f>
        <v>0.53712566666666672</v>
      </c>
      <c r="I14015" s="492">
        <f>I14013+(E14015-E14013)*(I14016-I14013)/(E14016-E14013)</f>
        <v>8.4333333333333336</v>
      </c>
      <c r="J14015" s="397">
        <f>J14013+(E14015-E14013)*(J14016-J14013)/(E14016-E14013)</f>
        <v>0.46882666666666667</v>
      </c>
      <c r="K14015" s="469">
        <f t="shared" si="1271"/>
        <v>8.4288158512874372</v>
      </c>
      <c r="L14015" s="469">
        <f t="shared" si="1272"/>
        <v>-4.5174820458964149E-3</v>
      </c>
    </row>
    <row r="14016" spans="1:12">
      <c r="A14016" s="480" t="str">
        <f t="shared" si="1274"/>
        <v>D800-120</v>
      </c>
      <c r="B14016" s="480">
        <f t="shared" si="1277"/>
        <v>14</v>
      </c>
      <c r="C14016" s="480">
        <f t="shared" si="1278"/>
        <v>0</v>
      </c>
      <c r="D14016" s="480">
        <f t="shared" si="1275"/>
        <v>168</v>
      </c>
      <c r="E14016" s="480">
        <f t="shared" si="1276"/>
        <v>36</v>
      </c>
      <c r="F14016" s="484">
        <v>4.5382999999999996</v>
      </c>
      <c r="G14016" s="480">
        <v>15</v>
      </c>
      <c r="H14016" s="482">
        <v>0.53530100000000003</v>
      </c>
      <c r="I14016" s="483">
        <v>8.5</v>
      </c>
      <c r="J14016" s="484">
        <v>0.46459</v>
      </c>
      <c r="K14016" s="469">
        <f t="shared" si="1271"/>
        <v>8.4780338538504498</v>
      </c>
      <c r="L14016" s="469">
        <f t="shared" si="1272"/>
        <v>-2.196614614955017E-2</v>
      </c>
    </row>
    <row r="14017" spans="1:12">
      <c r="A14017" s="98" t="str">
        <f t="shared" si="1274"/>
        <v>D800-120</v>
      </c>
      <c r="B14017" s="98">
        <f t="shared" si="1277"/>
        <v>14</v>
      </c>
      <c r="C14017" s="98">
        <f t="shared" si="1278"/>
        <v>0</v>
      </c>
      <c r="D14017" s="98">
        <f t="shared" si="1275"/>
        <v>168</v>
      </c>
      <c r="E14017" s="98">
        <f t="shared" si="1276"/>
        <v>37</v>
      </c>
      <c r="F14017" s="397">
        <f>F14016+(E14017-E14016)*(F14019-F14016)/(E14019-E14016)</f>
        <v>4.5492333333333335</v>
      </c>
      <c r="G14017" s="98">
        <v>15</v>
      </c>
      <c r="H14017" s="491">
        <f>H14016+(E14017-E14016)*(H14019-H14016)/(E14019-E14016)</f>
        <v>0.53347900000000004</v>
      </c>
      <c r="I14017" s="492">
        <f>I14016+(E14017-E14016)*(I14019-I14016)/(E14019-E14016)</f>
        <v>8.5333333333333332</v>
      </c>
      <c r="J14017" s="397">
        <f>J14016+(E14017-E14016)*(J14019-J14016)/(E14019-E14016)</f>
        <v>0.46126</v>
      </c>
      <c r="K14017" s="469">
        <f t="shared" si="1271"/>
        <v>8.5274834310878838</v>
      </c>
      <c r="L14017" s="469">
        <f t="shared" si="1272"/>
        <v>-5.8499022454494565E-3</v>
      </c>
    </row>
    <row r="14018" spans="1:12">
      <c r="A14018" s="98" t="str">
        <f t="shared" si="1274"/>
        <v>D800-120</v>
      </c>
      <c r="B14018" s="98">
        <f t="shared" si="1277"/>
        <v>14</v>
      </c>
      <c r="C14018" s="98">
        <f t="shared" si="1278"/>
        <v>0</v>
      </c>
      <c r="D14018" s="98">
        <f t="shared" si="1275"/>
        <v>168</v>
      </c>
      <c r="E14018" s="98">
        <f t="shared" si="1276"/>
        <v>38</v>
      </c>
      <c r="F14018" s="397">
        <f>F14016+(E14018-E14016)*(F14019-F14016)/(E14019-E14016)</f>
        <v>4.5601666666666665</v>
      </c>
      <c r="G14018" s="98">
        <v>15</v>
      </c>
      <c r="H14018" s="491">
        <f>H14016+(E14018-E14016)*(H14019-H14016)/(E14019-E14016)</f>
        <v>0.53165699999999994</v>
      </c>
      <c r="I14018" s="492">
        <f>I14016+(E14018-E14016)*(I14019-I14016)/(E14019-E14016)</f>
        <v>8.5666666666666664</v>
      </c>
      <c r="J14018" s="397">
        <f>J14016+(E14018-E14016)*(J14019-J14016)/(E14019-E14016)</f>
        <v>0.45793</v>
      </c>
      <c r="K14018" s="469">
        <f t="shared" si="1271"/>
        <v>8.5772719378596864</v>
      </c>
      <c r="L14018" s="469">
        <f t="shared" si="1272"/>
        <v>1.0605271193020016E-2</v>
      </c>
    </row>
    <row r="14019" spans="1:12">
      <c r="A14019" s="480" t="str">
        <f t="shared" si="1274"/>
        <v>D800-120</v>
      </c>
      <c r="B14019" s="480">
        <f t="shared" si="1277"/>
        <v>14</v>
      </c>
      <c r="C14019" s="480">
        <f t="shared" si="1278"/>
        <v>0</v>
      </c>
      <c r="D14019" s="480">
        <f t="shared" si="1275"/>
        <v>168</v>
      </c>
      <c r="E14019" s="480">
        <f t="shared" si="1276"/>
        <v>39</v>
      </c>
      <c r="F14019" s="484">
        <v>4.5711000000000004</v>
      </c>
      <c r="G14019" s="480">
        <v>15</v>
      </c>
      <c r="H14019" s="482">
        <v>0.52983499999999994</v>
      </c>
      <c r="I14019" s="483">
        <v>8.6</v>
      </c>
      <c r="J14019" s="484">
        <v>0.4546</v>
      </c>
      <c r="K14019" s="469">
        <f t="shared" si="1271"/>
        <v>8.6274028707050316</v>
      </c>
      <c r="L14019" s="469">
        <f t="shared" si="1272"/>
        <v>2.7402870705032001E-2</v>
      </c>
    </row>
    <row r="14020" spans="1:12">
      <c r="A14020" s="98" t="str">
        <f t="shared" si="1274"/>
        <v>D800-120</v>
      </c>
      <c r="B14020" s="98">
        <f t="shared" si="1277"/>
        <v>14</v>
      </c>
      <c r="C14020" s="98">
        <f t="shared" si="1278"/>
        <v>0</v>
      </c>
      <c r="D14020" s="98">
        <f t="shared" si="1275"/>
        <v>168</v>
      </c>
      <c r="E14020" s="98">
        <f t="shared" si="1276"/>
        <v>40</v>
      </c>
      <c r="F14020" s="397">
        <f>F14019+(E14020-E14019)*(F14022-F14019)/(E14022-E14019)</f>
        <v>4.5819333333333336</v>
      </c>
      <c r="G14020" s="98">
        <v>15</v>
      </c>
      <c r="H14020" s="491">
        <f>H14019+(E14020-E14019)*(H14022-H14019)/(E14022-E14019)</f>
        <v>0.52801500000000001</v>
      </c>
      <c r="I14020" s="492">
        <f>I14019+(E14020-E14019)*(I14022-I14019)/(E14022-E14019)</f>
        <v>8.6666666666666661</v>
      </c>
      <c r="J14020" s="397">
        <f>J14019+(E14020-E14019)*(J14022-J14019)/(E14022-E14019)</f>
        <v>0.45079999999999998</v>
      </c>
      <c r="K14020" s="469">
        <f t="shared" si="1271"/>
        <v>8.6776575160427889</v>
      </c>
      <c r="L14020" s="469">
        <f t="shared" si="1272"/>
        <v>1.0990849376122824E-2</v>
      </c>
    </row>
    <row r="14021" spans="1:12">
      <c r="A14021" s="98" t="str">
        <f t="shared" si="1274"/>
        <v>D800-120</v>
      </c>
      <c r="B14021" s="98">
        <f t="shared" si="1277"/>
        <v>14</v>
      </c>
      <c r="C14021" s="98">
        <f t="shared" si="1278"/>
        <v>0</v>
      </c>
      <c r="D14021" s="98">
        <f t="shared" si="1275"/>
        <v>168</v>
      </c>
      <c r="E14021" s="98">
        <f t="shared" si="1276"/>
        <v>41</v>
      </c>
      <c r="F14021" s="397">
        <f>F14019+(E14021-E14019)*(F14022-F14019)/(E14022-E14019)</f>
        <v>4.5927666666666669</v>
      </c>
      <c r="G14021" s="98">
        <v>15</v>
      </c>
      <c r="H14021" s="491">
        <f>H14019+(E14021-E14019)*(H14022-H14019)/(E14022-E14019)</f>
        <v>0.52619499999999997</v>
      </c>
      <c r="I14021" s="492">
        <f>I14019+(E14021-E14019)*(I14022-I14019)/(E14022-E14019)</f>
        <v>8.7333333333333343</v>
      </c>
      <c r="J14021" s="397">
        <f>J14019+(E14021-E14019)*(J14022-J14019)/(E14022-E14019)</f>
        <v>0.44700000000000001</v>
      </c>
      <c r="K14021" s="469">
        <f t="shared" si="1271"/>
        <v>8.7282598022912943</v>
      </c>
      <c r="L14021" s="469">
        <f t="shared" si="1272"/>
        <v>-5.0735310420400026E-3</v>
      </c>
    </row>
    <row r="14022" spans="1:12">
      <c r="A14022" s="480" t="str">
        <f t="shared" si="1274"/>
        <v>D800-120</v>
      </c>
      <c r="B14022" s="480">
        <f t="shared" si="1277"/>
        <v>14</v>
      </c>
      <c r="C14022" s="480">
        <f t="shared" si="1278"/>
        <v>0</v>
      </c>
      <c r="D14022" s="480">
        <f t="shared" si="1275"/>
        <v>168</v>
      </c>
      <c r="E14022" s="480">
        <f t="shared" si="1276"/>
        <v>42</v>
      </c>
      <c r="F14022" s="484">
        <v>4.6036000000000001</v>
      </c>
      <c r="G14022" s="480">
        <v>15</v>
      </c>
      <c r="H14022" s="482">
        <v>0.52437500000000004</v>
      </c>
      <c r="I14022" s="483">
        <v>8.8000000000000007</v>
      </c>
      <c r="J14022" s="484">
        <v>0.44319999999999998</v>
      </c>
      <c r="K14022" s="469">
        <f t="shared" si="1271"/>
        <v>8.7792133492252677</v>
      </c>
      <c r="L14022" s="469">
        <f t="shared" si="1272"/>
        <v>-2.0786650774732962E-2</v>
      </c>
    </row>
    <row r="14023" spans="1:12">
      <c r="A14023" s="98" t="str">
        <f t="shared" si="1274"/>
        <v>D800-120</v>
      </c>
      <c r="B14023" s="98">
        <f t="shared" si="1277"/>
        <v>14</v>
      </c>
      <c r="C14023" s="98">
        <f t="shared" si="1278"/>
        <v>0</v>
      </c>
      <c r="D14023" s="98">
        <f t="shared" si="1275"/>
        <v>168</v>
      </c>
      <c r="E14023" s="98">
        <f t="shared" si="1276"/>
        <v>43</v>
      </c>
      <c r="F14023" s="397">
        <f>F14022+(E14023-E14022)*(F14025-F14022)/(E14025-E14022)</f>
        <v>4.6143666666666672</v>
      </c>
      <c r="G14023" s="98">
        <v>15</v>
      </c>
      <c r="H14023" s="491">
        <f>H14022+(E14023-E14022)*(H14025-H14022)/(E14025-E14022)</f>
        <v>0.5225563333333334</v>
      </c>
      <c r="I14023" s="492">
        <f>I14022+(E14023-E14022)*(I14025-I14022)/(E14025-E14022)</f>
        <v>8.8333333333333339</v>
      </c>
      <c r="J14023" s="397">
        <f>J14022+(E14023-E14022)*(J14025-J14022)/(E14025-E14022)</f>
        <v>0.43940000000000001</v>
      </c>
      <c r="K14023" s="469">
        <f t="shared" si="1271"/>
        <v>8.8303717174990375</v>
      </c>
      <c r="L14023" s="469">
        <f t="shared" si="1272"/>
        <v>-2.9616158342964383E-3</v>
      </c>
    </row>
    <row r="14024" spans="1:12">
      <c r="A14024" s="98" t="str">
        <f t="shared" si="1274"/>
        <v>D800-120</v>
      </c>
      <c r="B14024" s="98">
        <f t="shared" si="1277"/>
        <v>14</v>
      </c>
      <c r="C14024" s="98">
        <f t="shared" si="1278"/>
        <v>0</v>
      </c>
      <c r="D14024" s="98">
        <f t="shared" si="1275"/>
        <v>168</v>
      </c>
      <c r="E14024" s="98">
        <f t="shared" si="1276"/>
        <v>44</v>
      </c>
      <c r="F14024" s="397">
        <f>F14022+(E14024-E14022)*(F14025-F14022)/(E14025-E14022)</f>
        <v>4.6251333333333333</v>
      </c>
      <c r="G14024" s="98">
        <v>15</v>
      </c>
      <c r="H14024" s="491">
        <f>H14022+(E14024-E14022)*(H14025-H14022)/(E14025-E14022)</f>
        <v>0.52073766666666665</v>
      </c>
      <c r="I14024" s="492">
        <f>I14022+(E14024-E14022)*(I14025-I14022)/(E14025-E14022)</f>
        <v>8.8666666666666671</v>
      </c>
      <c r="J14024" s="397">
        <f>J14022+(E14024-E14022)*(J14025-J14022)/(E14025-E14022)</f>
        <v>0.43559999999999999</v>
      </c>
      <c r="K14024" s="469">
        <f t="shared" si="1271"/>
        <v>8.8818874250822386</v>
      </c>
      <c r="L14024" s="469">
        <f t="shared" si="1272"/>
        <v>1.5220758415571467E-2</v>
      </c>
    </row>
    <row r="14025" spans="1:12">
      <c r="A14025" s="480" t="str">
        <f t="shared" si="1274"/>
        <v>D800-120</v>
      </c>
      <c r="B14025" s="480">
        <f t="shared" si="1277"/>
        <v>14</v>
      </c>
      <c r="C14025" s="480">
        <f t="shared" si="1278"/>
        <v>0</v>
      </c>
      <c r="D14025" s="480">
        <f t="shared" ref="D14025:D14056" si="1279">D14024</f>
        <v>168</v>
      </c>
      <c r="E14025" s="480">
        <f t="shared" si="1276"/>
        <v>45</v>
      </c>
      <c r="F14025" s="484">
        <v>4.6359000000000004</v>
      </c>
      <c r="G14025" s="480">
        <v>15</v>
      </c>
      <c r="H14025" s="482">
        <v>0.51891900000000002</v>
      </c>
      <c r="I14025" s="483">
        <v>8.9</v>
      </c>
      <c r="J14025" s="484">
        <v>0.43180000000000002</v>
      </c>
      <c r="K14025" s="469">
        <f t="shared" si="1271"/>
        <v>8.9337642290993404</v>
      </c>
      <c r="L14025" s="469">
        <f t="shared" si="1272"/>
        <v>3.3764229099340071E-2</v>
      </c>
    </row>
    <row r="14026" spans="1:12">
      <c r="A14026" s="98" t="str">
        <f t="shared" si="1274"/>
        <v>D800-120</v>
      </c>
      <c r="B14026" s="98">
        <f t="shared" si="1277"/>
        <v>14</v>
      </c>
      <c r="C14026" s="98">
        <f t="shared" si="1278"/>
        <v>0</v>
      </c>
      <c r="D14026" s="98">
        <f t="shared" si="1279"/>
        <v>168</v>
      </c>
      <c r="E14026" s="98">
        <f t="shared" si="1276"/>
        <v>46</v>
      </c>
      <c r="F14026" s="397">
        <f>F14025+(E14026-E14025)*(F14028-F14025)/(E14028-E14025)</f>
        <v>4.6466000000000003</v>
      </c>
      <c r="G14026" s="98">
        <v>15</v>
      </c>
      <c r="H14026" s="491">
        <f>H14025+(E14026-E14025)*(H14028-H14025)/(E14028-E14025)</f>
        <v>0.51710066666666665</v>
      </c>
      <c r="I14026" s="492">
        <f>I14025+(E14026-E14025)*(I14028-I14025)/(E14028-E14025)</f>
        <v>8.9666666666666668</v>
      </c>
      <c r="J14026" s="397">
        <f>J14025+(E14026-E14025)*(J14028-J14025)/(E14028-E14025)</f>
        <v>0.42803333333333332</v>
      </c>
      <c r="K14026" s="469">
        <f t="shared" si="1271"/>
        <v>8.9858712230113813</v>
      </c>
      <c r="L14026" s="469">
        <f t="shared" si="1272"/>
        <v>1.9204556344714518E-2</v>
      </c>
    </row>
    <row r="14027" spans="1:12">
      <c r="A14027" s="98" t="str">
        <f t="shared" si="1274"/>
        <v>D800-120</v>
      </c>
      <c r="B14027" s="98">
        <f t="shared" si="1277"/>
        <v>14</v>
      </c>
      <c r="C14027" s="98">
        <f t="shared" si="1278"/>
        <v>0</v>
      </c>
      <c r="D14027" s="98">
        <f t="shared" si="1279"/>
        <v>168</v>
      </c>
      <c r="E14027" s="98">
        <f t="shared" si="1276"/>
        <v>47</v>
      </c>
      <c r="F14027" s="397">
        <f>F14025+(E14027-E14025)*(F14028-F14025)/(E14028-E14025)</f>
        <v>4.6573000000000002</v>
      </c>
      <c r="G14027" s="98">
        <v>15</v>
      </c>
      <c r="H14027" s="491">
        <f>H14025+(E14027-E14025)*(H14028-H14025)/(E14028-E14025)</f>
        <v>0.5152823333333334</v>
      </c>
      <c r="I14027" s="492">
        <f>I14025+(E14027-E14025)*(I14028-I14025)/(E14028-E14025)</f>
        <v>9.0333333333333332</v>
      </c>
      <c r="J14027" s="397">
        <f>J14025+(E14027-E14025)*(J14028-J14025)/(E14028-E14025)</f>
        <v>0.42426666666666668</v>
      </c>
      <c r="K14027" s="469">
        <f t="shared" ref="K14027:K14090" si="1280">F14027/H14027</f>
        <v>9.0383459682620586</v>
      </c>
      <c r="L14027" s="469">
        <f t="shared" ref="L14027:L14090" si="1281">K14027-I14027</f>
        <v>5.0126349287253902E-3</v>
      </c>
    </row>
    <row r="14028" spans="1:12">
      <c r="A14028" s="480" t="str">
        <f t="shared" si="1274"/>
        <v>D800-120</v>
      </c>
      <c r="B14028" s="480">
        <f t="shared" si="1277"/>
        <v>14</v>
      </c>
      <c r="C14028" s="480">
        <f t="shared" si="1278"/>
        <v>0</v>
      </c>
      <c r="D14028" s="480">
        <f t="shared" si="1279"/>
        <v>168</v>
      </c>
      <c r="E14028" s="480">
        <f t="shared" si="1276"/>
        <v>48</v>
      </c>
      <c r="F14028" s="484">
        <v>4.6680000000000001</v>
      </c>
      <c r="G14028" s="480">
        <v>15</v>
      </c>
      <c r="H14028" s="482">
        <v>0.51346400000000003</v>
      </c>
      <c r="I14028" s="483">
        <v>9.1</v>
      </c>
      <c r="J14028" s="484">
        <v>0.42049999999999998</v>
      </c>
      <c r="K14028" s="469">
        <f t="shared" si="1280"/>
        <v>9.0911923718118501</v>
      </c>
      <c r="L14028" s="469">
        <f t="shared" si="1281"/>
        <v>-8.8076281881495078E-3</v>
      </c>
    </row>
    <row r="14029" spans="1:12">
      <c r="A14029" s="98" t="str">
        <f t="shared" si="1274"/>
        <v>D800-120</v>
      </c>
      <c r="B14029" s="98">
        <f t="shared" si="1277"/>
        <v>14</v>
      </c>
      <c r="C14029" s="98">
        <f t="shared" si="1278"/>
        <v>0</v>
      </c>
      <c r="D14029" s="98">
        <f t="shared" si="1279"/>
        <v>168</v>
      </c>
      <c r="E14029" s="98">
        <f t="shared" si="1276"/>
        <v>49</v>
      </c>
      <c r="F14029" s="397">
        <f>F14028+(E14029-E14028)*(F14031-F14028)/(E14031-E14028)</f>
        <v>4.6786333333333339</v>
      </c>
      <c r="G14029" s="98">
        <v>15</v>
      </c>
      <c r="H14029" s="491">
        <f>H14028+(E14029-E14028)*(H14031-H14028)/(E14031-E14028)</f>
        <v>0.5116453333333334</v>
      </c>
      <c r="I14029" s="492">
        <f>I14028+(E14029-E14028)*(I14031-I14028)/(E14031-E14028)</f>
        <v>9.1666666666666661</v>
      </c>
      <c r="J14029" s="397">
        <f>J14028+(E14029-E14028)*(J14031-J14028)/(E14031-E14028)</f>
        <v>0.41670000000000001</v>
      </c>
      <c r="K14029" s="469">
        <f t="shared" si="1280"/>
        <v>9.1442900550902451</v>
      </c>
      <c r="L14029" s="469">
        <f t="shared" si="1281"/>
        <v>-2.2376611576421013E-2</v>
      </c>
    </row>
    <row r="14030" spans="1:12">
      <c r="A14030" s="98" t="str">
        <f t="shared" si="1274"/>
        <v>D800-120</v>
      </c>
      <c r="B14030" s="98">
        <f t="shared" si="1277"/>
        <v>14</v>
      </c>
      <c r="C14030" s="98">
        <f t="shared" si="1278"/>
        <v>0</v>
      </c>
      <c r="D14030" s="98">
        <f t="shared" si="1279"/>
        <v>168</v>
      </c>
      <c r="E14030" s="98">
        <f t="shared" si="1276"/>
        <v>50</v>
      </c>
      <c r="F14030" s="397">
        <f>F14028+(E14030-E14028)*(F14031-F14028)/(E14031-E14028)</f>
        <v>4.6892666666666667</v>
      </c>
      <c r="G14030" s="98">
        <v>15</v>
      </c>
      <c r="H14030" s="491">
        <f>H14028+(E14030-E14028)*(H14031-H14028)/(E14031-E14028)</f>
        <v>0.50982666666666665</v>
      </c>
      <c r="I14030" s="492">
        <f>I14028+(E14030-E14028)*(I14031-I14028)/(E14031-E14028)</f>
        <v>9.2333333333333343</v>
      </c>
      <c r="J14030" s="397">
        <f>J14028+(E14030-E14028)*(J14031-J14028)/(E14031-E14028)</f>
        <v>0.41289999999999999</v>
      </c>
      <c r="K14030" s="469">
        <f t="shared" si="1280"/>
        <v>9.1977665611841939</v>
      </c>
      <c r="L14030" s="469">
        <f t="shared" si="1281"/>
        <v>-3.5566772149140391E-2</v>
      </c>
    </row>
    <row r="14031" spans="1:12">
      <c r="A14031" s="480" t="str">
        <f t="shared" si="1274"/>
        <v>D800-120</v>
      </c>
      <c r="B14031" s="480">
        <f t="shared" si="1277"/>
        <v>14</v>
      </c>
      <c r="C14031" s="480">
        <f t="shared" si="1278"/>
        <v>0</v>
      </c>
      <c r="D14031" s="480">
        <f t="shared" si="1279"/>
        <v>168</v>
      </c>
      <c r="E14031" s="480">
        <f t="shared" si="1276"/>
        <v>51</v>
      </c>
      <c r="F14031" s="484">
        <v>4.6999000000000004</v>
      </c>
      <c r="G14031" s="480">
        <v>15</v>
      </c>
      <c r="H14031" s="482">
        <v>0.50800800000000002</v>
      </c>
      <c r="I14031" s="483">
        <v>9.3000000000000007</v>
      </c>
      <c r="J14031" s="484">
        <v>0.40910000000000002</v>
      </c>
      <c r="K14031" s="469">
        <f t="shared" si="1280"/>
        <v>9.2516259586463203</v>
      </c>
      <c r="L14031" s="469">
        <f t="shared" si="1281"/>
        <v>-4.8374041353680397E-2</v>
      </c>
    </row>
    <row r="14032" spans="1:12">
      <c r="A14032" s="98" t="str">
        <f t="shared" si="1274"/>
        <v>D800-120</v>
      </c>
      <c r="B14032" s="98">
        <f t="shared" si="1277"/>
        <v>14</v>
      </c>
      <c r="C14032" s="98">
        <f t="shared" si="1278"/>
        <v>0</v>
      </c>
      <c r="D14032" s="98">
        <f t="shared" si="1279"/>
        <v>168</v>
      </c>
      <c r="E14032" s="98">
        <f t="shared" si="1276"/>
        <v>52</v>
      </c>
      <c r="F14032" s="397">
        <f>F14031+(E14032-E14031)*(F14034-F14031)/(E14034-E14031)</f>
        <v>4.7104333333333335</v>
      </c>
      <c r="G14032" s="98">
        <v>15</v>
      </c>
      <c r="H14032" s="491">
        <f>H14031+(E14032-E14031)*(H14034-H14031)/(E14034-E14031)</f>
        <v>0.50618833333333335</v>
      </c>
      <c r="I14032" s="492">
        <f>I14031+(E14032-E14031)*(I14034-I14031)/(E14034-E14031)</f>
        <v>9.3333333333333339</v>
      </c>
      <c r="J14032" s="397">
        <f>J14031+(E14032-E14031)*(J14034-J14031)/(E14034-E14031)</f>
        <v>0.40529999999999999</v>
      </c>
      <c r="K14032" s="469">
        <f t="shared" si="1280"/>
        <v>9.3056932037812015</v>
      </c>
      <c r="L14032" s="469">
        <f t="shared" si="1281"/>
        <v>-2.7640129552132464E-2</v>
      </c>
    </row>
    <row r="14033" spans="1:12">
      <c r="A14033" s="98" t="str">
        <f t="shared" si="1274"/>
        <v>D800-120</v>
      </c>
      <c r="B14033" s="98">
        <f t="shared" si="1277"/>
        <v>14</v>
      </c>
      <c r="C14033" s="98">
        <f t="shared" si="1278"/>
        <v>0</v>
      </c>
      <c r="D14033" s="98">
        <f t="shared" si="1279"/>
        <v>168</v>
      </c>
      <c r="E14033" s="98">
        <f t="shared" si="1276"/>
        <v>53</v>
      </c>
      <c r="F14033" s="397">
        <f>F14031+(E14033-E14031)*(F14034-F14031)/(E14034-E14031)</f>
        <v>4.7209666666666665</v>
      </c>
      <c r="G14033" s="98">
        <v>15</v>
      </c>
      <c r="H14033" s="491">
        <f>H14031+(E14033-E14031)*(H14034-H14031)/(E14034-E14031)</f>
        <v>0.50436866666666669</v>
      </c>
      <c r="I14033" s="492">
        <f>I14031+(E14033-E14031)*(I14034-I14031)/(E14034-E14031)</f>
        <v>9.3666666666666671</v>
      </c>
      <c r="J14033" s="397">
        <f>J14031+(E14033-E14031)*(J14034-J14031)/(E14034-E14031)</f>
        <v>0.40150000000000002</v>
      </c>
      <c r="K14033" s="469">
        <f t="shared" si="1280"/>
        <v>9.3601505776858982</v>
      </c>
      <c r="L14033" s="469">
        <f t="shared" si="1281"/>
        <v>-6.5160889807689415E-3</v>
      </c>
    </row>
    <row r="14034" spans="1:12">
      <c r="A14034" s="480" t="str">
        <f t="shared" si="1274"/>
        <v>D800-120</v>
      </c>
      <c r="B14034" s="480">
        <f t="shared" si="1277"/>
        <v>14</v>
      </c>
      <c r="C14034" s="480">
        <f t="shared" si="1278"/>
        <v>0</v>
      </c>
      <c r="D14034" s="480">
        <f t="shared" si="1279"/>
        <v>168</v>
      </c>
      <c r="E14034" s="480">
        <f t="shared" si="1276"/>
        <v>54</v>
      </c>
      <c r="F14034" s="484">
        <v>4.7314999999999996</v>
      </c>
      <c r="G14034" s="480">
        <v>15</v>
      </c>
      <c r="H14034" s="482">
        <v>0.50254900000000002</v>
      </c>
      <c r="I14034" s="483">
        <v>9.4</v>
      </c>
      <c r="J14034" s="484">
        <v>0.3977</v>
      </c>
      <c r="K14034" s="469">
        <f t="shared" si="1280"/>
        <v>9.4150023181819069</v>
      </c>
      <c r="L14034" s="469">
        <f t="shared" si="1281"/>
        <v>1.500231818190656E-2</v>
      </c>
    </row>
    <row r="14035" spans="1:12">
      <c r="A14035" s="98" t="str">
        <f t="shared" si="1274"/>
        <v>D800-120</v>
      </c>
      <c r="B14035" s="98">
        <f t="shared" si="1277"/>
        <v>14</v>
      </c>
      <c r="C14035" s="98">
        <f t="shared" si="1278"/>
        <v>0</v>
      </c>
      <c r="D14035" s="98">
        <f t="shared" si="1279"/>
        <v>168</v>
      </c>
      <c r="E14035" s="98">
        <f t="shared" si="1276"/>
        <v>55</v>
      </c>
      <c r="F14035" s="397">
        <f>F14034+(E14035-E14034)*(F14037-F14034)/(E14037-E14034)</f>
        <v>4.7419666666666664</v>
      </c>
      <c r="G14035" s="98">
        <v>15</v>
      </c>
      <c r="H14035" s="491">
        <f>H14034+(E14035-E14034)*(H14037-H14034)/(E14037-E14034)</f>
        <v>0.5007273333333333</v>
      </c>
      <c r="I14035" s="492">
        <f>I14034+(E14035-E14034)*(I14037-I14034)/(E14037-E14034)</f>
        <v>9.4666666666666668</v>
      </c>
      <c r="J14035" s="397">
        <f>J14034+(E14035-E14034)*(J14037-J14034)/(E14037-E14034)</f>
        <v>0.39393333333333336</v>
      </c>
      <c r="K14035" s="469">
        <f t="shared" si="1280"/>
        <v>9.4701574110194375</v>
      </c>
      <c r="L14035" s="469">
        <f t="shared" si="1281"/>
        <v>3.4907443527707471E-3</v>
      </c>
    </row>
    <row r="14036" spans="1:12">
      <c r="A14036" s="98" t="str">
        <f t="shared" si="1274"/>
        <v>D800-120</v>
      </c>
      <c r="B14036" s="98">
        <f t="shared" si="1277"/>
        <v>14</v>
      </c>
      <c r="C14036" s="98">
        <f t="shared" si="1278"/>
        <v>0</v>
      </c>
      <c r="D14036" s="98">
        <f t="shared" si="1279"/>
        <v>168</v>
      </c>
      <c r="E14036" s="98">
        <f t="shared" si="1276"/>
        <v>56</v>
      </c>
      <c r="F14036" s="397">
        <f>F14034+(E14036-E14034)*(F14037-F14034)/(E14037-E14034)</f>
        <v>4.7524333333333333</v>
      </c>
      <c r="G14036" s="98">
        <v>15</v>
      </c>
      <c r="H14036" s="491">
        <f>H14034+(E14036-E14034)*(H14037-H14034)/(E14037-E14034)</f>
        <v>0.49890566666666669</v>
      </c>
      <c r="I14036" s="492">
        <f>I14034+(E14036-E14034)*(I14037-I14034)/(E14037-E14034)</f>
        <v>9.5333333333333332</v>
      </c>
      <c r="J14036" s="397">
        <f>J14034+(E14036-E14034)*(J14037-J14034)/(E14037-E14034)</f>
        <v>0.39016666666666666</v>
      </c>
      <c r="K14036" s="469">
        <f t="shared" si="1280"/>
        <v>9.5257152821809328</v>
      </c>
      <c r="L14036" s="469">
        <f t="shared" si="1281"/>
        <v>-7.6180511524004402E-3</v>
      </c>
    </row>
    <row r="14037" spans="1:12">
      <c r="A14037" s="480" t="str">
        <f t="shared" si="1274"/>
        <v>D800-120</v>
      </c>
      <c r="B14037" s="480">
        <f t="shared" si="1277"/>
        <v>14</v>
      </c>
      <c r="C14037" s="480">
        <f t="shared" si="1278"/>
        <v>0</v>
      </c>
      <c r="D14037" s="480">
        <f t="shared" si="1279"/>
        <v>168</v>
      </c>
      <c r="E14037" s="480">
        <f t="shared" si="1276"/>
        <v>57</v>
      </c>
      <c r="F14037" s="484">
        <v>4.7629000000000001</v>
      </c>
      <c r="G14037" s="480">
        <v>15</v>
      </c>
      <c r="H14037" s="482">
        <v>0.49708400000000003</v>
      </c>
      <c r="I14037" s="483">
        <v>9.6</v>
      </c>
      <c r="J14037" s="484">
        <v>0.38640000000000002</v>
      </c>
      <c r="K14037" s="469">
        <f t="shared" si="1280"/>
        <v>9.5816803598586961</v>
      </c>
      <c r="L14037" s="469">
        <f t="shared" si="1281"/>
        <v>-1.8319640141303495E-2</v>
      </c>
    </row>
    <row r="14038" spans="1:12">
      <c r="A14038" s="98" t="str">
        <f t="shared" si="1274"/>
        <v>D800-120</v>
      </c>
      <c r="B14038" s="98">
        <f t="shared" si="1277"/>
        <v>14</v>
      </c>
      <c r="C14038" s="98">
        <f t="shared" si="1278"/>
        <v>0</v>
      </c>
      <c r="D14038" s="98">
        <f t="shared" si="1279"/>
        <v>168</v>
      </c>
      <c r="E14038" s="98">
        <f t="shared" si="1276"/>
        <v>58</v>
      </c>
      <c r="F14038" s="397">
        <f>F14037+(E14038-E14037)*(F14040-F14037)/(E14040-E14037)</f>
        <v>4.7733333333333334</v>
      </c>
      <c r="G14038" s="98">
        <v>15</v>
      </c>
      <c r="H14038" s="491">
        <f>H14037+(E14038-E14037)*(H14040-H14037)/(E14040-E14037)</f>
        <v>0.49526000000000003</v>
      </c>
      <c r="I14038" s="492">
        <f>I14037+(E14038-E14037)*(I14040-I14037)/(E14040-E14037)</f>
        <v>9.6666666666666661</v>
      </c>
      <c r="J14038" s="397">
        <f>J14037+(E14038-E14037)*(J14040-J14037)/(E14040-E14037)</f>
        <v>0.3826</v>
      </c>
      <c r="K14038" s="469">
        <f t="shared" si="1280"/>
        <v>9.638035240748966</v>
      </c>
      <c r="L14038" s="469">
        <f t="shared" si="1281"/>
        <v>-2.8631425917700071E-2</v>
      </c>
    </row>
    <row r="14039" spans="1:12">
      <c r="A14039" s="98" t="str">
        <f t="shared" si="1274"/>
        <v>D800-120</v>
      </c>
      <c r="B14039" s="98">
        <f t="shared" si="1277"/>
        <v>14</v>
      </c>
      <c r="C14039" s="98">
        <f t="shared" si="1278"/>
        <v>0</v>
      </c>
      <c r="D14039" s="98">
        <f t="shared" si="1279"/>
        <v>168</v>
      </c>
      <c r="E14039" s="98">
        <f t="shared" si="1276"/>
        <v>59</v>
      </c>
      <c r="F14039" s="397">
        <f>F14037+(E14039-E14037)*(F14040-F14037)/(E14040-E14037)</f>
        <v>4.7837666666666667</v>
      </c>
      <c r="G14039" s="98">
        <v>15</v>
      </c>
      <c r="H14039" s="491">
        <f>H14037+(E14039-E14037)*(H14040-H14037)/(E14040-E14037)</f>
        <v>0.49343599999999999</v>
      </c>
      <c r="I14039" s="492">
        <f>I14037+(E14039-E14037)*(I14040-I14037)/(E14040-E14037)</f>
        <v>9.7333333333333343</v>
      </c>
      <c r="J14039" s="397">
        <f>J14037+(E14039-E14037)*(J14040-J14037)/(E14040-E14037)</f>
        <v>0.37880000000000003</v>
      </c>
      <c r="K14039" s="469">
        <f t="shared" si="1280"/>
        <v>9.6948067564317704</v>
      </c>
      <c r="L14039" s="469">
        <f t="shared" si="1281"/>
        <v>-3.8526576901563914E-2</v>
      </c>
    </row>
    <row r="14040" spans="1:12">
      <c r="A14040" s="480" t="str">
        <f t="shared" si="1274"/>
        <v>D800-120</v>
      </c>
      <c r="B14040" s="480">
        <f t="shared" si="1277"/>
        <v>14</v>
      </c>
      <c r="C14040" s="480">
        <f t="shared" si="1278"/>
        <v>0</v>
      </c>
      <c r="D14040" s="480">
        <f t="shared" si="1279"/>
        <v>168</v>
      </c>
      <c r="E14040" s="480">
        <f t="shared" si="1276"/>
        <v>60</v>
      </c>
      <c r="F14040" s="484">
        <v>4.7942</v>
      </c>
      <c r="G14040" s="480">
        <v>15</v>
      </c>
      <c r="H14040" s="482">
        <v>0.49161199999999999</v>
      </c>
      <c r="I14040" s="483">
        <v>9.8000000000000007</v>
      </c>
      <c r="J14040" s="484">
        <v>0.375</v>
      </c>
      <c r="K14040" s="469">
        <f t="shared" si="1280"/>
        <v>9.7519995443561189</v>
      </c>
      <c r="L14040" s="469">
        <f t="shared" si="1281"/>
        <v>-4.8000455643881779E-2</v>
      </c>
    </row>
    <row r="14041" spans="1:12">
      <c r="A14041" s="98" t="str">
        <f t="shared" si="1274"/>
        <v>D800-120</v>
      </c>
      <c r="B14041" s="98">
        <f t="shared" si="1277"/>
        <v>14</v>
      </c>
      <c r="C14041" s="98">
        <f t="shared" si="1278"/>
        <v>0</v>
      </c>
      <c r="D14041" s="98">
        <f t="shared" si="1279"/>
        <v>168</v>
      </c>
      <c r="E14041" s="98">
        <f t="shared" si="1276"/>
        <v>61</v>
      </c>
      <c r="F14041" s="397">
        <f>F14040+(E14041-E14040)*(F14043-F14040)/(E14043-E14040)</f>
        <v>4.8045333333333335</v>
      </c>
      <c r="G14041" s="98">
        <v>15</v>
      </c>
      <c r="H14041" s="491">
        <f>H14040+(E14041-E14040)*(H14043-H14040)/(E14043-E14040)</f>
        <v>0.48978466666666665</v>
      </c>
      <c r="I14041" s="492">
        <f>I14040+(E14041-E14040)*(I14043-I14040)/(E14043-E14040)</f>
        <v>9.8333333333333339</v>
      </c>
      <c r="J14041" s="397">
        <f>J14040+(E14041-E14040)*(J14043-J14040)/(E14043-E14040)</f>
        <v>0.37119999999999997</v>
      </c>
      <c r="K14041" s="469">
        <f t="shared" si="1280"/>
        <v>9.8094809011307014</v>
      </c>
      <c r="L14041" s="469">
        <f t="shared" si="1281"/>
        <v>-2.3852432202632556E-2</v>
      </c>
    </row>
    <row r="14042" spans="1:12">
      <c r="A14042" s="98" t="str">
        <f t="shared" si="1274"/>
        <v>D800-120</v>
      </c>
      <c r="B14042" s="98">
        <f t="shared" si="1277"/>
        <v>14</v>
      </c>
      <c r="C14042" s="98">
        <f t="shared" si="1278"/>
        <v>0</v>
      </c>
      <c r="D14042" s="98">
        <f t="shared" si="1279"/>
        <v>168</v>
      </c>
      <c r="E14042" s="98">
        <f t="shared" si="1276"/>
        <v>62</v>
      </c>
      <c r="F14042" s="397">
        <f>F14040+(E14042-E14040)*(F14043-F14040)/(E14043-E14040)</f>
        <v>4.8148666666666662</v>
      </c>
      <c r="G14042" s="98">
        <v>15</v>
      </c>
      <c r="H14042" s="491">
        <f>H14040+(E14042-E14040)*(H14043-H14040)/(E14043-E14040)</f>
        <v>0.48795733333333335</v>
      </c>
      <c r="I14042" s="492">
        <f>I14040+(E14042-E14040)*(I14043-I14040)/(E14043-E14040)</f>
        <v>9.8666666666666671</v>
      </c>
      <c r="J14042" s="397">
        <f>J14040+(E14042-E14040)*(J14043-J14040)/(E14043-E14040)</f>
        <v>0.3674</v>
      </c>
      <c r="K14042" s="469">
        <f t="shared" si="1280"/>
        <v>9.8673927775106005</v>
      </c>
      <c r="L14042" s="469">
        <f t="shared" si="1281"/>
        <v>7.2611084393336967E-4</v>
      </c>
    </row>
    <row r="14043" spans="1:12">
      <c r="A14043" s="480" t="str">
        <f t="shared" si="1274"/>
        <v>D800-120</v>
      </c>
      <c r="B14043" s="480">
        <f t="shared" si="1277"/>
        <v>14</v>
      </c>
      <c r="C14043" s="480">
        <f t="shared" si="1278"/>
        <v>0</v>
      </c>
      <c r="D14043" s="480">
        <f t="shared" si="1279"/>
        <v>168</v>
      </c>
      <c r="E14043" s="480">
        <f t="shared" si="1276"/>
        <v>63</v>
      </c>
      <c r="F14043" s="484">
        <v>4.8251999999999997</v>
      </c>
      <c r="G14043" s="480">
        <v>15</v>
      </c>
      <c r="H14043" s="482">
        <v>0.48613000000000001</v>
      </c>
      <c r="I14043" s="483">
        <v>9.9</v>
      </c>
      <c r="J14043" s="484">
        <v>0.36359999999999998</v>
      </c>
      <c r="K14043" s="469">
        <f t="shared" si="1280"/>
        <v>9.9257400283874677</v>
      </c>
      <c r="L14043" s="469">
        <f t="shared" si="1281"/>
        <v>2.5740028387467362E-2</v>
      </c>
    </row>
    <row r="14044" spans="1:12">
      <c r="A14044" s="98" t="str">
        <f t="shared" si="1274"/>
        <v>D800-120</v>
      </c>
      <c r="B14044" s="98">
        <f t="shared" si="1277"/>
        <v>14</v>
      </c>
      <c r="C14044" s="98">
        <f t="shared" si="1278"/>
        <v>0</v>
      </c>
      <c r="D14044" s="98">
        <f t="shared" si="1279"/>
        <v>168</v>
      </c>
      <c r="E14044" s="98">
        <f t="shared" si="1276"/>
        <v>64</v>
      </c>
      <c r="F14044" s="397">
        <f>F14043+(E14044-E14043)*(F14046-F14043)/(E14046-E14043)</f>
        <v>4.8354666666666661</v>
      </c>
      <c r="G14044" s="98">
        <v>15</v>
      </c>
      <c r="H14044" s="491">
        <f>H14043+(E14044-E14043)*(H14046-H14043)/(E14046-E14043)</f>
        <v>0.48429866666666666</v>
      </c>
      <c r="I14044" s="492">
        <f>I14043+(E14044-E14043)*(I14046-I14043)/(E14046-E14043)</f>
        <v>9.9666666666666668</v>
      </c>
      <c r="J14044" s="397">
        <f>J14043+(E14044-E14043)*(J14046-J14043)/(E14046-E14043)</f>
        <v>0.35983333333333334</v>
      </c>
      <c r="K14044" s="469">
        <f t="shared" si="1280"/>
        <v>9.9844723916921776</v>
      </c>
      <c r="L14044" s="469">
        <f t="shared" si="1281"/>
        <v>1.780572502551081E-2</v>
      </c>
    </row>
    <row r="14045" spans="1:12">
      <c r="A14045" s="98" t="str">
        <f t="shared" si="1274"/>
        <v>D800-120</v>
      </c>
      <c r="B14045" s="98">
        <f t="shared" si="1277"/>
        <v>14</v>
      </c>
      <c r="C14045" s="98">
        <f t="shared" si="1278"/>
        <v>0</v>
      </c>
      <c r="D14045" s="98">
        <f t="shared" si="1279"/>
        <v>168</v>
      </c>
      <c r="E14045" s="98">
        <f t="shared" si="1276"/>
        <v>65</v>
      </c>
      <c r="F14045" s="397">
        <f>F14043+(E14045-E14043)*(F14046-F14043)/(E14046-E14043)</f>
        <v>4.8457333333333334</v>
      </c>
      <c r="G14045" s="98">
        <v>15</v>
      </c>
      <c r="H14045" s="491">
        <f>H14043+(E14045-E14043)*(H14046-H14043)/(E14046-E14043)</f>
        <v>0.48246733333333336</v>
      </c>
      <c r="I14045" s="492">
        <f>I14043+(E14045-E14043)*(I14046-I14043)/(E14046-E14043)</f>
        <v>10.033333333333333</v>
      </c>
      <c r="J14045" s="397">
        <f>J14043+(E14045-E14043)*(J14046-J14043)/(E14046-E14043)</f>
        <v>0.35606666666666664</v>
      </c>
      <c r="K14045" s="469">
        <f t="shared" si="1280"/>
        <v>10.043650623669167</v>
      </c>
      <c r="L14045" s="469">
        <f t="shared" si="1281"/>
        <v>1.0317290335834173E-2</v>
      </c>
    </row>
    <row r="14046" spans="1:12">
      <c r="A14046" s="480" t="str">
        <f t="shared" si="1274"/>
        <v>D800-120</v>
      </c>
      <c r="B14046" s="480">
        <f t="shared" si="1277"/>
        <v>14</v>
      </c>
      <c r="C14046" s="480">
        <f t="shared" si="1278"/>
        <v>0</v>
      </c>
      <c r="D14046" s="480">
        <f t="shared" si="1279"/>
        <v>168</v>
      </c>
      <c r="E14046" s="480">
        <f t="shared" si="1276"/>
        <v>66</v>
      </c>
      <c r="F14046" s="484">
        <v>4.8559999999999999</v>
      </c>
      <c r="G14046" s="480">
        <v>15</v>
      </c>
      <c r="H14046" s="482">
        <v>0.48063600000000001</v>
      </c>
      <c r="I14046" s="483">
        <v>10.1</v>
      </c>
      <c r="J14046" s="484">
        <v>0.3523</v>
      </c>
      <c r="K14046" s="469">
        <f t="shared" si="1280"/>
        <v>10.103279820903969</v>
      </c>
      <c r="L14046" s="469">
        <f t="shared" si="1281"/>
        <v>3.2798209039697213E-3</v>
      </c>
    </row>
    <row r="14047" spans="1:12">
      <c r="A14047" s="98" t="str">
        <f t="shared" si="1274"/>
        <v>D800-120</v>
      </c>
      <c r="B14047" s="98">
        <f t="shared" si="1277"/>
        <v>14</v>
      </c>
      <c r="C14047" s="98">
        <f t="shared" si="1278"/>
        <v>0</v>
      </c>
      <c r="D14047" s="98">
        <f t="shared" si="1279"/>
        <v>168</v>
      </c>
      <c r="E14047" s="98">
        <f t="shared" si="1276"/>
        <v>67</v>
      </c>
      <c r="F14047" s="397">
        <f>F14046+(E14047-E14046)*(F14049-F14046)/(E14049-E14046)</f>
        <v>4.8662000000000001</v>
      </c>
      <c r="G14047" s="98">
        <v>15</v>
      </c>
      <c r="H14047" s="491">
        <f>H14046+(E14047-E14046)*(H14049-H14046)/(E14049-E14046)</f>
        <v>0.47880033333333333</v>
      </c>
      <c r="I14047" s="492">
        <f>I14046+(E14047-E14046)*(I14049-I14046)/(E14049-E14046)</f>
        <v>10.166666666666666</v>
      </c>
      <c r="J14047" s="397">
        <f>J14046+(E14047-E14046)*(J14049-J14046)/(E14049-E14046)</f>
        <v>0.34849999999999998</v>
      </c>
      <c r="K14047" s="469">
        <f t="shared" si="1280"/>
        <v>10.163317903565927</v>
      </c>
      <c r="L14047" s="469">
        <f t="shared" si="1281"/>
        <v>-3.3487631007389496E-3</v>
      </c>
    </row>
    <row r="14048" spans="1:12">
      <c r="A14048" s="98" t="str">
        <f t="shared" si="1274"/>
        <v>D800-120</v>
      </c>
      <c r="B14048" s="98">
        <f t="shared" si="1277"/>
        <v>14</v>
      </c>
      <c r="C14048" s="98">
        <f t="shared" si="1278"/>
        <v>0</v>
      </c>
      <c r="D14048" s="98">
        <f t="shared" si="1279"/>
        <v>168</v>
      </c>
      <c r="E14048" s="98">
        <f t="shared" si="1276"/>
        <v>68</v>
      </c>
      <c r="F14048" s="397">
        <f>F14046+(E14048-E14046)*(F14049-F14046)/(E14049-E14046)</f>
        <v>4.8763999999999994</v>
      </c>
      <c r="G14048" s="98">
        <v>15</v>
      </c>
      <c r="H14048" s="491">
        <f>H14046+(E14048-E14046)*(H14049-H14046)/(E14049-E14046)</f>
        <v>0.4769646666666667</v>
      </c>
      <c r="I14048" s="492">
        <f>I14046+(E14048-E14046)*(I14049-I14046)/(E14049-E14046)</f>
        <v>10.233333333333334</v>
      </c>
      <c r="J14048" s="397">
        <f>J14046+(E14048-E14046)*(J14049-J14046)/(E14049-E14046)</f>
        <v>0.34470000000000001</v>
      </c>
      <c r="K14048" s="469">
        <f t="shared" si="1280"/>
        <v>10.223818116506182</v>
      </c>
      <c r="L14048" s="469">
        <f t="shared" si="1281"/>
        <v>-9.5152168271521731E-3</v>
      </c>
    </row>
    <row r="14049" spans="1:12">
      <c r="A14049" s="480" t="str">
        <f t="shared" si="1274"/>
        <v>D800-120</v>
      </c>
      <c r="B14049" s="480">
        <f t="shared" si="1277"/>
        <v>14</v>
      </c>
      <c r="C14049" s="480">
        <f t="shared" si="1278"/>
        <v>0</v>
      </c>
      <c r="D14049" s="480">
        <f t="shared" si="1279"/>
        <v>168</v>
      </c>
      <c r="E14049" s="480">
        <f t="shared" si="1276"/>
        <v>69</v>
      </c>
      <c r="F14049" s="484">
        <v>4.8865999999999996</v>
      </c>
      <c r="G14049" s="480">
        <v>15</v>
      </c>
      <c r="H14049" s="482">
        <v>0.47512900000000002</v>
      </c>
      <c r="I14049" s="483">
        <v>10.3</v>
      </c>
      <c r="J14049" s="484">
        <v>0.34089999999999998</v>
      </c>
      <c r="K14049" s="469">
        <f t="shared" si="1280"/>
        <v>10.284785816062584</v>
      </c>
      <c r="L14049" s="469">
        <f t="shared" si="1281"/>
        <v>-1.5214183937416692E-2</v>
      </c>
    </row>
    <row r="14050" spans="1:12">
      <c r="A14050" s="98" t="str">
        <f t="shared" si="1274"/>
        <v>D800-120</v>
      </c>
      <c r="B14050" s="98">
        <f t="shared" si="1277"/>
        <v>14</v>
      </c>
      <c r="C14050" s="98">
        <f t="shared" si="1278"/>
        <v>0</v>
      </c>
      <c r="D14050" s="98">
        <f t="shared" si="1279"/>
        <v>168</v>
      </c>
      <c r="E14050" s="98">
        <f t="shared" si="1276"/>
        <v>70</v>
      </c>
      <c r="F14050" s="397">
        <f>F14049+(E14050-E14049)*(F14052-F14049)/(E14052-E14049)</f>
        <v>4.8967666666666663</v>
      </c>
      <c r="G14050" s="98">
        <v>15</v>
      </c>
      <c r="H14050" s="491">
        <f>H14049+(E14050-E14049)*(H14052-H14049)/(E14052-E14049)</f>
        <v>0.47328766666666666</v>
      </c>
      <c r="I14050" s="492">
        <f>I14049+(E14050-E14049)*(I14052-I14049)/(E14052-E14049)</f>
        <v>10.366666666666667</v>
      </c>
      <c r="J14050" s="397">
        <f>J14049+(E14050-E14049)*(J14052-J14049)/(E14052-E14049)</f>
        <v>0.33713333333333334</v>
      </c>
      <c r="K14050" s="469">
        <f t="shared" si="1280"/>
        <v>10.346279887566617</v>
      </c>
      <c r="L14050" s="469">
        <f t="shared" si="1281"/>
        <v>-2.0386779100050489E-2</v>
      </c>
    </row>
    <row r="14051" spans="1:12">
      <c r="A14051" s="98" t="str">
        <f t="shared" si="1274"/>
        <v>D800-120</v>
      </c>
      <c r="B14051" s="98">
        <f t="shared" si="1277"/>
        <v>14</v>
      </c>
      <c r="C14051" s="98">
        <f t="shared" si="1278"/>
        <v>0</v>
      </c>
      <c r="D14051" s="98">
        <f t="shared" si="1279"/>
        <v>168</v>
      </c>
      <c r="E14051" s="98">
        <f t="shared" si="1276"/>
        <v>71</v>
      </c>
      <c r="F14051" s="397">
        <f>F14049+(E14051-E14049)*(F14052-F14049)/(E14052-E14049)</f>
        <v>4.9069333333333329</v>
      </c>
      <c r="G14051" s="98">
        <v>15</v>
      </c>
      <c r="H14051" s="491">
        <f>H14049+(E14051-E14049)*(H14052-H14049)/(E14052-E14049)</f>
        <v>0.47144633333333336</v>
      </c>
      <c r="I14051" s="492">
        <f>I14049+(E14051-E14049)*(I14052-I14049)/(E14052-E14049)</f>
        <v>10.433333333333334</v>
      </c>
      <c r="J14051" s="397">
        <f>J14049+(E14051-E14049)*(J14052-J14049)/(E14052-E14049)</f>
        <v>0.33336666666666664</v>
      </c>
      <c r="K14051" s="469">
        <f t="shared" si="1280"/>
        <v>10.408254315266706</v>
      </c>
      <c r="L14051" s="469">
        <f t="shared" si="1281"/>
        <v>-2.5079018066627157E-2</v>
      </c>
    </row>
    <row r="14052" spans="1:12">
      <c r="A14052" s="480" t="str">
        <f t="shared" si="1274"/>
        <v>D800-120</v>
      </c>
      <c r="B14052" s="480">
        <f t="shared" si="1277"/>
        <v>14</v>
      </c>
      <c r="C14052" s="480">
        <f t="shared" si="1278"/>
        <v>0</v>
      </c>
      <c r="D14052" s="480">
        <f t="shared" si="1279"/>
        <v>168</v>
      </c>
      <c r="E14052" s="480">
        <f t="shared" si="1276"/>
        <v>72</v>
      </c>
      <c r="F14052" s="484">
        <v>4.9170999999999996</v>
      </c>
      <c r="G14052" s="480">
        <v>15</v>
      </c>
      <c r="H14052" s="482">
        <v>0.46960499999999999</v>
      </c>
      <c r="I14052" s="483">
        <v>10.5</v>
      </c>
      <c r="J14052" s="484">
        <v>0.3296</v>
      </c>
      <c r="K14052" s="469">
        <f t="shared" si="1280"/>
        <v>10.470714749630007</v>
      </c>
      <c r="L14052" s="469">
        <f t="shared" si="1281"/>
        <v>-2.9285250369992966E-2</v>
      </c>
    </row>
    <row r="14053" spans="1:12">
      <c r="A14053" s="98" t="str">
        <f t="shared" si="1274"/>
        <v>D800-120</v>
      </c>
      <c r="B14053" s="98">
        <f t="shared" si="1277"/>
        <v>14</v>
      </c>
      <c r="C14053" s="98">
        <f t="shared" si="1278"/>
        <v>0</v>
      </c>
      <c r="D14053" s="98">
        <f t="shared" si="1279"/>
        <v>168</v>
      </c>
      <c r="E14053" s="98">
        <f t="shared" si="1276"/>
        <v>73</v>
      </c>
      <c r="F14053" s="397">
        <f>F14052+(E14053-E14052)*(F14055-F14052)/(E14055-E14052)</f>
        <v>4.9271666666666665</v>
      </c>
      <c r="G14053" s="98">
        <v>15</v>
      </c>
      <c r="H14053" s="491">
        <f>H14052+(E14053-E14052)*(H14055-H14052)/(E14055-E14052)</f>
        <v>0.46775766666666668</v>
      </c>
      <c r="I14053" s="492">
        <f>I14052+(E14053-E14052)*(I14055-I14052)/(E14055-E14052)</f>
        <v>10.566666666666666</v>
      </c>
      <c r="J14053" s="397">
        <f>J14052+(E14053-E14052)*(J14055-J14052)/(E14055-E14052)</f>
        <v>0.32579999999999998</v>
      </c>
      <c r="K14053" s="469">
        <f t="shared" si="1280"/>
        <v>10.533588261158021</v>
      </c>
      <c r="L14053" s="469">
        <f t="shared" si="1281"/>
        <v>-3.3078405508645048E-2</v>
      </c>
    </row>
    <row r="14054" spans="1:12">
      <c r="A14054" s="98" t="str">
        <f t="shared" si="1274"/>
        <v>D800-120</v>
      </c>
      <c r="B14054" s="98">
        <f t="shared" si="1277"/>
        <v>14</v>
      </c>
      <c r="C14054" s="98">
        <f t="shared" si="1278"/>
        <v>0</v>
      </c>
      <c r="D14054" s="98">
        <f t="shared" si="1279"/>
        <v>168</v>
      </c>
      <c r="E14054" s="98">
        <f t="shared" si="1276"/>
        <v>74</v>
      </c>
      <c r="F14054" s="397">
        <f>F14052+(E14054-E14052)*(F14055-F14052)/(E14055-E14052)</f>
        <v>4.9372333333333334</v>
      </c>
      <c r="G14054" s="98">
        <v>15</v>
      </c>
      <c r="H14054" s="491">
        <f>H14052+(E14054-E14052)*(H14055-H14052)/(E14055-E14052)</f>
        <v>0.46591033333333332</v>
      </c>
      <c r="I14054" s="492">
        <f>I14052+(E14054-E14052)*(I14055-I14052)/(E14055-E14052)</f>
        <v>10.633333333333333</v>
      </c>
      <c r="J14054" s="397">
        <f>J14052+(E14054-E14052)*(J14055-J14052)/(E14055-E14052)</f>
        <v>0.32200000000000001</v>
      </c>
      <c r="K14054" s="469">
        <f t="shared" si="1280"/>
        <v>10.596960359325221</v>
      </c>
      <c r="L14054" s="469">
        <f t="shared" si="1281"/>
        <v>-3.6372974008111569E-2</v>
      </c>
    </row>
    <row r="14055" spans="1:12">
      <c r="A14055" s="480" t="str">
        <f t="shared" si="1274"/>
        <v>D800-120</v>
      </c>
      <c r="B14055" s="480">
        <f t="shared" si="1277"/>
        <v>14</v>
      </c>
      <c r="C14055" s="480">
        <f t="shared" si="1278"/>
        <v>0</v>
      </c>
      <c r="D14055" s="480">
        <f t="shared" si="1279"/>
        <v>168</v>
      </c>
      <c r="E14055" s="480">
        <f t="shared" si="1276"/>
        <v>75</v>
      </c>
      <c r="F14055" s="484">
        <v>4.9473000000000003</v>
      </c>
      <c r="G14055" s="480">
        <v>15</v>
      </c>
      <c r="H14055" s="482">
        <v>0.464063</v>
      </c>
      <c r="I14055" s="483">
        <v>10.7</v>
      </c>
      <c r="J14055" s="484">
        <v>0.31819999999999998</v>
      </c>
      <c r="K14055" s="469">
        <f t="shared" si="1280"/>
        <v>10.660836998424783</v>
      </c>
      <c r="L14055" s="469">
        <f t="shared" si="1281"/>
        <v>-3.9163001575216683E-2</v>
      </c>
    </row>
    <row r="14056" spans="1:12">
      <c r="A14056" s="98" t="str">
        <f t="shared" si="1274"/>
        <v>D800-120</v>
      </c>
      <c r="B14056" s="98">
        <f t="shared" si="1277"/>
        <v>14</v>
      </c>
      <c r="C14056" s="98">
        <f t="shared" si="1278"/>
        <v>0</v>
      </c>
      <c r="D14056" s="98">
        <f t="shared" si="1279"/>
        <v>168</v>
      </c>
      <c r="E14056" s="98">
        <f t="shared" si="1276"/>
        <v>76</v>
      </c>
      <c r="F14056" s="397">
        <f>F14055+(E14056-E14055)*(F14058-F14055)/(E14058-E14055)</f>
        <v>4.9573333333333336</v>
      </c>
      <c r="G14056" s="98">
        <v>15</v>
      </c>
      <c r="H14056" s="491">
        <f>H14055+(E14056-E14055)*(H14058-H14055)/(E14058-E14055)</f>
        <v>0.46220899999999998</v>
      </c>
      <c r="I14056" s="492">
        <f>I14055+(E14056-E14055)*(I14058-I14055)/(E14058-E14055)</f>
        <v>10.766666666666666</v>
      </c>
      <c r="J14056" s="397">
        <f>J14055+(E14056-E14055)*(J14058-J14055)/(E14058-E14055)</f>
        <v>0.31440000000000001</v>
      </c>
      <c r="K14056" s="469">
        <f t="shared" si="1280"/>
        <v>10.725306805651412</v>
      </c>
      <c r="L14056" s="469">
        <f t="shared" si="1281"/>
        <v>-4.1359861015253685E-2</v>
      </c>
    </row>
    <row r="14057" spans="1:12">
      <c r="A14057" s="98" t="str">
        <f t="shared" ref="A14057:A14100" si="1282">A14056</f>
        <v>D800-120</v>
      </c>
      <c r="B14057" s="98">
        <f t="shared" si="1277"/>
        <v>14</v>
      </c>
      <c r="C14057" s="98">
        <f t="shared" si="1278"/>
        <v>0</v>
      </c>
      <c r="D14057" s="98">
        <f t="shared" ref="D14057:D14088" si="1283">D14056</f>
        <v>168</v>
      </c>
      <c r="E14057" s="98">
        <f t="shared" ref="E14057:E14100" si="1284">E14056+1</f>
        <v>77</v>
      </c>
      <c r="F14057" s="397">
        <f>F14055+(E14057-E14055)*(F14058-F14055)/(E14058-E14055)</f>
        <v>4.9673666666666669</v>
      </c>
      <c r="G14057" s="98">
        <v>15</v>
      </c>
      <c r="H14057" s="491">
        <f>H14055+(E14057-E14055)*(H14058-H14055)/(E14058-E14055)</f>
        <v>0.46035500000000001</v>
      </c>
      <c r="I14057" s="492">
        <f>I14055+(E14057-E14055)*(I14058-I14055)/(E14058-E14055)</f>
        <v>10.833333333333334</v>
      </c>
      <c r="J14057" s="397">
        <f>J14055+(E14057-E14055)*(J14058-J14055)/(E14058-E14055)</f>
        <v>0.31059999999999999</v>
      </c>
      <c r="K14057" s="469">
        <f t="shared" si="1280"/>
        <v>10.790295894834783</v>
      </c>
      <c r="L14057" s="469">
        <f t="shared" si="1281"/>
        <v>-4.3037438498551239E-2</v>
      </c>
    </row>
    <row r="14058" spans="1:12">
      <c r="A14058" s="480" t="str">
        <f t="shared" si="1282"/>
        <v>D800-120</v>
      </c>
      <c r="B14058" s="480">
        <f t="shared" si="1277"/>
        <v>14</v>
      </c>
      <c r="C14058" s="480">
        <f t="shared" si="1278"/>
        <v>0</v>
      </c>
      <c r="D14058" s="480">
        <f t="shared" si="1283"/>
        <v>168</v>
      </c>
      <c r="E14058" s="480">
        <f t="shared" si="1284"/>
        <v>78</v>
      </c>
      <c r="F14058" s="484">
        <v>4.9774000000000003</v>
      </c>
      <c r="G14058" s="480">
        <v>15</v>
      </c>
      <c r="H14058" s="482">
        <v>0.45850099999999999</v>
      </c>
      <c r="I14058" s="483">
        <v>10.9</v>
      </c>
      <c r="J14058" s="484">
        <v>0.30680000000000002</v>
      </c>
      <c r="K14058" s="469">
        <f t="shared" si="1280"/>
        <v>10.855810565298659</v>
      </c>
      <c r="L14058" s="469">
        <f t="shared" si="1281"/>
        <v>-4.4189434701340957E-2</v>
      </c>
    </row>
    <row r="14059" spans="1:12">
      <c r="A14059" s="98" t="str">
        <f t="shared" si="1282"/>
        <v>D800-120</v>
      </c>
      <c r="B14059" s="98">
        <f t="shared" si="1277"/>
        <v>14</v>
      </c>
      <c r="C14059" s="98">
        <f t="shared" si="1278"/>
        <v>0</v>
      </c>
      <c r="D14059" s="98">
        <f t="shared" si="1283"/>
        <v>168</v>
      </c>
      <c r="E14059" s="98">
        <f t="shared" si="1284"/>
        <v>79</v>
      </c>
      <c r="F14059" s="397">
        <f>F14058+(E14059-E14058)*(F14061-F14058)/(E14061-E14058)</f>
        <v>4.9873666666666665</v>
      </c>
      <c r="G14059" s="98">
        <v>15</v>
      </c>
      <c r="H14059" s="491">
        <f>H14058+(E14059-E14058)*(H14061-H14058)/(E14061-E14058)</f>
        <v>0.45663966666666667</v>
      </c>
      <c r="I14059" s="492">
        <f>I14058+(E14059-E14058)*(I14061-I14058)/(E14061-E14058)</f>
        <v>10.966666666666667</v>
      </c>
      <c r="J14059" s="397">
        <f>J14058+(E14059-E14058)*(J14061-J14058)/(E14061-E14058)</f>
        <v>0.30303333333333332</v>
      </c>
      <c r="K14059" s="469">
        <f t="shared" si="1280"/>
        <v>10.921886622493739</v>
      </c>
      <c r="L14059" s="469">
        <f t="shared" si="1281"/>
        <v>-4.4780044172927802E-2</v>
      </c>
    </row>
    <row r="14060" spans="1:12">
      <c r="A14060" s="98" t="str">
        <f t="shared" si="1282"/>
        <v>D800-120</v>
      </c>
      <c r="B14060" s="98">
        <f t="shared" si="1277"/>
        <v>14</v>
      </c>
      <c r="C14060" s="98">
        <f t="shared" si="1278"/>
        <v>0</v>
      </c>
      <c r="D14060" s="98">
        <f t="shared" si="1283"/>
        <v>168</v>
      </c>
      <c r="E14060" s="98">
        <f t="shared" si="1284"/>
        <v>80</v>
      </c>
      <c r="F14060" s="397">
        <f>F14058+(E14060-E14058)*(F14061-F14058)/(E14061-E14058)</f>
        <v>4.9973333333333336</v>
      </c>
      <c r="G14060" s="98">
        <v>15</v>
      </c>
      <c r="H14060" s="491">
        <f>H14058+(E14060-E14058)*(H14061-H14058)/(E14061-E14058)</f>
        <v>0.45477833333333334</v>
      </c>
      <c r="I14060" s="492">
        <f>I14058+(E14060-E14058)*(I14061-I14058)/(E14061-E14058)</f>
        <v>11.033333333333333</v>
      </c>
      <c r="J14060" s="397">
        <f>J14058+(E14060-E14058)*(J14061-J14058)/(E14061-E14058)</f>
        <v>0.29926666666666668</v>
      </c>
      <c r="K14060" s="469">
        <f t="shared" si="1280"/>
        <v>10.988503556677795</v>
      </c>
      <c r="L14060" s="469">
        <f t="shared" si="1281"/>
        <v>-4.4829776655538112E-2</v>
      </c>
    </row>
    <row r="14061" spans="1:12">
      <c r="A14061" s="480" t="str">
        <f t="shared" si="1282"/>
        <v>D800-120</v>
      </c>
      <c r="B14061" s="480">
        <f t="shared" si="1277"/>
        <v>14</v>
      </c>
      <c r="C14061" s="480">
        <f t="shared" si="1278"/>
        <v>0</v>
      </c>
      <c r="D14061" s="480">
        <f t="shared" si="1283"/>
        <v>168</v>
      </c>
      <c r="E14061" s="480">
        <f t="shared" si="1284"/>
        <v>81</v>
      </c>
      <c r="F14061" s="484">
        <v>5.0072999999999999</v>
      </c>
      <c r="G14061" s="480">
        <v>15</v>
      </c>
      <c r="H14061" s="482">
        <v>0.45291700000000001</v>
      </c>
      <c r="I14061" s="483">
        <v>11.1</v>
      </c>
      <c r="J14061" s="484">
        <v>0.29549999999999998</v>
      </c>
      <c r="K14061" s="469">
        <f t="shared" si="1280"/>
        <v>11.055668036306873</v>
      </c>
      <c r="L14061" s="469">
        <f t="shared" si="1281"/>
        <v>-4.4331963693126752E-2</v>
      </c>
    </row>
    <row r="14062" spans="1:12">
      <c r="A14062" s="98" t="str">
        <f t="shared" si="1282"/>
        <v>D800-120</v>
      </c>
      <c r="B14062" s="98">
        <f t="shared" si="1277"/>
        <v>14</v>
      </c>
      <c r="C14062" s="98">
        <f t="shared" si="1278"/>
        <v>0</v>
      </c>
      <c r="D14062" s="98">
        <f t="shared" si="1283"/>
        <v>168</v>
      </c>
      <c r="E14062" s="98">
        <f t="shared" si="1284"/>
        <v>82</v>
      </c>
      <c r="F14062" s="397">
        <f>F14061+(E14062-E14061)*(F14064-F14061)/(E14064-E14061)</f>
        <v>5.0171999999999999</v>
      </c>
      <c r="G14062" s="98">
        <v>15</v>
      </c>
      <c r="H14062" s="491">
        <f>H14061+(E14062-E14061)*(H14064-H14061)/(E14064-E14061)</f>
        <v>0.45104766666666668</v>
      </c>
      <c r="I14062" s="492">
        <f>I14061+(E14062-E14061)*(I14064-I14061)/(E14064-E14061)</f>
        <v>11.166666666666666</v>
      </c>
      <c r="J14062" s="397">
        <f>J14061+(E14062-E14061)*(J14064-J14061)/(E14064-E14061)</f>
        <v>0.29170000000000001</v>
      </c>
      <c r="K14062" s="469">
        <f t="shared" si="1280"/>
        <v>11.123436325650726</v>
      </c>
      <c r="L14062" s="469">
        <f t="shared" si="1281"/>
        <v>-4.3230341015940255E-2</v>
      </c>
    </row>
    <row r="14063" spans="1:12">
      <c r="A14063" s="98" t="str">
        <f t="shared" si="1282"/>
        <v>D800-120</v>
      </c>
      <c r="B14063" s="98">
        <f t="shared" si="1277"/>
        <v>14</v>
      </c>
      <c r="C14063" s="98">
        <f t="shared" si="1278"/>
        <v>0</v>
      </c>
      <c r="D14063" s="98">
        <f t="shared" si="1283"/>
        <v>168</v>
      </c>
      <c r="E14063" s="98">
        <f t="shared" si="1284"/>
        <v>83</v>
      </c>
      <c r="F14063" s="397">
        <f>F14061+(E14063-E14061)*(F14064-F14061)/(E14064-E14061)</f>
        <v>5.0270999999999999</v>
      </c>
      <c r="G14063" s="98">
        <v>15</v>
      </c>
      <c r="H14063" s="491">
        <f>H14061+(E14063-E14061)*(H14064-H14061)/(E14064-E14061)</f>
        <v>0.44917833333333335</v>
      </c>
      <c r="I14063" s="492">
        <f>I14061+(E14063-E14061)*(I14064-I14061)/(E14064-E14061)</f>
        <v>11.233333333333334</v>
      </c>
      <c r="J14063" s="397">
        <f>J14061+(E14063-E14061)*(J14064-J14061)/(E14064-E14061)</f>
        <v>0.28789999999999999</v>
      </c>
      <c r="K14063" s="469">
        <f t="shared" si="1280"/>
        <v>11.191768673911994</v>
      </c>
      <c r="L14063" s="469">
        <f t="shared" si="1281"/>
        <v>-4.1564659421339911E-2</v>
      </c>
    </row>
    <row r="14064" spans="1:12">
      <c r="A14064" s="480" t="str">
        <f t="shared" si="1282"/>
        <v>D800-120</v>
      </c>
      <c r="B14064" s="480">
        <f t="shared" si="1277"/>
        <v>14</v>
      </c>
      <c r="C14064" s="480">
        <f t="shared" si="1278"/>
        <v>0</v>
      </c>
      <c r="D14064" s="480">
        <f t="shared" si="1283"/>
        <v>168</v>
      </c>
      <c r="E14064" s="480">
        <f t="shared" si="1284"/>
        <v>84</v>
      </c>
      <c r="F14064" s="484">
        <v>5.0369999999999999</v>
      </c>
      <c r="G14064" s="480">
        <v>15</v>
      </c>
      <c r="H14064" s="482">
        <v>0.44730900000000001</v>
      </c>
      <c r="I14064" s="483">
        <v>11.3</v>
      </c>
      <c r="J14064" s="484">
        <v>0.28410000000000002</v>
      </c>
      <c r="K14064" s="469">
        <f t="shared" si="1280"/>
        <v>11.260672152807119</v>
      </c>
      <c r="L14064" s="469">
        <f t="shared" si="1281"/>
        <v>-3.9327847192881293E-2</v>
      </c>
    </row>
    <row r="14065" spans="1:12">
      <c r="A14065" s="98" t="str">
        <f t="shared" si="1282"/>
        <v>D800-120</v>
      </c>
      <c r="B14065" s="98">
        <f t="shared" si="1277"/>
        <v>14</v>
      </c>
      <c r="C14065" s="98">
        <f t="shared" si="1278"/>
        <v>0</v>
      </c>
      <c r="D14065" s="98">
        <f t="shared" si="1283"/>
        <v>168</v>
      </c>
      <c r="E14065" s="98">
        <f t="shared" si="1284"/>
        <v>85</v>
      </c>
      <c r="F14065" s="397">
        <f>F14064+(E14065-E14064)*(F14067-F14064)/(E14067-E14064)</f>
        <v>5.0468333333333328</v>
      </c>
      <c r="G14065" s="98">
        <v>15</v>
      </c>
      <c r="H14065" s="491">
        <f>H14064+(E14065-E14064)*(H14067-H14064)/(E14067-E14064)</f>
        <v>0.44543100000000002</v>
      </c>
      <c r="I14065" s="492">
        <f>I14064+(E14065-E14064)*(I14067-I14064)/(E14067-E14064)</f>
        <v>11.366666666666667</v>
      </c>
      <c r="J14065" s="397">
        <f>J14064+(E14065-E14064)*(J14067-J14064)/(E14067-E14064)</f>
        <v>0.28029999999999999</v>
      </c>
      <c r="K14065" s="469">
        <f t="shared" si="1280"/>
        <v>11.330224733647484</v>
      </c>
      <c r="L14065" s="469">
        <f t="shared" si="1281"/>
        <v>-3.6441933019183637E-2</v>
      </c>
    </row>
    <row r="14066" spans="1:12">
      <c r="A14066" s="98" t="str">
        <f t="shared" si="1282"/>
        <v>D800-120</v>
      </c>
      <c r="B14066" s="98">
        <f t="shared" si="1277"/>
        <v>14</v>
      </c>
      <c r="C14066" s="98">
        <f t="shared" si="1278"/>
        <v>0</v>
      </c>
      <c r="D14066" s="98">
        <f t="shared" si="1283"/>
        <v>168</v>
      </c>
      <c r="E14066" s="98">
        <f t="shared" si="1284"/>
        <v>86</v>
      </c>
      <c r="F14066" s="397">
        <f>F14064+(E14066-E14064)*(F14067-F14064)/(E14067-E14064)</f>
        <v>5.0566666666666666</v>
      </c>
      <c r="G14066" s="98">
        <v>15</v>
      </c>
      <c r="H14066" s="491">
        <f>H14064+(E14066-E14064)*(H14067-H14064)/(E14067-E14064)</f>
        <v>0.44355299999999998</v>
      </c>
      <c r="I14066" s="492">
        <f>I14064+(E14066-E14064)*(I14067-I14064)/(E14067-E14064)</f>
        <v>11.433333333333334</v>
      </c>
      <c r="J14066" s="397">
        <f>J14064+(E14066-E14064)*(J14067-J14064)/(E14067-E14064)</f>
        <v>0.27650000000000002</v>
      </c>
      <c r="K14066" s="469">
        <f t="shared" si="1280"/>
        <v>11.400366284675489</v>
      </c>
      <c r="L14066" s="469">
        <f t="shared" si="1281"/>
        <v>-3.2967048657845055E-2</v>
      </c>
    </row>
    <row r="14067" spans="1:12">
      <c r="A14067" s="480" t="str">
        <f t="shared" si="1282"/>
        <v>D800-120</v>
      </c>
      <c r="B14067" s="480">
        <f t="shared" si="1277"/>
        <v>14</v>
      </c>
      <c r="C14067" s="480">
        <f t="shared" si="1278"/>
        <v>0</v>
      </c>
      <c r="D14067" s="480">
        <f t="shared" si="1283"/>
        <v>168</v>
      </c>
      <c r="E14067" s="480">
        <f t="shared" si="1284"/>
        <v>87</v>
      </c>
      <c r="F14067" s="484">
        <v>5.0664999999999996</v>
      </c>
      <c r="G14067" s="480">
        <v>15</v>
      </c>
      <c r="H14067" s="482">
        <v>0.44167499999999998</v>
      </c>
      <c r="I14067" s="483">
        <v>11.5</v>
      </c>
      <c r="J14067" s="484">
        <v>0.2727</v>
      </c>
      <c r="K14067" s="469">
        <f t="shared" si="1280"/>
        <v>11.471104318786438</v>
      </c>
      <c r="L14067" s="469">
        <f t="shared" si="1281"/>
        <v>-2.8895681213562341E-2</v>
      </c>
    </row>
    <row r="14068" spans="1:12">
      <c r="A14068" s="98" t="str">
        <f t="shared" si="1282"/>
        <v>D800-120</v>
      </c>
      <c r="B14068" s="98">
        <f t="shared" si="1277"/>
        <v>14</v>
      </c>
      <c r="C14068" s="98">
        <f t="shared" si="1278"/>
        <v>0</v>
      </c>
      <c r="D14068" s="98">
        <f t="shared" si="1283"/>
        <v>168</v>
      </c>
      <c r="E14068" s="98">
        <f t="shared" si="1284"/>
        <v>88</v>
      </c>
      <c r="F14068" s="397">
        <f>F14067+(E14068-E14067)*(F14070-F14067)/(E14070-E14067)</f>
        <v>5.0762999999999998</v>
      </c>
      <c r="G14068" s="98">
        <v>15</v>
      </c>
      <c r="H14068" s="491">
        <f>H14067+(E14068-E14067)*(H14070-H14067)/(E14070-E14067)</f>
        <v>0.43978733333333331</v>
      </c>
      <c r="I14068" s="492">
        <f>I14067+(E14068-E14067)*(I14070-I14067)/(E14070-E14067)</f>
        <v>11.566666666666666</v>
      </c>
      <c r="J14068" s="397">
        <f>J14067+(E14068-E14067)*(J14070-J14067)/(E14070-E14067)</f>
        <v>0.26893333333333336</v>
      </c>
      <c r="K14068" s="469">
        <f t="shared" si="1280"/>
        <v>11.542624389667127</v>
      </c>
      <c r="L14068" s="469">
        <f t="shared" si="1281"/>
        <v>-2.4042276999539425E-2</v>
      </c>
    </row>
    <row r="14069" spans="1:12">
      <c r="A14069" s="98" t="str">
        <f t="shared" si="1282"/>
        <v>D800-120</v>
      </c>
      <c r="B14069" s="98">
        <f t="shared" si="1277"/>
        <v>14</v>
      </c>
      <c r="C14069" s="98">
        <f t="shared" si="1278"/>
        <v>0</v>
      </c>
      <c r="D14069" s="98">
        <f t="shared" si="1283"/>
        <v>168</v>
      </c>
      <c r="E14069" s="98">
        <f t="shared" si="1284"/>
        <v>89</v>
      </c>
      <c r="F14069" s="397">
        <f>F14067+(E14069-E14067)*(F14070-F14067)/(E14070-E14067)</f>
        <v>5.0861000000000001</v>
      </c>
      <c r="G14069" s="98">
        <v>15</v>
      </c>
      <c r="H14069" s="491">
        <f>H14067+(E14069-E14067)*(H14070-H14067)/(E14070-E14067)</f>
        <v>0.43789966666666669</v>
      </c>
      <c r="I14069" s="492">
        <f>I14067+(E14069-E14067)*(I14070-I14067)/(E14070-E14067)</f>
        <v>11.633333333333333</v>
      </c>
      <c r="J14069" s="397">
        <f>J14067+(E14069-E14067)*(J14070-J14067)/(E14070-E14067)</f>
        <v>0.26516666666666666</v>
      </c>
      <c r="K14069" s="469">
        <f t="shared" si="1280"/>
        <v>11.614761067794069</v>
      </c>
      <c r="L14069" s="469">
        <f t="shared" si="1281"/>
        <v>-1.8572265539264166E-2</v>
      </c>
    </row>
    <row r="14070" spans="1:12">
      <c r="A14070" s="480" t="str">
        <f t="shared" si="1282"/>
        <v>D800-120</v>
      </c>
      <c r="B14070" s="480">
        <f t="shared" si="1277"/>
        <v>14</v>
      </c>
      <c r="C14070" s="480">
        <f t="shared" si="1278"/>
        <v>0</v>
      </c>
      <c r="D14070" s="480">
        <f t="shared" si="1283"/>
        <v>168</v>
      </c>
      <c r="E14070" s="480">
        <f t="shared" si="1284"/>
        <v>90</v>
      </c>
      <c r="F14070" s="484">
        <v>5.0959000000000003</v>
      </c>
      <c r="G14070" s="480">
        <v>15</v>
      </c>
      <c r="H14070" s="482">
        <v>0.43601200000000001</v>
      </c>
      <c r="I14070" s="483">
        <v>11.7</v>
      </c>
      <c r="J14070" s="484">
        <v>0.26140000000000002</v>
      </c>
      <c r="K14070" s="469">
        <f t="shared" si="1280"/>
        <v>11.68752236176986</v>
      </c>
      <c r="L14070" s="469">
        <f t="shared" si="1281"/>
        <v>-1.2477638230139476E-2</v>
      </c>
    </row>
    <row r="14071" spans="1:12">
      <c r="A14071" s="98" t="str">
        <f t="shared" si="1282"/>
        <v>D800-120</v>
      </c>
      <c r="B14071" s="98">
        <f t="shared" si="1277"/>
        <v>14</v>
      </c>
      <c r="C14071" s="98">
        <f t="shared" si="1278"/>
        <v>0</v>
      </c>
      <c r="D14071" s="98">
        <f t="shared" si="1283"/>
        <v>168</v>
      </c>
      <c r="E14071" s="98">
        <f t="shared" si="1284"/>
        <v>91</v>
      </c>
      <c r="F14071" s="397">
        <f>F14070+(E14071-E14070)*(F14073-F14070)/(E14073-E14070)</f>
        <v>5.1056333333333335</v>
      </c>
      <c r="G14071" s="98">
        <v>15</v>
      </c>
      <c r="H14071" s="491">
        <f>H14070+(E14071-E14070)*(H14073-H14070)/(E14073-E14070)</f>
        <v>0.43411466666666665</v>
      </c>
      <c r="I14071" s="492">
        <f>I14070+(E14071-E14070)*(I14073-I14070)/(E14073-E14070)</f>
        <v>11.766666666666666</v>
      </c>
      <c r="J14071" s="397">
        <f>J14070+(E14071-E14070)*(J14073-J14070)/(E14073-E14070)</f>
        <v>0.2576</v>
      </c>
      <c r="K14071" s="469">
        <f t="shared" si="1280"/>
        <v>11.761024736935864</v>
      </c>
      <c r="L14071" s="469">
        <f t="shared" si="1281"/>
        <v>-5.6419297308014649E-3</v>
      </c>
    </row>
    <row r="14072" spans="1:12">
      <c r="A14072" s="98" t="str">
        <f t="shared" si="1282"/>
        <v>D800-120</v>
      </c>
      <c r="B14072" s="98">
        <f t="shared" si="1277"/>
        <v>14</v>
      </c>
      <c r="C14072" s="98">
        <f t="shared" si="1278"/>
        <v>0</v>
      </c>
      <c r="D14072" s="98">
        <f t="shared" si="1283"/>
        <v>168</v>
      </c>
      <c r="E14072" s="98">
        <f t="shared" si="1284"/>
        <v>92</v>
      </c>
      <c r="F14072" s="397">
        <f>F14070+(E14072-E14070)*(F14073-F14070)/(E14073-E14070)</f>
        <v>5.1153666666666666</v>
      </c>
      <c r="G14072" s="98">
        <v>15</v>
      </c>
      <c r="H14072" s="491">
        <f>H14070+(E14072-E14070)*(H14073-H14070)/(E14073-E14070)</f>
        <v>0.43221733333333334</v>
      </c>
      <c r="I14072" s="492">
        <f>I14070+(E14072-E14070)*(I14073-I14070)/(E14073-E14070)</f>
        <v>11.833333333333334</v>
      </c>
      <c r="J14072" s="397">
        <f>J14070+(E14072-E14070)*(J14073-J14070)/(E14073-E14070)</f>
        <v>0.25380000000000003</v>
      </c>
      <c r="K14072" s="469">
        <f t="shared" si="1280"/>
        <v>11.835172428685569</v>
      </c>
      <c r="L14072" s="469">
        <f t="shared" si="1281"/>
        <v>1.8390953522349207E-3</v>
      </c>
    </row>
    <row r="14073" spans="1:12">
      <c r="A14073" s="480" t="str">
        <f t="shared" si="1282"/>
        <v>D800-120</v>
      </c>
      <c r="B14073" s="480">
        <f t="shared" si="1277"/>
        <v>14</v>
      </c>
      <c r="C14073" s="480">
        <f t="shared" si="1278"/>
        <v>0</v>
      </c>
      <c r="D14073" s="480">
        <f t="shared" si="1283"/>
        <v>168</v>
      </c>
      <c r="E14073" s="480">
        <f t="shared" si="1284"/>
        <v>93</v>
      </c>
      <c r="F14073" s="484">
        <v>5.1250999999999998</v>
      </c>
      <c r="G14073" s="480">
        <v>15</v>
      </c>
      <c r="H14073" s="482">
        <v>0.43031999999999998</v>
      </c>
      <c r="I14073" s="483">
        <v>11.9</v>
      </c>
      <c r="J14073" s="484">
        <v>0.25</v>
      </c>
      <c r="K14073" s="469">
        <f t="shared" si="1280"/>
        <v>11.909973972857408</v>
      </c>
      <c r="L14073" s="469">
        <f t="shared" si="1281"/>
        <v>9.9739728574075315E-3</v>
      </c>
    </row>
    <row r="14074" spans="1:12">
      <c r="A14074" s="98" t="str">
        <f t="shared" si="1282"/>
        <v>D800-120</v>
      </c>
      <c r="B14074" s="98">
        <f t="shared" si="1277"/>
        <v>14</v>
      </c>
      <c r="C14074" s="98">
        <f t="shared" si="1278"/>
        <v>0</v>
      </c>
      <c r="D14074" s="98">
        <f t="shared" si="1283"/>
        <v>168</v>
      </c>
      <c r="E14074" s="98">
        <f t="shared" si="1284"/>
        <v>94</v>
      </c>
      <c r="F14074" s="397">
        <f>F14073+(E14074-E14073)*(F14076-F14073)/(E14076-E14073)</f>
        <v>5.1347666666666667</v>
      </c>
      <c r="G14074" s="98">
        <v>15</v>
      </c>
      <c r="H14074" s="491">
        <f>H14073+(E14074-E14073)*(H14076-H14073)/(E14076-E14073)</f>
        <v>0.42841166666666664</v>
      </c>
      <c r="I14074" s="492">
        <f>I14073+(E14074-E14073)*(I14076-I14073)/(E14076-E14073)</f>
        <v>11.966666666666667</v>
      </c>
      <c r="J14074" s="397">
        <f>J14073+(E14074-E14073)*(J14076-J14073)/(E14076-E14073)</f>
        <v>0.2462</v>
      </c>
      <c r="K14074" s="469">
        <f t="shared" si="1280"/>
        <v>11.985590183896331</v>
      </c>
      <c r="L14074" s="469">
        <f t="shared" si="1281"/>
        <v>1.8923517229664455E-2</v>
      </c>
    </row>
    <row r="14075" spans="1:12">
      <c r="A14075" s="98" t="str">
        <f t="shared" si="1282"/>
        <v>D800-120</v>
      </c>
      <c r="B14075" s="98">
        <f t="shared" si="1277"/>
        <v>14</v>
      </c>
      <c r="C14075" s="98">
        <f t="shared" si="1278"/>
        <v>0</v>
      </c>
      <c r="D14075" s="98">
        <f t="shared" si="1283"/>
        <v>168</v>
      </c>
      <c r="E14075" s="98">
        <f t="shared" si="1284"/>
        <v>95</v>
      </c>
      <c r="F14075" s="397">
        <f>F14073+(E14075-E14073)*(F14076-F14073)/(E14076-E14073)</f>
        <v>5.1444333333333327</v>
      </c>
      <c r="G14075" s="98">
        <v>15</v>
      </c>
      <c r="H14075" s="491">
        <f>H14073+(E14075-E14073)*(H14076-H14073)/(E14076-E14073)</f>
        <v>0.42650333333333335</v>
      </c>
      <c r="I14075" s="492">
        <f>I14073+(E14075-E14073)*(I14076-I14073)/(E14076-E14073)</f>
        <v>12.033333333333333</v>
      </c>
      <c r="J14075" s="397">
        <f>J14073+(E14075-E14073)*(J14076-J14073)/(E14076-E14073)</f>
        <v>0.2424</v>
      </c>
      <c r="K14075" s="469">
        <f t="shared" si="1280"/>
        <v>12.061883064610669</v>
      </c>
      <c r="L14075" s="469">
        <f t="shared" si="1281"/>
        <v>2.8549731277335511E-2</v>
      </c>
    </row>
    <row r="14076" spans="1:12">
      <c r="A14076" s="480" t="str">
        <f t="shared" si="1282"/>
        <v>D800-120</v>
      </c>
      <c r="B14076" s="480">
        <f t="shared" si="1277"/>
        <v>14</v>
      </c>
      <c r="C14076" s="480">
        <f t="shared" si="1278"/>
        <v>0</v>
      </c>
      <c r="D14076" s="480">
        <f t="shared" si="1283"/>
        <v>168</v>
      </c>
      <c r="E14076" s="480">
        <f t="shared" si="1284"/>
        <v>96</v>
      </c>
      <c r="F14076" s="484">
        <v>5.1540999999999997</v>
      </c>
      <c r="G14076" s="480">
        <v>15</v>
      </c>
      <c r="H14076" s="482">
        <v>0.424595</v>
      </c>
      <c r="I14076" s="483">
        <v>12.1</v>
      </c>
      <c r="J14076" s="484">
        <v>0.23860000000000001</v>
      </c>
      <c r="K14076" s="469">
        <f t="shared" si="1280"/>
        <v>12.138861738833477</v>
      </c>
      <c r="L14076" s="469">
        <f t="shared" si="1281"/>
        <v>3.8861738833476878E-2</v>
      </c>
    </row>
    <row r="14077" spans="1:12">
      <c r="A14077" s="98" t="str">
        <f t="shared" si="1282"/>
        <v>D800-120</v>
      </c>
      <c r="B14077" s="98">
        <f t="shared" ref="B14077:B14140" si="1285">INT(D14077/12)</f>
        <v>14</v>
      </c>
      <c r="C14077" s="98">
        <f t="shared" ref="C14077:C14140" si="1286">D14077-B14077*12</f>
        <v>0</v>
      </c>
      <c r="D14077" s="98">
        <f t="shared" si="1283"/>
        <v>168</v>
      </c>
      <c r="E14077" s="98">
        <f t="shared" si="1284"/>
        <v>97</v>
      </c>
      <c r="F14077" s="397">
        <f>F14076+(E14077-E14076)*(F14079-F14076)/(E14079-E14076)</f>
        <v>5.1637333333333331</v>
      </c>
      <c r="G14077" s="98">
        <v>15</v>
      </c>
      <c r="H14077" s="491">
        <f>H14076+(E14077-E14076)*(H14079-H14076)/(E14079-E14076)</f>
        <v>0.42267533333333335</v>
      </c>
      <c r="I14077" s="492">
        <f>I14076+(E14077-E14076)*(I14079-I14076)/(E14079-E14076)</f>
        <v>12.2</v>
      </c>
      <c r="J14077" s="397">
        <f>J14076+(E14077-E14076)*(J14079-J14076)/(E14079-E14076)</f>
        <v>0.23483333333333334</v>
      </c>
      <c r="K14077" s="469">
        <f t="shared" si="1280"/>
        <v>12.216784198431261</v>
      </c>
      <c r="L14077" s="469">
        <f t="shared" si="1281"/>
        <v>1.6784198431261999E-2</v>
      </c>
    </row>
    <row r="14078" spans="1:12">
      <c r="A14078" s="98" t="str">
        <f t="shared" si="1282"/>
        <v>D800-120</v>
      </c>
      <c r="B14078" s="98">
        <f t="shared" si="1285"/>
        <v>14</v>
      </c>
      <c r="C14078" s="98">
        <f t="shared" si="1286"/>
        <v>0</v>
      </c>
      <c r="D14078" s="98">
        <f t="shared" si="1283"/>
        <v>168</v>
      </c>
      <c r="E14078" s="98">
        <f t="shared" si="1284"/>
        <v>98</v>
      </c>
      <c r="F14078" s="397">
        <f>F14076+(E14078-E14076)*(F14079-F14076)/(E14079-E14076)</f>
        <v>5.1733666666666664</v>
      </c>
      <c r="G14078" s="98">
        <v>15</v>
      </c>
      <c r="H14078" s="491">
        <f>H14076+(E14078-E14076)*(H14079-H14076)/(E14079-E14076)</f>
        <v>0.42075566666666664</v>
      </c>
      <c r="I14078" s="492">
        <f>I14076+(E14078-E14076)*(I14079-I14076)/(E14079-E14076)</f>
        <v>12.3</v>
      </c>
      <c r="J14078" s="397">
        <f>J14076+(E14078-E14076)*(J14079-J14076)/(E14079-E14076)</f>
        <v>0.23106666666666667</v>
      </c>
      <c r="K14078" s="469">
        <f t="shared" si="1280"/>
        <v>12.295417688967548</v>
      </c>
      <c r="L14078" s="469">
        <f t="shared" si="1281"/>
        <v>-4.5823110324523242E-3</v>
      </c>
    </row>
    <row r="14079" spans="1:12">
      <c r="A14079" s="480" t="str">
        <f t="shared" si="1282"/>
        <v>D800-120</v>
      </c>
      <c r="B14079" s="480">
        <f t="shared" si="1285"/>
        <v>14</v>
      </c>
      <c r="C14079" s="480">
        <f t="shared" si="1286"/>
        <v>0</v>
      </c>
      <c r="D14079" s="480">
        <f t="shared" si="1283"/>
        <v>168</v>
      </c>
      <c r="E14079" s="480">
        <f t="shared" si="1284"/>
        <v>99</v>
      </c>
      <c r="F14079" s="484">
        <v>5.1829999999999998</v>
      </c>
      <c r="G14079" s="480">
        <v>15</v>
      </c>
      <c r="H14079" s="482">
        <v>0.41883599999999999</v>
      </c>
      <c r="I14079" s="483">
        <v>12.4</v>
      </c>
      <c r="J14079" s="484">
        <v>0.2273</v>
      </c>
      <c r="K14079" s="469">
        <f t="shared" si="1280"/>
        <v>12.374771987126225</v>
      </c>
      <c r="L14079" s="469">
        <f t="shared" si="1281"/>
        <v>-2.5228012873775185E-2</v>
      </c>
    </row>
    <row r="14080" spans="1:12">
      <c r="A14080" s="98" t="str">
        <f t="shared" si="1282"/>
        <v>D800-120</v>
      </c>
      <c r="B14080" s="98">
        <f t="shared" si="1285"/>
        <v>14</v>
      </c>
      <c r="C14080" s="98">
        <f t="shared" si="1286"/>
        <v>0</v>
      </c>
      <c r="D14080" s="98">
        <f t="shared" si="1283"/>
        <v>168</v>
      </c>
      <c r="E14080" s="98">
        <f t="shared" si="1284"/>
        <v>100</v>
      </c>
      <c r="F14080" s="397">
        <f>F14079+(E14080-E14079)*(F14082-F14079)/(E14082-E14079)</f>
        <v>5.192566666666667</v>
      </c>
      <c r="G14080" s="98">
        <v>15</v>
      </c>
      <c r="H14080" s="491">
        <f>H14079+(E14080-E14079)*(H14082-H14079)/(E14082-E14079)</f>
        <v>0.41690433333333332</v>
      </c>
      <c r="I14080" s="492">
        <f>I14079+(E14080-E14079)*(I14082-I14079)/(E14082-E14079)</f>
        <v>12.466666666666667</v>
      </c>
      <c r="J14080" s="397">
        <f>J14079+(E14080-E14079)*(J14082-J14079)/(E14082-E14079)</f>
        <v>0.2235</v>
      </c>
      <c r="K14080" s="469">
        <f t="shared" si="1280"/>
        <v>12.455055636265076</v>
      </c>
      <c r="L14080" s="469">
        <f t="shared" si="1281"/>
        <v>-1.1611030401590838E-2</v>
      </c>
    </row>
    <row r="14081" spans="1:12">
      <c r="A14081" s="98" t="str">
        <f t="shared" si="1282"/>
        <v>D800-120</v>
      </c>
      <c r="B14081" s="98">
        <f t="shared" si="1285"/>
        <v>14</v>
      </c>
      <c r="C14081" s="98">
        <f t="shared" si="1286"/>
        <v>0</v>
      </c>
      <c r="D14081" s="98">
        <f t="shared" si="1283"/>
        <v>168</v>
      </c>
      <c r="E14081" s="98">
        <f t="shared" si="1284"/>
        <v>101</v>
      </c>
      <c r="F14081" s="397">
        <f>F14079+(E14081-E14079)*(F14082-F14079)/(E14082-E14079)</f>
        <v>5.2021333333333333</v>
      </c>
      <c r="G14081" s="98">
        <v>15</v>
      </c>
      <c r="H14081" s="491">
        <f>H14079+(E14081-E14079)*(H14082-H14079)/(E14082-E14079)</f>
        <v>0.41497266666666666</v>
      </c>
      <c r="I14081" s="492">
        <f>I14079+(E14081-E14079)*(I14082-I14079)/(E14082-E14079)</f>
        <v>12.533333333333333</v>
      </c>
      <c r="J14081" s="397">
        <f>J14079+(E14081-E14079)*(J14082-J14079)/(E14082-E14079)</f>
        <v>0.21970000000000001</v>
      </c>
      <c r="K14081" s="469">
        <f t="shared" si="1280"/>
        <v>12.536086714145029</v>
      </c>
      <c r="L14081" s="469">
        <f t="shared" si="1281"/>
        <v>2.753380811695294E-3</v>
      </c>
    </row>
    <row r="14082" spans="1:12">
      <c r="A14082" s="480" t="str">
        <f t="shared" si="1282"/>
        <v>D800-120</v>
      </c>
      <c r="B14082" s="480">
        <f t="shared" si="1285"/>
        <v>14</v>
      </c>
      <c r="C14082" s="480">
        <f t="shared" si="1286"/>
        <v>0</v>
      </c>
      <c r="D14082" s="480">
        <f t="shared" si="1283"/>
        <v>168</v>
      </c>
      <c r="E14082" s="480">
        <f t="shared" si="1284"/>
        <v>102</v>
      </c>
      <c r="F14082" s="484">
        <v>5.2117000000000004</v>
      </c>
      <c r="G14082" s="480">
        <v>15</v>
      </c>
      <c r="H14082" s="482">
        <v>0.41304099999999999</v>
      </c>
      <c r="I14082" s="483">
        <v>12.6</v>
      </c>
      <c r="J14082" s="484">
        <v>0.21590000000000001</v>
      </c>
      <c r="K14082" s="469">
        <f t="shared" si="1280"/>
        <v>12.617875707254244</v>
      </c>
      <c r="L14082" s="469">
        <f t="shared" si="1281"/>
        <v>1.7875707254244588E-2</v>
      </c>
    </row>
    <row r="14083" spans="1:12">
      <c r="A14083" s="98" t="str">
        <f t="shared" si="1282"/>
        <v>D800-120</v>
      </c>
      <c r="B14083" s="98">
        <f t="shared" si="1285"/>
        <v>14</v>
      </c>
      <c r="C14083" s="98">
        <f t="shared" si="1286"/>
        <v>0</v>
      </c>
      <c r="D14083" s="98">
        <f t="shared" si="1283"/>
        <v>168</v>
      </c>
      <c r="E14083" s="98">
        <f t="shared" si="1284"/>
        <v>103</v>
      </c>
      <c r="F14083" s="397">
        <f>F14082+(E14083-E14082)*(F14085-F14082)/(E14085-E14082)</f>
        <v>5.2212000000000005</v>
      </c>
      <c r="G14083" s="98">
        <v>15</v>
      </c>
      <c r="H14083" s="491">
        <f>H14082+(E14083-E14082)*(H14085-H14082)/(E14085-E14082)</f>
        <v>0.41109666666666667</v>
      </c>
      <c r="I14083" s="492">
        <f>I14082+(E14083-E14082)*(I14085-I14082)/(E14085-E14082)</f>
        <v>12.7</v>
      </c>
      <c r="J14083" s="397">
        <f>J14082+(E14083-E14082)*(J14085-J14082)/(E14085-E14082)</f>
        <v>0.21213333333333334</v>
      </c>
      <c r="K14083" s="469">
        <f t="shared" si="1280"/>
        <v>12.700662455707905</v>
      </c>
      <c r="L14083" s="469">
        <f t="shared" si="1281"/>
        <v>6.6245570790535169E-4</v>
      </c>
    </row>
    <row r="14084" spans="1:12">
      <c r="A14084" s="98" t="str">
        <f t="shared" si="1282"/>
        <v>D800-120</v>
      </c>
      <c r="B14084" s="98">
        <f t="shared" si="1285"/>
        <v>14</v>
      </c>
      <c r="C14084" s="98">
        <f t="shared" si="1286"/>
        <v>0</v>
      </c>
      <c r="D14084" s="98">
        <f t="shared" si="1283"/>
        <v>168</v>
      </c>
      <c r="E14084" s="98">
        <f t="shared" si="1284"/>
        <v>104</v>
      </c>
      <c r="F14084" s="397">
        <f>F14082+(E14084-E14082)*(F14085-F14082)/(E14085-E14082)</f>
        <v>5.2306999999999997</v>
      </c>
      <c r="G14084" s="98">
        <v>15</v>
      </c>
      <c r="H14084" s="491">
        <f>H14082+(E14084-E14082)*(H14085-H14082)/(E14085-E14082)</f>
        <v>0.40915233333333334</v>
      </c>
      <c r="I14084" s="492">
        <f>I14082+(E14084-E14082)*(I14085-I14082)/(E14085-E14082)</f>
        <v>12.8</v>
      </c>
      <c r="J14084" s="397">
        <f>J14082+(E14084-E14082)*(J14085-J14082)/(E14085-E14082)</f>
        <v>0.20836666666666667</v>
      </c>
      <c r="K14084" s="469">
        <f t="shared" si="1280"/>
        <v>12.784236026190733</v>
      </c>
      <c r="L14084" s="469">
        <f t="shared" si="1281"/>
        <v>-1.576397380926764E-2</v>
      </c>
    </row>
    <row r="14085" spans="1:12">
      <c r="A14085" s="480" t="str">
        <f t="shared" si="1282"/>
        <v>D800-120</v>
      </c>
      <c r="B14085" s="480">
        <f t="shared" si="1285"/>
        <v>14</v>
      </c>
      <c r="C14085" s="480">
        <f t="shared" si="1286"/>
        <v>0</v>
      </c>
      <c r="D14085" s="480">
        <f t="shared" si="1283"/>
        <v>168</v>
      </c>
      <c r="E14085" s="480">
        <f t="shared" si="1284"/>
        <v>105</v>
      </c>
      <c r="F14085" s="484">
        <v>5.2401999999999997</v>
      </c>
      <c r="G14085" s="480">
        <v>15</v>
      </c>
      <c r="H14085" s="482">
        <v>0.40720800000000001</v>
      </c>
      <c r="I14085" s="483">
        <v>12.9</v>
      </c>
      <c r="J14085" s="484">
        <v>0.2046</v>
      </c>
      <c r="K14085" s="469">
        <f t="shared" si="1280"/>
        <v>12.868607689436356</v>
      </c>
      <c r="L14085" s="469">
        <f t="shared" si="1281"/>
        <v>-3.1392310563644443E-2</v>
      </c>
    </row>
    <row r="14086" spans="1:12">
      <c r="A14086" s="98" t="str">
        <f t="shared" si="1282"/>
        <v>D800-120</v>
      </c>
      <c r="B14086" s="98">
        <f t="shared" si="1285"/>
        <v>14</v>
      </c>
      <c r="C14086" s="98">
        <f t="shared" si="1286"/>
        <v>0</v>
      </c>
      <c r="D14086" s="98">
        <f t="shared" si="1283"/>
        <v>168</v>
      </c>
      <c r="E14086" s="98">
        <f t="shared" si="1284"/>
        <v>106</v>
      </c>
      <c r="F14086" s="397">
        <f>F14085+(E14086-E14085)*(F14088-F14085)/(E14088-E14085)</f>
        <v>5.2496666666666663</v>
      </c>
      <c r="G14086" s="98">
        <v>15</v>
      </c>
      <c r="H14086" s="491">
        <f>H14085+(E14086-E14085)*(H14088-H14085)/(E14088-E14085)</f>
        <v>0.40525</v>
      </c>
      <c r="I14086" s="492">
        <f>I14085+(E14086-E14085)*(I14088-I14085)/(E14088-E14085)</f>
        <v>12.966666666666667</v>
      </c>
      <c r="J14086" s="397">
        <f>J14085+(E14086-E14085)*(J14088-J14085)/(E14088-E14085)</f>
        <v>0.20080000000000001</v>
      </c>
      <c r="K14086" s="469">
        <f t="shared" si="1280"/>
        <v>12.954143532798684</v>
      </c>
      <c r="L14086" s="469">
        <f t="shared" si="1281"/>
        <v>-1.2523133867983205E-2</v>
      </c>
    </row>
    <row r="14087" spans="1:12">
      <c r="A14087" s="98" t="str">
        <f t="shared" si="1282"/>
        <v>D800-120</v>
      </c>
      <c r="B14087" s="98">
        <f t="shared" si="1285"/>
        <v>14</v>
      </c>
      <c r="C14087" s="98">
        <f t="shared" si="1286"/>
        <v>0</v>
      </c>
      <c r="D14087" s="98">
        <f t="shared" si="1283"/>
        <v>168</v>
      </c>
      <c r="E14087" s="98">
        <f t="shared" si="1284"/>
        <v>107</v>
      </c>
      <c r="F14087" s="397">
        <f>F14085+(E14087-E14085)*(F14088-F14085)/(E14088-E14085)</f>
        <v>5.2591333333333337</v>
      </c>
      <c r="G14087" s="98">
        <v>15</v>
      </c>
      <c r="H14087" s="491">
        <f>H14085+(E14087-E14085)*(H14088-H14085)/(E14088-E14085)</f>
        <v>0.40329200000000004</v>
      </c>
      <c r="I14087" s="492">
        <f>I14085+(E14087-E14085)*(I14088-I14085)/(E14088-E14085)</f>
        <v>13.033333333333333</v>
      </c>
      <c r="J14087" s="397">
        <f>J14085+(E14087-E14085)*(J14088-J14085)/(E14088-E14085)</f>
        <v>0.19700000000000001</v>
      </c>
      <c r="K14087" s="469">
        <f t="shared" si="1280"/>
        <v>13.04050993655548</v>
      </c>
      <c r="L14087" s="469">
        <f t="shared" si="1281"/>
        <v>7.1766032221471932E-3</v>
      </c>
    </row>
    <row r="14088" spans="1:12">
      <c r="A14088" s="480" t="str">
        <f t="shared" si="1282"/>
        <v>D800-120</v>
      </c>
      <c r="B14088" s="480">
        <f t="shared" si="1285"/>
        <v>14</v>
      </c>
      <c r="C14088" s="480">
        <f t="shared" si="1286"/>
        <v>0</v>
      </c>
      <c r="D14088" s="480">
        <f t="shared" si="1283"/>
        <v>168</v>
      </c>
      <c r="E14088" s="480">
        <f t="shared" si="1284"/>
        <v>108</v>
      </c>
      <c r="F14088" s="484">
        <v>5.2686000000000002</v>
      </c>
      <c r="G14088" s="480">
        <v>15</v>
      </c>
      <c r="H14088" s="482">
        <v>0.40133400000000002</v>
      </c>
      <c r="I14088" s="483">
        <v>13.1</v>
      </c>
      <c r="J14088" s="484">
        <v>0.19320000000000001</v>
      </c>
      <c r="K14088" s="469">
        <f t="shared" si="1280"/>
        <v>13.127719056945088</v>
      </c>
      <c r="L14088" s="469">
        <f t="shared" si="1281"/>
        <v>2.7719056945088028E-2</v>
      </c>
    </row>
    <row r="14089" spans="1:12">
      <c r="A14089" s="98" t="str">
        <f t="shared" si="1282"/>
        <v>D800-120</v>
      </c>
      <c r="B14089" s="98">
        <f t="shared" si="1285"/>
        <v>14</v>
      </c>
      <c r="C14089" s="98">
        <f t="shared" si="1286"/>
        <v>0</v>
      </c>
      <c r="D14089" s="98">
        <f t="shared" ref="D14089:D14100" si="1287">D14088</f>
        <v>168</v>
      </c>
      <c r="E14089" s="98">
        <f t="shared" si="1284"/>
        <v>109</v>
      </c>
      <c r="F14089" s="397">
        <f>F14088+(E14089-E14088)*(F14091-F14088)/(E14091-E14088)</f>
        <v>5.2780333333333331</v>
      </c>
      <c r="G14089" s="98">
        <v>15</v>
      </c>
      <c r="H14089" s="491">
        <f>H14088+(E14089-E14088)*(H14091-H14088)/(E14091-E14088)</f>
        <v>0.39936199999999999</v>
      </c>
      <c r="I14089" s="492">
        <f>I14088+(E14089-E14088)*(I14091-I14088)/(E14091-E14088)</f>
        <v>13.2</v>
      </c>
      <c r="J14089" s="397">
        <f>J14088+(E14089-E14088)*(J14091-J14088)/(E14091-E14088)</f>
        <v>0.18940000000000001</v>
      </c>
      <c r="K14089" s="469">
        <f t="shared" si="1280"/>
        <v>13.216163113499364</v>
      </c>
      <c r="L14089" s="469">
        <f t="shared" si="1281"/>
        <v>1.6163113499365167E-2</v>
      </c>
    </row>
    <row r="14090" spans="1:12">
      <c r="A14090" s="98" t="str">
        <f t="shared" si="1282"/>
        <v>D800-120</v>
      </c>
      <c r="B14090" s="98">
        <f t="shared" si="1285"/>
        <v>14</v>
      </c>
      <c r="C14090" s="98">
        <f t="shared" si="1286"/>
        <v>0</v>
      </c>
      <c r="D14090" s="98">
        <f t="shared" si="1287"/>
        <v>168</v>
      </c>
      <c r="E14090" s="98">
        <f t="shared" si="1284"/>
        <v>110</v>
      </c>
      <c r="F14090" s="397">
        <f>F14088+(E14090-E14088)*(F14091-F14088)/(E14091-E14088)</f>
        <v>5.287466666666667</v>
      </c>
      <c r="G14090" s="98">
        <v>15</v>
      </c>
      <c r="H14090" s="491">
        <f>H14088+(E14090-E14088)*(H14091-H14088)/(E14091-E14088)</f>
        <v>0.39739000000000002</v>
      </c>
      <c r="I14090" s="492">
        <f>I14088+(E14090-E14088)*(I14091-I14088)/(E14091-E14088)</f>
        <v>13.3</v>
      </c>
      <c r="J14090" s="397">
        <f>J14088+(E14090-E14088)*(J14091-J14088)/(E14091-E14088)</f>
        <v>0.18559999999999999</v>
      </c>
      <c r="K14090" s="469">
        <f t="shared" si="1280"/>
        <v>13.305484956004596</v>
      </c>
      <c r="L14090" s="469">
        <f t="shared" si="1281"/>
        <v>5.4849560045955315E-3</v>
      </c>
    </row>
    <row r="14091" spans="1:12">
      <c r="A14091" s="480" t="str">
        <f t="shared" si="1282"/>
        <v>D800-120</v>
      </c>
      <c r="B14091" s="480">
        <f t="shared" si="1285"/>
        <v>14</v>
      </c>
      <c r="C14091" s="480">
        <f t="shared" si="1286"/>
        <v>0</v>
      </c>
      <c r="D14091" s="480">
        <f t="shared" si="1287"/>
        <v>168</v>
      </c>
      <c r="E14091" s="480">
        <f t="shared" si="1284"/>
        <v>111</v>
      </c>
      <c r="F14091" s="484">
        <v>5.2968999999999999</v>
      </c>
      <c r="G14091" s="480">
        <v>15</v>
      </c>
      <c r="H14091" s="482">
        <v>0.39541799999999999</v>
      </c>
      <c r="I14091" s="483">
        <v>13.4</v>
      </c>
      <c r="J14091" s="484">
        <v>0.18179999999999999</v>
      </c>
      <c r="K14091" s="469">
        <f t="shared" ref="K14091:K14154" si="1288">F14091/H14091</f>
        <v>13.39569771735227</v>
      </c>
      <c r="L14091" s="469">
        <f t="shared" ref="L14091:L14154" si="1289">K14091-I14091</f>
        <v>-4.3022826477301379E-3</v>
      </c>
    </row>
    <row r="14092" spans="1:12">
      <c r="A14092" s="98" t="str">
        <f t="shared" si="1282"/>
        <v>D800-120</v>
      </c>
      <c r="B14092" s="98">
        <f t="shared" si="1285"/>
        <v>14</v>
      </c>
      <c r="C14092" s="98">
        <f t="shared" si="1286"/>
        <v>0</v>
      </c>
      <c r="D14092" s="98">
        <f t="shared" si="1287"/>
        <v>168</v>
      </c>
      <c r="E14092" s="98">
        <f t="shared" si="1284"/>
        <v>112</v>
      </c>
      <c r="F14092" s="397">
        <f>F14091+(E14092-E14091)*(F14094-F14091)/(E14094-E14091)</f>
        <v>5.3062666666666667</v>
      </c>
      <c r="G14092" s="98">
        <v>15</v>
      </c>
      <c r="H14092" s="491">
        <f>H14091+(E14092-E14091)*(H14094-H14091)/(E14094-E14091)</f>
        <v>0.39343133333333336</v>
      </c>
      <c r="I14092" s="492">
        <f>I14091+(E14092-E14091)*(I14094-I14091)/(E14094-E14091)</f>
        <v>13.5</v>
      </c>
      <c r="J14092" s="397">
        <f>J14091+(E14092-E14091)*(J14094-J14091)/(E14094-E14091)</f>
        <v>0.18136666666666665</v>
      </c>
      <c r="K14092" s="469">
        <f t="shared" si="1288"/>
        <v>13.487148117333478</v>
      </c>
      <c r="L14092" s="469">
        <f t="shared" si="1289"/>
        <v>-1.2851882666522485E-2</v>
      </c>
    </row>
    <row r="14093" spans="1:12">
      <c r="A14093" s="98" t="str">
        <f t="shared" si="1282"/>
        <v>D800-120</v>
      </c>
      <c r="B14093" s="98">
        <f t="shared" si="1285"/>
        <v>14</v>
      </c>
      <c r="C14093" s="98">
        <f t="shared" si="1286"/>
        <v>0</v>
      </c>
      <c r="D14093" s="98">
        <f t="shared" si="1287"/>
        <v>168</v>
      </c>
      <c r="E14093" s="98">
        <f t="shared" si="1284"/>
        <v>113</v>
      </c>
      <c r="F14093" s="397">
        <f>F14091+(E14093-E14091)*(F14094-F14091)/(E14094-E14091)</f>
        <v>5.3156333333333334</v>
      </c>
      <c r="G14093" s="98">
        <v>15</v>
      </c>
      <c r="H14093" s="491">
        <f>H14091+(E14093-E14091)*(H14094-H14091)/(E14094-E14091)</f>
        <v>0.39144466666666666</v>
      </c>
      <c r="I14093" s="492">
        <f>I14091+(E14093-E14091)*(I14094-I14091)/(E14094-E14091)</f>
        <v>13.6</v>
      </c>
      <c r="J14093" s="397">
        <f>J14091+(E14093-E14091)*(J14094-J14091)/(E14094-E14091)</f>
        <v>0.18093333333333333</v>
      </c>
      <c r="K14093" s="469">
        <f t="shared" si="1288"/>
        <v>13.579526778582585</v>
      </c>
      <c r="L14093" s="469">
        <f t="shared" si="1289"/>
        <v>-2.0473221417415033E-2</v>
      </c>
    </row>
    <row r="14094" spans="1:12">
      <c r="A14094" s="480" t="str">
        <f t="shared" si="1282"/>
        <v>D800-120</v>
      </c>
      <c r="B14094" s="480">
        <f t="shared" si="1285"/>
        <v>14</v>
      </c>
      <c r="C14094" s="480">
        <f t="shared" si="1286"/>
        <v>0</v>
      </c>
      <c r="D14094" s="480">
        <f t="shared" si="1287"/>
        <v>168</v>
      </c>
      <c r="E14094" s="480">
        <f t="shared" si="1284"/>
        <v>114</v>
      </c>
      <c r="F14094" s="484">
        <v>5.3250000000000002</v>
      </c>
      <c r="G14094" s="480">
        <v>15</v>
      </c>
      <c r="H14094" s="482">
        <v>0.38945800000000003</v>
      </c>
      <c r="I14094" s="483">
        <v>13.7</v>
      </c>
      <c r="J14094" s="484">
        <v>0.18049999999999999</v>
      </c>
      <c r="K14094" s="469">
        <f t="shared" si="1288"/>
        <v>13.672847906577859</v>
      </c>
      <c r="L14094" s="469">
        <f t="shared" si="1289"/>
        <v>-2.7152093422140311E-2</v>
      </c>
    </row>
    <row r="14095" spans="1:12">
      <c r="A14095" s="98" t="str">
        <f t="shared" si="1282"/>
        <v>D800-120</v>
      </c>
      <c r="B14095" s="98">
        <f t="shared" si="1285"/>
        <v>14</v>
      </c>
      <c r="C14095" s="98">
        <f t="shared" si="1286"/>
        <v>0</v>
      </c>
      <c r="D14095" s="98">
        <f t="shared" si="1287"/>
        <v>168</v>
      </c>
      <c r="E14095" s="98">
        <f t="shared" si="1284"/>
        <v>115</v>
      </c>
      <c r="F14095" s="397">
        <f>F14094+(E14095-E14094)*(F14097-F14094)/(E14097-E14094)</f>
        <v>5.3342999999999998</v>
      </c>
      <c r="G14095" s="98">
        <v>15</v>
      </c>
      <c r="H14095" s="491">
        <f>H14094+(E14095-E14094)*(H14097-H14094)/(E14097-E14094)</f>
        <v>0.3874556666666667</v>
      </c>
      <c r="I14095" s="492">
        <f>I14094+(E14095-E14094)*(I14097-I14094)/(E14097-E14094)</f>
        <v>13.799999999999999</v>
      </c>
      <c r="J14095" s="397">
        <f>J14094+(E14095-E14094)*(J14097-J14094)/(E14097-E14094)</f>
        <v>0.17336666666666667</v>
      </c>
      <c r="K14095" s="469">
        <f t="shared" si="1288"/>
        <v>13.767510605514437</v>
      </c>
      <c r="L14095" s="469">
        <f t="shared" si="1289"/>
        <v>-3.2489394485562428E-2</v>
      </c>
    </row>
    <row r="14096" spans="1:12">
      <c r="A14096" s="98" t="str">
        <f t="shared" si="1282"/>
        <v>D800-120</v>
      </c>
      <c r="B14096" s="98">
        <f t="shared" si="1285"/>
        <v>14</v>
      </c>
      <c r="C14096" s="98">
        <f t="shared" si="1286"/>
        <v>0</v>
      </c>
      <c r="D14096" s="98">
        <f t="shared" si="1287"/>
        <v>168</v>
      </c>
      <c r="E14096" s="98">
        <f t="shared" si="1284"/>
        <v>116</v>
      </c>
      <c r="F14096" s="397">
        <f>F14094+(E14096-E14094)*(F14097-F14094)/(E14097-E14094)</f>
        <v>5.3436000000000003</v>
      </c>
      <c r="G14096" s="98">
        <v>15</v>
      </c>
      <c r="H14096" s="491">
        <f>H14094+(E14096-E14094)*(H14097-H14094)/(E14097-E14094)</f>
        <v>0.38545333333333331</v>
      </c>
      <c r="I14096" s="492">
        <f>I14094+(E14096-E14094)*(I14097-I14094)/(E14097-E14094)</f>
        <v>13.9</v>
      </c>
      <c r="J14096" s="397">
        <f>J14094+(E14096-E14094)*(J14097-J14094)/(E14097-E14094)</f>
        <v>0.16623333333333332</v>
      </c>
      <c r="K14096" s="469">
        <f t="shared" si="1288"/>
        <v>13.863156802379883</v>
      </c>
      <c r="L14096" s="469">
        <f t="shared" si="1289"/>
        <v>-3.6843197620116896E-2</v>
      </c>
    </row>
    <row r="14097" spans="1:12">
      <c r="A14097" s="480" t="str">
        <f t="shared" si="1282"/>
        <v>D800-120</v>
      </c>
      <c r="B14097" s="480">
        <f t="shared" si="1285"/>
        <v>14</v>
      </c>
      <c r="C14097" s="480">
        <f t="shared" si="1286"/>
        <v>0</v>
      </c>
      <c r="D14097" s="480">
        <f t="shared" si="1287"/>
        <v>168</v>
      </c>
      <c r="E14097" s="480">
        <f t="shared" si="1284"/>
        <v>117</v>
      </c>
      <c r="F14097" s="484">
        <v>5.3529</v>
      </c>
      <c r="G14097" s="480">
        <v>15</v>
      </c>
      <c r="H14097" s="482">
        <v>0.38345099999999999</v>
      </c>
      <c r="I14097" s="483">
        <v>14</v>
      </c>
      <c r="J14097" s="484">
        <v>0.15909999999999999</v>
      </c>
      <c r="K14097" s="469">
        <f t="shared" si="1288"/>
        <v>13.959801904285033</v>
      </c>
      <c r="L14097" s="469">
        <f t="shared" si="1289"/>
        <v>-4.0198095714966797E-2</v>
      </c>
    </row>
    <row r="14098" spans="1:12">
      <c r="A14098" s="98" t="str">
        <f t="shared" si="1282"/>
        <v>D800-120</v>
      </c>
      <c r="B14098" s="98">
        <f t="shared" si="1285"/>
        <v>14</v>
      </c>
      <c r="C14098" s="98">
        <f t="shared" si="1286"/>
        <v>0</v>
      </c>
      <c r="D14098" s="98">
        <f t="shared" si="1287"/>
        <v>168</v>
      </c>
      <c r="E14098" s="98">
        <f t="shared" si="1284"/>
        <v>118</v>
      </c>
      <c r="F14098" s="397">
        <f>F14097+(E14098-E14097)*(F14100-F14097)/(E14100-E14097)</f>
        <v>5.362166666666667</v>
      </c>
      <c r="G14098" s="98">
        <v>15</v>
      </c>
      <c r="H14098" s="491">
        <f>H14097+(E14098-E14097)*(H14100-H14097)/(E14100-E14097)</f>
        <v>0.38143233333333332</v>
      </c>
      <c r="I14098" s="492">
        <f>I14097+(E14098-E14097)*(I14100-I14097)/(E14100-E14097)</f>
        <v>14.1</v>
      </c>
      <c r="J14098" s="397">
        <f>J14097+(E14098-E14097)*(J14100-J14097)/(E14100-E14097)</f>
        <v>0.15529999999999999</v>
      </c>
      <c r="K14098" s="469">
        <f t="shared" si="1288"/>
        <v>14.057976207225922</v>
      </c>
      <c r="L14098" s="469">
        <f t="shared" si="1289"/>
        <v>-4.2023792774077862E-2</v>
      </c>
    </row>
    <row r="14099" spans="1:12">
      <c r="A14099" s="98" t="str">
        <f t="shared" si="1282"/>
        <v>D800-120</v>
      </c>
      <c r="B14099" s="98">
        <f t="shared" si="1285"/>
        <v>14</v>
      </c>
      <c r="C14099" s="98">
        <f t="shared" si="1286"/>
        <v>0</v>
      </c>
      <c r="D14099" s="98">
        <f t="shared" si="1287"/>
        <v>168</v>
      </c>
      <c r="E14099" s="98">
        <f t="shared" si="1284"/>
        <v>119</v>
      </c>
      <c r="F14099" s="397">
        <f>F14097+(E14099-E14097)*(F14100-F14097)/(E14100-E14097)</f>
        <v>5.3714333333333331</v>
      </c>
      <c r="G14099" s="98">
        <v>15</v>
      </c>
      <c r="H14099" s="491">
        <f>H14097+(E14099-E14097)*(H14100-H14097)/(E14100-E14097)</f>
        <v>0.37941366666666665</v>
      </c>
      <c r="I14099" s="492">
        <f>I14097+(E14099-E14097)*(I14100-I14097)/(E14100-E14097)</f>
        <v>14.200000000000001</v>
      </c>
      <c r="J14099" s="397">
        <f>J14097+(E14099-E14097)*(J14100-J14097)/(E14100-E14097)</f>
        <v>0.1515</v>
      </c>
      <c r="K14099" s="469">
        <f t="shared" si="1288"/>
        <v>14.157195180985397</v>
      </c>
      <c r="L14099" s="469">
        <f t="shared" si="1289"/>
        <v>-4.2804819014603979E-2</v>
      </c>
    </row>
    <row r="14100" spans="1:12">
      <c r="A14100" s="480" t="str">
        <f t="shared" si="1282"/>
        <v>D800-120</v>
      </c>
      <c r="B14100" s="480">
        <f t="shared" si="1285"/>
        <v>14</v>
      </c>
      <c r="C14100" s="480">
        <f t="shared" si="1286"/>
        <v>0</v>
      </c>
      <c r="D14100" s="480">
        <f t="shared" si="1287"/>
        <v>168</v>
      </c>
      <c r="E14100" s="480">
        <f t="shared" si="1284"/>
        <v>120</v>
      </c>
      <c r="F14100" s="484">
        <v>5.3807</v>
      </c>
      <c r="G14100" s="480">
        <v>15</v>
      </c>
      <c r="H14100" s="482">
        <v>0.37739499999999998</v>
      </c>
      <c r="I14100" s="483">
        <v>14.3</v>
      </c>
      <c r="J14100" s="484">
        <v>0.1477</v>
      </c>
      <c r="K14100" s="469">
        <f t="shared" si="1288"/>
        <v>14.257475589236742</v>
      </c>
      <c r="L14100" s="469">
        <f t="shared" si="1289"/>
        <v>-4.2524410763258302E-2</v>
      </c>
    </row>
    <row r="14101" spans="1:12">
      <c r="A14101" s="480" t="s">
        <v>129</v>
      </c>
      <c r="B14101" s="480">
        <f t="shared" si="1285"/>
        <v>14</v>
      </c>
      <c r="C14101" s="480">
        <f t="shared" si="1286"/>
        <v>6</v>
      </c>
      <c r="D14101" s="480">
        <v>174</v>
      </c>
      <c r="E14101" s="480">
        <v>12</v>
      </c>
      <c r="F14101" s="484">
        <v>4.2671999999999999</v>
      </c>
      <c r="G14101" s="480">
        <v>15</v>
      </c>
      <c r="H14101" s="482">
        <v>0.56219799999999998</v>
      </c>
      <c r="I14101" s="483">
        <v>7.6</v>
      </c>
      <c r="J14101" s="484">
        <v>0.5403</v>
      </c>
      <c r="K14101" s="469">
        <f t="shared" si="1288"/>
        <v>7.5902084319047738</v>
      </c>
      <c r="L14101" s="469">
        <f t="shared" si="1289"/>
        <v>-9.7915680952258555E-3</v>
      </c>
    </row>
    <row r="14102" spans="1:12">
      <c r="A14102" s="98" t="str">
        <f t="shared" ref="A14102:A14165" si="1290">A14101</f>
        <v>D800-120</v>
      </c>
      <c r="B14102" s="98">
        <f t="shared" si="1285"/>
        <v>14</v>
      </c>
      <c r="C14102" s="98">
        <f t="shared" si="1286"/>
        <v>6</v>
      </c>
      <c r="D14102" s="98">
        <f t="shared" ref="D14102:D14133" si="1291">D14101</f>
        <v>174</v>
      </c>
      <c r="E14102" s="98">
        <f t="shared" ref="E14102:E14165" si="1292">E14101+1</f>
        <v>13</v>
      </c>
      <c r="F14102" s="397">
        <f>F14101+(E14102-E14101)*(F14104-F14101)/(E14104-E14101)</f>
        <v>4.278833333333333</v>
      </c>
      <c r="G14102" s="98">
        <v>15</v>
      </c>
      <c r="H14102" s="491">
        <f>H14101+(E14102-E14101)*(H14104-H14101)/(E14104-E14101)</f>
        <v>0.56051566666666663</v>
      </c>
      <c r="I14102" s="492">
        <f>I14101+(E14102-E14101)*(I14104-I14101)/(E14104-E14101)</f>
        <v>7.6333333333333329</v>
      </c>
      <c r="J14102" s="397">
        <f>J14101+(E14102-E14101)*(J14104-J14101)/(E14104-E14101)</f>
        <v>0.53676666666666661</v>
      </c>
      <c r="K14102" s="469">
        <f t="shared" si="1288"/>
        <v>7.6337444032191781</v>
      </c>
      <c r="L14102" s="469">
        <f t="shared" si="1289"/>
        <v>4.1106988584527215E-4</v>
      </c>
    </row>
    <row r="14103" spans="1:12">
      <c r="A14103" s="98" t="str">
        <f t="shared" si="1290"/>
        <v>D800-120</v>
      </c>
      <c r="B14103" s="98">
        <f t="shared" si="1285"/>
        <v>14</v>
      </c>
      <c r="C14103" s="98">
        <f t="shared" si="1286"/>
        <v>6</v>
      </c>
      <c r="D14103" s="98">
        <f t="shared" si="1291"/>
        <v>174</v>
      </c>
      <c r="E14103" s="98">
        <f t="shared" si="1292"/>
        <v>14</v>
      </c>
      <c r="F14103" s="397">
        <f>F14101+(E14103-E14101)*(F14104-F14101)/(E14104-E14101)</f>
        <v>4.2904666666666671</v>
      </c>
      <c r="G14103" s="98">
        <v>15</v>
      </c>
      <c r="H14103" s="491">
        <f>H14101+(E14103-E14101)*(H14104-H14101)/(E14104-E14101)</f>
        <v>0.55883333333333329</v>
      </c>
      <c r="I14103" s="492">
        <f>I14101+(E14103-E14101)*(I14104-I14101)/(E14104-E14101)</f>
        <v>7.666666666666667</v>
      </c>
      <c r="J14103" s="397">
        <f>J14101+(E14103-E14101)*(J14104-J14101)/(E14104-E14101)</f>
        <v>0.53323333333333334</v>
      </c>
      <c r="K14103" s="469">
        <f t="shared" si="1288"/>
        <v>7.6775424992544004</v>
      </c>
      <c r="L14103" s="469">
        <f t="shared" si="1289"/>
        <v>1.0875832587733392E-2</v>
      </c>
    </row>
    <row r="14104" spans="1:12">
      <c r="A14104" s="480" t="str">
        <f t="shared" si="1290"/>
        <v>D800-120</v>
      </c>
      <c r="B14104" s="480">
        <f t="shared" si="1285"/>
        <v>14</v>
      </c>
      <c r="C14104" s="480">
        <f t="shared" si="1286"/>
        <v>6</v>
      </c>
      <c r="D14104" s="480">
        <f t="shared" si="1291"/>
        <v>174</v>
      </c>
      <c r="E14104" s="480">
        <f t="shared" si="1292"/>
        <v>15</v>
      </c>
      <c r="F14104" s="484">
        <v>4.3021000000000003</v>
      </c>
      <c r="G14104" s="480">
        <v>15</v>
      </c>
      <c r="H14104" s="482">
        <v>0.55715099999999995</v>
      </c>
      <c r="I14104" s="483">
        <v>7.7</v>
      </c>
      <c r="J14104" s="484">
        <v>0.52969999999999995</v>
      </c>
      <c r="K14104" s="469">
        <f t="shared" si="1288"/>
        <v>7.7216050944896457</v>
      </c>
      <c r="L14104" s="469">
        <f t="shared" si="1289"/>
        <v>2.1605094489645538E-2</v>
      </c>
    </row>
    <row r="14105" spans="1:12">
      <c r="A14105" s="98" t="str">
        <f t="shared" si="1290"/>
        <v>D800-120</v>
      </c>
      <c r="B14105" s="98">
        <f t="shared" si="1285"/>
        <v>14</v>
      </c>
      <c r="C14105" s="98">
        <f t="shared" si="1286"/>
        <v>6</v>
      </c>
      <c r="D14105" s="98">
        <f t="shared" si="1291"/>
        <v>174</v>
      </c>
      <c r="E14105" s="98">
        <f t="shared" si="1292"/>
        <v>16</v>
      </c>
      <c r="F14105" s="397">
        <f>F14104+(E14105-E14104)*(F14107-F14104)/(E14107-E14104)</f>
        <v>4.3136000000000001</v>
      </c>
      <c r="G14105" s="98">
        <v>15</v>
      </c>
      <c r="H14105" s="491">
        <f>H14104+(E14105-E14104)*(H14107-H14104)/(E14107-E14104)</f>
        <v>0.555477</v>
      </c>
      <c r="I14105" s="492">
        <f>I14104+(E14105-E14104)*(I14107-I14104)/(E14107-E14104)</f>
        <v>7.7666666666666666</v>
      </c>
      <c r="J14105" s="397">
        <f>J14104+(E14105-E14104)*(J14107-J14104)/(E14107-E14104)</f>
        <v>0.52616666666666667</v>
      </c>
      <c r="K14105" s="469">
        <f t="shared" si="1288"/>
        <v>7.7655780527366574</v>
      </c>
      <c r="L14105" s="469">
        <f t="shared" si="1289"/>
        <v>-1.0886139300092523E-3</v>
      </c>
    </row>
    <row r="14106" spans="1:12">
      <c r="A14106" s="98" t="str">
        <f t="shared" si="1290"/>
        <v>D800-120</v>
      </c>
      <c r="B14106" s="98">
        <f t="shared" si="1285"/>
        <v>14</v>
      </c>
      <c r="C14106" s="98">
        <f t="shared" si="1286"/>
        <v>6</v>
      </c>
      <c r="D14106" s="98">
        <f t="shared" si="1291"/>
        <v>174</v>
      </c>
      <c r="E14106" s="98">
        <f t="shared" si="1292"/>
        <v>17</v>
      </c>
      <c r="F14106" s="397">
        <f>F14104+(E14106-E14104)*(F14107-F14104)/(E14107-E14104)</f>
        <v>4.3250999999999999</v>
      </c>
      <c r="G14106" s="98">
        <v>15</v>
      </c>
      <c r="H14106" s="491">
        <f>H14104+(E14106-E14104)*(H14107-H14104)/(E14107-E14104)</f>
        <v>0.55380299999999993</v>
      </c>
      <c r="I14106" s="492">
        <f>I14104+(E14106-E14104)*(I14107-I14104)/(E14107-E14104)</f>
        <v>7.8333333333333339</v>
      </c>
      <c r="J14106" s="397">
        <f>J14104+(E14106-E14104)*(J14107-J14104)/(E14107-E14104)</f>
        <v>0.52263333333333328</v>
      </c>
      <c r="K14106" s="469">
        <f t="shared" si="1288"/>
        <v>7.809816848229425</v>
      </c>
      <c r="L14106" s="469">
        <f t="shared" si="1289"/>
        <v>-2.3516485103908913E-2</v>
      </c>
    </row>
    <row r="14107" spans="1:12">
      <c r="A14107" s="480" t="str">
        <f t="shared" si="1290"/>
        <v>D800-120</v>
      </c>
      <c r="B14107" s="480">
        <f t="shared" si="1285"/>
        <v>14</v>
      </c>
      <c r="C14107" s="480">
        <f t="shared" si="1286"/>
        <v>6</v>
      </c>
      <c r="D14107" s="480">
        <f t="shared" si="1291"/>
        <v>174</v>
      </c>
      <c r="E14107" s="480">
        <f t="shared" si="1292"/>
        <v>18</v>
      </c>
      <c r="F14107" s="484">
        <v>4.3365999999999998</v>
      </c>
      <c r="G14107" s="480">
        <v>15</v>
      </c>
      <c r="H14107" s="482">
        <v>0.55212899999999998</v>
      </c>
      <c r="I14107" s="483">
        <v>7.9</v>
      </c>
      <c r="J14107" s="484">
        <v>0.51910000000000001</v>
      </c>
      <c r="K14107" s="469">
        <f t="shared" si="1288"/>
        <v>7.8543238989439059</v>
      </c>
      <c r="L14107" s="469">
        <f t="shared" si="1289"/>
        <v>-4.5676101056094431E-2</v>
      </c>
    </row>
    <row r="14108" spans="1:12">
      <c r="A14108" s="98" t="str">
        <f t="shared" si="1290"/>
        <v>D800-120</v>
      </c>
      <c r="B14108" s="98">
        <f t="shared" si="1285"/>
        <v>14</v>
      </c>
      <c r="C14108" s="98">
        <f t="shared" si="1286"/>
        <v>6</v>
      </c>
      <c r="D14108" s="98">
        <f t="shared" si="1291"/>
        <v>174</v>
      </c>
      <c r="E14108" s="98">
        <f t="shared" si="1292"/>
        <v>19</v>
      </c>
      <c r="F14108" s="397">
        <f>F14107+(E14108-E14107)*(F14110-F14107)/(E14110-E14107)</f>
        <v>4.3480333333333334</v>
      </c>
      <c r="G14108" s="98">
        <v>15</v>
      </c>
      <c r="H14108" s="491">
        <f>H14107+(E14108-E14107)*(H14110-H14107)/(E14110-E14107)</f>
        <v>0.55046266666666666</v>
      </c>
      <c r="I14108" s="492">
        <f>I14107+(E14108-E14107)*(I14110-I14107)/(E14110-E14107)</f>
        <v>7.9333333333333336</v>
      </c>
      <c r="J14108" s="397">
        <f>J14107+(E14108-E14107)*(J14110-J14107)/(E14110-E14107)</f>
        <v>0.51556666666666662</v>
      </c>
      <c r="K14108" s="469">
        <f t="shared" si="1288"/>
        <v>7.8988705258848926</v>
      </c>
      <c r="L14108" s="469">
        <f t="shared" si="1289"/>
        <v>-3.4462807448440991E-2</v>
      </c>
    </row>
    <row r="14109" spans="1:12">
      <c r="A14109" s="98" t="str">
        <f t="shared" si="1290"/>
        <v>D800-120</v>
      </c>
      <c r="B14109" s="98">
        <f t="shared" si="1285"/>
        <v>14</v>
      </c>
      <c r="C14109" s="98">
        <f t="shared" si="1286"/>
        <v>6</v>
      </c>
      <c r="D14109" s="98">
        <f t="shared" si="1291"/>
        <v>174</v>
      </c>
      <c r="E14109" s="98">
        <f t="shared" si="1292"/>
        <v>20</v>
      </c>
      <c r="F14109" s="397">
        <f>F14107+(E14109-E14107)*(F14110-F14107)/(E14110-E14107)</f>
        <v>4.3594666666666662</v>
      </c>
      <c r="G14109" s="98">
        <v>15</v>
      </c>
      <c r="H14109" s="491">
        <f>H14107+(E14109-E14107)*(H14110-H14107)/(E14110-E14107)</f>
        <v>0.54879633333333333</v>
      </c>
      <c r="I14109" s="492">
        <f>I14107+(E14109-E14107)*(I14110-I14107)/(E14110-E14107)</f>
        <v>7.9666666666666668</v>
      </c>
      <c r="J14109" s="397">
        <f>J14107+(E14109-E14107)*(J14110-J14107)/(E14110-E14107)</f>
        <v>0.51203333333333334</v>
      </c>
      <c r="K14109" s="469">
        <f t="shared" si="1288"/>
        <v>7.943687670410819</v>
      </c>
      <c r="L14109" s="469">
        <f t="shared" si="1289"/>
        <v>-2.2978996255847761E-2</v>
      </c>
    </row>
    <row r="14110" spans="1:12">
      <c r="A14110" s="480" t="str">
        <f t="shared" si="1290"/>
        <v>D800-120</v>
      </c>
      <c r="B14110" s="480">
        <f t="shared" si="1285"/>
        <v>14</v>
      </c>
      <c r="C14110" s="480">
        <f t="shared" si="1286"/>
        <v>6</v>
      </c>
      <c r="D14110" s="480">
        <f t="shared" si="1291"/>
        <v>174</v>
      </c>
      <c r="E14110" s="480">
        <f t="shared" si="1292"/>
        <v>21</v>
      </c>
      <c r="F14110" s="484">
        <v>4.3708999999999998</v>
      </c>
      <c r="G14110" s="480">
        <v>15</v>
      </c>
      <c r="H14110" s="482">
        <v>0.54713000000000001</v>
      </c>
      <c r="I14110" s="483">
        <v>8</v>
      </c>
      <c r="J14110" s="484">
        <v>0.50849999999999995</v>
      </c>
      <c r="K14110" s="469">
        <f t="shared" si="1288"/>
        <v>7.9887778041781656</v>
      </c>
      <c r="L14110" s="469">
        <f t="shared" si="1289"/>
        <v>-1.1222195821834369E-2</v>
      </c>
    </row>
    <row r="14111" spans="1:12">
      <c r="A14111" s="98" t="str">
        <f t="shared" si="1290"/>
        <v>D800-120</v>
      </c>
      <c r="B14111" s="98">
        <f t="shared" si="1285"/>
        <v>14</v>
      </c>
      <c r="C14111" s="98">
        <f t="shared" si="1286"/>
        <v>6</v>
      </c>
      <c r="D14111" s="98">
        <f t="shared" si="1291"/>
        <v>174</v>
      </c>
      <c r="E14111" s="98">
        <f t="shared" si="1292"/>
        <v>22</v>
      </c>
      <c r="F14111" s="397">
        <f>F14110+(E14111-E14110)*(F14113-F14110)/(E14113-E14110)</f>
        <v>4.3822333333333328</v>
      </c>
      <c r="G14111" s="98">
        <v>15</v>
      </c>
      <c r="H14111" s="491">
        <f>H14110+(E14111-E14110)*(H14113-H14110)/(E14113-E14110)</f>
        <v>0.54547066666666666</v>
      </c>
      <c r="I14111" s="492">
        <f>I14110+(E14111-E14110)*(I14113-I14110)/(E14113-E14110)</f>
        <v>8.0333333333333332</v>
      </c>
      <c r="J14111" s="397">
        <f>J14110+(E14111-E14110)*(J14113-J14110)/(E14113-E14110)</f>
        <v>0.50496666666666667</v>
      </c>
      <c r="K14111" s="469">
        <f t="shared" si="1288"/>
        <v>8.0338569993375746</v>
      </c>
      <c r="L14111" s="469">
        <f t="shared" si="1289"/>
        <v>5.2366600424136323E-4</v>
      </c>
    </row>
    <row r="14112" spans="1:12">
      <c r="A14112" s="98" t="str">
        <f t="shared" si="1290"/>
        <v>D800-120</v>
      </c>
      <c r="B14112" s="98">
        <f t="shared" si="1285"/>
        <v>14</v>
      </c>
      <c r="C14112" s="98">
        <f t="shared" si="1286"/>
        <v>6</v>
      </c>
      <c r="D14112" s="98">
        <f t="shared" si="1291"/>
        <v>174</v>
      </c>
      <c r="E14112" s="98">
        <f t="shared" si="1292"/>
        <v>23</v>
      </c>
      <c r="F14112" s="397">
        <f>F14110+(E14112-E14110)*(F14113-F14110)/(E14113-E14110)</f>
        <v>4.3935666666666666</v>
      </c>
      <c r="G14112" s="98">
        <v>15</v>
      </c>
      <c r="H14112" s="491">
        <f>H14110+(E14112-E14110)*(H14113-H14110)/(E14113-E14110)</f>
        <v>0.54381133333333331</v>
      </c>
      <c r="I14112" s="492">
        <f>I14110+(E14112-E14110)*(I14113-I14110)/(E14113-E14110)</f>
        <v>8.0666666666666664</v>
      </c>
      <c r="J14112" s="397">
        <f>J14110+(E14112-E14110)*(J14113-J14110)/(E14113-E14110)</f>
        <v>0.50143333333333329</v>
      </c>
      <c r="K14112" s="469">
        <f t="shared" si="1288"/>
        <v>8.0792112950937636</v>
      </c>
      <c r="L14112" s="469">
        <f t="shared" si="1289"/>
        <v>1.2544628427097138E-2</v>
      </c>
    </row>
    <row r="14113" spans="1:12">
      <c r="A14113" s="480" t="str">
        <f t="shared" si="1290"/>
        <v>D800-120</v>
      </c>
      <c r="B14113" s="480">
        <f t="shared" si="1285"/>
        <v>14</v>
      </c>
      <c r="C14113" s="480">
        <f t="shared" si="1286"/>
        <v>6</v>
      </c>
      <c r="D14113" s="480">
        <f t="shared" si="1291"/>
        <v>174</v>
      </c>
      <c r="E14113" s="480">
        <f t="shared" si="1292"/>
        <v>24</v>
      </c>
      <c r="F14113" s="484">
        <v>4.4048999999999996</v>
      </c>
      <c r="G14113" s="480">
        <v>15</v>
      </c>
      <c r="H14113" s="482">
        <v>0.54215199999999997</v>
      </c>
      <c r="I14113" s="483">
        <v>8.1</v>
      </c>
      <c r="J14113" s="484">
        <v>0.49790000000000001</v>
      </c>
      <c r="K14113" s="469">
        <f t="shared" si="1288"/>
        <v>8.1248432174002865</v>
      </c>
      <c r="L14113" s="469">
        <f t="shared" si="1289"/>
        <v>2.4843217400286832E-2</v>
      </c>
    </row>
    <row r="14114" spans="1:12">
      <c r="A14114" s="98" t="str">
        <f t="shared" si="1290"/>
        <v>D800-120</v>
      </c>
      <c r="B14114" s="98">
        <f t="shared" si="1285"/>
        <v>14</v>
      </c>
      <c r="C14114" s="98">
        <f t="shared" si="1286"/>
        <v>6</v>
      </c>
      <c r="D14114" s="98">
        <f t="shared" si="1291"/>
        <v>174</v>
      </c>
      <c r="E14114" s="98">
        <f t="shared" si="1292"/>
        <v>25</v>
      </c>
      <c r="F14114" s="397">
        <f>F14113+(E14114-E14113)*(F14116-F14113)/(E14116-E14113)</f>
        <v>4.4161333333333328</v>
      </c>
      <c r="G14114" s="98">
        <v>15</v>
      </c>
      <c r="H14114" s="491">
        <f>H14113+(E14114-E14113)*(H14116-H14113)/(E14116-E14113)</f>
        <v>0.5404983333333333</v>
      </c>
      <c r="I14114" s="492">
        <f>I14113+(E14114-E14113)*(I14116-I14113)/(E14116-E14113)</f>
        <v>8.1666666666666661</v>
      </c>
      <c r="J14114" s="397">
        <f>J14113+(E14114-E14113)*(J14116-J14113)/(E14116-E14113)</f>
        <v>0.49436666666666668</v>
      </c>
      <c r="K14114" s="469">
        <f t="shared" si="1288"/>
        <v>8.1704846453427233</v>
      </c>
      <c r="L14114" s="469">
        <f t="shared" si="1289"/>
        <v>3.8179786760572654E-3</v>
      </c>
    </row>
    <row r="14115" spans="1:12">
      <c r="A14115" s="98" t="str">
        <f t="shared" si="1290"/>
        <v>D800-120</v>
      </c>
      <c r="B14115" s="98">
        <f t="shared" si="1285"/>
        <v>14</v>
      </c>
      <c r="C14115" s="98">
        <f t="shared" si="1286"/>
        <v>6</v>
      </c>
      <c r="D14115" s="98">
        <f t="shared" si="1291"/>
        <v>174</v>
      </c>
      <c r="E14115" s="98">
        <f t="shared" si="1292"/>
        <v>26</v>
      </c>
      <c r="F14115" s="397">
        <f>F14113+(E14115-E14113)*(F14116-F14113)/(E14116-E14113)</f>
        <v>4.4273666666666669</v>
      </c>
      <c r="G14115" s="98">
        <v>15</v>
      </c>
      <c r="H14115" s="491">
        <f>H14113+(E14115-E14113)*(H14116-H14113)/(E14116-E14113)</f>
        <v>0.53884466666666664</v>
      </c>
      <c r="I14115" s="492">
        <f>I14113+(E14115-E14113)*(I14116-I14113)/(E14116-E14113)</f>
        <v>8.2333333333333343</v>
      </c>
      <c r="J14115" s="397">
        <f>J14113+(E14115-E14113)*(J14116-J14113)/(E14116-E14113)</f>
        <v>0.49083333333333334</v>
      </c>
      <c r="K14115" s="469">
        <f t="shared" si="1288"/>
        <v>8.2164062123036086</v>
      </c>
      <c r="L14115" s="469">
        <f t="shared" si="1289"/>
        <v>-1.6927121029725711E-2</v>
      </c>
    </row>
    <row r="14116" spans="1:12">
      <c r="A14116" s="480" t="str">
        <f t="shared" si="1290"/>
        <v>D800-120</v>
      </c>
      <c r="B14116" s="480">
        <f t="shared" si="1285"/>
        <v>14</v>
      </c>
      <c r="C14116" s="480">
        <f t="shared" si="1286"/>
        <v>6</v>
      </c>
      <c r="D14116" s="480">
        <f t="shared" si="1291"/>
        <v>174</v>
      </c>
      <c r="E14116" s="480">
        <f t="shared" si="1292"/>
        <v>27</v>
      </c>
      <c r="F14116" s="484">
        <v>4.4386000000000001</v>
      </c>
      <c r="G14116" s="480">
        <v>15</v>
      </c>
      <c r="H14116" s="482">
        <v>0.53719099999999997</v>
      </c>
      <c r="I14116" s="483">
        <v>8.3000000000000007</v>
      </c>
      <c r="J14116" s="484">
        <v>0.48730000000000001</v>
      </c>
      <c r="K14116" s="469">
        <f t="shared" si="1288"/>
        <v>8.2626105053882153</v>
      </c>
      <c r="L14116" s="469">
        <f t="shared" si="1289"/>
        <v>-3.7389494611785423E-2</v>
      </c>
    </row>
    <row r="14117" spans="1:12">
      <c r="A14117" s="98" t="str">
        <f t="shared" si="1290"/>
        <v>D800-120</v>
      </c>
      <c r="B14117" s="98">
        <f t="shared" si="1285"/>
        <v>14</v>
      </c>
      <c r="C14117" s="98">
        <f t="shared" si="1286"/>
        <v>6</v>
      </c>
      <c r="D14117" s="98">
        <f t="shared" si="1291"/>
        <v>174</v>
      </c>
      <c r="E14117" s="98">
        <f t="shared" si="1292"/>
        <v>28</v>
      </c>
      <c r="F14117" s="397">
        <f>F14116+(E14117-E14116)*(F14119-F14116)/(E14119-E14116)</f>
        <v>4.4497666666666671</v>
      </c>
      <c r="G14117" s="98">
        <v>15</v>
      </c>
      <c r="H14117" s="491">
        <f>H14116+(E14117-E14116)*(H14119-H14116)/(E14119-E14116)</f>
        <v>0.53554233333333334</v>
      </c>
      <c r="I14117" s="492">
        <f>I14116+(E14117-E14116)*(I14119-I14116)/(E14119-E14116)</f>
        <v>8.3333333333333339</v>
      </c>
      <c r="J14117" s="397">
        <f>J14116+(E14117-E14116)*(J14119-J14116)/(E14119-E14116)</f>
        <v>0.48376666666666668</v>
      </c>
      <c r="K14117" s="469">
        <f t="shared" si="1288"/>
        <v>8.3088980827534957</v>
      </c>
      <c r="L14117" s="469">
        <f t="shared" si="1289"/>
        <v>-2.4435250579838197E-2</v>
      </c>
    </row>
    <row r="14118" spans="1:12">
      <c r="A14118" s="98" t="str">
        <f t="shared" si="1290"/>
        <v>D800-120</v>
      </c>
      <c r="B14118" s="98">
        <f t="shared" si="1285"/>
        <v>14</v>
      </c>
      <c r="C14118" s="98">
        <f t="shared" si="1286"/>
        <v>6</v>
      </c>
      <c r="D14118" s="98">
        <f t="shared" si="1291"/>
        <v>174</v>
      </c>
      <c r="E14118" s="98">
        <f t="shared" si="1292"/>
        <v>29</v>
      </c>
      <c r="F14118" s="397">
        <f>F14116+(E14118-E14116)*(F14119-F14116)/(E14119-E14116)</f>
        <v>4.4609333333333332</v>
      </c>
      <c r="G14118" s="98">
        <v>15</v>
      </c>
      <c r="H14118" s="491">
        <f>H14116+(E14118-E14116)*(H14119-H14116)/(E14119-E14116)</f>
        <v>0.5338936666666666</v>
      </c>
      <c r="I14118" s="492">
        <f>I14116+(E14118-E14116)*(I14119-I14116)/(E14119-E14116)</f>
        <v>8.3666666666666671</v>
      </c>
      <c r="J14118" s="397">
        <f>J14116+(E14118-E14116)*(J14119-J14116)/(E14119-E14116)</f>
        <v>0.48023333333333335</v>
      </c>
      <c r="K14118" s="469">
        <f t="shared" si="1288"/>
        <v>8.3554715327209355</v>
      </c>
      <c r="L14118" s="469">
        <f t="shared" si="1289"/>
        <v>-1.1195133945731683E-2</v>
      </c>
    </row>
    <row r="14119" spans="1:12">
      <c r="A14119" s="480" t="str">
        <f t="shared" si="1290"/>
        <v>D800-120</v>
      </c>
      <c r="B14119" s="480">
        <f t="shared" si="1285"/>
        <v>14</v>
      </c>
      <c r="C14119" s="480">
        <f t="shared" si="1286"/>
        <v>6</v>
      </c>
      <c r="D14119" s="480">
        <f t="shared" si="1291"/>
        <v>174</v>
      </c>
      <c r="E14119" s="480">
        <f t="shared" si="1292"/>
        <v>30</v>
      </c>
      <c r="F14119" s="484">
        <v>4.4721000000000002</v>
      </c>
      <c r="G14119" s="480">
        <v>15</v>
      </c>
      <c r="H14119" s="482">
        <v>0.53224499999999997</v>
      </c>
      <c r="I14119" s="483">
        <v>8.4</v>
      </c>
      <c r="J14119" s="484">
        <v>0.47670000000000001</v>
      </c>
      <c r="K14119" s="469">
        <f t="shared" si="1288"/>
        <v>8.4023335118225635</v>
      </c>
      <c r="L14119" s="469">
        <f t="shared" si="1289"/>
        <v>2.333511822563139E-3</v>
      </c>
    </row>
    <row r="14120" spans="1:12">
      <c r="A14120" s="98" t="str">
        <f t="shared" si="1290"/>
        <v>D800-120</v>
      </c>
      <c r="B14120" s="98">
        <f t="shared" si="1285"/>
        <v>14</v>
      </c>
      <c r="C14120" s="98">
        <f t="shared" si="1286"/>
        <v>6</v>
      </c>
      <c r="D14120" s="98">
        <f t="shared" si="1291"/>
        <v>174</v>
      </c>
      <c r="E14120" s="98">
        <f t="shared" si="1292"/>
        <v>31</v>
      </c>
      <c r="F14120" s="397">
        <f>F14119+(E14120-E14119)*(F14122-F14119)/(E14122-E14119)</f>
        <v>4.4832000000000001</v>
      </c>
      <c r="G14120" s="98">
        <v>15</v>
      </c>
      <c r="H14120" s="491">
        <f>H14119+(E14120-E14119)*(H14122-H14119)/(E14122-E14119)</f>
        <v>0.53060099999999999</v>
      </c>
      <c r="I14120" s="492">
        <f>I14119+(E14120-E14119)*(I14122-I14119)/(E14122-E14119)</f>
        <v>8.4333333333333336</v>
      </c>
      <c r="J14120" s="397">
        <f>J14119+(E14120-E14119)*(J14122-J14119)/(E14122-E14119)</f>
        <v>0.47316666666666668</v>
      </c>
      <c r="K14120" s="469">
        <f t="shared" si="1288"/>
        <v>8.4492867521923252</v>
      </c>
      <c r="L14120" s="469">
        <f t="shared" si="1289"/>
        <v>1.5953418858991597E-2</v>
      </c>
    </row>
    <row r="14121" spans="1:12">
      <c r="A14121" s="98" t="str">
        <f t="shared" si="1290"/>
        <v>D800-120</v>
      </c>
      <c r="B14121" s="98">
        <f t="shared" si="1285"/>
        <v>14</v>
      </c>
      <c r="C14121" s="98">
        <f t="shared" si="1286"/>
        <v>6</v>
      </c>
      <c r="D14121" s="98">
        <f t="shared" si="1291"/>
        <v>174</v>
      </c>
      <c r="E14121" s="98">
        <f t="shared" si="1292"/>
        <v>32</v>
      </c>
      <c r="F14121" s="397">
        <f>F14119+(E14121-E14119)*(F14122-F14119)/(E14122-E14119)</f>
        <v>4.4943</v>
      </c>
      <c r="G14121" s="98">
        <v>15</v>
      </c>
      <c r="H14121" s="491">
        <f>H14119+(E14121-E14119)*(H14122-H14119)/(E14122-E14119)</f>
        <v>0.52895700000000001</v>
      </c>
      <c r="I14121" s="492">
        <f>I14119+(E14121-E14119)*(I14122-I14119)/(E14122-E14119)</f>
        <v>8.4666666666666668</v>
      </c>
      <c r="J14121" s="397">
        <f>J14119+(E14121-E14119)*(J14122-J14119)/(E14122-E14119)</f>
        <v>0.46963333333333335</v>
      </c>
      <c r="K14121" s="469">
        <f t="shared" si="1288"/>
        <v>8.4965318541960873</v>
      </c>
      <c r="L14121" s="469">
        <f t="shared" si="1289"/>
        <v>2.9865187529420467E-2</v>
      </c>
    </row>
    <row r="14122" spans="1:12">
      <c r="A14122" s="480" t="str">
        <f t="shared" si="1290"/>
        <v>D800-120</v>
      </c>
      <c r="B14122" s="480">
        <f t="shared" si="1285"/>
        <v>14</v>
      </c>
      <c r="C14122" s="480">
        <f t="shared" si="1286"/>
        <v>6</v>
      </c>
      <c r="D14122" s="480">
        <f t="shared" si="1291"/>
        <v>174</v>
      </c>
      <c r="E14122" s="480">
        <f t="shared" si="1292"/>
        <v>33</v>
      </c>
      <c r="F14122" s="484">
        <v>4.5053999999999998</v>
      </c>
      <c r="G14122" s="480">
        <v>15</v>
      </c>
      <c r="H14122" s="482">
        <v>0.52731300000000003</v>
      </c>
      <c r="I14122" s="483">
        <v>8.5</v>
      </c>
      <c r="J14122" s="484">
        <v>0.46610000000000001</v>
      </c>
      <c r="K14122" s="469">
        <f t="shared" si="1288"/>
        <v>8.5440715476386888</v>
      </c>
      <c r="L14122" s="469">
        <f t="shared" si="1289"/>
        <v>4.4071547638688813E-2</v>
      </c>
    </row>
    <row r="14123" spans="1:12">
      <c r="A14123" s="98" t="str">
        <f t="shared" si="1290"/>
        <v>D800-120</v>
      </c>
      <c r="B14123" s="98">
        <f t="shared" si="1285"/>
        <v>14</v>
      </c>
      <c r="C14123" s="98">
        <f t="shared" si="1286"/>
        <v>6</v>
      </c>
      <c r="D14123" s="98">
        <f t="shared" si="1291"/>
        <v>174</v>
      </c>
      <c r="E14123" s="98">
        <f t="shared" si="1292"/>
        <v>34</v>
      </c>
      <c r="F14123" s="397">
        <f>F14122+(E14123-E14122)*(F14125-F14122)/(E14125-E14122)</f>
        <v>4.5163666666666664</v>
      </c>
      <c r="G14123" s="98">
        <v>15</v>
      </c>
      <c r="H14123" s="491">
        <f>H14122+(E14123-E14122)*(H14125-H14122)/(E14125-E14122)</f>
        <v>0.52567200000000003</v>
      </c>
      <c r="I14123" s="492">
        <f>I14122+(E14123-E14122)*(I14125-I14122)/(E14125-E14122)</f>
        <v>8.5666666666666664</v>
      </c>
      <c r="J14123" s="397">
        <f>J14122+(E14123-E14122)*(J14125-J14122)/(E14125-E14122)</f>
        <v>0.46256666666666668</v>
      </c>
      <c r="K14123" s="469">
        <f t="shared" si="1288"/>
        <v>8.5916059190268186</v>
      </c>
      <c r="L14123" s="469">
        <f t="shared" si="1289"/>
        <v>2.4939252360152153E-2</v>
      </c>
    </row>
    <row r="14124" spans="1:12">
      <c r="A14124" s="98" t="str">
        <f t="shared" si="1290"/>
        <v>D800-120</v>
      </c>
      <c r="B14124" s="98">
        <f t="shared" si="1285"/>
        <v>14</v>
      </c>
      <c r="C14124" s="98">
        <f t="shared" si="1286"/>
        <v>6</v>
      </c>
      <c r="D14124" s="98">
        <f t="shared" si="1291"/>
        <v>174</v>
      </c>
      <c r="E14124" s="98">
        <f t="shared" si="1292"/>
        <v>35</v>
      </c>
      <c r="F14124" s="397">
        <f>F14122+(E14124-E14122)*(F14125-F14122)/(E14125-E14122)</f>
        <v>4.527333333333333</v>
      </c>
      <c r="G14124" s="98">
        <v>15</v>
      </c>
      <c r="H14124" s="491">
        <f>H14122+(E14124-E14122)*(H14125-H14122)/(E14125-E14122)</f>
        <v>0.52403100000000002</v>
      </c>
      <c r="I14124" s="492">
        <f>I14122+(E14124-E14122)*(I14125-I14122)/(E14125-E14122)</f>
        <v>8.6333333333333329</v>
      </c>
      <c r="J14124" s="397">
        <f>J14122+(E14124-E14122)*(J14125-J14122)/(E14125-E14122)</f>
        <v>0.45903333333333335</v>
      </c>
      <c r="K14124" s="469">
        <f t="shared" si="1288"/>
        <v>8.639437997624821</v>
      </c>
      <c r="L14124" s="469">
        <f t="shared" si="1289"/>
        <v>6.1046642914881488E-3</v>
      </c>
    </row>
    <row r="14125" spans="1:12">
      <c r="A14125" s="480" t="str">
        <f t="shared" si="1290"/>
        <v>D800-120</v>
      </c>
      <c r="B14125" s="480">
        <f t="shared" si="1285"/>
        <v>14</v>
      </c>
      <c r="C14125" s="480">
        <f t="shared" si="1286"/>
        <v>6</v>
      </c>
      <c r="D14125" s="480">
        <f t="shared" si="1291"/>
        <v>174</v>
      </c>
      <c r="E14125" s="480">
        <f t="shared" si="1292"/>
        <v>36</v>
      </c>
      <c r="F14125" s="484">
        <v>4.5382999999999996</v>
      </c>
      <c r="G14125" s="480">
        <v>15</v>
      </c>
      <c r="H14125" s="482">
        <v>0.52239000000000002</v>
      </c>
      <c r="I14125" s="483">
        <v>8.6999999999999993</v>
      </c>
      <c r="J14125" s="484">
        <v>0.45550000000000002</v>
      </c>
      <c r="K14125" s="469">
        <f t="shared" si="1288"/>
        <v>8.687570589023526</v>
      </c>
      <c r="L14125" s="469">
        <f t="shared" si="1289"/>
        <v>-1.2429410976473321E-2</v>
      </c>
    </row>
    <row r="14126" spans="1:12">
      <c r="A14126" s="98" t="str">
        <f t="shared" si="1290"/>
        <v>D800-120</v>
      </c>
      <c r="B14126" s="98">
        <f t="shared" si="1285"/>
        <v>14</v>
      </c>
      <c r="C14126" s="98">
        <f t="shared" si="1286"/>
        <v>6</v>
      </c>
      <c r="D14126" s="98">
        <f t="shared" si="1291"/>
        <v>174</v>
      </c>
      <c r="E14126" s="98">
        <f t="shared" si="1292"/>
        <v>37</v>
      </c>
      <c r="F14126" s="397">
        <f>F14125+(E14126-E14125)*(F14128-F14125)/(E14128-E14125)</f>
        <v>4.5492333333333335</v>
      </c>
      <c r="G14126" s="98">
        <v>15</v>
      </c>
      <c r="H14126" s="491">
        <f>H14125+(E14126-E14125)*(H14128-H14125)/(E14128-E14125)</f>
        <v>0.52075233333333337</v>
      </c>
      <c r="I14126" s="492">
        <f>I14125+(E14126-E14125)*(I14128-I14125)/(E14128-E14125)</f>
        <v>8.7333333333333325</v>
      </c>
      <c r="J14126" s="397">
        <f>J14125+(E14126-E14125)*(J14128-J14125)/(E14128-E14125)</f>
        <v>0.45196666666666668</v>
      </c>
      <c r="K14126" s="469">
        <f t="shared" si="1288"/>
        <v>8.7358866050848221</v>
      </c>
      <c r="L14126" s="469">
        <f t="shared" si="1289"/>
        <v>2.5532717514895609E-3</v>
      </c>
    </row>
    <row r="14127" spans="1:12">
      <c r="A14127" s="98" t="str">
        <f t="shared" si="1290"/>
        <v>D800-120</v>
      </c>
      <c r="B14127" s="98">
        <f t="shared" si="1285"/>
        <v>14</v>
      </c>
      <c r="C14127" s="98">
        <f t="shared" si="1286"/>
        <v>6</v>
      </c>
      <c r="D14127" s="98">
        <f t="shared" si="1291"/>
        <v>174</v>
      </c>
      <c r="E14127" s="98">
        <f t="shared" si="1292"/>
        <v>38</v>
      </c>
      <c r="F14127" s="397">
        <f>F14125+(E14127-E14125)*(F14128-F14125)/(E14128-E14125)</f>
        <v>4.5601666666666665</v>
      </c>
      <c r="G14127" s="98">
        <v>15</v>
      </c>
      <c r="H14127" s="491">
        <f>H14125+(E14127-E14125)*(H14128-H14125)/(E14128-E14125)</f>
        <v>0.51911466666666661</v>
      </c>
      <c r="I14127" s="492">
        <f>I14125+(E14127-E14125)*(I14128-I14125)/(E14128-E14125)</f>
        <v>8.7666666666666675</v>
      </c>
      <c r="J14127" s="397">
        <f>J14125+(E14127-E14125)*(J14128-J14125)/(E14128-E14125)</f>
        <v>0.44843333333333335</v>
      </c>
      <c r="K14127" s="469">
        <f t="shared" si="1288"/>
        <v>8.7845074691269236</v>
      </c>
      <c r="L14127" s="469">
        <f t="shared" si="1289"/>
        <v>1.78408024602561E-2</v>
      </c>
    </row>
    <row r="14128" spans="1:12">
      <c r="A14128" s="480" t="str">
        <f t="shared" si="1290"/>
        <v>D800-120</v>
      </c>
      <c r="B14128" s="480">
        <f t="shared" si="1285"/>
        <v>14</v>
      </c>
      <c r="C14128" s="480">
        <f t="shared" si="1286"/>
        <v>6</v>
      </c>
      <c r="D14128" s="480">
        <f t="shared" si="1291"/>
        <v>174</v>
      </c>
      <c r="E14128" s="480">
        <f t="shared" si="1292"/>
        <v>39</v>
      </c>
      <c r="F14128" s="484">
        <v>4.5711000000000004</v>
      </c>
      <c r="G14128" s="480">
        <v>15</v>
      </c>
      <c r="H14128" s="482">
        <v>0.51747699999999996</v>
      </c>
      <c r="I14128" s="483">
        <v>8.8000000000000007</v>
      </c>
      <c r="J14128" s="484">
        <v>0.44490000000000002</v>
      </c>
      <c r="K14128" s="469">
        <f t="shared" si="1288"/>
        <v>8.8334360754197778</v>
      </c>
      <c r="L14128" s="469">
        <f t="shared" si="1289"/>
        <v>3.3436075419777112E-2</v>
      </c>
    </row>
    <row r="14129" spans="1:12">
      <c r="A14129" s="98" t="str">
        <f t="shared" si="1290"/>
        <v>D800-120</v>
      </c>
      <c r="B14129" s="98">
        <f t="shared" si="1285"/>
        <v>14</v>
      </c>
      <c r="C14129" s="98">
        <f t="shared" si="1286"/>
        <v>6</v>
      </c>
      <c r="D14129" s="98">
        <f t="shared" si="1291"/>
        <v>174</v>
      </c>
      <c r="E14129" s="98">
        <f t="shared" si="1292"/>
        <v>40</v>
      </c>
      <c r="F14129" s="397">
        <f>F14128+(E14129-E14128)*(F14131-F14128)/(E14131-E14128)</f>
        <v>4.5819333333333336</v>
      </c>
      <c r="G14129" s="98">
        <v>15</v>
      </c>
      <c r="H14129" s="491">
        <f>H14128+(E14129-E14128)*(H14131-H14128)/(E14131-E14128)</f>
        <v>0.51584099999999999</v>
      </c>
      <c r="I14129" s="492">
        <f>I14128+(E14129-E14128)*(I14131-I14128)/(E14131-E14128)</f>
        <v>8.8666666666666671</v>
      </c>
      <c r="J14129" s="397">
        <f>J14128+(E14129-E14128)*(J14131-J14128)/(E14131-E14128)</f>
        <v>0.44136666666666668</v>
      </c>
      <c r="K14129" s="469">
        <f t="shared" si="1288"/>
        <v>8.8824527971474421</v>
      </c>
      <c r="L14129" s="469">
        <f t="shared" si="1289"/>
        <v>1.5786130480774929E-2</v>
      </c>
    </row>
    <row r="14130" spans="1:12">
      <c r="A14130" s="98" t="str">
        <f t="shared" si="1290"/>
        <v>D800-120</v>
      </c>
      <c r="B14130" s="98">
        <f t="shared" si="1285"/>
        <v>14</v>
      </c>
      <c r="C14130" s="98">
        <f t="shared" si="1286"/>
        <v>6</v>
      </c>
      <c r="D14130" s="98">
        <f t="shared" si="1291"/>
        <v>174</v>
      </c>
      <c r="E14130" s="98">
        <f t="shared" si="1292"/>
        <v>41</v>
      </c>
      <c r="F14130" s="397">
        <f>F14128+(E14130-E14128)*(F14131-F14128)/(E14131-E14128)</f>
        <v>4.5927666666666669</v>
      </c>
      <c r="G14130" s="98">
        <v>15</v>
      </c>
      <c r="H14130" s="491">
        <f>H14128+(E14130-E14128)*(H14131-H14128)/(E14131-E14128)</f>
        <v>0.51420500000000002</v>
      </c>
      <c r="I14130" s="492">
        <f>I14128+(E14130-E14128)*(I14131-I14128)/(E14131-E14128)</f>
        <v>8.9333333333333336</v>
      </c>
      <c r="J14130" s="397">
        <f>J14128+(E14130-E14128)*(J14131-J14128)/(E14131-E14128)</f>
        <v>0.43783333333333335</v>
      </c>
      <c r="K14130" s="469">
        <f t="shared" si="1288"/>
        <v>8.9317814231029775</v>
      </c>
      <c r="L14130" s="469">
        <f t="shared" si="1289"/>
        <v>-1.5519102303560572E-3</v>
      </c>
    </row>
    <row r="14131" spans="1:12">
      <c r="A14131" s="480" t="str">
        <f t="shared" si="1290"/>
        <v>D800-120</v>
      </c>
      <c r="B14131" s="480">
        <f t="shared" si="1285"/>
        <v>14</v>
      </c>
      <c r="C14131" s="480">
        <f t="shared" si="1286"/>
        <v>6</v>
      </c>
      <c r="D14131" s="480">
        <f t="shared" si="1291"/>
        <v>174</v>
      </c>
      <c r="E14131" s="480">
        <f t="shared" si="1292"/>
        <v>42</v>
      </c>
      <c r="F14131" s="484">
        <v>4.6036000000000001</v>
      </c>
      <c r="G14131" s="480">
        <v>15</v>
      </c>
      <c r="H14131" s="482">
        <v>0.51256900000000005</v>
      </c>
      <c r="I14131" s="483">
        <v>9</v>
      </c>
      <c r="J14131" s="484">
        <v>0.43430000000000002</v>
      </c>
      <c r="K14131" s="469">
        <f t="shared" si="1288"/>
        <v>8.9814249398617552</v>
      </c>
      <c r="L14131" s="469">
        <f t="shared" si="1289"/>
        <v>-1.8575060138244837E-2</v>
      </c>
    </row>
    <row r="14132" spans="1:12">
      <c r="A14132" s="98" t="str">
        <f t="shared" si="1290"/>
        <v>D800-120</v>
      </c>
      <c r="B14132" s="98">
        <f t="shared" si="1285"/>
        <v>14</v>
      </c>
      <c r="C14132" s="98">
        <f t="shared" si="1286"/>
        <v>6</v>
      </c>
      <c r="D14132" s="98">
        <f t="shared" si="1291"/>
        <v>174</v>
      </c>
      <c r="E14132" s="98">
        <f t="shared" si="1292"/>
        <v>43</v>
      </c>
      <c r="F14132" s="397">
        <f>F14131+(E14132-E14131)*(F14134-F14131)/(E14134-E14131)</f>
        <v>4.6143666666666672</v>
      </c>
      <c r="G14132" s="98">
        <v>15</v>
      </c>
      <c r="H14132" s="491">
        <f>H14131+(E14132-E14131)*(H14134-H14131)/(E14134-E14131)</f>
        <v>0.51093466666666665</v>
      </c>
      <c r="I14132" s="492">
        <f>I14131+(E14132-E14131)*(I14134-I14131)/(E14134-E14131)</f>
        <v>9.0333333333333332</v>
      </c>
      <c r="J14132" s="397">
        <f>J14131+(E14132-E14131)*(J14134-J14131)/(E14134-E14131)</f>
        <v>0.43080000000000002</v>
      </c>
      <c r="K14132" s="469">
        <f t="shared" si="1288"/>
        <v>9.031226432081338</v>
      </c>
      <c r="L14132" s="469">
        <f t="shared" si="1289"/>
        <v>-2.1069012519951968E-3</v>
      </c>
    </row>
    <row r="14133" spans="1:12">
      <c r="A14133" s="98" t="str">
        <f t="shared" si="1290"/>
        <v>D800-120</v>
      </c>
      <c r="B14133" s="98">
        <f t="shared" si="1285"/>
        <v>14</v>
      </c>
      <c r="C14133" s="98">
        <f t="shared" si="1286"/>
        <v>6</v>
      </c>
      <c r="D14133" s="98">
        <f t="shared" si="1291"/>
        <v>174</v>
      </c>
      <c r="E14133" s="98">
        <f t="shared" si="1292"/>
        <v>44</v>
      </c>
      <c r="F14133" s="397">
        <f>F14131+(E14133-E14131)*(F14134-F14131)/(E14134-E14131)</f>
        <v>4.6251333333333333</v>
      </c>
      <c r="G14133" s="98">
        <v>15</v>
      </c>
      <c r="H14133" s="491">
        <f>H14131+(E14133-E14131)*(H14134-H14131)/(E14134-E14131)</f>
        <v>0.50930033333333335</v>
      </c>
      <c r="I14133" s="492">
        <f>I14131+(E14133-E14131)*(I14134-I14131)/(E14134-E14131)</f>
        <v>9.0666666666666664</v>
      </c>
      <c r="J14133" s="397">
        <f>J14131+(E14133-E14131)*(J14134-J14131)/(E14134-E14131)</f>
        <v>0.42730000000000001</v>
      </c>
      <c r="K14133" s="469">
        <f t="shared" si="1288"/>
        <v>9.0813475480413981</v>
      </c>
      <c r="L14133" s="469">
        <f t="shared" si="1289"/>
        <v>1.4680881374731669E-2</v>
      </c>
    </row>
    <row r="14134" spans="1:12">
      <c r="A14134" s="480" t="str">
        <f t="shared" si="1290"/>
        <v>D800-120</v>
      </c>
      <c r="B14134" s="480">
        <f t="shared" si="1285"/>
        <v>14</v>
      </c>
      <c r="C14134" s="480">
        <f t="shared" si="1286"/>
        <v>6</v>
      </c>
      <c r="D14134" s="480">
        <f t="shared" ref="D14134:D14165" si="1293">D14133</f>
        <v>174</v>
      </c>
      <c r="E14134" s="480">
        <f t="shared" si="1292"/>
        <v>45</v>
      </c>
      <c r="F14134" s="484">
        <v>4.6359000000000004</v>
      </c>
      <c r="G14134" s="480">
        <v>15</v>
      </c>
      <c r="H14134" s="482">
        <v>0.50766599999999995</v>
      </c>
      <c r="I14134" s="483">
        <v>9.1</v>
      </c>
      <c r="J14134" s="484">
        <v>0.42380000000000001</v>
      </c>
      <c r="K14134" s="469">
        <f t="shared" si="1288"/>
        <v>9.1317913746439601</v>
      </c>
      <c r="L14134" s="469">
        <f t="shared" si="1289"/>
        <v>3.1791374643960424E-2</v>
      </c>
    </row>
    <row r="14135" spans="1:12">
      <c r="A14135" s="98" t="str">
        <f t="shared" si="1290"/>
        <v>D800-120</v>
      </c>
      <c r="B14135" s="98">
        <f t="shared" si="1285"/>
        <v>14</v>
      </c>
      <c r="C14135" s="98">
        <f t="shared" si="1286"/>
        <v>6</v>
      </c>
      <c r="D14135" s="98">
        <f t="shared" si="1293"/>
        <v>174</v>
      </c>
      <c r="E14135" s="98">
        <f t="shared" si="1292"/>
        <v>46</v>
      </c>
      <c r="F14135" s="397">
        <f>F14134+(E14135-E14134)*(F14137-F14134)/(E14137-E14134)</f>
        <v>4.6466000000000003</v>
      </c>
      <c r="G14135" s="98">
        <v>15</v>
      </c>
      <c r="H14135" s="491">
        <f>H14134+(E14135-E14134)*(H14137-H14134)/(E14137-E14134)</f>
        <v>0.50603233333333331</v>
      </c>
      <c r="I14135" s="492">
        <f>I14134+(E14135-E14134)*(I14137-I14134)/(E14137-E14134)</f>
        <v>9.1666666666666661</v>
      </c>
      <c r="J14135" s="397">
        <f>J14134+(E14135-E14134)*(J14137-J14134)/(E14137-E14134)</f>
        <v>0.42026666666666668</v>
      </c>
      <c r="K14135" s="469">
        <f t="shared" si="1288"/>
        <v>9.182417197320067</v>
      </c>
      <c r="L14135" s="469">
        <f t="shared" si="1289"/>
        <v>1.5750530653400929E-2</v>
      </c>
    </row>
    <row r="14136" spans="1:12">
      <c r="A14136" s="98" t="str">
        <f t="shared" si="1290"/>
        <v>D800-120</v>
      </c>
      <c r="B14136" s="98">
        <f t="shared" si="1285"/>
        <v>14</v>
      </c>
      <c r="C14136" s="98">
        <f t="shared" si="1286"/>
        <v>6</v>
      </c>
      <c r="D14136" s="98">
        <f t="shared" si="1293"/>
        <v>174</v>
      </c>
      <c r="E14136" s="98">
        <f t="shared" si="1292"/>
        <v>47</v>
      </c>
      <c r="F14136" s="397">
        <f>F14134+(E14136-E14134)*(F14137-F14134)/(E14137-E14134)</f>
        <v>4.6573000000000002</v>
      </c>
      <c r="G14136" s="98">
        <v>15</v>
      </c>
      <c r="H14136" s="491">
        <f>H14134+(E14136-E14134)*(H14137-H14134)/(E14137-E14134)</f>
        <v>0.50439866666666666</v>
      </c>
      <c r="I14136" s="492">
        <f>I14134+(E14136-E14134)*(I14137-I14134)/(E14137-E14134)</f>
        <v>9.2333333333333343</v>
      </c>
      <c r="J14136" s="397">
        <f>J14134+(E14136-E14134)*(J14137-J14134)/(E14137-E14134)</f>
        <v>0.41673333333333334</v>
      </c>
      <c r="K14136" s="469">
        <f t="shared" si="1288"/>
        <v>9.2333709578930954</v>
      </c>
      <c r="L14136" s="469">
        <f t="shared" si="1289"/>
        <v>3.7624559761084697E-5</v>
      </c>
    </row>
    <row r="14137" spans="1:12">
      <c r="A14137" s="480" t="str">
        <f t="shared" si="1290"/>
        <v>D800-120</v>
      </c>
      <c r="B14137" s="480">
        <f t="shared" si="1285"/>
        <v>14</v>
      </c>
      <c r="C14137" s="480">
        <f t="shared" si="1286"/>
        <v>6</v>
      </c>
      <c r="D14137" s="480">
        <f t="shared" si="1293"/>
        <v>174</v>
      </c>
      <c r="E14137" s="480">
        <f t="shared" si="1292"/>
        <v>48</v>
      </c>
      <c r="F14137" s="484">
        <v>4.6680000000000001</v>
      </c>
      <c r="G14137" s="480">
        <v>15</v>
      </c>
      <c r="H14137" s="482">
        <v>0.50276500000000002</v>
      </c>
      <c r="I14137" s="483">
        <v>9.3000000000000007</v>
      </c>
      <c r="J14137" s="484">
        <v>0.41320000000000001</v>
      </c>
      <c r="K14137" s="469">
        <f t="shared" si="1288"/>
        <v>9.284655853132179</v>
      </c>
      <c r="L14137" s="469">
        <f t="shared" si="1289"/>
        <v>-1.5344146867821706E-2</v>
      </c>
    </row>
    <row r="14138" spans="1:12">
      <c r="A14138" s="98" t="str">
        <f t="shared" si="1290"/>
        <v>D800-120</v>
      </c>
      <c r="B14138" s="98">
        <f t="shared" si="1285"/>
        <v>14</v>
      </c>
      <c r="C14138" s="98">
        <f t="shared" si="1286"/>
        <v>6</v>
      </c>
      <c r="D14138" s="98">
        <f t="shared" si="1293"/>
        <v>174</v>
      </c>
      <c r="E14138" s="98">
        <f t="shared" si="1292"/>
        <v>49</v>
      </c>
      <c r="F14138" s="397">
        <f>F14137+(E14138-E14137)*(F14140-F14137)/(E14140-E14137)</f>
        <v>4.6786333333333339</v>
      </c>
      <c r="G14138" s="98">
        <v>15</v>
      </c>
      <c r="H14138" s="491">
        <f>H14137+(E14138-E14137)*(H14140-H14137)/(E14140-E14137)</f>
        <v>0.50113133333333337</v>
      </c>
      <c r="I14138" s="492">
        <f>I14137+(E14138-E14137)*(I14140-I14137)/(E14140-E14137)</f>
        <v>9.3333333333333339</v>
      </c>
      <c r="J14138" s="397">
        <f>J14137+(E14138-E14137)*(J14140-J14137)/(E14140-E14137)</f>
        <v>0.40966666666666668</v>
      </c>
      <c r="K14138" s="469">
        <f t="shared" si="1288"/>
        <v>9.3361420891662465</v>
      </c>
      <c r="L14138" s="469">
        <f t="shared" si="1289"/>
        <v>2.8087558329126239E-3</v>
      </c>
    </row>
    <row r="14139" spans="1:12">
      <c r="A14139" s="98" t="str">
        <f t="shared" si="1290"/>
        <v>D800-120</v>
      </c>
      <c r="B14139" s="98">
        <f t="shared" si="1285"/>
        <v>14</v>
      </c>
      <c r="C14139" s="98">
        <f t="shared" si="1286"/>
        <v>6</v>
      </c>
      <c r="D14139" s="98">
        <f t="shared" si="1293"/>
        <v>174</v>
      </c>
      <c r="E14139" s="98">
        <f t="shared" si="1292"/>
        <v>50</v>
      </c>
      <c r="F14139" s="397">
        <f>F14137+(E14139-E14137)*(F14140-F14137)/(E14140-E14137)</f>
        <v>4.6892666666666667</v>
      </c>
      <c r="G14139" s="98">
        <v>15</v>
      </c>
      <c r="H14139" s="491">
        <f>H14137+(E14139-E14137)*(H14140-H14137)/(E14140-E14137)</f>
        <v>0.49949766666666667</v>
      </c>
      <c r="I14139" s="492">
        <f>I14137+(E14139-E14137)*(I14140-I14137)/(E14140-E14137)</f>
        <v>9.3666666666666671</v>
      </c>
      <c r="J14139" s="397">
        <f>J14137+(E14139-E14137)*(J14140-J14137)/(E14140-E14137)</f>
        <v>0.40613333333333335</v>
      </c>
      <c r="K14139" s="469">
        <f t="shared" si="1288"/>
        <v>9.3879651089461209</v>
      </c>
      <c r="L14139" s="469">
        <f t="shared" si="1289"/>
        <v>2.1298442279453766E-2</v>
      </c>
    </row>
    <row r="14140" spans="1:12">
      <c r="A14140" s="480" t="str">
        <f t="shared" si="1290"/>
        <v>D800-120</v>
      </c>
      <c r="B14140" s="480">
        <f t="shared" si="1285"/>
        <v>14</v>
      </c>
      <c r="C14140" s="480">
        <f t="shared" si="1286"/>
        <v>6</v>
      </c>
      <c r="D14140" s="480">
        <f t="shared" si="1293"/>
        <v>174</v>
      </c>
      <c r="E14140" s="480">
        <f t="shared" si="1292"/>
        <v>51</v>
      </c>
      <c r="F14140" s="484">
        <v>4.6999000000000004</v>
      </c>
      <c r="G14140" s="480">
        <v>15</v>
      </c>
      <c r="H14140" s="482">
        <v>0.49786399999999997</v>
      </c>
      <c r="I14140" s="483">
        <v>9.4</v>
      </c>
      <c r="J14140" s="484">
        <v>0.40260000000000001</v>
      </c>
      <c r="K14140" s="469">
        <f t="shared" si="1288"/>
        <v>9.440128227789117</v>
      </c>
      <c r="L14140" s="469">
        <f t="shared" si="1289"/>
        <v>4.0128227789116622E-2</v>
      </c>
    </row>
    <row r="14141" spans="1:12">
      <c r="A14141" s="98" t="str">
        <f t="shared" si="1290"/>
        <v>D800-120</v>
      </c>
      <c r="B14141" s="98">
        <f t="shared" ref="B14141:B14204" si="1294">INT(D14141/12)</f>
        <v>14</v>
      </c>
      <c r="C14141" s="98">
        <f t="shared" ref="C14141:C14204" si="1295">D14141-B14141*12</f>
        <v>6</v>
      </c>
      <c r="D14141" s="98">
        <f t="shared" si="1293"/>
        <v>174</v>
      </c>
      <c r="E14141" s="98">
        <f t="shared" si="1292"/>
        <v>52</v>
      </c>
      <c r="F14141" s="397">
        <f>F14140+(E14141-E14140)*(F14143-F14140)/(E14143-E14140)</f>
        <v>4.7104333333333335</v>
      </c>
      <c r="G14141" s="98">
        <v>15</v>
      </c>
      <c r="H14141" s="491">
        <f>H14140+(E14141-E14140)*(H14143-H14140)/(E14143-E14140)</f>
        <v>0.49623</v>
      </c>
      <c r="I14141" s="492">
        <f>I14140+(E14141-E14140)*(I14143-I14140)/(E14143-E14140)</f>
        <v>9.4666666666666668</v>
      </c>
      <c r="J14141" s="397">
        <f>J14140+(E14141-E14140)*(J14143-J14140)/(E14143-E14140)</f>
        <v>0.39906666666666668</v>
      </c>
      <c r="K14141" s="469">
        <f t="shared" si="1288"/>
        <v>9.4924396617160056</v>
      </c>
      <c r="L14141" s="469">
        <f t="shared" si="1289"/>
        <v>2.5772995049338832E-2</v>
      </c>
    </row>
    <row r="14142" spans="1:12">
      <c r="A14142" s="98" t="str">
        <f t="shared" si="1290"/>
        <v>D800-120</v>
      </c>
      <c r="B14142" s="98">
        <f t="shared" si="1294"/>
        <v>14</v>
      </c>
      <c r="C14142" s="98">
        <f t="shared" si="1295"/>
        <v>6</v>
      </c>
      <c r="D14142" s="98">
        <f t="shared" si="1293"/>
        <v>174</v>
      </c>
      <c r="E14142" s="98">
        <f t="shared" si="1292"/>
        <v>53</v>
      </c>
      <c r="F14142" s="397">
        <f>F14140+(E14142-E14140)*(F14143-F14140)/(E14143-E14140)</f>
        <v>4.7209666666666665</v>
      </c>
      <c r="G14142" s="98">
        <v>15</v>
      </c>
      <c r="H14142" s="491">
        <f>H14140+(E14142-E14140)*(H14143-H14140)/(E14143-E14140)</f>
        <v>0.49459599999999998</v>
      </c>
      <c r="I14142" s="492">
        <f>I14140+(E14142-E14140)*(I14143-I14140)/(E14143-E14140)</f>
        <v>9.5333333333333332</v>
      </c>
      <c r="J14142" s="397">
        <f>J14140+(E14142-E14140)*(J14143-J14140)/(E14143-E14140)</f>
        <v>0.39553333333333335</v>
      </c>
      <c r="K14142" s="469">
        <f t="shared" si="1288"/>
        <v>9.5450967388872261</v>
      </c>
      <c r="L14142" s="469">
        <f t="shared" si="1289"/>
        <v>1.1763405553892881E-2</v>
      </c>
    </row>
    <row r="14143" spans="1:12">
      <c r="A14143" s="480" t="str">
        <f t="shared" si="1290"/>
        <v>D800-120</v>
      </c>
      <c r="B14143" s="480">
        <f t="shared" si="1294"/>
        <v>14</v>
      </c>
      <c r="C14143" s="480">
        <f t="shared" si="1295"/>
        <v>6</v>
      </c>
      <c r="D14143" s="480">
        <f t="shared" si="1293"/>
        <v>174</v>
      </c>
      <c r="E14143" s="480">
        <f t="shared" si="1292"/>
        <v>54</v>
      </c>
      <c r="F14143" s="484">
        <v>4.7314999999999996</v>
      </c>
      <c r="G14143" s="480">
        <v>15</v>
      </c>
      <c r="H14143" s="482">
        <v>0.49296200000000001</v>
      </c>
      <c r="I14143" s="483">
        <v>9.6</v>
      </c>
      <c r="J14143" s="484">
        <v>0.39200000000000002</v>
      </c>
      <c r="K14143" s="469">
        <f t="shared" si="1288"/>
        <v>9.5981028963692925</v>
      </c>
      <c r="L14143" s="469">
        <f t="shared" si="1289"/>
        <v>-1.8971036307071643E-3</v>
      </c>
    </row>
    <row r="14144" spans="1:12">
      <c r="A14144" s="98" t="str">
        <f t="shared" si="1290"/>
        <v>D800-120</v>
      </c>
      <c r="B14144" s="98">
        <f t="shared" si="1294"/>
        <v>14</v>
      </c>
      <c r="C14144" s="98">
        <f t="shared" si="1295"/>
        <v>6</v>
      </c>
      <c r="D14144" s="98">
        <f t="shared" si="1293"/>
        <v>174</v>
      </c>
      <c r="E14144" s="98">
        <f t="shared" si="1292"/>
        <v>55</v>
      </c>
      <c r="F14144" s="397">
        <f>F14143+(E14144-E14143)*(F14146-F14143)/(E14146-E14143)</f>
        <v>4.7419666666666664</v>
      </c>
      <c r="G14144" s="98">
        <v>15</v>
      </c>
      <c r="H14144" s="491">
        <f>H14143+(E14144-E14143)*(H14146-H14143)/(E14146-E14143)</f>
        <v>0.49132633333333336</v>
      </c>
      <c r="I14144" s="492">
        <f>I14143+(E14144-E14143)*(I14146-I14143)/(E14146-E14143)</f>
        <v>9.6666666666666661</v>
      </c>
      <c r="J14144" s="397">
        <f>J14143+(E14144-E14143)*(J14146-J14143)/(E14146-E14143)</f>
        <v>0.38846666666666668</v>
      </c>
      <c r="K14144" s="469">
        <f t="shared" si="1288"/>
        <v>9.6513586692890456</v>
      </c>
      <c r="L14144" s="469">
        <f t="shared" si="1289"/>
        <v>-1.5307997377620453E-2</v>
      </c>
    </row>
    <row r="14145" spans="1:12">
      <c r="A14145" s="98" t="str">
        <f t="shared" si="1290"/>
        <v>D800-120</v>
      </c>
      <c r="B14145" s="98">
        <f t="shared" si="1294"/>
        <v>14</v>
      </c>
      <c r="C14145" s="98">
        <f t="shared" si="1295"/>
        <v>6</v>
      </c>
      <c r="D14145" s="98">
        <f t="shared" si="1293"/>
        <v>174</v>
      </c>
      <c r="E14145" s="98">
        <f t="shared" si="1292"/>
        <v>56</v>
      </c>
      <c r="F14145" s="397">
        <f>F14143+(E14145-E14143)*(F14146-F14143)/(E14146-E14143)</f>
        <v>4.7524333333333333</v>
      </c>
      <c r="G14145" s="98">
        <v>15</v>
      </c>
      <c r="H14145" s="491">
        <f>H14143+(E14145-E14143)*(H14146-H14143)/(E14146-E14143)</f>
        <v>0.48969066666666666</v>
      </c>
      <c r="I14145" s="492">
        <f>I14143+(E14145-E14143)*(I14146-I14143)/(E14146-E14143)</f>
        <v>9.7333333333333343</v>
      </c>
      <c r="J14145" s="397">
        <f>J14143+(E14145-E14143)*(J14146-J14143)/(E14146-E14143)</f>
        <v>0.38493333333333335</v>
      </c>
      <c r="K14145" s="469">
        <f t="shared" si="1288"/>
        <v>9.7049702124878827</v>
      </c>
      <c r="L14145" s="469">
        <f t="shared" si="1289"/>
        <v>-2.8363120845451562E-2</v>
      </c>
    </row>
    <row r="14146" spans="1:12">
      <c r="A14146" s="480" t="str">
        <f t="shared" si="1290"/>
        <v>D800-120</v>
      </c>
      <c r="B14146" s="480">
        <f t="shared" si="1294"/>
        <v>14</v>
      </c>
      <c r="C14146" s="480">
        <f t="shared" si="1295"/>
        <v>6</v>
      </c>
      <c r="D14146" s="480">
        <f t="shared" si="1293"/>
        <v>174</v>
      </c>
      <c r="E14146" s="480">
        <f t="shared" si="1292"/>
        <v>57</v>
      </c>
      <c r="F14146" s="484">
        <v>4.7629000000000001</v>
      </c>
      <c r="G14146" s="480">
        <v>15</v>
      </c>
      <c r="H14146" s="482">
        <v>0.48805500000000002</v>
      </c>
      <c r="I14146" s="483">
        <v>9.8000000000000007</v>
      </c>
      <c r="J14146" s="484">
        <v>0.38140000000000002</v>
      </c>
      <c r="K14146" s="469">
        <f t="shared" si="1288"/>
        <v>9.7589411029494624</v>
      </c>
      <c r="L14146" s="469">
        <f t="shared" si="1289"/>
        <v>-4.1058897050538334E-2</v>
      </c>
    </row>
    <row r="14147" spans="1:12">
      <c r="A14147" s="98" t="str">
        <f t="shared" si="1290"/>
        <v>D800-120</v>
      </c>
      <c r="B14147" s="98">
        <f t="shared" si="1294"/>
        <v>14</v>
      </c>
      <c r="C14147" s="98">
        <f t="shared" si="1295"/>
        <v>6</v>
      </c>
      <c r="D14147" s="98">
        <f t="shared" si="1293"/>
        <v>174</v>
      </c>
      <c r="E14147" s="98">
        <f t="shared" si="1292"/>
        <v>58</v>
      </c>
      <c r="F14147" s="397">
        <f>F14146+(E14147-E14146)*(F14149-F14146)/(E14149-E14146)</f>
        <v>4.7733333333333334</v>
      </c>
      <c r="G14147" s="98">
        <v>15</v>
      </c>
      <c r="H14147" s="491">
        <f>H14146+(E14147-E14146)*(H14149-H14146)/(E14149-E14146)</f>
        <v>0.48641766666666669</v>
      </c>
      <c r="I14147" s="492">
        <f>I14146+(E14147-E14146)*(I14149-I14146)/(E14149-E14146)</f>
        <v>9.8333333333333339</v>
      </c>
      <c r="J14147" s="397">
        <f>J14146+(E14147-E14146)*(J14149-J14146)/(E14149-E14146)</f>
        <v>0.37786666666666668</v>
      </c>
      <c r="K14147" s="469">
        <f t="shared" si="1288"/>
        <v>9.8132400618672708</v>
      </c>
      <c r="L14147" s="469">
        <f t="shared" si="1289"/>
        <v>-2.0093271466063101E-2</v>
      </c>
    </row>
    <row r="14148" spans="1:12">
      <c r="A14148" s="98" t="str">
        <f t="shared" si="1290"/>
        <v>D800-120</v>
      </c>
      <c r="B14148" s="98">
        <f t="shared" si="1294"/>
        <v>14</v>
      </c>
      <c r="C14148" s="98">
        <f t="shared" si="1295"/>
        <v>6</v>
      </c>
      <c r="D14148" s="98">
        <f t="shared" si="1293"/>
        <v>174</v>
      </c>
      <c r="E14148" s="98">
        <f t="shared" si="1292"/>
        <v>59</v>
      </c>
      <c r="F14148" s="397">
        <f>F14146+(E14148-E14146)*(F14149-F14146)/(E14149-E14146)</f>
        <v>4.7837666666666667</v>
      </c>
      <c r="G14148" s="98">
        <v>15</v>
      </c>
      <c r="H14148" s="491">
        <f>H14146+(E14148-E14146)*(H14149-H14146)/(E14149-E14146)</f>
        <v>0.48478033333333331</v>
      </c>
      <c r="I14148" s="492">
        <f>I14146+(E14148-E14146)*(I14149-I14146)/(E14149-E14146)</f>
        <v>9.8666666666666671</v>
      </c>
      <c r="J14148" s="397">
        <f>J14146+(E14148-E14146)*(J14149-J14146)/(E14149-E14146)</f>
        <v>0.37433333333333335</v>
      </c>
      <c r="K14148" s="469">
        <f t="shared" si="1288"/>
        <v>9.8679058075100681</v>
      </c>
      <c r="L14148" s="469">
        <f t="shared" si="1289"/>
        <v>1.2391408434009321E-3</v>
      </c>
    </row>
    <row r="14149" spans="1:12">
      <c r="A14149" s="480" t="str">
        <f t="shared" si="1290"/>
        <v>D800-120</v>
      </c>
      <c r="B14149" s="480">
        <f t="shared" si="1294"/>
        <v>14</v>
      </c>
      <c r="C14149" s="480">
        <f t="shared" si="1295"/>
        <v>6</v>
      </c>
      <c r="D14149" s="480">
        <f t="shared" si="1293"/>
        <v>174</v>
      </c>
      <c r="E14149" s="480">
        <f t="shared" si="1292"/>
        <v>60</v>
      </c>
      <c r="F14149" s="484">
        <v>4.7942</v>
      </c>
      <c r="G14149" s="480">
        <v>15</v>
      </c>
      <c r="H14149" s="482">
        <v>0.48314299999999999</v>
      </c>
      <c r="I14149" s="483">
        <v>9.9</v>
      </c>
      <c r="J14149" s="484">
        <v>0.37080000000000002</v>
      </c>
      <c r="K14149" s="469">
        <f t="shared" si="1288"/>
        <v>9.9229420689112757</v>
      </c>
      <c r="L14149" s="469">
        <f t="shared" si="1289"/>
        <v>2.2942068911275371E-2</v>
      </c>
    </row>
    <row r="14150" spans="1:12">
      <c r="A14150" s="98" t="str">
        <f t="shared" si="1290"/>
        <v>D800-120</v>
      </c>
      <c r="B14150" s="98">
        <f t="shared" si="1294"/>
        <v>14</v>
      </c>
      <c r="C14150" s="98">
        <f t="shared" si="1295"/>
        <v>6</v>
      </c>
      <c r="D14150" s="98">
        <f t="shared" si="1293"/>
        <v>174</v>
      </c>
      <c r="E14150" s="98">
        <f t="shared" si="1292"/>
        <v>61</v>
      </c>
      <c r="F14150" s="397">
        <f>F14149+(E14150-E14149)*(F14152-F14149)/(E14152-E14149)</f>
        <v>4.8045333333333335</v>
      </c>
      <c r="G14150" s="98">
        <v>15</v>
      </c>
      <c r="H14150" s="491">
        <f>H14149+(E14150-E14149)*(H14152-H14149)/(E14152-E14149)</f>
        <v>0.48150333333333334</v>
      </c>
      <c r="I14150" s="492">
        <f>I14149+(E14150-E14149)*(I14152-I14149)/(E14152-E14149)</f>
        <v>9.9666666666666668</v>
      </c>
      <c r="J14150" s="397">
        <f>J14149+(E14150-E14149)*(J14152-J14149)/(E14152-E14149)</f>
        <v>0.36726666666666669</v>
      </c>
      <c r="K14150" s="469">
        <f t="shared" si="1288"/>
        <v>9.9781932973811198</v>
      </c>
      <c r="L14150" s="469">
        <f t="shared" si="1289"/>
        <v>1.1526630714453034E-2</v>
      </c>
    </row>
    <row r="14151" spans="1:12">
      <c r="A14151" s="98" t="str">
        <f t="shared" si="1290"/>
        <v>D800-120</v>
      </c>
      <c r="B14151" s="98">
        <f t="shared" si="1294"/>
        <v>14</v>
      </c>
      <c r="C14151" s="98">
        <f t="shared" si="1295"/>
        <v>6</v>
      </c>
      <c r="D14151" s="98">
        <f t="shared" si="1293"/>
        <v>174</v>
      </c>
      <c r="E14151" s="98">
        <f t="shared" si="1292"/>
        <v>62</v>
      </c>
      <c r="F14151" s="397">
        <f>F14149+(E14151-E14149)*(F14152-F14149)/(E14152-E14149)</f>
        <v>4.8148666666666662</v>
      </c>
      <c r="G14151" s="98">
        <v>15</v>
      </c>
      <c r="H14151" s="491">
        <f>H14149+(E14151-E14149)*(H14152-H14149)/(E14152-E14149)</f>
        <v>0.47986366666666663</v>
      </c>
      <c r="I14151" s="492">
        <f>I14149+(E14151-E14149)*(I14152-I14149)/(E14152-E14149)</f>
        <v>10.033333333333333</v>
      </c>
      <c r="J14151" s="397">
        <f>J14149+(E14151-E14149)*(J14152-J14149)/(E14152-E14149)</f>
        <v>0.36373333333333335</v>
      </c>
      <c r="K14151" s="469">
        <f t="shared" si="1288"/>
        <v>10.033822106417725</v>
      </c>
      <c r="L14151" s="469">
        <f t="shared" si="1289"/>
        <v>4.8877308439188027E-4</v>
      </c>
    </row>
    <row r="14152" spans="1:12">
      <c r="A14152" s="480" t="str">
        <f t="shared" si="1290"/>
        <v>D800-120</v>
      </c>
      <c r="B14152" s="480">
        <f t="shared" si="1294"/>
        <v>14</v>
      </c>
      <c r="C14152" s="480">
        <f t="shared" si="1295"/>
        <v>6</v>
      </c>
      <c r="D14152" s="480">
        <f t="shared" si="1293"/>
        <v>174</v>
      </c>
      <c r="E14152" s="480">
        <f t="shared" si="1292"/>
        <v>63</v>
      </c>
      <c r="F14152" s="484">
        <v>4.8251999999999997</v>
      </c>
      <c r="G14152" s="480">
        <v>15</v>
      </c>
      <c r="H14152" s="482">
        <v>0.47822399999999998</v>
      </c>
      <c r="I14152" s="483">
        <v>10.1</v>
      </c>
      <c r="J14152" s="484">
        <v>0.36020000000000002</v>
      </c>
      <c r="K14152" s="469">
        <f t="shared" si="1288"/>
        <v>10.08983237980528</v>
      </c>
      <c r="L14152" s="469">
        <f t="shared" si="1289"/>
        <v>-1.0167620194719618E-2</v>
      </c>
    </row>
    <row r="14153" spans="1:12">
      <c r="A14153" s="98" t="str">
        <f t="shared" si="1290"/>
        <v>D800-120</v>
      </c>
      <c r="B14153" s="98">
        <f t="shared" si="1294"/>
        <v>14</v>
      </c>
      <c r="C14153" s="98">
        <f t="shared" si="1295"/>
        <v>6</v>
      </c>
      <c r="D14153" s="98">
        <f t="shared" si="1293"/>
        <v>174</v>
      </c>
      <c r="E14153" s="98">
        <f t="shared" si="1292"/>
        <v>64</v>
      </c>
      <c r="F14153" s="397">
        <f>F14152+(E14153-E14152)*(F14155-F14152)/(E14155-E14152)</f>
        <v>4.8354666666666661</v>
      </c>
      <c r="G14153" s="98">
        <v>15</v>
      </c>
      <c r="H14153" s="491">
        <f>H14152+(E14153-E14152)*(H14155-H14152)/(E14155-E14152)</f>
        <v>0.47658099999999998</v>
      </c>
      <c r="I14153" s="492">
        <f>I14152+(E14153-E14152)*(I14155-I14152)/(E14155-E14152)</f>
        <v>10.166666666666666</v>
      </c>
      <c r="J14153" s="397">
        <f>J14152+(E14153-E14152)*(J14155-J14152)/(E14155-E14152)</f>
        <v>0.35666666666666669</v>
      </c>
      <c r="K14153" s="469">
        <f t="shared" si="1288"/>
        <v>10.146159134893473</v>
      </c>
      <c r="L14153" s="469">
        <f t="shared" si="1289"/>
        <v>-2.0507531773192866E-2</v>
      </c>
    </row>
    <row r="14154" spans="1:12">
      <c r="A14154" s="98" t="str">
        <f t="shared" si="1290"/>
        <v>D800-120</v>
      </c>
      <c r="B14154" s="98">
        <f t="shared" si="1294"/>
        <v>14</v>
      </c>
      <c r="C14154" s="98">
        <f t="shared" si="1295"/>
        <v>6</v>
      </c>
      <c r="D14154" s="98">
        <f t="shared" si="1293"/>
        <v>174</v>
      </c>
      <c r="E14154" s="98">
        <f t="shared" si="1292"/>
        <v>65</v>
      </c>
      <c r="F14154" s="397">
        <f>F14152+(E14154-E14152)*(F14155-F14152)/(E14155-E14152)</f>
        <v>4.8457333333333334</v>
      </c>
      <c r="G14154" s="98">
        <v>15</v>
      </c>
      <c r="H14154" s="491">
        <f>H14152+(E14154-E14152)*(H14155-H14152)/(E14155-E14152)</f>
        <v>0.47493800000000003</v>
      </c>
      <c r="I14154" s="492">
        <f>I14152+(E14154-E14152)*(I14155-I14152)/(E14155-E14152)</f>
        <v>10.233333333333334</v>
      </c>
      <c r="J14154" s="397">
        <f>J14152+(E14154-E14152)*(J14155-J14152)/(E14155-E14152)</f>
        <v>0.35313333333333335</v>
      </c>
      <c r="K14154" s="469">
        <f t="shared" si="1288"/>
        <v>10.202875603412094</v>
      </c>
      <c r="L14154" s="469">
        <f t="shared" si="1289"/>
        <v>-3.0457729921240073E-2</v>
      </c>
    </row>
    <row r="14155" spans="1:12">
      <c r="A14155" s="480" t="str">
        <f t="shared" si="1290"/>
        <v>D800-120</v>
      </c>
      <c r="B14155" s="480">
        <f t="shared" si="1294"/>
        <v>14</v>
      </c>
      <c r="C14155" s="480">
        <f t="shared" si="1295"/>
        <v>6</v>
      </c>
      <c r="D14155" s="480">
        <f t="shared" si="1293"/>
        <v>174</v>
      </c>
      <c r="E14155" s="480">
        <f t="shared" si="1292"/>
        <v>66</v>
      </c>
      <c r="F14155" s="484">
        <v>4.8559999999999999</v>
      </c>
      <c r="G14155" s="480">
        <v>15</v>
      </c>
      <c r="H14155" s="482">
        <v>0.47329500000000002</v>
      </c>
      <c r="I14155" s="483">
        <v>10.3</v>
      </c>
      <c r="J14155" s="484">
        <v>0.34960000000000002</v>
      </c>
      <c r="K14155" s="469">
        <f t="shared" ref="K14155:K14218" si="1296">F14155/H14155</f>
        <v>10.259985843923978</v>
      </c>
      <c r="L14155" s="469">
        <f t="shared" ref="L14155:L14218" si="1297">K14155-I14155</f>
        <v>-4.0014156076022545E-2</v>
      </c>
    </row>
    <row r="14156" spans="1:12">
      <c r="A14156" s="98" t="str">
        <f t="shared" si="1290"/>
        <v>D800-120</v>
      </c>
      <c r="B14156" s="98">
        <f t="shared" si="1294"/>
        <v>14</v>
      </c>
      <c r="C14156" s="98">
        <f t="shared" si="1295"/>
        <v>6</v>
      </c>
      <c r="D14156" s="98">
        <f t="shared" si="1293"/>
        <v>174</v>
      </c>
      <c r="E14156" s="98">
        <f t="shared" si="1292"/>
        <v>67</v>
      </c>
      <c r="F14156" s="397">
        <f>F14155+(E14156-E14155)*(F14158-F14155)/(E14158-E14155)</f>
        <v>4.8662000000000001</v>
      </c>
      <c r="G14156" s="98">
        <v>15</v>
      </c>
      <c r="H14156" s="491">
        <f>H14155+(E14156-E14155)*(H14158-H14155)/(E14158-E14155)</f>
        <v>0.47164833333333334</v>
      </c>
      <c r="I14156" s="492">
        <f>I14155+(E14156-E14155)*(I14158-I14155)/(E14158-E14155)</f>
        <v>10.333333333333334</v>
      </c>
      <c r="J14156" s="397">
        <f>J14155+(E14156-E14155)*(J14158-J14155)/(E14158-E14155)</f>
        <v>0.34606666666666669</v>
      </c>
      <c r="K14156" s="469">
        <f t="shared" si="1296"/>
        <v>10.317432833078318</v>
      </c>
      <c r="L14156" s="469">
        <f t="shared" si="1297"/>
        <v>-1.5900500255016325E-2</v>
      </c>
    </row>
    <row r="14157" spans="1:12">
      <c r="A14157" s="98" t="str">
        <f t="shared" si="1290"/>
        <v>D800-120</v>
      </c>
      <c r="B14157" s="98">
        <f t="shared" si="1294"/>
        <v>14</v>
      </c>
      <c r="C14157" s="98">
        <f t="shared" si="1295"/>
        <v>6</v>
      </c>
      <c r="D14157" s="98">
        <f t="shared" si="1293"/>
        <v>174</v>
      </c>
      <c r="E14157" s="98">
        <f t="shared" si="1292"/>
        <v>68</v>
      </c>
      <c r="F14157" s="397">
        <f>F14155+(E14157-E14155)*(F14158-F14155)/(E14158-E14155)</f>
        <v>4.8763999999999994</v>
      </c>
      <c r="G14157" s="98">
        <v>15</v>
      </c>
      <c r="H14157" s="491">
        <f>H14155+(E14157-E14155)*(H14158-H14155)/(E14158-E14155)</f>
        <v>0.47000166666666671</v>
      </c>
      <c r="I14157" s="492">
        <f>I14155+(E14157-E14155)*(I14158-I14155)/(E14158-E14155)</f>
        <v>10.366666666666667</v>
      </c>
      <c r="J14157" s="397">
        <f>J14155+(E14157-E14155)*(J14158-J14155)/(E14158-E14155)</f>
        <v>0.34253333333333336</v>
      </c>
      <c r="K14157" s="469">
        <f t="shared" si="1296"/>
        <v>10.375282357154759</v>
      </c>
      <c r="L14157" s="469">
        <f t="shared" si="1297"/>
        <v>8.615690488092298E-3</v>
      </c>
    </row>
    <row r="14158" spans="1:12">
      <c r="A14158" s="480" t="str">
        <f t="shared" si="1290"/>
        <v>D800-120</v>
      </c>
      <c r="B14158" s="480">
        <f t="shared" si="1294"/>
        <v>14</v>
      </c>
      <c r="C14158" s="480">
        <f t="shared" si="1295"/>
        <v>6</v>
      </c>
      <c r="D14158" s="480">
        <f t="shared" si="1293"/>
        <v>174</v>
      </c>
      <c r="E14158" s="480">
        <f t="shared" si="1292"/>
        <v>69</v>
      </c>
      <c r="F14158" s="484">
        <v>4.8865999999999996</v>
      </c>
      <c r="G14158" s="480">
        <v>15</v>
      </c>
      <c r="H14158" s="482">
        <v>0.46835500000000002</v>
      </c>
      <c r="I14158" s="483">
        <v>10.4</v>
      </c>
      <c r="J14158" s="484">
        <v>0.33900000000000002</v>
      </c>
      <c r="K14158" s="469">
        <f t="shared" si="1296"/>
        <v>10.433538661912436</v>
      </c>
      <c r="L14158" s="469">
        <f t="shared" si="1297"/>
        <v>3.3538661912436041E-2</v>
      </c>
    </row>
    <row r="14159" spans="1:12">
      <c r="A14159" s="98" t="str">
        <f t="shared" si="1290"/>
        <v>D800-120</v>
      </c>
      <c r="B14159" s="98">
        <f t="shared" si="1294"/>
        <v>14</v>
      </c>
      <c r="C14159" s="98">
        <f t="shared" si="1295"/>
        <v>6</v>
      </c>
      <c r="D14159" s="98">
        <f t="shared" si="1293"/>
        <v>174</v>
      </c>
      <c r="E14159" s="98">
        <f t="shared" si="1292"/>
        <v>70</v>
      </c>
      <c r="F14159" s="397">
        <f>F14158+(E14159-E14158)*(F14161-F14158)/(E14161-E14158)</f>
        <v>4.8967666666666663</v>
      </c>
      <c r="G14159" s="98">
        <v>15</v>
      </c>
      <c r="H14159" s="491">
        <f>H14158+(E14159-E14158)*(H14161-H14158)/(E14161-E14158)</f>
        <v>0.46670433333333333</v>
      </c>
      <c r="I14159" s="492">
        <f>I14158+(E14159-E14158)*(I14161-I14158)/(E14161-E14158)</f>
        <v>10.466666666666667</v>
      </c>
      <c r="J14159" s="397">
        <f>J14158+(E14159-E14158)*(J14161-J14158)/(E14161-E14158)</f>
        <v>0.33546666666666669</v>
      </c>
      <c r="K14159" s="469">
        <f t="shared" si="1296"/>
        <v>10.492224556160823</v>
      </c>
      <c r="L14159" s="469">
        <f t="shared" si="1297"/>
        <v>2.5557889494155717E-2</v>
      </c>
    </row>
    <row r="14160" spans="1:12">
      <c r="A14160" s="98" t="str">
        <f t="shared" si="1290"/>
        <v>D800-120</v>
      </c>
      <c r="B14160" s="98">
        <f t="shared" si="1294"/>
        <v>14</v>
      </c>
      <c r="C14160" s="98">
        <f t="shared" si="1295"/>
        <v>6</v>
      </c>
      <c r="D14160" s="98">
        <f t="shared" si="1293"/>
        <v>174</v>
      </c>
      <c r="E14160" s="98">
        <f t="shared" si="1292"/>
        <v>71</v>
      </c>
      <c r="F14160" s="397">
        <f>F14158+(E14160-E14158)*(F14161-F14158)/(E14161-E14158)</f>
        <v>4.9069333333333329</v>
      </c>
      <c r="G14160" s="98">
        <v>15</v>
      </c>
      <c r="H14160" s="491">
        <f>H14158+(E14160-E14158)*(H14161-H14158)/(E14161-E14158)</f>
        <v>0.4650536666666667</v>
      </c>
      <c r="I14160" s="492">
        <f>I14158+(E14160-E14158)*(I14161-I14158)/(E14161-E14158)</f>
        <v>10.533333333333333</v>
      </c>
      <c r="J14160" s="397">
        <f>J14158+(E14160-E14158)*(J14161-J14158)/(E14161-E14158)</f>
        <v>0.33193333333333336</v>
      </c>
      <c r="K14160" s="469">
        <f t="shared" si="1296"/>
        <v>10.5513270511432</v>
      </c>
      <c r="L14160" s="469">
        <f t="shared" si="1297"/>
        <v>1.7993717809867249E-2</v>
      </c>
    </row>
    <row r="14161" spans="1:12">
      <c r="A14161" s="480" t="str">
        <f t="shared" si="1290"/>
        <v>D800-120</v>
      </c>
      <c r="B14161" s="480">
        <f t="shared" si="1294"/>
        <v>14</v>
      </c>
      <c r="C14161" s="480">
        <f t="shared" si="1295"/>
        <v>6</v>
      </c>
      <c r="D14161" s="480">
        <f t="shared" si="1293"/>
        <v>174</v>
      </c>
      <c r="E14161" s="480">
        <f t="shared" si="1292"/>
        <v>72</v>
      </c>
      <c r="F14161" s="484">
        <v>4.9170999999999996</v>
      </c>
      <c r="G14161" s="480">
        <v>15</v>
      </c>
      <c r="H14161" s="482">
        <v>0.46340300000000001</v>
      </c>
      <c r="I14161" s="483">
        <v>10.6</v>
      </c>
      <c r="J14161" s="484">
        <v>0.32840000000000003</v>
      </c>
      <c r="K14161" s="469">
        <f t="shared" si="1296"/>
        <v>10.610850598722925</v>
      </c>
      <c r="L14161" s="469">
        <f t="shared" si="1297"/>
        <v>1.0850598722925042E-2</v>
      </c>
    </row>
    <row r="14162" spans="1:12">
      <c r="A14162" s="98" t="str">
        <f t="shared" si="1290"/>
        <v>D800-120</v>
      </c>
      <c r="B14162" s="98">
        <f t="shared" si="1294"/>
        <v>14</v>
      </c>
      <c r="C14162" s="98">
        <f t="shared" si="1295"/>
        <v>6</v>
      </c>
      <c r="D14162" s="98">
        <f t="shared" si="1293"/>
        <v>174</v>
      </c>
      <c r="E14162" s="98">
        <f t="shared" si="1292"/>
        <v>73</v>
      </c>
      <c r="F14162" s="397">
        <f>F14161+(E14162-E14161)*(F14164-F14161)/(E14164-E14161)</f>
        <v>4.9271666666666665</v>
      </c>
      <c r="G14162" s="98">
        <v>15</v>
      </c>
      <c r="H14162" s="491">
        <f>H14161+(E14162-E14161)*(H14164-H14161)/(E14164-E14161)</f>
        <v>0.46174700000000002</v>
      </c>
      <c r="I14162" s="492">
        <f>I14161+(E14162-E14161)*(I14164-I14161)/(E14164-E14161)</f>
        <v>10.666666666666666</v>
      </c>
      <c r="J14162" s="397">
        <f>J14161+(E14162-E14161)*(J14164-J14161)/(E14164-E14161)</f>
        <v>0.32486666666666669</v>
      </c>
      <c r="K14162" s="469">
        <f t="shared" si="1296"/>
        <v>10.670706396937428</v>
      </c>
      <c r="L14162" s="469">
        <f t="shared" si="1297"/>
        <v>4.0397302707617655E-3</v>
      </c>
    </row>
    <row r="14163" spans="1:12">
      <c r="A14163" s="98" t="str">
        <f t="shared" si="1290"/>
        <v>D800-120</v>
      </c>
      <c r="B14163" s="98">
        <f t="shared" si="1294"/>
        <v>14</v>
      </c>
      <c r="C14163" s="98">
        <f t="shared" si="1295"/>
        <v>6</v>
      </c>
      <c r="D14163" s="98">
        <f t="shared" si="1293"/>
        <v>174</v>
      </c>
      <c r="E14163" s="98">
        <f t="shared" si="1292"/>
        <v>74</v>
      </c>
      <c r="F14163" s="397">
        <f>F14161+(E14163-E14161)*(F14164-F14161)/(E14164-E14161)</f>
        <v>4.9372333333333334</v>
      </c>
      <c r="G14163" s="98">
        <v>15</v>
      </c>
      <c r="H14163" s="491">
        <f>H14161+(E14163-E14161)*(H14164-H14161)/(E14164-E14161)</f>
        <v>0.46009099999999997</v>
      </c>
      <c r="I14163" s="492">
        <f>I14161+(E14163-E14161)*(I14164-I14161)/(E14164-E14161)</f>
        <v>10.733333333333334</v>
      </c>
      <c r="J14163" s="397">
        <f>J14161+(E14163-E14161)*(J14164-J14161)/(E14164-E14161)</f>
        <v>0.32133333333333336</v>
      </c>
      <c r="K14163" s="469">
        <f t="shared" si="1296"/>
        <v>10.730993071660462</v>
      </c>
      <c r="L14163" s="469">
        <f t="shared" si="1297"/>
        <v>-2.340261672872046E-3</v>
      </c>
    </row>
    <row r="14164" spans="1:12">
      <c r="A14164" s="480" t="str">
        <f t="shared" si="1290"/>
        <v>D800-120</v>
      </c>
      <c r="B14164" s="480">
        <f t="shared" si="1294"/>
        <v>14</v>
      </c>
      <c r="C14164" s="480">
        <f t="shared" si="1295"/>
        <v>6</v>
      </c>
      <c r="D14164" s="480">
        <f t="shared" si="1293"/>
        <v>174</v>
      </c>
      <c r="E14164" s="480">
        <f t="shared" si="1292"/>
        <v>75</v>
      </c>
      <c r="F14164" s="484">
        <v>4.9473000000000003</v>
      </c>
      <c r="G14164" s="480">
        <v>15</v>
      </c>
      <c r="H14164" s="482">
        <v>0.45843499999999998</v>
      </c>
      <c r="I14164" s="483">
        <v>10.8</v>
      </c>
      <c r="J14164" s="484">
        <v>0.31780000000000003</v>
      </c>
      <c r="K14164" s="469">
        <f t="shared" si="1296"/>
        <v>10.791715292244266</v>
      </c>
      <c r="L14164" s="469">
        <f t="shared" si="1297"/>
        <v>-8.2847077557346438E-3</v>
      </c>
    </row>
    <row r="14165" spans="1:12">
      <c r="A14165" s="98" t="str">
        <f t="shared" si="1290"/>
        <v>D800-120</v>
      </c>
      <c r="B14165" s="98">
        <f t="shared" si="1294"/>
        <v>14</v>
      </c>
      <c r="C14165" s="98">
        <f t="shared" si="1295"/>
        <v>6</v>
      </c>
      <c r="D14165" s="98">
        <f t="shared" si="1293"/>
        <v>174</v>
      </c>
      <c r="E14165" s="98">
        <f t="shared" si="1292"/>
        <v>76</v>
      </c>
      <c r="F14165" s="397">
        <f>F14164+(E14165-E14164)*(F14167-F14164)/(E14167-E14164)</f>
        <v>4.9573333333333336</v>
      </c>
      <c r="G14165" s="98">
        <v>15</v>
      </c>
      <c r="H14165" s="491">
        <f>H14164+(E14165-E14164)*(H14167-H14164)/(E14167-E14164)</f>
        <v>0.45677366666666663</v>
      </c>
      <c r="I14165" s="492">
        <f>I14164+(E14165-E14164)*(I14167-I14164)/(E14167-E14164)</f>
        <v>10.866666666666667</v>
      </c>
      <c r="J14165" s="397">
        <f>J14164+(E14165-E14164)*(J14167-J14164)/(E14167-E14164)</f>
        <v>0.31426666666666669</v>
      </c>
      <c r="K14165" s="469">
        <f t="shared" si="1296"/>
        <v>10.852931539398435</v>
      </c>
      <c r="L14165" s="469">
        <f t="shared" si="1297"/>
        <v>-1.3735127268232006E-2</v>
      </c>
    </row>
    <row r="14166" spans="1:12">
      <c r="A14166" s="98" t="str">
        <f t="shared" ref="A14166:A14209" si="1298">A14165</f>
        <v>D800-120</v>
      </c>
      <c r="B14166" s="98">
        <f t="shared" si="1294"/>
        <v>14</v>
      </c>
      <c r="C14166" s="98">
        <f t="shared" si="1295"/>
        <v>6</v>
      </c>
      <c r="D14166" s="98">
        <f t="shared" ref="D14166:D14197" si="1299">D14165</f>
        <v>174</v>
      </c>
      <c r="E14166" s="98">
        <f t="shared" ref="E14166:E14209" si="1300">E14165+1</f>
        <v>77</v>
      </c>
      <c r="F14166" s="397">
        <f>F14164+(E14166-E14164)*(F14167-F14164)/(E14167-E14164)</f>
        <v>4.9673666666666669</v>
      </c>
      <c r="G14166" s="98">
        <v>15</v>
      </c>
      <c r="H14166" s="491">
        <f>H14164+(E14166-E14164)*(H14167-H14164)/(E14167-E14164)</f>
        <v>0.45511233333333334</v>
      </c>
      <c r="I14166" s="492">
        <f>I14164+(E14166-E14164)*(I14167-I14164)/(E14167-E14164)</f>
        <v>10.933333333333334</v>
      </c>
      <c r="J14166" s="397">
        <f>J14164+(E14166-E14164)*(J14167-J14164)/(E14167-E14164)</f>
        <v>0.31073333333333331</v>
      </c>
      <c r="K14166" s="469">
        <f t="shared" si="1296"/>
        <v>10.914594711781779</v>
      </c>
      <c r="L14166" s="469">
        <f t="shared" si="1297"/>
        <v>-1.8738621551554147E-2</v>
      </c>
    </row>
    <row r="14167" spans="1:12">
      <c r="A14167" s="480" t="str">
        <f t="shared" si="1298"/>
        <v>D800-120</v>
      </c>
      <c r="B14167" s="480">
        <f t="shared" si="1294"/>
        <v>14</v>
      </c>
      <c r="C14167" s="480">
        <f t="shared" si="1295"/>
        <v>6</v>
      </c>
      <c r="D14167" s="480">
        <f t="shared" si="1299"/>
        <v>174</v>
      </c>
      <c r="E14167" s="480">
        <f t="shared" si="1300"/>
        <v>78</v>
      </c>
      <c r="F14167" s="484">
        <v>4.9774000000000003</v>
      </c>
      <c r="G14167" s="480">
        <v>15</v>
      </c>
      <c r="H14167" s="482">
        <v>0.45345099999999999</v>
      </c>
      <c r="I14167" s="483">
        <v>11</v>
      </c>
      <c r="J14167" s="484">
        <v>0.30719999999999997</v>
      </c>
      <c r="K14167" s="469">
        <f t="shared" si="1296"/>
        <v>10.976709721667833</v>
      </c>
      <c r="L14167" s="469">
        <f t="shared" si="1297"/>
        <v>-2.3290278332167347E-2</v>
      </c>
    </row>
    <row r="14168" spans="1:12">
      <c r="A14168" s="98" t="str">
        <f t="shared" si="1298"/>
        <v>D800-120</v>
      </c>
      <c r="B14168" s="98">
        <f t="shared" si="1294"/>
        <v>14</v>
      </c>
      <c r="C14168" s="98">
        <f t="shared" si="1295"/>
        <v>6</v>
      </c>
      <c r="D14168" s="98">
        <f t="shared" si="1299"/>
        <v>174</v>
      </c>
      <c r="E14168" s="98">
        <f t="shared" si="1300"/>
        <v>79</v>
      </c>
      <c r="F14168" s="397">
        <f>F14167+(E14168-E14167)*(F14170-F14167)/(E14170-E14167)</f>
        <v>4.9873666666666665</v>
      </c>
      <c r="G14168" s="98">
        <v>15</v>
      </c>
      <c r="H14168" s="491">
        <f>H14167+(E14168-E14167)*(H14170-H14167)/(E14170-E14167)</f>
        <v>0.45178366666666664</v>
      </c>
      <c r="I14168" s="492">
        <f>I14167+(E14168-E14167)*(I14170-I14167)/(E14170-E14167)</f>
        <v>11.066666666666666</v>
      </c>
      <c r="J14168" s="397">
        <f>J14167+(E14168-E14167)*(J14170-J14167)/(E14170-E14167)</f>
        <v>0.30366666666666664</v>
      </c>
      <c r="K14168" s="469">
        <f t="shared" si="1296"/>
        <v>11.039280599638028</v>
      </c>
      <c r="L14168" s="469">
        <f t="shared" si="1297"/>
        <v>-2.738606702863855E-2</v>
      </c>
    </row>
    <row r="14169" spans="1:12">
      <c r="A14169" s="98" t="str">
        <f t="shared" si="1298"/>
        <v>D800-120</v>
      </c>
      <c r="B14169" s="98">
        <f t="shared" si="1294"/>
        <v>14</v>
      </c>
      <c r="C14169" s="98">
        <f t="shared" si="1295"/>
        <v>6</v>
      </c>
      <c r="D14169" s="98">
        <f t="shared" si="1299"/>
        <v>174</v>
      </c>
      <c r="E14169" s="98">
        <f t="shared" si="1300"/>
        <v>80</v>
      </c>
      <c r="F14169" s="397">
        <f>F14167+(E14169-E14167)*(F14170-F14167)/(E14170-E14167)</f>
        <v>4.9973333333333336</v>
      </c>
      <c r="G14169" s="98">
        <v>15</v>
      </c>
      <c r="H14169" s="491">
        <f>H14167+(E14169-E14167)*(H14170-H14167)/(E14170-E14167)</f>
        <v>0.45011633333333334</v>
      </c>
      <c r="I14169" s="492">
        <f>I14167+(E14169-E14167)*(I14170-I14167)/(E14170-E14167)</f>
        <v>11.133333333333333</v>
      </c>
      <c r="J14169" s="397">
        <f>J14167+(E14169-E14167)*(J14170-J14167)/(E14170-E14167)</f>
        <v>0.30013333333333331</v>
      </c>
      <c r="K14169" s="469">
        <f t="shared" si="1296"/>
        <v>11.102315031151207</v>
      </c>
      <c r="L14169" s="469">
        <f t="shared" si="1297"/>
        <v>-3.1018302182125979E-2</v>
      </c>
    </row>
    <row r="14170" spans="1:12">
      <c r="A14170" s="480" t="str">
        <f t="shared" si="1298"/>
        <v>D800-120</v>
      </c>
      <c r="B14170" s="480">
        <f t="shared" si="1294"/>
        <v>14</v>
      </c>
      <c r="C14170" s="480">
        <f t="shared" si="1295"/>
        <v>6</v>
      </c>
      <c r="D14170" s="480">
        <f t="shared" si="1299"/>
        <v>174</v>
      </c>
      <c r="E14170" s="480">
        <f t="shared" si="1300"/>
        <v>81</v>
      </c>
      <c r="F14170" s="484">
        <v>5.0072999999999999</v>
      </c>
      <c r="G14170" s="480">
        <v>15</v>
      </c>
      <c r="H14170" s="482">
        <v>0.44844899999999999</v>
      </c>
      <c r="I14170" s="483">
        <v>11.2</v>
      </c>
      <c r="J14170" s="484">
        <v>0.29659999999999997</v>
      </c>
      <c r="K14170" s="469">
        <f t="shared" si="1296"/>
        <v>11.165818186683435</v>
      </c>
      <c r="L14170" s="469">
        <f t="shared" si="1297"/>
        <v>-3.4181813316564558E-2</v>
      </c>
    </row>
    <row r="14171" spans="1:12">
      <c r="A14171" s="98" t="str">
        <f t="shared" si="1298"/>
        <v>D800-120</v>
      </c>
      <c r="B14171" s="98">
        <f t="shared" si="1294"/>
        <v>14</v>
      </c>
      <c r="C14171" s="98">
        <f t="shared" si="1295"/>
        <v>6</v>
      </c>
      <c r="D14171" s="98">
        <f t="shared" si="1299"/>
        <v>174</v>
      </c>
      <c r="E14171" s="98">
        <f t="shared" si="1300"/>
        <v>82</v>
      </c>
      <c r="F14171" s="397">
        <f>F14170+(E14171-E14170)*(F14173-F14170)/(E14173-E14170)</f>
        <v>5.0171999999999999</v>
      </c>
      <c r="G14171" s="98">
        <v>15</v>
      </c>
      <c r="H14171" s="491">
        <f>H14170+(E14171-E14170)*(H14173-H14170)/(E14173-E14170)</f>
        <v>0.44677499999999998</v>
      </c>
      <c r="I14171" s="492">
        <f>I14170+(E14171-E14170)*(I14173-I14170)/(E14173-E14170)</f>
        <v>11.266666666666666</v>
      </c>
      <c r="J14171" s="397">
        <f>J14170+(E14171-E14170)*(J14173-J14170)/(E14173-E14170)</f>
        <v>0.29306666666666664</v>
      </c>
      <c r="K14171" s="469">
        <f t="shared" si="1296"/>
        <v>11.229813664596273</v>
      </c>
      <c r="L14171" s="469">
        <f t="shared" si="1297"/>
        <v>-3.6853002070392549E-2</v>
      </c>
    </row>
    <row r="14172" spans="1:12">
      <c r="A14172" s="98" t="str">
        <f t="shared" si="1298"/>
        <v>D800-120</v>
      </c>
      <c r="B14172" s="98">
        <f t="shared" si="1294"/>
        <v>14</v>
      </c>
      <c r="C14172" s="98">
        <f t="shared" si="1295"/>
        <v>6</v>
      </c>
      <c r="D14172" s="98">
        <f t="shared" si="1299"/>
        <v>174</v>
      </c>
      <c r="E14172" s="98">
        <f t="shared" si="1300"/>
        <v>83</v>
      </c>
      <c r="F14172" s="397">
        <f>F14170+(E14172-E14170)*(F14173-F14170)/(E14173-E14170)</f>
        <v>5.0270999999999999</v>
      </c>
      <c r="G14172" s="98">
        <v>15</v>
      </c>
      <c r="H14172" s="491">
        <f>H14170+(E14172-E14170)*(H14173-H14170)/(E14173-E14170)</f>
        <v>0.44510100000000002</v>
      </c>
      <c r="I14172" s="492">
        <f>I14170+(E14172-E14170)*(I14173-I14170)/(E14173-E14170)</f>
        <v>11.333333333333334</v>
      </c>
      <c r="J14172" s="397">
        <f>J14170+(E14172-E14170)*(J14173-J14170)/(E14173-E14170)</f>
        <v>0.28953333333333331</v>
      </c>
      <c r="K14172" s="469">
        <f t="shared" si="1296"/>
        <v>11.294290509345069</v>
      </c>
      <c r="L14172" s="469">
        <f t="shared" si="1297"/>
        <v>-3.904282398826453E-2</v>
      </c>
    </row>
    <row r="14173" spans="1:12">
      <c r="A14173" s="480" t="str">
        <f t="shared" si="1298"/>
        <v>D800-120</v>
      </c>
      <c r="B14173" s="480">
        <f t="shared" si="1294"/>
        <v>14</v>
      </c>
      <c r="C14173" s="480">
        <f t="shared" si="1295"/>
        <v>6</v>
      </c>
      <c r="D14173" s="480">
        <f t="shared" si="1299"/>
        <v>174</v>
      </c>
      <c r="E14173" s="480">
        <f t="shared" si="1300"/>
        <v>84</v>
      </c>
      <c r="F14173" s="484">
        <v>5.0369999999999999</v>
      </c>
      <c r="G14173" s="480">
        <v>15</v>
      </c>
      <c r="H14173" s="482">
        <v>0.44342700000000002</v>
      </c>
      <c r="I14173" s="483">
        <v>11.4</v>
      </c>
      <c r="J14173" s="484">
        <v>0.28599999999999998</v>
      </c>
      <c r="K14173" s="469">
        <f t="shared" si="1296"/>
        <v>11.359254172614657</v>
      </c>
      <c r="L14173" s="469">
        <f t="shared" si="1297"/>
        <v>-4.0745827385343603E-2</v>
      </c>
    </row>
    <row r="14174" spans="1:12">
      <c r="A14174" s="98" t="str">
        <f t="shared" si="1298"/>
        <v>D800-120</v>
      </c>
      <c r="B14174" s="98">
        <f t="shared" si="1294"/>
        <v>14</v>
      </c>
      <c r="C14174" s="98">
        <f t="shared" si="1295"/>
        <v>6</v>
      </c>
      <c r="D14174" s="98">
        <f t="shared" si="1299"/>
        <v>174</v>
      </c>
      <c r="E14174" s="98">
        <f t="shared" si="1300"/>
        <v>85</v>
      </c>
      <c r="F14174" s="397">
        <f>F14173+(E14174-E14173)*(F14176-F14173)/(E14176-E14173)</f>
        <v>5.0468333333333328</v>
      </c>
      <c r="G14174" s="98">
        <v>15</v>
      </c>
      <c r="H14174" s="491">
        <f>H14173+(E14174-E14173)*(H14176-H14173)/(E14176-E14173)</f>
        <v>0.44174600000000003</v>
      </c>
      <c r="I14174" s="492">
        <f>I14173+(E14174-E14173)*(I14176-I14173)/(E14176-E14173)</f>
        <v>11.466666666666667</v>
      </c>
      <c r="J14174" s="397">
        <f>J14173+(E14174-E14173)*(J14176-J14173)/(E14176-E14173)</f>
        <v>0.28246666666666664</v>
      </c>
      <c r="K14174" s="469">
        <f t="shared" si="1296"/>
        <v>11.424740310797002</v>
      </c>
      <c r="L14174" s="469">
        <f t="shared" si="1297"/>
        <v>-4.1926355869664533E-2</v>
      </c>
    </row>
    <row r="14175" spans="1:12">
      <c r="A14175" s="98" t="str">
        <f t="shared" si="1298"/>
        <v>D800-120</v>
      </c>
      <c r="B14175" s="98">
        <f t="shared" si="1294"/>
        <v>14</v>
      </c>
      <c r="C14175" s="98">
        <f t="shared" si="1295"/>
        <v>6</v>
      </c>
      <c r="D14175" s="98">
        <f t="shared" si="1299"/>
        <v>174</v>
      </c>
      <c r="E14175" s="98">
        <f t="shared" si="1300"/>
        <v>86</v>
      </c>
      <c r="F14175" s="397">
        <f>F14173+(E14175-E14173)*(F14176-F14173)/(E14176-E14173)</f>
        <v>5.0566666666666666</v>
      </c>
      <c r="G14175" s="98">
        <v>15</v>
      </c>
      <c r="H14175" s="491">
        <f>H14173+(E14175-E14173)*(H14176-H14173)/(E14176-E14173)</f>
        <v>0.44006499999999998</v>
      </c>
      <c r="I14175" s="492">
        <f>I14173+(E14175-E14173)*(I14176-I14173)/(E14176-E14173)</f>
        <v>11.533333333333333</v>
      </c>
      <c r="J14175" s="397">
        <f>J14173+(E14175-E14173)*(J14176-J14173)/(E14176-E14173)</f>
        <v>0.27893333333333331</v>
      </c>
      <c r="K14175" s="469">
        <f t="shared" si="1296"/>
        <v>11.490726748700004</v>
      </c>
      <c r="L14175" s="469">
        <f t="shared" si="1297"/>
        <v>-4.2606584633329447E-2</v>
      </c>
    </row>
    <row r="14176" spans="1:12">
      <c r="A14176" s="480" t="str">
        <f t="shared" si="1298"/>
        <v>D800-120</v>
      </c>
      <c r="B14176" s="480">
        <f t="shared" si="1294"/>
        <v>14</v>
      </c>
      <c r="C14176" s="480">
        <f t="shared" si="1295"/>
        <v>6</v>
      </c>
      <c r="D14176" s="480">
        <f t="shared" si="1299"/>
        <v>174</v>
      </c>
      <c r="E14176" s="480">
        <f t="shared" si="1300"/>
        <v>87</v>
      </c>
      <c r="F14176" s="484">
        <v>5.0664999999999996</v>
      </c>
      <c r="G14176" s="480">
        <v>15</v>
      </c>
      <c r="H14176" s="482">
        <v>0.438384</v>
      </c>
      <c r="I14176" s="483">
        <v>11.6</v>
      </c>
      <c r="J14176" s="484">
        <v>0.27539999999999998</v>
      </c>
      <c r="K14176" s="469">
        <f t="shared" si="1296"/>
        <v>11.557219241578158</v>
      </c>
      <c r="L14176" s="469">
        <f t="shared" si="1297"/>
        <v>-4.2780758421841369E-2</v>
      </c>
    </row>
    <row r="14177" spans="1:12">
      <c r="A14177" s="98" t="str">
        <f t="shared" si="1298"/>
        <v>D800-120</v>
      </c>
      <c r="B14177" s="98">
        <f t="shared" si="1294"/>
        <v>14</v>
      </c>
      <c r="C14177" s="98">
        <f t="shared" si="1295"/>
        <v>6</v>
      </c>
      <c r="D14177" s="98">
        <f t="shared" si="1299"/>
        <v>174</v>
      </c>
      <c r="E14177" s="98">
        <f t="shared" si="1300"/>
        <v>88</v>
      </c>
      <c r="F14177" s="397">
        <f>F14176+(E14177-E14176)*(F14179-F14176)/(E14179-E14176)</f>
        <v>5.0762999999999998</v>
      </c>
      <c r="G14177" s="98">
        <v>15</v>
      </c>
      <c r="H14177" s="491">
        <f>H14176+(E14177-E14176)*(H14179-H14176)/(E14179-E14176)</f>
        <v>0.436695</v>
      </c>
      <c r="I14177" s="492">
        <f>I14176+(E14177-E14176)*(I14179-I14176)/(E14179-E14176)</f>
        <v>11.666666666666666</v>
      </c>
      <c r="J14177" s="397">
        <f>J14176+(E14177-E14176)*(J14179-J14176)/(E14179-E14176)</f>
        <v>0.27186666666666665</v>
      </c>
      <c r="K14177" s="469">
        <f t="shared" si="1296"/>
        <v>11.624360251434068</v>
      </c>
      <c r="L14177" s="469">
        <f t="shared" si="1297"/>
        <v>-4.2306415232598482E-2</v>
      </c>
    </row>
    <row r="14178" spans="1:12">
      <c r="A14178" s="98" t="str">
        <f t="shared" si="1298"/>
        <v>D800-120</v>
      </c>
      <c r="B14178" s="98">
        <f t="shared" si="1294"/>
        <v>14</v>
      </c>
      <c r="C14178" s="98">
        <f t="shared" si="1295"/>
        <v>6</v>
      </c>
      <c r="D14178" s="98">
        <f t="shared" si="1299"/>
        <v>174</v>
      </c>
      <c r="E14178" s="98">
        <f t="shared" si="1300"/>
        <v>89</v>
      </c>
      <c r="F14178" s="397">
        <f>F14176+(E14178-E14176)*(F14179-F14176)/(E14179-E14176)</f>
        <v>5.0861000000000001</v>
      </c>
      <c r="G14178" s="98">
        <v>15</v>
      </c>
      <c r="H14178" s="491">
        <f>H14176+(E14178-E14176)*(H14179-H14176)/(E14179-E14176)</f>
        <v>0.435006</v>
      </c>
      <c r="I14178" s="492">
        <f>I14176+(E14178-E14176)*(I14179-I14176)/(E14179-E14176)</f>
        <v>11.733333333333334</v>
      </c>
      <c r="J14178" s="397">
        <f>J14176+(E14178-E14176)*(J14179-J14176)/(E14179-E14176)</f>
        <v>0.26833333333333331</v>
      </c>
      <c r="K14178" s="469">
        <f t="shared" si="1296"/>
        <v>11.692022638768201</v>
      </c>
      <c r="L14178" s="469">
        <f t="shared" si="1297"/>
        <v>-4.1310694565133588E-2</v>
      </c>
    </row>
    <row r="14179" spans="1:12">
      <c r="A14179" s="480" t="str">
        <f t="shared" si="1298"/>
        <v>D800-120</v>
      </c>
      <c r="B14179" s="480">
        <f t="shared" si="1294"/>
        <v>14</v>
      </c>
      <c r="C14179" s="480">
        <f t="shared" si="1295"/>
        <v>6</v>
      </c>
      <c r="D14179" s="480">
        <f t="shared" si="1299"/>
        <v>174</v>
      </c>
      <c r="E14179" s="480">
        <f t="shared" si="1300"/>
        <v>90</v>
      </c>
      <c r="F14179" s="484">
        <v>5.0959000000000003</v>
      </c>
      <c r="G14179" s="480">
        <v>15</v>
      </c>
      <c r="H14179" s="482">
        <v>0.43331700000000001</v>
      </c>
      <c r="I14179" s="483">
        <v>11.8</v>
      </c>
      <c r="J14179" s="484">
        <v>0.26479999999999998</v>
      </c>
      <c r="K14179" s="469">
        <f t="shared" si="1296"/>
        <v>11.760212500317321</v>
      </c>
      <c r="L14179" s="469">
        <f t="shared" si="1297"/>
        <v>-3.9787499682679695E-2</v>
      </c>
    </row>
    <row r="14180" spans="1:12">
      <c r="A14180" s="98" t="str">
        <f t="shared" si="1298"/>
        <v>D800-120</v>
      </c>
      <c r="B14180" s="98">
        <f t="shared" si="1294"/>
        <v>14</v>
      </c>
      <c r="C14180" s="98">
        <f t="shared" si="1295"/>
        <v>6</v>
      </c>
      <c r="D14180" s="98">
        <f t="shared" si="1299"/>
        <v>174</v>
      </c>
      <c r="E14180" s="98">
        <f t="shared" si="1300"/>
        <v>91</v>
      </c>
      <c r="F14180" s="397">
        <f>F14179+(E14180-E14179)*(F14182-F14179)/(E14182-E14179)</f>
        <v>5.1056333333333335</v>
      </c>
      <c r="G14180" s="98">
        <v>15</v>
      </c>
      <c r="H14180" s="491">
        <f>H14179+(E14180-E14179)*(H14182-H14179)/(E14182-E14179)</f>
        <v>0.43161966666666668</v>
      </c>
      <c r="I14180" s="492">
        <f>I14179+(E14180-E14179)*(I14182-I14179)/(E14182-E14179)</f>
        <v>11.866666666666667</v>
      </c>
      <c r="J14180" s="397">
        <f>J14179+(E14180-E14179)*(J14182-J14179)/(E14182-E14179)</f>
        <v>0.26129999999999998</v>
      </c>
      <c r="K14180" s="469">
        <f t="shared" si="1296"/>
        <v>11.829009953979545</v>
      </c>
      <c r="L14180" s="469">
        <f t="shared" si="1297"/>
        <v>-3.7656712687121896E-2</v>
      </c>
    </row>
    <row r="14181" spans="1:12">
      <c r="A14181" s="98" t="str">
        <f t="shared" si="1298"/>
        <v>D800-120</v>
      </c>
      <c r="B14181" s="98">
        <f t="shared" si="1294"/>
        <v>14</v>
      </c>
      <c r="C14181" s="98">
        <f t="shared" si="1295"/>
        <v>6</v>
      </c>
      <c r="D14181" s="98">
        <f t="shared" si="1299"/>
        <v>174</v>
      </c>
      <c r="E14181" s="98">
        <f t="shared" si="1300"/>
        <v>92</v>
      </c>
      <c r="F14181" s="397">
        <f>F14179+(E14181-E14179)*(F14182-F14179)/(E14182-E14179)</f>
        <v>5.1153666666666666</v>
      </c>
      <c r="G14181" s="98">
        <v>15</v>
      </c>
      <c r="H14181" s="491">
        <f>H14179+(E14181-E14179)*(H14182-H14179)/(E14182-E14179)</f>
        <v>0.42992233333333335</v>
      </c>
      <c r="I14181" s="492">
        <f>I14179+(E14181-E14179)*(I14182-I14179)/(E14182-E14179)</f>
        <v>11.933333333333334</v>
      </c>
      <c r="J14181" s="397">
        <f>J14179+(E14181-E14179)*(J14182-J14179)/(E14182-E14179)</f>
        <v>0.25780000000000003</v>
      </c>
      <c r="K14181" s="469">
        <f t="shared" si="1296"/>
        <v>11.898350632323512</v>
      </c>
      <c r="L14181" s="469">
        <f t="shared" si="1297"/>
        <v>-3.4982701009822037E-2</v>
      </c>
    </row>
    <row r="14182" spans="1:12">
      <c r="A14182" s="480" t="str">
        <f t="shared" si="1298"/>
        <v>D800-120</v>
      </c>
      <c r="B14182" s="480">
        <f t="shared" si="1294"/>
        <v>14</v>
      </c>
      <c r="C14182" s="480">
        <f t="shared" si="1295"/>
        <v>6</v>
      </c>
      <c r="D14182" s="480">
        <f t="shared" si="1299"/>
        <v>174</v>
      </c>
      <c r="E14182" s="480">
        <f t="shared" si="1300"/>
        <v>93</v>
      </c>
      <c r="F14182" s="484">
        <v>5.1250999999999998</v>
      </c>
      <c r="G14182" s="480">
        <v>15</v>
      </c>
      <c r="H14182" s="482">
        <v>0.42822500000000002</v>
      </c>
      <c r="I14182" s="483">
        <v>12</v>
      </c>
      <c r="J14182" s="484">
        <v>0.25430000000000003</v>
      </c>
      <c r="K14182" s="469">
        <f t="shared" si="1296"/>
        <v>11.968240994804132</v>
      </c>
      <c r="L14182" s="469">
        <f t="shared" si="1297"/>
        <v>-3.1759005195867829E-2</v>
      </c>
    </row>
    <row r="14183" spans="1:12">
      <c r="A14183" s="98" t="str">
        <f t="shared" si="1298"/>
        <v>D800-120</v>
      </c>
      <c r="B14183" s="98">
        <f t="shared" si="1294"/>
        <v>14</v>
      </c>
      <c r="C14183" s="98">
        <f t="shared" si="1295"/>
        <v>6</v>
      </c>
      <c r="D14183" s="98">
        <f t="shared" si="1299"/>
        <v>174</v>
      </c>
      <c r="E14183" s="98">
        <f t="shared" si="1300"/>
        <v>94</v>
      </c>
      <c r="F14183" s="397">
        <f>F14182+(E14183-E14182)*(F14185-F14182)/(E14185-E14182)</f>
        <v>5.1347666666666667</v>
      </c>
      <c r="G14183" s="98">
        <v>15</v>
      </c>
      <c r="H14183" s="491">
        <f>H14182+(E14183-E14182)*(H14185-H14182)/(E14185-E14182)</f>
        <v>0.42651866666666666</v>
      </c>
      <c r="I14183" s="492">
        <f>I14182+(E14183-E14182)*(I14185-I14182)/(E14185-E14182)</f>
        <v>12.066666666666666</v>
      </c>
      <c r="J14183" s="397">
        <f>J14182+(E14183-E14182)*(J14185-J14182)/(E14185-E14182)</f>
        <v>0.25076666666666669</v>
      </c>
      <c r="K14183" s="469">
        <f t="shared" si="1296"/>
        <v>12.038785328660879</v>
      </c>
      <c r="L14183" s="469">
        <f t="shared" si="1297"/>
        <v>-2.7881338005787626E-2</v>
      </c>
    </row>
    <row r="14184" spans="1:12">
      <c r="A14184" s="98" t="str">
        <f t="shared" si="1298"/>
        <v>D800-120</v>
      </c>
      <c r="B14184" s="98">
        <f t="shared" si="1294"/>
        <v>14</v>
      </c>
      <c r="C14184" s="98">
        <f t="shared" si="1295"/>
        <v>6</v>
      </c>
      <c r="D14184" s="98">
        <f t="shared" si="1299"/>
        <v>174</v>
      </c>
      <c r="E14184" s="98">
        <f t="shared" si="1300"/>
        <v>95</v>
      </c>
      <c r="F14184" s="397">
        <f>F14182+(E14184-E14182)*(F14185-F14182)/(E14185-E14182)</f>
        <v>5.1444333333333327</v>
      </c>
      <c r="G14184" s="98">
        <v>15</v>
      </c>
      <c r="H14184" s="491">
        <f>H14182+(E14184-E14182)*(H14185-H14182)/(E14185-E14182)</f>
        <v>0.42481233333333335</v>
      </c>
      <c r="I14184" s="492">
        <f>I14182+(E14184-E14182)*(I14185-I14182)/(E14185-E14182)</f>
        <v>12.133333333333333</v>
      </c>
      <c r="J14184" s="397">
        <f>J14182+(E14184-E14182)*(J14185-J14182)/(E14185-E14182)</f>
        <v>0.24723333333333333</v>
      </c>
      <c r="K14184" s="469">
        <f t="shared" si="1296"/>
        <v>12.109896369926483</v>
      </c>
      <c r="L14184" s="469">
        <f t="shared" si="1297"/>
        <v>-2.3436963406849642E-2</v>
      </c>
    </row>
    <row r="14185" spans="1:12">
      <c r="A14185" s="480" t="str">
        <f t="shared" si="1298"/>
        <v>D800-120</v>
      </c>
      <c r="B14185" s="480">
        <f t="shared" si="1294"/>
        <v>14</v>
      </c>
      <c r="C14185" s="480">
        <f t="shared" si="1295"/>
        <v>6</v>
      </c>
      <c r="D14185" s="480">
        <f t="shared" si="1299"/>
        <v>174</v>
      </c>
      <c r="E14185" s="480">
        <f t="shared" si="1300"/>
        <v>96</v>
      </c>
      <c r="F14185" s="484">
        <v>5.1540999999999997</v>
      </c>
      <c r="G14185" s="480">
        <v>15</v>
      </c>
      <c r="H14185" s="482">
        <v>0.42310599999999998</v>
      </c>
      <c r="I14185" s="483">
        <v>12.2</v>
      </c>
      <c r="J14185" s="484">
        <v>0.2437</v>
      </c>
      <c r="K14185" s="469">
        <f t="shared" si="1296"/>
        <v>12.181580974980264</v>
      </c>
      <c r="L14185" s="469">
        <f t="shared" si="1297"/>
        <v>-1.8419025019735358E-2</v>
      </c>
    </row>
    <row r="14186" spans="1:12">
      <c r="A14186" s="98" t="str">
        <f t="shared" si="1298"/>
        <v>D800-120</v>
      </c>
      <c r="B14186" s="98">
        <f t="shared" si="1294"/>
        <v>14</v>
      </c>
      <c r="C14186" s="98">
        <f t="shared" si="1295"/>
        <v>6</v>
      </c>
      <c r="D14186" s="98">
        <f t="shared" si="1299"/>
        <v>174</v>
      </c>
      <c r="E14186" s="98">
        <f t="shared" si="1300"/>
        <v>97</v>
      </c>
      <c r="F14186" s="397">
        <f>F14185+(E14186-E14185)*(F14188-F14185)/(E14188-E14185)</f>
        <v>5.1637333333333331</v>
      </c>
      <c r="G14186" s="98">
        <v>15</v>
      </c>
      <c r="H14186" s="491">
        <f>H14185+(E14186-E14185)*(H14188-H14185)/(E14188-E14185)</f>
        <v>0.42138999999999999</v>
      </c>
      <c r="I14186" s="492">
        <f>I14185+(E14186-E14185)*(I14188-I14185)/(E14188-E14185)</f>
        <v>12.266666666666666</v>
      </c>
      <c r="J14186" s="397">
        <f>J14185+(E14186-E14185)*(J14188-J14185)/(E14188-E14185)</f>
        <v>0.24016666666666667</v>
      </c>
      <c r="K14186" s="469">
        <f t="shared" si="1296"/>
        <v>12.254048110618033</v>
      </c>
      <c r="L14186" s="469">
        <f t="shared" si="1297"/>
        <v>-1.2618556048632712E-2</v>
      </c>
    </row>
    <row r="14187" spans="1:12">
      <c r="A14187" s="98" t="str">
        <f t="shared" si="1298"/>
        <v>D800-120</v>
      </c>
      <c r="B14187" s="98">
        <f t="shared" si="1294"/>
        <v>14</v>
      </c>
      <c r="C14187" s="98">
        <f t="shared" si="1295"/>
        <v>6</v>
      </c>
      <c r="D14187" s="98">
        <f t="shared" si="1299"/>
        <v>174</v>
      </c>
      <c r="E14187" s="98">
        <f t="shared" si="1300"/>
        <v>98</v>
      </c>
      <c r="F14187" s="397">
        <f>F14185+(E14187-E14185)*(F14188-F14185)/(E14188-E14185)</f>
        <v>5.1733666666666664</v>
      </c>
      <c r="G14187" s="98">
        <v>15</v>
      </c>
      <c r="H14187" s="491">
        <f>H14185+(E14187-E14185)*(H14188-H14185)/(E14188-E14185)</f>
        <v>0.41967399999999999</v>
      </c>
      <c r="I14187" s="492">
        <f>I14185+(E14187-E14185)*(I14188-I14185)/(E14188-E14185)</f>
        <v>12.333333333333334</v>
      </c>
      <c r="J14187" s="397">
        <f>J14185+(E14187-E14185)*(J14188-J14185)/(E14188-E14185)</f>
        <v>0.23663333333333333</v>
      </c>
      <c r="K14187" s="469">
        <f t="shared" si="1296"/>
        <v>12.32710786626445</v>
      </c>
      <c r="L14187" s="469">
        <f t="shared" si="1297"/>
        <v>-6.2254670688837166E-3</v>
      </c>
    </row>
    <row r="14188" spans="1:12">
      <c r="A14188" s="480" t="str">
        <f t="shared" si="1298"/>
        <v>D800-120</v>
      </c>
      <c r="B14188" s="480">
        <f t="shared" si="1294"/>
        <v>14</v>
      </c>
      <c r="C14188" s="480">
        <f t="shared" si="1295"/>
        <v>6</v>
      </c>
      <c r="D14188" s="480">
        <f t="shared" si="1299"/>
        <v>174</v>
      </c>
      <c r="E14188" s="480">
        <f t="shared" si="1300"/>
        <v>99</v>
      </c>
      <c r="F14188" s="484">
        <v>5.1829999999999998</v>
      </c>
      <c r="G14188" s="480">
        <v>15</v>
      </c>
      <c r="H14188" s="482">
        <v>0.417958</v>
      </c>
      <c r="I14188" s="483">
        <v>12.4</v>
      </c>
      <c r="J14188" s="484">
        <v>0.2331</v>
      </c>
      <c r="K14188" s="469">
        <f t="shared" si="1296"/>
        <v>12.400767541236201</v>
      </c>
      <c r="L14188" s="469">
        <f t="shared" si="1297"/>
        <v>7.6754123620048631E-4</v>
      </c>
    </row>
    <row r="14189" spans="1:12">
      <c r="A14189" s="98" t="str">
        <f t="shared" si="1298"/>
        <v>D800-120</v>
      </c>
      <c r="B14189" s="98">
        <f t="shared" si="1294"/>
        <v>14</v>
      </c>
      <c r="C14189" s="98">
        <f t="shared" si="1295"/>
        <v>6</v>
      </c>
      <c r="D14189" s="98">
        <f t="shared" si="1299"/>
        <v>174</v>
      </c>
      <c r="E14189" s="98">
        <f t="shared" si="1300"/>
        <v>100</v>
      </c>
      <c r="F14189" s="397">
        <f>F14188+(E14189-E14188)*(F14191-F14188)/(E14191-E14188)</f>
        <v>5.192566666666667</v>
      </c>
      <c r="G14189" s="98">
        <v>15</v>
      </c>
      <c r="H14189" s="491">
        <f>H14188+(E14189-E14188)*(H14191-H14188)/(E14191-E14188)</f>
        <v>0.41623233333333332</v>
      </c>
      <c r="I14189" s="492">
        <f>I14188+(E14189-E14188)*(I14191-I14188)/(E14191-E14188)</f>
        <v>12.466666666666667</v>
      </c>
      <c r="J14189" s="397">
        <f>J14188+(E14189-E14188)*(J14191-J14188)/(E14191-E14188)</f>
        <v>0.22956666666666667</v>
      </c>
      <c r="K14189" s="469">
        <f t="shared" si="1296"/>
        <v>12.475164111069381</v>
      </c>
      <c r="L14189" s="469">
        <f t="shared" si="1297"/>
        <v>8.4974444027139384E-3</v>
      </c>
    </row>
    <row r="14190" spans="1:12">
      <c r="A14190" s="98" t="str">
        <f t="shared" si="1298"/>
        <v>D800-120</v>
      </c>
      <c r="B14190" s="98">
        <f t="shared" si="1294"/>
        <v>14</v>
      </c>
      <c r="C14190" s="98">
        <f t="shared" si="1295"/>
        <v>6</v>
      </c>
      <c r="D14190" s="98">
        <f t="shared" si="1299"/>
        <v>174</v>
      </c>
      <c r="E14190" s="98">
        <f t="shared" si="1300"/>
        <v>101</v>
      </c>
      <c r="F14190" s="397">
        <f>F14188+(E14190-E14188)*(F14191-F14188)/(E14191-E14188)</f>
        <v>5.2021333333333333</v>
      </c>
      <c r="G14190" s="98">
        <v>15</v>
      </c>
      <c r="H14190" s="491">
        <f>H14188+(E14190-E14188)*(H14191-H14188)/(E14191-E14188)</f>
        <v>0.41450666666666669</v>
      </c>
      <c r="I14190" s="492">
        <f>I14188+(E14190-E14188)*(I14191-I14188)/(E14191-E14188)</f>
        <v>12.533333333333333</v>
      </c>
      <c r="J14190" s="397">
        <f>J14188+(E14190-E14188)*(J14191-J14188)/(E14191-E14188)</f>
        <v>0.22603333333333334</v>
      </c>
      <c r="K14190" s="469">
        <f t="shared" si="1296"/>
        <v>12.55018013381369</v>
      </c>
      <c r="L14190" s="469">
        <f t="shared" si="1297"/>
        <v>1.6846800480356805E-2</v>
      </c>
    </row>
    <row r="14191" spans="1:12">
      <c r="A14191" s="480" t="str">
        <f t="shared" si="1298"/>
        <v>D800-120</v>
      </c>
      <c r="B14191" s="480">
        <f t="shared" si="1294"/>
        <v>14</v>
      </c>
      <c r="C14191" s="480">
        <f t="shared" si="1295"/>
        <v>6</v>
      </c>
      <c r="D14191" s="480">
        <f t="shared" si="1299"/>
        <v>174</v>
      </c>
      <c r="E14191" s="480">
        <f t="shared" si="1300"/>
        <v>102</v>
      </c>
      <c r="F14191" s="484">
        <v>5.2117000000000004</v>
      </c>
      <c r="G14191" s="480">
        <v>15</v>
      </c>
      <c r="H14191" s="482">
        <v>0.41278100000000001</v>
      </c>
      <c r="I14191" s="483">
        <v>12.6</v>
      </c>
      <c r="J14191" s="484">
        <v>0.2225</v>
      </c>
      <c r="K14191" s="469">
        <f t="shared" si="1296"/>
        <v>12.625823378498527</v>
      </c>
      <c r="L14191" s="469">
        <f t="shared" si="1297"/>
        <v>2.5823378498527561E-2</v>
      </c>
    </row>
    <row r="14192" spans="1:12">
      <c r="A14192" s="98" t="str">
        <f t="shared" si="1298"/>
        <v>D800-120</v>
      </c>
      <c r="B14192" s="98">
        <f t="shared" si="1294"/>
        <v>14</v>
      </c>
      <c r="C14192" s="98">
        <f t="shared" si="1295"/>
        <v>6</v>
      </c>
      <c r="D14192" s="98">
        <f t="shared" si="1299"/>
        <v>174</v>
      </c>
      <c r="E14192" s="98">
        <f t="shared" si="1300"/>
        <v>103</v>
      </c>
      <c r="F14192" s="397">
        <f>F14191+(E14192-E14191)*(F14194-F14191)/(E14194-E14191)</f>
        <v>5.2212000000000005</v>
      </c>
      <c r="G14192" s="98">
        <v>15</v>
      </c>
      <c r="H14192" s="491">
        <f>H14191+(E14192-E14191)*(H14194-H14191)/(E14194-E14191)</f>
        <v>0.41104433333333334</v>
      </c>
      <c r="I14192" s="492">
        <f>I14191+(E14192-E14191)*(I14194-I14191)/(E14194-E14191)</f>
        <v>12.7</v>
      </c>
      <c r="J14192" s="397">
        <f>J14191+(E14192-E14191)*(J14194-J14191)/(E14194-E14191)</f>
        <v>0.21896666666666667</v>
      </c>
      <c r="K14192" s="469">
        <f t="shared" si="1296"/>
        <v>12.702279478369325</v>
      </c>
      <c r="L14192" s="469">
        <f t="shared" si="1297"/>
        <v>2.2794783693260712E-3</v>
      </c>
    </row>
    <row r="14193" spans="1:12">
      <c r="A14193" s="98" t="str">
        <f t="shared" si="1298"/>
        <v>D800-120</v>
      </c>
      <c r="B14193" s="98">
        <f t="shared" si="1294"/>
        <v>14</v>
      </c>
      <c r="C14193" s="98">
        <f t="shared" si="1295"/>
        <v>6</v>
      </c>
      <c r="D14193" s="98">
        <f t="shared" si="1299"/>
        <v>174</v>
      </c>
      <c r="E14193" s="98">
        <f t="shared" si="1300"/>
        <v>104</v>
      </c>
      <c r="F14193" s="397">
        <f>F14191+(E14193-E14191)*(F14194-F14191)/(E14194-E14191)</f>
        <v>5.2306999999999997</v>
      </c>
      <c r="G14193" s="98">
        <v>15</v>
      </c>
      <c r="H14193" s="491">
        <f>H14191+(E14193-E14191)*(H14194-H14191)/(E14194-E14191)</f>
        <v>0.40930766666666668</v>
      </c>
      <c r="I14193" s="492">
        <f>I14191+(E14193-E14191)*(I14194-I14191)/(E14194-E14191)</f>
        <v>12.8</v>
      </c>
      <c r="J14193" s="397">
        <f>J14191+(E14193-E14191)*(J14194-J14191)/(E14194-E14191)</f>
        <v>0.21543333333333334</v>
      </c>
      <c r="K14193" s="469">
        <f t="shared" si="1296"/>
        <v>12.779384375078893</v>
      </c>
      <c r="L14193" s="469">
        <f t="shared" si="1297"/>
        <v>-2.0615624921108022E-2</v>
      </c>
    </row>
    <row r="14194" spans="1:12">
      <c r="A14194" s="480" t="str">
        <f t="shared" si="1298"/>
        <v>D800-120</v>
      </c>
      <c r="B14194" s="480">
        <f t="shared" si="1294"/>
        <v>14</v>
      </c>
      <c r="C14194" s="480">
        <f t="shared" si="1295"/>
        <v>6</v>
      </c>
      <c r="D14194" s="480">
        <f t="shared" si="1299"/>
        <v>174</v>
      </c>
      <c r="E14194" s="480">
        <f t="shared" si="1300"/>
        <v>105</v>
      </c>
      <c r="F14194" s="484">
        <v>5.2401999999999997</v>
      </c>
      <c r="G14194" s="480">
        <v>15</v>
      </c>
      <c r="H14194" s="482">
        <v>0.40757100000000002</v>
      </c>
      <c r="I14194" s="483">
        <v>12.9</v>
      </c>
      <c r="J14194" s="484">
        <v>0.21190000000000001</v>
      </c>
      <c r="K14194" s="469">
        <f t="shared" si="1296"/>
        <v>12.857146362228912</v>
      </c>
      <c r="L14194" s="469">
        <f t="shared" si="1297"/>
        <v>-4.2853637771088415E-2</v>
      </c>
    </row>
    <row r="14195" spans="1:12">
      <c r="A14195" s="98" t="str">
        <f t="shared" si="1298"/>
        <v>D800-120</v>
      </c>
      <c r="B14195" s="98">
        <f t="shared" si="1294"/>
        <v>14</v>
      </c>
      <c r="C14195" s="98">
        <f t="shared" si="1295"/>
        <v>6</v>
      </c>
      <c r="D14195" s="98">
        <f t="shared" si="1299"/>
        <v>174</v>
      </c>
      <c r="E14195" s="98">
        <f t="shared" si="1300"/>
        <v>106</v>
      </c>
      <c r="F14195" s="397">
        <f>F14194+(E14195-E14194)*(F14197-F14194)/(E14197-E14194)</f>
        <v>5.2496666666666663</v>
      </c>
      <c r="G14195" s="98">
        <v>15</v>
      </c>
      <c r="H14195" s="491">
        <f>H14194+(E14195-E14194)*(H14197-H14194)/(E14197-E14194)</f>
        <v>0.40582299999999999</v>
      </c>
      <c r="I14195" s="492">
        <f>I14194+(E14195-E14194)*(I14197-I14194)/(E14197-E14194)</f>
        <v>12.966666666666667</v>
      </c>
      <c r="J14195" s="397">
        <f>J14194+(E14195-E14194)*(J14197-J14194)/(E14197-E14194)</f>
        <v>0.20836666666666667</v>
      </c>
      <c r="K14195" s="469">
        <f t="shared" si="1296"/>
        <v>12.935852986811163</v>
      </c>
      <c r="L14195" s="469">
        <f t="shared" si="1297"/>
        <v>-3.0813679855503651E-2</v>
      </c>
    </row>
    <row r="14196" spans="1:12">
      <c r="A14196" s="98" t="str">
        <f t="shared" si="1298"/>
        <v>D800-120</v>
      </c>
      <c r="B14196" s="98">
        <f t="shared" si="1294"/>
        <v>14</v>
      </c>
      <c r="C14196" s="98">
        <f t="shared" si="1295"/>
        <v>6</v>
      </c>
      <c r="D14196" s="98">
        <f t="shared" si="1299"/>
        <v>174</v>
      </c>
      <c r="E14196" s="98">
        <f t="shared" si="1300"/>
        <v>107</v>
      </c>
      <c r="F14196" s="397">
        <f>F14194+(E14196-E14194)*(F14197-F14194)/(E14197-E14194)</f>
        <v>5.2591333333333337</v>
      </c>
      <c r="G14196" s="98">
        <v>15</v>
      </c>
      <c r="H14196" s="491">
        <f>H14194+(E14196-E14194)*(H14197-H14194)/(E14197-E14194)</f>
        <v>0.40407500000000002</v>
      </c>
      <c r="I14196" s="492">
        <f>I14194+(E14196-E14194)*(I14197-I14194)/(E14197-E14194)</f>
        <v>13.033333333333333</v>
      </c>
      <c r="J14196" s="397">
        <f>J14194+(E14196-E14194)*(J14197-J14194)/(E14197-E14194)</f>
        <v>0.20483333333333334</v>
      </c>
      <c r="K14196" s="469">
        <f t="shared" si="1296"/>
        <v>13.015240570026192</v>
      </c>
      <c r="L14196" s="469">
        <f t="shared" si="1297"/>
        <v>-1.8092763307141269E-2</v>
      </c>
    </row>
    <row r="14197" spans="1:12">
      <c r="A14197" s="480" t="str">
        <f t="shared" si="1298"/>
        <v>D800-120</v>
      </c>
      <c r="B14197" s="480">
        <f t="shared" si="1294"/>
        <v>14</v>
      </c>
      <c r="C14197" s="480">
        <f t="shared" si="1295"/>
        <v>6</v>
      </c>
      <c r="D14197" s="480">
        <f t="shared" si="1299"/>
        <v>174</v>
      </c>
      <c r="E14197" s="480">
        <f t="shared" si="1300"/>
        <v>108</v>
      </c>
      <c r="F14197" s="484">
        <v>5.2686000000000002</v>
      </c>
      <c r="G14197" s="480">
        <v>15</v>
      </c>
      <c r="H14197" s="482">
        <v>0.40232699999999999</v>
      </c>
      <c r="I14197" s="483">
        <v>13.1</v>
      </c>
      <c r="J14197" s="484">
        <v>0.20130000000000001</v>
      </c>
      <c r="K14197" s="469">
        <f t="shared" si="1296"/>
        <v>13.095317987607096</v>
      </c>
      <c r="L14197" s="469">
        <f t="shared" si="1297"/>
        <v>-4.6820123929034452E-3</v>
      </c>
    </row>
    <row r="14198" spans="1:12">
      <c r="A14198" s="98" t="str">
        <f t="shared" si="1298"/>
        <v>D800-120</v>
      </c>
      <c r="B14198" s="98">
        <f t="shared" si="1294"/>
        <v>14</v>
      </c>
      <c r="C14198" s="98">
        <f t="shared" si="1295"/>
        <v>6</v>
      </c>
      <c r="D14198" s="98">
        <f t="shared" ref="D14198:D14209" si="1301">D14197</f>
        <v>174</v>
      </c>
      <c r="E14198" s="98">
        <f t="shared" si="1300"/>
        <v>109</v>
      </c>
      <c r="F14198" s="397">
        <f>F14197+(E14198-E14197)*(F14200-F14197)/(E14200-E14197)</f>
        <v>5.2780333333333331</v>
      </c>
      <c r="G14198" s="98">
        <v>15</v>
      </c>
      <c r="H14198" s="491">
        <f>H14197+(E14198-E14197)*(H14200-H14197)/(E14200-E14197)</f>
        <v>0.40056733333333333</v>
      </c>
      <c r="I14198" s="492">
        <f>I14197+(E14198-E14197)*(I14200-I14197)/(E14200-E14197)</f>
        <v>13.166666666666666</v>
      </c>
      <c r="J14198" s="397">
        <f>J14197+(E14198-E14197)*(J14200-J14197)/(E14200-E14197)</f>
        <v>0.19776666666666667</v>
      </c>
      <c r="K14198" s="469">
        <f t="shared" si="1296"/>
        <v>13.176394813356389</v>
      </c>
      <c r="L14198" s="469">
        <f t="shared" si="1297"/>
        <v>9.7281466897225499E-3</v>
      </c>
    </row>
    <row r="14199" spans="1:12">
      <c r="A14199" s="98" t="str">
        <f t="shared" si="1298"/>
        <v>D800-120</v>
      </c>
      <c r="B14199" s="98">
        <f t="shared" si="1294"/>
        <v>14</v>
      </c>
      <c r="C14199" s="98">
        <f t="shared" si="1295"/>
        <v>6</v>
      </c>
      <c r="D14199" s="98">
        <f t="shared" si="1301"/>
        <v>174</v>
      </c>
      <c r="E14199" s="98">
        <f t="shared" si="1300"/>
        <v>110</v>
      </c>
      <c r="F14199" s="397">
        <f>F14197+(E14199-E14197)*(F14200-F14197)/(E14200-E14197)</f>
        <v>5.287466666666667</v>
      </c>
      <c r="G14199" s="98">
        <v>15</v>
      </c>
      <c r="H14199" s="491">
        <f>H14197+(E14199-E14197)*(H14200-H14197)/(E14200-E14197)</f>
        <v>0.39880766666666667</v>
      </c>
      <c r="I14199" s="492">
        <f>I14197+(E14199-E14197)*(I14200-I14197)/(E14200-E14197)</f>
        <v>13.233333333333334</v>
      </c>
      <c r="J14199" s="397">
        <f>J14197+(E14199-E14197)*(J14200-J14197)/(E14200-E14197)</f>
        <v>0.19423333333333334</v>
      </c>
      <c r="K14199" s="469">
        <f t="shared" si="1296"/>
        <v>13.258187112751928</v>
      </c>
      <c r="L14199" s="469">
        <f t="shared" si="1297"/>
        <v>2.4853779418593902E-2</v>
      </c>
    </row>
    <row r="14200" spans="1:12">
      <c r="A14200" s="480" t="str">
        <f t="shared" si="1298"/>
        <v>D800-120</v>
      </c>
      <c r="B14200" s="480">
        <f t="shared" si="1294"/>
        <v>14</v>
      </c>
      <c r="C14200" s="480">
        <f t="shared" si="1295"/>
        <v>6</v>
      </c>
      <c r="D14200" s="480">
        <f t="shared" si="1301"/>
        <v>174</v>
      </c>
      <c r="E14200" s="480">
        <f t="shared" si="1300"/>
        <v>111</v>
      </c>
      <c r="F14200" s="484">
        <v>5.2968999999999999</v>
      </c>
      <c r="G14200" s="480">
        <v>15</v>
      </c>
      <c r="H14200" s="482">
        <v>0.39704800000000001</v>
      </c>
      <c r="I14200" s="483">
        <v>13.3</v>
      </c>
      <c r="J14200" s="484">
        <v>0.19070000000000001</v>
      </c>
      <c r="K14200" s="469">
        <f t="shared" si="1296"/>
        <v>13.340704398460639</v>
      </c>
      <c r="L14200" s="469">
        <f t="shared" si="1297"/>
        <v>4.0704398460638558E-2</v>
      </c>
    </row>
    <row r="14201" spans="1:12">
      <c r="A14201" s="98" t="str">
        <f t="shared" si="1298"/>
        <v>D800-120</v>
      </c>
      <c r="B14201" s="98">
        <f t="shared" si="1294"/>
        <v>14</v>
      </c>
      <c r="C14201" s="98">
        <f t="shared" si="1295"/>
        <v>6</v>
      </c>
      <c r="D14201" s="98">
        <f t="shared" si="1301"/>
        <v>174</v>
      </c>
      <c r="E14201" s="98">
        <f t="shared" si="1300"/>
        <v>112</v>
      </c>
      <c r="F14201" s="397">
        <f>F14200+(E14201-E14200)*(F14203-F14200)/(E14203-E14200)</f>
        <v>5.3062666666666667</v>
      </c>
      <c r="G14201" s="98">
        <v>15</v>
      </c>
      <c r="H14201" s="491">
        <f>H14200+(E14201-E14200)*(H14203-H14200)/(E14203-E14200)</f>
        <v>0.39527566666666669</v>
      </c>
      <c r="I14201" s="492">
        <f>I14200+(E14201-E14200)*(I14203-I14200)/(E14203-E14200)</f>
        <v>13.4</v>
      </c>
      <c r="J14201" s="397">
        <f>J14200+(E14201-E14200)*(J14203-J14200)/(E14203-E14200)</f>
        <v>0.18716666666666668</v>
      </c>
      <c r="K14201" s="469">
        <f t="shared" si="1296"/>
        <v>13.424217866518472</v>
      </c>
      <c r="L14201" s="469">
        <f t="shared" si="1297"/>
        <v>2.4217866518471354E-2</v>
      </c>
    </row>
    <row r="14202" spans="1:12">
      <c r="A14202" s="98" t="str">
        <f t="shared" si="1298"/>
        <v>D800-120</v>
      </c>
      <c r="B14202" s="98">
        <f t="shared" si="1294"/>
        <v>14</v>
      </c>
      <c r="C14202" s="98">
        <f t="shared" si="1295"/>
        <v>6</v>
      </c>
      <c r="D14202" s="98">
        <f t="shared" si="1301"/>
        <v>174</v>
      </c>
      <c r="E14202" s="98">
        <f t="shared" si="1300"/>
        <v>113</v>
      </c>
      <c r="F14202" s="397">
        <f>F14200+(E14202-E14200)*(F14203-F14200)/(E14203-E14200)</f>
        <v>5.3156333333333334</v>
      </c>
      <c r="G14202" s="98">
        <v>15</v>
      </c>
      <c r="H14202" s="491">
        <f>H14200+(E14202-E14200)*(H14203-H14200)/(E14203-E14200)</f>
        <v>0.39350333333333332</v>
      </c>
      <c r="I14202" s="492">
        <f>I14200+(E14202-E14200)*(I14203-I14200)/(E14203-E14200)</f>
        <v>13.5</v>
      </c>
      <c r="J14202" s="397">
        <f>J14200+(E14202-E14200)*(J14203-J14200)/(E14203-E14200)</f>
        <v>0.18363333333333334</v>
      </c>
      <c r="K14202" s="469">
        <f t="shared" si="1296"/>
        <v>13.508483621485629</v>
      </c>
      <c r="L14202" s="469">
        <f t="shared" si="1297"/>
        <v>8.4836214856292003E-3</v>
      </c>
    </row>
    <row r="14203" spans="1:12">
      <c r="A14203" s="480" t="str">
        <f t="shared" si="1298"/>
        <v>D800-120</v>
      </c>
      <c r="B14203" s="480">
        <f t="shared" si="1294"/>
        <v>14</v>
      </c>
      <c r="C14203" s="480">
        <f t="shared" si="1295"/>
        <v>6</v>
      </c>
      <c r="D14203" s="480">
        <f t="shared" si="1301"/>
        <v>174</v>
      </c>
      <c r="E14203" s="480">
        <f t="shared" si="1300"/>
        <v>114</v>
      </c>
      <c r="F14203" s="484">
        <v>5.3250000000000002</v>
      </c>
      <c r="G14203" s="480">
        <v>15</v>
      </c>
      <c r="H14203" s="482">
        <v>0.391731</v>
      </c>
      <c r="I14203" s="483">
        <v>13.6</v>
      </c>
      <c r="J14203" s="484">
        <v>0.18010000000000001</v>
      </c>
      <c r="K14203" s="469">
        <f t="shared" si="1296"/>
        <v>13.593511874219809</v>
      </c>
      <c r="L14203" s="469">
        <f t="shared" si="1297"/>
        <v>-6.4881257801907566E-3</v>
      </c>
    </row>
    <row r="14204" spans="1:12">
      <c r="A14204" s="98" t="str">
        <f t="shared" si="1298"/>
        <v>D800-120</v>
      </c>
      <c r="B14204" s="98">
        <f t="shared" si="1294"/>
        <v>14</v>
      </c>
      <c r="C14204" s="98">
        <f t="shared" si="1295"/>
        <v>6</v>
      </c>
      <c r="D14204" s="98">
        <f t="shared" si="1301"/>
        <v>174</v>
      </c>
      <c r="E14204" s="98">
        <f t="shared" si="1300"/>
        <v>115</v>
      </c>
      <c r="F14204" s="397">
        <f>F14203+(E14204-E14203)*(F14206-F14203)/(E14206-E14203)</f>
        <v>5.3342999999999998</v>
      </c>
      <c r="G14204" s="98">
        <v>15</v>
      </c>
      <c r="H14204" s="491">
        <f>H14203+(E14204-E14203)*(H14206-H14203)/(E14206-E14203)</f>
        <v>0.38994566666666669</v>
      </c>
      <c r="I14204" s="492">
        <f>I14203+(E14204-E14203)*(I14206-I14203)/(E14206-E14203)</f>
        <v>13.7</v>
      </c>
      <c r="J14204" s="397">
        <f>J14203+(E14204-E14203)*(J14206-J14203)/(E14206-E14203)</f>
        <v>0.17656666666666668</v>
      </c>
      <c r="K14204" s="469">
        <f t="shared" si="1296"/>
        <v>13.679598097854656</v>
      </c>
      <c r="L14204" s="469">
        <f t="shared" si="1297"/>
        <v>-2.0401902145342987E-2</v>
      </c>
    </row>
    <row r="14205" spans="1:12">
      <c r="A14205" s="98" t="str">
        <f t="shared" si="1298"/>
        <v>D800-120</v>
      </c>
      <c r="B14205" s="98">
        <f t="shared" ref="B14205:B14268" si="1302">INT(D14205/12)</f>
        <v>14</v>
      </c>
      <c r="C14205" s="98">
        <f t="shared" ref="C14205:C14268" si="1303">D14205-B14205*12</f>
        <v>6</v>
      </c>
      <c r="D14205" s="98">
        <f t="shared" si="1301"/>
        <v>174</v>
      </c>
      <c r="E14205" s="98">
        <f t="shared" si="1300"/>
        <v>116</v>
      </c>
      <c r="F14205" s="397">
        <f>F14203+(E14205-E14203)*(F14206-F14203)/(E14206-E14203)</f>
        <v>5.3436000000000003</v>
      </c>
      <c r="G14205" s="98">
        <v>15</v>
      </c>
      <c r="H14205" s="491">
        <f>H14203+(E14205-E14203)*(H14206-H14203)/(E14206-E14203)</f>
        <v>0.38816033333333333</v>
      </c>
      <c r="I14205" s="492">
        <f>I14203+(E14205-E14203)*(I14206-I14203)/(E14206-E14203)</f>
        <v>13.8</v>
      </c>
      <c r="J14205" s="397">
        <f>J14203+(E14205-E14203)*(J14206-J14203)/(E14206-E14203)</f>
        <v>0.17303333333333334</v>
      </c>
      <c r="K14205" s="469">
        <f t="shared" si="1296"/>
        <v>13.766476224171971</v>
      </c>
      <c r="L14205" s="469">
        <f t="shared" si="1297"/>
        <v>-3.3523775828030011E-2</v>
      </c>
    </row>
    <row r="14206" spans="1:12">
      <c r="A14206" s="480" t="str">
        <f t="shared" si="1298"/>
        <v>D800-120</v>
      </c>
      <c r="B14206" s="480">
        <f t="shared" si="1302"/>
        <v>14</v>
      </c>
      <c r="C14206" s="480">
        <f t="shared" si="1303"/>
        <v>6</v>
      </c>
      <c r="D14206" s="480">
        <f t="shared" si="1301"/>
        <v>174</v>
      </c>
      <c r="E14206" s="480">
        <f t="shared" si="1300"/>
        <v>117</v>
      </c>
      <c r="F14206" s="484">
        <v>5.3529</v>
      </c>
      <c r="G14206" s="480">
        <v>15</v>
      </c>
      <c r="H14206" s="482">
        <v>0.38637500000000002</v>
      </c>
      <c r="I14206" s="483">
        <v>13.9</v>
      </c>
      <c r="J14206" s="484">
        <v>0.16950000000000001</v>
      </c>
      <c r="K14206" s="469">
        <f t="shared" si="1296"/>
        <v>13.854157230669685</v>
      </c>
      <c r="L14206" s="469">
        <f t="shared" si="1297"/>
        <v>-4.5842769330315392E-2</v>
      </c>
    </row>
    <row r="14207" spans="1:12">
      <c r="A14207" s="98" t="str">
        <f t="shared" si="1298"/>
        <v>D800-120</v>
      </c>
      <c r="B14207" s="98">
        <f t="shared" si="1302"/>
        <v>14</v>
      </c>
      <c r="C14207" s="98">
        <f t="shared" si="1303"/>
        <v>6</v>
      </c>
      <c r="D14207" s="98">
        <f t="shared" si="1301"/>
        <v>174</v>
      </c>
      <c r="E14207" s="98">
        <f t="shared" si="1300"/>
        <v>118</v>
      </c>
      <c r="F14207" s="397">
        <f>F14206+(E14207-E14206)*(F14209-F14206)/(E14209-E14206)</f>
        <v>5.362166666666667</v>
      </c>
      <c r="G14207" s="98">
        <v>15</v>
      </c>
      <c r="H14207" s="491">
        <f>H14206+(E14207-E14206)*(H14209-H14206)/(E14209-E14206)</f>
        <v>0.38457600000000003</v>
      </c>
      <c r="I14207" s="492">
        <f>I14206+(E14207-E14206)*(I14209-I14206)/(E14209-E14206)</f>
        <v>13.966666666666667</v>
      </c>
      <c r="J14207" s="397">
        <f>J14206+(E14207-E14206)*(J14209-J14206)/(E14209-E14206)</f>
        <v>0.16596666666666668</v>
      </c>
      <c r="K14207" s="469">
        <f t="shared" si="1296"/>
        <v>13.943061102790258</v>
      </c>
      <c r="L14207" s="469">
        <f t="shared" si="1297"/>
        <v>-2.3605563876408553E-2</v>
      </c>
    </row>
    <row r="14208" spans="1:12">
      <c r="A14208" s="98" t="str">
        <f t="shared" si="1298"/>
        <v>D800-120</v>
      </c>
      <c r="B14208" s="98">
        <f t="shared" si="1302"/>
        <v>14</v>
      </c>
      <c r="C14208" s="98">
        <f t="shared" si="1303"/>
        <v>6</v>
      </c>
      <c r="D14208" s="98">
        <f t="shared" si="1301"/>
        <v>174</v>
      </c>
      <c r="E14208" s="98">
        <f t="shared" si="1300"/>
        <v>119</v>
      </c>
      <c r="F14208" s="397">
        <f>F14206+(E14208-E14206)*(F14209-F14206)/(E14209-E14206)</f>
        <v>5.3714333333333331</v>
      </c>
      <c r="G14208" s="98">
        <v>15</v>
      </c>
      <c r="H14208" s="491">
        <f>H14206+(E14208-E14206)*(H14209-H14206)/(E14209-E14206)</f>
        <v>0.38277699999999998</v>
      </c>
      <c r="I14208" s="492">
        <f>I14206+(E14208-E14206)*(I14209-I14206)/(E14209-E14206)</f>
        <v>14.033333333333333</v>
      </c>
      <c r="J14208" s="397">
        <f>J14206+(E14208-E14206)*(J14209-J14206)/(E14209-E14206)</f>
        <v>0.16243333333333335</v>
      </c>
      <c r="K14208" s="469">
        <f t="shared" si="1296"/>
        <v>14.032800647200155</v>
      </c>
      <c r="L14208" s="469">
        <f t="shared" si="1297"/>
        <v>-5.3268613317847269E-4</v>
      </c>
    </row>
    <row r="14209" spans="1:12">
      <c r="A14209" s="480" t="str">
        <f t="shared" si="1298"/>
        <v>D800-120</v>
      </c>
      <c r="B14209" s="480">
        <f t="shared" si="1302"/>
        <v>14</v>
      </c>
      <c r="C14209" s="480">
        <f t="shared" si="1303"/>
        <v>6</v>
      </c>
      <c r="D14209" s="480">
        <f t="shared" si="1301"/>
        <v>174</v>
      </c>
      <c r="E14209" s="480">
        <f t="shared" si="1300"/>
        <v>120</v>
      </c>
      <c r="F14209" s="484">
        <v>5.3807</v>
      </c>
      <c r="G14209" s="480">
        <v>15</v>
      </c>
      <c r="H14209" s="482">
        <v>0.38097799999999998</v>
      </c>
      <c r="I14209" s="483">
        <v>14.1</v>
      </c>
      <c r="J14209" s="484">
        <v>0.15890000000000001</v>
      </c>
      <c r="K14209" s="469">
        <f t="shared" si="1296"/>
        <v>14.123387702177029</v>
      </c>
      <c r="L14209" s="469">
        <f t="shared" si="1297"/>
        <v>2.3387702177029013E-2</v>
      </c>
    </row>
    <row r="14210" spans="1:12">
      <c r="A14210" s="480" t="s">
        <v>129</v>
      </c>
      <c r="B14210" s="480">
        <f t="shared" si="1302"/>
        <v>15</v>
      </c>
      <c r="C14210" s="480">
        <f t="shared" si="1303"/>
        <v>0</v>
      </c>
      <c r="D14210" s="480">
        <v>180</v>
      </c>
      <c r="E14210" s="480">
        <v>12</v>
      </c>
      <c r="F14210" s="484">
        <v>4.2671999999999999</v>
      </c>
      <c r="G14210" s="480">
        <v>15</v>
      </c>
      <c r="H14210" s="482">
        <v>0.54582900000000001</v>
      </c>
      <c r="I14210" s="483">
        <v>7.8</v>
      </c>
      <c r="J14210" s="484">
        <v>0.52470000000000006</v>
      </c>
      <c r="K14210" s="469">
        <f t="shared" si="1296"/>
        <v>7.8178330576059532</v>
      </c>
      <c r="L14210" s="469">
        <f t="shared" si="1297"/>
        <v>1.7833057605953329E-2</v>
      </c>
    </row>
    <row r="14211" spans="1:12">
      <c r="A14211" s="98" t="str">
        <f t="shared" ref="A14211:A14274" si="1304">A14210</f>
        <v>D800-120</v>
      </c>
      <c r="B14211" s="98">
        <f t="shared" si="1302"/>
        <v>15</v>
      </c>
      <c r="C14211" s="98">
        <f t="shared" si="1303"/>
        <v>0</v>
      </c>
      <c r="D14211" s="98">
        <f t="shared" ref="D14211:D14242" si="1305">D14210</f>
        <v>180</v>
      </c>
      <c r="E14211" s="98">
        <f t="shared" ref="E14211:E14274" si="1306">E14210+1</f>
        <v>13</v>
      </c>
      <c r="F14211" s="397">
        <f>F14210+(E14211-E14210)*(F14213-F14210)/(E14213-E14210)</f>
        <v>4.278833333333333</v>
      </c>
      <c r="G14211" s="98">
        <v>15</v>
      </c>
      <c r="H14211" s="491">
        <f>H14210+(E14211-E14210)*(H14213-H14210)/(E14213-E14210)</f>
        <v>0.54431333333333332</v>
      </c>
      <c r="I14211" s="492">
        <f>I14210+(E14211-E14210)*(I14213-I14210)/(E14213-E14210)</f>
        <v>7.833333333333333</v>
      </c>
      <c r="J14211" s="397">
        <f>J14210+(E14211-E14210)*(J14213-J14210)/(E14213-E14210)</f>
        <v>0.52140000000000009</v>
      </c>
      <c r="K14211" s="469">
        <f t="shared" si="1296"/>
        <v>7.8609746836993395</v>
      </c>
      <c r="L14211" s="469">
        <f t="shared" si="1297"/>
        <v>2.7641350366006456E-2</v>
      </c>
    </row>
    <row r="14212" spans="1:12">
      <c r="A14212" s="98" t="str">
        <f t="shared" si="1304"/>
        <v>D800-120</v>
      </c>
      <c r="B14212" s="98">
        <f t="shared" si="1302"/>
        <v>15</v>
      </c>
      <c r="C14212" s="98">
        <f t="shared" si="1303"/>
        <v>0</v>
      </c>
      <c r="D14212" s="98">
        <f t="shared" si="1305"/>
        <v>180</v>
      </c>
      <c r="E14212" s="98">
        <f t="shared" si="1306"/>
        <v>14</v>
      </c>
      <c r="F14212" s="397">
        <f>F14210+(E14212-E14210)*(F14213-F14210)/(E14213-E14210)</f>
        <v>4.2904666666666671</v>
      </c>
      <c r="G14212" s="98">
        <v>15</v>
      </c>
      <c r="H14212" s="491">
        <f>H14210+(E14212-E14210)*(H14213-H14210)/(E14213-E14210)</f>
        <v>0.54279766666666673</v>
      </c>
      <c r="I14212" s="492">
        <f>I14210+(E14212-E14210)*(I14213-I14210)/(E14213-E14210)</f>
        <v>7.8666666666666671</v>
      </c>
      <c r="J14212" s="397">
        <f>J14210+(E14212-E14210)*(J14213-J14210)/(E14213-E14210)</f>
        <v>0.5181</v>
      </c>
      <c r="K14212" s="469">
        <f t="shared" si="1296"/>
        <v>7.904357240543284</v>
      </c>
      <c r="L14212" s="469">
        <f t="shared" si="1297"/>
        <v>3.7690573876616895E-2</v>
      </c>
    </row>
    <row r="14213" spans="1:12">
      <c r="A14213" s="480" t="str">
        <f t="shared" si="1304"/>
        <v>D800-120</v>
      </c>
      <c r="B14213" s="480">
        <f t="shared" si="1302"/>
        <v>15</v>
      </c>
      <c r="C14213" s="480">
        <f t="shared" si="1303"/>
        <v>0</v>
      </c>
      <c r="D14213" s="480">
        <f t="shared" si="1305"/>
        <v>180</v>
      </c>
      <c r="E14213" s="480">
        <f t="shared" si="1306"/>
        <v>15</v>
      </c>
      <c r="F14213" s="484">
        <v>4.3021000000000003</v>
      </c>
      <c r="G14213" s="480">
        <v>15</v>
      </c>
      <c r="H14213" s="482">
        <v>0.54128200000000004</v>
      </c>
      <c r="I14213" s="483">
        <v>7.9</v>
      </c>
      <c r="J14213" s="484">
        <v>0.51480000000000004</v>
      </c>
      <c r="K14213" s="469">
        <f t="shared" si="1296"/>
        <v>7.9479827520590005</v>
      </c>
      <c r="L14213" s="469">
        <f t="shared" si="1297"/>
        <v>4.7982752059000155E-2</v>
      </c>
    </row>
    <row r="14214" spans="1:12">
      <c r="A14214" s="98" t="str">
        <f t="shared" si="1304"/>
        <v>D800-120</v>
      </c>
      <c r="B14214" s="98">
        <f t="shared" si="1302"/>
        <v>15</v>
      </c>
      <c r="C14214" s="98">
        <f t="shared" si="1303"/>
        <v>0</v>
      </c>
      <c r="D14214" s="98">
        <f t="shared" si="1305"/>
        <v>180</v>
      </c>
      <c r="E14214" s="98">
        <f t="shared" si="1306"/>
        <v>16</v>
      </c>
      <c r="F14214" s="397">
        <f>F14213+(E14214-E14213)*(F14216-F14213)/(E14216-E14213)</f>
        <v>4.3136000000000001</v>
      </c>
      <c r="G14214" s="98">
        <v>15</v>
      </c>
      <c r="H14214" s="491">
        <f>H14213+(E14214-E14213)*(H14216-H14213)/(E14216-E14213)</f>
        <v>0.53977433333333336</v>
      </c>
      <c r="I14214" s="492">
        <f>I14213+(E14214-E14213)*(I14216-I14213)/(E14216-E14213)</f>
        <v>7.9666666666666668</v>
      </c>
      <c r="J14214" s="397">
        <f>J14213+(E14214-E14213)*(J14216-J14213)/(E14216-E14213)</f>
        <v>0.51150000000000007</v>
      </c>
      <c r="K14214" s="469">
        <f t="shared" si="1296"/>
        <v>7.9914878007661221</v>
      </c>
      <c r="L14214" s="469">
        <f t="shared" si="1297"/>
        <v>2.48211340994553E-2</v>
      </c>
    </row>
    <row r="14215" spans="1:12">
      <c r="A14215" s="98" t="str">
        <f t="shared" si="1304"/>
        <v>D800-120</v>
      </c>
      <c r="B14215" s="98">
        <f t="shared" si="1302"/>
        <v>15</v>
      </c>
      <c r="C14215" s="98">
        <f t="shared" si="1303"/>
        <v>0</v>
      </c>
      <c r="D14215" s="98">
        <f t="shared" si="1305"/>
        <v>180</v>
      </c>
      <c r="E14215" s="98">
        <f t="shared" si="1306"/>
        <v>17</v>
      </c>
      <c r="F14215" s="397">
        <f>F14213+(E14215-E14213)*(F14216-F14213)/(E14216-E14213)</f>
        <v>4.3250999999999999</v>
      </c>
      <c r="G14215" s="98">
        <v>15</v>
      </c>
      <c r="H14215" s="491">
        <f>H14213+(E14215-E14213)*(H14216-H14213)/(E14216-E14213)</f>
        <v>0.53826666666666667</v>
      </c>
      <c r="I14215" s="492">
        <f>I14213+(E14215-E14213)*(I14216-I14213)/(E14216-E14213)</f>
        <v>8.0333333333333332</v>
      </c>
      <c r="J14215" s="397">
        <f>J14213+(E14215-E14213)*(J14216-J14213)/(E14216-E14213)</f>
        <v>0.50819999999999999</v>
      </c>
      <c r="K14215" s="469">
        <f t="shared" si="1296"/>
        <v>8.0352365618033197</v>
      </c>
      <c r="L14215" s="469">
        <f t="shared" si="1297"/>
        <v>1.9032284699864732E-3</v>
      </c>
    </row>
    <row r="14216" spans="1:12">
      <c r="A14216" s="480" t="str">
        <f t="shared" si="1304"/>
        <v>D800-120</v>
      </c>
      <c r="B14216" s="480">
        <f t="shared" si="1302"/>
        <v>15</v>
      </c>
      <c r="C14216" s="480">
        <f t="shared" si="1303"/>
        <v>0</v>
      </c>
      <c r="D14216" s="480">
        <f t="shared" si="1305"/>
        <v>180</v>
      </c>
      <c r="E14216" s="480">
        <f t="shared" si="1306"/>
        <v>18</v>
      </c>
      <c r="F14216" s="484">
        <v>4.3365999999999998</v>
      </c>
      <c r="G14216" s="480">
        <v>15</v>
      </c>
      <c r="H14216" s="482">
        <v>0.53675899999999999</v>
      </c>
      <c r="I14216" s="483">
        <v>8.1</v>
      </c>
      <c r="J14216" s="484">
        <v>0.50490000000000002</v>
      </c>
      <c r="K14216" s="469">
        <f t="shared" si="1296"/>
        <v>8.0792310888126693</v>
      </c>
      <c r="L14216" s="469">
        <f t="shared" si="1297"/>
        <v>-2.0768911187330374E-2</v>
      </c>
    </row>
    <row r="14217" spans="1:12">
      <c r="A14217" s="98" t="str">
        <f t="shared" si="1304"/>
        <v>D800-120</v>
      </c>
      <c r="B14217" s="98">
        <f t="shared" si="1302"/>
        <v>15</v>
      </c>
      <c r="C14217" s="98">
        <f t="shared" si="1303"/>
        <v>0</v>
      </c>
      <c r="D14217" s="98">
        <f t="shared" si="1305"/>
        <v>180</v>
      </c>
      <c r="E14217" s="98">
        <f t="shared" si="1306"/>
        <v>19</v>
      </c>
      <c r="F14217" s="397">
        <f>F14216+(E14217-E14216)*(F14219-F14216)/(E14219-E14216)</f>
        <v>4.3480333333333334</v>
      </c>
      <c r="G14217" s="98">
        <v>15</v>
      </c>
      <c r="H14217" s="491">
        <f>H14216+(E14217-E14216)*(H14219-H14216)/(E14219-E14216)</f>
        <v>0.53525800000000001</v>
      </c>
      <c r="I14217" s="492">
        <f>I14216+(E14217-E14216)*(I14219-I14216)/(E14219-E14216)</f>
        <v>8.1333333333333329</v>
      </c>
      <c r="J14217" s="397">
        <f>J14216+(E14217-E14216)*(J14219-J14216)/(E14219-E14216)</f>
        <v>0.50160000000000005</v>
      </c>
      <c r="K14217" s="469">
        <f t="shared" si="1296"/>
        <v>8.1232477297552457</v>
      </c>
      <c r="L14217" s="469">
        <f t="shared" si="1297"/>
        <v>-1.0085603578087188E-2</v>
      </c>
    </row>
    <row r="14218" spans="1:12">
      <c r="A14218" s="98" t="str">
        <f t="shared" si="1304"/>
        <v>D800-120</v>
      </c>
      <c r="B14218" s="98">
        <f t="shared" si="1302"/>
        <v>15</v>
      </c>
      <c r="C14218" s="98">
        <f t="shared" si="1303"/>
        <v>0</v>
      </c>
      <c r="D14218" s="98">
        <f t="shared" si="1305"/>
        <v>180</v>
      </c>
      <c r="E14218" s="98">
        <f t="shared" si="1306"/>
        <v>20</v>
      </c>
      <c r="F14218" s="397">
        <f>F14216+(E14218-E14216)*(F14219-F14216)/(E14219-E14216)</f>
        <v>4.3594666666666662</v>
      </c>
      <c r="G14218" s="98">
        <v>15</v>
      </c>
      <c r="H14218" s="491">
        <f>H14216+(E14218-E14216)*(H14219-H14216)/(E14219-E14216)</f>
        <v>0.53375699999999993</v>
      </c>
      <c r="I14218" s="492">
        <f>I14216+(E14218-E14216)*(I14219-I14216)/(E14219-E14216)</f>
        <v>8.1666666666666661</v>
      </c>
      <c r="J14218" s="397">
        <f>J14216+(E14218-E14216)*(J14219-J14216)/(E14219-E14216)</f>
        <v>0.49830000000000002</v>
      </c>
      <c r="K14218" s="469">
        <f t="shared" si="1296"/>
        <v>8.1675119327084555</v>
      </c>
      <c r="L14218" s="469">
        <f t="shared" si="1297"/>
        <v>8.4526604178947196E-4</v>
      </c>
    </row>
    <row r="14219" spans="1:12">
      <c r="A14219" s="480" t="str">
        <f t="shared" si="1304"/>
        <v>D800-120</v>
      </c>
      <c r="B14219" s="480">
        <f t="shared" si="1302"/>
        <v>15</v>
      </c>
      <c r="C14219" s="480">
        <f t="shared" si="1303"/>
        <v>0</v>
      </c>
      <c r="D14219" s="480">
        <f t="shared" si="1305"/>
        <v>180</v>
      </c>
      <c r="E14219" s="480">
        <f t="shared" si="1306"/>
        <v>21</v>
      </c>
      <c r="F14219" s="484">
        <v>4.3708999999999998</v>
      </c>
      <c r="G14219" s="480">
        <v>15</v>
      </c>
      <c r="H14219" s="482">
        <v>0.53225599999999995</v>
      </c>
      <c r="I14219" s="483">
        <v>8.1999999999999993</v>
      </c>
      <c r="J14219" s="484">
        <v>0.495</v>
      </c>
      <c r="K14219" s="469">
        <f t="shared" ref="K14219:K14282" si="1307">F14219/H14219</f>
        <v>8.212025792100043</v>
      </c>
      <c r="L14219" s="469">
        <f t="shared" ref="L14219:L14282" si="1308">K14219-I14219</f>
        <v>1.2025792100043731E-2</v>
      </c>
    </row>
    <row r="14220" spans="1:12">
      <c r="A14220" s="98" t="str">
        <f t="shared" si="1304"/>
        <v>D800-120</v>
      </c>
      <c r="B14220" s="98">
        <f t="shared" si="1302"/>
        <v>15</v>
      </c>
      <c r="C14220" s="98">
        <f t="shared" si="1303"/>
        <v>0</v>
      </c>
      <c r="D14220" s="98">
        <f t="shared" si="1305"/>
        <v>180</v>
      </c>
      <c r="E14220" s="98">
        <f t="shared" si="1306"/>
        <v>22</v>
      </c>
      <c r="F14220" s="397">
        <f>F14219+(E14220-E14219)*(F14222-F14219)/(E14222-E14219)</f>
        <v>4.3822333333333328</v>
      </c>
      <c r="G14220" s="98">
        <v>15</v>
      </c>
      <c r="H14220" s="491">
        <f>H14219+(E14220-E14219)*(H14222-H14219)/(E14222-E14219)</f>
        <v>0.53076133333333331</v>
      </c>
      <c r="I14220" s="492">
        <f>I14219+(E14220-E14219)*(I14222-I14219)/(E14222-E14219)</f>
        <v>8.2333333333333325</v>
      </c>
      <c r="J14220" s="397">
        <f>J14219+(E14220-E14219)*(J14222-J14219)/(E14222-E14219)</f>
        <v>0.49169999999999997</v>
      </c>
      <c r="K14220" s="469">
        <f t="shared" si="1307"/>
        <v>8.2565044929170917</v>
      </c>
      <c r="L14220" s="469">
        <f t="shared" si="1308"/>
        <v>2.3171159583759149E-2</v>
      </c>
    </row>
    <row r="14221" spans="1:12">
      <c r="A14221" s="98" t="str">
        <f t="shared" si="1304"/>
        <v>D800-120</v>
      </c>
      <c r="B14221" s="98">
        <f t="shared" si="1302"/>
        <v>15</v>
      </c>
      <c r="C14221" s="98">
        <f t="shared" si="1303"/>
        <v>0</v>
      </c>
      <c r="D14221" s="98">
        <f t="shared" si="1305"/>
        <v>180</v>
      </c>
      <c r="E14221" s="98">
        <f t="shared" si="1306"/>
        <v>23</v>
      </c>
      <c r="F14221" s="397">
        <f>F14219+(E14221-E14219)*(F14222-F14219)/(E14222-E14219)</f>
        <v>4.3935666666666666</v>
      </c>
      <c r="G14221" s="98">
        <v>15</v>
      </c>
      <c r="H14221" s="491">
        <f>H14219+(E14221-E14219)*(H14222-H14219)/(E14222-E14219)</f>
        <v>0.52926666666666666</v>
      </c>
      <c r="I14221" s="492">
        <f>I14219+(E14221-E14219)*(I14222-I14219)/(E14222-E14219)</f>
        <v>8.2666666666666675</v>
      </c>
      <c r="J14221" s="397">
        <f>J14219+(E14221-E14219)*(J14222-J14219)/(E14222-E14219)</f>
        <v>0.4884</v>
      </c>
      <c r="K14221" s="469">
        <f t="shared" si="1307"/>
        <v>8.3012344123945088</v>
      </c>
      <c r="L14221" s="469">
        <f t="shared" si="1308"/>
        <v>3.456774572784127E-2</v>
      </c>
    </row>
    <row r="14222" spans="1:12">
      <c r="A14222" s="480" t="str">
        <f t="shared" si="1304"/>
        <v>D800-120</v>
      </c>
      <c r="B14222" s="480">
        <f t="shared" si="1302"/>
        <v>15</v>
      </c>
      <c r="C14222" s="480">
        <f t="shared" si="1303"/>
        <v>0</v>
      </c>
      <c r="D14222" s="480">
        <f t="shared" si="1305"/>
        <v>180</v>
      </c>
      <c r="E14222" s="480">
        <f t="shared" si="1306"/>
        <v>24</v>
      </c>
      <c r="F14222" s="484">
        <v>4.4048999999999996</v>
      </c>
      <c r="G14222" s="480">
        <v>15</v>
      </c>
      <c r="H14222" s="482">
        <v>0.52777200000000002</v>
      </c>
      <c r="I14222" s="483">
        <v>8.3000000000000007</v>
      </c>
      <c r="J14222" s="484">
        <v>0.48509999999999998</v>
      </c>
      <c r="K14222" s="469">
        <f t="shared" si="1307"/>
        <v>8.3462176849093908</v>
      </c>
      <c r="L14222" s="469">
        <f t="shared" si="1308"/>
        <v>4.6217684909390044E-2</v>
      </c>
    </row>
    <row r="14223" spans="1:12">
      <c r="A14223" s="98" t="str">
        <f t="shared" si="1304"/>
        <v>D800-120</v>
      </c>
      <c r="B14223" s="98">
        <f t="shared" si="1302"/>
        <v>15</v>
      </c>
      <c r="C14223" s="98">
        <f t="shared" si="1303"/>
        <v>0</v>
      </c>
      <c r="D14223" s="98">
        <f t="shared" si="1305"/>
        <v>180</v>
      </c>
      <c r="E14223" s="98">
        <f t="shared" si="1306"/>
        <v>25</v>
      </c>
      <c r="F14223" s="397">
        <f>F14222+(E14223-E14222)*(F14225-F14222)/(E14225-E14222)</f>
        <v>4.4161333333333328</v>
      </c>
      <c r="G14223" s="98">
        <v>15</v>
      </c>
      <c r="H14223" s="491">
        <f>H14222+(E14223-E14222)*(H14225-H14222)/(E14225-E14222)</f>
        <v>0.52628300000000006</v>
      </c>
      <c r="I14223" s="492">
        <f>I14222+(E14223-E14222)*(I14225-I14222)/(E14225-E14222)</f>
        <v>8.3666666666666671</v>
      </c>
      <c r="J14223" s="397">
        <f>J14222+(E14223-E14222)*(J14225-J14222)/(E14225-E14222)</f>
        <v>0.48180000000000001</v>
      </c>
      <c r="K14223" s="469">
        <f t="shared" si="1307"/>
        <v>8.391176103604586</v>
      </c>
      <c r="L14223" s="469">
        <f t="shared" si="1308"/>
        <v>2.4509436937918849E-2</v>
      </c>
    </row>
    <row r="14224" spans="1:12">
      <c r="A14224" s="98" t="str">
        <f t="shared" si="1304"/>
        <v>D800-120</v>
      </c>
      <c r="B14224" s="98">
        <f t="shared" si="1302"/>
        <v>15</v>
      </c>
      <c r="C14224" s="98">
        <f t="shared" si="1303"/>
        <v>0</v>
      </c>
      <c r="D14224" s="98">
        <f t="shared" si="1305"/>
        <v>180</v>
      </c>
      <c r="E14224" s="98">
        <f t="shared" si="1306"/>
        <v>26</v>
      </c>
      <c r="F14224" s="397">
        <f>F14222+(E14224-E14222)*(F14225-F14222)/(E14225-E14222)</f>
        <v>4.4273666666666669</v>
      </c>
      <c r="G14224" s="98">
        <v>15</v>
      </c>
      <c r="H14224" s="491">
        <f>H14222+(E14224-E14222)*(H14225-H14222)/(E14225-E14222)</f>
        <v>0.52479399999999998</v>
      </c>
      <c r="I14224" s="492">
        <f>I14222+(E14224-E14222)*(I14225-I14222)/(E14225-E14222)</f>
        <v>8.4333333333333336</v>
      </c>
      <c r="J14224" s="397">
        <f>J14222+(E14224-E14222)*(J14225-J14222)/(E14225-E14222)</f>
        <v>0.47849999999999998</v>
      </c>
      <c r="K14224" s="469">
        <f t="shared" si="1307"/>
        <v>8.4363896436824106</v>
      </c>
      <c r="L14224" s="469">
        <f t="shared" si="1308"/>
        <v>3.0563103490770516E-3</v>
      </c>
    </row>
    <row r="14225" spans="1:12">
      <c r="A14225" s="480" t="str">
        <f t="shared" si="1304"/>
        <v>D800-120</v>
      </c>
      <c r="B14225" s="480">
        <f t="shared" si="1302"/>
        <v>15</v>
      </c>
      <c r="C14225" s="480">
        <f t="shared" si="1303"/>
        <v>0</v>
      </c>
      <c r="D14225" s="480">
        <f t="shared" si="1305"/>
        <v>180</v>
      </c>
      <c r="E14225" s="480">
        <f t="shared" si="1306"/>
        <v>27</v>
      </c>
      <c r="F14225" s="484">
        <v>4.4386000000000001</v>
      </c>
      <c r="G14225" s="480">
        <v>15</v>
      </c>
      <c r="H14225" s="482">
        <v>0.52330500000000002</v>
      </c>
      <c r="I14225" s="483">
        <v>8.5</v>
      </c>
      <c r="J14225" s="484">
        <v>0.47520000000000001</v>
      </c>
      <c r="K14225" s="469">
        <f t="shared" si="1307"/>
        <v>8.4818604828923849</v>
      </c>
      <c r="L14225" s="469">
        <f t="shared" si="1308"/>
        <v>-1.8139517107615077E-2</v>
      </c>
    </row>
    <row r="14226" spans="1:12">
      <c r="A14226" s="98" t="str">
        <f t="shared" si="1304"/>
        <v>D800-120</v>
      </c>
      <c r="B14226" s="98">
        <f t="shared" si="1302"/>
        <v>15</v>
      </c>
      <c r="C14226" s="98">
        <f t="shared" si="1303"/>
        <v>0</v>
      </c>
      <c r="D14226" s="98">
        <f t="shared" si="1305"/>
        <v>180</v>
      </c>
      <c r="E14226" s="98">
        <f t="shared" si="1306"/>
        <v>28</v>
      </c>
      <c r="F14226" s="397">
        <f>F14225+(E14226-E14225)*(F14228-F14225)/(E14228-E14225)</f>
        <v>4.4497666666666671</v>
      </c>
      <c r="G14226" s="98">
        <v>15</v>
      </c>
      <c r="H14226" s="491">
        <f>H14225+(E14226-E14225)*(H14228-H14225)/(E14228-E14225)</f>
        <v>0.52182066666666671</v>
      </c>
      <c r="I14226" s="492">
        <f>I14225+(E14226-E14225)*(I14228-I14225)/(E14228-E14225)</f>
        <v>8.5333333333333332</v>
      </c>
      <c r="J14226" s="397">
        <f>J14225+(E14226-E14225)*(J14228-J14225)/(E14228-E14225)</f>
        <v>0.47189999999999999</v>
      </c>
      <c r="K14226" s="469">
        <f t="shared" si="1307"/>
        <v>8.5273868033845606</v>
      </c>
      <c r="L14226" s="469">
        <f t="shared" si="1308"/>
        <v>-5.9465299487726497E-3</v>
      </c>
    </row>
    <row r="14227" spans="1:12">
      <c r="A14227" s="98" t="str">
        <f t="shared" si="1304"/>
        <v>D800-120</v>
      </c>
      <c r="B14227" s="98">
        <f t="shared" si="1302"/>
        <v>15</v>
      </c>
      <c r="C14227" s="98">
        <f t="shared" si="1303"/>
        <v>0</v>
      </c>
      <c r="D14227" s="98">
        <f t="shared" si="1305"/>
        <v>180</v>
      </c>
      <c r="E14227" s="98">
        <f t="shared" si="1306"/>
        <v>29</v>
      </c>
      <c r="F14227" s="397">
        <f>F14225+(E14227-E14225)*(F14228-F14225)/(E14228-E14225)</f>
        <v>4.4609333333333332</v>
      </c>
      <c r="G14227" s="98">
        <v>15</v>
      </c>
      <c r="H14227" s="491">
        <f>H14225+(E14227-E14225)*(H14228-H14225)/(E14228-E14225)</f>
        <v>0.52033633333333329</v>
      </c>
      <c r="I14227" s="492">
        <f>I14225+(E14227-E14225)*(I14228-I14225)/(E14228-E14225)</f>
        <v>8.5666666666666664</v>
      </c>
      <c r="J14227" s="397">
        <f>J14225+(E14227-E14225)*(J14228-J14225)/(E14228-E14225)</f>
        <v>0.46860000000000002</v>
      </c>
      <c r="K14227" s="469">
        <f t="shared" si="1307"/>
        <v>8.5731728644741967</v>
      </c>
      <c r="L14227" s="469">
        <f t="shared" si="1308"/>
        <v>6.5061978075302562E-3</v>
      </c>
    </row>
    <row r="14228" spans="1:12">
      <c r="A14228" s="480" t="str">
        <f t="shared" si="1304"/>
        <v>D800-120</v>
      </c>
      <c r="B14228" s="480">
        <f t="shared" si="1302"/>
        <v>15</v>
      </c>
      <c r="C14228" s="480">
        <f t="shared" si="1303"/>
        <v>0</v>
      </c>
      <c r="D14228" s="480">
        <f t="shared" si="1305"/>
        <v>180</v>
      </c>
      <c r="E14228" s="480">
        <f t="shared" si="1306"/>
        <v>30</v>
      </c>
      <c r="F14228" s="484">
        <v>4.4721000000000002</v>
      </c>
      <c r="G14228" s="480">
        <v>15</v>
      </c>
      <c r="H14228" s="482">
        <v>0.51885199999999998</v>
      </c>
      <c r="I14228" s="483">
        <v>8.6</v>
      </c>
      <c r="J14228" s="484">
        <v>0.46529999999999999</v>
      </c>
      <c r="K14228" s="469">
        <f t="shared" si="1307"/>
        <v>8.6192208953612983</v>
      </c>
      <c r="L14228" s="469">
        <f t="shared" si="1308"/>
        <v>1.9220895361298673E-2</v>
      </c>
    </row>
    <row r="14229" spans="1:12">
      <c r="A14229" s="98" t="str">
        <f t="shared" si="1304"/>
        <v>D800-120</v>
      </c>
      <c r="B14229" s="98">
        <f t="shared" si="1302"/>
        <v>15</v>
      </c>
      <c r="C14229" s="98">
        <f t="shared" si="1303"/>
        <v>0</v>
      </c>
      <c r="D14229" s="98">
        <f t="shared" si="1305"/>
        <v>180</v>
      </c>
      <c r="E14229" s="98">
        <f t="shared" si="1306"/>
        <v>31</v>
      </c>
      <c r="F14229" s="397">
        <f>F14228+(E14229-E14228)*(F14231-F14228)/(E14231-E14228)</f>
        <v>4.4832000000000001</v>
      </c>
      <c r="G14229" s="98">
        <v>15</v>
      </c>
      <c r="H14229" s="491">
        <f>H14228+(E14229-E14228)*(H14231-H14228)/(E14231-E14228)</f>
        <v>0.51737166666666667</v>
      </c>
      <c r="I14229" s="492">
        <f>I14228+(E14229-E14228)*(I14231-I14228)/(E14231-E14228)</f>
        <v>8.6666666666666661</v>
      </c>
      <c r="J14229" s="397">
        <f>J14228+(E14229-E14228)*(J14231-J14228)/(E14231-E14228)</f>
        <v>0.46200000000000002</v>
      </c>
      <c r="K14229" s="469">
        <f t="shared" si="1307"/>
        <v>8.6653372978162064</v>
      </c>
      <c r="L14229" s="469">
        <f t="shared" si="1308"/>
        <v>-1.3293688504596446E-3</v>
      </c>
    </row>
    <row r="14230" spans="1:12">
      <c r="A14230" s="98" t="str">
        <f t="shared" si="1304"/>
        <v>D800-120</v>
      </c>
      <c r="B14230" s="98">
        <f t="shared" si="1302"/>
        <v>15</v>
      </c>
      <c r="C14230" s="98">
        <f t="shared" si="1303"/>
        <v>0</v>
      </c>
      <c r="D14230" s="98">
        <f t="shared" si="1305"/>
        <v>180</v>
      </c>
      <c r="E14230" s="98">
        <f t="shared" si="1306"/>
        <v>32</v>
      </c>
      <c r="F14230" s="397">
        <f>F14228+(E14230-E14228)*(F14231-F14228)/(E14231-E14228)</f>
        <v>4.4943</v>
      </c>
      <c r="G14230" s="98">
        <v>15</v>
      </c>
      <c r="H14230" s="491">
        <f>H14228+(E14230-E14228)*(H14231-H14228)/(E14231-E14228)</f>
        <v>0.51589133333333326</v>
      </c>
      <c r="I14230" s="492">
        <f>I14228+(E14230-E14228)*(I14231-I14228)/(E14231-E14228)</f>
        <v>8.7333333333333343</v>
      </c>
      <c r="J14230" s="397">
        <f>J14228+(E14230-E14228)*(J14231-J14228)/(E14231-E14228)</f>
        <v>0.4587</v>
      </c>
      <c r="K14230" s="469">
        <f t="shared" si="1307"/>
        <v>8.7117183592927212</v>
      </c>
      <c r="L14230" s="469">
        <f t="shared" si="1308"/>
        <v>-2.1614974040613077E-2</v>
      </c>
    </row>
    <row r="14231" spans="1:12">
      <c r="A14231" s="480" t="str">
        <f t="shared" si="1304"/>
        <v>D800-120</v>
      </c>
      <c r="B14231" s="480">
        <f t="shared" si="1302"/>
        <v>15</v>
      </c>
      <c r="C14231" s="480">
        <f t="shared" si="1303"/>
        <v>0</v>
      </c>
      <c r="D14231" s="480">
        <f t="shared" si="1305"/>
        <v>180</v>
      </c>
      <c r="E14231" s="480">
        <f t="shared" si="1306"/>
        <v>33</v>
      </c>
      <c r="F14231" s="484">
        <v>4.5053999999999998</v>
      </c>
      <c r="G14231" s="480">
        <v>15</v>
      </c>
      <c r="H14231" s="482">
        <v>0.51441099999999995</v>
      </c>
      <c r="I14231" s="483">
        <v>8.8000000000000007</v>
      </c>
      <c r="J14231" s="484">
        <v>0.45540000000000003</v>
      </c>
      <c r="K14231" s="469">
        <f t="shared" si="1307"/>
        <v>8.7583663646383929</v>
      </c>
      <c r="L14231" s="469">
        <f t="shared" si="1308"/>
        <v>-4.1633635361607801E-2</v>
      </c>
    </row>
    <row r="14232" spans="1:12">
      <c r="A14232" s="98" t="str">
        <f t="shared" si="1304"/>
        <v>D800-120</v>
      </c>
      <c r="B14232" s="98">
        <f t="shared" si="1302"/>
        <v>15</v>
      </c>
      <c r="C14232" s="98">
        <f t="shared" si="1303"/>
        <v>0</v>
      </c>
      <c r="D14232" s="98">
        <f t="shared" si="1305"/>
        <v>180</v>
      </c>
      <c r="E14232" s="98">
        <f t="shared" si="1306"/>
        <v>34</v>
      </c>
      <c r="F14232" s="397">
        <f>F14231+(E14232-E14231)*(F14234-F14231)/(E14234-E14231)</f>
        <v>4.5163666666666664</v>
      </c>
      <c r="G14232" s="98">
        <v>15</v>
      </c>
      <c r="H14232" s="491">
        <f>H14231+(E14232-E14231)*(H14234-H14231)/(E14234-E14231)</f>
        <v>0.512934</v>
      </c>
      <c r="I14232" s="492">
        <f>I14231+(E14232-E14231)*(I14234-I14231)/(E14234-E14231)</f>
        <v>8.8333333333333339</v>
      </c>
      <c r="J14232" s="397">
        <f>J14231+(E14232-E14231)*(J14234-J14231)/(E14234-E14231)</f>
        <v>0.4521</v>
      </c>
      <c r="K14232" s="469">
        <f t="shared" si="1307"/>
        <v>8.8049664609221967</v>
      </c>
      <c r="L14232" s="469">
        <f t="shared" si="1308"/>
        <v>-2.8366872411137223E-2</v>
      </c>
    </row>
    <row r="14233" spans="1:12">
      <c r="A14233" s="98" t="str">
        <f t="shared" si="1304"/>
        <v>D800-120</v>
      </c>
      <c r="B14233" s="98">
        <f t="shared" si="1302"/>
        <v>15</v>
      </c>
      <c r="C14233" s="98">
        <f t="shared" si="1303"/>
        <v>0</v>
      </c>
      <c r="D14233" s="98">
        <f t="shared" si="1305"/>
        <v>180</v>
      </c>
      <c r="E14233" s="98">
        <f t="shared" si="1306"/>
        <v>35</v>
      </c>
      <c r="F14233" s="397">
        <f>F14231+(E14233-E14231)*(F14234-F14231)/(E14234-E14231)</f>
        <v>4.527333333333333</v>
      </c>
      <c r="G14233" s="98">
        <v>15</v>
      </c>
      <c r="H14233" s="491">
        <f>H14231+(E14233-E14231)*(H14234-H14231)/(E14234-E14231)</f>
        <v>0.51145699999999994</v>
      </c>
      <c r="I14233" s="492">
        <f>I14231+(E14233-E14231)*(I14234-I14231)/(E14234-E14231)</f>
        <v>8.8666666666666671</v>
      </c>
      <c r="J14233" s="397">
        <f>J14231+(E14233-E14231)*(J14234-J14231)/(E14234-E14231)</f>
        <v>0.44880000000000003</v>
      </c>
      <c r="K14233" s="469">
        <f t="shared" si="1307"/>
        <v>8.8518357033598782</v>
      </c>
      <c r="L14233" s="469">
        <f t="shared" si="1308"/>
        <v>-1.4830963306788902E-2</v>
      </c>
    </row>
    <row r="14234" spans="1:12">
      <c r="A14234" s="480" t="str">
        <f t="shared" si="1304"/>
        <v>D800-120</v>
      </c>
      <c r="B14234" s="480">
        <f t="shared" si="1302"/>
        <v>15</v>
      </c>
      <c r="C14234" s="480">
        <f t="shared" si="1303"/>
        <v>0</v>
      </c>
      <c r="D14234" s="480">
        <f t="shared" si="1305"/>
        <v>180</v>
      </c>
      <c r="E14234" s="480">
        <f t="shared" si="1306"/>
        <v>36</v>
      </c>
      <c r="F14234" s="484">
        <v>4.5382999999999996</v>
      </c>
      <c r="G14234" s="480">
        <v>15</v>
      </c>
      <c r="H14234" s="482">
        <v>0.50997999999999999</v>
      </c>
      <c r="I14234" s="483">
        <v>8.9</v>
      </c>
      <c r="J14234" s="484">
        <v>0.44550000000000001</v>
      </c>
      <c r="K14234" s="469">
        <f t="shared" si="1307"/>
        <v>8.8989764304482524</v>
      </c>
      <c r="L14234" s="469">
        <f t="shared" si="1308"/>
        <v>-1.0235695517479826E-3</v>
      </c>
    </row>
    <row r="14235" spans="1:12">
      <c r="A14235" s="98" t="str">
        <f t="shared" si="1304"/>
        <v>D800-120</v>
      </c>
      <c r="B14235" s="98">
        <f t="shared" si="1302"/>
        <v>15</v>
      </c>
      <c r="C14235" s="98">
        <f t="shared" si="1303"/>
        <v>0</v>
      </c>
      <c r="D14235" s="98">
        <f t="shared" si="1305"/>
        <v>180</v>
      </c>
      <c r="E14235" s="98">
        <f t="shared" si="1306"/>
        <v>37</v>
      </c>
      <c r="F14235" s="397">
        <f>F14234+(E14235-E14234)*(F14237-F14234)/(E14237-E14234)</f>
        <v>4.5492333333333335</v>
      </c>
      <c r="G14235" s="98">
        <v>15</v>
      </c>
      <c r="H14235" s="491">
        <f>H14234+(E14235-E14234)*(H14237-H14234)/(E14237-E14234)</f>
        <v>0.50850566666666663</v>
      </c>
      <c r="I14235" s="492">
        <f>I14234+(E14235-E14234)*(I14237-I14234)/(E14237-E14234)</f>
        <v>8.9333333333333336</v>
      </c>
      <c r="J14235" s="397">
        <f>J14234+(E14235-E14234)*(J14237-J14234)/(E14237-E14234)</f>
        <v>0.44219999999999998</v>
      </c>
      <c r="K14235" s="469">
        <f t="shared" si="1307"/>
        <v>8.9462785403243625</v>
      </c>
      <c r="L14235" s="469">
        <f t="shared" si="1308"/>
        <v>1.2945206991028968E-2</v>
      </c>
    </row>
    <row r="14236" spans="1:12">
      <c r="A14236" s="98" t="str">
        <f t="shared" si="1304"/>
        <v>D800-120</v>
      </c>
      <c r="B14236" s="98">
        <f t="shared" si="1302"/>
        <v>15</v>
      </c>
      <c r="C14236" s="98">
        <f t="shared" si="1303"/>
        <v>0</v>
      </c>
      <c r="D14236" s="98">
        <f t="shared" si="1305"/>
        <v>180</v>
      </c>
      <c r="E14236" s="98">
        <f t="shared" si="1306"/>
        <v>38</v>
      </c>
      <c r="F14236" s="397">
        <f>F14234+(E14236-E14234)*(F14237-F14234)/(E14237-E14234)</f>
        <v>4.5601666666666665</v>
      </c>
      <c r="G14236" s="98">
        <v>15</v>
      </c>
      <c r="H14236" s="491">
        <f>H14234+(E14236-E14234)*(H14237-H14234)/(E14237-E14234)</f>
        <v>0.50703133333333339</v>
      </c>
      <c r="I14236" s="492">
        <f>I14234+(E14236-E14234)*(I14237-I14234)/(E14237-E14234)</f>
        <v>8.9666666666666668</v>
      </c>
      <c r="J14236" s="397">
        <f>J14234+(E14236-E14234)*(J14237-J14234)/(E14237-E14234)</f>
        <v>0.43890000000000001</v>
      </c>
      <c r="K14236" s="469">
        <f t="shared" si="1307"/>
        <v>8.9938557380411712</v>
      </c>
      <c r="L14236" s="469">
        <f t="shared" si="1308"/>
        <v>2.7189071374504437E-2</v>
      </c>
    </row>
    <row r="14237" spans="1:12">
      <c r="A14237" s="480" t="str">
        <f t="shared" si="1304"/>
        <v>D800-120</v>
      </c>
      <c r="B14237" s="480">
        <f t="shared" si="1302"/>
        <v>15</v>
      </c>
      <c r="C14237" s="480">
        <f t="shared" si="1303"/>
        <v>0</v>
      </c>
      <c r="D14237" s="480">
        <f t="shared" si="1305"/>
        <v>180</v>
      </c>
      <c r="E14237" s="480">
        <f t="shared" si="1306"/>
        <v>39</v>
      </c>
      <c r="F14237" s="484">
        <v>4.5711000000000004</v>
      </c>
      <c r="G14237" s="480">
        <v>15</v>
      </c>
      <c r="H14237" s="482">
        <v>0.50555700000000003</v>
      </c>
      <c r="I14237" s="483">
        <v>9</v>
      </c>
      <c r="J14237" s="484">
        <v>0.43559999999999999</v>
      </c>
      <c r="K14237" s="469">
        <f t="shared" si="1307"/>
        <v>9.0417104302778917</v>
      </c>
      <c r="L14237" s="469">
        <f t="shared" si="1308"/>
        <v>4.1710430277891675E-2</v>
      </c>
    </row>
    <row r="14238" spans="1:12">
      <c r="A14238" s="98" t="str">
        <f t="shared" si="1304"/>
        <v>D800-120</v>
      </c>
      <c r="B14238" s="98">
        <f t="shared" si="1302"/>
        <v>15</v>
      </c>
      <c r="C14238" s="98">
        <f t="shared" si="1303"/>
        <v>0</v>
      </c>
      <c r="D14238" s="98">
        <f t="shared" si="1305"/>
        <v>180</v>
      </c>
      <c r="E14238" s="98">
        <f t="shared" si="1306"/>
        <v>40</v>
      </c>
      <c r="F14238" s="397">
        <f>F14237+(E14238-E14237)*(F14240-F14237)/(E14240-E14237)</f>
        <v>4.5819333333333336</v>
      </c>
      <c r="G14238" s="98">
        <v>15</v>
      </c>
      <c r="H14238" s="491">
        <f>H14237+(E14238-E14237)*(H14240-H14237)/(E14240-E14237)</f>
        <v>0.50408500000000001</v>
      </c>
      <c r="I14238" s="492">
        <f>I14237+(E14238-E14237)*(I14240-I14237)/(E14240-E14237)</f>
        <v>9.0666666666666664</v>
      </c>
      <c r="J14238" s="397">
        <f>J14237+(E14238-E14237)*(J14240-J14237)/(E14240-E14237)</f>
        <v>0.43230000000000002</v>
      </c>
      <c r="K14238" s="469">
        <f t="shared" si="1307"/>
        <v>9.089604597108293</v>
      </c>
      <c r="L14238" s="469">
        <f t="shared" si="1308"/>
        <v>2.2937930441626619E-2</v>
      </c>
    </row>
    <row r="14239" spans="1:12">
      <c r="A14239" s="98" t="str">
        <f t="shared" si="1304"/>
        <v>D800-120</v>
      </c>
      <c r="B14239" s="98">
        <f t="shared" si="1302"/>
        <v>15</v>
      </c>
      <c r="C14239" s="98">
        <f t="shared" si="1303"/>
        <v>0</v>
      </c>
      <c r="D14239" s="98">
        <f t="shared" si="1305"/>
        <v>180</v>
      </c>
      <c r="E14239" s="98">
        <f t="shared" si="1306"/>
        <v>41</v>
      </c>
      <c r="F14239" s="397">
        <f>F14237+(E14239-E14237)*(F14240-F14237)/(E14240-E14237)</f>
        <v>4.5927666666666669</v>
      </c>
      <c r="G14239" s="98">
        <v>15</v>
      </c>
      <c r="H14239" s="491">
        <f>H14237+(E14239-E14237)*(H14240-H14237)/(E14240-E14237)</f>
        <v>0.50261299999999998</v>
      </c>
      <c r="I14239" s="492">
        <f>I14237+(E14239-E14237)*(I14240-I14237)/(E14240-E14237)</f>
        <v>9.1333333333333329</v>
      </c>
      <c r="J14239" s="397">
        <f>J14237+(E14239-E14237)*(J14240-J14237)/(E14240-E14237)</f>
        <v>0.42899999999999999</v>
      </c>
      <c r="K14239" s="469">
        <f t="shared" si="1307"/>
        <v>9.1377792987182325</v>
      </c>
      <c r="L14239" s="469">
        <f t="shared" si="1308"/>
        <v>4.4459653848996084E-3</v>
      </c>
    </row>
    <row r="14240" spans="1:12">
      <c r="A14240" s="480" t="str">
        <f t="shared" si="1304"/>
        <v>D800-120</v>
      </c>
      <c r="B14240" s="480">
        <f t="shared" si="1302"/>
        <v>15</v>
      </c>
      <c r="C14240" s="480">
        <f t="shared" si="1303"/>
        <v>0</v>
      </c>
      <c r="D14240" s="480">
        <f t="shared" si="1305"/>
        <v>180</v>
      </c>
      <c r="E14240" s="480">
        <f t="shared" si="1306"/>
        <v>42</v>
      </c>
      <c r="F14240" s="484">
        <v>4.6036000000000001</v>
      </c>
      <c r="G14240" s="480">
        <v>15</v>
      </c>
      <c r="H14240" s="482">
        <v>0.50114099999999995</v>
      </c>
      <c r="I14240" s="483">
        <v>9.1999999999999993</v>
      </c>
      <c r="J14240" s="484">
        <v>0.42570000000000002</v>
      </c>
      <c r="K14240" s="469">
        <f t="shared" si="1307"/>
        <v>9.1862370071496855</v>
      </c>
      <c r="L14240" s="469">
        <f t="shared" si="1308"/>
        <v>-1.3762992850313793E-2</v>
      </c>
    </row>
    <row r="14241" spans="1:12">
      <c r="A14241" s="98" t="str">
        <f t="shared" si="1304"/>
        <v>D800-120</v>
      </c>
      <c r="B14241" s="98">
        <f t="shared" si="1302"/>
        <v>15</v>
      </c>
      <c r="C14241" s="98">
        <f t="shared" si="1303"/>
        <v>0</v>
      </c>
      <c r="D14241" s="98">
        <f t="shared" si="1305"/>
        <v>180</v>
      </c>
      <c r="E14241" s="98">
        <f t="shared" si="1306"/>
        <v>43</v>
      </c>
      <c r="F14241" s="397">
        <f>F14240+(E14241-E14240)*(F14243-F14240)/(E14243-E14240)</f>
        <v>4.6143666666666672</v>
      </c>
      <c r="G14241" s="98">
        <v>15</v>
      </c>
      <c r="H14241" s="491">
        <f>H14240+(E14241-E14240)*(H14243-H14240)/(E14243-E14240)</f>
        <v>0.49967033333333327</v>
      </c>
      <c r="I14241" s="492">
        <f>I14240+(E14241-E14240)*(I14243-I14240)/(E14243-E14240)</f>
        <v>9.2333333333333325</v>
      </c>
      <c r="J14241" s="397">
        <f>J14240+(E14241-E14240)*(J14243-J14240)/(E14243-E14240)</f>
        <v>0.4224</v>
      </c>
      <c r="K14241" s="469">
        <f t="shared" si="1307"/>
        <v>9.2348221594104398</v>
      </c>
      <c r="L14241" s="469">
        <f t="shared" si="1308"/>
        <v>1.4888260771073192E-3</v>
      </c>
    </row>
    <row r="14242" spans="1:12">
      <c r="A14242" s="98" t="str">
        <f t="shared" si="1304"/>
        <v>D800-120</v>
      </c>
      <c r="B14242" s="98">
        <f t="shared" si="1302"/>
        <v>15</v>
      </c>
      <c r="C14242" s="98">
        <f t="shared" si="1303"/>
        <v>0</v>
      </c>
      <c r="D14242" s="98">
        <f t="shared" si="1305"/>
        <v>180</v>
      </c>
      <c r="E14242" s="98">
        <f t="shared" si="1306"/>
        <v>44</v>
      </c>
      <c r="F14242" s="397">
        <f>F14240+(E14242-E14240)*(F14243-F14240)/(E14243-E14240)</f>
        <v>4.6251333333333333</v>
      </c>
      <c r="G14242" s="98">
        <v>15</v>
      </c>
      <c r="H14242" s="491">
        <f>H14240+(E14242-E14240)*(H14243-H14240)/(E14243-E14240)</f>
        <v>0.49819966666666665</v>
      </c>
      <c r="I14242" s="492">
        <f>I14240+(E14242-E14240)*(I14243-I14240)/(E14243-E14240)</f>
        <v>9.2666666666666675</v>
      </c>
      <c r="J14242" s="397">
        <f>J14240+(E14242-E14240)*(J14243-J14240)/(E14243-E14240)</f>
        <v>0.41910000000000003</v>
      </c>
      <c r="K14242" s="469">
        <f t="shared" si="1307"/>
        <v>9.2836941547532152</v>
      </c>
      <c r="L14242" s="469">
        <f t="shared" si="1308"/>
        <v>1.7027488086547748E-2</v>
      </c>
    </row>
    <row r="14243" spans="1:12">
      <c r="A14243" s="480" t="str">
        <f t="shared" si="1304"/>
        <v>D800-120</v>
      </c>
      <c r="B14243" s="480">
        <f t="shared" si="1302"/>
        <v>15</v>
      </c>
      <c r="C14243" s="480">
        <f t="shared" si="1303"/>
        <v>0</v>
      </c>
      <c r="D14243" s="480">
        <f t="shared" ref="D14243:D14274" si="1309">D14242</f>
        <v>180</v>
      </c>
      <c r="E14243" s="480">
        <f t="shared" si="1306"/>
        <v>45</v>
      </c>
      <c r="F14243" s="484">
        <v>4.6359000000000004</v>
      </c>
      <c r="G14243" s="480">
        <v>15</v>
      </c>
      <c r="H14243" s="482">
        <v>0.49672899999999998</v>
      </c>
      <c r="I14243" s="483">
        <v>9.3000000000000007</v>
      </c>
      <c r="J14243" s="484">
        <v>0.4158</v>
      </c>
      <c r="K14243" s="469">
        <f t="shared" si="1307"/>
        <v>9.3328555409488896</v>
      </c>
      <c r="L14243" s="469">
        <f t="shared" si="1308"/>
        <v>3.2855540948888873E-2</v>
      </c>
    </row>
    <row r="14244" spans="1:12">
      <c r="A14244" s="98" t="str">
        <f t="shared" si="1304"/>
        <v>D800-120</v>
      </c>
      <c r="B14244" s="98">
        <f t="shared" si="1302"/>
        <v>15</v>
      </c>
      <c r="C14244" s="98">
        <f t="shared" si="1303"/>
        <v>0</v>
      </c>
      <c r="D14244" s="98">
        <f t="shared" si="1309"/>
        <v>180</v>
      </c>
      <c r="E14244" s="98">
        <f t="shared" si="1306"/>
        <v>46</v>
      </c>
      <c r="F14244" s="397">
        <f>F14243+(E14244-E14243)*(F14246-F14243)/(E14246-E14243)</f>
        <v>4.6466000000000003</v>
      </c>
      <c r="G14244" s="98">
        <v>15</v>
      </c>
      <c r="H14244" s="491">
        <f>H14243+(E14244-E14243)*(H14246-H14243)/(E14246-E14243)</f>
        <v>0.49525966666666665</v>
      </c>
      <c r="I14244" s="492">
        <f>I14243+(E14244-E14243)*(I14246-I14243)/(E14246-E14243)</f>
        <v>9.3666666666666671</v>
      </c>
      <c r="J14244" s="397">
        <f>J14243+(E14244-E14243)*(J14246-J14243)/(E14246-E14243)</f>
        <v>0.41249999999999998</v>
      </c>
      <c r="K14244" s="469">
        <f t="shared" si="1307"/>
        <v>9.3821490275471664</v>
      </c>
      <c r="L14244" s="469">
        <f t="shared" si="1308"/>
        <v>1.5482360880499257E-2</v>
      </c>
    </row>
    <row r="14245" spans="1:12">
      <c r="A14245" s="98" t="str">
        <f t="shared" si="1304"/>
        <v>D800-120</v>
      </c>
      <c r="B14245" s="98">
        <f t="shared" si="1302"/>
        <v>15</v>
      </c>
      <c r="C14245" s="98">
        <f t="shared" si="1303"/>
        <v>0</v>
      </c>
      <c r="D14245" s="98">
        <f t="shared" si="1309"/>
        <v>180</v>
      </c>
      <c r="E14245" s="98">
        <f t="shared" si="1306"/>
        <v>47</v>
      </c>
      <c r="F14245" s="397">
        <f>F14243+(E14245-E14243)*(F14246-F14243)/(E14246-E14243)</f>
        <v>4.6573000000000002</v>
      </c>
      <c r="G14245" s="98">
        <v>15</v>
      </c>
      <c r="H14245" s="491">
        <f>H14243+(E14245-E14243)*(H14246-H14243)/(E14246-E14243)</f>
        <v>0.49379033333333333</v>
      </c>
      <c r="I14245" s="492">
        <f>I14243+(E14245-E14243)*(I14246-I14243)/(E14246-E14243)</f>
        <v>9.4333333333333336</v>
      </c>
      <c r="J14245" s="397">
        <f>J14243+(E14245-E14243)*(J14246-J14243)/(E14246-E14243)</f>
        <v>0.40920000000000001</v>
      </c>
      <c r="K14245" s="469">
        <f t="shared" si="1307"/>
        <v>9.4317358717026334</v>
      </c>
      <c r="L14245" s="469">
        <f t="shared" si="1308"/>
        <v>-1.597461630700181E-3</v>
      </c>
    </row>
    <row r="14246" spans="1:12">
      <c r="A14246" s="480" t="str">
        <f t="shared" si="1304"/>
        <v>D800-120</v>
      </c>
      <c r="B14246" s="480">
        <f t="shared" si="1302"/>
        <v>15</v>
      </c>
      <c r="C14246" s="480">
        <f t="shared" si="1303"/>
        <v>0</v>
      </c>
      <c r="D14246" s="480">
        <f t="shared" si="1309"/>
        <v>180</v>
      </c>
      <c r="E14246" s="480">
        <f t="shared" si="1306"/>
        <v>48</v>
      </c>
      <c r="F14246" s="484">
        <v>4.6680000000000001</v>
      </c>
      <c r="G14246" s="480">
        <v>15</v>
      </c>
      <c r="H14246" s="482">
        <v>0.49232100000000001</v>
      </c>
      <c r="I14246" s="483">
        <v>9.5</v>
      </c>
      <c r="J14246" s="484">
        <v>0.40589999999999998</v>
      </c>
      <c r="K14246" s="469">
        <f t="shared" si="1307"/>
        <v>9.4816186999945167</v>
      </c>
      <c r="L14246" s="469">
        <f t="shared" si="1308"/>
        <v>-1.8381300005483325E-2</v>
      </c>
    </row>
    <row r="14247" spans="1:12">
      <c r="A14247" s="98" t="str">
        <f t="shared" si="1304"/>
        <v>D800-120</v>
      </c>
      <c r="B14247" s="98">
        <f t="shared" si="1302"/>
        <v>15</v>
      </c>
      <c r="C14247" s="98">
        <f t="shared" si="1303"/>
        <v>0</v>
      </c>
      <c r="D14247" s="98">
        <f t="shared" si="1309"/>
        <v>180</v>
      </c>
      <c r="E14247" s="98">
        <f t="shared" si="1306"/>
        <v>49</v>
      </c>
      <c r="F14247" s="397">
        <f>F14246+(E14247-E14246)*(F14249-F14246)/(E14249-E14246)</f>
        <v>4.6786333333333339</v>
      </c>
      <c r="G14247" s="98">
        <v>15</v>
      </c>
      <c r="H14247" s="491">
        <f>H14246+(E14247-E14246)*(H14249-H14246)/(E14249-E14246)</f>
        <v>0.49085166666666669</v>
      </c>
      <c r="I14247" s="492">
        <f>I14246+(E14247-E14246)*(I14249-I14246)/(E14249-E14246)</f>
        <v>9.5333333333333332</v>
      </c>
      <c r="J14247" s="397">
        <f>J14246+(E14247-E14246)*(J14249-J14246)/(E14249-E14246)</f>
        <v>0.40260000000000001</v>
      </c>
      <c r="K14247" s="469">
        <f t="shared" si="1307"/>
        <v>9.5316643520955076</v>
      </c>
      <c r="L14247" s="469">
        <f t="shared" si="1308"/>
        <v>-1.6689812378256619E-3</v>
      </c>
    </row>
    <row r="14248" spans="1:12">
      <c r="A14248" s="98" t="str">
        <f t="shared" si="1304"/>
        <v>D800-120</v>
      </c>
      <c r="B14248" s="98">
        <f t="shared" si="1302"/>
        <v>15</v>
      </c>
      <c r="C14248" s="98">
        <f t="shared" si="1303"/>
        <v>0</v>
      </c>
      <c r="D14248" s="98">
        <f t="shared" si="1309"/>
        <v>180</v>
      </c>
      <c r="E14248" s="98">
        <f t="shared" si="1306"/>
        <v>50</v>
      </c>
      <c r="F14248" s="397">
        <f>F14246+(E14248-E14246)*(F14249-F14246)/(E14249-E14246)</f>
        <v>4.6892666666666667</v>
      </c>
      <c r="G14248" s="98">
        <v>15</v>
      </c>
      <c r="H14248" s="491">
        <f>H14246+(E14248-E14246)*(H14249-H14246)/(E14249-E14246)</f>
        <v>0.48938233333333331</v>
      </c>
      <c r="I14248" s="492">
        <f>I14246+(E14248-E14246)*(I14249-I14246)/(E14249-E14246)</f>
        <v>9.5666666666666664</v>
      </c>
      <c r="J14248" s="397">
        <f>J14246+(E14248-E14246)*(J14249-J14246)/(E14249-E14246)</f>
        <v>0.39929999999999999</v>
      </c>
      <c r="K14248" s="469">
        <f t="shared" si="1307"/>
        <v>9.5820105207448574</v>
      </c>
      <c r="L14248" s="469">
        <f t="shared" si="1308"/>
        <v>1.5343854078190944E-2</v>
      </c>
    </row>
    <row r="14249" spans="1:12">
      <c r="A14249" s="480" t="str">
        <f t="shared" si="1304"/>
        <v>D800-120</v>
      </c>
      <c r="B14249" s="480">
        <f t="shared" si="1302"/>
        <v>15</v>
      </c>
      <c r="C14249" s="480">
        <f t="shared" si="1303"/>
        <v>0</v>
      </c>
      <c r="D14249" s="480">
        <f t="shared" si="1309"/>
        <v>180</v>
      </c>
      <c r="E14249" s="480">
        <f t="shared" si="1306"/>
        <v>51</v>
      </c>
      <c r="F14249" s="484">
        <v>4.6999000000000004</v>
      </c>
      <c r="G14249" s="480">
        <v>15</v>
      </c>
      <c r="H14249" s="482">
        <v>0.48791299999999999</v>
      </c>
      <c r="I14249" s="483">
        <v>9.6</v>
      </c>
      <c r="J14249" s="484">
        <v>0.39600000000000002</v>
      </c>
      <c r="K14249" s="469">
        <f t="shared" si="1307"/>
        <v>9.6326599209285266</v>
      </c>
      <c r="L14249" s="469">
        <f t="shared" si="1308"/>
        <v>3.2659920928526986E-2</v>
      </c>
    </row>
    <row r="14250" spans="1:12">
      <c r="A14250" s="98" t="str">
        <f t="shared" si="1304"/>
        <v>D800-120</v>
      </c>
      <c r="B14250" s="98">
        <f t="shared" si="1302"/>
        <v>15</v>
      </c>
      <c r="C14250" s="98">
        <f t="shared" si="1303"/>
        <v>0</v>
      </c>
      <c r="D14250" s="98">
        <f t="shared" si="1309"/>
        <v>180</v>
      </c>
      <c r="E14250" s="98">
        <f t="shared" si="1306"/>
        <v>52</v>
      </c>
      <c r="F14250" s="397">
        <f>F14249+(E14250-E14249)*(F14252-F14249)/(E14252-E14249)</f>
        <v>4.7104333333333335</v>
      </c>
      <c r="G14250" s="98">
        <v>15</v>
      </c>
      <c r="H14250" s="491">
        <f>H14249+(E14250-E14249)*(H14252-H14249)/(E14252-E14249)</f>
        <v>0.48644333333333334</v>
      </c>
      <c r="I14250" s="492">
        <f>I14249+(E14250-E14249)*(I14252-I14249)/(E14252-E14249)</f>
        <v>9.6666666666666661</v>
      </c>
      <c r="J14250" s="397">
        <f>J14249+(E14250-E14249)*(J14252-J14249)/(E14252-E14249)</f>
        <v>0.39269999999999999</v>
      </c>
      <c r="K14250" s="469">
        <f t="shared" si="1307"/>
        <v>9.6834163623032481</v>
      </c>
      <c r="L14250" s="469">
        <f t="shared" si="1308"/>
        <v>1.6749695636582018E-2</v>
      </c>
    </row>
    <row r="14251" spans="1:12">
      <c r="A14251" s="98" t="str">
        <f t="shared" si="1304"/>
        <v>D800-120</v>
      </c>
      <c r="B14251" s="98">
        <f t="shared" si="1302"/>
        <v>15</v>
      </c>
      <c r="C14251" s="98">
        <f t="shared" si="1303"/>
        <v>0</v>
      </c>
      <c r="D14251" s="98">
        <f t="shared" si="1309"/>
        <v>180</v>
      </c>
      <c r="E14251" s="98">
        <f t="shared" si="1306"/>
        <v>53</v>
      </c>
      <c r="F14251" s="397">
        <f>F14249+(E14251-E14249)*(F14252-F14249)/(E14252-E14249)</f>
        <v>4.7209666666666665</v>
      </c>
      <c r="G14251" s="98">
        <v>15</v>
      </c>
      <c r="H14251" s="491">
        <f>H14249+(E14251-E14249)*(H14252-H14249)/(E14252-E14249)</f>
        <v>0.48497366666666664</v>
      </c>
      <c r="I14251" s="492">
        <f>I14249+(E14251-E14249)*(I14252-I14249)/(E14252-E14249)</f>
        <v>9.7333333333333343</v>
      </c>
      <c r="J14251" s="397">
        <f>J14249+(E14251-E14249)*(J14252-J14249)/(E14252-E14249)</f>
        <v>0.38940000000000002</v>
      </c>
      <c r="K14251" s="469">
        <f t="shared" si="1307"/>
        <v>9.7344804288342814</v>
      </c>
      <c r="L14251" s="469">
        <f t="shared" si="1308"/>
        <v>1.1470955009471595E-3</v>
      </c>
    </row>
    <row r="14252" spans="1:12">
      <c r="A14252" s="480" t="str">
        <f t="shared" si="1304"/>
        <v>D800-120</v>
      </c>
      <c r="B14252" s="480">
        <f t="shared" si="1302"/>
        <v>15</v>
      </c>
      <c r="C14252" s="480">
        <f t="shared" si="1303"/>
        <v>0</v>
      </c>
      <c r="D14252" s="480">
        <f t="shared" si="1309"/>
        <v>180</v>
      </c>
      <c r="E14252" s="480">
        <f t="shared" si="1306"/>
        <v>54</v>
      </c>
      <c r="F14252" s="484">
        <v>4.7314999999999996</v>
      </c>
      <c r="G14252" s="480">
        <v>15</v>
      </c>
      <c r="H14252" s="482">
        <v>0.48350399999999999</v>
      </c>
      <c r="I14252" s="483">
        <v>9.8000000000000007</v>
      </c>
      <c r="J14252" s="484">
        <v>0.3861</v>
      </c>
      <c r="K14252" s="469">
        <f t="shared" si="1307"/>
        <v>9.7858549257089908</v>
      </c>
      <c r="L14252" s="469">
        <f t="shared" si="1308"/>
        <v>-1.4145074291009863E-2</v>
      </c>
    </row>
    <row r="14253" spans="1:12">
      <c r="A14253" s="98" t="str">
        <f t="shared" si="1304"/>
        <v>D800-120</v>
      </c>
      <c r="B14253" s="98">
        <f t="shared" si="1302"/>
        <v>15</v>
      </c>
      <c r="C14253" s="98">
        <f t="shared" si="1303"/>
        <v>0</v>
      </c>
      <c r="D14253" s="98">
        <f t="shared" si="1309"/>
        <v>180</v>
      </c>
      <c r="E14253" s="98">
        <f t="shared" si="1306"/>
        <v>55</v>
      </c>
      <c r="F14253" s="397">
        <f>F14252+(E14253-E14252)*(F14255-F14252)/(E14255-E14252)</f>
        <v>4.7419666666666664</v>
      </c>
      <c r="G14253" s="98">
        <v>15</v>
      </c>
      <c r="H14253" s="491">
        <f>H14252+(E14253-E14252)*(H14255-H14252)/(E14255-E14252)</f>
        <v>0.48203366666666664</v>
      </c>
      <c r="I14253" s="492">
        <f>I14252+(E14253-E14252)*(I14255-I14252)/(E14255-E14252)</f>
        <v>9.8333333333333339</v>
      </c>
      <c r="J14253" s="397">
        <f>J14252+(E14253-E14252)*(J14255-J14252)/(E14255-E14252)</f>
        <v>0.38279999999999997</v>
      </c>
      <c r="K14253" s="469">
        <f t="shared" si="1307"/>
        <v>9.8374179950086482</v>
      </c>
      <c r="L14253" s="469">
        <f t="shared" si="1308"/>
        <v>4.0846616753142939E-3</v>
      </c>
    </row>
    <row r="14254" spans="1:12">
      <c r="A14254" s="98" t="str">
        <f t="shared" si="1304"/>
        <v>D800-120</v>
      </c>
      <c r="B14254" s="98">
        <f t="shared" si="1302"/>
        <v>15</v>
      </c>
      <c r="C14254" s="98">
        <f t="shared" si="1303"/>
        <v>0</v>
      </c>
      <c r="D14254" s="98">
        <f t="shared" si="1309"/>
        <v>180</v>
      </c>
      <c r="E14254" s="98">
        <f t="shared" si="1306"/>
        <v>56</v>
      </c>
      <c r="F14254" s="397">
        <f>F14252+(E14254-E14252)*(F14255-F14252)/(E14255-E14252)</f>
        <v>4.7524333333333333</v>
      </c>
      <c r="G14254" s="98">
        <v>15</v>
      </c>
      <c r="H14254" s="491">
        <f>H14252+(E14254-E14252)*(H14255-H14252)/(E14255-E14252)</f>
        <v>0.48056333333333334</v>
      </c>
      <c r="I14254" s="492">
        <f>I14252+(E14254-E14252)*(I14255-I14252)/(E14255-E14252)</f>
        <v>9.8666666666666671</v>
      </c>
      <c r="J14254" s="397">
        <f>J14252+(E14254-E14252)*(J14255-J14252)/(E14255-E14252)</f>
        <v>0.3795</v>
      </c>
      <c r="K14254" s="469">
        <f t="shared" si="1307"/>
        <v>9.8892965894193612</v>
      </c>
      <c r="L14254" s="469">
        <f t="shared" si="1308"/>
        <v>2.2629922752694043E-2</v>
      </c>
    </row>
    <row r="14255" spans="1:12">
      <c r="A14255" s="480" t="str">
        <f t="shared" si="1304"/>
        <v>D800-120</v>
      </c>
      <c r="B14255" s="480">
        <f t="shared" si="1302"/>
        <v>15</v>
      </c>
      <c r="C14255" s="480">
        <f t="shared" si="1303"/>
        <v>0</v>
      </c>
      <c r="D14255" s="480">
        <f t="shared" si="1309"/>
        <v>180</v>
      </c>
      <c r="E14255" s="480">
        <f t="shared" si="1306"/>
        <v>57</v>
      </c>
      <c r="F14255" s="484">
        <v>4.7629000000000001</v>
      </c>
      <c r="G14255" s="480">
        <v>15</v>
      </c>
      <c r="H14255" s="482">
        <v>0.47909299999999999</v>
      </c>
      <c r="I14255" s="483">
        <v>9.9</v>
      </c>
      <c r="J14255" s="484">
        <v>0.37619999999999998</v>
      </c>
      <c r="K14255" s="469">
        <f t="shared" si="1307"/>
        <v>9.9414936139747407</v>
      </c>
      <c r="L14255" s="469">
        <f t="shared" si="1308"/>
        <v>4.1493613974740384E-2</v>
      </c>
    </row>
    <row r="14256" spans="1:12">
      <c r="A14256" s="98" t="str">
        <f t="shared" si="1304"/>
        <v>D800-120</v>
      </c>
      <c r="B14256" s="98">
        <f t="shared" si="1302"/>
        <v>15</v>
      </c>
      <c r="C14256" s="98">
        <f t="shared" si="1303"/>
        <v>0</v>
      </c>
      <c r="D14256" s="98">
        <f t="shared" si="1309"/>
        <v>180</v>
      </c>
      <c r="E14256" s="98">
        <f t="shared" si="1306"/>
        <v>58</v>
      </c>
      <c r="F14256" s="397">
        <f>F14255+(E14256-E14255)*(F14258-F14255)/(E14258-E14255)</f>
        <v>4.7733333333333334</v>
      </c>
      <c r="G14256" s="98">
        <v>15</v>
      </c>
      <c r="H14256" s="491">
        <f>H14255+(E14256-E14255)*(H14258-H14255)/(E14258-E14255)</f>
        <v>0.47762166666666667</v>
      </c>
      <c r="I14256" s="492">
        <f>I14255+(E14256-E14255)*(I14258-I14255)/(E14258-E14255)</f>
        <v>9.9666666666666668</v>
      </c>
      <c r="J14256" s="397">
        <f>J14255+(E14256-E14255)*(J14258-J14255)/(E14258-E14255)</f>
        <v>0.37290000000000001</v>
      </c>
      <c r="K14256" s="469">
        <f t="shared" si="1307"/>
        <v>9.9939631437713956</v>
      </c>
      <c r="L14256" s="469">
        <f t="shared" si="1308"/>
        <v>2.7296477104728822E-2</v>
      </c>
    </row>
    <row r="14257" spans="1:12">
      <c r="A14257" s="98" t="str">
        <f t="shared" si="1304"/>
        <v>D800-120</v>
      </c>
      <c r="B14257" s="98">
        <f t="shared" si="1302"/>
        <v>15</v>
      </c>
      <c r="C14257" s="98">
        <f t="shared" si="1303"/>
        <v>0</v>
      </c>
      <c r="D14257" s="98">
        <f t="shared" si="1309"/>
        <v>180</v>
      </c>
      <c r="E14257" s="98">
        <f t="shared" si="1306"/>
        <v>59</v>
      </c>
      <c r="F14257" s="397">
        <f>F14255+(E14257-E14255)*(F14258-F14255)/(E14258-E14255)</f>
        <v>4.7837666666666667</v>
      </c>
      <c r="G14257" s="98">
        <v>15</v>
      </c>
      <c r="H14257" s="491">
        <f>H14255+(E14257-E14255)*(H14258-H14255)/(E14258-E14255)</f>
        <v>0.47615033333333334</v>
      </c>
      <c r="I14257" s="492">
        <f>I14255+(E14257-E14255)*(I14258-I14255)/(E14258-E14255)</f>
        <v>10.033333333333333</v>
      </c>
      <c r="J14257" s="397">
        <f>J14255+(E14257-E14255)*(J14258-J14255)/(E14258-E14255)</f>
        <v>0.36959999999999998</v>
      </c>
      <c r="K14257" s="469">
        <f t="shared" si="1307"/>
        <v>10.046756941610179</v>
      </c>
      <c r="L14257" s="469">
        <f t="shared" si="1308"/>
        <v>1.34236082768453E-2</v>
      </c>
    </row>
    <row r="14258" spans="1:12">
      <c r="A14258" s="480" t="str">
        <f t="shared" si="1304"/>
        <v>D800-120</v>
      </c>
      <c r="B14258" s="480">
        <f t="shared" si="1302"/>
        <v>15</v>
      </c>
      <c r="C14258" s="480">
        <f t="shared" si="1303"/>
        <v>0</v>
      </c>
      <c r="D14258" s="480">
        <f t="shared" si="1309"/>
        <v>180</v>
      </c>
      <c r="E14258" s="480">
        <f t="shared" si="1306"/>
        <v>60</v>
      </c>
      <c r="F14258" s="484">
        <v>4.7942</v>
      </c>
      <c r="G14258" s="480">
        <v>15</v>
      </c>
      <c r="H14258" s="482">
        <v>0.47467900000000002</v>
      </c>
      <c r="I14258" s="483">
        <v>10.1</v>
      </c>
      <c r="J14258" s="484">
        <v>0.36630000000000001</v>
      </c>
      <c r="K14258" s="469">
        <f t="shared" si="1307"/>
        <v>10.099878022832272</v>
      </c>
      <c r="L14258" s="469">
        <f t="shared" si="1308"/>
        <v>-1.2197716772810452E-4</v>
      </c>
    </row>
    <row r="14259" spans="1:12">
      <c r="A14259" s="98" t="str">
        <f t="shared" si="1304"/>
        <v>D800-120</v>
      </c>
      <c r="B14259" s="98">
        <f t="shared" si="1302"/>
        <v>15</v>
      </c>
      <c r="C14259" s="98">
        <f t="shared" si="1303"/>
        <v>0</v>
      </c>
      <c r="D14259" s="98">
        <f t="shared" si="1309"/>
        <v>180</v>
      </c>
      <c r="E14259" s="98">
        <f t="shared" si="1306"/>
        <v>61</v>
      </c>
      <c r="F14259" s="397">
        <f>F14258+(E14259-E14258)*(F14261-F14258)/(E14261-E14258)</f>
        <v>4.8045333333333335</v>
      </c>
      <c r="G14259" s="98">
        <v>15</v>
      </c>
      <c r="H14259" s="491">
        <f>H14258+(E14259-E14258)*(H14261-H14258)/(E14261-E14258)</f>
        <v>0.47320533333333337</v>
      </c>
      <c r="I14259" s="492">
        <f>I14258+(E14259-E14258)*(I14261-I14258)/(E14261-E14258)</f>
        <v>10.166666666666666</v>
      </c>
      <c r="J14259" s="397">
        <f>J14258+(E14259-E14258)*(J14261-J14258)/(E14261-E14258)</f>
        <v>0.36299999999999999</v>
      </c>
      <c r="K14259" s="469">
        <f t="shared" si="1307"/>
        <v>10.153168180691116</v>
      </c>
      <c r="L14259" s="469">
        <f t="shared" si="1308"/>
        <v>-1.3498485975549812E-2</v>
      </c>
    </row>
    <row r="14260" spans="1:12">
      <c r="A14260" s="98" t="str">
        <f t="shared" si="1304"/>
        <v>D800-120</v>
      </c>
      <c r="B14260" s="98">
        <f t="shared" si="1302"/>
        <v>15</v>
      </c>
      <c r="C14260" s="98">
        <f t="shared" si="1303"/>
        <v>0</v>
      </c>
      <c r="D14260" s="98">
        <f t="shared" si="1309"/>
        <v>180</v>
      </c>
      <c r="E14260" s="98">
        <f t="shared" si="1306"/>
        <v>62</v>
      </c>
      <c r="F14260" s="397">
        <f>F14258+(E14260-E14258)*(F14261-F14258)/(E14261-E14258)</f>
        <v>4.8148666666666662</v>
      </c>
      <c r="G14260" s="98">
        <v>15</v>
      </c>
      <c r="H14260" s="491">
        <f>H14258+(E14260-E14258)*(H14261-H14258)/(E14261-E14258)</f>
        <v>0.47173166666666666</v>
      </c>
      <c r="I14260" s="492">
        <f>I14258+(E14260-E14258)*(I14261-I14258)/(E14261-E14258)</f>
        <v>10.233333333333334</v>
      </c>
      <c r="J14260" s="397">
        <f>J14258+(E14260-E14258)*(J14261-J14258)/(E14261-E14258)</f>
        <v>0.35970000000000002</v>
      </c>
      <c r="K14260" s="469">
        <f t="shared" si="1307"/>
        <v>10.206791290246219</v>
      </c>
      <c r="L14260" s="469">
        <f t="shared" si="1308"/>
        <v>-2.6542043087115275E-2</v>
      </c>
    </row>
    <row r="14261" spans="1:12">
      <c r="A14261" s="480" t="str">
        <f t="shared" si="1304"/>
        <v>D800-120</v>
      </c>
      <c r="B14261" s="480">
        <f t="shared" si="1302"/>
        <v>15</v>
      </c>
      <c r="C14261" s="480">
        <f t="shared" si="1303"/>
        <v>0</v>
      </c>
      <c r="D14261" s="480">
        <f t="shared" si="1309"/>
        <v>180</v>
      </c>
      <c r="E14261" s="480">
        <f t="shared" si="1306"/>
        <v>63</v>
      </c>
      <c r="F14261" s="484">
        <v>4.8251999999999997</v>
      </c>
      <c r="G14261" s="480">
        <v>15</v>
      </c>
      <c r="H14261" s="482">
        <v>0.47025800000000001</v>
      </c>
      <c r="I14261" s="483">
        <v>10.3</v>
      </c>
      <c r="J14261" s="484">
        <v>0.35639999999999999</v>
      </c>
      <c r="K14261" s="469">
        <f t="shared" si="1307"/>
        <v>10.260750481650497</v>
      </c>
      <c r="L14261" s="469">
        <f t="shared" si="1308"/>
        <v>-3.9249518349503631E-2</v>
      </c>
    </row>
    <row r="14262" spans="1:12">
      <c r="A14262" s="98" t="str">
        <f t="shared" si="1304"/>
        <v>D800-120</v>
      </c>
      <c r="B14262" s="98">
        <f t="shared" si="1302"/>
        <v>15</v>
      </c>
      <c r="C14262" s="98">
        <f t="shared" si="1303"/>
        <v>0</v>
      </c>
      <c r="D14262" s="98">
        <f t="shared" si="1309"/>
        <v>180</v>
      </c>
      <c r="E14262" s="98">
        <f t="shared" si="1306"/>
        <v>64</v>
      </c>
      <c r="F14262" s="397">
        <f>F14261+(E14262-E14261)*(F14264-F14261)/(E14264-E14261)</f>
        <v>4.8354666666666661</v>
      </c>
      <c r="G14262" s="98">
        <v>15</v>
      </c>
      <c r="H14262" s="491">
        <f>H14261+(E14262-E14261)*(H14264-H14261)/(E14264-E14261)</f>
        <v>0.46878200000000003</v>
      </c>
      <c r="I14262" s="492">
        <f>I14261+(E14262-E14261)*(I14264-I14261)/(E14264-E14261)</f>
        <v>10.333333333333334</v>
      </c>
      <c r="J14262" s="397">
        <f>J14261+(E14262-E14261)*(J14264-J14261)/(E14264-E14261)</f>
        <v>0.35309999999999997</v>
      </c>
      <c r="K14262" s="469">
        <f t="shared" si="1307"/>
        <v>10.314958054419039</v>
      </c>
      <c r="L14262" s="469">
        <f t="shared" si="1308"/>
        <v>-1.8375278914295023E-2</v>
      </c>
    </row>
    <row r="14263" spans="1:12">
      <c r="A14263" s="98" t="str">
        <f t="shared" si="1304"/>
        <v>D800-120</v>
      </c>
      <c r="B14263" s="98">
        <f t="shared" si="1302"/>
        <v>15</v>
      </c>
      <c r="C14263" s="98">
        <f t="shared" si="1303"/>
        <v>0</v>
      </c>
      <c r="D14263" s="98">
        <f t="shared" si="1309"/>
        <v>180</v>
      </c>
      <c r="E14263" s="98">
        <f t="shared" si="1306"/>
        <v>65</v>
      </c>
      <c r="F14263" s="397">
        <f>F14261+(E14263-E14261)*(F14264-F14261)/(E14264-E14261)</f>
        <v>4.8457333333333334</v>
      </c>
      <c r="G14263" s="98">
        <v>15</v>
      </c>
      <c r="H14263" s="491">
        <f>H14261+(E14263-E14261)*(H14264-H14261)/(E14264-E14261)</f>
        <v>0.467306</v>
      </c>
      <c r="I14263" s="492">
        <f>I14261+(E14263-E14261)*(I14264-I14261)/(E14264-E14261)</f>
        <v>10.366666666666667</v>
      </c>
      <c r="J14263" s="397">
        <f>J14261+(E14263-E14261)*(J14264-J14261)/(E14264-E14261)</f>
        <v>0.3498</v>
      </c>
      <c r="K14263" s="469">
        <f t="shared" si="1307"/>
        <v>10.369508059672535</v>
      </c>
      <c r="L14263" s="469">
        <f t="shared" si="1308"/>
        <v>2.8413930058679426E-3</v>
      </c>
    </row>
    <row r="14264" spans="1:12">
      <c r="A14264" s="480" t="str">
        <f t="shared" si="1304"/>
        <v>D800-120</v>
      </c>
      <c r="B14264" s="480">
        <f t="shared" si="1302"/>
        <v>15</v>
      </c>
      <c r="C14264" s="480">
        <f t="shared" si="1303"/>
        <v>0</v>
      </c>
      <c r="D14264" s="480">
        <f t="shared" si="1309"/>
        <v>180</v>
      </c>
      <c r="E14264" s="480">
        <f t="shared" si="1306"/>
        <v>66</v>
      </c>
      <c r="F14264" s="484">
        <v>4.8559999999999999</v>
      </c>
      <c r="G14264" s="480">
        <v>15</v>
      </c>
      <c r="H14264" s="482">
        <v>0.46583000000000002</v>
      </c>
      <c r="I14264" s="483">
        <v>10.4</v>
      </c>
      <c r="J14264" s="484">
        <v>0.34649999999999997</v>
      </c>
      <c r="K14264" s="469">
        <f t="shared" si="1307"/>
        <v>10.424403752441878</v>
      </c>
      <c r="L14264" s="469">
        <f t="shared" si="1308"/>
        <v>2.4403752441877202E-2</v>
      </c>
    </row>
    <row r="14265" spans="1:12">
      <c r="A14265" s="98" t="str">
        <f t="shared" si="1304"/>
        <v>D800-120</v>
      </c>
      <c r="B14265" s="98">
        <f t="shared" si="1302"/>
        <v>15</v>
      </c>
      <c r="C14265" s="98">
        <f t="shared" si="1303"/>
        <v>0</v>
      </c>
      <c r="D14265" s="98">
        <f t="shared" si="1309"/>
        <v>180</v>
      </c>
      <c r="E14265" s="98">
        <f t="shared" si="1306"/>
        <v>67</v>
      </c>
      <c r="F14265" s="397">
        <f>F14264+(E14265-E14264)*(F14267-F14264)/(E14267-E14264)</f>
        <v>4.8662000000000001</v>
      </c>
      <c r="G14265" s="98">
        <v>15</v>
      </c>
      <c r="H14265" s="491">
        <f>H14264+(E14265-E14264)*(H14267-H14264)/(E14267-E14264)</f>
        <v>0.46435133333333334</v>
      </c>
      <c r="I14265" s="492">
        <f>I14264+(E14265-E14264)*(I14267-I14264)/(E14267-E14264)</f>
        <v>10.466666666666667</v>
      </c>
      <c r="J14265" s="397">
        <f>J14264+(E14265-E14264)*(J14267-J14264)/(E14267-E14264)</f>
        <v>0.34320000000000001</v>
      </c>
      <c r="K14265" s="469">
        <f t="shared" si="1307"/>
        <v>10.479565041986886</v>
      </c>
      <c r="L14265" s="469">
        <f t="shared" si="1308"/>
        <v>1.2898375320219202E-2</v>
      </c>
    </row>
    <row r="14266" spans="1:12">
      <c r="A14266" s="98" t="str">
        <f t="shared" si="1304"/>
        <v>D800-120</v>
      </c>
      <c r="B14266" s="98">
        <f t="shared" si="1302"/>
        <v>15</v>
      </c>
      <c r="C14266" s="98">
        <f t="shared" si="1303"/>
        <v>0</v>
      </c>
      <c r="D14266" s="98">
        <f t="shared" si="1309"/>
        <v>180</v>
      </c>
      <c r="E14266" s="98">
        <f t="shared" si="1306"/>
        <v>68</v>
      </c>
      <c r="F14266" s="397">
        <f>F14264+(E14266-E14264)*(F14267-F14264)/(E14267-E14264)</f>
        <v>4.8763999999999994</v>
      </c>
      <c r="G14266" s="98">
        <v>15</v>
      </c>
      <c r="H14266" s="491">
        <f>H14264+(E14266-E14264)*(H14267-H14264)/(E14267-E14264)</f>
        <v>0.46287266666666671</v>
      </c>
      <c r="I14266" s="492">
        <f>I14264+(E14266-E14264)*(I14267-I14264)/(E14267-E14264)</f>
        <v>10.533333333333333</v>
      </c>
      <c r="J14266" s="397">
        <f>J14264+(E14266-E14264)*(J14267-J14264)/(E14267-E14264)</f>
        <v>0.33989999999999998</v>
      </c>
      <c r="K14266" s="469">
        <f t="shared" si="1307"/>
        <v>10.535078761761692</v>
      </c>
      <c r="L14266" s="469">
        <f t="shared" si="1308"/>
        <v>1.7454284283591193E-3</v>
      </c>
    </row>
    <row r="14267" spans="1:12">
      <c r="A14267" s="480" t="str">
        <f t="shared" si="1304"/>
        <v>D800-120</v>
      </c>
      <c r="B14267" s="480">
        <f t="shared" si="1302"/>
        <v>15</v>
      </c>
      <c r="C14267" s="480">
        <f t="shared" si="1303"/>
        <v>0</v>
      </c>
      <c r="D14267" s="480">
        <f t="shared" si="1309"/>
        <v>180</v>
      </c>
      <c r="E14267" s="480">
        <f t="shared" si="1306"/>
        <v>69</v>
      </c>
      <c r="F14267" s="484">
        <v>4.8865999999999996</v>
      </c>
      <c r="G14267" s="480">
        <v>15</v>
      </c>
      <c r="H14267" s="482">
        <v>0.46139400000000003</v>
      </c>
      <c r="I14267" s="483">
        <v>10.6</v>
      </c>
      <c r="J14267" s="484">
        <v>0.33660000000000001</v>
      </c>
      <c r="K14267" s="469">
        <f t="shared" si="1307"/>
        <v>10.590948300151279</v>
      </c>
      <c r="L14267" s="469">
        <f t="shared" si="1308"/>
        <v>-9.0516998487206735E-3</v>
      </c>
    </row>
    <row r="14268" spans="1:12">
      <c r="A14268" s="98" t="str">
        <f t="shared" si="1304"/>
        <v>D800-120</v>
      </c>
      <c r="B14268" s="98">
        <f t="shared" si="1302"/>
        <v>15</v>
      </c>
      <c r="C14268" s="98">
        <f t="shared" si="1303"/>
        <v>0</v>
      </c>
      <c r="D14268" s="98">
        <f t="shared" si="1309"/>
        <v>180</v>
      </c>
      <c r="E14268" s="98">
        <f t="shared" si="1306"/>
        <v>70</v>
      </c>
      <c r="F14268" s="397">
        <f>F14267+(E14268-E14267)*(F14270-F14267)/(E14270-E14267)</f>
        <v>4.8967666666666663</v>
      </c>
      <c r="G14268" s="98">
        <v>15</v>
      </c>
      <c r="H14268" s="491">
        <f>H14267+(E14268-E14267)*(H14270-H14267)/(E14270-E14267)</f>
        <v>0.45991166666666666</v>
      </c>
      <c r="I14268" s="492">
        <f>I14267+(E14268-E14267)*(I14270-I14267)/(E14270-E14267)</f>
        <v>10.666666666666666</v>
      </c>
      <c r="J14268" s="397">
        <f>J14267+(E14268-E14267)*(J14270-J14267)/(E14270-E14267)</f>
        <v>0.33329999999999999</v>
      </c>
      <c r="K14268" s="469">
        <f t="shared" si="1307"/>
        <v>10.647189496533754</v>
      </c>
      <c r="L14268" s="469">
        <f t="shared" si="1308"/>
        <v>-1.9477170132912391E-2</v>
      </c>
    </row>
    <row r="14269" spans="1:12">
      <c r="A14269" s="98" t="str">
        <f t="shared" si="1304"/>
        <v>D800-120</v>
      </c>
      <c r="B14269" s="98">
        <f t="shared" ref="B14269:B14332" si="1310">INT(D14269/12)</f>
        <v>15</v>
      </c>
      <c r="C14269" s="98">
        <f t="shared" ref="C14269:C14332" si="1311">D14269-B14269*12</f>
        <v>0</v>
      </c>
      <c r="D14269" s="98">
        <f t="shared" si="1309"/>
        <v>180</v>
      </c>
      <c r="E14269" s="98">
        <f t="shared" si="1306"/>
        <v>71</v>
      </c>
      <c r="F14269" s="397">
        <f>F14267+(E14269-E14267)*(F14270-F14267)/(E14270-E14267)</f>
        <v>4.9069333333333329</v>
      </c>
      <c r="G14269" s="98">
        <v>15</v>
      </c>
      <c r="H14269" s="491">
        <f>H14267+(E14269-E14267)*(H14270-H14267)/(E14270-E14267)</f>
        <v>0.45842933333333336</v>
      </c>
      <c r="I14269" s="492">
        <f>I14267+(E14269-E14267)*(I14270-I14267)/(E14270-E14267)</f>
        <v>10.733333333333334</v>
      </c>
      <c r="J14269" s="397">
        <f>J14267+(E14269-E14267)*(J14270-J14267)/(E14270-E14267)</f>
        <v>0.33</v>
      </c>
      <c r="K14269" s="469">
        <f t="shared" si="1307"/>
        <v>10.703794405244572</v>
      </c>
      <c r="L14269" s="469">
        <f t="shared" si="1308"/>
        <v>-2.9538928088761907E-2</v>
      </c>
    </row>
    <row r="14270" spans="1:12">
      <c r="A14270" s="480" t="str">
        <f t="shared" si="1304"/>
        <v>D800-120</v>
      </c>
      <c r="B14270" s="480">
        <f t="shared" si="1310"/>
        <v>15</v>
      </c>
      <c r="C14270" s="480">
        <f t="shared" si="1311"/>
        <v>0</v>
      </c>
      <c r="D14270" s="480">
        <f t="shared" si="1309"/>
        <v>180</v>
      </c>
      <c r="E14270" s="480">
        <f t="shared" si="1306"/>
        <v>72</v>
      </c>
      <c r="F14270" s="484">
        <v>4.9170999999999996</v>
      </c>
      <c r="G14270" s="480">
        <v>15</v>
      </c>
      <c r="H14270" s="482">
        <v>0.45694699999999999</v>
      </c>
      <c r="I14270" s="483">
        <v>10.8</v>
      </c>
      <c r="J14270" s="484">
        <v>0.32669999999999999</v>
      </c>
      <c r="K14270" s="469">
        <f t="shared" si="1307"/>
        <v>10.760766565925588</v>
      </c>
      <c r="L14270" s="469">
        <f t="shared" si="1308"/>
        <v>-3.9233434074413154E-2</v>
      </c>
    </row>
    <row r="14271" spans="1:12">
      <c r="A14271" s="98" t="str">
        <f t="shared" si="1304"/>
        <v>D800-120</v>
      </c>
      <c r="B14271" s="98">
        <f t="shared" si="1310"/>
        <v>15</v>
      </c>
      <c r="C14271" s="98">
        <f t="shared" si="1311"/>
        <v>0</v>
      </c>
      <c r="D14271" s="98">
        <f t="shared" si="1309"/>
        <v>180</v>
      </c>
      <c r="E14271" s="98">
        <f t="shared" si="1306"/>
        <v>73</v>
      </c>
      <c r="F14271" s="397">
        <f>F14270+(E14271-E14270)*(F14273-F14270)/(E14273-E14270)</f>
        <v>4.9271666666666665</v>
      </c>
      <c r="G14271" s="98">
        <v>15</v>
      </c>
      <c r="H14271" s="491">
        <f>H14270+(E14271-E14270)*(H14273-H14270)/(E14273-E14270)</f>
        <v>0.45546066666666668</v>
      </c>
      <c r="I14271" s="492">
        <f>I14270+(E14271-E14270)*(I14273-I14270)/(E14273-E14270)</f>
        <v>10.833333333333334</v>
      </c>
      <c r="J14271" s="397">
        <f>J14270+(E14271-E14270)*(J14273-J14270)/(E14273-E14270)</f>
        <v>0.32340000000000002</v>
      </c>
      <c r="K14271" s="469">
        <f t="shared" si="1307"/>
        <v>10.817985014439593</v>
      </c>
      <c r="L14271" s="469">
        <f t="shared" si="1308"/>
        <v>-1.5348318893741109E-2</v>
      </c>
    </row>
    <row r="14272" spans="1:12">
      <c r="A14272" s="98" t="str">
        <f t="shared" si="1304"/>
        <v>D800-120</v>
      </c>
      <c r="B14272" s="98">
        <f t="shared" si="1310"/>
        <v>15</v>
      </c>
      <c r="C14272" s="98">
        <f t="shared" si="1311"/>
        <v>0</v>
      </c>
      <c r="D14272" s="98">
        <f t="shared" si="1309"/>
        <v>180</v>
      </c>
      <c r="E14272" s="98">
        <f t="shared" si="1306"/>
        <v>74</v>
      </c>
      <c r="F14272" s="397">
        <f>F14270+(E14272-E14270)*(F14273-F14270)/(E14273-E14270)</f>
        <v>4.9372333333333334</v>
      </c>
      <c r="G14272" s="98">
        <v>15</v>
      </c>
      <c r="H14272" s="491">
        <f>H14270+(E14272-E14270)*(H14273-H14270)/(E14273-E14270)</f>
        <v>0.45397433333333331</v>
      </c>
      <c r="I14272" s="492">
        <f>I14270+(E14272-E14270)*(I14273-I14270)/(E14273-E14270)</f>
        <v>10.866666666666667</v>
      </c>
      <c r="J14272" s="397">
        <f>J14270+(E14272-E14270)*(J14273-J14270)/(E14273-E14270)</f>
        <v>0.3201</v>
      </c>
      <c r="K14272" s="469">
        <f t="shared" si="1307"/>
        <v>10.875578134740364</v>
      </c>
      <c r="L14272" s="469">
        <f t="shared" si="1308"/>
        <v>8.9114680736965823E-3</v>
      </c>
    </row>
    <row r="14273" spans="1:12">
      <c r="A14273" s="480" t="str">
        <f t="shared" si="1304"/>
        <v>D800-120</v>
      </c>
      <c r="B14273" s="480">
        <f t="shared" si="1310"/>
        <v>15</v>
      </c>
      <c r="C14273" s="480">
        <f t="shared" si="1311"/>
        <v>0</v>
      </c>
      <c r="D14273" s="480">
        <f t="shared" si="1309"/>
        <v>180</v>
      </c>
      <c r="E14273" s="480">
        <f t="shared" si="1306"/>
        <v>75</v>
      </c>
      <c r="F14273" s="484">
        <v>4.9473000000000003</v>
      </c>
      <c r="G14273" s="480">
        <v>15</v>
      </c>
      <c r="H14273" s="482">
        <v>0.452488</v>
      </c>
      <c r="I14273" s="483">
        <v>10.9</v>
      </c>
      <c r="J14273" s="484">
        <v>0.31680000000000003</v>
      </c>
      <c r="K14273" s="469">
        <f t="shared" si="1307"/>
        <v>10.933549618995421</v>
      </c>
      <c r="L14273" s="469">
        <f t="shared" si="1308"/>
        <v>3.3549618995420971E-2</v>
      </c>
    </row>
    <row r="14274" spans="1:12">
      <c r="A14274" s="98" t="str">
        <f t="shared" si="1304"/>
        <v>D800-120</v>
      </c>
      <c r="B14274" s="98">
        <f t="shared" si="1310"/>
        <v>15</v>
      </c>
      <c r="C14274" s="98">
        <f t="shared" si="1311"/>
        <v>0</v>
      </c>
      <c r="D14274" s="98">
        <f t="shared" si="1309"/>
        <v>180</v>
      </c>
      <c r="E14274" s="98">
        <f t="shared" si="1306"/>
        <v>76</v>
      </c>
      <c r="F14274" s="397">
        <f>F14273+(E14274-E14273)*(F14276-F14273)/(E14276-E14273)</f>
        <v>4.9573333333333336</v>
      </c>
      <c r="G14274" s="98">
        <v>15</v>
      </c>
      <c r="H14274" s="491">
        <f>H14273+(E14274-E14273)*(H14276-H14273)/(E14276-E14273)</f>
        <v>0.45099733333333336</v>
      </c>
      <c r="I14274" s="492">
        <f>I14273+(E14274-E14273)*(I14276-I14273)/(E14276-E14273)</f>
        <v>10.966666666666667</v>
      </c>
      <c r="J14274" s="397">
        <f>J14273+(E14274-E14273)*(J14276-J14273)/(E14276-E14273)</f>
        <v>0.3135</v>
      </c>
      <c r="K14274" s="469">
        <f t="shared" si="1307"/>
        <v>10.991934911662449</v>
      </c>
      <c r="L14274" s="469">
        <f t="shared" si="1308"/>
        <v>2.5268244995782396E-2</v>
      </c>
    </row>
    <row r="14275" spans="1:12">
      <c r="A14275" s="98" t="str">
        <f t="shared" ref="A14275:A14318" si="1312">A14274</f>
        <v>D800-120</v>
      </c>
      <c r="B14275" s="98">
        <f t="shared" si="1310"/>
        <v>15</v>
      </c>
      <c r="C14275" s="98">
        <f t="shared" si="1311"/>
        <v>0</v>
      </c>
      <c r="D14275" s="98">
        <f t="shared" ref="D14275:D14306" si="1313">D14274</f>
        <v>180</v>
      </c>
      <c r="E14275" s="98">
        <f t="shared" ref="E14275:E14318" si="1314">E14274+1</f>
        <v>77</v>
      </c>
      <c r="F14275" s="397">
        <f>F14273+(E14275-E14273)*(F14276-F14273)/(E14276-E14273)</f>
        <v>4.9673666666666669</v>
      </c>
      <c r="G14275" s="98">
        <v>15</v>
      </c>
      <c r="H14275" s="491">
        <f>H14273+(E14275-E14273)*(H14276-H14273)/(E14276-E14273)</f>
        <v>0.44950666666666667</v>
      </c>
      <c r="I14275" s="492">
        <f>I14273+(E14275-E14273)*(I14276-I14273)/(E14276-E14273)</f>
        <v>11.033333333333333</v>
      </c>
      <c r="J14275" s="397">
        <f>J14273+(E14275-E14273)*(J14276-J14273)/(E14276-E14273)</f>
        <v>0.31020000000000003</v>
      </c>
      <c r="K14275" s="469">
        <f t="shared" si="1307"/>
        <v>11.050707442232968</v>
      </c>
      <c r="L14275" s="469">
        <f t="shared" si="1308"/>
        <v>1.7374108899634422E-2</v>
      </c>
    </row>
    <row r="14276" spans="1:12">
      <c r="A14276" s="480" t="str">
        <f t="shared" si="1312"/>
        <v>D800-120</v>
      </c>
      <c r="B14276" s="480">
        <f t="shared" si="1310"/>
        <v>15</v>
      </c>
      <c r="C14276" s="480">
        <f t="shared" si="1311"/>
        <v>0</v>
      </c>
      <c r="D14276" s="480">
        <f t="shared" si="1313"/>
        <v>180</v>
      </c>
      <c r="E14276" s="480">
        <f t="shared" si="1314"/>
        <v>78</v>
      </c>
      <c r="F14276" s="484">
        <v>4.9774000000000003</v>
      </c>
      <c r="G14276" s="480">
        <v>15</v>
      </c>
      <c r="H14276" s="482">
        <v>0.44801600000000003</v>
      </c>
      <c r="I14276" s="483">
        <v>11.1</v>
      </c>
      <c r="J14276" s="484">
        <v>0.30690000000000001</v>
      </c>
      <c r="K14276" s="469">
        <f t="shared" si="1307"/>
        <v>11.109871076032999</v>
      </c>
      <c r="L14276" s="469">
        <f t="shared" si="1308"/>
        <v>9.8710760329989711E-3</v>
      </c>
    </row>
    <row r="14277" spans="1:12">
      <c r="A14277" s="98" t="str">
        <f t="shared" si="1312"/>
        <v>D800-120</v>
      </c>
      <c r="B14277" s="98">
        <f t="shared" si="1310"/>
        <v>15</v>
      </c>
      <c r="C14277" s="98">
        <f t="shared" si="1311"/>
        <v>0</v>
      </c>
      <c r="D14277" s="98">
        <f t="shared" si="1313"/>
        <v>180</v>
      </c>
      <c r="E14277" s="98">
        <f t="shared" si="1314"/>
        <v>79</v>
      </c>
      <c r="F14277" s="397">
        <f>F14276+(E14277-E14276)*(F14279-F14276)/(E14279-E14276)</f>
        <v>4.9873666666666665</v>
      </c>
      <c r="G14277" s="98">
        <v>15</v>
      </c>
      <c r="H14277" s="491">
        <f>H14276+(E14277-E14276)*(H14279-H14276)/(E14279-E14276)</f>
        <v>0.44652000000000003</v>
      </c>
      <c r="I14277" s="492">
        <f>I14276+(E14277-E14276)*(I14279-I14276)/(E14279-E14276)</f>
        <v>11.166666666666666</v>
      </c>
      <c r="J14277" s="397">
        <f>J14276+(E14277-E14276)*(J14279-J14276)/(E14279-E14276)</f>
        <v>0.30359999999999998</v>
      </c>
      <c r="K14277" s="469">
        <f t="shared" si="1307"/>
        <v>11.169413837379437</v>
      </c>
      <c r="L14277" s="469">
        <f t="shared" si="1308"/>
        <v>2.7471707127713074E-3</v>
      </c>
    </row>
    <row r="14278" spans="1:12">
      <c r="A14278" s="98" t="str">
        <f t="shared" si="1312"/>
        <v>D800-120</v>
      </c>
      <c r="B14278" s="98">
        <f t="shared" si="1310"/>
        <v>15</v>
      </c>
      <c r="C14278" s="98">
        <f t="shared" si="1311"/>
        <v>0</v>
      </c>
      <c r="D14278" s="98">
        <f t="shared" si="1313"/>
        <v>180</v>
      </c>
      <c r="E14278" s="98">
        <f t="shared" si="1314"/>
        <v>80</v>
      </c>
      <c r="F14278" s="397">
        <f>F14276+(E14278-E14276)*(F14279-F14276)/(E14279-E14276)</f>
        <v>4.9973333333333336</v>
      </c>
      <c r="G14278" s="98">
        <v>15</v>
      </c>
      <c r="H14278" s="491">
        <f>H14276+(E14278-E14276)*(H14279-H14276)/(E14279-E14276)</f>
        <v>0.44502399999999998</v>
      </c>
      <c r="I14278" s="492">
        <f>I14276+(E14278-E14276)*(I14279-I14276)/(E14279-E14276)</f>
        <v>11.233333333333334</v>
      </c>
      <c r="J14278" s="397">
        <f>J14276+(E14278-E14276)*(J14279-J14276)/(E14279-E14276)</f>
        <v>0.30030000000000001</v>
      </c>
      <c r="K14278" s="469">
        <f t="shared" si="1307"/>
        <v>11.229356918578175</v>
      </c>
      <c r="L14278" s="469">
        <f t="shared" si="1308"/>
        <v>-3.9764147551597517E-3</v>
      </c>
    </row>
    <row r="14279" spans="1:12">
      <c r="A14279" s="480" t="str">
        <f t="shared" si="1312"/>
        <v>D800-120</v>
      </c>
      <c r="B14279" s="480">
        <f t="shared" si="1310"/>
        <v>15</v>
      </c>
      <c r="C14279" s="480">
        <f t="shared" si="1311"/>
        <v>0</v>
      </c>
      <c r="D14279" s="480">
        <f t="shared" si="1313"/>
        <v>180</v>
      </c>
      <c r="E14279" s="480">
        <f t="shared" si="1314"/>
        <v>81</v>
      </c>
      <c r="F14279" s="484">
        <v>5.0072999999999999</v>
      </c>
      <c r="G14279" s="480">
        <v>15</v>
      </c>
      <c r="H14279" s="482">
        <v>0.44352799999999998</v>
      </c>
      <c r="I14279" s="483">
        <v>11.3</v>
      </c>
      <c r="J14279" s="484">
        <v>0.29699999999999999</v>
      </c>
      <c r="K14279" s="469">
        <f t="shared" si="1307"/>
        <v>11.289704370411789</v>
      </c>
      <c r="L14279" s="469">
        <f t="shared" si="1308"/>
        <v>-1.0295629588211952E-2</v>
      </c>
    </row>
    <row r="14280" spans="1:12">
      <c r="A14280" s="98" t="str">
        <f t="shared" si="1312"/>
        <v>D800-120</v>
      </c>
      <c r="B14280" s="98">
        <f t="shared" si="1310"/>
        <v>15</v>
      </c>
      <c r="C14280" s="98">
        <f t="shared" si="1311"/>
        <v>0</v>
      </c>
      <c r="D14280" s="98">
        <f t="shared" si="1313"/>
        <v>180</v>
      </c>
      <c r="E14280" s="98">
        <f t="shared" si="1314"/>
        <v>82</v>
      </c>
      <c r="F14280" s="397">
        <f>F14279+(E14280-E14279)*(F14282-F14279)/(E14282-E14279)</f>
        <v>5.0171999999999999</v>
      </c>
      <c r="G14280" s="98">
        <v>15</v>
      </c>
      <c r="H14280" s="491">
        <f>H14279+(E14280-E14279)*(H14282-H14279)/(E14282-E14279)</f>
        <v>0.442027</v>
      </c>
      <c r="I14280" s="492">
        <f>I14279+(E14280-E14279)*(I14282-I14279)/(E14282-E14279)</f>
        <v>11.366666666666667</v>
      </c>
      <c r="J14280" s="397">
        <f>J14279+(E14280-E14279)*(J14282-J14279)/(E14282-E14279)</f>
        <v>0.29370000000000002</v>
      </c>
      <c r="K14280" s="469">
        <f t="shared" si="1307"/>
        <v>11.350437869179936</v>
      </c>
      <c r="L14280" s="469">
        <f t="shared" si="1308"/>
        <v>-1.6228797486730784E-2</v>
      </c>
    </row>
    <row r="14281" spans="1:12">
      <c r="A14281" s="98" t="str">
        <f t="shared" si="1312"/>
        <v>D800-120</v>
      </c>
      <c r="B14281" s="98">
        <f t="shared" si="1310"/>
        <v>15</v>
      </c>
      <c r="C14281" s="98">
        <f t="shared" si="1311"/>
        <v>0</v>
      </c>
      <c r="D14281" s="98">
        <f t="shared" si="1313"/>
        <v>180</v>
      </c>
      <c r="E14281" s="98">
        <f t="shared" si="1314"/>
        <v>83</v>
      </c>
      <c r="F14281" s="397">
        <f>F14279+(E14281-E14279)*(F14282-F14279)/(E14282-E14279)</f>
        <v>5.0270999999999999</v>
      </c>
      <c r="G14281" s="98">
        <v>15</v>
      </c>
      <c r="H14281" s="491">
        <f>H14279+(E14281-E14279)*(H14282-H14279)/(E14282-E14279)</f>
        <v>0.44052599999999997</v>
      </c>
      <c r="I14281" s="492">
        <f>I14279+(E14281-E14279)*(I14282-I14279)/(E14282-E14279)</f>
        <v>11.433333333333334</v>
      </c>
      <c r="J14281" s="397">
        <f>J14279+(E14281-E14279)*(J14282-J14279)/(E14282-E14279)</f>
        <v>0.29039999999999999</v>
      </c>
      <c r="K14281" s="469">
        <f t="shared" si="1307"/>
        <v>11.411585241279743</v>
      </c>
      <c r="L14281" s="469">
        <f t="shared" si="1308"/>
        <v>-2.1748092053590184E-2</v>
      </c>
    </row>
    <row r="14282" spans="1:12">
      <c r="A14282" s="480" t="str">
        <f t="shared" si="1312"/>
        <v>D800-120</v>
      </c>
      <c r="B14282" s="480">
        <f t="shared" si="1310"/>
        <v>15</v>
      </c>
      <c r="C14282" s="480">
        <f t="shared" si="1311"/>
        <v>0</v>
      </c>
      <c r="D14282" s="480">
        <f t="shared" si="1313"/>
        <v>180</v>
      </c>
      <c r="E14282" s="480">
        <f t="shared" si="1314"/>
        <v>84</v>
      </c>
      <c r="F14282" s="484">
        <v>5.0369999999999999</v>
      </c>
      <c r="G14282" s="480">
        <v>15</v>
      </c>
      <c r="H14282" s="482">
        <v>0.439025</v>
      </c>
      <c r="I14282" s="483">
        <v>11.5</v>
      </c>
      <c r="J14282" s="484">
        <v>0.28710000000000002</v>
      </c>
      <c r="K14282" s="469">
        <f t="shared" si="1307"/>
        <v>11.473150731735094</v>
      </c>
      <c r="L14282" s="469">
        <f t="shared" si="1308"/>
        <v>-2.6849268264905746E-2</v>
      </c>
    </row>
    <row r="14283" spans="1:12">
      <c r="A14283" s="98" t="str">
        <f t="shared" si="1312"/>
        <v>D800-120</v>
      </c>
      <c r="B14283" s="98">
        <f t="shared" si="1310"/>
        <v>15</v>
      </c>
      <c r="C14283" s="98">
        <f t="shared" si="1311"/>
        <v>0</v>
      </c>
      <c r="D14283" s="98">
        <f t="shared" si="1313"/>
        <v>180</v>
      </c>
      <c r="E14283" s="98">
        <f t="shared" si="1314"/>
        <v>85</v>
      </c>
      <c r="F14283" s="397">
        <f>F14282+(E14283-E14282)*(F14285-F14282)/(E14285-E14282)</f>
        <v>5.0468333333333328</v>
      </c>
      <c r="G14283" s="98">
        <v>15</v>
      </c>
      <c r="H14283" s="491">
        <f>H14282+(E14283-E14282)*(H14285-H14282)/(E14285-E14282)</f>
        <v>0.43751766666666664</v>
      </c>
      <c r="I14283" s="492">
        <f>I14282+(E14283-E14282)*(I14285-I14282)/(E14285-E14282)</f>
        <v>11.566666666666666</v>
      </c>
      <c r="J14283" s="397">
        <f>J14282+(E14283-E14282)*(J14285-J14282)/(E14285-E14282)</f>
        <v>0.2838</v>
      </c>
      <c r="K14283" s="469">
        <f t="shared" ref="K14283:K14346" si="1315">F14283/H14283</f>
        <v>11.535153247145066</v>
      </c>
      <c r="L14283" s="469">
        <f t="shared" ref="L14283:L14346" si="1316">K14283-I14283</f>
        <v>-3.1513419521600028E-2</v>
      </c>
    </row>
    <row r="14284" spans="1:12">
      <c r="A14284" s="98" t="str">
        <f t="shared" si="1312"/>
        <v>D800-120</v>
      </c>
      <c r="B14284" s="98">
        <f t="shared" si="1310"/>
        <v>15</v>
      </c>
      <c r="C14284" s="98">
        <f t="shared" si="1311"/>
        <v>0</v>
      </c>
      <c r="D14284" s="98">
        <f t="shared" si="1313"/>
        <v>180</v>
      </c>
      <c r="E14284" s="98">
        <f t="shared" si="1314"/>
        <v>86</v>
      </c>
      <c r="F14284" s="397">
        <f>F14282+(E14284-E14282)*(F14285-F14282)/(E14285-E14282)</f>
        <v>5.0566666666666666</v>
      </c>
      <c r="G14284" s="98">
        <v>15</v>
      </c>
      <c r="H14284" s="491">
        <f>H14282+(E14284-E14282)*(H14285-H14282)/(E14285-E14282)</f>
        <v>0.43601033333333333</v>
      </c>
      <c r="I14284" s="492">
        <f>I14282+(E14284-E14282)*(I14285-I14282)/(E14285-E14282)</f>
        <v>11.633333333333333</v>
      </c>
      <c r="J14284" s="397">
        <f>J14282+(E14284-E14282)*(J14285-J14282)/(E14285-E14282)</f>
        <v>0.28050000000000003</v>
      </c>
      <c r="K14284" s="469">
        <f t="shared" si="1315"/>
        <v>11.597584460918739</v>
      </c>
      <c r="L14284" s="469">
        <f t="shared" si="1316"/>
        <v>-3.5748872414593791E-2</v>
      </c>
    </row>
    <row r="14285" spans="1:12">
      <c r="A14285" s="480" t="str">
        <f t="shared" si="1312"/>
        <v>D800-120</v>
      </c>
      <c r="B14285" s="480">
        <f t="shared" si="1310"/>
        <v>15</v>
      </c>
      <c r="C14285" s="480">
        <f t="shared" si="1311"/>
        <v>0</v>
      </c>
      <c r="D14285" s="480">
        <f t="shared" si="1313"/>
        <v>180</v>
      </c>
      <c r="E14285" s="480">
        <f t="shared" si="1314"/>
        <v>87</v>
      </c>
      <c r="F14285" s="484">
        <v>5.0664999999999996</v>
      </c>
      <c r="G14285" s="480">
        <v>15</v>
      </c>
      <c r="H14285" s="482">
        <v>0.43450299999999997</v>
      </c>
      <c r="I14285" s="483">
        <v>11.7</v>
      </c>
      <c r="J14285" s="484">
        <v>0.2772</v>
      </c>
      <c r="K14285" s="469">
        <f t="shared" si="1315"/>
        <v>11.66044883464556</v>
      </c>
      <c r="L14285" s="469">
        <f t="shared" si="1316"/>
        <v>-3.9551165354438922E-2</v>
      </c>
    </row>
    <row r="14286" spans="1:12">
      <c r="A14286" s="98" t="str">
        <f t="shared" si="1312"/>
        <v>D800-120</v>
      </c>
      <c r="B14286" s="98">
        <f t="shared" si="1310"/>
        <v>15</v>
      </c>
      <c r="C14286" s="98">
        <f t="shared" si="1311"/>
        <v>0</v>
      </c>
      <c r="D14286" s="98">
        <f t="shared" si="1313"/>
        <v>180</v>
      </c>
      <c r="E14286" s="98">
        <f t="shared" si="1314"/>
        <v>88</v>
      </c>
      <c r="F14286" s="397">
        <f>F14285+(E14286-E14285)*(F14288-F14285)/(E14288-E14285)</f>
        <v>5.0762999999999998</v>
      </c>
      <c r="G14286" s="98">
        <v>15</v>
      </c>
      <c r="H14286" s="491">
        <f>H14285+(E14286-E14285)*(H14288-H14285)/(E14288-E14285)</f>
        <v>0.43298933333333334</v>
      </c>
      <c r="I14286" s="492">
        <f>I14285+(E14286-E14285)*(I14288-I14285)/(E14288-E14285)</f>
        <v>11.766666666666666</v>
      </c>
      <c r="J14286" s="397">
        <f>J14285+(E14286-E14285)*(J14288-J14285)/(E14288-E14285)</f>
        <v>0.27389999999999998</v>
      </c>
      <c r="K14286" s="469">
        <f t="shared" si="1315"/>
        <v>11.723845391110482</v>
      </c>
      <c r="L14286" s="469">
        <f t="shared" si="1316"/>
        <v>-4.2821275556184091E-2</v>
      </c>
    </row>
    <row r="14287" spans="1:12">
      <c r="A14287" s="98" t="str">
        <f t="shared" si="1312"/>
        <v>D800-120</v>
      </c>
      <c r="B14287" s="98">
        <f t="shared" si="1310"/>
        <v>15</v>
      </c>
      <c r="C14287" s="98">
        <f t="shared" si="1311"/>
        <v>0</v>
      </c>
      <c r="D14287" s="98">
        <f t="shared" si="1313"/>
        <v>180</v>
      </c>
      <c r="E14287" s="98">
        <f t="shared" si="1314"/>
        <v>89</v>
      </c>
      <c r="F14287" s="397">
        <f>F14285+(E14287-E14285)*(F14288-F14285)/(E14288-E14285)</f>
        <v>5.0861000000000001</v>
      </c>
      <c r="G14287" s="98">
        <v>15</v>
      </c>
      <c r="H14287" s="491">
        <f>H14285+(E14287-E14285)*(H14288-H14285)/(E14288-E14285)</f>
        <v>0.43147566666666665</v>
      </c>
      <c r="I14287" s="492">
        <f>I14285+(E14287-E14285)*(I14288-I14285)/(E14288-E14285)</f>
        <v>11.833333333333334</v>
      </c>
      <c r="J14287" s="397">
        <f>J14285+(E14287-E14285)*(J14288-J14285)/(E14288-E14285)</f>
        <v>0.27060000000000001</v>
      </c>
      <c r="K14287" s="469">
        <f t="shared" si="1315"/>
        <v>11.787686752516752</v>
      </c>
      <c r="L14287" s="469">
        <f t="shared" si="1316"/>
        <v>-4.5646580816582016E-2</v>
      </c>
    </row>
    <row r="14288" spans="1:12">
      <c r="A14288" s="480" t="str">
        <f t="shared" si="1312"/>
        <v>D800-120</v>
      </c>
      <c r="B14288" s="480">
        <f t="shared" si="1310"/>
        <v>15</v>
      </c>
      <c r="C14288" s="480">
        <f t="shared" si="1311"/>
        <v>0</v>
      </c>
      <c r="D14288" s="480">
        <f t="shared" si="1313"/>
        <v>180</v>
      </c>
      <c r="E14288" s="480">
        <f t="shared" si="1314"/>
        <v>90</v>
      </c>
      <c r="F14288" s="484">
        <v>5.0959000000000003</v>
      </c>
      <c r="G14288" s="480">
        <v>15</v>
      </c>
      <c r="H14288" s="482">
        <v>0.42996200000000001</v>
      </c>
      <c r="I14288" s="483">
        <v>11.9</v>
      </c>
      <c r="J14288" s="484">
        <v>0.26729999999999998</v>
      </c>
      <c r="K14288" s="469">
        <f t="shared" si="1315"/>
        <v>11.851977616626586</v>
      </c>
      <c r="L14288" s="469">
        <f t="shared" si="1316"/>
        <v>-4.8022383373414357E-2</v>
      </c>
    </row>
    <row r="14289" spans="1:12">
      <c r="A14289" s="98" t="str">
        <f t="shared" si="1312"/>
        <v>D800-120</v>
      </c>
      <c r="B14289" s="98">
        <f t="shared" si="1310"/>
        <v>15</v>
      </c>
      <c r="C14289" s="98">
        <f t="shared" si="1311"/>
        <v>0</v>
      </c>
      <c r="D14289" s="98">
        <f t="shared" si="1313"/>
        <v>180</v>
      </c>
      <c r="E14289" s="98">
        <f t="shared" si="1314"/>
        <v>91</v>
      </c>
      <c r="F14289" s="397">
        <f>F14288+(E14289-E14288)*(F14291-F14288)/(E14291-E14288)</f>
        <v>5.1056333333333335</v>
      </c>
      <c r="G14289" s="98">
        <v>15</v>
      </c>
      <c r="H14289" s="491">
        <f>H14288+(E14289-E14288)*(H14291-H14288)/(E14291-E14288)</f>
        <v>0.42844133333333334</v>
      </c>
      <c r="I14289" s="492">
        <f>I14288+(E14289-E14288)*(I14291-I14288)/(E14291-E14288)</f>
        <v>11.966666666666667</v>
      </c>
      <c r="J14289" s="397">
        <f>J14288+(E14289-E14288)*(J14291-J14288)/(E14291-E14288)</f>
        <v>0.26400000000000001</v>
      </c>
      <c r="K14289" s="469">
        <f t="shared" si="1315"/>
        <v>11.916761843706334</v>
      </c>
      <c r="L14289" s="469">
        <f t="shared" si="1316"/>
        <v>-4.9904822960332496E-2</v>
      </c>
    </row>
    <row r="14290" spans="1:12">
      <c r="A14290" s="98" t="str">
        <f t="shared" si="1312"/>
        <v>D800-120</v>
      </c>
      <c r="B14290" s="98">
        <f t="shared" si="1310"/>
        <v>15</v>
      </c>
      <c r="C14290" s="98">
        <f t="shared" si="1311"/>
        <v>0</v>
      </c>
      <c r="D14290" s="98">
        <f t="shared" si="1313"/>
        <v>180</v>
      </c>
      <c r="E14290" s="98">
        <f t="shared" si="1314"/>
        <v>92</v>
      </c>
      <c r="F14290" s="397">
        <f>F14288+(E14290-E14288)*(F14291-F14288)/(E14291-E14288)</f>
        <v>5.1153666666666666</v>
      </c>
      <c r="G14290" s="98">
        <v>15</v>
      </c>
      <c r="H14290" s="491">
        <f>H14288+(E14290-E14288)*(H14291-H14288)/(E14291-E14288)</f>
        <v>0.42692066666666667</v>
      </c>
      <c r="I14290" s="492">
        <f>I14288+(E14290-E14288)*(I14291-I14288)/(E14291-E14288)</f>
        <v>12.033333333333333</v>
      </c>
      <c r="J14290" s="397">
        <f>J14288+(E14290-E14288)*(J14291-J14288)/(E14291-E14288)</f>
        <v>0.26069999999999999</v>
      </c>
      <c r="K14290" s="469">
        <f t="shared" si="1315"/>
        <v>11.982007586108894</v>
      </c>
      <c r="L14290" s="469">
        <f t="shared" si="1316"/>
        <v>-5.1325747224439056E-2</v>
      </c>
    </row>
    <row r="14291" spans="1:12">
      <c r="A14291" s="480" t="str">
        <f t="shared" si="1312"/>
        <v>D800-120</v>
      </c>
      <c r="B14291" s="480">
        <f t="shared" si="1310"/>
        <v>15</v>
      </c>
      <c r="C14291" s="480">
        <f t="shared" si="1311"/>
        <v>0</v>
      </c>
      <c r="D14291" s="480">
        <f t="shared" si="1313"/>
        <v>180</v>
      </c>
      <c r="E14291" s="480">
        <f t="shared" si="1314"/>
        <v>93</v>
      </c>
      <c r="F14291" s="484">
        <v>5.1250999999999998</v>
      </c>
      <c r="G14291" s="480">
        <v>15</v>
      </c>
      <c r="H14291" s="482">
        <v>0.4254</v>
      </c>
      <c r="I14291" s="483">
        <v>12.1</v>
      </c>
      <c r="J14291" s="484">
        <v>0.25740000000000002</v>
      </c>
      <c r="K14291" s="469">
        <f t="shared" si="1315"/>
        <v>12.047719793135872</v>
      </c>
      <c r="L14291" s="469">
        <f t="shared" si="1316"/>
        <v>-5.2280206864127265E-2</v>
      </c>
    </row>
    <row r="14292" spans="1:12">
      <c r="A14292" s="98" t="str">
        <f t="shared" si="1312"/>
        <v>D800-120</v>
      </c>
      <c r="B14292" s="98">
        <f t="shared" si="1310"/>
        <v>15</v>
      </c>
      <c r="C14292" s="98">
        <f t="shared" si="1311"/>
        <v>0</v>
      </c>
      <c r="D14292" s="98">
        <f t="shared" si="1313"/>
        <v>180</v>
      </c>
      <c r="E14292" s="98">
        <f t="shared" si="1314"/>
        <v>94</v>
      </c>
      <c r="F14292" s="397">
        <f>F14291+(E14292-E14291)*(F14294-F14291)/(E14294-E14291)</f>
        <v>5.1347666666666667</v>
      </c>
      <c r="G14292" s="98">
        <v>15</v>
      </c>
      <c r="H14292" s="491">
        <f>H14291+(E14292-E14291)*(H14294-H14291)/(E14294-E14291)</f>
        <v>0.42387166666666665</v>
      </c>
      <c r="I14292" s="492">
        <f>I14291+(E14292-E14291)*(I14294-I14291)/(E14294-E14291)</f>
        <v>12.166666666666666</v>
      </c>
      <c r="J14292" s="397">
        <f>J14291+(E14292-E14291)*(J14294-J14291)/(E14294-E14291)</f>
        <v>0.25409999999999999</v>
      </c>
      <c r="K14292" s="469">
        <f t="shared" si="1315"/>
        <v>12.113965311827872</v>
      </c>
      <c r="L14292" s="469">
        <f t="shared" si="1316"/>
        <v>-5.270135483879379E-2</v>
      </c>
    </row>
    <row r="14293" spans="1:12">
      <c r="A14293" s="98" t="str">
        <f t="shared" si="1312"/>
        <v>D800-120</v>
      </c>
      <c r="B14293" s="98">
        <f t="shared" si="1310"/>
        <v>15</v>
      </c>
      <c r="C14293" s="98">
        <f t="shared" si="1311"/>
        <v>0</v>
      </c>
      <c r="D14293" s="98">
        <f t="shared" si="1313"/>
        <v>180</v>
      </c>
      <c r="E14293" s="98">
        <f t="shared" si="1314"/>
        <v>95</v>
      </c>
      <c r="F14293" s="397">
        <f>F14291+(E14293-E14291)*(F14294-F14291)/(E14294-E14291)</f>
        <v>5.1444333333333327</v>
      </c>
      <c r="G14293" s="98">
        <v>15</v>
      </c>
      <c r="H14293" s="491">
        <f>H14291+(E14293-E14291)*(H14294-H14291)/(E14294-E14291)</f>
        <v>0.42234333333333335</v>
      </c>
      <c r="I14293" s="492">
        <f>I14291+(E14293-E14291)*(I14294-I14291)/(E14294-E14291)</f>
        <v>12.233333333333334</v>
      </c>
      <c r="J14293" s="397">
        <f>J14291+(E14293-E14291)*(J14294-J14291)/(E14294-E14291)</f>
        <v>0.25080000000000002</v>
      </c>
      <c r="K14293" s="469">
        <f t="shared" si="1315"/>
        <v>12.180690275684078</v>
      </c>
      <c r="L14293" s="469">
        <f t="shared" si="1316"/>
        <v>-5.2643057649255809E-2</v>
      </c>
    </row>
    <row r="14294" spans="1:12">
      <c r="A14294" s="480" t="str">
        <f t="shared" si="1312"/>
        <v>D800-120</v>
      </c>
      <c r="B14294" s="480">
        <f t="shared" si="1310"/>
        <v>15</v>
      </c>
      <c r="C14294" s="480">
        <f t="shared" si="1311"/>
        <v>0</v>
      </c>
      <c r="D14294" s="480">
        <f t="shared" si="1313"/>
        <v>180</v>
      </c>
      <c r="E14294" s="480">
        <f t="shared" si="1314"/>
        <v>96</v>
      </c>
      <c r="F14294" s="484">
        <v>5.1540999999999997</v>
      </c>
      <c r="G14294" s="480">
        <v>15</v>
      </c>
      <c r="H14294" s="482">
        <v>0.42081499999999999</v>
      </c>
      <c r="I14294" s="483">
        <v>12.3</v>
      </c>
      <c r="J14294" s="484">
        <v>0.2475</v>
      </c>
      <c r="K14294" s="469">
        <f t="shared" si="1315"/>
        <v>12.247899908510865</v>
      </c>
      <c r="L14294" s="469">
        <f t="shared" si="1316"/>
        <v>-5.2100091489135636E-2</v>
      </c>
    </row>
    <row r="14295" spans="1:12">
      <c r="A14295" s="98" t="str">
        <f t="shared" si="1312"/>
        <v>D800-120</v>
      </c>
      <c r="B14295" s="98">
        <f t="shared" si="1310"/>
        <v>15</v>
      </c>
      <c r="C14295" s="98">
        <f t="shared" si="1311"/>
        <v>0</v>
      </c>
      <c r="D14295" s="98">
        <f t="shared" si="1313"/>
        <v>180</v>
      </c>
      <c r="E14295" s="98">
        <f t="shared" si="1314"/>
        <v>97</v>
      </c>
      <c r="F14295" s="397">
        <f>F14294+(E14295-E14294)*(F14297-F14294)/(E14297-E14294)</f>
        <v>5.1637333333333331</v>
      </c>
      <c r="G14295" s="98">
        <v>15</v>
      </c>
      <c r="H14295" s="491">
        <f>H14294+(E14295-E14294)*(H14297-H14294)/(E14297-E14294)</f>
        <v>0.41927900000000001</v>
      </c>
      <c r="I14295" s="492">
        <f>I14294+(E14295-E14294)*(I14297-I14294)/(E14297-E14294)</f>
        <v>12.366666666666667</v>
      </c>
      <c r="J14295" s="397">
        <f>J14294+(E14295-E14294)*(J14297-J14294)/(E14297-E14294)</f>
        <v>0.2442</v>
      </c>
      <c r="K14295" s="469">
        <f t="shared" si="1315"/>
        <v>12.315745203869817</v>
      </c>
      <c r="L14295" s="469">
        <f t="shared" si="1316"/>
        <v>-5.0921462796850392E-2</v>
      </c>
    </row>
    <row r="14296" spans="1:12">
      <c r="A14296" s="98" t="str">
        <f t="shared" si="1312"/>
        <v>D800-120</v>
      </c>
      <c r="B14296" s="98">
        <f t="shared" si="1310"/>
        <v>15</v>
      </c>
      <c r="C14296" s="98">
        <f t="shared" si="1311"/>
        <v>0</v>
      </c>
      <c r="D14296" s="98">
        <f t="shared" si="1313"/>
        <v>180</v>
      </c>
      <c r="E14296" s="98">
        <f t="shared" si="1314"/>
        <v>98</v>
      </c>
      <c r="F14296" s="397">
        <f>F14294+(E14296-E14294)*(F14297-F14294)/(E14297-E14294)</f>
        <v>5.1733666666666664</v>
      </c>
      <c r="G14296" s="98">
        <v>15</v>
      </c>
      <c r="H14296" s="491">
        <f>H14294+(E14296-E14294)*(H14297-H14294)/(E14297-E14294)</f>
        <v>0.41774299999999998</v>
      </c>
      <c r="I14296" s="492">
        <f>I14294+(E14296-E14294)*(I14297-I14294)/(E14297-E14294)</f>
        <v>12.433333333333334</v>
      </c>
      <c r="J14296" s="397">
        <f>J14294+(E14296-E14294)*(J14297-J14294)/(E14297-E14294)</f>
        <v>0.2409</v>
      </c>
      <c r="K14296" s="469">
        <f t="shared" si="1315"/>
        <v>12.384089420209714</v>
      </c>
      <c r="L14296" s="469">
        <f t="shared" si="1316"/>
        <v>-4.9243913123619976E-2</v>
      </c>
    </row>
    <row r="14297" spans="1:12">
      <c r="A14297" s="480" t="str">
        <f t="shared" si="1312"/>
        <v>D800-120</v>
      </c>
      <c r="B14297" s="480">
        <f t="shared" si="1310"/>
        <v>15</v>
      </c>
      <c r="C14297" s="480">
        <f t="shared" si="1311"/>
        <v>0</v>
      </c>
      <c r="D14297" s="480">
        <f t="shared" si="1313"/>
        <v>180</v>
      </c>
      <c r="E14297" s="480">
        <f t="shared" si="1314"/>
        <v>99</v>
      </c>
      <c r="F14297" s="484">
        <v>5.1829999999999998</v>
      </c>
      <c r="G14297" s="480">
        <v>15</v>
      </c>
      <c r="H14297" s="482">
        <v>0.41620699999999999</v>
      </c>
      <c r="I14297" s="483">
        <v>12.5</v>
      </c>
      <c r="J14297" s="484">
        <v>0.23760000000000001</v>
      </c>
      <c r="K14297" s="469">
        <f t="shared" si="1315"/>
        <v>12.452938081291281</v>
      </c>
      <c r="L14297" s="469">
        <f t="shared" si="1316"/>
        <v>-4.7061918708719119E-2</v>
      </c>
    </row>
    <row r="14298" spans="1:12">
      <c r="A14298" s="98" t="str">
        <f t="shared" si="1312"/>
        <v>D800-120</v>
      </c>
      <c r="B14298" s="98">
        <f t="shared" si="1310"/>
        <v>15</v>
      </c>
      <c r="C14298" s="98">
        <f t="shared" si="1311"/>
        <v>0</v>
      </c>
      <c r="D14298" s="98">
        <f t="shared" si="1313"/>
        <v>180</v>
      </c>
      <c r="E14298" s="98">
        <f t="shared" si="1314"/>
        <v>100</v>
      </c>
      <c r="F14298" s="397">
        <f>F14297+(E14298-E14297)*(F14300-F14297)/(E14300-E14297)</f>
        <v>5.192566666666667</v>
      </c>
      <c r="G14298" s="98">
        <v>15</v>
      </c>
      <c r="H14298" s="491">
        <f>H14297+(E14298-E14297)*(H14300-H14297)/(E14300-E14297)</f>
        <v>0.41466233333333335</v>
      </c>
      <c r="I14298" s="492">
        <f>I14297+(E14298-E14297)*(I14300-I14297)/(E14300-E14297)</f>
        <v>12.566666666666666</v>
      </c>
      <c r="J14298" s="397">
        <f>J14297+(E14298-E14297)*(J14300-J14297)/(E14300-E14297)</f>
        <v>0.23430000000000001</v>
      </c>
      <c r="K14298" s="469">
        <f t="shared" si="1315"/>
        <v>12.52239774209859</v>
      </c>
      <c r="L14298" s="469">
        <f t="shared" si="1316"/>
        <v>-4.4268924568076073E-2</v>
      </c>
    </row>
    <row r="14299" spans="1:12">
      <c r="A14299" s="98" t="str">
        <f t="shared" si="1312"/>
        <v>D800-120</v>
      </c>
      <c r="B14299" s="98">
        <f t="shared" si="1310"/>
        <v>15</v>
      </c>
      <c r="C14299" s="98">
        <f t="shared" si="1311"/>
        <v>0</v>
      </c>
      <c r="D14299" s="98">
        <f t="shared" si="1313"/>
        <v>180</v>
      </c>
      <c r="E14299" s="98">
        <f t="shared" si="1314"/>
        <v>101</v>
      </c>
      <c r="F14299" s="397">
        <f>F14297+(E14299-E14297)*(F14300-F14297)/(E14300-E14297)</f>
        <v>5.2021333333333333</v>
      </c>
      <c r="G14299" s="98">
        <v>15</v>
      </c>
      <c r="H14299" s="491">
        <f>H14297+(E14299-E14297)*(H14300-H14297)/(E14300-E14297)</f>
        <v>0.41311766666666666</v>
      </c>
      <c r="I14299" s="492">
        <f>I14297+(E14299-E14297)*(I14300-I14297)/(E14300-E14297)</f>
        <v>12.633333333333333</v>
      </c>
      <c r="J14299" s="397">
        <f>J14297+(E14299-E14297)*(J14300-J14297)/(E14300-E14297)</f>
        <v>0.23100000000000001</v>
      </c>
      <c r="K14299" s="469">
        <f t="shared" si="1315"/>
        <v>12.592376828877649</v>
      </c>
      <c r="L14299" s="469">
        <f t="shared" si="1316"/>
        <v>-4.0956504455683884E-2</v>
      </c>
    </row>
    <row r="14300" spans="1:12">
      <c r="A14300" s="480" t="str">
        <f t="shared" si="1312"/>
        <v>D800-120</v>
      </c>
      <c r="B14300" s="480">
        <f t="shared" si="1310"/>
        <v>15</v>
      </c>
      <c r="C14300" s="480">
        <f t="shared" si="1311"/>
        <v>0</v>
      </c>
      <c r="D14300" s="480">
        <f t="shared" si="1313"/>
        <v>180</v>
      </c>
      <c r="E14300" s="480">
        <f t="shared" si="1314"/>
        <v>102</v>
      </c>
      <c r="F14300" s="484">
        <v>5.2117000000000004</v>
      </c>
      <c r="G14300" s="480">
        <v>15</v>
      </c>
      <c r="H14300" s="482">
        <v>0.41157300000000002</v>
      </c>
      <c r="I14300" s="483">
        <v>12.7</v>
      </c>
      <c r="J14300" s="484">
        <v>0.22770000000000001</v>
      </c>
      <c r="K14300" s="469">
        <f t="shared" si="1315"/>
        <v>12.662881189971159</v>
      </c>
      <c r="L14300" s="469">
        <f t="shared" si="1316"/>
        <v>-3.7118810028839988E-2</v>
      </c>
    </row>
    <row r="14301" spans="1:12">
      <c r="A14301" s="98" t="str">
        <f t="shared" si="1312"/>
        <v>D800-120</v>
      </c>
      <c r="B14301" s="98">
        <f t="shared" si="1310"/>
        <v>15</v>
      </c>
      <c r="C14301" s="98">
        <f t="shared" si="1311"/>
        <v>0</v>
      </c>
      <c r="D14301" s="98">
        <f t="shared" si="1313"/>
        <v>180</v>
      </c>
      <c r="E14301" s="98">
        <f t="shared" si="1314"/>
        <v>103</v>
      </c>
      <c r="F14301" s="397">
        <f>F14300+(E14301-E14300)*(F14303-F14300)/(E14303-E14300)</f>
        <v>5.2212000000000005</v>
      </c>
      <c r="G14301" s="98">
        <v>15</v>
      </c>
      <c r="H14301" s="491">
        <f>H14300+(E14301-E14300)*(H14303-H14300)/(E14303-E14300)</f>
        <v>0.41001933333333335</v>
      </c>
      <c r="I14301" s="492">
        <f>I14300+(E14301-E14300)*(I14303-I14300)/(E14303-E14300)</f>
        <v>12.766666666666666</v>
      </c>
      <c r="J14301" s="397">
        <f>J14300+(E14301-E14300)*(J14303-J14300)/(E14303-E14300)</f>
        <v>0.22440000000000002</v>
      </c>
      <c r="K14301" s="469">
        <f t="shared" si="1315"/>
        <v>12.734033679712665</v>
      </c>
      <c r="L14301" s="469">
        <f t="shared" si="1316"/>
        <v>-3.2632986954000742E-2</v>
      </c>
    </row>
    <row r="14302" spans="1:12">
      <c r="A14302" s="98" t="str">
        <f t="shared" si="1312"/>
        <v>D800-120</v>
      </c>
      <c r="B14302" s="98">
        <f t="shared" si="1310"/>
        <v>15</v>
      </c>
      <c r="C14302" s="98">
        <f t="shared" si="1311"/>
        <v>0</v>
      </c>
      <c r="D14302" s="98">
        <f t="shared" si="1313"/>
        <v>180</v>
      </c>
      <c r="E14302" s="98">
        <f t="shared" si="1314"/>
        <v>104</v>
      </c>
      <c r="F14302" s="397">
        <f>F14300+(E14302-E14300)*(F14303-F14300)/(E14303-E14300)</f>
        <v>5.2306999999999997</v>
      </c>
      <c r="G14302" s="98">
        <v>15</v>
      </c>
      <c r="H14302" s="491">
        <f>H14300+(E14302-E14300)*(H14303-H14300)/(E14303-E14300)</f>
        <v>0.40846566666666667</v>
      </c>
      <c r="I14302" s="492">
        <f>I14300+(E14302-E14300)*(I14303-I14300)/(E14303-E14300)</f>
        <v>12.833333333333334</v>
      </c>
      <c r="J14302" s="397">
        <f>J14300+(E14302-E14300)*(J14303-J14300)/(E14303-E14300)</f>
        <v>0.22109999999999999</v>
      </c>
      <c r="K14302" s="469">
        <f t="shared" si="1315"/>
        <v>12.805727449961113</v>
      </c>
      <c r="L14302" s="469">
        <f t="shared" si="1316"/>
        <v>-2.760588337222103E-2</v>
      </c>
    </row>
    <row r="14303" spans="1:12">
      <c r="A14303" s="480" t="str">
        <f t="shared" si="1312"/>
        <v>D800-120</v>
      </c>
      <c r="B14303" s="480">
        <f t="shared" si="1310"/>
        <v>15</v>
      </c>
      <c r="C14303" s="480">
        <f t="shared" si="1311"/>
        <v>0</v>
      </c>
      <c r="D14303" s="480">
        <f t="shared" si="1313"/>
        <v>180</v>
      </c>
      <c r="E14303" s="480">
        <f t="shared" si="1314"/>
        <v>105</v>
      </c>
      <c r="F14303" s="484">
        <v>5.2401999999999997</v>
      </c>
      <c r="G14303" s="480">
        <v>15</v>
      </c>
      <c r="H14303" s="482">
        <v>0.406912</v>
      </c>
      <c r="I14303" s="483">
        <v>12.9</v>
      </c>
      <c r="J14303" s="484">
        <v>0.21779999999999999</v>
      </c>
      <c r="K14303" s="469">
        <f t="shared" si="1315"/>
        <v>12.877968700849323</v>
      </c>
      <c r="L14303" s="469">
        <f t="shared" si="1316"/>
        <v>-2.2031299150677697E-2</v>
      </c>
    </row>
    <row r="14304" spans="1:12">
      <c r="A14304" s="98" t="str">
        <f t="shared" si="1312"/>
        <v>D800-120</v>
      </c>
      <c r="B14304" s="98">
        <f t="shared" si="1310"/>
        <v>15</v>
      </c>
      <c r="C14304" s="98">
        <f t="shared" si="1311"/>
        <v>0</v>
      </c>
      <c r="D14304" s="98">
        <f t="shared" si="1313"/>
        <v>180</v>
      </c>
      <c r="E14304" s="98">
        <f t="shared" si="1314"/>
        <v>106</v>
      </c>
      <c r="F14304" s="397">
        <f>F14303+(E14304-E14303)*(F14306-F14303)/(E14306-E14303)</f>
        <v>5.2496666666666663</v>
      </c>
      <c r="G14304" s="98">
        <v>15</v>
      </c>
      <c r="H14304" s="491">
        <f>H14303+(E14304-E14303)*(H14306-H14303)/(E14306-E14303)</f>
        <v>0.40534866666666669</v>
      </c>
      <c r="I14304" s="492">
        <f>I14303+(E14304-E14303)*(I14306-I14303)/(E14306-E14303)</f>
        <v>12.966666666666667</v>
      </c>
      <c r="J14304" s="397">
        <f>J14303+(E14304-E14303)*(J14306-J14303)/(E14306-E14303)</f>
        <v>0.2145</v>
      </c>
      <c r="K14304" s="469">
        <f t="shared" si="1315"/>
        <v>12.950990340825921</v>
      </c>
      <c r="L14304" s="469">
        <f t="shared" si="1316"/>
        <v>-1.567632584074552E-2</v>
      </c>
    </row>
    <row r="14305" spans="1:12">
      <c r="A14305" s="98" t="str">
        <f t="shared" si="1312"/>
        <v>D800-120</v>
      </c>
      <c r="B14305" s="98">
        <f t="shared" si="1310"/>
        <v>15</v>
      </c>
      <c r="C14305" s="98">
        <f t="shared" si="1311"/>
        <v>0</v>
      </c>
      <c r="D14305" s="98">
        <f t="shared" si="1313"/>
        <v>180</v>
      </c>
      <c r="E14305" s="98">
        <f t="shared" si="1314"/>
        <v>107</v>
      </c>
      <c r="F14305" s="397">
        <f>F14303+(E14305-E14303)*(F14306-F14303)/(E14306-E14303)</f>
        <v>5.2591333333333337</v>
      </c>
      <c r="G14305" s="98">
        <v>15</v>
      </c>
      <c r="H14305" s="491">
        <f>H14303+(E14305-E14303)*(H14306-H14303)/(E14306-E14303)</f>
        <v>0.40378533333333333</v>
      </c>
      <c r="I14305" s="492">
        <f>I14303+(E14305-E14303)*(I14306-I14303)/(E14306-E14303)</f>
        <v>13.033333333333333</v>
      </c>
      <c r="J14305" s="397">
        <f>J14303+(E14305-E14303)*(J14306-J14303)/(E14306-E14303)</f>
        <v>0.2112</v>
      </c>
      <c r="K14305" s="469">
        <f t="shared" si="1315"/>
        <v>13.024577415722547</v>
      </c>
      <c r="L14305" s="469">
        <f t="shared" si="1316"/>
        <v>-8.7559176107863124E-3</v>
      </c>
    </row>
    <row r="14306" spans="1:12">
      <c r="A14306" s="480" t="str">
        <f t="shared" si="1312"/>
        <v>D800-120</v>
      </c>
      <c r="B14306" s="480">
        <f t="shared" si="1310"/>
        <v>15</v>
      </c>
      <c r="C14306" s="480">
        <f t="shared" si="1311"/>
        <v>0</v>
      </c>
      <c r="D14306" s="480">
        <f t="shared" si="1313"/>
        <v>180</v>
      </c>
      <c r="E14306" s="480">
        <f t="shared" si="1314"/>
        <v>108</v>
      </c>
      <c r="F14306" s="484">
        <v>5.2686000000000002</v>
      </c>
      <c r="G14306" s="480">
        <v>15</v>
      </c>
      <c r="H14306" s="482">
        <v>0.40222200000000002</v>
      </c>
      <c r="I14306" s="483">
        <v>13.1</v>
      </c>
      <c r="J14306" s="484">
        <v>0.2079</v>
      </c>
      <c r="K14306" s="469">
        <f t="shared" si="1315"/>
        <v>13.09873651863896</v>
      </c>
      <c r="L14306" s="469">
        <f t="shared" si="1316"/>
        <v>-1.2634813610397089E-3</v>
      </c>
    </row>
    <row r="14307" spans="1:12">
      <c r="A14307" s="98" t="str">
        <f t="shared" si="1312"/>
        <v>D800-120</v>
      </c>
      <c r="B14307" s="98">
        <f t="shared" si="1310"/>
        <v>15</v>
      </c>
      <c r="C14307" s="98">
        <f t="shared" si="1311"/>
        <v>0</v>
      </c>
      <c r="D14307" s="98">
        <f t="shared" ref="D14307:D14318" si="1317">D14306</f>
        <v>180</v>
      </c>
      <c r="E14307" s="98">
        <f t="shared" si="1314"/>
        <v>109</v>
      </c>
      <c r="F14307" s="397">
        <f>F14306+(E14307-E14306)*(F14309-F14306)/(E14309-E14306)</f>
        <v>5.2780333333333331</v>
      </c>
      <c r="G14307" s="98">
        <v>15</v>
      </c>
      <c r="H14307" s="491">
        <f>H14306+(E14307-E14306)*(H14309-H14306)/(E14309-E14306)</f>
        <v>0.40064900000000003</v>
      </c>
      <c r="I14307" s="492">
        <f>I14306+(E14307-E14306)*(I14309-I14306)/(E14309-E14306)</f>
        <v>13.166666666666666</v>
      </c>
      <c r="J14307" s="397">
        <f>J14306+(E14307-E14306)*(J14309-J14306)/(E14309-E14306)</f>
        <v>0.2046</v>
      </c>
      <c r="K14307" s="469">
        <f t="shared" si="1315"/>
        <v>13.173708990496252</v>
      </c>
      <c r="L14307" s="469">
        <f t="shared" si="1316"/>
        <v>7.0423238295855839E-3</v>
      </c>
    </row>
    <row r="14308" spans="1:12">
      <c r="A14308" s="98" t="str">
        <f t="shared" si="1312"/>
        <v>D800-120</v>
      </c>
      <c r="B14308" s="98">
        <f t="shared" si="1310"/>
        <v>15</v>
      </c>
      <c r="C14308" s="98">
        <f t="shared" si="1311"/>
        <v>0</v>
      </c>
      <c r="D14308" s="98">
        <f t="shared" si="1317"/>
        <v>180</v>
      </c>
      <c r="E14308" s="98">
        <f t="shared" si="1314"/>
        <v>110</v>
      </c>
      <c r="F14308" s="397">
        <f>F14306+(E14308-E14306)*(F14309-F14306)/(E14309-E14306)</f>
        <v>5.287466666666667</v>
      </c>
      <c r="G14308" s="98">
        <v>15</v>
      </c>
      <c r="H14308" s="491">
        <f>H14306+(E14308-E14306)*(H14309-H14306)/(E14309-E14306)</f>
        <v>0.39907599999999999</v>
      </c>
      <c r="I14308" s="492">
        <f>I14306+(E14308-E14306)*(I14309-I14306)/(E14309-E14306)</f>
        <v>13.233333333333334</v>
      </c>
      <c r="J14308" s="397">
        <f>J14306+(E14308-E14306)*(J14309-J14306)/(E14309-E14306)</f>
        <v>0.20130000000000001</v>
      </c>
      <c r="K14308" s="469">
        <f t="shared" si="1315"/>
        <v>13.249272486109581</v>
      </c>
      <c r="L14308" s="469">
        <f t="shared" si="1316"/>
        <v>1.5939152776246246E-2</v>
      </c>
    </row>
    <row r="14309" spans="1:12">
      <c r="A14309" s="480" t="str">
        <f t="shared" si="1312"/>
        <v>D800-120</v>
      </c>
      <c r="B14309" s="480">
        <f t="shared" si="1310"/>
        <v>15</v>
      </c>
      <c r="C14309" s="480">
        <f t="shared" si="1311"/>
        <v>0</v>
      </c>
      <c r="D14309" s="480">
        <f t="shared" si="1317"/>
        <v>180</v>
      </c>
      <c r="E14309" s="480">
        <f t="shared" si="1314"/>
        <v>111</v>
      </c>
      <c r="F14309" s="484">
        <v>5.2968999999999999</v>
      </c>
      <c r="G14309" s="480">
        <v>15</v>
      </c>
      <c r="H14309" s="482">
        <v>0.397503</v>
      </c>
      <c r="I14309" s="483">
        <v>13.3</v>
      </c>
      <c r="J14309" s="484">
        <v>0.19800000000000001</v>
      </c>
      <c r="K14309" s="469">
        <f t="shared" si="1315"/>
        <v>13.325434021881597</v>
      </c>
      <c r="L14309" s="469">
        <f t="shared" si="1316"/>
        <v>2.5434021881595825E-2</v>
      </c>
    </row>
    <row r="14310" spans="1:12">
      <c r="A14310" s="98" t="str">
        <f t="shared" si="1312"/>
        <v>D800-120</v>
      </c>
      <c r="B14310" s="98">
        <f t="shared" si="1310"/>
        <v>15</v>
      </c>
      <c r="C14310" s="98">
        <f t="shared" si="1311"/>
        <v>0</v>
      </c>
      <c r="D14310" s="98">
        <f t="shared" si="1317"/>
        <v>180</v>
      </c>
      <c r="E14310" s="98">
        <f t="shared" si="1314"/>
        <v>112</v>
      </c>
      <c r="F14310" s="397">
        <f>F14309+(E14310-E14309)*(F14312-F14309)/(E14312-E14309)</f>
        <v>5.3062666666666667</v>
      </c>
      <c r="G14310" s="98">
        <v>15</v>
      </c>
      <c r="H14310" s="491">
        <f>H14309+(E14310-E14309)*(H14312-H14309)/(E14312-E14309)</f>
        <v>0.39591933333333335</v>
      </c>
      <c r="I14310" s="492">
        <f>I14309+(E14310-E14309)*(I14312-I14309)/(E14312-E14309)</f>
        <v>13.4</v>
      </c>
      <c r="J14310" s="397">
        <f>J14309+(E14310-E14309)*(J14312-J14309)/(E14312-E14309)</f>
        <v>0.19470000000000001</v>
      </c>
      <c r="K14310" s="469">
        <f t="shared" si="1315"/>
        <v>13.402393416840804</v>
      </c>
      <c r="L14310" s="469">
        <f t="shared" si="1316"/>
        <v>2.3934168408032974E-3</v>
      </c>
    </row>
    <row r="14311" spans="1:12">
      <c r="A14311" s="98" t="str">
        <f t="shared" si="1312"/>
        <v>D800-120</v>
      </c>
      <c r="B14311" s="98">
        <f t="shared" si="1310"/>
        <v>15</v>
      </c>
      <c r="C14311" s="98">
        <f t="shared" si="1311"/>
        <v>0</v>
      </c>
      <c r="D14311" s="98">
        <f t="shared" si="1317"/>
        <v>180</v>
      </c>
      <c r="E14311" s="98">
        <f t="shared" si="1314"/>
        <v>113</v>
      </c>
      <c r="F14311" s="397">
        <f>F14309+(E14311-E14309)*(F14312-F14309)/(E14312-E14309)</f>
        <v>5.3156333333333334</v>
      </c>
      <c r="G14311" s="98">
        <v>15</v>
      </c>
      <c r="H14311" s="491">
        <f>H14309+(E14311-E14309)*(H14312-H14309)/(E14312-E14309)</f>
        <v>0.39433566666666664</v>
      </c>
      <c r="I14311" s="492">
        <f>I14309+(E14311-E14309)*(I14312-I14309)/(E14312-E14309)</f>
        <v>13.5</v>
      </c>
      <c r="J14311" s="397">
        <f>J14309+(E14311-E14309)*(J14312-J14309)/(E14312-E14309)</f>
        <v>0.19139999999999999</v>
      </c>
      <c r="K14311" s="469">
        <f t="shared" si="1315"/>
        <v>13.47997095537051</v>
      </c>
      <c r="L14311" s="469">
        <f t="shared" si="1316"/>
        <v>-2.00290446294904E-2</v>
      </c>
    </row>
    <row r="14312" spans="1:12">
      <c r="A14312" s="480" t="str">
        <f t="shared" si="1312"/>
        <v>D800-120</v>
      </c>
      <c r="B14312" s="480">
        <f t="shared" si="1310"/>
        <v>15</v>
      </c>
      <c r="C14312" s="480">
        <f t="shared" si="1311"/>
        <v>0</v>
      </c>
      <c r="D14312" s="480">
        <f t="shared" si="1317"/>
        <v>180</v>
      </c>
      <c r="E14312" s="480">
        <f t="shared" si="1314"/>
        <v>114</v>
      </c>
      <c r="F14312" s="484">
        <v>5.3250000000000002</v>
      </c>
      <c r="G14312" s="480">
        <v>15</v>
      </c>
      <c r="H14312" s="482">
        <v>0.39275199999999999</v>
      </c>
      <c r="I14312" s="483">
        <v>13.6</v>
      </c>
      <c r="J14312" s="484">
        <v>0.18809999999999999</v>
      </c>
      <c r="K14312" s="469">
        <f t="shared" si="1315"/>
        <v>13.558174114963133</v>
      </c>
      <c r="L14312" s="469">
        <f t="shared" si="1316"/>
        <v>-4.1825885036866239E-2</v>
      </c>
    </row>
    <row r="14313" spans="1:12">
      <c r="A14313" s="98" t="str">
        <f t="shared" si="1312"/>
        <v>D800-120</v>
      </c>
      <c r="B14313" s="98">
        <f t="shared" si="1310"/>
        <v>15</v>
      </c>
      <c r="C14313" s="98">
        <f t="shared" si="1311"/>
        <v>0</v>
      </c>
      <c r="D14313" s="98">
        <f t="shared" si="1317"/>
        <v>180</v>
      </c>
      <c r="E14313" s="98">
        <f t="shared" si="1314"/>
        <v>115</v>
      </c>
      <c r="F14313" s="397">
        <f>F14312+(E14313-E14312)*(F14315-F14312)/(E14315-E14312)</f>
        <v>5.3342999999999998</v>
      </c>
      <c r="G14313" s="98">
        <v>15</v>
      </c>
      <c r="H14313" s="491">
        <f>H14312+(E14313-E14312)*(H14315-H14312)/(E14315-E14312)</f>
        <v>0.3911573333333333</v>
      </c>
      <c r="I14313" s="492">
        <f>I14312+(E14313-E14312)*(I14315-I14312)/(E14315-E14312)</f>
        <v>13.666666666666666</v>
      </c>
      <c r="J14313" s="397">
        <f>J14312+(E14313-E14312)*(J14315-J14312)/(E14315-E14312)</f>
        <v>0.18479999999999999</v>
      </c>
      <c r="K14313" s="469">
        <f t="shared" si="1315"/>
        <v>13.637223555397998</v>
      </c>
      <c r="L14313" s="469">
        <f t="shared" si="1316"/>
        <v>-2.9443111268667721E-2</v>
      </c>
    </row>
    <row r="14314" spans="1:12">
      <c r="A14314" s="98" t="str">
        <f t="shared" si="1312"/>
        <v>D800-120</v>
      </c>
      <c r="B14314" s="98">
        <f t="shared" si="1310"/>
        <v>15</v>
      </c>
      <c r="C14314" s="98">
        <f t="shared" si="1311"/>
        <v>0</v>
      </c>
      <c r="D14314" s="98">
        <f t="shared" si="1317"/>
        <v>180</v>
      </c>
      <c r="E14314" s="98">
        <f t="shared" si="1314"/>
        <v>116</v>
      </c>
      <c r="F14314" s="397">
        <f>F14312+(E14314-E14312)*(F14315-F14312)/(E14315-E14312)</f>
        <v>5.3436000000000003</v>
      </c>
      <c r="G14314" s="98">
        <v>15</v>
      </c>
      <c r="H14314" s="491">
        <f>H14312+(E14314-E14312)*(H14315-H14312)/(E14315-E14312)</f>
        <v>0.38956266666666667</v>
      </c>
      <c r="I14314" s="492">
        <f>I14312+(E14314-E14312)*(I14315-I14312)/(E14315-E14312)</f>
        <v>13.733333333333334</v>
      </c>
      <c r="J14314" s="397">
        <f>J14312+(E14314-E14312)*(J14315-J14312)/(E14315-E14312)</f>
        <v>0.18149999999999999</v>
      </c>
      <c r="K14314" s="469">
        <f t="shared" si="1315"/>
        <v>13.71692017031064</v>
      </c>
      <c r="L14314" s="469">
        <f t="shared" si="1316"/>
        <v>-1.6413163022694022E-2</v>
      </c>
    </row>
    <row r="14315" spans="1:12">
      <c r="A14315" s="480" t="str">
        <f t="shared" si="1312"/>
        <v>D800-120</v>
      </c>
      <c r="B14315" s="480">
        <f t="shared" si="1310"/>
        <v>15</v>
      </c>
      <c r="C14315" s="480">
        <f t="shared" si="1311"/>
        <v>0</v>
      </c>
      <c r="D14315" s="480">
        <f t="shared" si="1317"/>
        <v>180</v>
      </c>
      <c r="E14315" s="480">
        <f t="shared" si="1314"/>
        <v>117</v>
      </c>
      <c r="F14315" s="484">
        <v>5.3529</v>
      </c>
      <c r="G14315" s="480">
        <v>15</v>
      </c>
      <c r="H14315" s="482">
        <v>0.38796799999999998</v>
      </c>
      <c r="I14315" s="483">
        <v>13.8</v>
      </c>
      <c r="J14315" s="484">
        <v>0.1782</v>
      </c>
      <c r="K14315" s="469">
        <f t="shared" si="1315"/>
        <v>13.797271939953811</v>
      </c>
      <c r="L14315" s="469">
        <f t="shared" si="1316"/>
        <v>-2.7280600461896398E-3</v>
      </c>
    </row>
    <row r="14316" spans="1:12">
      <c r="A14316" s="98" t="str">
        <f t="shared" si="1312"/>
        <v>D800-120</v>
      </c>
      <c r="B14316" s="98">
        <f t="shared" si="1310"/>
        <v>15</v>
      </c>
      <c r="C14316" s="98">
        <f t="shared" si="1311"/>
        <v>0</v>
      </c>
      <c r="D14316" s="98">
        <f t="shared" si="1317"/>
        <v>180</v>
      </c>
      <c r="E14316" s="98">
        <f t="shared" si="1314"/>
        <v>118</v>
      </c>
      <c r="F14316" s="397">
        <f>F14315+(E14316-E14315)*(F14318-F14315)/(E14318-E14315)</f>
        <v>5.362166666666667</v>
      </c>
      <c r="G14316" s="98">
        <v>15</v>
      </c>
      <c r="H14316" s="491">
        <f>H14315+(E14316-E14315)*(H14318-H14315)/(E14318-E14315)</f>
        <v>0.38636166666666666</v>
      </c>
      <c r="I14316" s="492">
        <f>I14315+(E14316-E14315)*(I14318-I14315)/(E14318-E14315)</f>
        <v>13.866666666666667</v>
      </c>
      <c r="J14316" s="397">
        <f>J14315+(E14316-E14315)*(J14318-J14315)/(E14318-E14315)</f>
        <v>0.1749</v>
      </c>
      <c r="K14316" s="469">
        <f t="shared" si="1315"/>
        <v>13.878619773355709</v>
      </c>
      <c r="L14316" s="469">
        <f t="shared" si="1316"/>
        <v>1.1953106689041704E-2</v>
      </c>
    </row>
    <row r="14317" spans="1:12">
      <c r="A14317" s="98" t="str">
        <f t="shared" si="1312"/>
        <v>D800-120</v>
      </c>
      <c r="B14317" s="98">
        <f t="shared" si="1310"/>
        <v>15</v>
      </c>
      <c r="C14317" s="98">
        <f t="shared" si="1311"/>
        <v>0</v>
      </c>
      <c r="D14317" s="98">
        <f t="shared" si="1317"/>
        <v>180</v>
      </c>
      <c r="E14317" s="98">
        <f t="shared" si="1314"/>
        <v>119</v>
      </c>
      <c r="F14317" s="397">
        <f>F14315+(E14317-E14315)*(F14318-F14315)/(E14318-E14315)</f>
        <v>5.3714333333333331</v>
      </c>
      <c r="G14317" s="98">
        <v>15</v>
      </c>
      <c r="H14317" s="491">
        <f>H14315+(E14317-E14315)*(H14318-H14315)/(E14318-E14315)</f>
        <v>0.38475533333333334</v>
      </c>
      <c r="I14317" s="492">
        <f>I14315+(E14317-E14315)*(I14318-I14315)/(E14318-E14315)</f>
        <v>13.933333333333334</v>
      </c>
      <c r="J14317" s="397">
        <f>J14315+(E14317-E14315)*(J14318-J14315)/(E14318-E14315)</f>
        <v>0.1716</v>
      </c>
      <c r="K14317" s="469">
        <f t="shared" si="1315"/>
        <v>13.960646852631887</v>
      </c>
      <c r="L14317" s="469">
        <f t="shared" si="1316"/>
        <v>2.7313519298553857E-2</v>
      </c>
    </row>
    <row r="14318" spans="1:12">
      <c r="A14318" s="480" t="str">
        <f t="shared" si="1312"/>
        <v>D800-120</v>
      </c>
      <c r="B14318" s="480">
        <f t="shared" si="1310"/>
        <v>15</v>
      </c>
      <c r="C14318" s="480">
        <f t="shared" si="1311"/>
        <v>0</v>
      </c>
      <c r="D14318" s="480">
        <f t="shared" si="1317"/>
        <v>180</v>
      </c>
      <c r="E14318" s="480">
        <f t="shared" si="1314"/>
        <v>120</v>
      </c>
      <c r="F14318" s="484">
        <v>5.3807</v>
      </c>
      <c r="G14318" s="480">
        <v>15</v>
      </c>
      <c r="H14318" s="482">
        <v>0.38314900000000002</v>
      </c>
      <c r="I14318" s="483">
        <v>14</v>
      </c>
      <c r="J14318" s="484">
        <v>0.16830000000000001</v>
      </c>
      <c r="K14318" s="469">
        <f t="shared" si="1315"/>
        <v>14.043361720897092</v>
      </c>
      <c r="L14318" s="469">
        <f t="shared" si="1316"/>
        <v>4.3361720897092226E-2</v>
      </c>
    </row>
    <row r="14319" spans="1:12">
      <c r="A14319" s="480" t="s">
        <v>129</v>
      </c>
      <c r="B14319" s="480">
        <f t="shared" si="1310"/>
        <v>15</v>
      </c>
      <c r="C14319" s="480">
        <f t="shared" si="1311"/>
        <v>6</v>
      </c>
      <c r="D14319" s="480">
        <v>186</v>
      </c>
      <c r="E14319" s="480">
        <v>12</v>
      </c>
      <c r="F14319" s="484">
        <v>4.2671999999999999</v>
      </c>
      <c r="G14319" s="480">
        <v>15</v>
      </c>
      <c r="H14319" s="482">
        <v>0.53036799999999995</v>
      </c>
      <c r="I14319" s="483">
        <v>8</v>
      </c>
      <c r="J14319" s="484">
        <v>0.50990000000000002</v>
      </c>
      <c r="K14319" s="469">
        <f t="shared" si="1315"/>
        <v>8.0457342826113187</v>
      </c>
      <c r="L14319" s="469">
        <f t="shared" si="1316"/>
        <v>4.5734282611318733E-2</v>
      </c>
    </row>
    <row r="14320" spans="1:12">
      <c r="A14320" s="98" t="str">
        <f t="shared" ref="A14320:A14383" si="1318">A14319</f>
        <v>D800-120</v>
      </c>
      <c r="B14320" s="98">
        <f t="shared" si="1310"/>
        <v>15</v>
      </c>
      <c r="C14320" s="98">
        <f t="shared" si="1311"/>
        <v>6</v>
      </c>
      <c r="D14320" s="98">
        <f t="shared" ref="D14320:D14351" si="1319">D14319</f>
        <v>186</v>
      </c>
      <c r="E14320" s="98">
        <f t="shared" ref="E14320:E14383" si="1320">E14319+1</f>
        <v>13</v>
      </c>
      <c r="F14320" s="397">
        <f>F14319+(E14320-E14319)*(F14322-F14319)/(E14322-E14319)</f>
        <v>4.278833333333333</v>
      </c>
      <c r="G14320" s="98">
        <v>15</v>
      </c>
      <c r="H14320" s="491">
        <f>H14319+(E14320-E14319)*(H14322-H14319)/(E14322-E14319)</f>
        <v>0.52900166666666659</v>
      </c>
      <c r="I14320" s="492">
        <f>I14319+(E14320-E14319)*(I14322-I14319)/(E14322-E14319)</f>
        <v>8.0666666666666664</v>
      </c>
      <c r="J14320" s="397">
        <f>J14319+(E14320-E14319)*(J14322-J14319)/(E14322-E14319)</f>
        <v>0.50680000000000003</v>
      </c>
      <c r="K14320" s="469">
        <f t="shared" si="1315"/>
        <v>8.0885063374091448</v>
      </c>
      <c r="L14320" s="469">
        <f t="shared" si="1316"/>
        <v>2.183967074247839E-2</v>
      </c>
    </row>
    <row r="14321" spans="1:12">
      <c r="A14321" s="98" t="str">
        <f t="shared" si="1318"/>
        <v>D800-120</v>
      </c>
      <c r="B14321" s="98">
        <f t="shared" si="1310"/>
        <v>15</v>
      </c>
      <c r="C14321" s="98">
        <f t="shared" si="1311"/>
        <v>6</v>
      </c>
      <c r="D14321" s="98">
        <f t="shared" si="1319"/>
        <v>186</v>
      </c>
      <c r="E14321" s="98">
        <f t="shared" si="1320"/>
        <v>14</v>
      </c>
      <c r="F14321" s="397">
        <f>F14319+(E14321-E14319)*(F14322-F14319)/(E14322-E14319)</f>
        <v>4.2904666666666671</v>
      </c>
      <c r="G14321" s="98">
        <v>15</v>
      </c>
      <c r="H14321" s="491">
        <f>H14319+(E14321-E14319)*(H14322-H14319)/(E14322-E14319)</f>
        <v>0.52763533333333335</v>
      </c>
      <c r="I14321" s="492">
        <f>I14319+(E14321-E14319)*(I14322-I14319)/(E14322-E14319)</f>
        <v>8.1333333333333329</v>
      </c>
      <c r="J14321" s="397">
        <f>J14319+(E14321-E14319)*(J14322-J14319)/(E14322-E14319)</f>
        <v>0.50370000000000004</v>
      </c>
      <c r="K14321" s="469">
        <f t="shared" si="1315"/>
        <v>8.1314999121868272</v>
      </c>
      <c r="L14321" s="469">
        <f t="shared" si="1316"/>
        <v>-1.8334211465056427E-3</v>
      </c>
    </row>
    <row r="14322" spans="1:12">
      <c r="A14322" s="480" t="str">
        <f t="shared" si="1318"/>
        <v>D800-120</v>
      </c>
      <c r="B14322" s="480">
        <f t="shared" si="1310"/>
        <v>15</v>
      </c>
      <c r="C14322" s="480">
        <f t="shared" si="1311"/>
        <v>6</v>
      </c>
      <c r="D14322" s="480">
        <f t="shared" si="1319"/>
        <v>186</v>
      </c>
      <c r="E14322" s="480">
        <f t="shared" si="1320"/>
        <v>15</v>
      </c>
      <c r="F14322" s="484">
        <v>4.3021000000000003</v>
      </c>
      <c r="G14322" s="480">
        <v>15</v>
      </c>
      <c r="H14322" s="482">
        <v>0.52626899999999999</v>
      </c>
      <c r="I14322" s="483">
        <v>8.1999999999999993</v>
      </c>
      <c r="J14322" s="484">
        <v>0.50060000000000004</v>
      </c>
      <c r="K14322" s="469">
        <f t="shared" si="1315"/>
        <v>8.1747167323175045</v>
      </c>
      <c r="L14322" s="469">
        <f t="shared" si="1316"/>
        <v>-2.5283267682494781E-2</v>
      </c>
    </row>
    <row r="14323" spans="1:12">
      <c r="A14323" s="98" t="str">
        <f t="shared" si="1318"/>
        <v>D800-120</v>
      </c>
      <c r="B14323" s="98">
        <f t="shared" si="1310"/>
        <v>15</v>
      </c>
      <c r="C14323" s="98">
        <f t="shared" si="1311"/>
        <v>6</v>
      </c>
      <c r="D14323" s="98">
        <f t="shared" si="1319"/>
        <v>186</v>
      </c>
      <c r="E14323" s="98">
        <f t="shared" si="1320"/>
        <v>16</v>
      </c>
      <c r="F14323" s="397">
        <f>F14322+(E14323-E14322)*(F14325-F14322)/(E14325-E14322)</f>
        <v>4.3136000000000001</v>
      </c>
      <c r="G14323" s="98">
        <v>15</v>
      </c>
      <c r="H14323" s="491">
        <f>H14322+(E14323-E14322)*(H14325-H14322)/(E14325-E14322)</f>
        <v>0.52490933333333334</v>
      </c>
      <c r="I14323" s="492">
        <f>I14322+(E14323-E14322)*(I14325-I14322)/(E14325-E14322)</f>
        <v>8.2333333333333325</v>
      </c>
      <c r="J14323" s="397">
        <f>J14322+(E14323-E14322)*(J14325-J14322)/(E14325-E14322)</f>
        <v>0.49753333333333338</v>
      </c>
      <c r="K14323" s="469">
        <f t="shared" si="1315"/>
        <v>8.2178001534233207</v>
      </c>
      <c r="L14323" s="469">
        <f t="shared" si="1316"/>
        <v>-1.5533179910011796E-2</v>
      </c>
    </row>
    <row r="14324" spans="1:12">
      <c r="A14324" s="98" t="str">
        <f t="shared" si="1318"/>
        <v>D800-120</v>
      </c>
      <c r="B14324" s="98">
        <f t="shared" si="1310"/>
        <v>15</v>
      </c>
      <c r="C14324" s="98">
        <f t="shared" si="1311"/>
        <v>6</v>
      </c>
      <c r="D14324" s="98">
        <f t="shared" si="1319"/>
        <v>186</v>
      </c>
      <c r="E14324" s="98">
        <f t="shared" si="1320"/>
        <v>17</v>
      </c>
      <c r="F14324" s="397">
        <f>F14322+(E14324-E14322)*(F14325-F14322)/(E14325-E14322)</f>
        <v>4.3250999999999999</v>
      </c>
      <c r="G14324" s="98">
        <v>15</v>
      </c>
      <c r="H14324" s="491">
        <f>H14322+(E14324-E14322)*(H14325-H14322)/(E14325-E14322)</f>
        <v>0.52354966666666669</v>
      </c>
      <c r="I14324" s="492">
        <f>I14322+(E14324-E14322)*(I14325-I14322)/(E14325-E14322)</f>
        <v>8.2666666666666675</v>
      </c>
      <c r="J14324" s="397">
        <f>J14322+(E14324-E14322)*(J14325-J14322)/(E14325-E14322)</f>
        <v>0.49446666666666667</v>
      </c>
      <c r="K14324" s="469">
        <f t="shared" si="1315"/>
        <v>8.2611073511650268</v>
      </c>
      <c r="L14324" s="469">
        <f t="shared" si="1316"/>
        <v>-5.5593155016406826E-3</v>
      </c>
    </row>
    <row r="14325" spans="1:12">
      <c r="A14325" s="480" t="str">
        <f t="shared" si="1318"/>
        <v>D800-120</v>
      </c>
      <c r="B14325" s="480">
        <f t="shared" si="1310"/>
        <v>15</v>
      </c>
      <c r="C14325" s="480">
        <f t="shared" si="1311"/>
        <v>6</v>
      </c>
      <c r="D14325" s="480">
        <f t="shared" si="1319"/>
        <v>186</v>
      </c>
      <c r="E14325" s="480">
        <f t="shared" si="1320"/>
        <v>18</v>
      </c>
      <c r="F14325" s="484">
        <v>4.3365999999999998</v>
      </c>
      <c r="G14325" s="480">
        <v>15</v>
      </c>
      <c r="H14325" s="482">
        <v>0.52219000000000004</v>
      </c>
      <c r="I14325" s="483">
        <v>8.3000000000000007</v>
      </c>
      <c r="J14325" s="484">
        <v>0.4914</v>
      </c>
      <c r="K14325" s="469">
        <f t="shared" si="1315"/>
        <v>8.3046400735364507</v>
      </c>
      <c r="L14325" s="469">
        <f t="shared" si="1316"/>
        <v>4.6400735364500179E-3</v>
      </c>
    </row>
    <row r="14326" spans="1:12">
      <c r="A14326" s="98" t="str">
        <f t="shared" si="1318"/>
        <v>D800-120</v>
      </c>
      <c r="B14326" s="98">
        <f t="shared" si="1310"/>
        <v>15</v>
      </c>
      <c r="C14326" s="98">
        <f t="shared" si="1311"/>
        <v>6</v>
      </c>
      <c r="D14326" s="98">
        <f t="shared" si="1319"/>
        <v>186</v>
      </c>
      <c r="E14326" s="98">
        <f t="shared" si="1320"/>
        <v>19</v>
      </c>
      <c r="F14326" s="397">
        <f>F14325+(E14326-E14325)*(F14328-F14325)/(E14328-E14325)</f>
        <v>4.3480333333333334</v>
      </c>
      <c r="G14326" s="98">
        <v>15</v>
      </c>
      <c r="H14326" s="491">
        <f>H14325+(E14326-E14325)*(H14328-H14325)/(E14328-E14325)</f>
        <v>0.52083699999999999</v>
      </c>
      <c r="I14326" s="492">
        <f>I14325+(E14326-E14325)*(I14328-I14325)/(E14328-E14325)</f>
        <v>8.3333333333333339</v>
      </c>
      <c r="J14326" s="397">
        <f>J14325+(E14326-E14325)*(J14328-J14325)/(E14328-E14325)</f>
        <v>0.38840000000000002</v>
      </c>
      <c r="K14326" s="469">
        <f t="shared" si="1315"/>
        <v>8.3481652289167894</v>
      </c>
      <c r="L14326" s="469">
        <f t="shared" si="1316"/>
        <v>1.4831895583455434E-2</v>
      </c>
    </row>
    <row r="14327" spans="1:12">
      <c r="A14327" s="98" t="str">
        <f t="shared" si="1318"/>
        <v>D800-120</v>
      </c>
      <c r="B14327" s="98">
        <f t="shared" si="1310"/>
        <v>15</v>
      </c>
      <c r="C14327" s="98">
        <f t="shared" si="1311"/>
        <v>6</v>
      </c>
      <c r="D14327" s="98">
        <f t="shared" si="1319"/>
        <v>186</v>
      </c>
      <c r="E14327" s="98">
        <f t="shared" si="1320"/>
        <v>20</v>
      </c>
      <c r="F14327" s="397">
        <f>F14325+(E14327-E14325)*(F14328-F14325)/(E14328-E14325)</f>
        <v>4.3594666666666662</v>
      </c>
      <c r="G14327" s="98">
        <v>15</v>
      </c>
      <c r="H14327" s="491">
        <f>H14325+(E14327-E14325)*(H14328-H14325)/(E14328-E14325)</f>
        <v>0.51948400000000006</v>
      </c>
      <c r="I14327" s="492">
        <f>I14325+(E14327-E14325)*(I14328-I14325)/(E14328-E14325)</f>
        <v>8.3666666666666671</v>
      </c>
      <c r="J14327" s="397">
        <f>J14325+(E14327-E14325)*(J14328-J14325)/(E14328-E14325)</f>
        <v>0.28539999999999999</v>
      </c>
      <c r="K14327" s="469">
        <f t="shared" si="1315"/>
        <v>8.3919171074887107</v>
      </c>
      <c r="L14327" s="469">
        <f t="shared" si="1316"/>
        <v>2.5250440822043529E-2</v>
      </c>
    </row>
    <row r="14328" spans="1:12">
      <c r="A14328" s="480" t="str">
        <f t="shared" si="1318"/>
        <v>D800-120</v>
      </c>
      <c r="B14328" s="480">
        <f t="shared" si="1310"/>
        <v>15</v>
      </c>
      <c r="C14328" s="480">
        <f t="shared" si="1311"/>
        <v>6</v>
      </c>
      <c r="D14328" s="480">
        <f t="shared" si="1319"/>
        <v>186</v>
      </c>
      <c r="E14328" s="480">
        <f t="shared" si="1320"/>
        <v>21</v>
      </c>
      <c r="F14328" s="484">
        <v>4.3708999999999998</v>
      </c>
      <c r="G14328" s="480">
        <v>15</v>
      </c>
      <c r="H14328" s="482">
        <v>0.51813100000000001</v>
      </c>
      <c r="I14328" s="483">
        <v>8.4</v>
      </c>
      <c r="J14328" s="484">
        <v>0.18240000000000001</v>
      </c>
      <c r="K14328" s="469">
        <f t="shared" si="1315"/>
        <v>8.4358974853849702</v>
      </c>
      <c r="L14328" s="469">
        <f t="shared" si="1316"/>
        <v>3.5897485384969841E-2</v>
      </c>
    </row>
    <row r="14329" spans="1:12">
      <c r="A14329" s="98" t="str">
        <f t="shared" si="1318"/>
        <v>D800-120</v>
      </c>
      <c r="B14329" s="98">
        <f t="shared" si="1310"/>
        <v>15</v>
      </c>
      <c r="C14329" s="98">
        <f t="shared" si="1311"/>
        <v>6</v>
      </c>
      <c r="D14329" s="98">
        <f t="shared" si="1319"/>
        <v>186</v>
      </c>
      <c r="E14329" s="98">
        <f t="shared" si="1320"/>
        <v>22</v>
      </c>
      <c r="F14329" s="397">
        <f>F14328+(E14329-E14328)*(F14331-F14328)/(E14331-E14328)</f>
        <v>4.3822333333333328</v>
      </c>
      <c r="G14329" s="98">
        <v>15</v>
      </c>
      <c r="H14329" s="491">
        <f>H14328+(E14329-E14328)*(H14331-H14328)/(E14331-E14328)</f>
        <v>0.51678366666666664</v>
      </c>
      <c r="I14329" s="492">
        <f>I14328+(E14329-E14328)*(I14331-I14328)/(E14331-E14328)</f>
        <v>8.4666666666666668</v>
      </c>
      <c r="J14329" s="397">
        <f>J14328+(E14329-E14328)*(J14331-J14328)/(E14331-E14328)</f>
        <v>0.2792</v>
      </c>
      <c r="K14329" s="469">
        <f t="shared" si="1315"/>
        <v>8.4798216661904302</v>
      </c>
      <c r="L14329" s="469">
        <f t="shared" si="1316"/>
        <v>1.3154999523763422E-2</v>
      </c>
    </row>
    <row r="14330" spans="1:12">
      <c r="A14330" s="98" t="str">
        <f t="shared" si="1318"/>
        <v>D800-120</v>
      </c>
      <c r="B14330" s="98">
        <f t="shared" si="1310"/>
        <v>15</v>
      </c>
      <c r="C14330" s="98">
        <f t="shared" si="1311"/>
        <v>6</v>
      </c>
      <c r="D14330" s="98">
        <f t="shared" si="1319"/>
        <v>186</v>
      </c>
      <c r="E14330" s="98">
        <f t="shared" si="1320"/>
        <v>23</v>
      </c>
      <c r="F14330" s="397">
        <f>F14328+(E14330-E14328)*(F14331-F14328)/(E14331-E14328)</f>
        <v>4.3935666666666666</v>
      </c>
      <c r="G14330" s="98">
        <v>15</v>
      </c>
      <c r="H14330" s="491">
        <f>H14328+(E14330-E14328)*(H14331-H14328)/(E14331-E14328)</f>
        <v>0.51543633333333339</v>
      </c>
      <c r="I14330" s="492">
        <f>I14328+(E14330-E14328)*(I14331-I14328)/(E14331-E14328)</f>
        <v>8.5333333333333332</v>
      </c>
      <c r="J14330" s="397">
        <f>J14328+(E14330-E14328)*(J14331-J14328)/(E14331-E14328)</f>
        <v>0.376</v>
      </c>
      <c r="K14330" s="469">
        <f t="shared" si="1315"/>
        <v>8.5239754796745011</v>
      </c>
      <c r="L14330" s="469">
        <f t="shared" si="1316"/>
        <v>-9.3578536588321271E-3</v>
      </c>
    </row>
    <row r="14331" spans="1:12">
      <c r="A14331" s="480" t="str">
        <f t="shared" si="1318"/>
        <v>D800-120</v>
      </c>
      <c r="B14331" s="480">
        <f t="shared" si="1310"/>
        <v>15</v>
      </c>
      <c r="C14331" s="480">
        <f t="shared" si="1311"/>
        <v>6</v>
      </c>
      <c r="D14331" s="480">
        <f t="shared" si="1319"/>
        <v>186</v>
      </c>
      <c r="E14331" s="480">
        <f t="shared" si="1320"/>
        <v>24</v>
      </c>
      <c r="F14331" s="484">
        <v>4.4048999999999996</v>
      </c>
      <c r="G14331" s="480">
        <v>15</v>
      </c>
      <c r="H14331" s="482">
        <v>0.51408900000000002</v>
      </c>
      <c r="I14331" s="483">
        <v>8.6</v>
      </c>
      <c r="J14331" s="484">
        <v>0.4728</v>
      </c>
      <c r="K14331" s="469">
        <f t="shared" si="1315"/>
        <v>8.5683607313130601</v>
      </c>
      <c r="L14331" s="469">
        <f t="shared" si="1316"/>
        <v>-3.1639268686939559E-2</v>
      </c>
    </row>
    <row r="14332" spans="1:12">
      <c r="A14332" s="98" t="str">
        <f t="shared" si="1318"/>
        <v>D800-120</v>
      </c>
      <c r="B14332" s="98">
        <f t="shared" si="1310"/>
        <v>15</v>
      </c>
      <c r="C14332" s="98">
        <f t="shared" si="1311"/>
        <v>6</v>
      </c>
      <c r="D14332" s="98">
        <f t="shared" si="1319"/>
        <v>186</v>
      </c>
      <c r="E14332" s="98">
        <f t="shared" si="1320"/>
        <v>25</v>
      </c>
      <c r="F14332" s="397">
        <f>F14331+(E14332-E14331)*(F14334-F14331)/(E14334-E14331)</f>
        <v>4.4161333333333328</v>
      </c>
      <c r="G14332" s="98">
        <v>15</v>
      </c>
      <c r="H14332" s="491">
        <f>H14331+(E14332-E14331)*(H14334-H14331)/(E14334-E14331)</f>
        <v>0.51274666666666668</v>
      </c>
      <c r="I14332" s="492">
        <f>I14331+(E14332-E14331)*(I14334-I14331)/(E14334-E14331)</f>
        <v>8.6333333333333329</v>
      </c>
      <c r="J14332" s="397">
        <f>J14331+(E14332-E14331)*(J14334-J14331)/(E14334-E14331)</f>
        <v>0.46970000000000001</v>
      </c>
      <c r="K14332" s="469">
        <f t="shared" si="1315"/>
        <v>8.6127002288329511</v>
      </c>
      <c r="L14332" s="469">
        <f t="shared" si="1316"/>
        <v>-2.0633104500381805E-2</v>
      </c>
    </row>
    <row r="14333" spans="1:12">
      <c r="A14333" s="98" t="str">
        <f t="shared" si="1318"/>
        <v>D800-120</v>
      </c>
      <c r="B14333" s="98">
        <f t="shared" ref="B14333:B14396" si="1321">INT(D14333/12)</f>
        <v>15</v>
      </c>
      <c r="C14333" s="98">
        <f t="shared" ref="C14333:C14396" si="1322">D14333-B14333*12</f>
        <v>6</v>
      </c>
      <c r="D14333" s="98">
        <f t="shared" si="1319"/>
        <v>186</v>
      </c>
      <c r="E14333" s="98">
        <f t="shared" si="1320"/>
        <v>26</v>
      </c>
      <c r="F14333" s="397">
        <f>F14331+(E14333-E14331)*(F14334-F14331)/(E14334-E14331)</f>
        <v>4.4273666666666669</v>
      </c>
      <c r="G14333" s="98">
        <v>15</v>
      </c>
      <c r="H14333" s="491">
        <f>H14331+(E14333-E14331)*(H14334-H14331)/(E14334-E14331)</f>
        <v>0.51140433333333335</v>
      </c>
      <c r="I14333" s="492">
        <f>I14331+(E14333-E14331)*(I14334-I14331)/(E14334-E14331)</f>
        <v>8.6666666666666661</v>
      </c>
      <c r="J14333" s="397">
        <f>J14331+(E14333-E14331)*(J14334-J14331)/(E14334-E14331)</f>
        <v>0.46660000000000001</v>
      </c>
      <c r="K14333" s="469">
        <f t="shared" si="1315"/>
        <v>8.6572724908470988</v>
      </c>
      <c r="L14333" s="469">
        <f t="shared" si="1316"/>
        <v>-9.394175819567252E-3</v>
      </c>
    </row>
    <row r="14334" spans="1:12">
      <c r="A14334" s="480" t="str">
        <f t="shared" si="1318"/>
        <v>D800-120</v>
      </c>
      <c r="B14334" s="480">
        <f t="shared" si="1321"/>
        <v>15</v>
      </c>
      <c r="C14334" s="480">
        <f t="shared" si="1322"/>
        <v>6</v>
      </c>
      <c r="D14334" s="480">
        <f t="shared" si="1319"/>
        <v>186</v>
      </c>
      <c r="E14334" s="480">
        <f t="shared" si="1320"/>
        <v>27</v>
      </c>
      <c r="F14334" s="484">
        <v>4.4386000000000001</v>
      </c>
      <c r="G14334" s="480">
        <v>15</v>
      </c>
      <c r="H14334" s="482">
        <v>0.51006200000000002</v>
      </c>
      <c r="I14334" s="483">
        <v>8.6999999999999993</v>
      </c>
      <c r="J14334" s="484">
        <v>0.46350000000000002</v>
      </c>
      <c r="K14334" s="469">
        <f t="shared" si="1315"/>
        <v>8.702079355058796</v>
      </c>
      <c r="L14334" s="469">
        <f t="shared" si="1316"/>
        <v>2.0793550587967502E-3</v>
      </c>
    </row>
    <row r="14335" spans="1:12">
      <c r="A14335" s="98" t="str">
        <f t="shared" si="1318"/>
        <v>D800-120</v>
      </c>
      <c r="B14335" s="98">
        <f t="shared" si="1321"/>
        <v>15</v>
      </c>
      <c r="C14335" s="98">
        <f t="shared" si="1322"/>
        <v>6</v>
      </c>
      <c r="D14335" s="98">
        <f t="shared" si="1319"/>
        <v>186</v>
      </c>
      <c r="E14335" s="98">
        <f t="shared" si="1320"/>
        <v>28</v>
      </c>
      <c r="F14335" s="397">
        <f>F14334+(E14335-E14334)*(F14337-F14334)/(E14337-E14334)</f>
        <v>4.4497666666666671</v>
      </c>
      <c r="G14335" s="98">
        <v>15</v>
      </c>
      <c r="H14335" s="491">
        <f>H14334+(E14335-E14334)*(H14337-H14334)/(E14337-E14334)</f>
        <v>0.50872433333333333</v>
      </c>
      <c r="I14335" s="492">
        <f>I14334+(E14335-E14334)*(I14337-I14334)/(E14337-E14334)</f>
        <v>8.7333333333333325</v>
      </c>
      <c r="J14335" s="397">
        <f>J14334+(E14335-E14334)*(J14337-J14334)/(E14337-E14334)</f>
        <v>0.46043333333333336</v>
      </c>
      <c r="K14335" s="469">
        <f t="shared" si="1315"/>
        <v>8.7469113920898884</v>
      </c>
      <c r="L14335" s="469">
        <f t="shared" si="1316"/>
        <v>1.3578058756555933E-2</v>
      </c>
    </row>
    <row r="14336" spans="1:12">
      <c r="A14336" s="98" t="str">
        <f t="shared" si="1318"/>
        <v>D800-120</v>
      </c>
      <c r="B14336" s="98">
        <f t="shared" si="1321"/>
        <v>15</v>
      </c>
      <c r="C14336" s="98">
        <f t="shared" si="1322"/>
        <v>6</v>
      </c>
      <c r="D14336" s="98">
        <f t="shared" si="1319"/>
        <v>186</v>
      </c>
      <c r="E14336" s="98">
        <f t="shared" si="1320"/>
        <v>29</v>
      </c>
      <c r="F14336" s="397">
        <f>F14334+(E14336-E14334)*(F14337-F14334)/(E14337-E14334)</f>
        <v>4.4609333333333332</v>
      </c>
      <c r="G14336" s="98">
        <v>15</v>
      </c>
      <c r="H14336" s="491">
        <f>H14334+(E14336-E14334)*(H14337-H14334)/(E14337-E14334)</f>
        <v>0.50738666666666665</v>
      </c>
      <c r="I14336" s="492">
        <f>I14334+(E14336-E14334)*(I14337-I14334)/(E14337-E14334)</f>
        <v>8.7666666666666675</v>
      </c>
      <c r="J14336" s="397">
        <f>J14334+(E14336-E14334)*(J14337-J14334)/(E14337-E14334)</f>
        <v>0.45736666666666664</v>
      </c>
      <c r="K14336" s="469">
        <f t="shared" si="1315"/>
        <v>8.7919798181531501</v>
      </c>
      <c r="L14336" s="469">
        <f t="shared" si="1316"/>
        <v>2.531315148648261E-2</v>
      </c>
    </row>
    <row r="14337" spans="1:12">
      <c r="A14337" s="480" t="str">
        <f t="shared" si="1318"/>
        <v>D800-120</v>
      </c>
      <c r="B14337" s="480">
        <f t="shared" si="1321"/>
        <v>15</v>
      </c>
      <c r="C14337" s="480">
        <f t="shared" si="1322"/>
        <v>6</v>
      </c>
      <c r="D14337" s="480">
        <f t="shared" si="1319"/>
        <v>186</v>
      </c>
      <c r="E14337" s="480">
        <f t="shared" si="1320"/>
        <v>30</v>
      </c>
      <c r="F14337" s="484">
        <v>4.4721000000000002</v>
      </c>
      <c r="G14337" s="480">
        <v>15</v>
      </c>
      <c r="H14337" s="482">
        <v>0.50604899999999997</v>
      </c>
      <c r="I14337" s="483">
        <v>8.8000000000000007</v>
      </c>
      <c r="J14337" s="484">
        <v>0.45429999999999998</v>
      </c>
      <c r="K14337" s="469">
        <f t="shared" si="1315"/>
        <v>8.8372865078282938</v>
      </c>
      <c r="L14337" s="469">
        <f t="shared" si="1316"/>
        <v>3.7286507828293125E-2</v>
      </c>
    </row>
    <row r="14338" spans="1:12">
      <c r="A14338" s="98" t="str">
        <f t="shared" si="1318"/>
        <v>D800-120</v>
      </c>
      <c r="B14338" s="98">
        <f t="shared" si="1321"/>
        <v>15</v>
      </c>
      <c r="C14338" s="98">
        <f t="shared" si="1322"/>
        <v>6</v>
      </c>
      <c r="D14338" s="98">
        <f t="shared" si="1319"/>
        <v>186</v>
      </c>
      <c r="E14338" s="98">
        <f t="shared" si="1320"/>
        <v>31</v>
      </c>
      <c r="F14338" s="397">
        <f>F14337+(E14338-E14337)*(F14340-F14337)/(E14340-E14337)</f>
        <v>4.4832000000000001</v>
      </c>
      <c r="G14338" s="98">
        <v>15</v>
      </c>
      <c r="H14338" s="491">
        <f>H14337+(E14338-E14337)*(H14340-H14337)/(E14340-E14337)</f>
        <v>0.50471500000000002</v>
      </c>
      <c r="I14338" s="492">
        <f>I14337+(E14338-E14337)*(I14340-I14337)/(E14340-E14337)</f>
        <v>8.8666666666666671</v>
      </c>
      <c r="J14338" s="397">
        <f>J14337+(E14338-E14337)*(J14340-J14337)/(E14340-E14337)</f>
        <v>0.45119999999999999</v>
      </c>
      <c r="K14338" s="469">
        <f t="shared" si="1315"/>
        <v>8.8826367355834481</v>
      </c>
      <c r="L14338" s="469">
        <f t="shared" si="1316"/>
        <v>1.5970068916780988E-2</v>
      </c>
    </row>
    <row r="14339" spans="1:12">
      <c r="A14339" s="98" t="str">
        <f t="shared" si="1318"/>
        <v>D800-120</v>
      </c>
      <c r="B14339" s="98">
        <f t="shared" si="1321"/>
        <v>15</v>
      </c>
      <c r="C14339" s="98">
        <f t="shared" si="1322"/>
        <v>6</v>
      </c>
      <c r="D14339" s="98">
        <f t="shared" si="1319"/>
        <v>186</v>
      </c>
      <c r="E14339" s="98">
        <f t="shared" si="1320"/>
        <v>32</v>
      </c>
      <c r="F14339" s="397">
        <f>F14337+(E14339-E14337)*(F14340-F14337)/(E14340-E14337)</f>
        <v>4.4943</v>
      </c>
      <c r="G14339" s="98">
        <v>15</v>
      </c>
      <c r="H14339" s="491">
        <f>H14337+(E14339-E14337)*(H14340-H14337)/(E14340-E14337)</f>
        <v>0.50338099999999997</v>
      </c>
      <c r="I14339" s="492">
        <f>I14337+(E14339-E14337)*(I14340-I14337)/(E14340-E14337)</f>
        <v>8.9333333333333336</v>
      </c>
      <c r="J14339" s="397">
        <f>J14337+(E14339-E14337)*(J14340-J14337)/(E14340-E14337)</f>
        <v>0.4481</v>
      </c>
      <c r="K14339" s="469">
        <f t="shared" si="1315"/>
        <v>8.9282273268160708</v>
      </c>
      <c r="L14339" s="469">
        <f t="shared" si="1316"/>
        <v>-5.1060065172627844E-3</v>
      </c>
    </row>
    <row r="14340" spans="1:12">
      <c r="A14340" s="480" t="str">
        <f t="shared" si="1318"/>
        <v>D800-120</v>
      </c>
      <c r="B14340" s="480">
        <f t="shared" si="1321"/>
        <v>15</v>
      </c>
      <c r="C14340" s="480">
        <f t="shared" si="1322"/>
        <v>6</v>
      </c>
      <c r="D14340" s="480">
        <f t="shared" si="1319"/>
        <v>186</v>
      </c>
      <c r="E14340" s="480">
        <f t="shared" si="1320"/>
        <v>33</v>
      </c>
      <c r="F14340" s="484">
        <v>4.5053999999999998</v>
      </c>
      <c r="G14340" s="480">
        <v>15</v>
      </c>
      <c r="H14340" s="482">
        <v>0.50204700000000002</v>
      </c>
      <c r="I14340" s="483">
        <v>9</v>
      </c>
      <c r="J14340" s="484">
        <v>0.44500000000000001</v>
      </c>
      <c r="K14340" s="469">
        <f t="shared" si="1315"/>
        <v>8.9740601975512249</v>
      </c>
      <c r="L14340" s="469">
        <f t="shared" si="1316"/>
        <v>-2.593980244877514E-2</v>
      </c>
    </row>
    <row r="14341" spans="1:12">
      <c r="A14341" s="98" t="str">
        <f t="shared" si="1318"/>
        <v>D800-120</v>
      </c>
      <c r="B14341" s="98">
        <f t="shared" si="1321"/>
        <v>15</v>
      </c>
      <c r="C14341" s="98">
        <f t="shared" si="1322"/>
        <v>6</v>
      </c>
      <c r="D14341" s="98">
        <f t="shared" si="1319"/>
        <v>186</v>
      </c>
      <c r="E14341" s="98">
        <f t="shared" si="1320"/>
        <v>34</v>
      </c>
      <c r="F14341" s="397">
        <f>F14340+(E14341-E14340)*(F14343-F14340)/(E14343-E14340)</f>
        <v>4.5163666666666664</v>
      </c>
      <c r="G14341" s="98">
        <v>15</v>
      </c>
      <c r="H14341" s="491">
        <f>H14340+(E14341-E14340)*(H14343-H14340)/(E14343-E14340)</f>
        <v>0.50071600000000005</v>
      </c>
      <c r="I14341" s="492">
        <f>I14340+(E14341-E14340)*(I14343-I14340)/(E14343-E14340)</f>
        <v>9.0333333333333332</v>
      </c>
      <c r="J14341" s="397">
        <f>J14340+(E14341-E14340)*(J14343-J14340)/(E14343-E14340)</f>
        <v>0.44190000000000002</v>
      </c>
      <c r="K14341" s="469">
        <f t="shared" si="1315"/>
        <v>9.0198169554531233</v>
      </c>
      <c r="L14341" s="469">
        <f t="shared" si="1316"/>
        <v>-1.3516377880209873E-2</v>
      </c>
    </row>
    <row r="14342" spans="1:12">
      <c r="A14342" s="98" t="str">
        <f t="shared" si="1318"/>
        <v>D800-120</v>
      </c>
      <c r="B14342" s="98">
        <f t="shared" si="1321"/>
        <v>15</v>
      </c>
      <c r="C14342" s="98">
        <f t="shared" si="1322"/>
        <v>6</v>
      </c>
      <c r="D14342" s="98">
        <f t="shared" si="1319"/>
        <v>186</v>
      </c>
      <c r="E14342" s="98">
        <f t="shared" si="1320"/>
        <v>35</v>
      </c>
      <c r="F14342" s="397">
        <f>F14340+(E14342-E14340)*(F14343-F14340)/(E14343-E14340)</f>
        <v>4.527333333333333</v>
      </c>
      <c r="G14342" s="98">
        <v>15</v>
      </c>
      <c r="H14342" s="491">
        <f>H14340+(E14342-E14340)*(H14343-H14340)/(E14343-E14340)</f>
        <v>0.49938500000000002</v>
      </c>
      <c r="I14342" s="492">
        <f>I14340+(E14342-E14340)*(I14343-I14340)/(E14343-E14340)</f>
        <v>9.0666666666666664</v>
      </c>
      <c r="J14342" s="397">
        <f>J14340+(E14342-E14340)*(J14343-J14340)/(E14343-E14340)</f>
        <v>0.43879999999999997</v>
      </c>
      <c r="K14342" s="469">
        <f t="shared" si="1315"/>
        <v>9.0658176223421467</v>
      </c>
      <c r="L14342" s="469">
        <f t="shared" si="1316"/>
        <v>-8.490443245197099E-4</v>
      </c>
    </row>
    <row r="14343" spans="1:12">
      <c r="A14343" s="480" t="str">
        <f t="shared" si="1318"/>
        <v>D800-120</v>
      </c>
      <c r="B14343" s="480">
        <f t="shared" si="1321"/>
        <v>15</v>
      </c>
      <c r="C14343" s="480">
        <f t="shared" si="1322"/>
        <v>6</v>
      </c>
      <c r="D14343" s="480">
        <f t="shared" si="1319"/>
        <v>186</v>
      </c>
      <c r="E14343" s="480">
        <f t="shared" si="1320"/>
        <v>36</v>
      </c>
      <c r="F14343" s="484">
        <v>4.5382999999999996</v>
      </c>
      <c r="G14343" s="480">
        <v>15</v>
      </c>
      <c r="H14343" s="482">
        <v>0.498054</v>
      </c>
      <c r="I14343" s="483">
        <v>9.1</v>
      </c>
      <c r="J14343" s="484">
        <v>0.43569999999999998</v>
      </c>
      <c r="K14343" s="469">
        <f t="shared" si="1315"/>
        <v>9.1120641536861449</v>
      </c>
      <c r="L14343" s="469">
        <f t="shared" si="1316"/>
        <v>1.2064153686145218E-2</v>
      </c>
    </row>
    <row r="14344" spans="1:12">
      <c r="A14344" s="98" t="str">
        <f t="shared" si="1318"/>
        <v>D800-120</v>
      </c>
      <c r="B14344" s="98">
        <f t="shared" si="1321"/>
        <v>15</v>
      </c>
      <c r="C14344" s="98">
        <f t="shared" si="1322"/>
        <v>6</v>
      </c>
      <c r="D14344" s="98">
        <f t="shared" si="1319"/>
        <v>186</v>
      </c>
      <c r="E14344" s="98">
        <f t="shared" si="1320"/>
        <v>37</v>
      </c>
      <c r="F14344" s="397">
        <f>F14343+(E14344-E14343)*(F14346-F14343)/(E14346-E14343)</f>
        <v>4.5492333333333335</v>
      </c>
      <c r="G14344" s="98">
        <v>15</v>
      </c>
      <c r="H14344" s="491">
        <f>H14343+(E14344-E14343)*(H14346-H14343)/(E14346-E14343)</f>
        <v>0.496726</v>
      </c>
      <c r="I14344" s="492">
        <f>I14343+(E14344-E14343)*(I14346-I14343)/(E14346-E14343)</f>
        <v>9.1666666666666661</v>
      </c>
      <c r="J14344" s="397">
        <f>J14343+(E14344-E14343)*(J14346-J14343)/(E14346-E14343)</f>
        <v>0.43263333333333331</v>
      </c>
      <c r="K14344" s="469">
        <f t="shared" si="1315"/>
        <v>9.1584361062906581</v>
      </c>
      <c r="L14344" s="469">
        <f t="shared" si="1316"/>
        <v>-8.2305603760080004E-3</v>
      </c>
    </row>
    <row r="14345" spans="1:12">
      <c r="A14345" s="98" t="str">
        <f t="shared" si="1318"/>
        <v>D800-120</v>
      </c>
      <c r="B14345" s="98">
        <f t="shared" si="1321"/>
        <v>15</v>
      </c>
      <c r="C14345" s="98">
        <f t="shared" si="1322"/>
        <v>6</v>
      </c>
      <c r="D14345" s="98">
        <f t="shared" si="1319"/>
        <v>186</v>
      </c>
      <c r="E14345" s="98">
        <f t="shared" si="1320"/>
        <v>38</v>
      </c>
      <c r="F14345" s="397">
        <f>F14343+(E14345-E14343)*(F14346-F14343)/(E14346-E14343)</f>
        <v>4.5601666666666665</v>
      </c>
      <c r="G14345" s="98">
        <v>15</v>
      </c>
      <c r="H14345" s="491">
        <f>H14343+(E14345-E14343)*(H14346-H14343)/(E14346-E14343)</f>
        <v>0.49539800000000001</v>
      </c>
      <c r="I14345" s="492">
        <f>I14343+(E14345-E14343)*(I14346-I14343)/(E14346-E14343)</f>
        <v>9.2333333333333343</v>
      </c>
      <c r="J14345" s="397">
        <f>J14343+(E14345-E14343)*(J14346-J14343)/(E14346-E14343)</f>
        <v>0.42956666666666665</v>
      </c>
      <c r="K14345" s="469">
        <f t="shared" si="1315"/>
        <v>9.2050566749697538</v>
      </c>
      <c r="L14345" s="469">
        <f t="shared" si="1316"/>
        <v>-2.8276658363580509E-2</v>
      </c>
    </row>
    <row r="14346" spans="1:12">
      <c r="A14346" s="480" t="str">
        <f t="shared" si="1318"/>
        <v>D800-120</v>
      </c>
      <c r="B14346" s="480">
        <f t="shared" si="1321"/>
        <v>15</v>
      </c>
      <c r="C14346" s="480">
        <f t="shared" si="1322"/>
        <v>6</v>
      </c>
      <c r="D14346" s="480">
        <f t="shared" si="1319"/>
        <v>186</v>
      </c>
      <c r="E14346" s="480">
        <f t="shared" si="1320"/>
        <v>39</v>
      </c>
      <c r="F14346" s="484">
        <v>4.5711000000000004</v>
      </c>
      <c r="G14346" s="480">
        <v>15</v>
      </c>
      <c r="H14346" s="482">
        <v>0.49407000000000001</v>
      </c>
      <c r="I14346" s="483">
        <v>9.3000000000000007</v>
      </c>
      <c r="J14346" s="484">
        <v>0.42649999999999999</v>
      </c>
      <c r="K14346" s="469">
        <f t="shared" si="1315"/>
        <v>9.2519278644726466</v>
      </c>
      <c r="L14346" s="469">
        <f t="shared" si="1316"/>
        <v>-4.8072135527354121E-2</v>
      </c>
    </row>
    <row r="14347" spans="1:12">
      <c r="A14347" s="98" t="str">
        <f t="shared" si="1318"/>
        <v>D800-120</v>
      </c>
      <c r="B14347" s="98">
        <f t="shared" si="1321"/>
        <v>15</v>
      </c>
      <c r="C14347" s="98">
        <f t="shared" si="1322"/>
        <v>6</v>
      </c>
      <c r="D14347" s="98">
        <f t="shared" si="1319"/>
        <v>186</v>
      </c>
      <c r="E14347" s="98">
        <f t="shared" si="1320"/>
        <v>40</v>
      </c>
      <c r="F14347" s="397">
        <f>F14346+(E14347-E14346)*(F14349-F14346)/(E14349-E14346)</f>
        <v>4.5819333333333336</v>
      </c>
      <c r="G14347" s="98">
        <v>15</v>
      </c>
      <c r="H14347" s="491">
        <f>H14346+(E14347-E14346)*(H14349-H14346)/(E14349-E14346)</f>
        <v>0.49274400000000002</v>
      </c>
      <c r="I14347" s="492">
        <f>I14346+(E14347-E14346)*(I14349-I14346)/(E14349-E14346)</f>
        <v>9.3333333333333339</v>
      </c>
      <c r="J14347" s="397">
        <f>J14346+(E14347-E14346)*(J14349-J14346)/(E14349-E14346)</f>
        <v>0.4234</v>
      </c>
      <c r="K14347" s="469">
        <f t="shared" ref="K14347:K14410" si="1323">F14347/H14347</f>
        <v>9.2988110120738838</v>
      </c>
      <c r="L14347" s="469">
        <f t="shared" ref="L14347:L14410" si="1324">K14347-I14347</f>
        <v>-3.4522321259450095E-2</v>
      </c>
    </row>
    <row r="14348" spans="1:12">
      <c r="A14348" s="98" t="str">
        <f t="shared" si="1318"/>
        <v>D800-120</v>
      </c>
      <c r="B14348" s="98">
        <f t="shared" si="1321"/>
        <v>15</v>
      </c>
      <c r="C14348" s="98">
        <f t="shared" si="1322"/>
        <v>6</v>
      </c>
      <c r="D14348" s="98">
        <f t="shared" si="1319"/>
        <v>186</v>
      </c>
      <c r="E14348" s="98">
        <f t="shared" si="1320"/>
        <v>41</v>
      </c>
      <c r="F14348" s="397">
        <f>F14346+(E14348-E14346)*(F14349-F14346)/(E14349-E14346)</f>
        <v>4.5927666666666669</v>
      </c>
      <c r="G14348" s="98">
        <v>15</v>
      </c>
      <c r="H14348" s="491">
        <f>H14346+(E14348-E14346)*(H14349-H14346)/(E14349-E14346)</f>
        <v>0.49141800000000002</v>
      </c>
      <c r="I14348" s="492">
        <f>I14346+(E14348-E14346)*(I14349-I14346)/(E14349-E14346)</f>
        <v>9.3666666666666671</v>
      </c>
      <c r="J14348" s="397">
        <f>J14346+(E14348-E14346)*(J14349-J14346)/(E14349-E14346)</f>
        <v>0.42030000000000001</v>
      </c>
      <c r="K14348" s="469">
        <f t="shared" si="1323"/>
        <v>9.3459471705689801</v>
      </c>
      <c r="L14348" s="469">
        <f t="shared" si="1324"/>
        <v>-2.0719496097687085E-2</v>
      </c>
    </row>
    <row r="14349" spans="1:12">
      <c r="A14349" s="480" t="str">
        <f t="shared" si="1318"/>
        <v>D800-120</v>
      </c>
      <c r="B14349" s="480">
        <f t="shared" si="1321"/>
        <v>15</v>
      </c>
      <c r="C14349" s="480">
        <f t="shared" si="1322"/>
        <v>6</v>
      </c>
      <c r="D14349" s="480">
        <f t="shared" si="1319"/>
        <v>186</v>
      </c>
      <c r="E14349" s="480">
        <f t="shared" si="1320"/>
        <v>42</v>
      </c>
      <c r="F14349" s="484">
        <v>4.6036000000000001</v>
      </c>
      <c r="G14349" s="480">
        <v>15</v>
      </c>
      <c r="H14349" s="482">
        <v>0.49009200000000003</v>
      </c>
      <c r="I14349" s="483">
        <v>9.4</v>
      </c>
      <c r="J14349" s="484">
        <v>0.41720000000000002</v>
      </c>
      <c r="K14349" s="469">
        <f t="shared" si="1323"/>
        <v>9.3933383936077313</v>
      </c>
      <c r="L14349" s="469">
        <f t="shared" si="1324"/>
        <v>-6.6616063922690927E-3</v>
      </c>
    </row>
    <row r="14350" spans="1:12">
      <c r="A14350" s="98" t="str">
        <f t="shared" si="1318"/>
        <v>D800-120</v>
      </c>
      <c r="B14350" s="98">
        <f t="shared" si="1321"/>
        <v>15</v>
      </c>
      <c r="C14350" s="98">
        <f t="shared" si="1322"/>
        <v>6</v>
      </c>
      <c r="D14350" s="98">
        <f t="shared" si="1319"/>
        <v>186</v>
      </c>
      <c r="E14350" s="98">
        <f t="shared" si="1320"/>
        <v>43</v>
      </c>
      <c r="F14350" s="397">
        <f>F14349+(E14350-E14349)*(F14352-F14349)/(E14352-E14349)</f>
        <v>4.6143666666666672</v>
      </c>
      <c r="G14350" s="98">
        <v>15</v>
      </c>
      <c r="H14350" s="491">
        <f>H14349+(E14350-E14349)*(H14352-H14349)/(E14352-E14349)</f>
        <v>0.48876766666666671</v>
      </c>
      <c r="I14350" s="492">
        <f>I14349+(E14350-E14349)*(I14352-I14349)/(E14352-E14349)</f>
        <v>9.4333333333333336</v>
      </c>
      <c r="J14350" s="397">
        <f>J14349+(E14350-E14349)*(J14352-J14349)/(E14352-E14349)</f>
        <v>0.41410000000000002</v>
      </c>
      <c r="K14350" s="469">
        <f t="shared" si="1323"/>
        <v>9.4408181665044673</v>
      </c>
      <c r="L14350" s="469">
        <f t="shared" si="1324"/>
        <v>7.4848331711336868E-3</v>
      </c>
    </row>
    <row r="14351" spans="1:12">
      <c r="A14351" s="98" t="str">
        <f t="shared" si="1318"/>
        <v>D800-120</v>
      </c>
      <c r="B14351" s="98">
        <f t="shared" si="1321"/>
        <v>15</v>
      </c>
      <c r="C14351" s="98">
        <f t="shared" si="1322"/>
        <v>6</v>
      </c>
      <c r="D14351" s="98">
        <f t="shared" si="1319"/>
        <v>186</v>
      </c>
      <c r="E14351" s="98">
        <f t="shared" si="1320"/>
        <v>44</v>
      </c>
      <c r="F14351" s="397">
        <f>F14349+(E14351-E14349)*(F14352-F14349)/(E14352-E14349)</f>
        <v>4.6251333333333333</v>
      </c>
      <c r="G14351" s="98">
        <v>15</v>
      </c>
      <c r="H14351" s="491">
        <f>H14349+(E14351-E14349)*(H14352-H14349)/(E14352-E14349)</f>
        <v>0.48744333333333334</v>
      </c>
      <c r="I14351" s="492">
        <f>I14349+(E14351-E14349)*(I14352-I14349)/(E14352-E14349)</f>
        <v>9.4666666666666668</v>
      </c>
      <c r="J14351" s="397">
        <f>J14349+(E14351-E14349)*(J14352-J14349)/(E14352-E14349)</f>
        <v>0.41099999999999998</v>
      </c>
      <c r="K14351" s="469">
        <f t="shared" si="1323"/>
        <v>9.488555934706941</v>
      </c>
      <c r="L14351" s="469">
        <f t="shared" si="1324"/>
        <v>2.1889268040274246E-2</v>
      </c>
    </row>
    <row r="14352" spans="1:12">
      <c r="A14352" s="480" t="str">
        <f t="shared" si="1318"/>
        <v>D800-120</v>
      </c>
      <c r="B14352" s="480">
        <f t="shared" si="1321"/>
        <v>15</v>
      </c>
      <c r="C14352" s="480">
        <f t="shared" si="1322"/>
        <v>6</v>
      </c>
      <c r="D14352" s="480">
        <f t="shared" ref="D14352:D14383" si="1325">D14351</f>
        <v>186</v>
      </c>
      <c r="E14352" s="480">
        <f t="shared" si="1320"/>
        <v>45</v>
      </c>
      <c r="F14352" s="484">
        <v>4.6359000000000004</v>
      </c>
      <c r="G14352" s="480">
        <v>15</v>
      </c>
      <c r="H14352" s="482">
        <v>0.48611900000000002</v>
      </c>
      <c r="I14352" s="483">
        <v>9.5</v>
      </c>
      <c r="J14352" s="484">
        <v>0.40789999999999998</v>
      </c>
      <c r="K14352" s="469">
        <f t="shared" si="1323"/>
        <v>9.5365538067839353</v>
      </c>
      <c r="L14352" s="469">
        <f t="shared" si="1324"/>
        <v>3.6553806783935272E-2</v>
      </c>
    </row>
    <row r="14353" spans="1:12">
      <c r="A14353" s="98" t="str">
        <f t="shared" si="1318"/>
        <v>D800-120</v>
      </c>
      <c r="B14353" s="98">
        <f t="shared" si="1321"/>
        <v>15</v>
      </c>
      <c r="C14353" s="98">
        <f t="shared" si="1322"/>
        <v>6</v>
      </c>
      <c r="D14353" s="98">
        <f t="shared" si="1325"/>
        <v>186</v>
      </c>
      <c r="E14353" s="98">
        <f t="shared" si="1320"/>
        <v>46</v>
      </c>
      <c r="F14353" s="397">
        <f>F14352+(E14353-E14352)*(F14355-F14352)/(E14355-E14352)</f>
        <v>4.6466000000000003</v>
      </c>
      <c r="G14353" s="98">
        <v>15</v>
      </c>
      <c r="H14353" s="491">
        <f>H14352+(E14353-E14352)*(H14355-H14352)/(E14355-E14352)</f>
        <v>0.48479566666666668</v>
      </c>
      <c r="I14353" s="492">
        <f>I14352+(E14353-E14352)*(I14355-I14352)/(E14355-E14352)</f>
        <v>9.5666666666666664</v>
      </c>
      <c r="J14353" s="397">
        <f>J14352+(E14353-E14352)*(J14355-J14352)/(E14355-E14352)</f>
        <v>0.40479999999999999</v>
      </c>
      <c r="K14353" s="469">
        <f t="shared" si="1323"/>
        <v>9.5846566285314712</v>
      </c>
      <c r="L14353" s="469">
        <f t="shared" si="1324"/>
        <v>1.7989961864804727E-2</v>
      </c>
    </row>
    <row r="14354" spans="1:12">
      <c r="A14354" s="98" t="str">
        <f t="shared" si="1318"/>
        <v>D800-120</v>
      </c>
      <c r="B14354" s="98">
        <f t="shared" si="1321"/>
        <v>15</v>
      </c>
      <c r="C14354" s="98">
        <f t="shared" si="1322"/>
        <v>6</v>
      </c>
      <c r="D14354" s="98">
        <f t="shared" si="1325"/>
        <v>186</v>
      </c>
      <c r="E14354" s="98">
        <f t="shared" si="1320"/>
        <v>47</v>
      </c>
      <c r="F14354" s="397">
        <f>F14352+(E14354-E14352)*(F14355-F14352)/(E14355-E14352)</f>
        <v>4.6573000000000002</v>
      </c>
      <c r="G14354" s="98">
        <v>15</v>
      </c>
      <c r="H14354" s="491">
        <f>H14352+(E14354-E14352)*(H14355-H14352)/(E14355-E14352)</f>
        <v>0.48347233333333334</v>
      </c>
      <c r="I14354" s="492">
        <f>I14352+(E14354-E14352)*(I14355-I14352)/(E14355-E14352)</f>
        <v>9.6333333333333329</v>
      </c>
      <c r="J14354" s="397">
        <f>J14352+(E14354-E14352)*(J14355-J14352)/(E14355-E14352)</f>
        <v>0.4017</v>
      </c>
      <c r="K14354" s="469">
        <f t="shared" si="1323"/>
        <v>9.6330227789663248</v>
      </c>
      <c r="L14354" s="469">
        <f t="shared" si="1324"/>
        <v>-3.1055436700810901E-4</v>
      </c>
    </row>
    <row r="14355" spans="1:12">
      <c r="A14355" s="480" t="str">
        <f t="shared" si="1318"/>
        <v>D800-120</v>
      </c>
      <c r="B14355" s="480">
        <f t="shared" si="1321"/>
        <v>15</v>
      </c>
      <c r="C14355" s="480">
        <f t="shared" si="1322"/>
        <v>6</v>
      </c>
      <c r="D14355" s="480">
        <f t="shared" si="1325"/>
        <v>186</v>
      </c>
      <c r="E14355" s="480">
        <f t="shared" si="1320"/>
        <v>48</v>
      </c>
      <c r="F14355" s="484">
        <v>4.6680000000000001</v>
      </c>
      <c r="G14355" s="480">
        <v>15</v>
      </c>
      <c r="H14355" s="482">
        <v>0.48214899999999999</v>
      </c>
      <c r="I14355" s="483">
        <v>9.6999999999999993</v>
      </c>
      <c r="J14355" s="484">
        <v>0.39860000000000001</v>
      </c>
      <c r="K14355" s="469">
        <f t="shared" si="1323"/>
        <v>9.6816544263287909</v>
      </c>
      <c r="L14355" s="469">
        <f t="shared" si="1324"/>
        <v>-1.8345573671208371E-2</v>
      </c>
    </row>
    <row r="14356" spans="1:12">
      <c r="A14356" s="98" t="str">
        <f t="shared" si="1318"/>
        <v>D800-120</v>
      </c>
      <c r="B14356" s="98">
        <f t="shared" si="1321"/>
        <v>15</v>
      </c>
      <c r="C14356" s="98">
        <f t="shared" si="1322"/>
        <v>6</v>
      </c>
      <c r="D14356" s="98">
        <f t="shared" si="1325"/>
        <v>186</v>
      </c>
      <c r="E14356" s="98">
        <f t="shared" si="1320"/>
        <v>49</v>
      </c>
      <c r="F14356" s="397">
        <f>F14355+(E14356-E14355)*(F14358-F14355)/(E14358-E14355)</f>
        <v>4.6786333333333339</v>
      </c>
      <c r="G14356" s="98">
        <v>15</v>
      </c>
      <c r="H14356" s="491">
        <f>H14355+(E14356-E14355)*(H14358-H14355)/(E14358-E14355)</f>
        <v>0.48082633333333336</v>
      </c>
      <c r="I14356" s="492">
        <f>I14355+(E14356-E14355)*(I14358-I14355)/(E14358-E14355)</f>
        <v>9.7333333333333325</v>
      </c>
      <c r="J14356" s="397">
        <f>J14355+(E14356-E14355)*(J14358-J14355)/(E14358-E14355)</f>
        <v>0.39553333333333335</v>
      </c>
      <c r="K14356" s="469">
        <f t="shared" si="1323"/>
        <v>9.7304016210981246</v>
      </c>
      <c r="L14356" s="469">
        <f t="shared" si="1324"/>
        <v>-2.9317122352079394E-3</v>
      </c>
    </row>
    <row r="14357" spans="1:12">
      <c r="A14357" s="98" t="str">
        <f t="shared" si="1318"/>
        <v>D800-120</v>
      </c>
      <c r="B14357" s="98">
        <f t="shared" si="1321"/>
        <v>15</v>
      </c>
      <c r="C14357" s="98">
        <f t="shared" si="1322"/>
        <v>6</v>
      </c>
      <c r="D14357" s="98">
        <f t="shared" si="1325"/>
        <v>186</v>
      </c>
      <c r="E14357" s="98">
        <f t="shared" si="1320"/>
        <v>50</v>
      </c>
      <c r="F14357" s="397">
        <f>F14355+(E14357-E14355)*(F14358-F14355)/(E14358-E14355)</f>
        <v>4.6892666666666667</v>
      </c>
      <c r="G14357" s="98">
        <v>15</v>
      </c>
      <c r="H14357" s="491">
        <f>H14355+(E14357-E14355)*(H14358-H14355)/(E14358-E14355)</f>
        <v>0.47950366666666666</v>
      </c>
      <c r="I14357" s="492">
        <f>I14355+(E14357-E14355)*(I14358-I14355)/(E14358-E14355)</f>
        <v>9.7666666666666675</v>
      </c>
      <c r="J14357" s="397">
        <f>J14355+(E14357-E14355)*(J14358-J14355)/(E14358-E14355)</f>
        <v>0.39246666666666669</v>
      </c>
      <c r="K14357" s="469">
        <f t="shared" si="1323"/>
        <v>9.7794177451545377</v>
      </c>
      <c r="L14357" s="469">
        <f t="shared" si="1324"/>
        <v>1.275107848787016E-2</v>
      </c>
    </row>
    <row r="14358" spans="1:12">
      <c r="A14358" s="480" t="str">
        <f t="shared" si="1318"/>
        <v>D800-120</v>
      </c>
      <c r="B14358" s="480">
        <f t="shared" si="1321"/>
        <v>15</v>
      </c>
      <c r="C14358" s="480">
        <f t="shared" si="1322"/>
        <v>6</v>
      </c>
      <c r="D14358" s="480">
        <f t="shared" si="1325"/>
        <v>186</v>
      </c>
      <c r="E14358" s="480">
        <f t="shared" si="1320"/>
        <v>51</v>
      </c>
      <c r="F14358" s="484">
        <v>4.6999000000000004</v>
      </c>
      <c r="G14358" s="480">
        <v>15</v>
      </c>
      <c r="H14358" s="482">
        <v>0.47818100000000002</v>
      </c>
      <c r="I14358" s="483">
        <v>9.8000000000000007</v>
      </c>
      <c r="J14358" s="484">
        <v>0.38940000000000002</v>
      </c>
      <c r="K14358" s="469">
        <f t="shared" si="1323"/>
        <v>9.8287050301036647</v>
      </c>
      <c r="L14358" s="469">
        <f t="shared" si="1324"/>
        <v>2.8705030103663987E-2</v>
      </c>
    </row>
    <row r="14359" spans="1:12">
      <c r="A14359" s="98" t="str">
        <f t="shared" si="1318"/>
        <v>D800-120</v>
      </c>
      <c r="B14359" s="98">
        <f t="shared" si="1321"/>
        <v>15</v>
      </c>
      <c r="C14359" s="98">
        <f t="shared" si="1322"/>
        <v>6</v>
      </c>
      <c r="D14359" s="98">
        <f t="shared" si="1325"/>
        <v>186</v>
      </c>
      <c r="E14359" s="98">
        <f t="shared" si="1320"/>
        <v>52</v>
      </c>
      <c r="F14359" s="397">
        <f>F14358+(E14359-E14358)*(F14361-F14358)/(E14361-E14358)</f>
        <v>4.7104333333333335</v>
      </c>
      <c r="G14359" s="98">
        <v>15</v>
      </c>
      <c r="H14359" s="491">
        <f>H14358+(E14359-E14358)*(H14361-H14358)/(E14361-E14358)</f>
        <v>0.47685833333333333</v>
      </c>
      <c r="I14359" s="492">
        <f>I14358+(E14359-E14358)*(I14361-I14358)/(E14361-E14358)</f>
        <v>9.8666666666666671</v>
      </c>
      <c r="J14359" s="397">
        <f>J14358+(E14359-E14358)*(J14361-J14358)/(E14361-E14358)</f>
        <v>0.38630000000000003</v>
      </c>
      <c r="K14359" s="469">
        <f t="shared" si="1323"/>
        <v>9.8780560264229429</v>
      </c>
      <c r="L14359" s="469">
        <f t="shared" si="1324"/>
        <v>1.1389359756275752E-2</v>
      </c>
    </row>
    <row r="14360" spans="1:12">
      <c r="A14360" s="98" t="str">
        <f t="shared" si="1318"/>
        <v>D800-120</v>
      </c>
      <c r="B14360" s="98">
        <f t="shared" si="1321"/>
        <v>15</v>
      </c>
      <c r="C14360" s="98">
        <f t="shared" si="1322"/>
        <v>6</v>
      </c>
      <c r="D14360" s="98">
        <f t="shared" si="1325"/>
        <v>186</v>
      </c>
      <c r="E14360" s="98">
        <f t="shared" si="1320"/>
        <v>53</v>
      </c>
      <c r="F14360" s="397">
        <f>F14358+(E14360-E14358)*(F14361-F14358)/(E14361-E14358)</f>
        <v>4.7209666666666665</v>
      </c>
      <c r="G14360" s="98">
        <v>15</v>
      </c>
      <c r="H14360" s="491">
        <f>H14358+(E14360-E14358)*(H14361-H14358)/(E14361-E14358)</f>
        <v>0.47553566666666669</v>
      </c>
      <c r="I14360" s="492">
        <f>I14358+(E14360-E14358)*(I14361-I14358)/(E14361-E14358)</f>
        <v>9.9333333333333336</v>
      </c>
      <c r="J14360" s="397">
        <f>J14358+(E14360-E14358)*(J14361-J14358)/(E14361-E14358)</f>
        <v>0.38319999999999999</v>
      </c>
      <c r="K14360" s="469">
        <f t="shared" si="1323"/>
        <v>9.927681554906151</v>
      </c>
      <c r="L14360" s="469">
        <f t="shared" si="1324"/>
        <v>-5.6517784271825633E-3</v>
      </c>
    </row>
    <row r="14361" spans="1:12">
      <c r="A14361" s="480" t="str">
        <f t="shared" si="1318"/>
        <v>D800-120</v>
      </c>
      <c r="B14361" s="480">
        <f t="shared" si="1321"/>
        <v>15</v>
      </c>
      <c r="C14361" s="480">
        <f t="shared" si="1322"/>
        <v>6</v>
      </c>
      <c r="D14361" s="480">
        <f t="shared" si="1325"/>
        <v>186</v>
      </c>
      <c r="E14361" s="480">
        <f t="shared" si="1320"/>
        <v>54</v>
      </c>
      <c r="F14361" s="484">
        <v>4.7314999999999996</v>
      </c>
      <c r="G14361" s="480">
        <v>15</v>
      </c>
      <c r="H14361" s="482">
        <v>0.474213</v>
      </c>
      <c r="I14361" s="483">
        <v>10</v>
      </c>
      <c r="J14361" s="484">
        <v>0.38009999999999999</v>
      </c>
      <c r="K14361" s="469">
        <f t="shared" si="1323"/>
        <v>9.9775839127143282</v>
      </c>
      <c r="L14361" s="469">
        <f t="shared" si="1324"/>
        <v>-2.2416087285671793E-2</v>
      </c>
    </row>
    <row r="14362" spans="1:12">
      <c r="A14362" s="98" t="str">
        <f t="shared" si="1318"/>
        <v>D800-120</v>
      </c>
      <c r="B14362" s="98">
        <f t="shared" si="1321"/>
        <v>15</v>
      </c>
      <c r="C14362" s="98">
        <f t="shared" si="1322"/>
        <v>6</v>
      </c>
      <c r="D14362" s="98">
        <f t="shared" si="1325"/>
        <v>186</v>
      </c>
      <c r="E14362" s="98">
        <f t="shared" si="1320"/>
        <v>55</v>
      </c>
      <c r="F14362" s="397">
        <f>F14361+(E14362-E14361)*(F14364-F14361)/(E14364-E14361)</f>
        <v>4.7419666666666664</v>
      </c>
      <c r="G14362" s="98">
        <v>15</v>
      </c>
      <c r="H14362" s="491">
        <f>H14361+(E14362-E14361)*(H14364-H14361)/(E14364-E14361)</f>
        <v>0.47288966666666665</v>
      </c>
      <c r="I14362" s="492">
        <f>I14361+(E14362-E14361)*(I14364-I14361)/(E14364-E14361)</f>
        <v>10.033333333333333</v>
      </c>
      <c r="J14362" s="397">
        <f>J14361+(E14362-E14361)*(J14364-J14361)/(E14364-E14361)</f>
        <v>0.377</v>
      </c>
      <c r="K14362" s="469">
        <f t="shared" si="1323"/>
        <v>10.027638582361353</v>
      </c>
      <c r="L14362" s="469">
        <f t="shared" si="1324"/>
        <v>-5.6947509719798006E-3</v>
      </c>
    </row>
    <row r="14363" spans="1:12">
      <c r="A14363" s="98" t="str">
        <f t="shared" si="1318"/>
        <v>D800-120</v>
      </c>
      <c r="B14363" s="98">
        <f t="shared" si="1321"/>
        <v>15</v>
      </c>
      <c r="C14363" s="98">
        <f t="shared" si="1322"/>
        <v>6</v>
      </c>
      <c r="D14363" s="98">
        <f t="shared" si="1325"/>
        <v>186</v>
      </c>
      <c r="E14363" s="98">
        <f t="shared" si="1320"/>
        <v>56</v>
      </c>
      <c r="F14363" s="397">
        <f>F14361+(E14363-E14361)*(F14364-F14361)/(E14364-E14361)</f>
        <v>4.7524333333333333</v>
      </c>
      <c r="G14363" s="98">
        <v>15</v>
      </c>
      <c r="H14363" s="491">
        <f>H14361+(E14363-E14361)*(H14364-H14361)/(E14364-E14361)</f>
        <v>0.47156633333333337</v>
      </c>
      <c r="I14363" s="492">
        <f>I14361+(E14363-E14361)*(I14364-I14361)/(E14364-E14361)</f>
        <v>10.066666666666666</v>
      </c>
      <c r="J14363" s="397">
        <f>J14361+(E14363-E14361)*(J14364-J14361)/(E14364-E14361)</f>
        <v>0.37390000000000001</v>
      </c>
      <c r="K14363" s="469">
        <f t="shared" si="1323"/>
        <v>10.077974183907671</v>
      </c>
      <c r="L14363" s="469">
        <f t="shared" si="1324"/>
        <v>1.1307517241004206E-2</v>
      </c>
    </row>
    <row r="14364" spans="1:12">
      <c r="A14364" s="480" t="str">
        <f t="shared" si="1318"/>
        <v>D800-120</v>
      </c>
      <c r="B14364" s="480">
        <f t="shared" si="1321"/>
        <v>15</v>
      </c>
      <c r="C14364" s="480">
        <f t="shared" si="1322"/>
        <v>6</v>
      </c>
      <c r="D14364" s="480">
        <f t="shared" si="1325"/>
        <v>186</v>
      </c>
      <c r="E14364" s="480">
        <f t="shared" si="1320"/>
        <v>57</v>
      </c>
      <c r="F14364" s="484">
        <v>4.7629000000000001</v>
      </c>
      <c r="G14364" s="480">
        <v>15</v>
      </c>
      <c r="H14364" s="482">
        <v>0.47024300000000002</v>
      </c>
      <c r="I14364" s="483">
        <v>10.1</v>
      </c>
      <c r="J14364" s="484">
        <v>0.37080000000000002</v>
      </c>
      <c r="K14364" s="469">
        <f t="shared" si="1323"/>
        <v>10.128593089104994</v>
      </c>
      <c r="L14364" s="469">
        <f t="shared" si="1324"/>
        <v>2.8593089104994363E-2</v>
      </c>
    </row>
    <row r="14365" spans="1:12">
      <c r="A14365" s="98" t="str">
        <f t="shared" si="1318"/>
        <v>D800-120</v>
      </c>
      <c r="B14365" s="98">
        <f t="shared" si="1321"/>
        <v>15</v>
      </c>
      <c r="C14365" s="98">
        <f t="shared" si="1322"/>
        <v>6</v>
      </c>
      <c r="D14365" s="98">
        <f t="shared" si="1325"/>
        <v>186</v>
      </c>
      <c r="E14365" s="98">
        <f t="shared" si="1320"/>
        <v>58</v>
      </c>
      <c r="F14365" s="397">
        <f>F14364+(E14365-E14364)*(F14367-F14364)/(E14367-E14364)</f>
        <v>4.7733333333333334</v>
      </c>
      <c r="G14365" s="98">
        <v>15</v>
      </c>
      <c r="H14365" s="491">
        <f>H14364+(E14365-E14364)*(H14367-H14364)/(E14367-E14364)</f>
        <v>0.46891900000000003</v>
      </c>
      <c r="I14365" s="492">
        <f>I14364+(E14365-E14364)*(I14367-I14364)/(E14367-E14364)</f>
        <v>10.166666666666666</v>
      </c>
      <c r="J14365" s="397">
        <f>J14364+(E14365-E14364)*(J14367-J14364)/(E14367-E14364)</f>
        <v>0.36773333333333336</v>
      </c>
      <c r="K14365" s="469">
        <f t="shared" si="1323"/>
        <v>10.179441083285884</v>
      </c>
      <c r="L14365" s="469">
        <f t="shared" si="1324"/>
        <v>1.2774416619217632E-2</v>
      </c>
    </row>
    <row r="14366" spans="1:12">
      <c r="A14366" s="98" t="str">
        <f t="shared" si="1318"/>
        <v>D800-120</v>
      </c>
      <c r="B14366" s="98">
        <f t="shared" si="1321"/>
        <v>15</v>
      </c>
      <c r="C14366" s="98">
        <f t="shared" si="1322"/>
        <v>6</v>
      </c>
      <c r="D14366" s="98">
        <f t="shared" si="1325"/>
        <v>186</v>
      </c>
      <c r="E14366" s="98">
        <f t="shared" si="1320"/>
        <v>59</v>
      </c>
      <c r="F14366" s="397">
        <f>F14364+(E14366-E14364)*(F14367-F14364)/(E14367-E14364)</f>
        <v>4.7837666666666667</v>
      </c>
      <c r="G14366" s="98">
        <v>15</v>
      </c>
      <c r="H14366" s="491">
        <f>H14364+(E14366-E14364)*(H14367-H14364)/(E14367-E14364)</f>
        <v>0.46759499999999998</v>
      </c>
      <c r="I14366" s="492">
        <f>I14364+(E14366-E14364)*(I14367-I14364)/(E14367-E14364)</f>
        <v>10.233333333333334</v>
      </c>
      <c r="J14366" s="397">
        <f>J14364+(E14366-E14364)*(J14367-J14364)/(E14367-E14364)</f>
        <v>0.36466666666666664</v>
      </c>
      <c r="K14366" s="469">
        <f t="shared" si="1323"/>
        <v>10.230577030692515</v>
      </c>
      <c r="L14366" s="469">
        <f t="shared" si="1324"/>
        <v>-2.7563026408188307E-3</v>
      </c>
    </row>
    <row r="14367" spans="1:12">
      <c r="A14367" s="480" t="str">
        <f t="shared" si="1318"/>
        <v>D800-120</v>
      </c>
      <c r="B14367" s="480">
        <f t="shared" si="1321"/>
        <v>15</v>
      </c>
      <c r="C14367" s="480">
        <f t="shared" si="1322"/>
        <v>6</v>
      </c>
      <c r="D14367" s="480">
        <f t="shared" si="1325"/>
        <v>186</v>
      </c>
      <c r="E14367" s="480">
        <f t="shared" si="1320"/>
        <v>60</v>
      </c>
      <c r="F14367" s="484">
        <v>4.7942</v>
      </c>
      <c r="G14367" s="480">
        <v>15</v>
      </c>
      <c r="H14367" s="482">
        <v>0.46627099999999999</v>
      </c>
      <c r="I14367" s="483">
        <v>10.3</v>
      </c>
      <c r="J14367" s="484">
        <v>0.36159999999999998</v>
      </c>
      <c r="K14367" s="469">
        <f t="shared" si="1323"/>
        <v>10.282003384297973</v>
      </c>
      <c r="L14367" s="469">
        <f t="shared" si="1324"/>
        <v>-1.7996615702028151E-2</v>
      </c>
    </row>
    <row r="14368" spans="1:12">
      <c r="A14368" s="98" t="str">
        <f t="shared" si="1318"/>
        <v>D800-120</v>
      </c>
      <c r="B14368" s="98">
        <f t="shared" si="1321"/>
        <v>15</v>
      </c>
      <c r="C14368" s="98">
        <f t="shared" si="1322"/>
        <v>6</v>
      </c>
      <c r="D14368" s="98">
        <f t="shared" si="1325"/>
        <v>186</v>
      </c>
      <c r="E14368" s="98">
        <f t="shared" si="1320"/>
        <v>61</v>
      </c>
      <c r="F14368" s="397">
        <f>F14367+(E14368-E14367)*(F14370-F14367)/(E14370-E14367)</f>
        <v>4.8045333333333335</v>
      </c>
      <c r="G14368" s="98">
        <v>15</v>
      </c>
      <c r="H14368" s="491">
        <f>H14367+(E14368-E14367)*(H14370-H14367)/(E14370-E14367)</f>
        <v>0.46494566666666665</v>
      </c>
      <c r="I14368" s="492">
        <f>I14367+(E14368-E14367)*(I14370-I14367)/(E14370-E14367)</f>
        <v>10.333333333333334</v>
      </c>
      <c r="J14368" s="397">
        <f>J14367+(E14368-E14367)*(J14370-J14367)/(E14370-E14367)</f>
        <v>0.35859999999999997</v>
      </c>
      <c r="K14368" s="469">
        <f t="shared" si="1323"/>
        <v>10.333537180330032</v>
      </c>
      <c r="L14368" s="469">
        <f t="shared" si="1324"/>
        <v>2.0384699669762085E-4</v>
      </c>
    </row>
    <row r="14369" spans="1:12">
      <c r="A14369" s="98" t="str">
        <f t="shared" si="1318"/>
        <v>D800-120</v>
      </c>
      <c r="B14369" s="98">
        <f t="shared" si="1321"/>
        <v>15</v>
      </c>
      <c r="C14369" s="98">
        <f t="shared" si="1322"/>
        <v>6</v>
      </c>
      <c r="D14369" s="98">
        <f t="shared" si="1325"/>
        <v>186</v>
      </c>
      <c r="E14369" s="98">
        <f t="shared" si="1320"/>
        <v>62</v>
      </c>
      <c r="F14369" s="397">
        <f>F14367+(E14369-E14367)*(F14370-F14367)/(E14370-E14367)</f>
        <v>4.8148666666666662</v>
      </c>
      <c r="G14369" s="98">
        <v>15</v>
      </c>
      <c r="H14369" s="491">
        <f>H14367+(E14369-E14367)*(H14370-H14367)/(E14370-E14367)</f>
        <v>0.46362033333333336</v>
      </c>
      <c r="I14369" s="492">
        <f>I14367+(E14369-E14367)*(I14370-I14367)/(E14370-E14367)</f>
        <v>10.366666666666667</v>
      </c>
      <c r="J14369" s="397">
        <f>J14367+(E14369-E14367)*(J14370-J14367)/(E14370-E14367)</f>
        <v>0.35560000000000003</v>
      </c>
      <c r="K14369" s="469">
        <f t="shared" si="1323"/>
        <v>10.385365611660689</v>
      </c>
      <c r="L14369" s="469">
        <f t="shared" si="1324"/>
        <v>1.869894499402136E-2</v>
      </c>
    </row>
    <row r="14370" spans="1:12">
      <c r="A14370" s="480" t="str">
        <f t="shared" si="1318"/>
        <v>D800-120</v>
      </c>
      <c r="B14370" s="480">
        <f t="shared" si="1321"/>
        <v>15</v>
      </c>
      <c r="C14370" s="480">
        <f t="shared" si="1322"/>
        <v>6</v>
      </c>
      <c r="D14370" s="480">
        <f t="shared" si="1325"/>
        <v>186</v>
      </c>
      <c r="E14370" s="480">
        <f t="shared" si="1320"/>
        <v>63</v>
      </c>
      <c r="F14370" s="484">
        <v>4.8251999999999997</v>
      </c>
      <c r="G14370" s="480">
        <v>15</v>
      </c>
      <c r="H14370" s="482">
        <v>0.46229500000000001</v>
      </c>
      <c r="I14370" s="483">
        <v>10.4</v>
      </c>
      <c r="J14370" s="484">
        <v>0.35260000000000002</v>
      </c>
      <c r="K14370" s="469">
        <f t="shared" si="1323"/>
        <v>10.437491212321136</v>
      </c>
      <c r="L14370" s="469">
        <f t="shared" si="1324"/>
        <v>3.7491212321135947E-2</v>
      </c>
    </row>
    <row r="14371" spans="1:12">
      <c r="A14371" s="98" t="str">
        <f t="shared" si="1318"/>
        <v>D800-120</v>
      </c>
      <c r="B14371" s="98">
        <f t="shared" si="1321"/>
        <v>15</v>
      </c>
      <c r="C14371" s="98">
        <f t="shared" si="1322"/>
        <v>6</v>
      </c>
      <c r="D14371" s="98">
        <f t="shared" si="1325"/>
        <v>186</v>
      </c>
      <c r="E14371" s="98">
        <f t="shared" si="1320"/>
        <v>64</v>
      </c>
      <c r="F14371" s="397">
        <f>F14370+(E14371-E14370)*(F14373-F14370)/(E14373-E14370)</f>
        <v>4.8354666666666661</v>
      </c>
      <c r="G14371" s="98">
        <v>15</v>
      </c>
      <c r="H14371" s="491">
        <f>H14370+(E14371-E14370)*(H14373-H14370)/(E14373-E14370)</f>
        <v>0.46096766666666666</v>
      </c>
      <c r="I14371" s="492">
        <f>I14370+(E14371-E14370)*(I14373-I14370)/(E14373-E14370)</f>
        <v>10.466666666666667</v>
      </c>
      <c r="J14371" s="397">
        <f>J14370+(E14371-E14370)*(J14373-J14370)/(E14373-E14370)</f>
        <v>0.34940000000000004</v>
      </c>
      <c r="K14371" s="469">
        <f t="shared" si="1323"/>
        <v>10.489817434773082</v>
      </c>
      <c r="L14371" s="469">
        <f t="shared" si="1324"/>
        <v>2.3150768106415143E-2</v>
      </c>
    </row>
    <row r="14372" spans="1:12">
      <c r="A14372" s="98" t="str">
        <f t="shared" si="1318"/>
        <v>D800-120</v>
      </c>
      <c r="B14372" s="98">
        <f t="shared" si="1321"/>
        <v>15</v>
      </c>
      <c r="C14372" s="98">
        <f t="shared" si="1322"/>
        <v>6</v>
      </c>
      <c r="D14372" s="98">
        <f t="shared" si="1325"/>
        <v>186</v>
      </c>
      <c r="E14372" s="98">
        <f t="shared" si="1320"/>
        <v>65</v>
      </c>
      <c r="F14372" s="397">
        <f>F14370+(E14372-E14370)*(F14373-F14370)/(E14373-E14370)</f>
        <v>4.8457333333333334</v>
      </c>
      <c r="G14372" s="98">
        <v>15</v>
      </c>
      <c r="H14372" s="491">
        <f>H14370+(E14372-E14370)*(H14373-H14370)/(E14373-E14370)</f>
        <v>0.45964033333333337</v>
      </c>
      <c r="I14372" s="492">
        <f>I14370+(E14372-E14370)*(I14373-I14370)/(E14373-E14370)</f>
        <v>10.533333333333333</v>
      </c>
      <c r="J14372" s="397">
        <f>J14370+(E14372-E14370)*(J14373-J14370)/(E14373-E14370)</f>
        <v>0.34620000000000001</v>
      </c>
      <c r="K14372" s="469">
        <f t="shared" si="1323"/>
        <v>10.542445868907645</v>
      </c>
      <c r="L14372" s="469">
        <f t="shared" si="1324"/>
        <v>9.1125355743120195E-3</v>
      </c>
    </row>
    <row r="14373" spans="1:12">
      <c r="A14373" s="480" t="str">
        <f t="shared" si="1318"/>
        <v>D800-120</v>
      </c>
      <c r="B14373" s="480">
        <f t="shared" si="1321"/>
        <v>15</v>
      </c>
      <c r="C14373" s="480">
        <f t="shared" si="1322"/>
        <v>6</v>
      </c>
      <c r="D14373" s="480">
        <f t="shared" si="1325"/>
        <v>186</v>
      </c>
      <c r="E14373" s="480">
        <f t="shared" si="1320"/>
        <v>66</v>
      </c>
      <c r="F14373" s="484">
        <v>4.8559999999999999</v>
      </c>
      <c r="G14373" s="480">
        <v>15</v>
      </c>
      <c r="H14373" s="482">
        <v>0.45831300000000003</v>
      </c>
      <c r="I14373" s="483">
        <v>10.6</v>
      </c>
      <c r="J14373" s="484">
        <v>0.34300000000000003</v>
      </c>
      <c r="K14373" s="469">
        <f t="shared" si="1323"/>
        <v>10.595379140456412</v>
      </c>
      <c r="L14373" s="469">
        <f t="shared" si="1324"/>
        <v>-4.6208595435874855E-3</v>
      </c>
    </row>
    <row r="14374" spans="1:12">
      <c r="A14374" s="98" t="str">
        <f t="shared" si="1318"/>
        <v>D800-120</v>
      </c>
      <c r="B14374" s="98">
        <f t="shared" si="1321"/>
        <v>15</v>
      </c>
      <c r="C14374" s="98">
        <f t="shared" si="1322"/>
        <v>6</v>
      </c>
      <c r="D14374" s="98">
        <f t="shared" si="1325"/>
        <v>186</v>
      </c>
      <c r="E14374" s="98">
        <f t="shared" si="1320"/>
        <v>67</v>
      </c>
      <c r="F14374" s="397">
        <f>F14373+(E14374-E14373)*(F14376-F14373)/(E14376-E14373)</f>
        <v>4.8662000000000001</v>
      </c>
      <c r="G14374" s="98">
        <v>15</v>
      </c>
      <c r="H14374" s="491">
        <f>H14373+(E14374-E14373)*(H14376-H14373)/(E14376-E14373)</f>
        <v>0.45698333333333335</v>
      </c>
      <c r="I14374" s="492">
        <f>I14373+(E14374-E14373)*(I14376-I14373)/(E14376-E14373)</f>
        <v>10.666666666666666</v>
      </c>
      <c r="J14374" s="397">
        <f>J14373+(E14374-E14373)*(J14376-J14373)/(E14376-E14373)</f>
        <v>0.33993333333333337</v>
      </c>
      <c r="K14374" s="469">
        <f t="shared" si="1323"/>
        <v>10.648528392720376</v>
      </c>
      <c r="L14374" s="469">
        <f t="shared" si="1324"/>
        <v>-1.8138273946290084E-2</v>
      </c>
    </row>
    <row r="14375" spans="1:12">
      <c r="A14375" s="98" t="str">
        <f t="shared" si="1318"/>
        <v>D800-120</v>
      </c>
      <c r="B14375" s="98">
        <f t="shared" si="1321"/>
        <v>15</v>
      </c>
      <c r="C14375" s="98">
        <f t="shared" si="1322"/>
        <v>6</v>
      </c>
      <c r="D14375" s="98">
        <f t="shared" si="1325"/>
        <v>186</v>
      </c>
      <c r="E14375" s="98">
        <f t="shared" si="1320"/>
        <v>68</v>
      </c>
      <c r="F14375" s="397">
        <f>F14373+(E14375-E14373)*(F14376-F14373)/(E14376-E14373)</f>
        <v>4.8763999999999994</v>
      </c>
      <c r="G14375" s="98">
        <v>15</v>
      </c>
      <c r="H14375" s="491">
        <f>H14373+(E14375-E14373)*(H14376-H14373)/(E14376-E14373)</f>
        <v>0.45565366666666668</v>
      </c>
      <c r="I14375" s="492">
        <f>I14373+(E14375-E14373)*(I14376-I14373)/(E14376-E14373)</f>
        <v>10.733333333333334</v>
      </c>
      <c r="J14375" s="397">
        <f>J14373+(E14375-E14373)*(J14376-J14373)/(E14376-E14373)</f>
        <v>0.33686666666666665</v>
      </c>
      <c r="K14375" s="469">
        <f t="shared" si="1323"/>
        <v>10.701987840179784</v>
      </c>
      <c r="L14375" s="469">
        <f t="shared" si="1324"/>
        <v>-3.1345493153549953E-2</v>
      </c>
    </row>
    <row r="14376" spans="1:12">
      <c r="A14376" s="480" t="str">
        <f t="shared" si="1318"/>
        <v>D800-120</v>
      </c>
      <c r="B14376" s="480">
        <f t="shared" si="1321"/>
        <v>15</v>
      </c>
      <c r="C14376" s="480">
        <f t="shared" si="1322"/>
        <v>6</v>
      </c>
      <c r="D14376" s="480">
        <f t="shared" si="1325"/>
        <v>186</v>
      </c>
      <c r="E14376" s="480">
        <f t="shared" si="1320"/>
        <v>69</v>
      </c>
      <c r="F14376" s="484">
        <v>4.8865999999999996</v>
      </c>
      <c r="G14376" s="480">
        <v>15</v>
      </c>
      <c r="H14376" s="482">
        <v>0.45432400000000001</v>
      </c>
      <c r="I14376" s="483">
        <v>10.8</v>
      </c>
      <c r="J14376" s="484">
        <v>0.33379999999999999</v>
      </c>
      <c r="K14376" s="469">
        <f t="shared" si="1323"/>
        <v>10.755760206372544</v>
      </c>
      <c r="L14376" s="469">
        <f t="shared" si="1324"/>
        <v>-4.4239793627456336E-2</v>
      </c>
    </row>
    <row r="14377" spans="1:12">
      <c r="A14377" s="98" t="str">
        <f t="shared" si="1318"/>
        <v>D800-120</v>
      </c>
      <c r="B14377" s="98">
        <f t="shared" si="1321"/>
        <v>15</v>
      </c>
      <c r="C14377" s="98">
        <f t="shared" si="1322"/>
        <v>6</v>
      </c>
      <c r="D14377" s="98">
        <f t="shared" si="1325"/>
        <v>186</v>
      </c>
      <c r="E14377" s="98">
        <f t="shared" si="1320"/>
        <v>70</v>
      </c>
      <c r="F14377" s="397">
        <f>F14376+(E14377-E14376)*(F14379-F14376)/(E14379-E14376)</f>
        <v>4.8967666666666663</v>
      </c>
      <c r="G14377" s="98">
        <v>15</v>
      </c>
      <c r="H14377" s="491">
        <f>H14376+(E14377-E14376)*(H14379-H14376)/(E14379-E14376)</f>
        <v>0.45299133333333336</v>
      </c>
      <c r="I14377" s="492">
        <f>I14376+(E14377-E14376)*(I14379-I14376)/(E14379-E14376)</f>
        <v>10.833333333333334</v>
      </c>
      <c r="J14377" s="397">
        <f>J14376+(E14377-E14376)*(J14379-J14376)/(E14379-E14376)</f>
        <v>0.33069999999999999</v>
      </c>
      <c r="K14377" s="469">
        <f t="shared" si="1323"/>
        <v>10.809846251657499</v>
      </c>
      <c r="L14377" s="469">
        <f t="shared" si="1324"/>
        <v>-2.3487081675835242E-2</v>
      </c>
    </row>
    <row r="14378" spans="1:12">
      <c r="A14378" s="98" t="str">
        <f t="shared" si="1318"/>
        <v>D800-120</v>
      </c>
      <c r="B14378" s="98">
        <f t="shared" si="1321"/>
        <v>15</v>
      </c>
      <c r="C14378" s="98">
        <f t="shared" si="1322"/>
        <v>6</v>
      </c>
      <c r="D14378" s="98">
        <f t="shared" si="1325"/>
        <v>186</v>
      </c>
      <c r="E14378" s="98">
        <f t="shared" si="1320"/>
        <v>71</v>
      </c>
      <c r="F14378" s="397">
        <f>F14376+(E14378-E14376)*(F14379-F14376)/(E14379-E14376)</f>
        <v>4.9069333333333329</v>
      </c>
      <c r="G14378" s="98">
        <v>15</v>
      </c>
      <c r="H14378" s="491">
        <f>H14376+(E14378-E14376)*(H14379-H14376)/(E14379-E14376)</f>
        <v>0.45165866666666665</v>
      </c>
      <c r="I14378" s="492">
        <f>I14376+(E14378-E14376)*(I14379-I14376)/(E14379-E14376)</f>
        <v>10.866666666666667</v>
      </c>
      <c r="J14378" s="397">
        <f>J14376+(E14378-E14376)*(J14379-J14376)/(E14379-E14376)</f>
        <v>0.3276</v>
      </c>
      <c r="K14378" s="469">
        <f t="shared" si="1323"/>
        <v>10.86425147013674</v>
      </c>
      <c r="L14378" s="469">
        <f t="shared" si="1324"/>
        <v>-2.4151965299274991E-3</v>
      </c>
    </row>
    <row r="14379" spans="1:12">
      <c r="A14379" s="480" t="str">
        <f t="shared" si="1318"/>
        <v>D800-120</v>
      </c>
      <c r="B14379" s="480">
        <f t="shared" si="1321"/>
        <v>15</v>
      </c>
      <c r="C14379" s="480">
        <f t="shared" si="1322"/>
        <v>6</v>
      </c>
      <c r="D14379" s="480">
        <f t="shared" si="1325"/>
        <v>186</v>
      </c>
      <c r="E14379" s="480">
        <f t="shared" si="1320"/>
        <v>72</v>
      </c>
      <c r="F14379" s="484">
        <v>4.9170999999999996</v>
      </c>
      <c r="G14379" s="480">
        <v>15</v>
      </c>
      <c r="H14379" s="482">
        <v>0.450326</v>
      </c>
      <c r="I14379" s="483">
        <v>10.9</v>
      </c>
      <c r="J14379" s="484">
        <v>0.32450000000000001</v>
      </c>
      <c r="K14379" s="469">
        <f t="shared" si="1323"/>
        <v>10.918978695433973</v>
      </c>
      <c r="L14379" s="469">
        <f t="shared" si="1324"/>
        <v>1.8978695433972348E-2</v>
      </c>
    </row>
    <row r="14380" spans="1:12">
      <c r="A14380" s="98" t="str">
        <f t="shared" si="1318"/>
        <v>D800-120</v>
      </c>
      <c r="B14380" s="98">
        <f t="shared" si="1321"/>
        <v>15</v>
      </c>
      <c r="C14380" s="98">
        <f t="shared" si="1322"/>
        <v>6</v>
      </c>
      <c r="D14380" s="98">
        <f t="shared" si="1325"/>
        <v>186</v>
      </c>
      <c r="E14380" s="98">
        <f t="shared" si="1320"/>
        <v>73</v>
      </c>
      <c r="F14380" s="397">
        <f>F14379+(E14380-E14379)*(F14382-F14379)/(E14382-E14379)</f>
        <v>4.9271666666666665</v>
      </c>
      <c r="G14380" s="98">
        <v>15</v>
      </c>
      <c r="H14380" s="491">
        <f>H14379+(E14380-E14379)*(H14382-H14379)/(E14382-E14379)</f>
        <v>0.44899033333333332</v>
      </c>
      <c r="I14380" s="492">
        <f>I14379+(E14380-E14379)*(I14382-I14379)/(E14382-E14379)</f>
        <v>10.966666666666667</v>
      </c>
      <c r="J14380" s="397">
        <f>J14379+(E14380-E14379)*(J14382-J14379)/(E14382-E14379)</f>
        <v>0.32140000000000002</v>
      </c>
      <c r="K14380" s="469">
        <f t="shared" si="1323"/>
        <v>10.973881397595049</v>
      </c>
      <c r="L14380" s="469">
        <f t="shared" si="1324"/>
        <v>7.214730928382096E-3</v>
      </c>
    </row>
    <row r="14381" spans="1:12">
      <c r="A14381" s="98" t="str">
        <f t="shared" si="1318"/>
        <v>D800-120</v>
      </c>
      <c r="B14381" s="98">
        <f t="shared" si="1321"/>
        <v>15</v>
      </c>
      <c r="C14381" s="98">
        <f t="shared" si="1322"/>
        <v>6</v>
      </c>
      <c r="D14381" s="98">
        <f t="shared" si="1325"/>
        <v>186</v>
      </c>
      <c r="E14381" s="98">
        <f t="shared" si="1320"/>
        <v>74</v>
      </c>
      <c r="F14381" s="397">
        <f>F14379+(E14381-E14379)*(F14382-F14379)/(E14382-E14379)</f>
        <v>4.9372333333333334</v>
      </c>
      <c r="G14381" s="98">
        <v>15</v>
      </c>
      <c r="H14381" s="491">
        <f>H14379+(E14381-E14379)*(H14382-H14379)/(E14382-E14379)</f>
        <v>0.4476546666666667</v>
      </c>
      <c r="I14381" s="492">
        <f>I14379+(E14381-E14379)*(I14382-I14379)/(E14382-E14379)</f>
        <v>11.033333333333333</v>
      </c>
      <c r="J14381" s="397">
        <f>J14379+(E14381-E14379)*(J14382-J14379)/(E14382-E14379)</f>
        <v>0.31829999999999997</v>
      </c>
      <c r="K14381" s="469">
        <f t="shared" si="1323"/>
        <v>11.029111726003078</v>
      </c>
      <c r="L14381" s="469">
        <f t="shared" si="1324"/>
        <v>-4.2216073302547841E-3</v>
      </c>
    </row>
    <row r="14382" spans="1:12">
      <c r="A14382" s="480" t="str">
        <f t="shared" si="1318"/>
        <v>D800-120</v>
      </c>
      <c r="B14382" s="480">
        <f t="shared" si="1321"/>
        <v>15</v>
      </c>
      <c r="C14382" s="480">
        <f t="shared" si="1322"/>
        <v>6</v>
      </c>
      <c r="D14382" s="480">
        <f t="shared" si="1325"/>
        <v>186</v>
      </c>
      <c r="E14382" s="480">
        <f t="shared" si="1320"/>
        <v>75</v>
      </c>
      <c r="F14382" s="484">
        <v>4.9473000000000003</v>
      </c>
      <c r="G14382" s="480">
        <v>15</v>
      </c>
      <c r="H14382" s="482">
        <v>0.44631900000000002</v>
      </c>
      <c r="I14382" s="483">
        <v>11.1</v>
      </c>
      <c r="J14382" s="484">
        <v>0.31519999999999998</v>
      </c>
      <c r="K14382" s="469">
        <f t="shared" si="1323"/>
        <v>11.084672622048355</v>
      </c>
      <c r="L14382" s="469">
        <f t="shared" si="1324"/>
        <v>-1.5327377951644294E-2</v>
      </c>
    </row>
    <row r="14383" spans="1:12">
      <c r="A14383" s="98" t="str">
        <f t="shared" si="1318"/>
        <v>D800-120</v>
      </c>
      <c r="B14383" s="98">
        <f t="shared" si="1321"/>
        <v>15</v>
      </c>
      <c r="C14383" s="98">
        <f t="shared" si="1322"/>
        <v>6</v>
      </c>
      <c r="D14383" s="98">
        <f t="shared" si="1325"/>
        <v>186</v>
      </c>
      <c r="E14383" s="98">
        <f t="shared" si="1320"/>
        <v>76</v>
      </c>
      <c r="F14383" s="397">
        <f>F14382+(E14383-E14382)*(F14385-F14382)/(E14385-E14382)</f>
        <v>4.9573333333333336</v>
      </c>
      <c r="G14383" s="98">
        <v>15</v>
      </c>
      <c r="H14383" s="491">
        <f>H14382+(E14383-E14382)*(H14385-H14382)/(E14385-E14382)</f>
        <v>0.44497999999999999</v>
      </c>
      <c r="I14383" s="492">
        <f>I14382+(E14383-E14382)*(I14385-I14382)/(E14385-E14382)</f>
        <v>11.166666666666666</v>
      </c>
      <c r="J14383" s="397">
        <f>J14382+(E14383-E14382)*(J14385-J14382)/(E14385-E14382)</f>
        <v>0.31209999999999999</v>
      </c>
      <c r="K14383" s="469">
        <f t="shared" si="1323"/>
        <v>11.140575606394297</v>
      </c>
      <c r="L14383" s="469">
        <f t="shared" si="1324"/>
        <v>-2.6091060272369404E-2</v>
      </c>
    </row>
    <row r="14384" spans="1:12">
      <c r="A14384" s="98" t="str">
        <f t="shared" ref="A14384:A14427" si="1326">A14383</f>
        <v>D800-120</v>
      </c>
      <c r="B14384" s="98">
        <f t="shared" si="1321"/>
        <v>15</v>
      </c>
      <c r="C14384" s="98">
        <f t="shared" si="1322"/>
        <v>6</v>
      </c>
      <c r="D14384" s="98">
        <f t="shared" ref="D14384:D14415" si="1327">D14383</f>
        <v>186</v>
      </c>
      <c r="E14384" s="98">
        <f t="shared" ref="E14384:E14427" si="1328">E14383+1</f>
        <v>77</v>
      </c>
      <c r="F14384" s="397">
        <f>F14382+(E14384-E14382)*(F14385-F14382)/(E14385-E14382)</f>
        <v>4.9673666666666669</v>
      </c>
      <c r="G14384" s="98">
        <v>15</v>
      </c>
      <c r="H14384" s="491">
        <f>H14382+(E14384-E14382)*(H14385-H14382)/(E14385-E14382)</f>
        <v>0.44364100000000001</v>
      </c>
      <c r="I14384" s="492">
        <f>I14382+(E14384-E14382)*(I14385-I14382)/(E14385-E14382)</f>
        <v>11.233333333333334</v>
      </c>
      <c r="J14384" s="397">
        <f>J14382+(E14384-E14382)*(J14385-J14382)/(E14385-E14382)</f>
        <v>0.309</v>
      </c>
      <c r="K14384" s="469">
        <f t="shared" si="1323"/>
        <v>11.19681604420391</v>
      </c>
      <c r="L14384" s="469">
        <f t="shared" si="1324"/>
        <v>-3.6517289129424313E-2</v>
      </c>
    </row>
    <row r="14385" spans="1:12">
      <c r="A14385" s="480" t="str">
        <f t="shared" si="1326"/>
        <v>D800-120</v>
      </c>
      <c r="B14385" s="480">
        <f t="shared" si="1321"/>
        <v>15</v>
      </c>
      <c r="C14385" s="480">
        <f t="shared" si="1322"/>
        <v>6</v>
      </c>
      <c r="D14385" s="480">
        <f t="shared" si="1327"/>
        <v>186</v>
      </c>
      <c r="E14385" s="480">
        <f t="shared" si="1328"/>
        <v>78</v>
      </c>
      <c r="F14385" s="484">
        <v>4.9774000000000003</v>
      </c>
      <c r="G14385" s="480">
        <v>15</v>
      </c>
      <c r="H14385" s="482">
        <v>0.44230199999999997</v>
      </c>
      <c r="I14385" s="483">
        <v>11.3</v>
      </c>
      <c r="J14385" s="484">
        <v>0.30590000000000001</v>
      </c>
      <c r="K14385" s="469">
        <f t="shared" si="1323"/>
        <v>11.253397000239657</v>
      </c>
      <c r="L14385" s="469">
        <f t="shared" si="1324"/>
        <v>-4.6602999760343877E-2</v>
      </c>
    </row>
    <row r="14386" spans="1:12">
      <c r="A14386" s="98" t="str">
        <f t="shared" si="1326"/>
        <v>D800-120</v>
      </c>
      <c r="B14386" s="98">
        <f t="shared" si="1321"/>
        <v>15</v>
      </c>
      <c r="C14386" s="98">
        <f t="shared" si="1322"/>
        <v>6</v>
      </c>
      <c r="D14386" s="98">
        <f t="shared" si="1327"/>
        <v>186</v>
      </c>
      <c r="E14386" s="98">
        <f t="shared" si="1328"/>
        <v>79</v>
      </c>
      <c r="F14386" s="397">
        <f>F14385+(E14386-E14385)*(F14388-F14385)/(E14388-E14385)</f>
        <v>4.9873666666666665</v>
      </c>
      <c r="G14386" s="98">
        <v>15</v>
      </c>
      <c r="H14386" s="491">
        <f>H14385+(E14386-E14385)*(H14388-H14385)/(E14388-E14385)</f>
        <v>0.44095833333333334</v>
      </c>
      <c r="I14386" s="492">
        <f>I14385+(E14386-E14385)*(I14388-I14385)/(E14388-E14385)</f>
        <v>11.333333333333334</v>
      </c>
      <c r="J14386" s="397">
        <f>J14385+(E14386-E14385)*(J14388-J14385)/(E14388-E14385)</f>
        <v>0.30283333333333334</v>
      </c>
      <c r="K14386" s="469">
        <f t="shared" si="1323"/>
        <v>11.310290087876783</v>
      </c>
      <c r="L14386" s="469">
        <f t="shared" si="1324"/>
        <v>-2.3043245456550565E-2</v>
      </c>
    </row>
    <row r="14387" spans="1:12">
      <c r="A14387" s="98" t="str">
        <f t="shared" si="1326"/>
        <v>D800-120</v>
      </c>
      <c r="B14387" s="98">
        <f t="shared" si="1321"/>
        <v>15</v>
      </c>
      <c r="C14387" s="98">
        <f t="shared" si="1322"/>
        <v>6</v>
      </c>
      <c r="D14387" s="98">
        <f t="shared" si="1327"/>
        <v>186</v>
      </c>
      <c r="E14387" s="98">
        <f t="shared" si="1328"/>
        <v>80</v>
      </c>
      <c r="F14387" s="397">
        <f>F14385+(E14387-E14385)*(F14388-F14385)/(E14388-E14385)</f>
        <v>4.9973333333333336</v>
      </c>
      <c r="G14387" s="98">
        <v>15</v>
      </c>
      <c r="H14387" s="491">
        <f>H14385+(E14387-E14385)*(H14388-H14385)/(E14388-E14385)</f>
        <v>0.43961466666666665</v>
      </c>
      <c r="I14387" s="492">
        <f>I14385+(E14387-E14385)*(I14388-I14385)/(E14388-E14385)</f>
        <v>11.366666666666667</v>
      </c>
      <c r="J14387" s="397">
        <f>J14385+(E14387-E14385)*(J14388-J14385)/(E14388-E14385)</f>
        <v>0.29976666666666668</v>
      </c>
      <c r="K14387" s="469">
        <f t="shared" si="1323"/>
        <v>11.367530958930701</v>
      </c>
      <c r="L14387" s="469">
        <f t="shared" si="1324"/>
        <v>8.6429226403339499E-4</v>
      </c>
    </row>
    <row r="14388" spans="1:12">
      <c r="A14388" s="480" t="str">
        <f t="shared" si="1326"/>
        <v>D800-120</v>
      </c>
      <c r="B14388" s="480">
        <f t="shared" si="1321"/>
        <v>15</v>
      </c>
      <c r="C14388" s="480">
        <f t="shared" si="1322"/>
        <v>6</v>
      </c>
      <c r="D14388" s="480">
        <f t="shared" si="1327"/>
        <v>186</v>
      </c>
      <c r="E14388" s="480">
        <f t="shared" si="1328"/>
        <v>81</v>
      </c>
      <c r="F14388" s="484">
        <v>5.0072999999999999</v>
      </c>
      <c r="G14388" s="480">
        <v>15</v>
      </c>
      <c r="H14388" s="482">
        <v>0.43827100000000002</v>
      </c>
      <c r="I14388" s="483">
        <v>11.4</v>
      </c>
      <c r="J14388" s="484">
        <v>0.29670000000000002</v>
      </c>
      <c r="K14388" s="469">
        <f t="shared" si="1323"/>
        <v>11.425122812141346</v>
      </c>
      <c r="L14388" s="469">
        <f t="shared" si="1324"/>
        <v>2.5122812141345818E-2</v>
      </c>
    </row>
    <row r="14389" spans="1:12">
      <c r="A14389" s="98" t="str">
        <f t="shared" si="1326"/>
        <v>D800-120</v>
      </c>
      <c r="B14389" s="98">
        <f t="shared" si="1321"/>
        <v>15</v>
      </c>
      <c r="C14389" s="98">
        <f t="shared" si="1322"/>
        <v>6</v>
      </c>
      <c r="D14389" s="98">
        <f t="shared" si="1327"/>
        <v>186</v>
      </c>
      <c r="E14389" s="98">
        <f t="shared" si="1328"/>
        <v>82</v>
      </c>
      <c r="F14389" s="397">
        <f>F14388+(E14389-E14388)*(F14391-F14388)/(E14391-E14388)</f>
        <v>5.0171999999999999</v>
      </c>
      <c r="G14389" s="98">
        <v>15</v>
      </c>
      <c r="H14389" s="491">
        <f>H14388+(E14389-E14388)*(H14391-H14388)/(E14391-E14388)</f>
        <v>0.43692300000000001</v>
      </c>
      <c r="I14389" s="492">
        <f>I14388+(E14389-E14388)*(I14391-I14388)/(E14391-E14388)</f>
        <v>11.466666666666667</v>
      </c>
      <c r="J14389" s="397">
        <f>J14388+(E14389-E14388)*(J14391-J14388)/(E14391-E14388)</f>
        <v>0.29360000000000003</v>
      </c>
      <c r="K14389" s="469">
        <f t="shared" si="1323"/>
        <v>11.483030190674329</v>
      </c>
      <c r="L14389" s="469">
        <f t="shared" si="1324"/>
        <v>1.6363524007662278E-2</v>
      </c>
    </row>
    <row r="14390" spans="1:12">
      <c r="A14390" s="98" t="str">
        <f t="shared" si="1326"/>
        <v>D800-120</v>
      </c>
      <c r="B14390" s="98">
        <f t="shared" si="1321"/>
        <v>15</v>
      </c>
      <c r="C14390" s="98">
        <f t="shared" si="1322"/>
        <v>6</v>
      </c>
      <c r="D14390" s="98">
        <f t="shared" si="1327"/>
        <v>186</v>
      </c>
      <c r="E14390" s="98">
        <f t="shared" si="1328"/>
        <v>83</v>
      </c>
      <c r="F14390" s="397">
        <f>F14388+(E14390-E14388)*(F14391-F14388)/(E14391-E14388)</f>
        <v>5.0270999999999999</v>
      </c>
      <c r="G14390" s="98">
        <v>15</v>
      </c>
      <c r="H14390" s="491">
        <f>H14388+(E14390-E14388)*(H14391-H14388)/(E14391-E14388)</f>
        <v>0.43557499999999999</v>
      </c>
      <c r="I14390" s="492">
        <f>I14388+(E14390-E14388)*(I14391-I14388)/(E14391-E14388)</f>
        <v>11.533333333333333</v>
      </c>
      <c r="J14390" s="397">
        <f>J14388+(E14390-E14388)*(J14391-J14388)/(E14391-E14388)</f>
        <v>0.29049999999999998</v>
      </c>
      <c r="K14390" s="469">
        <f t="shared" si="1323"/>
        <v>11.541295988061757</v>
      </c>
      <c r="L14390" s="469">
        <f t="shared" si="1324"/>
        <v>7.9626547284235016E-3</v>
      </c>
    </row>
    <row r="14391" spans="1:12">
      <c r="A14391" s="480" t="str">
        <f t="shared" si="1326"/>
        <v>D800-120</v>
      </c>
      <c r="B14391" s="480">
        <f t="shared" si="1321"/>
        <v>15</v>
      </c>
      <c r="C14391" s="480">
        <f t="shared" si="1322"/>
        <v>6</v>
      </c>
      <c r="D14391" s="480">
        <f t="shared" si="1327"/>
        <v>186</v>
      </c>
      <c r="E14391" s="480">
        <f t="shared" si="1328"/>
        <v>84</v>
      </c>
      <c r="F14391" s="484">
        <v>5.0369999999999999</v>
      </c>
      <c r="G14391" s="480">
        <v>15</v>
      </c>
      <c r="H14391" s="482">
        <v>0.43422699999999997</v>
      </c>
      <c r="I14391" s="483">
        <v>11.6</v>
      </c>
      <c r="J14391" s="484">
        <v>0.28739999999999999</v>
      </c>
      <c r="K14391" s="469">
        <f t="shared" si="1323"/>
        <v>11.599923542294698</v>
      </c>
      <c r="L14391" s="469">
        <f t="shared" si="1324"/>
        <v>-7.6457705301180567E-5</v>
      </c>
    </row>
    <row r="14392" spans="1:12">
      <c r="A14392" s="98" t="str">
        <f t="shared" si="1326"/>
        <v>D800-120</v>
      </c>
      <c r="B14392" s="98">
        <f t="shared" si="1321"/>
        <v>15</v>
      </c>
      <c r="C14392" s="98">
        <f t="shared" si="1322"/>
        <v>6</v>
      </c>
      <c r="D14392" s="98">
        <f t="shared" si="1327"/>
        <v>186</v>
      </c>
      <c r="E14392" s="98">
        <f t="shared" si="1328"/>
        <v>85</v>
      </c>
      <c r="F14392" s="397">
        <f>F14391+(E14392-E14391)*(F14394-F14391)/(E14394-E14391)</f>
        <v>5.0468333333333328</v>
      </c>
      <c r="G14392" s="98">
        <v>15</v>
      </c>
      <c r="H14392" s="491">
        <f>H14391+(E14392-E14391)*(H14394-H14391)/(E14394-E14391)</f>
        <v>0.43287433333333331</v>
      </c>
      <c r="I14392" s="492">
        <f>I14391+(E14392-E14391)*(I14394-I14391)/(E14394-E14391)</f>
        <v>11.666666666666666</v>
      </c>
      <c r="J14392" s="397">
        <f>J14391+(E14392-E14391)*(J14394-J14391)/(E14394-E14391)</f>
        <v>0.2843</v>
      </c>
      <c r="K14392" s="469">
        <f t="shared" si="1323"/>
        <v>11.658887914352356</v>
      </c>
      <c r="L14392" s="469">
        <f t="shared" si="1324"/>
        <v>-7.7787523143104664E-3</v>
      </c>
    </row>
    <row r="14393" spans="1:12">
      <c r="A14393" s="98" t="str">
        <f t="shared" si="1326"/>
        <v>D800-120</v>
      </c>
      <c r="B14393" s="98">
        <f t="shared" si="1321"/>
        <v>15</v>
      </c>
      <c r="C14393" s="98">
        <f t="shared" si="1322"/>
        <v>6</v>
      </c>
      <c r="D14393" s="98">
        <f t="shared" si="1327"/>
        <v>186</v>
      </c>
      <c r="E14393" s="98">
        <f t="shared" si="1328"/>
        <v>86</v>
      </c>
      <c r="F14393" s="397">
        <f>F14391+(E14393-E14391)*(F14394-F14391)/(E14394-E14391)</f>
        <v>5.0566666666666666</v>
      </c>
      <c r="G14393" s="98">
        <v>15</v>
      </c>
      <c r="H14393" s="491">
        <f>H14391+(E14393-E14391)*(H14394-H14391)/(E14394-E14391)</f>
        <v>0.43152166666666669</v>
      </c>
      <c r="I14393" s="492">
        <f>I14391+(E14393-E14391)*(I14394-I14391)/(E14394-E14391)</f>
        <v>11.733333333333334</v>
      </c>
      <c r="J14393" s="397">
        <f>J14391+(E14393-E14391)*(J14394-J14391)/(E14394-E14391)</f>
        <v>0.28120000000000001</v>
      </c>
      <c r="K14393" s="469">
        <f t="shared" si="1323"/>
        <v>11.718221951002846</v>
      </c>
      <c r="L14393" s="469">
        <f t="shared" si="1324"/>
        <v>-1.5111382330488254E-2</v>
      </c>
    </row>
    <row r="14394" spans="1:12">
      <c r="A14394" s="480" t="str">
        <f t="shared" si="1326"/>
        <v>D800-120</v>
      </c>
      <c r="B14394" s="480">
        <f t="shared" si="1321"/>
        <v>15</v>
      </c>
      <c r="C14394" s="480">
        <f t="shared" si="1322"/>
        <v>6</v>
      </c>
      <c r="D14394" s="480">
        <f t="shared" si="1327"/>
        <v>186</v>
      </c>
      <c r="E14394" s="480">
        <f t="shared" si="1328"/>
        <v>87</v>
      </c>
      <c r="F14394" s="484">
        <v>5.0664999999999996</v>
      </c>
      <c r="G14394" s="480">
        <v>15</v>
      </c>
      <c r="H14394" s="482">
        <v>0.43016900000000002</v>
      </c>
      <c r="I14394" s="483">
        <v>11.8</v>
      </c>
      <c r="J14394" s="484">
        <v>0.27810000000000001</v>
      </c>
      <c r="K14394" s="469">
        <f t="shared" si="1323"/>
        <v>11.777929139477738</v>
      </c>
      <c r="L14394" s="469">
        <f t="shared" si="1324"/>
        <v>-2.2070860522262592E-2</v>
      </c>
    </row>
    <row r="14395" spans="1:12">
      <c r="A14395" s="98" t="str">
        <f t="shared" si="1326"/>
        <v>D800-120</v>
      </c>
      <c r="B14395" s="98">
        <f t="shared" si="1321"/>
        <v>15</v>
      </c>
      <c r="C14395" s="98">
        <f t="shared" si="1322"/>
        <v>6</v>
      </c>
      <c r="D14395" s="98">
        <f t="shared" si="1327"/>
        <v>186</v>
      </c>
      <c r="E14395" s="98">
        <f t="shared" si="1328"/>
        <v>88</v>
      </c>
      <c r="F14395" s="397">
        <f>F14394+(E14395-E14394)*(F14397-F14394)/(E14397-E14394)</f>
        <v>5.0762999999999998</v>
      </c>
      <c r="G14395" s="98">
        <v>15</v>
      </c>
      <c r="H14395" s="491">
        <f>H14394+(E14395-E14394)*(H14397-H14394)/(E14397-E14394)</f>
        <v>0.42881066666666667</v>
      </c>
      <c r="I14395" s="492">
        <f>I14394+(E14395-E14394)*(I14397-I14394)/(E14397-E14394)</f>
        <v>11.866666666666667</v>
      </c>
      <c r="J14395" s="397">
        <f>J14394+(E14395-E14394)*(J14397-J14394)/(E14397-E14394)</f>
        <v>0.27503333333333335</v>
      </c>
      <c r="K14395" s="469">
        <f t="shared" si="1323"/>
        <v>11.838091714136464</v>
      </c>
      <c r="L14395" s="469">
        <f t="shared" si="1324"/>
        <v>-2.8574952530203035E-2</v>
      </c>
    </row>
    <row r="14396" spans="1:12">
      <c r="A14396" s="98" t="str">
        <f t="shared" si="1326"/>
        <v>D800-120</v>
      </c>
      <c r="B14396" s="98">
        <f t="shared" si="1321"/>
        <v>15</v>
      </c>
      <c r="C14396" s="98">
        <f t="shared" si="1322"/>
        <v>6</v>
      </c>
      <c r="D14396" s="98">
        <f t="shared" si="1327"/>
        <v>186</v>
      </c>
      <c r="E14396" s="98">
        <f t="shared" si="1328"/>
        <v>89</v>
      </c>
      <c r="F14396" s="397">
        <f>F14394+(E14396-E14394)*(F14397-F14394)/(E14397-E14394)</f>
        <v>5.0861000000000001</v>
      </c>
      <c r="G14396" s="98">
        <v>15</v>
      </c>
      <c r="H14396" s="491">
        <f>H14394+(E14396-E14394)*(H14397-H14394)/(E14397-E14394)</f>
        <v>0.42745233333333332</v>
      </c>
      <c r="I14396" s="492">
        <f>I14394+(E14396-E14394)*(I14397-I14394)/(E14397-E14394)</f>
        <v>11.933333333333334</v>
      </c>
      <c r="J14396" s="397">
        <f>J14394+(E14396-E14394)*(J14397-J14394)/(E14397-E14394)</f>
        <v>0.27196666666666663</v>
      </c>
      <c r="K14396" s="469">
        <f t="shared" si="1323"/>
        <v>11.898636651104178</v>
      </c>
      <c r="L14396" s="469">
        <f t="shared" si="1324"/>
        <v>-3.4696682229155229E-2</v>
      </c>
    </row>
    <row r="14397" spans="1:12">
      <c r="A14397" s="480" t="str">
        <f t="shared" si="1326"/>
        <v>D800-120</v>
      </c>
      <c r="B14397" s="480">
        <f t="shared" ref="B14397:B14460" si="1329">INT(D14397/12)</f>
        <v>15</v>
      </c>
      <c r="C14397" s="480">
        <f t="shared" ref="C14397:C14460" si="1330">D14397-B14397*12</f>
        <v>6</v>
      </c>
      <c r="D14397" s="480">
        <f t="shared" si="1327"/>
        <v>186</v>
      </c>
      <c r="E14397" s="480">
        <f t="shared" si="1328"/>
        <v>90</v>
      </c>
      <c r="F14397" s="484">
        <v>5.0959000000000003</v>
      </c>
      <c r="G14397" s="480">
        <v>15</v>
      </c>
      <c r="H14397" s="482">
        <v>0.42609399999999997</v>
      </c>
      <c r="I14397" s="483">
        <v>12</v>
      </c>
      <c r="J14397" s="484">
        <v>0.26889999999999997</v>
      </c>
      <c r="K14397" s="469">
        <f t="shared" si="1323"/>
        <v>11.95956760714772</v>
      </c>
      <c r="L14397" s="469">
        <f t="shared" si="1324"/>
        <v>-4.0432392852279619E-2</v>
      </c>
    </row>
    <row r="14398" spans="1:12">
      <c r="A14398" s="98" t="str">
        <f t="shared" si="1326"/>
        <v>D800-120</v>
      </c>
      <c r="B14398" s="98">
        <f t="shared" si="1329"/>
        <v>15</v>
      </c>
      <c r="C14398" s="98">
        <f t="shared" si="1330"/>
        <v>6</v>
      </c>
      <c r="D14398" s="98">
        <f t="shared" si="1327"/>
        <v>186</v>
      </c>
      <c r="E14398" s="98">
        <f t="shared" si="1328"/>
        <v>91</v>
      </c>
      <c r="F14398" s="397">
        <f>F14397+(E14398-E14397)*(F14400-F14397)/(E14400-E14397)</f>
        <v>5.1056333333333335</v>
      </c>
      <c r="G14398" s="98">
        <v>15</v>
      </c>
      <c r="H14398" s="491">
        <f>H14397+(E14398-E14397)*(H14400-H14397)/(E14400-E14397)</f>
        <v>0.42472966666666667</v>
      </c>
      <c r="I14398" s="492">
        <f>I14397+(E14398-E14397)*(I14400-I14397)/(E14400-E14397)</f>
        <v>12.033333333333333</v>
      </c>
      <c r="J14398" s="397">
        <f>J14397+(E14398-E14397)*(J14400-J14397)/(E14400-E14397)</f>
        <v>0.26579999999999998</v>
      </c>
      <c r="K14398" s="469">
        <f t="shared" si="1323"/>
        <v>12.020901137900264</v>
      </c>
      <c r="L14398" s="469">
        <f t="shared" si="1324"/>
        <v>-1.2432195433069282E-2</v>
      </c>
    </row>
    <row r="14399" spans="1:12">
      <c r="A14399" s="98" t="str">
        <f t="shared" si="1326"/>
        <v>D800-120</v>
      </c>
      <c r="B14399" s="98">
        <f t="shared" si="1329"/>
        <v>15</v>
      </c>
      <c r="C14399" s="98">
        <f t="shared" si="1330"/>
        <v>6</v>
      </c>
      <c r="D14399" s="98">
        <f t="shared" si="1327"/>
        <v>186</v>
      </c>
      <c r="E14399" s="98">
        <f t="shared" si="1328"/>
        <v>92</v>
      </c>
      <c r="F14399" s="397">
        <f>F14397+(E14399-E14397)*(F14400-F14397)/(E14400-E14397)</f>
        <v>5.1153666666666666</v>
      </c>
      <c r="G14399" s="98">
        <v>15</v>
      </c>
      <c r="H14399" s="491">
        <f>H14397+(E14399-E14397)*(H14400-H14397)/(E14400-E14397)</f>
        <v>0.42336533333333332</v>
      </c>
      <c r="I14399" s="492">
        <f>I14397+(E14399-E14397)*(I14400-I14397)/(E14400-E14397)</f>
        <v>12.066666666666666</v>
      </c>
      <c r="J14399" s="397">
        <f>J14397+(E14399-E14397)*(J14400-J14397)/(E14400-E14397)</f>
        <v>0.26269999999999999</v>
      </c>
      <c r="K14399" s="469">
        <f t="shared" si="1323"/>
        <v>12.08262997442713</v>
      </c>
      <c r="L14399" s="469">
        <f t="shared" si="1324"/>
        <v>1.5963307760463508E-2</v>
      </c>
    </row>
    <row r="14400" spans="1:12">
      <c r="A14400" s="480" t="str">
        <f t="shared" si="1326"/>
        <v>D800-120</v>
      </c>
      <c r="B14400" s="480">
        <f t="shared" si="1329"/>
        <v>15</v>
      </c>
      <c r="C14400" s="480">
        <f t="shared" si="1330"/>
        <v>6</v>
      </c>
      <c r="D14400" s="480">
        <f t="shared" si="1327"/>
        <v>186</v>
      </c>
      <c r="E14400" s="480">
        <f t="shared" si="1328"/>
        <v>93</v>
      </c>
      <c r="F14400" s="484">
        <v>5.1250999999999998</v>
      </c>
      <c r="G14400" s="480">
        <v>15</v>
      </c>
      <c r="H14400" s="482">
        <v>0.42200100000000001</v>
      </c>
      <c r="I14400" s="483">
        <v>12.1</v>
      </c>
      <c r="J14400" s="484">
        <v>0.2596</v>
      </c>
      <c r="K14400" s="469">
        <f t="shared" si="1323"/>
        <v>12.144757950810542</v>
      </c>
      <c r="L14400" s="469">
        <f t="shared" si="1324"/>
        <v>4.4757950810542013E-2</v>
      </c>
    </row>
    <row r="14401" spans="1:12">
      <c r="A14401" s="98" t="str">
        <f t="shared" si="1326"/>
        <v>D800-120</v>
      </c>
      <c r="B14401" s="98">
        <f t="shared" si="1329"/>
        <v>15</v>
      </c>
      <c r="C14401" s="98">
        <f t="shared" si="1330"/>
        <v>6</v>
      </c>
      <c r="D14401" s="98">
        <f t="shared" si="1327"/>
        <v>186</v>
      </c>
      <c r="E14401" s="98">
        <f t="shared" si="1328"/>
        <v>94</v>
      </c>
      <c r="F14401" s="397">
        <f>F14400+(E14401-E14400)*(F14403-F14400)/(E14403-E14400)</f>
        <v>5.1347666666666667</v>
      </c>
      <c r="G14401" s="98">
        <v>15</v>
      </c>
      <c r="H14401" s="491">
        <f>H14400+(E14401-E14400)*(H14403-H14400)/(E14403-E14400)</f>
        <v>0.42063066666666665</v>
      </c>
      <c r="I14401" s="492">
        <f>I14400+(E14401-E14400)*(I14403-I14400)/(E14403-E14400)</f>
        <v>12.166666666666666</v>
      </c>
      <c r="J14401" s="397">
        <f>J14400+(E14401-E14400)*(J14403-J14400)/(E14403-E14400)</f>
        <v>0.25650000000000001</v>
      </c>
      <c r="K14401" s="469">
        <f t="shared" si="1323"/>
        <v>12.207304587080353</v>
      </c>
      <c r="L14401" s="469">
        <f t="shared" si="1324"/>
        <v>4.0637920413686857E-2</v>
      </c>
    </row>
    <row r="14402" spans="1:12">
      <c r="A14402" s="98" t="str">
        <f t="shared" si="1326"/>
        <v>D800-120</v>
      </c>
      <c r="B14402" s="98">
        <f t="shared" si="1329"/>
        <v>15</v>
      </c>
      <c r="C14402" s="98">
        <f t="shared" si="1330"/>
        <v>6</v>
      </c>
      <c r="D14402" s="98">
        <f t="shared" si="1327"/>
        <v>186</v>
      </c>
      <c r="E14402" s="98">
        <f t="shared" si="1328"/>
        <v>95</v>
      </c>
      <c r="F14402" s="397">
        <f>F14400+(E14402-E14400)*(F14403-F14400)/(E14403-E14400)</f>
        <v>5.1444333333333327</v>
      </c>
      <c r="G14402" s="98">
        <v>15</v>
      </c>
      <c r="H14402" s="491">
        <f>H14400+(E14402-E14400)*(H14403-H14400)/(E14403-E14400)</f>
        <v>0.41926033333333335</v>
      </c>
      <c r="I14402" s="492">
        <f>I14400+(E14402-E14400)*(I14403-I14400)/(E14403-E14400)</f>
        <v>12.233333333333334</v>
      </c>
      <c r="J14402" s="397">
        <f>J14400+(E14402-E14400)*(J14403-J14400)/(E14403-E14400)</f>
        <v>0.25340000000000001</v>
      </c>
      <c r="K14402" s="469">
        <f t="shared" si="1323"/>
        <v>12.270260085022748</v>
      </c>
      <c r="L14402" s="469">
        <f t="shared" si="1324"/>
        <v>3.6926751689414061E-2</v>
      </c>
    </row>
    <row r="14403" spans="1:12">
      <c r="A14403" s="480" t="str">
        <f t="shared" si="1326"/>
        <v>D800-120</v>
      </c>
      <c r="B14403" s="480">
        <f t="shared" si="1329"/>
        <v>15</v>
      </c>
      <c r="C14403" s="480">
        <f t="shared" si="1330"/>
        <v>6</v>
      </c>
      <c r="D14403" s="480">
        <f t="shared" si="1327"/>
        <v>186</v>
      </c>
      <c r="E14403" s="480">
        <f t="shared" si="1328"/>
        <v>96</v>
      </c>
      <c r="F14403" s="484">
        <v>5.1540999999999997</v>
      </c>
      <c r="G14403" s="480">
        <v>15</v>
      </c>
      <c r="H14403" s="482">
        <v>0.41788999999999998</v>
      </c>
      <c r="I14403" s="483">
        <v>12.3</v>
      </c>
      <c r="J14403" s="484">
        <v>0.25030000000000002</v>
      </c>
      <c r="K14403" s="469">
        <f t="shared" si="1323"/>
        <v>12.333628466821413</v>
      </c>
      <c r="L14403" s="469">
        <f t="shared" si="1324"/>
        <v>3.3628466821411962E-2</v>
      </c>
    </row>
    <row r="14404" spans="1:12">
      <c r="A14404" s="98" t="str">
        <f t="shared" si="1326"/>
        <v>D800-120</v>
      </c>
      <c r="B14404" s="98">
        <f t="shared" si="1329"/>
        <v>15</v>
      </c>
      <c r="C14404" s="98">
        <f t="shared" si="1330"/>
        <v>6</v>
      </c>
      <c r="D14404" s="98">
        <f t="shared" si="1327"/>
        <v>186</v>
      </c>
      <c r="E14404" s="98">
        <f t="shared" si="1328"/>
        <v>97</v>
      </c>
      <c r="F14404" s="397">
        <f>F14403+(E14404-E14403)*(F14406-F14403)/(E14406-E14403)</f>
        <v>5.1637333333333331</v>
      </c>
      <c r="G14404" s="98">
        <v>15</v>
      </c>
      <c r="H14404" s="491">
        <f>H14403+(E14404-E14403)*(H14406-H14403)/(E14406-E14403)</f>
        <v>0.41651266666666664</v>
      </c>
      <c r="I14404" s="492">
        <f>I14403+(E14404-E14403)*(I14406-I14403)/(E14406-E14403)</f>
        <v>12.366666666666667</v>
      </c>
      <c r="J14404" s="397">
        <f>J14403+(E14404-E14403)*(J14406-J14403)/(E14406-E14403)</f>
        <v>0.2472</v>
      </c>
      <c r="K14404" s="469">
        <f t="shared" si="1323"/>
        <v>12.397542131571829</v>
      </c>
      <c r="L14404" s="469">
        <f t="shared" si="1324"/>
        <v>3.0875464905161465E-2</v>
      </c>
    </row>
    <row r="14405" spans="1:12">
      <c r="A14405" s="98" t="str">
        <f t="shared" si="1326"/>
        <v>D800-120</v>
      </c>
      <c r="B14405" s="98">
        <f t="shared" si="1329"/>
        <v>15</v>
      </c>
      <c r="C14405" s="98">
        <f t="shared" si="1330"/>
        <v>6</v>
      </c>
      <c r="D14405" s="98">
        <f t="shared" si="1327"/>
        <v>186</v>
      </c>
      <c r="E14405" s="98">
        <f t="shared" si="1328"/>
        <v>98</v>
      </c>
      <c r="F14405" s="397">
        <f>F14403+(E14405-E14403)*(F14406-F14403)/(E14406-E14403)</f>
        <v>5.1733666666666664</v>
      </c>
      <c r="G14405" s="98">
        <v>15</v>
      </c>
      <c r="H14405" s="491">
        <f>H14403+(E14405-E14403)*(H14406-H14403)/(E14406-E14403)</f>
        <v>0.41513533333333336</v>
      </c>
      <c r="I14405" s="492">
        <f>I14403+(E14405-E14403)*(I14406-I14403)/(E14406-E14403)</f>
        <v>12.433333333333334</v>
      </c>
      <c r="J14405" s="397">
        <f>J14403+(E14405-E14403)*(J14406-J14403)/(E14406-E14403)</f>
        <v>0.24410000000000001</v>
      </c>
      <c r="K14405" s="469">
        <f t="shared" si="1323"/>
        <v>12.4618799010122</v>
      </c>
      <c r="L14405" s="469">
        <f t="shared" si="1324"/>
        <v>2.8546567678866097E-2</v>
      </c>
    </row>
    <row r="14406" spans="1:12">
      <c r="A14406" s="480" t="str">
        <f t="shared" si="1326"/>
        <v>D800-120</v>
      </c>
      <c r="B14406" s="480">
        <f t="shared" si="1329"/>
        <v>15</v>
      </c>
      <c r="C14406" s="480">
        <f t="shared" si="1330"/>
        <v>6</v>
      </c>
      <c r="D14406" s="480">
        <f t="shared" si="1327"/>
        <v>186</v>
      </c>
      <c r="E14406" s="480">
        <f t="shared" si="1328"/>
        <v>99</v>
      </c>
      <c r="F14406" s="484">
        <v>5.1829999999999998</v>
      </c>
      <c r="G14406" s="480">
        <v>15</v>
      </c>
      <c r="H14406" s="482">
        <v>0.41375800000000001</v>
      </c>
      <c r="I14406" s="483">
        <v>12.5</v>
      </c>
      <c r="J14406" s="484">
        <v>0.24099999999999999</v>
      </c>
      <c r="K14406" s="469">
        <f t="shared" si="1323"/>
        <v>12.526646010469888</v>
      </c>
      <c r="L14406" s="469">
        <f t="shared" si="1324"/>
        <v>2.6646010469887571E-2</v>
      </c>
    </row>
    <row r="14407" spans="1:12">
      <c r="A14407" s="98" t="str">
        <f t="shared" si="1326"/>
        <v>D800-120</v>
      </c>
      <c r="B14407" s="98">
        <f t="shared" si="1329"/>
        <v>15</v>
      </c>
      <c r="C14407" s="98">
        <f t="shared" si="1330"/>
        <v>6</v>
      </c>
      <c r="D14407" s="98">
        <f t="shared" si="1327"/>
        <v>186</v>
      </c>
      <c r="E14407" s="98">
        <f t="shared" si="1328"/>
        <v>100</v>
      </c>
      <c r="F14407" s="397">
        <f>F14406+(E14407-E14406)*(F14409-F14406)/(E14409-E14406)</f>
        <v>5.192566666666667</v>
      </c>
      <c r="G14407" s="98">
        <v>15</v>
      </c>
      <c r="H14407" s="491">
        <f>H14406+(E14407-E14406)*(H14409-H14406)/(E14409-E14406)</f>
        <v>0.41237366666666669</v>
      </c>
      <c r="I14407" s="492">
        <f>I14406+(E14407-E14406)*(I14409-I14406)/(E14409-E14406)</f>
        <v>12.566666666666666</v>
      </c>
      <c r="J14407" s="397">
        <f>J14406+(E14407-E14406)*(J14409-J14406)/(E14409-E14406)</f>
        <v>0.23793333333333333</v>
      </c>
      <c r="K14407" s="469">
        <f t="shared" si="1323"/>
        <v>12.591896831433626</v>
      </c>
      <c r="L14407" s="469">
        <f t="shared" si="1324"/>
        <v>2.5230164766959717E-2</v>
      </c>
    </row>
    <row r="14408" spans="1:12">
      <c r="A14408" s="98" t="str">
        <f t="shared" si="1326"/>
        <v>D800-120</v>
      </c>
      <c r="B14408" s="98">
        <f t="shared" si="1329"/>
        <v>15</v>
      </c>
      <c r="C14408" s="98">
        <f t="shared" si="1330"/>
        <v>6</v>
      </c>
      <c r="D14408" s="98">
        <f t="shared" si="1327"/>
        <v>186</v>
      </c>
      <c r="E14408" s="98">
        <f t="shared" si="1328"/>
        <v>101</v>
      </c>
      <c r="F14408" s="397">
        <f>F14406+(E14408-E14406)*(F14409-F14406)/(E14409-E14406)</f>
        <v>5.2021333333333333</v>
      </c>
      <c r="G14408" s="98">
        <v>15</v>
      </c>
      <c r="H14408" s="491">
        <f>H14406+(E14408-E14406)*(H14409-H14406)/(E14409-E14406)</f>
        <v>0.41098933333333332</v>
      </c>
      <c r="I14408" s="492">
        <f>I14406+(E14408-E14406)*(I14409-I14406)/(E14409-E14406)</f>
        <v>12.633333333333333</v>
      </c>
      <c r="J14408" s="397">
        <f>J14406+(E14408-E14406)*(J14409-J14406)/(E14409-E14406)</f>
        <v>0.23486666666666667</v>
      </c>
      <c r="K14408" s="469">
        <f t="shared" si="1323"/>
        <v>12.657587220430701</v>
      </c>
      <c r="L14408" s="469">
        <f t="shared" si="1324"/>
        <v>2.4253887097367866E-2</v>
      </c>
    </row>
    <row r="14409" spans="1:12">
      <c r="A14409" s="480" t="str">
        <f t="shared" si="1326"/>
        <v>D800-120</v>
      </c>
      <c r="B14409" s="480">
        <f t="shared" si="1329"/>
        <v>15</v>
      </c>
      <c r="C14409" s="480">
        <f t="shared" si="1330"/>
        <v>6</v>
      </c>
      <c r="D14409" s="480">
        <f t="shared" si="1327"/>
        <v>186</v>
      </c>
      <c r="E14409" s="480">
        <f t="shared" si="1328"/>
        <v>102</v>
      </c>
      <c r="F14409" s="484">
        <v>5.2117000000000004</v>
      </c>
      <c r="G14409" s="480">
        <v>15</v>
      </c>
      <c r="H14409" s="482">
        <v>0.409605</v>
      </c>
      <c r="I14409" s="483">
        <v>12.7</v>
      </c>
      <c r="J14409" s="484">
        <v>0.23180000000000001</v>
      </c>
      <c r="K14409" s="469">
        <f t="shared" si="1323"/>
        <v>12.723721634257396</v>
      </c>
      <c r="L14409" s="469">
        <f t="shared" si="1324"/>
        <v>2.3721634257396929E-2</v>
      </c>
    </row>
    <row r="14410" spans="1:12">
      <c r="A14410" s="98" t="str">
        <f t="shared" si="1326"/>
        <v>D800-120</v>
      </c>
      <c r="B14410" s="98">
        <f t="shared" si="1329"/>
        <v>15</v>
      </c>
      <c r="C14410" s="98">
        <f t="shared" si="1330"/>
        <v>6</v>
      </c>
      <c r="D14410" s="98">
        <f t="shared" si="1327"/>
        <v>186</v>
      </c>
      <c r="E14410" s="98">
        <f t="shared" si="1328"/>
        <v>103</v>
      </c>
      <c r="F14410" s="397">
        <f>F14409+(E14410-E14409)*(F14412-F14409)/(E14412-E14409)</f>
        <v>5.2212000000000005</v>
      </c>
      <c r="G14410" s="98">
        <v>15</v>
      </c>
      <c r="H14410" s="491">
        <f>H14409+(E14410-E14409)*(H14412-H14409)/(E14412-E14409)</f>
        <v>0.40821333333333332</v>
      </c>
      <c r="I14410" s="492">
        <f>I14409+(E14410-E14409)*(I14412-I14409)/(E14412-E14409)</f>
        <v>12.766666666666666</v>
      </c>
      <c r="J14410" s="397">
        <f>J14409+(E14410-E14409)*(J14412-J14409)/(E14412-E14409)</f>
        <v>0.22870000000000001</v>
      </c>
      <c r="K14410" s="469">
        <f t="shared" si="1323"/>
        <v>12.790371047818136</v>
      </c>
      <c r="L14410" s="469">
        <f t="shared" si="1324"/>
        <v>2.3704381151469889E-2</v>
      </c>
    </row>
    <row r="14411" spans="1:12">
      <c r="A14411" s="98" t="str">
        <f t="shared" si="1326"/>
        <v>D800-120</v>
      </c>
      <c r="B14411" s="98">
        <f t="shared" si="1329"/>
        <v>15</v>
      </c>
      <c r="C14411" s="98">
        <f t="shared" si="1330"/>
        <v>6</v>
      </c>
      <c r="D14411" s="98">
        <f t="shared" si="1327"/>
        <v>186</v>
      </c>
      <c r="E14411" s="98">
        <f t="shared" si="1328"/>
        <v>104</v>
      </c>
      <c r="F14411" s="397">
        <f>F14409+(E14411-E14409)*(F14412-F14409)/(E14412-E14409)</f>
        <v>5.2306999999999997</v>
      </c>
      <c r="G14411" s="98">
        <v>15</v>
      </c>
      <c r="H14411" s="491">
        <f>H14409+(E14411-E14409)*(H14412-H14409)/(E14412-E14409)</f>
        <v>0.40682166666666669</v>
      </c>
      <c r="I14411" s="492">
        <f>I14409+(E14411-E14409)*(I14412-I14409)/(E14412-E14409)</f>
        <v>12.833333333333334</v>
      </c>
      <c r="J14411" s="397">
        <f>J14409+(E14411-E14409)*(J14412-J14409)/(E14412-E14409)</f>
        <v>0.22559999999999999</v>
      </c>
      <c r="K14411" s="469">
        <f t="shared" ref="K14411:K14474" si="1331">F14411/H14411</f>
        <v>12.857476453646765</v>
      </c>
      <c r="L14411" s="469">
        <f t="shared" ref="L14411:L14474" si="1332">K14411-I14411</f>
        <v>2.4143120313430799E-2</v>
      </c>
    </row>
    <row r="14412" spans="1:12">
      <c r="A14412" s="480" t="str">
        <f t="shared" si="1326"/>
        <v>D800-120</v>
      </c>
      <c r="B14412" s="480">
        <f t="shared" si="1329"/>
        <v>15</v>
      </c>
      <c r="C14412" s="480">
        <f t="shared" si="1330"/>
        <v>6</v>
      </c>
      <c r="D14412" s="480">
        <f t="shared" si="1327"/>
        <v>186</v>
      </c>
      <c r="E14412" s="480">
        <f t="shared" si="1328"/>
        <v>105</v>
      </c>
      <c r="F14412" s="484">
        <v>5.2401999999999997</v>
      </c>
      <c r="G14412" s="480">
        <v>15</v>
      </c>
      <c r="H14412" s="482">
        <v>0.40543000000000001</v>
      </c>
      <c r="I14412" s="483">
        <v>12.9</v>
      </c>
      <c r="J14412" s="484">
        <v>0.2225</v>
      </c>
      <c r="K14412" s="469">
        <f t="shared" si="1331"/>
        <v>12.925042547418789</v>
      </c>
      <c r="L14412" s="469">
        <f t="shared" si="1332"/>
        <v>2.504254741878853E-2</v>
      </c>
    </row>
    <row r="14413" spans="1:12">
      <c r="A14413" s="98" t="str">
        <f t="shared" si="1326"/>
        <v>D800-120</v>
      </c>
      <c r="B14413" s="98">
        <f t="shared" si="1329"/>
        <v>15</v>
      </c>
      <c r="C14413" s="98">
        <f t="shared" si="1330"/>
        <v>6</v>
      </c>
      <c r="D14413" s="98">
        <f t="shared" si="1327"/>
        <v>186</v>
      </c>
      <c r="E14413" s="98">
        <f t="shared" si="1328"/>
        <v>106</v>
      </c>
      <c r="F14413" s="397">
        <f>F14412+(E14413-E14412)*(F14415-F14412)/(E14415-E14412)</f>
        <v>5.2496666666666663</v>
      </c>
      <c r="G14413" s="98">
        <v>15</v>
      </c>
      <c r="H14413" s="491">
        <f>H14412+(E14413-E14412)*(H14415-H14412)/(E14415-E14412)</f>
        <v>0.40403</v>
      </c>
      <c r="I14413" s="492">
        <f>I14412+(E14413-E14412)*(I14415-I14412)/(E14415-E14412)</f>
        <v>12.966666666666667</v>
      </c>
      <c r="J14413" s="397">
        <f>J14412+(E14413-E14412)*(J14415-J14412)/(E14415-E14412)</f>
        <v>0.21940000000000001</v>
      </c>
      <c r="K14413" s="469">
        <f t="shared" si="1331"/>
        <v>12.993259576434092</v>
      </c>
      <c r="L14413" s="469">
        <f t="shared" si="1332"/>
        <v>2.6592909767424899E-2</v>
      </c>
    </row>
    <row r="14414" spans="1:12">
      <c r="A14414" s="98" t="str">
        <f t="shared" si="1326"/>
        <v>D800-120</v>
      </c>
      <c r="B14414" s="98">
        <f t="shared" si="1329"/>
        <v>15</v>
      </c>
      <c r="C14414" s="98">
        <f t="shared" si="1330"/>
        <v>6</v>
      </c>
      <c r="D14414" s="98">
        <f t="shared" si="1327"/>
        <v>186</v>
      </c>
      <c r="E14414" s="98">
        <f t="shared" si="1328"/>
        <v>107</v>
      </c>
      <c r="F14414" s="397">
        <f>F14412+(E14414-E14412)*(F14415-F14412)/(E14415-E14412)</f>
        <v>5.2591333333333337</v>
      </c>
      <c r="G14414" s="98">
        <v>15</v>
      </c>
      <c r="H14414" s="491">
        <f>H14412+(E14414-E14412)*(H14415-H14412)/(E14415-E14412)</f>
        <v>0.40262999999999999</v>
      </c>
      <c r="I14414" s="492">
        <f>I14412+(E14414-E14412)*(I14415-I14412)/(E14415-E14412)</f>
        <v>13.033333333333333</v>
      </c>
      <c r="J14414" s="397">
        <f>J14412+(E14414-E14412)*(J14415-J14412)/(E14415-E14412)</f>
        <v>0.21629999999999999</v>
      </c>
      <c r="K14414" s="469">
        <f t="shared" si="1331"/>
        <v>13.061951005472354</v>
      </c>
      <c r="L14414" s="469">
        <f t="shared" si="1332"/>
        <v>2.8617672139020556E-2</v>
      </c>
    </row>
    <row r="14415" spans="1:12">
      <c r="A14415" s="480" t="str">
        <f t="shared" si="1326"/>
        <v>D800-120</v>
      </c>
      <c r="B14415" s="480">
        <f t="shared" si="1329"/>
        <v>15</v>
      </c>
      <c r="C14415" s="480">
        <f t="shared" si="1330"/>
        <v>6</v>
      </c>
      <c r="D14415" s="480">
        <f t="shared" si="1327"/>
        <v>186</v>
      </c>
      <c r="E14415" s="480">
        <f t="shared" si="1328"/>
        <v>108</v>
      </c>
      <c r="F14415" s="484">
        <v>5.2686000000000002</v>
      </c>
      <c r="G14415" s="480">
        <v>15</v>
      </c>
      <c r="H14415" s="482">
        <v>0.40122999999999998</v>
      </c>
      <c r="I14415" s="483">
        <v>13.1</v>
      </c>
      <c r="J14415" s="484">
        <v>0.2132</v>
      </c>
      <c r="K14415" s="469">
        <f t="shared" si="1331"/>
        <v>13.131121800463577</v>
      </c>
      <c r="L14415" s="469">
        <f t="shared" si="1332"/>
        <v>3.1121800463576932E-2</v>
      </c>
    </row>
    <row r="14416" spans="1:12">
      <c r="A14416" s="98" t="str">
        <f t="shared" si="1326"/>
        <v>D800-120</v>
      </c>
      <c r="B14416" s="98">
        <f t="shared" si="1329"/>
        <v>15</v>
      </c>
      <c r="C14416" s="98">
        <f t="shared" si="1330"/>
        <v>6</v>
      </c>
      <c r="D14416" s="98">
        <f t="shared" ref="D14416:D14427" si="1333">D14415</f>
        <v>186</v>
      </c>
      <c r="E14416" s="98">
        <f t="shared" si="1328"/>
        <v>109</v>
      </c>
      <c r="F14416" s="397">
        <f>F14415+(E14416-E14415)*(F14418-F14415)/(E14418-E14415)</f>
        <v>5.2780333333333331</v>
      </c>
      <c r="G14416" s="98">
        <v>15</v>
      </c>
      <c r="H14416" s="491">
        <f>H14415+(E14416-E14415)*(H14418-H14415)/(E14418-E14415)</f>
        <v>0.39982166666666663</v>
      </c>
      <c r="I14416" s="492">
        <f>I14415+(E14416-E14415)*(I14418-I14415)/(E14418-E14415)</f>
        <v>13.166666666666666</v>
      </c>
      <c r="J14416" s="397">
        <f>J14415+(E14416-E14415)*(J14418-J14415)/(E14418-E14415)</f>
        <v>0.21013333333333334</v>
      </c>
      <c r="K14416" s="469">
        <f t="shared" si="1331"/>
        <v>13.200968765241171</v>
      </c>
      <c r="L14416" s="469">
        <f t="shared" si="1332"/>
        <v>3.430209857450528E-2</v>
      </c>
    </row>
    <row r="14417" spans="1:12">
      <c r="A14417" s="98" t="str">
        <f t="shared" si="1326"/>
        <v>D800-120</v>
      </c>
      <c r="B14417" s="98">
        <f t="shared" si="1329"/>
        <v>15</v>
      </c>
      <c r="C14417" s="98">
        <f t="shared" si="1330"/>
        <v>6</v>
      </c>
      <c r="D14417" s="98">
        <f t="shared" si="1333"/>
        <v>186</v>
      </c>
      <c r="E14417" s="98">
        <f t="shared" si="1328"/>
        <v>110</v>
      </c>
      <c r="F14417" s="397">
        <f>F14415+(E14417-E14415)*(F14418-F14415)/(E14418-E14415)</f>
        <v>5.287466666666667</v>
      </c>
      <c r="G14417" s="98">
        <v>15</v>
      </c>
      <c r="H14417" s="491">
        <f>H14415+(E14417-E14415)*(H14418-H14415)/(E14418-E14415)</f>
        <v>0.39841333333333334</v>
      </c>
      <c r="I14417" s="492">
        <f>I14415+(E14417-E14415)*(I14418-I14415)/(E14418-E14415)</f>
        <v>13.233333333333334</v>
      </c>
      <c r="J14417" s="397">
        <f>J14415+(E14417-E14415)*(J14418-J14415)/(E14418-E14415)</f>
        <v>0.20706666666666665</v>
      </c>
      <c r="K14417" s="469">
        <f t="shared" si="1331"/>
        <v>13.271309527793582</v>
      </c>
      <c r="L14417" s="469">
        <f t="shared" si="1332"/>
        <v>3.797619446024747E-2</v>
      </c>
    </row>
    <row r="14418" spans="1:12">
      <c r="A14418" s="480" t="str">
        <f t="shared" si="1326"/>
        <v>D800-120</v>
      </c>
      <c r="B14418" s="480">
        <f t="shared" si="1329"/>
        <v>15</v>
      </c>
      <c r="C14418" s="480">
        <f t="shared" si="1330"/>
        <v>6</v>
      </c>
      <c r="D14418" s="480">
        <f t="shared" si="1333"/>
        <v>186</v>
      </c>
      <c r="E14418" s="480">
        <f t="shared" si="1328"/>
        <v>111</v>
      </c>
      <c r="F14418" s="484">
        <v>5.2968999999999999</v>
      </c>
      <c r="G14418" s="480">
        <v>15</v>
      </c>
      <c r="H14418" s="482">
        <v>0.397005</v>
      </c>
      <c r="I14418" s="483">
        <v>13.3</v>
      </c>
      <c r="J14418" s="484">
        <v>0.20399999999999999</v>
      </c>
      <c r="K14418" s="469">
        <f t="shared" si="1331"/>
        <v>13.342149343207264</v>
      </c>
      <c r="L14418" s="469">
        <f t="shared" si="1332"/>
        <v>4.2149343207263712E-2</v>
      </c>
    </row>
    <row r="14419" spans="1:12">
      <c r="A14419" s="98" t="str">
        <f t="shared" si="1326"/>
        <v>D800-120</v>
      </c>
      <c r="B14419" s="98">
        <f t="shared" si="1329"/>
        <v>15</v>
      </c>
      <c r="C14419" s="98">
        <f t="shared" si="1330"/>
        <v>6</v>
      </c>
      <c r="D14419" s="98">
        <f t="shared" si="1333"/>
        <v>186</v>
      </c>
      <c r="E14419" s="98">
        <f t="shared" si="1328"/>
        <v>112</v>
      </c>
      <c r="F14419" s="397">
        <f>F14418+(E14419-E14418)*(F14421-F14418)/(E14421-E14418)</f>
        <v>5.3062666666666667</v>
      </c>
      <c r="G14419" s="98">
        <v>15</v>
      </c>
      <c r="H14419" s="491">
        <f>H14418+(E14419-E14418)*(H14421-H14418)/(E14421-E14418)</f>
        <v>0.395588</v>
      </c>
      <c r="I14419" s="492">
        <f>I14418+(E14419-E14418)*(I14421-I14418)/(E14421-E14418)</f>
        <v>13.4</v>
      </c>
      <c r="J14419" s="397">
        <f>J14418+(E14419-E14418)*(J14421-J14418)/(E14421-E14418)</f>
        <v>0.2009</v>
      </c>
      <c r="K14419" s="469">
        <f t="shared" si="1331"/>
        <v>13.413618882945556</v>
      </c>
      <c r="L14419" s="469">
        <f t="shared" si="1332"/>
        <v>1.361888294555591E-2</v>
      </c>
    </row>
    <row r="14420" spans="1:12">
      <c r="A14420" s="98" t="str">
        <f t="shared" si="1326"/>
        <v>D800-120</v>
      </c>
      <c r="B14420" s="98">
        <f t="shared" si="1329"/>
        <v>15</v>
      </c>
      <c r="C14420" s="98">
        <f t="shared" si="1330"/>
        <v>6</v>
      </c>
      <c r="D14420" s="98">
        <f t="shared" si="1333"/>
        <v>186</v>
      </c>
      <c r="E14420" s="98">
        <f t="shared" si="1328"/>
        <v>113</v>
      </c>
      <c r="F14420" s="397">
        <f>F14418+(E14420-E14418)*(F14421-F14418)/(E14421-E14418)</f>
        <v>5.3156333333333334</v>
      </c>
      <c r="G14420" s="98">
        <v>15</v>
      </c>
      <c r="H14420" s="491">
        <f>H14418+(E14420-E14418)*(H14421-H14418)/(E14421-E14418)</f>
        <v>0.39417099999999999</v>
      </c>
      <c r="I14420" s="492">
        <f>I14418+(E14420-E14418)*(I14421-I14418)/(E14421-E14418)</f>
        <v>13.5</v>
      </c>
      <c r="J14420" s="397">
        <f>J14418+(E14420-E14418)*(J14421-J14418)/(E14421-E14418)</f>
        <v>0.1978</v>
      </c>
      <c r="K14420" s="469">
        <f t="shared" si="1331"/>
        <v>13.48560227244859</v>
      </c>
      <c r="L14420" s="469">
        <f t="shared" si="1332"/>
        <v>-1.439772755141E-2</v>
      </c>
    </row>
    <row r="14421" spans="1:12">
      <c r="A14421" s="480" t="str">
        <f t="shared" si="1326"/>
        <v>D800-120</v>
      </c>
      <c r="B14421" s="480">
        <f t="shared" si="1329"/>
        <v>15</v>
      </c>
      <c r="C14421" s="480">
        <f t="shared" si="1330"/>
        <v>6</v>
      </c>
      <c r="D14421" s="480">
        <f t="shared" si="1333"/>
        <v>186</v>
      </c>
      <c r="E14421" s="480">
        <f t="shared" si="1328"/>
        <v>114</v>
      </c>
      <c r="F14421" s="484">
        <v>5.3250000000000002</v>
      </c>
      <c r="G14421" s="480">
        <v>15</v>
      </c>
      <c r="H14421" s="482">
        <v>0.39275399999999999</v>
      </c>
      <c r="I14421" s="483">
        <v>13.6</v>
      </c>
      <c r="J14421" s="484">
        <v>0.19470000000000001</v>
      </c>
      <c r="K14421" s="469">
        <f t="shared" si="1331"/>
        <v>13.558105073404727</v>
      </c>
      <c r="L14421" s="469">
        <f t="shared" si="1332"/>
        <v>-4.1894926595272608E-2</v>
      </c>
    </row>
    <row r="14422" spans="1:12">
      <c r="A14422" s="98" t="str">
        <f t="shared" si="1326"/>
        <v>D800-120</v>
      </c>
      <c r="B14422" s="98">
        <f t="shared" si="1329"/>
        <v>15</v>
      </c>
      <c r="C14422" s="98">
        <f t="shared" si="1330"/>
        <v>6</v>
      </c>
      <c r="D14422" s="98">
        <f t="shared" si="1333"/>
        <v>186</v>
      </c>
      <c r="E14422" s="98">
        <f t="shared" si="1328"/>
        <v>115</v>
      </c>
      <c r="F14422" s="397">
        <f>F14421+(E14422-E14421)*(F14424-F14421)/(E14424-E14421)</f>
        <v>5.3342999999999998</v>
      </c>
      <c r="G14422" s="98">
        <v>15</v>
      </c>
      <c r="H14422" s="491">
        <f>H14421+(E14422-E14421)*(H14424-H14421)/(E14424-E14421)</f>
        <v>0.3913273333333333</v>
      </c>
      <c r="I14422" s="492">
        <f>I14421+(E14422-E14421)*(I14424-I14421)/(E14424-E14421)</f>
        <v>13.666666666666666</v>
      </c>
      <c r="J14422" s="397">
        <f>J14421+(E14422-E14421)*(J14424-J14421)/(E14424-E14421)</f>
        <v>0.19160000000000002</v>
      </c>
      <c r="K14422" s="469">
        <f t="shared" si="1331"/>
        <v>13.631299287382602</v>
      </c>
      <c r="L14422" s="469">
        <f t="shared" si="1332"/>
        <v>-3.5367379284064526E-2</v>
      </c>
    </row>
    <row r="14423" spans="1:12">
      <c r="A14423" s="98" t="str">
        <f t="shared" si="1326"/>
        <v>D800-120</v>
      </c>
      <c r="B14423" s="98">
        <f t="shared" si="1329"/>
        <v>15</v>
      </c>
      <c r="C14423" s="98">
        <f t="shared" si="1330"/>
        <v>6</v>
      </c>
      <c r="D14423" s="98">
        <f t="shared" si="1333"/>
        <v>186</v>
      </c>
      <c r="E14423" s="98">
        <f t="shared" si="1328"/>
        <v>116</v>
      </c>
      <c r="F14423" s="397">
        <f>F14421+(E14423-E14421)*(F14424-F14421)/(E14424-E14421)</f>
        <v>5.3436000000000003</v>
      </c>
      <c r="G14423" s="98">
        <v>15</v>
      </c>
      <c r="H14423" s="491">
        <f>H14421+(E14423-E14421)*(H14424-H14421)/(E14424-E14421)</f>
        <v>0.38990066666666667</v>
      </c>
      <c r="I14423" s="492">
        <f>I14421+(E14423-E14421)*(I14424-I14421)/(E14424-E14421)</f>
        <v>13.733333333333334</v>
      </c>
      <c r="J14423" s="397">
        <f>J14421+(E14423-E14421)*(J14424-J14421)/(E14424-E14421)</f>
        <v>0.1885</v>
      </c>
      <c r="K14423" s="469">
        <f t="shared" si="1331"/>
        <v>13.705029144175183</v>
      </c>
      <c r="L14423" s="469">
        <f t="shared" si="1332"/>
        <v>-2.8304189158150805E-2</v>
      </c>
    </row>
    <row r="14424" spans="1:12">
      <c r="A14424" s="480" t="str">
        <f t="shared" si="1326"/>
        <v>D800-120</v>
      </c>
      <c r="B14424" s="480">
        <f t="shared" si="1329"/>
        <v>15</v>
      </c>
      <c r="C14424" s="480">
        <f t="shared" si="1330"/>
        <v>6</v>
      </c>
      <c r="D14424" s="480">
        <f t="shared" si="1333"/>
        <v>186</v>
      </c>
      <c r="E14424" s="480">
        <f t="shared" si="1328"/>
        <v>117</v>
      </c>
      <c r="F14424" s="484">
        <v>5.3529</v>
      </c>
      <c r="G14424" s="480">
        <v>15</v>
      </c>
      <c r="H14424" s="482">
        <v>0.38847399999999999</v>
      </c>
      <c r="I14424" s="483">
        <v>13.8</v>
      </c>
      <c r="J14424" s="484">
        <v>0.18540000000000001</v>
      </c>
      <c r="K14424" s="469">
        <f t="shared" si="1331"/>
        <v>13.779300545210234</v>
      </c>
      <c r="L14424" s="469">
        <f t="shared" si="1332"/>
        <v>-2.0699454789767202E-2</v>
      </c>
    </row>
    <row r="14425" spans="1:12">
      <c r="A14425" s="98" t="str">
        <f t="shared" si="1326"/>
        <v>D800-120</v>
      </c>
      <c r="B14425" s="98">
        <f t="shared" si="1329"/>
        <v>15</v>
      </c>
      <c r="C14425" s="98">
        <f t="shared" si="1330"/>
        <v>6</v>
      </c>
      <c r="D14425" s="98">
        <f t="shared" si="1333"/>
        <v>186</v>
      </c>
      <c r="E14425" s="98">
        <f t="shared" si="1328"/>
        <v>118</v>
      </c>
      <c r="F14425" s="397">
        <f>F14424+(E14425-E14424)*(F14427-F14424)/(E14427-E14424)</f>
        <v>5.362166666666667</v>
      </c>
      <c r="G14425" s="98">
        <v>15</v>
      </c>
      <c r="H14425" s="491">
        <f>H14424+(E14425-E14424)*(H14427-H14424)/(E14427-E14424)</f>
        <v>0.38703799999999999</v>
      </c>
      <c r="I14425" s="492">
        <f>I14424+(E14425-E14424)*(I14427-I14424)/(E14427-E14424)</f>
        <v>13.866666666666667</v>
      </c>
      <c r="J14425" s="397">
        <f>J14424+(E14425-E14424)*(J14427-J14424)/(E14427-E14424)</f>
        <v>0.18230000000000002</v>
      </c>
      <c r="K14425" s="469">
        <f t="shared" si="1331"/>
        <v>13.854367443679088</v>
      </c>
      <c r="L14425" s="469">
        <f t="shared" si="1332"/>
        <v>-1.2299222987579128E-2</v>
      </c>
    </row>
    <row r="14426" spans="1:12">
      <c r="A14426" s="98" t="str">
        <f t="shared" si="1326"/>
        <v>D800-120</v>
      </c>
      <c r="B14426" s="98">
        <f t="shared" si="1329"/>
        <v>15</v>
      </c>
      <c r="C14426" s="98">
        <f t="shared" si="1330"/>
        <v>6</v>
      </c>
      <c r="D14426" s="98">
        <f t="shared" si="1333"/>
        <v>186</v>
      </c>
      <c r="E14426" s="98">
        <f t="shared" si="1328"/>
        <v>119</v>
      </c>
      <c r="F14426" s="397">
        <f>F14424+(E14426-E14424)*(F14427-F14424)/(E14427-E14424)</f>
        <v>5.3714333333333331</v>
      </c>
      <c r="G14426" s="98">
        <v>15</v>
      </c>
      <c r="H14426" s="491">
        <f>H14424+(E14426-E14424)*(H14427-H14424)/(E14427-E14424)</f>
        <v>0.385602</v>
      </c>
      <c r="I14426" s="492">
        <f>I14424+(E14426-E14424)*(I14427-I14424)/(E14427-E14424)</f>
        <v>13.933333333333334</v>
      </c>
      <c r="J14426" s="397">
        <f>J14424+(E14426-E14424)*(J14427-J14424)/(E14427-E14424)</f>
        <v>0.1792</v>
      </c>
      <c r="K14426" s="469">
        <f t="shared" si="1331"/>
        <v>13.929993447475203</v>
      </c>
      <c r="L14426" s="469">
        <f t="shared" si="1332"/>
        <v>-3.339885858130387E-3</v>
      </c>
    </row>
    <row r="14427" spans="1:12">
      <c r="A14427" s="480" t="str">
        <f t="shared" si="1326"/>
        <v>D800-120</v>
      </c>
      <c r="B14427" s="480">
        <f t="shared" si="1329"/>
        <v>15</v>
      </c>
      <c r="C14427" s="480">
        <f t="shared" si="1330"/>
        <v>6</v>
      </c>
      <c r="D14427" s="480">
        <f t="shared" si="1333"/>
        <v>186</v>
      </c>
      <c r="E14427" s="480">
        <f t="shared" si="1328"/>
        <v>120</v>
      </c>
      <c r="F14427" s="484">
        <v>5.3807</v>
      </c>
      <c r="G14427" s="480">
        <v>15</v>
      </c>
      <c r="H14427" s="482">
        <v>0.38416600000000001</v>
      </c>
      <c r="I14427" s="483">
        <v>14</v>
      </c>
      <c r="J14427" s="484">
        <v>0.17610000000000001</v>
      </c>
      <c r="K14427" s="469">
        <f t="shared" si="1331"/>
        <v>14.006184826351108</v>
      </c>
      <c r="L14427" s="469">
        <f t="shared" si="1332"/>
        <v>6.1848263511077306E-3</v>
      </c>
    </row>
    <row r="14428" spans="1:12">
      <c r="A14428" s="480" t="s">
        <v>129</v>
      </c>
      <c r="B14428" s="480">
        <f t="shared" si="1329"/>
        <v>16</v>
      </c>
      <c r="C14428" s="480">
        <f t="shared" si="1330"/>
        <v>0</v>
      </c>
      <c r="D14428" s="480">
        <v>192</v>
      </c>
      <c r="E14428" s="480">
        <v>12</v>
      </c>
      <c r="F14428" s="484">
        <v>4.2671999999999999</v>
      </c>
      <c r="G14428" s="480">
        <v>15</v>
      </c>
      <c r="H14428" s="482">
        <v>0.51574299999999995</v>
      </c>
      <c r="I14428" s="483">
        <v>8.3000000000000007</v>
      </c>
      <c r="J14428" s="484">
        <v>0.49590000000000001</v>
      </c>
      <c r="K14428" s="469">
        <f t="shared" si="1331"/>
        <v>8.273888351368802</v>
      </c>
      <c r="L14428" s="469">
        <f t="shared" si="1332"/>
        <v>-2.6111648631198747E-2</v>
      </c>
    </row>
    <row r="14429" spans="1:12">
      <c r="A14429" s="98" t="str">
        <f t="shared" ref="A14429:A14492" si="1334">A14428</f>
        <v>D800-120</v>
      </c>
      <c r="B14429" s="98">
        <f t="shared" si="1329"/>
        <v>16</v>
      </c>
      <c r="C14429" s="98">
        <f t="shared" si="1330"/>
        <v>0</v>
      </c>
      <c r="D14429" s="98">
        <f t="shared" ref="D14429:D14460" si="1335">D14428</f>
        <v>192</v>
      </c>
      <c r="E14429" s="98">
        <f t="shared" ref="E14429:E14492" si="1336">E14428+1</f>
        <v>13</v>
      </c>
      <c r="F14429" s="397">
        <f>F14428+(E14429-E14428)*(F14431-F14428)/(E14431-E14428)</f>
        <v>4.278833333333333</v>
      </c>
      <c r="G14429" s="98">
        <v>15</v>
      </c>
      <c r="H14429" s="491">
        <f>H14428+(E14429-E14428)*(H14431-H14428)/(E14431-E14428)</f>
        <v>0.51451033333333329</v>
      </c>
      <c r="I14429" s="492">
        <f>I14428+(E14429-E14428)*(I14431-I14428)/(E14431-E14428)</f>
        <v>8.3333333333333339</v>
      </c>
      <c r="J14429" s="397">
        <f>J14428+(E14429-E14428)*(J14431-J14428)/(E14431-E14428)</f>
        <v>0.49299999999999999</v>
      </c>
      <c r="K14429" s="469">
        <f t="shared" si="1331"/>
        <v>8.3163214732972648</v>
      </c>
      <c r="L14429" s="469">
        <f t="shared" si="1332"/>
        <v>-1.7011860036069137E-2</v>
      </c>
    </row>
    <row r="14430" spans="1:12">
      <c r="A14430" s="98" t="str">
        <f t="shared" si="1334"/>
        <v>D800-120</v>
      </c>
      <c r="B14430" s="98">
        <f t="shared" si="1329"/>
        <v>16</v>
      </c>
      <c r="C14430" s="98">
        <f t="shared" si="1330"/>
        <v>0</v>
      </c>
      <c r="D14430" s="98">
        <f t="shared" si="1335"/>
        <v>192</v>
      </c>
      <c r="E14430" s="98">
        <f t="shared" si="1336"/>
        <v>14</v>
      </c>
      <c r="F14430" s="397">
        <f>F14428+(E14430-E14428)*(F14431-F14428)/(E14431-E14428)</f>
        <v>4.2904666666666671</v>
      </c>
      <c r="G14430" s="98">
        <v>15</v>
      </c>
      <c r="H14430" s="491">
        <f>H14428+(E14430-E14428)*(H14431-H14428)/(E14431-E14428)</f>
        <v>0.51327766666666663</v>
      </c>
      <c r="I14430" s="492">
        <f>I14428+(E14430-E14428)*(I14431-I14428)/(E14431-E14428)</f>
        <v>8.3666666666666671</v>
      </c>
      <c r="J14430" s="397">
        <f>J14428+(E14430-E14428)*(J14431-J14428)/(E14431-E14428)</f>
        <v>0.49010000000000004</v>
      </c>
      <c r="K14430" s="469">
        <f t="shared" si="1331"/>
        <v>8.358958406528501</v>
      </c>
      <c r="L14430" s="469">
        <f t="shared" si="1332"/>
        <v>-7.7082601381661675E-3</v>
      </c>
    </row>
    <row r="14431" spans="1:12">
      <c r="A14431" s="480" t="str">
        <f t="shared" si="1334"/>
        <v>D800-120</v>
      </c>
      <c r="B14431" s="480">
        <f t="shared" si="1329"/>
        <v>16</v>
      </c>
      <c r="C14431" s="480">
        <f t="shared" si="1330"/>
        <v>0</v>
      </c>
      <c r="D14431" s="480">
        <f t="shared" si="1335"/>
        <v>192</v>
      </c>
      <c r="E14431" s="480">
        <f t="shared" si="1336"/>
        <v>15</v>
      </c>
      <c r="F14431" s="484">
        <v>4.3021000000000003</v>
      </c>
      <c r="G14431" s="480">
        <v>15</v>
      </c>
      <c r="H14431" s="482">
        <v>0.51204499999999997</v>
      </c>
      <c r="I14431" s="483">
        <v>8.4</v>
      </c>
      <c r="J14431" s="484">
        <v>0.48720000000000002</v>
      </c>
      <c r="K14431" s="469">
        <f t="shared" si="1331"/>
        <v>8.4018006229921216</v>
      </c>
      <c r="L14431" s="469">
        <f t="shared" si="1332"/>
        <v>1.800622992121248E-3</v>
      </c>
    </row>
    <row r="14432" spans="1:12">
      <c r="A14432" s="98" t="str">
        <f t="shared" si="1334"/>
        <v>D800-120</v>
      </c>
      <c r="B14432" s="98">
        <f t="shared" si="1329"/>
        <v>16</v>
      </c>
      <c r="C14432" s="98">
        <f t="shared" si="1330"/>
        <v>0</v>
      </c>
      <c r="D14432" s="98">
        <f t="shared" si="1335"/>
        <v>192</v>
      </c>
      <c r="E14432" s="98">
        <f t="shared" si="1336"/>
        <v>16</v>
      </c>
      <c r="F14432" s="397">
        <f>F14431+(E14432-E14431)*(F14434-F14431)/(E14434-E14431)</f>
        <v>4.3136000000000001</v>
      </c>
      <c r="G14432" s="98">
        <v>15</v>
      </c>
      <c r="H14432" s="491">
        <f>H14431+(E14432-E14431)*(H14434-H14431)/(E14434-E14431)</f>
        <v>0.51081866666666664</v>
      </c>
      <c r="I14432" s="492">
        <f>I14431+(E14432-E14431)*(I14434-I14431)/(E14434-E14431)</f>
        <v>8.4333333333333336</v>
      </c>
      <c r="J14432" s="397">
        <f>J14431+(E14432-E14431)*(J14434-J14431)/(E14434-E14431)</f>
        <v>0.48430000000000001</v>
      </c>
      <c r="K14432" s="469">
        <f t="shared" si="1331"/>
        <v>8.444483887302475</v>
      </c>
      <c r="L14432" s="469">
        <f t="shared" si="1332"/>
        <v>1.1150553969141441E-2</v>
      </c>
    </row>
    <row r="14433" spans="1:12">
      <c r="A14433" s="98" t="str">
        <f t="shared" si="1334"/>
        <v>D800-120</v>
      </c>
      <c r="B14433" s="98">
        <f t="shared" si="1329"/>
        <v>16</v>
      </c>
      <c r="C14433" s="98">
        <f t="shared" si="1330"/>
        <v>0</v>
      </c>
      <c r="D14433" s="98">
        <f t="shared" si="1335"/>
        <v>192</v>
      </c>
      <c r="E14433" s="98">
        <f t="shared" si="1336"/>
        <v>17</v>
      </c>
      <c r="F14433" s="397">
        <f>F14431+(E14433-E14431)*(F14434-F14431)/(E14434-E14431)</f>
        <v>4.3250999999999999</v>
      </c>
      <c r="G14433" s="98">
        <v>15</v>
      </c>
      <c r="H14433" s="491">
        <f>H14431+(E14433-E14431)*(H14434-H14431)/(E14434-E14431)</f>
        <v>0.50959233333333331</v>
      </c>
      <c r="I14433" s="492">
        <f>I14431+(E14433-E14431)*(I14434-I14431)/(E14434-E14431)</f>
        <v>8.4666666666666668</v>
      </c>
      <c r="J14433" s="397">
        <f>J14431+(E14433-E14431)*(J14434-J14431)/(E14434-E14431)</f>
        <v>0.48139999999999999</v>
      </c>
      <c r="K14433" s="469">
        <f t="shared" si="1331"/>
        <v>8.4873725860606228</v>
      </c>
      <c r="L14433" s="469">
        <f t="shared" si="1332"/>
        <v>2.0705919393956052E-2</v>
      </c>
    </row>
    <row r="14434" spans="1:12">
      <c r="A14434" s="480" t="str">
        <f t="shared" si="1334"/>
        <v>D800-120</v>
      </c>
      <c r="B14434" s="480">
        <f t="shared" si="1329"/>
        <v>16</v>
      </c>
      <c r="C14434" s="480">
        <f t="shared" si="1330"/>
        <v>0</v>
      </c>
      <c r="D14434" s="480">
        <f t="shared" si="1335"/>
        <v>192</v>
      </c>
      <c r="E14434" s="480">
        <f t="shared" si="1336"/>
        <v>18</v>
      </c>
      <c r="F14434" s="484">
        <v>4.3365999999999998</v>
      </c>
      <c r="G14434" s="480">
        <v>15</v>
      </c>
      <c r="H14434" s="482">
        <v>0.50836599999999998</v>
      </c>
      <c r="I14434" s="483">
        <v>8.5</v>
      </c>
      <c r="J14434" s="484">
        <v>0.47849999999999998</v>
      </c>
      <c r="K14434" s="469">
        <f t="shared" si="1331"/>
        <v>8.5304682059775825</v>
      </c>
      <c r="L14434" s="469">
        <f t="shared" si="1332"/>
        <v>3.0468205977582485E-2</v>
      </c>
    </row>
    <row r="14435" spans="1:12">
      <c r="A14435" s="98" t="str">
        <f t="shared" si="1334"/>
        <v>D800-120</v>
      </c>
      <c r="B14435" s="98">
        <f t="shared" si="1329"/>
        <v>16</v>
      </c>
      <c r="C14435" s="98">
        <f t="shared" si="1330"/>
        <v>0</v>
      </c>
      <c r="D14435" s="98">
        <f t="shared" si="1335"/>
        <v>192</v>
      </c>
      <c r="E14435" s="98">
        <f t="shared" si="1336"/>
        <v>19</v>
      </c>
      <c r="F14435" s="397">
        <f>F14434+(E14435-E14434)*(F14437-F14434)/(E14437-E14434)</f>
        <v>4.3480333333333334</v>
      </c>
      <c r="G14435" s="98">
        <v>15</v>
      </c>
      <c r="H14435" s="491">
        <f>H14434+(E14435-E14434)*(H14437-H14434)/(E14437-E14434)</f>
        <v>0.50714533333333334</v>
      </c>
      <c r="I14435" s="492">
        <f>I14434+(E14435-E14434)*(I14437-I14434)/(E14437-E14434)</f>
        <v>8.5666666666666664</v>
      </c>
      <c r="J14435" s="397">
        <f>J14434+(E14435-E14434)*(J14437-J14434)/(E14437-E14434)</f>
        <v>0.47559999999999997</v>
      </c>
      <c r="K14435" s="469">
        <f t="shared" si="1331"/>
        <v>8.5735449930197518</v>
      </c>
      <c r="L14435" s="469">
        <f t="shared" si="1332"/>
        <v>6.8783263530853844E-3</v>
      </c>
    </row>
    <row r="14436" spans="1:12">
      <c r="A14436" s="98" t="str">
        <f t="shared" si="1334"/>
        <v>D800-120</v>
      </c>
      <c r="B14436" s="98">
        <f t="shared" si="1329"/>
        <v>16</v>
      </c>
      <c r="C14436" s="98">
        <f t="shared" si="1330"/>
        <v>0</v>
      </c>
      <c r="D14436" s="98">
        <f t="shared" si="1335"/>
        <v>192</v>
      </c>
      <c r="E14436" s="98">
        <f t="shared" si="1336"/>
        <v>20</v>
      </c>
      <c r="F14436" s="397">
        <f>F14434+(E14436-E14434)*(F14437-F14434)/(E14437-E14434)</f>
        <v>4.3594666666666662</v>
      </c>
      <c r="G14436" s="98">
        <v>15</v>
      </c>
      <c r="H14436" s="491">
        <f>H14434+(E14436-E14434)*(H14437-H14434)/(E14437-E14434)</f>
        <v>0.50592466666666669</v>
      </c>
      <c r="I14436" s="492">
        <f>I14434+(E14436-E14434)*(I14437-I14434)/(E14437-E14434)</f>
        <v>8.6333333333333329</v>
      </c>
      <c r="J14436" s="397">
        <f>J14434+(E14436-E14434)*(J14437-J14434)/(E14437-E14434)</f>
        <v>0.47270000000000001</v>
      </c>
      <c r="K14436" s="469">
        <f t="shared" si="1331"/>
        <v>8.6168296465745211</v>
      </c>
      <c r="L14436" s="469">
        <f t="shared" si="1332"/>
        <v>-1.6503686758811753E-2</v>
      </c>
    </row>
    <row r="14437" spans="1:12">
      <c r="A14437" s="480" t="str">
        <f t="shared" si="1334"/>
        <v>D800-120</v>
      </c>
      <c r="B14437" s="480">
        <f t="shared" si="1329"/>
        <v>16</v>
      </c>
      <c r="C14437" s="480">
        <f t="shared" si="1330"/>
        <v>0</v>
      </c>
      <c r="D14437" s="480">
        <f t="shared" si="1335"/>
        <v>192</v>
      </c>
      <c r="E14437" s="480">
        <f t="shared" si="1336"/>
        <v>21</v>
      </c>
      <c r="F14437" s="484">
        <v>4.3708999999999998</v>
      </c>
      <c r="G14437" s="480">
        <v>15</v>
      </c>
      <c r="H14437" s="482">
        <v>0.50470400000000004</v>
      </c>
      <c r="I14437" s="483">
        <v>8.6999999999999993</v>
      </c>
      <c r="J14437" s="484">
        <v>0.4698</v>
      </c>
      <c r="K14437" s="469">
        <f t="shared" si="1331"/>
        <v>8.6603236748668522</v>
      </c>
      <c r="L14437" s="469">
        <f t="shared" si="1332"/>
        <v>-3.9676325133147117E-2</v>
      </c>
    </row>
    <row r="14438" spans="1:12">
      <c r="A14438" s="98" t="str">
        <f t="shared" si="1334"/>
        <v>D800-120</v>
      </c>
      <c r="B14438" s="98">
        <f t="shared" si="1329"/>
        <v>16</v>
      </c>
      <c r="C14438" s="98">
        <f t="shared" si="1330"/>
        <v>0</v>
      </c>
      <c r="D14438" s="98">
        <f t="shared" si="1335"/>
        <v>192</v>
      </c>
      <c r="E14438" s="98">
        <f t="shared" si="1336"/>
        <v>22</v>
      </c>
      <c r="F14438" s="397">
        <f>F14437+(E14438-E14437)*(F14440-F14437)/(E14440-E14437)</f>
        <v>4.3822333333333328</v>
      </c>
      <c r="G14438" s="98">
        <v>15</v>
      </c>
      <c r="H14438" s="491">
        <f>H14437+(E14438-E14437)*(H14440-H14437)/(E14440-E14437)</f>
        <v>0.5034886666666667</v>
      </c>
      <c r="I14438" s="492">
        <f>I14437+(E14438-E14437)*(I14440-I14437)/(E14440-E14437)</f>
        <v>8.7333333333333325</v>
      </c>
      <c r="J14438" s="397">
        <f>J14437+(E14438-E14437)*(J14440-J14437)/(E14440-E14437)</f>
        <v>0.46689999999999998</v>
      </c>
      <c r="K14438" s="469">
        <f t="shared" si="1331"/>
        <v>8.7037377868816623</v>
      </c>
      <c r="L14438" s="469">
        <f t="shared" si="1332"/>
        <v>-2.9595546451670174E-2</v>
      </c>
    </row>
    <row r="14439" spans="1:12">
      <c r="A14439" s="98" t="str">
        <f t="shared" si="1334"/>
        <v>D800-120</v>
      </c>
      <c r="B14439" s="98">
        <f t="shared" si="1329"/>
        <v>16</v>
      </c>
      <c r="C14439" s="98">
        <f t="shared" si="1330"/>
        <v>0</v>
      </c>
      <c r="D14439" s="98">
        <f t="shared" si="1335"/>
        <v>192</v>
      </c>
      <c r="E14439" s="98">
        <f t="shared" si="1336"/>
        <v>23</v>
      </c>
      <c r="F14439" s="397">
        <f>F14437+(E14439-E14437)*(F14440-F14437)/(E14440-E14437)</f>
        <v>4.3935666666666666</v>
      </c>
      <c r="G14439" s="98">
        <v>15</v>
      </c>
      <c r="H14439" s="491">
        <f>H14437+(E14439-E14437)*(H14440-H14437)/(E14440-E14437)</f>
        <v>0.50227333333333335</v>
      </c>
      <c r="I14439" s="492">
        <f>I14437+(E14439-E14437)*(I14440-I14437)/(E14440-E14437)</f>
        <v>8.7666666666666675</v>
      </c>
      <c r="J14439" s="397">
        <f>J14437+(E14439-E14437)*(J14440-J14437)/(E14440-E14437)</f>
        <v>0.46400000000000002</v>
      </c>
      <c r="K14439" s="469">
        <f t="shared" si="1331"/>
        <v>8.7473619941333407</v>
      </c>
      <c r="L14439" s="469">
        <f t="shared" si="1332"/>
        <v>-1.9304672533326794E-2</v>
      </c>
    </row>
    <row r="14440" spans="1:12">
      <c r="A14440" s="480" t="str">
        <f t="shared" si="1334"/>
        <v>D800-120</v>
      </c>
      <c r="B14440" s="480">
        <f t="shared" si="1329"/>
        <v>16</v>
      </c>
      <c r="C14440" s="480">
        <f t="shared" si="1330"/>
        <v>0</v>
      </c>
      <c r="D14440" s="480">
        <f t="shared" si="1335"/>
        <v>192</v>
      </c>
      <c r="E14440" s="480">
        <f t="shared" si="1336"/>
        <v>24</v>
      </c>
      <c r="F14440" s="484">
        <v>4.4048999999999996</v>
      </c>
      <c r="G14440" s="480">
        <v>15</v>
      </c>
      <c r="H14440" s="482">
        <v>0.501058</v>
      </c>
      <c r="I14440" s="483">
        <v>8.8000000000000007</v>
      </c>
      <c r="J14440" s="484">
        <v>0.46110000000000001</v>
      </c>
      <c r="K14440" s="469">
        <f t="shared" si="1331"/>
        <v>8.7911978254014489</v>
      </c>
      <c r="L14440" s="469">
        <f t="shared" si="1332"/>
        <v>-8.8021745985518152E-3</v>
      </c>
    </row>
    <row r="14441" spans="1:12">
      <c r="A14441" s="98" t="str">
        <f t="shared" si="1334"/>
        <v>D800-120</v>
      </c>
      <c r="B14441" s="98">
        <f t="shared" si="1329"/>
        <v>16</v>
      </c>
      <c r="C14441" s="98">
        <f t="shared" si="1330"/>
        <v>0</v>
      </c>
      <c r="D14441" s="98">
        <f t="shared" si="1335"/>
        <v>192</v>
      </c>
      <c r="E14441" s="98">
        <f t="shared" si="1336"/>
        <v>25</v>
      </c>
      <c r="F14441" s="397">
        <f>F14440+(E14441-E14440)*(F14443-F14440)/(E14443-E14440)</f>
        <v>4.4161333333333328</v>
      </c>
      <c r="G14441" s="98">
        <v>15</v>
      </c>
      <c r="H14441" s="491">
        <f>H14440+(E14441-E14440)*(H14443-H14440)/(E14443-E14440)</f>
        <v>0.49984733333333331</v>
      </c>
      <c r="I14441" s="492">
        <f>I14440+(E14441-E14440)*(I14443-I14440)/(E14443-E14440)</f>
        <v>8.8333333333333339</v>
      </c>
      <c r="J14441" s="397">
        <f>J14440+(E14441-E14440)*(J14443-J14440)/(E14443-E14440)</f>
        <v>0.4582</v>
      </c>
      <c r="K14441" s="469">
        <f t="shared" si="1331"/>
        <v>8.834964275758864</v>
      </c>
      <c r="L14441" s="469">
        <f t="shared" si="1332"/>
        <v>1.6309424255300797E-3</v>
      </c>
    </row>
    <row r="14442" spans="1:12">
      <c r="A14442" s="98" t="str">
        <f t="shared" si="1334"/>
        <v>D800-120</v>
      </c>
      <c r="B14442" s="98">
        <f t="shared" si="1329"/>
        <v>16</v>
      </c>
      <c r="C14442" s="98">
        <f t="shared" si="1330"/>
        <v>0</v>
      </c>
      <c r="D14442" s="98">
        <f t="shared" si="1335"/>
        <v>192</v>
      </c>
      <c r="E14442" s="98">
        <f t="shared" si="1336"/>
        <v>26</v>
      </c>
      <c r="F14442" s="397">
        <f>F14440+(E14442-E14440)*(F14443-F14440)/(E14443-E14440)</f>
        <v>4.4273666666666669</v>
      </c>
      <c r="G14442" s="98">
        <v>15</v>
      </c>
      <c r="H14442" s="491">
        <f>H14440+(E14442-E14440)*(H14443-H14440)/(E14443-E14440)</f>
        <v>0.49863666666666667</v>
      </c>
      <c r="I14442" s="492">
        <f>I14440+(E14442-E14440)*(I14443-I14440)/(E14443-E14440)</f>
        <v>8.8666666666666671</v>
      </c>
      <c r="J14442" s="397">
        <f>J14440+(E14442-E14440)*(J14443-J14440)/(E14443-E14440)</f>
        <v>0.45530000000000004</v>
      </c>
      <c r="K14442" s="469">
        <f t="shared" si="1331"/>
        <v>8.878943251933606</v>
      </c>
      <c r="L14442" s="469">
        <f t="shared" si="1332"/>
        <v>1.2276585266938866E-2</v>
      </c>
    </row>
    <row r="14443" spans="1:12">
      <c r="A14443" s="480" t="str">
        <f t="shared" si="1334"/>
        <v>D800-120</v>
      </c>
      <c r="B14443" s="480">
        <f t="shared" si="1329"/>
        <v>16</v>
      </c>
      <c r="C14443" s="480">
        <f t="shared" si="1330"/>
        <v>0</v>
      </c>
      <c r="D14443" s="480">
        <f t="shared" si="1335"/>
        <v>192</v>
      </c>
      <c r="E14443" s="480">
        <f t="shared" si="1336"/>
        <v>27</v>
      </c>
      <c r="F14443" s="484">
        <v>4.4386000000000001</v>
      </c>
      <c r="G14443" s="480">
        <v>15</v>
      </c>
      <c r="H14443" s="482">
        <v>0.49742599999999998</v>
      </c>
      <c r="I14443" s="483">
        <v>8.9</v>
      </c>
      <c r="J14443" s="484">
        <v>0.45240000000000002</v>
      </c>
      <c r="K14443" s="469">
        <f t="shared" si="1331"/>
        <v>8.9231363057017532</v>
      </c>
      <c r="L14443" s="469">
        <f t="shared" si="1332"/>
        <v>2.3136305701752846E-2</v>
      </c>
    </row>
    <row r="14444" spans="1:12">
      <c r="A14444" s="98" t="str">
        <f t="shared" si="1334"/>
        <v>D800-120</v>
      </c>
      <c r="B14444" s="98">
        <f t="shared" si="1329"/>
        <v>16</v>
      </c>
      <c r="C14444" s="98">
        <f t="shared" si="1330"/>
        <v>0</v>
      </c>
      <c r="D14444" s="98">
        <f t="shared" si="1335"/>
        <v>192</v>
      </c>
      <c r="E14444" s="98">
        <f t="shared" si="1336"/>
        <v>28</v>
      </c>
      <c r="F14444" s="397">
        <f>F14443+(E14444-E14443)*(F14446-F14443)/(E14446-E14443)</f>
        <v>4.4497666666666671</v>
      </c>
      <c r="G14444" s="98">
        <v>15</v>
      </c>
      <c r="H14444" s="491">
        <f>H14443+(E14444-E14443)*(H14446-H14443)/(E14446-E14443)</f>
        <v>0.49621933333333335</v>
      </c>
      <c r="I14444" s="492">
        <f>I14443+(E14444-E14443)*(I14446-I14443)/(E14446-E14443)</f>
        <v>8.9666666666666668</v>
      </c>
      <c r="J14444" s="397">
        <f>J14443+(E14444-E14443)*(J14446-J14443)/(E14446-E14443)</f>
        <v>0.44950000000000001</v>
      </c>
      <c r="K14444" s="469">
        <f t="shared" si="1331"/>
        <v>8.9673383678454019</v>
      </c>
      <c r="L14444" s="469">
        <f t="shared" si="1332"/>
        <v>6.7170117873516233E-4</v>
      </c>
    </row>
    <row r="14445" spans="1:12">
      <c r="A14445" s="98" t="str">
        <f t="shared" si="1334"/>
        <v>D800-120</v>
      </c>
      <c r="B14445" s="98">
        <f t="shared" si="1329"/>
        <v>16</v>
      </c>
      <c r="C14445" s="98">
        <f t="shared" si="1330"/>
        <v>0</v>
      </c>
      <c r="D14445" s="98">
        <f t="shared" si="1335"/>
        <v>192</v>
      </c>
      <c r="E14445" s="98">
        <f t="shared" si="1336"/>
        <v>29</v>
      </c>
      <c r="F14445" s="397">
        <f>F14443+(E14445-E14443)*(F14446-F14443)/(E14446-E14443)</f>
        <v>4.4609333333333332</v>
      </c>
      <c r="G14445" s="98">
        <v>15</v>
      </c>
      <c r="H14445" s="491">
        <f>H14443+(E14445-E14443)*(H14446-H14443)/(E14446-E14443)</f>
        <v>0.49501266666666666</v>
      </c>
      <c r="I14445" s="492">
        <f>I14443+(E14445-E14443)*(I14446-I14443)/(E14446-E14443)</f>
        <v>9.0333333333333332</v>
      </c>
      <c r="J14445" s="397">
        <f>J14443+(E14445-E14443)*(J14446-J14443)/(E14446-E14443)</f>
        <v>0.4466</v>
      </c>
      <c r="K14445" s="469">
        <f t="shared" si="1331"/>
        <v>9.0117559281311319</v>
      </c>
      <c r="L14445" s="469">
        <f t="shared" si="1332"/>
        <v>-2.1577405202201305E-2</v>
      </c>
    </row>
    <row r="14446" spans="1:12">
      <c r="A14446" s="480" t="str">
        <f t="shared" si="1334"/>
        <v>D800-120</v>
      </c>
      <c r="B14446" s="480">
        <f t="shared" si="1329"/>
        <v>16</v>
      </c>
      <c r="C14446" s="480">
        <f t="shared" si="1330"/>
        <v>0</v>
      </c>
      <c r="D14446" s="480">
        <f t="shared" si="1335"/>
        <v>192</v>
      </c>
      <c r="E14446" s="480">
        <f t="shared" si="1336"/>
        <v>30</v>
      </c>
      <c r="F14446" s="484">
        <v>4.4721000000000002</v>
      </c>
      <c r="G14446" s="480">
        <v>15</v>
      </c>
      <c r="H14446" s="482">
        <v>0.49380600000000002</v>
      </c>
      <c r="I14446" s="483">
        <v>9.1</v>
      </c>
      <c r="J14446" s="484">
        <v>0.44369999999999998</v>
      </c>
      <c r="K14446" s="469">
        <f t="shared" si="1331"/>
        <v>9.056390566335768</v>
      </c>
      <c r="L14446" s="469">
        <f t="shared" si="1332"/>
        <v>-4.3609433664231645E-2</v>
      </c>
    </row>
    <row r="14447" spans="1:12">
      <c r="A14447" s="98" t="str">
        <f t="shared" si="1334"/>
        <v>D800-120</v>
      </c>
      <c r="B14447" s="98">
        <f t="shared" si="1329"/>
        <v>16</v>
      </c>
      <c r="C14447" s="98">
        <f t="shared" si="1330"/>
        <v>0</v>
      </c>
      <c r="D14447" s="98">
        <f t="shared" si="1335"/>
        <v>192</v>
      </c>
      <c r="E14447" s="98">
        <f t="shared" si="1336"/>
        <v>31</v>
      </c>
      <c r="F14447" s="397">
        <f>F14446+(E14447-E14446)*(F14449-F14446)/(E14449-E14446)</f>
        <v>4.4832000000000001</v>
      </c>
      <c r="G14447" s="98">
        <v>15</v>
      </c>
      <c r="H14447" s="491">
        <f>H14446+(E14447-E14446)*(H14449-H14446)/(E14449-E14446)</f>
        <v>0.49260333333333334</v>
      </c>
      <c r="I14447" s="492">
        <f>I14446+(E14447-E14446)*(I14449-I14446)/(E14449-E14446)</f>
        <v>9.1333333333333329</v>
      </c>
      <c r="J14447" s="397">
        <f>J14446+(E14447-E14446)*(J14449-J14446)/(E14449-E14446)</f>
        <v>0.44079999999999997</v>
      </c>
      <c r="K14447" s="469">
        <f t="shared" si="1331"/>
        <v>9.1010346390943351</v>
      </c>
      <c r="L14447" s="469">
        <f t="shared" si="1332"/>
        <v>-3.2298694238997783E-2</v>
      </c>
    </row>
    <row r="14448" spans="1:12">
      <c r="A14448" s="98" t="str">
        <f t="shared" si="1334"/>
        <v>D800-120</v>
      </c>
      <c r="B14448" s="98">
        <f t="shared" si="1329"/>
        <v>16</v>
      </c>
      <c r="C14448" s="98">
        <f t="shared" si="1330"/>
        <v>0</v>
      </c>
      <c r="D14448" s="98">
        <f t="shared" si="1335"/>
        <v>192</v>
      </c>
      <c r="E14448" s="98">
        <f t="shared" si="1336"/>
        <v>32</v>
      </c>
      <c r="F14448" s="397">
        <f>F14446+(E14448-E14446)*(F14449-F14446)/(E14449-E14446)</f>
        <v>4.4943</v>
      </c>
      <c r="G14448" s="98">
        <v>15</v>
      </c>
      <c r="H14448" s="491">
        <f>H14446+(E14448-E14446)*(H14449-H14446)/(E14449-E14446)</f>
        <v>0.49140066666666671</v>
      </c>
      <c r="I14448" s="492">
        <f>I14446+(E14448-E14446)*(I14449-I14446)/(E14449-E14446)</f>
        <v>9.1666666666666661</v>
      </c>
      <c r="J14448" s="397">
        <f>J14446+(E14448-E14446)*(J14449-J14446)/(E14449-E14446)</f>
        <v>0.43790000000000001</v>
      </c>
      <c r="K14448" s="469">
        <f t="shared" si="1331"/>
        <v>9.1458972379633181</v>
      </c>
      <c r="L14448" s="469">
        <f t="shared" si="1332"/>
        <v>-2.076942870334797E-2</v>
      </c>
    </row>
    <row r="14449" spans="1:12">
      <c r="A14449" s="480" t="str">
        <f t="shared" si="1334"/>
        <v>D800-120</v>
      </c>
      <c r="B14449" s="480">
        <f t="shared" si="1329"/>
        <v>16</v>
      </c>
      <c r="C14449" s="480">
        <f t="shared" si="1330"/>
        <v>0</v>
      </c>
      <c r="D14449" s="480">
        <f t="shared" si="1335"/>
        <v>192</v>
      </c>
      <c r="E14449" s="480">
        <f t="shared" si="1336"/>
        <v>33</v>
      </c>
      <c r="F14449" s="484">
        <v>4.5053999999999998</v>
      </c>
      <c r="G14449" s="480">
        <v>15</v>
      </c>
      <c r="H14449" s="482">
        <v>0.49019800000000002</v>
      </c>
      <c r="I14449" s="483">
        <v>9.1999999999999993</v>
      </c>
      <c r="J14449" s="484">
        <v>0.435</v>
      </c>
      <c r="K14449" s="469">
        <f t="shared" si="1331"/>
        <v>9.1909799713585123</v>
      </c>
      <c r="L14449" s="469">
        <f t="shared" si="1332"/>
        <v>-9.0200286414869879E-3</v>
      </c>
    </row>
    <row r="14450" spans="1:12">
      <c r="A14450" s="98" t="str">
        <f t="shared" si="1334"/>
        <v>D800-120</v>
      </c>
      <c r="B14450" s="98">
        <f t="shared" si="1329"/>
        <v>16</v>
      </c>
      <c r="C14450" s="98">
        <f t="shared" si="1330"/>
        <v>0</v>
      </c>
      <c r="D14450" s="98">
        <f t="shared" si="1335"/>
        <v>192</v>
      </c>
      <c r="E14450" s="98">
        <f t="shared" si="1336"/>
        <v>34</v>
      </c>
      <c r="F14450" s="397">
        <f>F14449+(E14450-E14449)*(F14452-F14449)/(E14452-E14449)</f>
        <v>4.5163666666666664</v>
      </c>
      <c r="G14450" s="98">
        <v>15</v>
      </c>
      <c r="H14450" s="491">
        <f>H14449+(E14450-E14449)*(H14452-H14449)/(E14452-E14449)</f>
        <v>0.48899799999999999</v>
      </c>
      <c r="I14450" s="492">
        <f>I14449+(E14450-E14449)*(I14452-I14449)/(E14452-E14449)</f>
        <v>9.2333333333333325</v>
      </c>
      <c r="J14450" s="397">
        <f>J14449+(E14450-E14449)*(J14452-J14449)/(E14452-E14449)</f>
        <v>0.43209999999999998</v>
      </c>
      <c r="K14450" s="469">
        <f t="shared" si="1331"/>
        <v>9.2359614286084337</v>
      </c>
      <c r="L14450" s="469">
        <f t="shared" si="1332"/>
        <v>2.6280952751012165E-3</v>
      </c>
    </row>
    <row r="14451" spans="1:12">
      <c r="A14451" s="98" t="str">
        <f t="shared" si="1334"/>
        <v>D800-120</v>
      </c>
      <c r="B14451" s="98">
        <f t="shared" si="1329"/>
        <v>16</v>
      </c>
      <c r="C14451" s="98">
        <f t="shared" si="1330"/>
        <v>0</v>
      </c>
      <c r="D14451" s="98">
        <f t="shared" si="1335"/>
        <v>192</v>
      </c>
      <c r="E14451" s="98">
        <f t="shared" si="1336"/>
        <v>35</v>
      </c>
      <c r="F14451" s="397">
        <f>F14449+(E14451-E14449)*(F14452-F14449)/(E14452-E14449)</f>
        <v>4.527333333333333</v>
      </c>
      <c r="G14451" s="98">
        <v>15</v>
      </c>
      <c r="H14451" s="491">
        <f>H14449+(E14451-E14449)*(H14452-H14449)/(E14452-E14449)</f>
        <v>0.48779800000000001</v>
      </c>
      <c r="I14451" s="492">
        <f>I14449+(E14451-E14449)*(I14452-I14449)/(E14452-E14449)</f>
        <v>9.2666666666666675</v>
      </c>
      <c r="J14451" s="397">
        <f>J14449+(E14451-E14449)*(J14452-J14449)/(E14452-E14449)</f>
        <v>0.42920000000000003</v>
      </c>
      <c r="K14451" s="469">
        <f t="shared" si="1331"/>
        <v>9.2811641977485202</v>
      </c>
      <c r="L14451" s="469">
        <f t="shared" si="1332"/>
        <v>1.4497531081852699E-2</v>
      </c>
    </row>
    <row r="14452" spans="1:12">
      <c r="A14452" s="480" t="str">
        <f t="shared" si="1334"/>
        <v>D800-120</v>
      </c>
      <c r="B14452" s="480">
        <f t="shared" si="1329"/>
        <v>16</v>
      </c>
      <c r="C14452" s="480">
        <f t="shared" si="1330"/>
        <v>0</v>
      </c>
      <c r="D14452" s="480">
        <f t="shared" si="1335"/>
        <v>192</v>
      </c>
      <c r="E14452" s="480">
        <f t="shared" si="1336"/>
        <v>36</v>
      </c>
      <c r="F14452" s="484">
        <v>4.5382999999999996</v>
      </c>
      <c r="G14452" s="480">
        <v>15</v>
      </c>
      <c r="H14452" s="482">
        <v>0.48659799999999997</v>
      </c>
      <c r="I14452" s="483">
        <v>9.3000000000000007</v>
      </c>
      <c r="J14452" s="484">
        <v>0.42630000000000001</v>
      </c>
      <c r="K14452" s="469">
        <f t="shared" si="1331"/>
        <v>9.3265899161114501</v>
      </c>
      <c r="L14452" s="469">
        <f t="shared" si="1332"/>
        <v>2.6589916111449341E-2</v>
      </c>
    </row>
    <row r="14453" spans="1:12">
      <c r="A14453" s="98" t="str">
        <f t="shared" si="1334"/>
        <v>D800-120</v>
      </c>
      <c r="B14453" s="98">
        <f t="shared" si="1329"/>
        <v>16</v>
      </c>
      <c r="C14453" s="98">
        <f t="shared" si="1330"/>
        <v>0</v>
      </c>
      <c r="D14453" s="98">
        <f t="shared" si="1335"/>
        <v>192</v>
      </c>
      <c r="E14453" s="98">
        <f t="shared" si="1336"/>
        <v>37</v>
      </c>
      <c r="F14453" s="397">
        <f>F14452+(E14453-E14452)*(F14455-F14452)/(E14455-E14452)</f>
        <v>4.5492333333333335</v>
      </c>
      <c r="G14453" s="98">
        <v>15</v>
      </c>
      <c r="H14453" s="491">
        <f>H14452+(E14453-E14452)*(H14455-H14452)/(E14455-E14452)</f>
        <v>0.48540066666666665</v>
      </c>
      <c r="I14453" s="492">
        <f>I14452+(E14453-E14452)*(I14455-I14452)/(E14455-E14452)</f>
        <v>9.3666666666666671</v>
      </c>
      <c r="J14453" s="397">
        <f>J14452+(E14453-E14452)*(J14455-J14452)/(E14455-E14452)</f>
        <v>0.4234</v>
      </c>
      <c r="K14453" s="469">
        <f t="shared" si="1331"/>
        <v>9.3721200767475938</v>
      </c>
      <c r="L14453" s="469">
        <f t="shared" si="1332"/>
        <v>5.4534100809267017E-3</v>
      </c>
    </row>
    <row r="14454" spans="1:12">
      <c r="A14454" s="98" t="str">
        <f t="shared" si="1334"/>
        <v>D800-120</v>
      </c>
      <c r="B14454" s="98">
        <f t="shared" si="1329"/>
        <v>16</v>
      </c>
      <c r="C14454" s="98">
        <f t="shared" si="1330"/>
        <v>0</v>
      </c>
      <c r="D14454" s="98">
        <f t="shared" si="1335"/>
        <v>192</v>
      </c>
      <c r="E14454" s="98">
        <f t="shared" si="1336"/>
        <v>38</v>
      </c>
      <c r="F14454" s="397">
        <f>F14452+(E14454-E14452)*(F14455-F14452)/(E14455-E14452)</f>
        <v>4.5601666666666665</v>
      </c>
      <c r="G14454" s="98">
        <v>15</v>
      </c>
      <c r="H14454" s="491">
        <f>H14452+(E14454-E14452)*(H14455-H14452)/(E14455-E14452)</f>
        <v>0.48420333333333332</v>
      </c>
      <c r="I14454" s="492">
        <f>I14452+(E14454-E14452)*(I14455-I14452)/(E14455-E14452)</f>
        <v>9.4333333333333336</v>
      </c>
      <c r="J14454" s="397">
        <f>J14452+(E14454-E14452)*(J14455-J14452)/(E14455-E14452)</f>
        <v>0.42050000000000004</v>
      </c>
      <c r="K14454" s="469">
        <f t="shared" si="1331"/>
        <v>9.4178754104680547</v>
      </c>
      <c r="L14454" s="469">
        <f t="shared" si="1332"/>
        <v>-1.5457922865278917E-2</v>
      </c>
    </row>
    <row r="14455" spans="1:12">
      <c r="A14455" s="480" t="str">
        <f t="shared" si="1334"/>
        <v>D800-120</v>
      </c>
      <c r="B14455" s="480">
        <f t="shared" si="1329"/>
        <v>16</v>
      </c>
      <c r="C14455" s="480">
        <f t="shared" si="1330"/>
        <v>0</v>
      </c>
      <c r="D14455" s="480">
        <f t="shared" si="1335"/>
        <v>192</v>
      </c>
      <c r="E14455" s="480">
        <f t="shared" si="1336"/>
        <v>39</v>
      </c>
      <c r="F14455" s="484">
        <v>4.5711000000000004</v>
      </c>
      <c r="G14455" s="480">
        <v>15</v>
      </c>
      <c r="H14455" s="482">
        <v>0.48300599999999999</v>
      </c>
      <c r="I14455" s="483">
        <v>9.5</v>
      </c>
      <c r="J14455" s="484">
        <v>0.41760000000000003</v>
      </c>
      <c r="K14455" s="469">
        <f t="shared" si="1331"/>
        <v>9.4638575918311592</v>
      </c>
      <c r="L14455" s="469">
        <f t="shared" si="1332"/>
        <v>-3.6142408168840845E-2</v>
      </c>
    </row>
    <row r="14456" spans="1:12">
      <c r="A14456" s="98" t="str">
        <f t="shared" si="1334"/>
        <v>D800-120</v>
      </c>
      <c r="B14456" s="98">
        <f t="shared" si="1329"/>
        <v>16</v>
      </c>
      <c r="C14456" s="98">
        <f t="shared" si="1330"/>
        <v>0</v>
      </c>
      <c r="D14456" s="98">
        <f t="shared" si="1335"/>
        <v>192</v>
      </c>
      <c r="E14456" s="98">
        <f t="shared" si="1336"/>
        <v>40</v>
      </c>
      <c r="F14456" s="397">
        <f>F14455+(E14456-E14455)*(F14458-F14455)/(E14458-E14455)</f>
        <v>4.5819333333333336</v>
      </c>
      <c r="G14456" s="98">
        <v>15</v>
      </c>
      <c r="H14456" s="491">
        <f>H14455+(E14456-E14455)*(H14458-H14455)/(E14458-E14455)</f>
        <v>0.48181066666666666</v>
      </c>
      <c r="I14456" s="492">
        <f>I14455+(E14456-E14455)*(I14458-I14455)/(E14458-E14455)</f>
        <v>9.5333333333333332</v>
      </c>
      <c r="J14456" s="397">
        <f>J14455+(E14456-E14455)*(J14458-J14455)/(E14458-E14455)</f>
        <v>0.41470000000000001</v>
      </c>
      <c r="K14456" s="469">
        <f t="shared" si="1331"/>
        <v>9.5098212852628148</v>
      </c>
      <c r="L14456" s="469">
        <f t="shared" si="1332"/>
        <v>-2.3512048070518432E-2</v>
      </c>
    </row>
    <row r="14457" spans="1:12">
      <c r="A14457" s="98" t="str">
        <f t="shared" si="1334"/>
        <v>D800-120</v>
      </c>
      <c r="B14457" s="98">
        <f t="shared" si="1329"/>
        <v>16</v>
      </c>
      <c r="C14457" s="98">
        <f t="shared" si="1330"/>
        <v>0</v>
      </c>
      <c r="D14457" s="98">
        <f t="shared" si="1335"/>
        <v>192</v>
      </c>
      <c r="E14457" s="98">
        <f t="shared" si="1336"/>
        <v>41</v>
      </c>
      <c r="F14457" s="397">
        <f>F14455+(E14457-E14455)*(F14458-F14455)/(E14458-E14455)</f>
        <v>4.5927666666666669</v>
      </c>
      <c r="G14457" s="98">
        <v>15</v>
      </c>
      <c r="H14457" s="491">
        <f>H14455+(E14457-E14455)*(H14458-H14455)/(E14458-E14455)</f>
        <v>0.48061533333333334</v>
      </c>
      <c r="I14457" s="492">
        <f>I14455+(E14457-E14455)*(I14458-I14455)/(E14458-E14455)</f>
        <v>9.5666666666666664</v>
      </c>
      <c r="J14457" s="397">
        <f>J14455+(E14457-E14455)*(J14458-J14455)/(E14458-E14455)</f>
        <v>0.4118</v>
      </c>
      <c r="K14457" s="469">
        <f t="shared" si="1331"/>
        <v>9.5560136103300906</v>
      </c>
      <c r="L14457" s="469">
        <f t="shared" si="1332"/>
        <v>-1.0653056336575872E-2</v>
      </c>
    </row>
    <row r="14458" spans="1:12">
      <c r="A14458" s="480" t="str">
        <f t="shared" si="1334"/>
        <v>D800-120</v>
      </c>
      <c r="B14458" s="480">
        <f t="shared" si="1329"/>
        <v>16</v>
      </c>
      <c r="C14458" s="480">
        <f t="shared" si="1330"/>
        <v>0</v>
      </c>
      <c r="D14458" s="480">
        <f t="shared" si="1335"/>
        <v>192</v>
      </c>
      <c r="E14458" s="480">
        <f t="shared" si="1336"/>
        <v>42</v>
      </c>
      <c r="F14458" s="484">
        <v>4.6036000000000001</v>
      </c>
      <c r="G14458" s="480">
        <v>15</v>
      </c>
      <c r="H14458" s="482">
        <v>0.47942000000000001</v>
      </c>
      <c r="I14458" s="483">
        <v>9.6</v>
      </c>
      <c r="J14458" s="484">
        <v>0.40889999999999999</v>
      </c>
      <c r="K14458" s="469">
        <f t="shared" si="1331"/>
        <v>9.6024362771682448</v>
      </c>
      <c r="L14458" s="469">
        <f t="shared" si="1332"/>
        <v>2.4362771682451267E-3</v>
      </c>
    </row>
    <row r="14459" spans="1:12">
      <c r="A14459" s="98" t="str">
        <f t="shared" si="1334"/>
        <v>D800-120</v>
      </c>
      <c r="B14459" s="98">
        <f t="shared" si="1329"/>
        <v>16</v>
      </c>
      <c r="C14459" s="98">
        <f t="shared" si="1330"/>
        <v>0</v>
      </c>
      <c r="D14459" s="98">
        <f t="shared" si="1335"/>
        <v>192</v>
      </c>
      <c r="E14459" s="98">
        <f t="shared" si="1336"/>
        <v>43</v>
      </c>
      <c r="F14459" s="397">
        <f>F14458+(E14459-E14458)*(F14461-F14458)/(E14461-E14458)</f>
        <v>4.6143666666666672</v>
      </c>
      <c r="G14459" s="98">
        <v>15</v>
      </c>
      <c r="H14459" s="491">
        <f>H14458+(E14459-E14458)*(H14461-H14458)/(E14461-E14458)</f>
        <v>0.47822666666666669</v>
      </c>
      <c r="I14459" s="492">
        <f>I14458+(E14459-E14458)*(I14461-I14458)/(E14461-E14458)</f>
        <v>9.6333333333333329</v>
      </c>
      <c r="J14459" s="397">
        <f>J14458+(E14459-E14458)*(J14461-J14458)/(E14461-E14458)</f>
        <v>0.40599999999999997</v>
      </c>
      <c r="K14459" s="469">
        <f t="shared" si="1331"/>
        <v>9.6489112554716048</v>
      </c>
      <c r="L14459" s="469">
        <f t="shared" si="1332"/>
        <v>1.5577922138271916E-2</v>
      </c>
    </row>
    <row r="14460" spans="1:12">
      <c r="A14460" s="98" t="str">
        <f t="shared" si="1334"/>
        <v>D800-120</v>
      </c>
      <c r="B14460" s="98">
        <f t="shared" si="1329"/>
        <v>16</v>
      </c>
      <c r="C14460" s="98">
        <f t="shared" si="1330"/>
        <v>0</v>
      </c>
      <c r="D14460" s="98">
        <f t="shared" si="1335"/>
        <v>192</v>
      </c>
      <c r="E14460" s="98">
        <f t="shared" si="1336"/>
        <v>44</v>
      </c>
      <c r="F14460" s="397">
        <f>F14458+(E14460-E14458)*(F14461-F14458)/(E14461-E14458)</f>
        <v>4.6251333333333333</v>
      </c>
      <c r="G14460" s="98">
        <v>15</v>
      </c>
      <c r="H14460" s="491">
        <f>H14458+(E14460-E14458)*(H14461-H14458)/(E14461-E14458)</f>
        <v>0.47703333333333331</v>
      </c>
      <c r="I14460" s="492">
        <f>I14458+(E14460-E14458)*(I14461-I14458)/(E14461-E14458)</f>
        <v>9.6666666666666661</v>
      </c>
      <c r="J14460" s="397">
        <f>J14458+(E14460-E14458)*(J14461-J14458)/(E14461-E14458)</f>
        <v>0.40310000000000001</v>
      </c>
      <c r="K14460" s="469">
        <f t="shared" si="1331"/>
        <v>9.6956187548039967</v>
      </c>
      <c r="L14460" s="469">
        <f t="shared" si="1332"/>
        <v>2.8952088137330634E-2</v>
      </c>
    </row>
    <row r="14461" spans="1:12">
      <c r="A14461" s="480" t="str">
        <f t="shared" si="1334"/>
        <v>D800-120</v>
      </c>
      <c r="B14461" s="480">
        <f t="shared" ref="B14461:B14524" si="1337">INT(D14461/12)</f>
        <v>16</v>
      </c>
      <c r="C14461" s="480">
        <f t="shared" ref="C14461:C14524" si="1338">D14461-B14461*12</f>
        <v>0</v>
      </c>
      <c r="D14461" s="480">
        <f t="shared" ref="D14461:D14492" si="1339">D14460</f>
        <v>192</v>
      </c>
      <c r="E14461" s="480">
        <f t="shared" si="1336"/>
        <v>45</v>
      </c>
      <c r="F14461" s="484">
        <v>4.6359000000000004</v>
      </c>
      <c r="G14461" s="480">
        <v>15</v>
      </c>
      <c r="H14461" s="482">
        <v>0.47583999999999999</v>
      </c>
      <c r="I14461" s="483">
        <v>9.6999999999999993</v>
      </c>
      <c r="J14461" s="484">
        <v>0.4002</v>
      </c>
      <c r="K14461" s="469">
        <f t="shared" si="1331"/>
        <v>9.7425605245460662</v>
      </c>
      <c r="L14461" s="469">
        <f t="shared" si="1332"/>
        <v>4.2560524546066958E-2</v>
      </c>
    </row>
    <row r="14462" spans="1:12">
      <c r="A14462" s="98" t="str">
        <f t="shared" si="1334"/>
        <v>D800-120</v>
      </c>
      <c r="B14462" s="98">
        <f t="shared" si="1337"/>
        <v>16</v>
      </c>
      <c r="C14462" s="98">
        <f t="shared" si="1338"/>
        <v>0</v>
      </c>
      <c r="D14462" s="98">
        <f t="shared" si="1339"/>
        <v>192</v>
      </c>
      <c r="E14462" s="98">
        <f t="shared" si="1336"/>
        <v>46</v>
      </c>
      <c r="F14462" s="397">
        <f>F14461+(E14462-E14461)*(F14464-F14461)/(E14464-E14461)</f>
        <v>4.6466000000000003</v>
      </c>
      <c r="G14462" s="98">
        <v>15</v>
      </c>
      <c r="H14462" s="491">
        <f>H14461+(E14462-E14461)*(H14464-H14461)/(E14464-E14461)</f>
        <v>0.47464733333333331</v>
      </c>
      <c r="I14462" s="492">
        <f>I14461+(E14462-E14461)*(I14464-I14461)/(E14464-E14461)</f>
        <v>9.7666666666666657</v>
      </c>
      <c r="J14462" s="397">
        <f>J14461+(E14462-E14461)*(J14464-J14461)/(E14464-E14461)</f>
        <v>0.39729999999999999</v>
      </c>
      <c r="K14462" s="469">
        <f t="shared" si="1331"/>
        <v>9.7895841263197525</v>
      </c>
      <c r="L14462" s="469">
        <f t="shared" si="1332"/>
        <v>2.291745965308678E-2</v>
      </c>
    </row>
    <row r="14463" spans="1:12">
      <c r="A14463" s="98" t="str">
        <f t="shared" si="1334"/>
        <v>D800-120</v>
      </c>
      <c r="B14463" s="98">
        <f t="shared" si="1337"/>
        <v>16</v>
      </c>
      <c r="C14463" s="98">
        <f t="shared" si="1338"/>
        <v>0</v>
      </c>
      <c r="D14463" s="98">
        <f t="shared" si="1339"/>
        <v>192</v>
      </c>
      <c r="E14463" s="98">
        <f t="shared" si="1336"/>
        <v>47</v>
      </c>
      <c r="F14463" s="397">
        <f>F14461+(E14463-E14461)*(F14464-F14461)/(E14464-E14461)</f>
        <v>4.6573000000000002</v>
      </c>
      <c r="G14463" s="98">
        <v>15</v>
      </c>
      <c r="H14463" s="491">
        <f>H14461+(E14463-E14461)*(H14464-H14461)/(E14464-E14461)</f>
        <v>0.47345466666666669</v>
      </c>
      <c r="I14463" s="492">
        <f>I14461+(E14463-E14461)*(I14464-I14461)/(E14464-E14461)</f>
        <v>9.8333333333333339</v>
      </c>
      <c r="J14463" s="397">
        <f>J14461+(E14463-E14461)*(J14464-J14461)/(E14464-E14461)</f>
        <v>0.39440000000000003</v>
      </c>
      <c r="K14463" s="469">
        <f t="shared" si="1331"/>
        <v>9.8368446398247205</v>
      </c>
      <c r="L14463" s="469">
        <f t="shared" si="1332"/>
        <v>3.5113064913865344E-3</v>
      </c>
    </row>
    <row r="14464" spans="1:12">
      <c r="A14464" s="480" t="str">
        <f t="shared" si="1334"/>
        <v>D800-120</v>
      </c>
      <c r="B14464" s="480">
        <f t="shared" si="1337"/>
        <v>16</v>
      </c>
      <c r="C14464" s="480">
        <f t="shared" si="1338"/>
        <v>0</v>
      </c>
      <c r="D14464" s="480">
        <f t="shared" si="1339"/>
        <v>192</v>
      </c>
      <c r="E14464" s="480">
        <f t="shared" si="1336"/>
        <v>48</v>
      </c>
      <c r="F14464" s="484">
        <v>4.6680000000000001</v>
      </c>
      <c r="G14464" s="480">
        <v>15</v>
      </c>
      <c r="H14464" s="482">
        <v>0.47226200000000002</v>
      </c>
      <c r="I14464" s="483">
        <v>9.9</v>
      </c>
      <c r="J14464" s="484">
        <v>0.39150000000000001</v>
      </c>
      <c r="K14464" s="469">
        <f t="shared" si="1331"/>
        <v>9.8843438599760294</v>
      </c>
      <c r="L14464" s="469">
        <f t="shared" si="1332"/>
        <v>-1.5656140023970977E-2</v>
      </c>
    </row>
    <row r="14465" spans="1:12">
      <c r="A14465" s="98" t="str">
        <f t="shared" si="1334"/>
        <v>D800-120</v>
      </c>
      <c r="B14465" s="98">
        <f t="shared" si="1337"/>
        <v>16</v>
      </c>
      <c r="C14465" s="98">
        <f t="shared" si="1338"/>
        <v>0</v>
      </c>
      <c r="D14465" s="98">
        <f t="shared" si="1339"/>
        <v>192</v>
      </c>
      <c r="E14465" s="98">
        <f t="shared" si="1336"/>
        <v>49</v>
      </c>
      <c r="F14465" s="397">
        <f>F14464+(E14465-E14464)*(F14467-F14464)/(E14467-E14464)</f>
        <v>4.6786333333333339</v>
      </c>
      <c r="G14465" s="98">
        <v>15</v>
      </c>
      <c r="H14465" s="491">
        <f>H14464+(E14465-E14464)*(H14467-H14464)/(E14467-E14464)</f>
        <v>0.47107033333333337</v>
      </c>
      <c r="I14465" s="492">
        <f>I14464+(E14465-E14464)*(I14467-I14464)/(E14467-E14464)</f>
        <v>9.9333333333333336</v>
      </c>
      <c r="J14465" s="397">
        <f>J14464+(E14465-E14464)*(J14467-J14464)/(E14467-E14464)</f>
        <v>0.3886</v>
      </c>
      <c r="K14465" s="469">
        <f t="shared" si="1331"/>
        <v>9.9319209941049138</v>
      </c>
      <c r="L14465" s="469">
        <f t="shared" si="1332"/>
        <v>-1.4123392284197678E-3</v>
      </c>
    </row>
    <row r="14466" spans="1:12">
      <c r="A14466" s="98" t="str">
        <f t="shared" si="1334"/>
        <v>D800-120</v>
      </c>
      <c r="B14466" s="98">
        <f t="shared" si="1337"/>
        <v>16</v>
      </c>
      <c r="C14466" s="98">
        <f t="shared" si="1338"/>
        <v>0</v>
      </c>
      <c r="D14466" s="98">
        <f t="shared" si="1339"/>
        <v>192</v>
      </c>
      <c r="E14466" s="98">
        <f t="shared" si="1336"/>
        <v>50</v>
      </c>
      <c r="F14466" s="397">
        <f>F14464+(E14466-E14464)*(F14467-F14464)/(E14467-E14464)</f>
        <v>4.6892666666666667</v>
      </c>
      <c r="G14466" s="98">
        <v>15</v>
      </c>
      <c r="H14466" s="491">
        <f>H14464+(E14466-E14464)*(H14467-H14464)/(E14467-E14464)</f>
        <v>0.46987866666666667</v>
      </c>
      <c r="I14466" s="492">
        <f>I14464+(E14466-E14464)*(I14467-I14464)/(E14467-E14464)</f>
        <v>9.9666666666666668</v>
      </c>
      <c r="J14466" s="397">
        <f>J14464+(E14466-E14464)*(J14467-J14464)/(E14467-E14464)</f>
        <v>0.38569999999999999</v>
      </c>
      <c r="K14466" s="469">
        <f t="shared" si="1331"/>
        <v>9.979739450468065</v>
      </c>
      <c r="L14466" s="469">
        <f t="shared" si="1332"/>
        <v>1.3072783801398202E-2</v>
      </c>
    </row>
    <row r="14467" spans="1:12">
      <c r="A14467" s="480" t="str">
        <f t="shared" si="1334"/>
        <v>D800-120</v>
      </c>
      <c r="B14467" s="480">
        <f t="shared" si="1337"/>
        <v>16</v>
      </c>
      <c r="C14467" s="480">
        <f t="shared" si="1338"/>
        <v>0</v>
      </c>
      <c r="D14467" s="480">
        <f t="shared" si="1339"/>
        <v>192</v>
      </c>
      <c r="E14467" s="480">
        <f t="shared" si="1336"/>
        <v>51</v>
      </c>
      <c r="F14467" s="484">
        <v>4.6999000000000004</v>
      </c>
      <c r="G14467" s="480">
        <v>15</v>
      </c>
      <c r="H14467" s="482">
        <v>0.46868700000000002</v>
      </c>
      <c r="I14467" s="483">
        <v>10</v>
      </c>
      <c r="J14467" s="484">
        <v>0.38279999999999997</v>
      </c>
      <c r="K14467" s="469">
        <f t="shared" si="1331"/>
        <v>10.027801069797114</v>
      </c>
      <c r="L14467" s="469">
        <f t="shared" si="1332"/>
        <v>2.7801069797114053E-2</v>
      </c>
    </row>
    <row r="14468" spans="1:12">
      <c r="A14468" s="98" t="str">
        <f t="shared" si="1334"/>
        <v>D800-120</v>
      </c>
      <c r="B14468" s="98">
        <f t="shared" si="1337"/>
        <v>16</v>
      </c>
      <c r="C14468" s="98">
        <f t="shared" si="1338"/>
        <v>0</v>
      </c>
      <c r="D14468" s="98">
        <f t="shared" si="1339"/>
        <v>192</v>
      </c>
      <c r="E14468" s="98">
        <f t="shared" si="1336"/>
        <v>52</v>
      </c>
      <c r="F14468" s="397">
        <f>F14467+(E14468-E14467)*(F14470-F14467)/(E14470-E14467)</f>
        <v>4.7104333333333335</v>
      </c>
      <c r="G14468" s="98">
        <v>15</v>
      </c>
      <c r="H14468" s="491">
        <f>H14467+(E14468-E14467)*(H14470-H14467)/(E14470-E14467)</f>
        <v>0.4674956666666667</v>
      </c>
      <c r="I14468" s="492">
        <f>I14467+(E14468-E14467)*(I14470-I14467)/(E14470-E14467)</f>
        <v>10.066666666666666</v>
      </c>
      <c r="J14468" s="397">
        <f>J14467+(E14468-E14467)*(J14470-J14467)/(E14470-E14467)</f>
        <v>0.37989999999999996</v>
      </c>
      <c r="K14468" s="469">
        <f t="shared" si="1331"/>
        <v>10.075886621408968</v>
      </c>
      <c r="L14468" s="469">
        <f t="shared" si="1332"/>
        <v>9.2199547423010841E-3</v>
      </c>
    </row>
    <row r="14469" spans="1:12">
      <c r="A14469" s="98" t="str">
        <f t="shared" si="1334"/>
        <v>D800-120</v>
      </c>
      <c r="B14469" s="98">
        <f t="shared" si="1337"/>
        <v>16</v>
      </c>
      <c r="C14469" s="98">
        <f t="shared" si="1338"/>
        <v>0</v>
      </c>
      <c r="D14469" s="98">
        <f t="shared" si="1339"/>
        <v>192</v>
      </c>
      <c r="E14469" s="98">
        <f t="shared" si="1336"/>
        <v>53</v>
      </c>
      <c r="F14469" s="397">
        <f>F14467+(E14469-E14467)*(F14470-F14467)/(E14470-E14467)</f>
        <v>4.7209666666666665</v>
      </c>
      <c r="G14469" s="98">
        <v>15</v>
      </c>
      <c r="H14469" s="491">
        <f>H14467+(E14469-E14467)*(H14470-H14467)/(E14470-E14467)</f>
        <v>0.46630433333333332</v>
      </c>
      <c r="I14469" s="492">
        <f>I14467+(E14469-E14467)*(I14470-I14467)/(E14470-E14467)</f>
        <v>10.133333333333333</v>
      </c>
      <c r="J14469" s="397">
        <f>J14467+(E14469-E14467)*(J14470-J14467)/(E14470-E14467)</f>
        <v>0.377</v>
      </c>
      <c r="K14469" s="469">
        <f t="shared" si="1331"/>
        <v>10.124217874878566</v>
      </c>
      <c r="L14469" s="469">
        <f t="shared" si="1332"/>
        <v>-9.1154584547670225E-3</v>
      </c>
    </row>
    <row r="14470" spans="1:12">
      <c r="A14470" s="480" t="str">
        <f t="shared" si="1334"/>
        <v>D800-120</v>
      </c>
      <c r="B14470" s="480">
        <f t="shared" si="1337"/>
        <v>16</v>
      </c>
      <c r="C14470" s="480">
        <f t="shared" si="1338"/>
        <v>0</v>
      </c>
      <c r="D14470" s="480">
        <f t="shared" si="1339"/>
        <v>192</v>
      </c>
      <c r="E14470" s="480">
        <f t="shared" si="1336"/>
        <v>54</v>
      </c>
      <c r="F14470" s="484">
        <v>4.7314999999999996</v>
      </c>
      <c r="G14470" s="480">
        <v>15</v>
      </c>
      <c r="H14470" s="482">
        <v>0.465113</v>
      </c>
      <c r="I14470" s="483">
        <v>10.199999999999999</v>
      </c>
      <c r="J14470" s="484">
        <v>0.37409999999999999</v>
      </c>
      <c r="K14470" s="469">
        <f t="shared" si="1331"/>
        <v>10.172796718216862</v>
      </c>
      <c r="L14470" s="469">
        <f t="shared" si="1332"/>
        <v>-2.7203281783137356E-2</v>
      </c>
    </row>
    <row r="14471" spans="1:12">
      <c r="A14471" s="98" t="str">
        <f t="shared" si="1334"/>
        <v>D800-120</v>
      </c>
      <c r="B14471" s="98">
        <f t="shared" si="1337"/>
        <v>16</v>
      </c>
      <c r="C14471" s="98">
        <f t="shared" si="1338"/>
        <v>0</v>
      </c>
      <c r="D14471" s="98">
        <f t="shared" si="1339"/>
        <v>192</v>
      </c>
      <c r="E14471" s="98">
        <f t="shared" si="1336"/>
        <v>55</v>
      </c>
      <c r="F14471" s="397">
        <f>F14470+(E14471-E14470)*(F14473-F14470)/(E14473-E14470)</f>
        <v>4.7419666666666664</v>
      </c>
      <c r="G14471" s="98">
        <v>15</v>
      </c>
      <c r="H14471" s="491">
        <f>H14470+(E14471-E14470)*(H14473-H14470)/(E14473-E14470)</f>
        <v>0.46392133333333335</v>
      </c>
      <c r="I14471" s="492">
        <f>I14470+(E14471-E14470)*(I14473-I14470)/(E14473-E14470)</f>
        <v>10.233333333333333</v>
      </c>
      <c r="J14471" s="397">
        <f>J14470+(E14471-E14470)*(J14473-J14470)/(E14473-E14470)</f>
        <v>0.37119999999999997</v>
      </c>
      <c r="K14471" s="469">
        <f t="shared" si="1331"/>
        <v>10.221488700670514</v>
      </c>
      <c r="L14471" s="469">
        <f t="shared" si="1332"/>
        <v>-1.18446326628181E-2</v>
      </c>
    </row>
    <row r="14472" spans="1:12">
      <c r="A14472" s="98" t="str">
        <f t="shared" si="1334"/>
        <v>D800-120</v>
      </c>
      <c r="B14472" s="98">
        <f t="shared" si="1337"/>
        <v>16</v>
      </c>
      <c r="C14472" s="98">
        <f t="shared" si="1338"/>
        <v>0</v>
      </c>
      <c r="D14472" s="98">
        <f t="shared" si="1339"/>
        <v>192</v>
      </c>
      <c r="E14472" s="98">
        <f t="shared" si="1336"/>
        <v>56</v>
      </c>
      <c r="F14472" s="397">
        <f>F14470+(E14472-E14470)*(F14473-F14470)/(E14473-E14470)</f>
        <v>4.7524333333333333</v>
      </c>
      <c r="G14472" s="98">
        <v>15</v>
      </c>
      <c r="H14472" s="491">
        <f>H14470+(E14472-E14470)*(H14473-H14470)/(E14473-E14470)</f>
        <v>0.46272966666666665</v>
      </c>
      <c r="I14472" s="492">
        <f>I14470+(E14472-E14470)*(I14473-I14470)/(E14473-E14470)</f>
        <v>10.266666666666667</v>
      </c>
      <c r="J14472" s="397">
        <f>J14470+(E14472-E14470)*(J14473-J14470)/(E14473-E14470)</f>
        <v>0.36830000000000002</v>
      </c>
      <c r="K14472" s="469">
        <f t="shared" si="1331"/>
        <v>10.2704314758293</v>
      </c>
      <c r="L14472" s="469">
        <f t="shared" si="1332"/>
        <v>3.7648091626323321E-3</v>
      </c>
    </row>
    <row r="14473" spans="1:12">
      <c r="A14473" s="480" t="str">
        <f t="shared" si="1334"/>
        <v>D800-120</v>
      </c>
      <c r="B14473" s="480">
        <f t="shared" si="1337"/>
        <v>16</v>
      </c>
      <c r="C14473" s="480">
        <f t="shared" si="1338"/>
        <v>0</v>
      </c>
      <c r="D14473" s="480">
        <f t="shared" si="1339"/>
        <v>192</v>
      </c>
      <c r="E14473" s="480">
        <f t="shared" si="1336"/>
        <v>57</v>
      </c>
      <c r="F14473" s="484">
        <v>4.7629000000000001</v>
      </c>
      <c r="G14473" s="480">
        <v>15</v>
      </c>
      <c r="H14473" s="482">
        <v>0.461538</v>
      </c>
      <c r="I14473" s="483">
        <v>10.3</v>
      </c>
      <c r="J14473" s="484">
        <v>0.3654</v>
      </c>
      <c r="K14473" s="469">
        <f t="shared" si="1331"/>
        <v>10.319626986293652</v>
      </c>
      <c r="L14473" s="469">
        <f t="shared" si="1332"/>
        <v>1.9626986293651782E-2</v>
      </c>
    </row>
    <row r="14474" spans="1:12">
      <c r="A14474" s="98" t="str">
        <f t="shared" si="1334"/>
        <v>D800-120</v>
      </c>
      <c r="B14474" s="98">
        <f t="shared" si="1337"/>
        <v>16</v>
      </c>
      <c r="C14474" s="98">
        <f t="shared" si="1338"/>
        <v>0</v>
      </c>
      <c r="D14474" s="98">
        <f t="shared" si="1339"/>
        <v>192</v>
      </c>
      <c r="E14474" s="98">
        <f t="shared" si="1336"/>
        <v>58</v>
      </c>
      <c r="F14474" s="397">
        <f>F14473+(E14474-E14473)*(F14476-F14473)/(E14476-E14473)</f>
        <v>4.7733333333333334</v>
      </c>
      <c r="G14474" s="98">
        <v>15</v>
      </c>
      <c r="H14474" s="491">
        <f>H14473+(E14474-E14473)*(H14476-H14473)/(E14476-E14473)</f>
        <v>0.46034566666666665</v>
      </c>
      <c r="I14474" s="492">
        <f>I14473+(E14474-E14473)*(I14476-I14473)/(E14476-E14473)</f>
        <v>10.366666666666667</v>
      </c>
      <c r="J14474" s="397">
        <f>J14473+(E14474-E14473)*(J14476-J14473)/(E14476-E14473)</f>
        <v>0.36249999999999999</v>
      </c>
      <c r="K14474" s="469">
        <f t="shared" si="1331"/>
        <v>10.36901980178663</v>
      </c>
      <c r="L14474" s="469">
        <f t="shared" si="1332"/>
        <v>2.3531351199626016E-3</v>
      </c>
    </row>
    <row r="14475" spans="1:12">
      <c r="A14475" s="98" t="str">
        <f t="shared" si="1334"/>
        <v>D800-120</v>
      </c>
      <c r="B14475" s="98">
        <f t="shared" si="1337"/>
        <v>16</v>
      </c>
      <c r="C14475" s="98">
        <f t="shared" si="1338"/>
        <v>0</v>
      </c>
      <c r="D14475" s="98">
        <f t="shared" si="1339"/>
        <v>192</v>
      </c>
      <c r="E14475" s="98">
        <f t="shared" si="1336"/>
        <v>59</v>
      </c>
      <c r="F14475" s="397">
        <f>F14473+(E14475-E14473)*(F14476-F14473)/(E14476-E14473)</f>
        <v>4.7837666666666667</v>
      </c>
      <c r="G14475" s="98">
        <v>15</v>
      </c>
      <c r="H14475" s="491">
        <f>H14473+(E14475-E14473)*(H14476-H14473)/(E14476-E14473)</f>
        <v>0.45915333333333336</v>
      </c>
      <c r="I14475" s="492">
        <f>I14473+(E14475-E14473)*(I14476-I14473)/(E14476-E14473)</f>
        <v>10.433333333333334</v>
      </c>
      <c r="J14475" s="397">
        <f>J14473+(E14475-E14473)*(J14476-J14473)/(E14476-E14473)</f>
        <v>0.35960000000000003</v>
      </c>
      <c r="K14475" s="469">
        <f t="shared" ref="K14475:K14538" si="1340">F14475/H14475</f>
        <v>10.418669144657558</v>
      </c>
      <c r="L14475" s="469">
        <f t="shared" ref="L14475:L14538" si="1341">K14475-I14475</f>
        <v>-1.4664188675775236E-2</v>
      </c>
    </row>
    <row r="14476" spans="1:12">
      <c r="A14476" s="480" t="str">
        <f t="shared" si="1334"/>
        <v>D800-120</v>
      </c>
      <c r="B14476" s="480">
        <f t="shared" si="1337"/>
        <v>16</v>
      </c>
      <c r="C14476" s="480">
        <f t="shared" si="1338"/>
        <v>0</v>
      </c>
      <c r="D14476" s="480">
        <f t="shared" si="1339"/>
        <v>192</v>
      </c>
      <c r="E14476" s="480">
        <f t="shared" si="1336"/>
        <v>60</v>
      </c>
      <c r="F14476" s="484">
        <v>4.7942</v>
      </c>
      <c r="G14476" s="480">
        <v>15</v>
      </c>
      <c r="H14476" s="482">
        <v>0.45796100000000001</v>
      </c>
      <c r="I14476" s="483">
        <v>10.5</v>
      </c>
      <c r="J14476" s="484">
        <v>0.35670000000000002</v>
      </c>
      <c r="K14476" s="469">
        <f t="shared" si="1340"/>
        <v>10.468577018567084</v>
      </c>
      <c r="L14476" s="469">
        <f t="shared" si="1341"/>
        <v>-3.142298143291633E-2</v>
      </c>
    </row>
    <row r="14477" spans="1:12">
      <c r="A14477" s="98" t="str">
        <f t="shared" si="1334"/>
        <v>D800-120</v>
      </c>
      <c r="B14477" s="98">
        <f t="shared" si="1337"/>
        <v>16</v>
      </c>
      <c r="C14477" s="98">
        <f t="shared" si="1338"/>
        <v>0</v>
      </c>
      <c r="D14477" s="98">
        <f t="shared" si="1339"/>
        <v>192</v>
      </c>
      <c r="E14477" s="98">
        <f t="shared" si="1336"/>
        <v>61</v>
      </c>
      <c r="F14477" s="397">
        <f>F14476+(E14477-E14476)*(F14479-F14476)/(E14479-E14476)</f>
        <v>4.8045333333333335</v>
      </c>
      <c r="G14477" s="98">
        <v>15</v>
      </c>
      <c r="H14477" s="491">
        <f>H14476+(E14477-E14476)*(H14479-H14476)/(E14479-E14476)</f>
        <v>0.45676766666666668</v>
      </c>
      <c r="I14477" s="492">
        <f>I14476+(E14477-E14476)*(I14479-I14476)/(E14479-E14476)</f>
        <v>10.533333333333333</v>
      </c>
      <c r="J14477" s="397">
        <f>J14476+(E14477-E14476)*(J14479-J14476)/(E14479-E14476)</f>
        <v>0.3538</v>
      </c>
      <c r="K14477" s="469">
        <f t="shared" si="1340"/>
        <v>10.518549547070977</v>
      </c>
      <c r="L14477" s="469">
        <f t="shared" si="1341"/>
        <v>-1.4783786262356102E-2</v>
      </c>
    </row>
    <row r="14478" spans="1:12">
      <c r="A14478" s="98" t="str">
        <f t="shared" si="1334"/>
        <v>D800-120</v>
      </c>
      <c r="B14478" s="98">
        <f t="shared" si="1337"/>
        <v>16</v>
      </c>
      <c r="C14478" s="98">
        <f t="shared" si="1338"/>
        <v>0</v>
      </c>
      <c r="D14478" s="98">
        <f t="shared" si="1339"/>
        <v>192</v>
      </c>
      <c r="E14478" s="98">
        <f t="shared" si="1336"/>
        <v>62</v>
      </c>
      <c r="F14478" s="397">
        <f>F14476+(E14478-E14476)*(F14479-F14476)/(E14479-E14476)</f>
        <v>4.8148666666666662</v>
      </c>
      <c r="G14478" s="98">
        <v>15</v>
      </c>
      <c r="H14478" s="491">
        <f>H14476+(E14478-E14476)*(H14479-H14476)/(E14479-E14476)</f>
        <v>0.4555743333333333</v>
      </c>
      <c r="I14478" s="492">
        <f>I14476+(E14478-E14476)*(I14479-I14476)/(E14479-E14476)</f>
        <v>10.566666666666666</v>
      </c>
      <c r="J14478" s="397">
        <f>J14476+(E14478-E14476)*(J14479-J14476)/(E14479-E14476)</f>
        <v>0.35089999999999999</v>
      </c>
      <c r="K14478" s="469">
        <f t="shared" si="1340"/>
        <v>10.568783872079418</v>
      </c>
      <c r="L14478" s="469">
        <f t="shared" si="1341"/>
        <v>2.1172054127518436E-3</v>
      </c>
    </row>
    <row r="14479" spans="1:12">
      <c r="A14479" s="480" t="str">
        <f t="shared" si="1334"/>
        <v>D800-120</v>
      </c>
      <c r="B14479" s="480">
        <f t="shared" si="1337"/>
        <v>16</v>
      </c>
      <c r="C14479" s="480">
        <f t="shared" si="1338"/>
        <v>0</v>
      </c>
      <c r="D14479" s="480">
        <f t="shared" si="1339"/>
        <v>192</v>
      </c>
      <c r="E14479" s="480">
        <f t="shared" si="1336"/>
        <v>63</v>
      </c>
      <c r="F14479" s="484">
        <v>4.8251999999999997</v>
      </c>
      <c r="G14479" s="480">
        <v>15</v>
      </c>
      <c r="H14479" s="482">
        <v>0.45438099999999998</v>
      </c>
      <c r="I14479" s="483">
        <v>10.6</v>
      </c>
      <c r="J14479" s="484">
        <v>0.34799999999999998</v>
      </c>
      <c r="K14479" s="469">
        <f t="shared" si="1340"/>
        <v>10.61928205624795</v>
      </c>
      <c r="L14479" s="469">
        <f t="shared" si="1341"/>
        <v>1.9282056247950763E-2</v>
      </c>
    </row>
    <row r="14480" spans="1:12">
      <c r="A14480" s="98" t="str">
        <f t="shared" si="1334"/>
        <v>D800-120</v>
      </c>
      <c r="B14480" s="98">
        <f t="shared" si="1337"/>
        <v>16</v>
      </c>
      <c r="C14480" s="98">
        <f t="shared" si="1338"/>
        <v>0</v>
      </c>
      <c r="D14480" s="98">
        <f t="shared" si="1339"/>
        <v>192</v>
      </c>
      <c r="E14480" s="98">
        <f t="shared" si="1336"/>
        <v>64</v>
      </c>
      <c r="F14480" s="397">
        <f>F14479+(E14480-E14479)*(F14482-F14479)/(E14482-E14479)</f>
        <v>4.8354666666666661</v>
      </c>
      <c r="G14480" s="98">
        <v>15</v>
      </c>
      <c r="H14480" s="491">
        <f>H14479+(E14480-E14479)*(H14482-H14479)/(E14482-E14479)</f>
        <v>0.4531863333333333</v>
      </c>
      <c r="I14480" s="492">
        <f>I14479+(E14480-E14479)*(I14482-I14479)/(E14482-E14479)</f>
        <v>10.666666666666666</v>
      </c>
      <c r="J14480" s="397">
        <f>J14479+(E14480-E14479)*(J14482-J14479)/(E14482-E14479)</f>
        <v>0.34509999999999996</v>
      </c>
      <c r="K14480" s="469">
        <f t="shared" si="1340"/>
        <v>10.669930470100967</v>
      </c>
      <c r="L14480" s="469">
        <f t="shared" si="1341"/>
        <v>3.2638034343008826E-3</v>
      </c>
    </row>
    <row r="14481" spans="1:12">
      <c r="A14481" s="98" t="str">
        <f t="shared" si="1334"/>
        <v>D800-120</v>
      </c>
      <c r="B14481" s="98">
        <f t="shared" si="1337"/>
        <v>16</v>
      </c>
      <c r="C14481" s="98">
        <f t="shared" si="1338"/>
        <v>0</v>
      </c>
      <c r="D14481" s="98">
        <f t="shared" si="1339"/>
        <v>192</v>
      </c>
      <c r="E14481" s="98">
        <f t="shared" si="1336"/>
        <v>65</v>
      </c>
      <c r="F14481" s="397">
        <f>F14479+(E14481-E14479)*(F14482-F14479)/(E14482-E14479)</f>
        <v>4.8457333333333334</v>
      </c>
      <c r="G14481" s="98">
        <v>15</v>
      </c>
      <c r="H14481" s="491">
        <f>H14479+(E14481-E14479)*(H14482-H14479)/(E14482-E14479)</f>
        <v>0.45199166666666668</v>
      </c>
      <c r="I14481" s="492">
        <f>I14479+(E14481-E14479)*(I14482-I14479)/(E14482-E14479)</f>
        <v>10.733333333333334</v>
      </c>
      <c r="J14481" s="397">
        <f>J14479+(E14481-E14479)*(J14482-J14479)/(E14482-E14479)</f>
        <v>0.3422</v>
      </c>
      <c r="K14481" s="469">
        <f t="shared" si="1340"/>
        <v>10.720846623278453</v>
      </c>
      <c r="L14481" s="469">
        <f t="shared" si="1341"/>
        <v>-1.2486710054881556E-2</v>
      </c>
    </row>
    <row r="14482" spans="1:12">
      <c r="A14482" s="480" t="str">
        <f t="shared" si="1334"/>
        <v>D800-120</v>
      </c>
      <c r="B14482" s="480">
        <f t="shared" si="1337"/>
        <v>16</v>
      </c>
      <c r="C14482" s="480">
        <f t="shared" si="1338"/>
        <v>0</v>
      </c>
      <c r="D14482" s="480">
        <f t="shared" si="1339"/>
        <v>192</v>
      </c>
      <c r="E14482" s="480">
        <f t="shared" si="1336"/>
        <v>66</v>
      </c>
      <c r="F14482" s="484">
        <v>4.8559999999999999</v>
      </c>
      <c r="G14482" s="480">
        <v>15</v>
      </c>
      <c r="H14482" s="482">
        <v>0.450797</v>
      </c>
      <c r="I14482" s="483">
        <v>10.8</v>
      </c>
      <c r="J14482" s="484">
        <v>0.33929999999999999</v>
      </c>
      <c r="K14482" s="469">
        <f t="shared" si="1340"/>
        <v>10.772032644405353</v>
      </c>
      <c r="L14482" s="469">
        <f t="shared" si="1341"/>
        <v>-2.7967355594647358E-2</v>
      </c>
    </row>
    <row r="14483" spans="1:12">
      <c r="A14483" s="98" t="str">
        <f t="shared" si="1334"/>
        <v>D800-120</v>
      </c>
      <c r="B14483" s="98">
        <f t="shared" si="1337"/>
        <v>16</v>
      </c>
      <c r="C14483" s="98">
        <f t="shared" si="1338"/>
        <v>0</v>
      </c>
      <c r="D14483" s="98">
        <f t="shared" si="1339"/>
        <v>192</v>
      </c>
      <c r="E14483" s="98">
        <f t="shared" si="1336"/>
        <v>67</v>
      </c>
      <c r="F14483" s="397">
        <f>F14482+(E14483-E14482)*(F14485-F14482)/(E14485-E14482)</f>
        <v>4.8662000000000001</v>
      </c>
      <c r="G14483" s="98">
        <v>15</v>
      </c>
      <c r="H14483" s="491">
        <f>H14482+(E14483-E14482)*(H14485-H14482)/(E14485-E14482)</f>
        <v>0.44960066666666665</v>
      </c>
      <c r="I14483" s="492">
        <f>I14482+(E14483-E14482)*(I14485-I14482)/(E14485-E14482)</f>
        <v>10.833333333333334</v>
      </c>
      <c r="J14483" s="397">
        <f>J14482+(E14483-E14482)*(J14485-J14482)/(E14485-E14482)</f>
        <v>0.33629999999999999</v>
      </c>
      <c r="K14483" s="469">
        <f t="shared" si="1340"/>
        <v>10.823382527605979</v>
      </c>
      <c r="L14483" s="469">
        <f t="shared" si="1341"/>
        <v>-9.950805727354961E-3</v>
      </c>
    </row>
    <row r="14484" spans="1:12">
      <c r="A14484" s="98" t="str">
        <f t="shared" si="1334"/>
        <v>D800-120</v>
      </c>
      <c r="B14484" s="98">
        <f t="shared" si="1337"/>
        <v>16</v>
      </c>
      <c r="C14484" s="98">
        <f t="shared" si="1338"/>
        <v>0</v>
      </c>
      <c r="D14484" s="98">
        <f t="shared" si="1339"/>
        <v>192</v>
      </c>
      <c r="E14484" s="98">
        <f t="shared" si="1336"/>
        <v>68</v>
      </c>
      <c r="F14484" s="397">
        <f>F14482+(E14484-E14482)*(F14485-F14482)/(E14485-E14482)</f>
        <v>4.8763999999999994</v>
      </c>
      <c r="G14484" s="98">
        <v>15</v>
      </c>
      <c r="H14484" s="491">
        <f>H14482+(E14484-E14482)*(H14485-H14482)/(E14485-E14482)</f>
        <v>0.44840433333333335</v>
      </c>
      <c r="I14484" s="492">
        <f>I14482+(E14484-E14482)*(I14485-I14482)/(E14485-E14482)</f>
        <v>10.866666666666667</v>
      </c>
      <c r="J14484" s="397">
        <f>J14482+(E14484-E14482)*(J14485-J14482)/(E14485-E14482)</f>
        <v>0.33329999999999999</v>
      </c>
      <c r="K14484" s="469">
        <f t="shared" si="1340"/>
        <v>10.875006411624032</v>
      </c>
      <c r="L14484" s="469">
        <f t="shared" si="1341"/>
        <v>8.3397449573645588E-3</v>
      </c>
    </row>
    <row r="14485" spans="1:12">
      <c r="A14485" s="480" t="str">
        <f t="shared" si="1334"/>
        <v>D800-120</v>
      </c>
      <c r="B14485" s="480">
        <f t="shared" si="1337"/>
        <v>16</v>
      </c>
      <c r="C14485" s="480">
        <f t="shared" si="1338"/>
        <v>0</v>
      </c>
      <c r="D14485" s="480">
        <f t="shared" si="1339"/>
        <v>192</v>
      </c>
      <c r="E14485" s="480">
        <f t="shared" si="1336"/>
        <v>69</v>
      </c>
      <c r="F14485" s="484">
        <v>4.8865999999999996</v>
      </c>
      <c r="G14485" s="480">
        <v>15</v>
      </c>
      <c r="H14485" s="482">
        <v>0.44720799999999999</v>
      </c>
      <c r="I14485" s="483">
        <v>10.9</v>
      </c>
      <c r="J14485" s="484">
        <v>0.33029999999999998</v>
      </c>
      <c r="K14485" s="469">
        <f t="shared" si="1340"/>
        <v>10.926906495411531</v>
      </c>
      <c r="L14485" s="469">
        <f t="shared" si="1341"/>
        <v>2.6906495411530784E-2</v>
      </c>
    </row>
    <row r="14486" spans="1:12">
      <c r="A14486" s="98" t="str">
        <f t="shared" si="1334"/>
        <v>D800-120</v>
      </c>
      <c r="B14486" s="98">
        <f t="shared" si="1337"/>
        <v>16</v>
      </c>
      <c r="C14486" s="98">
        <f t="shared" si="1338"/>
        <v>0</v>
      </c>
      <c r="D14486" s="98">
        <f t="shared" si="1339"/>
        <v>192</v>
      </c>
      <c r="E14486" s="98">
        <f t="shared" si="1336"/>
        <v>70</v>
      </c>
      <c r="F14486" s="397">
        <f>F14485+(E14486-E14485)*(F14488-F14485)/(E14488-E14485)</f>
        <v>4.8967666666666663</v>
      </c>
      <c r="G14486" s="98">
        <v>15</v>
      </c>
      <c r="H14486" s="491">
        <f>H14485+(E14486-E14485)*(H14488-H14485)/(E14488-E14485)</f>
        <v>0.44600899999999999</v>
      </c>
      <c r="I14486" s="492">
        <f>I14485+(E14486-E14485)*(I14488-I14485)/(E14488-E14485)</f>
        <v>10.966666666666667</v>
      </c>
      <c r="J14486" s="397">
        <f>J14485+(E14486-E14485)*(J14488-J14485)/(E14488-E14485)</f>
        <v>0.32750000000000001</v>
      </c>
      <c r="K14486" s="469">
        <f t="shared" si="1340"/>
        <v>10.979075908034741</v>
      </c>
      <c r="L14486" s="469">
        <f t="shared" si="1341"/>
        <v>1.2409241368073864E-2</v>
      </c>
    </row>
    <row r="14487" spans="1:12">
      <c r="A14487" s="98" t="str">
        <f t="shared" si="1334"/>
        <v>D800-120</v>
      </c>
      <c r="B14487" s="98">
        <f t="shared" si="1337"/>
        <v>16</v>
      </c>
      <c r="C14487" s="98">
        <f t="shared" si="1338"/>
        <v>0</v>
      </c>
      <c r="D14487" s="98">
        <f t="shared" si="1339"/>
        <v>192</v>
      </c>
      <c r="E14487" s="98">
        <f t="shared" si="1336"/>
        <v>71</v>
      </c>
      <c r="F14487" s="397">
        <f>F14485+(E14487-E14485)*(F14488-F14485)/(E14488-E14485)</f>
        <v>4.9069333333333329</v>
      </c>
      <c r="G14487" s="98">
        <v>15</v>
      </c>
      <c r="H14487" s="491">
        <f>H14485+(E14487-E14485)*(H14488-H14485)/(E14488-E14485)</f>
        <v>0.44480999999999998</v>
      </c>
      <c r="I14487" s="492">
        <f>I14485+(E14487-E14485)*(I14488-I14485)/(E14488-E14485)</f>
        <v>11.033333333333333</v>
      </c>
      <c r="J14487" s="397">
        <f>J14485+(E14487-E14485)*(J14488-J14485)/(E14488-E14485)</f>
        <v>0.32469999999999999</v>
      </c>
      <c r="K14487" s="469">
        <f t="shared" si="1340"/>
        <v>11.031526569396672</v>
      </c>
      <c r="L14487" s="469">
        <f t="shared" si="1341"/>
        <v>-1.8067639366616817E-3</v>
      </c>
    </row>
    <row r="14488" spans="1:12">
      <c r="A14488" s="480" t="str">
        <f t="shared" si="1334"/>
        <v>D800-120</v>
      </c>
      <c r="B14488" s="480">
        <f t="shared" si="1337"/>
        <v>16</v>
      </c>
      <c r="C14488" s="480">
        <f t="shared" si="1338"/>
        <v>0</v>
      </c>
      <c r="D14488" s="480">
        <f t="shared" si="1339"/>
        <v>192</v>
      </c>
      <c r="E14488" s="480">
        <f t="shared" si="1336"/>
        <v>72</v>
      </c>
      <c r="F14488" s="484">
        <v>4.9170999999999996</v>
      </c>
      <c r="G14488" s="480">
        <v>15</v>
      </c>
      <c r="H14488" s="482">
        <v>0.44361099999999998</v>
      </c>
      <c r="I14488" s="483">
        <v>11.1</v>
      </c>
      <c r="J14488" s="484">
        <v>0.32190000000000002</v>
      </c>
      <c r="K14488" s="469">
        <f t="shared" si="1340"/>
        <v>11.084260759990171</v>
      </c>
      <c r="L14488" s="469">
        <f t="shared" si="1341"/>
        <v>-1.5739240009828848E-2</v>
      </c>
    </row>
    <row r="14489" spans="1:12">
      <c r="A14489" s="98" t="str">
        <f t="shared" si="1334"/>
        <v>D800-120</v>
      </c>
      <c r="B14489" s="98">
        <f t="shared" si="1337"/>
        <v>16</v>
      </c>
      <c r="C14489" s="98">
        <f t="shared" si="1338"/>
        <v>0</v>
      </c>
      <c r="D14489" s="98">
        <f t="shared" si="1339"/>
        <v>192</v>
      </c>
      <c r="E14489" s="98">
        <f t="shared" si="1336"/>
        <v>73</v>
      </c>
      <c r="F14489" s="397">
        <f>F14488+(E14489-E14488)*(F14491-F14488)/(E14491-E14488)</f>
        <v>4.9271666666666665</v>
      </c>
      <c r="G14489" s="98">
        <v>15</v>
      </c>
      <c r="H14489" s="491">
        <f>H14488+(E14489-E14488)*(H14491-H14488)/(E14491-E14488)</f>
        <v>0.44240966666666665</v>
      </c>
      <c r="I14489" s="492">
        <f>I14488+(E14489-E14488)*(I14491-I14488)/(E14491-E14488)</f>
        <v>11.133333333333333</v>
      </c>
      <c r="J14489" s="397">
        <f>J14488+(E14489-E14488)*(J14491-J14488)/(E14491-E14488)</f>
        <v>0.31900000000000001</v>
      </c>
      <c r="K14489" s="469">
        <f t="shared" si="1340"/>
        <v>11.137113489834837</v>
      </c>
      <c r="L14489" s="469">
        <f t="shared" si="1341"/>
        <v>3.780156501504095E-3</v>
      </c>
    </row>
    <row r="14490" spans="1:12">
      <c r="A14490" s="98" t="str">
        <f t="shared" si="1334"/>
        <v>D800-120</v>
      </c>
      <c r="B14490" s="98">
        <f t="shared" si="1337"/>
        <v>16</v>
      </c>
      <c r="C14490" s="98">
        <f t="shared" si="1338"/>
        <v>0</v>
      </c>
      <c r="D14490" s="98">
        <f t="shared" si="1339"/>
        <v>192</v>
      </c>
      <c r="E14490" s="98">
        <f t="shared" si="1336"/>
        <v>74</v>
      </c>
      <c r="F14490" s="397">
        <f>F14488+(E14490-E14488)*(F14491-F14488)/(E14491-E14488)</f>
        <v>4.9372333333333334</v>
      </c>
      <c r="G14490" s="98">
        <v>15</v>
      </c>
      <c r="H14490" s="491">
        <f>H14488+(E14490-E14488)*(H14491-H14488)/(E14491-E14488)</f>
        <v>0.44120833333333331</v>
      </c>
      <c r="I14490" s="492">
        <f>I14488+(E14490-E14488)*(I14491-I14488)/(E14491-E14488)</f>
        <v>11.166666666666666</v>
      </c>
      <c r="J14490" s="397">
        <f>J14488+(E14490-E14488)*(J14491-J14488)/(E14491-E14488)</f>
        <v>0.31609999999999999</v>
      </c>
      <c r="K14490" s="469">
        <f t="shared" si="1340"/>
        <v>11.190254037208424</v>
      </c>
      <c r="L14490" s="469">
        <f t="shared" si="1341"/>
        <v>2.358737054175819E-2</v>
      </c>
    </row>
    <row r="14491" spans="1:12">
      <c r="A14491" s="480" t="str">
        <f t="shared" si="1334"/>
        <v>D800-120</v>
      </c>
      <c r="B14491" s="480">
        <f t="shared" si="1337"/>
        <v>16</v>
      </c>
      <c r="C14491" s="480">
        <f t="shared" si="1338"/>
        <v>0</v>
      </c>
      <c r="D14491" s="480">
        <f t="shared" si="1339"/>
        <v>192</v>
      </c>
      <c r="E14491" s="480">
        <f t="shared" si="1336"/>
        <v>75</v>
      </c>
      <c r="F14491" s="484">
        <v>4.9473000000000003</v>
      </c>
      <c r="G14491" s="480">
        <v>15</v>
      </c>
      <c r="H14491" s="482">
        <v>0.44000699999999998</v>
      </c>
      <c r="I14491" s="483">
        <v>11.2</v>
      </c>
      <c r="J14491" s="484">
        <v>0.31319999999999998</v>
      </c>
      <c r="K14491" s="469">
        <f t="shared" si="1340"/>
        <v>11.243684759560644</v>
      </c>
      <c r="L14491" s="469">
        <f t="shared" si="1341"/>
        <v>4.3684759560644437E-2</v>
      </c>
    </row>
    <row r="14492" spans="1:12">
      <c r="A14492" s="98" t="str">
        <f t="shared" si="1334"/>
        <v>D800-120</v>
      </c>
      <c r="B14492" s="98">
        <f t="shared" si="1337"/>
        <v>16</v>
      </c>
      <c r="C14492" s="98">
        <f t="shared" si="1338"/>
        <v>0</v>
      </c>
      <c r="D14492" s="98">
        <f t="shared" si="1339"/>
        <v>192</v>
      </c>
      <c r="E14492" s="98">
        <f t="shared" si="1336"/>
        <v>76</v>
      </c>
      <c r="F14492" s="397">
        <f>F14491+(E14492-E14491)*(F14494-F14491)/(E14494-E14491)</f>
        <v>4.9573333333333336</v>
      </c>
      <c r="G14492" s="98">
        <v>15</v>
      </c>
      <c r="H14492" s="491">
        <f>H14491+(E14492-E14491)*(H14494-H14491)/(E14494-E14491)</f>
        <v>0.438803</v>
      </c>
      <c r="I14492" s="492">
        <f>I14491+(E14492-E14491)*(I14494-I14491)/(E14494-E14491)</f>
        <v>11.266666666666666</v>
      </c>
      <c r="J14492" s="397">
        <f>J14491+(E14492-E14491)*(J14494-J14491)/(E14494-E14491)</f>
        <v>0.31029999999999996</v>
      </c>
      <c r="K14492" s="469">
        <f t="shared" si="1340"/>
        <v>11.297400731839421</v>
      </c>
      <c r="L14492" s="469">
        <f t="shared" si="1341"/>
        <v>3.073406517275501E-2</v>
      </c>
    </row>
    <row r="14493" spans="1:12">
      <c r="A14493" s="98" t="str">
        <f t="shared" ref="A14493:A14536" si="1342">A14492</f>
        <v>D800-120</v>
      </c>
      <c r="B14493" s="98">
        <f t="shared" si="1337"/>
        <v>16</v>
      </c>
      <c r="C14493" s="98">
        <f t="shared" si="1338"/>
        <v>0</v>
      </c>
      <c r="D14493" s="98">
        <f t="shared" ref="D14493:D14524" si="1343">D14492</f>
        <v>192</v>
      </c>
      <c r="E14493" s="98">
        <f t="shared" ref="E14493:E14536" si="1344">E14492+1</f>
        <v>77</v>
      </c>
      <c r="F14493" s="397">
        <f>F14491+(E14493-E14491)*(F14494-F14491)/(E14494-E14491)</f>
        <v>4.9673666666666669</v>
      </c>
      <c r="G14493" s="98">
        <v>15</v>
      </c>
      <c r="H14493" s="491">
        <f>H14491+(E14493-E14491)*(H14494-H14491)/(E14494-E14491)</f>
        <v>0.43759899999999996</v>
      </c>
      <c r="I14493" s="492">
        <f>I14491+(E14493-E14491)*(I14494-I14491)/(E14494-E14491)</f>
        <v>11.333333333333334</v>
      </c>
      <c r="J14493" s="397">
        <f>J14491+(E14493-E14491)*(J14494-J14491)/(E14494-E14491)</f>
        <v>0.30740000000000001</v>
      </c>
      <c r="K14493" s="469">
        <f t="shared" si="1340"/>
        <v>11.351412289942772</v>
      </c>
      <c r="L14493" s="469">
        <f t="shared" si="1341"/>
        <v>1.8078956609437924E-2</v>
      </c>
    </row>
    <row r="14494" spans="1:12">
      <c r="A14494" s="480" t="str">
        <f t="shared" si="1342"/>
        <v>D800-120</v>
      </c>
      <c r="B14494" s="480">
        <f t="shared" si="1337"/>
        <v>16</v>
      </c>
      <c r="C14494" s="480">
        <f t="shared" si="1338"/>
        <v>0</v>
      </c>
      <c r="D14494" s="480">
        <f t="shared" si="1343"/>
        <v>192</v>
      </c>
      <c r="E14494" s="480">
        <f t="shared" si="1344"/>
        <v>78</v>
      </c>
      <c r="F14494" s="484">
        <v>4.9774000000000003</v>
      </c>
      <c r="G14494" s="480">
        <v>15</v>
      </c>
      <c r="H14494" s="482">
        <v>0.43639499999999998</v>
      </c>
      <c r="I14494" s="483">
        <v>11.4</v>
      </c>
      <c r="J14494" s="484">
        <v>0.30449999999999999</v>
      </c>
      <c r="K14494" s="469">
        <f t="shared" si="1340"/>
        <v>11.405721880406514</v>
      </c>
      <c r="L14494" s="469">
        <f t="shared" si="1341"/>
        <v>5.7218804065133355E-3</v>
      </c>
    </row>
    <row r="14495" spans="1:12">
      <c r="A14495" s="98" t="str">
        <f t="shared" si="1342"/>
        <v>D800-120</v>
      </c>
      <c r="B14495" s="98">
        <f t="shared" si="1337"/>
        <v>16</v>
      </c>
      <c r="C14495" s="98">
        <f t="shared" si="1338"/>
        <v>0</v>
      </c>
      <c r="D14495" s="98">
        <f t="shared" si="1343"/>
        <v>192</v>
      </c>
      <c r="E14495" s="98">
        <f t="shared" si="1344"/>
        <v>79</v>
      </c>
      <c r="F14495" s="397">
        <f>F14494+(E14495-E14494)*(F14497-F14494)/(E14497-E14494)</f>
        <v>4.9873666666666665</v>
      </c>
      <c r="G14495" s="98">
        <v>15</v>
      </c>
      <c r="H14495" s="491">
        <f>H14494+(E14495-E14494)*(H14497-H14494)/(E14497-E14494)</f>
        <v>0.43518699999999999</v>
      </c>
      <c r="I14495" s="492">
        <f>I14494+(E14495-E14494)*(I14497-I14494)/(E14497-E14494)</f>
        <v>11.466666666666667</v>
      </c>
      <c r="J14495" s="397">
        <f>J14494+(E14495-E14494)*(J14497-J14494)/(E14497-E14494)</f>
        <v>0.30159999999999998</v>
      </c>
      <c r="K14495" s="469">
        <f t="shared" si="1340"/>
        <v>11.460284123070466</v>
      </c>
      <c r="L14495" s="469">
        <f t="shared" si="1341"/>
        <v>-6.3825435962012733E-3</v>
      </c>
    </row>
    <row r="14496" spans="1:12">
      <c r="A14496" s="98" t="str">
        <f t="shared" si="1342"/>
        <v>D800-120</v>
      </c>
      <c r="B14496" s="98">
        <f t="shared" si="1337"/>
        <v>16</v>
      </c>
      <c r="C14496" s="98">
        <f t="shared" si="1338"/>
        <v>0</v>
      </c>
      <c r="D14496" s="98">
        <f t="shared" si="1343"/>
        <v>192</v>
      </c>
      <c r="E14496" s="98">
        <f t="shared" si="1344"/>
        <v>80</v>
      </c>
      <c r="F14496" s="397">
        <f>F14494+(E14496-E14494)*(F14497-F14494)/(E14497-E14494)</f>
        <v>4.9973333333333336</v>
      </c>
      <c r="G14496" s="98">
        <v>15</v>
      </c>
      <c r="H14496" s="491">
        <f>H14494+(E14496-E14494)*(H14497-H14494)/(E14497-E14494)</f>
        <v>0.433979</v>
      </c>
      <c r="I14496" s="492">
        <f>I14494+(E14496-E14494)*(I14497-I14494)/(E14497-E14494)</f>
        <v>11.533333333333333</v>
      </c>
      <c r="J14496" s="397">
        <f>J14494+(E14496-E14494)*(J14497-J14494)/(E14497-E14494)</f>
        <v>0.29870000000000002</v>
      </c>
      <c r="K14496" s="469">
        <f t="shared" si="1340"/>
        <v>11.515150118630933</v>
      </c>
      <c r="L14496" s="469">
        <f t="shared" si="1341"/>
        <v>-1.8183214702400363E-2</v>
      </c>
    </row>
    <row r="14497" spans="1:12">
      <c r="A14497" s="480" t="str">
        <f t="shared" si="1342"/>
        <v>D800-120</v>
      </c>
      <c r="B14497" s="480">
        <f t="shared" si="1337"/>
        <v>16</v>
      </c>
      <c r="C14497" s="480">
        <f t="shared" si="1338"/>
        <v>0</v>
      </c>
      <c r="D14497" s="480">
        <f t="shared" si="1343"/>
        <v>192</v>
      </c>
      <c r="E14497" s="480">
        <f t="shared" si="1344"/>
        <v>81</v>
      </c>
      <c r="F14497" s="484">
        <v>5.0072999999999999</v>
      </c>
      <c r="G14497" s="480">
        <v>15</v>
      </c>
      <c r="H14497" s="482">
        <v>0.43277100000000002</v>
      </c>
      <c r="I14497" s="483">
        <v>11.6</v>
      </c>
      <c r="J14497" s="484">
        <v>0.29580000000000001</v>
      </c>
      <c r="K14497" s="469">
        <f t="shared" si="1340"/>
        <v>11.570322410697573</v>
      </c>
      <c r="L14497" s="469">
        <f t="shared" si="1341"/>
        <v>-2.967758930242681E-2</v>
      </c>
    </row>
    <row r="14498" spans="1:12">
      <c r="A14498" s="98" t="str">
        <f t="shared" si="1342"/>
        <v>D800-120</v>
      </c>
      <c r="B14498" s="98">
        <f t="shared" si="1337"/>
        <v>16</v>
      </c>
      <c r="C14498" s="98">
        <f t="shared" si="1338"/>
        <v>0</v>
      </c>
      <c r="D14498" s="98">
        <f t="shared" si="1343"/>
        <v>192</v>
      </c>
      <c r="E14498" s="98">
        <f t="shared" si="1344"/>
        <v>82</v>
      </c>
      <c r="F14498" s="397">
        <f>F14497+(E14498-E14497)*(F14500-F14497)/(E14500-E14497)</f>
        <v>5.0171999999999999</v>
      </c>
      <c r="G14498" s="98">
        <v>15</v>
      </c>
      <c r="H14498" s="491">
        <f>H14497+(E14498-E14497)*(H14500-H14497)/(E14500-E14497)</f>
        <v>0.43155966666666667</v>
      </c>
      <c r="I14498" s="492">
        <f>I14497+(E14498-E14497)*(I14500-I14497)/(E14500-E14497)</f>
        <v>11.633333333333333</v>
      </c>
      <c r="J14498" s="397">
        <f>J14497+(E14498-E14497)*(J14500-J14497)/(E14500-E14497)</f>
        <v>0.29289999999999999</v>
      </c>
      <c r="K14498" s="469">
        <f t="shared" si="1340"/>
        <v>11.625738889717065</v>
      </c>
      <c r="L14498" s="469">
        <f t="shared" si="1341"/>
        <v>-7.5944436162682649E-3</v>
      </c>
    </row>
    <row r="14499" spans="1:12">
      <c r="A14499" s="98" t="str">
        <f t="shared" si="1342"/>
        <v>D800-120</v>
      </c>
      <c r="B14499" s="98">
        <f t="shared" si="1337"/>
        <v>16</v>
      </c>
      <c r="C14499" s="98">
        <f t="shared" si="1338"/>
        <v>0</v>
      </c>
      <c r="D14499" s="98">
        <f t="shared" si="1343"/>
        <v>192</v>
      </c>
      <c r="E14499" s="98">
        <f t="shared" si="1344"/>
        <v>83</v>
      </c>
      <c r="F14499" s="397">
        <f>F14497+(E14499-E14497)*(F14500-F14497)/(E14500-E14497)</f>
        <v>5.0270999999999999</v>
      </c>
      <c r="G14499" s="98">
        <v>15</v>
      </c>
      <c r="H14499" s="491">
        <f>H14497+(E14499-E14497)*(H14500-H14497)/(E14500-E14497)</f>
        <v>0.43034833333333333</v>
      </c>
      <c r="I14499" s="492">
        <f>I14497+(E14499-E14497)*(I14500-I14497)/(E14500-E14497)</f>
        <v>11.666666666666666</v>
      </c>
      <c r="J14499" s="397">
        <f>J14497+(E14499-E14497)*(J14500-J14497)/(E14500-E14497)</f>
        <v>0.29000000000000004</v>
      </c>
      <c r="K14499" s="469">
        <f t="shared" si="1340"/>
        <v>11.681467338473873</v>
      </c>
      <c r="L14499" s="469">
        <f t="shared" si="1341"/>
        <v>1.4800671807206456E-2</v>
      </c>
    </row>
    <row r="14500" spans="1:12">
      <c r="A14500" s="480" t="str">
        <f t="shared" si="1342"/>
        <v>D800-120</v>
      </c>
      <c r="B14500" s="480">
        <f t="shared" si="1337"/>
        <v>16</v>
      </c>
      <c r="C14500" s="480">
        <f t="shared" si="1338"/>
        <v>0</v>
      </c>
      <c r="D14500" s="480">
        <f t="shared" si="1343"/>
        <v>192</v>
      </c>
      <c r="E14500" s="480">
        <f t="shared" si="1344"/>
        <v>84</v>
      </c>
      <c r="F14500" s="484">
        <v>5.0369999999999999</v>
      </c>
      <c r="G14500" s="480">
        <v>15</v>
      </c>
      <c r="H14500" s="482">
        <v>0.42913699999999999</v>
      </c>
      <c r="I14500" s="483">
        <v>11.7</v>
      </c>
      <c r="J14500" s="484">
        <v>0.28710000000000002</v>
      </c>
      <c r="K14500" s="469">
        <f t="shared" si="1340"/>
        <v>11.737510398777081</v>
      </c>
      <c r="L14500" s="469">
        <f t="shared" si="1341"/>
        <v>3.7510398777081733E-2</v>
      </c>
    </row>
    <row r="14501" spans="1:12">
      <c r="A14501" s="98" t="str">
        <f t="shared" si="1342"/>
        <v>D800-120</v>
      </c>
      <c r="B14501" s="98">
        <f t="shared" si="1337"/>
        <v>16</v>
      </c>
      <c r="C14501" s="98">
        <f t="shared" si="1338"/>
        <v>0</v>
      </c>
      <c r="D14501" s="98">
        <f t="shared" si="1343"/>
        <v>192</v>
      </c>
      <c r="E14501" s="98">
        <f t="shared" si="1344"/>
        <v>85</v>
      </c>
      <c r="F14501" s="397">
        <f>F14500+(E14501-E14500)*(F14503-F14500)/(E14503-E14500)</f>
        <v>5.0468333333333328</v>
      </c>
      <c r="G14501" s="98">
        <v>15</v>
      </c>
      <c r="H14501" s="491">
        <f>H14500+(E14501-E14500)*(H14503-H14500)/(E14503-E14500)</f>
        <v>0.42792133333333332</v>
      </c>
      <c r="I14501" s="492">
        <f>I14500+(E14501-E14500)*(I14503-I14500)/(E14503-E14500)</f>
        <v>11.766666666666666</v>
      </c>
      <c r="J14501" s="397">
        <f>J14500+(E14501-E14500)*(J14503-J14500)/(E14503-E14500)</f>
        <v>0.28420000000000001</v>
      </c>
      <c r="K14501" s="469">
        <f t="shared" si="1340"/>
        <v>11.793834380774035</v>
      </c>
      <c r="L14501" s="469">
        <f t="shared" si="1341"/>
        <v>2.7167714107369179E-2</v>
      </c>
    </row>
    <row r="14502" spans="1:12">
      <c r="A14502" s="98" t="str">
        <f t="shared" si="1342"/>
        <v>D800-120</v>
      </c>
      <c r="B14502" s="98">
        <f t="shared" si="1337"/>
        <v>16</v>
      </c>
      <c r="C14502" s="98">
        <f t="shared" si="1338"/>
        <v>0</v>
      </c>
      <c r="D14502" s="98">
        <f t="shared" si="1343"/>
        <v>192</v>
      </c>
      <c r="E14502" s="98">
        <f t="shared" si="1344"/>
        <v>86</v>
      </c>
      <c r="F14502" s="397">
        <f>F14500+(E14502-E14500)*(F14503-F14500)/(E14503-E14500)</f>
        <v>5.0566666666666666</v>
      </c>
      <c r="G14502" s="98">
        <v>15</v>
      </c>
      <c r="H14502" s="491">
        <f>H14500+(E14502-E14500)*(H14503-H14500)/(E14503-E14500)</f>
        <v>0.42670566666666665</v>
      </c>
      <c r="I14502" s="492">
        <f>I14500+(E14502-E14500)*(I14503-I14500)/(E14503-E14500)</f>
        <v>11.833333333333334</v>
      </c>
      <c r="J14502" s="397">
        <f>J14500+(E14502-E14500)*(J14503-J14500)/(E14503-E14500)</f>
        <v>0.28129999999999999</v>
      </c>
      <c r="K14502" s="469">
        <f t="shared" si="1340"/>
        <v>11.850479292127204</v>
      </c>
      <c r="L14502" s="469">
        <f t="shared" si="1341"/>
        <v>1.7145958793870264E-2</v>
      </c>
    </row>
    <row r="14503" spans="1:12">
      <c r="A14503" s="480" t="str">
        <f t="shared" si="1342"/>
        <v>D800-120</v>
      </c>
      <c r="B14503" s="480">
        <f t="shared" si="1337"/>
        <v>16</v>
      </c>
      <c r="C14503" s="480">
        <f t="shared" si="1338"/>
        <v>0</v>
      </c>
      <c r="D14503" s="480">
        <f t="shared" si="1343"/>
        <v>192</v>
      </c>
      <c r="E14503" s="480">
        <f t="shared" si="1344"/>
        <v>87</v>
      </c>
      <c r="F14503" s="484">
        <v>5.0664999999999996</v>
      </c>
      <c r="G14503" s="480">
        <v>15</v>
      </c>
      <c r="H14503" s="482">
        <v>0.42548999999999998</v>
      </c>
      <c r="I14503" s="483">
        <v>11.9</v>
      </c>
      <c r="J14503" s="484">
        <v>0.27839999999999998</v>
      </c>
      <c r="K14503" s="469">
        <f t="shared" si="1340"/>
        <v>11.907447883616536</v>
      </c>
      <c r="L14503" s="469">
        <f t="shared" si="1341"/>
        <v>7.4478836165354778E-3</v>
      </c>
    </row>
    <row r="14504" spans="1:12">
      <c r="A14504" s="98" t="str">
        <f t="shared" si="1342"/>
        <v>D800-120</v>
      </c>
      <c r="B14504" s="98">
        <f t="shared" si="1337"/>
        <v>16</v>
      </c>
      <c r="C14504" s="98">
        <f t="shared" si="1338"/>
        <v>0</v>
      </c>
      <c r="D14504" s="98">
        <f t="shared" si="1343"/>
        <v>192</v>
      </c>
      <c r="E14504" s="98">
        <f t="shared" si="1344"/>
        <v>88</v>
      </c>
      <c r="F14504" s="397">
        <f>F14503+(E14504-E14503)*(F14506-F14503)/(E14506-E14503)</f>
        <v>5.0762999999999998</v>
      </c>
      <c r="G14504" s="98">
        <v>15</v>
      </c>
      <c r="H14504" s="491">
        <f>H14503+(E14504-E14503)*(H14506-H14503)/(E14506-E14503)</f>
        <v>0.42426999999999998</v>
      </c>
      <c r="I14504" s="492">
        <f>I14503+(E14504-E14503)*(I14506-I14503)/(E14506-E14503)</f>
        <v>11.966666666666667</v>
      </c>
      <c r="J14504" s="397">
        <f>J14503+(E14504-E14503)*(J14506-J14503)/(E14506-E14503)</f>
        <v>0.27549999999999997</v>
      </c>
      <c r="K14504" s="469">
        <f t="shared" si="1340"/>
        <v>11.964786574586938</v>
      </c>
      <c r="L14504" s="469">
        <f t="shared" si="1341"/>
        <v>-1.8800920797286125E-3</v>
      </c>
    </row>
    <row r="14505" spans="1:12">
      <c r="A14505" s="98" t="str">
        <f t="shared" si="1342"/>
        <v>D800-120</v>
      </c>
      <c r="B14505" s="98">
        <f t="shared" si="1337"/>
        <v>16</v>
      </c>
      <c r="C14505" s="98">
        <f t="shared" si="1338"/>
        <v>0</v>
      </c>
      <c r="D14505" s="98">
        <f t="shared" si="1343"/>
        <v>192</v>
      </c>
      <c r="E14505" s="98">
        <f t="shared" si="1344"/>
        <v>89</v>
      </c>
      <c r="F14505" s="397">
        <f>F14503+(E14505-E14503)*(F14506-F14503)/(E14506-E14503)</f>
        <v>5.0861000000000001</v>
      </c>
      <c r="G14505" s="98">
        <v>15</v>
      </c>
      <c r="H14505" s="491">
        <f>H14503+(E14505-E14503)*(H14506-H14503)/(E14506-E14503)</f>
        <v>0.42304999999999998</v>
      </c>
      <c r="I14505" s="492">
        <f>I14503+(E14505-E14503)*(I14506-I14503)/(E14506-E14503)</f>
        <v>12.033333333333333</v>
      </c>
      <c r="J14505" s="397">
        <f>J14503+(E14505-E14503)*(J14506-J14503)/(E14506-E14503)</f>
        <v>0.27260000000000001</v>
      </c>
      <c r="K14505" s="469">
        <f t="shared" si="1340"/>
        <v>12.022455974471104</v>
      </c>
      <c r="L14505" s="469">
        <f t="shared" si="1341"/>
        <v>-1.0877358862229514E-2</v>
      </c>
    </row>
    <row r="14506" spans="1:12">
      <c r="A14506" s="480" t="str">
        <f t="shared" si="1342"/>
        <v>D800-120</v>
      </c>
      <c r="B14506" s="480">
        <f t="shared" si="1337"/>
        <v>16</v>
      </c>
      <c r="C14506" s="480">
        <f t="shared" si="1338"/>
        <v>0</v>
      </c>
      <c r="D14506" s="480">
        <f t="shared" si="1343"/>
        <v>192</v>
      </c>
      <c r="E14506" s="480">
        <f t="shared" si="1344"/>
        <v>90</v>
      </c>
      <c r="F14506" s="484">
        <v>5.0959000000000003</v>
      </c>
      <c r="G14506" s="480">
        <v>15</v>
      </c>
      <c r="H14506" s="482">
        <v>0.42182999999999998</v>
      </c>
      <c r="I14506" s="483">
        <v>12.1</v>
      </c>
      <c r="J14506" s="484">
        <v>0.2697</v>
      </c>
      <c r="K14506" s="469">
        <f t="shared" si="1340"/>
        <v>12.080458952658654</v>
      </c>
      <c r="L14506" s="469">
        <f t="shared" si="1341"/>
        <v>-1.9541047341345319E-2</v>
      </c>
    </row>
    <row r="14507" spans="1:12">
      <c r="A14507" s="98" t="str">
        <f t="shared" si="1342"/>
        <v>D800-120</v>
      </c>
      <c r="B14507" s="98">
        <f t="shared" si="1337"/>
        <v>16</v>
      </c>
      <c r="C14507" s="98">
        <f t="shared" si="1338"/>
        <v>0</v>
      </c>
      <c r="D14507" s="98">
        <f t="shared" si="1343"/>
        <v>192</v>
      </c>
      <c r="E14507" s="98">
        <f t="shared" si="1344"/>
        <v>91</v>
      </c>
      <c r="F14507" s="397">
        <f>F14506+(E14507-E14506)*(F14509-F14506)/(E14509-E14506)</f>
        <v>5.1056333333333335</v>
      </c>
      <c r="G14507" s="98">
        <v>15</v>
      </c>
      <c r="H14507" s="491">
        <f>H14506+(E14507-E14506)*(H14509-H14506)/(E14509-E14506)</f>
        <v>0.42060500000000001</v>
      </c>
      <c r="I14507" s="492">
        <f>I14506+(E14507-E14506)*(I14509-I14506)/(E14509-E14506)</f>
        <v>12.166666666666666</v>
      </c>
      <c r="J14507" s="397">
        <f>J14506+(E14507-E14506)*(J14509-J14506)/(E14509-E14506)</f>
        <v>0.26679999999999998</v>
      </c>
      <c r="K14507" s="469">
        <f t="shared" si="1340"/>
        <v>12.138784211631657</v>
      </c>
      <c r="L14507" s="469">
        <f t="shared" si="1341"/>
        <v>-2.7882455035008746E-2</v>
      </c>
    </row>
    <row r="14508" spans="1:12">
      <c r="A14508" s="98" t="str">
        <f t="shared" si="1342"/>
        <v>D800-120</v>
      </c>
      <c r="B14508" s="98">
        <f t="shared" si="1337"/>
        <v>16</v>
      </c>
      <c r="C14508" s="98">
        <f t="shared" si="1338"/>
        <v>0</v>
      </c>
      <c r="D14508" s="98">
        <f t="shared" si="1343"/>
        <v>192</v>
      </c>
      <c r="E14508" s="98">
        <f t="shared" si="1344"/>
        <v>92</v>
      </c>
      <c r="F14508" s="397">
        <f>F14506+(E14508-E14506)*(F14509-F14506)/(E14509-E14506)</f>
        <v>5.1153666666666666</v>
      </c>
      <c r="G14508" s="98">
        <v>15</v>
      </c>
      <c r="H14508" s="491">
        <f>H14506+(E14508-E14506)*(H14509-H14506)/(E14509-E14506)</f>
        <v>0.41937999999999998</v>
      </c>
      <c r="I14508" s="492">
        <f>I14506+(E14508-E14506)*(I14509-I14506)/(E14509-E14506)</f>
        <v>12.233333333333334</v>
      </c>
      <c r="J14508" s="397">
        <f>J14506+(E14508-E14506)*(J14509-J14506)/(E14509-E14506)</f>
        <v>0.26390000000000002</v>
      </c>
      <c r="K14508" s="469">
        <f t="shared" si="1340"/>
        <v>12.197450204269796</v>
      </c>
      <c r="L14508" s="469">
        <f t="shared" si="1341"/>
        <v>-3.5883129063538632E-2</v>
      </c>
    </row>
    <row r="14509" spans="1:12">
      <c r="A14509" s="480" t="str">
        <f t="shared" si="1342"/>
        <v>D800-120</v>
      </c>
      <c r="B14509" s="480">
        <f t="shared" si="1337"/>
        <v>16</v>
      </c>
      <c r="C14509" s="480">
        <f t="shared" si="1338"/>
        <v>0</v>
      </c>
      <c r="D14509" s="480">
        <f t="shared" si="1343"/>
        <v>192</v>
      </c>
      <c r="E14509" s="480">
        <f t="shared" si="1344"/>
        <v>93</v>
      </c>
      <c r="F14509" s="484">
        <v>5.1250999999999998</v>
      </c>
      <c r="G14509" s="480">
        <v>15</v>
      </c>
      <c r="H14509" s="482">
        <v>0.418155</v>
      </c>
      <c r="I14509" s="483">
        <v>12.3</v>
      </c>
      <c r="J14509" s="484">
        <v>0.26100000000000001</v>
      </c>
      <c r="K14509" s="469">
        <f t="shared" si="1340"/>
        <v>12.256459925147373</v>
      </c>
      <c r="L14509" s="469">
        <f t="shared" si="1341"/>
        <v>-4.3540074852627342E-2</v>
      </c>
    </row>
    <row r="14510" spans="1:12">
      <c r="A14510" s="98" t="str">
        <f t="shared" si="1342"/>
        <v>D800-120</v>
      </c>
      <c r="B14510" s="98">
        <f t="shared" si="1337"/>
        <v>16</v>
      </c>
      <c r="C14510" s="98">
        <f t="shared" si="1338"/>
        <v>0</v>
      </c>
      <c r="D14510" s="98">
        <f t="shared" si="1343"/>
        <v>192</v>
      </c>
      <c r="E14510" s="98">
        <f t="shared" si="1344"/>
        <v>94</v>
      </c>
      <c r="F14510" s="397">
        <f>F14509+(E14510-E14509)*(F14512-F14509)/(E14512-E14509)</f>
        <v>5.1347666666666667</v>
      </c>
      <c r="G14510" s="98">
        <v>15</v>
      </c>
      <c r="H14510" s="491">
        <f>H14509+(E14510-E14509)*(H14512-H14509)/(E14512-E14509)</f>
        <v>0.41692466666666667</v>
      </c>
      <c r="I14510" s="492">
        <f>I14509+(E14510-E14509)*(I14512-I14509)/(E14512-E14509)</f>
        <v>12.333333333333334</v>
      </c>
      <c r="J14510" s="397">
        <f>J14509+(E14510-E14509)*(J14512-J14509)/(E14512-E14509)</f>
        <v>0.2581</v>
      </c>
      <c r="K14510" s="469">
        <f t="shared" si="1340"/>
        <v>12.315814047941515</v>
      </c>
      <c r="L14510" s="469">
        <f t="shared" si="1341"/>
        <v>-1.7519285391818684E-2</v>
      </c>
    </row>
    <row r="14511" spans="1:12">
      <c r="A14511" s="98" t="str">
        <f t="shared" si="1342"/>
        <v>D800-120</v>
      </c>
      <c r="B14511" s="98">
        <f t="shared" si="1337"/>
        <v>16</v>
      </c>
      <c r="C14511" s="98">
        <f t="shared" si="1338"/>
        <v>0</v>
      </c>
      <c r="D14511" s="98">
        <f t="shared" si="1343"/>
        <v>192</v>
      </c>
      <c r="E14511" s="98">
        <f t="shared" si="1344"/>
        <v>95</v>
      </c>
      <c r="F14511" s="397">
        <f>F14509+(E14511-E14509)*(F14512-F14509)/(E14512-E14509)</f>
        <v>5.1444333333333327</v>
      </c>
      <c r="G14511" s="98">
        <v>15</v>
      </c>
      <c r="H14511" s="491">
        <f>H14509+(E14511-E14509)*(H14512-H14509)/(E14512-E14509)</f>
        <v>0.41569433333333333</v>
      </c>
      <c r="I14511" s="492">
        <f>I14509+(E14511-E14509)*(I14512-I14509)/(E14512-E14509)</f>
        <v>12.366666666666667</v>
      </c>
      <c r="J14511" s="397">
        <f>J14509+(E14511-E14509)*(J14512-J14509)/(E14512-E14509)</f>
        <v>0.25520000000000004</v>
      </c>
      <c r="K14511" s="469">
        <f t="shared" si="1340"/>
        <v>12.375519512333982</v>
      </c>
      <c r="L14511" s="469">
        <f t="shared" si="1341"/>
        <v>8.8528456673149236E-3</v>
      </c>
    </row>
    <row r="14512" spans="1:12">
      <c r="A14512" s="480" t="str">
        <f t="shared" si="1342"/>
        <v>D800-120</v>
      </c>
      <c r="B14512" s="480">
        <f t="shared" si="1337"/>
        <v>16</v>
      </c>
      <c r="C14512" s="480">
        <f t="shared" si="1338"/>
        <v>0</v>
      </c>
      <c r="D14512" s="480">
        <f t="shared" si="1343"/>
        <v>192</v>
      </c>
      <c r="E14512" s="480">
        <f t="shared" si="1344"/>
        <v>96</v>
      </c>
      <c r="F14512" s="484">
        <v>5.1540999999999997</v>
      </c>
      <c r="G14512" s="480">
        <v>15</v>
      </c>
      <c r="H14512" s="482">
        <v>0.414464</v>
      </c>
      <c r="I14512" s="483">
        <v>12.4</v>
      </c>
      <c r="J14512" s="484">
        <v>0.25230000000000002</v>
      </c>
      <c r="K14512" s="469">
        <f t="shared" si="1340"/>
        <v>12.435579447189623</v>
      </c>
      <c r="L14512" s="469">
        <f t="shared" si="1341"/>
        <v>3.5579447189622471E-2</v>
      </c>
    </row>
    <row r="14513" spans="1:12">
      <c r="A14513" s="98" t="str">
        <f t="shared" si="1342"/>
        <v>D800-120</v>
      </c>
      <c r="B14513" s="98">
        <f t="shared" si="1337"/>
        <v>16</v>
      </c>
      <c r="C14513" s="98">
        <f t="shared" si="1338"/>
        <v>0</v>
      </c>
      <c r="D14513" s="98">
        <f t="shared" si="1343"/>
        <v>192</v>
      </c>
      <c r="E14513" s="98">
        <f t="shared" si="1344"/>
        <v>97</v>
      </c>
      <c r="F14513" s="397">
        <f>F14512+(E14513-E14512)*(F14515-F14512)/(E14515-E14512)</f>
        <v>5.1637333333333331</v>
      </c>
      <c r="G14513" s="98">
        <v>15</v>
      </c>
      <c r="H14513" s="491">
        <f>H14512+(E14513-E14512)*(H14515-H14512)/(E14515-E14512)</f>
        <v>0.41322833333333331</v>
      </c>
      <c r="I14513" s="492">
        <f>I14512+(E14513-E14512)*(I14515-I14512)/(E14515-E14512)</f>
        <v>12.466666666666667</v>
      </c>
      <c r="J14513" s="397">
        <f>J14512+(E14513-E14512)*(J14515-J14512)/(E14515-E14512)</f>
        <v>0.24940000000000001</v>
      </c>
      <c r="K14513" s="469">
        <f t="shared" si="1340"/>
        <v>12.496077632624417</v>
      </c>
      <c r="L14513" s="469">
        <f t="shared" si="1341"/>
        <v>2.9410965957749724E-2</v>
      </c>
    </row>
    <row r="14514" spans="1:12">
      <c r="A14514" s="98" t="str">
        <f t="shared" si="1342"/>
        <v>D800-120</v>
      </c>
      <c r="B14514" s="98">
        <f t="shared" si="1337"/>
        <v>16</v>
      </c>
      <c r="C14514" s="98">
        <f t="shared" si="1338"/>
        <v>0</v>
      </c>
      <c r="D14514" s="98">
        <f t="shared" si="1343"/>
        <v>192</v>
      </c>
      <c r="E14514" s="98">
        <f t="shared" si="1344"/>
        <v>98</v>
      </c>
      <c r="F14514" s="397">
        <f>F14512+(E14514-E14512)*(F14515-F14512)/(E14515-E14512)</f>
        <v>5.1733666666666664</v>
      </c>
      <c r="G14514" s="98">
        <v>15</v>
      </c>
      <c r="H14514" s="491">
        <f>H14512+(E14514-E14512)*(H14515-H14512)/(E14515-E14512)</f>
        <v>0.41199266666666667</v>
      </c>
      <c r="I14514" s="492">
        <f>I14512+(E14514-E14512)*(I14515-I14512)/(E14515-E14512)</f>
        <v>12.533333333333333</v>
      </c>
      <c r="J14514" s="397">
        <f>J14512+(E14514-E14512)*(J14515-J14512)/(E14515-E14512)</f>
        <v>0.24650000000000002</v>
      </c>
      <c r="K14514" s="469">
        <f t="shared" si="1340"/>
        <v>12.556938715737658</v>
      </c>
      <c r="L14514" s="469">
        <f t="shared" si="1341"/>
        <v>2.360538240432497E-2</v>
      </c>
    </row>
    <row r="14515" spans="1:12">
      <c r="A14515" s="480" t="str">
        <f t="shared" si="1342"/>
        <v>D800-120</v>
      </c>
      <c r="B14515" s="480">
        <f t="shared" si="1337"/>
        <v>16</v>
      </c>
      <c r="C14515" s="480">
        <f t="shared" si="1338"/>
        <v>0</v>
      </c>
      <c r="D14515" s="480">
        <f t="shared" si="1343"/>
        <v>192</v>
      </c>
      <c r="E14515" s="480">
        <f t="shared" si="1344"/>
        <v>99</v>
      </c>
      <c r="F14515" s="484">
        <v>5.1829999999999998</v>
      </c>
      <c r="G14515" s="480">
        <v>15</v>
      </c>
      <c r="H14515" s="482">
        <v>0.41075699999999998</v>
      </c>
      <c r="I14515" s="483">
        <v>12.6</v>
      </c>
      <c r="J14515" s="484">
        <v>0.24360000000000001</v>
      </c>
      <c r="K14515" s="469">
        <f t="shared" si="1340"/>
        <v>12.618165971608517</v>
      </c>
      <c r="L14515" s="469">
        <f t="shared" si="1341"/>
        <v>1.816597160851785E-2</v>
      </c>
    </row>
    <row r="14516" spans="1:12">
      <c r="A14516" s="98" t="str">
        <f t="shared" si="1342"/>
        <v>D800-120</v>
      </c>
      <c r="B14516" s="98">
        <f t="shared" si="1337"/>
        <v>16</v>
      </c>
      <c r="C14516" s="98">
        <f t="shared" si="1338"/>
        <v>0</v>
      </c>
      <c r="D14516" s="98">
        <f t="shared" si="1343"/>
        <v>192</v>
      </c>
      <c r="E14516" s="98">
        <f t="shared" si="1344"/>
        <v>100</v>
      </c>
      <c r="F14516" s="397">
        <f>F14515+(E14516-E14515)*(F14518-F14515)/(E14518-E14515)</f>
        <v>5.192566666666667</v>
      </c>
      <c r="G14516" s="98">
        <v>15</v>
      </c>
      <c r="H14516" s="491">
        <f>H14515+(E14516-E14515)*(H14518-H14515)/(E14518-E14515)</f>
        <v>0.40951499999999996</v>
      </c>
      <c r="I14516" s="492">
        <f>I14515+(E14516-E14515)*(I14518-I14515)/(E14518-E14515)</f>
        <v>12.666666666666666</v>
      </c>
      <c r="J14516" s="397">
        <f>J14515+(E14516-E14515)*(J14518-J14515)/(E14518-E14515)</f>
        <v>0.2407</v>
      </c>
      <c r="K14516" s="469">
        <f t="shared" si="1340"/>
        <v>12.679796018867849</v>
      </c>
      <c r="L14516" s="469">
        <f t="shared" si="1341"/>
        <v>1.3129352201183053E-2</v>
      </c>
    </row>
    <row r="14517" spans="1:12">
      <c r="A14517" s="98" t="str">
        <f t="shared" si="1342"/>
        <v>D800-120</v>
      </c>
      <c r="B14517" s="98">
        <f t="shared" si="1337"/>
        <v>16</v>
      </c>
      <c r="C14517" s="98">
        <f t="shared" si="1338"/>
        <v>0</v>
      </c>
      <c r="D14517" s="98">
        <f t="shared" si="1343"/>
        <v>192</v>
      </c>
      <c r="E14517" s="98">
        <f t="shared" si="1344"/>
        <v>101</v>
      </c>
      <c r="F14517" s="397">
        <f>F14515+(E14517-E14515)*(F14518-F14515)/(E14518-E14515)</f>
        <v>5.2021333333333333</v>
      </c>
      <c r="G14517" s="98">
        <v>15</v>
      </c>
      <c r="H14517" s="491">
        <f>H14515+(E14517-E14515)*(H14518-H14515)/(E14518-E14515)</f>
        <v>0.408273</v>
      </c>
      <c r="I14517" s="492">
        <f>I14515+(E14517-E14515)*(I14518-I14515)/(E14518-E14515)</f>
        <v>12.733333333333334</v>
      </c>
      <c r="J14517" s="397">
        <f>J14515+(E14517-E14515)*(J14518-J14515)/(E14518-E14515)</f>
        <v>0.23780000000000001</v>
      </c>
      <c r="K14517" s="469">
        <f t="shared" si="1340"/>
        <v>12.741801033458822</v>
      </c>
      <c r="L14517" s="469">
        <f t="shared" si="1341"/>
        <v>8.4677001254878093E-3</v>
      </c>
    </row>
    <row r="14518" spans="1:12">
      <c r="A14518" s="480" t="str">
        <f t="shared" si="1342"/>
        <v>D800-120</v>
      </c>
      <c r="B14518" s="480">
        <f t="shared" si="1337"/>
        <v>16</v>
      </c>
      <c r="C14518" s="480">
        <f t="shared" si="1338"/>
        <v>0</v>
      </c>
      <c r="D14518" s="480">
        <f t="shared" si="1343"/>
        <v>192</v>
      </c>
      <c r="E14518" s="480">
        <f t="shared" si="1344"/>
        <v>102</v>
      </c>
      <c r="F14518" s="484">
        <v>5.2117000000000004</v>
      </c>
      <c r="G14518" s="480">
        <v>15</v>
      </c>
      <c r="H14518" s="482">
        <v>0.40703099999999998</v>
      </c>
      <c r="I14518" s="483">
        <v>12.8</v>
      </c>
      <c r="J14518" s="484">
        <v>0.2349</v>
      </c>
      <c r="K14518" s="469">
        <f t="shared" si="1340"/>
        <v>12.804184447867609</v>
      </c>
      <c r="L14518" s="469">
        <f t="shared" si="1341"/>
        <v>4.1844478676082986E-3</v>
      </c>
    </row>
    <row r="14519" spans="1:12">
      <c r="A14519" s="98" t="str">
        <f t="shared" si="1342"/>
        <v>D800-120</v>
      </c>
      <c r="B14519" s="98">
        <f t="shared" si="1337"/>
        <v>16</v>
      </c>
      <c r="C14519" s="98">
        <f t="shared" si="1338"/>
        <v>0</v>
      </c>
      <c r="D14519" s="98">
        <f t="shared" si="1343"/>
        <v>192</v>
      </c>
      <c r="E14519" s="98">
        <f t="shared" si="1344"/>
        <v>103</v>
      </c>
      <c r="F14519" s="397">
        <f>F14518+(E14519-E14518)*(F14521-F14518)/(E14521-E14518)</f>
        <v>5.2212000000000005</v>
      </c>
      <c r="G14519" s="98">
        <v>15</v>
      </c>
      <c r="H14519" s="491">
        <f>H14518+(E14519-E14518)*(H14521-H14518)/(E14521-E14518)</f>
        <v>0.40578266666666662</v>
      </c>
      <c r="I14519" s="492">
        <f>I14518+(E14519-E14518)*(I14521-I14518)/(E14521-E14518)</f>
        <v>12.866666666666667</v>
      </c>
      <c r="J14519" s="397">
        <f>J14518+(E14519-E14518)*(J14521-J14518)/(E14521-E14518)</f>
        <v>0.23200000000000001</v>
      </c>
      <c r="K14519" s="469">
        <f t="shared" si="1340"/>
        <v>12.866986268511553</v>
      </c>
      <c r="L14519" s="469">
        <f t="shared" si="1341"/>
        <v>3.1960184488610821E-4</v>
      </c>
    </row>
    <row r="14520" spans="1:12">
      <c r="A14520" s="98" t="str">
        <f t="shared" si="1342"/>
        <v>D800-120</v>
      </c>
      <c r="B14520" s="98">
        <f t="shared" si="1337"/>
        <v>16</v>
      </c>
      <c r="C14520" s="98">
        <f t="shared" si="1338"/>
        <v>0</v>
      </c>
      <c r="D14520" s="98">
        <f t="shared" si="1343"/>
        <v>192</v>
      </c>
      <c r="E14520" s="98">
        <f t="shared" si="1344"/>
        <v>104</v>
      </c>
      <c r="F14520" s="397">
        <f>F14518+(E14520-E14518)*(F14521-F14518)/(E14521-E14518)</f>
        <v>5.2306999999999997</v>
      </c>
      <c r="G14520" s="98">
        <v>15</v>
      </c>
      <c r="H14520" s="491">
        <f>H14518+(E14520-E14518)*(H14521-H14518)/(E14521-E14518)</f>
        <v>0.40453433333333333</v>
      </c>
      <c r="I14520" s="492">
        <f>I14518+(E14520-E14518)*(I14521-I14518)/(E14521-E14518)</f>
        <v>12.933333333333334</v>
      </c>
      <c r="J14520" s="397">
        <f>J14518+(E14520-E14518)*(J14521-J14518)/(E14521-E14518)</f>
        <v>0.2291</v>
      </c>
      <c r="K14520" s="469">
        <f t="shared" si="1340"/>
        <v>12.930175683481336</v>
      </c>
      <c r="L14520" s="469">
        <f t="shared" si="1341"/>
        <v>-3.1576498519978458E-3</v>
      </c>
    </row>
    <row r="14521" spans="1:12">
      <c r="A14521" s="480" t="str">
        <f t="shared" si="1342"/>
        <v>D800-120</v>
      </c>
      <c r="B14521" s="480">
        <f t="shared" si="1337"/>
        <v>16</v>
      </c>
      <c r="C14521" s="480">
        <f t="shared" si="1338"/>
        <v>0</v>
      </c>
      <c r="D14521" s="480">
        <f t="shared" si="1343"/>
        <v>192</v>
      </c>
      <c r="E14521" s="480">
        <f t="shared" si="1344"/>
        <v>105</v>
      </c>
      <c r="F14521" s="484">
        <v>5.2401999999999997</v>
      </c>
      <c r="G14521" s="480">
        <v>15</v>
      </c>
      <c r="H14521" s="482">
        <v>0.40328599999999998</v>
      </c>
      <c r="I14521" s="483">
        <v>13</v>
      </c>
      <c r="J14521" s="484">
        <v>0.22620000000000001</v>
      </c>
      <c r="K14521" s="469">
        <f t="shared" si="1340"/>
        <v>12.993756292060722</v>
      </c>
      <c r="L14521" s="469">
        <f t="shared" si="1341"/>
        <v>-6.243707939278309E-3</v>
      </c>
    </row>
    <row r="14522" spans="1:12">
      <c r="A14522" s="98" t="str">
        <f t="shared" si="1342"/>
        <v>D800-120</v>
      </c>
      <c r="B14522" s="98">
        <f t="shared" si="1337"/>
        <v>16</v>
      </c>
      <c r="C14522" s="98">
        <f t="shared" si="1338"/>
        <v>0</v>
      </c>
      <c r="D14522" s="98">
        <f t="shared" si="1343"/>
        <v>192</v>
      </c>
      <c r="E14522" s="98">
        <f t="shared" si="1344"/>
        <v>106</v>
      </c>
      <c r="F14522" s="397">
        <f>F14521+(E14522-E14521)*(F14524-F14521)/(E14524-E14521)</f>
        <v>5.2496666666666663</v>
      </c>
      <c r="G14522" s="98">
        <v>15</v>
      </c>
      <c r="H14522" s="491">
        <f>H14521+(E14522-E14521)*(H14524-H14521)/(E14524-E14521)</f>
        <v>0.40203099999999997</v>
      </c>
      <c r="I14522" s="492">
        <f>I14521+(E14522-E14521)*(I14524-I14521)/(E14524-E14521)</f>
        <v>13.066666666666666</v>
      </c>
      <c r="J14522" s="397">
        <f>J14521+(E14522-E14521)*(J14524-J14521)/(E14524-E14521)</f>
        <v>0.2233</v>
      </c>
      <c r="K14522" s="469">
        <f t="shared" si="1340"/>
        <v>13.057865355325005</v>
      </c>
      <c r="L14522" s="469">
        <f t="shared" si="1341"/>
        <v>-8.8013113416618438E-3</v>
      </c>
    </row>
    <row r="14523" spans="1:12">
      <c r="A14523" s="98" t="str">
        <f t="shared" si="1342"/>
        <v>D800-120</v>
      </c>
      <c r="B14523" s="98">
        <f t="shared" si="1337"/>
        <v>16</v>
      </c>
      <c r="C14523" s="98">
        <f t="shared" si="1338"/>
        <v>0</v>
      </c>
      <c r="D14523" s="98">
        <f t="shared" si="1343"/>
        <v>192</v>
      </c>
      <c r="E14523" s="98">
        <f t="shared" si="1344"/>
        <v>107</v>
      </c>
      <c r="F14523" s="397">
        <f>F14521+(E14523-E14521)*(F14524-F14521)/(E14524-E14521)</f>
        <v>5.2591333333333337</v>
      </c>
      <c r="G14523" s="98">
        <v>15</v>
      </c>
      <c r="H14523" s="491">
        <f>H14521+(E14523-E14521)*(H14524-H14521)/(E14524-E14521)</f>
        <v>0.40077600000000002</v>
      </c>
      <c r="I14523" s="492">
        <f>I14521+(E14523-E14521)*(I14524-I14521)/(E14524-E14521)</f>
        <v>13.133333333333333</v>
      </c>
      <c r="J14523" s="397">
        <f>J14521+(E14523-E14521)*(J14524-J14521)/(E14524-E14521)</f>
        <v>0.22040000000000001</v>
      </c>
      <c r="K14523" s="469">
        <f t="shared" si="1340"/>
        <v>13.122375924040695</v>
      </c>
      <c r="L14523" s="469">
        <f t="shared" si="1341"/>
        <v>-1.0957409292638332E-2</v>
      </c>
    </row>
    <row r="14524" spans="1:12">
      <c r="A14524" s="480" t="str">
        <f t="shared" si="1342"/>
        <v>D800-120</v>
      </c>
      <c r="B14524" s="480">
        <f t="shared" si="1337"/>
        <v>16</v>
      </c>
      <c r="C14524" s="480">
        <f t="shared" si="1338"/>
        <v>0</v>
      </c>
      <c r="D14524" s="480">
        <f t="shared" si="1343"/>
        <v>192</v>
      </c>
      <c r="E14524" s="480">
        <f t="shared" si="1344"/>
        <v>108</v>
      </c>
      <c r="F14524" s="484">
        <v>5.2686000000000002</v>
      </c>
      <c r="G14524" s="480">
        <v>15</v>
      </c>
      <c r="H14524" s="482">
        <v>0.39952100000000002</v>
      </c>
      <c r="I14524" s="483">
        <v>13.2</v>
      </c>
      <c r="J14524" s="484">
        <v>0.2175</v>
      </c>
      <c r="K14524" s="469">
        <f t="shared" si="1340"/>
        <v>13.187291781908836</v>
      </c>
      <c r="L14524" s="469">
        <f t="shared" si="1341"/>
        <v>-1.2708218091162848E-2</v>
      </c>
    </row>
    <row r="14525" spans="1:12">
      <c r="A14525" s="98" t="str">
        <f t="shared" si="1342"/>
        <v>D800-120</v>
      </c>
      <c r="B14525" s="98">
        <f t="shared" ref="B14525:B14697" si="1345">INT(D14525/12)</f>
        <v>16</v>
      </c>
      <c r="C14525" s="98">
        <f t="shared" ref="C14525:C14697" si="1346">D14525-B14525*12</f>
        <v>0</v>
      </c>
      <c r="D14525" s="98">
        <f t="shared" ref="D14525:D14536" si="1347">D14524</f>
        <v>192</v>
      </c>
      <c r="E14525" s="98">
        <f t="shared" si="1344"/>
        <v>109</v>
      </c>
      <c r="F14525" s="397">
        <f>F14524+(E14525-E14524)*(F14527-F14524)/(E14527-E14524)</f>
        <v>5.2780333333333331</v>
      </c>
      <c r="G14525" s="98">
        <v>15</v>
      </c>
      <c r="H14525" s="491">
        <f>H14524+(E14525-E14524)*(H14527-H14524)/(E14527-E14524)</f>
        <v>0.39825900000000003</v>
      </c>
      <c r="I14525" s="492">
        <f>I14524+(E14525-E14524)*(I14527-I14524)/(E14527-E14524)</f>
        <v>13.266666666666666</v>
      </c>
      <c r="J14525" s="397">
        <f>J14524+(E14525-E14524)*(J14527-J14524)/(E14527-E14524)</f>
        <v>0.21460000000000001</v>
      </c>
      <c r="K14525" s="469">
        <f t="shared" si="1340"/>
        <v>13.25276599733674</v>
      </c>
      <c r="L14525" s="469">
        <f t="shared" si="1341"/>
        <v>-1.3900669329926174E-2</v>
      </c>
    </row>
    <row r="14526" spans="1:12">
      <c r="A14526" s="98" t="str">
        <f t="shared" si="1342"/>
        <v>D800-120</v>
      </c>
      <c r="B14526" s="98">
        <f t="shared" si="1345"/>
        <v>16</v>
      </c>
      <c r="C14526" s="98">
        <f t="shared" si="1346"/>
        <v>0</v>
      </c>
      <c r="D14526" s="98">
        <f t="shared" si="1347"/>
        <v>192</v>
      </c>
      <c r="E14526" s="98">
        <f t="shared" si="1344"/>
        <v>110</v>
      </c>
      <c r="F14526" s="397">
        <f>F14524+(E14526-E14524)*(F14527-F14524)/(E14527-E14524)</f>
        <v>5.287466666666667</v>
      </c>
      <c r="G14526" s="98">
        <v>15</v>
      </c>
      <c r="H14526" s="491">
        <f>H14524+(E14526-E14524)*(H14527-H14524)/(E14527-E14524)</f>
        <v>0.39699699999999999</v>
      </c>
      <c r="I14526" s="492">
        <f>I14524+(E14526-E14524)*(I14527-I14524)/(E14527-E14524)</f>
        <v>13.333333333333334</v>
      </c>
      <c r="J14526" s="397">
        <f>J14524+(E14526-E14524)*(J14527-J14524)/(E14527-E14524)</f>
        <v>0.2117</v>
      </c>
      <c r="K14526" s="469">
        <f t="shared" si="1340"/>
        <v>13.318656480191708</v>
      </c>
      <c r="L14526" s="469">
        <f t="shared" si="1341"/>
        <v>-1.4676853141626367E-2</v>
      </c>
    </row>
    <row r="14527" spans="1:12">
      <c r="A14527" s="480" t="str">
        <f t="shared" si="1342"/>
        <v>D800-120</v>
      </c>
      <c r="B14527" s="480">
        <f t="shared" si="1345"/>
        <v>16</v>
      </c>
      <c r="C14527" s="480">
        <f t="shared" si="1346"/>
        <v>0</v>
      </c>
      <c r="D14527" s="480">
        <f t="shared" si="1347"/>
        <v>192</v>
      </c>
      <c r="E14527" s="480">
        <f t="shared" si="1344"/>
        <v>111</v>
      </c>
      <c r="F14527" s="484">
        <v>5.2968999999999999</v>
      </c>
      <c r="G14527" s="480">
        <v>15</v>
      </c>
      <c r="H14527" s="482">
        <v>0.395735</v>
      </c>
      <c r="I14527" s="483">
        <v>13.4</v>
      </c>
      <c r="J14527" s="484">
        <v>0.20880000000000001</v>
      </c>
      <c r="K14527" s="469">
        <f t="shared" si="1340"/>
        <v>13.384967212907627</v>
      </c>
      <c r="L14527" s="469">
        <f t="shared" si="1341"/>
        <v>-1.5032787092373212E-2</v>
      </c>
    </row>
    <row r="14528" spans="1:12">
      <c r="A14528" s="98" t="str">
        <f t="shared" si="1342"/>
        <v>D800-120</v>
      </c>
      <c r="B14528" s="98">
        <f t="shared" si="1345"/>
        <v>16</v>
      </c>
      <c r="C14528" s="98">
        <f t="shared" si="1346"/>
        <v>0</v>
      </c>
      <c r="D14528" s="98">
        <f t="shared" si="1347"/>
        <v>192</v>
      </c>
      <c r="E14528" s="98">
        <f t="shared" si="1344"/>
        <v>112</v>
      </c>
      <c r="F14528" s="397">
        <f>F14527+(E14528-E14527)*(F14530-F14527)/(E14530-E14527)</f>
        <v>5.3062666666666667</v>
      </c>
      <c r="G14528" s="98">
        <v>15</v>
      </c>
      <c r="H14528" s="491">
        <f>H14527+(E14528-E14527)*(H14530-H14527)/(E14530-E14527)</f>
        <v>0.39446533333333333</v>
      </c>
      <c r="I14528" s="492">
        <f>I14527+(E14528-E14527)*(I14530-I14527)/(E14530-E14527)</f>
        <v>13.466666666666667</v>
      </c>
      <c r="J14528" s="397">
        <f>J14527+(E14528-E14527)*(J14530-J14527)/(E14530-E14527)</f>
        <v>0.2059</v>
      </c>
      <c r="K14528" s="469">
        <f t="shared" si="1340"/>
        <v>13.451794665521939</v>
      </c>
      <c r="L14528" s="469">
        <f t="shared" si="1341"/>
        <v>-1.487200114472742E-2</v>
      </c>
    </row>
    <row r="14529" spans="1:12">
      <c r="A14529" s="98" t="str">
        <f t="shared" si="1342"/>
        <v>D800-120</v>
      </c>
      <c r="B14529" s="98">
        <f t="shared" si="1345"/>
        <v>16</v>
      </c>
      <c r="C14529" s="98">
        <f t="shared" si="1346"/>
        <v>0</v>
      </c>
      <c r="D14529" s="98">
        <f t="shared" si="1347"/>
        <v>192</v>
      </c>
      <c r="E14529" s="98">
        <f t="shared" si="1344"/>
        <v>113</v>
      </c>
      <c r="F14529" s="397">
        <f>F14527+(E14529-E14527)*(F14530-F14527)/(E14530-E14527)</f>
        <v>5.3156333333333334</v>
      </c>
      <c r="G14529" s="98">
        <v>15</v>
      </c>
      <c r="H14529" s="491">
        <f>H14527+(E14529-E14527)*(H14530-H14527)/(E14530-E14527)</f>
        <v>0.39319566666666667</v>
      </c>
      <c r="I14529" s="492">
        <f>I14527+(E14529-E14527)*(I14530-I14527)/(E14530-E14527)</f>
        <v>13.533333333333333</v>
      </c>
      <c r="J14529" s="397">
        <f>J14527+(E14529-E14527)*(J14530-J14527)/(E14530-E14527)</f>
        <v>0.20300000000000001</v>
      </c>
      <c r="K14529" s="469">
        <f t="shared" si="1340"/>
        <v>13.519053702694249</v>
      </c>
      <c r="L14529" s="469">
        <f t="shared" si="1341"/>
        <v>-1.4279630639084218E-2</v>
      </c>
    </row>
    <row r="14530" spans="1:12">
      <c r="A14530" s="480" t="str">
        <f t="shared" si="1342"/>
        <v>D800-120</v>
      </c>
      <c r="B14530" s="480">
        <f t="shared" si="1345"/>
        <v>16</v>
      </c>
      <c r="C14530" s="480">
        <f t="shared" si="1346"/>
        <v>0</v>
      </c>
      <c r="D14530" s="480">
        <f t="shared" si="1347"/>
        <v>192</v>
      </c>
      <c r="E14530" s="480">
        <f t="shared" si="1344"/>
        <v>114</v>
      </c>
      <c r="F14530" s="484">
        <v>5.3250000000000002</v>
      </c>
      <c r="G14530" s="480">
        <v>15</v>
      </c>
      <c r="H14530" s="482">
        <v>0.391926</v>
      </c>
      <c r="I14530" s="483">
        <v>13.6</v>
      </c>
      <c r="J14530" s="484">
        <v>0.2001</v>
      </c>
      <c r="K14530" s="469">
        <f t="shared" si="1340"/>
        <v>13.586748518853049</v>
      </c>
      <c r="L14530" s="469">
        <f t="shared" si="1341"/>
        <v>-1.3251481146950184E-2</v>
      </c>
    </row>
    <row r="14531" spans="1:12">
      <c r="A14531" s="98" t="str">
        <f t="shared" si="1342"/>
        <v>D800-120</v>
      </c>
      <c r="B14531" s="98">
        <f t="shared" si="1345"/>
        <v>16</v>
      </c>
      <c r="C14531" s="98">
        <f t="shared" si="1346"/>
        <v>0</v>
      </c>
      <c r="D14531" s="98">
        <f t="shared" si="1347"/>
        <v>192</v>
      </c>
      <c r="E14531" s="98">
        <f t="shared" si="1344"/>
        <v>115</v>
      </c>
      <c r="F14531" s="397">
        <f>F14530+(E14531-E14530)*(F14533-F14530)/(E14533-E14530)</f>
        <v>5.3342999999999998</v>
      </c>
      <c r="G14531" s="98">
        <v>15</v>
      </c>
      <c r="H14531" s="491">
        <f>H14530+(E14531-E14530)*(H14533-H14530)/(E14533-E14530)</f>
        <v>0.39064833333333332</v>
      </c>
      <c r="I14531" s="492">
        <f>I14530+(E14531-E14530)*(I14533-I14530)/(E14533-E14530)</f>
        <v>13.666666666666666</v>
      </c>
      <c r="J14531" s="397">
        <f>J14530+(E14531-E14530)*(J14533-J14530)/(E14533-E14530)</f>
        <v>0.19719999999999999</v>
      </c>
      <c r="K14531" s="469">
        <f t="shared" si="1340"/>
        <v>13.654992341790784</v>
      </c>
      <c r="L14531" s="469">
        <f t="shared" si="1341"/>
        <v>-1.1674324875881936E-2</v>
      </c>
    </row>
    <row r="14532" spans="1:12">
      <c r="A14532" s="98" t="str">
        <f t="shared" si="1342"/>
        <v>D800-120</v>
      </c>
      <c r="B14532" s="98">
        <f t="shared" si="1345"/>
        <v>16</v>
      </c>
      <c r="C14532" s="98">
        <f t="shared" si="1346"/>
        <v>0</v>
      </c>
      <c r="D14532" s="98">
        <f t="shared" si="1347"/>
        <v>192</v>
      </c>
      <c r="E14532" s="98">
        <f t="shared" si="1344"/>
        <v>116</v>
      </c>
      <c r="F14532" s="397">
        <f>F14530+(E14532-E14530)*(F14533-F14530)/(E14533-E14530)</f>
        <v>5.3436000000000003</v>
      </c>
      <c r="G14532" s="98">
        <v>15</v>
      </c>
      <c r="H14532" s="491">
        <f>H14530+(E14532-E14530)*(H14533-H14530)/(E14533-E14530)</f>
        <v>0.3893706666666667</v>
      </c>
      <c r="I14532" s="492">
        <f>I14530+(E14532-E14530)*(I14533-I14530)/(E14533-E14530)</f>
        <v>13.733333333333334</v>
      </c>
      <c r="J14532" s="397">
        <f>J14530+(E14532-E14530)*(J14533-J14530)/(E14533-E14530)</f>
        <v>0.1943</v>
      </c>
      <c r="K14532" s="469">
        <f t="shared" si="1340"/>
        <v>13.723684030298465</v>
      </c>
      <c r="L14532" s="469">
        <f t="shared" si="1341"/>
        <v>-9.6493030348696607E-3</v>
      </c>
    </row>
    <row r="14533" spans="1:12">
      <c r="A14533" s="480" t="str">
        <f t="shared" si="1342"/>
        <v>D800-120</v>
      </c>
      <c r="B14533" s="480">
        <f t="shared" si="1345"/>
        <v>16</v>
      </c>
      <c r="C14533" s="480">
        <f t="shared" si="1346"/>
        <v>0</v>
      </c>
      <c r="D14533" s="480">
        <f t="shared" si="1347"/>
        <v>192</v>
      </c>
      <c r="E14533" s="480">
        <f t="shared" si="1344"/>
        <v>117</v>
      </c>
      <c r="F14533" s="484">
        <v>5.3529</v>
      </c>
      <c r="G14533" s="480">
        <v>15</v>
      </c>
      <c r="H14533" s="482">
        <v>0.38809300000000002</v>
      </c>
      <c r="I14533" s="483">
        <v>13.8</v>
      </c>
      <c r="J14533" s="484">
        <v>0.19139999999999999</v>
      </c>
      <c r="K14533" s="469">
        <f t="shared" si="1340"/>
        <v>13.792828007719798</v>
      </c>
      <c r="L14533" s="469">
        <f t="shared" si="1341"/>
        <v>-7.1719922802024882E-3</v>
      </c>
    </row>
    <row r="14534" spans="1:12">
      <c r="A14534" s="98" t="str">
        <f t="shared" si="1342"/>
        <v>D800-120</v>
      </c>
      <c r="B14534" s="98">
        <f t="shared" si="1345"/>
        <v>16</v>
      </c>
      <c r="C14534" s="98">
        <f t="shared" si="1346"/>
        <v>0</v>
      </c>
      <c r="D14534" s="98">
        <f t="shared" si="1347"/>
        <v>192</v>
      </c>
      <c r="E14534" s="98">
        <f t="shared" si="1344"/>
        <v>118</v>
      </c>
      <c r="F14534" s="397">
        <f>F14533+(E14534-E14533)*(F14536-F14533)/(E14536-E14533)</f>
        <v>5.362166666666667</v>
      </c>
      <c r="G14534" s="98">
        <v>15</v>
      </c>
      <c r="H14534" s="491">
        <f>H14533+(E14534-E14533)*(H14536-H14533)/(E14536-E14533)</f>
        <v>0.38680733333333334</v>
      </c>
      <c r="I14534" s="492">
        <f>I14533+(E14534-E14533)*(I14536-I14533)/(E14536-E14533)</f>
        <v>13.866666666666667</v>
      </c>
      <c r="J14534" s="397">
        <f>J14533+(E14534-E14533)*(J14536-J14533)/(E14536-E14533)</f>
        <v>0.1885</v>
      </c>
      <c r="K14534" s="469">
        <f t="shared" si="1340"/>
        <v>13.86262928486361</v>
      </c>
      <c r="L14534" s="469">
        <f t="shared" si="1341"/>
        <v>-4.0373818030570163E-3</v>
      </c>
    </row>
    <row r="14535" spans="1:12">
      <c r="A14535" s="98" t="str">
        <f t="shared" si="1342"/>
        <v>D800-120</v>
      </c>
      <c r="B14535" s="98">
        <f t="shared" si="1345"/>
        <v>16</v>
      </c>
      <c r="C14535" s="98">
        <f t="shared" si="1346"/>
        <v>0</v>
      </c>
      <c r="D14535" s="98">
        <f t="shared" si="1347"/>
        <v>192</v>
      </c>
      <c r="E14535" s="98">
        <f t="shared" si="1344"/>
        <v>119</v>
      </c>
      <c r="F14535" s="397">
        <f>F14533+(E14535-E14533)*(F14536-F14533)/(E14536-E14533)</f>
        <v>5.3714333333333331</v>
      </c>
      <c r="G14535" s="98">
        <v>15</v>
      </c>
      <c r="H14535" s="491">
        <f>H14533+(E14535-E14533)*(H14536-H14533)/(E14536-E14533)</f>
        <v>0.38552166666666671</v>
      </c>
      <c r="I14535" s="492">
        <f>I14533+(E14535-E14533)*(I14536-I14533)/(E14536-E14533)</f>
        <v>13.933333333333334</v>
      </c>
      <c r="J14535" s="397">
        <f>J14533+(E14535-E14533)*(J14536-J14533)/(E14536-E14533)</f>
        <v>0.18559999999999999</v>
      </c>
      <c r="K14535" s="469">
        <f t="shared" si="1340"/>
        <v>13.932896119111332</v>
      </c>
      <c r="L14535" s="469">
        <f t="shared" si="1341"/>
        <v>-4.3721422200171389E-4</v>
      </c>
    </row>
    <row r="14536" spans="1:12">
      <c r="A14536" s="480" t="str">
        <f t="shared" si="1342"/>
        <v>D800-120</v>
      </c>
      <c r="B14536" s="480">
        <f t="shared" si="1345"/>
        <v>16</v>
      </c>
      <c r="C14536" s="480">
        <f t="shared" si="1346"/>
        <v>0</v>
      </c>
      <c r="D14536" s="480">
        <f t="shared" si="1347"/>
        <v>192</v>
      </c>
      <c r="E14536" s="480">
        <f t="shared" si="1344"/>
        <v>120</v>
      </c>
      <c r="F14536" s="484">
        <v>5.3807</v>
      </c>
      <c r="G14536" s="480">
        <v>15</v>
      </c>
      <c r="H14536" s="482">
        <v>0.38423600000000002</v>
      </c>
      <c r="I14536" s="483">
        <v>14</v>
      </c>
      <c r="J14536" s="484">
        <v>0.1827</v>
      </c>
      <c r="K14536" s="469">
        <f t="shared" si="1340"/>
        <v>14.003633183772472</v>
      </c>
      <c r="L14536" s="469">
        <f t="shared" si="1341"/>
        <v>3.633183772471682E-3</v>
      </c>
    </row>
    <row r="14537" spans="1:12">
      <c r="A14537" s="480" t="s">
        <v>129</v>
      </c>
      <c r="B14537" s="480">
        <f t="shared" si="1345"/>
        <v>16</v>
      </c>
      <c r="C14537" s="480">
        <f t="shared" si="1346"/>
        <v>6</v>
      </c>
      <c r="D14537" s="480">
        <v>198</v>
      </c>
      <c r="E14537" s="480">
        <v>12</v>
      </c>
      <c r="F14537" s="484">
        <v>4.2671999999999999</v>
      </c>
      <c r="G14537" s="480">
        <v>15</v>
      </c>
      <c r="H14537" s="482">
        <v>0.50188999999999995</v>
      </c>
      <c r="I14537" s="483">
        <v>8.5</v>
      </c>
      <c r="J14537" s="484">
        <v>0.48270000000000002</v>
      </c>
      <c r="K14537" s="469">
        <f t="shared" si="1340"/>
        <v>8.5022614517125277</v>
      </c>
      <c r="L14537" s="469">
        <f t="shared" si="1341"/>
        <v>2.2614517125276734E-3</v>
      </c>
    </row>
    <row r="14538" spans="1:12">
      <c r="A14538" s="98" t="str">
        <f t="shared" ref="A14538:A14601" si="1348">A14537</f>
        <v>D800-120</v>
      </c>
      <c r="B14538" s="98">
        <f t="shared" si="1345"/>
        <v>16</v>
      </c>
      <c r="C14538" s="98">
        <f t="shared" si="1346"/>
        <v>6</v>
      </c>
      <c r="D14538" s="98">
        <f t="shared" ref="D14538:D14569" si="1349">D14537</f>
        <v>198</v>
      </c>
      <c r="E14538" s="98">
        <f t="shared" ref="E14538:E14601" si="1350">E14537+1</f>
        <v>13</v>
      </c>
      <c r="F14538" s="397">
        <f>F14537+(E14538-E14537)*(F14540-F14537)/(E14540-E14537)</f>
        <v>4.278833333333333</v>
      </c>
      <c r="G14538" s="98">
        <v>15</v>
      </c>
      <c r="H14538" s="491">
        <f>H14537+(E14538-E14537)*(H14540-H14537)/(E14540-E14537)</f>
        <v>0.5007773333333333</v>
      </c>
      <c r="I14538" s="492">
        <f>I14537+(E14538-E14537)*(I14540-I14537)/(E14540-E14537)</f>
        <v>8.5333333333333332</v>
      </c>
      <c r="J14538" s="397">
        <f>J14537+(E14538-E14537)*(J14540-J14537)/(E14540-E14537)</f>
        <v>0.47996666666666665</v>
      </c>
      <c r="K14538" s="469">
        <f t="shared" si="1340"/>
        <v>8.54438299923053</v>
      </c>
      <c r="L14538" s="469">
        <f t="shared" si="1341"/>
        <v>1.1049665897196803E-2</v>
      </c>
    </row>
    <row r="14539" spans="1:12">
      <c r="A14539" s="98" t="str">
        <f t="shared" si="1348"/>
        <v>D800-120</v>
      </c>
      <c r="B14539" s="98">
        <f t="shared" si="1345"/>
        <v>16</v>
      </c>
      <c r="C14539" s="98">
        <f t="shared" si="1346"/>
        <v>6</v>
      </c>
      <c r="D14539" s="98">
        <f t="shared" si="1349"/>
        <v>198</v>
      </c>
      <c r="E14539" s="98">
        <f t="shared" si="1350"/>
        <v>14</v>
      </c>
      <c r="F14539" s="397">
        <f>F14537+(E14539-E14537)*(F14540-F14537)/(E14540-E14537)</f>
        <v>4.2904666666666671</v>
      </c>
      <c r="G14539" s="98">
        <v>15</v>
      </c>
      <c r="H14539" s="491">
        <f>H14537+(E14539-E14537)*(H14540-H14537)/(E14540-E14537)</f>
        <v>0.49966466666666665</v>
      </c>
      <c r="I14539" s="492">
        <f>I14537+(E14539-E14537)*(I14540-I14537)/(E14540-E14537)</f>
        <v>8.5666666666666664</v>
      </c>
      <c r="J14539" s="397">
        <f>J14537+(E14539-E14537)*(J14540-J14537)/(E14540-E14537)</f>
        <v>0.47723333333333334</v>
      </c>
      <c r="K14539" s="469">
        <f t="shared" ref="K14539:K14602" si="1351">F14539/H14539</f>
        <v>8.5866921415295874</v>
      </c>
      <c r="L14539" s="469">
        <f t="shared" ref="L14539:L14602" si="1352">K14539-I14539</f>
        <v>2.0025474862920944E-2</v>
      </c>
    </row>
    <row r="14540" spans="1:12">
      <c r="A14540" s="480" t="str">
        <f t="shared" si="1348"/>
        <v>D800-120</v>
      </c>
      <c r="B14540" s="480">
        <f t="shared" si="1345"/>
        <v>16</v>
      </c>
      <c r="C14540" s="480">
        <f t="shared" si="1346"/>
        <v>6</v>
      </c>
      <c r="D14540" s="480">
        <f t="shared" si="1349"/>
        <v>198</v>
      </c>
      <c r="E14540" s="480">
        <f t="shared" si="1350"/>
        <v>15</v>
      </c>
      <c r="F14540" s="484">
        <v>4.3021000000000003</v>
      </c>
      <c r="G14540" s="480">
        <v>15</v>
      </c>
      <c r="H14540" s="482">
        <v>0.498552</v>
      </c>
      <c r="I14540" s="483">
        <v>8.6</v>
      </c>
      <c r="J14540" s="484">
        <v>0.47449999999999998</v>
      </c>
      <c r="K14540" s="469">
        <f t="shared" si="1351"/>
        <v>8.6291901346298889</v>
      </c>
      <c r="L14540" s="469">
        <f t="shared" si="1352"/>
        <v>2.9190134629889286E-2</v>
      </c>
    </row>
    <row r="14541" spans="1:12">
      <c r="A14541" s="98" t="str">
        <f t="shared" si="1348"/>
        <v>D800-120</v>
      </c>
      <c r="B14541" s="98">
        <f t="shared" si="1345"/>
        <v>16</v>
      </c>
      <c r="C14541" s="98">
        <f t="shared" si="1346"/>
        <v>6</v>
      </c>
      <c r="D14541" s="98">
        <f t="shared" si="1349"/>
        <v>198</v>
      </c>
      <c r="E14541" s="98">
        <f t="shared" si="1350"/>
        <v>16</v>
      </c>
      <c r="F14541" s="397">
        <f>F14540+(E14541-E14540)*(F14543-F14540)/(E14543-E14540)</f>
        <v>4.3136000000000001</v>
      </c>
      <c r="G14541" s="98">
        <v>15</v>
      </c>
      <c r="H14541" s="491">
        <f>H14540+(E14541-E14540)*(H14543-H14540)/(E14543-E14540)</f>
        <v>0.49744533333333335</v>
      </c>
      <c r="I14541" s="492">
        <f>I14540+(E14541-E14540)*(I14543-I14540)/(E14543-E14540)</f>
        <v>8.6666666666666661</v>
      </c>
      <c r="J14541" s="397">
        <f>J14540+(E14541-E14540)*(J14543-J14540)/(E14543-E14540)</f>
        <v>0.47176666666666667</v>
      </c>
      <c r="K14541" s="469">
        <f t="shared" si="1351"/>
        <v>8.6715056126770378</v>
      </c>
      <c r="L14541" s="469">
        <f t="shared" si="1352"/>
        <v>4.8389460103717141E-3</v>
      </c>
    </row>
    <row r="14542" spans="1:12">
      <c r="A14542" s="98" t="str">
        <f t="shared" si="1348"/>
        <v>D800-120</v>
      </c>
      <c r="B14542" s="98">
        <f t="shared" si="1345"/>
        <v>16</v>
      </c>
      <c r="C14542" s="98">
        <f t="shared" si="1346"/>
        <v>6</v>
      </c>
      <c r="D14542" s="98">
        <f t="shared" si="1349"/>
        <v>198</v>
      </c>
      <c r="E14542" s="98">
        <f t="shared" si="1350"/>
        <v>17</v>
      </c>
      <c r="F14542" s="397">
        <f>F14540+(E14542-E14540)*(F14543-F14540)/(E14543-E14540)</f>
        <v>4.3250999999999999</v>
      </c>
      <c r="G14542" s="98">
        <v>15</v>
      </c>
      <c r="H14542" s="491">
        <f>H14540+(E14542-E14540)*(H14543-H14540)/(E14543-E14540)</f>
        <v>0.49633866666666665</v>
      </c>
      <c r="I14542" s="492">
        <f>I14540+(E14542-E14540)*(I14543-I14540)/(E14543-E14540)</f>
        <v>8.7333333333333343</v>
      </c>
      <c r="J14542" s="397">
        <f>J14540+(E14542-E14540)*(J14543-J14540)/(E14543-E14540)</f>
        <v>0.4690333333333333</v>
      </c>
      <c r="K14542" s="469">
        <f t="shared" si="1351"/>
        <v>8.7140097890150283</v>
      </c>
      <c r="L14542" s="469">
        <f t="shared" si="1352"/>
        <v>-1.9323544318305963E-2</v>
      </c>
    </row>
    <row r="14543" spans="1:12">
      <c r="A14543" s="480" t="str">
        <f t="shared" si="1348"/>
        <v>D800-120</v>
      </c>
      <c r="B14543" s="480">
        <f t="shared" si="1345"/>
        <v>16</v>
      </c>
      <c r="C14543" s="480">
        <f t="shared" si="1346"/>
        <v>6</v>
      </c>
      <c r="D14543" s="480">
        <f t="shared" si="1349"/>
        <v>198</v>
      </c>
      <c r="E14543" s="480">
        <f t="shared" si="1350"/>
        <v>18</v>
      </c>
      <c r="F14543" s="484">
        <v>4.3365999999999998</v>
      </c>
      <c r="G14543" s="480">
        <v>15</v>
      </c>
      <c r="H14543" s="482">
        <v>0.49523200000000001</v>
      </c>
      <c r="I14543" s="483">
        <v>8.8000000000000007</v>
      </c>
      <c r="J14543" s="484">
        <v>0.46629999999999999</v>
      </c>
      <c r="K14543" s="469">
        <f t="shared" si="1351"/>
        <v>8.756703928663736</v>
      </c>
      <c r="L14543" s="469">
        <f t="shared" si="1352"/>
        <v>-4.3296071336264674E-2</v>
      </c>
    </row>
    <row r="14544" spans="1:12">
      <c r="A14544" s="98" t="str">
        <f t="shared" si="1348"/>
        <v>D800-120</v>
      </c>
      <c r="B14544" s="98">
        <f t="shared" si="1345"/>
        <v>16</v>
      </c>
      <c r="C14544" s="98">
        <f t="shared" si="1346"/>
        <v>6</v>
      </c>
      <c r="D14544" s="98">
        <f t="shared" si="1349"/>
        <v>198</v>
      </c>
      <c r="E14544" s="98">
        <f t="shared" si="1350"/>
        <v>19</v>
      </c>
      <c r="F14544" s="397">
        <f>F14543+(E14544-E14543)*(F14546-F14543)/(E14546-E14543)</f>
        <v>4.3480333333333334</v>
      </c>
      <c r="G14544" s="98">
        <v>15</v>
      </c>
      <c r="H14544" s="491">
        <f>H14543+(E14544-E14543)*(H14546-H14543)/(E14546-E14543)</f>
        <v>0.49413033333333334</v>
      </c>
      <c r="I14544" s="492">
        <f>I14543+(E14544-E14543)*(I14546-I14543)/(E14546-E14543)</f>
        <v>8.8333333333333339</v>
      </c>
      <c r="J14544" s="397">
        <f>J14543+(E14544-E14543)*(J14546-J14543)/(E14546-E14543)</f>
        <v>0.46356666666666668</v>
      </c>
      <c r="K14544" s="469">
        <f t="shared" si="1351"/>
        <v>8.7993653496277293</v>
      </c>
      <c r="L14544" s="469">
        <f t="shared" si="1352"/>
        <v>-3.396798370560461E-2</v>
      </c>
    </row>
    <row r="14545" spans="1:12">
      <c r="A14545" s="98" t="str">
        <f t="shared" si="1348"/>
        <v>D800-120</v>
      </c>
      <c r="B14545" s="98">
        <f t="shared" si="1345"/>
        <v>16</v>
      </c>
      <c r="C14545" s="98">
        <f t="shared" si="1346"/>
        <v>6</v>
      </c>
      <c r="D14545" s="98">
        <f t="shared" si="1349"/>
        <v>198</v>
      </c>
      <c r="E14545" s="98">
        <f t="shared" si="1350"/>
        <v>20</v>
      </c>
      <c r="F14545" s="397">
        <f>F14543+(E14545-E14543)*(F14546-F14543)/(E14546-E14543)</f>
        <v>4.3594666666666662</v>
      </c>
      <c r="G14545" s="98">
        <v>15</v>
      </c>
      <c r="H14545" s="491">
        <f>H14543+(E14545-E14543)*(H14546-H14543)/(E14546-E14543)</f>
        <v>0.49302866666666667</v>
      </c>
      <c r="I14545" s="492">
        <f>I14543+(E14545-E14543)*(I14546-I14543)/(E14546-E14543)</f>
        <v>8.8666666666666671</v>
      </c>
      <c r="J14545" s="397">
        <f>J14543+(E14545-E14543)*(J14546-J14543)/(E14546-E14543)</f>
        <v>0.46083333333333332</v>
      </c>
      <c r="K14545" s="469">
        <f t="shared" si="1351"/>
        <v>8.8422174234628663</v>
      </c>
      <c r="L14545" s="469">
        <f t="shared" si="1352"/>
        <v>-2.4449243203800819E-2</v>
      </c>
    </row>
    <row r="14546" spans="1:12">
      <c r="A14546" s="480" t="str">
        <f t="shared" si="1348"/>
        <v>D800-120</v>
      </c>
      <c r="B14546" s="480">
        <f t="shared" si="1345"/>
        <v>16</v>
      </c>
      <c r="C14546" s="480">
        <f t="shared" si="1346"/>
        <v>6</v>
      </c>
      <c r="D14546" s="480">
        <f t="shared" si="1349"/>
        <v>198</v>
      </c>
      <c r="E14546" s="480">
        <f t="shared" si="1350"/>
        <v>21</v>
      </c>
      <c r="F14546" s="484">
        <v>4.3708999999999998</v>
      </c>
      <c r="G14546" s="480">
        <v>15</v>
      </c>
      <c r="H14546" s="482">
        <v>0.491927</v>
      </c>
      <c r="I14546" s="483">
        <v>8.9</v>
      </c>
      <c r="J14546" s="484">
        <v>0.45810000000000001</v>
      </c>
      <c r="K14546" s="469">
        <f t="shared" si="1351"/>
        <v>8.8852614310659916</v>
      </c>
      <c r="L14546" s="469">
        <f t="shared" si="1352"/>
        <v>-1.4738568934008711E-2</v>
      </c>
    </row>
    <row r="14547" spans="1:12">
      <c r="A14547" s="98" t="str">
        <f t="shared" si="1348"/>
        <v>D800-120</v>
      </c>
      <c r="B14547" s="98">
        <f t="shared" si="1345"/>
        <v>16</v>
      </c>
      <c r="C14547" s="98">
        <f t="shared" si="1346"/>
        <v>6</v>
      </c>
      <c r="D14547" s="98">
        <f t="shared" si="1349"/>
        <v>198</v>
      </c>
      <c r="E14547" s="98">
        <f t="shared" si="1350"/>
        <v>22</v>
      </c>
      <c r="F14547" s="397">
        <f>F14546+(E14547-E14546)*(F14549-F14546)/(E14549-E14546)</f>
        <v>4.3822333333333328</v>
      </c>
      <c r="G14547" s="98">
        <v>15</v>
      </c>
      <c r="H14547" s="491">
        <f>H14546+(E14547-E14546)*(H14549-H14546)/(E14549-E14546)</f>
        <v>0.49083033333333331</v>
      </c>
      <c r="I14547" s="492">
        <f>I14546+(E14547-E14546)*(I14549-I14546)/(E14549-E14546)</f>
        <v>8.9333333333333336</v>
      </c>
      <c r="J14547" s="397">
        <f>J14546+(E14547-E14546)*(J14549-J14546)/(E14549-E14546)</f>
        <v>0.45540000000000003</v>
      </c>
      <c r="K14547" s="469">
        <f t="shared" si="1351"/>
        <v>8.9282039754402565</v>
      </c>
      <c r="L14547" s="469">
        <f t="shared" si="1352"/>
        <v>-5.1293578930771133E-3</v>
      </c>
    </row>
    <row r="14548" spans="1:12">
      <c r="A14548" s="98" t="str">
        <f t="shared" si="1348"/>
        <v>D800-120</v>
      </c>
      <c r="B14548" s="98">
        <f t="shared" si="1345"/>
        <v>16</v>
      </c>
      <c r="C14548" s="98">
        <f t="shared" si="1346"/>
        <v>6</v>
      </c>
      <c r="D14548" s="98">
        <f t="shared" si="1349"/>
        <v>198</v>
      </c>
      <c r="E14548" s="98">
        <f t="shared" si="1350"/>
        <v>23</v>
      </c>
      <c r="F14548" s="397">
        <f>F14546+(E14548-E14546)*(F14549-F14546)/(E14549-E14546)</f>
        <v>4.3935666666666666</v>
      </c>
      <c r="G14548" s="98">
        <v>15</v>
      </c>
      <c r="H14548" s="491">
        <f>H14546+(E14548-E14546)*(H14549-H14546)/(E14549-E14546)</f>
        <v>0.48973366666666668</v>
      </c>
      <c r="I14548" s="492">
        <f>I14546+(E14548-E14546)*(I14549-I14546)/(E14549-E14546)</f>
        <v>8.9666666666666668</v>
      </c>
      <c r="J14548" s="397">
        <f>J14546+(E14548-E14546)*(J14549-J14546)/(E14549-E14546)</f>
        <v>0.45269999999999999</v>
      </c>
      <c r="K14548" s="469">
        <f t="shared" si="1351"/>
        <v>8.9713388433577155</v>
      </c>
      <c r="L14548" s="469">
        <f t="shared" si="1352"/>
        <v>4.6721766910486906E-3</v>
      </c>
    </row>
    <row r="14549" spans="1:12">
      <c r="A14549" s="480" t="str">
        <f t="shared" si="1348"/>
        <v>D800-120</v>
      </c>
      <c r="B14549" s="480">
        <f t="shared" si="1345"/>
        <v>16</v>
      </c>
      <c r="C14549" s="480">
        <f t="shared" si="1346"/>
        <v>6</v>
      </c>
      <c r="D14549" s="480">
        <f t="shared" si="1349"/>
        <v>198</v>
      </c>
      <c r="E14549" s="480">
        <f t="shared" si="1350"/>
        <v>24</v>
      </c>
      <c r="F14549" s="484">
        <v>4.4048999999999996</v>
      </c>
      <c r="G14549" s="480">
        <v>15</v>
      </c>
      <c r="H14549" s="482">
        <v>0.48863699999999999</v>
      </c>
      <c r="I14549" s="483">
        <v>9</v>
      </c>
      <c r="J14549" s="484">
        <v>0.45</v>
      </c>
      <c r="K14549" s="469">
        <f t="shared" si="1351"/>
        <v>9.0146673297355697</v>
      </c>
      <c r="L14549" s="469">
        <f t="shared" si="1352"/>
        <v>1.4667329735569723E-2</v>
      </c>
    </row>
    <row r="14550" spans="1:12">
      <c r="A14550" s="98" t="str">
        <f t="shared" si="1348"/>
        <v>D800-120</v>
      </c>
      <c r="B14550" s="98">
        <f t="shared" si="1345"/>
        <v>16</v>
      </c>
      <c r="C14550" s="98">
        <f t="shared" si="1346"/>
        <v>6</v>
      </c>
      <c r="D14550" s="98">
        <f t="shared" si="1349"/>
        <v>198</v>
      </c>
      <c r="E14550" s="98">
        <f t="shared" si="1350"/>
        <v>25</v>
      </c>
      <c r="F14550" s="397">
        <f>F14549+(E14550-E14549)*(F14552-F14549)/(E14552-E14549)</f>
        <v>4.4161333333333328</v>
      </c>
      <c r="G14550" s="98">
        <v>15</v>
      </c>
      <c r="H14550" s="491">
        <f>H14549+(E14550-E14549)*(H14552-H14549)/(E14552-E14549)</f>
        <v>0.48754466666666668</v>
      </c>
      <c r="I14550" s="492">
        <f>I14549+(E14550-E14549)*(I14552-I14549)/(E14552-E14549)</f>
        <v>9.0333333333333332</v>
      </c>
      <c r="J14550" s="397">
        <f>J14549+(E14550-E14549)*(J14552-J14549)/(E14552-E14549)</f>
        <v>0.4472666666666667</v>
      </c>
      <c r="K14550" s="469">
        <f t="shared" si="1351"/>
        <v>9.0579051218554998</v>
      </c>
      <c r="L14550" s="469">
        <f t="shared" si="1352"/>
        <v>2.4571788522166571E-2</v>
      </c>
    </row>
    <row r="14551" spans="1:12">
      <c r="A14551" s="98" t="str">
        <f t="shared" si="1348"/>
        <v>D800-120</v>
      </c>
      <c r="B14551" s="98">
        <f t="shared" si="1345"/>
        <v>16</v>
      </c>
      <c r="C14551" s="98">
        <f t="shared" si="1346"/>
        <v>6</v>
      </c>
      <c r="D14551" s="98">
        <f t="shared" si="1349"/>
        <v>198</v>
      </c>
      <c r="E14551" s="98">
        <f t="shared" si="1350"/>
        <v>26</v>
      </c>
      <c r="F14551" s="397">
        <f>F14549+(E14551-E14549)*(F14552-F14549)/(E14552-E14549)</f>
        <v>4.4273666666666669</v>
      </c>
      <c r="G14551" s="98">
        <v>15</v>
      </c>
      <c r="H14551" s="491">
        <f>H14549+(E14551-E14549)*(H14552-H14549)/(E14552-E14549)</f>
        <v>0.48645233333333332</v>
      </c>
      <c r="I14551" s="492">
        <f>I14549+(E14551-E14549)*(I14552-I14549)/(E14552-E14549)</f>
        <v>9.0666666666666664</v>
      </c>
      <c r="J14551" s="397">
        <f>J14549+(E14551-E14549)*(J14552-J14549)/(E14552-E14549)</f>
        <v>0.44453333333333334</v>
      </c>
      <c r="K14551" s="469">
        <f t="shared" si="1351"/>
        <v>9.1013370957209236</v>
      </c>
      <c r="L14551" s="469">
        <f t="shared" si="1352"/>
        <v>3.4670429054257212E-2</v>
      </c>
    </row>
    <row r="14552" spans="1:12">
      <c r="A14552" s="480" t="str">
        <f t="shared" si="1348"/>
        <v>D800-120</v>
      </c>
      <c r="B14552" s="480">
        <f t="shared" si="1345"/>
        <v>16</v>
      </c>
      <c r="C14552" s="480">
        <f t="shared" si="1346"/>
        <v>6</v>
      </c>
      <c r="D14552" s="480">
        <f t="shared" si="1349"/>
        <v>198</v>
      </c>
      <c r="E14552" s="480">
        <f t="shared" si="1350"/>
        <v>27</v>
      </c>
      <c r="F14552" s="484">
        <v>4.4386000000000001</v>
      </c>
      <c r="G14552" s="480">
        <v>15</v>
      </c>
      <c r="H14552" s="482">
        <v>0.48536000000000001</v>
      </c>
      <c r="I14552" s="483">
        <v>9.1</v>
      </c>
      <c r="J14552" s="484">
        <v>0.44180000000000003</v>
      </c>
      <c r="K14552" s="469">
        <f t="shared" si="1351"/>
        <v>9.1449645623866829</v>
      </c>
      <c r="L14552" s="469">
        <f t="shared" si="1352"/>
        <v>4.4964562386683227E-2</v>
      </c>
    </row>
    <row r="14553" spans="1:12">
      <c r="A14553" s="98" t="str">
        <f t="shared" si="1348"/>
        <v>D800-120</v>
      </c>
      <c r="B14553" s="98">
        <f t="shared" si="1345"/>
        <v>16</v>
      </c>
      <c r="C14553" s="98">
        <f t="shared" si="1346"/>
        <v>6</v>
      </c>
      <c r="D14553" s="98">
        <f t="shared" si="1349"/>
        <v>198</v>
      </c>
      <c r="E14553" s="98">
        <f t="shared" si="1350"/>
        <v>28</v>
      </c>
      <c r="F14553" s="397">
        <f>F14552+(E14553-E14552)*(F14555-F14552)/(E14555-E14552)</f>
        <v>4.4497666666666671</v>
      </c>
      <c r="G14553" s="98">
        <v>15</v>
      </c>
      <c r="H14553" s="491">
        <f>H14552+(E14553-E14552)*(H14555-H14552)/(E14555-E14552)</f>
        <v>0.48427166666666666</v>
      </c>
      <c r="I14553" s="492">
        <f>I14552+(E14553-E14552)*(I14555-I14552)/(E14555-E14552)</f>
        <v>9.1666666666666661</v>
      </c>
      <c r="J14553" s="397">
        <f>J14552+(E14553-E14552)*(J14555-J14552)/(E14555-E14552)</f>
        <v>0.43906666666666666</v>
      </c>
      <c r="K14553" s="469">
        <f t="shared" si="1351"/>
        <v>9.1885752831571814</v>
      </c>
      <c r="L14553" s="469">
        <f t="shared" si="1352"/>
        <v>2.1908616490515342E-2</v>
      </c>
    </row>
    <row r="14554" spans="1:12">
      <c r="A14554" s="98" t="str">
        <f t="shared" si="1348"/>
        <v>D800-120</v>
      </c>
      <c r="B14554" s="98">
        <f t="shared" si="1345"/>
        <v>16</v>
      </c>
      <c r="C14554" s="98">
        <f t="shared" si="1346"/>
        <v>6</v>
      </c>
      <c r="D14554" s="98">
        <f t="shared" si="1349"/>
        <v>198</v>
      </c>
      <c r="E14554" s="98">
        <f t="shared" si="1350"/>
        <v>29</v>
      </c>
      <c r="F14554" s="397">
        <f>F14552+(E14554-E14552)*(F14555-F14552)/(E14555-E14552)</f>
        <v>4.4609333333333332</v>
      </c>
      <c r="G14554" s="98">
        <v>15</v>
      </c>
      <c r="H14554" s="491">
        <f>H14552+(E14554-E14552)*(H14555-H14552)/(E14555-E14552)</f>
        <v>0.48318333333333335</v>
      </c>
      <c r="I14554" s="492">
        <f>I14552+(E14554-E14552)*(I14555-I14552)/(E14555-E14552)</f>
        <v>9.2333333333333343</v>
      </c>
      <c r="J14554" s="397">
        <f>J14552+(E14554-E14552)*(J14555-J14552)/(E14555-E14552)</f>
        <v>0.43633333333333335</v>
      </c>
      <c r="K14554" s="469">
        <f t="shared" si="1351"/>
        <v>9.2323824635231624</v>
      </c>
      <c r="L14554" s="469">
        <f t="shared" si="1352"/>
        <v>-9.5086981017189487E-4</v>
      </c>
    </row>
    <row r="14555" spans="1:12">
      <c r="A14555" s="480" t="str">
        <f t="shared" si="1348"/>
        <v>D800-120</v>
      </c>
      <c r="B14555" s="480">
        <f t="shared" si="1345"/>
        <v>16</v>
      </c>
      <c r="C14555" s="480">
        <f t="shared" si="1346"/>
        <v>6</v>
      </c>
      <c r="D14555" s="480">
        <f t="shared" si="1349"/>
        <v>198</v>
      </c>
      <c r="E14555" s="480">
        <f t="shared" si="1350"/>
        <v>30</v>
      </c>
      <c r="F14555" s="484">
        <v>4.4721000000000002</v>
      </c>
      <c r="G14555" s="480">
        <v>15</v>
      </c>
      <c r="H14555" s="482">
        <v>0.482095</v>
      </c>
      <c r="I14555" s="483">
        <v>9.3000000000000007</v>
      </c>
      <c r="J14555" s="484">
        <v>0.43359999999999999</v>
      </c>
      <c r="K14555" s="469">
        <f t="shared" si="1351"/>
        <v>9.2763874340119692</v>
      </c>
      <c r="L14555" s="469">
        <f t="shared" si="1352"/>
        <v>-2.361256598803152E-2</v>
      </c>
    </row>
    <row r="14556" spans="1:12">
      <c r="A14556" s="98" t="str">
        <f t="shared" si="1348"/>
        <v>D800-120</v>
      </c>
      <c r="B14556" s="98">
        <f t="shared" si="1345"/>
        <v>16</v>
      </c>
      <c r="C14556" s="98">
        <f t="shared" si="1346"/>
        <v>6</v>
      </c>
      <c r="D14556" s="98">
        <f t="shared" si="1349"/>
        <v>198</v>
      </c>
      <c r="E14556" s="98">
        <f t="shared" si="1350"/>
        <v>31</v>
      </c>
      <c r="F14556" s="397">
        <f>F14555+(E14556-E14555)*(F14558-F14555)/(E14558-E14555)</f>
        <v>4.4832000000000001</v>
      </c>
      <c r="G14556" s="98">
        <v>15</v>
      </c>
      <c r="H14556" s="491">
        <f>H14555+(E14556-E14555)*(H14558-H14555)/(E14558-E14555)</f>
        <v>0.48100966666666667</v>
      </c>
      <c r="I14556" s="492">
        <f>I14555+(E14556-E14555)*(I14558-I14555)/(E14558-E14555)</f>
        <v>9.3333333333333339</v>
      </c>
      <c r="J14556" s="397">
        <f>J14555+(E14556-E14555)*(J14558-J14555)/(E14558-E14555)</f>
        <v>0.43086666666666668</v>
      </c>
      <c r="K14556" s="469">
        <f t="shared" si="1351"/>
        <v>9.3203948084203443</v>
      </c>
      <c r="L14556" s="469">
        <f t="shared" si="1352"/>
        <v>-1.2938524912989635E-2</v>
      </c>
    </row>
    <row r="14557" spans="1:12">
      <c r="A14557" s="98" t="str">
        <f t="shared" si="1348"/>
        <v>D800-120</v>
      </c>
      <c r="B14557" s="98">
        <f t="shared" si="1345"/>
        <v>16</v>
      </c>
      <c r="C14557" s="98">
        <f t="shared" si="1346"/>
        <v>6</v>
      </c>
      <c r="D14557" s="98">
        <f t="shared" si="1349"/>
        <v>198</v>
      </c>
      <c r="E14557" s="98">
        <f t="shared" si="1350"/>
        <v>32</v>
      </c>
      <c r="F14557" s="397">
        <f>F14555+(E14557-E14555)*(F14558-F14555)/(E14558-E14555)</f>
        <v>4.4943</v>
      </c>
      <c r="G14557" s="98">
        <v>15</v>
      </c>
      <c r="H14557" s="491">
        <f>H14555+(E14557-E14555)*(H14558-H14555)/(E14558-E14555)</f>
        <v>0.47992433333333334</v>
      </c>
      <c r="I14557" s="492">
        <f>I14555+(E14557-E14555)*(I14558-I14555)/(E14558-E14555)</f>
        <v>9.3666666666666671</v>
      </c>
      <c r="J14557" s="397">
        <f>J14555+(E14557-E14555)*(J14558-J14555)/(E14558-E14555)</f>
        <v>0.42813333333333331</v>
      </c>
      <c r="K14557" s="469">
        <f t="shared" si="1351"/>
        <v>9.3646012253320485</v>
      </c>
      <c r="L14557" s="469">
        <f t="shared" si="1352"/>
        <v>-2.0654413346186118E-3</v>
      </c>
    </row>
    <row r="14558" spans="1:12">
      <c r="A14558" s="480" t="str">
        <f t="shared" si="1348"/>
        <v>D800-120</v>
      </c>
      <c r="B14558" s="480">
        <f t="shared" si="1345"/>
        <v>16</v>
      </c>
      <c r="C14558" s="480">
        <f t="shared" si="1346"/>
        <v>6</v>
      </c>
      <c r="D14558" s="480">
        <f t="shared" si="1349"/>
        <v>198</v>
      </c>
      <c r="E14558" s="480">
        <f t="shared" si="1350"/>
        <v>33</v>
      </c>
      <c r="F14558" s="484">
        <v>4.5053999999999998</v>
      </c>
      <c r="G14558" s="480">
        <v>15</v>
      </c>
      <c r="H14558" s="482">
        <v>0.47883900000000001</v>
      </c>
      <c r="I14558" s="483">
        <v>9.4</v>
      </c>
      <c r="J14558" s="484">
        <v>0.4254</v>
      </c>
      <c r="K14558" s="469">
        <f t="shared" si="1351"/>
        <v>9.4090080381923773</v>
      </c>
      <c r="L14558" s="469">
        <f t="shared" si="1352"/>
        <v>9.0080381923769437E-3</v>
      </c>
    </row>
    <row r="14559" spans="1:12">
      <c r="A14559" s="98" t="str">
        <f t="shared" si="1348"/>
        <v>D800-120</v>
      </c>
      <c r="B14559" s="98">
        <f t="shared" si="1345"/>
        <v>16</v>
      </c>
      <c r="C14559" s="98">
        <f t="shared" si="1346"/>
        <v>6</v>
      </c>
      <c r="D14559" s="98">
        <f t="shared" si="1349"/>
        <v>198</v>
      </c>
      <c r="E14559" s="98">
        <f t="shared" si="1350"/>
        <v>34</v>
      </c>
      <c r="F14559" s="397">
        <f>F14558+(E14559-E14558)*(F14561-F14558)/(E14561-E14558)</f>
        <v>4.5163666666666664</v>
      </c>
      <c r="G14559" s="98">
        <v>15</v>
      </c>
      <c r="H14559" s="491">
        <f>H14558+(E14559-E14558)*(H14561-H14558)/(E14561-E14558)</f>
        <v>0.47775666666666666</v>
      </c>
      <c r="I14559" s="492">
        <f>I14558+(E14559-E14558)*(I14561-I14558)/(E14561-E14558)</f>
        <v>9.4333333333333336</v>
      </c>
      <c r="J14559" s="397">
        <f>J14558+(E14559-E14558)*(J14561-J14558)/(E14561-E14558)</f>
        <v>0.42266666666666669</v>
      </c>
      <c r="K14559" s="469">
        <f t="shared" si="1351"/>
        <v>9.4532781681051024</v>
      </c>
      <c r="L14559" s="469">
        <f t="shared" si="1352"/>
        <v>1.9944834771768782E-2</v>
      </c>
    </row>
    <row r="14560" spans="1:12">
      <c r="A14560" s="98" t="str">
        <f t="shared" si="1348"/>
        <v>D800-120</v>
      </c>
      <c r="B14560" s="98">
        <f t="shared" si="1345"/>
        <v>16</v>
      </c>
      <c r="C14560" s="98">
        <f t="shared" si="1346"/>
        <v>6</v>
      </c>
      <c r="D14560" s="98">
        <f t="shared" si="1349"/>
        <v>198</v>
      </c>
      <c r="E14560" s="98">
        <f t="shared" si="1350"/>
        <v>35</v>
      </c>
      <c r="F14560" s="397">
        <f>F14558+(E14560-E14558)*(F14561-F14558)/(E14561-E14558)</f>
        <v>4.527333333333333</v>
      </c>
      <c r="G14560" s="98">
        <v>15</v>
      </c>
      <c r="H14560" s="491">
        <f>H14558+(E14560-E14558)*(H14561-H14558)/(E14561-E14558)</f>
        <v>0.47667433333333337</v>
      </c>
      <c r="I14560" s="492">
        <f>I14558+(E14560-E14558)*(I14561-I14558)/(E14561-E14558)</f>
        <v>9.4666666666666668</v>
      </c>
      <c r="J14560" s="397">
        <f>J14558+(E14560-E14558)*(J14561-J14558)/(E14561-E14558)</f>
        <v>0.41993333333333333</v>
      </c>
      <c r="K14560" s="469">
        <f t="shared" si="1351"/>
        <v>9.4977493368987762</v>
      </c>
      <c r="L14560" s="469">
        <f t="shared" si="1352"/>
        <v>3.1082670232109422E-2</v>
      </c>
    </row>
    <row r="14561" spans="1:12">
      <c r="A14561" s="480" t="str">
        <f t="shared" si="1348"/>
        <v>D800-120</v>
      </c>
      <c r="B14561" s="480">
        <f t="shared" si="1345"/>
        <v>16</v>
      </c>
      <c r="C14561" s="480">
        <f t="shared" si="1346"/>
        <v>6</v>
      </c>
      <c r="D14561" s="480">
        <f t="shared" si="1349"/>
        <v>198</v>
      </c>
      <c r="E14561" s="480">
        <f t="shared" si="1350"/>
        <v>36</v>
      </c>
      <c r="F14561" s="484">
        <v>4.5382999999999996</v>
      </c>
      <c r="G14561" s="480">
        <v>15</v>
      </c>
      <c r="H14561" s="482">
        <v>0.47559200000000001</v>
      </c>
      <c r="I14561" s="483">
        <v>9.5</v>
      </c>
      <c r="J14561" s="484">
        <v>0.41720000000000002</v>
      </c>
      <c r="K14561" s="469">
        <f t="shared" si="1351"/>
        <v>9.5424229171222379</v>
      </c>
      <c r="L14561" s="469">
        <f t="shared" si="1352"/>
        <v>4.2422917122237891E-2</v>
      </c>
    </row>
    <row r="14562" spans="1:12">
      <c r="A14562" s="98" t="str">
        <f t="shared" si="1348"/>
        <v>D800-120</v>
      </c>
      <c r="B14562" s="98">
        <f t="shared" si="1345"/>
        <v>16</v>
      </c>
      <c r="C14562" s="98">
        <f t="shared" si="1346"/>
        <v>6</v>
      </c>
      <c r="D14562" s="98">
        <f t="shared" si="1349"/>
        <v>198</v>
      </c>
      <c r="E14562" s="98">
        <f t="shared" si="1350"/>
        <v>37</v>
      </c>
      <c r="F14562" s="397">
        <f>F14561+(E14562-E14561)*(F14564-F14561)/(E14564-E14561)</f>
        <v>4.5492333333333335</v>
      </c>
      <c r="G14562" s="98">
        <v>15</v>
      </c>
      <c r="H14562" s="491">
        <f>H14561+(E14562-E14561)*(H14564-H14561)/(E14564-E14561)</f>
        <v>0.47451233333333337</v>
      </c>
      <c r="I14562" s="492">
        <f>I14561+(E14562-E14561)*(I14564-I14561)/(E14564-E14561)</f>
        <v>9.5666666666666664</v>
      </c>
      <c r="J14562" s="397">
        <f>J14561+(E14562-E14561)*(J14564-J14561)/(E14564-E14561)</f>
        <v>0.41450000000000004</v>
      </c>
      <c r="K14562" s="469">
        <f t="shared" si="1351"/>
        <v>9.5871761675319984</v>
      </c>
      <c r="L14562" s="469">
        <f t="shared" si="1352"/>
        <v>2.0509500865331987E-2</v>
      </c>
    </row>
    <row r="14563" spans="1:12">
      <c r="A14563" s="98" t="str">
        <f t="shared" si="1348"/>
        <v>D800-120</v>
      </c>
      <c r="B14563" s="98">
        <f t="shared" si="1345"/>
        <v>16</v>
      </c>
      <c r="C14563" s="98">
        <f t="shared" si="1346"/>
        <v>6</v>
      </c>
      <c r="D14563" s="98">
        <f t="shared" si="1349"/>
        <v>198</v>
      </c>
      <c r="E14563" s="98">
        <f t="shared" si="1350"/>
        <v>38</v>
      </c>
      <c r="F14563" s="397">
        <f>F14561+(E14563-E14561)*(F14564-F14561)/(E14564-E14561)</f>
        <v>4.5601666666666665</v>
      </c>
      <c r="G14563" s="98">
        <v>15</v>
      </c>
      <c r="H14563" s="491">
        <f>H14561+(E14563-E14561)*(H14564-H14561)/(E14564-E14561)</f>
        <v>0.47343266666666667</v>
      </c>
      <c r="I14563" s="492">
        <f>I14561+(E14563-E14561)*(I14564-I14561)/(E14564-E14561)</f>
        <v>9.6333333333333329</v>
      </c>
      <c r="J14563" s="397">
        <f>J14561+(E14563-E14561)*(J14564-J14561)/(E14564-E14561)</f>
        <v>0.4118</v>
      </c>
      <c r="K14563" s="469">
        <f t="shared" si="1351"/>
        <v>9.6321335381729742</v>
      </c>
      <c r="L14563" s="469">
        <f t="shared" si="1352"/>
        <v>-1.1997951603586188E-3</v>
      </c>
    </row>
    <row r="14564" spans="1:12">
      <c r="A14564" s="480" t="str">
        <f t="shared" si="1348"/>
        <v>D800-120</v>
      </c>
      <c r="B14564" s="480">
        <f t="shared" si="1345"/>
        <v>16</v>
      </c>
      <c r="C14564" s="480">
        <f t="shared" si="1346"/>
        <v>6</v>
      </c>
      <c r="D14564" s="480">
        <f t="shared" si="1349"/>
        <v>198</v>
      </c>
      <c r="E14564" s="480">
        <f t="shared" si="1350"/>
        <v>39</v>
      </c>
      <c r="F14564" s="484">
        <v>4.5711000000000004</v>
      </c>
      <c r="G14564" s="480">
        <v>15</v>
      </c>
      <c r="H14564" s="482">
        <v>0.47235300000000002</v>
      </c>
      <c r="I14564" s="483">
        <v>9.6999999999999993</v>
      </c>
      <c r="J14564" s="484">
        <v>0.40910000000000002</v>
      </c>
      <c r="K14564" s="469">
        <f t="shared" si="1351"/>
        <v>9.6772964287302088</v>
      </c>
      <c r="L14564" s="469">
        <f t="shared" si="1352"/>
        <v>-2.2703571269790501E-2</v>
      </c>
    </row>
    <row r="14565" spans="1:12">
      <c r="A14565" s="98" t="str">
        <f t="shared" si="1348"/>
        <v>D800-120</v>
      </c>
      <c r="B14565" s="98">
        <f t="shared" si="1345"/>
        <v>16</v>
      </c>
      <c r="C14565" s="98">
        <f t="shared" si="1346"/>
        <v>6</v>
      </c>
      <c r="D14565" s="98">
        <f t="shared" si="1349"/>
        <v>198</v>
      </c>
      <c r="E14565" s="98">
        <f t="shared" si="1350"/>
        <v>40</v>
      </c>
      <c r="F14565" s="397">
        <f>F14564+(E14565-E14564)*(F14567-F14564)/(E14567-E14564)</f>
        <v>4.5819333333333336</v>
      </c>
      <c r="G14565" s="98">
        <v>15</v>
      </c>
      <c r="H14565" s="491">
        <f>H14564+(E14565-E14564)*(H14567-H14564)/(E14567-E14564)</f>
        <v>0.471275</v>
      </c>
      <c r="I14565" s="492">
        <f>I14564+(E14565-E14564)*(I14567-I14564)/(E14567-E14564)</f>
        <v>9.7333333333333325</v>
      </c>
      <c r="J14565" s="397">
        <f>J14564+(E14565-E14564)*(J14567-J14564)/(E14567-E14564)</f>
        <v>0.40636666666666665</v>
      </c>
      <c r="K14565" s="469">
        <f t="shared" si="1351"/>
        <v>9.7224196771170419</v>
      </c>
      <c r="L14565" s="469">
        <f t="shared" si="1352"/>
        <v>-1.091365621629059E-2</v>
      </c>
    </row>
    <row r="14566" spans="1:12">
      <c r="A14566" s="98" t="str">
        <f t="shared" si="1348"/>
        <v>D800-120</v>
      </c>
      <c r="B14566" s="98">
        <f t="shared" si="1345"/>
        <v>16</v>
      </c>
      <c r="C14566" s="98">
        <f t="shared" si="1346"/>
        <v>6</v>
      </c>
      <c r="D14566" s="98">
        <f t="shared" si="1349"/>
        <v>198</v>
      </c>
      <c r="E14566" s="98">
        <f t="shared" si="1350"/>
        <v>41</v>
      </c>
      <c r="F14566" s="397">
        <f>F14564+(E14566-E14564)*(F14567-F14564)/(E14567-E14564)</f>
        <v>4.5927666666666669</v>
      </c>
      <c r="G14566" s="98">
        <v>15</v>
      </c>
      <c r="H14566" s="491">
        <f>H14564+(E14566-E14564)*(H14567-H14564)/(E14567-E14564)</f>
        <v>0.47019700000000003</v>
      </c>
      <c r="I14566" s="492">
        <f>I14564+(E14566-E14564)*(I14567-I14564)/(E14567-E14564)</f>
        <v>9.7666666666666675</v>
      </c>
      <c r="J14566" s="397">
        <f>J14564+(E14566-E14564)*(J14567-J14564)/(E14567-E14564)</f>
        <v>0.40363333333333334</v>
      </c>
      <c r="K14566" s="469">
        <f t="shared" si="1351"/>
        <v>9.7677498296813177</v>
      </c>
      <c r="L14566" s="469">
        <f t="shared" si="1352"/>
        <v>1.0831630146501681E-3</v>
      </c>
    </row>
    <row r="14567" spans="1:12">
      <c r="A14567" s="480" t="str">
        <f t="shared" si="1348"/>
        <v>D800-120</v>
      </c>
      <c r="B14567" s="480">
        <f t="shared" si="1345"/>
        <v>16</v>
      </c>
      <c r="C14567" s="480">
        <f t="shared" si="1346"/>
        <v>6</v>
      </c>
      <c r="D14567" s="480">
        <f t="shared" si="1349"/>
        <v>198</v>
      </c>
      <c r="E14567" s="480">
        <f t="shared" si="1350"/>
        <v>42</v>
      </c>
      <c r="F14567" s="484">
        <v>4.6036000000000001</v>
      </c>
      <c r="G14567" s="480">
        <v>15</v>
      </c>
      <c r="H14567" s="482">
        <v>0.46911900000000001</v>
      </c>
      <c r="I14567" s="483">
        <v>9.8000000000000007</v>
      </c>
      <c r="J14567" s="484">
        <v>0.40089999999999998</v>
      </c>
      <c r="K14567" s="469">
        <f t="shared" si="1351"/>
        <v>9.8132883127735173</v>
      </c>
      <c r="L14567" s="469">
        <f t="shared" si="1352"/>
        <v>1.3288312773516608E-2</v>
      </c>
    </row>
    <row r="14568" spans="1:12">
      <c r="A14568" s="98" t="str">
        <f t="shared" si="1348"/>
        <v>D800-120</v>
      </c>
      <c r="B14568" s="98">
        <f t="shared" si="1345"/>
        <v>16</v>
      </c>
      <c r="C14568" s="98">
        <f t="shared" si="1346"/>
        <v>6</v>
      </c>
      <c r="D14568" s="98">
        <f t="shared" si="1349"/>
        <v>198</v>
      </c>
      <c r="E14568" s="98">
        <f t="shared" si="1350"/>
        <v>43</v>
      </c>
      <c r="F14568" s="397">
        <f>F14567+(E14568-E14567)*(F14570-F14567)/(E14570-E14567)</f>
        <v>4.6143666666666672</v>
      </c>
      <c r="G14568" s="98">
        <v>15</v>
      </c>
      <c r="H14568" s="491">
        <f>H14567+(E14568-E14567)*(H14570-H14567)/(E14570-E14567)</f>
        <v>0.46804299999999999</v>
      </c>
      <c r="I14568" s="492">
        <f>I14567+(E14568-E14567)*(I14570-I14567)/(E14570-E14567)</f>
        <v>9.8666666666666671</v>
      </c>
      <c r="J14568" s="397">
        <f>J14567+(E14568-E14567)*(J14570-J14567)/(E14570-E14567)</f>
        <v>0.39816666666666667</v>
      </c>
      <c r="K14568" s="469">
        <f t="shared" si="1351"/>
        <v>9.8588520000655215</v>
      </c>
      <c r="L14568" s="469">
        <f t="shared" si="1352"/>
        <v>-7.8146666011456034E-3</v>
      </c>
    </row>
    <row r="14569" spans="1:12">
      <c r="A14569" s="98" t="str">
        <f t="shared" si="1348"/>
        <v>D800-120</v>
      </c>
      <c r="B14569" s="98">
        <f t="shared" si="1345"/>
        <v>16</v>
      </c>
      <c r="C14569" s="98">
        <f t="shared" si="1346"/>
        <v>6</v>
      </c>
      <c r="D14569" s="98">
        <f t="shared" si="1349"/>
        <v>198</v>
      </c>
      <c r="E14569" s="98">
        <f t="shared" si="1350"/>
        <v>44</v>
      </c>
      <c r="F14569" s="397">
        <f>F14567+(E14569-E14567)*(F14570-F14567)/(E14570-E14567)</f>
        <v>4.6251333333333333</v>
      </c>
      <c r="G14569" s="98">
        <v>15</v>
      </c>
      <c r="H14569" s="491">
        <f>H14567+(E14569-E14567)*(H14570-H14567)/(E14570-E14567)</f>
        <v>0.46696700000000002</v>
      </c>
      <c r="I14569" s="492">
        <f>I14567+(E14569-E14567)*(I14570-I14567)/(E14570-E14567)</f>
        <v>9.9333333333333336</v>
      </c>
      <c r="J14569" s="397">
        <f>J14567+(E14569-E14567)*(J14570-J14567)/(E14570-E14567)</f>
        <v>0.3954333333333333</v>
      </c>
      <c r="K14569" s="469">
        <f t="shared" si="1351"/>
        <v>9.9046256659107232</v>
      </c>
      <c r="L14569" s="469">
        <f t="shared" si="1352"/>
        <v>-2.8707667422610328E-2</v>
      </c>
    </row>
    <row r="14570" spans="1:12">
      <c r="A14570" s="480" t="str">
        <f t="shared" si="1348"/>
        <v>D800-120</v>
      </c>
      <c r="B14570" s="480">
        <f t="shared" si="1345"/>
        <v>16</v>
      </c>
      <c r="C14570" s="480">
        <f t="shared" si="1346"/>
        <v>6</v>
      </c>
      <c r="D14570" s="480">
        <f t="shared" ref="D14570:D14601" si="1353">D14569</f>
        <v>198</v>
      </c>
      <c r="E14570" s="480">
        <f t="shared" si="1350"/>
        <v>45</v>
      </c>
      <c r="F14570" s="484">
        <v>4.6359000000000004</v>
      </c>
      <c r="G14570" s="480">
        <v>15</v>
      </c>
      <c r="H14570" s="482">
        <v>0.465891</v>
      </c>
      <c r="I14570" s="483">
        <v>10</v>
      </c>
      <c r="J14570" s="484">
        <v>0.39269999999999999</v>
      </c>
      <c r="K14570" s="469">
        <f t="shared" si="1351"/>
        <v>9.9506107651789808</v>
      </c>
      <c r="L14570" s="469">
        <f t="shared" si="1352"/>
        <v>-4.9389234821019201E-2</v>
      </c>
    </row>
    <row r="14571" spans="1:12">
      <c r="A14571" s="98" t="str">
        <f t="shared" si="1348"/>
        <v>D800-120</v>
      </c>
      <c r="B14571" s="98">
        <f t="shared" si="1345"/>
        <v>16</v>
      </c>
      <c r="C14571" s="98">
        <f t="shared" si="1346"/>
        <v>6</v>
      </c>
      <c r="D14571" s="98">
        <f t="shared" si="1353"/>
        <v>198</v>
      </c>
      <c r="E14571" s="98">
        <f t="shared" si="1350"/>
        <v>46</v>
      </c>
      <c r="F14571" s="397">
        <f>F14570+(E14571-E14570)*(F14573-F14570)/(E14573-E14570)</f>
        <v>4.6466000000000003</v>
      </c>
      <c r="G14571" s="98">
        <v>15</v>
      </c>
      <c r="H14571" s="491">
        <f>H14570+(E14571-E14570)*(H14573-H14570)/(E14573-E14570)</f>
        <v>0.46481600000000001</v>
      </c>
      <c r="I14571" s="492">
        <f>I14570+(E14571-E14570)*(I14573-I14570)/(E14573-E14570)</f>
        <v>10.033333333333333</v>
      </c>
      <c r="J14571" s="397">
        <f>J14570+(E14571-E14570)*(J14573-J14570)/(E14573-E14570)</f>
        <v>0.38996666666666668</v>
      </c>
      <c r="K14571" s="469">
        <f t="shared" si="1351"/>
        <v>9.9966438332587515</v>
      </c>
      <c r="L14571" s="469">
        <f t="shared" si="1352"/>
        <v>-3.6689500074581716E-2</v>
      </c>
    </row>
    <row r="14572" spans="1:12">
      <c r="A14572" s="98" t="str">
        <f t="shared" si="1348"/>
        <v>D800-120</v>
      </c>
      <c r="B14572" s="98">
        <f t="shared" si="1345"/>
        <v>16</v>
      </c>
      <c r="C14572" s="98">
        <f t="shared" si="1346"/>
        <v>6</v>
      </c>
      <c r="D14572" s="98">
        <f t="shared" si="1353"/>
        <v>198</v>
      </c>
      <c r="E14572" s="98">
        <f t="shared" si="1350"/>
        <v>47</v>
      </c>
      <c r="F14572" s="397">
        <f>F14570+(E14572-E14570)*(F14573-F14570)/(E14573-E14570)</f>
        <v>4.6573000000000002</v>
      </c>
      <c r="G14572" s="98">
        <v>15</v>
      </c>
      <c r="H14572" s="491">
        <f>H14570+(E14572-E14570)*(H14573-H14570)/(E14573-E14570)</f>
        <v>0.46374100000000001</v>
      </c>
      <c r="I14572" s="492">
        <f>I14570+(E14572-E14570)*(I14573-I14570)/(E14573-E14570)</f>
        <v>10.066666666666666</v>
      </c>
      <c r="J14572" s="397">
        <f>J14570+(E14572-E14570)*(J14573-J14570)/(E14573-E14570)</f>
        <v>0.38723333333333332</v>
      </c>
      <c r="K14572" s="469">
        <f t="shared" si="1351"/>
        <v>10.042890320243412</v>
      </c>
      <c r="L14572" s="469">
        <f t="shared" si="1352"/>
        <v>-2.3776346423254324E-2</v>
      </c>
    </row>
    <row r="14573" spans="1:12">
      <c r="A14573" s="480" t="str">
        <f t="shared" si="1348"/>
        <v>D800-120</v>
      </c>
      <c r="B14573" s="480">
        <f t="shared" si="1345"/>
        <v>16</v>
      </c>
      <c r="C14573" s="480">
        <f t="shared" si="1346"/>
        <v>6</v>
      </c>
      <c r="D14573" s="480">
        <f t="shared" si="1353"/>
        <v>198</v>
      </c>
      <c r="E14573" s="480">
        <f t="shared" si="1350"/>
        <v>48</v>
      </c>
      <c r="F14573" s="484">
        <v>4.6680000000000001</v>
      </c>
      <c r="G14573" s="480">
        <v>15</v>
      </c>
      <c r="H14573" s="482">
        <v>0.46266600000000002</v>
      </c>
      <c r="I14573" s="483">
        <v>10.1</v>
      </c>
      <c r="J14573" s="484">
        <v>0.38450000000000001</v>
      </c>
      <c r="K14573" s="469">
        <f t="shared" si="1351"/>
        <v>10.089351713763277</v>
      </c>
      <c r="L14573" s="469">
        <f t="shared" si="1352"/>
        <v>-1.0648286236722981E-2</v>
      </c>
    </row>
    <row r="14574" spans="1:12">
      <c r="A14574" s="98" t="str">
        <f t="shared" si="1348"/>
        <v>D800-120</v>
      </c>
      <c r="B14574" s="98">
        <f t="shared" si="1345"/>
        <v>16</v>
      </c>
      <c r="C14574" s="98">
        <f t="shared" si="1346"/>
        <v>6</v>
      </c>
      <c r="D14574" s="98">
        <f t="shared" si="1353"/>
        <v>198</v>
      </c>
      <c r="E14574" s="98">
        <f t="shared" si="1350"/>
        <v>49</v>
      </c>
      <c r="F14574" s="397">
        <f>F14573+(E14574-E14573)*(F14576-F14573)/(E14576-E14573)</f>
        <v>4.6786333333333339</v>
      </c>
      <c r="G14574" s="98">
        <v>15</v>
      </c>
      <c r="H14574" s="491">
        <f>H14573+(E14574-E14573)*(H14576-H14573)/(E14576-E14573)</f>
        <v>0.46159166666666668</v>
      </c>
      <c r="I14574" s="492">
        <f>I14573+(E14574-E14573)*(I14576-I14573)/(E14576-E14573)</f>
        <v>10.133333333333333</v>
      </c>
      <c r="J14574" s="397">
        <f>J14573+(E14574-E14573)*(J14576-J14573)/(E14576-E14573)</f>
        <v>0.3817666666666667</v>
      </c>
      <c r="K14574" s="469">
        <f t="shared" si="1351"/>
        <v>10.13587044826777</v>
      </c>
      <c r="L14574" s="469">
        <f t="shared" si="1352"/>
        <v>2.5371149344373123E-3</v>
      </c>
    </row>
    <row r="14575" spans="1:12">
      <c r="A14575" s="98" t="str">
        <f t="shared" si="1348"/>
        <v>D800-120</v>
      </c>
      <c r="B14575" s="98">
        <f t="shared" si="1345"/>
        <v>16</v>
      </c>
      <c r="C14575" s="98">
        <f t="shared" si="1346"/>
        <v>6</v>
      </c>
      <c r="D14575" s="98">
        <f t="shared" si="1353"/>
        <v>198</v>
      </c>
      <c r="E14575" s="98">
        <f t="shared" si="1350"/>
        <v>50</v>
      </c>
      <c r="F14575" s="397">
        <f>F14573+(E14575-E14573)*(F14576-F14573)/(E14576-E14573)</f>
        <v>4.6892666666666667</v>
      </c>
      <c r="G14575" s="98">
        <v>15</v>
      </c>
      <c r="H14575" s="491">
        <f>H14573+(E14575-E14573)*(H14576-H14573)/(E14576-E14573)</f>
        <v>0.46051733333333333</v>
      </c>
      <c r="I14575" s="492">
        <f>I14573+(E14575-E14573)*(I14576-I14573)/(E14576-E14573)</f>
        <v>10.166666666666666</v>
      </c>
      <c r="J14575" s="397">
        <f>J14573+(E14575-E14573)*(J14576-J14573)/(E14576-E14573)</f>
        <v>0.37903333333333333</v>
      </c>
      <c r="K14575" s="469">
        <f t="shared" si="1351"/>
        <v>10.182606228357674</v>
      </c>
      <c r="L14575" s="469">
        <f t="shared" si="1352"/>
        <v>1.5939561691007853E-2</v>
      </c>
    </row>
    <row r="14576" spans="1:12">
      <c r="A14576" s="480" t="str">
        <f t="shared" si="1348"/>
        <v>D800-120</v>
      </c>
      <c r="B14576" s="480">
        <f t="shared" si="1345"/>
        <v>16</v>
      </c>
      <c r="C14576" s="480">
        <f t="shared" si="1346"/>
        <v>6</v>
      </c>
      <c r="D14576" s="480">
        <f t="shared" si="1353"/>
        <v>198</v>
      </c>
      <c r="E14576" s="480">
        <f t="shared" si="1350"/>
        <v>51</v>
      </c>
      <c r="F14576" s="484">
        <v>4.6999000000000004</v>
      </c>
      <c r="G14576" s="480">
        <v>15</v>
      </c>
      <c r="H14576" s="482">
        <v>0.45944299999999999</v>
      </c>
      <c r="I14576" s="483">
        <v>10.199999999999999</v>
      </c>
      <c r="J14576" s="484">
        <v>0.37630000000000002</v>
      </c>
      <c r="K14576" s="469">
        <f t="shared" si="1351"/>
        <v>10.229560576611245</v>
      </c>
      <c r="L14576" s="469">
        <f t="shared" si="1352"/>
        <v>2.9560576611245892E-2</v>
      </c>
    </row>
    <row r="14577" spans="1:12">
      <c r="A14577" s="98" t="str">
        <f t="shared" si="1348"/>
        <v>D800-120</v>
      </c>
      <c r="B14577" s="98">
        <f t="shared" si="1345"/>
        <v>16</v>
      </c>
      <c r="C14577" s="98">
        <f t="shared" si="1346"/>
        <v>6</v>
      </c>
      <c r="D14577" s="98">
        <f t="shared" si="1353"/>
        <v>198</v>
      </c>
      <c r="E14577" s="98">
        <f t="shared" si="1350"/>
        <v>52</v>
      </c>
      <c r="F14577" s="397">
        <f>F14576+(E14577-E14576)*(F14579-F14576)/(E14579-E14576)</f>
        <v>4.7104333333333335</v>
      </c>
      <c r="G14577" s="98">
        <v>15</v>
      </c>
      <c r="H14577" s="491">
        <f>H14576+(E14577-E14576)*(H14579-H14576)/(E14579-E14576)</f>
        <v>0.45836899999999997</v>
      </c>
      <c r="I14577" s="492">
        <f>I14576+(E14577-E14576)*(I14579-I14576)/(E14579-E14576)</f>
        <v>10.266666666666666</v>
      </c>
      <c r="J14577" s="397">
        <f>J14576+(E14577-E14576)*(J14579-J14576)/(E14579-E14576)</f>
        <v>0.37360000000000004</v>
      </c>
      <c r="K14577" s="469">
        <f t="shared" si="1351"/>
        <v>10.276509391632798</v>
      </c>
      <c r="L14577" s="469">
        <f t="shared" si="1352"/>
        <v>9.8427249661323657E-3</v>
      </c>
    </row>
    <row r="14578" spans="1:12">
      <c r="A14578" s="98" t="str">
        <f t="shared" si="1348"/>
        <v>D800-120</v>
      </c>
      <c r="B14578" s="98">
        <f t="shared" si="1345"/>
        <v>16</v>
      </c>
      <c r="C14578" s="98">
        <f t="shared" si="1346"/>
        <v>6</v>
      </c>
      <c r="D14578" s="98">
        <f t="shared" si="1353"/>
        <v>198</v>
      </c>
      <c r="E14578" s="98">
        <f t="shared" si="1350"/>
        <v>53</v>
      </c>
      <c r="F14578" s="397">
        <f>F14576+(E14578-E14576)*(F14579-F14576)/(E14579-E14576)</f>
        <v>4.7209666666666665</v>
      </c>
      <c r="G14578" s="98">
        <v>15</v>
      </c>
      <c r="H14578" s="491">
        <f>H14576+(E14578-E14576)*(H14579-H14576)/(E14579-E14576)</f>
        <v>0.45729500000000001</v>
      </c>
      <c r="I14578" s="492">
        <f>I14576+(E14578-E14576)*(I14579-I14576)/(E14579-E14576)</f>
        <v>10.333333333333334</v>
      </c>
      <c r="J14578" s="397">
        <f>J14576+(E14578-E14576)*(J14579-J14576)/(E14579-E14576)</f>
        <v>0.37090000000000001</v>
      </c>
      <c r="K14578" s="469">
        <f t="shared" si="1351"/>
        <v>10.323678734004671</v>
      </c>
      <c r="L14578" s="469">
        <f t="shared" si="1352"/>
        <v>-9.6545993286625276E-3</v>
      </c>
    </row>
    <row r="14579" spans="1:12">
      <c r="A14579" s="480" t="str">
        <f t="shared" si="1348"/>
        <v>D800-120</v>
      </c>
      <c r="B14579" s="480">
        <f t="shared" si="1345"/>
        <v>16</v>
      </c>
      <c r="C14579" s="480">
        <f t="shared" si="1346"/>
        <v>6</v>
      </c>
      <c r="D14579" s="480">
        <f t="shared" si="1353"/>
        <v>198</v>
      </c>
      <c r="E14579" s="480">
        <f t="shared" si="1350"/>
        <v>54</v>
      </c>
      <c r="F14579" s="484">
        <v>4.7314999999999996</v>
      </c>
      <c r="G14579" s="480">
        <v>15</v>
      </c>
      <c r="H14579" s="482">
        <v>0.45622099999999999</v>
      </c>
      <c r="I14579" s="483">
        <v>10.4</v>
      </c>
      <c r="J14579" s="484">
        <v>0.36820000000000003</v>
      </c>
      <c r="K14579" s="469">
        <f t="shared" si="1351"/>
        <v>10.371070161171888</v>
      </c>
      <c r="L14579" s="469">
        <f t="shared" si="1352"/>
        <v>-2.8929838828112509E-2</v>
      </c>
    </row>
    <row r="14580" spans="1:12">
      <c r="A14580" s="98" t="str">
        <f t="shared" si="1348"/>
        <v>D800-120</v>
      </c>
      <c r="B14580" s="98">
        <f t="shared" si="1345"/>
        <v>16</v>
      </c>
      <c r="C14580" s="98">
        <f t="shared" si="1346"/>
        <v>6</v>
      </c>
      <c r="D14580" s="98">
        <f t="shared" si="1353"/>
        <v>198</v>
      </c>
      <c r="E14580" s="98">
        <f t="shared" si="1350"/>
        <v>55</v>
      </c>
      <c r="F14580" s="397">
        <f>F14579+(E14580-E14579)*(F14582-F14579)/(E14582-E14579)</f>
        <v>4.7419666666666664</v>
      </c>
      <c r="G14580" s="98">
        <v>15</v>
      </c>
      <c r="H14580" s="491">
        <f>H14579+(E14580-E14579)*(H14582-H14579)/(E14582-E14579)</f>
        <v>0.45514733333333335</v>
      </c>
      <c r="I14580" s="492">
        <f>I14579+(E14580-E14579)*(I14582-I14579)/(E14582-E14579)</f>
        <v>10.433333333333334</v>
      </c>
      <c r="J14580" s="397">
        <f>J14579+(E14580-E14579)*(J14582-J14579)/(E14582-E14579)</f>
        <v>0.36546666666666666</v>
      </c>
      <c r="K14580" s="469">
        <f t="shared" si="1351"/>
        <v>10.418531142296779</v>
      </c>
      <c r="L14580" s="469">
        <f t="shared" si="1352"/>
        <v>-1.4802191036555001E-2</v>
      </c>
    </row>
    <row r="14581" spans="1:12">
      <c r="A14581" s="98" t="str">
        <f t="shared" si="1348"/>
        <v>D800-120</v>
      </c>
      <c r="B14581" s="98">
        <f t="shared" si="1345"/>
        <v>16</v>
      </c>
      <c r="C14581" s="98">
        <f t="shared" si="1346"/>
        <v>6</v>
      </c>
      <c r="D14581" s="98">
        <f t="shared" si="1353"/>
        <v>198</v>
      </c>
      <c r="E14581" s="98">
        <f t="shared" si="1350"/>
        <v>56</v>
      </c>
      <c r="F14581" s="397">
        <f>F14579+(E14581-E14579)*(F14582-F14579)/(E14582-E14579)</f>
        <v>4.7524333333333333</v>
      </c>
      <c r="G14581" s="98">
        <v>15</v>
      </c>
      <c r="H14581" s="491">
        <f>H14579+(E14581-E14579)*(H14582-H14579)/(E14582-E14579)</f>
        <v>0.45407366666666665</v>
      </c>
      <c r="I14581" s="492">
        <f>I14579+(E14581-E14579)*(I14582-I14579)/(E14582-E14579)</f>
        <v>10.466666666666667</v>
      </c>
      <c r="J14581" s="397">
        <f>J14579+(E14581-E14579)*(J14582-J14579)/(E14582-E14579)</f>
        <v>0.36273333333333335</v>
      </c>
      <c r="K14581" s="469">
        <f t="shared" si="1351"/>
        <v>10.466216568383544</v>
      </c>
      <c r="L14581" s="469">
        <f t="shared" si="1352"/>
        <v>-4.5009828312281286E-4</v>
      </c>
    </row>
    <row r="14582" spans="1:12">
      <c r="A14582" s="480" t="str">
        <f t="shared" si="1348"/>
        <v>D800-120</v>
      </c>
      <c r="B14582" s="480">
        <f t="shared" si="1345"/>
        <v>16</v>
      </c>
      <c r="C14582" s="480">
        <f t="shared" si="1346"/>
        <v>6</v>
      </c>
      <c r="D14582" s="480">
        <f t="shared" si="1353"/>
        <v>198</v>
      </c>
      <c r="E14582" s="480">
        <f t="shared" si="1350"/>
        <v>57</v>
      </c>
      <c r="F14582" s="484">
        <v>4.7629000000000001</v>
      </c>
      <c r="G14582" s="480">
        <v>15</v>
      </c>
      <c r="H14582" s="482">
        <v>0.45300000000000001</v>
      </c>
      <c r="I14582" s="483">
        <v>10.5</v>
      </c>
      <c r="J14582" s="484">
        <v>0.36</v>
      </c>
      <c r="K14582" s="469">
        <f t="shared" si="1351"/>
        <v>10.514128035320088</v>
      </c>
      <c r="L14582" s="469">
        <f t="shared" si="1352"/>
        <v>1.4128035320087662E-2</v>
      </c>
    </row>
    <row r="14583" spans="1:12">
      <c r="A14583" s="98" t="str">
        <f t="shared" si="1348"/>
        <v>D800-120</v>
      </c>
      <c r="B14583" s="98">
        <f t="shared" si="1345"/>
        <v>16</v>
      </c>
      <c r="C14583" s="98">
        <f t="shared" si="1346"/>
        <v>6</v>
      </c>
      <c r="D14583" s="98">
        <f t="shared" si="1353"/>
        <v>198</v>
      </c>
      <c r="E14583" s="98">
        <f t="shared" si="1350"/>
        <v>58</v>
      </c>
      <c r="F14583" s="397">
        <f>F14582+(E14583-E14582)*(F14585-F14582)/(E14585-E14582)</f>
        <v>4.7733333333333334</v>
      </c>
      <c r="G14583" s="98">
        <v>15</v>
      </c>
      <c r="H14583" s="491">
        <f>H14582+(E14583-E14582)*(H14585-H14582)/(E14585-E14582)</f>
        <v>0.45192599999999999</v>
      </c>
      <c r="I14583" s="492">
        <f>I14582+(E14583-E14582)*(I14585-I14582)/(E14585-E14582)</f>
        <v>10.566666666666666</v>
      </c>
      <c r="J14583" s="397">
        <f>J14582+(E14583-E14582)*(J14585-J14582)/(E14585-E14582)</f>
        <v>0.35726666666666668</v>
      </c>
      <c r="K14583" s="469">
        <f t="shared" si="1351"/>
        <v>10.562201186329915</v>
      </c>
      <c r="L14583" s="469">
        <f t="shared" si="1352"/>
        <v>-4.4654803367514262E-3</v>
      </c>
    </row>
    <row r="14584" spans="1:12">
      <c r="A14584" s="98" t="str">
        <f t="shared" si="1348"/>
        <v>D800-120</v>
      </c>
      <c r="B14584" s="98">
        <f t="shared" si="1345"/>
        <v>16</v>
      </c>
      <c r="C14584" s="98">
        <f t="shared" si="1346"/>
        <v>6</v>
      </c>
      <c r="D14584" s="98">
        <f t="shared" si="1353"/>
        <v>198</v>
      </c>
      <c r="E14584" s="98">
        <f t="shared" si="1350"/>
        <v>59</v>
      </c>
      <c r="F14584" s="397">
        <f>F14582+(E14584-E14582)*(F14585-F14582)/(E14585-E14582)</f>
        <v>4.7837666666666667</v>
      </c>
      <c r="G14584" s="98">
        <v>15</v>
      </c>
      <c r="H14584" s="491">
        <f>H14582+(E14584-E14582)*(H14585-H14582)/(E14585-E14582)</f>
        <v>0.45085200000000003</v>
      </c>
      <c r="I14584" s="492">
        <f>I14582+(E14584-E14582)*(I14585-I14582)/(E14585-E14582)</f>
        <v>10.633333333333333</v>
      </c>
      <c r="J14584" s="397">
        <f>J14582+(E14584-E14582)*(J14585-J14582)/(E14585-E14582)</f>
        <v>0.35453333333333331</v>
      </c>
      <c r="K14584" s="469">
        <f t="shared" si="1351"/>
        <v>10.610503372873286</v>
      </c>
      <c r="L14584" s="469">
        <f t="shared" si="1352"/>
        <v>-2.2829960460047261E-2</v>
      </c>
    </row>
    <row r="14585" spans="1:12">
      <c r="A14585" s="480" t="str">
        <f t="shared" si="1348"/>
        <v>D800-120</v>
      </c>
      <c r="B14585" s="480">
        <f t="shared" si="1345"/>
        <v>16</v>
      </c>
      <c r="C14585" s="480">
        <f t="shared" si="1346"/>
        <v>6</v>
      </c>
      <c r="D14585" s="480">
        <f t="shared" si="1353"/>
        <v>198</v>
      </c>
      <c r="E14585" s="480">
        <f t="shared" si="1350"/>
        <v>60</v>
      </c>
      <c r="F14585" s="484">
        <v>4.7942</v>
      </c>
      <c r="G14585" s="480">
        <v>15</v>
      </c>
      <c r="H14585" s="482">
        <v>0.44977800000000001</v>
      </c>
      <c r="I14585" s="483">
        <v>10.7</v>
      </c>
      <c r="J14585" s="484">
        <v>0.3518</v>
      </c>
      <c r="K14585" s="469">
        <f t="shared" si="1351"/>
        <v>10.659036235654034</v>
      </c>
      <c r="L14585" s="469">
        <f t="shared" si="1352"/>
        <v>-4.0963764345965714E-2</v>
      </c>
    </row>
    <row r="14586" spans="1:12">
      <c r="A14586" s="98" t="str">
        <f t="shared" si="1348"/>
        <v>D800-120</v>
      </c>
      <c r="B14586" s="98">
        <f t="shared" si="1345"/>
        <v>16</v>
      </c>
      <c r="C14586" s="98">
        <f t="shared" si="1346"/>
        <v>6</v>
      </c>
      <c r="D14586" s="98">
        <f t="shared" si="1353"/>
        <v>198</v>
      </c>
      <c r="E14586" s="98">
        <f t="shared" si="1350"/>
        <v>61</v>
      </c>
      <c r="F14586" s="397">
        <f>F14585+(E14586-E14585)*(F14588-F14585)/(E14588-E14585)</f>
        <v>4.8045333333333335</v>
      </c>
      <c r="G14586" s="98">
        <v>15</v>
      </c>
      <c r="H14586" s="491">
        <f>H14585+(E14586-E14585)*(H14588-H14585)/(E14588-E14585)</f>
        <v>0.44870300000000002</v>
      </c>
      <c r="I14586" s="492">
        <f>I14585+(E14586-E14585)*(I14588-I14585)/(E14588-E14585)</f>
        <v>10.733333333333333</v>
      </c>
      <c r="J14586" s="397">
        <f>J14585+(E14586-E14585)*(J14588-J14585)/(E14588-E14585)</f>
        <v>0.34906666666666669</v>
      </c>
      <c r="K14586" s="469">
        <f t="shared" si="1351"/>
        <v>10.707602430412397</v>
      </c>
      <c r="L14586" s="469">
        <f t="shared" si="1352"/>
        <v>-2.5730902920935605E-2</v>
      </c>
    </row>
    <row r="14587" spans="1:12">
      <c r="A14587" s="98" t="str">
        <f t="shared" si="1348"/>
        <v>D800-120</v>
      </c>
      <c r="B14587" s="98">
        <f t="shared" si="1345"/>
        <v>16</v>
      </c>
      <c r="C14587" s="98">
        <f t="shared" si="1346"/>
        <v>6</v>
      </c>
      <c r="D14587" s="98">
        <f t="shared" si="1353"/>
        <v>198</v>
      </c>
      <c r="E14587" s="98">
        <f t="shared" si="1350"/>
        <v>62</v>
      </c>
      <c r="F14587" s="397">
        <f>F14585+(E14587-E14585)*(F14588-F14585)/(E14588-E14585)</f>
        <v>4.8148666666666662</v>
      </c>
      <c r="G14587" s="98">
        <v>15</v>
      </c>
      <c r="H14587" s="491">
        <f>H14585+(E14587-E14585)*(H14588-H14585)/(E14588-E14585)</f>
        <v>0.44762799999999997</v>
      </c>
      <c r="I14587" s="492">
        <f>I14585+(E14587-E14585)*(I14588-I14585)/(E14588-E14585)</f>
        <v>10.766666666666667</v>
      </c>
      <c r="J14587" s="397">
        <f>J14585+(E14587-E14585)*(J14588-J14585)/(E14588-E14585)</f>
        <v>0.34633333333333333</v>
      </c>
      <c r="K14587" s="469">
        <f t="shared" si="1351"/>
        <v>10.756401893238731</v>
      </c>
      <c r="L14587" s="469">
        <f t="shared" si="1352"/>
        <v>-1.0264773427936191E-2</v>
      </c>
    </row>
    <row r="14588" spans="1:12">
      <c r="A14588" s="480" t="str">
        <f t="shared" si="1348"/>
        <v>D800-120</v>
      </c>
      <c r="B14588" s="480">
        <f t="shared" si="1345"/>
        <v>16</v>
      </c>
      <c r="C14588" s="480">
        <f t="shared" si="1346"/>
        <v>6</v>
      </c>
      <c r="D14588" s="480">
        <f t="shared" si="1353"/>
        <v>198</v>
      </c>
      <c r="E14588" s="480">
        <f t="shared" si="1350"/>
        <v>63</v>
      </c>
      <c r="F14588" s="484">
        <v>4.8251999999999997</v>
      </c>
      <c r="G14588" s="480">
        <v>15</v>
      </c>
      <c r="H14588" s="482">
        <v>0.44655299999999998</v>
      </c>
      <c r="I14588" s="483">
        <v>10.8</v>
      </c>
      <c r="J14588" s="484">
        <v>0.34360000000000002</v>
      </c>
      <c r="K14588" s="469">
        <f t="shared" si="1351"/>
        <v>10.805436308792013</v>
      </c>
      <c r="L14588" s="469">
        <f t="shared" si="1352"/>
        <v>5.4363087920119568E-3</v>
      </c>
    </row>
    <row r="14589" spans="1:12">
      <c r="A14589" s="98" t="str">
        <f t="shared" si="1348"/>
        <v>D800-120</v>
      </c>
      <c r="B14589" s="98">
        <f t="shared" si="1345"/>
        <v>16</v>
      </c>
      <c r="C14589" s="98">
        <f t="shared" si="1346"/>
        <v>6</v>
      </c>
      <c r="D14589" s="98">
        <f t="shared" si="1353"/>
        <v>198</v>
      </c>
      <c r="E14589" s="98">
        <f t="shared" si="1350"/>
        <v>64</v>
      </c>
      <c r="F14589" s="397">
        <f>F14588+(E14589-E14588)*(F14591-F14588)/(E14591-E14588)</f>
        <v>4.8354666666666661</v>
      </c>
      <c r="G14589" s="98">
        <v>15</v>
      </c>
      <c r="H14589" s="491">
        <f>H14588+(E14589-E14588)*(H14591-H14588)/(E14591-E14588)</f>
        <v>0.44547733333333334</v>
      </c>
      <c r="I14589" s="492">
        <f>I14588+(E14589-E14588)*(I14591-I14588)/(E14591-E14588)</f>
        <v>10.866666666666667</v>
      </c>
      <c r="J14589" s="397">
        <f>J14588+(E14589-E14588)*(J14591-J14588)/(E14591-E14588)</f>
        <v>0.34086666666666665</v>
      </c>
      <c r="K14589" s="469">
        <f t="shared" si="1351"/>
        <v>10.854573970093501</v>
      </c>
      <c r="L14589" s="469">
        <f t="shared" si="1352"/>
        <v>-1.2092696573166251E-2</v>
      </c>
    </row>
    <row r="14590" spans="1:12">
      <c r="A14590" s="98" t="str">
        <f t="shared" si="1348"/>
        <v>D800-120</v>
      </c>
      <c r="B14590" s="98">
        <f t="shared" si="1345"/>
        <v>16</v>
      </c>
      <c r="C14590" s="98">
        <f t="shared" si="1346"/>
        <v>6</v>
      </c>
      <c r="D14590" s="98">
        <f t="shared" si="1353"/>
        <v>198</v>
      </c>
      <c r="E14590" s="98">
        <f t="shared" si="1350"/>
        <v>65</v>
      </c>
      <c r="F14590" s="397">
        <f>F14588+(E14590-E14588)*(F14591-F14588)/(E14591-E14588)</f>
        <v>4.8457333333333334</v>
      </c>
      <c r="G14590" s="98">
        <v>15</v>
      </c>
      <c r="H14590" s="491">
        <f>H14588+(E14590-E14588)*(H14591-H14588)/(E14591-E14588)</f>
        <v>0.44440166666666664</v>
      </c>
      <c r="I14590" s="492">
        <f>I14588+(E14590-E14588)*(I14591-I14588)/(E14591-E14588)</f>
        <v>10.933333333333334</v>
      </c>
      <c r="J14590" s="397">
        <f>J14588+(E14590-E14588)*(J14591-J14588)/(E14591-E14588)</f>
        <v>0.33813333333333334</v>
      </c>
      <c r="K14590" s="469">
        <f t="shared" si="1351"/>
        <v>10.90394950513987</v>
      </c>
      <c r="L14590" s="469">
        <f t="shared" si="1352"/>
        <v>-2.9383828193463302E-2</v>
      </c>
    </row>
    <row r="14591" spans="1:12">
      <c r="A14591" s="480" t="str">
        <f t="shared" si="1348"/>
        <v>D800-120</v>
      </c>
      <c r="B14591" s="480">
        <f t="shared" si="1345"/>
        <v>16</v>
      </c>
      <c r="C14591" s="480">
        <f t="shared" si="1346"/>
        <v>6</v>
      </c>
      <c r="D14591" s="480">
        <f t="shared" si="1353"/>
        <v>198</v>
      </c>
      <c r="E14591" s="480">
        <f t="shared" si="1350"/>
        <v>66</v>
      </c>
      <c r="F14591" s="484">
        <v>4.8559999999999999</v>
      </c>
      <c r="G14591" s="480">
        <v>15</v>
      </c>
      <c r="H14591" s="482">
        <v>0.443326</v>
      </c>
      <c r="I14591" s="483">
        <v>11</v>
      </c>
      <c r="J14591" s="484">
        <v>0.33539999999999998</v>
      </c>
      <c r="K14591" s="469">
        <f t="shared" si="1351"/>
        <v>10.953564645430225</v>
      </c>
      <c r="L14591" s="469">
        <f t="shared" si="1352"/>
        <v>-4.64353545697751E-2</v>
      </c>
    </row>
    <row r="14592" spans="1:12">
      <c r="A14592" s="98" t="str">
        <f t="shared" si="1348"/>
        <v>D800-120</v>
      </c>
      <c r="B14592" s="98">
        <f t="shared" si="1345"/>
        <v>16</v>
      </c>
      <c r="C14592" s="98">
        <f t="shared" si="1346"/>
        <v>6</v>
      </c>
      <c r="D14592" s="98">
        <f t="shared" si="1353"/>
        <v>198</v>
      </c>
      <c r="E14592" s="98">
        <f t="shared" si="1350"/>
        <v>67</v>
      </c>
      <c r="F14592" s="397">
        <f>F14591+(E14592-E14591)*(F14594-F14591)/(E14594-E14591)</f>
        <v>4.8662000000000001</v>
      </c>
      <c r="G14592" s="98">
        <v>15</v>
      </c>
      <c r="H14592" s="491">
        <f>H14591+(E14592-E14591)*(H14594-H14591)/(E14594-E14591)</f>
        <v>0.44224866666666668</v>
      </c>
      <c r="I14592" s="492">
        <f>I14591+(E14592-E14591)*(I14594-I14591)/(E14594-E14591)</f>
        <v>11.033333333333333</v>
      </c>
      <c r="J14592" s="397">
        <f>J14591+(E14592-E14591)*(J14594-J14591)/(E14594-E14591)</f>
        <v>0.33266666666666667</v>
      </c>
      <c r="K14592" s="469">
        <f t="shared" si="1351"/>
        <v>11.003311862255472</v>
      </c>
      <c r="L14592" s="469">
        <f t="shared" si="1352"/>
        <v>-3.0021471077860795E-2</v>
      </c>
    </row>
    <row r="14593" spans="1:12">
      <c r="A14593" s="98" t="str">
        <f t="shared" si="1348"/>
        <v>D800-120</v>
      </c>
      <c r="B14593" s="98">
        <f t="shared" si="1345"/>
        <v>16</v>
      </c>
      <c r="C14593" s="98">
        <f t="shared" si="1346"/>
        <v>6</v>
      </c>
      <c r="D14593" s="98">
        <f t="shared" si="1353"/>
        <v>198</v>
      </c>
      <c r="E14593" s="98">
        <f t="shared" si="1350"/>
        <v>68</v>
      </c>
      <c r="F14593" s="397">
        <f>F14591+(E14593-E14591)*(F14594-F14591)/(E14594-E14591)</f>
        <v>4.8763999999999994</v>
      </c>
      <c r="G14593" s="98">
        <v>15</v>
      </c>
      <c r="H14593" s="491">
        <f>H14591+(E14593-E14591)*(H14594-H14591)/(E14594-E14591)</f>
        <v>0.4411713333333333</v>
      </c>
      <c r="I14593" s="492">
        <f>I14591+(E14593-E14591)*(I14594-I14591)/(E14594-E14591)</f>
        <v>11.066666666666666</v>
      </c>
      <c r="J14593" s="397">
        <f>J14591+(E14593-E14591)*(J14594-J14591)/(E14594-E14591)</f>
        <v>0.3299333333333333</v>
      </c>
      <c r="K14593" s="469">
        <f t="shared" si="1351"/>
        <v>11.053302042894899</v>
      </c>
      <c r="L14593" s="469">
        <f t="shared" si="1352"/>
        <v>-1.3364623771767725E-2</v>
      </c>
    </row>
    <row r="14594" spans="1:12">
      <c r="A14594" s="480" t="str">
        <f t="shared" si="1348"/>
        <v>D800-120</v>
      </c>
      <c r="B14594" s="480">
        <f t="shared" si="1345"/>
        <v>16</v>
      </c>
      <c r="C14594" s="480">
        <f t="shared" si="1346"/>
        <v>6</v>
      </c>
      <c r="D14594" s="480">
        <f t="shared" si="1353"/>
        <v>198</v>
      </c>
      <c r="E14594" s="480">
        <f t="shared" si="1350"/>
        <v>69</v>
      </c>
      <c r="F14594" s="484">
        <v>4.8865999999999996</v>
      </c>
      <c r="G14594" s="480">
        <v>15</v>
      </c>
      <c r="H14594" s="482">
        <v>0.44009399999999999</v>
      </c>
      <c r="I14594" s="483">
        <v>11.1</v>
      </c>
      <c r="J14594" s="484">
        <v>0.32719999999999999</v>
      </c>
      <c r="K14594" s="469">
        <f t="shared" si="1351"/>
        <v>11.103536971646966</v>
      </c>
      <c r="L14594" s="469">
        <f t="shared" si="1352"/>
        <v>3.5369716469659807E-3</v>
      </c>
    </row>
    <row r="14595" spans="1:12">
      <c r="A14595" s="98" t="str">
        <f t="shared" si="1348"/>
        <v>D800-120</v>
      </c>
      <c r="B14595" s="98">
        <f t="shared" si="1345"/>
        <v>16</v>
      </c>
      <c r="C14595" s="98">
        <f t="shared" si="1346"/>
        <v>6</v>
      </c>
      <c r="D14595" s="98">
        <f t="shared" si="1353"/>
        <v>198</v>
      </c>
      <c r="E14595" s="98">
        <f t="shared" si="1350"/>
        <v>70</v>
      </c>
      <c r="F14595" s="397">
        <f>F14594+(E14595-E14594)*(F14597-F14594)/(E14597-E14594)</f>
        <v>4.8967666666666663</v>
      </c>
      <c r="G14595" s="98">
        <v>15</v>
      </c>
      <c r="H14595" s="491">
        <f>H14594+(E14595-E14594)*(H14597-H14594)/(E14597-E14594)</f>
        <v>0.43901499999999999</v>
      </c>
      <c r="I14595" s="492">
        <f>I14594+(E14595-E14594)*(I14597-I14594)/(E14597-E14594)</f>
        <v>11.166666666666666</v>
      </c>
      <c r="J14595" s="397">
        <f>J14594+(E14595-E14594)*(J14597-J14594)/(E14597-E14594)</f>
        <v>0.32450000000000001</v>
      </c>
      <c r="K14595" s="469">
        <f t="shared" si="1351"/>
        <v>11.153984867639299</v>
      </c>
      <c r="L14595" s="469">
        <f t="shared" si="1352"/>
        <v>-1.2681799027367546E-2</v>
      </c>
    </row>
    <row r="14596" spans="1:12">
      <c r="A14596" s="98" t="str">
        <f t="shared" si="1348"/>
        <v>D800-120</v>
      </c>
      <c r="B14596" s="98">
        <f t="shared" si="1345"/>
        <v>16</v>
      </c>
      <c r="C14596" s="98">
        <f t="shared" si="1346"/>
        <v>6</v>
      </c>
      <c r="D14596" s="98">
        <f t="shared" si="1353"/>
        <v>198</v>
      </c>
      <c r="E14596" s="98">
        <f t="shared" si="1350"/>
        <v>71</v>
      </c>
      <c r="F14596" s="397">
        <f>F14594+(E14596-E14594)*(F14597-F14594)/(E14597-E14594)</f>
        <v>4.9069333333333329</v>
      </c>
      <c r="G14596" s="98">
        <v>15</v>
      </c>
      <c r="H14596" s="491">
        <f>H14594+(E14596-E14594)*(H14597-H14594)/(E14597-E14594)</f>
        <v>0.43793599999999999</v>
      </c>
      <c r="I14596" s="492">
        <f>I14594+(E14596-E14594)*(I14597-I14594)/(E14597-E14594)</f>
        <v>11.233333333333334</v>
      </c>
      <c r="J14596" s="397">
        <f>J14594+(E14596-E14594)*(J14597-J14594)/(E14597-E14594)</f>
        <v>0.32179999999999997</v>
      </c>
      <c r="K14596" s="469">
        <f t="shared" si="1351"/>
        <v>11.204681353744229</v>
      </c>
      <c r="L14596" s="469">
        <f t="shared" si="1352"/>
        <v>-2.8651979589104926E-2</v>
      </c>
    </row>
    <row r="14597" spans="1:12">
      <c r="A14597" s="480" t="str">
        <f t="shared" si="1348"/>
        <v>D800-120</v>
      </c>
      <c r="B14597" s="480">
        <f t="shared" si="1345"/>
        <v>16</v>
      </c>
      <c r="C14597" s="480">
        <f t="shared" si="1346"/>
        <v>6</v>
      </c>
      <c r="D14597" s="480">
        <f t="shared" si="1353"/>
        <v>198</v>
      </c>
      <c r="E14597" s="480">
        <f t="shared" si="1350"/>
        <v>72</v>
      </c>
      <c r="F14597" s="484">
        <v>4.9170999999999996</v>
      </c>
      <c r="G14597" s="480">
        <v>15</v>
      </c>
      <c r="H14597" s="482">
        <v>0.436857</v>
      </c>
      <c r="I14597" s="483">
        <v>11.3</v>
      </c>
      <c r="J14597" s="484">
        <v>0.31909999999999999</v>
      </c>
      <c r="K14597" s="469">
        <f t="shared" si="1351"/>
        <v>11.255628271951691</v>
      </c>
      <c r="L14597" s="469">
        <f t="shared" si="1352"/>
        <v>-4.4371728048309578E-2</v>
      </c>
    </row>
    <row r="14598" spans="1:12">
      <c r="A14598" s="98" t="str">
        <f t="shared" si="1348"/>
        <v>D800-120</v>
      </c>
      <c r="B14598" s="98">
        <f t="shared" si="1345"/>
        <v>16</v>
      </c>
      <c r="C14598" s="98">
        <f t="shared" si="1346"/>
        <v>6</v>
      </c>
      <c r="D14598" s="98">
        <f t="shared" si="1353"/>
        <v>198</v>
      </c>
      <c r="E14598" s="98">
        <f t="shared" si="1350"/>
        <v>73</v>
      </c>
      <c r="F14598" s="397">
        <f>F14597+(E14598-E14597)*(F14600-F14597)/(E14600-E14597)</f>
        <v>4.9271666666666665</v>
      </c>
      <c r="G14598" s="98">
        <v>15</v>
      </c>
      <c r="H14598" s="491">
        <f>H14597+(E14598-E14597)*(H14600-H14597)/(E14600-E14597)</f>
        <v>0.43577566666666667</v>
      </c>
      <c r="I14598" s="492">
        <f>I14597+(E14598-E14597)*(I14600-I14597)/(E14600-E14597)</f>
        <v>11.333333333333334</v>
      </c>
      <c r="J14598" s="397">
        <f>J14597+(E14598-E14597)*(J14600-J14597)/(E14600-E14597)</f>
        <v>0.31636666666666668</v>
      </c>
      <c r="K14598" s="469">
        <f t="shared" si="1351"/>
        <v>11.306658548320351</v>
      </c>
      <c r="L14598" s="469">
        <f t="shared" si="1352"/>
        <v>-2.6674785012982483E-2</v>
      </c>
    </row>
    <row r="14599" spans="1:12">
      <c r="A14599" s="98" t="str">
        <f t="shared" si="1348"/>
        <v>D800-120</v>
      </c>
      <c r="B14599" s="98">
        <f t="shared" si="1345"/>
        <v>16</v>
      </c>
      <c r="C14599" s="98">
        <f t="shared" si="1346"/>
        <v>6</v>
      </c>
      <c r="D14599" s="98">
        <f t="shared" si="1353"/>
        <v>198</v>
      </c>
      <c r="E14599" s="98">
        <f t="shared" si="1350"/>
        <v>74</v>
      </c>
      <c r="F14599" s="397">
        <f>F14597+(E14599-E14597)*(F14600-F14597)/(E14600-E14597)</f>
        <v>4.9372333333333334</v>
      </c>
      <c r="G14599" s="98">
        <v>15</v>
      </c>
      <c r="H14599" s="491">
        <f>H14597+(E14599-E14597)*(H14600-H14597)/(E14600-E14597)</f>
        <v>0.43469433333333335</v>
      </c>
      <c r="I14599" s="492">
        <f>I14597+(E14599-E14597)*(I14600-I14597)/(E14600-E14597)</f>
        <v>11.366666666666667</v>
      </c>
      <c r="J14599" s="397">
        <f>J14597+(E14599-E14597)*(J14600-J14597)/(E14600-E14597)</f>
        <v>0.31363333333333332</v>
      </c>
      <c r="K14599" s="469">
        <f t="shared" si="1351"/>
        <v>11.357942707634406</v>
      </c>
      <c r="L14599" s="469">
        <f t="shared" si="1352"/>
        <v>-8.7239590322614191E-3</v>
      </c>
    </row>
    <row r="14600" spans="1:12">
      <c r="A14600" s="480" t="str">
        <f t="shared" si="1348"/>
        <v>D800-120</v>
      </c>
      <c r="B14600" s="480">
        <f t="shared" si="1345"/>
        <v>16</v>
      </c>
      <c r="C14600" s="480">
        <f t="shared" si="1346"/>
        <v>6</v>
      </c>
      <c r="D14600" s="480">
        <f t="shared" si="1353"/>
        <v>198</v>
      </c>
      <c r="E14600" s="480">
        <f t="shared" si="1350"/>
        <v>75</v>
      </c>
      <c r="F14600" s="484">
        <v>4.9473000000000003</v>
      </c>
      <c r="G14600" s="480">
        <v>15</v>
      </c>
      <c r="H14600" s="482">
        <v>0.43361300000000003</v>
      </c>
      <c r="I14600" s="483">
        <v>11.4</v>
      </c>
      <c r="J14600" s="484">
        <v>0.31090000000000001</v>
      </c>
      <c r="K14600" s="469">
        <f t="shared" si="1351"/>
        <v>11.409482649274814</v>
      </c>
      <c r="L14600" s="469">
        <f t="shared" si="1352"/>
        <v>9.4826492748136815E-3</v>
      </c>
    </row>
    <row r="14601" spans="1:12">
      <c r="A14601" s="98" t="str">
        <f t="shared" si="1348"/>
        <v>D800-120</v>
      </c>
      <c r="B14601" s="98">
        <f t="shared" si="1345"/>
        <v>16</v>
      </c>
      <c r="C14601" s="98">
        <f t="shared" si="1346"/>
        <v>6</v>
      </c>
      <c r="D14601" s="98">
        <f t="shared" si="1353"/>
        <v>198</v>
      </c>
      <c r="E14601" s="98">
        <f t="shared" si="1350"/>
        <v>76</v>
      </c>
      <c r="F14601" s="397">
        <f>F14600+(E14601-E14600)*(F14603-F14600)/(E14603-E14600)</f>
        <v>4.9573333333333336</v>
      </c>
      <c r="G14601" s="98">
        <v>15</v>
      </c>
      <c r="H14601" s="491">
        <f>H14600+(E14601-E14600)*(H14603-H14600)/(E14603-E14600)</f>
        <v>0.4325296666666667</v>
      </c>
      <c r="I14601" s="492">
        <f>I14600+(E14601-E14600)*(I14603-I14600)/(E14603-E14600)</f>
        <v>11.466666666666667</v>
      </c>
      <c r="J14601" s="397">
        <f>J14600+(E14601-E14600)*(J14603-J14600)/(E14603-E14600)</f>
        <v>0.3081666666666667</v>
      </c>
      <c r="K14601" s="469">
        <f t="shared" si="1351"/>
        <v>11.461256222116555</v>
      </c>
      <c r="L14601" s="469">
        <f t="shared" si="1352"/>
        <v>-5.4104445501117482E-3</v>
      </c>
    </row>
    <row r="14602" spans="1:12">
      <c r="A14602" s="98" t="str">
        <f t="shared" ref="A14602:A14645" si="1354">A14601</f>
        <v>D800-120</v>
      </c>
      <c r="B14602" s="98">
        <f t="shared" si="1345"/>
        <v>16</v>
      </c>
      <c r="C14602" s="98">
        <f t="shared" si="1346"/>
        <v>6</v>
      </c>
      <c r="D14602" s="98">
        <f t="shared" ref="D14602:D14633" si="1355">D14601</f>
        <v>198</v>
      </c>
      <c r="E14602" s="98">
        <f t="shared" ref="E14602:E14645" si="1356">E14601+1</f>
        <v>77</v>
      </c>
      <c r="F14602" s="397">
        <f>F14600+(E14602-E14600)*(F14603-F14600)/(E14603-E14600)</f>
        <v>4.9673666666666669</v>
      </c>
      <c r="G14602" s="98">
        <v>15</v>
      </c>
      <c r="H14602" s="491">
        <f>H14600+(E14602-E14600)*(H14603-H14600)/(E14603-E14600)</f>
        <v>0.43144633333333332</v>
      </c>
      <c r="I14602" s="492">
        <f>I14600+(E14602-E14600)*(I14603-I14600)/(E14603-E14600)</f>
        <v>11.533333333333333</v>
      </c>
      <c r="J14602" s="397">
        <f>J14600+(E14602-E14600)*(J14603-J14600)/(E14603-E14600)</f>
        <v>0.30543333333333333</v>
      </c>
      <c r="K14602" s="469">
        <f t="shared" si="1351"/>
        <v>11.513289795022789</v>
      </c>
      <c r="L14602" s="469">
        <f t="shared" si="1352"/>
        <v>-2.0043538310543951E-2</v>
      </c>
    </row>
    <row r="14603" spans="1:12">
      <c r="A14603" s="480" t="str">
        <f t="shared" si="1354"/>
        <v>D800-120</v>
      </c>
      <c r="B14603" s="480">
        <f t="shared" si="1345"/>
        <v>16</v>
      </c>
      <c r="C14603" s="480">
        <f t="shared" si="1346"/>
        <v>6</v>
      </c>
      <c r="D14603" s="480">
        <f t="shared" si="1355"/>
        <v>198</v>
      </c>
      <c r="E14603" s="480">
        <f t="shared" si="1356"/>
        <v>78</v>
      </c>
      <c r="F14603" s="484">
        <v>4.9774000000000003</v>
      </c>
      <c r="G14603" s="480">
        <v>15</v>
      </c>
      <c r="H14603" s="482">
        <v>0.430363</v>
      </c>
      <c r="I14603" s="483">
        <v>11.6</v>
      </c>
      <c r="J14603" s="484">
        <v>0.30270000000000002</v>
      </c>
      <c r="K14603" s="469">
        <f t="shared" ref="K14603:K14666" si="1357">F14603/H14603</f>
        <v>11.565585331452752</v>
      </c>
      <c r="L14603" s="469">
        <f t="shared" ref="L14603:L14666" si="1358">K14603-I14603</f>
        <v>-3.4414668547247729E-2</v>
      </c>
    </row>
    <row r="14604" spans="1:12">
      <c r="A14604" s="98" t="str">
        <f t="shared" si="1354"/>
        <v>D800-120</v>
      </c>
      <c r="B14604" s="98">
        <f t="shared" si="1345"/>
        <v>16</v>
      </c>
      <c r="C14604" s="98">
        <f t="shared" si="1346"/>
        <v>6</v>
      </c>
      <c r="D14604" s="98">
        <f t="shared" si="1355"/>
        <v>198</v>
      </c>
      <c r="E14604" s="98">
        <f t="shared" si="1356"/>
        <v>79</v>
      </c>
      <c r="F14604" s="397">
        <f>F14603+(E14604-E14603)*(F14606-F14603)/(E14606-E14603)</f>
        <v>4.9873666666666665</v>
      </c>
      <c r="G14604" s="98">
        <v>15</v>
      </c>
      <c r="H14604" s="491">
        <f>H14603+(E14604-E14603)*(H14606-H14603)/(E14606-E14603)</f>
        <v>0.42927666666666664</v>
      </c>
      <c r="I14604" s="492">
        <f>I14603+(E14604-E14603)*(I14606-I14603)/(E14606-E14603)</f>
        <v>11.633333333333333</v>
      </c>
      <c r="J14604" s="397">
        <f>J14603+(E14604-E14603)*(J14606-J14603)/(E14606-E14603)</f>
        <v>0.29996666666666666</v>
      </c>
      <c r="K14604" s="469">
        <f t="shared" si="1357"/>
        <v>11.618070708090354</v>
      </c>
      <c r="L14604" s="469">
        <f t="shared" si="1358"/>
        <v>-1.5262625242979055E-2</v>
      </c>
    </row>
    <row r="14605" spans="1:12">
      <c r="A14605" s="98" t="str">
        <f t="shared" si="1354"/>
        <v>D800-120</v>
      </c>
      <c r="B14605" s="98">
        <f t="shared" si="1345"/>
        <v>16</v>
      </c>
      <c r="C14605" s="98">
        <f t="shared" si="1346"/>
        <v>6</v>
      </c>
      <c r="D14605" s="98">
        <f t="shared" si="1355"/>
        <v>198</v>
      </c>
      <c r="E14605" s="98">
        <f t="shared" si="1356"/>
        <v>80</v>
      </c>
      <c r="F14605" s="397">
        <f>F14603+(E14605-E14603)*(F14606-F14603)/(E14606-E14603)</f>
        <v>4.9973333333333336</v>
      </c>
      <c r="G14605" s="98">
        <v>15</v>
      </c>
      <c r="H14605" s="491">
        <f>H14603+(E14605-E14603)*(H14606-H14603)/(E14606-E14603)</f>
        <v>0.42819033333333334</v>
      </c>
      <c r="I14605" s="492">
        <f>I14603+(E14605-E14603)*(I14606-I14603)/(E14606-E14603)</f>
        <v>11.666666666666666</v>
      </c>
      <c r="J14605" s="397">
        <f>J14603+(E14605-E14603)*(J14606-J14603)/(E14606-E14603)</f>
        <v>0.29723333333333335</v>
      </c>
      <c r="K14605" s="469">
        <f t="shared" si="1357"/>
        <v>11.670822399073311</v>
      </c>
      <c r="L14605" s="469">
        <f t="shared" si="1358"/>
        <v>4.1557324066445744E-3</v>
      </c>
    </row>
    <row r="14606" spans="1:12">
      <c r="A14606" s="480" t="str">
        <f t="shared" si="1354"/>
        <v>D800-120</v>
      </c>
      <c r="B14606" s="480">
        <f t="shared" si="1345"/>
        <v>16</v>
      </c>
      <c r="C14606" s="480">
        <f t="shared" si="1346"/>
        <v>6</v>
      </c>
      <c r="D14606" s="480">
        <f t="shared" si="1355"/>
        <v>198</v>
      </c>
      <c r="E14606" s="480">
        <f t="shared" si="1356"/>
        <v>81</v>
      </c>
      <c r="F14606" s="484">
        <v>5.0072999999999999</v>
      </c>
      <c r="G14606" s="480">
        <v>15</v>
      </c>
      <c r="H14606" s="482">
        <v>0.42710399999999998</v>
      </c>
      <c r="I14606" s="483">
        <v>11.7</v>
      </c>
      <c r="J14606" s="484">
        <v>0.29449999999999998</v>
      </c>
      <c r="K14606" s="469">
        <f t="shared" si="1357"/>
        <v>11.723842436502585</v>
      </c>
      <c r="L14606" s="469">
        <f t="shared" si="1358"/>
        <v>2.3842436502585329E-2</v>
      </c>
    </row>
    <row r="14607" spans="1:12">
      <c r="A14607" s="98" t="str">
        <f t="shared" si="1354"/>
        <v>D800-120</v>
      </c>
      <c r="B14607" s="98">
        <f t="shared" si="1345"/>
        <v>16</v>
      </c>
      <c r="C14607" s="98">
        <f t="shared" si="1346"/>
        <v>6</v>
      </c>
      <c r="D14607" s="98">
        <f t="shared" si="1355"/>
        <v>198</v>
      </c>
      <c r="E14607" s="98">
        <f t="shared" si="1356"/>
        <v>82</v>
      </c>
      <c r="F14607" s="397">
        <f>F14606+(E14607-E14606)*(F14609-F14606)/(E14609-E14606)</f>
        <v>5.0171999999999999</v>
      </c>
      <c r="G14607" s="98">
        <v>15</v>
      </c>
      <c r="H14607" s="491">
        <f>H14606+(E14607-E14606)*(H14609-H14606)/(E14609-E14606)</f>
        <v>0.42601433333333333</v>
      </c>
      <c r="I14607" s="492">
        <f>I14606+(E14607-E14606)*(I14609-I14606)/(E14609-E14606)</f>
        <v>11.766666666666666</v>
      </c>
      <c r="J14607" s="397">
        <f>J14606+(E14607-E14606)*(J14609-J14606)/(E14609-E14606)</f>
        <v>0.29176666666666667</v>
      </c>
      <c r="K14607" s="469">
        <f t="shared" si="1357"/>
        <v>11.777068533687833</v>
      </c>
      <c r="L14607" s="469">
        <f t="shared" si="1358"/>
        <v>1.0401867021167632E-2</v>
      </c>
    </row>
    <row r="14608" spans="1:12">
      <c r="A14608" s="98" t="str">
        <f t="shared" si="1354"/>
        <v>D800-120</v>
      </c>
      <c r="B14608" s="98">
        <f t="shared" si="1345"/>
        <v>16</v>
      </c>
      <c r="C14608" s="98">
        <f t="shared" si="1346"/>
        <v>6</v>
      </c>
      <c r="D14608" s="98">
        <f t="shared" si="1355"/>
        <v>198</v>
      </c>
      <c r="E14608" s="98">
        <f t="shared" si="1356"/>
        <v>83</v>
      </c>
      <c r="F14608" s="397">
        <f>F14606+(E14608-E14606)*(F14609-F14606)/(E14609-E14606)</f>
        <v>5.0270999999999999</v>
      </c>
      <c r="G14608" s="98">
        <v>15</v>
      </c>
      <c r="H14608" s="491">
        <f>H14606+(E14608-E14606)*(H14609-H14606)/(E14609-E14606)</f>
        <v>0.42492466666666667</v>
      </c>
      <c r="I14608" s="492">
        <f>I14606+(E14608-E14606)*(I14609-I14606)/(E14609-E14606)</f>
        <v>11.833333333333334</v>
      </c>
      <c r="J14608" s="397">
        <f>J14606+(E14608-E14606)*(J14609-J14606)/(E14609-E14606)</f>
        <v>0.28903333333333331</v>
      </c>
      <c r="K14608" s="469">
        <f t="shared" si="1357"/>
        <v>11.830567614337914</v>
      </c>
      <c r="L14608" s="469">
        <f t="shared" si="1358"/>
        <v>-2.7657189954197747E-3</v>
      </c>
    </row>
    <row r="14609" spans="1:12">
      <c r="A14609" s="480" t="str">
        <f t="shared" si="1354"/>
        <v>D800-120</v>
      </c>
      <c r="B14609" s="480">
        <f t="shared" si="1345"/>
        <v>16</v>
      </c>
      <c r="C14609" s="480">
        <f t="shared" si="1346"/>
        <v>6</v>
      </c>
      <c r="D14609" s="480">
        <f t="shared" si="1355"/>
        <v>198</v>
      </c>
      <c r="E14609" s="480">
        <f t="shared" si="1356"/>
        <v>84</v>
      </c>
      <c r="F14609" s="484">
        <v>5.0369999999999999</v>
      </c>
      <c r="G14609" s="480">
        <v>15</v>
      </c>
      <c r="H14609" s="482">
        <v>0.42383500000000002</v>
      </c>
      <c r="I14609" s="483">
        <v>11.9</v>
      </c>
      <c r="J14609" s="484">
        <v>0.2863</v>
      </c>
      <c r="K14609" s="469">
        <f t="shared" si="1357"/>
        <v>11.884341783948942</v>
      </c>
      <c r="L14609" s="469">
        <f t="shared" si="1358"/>
        <v>-1.5658216051058105E-2</v>
      </c>
    </row>
    <row r="14610" spans="1:12">
      <c r="A14610" s="98" t="str">
        <f t="shared" si="1354"/>
        <v>D800-120</v>
      </c>
      <c r="B14610" s="98">
        <f t="shared" si="1345"/>
        <v>16</v>
      </c>
      <c r="C14610" s="98">
        <f t="shared" si="1346"/>
        <v>6</v>
      </c>
      <c r="D14610" s="98">
        <f t="shared" si="1355"/>
        <v>198</v>
      </c>
      <c r="E14610" s="98">
        <f t="shared" si="1356"/>
        <v>85</v>
      </c>
      <c r="F14610" s="397">
        <f>F14609+(E14610-E14609)*(F14612-F14609)/(E14612-E14609)</f>
        <v>5.0468333333333328</v>
      </c>
      <c r="G14610" s="98">
        <v>15</v>
      </c>
      <c r="H14610" s="491">
        <f>H14609+(E14610-E14609)*(H14612-H14609)/(E14612-E14609)</f>
        <v>0.42274200000000001</v>
      </c>
      <c r="I14610" s="492">
        <f>I14609+(E14610-E14609)*(I14612-I14609)/(E14612-E14609)</f>
        <v>11.966666666666667</v>
      </c>
      <c r="J14610" s="397">
        <f>J14609+(E14610-E14609)*(J14612-J14609)/(E14612-E14609)</f>
        <v>0.28360000000000002</v>
      </c>
      <c r="K14610" s="469">
        <f t="shared" si="1357"/>
        <v>11.938329603714163</v>
      </c>
      <c r="L14610" s="469">
        <f t="shared" si="1358"/>
        <v>-2.8337062952504155E-2</v>
      </c>
    </row>
    <row r="14611" spans="1:12">
      <c r="A14611" s="98" t="str">
        <f t="shared" si="1354"/>
        <v>D800-120</v>
      </c>
      <c r="B14611" s="98">
        <f t="shared" si="1345"/>
        <v>16</v>
      </c>
      <c r="C14611" s="98">
        <f t="shared" si="1346"/>
        <v>6</v>
      </c>
      <c r="D14611" s="98">
        <f t="shared" si="1355"/>
        <v>198</v>
      </c>
      <c r="E14611" s="98">
        <f t="shared" si="1356"/>
        <v>86</v>
      </c>
      <c r="F14611" s="397">
        <f>F14609+(E14611-E14609)*(F14612-F14609)/(E14612-E14609)</f>
        <v>5.0566666666666666</v>
      </c>
      <c r="G14611" s="98">
        <v>15</v>
      </c>
      <c r="H14611" s="491">
        <f>H14609+(E14611-E14609)*(H14612-H14609)/(E14612-E14609)</f>
        <v>0.421649</v>
      </c>
      <c r="I14611" s="492">
        <f>I14609+(E14611-E14609)*(I14612-I14609)/(E14612-E14609)</f>
        <v>12.033333333333333</v>
      </c>
      <c r="J14611" s="397">
        <f>J14609+(E14611-E14609)*(J14612-J14609)/(E14612-E14609)</f>
        <v>0.28089999999999998</v>
      </c>
      <c r="K14611" s="469">
        <f t="shared" si="1357"/>
        <v>11.992597318306617</v>
      </c>
      <c r="L14611" s="469">
        <f t="shared" si="1358"/>
        <v>-4.0736015026716643E-2</v>
      </c>
    </row>
    <row r="14612" spans="1:12">
      <c r="A14612" s="480" t="str">
        <f t="shared" si="1354"/>
        <v>D800-120</v>
      </c>
      <c r="B14612" s="480">
        <f t="shared" si="1345"/>
        <v>16</v>
      </c>
      <c r="C14612" s="480">
        <f t="shared" si="1346"/>
        <v>6</v>
      </c>
      <c r="D14612" s="480">
        <f t="shared" si="1355"/>
        <v>198</v>
      </c>
      <c r="E14612" s="480">
        <f t="shared" si="1356"/>
        <v>87</v>
      </c>
      <c r="F14612" s="484">
        <v>5.0664999999999996</v>
      </c>
      <c r="G14612" s="480">
        <v>15</v>
      </c>
      <c r="H14612" s="482">
        <v>0.42055599999999999</v>
      </c>
      <c r="I14612" s="483">
        <v>12.1</v>
      </c>
      <c r="J14612" s="484">
        <v>0.2782</v>
      </c>
      <c r="K14612" s="469">
        <f t="shared" si="1357"/>
        <v>12.047147110016263</v>
      </c>
      <c r="L14612" s="469">
        <f t="shared" si="1358"/>
        <v>-5.2852889983736162E-2</v>
      </c>
    </row>
    <row r="14613" spans="1:12">
      <c r="A14613" s="98" t="str">
        <f t="shared" si="1354"/>
        <v>D800-120</v>
      </c>
      <c r="B14613" s="98">
        <f t="shared" si="1345"/>
        <v>16</v>
      </c>
      <c r="C14613" s="98">
        <f t="shared" si="1346"/>
        <v>6</v>
      </c>
      <c r="D14613" s="98">
        <f t="shared" si="1355"/>
        <v>198</v>
      </c>
      <c r="E14613" s="98">
        <f t="shared" si="1356"/>
        <v>88</v>
      </c>
      <c r="F14613" s="397">
        <f>F14612+(E14613-E14612)*(F14615-F14612)/(E14615-E14612)</f>
        <v>5.0762999999999998</v>
      </c>
      <c r="G14613" s="98">
        <v>15</v>
      </c>
      <c r="H14613" s="491">
        <f>H14612+(E14613-E14612)*(H14615-H14612)/(E14615-E14612)</f>
        <v>0.41945933333333335</v>
      </c>
      <c r="I14613" s="492">
        <f>I14612+(E14613-E14612)*(I14615-I14612)/(E14615-E14612)</f>
        <v>12.133333333333333</v>
      </c>
      <c r="J14613" s="397">
        <f>J14612+(E14613-E14612)*(J14615-J14612)/(E14615-E14612)</f>
        <v>0.27546666666666669</v>
      </c>
      <c r="K14613" s="469">
        <f t="shared" si="1357"/>
        <v>12.102007504899163</v>
      </c>
      <c r="L14613" s="469">
        <f t="shared" si="1358"/>
        <v>-3.1325828434169978E-2</v>
      </c>
    </row>
    <row r="14614" spans="1:12">
      <c r="A14614" s="98" t="str">
        <f t="shared" si="1354"/>
        <v>D800-120</v>
      </c>
      <c r="B14614" s="98">
        <f t="shared" si="1345"/>
        <v>16</v>
      </c>
      <c r="C14614" s="98">
        <f t="shared" si="1346"/>
        <v>6</v>
      </c>
      <c r="D14614" s="98">
        <f t="shared" si="1355"/>
        <v>198</v>
      </c>
      <c r="E14614" s="98">
        <f t="shared" si="1356"/>
        <v>89</v>
      </c>
      <c r="F14614" s="397">
        <f>F14612+(E14614-E14612)*(F14615-F14612)/(E14615-E14612)</f>
        <v>5.0861000000000001</v>
      </c>
      <c r="G14614" s="98">
        <v>15</v>
      </c>
      <c r="H14614" s="491">
        <f>H14612+(E14614-E14612)*(H14615-H14612)/(E14615-E14612)</f>
        <v>0.41836266666666666</v>
      </c>
      <c r="I14614" s="492">
        <f>I14612+(E14614-E14612)*(I14615-I14612)/(E14615-E14612)</f>
        <v>12.166666666666666</v>
      </c>
      <c r="J14614" s="397">
        <f>J14612+(E14614-E14612)*(J14615-J14612)/(E14615-E14612)</f>
        <v>0.27273333333333333</v>
      </c>
      <c r="K14614" s="469">
        <f t="shared" si="1357"/>
        <v>12.15715551419502</v>
      </c>
      <c r="L14614" s="469">
        <f t="shared" si="1358"/>
        <v>-9.5111524716458007E-3</v>
      </c>
    </row>
    <row r="14615" spans="1:12">
      <c r="A14615" s="480" t="str">
        <f t="shared" si="1354"/>
        <v>D800-120</v>
      </c>
      <c r="B14615" s="480">
        <f t="shared" si="1345"/>
        <v>16</v>
      </c>
      <c r="C14615" s="480">
        <f t="shared" si="1346"/>
        <v>6</v>
      </c>
      <c r="D14615" s="480">
        <f t="shared" si="1355"/>
        <v>198</v>
      </c>
      <c r="E14615" s="480">
        <f t="shared" si="1356"/>
        <v>90</v>
      </c>
      <c r="F14615" s="484">
        <v>5.0959000000000003</v>
      </c>
      <c r="G14615" s="480">
        <v>15</v>
      </c>
      <c r="H14615" s="482">
        <v>0.41726600000000003</v>
      </c>
      <c r="I14615" s="483">
        <v>12.2</v>
      </c>
      <c r="J14615" s="484">
        <v>0.27</v>
      </c>
      <c r="K14615" s="469">
        <f t="shared" si="1357"/>
        <v>12.21259340564532</v>
      </c>
      <c r="L14615" s="469">
        <f t="shared" si="1358"/>
        <v>1.2593405645320743E-2</v>
      </c>
    </row>
    <row r="14616" spans="1:12">
      <c r="A14616" s="98" t="str">
        <f t="shared" si="1354"/>
        <v>D800-120</v>
      </c>
      <c r="B14616" s="98">
        <f t="shared" si="1345"/>
        <v>16</v>
      </c>
      <c r="C14616" s="98">
        <f t="shared" si="1346"/>
        <v>6</v>
      </c>
      <c r="D14616" s="98">
        <f t="shared" si="1355"/>
        <v>198</v>
      </c>
      <c r="E14616" s="98">
        <f t="shared" si="1356"/>
        <v>91</v>
      </c>
      <c r="F14616" s="397">
        <f>F14615+(E14616-E14615)*(F14618-F14615)/(E14618-E14615)</f>
        <v>5.1056333333333335</v>
      </c>
      <c r="G14616" s="98">
        <v>15</v>
      </c>
      <c r="H14616" s="491">
        <f>H14615+(E14616-E14615)*(H14618-H14615)/(E14618-E14615)</f>
        <v>0.41616533333333333</v>
      </c>
      <c r="I14616" s="492">
        <f>I14615+(E14616-E14615)*(I14618-I14615)/(E14618-E14615)</f>
        <v>12.266666666666666</v>
      </c>
      <c r="J14616" s="397">
        <f>J14615+(E14616-E14615)*(J14618-J14615)/(E14618-E14615)</f>
        <v>0.26726666666666665</v>
      </c>
      <c r="K14616" s="469">
        <f t="shared" si="1357"/>
        <v>12.26828119593495</v>
      </c>
      <c r="L14616" s="469">
        <f t="shared" si="1358"/>
        <v>1.6145292682843149E-3</v>
      </c>
    </row>
    <row r="14617" spans="1:12">
      <c r="A14617" s="98" t="str">
        <f t="shared" si="1354"/>
        <v>D800-120</v>
      </c>
      <c r="B14617" s="98">
        <f t="shared" si="1345"/>
        <v>16</v>
      </c>
      <c r="C14617" s="98">
        <f t="shared" si="1346"/>
        <v>6</v>
      </c>
      <c r="D14617" s="98">
        <f t="shared" si="1355"/>
        <v>198</v>
      </c>
      <c r="E14617" s="98">
        <f t="shared" si="1356"/>
        <v>92</v>
      </c>
      <c r="F14617" s="397">
        <f>F14615+(E14617-E14615)*(F14618-F14615)/(E14618-E14615)</f>
        <v>5.1153666666666666</v>
      </c>
      <c r="G14617" s="98">
        <v>15</v>
      </c>
      <c r="H14617" s="491">
        <f>H14615+(E14617-E14615)*(H14618-H14615)/(E14618-E14615)</f>
        <v>0.41506466666666669</v>
      </c>
      <c r="I14617" s="492">
        <f>I14615+(E14617-E14615)*(I14618-I14615)/(E14618-E14615)</f>
        <v>12.333333333333334</v>
      </c>
      <c r="J14617" s="397">
        <f>J14615+(E14617-E14615)*(J14618-J14615)/(E14618-E14615)</f>
        <v>0.26453333333333334</v>
      </c>
      <c r="K14617" s="469">
        <f t="shared" si="1357"/>
        <v>12.324264331501757</v>
      </c>
      <c r="L14617" s="469">
        <f t="shared" si="1358"/>
        <v>-9.0690018315768839E-3</v>
      </c>
    </row>
    <row r="14618" spans="1:12">
      <c r="A14618" s="480" t="str">
        <f t="shared" si="1354"/>
        <v>D800-120</v>
      </c>
      <c r="B14618" s="480">
        <f t="shared" si="1345"/>
        <v>16</v>
      </c>
      <c r="C14618" s="480">
        <f t="shared" si="1346"/>
        <v>6</v>
      </c>
      <c r="D14618" s="480">
        <f t="shared" si="1355"/>
        <v>198</v>
      </c>
      <c r="E14618" s="480">
        <f t="shared" si="1356"/>
        <v>93</v>
      </c>
      <c r="F14618" s="484">
        <v>5.1250999999999998</v>
      </c>
      <c r="G14618" s="480">
        <v>15</v>
      </c>
      <c r="H14618" s="482">
        <v>0.413964</v>
      </c>
      <c r="I14618" s="483">
        <v>12.4</v>
      </c>
      <c r="J14618" s="484">
        <v>0.26179999999999998</v>
      </c>
      <c r="K14618" s="469">
        <f t="shared" si="1357"/>
        <v>12.380545168178875</v>
      </c>
      <c r="L14618" s="469">
        <f t="shared" si="1358"/>
        <v>-1.9454831821125396E-2</v>
      </c>
    </row>
    <row r="14619" spans="1:12">
      <c r="A14619" s="98" t="str">
        <f t="shared" si="1354"/>
        <v>D800-120</v>
      </c>
      <c r="B14619" s="98">
        <f t="shared" si="1345"/>
        <v>16</v>
      </c>
      <c r="C14619" s="98">
        <f t="shared" si="1346"/>
        <v>6</v>
      </c>
      <c r="D14619" s="98">
        <f t="shared" si="1355"/>
        <v>198</v>
      </c>
      <c r="E14619" s="98">
        <f t="shared" si="1356"/>
        <v>94</v>
      </c>
      <c r="F14619" s="397">
        <f>F14618+(E14619-E14618)*(F14621-F14618)/(E14621-E14618)</f>
        <v>5.1347666666666667</v>
      </c>
      <c r="G14619" s="98">
        <v>15</v>
      </c>
      <c r="H14619" s="491">
        <f>H14618+(E14619-E14618)*(H14621-H14618)/(E14621-E14618)</f>
        <v>0.41285866666666665</v>
      </c>
      <c r="I14619" s="492">
        <f>I14618+(E14619-E14618)*(I14621-I14618)/(E14621-E14618)</f>
        <v>12.466666666666667</v>
      </c>
      <c r="J14619" s="397">
        <f>J14618+(E14619-E14618)*(J14621-J14618)/(E14621-E14618)</f>
        <v>0.25906666666666667</v>
      </c>
      <c r="K14619" s="469">
        <f t="shared" si="1357"/>
        <v>12.437105191768612</v>
      </c>
      <c r="L14619" s="469">
        <f t="shared" si="1358"/>
        <v>-2.9561474898054385E-2</v>
      </c>
    </row>
    <row r="14620" spans="1:12">
      <c r="A14620" s="98" t="str">
        <f t="shared" si="1354"/>
        <v>D800-120</v>
      </c>
      <c r="B14620" s="98">
        <f t="shared" si="1345"/>
        <v>16</v>
      </c>
      <c r="C14620" s="98">
        <f t="shared" si="1346"/>
        <v>6</v>
      </c>
      <c r="D14620" s="98">
        <f t="shared" si="1355"/>
        <v>198</v>
      </c>
      <c r="E14620" s="98">
        <f t="shared" si="1356"/>
        <v>95</v>
      </c>
      <c r="F14620" s="397">
        <f>F14618+(E14620-E14618)*(F14621-F14618)/(E14621-E14618)</f>
        <v>5.1444333333333327</v>
      </c>
      <c r="G14620" s="98">
        <v>15</v>
      </c>
      <c r="H14620" s="491">
        <f>H14618+(E14620-E14618)*(H14621-H14618)/(E14621-E14618)</f>
        <v>0.41175333333333336</v>
      </c>
      <c r="I14620" s="492">
        <f>I14618+(E14620-E14618)*(I14621-I14618)/(E14621-E14618)</f>
        <v>12.533333333333333</v>
      </c>
      <c r="J14620" s="397">
        <f>J14618+(E14620-E14618)*(J14621-J14618)/(E14621-E14618)</f>
        <v>0.2563333333333333</v>
      </c>
      <c r="K14620" s="469">
        <f t="shared" si="1357"/>
        <v>12.493968881045284</v>
      </c>
      <c r="L14620" s="469">
        <f t="shared" si="1358"/>
        <v>-3.9364452288049634E-2</v>
      </c>
    </row>
    <row r="14621" spans="1:12">
      <c r="A14621" s="480" t="str">
        <f t="shared" si="1354"/>
        <v>D800-120</v>
      </c>
      <c r="B14621" s="480">
        <f t="shared" si="1345"/>
        <v>16</v>
      </c>
      <c r="C14621" s="480">
        <f t="shared" si="1346"/>
        <v>6</v>
      </c>
      <c r="D14621" s="480">
        <f t="shared" si="1355"/>
        <v>198</v>
      </c>
      <c r="E14621" s="480">
        <f t="shared" si="1356"/>
        <v>96</v>
      </c>
      <c r="F14621" s="484">
        <v>5.1540999999999997</v>
      </c>
      <c r="G14621" s="480">
        <v>15</v>
      </c>
      <c r="H14621" s="482">
        <v>0.41064800000000001</v>
      </c>
      <c r="I14621" s="483">
        <v>12.6</v>
      </c>
      <c r="J14621" s="484">
        <v>0.25359999999999999</v>
      </c>
      <c r="K14621" s="469">
        <f t="shared" si="1357"/>
        <v>12.551138688122187</v>
      </c>
      <c r="L14621" s="469">
        <f t="shared" si="1358"/>
        <v>-4.8861311877812952E-2</v>
      </c>
    </row>
    <row r="14622" spans="1:12">
      <c r="A14622" s="98" t="str">
        <f t="shared" si="1354"/>
        <v>D800-120</v>
      </c>
      <c r="B14622" s="98">
        <f t="shared" si="1345"/>
        <v>16</v>
      </c>
      <c r="C14622" s="98">
        <f t="shared" si="1346"/>
        <v>6</v>
      </c>
      <c r="D14622" s="98">
        <f t="shared" si="1355"/>
        <v>198</v>
      </c>
      <c r="E14622" s="98">
        <f t="shared" si="1356"/>
        <v>97</v>
      </c>
      <c r="F14622" s="397">
        <f>F14621+(E14622-E14621)*(F14624-F14621)/(E14624-E14621)</f>
        <v>5.1637333333333331</v>
      </c>
      <c r="G14622" s="98">
        <v>15</v>
      </c>
      <c r="H14622" s="491">
        <f>H14621+(E14622-E14621)*(H14624-H14621)/(E14624-E14621)</f>
        <v>0.40953833333333334</v>
      </c>
      <c r="I14622" s="492">
        <f>I14621+(E14622-E14621)*(I14624-I14621)/(E14624-E14621)</f>
        <v>12.633333333333333</v>
      </c>
      <c r="J14622" s="397">
        <f>J14621+(E14622-E14621)*(J14624-J14621)/(E14624-E14621)</f>
        <v>0.25086666666666668</v>
      </c>
      <c r="K14622" s="469">
        <f t="shared" si="1357"/>
        <v>12.608669111153615</v>
      </c>
      <c r="L14622" s="469">
        <f t="shared" si="1358"/>
        <v>-2.4664222179717754E-2</v>
      </c>
    </row>
    <row r="14623" spans="1:12">
      <c r="A14623" s="98" t="str">
        <f t="shared" si="1354"/>
        <v>D800-120</v>
      </c>
      <c r="B14623" s="98">
        <f t="shared" si="1345"/>
        <v>16</v>
      </c>
      <c r="C14623" s="98">
        <f t="shared" si="1346"/>
        <v>6</v>
      </c>
      <c r="D14623" s="98">
        <f t="shared" si="1355"/>
        <v>198</v>
      </c>
      <c r="E14623" s="98">
        <f t="shared" si="1356"/>
        <v>98</v>
      </c>
      <c r="F14623" s="397">
        <f>F14621+(E14623-E14621)*(F14624-F14621)/(E14624-E14621)</f>
        <v>5.1733666666666664</v>
      </c>
      <c r="G14623" s="98">
        <v>15</v>
      </c>
      <c r="H14623" s="491">
        <f>H14621+(E14623-E14621)*(H14624-H14621)/(E14624-E14621)</f>
        <v>0.40842866666666666</v>
      </c>
      <c r="I14623" s="492">
        <f>I14621+(E14623-E14621)*(I14624-I14621)/(E14624-E14621)</f>
        <v>12.666666666666666</v>
      </c>
      <c r="J14623" s="397">
        <f>J14621+(E14623-E14621)*(J14624-J14621)/(E14624-E14621)</f>
        <v>0.24813333333333334</v>
      </c>
      <c r="K14623" s="469">
        <f t="shared" si="1357"/>
        <v>12.666512144919635</v>
      </c>
      <c r="L14623" s="469">
        <f t="shared" si="1358"/>
        <v>-1.5452174703156629E-4</v>
      </c>
    </row>
    <row r="14624" spans="1:12">
      <c r="A14624" s="480" t="str">
        <f t="shared" si="1354"/>
        <v>D800-120</v>
      </c>
      <c r="B14624" s="480">
        <f t="shared" si="1345"/>
        <v>16</v>
      </c>
      <c r="C14624" s="480">
        <f t="shared" si="1346"/>
        <v>6</v>
      </c>
      <c r="D14624" s="480">
        <f t="shared" si="1355"/>
        <v>198</v>
      </c>
      <c r="E14624" s="480">
        <f t="shared" si="1356"/>
        <v>99</v>
      </c>
      <c r="F14624" s="484">
        <v>5.1829999999999998</v>
      </c>
      <c r="G14624" s="480">
        <v>15</v>
      </c>
      <c r="H14624" s="482">
        <v>0.40731899999999999</v>
      </c>
      <c r="I14624" s="483">
        <v>12.7</v>
      </c>
      <c r="J14624" s="484">
        <v>0.24540000000000001</v>
      </c>
      <c r="K14624" s="469">
        <f t="shared" si="1357"/>
        <v>12.72467034437382</v>
      </c>
      <c r="L14624" s="469">
        <f t="shared" si="1358"/>
        <v>2.4670344373820541E-2</v>
      </c>
    </row>
    <row r="14625" spans="1:12">
      <c r="A14625" s="98" t="str">
        <f t="shared" si="1354"/>
        <v>D800-120</v>
      </c>
      <c r="B14625" s="98">
        <f t="shared" si="1345"/>
        <v>16</v>
      </c>
      <c r="C14625" s="98">
        <f t="shared" si="1346"/>
        <v>6</v>
      </c>
      <c r="D14625" s="98">
        <f t="shared" si="1355"/>
        <v>198</v>
      </c>
      <c r="E14625" s="98">
        <f t="shared" si="1356"/>
        <v>100</v>
      </c>
      <c r="F14625" s="397">
        <f>F14624+(E14625-E14624)*(F14627-F14624)/(E14627-E14624)</f>
        <v>5.192566666666667</v>
      </c>
      <c r="G14625" s="98">
        <v>15</v>
      </c>
      <c r="H14625" s="491">
        <f>H14624+(E14625-E14624)*(H14627-H14624)/(E14627-E14624)</f>
        <v>0.40620400000000001</v>
      </c>
      <c r="I14625" s="492">
        <f>I14624+(E14625-E14624)*(I14627-I14624)/(E14627-E14624)</f>
        <v>12.766666666666666</v>
      </c>
      <c r="J14625" s="397">
        <f>J14624+(E14625-E14624)*(J14627-J14624)/(E14627-E14624)</f>
        <v>0.2427</v>
      </c>
      <c r="K14625" s="469">
        <f t="shared" si="1357"/>
        <v>12.78315001001139</v>
      </c>
      <c r="L14625" s="469">
        <f t="shared" si="1358"/>
        <v>1.6483343344724233E-2</v>
      </c>
    </row>
    <row r="14626" spans="1:12">
      <c r="A14626" s="98" t="str">
        <f t="shared" si="1354"/>
        <v>D800-120</v>
      </c>
      <c r="B14626" s="98">
        <f t="shared" si="1345"/>
        <v>16</v>
      </c>
      <c r="C14626" s="98">
        <f t="shared" si="1346"/>
        <v>6</v>
      </c>
      <c r="D14626" s="98">
        <f t="shared" si="1355"/>
        <v>198</v>
      </c>
      <c r="E14626" s="98">
        <f t="shared" si="1356"/>
        <v>101</v>
      </c>
      <c r="F14626" s="397">
        <f>F14624+(E14626-E14624)*(F14627-F14624)/(E14627-E14624)</f>
        <v>5.2021333333333333</v>
      </c>
      <c r="G14626" s="98">
        <v>15</v>
      </c>
      <c r="H14626" s="491">
        <f>H14624+(E14626-E14624)*(H14627-H14624)/(E14627-E14624)</f>
        <v>0.40508899999999998</v>
      </c>
      <c r="I14626" s="492">
        <f>I14624+(E14626-E14624)*(I14627-I14624)/(E14627-E14624)</f>
        <v>12.833333333333334</v>
      </c>
      <c r="J14626" s="397">
        <f>J14624+(E14626-E14624)*(J14627-J14624)/(E14627-E14624)</f>
        <v>0.24000000000000002</v>
      </c>
      <c r="K14626" s="469">
        <f t="shared" si="1357"/>
        <v>12.841951604050797</v>
      </c>
      <c r="L14626" s="469">
        <f t="shared" si="1358"/>
        <v>8.6182707174629058E-3</v>
      </c>
    </row>
    <row r="14627" spans="1:12">
      <c r="A14627" s="480" t="str">
        <f t="shared" si="1354"/>
        <v>D800-120</v>
      </c>
      <c r="B14627" s="480">
        <f t="shared" si="1345"/>
        <v>16</v>
      </c>
      <c r="C14627" s="480">
        <f t="shared" si="1346"/>
        <v>6</v>
      </c>
      <c r="D14627" s="480">
        <f t="shared" si="1355"/>
        <v>198</v>
      </c>
      <c r="E14627" s="480">
        <f t="shared" si="1356"/>
        <v>102</v>
      </c>
      <c r="F14627" s="484">
        <v>5.2117000000000004</v>
      </c>
      <c r="G14627" s="480">
        <v>15</v>
      </c>
      <c r="H14627" s="482">
        <v>0.403974</v>
      </c>
      <c r="I14627" s="483">
        <v>12.9</v>
      </c>
      <c r="J14627" s="484">
        <v>0.23730000000000001</v>
      </c>
      <c r="K14627" s="469">
        <f t="shared" si="1357"/>
        <v>12.901077792135139</v>
      </c>
      <c r="L14627" s="469">
        <f t="shared" si="1358"/>
        <v>1.0777921351383668E-3</v>
      </c>
    </row>
    <row r="14628" spans="1:12">
      <c r="A14628" s="98" t="str">
        <f t="shared" si="1354"/>
        <v>D800-120</v>
      </c>
      <c r="B14628" s="98">
        <f t="shared" si="1345"/>
        <v>16</v>
      </c>
      <c r="C14628" s="98">
        <f t="shared" si="1346"/>
        <v>6</v>
      </c>
      <c r="D14628" s="98">
        <f t="shared" si="1355"/>
        <v>198</v>
      </c>
      <c r="E14628" s="98">
        <f t="shared" si="1356"/>
        <v>103</v>
      </c>
      <c r="F14628" s="397">
        <f>F14627+(E14628-E14627)*(F14630-F14627)/(E14630-E14627)</f>
        <v>5.2212000000000005</v>
      </c>
      <c r="G14628" s="98">
        <v>15</v>
      </c>
      <c r="H14628" s="491">
        <f>H14627+(E14628-E14627)*(H14630-H14627)/(E14630-E14627)</f>
        <v>0.40285366666666667</v>
      </c>
      <c r="I14628" s="492">
        <f>I14627+(E14628-E14627)*(I14630-I14627)/(E14630-E14627)</f>
        <v>12.966666666666667</v>
      </c>
      <c r="J14628" s="397">
        <f>J14627+(E14628-E14627)*(J14630-J14627)/(E14630-E14627)</f>
        <v>0.23456666666666667</v>
      </c>
      <c r="K14628" s="469">
        <f t="shared" si="1357"/>
        <v>12.960537366338977</v>
      </c>
      <c r="L14628" s="469">
        <f t="shared" si="1358"/>
        <v>-6.1293003276894353E-3</v>
      </c>
    </row>
    <row r="14629" spans="1:12">
      <c r="A14629" s="98" t="str">
        <f t="shared" si="1354"/>
        <v>D800-120</v>
      </c>
      <c r="B14629" s="98">
        <f t="shared" si="1345"/>
        <v>16</v>
      </c>
      <c r="C14629" s="98">
        <f t="shared" si="1346"/>
        <v>6</v>
      </c>
      <c r="D14629" s="98">
        <f t="shared" si="1355"/>
        <v>198</v>
      </c>
      <c r="E14629" s="98">
        <f t="shared" si="1356"/>
        <v>104</v>
      </c>
      <c r="F14629" s="397">
        <f>F14627+(E14629-E14627)*(F14630-F14627)/(E14630-E14627)</f>
        <v>5.2306999999999997</v>
      </c>
      <c r="G14629" s="98">
        <v>15</v>
      </c>
      <c r="H14629" s="491">
        <f>H14627+(E14629-E14627)*(H14630-H14627)/(E14630-E14627)</f>
        <v>0.40173333333333333</v>
      </c>
      <c r="I14629" s="492">
        <f>I14627+(E14629-E14627)*(I14630-I14627)/(E14630-E14627)</f>
        <v>13.033333333333333</v>
      </c>
      <c r="J14629" s="397">
        <f>J14627+(E14629-E14627)*(J14630-J14627)/(E14630-E14627)</f>
        <v>0.23183333333333334</v>
      </c>
      <c r="K14629" s="469">
        <f t="shared" si="1357"/>
        <v>13.020328576169929</v>
      </c>
      <c r="L14629" s="469">
        <f t="shared" si="1358"/>
        <v>-1.3004757163404435E-2</v>
      </c>
    </row>
    <row r="14630" spans="1:12">
      <c r="A14630" s="480" t="str">
        <f t="shared" si="1354"/>
        <v>D800-120</v>
      </c>
      <c r="B14630" s="480">
        <f t="shared" si="1345"/>
        <v>16</v>
      </c>
      <c r="C14630" s="480">
        <f t="shared" si="1346"/>
        <v>6</v>
      </c>
      <c r="D14630" s="480">
        <f t="shared" si="1355"/>
        <v>198</v>
      </c>
      <c r="E14630" s="480">
        <f t="shared" si="1356"/>
        <v>105</v>
      </c>
      <c r="F14630" s="484">
        <v>5.2401999999999997</v>
      </c>
      <c r="G14630" s="480">
        <v>15</v>
      </c>
      <c r="H14630" s="482">
        <v>0.400613</v>
      </c>
      <c r="I14630" s="483">
        <v>13.1</v>
      </c>
      <c r="J14630" s="484">
        <v>0.2291</v>
      </c>
      <c r="K14630" s="469">
        <f t="shared" si="1357"/>
        <v>13.080454203932472</v>
      </c>
      <c r="L14630" s="469">
        <f t="shared" si="1358"/>
        <v>-1.9545796067527377E-2</v>
      </c>
    </row>
    <row r="14631" spans="1:12">
      <c r="A14631" s="98" t="str">
        <f t="shared" si="1354"/>
        <v>D800-120</v>
      </c>
      <c r="B14631" s="98">
        <f t="shared" si="1345"/>
        <v>16</v>
      </c>
      <c r="C14631" s="98">
        <f t="shared" si="1346"/>
        <v>6</v>
      </c>
      <c r="D14631" s="98">
        <f t="shared" si="1355"/>
        <v>198</v>
      </c>
      <c r="E14631" s="98">
        <f t="shared" si="1356"/>
        <v>106</v>
      </c>
      <c r="F14631" s="397">
        <f>F14630+(E14631-E14630)*(F14633-F14630)/(E14633-E14630)</f>
        <v>5.2496666666666663</v>
      </c>
      <c r="G14631" s="98">
        <v>15</v>
      </c>
      <c r="H14631" s="491">
        <f>H14630+(E14631-E14630)*(H14633-H14630)/(E14633-E14630)</f>
        <v>0.39948666666666666</v>
      </c>
      <c r="I14631" s="492">
        <f>I14630+(E14631-E14630)*(I14633-I14630)/(E14633-E14630)</f>
        <v>13.166666666666666</v>
      </c>
      <c r="J14631" s="397">
        <f>J14630+(E14631-E14630)*(J14633-J14630)/(E14633-E14630)</f>
        <v>0.22636666666666666</v>
      </c>
      <c r="K14631" s="469">
        <f t="shared" si="1357"/>
        <v>13.141030989770204</v>
      </c>
      <c r="L14631" s="469">
        <f t="shared" si="1358"/>
        <v>-2.5635676896461845E-2</v>
      </c>
    </row>
    <row r="14632" spans="1:12">
      <c r="A14632" s="98" t="str">
        <f t="shared" si="1354"/>
        <v>D800-120</v>
      </c>
      <c r="B14632" s="98">
        <f t="shared" si="1345"/>
        <v>16</v>
      </c>
      <c r="C14632" s="98">
        <f t="shared" si="1346"/>
        <v>6</v>
      </c>
      <c r="D14632" s="98">
        <f t="shared" si="1355"/>
        <v>198</v>
      </c>
      <c r="E14632" s="98">
        <f t="shared" si="1356"/>
        <v>107</v>
      </c>
      <c r="F14632" s="397">
        <f>F14630+(E14632-E14630)*(F14633-F14630)/(E14633-E14630)</f>
        <v>5.2591333333333337</v>
      </c>
      <c r="G14632" s="98">
        <v>15</v>
      </c>
      <c r="H14632" s="491">
        <f>H14630+(E14632-E14630)*(H14633-H14630)/(E14633-E14630)</f>
        <v>0.39836033333333332</v>
      </c>
      <c r="I14632" s="492">
        <f>I14630+(E14632-E14630)*(I14633-I14630)/(E14633-E14630)</f>
        <v>13.233333333333334</v>
      </c>
      <c r="J14632" s="397">
        <f>J14630+(E14632-E14630)*(J14633-J14630)/(E14633-E14630)</f>
        <v>0.22363333333333335</v>
      </c>
      <c r="K14632" s="469">
        <f t="shared" si="1357"/>
        <v>13.201950328053078</v>
      </c>
      <c r="L14632" s="469">
        <f t="shared" si="1358"/>
        <v>-3.1383005280256171E-2</v>
      </c>
    </row>
    <row r="14633" spans="1:12">
      <c r="A14633" s="480" t="str">
        <f t="shared" si="1354"/>
        <v>D800-120</v>
      </c>
      <c r="B14633" s="480">
        <f t="shared" si="1345"/>
        <v>16</v>
      </c>
      <c r="C14633" s="480">
        <f t="shared" si="1346"/>
        <v>6</v>
      </c>
      <c r="D14633" s="480">
        <f t="shared" si="1355"/>
        <v>198</v>
      </c>
      <c r="E14633" s="480">
        <f t="shared" si="1356"/>
        <v>108</v>
      </c>
      <c r="F14633" s="484">
        <v>5.2686000000000002</v>
      </c>
      <c r="G14633" s="480">
        <v>15</v>
      </c>
      <c r="H14633" s="482">
        <v>0.39723399999999998</v>
      </c>
      <c r="I14633" s="483">
        <v>13.3</v>
      </c>
      <c r="J14633" s="484">
        <v>0.22090000000000001</v>
      </c>
      <c r="K14633" s="469">
        <f t="shared" si="1357"/>
        <v>13.263215132642221</v>
      </c>
      <c r="L14633" s="469">
        <f t="shared" si="1358"/>
        <v>-3.6784867357779305E-2</v>
      </c>
    </row>
    <row r="14634" spans="1:12">
      <c r="A14634" s="98" t="str">
        <f t="shared" si="1354"/>
        <v>D800-120</v>
      </c>
      <c r="B14634" s="98">
        <f t="shared" si="1345"/>
        <v>16</v>
      </c>
      <c r="C14634" s="98">
        <f t="shared" si="1346"/>
        <v>6</v>
      </c>
      <c r="D14634" s="98">
        <f t="shared" ref="D14634:D14645" si="1359">D14633</f>
        <v>198</v>
      </c>
      <c r="E14634" s="98">
        <f t="shared" si="1356"/>
        <v>109</v>
      </c>
      <c r="F14634" s="397">
        <f>F14633+(E14634-E14633)*(F14636-F14633)/(E14636-E14633)</f>
        <v>5.2780333333333331</v>
      </c>
      <c r="G14634" s="98">
        <v>15</v>
      </c>
      <c r="H14634" s="491">
        <f>H14633+(E14634-E14633)*(H14636-H14633)/(E14636-E14633)</f>
        <v>0.39610200000000001</v>
      </c>
      <c r="I14634" s="492">
        <f>I14633+(E14634-E14633)*(I14636-I14633)/(E14636-E14633)</f>
        <v>13.366666666666667</v>
      </c>
      <c r="J14634" s="397">
        <f>J14633+(E14634-E14633)*(J14636-J14633)/(E14636-E14633)</f>
        <v>0.21816666666666668</v>
      </c>
      <c r="K14634" s="469">
        <f t="shared" si="1357"/>
        <v>13.324934823185274</v>
      </c>
      <c r="L14634" s="469">
        <f t="shared" si="1358"/>
        <v>-4.1731843481393582E-2</v>
      </c>
    </row>
    <row r="14635" spans="1:12">
      <c r="A14635" s="98" t="str">
        <f t="shared" si="1354"/>
        <v>D800-120</v>
      </c>
      <c r="B14635" s="98">
        <f t="shared" si="1345"/>
        <v>16</v>
      </c>
      <c r="C14635" s="98">
        <f t="shared" si="1346"/>
        <v>6</v>
      </c>
      <c r="D14635" s="98">
        <f t="shared" si="1359"/>
        <v>198</v>
      </c>
      <c r="E14635" s="98">
        <f t="shared" si="1356"/>
        <v>110</v>
      </c>
      <c r="F14635" s="397">
        <f>F14633+(E14635-E14633)*(F14636-F14633)/(E14636-E14633)</f>
        <v>5.287466666666667</v>
      </c>
      <c r="G14635" s="98">
        <v>15</v>
      </c>
      <c r="H14635" s="491">
        <f>H14633+(E14635-E14633)*(H14636-H14633)/(E14636-E14633)</f>
        <v>0.39496999999999999</v>
      </c>
      <c r="I14635" s="492">
        <f>I14633+(E14635-E14633)*(I14636-I14633)/(E14636-E14633)</f>
        <v>13.433333333333334</v>
      </c>
      <c r="J14635" s="397">
        <f>J14633+(E14635-E14633)*(J14636-J14633)/(E14636-E14633)</f>
        <v>0.21543333333333334</v>
      </c>
      <c r="K14635" s="469">
        <f t="shared" si="1357"/>
        <v>13.387008295988727</v>
      </c>
      <c r="L14635" s="469">
        <f t="shared" si="1358"/>
        <v>-4.6325037344606912E-2</v>
      </c>
    </row>
    <row r="14636" spans="1:12">
      <c r="A14636" s="480" t="str">
        <f t="shared" si="1354"/>
        <v>D800-120</v>
      </c>
      <c r="B14636" s="480">
        <f t="shared" si="1345"/>
        <v>16</v>
      </c>
      <c r="C14636" s="480">
        <f t="shared" si="1346"/>
        <v>6</v>
      </c>
      <c r="D14636" s="480">
        <f t="shared" si="1359"/>
        <v>198</v>
      </c>
      <c r="E14636" s="480">
        <f t="shared" si="1356"/>
        <v>111</v>
      </c>
      <c r="F14636" s="484">
        <v>5.2968999999999999</v>
      </c>
      <c r="G14636" s="480">
        <v>15</v>
      </c>
      <c r="H14636" s="482">
        <v>0.39383800000000002</v>
      </c>
      <c r="I14636" s="483">
        <v>13.5</v>
      </c>
      <c r="J14636" s="484">
        <v>0.2127</v>
      </c>
      <c r="K14636" s="469">
        <f t="shared" si="1357"/>
        <v>13.449438601658549</v>
      </c>
      <c r="L14636" s="469">
        <f t="shared" si="1358"/>
        <v>-5.056139834145057E-2</v>
      </c>
    </row>
    <row r="14637" spans="1:12">
      <c r="A14637" s="98" t="str">
        <f t="shared" si="1354"/>
        <v>D800-120</v>
      </c>
      <c r="B14637" s="98">
        <f t="shared" si="1345"/>
        <v>16</v>
      </c>
      <c r="C14637" s="98">
        <f t="shared" si="1346"/>
        <v>6</v>
      </c>
      <c r="D14637" s="98">
        <f t="shared" si="1359"/>
        <v>198</v>
      </c>
      <c r="E14637" s="98">
        <f t="shared" si="1356"/>
        <v>112</v>
      </c>
      <c r="F14637" s="397">
        <f>F14636+(E14637-E14636)*(F14639-F14636)/(E14639-E14636)</f>
        <v>5.3062666666666667</v>
      </c>
      <c r="G14637" s="98">
        <v>15</v>
      </c>
      <c r="H14637" s="491">
        <f>H14636+(E14637-E14636)*(H14639-H14636)/(E14639-E14636)</f>
        <v>0.39269933333333334</v>
      </c>
      <c r="I14637" s="492">
        <f>I14636+(E14637-E14636)*(I14639-I14636)/(E14639-E14636)</f>
        <v>13.533333333333333</v>
      </c>
      <c r="J14637" s="397">
        <f>J14636+(E14637-E14636)*(J14639-J14636)/(E14639-E14636)</f>
        <v>0.20996666666666666</v>
      </c>
      <c r="K14637" s="469">
        <f t="shared" si="1357"/>
        <v>13.512288451385199</v>
      </c>
      <c r="L14637" s="469">
        <f t="shared" si="1358"/>
        <v>-2.104488194813392E-2</v>
      </c>
    </row>
    <row r="14638" spans="1:12">
      <c r="A14638" s="98" t="str">
        <f t="shared" si="1354"/>
        <v>D800-120</v>
      </c>
      <c r="B14638" s="98">
        <f t="shared" si="1345"/>
        <v>16</v>
      </c>
      <c r="C14638" s="98">
        <f t="shared" si="1346"/>
        <v>6</v>
      </c>
      <c r="D14638" s="98">
        <f t="shared" si="1359"/>
        <v>198</v>
      </c>
      <c r="E14638" s="98">
        <f t="shared" si="1356"/>
        <v>113</v>
      </c>
      <c r="F14638" s="397">
        <f>F14636+(E14638-E14636)*(F14639-F14636)/(E14639-E14636)</f>
        <v>5.3156333333333334</v>
      </c>
      <c r="G14638" s="98">
        <v>15</v>
      </c>
      <c r="H14638" s="491">
        <f>H14636+(E14638-E14636)*(H14639-H14636)/(E14639-E14636)</f>
        <v>0.39156066666666667</v>
      </c>
      <c r="I14638" s="492">
        <f>I14636+(E14638-E14636)*(I14639-I14636)/(E14639-E14636)</f>
        <v>13.566666666666666</v>
      </c>
      <c r="J14638" s="397">
        <f>J14636+(E14638-E14636)*(J14639-J14636)/(E14639-E14636)</f>
        <v>0.20723333333333332</v>
      </c>
      <c r="K14638" s="469">
        <f t="shared" si="1357"/>
        <v>13.57550383848565</v>
      </c>
      <c r="L14638" s="469">
        <f t="shared" si="1358"/>
        <v>8.8371718189836912E-3</v>
      </c>
    </row>
    <row r="14639" spans="1:12">
      <c r="A14639" s="480" t="str">
        <f t="shared" si="1354"/>
        <v>D800-120</v>
      </c>
      <c r="B14639" s="480">
        <f t="shared" si="1345"/>
        <v>16</v>
      </c>
      <c r="C14639" s="480">
        <f t="shared" si="1346"/>
        <v>6</v>
      </c>
      <c r="D14639" s="480">
        <f t="shared" si="1359"/>
        <v>198</v>
      </c>
      <c r="E14639" s="480">
        <f t="shared" si="1356"/>
        <v>114</v>
      </c>
      <c r="F14639" s="484">
        <v>5.3250000000000002</v>
      </c>
      <c r="G14639" s="480">
        <v>15</v>
      </c>
      <c r="H14639" s="482">
        <v>0.39042199999999999</v>
      </c>
      <c r="I14639" s="483">
        <v>13.6</v>
      </c>
      <c r="J14639" s="484">
        <v>0.20449999999999999</v>
      </c>
      <c r="K14639" s="469">
        <f t="shared" si="1357"/>
        <v>13.639087961231693</v>
      </c>
      <c r="L14639" s="469">
        <f t="shared" si="1358"/>
        <v>3.9087961231693669E-2</v>
      </c>
    </row>
    <row r="14640" spans="1:12">
      <c r="A14640" s="98" t="str">
        <f t="shared" si="1354"/>
        <v>D800-120</v>
      </c>
      <c r="B14640" s="98">
        <f t="shared" si="1345"/>
        <v>16</v>
      </c>
      <c r="C14640" s="98">
        <f t="shared" si="1346"/>
        <v>6</v>
      </c>
      <c r="D14640" s="98">
        <f t="shared" si="1359"/>
        <v>198</v>
      </c>
      <c r="E14640" s="98">
        <f t="shared" si="1356"/>
        <v>115</v>
      </c>
      <c r="F14640" s="397">
        <f>F14639+(E14640-E14639)*(F14642-F14639)/(E14642-E14639)</f>
        <v>5.3342999999999998</v>
      </c>
      <c r="G14640" s="98">
        <v>15</v>
      </c>
      <c r="H14640" s="491">
        <f>H14639+(E14640-E14639)*(H14642-H14639)/(E14642-E14639)</f>
        <v>0.38927699999999998</v>
      </c>
      <c r="I14640" s="492">
        <f>I14639+(E14640-E14639)*(I14642-I14639)/(E14642-E14639)</f>
        <v>13.666666666666666</v>
      </c>
      <c r="J14640" s="397">
        <f>J14639+(E14640-E14639)*(J14642-J14639)/(E14642-E14639)</f>
        <v>0.20176666666666665</v>
      </c>
      <c r="K14640" s="469">
        <f t="shared" si="1357"/>
        <v>13.703095739023883</v>
      </c>
      <c r="L14640" s="469">
        <f t="shared" si="1358"/>
        <v>3.6429072357217152E-2</v>
      </c>
    </row>
    <row r="14641" spans="1:12">
      <c r="A14641" s="98" t="str">
        <f t="shared" si="1354"/>
        <v>D800-120</v>
      </c>
      <c r="B14641" s="98">
        <f t="shared" si="1345"/>
        <v>16</v>
      </c>
      <c r="C14641" s="98">
        <f t="shared" si="1346"/>
        <v>6</v>
      </c>
      <c r="D14641" s="98">
        <f t="shared" si="1359"/>
        <v>198</v>
      </c>
      <c r="E14641" s="98">
        <f t="shared" si="1356"/>
        <v>116</v>
      </c>
      <c r="F14641" s="397">
        <f>F14639+(E14641-E14639)*(F14642-F14639)/(E14642-E14639)</f>
        <v>5.3436000000000003</v>
      </c>
      <c r="G14641" s="98">
        <v>15</v>
      </c>
      <c r="H14641" s="491">
        <f>H14639+(E14641-E14639)*(H14642-H14639)/(E14642-E14639)</f>
        <v>0.38813200000000003</v>
      </c>
      <c r="I14641" s="492">
        <f>I14639+(E14641-E14639)*(I14642-I14639)/(E14642-E14639)</f>
        <v>13.733333333333334</v>
      </c>
      <c r="J14641" s="397">
        <f>J14639+(E14641-E14639)*(J14642-J14639)/(E14642-E14639)</f>
        <v>0.19903333333333334</v>
      </c>
      <c r="K14641" s="469">
        <f t="shared" si="1357"/>
        <v>13.76748116620119</v>
      </c>
      <c r="L14641" s="469">
        <f t="shared" si="1358"/>
        <v>3.4147832867855499E-2</v>
      </c>
    </row>
    <row r="14642" spans="1:12">
      <c r="A14642" s="480" t="str">
        <f t="shared" si="1354"/>
        <v>D800-120</v>
      </c>
      <c r="B14642" s="480">
        <f t="shared" si="1345"/>
        <v>16</v>
      </c>
      <c r="C14642" s="480">
        <f t="shared" si="1346"/>
        <v>6</v>
      </c>
      <c r="D14642" s="480">
        <f t="shared" si="1359"/>
        <v>198</v>
      </c>
      <c r="E14642" s="480">
        <f t="shared" si="1356"/>
        <v>117</v>
      </c>
      <c r="F14642" s="484">
        <v>5.3529</v>
      </c>
      <c r="G14642" s="480">
        <v>15</v>
      </c>
      <c r="H14642" s="482">
        <v>0.38698700000000003</v>
      </c>
      <c r="I14642" s="483">
        <v>13.8</v>
      </c>
      <c r="J14642" s="484">
        <v>0.1963</v>
      </c>
      <c r="K14642" s="469">
        <f t="shared" si="1357"/>
        <v>13.832247594880448</v>
      </c>
      <c r="L14642" s="469">
        <f t="shared" si="1358"/>
        <v>3.2247594880447039E-2</v>
      </c>
    </row>
    <row r="14643" spans="1:12">
      <c r="A14643" s="98" t="str">
        <f t="shared" si="1354"/>
        <v>D800-120</v>
      </c>
      <c r="B14643" s="98">
        <f t="shared" si="1345"/>
        <v>16</v>
      </c>
      <c r="C14643" s="98">
        <f t="shared" si="1346"/>
        <v>6</v>
      </c>
      <c r="D14643" s="98">
        <f t="shared" si="1359"/>
        <v>198</v>
      </c>
      <c r="E14643" s="98">
        <f t="shared" si="1356"/>
        <v>118</v>
      </c>
      <c r="F14643" s="397">
        <f>F14642+(E14643-E14642)*(F14645-F14642)/(E14645-E14642)</f>
        <v>5.362166666666667</v>
      </c>
      <c r="G14643" s="98">
        <v>15</v>
      </c>
      <c r="H14643" s="491">
        <f>H14642+(E14643-E14642)*(H14645-H14642)/(E14645-E14642)</f>
        <v>0.38583466666666666</v>
      </c>
      <c r="I14643" s="492">
        <f>I14642+(E14643-E14642)*(I14645-I14642)/(E14645-E14642)</f>
        <v>13.866666666666667</v>
      </c>
      <c r="J14643" s="397">
        <f>J14642+(E14643-E14642)*(J14645-J14642)/(E14645-E14642)</f>
        <v>0.19359999999999999</v>
      </c>
      <c r="K14643" s="469">
        <f t="shared" si="1357"/>
        <v>13.897576163883668</v>
      </c>
      <c r="L14643" s="469">
        <f t="shared" si="1358"/>
        <v>3.0909497217001203E-2</v>
      </c>
    </row>
    <row r="14644" spans="1:12">
      <c r="A14644" s="98" t="str">
        <f t="shared" si="1354"/>
        <v>D800-120</v>
      </c>
      <c r="B14644" s="98">
        <f t="shared" si="1345"/>
        <v>16</v>
      </c>
      <c r="C14644" s="98">
        <f t="shared" si="1346"/>
        <v>6</v>
      </c>
      <c r="D14644" s="98">
        <f t="shared" si="1359"/>
        <v>198</v>
      </c>
      <c r="E14644" s="98">
        <f t="shared" si="1356"/>
        <v>119</v>
      </c>
      <c r="F14644" s="397">
        <f>F14642+(E14644-E14642)*(F14645-F14642)/(E14645-E14642)</f>
        <v>5.3714333333333331</v>
      </c>
      <c r="G14644" s="98">
        <v>15</v>
      </c>
      <c r="H14644" s="491">
        <f>H14642+(E14644-E14642)*(H14645-H14642)/(E14645-E14642)</f>
        <v>0.38468233333333335</v>
      </c>
      <c r="I14644" s="492">
        <f>I14642+(E14644-E14642)*(I14645-I14642)/(E14645-E14642)</f>
        <v>13.933333333333334</v>
      </c>
      <c r="J14644" s="397">
        <f>J14642+(E14644-E14642)*(J14645-J14642)/(E14645-E14642)</f>
        <v>0.19090000000000001</v>
      </c>
      <c r="K14644" s="469">
        <f t="shared" si="1357"/>
        <v>13.963296122254985</v>
      </c>
      <c r="L14644" s="469">
        <f t="shared" si="1358"/>
        <v>2.996278892165094E-2</v>
      </c>
    </row>
    <row r="14645" spans="1:12">
      <c r="A14645" s="480" t="str">
        <f t="shared" si="1354"/>
        <v>D800-120</v>
      </c>
      <c r="B14645" s="480">
        <f t="shared" si="1345"/>
        <v>16</v>
      </c>
      <c r="C14645" s="480">
        <f t="shared" si="1346"/>
        <v>6</v>
      </c>
      <c r="D14645" s="480">
        <f t="shared" si="1359"/>
        <v>198</v>
      </c>
      <c r="E14645" s="480">
        <f t="shared" si="1356"/>
        <v>120</v>
      </c>
      <c r="F14645" s="484">
        <v>5.3807</v>
      </c>
      <c r="G14645" s="480">
        <v>15</v>
      </c>
      <c r="H14645" s="482">
        <v>0.38352999999999998</v>
      </c>
      <c r="I14645" s="483">
        <v>14</v>
      </c>
      <c r="J14645" s="484">
        <v>0.18820000000000001</v>
      </c>
      <c r="K14645" s="469">
        <f t="shared" si="1357"/>
        <v>14.029410997835894</v>
      </c>
      <c r="L14645" s="469">
        <f t="shared" si="1358"/>
        <v>2.9410997835894293E-2</v>
      </c>
    </row>
    <row r="14646" spans="1:12">
      <c r="A14646" s="480" t="s">
        <v>129</v>
      </c>
      <c r="B14646" s="480">
        <f t="shared" si="1345"/>
        <v>17</v>
      </c>
      <c r="C14646" s="480">
        <f t="shared" si="1346"/>
        <v>0</v>
      </c>
      <c r="D14646" s="480">
        <v>204</v>
      </c>
      <c r="E14646" s="480">
        <v>12</v>
      </c>
      <c r="F14646" s="484">
        <v>4.2671999999999999</v>
      </c>
      <c r="G14646" s="480">
        <v>15</v>
      </c>
      <c r="H14646" s="482">
        <v>0.48875099999999999</v>
      </c>
      <c r="I14646" s="483">
        <v>8.6999999999999993</v>
      </c>
      <c r="J14646" s="484">
        <v>0.47010000000000002</v>
      </c>
      <c r="K14646" s="469">
        <f t="shared" si="1357"/>
        <v>8.7308261261869546</v>
      </c>
      <c r="L14646" s="469">
        <f t="shared" si="1358"/>
        <v>3.0826126186955349E-2</v>
      </c>
    </row>
    <row r="14647" spans="1:12">
      <c r="A14647" s="98" t="str">
        <f t="shared" ref="A14647:A14710" si="1360">A14646</f>
        <v>D800-120</v>
      </c>
      <c r="B14647" s="98">
        <f t="shared" si="1345"/>
        <v>17</v>
      </c>
      <c r="C14647" s="98">
        <f t="shared" si="1346"/>
        <v>0</v>
      </c>
      <c r="D14647" s="98">
        <f t="shared" ref="D14647:D14678" si="1361">D14646</f>
        <v>204</v>
      </c>
      <c r="E14647" s="98">
        <f t="shared" ref="E14647:E14710" si="1362">E14646+1</f>
        <v>13</v>
      </c>
      <c r="F14647" s="397">
        <f>F14646+(E14647-E14646)*(F14649-F14646)/(E14649-E14646)</f>
        <v>4.278833333333333</v>
      </c>
      <c r="G14647" s="98">
        <v>15</v>
      </c>
      <c r="H14647" s="491">
        <f>H14646+(E14647-E14646)*(H14649-H14646)/(E14649-E14646)</f>
        <v>0.48774666666666666</v>
      </c>
      <c r="I14647" s="492">
        <f>I14646+(E14647-E14646)*(I14649-I14646)/(E14649-E14646)</f>
        <v>8.7666666666666657</v>
      </c>
      <c r="J14647" s="397">
        <f>J14646+(E14647-E14646)*(J14649-J14646)/(E14649-E14646)</f>
        <v>0.46753333333333336</v>
      </c>
      <c r="K14647" s="469">
        <f t="shared" si="1357"/>
        <v>8.7726552035209533</v>
      </c>
      <c r="L14647" s="469">
        <f t="shared" si="1358"/>
        <v>5.9885368542875739E-3</v>
      </c>
    </row>
    <row r="14648" spans="1:12">
      <c r="A14648" s="98" t="str">
        <f t="shared" si="1360"/>
        <v>D800-120</v>
      </c>
      <c r="B14648" s="98">
        <f t="shared" si="1345"/>
        <v>17</v>
      </c>
      <c r="C14648" s="98">
        <f t="shared" si="1346"/>
        <v>0</v>
      </c>
      <c r="D14648" s="98">
        <f t="shared" si="1361"/>
        <v>204</v>
      </c>
      <c r="E14648" s="98">
        <f t="shared" si="1362"/>
        <v>14</v>
      </c>
      <c r="F14648" s="397">
        <f>F14646+(E14648-E14646)*(F14649-F14646)/(E14649-E14646)</f>
        <v>4.2904666666666671</v>
      </c>
      <c r="G14648" s="98">
        <v>15</v>
      </c>
      <c r="H14648" s="491">
        <f>H14646+(E14648-E14646)*(H14649-H14646)/(E14649-E14646)</f>
        <v>0.48674233333333333</v>
      </c>
      <c r="I14648" s="492">
        <f>I14646+(E14648-E14646)*(I14649-I14646)/(E14649-E14646)</f>
        <v>8.8333333333333339</v>
      </c>
      <c r="J14648" s="397">
        <f>J14646+(E14648-E14646)*(J14649-J14646)/(E14649-E14646)</f>
        <v>0.46496666666666664</v>
      </c>
      <c r="K14648" s="469">
        <f t="shared" si="1357"/>
        <v>8.8146568992355299</v>
      </c>
      <c r="L14648" s="469">
        <f t="shared" si="1358"/>
        <v>-1.8676434097804062E-2</v>
      </c>
    </row>
    <row r="14649" spans="1:12">
      <c r="A14649" s="480" t="str">
        <f t="shared" si="1360"/>
        <v>D800-120</v>
      </c>
      <c r="B14649" s="480">
        <f t="shared" si="1345"/>
        <v>17</v>
      </c>
      <c r="C14649" s="480">
        <f t="shared" si="1346"/>
        <v>0</v>
      </c>
      <c r="D14649" s="480">
        <f t="shared" si="1361"/>
        <v>204</v>
      </c>
      <c r="E14649" s="480">
        <f t="shared" si="1362"/>
        <v>15</v>
      </c>
      <c r="F14649" s="484">
        <v>4.3021000000000003</v>
      </c>
      <c r="G14649" s="480">
        <v>15</v>
      </c>
      <c r="H14649" s="482">
        <v>0.485738</v>
      </c>
      <c r="I14649" s="483">
        <v>8.9</v>
      </c>
      <c r="J14649" s="484">
        <v>0.46239999999999998</v>
      </c>
      <c r="K14649" s="469">
        <f t="shared" si="1357"/>
        <v>8.8568322840708369</v>
      </c>
      <c r="L14649" s="469">
        <f t="shared" si="1358"/>
        <v>-4.3167715929163464E-2</v>
      </c>
    </row>
    <row r="14650" spans="1:12">
      <c r="A14650" s="98" t="str">
        <f t="shared" si="1360"/>
        <v>D800-120</v>
      </c>
      <c r="B14650" s="98">
        <f t="shared" si="1345"/>
        <v>17</v>
      </c>
      <c r="C14650" s="98">
        <f t="shared" si="1346"/>
        <v>0</v>
      </c>
      <c r="D14650" s="98">
        <f t="shared" si="1361"/>
        <v>204</v>
      </c>
      <c r="E14650" s="98">
        <f t="shared" si="1362"/>
        <v>16</v>
      </c>
      <c r="F14650" s="397">
        <f>F14649+(E14650-E14649)*(F14652-F14649)/(E14652-E14649)</f>
        <v>4.3136000000000001</v>
      </c>
      <c r="G14650" s="98">
        <v>15</v>
      </c>
      <c r="H14650" s="491">
        <f>H14649+(E14650-E14649)*(H14652-H14649)/(E14652-E14649)</f>
        <v>0.48473899999999998</v>
      </c>
      <c r="I14650" s="492">
        <f>I14649+(E14650-E14649)*(I14652-I14649)/(E14652-E14649)</f>
        <v>8.9333333333333336</v>
      </c>
      <c r="J14650" s="397">
        <f>J14649+(E14650-E14649)*(J14652-J14649)/(E14652-E14649)</f>
        <v>0.45983333333333332</v>
      </c>
      <c r="K14650" s="469">
        <f t="shared" si="1357"/>
        <v>8.898809462411732</v>
      </c>
      <c r="L14650" s="469">
        <f t="shared" si="1358"/>
        <v>-3.4523870921601585E-2</v>
      </c>
    </row>
    <row r="14651" spans="1:12">
      <c r="A14651" s="98" t="str">
        <f t="shared" si="1360"/>
        <v>D800-120</v>
      </c>
      <c r="B14651" s="98">
        <f t="shared" si="1345"/>
        <v>17</v>
      </c>
      <c r="C14651" s="98">
        <f t="shared" si="1346"/>
        <v>0</v>
      </c>
      <c r="D14651" s="98">
        <f t="shared" si="1361"/>
        <v>204</v>
      </c>
      <c r="E14651" s="98">
        <f t="shared" si="1362"/>
        <v>17</v>
      </c>
      <c r="F14651" s="397">
        <f>F14649+(E14651-E14649)*(F14652-F14649)/(E14652-E14649)</f>
        <v>4.3250999999999999</v>
      </c>
      <c r="G14651" s="98">
        <v>15</v>
      </c>
      <c r="H14651" s="491">
        <f>H14649+(E14651-E14649)*(H14652-H14649)/(E14652-E14649)</f>
        <v>0.48374</v>
      </c>
      <c r="I14651" s="492">
        <f>I14649+(E14651-E14649)*(I14652-I14649)/(E14652-E14649)</f>
        <v>8.9666666666666668</v>
      </c>
      <c r="J14651" s="397">
        <f>J14649+(E14651-E14649)*(J14652-J14649)/(E14652-E14649)</f>
        <v>0.45726666666666665</v>
      </c>
      <c r="K14651" s="469">
        <f t="shared" si="1357"/>
        <v>8.940960019845372</v>
      </c>
      <c r="L14651" s="469">
        <f t="shared" si="1358"/>
        <v>-2.5706646821294754E-2</v>
      </c>
    </row>
    <row r="14652" spans="1:12">
      <c r="A14652" s="480" t="str">
        <f t="shared" si="1360"/>
        <v>D800-120</v>
      </c>
      <c r="B14652" s="480">
        <f t="shared" si="1345"/>
        <v>17</v>
      </c>
      <c r="C14652" s="480">
        <f t="shared" si="1346"/>
        <v>0</v>
      </c>
      <c r="D14652" s="480">
        <f t="shared" si="1361"/>
        <v>204</v>
      </c>
      <c r="E14652" s="480">
        <f t="shared" si="1362"/>
        <v>18</v>
      </c>
      <c r="F14652" s="484">
        <v>4.3365999999999998</v>
      </c>
      <c r="G14652" s="480">
        <v>15</v>
      </c>
      <c r="H14652" s="482">
        <v>0.48274099999999998</v>
      </c>
      <c r="I14652" s="483">
        <v>9</v>
      </c>
      <c r="J14652" s="484">
        <v>0.45469999999999999</v>
      </c>
      <c r="K14652" s="469">
        <f t="shared" si="1357"/>
        <v>8.983285032760838</v>
      </c>
      <c r="L14652" s="469">
        <f t="shared" si="1358"/>
        <v>-1.6714967239161993E-2</v>
      </c>
    </row>
    <row r="14653" spans="1:12">
      <c r="A14653" s="98" t="str">
        <f t="shared" si="1360"/>
        <v>D800-120</v>
      </c>
      <c r="B14653" s="98">
        <f t="shared" si="1345"/>
        <v>17</v>
      </c>
      <c r="C14653" s="98">
        <f t="shared" si="1346"/>
        <v>0</v>
      </c>
      <c r="D14653" s="98">
        <f t="shared" si="1361"/>
        <v>204</v>
      </c>
      <c r="E14653" s="98">
        <f t="shared" si="1362"/>
        <v>19</v>
      </c>
      <c r="F14653" s="397">
        <f>F14652+(E14653-E14652)*(F14655-F14652)/(E14655-E14652)</f>
        <v>4.3480333333333334</v>
      </c>
      <c r="G14653" s="98">
        <v>15</v>
      </c>
      <c r="H14653" s="491">
        <f>H14652+(E14653-E14652)*(H14655-H14652)/(E14655-E14652)</f>
        <v>0.48174666666666666</v>
      </c>
      <c r="I14653" s="492">
        <f>I14652+(E14653-E14652)*(I14655-I14652)/(E14655-E14652)</f>
        <v>9.0333333333333332</v>
      </c>
      <c r="J14653" s="397">
        <f>J14652+(E14653-E14652)*(J14655-J14652)/(E14655-E14652)</f>
        <v>0.45213333333333333</v>
      </c>
      <c r="K14653" s="469">
        <f t="shared" si="1357"/>
        <v>9.0255597686197451</v>
      </c>
      <c r="L14653" s="469">
        <f t="shared" si="1358"/>
        <v>-7.7735647135881436E-3</v>
      </c>
    </row>
    <row r="14654" spans="1:12">
      <c r="A14654" s="98" t="str">
        <f t="shared" si="1360"/>
        <v>D800-120</v>
      </c>
      <c r="B14654" s="98">
        <f t="shared" si="1345"/>
        <v>17</v>
      </c>
      <c r="C14654" s="98">
        <f t="shared" si="1346"/>
        <v>0</v>
      </c>
      <c r="D14654" s="98">
        <f t="shared" si="1361"/>
        <v>204</v>
      </c>
      <c r="E14654" s="98">
        <f t="shared" si="1362"/>
        <v>20</v>
      </c>
      <c r="F14654" s="397">
        <f>F14652+(E14654-E14652)*(F14655-F14652)/(E14655-E14652)</f>
        <v>4.3594666666666662</v>
      </c>
      <c r="G14654" s="98">
        <v>15</v>
      </c>
      <c r="H14654" s="491">
        <f>H14652+(E14654-E14652)*(H14655-H14652)/(E14655-E14652)</f>
        <v>0.48075233333333334</v>
      </c>
      <c r="I14654" s="492">
        <f>I14652+(E14654-E14652)*(I14655-I14652)/(E14655-E14652)</f>
        <v>9.0666666666666664</v>
      </c>
      <c r="J14654" s="397">
        <f>J14652+(E14654-E14652)*(J14655-J14652)/(E14655-E14652)</f>
        <v>0.44956666666666667</v>
      </c>
      <c r="K14654" s="469">
        <f t="shared" si="1357"/>
        <v>9.0680093769695684</v>
      </c>
      <c r="L14654" s="469">
        <f t="shared" si="1358"/>
        <v>1.342710302902006E-3</v>
      </c>
    </row>
    <row r="14655" spans="1:12">
      <c r="A14655" s="480" t="str">
        <f t="shared" si="1360"/>
        <v>D800-120</v>
      </c>
      <c r="B14655" s="480">
        <f t="shared" si="1345"/>
        <v>17</v>
      </c>
      <c r="C14655" s="480">
        <f t="shared" si="1346"/>
        <v>0</v>
      </c>
      <c r="D14655" s="480">
        <f t="shared" si="1361"/>
        <v>204</v>
      </c>
      <c r="E14655" s="480">
        <f t="shared" si="1362"/>
        <v>21</v>
      </c>
      <c r="F14655" s="484">
        <v>4.3708999999999998</v>
      </c>
      <c r="G14655" s="480">
        <v>15</v>
      </c>
      <c r="H14655" s="482">
        <v>0.47975800000000002</v>
      </c>
      <c r="I14655" s="483">
        <v>9.1</v>
      </c>
      <c r="J14655" s="484">
        <v>0.44700000000000001</v>
      </c>
      <c r="K14655" s="469">
        <f t="shared" si="1357"/>
        <v>9.1106349451181625</v>
      </c>
      <c r="L14655" s="469">
        <f t="shared" si="1358"/>
        <v>1.0634945118162875E-2</v>
      </c>
    </row>
    <row r="14656" spans="1:12">
      <c r="A14656" s="98" t="str">
        <f t="shared" si="1360"/>
        <v>D800-120</v>
      </c>
      <c r="B14656" s="98">
        <f t="shared" si="1345"/>
        <v>17</v>
      </c>
      <c r="C14656" s="98">
        <f t="shared" si="1346"/>
        <v>0</v>
      </c>
      <c r="D14656" s="98">
        <f t="shared" si="1361"/>
        <v>204</v>
      </c>
      <c r="E14656" s="98">
        <f t="shared" si="1362"/>
        <v>22</v>
      </c>
      <c r="F14656" s="397">
        <f>F14655+(E14656-E14655)*(F14658-F14655)/(E14658-E14655)</f>
        <v>4.3822333333333328</v>
      </c>
      <c r="G14656" s="98">
        <v>15</v>
      </c>
      <c r="H14656" s="491">
        <f>H14655+(E14656-E14655)*(H14658-H14655)/(E14658-E14655)</f>
        <v>0.47876833333333335</v>
      </c>
      <c r="I14656" s="492">
        <f>I14655+(E14656-E14655)*(I14658-I14655)/(E14658-E14655)</f>
        <v>9.1333333333333329</v>
      </c>
      <c r="J14656" s="397">
        <f>J14655+(E14656-E14655)*(J14658-J14655)/(E14658-E14655)</f>
        <v>0.44443333333333335</v>
      </c>
      <c r="K14656" s="469">
        <f t="shared" si="1357"/>
        <v>9.1531394794281145</v>
      </c>
      <c r="L14656" s="469">
        <f t="shared" si="1358"/>
        <v>1.9806146094781596E-2</v>
      </c>
    </row>
    <row r="14657" spans="1:12">
      <c r="A14657" s="98" t="str">
        <f t="shared" si="1360"/>
        <v>D800-120</v>
      </c>
      <c r="B14657" s="98">
        <f t="shared" si="1345"/>
        <v>17</v>
      </c>
      <c r="C14657" s="98">
        <f t="shared" si="1346"/>
        <v>0</v>
      </c>
      <c r="D14657" s="98">
        <f t="shared" si="1361"/>
        <v>204</v>
      </c>
      <c r="E14657" s="98">
        <f t="shared" si="1362"/>
        <v>23</v>
      </c>
      <c r="F14657" s="397">
        <f>F14655+(E14657-E14655)*(F14658-F14655)/(E14658-E14655)</f>
        <v>4.3935666666666666</v>
      </c>
      <c r="G14657" s="98">
        <v>15</v>
      </c>
      <c r="H14657" s="491">
        <f>H14655+(E14657-E14655)*(H14658-H14655)/(E14658-E14655)</f>
        <v>0.47777866666666668</v>
      </c>
      <c r="I14657" s="492">
        <f>I14655+(E14657-E14655)*(I14658-I14655)/(E14658-E14655)</f>
        <v>9.1666666666666661</v>
      </c>
      <c r="J14657" s="397">
        <f>J14655+(E14657-E14655)*(J14658-J14655)/(E14658-E14655)</f>
        <v>0.44186666666666669</v>
      </c>
      <c r="K14657" s="469">
        <f t="shared" si="1357"/>
        <v>9.1958201007998124</v>
      </c>
      <c r="L14657" s="469">
        <f t="shared" si="1358"/>
        <v>2.9153434133146305E-2</v>
      </c>
    </row>
    <row r="14658" spans="1:12">
      <c r="A14658" s="480" t="str">
        <f t="shared" si="1360"/>
        <v>D800-120</v>
      </c>
      <c r="B14658" s="480">
        <f t="shared" si="1345"/>
        <v>17</v>
      </c>
      <c r="C14658" s="480">
        <f t="shared" si="1346"/>
        <v>0</v>
      </c>
      <c r="D14658" s="480">
        <f t="shared" si="1361"/>
        <v>204</v>
      </c>
      <c r="E14658" s="480">
        <f t="shared" si="1362"/>
        <v>24</v>
      </c>
      <c r="F14658" s="484">
        <v>4.4048999999999996</v>
      </c>
      <c r="G14658" s="480">
        <v>15</v>
      </c>
      <c r="H14658" s="482">
        <v>0.47678900000000002</v>
      </c>
      <c r="I14658" s="483">
        <v>9.1999999999999993</v>
      </c>
      <c r="J14658" s="484">
        <v>0.43930000000000002</v>
      </c>
      <c r="K14658" s="469">
        <f t="shared" si="1357"/>
        <v>9.238677905740273</v>
      </c>
      <c r="L14658" s="469">
        <f t="shared" si="1358"/>
        <v>3.8677905740273744E-2</v>
      </c>
    </row>
    <row r="14659" spans="1:12">
      <c r="A14659" s="98" t="str">
        <f t="shared" si="1360"/>
        <v>D800-120</v>
      </c>
      <c r="B14659" s="98">
        <f t="shared" si="1345"/>
        <v>17</v>
      </c>
      <c r="C14659" s="98">
        <f t="shared" si="1346"/>
        <v>0</v>
      </c>
      <c r="D14659" s="98">
        <f t="shared" si="1361"/>
        <v>204</v>
      </c>
      <c r="E14659" s="98">
        <f t="shared" si="1362"/>
        <v>25</v>
      </c>
      <c r="F14659" s="397">
        <f>F14658+(E14659-E14658)*(F14661-F14658)/(E14661-E14658)</f>
        <v>4.4161333333333328</v>
      </c>
      <c r="G14659" s="98">
        <v>15</v>
      </c>
      <c r="H14659" s="491">
        <f>H14658+(E14659-E14658)*(H14661-H14658)/(E14661-E14658)</f>
        <v>0.47580333333333336</v>
      </c>
      <c r="I14659" s="492">
        <f>I14658+(E14659-E14658)*(I14661-I14658)/(E14661-E14658)</f>
        <v>9.2666666666666657</v>
      </c>
      <c r="J14659" s="397">
        <f>J14658+(E14659-E14658)*(J14661-J14658)/(E14661-E14658)</f>
        <v>0.43673333333333336</v>
      </c>
      <c r="K14659" s="469">
        <f t="shared" si="1357"/>
        <v>9.2814257991747269</v>
      </c>
      <c r="L14659" s="469">
        <f t="shared" si="1358"/>
        <v>1.4759132508061157E-2</v>
      </c>
    </row>
    <row r="14660" spans="1:12">
      <c r="A14660" s="98" t="str">
        <f t="shared" si="1360"/>
        <v>D800-120</v>
      </c>
      <c r="B14660" s="98">
        <f t="shared" si="1345"/>
        <v>17</v>
      </c>
      <c r="C14660" s="98">
        <f t="shared" si="1346"/>
        <v>0</v>
      </c>
      <c r="D14660" s="98">
        <f t="shared" si="1361"/>
        <v>204</v>
      </c>
      <c r="E14660" s="98">
        <f t="shared" si="1362"/>
        <v>26</v>
      </c>
      <c r="F14660" s="397">
        <f>F14658+(E14660-E14658)*(F14661-F14658)/(E14661-E14658)</f>
        <v>4.4273666666666669</v>
      </c>
      <c r="G14660" s="98">
        <v>15</v>
      </c>
      <c r="H14660" s="491">
        <f>H14658+(E14660-E14658)*(H14661-H14658)/(E14661-E14658)</f>
        <v>0.47481766666666664</v>
      </c>
      <c r="I14660" s="492">
        <f>I14658+(E14660-E14658)*(I14661-I14658)/(E14661-E14658)</f>
        <v>9.3333333333333339</v>
      </c>
      <c r="J14660" s="397">
        <f>J14658+(E14660-E14658)*(J14661-J14658)/(E14661-E14658)</f>
        <v>0.43416666666666665</v>
      </c>
      <c r="K14660" s="469">
        <f t="shared" si="1357"/>
        <v>9.324351171993742</v>
      </c>
      <c r="L14660" s="469">
        <f t="shared" si="1358"/>
        <v>-8.9821613395919542E-3</v>
      </c>
    </row>
    <row r="14661" spans="1:12">
      <c r="A14661" s="480" t="str">
        <f t="shared" si="1360"/>
        <v>D800-120</v>
      </c>
      <c r="B14661" s="480">
        <f t="shared" si="1345"/>
        <v>17</v>
      </c>
      <c r="C14661" s="480">
        <f t="shared" si="1346"/>
        <v>0</v>
      </c>
      <c r="D14661" s="480">
        <f t="shared" si="1361"/>
        <v>204</v>
      </c>
      <c r="E14661" s="480">
        <f t="shared" si="1362"/>
        <v>27</v>
      </c>
      <c r="F14661" s="484">
        <v>4.4386000000000001</v>
      </c>
      <c r="G14661" s="480">
        <v>15</v>
      </c>
      <c r="H14661" s="482">
        <v>0.47383199999999998</v>
      </c>
      <c r="I14661" s="483">
        <v>9.4</v>
      </c>
      <c r="J14661" s="484">
        <v>0.43159999999999998</v>
      </c>
      <c r="K14661" s="469">
        <f t="shared" si="1357"/>
        <v>9.3674551317766639</v>
      </c>
      <c r="L14661" s="469">
        <f t="shared" si="1358"/>
        <v>-3.2544868223336465E-2</v>
      </c>
    </row>
    <row r="14662" spans="1:12">
      <c r="A14662" s="98" t="str">
        <f t="shared" si="1360"/>
        <v>D800-120</v>
      </c>
      <c r="B14662" s="98">
        <f t="shared" si="1345"/>
        <v>17</v>
      </c>
      <c r="C14662" s="98">
        <f t="shared" si="1346"/>
        <v>0</v>
      </c>
      <c r="D14662" s="98">
        <f t="shared" si="1361"/>
        <v>204</v>
      </c>
      <c r="E14662" s="98">
        <f t="shared" si="1362"/>
        <v>28</v>
      </c>
      <c r="F14662" s="397">
        <f>F14661+(E14662-E14661)*(F14664-F14661)/(E14664-E14661)</f>
        <v>4.4497666666666671</v>
      </c>
      <c r="G14662" s="98">
        <v>15</v>
      </c>
      <c r="H14662" s="491">
        <f>H14661+(E14662-E14661)*(H14664-H14661)/(E14664-E14661)</f>
        <v>0.47284966666666667</v>
      </c>
      <c r="I14662" s="492">
        <f>I14661+(E14662-E14661)*(I14664-I14661)/(E14664-E14661)</f>
        <v>9.4333333333333336</v>
      </c>
      <c r="J14662" s="397">
        <f>J14661+(E14662-E14661)*(J14664-J14661)/(E14664-E14661)</f>
        <v>0.42903333333333332</v>
      </c>
      <c r="K14662" s="469">
        <f t="shared" si="1357"/>
        <v>9.4105314656032331</v>
      </c>
      <c r="L14662" s="469">
        <f t="shared" si="1358"/>
        <v>-2.2801867730100511E-2</v>
      </c>
    </row>
    <row r="14663" spans="1:12">
      <c r="A14663" s="98" t="str">
        <f t="shared" si="1360"/>
        <v>D800-120</v>
      </c>
      <c r="B14663" s="98">
        <f t="shared" si="1345"/>
        <v>17</v>
      </c>
      <c r="C14663" s="98">
        <f t="shared" si="1346"/>
        <v>0</v>
      </c>
      <c r="D14663" s="98">
        <f t="shared" si="1361"/>
        <v>204</v>
      </c>
      <c r="E14663" s="98">
        <f t="shared" si="1362"/>
        <v>29</v>
      </c>
      <c r="F14663" s="397">
        <f>F14661+(E14663-E14661)*(F14664-F14661)/(E14664-E14661)</f>
        <v>4.4609333333333332</v>
      </c>
      <c r="G14663" s="98">
        <v>15</v>
      </c>
      <c r="H14663" s="491">
        <f>H14661+(E14663-E14661)*(H14664-H14661)/(E14664-E14661)</f>
        <v>0.47186733333333331</v>
      </c>
      <c r="I14663" s="492">
        <f>I14661+(E14663-E14661)*(I14664-I14661)/(E14664-E14661)</f>
        <v>9.4666666666666668</v>
      </c>
      <c r="J14663" s="397">
        <f>J14661+(E14663-E14661)*(J14664-J14661)/(E14664-E14661)</f>
        <v>0.42646666666666666</v>
      </c>
      <c r="K14663" s="469">
        <f t="shared" si="1357"/>
        <v>9.4537871520384975</v>
      </c>
      <c r="L14663" s="469">
        <f t="shared" si="1358"/>
        <v>-1.2879514628169275E-2</v>
      </c>
    </row>
    <row r="14664" spans="1:12">
      <c r="A14664" s="480" t="str">
        <f t="shared" si="1360"/>
        <v>D800-120</v>
      </c>
      <c r="B14664" s="480">
        <f t="shared" si="1345"/>
        <v>17</v>
      </c>
      <c r="C14664" s="480">
        <f t="shared" si="1346"/>
        <v>0</v>
      </c>
      <c r="D14664" s="480">
        <f t="shared" si="1361"/>
        <v>204</v>
      </c>
      <c r="E14664" s="480">
        <f t="shared" si="1362"/>
        <v>30</v>
      </c>
      <c r="F14664" s="484">
        <v>4.4721000000000002</v>
      </c>
      <c r="G14664" s="480">
        <v>15</v>
      </c>
      <c r="H14664" s="482">
        <v>0.470885</v>
      </c>
      <c r="I14664" s="483">
        <v>9.5</v>
      </c>
      <c r="J14664" s="484">
        <v>0.4239</v>
      </c>
      <c r="K14664" s="469">
        <f t="shared" si="1357"/>
        <v>9.4972233135478952</v>
      </c>
      <c r="L14664" s="469">
        <f t="shared" si="1358"/>
        <v>-2.7766864521048262E-3</v>
      </c>
    </row>
    <row r="14665" spans="1:12">
      <c r="A14665" s="98" t="str">
        <f t="shared" si="1360"/>
        <v>D800-120</v>
      </c>
      <c r="B14665" s="98">
        <f t="shared" si="1345"/>
        <v>17</v>
      </c>
      <c r="C14665" s="98">
        <f t="shared" si="1346"/>
        <v>0</v>
      </c>
      <c r="D14665" s="98">
        <f t="shared" si="1361"/>
        <v>204</v>
      </c>
      <c r="E14665" s="98">
        <f t="shared" si="1362"/>
        <v>31</v>
      </c>
      <c r="F14665" s="397">
        <f>F14664+(E14665-E14664)*(F14667-F14664)/(E14667-E14664)</f>
        <v>4.4832000000000001</v>
      </c>
      <c r="G14665" s="98">
        <v>15</v>
      </c>
      <c r="H14665" s="491">
        <f>H14664+(E14665-E14664)*(H14667-H14664)/(E14667-E14664)</f>
        <v>0.46990599999999999</v>
      </c>
      <c r="I14665" s="492">
        <f>I14664+(E14665-E14664)*(I14667-I14664)/(E14667-E14664)</f>
        <v>9.5333333333333332</v>
      </c>
      <c r="J14665" s="397">
        <f>J14664+(E14665-E14664)*(J14667-J14664)/(E14667-E14664)</f>
        <v>0.42133333333333334</v>
      </c>
      <c r="K14665" s="469">
        <f t="shared" si="1357"/>
        <v>9.5406315305614324</v>
      </c>
      <c r="L14665" s="469">
        <f t="shared" si="1358"/>
        <v>7.2981972280992125E-3</v>
      </c>
    </row>
    <row r="14666" spans="1:12">
      <c r="A14666" s="98" t="str">
        <f t="shared" si="1360"/>
        <v>D800-120</v>
      </c>
      <c r="B14666" s="98">
        <f t="shared" si="1345"/>
        <v>17</v>
      </c>
      <c r="C14666" s="98">
        <f t="shared" si="1346"/>
        <v>0</v>
      </c>
      <c r="D14666" s="98">
        <f t="shared" si="1361"/>
        <v>204</v>
      </c>
      <c r="E14666" s="98">
        <f t="shared" si="1362"/>
        <v>32</v>
      </c>
      <c r="F14666" s="397">
        <f>F14664+(E14666-E14664)*(F14667-F14664)/(E14667-E14664)</f>
        <v>4.4943</v>
      </c>
      <c r="G14666" s="98">
        <v>15</v>
      </c>
      <c r="H14666" s="491">
        <f>H14664+(E14666-E14664)*(H14667-H14664)/(E14667-E14664)</f>
        <v>0.46892699999999998</v>
      </c>
      <c r="I14666" s="492">
        <f>I14664+(E14666-E14664)*(I14667-I14664)/(E14667-E14664)</f>
        <v>9.5666666666666664</v>
      </c>
      <c r="J14666" s="397">
        <f>J14664+(E14666-E14664)*(J14667-J14664)/(E14667-E14664)</f>
        <v>0.41876666666666668</v>
      </c>
      <c r="K14666" s="469">
        <f t="shared" si="1357"/>
        <v>9.584220998151098</v>
      </c>
      <c r="L14666" s="469">
        <f t="shared" si="1358"/>
        <v>1.7554331484431529E-2</v>
      </c>
    </row>
    <row r="14667" spans="1:12">
      <c r="A14667" s="480" t="str">
        <f t="shared" si="1360"/>
        <v>D800-120</v>
      </c>
      <c r="B14667" s="480">
        <f t="shared" si="1345"/>
        <v>17</v>
      </c>
      <c r="C14667" s="480">
        <f t="shared" si="1346"/>
        <v>0</v>
      </c>
      <c r="D14667" s="480">
        <f t="shared" si="1361"/>
        <v>204</v>
      </c>
      <c r="E14667" s="480">
        <f t="shared" si="1362"/>
        <v>33</v>
      </c>
      <c r="F14667" s="484">
        <v>4.5053999999999998</v>
      </c>
      <c r="G14667" s="480">
        <v>15</v>
      </c>
      <c r="H14667" s="482">
        <v>0.46794799999999998</v>
      </c>
      <c r="I14667" s="483">
        <v>9.6</v>
      </c>
      <c r="J14667" s="484">
        <v>0.41620000000000001</v>
      </c>
      <c r="K14667" s="469">
        <f t="shared" ref="K14667:K14730" si="1363">F14667/H14667</f>
        <v>9.6279928539068447</v>
      </c>
      <c r="L14667" s="469">
        <f t="shared" ref="L14667:L14730" si="1364">K14667-I14667</f>
        <v>2.7992853906845028E-2</v>
      </c>
    </row>
    <row r="14668" spans="1:12">
      <c r="A14668" s="98" t="str">
        <f t="shared" si="1360"/>
        <v>D800-120</v>
      </c>
      <c r="B14668" s="98">
        <f t="shared" si="1345"/>
        <v>17</v>
      </c>
      <c r="C14668" s="98">
        <f t="shared" si="1346"/>
        <v>0</v>
      </c>
      <c r="D14668" s="98">
        <f t="shared" si="1361"/>
        <v>204</v>
      </c>
      <c r="E14668" s="98">
        <f t="shared" si="1362"/>
        <v>34</v>
      </c>
      <c r="F14668" s="397">
        <f>F14667+(E14668-E14667)*(F14670-F14667)/(E14670-E14667)</f>
        <v>4.5163666666666664</v>
      </c>
      <c r="G14668" s="98">
        <v>15</v>
      </c>
      <c r="H14668" s="491">
        <f>H14667+(E14668-E14667)*(H14670-H14667)/(E14670-E14667)</f>
        <v>0.46697166666666667</v>
      </c>
      <c r="I14668" s="492">
        <f>I14667+(E14668-E14667)*(I14670-I14667)/(E14670-E14667)</f>
        <v>9.6666666666666661</v>
      </c>
      <c r="J14668" s="397">
        <f>J14667+(E14668-E14667)*(J14670-J14667)/(E14670-E14667)</f>
        <v>0.41363333333333335</v>
      </c>
      <c r="K14668" s="469">
        <f t="shared" si="1363"/>
        <v>9.6716074851079465</v>
      </c>
      <c r="L14668" s="469">
        <f t="shared" si="1364"/>
        <v>4.9408184412804701E-3</v>
      </c>
    </row>
    <row r="14669" spans="1:12">
      <c r="A14669" s="98" t="str">
        <f t="shared" si="1360"/>
        <v>D800-120</v>
      </c>
      <c r="B14669" s="98">
        <f t="shared" si="1345"/>
        <v>17</v>
      </c>
      <c r="C14669" s="98">
        <f t="shared" si="1346"/>
        <v>0</v>
      </c>
      <c r="D14669" s="98">
        <f t="shared" si="1361"/>
        <v>204</v>
      </c>
      <c r="E14669" s="98">
        <f t="shared" si="1362"/>
        <v>35</v>
      </c>
      <c r="F14669" s="397">
        <f>F14667+(E14669-E14667)*(F14670-F14667)/(E14670-E14667)</f>
        <v>4.527333333333333</v>
      </c>
      <c r="G14669" s="98">
        <v>15</v>
      </c>
      <c r="H14669" s="491">
        <f>H14667+(E14669-E14667)*(H14670-H14667)/(E14670-E14667)</f>
        <v>0.46599533333333332</v>
      </c>
      <c r="I14669" s="492">
        <f>I14667+(E14669-E14667)*(I14670-I14667)/(E14670-E14667)</f>
        <v>9.7333333333333343</v>
      </c>
      <c r="J14669" s="397">
        <f>J14667+(E14669-E14667)*(J14670-J14667)/(E14670-E14667)</f>
        <v>0.41106666666666664</v>
      </c>
      <c r="K14669" s="469">
        <f t="shared" si="1363"/>
        <v>9.7154048752991802</v>
      </c>
      <c r="L14669" s="469">
        <f t="shared" si="1364"/>
        <v>-1.7928458034154104E-2</v>
      </c>
    </row>
    <row r="14670" spans="1:12">
      <c r="A14670" s="480" t="str">
        <f t="shared" si="1360"/>
        <v>D800-120</v>
      </c>
      <c r="B14670" s="480">
        <f t="shared" si="1345"/>
        <v>17</v>
      </c>
      <c r="C14670" s="480">
        <f t="shared" si="1346"/>
        <v>0</v>
      </c>
      <c r="D14670" s="480">
        <f t="shared" si="1361"/>
        <v>204</v>
      </c>
      <c r="E14670" s="480">
        <f t="shared" si="1362"/>
        <v>36</v>
      </c>
      <c r="F14670" s="484">
        <v>4.5382999999999996</v>
      </c>
      <c r="G14670" s="480">
        <v>15</v>
      </c>
      <c r="H14670" s="482">
        <v>0.46501900000000002</v>
      </c>
      <c r="I14670" s="483">
        <v>9.8000000000000007</v>
      </c>
      <c r="J14670" s="484">
        <v>0.40849999999999997</v>
      </c>
      <c r="K14670" s="469">
        <f t="shared" si="1363"/>
        <v>9.75938617561863</v>
      </c>
      <c r="L14670" s="469">
        <f t="shared" si="1364"/>
        <v>-4.0613824381370733E-2</v>
      </c>
    </row>
    <row r="14671" spans="1:12">
      <c r="A14671" s="98" t="str">
        <f t="shared" si="1360"/>
        <v>D800-120</v>
      </c>
      <c r="B14671" s="98">
        <f t="shared" si="1345"/>
        <v>17</v>
      </c>
      <c r="C14671" s="98">
        <f t="shared" si="1346"/>
        <v>0</v>
      </c>
      <c r="D14671" s="98">
        <f t="shared" si="1361"/>
        <v>204</v>
      </c>
      <c r="E14671" s="98">
        <f t="shared" si="1362"/>
        <v>37</v>
      </c>
      <c r="F14671" s="397">
        <f>F14670+(E14671-E14670)*(F14673-F14670)/(E14673-E14670)</f>
        <v>4.5492333333333335</v>
      </c>
      <c r="G14671" s="98">
        <v>15</v>
      </c>
      <c r="H14671" s="491">
        <f>H14670+(E14671-E14670)*(H14673-H14670)/(E14673-E14670)</f>
        <v>0.46404466666666666</v>
      </c>
      <c r="I14671" s="492">
        <f>I14670+(E14671-E14670)*(I14673-I14670)/(E14673-E14670)</f>
        <v>9.8333333333333339</v>
      </c>
      <c r="J14671" s="397">
        <f>J14670+(E14671-E14670)*(J14673-J14670)/(E14673-E14670)</f>
        <v>0.40593333333333331</v>
      </c>
      <c r="K14671" s="469">
        <f t="shared" si="1363"/>
        <v>9.8034384621020685</v>
      </c>
      <c r="L14671" s="469">
        <f t="shared" si="1364"/>
        <v>-2.9894871231265441E-2</v>
      </c>
    </row>
    <row r="14672" spans="1:12">
      <c r="A14672" s="98" t="str">
        <f t="shared" si="1360"/>
        <v>D800-120</v>
      </c>
      <c r="B14672" s="98">
        <f t="shared" si="1345"/>
        <v>17</v>
      </c>
      <c r="C14672" s="98">
        <f t="shared" si="1346"/>
        <v>0</v>
      </c>
      <c r="D14672" s="98">
        <f t="shared" si="1361"/>
        <v>204</v>
      </c>
      <c r="E14672" s="98">
        <f t="shared" si="1362"/>
        <v>38</v>
      </c>
      <c r="F14672" s="397">
        <f>F14670+(E14672-E14670)*(F14673-F14670)/(E14673-E14670)</f>
        <v>4.5601666666666665</v>
      </c>
      <c r="G14672" s="98">
        <v>15</v>
      </c>
      <c r="H14672" s="491">
        <f>H14670+(E14672-E14670)*(H14673-H14670)/(E14673-E14670)</f>
        <v>0.46307033333333336</v>
      </c>
      <c r="I14672" s="492">
        <f>I14670+(E14672-E14670)*(I14673-I14670)/(E14673-E14670)</f>
        <v>9.8666666666666671</v>
      </c>
      <c r="J14672" s="397">
        <f>J14670+(E14672-E14670)*(J14673-J14670)/(E14673-E14670)</f>
        <v>0.40336666666666665</v>
      </c>
      <c r="K14672" s="469">
        <f t="shared" si="1363"/>
        <v>9.8476761269526367</v>
      </c>
      <c r="L14672" s="469">
        <f t="shared" si="1364"/>
        <v>-1.8990539714030419E-2</v>
      </c>
    </row>
    <row r="14673" spans="1:12">
      <c r="A14673" s="480" t="str">
        <f t="shared" si="1360"/>
        <v>D800-120</v>
      </c>
      <c r="B14673" s="480">
        <f t="shared" si="1345"/>
        <v>17</v>
      </c>
      <c r="C14673" s="480">
        <f t="shared" si="1346"/>
        <v>0</v>
      </c>
      <c r="D14673" s="480">
        <f t="shared" si="1361"/>
        <v>204</v>
      </c>
      <c r="E14673" s="480">
        <f t="shared" si="1362"/>
        <v>39</v>
      </c>
      <c r="F14673" s="484">
        <v>4.5711000000000004</v>
      </c>
      <c r="G14673" s="480">
        <v>15</v>
      </c>
      <c r="H14673" s="482">
        <v>0.46209600000000001</v>
      </c>
      <c r="I14673" s="483">
        <v>9.9</v>
      </c>
      <c r="J14673" s="484">
        <v>0.40079999999999999</v>
      </c>
      <c r="K14673" s="469">
        <f t="shared" si="1363"/>
        <v>9.8921003427859144</v>
      </c>
      <c r="L14673" s="469">
        <f t="shared" si="1364"/>
        <v>-7.89965721408592E-3</v>
      </c>
    </row>
    <row r="14674" spans="1:12">
      <c r="A14674" s="98" t="str">
        <f t="shared" si="1360"/>
        <v>D800-120</v>
      </c>
      <c r="B14674" s="98">
        <f t="shared" si="1345"/>
        <v>17</v>
      </c>
      <c r="C14674" s="98">
        <f t="shared" si="1346"/>
        <v>0</v>
      </c>
      <c r="D14674" s="98">
        <f t="shared" si="1361"/>
        <v>204</v>
      </c>
      <c r="E14674" s="98">
        <f t="shared" si="1362"/>
        <v>40</v>
      </c>
      <c r="F14674" s="397">
        <f>F14673+(E14674-E14673)*(F14676-F14673)/(E14676-E14673)</f>
        <v>4.5819333333333336</v>
      </c>
      <c r="G14674" s="98">
        <v>15</v>
      </c>
      <c r="H14674" s="491">
        <f>H14673+(E14674-E14673)*(H14676-H14673)/(E14676-E14673)</f>
        <v>0.46112399999999998</v>
      </c>
      <c r="I14674" s="492">
        <f>I14673+(E14674-E14673)*(I14676-I14673)/(E14676-E14673)</f>
        <v>9.9333333333333336</v>
      </c>
      <c r="J14674" s="397">
        <f>J14673+(E14674-E14673)*(J14676-J14673)/(E14676-E14673)</f>
        <v>0.39823333333333333</v>
      </c>
      <c r="K14674" s="469">
        <f t="shared" si="1363"/>
        <v>9.9364451499668931</v>
      </c>
      <c r="L14674" s="469">
        <f t="shared" si="1364"/>
        <v>3.1118166335595276E-3</v>
      </c>
    </row>
    <row r="14675" spans="1:12">
      <c r="A14675" s="98" t="str">
        <f t="shared" si="1360"/>
        <v>D800-120</v>
      </c>
      <c r="B14675" s="98">
        <f t="shared" si="1345"/>
        <v>17</v>
      </c>
      <c r="C14675" s="98">
        <f t="shared" si="1346"/>
        <v>0</v>
      </c>
      <c r="D14675" s="98">
        <f t="shared" si="1361"/>
        <v>204</v>
      </c>
      <c r="E14675" s="98">
        <f t="shared" si="1362"/>
        <v>41</v>
      </c>
      <c r="F14675" s="397">
        <f>F14673+(E14675-E14673)*(F14676-F14673)/(E14676-E14673)</f>
        <v>4.5927666666666669</v>
      </c>
      <c r="G14675" s="98">
        <v>15</v>
      </c>
      <c r="H14675" s="491">
        <f>H14673+(E14675-E14673)*(H14676-H14673)/(E14676-E14673)</f>
        <v>0.46015200000000001</v>
      </c>
      <c r="I14675" s="492">
        <f>I14673+(E14675-E14673)*(I14676-I14673)/(E14676-E14673)</f>
        <v>9.9666666666666668</v>
      </c>
      <c r="J14675" s="397">
        <f>J14673+(E14675-E14673)*(J14676-J14673)/(E14676-E14673)</f>
        <v>0.39566666666666667</v>
      </c>
      <c r="K14675" s="469">
        <f t="shared" si="1363"/>
        <v>9.9809773002544091</v>
      </c>
      <c r="L14675" s="469">
        <f t="shared" si="1364"/>
        <v>1.4310633587742316E-2</v>
      </c>
    </row>
    <row r="14676" spans="1:12">
      <c r="A14676" s="480" t="str">
        <f t="shared" si="1360"/>
        <v>D800-120</v>
      </c>
      <c r="B14676" s="480">
        <f t="shared" si="1345"/>
        <v>17</v>
      </c>
      <c r="C14676" s="480">
        <f t="shared" si="1346"/>
        <v>0</v>
      </c>
      <c r="D14676" s="480">
        <f t="shared" si="1361"/>
        <v>204</v>
      </c>
      <c r="E14676" s="480">
        <f t="shared" si="1362"/>
        <v>42</v>
      </c>
      <c r="F14676" s="484">
        <v>4.6036000000000001</v>
      </c>
      <c r="G14676" s="480">
        <v>15</v>
      </c>
      <c r="H14676" s="482">
        <v>0.45917999999999998</v>
      </c>
      <c r="I14676" s="483">
        <v>10</v>
      </c>
      <c r="J14676" s="484">
        <v>0.3931</v>
      </c>
      <c r="K14676" s="469">
        <f t="shared" si="1363"/>
        <v>10.025697983361646</v>
      </c>
      <c r="L14676" s="469">
        <f t="shared" si="1364"/>
        <v>2.5697983361645527E-2</v>
      </c>
    </row>
    <row r="14677" spans="1:12">
      <c r="A14677" s="98" t="str">
        <f t="shared" si="1360"/>
        <v>D800-120</v>
      </c>
      <c r="B14677" s="98">
        <f t="shared" si="1345"/>
        <v>17</v>
      </c>
      <c r="C14677" s="98">
        <f t="shared" si="1346"/>
        <v>0</v>
      </c>
      <c r="D14677" s="98">
        <f t="shared" si="1361"/>
        <v>204</v>
      </c>
      <c r="E14677" s="98">
        <f t="shared" si="1362"/>
        <v>43</v>
      </c>
      <c r="F14677" s="397">
        <f>F14676+(E14677-E14676)*(F14679-F14676)/(E14679-E14676)</f>
        <v>4.6143666666666672</v>
      </c>
      <c r="G14677" s="98">
        <v>15</v>
      </c>
      <c r="H14677" s="491">
        <f>H14676+(E14677-E14676)*(H14679-H14676)/(E14679-E14676)</f>
        <v>0.4582093333333333</v>
      </c>
      <c r="I14677" s="492">
        <f>I14676+(E14677-E14676)*(I14679-I14676)/(E14679-E14676)</f>
        <v>10.066666666666666</v>
      </c>
      <c r="J14677" s="397">
        <f>J14676+(E14677-E14676)*(J14679-J14676)/(E14679-E14676)</f>
        <v>0.39053333333333334</v>
      </c>
      <c r="K14677" s="469">
        <f t="shared" si="1363"/>
        <v>10.07043360094513</v>
      </c>
      <c r="L14677" s="469">
        <f t="shared" si="1364"/>
        <v>3.7669342784631965E-3</v>
      </c>
    </row>
    <row r="14678" spans="1:12">
      <c r="A14678" s="98" t="str">
        <f t="shared" si="1360"/>
        <v>D800-120</v>
      </c>
      <c r="B14678" s="98">
        <f t="shared" si="1345"/>
        <v>17</v>
      </c>
      <c r="C14678" s="98">
        <f t="shared" si="1346"/>
        <v>0</v>
      </c>
      <c r="D14678" s="98">
        <f t="shared" si="1361"/>
        <v>204</v>
      </c>
      <c r="E14678" s="98">
        <f t="shared" si="1362"/>
        <v>44</v>
      </c>
      <c r="F14678" s="397">
        <f>F14676+(E14678-E14676)*(F14679-F14676)/(E14679-E14676)</f>
        <v>4.6251333333333333</v>
      </c>
      <c r="G14678" s="98">
        <v>15</v>
      </c>
      <c r="H14678" s="491">
        <f>H14676+(E14678-E14676)*(H14679-H14676)/(E14679-E14676)</f>
        <v>0.45723866666666668</v>
      </c>
      <c r="I14678" s="492">
        <f>I14676+(E14678-E14676)*(I14679-I14676)/(E14679-E14676)</f>
        <v>10.133333333333333</v>
      </c>
      <c r="J14678" s="397">
        <f>J14676+(E14678-E14676)*(J14679-J14676)/(E14679-E14676)</f>
        <v>0.38796666666666668</v>
      </c>
      <c r="K14678" s="469">
        <f t="shared" si="1363"/>
        <v>10.115359155976893</v>
      </c>
      <c r="L14678" s="469">
        <f t="shared" si="1364"/>
        <v>-1.7974177356439469E-2</v>
      </c>
    </row>
    <row r="14679" spans="1:12">
      <c r="A14679" s="480" t="str">
        <f t="shared" si="1360"/>
        <v>D800-120</v>
      </c>
      <c r="B14679" s="480">
        <f t="shared" si="1345"/>
        <v>17</v>
      </c>
      <c r="C14679" s="480">
        <f t="shared" si="1346"/>
        <v>0</v>
      </c>
      <c r="D14679" s="480">
        <f t="shared" ref="D14679:D14710" si="1365">D14678</f>
        <v>204</v>
      </c>
      <c r="E14679" s="480">
        <f t="shared" si="1362"/>
        <v>45</v>
      </c>
      <c r="F14679" s="484">
        <v>4.6359000000000004</v>
      </c>
      <c r="G14679" s="480">
        <v>15</v>
      </c>
      <c r="H14679" s="482">
        <v>0.45626800000000001</v>
      </c>
      <c r="I14679" s="483">
        <v>10.199999999999999</v>
      </c>
      <c r="J14679" s="484">
        <v>0.38540000000000002</v>
      </c>
      <c r="K14679" s="469">
        <f t="shared" si="1363"/>
        <v>10.160475860678375</v>
      </c>
      <c r="L14679" s="469">
        <f t="shared" si="1364"/>
        <v>-3.9524139321624574E-2</v>
      </c>
    </row>
    <row r="14680" spans="1:12">
      <c r="A14680" s="98" t="str">
        <f t="shared" si="1360"/>
        <v>D800-120</v>
      </c>
      <c r="B14680" s="98">
        <f t="shared" si="1345"/>
        <v>17</v>
      </c>
      <c r="C14680" s="98">
        <f t="shared" si="1346"/>
        <v>0</v>
      </c>
      <c r="D14680" s="98">
        <f t="shared" si="1365"/>
        <v>204</v>
      </c>
      <c r="E14680" s="98">
        <f t="shared" si="1362"/>
        <v>46</v>
      </c>
      <c r="F14680" s="397">
        <f>F14679+(E14680-E14679)*(F14682-F14679)/(E14682-E14679)</f>
        <v>4.6466000000000003</v>
      </c>
      <c r="G14680" s="98">
        <v>15</v>
      </c>
      <c r="H14680" s="491">
        <f>H14679+(E14680-E14679)*(H14682-H14679)/(E14682-E14679)</f>
        <v>0.45529866666666668</v>
      </c>
      <c r="I14680" s="492">
        <f>I14679+(E14680-E14679)*(I14682-I14679)/(E14682-E14679)</f>
        <v>10.233333333333333</v>
      </c>
      <c r="J14680" s="397">
        <f>J14679+(E14680-E14679)*(J14682-J14679)/(E14682-E14679)</f>
        <v>0.38280000000000003</v>
      </c>
      <c r="K14680" s="469">
        <f t="shared" si="1363"/>
        <v>10.205608626132591</v>
      </c>
      <c r="L14680" s="469">
        <f t="shared" si="1364"/>
        <v>-2.7724707200741605E-2</v>
      </c>
    </row>
    <row r="14681" spans="1:12">
      <c r="A14681" s="98" t="str">
        <f t="shared" si="1360"/>
        <v>D800-120</v>
      </c>
      <c r="B14681" s="98">
        <f t="shared" si="1345"/>
        <v>17</v>
      </c>
      <c r="C14681" s="98">
        <f t="shared" si="1346"/>
        <v>0</v>
      </c>
      <c r="D14681" s="98">
        <f t="shared" si="1365"/>
        <v>204</v>
      </c>
      <c r="E14681" s="98">
        <f t="shared" si="1362"/>
        <v>47</v>
      </c>
      <c r="F14681" s="397">
        <f>F14679+(E14681-E14679)*(F14682-F14679)/(E14682-E14679)</f>
        <v>4.6573000000000002</v>
      </c>
      <c r="G14681" s="98">
        <v>15</v>
      </c>
      <c r="H14681" s="491">
        <f>H14679+(E14681-E14679)*(H14682-H14679)/(E14682-E14679)</f>
        <v>0.45432933333333331</v>
      </c>
      <c r="I14681" s="492">
        <f>I14679+(E14681-E14679)*(I14682-I14679)/(E14682-E14679)</f>
        <v>10.266666666666667</v>
      </c>
      <c r="J14681" s="397">
        <f>J14679+(E14681-E14679)*(J14682-J14679)/(E14682-E14679)</f>
        <v>0.38019999999999998</v>
      </c>
      <c r="K14681" s="469">
        <f t="shared" si="1363"/>
        <v>10.25093397740846</v>
      </c>
      <c r="L14681" s="469">
        <f t="shared" si="1364"/>
        <v>-1.5732689258207699E-2</v>
      </c>
    </row>
    <row r="14682" spans="1:12">
      <c r="A14682" s="480" t="str">
        <f t="shared" si="1360"/>
        <v>D800-120</v>
      </c>
      <c r="B14682" s="480">
        <f t="shared" si="1345"/>
        <v>17</v>
      </c>
      <c r="C14682" s="480">
        <f t="shared" si="1346"/>
        <v>0</v>
      </c>
      <c r="D14682" s="480">
        <f t="shared" si="1365"/>
        <v>204</v>
      </c>
      <c r="E14682" s="480">
        <f t="shared" si="1362"/>
        <v>48</v>
      </c>
      <c r="F14682" s="484">
        <v>4.6680000000000001</v>
      </c>
      <c r="G14682" s="480">
        <v>15</v>
      </c>
      <c r="H14682" s="482">
        <v>0.45335999999999999</v>
      </c>
      <c r="I14682" s="483">
        <v>10.3</v>
      </c>
      <c r="J14682" s="484">
        <v>0.37759999999999999</v>
      </c>
      <c r="K14682" s="469">
        <f t="shared" si="1363"/>
        <v>10.296453149814717</v>
      </c>
      <c r="L14682" s="469">
        <f t="shared" si="1364"/>
        <v>-3.5468501852840006E-3</v>
      </c>
    </row>
    <row r="14683" spans="1:12">
      <c r="A14683" s="98" t="str">
        <f t="shared" si="1360"/>
        <v>D800-120</v>
      </c>
      <c r="B14683" s="98">
        <f t="shared" si="1345"/>
        <v>17</v>
      </c>
      <c r="C14683" s="98">
        <f t="shared" si="1346"/>
        <v>0</v>
      </c>
      <c r="D14683" s="98">
        <f t="shared" si="1365"/>
        <v>204</v>
      </c>
      <c r="E14683" s="98">
        <f t="shared" si="1362"/>
        <v>49</v>
      </c>
      <c r="F14683" s="397">
        <f>F14682+(E14683-E14682)*(F14685-F14682)/(E14685-E14682)</f>
        <v>4.6786333333333339</v>
      </c>
      <c r="G14683" s="98">
        <v>15</v>
      </c>
      <c r="H14683" s="491">
        <f>H14682+(E14683-E14682)*(H14685-H14682)/(E14685-E14682)</f>
        <v>0.45239166666666664</v>
      </c>
      <c r="I14683" s="492">
        <f>I14682+(E14683-E14682)*(I14685-I14682)/(E14685-E14682)</f>
        <v>10.333333333333334</v>
      </c>
      <c r="J14683" s="397">
        <f>J14682+(E14683-E14682)*(J14685-J14682)/(E14685-E14682)</f>
        <v>0.37503333333333333</v>
      </c>
      <c r="K14683" s="469">
        <f t="shared" si="1363"/>
        <v>10.341997163225084</v>
      </c>
      <c r="L14683" s="469">
        <f t="shared" si="1364"/>
        <v>8.6638298917502965E-3</v>
      </c>
    </row>
    <row r="14684" spans="1:12">
      <c r="A14684" s="98" t="str">
        <f t="shared" si="1360"/>
        <v>D800-120</v>
      </c>
      <c r="B14684" s="98">
        <f t="shared" si="1345"/>
        <v>17</v>
      </c>
      <c r="C14684" s="98">
        <f t="shared" si="1346"/>
        <v>0</v>
      </c>
      <c r="D14684" s="98">
        <f t="shared" si="1365"/>
        <v>204</v>
      </c>
      <c r="E14684" s="98">
        <f t="shared" si="1362"/>
        <v>50</v>
      </c>
      <c r="F14684" s="397">
        <f>F14682+(E14684-E14682)*(F14685-F14682)/(E14685-E14682)</f>
        <v>4.6892666666666667</v>
      </c>
      <c r="G14684" s="98">
        <v>15</v>
      </c>
      <c r="H14684" s="491">
        <f>H14682+(E14684-E14682)*(H14685-H14682)/(E14685-E14682)</f>
        <v>0.45142333333333334</v>
      </c>
      <c r="I14684" s="492">
        <f>I14682+(E14684-E14682)*(I14685-I14682)/(E14685-E14682)</f>
        <v>10.366666666666667</v>
      </c>
      <c r="J14684" s="397">
        <f>J14682+(E14684-E14682)*(J14685-J14682)/(E14685-E14682)</f>
        <v>0.37246666666666667</v>
      </c>
      <c r="K14684" s="469">
        <f t="shared" si="1363"/>
        <v>10.387736566563536</v>
      </c>
      <c r="L14684" s="469">
        <f t="shared" si="1364"/>
        <v>2.1069899896868804E-2</v>
      </c>
    </row>
    <row r="14685" spans="1:12">
      <c r="A14685" s="480" t="str">
        <f t="shared" si="1360"/>
        <v>D800-120</v>
      </c>
      <c r="B14685" s="480">
        <f t="shared" si="1345"/>
        <v>17</v>
      </c>
      <c r="C14685" s="480">
        <f t="shared" si="1346"/>
        <v>0</v>
      </c>
      <c r="D14685" s="480">
        <f t="shared" si="1365"/>
        <v>204</v>
      </c>
      <c r="E14685" s="480">
        <f t="shared" si="1362"/>
        <v>51</v>
      </c>
      <c r="F14685" s="484">
        <v>4.6999000000000004</v>
      </c>
      <c r="G14685" s="480">
        <v>15</v>
      </c>
      <c r="H14685" s="482">
        <v>0.45045499999999999</v>
      </c>
      <c r="I14685" s="483">
        <v>10.4</v>
      </c>
      <c r="J14685" s="484">
        <v>0.36990000000000001</v>
      </c>
      <c r="K14685" s="469">
        <f t="shared" si="1363"/>
        <v>10.43367261990654</v>
      </c>
      <c r="L14685" s="469">
        <f t="shared" si="1364"/>
        <v>3.367261990653958E-2</v>
      </c>
    </row>
    <row r="14686" spans="1:12">
      <c r="A14686" s="98" t="str">
        <f t="shared" si="1360"/>
        <v>D800-120</v>
      </c>
      <c r="B14686" s="98">
        <f t="shared" si="1345"/>
        <v>17</v>
      </c>
      <c r="C14686" s="98">
        <f t="shared" si="1346"/>
        <v>0</v>
      </c>
      <c r="D14686" s="98">
        <f t="shared" si="1365"/>
        <v>204</v>
      </c>
      <c r="E14686" s="98">
        <f t="shared" si="1362"/>
        <v>52</v>
      </c>
      <c r="F14686" s="397">
        <f>F14685+(E14686-E14685)*(F14688-F14685)/(E14688-E14685)</f>
        <v>4.7104333333333335</v>
      </c>
      <c r="G14686" s="98">
        <v>15</v>
      </c>
      <c r="H14686" s="491">
        <f>H14685+(E14686-E14685)*(H14688-H14685)/(E14688-E14685)</f>
        <v>0.44948699999999997</v>
      </c>
      <c r="I14686" s="492">
        <f>I14685+(E14686-E14685)*(I14688-I14685)/(E14688-E14685)</f>
        <v>10.466666666666667</v>
      </c>
      <c r="J14686" s="397">
        <f>J14685+(E14686-E14685)*(J14688-J14685)/(E14688-E14685)</f>
        <v>0.36733333333333335</v>
      </c>
      <c r="K14686" s="469">
        <f t="shared" si="1363"/>
        <v>10.479576346664828</v>
      </c>
      <c r="L14686" s="469">
        <f t="shared" si="1364"/>
        <v>1.2909679998161394E-2</v>
      </c>
    </row>
    <row r="14687" spans="1:12">
      <c r="A14687" s="98" t="str">
        <f t="shared" si="1360"/>
        <v>D800-120</v>
      </c>
      <c r="B14687" s="98">
        <f t="shared" si="1345"/>
        <v>17</v>
      </c>
      <c r="C14687" s="98">
        <f t="shared" si="1346"/>
        <v>0</v>
      </c>
      <c r="D14687" s="98">
        <f t="shared" si="1365"/>
        <v>204</v>
      </c>
      <c r="E14687" s="98">
        <f t="shared" si="1362"/>
        <v>53</v>
      </c>
      <c r="F14687" s="397">
        <f>F14685+(E14687-E14685)*(F14688-F14685)/(E14688-E14685)</f>
        <v>4.7209666666666665</v>
      </c>
      <c r="G14687" s="98">
        <v>15</v>
      </c>
      <c r="H14687" s="491">
        <f>H14685+(E14687-E14685)*(H14688-H14685)/(E14688-E14685)</f>
        <v>0.448519</v>
      </c>
      <c r="I14687" s="492">
        <f>I14685+(E14687-E14685)*(I14688-I14685)/(E14688-E14685)</f>
        <v>10.533333333333333</v>
      </c>
      <c r="J14687" s="397">
        <f>J14685+(E14687-E14685)*(J14688-J14685)/(E14688-E14685)</f>
        <v>0.36476666666666668</v>
      </c>
      <c r="K14687" s="469">
        <f t="shared" si="1363"/>
        <v>10.525678213557656</v>
      </c>
      <c r="L14687" s="469">
        <f t="shared" si="1364"/>
        <v>-7.6551197756771217E-3</v>
      </c>
    </row>
    <row r="14688" spans="1:12">
      <c r="A14688" s="480" t="str">
        <f t="shared" si="1360"/>
        <v>D800-120</v>
      </c>
      <c r="B14688" s="480">
        <f t="shared" si="1345"/>
        <v>17</v>
      </c>
      <c r="C14688" s="480">
        <f t="shared" si="1346"/>
        <v>0</v>
      </c>
      <c r="D14688" s="480">
        <f t="shared" si="1365"/>
        <v>204</v>
      </c>
      <c r="E14688" s="480">
        <f t="shared" si="1362"/>
        <v>54</v>
      </c>
      <c r="F14688" s="484">
        <v>4.7314999999999996</v>
      </c>
      <c r="G14688" s="480">
        <v>15</v>
      </c>
      <c r="H14688" s="482">
        <v>0.44755099999999998</v>
      </c>
      <c r="I14688" s="483">
        <v>10.6</v>
      </c>
      <c r="J14688" s="484">
        <v>0.36220000000000002</v>
      </c>
      <c r="K14688" s="469">
        <f t="shared" si="1363"/>
        <v>10.571979506246215</v>
      </c>
      <c r="L14688" s="469">
        <f t="shared" si="1364"/>
        <v>-2.8020493753784237E-2</v>
      </c>
    </row>
    <row r="14689" spans="1:12">
      <c r="A14689" s="98" t="str">
        <f t="shared" si="1360"/>
        <v>D800-120</v>
      </c>
      <c r="B14689" s="98">
        <f t="shared" si="1345"/>
        <v>17</v>
      </c>
      <c r="C14689" s="98">
        <f t="shared" si="1346"/>
        <v>0</v>
      </c>
      <c r="D14689" s="98">
        <f t="shared" si="1365"/>
        <v>204</v>
      </c>
      <c r="E14689" s="98">
        <f t="shared" si="1362"/>
        <v>55</v>
      </c>
      <c r="F14689" s="397">
        <f>F14688+(E14689-E14688)*(F14691-F14688)/(E14691-E14688)</f>
        <v>4.7419666666666664</v>
      </c>
      <c r="G14689" s="98">
        <v>15</v>
      </c>
      <c r="H14689" s="491">
        <f>H14688+(E14689-E14688)*(H14691-H14688)/(E14691-E14688)</f>
        <v>0.44658300000000001</v>
      </c>
      <c r="I14689" s="492">
        <f>I14688+(E14689-E14688)*(I14691-I14688)/(E14691-E14688)</f>
        <v>10.633333333333333</v>
      </c>
      <c r="J14689" s="397">
        <f>J14688+(E14689-E14688)*(J14691-J14688)/(E14691-E14688)</f>
        <v>0.35963333333333336</v>
      </c>
      <c r="K14689" s="469">
        <f t="shared" si="1363"/>
        <v>10.618332239844925</v>
      </c>
      <c r="L14689" s="469">
        <f t="shared" si="1364"/>
        <v>-1.5001093488407946E-2</v>
      </c>
    </row>
    <row r="14690" spans="1:12">
      <c r="A14690" s="98" t="str">
        <f t="shared" si="1360"/>
        <v>D800-120</v>
      </c>
      <c r="B14690" s="98">
        <f t="shared" si="1345"/>
        <v>17</v>
      </c>
      <c r="C14690" s="98">
        <f t="shared" si="1346"/>
        <v>0</v>
      </c>
      <c r="D14690" s="98">
        <f t="shared" si="1365"/>
        <v>204</v>
      </c>
      <c r="E14690" s="98">
        <f t="shared" si="1362"/>
        <v>56</v>
      </c>
      <c r="F14690" s="397">
        <f>F14688+(E14690-E14688)*(F14691-F14688)/(E14691-E14688)</f>
        <v>4.7524333333333333</v>
      </c>
      <c r="G14690" s="98">
        <v>15</v>
      </c>
      <c r="H14690" s="491">
        <f>H14688+(E14690-E14688)*(H14691-H14688)/(E14691-E14688)</f>
        <v>0.44561499999999998</v>
      </c>
      <c r="I14690" s="492">
        <f>I14688+(E14690-E14688)*(I14691-I14688)/(E14691-E14688)</f>
        <v>10.666666666666666</v>
      </c>
      <c r="J14690" s="397">
        <f>J14688+(E14690-E14688)*(J14691-J14688)/(E14691-E14688)</f>
        <v>0.35706666666666664</v>
      </c>
      <c r="K14690" s="469">
        <f t="shared" si="1363"/>
        <v>10.664886355561041</v>
      </c>
      <c r="L14690" s="469">
        <f t="shared" si="1364"/>
        <v>-1.7803111056249321E-3</v>
      </c>
    </row>
    <row r="14691" spans="1:12">
      <c r="A14691" s="480" t="str">
        <f t="shared" si="1360"/>
        <v>D800-120</v>
      </c>
      <c r="B14691" s="480">
        <f t="shared" si="1345"/>
        <v>17</v>
      </c>
      <c r="C14691" s="480">
        <f t="shared" si="1346"/>
        <v>0</v>
      </c>
      <c r="D14691" s="480">
        <f t="shared" si="1365"/>
        <v>204</v>
      </c>
      <c r="E14691" s="480">
        <f t="shared" si="1362"/>
        <v>57</v>
      </c>
      <c r="F14691" s="484">
        <v>4.7629000000000001</v>
      </c>
      <c r="G14691" s="480">
        <v>15</v>
      </c>
      <c r="H14691" s="482">
        <v>0.44464700000000001</v>
      </c>
      <c r="I14691" s="483">
        <v>10.7</v>
      </c>
      <c r="J14691" s="484">
        <v>0.35449999999999998</v>
      </c>
      <c r="K14691" s="469">
        <f t="shared" si="1363"/>
        <v>10.711643168625899</v>
      </c>
      <c r="L14691" s="469">
        <f t="shared" si="1364"/>
        <v>1.1643168625900202E-2</v>
      </c>
    </row>
    <row r="14692" spans="1:12">
      <c r="A14692" s="98" t="str">
        <f t="shared" si="1360"/>
        <v>D800-120</v>
      </c>
      <c r="B14692" s="98">
        <f t="shared" si="1345"/>
        <v>17</v>
      </c>
      <c r="C14692" s="98">
        <f t="shared" si="1346"/>
        <v>0</v>
      </c>
      <c r="D14692" s="98">
        <f t="shared" si="1365"/>
        <v>204</v>
      </c>
      <c r="E14692" s="98">
        <f t="shared" si="1362"/>
        <v>58</v>
      </c>
      <c r="F14692" s="397">
        <f>F14691+(E14692-E14691)*(F14694-F14691)/(E14694-E14691)</f>
        <v>4.7733333333333334</v>
      </c>
      <c r="G14692" s="98">
        <v>15</v>
      </c>
      <c r="H14692" s="491">
        <f>H14691+(E14692-E14691)*(H14694-H14691)/(E14694-E14691)</f>
        <v>0.44367933333333337</v>
      </c>
      <c r="I14692" s="492">
        <f>I14691+(E14692-E14691)*(I14694-I14691)/(E14694-E14691)</f>
        <v>10.766666666666666</v>
      </c>
      <c r="J14692" s="397">
        <f>J14691+(E14692-E14691)*(J14694-J14691)/(E14694-E14691)</f>
        <v>0.35193333333333332</v>
      </c>
      <c r="K14692" s="469">
        <f t="shared" si="1363"/>
        <v>10.758520793546088</v>
      </c>
      <c r="L14692" s="469">
        <f t="shared" si="1364"/>
        <v>-8.1458731205774626E-3</v>
      </c>
    </row>
    <row r="14693" spans="1:12">
      <c r="A14693" s="98" t="str">
        <f t="shared" si="1360"/>
        <v>D800-120</v>
      </c>
      <c r="B14693" s="98">
        <f t="shared" si="1345"/>
        <v>17</v>
      </c>
      <c r="C14693" s="98">
        <f t="shared" si="1346"/>
        <v>0</v>
      </c>
      <c r="D14693" s="98">
        <f t="shared" si="1365"/>
        <v>204</v>
      </c>
      <c r="E14693" s="98">
        <f t="shared" si="1362"/>
        <v>59</v>
      </c>
      <c r="F14693" s="397">
        <f>F14691+(E14693-E14691)*(F14694-F14691)/(E14694-E14691)</f>
        <v>4.7837666666666667</v>
      </c>
      <c r="G14693" s="98">
        <v>15</v>
      </c>
      <c r="H14693" s="491">
        <f>H14691+(E14693-E14691)*(H14694-H14691)/(E14694-E14691)</f>
        <v>0.44271166666666667</v>
      </c>
      <c r="I14693" s="492">
        <f>I14691+(E14693-E14691)*(I14694-I14691)/(E14694-E14691)</f>
        <v>10.833333333333334</v>
      </c>
      <c r="J14693" s="397">
        <f>J14691+(E14693-E14691)*(J14694-J14691)/(E14694-E14691)</f>
        <v>0.34936666666666666</v>
      </c>
      <c r="K14693" s="469">
        <f t="shared" si="1363"/>
        <v>10.805603346045395</v>
      </c>
      <c r="L14693" s="469">
        <f t="shared" si="1364"/>
        <v>-2.7729987287939295E-2</v>
      </c>
    </row>
    <row r="14694" spans="1:12">
      <c r="A14694" s="480" t="str">
        <f t="shared" si="1360"/>
        <v>D800-120</v>
      </c>
      <c r="B14694" s="480">
        <f t="shared" si="1345"/>
        <v>17</v>
      </c>
      <c r="C14694" s="480">
        <f t="shared" si="1346"/>
        <v>0</v>
      </c>
      <c r="D14694" s="480">
        <f t="shared" si="1365"/>
        <v>204</v>
      </c>
      <c r="E14694" s="480">
        <f t="shared" si="1362"/>
        <v>60</v>
      </c>
      <c r="F14694" s="484">
        <v>4.7942</v>
      </c>
      <c r="G14694" s="480">
        <v>15</v>
      </c>
      <c r="H14694" s="482">
        <v>0.44174400000000003</v>
      </c>
      <c r="I14694" s="483">
        <v>10.9</v>
      </c>
      <c r="J14694" s="484">
        <v>0.3468</v>
      </c>
      <c r="K14694" s="469">
        <f t="shared" si="1363"/>
        <v>10.852892172842189</v>
      </c>
      <c r="L14694" s="469">
        <f t="shared" si="1364"/>
        <v>-4.7107827157811144E-2</v>
      </c>
    </row>
    <row r="14695" spans="1:12">
      <c r="A14695" s="98" t="str">
        <f t="shared" si="1360"/>
        <v>D800-120</v>
      </c>
      <c r="B14695" s="98">
        <f t="shared" si="1345"/>
        <v>17</v>
      </c>
      <c r="C14695" s="98">
        <f t="shared" si="1346"/>
        <v>0</v>
      </c>
      <c r="D14695" s="98">
        <f t="shared" si="1365"/>
        <v>204</v>
      </c>
      <c r="E14695" s="98">
        <f t="shared" si="1362"/>
        <v>61</v>
      </c>
      <c r="F14695" s="397">
        <f>F14694+(E14695-E14694)*(F14697-F14694)/(E14697-E14694)</f>
        <v>4.8045333333333335</v>
      </c>
      <c r="G14695" s="98">
        <v>15</v>
      </c>
      <c r="H14695" s="491">
        <f>H14694+(E14695-E14694)*(H14697-H14694)/(E14697-E14694)</f>
        <v>0.44077533333333335</v>
      </c>
      <c r="I14695" s="492">
        <f>I14694+(E14695-E14694)*(I14697-I14694)/(E14697-E14694)</f>
        <v>10.933333333333334</v>
      </c>
      <c r="J14695" s="397">
        <f>J14694+(E14695-E14694)*(J14697-J14694)/(E14697-E14694)</f>
        <v>0.34423333333333334</v>
      </c>
      <c r="K14695" s="469">
        <f t="shared" si="1363"/>
        <v>10.9001864895646</v>
      </c>
      <c r="L14695" s="469">
        <f t="shared" si="1364"/>
        <v>-3.3146843768733447E-2</v>
      </c>
    </row>
    <row r="14696" spans="1:12">
      <c r="A14696" s="98" t="str">
        <f t="shared" si="1360"/>
        <v>D800-120</v>
      </c>
      <c r="B14696" s="98">
        <f t="shared" si="1345"/>
        <v>17</v>
      </c>
      <c r="C14696" s="98">
        <f t="shared" si="1346"/>
        <v>0</v>
      </c>
      <c r="D14696" s="98">
        <f t="shared" si="1365"/>
        <v>204</v>
      </c>
      <c r="E14696" s="98">
        <f t="shared" si="1362"/>
        <v>62</v>
      </c>
      <c r="F14696" s="397">
        <f>F14694+(E14696-E14694)*(F14697-F14694)/(E14697-E14694)</f>
        <v>4.8148666666666662</v>
      </c>
      <c r="G14696" s="98">
        <v>15</v>
      </c>
      <c r="H14696" s="491">
        <f>H14694+(E14696-E14694)*(H14697-H14694)/(E14697-E14694)</f>
        <v>0.43980666666666668</v>
      </c>
      <c r="I14696" s="492">
        <f>I14694+(E14696-E14694)*(I14697-I14694)/(E14697-E14694)</f>
        <v>10.966666666666667</v>
      </c>
      <c r="J14696" s="397">
        <f>J14694+(E14696-E14694)*(J14697-J14694)/(E14697-E14694)</f>
        <v>0.34166666666666667</v>
      </c>
      <c r="K14696" s="469">
        <f t="shared" si="1363"/>
        <v>10.947689136135573</v>
      </c>
      <c r="L14696" s="469">
        <f t="shared" si="1364"/>
        <v>-1.8977530531094189E-2</v>
      </c>
    </row>
    <row r="14697" spans="1:12">
      <c r="A14697" s="480" t="str">
        <f t="shared" si="1360"/>
        <v>D800-120</v>
      </c>
      <c r="B14697" s="480">
        <f t="shared" si="1345"/>
        <v>17</v>
      </c>
      <c r="C14697" s="480">
        <f t="shared" si="1346"/>
        <v>0</v>
      </c>
      <c r="D14697" s="480">
        <f t="shared" si="1365"/>
        <v>204</v>
      </c>
      <c r="E14697" s="480">
        <f t="shared" si="1362"/>
        <v>63</v>
      </c>
      <c r="F14697" s="484">
        <v>4.8251999999999997</v>
      </c>
      <c r="G14697" s="480">
        <v>15</v>
      </c>
      <c r="H14697" s="482">
        <v>0.43883800000000001</v>
      </c>
      <c r="I14697" s="483">
        <v>11</v>
      </c>
      <c r="J14697" s="484">
        <v>0.33910000000000001</v>
      </c>
      <c r="K14697" s="469">
        <f t="shared" si="1363"/>
        <v>10.995401492122378</v>
      </c>
      <c r="L14697" s="469">
        <f t="shared" si="1364"/>
        <v>-4.5985078776222821E-3</v>
      </c>
    </row>
    <row r="14698" spans="1:12">
      <c r="A14698" s="98" t="str">
        <f t="shared" si="1360"/>
        <v>D800-120</v>
      </c>
      <c r="B14698" s="98">
        <f t="shared" ref="B14698:B14761" si="1366">INT(D14698/12)</f>
        <v>17</v>
      </c>
      <c r="C14698" s="98">
        <f t="shared" ref="C14698:C14761" si="1367">D14698-B14698*12</f>
        <v>0</v>
      </c>
      <c r="D14698" s="98">
        <f t="shared" si="1365"/>
        <v>204</v>
      </c>
      <c r="E14698" s="98">
        <f t="shared" si="1362"/>
        <v>64</v>
      </c>
      <c r="F14698" s="397">
        <f>F14697+(E14698-E14697)*(F14700-F14697)/(E14700-E14697)</f>
        <v>4.8354666666666661</v>
      </c>
      <c r="G14698" s="98">
        <v>15</v>
      </c>
      <c r="H14698" s="491">
        <f>H14697+(E14698-E14697)*(H14700-H14697)/(E14700-E14697)</f>
        <v>0.43786900000000001</v>
      </c>
      <c r="I14698" s="492">
        <f>I14697+(E14698-E14697)*(I14700-I14697)/(E14700-E14697)</f>
        <v>11.033333333333333</v>
      </c>
      <c r="J14698" s="397">
        <f>J14697+(E14698-E14697)*(J14700-J14697)/(E14700-E14697)</f>
        <v>0.33653333333333335</v>
      </c>
      <c r="K14698" s="469">
        <f t="shared" si="1363"/>
        <v>11.043181103632973</v>
      </c>
      <c r="L14698" s="469">
        <f t="shared" si="1364"/>
        <v>9.8477702996397909E-3</v>
      </c>
    </row>
    <row r="14699" spans="1:12">
      <c r="A14699" s="98" t="str">
        <f t="shared" si="1360"/>
        <v>D800-120</v>
      </c>
      <c r="B14699" s="98">
        <f t="shared" si="1366"/>
        <v>17</v>
      </c>
      <c r="C14699" s="98">
        <f t="shared" si="1367"/>
        <v>0</v>
      </c>
      <c r="D14699" s="98">
        <f t="shared" si="1365"/>
        <v>204</v>
      </c>
      <c r="E14699" s="98">
        <f t="shared" si="1362"/>
        <v>65</v>
      </c>
      <c r="F14699" s="397">
        <f>F14697+(E14699-E14697)*(F14700-F14697)/(E14700-E14697)</f>
        <v>4.8457333333333334</v>
      </c>
      <c r="G14699" s="98">
        <v>15</v>
      </c>
      <c r="H14699" s="491">
        <f>H14697+(E14699-E14697)*(H14700-H14697)/(E14700-E14697)</f>
        <v>0.43690000000000001</v>
      </c>
      <c r="I14699" s="492">
        <f>I14697+(E14699-E14697)*(I14700-I14697)/(E14700-E14697)</f>
        <v>11.066666666666666</v>
      </c>
      <c r="J14699" s="397">
        <f>J14697+(E14699-E14697)*(J14700-J14697)/(E14700-E14697)</f>
        <v>0.33396666666666663</v>
      </c>
      <c r="K14699" s="469">
        <f t="shared" si="1363"/>
        <v>11.091172655832761</v>
      </c>
      <c r="L14699" s="469">
        <f t="shared" si="1364"/>
        <v>2.4505989166094366E-2</v>
      </c>
    </row>
    <row r="14700" spans="1:12">
      <c r="A14700" s="480" t="str">
        <f t="shared" si="1360"/>
        <v>D800-120</v>
      </c>
      <c r="B14700" s="480">
        <f t="shared" si="1366"/>
        <v>17</v>
      </c>
      <c r="C14700" s="480">
        <f t="shared" si="1367"/>
        <v>0</v>
      </c>
      <c r="D14700" s="480">
        <f t="shared" si="1365"/>
        <v>204</v>
      </c>
      <c r="E14700" s="480">
        <f t="shared" si="1362"/>
        <v>66</v>
      </c>
      <c r="F14700" s="484">
        <v>4.8559999999999999</v>
      </c>
      <c r="G14700" s="480">
        <v>15</v>
      </c>
      <c r="H14700" s="482">
        <v>0.43593100000000001</v>
      </c>
      <c r="I14700" s="483">
        <v>11.1</v>
      </c>
      <c r="J14700" s="484">
        <v>0.33139999999999997</v>
      </c>
      <c r="K14700" s="469">
        <f t="shared" si="1363"/>
        <v>11.139377562045368</v>
      </c>
      <c r="L14700" s="469">
        <f t="shared" si="1364"/>
        <v>3.9377562045368464E-2</v>
      </c>
    </row>
    <row r="14701" spans="1:12">
      <c r="A14701" s="98" t="str">
        <f t="shared" si="1360"/>
        <v>D800-120</v>
      </c>
      <c r="B14701" s="98">
        <f t="shared" si="1366"/>
        <v>17</v>
      </c>
      <c r="C14701" s="98">
        <f t="shared" si="1367"/>
        <v>0</v>
      </c>
      <c r="D14701" s="98">
        <f t="shared" si="1365"/>
        <v>204</v>
      </c>
      <c r="E14701" s="98">
        <f t="shared" si="1362"/>
        <v>67</v>
      </c>
      <c r="F14701" s="397">
        <f>F14700+(E14701-E14700)*(F14703-F14700)/(E14703-E14700)</f>
        <v>4.8662000000000001</v>
      </c>
      <c r="G14701" s="98">
        <v>15</v>
      </c>
      <c r="H14701" s="491">
        <f>H14700+(E14701-E14700)*(H14703-H14700)/(E14703-E14700)</f>
        <v>0.43496066666666666</v>
      </c>
      <c r="I14701" s="492">
        <f>I14700+(E14701-E14700)*(I14703-I14700)/(E14703-E14700)</f>
        <v>11.166666666666666</v>
      </c>
      <c r="J14701" s="397">
        <f>J14700+(E14701-E14700)*(J14703-J14700)/(E14703-E14700)</f>
        <v>0.32883333333333331</v>
      </c>
      <c r="K14701" s="469">
        <f t="shared" si="1363"/>
        <v>11.18767827282467</v>
      </c>
      <c r="L14701" s="469">
        <f t="shared" si="1364"/>
        <v>2.101160615800346E-2</v>
      </c>
    </row>
    <row r="14702" spans="1:12">
      <c r="A14702" s="98" t="str">
        <f t="shared" si="1360"/>
        <v>D800-120</v>
      </c>
      <c r="B14702" s="98">
        <f t="shared" si="1366"/>
        <v>17</v>
      </c>
      <c r="C14702" s="98">
        <f t="shared" si="1367"/>
        <v>0</v>
      </c>
      <c r="D14702" s="98">
        <f t="shared" si="1365"/>
        <v>204</v>
      </c>
      <c r="E14702" s="98">
        <f t="shared" si="1362"/>
        <v>68</v>
      </c>
      <c r="F14702" s="397">
        <f>F14700+(E14702-E14700)*(F14703-F14700)/(E14703-E14700)</f>
        <v>4.8763999999999994</v>
      </c>
      <c r="G14702" s="98">
        <v>15</v>
      </c>
      <c r="H14702" s="491">
        <f>H14700+(E14702-E14700)*(H14703-H14700)/(E14703-E14700)</f>
        <v>0.43399033333333337</v>
      </c>
      <c r="I14702" s="492">
        <f>I14700+(E14702-E14700)*(I14703-I14700)/(E14703-E14700)</f>
        <v>11.233333333333334</v>
      </c>
      <c r="J14702" s="397">
        <f>J14700+(E14702-E14700)*(J14703-J14700)/(E14703-E14700)</f>
        <v>0.32626666666666665</v>
      </c>
      <c r="K14702" s="469">
        <f t="shared" si="1363"/>
        <v>11.236194969012365</v>
      </c>
      <c r="L14702" s="469">
        <f t="shared" si="1364"/>
        <v>2.8616356790305275E-3</v>
      </c>
    </row>
    <row r="14703" spans="1:12">
      <c r="A14703" s="480" t="str">
        <f t="shared" si="1360"/>
        <v>D800-120</v>
      </c>
      <c r="B14703" s="480">
        <f t="shared" si="1366"/>
        <v>17</v>
      </c>
      <c r="C14703" s="480">
        <f t="shared" si="1367"/>
        <v>0</v>
      </c>
      <c r="D14703" s="480">
        <f t="shared" si="1365"/>
        <v>204</v>
      </c>
      <c r="E14703" s="480">
        <f t="shared" si="1362"/>
        <v>69</v>
      </c>
      <c r="F14703" s="484">
        <v>4.8865999999999996</v>
      </c>
      <c r="G14703" s="480">
        <v>15</v>
      </c>
      <c r="H14703" s="482">
        <v>0.43302000000000002</v>
      </c>
      <c r="I14703" s="483">
        <v>11.3</v>
      </c>
      <c r="J14703" s="484">
        <v>0.32369999999999999</v>
      </c>
      <c r="K14703" s="469">
        <f t="shared" si="1363"/>
        <v>11.284929102581865</v>
      </c>
      <c r="L14703" s="469">
        <f t="shared" si="1364"/>
        <v>-1.5070897418135942E-2</v>
      </c>
    </row>
    <row r="14704" spans="1:12">
      <c r="A14704" s="98" t="str">
        <f t="shared" si="1360"/>
        <v>D800-120</v>
      </c>
      <c r="B14704" s="98">
        <f t="shared" si="1366"/>
        <v>17</v>
      </c>
      <c r="C14704" s="98">
        <f t="shared" si="1367"/>
        <v>0</v>
      </c>
      <c r="D14704" s="98">
        <f t="shared" si="1365"/>
        <v>204</v>
      </c>
      <c r="E14704" s="98">
        <f t="shared" si="1362"/>
        <v>70</v>
      </c>
      <c r="F14704" s="397">
        <f>F14703+(E14704-E14703)*(F14706-F14703)/(E14706-E14703)</f>
        <v>4.8967666666666663</v>
      </c>
      <c r="G14704" s="98">
        <v>15</v>
      </c>
      <c r="H14704" s="491">
        <f>H14703+(E14704-E14703)*(H14706-H14703)/(E14706-E14703)</f>
        <v>0.43204833333333337</v>
      </c>
      <c r="I14704" s="492">
        <f>I14703+(E14704-E14703)*(I14706-I14703)/(E14706-E14703)</f>
        <v>11.333333333333334</v>
      </c>
      <c r="J14704" s="397">
        <f>J14703+(E14704-E14703)*(J14706-J14703)/(E14706-E14703)</f>
        <v>0.32113333333333333</v>
      </c>
      <c r="K14704" s="469">
        <f t="shared" si="1363"/>
        <v>11.333839963892927</v>
      </c>
      <c r="L14704" s="469">
        <f t="shared" si="1364"/>
        <v>5.0663055959354608E-4</v>
      </c>
    </row>
    <row r="14705" spans="1:12">
      <c r="A14705" s="98" t="str">
        <f t="shared" si="1360"/>
        <v>D800-120</v>
      </c>
      <c r="B14705" s="98">
        <f t="shared" si="1366"/>
        <v>17</v>
      </c>
      <c r="C14705" s="98">
        <f t="shared" si="1367"/>
        <v>0</v>
      </c>
      <c r="D14705" s="98">
        <f t="shared" si="1365"/>
        <v>204</v>
      </c>
      <c r="E14705" s="98">
        <f t="shared" si="1362"/>
        <v>71</v>
      </c>
      <c r="F14705" s="397">
        <f>F14703+(E14705-E14703)*(F14706-F14703)/(E14706-E14703)</f>
        <v>4.9069333333333329</v>
      </c>
      <c r="G14705" s="98">
        <v>15</v>
      </c>
      <c r="H14705" s="491">
        <f>H14703+(E14705-E14703)*(H14706-H14703)/(E14706-E14703)</f>
        <v>0.43107666666666666</v>
      </c>
      <c r="I14705" s="492">
        <f>I14703+(E14705-E14703)*(I14706-I14703)/(E14706-E14703)</f>
        <v>11.366666666666667</v>
      </c>
      <c r="J14705" s="397">
        <f>J14703+(E14705-E14703)*(J14706-J14703)/(E14706-E14703)</f>
        <v>0.31856666666666666</v>
      </c>
      <c r="K14705" s="469">
        <f t="shared" si="1363"/>
        <v>11.382971319873494</v>
      </c>
      <c r="L14705" s="469">
        <f t="shared" si="1364"/>
        <v>1.6304653206827169E-2</v>
      </c>
    </row>
    <row r="14706" spans="1:12">
      <c r="A14706" s="480" t="str">
        <f t="shared" si="1360"/>
        <v>D800-120</v>
      </c>
      <c r="B14706" s="480">
        <f t="shared" si="1366"/>
        <v>17</v>
      </c>
      <c r="C14706" s="480">
        <f t="shared" si="1367"/>
        <v>0</v>
      </c>
      <c r="D14706" s="480">
        <f t="shared" si="1365"/>
        <v>204</v>
      </c>
      <c r="E14706" s="480">
        <f t="shared" si="1362"/>
        <v>72</v>
      </c>
      <c r="F14706" s="484">
        <v>4.9170999999999996</v>
      </c>
      <c r="G14706" s="480">
        <v>15</v>
      </c>
      <c r="H14706" s="482">
        <v>0.43010500000000002</v>
      </c>
      <c r="I14706" s="483">
        <v>11.4</v>
      </c>
      <c r="J14706" s="484">
        <v>0.316</v>
      </c>
      <c r="K14706" s="469">
        <f t="shared" si="1363"/>
        <v>11.432324664907405</v>
      </c>
      <c r="L14706" s="469">
        <f t="shared" si="1364"/>
        <v>3.232466490740471E-2</v>
      </c>
    </row>
    <row r="14707" spans="1:12">
      <c r="A14707" s="98" t="str">
        <f t="shared" si="1360"/>
        <v>D800-120</v>
      </c>
      <c r="B14707" s="98">
        <f t="shared" si="1366"/>
        <v>17</v>
      </c>
      <c r="C14707" s="98">
        <f t="shared" si="1367"/>
        <v>0</v>
      </c>
      <c r="D14707" s="98">
        <f t="shared" si="1365"/>
        <v>204</v>
      </c>
      <c r="E14707" s="98">
        <f t="shared" si="1362"/>
        <v>73</v>
      </c>
      <c r="F14707" s="397">
        <f>F14706+(E14707-E14706)*(F14709-F14706)/(E14709-E14706)</f>
        <v>4.9271666666666665</v>
      </c>
      <c r="G14707" s="98">
        <v>15</v>
      </c>
      <c r="H14707" s="491">
        <f>H14706+(E14707-E14706)*(H14709-H14706)/(E14709-E14706)</f>
        <v>0.42913166666666669</v>
      </c>
      <c r="I14707" s="492">
        <f>I14706+(E14707-E14706)*(I14709-I14706)/(E14709-E14706)</f>
        <v>11.466666666666667</v>
      </c>
      <c r="J14707" s="397">
        <f>J14706+(E14707-E14706)*(J14709-J14706)/(E14709-E14706)</f>
        <v>0.31343333333333334</v>
      </c>
      <c r="K14707" s="469">
        <f t="shared" si="1363"/>
        <v>11.481713071745656</v>
      </c>
      <c r="L14707" s="469">
        <f t="shared" si="1364"/>
        <v>1.5046405078988911E-2</v>
      </c>
    </row>
    <row r="14708" spans="1:12">
      <c r="A14708" s="98" t="str">
        <f t="shared" si="1360"/>
        <v>D800-120</v>
      </c>
      <c r="B14708" s="98">
        <f t="shared" si="1366"/>
        <v>17</v>
      </c>
      <c r="C14708" s="98">
        <f t="shared" si="1367"/>
        <v>0</v>
      </c>
      <c r="D14708" s="98">
        <f t="shared" si="1365"/>
        <v>204</v>
      </c>
      <c r="E14708" s="98">
        <f t="shared" si="1362"/>
        <v>74</v>
      </c>
      <c r="F14708" s="397">
        <f>F14706+(E14708-E14706)*(F14709-F14706)/(E14709-E14706)</f>
        <v>4.9372333333333334</v>
      </c>
      <c r="G14708" s="98">
        <v>15</v>
      </c>
      <c r="H14708" s="491">
        <f>H14706+(E14708-E14706)*(H14709-H14706)/(E14709-E14706)</f>
        <v>0.42815833333333331</v>
      </c>
      <c r="I14708" s="492">
        <f>I14706+(E14708-E14706)*(I14709-I14706)/(E14709-E14706)</f>
        <v>11.533333333333333</v>
      </c>
      <c r="J14708" s="397">
        <f>J14706+(E14708-E14706)*(J14709-J14706)/(E14709-E14706)</f>
        <v>0.31086666666666668</v>
      </c>
      <c r="K14708" s="469">
        <f t="shared" si="1363"/>
        <v>11.531326028143795</v>
      </c>
      <c r="L14708" s="469">
        <f t="shared" si="1364"/>
        <v>-2.0073051895383998E-3</v>
      </c>
    </row>
    <row r="14709" spans="1:12">
      <c r="A14709" s="480" t="str">
        <f t="shared" si="1360"/>
        <v>D800-120</v>
      </c>
      <c r="B14709" s="480">
        <f t="shared" si="1366"/>
        <v>17</v>
      </c>
      <c r="C14709" s="480">
        <f t="shared" si="1367"/>
        <v>0</v>
      </c>
      <c r="D14709" s="480">
        <f t="shared" si="1365"/>
        <v>204</v>
      </c>
      <c r="E14709" s="480">
        <f t="shared" si="1362"/>
        <v>75</v>
      </c>
      <c r="F14709" s="484">
        <v>4.9473000000000003</v>
      </c>
      <c r="G14709" s="480">
        <v>15</v>
      </c>
      <c r="H14709" s="482">
        <v>0.42718499999999998</v>
      </c>
      <c r="I14709" s="483">
        <v>11.6</v>
      </c>
      <c r="J14709" s="484">
        <v>0.30830000000000002</v>
      </c>
      <c r="K14709" s="469">
        <f t="shared" si="1363"/>
        <v>11.58116506899821</v>
      </c>
      <c r="L14709" s="469">
        <f t="shared" si="1364"/>
        <v>-1.8834931001789457E-2</v>
      </c>
    </row>
    <row r="14710" spans="1:12">
      <c r="A14710" s="98" t="str">
        <f t="shared" si="1360"/>
        <v>D800-120</v>
      </c>
      <c r="B14710" s="98">
        <f t="shared" si="1366"/>
        <v>17</v>
      </c>
      <c r="C14710" s="98">
        <f t="shared" si="1367"/>
        <v>0</v>
      </c>
      <c r="D14710" s="98">
        <f t="shared" si="1365"/>
        <v>204</v>
      </c>
      <c r="E14710" s="98">
        <f t="shared" si="1362"/>
        <v>76</v>
      </c>
      <c r="F14710" s="397">
        <f>F14709+(E14710-E14709)*(F14712-F14709)/(E14712-E14709)</f>
        <v>4.9573333333333336</v>
      </c>
      <c r="G14710" s="98">
        <v>15</v>
      </c>
      <c r="H14710" s="491">
        <f>H14709+(E14710-E14709)*(H14712-H14709)/(E14712-E14709)</f>
        <v>0.42620999999999998</v>
      </c>
      <c r="I14710" s="492">
        <f>I14709+(E14710-E14709)*(I14712-I14709)/(E14712-E14709)</f>
        <v>11.633333333333333</v>
      </c>
      <c r="J14710" s="397">
        <f>J14709+(E14710-E14709)*(J14712-J14709)/(E14712-E14709)</f>
        <v>0.30573333333333336</v>
      </c>
      <c r="K14710" s="469">
        <f t="shared" si="1363"/>
        <v>11.631199017698632</v>
      </c>
      <c r="L14710" s="469">
        <f t="shared" si="1364"/>
        <v>-2.1343156347004566E-3</v>
      </c>
    </row>
    <row r="14711" spans="1:12">
      <c r="A14711" s="98" t="str">
        <f t="shared" ref="A14711:A14754" si="1368">A14710</f>
        <v>D800-120</v>
      </c>
      <c r="B14711" s="98">
        <f t="shared" si="1366"/>
        <v>17</v>
      </c>
      <c r="C14711" s="98">
        <f t="shared" si="1367"/>
        <v>0</v>
      </c>
      <c r="D14711" s="98">
        <f t="shared" ref="D14711:D14742" si="1369">D14710</f>
        <v>204</v>
      </c>
      <c r="E14711" s="98">
        <f t="shared" ref="E14711:E14754" si="1370">E14710+1</f>
        <v>77</v>
      </c>
      <c r="F14711" s="397">
        <f>F14709+(E14711-E14709)*(F14712-F14709)/(E14712-E14709)</f>
        <v>4.9673666666666669</v>
      </c>
      <c r="G14711" s="98">
        <v>15</v>
      </c>
      <c r="H14711" s="491">
        <f>H14709+(E14711-E14709)*(H14712-H14709)/(E14712-E14709)</f>
        <v>0.42523500000000003</v>
      </c>
      <c r="I14711" s="492">
        <f>I14709+(E14711-E14709)*(I14712-I14709)/(E14712-E14709)</f>
        <v>11.666666666666666</v>
      </c>
      <c r="J14711" s="397">
        <f>J14709+(E14711-E14709)*(J14712-J14709)/(E14712-E14709)</f>
        <v>0.30316666666666664</v>
      </c>
      <c r="K14711" s="469">
        <f t="shared" si="1363"/>
        <v>11.681462407061193</v>
      </c>
      <c r="L14711" s="469">
        <f t="shared" si="1364"/>
        <v>1.4795740394527357E-2</v>
      </c>
    </row>
    <row r="14712" spans="1:12">
      <c r="A14712" s="480" t="str">
        <f t="shared" si="1368"/>
        <v>D800-120</v>
      </c>
      <c r="B14712" s="480">
        <f t="shared" si="1366"/>
        <v>17</v>
      </c>
      <c r="C14712" s="480">
        <f t="shared" si="1367"/>
        <v>0</v>
      </c>
      <c r="D14712" s="480">
        <f t="shared" si="1369"/>
        <v>204</v>
      </c>
      <c r="E14712" s="480">
        <f t="shared" si="1370"/>
        <v>78</v>
      </c>
      <c r="F14712" s="484">
        <v>4.9774000000000003</v>
      </c>
      <c r="G14712" s="480">
        <v>15</v>
      </c>
      <c r="H14712" s="482">
        <v>0.42426000000000003</v>
      </c>
      <c r="I14712" s="483">
        <v>11.7</v>
      </c>
      <c r="J14712" s="484">
        <v>0.30059999999999998</v>
      </c>
      <c r="K14712" s="469">
        <f t="shared" si="1363"/>
        <v>11.731956818931787</v>
      </c>
      <c r="L14712" s="469">
        <f t="shared" si="1364"/>
        <v>3.1956818931787367E-2</v>
      </c>
    </row>
    <row r="14713" spans="1:12">
      <c r="A14713" s="98" t="str">
        <f t="shared" si="1368"/>
        <v>D800-120</v>
      </c>
      <c r="B14713" s="98">
        <f t="shared" si="1366"/>
        <v>17</v>
      </c>
      <c r="C14713" s="98">
        <f t="shared" si="1367"/>
        <v>0</v>
      </c>
      <c r="D14713" s="98">
        <f t="shared" si="1369"/>
        <v>204</v>
      </c>
      <c r="E14713" s="98">
        <f t="shared" si="1370"/>
        <v>79</v>
      </c>
      <c r="F14713" s="397">
        <f>F14712+(E14713-E14712)*(F14715-F14712)/(E14715-E14712)</f>
        <v>4.9873666666666665</v>
      </c>
      <c r="G14713" s="98">
        <v>15</v>
      </c>
      <c r="H14713" s="491">
        <f>H14712+(E14713-E14712)*(H14715-H14712)/(E14715-E14712)</f>
        <v>0.42328233333333337</v>
      </c>
      <c r="I14713" s="492">
        <f>I14712+(E14713-E14712)*(I14715-I14712)/(E14715-E14712)</f>
        <v>11.766666666666666</v>
      </c>
      <c r="J14713" s="397">
        <f>J14712+(E14713-E14712)*(J14715-J14712)/(E14715-E14712)</f>
        <v>0.29803333333333332</v>
      </c>
      <c r="K14713" s="469">
        <f t="shared" si="1363"/>
        <v>11.782600581014878</v>
      </c>
      <c r="L14713" s="469">
        <f t="shared" si="1364"/>
        <v>1.5933914348211786E-2</v>
      </c>
    </row>
    <row r="14714" spans="1:12">
      <c r="A14714" s="98" t="str">
        <f t="shared" si="1368"/>
        <v>D800-120</v>
      </c>
      <c r="B14714" s="98">
        <f t="shared" si="1366"/>
        <v>17</v>
      </c>
      <c r="C14714" s="98">
        <f t="shared" si="1367"/>
        <v>0</v>
      </c>
      <c r="D14714" s="98">
        <f t="shared" si="1369"/>
        <v>204</v>
      </c>
      <c r="E14714" s="98">
        <f t="shared" si="1370"/>
        <v>80</v>
      </c>
      <c r="F14714" s="397">
        <f>F14712+(E14714-E14712)*(F14715-F14712)/(E14715-E14712)</f>
        <v>4.9973333333333336</v>
      </c>
      <c r="G14714" s="98">
        <v>15</v>
      </c>
      <c r="H14714" s="491">
        <f>H14712+(E14714-E14712)*(H14715-H14712)/(E14715-E14712)</f>
        <v>0.42230466666666666</v>
      </c>
      <c r="I14714" s="492">
        <f>I14712+(E14714-E14712)*(I14715-I14712)/(E14715-E14712)</f>
        <v>11.833333333333334</v>
      </c>
      <c r="J14714" s="397">
        <f>J14712+(E14714-E14712)*(J14715-J14712)/(E14715-E14712)</f>
        <v>0.29546666666666666</v>
      </c>
      <c r="K14714" s="469">
        <f t="shared" si="1363"/>
        <v>11.833478831238743</v>
      </c>
      <c r="L14714" s="469">
        <f t="shared" si="1364"/>
        <v>1.454979054091865E-4</v>
      </c>
    </row>
    <row r="14715" spans="1:12">
      <c r="A14715" s="480" t="str">
        <f t="shared" si="1368"/>
        <v>D800-120</v>
      </c>
      <c r="B14715" s="480">
        <f t="shared" si="1366"/>
        <v>17</v>
      </c>
      <c r="C14715" s="480">
        <f t="shared" si="1367"/>
        <v>0</v>
      </c>
      <c r="D14715" s="480">
        <f t="shared" si="1369"/>
        <v>204</v>
      </c>
      <c r="E14715" s="480">
        <f t="shared" si="1370"/>
        <v>81</v>
      </c>
      <c r="F14715" s="484">
        <v>5.0072999999999999</v>
      </c>
      <c r="G14715" s="480">
        <v>15</v>
      </c>
      <c r="H14715" s="482">
        <v>0.42132700000000001</v>
      </c>
      <c r="I14715" s="483">
        <v>11.9</v>
      </c>
      <c r="J14715" s="484">
        <v>0.29289999999999999</v>
      </c>
      <c r="K14715" s="469">
        <f t="shared" si="1363"/>
        <v>11.884593201954775</v>
      </c>
      <c r="L14715" s="469">
        <f t="shared" si="1364"/>
        <v>-1.5406798045225045E-2</v>
      </c>
    </row>
    <row r="14716" spans="1:12">
      <c r="A14716" s="98" t="str">
        <f t="shared" si="1368"/>
        <v>D800-120</v>
      </c>
      <c r="B14716" s="98">
        <f t="shared" si="1366"/>
        <v>17</v>
      </c>
      <c r="C14716" s="98">
        <f t="shared" si="1367"/>
        <v>0</v>
      </c>
      <c r="D14716" s="98">
        <f t="shared" si="1369"/>
        <v>204</v>
      </c>
      <c r="E14716" s="98">
        <f t="shared" si="1370"/>
        <v>82</v>
      </c>
      <c r="F14716" s="397">
        <f>F14715+(E14716-E14715)*(F14718-F14715)/(E14718-E14715)</f>
        <v>5.0171999999999999</v>
      </c>
      <c r="G14716" s="98">
        <v>15</v>
      </c>
      <c r="H14716" s="491">
        <f>H14715+(E14716-E14715)*(H14718-H14715)/(E14718-E14715)</f>
        <v>0.42034666666666665</v>
      </c>
      <c r="I14716" s="492">
        <f>I14715+(E14716-E14715)*(I14718-I14715)/(E14718-E14715)</f>
        <v>11.933333333333334</v>
      </c>
      <c r="J14716" s="397">
        <f>J14715+(E14716-E14715)*(J14718-J14715)/(E14718-E14715)</f>
        <v>0.29033333333333333</v>
      </c>
      <c r="K14716" s="469">
        <f t="shared" si="1363"/>
        <v>11.935862462729176</v>
      </c>
      <c r="L14716" s="469">
        <f t="shared" si="1364"/>
        <v>2.5291293958424887E-3</v>
      </c>
    </row>
    <row r="14717" spans="1:12">
      <c r="A14717" s="98" t="str">
        <f t="shared" si="1368"/>
        <v>D800-120</v>
      </c>
      <c r="B14717" s="98">
        <f t="shared" si="1366"/>
        <v>17</v>
      </c>
      <c r="C14717" s="98">
        <f t="shared" si="1367"/>
        <v>0</v>
      </c>
      <c r="D14717" s="98">
        <f t="shared" si="1369"/>
        <v>204</v>
      </c>
      <c r="E14717" s="98">
        <f t="shared" si="1370"/>
        <v>83</v>
      </c>
      <c r="F14717" s="397">
        <f>F14715+(E14717-E14715)*(F14718-F14715)/(E14718-E14715)</f>
        <v>5.0270999999999999</v>
      </c>
      <c r="G14717" s="98">
        <v>15</v>
      </c>
      <c r="H14717" s="491">
        <f>H14715+(E14717-E14715)*(H14718-H14715)/(E14718-E14715)</f>
        <v>0.41936633333333334</v>
      </c>
      <c r="I14717" s="492">
        <f>I14715+(E14717-E14715)*(I14718-I14715)/(E14718-E14715)</f>
        <v>11.966666666666667</v>
      </c>
      <c r="J14717" s="397">
        <f>J14715+(E14717-E14715)*(J14718-J14715)/(E14718-E14715)</f>
        <v>0.28776666666666667</v>
      </c>
      <c r="K14717" s="469">
        <f t="shared" si="1363"/>
        <v>11.987371423075608</v>
      </c>
      <c r="L14717" s="469">
        <f t="shared" si="1364"/>
        <v>2.0704756408941094E-2</v>
      </c>
    </row>
    <row r="14718" spans="1:12">
      <c r="A14718" s="480" t="str">
        <f t="shared" si="1368"/>
        <v>D800-120</v>
      </c>
      <c r="B14718" s="480">
        <f t="shared" si="1366"/>
        <v>17</v>
      </c>
      <c r="C14718" s="480">
        <f t="shared" si="1367"/>
        <v>0</v>
      </c>
      <c r="D14718" s="480">
        <f t="shared" si="1369"/>
        <v>204</v>
      </c>
      <c r="E14718" s="480">
        <f t="shared" si="1370"/>
        <v>84</v>
      </c>
      <c r="F14718" s="484">
        <v>5.0369999999999999</v>
      </c>
      <c r="G14718" s="480">
        <v>15</v>
      </c>
      <c r="H14718" s="482">
        <v>0.41838599999999998</v>
      </c>
      <c r="I14718" s="483">
        <v>12</v>
      </c>
      <c r="J14718" s="484">
        <v>0.28520000000000001</v>
      </c>
      <c r="K14718" s="469">
        <f t="shared" si="1363"/>
        <v>12.039121767936786</v>
      </c>
      <c r="L14718" s="469">
        <f t="shared" si="1364"/>
        <v>3.9121767936785901E-2</v>
      </c>
    </row>
    <row r="14719" spans="1:12">
      <c r="A14719" s="98" t="str">
        <f t="shared" si="1368"/>
        <v>D800-120</v>
      </c>
      <c r="B14719" s="98">
        <f t="shared" si="1366"/>
        <v>17</v>
      </c>
      <c r="C14719" s="98">
        <f t="shared" si="1367"/>
        <v>0</v>
      </c>
      <c r="D14719" s="98">
        <f t="shared" si="1369"/>
        <v>204</v>
      </c>
      <c r="E14719" s="98">
        <f t="shared" si="1370"/>
        <v>85</v>
      </c>
      <c r="F14719" s="397">
        <f>F14718+(E14719-E14718)*(F14721-F14718)/(E14721-E14718)</f>
        <v>5.0468333333333328</v>
      </c>
      <c r="G14719" s="98">
        <v>15</v>
      </c>
      <c r="H14719" s="491">
        <f>H14718+(E14719-E14718)*(H14721-H14718)/(E14721-E14718)</f>
        <v>0.41740299999999997</v>
      </c>
      <c r="I14719" s="492">
        <f>I14718+(E14719-E14718)*(I14721-I14718)/(E14721-E14718)</f>
        <v>12.066666666666666</v>
      </c>
      <c r="J14719" s="397">
        <f>J14718+(E14719-E14718)*(J14721-J14718)/(E14721-E14718)</f>
        <v>0.28263333333333335</v>
      </c>
      <c r="K14719" s="469">
        <f t="shared" si="1363"/>
        <v>12.091032726964908</v>
      </c>
      <c r="L14719" s="469">
        <f t="shared" si="1364"/>
        <v>2.4366060298241621E-2</v>
      </c>
    </row>
    <row r="14720" spans="1:12">
      <c r="A14720" s="98" t="str">
        <f t="shared" si="1368"/>
        <v>D800-120</v>
      </c>
      <c r="B14720" s="98">
        <f t="shared" si="1366"/>
        <v>17</v>
      </c>
      <c r="C14720" s="98">
        <f t="shared" si="1367"/>
        <v>0</v>
      </c>
      <c r="D14720" s="98">
        <f t="shared" si="1369"/>
        <v>204</v>
      </c>
      <c r="E14720" s="98">
        <f t="shared" si="1370"/>
        <v>86</v>
      </c>
      <c r="F14720" s="397">
        <f>F14718+(E14720-E14718)*(F14721-F14718)/(E14721-E14718)</f>
        <v>5.0566666666666666</v>
      </c>
      <c r="G14720" s="98">
        <v>15</v>
      </c>
      <c r="H14720" s="491">
        <f>H14718+(E14720-E14718)*(H14721-H14718)/(E14721-E14718)</f>
        <v>0.41642000000000001</v>
      </c>
      <c r="I14720" s="492">
        <f>I14718+(E14720-E14718)*(I14721-I14718)/(E14721-E14718)</f>
        <v>12.133333333333333</v>
      </c>
      <c r="J14720" s="397">
        <f>J14718+(E14720-E14718)*(J14721-J14718)/(E14721-E14718)</f>
        <v>0.28006666666666669</v>
      </c>
      <c r="K14720" s="469">
        <f t="shared" si="1363"/>
        <v>12.143188767750507</v>
      </c>
      <c r="L14720" s="469">
        <f t="shared" si="1364"/>
        <v>9.8554344171741803E-3</v>
      </c>
    </row>
    <row r="14721" spans="1:12">
      <c r="A14721" s="480" t="str">
        <f t="shared" si="1368"/>
        <v>D800-120</v>
      </c>
      <c r="B14721" s="480">
        <f t="shared" si="1366"/>
        <v>17</v>
      </c>
      <c r="C14721" s="480">
        <f t="shared" si="1367"/>
        <v>0</v>
      </c>
      <c r="D14721" s="480">
        <f t="shared" si="1369"/>
        <v>204</v>
      </c>
      <c r="E14721" s="480">
        <f t="shared" si="1370"/>
        <v>87</v>
      </c>
      <c r="F14721" s="484">
        <v>5.0664999999999996</v>
      </c>
      <c r="G14721" s="480">
        <v>15</v>
      </c>
      <c r="H14721" s="482">
        <v>0.415437</v>
      </c>
      <c r="I14721" s="483">
        <v>12.2</v>
      </c>
      <c r="J14721" s="484">
        <v>0.27750000000000002</v>
      </c>
      <c r="K14721" s="469">
        <f t="shared" si="1363"/>
        <v>12.195591630018509</v>
      </c>
      <c r="L14721" s="469">
        <f t="shared" si="1364"/>
        <v>-4.4083699814905231E-3</v>
      </c>
    </row>
    <row r="14722" spans="1:12">
      <c r="A14722" s="98" t="str">
        <f t="shared" si="1368"/>
        <v>D800-120</v>
      </c>
      <c r="B14722" s="98">
        <f t="shared" si="1366"/>
        <v>17</v>
      </c>
      <c r="C14722" s="98">
        <f t="shared" si="1367"/>
        <v>0</v>
      </c>
      <c r="D14722" s="98">
        <f t="shared" si="1369"/>
        <v>204</v>
      </c>
      <c r="E14722" s="98">
        <f t="shared" si="1370"/>
        <v>88</v>
      </c>
      <c r="F14722" s="397">
        <f>F14721+(E14722-E14721)*(F14724-F14721)/(E14724-E14721)</f>
        <v>5.0762999999999998</v>
      </c>
      <c r="G14722" s="98">
        <v>15</v>
      </c>
      <c r="H14722" s="491">
        <f>H14721+(E14722-E14721)*(H14724-H14721)/(E14724-E14721)</f>
        <v>0.41445100000000001</v>
      </c>
      <c r="I14722" s="492">
        <f>I14721+(E14722-E14721)*(I14724-I14721)/(E14724-E14721)</f>
        <v>12.266666666666666</v>
      </c>
      <c r="J14722" s="397">
        <f>J14721+(E14722-E14721)*(J14724-J14721)/(E14724-E14721)</f>
        <v>0.27490000000000003</v>
      </c>
      <c r="K14722" s="469">
        <f t="shared" si="1363"/>
        <v>12.248251301118829</v>
      </c>
      <c r="L14722" s="469">
        <f t="shared" si="1364"/>
        <v>-1.8415365547836515E-2</v>
      </c>
    </row>
    <row r="14723" spans="1:12">
      <c r="A14723" s="98" t="str">
        <f t="shared" si="1368"/>
        <v>D800-120</v>
      </c>
      <c r="B14723" s="98">
        <f t="shared" si="1366"/>
        <v>17</v>
      </c>
      <c r="C14723" s="98">
        <f t="shared" si="1367"/>
        <v>0</v>
      </c>
      <c r="D14723" s="98">
        <f t="shared" si="1369"/>
        <v>204</v>
      </c>
      <c r="E14723" s="98">
        <f t="shared" si="1370"/>
        <v>89</v>
      </c>
      <c r="F14723" s="397">
        <f>F14721+(E14723-E14721)*(F14724-F14721)/(E14724-E14721)</f>
        <v>5.0861000000000001</v>
      </c>
      <c r="G14723" s="98">
        <v>15</v>
      </c>
      <c r="H14723" s="491">
        <f>H14721+(E14723-E14721)*(H14724-H14721)/(E14724-E14721)</f>
        <v>0.41346499999999997</v>
      </c>
      <c r="I14723" s="492">
        <f>I14721+(E14723-E14721)*(I14724-I14721)/(E14724-E14721)</f>
        <v>12.333333333333334</v>
      </c>
      <c r="J14723" s="397">
        <f>J14721+(E14723-E14721)*(J14724-J14721)/(E14724-E14721)</f>
        <v>0.27229999999999999</v>
      </c>
      <c r="K14723" s="469">
        <f t="shared" si="1363"/>
        <v>12.301162129805427</v>
      </c>
      <c r="L14723" s="469">
        <f t="shared" si="1364"/>
        <v>-3.2171203527907366E-2</v>
      </c>
    </row>
    <row r="14724" spans="1:12">
      <c r="A14724" s="480" t="str">
        <f t="shared" si="1368"/>
        <v>D800-120</v>
      </c>
      <c r="B14724" s="480">
        <f t="shared" si="1366"/>
        <v>17</v>
      </c>
      <c r="C14724" s="480">
        <f t="shared" si="1367"/>
        <v>0</v>
      </c>
      <c r="D14724" s="480">
        <f t="shared" si="1369"/>
        <v>204</v>
      </c>
      <c r="E14724" s="480">
        <f t="shared" si="1370"/>
        <v>90</v>
      </c>
      <c r="F14724" s="484">
        <v>5.0959000000000003</v>
      </c>
      <c r="G14724" s="480">
        <v>15</v>
      </c>
      <c r="H14724" s="482">
        <v>0.41247899999999998</v>
      </c>
      <c r="I14724" s="483">
        <v>12.4</v>
      </c>
      <c r="J14724" s="484">
        <v>0.2697</v>
      </c>
      <c r="K14724" s="469">
        <f t="shared" si="1363"/>
        <v>12.35432591719821</v>
      </c>
      <c r="L14724" s="469">
        <f t="shared" si="1364"/>
        <v>-4.5674082801790306E-2</v>
      </c>
    </row>
    <row r="14725" spans="1:12">
      <c r="A14725" s="98" t="str">
        <f t="shared" si="1368"/>
        <v>D800-120</v>
      </c>
      <c r="B14725" s="98">
        <f t="shared" si="1366"/>
        <v>17</v>
      </c>
      <c r="C14725" s="98">
        <f t="shared" si="1367"/>
        <v>0</v>
      </c>
      <c r="D14725" s="98">
        <f t="shared" si="1369"/>
        <v>204</v>
      </c>
      <c r="E14725" s="98">
        <f t="shared" si="1370"/>
        <v>91</v>
      </c>
      <c r="F14725" s="397">
        <f>F14724+(E14725-E14724)*(F14727-F14724)/(E14727-E14724)</f>
        <v>5.1056333333333335</v>
      </c>
      <c r="G14725" s="98">
        <v>15</v>
      </c>
      <c r="H14725" s="491">
        <f>H14724+(E14725-E14724)*(H14727-H14724)/(E14727-E14724)</f>
        <v>0.41148933333333332</v>
      </c>
      <c r="I14725" s="492">
        <f>I14724+(E14725-E14724)*(I14727-I14724)/(E14727-E14724)</f>
        <v>12.4</v>
      </c>
      <c r="J14725" s="397">
        <f>J14724+(E14725-E14724)*(J14727-J14724)/(E14727-E14724)</f>
        <v>0.26713333333333333</v>
      </c>
      <c r="K14725" s="469">
        <f t="shared" si="1363"/>
        <v>12.407693030520031</v>
      </c>
      <c r="L14725" s="469">
        <f t="shared" si="1364"/>
        <v>7.6930305200306748E-3</v>
      </c>
    </row>
    <row r="14726" spans="1:12">
      <c r="A14726" s="98" t="str">
        <f t="shared" si="1368"/>
        <v>D800-120</v>
      </c>
      <c r="B14726" s="98">
        <f t="shared" si="1366"/>
        <v>17</v>
      </c>
      <c r="C14726" s="98">
        <f t="shared" si="1367"/>
        <v>0</v>
      </c>
      <c r="D14726" s="98">
        <f t="shared" si="1369"/>
        <v>204</v>
      </c>
      <c r="E14726" s="98">
        <f t="shared" si="1370"/>
        <v>92</v>
      </c>
      <c r="F14726" s="397">
        <f>F14724+(E14726-E14724)*(F14727-F14724)/(E14727-E14724)</f>
        <v>5.1153666666666666</v>
      </c>
      <c r="G14726" s="98">
        <v>15</v>
      </c>
      <c r="H14726" s="491">
        <f>H14724+(E14726-E14724)*(H14727-H14724)/(E14727-E14724)</f>
        <v>0.41049966666666665</v>
      </c>
      <c r="I14726" s="492">
        <f>I14724+(E14726-E14724)*(I14727-I14724)/(E14727-E14724)</f>
        <v>12.4</v>
      </c>
      <c r="J14726" s="397">
        <f>J14724+(E14726-E14724)*(J14727-J14724)/(E14727-E14724)</f>
        <v>0.26456666666666667</v>
      </c>
      <c r="K14726" s="469">
        <f t="shared" si="1363"/>
        <v>12.461317467574071</v>
      </c>
      <c r="L14726" s="469">
        <f t="shared" si="1364"/>
        <v>6.1317467574070861E-2</v>
      </c>
    </row>
    <row r="14727" spans="1:12">
      <c r="A14727" s="480" t="str">
        <f t="shared" si="1368"/>
        <v>D800-120</v>
      </c>
      <c r="B14727" s="480">
        <f t="shared" si="1366"/>
        <v>17</v>
      </c>
      <c r="C14727" s="480">
        <f t="shared" si="1367"/>
        <v>0</v>
      </c>
      <c r="D14727" s="480">
        <f t="shared" si="1369"/>
        <v>204</v>
      </c>
      <c r="E14727" s="480">
        <f t="shared" si="1370"/>
        <v>93</v>
      </c>
      <c r="F14727" s="484">
        <v>5.1250999999999998</v>
      </c>
      <c r="G14727" s="480">
        <v>15</v>
      </c>
      <c r="H14727" s="482">
        <v>0.40950999999999999</v>
      </c>
      <c r="I14727" s="483">
        <v>12.4</v>
      </c>
      <c r="J14727" s="484">
        <v>0.26200000000000001</v>
      </c>
      <c r="K14727" s="469">
        <f t="shared" si="1363"/>
        <v>12.515201093990379</v>
      </c>
      <c r="L14727" s="469">
        <f t="shared" si="1364"/>
        <v>0.11520109399037892</v>
      </c>
    </row>
    <row r="14728" spans="1:12">
      <c r="A14728" s="98" t="str">
        <f t="shared" si="1368"/>
        <v>D800-120</v>
      </c>
      <c r="B14728" s="98">
        <f t="shared" si="1366"/>
        <v>17</v>
      </c>
      <c r="C14728" s="98">
        <f t="shared" si="1367"/>
        <v>0</v>
      </c>
      <c r="D14728" s="98">
        <f t="shared" si="1369"/>
        <v>204</v>
      </c>
      <c r="E14728" s="98">
        <f t="shared" si="1370"/>
        <v>94</v>
      </c>
      <c r="F14728" s="397">
        <f>F14727+(E14728-E14727)*(F14730-F14727)/(E14730-E14727)</f>
        <v>5.1347666666666667</v>
      </c>
      <c r="G14728" s="98">
        <v>15</v>
      </c>
      <c r="H14728" s="491">
        <f>H14727+(E14728-E14727)*(H14730-H14727)/(E14730-E14727)</f>
        <v>0.40851666666666664</v>
      </c>
      <c r="I14728" s="492">
        <f>I14727+(E14728-E14727)*(I14730-I14727)/(E14730-E14727)</f>
        <v>12.5</v>
      </c>
      <c r="J14728" s="397">
        <f>J14727+(E14728-E14727)*(J14730-J14727)/(E14730-E14727)</f>
        <v>0.25943333333333335</v>
      </c>
      <c r="K14728" s="469">
        <f t="shared" si="1363"/>
        <v>12.569295418383584</v>
      </c>
      <c r="L14728" s="469">
        <f t="shared" si="1364"/>
        <v>6.9295418383584106E-2</v>
      </c>
    </row>
    <row r="14729" spans="1:12">
      <c r="A14729" s="98" t="str">
        <f t="shared" si="1368"/>
        <v>D800-120</v>
      </c>
      <c r="B14729" s="98">
        <f t="shared" si="1366"/>
        <v>17</v>
      </c>
      <c r="C14729" s="98">
        <f t="shared" si="1367"/>
        <v>0</v>
      </c>
      <c r="D14729" s="98">
        <f t="shared" si="1369"/>
        <v>204</v>
      </c>
      <c r="E14729" s="98">
        <f t="shared" si="1370"/>
        <v>95</v>
      </c>
      <c r="F14729" s="397">
        <f>F14727+(E14729-E14727)*(F14730-F14727)/(E14730-E14727)</f>
        <v>5.1444333333333327</v>
      </c>
      <c r="G14729" s="98">
        <v>15</v>
      </c>
      <c r="H14729" s="491">
        <f>H14727+(E14729-E14727)*(H14730-H14727)/(E14730-E14727)</f>
        <v>0.40752333333333335</v>
      </c>
      <c r="I14729" s="492">
        <f>I14727+(E14729-E14727)*(I14730-I14727)/(E14730-E14727)</f>
        <v>12.6</v>
      </c>
      <c r="J14729" s="397">
        <f>J14727+(E14729-E14727)*(J14730-J14727)/(E14730-E14727)</f>
        <v>0.25686666666666669</v>
      </c>
      <c r="K14729" s="469">
        <f t="shared" si="1363"/>
        <v>12.623653451336118</v>
      </c>
      <c r="L14729" s="469">
        <f t="shared" si="1364"/>
        <v>2.3653451336118181E-2</v>
      </c>
    </row>
    <row r="14730" spans="1:12">
      <c r="A14730" s="480" t="str">
        <f t="shared" si="1368"/>
        <v>D800-120</v>
      </c>
      <c r="B14730" s="480">
        <f t="shared" si="1366"/>
        <v>17</v>
      </c>
      <c r="C14730" s="480">
        <f t="shared" si="1367"/>
        <v>0</v>
      </c>
      <c r="D14730" s="480">
        <f t="shared" si="1369"/>
        <v>204</v>
      </c>
      <c r="E14730" s="480">
        <f t="shared" si="1370"/>
        <v>96</v>
      </c>
      <c r="F14730" s="484">
        <v>5.1540999999999997</v>
      </c>
      <c r="G14730" s="480">
        <v>15</v>
      </c>
      <c r="H14730" s="482">
        <v>0.40653</v>
      </c>
      <c r="I14730" s="483">
        <v>12.7</v>
      </c>
      <c r="J14730" s="484">
        <v>0.25430000000000003</v>
      </c>
      <c r="K14730" s="469">
        <f t="shared" si="1363"/>
        <v>12.678277125919365</v>
      </c>
      <c r="L14730" s="469">
        <f t="shared" si="1364"/>
        <v>-2.1722874080634114E-2</v>
      </c>
    </row>
    <row r="14731" spans="1:12">
      <c r="A14731" s="98" t="str">
        <f t="shared" si="1368"/>
        <v>D800-120</v>
      </c>
      <c r="B14731" s="98">
        <f t="shared" si="1366"/>
        <v>17</v>
      </c>
      <c r="C14731" s="98">
        <f t="shared" si="1367"/>
        <v>0</v>
      </c>
      <c r="D14731" s="98">
        <f t="shared" si="1369"/>
        <v>204</v>
      </c>
      <c r="E14731" s="98">
        <f t="shared" si="1370"/>
        <v>97</v>
      </c>
      <c r="F14731" s="397">
        <f>F14730+(E14731-E14730)*(F14733-F14730)/(E14733-E14730)</f>
        <v>5.1637333333333331</v>
      </c>
      <c r="G14731" s="98">
        <v>15</v>
      </c>
      <c r="H14731" s="491">
        <f>H14730+(E14731-E14730)*(H14733-H14730)/(E14733-E14730)</f>
        <v>0.40553266666666665</v>
      </c>
      <c r="I14731" s="492">
        <f>I14730+(E14731-E14730)*(I14733-I14730)/(E14733-E14730)</f>
        <v>12.733333333333333</v>
      </c>
      <c r="J14731" s="397">
        <f>J14730+(E14731-E14730)*(J14733-J14730)/(E14733-E14730)</f>
        <v>0.25173333333333336</v>
      </c>
      <c r="K14731" s="469">
        <f t="shared" ref="K14731:K14794" si="1371">F14731/H14731</f>
        <v>12.733211792227177</v>
      </c>
      <c r="L14731" s="469">
        <f t="shared" ref="L14731:L14794" si="1372">K14731-I14731</f>
        <v>-1.2154110615547609E-4</v>
      </c>
    </row>
    <row r="14732" spans="1:12">
      <c r="A14732" s="98" t="str">
        <f t="shared" si="1368"/>
        <v>D800-120</v>
      </c>
      <c r="B14732" s="98">
        <f t="shared" si="1366"/>
        <v>17</v>
      </c>
      <c r="C14732" s="98">
        <f t="shared" si="1367"/>
        <v>0</v>
      </c>
      <c r="D14732" s="98">
        <f t="shared" si="1369"/>
        <v>204</v>
      </c>
      <c r="E14732" s="98">
        <f t="shared" si="1370"/>
        <v>98</v>
      </c>
      <c r="F14732" s="397">
        <f>F14730+(E14732-E14730)*(F14733-F14730)/(E14733-E14730)</f>
        <v>5.1733666666666664</v>
      </c>
      <c r="G14732" s="98">
        <v>15</v>
      </c>
      <c r="H14732" s="491">
        <f>H14730+(E14732-E14730)*(H14733-H14730)/(E14733-E14730)</f>
        <v>0.40453533333333336</v>
      </c>
      <c r="I14732" s="492">
        <f>I14730+(E14732-E14730)*(I14733-I14730)/(E14733-E14730)</f>
        <v>12.766666666666667</v>
      </c>
      <c r="J14732" s="397">
        <f>J14730+(E14732-E14730)*(J14733-J14730)/(E14733-E14730)</f>
        <v>0.24916666666666668</v>
      </c>
      <c r="K14732" s="469">
        <f t="shared" si="1371"/>
        <v>12.788417328193828</v>
      </c>
      <c r="L14732" s="469">
        <f t="shared" si="1372"/>
        <v>2.1750661527160986E-2</v>
      </c>
    </row>
    <row r="14733" spans="1:12">
      <c r="A14733" s="480" t="str">
        <f t="shared" si="1368"/>
        <v>D800-120</v>
      </c>
      <c r="B14733" s="480">
        <f t="shared" si="1366"/>
        <v>17</v>
      </c>
      <c r="C14733" s="480">
        <f t="shared" si="1367"/>
        <v>0</v>
      </c>
      <c r="D14733" s="480">
        <f t="shared" si="1369"/>
        <v>204</v>
      </c>
      <c r="E14733" s="480">
        <f t="shared" si="1370"/>
        <v>99</v>
      </c>
      <c r="F14733" s="484">
        <v>5.1829999999999998</v>
      </c>
      <c r="G14733" s="480">
        <v>15</v>
      </c>
      <c r="H14733" s="482">
        <v>0.40353800000000001</v>
      </c>
      <c r="I14733" s="483">
        <v>12.8</v>
      </c>
      <c r="J14733" s="484">
        <v>0.24660000000000001</v>
      </c>
      <c r="K14733" s="469">
        <f t="shared" si="1371"/>
        <v>12.843895742160589</v>
      </c>
      <c r="L14733" s="469">
        <f t="shared" si="1372"/>
        <v>4.3895742160588114E-2</v>
      </c>
    </row>
    <row r="14734" spans="1:12">
      <c r="A14734" s="98" t="str">
        <f t="shared" si="1368"/>
        <v>D800-120</v>
      </c>
      <c r="B14734" s="98">
        <f t="shared" si="1366"/>
        <v>17</v>
      </c>
      <c r="C14734" s="98">
        <f t="shared" si="1367"/>
        <v>0</v>
      </c>
      <c r="D14734" s="98">
        <f t="shared" si="1369"/>
        <v>204</v>
      </c>
      <c r="E14734" s="98">
        <f t="shared" si="1370"/>
        <v>100</v>
      </c>
      <c r="F14734" s="397">
        <f>F14733+(E14734-E14733)*(F14736-F14733)/(E14736-E14733)</f>
        <v>5.192566666666667</v>
      </c>
      <c r="G14734" s="98">
        <v>15</v>
      </c>
      <c r="H14734" s="491">
        <f>H14733+(E14734-E14733)*(H14736-H14733)/(E14736-E14733)</f>
        <v>0.40253666666666665</v>
      </c>
      <c r="I14734" s="492">
        <f>I14733+(E14734-E14733)*(I14736-I14733)/(E14736-E14733)</f>
        <v>12.866666666666667</v>
      </c>
      <c r="J14734" s="397">
        <f>J14733+(E14734-E14733)*(J14736-J14733)/(E14736-E14733)</f>
        <v>0.24403333333333335</v>
      </c>
      <c r="K14734" s="469">
        <f t="shared" si="1371"/>
        <v>12.899611629582399</v>
      </c>
      <c r="L14734" s="469">
        <f t="shared" si="1372"/>
        <v>3.2944962915731679E-2</v>
      </c>
    </row>
    <row r="14735" spans="1:12">
      <c r="A14735" s="98" t="str">
        <f t="shared" si="1368"/>
        <v>D800-120</v>
      </c>
      <c r="B14735" s="98">
        <f t="shared" si="1366"/>
        <v>17</v>
      </c>
      <c r="C14735" s="98">
        <f t="shared" si="1367"/>
        <v>0</v>
      </c>
      <c r="D14735" s="98">
        <f t="shared" si="1369"/>
        <v>204</v>
      </c>
      <c r="E14735" s="98">
        <f t="shared" si="1370"/>
        <v>101</v>
      </c>
      <c r="F14735" s="397">
        <f>F14733+(E14735-E14733)*(F14736-F14733)/(E14736-E14733)</f>
        <v>5.2021333333333333</v>
      </c>
      <c r="G14735" s="98">
        <v>15</v>
      </c>
      <c r="H14735" s="491">
        <f>H14733+(E14735-E14733)*(H14736-H14733)/(E14736-E14733)</f>
        <v>0.40153533333333336</v>
      </c>
      <c r="I14735" s="492">
        <f>I14733+(E14735-E14733)*(I14736-I14733)/(E14736-E14733)</f>
        <v>12.933333333333334</v>
      </c>
      <c r="J14735" s="397">
        <f>J14733+(E14735-E14733)*(J14736-J14733)/(E14736-E14733)</f>
        <v>0.24146666666666666</v>
      </c>
      <c r="K14735" s="469">
        <f t="shared" si="1371"/>
        <v>12.955605401268132</v>
      </c>
      <c r="L14735" s="469">
        <f t="shared" si="1372"/>
        <v>2.2272067934798301E-2</v>
      </c>
    </row>
    <row r="14736" spans="1:12">
      <c r="A14736" s="480" t="str">
        <f t="shared" si="1368"/>
        <v>D800-120</v>
      </c>
      <c r="B14736" s="480">
        <f t="shared" si="1366"/>
        <v>17</v>
      </c>
      <c r="C14736" s="480">
        <f t="shared" si="1367"/>
        <v>0</v>
      </c>
      <c r="D14736" s="480">
        <f t="shared" si="1369"/>
        <v>204</v>
      </c>
      <c r="E14736" s="480">
        <f t="shared" si="1370"/>
        <v>102</v>
      </c>
      <c r="F14736" s="484">
        <v>5.2117000000000004</v>
      </c>
      <c r="G14736" s="480">
        <v>15</v>
      </c>
      <c r="H14736" s="482">
        <v>0.400534</v>
      </c>
      <c r="I14736" s="483">
        <v>13</v>
      </c>
      <c r="J14736" s="484">
        <v>0.2389</v>
      </c>
      <c r="K14736" s="469">
        <f t="shared" si="1371"/>
        <v>13.011879141346304</v>
      </c>
      <c r="L14736" s="469">
        <f t="shared" si="1372"/>
        <v>1.1879141346303967E-2</v>
      </c>
    </row>
    <row r="14737" spans="1:12">
      <c r="A14737" s="98" t="str">
        <f t="shared" si="1368"/>
        <v>D800-120</v>
      </c>
      <c r="B14737" s="98">
        <f t="shared" si="1366"/>
        <v>17</v>
      </c>
      <c r="C14737" s="98">
        <f t="shared" si="1367"/>
        <v>0</v>
      </c>
      <c r="D14737" s="98">
        <f t="shared" si="1369"/>
        <v>204</v>
      </c>
      <c r="E14737" s="98">
        <f t="shared" si="1370"/>
        <v>103</v>
      </c>
      <c r="F14737" s="397">
        <f>F14736+(E14737-E14736)*(F14739-F14736)/(E14739-E14736)</f>
        <v>5.2212000000000005</v>
      </c>
      <c r="G14737" s="98">
        <v>15</v>
      </c>
      <c r="H14737" s="491">
        <f>H14736+(E14737-E14736)*(H14739-H14736)/(E14739-E14736)</f>
        <v>0.39952766666666667</v>
      </c>
      <c r="I14737" s="492">
        <f>I14736+(E14737-E14736)*(I14739-I14736)/(E14739-E14736)</f>
        <v>13.066666666666666</v>
      </c>
      <c r="J14737" s="397">
        <f>J14736+(E14737-E14736)*(J14739-J14736)/(E14739-E14736)</f>
        <v>0.23633333333333334</v>
      </c>
      <c r="K14737" s="469">
        <f t="shared" si="1371"/>
        <v>13.068431639694541</v>
      </c>
      <c r="L14737" s="469">
        <f t="shared" si="1372"/>
        <v>1.7649730278748166E-3</v>
      </c>
    </row>
    <row r="14738" spans="1:12">
      <c r="A14738" s="98" t="str">
        <f t="shared" si="1368"/>
        <v>D800-120</v>
      </c>
      <c r="B14738" s="98">
        <f t="shared" si="1366"/>
        <v>17</v>
      </c>
      <c r="C14738" s="98">
        <f t="shared" si="1367"/>
        <v>0</v>
      </c>
      <c r="D14738" s="98">
        <f t="shared" si="1369"/>
        <v>204</v>
      </c>
      <c r="E14738" s="98">
        <f t="shared" si="1370"/>
        <v>104</v>
      </c>
      <c r="F14738" s="397">
        <f>F14736+(E14738-E14736)*(F14739-F14736)/(E14739-E14736)</f>
        <v>5.2306999999999997</v>
      </c>
      <c r="G14738" s="98">
        <v>15</v>
      </c>
      <c r="H14738" s="491">
        <f>H14736+(E14738-E14736)*(H14739-H14736)/(E14739-E14736)</f>
        <v>0.39852133333333334</v>
      </c>
      <c r="I14738" s="492">
        <f>I14736+(E14738-E14736)*(I14739-I14736)/(E14739-E14736)</f>
        <v>13.133333333333333</v>
      </c>
      <c r="J14738" s="397">
        <f>J14736+(E14738-E14736)*(J14739-J14736)/(E14739-E14736)</f>
        <v>0.23376666666666665</v>
      </c>
      <c r="K14738" s="469">
        <f t="shared" si="1371"/>
        <v>13.125269747165353</v>
      </c>
      <c r="L14738" s="469">
        <f t="shared" si="1372"/>
        <v>-8.0635861679798637E-3</v>
      </c>
    </row>
    <row r="14739" spans="1:12">
      <c r="A14739" s="480" t="str">
        <f t="shared" si="1368"/>
        <v>D800-120</v>
      </c>
      <c r="B14739" s="480">
        <f t="shared" si="1366"/>
        <v>17</v>
      </c>
      <c r="C14739" s="480">
        <f t="shared" si="1367"/>
        <v>0</v>
      </c>
      <c r="D14739" s="480">
        <f t="shared" si="1369"/>
        <v>204</v>
      </c>
      <c r="E14739" s="480">
        <f t="shared" si="1370"/>
        <v>105</v>
      </c>
      <c r="F14739" s="484">
        <v>5.2401999999999997</v>
      </c>
      <c r="G14739" s="480">
        <v>15</v>
      </c>
      <c r="H14739" s="482">
        <v>0.39751500000000001</v>
      </c>
      <c r="I14739" s="483">
        <v>13.2</v>
      </c>
      <c r="J14739" s="484">
        <v>0.23119999999999999</v>
      </c>
      <c r="K14739" s="469">
        <f t="shared" si="1371"/>
        <v>13.182395632869198</v>
      </c>
      <c r="L14739" s="469">
        <f t="shared" si="1372"/>
        <v>-1.7604367130800824E-2</v>
      </c>
    </row>
    <row r="14740" spans="1:12">
      <c r="A14740" s="98" t="str">
        <f t="shared" si="1368"/>
        <v>D800-120</v>
      </c>
      <c r="B14740" s="98">
        <f t="shared" si="1366"/>
        <v>17</v>
      </c>
      <c r="C14740" s="98">
        <f t="shared" si="1367"/>
        <v>0</v>
      </c>
      <c r="D14740" s="98">
        <f t="shared" si="1369"/>
        <v>204</v>
      </c>
      <c r="E14740" s="98">
        <f t="shared" si="1370"/>
        <v>106</v>
      </c>
      <c r="F14740" s="397">
        <f>F14739+(E14740-E14739)*(F14742-F14739)/(E14742-E14739)</f>
        <v>5.2496666666666663</v>
      </c>
      <c r="G14740" s="98">
        <v>15</v>
      </c>
      <c r="H14740" s="491">
        <f>H14739+(E14740-E14739)*(H14742-H14739)/(E14742-E14739)</f>
        <v>0.39650400000000002</v>
      </c>
      <c r="I14740" s="492">
        <f>I14739+(E14740-E14739)*(I14742-I14739)/(E14742-E14739)</f>
        <v>13.266666666666666</v>
      </c>
      <c r="J14740" s="397">
        <f>J14739+(E14740-E14739)*(J14742-J14739)/(E14742-E14739)</f>
        <v>0.22863333333333333</v>
      </c>
      <c r="K14740" s="469">
        <f t="shared" si="1371"/>
        <v>13.239883246238792</v>
      </c>
      <c r="L14740" s="469">
        <f t="shared" si="1372"/>
        <v>-2.678342042787385E-2</v>
      </c>
    </row>
    <row r="14741" spans="1:12">
      <c r="A14741" s="98" t="str">
        <f t="shared" si="1368"/>
        <v>D800-120</v>
      </c>
      <c r="B14741" s="98">
        <f t="shared" si="1366"/>
        <v>17</v>
      </c>
      <c r="C14741" s="98">
        <f t="shared" si="1367"/>
        <v>0</v>
      </c>
      <c r="D14741" s="98">
        <f t="shared" si="1369"/>
        <v>204</v>
      </c>
      <c r="E14741" s="98">
        <f t="shared" si="1370"/>
        <v>107</v>
      </c>
      <c r="F14741" s="397">
        <f>F14739+(E14741-E14739)*(F14742-F14739)/(E14742-E14739)</f>
        <v>5.2591333333333337</v>
      </c>
      <c r="G14741" s="98">
        <v>15</v>
      </c>
      <c r="H14741" s="491">
        <f>H14739+(E14741-E14739)*(H14742-H14739)/(E14742-E14739)</f>
        <v>0.39549299999999998</v>
      </c>
      <c r="I14741" s="492">
        <f>I14739+(E14741-E14739)*(I14742-I14739)/(E14742-E14739)</f>
        <v>13.333333333333334</v>
      </c>
      <c r="J14741" s="397">
        <f>J14739+(E14741-E14739)*(J14742-J14739)/(E14742-E14739)</f>
        <v>0.22606666666666667</v>
      </c>
      <c r="K14741" s="469">
        <f t="shared" si="1371"/>
        <v>13.297664771142179</v>
      </c>
      <c r="L14741" s="469">
        <f t="shared" si="1372"/>
        <v>-3.5668562191155218E-2</v>
      </c>
    </row>
    <row r="14742" spans="1:12">
      <c r="A14742" s="480" t="str">
        <f t="shared" si="1368"/>
        <v>D800-120</v>
      </c>
      <c r="B14742" s="480">
        <f t="shared" si="1366"/>
        <v>17</v>
      </c>
      <c r="C14742" s="480">
        <f t="shared" si="1367"/>
        <v>0</v>
      </c>
      <c r="D14742" s="480">
        <f t="shared" si="1369"/>
        <v>204</v>
      </c>
      <c r="E14742" s="480">
        <f t="shared" si="1370"/>
        <v>108</v>
      </c>
      <c r="F14742" s="484">
        <v>5.2686000000000002</v>
      </c>
      <c r="G14742" s="480">
        <v>15</v>
      </c>
      <c r="H14742" s="482">
        <v>0.394482</v>
      </c>
      <c r="I14742" s="483">
        <v>13.4</v>
      </c>
      <c r="J14742" s="484">
        <v>0.2235</v>
      </c>
      <c r="K14742" s="469">
        <f t="shared" si="1371"/>
        <v>13.355742467336913</v>
      </c>
      <c r="L14742" s="469">
        <f t="shared" si="1372"/>
        <v>-4.4257532663086963E-2</v>
      </c>
    </row>
    <row r="14743" spans="1:12">
      <c r="A14743" s="98" t="str">
        <f t="shared" si="1368"/>
        <v>D800-120</v>
      </c>
      <c r="B14743" s="98">
        <f t="shared" si="1366"/>
        <v>17</v>
      </c>
      <c r="C14743" s="98">
        <f t="shared" si="1367"/>
        <v>0</v>
      </c>
      <c r="D14743" s="98">
        <f t="shared" ref="D14743:D14754" si="1373">D14742</f>
        <v>204</v>
      </c>
      <c r="E14743" s="98">
        <f t="shared" si="1370"/>
        <v>109</v>
      </c>
      <c r="F14743" s="397">
        <f>F14742+(E14743-E14742)*(F14745-F14742)/(E14745-E14742)</f>
        <v>5.2780333333333331</v>
      </c>
      <c r="G14743" s="98">
        <v>15</v>
      </c>
      <c r="H14743" s="491">
        <f>H14742+(E14743-E14742)*(H14745-H14742)/(E14745-E14742)</f>
        <v>0.39346599999999998</v>
      </c>
      <c r="I14743" s="492">
        <f>I14742+(E14743-E14742)*(I14745-I14742)/(E14745-E14742)</f>
        <v>13.433333333333334</v>
      </c>
      <c r="J14743" s="397">
        <f>J14742+(E14743-E14742)*(J14745-J14742)/(E14745-E14742)</f>
        <v>0.22093333333333334</v>
      </c>
      <c r="K14743" s="469">
        <f t="shared" si="1371"/>
        <v>13.414204361579738</v>
      </c>
      <c r="L14743" s="469">
        <f t="shared" si="1372"/>
        <v>-1.9128971753595181E-2</v>
      </c>
    </row>
    <row r="14744" spans="1:12">
      <c r="A14744" s="98" t="str">
        <f t="shared" si="1368"/>
        <v>D800-120</v>
      </c>
      <c r="B14744" s="98">
        <f t="shared" si="1366"/>
        <v>17</v>
      </c>
      <c r="C14744" s="98">
        <f t="shared" si="1367"/>
        <v>0</v>
      </c>
      <c r="D14744" s="98">
        <f t="shared" si="1373"/>
        <v>204</v>
      </c>
      <c r="E14744" s="98">
        <f t="shared" si="1370"/>
        <v>110</v>
      </c>
      <c r="F14744" s="397">
        <f>F14742+(E14744-E14742)*(F14745-F14742)/(E14745-E14742)</f>
        <v>5.287466666666667</v>
      </c>
      <c r="G14744" s="98">
        <v>15</v>
      </c>
      <c r="H14744" s="491">
        <f>H14742+(E14744-E14742)*(H14745-H14742)/(E14745-E14742)</f>
        <v>0.39245000000000002</v>
      </c>
      <c r="I14744" s="492">
        <f>I14742+(E14744-E14742)*(I14745-I14742)/(E14745-E14742)</f>
        <v>13.466666666666667</v>
      </c>
      <c r="J14744" s="397">
        <f>J14742+(E14744-E14742)*(J14745-J14742)/(E14745-E14742)</f>
        <v>0.21836666666666665</v>
      </c>
      <c r="K14744" s="469">
        <f t="shared" si="1371"/>
        <v>13.47296895570561</v>
      </c>
      <c r="L14744" s="469">
        <f t="shared" si="1372"/>
        <v>6.3022890389436981E-3</v>
      </c>
    </row>
    <row r="14745" spans="1:12">
      <c r="A14745" s="480" t="str">
        <f t="shared" si="1368"/>
        <v>D800-120</v>
      </c>
      <c r="B14745" s="480">
        <f t="shared" si="1366"/>
        <v>17</v>
      </c>
      <c r="C14745" s="480">
        <f t="shared" si="1367"/>
        <v>0</v>
      </c>
      <c r="D14745" s="480">
        <f t="shared" si="1373"/>
        <v>204</v>
      </c>
      <c r="E14745" s="480">
        <f t="shared" si="1370"/>
        <v>111</v>
      </c>
      <c r="F14745" s="484">
        <v>5.2968999999999999</v>
      </c>
      <c r="G14745" s="480">
        <v>15</v>
      </c>
      <c r="H14745" s="482">
        <v>0.391434</v>
      </c>
      <c r="I14745" s="483">
        <v>13.5</v>
      </c>
      <c r="J14745" s="484">
        <v>0.21579999999999999</v>
      </c>
      <c r="K14745" s="469">
        <f t="shared" si="1371"/>
        <v>13.532038606763848</v>
      </c>
      <c r="L14745" s="469">
        <f t="shared" si="1372"/>
        <v>3.2038606763848065E-2</v>
      </c>
    </row>
    <row r="14746" spans="1:12">
      <c r="A14746" s="98" t="str">
        <f t="shared" si="1368"/>
        <v>D800-120</v>
      </c>
      <c r="B14746" s="98">
        <f t="shared" si="1366"/>
        <v>17</v>
      </c>
      <c r="C14746" s="98">
        <f t="shared" si="1367"/>
        <v>0</v>
      </c>
      <c r="D14746" s="98">
        <f t="shared" si="1373"/>
        <v>204</v>
      </c>
      <c r="E14746" s="98">
        <f t="shared" si="1370"/>
        <v>112</v>
      </c>
      <c r="F14746" s="397">
        <f>F14745+(E14746-E14745)*(F14748-F14745)/(E14748-E14745)</f>
        <v>5.3062666666666667</v>
      </c>
      <c r="G14746" s="98">
        <v>15</v>
      </c>
      <c r="H14746" s="491">
        <f>H14745+(E14746-E14745)*(H14748-H14745)/(E14748-E14745)</f>
        <v>0.39041266666666669</v>
      </c>
      <c r="I14746" s="492">
        <f>I14745+(E14746-E14745)*(I14748-I14745)/(E14748-E14745)</f>
        <v>13.566666666666666</v>
      </c>
      <c r="J14746" s="397">
        <f>J14745+(E14746-E14745)*(J14748-J14745)/(E14748-E14745)</f>
        <v>0.21323333333333333</v>
      </c>
      <c r="K14746" s="469">
        <f t="shared" si="1371"/>
        <v>13.591430605905886</v>
      </c>
      <c r="L14746" s="469">
        <f t="shared" si="1372"/>
        <v>2.4763939239219823E-2</v>
      </c>
    </row>
    <row r="14747" spans="1:12">
      <c r="A14747" s="98" t="str">
        <f t="shared" si="1368"/>
        <v>D800-120</v>
      </c>
      <c r="B14747" s="98">
        <f t="shared" si="1366"/>
        <v>17</v>
      </c>
      <c r="C14747" s="98">
        <f t="shared" si="1367"/>
        <v>0</v>
      </c>
      <c r="D14747" s="98">
        <f t="shared" si="1373"/>
        <v>204</v>
      </c>
      <c r="E14747" s="98">
        <f t="shared" si="1370"/>
        <v>113</v>
      </c>
      <c r="F14747" s="397">
        <f>F14745+(E14747-E14745)*(F14748-F14745)/(E14748-E14745)</f>
        <v>5.3156333333333334</v>
      </c>
      <c r="G14747" s="98">
        <v>15</v>
      </c>
      <c r="H14747" s="491">
        <f>H14745+(E14747-E14745)*(H14748-H14745)/(E14748-E14745)</f>
        <v>0.38939133333333331</v>
      </c>
      <c r="I14747" s="492">
        <f>I14745+(E14747-E14745)*(I14748-I14745)/(E14748-E14745)</f>
        <v>13.633333333333333</v>
      </c>
      <c r="J14747" s="397">
        <f>J14745+(E14747-E14745)*(J14748-J14745)/(E14748-E14745)</f>
        <v>0.21066666666666667</v>
      </c>
      <c r="K14747" s="469">
        <f t="shared" si="1371"/>
        <v>13.651134163232534</v>
      </c>
      <c r="L14747" s="469">
        <f t="shared" si="1372"/>
        <v>1.7800829899201176E-2</v>
      </c>
    </row>
    <row r="14748" spans="1:12">
      <c r="A14748" s="480" t="str">
        <f t="shared" si="1368"/>
        <v>D800-120</v>
      </c>
      <c r="B14748" s="480">
        <f t="shared" si="1366"/>
        <v>17</v>
      </c>
      <c r="C14748" s="480">
        <f t="shared" si="1367"/>
        <v>0</v>
      </c>
      <c r="D14748" s="480">
        <f t="shared" si="1373"/>
        <v>204</v>
      </c>
      <c r="E14748" s="480">
        <f t="shared" si="1370"/>
        <v>114</v>
      </c>
      <c r="F14748" s="484">
        <v>5.3250000000000002</v>
      </c>
      <c r="G14748" s="480">
        <v>15</v>
      </c>
      <c r="H14748" s="482">
        <v>0.38836999999999999</v>
      </c>
      <c r="I14748" s="483">
        <v>13.7</v>
      </c>
      <c r="J14748" s="484">
        <v>0.20810000000000001</v>
      </c>
      <c r="K14748" s="469">
        <f t="shared" si="1371"/>
        <v>13.711151736745887</v>
      </c>
      <c r="L14748" s="469">
        <f t="shared" si="1372"/>
        <v>1.115173674588732E-2</v>
      </c>
    </row>
    <row r="14749" spans="1:12">
      <c r="A14749" s="98" t="str">
        <f t="shared" si="1368"/>
        <v>D800-120</v>
      </c>
      <c r="B14749" s="98">
        <f t="shared" si="1366"/>
        <v>17</v>
      </c>
      <c r="C14749" s="98">
        <f t="shared" si="1367"/>
        <v>0</v>
      </c>
      <c r="D14749" s="98">
        <f t="shared" si="1373"/>
        <v>204</v>
      </c>
      <c r="E14749" s="98">
        <f t="shared" si="1370"/>
        <v>115</v>
      </c>
      <c r="F14749" s="397">
        <f>F14748+(E14749-E14748)*(F14751-F14748)/(E14751-E14748)</f>
        <v>5.3342999999999998</v>
      </c>
      <c r="G14749" s="98">
        <v>15</v>
      </c>
      <c r="H14749" s="491">
        <f>H14748+(E14749-E14748)*(H14751-H14748)/(E14751-E14748)</f>
        <v>0.38734266666666667</v>
      </c>
      <c r="I14749" s="492">
        <f>I14748+(E14749-E14748)*(I14751-I14748)/(E14751-E14748)</f>
        <v>13.766666666666666</v>
      </c>
      <c r="J14749" s="397">
        <f>J14748+(E14749-E14748)*(J14751-J14748)/(E14751-E14748)</f>
        <v>0.20553333333333335</v>
      </c>
      <c r="K14749" s="469">
        <f t="shared" si="1371"/>
        <v>13.77152702000296</v>
      </c>
      <c r="L14749" s="469">
        <f t="shared" si="1372"/>
        <v>4.8603533362943097E-3</v>
      </c>
    </row>
    <row r="14750" spans="1:12">
      <c r="A14750" s="98" t="str">
        <f t="shared" si="1368"/>
        <v>D800-120</v>
      </c>
      <c r="B14750" s="98">
        <f t="shared" si="1366"/>
        <v>17</v>
      </c>
      <c r="C14750" s="98">
        <f t="shared" si="1367"/>
        <v>0</v>
      </c>
      <c r="D14750" s="98">
        <f t="shared" si="1373"/>
        <v>204</v>
      </c>
      <c r="E14750" s="98">
        <f t="shared" si="1370"/>
        <v>116</v>
      </c>
      <c r="F14750" s="397">
        <f>F14748+(E14750-E14748)*(F14751-F14748)/(E14751-E14748)</f>
        <v>5.3436000000000003</v>
      </c>
      <c r="G14750" s="98">
        <v>15</v>
      </c>
      <c r="H14750" s="491">
        <f>H14748+(E14750-E14748)*(H14751-H14748)/(E14751-E14748)</f>
        <v>0.38631533333333334</v>
      </c>
      <c r="I14750" s="492">
        <f>I14748+(E14750-E14748)*(I14751-I14748)/(E14751-E14748)</f>
        <v>13.833333333333334</v>
      </c>
      <c r="J14750" s="397">
        <f>J14748+(E14750-E14748)*(J14751-J14748)/(E14751-E14748)</f>
        <v>0.20296666666666666</v>
      </c>
      <c r="K14750" s="469">
        <f t="shared" si="1371"/>
        <v>13.832223416794225</v>
      </c>
      <c r="L14750" s="469">
        <f t="shared" si="1372"/>
        <v>-1.1099165391090793E-3</v>
      </c>
    </row>
    <row r="14751" spans="1:12">
      <c r="A14751" s="480" t="str">
        <f t="shared" si="1368"/>
        <v>D800-120</v>
      </c>
      <c r="B14751" s="480">
        <f t="shared" si="1366"/>
        <v>17</v>
      </c>
      <c r="C14751" s="480">
        <f t="shared" si="1367"/>
        <v>0</v>
      </c>
      <c r="D14751" s="480">
        <f t="shared" si="1373"/>
        <v>204</v>
      </c>
      <c r="E14751" s="480">
        <f t="shared" si="1370"/>
        <v>117</v>
      </c>
      <c r="F14751" s="484">
        <v>5.3529</v>
      </c>
      <c r="G14751" s="480">
        <v>15</v>
      </c>
      <c r="H14751" s="482">
        <v>0.38528800000000002</v>
      </c>
      <c r="I14751" s="483">
        <v>13.9</v>
      </c>
      <c r="J14751" s="484">
        <v>0.20039999999999999</v>
      </c>
      <c r="K14751" s="469">
        <f t="shared" si="1371"/>
        <v>13.893243495774589</v>
      </c>
      <c r="L14751" s="469">
        <f t="shared" si="1372"/>
        <v>-6.7565042254109642E-3</v>
      </c>
    </row>
    <row r="14752" spans="1:12">
      <c r="A14752" s="98" t="str">
        <f t="shared" si="1368"/>
        <v>D800-120</v>
      </c>
      <c r="B14752" s="98">
        <f t="shared" si="1366"/>
        <v>17</v>
      </c>
      <c r="C14752" s="98">
        <f t="shared" si="1367"/>
        <v>0</v>
      </c>
      <c r="D14752" s="98">
        <f t="shared" si="1373"/>
        <v>204</v>
      </c>
      <c r="E14752" s="98">
        <f t="shared" si="1370"/>
        <v>118</v>
      </c>
      <c r="F14752" s="397">
        <f>F14751+(E14752-E14751)*(F14754-F14751)/(E14754-E14751)</f>
        <v>5.362166666666667</v>
      </c>
      <c r="G14752" s="98">
        <v>15</v>
      </c>
      <c r="H14752" s="491">
        <f>H14751+(E14752-E14751)*(H14754-H14751)/(E14754-E14751)</f>
        <v>0.38425466666666669</v>
      </c>
      <c r="I14752" s="492">
        <f>I14751+(E14752-E14751)*(I14754-I14751)/(E14754-E14751)</f>
        <v>13.966666666666667</v>
      </c>
      <c r="J14752" s="397">
        <f>J14751+(E14752-E14751)*(J14754-J14751)/(E14754-E14751)</f>
        <v>0.19783333333333333</v>
      </c>
      <c r="K14752" s="469">
        <f t="shared" si="1371"/>
        <v>13.954721001002808</v>
      </c>
      <c r="L14752" s="469">
        <f t="shared" si="1372"/>
        <v>-1.1945665663859018E-2</v>
      </c>
    </row>
    <row r="14753" spans="1:12">
      <c r="A14753" s="98" t="str">
        <f t="shared" si="1368"/>
        <v>D800-120</v>
      </c>
      <c r="B14753" s="98">
        <f t="shared" si="1366"/>
        <v>17</v>
      </c>
      <c r="C14753" s="98">
        <f t="shared" si="1367"/>
        <v>0</v>
      </c>
      <c r="D14753" s="98">
        <f t="shared" si="1373"/>
        <v>204</v>
      </c>
      <c r="E14753" s="98">
        <f t="shared" si="1370"/>
        <v>119</v>
      </c>
      <c r="F14753" s="397">
        <f>F14751+(E14753-E14751)*(F14754-F14751)/(E14754-E14751)</f>
        <v>5.3714333333333331</v>
      </c>
      <c r="G14753" s="98">
        <v>15</v>
      </c>
      <c r="H14753" s="491">
        <f>H14751+(E14753-E14751)*(H14754-H14751)/(E14754-E14751)</f>
        <v>0.38322133333333336</v>
      </c>
      <c r="I14753" s="492">
        <f>I14751+(E14753-E14751)*(I14754-I14751)/(E14754-E14751)</f>
        <v>14.033333333333333</v>
      </c>
      <c r="J14753" s="397">
        <f>J14751+(E14753-E14751)*(J14754-J14751)/(E14754-E14751)</f>
        <v>0.19526666666666667</v>
      </c>
      <c r="K14753" s="469">
        <f t="shared" si="1371"/>
        <v>14.016530047039829</v>
      </c>
      <c r="L14753" s="469">
        <f t="shared" si="1372"/>
        <v>-1.6803286293503916E-2</v>
      </c>
    </row>
    <row r="14754" spans="1:12">
      <c r="A14754" s="480" t="str">
        <f t="shared" si="1368"/>
        <v>D800-120</v>
      </c>
      <c r="B14754" s="480">
        <f t="shared" si="1366"/>
        <v>17</v>
      </c>
      <c r="C14754" s="480">
        <f t="shared" si="1367"/>
        <v>0</v>
      </c>
      <c r="D14754" s="480">
        <f t="shared" si="1373"/>
        <v>204</v>
      </c>
      <c r="E14754" s="480">
        <f t="shared" si="1370"/>
        <v>120</v>
      </c>
      <c r="F14754" s="484">
        <v>5.3807</v>
      </c>
      <c r="G14754" s="480">
        <v>15</v>
      </c>
      <c r="H14754" s="482">
        <v>0.38218800000000003</v>
      </c>
      <c r="I14754" s="483">
        <v>14.1</v>
      </c>
      <c r="J14754" s="484">
        <v>0.19270000000000001</v>
      </c>
      <c r="K14754" s="469">
        <f t="shared" si="1371"/>
        <v>14.0786733230766</v>
      </c>
      <c r="L14754" s="469">
        <f t="shared" si="1372"/>
        <v>-2.132667692339929E-2</v>
      </c>
    </row>
    <row r="14755" spans="1:12">
      <c r="A14755" s="480" t="s">
        <v>129</v>
      </c>
      <c r="B14755" s="480">
        <f t="shared" si="1366"/>
        <v>17</v>
      </c>
      <c r="C14755" s="480">
        <f t="shared" si="1367"/>
        <v>6</v>
      </c>
      <c r="D14755" s="480">
        <v>210</v>
      </c>
      <c r="E14755" s="480">
        <v>12</v>
      </c>
      <c r="F14755" s="484">
        <v>4.2671999999999999</v>
      </c>
      <c r="G14755" s="480">
        <v>15</v>
      </c>
      <c r="H14755" s="482">
        <v>0.47627199999999997</v>
      </c>
      <c r="I14755" s="483">
        <v>9</v>
      </c>
      <c r="J14755" s="484">
        <v>0.4582</v>
      </c>
      <c r="K14755" s="469">
        <f t="shared" si="1371"/>
        <v>8.9595861188564516</v>
      </c>
      <c r="L14755" s="469">
        <f t="shared" si="1372"/>
        <v>-4.041388114354838E-2</v>
      </c>
    </row>
    <row r="14756" spans="1:12">
      <c r="A14756" s="98" t="str">
        <f t="shared" ref="A14756:A14819" si="1374">A14755</f>
        <v>D800-120</v>
      </c>
      <c r="B14756" s="98">
        <f t="shared" si="1366"/>
        <v>17</v>
      </c>
      <c r="C14756" s="98">
        <f t="shared" si="1367"/>
        <v>6</v>
      </c>
      <c r="D14756" s="98">
        <f t="shared" ref="D14756:D14787" si="1375">D14755</f>
        <v>210</v>
      </c>
      <c r="E14756" s="98">
        <f t="shared" ref="E14756:E14819" si="1376">E14755+1</f>
        <v>13</v>
      </c>
      <c r="F14756" s="397">
        <f>F14755+(E14756-E14755)*(F14758-F14755)/(E14758-E14755)</f>
        <v>4.278833333333333</v>
      </c>
      <c r="G14756" s="98">
        <v>15</v>
      </c>
      <c r="H14756" s="491">
        <f>H14755+(E14756-E14755)*(H14758-H14755)/(E14758-E14755)</f>
        <v>0.47536566666666663</v>
      </c>
      <c r="I14756" s="492">
        <f>I14755+(E14756-E14755)*(I14758-I14755)/(E14758-E14755)</f>
        <v>9.0333333333333332</v>
      </c>
      <c r="J14756" s="397">
        <f>J14755+(E14756-E14755)*(J14758-J14755)/(E14758-E14755)</f>
        <v>0.45576666666666665</v>
      </c>
      <c r="K14756" s="469">
        <f t="shared" si="1371"/>
        <v>9.0011408761115135</v>
      </c>
      <c r="L14756" s="469">
        <f t="shared" si="1372"/>
        <v>-3.2192457221819737E-2</v>
      </c>
    </row>
    <row r="14757" spans="1:12">
      <c r="A14757" s="98" t="str">
        <f t="shared" si="1374"/>
        <v>D800-120</v>
      </c>
      <c r="B14757" s="98">
        <f t="shared" si="1366"/>
        <v>17</v>
      </c>
      <c r="C14757" s="98">
        <f t="shared" si="1367"/>
        <v>6</v>
      </c>
      <c r="D14757" s="98">
        <f t="shared" si="1375"/>
        <v>210</v>
      </c>
      <c r="E14757" s="98">
        <f t="shared" si="1376"/>
        <v>14</v>
      </c>
      <c r="F14757" s="397">
        <f>F14755+(E14757-E14755)*(F14758-F14755)/(E14758-E14755)</f>
        <v>4.2904666666666671</v>
      </c>
      <c r="G14757" s="98">
        <v>15</v>
      </c>
      <c r="H14757" s="491">
        <f>H14755+(E14757-E14755)*(H14758-H14755)/(E14758-E14755)</f>
        <v>0.47445933333333334</v>
      </c>
      <c r="I14757" s="492">
        <f>I14755+(E14757-E14755)*(I14758-I14755)/(E14758-E14755)</f>
        <v>9.0666666666666664</v>
      </c>
      <c r="J14757" s="397">
        <f>J14755+(E14757-E14755)*(J14758-J14755)/(E14758-E14755)</f>
        <v>0.45333333333333337</v>
      </c>
      <c r="K14757" s="469">
        <f t="shared" si="1371"/>
        <v>9.0428543928598035</v>
      </c>
      <c r="L14757" s="469">
        <f t="shared" si="1372"/>
        <v>-2.3812273806862905E-2</v>
      </c>
    </row>
    <row r="14758" spans="1:12">
      <c r="A14758" s="480" t="str">
        <f t="shared" si="1374"/>
        <v>D800-120</v>
      </c>
      <c r="B14758" s="480">
        <f t="shared" si="1366"/>
        <v>17</v>
      </c>
      <c r="C14758" s="480">
        <f t="shared" si="1367"/>
        <v>6</v>
      </c>
      <c r="D14758" s="480">
        <f t="shared" si="1375"/>
        <v>210</v>
      </c>
      <c r="E14758" s="480">
        <f t="shared" si="1376"/>
        <v>15</v>
      </c>
      <c r="F14758" s="484">
        <v>4.3021000000000003</v>
      </c>
      <c r="G14758" s="480">
        <v>15</v>
      </c>
      <c r="H14758" s="482">
        <v>0.473553</v>
      </c>
      <c r="I14758" s="483">
        <v>9.1</v>
      </c>
      <c r="J14758" s="484">
        <v>0.45090000000000002</v>
      </c>
      <c r="K14758" s="469">
        <f t="shared" si="1371"/>
        <v>9.0847275806509522</v>
      </c>
      <c r="L14758" s="469">
        <f t="shared" si="1372"/>
        <v>-1.5272419349047439E-2</v>
      </c>
    </row>
    <row r="14759" spans="1:12">
      <c r="A14759" s="98" t="str">
        <f t="shared" si="1374"/>
        <v>D800-120</v>
      </c>
      <c r="B14759" s="98">
        <f t="shared" si="1366"/>
        <v>17</v>
      </c>
      <c r="C14759" s="98">
        <f t="shared" si="1367"/>
        <v>6</v>
      </c>
      <c r="D14759" s="98">
        <f t="shared" si="1375"/>
        <v>210</v>
      </c>
      <c r="E14759" s="98">
        <f t="shared" si="1376"/>
        <v>16</v>
      </c>
      <c r="F14759" s="397">
        <f>F14758+(E14759-E14758)*(F14761-F14758)/(E14761-E14758)</f>
        <v>4.3136000000000001</v>
      </c>
      <c r="G14759" s="98">
        <v>15</v>
      </c>
      <c r="H14759" s="491">
        <f>H14758+(E14759-E14758)*(H14761-H14758)/(E14761-E14758)</f>
        <v>0.47265133333333331</v>
      </c>
      <c r="I14759" s="492">
        <f>I14758+(E14759-E14758)*(I14761-I14758)/(E14761-E14758)</f>
        <v>9.1333333333333329</v>
      </c>
      <c r="J14759" s="397">
        <f>J14758+(E14759-E14758)*(J14761-J14758)/(E14761-E14758)</f>
        <v>0.44846666666666668</v>
      </c>
      <c r="K14759" s="469">
        <f t="shared" si="1371"/>
        <v>9.1263891494364415</v>
      </c>
      <c r="L14759" s="469">
        <f t="shared" si="1372"/>
        <v>-6.9441838968913316E-3</v>
      </c>
    </row>
    <row r="14760" spans="1:12">
      <c r="A14760" s="98" t="str">
        <f t="shared" si="1374"/>
        <v>D800-120</v>
      </c>
      <c r="B14760" s="98">
        <f t="shared" si="1366"/>
        <v>17</v>
      </c>
      <c r="C14760" s="98">
        <f t="shared" si="1367"/>
        <v>6</v>
      </c>
      <c r="D14760" s="98">
        <f t="shared" si="1375"/>
        <v>210</v>
      </c>
      <c r="E14760" s="98">
        <f t="shared" si="1376"/>
        <v>17</v>
      </c>
      <c r="F14760" s="397">
        <f>F14758+(E14760-E14758)*(F14761-F14758)/(E14761-E14758)</f>
        <v>4.3250999999999999</v>
      </c>
      <c r="G14760" s="98">
        <v>15</v>
      </c>
      <c r="H14760" s="491">
        <f>H14758+(E14760-E14758)*(H14761-H14758)/(E14761-E14758)</f>
        <v>0.47174966666666668</v>
      </c>
      <c r="I14760" s="492">
        <f>I14758+(E14760-E14758)*(I14761-I14758)/(E14761-E14758)</f>
        <v>9.1666666666666661</v>
      </c>
      <c r="J14760" s="397">
        <f>J14758+(E14760-E14758)*(J14761-J14758)/(E14761-E14758)</f>
        <v>0.44603333333333334</v>
      </c>
      <c r="K14760" s="469">
        <f t="shared" si="1371"/>
        <v>9.1682099757710471</v>
      </c>
      <c r="L14760" s="469">
        <f t="shared" si="1372"/>
        <v>1.5433091043810521E-3</v>
      </c>
    </row>
    <row r="14761" spans="1:12">
      <c r="A14761" s="480" t="str">
        <f t="shared" si="1374"/>
        <v>D800-120</v>
      </c>
      <c r="B14761" s="480">
        <f t="shared" si="1366"/>
        <v>17</v>
      </c>
      <c r="C14761" s="480">
        <f t="shared" si="1367"/>
        <v>6</v>
      </c>
      <c r="D14761" s="480">
        <f t="shared" si="1375"/>
        <v>210</v>
      </c>
      <c r="E14761" s="480">
        <f t="shared" si="1376"/>
        <v>18</v>
      </c>
      <c r="F14761" s="484">
        <v>4.3365999999999998</v>
      </c>
      <c r="G14761" s="480">
        <v>15</v>
      </c>
      <c r="H14761" s="482">
        <v>0.47084799999999999</v>
      </c>
      <c r="I14761" s="483">
        <v>9.1999999999999993</v>
      </c>
      <c r="J14761" s="484">
        <v>0.44359999999999999</v>
      </c>
      <c r="K14761" s="469">
        <f t="shared" si="1371"/>
        <v>9.2101909745820301</v>
      </c>
      <c r="L14761" s="469">
        <f t="shared" si="1372"/>
        <v>1.0190974582030776E-2</v>
      </c>
    </row>
    <row r="14762" spans="1:12">
      <c r="A14762" s="98" t="str">
        <f t="shared" si="1374"/>
        <v>D800-120</v>
      </c>
      <c r="B14762" s="98">
        <f t="shared" ref="B14762:B14825" si="1377">INT(D14762/12)</f>
        <v>17</v>
      </c>
      <c r="C14762" s="98">
        <f t="shared" ref="C14762:C14825" si="1378">D14762-B14762*12</f>
        <v>6</v>
      </c>
      <c r="D14762" s="98">
        <f t="shared" si="1375"/>
        <v>210</v>
      </c>
      <c r="E14762" s="98">
        <f t="shared" si="1376"/>
        <v>19</v>
      </c>
      <c r="F14762" s="397">
        <f>F14761+(E14762-E14761)*(F14764-F14761)/(E14764-E14761)</f>
        <v>4.3480333333333334</v>
      </c>
      <c r="G14762" s="98">
        <v>15</v>
      </c>
      <c r="H14762" s="491">
        <f>H14761+(E14762-E14761)*(H14764-H14761)/(E14764-E14761)</f>
        <v>0.46995100000000001</v>
      </c>
      <c r="I14762" s="492">
        <f>I14761+(E14762-E14761)*(I14764-I14761)/(E14764-E14761)</f>
        <v>9.2333333333333325</v>
      </c>
      <c r="J14762" s="397">
        <f>J14761+(E14762-E14761)*(J14764-J14761)/(E14764-E14761)</f>
        <v>0.44119999999999998</v>
      </c>
      <c r="K14762" s="469">
        <f t="shared" si="1371"/>
        <v>9.2520993323417411</v>
      </c>
      <c r="L14762" s="469">
        <f t="shared" si="1372"/>
        <v>1.8765999008408585E-2</v>
      </c>
    </row>
    <row r="14763" spans="1:12">
      <c r="A14763" s="98" t="str">
        <f t="shared" si="1374"/>
        <v>D800-120</v>
      </c>
      <c r="B14763" s="98">
        <f t="shared" si="1377"/>
        <v>17</v>
      </c>
      <c r="C14763" s="98">
        <f t="shared" si="1378"/>
        <v>6</v>
      </c>
      <c r="D14763" s="98">
        <f t="shared" si="1375"/>
        <v>210</v>
      </c>
      <c r="E14763" s="98">
        <f t="shared" si="1376"/>
        <v>20</v>
      </c>
      <c r="F14763" s="397">
        <f>F14761+(E14763-E14761)*(F14764-F14761)/(E14764-E14761)</f>
        <v>4.3594666666666662</v>
      </c>
      <c r="G14763" s="98">
        <v>15</v>
      </c>
      <c r="H14763" s="491">
        <f>H14761+(E14763-E14761)*(H14764-H14761)/(E14764-E14761)</f>
        <v>0.46905399999999997</v>
      </c>
      <c r="I14763" s="492">
        <f>I14761+(E14763-E14761)*(I14764-I14761)/(E14764-E14761)</f>
        <v>9.2666666666666675</v>
      </c>
      <c r="J14763" s="397">
        <f>J14761+(E14763-E14761)*(J14764-J14761)/(E14764-E14761)</f>
        <v>0.43880000000000002</v>
      </c>
      <c r="K14763" s="469">
        <f t="shared" si="1371"/>
        <v>9.2941679778163415</v>
      </c>
      <c r="L14763" s="469">
        <f t="shared" si="1372"/>
        <v>2.7501311149674024E-2</v>
      </c>
    </row>
    <row r="14764" spans="1:12">
      <c r="A14764" s="480" t="str">
        <f t="shared" si="1374"/>
        <v>D800-120</v>
      </c>
      <c r="B14764" s="480">
        <f t="shared" si="1377"/>
        <v>17</v>
      </c>
      <c r="C14764" s="480">
        <f t="shared" si="1378"/>
        <v>6</v>
      </c>
      <c r="D14764" s="480">
        <f t="shared" si="1375"/>
        <v>210</v>
      </c>
      <c r="E14764" s="480">
        <f t="shared" si="1376"/>
        <v>21</v>
      </c>
      <c r="F14764" s="484">
        <v>4.3708999999999998</v>
      </c>
      <c r="G14764" s="480">
        <v>15</v>
      </c>
      <c r="H14764" s="482">
        <v>0.46815699999999999</v>
      </c>
      <c r="I14764" s="483">
        <v>9.3000000000000007</v>
      </c>
      <c r="J14764" s="484">
        <v>0.43640000000000001</v>
      </c>
      <c r="K14764" s="469">
        <f t="shared" si="1371"/>
        <v>9.3363978323511123</v>
      </c>
      <c r="L14764" s="469">
        <f t="shared" si="1372"/>
        <v>3.6397832351111603E-2</v>
      </c>
    </row>
    <row r="14765" spans="1:12">
      <c r="A14765" s="98" t="str">
        <f t="shared" si="1374"/>
        <v>D800-120</v>
      </c>
      <c r="B14765" s="98">
        <f t="shared" si="1377"/>
        <v>17</v>
      </c>
      <c r="C14765" s="98">
        <f t="shared" si="1378"/>
        <v>6</v>
      </c>
      <c r="D14765" s="98">
        <f t="shared" si="1375"/>
        <v>210</v>
      </c>
      <c r="E14765" s="98">
        <f t="shared" si="1376"/>
        <v>22</v>
      </c>
      <c r="F14765" s="397">
        <f>F14764+(E14765-E14764)*(F14767-F14764)/(E14767-E14764)</f>
        <v>4.3822333333333328</v>
      </c>
      <c r="G14765" s="98">
        <v>15</v>
      </c>
      <c r="H14765" s="491">
        <f>H14764+(E14765-E14764)*(H14767-H14764)/(E14767-E14764)</f>
        <v>0.46726400000000001</v>
      </c>
      <c r="I14765" s="492">
        <f>I14764+(E14765-E14764)*(I14767-I14764)/(E14767-E14764)</f>
        <v>9.3666666666666671</v>
      </c>
      <c r="J14765" s="397">
        <f>J14764+(E14765-E14764)*(J14767-J14764)/(E14767-E14764)</f>
        <v>0.43396666666666667</v>
      </c>
      <c r="K14765" s="469">
        <f t="shared" si="1371"/>
        <v>9.3784955257270681</v>
      </c>
      <c r="L14765" s="469">
        <f t="shared" si="1372"/>
        <v>1.1828859060400987E-2</v>
      </c>
    </row>
    <row r="14766" spans="1:12">
      <c r="A14766" s="98" t="str">
        <f t="shared" si="1374"/>
        <v>D800-120</v>
      </c>
      <c r="B14766" s="98">
        <f t="shared" si="1377"/>
        <v>17</v>
      </c>
      <c r="C14766" s="98">
        <f t="shared" si="1378"/>
        <v>6</v>
      </c>
      <c r="D14766" s="98">
        <f t="shared" si="1375"/>
        <v>210</v>
      </c>
      <c r="E14766" s="98">
        <f t="shared" si="1376"/>
        <v>23</v>
      </c>
      <c r="F14766" s="397">
        <f>F14764+(E14766-E14764)*(F14767-F14764)/(E14767-E14764)</f>
        <v>4.3935666666666666</v>
      </c>
      <c r="G14766" s="98">
        <v>15</v>
      </c>
      <c r="H14766" s="491">
        <f>H14764+(E14766-E14764)*(H14767-H14764)/(E14767-E14764)</f>
        <v>0.46637099999999998</v>
      </c>
      <c r="I14766" s="492">
        <f>I14764+(E14766-E14764)*(I14767-I14764)/(E14767-E14764)</f>
        <v>9.4333333333333336</v>
      </c>
      <c r="J14766" s="397">
        <f>J14764+(E14766-E14764)*(J14767-J14764)/(E14767-E14764)</f>
        <v>0.43153333333333332</v>
      </c>
      <c r="K14766" s="469">
        <f t="shared" si="1371"/>
        <v>9.4207544351314016</v>
      </c>
      <c r="L14766" s="469">
        <f t="shared" si="1372"/>
        <v>-1.2578898201931921E-2</v>
      </c>
    </row>
    <row r="14767" spans="1:12">
      <c r="A14767" s="480" t="str">
        <f t="shared" si="1374"/>
        <v>D800-120</v>
      </c>
      <c r="B14767" s="480">
        <f t="shared" si="1377"/>
        <v>17</v>
      </c>
      <c r="C14767" s="480">
        <f t="shared" si="1378"/>
        <v>6</v>
      </c>
      <c r="D14767" s="480">
        <f t="shared" si="1375"/>
        <v>210</v>
      </c>
      <c r="E14767" s="480">
        <f t="shared" si="1376"/>
        <v>24</v>
      </c>
      <c r="F14767" s="484">
        <v>4.4048999999999996</v>
      </c>
      <c r="G14767" s="480">
        <v>15</v>
      </c>
      <c r="H14767" s="482">
        <v>0.465478</v>
      </c>
      <c r="I14767" s="483">
        <v>9.5</v>
      </c>
      <c r="J14767" s="484">
        <v>0.42909999999999998</v>
      </c>
      <c r="K14767" s="469">
        <f t="shared" si="1371"/>
        <v>9.4631754884226531</v>
      </c>
      <c r="L14767" s="469">
        <f t="shared" si="1372"/>
        <v>-3.6824511577346897E-2</v>
      </c>
    </row>
    <row r="14768" spans="1:12">
      <c r="A14768" s="98" t="str">
        <f t="shared" si="1374"/>
        <v>D800-120</v>
      </c>
      <c r="B14768" s="98">
        <f t="shared" si="1377"/>
        <v>17</v>
      </c>
      <c r="C14768" s="98">
        <f t="shared" si="1378"/>
        <v>6</v>
      </c>
      <c r="D14768" s="98">
        <f t="shared" si="1375"/>
        <v>210</v>
      </c>
      <c r="E14768" s="98">
        <f t="shared" si="1376"/>
        <v>25</v>
      </c>
      <c r="F14768" s="397">
        <f>F14767+(E14768-E14767)*(F14770-F14767)/(E14770-E14767)</f>
        <v>4.4161333333333328</v>
      </c>
      <c r="G14768" s="98">
        <v>15</v>
      </c>
      <c r="H14768" s="491">
        <f>H14767+(E14768-E14767)*(H14770-H14767)/(E14770-E14767)</f>
        <v>0.46458833333333333</v>
      </c>
      <c r="I14768" s="492">
        <f>I14767+(E14768-E14767)*(I14770-I14767)/(E14770-E14767)</f>
        <v>9.5333333333333332</v>
      </c>
      <c r="J14768" s="397">
        <f>J14767+(E14768-E14767)*(J14770-J14767)/(E14770-E14767)</f>
        <v>0.42666666666666664</v>
      </c>
      <c r="K14768" s="469">
        <f t="shared" si="1371"/>
        <v>9.5054761742474518</v>
      </c>
      <c r="L14768" s="469">
        <f t="shared" si="1372"/>
        <v>-2.7857159085881378E-2</v>
      </c>
    </row>
    <row r="14769" spans="1:12">
      <c r="A14769" s="98" t="str">
        <f t="shared" si="1374"/>
        <v>D800-120</v>
      </c>
      <c r="B14769" s="98">
        <f t="shared" si="1377"/>
        <v>17</v>
      </c>
      <c r="C14769" s="98">
        <f t="shared" si="1378"/>
        <v>6</v>
      </c>
      <c r="D14769" s="98">
        <f t="shared" si="1375"/>
        <v>210</v>
      </c>
      <c r="E14769" s="98">
        <f t="shared" si="1376"/>
        <v>26</v>
      </c>
      <c r="F14769" s="397">
        <f>F14767+(E14769-E14767)*(F14770-F14767)/(E14770-E14767)</f>
        <v>4.4273666666666669</v>
      </c>
      <c r="G14769" s="98">
        <v>15</v>
      </c>
      <c r="H14769" s="491">
        <f>H14767+(E14769-E14767)*(H14770-H14767)/(E14770-E14767)</f>
        <v>0.4636986666666667</v>
      </c>
      <c r="I14769" s="492">
        <f>I14767+(E14769-E14767)*(I14770-I14767)/(E14770-E14767)</f>
        <v>9.5666666666666664</v>
      </c>
      <c r="J14769" s="397">
        <f>J14767+(E14769-E14767)*(J14770-J14767)/(E14770-E14767)</f>
        <v>0.42423333333333335</v>
      </c>
      <c r="K14769" s="469">
        <f t="shared" si="1371"/>
        <v>9.5479391788920385</v>
      </c>
      <c r="L14769" s="469">
        <f t="shared" si="1372"/>
        <v>-1.872748777462796E-2</v>
      </c>
    </row>
    <row r="14770" spans="1:12">
      <c r="A14770" s="480" t="str">
        <f t="shared" si="1374"/>
        <v>D800-120</v>
      </c>
      <c r="B14770" s="480">
        <f t="shared" si="1377"/>
        <v>17</v>
      </c>
      <c r="C14770" s="480">
        <f t="shared" si="1378"/>
        <v>6</v>
      </c>
      <c r="D14770" s="480">
        <f t="shared" si="1375"/>
        <v>210</v>
      </c>
      <c r="E14770" s="480">
        <f t="shared" si="1376"/>
        <v>27</v>
      </c>
      <c r="F14770" s="484">
        <v>4.4386000000000001</v>
      </c>
      <c r="G14770" s="480">
        <v>15</v>
      </c>
      <c r="H14770" s="482">
        <v>0.46280900000000003</v>
      </c>
      <c r="I14770" s="483">
        <v>9.6</v>
      </c>
      <c r="J14770" s="484">
        <v>0.42180000000000001</v>
      </c>
      <c r="K14770" s="469">
        <f t="shared" si="1371"/>
        <v>9.5905654384422085</v>
      </c>
      <c r="L14770" s="469">
        <f t="shared" si="1372"/>
        <v>-9.4345615577910991E-3</v>
      </c>
    </row>
    <row r="14771" spans="1:12">
      <c r="A14771" s="98" t="str">
        <f t="shared" si="1374"/>
        <v>D800-120</v>
      </c>
      <c r="B14771" s="98">
        <f t="shared" si="1377"/>
        <v>17</v>
      </c>
      <c r="C14771" s="98">
        <f t="shared" si="1378"/>
        <v>6</v>
      </c>
      <c r="D14771" s="98">
        <f t="shared" si="1375"/>
        <v>210</v>
      </c>
      <c r="E14771" s="98">
        <f t="shared" si="1376"/>
        <v>28</v>
      </c>
      <c r="F14771" s="397">
        <f>F14770+(E14771-E14770)*(F14773-F14770)/(E14773-E14770)</f>
        <v>4.4497666666666671</v>
      </c>
      <c r="G14771" s="98">
        <v>15</v>
      </c>
      <c r="H14771" s="491">
        <f>H14770+(E14771-E14770)*(H14773-H14770)/(E14773-E14770)</f>
        <v>0.46192300000000003</v>
      </c>
      <c r="I14771" s="492">
        <f>I14770+(E14771-E14770)*(I14773-I14770)/(E14773-E14770)</f>
        <v>9.6333333333333329</v>
      </c>
      <c r="J14771" s="397">
        <f>J14770+(E14771-E14770)*(J14773-J14770)/(E14773-E14770)</f>
        <v>0.4194</v>
      </c>
      <c r="K14771" s="469">
        <f t="shared" si="1371"/>
        <v>9.6331351040469233</v>
      </c>
      <c r="L14771" s="469">
        <f t="shared" si="1372"/>
        <v>-1.9822928640955695E-4</v>
      </c>
    </row>
    <row r="14772" spans="1:12">
      <c r="A14772" s="98" t="str">
        <f t="shared" si="1374"/>
        <v>D800-120</v>
      </c>
      <c r="B14772" s="98">
        <f t="shared" si="1377"/>
        <v>17</v>
      </c>
      <c r="C14772" s="98">
        <f t="shared" si="1378"/>
        <v>6</v>
      </c>
      <c r="D14772" s="98">
        <f t="shared" si="1375"/>
        <v>210</v>
      </c>
      <c r="E14772" s="98">
        <f t="shared" si="1376"/>
        <v>29</v>
      </c>
      <c r="F14772" s="397">
        <f>F14770+(E14772-E14770)*(F14773-F14770)/(E14773-E14770)</f>
        <v>4.4609333333333332</v>
      </c>
      <c r="G14772" s="98">
        <v>15</v>
      </c>
      <c r="H14772" s="491">
        <f>H14770+(E14772-E14770)*(H14773-H14770)/(E14773-E14770)</f>
        <v>0.46103699999999997</v>
      </c>
      <c r="I14772" s="492">
        <f>I14770+(E14772-E14770)*(I14773-I14770)/(E14773-E14770)</f>
        <v>9.6666666666666661</v>
      </c>
      <c r="J14772" s="397">
        <f>J14770+(E14772-E14770)*(J14773-J14770)/(E14773-E14770)</f>
        <v>0.41700000000000004</v>
      </c>
      <c r="K14772" s="469">
        <f t="shared" si="1371"/>
        <v>9.6758683865575499</v>
      </c>
      <c r="L14772" s="469">
        <f t="shared" si="1372"/>
        <v>9.2017198908838083E-3</v>
      </c>
    </row>
    <row r="14773" spans="1:12">
      <c r="A14773" s="480" t="str">
        <f t="shared" si="1374"/>
        <v>D800-120</v>
      </c>
      <c r="B14773" s="480">
        <f t="shared" si="1377"/>
        <v>17</v>
      </c>
      <c r="C14773" s="480">
        <f t="shared" si="1378"/>
        <v>6</v>
      </c>
      <c r="D14773" s="480">
        <f t="shared" si="1375"/>
        <v>210</v>
      </c>
      <c r="E14773" s="480">
        <f t="shared" si="1376"/>
        <v>30</v>
      </c>
      <c r="F14773" s="484">
        <v>4.4721000000000002</v>
      </c>
      <c r="G14773" s="480">
        <v>15</v>
      </c>
      <c r="H14773" s="482">
        <v>0.46015099999999998</v>
      </c>
      <c r="I14773" s="483">
        <v>9.6999999999999993</v>
      </c>
      <c r="J14773" s="484">
        <v>0.41460000000000002</v>
      </c>
      <c r="K14773" s="469">
        <f t="shared" si="1371"/>
        <v>9.7187662310850147</v>
      </c>
      <c r="L14773" s="469">
        <f t="shared" si="1372"/>
        <v>1.8766231085015406E-2</v>
      </c>
    </row>
    <row r="14774" spans="1:12">
      <c r="A14774" s="98" t="str">
        <f t="shared" si="1374"/>
        <v>D800-120</v>
      </c>
      <c r="B14774" s="98">
        <f t="shared" si="1377"/>
        <v>17</v>
      </c>
      <c r="C14774" s="98">
        <f t="shared" si="1378"/>
        <v>6</v>
      </c>
      <c r="D14774" s="98">
        <f t="shared" si="1375"/>
        <v>210</v>
      </c>
      <c r="E14774" s="98">
        <f t="shared" si="1376"/>
        <v>31</v>
      </c>
      <c r="F14774" s="397">
        <f>F14773+(E14774-E14773)*(F14776-F14773)/(E14776-E14773)</f>
        <v>4.4832000000000001</v>
      </c>
      <c r="G14774" s="98">
        <v>15</v>
      </c>
      <c r="H14774" s="491">
        <f>H14773+(E14774-E14773)*(H14776-H14773)/(E14776-E14773)</f>
        <v>0.45926766666666663</v>
      </c>
      <c r="I14774" s="492">
        <f>I14773+(E14774-E14773)*(I14776-I14773)/(E14776-E14773)</f>
        <v>9.7333333333333325</v>
      </c>
      <c r="J14774" s="397">
        <f>J14773+(E14774-E14773)*(J14776-J14773)/(E14776-E14773)</f>
        <v>0.41216666666666668</v>
      </c>
      <c r="K14774" s="469">
        <f t="shared" si="1371"/>
        <v>9.7616277508468201</v>
      </c>
      <c r="L14774" s="469">
        <f t="shared" si="1372"/>
        <v>2.8294417513487602E-2</v>
      </c>
    </row>
    <row r="14775" spans="1:12">
      <c r="A14775" s="98" t="str">
        <f t="shared" si="1374"/>
        <v>D800-120</v>
      </c>
      <c r="B14775" s="98">
        <f t="shared" si="1377"/>
        <v>17</v>
      </c>
      <c r="C14775" s="98">
        <f t="shared" si="1378"/>
        <v>6</v>
      </c>
      <c r="D14775" s="98">
        <f t="shared" si="1375"/>
        <v>210</v>
      </c>
      <c r="E14775" s="98">
        <f t="shared" si="1376"/>
        <v>32</v>
      </c>
      <c r="F14775" s="397">
        <f>F14773+(E14775-E14773)*(F14776-F14773)/(E14776-E14773)</f>
        <v>4.4943</v>
      </c>
      <c r="G14775" s="98">
        <v>15</v>
      </c>
      <c r="H14775" s="491">
        <f>H14773+(E14775-E14773)*(H14776-H14773)/(E14776-E14773)</f>
        <v>0.45838433333333334</v>
      </c>
      <c r="I14775" s="492">
        <f>I14773+(E14775-E14773)*(I14776-I14773)/(E14776-E14773)</f>
        <v>9.7666666666666675</v>
      </c>
      <c r="J14775" s="397">
        <f>J14773+(E14775-E14773)*(J14776-J14773)/(E14776-E14773)</f>
        <v>0.40973333333333334</v>
      </c>
      <c r="K14775" s="469">
        <f t="shared" si="1371"/>
        <v>9.8046544639032884</v>
      </c>
      <c r="L14775" s="469">
        <f t="shared" si="1372"/>
        <v>3.7987797236620935E-2</v>
      </c>
    </row>
    <row r="14776" spans="1:12">
      <c r="A14776" s="480" t="str">
        <f t="shared" si="1374"/>
        <v>D800-120</v>
      </c>
      <c r="B14776" s="480">
        <f t="shared" si="1377"/>
        <v>17</v>
      </c>
      <c r="C14776" s="480">
        <f t="shared" si="1378"/>
        <v>6</v>
      </c>
      <c r="D14776" s="480">
        <f t="shared" si="1375"/>
        <v>210</v>
      </c>
      <c r="E14776" s="480">
        <f t="shared" si="1376"/>
        <v>33</v>
      </c>
      <c r="F14776" s="484">
        <v>4.5053999999999998</v>
      </c>
      <c r="G14776" s="480">
        <v>15</v>
      </c>
      <c r="H14776" s="482">
        <v>0.45750099999999999</v>
      </c>
      <c r="I14776" s="483">
        <v>9.8000000000000007</v>
      </c>
      <c r="J14776" s="484">
        <v>0.4073</v>
      </c>
      <c r="K14776" s="469">
        <f t="shared" si="1371"/>
        <v>9.8478473271096671</v>
      </c>
      <c r="L14776" s="469">
        <f t="shared" si="1372"/>
        <v>4.7847327109666438E-2</v>
      </c>
    </row>
    <row r="14777" spans="1:12">
      <c r="A14777" s="98" t="str">
        <f t="shared" si="1374"/>
        <v>D800-120</v>
      </c>
      <c r="B14777" s="98">
        <f t="shared" si="1377"/>
        <v>17</v>
      </c>
      <c r="C14777" s="98">
        <f t="shared" si="1378"/>
        <v>6</v>
      </c>
      <c r="D14777" s="98">
        <f t="shared" si="1375"/>
        <v>210</v>
      </c>
      <c r="E14777" s="98">
        <f t="shared" si="1376"/>
        <v>34</v>
      </c>
      <c r="F14777" s="397">
        <f>F14776+(E14777-E14776)*(F14779-F14776)/(E14779-E14776)</f>
        <v>4.5163666666666664</v>
      </c>
      <c r="G14777" s="98">
        <v>15</v>
      </c>
      <c r="H14777" s="491">
        <f>H14776+(E14777-E14776)*(H14779-H14776)/(E14779-E14776)</f>
        <v>0.45661999999999997</v>
      </c>
      <c r="I14777" s="492">
        <f>I14776+(E14777-E14776)*(I14779-I14776)/(E14779-E14776)</f>
        <v>9.8666666666666671</v>
      </c>
      <c r="J14777" s="397">
        <f>J14776+(E14777-E14776)*(J14779-J14776)/(E14779-E14776)</f>
        <v>0.40486666666666665</v>
      </c>
      <c r="K14777" s="469">
        <f t="shared" si="1371"/>
        <v>9.8908647599024722</v>
      </c>
      <c r="L14777" s="469">
        <f t="shared" si="1372"/>
        <v>2.4198093235805018E-2</v>
      </c>
    </row>
    <row r="14778" spans="1:12">
      <c r="A14778" s="98" t="str">
        <f t="shared" si="1374"/>
        <v>D800-120</v>
      </c>
      <c r="B14778" s="98">
        <f t="shared" si="1377"/>
        <v>17</v>
      </c>
      <c r="C14778" s="98">
        <f t="shared" si="1378"/>
        <v>6</v>
      </c>
      <c r="D14778" s="98">
        <f t="shared" si="1375"/>
        <v>210</v>
      </c>
      <c r="E14778" s="98">
        <f t="shared" si="1376"/>
        <v>35</v>
      </c>
      <c r="F14778" s="397">
        <f>F14776+(E14778-E14776)*(F14779-F14776)/(E14779-E14776)</f>
        <v>4.527333333333333</v>
      </c>
      <c r="G14778" s="98">
        <v>15</v>
      </c>
      <c r="H14778" s="491">
        <f>H14776+(E14778-E14776)*(H14779-H14776)/(E14779-E14776)</f>
        <v>0.45573900000000001</v>
      </c>
      <c r="I14778" s="492">
        <f>I14776+(E14778-E14776)*(I14779-I14776)/(E14779-E14776)</f>
        <v>9.9333333333333336</v>
      </c>
      <c r="J14778" s="397">
        <f>J14776+(E14778-E14776)*(J14779-J14776)/(E14779-E14776)</f>
        <v>0.40243333333333337</v>
      </c>
      <c r="K14778" s="469">
        <f t="shared" si="1371"/>
        <v>9.9340485087590338</v>
      </c>
      <c r="L14778" s="469">
        <f t="shared" si="1372"/>
        <v>7.1517542570020964E-4</v>
      </c>
    </row>
    <row r="14779" spans="1:12">
      <c r="A14779" s="480" t="str">
        <f t="shared" si="1374"/>
        <v>D800-120</v>
      </c>
      <c r="B14779" s="480">
        <f t="shared" si="1377"/>
        <v>17</v>
      </c>
      <c r="C14779" s="480">
        <f t="shared" si="1378"/>
        <v>6</v>
      </c>
      <c r="D14779" s="480">
        <f t="shared" si="1375"/>
        <v>210</v>
      </c>
      <c r="E14779" s="480">
        <f t="shared" si="1376"/>
        <v>36</v>
      </c>
      <c r="F14779" s="484">
        <v>4.5382999999999996</v>
      </c>
      <c r="G14779" s="480">
        <v>15</v>
      </c>
      <c r="H14779" s="482">
        <v>0.45485799999999998</v>
      </c>
      <c r="I14779" s="483">
        <v>10</v>
      </c>
      <c r="J14779" s="484">
        <v>0.4</v>
      </c>
      <c r="K14779" s="469">
        <f t="shared" si="1371"/>
        <v>9.9773995400762434</v>
      </c>
      <c r="L14779" s="469">
        <f t="shared" si="1372"/>
        <v>-2.2600459923756588E-2</v>
      </c>
    </row>
    <row r="14780" spans="1:12">
      <c r="A14780" s="98" t="str">
        <f t="shared" si="1374"/>
        <v>D800-120</v>
      </c>
      <c r="B14780" s="98">
        <f t="shared" si="1377"/>
        <v>17</v>
      </c>
      <c r="C14780" s="98">
        <f t="shared" si="1378"/>
        <v>6</v>
      </c>
      <c r="D14780" s="98">
        <f t="shared" si="1375"/>
        <v>210</v>
      </c>
      <c r="E14780" s="98">
        <f t="shared" si="1376"/>
        <v>37</v>
      </c>
      <c r="F14780" s="397">
        <f>F14779+(E14780-E14779)*(F14782-F14779)/(E14782-E14779)</f>
        <v>4.5492333333333335</v>
      </c>
      <c r="G14780" s="98">
        <v>15</v>
      </c>
      <c r="H14780" s="491">
        <f>H14779+(E14780-E14779)*(H14782-H14779)/(E14782-E14779)</f>
        <v>0.45397933333333335</v>
      </c>
      <c r="I14780" s="492">
        <f>I14779+(E14780-E14779)*(I14782-I14779)/(E14782-E14779)</f>
        <v>10.033333333333333</v>
      </c>
      <c r="J14780" s="397">
        <f>J14779+(E14780-E14779)*(J14782-J14779)/(E14782-E14779)</f>
        <v>0.39756666666666668</v>
      </c>
      <c r="K14780" s="469">
        <f t="shared" si="1371"/>
        <v>10.020793898106962</v>
      </c>
      <c r="L14780" s="469">
        <f t="shared" si="1372"/>
        <v>-1.2539435226370799E-2</v>
      </c>
    </row>
    <row r="14781" spans="1:12">
      <c r="A14781" s="98" t="str">
        <f t="shared" si="1374"/>
        <v>D800-120</v>
      </c>
      <c r="B14781" s="98">
        <f t="shared" si="1377"/>
        <v>17</v>
      </c>
      <c r="C14781" s="98">
        <f t="shared" si="1378"/>
        <v>6</v>
      </c>
      <c r="D14781" s="98">
        <f t="shared" si="1375"/>
        <v>210</v>
      </c>
      <c r="E14781" s="98">
        <f t="shared" si="1376"/>
        <v>38</v>
      </c>
      <c r="F14781" s="397">
        <f>F14779+(E14781-E14779)*(F14782-F14779)/(E14782-E14779)</f>
        <v>4.5601666666666665</v>
      </c>
      <c r="G14781" s="98">
        <v>15</v>
      </c>
      <c r="H14781" s="491">
        <f>H14779+(E14781-E14779)*(H14782-H14779)/(E14782-E14779)</f>
        <v>0.45310066666666665</v>
      </c>
      <c r="I14781" s="492">
        <f>I14779+(E14781-E14779)*(I14782-I14779)/(E14782-E14779)</f>
        <v>10.066666666666666</v>
      </c>
      <c r="J14781" s="397">
        <f>J14779+(E14781-E14779)*(J14782-J14779)/(E14782-E14779)</f>
        <v>0.39513333333333334</v>
      </c>
      <c r="K14781" s="469">
        <f t="shared" si="1371"/>
        <v>10.064356559469493</v>
      </c>
      <c r="L14781" s="469">
        <f t="shared" si="1372"/>
        <v>-2.3101071971733944E-3</v>
      </c>
    </row>
    <row r="14782" spans="1:12">
      <c r="A14782" s="480" t="str">
        <f t="shared" si="1374"/>
        <v>D800-120</v>
      </c>
      <c r="B14782" s="480">
        <f t="shared" si="1377"/>
        <v>17</v>
      </c>
      <c r="C14782" s="480">
        <f t="shared" si="1378"/>
        <v>6</v>
      </c>
      <c r="D14782" s="480">
        <f t="shared" si="1375"/>
        <v>210</v>
      </c>
      <c r="E14782" s="480">
        <f t="shared" si="1376"/>
        <v>39</v>
      </c>
      <c r="F14782" s="484">
        <v>4.5711000000000004</v>
      </c>
      <c r="G14782" s="480">
        <v>15</v>
      </c>
      <c r="H14782" s="482">
        <v>0.45222200000000001</v>
      </c>
      <c r="I14782" s="483">
        <v>10.1</v>
      </c>
      <c r="J14782" s="484">
        <v>0.39269999999999999</v>
      </c>
      <c r="K14782" s="469">
        <f t="shared" si="1371"/>
        <v>10.108088505203197</v>
      </c>
      <c r="L14782" s="469">
        <f t="shared" si="1372"/>
        <v>8.0885052031973714E-3</v>
      </c>
    </row>
    <row r="14783" spans="1:12">
      <c r="A14783" s="98" t="str">
        <f t="shared" si="1374"/>
        <v>D800-120</v>
      </c>
      <c r="B14783" s="98">
        <f t="shared" si="1377"/>
        <v>17</v>
      </c>
      <c r="C14783" s="98">
        <f t="shared" si="1378"/>
        <v>6</v>
      </c>
      <c r="D14783" s="98">
        <f t="shared" si="1375"/>
        <v>210</v>
      </c>
      <c r="E14783" s="98">
        <f t="shared" si="1376"/>
        <v>40</v>
      </c>
      <c r="F14783" s="397">
        <f>F14782+(E14783-E14782)*(F14785-F14782)/(E14785-E14782)</f>
        <v>4.5819333333333336</v>
      </c>
      <c r="G14783" s="98">
        <v>15</v>
      </c>
      <c r="H14783" s="491">
        <f>H14782+(E14783-E14782)*(H14785-H14782)/(E14785-E14782)</f>
        <v>0.45134533333333332</v>
      </c>
      <c r="I14783" s="492">
        <f>I14782+(E14783-E14782)*(I14785-I14782)/(E14785-E14782)</f>
        <v>10.133333333333333</v>
      </c>
      <c r="J14783" s="397">
        <f>J14782+(E14783-E14782)*(J14785-J14782)/(E14785-E14782)</f>
        <v>0.39029999999999998</v>
      </c>
      <c r="K14783" s="469">
        <f t="shared" si="1371"/>
        <v>10.151724178677673</v>
      </c>
      <c r="L14783" s="469">
        <f t="shared" si="1372"/>
        <v>1.8390845344340434E-2</v>
      </c>
    </row>
    <row r="14784" spans="1:12">
      <c r="A14784" s="98" t="str">
        <f t="shared" si="1374"/>
        <v>D800-120</v>
      </c>
      <c r="B14784" s="98">
        <f t="shared" si="1377"/>
        <v>17</v>
      </c>
      <c r="C14784" s="98">
        <f t="shared" si="1378"/>
        <v>6</v>
      </c>
      <c r="D14784" s="98">
        <f t="shared" si="1375"/>
        <v>210</v>
      </c>
      <c r="E14784" s="98">
        <f t="shared" si="1376"/>
        <v>41</v>
      </c>
      <c r="F14784" s="397">
        <f>F14782+(E14784-E14782)*(F14785-F14782)/(E14785-E14782)</f>
        <v>4.5927666666666669</v>
      </c>
      <c r="G14784" s="98">
        <v>15</v>
      </c>
      <c r="H14784" s="491">
        <f>H14782+(E14784-E14782)*(H14785-H14782)/(E14785-E14782)</f>
        <v>0.45046866666666668</v>
      </c>
      <c r="I14784" s="492">
        <f>I14782+(E14784-E14782)*(I14785-I14782)/(E14785-E14782)</f>
        <v>10.166666666666666</v>
      </c>
      <c r="J14784" s="397">
        <f>J14782+(E14784-E14782)*(J14785-J14782)/(E14785-E14782)</f>
        <v>0.38790000000000002</v>
      </c>
      <c r="K14784" s="469">
        <f t="shared" si="1371"/>
        <v>10.195529692779225</v>
      </c>
      <c r="L14784" s="469">
        <f t="shared" si="1372"/>
        <v>2.8863026112558643E-2</v>
      </c>
    </row>
    <row r="14785" spans="1:12">
      <c r="A14785" s="480" t="str">
        <f t="shared" si="1374"/>
        <v>D800-120</v>
      </c>
      <c r="B14785" s="480">
        <f t="shared" si="1377"/>
        <v>17</v>
      </c>
      <c r="C14785" s="480">
        <f t="shared" si="1378"/>
        <v>6</v>
      </c>
      <c r="D14785" s="480">
        <f t="shared" si="1375"/>
        <v>210</v>
      </c>
      <c r="E14785" s="480">
        <f t="shared" si="1376"/>
        <v>42</v>
      </c>
      <c r="F14785" s="484">
        <v>4.6036000000000001</v>
      </c>
      <c r="G14785" s="480">
        <v>15</v>
      </c>
      <c r="H14785" s="482">
        <v>0.44959199999999999</v>
      </c>
      <c r="I14785" s="483">
        <v>10.199999999999999</v>
      </c>
      <c r="J14785" s="484">
        <v>0.38550000000000001</v>
      </c>
      <c r="K14785" s="469">
        <f t="shared" si="1371"/>
        <v>10.23950604103276</v>
      </c>
      <c r="L14785" s="469">
        <f t="shared" si="1372"/>
        <v>3.9506041032760564E-2</v>
      </c>
    </row>
    <row r="14786" spans="1:12">
      <c r="A14786" s="98" t="str">
        <f t="shared" si="1374"/>
        <v>D800-120</v>
      </c>
      <c r="B14786" s="98">
        <f t="shared" si="1377"/>
        <v>17</v>
      </c>
      <c r="C14786" s="98">
        <f t="shared" si="1378"/>
        <v>6</v>
      </c>
      <c r="D14786" s="98">
        <f t="shared" si="1375"/>
        <v>210</v>
      </c>
      <c r="E14786" s="98">
        <f t="shared" si="1376"/>
        <v>43</v>
      </c>
      <c r="F14786" s="397">
        <f>F14785+(E14786-E14785)*(F14788-F14785)/(E14788-E14785)</f>
        <v>4.6143666666666672</v>
      </c>
      <c r="G14786" s="98">
        <v>15</v>
      </c>
      <c r="H14786" s="491">
        <f>H14785+(E14786-E14785)*(H14788-H14785)/(E14788-E14785)</f>
        <v>0.44871666666666665</v>
      </c>
      <c r="I14786" s="492">
        <f>I14785+(E14786-E14785)*(I14788-I14785)/(E14788-E14785)</f>
        <v>10.266666666666666</v>
      </c>
      <c r="J14786" s="397">
        <f>J14785+(E14786-E14785)*(J14788-J14785)/(E14788-E14785)</f>
        <v>0.38306666666666667</v>
      </c>
      <c r="K14786" s="469">
        <f t="shared" si="1371"/>
        <v>10.283475095643132</v>
      </c>
      <c r="L14786" s="469">
        <f t="shared" si="1372"/>
        <v>1.6808428976466061E-2</v>
      </c>
    </row>
    <row r="14787" spans="1:12">
      <c r="A14787" s="98" t="str">
        <f t="shared" si="1374"/>
        <v>D800-120</v>
      </c>
      <c r="B14787" s="98">
        <f t="shared" si="1377"/>
        <v>17</v>
      </c>
      <c r="C14787" s="98">
        <f t="shared" si="1378"/>
        <v>6</v>
      </c>
      <c r="D14787" s="98">
        <f t="shared" si="1375"/>
        <v>210</v>
      </c>
      <c r="E14787" s="98">
        <f t="shared" si="1376"/>
        <v>44</v>
      </c>
      <c r="F14787" s="397">
        <f>F14785+(E14787-E14785)*(F14788-F14785)/(E14788-E14785)</f>
        <v>4.6251333333333333</v>
      </c>
      <c r="G14787" s="98">
        <v>15</v>
      </c>
      <c r="H14787" s="491">
        <f>H14785+(E14787-E14785)*(H14788-H14785)/(E14788-E14785)</f>
        <v>0.44784133333333331</v>
      </c>
      <c r="I14787" s="492">
        <f>I14785+(E14787-E14785)*(I14788-I14785)/(E14788-E14785)</f>
        <v>10.333333333333334</v>
      </c>
      <c r="J14787" s="397">
        <f>J14785+(E14787-E14785)*(J14788-J14785)/(E14788-E14785)</f>
        <v>0.38063333333333332</v>
      </c>
      <c r="K14787" s="469">
        <f t="shared" si="1371"/>
        <v>10.327616030677532</v>
      </c>
      <c r="L14787" s="469">
        <f t="shared" si="1372"/>
        <v>-5.7173026558015039E-3</v>
      </c>
    </row>
    <row r="14788" spans="1:12">
      <c r="A14788" s="480" t="str">
        <f t="shared" si="1374"/>
        <v>D800-120</v>
      </c>
      <c r="B14788" s="480">
        <f t="shared" si="1377"/>
        <v>17</v>
      </c>
      <c r="C14788" s="480">
        <f t="shared" si="1378"/>
        <v>6</v>
      </c>
      <c r="D14788" s="480">
        <f t="shared" ref="D14788:D14819" si="1379">D14787</f>
        <v>210</v>
      </c>
      <c r="E14788" s="480">
        <f t="shared" si="1376"/>
        <v>45</v>
      </c>
      <c r="F14788" s="484">
        <v>4.6359000000000004</v>
      </c>
      <c r="G14788" s="480">
        <v>15</v>
      </c>
      <c r="H14788" s="482">
        <v>0.44696599999999997</v>
      </c>
      <c r="I14788" s="483">
        <v>10.4</v>
      </c>
      <c r="J14788" s="484">
        <v>0.37819999999999998</v>
      </c>
      <c r="K14788" s="469">
        <f t="shared" si="1371"/>
        <v>10.3719298559622</v>
      </c>
      <c r="L14788" s="469">
        <f t="shared" si="1372"/>
        <v>-2.8070144037799949E-2</v>
      </c>
    </row>
    <row r="14789" spans="1:12">
      <c r="A14789" s="98" t="str">
        <f t="shared" si="1374"/>
        <v>D800-120</v>
      </c>
      <c r="B14789" s="98">
        <f t="shared" si="1377"/>
        <v>17</v>
      </c>
      <c r="C14789" s="98">
        <f t="shared" si="1378"/>
        <v>6</v>
      </c>
      <c r="D14789" s="98">
        <f t="shared" si="1379"/>
        <v>210</v>
      </c>
      <c r="E14789" s="98">
        <f t="shared" si="1376"/>
        <v>46</v>
      </c>
      <c r="F14789" s="397">
        <f>F14788+(E14789-E14788)*(F14791-F14788)/(E14791-E14788)</f>
        <v>4.6466000000000003</v>
      </c>
      <c r="G14789" s="98">
        <v>15</v>
      </c>
      <c r="H14789" s="491">
        <f>H14788+(E14789-E14788)*(H14791-H14788)/(E14791-E14788)</f>
        <v>0.44609199999999999</v>
      </c>
      <c r="I14789" s="492">
        <f>I14788+(E14789-E14788)*(I14791-I14788)/(E14791-E14788)</f>
        <v>10.433333333333334</v>
      </c>
      <c r="J14789" s="397">
        <f>J14788+(E14789-E14788)*(J14791-J14788)/(E14791-E14788)</f>
        <v>0.37576666666666664</v>
      </c>
      <c r="K14789" s="469">
        <f t="shared" si="1371"/>
        <v>10.416237009406132</v>
      </c>
      <c r="L14789" s="469">
        <f t="shared" si="1372"/>
        <v>-1.7096323927201951E-2</v>
      </c>
    </row>
    <row r="14790" spans="1:12">
      <c r="A14790" s="98" t="str">
        <f t="shared" si="1374"/>
        <v>D800-120</v>
      </c>
      <c r="B14790" s="98">
        <f t="shared" si="1377"/>
        <v>17</v>
      </c>
      <c r="C14790" s="98">
        <f t="shared" si="1378"/>
        <v>6</v>
      </c>
      <c r="D14790" s="98">
        <f t="shared" si="1379"/>
        <v>210</v>
      </c>
      <c r="E14790" s="98">
        <f t="shared" si="1376"/>
        <v>47</v>
      </c>
      <c r="F14790" s="397">
        <f>F14788+(E14790-E14788)*(F14791-F14788)/(E14791-E14788)</f>
        <v>4.6573000000000002</v>
      </c>
      <c r="G14790" s="98">
        <v>15</v>
      </c>
      <c r="H14790" s="491">
        <f>H14788+(E14790-E14788)*(H14791-H14788)/(E14791-E14788)</f>
        <v>0.445218</v>
      </c>
      <c r="I14790" s="492">
        <f>I14788+(E14790-E14788)*(I14791-I14788)/(E14791-E14788)</f>
        <v>10.466666666666667</v>
      </c>
      <c r="J14790" s="397">
        <f>J14788+(E14790-E14788)*(J14791-J14788)/(E14791-E14788)</f>
        <v>0.37333333333333335</v>
      </c>
      <c r="K14790" s="469">
        <f t="shared" si="1371"/>
        <v>10.460718120111945</v>
      </c>
      <c r="L14790" s="469">
        <f t="shared" si="1372"/>
        <v>-5.9485465547215455E-3</v>
      </c>
    </row>
    <row r="14791" spans="1:12">
      <c r="A14791" s="480" t="str">
        <f t="shared" si="1374"/>
        <v>D800-120</v>
      </c>
      <c r="B14791" s="480">
        <f t="shared" si="1377"/>
        <v>17</v>
      </c>
      <c r="C14791" s="480">
        <f t="shared" si="1378"/>
        <v>6</v>
      </c>
      <c r="D14791" s="480">
        <f t="shared" si="1379"/>
        <v>210</v>
      </c>
      <c r="E14791" s="480">
        <f t="shared" si="1376"/>
        <v>48</v>
      </c>
      <c r="F14791" s="484">
        <v>4.6680000000000001</v>
      </c>
      <c r="G14791" s="480">
        <v>15</v>
      </c>
      <c r="H14791" s="482">
        <v>0.44434400000000002</v>
      </c>
      <c r="I14791" s="483">
        <v>10.5</v>
      </c>
      <c r="J14791" s="484">
        <v>0.37090000000000001</v>
      </c>
      <c r="K14791" s="469">
        <f t="shared" si="1371"/>
        <v>10.505374214572493</v>
      </c>
      <c r="L14791" s="469">
        <f t="shared" si="1372"/>
        <v>5.3742145724928747E-3</v>
      </c>
    </row>
    <row r="14792" spans="1:12">
      <c r="A14792" s="98" t="str">
        <f t="shared" si="1374"/>
        <v>D800-120</v>
      </c>
      <c r="B14792" s="98">
        <f t="shared" si="1377"/>
        <v>17</v>
      </c>
      <c r="C14792" s="98">
        <f t="shared" si="1378"/>
        <v>6</v>
      </c>
      <c r="D14792" s="98">
        <f t="shared" si="1379"/>
        <v>210</v>
      </c>
      <c r="E14792" s="98">
        <f t="shared" si="1376"/>
        <v>49</v>
      </c>
      <c r="F14792" s="397">
        <f>F14791+(E14792-E14791)*(F14794-F14791)/(E14794-E14791)</f>
        <v>4.6786333333333339</v>
      </c>
      <c r="G14792" s="98">
        <v>15</v>
      </c>
      <c r="H14792" s="491">
        <f>H14791+(E14792-E14791)*(H14794-H14791)/(E14794-E14791)</f>
        <v>0.443471</v>
      </c>
      <c r="I14792" s="492">
        <f>I14791+(E14792-E14791)*(I14794-I14791)/(E14794-E14791)</f>
        <v>10.533333333333333</v>
      </c>
      <c r="J14792" s="397">
        <f>J14791+(E14792-E14791)*(J14794-J14791)/(E14794-E14791)</f>
        <v>0.36846666666666666</v>
      </c>
      <c r="K14792" s="469">
        <f t="shared" si="1371"/>
        <v>10.550032208043669</v>
      </c>
      <c r="L14792" s="469">
        <f t="shared" si="1372"/>
        <v>1.6698874710336042E-2</v>
      </c>
    </row>
    <row r="14793" spans="1:12">
      <c r="A14793" s="98" t="str">
        <f t="shared" si="1374"/>
        <v>D800-120</v>
      </c>
      <c r="B14793" s="98">
        <f t="shared" si="1377"/>
        <v>17</v>
      </c>
      <c r="C14793" s="98">
        <f t="shared" si="1378"/>
        <v>6</v>
      </c>
      <c r="D14793" s="98">
        <f t="shared" si="1379"/>
        <v>210</v>
      </c>
      <c r="E14793" s="98">
        <f t="shared" si="1376"/>
        <v>50</v>
      </c>
      <c r="F14793" s="397">
        <f>F14791+(E14793-E14791)*(F14794-F14791)/(E14794-E14791)</f>
        <v>4.6892666666666667</v>
      </c>
      <c r="G14793" s="98">
        <v>15</v>
      </c>
      <c r="H14793" s="491">
        <f>H14791+(E14793-E14791)*(H14794-H14791)/(E14794-E14791)</f>
        <v>0.44259799999999999</v>
      </c>
      <c r="I14793" s="492">
        <f>I14791+(E14793-E14791)*(I14794-I14791)/(E14794-E14791)</f>
        <v>10.566666666666666</v>
      </c>
      <c r="J14793" s="397">
        <f>J14791+(E14793-E14791)*(J14794-J14791)/(E14794-E14791)</f>
        <v>0.36603333333333332</v>
      </c>
      <c r="K14793" s="469">
        <f t="shared" si="1371"/>
        <v>10.594866372343903</v>
      </c>
      <c r="L14793" s="469">
        <f t="shared" si="1372"/>
        <v>2.8199705677236508E-2</v>
      </c>
    </row>
    <row r="14794" spans="1:12">
      <c r="A14794" s="480" t="str">
        <f t="shared" si="1374"/>
        <v>D800-120</v>
      </c>
      <c r="B14794" s="480">
        <f t="shared" si="1377"/>
        <v>17</v>
      </c>
      <c r="C14794" s="480">
        <f t="shared" si="1378"/>
        <v>6</v>
      </c>
      <c r="D14794" s="480">
        <f t="shared" si="1379"/>
        <v>210</v>
      </c>
      <c r="E14794" s="480">
        <f t="shared" si="1376"/>
        <v>51</v>
      </c>
      <c r="F14794" s="484">
        <v>4.6999000000000004</v>
      </c>
      <c r="G14794" s="480">
        <v>15</v>
      </c>
      <c r="H14794" s="482">
        <v>0.44172499999999998</v>
      </c>
      <c r="I14794" s="483">
        <v>10.6</v>
      </c>
      <c r="J14794" s="484">
        <v>0.36359999999999998</v>
      </c>
      <c r="K14794" s="469">
        <f t="shared" si="1371"/>
        <v>10.639877751995021</v>
      </c>
      <c r="L14794" s="469">
        <f t="shared" si="1372"/>
        <v>3.9877751995021526E-2</v>
      </c>
    </row>
    <row r="14795" spans="1:12">
      <c r="A14795" s="98" t="str">
        <f t="shared" si="1374"/>
        <v>D800-120</v>
      </c>
      <c r="B14795" s="98">
        <f t="shared" si="1377"/>
        <v>17</v>
      </c>
      <c r="C14795" s="98">
        <f t="shared" si="1378"/>
        <v>6</v>
      </c>
      <c r="D14795" s="98">
        <f t="shared" si="1379"/>
        <v>210</v>
      </c>
      <c r="E14795" s="98">
        <f t="shared" si="1376"/>
        <v>52</v>
      </c>
      <c r="F14795" s="397">
        <f>F14794+(E14795-E14794)*(F14797-F14794)/(E14797-E14794)</f>
        <v>4.7104333333333335</v>
      </c>
      <c r="G14795" s="98">
        <v>15</v>
      </c>
      <c r="H14795" s="491">
        <f>H14794+(E14795-E14794)*(H14797-H14794)/(E14797-E14794)</f>
        <v>0.44085233333333335</v>
      </c>
      <c r="I14795" s="492">
        <f>I14794+(E14795-E14794)*(I14797-I14794)/(E14797-E14794)</f>
        <v>10.666666666666666</v>
      </c>
      <c r="J14795" s="397">
        <f>J14794+(E14795-E14794)*(J14797-J14794)/(E14797-E14794)</f>
        <v>0.36119999999999997</v>
      </c>
      <c r="K14795" s="469">
        <f t="shared" ref="K14795:K14858" si="1380">F14795/H14795</f>
        <v>10.684832487371054</v>
      </c>
      <c r="L14795" s="469">
        <f t="shared" ref="L14795:L14858" si="1381">K14795-I14795</f>
        <v>1.816582070438777E-2</v>
      </c>
    </row>
    <row r="14796" spans="1:12">
      <c r="A14796" s="98" t="str">
        <f t="shared" si="1374"/>
        <v>D800-120</v>
      </c>
      <c r="B14796" s="98">
        <f t="shared" si="1377"/>
        <v>17</v>
      </c>
      <c r="C14796" s="98">
        <f t="shared" si="1378"/>
        <v>6</v>
      </c>
      <c r="D14796" s="98">
        <f t="shared" si="1379"/>
        <v>210</v>
      </c>
      <c r="E14796" s="98">
        <f t="shared" si="1376"/>
        <v>53</v>
      </c>
      <c r="F14796" s="397">
        <f>F14794+(E14796-E14794)*(F14797-F14794)/(E14797-E14794)</f>
        <v>4.7209666666666665</v>
      </c>
      <c r="G14796" s="98">
        <v>15</v>
      </c>
      <c r="H14796" s="491">
        <f>H14794+(E14796-E14794)*(H14797-H14794)/(E14797-E14794)</f>
        <v>0.43997966666666666</v>
      </c>
      <c r="I14796" s="492">
        <f>I14794+(E14796-E14794)*(I14797-I14794)/(E14797-E14794)</f>
        <v>10.733333333333334</v>
      </c>
      <c r="J14796" s="397">
        <f>J14794+(E14796-E14794)*(J14797-J14794)/(E14797-E14794)</f>
        <v>0.35880000000000001</v>
      </c>
      <c r="K14796" s="469">
        <f t="shared" si="1380"/>
        <v>10.729965551438362</v>
      </c>
      <c r="L14796" s="469">
        <f t="shared" si="1381"/>
        <v>-3.3677818949726657E-3</v>
      </c>
    </row>
    <row r="14797" spans="1:12">
      <c r="A14797" s="480" t="str">
        <f t="shared" si="1374"/>
        <v>D800-120</v>
      </c>
      <c r="B14797" s="480">
        <f t="shared" si="1377"/>
        <v>17</v>
      </c>
      <c r="C14797" s="480">
        <f t="shared" si="1378"/>
        <v>6</v>
      </c>
      <c r="D14797" s="480">
        <f t="shared" si="1379"/>
        <v>210</v>
      </c>
      <c r="E14797" s="480">
        <f t="shared" si="1376"/>
        <v>54</v>
      </c>
      <c r="F14797" s="484">
        <v>4.7314999999999996</v>
      </c>
      <c r="G14797" s="480">
        <v>15</v>
      </c>
      <c r="H14797" s="482">
        <v>0.43910700000000003</v>
      </c>
      <c r="I14797" s="483">
        <v>10.8</v>
      </c>
      <c r="J14797" s="484">
        <v>0.35639999999999999</v>
      </c>
      <c r="K14797" s="469">
        <f t="shared" si="1380"/>
        <v>10.775278007410494</v>
      </c>
      <c r="L14797" s="469">
        <f t="shared" si="1381"/>
        <v>-2.4721992589507025E-2</v>
      </c>
    </row>
    <row r="14798" spans="1:12">
      <c r="A14798" s="98" t="str">
        <f t="shared" si="1374"/>
        <v>D800-120</v>
      </c>
      <c r="B14798" s="98">
        <f t="shared" si="1377"/>
        <v>17</v>
      </c>
      <c r="C14798" s="98">
        <f t="shared" si="1378"/>
        <v>6</v>
      </c>
      <c r="D14798" s="98">
        <f t="shared" si="1379"/>
        <v>210</v>
      </c>
      <c r="E14798" s="98">
        <f t="shared" si="1376"/>
        <v>55</v>
      </c>
      <c r="F14798" s="397">
        <f>F14797+(E14798-E14797)*(F14800-F14797)/(E14800-E14797)</f>
        <v>4.7419666666666664</v>
      </c>
      <c r="G14798" s="98">
        <v>15</v>
      </c>
      <c r="H14798" s="491">
        <f>H14797+(E14798-E14797)*(H14800-H14797)/(E14800-E14797)</f>
        <v>0.43823500000000004</v>
      </c>
      <c r="I14798" s="492">
        <f>I14797+(E14798-E14797)*(I14800-I14797)/(E14800-E14797)</f>
        <v>10.833333333333334</v>
      </c>
      <c r="J14798" s="397">
        <f>J14797+(E14798-E14797)*(J14800-J14797)/(E14800-E14797)</f>
        <v>0.35396666666666665</v>
      </c>
      <c r="K14798" s="469">
        <f t="shared" si="1380"/>
        <v>10.820602340448996</v>
      </c>
      <c r="L14798" s="469">
        <f t="shared" si="1381"/>
        <v>-1.2730992884337766E-2</v>
      </c>
    </row>
    <row r="14799" spans="1:12">
      <c r="A14799" s="98" t="str">
        <f t="shared" si="1374"/>
        <v>D800-120</v>
      </c>
      <c r="B14799" s="98">
        <f t="shared" si="1377"/>
        <v>17</v>
      </c>
      <c r="C14799" s="98">
        <f t="shared" si="1378"/>
        <v>6</v>
      </c>
      <c r="D14799" s="98">
        <f t="shared" si="1379"/>
        <v>210</v>
      </c>
      <c r="E14799" s="98">
        <f t="shared" si="1376"/>
        <v>56</v>
      </c>
      <c r="F14799" s="397">
        <f>F14797+(E14799-E14797)*(F14800-F14797)/(E14800-E14797)</f>
        <v>4.7524333333333333</v>
      </c>
      <c r="G14799" s="98">
        <v>15</v>
      </c>
      <c r="H14799" s="491">
        <f>H14797+(E14799-E14797)*(H14800-H14797)/(E14800-E14797)</f>
        <v>0.437363</v>
      </c>
      <c r="I14799" s="492">
        <f>I14797+(E14799-E14797)*(I14800-I14797)/(E14800-E14797)</f>
        <v>10.866666666666667</v>
      </c>
      <c r="J14799" s="397">
        <f>J14797+(E14799-E14797)*(J14800-J14797)/(E14800-E14797)</f>
        <v>0.35153333333333336</v>
      </c>
      <c r="K14799" s="469">
        <f t="shared" si="1380"/>
        <v>10.866107405823843</v>
      </c>
      <c r="L14799" s="469">
        <f t="shared" si="1381"/>
        <v>-5.592608428237611E-4</v>
      </c>
    </row>
    <row r="14800" spans="1:12">
      <c r="A14800" s="480" t="str">
        <f t="shared" si="1374"/>
        <v>D800-120</v>
      </c>
      <c r="B14800" s="480">
        <f t="shared" si="1377"/>
        <v>17</v>
      </c>
      <c r="C14800" s="480">
        <f t="shared" si="1378"/>
        <v>6</v>
      </c>
      <c r="D14800" s="480">
        <f t="shared" si="1379"/>
        <v>210</v>
      </c>
      <c r="E14800" s="480">
        <f t="shared" si="1376"/>
        <v>57</v>
      </c>
      <c r="F14800" s="484">
        <v>4.7629000000000001</v>
      </c>
      <c r="G14800" s="480">
        <v>15</v>
      </c>
      <c r="H14800" s="482">
        <v>0.43649100000000002</v>
      </c>
      <c r="I14800" s="483">
        <v>10.9</v>
      </c>
      <c r="J14800" s="484">
        <v>0.34910000000000002</v>
      </c>
      <c r="K14800" s="469">
        <f t="shared" si="1380"/>
        <v>10.911794286709233</v>
      </c>
      <c r="L14800" s="469">
        <f t="shared" si="1381"/>
        <v>1.1794286709232438E-2</v>
      </c>
    </row>
    <row r="14801" spans="1:12">
      <c r="A14801" s="98" t="str">
        <f t="shared" si="1374"/>
        <v>D800-120</v>
      </c>
      <c r="B14801" s="98">
        <f t="shared" si="1377"/>
        <v>17</v>
      </c>
      <c r="C14801" s="98">
        <f t="shared" si="1378"/>
        <v>6</v>
      </c>
      <c r="D14801" s="98">
        <f t="shared" si="1379"/>
        <v>210</v>
      </c>
      <c r="E14801" s="98">
        <f t="shared" si="1376"/>
        <v>58</v>
      </c>
      <c r="F14801" s="397">
        <f>F14800+(E14801-E14800)*(F14803-F14800)/(E14803-E14800)</f>
        <v>4.7733333333333334</v>
      </c>
      <c r="G14801" s="98">
        <v>15</v>
      </c>
      <c r="H14801" s="491">
        <f>H14800+(E14801-E14800)*(H14803-H14800)/(E14803-E14800)</f>
        <v>0.43561866666666665</v>
      </c>
      <c r="I14801" s="492">
        <f>I14800+(E14801-E14800)*(I14803-I14800)/(E14803-E14800)</f>
        <v>10.966666666666667</v>
      </c>
      <c r="J14801" s="397">
        <f>J14800+(E14801-E14800)*(J14803-J14800)/(E14803-E14800)</f>
        <v>0.34666666666666668</v>
      </c>
      <c r="K14801" s="469">
        <f t="shared" si="1380"/>
        <v>10.957595940180097</v>
      </c>
      <c r="L14801" s="469">
        <f t="shared" si="1381"/>
        <v>-9.0707264865699244E-3</v>
      </c>
    </row>
    <row r="14802" spans="1:12">
      <c r="A14802" s="98" t="str">
        <f t="shared" si="1374"/>
        <v>D800-120</v>
      </c>
      <c r="B14802" s="98">
        <f t="shared" si="1377"/>
        <v>17</v>
      </c>
      <c r="C14802" s="98">
        <f t="shared" si="1378"/>
        <v>6</v>
      </c>
      <c r="D14802" s="98">
        <f t="shared" si="1379"/>
        <v>210</v>
      </c>
      <c r="E14802" s="98">
        <f t="shared" si="1376"/>
        <v>59</v>
      </c>
      <c r="F14802" s="397">
        <f>F14800+(E14802-E14800)*(F14803-F14800)/(E14803-E14800)</f>
        <v>4.7837666666666667</v>
      </c>
      <c r="G14802" s="98">
        <v>15</v>
      </c>
      <c r="H14802" s="491">
        <f>H14800+(E14802-E14800)*(H14803-H14800)/(E14803-E14800)</f>
        <v>0.43474633333333335</v>
      </c>
      <c r="I14802" s="492">
        <f>I14800+(E14802-E14800)*(I14803-I14800)/(E14803-E14800)</f>
        <v>11.033333333333333</v>
      </c>
      <c r="J14802" s="397">
        <f>J14800+(E14802-E14800)*(J14803-J14800)/(E14803-E14800)</f>
        <v>0.34423333333333334</v>
      </c>
      <c r="K14802" s="469">
        <f t="shared" si="1380"/>
        <v>11.00358139880804</v>
      </c>
      <c r="L14802" s="469">
        <f t="shared" si="1381"/>
        <v>-2.9751934525293677E-2</v>
      </c>
    </row>
    <row r="14803" spans="1:12">
      <c r="A14803" s="480" t="str">
        <f t="shared" si="1374"/>
        <v>D800-120</v>
      </c>
      <c r="B14803" s="480">
        <f t="shared" si="1377"/>
        <v>17</v>
      </c>
      <c r="C14803" s="480">
        <f t="shared" si="1378"/>
        <v>6</v>
      </c>
      <c r="D14803" s="480">
        <f t="shared" si="1379"/>
        <v>210</v>
      </c>
      <c r="E14803" s="480">
        <f t="shared" si="1376"/>
        <v>60</v>
      </c>
      <c r="F14803" s="484">
        <v>4.7942</v>
      </c>
      <c r="G14803" s="480">
        <v>15</v>
      </c>
      <c r="H14803" s="482">
        <v>0.43387399999999998</v>
      </c>
      <c r="I14803" s="483">
        <v>11.1</v>
      </c>
      <c r="J14803" s="484">
        <v>0.34179999999999999</v>
      </c>
      <c r="K14803" s="469">
        <f t="shared" si="1380"/>
        <v>11.049751771251563</v>
      </c>
      <c r="L14803" s="469">
        <f t="shared" si="1381"/>
        <v>-5.0248228748436929E-2</v>
      </c>
    </row>
    <row r="14804" spans="1:12">
      <c r="A14804" s="98" t="str">
        <f t="shared" si="1374"/>
        <v>D800-120</v>
      </c>
      <c r="B14804" s="98">
        <f t="shared" si="1377"/>
        <v>17</v>
      </c>
      <c r="C14804" s="98">
        <f t="shared" si="1378"/>
        <v>6</v>
      </c>
      <c r="D14804" s="98">
        <f t="shared" si="1379"/>
        <v>210</v>
      </c>
      <c r="E14804" s="98">
        <f t="shared" si="1376"/>
        <v>61</v>
      </c>
      <c r="F14804" s="397">
        <f>F14803+(E14804-E14803)*(F14806-F14803)/(E14806-E14803)</f>
        <v>4.8045333333333335</v>
      </c>
      <c r="G14804" s="98">
        <v>15</v>
      </c>
      <c r="H14804" s="491">
        <f>H14803+(E14804-E14803)*(H14806-H14803)/(E14806-E14803)</f>
        <v>0.43300133333333329</v>
      </c>
      <c r="I14804" s="492">
        <f>I14803+(E14804-E14803)*(I14806-I14803)/(E14806-E14803)</f>
        <v>11.133333333333333</v>
      </c>
      <c r="J14804" s="397">
        <f>J14803+(E14804-E14803)*(J14806-J14803)/(E14806-E14803)</f>
        <v>0.33939999999999998</v>
      </c>
      <c r="K14804" s="469">
        <f t="shared" si="1380"/>
        <v>11.095885770944509</v>
      </c>
      <c r="L14804" s="469">
        <f t="shared" si="1381"/>
        <v>-3.7447562388823741E-2</v>
      </c>
    </row>
    <row r="14805" spans="1:12">
      <c r="A14805" s="98" t="str">
        <f t="shared" si="1374"/>
        <v>D800-120</v>
      </c>
      <c r="B14805" s="98">
        <f t="shared" si="1377"/>
        <v>17</v>
      </c>
      <c r="C14805" s="98">
        <f t="shared" si="1378"/>
        <v>6</v>
      </c>
      <c r="D14805" s="98">
        <f t="shared" si="1379"/>
        <v>210</v>
      </c>
      <c r="E14805" s="98">
        <f t="shared" si="1376"/>
        <v>62</v>
      </c>
      <c r="F14805" s="397">
        <f>F14803+(E14805-E14803)*(F14806-F14803)/(E14806-E14803)</f>
        <v>4.8148666666666662</v>
      </c>
      <c r="G14805" s="98">
        <v>15</v>
      </c>
      <c r="H14805" s="491">
        <f>H14803+(E14805-E14803)*(H14806-H14803)/(E14806-E14803)</f>
        <v>0.43212866666666666</v>
      </c>
      <c r="I14805" s="492">
        <f>I14803+(E14805-E14803)*(I14806-I14803)/(E14806-E14803)</f>
        <v>11.166666666666666</v>
      </c>
      <c r="J14805" s="397">
        <f>J14803+(E14805-E14803)*(J14806-J14803)/(E14806-E14803)</f>
        <v>0.33700000000000002</v>
      </c>
      <c r="K14805" s="469">
        <f t="shared" si="1380"/>
        <v>11.142206102194869</v>
      </c>
      <c r="L14805" s="469">
        <f t="shared" si="1381"/>
        <v>-2.4460564471796786E-2</v>
      </c>
    </row>
    <row r="14806" spans="1:12">
      <c r="A14806" s="480" t="str">
        <f t="shared" si="1374"/>
        <v>D800-120</v>
      </c>
      <c r="B14806" s="480">
        <f t="shared" si="1377"/>
        <v>17</v>
      </c>
      <c r="C14806" s="480">
        <f t="shared" si="1378"/>
        <v>6</v>
      </c>
      <c r="D14806" s="480">
        <f t="shared" si="1379"/>
        <v>210</v>
      </c>
      <c r="E14806" s="480">
        <f t="shared" si="1376"/>
        <v>63</v>
      </c>
      <c r="F14806" s="484">
        <v>4.8251999999999997</v>
      </c>
      <c r="G14806" s="480">
        <v>15</v>
      </c>
      <c r="H14806" s="482">
        <v>0.43125599999999997</v>
      </c>
      <c r="I14806" s="483">
        <v>11.2</v>
      </c>
      <c r="J14806" s="484">
        <v>0.33460000000000001</v>
      </c>
      <c r="K14806" s="469">
        <f t="shared" si="1380"/>
        <v>11.188713896154489</v>
      </c>
      <c r="L14806" s="469">
        <f t="shared" si="1381"/>
        <v>-1.1286103845510098E-2</v>
      </c>
    </row>
    <row r="14807" spans="1:12">
      <c r="A14807" s="98" t="str">
        <f t="shared" si="1374"/>
        <v>D800-120</v>
      </c>
      <c r="B14807" s="98">
        <f t="shared" si="1377"/>
        <v>17</v>
      </c>
      <c r="C14807" s="98">
        <f t="shared" si="1378"/>
        <v>6</v>
      </c>
      <c r="D14807" s="98">
        <f t="shared" si="1379"/>
        <v>210</v>
      </c>
      <c r="E14807" s="98">
        <f t="shared" si="1376"/>
        <v>64</v>
      </c>
      <c r="F14807" s="397">
        <f>F14806+(E14807-E14806)*(F14809-F14806)/(E14809-E14806)</f>
        <v>4.8354666666666661</v>
      </c>
      <c r="G14807" s="98">
        <v>15</v>
      </c>
      <c r="H14807" s="491">
        <f>H14806+(E14807-E14806)*(H14809-H14806)/(E14809-E14806)</f>
        <v>0.43038299999999996</v>
      </c>
      <c r="I14807" s="492">
        <f>I14806+(E14807-E14806)*(I14809-I14806)/(E14809-E14806)</f>
        <v>11.233333333333333</v>
      </c>
      <c r="J14807" s="397">
        <f>J14806+(E14807-E14806)*(J14809-J14806)/(E14809-E14806)</f>
        <v>0.33216666666666667</v>
      </c>
      <c r="K14807" s="469">
        <f t="shared" si="1380"/>
        <v>11.235264094229249</v>
      </c>
      <c r="L14807" s="469">
        <f t="shared" si="1381"/>
        <v>1.9307608959167055E-3</v>
      </c>
    </row>
    <row r="14808" spans="1:12">
      <c r="A14808" s="98" t="str">
        <f t="shared" si="1374"/>
        <v>D800-120</v>
      </c>
      <c r="B14808" s="98">
        <f t="shared" si="1377"/>
        <v>17</v>
      </c>
      <c r="C14808" s="98">
        <f t="shared" si="1378"/>
        <v>6</v>
      </c>
      <c r="D14808" s="98">
        <f t="shared" si="1379"/>
        <v>210</v>
      </c>
      <c r="E14808" s="98">
        <f t="shared" si="1376"/>
        <v>65</v>
      </c>
      <c r="F14808" s="397">
        <f>F14806+(E14808-E14806)*(F14809-F14806)/(E14809-E14806)</f>
        <v>4.8457333333333334</v>
      </c>
      <c r="G14808" s="98">
        <v>15</v>
      </c>
      <c r="H14808" s="491">
        <f>H14806+(E14808-E14806)*(H14809-H14806)/(E14809-E14806)</f>
        <v>0.42951</v>
      </c>
      <c r="I14808" s="492">
        <f>I14806+(E14808-E14806)*(I14809-I14806)/(E14809-E14806)</f>
        <v>11.266666666666667</v>
      </c>
      <c r="J14808" s="397">
        <f>J14806+(E14808-E14806)*(J14809-J14806)/(E14809-E14806)</f>
        <v>0.32973333333333332</v>
      </c>
      <c r="K14808" s="469">
        <f t="shared" si="1380"/>
        <v>11.282003523394877</v>
      </c>
      <c r="L14808" s="469">
        <f t="shared" si="1381"/>
        <v>1.5336856728209725E-2</v>
      </c>
    </row>
    <row r="14809" spans="1:12">
      <c r="A14809" s="480" t="str">
        <f t="shared" si="1374"/>
        <v>D800-120</v>
      </c>
      <c r="B14809" s="480">
        <f t="shared" si="1377"/>
        <v>17</v>
      </c>
      <c r="C14809" s="480">
        <f t="shared" si="1378"/>
        <v>6</v>
      </c>
      <c r="D14809" s="480">
        <f t="shared" si="1379"/>
        <v>210</v>
      </c>
      <c r="E14809" s="480">
        <f t="shared" si="1376"/>
        <v>66</v>
      </c>
      <c r="F14809" s="484">
        <v>4.8559999999999999</v>
      </c>
      <c r="G14809" s="480">
        <v>15</v>
      </c>
      <c r="H14809" s="482">
        <v>0.42863699999999999</v>
      </c>
      <c r="I14809" s="483">
        <v>11.3</v>
      </c>
      <c r="J14809" s="484">
        <v>0.32729999999999998</v>
      </c>
      <c r="K14809" s="469">
        <f t="shared" si="1380"/>
        <v>11.328933339865667</v>
      </c>
      <c r="L14809" s="469">
        <f t="shared" si="1381"/>
        <v>2.8933339865666596E-2</v>
      </c>
    </row>
    <row r="14810" spans="1:12">
      <c r="A14810" s="98" t="str">
        <f t="shared" si="1374"/>
        <v>D800-120</v>
      </c>
      <c r="B14810" s="98">
        <f t="shared" si="1377"/>
        <v>17</v>
      </c>
      <c r="C14810" s="98">
        <f t="shared" si="1378"/>
        <v>6</v>
      </c>
      <c r="D14810" s="98">
        <f t="shared" si="1379"/>
        <v>210</v>
      </c>
      <c r="E14810" s="98">
        <f t="shared" si="1376"/>
        <v>67</v>
      </c>
      <c r="F14810" s="397">
        <f>F14809+(E14810-E14809)*(F14812-F14809)/(E14812-E14809)</f>
        <v>4.8662000000000001</v>
      </c>
      <c r="G14810" s="98">
        <v>15</v>
      </c>
      <c r="H14810" s="491">
        <f>H14809+(E14810-E14809)*(H14812-H14809)/(E14812-E14809)</f>
        <v>0.42776333333333333</v>
      </c>
      <c r="I14810" s="492">
        <f>I14809+(E14810-E14809)*(I14812-I14809)/(E14812-E14809)</f>
        <v>11.366666666666667</v>
      </c>
      <c r="J14810" s="397">
        <f>J14809+(E14810-E14809)*(J14812-J14809)/(E14812-E14809)</f>
        <v>0.32486666666666664</v>
      </c>
      <c r="K14810" s="469">
        <f t="shared" si="1380"/>
        <v>11.375916589391331</v>
      </c>
      <c r="L14810" s="469">
        <f t="shared" si="1381"/>
        <v>9.2499227246634064E-3</v>
      </c>
    </row>
    <row r="14811" spans="1:12">
      <c r="A14811" s="98" t="str">
        <f t="shared" si="1374"/>
        <v>D800-120</v>
      </c>
      <c r="B14811" s="98">
        <f t="shared" si="1377"/>
        <v>17</v>
      </c>
      <c r="C14811" s="98">
        <f t="shared" si="1378"/>
        <v>6</v>
      </c>
      <c r="D14811" s="98">
        <f t="shared" si="1379"/>
        <v>210</v>
      </c>
      <c r="E14811" s="98">
        <f t="shared" si="1376"/>
        <v>68</v>
      </c>
      <c r="F14811" s="397">
        <f>F14809+(E14811-E14809)*(F14812-F14809)/(E14812-E14809)</f>
        <v>4.8763999999999994</v>
      </c>
      <c r="G14811" s="98">
        <v>15</v>
      </c>
      <c r="H14811" s="491">
        <f>H14809+(E14811-E14809)*(H14812-H14809)/(E14812-E14809)</f>
        <v>0.42688966666666667</v>
      </c>
      <c r="I14811" s="492">
        <f>I14809+(E14811-E14809)*(I14812-I14809)/(E14812-E14809)</f>
        <v>11.433333333333334</v>
      </c>
      <c r="J14811" s="397">
        <f>J14809+(E14811-E14809)*(J14812-J14809)/(E14812-E14809)</f>
        <v>0.32243333333333335</v>
      </c>
      <c r="K14811" s="469">
        <f t="shared" si="1380"/>
        <v>11.423092149493741</v>
      </c>
      <c r="L14811" s="469">
        <f t="shared" si="1381"/>
        <v>-1.0241183839593049E-2</v>
      </c>
    </row>
    <row r="14812" spans="1:12">
      <c r="A14812" s="480" t="str">
        <f t="shared" si="1374"/>
        <v>D800-120</v>
      </c>
      <c r="B14812" s="480">
        <f t="shared" si="1377"/>
        <v>17</v>
      </c>
      <c r="C14812" s="480">
        <f t="shared" si="1378"/>
        <v>6</v>
      </c>
      <c r="D14812" s="480">
        <f t="shared" si="1379"/>
        <v>210</v>
      </c>
      <c r="E14812" s="480">
        <f t="shared" si="1376"/>
        <v>69</v>
      </c>
      <c r="F14812" s="484">
        <v>4.8865999999999996</v>
      </c>
      <c r="G14812" s="480">
        <v>15</v>
      </c>
      <c r="H14812" s="482">
        <v>0.42601600000000001</v>
      </c>
      <c r="I14812" s="483">
        <v>11.5</v>
      </c>
      <c r="J14812" s="484">
        <v>0.32</v>
      </c>
      <c r="K14812" s="469">
        <f t="shared" si="1380"/>
        <v>11.470461203335084</v>
      </c>
      <c r="L14812" s="469">
        <f t="shared" si="1381"/>
        <v>-2.9538796664915878E-2</v>
      </c>
    </row>
    <row r="14813" spans="1:12">
      <c r="A14813" s="98" t="str">
        <f t="shared" si="1374"/>
        <v>D800-120</v>
      </c>
      <c r="B14813" s="98">
        <f t="shared" si="1377"/>
        <v>17</v>
      </c>
      <c r="C14813" s="98">
        <f t="shared" si="1378"/>
        <v>6</v>
      </c>
      <c r="D14813" s="98">
        <f t="shared" si="1379"/>
        <v>210</v>
      </c>
      <c r="E14813" s="98">
        <f t="shared" si="1376"/>
        <v>70</v>
      </c>
      <c r="F14813" s="397">
        <f>F14812+(E14813-E14812)*(F14815-F14812)/(E14815-E14812)</f>
        <v>4.8967666666666663</v>
      </c>
      <c r="G14813" s="98">
        <v>15</v>
      </c>
      <c r="H14813" s="491">
        <f>H14812+(E14813-E14812)*(H14815-H14812)/(E14815-E14812)</f>
        <v>0.42514099999999999</v>
      </c>
      <c r="I14813" s="492">
        <f>I14812+(E14813-E14812)*(I14815-I14812)/(E14815-E14812)</f>
        <v>11.533333333333333</v>
      </c>
      <c r="J14813" s="397">
        <f>J14812+(E14813-E14812)*(J14815-J14812)/(E14815-E14812)</f>
        <v>0.31756666666666666</v>
      </c>
      <c r="K14813" s="469">
        <f t="shared" si="1380"/>
        <v>11.517982661438596</v>
      </c>
      <c r="L14813" s="469">
        <f t="shared" si="1381"/>
        <v>-1.5350671894736934E-2</v>
      </c>
    </row>
    <row r="14814" spans="1:12">
      <c r="A14814" s="98" t="str">
        <f t="shared" si="1374"/>
        <v>D800-120</v>
      </c>
      <c r="B14814" s="98">
        <f t="shared" si="1377"/>
        <v>17</v>
      </c>
      <c r="C14814" s="98">
        <f t="shared" si="1378"/>
        <v>6</v>
      </c>
      <c r="D14814" s="98">
        <f t="shared" si="1379"/>
        <v>210</v>
      </c>
      <c r="E14814" s="98">
        <f t="shared" si="1376"/>
        <v>71</v>
      </c>
      <c r="F14814" s="397">
        <f>F14812+(E14814-E14812)*(F14815-F14812)/(E14815-E14812)</f>
        <v>4.9069333333333329</v>
      </c>
      <c r="G14814" s="98">
        <v>15</v>
      </c>
      <c r="H14814" s="491">
        <f>H14812+(E14814-E14812)*(H14815-H14812)/(E14815-E14812)</f>
        <v>0.42426600000000003</v>
      </c>
      <c r="I14814" s="492">
        <f>I14812+(E14814-E14812)*(I14815-I14812)/(E14815-E14812)</f>
        <v>11.566666666666666</v>
      </c>
      <c r="J14814" s="397">
        <f>J14812+(E14814-E14812)*(J14815-J14812)/(E14815-E14812)</f>
        <v>0.31513333333333332</v>
      </c>
      <c r="K14814" s="469">
        <f t="shared" si="1380"/>
        <v>11.565700134663944</v>
      </c>
      <c r="L14814" s="469">
        <f t="shared" si="1381"/>
        <v>-9.6653200272278639E-4</v>
      </c>
    </row>
    <row r="14815" spans="1:12">
      <c r="A14815" s="480" t="str">
        <f t="shared" si="1374"/>
        <v>D800-120</v>
      </c>
      <c r="B14815" s="480">
        <f t="shared" si="1377"/>
        <v>17</v>
      </c>
      <c r="C14815" s="480">
        <f t="shared" si="1378"/>
        <v>6</v>
      </c>
      <c r="D14815" s="480">
        <f t="shared" si="1379"/>
        <v>210</v>
      </c>
      <c r="E14815" s="480">
        <f t="shared" si="1376"/>
        <v>72</v>
      </c>
      <c r="F14815" s="484">
        <v>4.9170999999999996</v>
      </c>
      <c r="G14815" s="480">
        <v>15</v>
      </c>
      <c r="H14815" s="482">
        <v>0.42339100000000002</v>
      </c>
      <c r="I14815" s="483">
        <v>11.6</v>
      </c>
      <c r="J14815" s="484">
        <v>0.31269999999999998</v>
      </c>
      <c r="K14815" s="469">
        <f t="shared" si="1380"/>
        <v>11.61361483829368</v>
      </c>
      <c r="L14815" s="469">
        <f t="shared" si="1381"/>
        <v>1.3614838293680265E-2</v>
      </c>
    </row>
    <row r="14816" spans="1:12">
      <c r="A14816" s="98" t="str">
        <f t="shared" si="1374"/>
        <v>D800-120</v>
      </c>
      <c r="B14816" s="98">
        <f t="shared" si="1377"/>
        <v>17</v>
      </c>
      <c r="C14816" s="98">
        <f t="shared" si="1378"/>
        <v>6</v>
      </c>
      <c r="D14816" s="98">
        <f t="shared" si="1379"/>
        <v>210</v>
      </c>
      <c r="E14816" s="98">
        <f t="shared" si="1376"/>
        <v>73</v>
      </c>
      <c r="F14816" s="397">
        <f>F14815+(E14816-E14815)*(F14818-F14815)/(E14818-E14815)</f>
        <v>4.9271666666666665</v>
      </c>
      <c r="G14816" s="98">
        <v>15</v>
      </c>
      <c r="H14816" s="491">
        <f>H14815+(E14816-E14815)*(H14818-H14815)/(E14818-E14815)</f>
        <v>0.42251466666666671</v>
      </c>
      <c r="I14816" s="492">
        <f>I14815+(E14816-E14815)*(I14818-I14815)/(E14818-E14815)</f>
        <v>11.666666666666666</v>
      </c>
      <c r="J14816" s="397">
        <f>J14815+(E14816-E14815)*(J14818-J14815)/(E14818-E14815)</f>
        <v>0.31029999999999996</v>
      </c>
      <c r="K14816" s="469">
        <f t="shared" si="1380"/>
        <v>11.661528120522837</v>
      </c>
      <c r="L14816" s="469">
        <f t="shared" si="1381"/>
        <v>-5.1385461438293589E-3</v>
      </c>
    </row>
    <row r="14817" spans="1:12">
      <c r="A14817" s="98" t="str">
        <f t="shared" si="1374"/>
        <v>D800-120</v>
      </c>
      <c r="B14817" s="98">
        <f t="shared" si="1377"/>
        <v>17</v>
      </c>
      <c r="C14817" s="98">
        <f t="shared" si="1378"/>
        <v>6</v>
      </c>
      <c r="D14817" s="98">
        <f t="shared" si="1379"/>
        <v>210</v>
      </c>
      <c r="E14817" s="98">
        <f t="shared" si="1376"/>
        <v>74</v>
      </c>
      <c r="F14817" s="397">
        <f>F14815+(E14817-E14815)*(F14818-F14815)/(E14818-E14815)</f>
        <v>4.9372333333333334</v>
      </c>
      <c r="G14817" s="98">
        <v>15</v>
      </c>
      <c r="H14817" s="491">
        <f>H14815+(E14817-E14815)*(H14818-H14815)/(E14818-E14815)</f>
        <v>0.42163833333333334</v>
      </c>
      <c r="I14817" s="492">
        <f>I14815+(E14817-E14815)*(I14818-I14815)/(E14818-E14815)</f>
        <v>11.733333333333334</v>
      </c>
      <c r="J14817" s="397">
        <f>J14815+(E14817-E14815)*(J14818-J14815)/(E14818-E14815)</f>
        <v>0.30790000000000001</v>
      </c>
      <c r="K14817" s="469">
        <f t="shared" si="1380"/>
        <v>11.709640568733867</v>
      </c>
      <c r="L14817" s="469">
        <f t="shared" si="1381"/>
        <v>-2.3692764599466898E-2</v>
      </c>
    </row>
    <row r="14818" spans="1:12">
      <c r="A14818" s="480" t="str">
        <f t="shared" si="1374"/>
        <v>D800-120</v>
      </c>
      <c r="B14818" s="480">
        <f t="shared" si="1377"/>
        <v>17</v>
      </c>
      <c r="C14818" s="480">
        <f t="shared" si="1378"/>
        <v>6</v>
      </c>
      <c r="D14818" s="480">
        <f t="shared" si="1379"/>
        <v>210</v>
      </c>
      <c r="E14818" s="480">
        <f t="shared" si="1376"/>
        <v>75</v>
      </c>
      <c r="F14818" s="484">
        <v>4.9473000000000003</v>
      </c>
      <c r="G14818" s="480">
        <v>15</v>
      </c>
      <c r="H14818" s="482">
        <v>0.42076200000000002</v>
      </c>
      <c r="I14818" s="483">
        <v>11.8</v>
      </c>
      <c r="J14818" s="484">
        <v>0.30549999999999999</v>
      </c>
      <c r="K14818" s="469">
        <f t="shared" si="1380"/>
        <v>11.757953427353231</v>
      </c>
      <c r="L14818" s="469">
        <f t="shared" si="1381"/>
        <v>-4.2046572646770031E-2</v>
      </c>
    </row>
    <row r="14819" spans="1:12">
      <c r="A14819" s="98" t="str">
        <f t="shared" si="1374"/>
        <v>D800-120</v>
      </c>
      <c r="B14819" s="98">
        <f t="shared" si="1377"/>
        <v>17</v>
      </c>
      <c r="C14819" s="98">
        <f t="shared" si="1378"/>
        <v>6</v>
      </c>
      <c r="D14819" s="98">
        <f t="shared" si="1379"/>
        <v>210</v>
      </c>
      <c r="E14819" s="98">
        <f t="shared" si="1376"/>
        <v>76</v>
      </c>
      <c r="F14819" s="397">
        <f>F14818+(E14819-E14818)*(F14821-F14818)/(E14821-E14818)</f>
        <v>4.9573333333333336</v>
      </c>
      <c r="G14819" s="98">
        <v>15</v>
      </c>
      <c r="H14819" s="491">
        <f>H14818+(E14819-E14818)*(H14821-H14818)/(E14821-E14818)</f>
        <v>0.41988400000000003</v>
      </c>
      <c r="I14819" s="492">
        <f>I14818+(E14819-E14818)*(I14821-I14818)/(E14821-E14818)</f>
        <v>11.833333333333334</v>
      </c>
      <c r="J14819" s="397">
        <f>J14818+(E14819-E14818)*(J14821-J14818)/(E14821-E14818)</f>
        <v>0.30306666666666665</v>
      </c>
      <c r="K14819" s="469">
        <f t="shared" si="1380"/>
        <v>11.806435428197629</v>
      </c>
      <c r="L14819" s="469">
        <f t="shared" si="1381"/>
        <v>-2.6897905135705003E-2</v>
      </c>
    </row>
    <row r="14820" spans="1:12">
      <c r="A14820" s="98" t="str">
        <f t="shared" ref="A14820:A14863" si="1382">A14819</f>
        <v>D800-120</v>
      </c>
      <c r="B14820" s="98">
        <f t="shared" si="1377"/>
        <v>17</v>
      </c>
      <c r="C14820" s="98">
        <f t="shared" si="1378"/>
        <v>6</v>
      </c>
      <c r="D14820" s="98">
        <f t="shared" ref="D14820:D14851" si="1383">D14819</f>
        <v>210</v>
      </c>
      <c r="E14820" s="98">
        <f t="shared" ref="E14820:E14863" si="1384">E14819+1</f>
        <v>77</v>
      </c>
      <c r="F14820" s="397">
        <f>F14818+(E14820-E14818)*(F14821-F14818)/(E14821-E14818)</f>
        <v>4.9673666666666669</v>
      </c>
      <c r="G14820" s="98">
        <v>15</v>
      </c>
      <c r="H14820" s="491">
        <f>H14818+(E14820-E14818)*(H14821-H14818)/(E14821-E14818)</f>
        <v>0.41900599999999999</v>
      </c>
      <c r="I14820" s="492">
        <f>I14818+(E14820-E14818)*(I14821-I14818)/(E14821-E14818)</f>
        <v>11.866666666666667</v>
      </c>
      <c r="J14820" s="397">
        <f>J14818+(E14820-E14818)*(J14821-J14818)/(E14821-E14818)</f>
        <v>0.30063333333333336</v>
      </c>
      <c r="K14820" s="469">
        <f t="shared" si="1380"/>
        <v>11.855120610842487</v>
      </c>
      <c r="L14820" s="469">
        <f t="shared" si="1381"/>
        <v>-1.1546055824180002E-2</v>
      </c>
    </row>
    <row r="14821" spans="1:12">
      <c r="A14821" s="480" t="str">
        <f t="shared" si="1382"/>
        <v>D800-120</v>
      </c>
      <c r="B14821" s="480">
        <f t="shared" si="1377"/>
        <v>17</v>
      </c>
      <c r="C14821" s="480">
        <f t="shared" si="1378"/>
        <v>6</v>
      </c>
      <c r="D14821" s="480">
        <f t="shared" si="1383"/>
        <v>210</v>
      </c>
      <c r="E14821" s="480">
        <f t="shared" si="1384"/>
        <v>78</v>
      </c>
      <c r="F14821" s="484">
        <v>4.9774000000000003</v>
      </c>
      <c r="G14821" s="480">
        <v>15</v>
      </c>
      <c r="H14821" s="482">
        <v>0.418128</v>
      </c>
      <c r="I14821" s="483">
        <v>11.9</v>
      </c>
      <c r="J14821" s="484">
        <v>0.29820000000000002</v>
      </c>
      <c r="K14821" s="469">
        <f t="shared" si="1380"/>
        <v>11.904010255232848</v>
      </c>
      <c r="L14821" s="469">
        <f t="shared" si="1381"/>
        <v>4.0102552328473706E-3</v>
      </c>
    </row>
    <row r="14822" spans="1:12">
      <c r="A14822" s="98" t="str">
        <f t="shared" si="1382"/>
        <v>D800-120</v>
      </c>
      <c r="B14822" s="98">
        <f t="shared" si="1377"/>
        <v>17</v>
      </c>
      <c r="C14822" s="98">
        <f t="shared" si="1378"/>
        <v>6</v>
      </c>
      <c r="D14822" s="98">
        <f t="shared" si="1383"/>
        <v>210</v>
      </c>
      <c r="E14822" s="98">
        <f t="shared" si="1384"/>
        <v>79</v>
      </c>
      <c r="F14822" s="397">
        <f>F14821+(E14822-E14821)*(F14824-F14821)/(E14824-E14821)</f>
        <v>4.9873666666666665</v>
      </c>
      <c r="G14822" s="98">
        <v>15</v>
      </c>
      <c r="H14822" s="491">
        <f>H14821+(E14822-E14821)*(H14824-H14821)/(E14824-E14821)</f>
        <v>0.41724833333333333</v>
      </c>
      <c r="I14822" s="492">
        <f>I14821+(E14822-E14821)*(I14824-I14821)/(E14824-E14821)</f>
        <v>11.966666666666667</v>
      </c>
      <c r="J14822" s="397">
        <f>J14821+(E14822-E14821)*(J14824-J14821)/(E14824-E14821)</f>
        <v>0.29576666666666668</v>
      </c>
      <c r="K14822" s="469">
        <f t="shared" si="1380"/>
        <v>11.952993620905216</v>
      </c>
      <c r="L14822" s="469">
        <f t="shared" si="1381"/>
        <v>-1.3673045761450453E-2</v>
      </c>
    </row>
    <row r="14823" spans="1:12">
      <c r="A14823" s="98" t="str">
        <f t="shared" si="1382"/>
        <v>D800-120</v>
      </c>
      <c r="B14823" s="98">
        <f t="shared" si="1377"/>
        <v>17</v>
      </c>
      <c r="C14823" s="98">
        <f t="shared" si="1378"/>
        <v>6</v>
      </c>
      <c r="D14823" s="98">
        <f t="shared" si="1383"/>
        <v>210</v>
      </c>
      <c r="E14823" s="98">
        <f t="shared" si="1384"/>
        <v>80</v>
      </c>
      <c r="F14823" s="397">
        <f>F14821+(E14823-E14821)*(F14824-F14821)/(E14824-E14821)</f>
        <v>4.9973333333333336</v>
      </c>
      <c r="G14823" s="98">
        <v>15</v>
      </c>
      <c r="H14823" s="491">
        <f>H14821+(E14823-E14821)*(H14824-H14821)/(E14824-E14821)</f>
        <v>0.41636866666666666</v>
      </c>
      <c r="I14823" s="492">
        <f>I14821+(E14823-E14821)*(I14824-I14821)/(E14824-E14821)</f>
        <v>12.033333333333333</v>
      </c>
      <c r="J14823" s="397">
        <f>J14821+(E14823-E14821)*(J14824-J14821)/(E14824-E14821)</f>
        <v>0.29333333333333333</v>
      </c>
      <c r="K14823" s="469">
        <f t="shared" si="1380"/>
        <v>12.002183961969601</v>
      </c>
      <c r="L14823" s="469">
        <f t="shared" si="1381"/>
        <v>-3.1149371363731859E-2</v>
      </c>
    </row>
    <row r="14824" spans="1:12">
      <c r="A14824" s="480" t="str">
        <f t="shared" si="1382"/>
        <v>D800-120</v>
      </c>
      <c r="B14824" s="480">
        <f t="shared" si="1377"/>
        <v>17</v>
      </c>
      <c r="C14824" s="480">
        <f t="shared" si="1378"/>
        <v>6</v>
      </c>
      <c r="D14824" s="480">
        <f t="shared" si="1383"/>
        <v>210</v>
      </c>
      <c r="E14824" s="480">
        <f t="shared" si="1384"/>
        <v>81</v>
      </c>
      <c r="F14824" s="484">
        <v>5.0072999999999999</v>
      </c>
      <c r="G14824" s="480">
        <v>15</v>
      </c>
      <c r="H14824" s="482">
        <v>0.415489</v>
      </c>
      <c r="I14824" s="483">
        <v>12.1</v>
      </c>
      <c r="J14824" s="484">
        <v>0.29089999999999999</v>
      </c>
      <c r="K14824" s="469">
        <f t="shared" si="1380"/>
        <v>12.051582593040971</v>
      </c>
      <c r="L14824" s="469">
        <f t="shared" si="1381"/>
        <v>-4.8417406959028852E-2</v>
      </c>
    </row>
    <row r="14825" spans="1:12">
      <c r="A14825" s="98" t="str">
        <f t="shared" si="1382"/>
        <v>D800-120</v>
      </c>
      <c r="B14825" s="98">
        <f t="shared" si="1377"/>
        <v>17</v>
      </c>
      <c r="C14825" s="98">
        <f t="shared" si="1378"/>
        <v>6</v>
      </c>
      <c r="D14825" s="98">
        <f t="shared" si="1383"/>
        <v>210</v>
      </c>
      <c r="E14825" s="98">
        <f t="shared" si="1384"/>
        <v>82</v>
      </c>
      <c r="F14825" s="397">
        <f>F14824+(E14825-E14824)*(F14827-F14824)/(E14827-E14824)</f>
        <v>5.0171999999999999</v>
      </c>
      <c r="G14825" s="98">
        <v>15</v>
      </c>
      <c r="H14825" s="491">
        <f>H14824+(E14825-E14824)*(H14827-H14824)/(E14827-E14824)</f>
        <v>0.414607</v>
      </c>
      <c r="I14825" s="492">
        <f>I14824+(E14825-E14824)*(I14827-I14824)/(E14827-E14824)</f>
        <v>12.133333333333333</v>
      </c>
      <c r="J14825" s="397">
        <f>J14824+(E14825-E14824)*(J14827-J14824)/(E14827-E14824)</f>
        <v>0.28846666666666665</v>
      </c>
      <c r="K14825" s="469">
        <f t="shared" si="1380"/>
        <v>12.101098148367008</v>
      </c>
      <c r="L14825" s="469">
        <f t="shared" si="1381"/>
        <v>-3.2235184966324937E-2</v>
      </c>
    </row>
    <row r="14826" spans="1:12">
      <c r="A14826" s="98" t="str">
        <f t="shared" si="1382"/>
        <v>D800-120</v>
      </c>
      <c r="B14826" s="98">
        <f t="shared" ref="B14826:B14889" si="1385">INT(D14826/12)</f>
        <v>17</v>
      </c>
      <c r="C14826" s="98">
        <f t="shared" ref="C14826:C14889" si="1386">D14826-B14826*12</f>
        <v>6</v>
      </c>
      <c r="D14826" s="98">
        <f t="shared" si="1383"/>
        <v>210</v>
      </c>
      <c r="E14826" s="98">
        <f t="shared" si="1384"/>
        <v>83</v>
      </c>
      <c r="F14826" s="397">
        <f>F14824+(E14826-E14824)*(F14827-F14824)/(E14827-E14824)</f>
        <v>5.0270999999999999</v>
      </c>
      <c r="G14826" s="98">
        <v>15</v>
      </c>
      <c r="H14826" s="491">
        <f>H14824+(E14826-E14824)*(H14827-H14824)/(E14827-E14824)</f>
        <v>0.41372500000000001</v>
      </c>
      <c r="I14826" s="492">
        <f>I14824+(E14826-E14824)*(I14827-I14824)/(E14827-E14824)</f>
        <v>12.166666666666666</v>
      </c>
      <c r="J14826" s="397">
        <f>J14824+(E14826-E14824)*(J14827-J14824)/(E14827-E14824)</f>
        <v>0.28603333333333336</v>
      </c>
      <c r="K14826" s="469">
        <f t="shared" si="1380"/>
        <v>12.15082482325216</v>
      </c>
      <c r="L14826" s="469">
        <f t="shared" si="1381"/>
        <v>-1.5841843414506229E-2</v>
      </c>
    </row>
    <row r="14827" spans="1:12">
      <c r="A14827" s="480" t="str">
        <f t="shared" si="1382"/>
        <v>D800-120</v>
      </c>
      <c r="B14827" s="480">
        <f t="shared" si="1385"/>
        <v>17</v>
      </c>
      <c r="C14827" s="480">
        <f t="shared" si="1386"/>
        <v>6</v>
      </c>
      <c r="D14827" s="480">
        <f t="shared" si="1383"/>
        <v>210</v>
      </c>
      <c r="E14827" s="480">
        <f t="shared" si="1384"/>
        <v>84</v>
      </c>
      <c r="F14827" s="484">
        <v>5.0369999999999999</v>
      </c>
      <c r="G14827" s="480">
        <v>15</v>
      </c>
      <c r="H14827" s="482">
        <v>0.41284300000000002</v>
      </c>
      <c r="I14827" s="483">
        <v>12.2</v>
      </c>
      <c r="J14827" s="484">
        <v>0.28360000000000002</v>
      </c>
      <c r="K14827" s="469">
        <f t="shared" si="1380"/>
        <v>12.200763970807303</v>
      </c>
      <c r="L14827" s="469">
        <f t="shared" si="1381"/>
        <v>7.6397080730394862E-4</v>
      </c>
    </row>
    <row r="14828" spans="1:12">
      <c r="A14828" s="98" t="str">
        <f t="shared" si="1382"/>
        <v>D800-120</v>
      </c>
      <c r="B14828" s="98">
        <f t="shared" si="1385"/>
        <v>17</v>
      </c>
      <c r="C14828" s="98">
        <f t="shared" si="1386"/>
        <v>6</v>
      </c>
      <c r="D14828" s="98">
        <f t="shared" si="1383"/>
        <v>210</v>
      </c>
      <c r="E14828" s="98">
        <f t="shared" si="1384"/>
        <v>85</v>
      </c>
      <c r="F14828" s="397">
        <f>F14827+(E14828-E14827)*(F14830-F14827)/(E14830-E14827)</f>
        <v>5.0468333333333328</v>
      </c>
      <c r="G14828" s="98">
        <v>15</v>
      </c>
      <c r="H14828" s="491">
        <f>H14827+(E14828-E14827)*(H14830-H14827)/(E14830-E14827)</f>
        <v>0.41195900000000002</v>
      </c>
      <c r="I14828" s="492">
        <f>I14827+(E14828-E14827)*(I14830-I14827)/(E14830-E14827)</f>
        <v>12.266666666666666</v>
      </c>
      <c r="J14828" s="397">
        <f>J14827+(E14828-E14827)*(J14830-J14827)/(E14830-E14827)</f>
        <v>0.28120000000000001</v>
      </c>
      <c r="K14828" s="469">
        <f t="shared" si="1380"/>
        <v>12.250814603718654</v>
      </c>
      <c r="L14828" s="469">
        <f t="shared" si="1381"/>
        <v>-1.5852062948011891E-2</v>
      </c>
    </row>
    <row r="14829" spans="1:12">
      <c r="A14829" s="98" t="str">
        <f t="shared" si="1382"/>
        <v>D800-120</v>
      </c>
      <c r="B14829" s="98">
        <f t="shared" si="1385"/>
        <v>17</v>
      </c>
      <c r="C14829" s="98">
        <f t="shared" si="1386"/>
        <v>6</v>
      </c>
      <c r="D14829" s="98">
        <f t="shared" si="1383"/>
        <v>210</v>
      </c>
      <c r="E14829" s="98">
        <f t="shared" si="1384"/>
        <v>86</v>
      </c>
      <c r="F14829" s="397">
        <f>F14827+(E14829-E14827)*(F14830-F14827)/(E14830-E14827)</f>
        <v>5.0566666666666666</v>
      </c>
      <c r="G14829" s="98">
        <v>15</v>
      </c>
      <c r="H14829" s="491">
        <f>H14827+(E14829-E14827)*(H14830-H14827)/(E14830-E14827)</f>
        <v>0.41107499999999997</v>
      </c>
      <c r="I14829" s="492">
        <f>I14827+(E14829-E14827)*(I14830-I14827)/(E14830-E14827)</f>
        <v>12.333333333333334</v>
      </c>
      <c r="J14829" s="397">
        <f>J14827+(E14829-E14827)*(J14830-J14827)/(E14830-E14827)</f>
        <v>0.27879999999999999</v>
      </c>
      <c r="K14829" s="469">
        <f t="shared" si="1380"/>
        <v>12.301080500314217</v>
      </c>
      <c r="L14829" s="469">
        <f t="shared" si="1381"/>
        <v>-3.2252833019116522E-2</v>
      </c>
    </row>
    <row r="14830" spans="1:12">
      <c r="A14830" s="480" t="str">
        <f t="shared" si="1382"/>
        <v>D800-120</v>
      </c>
      <c r="B14830" s="480">
        <f t="shared" si="1385"/>
        <v>17</v>
      </c>
      <c r="C14830" s="480">
        <f t="shared" si="1386"/>
        <v>6</v>
      </c>
      <c r="D14830" s="480">
        <f t="shared" si="1383"/>
        <v>210</v>
      </c>
      <c r="E14830" s="480">
        <f t="shared" si="1384"/>
        <v>87</v>
      </c>
      <c r="F14830" s="484">
        <v>5.0664999999999996</v>
      </c>
      <c r="G14830" s="480">
        <v>15</v>
      </c>
      <c r="H14830" s="482">
        <v>0.41019099999999997</v>
      </c>
      <c r="I14830" s="483">
        <v>12.4</v>
      </c>
      <c r="J14830" s="484">
        <v>0.27639999999999998</v>
      </c>
      <c r="K14830" s="469">
        <f t="shared" si="1380"/>
        <v>12.351563052334157</v>
      </c>
      <c r="L14830" s="469">
        <f t="shared" si="1381"/>
        <v>-4.8436947665843277E-2</v>
      </c>
    </row>
    <row r="14831" spans="1:12">
      <c r="A14831" s="98" t="str">
        <f t="shared" si="1382"/>
        <v>D800-120</v>
      </c>
      <c r="B14831" s="98">
        <f t="shared" si="1385"/>
        <v>17</v>
      </c>
      <c r="C14831" s="98">
        <f t="shared" si="1386"/>
        <v>6</v>
      </c>
      <c r="D14831" s="98">
        <f t="shared" si="1383"/>
        <v>210</v>
      </c>
      <c r="E14831" s="98">
        <f t="shared" si="1384"/>
        <v>88</v>
      </c>
      <c r="F14831" s="397">
        <f>F14830+(E14831-E14830)*(F14833-F14830)/(E14833-E14830)</f>
        <v>5.0762999999999998</v>
      </c>
      <c r="G14831" s="98">
        <v>15</v>
      </c>
      <c r="H14831" s="491">
        <f>H14830+(E14831-E14830)*(H14833-H14830)/(E14833-E14830)</f>
        <v>0.409304</v>
      </c>
      <c r="I14831" s="492">
        <f>I14830+(E14831-E14830)*(I14833-I14830)/(E14833-E14830)</f>
        <v>12.433333333333334</v>
      </c>
      <c r="J14831" s="397">
        <f>J14830+(E14831-E14830)*(J14833-J14830)/(E14833-E14830)</f>
        <v>0.27396666666666664</v>
      </c>
      <c r="K14831" s="469">
        <f t="shared" si="1380"/>
        <v>12.402273127064479</v>
      </c>
      <c r="L14831" s="469">
        <f t="shared" si="1381"/>
        <v>-3.1060206268854529E-2</v>
      </c>
    </row>
    <row r="14832" spans="1:12">
      <c r="A14832" s="98" t="str">
        <f t="shared" si="1382"/>
        <v>D800-120</v>
      </c>
      <c r="B14832" s="98">
        <f t="shared" si="1385"/>
        <v>17</v>
      </c>
      <c r="C14832" s="98">
        <f t="shared" si="1386"/>
        <v>6</v>
      </c>
      <c r="D14832" s="98">
        <f t="shared" si="1383"/>
        <v>210</v>
      </c>
      <c r="E14832" s="98">
        <f t="shared" si="1384"/>
        <v>89</v>
      </c>
      <c r="F14832" s="397">
        <f>F14830+(E14832-E14830)*(F14833-F14830)/(E14833-E14830)</f>
        <v>5.0861000000000001</v>
      </c>
      <c r="G14832" s="98">
        <v>15</v>
      </c>
      <c r="H14832" s="491">
        <f>H14830+(E14832-E14830)*(H14833-H14830)/(E14833-E14830)</f>
        <v>0.40841699999999997</v>
      </c>
      <c r="I14832" s="492">
        <f>I14830+(E14832-E14830)*(I14833-I14830)/(E14833-E14830)</f>
        <v>12.466666666666667</v>
      </c>
      <c r="J14832" s="397">
        <f>J14830+(E14832-E14830)*(J14833-J14830)/(E14833-E14830)</f>
        <v>0.27153333333333335</v>
      </c>
      <c r="K14832" s="469">
        <f t="shared" si="1380"/>
        <v>12.453203466065322</v>
      </c>
      <c r="L14832" s="469">
        <f t="shared" si="1381"/>
        <v>-1.3463200601345093E-2</v>
      </c>
    </row>
    <row r="14833" spans="1:12">
      <c r="A14833" s="480" t="str">
        <f t="shared" si="1382"/>
        <v>D800-120</v>
      </c>
      <c r="B14833" s="480">
        <f t="shared" si="1385"/>
        <v>17</v>
      </c>
      <c r="C14833" s="480">
        <f t="shared" si="1386"/>
        <v>6</v>
      </c>
      <c r="D14833" s="480">
        <f t="shared" si="1383"/>
        <v>210</v>
      </c>
      <c r="E14833" s="480">
        <f t="shared" si="1384"/>
        <v>90</v>
      </c>
      <c r="F14833" s="484">
        <v>5.0959000000000003</v>
      </c>
      <c r="G14833" s="480">
        <v>15</v>
      </c>
      <c r="H14833" s="482">
        <v>0.40753</v>
      </c>
      <c r="I14833" s="483">
        <v>12.5</v>
      </c>
      <c r="J14833" s="484">
        <v>0.26910000000000001</v>
      </c>
      <c r="K14833" s="469">
        <f t="shared" si="1380"/>
        <v>12.504355507569995</v>
      </c>
      <c r="L14833" s="469">
        <f t="shared" si="1381"/>
        <v>4.3555075699952539E-3</v>
      </c>
    </row>
    <row r="14834" spans="1:12">
      <c r="A14834" s="98" t="str">
        <f t="shared" si="1382"/>
        <v>D800-120</v>
      </c>
      <c r="B14834" s="98">
        <f t="shared" si="1385"/>
        <v>17</v>
      </c>
      <c r="C14834" s="98">
        <f t="shared" si="1386"/>
        <v>6</v>
      </c>
      <c r="D14834" s="98">
        <f t="shared" si="1383"/>
        <v>210</v>
      </c>
      <c r="E14834" s="98">
        <f t="shared" si="1384"/>
        <v>91</v>
      </c>
      <c r="F14834" s="397">
        <f>F14833+(E14834-E14833)*(F14836-F14833)/(E14836-E14833)</f>
        <v>5.1056333333333335</v>
      </c>
      <c r="G14834" s="98">
        <v>15</v>
      </c>
      <c r="H14834" s="491">
        <f>H14833+(E14834-E14833)*(H14836-H14833)/(E14836-E14833)</f>
        <v>0.40664033333333333</v>
      </c>
      <c r="I14834" s="492">
        <f>I14833+(E14834-E14833)*(I14836-I14833)/(E14836-E14833)</f>
        <v>12.566666666666666</v>
      </c>
      <c r="J14834" s="397">
        <f>J14833+(E14834-E14833)*(J14836-J14833)/(E14836-E14833)</f>
        <v>0.26666666666666666</v>
      </c>
      <c r="K14834" s="469">
        <f t="shared" si="1380"/>
        <v>12.555649095310271</v>
      </c>
      <c r="L14834" s="469">
        <f t="shared" si="1381"/>
        <v>-1.1017571356395806E-2</v>
      </c>
    </row>
    <row r="14835" spans="1:12">
      <c r="A14835" s="98" t="str">
        <f t="shared" si="1382"/>
        <v>D800-120</v>
      </c>
      <c r="B14835" s="98">
        <f t="shared" si="1385"/>
        <v>17</v>
      </c>
      <c r="C14835" s="98">
        <f t="shared" si="1386"/>
        <v>6</v>
      </c>
      <c r="D14835" s="98">
        <f t="shared" si="1383"/>
        <v>210</v>
      </c>
      <c r="E14835" s="98">
        <f t="shared" si="1384"/>
        <v>92</v>
      </c>
      <c r="F14835" s="397">
        <f>F14833+(E14835-E14833)*(F14836-F14833)/(E14836-E14833)</f>
        <v>5.1153666666666666</v>
      </c>
      <c r="G14835" s="98">
        <v>15</v>
      </c>
      <c r="H14835" s="491">
        <f>H14833+(E14835-E14833)*(H14836-H14833)/(E14836-E14833)</f>
        <v>0.4057506666666667</v>
      </c>
      <c r="I14835" s="492">
        <f>I14833+(E14835-E14833)*(I14836-I14833)/(E14836-E14833)</f>
        <v>12.633333333333333</v>
      </c>
      <c r="J14835" s="397">
        <f>J14833+(E14835-E14833)*(J14836-J14833)/(E14836-E14833)</f>
        <v>0.26423333333333332</v>
      </c>
      <c r="K14835" s="469">
        <f t="shared" si="1380"/>
        <v>12.607167620180537</v>
      </c>
      <c r="L14835" s="469">
        <f t="shared" si="1381"/>
        <v>-2.6165713152796144E-2</v>
      </c>
    </row>
    <row r="14836" spans="1:12">
      <c r="A14836" s="480" t="str">
        <f t="shared" si="1382"/>
        <v>D800-120</v>
      </c>
      <c r="B14836" s="480">
        <f t="shared" si="1385"/>
        <v>17</v>
      </c>
      <c r="C14836" s="480">
        <f t="shared" si="1386"/>
        <v>6</v>
      </c>
      <c r="D14836" s="480">
        <f t="shared" si="1383"/>
        <v>210</v>
      </c>
      <c r="E14836" s="480">
        <f t="shared" si="1384"/>
        <v>93</v>
      </c>
      <c r="F14836" s="484">
        <v>5.1250999999999998</v>
      </c>
      <c r="G14836" s="480">
        <v>15</v>
      </c>
      <c r="H14836" s="482">
        <v>0.40486100000000003</v>
      </c>
      <c r="I14836" s="483">
        <v>12.7</v>
      </c>
      <c r="J14836" s="484">
        <v>0.26179999999999998</v>
      </c>
      <c r="K14836" s="469">
        <f t="shared" si="1380"/>
        <v>12.658912565053189</v>
      </c>
      <c r="L14836" s="469">
        <f t="shared" si="1381"/>
        <v>-4.108743494681022E-2</v>
      </c>
    </row>
    <row r="14837" spans="1:12">
      <c r="A14837" s="98" t="str">
        <f t="shared" si="1382"/>
        <v>D800-120</v>
      </c>
      <c r="B14837" s="98">
        <f t="shared" si="1385"/>
        <v>17</v>
      </c>
      <c r="C14837" s="98">
        <f t="shared" si="1386"/>
        <v>6</v>
      </c>
      <c r="D14837" s="98">
        <f t="shared" si="1383"/>
        <v>210</v>
      </c>
      <c r="E14837" s="98">
        <f t="shared" si="1384"/>
        <v>94</v>
      </c>
      <c r="F14837" s="397">
        <f>F14836+(E14837-E14836)*(F14839-F14836)/(E14839-E14836)</f>
        <v>5.1347666666666667</v>
      </c>
      <c r="G14837" s="98">
        <v>15</v>
      </c>
      <c r="H14837" s="491">
        <f>H14836+(E14837-E14836)*(H14839-H14836)/(E14839-E14836)</f>
        <v>0.40396799999999999</v>
      </c>
      <c r="I14837" s="492">
        <f>I14836+(E14837-E14836)*(I14839-I14836)/(E14839-E14836)</f>
        <v>12.733333333333333</v>
      </c>
      <c r="J14837" s="397">
        <f>J14836+(E14837-E14836)*(J14839-J14836)/(E14839-E14836)</f>
        <v>0.25939999999999996</v>
      </c>
      <c r="K14837" s="469">
        <f t="shared" si="1380"/>
        <v>12.710825279890157</v>
      </c>
      <c r="L14837" s="469">
        <f t="shared" si="1381"/>
        <v>-2.2508053443175413E-2</v>
      </c>
    </row>
    <row r="14838" spans="1:12">
      <c r="A14838" s="98" t="str">
        <f t="shared" si="1382"/>
        <v>D800-120</v>
      </c>
      <c r="B14838" s="98">
        <f t="shared" si="1385"/>
        <v>17</v>
      </c>
      <c r="C14838" s="98">
        <f t="shared" si="1386"/>
        <v>6</v>
      </c>
      <c r="D14838" s="98">
        <f t="shared" si="1383"/>
        <v>210</v>
      </c>
      <c r="E14838" s="98">
        <f t="shared" si="1384"/>
        <v>95</v>
      </c>
      <c r="F14838" s="397">
        <f>F14836+(E14838-E14836)*(F14839-F14836)/(E14839-E14836)</f>
        <v>5.1444333333333327</v>
      </c>
      <c r="G14838" s="98">
        <v>15</v>
      </c>
      <c r="H14838" s="491">
        <f>H14836+(E14838-E14836)*(H14839-H14836)/(E14839-E14836)</f>
        <v>0.40307500000000002</v>
      </c>
      <c r="I14838" s="492">
        <f>I14836+(E14838-E14836)*(I14839-I14836)/(E14839-E14836)</f>
        <v>12.766666666666667</v>
      </c>
      <c r="J14838" s="397">
        <f>J14836+(E14838-E14836)*(J14839-J14836)/(E14839-E14836)</f>
        <v>0.25700000000000001</v>
      </c>
      <c r="K14838" s="469">
        <f t="shared" si="1380"/>
        <v>12.762968016704912</v>
      </c>
      <c r="L14838" s="469">
        <f t="shared" si="1381"/>
        <v>-3.6986499617555069E-3</v>
      </c>
    </row>
    <row r="14839" spans="1:12">
      <c r="A14839" s="480" t="str">
        <f t="shared" si="1382"/>
        <v>D800-120</v>
      </c>
      <c r="B14839" s="480">
        <f t="shared" si="1385"/>
        <v>17</v>
      </c>
      <c r="C14839" s="480">
        <f t="shared" si="1386"/>
        <v>6</v>
      </c>
      <c r="D14839" s="480">
        <f t="shared" si="1383"/>
        <v>210</v>
      </c>
      <c r="E14839" s="480">
        <f t="shared" si="1384"/>
        <v>96</v>
      </c>
      <c r="F14839" s="484">
        <v>5.1540999999999997</v>
      </c>
      <c r="G14839" s="480">
        <v>15</v>
      </c>
      <c r="H14839" s="482">
        <v>0.40218199999999998</v>
      </c>
      <c r="I14839" s="483">
        <v>12.8</v>
      </c>
      <c r="J14839" s="484">
        <v>0.25459999999999999</v>
      </c>
      <c r="K14839" s="469">
        <f t="shared" si="1380"/>
        <v>12.815342307711434</v>
      </c>
      <c r="L14839" s="469">
        <f t="shared" si="1381"/>
        <v>1.5342307711433634E-2</v>
      </c>
    </row>
    <row r="14840" spans="1:12">
      <c r="A14840" s="98" t="str">
        <f t="shared" si="1382"/>
        <v>D800-120</v>
      </c>
      <c r="B14840" s="98">
        <f t="shared" si="1385"/>
        <v>17</v>
      </c>
      <c r="C14840" s="98">
        <f t="shared" si="1386"/>
        <v>6</v>
      </c>
      <c r="D14840" s="98">
        <f t="shared" si="1383"/>
        <v>210</v>
      </c>
      <c r="E14840" s="98">
        <f t="shared" si="1384"/>
        <v>97</v>
      </c>
      <c r="F14840" s="397">
        <f>F14839+(E14840-E14839)*(F14842-F14839)/(E14842-E14839)</f>
        <v>5.1637333333333331</v>
      </c>
      <c r="G14840" s="98">
        <v>15</v>
      </c>
      <c r="H14840" s="491">
        <f>H14839+(E14840-E14839)*(H14842-H14839)/(E14842-E14839)</f>
        <v>0.40128566666666665</v>
      </c>
      <c r="I14840" s="492">
        <f>I14839+(E14840-E14839)*(I14842-I14839)/(E14842-E14839)</f>
        <v>12.866666666666667</v>
      </c>
      <c r="J14840" s="397">
        <f>J14839+(E14840-E14839)*(J14842-J14839)/(E14842-E14839)</f>
        <v>0.25216666666666665</v>
      </c>
      <c r="K14840" s="469">
        <f t="shared" si="1380"/>
        <v>12.867973521772104</v>
      </c>
      <c r="L14840" s="469">
        <f t="shared" si="1381"/>
        <v>1.3068551054367106E-3</v>
      </c>
    </row>
    <row r="14841" spans="1:12">
      <c r="A14841" s="98" t="str">
        <f t="shared" si="1382"/>
        <v>D800-120</v>
      </c>
      <c r="B14841" s="98">
        <f t="shared" si="1385"/>
        <v>17</v>
      </c>
      <c r="C14841" s="98">
        <f t="shared" si="1386"/>
        <v>6</v>
      </c>
      <c r="D14841" s="98">
        <f t="shared" si="1383"/>
        <v>210</v>
      </c>
      <c r="E14841" s="98">
        <f t="shared" si="1384"/>
        <v>98</v>
      </c>
      <c r="F14841" s="397">
        <f>F14839+(E14841-E14839)*(F14842-F14839)/(E14842-E14839)</f>
        <v>5.1733666666666664</v>
      </c>
      <c r="G14841" s="98">
        <v>15</v>
      </c>
      <c r="H14841" s="491">
        <f>H14839+(E14841-E14839)*(H14842-H14839)/(E14842-E14839)</f>
        <v>0.40038933333333332</v>
      </c>
      <c r="I14841" s="492">
        <f>I14839+(E14841-E14839)*(I14842-I14839)/(E14842-E14839)</f>
        <v>12.933333333333334</v>
      </c>
      <c r="J14841" s="397">
        <f>J14839+(E14841-E14839)*(J14842-J14839)/(E14842-E14839)</f>
        <v>0.24973333333333333</v>
      </c>
      <c r="K14841" s="469">
        <f t="shared" si="1380"/>
        <v>12.920840382028159</v>
      </c>
      <c r="L14841" s="469">
        <f t="shared" si="1381"/>
        <v>-1.2492951305175026E-2</v>
      </c>
    </row>
    <row r="14842" spans="1:12">
      <c r="A14842" s="480" t="str">
        <f t="shared" si="1382"/>
        <v>D800-120</v>
      </c>
      <c r="B14842" s="480">
        <f t="shared" si="1385"/>
        <v>17</v>
      </c>
      <c r="C14842" s="480">
        <f t="shared" si="1386"/>
        <v>6</v>
      </c>
      <c r="D14842" s="480">
        <f t="shared" si="1383"/>
        <v>210</v>
      </c>
      <c r="E14842" s="480">
        <f t="shared" si="1384"/>
        <v>99</v>
      </c>
      <c r="F14842" s="484">
        <v>5.1829999999999998</v>
      </c>
      <c r="G14842" s="480">
        <v>15</v>
      </c>
      <c r="H14842" s="482">
        <v>0.39949299999999999</v>
      </c>
      <c r="I14842" s="483">
        <v>13</v>
      </c>
      <c r="J14842" s="484">
        <v>0.24729999999999999</v>
      </c>
      <c r="K14842" s="469">
        <f t="shared" si="1380"/>
        <v>12.973944474621582</v>
      </c>
      <c r="L14842" s="469">
        <f t="shared" si="1381"/>
        <v>-2.6055525378417599E-2</v>
      </c>
    </row>
    <row r="14843" spans="1:12">
      <c r="A14843" s="98" t="str">
        <f t="shared" si="1382"/>
        <v>D800-120</v>
      </c>
      <c r="B14843" s="98">
        <f t="shared" si="1385"/>
        <v>17</v>
      </c>
      <c r="C14843" s="98">
        <f t="shared" si="1386"/>
        <v>6</v>
      </c>
      <c r="D14843" s="98">
        <f t="shared" si="1383"/>
        <v>210</v>
      </c>
      <c r="E14843" s="98">
        <f t="shared" si="1384"/>
        <v>100</v>
      </c>
      <c r="F14843" s="397">
        <f>F14842+(E14843-E14842)*(F14845-F14842)/(E14845-E14842)</f>
        <v>5.192566666666667</v>
      </c>
      <c r="G14843" s="98">
        <v>15</v>
      </c>
      <c r="H14843" s="491">
        <f>H14842+(E14843-E14842)*(H14845-H14842)/(E14845-E14842)</f>
        <v>0.39859299999999998</v>
      </c>
      <c r="I14843" s="492">
        <f>I14842+(E14843-E14842)*(I14845-I14842)/(E14845-E14842)</f>
        <v>13.033333333333333</v>
      </c>
      <c r="J14843" s="397">
        <f>J14842+(E14843-E14842)*(J14845-J14842)/(E14845-E14842)</f>
        <v>0.24486666666666665</v>
      </c>
      <c r="K14843" s="469">
        <f t="shared" si="1380"/>
        <v>13.027239983307954</v>
      </c>
      <c r="L14843" s="469">
        <f t="shared" si="1381"/>
        <v>-6.0933500253792516E-3</v>
      </c>
    </row>
    <row r="14844" spans="1:12">
      <c r="A14844" s="98" t="str">
        <f t="shared" si="1382"/>
        <v>D800-120</v>
      </c>
      <c r="B14844" s="98">
        <f t="shared" si="1385"/>
        <v>17</v>
      </c>
      <c r="C14844" s="98">
        <f t="shared" si="1386"/>
        <v>6</v>
      </c>
      <c r="D14844" s="98">
        <f t="shared" si="1383"/>
        <v>210</v>
      </c>
      <c r="E14844" s="98">
        <f t="shared" si="1384"/>
        <v>101</v>
      </c>
      <c r="F14844" s="397">
        <f>F14842+(E14844-E14842)*(F14845-F14842)/(E14845-E14842)</f>
        <v>5.2021333333333333</v>
      </c>
      <c r="G14844" s="98">
        <v>15</v>
      </c>
      <c r="H14844" s="491">
        <f>H14842+(E14844-E14842)*(H14845-H14842)/(E14845-E14842)</f>
        <v>0.39769300000000002</v>
      </c>
      <c r="I14844" s="492">
        <f>I14842+(E14844-E14842)*(I14845-I14842)/(E14845-E14842)</f>
        <v>13.066666666666666</v>
      </c>
      <c r="J14844" s="397">
        <f>J14842+(E14844-E14842)*(J14845-J14842)/(E14845-E14842)</f>
        <v>0.24243333333333333</v>
      </c>
      <c r="K14844" s="469">
        <f t="shared" si="1380"/>
        <v>13.080776713025708</v>
      </c>
      <c r="L14844" s="469">
        <f t="shared" si="1381"/>
        <v>1.4110046359041561E-2</v>
      </c>
    </row>
    <row r="14845" spans="1:12">
      <c r="A14845" s="480" t="str">
        <f t="shared" si="1382"/>
        <v>D800-120</v>
      </c>
      <c r="B14845" s="480">
        <f t="shared" si="1385"/>
        <v>17</v>
      </c>
      <c r="C14845" s="480">
        <f t="shared" si="1386"/>
        <v>6</v>
      </c>
      <c r="D14845" s="480">
        <f t="shared" si="1383"/>
        <v>210</v>
      </c>
      <c r="E14845" s="480">
        <f t="shared" si="1384"/>
        <v>102</v>
      </c>
      <c r="F14845" s="484">
        <v>5.2117000000000004</v>
      </c>
      <c r="G14845" s="480">
        <v>15</v>
      </c>
      <c r="H14845" s="482">
        <v>0.39679300000000001</v>
      </c>
      <c r="I14845" s="483">
        <v>13.1</v>
      </c>
      <c r="J14845" s="484">
        <v>0.24</v>
      </c>
      <c r="K14845" s="469">
        <f t="shared" si="1380"/>
        <v>13.134556305176755</v>
      </c>
      <c r="L14845" s="469">
        <f t="shared" si="1381"/>
        <v>3.4556305176755231E-2</v>
      </c>
    </row>
    <row r="14846" spans="1:12">
      <c r="A14846" s="98" t="str">
        <f t="shared" si="1382"/>
        <v>D800-120</v>
      </c>
      <c r="B14846" s="98">
        <f t="shared" si="1385"/>
        <v>17</v>
      </c>
      <c r="C14846" s="98">
        <f t="shared" si="1386"/>
        <v>6</v>
      </c>
      <c r="D14846" s="98">
        <f t="shared" si="1383"/>
        <v>210</v>
      </c>
      <c r="E14846" s="98">
        <f t="shared" si="1384"/>
        <v>103</v>
      </c>
      <c r="F14846" s="397">
        <f>F14845+(E14846-E14845)*(F14848-F14845)/(E14848-E14845)</f>
        <v>5.2212000000000005</v>
      </c>
      <c r="G14846" s="98">
        <v>15</v>
      </c>
      <c r="H14846" s="491">
        <f>H14845+(E14846-E14845)*(H14848-H14845)/(E14848-E14845)</f>
        <v>0.39588933333333332</v>
      </c>
      <c r="I14846" s="492">
        <f>I14845+(E14846-E14845)*(I14848-I14845)/(E14848-E14845)</f>
        <v>13.166666666666666</v>
      </c>
      <c r="J14846" s="397">
        <f>J14845+(E14846-E14845)*(J14848-J14845)/(E14848-E14845)</f>
        <v>0.23756666666666665</v>
      </c>
      <c r="K14846" s="469">
        <f t="shared" si="1380"/>
        <v>13.188534169481709</v>
      </c>
      <c r="L14846" s="469">
        <f t="shared" si="1381"/>
        <v>2.1867502815043238E-2</v>
      </c>
    </row>
    <row r="14847" spans="1:12">
      <c r="A14847" s="98" t="str">
        <f t="shared" si="1382"/>
        <v>D800-120</v>
      </c>
      <c r="B14847" s="98">
        <f t="shared" si="1385"/>
        <v>17</v>
      </c>
      <c r="C14847" s="98">
        <f t="shared" si="1386"/>
        <v>6</v>
      </c>
      <c r="D14847" s="98">
        <f t="shared" si="1383"/>
        <v>210</v>
      </c>
      <c r="E14847" s="98">
        <f t="shared" si="1384"/>
        <v>104</v>
      </c>
      <c r="F14847" s="397">
        <f>F14845+(E14847-E14845)*(F14848-F14845)/(E14848-E14845)</f>
        <v>5.2306999999999997</v>
      </c>
      <c r="G14847" s="98">
        <v>15</v>
      </c>
      <c r="H14847" s="491">
        <f>H14845+(E14847-E14845)*(H14848-H14845)/(E14848-E14845)</f>
        <v>0.39498566666666668</v>
      </c>
      <c r="I14847" s="492">
        <f>I14845+(E14847-E14845)*(I14848-I14845)/(E14848-E14845)</f>
        <v>13.233333333333334</v>
      </c>
      <c r="J14847" s="397">
        <f>J14845+(E14847-E14845)*(J14848-J14845)/(E14848-E14845)</f>
        <v>0.23513333333333333</v>
      </c>
      <c r="K14847" s="469">
        <f t="shared" si="1380"/>
        <v>13.242759019947558</v>
      </c>
      <c r="L14847" s="469">
        <f t="shared" si="1381"/>
        <v>9.4256866142234941E-3</v>
      </c>
    </row>
    <row r="14848" spans="1:12">
      <c r="A14848" s="480" t="str">
        <f t="shared" si="1382"/>
        <v>D800-120</v>
      </c>
      <c r="B14848" s="480">
        <f t="shared" si="1385"/>
        <v>17</v>
      </c>
      <c r="C14848" s="480">
        <f t="shared" si="1386"/>
        <v>6</v>
      </c>
      <c r="D14848" s="480">
        <f t="shared" si="1383"/>
        <v>210</v>
      </c>
      <c r="E14848" s="480">
        <f t="shared" si="1384"/>
        <v>105</v>
      </c>
      <c r="F14848" s="484">
        <v>5.2401999999999997</v>
      </c>
      <c r="G14848" s="480">
        <v>15</v>
      </c>
      <c r="H14848" s="482">
        <v>0.39408199999999999</v>
      </c>
      <c r="I14848" s="483">
        <v>13.3</v>
      </c>
      <c r="J14848" s="484">
        <v>0.23269999999999999</v>
      </c>
      <c r="K14848" s="469">
        <f t="shared" si="1380"/>
        <v>13.297232555661004</v>
      </c>
      <c r="L14848" s="469">
        <f t="shared" si="1381"/>
        <v>-2.7674443389962278E-3</v>
      </c>
    </row>
    <row r="14849" spans="1:12">
      <c r="A14849" s="98" t="str">
        <f t="shared" si="1382"/>
        <v>D800-120</v>
      </c>
      <c r="B14849" s="98">
        <f t="shared" si="1385"/>
        <v>17</v>
      </c>
      <c r="C14849" s="98">
        <f t="shared" si="1386"/>
        <v>6</v>
      </c>
      <c r="D14849" s="98">
        <f t="shared" si="1383"/>
        <v>210</v>
      </c>
      <c r="E14849" s="98">
        <f t="shared" si="1384"/>
        <v>106</v>
      </c>
      <c r="F14849" s="397">
        <f>F14848+(E14849-E14848)*(F14851-F14848)/(E14851-E14848)</f>
        <v>5.2496666666666663</v>
      </c>
      <c r="G14849" s="98">
        <v>15</v>
      </c>
      <c r="H14849" s="491">
        <f>H14848+(E14849-E14848)*(H14851-H14848)/(E14851-E14848)</f>
        <v>0.39317433333333335</v>
      </c>
      <c r="I14849" s="492">
        <f>I14848+(E14849-E14848)*(I14851-I14848)/(E14851-E14848)</f>
        <v>13.366666666666667</v>
      </c>
      <c r="J14849" s="397">
        <f>J14848+(E14849-E14848)*(J14851-J14848)/(E14851-E14848)</f>
        <v>0.2303</v>
      </c>
      <c r="K14849" s="469">
        <f t="shared" si="1380"/>
        <v>13.352007548814223</v>
      </c>
      <c r="L14849" s="469">
        <f t="shared" si="1381"/>
        <v>-1.4659117852444226E-2</v>
      </c>
    </row>
    <row r="14850" spans="1:12">
      <c r="A14850" s="98" t="str">
        <f t="shared" si="1382"/>
        <v>D800-120</v>
      </c>
      <c r="B14850" s="98">
        <f t="shared" si="1385"/>
        <v>17</v>
      </c>
      <c r="C14850" s="98">
        <f t="shared" si="1386"/>
        <v>6</v>
      </c>
      <c r="D14850" s="98">
        <f t="shared" si="1383"/>
        <v>210</v>
      </c>
      <c r="E14850" s="98">
        <f t="shared" si="1384"/>
        <v>107</v>
      </c>
      <c r="F14850" s="397">
        <f>F14848+(E14850-E14848)*(F14851-F14848)/(E14851-E14848)</f>
        <v>5.2591333333333337</v>
      </c>
      <c r="G14850" s="98">
        <v>15</v>
      </c>
      <c r="H14850" s="491">
        <f>H14848+(E14850-E14848)*(H14851-H14848)/(E14851-E14848)</f>
        <v>0.39226666666666665</v>
      </c>
      <c r="I14850" s="492">
        <f>I14848+(E14850-E14848)*(I14851-I14848)/(E14851-E14848)</f>
        <v>13.433333333333334</v>
      </c>
      <c r="J14850" s="397">
        <f>J14848+(E14850-E14848)*(J14851-J14848)/(E14851-E14848)</f>
        <v>0.22789999999999999</v>
      </c>
      <c r="K14850" s="469">
        <f t="shared" si="1380"/>
        <v>13.407036029911627</v>
      </c>
      <c r="L14850" s="469">
        <f t="shared" si="1381"/>
        <v>-2.6297303421706886E-2</v>
      </c>
    </row>
    <row r="14851" spans="1:12">
      <c r="A14851" s="480" t="str">
        <f t="shared" si="1382"/>
        <v>D800-120</v>
      </c>
      <c r="B14851" s="480">
        <f t="shared" si="1385"/>
        <v>17</v>
      </c>
      <c r="C14851" s="480">
        <f t="shared" si="1386"/>
        <v>6</v>
      </c>
      <c r="D14851" s="480">
        <f t="shared" si="1383"/>
        <v>210</v>
      </c>
      <c r="E14851" s="480">
        <f t="shared" si="1384"/>
        <v>108</v>
      </c>
      <c r="F14851" s="484">
        <v>5.2686000000000002</v>
      </c>
      <c r="G14851" s="480">
        <v>15</v>
      </c>
      <c r="H14851" s="482">
        <v>0.39135900000000001</v>
      </c>
      <c r="I14851" s="483">
        <v>13.5</v>
      </c>
      <c r="J14851" s="484">
        <v>0.22550000000000001</v>
      </c>
      <c r="K14851" s="469">
        <f t="shared" si="1380"/>
        <v>13.462319762673147</v>
      </c>
      <c r="L14851" s="469">
        <f t="shared" si="1381"/>
        <v>-3.7680237326853216E-2</v>
      </c>
    </row>
    <row r="14852" spans="1:12">
      <c r="A14852" s="98" t="str">
        <f t="shared" si="1382"/>
        <v>D800-120</v>
      </c>
      <c r="B14852" s="98">
        <f t="shared" si="1385"/>
        <v>17</v>
      </c>
      <c r="C14852" s="98">
        <f t="shared" si="1386"/>
        <v>6</v>
      </c>
      <c r="D14852" s="98">
        <f t="shared" ref="D14852:D14863" si="1387">D14851</f>
        <v>210</v>
      </c>
      <c r="E14852" s="98">
        <f t="shared" si="1384"/>
        <v>109</v>
      </c>
      <c r="F14852" s="397">
        <f>F14851+(E14852-E14851)*(F14854-F14851)/(E14854-E14851)</f>
        <v>5.2780333333333331</v>
      </c>
      <c r="G14852" s="98">
        <v>15</v>
      </c>
      <c r="H14852" s="491">
        <f>H14851+(E14852-E14851)*(H14854-H14851)/(E14854-E14851)</f>
        <v>0.39044666666666666</v>
      </c>
      <c r="I14852" s="492">
        <f>I14851+(E14852-E14851)*(I14854-I14851)/(E14854-E14851)</f>
        <v>13.533333333333333</v>
      </c>
      <c r="J14852" s="397">
        <f>J14851+(E14852-E14851)*(J14854-J14851)/(E14854-E14851)</f>
        <v>0.22306666666666666</v>
      </c>
      <c r="K14852" s="469">
        <f t="shared" si="1380"/>
        <v>13.517936722044837</v>
      </c>
      <c r="L14852" s="469">
        <f t="shared" si="1381"/>
        <v>-1.5396611288496231E-2</v>
      </c>
    </row>
    <row r="14853" spans="1:12">
      <c r="A14853" s="98" t="str">
        <f t="shared" si="1382"/>
        <v>D800-120</v>
      </c>
      <c r="B14853" s="98">
        <f t="shared" si="1385"/>
        <v>17</v>
      </c>
      <c r="C14853" s="98">
        <f t="shared" si="1386"/>
        <v>6</v>
      </c>
      <c r="D14853" s="98">
        <f t="shared" si="1387"/>
        <v>210</v>
      </c>
      <c r="E14853" s="98">
        <f t="shared" si="1384"/>
        <v>110</v>
      </c>
      <c r="F14853" s="397">
        <f>F14851+(E14853-E14851)*(F14854-F14851)/(E14854-E14851)</f>
        <v>5.287466666666667</v>
      </c>
      <c r="G14853" s="98">
        <v>15</v>
      </c>
      <c r="H14853" s="491">
        <f>H14851+(E14853-E14851)*(H14854-H14851)/(E14854-E14851)</f>
        <v>0.38953433333333337</v>
      </c>
      <c r="I14853" s="492">
        <f>I14851+(E14853-E14851)*(I14854-I14851)/(E14854-E14851)</f>
        <v>13.566666666666666</v>
      </c>
      <c r="J14853" s="397">
        <f>J14851+(E14853-E14851)*(J14854-J14851)/(E14854-E14851)</f>
        <v>0.22063333333333335</v>
      </c>
      <c r="K14853" s="469">
        <f t="shared" si="1380"/>
        <v>13.573814203797182</v>
      </c>
      <c r="L14853" s="469">
        <f t="shared" si="1381"/>
        <v>7.1475371305158575E-3</v>
      </c>
    </row>
    <row r="14854" spans="1:12">
      <c r="A14854" s="480" t="str">
        <f t="shared" si="1382"/>
        <v>D800-120</v>
      </c>
      <c r="B14854" s="480">
        <f t="shared" si="1385"/>
        <v>17</v>
      </c>
      <c r="C14854" s="480">
        <f t="shared" si="1386"/>
        <v>6</v>
      </c>
      <c r="D14854" s="480">
        <f t="shared" si="1387"/>
        <v>210</v>
      </c>
      <c r="E14854" s="480">
        <f t="shared" si="1384"/>
        <v>111</v>
      </c>
      <c r="F14854" s="484">
        <v>5.2968999999999999</v>
      </c>
      <c r="G14854" s="480">
        <v>15</v>
      </c>
      <c r="H14854" s="482">
        <v>0.38862200000000002</v>
      </c>
      <c r="I14854" s="483">
        <v>13.6</v>
      </c>
      <c r="J14854" s="484">
        <v>0.21820000000000001</v>
      </c>
      <c r="K14854" s="469">
        <f t="shared" si="1380"/>
        <v>13.629954042745906</v>
      </c>
      <c r="L14854" s="469">
        <f t="shared" si="1381"/>
        <v>2.9954042745906406E-2</v>
      </c>
    </row>
    <row r="14855" spans="1:12">
      <c r="A14855" s="98" t="str">
        <f t="shared" si="1382"/>
        <v>D800-120</v>
      </c>
      <c r="B14855" s="98">
        <f t="shared" si="1385"/>
        <v>17</v>
      </c>
      <c r="C14855" s="98">
        <f t="shared" si="1386"/>
        <v>6</v>
      </c>
      <c r="D14855" s="98">
        <f t="shared" si="1387"/>
        <v>210</v>
      </c>
      <c r="E14855" s="98">
        <f t="shared" si="1384"/>
        <v>112</v>
      </c>
      <c r="F14855" s="397">
        <f>F14854+(E14855-E14854)*(F14857-F14854)/(E14857-E14854)</f>
        <v>5.3062666666666667</v>
      </c>
      <c r="G14855" s="98">
        <v>15</v>
      </c>
      <c r="H14855" s="491">
        <f>H14854+(E14855-E14854)*(H14857-H14854)/(E14857-E14854)</f>
        <v>0.38770533333333335</v>
      </c>
      <c r="I14855" s="492">
        <f>I14854+(E14855-E14854)*(I14857-I14854)/(E14857-E14854)</f>
        <v>13.666666666666666</v>
      </c>
      <c r="J14855" s="397">
        <f>J14854+(E14855-E14854)*(J14857-J14854)/(E14857-E14854)</f>
        <v>0.21576666666666666</v>
      </c>
      <c r="K14855" s="469">
        <f t="shared" si="1380"/>
        <v>13.68633910977065</v>
      </c>
      <c r="L14855" s="469">
        <f t="shared" si="1381"/>
        <v>1.9672443103983639E-2</v>
      </c>
    </row>
    <row r="14856" spans="1:12">
      <c r="A14856" s="98" t="str">
        <f t="shared" si="1382"/>
        <v>D800-120</v>
      </c>
      <c r="B14856" s="98">
        <f t="shared" si="1385"/>
        <v>17</v>
      </c>
      <c r="C14856" s="98">
        <f t="shared" si="1386"/>
        <v>6</v>
      </c>
      <c r="D14856" s="98">
        <f t="shared" si="1387"/>
        <v>210</v>
      </c>
      <c r="E14856" s="98">
        <f t="shared" si="1384"/>
        <v>113</v>
      </c>
      <c r="F14856" s="397">
        <f>F14854+(E14856-E14854)*(F14857-F14854)/(E14857-E14854)</f>
        <v>5.3156333333333334</v>
      </c>
      <c r="G14856" s="98">
        <v>15</v>
      </c>
      <c r="H14856" s="491">
        <f>H14854+(E14856-E14854)*(H14857-H14854)/(E14857-E14854)</f>
        <v>0.38678866666666667</v>
      </c>
      <c r="I14856" s="492">
        <f>I14854+(E14856-E14854)*(I14857-I14854)/(E14857-E14854)</f>
        <v>13.733333333333334</v>
      </c>
      <c r="J14856" s="397">
        <f>J14854+(E14856-E14854)*(J14857-J14854)/(E14857-E14854)</f>
        <v>0.21333333333333335</v>
      </c>
      <c r="K14856" s="469">
        <f t="shared" si="1380"/>
        <v>13.74299143546088</v>
      </c>
      <c r="L14856" s="469">
        <f t="shared" si="1381"/>
        <v>9.6581021275454759E-3</v>
      </c>
    </row>
    <row r="14857" spans="1:12">
      <c r="A14857" s="480" t="str">
        <f t="shared" si="1382"/>
        <v>D800-120</v>
      </c>
      <c r="B14857" s="480">
        <f t="shared" si="1385"/>
        <v>17</v>
      </c>
      <c r="C14857" s="480">
        <f t="shared" si="1386"/>
        <v>6</v>
      </c>
      <c r="D14857" s="480">
        <f t="shared" si="1387"/>
        <v>210</v>
      </c>
      <c r="E14857" s="480">
        <f t="shared" si="1384"/>
        <v>114</v>
      </c>
      <c r="F14857" s="484">
        <v>5.3250000000000002</v>
      </c>
      <c r="G14857" s="480">
        <v>15</v>
      </c>
      <c r="H14857" s="482">
        <v>0.38587199999999999</v>
      </c>
      <c r="I14857" s="483">
        <v>13.8</v>
      </c>
      <c r="J14857" s="484">
        <v>0.2109</v>
      </c>
      <c r="K14857" s="469">
        <f t="shared" si="1380"/>
        <v>13.799912924493096</v>
      </c>
      <c r="L14857" s="469">
        <f t="shared" si="1381"/>
        <v>-8.7075506904454869E-5</v>
      </c>
    </row>
    <row r="14858" spans="1:12">
      <c r="A14858" s="98" t="str">
        <f t="shared" si="1382"/>
        <v>D800-120</v>
      </c>
      <c r="B14858" s="98">
        <f t="shared" si="1385"/>
        <v>17</v>
      </c>
      <c r="C14858" s="98">
        <f t="shared" si="1386"/>
        <v>6</v>
      </c>
      <c r="D14858" s="98">
        <f t="shared" si="1387"/>
        <v>210</v>
      </c>
      <c r="E14858" s="98">
        <f t="shared" si="1384"/>
        <v>115</v>
      </c>
      <c r="F14858" s="397">
        <f>F14857+(E14858-E14857)*(F14860-F14857)/(E14860-E14857)</f>
        <v>5.3342999999999998</v>
      </c>
      <c r="G14858" s="98">
        <v>15</v>
      </c>
      <c r="H14858" s="491">
        <f>H14857+(E14858-E14857)*(H14860-H14857)/(E14860-E14857)</f>
        <v>0.38495033333333334</v>
      </c>
      <c r="I14858" s="492">
        <f>I14857+(E14858-E14857)*(I14860-I14857)/(E14860-E14857)</f>
        <v>13.866666666666667</v>
      </c>
      <c r="J14858" s="397">
        <f>J14857+(E14858-E14857)*(J14860-J14857)/(E14860-E14857)</f>
        <v>0.20846666666666666</v>
      </c>
      <c r="K14858" s="469">
        <f t="shared" si="1380"/>
        <v>13.857112302799235</v>
      </c>
      <c r="L14858" s="469">
        <f t="shared" si="1381"/>
        <v>-9.5543638674318032E-3</v>
      </c>
    </row>
    <row r="14859" spans="1:12">
      <c r="A14859" s="98" t="str">
        <f t="shared" si="1382"/>
        <v>D800-120</v>
      </c>
      <c r="B14859" s="98">
        <f t="shared" si="1385"/>
        <v>17</v>
      </c>
      <c r="C14859" s="98">
        <f t="shared" si="1386"/>
        <v>6</v>
      </c>
      <c r="D14859" s="98">
        <f t="shared" si="1387"/>
        <v>210</v>
      </c>
      <c r="E14859" s="98">
        <f t="shared" si="1384"/>
        <v>116</v>
      </c>
      <c r="F14859" s="397">
        <f>F14857+(E14859-E14857)*(F14860-F14857)/(E14860-E14857)</f>
        <v>5.3436000000000003</v>
      </c>
      <c r="G14859" s="98">
        <v>15</v>
      </c>
      <c r="H14859" s="491">
        <f>H14857+(E14859-E14857)*(H14860-H14857)/(E14860-E14857)</f>
        <v>0.38402866666666663</v>
      </c>
      <c r="I14859" s="492">
        <f>I14857+(E14859-E14857)*(I14860-I14857)/(E14860-E14857)</f>
        <v>13.933333333333334</v>
      </c>
      <c r="J14859" s="397">
        <f>J14857+(E14859-E14857)*(J14860-J14857)/(E14860-E14857)</f>
        <v>0.20603333333333335</v>
      </c>
      <c r="K14859" s="469">
        <f t="shared" ref="K14859:K14922" si="1388">F14859/H14859</f>
        <v>13.914586237485745</v>
      </c>
      <c r="L14859" s="469">
        <f t="shared" ref="L14859:L14922" si="1389">K14859-I14859</f>
        <v>-1.8747095847588824E-2</v>
      </c>
    </row>
    <row r="14860" spans="1:12">
      <c r="A14860" s="480" t="str">
        <f t="shared" si="1382"/>
        <v>D800-120</v>
      </c>
      <c r="B14860" s="480">
        <f t="shared" si="1385"/>
        <v>17</v>
      </c>
      <c r="C14860" s="480">
        <f t="shared" si="1386"/>
        <v>6</v>
      </c>
      <c r="D14860" s="480">
        <f t="shared" si="1387"/>
        <v>210</v>
      </c>
      <c r="E14860" s="480">
        <f t="shared" si="1384"/>
        <v>117</v>
      </c>
      <c r="F14860" s="484">
        <v>5.3529</v>
      </c>
      <c r="G14860" s="480">
        <v>15</v>
      </c>
      <c r="H14860" s="482">
        <v>0.38310699999999998</v>
      </c>
      <c r="I14860" s="483">
        <v>14</v>
      </c>
      <c r="J14860" s="484">
        <v>0.2036</v>
      </c>
      <c r="K14860" s="469">
        <f t="shared" si="1388"/>
        <v>13.97233671010971</v>
      </c>
      <c r="L14860" s="469">
        <f t="shared" si="1389"/>
        <v>-2.7663289890289988E-2</v>
      </c>
    </row>
    <row r="14861" spans="1:12">
      <c r="A14861" s="98" t="str">
        <f t="shared" si="1382"/>
        <v>D800-120</v>
      </c>
      <c r="B14861" s="98">
        <f t="shared" si="1385"/>
        <v>17</v>
      </c>
      <c r="C14861" s="98">
        <f t="shared" si="1386"/>
        <v>6</v>
      </c>
      <c r="D14861" s="98">
        <f t="shared" si="1387"/>
        <v>210</v>
      </c>
      <c r="E14861" s="98">
        <f t="shared" si="1384"/>
        <v>118</v>
      </c>
      <c r="F14861" s="397">
        <f>F14860+(E14861-E14860)*(F14863-F14860)/(E14863-E14860)</f>
        <v>5.362166666666667</v>
      </c>
      <c r="G14861" s="98">
        <v>15</v>
      </c>
      <c r="H14861" s="491">
        <f>H14860+(E14861-E14860)*(H14863-H14860)/(E14863-E14860)</f>
        <v>0.38218033333333334</v>
      </c>
      <c r="I14861" s="492">
        <f>I14860+(E14861-E14860)*(I14863-I14860)/(E14863-E14860)</f>
        <v>14.066666666666666</v>
      </c>
      <c r="J14861" s="397">
        <f>J14860+(E14861-E14860)*(J14863-J14860)/(E14863-E14860)</f>
        <v>0.20119999999999999</v>
      </c>
      <c r="K14861" s="469">
        <f t="shared" si="1388"/>
        <v>14.030462059359413</v>
      </c>
      <c r="L14861" s="469">
        <f t="shared" si="1389"/>
        <v>-3.6204607307253056E-2</v>
      </c>
    </row>
    <row r="14862" spans="1:12">
      <c r="A14862" s="98" t="str">
        <f t="shared" si="1382"/>
        <v>D800-120</v>
      </c>
      <c r="B14862" s="98">
        <f t="shared" si="1385"/>
        <v>17</v>
      </c>
      <c r="C14862" s="98">
        <f t="shared" si="1386"/>
        <v>6</v>
      </c>
      <c r="D14862" s="98">
        <f t="shared" si="1387"/>
        <v>210</v>
      </c>
      <c r="E14862" s="98">
        <f t="shared" si="1384"/>
        <v>119</v>
      </c>
      <c r="F14862" s="397">
        <f>F14860+(E14862-E14860)*(F14863-F14860)/(E14863-E14860)</f>
        <v>5.3714333333333331</v>
      </c>
      <c r="G14862" s="98">
        <v>15</v>
      </c>
      <c r="H14862" s="491">
        <f>H14860+(E14862-E14860)*(H14863-H14860)/(E14863-E14860)</f>
        <v>0.38125366666666666</v>
      </c>
      <c r="I14862" s="492">
        <f>I14860+(E14862-E14860)*(I14863-I14860)/(E14863-E14860)</f>
        <v>14.133333333333333</v>
      </c>
      <c r="J14862" s="397">
        <f>J14860+(E14862-E14860)*(J14863-J14860)/(E14863-E14860)</f>
        <v>0.1988</v>
      </c>
      <c r="K14862" s="469">
        <f t="shared" si="1388"/>
        <v>14.088869964966456</v>
      </c>
      <c r="L14862" s="469">
        <f t="shared" si="1389"/>
        <v>-4.4463368366876921E-2</v>
      </c>
    </row>
    <row r="14863" spans="1:12">
      <c r="A14863" s="480" t="str">
        <f t="shared" si="1382"/>
        <v>D800-120</v>
      </c>
      <c r="B14863" s="480">
        <f t="shared" si="1385"/>
        <v>17</v>
      </c>
      <c r="C14863" s="480">
        <f t="shared" si="1386"/>
        <v>6</v>
      </c>
      <c r="D14863" s="480">
        <f t="shared" si="1387"/>
        <v>210</v>
      </c>
      <c r="E14863" s="480">
        <f t="shared" si="1384"/>
        <v>120</v>
      </c>
      <c r="F14863" s="484">
        <v>5.3807</v>
      </c>
      <c r="G14863" s="480">
        <v>15</v>
      </c>
      <c r="H14863" s="482">
        <v>0.38032700000000003</v>
      </c>
      <c r="I14863" s="483">
        <v>14.2</v>
      </c>
      <c r="J14863" s="484">
        <v>0.19639999999999999</v>
      </c>
      <c r="K14863" s="469">
        <f t="shared" si="1388"/>
        <v>14.147562492276382</v>
      </c>
      <c r="L14863" s="469">
        <f t="shared" si="1389"/>
        <v>-5.2437507723617216E-2</v>
      </c>
    </row>
    <row r="14864" spans="1:12">
      <c r="A14864" s="480" t="s">
        <v>129</v>
      </c>
      <c r="B14864" s="480">
        <f t="shared" si="1385"/>
        <v>18</v>
      </c>
      <c r="C14864" s="480">
        <f t="shared" si="1386"/>
        <v>0</v>
      </c>
      <c r="D14864" s="480">
        <v>216</v>
      </c>
      <c r="E14864" s="480">
        <v>12</v>
      </c>
      <c r="F14864" s="484">
        <v>4.2671999999999999</v>
      </c>
      <c r="G14864" s="480">
        <v>15</v>
      </c>
      <c r="H14864" s="482">
        <v>0.46440599999999999</v>
      </c>
      <c r="I14864" s="483">
        <v>9.1999999999999993</v>
      </c>
      <c r="J14864" s="484">
        <v>0.44679999999999997</v>
      </c>
      <c r="K14864" s="469">
        <f t="shared" si="1388"/>
        <v>9.1885117763336392</v>
      </c>
      <c r="L14864" s="469">
        <f t="shared" si="1389"/>
        <v>-1.1488223666360042E-2</v>
      </c>
    </row>
    <row r="14865" spans="1:12">
      <c r="A14865" s="98" t="str">
        <f t="shared" ref="A14865:A14928" si="1390">A14864</f>
        <v>D800-120</v>
      </c>
      <c r="B14865" s="98">
        <f t="shared" si="1385"/>
        <v>18</v>
      </c>
      <c r="C14865" s="98">
        <f t="shared" si="1386"/>
        <v>0</v>
      </c>
      <c r="D14865" s="98">
        <f t="shared" ref="D14865:D14896" si="1391">D14864</f>
        <v>216</v>
      </c>
      <c r="E14865" s="98">
        <f t="shared" ref="E14865:E14928" si="1392">E14864+1</f>
        <v>13</v>
      </c>
      <c r="F14865" s="397">
        <f>F14864+(E14865-E14864)*(F14867-F14864)/(E14867-E14864)</f>
        <v>4.278833333333333</v>
      </c>
      <c r="G14865" s="98">
        <v>15</v>
      </c>
      <c r="H14865" s="491">
        <f>H14864+(E14865-E14864)*(H14867-H14864)/(E14867-E14864)</f>
        <v>0.46358833333333332</v>
      </c>
      <c r="I14865" s="492">
        <f>I14864+(E14865-E14864)*(I14867-I14864)/(E14867-E14864)</f>
        <v>9.2333333333333325</v>
      </c>
      <c r="J14865" s="397">
        <f>J14864+(E14865-E14864)*(J14867-J14864)/(E14867-E14864)</f>
        <v>0.44453333333333334</v>
      </c>
      <c r="K14865" s="469">
        <f t="shared" si="1388"/>
        <v>9.229812369451345</v>
      </c>
      <c r="L14865" s="469">
        <f t="shared" si="1389"/>
        <v>-3.5209638819875266E-3</v>
      </c>
    </row>
    <row r="14866" spans="1:12">
      <c r="A14866" s="98" t="str">
        <f t="shared" si="1390"/>
        <v>D800-120</v>
      </c>
      <c r="B14866" s="98">
        <f t="shared" si="1385"/>
        <v>18</v>
      </c>
      <c r="C14866" s="98">
        <f t="shared" si="1386"/>
        <v>0</v>
      </c>
      <c r="D14866" s="98">
        <f t="shared" si="1391"/>
        <v>216</v>
      </c>
      <c r="E14866" s="98">
        <f t="shared" si="1392"/>
        <v>14</v>
      </c>
      <c r="F14866" s="397">
        <f>F14864+(E14866-E14864)*(F14867-F14864)/(E14867-E14864)</f>
        <v>4.2904666666666671</v>
      </c>
      <c r="G14866" s="98">
        <v>15</v>
      </c>
      <c r="H14866" s="491">
        <f>H14864+(E14866-E14864)*(H14867-H14864)/(E14867-E14864)</f>
        <v>0.46277066666666666</v>
      </c>
      <c r="I14866" s="492">
        <f>I14864+(E14866-E14864)*(I14867-I14864)/(E14867-E14864)</f>
        <v>9.2666666666666675</v>
      </c>
      <c r="J14866" s="397">
        <f>J14864+(E14866-E14864)*(J14867-J14864)/(E14867-E14864)</f>
        <v>0.44226666666666664</v>
      </c>
      <c r="K14866" s="469">
        <f t="shared" si="1388"/>
        <v>9.2712589101009009</v>
      </c>
      <c r="L14866" s="469">
        <f t="shared" si="1389"/>
        <v>4.5922434342333673E-3</v>
      </c>
    </row>
    <row r="14867" spans="1:12">
      <c r="A14867" s="480" t="str">
        <f t="shared" si="1390"/>
        <v>D800-120</v>
      </c>
      <c r="B14867" s="480">
        <f t="shared" si="1385"/>
        <v>18</v>
      </c>
      <c r="C14867" s="480">
        <f t="shared" si="1386"/>
        <v>0</v>
      </c>
      <c r="D14867" s="480">
        <f t="shared" si="1391"/>
        <v>216</v>
      </c>
      <c r="E14867" s="480">
        <f t="shared" si="1392"/>
        <v>15</v>
      </c>
      <c r="F14867" s="484">
        <v>4.3021000000000003</v>
      </c>
      <c r="G14867" s="480">
        <v>15</v>
      </c>
      <c r="H14867" s="482">
        <v>0.461953</v>
      </c>
      <c r="I14867" s="483">
        <v>9.3000000000000007</v>
      </c>
      <c r="J14867" s="484">
        <v>0.44</v>
      </c>
      <c r="K14867" s="469">
        <f t="shared" si="1388"/>
        <v>9.3128521732730398</v>
      </c>
      <c r="L14867" s="469">
        <f t="shared" si="1389"/>
        <v>1.2852173273039114E-2</v>
      </c>
    </row>
    <row r="14868" spans="1:12">
      <c r="A14868" s="98" t="str">
        <f t="shared" si="1390"/>
        <v>D800-120</v>
      </c>
      <c r="B14868" s="98">
        <f t="shared" si="1385"/>
        <v>18</v>
      </c>
      <c r="C14868" s="98">
        <f t="shared" si="1386"/>
        <v>0</v>
      </c>
      <c r="D14868" s="98">
        <f t="shared" si="1391"/>
        <v>216</v>
      </c>
      <c r="E14868" s="98">
        <f t="shared" si="1392"/>
        <v>16</v>
      </c>
      <c r="F14868" s="397">
        <f>F14867+(E14868-E14867)*(F14870-F14867)/(E14870-E14867)</f>
        <v>4.3136000000000001</v>
      </c>
      <c r="G14868" s="98">
        <v>15</v>
      </c>
      <c r="H14868" s="491">
        <f>H14867+(E14868-E14867)*(H14870-H14867)/(E14870-E14867)</f>
        <v>0.46113966666666667</v>
      </c>
      <c r="I14868" s="492">
        <f>I14867+(E14868-E14867)*(I14870-I14867)/(E14870-E14867)</f>
        <v>9.3333333333333339</v>
      </c>
      <c r="J14868" s="397">
        <f>J14867+(E14868-E14867)*(J14870-J14867)/(E14870-E14867)</f>
        <v>0.43769999999999998</v>
      </c>
      <c r="K14868" s="469">
        <f t="shared" si="1388"/>
        <v>9.354215895545746</v>
      </c>
      <c r="L14868" s="469">
        <f t="shared" si="1389"/>
        <v>2.0882562212412026E-2</v>
      </c>
    </row>
    <row r="14869" spans="1:12">
      <c r="A14869" s="98" t="str">
        <f t="shared" si="1390"/>
        <v>D800-120</v>
      </c>
      <c r="B14869" s="98">
        <f t="shared" si="1385"/>
        <v>18</v>
      </c>
      <c r="C14869" s="98">
        <f t="shared" si="1386"/>
        <v>0</v>
      </c>
      <c r="D14869" s="98">
        <f t="shared" si="1391"/>
        <v>216</v>
      </c>
      <c r="E14869" s="98">
        <f t="shared" si="1392"/>
        <v>17</v>
      </c>
      <c r="F14869" s="397">
        <f>F14867+(E14869-E14867)*(F14870-F14867)/(E14870-E14867)</f>
        <v>4.3250999999999999</v>
      </c>
      <c r="G14869" s="98">
        <v>15</v>
      </c>
      <c r="H14869" s="491">
        <f>H14867+(E14869-E14867)*(H14870-H14867)/(E14870-E14867)</f>
        <v>0.46032633333333334</v>
      </c>
      <c r="I14869" s="492">
        <f>I14867+(E14869-E14867)*(I14870-I14867)/(E14870-E14867)</f>
        <v>9.3666666666666671</v>
      </c>
      <c r="J14869" s="397">
        <f>J14867+(E14869-E14867)*(J14870-J14867)/(E14870-E14867)</f>
        <v>0.43540000000000001</v>
      </c>
      <c r="K14869" s="469">
        <f t="shared" si="1388"/>
        <v>9.3957257858374383</v>
      </c>
      <c r="L14869" s="469">
        <f t="shared" si="1389"/>
        <v>2.9059119170771197E-2</v>
      </c>
    </row>
    <row r="14870" spans="1:12">
      <c r="A14870" s="480" t="str">
        <f t="shared" si="1390"/>
        <v>D800-120</v>
      </c>
      <c r="B14870" s="480">
        <f t="shared" si="1385"/>
        <v>18</v>
      </c>
      <c r="C14870" s="480">
        <f t="shared" si="1386"/>
        <v>0</v>
      </c>
      <c r="D14870" s="480">
        <f t="shared" si="1391"/>
        <v>216</v>
      </c>
      <c r="E14870" s="480">
        <f t="shared" si="1392"/>
        <v>18</v>
      </c>
      <c r="F14870" s="484">
        <v>4.3365999999999998</v>
      </c>
      <c r="G14870" s="480">
        <v>15</v>
      </c>
      <c r="H14870" s="482">
        <v>0.459513</v>
      </c>
      <c r="I14870" s="483">
        <v>9.4</v>
      </c>
      <c r="J14870" s="484">
        <v>0.43309999999999998</v>
      </c>
      <c r="K14870" s="469">
        <f t="shared" si="1388"/>
        <v>9.4373826202958337</v>
      </c>
      <c r="L14870" s="469">
        <f t="shared" si="1389"/>
        <v>3.7382620295833391E-2</v>
      </c>
    </row>
    <row r="14871" spans="1:12">
      <c r="A14871" s="98" t="str">
        <f t="shared" si="1390"/>
        <v>D800-120</v>
      </c>
      <c r="B14871" s="98">
        <f t="shared" si="1385"/>
        <v>18</v>
      </c>
      <c r="C14871" s="98">
        <f t="shared" si="1386"/>
        <v>0</v>
      </c>
      <c r="D14871" s="98">
        <f t="shared" si="1391"/>
        <v>216</v>
      </c>
      <c r="E14871" s="98">
        <f t="shared" si="1392"/>
        <v>19</v>
      </c>
      <c r="F14871" s="397">
        <f>F14870+(E14871-E14870)*(F14873-F14870)/(E14873-E14870)</f>
        <v>4.3480333333333334</v>
      </c>
      <c r="G14871" s="98">
        <v>15</v>
      </c>
      <c r="H14871" s="491">
        <f>H14870+(E14871-E14870)*(H14873-H14870)/(E14873-E14870)</f>
        <v>0.458704</v>
      </c>
      <c r="I14871" s="492">
        <f>I14870+(E14871-E14870)*(I14873-I14870)/(E14873-E14870)</f>
        <v>9.4666666666666668</v>
      </c>
      <c r="J14871" s="397">
        <f>J14870+(E14871-E14870)*(J14873-J14870)/(E14873-E14870)</f>
        <v>0.43080000000000002</v>
      </c>
      <c r="K14871" s="469">
        <f t="shared" si="1388"/>
        <v>9.4789522945806741</v>
      </c>
      <c r="L14871" s="469">
        <f t="shared" si="1389"/>
        <v>1.2285627914007335E-2</v>
      </c>
    </row>
    <row r="14872" spans="1:12">
      <c r="A14872" s="98" t="str">
        <f t="shared" si="1390"/>
        <v>D800-120</v>
      </c>
      <c r="B14872" s="98">
        <f t="shared" si="1385"/>
        <v>18</v>
      </c>
      <c r="C14872" s="98">
        <f t="shared" si="1386"/>
        <v>0</v>
      </c>
      <c r="D14872" s="98">
        <f t="shared" si="1391"/>
        <v>216</v>
      </c>
      <c r="E14872" s="98">
        <f t="shared" si="1392"/>
        <v>20</v>
      </c>
      <c r="F14872" s="397">
        <f>F14870+(E14872-E14870)*(F14873-F14870)/(E14873-E14870)</f>
        <v>4.3594666666666662</v>
      </c>
      <c r="G14872" s="98">
        <v>15</v>
      </c>
      <c r="H14872" s="491">
        <f>H14870+(E14872-E14870)*(H14873-H14870)/(E14873-E14870)</f>
        <v>0.457895</v>
      </c>
      <c r="I14872" s="492">
        <f>I14870+(E14872-E14870)*(I14873-I14870)/(E14873-E14870)</f>
        <v>9.5333333333333332</v>
      </c>
      <c r="J14872" s="397">
        <f>J14870+(E14872-E14870)*(J14873-J14870)/(E14873-E14870)</f>
        <v>0.42849999999999999</v>
      </c>
      <c r="K14872" s="469">
        <f t="shared" si="1388"/>
        <v>9.5206688578531455</v>
      </c>
      <c r="L14872" s="469">
        <f t="shared" si="1389"/>
        <v>-1.2664475480187676E-2</v>
      </c>
    </row>
    <row r="14873" spans="1:12">
      <c r="A14873" s="480" t="str">
        <f t="shared" si="1390"/>
        <v>D800-120</v>
      </c>
      <c r="B14873" s="480">
        <f t="shared" si="1385"/>
        <v>18</v>
      </c>
      <c r="C14873" s="480">
        <f t="shared" si="1386"/>
        <v>0</v>
      </c>
      <c r="D14873" s="480">
        <f t="shared" si="1391"/>
        <v>216</v>
      </c>
      <c r="E14873" s="480">
        <f t="shared" si="1392"/>
        <v>21</v>
      </c>
      <c r="F14873" s="484">
        <v>4.3708999999999998</v>
      </c>
      <c r="G14873" s="480">
        <v>15</v>
      </c>
      <c r="H14873" s="482">
        <v>0.45708599999999999</v>
      </c>
      <c r="I14873" s="483">
        <v>9.6</v>
      </c>
      <c r="J14873" s="484">
        <v>0.42620000000000002</v>
      </c>
      <c r="K14873" s="469">
        <f t="shared" si="1388"/>
        <v>9.5625330900530745</v>
      </c>
      <c r="L14873" s="469">
        <f t="shared" si="1389"/>
        <v>-3.7466909946925142E-2</v>
      </c>
    </row>
    <row r="14874" spans="1:12">
      <c r="A14874" s="98" t="str">
        <f t="shared" si="1390"/>
        <v>D800-120</v>
      </c>
      <c r="B14874" s="98">
        <f t="shared" si="1385"/>
        <v>18</v>
      </c>
      <c r="C14874" s="98">
        <f t="shared" si="1386"/>
        <v>0</v>
      </c>
      <c r="D14874" s="98">
        <f t="shared" si="1391"/>
        <v>216</v>
      </c>
      <c r="E14874" s="98">
        <f t="shared" si="1392"/>
        <v>22</v>
      </c>
      <c r="F14874" s="397">
        <f>F14873+(E14874-E14873)*(F14876-F14873)/(E14876-E14873)</f>
        <v>4.3822333333333328</v>
      </c>
      <c r="G14874" s="98">
        <v>15</v>
      </c>
      <c r="H14874" s="491">
        <f>H14873+(E14874-E14873)*(H14876-H14873)/(E14876-E14873)</f>
        <v>0.45628033333333334</v>
      </c>
      <c r="I14874" s="492">
        <f>I14873+(E14874-E14873)*(I14876-I14873)/(E14876-E14873)</f>
        <v>9.6333333333333329</v>
      </c>
      <c r="J14874" s="397">
        <f>J14873+(E14874-E14873)*(J14876-J14873)/(E14876-E14873)</f>
        <v>0.4239</v>
      </c>
      <c r="K14874" s="469">
        <f t="shared" si="1388"/>
        <v>9.6042564476078649</v>
      </c>
      <c r="L14874" s="469">
        <f t="shared" si="1389"/>
        <v>-2.907688572546796E-2</v>
      </c>
    </row>
    <row r="14875" spans="1:12">
      <c r="A14875" s="98" t="str">
        <f t="shared" si="1390"/>
        <v>D800-120</v>
      </c>
      <c r="B14875" s="98">
        <f t="shared" si="1385"/>
        <v>18</v>
      </c>
      <c r="C14875" s="98">
        <f t="shared" si="1386"/>
        <v>0</v>
      </c>
      <c r="D14875" s="98">
        <f t="shared" si="1391"/>
        <v>216</v>
      </c>
      <c r="E14875" s="98">
        <f t="shared" si="1392"/>
        <v>23</v>
      </c>
      <c r="F14875" s="397">
        <f>F14873+(E14875-E14873)*(F14876-F14873)/(E14876-E14873)</f>
        <v>4.3935666666666666</v>
      </c>
      <c r="G14875" s="98">
        <v>15</v>
      </c>
      <c r="H14875" s="491">
        <f>H14873+(E14875-E14873)*(H14876-H14873)/(E14876-E14873)</f>
        <v>0.45547466666666664</v>
      </c>
      <c r="I14875" s="492">
        <f>I14873+(E14875-E14873)*(I14876-I14873)/(E14876-E14873)</f>
        <v>9.6666666666666661</v>
      </c>
      <c r="J14875" s="397">
        <f>J14873+(E14875-E14873)*(J14876-J14873)/(E14876-E14873)</f>
        <v>0.42160000000000003</v>
      </c>
      <c r="K14875" s="469">
        <f t="shared" si="1388"/>
        <v>9.6461274099401066</v>
      </c>
      <c r="L14875" s="469">
        <f t="shared" si="1389"/>
        <v>-2.0539256726559429E-2</v>
      </c>
    </row>
    <row r="14876" spans="1:12">
      <c r="A14876" s="480" t="str">
        <f t="shared" si="1390"/>
        <v>D800-120</v>
      </c>
      <c r="B14876" s="480">
        <f t="shared" si="1385"/>
        <v>18</v>
      </c>
      <c r="C14876" s="480">
        <f t="shared" si="1386"/>
        <v>0</v>
      </c>
      <c r="D14876" s="480">
        <f t="shared" si="1391"/>
        <v>216</v>
      </c>
      <c r="E14876" s="480">
        <f t="shared" si="1392"/>
        <v>24</v>
      </c>
      <c r="F14876" s="484">
        <v>4.4048999999999996</v>
      </c>
      <c r="G14876" s="480">
        <v>15</v>
      </c>
      <c r="H14876" s="482">
        <v>0.45466899999999999</v>
      </c>
      <c r="I14876" s="483">
        <v>9.6999999999999993</v>
      </c>
      <c r="J14876" s="484">
        <v>0.41930000000000001</v>
      </c>
      <c r="K14876" s="469">
        <f t="shared" si="1388"/>
        <v>9.6881467617101666</v>
      </c>
      <c r="L14876" s="469">
        <f t="shared" si="1389"/>
        <v>-1.1853238289832646E-2</v>
      </c>
    </row>
    <row r="14877" spans="1:12">
      <c r="A14877" s="98" t="str">
        <f t="shared" si="1390"/>
        <v>D800-120</v>
      </c>
      <c r="B14877" s="98">
        <f t="shared" si="1385"/>
        <v>18</v>
      </c>
      <c r="C14877" s="98">
        <f t="shared" si="1386"/>
        <v>0</v>
      </c>
      <c r="D14877" s="98">
        <f t="shared" si="1391"/>
        <v>216</v>
      </c>
      <c r="E14877" s="98">
        <f t="shared" si="1392"/>
        <v>25</v>
      </c>
      <c r="F14877" s="397">
        <f>F14876+(E14877-E14876)*(F14879-F14876)/(E14879-E14876)</f>
        <v>4.4161333333333328</v>
      </c>
      <c r="G14877" s="98">
        <v>15</v>
      </c>
      <c r="H14877" s="491">
        <f>H14876+(E14877-E14876)*(H14879-H14876)/(E14879-E14876)</f>
        <v>0.45386666666666664</v>
      </c>
      <c r="I14877" s="492">
        <f>I14876+(E14877-E14876)*(I14879-I14876)/(E14879-E14876)</f>
        <v>9.7333333333333325</v>
      </c>
      <c r="J14877" s="397">
        <f>J14876+(E14877-E14876)*(J14879-J14876)/(E14879-E14876)</f>
        <v>0.41703333333333331</v>
      </c>
      <c r="K14877" s="469">
        <f t="shared" si="1388"/>
        <v>9.7300235017626324</v>
      </c>
      <c r="L14877" s="469">
        <f t="shared" si="1389"/>
        <v>-3.3098315707000836E-3</v>
      </c>
    </row>
    <row r="14878" spans="1:12">
      <c r="A14878" s="98" t="str">
        <f t="shared" si="1390"/>
        <v>D800-120</v>
      </c>
      <c r="B14878" s="98">
        <f t="shared" si="1385"/>
        <v>18</v>
      </c>
      <c r="C14878" s="98">
        <f t="shared" si="1386"/>
        <v>0</v>
      </c>
      <c r="D14878" s="98">
        <f t="shared" si="1391"/>
        <v>216</v>
      </c>
      <c r="E14878" s="98">
        <f t="shared" si="1392"/>
        <v>26</v>
      </c>
      <c r="F14878" s="397">
        <f>F14876+(E14878-E14876)*(F14879-F14876)/(E14879-E14876)</f>
        <v>4.4273666666666669</v>
      </c>
      <c r="G14878" s="98">
        <v>15</v>
      </c>
      <c r="H14878" s="491">
        <f>H14876+(E14878-E14876)*(H14879-H14876)/(E14879-E14876)</f>
        <v>0.45306433333333335</v>
      </c>
      <c r="I14878" s="492">
        <f>I14876+(E14878-E14876)*(I14879-I14876)/(E14879-E14876)</f>
        <v>9.7666666666666675</v>
      </c>
      <c r="J14878" s="397">
        <f>J14876+(E14878-E14876)*(J14879-J14876)/(E14879-E14876)</f>
        <v>0.41476666666666667</v>
      </c>
      <c r="K14878" s="469">
        <f t="shared" si="1388"/>
        <v>9.7720485611682815</v>
      </c>
      <c r="L14878" s="469">
        <f t="shared" si="1389"/>
        <v>5.3818945016139708E-3</v>
      </c>
    </row>
    <row r="14879" spans="1:12">
      <c r="A14879" s="480" t="str">
        <f t="shared" si="1390"/>
        <v>D800-120</v>
      </c>
      <c r="B14879" s="480">
        <f t="shared" si="1385"/>
        <v>18</v>
      </c>
      <c r="C14879" s="480">
        <f t="shared" si="1386"/>
        <v>0</v>
      </c>
      <c r="D14879" s="480">
        <f t="shared" si="1391"/>
        <v>216</v>
      </c>
      <c r="E14879" s="480">
        <f t="shared" si="1392"/>
        <v>27</v>
      </c>
      <c r="F14879" s="484">
        <v>4.4386000000000001</v>
      </c>
      <c r="G14879" s="480">
        <v>15</v>
      </c>
      <c r="H14879" s="482">
        <v>0.452262</v>
      </c>
      <c r="I14879" s="483">
        <v>9.8000000000000007</v>
      </c>
      <c r="J14879" s="484">
        <v>0.41249999999999998</v>
      </c>
      <c r="K14879" s="469">
        <f t="shared" si="1388"/>
        <v>9.8142227293029265</v>
      </c>
      <c r="L14879" s="469">
        <f t="shared" si="1389"/>
        <v>1.4222729302925785E-2</v>
      </c>
    </row>
    <row r="14880" spans="1:12">
      <c r="A14880" s="98" t="str">
        <f t="shared" si="1390"/>
        <v>D800-120</v>
      </c>
      <c r="B14880" s="98">
        <f t="shared" si="1385"/>
        <v>18</v>
      </c>
      <c r="C14880" s="98">
        <f t="shared" si="1386"/>
        <v>0</v>
      </c>
      <c r="D14880" s="98">
        <f t="shared" si="1391"/>
        <v>216</v>
      </c>
      <c r="E14880" s="98">
        <f t="shared" si="1392"/>
        <v>28</v>
      </c>
      <c r="F14880" s="397">
        <f>F14879+(E14880-E14879)*(F14882-F14879)/(E14882-E14879)</f>
        <v>4.4497666666666671</v>
      </c>
      <c r="G14880" s="98">
        <v>15</v>
      </c>
      <c r="H14880" s="491">
        <f>H14879+(E14880-E14879)*(H14882-H14879)/(E14882-E14879)</f>
        <v>0.451463</v>
      </c>
      <c r="I14880" s="492">
        <f>I14879+(E14880-E14879)*(I14882-I14879)/(E14882-E14879)</f>
        <v>9.8333333333333339</v>
      </c>
      <c r="J14880" s="397">
        <f>J14879+(E14880-E14879)*(J14882-J14879)/(E14882-E14879)</f>
        <v>0.41020000000000001</v>
      </c>
      <c r="K14880" s="469">
        <f t="shared" si="1388"/>
        <v>9.8563263582323852</v>
      </c>
      <c r="L14880" s="469">
        <f t="shared" si="1389"/>
        <v>2.2993024899051306E-2</v>
      </c>
    </row>
    <row r="14881" spans="1:12">
      <c r="A14881" s="98" t="str">
        <f t="shared" si="1390"/>
        <v>D800-120</v>
      </c>
      <c r="B14881" s="98">
        <f t="shared" si="1385"/>
        <v>18</v>
      </c>
      <c r="C14881" s="98">
        <f t="shared" si="1386"/>
        <v>0</v>
      </c>
      <c r="D14881" s="98">
        <f t="shared" si="1391"/>
        <v>216</v>
      </c>
      <c r="E14881" s="98">
        <f t="shared" si="1392"/>
        <v>29</v>
      </c>
      <c r="F14881" s="397">
        <f>F14879+(E14881-E14879)*(F14882-F14879)/(E14882-E14879)</f>
        <v>4.4609333333333332</v>
      </c>
      <c r="G14881" s="98">
        <v>15</v>
      </c>
      <c r="H14881" s="491">
        <f>H14879+(E14881-E14879)*(H14882-H14879)/(E14882-E14879)</f>
        <v>0.45066400000000001</v>
      </c>
      <c r="I14881" s="492">
        <f>I14879+(E14881-E14879)*(I14882-I14879)/(E14882-E14879)</f>
        <v>9.8666666666666671</v>
      </c>
      <c r="J14881" s="397">
        <f>J14879+(E14881-E14879)*(J14882-J14879)/(E14882-E14879)</f>
        <v>0.40789999999999998</v>
      </c>
      <c r="K14881" s="469">
        <f t="shared" si="1388"/>
        <v>9.8985792815342091</v>
      </c>
      <c r="L14881" s="469">
        <f t="shared" si="1389"/>
        <v>3.1912614867541933E-2</v>
      </c>
    </row>
    <row r="14882" spans="1:12">
      <c r="A14882" s="480" t="str">
        <f t="shared" si="1390"/>
        <v>D800-120</v>
      </c>
      <c r="B14882" s="480">
        <f t="shared" si="1385"/>
        <v>18</v>
      </c>
      <c r="C14882" s="480">
        <f t="shared" si="1386"/>
        <v>0</v>
      </c>
      <c r="D14882" s="480">
        <f t="shared" si="1391"/>
        <v>216</v>
      </c>
      <c r="E14882" s="480">
        <f t="shared" si="1392"/>
        <v>30</v>
      </c>
      <c r="F14882" s="484">
        <v>4.4721000000000002</v>
      </c>
      <c r="G14882" s="480">
        <v>15</v>
      </c>
      <c r="H14882" s="482">
        <v>0.44986500000000001</v>
      </c>
      <c r="I14882" s="483">
        <v>9.9</v>
      </c>
      <c r="J14882" s="484">
        <v>0.40560000000000002</v>
      </c>
      <c r="K14882" s="469">
        <f t="shared" si="1388"/>
        <v>9.940982294688407</v>
      </c>
      <c r="L14882" s="469">
        <f t="shared" si="1389"/>
        <v>4.098229468840664E-2</v>
      </c>
    </row>
    <row r="14883" spans="1:12">
      <c r="A14883" s="98" t="str">
        <f t="shared" si="1390"/>
        <v>D800-120</v>
      </c>
      <c r="B14883" s="98">
        <f t="shared" si="1385"/>
        <v>18</v>
      </c>
      <c r="C14883" s="98">
        <f t="shared" si="1386"/>
        <v>0</v>
      </c>
      <c r="D14883" s="98">
        <f t="shared" si="1391"/>
        <v>216</v>
      </c>
      <c r="E14883" s="98">
        <f t="shared" si="1392"/>
        <v>31</v>
      </c>
      <c r="F14883" s="397">
        <f>F14882+(E14883-E14882)*(F14885-F14882)/(E14885-E14882)</f>
        <v>4.4832000000000001</v>
      </c>
      <c r="G14883" s="98">
        <v>15</v>
      </c>
      <c r="H14883" s="491">
        <f>H14882+(E14883-E14882)*(H14885-H14882)/(E14885-E14882)</f>
        <v>0.44906833333333335</v>
      </c>
      <c r="I14883" s="492">
        <f>I14882+(E14883-E14882)*(I14885-I14882)/(E14885-E14882)</f>
        <v>9.9666666666666668</v>
      </c>
      <c r="J14883" s="397">
        <f>J14882+(E14883-E14882)*(J14885-J14882)/(E14885-E14882)</f>
        <v>0.40329999999999999</v>
      </c>
      <c r="K14883" s="469">
        <f t="shared" si="1388"/>
        <v>9.9833358694482275</v>
      </c>
      <c r="L14883" s="469">
        <f t="shared" si="1389"/>
        <v>1.6669202781560699E-2</v>
      </c>
    </row>
    <row r="14884" spans="1:12">
      <c r="A14884" s="98" t="str">
        <f t="shared" si="1390"/>
        <v>D800-120</v>
      </c>
      <c r="B14884" s="98">
        <f t="shared" si="1385"/>
        <v>18</v>
      </c>
      <c r="C14884" s="98">
        <f t="shared" si="1386"/>
        <v>0</v>
      </c>
      <c r="D14884" s="98">
        <f t="shared" si="1391"/>
        <v>216</v>
      </c>
      <c r="E14884" s="98">
        <f t="shared" si="1392"/>
        <v>32</v>
      </c>
      <c r="F14884" s="397">
        <f>F14882+(E14884-E14882)*(F14885-F14882)/(E14885-E14882)</f>
        <v>4.4943</v>
      </c>
      <c r="G14884" s="98">
        <v>15</v>
      </c>
      <c r="H14884" s="491">
        <f>H14882+(E14884-E14882)*(H14885-H14882)/(E14885-E14882)</f>
        <v>0.44827166666666668</v>
      </c>
      <c r="I14884" s="492">
        <f>I14882+(E14884-E14882)*(I14885-I14882)/(E14885-E14882)</f>
        <v>10.033333333333333</v>
      </c>
      <c r="J14884" s="397">
        <f>J14882+(E14884-E14882)*(J14885-J14882)/(E14885-E14882)</f>
        <v>0.40100000000000002</v>
      </c>
      <c r="K14884" s="469">
        <f t="shared" si="1388"/>
        <v>10.025839985425504</v>
      </c>
      <c r="L14884" s="469">
        <f t="shared" si="1389"/>
        <v>-7.4933479078289622E-3</v>
      </c>
    </row>
    <row r="14885" spans="1:12">
      <c r="A14885" s="480" t="str">
        <f t="shared" si="1390"/>
        <v>D800-120</v>
      </c>
      <c r="B14885" s="480">
        <f t="shared" si="1385"/>
        <v>18</v>
      </c>
      <c r="C14885" s="480">
        <f t="shared" si="1386"/>
        <v>0</v>
      </c>
      <c r="D14885" s="480">
        <f t="shared" si="1391"/>
        <v>216</v>
      </c>
      <c r="E14885" s="480">
        <f t="shared" si="1392"/>
        <v>33</v>
      </c>
      <c r="F14885" s="484">
        <v>4.5053999999999998</v>
      </c>
      <c r="G14885" s="480">
        <v>15</v>
      </c>
      <c r="H14885" s="482">
        <v>0.44747500000000001</v>
      </c>
      <c r="I14885" s="483">
        <v>10.1</v>
      </c>
      <c r="J14885" s="484">
        <v>0.3987</v>
      </c>
      <c r="K14885" s="469">
        <f t="shared" si="1388"/>
        <v>10.068495446672998</v>
      </c>
      <c r="L14885" s="469">
        <f t="shared" si="1389"/>
        <v>-3.1504553327001972E-2</v>
      </c>
    </row>
    <row r="14886" spans="1:12">
      <c r="A14886" s="98" t="str">
        <f t="shared" si="1390"/>
        <v>D800-120</v>
      </c>
      <c r="B14886" s="98">
        <f t="shared" si="1385"/>
        <v>18</v>
      </c>
      <c r="C14886" s="98">
        <f t="shared" si="1386"/>
        <v>0</v>
      </c>
      <c r="D14886" s="98">
        <f t="shared" si="1391"/>
        <v>216</v>
      </c>
      <c r="E14886" s="98">
        <f t="shared" si="1392"/>
        <v>34</v>
      </c>
      <c r="F14886" s="397">
        <f>F14885+(E14886-E14885)*(F14888-F14885)/(E14888-E14885)</f>
        <v>4.5163666666666664</v>
      </c>
      <c r="G14886" s="98">
        <v>15</v>
      </c>
      <c r="H14886" s="491">
        <f>H14885+(E14886-E14885)*(H14888-H14885)/(E14888-E14885)</f>
        <v>0.44668066666666667</v>
      </c>
      <c r="I14886" s="492">
        <f>I14885+(E14886-E14885)*(I14888-I14885)/(E14888-E14885)</f>
        <v>10.133333333333333</v>
      </c>
      <c r="J14886" s="397">
        <f>J14885+(E14886-E14885)*(J14888-J14885)/(E14888-E14885)</f>
        <v>0.39639999999999997</v>
      </c>
      <c r="K14886" s="469">
        <f t="shared" si="1388"/>
        <v>10.110951746288549</v>
      </c>
      <c r="L14886" s="469">
        <f t="shared" si="1389"/>
        <v>-2.2381587044783657E-2</v>
      </c>
    </row>
    <row r="14887" spans="1:12">
      <c r="A14887" s="98" t="str">
        <f t="shared" si="1390"/>
        <v>D800-120</v>
      </c>
      <c r="B14887" s="98">
        <f t="shared" si="1385"/>
        <v>18</v>
      </c>
      <c r="C14887" s="98">
        <f t="shared" si="1386"/>
        <v>0</v>
      </c>
      <c r="D14887" s="98">
        <f t="shared" si="1391"/>
        <v>216</v>
      </c>
      <c r="E14887" s="98">
        <f t="shared" si="1392"/>
        <v>35</v>
      </c>
      <c r="F14887" s="397">
        <f>F14885+(E14887-E14885)*(F14888-F14885)/(E14888-E14885)</f>
        <v>4.527333333333333</v>
      </c>
      <c r="G14887" s="98">
        <v>15</v>
      </c>
      <c r="H14887" s="491">
        <f>H14885+(E14887-E14885)*(H14888-H14885)/(E14888-E14885)</f>
        <v>0.44588633333333333</v>
      </c>
      <c r="I14887" s="492">
        <f>I14885+(E14887-E14885)*(I14888-I14885)/(E14888-E14885)</f>
        <v>10.166666666666666</v>
      </c>
      <c r="J14887" s="397">
        <f>J14885+(E14887-E14885)*(J14888-J14885)/(E14888-E14885)</f>
        <v>0.39410000000000001</v>
      </c>
      <c r="K14887" s="469">
        <f t="shared" si="1388"/>
        <v>10.153559315191689</v>
      </c>
      <c r="L14887" s="469">
        <f t="shared" si="1389"/>
        <v>-1.310735147497688E-2</v>
      </c>
    </row>
    <row r="14888" spans="1:12">
      <c r="A14888" s="480" t="str">
        <f t="shared" si="1390"/>
        <v>D800-120</v>
      </c>
      <c r="B14888" s="480">
        <f t="shared" si="1385"/>
        <v>18</v>
      </c>
      <c r="C14888" s="480">
        <f t="shared" si="1386"/>
        <v>0</v>
      </c>
      <c r="D14888" s="480">
        <f t="shared" si="1391"/>
        <v>216</v>
      </c>
      <c r="E14888" s="480">
        <f t="shared" si="1392"/>
        <v>36</v>
      </c>
      <c r="F14888" s="484">
        <v>4.5382999999999996</v>
      </c>
      <c r="G14888" s="480">
        <v>15</v>
      </c>
      <c r="H14888" s="482">
        <v>0.44509199999999999</v>
      </c>
      <c r="I14888" s="483">
        <v>10.199999999999999</v>
      </c>
      <c r="J14888" s="484">
        <v>0.39179999999999998</v>
      </c>
      <c r="K14888" s="469">
        <f t="shared" si="1388"/>
        <v>10.196318963270514</v>
      </c>
      <c r="L14888" s="469">
        <f t="shared" si="1389"/>
        <v>-3.6810367294854984E-3</v>
      </c>
    </row>
    <row r="14889" spans="1:12">
      <c r="A14889" s="98" t="str">
        <f t="shared" si="1390"/>
        <v>D800-120</v>
      </c>
      <c r="B14889" s="98">
        <f t="shared" si="1385"/>
        <v>18</v>
      </c>
      <c r="C14889" s="98">
        <f t="shared" si="1386"/>
        <v>0</v>
      </c>
      <c r="D14889" s="98">
        <f t="shared" si="1391"/>
        <v>216</v>
      </c>
      <c r="E14889" s="98">
        <f t="shared" si="1392"/>
        <v>37</v>
      </c>
      <c r="F14889" s="397">
        <f>F14888+(E14889-E14888)*(F14891-F14888)/(E14891-E14888)</f>
        <v>4.5492333333333335</v>
      </c>
      <c r="G14889" s="98">
        <v>15</v>
      </c>
      <c r="H14889" s="491">
        <f>H14888+(E14889-E14888)*(H14891-H14888)/(E14891-E14888)</f>
        <v>0.44429999999999997</v>
      </c>
      <c r="I14889" s="492">
        <f>I14888+(E14889-E14888)*(I14891-I14888)/(E14891-E14888)</f>
        <v>10.233333333333333</v>
      </c>
      <c r="J14889" s="397">
        <f>J14888+(E14889-E14888)*(J14891-J14888)/(E14891-E14888)</f>
        <v>0.38953333333333334</v>
      </c>
      <c r="K14889" s="469">
        <f t="shared" si="1388"/>
        <v>10.239102708380225</v>
      </c>
      <c r="L14889" s="469">
        <f t="shared" si="1389"/>
        <v>5.7693750468921223E-3</v>
      </c>
    </row>
    <row r="14890" spans="1:12">
      <c r="A14890" s="98" t="str">
        <f t="shared" si="1390"/>
        <v>D800-120</v>
      </c>
      <c r="B14890" s="98">
        <f t="shared" ref="B14890:B14953" si="1393">INT(D14890/12)</f>
        <v>18</v>
      </c>
      <c r="C14890" s="98">
        <f t="shared" ref="C14890:C14953" si="1394">D14890-B14890*12</f>
        <v>0</v>
      </c>
      <c r="D14890" s="98">
        <f t="shared" si="1391"/>
        <v>216</v>
      </c>
      <c r="E14890" s="98">
        <f t="shared" si="1392"/>
        <v>38</v>
      </c>
      <c r="F14890" s="397">
        <f>F14888+(E14890-E14888)*(F14891-F14888)/(E14891-E14888)</f>
        <v>4.5601666666666665</v>
      </c>
      <c r="G14890" s="98">
        <v>15</v>
      </c>
      <c r="H14890" s="491">
        <f>H14888+(E14890-E14888)*(H14891-H14888)/(E14891-E14888)</f>
        <v>0.44350800000000001</v>
      </c>
      <c r="I14890" s="492">
        <f>I14888+(E14890-E14888)*(I14891-I14888)/(E14891-E14888)</f>
        <v>10.266666666666667</v>
      </c>
      <c r="J14890" s="397">
        <f>J14888+(E14890-E14888)*(J14891-J14888)/(E14891-E14888)</f>
        <v>0.38726666666666665</v>
      </c>
      <c r="K14890" s="469">
        <f t="shared" si="1388"/>
        <v>10.282039256713896</v>
      </c>
      <c r="L14890" s="469">
        <f t="shared" si="1389"/>
        <v>1.537259004722813E-2</v>
      </c>
    </row>
    <row r="14891" spans="1:12">
      <c r="A14891" s="480" t="str">
        <f t="shared" si="1390"/>
        <v>D800-120</v>
      </c>
      <c r="B14891" s="480">
        <f t="shared" si="1393"/>
        <v>18</v>
      </c>
      <c r="C14891" s="480">
        <f t="shared" si="1394"/>
        <v>0</v>
      </c>
      <c r="D14891" s="480">
        <f t="shared" si="1391"/>
        <v>216</v>
      </c>
      <c r="E14891" s="480">
        <f t="shared" si="1392"/>
        <v>39</v>
      </c>
      <c r="F14891" s="484">
        <v>4.5711000000000004</v>
      </c>
      <c r="G14891" s="480">
        <v>15</v>
      </c>
      <c r="H14891" s="482">
        <v>0.442716</v>
      </c>
      <c r="I14891" s="483">
        <v>10.3</v>
      </c>
      <c r="J14891" s="484">
        <v>0.38500000000000001</v>
      </c>
      <c r="K14891" s="469">
        <f t="shared" si="1388"/>
        <v>10.325129428346841</v>
      </c>
      <c r="L14891" s="469">
        <f t="shared" si="1389"/>
        <v>2.5129428346840399E-2</v>
      </c>
    </row>
    <row r="14892" spans="1:12">
      <c r="A14892" s="98" t="str">
        <f t="shared" si="1390"/>
        <v>D800-120</v>
      </c>
      <c r="B14892" s="98">
        <f t="shared" si="1393"/>
        <v>18</v>
      </c>
      <c r="C14892" s="98">
        <f t="shared" si="1394"/>
        <v>0</v>
      </c>
      <c r="D14892" s="98">
        <f t="shared" si="1391"/>
        <v>216</v>
      </c>
      <c r="E14892" s="98">
        <f t="shared" si="1392"/>
        <v>40</v>
      </c>
      <c r="F14892" s="397">
        <f>F14891+(E14892-E14891)*(F14894-F14891)/(E14894-E14891)</f>
        <v>4.5819333333333336</v>
      </c>
      <c r="G14892" s="98">
        <v>15</v>
      </c>
      <c r="H14892" s="491">
        <f>H14891+(E14892-E14891)*(H14894-H14891)/(E14894-E14891)</f>
        <v>0.44192533333333334</v>
      </c>
      <c r="I14892" s="492">
        <f>I14891+(E14892-E14891)*(I14894-I14891)/(E14894-E14891)</f>
        <v>10.366666666666667</v>
      </c>
      <c r="J14892" s="397">
        <f>J14891+(E14892-E14891)*(J14894-J14891)/(E14894-E14891)</f>
        <v>0.38269999999999998</v>
      </c>
      <c r="K14892" s="469">
        <f t="shared" si="1388"/>
        <v>10.368116484232631</v>
      </c>
      <c r="L14892" s="469">
        <f t="shared" si="1389"/>
        <v>1.4498175659642953E-3</v>
      </c>
    </row>
    <row r="14893" spans="1:12">
      <c r="A14893" s="98" t="str">
        <f t="shared" si="1390"/>
        <v>D800-120</v>
      </c>
      <c r="B14893" s="98">
        <f t="shared" si="1393"/>
        <v>18</v>
      </c>
      <c r="C14893" s="98">
        <f t="shared" si="1394"/>
        <v>0</v>
      </c>
      <c r="D14893" s="98">
        <f t="shared" si="1391"/>
        <v>216</v>
      </c>
      <c r="E14893" s="98">
        <f t="shared" si="1392"/>
        <v>41</v>
      </c>
      <c r="F14893" s="397">
        <f>F14891+(E14893-E14891)*(F14894-F14891)/(E14894-E14891)</f>
        <v>4.5927666666666669</v>
      </c>
      <c r="G14893" s="98">
        <v>15</v>
      </c>
      <c r="H14893" s="491">
        <f>H14891+(E14893-E14891)*(H14894-H14891)/(E14894-E14891)</f>
        <v>0.44113466666666667</v>
      </c>
      <c r="I14893" s="492">
        <f>I14891+(E14893-E14891)*(I14894-I14891)/(E14894-E14891)</f>
        <v>10.433333333333334</v>
      </c>
      <c r="J14893" s="397">
        <f>J14891+(E14893-E14891)*(J14894-J14891)/(E14894-E14891)</f>
        <v>0.38040000000000002</v>
      </c>
      <c r="K14893" s="469">
        <f t="shared" si="1388"/>
        <v>10.411257635612406</v>
      </c>
      <c r="L14893" s="469">
        <f t="shared" si="1389"/>
        <v>-2.2075697720927323E-2</v>
      </c>
    </row>
    <row r="14894" spans="1:12">
      <c r="A14894" s="480" t="str">
        <f t="shared" si="1390"/>
        <v>D800-120</v>
      </c>
      <c r="B14894" s="480">
        <f t="shared" si="1393"/>
        <v>18</v>
      </c>
      <c r="C14894" s="480">
        <f t="shared" si="1394"/>
        <v>0</v>
      </c>
      <c r="D14894" s="480">
        <f t="shared" si="1391"/>
        <v>216</v>
      </c>
      <c r="E14894" s="480">
        <f t="shared" si="1392"/>
        <v>42</v>
      </c>
      <c r="F14894" s="484">
        <v>4.6036000000000001</v>
      </c>
      <c r="G14894" s="480">
        <v>15</v>
      </c>
      <c r="H14894" s="482">
        <v>0.44034400000000001</v>
      </c>
      <c r="I14894" s="483">
        <v>10.5</v>
      </c>
      <c r="J14894" s="484">
        <v>0.37809999999999999</v>
      </c>
      <c r="K14894" s="469">
        <f t="shared" si="1388"/>
        <v>10.454553712552006</v>
      </c>
      <c r="L14894" s="469">
        <f t="shared" si="1389"/>
        <v>-4.5446287447994393E-2</v>
      </c>
    </row>
    <row r="14895" spans="1:12">
      <c r="A14895" s="98" t="str">
        <f t="shared" si="1390"/>
        <v>D800-120</v>
      </c>
      <c r="B14895" s="98">
        <f t="shared" si="1393"/>
        <v>18</v>
      </c>
      <c r="C14895" s="98">
        <f t="shared" si="1394"/>
        <v>0</v>
      </c>
      <c r="D14895" s="98">
        <f t="shared" si="1391"/>
        <v>216</v>
      </c>
      <c r="E14895" s="98">
        <f t="shared" si="1392"/>
        <v>43</v>
      </c>
      <c r="F14895" s="397">
        <f>F14894+(E14895-E14894)*(F14897-F14894)/(E14897-E14894)</f>
        <v>4.6143666666666672</v>
      </c>
      <c r="G14895" s="98">
        <v>15</v>
      </c>
      <c r="H14895" s="491">
        <f>H14894+(E14895-E14894)*(H14897-H14894)/(E14897-E14894)</f>
        <v>0.43955500000000003</v>
      </c>
      <c r="I14895" s="492">
        <f>I14894+(E14895-E14894)*(I14897-I14894)/(E14897-E14894)</f>
        <v>10.533333333333333</v>
      </c>
      <c r="J14895" s="397">
        <f>J14894+(E14895-E14894)*(J14897-J14894)/(E14897-E14894)</f>
        <v>0.37579999999999997</v>
      </c>
      <c r="K14895" s="469">
        <f t="shared" si="1388"/>
        <v>10.497814077115871</v>
      </c>
      <c r="L14895" s="469">
        <f t="shared" si="1389"/>
        <v>-3.5519256217462214E-2</v>
      </c>
    </row>
    <row r="14896" spans="1:12">
      <c r="A14896" s="98" t="str">
        <f t="shared" si="1390"/>
        <v>D800-120</v>
      </c>
      <c r="B14896" s="98">
        <f t="shared" si="1393"/>
        <v>18</v>
      </c>
      <c r="C14896" s="98">
        <f t="shared" si="1394"/>
        <v>0</v>
      </c>
      <c r="D14896" s="98">
        <f t="shared" si="1391"/>
        <v>216</v>
      </c>
      <c r="E14896" s="98">
        <f t="shared" si="1392"/>
        <v>44</v>
      </c>
      <c r="F14896" s="397">
        <f>F14894+(E14896-E14894)*(F14897-F14894)/(E14897-E14894)</f>
        <v>4.6251333333333333</v>
      </c>
      <c r="G14896" s="98">
        <v>15</v>
      </c>
      <c r="H14896" s="491">
        <f>H14894+(E14896-E14894)*(H14897-H14894)/(E14897-E14894)</f>
        <v>0.43876599999999999</v>
      </c>
      <c r="I14896" s="492">
        <f>I14894+(E14896-E14894)*(I14897-I14894)/(E14897-E14894)</f>
        <v>10.566666666666666</v>
      </c>
      <c r="J14896" s="397">
        <f>J14894+(E14896-E14894)*(J14897-J14894)/(E14897-E14894)</f>
        <v>0.3735</v>
      </c>
      <c r="K14896" s="469">
        <f t="shared" si="1388"/>
        <v>10.541230025419775</v>
      </c>
      <c r="L14896" s="469">
        <f t="shared" si="1389"/>
        <v>-2.5436641246891156E-2</v>
      </c>
    </row>
    <row r="14897" spans="1:12">
      <c r="A14897" s="480" t="str">
        <f t="shared" si="1390"/>
        <v>D800-120</v>
      </c>
      <c r="B14897" s="480">
        <f t="shared" si="1393"/>
        <v>18</v>
      </c>
      <c r="C14897" s="480">
        <f t="shared" si="1394"/>
        <v>0</v>
      </c>
      <c r="D14897" s="480">
        <f t="shared" ref="D14897:D14928" si="1395">D14896</f>
        <v>216</v>
      </c>
      <c r="E14897" s="480">
        <f t="shared" si="1392"/>
        <v>45</v>
      </c>
      <c r="F14897" s="484">
        <v>4.6359000000000004</v>
      </c>
      <c r="G14897" s="480">
        <v>15</v>
      </c>
      <c r="H14897" s="482">
        <v>0.43797700000000001</v>
      </c>
      <c r="I14897" s="483">
        <v>10.6</v>
      </c>
      <c r="J14897" s="484">
        <v>0.37119999999999997</v>
      </c>
      <c r="K14897" s="469">
        <f t="shared" si="1388"/>
        <v>10.584802398299455</v>
      </c>
      <c r="L14897" s="469">
        <f t="shared" si="1389"/>
        <v>-1.5197601700544183E-2</v>
      </c>
    </row>
    <row r="14898" spans="1:12">
      <c r="A14898" s="98" t="str">
        <f t="shared" si="1390"/>
        <v>D800-120</v>
      </c>
      <c r="B14898" s="98">
        <f t="shared" si="1393"/>
        <v>18</v>
      </c>
      <c r="C14898" s="98">
        <f t="shared" si="1394"/>
        <v>0</v>
      </c>
      <c r="D14898" s="98">
        <f t="shared" si="1395"/>
        <v>216</v>
      </c>
      <c r="E14898" s="98">
        <f t="shared" si="1392"/>
        <v>46</v>
      </c>
      <c r="F14898" s="397">
        <f>F14897+(E14898-E14897)*(F14900-F14897)/(E14900-E14897)</f>
        <v>4.6466000000000003</v>
      </c>
      <c r="G14898" s="98">
        <v>15</v>
      </c>
      <c r="H14898" s="491">
        <f>H14897+(E14898-E14897)*(H14900-H14897)/(E14900-E14897)</f>
        <v>0.43718933333333332</v>
      </c>
      <c r="I14898" s="492">
        <f>I14897+(E14898-E14897)*(I14900-I14897)/(E14900-E14897)</f>
        <v>10.633333333333333</v>
      </c>
      <c r="J14898" s="397">
        <f>J14897+(E14898-E14897)*(J14900-J14897)/(E14900-E14897)</f>
        <v>0.36890000000000001</v>
      </c>
      <c r="K14898" s="469">
        <f t="shared" si="1388"/>
        <v>10.628347138692009</v>
      </c>
      <c r="L14898" s="469">
        <f t="shared" si="1389"/>
        <v>-4.9861946413241043E-3</v>
      </c>
    </row>
    <row r="14899" spans="1:12">
      <c r="A14899" s="98" t="str">
        <f t="shared" si="1390"/>
        <v>D800-120</v>
      </c>
      <c r="B14899" s="98">
        <f t="shared" si="1393"/>
        <v>18</v>
      </c>
      <c r="C14899" s="98">
        <f t="shared" si="1394"/>
        <v>0</v>
      </c>
      <c r="D14899" s="98">
        <f t="shared" si="1395"/>
        <v>216</v>
      </c>
      <c r="E14899" s="98">
        <f t="shared" si="1392"/>
        <v>47</v>
      </c>
      <c r="F14899" s="397">
        <f>F14897+(E14899-E14897)*(F14900-F14897)/(E14900-E14897)</f>
        <v>4.6573000000000002</v>
      </c>
      <c r="G14899" s="98">
        <v>15</v>
      </c>
      <c r="H14899" s="491">
        <f>H14897+(E14899-E14897)*(H14900-H14897)/(E14900-E14897)</f>
        <v>0.43640166666666669</v>
      </c>
      <c r="I14899" s="492">
        <f>I14897+(E14899-E14897)*(I14900-I14897)/(E14900-E14897)</f>
        <v>10.666666666666666</v>
      </c>
      <c r="J14899" s="397">
        <f>J14897+(E14899-E14897)*(J14900-J14897)/(E14900-E14897)</f>
        <v>0.36659999999999998</v>
      </c>
      <c r="K14899" s="469">
        <f t="shared" si="1388"/>
        <v>10.672049067945814</v>
      </c>
      <c r="L14899" s="469">
        <f t="shared" si="1389"/>
        <v>5.3824012791476861E-3</v>
      </c>
    </row>
    <row r="14900" spans="1:12">
      <c r="A14900" s="480" t="str">
        <f t="shared" si="1390"/>
        <v>D800-120</v>
      </c>
      <c r="B14900" s="480">
        <f t="shared" si="1393"/>
        <v>18</v>
      </c>
      <c r="C14900" s="480">
        <f t="shared" si="1394"/>
        <v>0</v>
      </c>
      <c r="D14900" s="480">
        <f t="shared" si="1395"/>
        <v>216</v>
      </c>
      <c r="E14900" s="480">
        <f t="shared" si="1392"/>
        <v>48</v>
      </c>
      <c r="F14900" s="484">
        <v>4.6680000000000001</v>
      </c>
      <c r="G14900" s="480">
        <v>15</v>
      </c>
      <c r="H14900" s="482">
        <v>0.435614</v>
      </c>
      <c r="I14900" s="483">
        <v>10.7</v>
      </c>
      <c r="J14900" s="484">
        <v>0.36430000000000001</v>
      </c>
      <c r="K14900" s="469">
        <f t="shared" si="1388"/>
        <v>10.715909038736129</v>
      </c>
      <c r="L14900" s="469">
        <f t="shared" si="1389"/>
        <v>1.5909038736129588E-2</v>
      </c>
    </row>
    <row r="14901" spans="1:12">
      <c r="A14901" s="98" t="str">
        <f t="shared" si="1390"/>
        <v>D800-120</v>
      </c>
      <c r="B14901" s="98">
        <f t="shared" si="1393"/>
        <v>18</v>
      </c>
      <c r="C14901" s="98">
        <f t="shared" si="1394"/>
        <v>0</v>
      </c>
      <c r="D14901" s="98">
        <f t="shared" si="1395"/>
        <v>216</v>
      </c>
      <c r="E14901" s="98">
        <f t="shared" si="1392"/>
        <v>49</v>
      </c>
      <c r="F14901" s="397">
        <f>F14900+(E14901-E14900)*(F14903-F14900)/(E14903-E14900)</f>
        <v>4.6786333333333339</v>
      </c>
      <c r="G14901" s="98">
        <v>15</v>
      </c>
      <c r="H14901" s="491">
        <f>H14900+(E14901-E14900)*(H14903-H14900)/(E14903-E14900)</f>
        <v>0.43482700000000002</v>
      </c>
      <c r="I14901" s="492">
        <f>I14900+(E14901-E14900)*(I14903-I14900)/(E14903-E14900)</f>
        <v>10.733333333333333</v>
      </c>
      <c r="J14901" s="397">
        <f>J14900+(E14901-E14900)*(J14903-J14900)/(E14903-E14900)</f>
        <v>0.36203333333333332</v>
      </c>
      <c r="K14901" s="469">
        <f t="shared" si="1388"/>
        <v>10.759758095365131</v>
      </c>
      <c r="L14901" s="469">
        <f t="shared" si="1389"/>
        <v>2.642476203179811E-2</v>
      </c>
    </row>
    <row r="14902" spans="1:12">
      <c r="A14902" s="98" t="str">
        <f t="shared" si="1390"/>
        <v>D800-120</v>
      </c>
      <c r="B14902" s="98">
        <f t="shared" si="1393"/>
        <v>18</v>
      </c>
      <c r="C14902" s="98">
        <f t="shared" si="1394"/>
        <v>0</v>
      </c>
      <c r="D14902" s="98">
        <f t="shared" si="1395"/>
        <v>216</v>
      </c>
      <c r="E14902" s="98">
        <f t="shared" si="1392"/>
        <v>50</v>
      </c>
      <c r="F14902" s="397">
        <f>F14900+(E14902-E14900)*(F14903-F14900)/(E14903-E14900)</f>
        <v>4.6892666666666667</v>
      </c>
      <c r="G14902" s="98">
        <v>15</v>
      </c>
      <c r="H14902" s="491">
        <f>H14900+(E14902-E14900)*(H14903-H14900)/(E14903-E14900)</f>
        <v>0.43403999999999998</v>
      </c>
      <c r="I14902" s="492">
        <f>I14900+(E14902-E14900)*(I14903-I14900)/(E14903-E14900)</f>
        <v>10.766666666666667</v>
      </c>
      <c r="J14902" s="397">
        <f>J14900+(E14902-E14900)*(J14903-J14900)/(E14903-E14900)</f>
        <v>0.35976666666666668</v>
      </c>
      <c r="K14902" s="469">
        <f t="shared" si="1388"/>
        <v>10.803766165944767</v>
      </c>
      <c r="L14902" s="469">
        <f t="shared" si="1389"/>
        <v>3.7099499278099302E-2</v>
      </c>
    </row>
    <row r="14903" spans="1:12">
      <c r="A14903" s="480" t="str">
        <f t="shared" si="1390"/>
        <v>D800-120</v>
      </c>
      <c r="B14903" s="480">
        <f t="shared" si="1393"/>
        <v>18</v>
      </c>
      <c r="C14903" s="480">
        <f t="shared" si="1394"/>
        <v>0</v>
      </c>
      <c r="D14903" s="480">
        <f t="shared" si="1395"/>
        <v>216</v>
      </c>
      <c r="E14903" s="480">
        <f t="shared" si="1392"/>
        <v>51</v>
      </c>
      <c r="F14903" s="484">
        <v>4.6999000000000004</v>
      </c>
      <c r="G14903" s="480">
        <v>15</v>
      </c>
      <c r="H14903" s="482">
        <v>0.433253</v>
      </c>
      <c r="I14903" s="483">
        <v>10.8</v>
      </c>
      <c r="J14903" s="484">
        <v>0.35749999999999998</v>
      </c>
      <c r="K14903" s="469">
        <f t="shared" si="1388"/>
        <v>10.847934117017079</v>
      </c>
      <c r="L14903" s="469">
        <f t="shared" si="1389"/>
        <v>4.7934117017078393E-2</v>
      </c>
    </row>
    <row r="14904" spans="1:12">
      <c r="A14904" s="98" t="str">
        <f t="shared" si="1390"/>
        <v>D800-120</v>
      </c>
      <c r="B14904" s="98">
        <f t="shared" si="1393"/>
        <v>18</v>
      </c>
      <c r="C14904" s="98">
        <f t="shared" si="1394"/>
        <v>0</v>
      </c>
      <c r="D14904" s="98">
        <f t="shared" si="1395"/>
        <v>216</v>
      </c>
      <c r="E14904" s="98">
        <f t="shared" si="1392"/>
        <v>52</v>
      </c>
      <c r="F14904" s="397">
        <f>F14903+(E14904-E14903)*(F14906-F14903)/(E14906-E14903)</f>
        <v>4.7104333333333335</v>
      </c>
      <c r="G14904" s="98">
        <v>15</v>
      </c>
      <c r="H14904" s="491">
        <f>H14903+(E14904-E14903)*(H14906-H14903)/(E14906-E14903)</f>
        <v>0.43246666666666667</v>
      </c>
      <c r="I14904" s="492">
        <f>I14903+(E14904-E14903)*(I14906-I14903)/(E14906-E14903)</f>
        <v>10.866666666666667</v>
      </c>
      <c r="J14904" s="397">
        <f>J14903+(E14904-E14903)*(J14906-J14903)/(E14906-E14903)</f>
        <v>0.35520000000000002</v>
      </c>
      <c r="K14904" s="469">
        <f t="shared" si="1388"/>
        <v>10.892014798828427</v>
      </c>
      <c r="L14904" s="469">
        <f t="shared" si="1389"/>
        <v>2.5348132161759906E-2</v>
      </c>
    </row>
    <row r="14905" spans="1:12">
      <c r="A14905" s="98" t="str">
        <f t="shared" si="1390"/>
        <v>D800-120</v>
      </c>
      <c r="B14905" s="98">
        <f t="shared" si="1393"/>
        <v>18</v>
      </c>
      <c r="C14905" s="98">
        <f t="shared" si="1394"/>
        <v>0</v>
      </c>
      <c r="D14905" s="98">
        <f t="shared" si="1395"/>
        <v>216</v>
      </c>
      <c r="E14905" s="98">
        <f t="shared" si="1392"/>
        <v>53</v>
      </c>
      <c r="F14905" s="397">
        <f>F14903+(E14905-E14903)*(F14906-F14903)/(E14906-E14903)</f>
        <v>4.7209666666666665</v>
      </c>
      <c r="G14905" s="98">
        <v>15</v>
      </c>
      <c r="H14905" s="491">
        <f>H14903+(E14905-E14903)*(H14906-H14903)/(E14906-E14903)</f>
        <v>0.43168033333333333</v>
      </c>
      <c r="I14905" s="492">
        <f>I14903+(E14905-E14903)*(I14906-I14903)/(E14906-E14903)</f>
        <v>10.933333333333334</v>
      </c>
      <c r="J14905" s="397">
        <f>J14903+(E14905-E14903)*(J14906-J14903)/(E14906-E14903)</f>
        <v>0.35289999999999999</v>
      </c>
      <c r="K14905" s="469">
        <f t="shared" si="1388"/>
        <v>10.936256072201575</v>
      </c>
      <c r="L14905" s="469">
        <f t="shared" si="1389"/>
        <v>2.9227388682411259E-3</v>
      </c>
    </row>
    <row r="14906" spans="1:12">
      <c r="A14906" s="480" t="str">
        <f t="shared" si="1390"/>
        <v>D800-120</v>
      </c>
      <c r="B14906" s="480">
        <f t="shared" si="1393"/>
        <v>18</v>
      </c>
      <c r="C14906" s="480">
        <f t="shared" si="1394"/>
        <v>0</v>
      </c>
      <c r="D14906" s="480">
        <f t="shared" si="1395"/>
        <v>216</v>
      </c>
      <c r="E14906" s="480">
        <f t="shared" si="1392"/>
        <v>54</v>
      </c>
      <c r="F14906" s="484">
        <v>4.7314999999999996</v>
      </c>
      <c r="G14906" s="480">
        <v>15</v>
      </c>
      <c r="H14906" s="482">
        <v>0.430894</v>
      </c>
      <c r="I14906" s="483">
        <v>11</v>
      </c>
      <c r="J14906" s="484">
        <v>0.35060000000000002</v>
      </c>
      <c r="K14906" s="469">
        <f t="shared" si="1388"/>
        <v>10.980658816321414</v>
      </c>
      <c r="L14906" s="469">
        <f t="shared" si="1389"/>
        <v>-1.9341183678585949E-2</v>
      </c>
    </row>
    <row r="14907" spans="1:12">
      <c r="A14907" s="98" t="str">
        <f t="shared" si="1390"/>
        <v>D800-120</v>
      </c>
      <c r="B14907" s="98">
        <f t="shared" si="1393"/>
        <v>18</v>
      </c>
      <c r="C14907" s="98">
        <f t="shared" si="1394"/>
        <v>0</v>
      </c>
      <c r="D14907" s="98">
        <f t="shared" si="1395"/>
        <v>216</v>
      </c>
      <c r="E14907" s="98">
        <f t="shared" si="1392"/>
        <v>55</v>
      </c>
      <c r="F14907" s="397">
        <f>F14906+(E14907-E14906)*(F14909-F14906)/(E14909-E14906)</f>
        <v>4.7419666666666664</v>
      </c>
      <c r="G14907" s="98">
        <v>15</v>
      </c>
      <c r="H14907" s="491">
        <f>H14906+(E14907-E14906)*(H14909-H14906)/(E14909-E14906)</f>
        <v>0.43010833333333331</v>
      </c>
      <c r="I14907" s="492">
        <f>I14906+(E14907-E14906)*(I14909-I14906)/(E14909-E14906)</f>
        <v>11.033333333333333</v>
      </c>
      <c r="J14907" s="397">
        <f>J14906+(E14907-E14906)*(J14909-J14906)/(E14909-E14906)</f>
        <v>0.3483</v>
      </c>
      <c r="K14907" s="469">
        <f t="shared" si="1388"/>
        <v>11.025051828027822</v>
      </c>
      <c r="L14907" s="469">
        <f t="shared" si="1389"/>
        <v>-8.2815053055114163E-3</v>
      </c>
    </row>
    <row r="14908" spans="1:12">
      <c r="A14908" s="98" t="str">
        <f t="shared" si="1390"/>
        <v>D800-120</v>
      </c>
      <c r="B14908" s="98">
        <f t="shared" si="1393"/>
        <v>18</v>
      </c>
      <c r="C14908" s="98">
        <f t="shared" si="1394"/>
        <v>0</v>
      </c>
      <c r="D14908" s="98">
        <f t="shared" si="1395"/>
        <v>216</v>
      </c>
      <c r="E14908" s="98">
        <f t="shared" si="1392"/>
        <v>56</v>
      </c>
      <c r="F14908" s="397">
        <f>F14906+(E14908-E14906)*(F14909-F14906)/(E14909-E14906)</f>
        <v>4.7524333333333333</v>
      </c>
      <c r="G14908" s="98">
        <v>15</v>
      </c>
      <c r="H14908" s="491">
        <f>H14906+(E14908-E14906)*(H14909-H14906)/(E14909-E14906)</f>
        <v>0.42932266666666669</v>
      </c>
      <c r="I14908" s="492">
        <f>I14906+(E14908-E14906)*(I14909-I14906)/(E14909-E14906)</f>
        <v>11.066666666666666</v>
      </c>
      <c r="J14908" s="397">
        <f>J14906+(E14908-E14906)*(J14909-J14906)/(E14909-E14906)</f>
        <v>0.34600000000000003</v>
      </c>
      <c r="K14908" s="469">
        <f t="shared" si="1388"/>
        <v>11.069607319436507</v>
      </c>
      <c r="L14908" s="469">
        <f t="shared" si="1389"/>
        <v>2.9406527698405682E-3</v>
      </c>
    </row>
    <row r="14909" spans="1:12">
      <c r="A14909" s="480" t="str">
        <f t="shared" si="1390"/>
        <v>D800-120</v>
      </c>
      <c r="B14909" s="480">
        <f t="shared" si="1393"/>
        <v>18</v>
      </c>
      <c r="C14909" s="480">
        <f t="shared" si="1394"/>
        <v>0</v>
      </c>
      <c r="D14909" s="480">
        <f t="shared" si="1395"/>
        <v>216</v>
      </c>
      <c r="E14909" s="480">
        <f t="shared" si="1392"/>
        <v>57</v>
      </c>
      <c r="F14909" s="484">
        <v>4.7629000000000001</v>
      </c>
      <c r="G14909" s="480">
        <v>15</v>
      </c>
      <c r="H14909" s="482">
        <v>0.428537</v>
      </c>
      <c r="I14909" s="483">
        <v>11.1</v>
      </c>
      <c r="J14909" s="484">
        <v>0.34370000000000001</v>
      </c>
      <c r="K14909" s="469">
        <f t="shared" si="1388"/>
        <v>11.114326184203465</v>
      </c>
      <c r="L14909" s="469">
        <f t="shared" si="1389"/>
        <v>1.4326184203465431E-2</v>
      </c>
    </row>
    <row r="14910" spans="1:12">
      <c r="A14910" s="98" t="str">
        <f t="shared" si="1390"/>
        <v>D800-120</v>
      </c>
      <c r="B14910" s="98">
        <f t="shared" si="1393"/>
        <v>18</v>
      </c>
      <c r="C14910" s="98">
        <f t="shared" si="1394"/>
        <v>0</v>
      </c>
      <c r="D14910" s="98">
        <f t="shared" si="1395"/>
        <v>216</v>
      </c>
      <c r="E14910" s="98">
        <f t="shared" si="1392"/>
        <v>58</v>
      </c>
      <c r="F14910" s="397">
        <f>F14909+(E14910-E14909)*(F14912-F14909)/(E14912-E14909)</f>
        <v>4.7733333333333334</v>
      </c>
      <c r="G14910" s="98">
        <v>15</v>
      </c>
      <c r="H14910" s="491">
        <f>H14909+(E14910-E14909)*(H14912-H14909)/(E14912-E14909)</f>
        <v>0.42775099999999999</v>
      </c>
      <c r="I14910" s="492">
        <f>I14909+(E14910-E14909)*(I14912-I14909)/(E14912-E14909)</f>
        <v>11.166666666666666</v>
      </c>
      <c r="J14910" s="397">
        <f>J14909+(E14910-E14909)*(J14912-J14909)/(E14912-E14909)</f>
        <v>0.34143333333333331</v>
      </c>
      <c r="K14910" s="469">
        <f t="shared" si="1388"/>
        <v>11.159140091626515</v>
      </c>
      <c r="L14910" s="469">
        <f t="shared" si="1389"/>
        <v>-7.5265750401509735E-3</v>
      </c>
    </row>
    <row r="14911" spans="1:12">
      <c r="A14911" s="98" t="str">
        <f t="shared" si="1390"/>
        <v>D800-120</v>
      </c>
      <c r="B14911" s="98">
        <f t="shared" si="1393"/>
        <v>18</v>
      </c>
      <c r="C14911" s="98">
        <f t="shared" si="1394"/>
        <v>0</v>
      </c>
      <c r="D14911" s="98">
        <f t="shared" si="1395"/>
        <v>216</v>
      </c>
      <c r="E14911" s="98">
        <f t="shared" si="1392"/>
        <v>59</v>
      </c>
      <c r="F14911" s="397">
        <f>F14909+(E14911-E14909)*(F14912-F14909)/(E14912-E14909)</f>
        <v>4.7837666666666667</v>
      </c>
      <c r="G14911" s="98">
        <v>15</v>
      </c>
      <c r="H14911" s="491">
        <f>H14909+(E14911-E14909)*(H14912-H14909)/(E14912-E14909)</f>
        <v>0.42696499999999998</v>
      </c>
      <c r="I14911" s="492">
        <f>I14909+(E14911-E14909)*(I14912-I14909)/(E14912-E14909)</f>
        <v>11.233333333333334</v>
      </c>
      <c r="J14911" s="397">
        <f>J14909+(E14911-E14909)*(J14912-J14909)/(E14912-E14909)</f>
        <v>0.33916666666666667</v>
      </c>
      <c r="K14911" s="469">
        <f t="shared" si="1388"/>
        <v>11.204118994921521</v>
      </c>
      <c r="L14911" s="469">
        <f t="shared" si="1389"/>
        <v>-2.9214338411813756E-2</v>
      </c>
    </row>
    <row r="14912" spans="1:12">
      <c r="A14912" s="480" t="str">
        <f t="shared" si="1390"/>
        <v>D800-120</v>
      </c>
      <c r="B14912" s="480">
        <f t="shared" si="1393"/>
        <v>18</v>
      </c>
      <c r="C14912" s="480">
        <f t="shared" si="1394"/>
        <v>0</v>
      </c>
      <c r="D14912" s="480">
        <f t="shared" si="1395"/>
        <v>216</v>
      </c>
      <c r="E14912" s="480">
        <f t="shared" si="1392"/>
        <v>60</v>
      </c>
      <c r="F14912" s="484">
        <v>4.7942</v>
      </c>
      <c r="G14912" s="480">
        <v>15</v>
      </c>
      <c r="H14912" s="482">
        <v>0.42617899999999997</v>
      </c>
      <c r="I14912" s="483">
        <v>11.3</v>
      </c>
      <c r="J14912" s="484">
        <v>0.33689999999999998</v>
      </c>
      <c r="K14912" s="469">
        <f t="shared" si="1388"/>
        <v>11.249263806991898</v>
      </c>
      <c r="L14912" s="469">
        <f t="shared" si="1389"/>
        <v>-5.0736193008102504E-2</v>
      </c>
    </row>
    <row r="14913" spans="1:12">
      <c r="A14913" s="98" t="str">
        <f t="shared" si="1390"/>
        <v>D800-120</v>
      </c>
      <c r="B14913" s="98">
        <f t="shared" si="1393"/>
        <v>18</v>
      </c>
      <c r="C14913" s="98">
        <f t="shared" si="1394"/>
        <v>0</v>
      </c>
      <c r="D14913" s="98">
        <f t="shared" si="1395"/>
        <v>216</v>
      </c>
      <c r="E14913" s="98">
        <f t="shared" si="1392"/>
        <v>61</v>
      </c>
      <c r="F14913" s="397">
        <f>F14912+(E14913-E14912)*(F14915-F14912)/(E14915-E14912)</f>
        <v>4.8045333333333335</v>
      </c>
      <c r="G14913" s="98">
        <v>15</v>
      </c>
      <c r="H14913" s="491">
        <f>H14912+(E14913-E14912)*(H14915-H14912)/(E14915-E14912)</f>
        <v>0.42539333333333329</v>
      </c>
      <c r="I14913" s="492">
        <f>I14912+(E14913-E14912)*(I14915-I14912)/(E14915-E14912)</f>
        <v>11.333333333333334</v>
      </c>
      <c r="J14913" s="397">
        <f>J14912+(E14913-E14912)*(J14915-J14912)/(E14915-E14912)</f>
        <v>0.33460000000000001</v>
      </c>
      <c r="K14913" s="469">
        <f t="shared" si="1388"/>
        <v>11.294331520631887</v>
      </c>
      <c r="L14913" s="469">
        <f t="shared" si="1389"/>
        <v>-3.9001812701446426E-2</v>
      </c>
    </row>
    <row r="14914" spans="1:12">
      <c r="A14914" s="98" t="str">
        <f t="shared" si="1390"/>
        <v>D800-120</v>
      </c>
      <c r="B14914" s="98">
        <f t="shared" si="1393"/>
        <v>18</v>
      </c>
      <c r="C14914" s="98">
        <f t="shared" si="1394"/>
        <v>0</v>
      </c>
      <c r="D14914" s="98">
        <f t="shared" si="1395"/>
        <v>216</v>
      </c>
      <c r="E14914" s="98">
        <f t="shared" si="1392"/>
        <v>62</v>
      </c>
      <c r="F14914" s="397">
        <f>F14912+(E14914-E14912)*(F14915-F14912)/(E14915-E14912)</f>
        <v>4.8148666666666662</v>
      </c>
      <c r="G14914" s="98">
        <v>15</v>
      </c>
      <c r="H14914" s="491">
        <f>H14912+(E14914-E14912)*(H14915-H14912)/(E14915-E14912)</f>
        <v>0.42460766666666666</v>
      </c>
      <c r="I14914" s="492">
        <f>I14912+(E14914-E14912)*(I14915-I14912)/(E14915-E14912)</f>
        <v>11.366666666666667</v>
      </c>
      <c r="J14914" s="397">
        <f>J14912+(E14914-E14912)*(J14915-J14912)/(E14915-E14912)</f>
        <v>0.33229999999999998</v>
      </c>
      <c r="K14914" s="469">
        <f t="shared" si="1388"/>
        <v>11.339566015058606</v>
      </c>
      <c r="L14914" s="469">
        <f t="shared" si="1389"/>
        <v>-2.7100651608060744E-2</v>
      </c>
    </row>
    <row r="14915" spans="1:12">
      <c r="A14915" s="480" t="str">
        <f t="shared" si="1390"/>
        <v>D800-120</v>
      </c>
      <c r="B14915" s="480">
        <f t="shared" si="1393"/>
        <v>18</v>
      </c>
      <c r="C14915" s="480">
        <f t="shared" si="1394"/>
        <v>0</v>
      </c>
      <c r="D14915" s="480">
        <f t="shared" si="1395"/>
        <v>216</v>
      </c>
      <c r="E14915" s="480">
        <f t="shared" si="1392"/>
        <v>63</v>
      </c>
      <c r="F14915" s="484">
        <v>4.8251999999999997</v>
      </c>
      <c r="G14915" s="480">
        <v>15</v>
      </c>
      <c r="H14915" s="482">
        <v>0.42382199999999998</v>
      </c>
      <c r="I14915" s="483">
        <v>11.4</v>
      </c>
      <c r="J14915" s="484">
        <v>0.33</v>
      </c>
      <c r="K14915" s="469">
        <f t="shared" si="1388"/>
        <v>11.384968217789543</v>
      </c>
      <c r="L14915" s="469">
        <f t="shared" si="1389"/>
        <v>-1.5031782210456868E-2</v>
      </c>
    </row>
    <row r="14916" spans="1:12">
      <c r="A14916" s="98" t="str">
        <f t="shared" si="1390"/>
        <v>D800-120</v>
      </c>
      <c r="B14916" s="98">
        <f t="shared" si="1393"/>
        <v>18</v>
      </c>
      <c r="C14916" s="98">
        <f t="shared" si="1394"/>
        <v>0</v>
      </c>
      <c r="D14916" s="98">
        <f t="shared" si="1395"/>
        <v>216</v>
      </c>
      <c r="E14916" s="98">
        <f t="shared" si="1392"/>
        <v>64</v>
      </c>
      <c r="F14916" s="397">
        <f>F14915+(E14916-E14915)*(F14918-F14915)/(E14918-E14915)</f>
        <v>4.8354666666666661</v>
      </c>
      <c r="G14916" s="98">
        <v>15</v>
      </c>
      <c r="H14916" s="491">
        <f>H14915+(E14916-E14915)*(H14918-H14915)/(E14918-E14915)</f>
        <v>0.42303566666666664</v>
      </c>
      <c r="I14916" s="492">
        <f>I14915+(E14916-E14915)*(I14918-I14915)/(E14918-E14915)</f>
        <v>11.433333333333334</v>
      </c>
      <c r="J14916" s="397">
        <f>J14915+(E14916-E14915)*(J14918-J14915)/(E14918-E14915)</f>
        <v>0.32769999999999999</v>
      </c>
      <c r="K14916" s="469">
        <f t="shared" si="1388"/>
        <v>11.430399485622567</v>
      </c>
      <c r="L14916" s="469">
        <f t="shared" si="1389"/>
        <v>-2.9338477107661021E-3</v>
      </c>
    </row>
    <row r="14917" spans="1:12">
      <c r="A14917" s="98" t="str">
        <f t="shared" si="1390"/>
        <v>D800-120</v>
      </c>
      <c r="B14917" s="98">
        <f t="shared" si="1393"/>
        <v>18</v>
      </c>
      <c r="C14917" s="98">
        <f t="shared" si="1394"/>
        <v>0</v>
      </c>
      <c r="D14917" s="98">
        <f t="shared" si="1395"/>
        <v>216</v>
      </c>
      <c r="E14917" s="98">
        <f t="shared" si="1392"/>
        <v>65</v>
      </c>
      <c r="F14917" s="397">
        <f>F14915+(E14917-E14915)*(F14918-F14915)/(E14918-E14915)</f>
        <v>4.8457333333333334</v>
      </c>
      <c r="G14917" s="98">
        <v>15</v>
      </c>
      <c r="H14917" s="491">
        <f>H14915+(E14917-E14915)*(H14918-H14915)/(E14918-E14915)</f>
        <v>0.42224933333333331</v>
      </c>
      <c r="I14917" s="492">
        <f>I14915+(E14917-E14915)*(I14918-I14915)/(E14918-E14915)</f>
        <v>11.466666666666667</v>
      </c>
      <c r="J14917" s="397">
        <f>J14915+(E14917-E14915)*(J14918-J14915)/(E14918-E14915)</f>
        <v>0.32540000000000002</v>
      </c>
      <c r="K14917" s="469">
        <f t="shared" si="1388"/>
        <v>11.475999962107696</v>
      </c>
      <c r="L14917" s="469">
        <f t="shared" si="1389"/>
        <v>9.3332954410296765E-3</v>
      </c>
    </row>
    <row r="14918" spans="1:12">
      <c r="A14918" s="480" t="str">
        <f t="shared" si="1390"/>
        <v>D800-120</v>
      </c>
      <c r="B14918" s="480">
        <f t="shared" si="1393"/>
        <v>18</v>
      </c>
      <c r="C14918" s="480">
        <f t="shared" si="1394"/>
        <v>0</v>
      </c>
      <c r="D14918" s="480">
        <f t="shared" si="1395"/>
        <v>216</v>
      </c>
      <c r="E14918" s="480">
        <f t="shared" si="1392"/>
        <v>66</v>
      </c>
      <c r="F14918" s="484">
        <v>4.8559999999999999</v>
      </c>
      <c r="G14918" s="480">
        <v>15</v>
      </c>
      <c r="H14918" s="482">
        <v>0.42146299999999998</v>
      </c>
      <c r="I14918" s="483">
        <v>11.5</v>
      </c>
      <c r="J14918" s="484">
        <v>0.3231</v>
      </c>
      <c r="K14918" s="469">
        <f t="shared" si="1388"/>
        <v>11.521770594334496</v>
      </c>
      <c r="L14918" s="469">
        <f t="shared" si="1389"/>
        <v>2.1770594334496352E-2</v>
      </c>
    </row>
    <row r="14919" spans="1:12">
      <c r="A14919" s="98" t="str">
        <f t="shared" si="1390"/>
        <v>D800-120</v>
      </c>
      <c r="B14919" s="98">
        <f t="shared" si="1393"/>
        <v>18</v>
      </c>
      <c r="C14919" s="98">
        <f t="shared" si="1394"/>
        <v>0</v>
      </c>
      <c r="D14919" s="98">
        <f t="shared" si="1395"/>
        <v>216</v>
      </c>
      <c r="E14919" s="98">
        <f t="shared" si="1392"/>
        <v>67</v>
      </c>
      <c r="F14919" s="397">
        <f>F14918+(E14919-E14918)*(F14921-F14918)/(E14921-E14918)</f>
        <v>4.8662000000000001</v>
      </c>
      <c r="G14919" s="98">
        <v>15</v>
      </c>
      <c r="H14919" s="491">
        <f>H14918+(E14919-E14918)*(H14921-H14918)/(E14921-E14918)</f>
        <v>0.42067599999999999</v>
      </c>
      <c r="I14919" s="492">
        <f>I14918+(E14919-E14918)*(I14921-I14918)/(E14921-E14918)</f>
        <v>11.566666666666666</v>
      </c>
      <c r="J14919" s="397">
        <f>J14918+(E14919-E14918)*(J14921-J14918)/(E14921-E14918)</f>
        <v>0.32079999999999997</v>
      </c>
      <c r="K14919" s="469">
        <f t="shared" si="1388"/>
        <v>11.567572193326932</v>
      </c>
      <c r="L14919" s="469">
        <f t="shared" si="1389"/>
        <v>9.0552666026511019E-4</v>
      </c>
    </row>
    <row r="14920" spans="1:12">
      <c r="A14920" s="98" t="str">
        <f t="shared" si="1390"/>
        <v>D800-120</v>
      </c>
      <c r="B14920" s="98">
        <f t="shared" si="1393"/>
        <v>18</v>
      </c>
      <c r="C14920" s="98">
        <f t="shared" si="1394"/>
        <v>0</v>
      </c>
      <c r="D14920" s="98">
        <f t="shared" si="1395"/>
        <v>216</v>
      </c>
      <c r="E14920" s="98">
        <f t="shared" si="1392"/>
        <v>68</v>
      </c>
      <c r="F14920" s="397">
        <f>F14918+(E14920-E14918)*(F14921-F14918)/(E14921-E14918)</f>
        <v>4.8763999999999994</v>
      </c>
      <c r="G14920" s="98">
        <v>15</v>
      </c>
      <c r="H14920" s="491">
        <f>H14918+(E14920-E14918)*(H14921-H14918)/(E14921-E14918)</f>
        <v>0.41988899999999996</v>
      </c>
      <c r="I14920" s="492">
        <f>I14918+(E14920-E14918)*(I14921-I14918)/(E14921-E14918)</f>
        <v>11.633333333333333</v>
      </c>
      <c r="J14920" s="397">
        <f>J14918+(E14920-E14918)*(J14921-J14918)/(E14921-E14918)</f>
        <v>0.31850000000000001</v>
      </c>
      <c r="K14920" s="469">
        <f t="shared" si="1388"/>
        <v>11.613545484639989</v>
      </c>
      <c r="L14920" s="469">
        <f t="shared" si="1389"/>
        <v>-1.9787848693344046E-2</v>
      </c>
    </row>
    <row r="14921" spans="1:12">
      <c r="A14921" s="480" t="str">
        <f t="shared" si="1390"/>
        <v>D800-120</v>
      </c>
      <c r="B14921" s="480">
        <f t="shared" si="1393"/>
        <v>18</v>
      </c>
      <c r="C14921" s="480">
        <f t="shared" si="1394"/>
        <v>0</v>
      </c>
      <c r="D14921" s="480">
        <f t="shared" si="1395"/>
        <v>216</v>
      </c>
      <c r="E14921" s="480">
        <f t="shared" si="1392"/>
        <v>69</v>
      </c>
      <c r="F14921" s="484">
        <v>4.8865999999999996</v>
      </c>
      <c r="G14921" s="480">
        <v>15</v>
      </c>
      <c r="H14921" s="482">
        <v>0.41910199999999997</v>
      </c>
      <c r="I14921" s="483">
        <v>11.7</v>
      </c>
      <c r="J14921" s="484">
        <v>0.31619999999999998</v>
      </c>
      <c r="K14921" s="469">
        <f t="shared" si="1388"/>
        <v>11.659691435497802</v>
      </c>
      <c r="L14921" s="469">
        <f t="shared" si="1389"/>
        <v>-4.0308564502197441E-2</v>
      </c>
    </row>
    <row r="14922" spans="1:12">
      <c r="A14922" s="98" t="str">
        <f t="shared" si="1390"/>
        <v>D800-120</v>
      </c>
      <c r="B14922" s="98">
        <f t="shared" si="1393"/>
        <v>18</v>
      </c>
      <c r="C14922" s="98">
        <f t="shared" si="1394"/>
        <v>0</v>
      </c>
      <c r="D14922" s="98">
        <f t="shared" si="1395"/>
        <v>216</v>
      </c>
      <c r="E14922" s="98">
        <f t="shared" si="1392"/>
        <v>70</v>
      </c>
      <c r="F14922" s="397">
        <f>F14921+(E14922-E14921)*(F14924-F14921)/(E14924-E14921)</f>
        <v>4.8967666666666663</v>
      </c>
      <c r="G14922" s="98">
        <v>15</v>
      </c>
      <c r="H14922" s="491">
        <f>H14921+(E14922-E14921)*(H14924-H14921)/(E14924-E14921)</f>
        <v>0.41831433333333334</v>
      </c>
      <c r="I14922" s="492">
        <f>I14921+(E14922-E14921)*(I14924-I14921)/(E14924-E14921)</f>
        <v>11.733333333333333</v>
      </c>
      <c r="J14922" s="397">
        <f>J14921+(E14922-E14921)*(J14924-J14921)/(E14924-E14921)</f>
        <v>0.31393333333333334</v>
      </c>
      <c r="K14922" s="469">
        <f t="shared" si="1388"/>
        <v>11.705949991354188</v>
      </c>
      <c r="L14922" s="469">
        <f t="shared" si="1389"/>
        <v>-2.7383341979144049E-2</v>
      </c>
    </row>
    <row r="14923" spans="1:12">
      <c r="A14923" s="98" t="str">
        <f t="shared" si="1390"/>
        <v>D800-120</v>
      </c>
      <c r="B14923" s="98">
        <f t="shared" si="1393"/>
        <v>18</v>
      </c>
      <c r="C14923" s="98">
        <f t="shared" si="1394"/>
        <v>0</v>
      </c>
      <c r="D14923" s="98">
        <f t="shared" si="1395"/>
        <v>216</v>
      </c>
      <c r="E14923" s="98">
        <f t="shared" si="1392"/>
        <v>71</v>
      </c>
      <c r="F14923" s="397">
        <f>F14921+(E14923-E14921)*(F14924-F14921)/(E14924-E14921)</f>
        <v>4.9069333333333329</v>
      </c>
      <c r="G14923" s="98">
        <v>15</v>
      </c>
      <c r="H14923" s="491">
        <f>H14921+(E14923-E14921)*(H14924-H14921)/(E14924-E14921)</f>
        <v>0.41752666666666666</v>
      </c>
      <c r="I14923" s="492">
        <f>I14921+(E14923-E14921)*(I14924-I14921)/(E14924-E14921)</f>
        <v>11.766666666666667</v>
      </c>
      <c r="J14923" s="397">
        <f>J14921+(E14923-E14921)*(J14924-J14921)/(E14924-E14921)</f>
        <v>0.31166666666666665</v>
      </c>
      <c r="K14923" s="469">
        <f t="shared" ref="K14923:K14986" si="1396">F14923/H14923</f>
        <v>11.752383081320154</v>
      </c>
      <c r="L14923" s="469">
        <f t="shared" ref="L14923:L14986" si="1397">K14923-I14923</f>
        <v>-1.4283585346513306E-2</v>
      </c>
    </row>
    <row r="14924" spans="1:12">
      <c r="A14924" s="480" t="str">
        <f t="shared" si="1390"/>
        <v>D800-120</v>
      </c>
      <c r="B14924" s="480">
        <f t="shared" si="1393"/>
        <v>18</v>
      </c>
      <c r="C14924" s="480">
        <f t="shared" si="1394"/>
        <v>0</v>
      </c>
      <c r="D14924" s="480">
        <f t="shared" si="1395"/>
        <v>216</v>
      </c>
      <c r="E14924" s="480">
        <f t="shared" si="1392"/>
        <v>72</v>
      </c>
      <c r="F14924" s="484">
        <v>4.9170999999999996</v>
      </c>
      <c r="G14924" s="480">
        <v>15</v>
      </c>
      <c r="H14924" s="482">
        <v>0.41673900000000003</v>
      </c>
      <c r="I14924" s="483">
        <v>11.8</v>
      </c>
      <c r="J14924" s="484">
        <v>0.30940000000000001</v>
      </c>
      <c r="K14924" s="469">
        <f t="shared" si="1396"/>
        <v>11.798991695041739</v>
      </c>
      <c r="L14924" s="469">
        <f t="shared" si="1397"/>
        <v>-1.0083049582618742E-3</v>
      </c>
    </row>
    <row r="14925" spans="1:12">
      <c r="A14925" s="98" t="str">
        <f t="shared" si="1390"/>
        <v>D800-120</v>
      </c>
      <c r="B14925" s="98">
        <f t="shared" si="1393"/>
        <v>18</v>
      </c>
      <c r="C14925" s="98">
        <f t="shared" si="1394"/>
        <v>0</v>
      </c>
      <c r="D14925" s="98">
        <f t="shared" si="1395"/>
        <v>216</v>
      </c>
      <c r="E14925" s="98">
        <f t="shared" si="1392"/>
        <v>73</v>
      </c>
      <c r="F14925" s="397">
        <f>F14924+(E14925-E14924)*(F14927-F14924)/(E14927-E14924)</f>
        <v>4.9271666666666665</v>
      </c>
      <c r="G14925" s="98">
        <v>15</v>
      </c>
      <c r="H14925" s="491">
        <f>H14924+(E14925-E14924)*(H14927-H14924)/(E14927-E14924)</f>
        <v>0.41595033333333337</v>
      </c>
      <c r="I14925" s="492">
        <f>I14924+(E14925-E14924)*(I14927-I14924)/(E14927-E14924)</f>
        <v>11.833333333333334</v>
      </c>
      <c r="J14925" s="397">
        <f>J14924+(E14925-E14924)*(J14927-J14924)/(E14927-E14924)</f>
        <v>0.30709999999999998</v>
      </c>
      <c r="K14925" s="469">
        <f t="shared" si="1396"/>
        <v>11.845564895167771</v>
      </c>
      <c r="L14925" s="469">
        <f t="shared" si="1397"/>
        <v>1.2231561834436633E-2</v>
      </c>
    </row>
    <row r="14926" spans="1:12">
      <c r="A14926" s="98" t="str">
        <f t="shared" si="1390"/>
        <v>D800-120</v>
      </c>
      <c r="B14926" s="98">
        <f t="shared" si="1393"/>
        <v>18</v>
      </c>
      <c r="C14926" s="98">
        <f t="shared" si="1394"/>
        <v>0</v>
      </c>
      <c r="D14926" s="98">
        <f t="shared" si="1395"/>
        <v>216</v>
      </c>
      <c r="E14926" s="98">
        <f t="shared" si="1392"/>
        <v>74</v>
      </c>
      <c r="F14926" s="397">
        <f>F14924+(E14926-E14924)*(F14927-F14924)/(E14927-E14924)</f>
        <v>4.9372333333333334</v>
      </c>
      <c r="G14926" s="98">
        <v>15</v>
      </c>
      <c r="H14926" s="491">
        <f>H14924+(E14926-E14924)*(H14927-H14924)/(E14927-E14924)</f>
        <v>0.41516166666666665</v>
      </c>
      <c r="I14926" s="492">
        <f>I14924+(E14926-E14924)*(I14927-I14924)/(E14927-E14924)</f>
        <v>11.866666666666667</v>
      </c>
      <c r="J14926" s="397">
        <f>J14924+(E14926-E14924)*(J14927-J14924)/(E14927-E14924)</f>
        <v>0.30480000000000002</v>
      </c>
      <c r="K14926" s="469">
        <f t="shared" si="1396"/>
        <v>11.892315041931457</v>
      </c>
      <c r="L14926" s="469">
        <f t="shared" si="1397"/>
        <v>2.5648375264790246E-2</v>
      </c>
    </row>
    <row r="14927" spans="1:12">
      <c r="A14927" s="480" t="str">
        <f t="shared" si="1390"/>
        <v>D800-120</v>
      </c>
      <c r="B14927" s="480">
        <f t="shared" si="1393"/>
        <v>18</v>
      </c>
      <c r="C14927" s="480">
        <f t="shared" si="1394"/>
        <v>0</v>
      </c>
      <c r="D14927" s="480">
        <f t="shared" si="1395"/>
        <v>216</v>
      </c>
      <c r="E14927" s="480">
        <f t="shared" si="1392"/>
        <v>75</v>
      </c>
      <c r="F14927" s="484">
        <v>4.9473000000000003</v>
      </c>
      <c r="G14927" s="480">
        <v>15</v>
      </c>
      <c r="H14927" s="482">
        <v>0.41437299999999999</v>
      </c>
      <c r="I14927" s="483">
        <v>11.9</v>
      </c>
      <c r="J14927" s="484">
        <v>0.30249999999999999</v>
      </c>
      <c r="K14927" s="469">
        <f t="shared" si="1396"/>
        <v>11.939243145668275</v>
      </c>
      <c r="L14927" s="469">
        <f t="shared" si="1397"/>
        <v>3.9243145668274693E-2</v>
      </c>
    </row>
    <row r="14928" spans="1:12">
      <c r="A14928" s="98" t="str">
        <f t="shared" si="1390"/>
        <v>D800-120</v>
      </c>
      <c r="B14928" s="98">
        <f t="shared" si="1393"/>
        <v>18</v>
      </c>
      <c r="C14928" s="98">
        <f t="shared" si="1394"/>
        <v>0</v>
      </c>
      <c r="D14928" s="98">
        <f t="shared" si="1395"/>
        <v>216</v>
      </c>
      <c r="E14928" s="98">
        <f t="shared" si="1392"/>
        <v>76</v>
      </c>
      <c r="F14928" s="397">
        <f>F14927+(E14928-E14927)*(F14930-F14927)/(E14930-E14927)</f>
        <v>4.9573333333333336</v>
      </c>
      <c r="G14928" s="98">
        <v>15</v>
      </c>
      <c r="H14928" s="491">
        <f>H14927+(E14928-E14927)*(H14930-H14927)/(E14930-E14927)</f>
        <v>0.41358299999999998</v>
      </c>
      <c r="I14928" s="492">
        <f>I14927+(E14928-E14927)*(I14930-I14927)/(E14930-E14927)</f>
        <v>11.966666666666667</v>
      </c>
      <c r="J14928" s="397">
        <f>J14927+(E14928-E14927)*(J14930-J14927)/(E14930-E14927)</f>
        <v>0.30019999999999997</v>
      </c>
      <c r="K14928" s="469">
        <f t="shared" si="1396"/>
        <v>11.986308270246441</v>
      </c>
      <c r="L14928" s="469">
        <f t="shared" si="1397"/>
        <v>1.9641603579774625E-2</v>
      </c>
    </row>
    <row r="14929" spans="1:12">
      <c r="A14929" s="98" t="str">
        <f t="shared" ref="A14929:A14972" si="1398">A14928</f>
        <v>D800-120</v>
      </c>
      <c r="B14929" s="98">
        <f t="shared" si="1393"/>
        <v>18</v>
      </c>
      <c r="C14929" s="98">
        <f t="shared" si="1394"/>
        <v>0</v>
      </c>
      <c r="D14929" s="98">
        <f t="shared" ref="D14929:D14960" si="1399">D14928</f>
        <v>216</v>
      </c>
      <c r="E14929" s="98">
        <f t="shared" ref="E14929:E14972" si="1400">E14928+1</f>
        <v>77</v>
      </c>
      <c r="F14929" s="397">
        <f>F14927+(E14929-E14927)*(F14930-F14927)/(E14930-E14927)</f>
        <v>4.9673666666666669</v>
      </c>
      <c r="G14929" s="98">
        <v>15</v>
      </c>
      <c r="H14929" s="491">
        <f>H14927+(E14929-E14927)*(H14930-H14927)/(E14930-E14927)</f>
        <v>0.41279300000000002</v>
      </c>
      <c r="I14929" s="492">
        <f>I14927+(E14929-E14927)*(I14930-I14927)/(E14930-E14927)</f>
        <v>12.033333333333333</v>
      </c>
      <c r="J14929" s="397">
        <f>J14927+(E14929-E14927)*(J14930-J14927)/(E14930-E14927)</f>
        <v>0.2979</v>
      </c>
      <c r="K14929" s="469">
        <f t="shared" si="1396"/>
        <v>12.03355354055584</v>
      </c>
      <c r="L14929" s="469">
        <f t="shared" si="1397"/>
        <v>2.2020722250637448E-4</v>
      </c>
    </row>
    <row r="14930" spans="1:12">
      <c r="A14930" s="480" t="str">
        <f t="shared" si="1398"/>
        <v>D800-120</v>
      </c>
      <c r="B14930" s="480">
        <f t="shared" si="1393"/>
        <v>18</v>
      </c>
      <c r="C14930" s="480">
        <f t="shared" si="1394"/>
        <v>0</v>
      </c>
      <c r="D14930" s="480">
        <f t="shared" si="1399"/>
        <v>216</v>
      </c>
      <c r="E14930" s="480">
        <f t="shared" si="1400"/>
        <v>78</v>
      </c>
      <c r="F14930" s="484">
        <v>4.9774000000000003</v>
      </c>
      <c r="G14930" s="480">
        <v>15</v>
      </c>
      <c r="H14930" s="482">
        <v>0.41200300000000001</v>
      </c>
      <c r="I14930" s="483">
        <v>12.1</v>
      </c>
      <c r="J14930" s="484">
        <v>0.29559999999999997</v>
      </c>
      <c r="K14930" s="469">
        <f t="shared" si="1396"/>
        <v>12.08097999286413</v>
      </c>
      <c r="L14930" s="469">
        <f t="shared" si="1397"/>
        <v>-1.9020007135869932E-2</v>
      </c>
    </row>
    <row r="14931" spans="1:12">
      <c r="A14931" s="98" t="str">
        <f t="shared" si="1398"/>
        <v>D800-120</v>
      </c>
      <c r="B14931" s="98">
        <f t="shared" si="1393"/>
        <v>18</v>
      </c>
      <c r="C14931" s="98">
        <f t="shared" si="1394"/>
        <v>0</v>
      </c>
      <c r="D14931" s="98">
        <f t="shared" si="1399"/>
        <v>216</v>
      </c>
      <c r="E14931" s="98">
        <f t="shared" si="1400"/>
        <v>79</v>
      </c>
      <c r="F14931" s="397">
        <f>F14930+(E14931-E14930)*(F14933-F14930)/(E14933-E14930)</f>
        <v>4.9873666666666665</v>
      </c>
      <c r="G14931" s="98">
        <v>15</v>
      </c>
      <c r="H14931" s="491">
        <f>H14930+(E14931-E14930)*(H14933-H14930)/(E14933-E14930)</f>
        <v>0.41121133333333332</v>
      </c>
      <c r="I14931" s="492">
        <f>I14930+(E14931-E14930)*(I14933-I14930)/(E14933-E14930)</f>
        <v>12.133333333333333</v>
      </c>
      <c r="J14931" s="397">
        <f>J14930+(E14931-E14930)*(J14933-J14930)/(E14933-E14930)</f>
        <v>0.29330000000000001</v>
      </c>
      <c r="K14931" s="469">
        <f t="shared" si="1396"/>
        <v>12.128475706733115</v>
      </c>
      <c r="L14931" s="469">
        <f t="shared" si="1397"/>
        <v>-4.8576266002182678E-3</v>
      </c>
    </row>
    <row r="14932" spans="1:12">
      <c r="A14932" s="98" t="str">
        <f t="shared" si="1398"/>
        <v>D800-120</v>
      </c>
      <c r="B14932" s="98">
        <f t="shared" si="1393"/>
        <v>18</v>
      </c>
      <c r="C14932" s="98">
        <f t="shared" si="1394"/>
        <v>0</v>
      </c>
      <c r="D14932" s="98">
        <f t="shared" si="1399"/>
        <v>216</v>
      </c>
      <c r="E14932" s="98">
        <f t="shared" si="1400"/>
        <v>80</v>
      </c>
      <c r="F14932" s="397">
        <f>F14930+(E14932-E14930)*(F14933-F14930)/(E14933-E14930)</f>
        <v>4.9973333333333336</v>
      </c>
      <c r="G14932" s="98">
        <v>15</v>
      </c>
      <c r="H14932" s="491">
        <f>H14930+(E14932-E14930)*(H14933-H14930)/(E14933-E14930)</f>
        <v>0.41041966666666668</v>
      </c>
      <c r="I14932" s="492">
        <f>I14930+(E14932-E14930)*(I14933-I14930)/(E14933-E14930)</f>
        <v>12.166666666666666</v>
      </c>
      <c r="J14932" s="397">
        <f>J14930+(E14932-E14930)*(J14933-J14930)/(E14933-E14930)</f>
        <v>0.29099999999999998</v>
      </c>
      <c r="K14932" s="469">
        <f t="shared" si="1396"/>
        <v>12.176154651458386</v>
      </c>
      <c r="L14932" s="469">
        <f t="shared" si="1397"/>
        <v>9.4879847917201943E-3</v>
      </c>
    </row>
    <row r="14933" spans="1:12">
      <c r="A14933" s="480" t="str">
        <f t="shared" si="1398"/>
        <v>D800-120</v>
      </c>
      <c r="B14933" s="480">
        <f t="shared" si="1393"/>
        <v>18</v>
      </c>
      <c r="C14933" s="480">
        <f t="shared" si="1394"/>
        <v>0</v>
      </c>
      <c r="D14933" s="480">
        <f t="shared" si="1399"/>
        <v>216</v>
      </c>
      <c r="E14933" s="480">
        <f t="shared" si="1400"/>
        <v>81</v>
      </c>
      <c r="F14933" s="484">
        <v>5.0072999999999999</v>
      </c>
      <c r="G14933" s="480">
        <v>15</v>
      </c>
      <c r="H14933" s="482">
        <v>0.40962799999999999</v>
      </c>
      <c r="I14933" s="483">
        <v>12.2</v>
      </c>
      <c r="J14933" s="484">
        <v>0.28870000000000001</v>
      </c>
      <c r="K14933" s="469">
        <f t="shared" si="1396"/>
        <v>12.224017889402091</v>
      </c>
      <c r="L14933" s="469">
        <f t="shared" si="1397"/>
        <v>2.4017889402092152E-2</v>
      </c>
    </row>
    <row r="14934" spans="1:12">
      <c r="A14934" s="98" t="str">
        <f t="shared" si="1398"/>
        <v>D800-120</v>
      </c>
      <c r="B14934" s="98">
        <f t="shared" si="1393"/>
        <v>18</v>
      </c>
      <c r="C14934" s="98">
        <f t="shared" si="1394"/>
        <v>0</v>
      </c>
      <c r="D14934" s="98">
        <f t="shared" si="1399"/>
        <v>216</v>
      </c>
      <c r="E14934" s="98">
        <f t="shared" si="1400"/>
        <v>82</v>
      </c>
      <c r="F14934" s="397">
        <f>F14933+(E14934-E14933)*(F14936-F14933)/(E14936-E14933)</f>
        <v>5.0171999999999999</v>
      </c>
      <c r="G14934" s="98">
        <v>15</v>
      </c>
      <c r="H14934" s="491">
        <f>H14933+(E14934-E14933)*(H14936-H14933)/(E14936-E14933)</f>
        <v>0.40883466666666668</v>
      </c>
      <c r="I14934" s="492">
        <f>I14933+(E14934-E14933)*(I14936-I14933)/(E14936-E14933)</f>
        <v>12.266666666666666</v>
      </c>
      <c r="J14934" s="397">
        <f>J14933+(E14934-E14933)*(J14936-J14933)/(E14936-E14933)</f>
        <v>0.28643333333333332</v>
      </c>
      <c r="K14934" s="469">
        <f t="shared" si="1396"/>
        <v>12.271953454697252</v>
      </c>
      <c r="L14934" s="469">
        <f t="shared" si="1397"/>
        <v>5.2867880305864645E-3</v>
      </c>
    </row>
    <row r="14935" spans="1:12">
      <c r="A14935" s="98" t="str">
        <f t="shared" si="1398"/>
        <v>D800-120</v>
      </c>
      <c r="B14935" s="98">
        <f t="shared" si="1393"/>
        <v>18</v>
      </c>
      <c r="C14935" s="98">
        <f t="shared" si="1394"/>
        <v>0</v>
      </c>
      <c r="D14935" s="98">
        <f t="shared" si="1399"/>
        <v>216</v>
      </c>
      <c r="E14935" s="98">
        <f t="shared" si="1400"/>
        <v>83</v>
      </c>
      <c r="F14935" s="397">
        <f>F14933+(E14935-E14933)*(F14936-F14933)/(E14936-E14933)</f>
        <v>5.0270999999999999</v>
      </c>
      <c r="G14935" s="98">
        <v>15</v>
      </c>
      <c r="H14935" s="491">
        <f>H14933+(E14935-E14933)*(H14936-H14933)/(E14936-E14933)</f>
        <v>0.40804133333333331</v>
      </c>
      <c r="I14935" s="492">
        <f>I14933+(E14935-E14933)*(I14936-I14933)/(E14936-E14933)</f>
        <v>12.333333333333334</v>
      </c>
      <c r="J14935" s="397">
        <f>J14933+(E14935-E14933)*(J14936-J14933)/(E14936-E14933)</f>
        <v>0.28416666666666668</v>
      </c>
      <c r="K14935" s="469">
        <f t="shared" si="1396"/>
        <v>12.320075417196298</v>
      </c>
      <c r="L14935" s="469">
        <f t="shared" si="1397"/>
        <v>-1.3257916137035863E-2</v>
      </c>
    </row>
    <row r="14936" spans="1:12">
      <c r="A14936" s="480" t="str">
        <f t="shared" si="1398"/>
        <v>D800-120</v>
      </c>
      <c r="B14936" s="480">
        <f t="shared" si="1393"/>
        <v>18</v>
      </c>
      <c r="C14936" s="480">
        <f t="shared" si="1394"/>
        <v>0</v>
      </c>
      <c r="D14936" s="480">
        <f t="shared" si="1399"/>
        <v>216</v>
      </c>
      <c r="E14936" s="480">
        <f t="shared" si="1400"/>
        <v>84</v>
      </c>
      <c r="F14936" s="484">
        <v>5.0369999999999999</v>
      </c>
      <c r="G14936" s="480">
        <v>15</v>
      </c>
      <c r="H14936" s="482">
        <v>0.407248</v>
      </c>
      <c r="I14936" s="483">
        <v>12.4</v>
      </c>
      <c r="J14936" s="484">
        <v>0.28189999999999998</v>
      </c>
      <c r="K14936" s="469">
        <f t="shared" si="1396"/>
        <v>12.368384866224021</v>
      </c>
      <c r="L14936" s="469">
        <f t="shared" si="1397"/>
        <v>-3.1615133775979132E-2</v>
      </c>
    </row>
    <row r="14937" spans="1:12">
      <c r="A14937" s="98" t="str">
        <f t="shared" si="1398"/>
        <v>D800-120</v>
      </c>
      <c r="B14937" s="98">
        <f t="shared" si="1393"/>
        <v>18</v>
      </c>
      <c r="C14937" s="98">
        <f t="shared" si="1394"/>
        <v>0</v>
      </c>
      <c r="D14937" s="98">
        <f t="shared" si="1399"/>
        <v>216</v>
      </c>
      <c r="E14937" s="98">
        <f t="shared" si="1400"/>
        <v>85</v>
      </c>
      <c r="F14937" s="397">
        <f>F14936+(E14937-E14936)*(F14939-F14936)/(E14939-E14936)</f>
        <v>5.0468333333333328</v>
      </c>
      <c r="G14937" s="98">
        <v>15</v>
      </c>
      <c r="H14937" s="491">
        <f>H14936+(E14937-E14936)*(H14939-H14936)/(E14939-E14936)</f>
        <v>0.40645266666666668</v>
      </c>
      <c r="I14937" s="492">
        <f>I14936+(E14937-E14936)*(I14939-I14936)/(E14939-E14936)</f>
        <v>12.433333333333334</v>
      </c>
      <c r="J14937" s="397">
        <f>J14936+(E14937-E14936)*(J14939-J14936)/(E14939-E14936)</f>
        <v>0.27960000000000002</v>
      </c>
      <c r="K14937" s="469">
        <f t="shared" si="1396"/>
        <v>12.416779977660374</v>
      </c>
      <c r="L14937" s="469">
        <f t="shared" si="1397"/>
        <v>-1.6553355672959569E-2</v>
      </c>
    </row>
    <row r="14938" spans="1:12">
      <c r="A14938" s="98" t="str">
        <f t="shared" si="1398"/>
        <v>D800-120</v>
      </c>
      <c r="B14938" s="98">
        <f t="shared" si="1393"/>
        <v>18</v>
      </c>
      <c r="C14938" s="98">
        <f t="shared" si="1394"/>
        <v>0</v>
      </c>
      <c r="D14938" s="98">
        <f t="shared" si="1399"/>
        <v>216</v>
      </c>
      <c r="E14938" s="98">
        <f t="shared" si="1400"/>
        <v>86</v>
      </c>
      <c r="F14938" s="397">
        <f>F14936+(E14938-E14936)*(F14939-F14936)/(E14939-E14936)</f>
        <v>5.0566666666666666</v>
      </c>
      <c r="G14938" s="98">
        <v>15</v>
      </c>
      <c r="H14938" s="491">
        <f>H14936+(E14938-E14936)*(H14939-H14936)/(E14939-E14936)</f>
        <v>0.40565733333333331</v>
      </c>
      <c r="I14938" s="492">
        <f>I14936+(E14938-E14936)*(I14939-I14936)/(E14939-E14936)</f>
        <v>12.466666666666667</v>
      </c>
      <c r="J14938" s="397">
        <f>J14936+(E14938-E14936)*(J14939-J14936)/(E14939-E14936)</f>
        <v>0.27729999999999999</v>
      </c>
      <c r="K14938" s="469">
        <f t="shared" si="1396"/>
        <v>12.465364856381248</v>
      </c>
      <c r="L14938" s="469">
        <f t="shared" si="1397"/>
        <v>-1.3018102854189806E-3</v>
      </c>
    </row>
    <row r="14939" spans="1:12">
      <c r="A14939" s="480" t="str">
        <f t="shared" si="1398"/>
        <v>D800-120</v>
      </c>
      <c r="B14939" s="480">
        <f t="shared" si="1393"/>
        <v>18</v>
      </c>
      <c r="C14939" s="480">
        <f t="shared" si="1394"/>
        <v>0</v>
      </c>
      <c r="D14939" s="480">
        <f t="shared" si="1399"/>
        <v>216</v>
      </c>
      <c r="E14939" s="480">
        <f t="shared" si="1400"/>
        <v>87</v>
      </c>
      <c r="F14939" s="484">
        <v>5.0664999999999996</v>
      </c>
      <c r="G14939" s="480">
        <v>15</v>
      </c>
      <c r="H14939" s="482">
        <v>0.404862</v>
      </c>
      <c r="I14939" s="483">
        <v>12.5</v>
      </c>
      <c r="J14939" s="484">
        <v>0.27500000000000002</v>
      </c>
      <c r="K14939" s="469">
        <f t="shared" si="1396"/>
        <v>12.514140620754725</v>
      </c>
      <c r="L14939" s="469">
        <f t="shared" si="1397"/>
        <v>1.4140620754725219E-2</v>
      </c>
    </row>
    <row r="14940" spans="1:12">
      <c r="A14940" s="98" t="str">
        <f t="shared" si="1398"/>
        <v>D800-120</v>
      </c>
      <c r="B14940" s="98">
        <f t="shared" si="1393"/>
        <v>18</v>
      </c>
      <c r="C14940" s="98">
        <f t="shared" si="1394"/>
        <v>0</v>
      </c>
      <c r="D14940" s="98">
        <f t="shared" si="1399"/>
        <v>216</v>
      </c>
      <c r="E14940" s="98">
        <f t="shared" si="1400"/>
        <v>88</v>
      </c>
      <c r="F14940" s="397">
        <f>F14939+(E14940-E14939)*(F14942-F14939)/(E14942-E14939)</f>
        <v>5.0762999999999998</v>
      </c>
      <c r="G14940" s="98">
        <v>15</v>
      </c>
      <c r="H14940" s="491">
        <f>H14939+(E14940-E14939)*(H14942-H14939)/(E14942-E14939)</f>
        <v>0.40406466666666668</v>
      </c>
      <c r="I14940" s="492">
        <f>I14939+(E14940-E14939)*(I14942-I14939)/(E14942-E14939)</f>
        <v>12.566666666666666</v>
      </c>
      <c r="J14940" s="397">
        <f>J14939+(E14940-E14939)*(J14942-J14939)/(E14942-E14939)</f>
        <v>0.2727</v>
      </c>
      <c r="K14940" s="469">
        <f t="shared" si="1396"/>
        <v>12.5630880865604</v>
      </c>
      <c r="L14940" s="469">
        <f t="shared" si="1397"/>
        <v>-3.5785801062662159E-3</v>
      </c>
    </row>
    <row r="14941" spans="1:12">
      <c r="A14941" s="98" t="str">
        <f t="shared" si="1398"/>
        <v>D800-120</v>
      </c>
      <c r="B14941" s="98">
        <f t="shared" si="1393"/>
        <v>18</v>
      </c>
      <c r="C14941" s="98">
        <f t="shared" si="1394"/>
        <v>0</v>
      </c>
      <c r="D14941" s="98">
        <f t="shared" si="1399"/>
        <v>216</v>
      </c>
      <c r="E14941" s="98">
        <f t="shared" si="1400"/>
        <v>89</v>
      </c>
      <c r="F14941" s="397">
        <f>F14939+(E14941-E14939)*(F14942-F14939)/(E14942-E14939)</f>
        <v>5.0861000000000001</v>
      </c>
      <c r="G14941" s="98">
        <v>15</v>
      </c>
      <c r="H14941" s="491">
        <f>H14939+(E14941-E14939)*(H14942-H14939)/(E14942-E14939)</f>
        <v>0.40326733333333331</v>
      </c>
      <c r="I14941" s="492">
        <f>I14939+(E14941-E14939)*(I14942-I14939)/(E14942-E14939)</f>
        <v>12.633333333333333</v>
      </c>
      <c r="J14941" s="397">
        <f>J14939+(E14941-E14939)*(J14942-J14939)/(E14942-E14939)</f>
        <v>0.27040000000000003</v>
      </c>
      <c r="K14941" s="469">
        <f t="shared" si="1396"/>
        <v>12.612229108564874</v>
      </c>
      <c r="L14941" s="469">
        <f t="shared" si="1397"/>
        <v>-2.110422476845919E-2</v>
      </c>
    </row>
    <row r="14942" spans="1:12">
      <c r="A14942" s="480" t="str">
        <f t="shared" si="1398"/>
        <v>D800-120</v>
      </c>
      <c r="B14942" s="480">
        <f t="shared" si="1393"/>
        <v>18</v>
      </c>
      <c r="C14942" s="480">
        <f t="shared" si="1394"/>
        <v>0</v>
      </c>
      <c r="D14942" s="480">
        <f t="shared" si="1399"/>
        <v>216</v>
      </c>
      <c r="E14942" s="480">
        <f t="shared" si="1400"/>
        <v>90</v>
      </c>
      <c r="F14942" s="484">
        <v>5.0959000000000003</v>
      </c>
      <c r="G14942" s="480">
        <v>15</v>
      </c>
      <c r="H14942" s="482">
        <v>0.40246999999999999</v>
      </c>
      <c r="I14942" s="483">
        <v>12.7</v>
      </c>
      <c r="J14942" s="484">
        <v>0.2681</v>
      </c>
      <c r="K14942" s="469">
        <f t="shared" si="1396"/>
        <v>12.661564837130719</v>
      </c>
      <c r="L14942" s="469">
        <f t="shared" si="1397"/>
        <v>-3.8435162869280504E-2</v>
      </c>
    </row>
    <row r="14943" spans="1:12">
      <c r="A14943" s="98" t="str">
        <f t="shared" si="1398"/>
        <v>D800-120</v>
      </c>
      <c r="B14943" s="98">
        <f t="shared" si="1393"/>
        <v>18</v>
      </c>
      <c r="C14943" s="98">
        <f t="shared" si="1394"/>
        <v>0</v>
      </c>
      <c r="D14943" s="98">
        <f t="shared" si="1399"/>
        <v>216</v>
      </c>
      <c r="E14943" s="98">
        <f t="shared" si="1400"/>
        <v>91</v>
      </c>
      <c r="F14943" s="397">
        <f>F14942+(E14943-E14942)*(F14945-F14942)/(E14945-E14942)</f>
        <v>5.1056333333333335</v>
      </c>
      <c r="G14943" s="98">
        <v>15</v>
      </c>
      <c r="H14943" s="491">
        <f>H14942+(E14943-E14942)*(H14945-H14942)/(E14945-E14942)</f>
        <v>0.40166999999999997</v>
      </c>
      <c r="I14943" s="492">
        <f>I14942+(E14943-E14942)*(I14945-I14942)/(E14945-E14942)</f>
        <v>12.733333333333333</v>
      </c>
      <c r="J14943" s="397">
        <f>J14942+(E14943-E14942)*(J14945-J14942)/(E14945-E14942)</f>
        <v>0.26593333333333335</v>
      </c>
      <c r="K14943" s="469">
        <f t="shared" si="1396"/>
        <v>12.711014846349824</v>
      </c>
      <c r="L14943" s="469">
        <f t="shared" si="1397"/>
        <v>-2.2318486983508024E-2</v>
      </c>
    </row>
    <row r="14944" spans="1:12">
      <c r="A14944" s="98" t="str">
        <f t="shared" si="1398"/>
        <v>D800-120</v>
      </c>
      <c r="B14944" s="98">
        <f t="shared" si="1393"/>
        <v>18</v>
      </c>
      <c r="C14944" s="98">
        <f t="shared" si="1394"/>
        <v>0</v>
      </c>
      <c r="D14944" s="98">
        <f t="shared" si="1399"/>
        <v>216</v>
      </c>
      <c r="E14944" s="98">
        <f t="shared" si="1400"/>
        <v>92</v>
      </c>
      <c r="F14944" s="397">
        <f>F14942+(E14944-E14942)*(F14945-F14942)/(E14945-E14942)</f>
        <v>5.1153666666666666</v>
      </c>
      <c r="G14944" s="98">
        <v>15</v>
      </c>
      <c r="H14944" s="491">
        <f>H14942+(E14944-E14942)*(H14945-H14942)/(E14945-E14942)</f>
        <v>0.40087</v>
      </c>
      <c r="I14944" s="492">
        <f>I14942+(E14944-E14942)*(I14945-I14942)/(E14945-E14942)</f>
        <v>12.766666666666667</v>
      </c>
      <c r="J14944" s="397">
        <f>J14942+(E14944-E14942)*(J14945-J14942)/(E14945-E14942)</f>
        <v>0.26376666666666665</v>
      </c>
      <c r="K14944" s="469">
        <f t="shared" si="1396"/>
        <v>12.760662226324412</v>
      </c>
      <c r="L14944" s="469">
        <f t="shared" si="1397"/>
        <v>-6.0044403422558901E-3</v>
      </c>
    </row>
    <row r="14945" spans="1:12">
      <c r="A14945" s="480" t="str">
        <f t="shared" si="1398"/>
        <v>D800-120</v>
      </c>
      <c r="B14945" s="480">
        <f t="shared" si="1393"/>
        <v>18</v>
      </c>
      <c r="C14945" s="480">
        <f t="shared" si="1394"/>
        <v>0</v>
      </c>
      <c r="D14945" s="480">
        <f t="shared" si="1399"/>
        <v>216</v>
      </c>
      <c r="E14945" s="480">
        <f t="shared" si="1400"/>
        <v>93</v>
      </c>
      <c r="F14945" s="484">
        <v>5.1250999999999998</v>
      </c>
      <c r="G14945" s="480">
        <v>15</v>
      </c>
      <c r="H14945" s="482">
        <v>0.40006999999999998</v>
      </c>
      <c r="I14945" s="483">
        <v>12.8</v>
      </c>
      <c r="J14945" s="484">
        <v>0.2616</v>
      </c>
      <c r="K14945" s="469">
        <f t="shared" si="1396"/>
        <v>12.810508161071812</v>
      </c>
      <c r="L14945" s="469">
        <f t="shared" si="1397"/>
        <v>1.0508161071811628E-2</v>
      </c>
    </row>
    <row r="14946" spans="1:12">
      <c r="A14946" s="98" t="str">
        <f t="shared" si="1398"/>
        <v>D800-120</v>
      </c>
      <c r="B14946" s="98">
        <f t="shared" si="1393"/>
        <v>18</v>
      </c>
      <c r="C14946" s="98">
        <f t="shared" si="1394"/>
        <v>0</v>
      </c>
      <c r="D14946" s="98">
        <f t="shared" si="1399"/>
        <v>216</v>
      </c>
      <c r="E14946" s="98">
        <f t="shared" si="1400"/>
        <v>94</v>
      </c>
      <c r="F14946" s="397">
        <f>F14945+(E14946-E14945)*(F14948-F14945)/(E14948-E14945)</f>
        <v>5.1347666666666667</v>
      </c>
      <c r="G14946" s="98">
        <v>15</v>
      </c>
      <c r="H14946" s="491">
        <f>H14945+(E14946-E14945)*(H14948-H14945)/(E14948-E14945)</f>
        <v>0.39926733333333331</v>
      </c>
      <c r="I14946" s="492">
        <f>I14945+(E14946-E14945)*(I14948-I14945)/(E14948-E14945)</f>
        <v>12.866666666666667</v>
      </c>
      <c r="J14946" s="397">
        <f>J14945+(E14946-E14945)*(J14948-J14945)/(E14948-E14945)</f>
        <v>0.25919999999999999</v>
      </c>
      <c r="K14946" s="469">
        <f t="shared" si="1396"/>
        <v>12.860472765949632</v>
      </c>
      <c r="L14946" s="469">
        <f t="shared" si="1397"/>
        <v>-6.1939007170348503E-3</v>
      </c>
    </row>
    <row r="14947" spans="1:12">
      <c r="A14947" s="98" t="str">
        <f t="shared" si="1398"/>
        <v>D800-120</v>
      </c>
      <c r="B14947" s="98">
        <f t="shared" si="1393"/>
        <v>18</v>
      </c>
      <c r="C14947" s="98">
        <f t="shared" si="1394"/>
        <v>0</v>
      </c>
      <c r="D14947" s="98">
        <f t="shared" si="1399"/>
        <v>216</v>
      </c>
      <c r="E14947" s="98">
        <f t="shared" si="1400"/>
        <v>95</v>
      </c>
      <c r="F14947" s="397">
        <f>F14945+(E14947-E14945)*(F14948-F14945)/(E14948-E14945)</f>
        <v>5.1444333333333327</v>
      </c>
      <c r="G14947" s="98">
        <v>15</v>
      </c>
      <c r="H14947" s="491">
        <f>H14945+(E14947-E14945)*(H14948-H14945)/(E14948-E14945)</f>
        <v>0.39846466666666669</v>
      </c>
      <c r="I14947" s="492">
        <f>I14945+(E14947-E14945)*(I14948-I14945)/(E14948-E14945)</f>
        <v>12.933333333333334</v>
      </c>
      <c r="J14947" s="397">
        <f>J14945+(E14947-E14945)*(J14948-J14945)/(E14948-E14945)</f>
        <v>0.25680000000000003</v>
      </c>
      <c r="K14947" s="469">
        <f t="shared" si="1396"/>
        <v>12.910638668087675</v>
      </c>
      <c r="L14947" s="469">
        <f t="shared" si="1397"/>
        <v>-2.2694665245658996E-2</v>
      </c>
    </row>
    <row r="14948" spans="1:12">
      <c r="A14948" s="480" t="str">
        <f t="shared" si="1398"/>
        <v>D800-120</v>
      </c>
      <c r="B14948" s="480">
        <f t="shared" si="1393"/>
        <v>18</v>
      </c>
      <c r="C14948" s="480">
        <f t="shared" si="1394"/>
        <v>0</v>
      </c>
      <c r="D14948" s="480">
        <f t="shared" si="1399"/>
        <v>216</v>
      </c>
      <c r="E14948" s="480">
        <f t="shared" si="1400"/>
        <v>96</v>
      </c>
      <c r="F14948" s="484">
        <v>5.1540999999999997</v>
      </c>
      <c r="G14948" s="480">
        <v>15</v>
      </c>
      <c r="H14948" s="482">
        <v>0.39766200000000002</v>
      </c>
      <c r="I14948" s="483">
        <v>13</v>
      </c>
      <c r="J14948" s="484">
        <v>0.25440000000000002</v>
      </c>
      <c r="K14948" s="469">
        <f t="shared" si="1396"/>
        <v>12.961007086420125</v>
      </c>
      <c r="L14948" s="469">
        <f t="shared" si="1397"/>
        <v>-3.8992913579875221E-2</v>
      </c>
    </row>
    <row r="14949" spans="1:12">
      <c r="A14949" s="98" t="str">
        <f t="shared" si="1398"/>
        <v>D800-120</v>
      </c>
      <c r="B14949" s="98">
        <f t="shared" si="1393"/>
        <v>18</v>
      </c>
      <c r="C14949" s="98">
        <f t="shared" si="1394"/>
        <v>0</v>
      </c>
      <c r="D14949" s="98">
        <f t="shared" si="1399"/>
        <v>216</v>
      </c>
      <c r="E14949" s="98">
        <f t="shared" si="1400"/>
        <v>97</v>
      </c>
      <c r="F14949" s="397">
        <f>F14948+(E14949-E14948)*(F14951-F14948)/(E14951-E14948)</f>
        <v>5.1637333333333331</v>
      </c>
      <c r="G14949" s="98">
        <v>15</v>
      </c>
      <c r="H14949" s="491">
        <f>H14948+(E14949-E14948)*(H14951-H14948)/(E14951-E14948)</f>
        <v>0.39685666666666669</v>
      </c>
      <c r="I14949" s="492">
        <f>I14948+(E14949-E14948)*(I14951-I14948)/(E14951-E14948)</f>
        <v>13.033333333333333</v>
      </c>
      <c r="J14949" s="397">
        <f>J14948+(E14949-E14948)*(J14951-J14948)/(E14951-E14948)</f>
        <v>0.32793333333333335</v>
      </c>
      <c r="K14949" s="469">
        <f t="shared" si="1396"/>
        <v>13.011582687284241</v>
      </c>
      <c r="L14949" s="469">
        <f t="shared" si="1397"/>
        <v>-2.1750646049092381E-2</v>
      </c>
    </row>
    <row r="14950" spans="1:12">
      <c r="A14950" s="98" t="str">
        <f t="shared" si="1398"/>
        <v>D800-120</v>
      </c>
      <c r="B14950" s="98">
        <f t="shared" si="1393"/>
        <v>18</v>
      </c>
      <c r="C14950" s="98">
        <f t="shared" si="1394"/>
        <v>0</v>
      </c>
      <c r="D14950" s="98">
        <f t="shared" si="1399"/>
        <v>216</v>
      </c>
      <c r="E14950" s="98">
        <f t="shared" si="1400"/>
        <v>98</v>
      </c>
      <c r="F14950" s="397">
        <f>F14948+(E14950-E14948)*(F14951-F14948)/(E14951-E14948)</f>
        <v>5.1733666666666664</v>
      </c>
      <c r="G14950" s="98">
        <v>15</v>
      </c>
      <c r="H14950" s="491">
        <f>H14948+(E14950-E14948)*(H14951-H14948)/(E14951-E14948)</f>
        <v>0.39605133333333331</v>
      </c>
      <c r="I14950" s="492">
        <f>I14948+(E14950-E14948)*(I14951-I14948)/(E14951-E14948)</f>
        <v>13.066666666666666</v>
      </c>
      <c r="J14950" s="397">
        <f>J14948+(E14950-E14948)*(J14951-J14948)/(E14951-E14948)</f>
        <v>0.40146666666666664</v>
      </c>
      <c r="K14950" s="469">
        <f t="shared" si="1396"/>
        <v>13.062363969653765</v>
      </c>
      <c r="L14950" s="469">
        <f t="shared" si="1397"/>
        <v>-4.3026970129016462E-3</v>
      </c>
    </row>
    <row r="14951" spans="1:12">
      <c r="A14951" s="480" t="str">
        <f t="shared" si="1398"/>
        <v>D800-120</v>
      </c>
      <c r="B14951" s="480">
        <f t="shared" si="1393"/>
        <v>18</v>
      </c>
      <c r="C14951" s="480">
        <f t="shared" si="1394"/>
        <v>0</v>
      </c>
      <c r="D14951" s="480">
        <f t="shared" si="1399"/>
        <v>216</v>
      </c>
      <c r="E14951" s="480">
        <f t="shared" si="1400"/>
        <v>99</v>
      </c>
      <c r="F14951" s="484">
        <v>5.1829999999999998</v>
      </c>
      <c r="G14951" s="480">
        <v>15</v>
      </c>
      <c r="H14951" s="482">
        <v>0.39524599999999999</v>
      </c>
      <c r="I14951" s="483">
        <v>13.1</v>
      </c>
      <c r="J14951" s="484">
        <v>0.47499999999999998</v>
      </c>
      <c r="K14951" s="469">
        <f t="shared" si="1396"/>
        <v>13.113352190787509</v>
      </c>
      <c r="L14951" s="469">
        <f t="shared" si="1397"/>
        <v>1.3352190787509599E-2</v>
      </c>
    </row>
    <row r="14952" spans="1:12">
      <c r="A14952" s="98" t="str">
        <f t="shared" si="1398"/>
        <v>D800-120</v>
      </c>
      <c r="B14952" s="98">
        <f t="shared" si="1393"/>
        <v>18</v>
      </c>
      <c r="C14952" s="98">
        <f t="shared" si="1394"/>
        <v>0</v>
      </c>
      <c r="D14952" s="98">
        <f t="shared" si="1399"/>
        <v>216</v>
      </c>
      <c r="E14952" s="98">
        <f t="shared" si="1400"/>
        <v>100</v>
      </c>
      <c r="F14952" s="397">
        <f>F14951+(E14952-E14951)*(F14954-F14951)/(E14954-E14951)</f>
        <v>5.192566666666667</v>
      </c>
      <c r="G14952" s="98">
        <v>15</v>
      </c>
      <c r="H14952" s="491">
        <f>H14951+(E14952-E14951)*(H14954-H14951)/(E14954-E14951)</f>
        <v>0.39443766666666663</v>
      </c>
      <c r="I14952" s="492">
        <f>I14951+(E14952-E14951)*(I14954-I14951)/(E14954-E14951)</f>
        <v>13.166666666666666</v>
      </c>
      <c r="J14952" s="397">
        <f>J14951+(E14952-E14951)*(J14954-J14951)/(E14954-E14951)</f>
        <v>0.39686666666666665</v>
      </c>
      <c r="K14952" s="469">
        <f t="shared" si="1396"/>
        <v>13.164479727679829</v>
      </c>
      <c r="L14952" s="469">
        <f t="shared" si="1397"/>
        <v>-2.1869389868367506E-3</v>
      </c>
    </row>
    <row r="14953" spans="1:12">
      <c r="A14953" s="98" t="str">
        <f t="shared" si="1398"/>
        <v>D800-120</v>
      </c>
      <c r="B14953" s="98">
        <f t="shared" si="1393"/>
        <v>18</v>
      </c>
      <c r="C14953" s="98">
        <f t="shared" si="1394"/>
        <v>0</v>
      </c>
      <c r="D14953" s="98">
        <f t="shared" si="1399"/>
        <v>216</v>
      </c>
      <c r="E14953" s="98">
        <f t="shared" si="1400"/>
        <v>101</v>
      </c>
      <c r="F14953" s="397">
        <f>F14951+(E14953-E14951)*(F14954-F14951)/(E14954-E14951)</f>
        <v>5.2021333333333333</v>
      </c>
      <c r="G14953" s="98">
        <v>15</v>
      </c>
      <c r="H14953" s="491">
        <f>H14951+(E14953-E14951)*(H14954-H14951)/(E14954-E14951)</f>
        <v>0.39362933333333333</v>
      </c>
      <c r="I14953" s="492">
        <f>I14951+(E14953-E14951)*(I14954-I14951)/(E14954-E14951)</f>
        <v>13.233333333333334</v>
      </c>
      <c r="J14953" s="397">
        <f>J14951+(E14953-E14951)*(J14954-J14951)/(E14954-E14951)</f>
        <v>0.31873333333333331</v>
      </c>
      <c r="K14953" s="469">
        <f t="shared" si="1396"/>
        <v>13.215817249391982</v>
      </c>
      <c r="L14953" s="469">
        <f t="shared" si="1397"/>
        <v>-1.7516083941352178E-2</v>
      </c>
    </row>
    <row r="14954" spans="1:12">
      <c r="A14954" s="480" t="str">
        <f t="shared" si="1398"/>
        <v>D800-120</v>
      </c>
      <c r="B14954" s="480">
        <f t="shared" ref="B14954:B15017" si="1401">INT(D14954/12)</f>
        <v>18</v>
      </c>
      <c r="C14954" s="480">
        <f t="shared" ref="C14954:C15017" si="1402">D14954-B14954*12</f>
        <v>0</v>
      </c>
      <c r="D14954" s="480">
        <f t="shared" si="1399"/>
        <v>216</v>
      </c>
      <c r="E14954" s="480">
        <f t="shared" si="1400"/>
        <v>102</v>
      </c>
      <c r="F14954" s="484">
        <v>5.2117000000000004</v>
      </c>
      <c r="G14954" s="480">
        <v>15</v>
      </c>
      <c r="H14954" s="482">
        <v>0.39282099999999998</v>
      </c>
      <c r="I14954" s="483">
        <v>13.3</v>
      </c>
      <c r="J14954" s="484">
        <v>0.24060000000000001</v>
      </c>
      <c r="K14954" s="469">
        <f t="shared" si="1396"/>
        <v>13.267366052222261</v>
      </c>
      <c r="L14954" s="469">
        <f t="shared" si="1397"/>
        <v>-3.2633947777739536E-2</v>
      </c>
    </row>
    <row r="14955" spans="1:12">
      <c r="A14955" s="98" t="str">
        <f t="shared" si="1398"/>
        <v>D800-120</v>
      </c>
      <c r="B14955" s="98">
        <f t="shared" si="1401"/>
        <v>18</v>
      </c>
      <c r="C14955" s="98">
        <f t="shared" si="1402"/>
        <v>0</v>
      </c>
      <c r="D14955" s="98">
        <f t="shared" si="1399"/>
        <v>216</v>
      </c>
      <c r="E14955" s="98">
        <f t="shared" si="1400"/>
        <v>103</v>
      </c>
      <c r="F14955" s="397">
        <f>F14954+(E14955-E14954)*(F14957-F14954)/(E14957-E14954)</f>
        <v>5.2212000000000005</v>
      </c>
      <c r="G14955" s="98">
        <v>15</v>
      </c>
      <c r="H14955" s="491">
        <f>H14954+(E14955-E14954)*(H14957-H14954)/(E14957-E14954)</f>
        <v>0.39200933333333332</v>
      </c>
      <c r="I14955" s="492">
        <f>I14954+(E14955-E14954)*(I14957-I14954)/(E14957-E14954)</f>
        <v>13.333333333333334</v>
      </c>
      <c r="J14955" s="397">
        <f>J14954+(E14955-E14954)*(J14957-J14954)/(E14957-E14954)</f>
        <v>0.23830000000000001</v>
      </c>
      <c r="K14955" s="469">
        <f t="shared" si="1396"/>
        <v>13.319070634372652</v>
      </c>
      <c r="L14955" s="469">
        <f t="shared" si="1397"/>
        <v>-1.4262698960681774E-2</v>
      </c>
    </row>
    <row r="14956" spans="1:12">
      <c r="A14956" s="98" t="str">
        <f t="shared" si="1398"/>
        <v>D800-120</v>
      </c>
      <c r="B14956" s="98">
        <f t="shared" si="1401"/>
        <v>18</v>
      </c>
      <c r="C14956" s="98">
        <f t="shared" si="1402"/>
        <v>0</v>
      </c>
      <c r="D14956" s="98">
        <f t="shared" si="1399"/>
        <v>216</v>
      </c>
      <c r="E14956" s="98">
        <f t="shared" si="1400"/>
        <v>104</v>
      </c>
      <c r="F14956" s="397">
        <f>F14954+(E14956-E14954)*(F14957-F14954)/(E14957-E14954)</f>
        <v>5.2306999999999997</v>
      </c>
      <c r="G14956" s="98">
        <v>15</v>
      </c>
      <c r="H14956" s="491">
        <f>H14954+(E14956-E14954)*(H14957-H14954)/(E14957-E14954)</f>
        <v>0.39119766666666667</v>
      </c>
      <c r="I14956" s="492">
        <f>I14954+(E14956-E14954)*(I14957-I14954)/(E14957-E14954)</f>
        <v>13.366666666666667</v>
      </c>
      <c r="J14956" s="397">
        <f>J14954+(E14956-E14954)*(J14957-J14954)/(E14957-E14954)</f>
        <v>0.23599999999999999</v>
      </c>
      <c r="K14956" s="469">
        <f t="shared" si="1396"/>
        <v>13.370989772433884</v>
      </c>
      <c r="L14956" s="469">
        <f t="shared" si="1397"/>
        <v>4.3231057672166173E-3</v>
      </c>
    </row>
    <row r="14957" spans="1:12">
      <c r="A14957" s="480" t="str">
        <f t="shared" si="1398"/>
        <v>D800-120</v>
      </c>
      <c r="B14957" s="480">
        <f t="shared" si="1401"/>
        <v>18</v>
      </c>
      <c r="C14957" s="480">
        <f t="shared" si="1402"/>
        <v>0</v>
      </c>
      <c r="D14957" s="480">
        <f t="shared" si="1399"/>
        <v>216</v>
      </c>
      <c r="E14957" s="480">
        <f t="shared" si="1400"/>
        <v>105</v>
      </c>
      <c r="F14957" s="484">
        <v>5.2401999999999997</v>
      </c>
      <c r="G14957" s="480">
        <v>15</v>
      </c>
      <c r="H14957" s="482">
        <v>0.39038600000000001</v>
      </c>
      <c r="I14957" s="483">
        <v>13.4</v>
      </c>
      <c r="J14957" s="484">
        <v>0.23369999999999999</v>
      </c>
      <c r="K14957" s="469">
        <f t="shared" si="1396"/>
        <v>13.423124804680494</v>
      </c>
      <c r="L14957" s="469">
        <f t="shared" si="1397"/>
        <v>2.3124804680493938E-2</v>
      </c>
    </row>
    <row r="14958" spans="1:12">
      <c r="A14958" s="98" t="str">
        <f t="shared" si="1398"/>
        <v>D800-120</v>
      </c>
      <c r="B14958" s="98">
        <f t="shared" si="1401"/>
        <v>18</v>
      </c>
      <c r="C14958" s="98">
        <f t="shared" si="1402"/>
        <v>0</v>
      </c>
      <c r="D14958" s="98">
        <f t="shared" si="1399"/>
        <v>216</v>
      </c>
      <c r="E14958" s="98">
        <f t="shared" si="1400"/>
        <v>106</v>
      </c>
      <c r="F14958" s="397">
        <f>F14957+(E14958-E14957)*(F14960-F14957)/(E14960-E14957)</f>
        <v>5.2496666666666663</v>
      </c>
      <c r="G14958" s="98">
        <v>15</v>
      </c>
      <c r="H14958" s="491">
        <f>H14957+(E14958-E14957)*(H14960-H14957)/(E14960-E14957)</f>
        <v>0.38957066666666668</v>
      </c>
      <c r="I14958" s="492">
        <f>I14957+(E14958-E14957)*(I14960-I14957)/(E14960-E14957)</f>
        <v>13.466666666666667</v>
      </c>
      <c r="J14958" s="397">
        <f>J14957+(E14958-E14957)*(J14960-J14957)/(E14960-E14957)</f>
        <v>0.23143333333333332</v>
      </c>
      <c r="K14958" s="469">
        <f t="shared" si="1396"/>
        <v>13.475518348404053</v>
      </c>
      <c r="L14958" s="469">
        <f t="shared" si="1397"/>
        <v>8.8516817373864853E-3</v>
      </c>
    </row>
    <row r="14959" spans="1:12">
      <c r="A14959" s="98" t="str">
        <f t="shared" si="1398"/>
        <v>D800-120</v>
      </c>
      <c r="B14959" s="98">
        <f t="shared" si="1401"/>
        <v>18</v>
      </c>
      <c r="C14959" s="98">
        <f t="shared" si="1402"/>
        <v>0</v>
      </c>
      <c r="D14959" s="98">
        <f t="shared" si="1399"/>
        <v>216</v>
      </c>
      <c r="E14959" s="98">
        <f t="shared" si="1400"/>
        <v>107</v>
      </c>
      <c r="F14959" s="397">
        <f>F14957+(E14959-E14957)*(F14960-F14957)/(E14960-E14957)</f>
        <v>5.2591333333333337</v>
      </c>
      <c r="G14959" s="98">
        <v>15</v>
      </c>
      <c r="H14959" s="491">
        <f>H14957+(E14959-E14957)*(H14960-H14957)/(E14960-E14957)</f>
        <v>0.38875533333333334</v>
      </c>
      <c r="I14959" s="492">
        <f>I14957+(E14959-E14957)*(I14960-I14957)/(E14960-E14957)</f>
        <v>13.533333333333333</v>
      </c>
      <c r="J14959" s="397">
        <f>J14957+(E14959-E14957)*(J14960-J14957)/(E14960-E14957)</f>
        <v>0.22916666666666666</v>
      </c>
      <c r="K14959" s="469">
        <f t="shared" si="1396"/>
        <v>13.528131661216223</v>
      </c>
      <c r="L14959" s="469">
        <f t="shared" si="1397"/>
        <v>-5.2016721171099789E-3</v>
      </c>
    </row>
    <row r="14960" spans="1:12">
      <c r="A14960" s="480" t="str">
        <f t="shared" si="1398"/>
        <v>D800-120</v>
      </c>
      <c r="B14960" s="480">
        <f t="shared" si="1401"/>
        <v>18</v>
      </c>
      <c r="C14960" s="480">
        <f t="shared" si="1402"/>
        <v>0</v>
      </c>
      <c r="D14960" s="480">
        <f t="shared" si="1399"/>
        <v>216</v>
      </c>
      <c r="E14960" s="480">
        <f t="shared" si="1400"/>
        <v>108</v>
      </c>
      <c r="F14960" s="484">
        <v>5.2686000000000002</v>
      </c>
      <c r="G14960" s="480">
        <v>15</v>
      </c>
      <c r="H14960" s="482">
        <v>0.38794000000000001</v>
      </c>
      <c r="I14960" s="483">
        <v>13.6</v>
      </c>
      <c r="J14960" s="484">
        <v>0.22689999999999999</v>
      </c>
      <c r="K14960" s="469">
        <f t="shared" si="1396"/>
        <v>13.580966128782801</v>
      </c>
      <c r="L14960" s="469">
        <f t="shared" si="1397"/>
        <v>-1.9033871217198239E-2</v>
      </c>
    </row>
    <row r="14961" spans="1:12">
      <c r="A14961" s="98" t="str">
        <f t="shared" si="1398"/>
        <v>D800-120</v>
      </c>
      <c r="B14961" s="98">
        <f t="shared" si="1401"/>
        <v>18</v>
      </c>
      <c r="C14961" s="98">
        <f t="shared" si="1402"/>
        <v>0</v>
      </c>
      <c r="D14961" s="98">
        <f t="shared" ref="D14961:D14972" si="1403">D14960</f>
        <v>216</v>
      </c>
      <c r="E14961" s="98">
        <f t="shared" si="1400"/>
        <v>109</v>
      </c>
      <c r="F14961" s="397">
        <f>F14960+(E14961-E14960)*(F14963-F14960)/(E14963-E14960)</f>
        <v>5.2780333333333331</v>
      </c>
      <c r="G14961" s="98">
        <v>15</v>
      </c>
      <c r="H14961" s="491">
        <f>H14960+(E14961-E14960)*(H14963-H14960)/(E14963-E14960)</f>
        <v>0.38712133333333332</v>
      </c>
      <c r="I14961" s="492">
        <f>I14960+(E14961-E14960)*(I14963-I14960)/(E14963-E14960)</f>
        <v>13.633333333333333</v>
      </c>
      <c r="J14961" s="397">
        <f>J14960+(E14961-E14960)*(J14963-J14960)/(E14963-E14960)</f>
        <v>0.22459999999999999</v>
      </c>
      <c r="K14961" s="469">
        <f t="shared" si="1396"/>
        <v>13.63405443943501</v>
      </c>
      <c r="L14961" s="469">
        <f t="shared" si="1397"/>
        <v>7.2110610167719358E-4</v>
      </c>
    </row>
    <row r="14962" spans="1:12">
      <c r="A14962" s="98" t="str">
        <f t="shared" si="1398"/>
        <v>D800-120</v>
      </c>
      <c r="B14962" s="98">
        <f t="shared" si="1401"/>
        <v>18</v>
      </c>
      <c r="C14962" s="98">
        <f t="shared" si="1402"/>
        <v>0</v>
      </c>
      <c r="D14962" s="98">
        <f t="shared" si="1403"/>
        <v>216</v>
      </c>
      <c r="E14962" s="98">
        <f t="shared" si="1400"/>
        <v>110</v>
      </c>
      <c r="F14962" s="397">
        <f>F14960+(E14962-E14960)*(F14963-F14960)/(E14963-E14960)</f>
        <v>5.287466666666667</v>
      </c>
      <c r="G14962" s="98">
        <v>15</v>
      </c>
      <c r="H14962" s="491">
        <f>H14960+(E14962-E14960)*(H14963-H14960)/(E14963-E14960)</f>
        <v>0.38630266666666668</v>
      </c>
      <c r="I14962" s="492">
        <f>I14960+(E14962-E14960)*(I14963-I14960)/(E14963-E14960)</f>
        <v>13.666666666666666</v>
      </c>
      <c r="J14962" s="397">
        <f>J14960+(E14962-E14960)*(J14963-J14960)/(E14963-E14960)</f>
        <v>0.2223</v>
      </c>
      <c r="K14962" s="469">
        <f t="shared" si="1396"/>
        <v>13.687367763446279</v>
      </c>
      <c r="L14962" s="469">
        <f t="shared" si="1397"/>
        <v>2.0701096779612627E-2</v>
      </c>
    </row>
    <row r="14963" spans="1:12">
      <c r="A14963" s="480" t="str">
        <f t="shared" si="1398"/>
        <v>D800-120</v>
      </c>
      <c r="B14963" s="480">
        <f t="shared" si="1401"/>
        <v>18</v>
      </c>
      <c r="C14963" s="480">
        <f t="shared" si="1402"/>
        <v>0</v>
      </c>
      <c r="D14963" s="480">
        <f t="shared" si="1403"/>
        <v>216</v>
      </c>
      <c r="E14963" s="480">
        <f t="shared" si="1400"/>
        <v>111</v>
      </c>
      <c r="F14963" s="484">
        <v>5.2968999999999999</v>
      </c>
      <c r="G14963" s="480">
        <v>15</v>
      </c>
      <c r="H14963" s="482">
        <v>0.38548399999999999</v>
      </c>
      <c r="I14963" s="483">
        <v>13.7</v>
      </c>
      <c r="J14963" s="484">
        <v>0.22</v>
      </c>
      <c r="K14963" s="469">
        <f t="shared" si="1396"/>
        <v>13.740907534424256</v>
      </c>
      <c r="L14963" s="469">
        <f t="shared" si="1397"/>
        <v>4.0907534424256653E-2</v>
      </c>
    </row>
    <row r="14964" spans="1:12">
      <c r="A14964" s="98" t="str">
        <f t="shared" si="1398"/>
        <v>D800-120</v>
      </c>
      <c r="B14964" s="98">
        <f t="shared" si="1401"/>
        <v>18</v>
      </c>
      <c r="C14964" s="98">
        <f t="shared" si="1402"/>
        <v>0</v>
      </c>
      <c r="D14964" s="98">
        <f t="shared" si="1403"/>
        <v>216</v>
      </c>
      <c r="E14964" s="98">
        <f t="shared" si="1400"/>
        <v>112</v>
      </c>
      <c r="F14964" s="397">
        <f>F14963+(E14964-E14963)*(F14966-F14963)/(E14966-E14963)</f>
        <v>5.3062666666666667</v>
      </c>
      <c r="G14964" s="98">
        <v>15</v>
      </c>
      <c r="H14964" s="491">
        <f>H14963+(E14964-E14963)*(H14966-H14963)/(E14966-E14963)</f>
        <v>0.38466099999999998</v>
      </c>
      <c r="I14964" s="492">
        <f>I14963+(E14964-E14963)*(I14966-I14963)/(E14966-E14963)</f>
        <v>13.766666666666666</v>
      </c>
      <c r="J14964" s="397">
        <f>J14963+(E14964-E14963)*(J14966-J14963)/(E14966-E14963)</f>
        <v>0.2177</v>
      </c>
      <c r="K14964" s="469">
        <f t="shared" si="1396"/>
        <v>13.794657286979099</v>
      </c>
      <c r="L14964" s="469">
        <f t="shared" si="1397"/>
        <v>2.7990620312433379E-2</v>
      </c>
    </row>
    <row r="14965" spans="1:12">
      <c r="A14965" s="98" t="str">
        <f t="shared" si="1398"/>
        <v>D800-120</v>
      </c>
      <c r="B14965" s="98">
        <f t="shared" si="1401"/>
        <v>18</v>
      </c>
      <c r="C14965" s="98">
        <f t="shared" si="1402"/>
        <v>0</v>
      </c>
      <c r="D14965" s="98">
        <f t="shared" si="1403"/>
        <v>216</v>
      </c>
      <c r="E14965" s="98">
        <f t="shared" si="1400"/>
        <v>113</v>
      </c>
      <c r="F14965" s="397">
        <f>F14963+(E14965-E14963)*(F14966-F14963)/(E14966-E14963)</f>
        <v>5.3156333333333334</v>
      </c>
      <c r="G14965" s="98">
        <v>15</v>
      </c>
      <c r="H14965" s="491">
        <f>H14963+(E14965-E14963)*(H14966-H14963)/(E14966-E14963)</f>
        <v>0.38383800000000001</v>
      </c>
      <c r="I14965" s="492">
        <f>I14963+(E14965-E14963)*(I14966-I14963)/(E14966-E14963)</f>
        <v>13.833333333333334</v>
      </c>
      <c r="J14965" s="397">
        <f>J14963+(E14965-E14963)*(J14966-J14963)/(E14966-E14963)</f>
        <v>0.21540000000000001</v>
      </c>
      <c r="K14965" s="469">
        <f t="shared" si="1396"/>
        <v>13.848637532848059</v>
      </c>
      <c r="L14965" s="469">
        <f t="shared" si="1397"/>
        <v>1.530419951472517E-2</v>
      </c>
    </row>
    <row r="14966" spans="1:12">
      <c r="A14966" s="480" t="str">
        <f t="shared" si="1398"/>
        <v>D800-120</v>
      </c>
      <c r="B14966" s="480">
        <f t="shared" si="1401"/>
        <v>18</v>
      </c>
      <c r="C14966" s="480">
        <f t="shared" si="1402"/>
        <v>0</v>
      </c>
      <c r="D14966" s="480">
        <f t="shared" si="1403"/>
        <v>216</v>
      </c>
      <c r="E14966" s="480">
        <f t="shared" si="1400"/>
        <v>114</v>
      </c>
      <c r="F14966" s="484">
        <v>5.3250000000000002</v>
      </c>
      <c r="G14966" s="480">
        <v>15</v>
      </c>
      <c r="H14966" s="482">
        <v>0.38301499999999999</v>
      </c>
      <c r="I14966" s="483">
        <v>13.9</v>
      </c>
      <c r="J14966" s="484">
        <v>0.21310000000000001</v>
      </c>
      <c r="K14966" s="469">
        <f t="shared" si="1396"/>
        <v>13.902849757842382</v>
      </c>
      <c r="L14966" s="469">
        <f t="shared" si="1397"/>
        <v>2.8497578423820613E-3</v>
      </c>
    </row>
    <row r="14967" spans="1:12">
      <c r="A14967" s="98" t="str">
        <f t="shared" si="1398"/>
        <v>D800-120</v>
      </c>
      <c r="B14967" s="98">
        <f t="shared" si="1401"/>
        <v>18</v>
      </c>
      <c r="C14967" s="98">
        <f t="shared" si="1402"/>
        <v>0</v>
      </c>
      <c r="D14967" s="98">
        <f t="shared" si="1403"/>
        <v>216</v>
      </c>
      <c r="E14967" s="98">
        <f t="shared" si="1400"/>
        <v>115</v>
      </c>
      <c r="F14967" s="397">
        <f>F14966+(E14967-E14966)*(F14969-F14966)/(E14969-E14966)</f>
        <v>5.3342999999999998</v>
      </c>
      <c r="G14967" s="98">
        <v>15</v>
      </c>
      <c r="H14967" s="491">
        <f>H14966+(E14967-E14966)*(H14969-H14966)/(E14969-E14966)</f>
        <v>0.38218833333333335</v>
      </c>
      <c r="I14967" s="492">
        <f>I14966+(E14967-E14966)*(I14969-I14966)/(E14969-E14966)</f>
        <v>13.966666666666667</v>
      </c>
      <c r="J14967" s="397">
        <f>J14966+(E14967-E14966)*(J14969-J14966)/(E14969-E14966)</f>
        <v>0.21080000000000002</v>
      </c>
      <c r="K14967" s="469">
        <f t="shared" si="1396"/>
        <v>13.957254931033129</v>
      </c>
      <c r="L14967" s="469">
        <f t="shared" si="1397"/>
        <v>-9.411735633538143E-3</v>
      </c>
    </row>
    <row r="14968" spans="1:12">
      <c r="A14968" s="98" t="str">
        <f t="shared" si="1398"/>
        <v>D800-120</v>
      </c>
      <c r="B14968" s="98">
        <f t="shared" si="1401"/>
        <v>18</v>
      </c>
      <c r="C14968" s="98">
        <f t="shared" si="1402"/>
        <v>0</v>
      </c>
      <c r="D14968" s="98">
        <f t="shared" si="1403"/>
        <v>216</v>
      </c>
      <c r="E14968" s="98">
        <f t="shared" si="1400"/>
        <v>116</v>
      </c>
      <c r="F14968" s="397">
        <f>F14966+(E14968-E14966)*(F14969-F14966)/(E14969-E14966)</f>
        <v>5.3436000000000003</v>
      </c>
      <c r="G14968" s="98">
        <v>15</v>
      </c>
      <c r="H14968" s="491">
        <f>H14966+(E14968-E14966)*(H14969-H14966)/(E14969-E14966)</f>
        <v>0.38136166666666665</v>
      </c>
      <c r="I14968" s="492">
        <f>I14966+(E14968-E14966)*(I14969-I14966)/(E14969-E14966)</f>
        <v>14.033333333333333</v>
      </c>
      <c r="J14968" s="397">
        <f>J14966+(E14968-E14966)*(J14969-J14966)/(E14969-E14966)</f>
        <v>0.20849999999999999</v>
      </c>
      <c r="K14968" s="469">
        <f t="shared" si="1396"/>
        <v>14.01189596926802</v>
      </c>
      <c r="L14968" s="469">
        <f t="shared" si="1397"/>
        <v>-2.1437364065313602E-2</v>
      </c>
    </row>
    <row r="14969" spans="1:12">
      <c r="A14969" s="480" t="str">
        <f t="shared" si="1398"/>
        <v>D800-120</v>
      </c>
      <c r="B14969" s="480">
        <f t="shared" si="1401"/>
        <v>18</v>
      </c>
      <c r="C14969" s="480">
        <f t="shared" si="1402"/>
        <v>0</v>
      </c>
      <c r="D14969" s="480">
        <f t="shared" si="1403"/>
        <v>216</v>
      </c>
      <c r="E14969" s="480">
        <f t="shared" si="1400"/>
        <v>117</v>
      </c>
      <c r="F14969" s="484">
        <v>5.3529</v>
      </c>
      <c r="G14969" s="480">
        <v>15</v>
      </c>
      <c r="H14969" s="482">
        <v>0.38053500000000001</v>
      </c>
      <c r="I14969" s="483">
        <v>14.1</v>
      </c>
      <c r="J14969" s="484">
        <v>0.20619999999999999</v>
      </c>
      <c r="K14969" s="469">
        <f t="shared" si="1396"/>
        <v>14.066774409712641</v>
      </c>
      <c r="L14969" s="469">
        <f t="shared" si="1397"/>
        <v>-3.3225590287358386E-2</v>
      </c>
    </row>
    <row r="14970" spans="1:12">
      <c r="A14970" s="98" t="str">
        <f t="shared" si="1398"/>
        <v>D800-120</v>
      </c>
      <c r="B14970" s="98">
        <f t="shared" si="1401"/>
        <v>18</v>
      </c>
      <c r="C14970" s="98">
        <f t="shared" si="1402"/>
        <v>0</v>
      </c>
      <c r="D14970" s="98">
        <f t="shared" si="1403"/>
        <v>216</v>
      </c>
      <c r="E14970" s="98">
        <f t="shared" si="1400"/>
        <v>118</v>
      </c>
      <c r="F14970" s="397">
        <f>F14969+(E14970-E14969)*(F14972-F14969)/(E14972-E14969)</f>
        <v>5.362166666666667</v>
      </c>
      <c r="G14970" s="98">
        <v>15</v>
      </c>
      <c r="H14970" s="491">
        <f>H14969+(E14970-E14969)*(H14972-H14969)/(E14972-E14969)</f>
        <v>0.37970366666666666</v>
      </c>
      <c r="I14970" s="492">
        <f>I14969+(E14970-E14969)*(I14972-I14969)/(E14972-E14969)</f>
        <v>14.133333333333333</v>
      </c>
      <c r="J14970" s="397">
        <f>J14969+(E14970-E14969)*(J14972-J14969)/(E14972-E14969)</f>
        <v>0.20393333333333333</v>
      </c>
      <c r="K14970" s="469">
        <f t="shared" si="1396"/>
        <v>14.121977577251032</v>
      </c>
      <c r="L14970" s="469">
        <f t="shared" si="1397"/>
        <v>-1.1355756082300772E-2</v>
      </c>
    </row>
    <row r="14971" spans="1:12">
      <c r="A14971" s="98" t="str">
        <f t="shared" si="1398"/>
        <v>D800-120</v>
      </c>
      <c r="B14971" s="98">
        <f t="shared" si="1401"/>
        <v>18</v>
      </c>
      <c r="C14971" s="98">
        <f t="shared" si="1402"/>
        <v>0</v>
      </c>
      <c r="D14971" s="98">
        <f t="shared" si="1403"/>
        <v>216</v>
      </c>
      <c r="E14971" s="98">
        <f t="shared" si="1400"/>
        <v>119</v>
      </c>
      <c r="F14971" s="397">
        <f>F14969+(E14971-E14969)*(F14972-F14969)/(E14972-E14969)</f>
        <v>5.3714333333333331</v>
      </c>
      <c r="G14971" s="98">
        <v>15</v>
      </c>
      <c r="H14971" s="491">
        <f>H14969+(E14971-E14969)*(H14972-H14969)/(E14972-E14969)</f>
        <v>0.37887233333333337</v>
      </c>
      <c r="I14971" s="492">
        <f>I14969+(E14971-E14969)*(I14972-I14969)/(E14972-E14969)</f>
        <v>14.166666666666666</v>
      </c>
      <c r="J14971" s="397">
        <f>J14969+(E14971-E14969)*(J14972-J14969)/(E14972-E14969)</f>
        <v>0.20166666666666666</v>
      </c>
      <c r="K14971" s="469">
        <f t="shared" si="1396"/>
        <v>14.177423001767524</v>
      </c>
      <c r="L14971" s="469">
        <f t="shared" si="1397"/>
        <v>1.0756335100857939E-2</v>
      </c>
    </row>
    <row r="14972" spans="1:12">
      <c r="A14972" s="480" t="str">
        <f t="shared" si="1398"/>
        <v>D800-120</v>
      </c>
      <c r="B14972" s="480">
        <f t="shared" si="1401"/>
        <v>18</v>
      </c>
      <c r="C14972" s="480">
        <f t="shared" si="1402"/>
        <v>0</v>
      </c>
      <c r="D14972" s="480">
        <f t="shared" si="1403"/>
        <v>216</v>
      </c>
      <c r="E14972" s="480">
        <f t="shared" si="1400"/>
        <v>120</v>
      </c>
      <c r="F14972" s="484">
        <v>5.3807</v>
      </c>
      <c r="G14972" s="480">
        <v>15</v>
      </c>
      <c r="H14972" s="482">
        <v>0.37804100000000002</v>
      </c>
      <c r="I14972" s="483">
        <v>14.2</v>
      </c>
      <c r="J14972" s="484">
        <v>0.19939999999999999</v>
      </c>
      <c r="K14972" s="469">
        <f t="shared" si="1396"/>
        <v>14.233112281472115</v>
      </c>
      <c r="L14972" s="469">
        <f t="shared" si="1397"/>
        <v>3.3112281472115868E-2</v>
      </c>
    </row>
    <row r="14973" spans="1:12">
      <c r="A14973" s="480" t="s">
        <v>129</v>
      </c>
      <c r="B14973" s="480">
        <f t="shared" si="1401"/>
        <v>18</v>
      </c>
      <c r="C14973" s="480">
        <f t="shared" si="1402"/>
        <v>6</v>
      </c>
      <c r="D14973" s="480">
        <v>222</v>
      </c>
      <c r="E14973" s="480">
        <v>12</v>
      </c>
      <c r="F14973" s="484">
        <v>4.2671999999999999</v>
      </c>
      <c r="G14973" s="480">
        <v>15</v>
      </c>
      <c r="H14973" s="482">
        <v>0.45311000000000001</v>
      </c>
      <c r="I14973" s="483">
        <v>9.4</v>
      </c>
      <c r="J14973" s="484">
        <v>0.436</v>
      </c>
      <c r="K14973" s="469">
        <f t="shared" si="1396"/>
        <v>9.4175807199134862</v>
      </c>
      <c r="L14973" s="469">
        <f t="shared" si="1397"/>
        <v>1.7580719913485865E-2</v>
      </c>
    </row>
    <row r="14974" spans="1:12">
      <c r="A14974" s="98" t="str">
        <f t="shared" ref="A14974:A15037" si="1404">A14973</f>
        <v>D800-120</v>
      </c>
      <c r="B14974" s="98">
        <f t="shared" si="1401"/>
        <v>18</v>
      </c>
      <c r="C14974" s="98">
        <f t="shared" si="1402"/>
        <v>6</v>
      </c>
      <c r="D14974" s="98">
        <f t="shared" ref="D14974:D15005" si="1405">D14973</f>
        <v>222</v>
      </c>
      <c r="E14974" s="98">
        <f t="shared" ref="E14974:E15037" si="1406">E14973+1</f>
        <v>13</v>
      </c>
      <c r="F14974" s="397">
        <f>F14973+(E14974-E14973)*(F14976-F14973)/(E14976-E14973)</f>
        <v>4.278833333333333</v>
      </c>
      <c r="G14974" s="98">
        <v>15</v>
      </c>
      <c r="H14974" s="491">
        <f>H14973+(E14974-E14973)*(H14976-H14973)/(E14976-E14973)</f>
        <v>0.4523726666666667</v>
      </c>
      <c r="I14974" s="492">
        <f>I14973+(E14974-E14973)*(I14976-I14973)/(E14976-E14973)</f>
        <v>9.4333333333333336</v>
      </c>
      <c r="J14974" s="397">
        <f>J14973+(E14974-E14973)*(J14976-J14973)/(E14976-E14973)</f>
        <v>0.43383333333333335</v>
      </c>
      <c r="K14974" s="469">
        <f t="shared" si="1396"/>
        <v>9.4586469267963427</v>
      </c>
      <c r="L14974" s="469">
        <f t="shared" si="1397"/>
        <v>2.5313593463009099E-2</v>
      </c>
    </row>
    <row r="14975" spans="1:12">
      <c r="A14975" s="98" t="str">
        <f t="shared" si="1404"/>
        <v>D800-120</v>
      </c>
      <c r="B14975" s="98">
        <f t="shared" si="1401"/>
        <v>18</v>
      </c>
      <c r="C14975" s="98">
        <f t="shared" si="1402"/>
        <v>6</v>
      </c>
      <c r="D14975" s="98">
        <f t="shared" si="1405"/>
        <v>222</v>
      </c>
      <c r="E14975" s="98">
        <f t="shared" si="1406"/>
        <v>14</v>
      </c>
      <c r="F14975" s="397">
        <f>F14973+(E14975-E14973)*(F14976-F14973)/(E14976-E14973)</f>
        <v>4.2904666666666671</v>
      </c>
      <c r="G14975" s="98">
        <v>15</v>
      </c>
      <c r="H14975" s="491">
        <f>H14973+(E14975-E14973)*(H14976-H14973)/(E14976-E14973)</f>
        <v>0.45163533333333333</v>
      </c>
      <c r="I14975" s="492">
        <f>I14973+(E14975-E14973)*(I14976-I14973)/(E14976-E14973)</f>
        <v>9.4666666666666668</v>
      </c>
      <c r="J14975" s="397">
        <f>J14973+(E14975-E14973)*(J14976-J14973)/(E14976-E14973)</f>
        <v>0.43166666666666664</v>
      </c>
      <c r="K14975" s="469">
        <f t="shared" si="1396"/>
        <v>9.4998472218736953</v>
      </c>
      <c r="L14975" s="469">
        <f t="shared" si="1397"/>
        <v>3.3180555207028561E-2</v>
      </c>
    </row>
    <row r="14976" spans="1:12">
      <c r="A14976" s="480" t="str">
        <f t="shared" si="1404"/>
        <v>D800-120</v>
      </c>
      <c r="B14976" s="480">
        <f t="shared" si="1401"/>
        <v>18</v>
      </c>
      <c r="C14976" s="480">
        <f t="shared" si="1402"/>
        <v>6</v>
      </c>
      <c r="D14976" s="480">
        <f t="shared" si="1405"/>
        <v>222</v>
      </c>
      <c r="E14976" s="480">
        <f t="shared" si="1406"/>
        <v>15</v>
      </c>
      <c r="F14976" s="484">
        <v>4.3021000000000003</v>
      </c>
      <c r="G14976" s="480">
        <v>15</v>
      </c>
      <c r="H14976" s="482">
        <v>0.45089800000000002</v>
      </c>
      <c r="I14976" s="483">
        <v>9.5</v>
      </c>
      <c r="J14976" s="484">
        <v>0.42949999999999999</v>
      </c>
      <c r="K14976" s="469">
        <f t="shared" si="1396"/>
        <v>9.5411822629508229</v>
      </c>
      <c r="L14976" s="469">
        <f t="shared" si="1397"/>
        <v>4.1182262950822945E-2</v>
      </c>
    </row>
    <row r="14977" spans="1:12">
      <c r="A14977" s="98" t="str">
        <f t="shared" si="1404"/>
        <v>D800-120</v>
      </c>
      <c r="B14977" s="98">
        <f t="shared" si="1401"/>
        <v>18</v>
      </c>
      <c r="C14977" s="98">
        <f t="shared" si="1402"/>
        <v>6</v>
      </c>
      <c r="D14977" s="98">
        <f t="shared" si="1405"/>
        <v>222</v>
      </c>
      <c r="E14977" s="98">
        <f t="shared" si="1406"/>
        <v>16</v>
      </c>
      <c r="F14977" s="397">
        <f>F14976+(E14977-E14976)*(F14979-F14976)/(E14979-E14976)</f>
        <v>4.3136000000000001</v>
      </c>
      <c r="G14977" s="98">
        <v>15</v>
      </c>
      <c r="H14977" s="491">
        <f>H14976+(E14977-E14976)*(H14979-H14976)/(E14979-E14976)</f>
        <v>0.45016500000000004</v>
      </c>
      <c r="I14977" s="492">
        <f>I14976+(E14977-E14976)*(I14979-I14976)/(E14979-E14976)</f>
        <v>9.5666666666666664</v>
      </c>
      <c r="J14977" s="397">
        <f>J14976+(E14977-E14976)*(J14979-J14976)/(E14979-E14976)</f>
        <v>0.42733333333333334</v>
      </c>
      <c r="K14977" s="469">
        <f t="shared" si="1396"/>
        <v>9.5822642808747904</v>
      </c>
      <c r="L14977" s="469">
        <f t="shared" si="1397"/>
        <v>1.5597614208124E-2</v>
      </c>
    </row>
    <row r="14978" spans="1:12">
      <c r="A14978" s="98" t="str">
        <f t="shared" si="1404"/>
        <v>D800-120</v>
      </c>
      <c r="B14978" s="98">
        <f t="shared" si="1401"/>
        <v>18</v>
      </c>
      <c r="C14978" s="98">
        <f t="shared" si="1402"/>
        <v>6</v>
      </c>
      <c r="D14978" s="98">
        <f t="shared" si="1405"/>
        <v>222</v>
      </c>
      <c r="E14978" s="98">
        <f t="shared" si="1406"/>
        <v>17</v>
      </c>
      <c r="F14978" s="397">
        <f>F14976+(E14978-E14976)*(F14979-F14976)/(E14979-E14976)</f>
        <v>4.3250999999999999</v>
      </c>
      <c r="G14978" s="98">
        <v>15</v>
      </c>
      <c r="H14978" s="491">
        <f>H14976+(E14978-E14976)*(H14979-H14976)/(E14979-E14976)</f>
        <v>0.449432</v>
      </c>
      <c r="I14978" s="492">
        <f>I14976+(E14978-E14976)*(I14979-I14976)/(E14979-E14976)</f>
        <v>9.6333333333333329</v>
      </c>
      <c r="J14978" s="397">
        <f>J14976+(E14978-E14976)*(J14979-J14976)/(E14979-E14976)</f>
        <v>0.42516666666666664</v>
      </c>
      <c r="K14978" s="469">
        <f t="shared" si="1396"/>
        <v>9.6234803040281953</v>
      </c>
      <c r="L14978" s="469">
        <f t="shared" si="1397"/>
        <v>-9.8530293051375395E-3</v>
      </c>
    </row>
    <row r="14979" spans="1:12">
      <c r="A14979" s="480" t="str">
        <f t="shared" si="1404"/>
        <v>D800-120</v>
      </c>
      <c r="B14979" s="480">
        <f t="shared" si="1401"/>
        <v>18</v>
      </c>
      <c r="C14979" s="480">
        <f t="shared" si="1402"/>
        <v>6</v>
      </c>
      <c r="D14979" s="480">
        <f t="shared" si="1405"/>
        <v>222</v>
      </c>
      <c r="E14979" s="480">
        <f t="shared" si="1406"/>
        <v>18</v>
      </c>
      <c r="F14979" s="484">
        <v>4.3365999999999998</v>
      </c>
      <c r="G14979" s="480">
        <v>15</v>
      </c>
      <c r="H14979" s="482">
        <v>0.44869900000000001</v>
      </c>
      <c r="I14979" s="483">
        <v>9.6999999999999993</v>
      </c>
      <c r="J14979" s="484">
        <v>0.42299999999999999</v>
      </c>
      <c r="K14979" s="469">
        <f t="shared" si="1396"/>
        <v>9.6648309891486264</v>
      </c>
      <c r="L14979" s="469">
        <f t="shared" si="1397"/>
        <v>-3.5169010851372917E-2</v>
      </c>
    </row>
    <row r="14980" spans="1:12">
      <c r="A14980" s="98" t="str">
        <f t="shared" si="1404"/>
        <v>D800-120</v>
      </c>
      <c r="B14980" s="98">
        <f t="shared" si="1401"/>
        <v>18</v>
      </c>
      <c r="C14980" s="98">
        <f t="shared" si="1402"/>
        <v>6</v>
      </c>
      <c r="D14980" s="98">
        <f t="shared" si="1405"/>
        <v>222</v>
      </c>
      <c r="E14980" s="98">
        <f t="shared" si="1406"/>
        <v>19</v>
      </c>
      <c r="F14980" s="397">
        <f>F14979+(E14980-E14979)*(F14982-F14979)/(E14982-E14979)</f>
        <v>4.3480333333333334</v>
      </c>
      <c r="G14980" s="98">
        <v>15</v>
      </c>
      <c r="H14980" s="491">
        <f>H14979+(E14980-E14979)*(H14982-H14979)/(E14982-E14979)</f>
        <v>0.44796966666666665</v>
      </c>
      <c r="I14980" s="492">
        <f>I14979+(E14980-E14979)*(I14982-I14979)/(E14982-E14979)</f>
        <v>9.7333333333333325</v>
      </c>
      <c r="J14980" s="397">
        <f>J14979+(E14980-E14979)*(J14982-J14979)/(E14982-E14979)</f>
        <v>0.42083333333333334</v>
      </c>
      <c r="K14980" s="469">
        <f t="shared" si="1396"/>
        <v>9.7060887307101904</v>
      </c>
      <c r="L14980" s="469">
        <f t="shared" si="1397"/>
        <v>-2.72446026231421E-2</v>
      </c>
    </row>
    <row r="14981" spans="1:12">
      <c r="A14981" s="98" t="str">
        <f t="shared" si="1404"/>
        <v>D800-120</v>
      </c>
      <c r="B14981" s="98">
        <f t="shared" si="1401"/>
        <v>18</v>
      </c>
      <c r="C14981" s="98">
        <f t="shared" si="1402"/>
        <v>6</v>
      </c>
      <c r="D14981" s="98">
        <f t="shared" si="1405"/>
        <v>222</v>
      </c>
      <c r="E14981" s="98">
        <f t="shared" si="1406"/>
        <v>20</v>
      </c>
      <c r="F14981" s="397">
        <f>F14979+(E14981-E14979)*(F14982-F14979)/(E14982-E14979)</f>
        <v>4.3594666666666662</v>
      </c>
      <c r="G14981" s="98">
        <v>15</v>
      </c>
      <c r="H14981" s="491">
        <f>H14979+(E14981-E14979)*(H14982-H14979)/(E14982-E14979)</f>
        <v>0.44724033333333335</v>
      </c>
      <c r="I14981" s="492">
        <f>I14979+(E14981-E14979)*(I14982-I14979)/(E14982-E14979)</f>
        <v>9.7666666666666675</v>
      </c>
      <c r="J14981" s="397">
        <f>J14979+(E14981-E14979)*(J14982-J14979)/(E14982-E14979)</f>
        <v>0.41866666666666663</v>
      </c>
      <c r="K14981" s="469">
        <f t="shared" si="1396"/>
        <v>9.7474810336873308</v>
      </c>
      <c r="L14981" s="469">
        <f t="shared" si="1397"/>
        <v>-1.9185632979336731E-2</v>
      </c>
    </row>
    <row r="14982" spans="1:12">
      <c r="A14982" s="480" t="str">
        <f t="shared" si="1404"/>
        <v>D800-120</v>
      </c>
      <c r="B14982" s="480">
        <f t="shared" si="1401"/>
        <v>18</v>
      </c>
      <c r="C14982" s="480">
        <f t="shared" si="1402"/>
        <v>6</v>
      </c>
      <c r="D14982" s="480">
        <f t="shared" si="1405"/>
        <v>222</v>
      </c>
      <c r="E14982" s="480">
        <f t="shared" si="1406"/>
        <v>21</v>
      </c>
      <c r="F14982" s="484">
        <v>4.3708999999999998</v>
      </c>
      <c r="G14982" s="480">
        <v>15</v>
      </c>
      <c r="H14982" s="482">
        <v>0.44651099999999999</v>
      </c>
      <c r="I14982" s="483">
        <v>9.8000000000000007</v>
      </c>
      <c r="J14982" s="484">
        <v>0.41649999999999998</v>
      </c>
      <c r="K14982" s="469">
        <f t="shared" si="1396"/>
        <v>9.789008557459951</v>
      </c>
      <c r="L14982" s="469">
        <f t="shared" si="1397"/>
        <v>-1.099144254004969E-2</v>
      </c>
    </row>
    <row r="14983" spans="1:12">
      <c r="A14983" s="98" t="str">
        <f t="shared" si="1404"/>
        <v>D800-120</v>
      </c>
      <c r="B14983" s="98">
        <f t="shared" si="1401"/>
        <v>18</v>
      </c>
      <c r="C14983" s="98">
        <f t="shared" si="1402"/>
        <v>6</v>
      </c>
      <c r="D14983" s="98">
        <f t="shared" si="1405"/>
        <v>222</v>
      </c>
      <c r="E14983" s="98">
        <f t="shared" si="1406"/>
        <v>22</v>
      </c>
      <c r="F14983" s="397">
        <f>F14982+(E14983-E14982)*(F14985-F14982)/(E14985-E14982)</f>
        <v>4.3822333333333328</v>
      </c>
      <c r="G14983" s="98">
        <v>15</v>
      </c>
      <c r="H14983" s="491">
        <f>H14982+(E14983-E14982)*(H14985-H14982)/(E14985-E14982)</f>
        <v>0.44578499999999999</v>
      </c>
      <c r="I14983" s="492">
        <f>I14982+(E14983-E14982)*(I14985-I14982)/(E14985-E14982)</f>
        <v>9.8333333333333339</v>
      </c>
      <c r="J14983" s="397">
        <f>J14982+(E14983-E14982)*(J14985-J14982)/(E14985-E14982)</f>
        <v>0.41433333333333333</v>
      </c>
      <c r="K14983" s="469">
        <f t="shared" si="1396"/>
        <v>9.8303741340182658</v>
      </c>
      <c r="L14983" s="469">
        <f t="shared" si="1397"/>
        <v>-2.9591993150681617E-3</v>
      </c>
    </row>
    <row r="14984" spans="1:12">
      <c r="A14984" s="98" t="str">
        <f t="shared" si="1404"/>
        <v>D800-120</v>
      </c>
      <c r="B14984" s="98">
        <f t="shared" si="1401"/>
        <v>18</v>
      </c>
      <c r="C14984" s="98">
        <f t="shared" si="1402"/>
        <v>6</v>
      </c>
      <c r="D14984" s="98">
        <f t="shared" si="1405"/>
        <v>222</v>
      </c>
      <c r="E14984" s="98">
        <f t="shared" si="1406"/>
        <v>23</v>
      </c>
      <c r="F14984" s="397">
        <f>F14982+(E14984-E14982)*(F14985-F14982)/(E14985-E14982)</f>
        <v>4.3935666666666666</v>
      </c>
      <c r="G14984" s="98">
        <v>15</v>
      </c>
      <c r="H14984" s="491">
        <f>H14982+(E14984-E14982)*(H14985-H14982)/(E14985-E14982)</f>
        <v>0.44505899999999998</v>
      </c>
      <c r="I14984" s="492">
        <f>I14982+(E14984-E14982)*(I14985-I14982)/(E14985-E14982)</f>
        <v>9.8666666666666671</v>
      </c>
      <c r="J14984" s="397">
        <f>J14982+(E14984-E14982)*(J14985-J14982)/(E14985-E14982)</f>
        <v>0.41216666666666663</v>
      </c>
      <c r="K14984" s="469">
        <f t="shared" si="1396"/>
        <v>9.8718746653065477</v>
      </c>
      <c r="L14984" s="469">
        <f t="shared" si="1397"/>
        <v>5.2079986398805289E-3</v>
      </c>
    </row>
    <row r="14985" spans="1:12">
      <c r="A14985" s="480" t="str">
        <f t="shared" si="1404"/>
        <v>D800-120</v>
      </c>
      <c r="B14985" s="480">
        <f t="shared" si="1401"/>
        <v>18</v>
      </c>
      <c r="C14985" s="480">
        <f t="shared" si="1402"/>
        <v>6</v>
      </c>
      <c r="D14985" s="480">
        <f t="shared" si="1405"/>
        <v>222</v>
      </c>
      <c r="E14985" s="480">
        <f t="shared" si="1406"/>
        <v>24</v>
      </c>
      <c r="F14985" s="484">
        <v>4.4048999999999996</v>
      </c>
      <c r="G14985" s="480">
        <v>15</v>
      </c>
      <c r="H14985" s="482">
        <v>0.44433299999999998</v>
      </c>
      <c r="I14985" s="483">
        <v>9.9</v>
      </c>
      <c r="J14985" s="484">
        <v>0.41</v>
      </c>
      <c r="K14985" s="469">
        <f t="shared" si="1396"/>
        <v>9.9135108128363179</v>
      </c>
      <c r="L14985" s="469">
        <f t="shared" si="1397"/>
        <v>1.3510812836317498E-2</v>
      </c>
    </row>
    <row r="14986" spans="1:12">
      <c r="A14986" s="98" t="str">
        <f t="shared" si="1404"/>
        <v>D800-120</v>
      </c>
      <c r="B14986" s="98">
        <f t="shared" si="1401"/>
        <v>18</v>
      </c>
      <c r="C14986" s="98">
        <f t="shared" si="1402"/>
        <v>6</v>
      </c>
      <c r="D14986" s="98">
        <f t="shared" si="1405"/>
        <v>222</v>
      </c>
      <c r="E14986" s="98">
        <f t="shared" si="1406"/>
        <v>25</v>
      </c>
      <c r="F14986" s="397">
        <f>F14985+(E14986-E14985)*(F14988-F14985)/(E14988-E14985)</f>
        <v>4.4161333333333328</v>
      </c>
      <c r="G14986" s="98">
        <v>15</v>
      </c>
      <c r="H14986" s="491">
        <f>H14985+(E14986-E14985)*(H14988-H14985)/(E14988-E14985)</f>
        <v>0.44360966666666662</v>
      </c>
      <c r="I14986" s="492">
        <f>I14985+(E14986-E14985)*(I14988-I14985)/(E14988-E14985)</f>
        <v>9.9333333333333336</v>
      </c>
      <c r="J14986" s="397">
        <f>J14985+(E14986-E14985)*(J14988-J14985)/(E14988-E14985)</f>
        <v>0.40783333333333333</v>
      </c>
      <c r="K14986" s="469">
        <f t="shared" si="1396"/>
        <v>9.9549979749464423</v>
      </c>
      <c r="L14986" s="469">
        <f t="shared" si="1397"/>
        <v>2.166464161310877E-2</v>
      </c>
    </row>
    <row r="14987" spans="1:12">
      <c r="A14987" s="98" t="str">
        <f t="shared" si="1404"/>
        <v>D800-120</v>
      </c>
      <c r="B14987" s="98">
        <f t="shared" si="1401"/>
        <v>18</v>
      </c>
      <c r="C14987" s="98">
        <f t="shared" si="1402"/>
        <v>6</v>
      </c>
      <c r="D14987" s="98">
        <f t="shared" si="1405"/>
        <v>222</v>
      </c>
      <c r="E14987" s="98">
        <f t="shared" si="1406"/>
        <v>26</v>
      </c>
      <c r="F14987" s="397">
        <f>F14985+(E14987-E14985)*(F14988-F14985)/(E14988-E14985)</f>
        <v>4.4273666666666669</v>
      </c>
      <c r="G14987" s="98">
        <v>15</v>
      </c>
      <c r="H14987" s="491">
        <f>H14985+(E14987-E14985)*(H14988-H14985)/(E14988-E14985)</f>
        <v>0.44288633333333333</v>
      </c>
      <c r="I14987" s="492">
        <f>I14985+(E14987-E14985)*(I14988-I14985)/(E14988-E14985)</f>
        <v>9.9666666666666668</v>
      </c>
      <c r="J14987" s="397">
        <f>J14985+(E14987-E14985)*(J14988-J14985)/(E14988-E14985)</f>
        <v>0.40566666666666668</v>
      </c>
      <c r="K14987" s="469">
        <f t="shared" ref="K14987:K15050" si="1407">F14987/H14987</f>
        <v>9.9966206528537427</v>
      </c>
      <c r="L14987" s="469">
        <f t="shared" ref="L14987:L15050" si="1408">K14987-I14987</f>
        <v>2.9953986187075898E-2</v>
      </c>
    </row>
    <row r="14988" spans="1:12">
      <c r="A14988" s="480" t="str">
        <f t="shared" si="1404"/>
        <v>D800-120</v>
      </c>
      <c r="B14988" s="480">
        <f t="shared" si="1401"/>
        <v>18</v>
      </c>
      <c r="C14988" s="480">
        <f t="shared" si="1402"/>
        <v>6</v>
      </c>
      <c r="D14988" s="480">
        <f t="shared" si="1405"/>
        <v>222</v>
      </c>
      <c r="E14988" s="480">
        <f t="shared" si="1406"/>
        <v>27</v>
      </c>
      <c r="F14988" s="484">
        <v>4.4386000000000001</v>
      </c>
      <c r="G14988" s="480">
        <v>15</v>
      </c>
      <c r="H14988" s="482">
        <v>0.44216299999999997</v>
      </c>
      <c r="I14988" s="483">
        <v>10</v>
      </c>
      <c r="J14988" s="484">
        <v>0.40350000000000003</v>
      </c>
      <c r="K14988" s="469">
        <f t="shared" si="1407"/>
        <v>10.038379511628065</v>
      </c>
      <c r="L14988" s="469">
        <f t="shared" si="1408"/>
        <v>3.8379511628065188E-2</v>
      </c>
    </row>
    <row r="14989" spans="1:12">
      <c r="A14989" s="98" t="str">
        <f t="shared" si="1404"/>
        <v>D800-120</v>
      </c>
      <c r="B14989" s="98">
        <f t="shared" si="1401"/>
        <v>18</v>
      </c>
      <c r="C14989" s="98">
        <f t="shared" si="1402"/>
        <v>6</v>
      </c>
      <c r="D14989" s="98">
        <f t="shared" si="1405"/>
        <v>222</v>
      </c>
      <c r="E14989" s="98">
        <f t="shared" si="1406"/>
        <v>28</v>
      </c>
      <c r="F14989" s="397">
        <f>F14988+(E14989-E14988)*(F14991-F14988)/(E14991-E14988)</f>
        <v>4.4497666666666671</v>
      </c>
      <c r="G14989" s="98">
        <v>15</v>
      </c>
      <c r="H14989" s="491">
        <f>H14988+(E14989-E14988)*(H14991-H14988)/(E14991-E14988)</f>
        <v>0.44144266666666665</v>
      </c>
      <c r="I14989" s="492">
        <f>I14988+(E14989-E14988)*(I14991-I14988)/(E14991-E14988)</f>
        <v>10.066666666666666</v>
      </c>
      <c r="J14989" s="397">
        <f>J14988+(E14989-E14988)*(J14991-J14988)/(E14991-E14988)</f>
        <v>0.40133333333333338</v>
      </c>
      <c r="K14989" s="469">
        <f t="shared" si="1407"/>
        <v>10.080055696171947</v>
      </c>
      <c r="L14989" s="469">
        <f t="shared" si="1408"/>
        <v>1.3389029505280092E-2</v>
      </c>
    </row>
    <row r="14990" spans="1:12">
      <c r="A14990" s="98" t="str">
        <f t="shared" si="1404"/>
        <v>D800-120</v>
      </c>
      <c r="B14990" s="98">
        <f t="shared" si="1401"/>
        <v>18</v>
      </c>
      <c r="C14990" s="98">
        <f t="shared" si="1402"/>
        <v>6</v>
      </c>
      <c r="D14990" s="98">
        <f t="shared" si="1405"/>
        <v>222</v>
      </c>
      <c r="E14990" s="98">
        <f t="shared" si="1406"/>
        <v>29</v>
      </c>
      <c r="F14990" s="397">
        <f>F14988+(E14990-E14988)*(F14991-F14988)/(E14991-E14988)</f>
        <v>4.4609333333333332</v>
      </c>
      <c r="G14990" s="98">
        <v>15</v>
      </c>
      <c r="H14990" s="491">
        <f>H14988+(E14990-E14988)*(H14991-H14988)/(E14991-E14988)</f>
        <v>0.44072233333333333</v>
      </c>
      <c r="I14990" s="492">
        <f>I14988+(E14990-E14988)*(I14991-I14988)/(E14991-E14988)</f>
        <v>10.133333333333333</v>
      </c>
      <c r="J14990" s="397">
        <f>J14988+(E14990-E14988)*(J14991-J14988)/(E14991-E14988)</f>
        <v>0.39916666666666667</v>
      </c>
      <c r="K14990" s="469">
        <f t="shared" si="1407"/>
        <v>10.121868114996063</v>
      </c>
      <c r="L14990" s="469">
        <f t="shared" si="1408"/>
        <v>-1.1465218337269434E-2</v>
      </c>
    </row>
    <row r="14991" spans="1:12">
      <c r="A14991" s="480" t="str">
        <f t="shared" si="1404"/>
        <v>D800-120</v>
      </c>
      <c r="B14991" s="480">
        <f t="shared" si="1401"/>
        <v>18</v>
      </c>
      <c r="C14991" s="480">
        <f t="shared" si="1402"/>
        <v>6</v>
      </c>
      <c r="D14991" s="480">
        <f t="shared" si="1405"/>
        <v>222</v>
      </c>
      <c r="E14991" s="480">
        <f t="shared" si="1406"/>
        <v>30</v>
      </c>
      <c r="F14991" s="484">
        <v>4.4721000000000002</v>
      </c>
      <c r="G14991" s="480">
        <v>15</v>
      </c>
      <c r="H14991" s="482">
        <v>0.440002</v>
      </c>
      <c r="I14991" s="483">
        <v>10.199999999999999</v>
      </c>
      <c r="J14991" s="484">
        <v>0.39700000000000002</v>
      </c>
      <c r="K14991" s="469">
        <f t="shared" si="1407"/>
        <v>10.163817437193467</v>
      </c>
      <c r="L14991" s="469">
        <f t="shared" si="1408"/>
        <v>-3.6182562806532204E-2</v>
      </c>
    </row>
    <row r="14992" spans="1:12">
      <c r="A14992" s="98" t="str">
        <f t="shared" si="1404"/>
        <v>D800-120</v>
      </c>
      <c r="B14992" s="98">
        <f t="shared" si="1401"/>
        <v>18</v>
      </c>
      <c r="C14992" s="98">
        <f t="shared" si="1402"/>
        <v>6</v>
      </c>
      <c r="D14992" s="98">
        <f t="shared" si="1405"/>
        <v>222</v>
      </c>
      <c r="E14992" s="98">
        <f t="shared" si="1406"/>
        <v>31</v>
      </c>
      <c r="F14992" s="397">
        <f>F14991+(E14992-E14991)*(F14994-F14991)/(E14994-E14991)</f>
        <v>4.4832000000000001</v>
      </c>
      <c r="G14992" s="98">
        <v>15</v>
      </c>
      <c r="H14992" s="491">
        <f>H14991+(E14992-E14991)*(H14994-H14991)/(E14994-E14991)</f>
        <v>0.43928433333333333</v>
      </c>
      <c r="I14992" s="492">
        <f>I14991+(E14992-E14991)*(I14994-I14991)/(E14994-E14991)</f>
        <v>10.233333333333333</v>
      </c>
      <c r="J14992" s="397">
        <f>J14991+(E14992-E14991)*(J14994-J14991)/(E14994-E14991)</f>
        <v>0.39483333333333337</v>
      </c>
      <c r="K14992" s="469">
        <f t="shared" si="1407"/>
        <v>10.205690619515227</v>
      </c>
      <c r="L14992" s="469">
        <f t="shared" si="1408"/>
        <v>-2.7642713818105236E-2</v>
      </c>
    </row>
    <row r="14993" spans="1:12">
      <c r="A14993" s="98" t="str">
        <f t="shared" si="1404"/>
        <v>D800-120</v>
      </c>
      <c r="B14993" s="98">
        <f t="shared" si="1401"/>
        <v>18</v>
      </c>
      <c r="C14993" s="98">
        <f t="shared" si="1402"/>
        <v>6</v>
      </c>
      <c r="D14993" s="98">
        <f t="shared" si="1405"/>
        <v>222</v>
      </c>
      <c r="E14993" s="98">
        <f t="shared" si="1406"/>
        <v>32</v>
      </c>
      <c r="F14993" s="397">
        <f>F14991+(E14993-E14991)*(F14994-F14991)/(E14994-E14991)</f>
        <v>4.4943</v>
      </c>
      <c r="G14993" s="98">
        <v>15</v>
      </c>
      <c r="H14993" s="491">
        <f>H14991+(E14993-E14991)*(H14994-H14991)/(E14994-E14991)</f>
        <v>0.43856666666666666</v>
      </c>
      <c r="I14993" s="492">
        <f>I14991+(E14993-E14991)*(I14994-I14991)/(E14994-E14991)</f>
        <v>10.266666666666667</v>
      </c>
      <c r="J14993" s="397">
        <f>J14991+(E14993-E14991)*(J14994-J14991)/(E14994-E14991)</f>
        <v>0.39266666666666666</v>
      </c>
      <c r="K14993" s="469">
        <f t="shared" si="1407"/>
        <v>10.247700843657368</v>
      </c>
      <c r="L14993" s="469">
        <f t="shared" si="1408"/>
        <v>-1.8965823009299498E-2</v>
      </c>
    </row>
    <row r="14994" spans="1:12">
      <c r="A14994" s="480" t="str">
        <f t="shared" si="1404"/>
        <v>D800-120</v>
      </c>
      <c r="B14994" s="480">
        <f t="shared" si="1401"/>
        <v>18</v>
      </c>
      <c r="C14994" s="480">
        <f t="shared" si="1402"/>
        <v>6</v>
      </c>
      <c r="D14994" s="480">
        <f t="shared" si="1405"/>
        <v>222</v>
      </c>
      <c r="E14994" s="480">
        <f t="shared" si="1406"/>
        <v>33</v>
      </c>
      <c r="F14994" s="484">
        <v>4.5053999999999998</v>
      </c>
      <c r="G14994" s="480">
        <v>15</v>
      </c>
      <c r="H14994" s="482">
        <v>0.43784899999999999</v>
      </c>
      <c r="I14994" s="483">
        <v>10.3</v>
      </c>
      <c r="J14994" s="484">
        <v>0.39050000000000001</v>
      </c>
      <c r="K14994" s="469">
        <f t="shared" si="1407"/>
        <v>10.289848783484718</v>
      </c>
      <c r="L14994" s="469">
        <f t="shared" si="1408"/>
        <v>-1.0151216515282613E-2</v>
      </c>
    </row>
    <row r="14995" spans="1:12">
      <c r="A14995" s="98" t="str">
        <f t="shared" si="1404"/>
        <v>D800-120</v>
      </c>
      <c r="B14995" s="98">
        <f t="shared" si="1401"/>
        <v>18</v>
      </c>
      <c r="C14995" s="98">
        <f t="shared" si="1402"/>
        <v>6</v>
      </c>
      <c r="D14995" s="98">
        <f t="shared" si="1405"/>
        <v>222</v>
      </c>
      <c r="E14995" s="98">
        <f t="shared" si="1406"/>
        <v>34</v>
      </c>
      <c r="F14995" s="397">
        <f>F14994+(E14995-E14994)*(F14997-F14994)/(E14997-E14994)</f>
        <v>4.5163666666666664</v>
      </c>
      <c r="G14995" s="98">
        <v>15</v>
      </c>
      <c r="H14995" s="491">
        <f>H14994+(E14995-E14994)*(H14997-H14994)/(E14997-E14994)</f>
        <v>0.43713333333333332</v>
      </c>
      <c r="I14995" s="492">
        <f>I14994+(E14995-E14994)*(I14997-I14994)/(E14997-E14994)</f>
        <v>10.333333333333334</v>
      </c>
      <c r="J14995" s="397">
        <f>J14994+(E14995-E14994)*(J14997-J14994)/(E14997-E14994)</f>
        <v>0.38833333333333336</v>
      </c>
      <c r="K14995" s="469">
        <f t="shared" si="1407"/>
        <v>10.331782827512582</v>
      </c>
      <c r="L14995" s="469">
        <f t="shared" si="1408"/>
        <v>-1.5505058207523348E-3</v>
      </c>
    </row>
    <row r="14996" spans="1:12">
      <c r="A14996" s="98" t="str">
        <f t="shared" si="1404"/>
        <v>D800-120</v>
      </c>
      <c r="B14996" s="98">
        <f t="shared" si="1401"/>
        <v>18</v>
      </c>
      <c r="C14996" s="98">
        <f t="shared" si="1402"/>
        <v>6</v>
      </c>
      <c r="D14996" s="98">
        <f t="shared" si="1405"/>
        <v>222</v>
      </c>
      <c r="E14996" s="98">
        <f t="shared" si="1406"/>
        <v>35</v>
      </c>
      <c r="F14996" s="397">
        <f>F14994+(E14996-E14994)*(F14997-F14994)/(E14997-E14994)</f>
        <v>4.527333333333333</v>
      </c>
      <c r="G14996" s="98">
        <v>15</v>
      </c>
      <c r="H14996" s="491">
        <f>H14994+(E14996-E14994)*(H14997-H14994)/(E14997-E14994)</f>
        <v>0.43641766666666665</v>
      </c>
      <c r="I14996" s="492">
        <f>I14994+(E14996-E14994)*(I14997-I14994)/(E14997-E14994)</f>
        <v>10.366666666666667</v>
      </c>
      <c r="J14996" s="397">
        <f>J14994+(E14996-E14994)*(J14997-J14994)/(E14997-E14994)</f>
        <v>0.38616666666666666</v>
      </c>
      <c r="K14996" s="469">
        <f t="shared" si="1407"/>
        <v>10.373854403999838</v>
      </c>
      <c r="L14996" s="469">
        <f t="shared" si="1408"/>
        <v>7.1877373331705741E-3</v>
      </c>
    </row>
    <row r="14997" spans="1:12">
      <c r="A14997" s="480" t="str">
        <f t="shared" si="1404"/>
        <v>D800-120</v>
      </c>
      <c r="B14997" s="480">
        <f t="shared" si="1401"/>
        <v>18</v>
      </c>
      <c r="C14997" s="480">
        <f t="shared" si="1402"/>
        <v>6</v>
      </c>
      <c r="D14997" s="480">
        <f t="shared" si="1405"/>
        <v>222</v>
      </c>
      <c r="E14997" s="480">
        <f t="shared" si="1406"/>
        <v>36</v>
      </c>
      <c r="F14997" s="484">
        <v>4.5382999999999996</v>
      </c>
      <c r="G14997" s="480">
        <v>15</v>
      </c>
      <c r="H14997" s="482">
        <v>0.43570199999999998</v>
      </c>
      <c r="I14997" s="483">
        <v>10.4</v>
      </c>
      <c r="J14997" s="484">
        <v>0.38400000000000001</v>
      </c>
      <c r="K14997" s="469">
        <f t="shared" si="1407"/>
        <v>10.416064190662425</v>
      </c>
      <c r="L14997" s="469">
        <f t="shared" si="1408"/>
        <v>1.6064190662424593E-2</v>
      </c>
    </row>
    <row r="14998" spans="1:12">
      <c r="A14998" s="98" t="str">
        <f t="shared" si="1404"/>
        <v>D800-120</v>
      </c>
      <c r="B14998" s="98">
        <f t="shared" si="1401"/>
        <v>18</v>
      </c>
      <c r="C14998" s="98">
        <f t="shared" si="1402"/>
        <v>6</v>
      </c>
      <c r="D14998" s="98">
        <f t="shared" si="1405"/>
        <v>222</v>
      </c>
      <c r="E14998" s="98">
        <f t="shared" si="1406"/>
        <v>37</v>
      </c>
      <c r="F14998" s="397">
        <f>F14997+(E14998-E14997)*(F15000-F14997)/(E15000-E14997)</f>
        <v>4.5492333333333335</v>
      </c>
      <c r="G14998" s="98">
        <v>15</v>
      </c>
      <c r="H14998" s="491">
        <f>H14997+(E14998-E14997)*(H15000-H14997)/(E15000-E14997)</f>
        <v>0.43498799999999999</v>
      </c>
      <c r="I14998" s="492">
        <f>I14997+(E14998-E14997)*(I15000-I14997)/(E15000-E14997)</f>
        <v>10.433333333333334</v>
      </c>
      <c r="J14998" s="397">
        <f>J14997+(E14998-E14997)*(J15000-J14997)/(E15000-E14997)</f>
        <v>0.38183333333333336</v>
      </c>
      <c r="K14998" s="469">
        <f t="shared" si="1407"/>
        <v>10.458296167557114</v>
      </c>
      <c r="L14998" s="469">
        <f t="shared" si="1408"/>
        <v>2.4962834223780206E-2</v>
      </c>
    </row>
    <row r="14999" spans="1:12">
      <c r="A14999" s="98" t="str">
        <f t="shared" si="1404"/>
        <v>D800-120</v>
      </c>
      <c r="B14999" s="98">
        <f t="shared" si="1401"/>
        <v>18</v>
      </c>
      <c r="C14999" s="98">
        <f t="shared" si="1402"/>
        <v>6</v>
      </c>
      <c r="D14999" s="98">
        <f t="shared" si="1405"/>
        <v>222</v>
      </c>
      <c r="E14999" s="98">
        <f t="shared" si="1406"/>
        <v>38</v>
      </c>
      <c r="F14999" s="397">
        <f>F14997+(E14999-E14997)*(F15000-F14997)/(E15000-E14997)</f>
        <v>4.5601666666666665</v>
      </c>
      <c r="G14999" s="98">
        <v>15</v>
      </c>
      <c r="H14999" s="491">
        <f>H14997+(E14999-E14997)*(H15000-H14997)/(E15000-E14997)</f>
        <v>0.43427399999999999</v>
      </c>
      <c r="I14999" s="492">
        <f>I14997+(E14999-E14997)*(I15000-I14997)/(E15000-E14997)</f>
        <v>10.466666666666667</v>
      </c>
      <c r="J14999" s="397">
        <f>J14997+(E14999-E14997)*(J15000-J14997)/(E15000-E14997)</f>
        <v>0.37966666666666665</v>
      </c>
      <c r="K14999" s="469">
        <f t="shared" si="1407"/>
        <v>10.500667013605849</v>
      </c>
      <c r="L14999" s="469">
        <f t="shared" si="1408"/>
        <v>3.400034693918208E-2</v>
      </c>
    </row>
    <row r="15000" spans="1:12">
      <c r="A15000" s="480" t="str">
        <f t="shared" si="1404"/>
        <v>D800-120</v>
      </c>
      <c r="B15000" s="480">
        <f t="shared" si="1401"/>
        <v>18</v>
      </c>
      <c r="C15000" s="480">
        <f t="shared" si="1402"/>
        <v>6</v>
      </c>
      <c r="D15000" s="480">
        <f t="shared" si="1405"/>
        <v>222</v>
      </c>
      <c r="E15000" s="480">
        <f t="shared" si="1406"/>
        <v>39</v>
      </c>
      <c r="F15000" s="484">
        <v>4.5711000000000004</v>
      </c>
      <c r="G15000" s="480">
        <v>15</v>
      </c>
      <c r="H15000" s="482">
        <v>0.43356</v>
      </c>
      <c r="I15000" s="483">
        <v>10.5</v>
      </c>
      <c r="J15000" s="484">
        <v>0.3775</v>
      </c>
      <c r="K15000" s="469">
        <f t="shared" si="1407"/>
        <v>10.543177414890673</v>
      </c>
      <c r="L15000" s="469">
        <f t="shared" si="1408"/>
        <v>4.3177414890672949E-2</v>
      </c>
    </row>
    <row r="15001" spans="1:12">
      <c r="A15001" s="98" t="str">
        <f t="shared" si="1404"/>
        <v>D800-120</v>
      </c>
      <c r="B15001" s="98">
        <f t="shared" si="1401"/>
        <v>18</v>
      </c>
      <c r="C15001" s="98">
        <f t="shared" si="1402"/>
        <v>6</v>
      </c>
      <c r="D15001" s="98">
        <f t="shared" si="1405"/>
        <v>222</v>
      </c>
      <c r="E15001" s="98">
        <f t="shared" si="1406"/>
        <v>40</v>
      </c>
      <c r="F15001" s="397">
        <f>F15000+(E15001-E15000)*(F15003-F15000)/(E15003-E15000)</f>
        <v>4.5819333333333336</v>
      </c>
      <c r="G15001" s="98">
        <v>15</v>
      </c>
      <c r="H15001" s="491">
        <f>H15000+(E15001-E15000)*(H15003-H15000)/(E15003-E15000)</f>
        <v>0.43284800000000001</v>
      </c>
      <c r="I15001" s="492">
        <f>I15000+(E15001-E15000)*(I15003-I15000)/(E15003-E15000)</f>
        <v>10.566666666666666</v>
      </c>
      <c r="J15001" s="397">
        <f>J15000+(E15001-E15000)*(J15003-J15000)/(E15003-E15000)</f>
        <v>0.37533333333333335</v>
      </c>
      <c r="K15001" s="469">
        <f t="shared" si="1407"/>
        <v>10.585548121588488</v>
      </c>
      <c r="L15001" s="469">
        <f t="shared" si="1408"/>
        <v>1.8881454921821472E-2</v>
      </c>
    </row>
    <row r="15002" spans="1:12">
      <c r="A15002" s="98" t="str">
        <f t="shared" si="1404"/>
        <v>D800-120</v>
      </c>
      <c r="B15002" s="98">
        <f t="shared" si="1401"/>
        <v>18</v>
      </c>
      <c r="C15002" s="98">
        <f t="shared" si="1402"/>
        <v>6</v>
      </c>
      <c r="D15002" s="98">
        <f t="shared" si="1405"/>
        <v>222</v>
      </c>
      <c r="E15002" s="98">
        <f t="shared" si="1406"/>
        <v>41</v>
      </c>
      <c r="F15002" s="397">
        <f>F15000+(E15002-E15000)*(F15003-F15000)/(E15003-E15000)</f>
        <v>4.5927666666666669</v>
      </c>
      <c r="G15002" s="98">
        <v>15</v>
      </c>
      <c r="H15002" s="491">
        <f>H15000+(E15002-E15000)*(H15003-H15000)/(E15003-E15000)</f>
        <v>0.43213599999999996</v>
      </c>
      <c r="I15002" s="492">
        <f>I15000+(E15002-E15000)*(I15003-I15000)/(E15003-E15000)</f>
        <v>10.633333333333333</v>
      </c>
      <c r="J15002" s="397">
        <f>J15000+(E15002-E15000)*(J15003-J15000)/(E15003-E15000)</f>
        <v>0.37316666666666665</v>
      </c>
      <c r="K15002" s="469">
        <f t="shared" si="1407"/>
        <v>10.628058450734647</v>
      </c>
      <c r="L15002" s="469">
        <f t="shared" si="1408"/>
        <v>-5.2748825986856929E-3</v>
      </c>
    </row>
    <row r="15003" spans="1:12">
      <c r="A15003" s="480" t="str">
        <f t="shared" si="1404"/>
        <v>D800-120</v>
      </c>
      <c r="B15003" s="480">
        <f t="shared" si="1401"/>
        <v>18</v>
      </c>
      <c r="C15003" s="480">
        <f t="shared" si="1402"/>
        <v>6</v>
      </c>
      <c r="D15003" s="480">
        <f t="shared" si="1405"/>
        <v>222</v>
      </c>
      <c r="E15003" s="480">
        <f t="shared" si="1406"/>
        <v>42</v>
      </c>
      <c r="F15003" s="484">
        <v>4.6036000000000001</v>
      </c>
      <c r="G15003" s="480">
        <v>15</v>
      </c>
      <c r="H15003" s="482">
        <v>0.43142399999999997</v>
      </c>
      <c r="I15003" s="483">
        <v>10.7</v>
      </c>
      <c r="J15003" s="484">
        <v>0.371</v>
      </c>
      <c r="K15003" s="469">
        <f t="shared" si="1407"/>
        <v>10.670709093606291</v>
      </c>
      <c r="L15003" s="469">
        <f t="shared" si="1408"/>
        <v>-2.9290906393708127E-2</v>
      </c>
    </row>
    <row r="15004" spans="1:12">
      <c r="A15004" s="98" t="str">
        <f t="shared" si="1404"/>
        <v>D800-120</v>
      </c>
      <c r="B15004" s="98">
        <f t="shared" si="1401"/>
        <v>18</v>
      </c>
      <c r="C15004" s="98">
        <f t="shared" si="1402"/>
        <v>6</v>
      </c>
      <c r="D15004" s="98">
        <f t="shared" si="1405"/>
        <v>222</v>
      </c>
      <c r="E15004" s="98">
        <f t="shared" si="1406"/>
        <v>43</v>
      </c>
      <c r="F15004" s="397">
        <f>F15003+(E15004-E15003)*(F15006-F15003)/(E15006-E15003)</f>
        <v>4.6143666666666672</v>
      </c>
      <c r="G15004" s="98">
        <v>15</v>
      </c>
      <c r="H15004" s="491">
        <f>H15003+(E15004-E15003)*(H15006-H15003)/(E15006-E15003)</f>
        <v>0.43071299999999996</v>
      </c>
      <c r="I15004" s="492">
        <f>I15003+(E15004-E15003)*(I15006-I15003)/(E15006-E15003)</f>
        <v>10.733333333333333</v>
      </c>
      <c r="J15004" s="397">
        <f>J15003+(E15004-E15003)*(J15006-J15003)/(E15006-E15003)</f>
        <v>0.36880000000000002</v>
      </c>
      <c r="K15004" s="469">
        <f t="shared" si="1407"/>
        <v>10.713321090068485</v>
      </c>
      <c r="L15004" s="469">
        <f t="shared" si="1408"/>
        <v>-2.001224326484774E-2</v>
      </c>
    </row>
    <row r="15005" spans="1:12">
      <c r="A15005" s="98" t="str">
        <f t="shared" si="1404"/>
        <v>D800-120</v>
      </c>
      <c r="B15005" s="98">
        <f t="shared" si="1401"/>
        <v>18</v>
      </c>
      <c r="C15005" s="98">
        <f t="shared" si="1402"/>
        <v>6</v>
      </c>
      <c r="D15005" s="98">
        <f t="shared" si="1405"/>
        <v>222</v>
      </c>
      <c r="E15005" s="98">
        <f t="shared" si="1406"/>
        <v>44</v>
      </c>
      <c r="F15005" s="397">
        <f>F15003+(E15005-E15003)*(F15006-F15003)/(E15006-E15003)</f>
        <v>4.6251333333333333</v>
      </c>
      <c r="G15005" s="98">
        <v>15</v>
      </c>
      <c r="H15005" s="491">
        <f>H15003+(E15005-E15003)*(H15006-H15003)/(E15006-E15003)</f>
        <v>0.430002</v>
      </c>
      <c r="I15005" s="492">
        <f>I15003+(E15005-E15003)*(I15006-I15003)/(E15006-E15003)</f>
        <v>10.766666666666667</v>
      </c>
      <c r="J15005" s="397">
        <f>J15003+(E15005-E15003)*(J15006-J15003)/(E15006-E15003)</f>
        <v>0.36659999999999998</v>
      </c>
      <c r="K15005" s="469">
        <f t="shared" si="1407"/>
        <v>10.756074002756577</v>
      </c>
      <c r="L15005" s="469">
        <f t="shared" si="1408"/>
        <v>-1.0592663910090394E-2</v>
      </c>
    </row>
    <row r="15006" spans="1:12">
      <c r="A15006" s="480" t="str">
        <f t="shared" si="1404"/>
        <v>D800-120</v>
      </c>
      <c r="B15006" s="480">
        <f t="shared" si="1401"/>
        <v>18</v>
      </c>
      <c r="C15006" s="480">
        <f t="shared" si="1402"/>
        <v>6</v>
      </c>
      <c r="D15006" s="480">
        <f t="shared" ref="D15006:D15037" si="1409">D15005</f>
        <v>222</v>
      </c>
      <c r="E15006" s="480">
        <f t="shared" si="1406"/>
        <v>45</v>
      </c>
      <c r="F15006" s="484">
        <v>4.6359000000000004</v>
      </c>
      <c r="G15006" s="480">
        <v>15</v>
      </c>
      <c r="H15006" s="482">
        <v>0.42929099999999998</v>
      </c>
      <c r="I15006" s="483">
        <v>10.8</v>
      </c>
      <c r="J15006" s="484">
        <v>0.3644</v>
      </c>
      <c r="K15006" s="469">
        <f t="shared" si="1407"/>
        <v>10.798968531835051</v>
      </c>
      <c r="L15006" s="469">
        <f t="shared" si="1408"/>
        <v>-1.0314681649497004E-3</v>
      </c>
    </row>
    <row r="15007" spans="1:12">
      <c r="A15007" s="98" t="str">
        <f t="shared" si="1404"/>
        <v>D800-120</v>
      </c>
      <c r="B15007" s="98">
        <f t="shared" si="1401"/>
        <v>18</v>
      </c>
      <c r="C15007" s="98">
        <f t="shared" si="1402"/>
        <v>6</v>
      </c>
      <c r="D15007" s="98">
        <f t="shared" si="1409"/>
        <v>222</v>
      </c>
      <c r="E15007" s="98">
        <f t="shared" si="1406"/>
        <v>46</v>
      </c>
      <c r="F15007" s="397">
        <f>F15006+(E15007-E15006)*(F15009-F15006)/(E15009-E15006)</f>
        <v>4.6466000000000003</v>
      </c>
      <c r="G15007" s="98">
        <v>15</v>
      </c>
      <c r="H15007" s="491">
        <f>H15006+(E15007-E15006)*(H15009-H15006)/(E15009-E15006)</f>
        <v>0.42858166666666664</v>
      </c>
      <c r="I15007" s="492">
        <f>I15006+(E15007-E15006)*(I15009-I15006)/(E15009-E15006)</f>
        <v>10.833333333333334</v>
      </c>
      <c r="J15007" s="397">
        <f>J15006+(E15007-E15006)*(J15009-J15006)/(E15009-E15006)</f>
        <v>0.36223333333333335</v>
      </c>
      <c r="K15007" s="469">
        <f t="shared" si="1407"/>
        <v>10.841807667927934</v>
      </c>
      <c r="L15007" s="469">
        <f t="shared" si="1408"/>
        <v>8.4743345946005633E-3</v>
      </c>
    </row>
    <row r="15008" spans="1:12">
      <c r="A15008" s="98" t="str">
        <f t="shared" si="1404"/>
        <v>D800-120</v>
      </c>
      <c r="B15008" s="98">
        <f t="shared" si="1401"/>
        <v>18</v>
      </c>
      <c r="C15008" s="98">
        <f t="shared" si="1402"/>
        <v>6</v>
      </c>
      <c r="D15008" s="98">
        <f t="shared" si="1409"/>
        <v>222</v>
      </c>
      <c r="E15008" s="98">
        <f t="shared" si="1406"/>
        <v>47</v>
      </c>
      <c r="F15008" s="397">
        <f>F15006+(E15008-E15006)*(F15009-F15006)/(E15009-E15006)</f>
        <v>4.6573000000000002</v>
      </c>
      <c r="G15008" s="98">
        <v>15</v>
      </c>
      <c r="H15008" s="491">
        <f>H15006+(E15008-E15006)*(H15009-H15006)/(E15009-E15006)</f>
        <v>0.42787233333333335</v>
      </c>
      <c r="I15008" s="492">
        <f>I15006+(E15008-E15006)*(I15009-I15006)/(E15009-E15006)</f>
        <v>10.866666666666667</v>
      </c>
      <c r="J15008" s="397">
        <f>J15006+(E15008-E15006)*(J15009-J15006)/(E15009-E15006)</f>
        <v>0.36006666666666665</v>
      </c>
      <c r="K15008" s="469">
        <f t="shared" si="1407"/>
        <v>10.884788842777869</v>
      </c>
      <c r="L15008" s="469">
        <f t="shared" si="1408"/>
        <v>1.8122176111202037E-2</v>
      </c>
    </row>
    <row r="15009" spans="1:12">
      <c r="A15009" s="480" t="str">
        <f t="shared" si="1404"/>
        <v>D800-120</v>
      </c>
      <c r="B15009" s="480">
        <f t="shared" si="1401"/>
        <v>18</v>
      </c>
      <c r="C15009" s="480">
        <f t="shared" si="1402"/>
        <v>6</v>
      </c>
      <c r="D15009" s="480">
        <f t="shared" si="1409"/>
        <v>222</v>
      </c>
      <c r="E15009" s="480">
        <f t="shared" si="1406"/>
        <v>48</v>
      </c>
      <c r="F15009" s="484">
        <v>4.6680000000000001</v>
      </c>
      <c r="G15009" s="480">
        <v>15</v>
      </c>
      <c r="H15009" s="482">
        <v>0.42716300000000001</v>
      </c>
      <c r="I15009" s="483">
        <v>10.9</v>
      </c>
      <c r="J15009" s="484">
        <v>0.3579</v>
      </c>
      <c r="K15009" s="469">
        <f t="shared" si="1407"/>
        <v>10.927912763980027</v>
      </c>
      <c r="L15009" s="469">
        <f t="shared" si="1408"/>
        <v>2.7912763980026511E-2</v>
      </c>
    </row>
    <row r="15010" spans="1:12">
      <c r="A15010" s="98" t="str">
        <f t="shared" si="1404"/>
        <v>D800-120</v>
      </c>
      <c r="B15010" s="98">
        <f t="shared" si="1401"/>
        <v>18</v>
      </c>
      <c r="C15010" s="98">
        <f t="shared" si="1402"/>
        <v>6</v>
      </c>
      <c r="D15010" s="98">
        <f t="shared" si="1409"/>
        <v>222</v>
      </c>
      <c r="E15010" s="98">
        <f t="shared" si="1406"/>
        <v>49</v>
      </c>
      <c r="F15010" s="397">
        <f>F15009+(E15010-E15009)*(F15012-F15009)/(E15012-E15009)</f>
        <v>4.6786333333333339</v>
      </c>
      <c r="G15010" s="98">
        <v>15</v>
      </c>
      <c r="H15010" s="491">
        <f>H15009+(E15010-E15009)*(H15012-H15009)/(E15012-E15009)</f>
        <v>0.426454</v>
      </c>
      <c r="I15010" s="492">
        <f>I15009+(E15010-E15009)*(I15012-I15009)/(E15012-E15009)</f>
        <v>10.966666666666667</v>
      </c>
      <c r="J15010" s="397">
        <f>J15009+(E15010-E15009)*(J15012-J15009)/(E15012-E15009)</f>
        <v>0.35573333333333335</v>
      </c>
      <c r="K15010" s="469">
        <f t="shared" si="1407"/>
        <v>10.971015240408892</v>
      </c>
      <c r="L15010" s="469">
        <f t="shared" si="1408"/>
        <v>4.3485737422255255E-3</v>
      </c>
    </row>
    <row r="15011" spans="1:12">
      <c r="A15011" s="98" t="str">
        <f t="shared" si="1404"/>
        <v>D800-120</v>
      </c>
      <c r="B15011" s="98">
        <f t="shared" si="1401"/>
        <v>18</v>
      </c>
      <c r="C15011" s="98">
        <f t="shared" si="1402"/>
        <v>6</v>
      </c>
      <c r="D15011" s="98">
        <f t="shared" si="1409"/>
        <v>222</v>
      </c>
      <c r="E15011" s="98">
        <f t="shared" si="1406"/>
        <v>50</v>
      </c>
      <c r="F15011" s="397">
        <f>F15009+(E15011-E15009)*(F15012-F15009)/(E15012-E15009)</f>
        <v>4.6892666666666667</v>
      </c>
      <c r="G15011" s="98">
        <v>15</v>
      </c>
      <c r="H15011" s="491">
        <f>H15009+(E15011-E15009)*(H15012-H15009)/(E15012-E15009)</f>
        <v>0.42574500000000004</v>
      </c>
      <c r="I15011" s="492">
        <f>I15009+(E15011-E15009)*(I15012-I15009)/(E15012-E15009)</f>
        <v>11.033333333333333</v>
      </c>
      <c r="J15011" s="397">
        <f>J15009+(E15011-E15009)*(J15012-J15009)/(E15012-E15009)</f>
        <v>0.35356666666666664</v>
      </c>
      <c r="K15011" s="469">
        <f t="shared" si="1407"/>
        <v>11.014261275333043</v>
      </c>
      <c r="L15011" s="469">
        <f t="shared" si="1408"/>
        <v>-1.9072058000290326E-2</v>
      </c>
    </row>
    <row r="15012" spans="1:12">
      <c r="A15012" s="480" t="str">
        <f t="shared" si="1404"/>
        <v>D800-120</v>
      </c>
      <c r="B15012" s="480">
        <f t="shared" si="1401"/>
        <v>18</v>
      </c>
      <c r="C15012" s="480">
        <f t="shared" si="1402"/>
        <v>6</v>
      </c>
      <c r="D15012" s="480">
        <f t="shared" si="1409"/>
        <v>222</v>
      </c>
      <c r="E15012" s="480">
        <f t="shared" si="1406"/>
        <v>51</v>
      </c>
      <c r="F15012" s="484">
        <v>4.6999000000000004</v>
      </c>
      <c r="G15012" s="480">
        <v>15</v>
      </c>
      <c r="H15012" s="482">
        <v>0.42503600000000002</v>
      </c>
      <c r="I15012" s="483">
        <v>11.1</v>
      </c>
      <c r="J15012" s="484">
        <v>0.35139999999999999</v>
      </c>
      <c r="K15012" s="469">
        <f t="shared" si="1407"/>
        <v>11.057651587159675</v>
      </c>
      <c r="L15012" s="469">
        <f t="shared" si="1408"/>
        <v>-4.2348412840324201E-2</v>
      </c>
    </row>
    <row r="15013" spans="1:12">
      <c r="A15013" s="98" t="str">
        <f t="shared" si="1404"/>
        <v>D800-120</v>
      </c>
      <c r="B15013" s="98">
        <f t="shared" si="1401"/>
        <v>18</v>
      </c>
      <c r="C15013" s="98">
        <f t="shared" si="1402"/>
        <v>6</v>
      </c>
      <c r="D15013" s="98">
        <f t="shared" si="1409"/>
        <v>222</v>
      </c>
      <c r="E15013" s="98">
        <f t="shared" si="1406"/>
        <v>52</v>
      </c>
      <c r="F15013" s="397">
        <f>F15012+(E15013-E15012)*(F15015-F15012)/(E15015-E15012)</f>
        <v>4.7104333333333335</v>
      </c>
      <c r="G15013" s="98">
        <v>15</v>
      </c>
      <c r="H15013" s="491">
        <f>H15012+(E15013-E15012)*(H15015-H15012)/(E15015-E15012)</f>
        <v>0.42432800000000004</v>
      </c>
      <c r="I15013" s="492">
        <f>I15012+(E15013-E15012)*(I15015-I15012)/(E15015-E15012)</f>
        <v>11.133333333333333</v>
      </c>
      <c r="J15013" s="397">
        <f>J15012+(E15013-E15012)*(J15015-J15012)/(E15015-E15012)</f>
        <v>0.34923333333333334</v>
      </c>
      <c r="K15013" s="469">
        <f t="shared" si="1407"/>
        <v>11.100925070542912</v>
      </c>
      <c r="L15013" s="469">
        <f t="shared" si="1408"/>
        <v>-3.240826279042075E-2</v>
      </c>
    </row>
    <row r="15014" spans="1:12">
      <c r="A15014" s="98" t="str">
        <f t="shared" si="1404"/>
        <v>D800-120</v>
      </c>
      <c r="B15014" s="98">
        <f t="shared" si="1401"/>
        <v>18</v>
      </c>
      <c r="C15014" s="98">
        <f t="shared" si="1402"/>
        <v>6</v>
      </c>
      <c r="D15014" s="98">
        <f t="shared" si="1409"/>
        <v>222</v>
      </c>
      <c r="E15014" s="98">
        <f t="shared" si="1406"/>
        <v>53</v>
      </c>
      <c r="F15014" s="397">
        <f>F15012+(E15014-E15012)*(F15015-F15012)/(E15015-E15012)</f>
        <v>4.7209666666666665</v>
      </c>
      <c r="G15014" s="98">
        <v>15</v>
      </c>
      <c r="H15014" s="491">
        <f>H15012+(E15014-E15012)*(H15015-H15012)/(E15015-E15012)</f>
        <v>0.42362</v>
      </c>
      <c r="I15014" s="492">
        <f>I15012+(E15014-E15012)*(I15015-I15012)/(E15015-E15012)</f>
        <v>11.166666666666666</v>
      </c>
      <c r="J15014" s="397">
        <f>J15012+(E15014-E15012)*(J15015-J15012)/(E15015-E15012)</f>
        <v>0.34706666666666663</v>
      </c>
      <c r="K15014" s="469">
        <f t="shared" si="1407"/>
        <v>11.144343200667265</v>
      </c>
      <c r="L15014" s="469">
        <f t="shared" si="1408"/>
        <v>-2.2323465999400938E-2</v>
      </c>
    </row>
    <row r="15015" spans="1:12">
      <c r="A15015" s="480" t="str">
        <f t="shared" si="1404"/>
        <v>D800-120</v>
      </c>
      <c r="B15015" s="480">
        <f t="shared" si="1401"/>
        <v>18</v>
      </c>
      <c r="C15015" s="480">
        <f t="shared" si="1402"/>
        <v>6</v>
      </c>
      <c r="D15015" s="480">
        <f t="shared" si="1409"/>
        <v>222</v>
      </c>
      <c r="E15015" s="480">
        <f t="shared" si="1406"/>
        <v>54</v>
      </c>
      <c r="F15015" s="484">
        <v>4.7314999999999996</v>
      </c>
      <c r="G15015" s="480">
        <v>15</v>
      </c>
      <c r="H15015" s="482">
        <v>0.42291200000000001</v>
      </c>
      <c r="I15015" s="483">
        <v>11.2</v>
      </c>
      <c r="J15015" s="484">
        <v>0.34489999999999998</v>
      </c>
      <c r="K15015" s="469">
        <f t="shared" si="1407"/>
        <v>11.187906703995155</v>
      </c>
      <c r="L15015" s="469">
        <f t="shared" si="1408"/>
        <v>-1.2093296004843879E-2</v>
      </c>
    </row>
    <row r="15016" spans="1:12">
      <c r="A15016" s="98" t="str">
        <f t="shared" si="1404"/>
        <v>D800-120</v>
      </c>
      <c r="B15016" s="98">
        <f t="shared" si="1401"/>
        <v>18</v>
      </c>
      <c r="C15016" s="98">
        <f t="shared" si="1402"/>
        <v>6</v>
      </c>
      <c r="D15016" s="98">
        <f t="shared" si="1409"/>
        <v>222</v>
      </c>
      <c r="E15016" s="98">
        <f t="shared" si="1406"/>
        <v>55</v>
      </c>
      <c r="F15016" s="397">
        <f>F15015+(E15016-E15015)*(F15018-F15015)/(E15018-E15015)</f>
        <v>4.7419666666666664</v>
      </c>
      <c r="G15016" s="98">
        <v>15</v>
      </c>
      <c r="H15016" s="491">
        <f>H15015+(E15016-E15015)*(H15018-H15015)/(E15018-E15015)</f>
        <v>0.42220433333333335</v>
      </c>
      <c r="I15016" s="492">
        <f>I15015+(E15016-E15015)*(I15018-I15015)/(E15018-E15015)</f>
        <v>11.233333333333333</v>
      </c>
      <c r="J15016" s="397">
        <f>J15015+(E15016-E15015)*(J15018-J15015)/(E15018-E15015)</f>
        <v>0.34273333333333333</v>
      </c>
      <c r="K15016" s="469">
        <f t="shared" si="1407"/>
        <v>11.231449542993794</v>
      </c>
      <c r="L15016" s="469">
        <f t="shared" si="1408"/>
        <v>-1.8837903395390043E-3</v>
      </c>
    </row>
    <row r="15017" spans="1:12">
      <c r="A15017" s="98" t="str">
        <f t="shared" si="1404"/>
        <v>D800-120</v>
      </c>
      <c r="B15017" s="98">
        <f t="shared" si="1401"/>
        <v>18</v>
      </c>
      <c r="C15017" s="98">
        <f t="shared" si="1402"/>
        <v>6</v>
      </c>
      <c r="D15017" s="98">
        <f t="shared" si="1409"/>
        <v>222</v>
      </c>
      <c r="E15017" s="98">
        <f t="shared" si="1406"/>
        <v>56</v>
      </c>
      <c r="F15017" s="397">
        <f>F15015+(E15017-E15015)*(F15018-F15015)/(E15018-E15015)</f>
        <v>4.7524333333333333</v>
      </c>
      <c r="G15017" s="98">
        <v>15</v>
      </c>
      <c r="H15017" s="491">
        <f>H15015+(E15017-E15015)*(H15018-H15015)/(E15018-E15015)</f>
        <v>0.42149666666666669</v>
      </c>
      <c r="I15017" s="492">
        <f>I15015+(E15017-E15015)*(I15018-I15015)/(E15018-E15015)</f>
        <v>11.266666666666667</v>
      </c>
      <c r="J15017" s="397">
        <f>J15015+(E15017-E15015)*(J15018-J15015)/(E15018-E15015)</f>
        <v>0.34056666666666663</v>
      </c>
      <c r="K15017" s="469">
        <f t="shared" si="1407"/>
        <v>11.275138593425016</v>
      </c>
      <c r="L15017" s="469">
        <f t="shared" si="1408"/>
        <v>8.4719267583484026E-3</v>
      </c>
    </row>
    <row r="15018" spans="1:12">
      <c r="A15018" s="480" t="str">
        <f t="shared" si="1404"/>
        <v>D800-120</v>
      </c>
      <c r="B15018" s="480">
        <f t="shared" ref="B15018:B15081" si="1410">INT(D15018/12)</f>
        <v>18</v>
      </c>
      <c r="C15018" s="480">
        <f t="shared" ref="C15018:C15081" si="1411">D15018-B15018*12</f>
        <v>6</v>
      </c>
      <c r="D15018" s="480">
        <f t="shared" si="1409"/>
        <v>222</v>
      </c>
      <c r="E15018" s="480">
        <f t="shared" si="1406"/>
        <v>57</v>
      </c>
      <c r="F15018" s="484">
        <v>4.7629000000000001</v>
      </c>
      <c r="G15018" s="480">
        <v>15</v>
      </c>
      <c r="H15018" s="482">
        <v>0.42078900000000002</v>
      </c>
      <c r="I15018" s="483">
        <v>11.3</v>
      </c>
      <c r="J15018" s="484">
        <v>0.33839999999999998</v>
      </c>
      <c r="K15018" s="469">
        <f t="shared" si="1407"/>
        <v>11.318974592967022</v>
      </c>
      <c r="L15018" s="469">
        <f t="shared" si="1408"/>
        <v>1.8974592967021309E-2</v>
      </c>
    </row>
    <row r="15019" spans="1:12">
      <c r="A15019" s="98" t="str">
        <f t="shared" si="1404"/>
        <v>D800-120</v>
      </c>
      <c r="B15019" s="98">
        <f t="shared" si="1410"/>
        <v>18</v>
      </c>
      <c r="C15019" s="98">
        <f t="shared" si="1411"/>
        <v>6</v>
      </c>
      <c r="D15019" s="98">
        <f t="shared" si="1409"/>
        <v>222</v>
      </c>
      <c r="E15019" s="98">
        <f t="shared" si="1406"/>
        <v>58</v>
      </c>
      <c r="F15019" s="397">
        <f>F15018+(E15019-E15018)*(F15021-F15018)/(E15021-E15018)</f>
        <v>4.7733333333333334</v>
      </c>
      <c r="G15019" s="98">
        <v>15</v>
      </c>
      <c r="H15019" s="491">
        <f>H15018+(E15019-E15018)*(H15021-H15018)/(E15021-E15018)</f>
        <v>0.42008166666666669</v>
      </c>
      <c r="I15019" s="492">
        <f>I15018+(E15019-E15018)*(I15021-I15018)/(E15021-E15018)</f>
        <v>11.366666666666667</v>
      </c>
      <c r="J15019" s="397">
        <f>J15018+(E15019-E15018)*(J15021-J15018)/(E15021-E15018)</f>
        <v>0.33623333333333333</v>
      </c>
      <c r="K15019" s="469">
        <f t="shared" si="1407"/>
        <v>11.362869918150835</v>
      </c>
      <c r="L15019" s="469">
        <f t="shared" si="1408"/>
        <v>-3.7967485158318937E-3</v>
      </c>
    </row>
    <row r="15020" spans="1:12">
      <c r="A15020" s="98" t="str">
        <f t="shared" si="1404"/>
        <v>D800-120</v>
      </c>
      <c r="B15020" s="98">
        <f t="shared" si="1410"/>
        <v>18</v>
      </c>
      <c r="C15020" s="98">
        <f t="shared" si="1411"/>
        <v>6</v>
      </c>
      <c r="D15020" s="98">
        <f t="shared" si="1409"/>
        <v>222</v>
      </c>
      <c r="E15020" s="98">
        <f t="shared" si="1406"/>
        <v>59</v>
      </c>
      <c r="F15020" s="397">
        <f>F15018+(E15020-E15018)*(F15021-F15018)/(E15021-E15018)</f>
        <v>4.7837666666666667</v>
      </c>
      <c r="G15020" s="98">
        <v>15</v>
      </c>
      <c r="H15020" s="491">
        <f>H15018+(E15020-E15018)*(H15021-H15018)/(E15021-E15018)</f>
        <v>0.41937433333333335</v>
      </c>
      <c r="I15020" s="492">
        <f>I15018+(E15020-E15018)*(I15021-I15018)/(E15021-E15018)</f>
        <v>11.433333333333334</v>
      </c>
      <c r="J15020" s="397">
        <f>J15018+(E15020-E15018)*(J15021-J15018)/(E15021-E15018)</f>
        <v>0.33406666666666662</v>
      </c>
      <c r="K15020" s="469">
        <f t="shared" si="1407"/>
        <v>11.406913314516943</v>
      </c>
      <c r="L15020" s="469">
        <f t="shared" si="1408"/>
        <v>-2.6420018816390112E-2</v>
      </c>
    </row>
    <row r="15021" spans="1:12">
      <c r="A15021" s="480" t="str">
        <f t="shared" si="1404"/>
        <v>D800-120</v>
      </c>
      <c r="B15021" s="480">
        <f t="shared" si="1410"/>
        <v>18</v>
      </c>
      <c r="C15021" s="480">
        <f t="shared" si="1411"/>
        <v>6</v>
      </c>
      <c r="D15021" s="480">
        <f t="shared" si="1409"/>
        <v>222</v>
      </c>
      <c r="E15021" s="480">
        <f t="shared" si="1406"/>
        <v>60</v>
      </c>
      <c r="F15021" s="484">
        <v>4.7942</v>
      </c>
      <c r="G15021" s="480">
        <v>15</v>
      </c>
      <c r="H15021" s="482">
        <v>0.41866700000000001</v>
      </c>
      <c r="I15021" s="483">
        <v>11.5</v>
      </c>
      <c r="J15021" s="484">
        <v>0.33189999999999997</v>
      </c>
      <c r="K15021" s="469">
        <f t="shared" si="1407"/>
        <v>11.451105532559289</v>
      </c>
      <c r="L15021" s="469">
        <f t="shared" si="1408"/>
        <v>-4.8894467440710798E-2</v>
      </c>
    </row>
    <row r="15022" spans="1:12">
      <c r="A15022" s="98" t="str">
        <f t="shared" si="1404"/>
        <v>D800-120</v>
      </c>
      <c r="B15022" s="98">
        <f t="shared" si="1410"/>
        <v>18</v>
      </c>
      <c r="C15022" s="98">
        <f t="shared" si="1411"/>
        <v>6</v>
      </c>
      <c r="D15022" s="98">
        <f t="shared" si="1409"/>
        <v>222</v>
      </c>
      <c r="E15022" s="98">
        <f t="shared" si="1406"/>
        <v>61</v>
      </c>
      <c r="F15022" s="397">
        <f>F15021+(E15022-E15021)*(F15024-F15021)/(E15024-E15021)</f>
        <v>4.8045333333333335</v>
      </c>
      <c r="G15022" s="98">
        <v>15</v>
      </c>
      <c r="H15022" s="491">
        <f>H15021+(E15022-E15021)*(H15024-H15021)/(E15024-E15021)</f>
        <v>0.41795933333333335</v>
      </c>
      <c r="I15022" s="492">
        <f>I15021+(E15022-E15021)*(I15024-I15021)/(E15024-E15021)</f>
        <v>11.533333333333333</v>
      </c>
      <c r="J15022" s="397">
        <f>J15021+(E15022-E15021)*(J15024-J15021)/(E15024-E15021)</f>
        <v>0.32973333333333332</v>
      </c>
      <c r="K15022" s="469">
        <f t="shared" si="1407"/>
        <v>11.495217238040702</v>
      </c>
      <c r="L15022" s="469">
        <f t="shared" si="1408"/>
        <v>-3.8116095292631158E-2</v>
      </c>
    </row>
    <row r="15023" spans="1:12">
      <c r="A15023" s="98" t="str">
        <f t="shared" si="1404"/>
        <v>D800-120</v>
      </c>
      <c r="B15023" s="98">
        <f t="shared" si="1410"/>
        <v>18</v>
      </c>
      <c r="C15023" s="98">
        <f t="shared" si="1411"/>
        <v>6</v>
      </c>
      <c r="D15023" s="98">
        <f t="shared" si="1409"/>
        <v>222</v>
      </c>
      <c r="E15023" s="98">
        <f t="shared" si="1406"/>
        <v>62</v>
      </c>
      <c r="F15023" s="397">
        <f>F15021+(E15023-E15021)*(F15024-F15021)/(E15024-E15021)</f>
        <v>4.8148666666666662</v>
      </c>
      <c r="G15023" s="98">
        <v>15</v>
      </c>
      <c r="H15023" s="491">
        <f>H15021+(E15023-E15021)*(H15024-H15021)/(E15024-E15021)</f>
        <v>0.41725166666666669</v>
      </c>
      <c r="I15023" s="492">
        <f>I15021+(E15023-E15021)*(I15024-I15021)/(E15024-E15021)</f>
        <v>11.566666666666666</v>
      </c>
      <c r="J15023" s="397">
        <f>J15021+(E15023-E15021)*(J15024-J15021)/(E15024-E15021)</f>
        <v>0.32756666666666667</v>
      </c>
      <c r="K15023" s="469">
        <f t="shared" si="1407"/>
        <v>11.539478572084791</v>
      </c>
      <c r="L15023" s="469">
        <f t="shared" si="1408"/>
        <v>-2.7188094581875433E-2</v>
      </c>
    </row>
    <row r="15024" spans="1:12">
      <c r="A15024" s="480" t="str">
        <f t="shared" si="1404"/>
        <v>D800-120</v>
      </c>
      <c r="B15024" s="480">
        <f t="shared" si="1410"/>
        <v>18</v>
      </c>
      <c r="C15024" s="480">
        <f t="shared" si="1411"/>
        <v>6</v>
      </c>
      <c r="D15024" s="480">
        <f t="shared" si="1409"/>
        <v>222</v>
      </c>
      <c r="E15024" s="480">
        <f t="shared" si="1406"/>
        <v>63</v>
      </c>
      <c r="F15024" s="484">
        <v>4.8251999999999997</v>
      </c>
      <c r="G15024" s="480">
        <v>15</v>
      </c>
      <c r="H15024" s="482">
        <v>0.41654400000000003</v>
      </c>
      <c r="I15024" s="483">
        <v>11.6</v>
      </c>
      <c r="J15024" s="484">
        <v>0.32540000000000002</v>
      </c>
      <c r="K15024" s="469">
        <f t="shared" si="1407"/>
        <v>11.583890297303524</v>
      </c>
      <c r="L15024" s="469">
        <f t="shared" si="1408"/>
        <v>-1.6109702696475381E-2</v>
      </c>
    </row>
    <row r="15025" spans="1:12">
      <c r="A15025" s="98" t="str">
        <f t="shared" si="1404"/>
        <v>D800-120</v>
      </c>
      <c r="B15025" s="98">
        <f t="shared" si="1410"/>
        <v>18</v>
      </c>
      <c r="C15025" s="98">
        <f t="shared" si="1411"/>
        <v>6</v>
      </c>
      <c r="D15025" s="98">
        <f t="shared" si="1409"/>
        <v>222</v>
      </c>
      <c r="E15025" s="98">
        <f t="shared" si="1406"/>
        <v>64</v>
      </c>
      <c r="F15025" s="397">
        <f>F15024+(E15025-E15024)*(F15027-F15024)/(E15027-E15024)</f>
        <v>4.8354666666666661</v>
      </c>
      <c r="G15025" s="98">
        <v>15</v>
      </c>
      <c r="H15025" s="491">
        <f>H15024+(E15025-E15024)*(H15027-H15024)/(E15027-E15024)</f>
        <v>0.41583633333333336</v>
      </c>
      <c r="I15025" s="492">
        <f>I15024+(E15025-E15024)*(I15027-I15024)/(E15027-E15024)</f>
        <v>11.633333333333333</v>
      </c>
      <c r="J15025" s="397">
        <f>J15024+(E15025-E15024)*(J15027-J15024)/(E15027-E15024)</f>
        <v>0.32323333333333337</v>
      </c>
      <c r="K15025" s="469">
        <f t="shared" si="1407"/>
        <v>11.628292862015423</v>
      </c>
      <c r="L15025" s="469">
        <f t="shared" si="1408"/>
        <v>-5.040471317910189E-3</v>
      </c>
    </row>
    <row r="15026" spans="1:12">
      <c r="A15026" s="98" t="str">
        <f t="shared" si="1404"/>
        <v>D800-120</v>
      </c>
      <c r="B15026" s="98">
        <f t="shared" si="1410"/>
        <v>18</v>
      </c>
      <c r="C15026" s="98">
        <f t="shared" si="1411"/>
        <v>6</v>
      </c>
      <c r="D15026" s="98">
        <f t="shared" si="1409"/>
        <v>222</v>
      </c>
      <c r="E15026" s="98">
        <f t="shared" si="1406"/>
        <v>65</v>
      </c>
      <c r="F15026" s="397">
        <f>F15024+(E15026-E15024)*(F15027-F15024)/(E15027-E15024)</f>
        <v>4.8457333333333334</v>
      </c>
      <c r="G15026" s="98">
        <v>15</v>
      </c>
      <c r="H15026" s="491">
        <f>H15024+(E15026-E15024)*(H15027-H15024)/(E15027-E15024)</f>
        <v>0.41512866666666665</v>
      </c>
      <c r="I15026" s="492">
        <f>I15024+(E15026-E15024)*(I15027-I15024)/(E15027-E15024)</f>
        <v>11.666666666666666</v>
      </c>
      <c r="J15026" s="397">
        <f>J15024+(E15026-E15024)*(J15027-J15024)/(E15027-E15024)</f>
        <v>0.32106666666666667</v>
      </c>
      <c r="K15026" s="469">
        <f t="shared" si="1407"/>
        <v>11.67284681215302</v>
      </c>
      <c r="L15026" s="469">
        <f t="shared" si="1408"/>
        <v>6.1801454863541494E-3</v>
      </c>
    </row>
    <row r="15027" spans="1:12">
      <c r="A15027" s="480" t="str">
        <f t="shared" si="1404"/>
        <v>D800-120</v>
      </c>
      <c r="B15027" s="480">
        <f t="shared" si="1410"/>
        <v>18</v>
      </c>
      <c r="C15027" s="480">
        <f t="shared" si="1411"/>
        <v>6</v>
      </c>
      <c r="D15027" s="480">
        <f t="shared" si="1409"/>
        <v>222</v>
      </c>
      <c r="E15027" s="480">
        <f t="shared" si="1406"/>
        <v>66</v>
      </c>
      <c r="F15027" s="484">
        <v>4.8559999999999999</v>
      </c>
      <c r="G15027" s="480">
        <v>15</v>
      </c>
      <c r="H15027" s="482">
        <v>0.41442099999999998</v>
      </c>
      <c r="I15027" s="483">
        <v>11.7</v>
      </c>
      <c r="J15027" s="484">
        <v>0.31890000000000002</v>
      </c>
      <c r="K15027" s="469">
        <f t="shared" si="1407"/>
        <v>11.717552923235068</v>
      </c>
      <c r="L15027" s="469">
        <f t="shared" si="1408"/>
        <v>1.7552923235069073E-2</v>
      </c>
    </row>
    <row r="15028" spans="1:12">
      <c r="A15028" s="98" t="str">
        <f t="shared" si="1404"/>
        <v>D800-120</v>
      </c>
      <c r="B15028" s="98">
        <f t="shared" si="1410"/>
        <v>18</v>
      </c>
      <c r="C15028" s="98">
        <f t="shared" si="1411"/>
        <v>6</v>
      </c>
      <c r="D15028" s="98">
        <f t="shared" si="1409"/>
        <v>222</v>
      </c>
      <c r="E15028" s="98">
        <f t="shared" si="1406"/>
        <v>67</v>
      </c>
      <c r="F15028" s="397">
        <f>F15027+(E15028-E15027)*(F15030-F15027)/(E15030-E15027)</f>
        <v>4.8662000000000001</v>
      </c>
      <c r="G15028" s="98">
        <v>15</v>
      </c>
      <c r="H15028" s="491">
        <f>H15027+(E15028-E15027)*(H15030-H15027)/(E15030-E15027)</f>
        <v>0.413713</v>
      </c>
      <c r="I15028" s="492">
        <f>I15027+(E15028-E15027)*(I15030-I15027)/(E15030-E15027)</f>
        <v>11.766666666666666</v>
      </c>
      <c r="J15028" s="397">
        <f>J15027+(E15028-E15027)*(J15030-J15027)/(E15030-E15027)</f>
        <v>0.31673333333333337</v>
      </c>
      <c r="K15028" s="469">
        <f t="shared" si="1407"/>
        <v>11.76226031089185</v>
      </c>
      <c r="L15028" s="469">
        <f t="shared" si="1408"/>
        <v>-4.4063557748152959E-3</v>
      </c>
    </row>
    <row r="15029" spans="1:12">
      <c r="A15029" s="98" t="str">
        <f t="shared" si="1404"/>
        <v>D800-120</v>
      </c>
      <c r="B15029" s="98">
        <f t="shared" si="1410"/>
        <v>18</v>
      </c>
      <c r="C15029" s="98">
        <f t="shared" si="1411"/>
        <v>6</v>
      </c>
      <c r="D15029" s="98">
        <f t="shared" si="1409"/>
        <v>222</v>
      </c>
      <c r="E15029" s="98">
        <f t="shared" si="1406"/>
        <v>68</v>
      </c>
      <c r="F15029" s="397">
        <f>F15027+(E15029-E15027)*(F15030-F15027)/(E15030-E15027)</f>
        <v>4.8763999999999994</v>
      </c>
      <c r="G15029" s="98">
        <v>15</v>
      </c>
      <c r="H15029" s="491">
        <f>H15027+(E15029-E15027)*(H15030-H15027)/(E15030-E15027)</f>
        <v>0.41300500000000001</v>
      </c>
      <c r="I15029" s="492">
        <f>I15027+(E15029-E15027)*(I15030-I15027)/(E15030-E15027)</f>
        <v>11.833333333333334</v>
      </c>
      <c r="J15029" s="397">
        <f>J15027+(E15029-E15027)*(J15030-J15027)/(E15030-E15027)</f>
        <v>0.31456666666666666</v>
      </c>
      <c r="K15029" s="469">
        <f t="shared" si="1407"/>
        <v>11.8071209791649</v>
      </c>
      <c r="L15029" s="469">
        <f t="shared" si="1408"/>
        <v>-2.621235416843426E-2</v>
      </c>
    </row>
    <row r="15030" spans="1:12">
      <c r="A15030" s="480" t="str">
        <f t="shared" si="1404"/>
        <v>D800-120</v>
      </c>
      <c r="B15030" s="480">
        <f t="shared" si="1410"/>
        <v>18</v>
      </c>
      <c r="C15030" s="480">
        <f t="shared" si="1411"/>
        <v>6</v>
      </c>
      <c r="D15030" s="480">
        <f t="shared" si="1409"/>
        <v>222</v>
      </c>
      <c r="E15030" s="480">
        <f t="shared" si="1406"/>
        <v>69</v>
      </c>
      <c r="F15030" s="484">
        <v>4.8865999999999996</v>
      </c>
      <c r="G15030" s="480">
        <v>15</v>
      </c>
      <c r="H15030" s="482">
        <v>0.41229700000000002</v>
      </c>
      <c r="I15030" s="483">
        <v>11.9</v>
      </c>
      <c r="J15030" s="484">
        <v>0.31240000000000001</v>
      </c>
      <c r="K15030" s="469">
        <f t="shared" si="1407"/>
        <v>11.852135717698648</v>
      </c>
      <c r="L15030" s="469">
        <f t="shared" si="1408"/>
        <v>-4.7864282301352645E-2</v>
      </c>
    </row>
    <row r="15031" spans="1:12">
      <c r="A15031" s="98" t="str">
        <f t="shared" si="1404"/>
        <v>D800-120</v>
      </c>
      <c r="B15031" s="98">
        <f t="shared" si="1410"/>
        <v>18</v>
      </c>
      <c r="C15031" s="98">
        <f t="shared" si="1411"/>
        <v>6</v>
      </c>
      <c r="D15031" s="98">
        <f t="shared" si="1409"/>
        <v>222</v>
      </c>
      <c r="E15031" s="98">
        <f t="shared" si="1406"/>
        <v>70</v>
      </c>
      <c r="F15031" s="397">
        <f>F15030+(E15031-E15030)*(F15033-F15030)/(E15033-E15030)</f>
        <v>4.8967666666666663</v>
      </c>
      <c r="G15031" s="98">
        <v>15</v>
      </c>
      <c r="H15031" s="491">
        <f>H15030+(E15031-E15030)*(H15033-H15030)/(E15033-E15030)</f>
        <v>0.41158833333333333</v>
      </c>
      <c r="I15031" s="492">
        <f>I15030+(E15031-E15030)*(I15033-I15030)/(E15033-E15030)</f>
        <v>11.933333333333334</v>
      </c>
      <c r="J15031" s="397">
        <f>J15030+(E15031-E15030)*(J15033-J15030)/(E15033-E15030)</f>
        <v>0.31023333333333336</v>
      </c>
      <c r="K15031" s="469">
        <f t="shared" si="1407"/>
        <v>11.897243605058451</v>
      </c>
      <c r="L15031" s="469">
        <f t="shared" si="1408"/>
        <v>-3.608972827488266E-2</v>
      </c>
    </row>
    <row r="15032" spans="1:12">
      <c r="A15032" s="98" t="str">
        <f t="shared" si="1404"/>
        <v>D800-120</v>
      </c>
      <c r="B15032" s="98">
        <f t="shared" si="1410"/>
        <v>18</v>
      </c>
      <c r="C15032" s="98">
        <f t="shared" si="1411"/>
        <v>6</v>
      </c>
      <c r="D15032" s="98">
        <f t="shared" si="1409"/>
        <v>222</v>
      </c>
      <c r="E15032" s="98">
        <f t="shared" si="1406"/>
        <v>71</v>
      </c>
      <c r="F15032" s="397">
        <f>F15030+(E15032-E15030)*(F15033-F15030)/(E15033-E15030)</f>
        <v>4.9069333333333329</v>
      </c>
      <c r="G15032" s="98">
        <v>15</v>
      </c>
      <c r="H15032" s="491">
        <f>H15030+(E15032-E15030)*(H15033-H15030)/(E15033-E15030)</f>
        <v>0.4108796666666667</v>
      </c>
      <c r="I15032" s="492">
        <f>I15030+(E15032-E15030)*(I15033-I15030)/(E15033-E15030)</f>
        <v>11.966666666666667</v>
      </c>
      <c r="J15032" s="397">
        <f>J15030+(E15032-E15030)*(J15033-J15030)/(E15033-E15030)</f>
        <v>0.30806666666666666</v>
      </c>
      <c r="K15032" s="469">
        <f t="shared" si="1407"/>
        <v>11.942507092506402</v>
      </c>
      <c r="L15032" s="469">
        <f t="shared" si="1408"/>
        <v>-2.4159574160265151E-2</v>
      </c>
    </row>
    <row r="15033" spans="1:12">
      <c r="A15033" s="480" t="str">
        <f t="shared" si="1404"/>
        <v>D800-120</v>
      </c>
      <c r="B15033" s="480">
        <f t="shared" si="1410"/>
        <v>18</v>
      </c>
      <c r="C15033" s="480">
        <f t="shared" si="1411"/>
        <v>6</v>
      </c>
      <c r="D15033" s="480">
        <f t="shared" si="1409"/>
        <v>222</v>
      </c>
      <c r="E15033" s="480">
        <f t="shared" si="1406"/>
        <v>72</v>
      </c>
      <c r="F15033" s="484">
        <v>4.9170999999999996</v>
      </c>
      <c r="G15033" s="480">
        <v>15</v>
      </c>
      <c r="H15033" s="482">
        <v>0.41017100000000001</v>
      </c>
      <c r="I15033" s="483">
        <v>12</v>
      </c>
      <c r="J15033" s="484">
        <v>0.30590000000000001</v>
      </c>
      <c r="K15033" s="469">
        <f t="shared" si="1407"/>
        <v>11.98792698654951</v>
      </c>
      <c r="L15033" s="469">
        <f t="shared" si="1408"/>
        <v>-1.2073013450489611E-2</v>
      </c>
    </row>
    <row r="15034" spans="1:12">
      <c r="A15034" s="98" t="str">
        <f t="shared" si="1404"/>
        <v>D800-120</v>
      </c>
      <c r="B15034" s="98">
        <f t="shared" si="1410"/>
        <v>18</v>
      </c>
      <c r="C15034" s="98">
        <f t="shared" si="1411"/>
        <v>6</v>
      </c>
      <c r="D15034" s="98">
        <f t="shared" si="1409"/>
        <v>222</v>
      </c>
      <c r="E15034" s="98">
        <f t="shared" si="1406"/>
        <v>73</v>
      </c>
      <c r="F15034" s="397">
        <f>F15033+(E15034-E15033)*(F15036-F15033)/(E15036-E15033)</f>
        <v>4.9271666666666665</v>
      </c>
      <c r="G15034" s="98">
        <v>15</v>
      </c>
      <c r="H15034" s="491">
        <f>H15033+(E15034-E15033)*(H15036-H15033)/(E15036-E15033)</f>
        <v>0.40946133333333334</v>
      </c>
      <c r="I15034" s="492">
        <f>I15033+(E15034-E15033)*(I15036-I15033)/(E15036-E15033)</f>
        <v>12.033333333333333</v>
      </c>
      <c r="J15034" s="397">
        <f>J15033+(E15034-E15033)*(J15036-J15033)/(E15036-E15033)</f>
        <v>0.30373333333333336</v>
      </c>
      <c r="K15034" s="469">
        <f t="shared" si="1407"/>
        <v>12.033289264594783</v>
      </c>
      <c r="L15034" s="469">
        <f t="shared" si="1408"/>
        <v>-4.4068738549896125E-5</v>
      </c>
    </row>
    <row r="15035" spans="1:12">
      <c r="A15035" s="98" t="str">
        <f t="shared" si="1404"/>
        <v>D800-120</v>
      </c>
      <c r="B15035" s="98">
        <f t="shared" si="1410"/>
        <v>18</v>
      </c>
      <c r="C15035" s="98">
        <f t="shared" si="1411"/>
        <v>6</v>
      </c>
      <c r="D15035" s="98">
        <f t="shared" si="1409"/>
        <v>222</v>
      </c>
      <c r="E15035" s="98">
        <f t="shared" si="1406"/>
        <v>74</v>
      </c>
      <c r="F15035" s="397">
        <f>F15033+(E15035-E15033)*(F15036-F15033)/(E15036-E15033)</f>
        <v>4.9372333333333334</v>
      </c>
      <c r="G15035" s="98">
        <v>15</v>
      </c>
      <c r="H15035" s="491">
        <f>H15033+(E15035-E15033)*(H15036-H15033)/(E15036-E15033)</f>
        <v>0.40875166666666668</v>
      </c>
      <c r="I15035" s="492">
        <f>I15033+(E15035-E15033)*(I15036-I15033)/(E15036-E15033)</f>
        <v>12.066666666666666</v>
      </c>
      <c r="J15035" s="397">
        <f>J15033+(E15035-E15033)*(J15036-J15033)/(E15036-E15033)</f>
        <v>0.30156666666666665</v>
      </c>
      <c r="K15035" s="469">
        <f t="shared" si="1407"/>
        <v>12.078809056843804</v>
      </c>
      <c r="L15035" s="469">
        <f t="shared" si="1408"/>
        <v>1.2142390177137585E-2</v>
      </c>
    </row>
    <row r="15036" spans="1:12">
      <c r="A15036" s="480" t="str">
        <f t="shared" si="1404"/>
        <v>D800-120</v>
      </c>
      <c r="B15036" s="480">
        <f t="shared" si="1410"/>
        <v>18</v>
      </c>
      <c r="C15036" s="480">
        <f t="shared" si="1411"/>
        <v>6</v>
      </c>
      <c r="D15036" s="480">
        <f t="shared" si="1409"/>
        <v>222</v>
      </c>
      <c r="E15036" s="480">
        <f t="shared" si="1406"/>
        <v>75</v>
      </c>
      <c r="F15036" s="484">
        <v>4.9473000000000003</v>
      </c>
      <c r="G15036" s="480">
        <v>15</v>
      </c>
      <c r="H15036" s="482">
        <v>0.40804200000000002</v>
      </c>
      <c r="I15036" s="483">
        <v>12.1</v>
      </c>
      <c r="J15036" s="484">
        <v>0.2994</v>
      </c>
      <c r="K15036" s="469">
        <f t="shared" si="1407"/>
        <v>12.124487185142707</v>
      </c>
      <c r="L15036" s="469">
        <f t="shared" si="1408"/>
        <v>2.4487185142707091E-2</v>
      </c>
    </row>
    <row r="15037" spans="1:12">
      <c r="A15037" s="98" t="str">
        <f t="shared" si="1404"/>
        <v>D800-120</v>
      </c>
      <c r="B15037" s="98">
        <f t="shared" si="1410"/>
        <v>18</v>
      </c>
      <c r="C15037" s="98">
        <f t="shared" si="1411"/>
        <v>6</v>
      </c>
      <c r="D15037" s="98">
        <f t="shared" si="1409"/>
        <v>222</v>
      </c>
      <c r="E15037" s="98">
        <f t="shared" si="1406"/>
        <v>76</v>
      </c>
      <c r="F15037" s="397">
        <f>F15036+(E15037-E15036)*(F15039-F15036)/(E15039-E15036)</f>
        <v>4.9573333333333336</v>
      </c>
      <c r="G15037" s="98">
        <v>15</v>
      </c>
      <c r="H15037" s="491">
        <f>H15036+(E15037-E15036)*(H15039-H15036)/(E15039-E15036)</f>
        <v>0.40733133333333332</v>
      </c>
      <c r="I15037" s="492">
        <f>I15036+(E15037-E15036)*(I15039-I15036)/(E15039-E15036)</f>
        <v>12.166666666666666</v>
      </c>
      <c r="J15037" s="397">
        <f>J15036+(E15037-E15036)*(J15039-J15036)/(E15039-E15036)</f>
        <v>0.29723333333333335</v>
      </c>
      <c r="K15037" s="469">
        <f t="shared" si="1407"/>
        <v>12.170272521796344</v>
      </c>
      <c r="L15037" s="469">
        <f t="shared" si="1408"/>
        <v>3.6058551296775931E-3</v>
      </c>
    </row>
    <row r="15038" spans="1:12">
      <c r="A15038" s="98" t="str">
        <f t="shared" ref="A15038:A15081" si="1412">A15037</f>
        <v>D800-120</v>
      </c>
      <c r="B15038" s="98">
        <f t="shared" si="1410"/>
        <v>18</v>
      </c>
      <c r="C15038" s="98">
        <f t="shared" si="1411"/>
        <v>6</v>
      </c>
      <c r="D15038" s="98">
        <f t="shared" ref="D15038:D15069" si="1413">D15037</f>
        <v>222</v>
      </c>
      <c r="E15038" s="98">
        <f t="shared" ref="E15038:E15081" si="1414">E15037+1</f>
        <v>77</v>
      </c>
      <c r="F15038" s="397">
        <f>F15036+(E15038-E15036)*(F15039-F15036)/(E15039-E15036)</f>
        <v>4.9673666666666669</v>
      </c>
      <c r="G15038" s="98">
        <v>15</v>
      </c>
      <c r="H15038" s="491">
        <f>H15036+(E15038-E15036)*(H15039-H15036)/(E15039-E15036)</f>
        <v>0.40662066666666669</v>
      </c>
      <c r="I15038" s="492">
        <f>I15036+(E15038-E15036)*(I15039-I15036)/(E15039-E15036)</f>
        <v>12.233333333333334</v>
      </c>
      <c r="J15038" s="397">
        <f>J15036+(E15038-E15036)*(J15039-J15036)/(E15039-E15036)</f>
        <v>0.29506666666666664</v>
      </c>
      <c r="K15038" s="469">
        <f t="shared" si="1407"/>
        <v>12.216217900057547</v>
      </c>
      <c r="L15038" s="469">
        <f t="shared" si="1408"/>
        <v>-1.711543327578724E-2</v>
      </c>
    </row>
    <row r="15039" spans="1:12">
      <c r="A15039" s="480" t="str">
        <f t="shared" si="1412"/>
        <v>D800-120</v>
      </c>
      <c r="B15039" s="480">
        <f t="shared" si="1410"/>
        <v>18</v>
      </c>
      <c r="C15039" s="480">
        <f t="shared" si="1411"/>
        <v>6</v>
      </c>
      <c r="D15039" s="480">
        <f t="shared" si="1413"/>
        <v>222</v>
      </c>
      <c r="E15039" s="480">
        <f t="shared" si="1414"/>
        <v>78</v>
      </c>
      <c r="F15039" s="484">
        <v>4.9774000000000003</v>
      </c>
      <c r="G15039" s="480">
        <v>15</v>
      </c>
      <c r="H15039" s="482">
        <v>0.40590999999999999</v>
      </c>
      <c r="I15039" s="483">
        <v>12.3</v>
      </c>
      <c r="J15039" s="484">
        <v>0.29289999999999999</v>
      </c>
      <c r="K15039" s="469">
        <f t="shared" si="1407"/>
        <v>12.262324160528197</v>
      </c>
      <c r="L15039" s="469">
        <f t="shared" si="1408"/>
        <v>-3.7675839471804196E-2</v>
      </c>
    </row>
    <row r="15040" spans="1:12">
      <c r="A15040" s="98" t="str">
        <f t="shared" si="1412"/>
        <v>D800-120</v>
      </c>
      <c r="B15040" s="98">
        <f t="shared" si="1410"/>
        <v>18</v>
      </c>
      <c r="C15040" s="98">
        <f t="shared" si="1411"/>
        <v>6</v>
      </c>
      <c r="D15040" s="98">
        <f t="shared" si="1413"/>
        <v>222</v>
      </c>
      <c r="E15040" s="98">
        <f t="shared" si="1414"/>
        <v>79</v>
      </c>
      <c r="F15040" s="397">
        <f>F15039+(E15040-E15039)*(F15042-F15039)/(E15042-E15039)</f>
        <v>4.9873666666666665</v>
      </c>
      <c r="G15040" s="98">
        <v>15</v>
      </c>
      <c r="H15040" s="491">
        <f>H15039+(E15040-E15039)*(H15042-H15039)/(E15042-E15039)</f>
        <v>0.405198</v>
      </c>
      <c r="I15040" s="492">
        <f>I15039+(E15040-E15039)*(I15042-I15039)/(E15042-E15039)</f>
        <v>12.333333333333334</v>
      </c>
      <c r="J15040" s="397">
        <f>J15039+(E15040-E15039)*(J15042-J15039)/(E15042-E15039)</f>
        <v>0.29070000000000001</v>
      </c>
      <c r="K15040" s="469">
        <f t="shared" si="1407"/>
        <v>12.308468123403044</v>
      </c>
      <c r="L15040" s="469">
        <f t="shared" si="1408"/>
        <v>-2.4865209930290177E-2</v>
      </c>
    </row>
    <row r="15041" spans="1:12">
      <c r="A15041" s="98" t="str">
        <f t="shared" si="1412"/>
        <v>D800-120</v>
      </c>
      <c r="B15041" s="98">
        <f t="shared" si="1410"/>
        <v>18</v>
      </c>
      <c r="C15041" s="98">
        <f t="shared" si="1411"/>
        <v>6</v>
      </c>
      <c r="D15041" s="98">
        <f t="shared" si="1413"/>
        <v>222</v>
      </c>
      <c r="E15041" s="98">
        <f t="shared" si="1414"/>
        <v>80</v>
      </c>
      <c r="F15041" s="397">
        <f>F15039+(E15041-E15039)*(F15042-F15039)/(E15042-E15039)</f>
        <v>4.9973333333333336</v>
      </c>
      <c r="G15041" s="98">
        <v>15</v>
      </c>
      <c r="H15041" s="491">
        <f>H15039+(E15041-E15039)*(H15042-H15039)/(E15042-E15039)</f>
        <v>0.40448600000000001</v>
      </c>
      <c r="I15041" s="492">
        <f>I15039+(E15041-E15039)*(I15042-I15039)/(E15042-E15039)</f>
        <v>12.366666666666667</v>
      </c>
      <c r="J15041" s="397">
        <f>J15039+(E15041-E15039)*(J15042-J15039)/(E15042-E15039)</f>
        <v>0.28849999999999998</v>
      </c>
      <c r="K15041" s="469">
        <f t="shared" si="1407"/>
        <v>12.354774536901978</v>
      </c>
      <c r="L15041" s="469">
        <f t="shared" si="1408"/>
        <v>-1.189212976468923E-2</v>
      </c>
    </row>
    <row r="15042" spans="1:12">
      <c r="A15042" s="480" t="str">
        <f t="shared" si="1412"/>
        <v>D800-120</v>
      </c>
      <c r="B15042" s="480">
        <f t="shared" si="1410"/>
        <v>18</v>
      </c>
      <c r="C15042" s="480">
        <f t="shared" si="1411"/>
        <v>6</v>
      </c>
      <c r="D15042" s="480">
        <f t="shared" si="1413"/>
        <v>222</v>
      </c>
      <c r="E15042" s="480">
        <f t="shared" si="1414"/>
        <v>81</v>
      </c>
      <c r="F15042" s="484">
        <v>5.0072999999999999</v>
      </c>
      <c r="G15042" s="480">
        <v>15</v>
      </c>
      <c r="H15042" s="482">
        <v>0.40377400000000002</v>
      </c>
      <c r="I15042" s="483">
        <v>12.4</v>
      </c>
      <c r="J15042" s="484">
        <v>0.2863</v>
      </c>
      <c r="K15042" s="469">
        <f t="shared" si="1407"/>
        <v>12.401244260403097</v>
      </c>
      <c r="L15042" s="469">
        <f t="shared" si="1408"/>
        <v>1.2442604030962201E-3</v>
      </c>
    </row>
    <row r="15043" spans="1:12">
      <c r="A15043" s="98" t="str">
        <f t="shared" si="1412"/>
        <v>D800-120</v>
      </c>
      <c r="B15043" s="98">
        <f t="shared" si="1410"/>
        <v>18</v>
      </c>
      <c r="C15043" s="98">
        <f t="shared" si="1411"/>
        <v>6</v>
      </c>
      <c r="D15043" s="98">
        <f t="shared" si="1413"/>
        <v>222</v>
      </c>
      <c r="E15043" s="98">
        <f t="shared" si="1414"/>
        <v>82</v>
      </c>
      <c r="F15043" s="397">
        <f>F15042+(E15043-E15042)*(F15045-F15042)/(E15045-E15042)</f>
        <v>5.0171999999999999</v>
      </c>
      <c r="G15043" s="98">
        <v>15</v>
      </c>
      <c r="H15043" s="491">
        <f>H15042+(E15043-E15042)*(H15045-H15042)/(E15045-E15042)</f>
        <v>0.40306066666666668</v>
      </c>
      <c r="I15043" s="492">
        <f>I15042+(E15043-E15042)*(I15045-I15042)/(E15045-E15042)</f>
        <v>12.433333333333334</v>
      </c>
      <c r="J15043" s="397">
        <f>J15042+(E15043-E15042)*(J15045-J15042)/(E15045-E15042)</f>
        <v>0.28413333333333335</v>
      </c>
      <c r="K15043" s="469">
        <f t="shared" si="1407"/>
        <v>12.447753936132029</v>
      </c>
      <c r="L15043" s="469">
        <f t="shared" si="1408"/>
        <v>1.4420602798695725E-2</v>
      </c>
    </row>
    <row r="15044" spans="1:12">
      <c r="A15044" s="98" t="str">
        <f t="shared" si="1412"/>
        <v>D800-120</v>
      </c>
      <c r="B15044" s="98">
        <f t="shared" si="1410"/>
        <v>18</v>
      </c>
      <c r="C15044" s="98">
        <f t="shared" si="1411"/>
        <v>6</v>
      </c>
      <c r="D15044" s="98">
        <f t="shared" si="1413"/>
        <v>222</v>
      </c>
      <c r="E15044" s="98">
        <f t="shared" si="1414"/>
        <v>83</v>
      </c>
      <c r="F15044" s="397">
        <f>F15042+(E15044-E15042)*(F15045-F15042)/(E15045-E15042)</f>
        <v>5.0270999999999999</v>
      </c>
      <c r="G15044" s="98">
        <v>15</v>
      </c>
      <c r="H15044" s="491">
        <f>H15042+(E15044-E15042)*(H15045-H15042)/(E15045-E15042)</f>
        <v>0.40234733333333333</v>
      </c>
      <c r="I15044" s="492">
        <f>I15042+(E15044-E15042)*(I15045-I15042)/(E15045-E15042)</f>
        <v>12.466666666666667</v>
      </c>
      <c r="J15044" s="397">
        <f>J15042+(E15044-E15042)*(J15045-J15042)/(E15045-E15042)</f>
        <v>0.28196666666666664</v>
      </c>
      <c r="K15044" s="469">
        <f t="shared" si="1407"/>
        <v>12.494428528584756</v>
      </c>
      <c r="L15044" s="469">
        <f t="shared" si="1408"/>
        <v>2.7761861918088826E-2</v>
      </c>
    </row>
    <row r="15045" spans="1:12">
      <c r="A15045" s="480" t="str">
        <f t="shared" si="1412"/>
        <v>D800-120</v>
      </c>
      <c r="B15045" s="480">
        <f t="shared" si="1410"/>
        <v>18</v>
      </c>
      <c r="C15045" s="480">
        <f t="shared" si="1411"/>
        <v>6</v>
      </c>
      <c r="D15045" s="480">
        <f t="shared" si="1413"/>
        <v>222</v>
      </c>
      <c r="E15045" s="480">
        <f t="shared" si="1414"/>
        <v>84</v>
      </c>
      <c r="F15045" s="484">
        <v>5.0369999999999999</v>
      </c>
      <c r="G15045" s="480">
        <v>15</v>
      </c>
      <c r="H15045" s="482">
        <v>0.40163399999999999</v>
      </c>
      <c r="I15045" s="483">
        <v>12.5</v>
      </c>
      <c r="J15045" s="484">
        <v>0.27979999999999999</v>
      </c>
      <c r="K15045" s="469">
        <f t="shared" si="1407"/>
        <v>12.541268916476195</v>
      </c>
      <c r="L15045" s="469">
        <f t="shared" si="1408"/>
        <v>4.1268916476195017E-2</v>
      </c>
    </row>
    <row r="15046" spans="1:12">
      <c r="A15046" s="98" t="str">
        <f t="shared" si="1412"/>
        <v>D800-120</v>
      </c>
      <c r="B15046" s="98">
        <f t="shared" si="1410"/>
        <v>18</v>
      </c>
      <c r="C15046" s="98">
        <f t="shared" si="1411"/>
        <v>6</v>
      </c>
      <c r="D15046" s="98">
        <f t="shared" si="1413"/>
        <v>222</v>
      </c>
      <c r="E15046" s="98">
        <f t="shared" si="1414"/>
        <v>85</v>
      </c>
      <c r="F15046" s="397">
        <f>F15045+(E15046-E15045)*(F15048-F15045)/(E15048-E15045)</f>
        <v>5.0468333333333328</v>
      </c>
      <c r="G15046" s="98">
        <v>15</v>
      </c>
      <c r="H15046" s="491">
        <f>H15045+(E15046-E15045)*(H15048-H15045)/(E15048-E15045)</f>
        <v>0.40091899999999997</v>
      </c>
      <c r="I15046" s="492">
        <f>I15045+(E15046-E15045)*(I15048-I15045)/(E15048-E15045)</f>
        <v>12.566666666666666</v>
      </c>
      <c r="J15046" s="397">
        <f>J15045+(E15046-E15045)*(J15048-J15045)/(E15048-E15045)</f>
        <v>0.27763333333333334</v>
      </c>
      <c r="K15046" s="469">
        <f t="shared" si="1407"/>
        <v>12.588162031066958</v>
      </c>
      <c r="L15046" s="469">
        <f t="shared" si="1408"/>
        <v>2.1495364400291095E-2</v>
      </c>
    </row>
    <row r="15047" spans="1:12">
      <c r="A15047" s="98" t="str">
        <f t="shared" si="1412"/>
        <v>D800-120</v>
      </c>
      <c r="B15047" s="98">
        <f t="shared" si="1410"/>
        <v>18</v>
      </c>
      <c r="C15047" s="98">
        <f t="shared" si="1411"/>
        <v>6</v>
      </c>
      <c r="D15047" s="98">
        <f t="shared" si="1413"/>
        <v>222</v>
      </c>
      <c r="E15047" s="98">
        <f t="shared" si="1414"/>
        <v>86</v>
      </c>
      <c r="F15047" s="397">
        <f>F15045+(E15047-E15045)*(F15048-F15045)/(E15048-E15045)</f>
        <v>5.0566666666666666</v>
      </c>
      <c r="G15047" s="98">
        <v>15</v>
      </c>
      <c r="H15047" s="491">
        <f>H15045+(E15047-E15045)*(H15048-H15045)/(E15048-E15045)</f>
        <v>0.400204</v>
      </c>
      <c r="I15047" s="492">
        <f>I15045+(E15047-E15045)*(I15048-I15045)/(E15048-E15045)</f>
        <v>12.633333333333333</v>
      </c>
      <c r="J15047" s="397">
        <f>J15045+(E15047-E15045)*(J15048-J15045)/(E15048-E15045)</f>
        <v>0.27546666666666664</v>
      </c>
      <c r="K15047" s="469">
        <f t="shared" si="1407"/>
        <v>12.635222703088091</v>
      </c>
      <c r="L15047" s="469">
        <f t="shared" si="1408"/>
        <v>1.8893697547586186E-3</v>
      </c>
    </row>
    <row r="15048" spans="1:12">
      <c r="A15048" s="480" t="str">
        <f t="shared" si="1412"/>
        <v>D800-120</v>
      </c>
      <c r="B15048" s="480">
        <f t="shared" si="1410"/>
        <v>18</v>
      </c>
      <c r="C15048" s="480">
        <f t="shared" si="1411"/>
        <v>6</v>
      </c>
      <c r="D15048" s="480">
        <f t="shared" si="1413"/>
        <v>222</v>
      </c>
      <c r="E15048" s="480">
        <f t="shared" si="1414"/>
        <v>87</v>
      </c>
      <c r="F15048" s="484">
        <v>5.0664999999999996</v>
      </c>
      <c r="G15048" s="480">
        <v>15</v>
      </c>
      <c r="H15048" s="482">
        <v>0.39948899999999998</v>
      </c>
      <c r="I15048" s="483">
        <v>12.7</v>
      </c>
      <c r="J15048" s="484">
        <v>0.27329999999999999</v>
      </c>
      <c r="K15048" s="469">
        <f t="shared" si="1407"/>
        <v>12.682451832215655</v>
      </c>
      <c r="L15048" s="469">
        <f t="shared" si="1408"/>
        <v>-1.7548167784344315E-2</v>
      </c>
    </row>
    <row r="15049" spans="1:12">
      <c r="A15049" s="98" t="str">
        <f t="shared" si="1412"/>
        <v>D800-120</v>
      </c>
      <c r="B15049" s="98">
        <f t="shared" si="1410"/>
        <v>18</v>
      </c>
      <c r="C15049" s="98">
        <f t="shared" si="1411"/>
        <v>6</v>
      </c>
      <c r="D15049" s="98">
        <f t="shared" si="1413"/>
        <v>222</v>
      </c>
      <c r="E15049" s="98">
        <f t="shared" si="1414"/>
        <v>88</v>
      </c>
      <c r="F15049" s="397">
        <f>F15048+(E15049-E15048)*(F15051-F15048)/(E15051-E15048)</f>
        <v>5.0762999999999998</v>
      </c>
      <c r="G15049" s="98">
        <v>15</v>
      </c>
      <c r="H15049" s="491">
        <f>H15048+(E15049-E15048)*(H15051-H15048)/(E15051-E15048)</f>
        <v>0.39877233333333334</v>
      </c>
      <c r="I15049" s="492">
        <f>I15048+(E15049-E15048)*(I15051-I15048)/(E15051-E15048)</f>
        <v>12.733333333333333</v>
      </c>
      <c r="J15049" s="397">
        <f>J15048+(E15049-E15048)*(J15051-J15048)/(E15051-E15048)</f>
        <v>0.27113333333333334</v>
      </c>
      <c r="K15049" s="469">
        <f t="shared" si="1407"/>
        <v>12.729819939029538</v>
      </c>
      <c r="L15049" s="469">
        <f t="shared" si="1408"/>
        <v>-3.5133943037948256E-3</v>
      </c>
    </row>
    <row r="15050" spans="1:12">
      <c r="A15050" s="98" t="str">
        <f t="shared" si="1412"/>
        <v>D800-120</v>
      </c>
      <c r="B15050" s="98">
        <f t="shared" si="1410"/>
        <v>18</v>
      </c>
      <c r="C15050" s="98">
        <f t="shared" si="1411"/>
        <v>6</v>
      </c>
      <c r="D15050" s="98">
        <f t="shared" si="1413"/>
        <v>222</v>
      </c>
      <c r="E15050" s="98">
        <f t="shared" si="1414"/>
        <v>89</v>
      </c>
      <c r="F15050" s="397">
        <f>F15048+(E15050-E15048)*(F15051-F15048)/(E15051-E15048)</f>
        <v>5.0861000000000001</v>
      </c>
      <c r="G15050" s="98">
        <v>15</v>
      </c>
      <c r="H15050" s="491">
        <f>H15048+(E15050-E15048)*(H15051-H15048)/(E15051-E15048)</f>
        <v>0.39805566666666664</v>
      </c>
      <c r="I15050" s="492">
        <f>I15048+(E15050-E15048)*(I15051-I15048)/(E15051-E15048)</f>
        <v>12.766666666666667</v>
      </c>
      <c r="J15050" s="397">
        <f>J15048+(E15050-E15048)*(J15051-J15048)/(E15051-E15048)</f>
        <v>0.26896666666666663</v>
      </c>
      <c r="K15050" s="469">
        <f t="shared" si="1407"/>
        <v>12.777358610646585</v>
      </c>
      <c r="L15050" s="469">
        <f t="shared" si="1408"/>
        <v>1.0691943979917795E-2</v>
      </c>
    </row>
    <row r="15051" spans="1:12">
      <c r="A15051" s="480" t="str">
        <f t="shared" si="1412"/>
        <v>D800-120</v>
      </c>
      <c r="B15051" s="480">
        <f t="shared" si="1410"/>
        <v>18</v>
      </c>
      <c r="C15051" s="480">
        <f t="shared" si="1411"/>
        <v>6</v>
      </c>
      <c r="D15051" s="480">
        <f t="shared" si="1413"/>
        <v>222</v>
      </c>
      <c r="E15051" s="480">
        <f t="shared" si="1414"/>
        <v>90</v>
      </c>
      <c r="F15051" s="484">
        <v>5.0959000000000003</v>
      </c>
      <c r="G15051" s="480">
        <v>15</v>
      </c>
      <c r="H15051" s="482">
        <v>0.397339</v>
      </c>
      <c r="I15051" s="483">
        <v>12.8</v>
      </c>
      <c r="J15051" s="484">
        <v>0.26679999999999998</v>
      </c>
      <c r="K15051" s="469">
        <f t="shared" ref="K15051:K15114" si="1415">F15051/H15051</f>
        <v>12.825068769992376</v>
      </c>
      <c r="L15051" s="469">
        <f t="shared" ref="L15051:L15114" si="1416">K15051-I15051</f>
        <v>2.506876999237484E-2</v>
      </c>
    </row>
    <row r="15052" spans="1:12">
      <c r="A15052" s="98" t="str">
        <f t="shared" si="1412"/>
        <v>D800-120</v>
      </c>
      <c r="B15052" s="98">
        <f t="shared" si="1410"/>
        <v>18</v>
      </c>
      <c r="C15052" s="98">
        <f t="shared" si="1411"/>
        <v>6</v>
      </c>
      <c r="D15052" s="98">
        <f t="shared" si="1413"/>
        <v>222</v>
      </c>
      <c r="E15052" s="98">
        <f t="shared" si="1414"/>
        <v>91</v>
      </c>
      <c r="F15052" s="397">
        <f>F15051+(E15052-E15051)*(F15054-F15051)/(E15054-E15051)</f>
        <v>5.1056333333333335</v>
      </c>
      <c r="G15052" s="98">
        <v>15</v>
      </c>
      <c r="H15052" s="491">
        <f>H15051+(E15052-E15051)*(H15054-H15051)/(E15054-E15051)</f>
        <v>0.39661999999999997</v>
      </c>
      <c r="I15052" s="492">
        <f>I15051+(E15052-E15051)*(I15054-I15051)/(E15054-E15051)</f>
        <v>12.866666666666667</v>
      </c>
      <c r="J15052" s="397">
        <f>J15051+(E15052-E15051)*(J15054-J15051)/(E15054-E15051)</f>
        <v>0.26463333333333333</v>
      </c>
      <c r="K15052" s="469">
        <f t="shared" si="1415"/>
        <v>12.872858991814164</v>
      </c>
      <c r="L15052" s="469">
        <f t="shared" si="1416"/>
        <v>6.1923251474969021E-3</v>
      </c>
    </row>
    <row r="15053" spans="1:12">
      <c r="A15053" s="98" t="str">
        <f t="shared" si="1412"/>
        <v>D800-120</v>
      </c>
      <c r="B15053" s="98">
        <f t="shared" si="1410"/>
        <v>18</v>
      </c>
      <c r="C15053" s="98">
        <f t="shared" si="1411"/>
        <v>6</v>
      </c>
      <c r="D15053" s="98">
        <f t="shared" si="1413"/>
        <v>222</v>
      </c>
      <c r="E15053" s="98">
        <f t="shared" si="1414"/>
        <v>92</v>
      </c>
      <c r="F15053" s="397">
        <f>F15051+(E15053-E15051)*(F15054-F15051)/(E15054-E15051)</f>
        <v>5.1153666666666666</v>
      </c>
      <c r="G15053" s="98">
        <v>15</v>
      </c>
      <c r="H15053" s="491">
        <f>H15051+(E15053-E15051)*(H15054-H15051)/(E15054-E15051)</f>
        <v>0.395901</v>
      </c>
      <c r="I15053" s="492">
        <f>I15051+(E15053-E15051)*(I15054-I15051)/(E15054-E15051)</f>
        <v>12.933333333333334</v>
      </c>
      <c r="J15053" s="397">
        <f>J15051+(E15053-E15051)*(J15054-J15051)/(E15054-E15051)</f>
        <v>0.26246666666666663</v>
      </c>
      <c r="K15053" s="469">
        <f t="shared" si="1415"/>
        <v>12.920822798292166</v>
      </c>
      <c r="L15053" s="469">
        <f t="shared" si="1416"/>
        <v>-1.2510535041167614E-2</v>
      </c>
    </row>
    <row r="15054" spans="1:12">
      <c r="A15054" s="480" t="str">
        <f t="shared" si="1412"/>
        <v>D800-120</v>
      </c>
      <c r="B15054" s="480">
        <f t="shared" si="1410"/>
        <v>18</v>
      </c>
      <c r="C15054" s="480">
        <f t="shared" si="1411"/>
        <v>6</v>
      </c>
      <c r="D15054" s="480">
        <f t="shared" si="1413"/>
        <v>222</v>
      </c>
      <c r="E15054" s="480">
        <f t="shared" si="1414"/>
        <v>93</v>
      </c>
      <c r="F15054" s="484">
        <v>5.1250999999999998</v>
      </c>
      <c r="G15054" s="480">
        <v>15</v>
      </c>
      <c r="H15054" s="482">
        <v>0.39518199999999998</v>
      </c>
      <c r="I15054" s="483">
        <v>13</v>
      </c>
      <c r="J15054" s="484">
        <v>0.26029999999999998</v>
      </c>
      <c r="K15054" s="469">
        <f t="shared" si="1415"/>
        <v>12.968961136893887</v>
      </c>
      <c r="L15054" s="469">
        <f t="shared" si="1416"/>
        <v>-3.1038863106113368E-2</v>
      </c>
    </row>
    <row r="15055" spans="1:12">
      <c r="A15055" s="98" t="str">
        <f t="shared" si="1412"/>
        <v>D800-120</v>
      </c>
      <c r="B15055" s="98">
        <f t="shared" si="1410"/>
        <v>18</v>
      </c>
      <c r="C15055" s="98">
        <f t="shared" si="1411"/>
        <v>6</v>
      </c>
      <c r="D15055" s="98">
        <f t="shared" si="1413"/>
        <v>222</v>
      </c>
      <c r="E15055" s="98">
        <f t="shared" si="1414"/>
        <v>94</v>
      </c>
      <c r="F15055" s="397">
        <f>F15054+(E15055-E15054)*(F15057-F15054)/(E15057-E15054)</f>
        <v>5.1347666666666667</v>
      </c>
      <c r="G15055" s="98">
        <v>15</v>
      </c>
      <c r="H15055" s="491">
        <f>H15054+(E15055-E15054)*(H15057-H15054)/(E15057-E15054)</f>
        <v>0.39446100000000001</v>
      </c>
      <c r="I15055" s="492">
        <f>I15054+(E15055-E15054)*(I15057-I15054)/(E15057-E15054)</f>
        <v>13.033333333333333</v>
      </c>
      <c r="J15055" s="397">
        <f>J15054+(E15055-E15054)*(J15057-J15054)/(E15057-E15054)</f>
        <v>0.25813333333333333</v>
      </c>
      <c r="K15055" s="469">
        <f t="shared" si="1415"/>
        <v>13.017171955317931</v>
      </c>
      <c r="L15055" s="469">
        <f t="shared" si="1416"/>
        <v>-1.6161378015402406E-2</v>
      </c>
    </row>
    <row r="15056" spans="1:12">
      <c r="A15056" s="98" t="str">
        <f t="shared" si="1412"/>
        <v>D800-120</v>
      </c>
      <c r="B15056" s="98">
        <f t="shared" si="1410"/>
        <v>18</v>
      </c>
      <c r="C15056" s="98">
        <f t="shared" si="1411"/>
        <v>6</v>
      </c>
      <c r="D15056" s="98">
        <f t="shared" si="1413"/>
        <v>222</v>
      </c>
      <c r="E15056" s="98">
        <f t="shared" si="1414"/>
        <v>95</v>
      </c>
      <c r="F15056" s="397">
        <f>F15054+(E15056-E15054)*(F15057-F15054)/(E15057-E15054)</f>
        <v>5.1444333333333327</v>
      </c>
      <c r="G15056" s="98">
        <v>15</v>
      </c>
      <c r="H15056" s="491">
        <f>H15054+(E15056-E15054)*(H15057-H15054)/(E15057-E15054)</f>
        <v>0.39373999999999998</v>
      </c>
      <c r="I15056" s="492">
        <f>I15054+(E15056-E15054)*(I15057-I15054)/(E15057-E15054)</f>
        <v>13.066666666666666</v>
      </c>
      <c r="J15056" s="397">
        <f>J15054+(E15056-E15054)*(J15057-J15054)/(E15057-E15054)</f>
        <v>0.25596666666666668</v>
      </c>
      <c r="K15056" s="469">
        <f t="shared" si="1415"/>
        <v>13.065559336956705</v>
      </c>
      <c r="L15056" s="469">
        <f t="shared" si="1416"/>
        <v>-1.1073297099617463E-3</v>
      </c>
    </row>
    <row r="15057" spans="1:12">
      <c r="A15057" s="480" t="str">
        <f t="shared" si="1412"/>
        <v>D800-120</v>
      </c>
      <c r="B15057" s="480">
        <f t="shared" si="1410"/>
        <v>18</v>
      </c>
      <c r="C15057" s="480">
        <f t="shared" si="1411"/>
        <v>6</v>
      </c>
      <c r="D15057" s="480">
        <f t="shared" si="1413"/>
        <v>222</v>
      </c>
      <c r="E15057" s="480">
        <f t="shared" si="1414"/>
        <v>96</v>
      </c>
      <c r="F15057" s="484">
        <v>5.1540999999999997</v>
      </c>
      <c r="G15057" s="480">
        <v>15</v>
      </c>
      <c r="H15057" s="482">
        <v>0.39301900000000001</v>
      </c>
      <c r="I15057" s="483">
        <v>13.1</v>
      </c>
      <c r="J15057" s="484">
        <v>0.25380000000000003</v>
      </c>
      <c r="K15057" s="469">
        <f t="shared" si="1415"/>
        <v>13.114124253534815</v>
      </c>
      <c r="L15057" s="469">
        <f t="shared" si="1416"/>
        <v>1.4124253534815168E-2</v>
      </c>
    </row>
    <row r="15058" spans="1:12">
      <c r="A15058" s="98" t="str">
        <f t="shared" si="1412"/>
        <v>D800-120</v>
      </c>
      <c r="B15058" s="98">
        <f t="shared" si="1410"/>
        <v>18</v>
      </c>
      <c r="C15058" s="98">
        <f t="shared" si="1411"/>
        <v>6</v>
      </c>
      <c r="D15058" s="98">
        <f t="shared" si="1413"/>
        <v>222</v>
      </c>
      <c r="E15058" s="98">
        <f t="shared" si="1414"/>
        <v>97</v>
      </c>
      <c r="F15058" s="397">
        <f>F15057+(E15058-E15057)*(F15060-F15057)/(E15060-E15057)</f>
        <v>5.1637333333333331</v>
      </c>
      <c r="G15058" s="98">
        <v>15</v>
      </c>
      <c r="H15058" s="491">
        <f>H15057+(E15058-E15057)*(H15060-H15057)/(E15060-E15057)</f>
        <v>0.39229566666666665</v>
      </c>
      <c r="I15058" s="492">
        <f>I15057+(E15058-E15057)*(I15060-I15057)/(E15060-E15057)</f>
        <v>13.166666666666666</v>
      </c>
      <c r="J15058" s="397">
        <f>J15057+(E15058-E15057)*(J15060-J15057)/(E15060-E15057)</f>
        <v>0.25163333333333338</v>
      </c>
      <c r="K15058" s="469">
        <f t="shared" si="1415"/>
        <v>13.162861005347157</v>
      </c>
      <c r="L15058" s="469">
        <f t="shared" si="1416"/>
        <v>-3.8056613195092126E-3</v>
      </c>
    </row>
    <row r="15059" spans="1:12">
      <c r="A15059" s="98" t="str">
        <f t="shared" si="1412"/>
        <v>D800-120</v>
      </c>
      <c r="B15059" s="98">
        <f t="shared" si="1410"/>
        <v>18</v>
      </c>
      <c r="C15059" s="98">
        <f t="shared" si="1411"/>
        <v>6</v>
      </c>
      <c r="D15059" s="98">
        <f t="shared" si="1413"/>
        <v>222</v>
      </c>
      <c r="E15059" s="98">
        <f t="shared" si="1414"/>
        <v>98</v>
      </c>
      <c r="F15059" s="397">
        <f>F15057+(E15059-E15057)*(F15060-F15057)/(E15060-E15057)</f>
        <v>5.1733666666666664</v>
      </c>
      <c r="G15059" s="98">
        <v>15</v>
      </c>
      <c r="H15059" s="491">
        <f>H15057+(E15059-E15057)*(H15060-H15057)/(E15060-E15057)</f>
        <v>0.39157233333333336</v>
      </c>
      <c r="I15059" s="492">
        <f>I15057+(E15059-E15057)*(I15060-I15057)/(E15060-E15057)</f>
        <v>13.233333333333334</v>
      </c>
      <c r="J15059" s="397">
        <f>J15057+(E15059-E15057)*(J15060-J15057)/(E15060-E15057)</f>
        <v>0.24946666666666667</v>
      </c>
      <c r="K15059" s="469">
        <f t="shared" si="1415"/>
        <v>13.211777815422778</v>
      </c>
      <c r="L15059" s="469">
        <f t="shared" si="1416"/>
        <v>-2.1555517910556432E-2</v>
      </c>
    </row>
    <row r="15060" spans="1:12">
      <c r="A15060" s="480" t="str">
        <f t="shared" si="1412"/>
        <v>D800-120</v>
      </c>
      <c r="B15060" s="480">
        <f t="shared" si="1410"/>
        <v>18</v>
      </c>
      <c r="C15060" s="480">
        <f t="shared" si="1411"/>
        <v>6</v>
      </c>
      <c r="D15060" s="480">
        <f t="shared" si="1413"/>
        <v>222</v>
      </c>
      <c r="E15060" s="480">
        <f t="shared" si="1414"/>
        <v>99</v>
      </c>
      <c r="F15060" s="484">
        <v>5.1829999999999998</v>
      </c>
      <c r="G15060" s="480">
        <v>15</v>
      </c>
      <c r="H15060" s="482">
        <v>0.390849</v>
      </c>
      <c r="I15060" s="483">
        <v>13.3</v>
      </c>
      <c r="J15060" s="484">
        <v>0.24729999999999999</v>
      </c>
      <c r="K15060" s="469">
        <f t="shared" si="1415"/>
        <v>13.260875683448083</v>
      </c>
      <c r="L15060" s="469">
        <f t="shared" si="1416"/>
        <v>-3.912431655191817E-2</v>
      </c>
    </row>
    <row r="15061" spans="1:12">
      <c r="A15061" s="98" t="str">
        <f t="shared" si="1412"/>
        <v>D800-120</v>
      </c>
      <c r="B15061" s="98">
        <f t="shared" si="1410"/>
        <v>18</v>
      </c>
      <c r="C15061" s="98">
        <f t="shared" si="1411"/>
        <v>6</v>
      </c>
      <c r="D15061" s="98">
        <f t="shared" si="1413"/>
        <v>222</v>
      </c>
      <c r="E15061" s="98">
        <f t="shared" si="1414"/>
        <v>100</v>
      </c>
      <c r="F15061" s="397">
        <f>F15060+(E15061-E15060)*(F15063-F15060)/(E15063-E15060)</f>
        <v>5.192566666666667</v>
      </c>
      <c r="G15061" s="98">
        <v>15</v>
      </c>
      <c r="H15061" s="491">
        <f>H15060+(E15061-E15060)*(H15063-H15060)/(E15063-E15060)</f>
        <v>0.390123</v>
      </c>
      <c r="I15061" s="492">
        <f>I15060+(E15061-E15060)*(I15063-I15060)/(E15063-E15060)</f>
        <v>13.333333333333334</v>
      </c>
      <c r="J15061" s="397">
        <f>J15060+(E15061-E15060)*(J15063-J15060)/(E15063-E15060)</f>
        <v>0.24513333333333331</v>
      </c>
      <c r="K15061" s="469">
        <f t="shared" si="1415"/>
        <v>13.310075711164599</v>
      </c>
      <c r="L15061" s="469">
        <f t="shared" si="1416"/>
        <v>-2.3257622168735281E-2</v>
      </c>
    </row>
    <row r="15062" spans="1:12">
      <c r="A15062" s="98" t="str">
        <f t="shared" si="1412"/>
        <v>D800-120</v>
      </c>
      <c r="B15062" s="98">
        <f t="shared" si="1410"/>
        <v>18</v>
      </c>
      <c r="C15062" s="98">
        <f t="shared" si="1411"/>
        <v>6</v>
      </c>
      <c r="D15062" s="98">
        <f t="shared" si="1413"/>
        <v>222</v>
      </c>
      <c r="E15062" s="98">
        <f t="shared" si="1414"/>
        <v>101</v>
      </c>
      <c r="F15062" s="397">
        <f>F15060+(E15062-E15060)*(F15063-F15060)/(E15063-E15060)</f>
        <v>5.2021333333333333</v>
      </c>
      <c r="G15062" s="98">
        <v>15</v>
      </c>
      <c r="H15062" s="491">
        <f>H15060+(E15062-E15060)*(H15063-H15060)/(E15063-E15060)</f>
        <v>0.38939699999999999</v>
      </c>
      <c r="I15062" s="492">
        <f>I15060+(E15062-E15060)*(I15063-I15060)/(E15063-E15060)</f>
        <v>13.366666666666667</v>
      </c>
      <c r="J15062" s="397">
        <f>J15060+(E15062-E15060)*(J15063-J15060)/(E15063-E15060)</f>
        <v>0.24296666666666666</v>
      </c>
      <c r="K15062" s="469">
        <f t="shared" si="1415"/>
        <v>13.359459198024981</v>
      </c>
      <c r="L15062" s="469">
        <f t="shared" si="1416"/>
        <v>-7.2074686416865319E-3</v>
      </c>
    </row>
    <row r="15063" spans="1:12">
      <c r="A15063" s="480" t="str">
        <f t="shared" si="1412"/>
        <v>D800-120</v>
      </c>
      <c r="B15063" s="480">
        <f t="shared" si="1410"/>
        <v>18</v>
      </c>
      <c r="C15063" s="480">
        <f t="shared" si="1411"/>
        <v>6</v>
      </c>
      <c r="D15063" s="480">
        <f t="shared" si="1413"/>
        <v>222</v>
      </c>
      <c r="E15063" s="480">
        <f t="shared" si="1414"/>
        <v>102</v>
      </c>
      <c r="F15063" s="484">
        <v>5.2117000000000004</v>
      </c>
      <c r="G15063" s="480">
        <v>15</v>
      </c>
      <c r="H15063" s="482">
        <v>0.38867099999999999</v>
      </c>
      <c r="I15063" s="483">
        <v>13.4</v>
      </c>
      <c r="J15063" s="484">
        <v>0.24079999999999999</v>
      </c>
      <c r="K15063" s="469">
        <f t="shared" si="1415"/>
        <v>13.409027172081274</v>
      </c>
      <c r="L15063" s="469">
        <f t="shared" si="1416"/>
        <v>9.0271720812733491E-3</v>
      </c>
    </row>
    <row r="15064" spans="1:12">
      <c r="A15064" s="98" t="str">
        <f t="shared" si="1412"/>
        <v>D800-120</v>
      </c>
      <c r="B15064" s="98">
        <f t="shared" si="1410"/>
        <v>18</v>
      </c>
      <c r="C15064" s="98">
        <f t="shared" si="1411"/>
        <v>6</v>
      </c>
      <c r="D15064" s="98">
        <f t="shared" si="1413"/>
        <v>222</v>
      </c>
      <c r="E15064" s="98">
        <f t="shared" si="1414"/>
        <v>103</v>
      </c>
      <c r="F15064" s="397">
        <f>F15063+(E15064-E15063)*(F15066-F15063)/(E15066-E15063)</f>
        <v>5.2212000000000005</v>
      </c>
      <c r="G15064" s="98">
        <v>15</v>
      </c>
      <c r="H15064" s="491">
        <f>H15063+(E15064-E15063)*(H15066-H15063)/(E15066-E15063)</f>
        <v>0.38794233333333333</v>
      </c>
      <c r="I15064" s="492">
        <f>I15063+(E15064-E15063)*(I15066-I15063)/(E15066-E15063)</f>
        <v>13.466666666666667</v>
      </c>
      <c r="J15064" s="397">
        <f>J15063+(E15064-E15063)*(J15066-J15063)/(E15066-E15063)</f>
        <v>0.23863333333333334</v>
      </c>
      <c r="K15064" s="469">
        <f t="shared" si="1415"/>
        <v>13.458701336195157</v>
      </c>
      <c r="L15064" s="469">
        <f t="shared" si="1416"/>
        <v>-7.9653304715101569E-3</v>
      </c>
    </row>
    <row r="15065" spans="1:12">
      <c r="A15065" s="98" t="str">
        <f t="shared" si="1412"/>
        <v>D800-120</v>
      </c>
      <c r="B15065" s="98">
        <f t="shared" si="1410"/>
        <v>18</v>
      </c>
      <c r="C15065" s="98">
        <f t="shared" si="1411"/>
        <v>6</v>
      </c>
      <c r="D15065" s="98">
        <f t="shared" si="1413"/>
        <v>222</v>
      </c>
      <c r="E15065" s="98">
        <f t="shared" si="1414"/>
        <v>104</v>
      </c>
      <c r="F15065" s="397">
        <f>F15063+(E15065-E15063)*(F15066-F15063)/(E15066-E15063)</f>
        <v>5.2306999999999997</v>
      </c>
      <c r="G15065" s="98">
        <v>15</v>
      </c>
      <c r="H15065" s="491">
        <f>H15063+(E15065-E15063)*(H15066-H15063)/(E15066-E15063)</f>
        <v>0.38721366666666668</v>
      </c>
      <c r="I15065" s="492">
        <f>I15063+(E15065-E15063)*(I15066-I15063)/(E15066-E15063)</f>
        <v>13.533333333333333</v>
      </c>
      <c r="J15065" s="397">
        <f>J15063+(E15065-E15063)*(J15066-J15063)/(E15066-E15063)</f>
        <v>0.23646666666666666</v>
      </c>
      <c r="K15065" s="469">
        <f t="shared" si="1415"/>
        <v>13.508562456042787</v>
      </c>
      <c r="L15065" s="469">
        <f t="shared" si="1416"/>
        <v>-2.4770877290546167E-2</v>
      </c>
    </row>
    <row r="15066" spans="1:12">
      <c r="A15066" s="480" t="str">
        <f t="shared" si="1412"/>
        <v>D800-120</v>
      </c>
      <c r="B15066" s="480">
        <f t="shared" si="1410"/>
        <v>18</v>
      </c>
      <c r="C15066" s="480">
        <f t="shared" si="1411"/>
        <v>6</v>
      </c>
      <c r="D15066" s="480">
        <f t="shared" si="1413"/>
        <v>222</v>
      </c>
      <c r="E15066" s="480">
        <f t="shared" si="1414"/>
        <v>105</v>
      </c>
      <c r="F15066" s="484">
        <v>5.2401999999999997</v>
      </c>
      <c r="G15066" s="480">
        <v>15</v>
      </c>
      <c r="H15066" s="482">
        <v>0.38648500000000002</v>
      </c>
      <c r="I15066" s="483">
        <v>13.6</v>
      </c>
      <c r="J15066" s="484">
        <v>0.23430000000000001</v>
      </c>
      <c r="K15066" s="469">
        <f t="shared" si="1415"/>
        <v>13.558611589065551</v>
      </c>
      <c r="L15066" s="469">
        <f t="shared" si="1416"/>
        <v>-4.1388410934448672E-2</v>
      </c>
    </row>
    <row r="15067" spans="1:12">
      <c r="A15067" s="98" t="str">
        <f t="shared" si="1412"/>
        <v>D800-120</v>
      </c>
      <c r="B15067" s="98">
        <f t="shared" si="1410"/>
        <v>18</v>
      </c>
      <c r="C15067" s="98">
        <f t="shared" si="1411"/>
        <v>6</v>
      </c>
      <c r="D15067" s="98">
        <f t="shared" si="1413"/>
        <v>222</v>
      </c>
      <c r="E15067" s="98">
        <f t="shared" si="1414"/>
        <v>106</v>
      </c>
      <c r="F15067" s="397">
        <f>F15066+(E15067-E15066)*(F15069-F15066)/(E15069-E15066)</f>
        <v>5.2496666666666663</v>
      </c>
      <c r="G15067" s="98">
        <v>15</v>
      </c>
      <c r="H15067" s="491">
        <f>H15066+(E15067-E15066)*(H15069-H15066)/(E15069-E15066)</f>
        <v>0.38575333333333334</v>
      </c>
      <c r="I15067" s="492">
        <f>I15066+(E15067-E15066)*(I15069-I15066)/(E15069-E15066)</f>
        <v>13.633333333333333</v>
      </c>
      <c r="J15067" s="397">
        <f>J15066+(E15067-E15066)*(J15069-J15066)/(E15069-E15066)</f>
        <v>0.23213333333333333</v>
      </c>
      <c r="K15067" s="469">
        <f t="shared" si="1415"/>
        <v>13.60886922558457</v>
      </c>
      <c r="L15067" s="469">
        <f t="shared" si="1416"/>
        <v>-2.4464107748762842E-2</v>
      </c>
    </row>
    <row r="15068" spans="1:12">
      <c r="A15068" s="98" t="str">
        <f t="shared" si="1412"/>
        <v>D800-120</v>
      </c>
      <c r="B15068" s="98">
        <f t="shared" si="1410"/>
        <v>18</v>
      </c>
      <c r="C15068" s="98">
        <f t="shared" si="1411"/>
        <v>6</v>
      </c>
      <c r="D15068" s="98">
        <f t="shared" si="1413"/>
        <v>222</v>
      </c>
      <c r="E15068" s="98">
        <f t="shared" si="1414"/>
        <v>107</v>
      </c>
      <c r="F15068" s="397">
        <f>F15066+(E15068-E15066)*(F15069-F15066)/(E15069-E15066)</f>
        <v>5.2591333333333337</v>
      </c>
      <c r="G15068" s="98">
        <v>15</v>
      </c>
      <c r="H15068" s="491">
        <f>H15066+(E15068-E15066)*(H15069-H15066)/(E15069-E15066)</f>
        <v>0.38502166666666671</v>
      </c>
      <c r="I15068" s="492">
        <f>I15066+(E15068-E15066)*(I15069-I15066)/(E15069-E15066)</f>
        <v>13.666666666666666</v>
      </c>
      <c r="J15068" s="397">
        <f>J15066+(E15068-E15066)*(J15069-J15066)/(E15069-E15066)</f>
        <v>0.22996666666666668</v>
      </c>
      <c r="K15068" s="469">
        <f t="shared" si="1415"/>
        <v>13.659317873885884</v>
      </c>
      <c r="L15068" s="469">
        <f t="shared" si="1416"/>
        <v>-7.348792780781821E-3</v>
      </c>
    </row>
    <row r="15069" spans="1:12">
      <c r="A15069" s="480" t="str">
        <f t="shared" si="1412"/>
        <v>D800-120</v>
      </c>
      <c r="B15069" s="480">
        <f t="shared" si="1410"/>
        <v>18</v>
      </c>
      <c r="C15069" s="480">
        <f t="shared" si="1411"/>
        <v>6</v>
      </c>
      <c r="D15069" s="480">
        <f t="shared" si="1413"/>
        <v>222</v>
      </c>
      <c r="E15069" s="480">
        <f t="shared" si="1414"/>
        <v>108</v>
      </c>
      <c r="F15069" s="484">
        <v>5.2686000000000002</v>
      </c>
      <c r="G15069" s="480">
        <v>15</v>
      </c>
      <c r="H15069" s="482">
        <v>0.38429000000000002</v>
      </c>
      <c r="I15069" s="483">
        <v>13.7</v>
      </c>
      <c r="J15069" s="484">
        <v>0.2278</v>
      </c>
      <c r="K15069" s="469">
        <f t="shared" si="1415"/>
        <v>13.709958624996746</v>
      </c>
      <c r="L15069" s="469">
        <f t="shared" si="1416"/>
        <v>9.9586249967469342E-3</v>
      </c>
    </row>
    <row r="15070" spans="1:12">
      <c r="A15070" s="98" t="str">
        <f t="shared" si="1412"/>
        <v>D800-120</v>
      </c>
      <c r="B15070" s="98">
        <f t="shared" si="1410"/>
        <v>18</v>
      </c>
      <c r="C15070" s="98">
        <f t="shared" si="1411"/>
        <v>6</v>
      </c>
      <c r="D15070" s="98">
        <f t="shared" ref="D15070:D15081" si="1417">D15069</f>
        <v>222</v>
      </c>
      <c r="E15070" s="98">
        <f t="shared" si="1414"/>
        <v>109</v>
      </c>
      <c r="F15070" s="397">
        <f>F15069+(E15070-E15069)*(F15072-F15069)/(E15072-E15069)</f>
        <v>5.2780333333333331</v>
      </c>
      <c r="G15070" s="98">
        <v>15</v>
      </c>
      <c r="H15070" s="491">
        <f>H15069+(E15070-E15069)*(H15072-H15069)/(E15072-E15069)</f>
        <v>0.38355500000000003</v>
      </c>
      <c r="I15070" s="492">
        <f>I15069+(E15070-E15069)*(I15072-I15069)/(E15072-E15069)</f>
        <v>13.766666666666666</v>
      </c>
      <c r="J15070" s="397">
        <f>J15069+(E15070-E15069)*(J15072-J15069)/(E15072-E15069)</f>
        <v>0.22563333333333332</v>
      </c>
      <c r="K15070" s="469">
        <f t="shared" si="1415"/>
        <v>13.760825261913761</v>
      </c>
      <c r="L15070" s="469">
        <f t="shared" si="1416"/>
        <v>-5.8414047529051771E-3</v>
      </c>
    </row>
    <row r="15071" spans="1:12">
      <c r="A15071" s="98" t="str">
        <f t="shared" si="1412"/>
        <v>D800-120</v>
      </c>
      <c r="B15071" s="98">
        <f t="shared" si="1410"/>
        <v>18</v>
      </c>
      <c r="C15071" s="98">
        <f t="shared" si="1411"/>
        <v>6</v>
      </c>
      <c r="D15071" s="98">
        <f t="shared" si="1417"/>
        <v>222</v>
      </c>
      <c r="E15071" s="98">
        <f t="shared" si="1414"/>
        <v>110</v>
      </c>
      <c r="F15071" s="397">
        <f>F15069+(E15071-E15069)*(F15072-F15069)/(E15072-E15069)</f>
        <v>5.287466666666667</v>
      </c>
      <c r="G15071" s="98">
        <v>15</v>
      </c>
      <c r="H15071" s="491">
        <f>H15069+(E15071-E15069)*(H15072-H15069)/(E15072-E15069)</f>
        <v>0.38281999999999999</v>
      </c>
      <c r="I15071" s="492">
        <f>I15069+(E15071-E15069)*(I15072-I15069)/(E15072-E15069)</f>
        <v>13.833333333333334</v>
      </c>
      <c r="J15071" s="397">
        <f>J15069+(E15071-E15069)*(J15072-J15069)/(E15072-E15069)</f>
        <v>0.22346666666666667</v>
      </c>
      <c r="K15071" s="469">
        <f t="shared" si="1415"/>
        <v>13.811887222889784</v>
      </c>
      <c r="L15071" s="469">
        <f t="shared" si="1416"/>
        <v>-2.1446110443550381E-2</v>
      </c>
    </row>
    <row r="15072" spans="1:12">
      <c r="A15072" s="480" t="str">
        <f t="shared" si="1412"/>
        <v>D800-120</v>
      </c>
      <c r="B15072" s="480">
        <f t="shared" si="1410"/>
        <v>18</v>
      </c>
      <c r="C15072" s="480">
        <f t="shared" si="1411"/>
        <v>6</v>
      </c>
      <c r="D15072" s="480">
        <f t="shared" si="1417"/>
        <v>222</v>
      </c>
      <c r="E15072" s="480">
        <f t="shared" si="1414"/>
        <v>111</v>
      </c>
      <c r="F15072" s="484">
        <v>5.2968999999999999</v>
      </c>
      <c r="G15072" s="480">
        <v>15</v>
      </c>
      <c r="H15072" s="482">
        <v>0.38208500000000001</v>
      </c>
      <c r="I15072" s="483">
        <v>13.9</v>
      </c>
      <c r="J15072" s="484">
        <v>0.2213</v>
      </c>
      <c r="K15072" s="469">
        <f t="shared" si="1415"/>
        <v>13.863145635133543</v>
      </c>
      <c r="L15072" s="469">
        <f t="shared" si="1416"/>
        <v>-3.685436486645699E-2</v>
      </c>
    </row>
    <row r="15073" spans="1:12">
      <c r="A15073" s="98" t="str">
        <f t="shared" si="1412"/>
        <v>D800-120</v>
      </c>
      <c r="B15073" s="98">
        <f t="shared" si="1410"/>
        <v>18</v>
      </c>
      <c r="C15073" s="98">
        <f t="shared" si="1411"/>
        <v>6</v>
      </c>
      <c r="D15073" s="98">
        <f t="shared" si="1417"/>
        <v>222</v>
      </c>
      <c r="E15073" s="98">
        <f t="shared" si="1414"/>
        <v>112</v>
      </c>
      <c r="F15073" s="397">
        <f>F15072+(E15073-E15072)*(F15075-F15072)/(E15075-E15072)</f>
        <v>5.3062666666666667</v>
      </c>
      <c r="G15073" s="98">
        <v>15</v>
      </c>
      <c r="H15073" s="491">
        <f>H15072+(E15073-E15072)*(H15075-H15072)/(E15075-E15072)</f>
        <v>0.38134699999999999</v>
      </c>
      <c r="I15073" s="492">
        <f>I15072+(E15073-E15072)*(I15075-I15072)/(E15075-E15072)</f>
        <v>13.933333333333334</v>
      </c>
      <c r="J15073" s="397">
        <f>J15072+(E15073-E15072)*(J15075-J15072)/(E15075-E15072)</f>
        <v>0.21913333333333332</v>
      </c>
      <c r="K15073" s="469">
        <f t="shared" si="1415"/>
        <v>13.914536279731234</v>
      </c>
      <c r="L15073" s="469">
        <f t="shared" si="1416"/>
        <v>-1.8797053602099822E-2</v>
      </c>
    </row>
    <row r="15074" spans="1:12">
      <c r="A15074" s="98" t="str">
        <f t="shared" si="1412"/>
        <v>D800-120</v>
      </c>
      <c r="B15074" s="98">
        <f t="shared" si="1410"/>
        <v>18</v>
      </c>
      <c r="C15074" s="98">
        <f t="shared" si="1411"/>
        <v>6</v>
      </c>
      <c r="D15074" s="98">
        <f t="shared" si="1417"/>
        <v>222</v>
      </c>
      <c r="E15074" s="98">
        <f t="shared" si="1414"/>
        <v>113</v>
      </c>
      <c r="F15074" s="397">
        <f>F15072+(E15074-E15072)*(F15075-F15072)/(E15075-E15072)</f>
        <v>5.3156333333333334</v>
      </c>
      <c r="G15074" s="98">
        <v>15</v>
      </c>
      <c r="H15074" s="491">
        <f>H15072+(E15074-E15072)*(H15075-H15072)/(E15075-E15072)</f>
        <v>0.38060900000000003</v>
      </c>
      <c r="I15074" s="492">
        <f>I15072+(E15074-E15072)*(I15075-I15072)/(E15075-E15072)</f>
        <v>13.966666666666667</v>
      </c>
      <c r="J15074" s="397">
        <f>J15072+(E15074-E15072)*(J15075-J15072)/(E15075-E15072)</f>
        <v>0.21696666666666667</v>
      </c>
      <c r="K15074" s="469">
        <f t="shared" si="1415"/>
        <v>13.966126217018864</v>
      </c>
      <c r="L15074" s="469">
        <f t="shared" si="1416"/>
        <v>-5.4044964780253224E-4</v>
      </c>
    </row>
    <row r="15075" spans="1:12">
      <c r="A15075" s="480" t="str">
        <f t="shared" si="1412"/>
        <v>D800-120</v>
      </c>
      <c r="B15075" s="480">
        <f t="shared" si="1410"/>
        <v>18</v>
      </c>
      <c r="C15075" s="480">
        <f t="shared" si="1411"/>
        <v>6</v>
      </c>
      <c r="D15075" s="480">
        <f t="shared" si="1417"/>
        <v>222</v>
      </c>
      <c r="E15075" s="480">
        <f t="shared" si="1414"/>
        <v>114</v>
      </c>
      <c r="F15075" s="484">
        <v>5.3250000000000002</v>
      </c>
      <c r="G15075" s="480">
        <v>15</v>
      </c>
      <c r="H15075" s="482">
        <v>0.37987100000000001</v>
      </c>
      <c r="I15075" s="483">
        <v>14</v>
      </c>
      <c r="J15075" s="484">
        <v>0.21479999999999999</v>
      </c>
      <c r="K15075" s="469">
        <f t="shared" si="1415"/>
        <v>14.017916608532897</v>
      </c>
      <c r="L15075" s="469">
        <f t="shared" si="1416"/>
        <v>1.7916608532896561E-2</v>
      </c>
    </row>
    <row r="15076" spans="1:12">
      <c r="A15076" s="98" t="str">
        <f t="shared" si="1412"/>
        <v>D800-120</v>
      </c>
      <c r="B15076" s="98">
        <f t="shared" si="1410"/>
        <v>18</v>
      </c>
      <c r="C15076" s="98">
        <f t="shared" si="1411"/>
        <v>6</v>
      </c>
      <c r="D15076" s="98">
        <f t="shared" si="1417"/>
        <v>222</v>
      </c>
      <c r="E15076" s="98">
        <f t="shared" si="1414"/>
        <v>115</v>
      </c>
      <c r="F15076" s="397">
        <f>F15075+(E15076-E15075)*(F15078-F15075)/(E15078-E15075)</f>
        <v>5.3342999999999998</v>
      </c>
      <c r="G15076" s="98">
        <v>15</v>
      </c>
      <c r="H15076" s="491">
        <f>H15075+(E15076-E15075)*(H15078-H15075)/(E15078-E15075)</f>
        <v>0.37912933333333332</v>
      </c>
      <c r="I15076" s="492">
        <f>I15075+(E15076-E15075)*(I15078-I15075)/(E15078-E15075)</f>
        <v>14.066666666666666</v>
      </c>
      <c r="J15076" s="397">
        <f>J15075+(E15076-E15075)*(J15078-J15075)/(E15078-E15075)</f>
        <v>0.21263333333333334</v>
      </c>
      <c r="K15076" s="469">
        <f t="shared" si="1415"/>
        <v>14.06986885741717</v>
      </c>
      <c r="L15076" s="469">
        <f t="shared" si="1416"/>
        <v>3.2021907505033198E-3</v>
      </c>
    </row>
    <row r="15077" spans="1:12">
      <c r="A15077" s="98" t="str">
        <f t="shared" si="1412"/>
        <v>D800-120</v>
      </c>
      <c r="B15077" s="98">
        <f t="shared" si="1410"/>
        <v>18</v>
      </c>
      <c r="C15077" s="98">
        <f t="shared" si="1411"/>
        <v>6</v>
      </c>
      <c r="D15077" s="98">
        <f t="shared" si="1417"/>
        <v>222</v>
      </c>
      <c r="E15077" s="98">
        <f t="shared" si="1414"/>
        <v>116</v>
      </c>
      <c r="F15077" s="397">
        <f>F15075+(E15077-E15075)*(F15078-F15075)/(E15078-E15075)</f>
        <v>5.3436000000000003</v>
      </c>
      <c r="G15077" s="98">
        <v>15</v>
      </c>
      <c r="H15077" s="491">
        <f>H15075+(E15077-E15075)*(H15078-H15075)/(E15078-E15075)</f>
        <v>0.37838766666666668</v>
      </c>
      <c r="I15077" s="492">
        <f>I15075+(E15077-E15075)*(I15078-I15075)/(E15078-E15075)</f>
        <v>14.133333333333333</v>
      </c>
      <c r="J15077" s="397">
        <f>J15075+(E15077-E15075)*(J15078-J15075)/(E15078-E15075)</f>
        <v>0.21046666666666666</v>
      </c>
      <c r="K15077" s="469">
        <f t="shared" si="1415"/>
        <v>14.12202476648728</v>
      </c>
      <c r="L15077" s="469">
        <f t="shared" si="1416"/>
        <v>-1.1308566846052415E-2</v>
      </c>
    </row>
    <row r="15078" spans="1:12">
      <c r="A15078" s="480" t="str">
        <f t="shared" si="1412"/>
        <v>D800-120</v>
      </c>
      <c r="B15078" s="480">
        <f t="shared" si="1410"/>
        <v>18</v>
      </c>
      <c r="C15078" s="480">
        <f t="shared" si="1411"/>
        <v>6</v>
      </c>
      <c r="D15078" s="480">
        <f t="shared" si="1417"/>
        <v>222</v>
      </c>
      <c r="E15078" s="480">
        <f t="shared" si="1414"/>
        <v>117</v>
      </c>
      <c r="F15078" s="484">
        <v>5.3529</v>
      </c>
      <c r="G15078" s="480">
        <v>15</v>
      </c>
      <c r="H15078" s="482">
        <v>0.37764599999999998</v>
      </c>
      <c r="I15078" s="483">
        <v>14.2</v>
      </c>
      <c r="J15078" s="484">
        <v>0.20830000000000001</v>
      </c>
      <c r="K15078" s="469">
        <f t="shared" si="1415"/>
        <v>14.174385535660381</v>
      </c>
      <c r="L15078" s="469">
        <f t="shared" si="1416"/>
        <v>-2.5614464339618337E-2</v>
      </c>
    </row>
    <row r="15079" spans="1:12">
      <c r="A15079" s="98" t="str">
        <f t="shared" si="1412"/>
        <v>D800-120</v>
      </c>
      <c r="B15079" s="98">
        <f t="shared" si="1410"/>
        <v>18</v>
      </c>
      <c r="C15079" s="98">
        <f t="shared" si="1411"/>
        <v>6</v>
      </c>
      <c r="D15079" s="98">
        <f t="shared" si="1417"/>
        <v>222</v>
      </c>
      <c r="E15079" s="98">
        <f t="shared" si="1414"/>
        <v>118</v>
      </c>
      <c r="F15079" s="397">
        <f>F15078+(E15079-E15078)*(F15081-F15078)/(E15081-E15078)</f>
        <v>5.362166666666667</v>
      </c>
      <c r="G15079" s="98">
        <v>15</v>
      </c>
      <c r="H15079" s="491">
        <f>H15078+(E15079-E15078)*(H15081-H15078)/(E15081-E15078)</f>
        <v>0.37690033333333334</v>
      </c>
      <c r="I15079" s="492">
        <f>I15078+(E15079-E15078)*(I15081-I15078)/(E15081-E15078)</f>
        <v>14.233333333333333</v>
      </c>
      <c r="J15079" s="397">
        <f>J15078+(E15079-E15078)*(J15081-J15078)/(E15081-E15078)</f>
        <v>0.20610000000000001</v>
      </c>
      <c r="K15079" s="469">
        <f t="shared" si="1415"/>
        <v>14.227014922601112</v>
      </c>
      <c r="L15079" s="469">
        <f t="shared" si="1416"/>
        <v>-6.3184107322200589E-3</v>
      </c>
    </row>
    <row r="15080" spans="1:12">
      <c r="A15080" s="98" t="str">
        <f t="shared" si="1412"/>
        <v>D800-120</v>
      </c>
      <c r="B15080" s="98">
        <f t="shared" si="1410"/>
        <v>18</v>
      </c>
      <c r="C15080" s="98">
        <f t="shared" si="1411"/>
        <v>6</v>
      </c>
      <c r="D15080" s="98">
        <f t="shared" si="1417"/>
        <v>222</v>
      </c>
      <c r="E15080" s="98">
        <f t="shared" si="1414"/>
        <v>119</v>
      </c>
      <c r="F15080" s="397">
        <f>F15078+(E15080-E15078)*(F15081-F15078)/(E15081-E15078)</f>
        <v>5.3714333333333331</v>
      </c>
      <c r="G15080" s="98">
        <v>15</v>
      </c>
      <c r="H15080" s="491">
        <f>H15078+(E15080-E15078)*(H15081-H15078)/(E15081-E15078)</f>
        <v>0.37615466666666664</v>
      </c>
      <c r="I15080" s="492">
        <f>I15078+(E15080-E15078)*(I15081-I15078)/(E15081-E15078)</f>
        <v>14.266666666666667</v>
      </c>
      <c r="J15080" s="397">
        <f>J15078+(E15080-E15078)*(J15081-J15078)/(E15081-E15078)</f>
        <v>0.2039</v>
      </c>
      <c r="K15080" s="469">
        <f t="shared" si="1415"/>
        <v>14.279852968282551</v>
      </c>
      <c r="L15080" s="469">
        <f t="shared" si="1416"/>
        <v>1.3186301615883522E-2</v>
      </c>
    </row>
    <row r="15081" spans="1:12">
      <c r="A15081" s="480" t="str">
        <f t="shared" si="1412"/>
        <v>D800-120</v>
      </c>
      <c r="B15081" s="480">
        <f t="shared" si="1410"/>
        <v>18</v>
      </c>
      <c r="C15081" s="480">
        <f t="shared" si="1411"/>
        <v>6</v>
      </c>
      <c r="D15081" s="480">
        <f t="shared" si="1417"/>
        <v>222</v>
      </c>
      <c r="E15081" s="480">
        <f t="shared" si="1414"/>
        <v>120</v>
      </c>
      <c r="F15081" s="484">
        <v>5.3807</v>
      </c>
      <c r="G15081" s="480">
        <v>15</v>
      </c>
      <c r="H15081" s="482">
        <v>0.37540899999999999</v>
      </c>
      <c r="I15081" s="483">
        <v>14.3</v>
      </c>
      <c r="J15081" s="484">
        <v>0.20169999999999999</v>
      </c>
      <c r="K15081" s="469">
        <f t="shared" si="1415"/>
        <v>14.332900916067542</v>
      </c>
      <c r="L15081" s="469">
        <f t="shared" si="1416"/>
        <v>3.290091606754153E-2</v>
      </c>
    </row>
    <row r="15082" spans="1:12">
      <c r="A15082" s="480" t="s">
        <v>129</v>
      </c>
      <c r="B15082" s="480">
        <f t="shared" ref="B15082:B15145" si="1418">INT(D15082/12)</f>
        <v>19</v>
      </c>
      <c r="C15082" s="480">
        <f t="shared" ref="C15082:C15145" si="1419">D15082-B15082*12</f>
        <v>0</v>
      </c>
      <c r="D15082" s="480">
        <v>228</v>
      </c>
      <c r="E15082" s="480">
        <v>12</v>
      </c>
      <c r="F15082" s="484">
        <v>4.2671999999999999</v>
      </c>
      <c r="G15082" s="480">
        <v>15</v>
      </c>
      <c r="H15082" s="482">
        <v>0.44234400000000001</v>
      </c>
      <c r="I15082" s="483">
        <v>9.6</v>
      </c>
      <c r="J15082" s="484">
        <v>0.42570000000000002</v>
      </c>
      <c r="K15082" s="469">
        <f t="shared" si="1415"/>
        <v>9.6467907330041776</v>
      </c>
      <c r="L15082" s="469">
        <f t="shared" si="1416"/>
        <v>4.6790733004177909E-2</v>
      </c>
    </row>
    <row r="15083" spans="1:12">
      <c r="A15083" s="98" t="str">
        <f t="shared" ref="A15083:A15146" si="1420">A15082</f>
        <v>D800-120</v>
      </c>
      <c r="B15083" s="98">
        <f t="shared" si="1418"/>
        <v>19</v>
      </c>
      <c r="C15083" s="98">
        <f t="shared" si="1419"/>
        <v>0</v>
      </c>
      <c r="D15083" s="98">
        <f t="shared" ref="D15083:D15114" si="1421">D15082</f>
        <v>228</v>
      </c>
      <c r="E15083" s="98">
        <f t="shared" ref="E15083:E15146" si="1422">E15082+1</f>
        <v>13</v>
      </c>
      <c r="F15083" s="397">
        <f>F15082+(E15083-E15082)*(F15085-F15082)/(E15085-E15082)</f>
        <v>4.278833333333333</v>
      </c>
      <c r="G15083" s="98">
        <v>15</v>
      </c>
      <c r="H15083" s="491">
        <f>H15082+(E15083-E15082)*(H15085-H15082)/(E15085-E15082)</f>
        <v>0.44168000000000002</v>
      </c>
      <c r="I15083" s="492">
        <f>I15082+(E15083-E15082)*(I15085-I15082)/(E15085-E15082)</f>
        <v>9.6666666666666661</v>
      </c>
      <c r="J15083" s="397">
        <f>J15082+(E15083-E15082)*(J15085-J15082)/(E15085-E15082)</f>
        <v>0.42366666666666669</v>
      </c>
      <c r="K15083" s="469">
        <f t="shared" si="1415"/>
        <v>9.687632071484634</v>
      </c>
      <c r="L15083" s="469">
        <f t="shared" si="1416"/>
        <v>2.0965404817967936E-2</v>
      </c>
    </row>
    <row r="15084" spans="1:12">
      <c r="A15084" s="98" t="str">
        <f t="shared" si="1420"/>
        <v>D800-120</v>
      </c>
      <c r="B15084" s="98">
        <f t="shared" si="1418"/>
        <v>19</v>
      </c>
      <c r="C15084" s="98">
        <f t="shared" si="1419"/>
        <v>0</v>
      </c>
      <c r="D15084" s="98">
        <f t="shared" si="1421"/>
        <v>228</v>
      </c>
      <c r="E15084" s="98">
        <f t="shared" si="1422"/>
        <v>14</v>
      </c>
      <c r="F15084" s="397">
        <f>F15082+(E15084-E15082)*(F15085-F15082)/(E15085-E15082)</f>
        <v>4.2904666666666671</v>
      </c>
      <c r="G15084" s="98">
        <v>15</v>
      </c>
      <c r="H15084" s="491">
        <f>H15082+(E15084-E15082)*(H15085-H15082)/(E15085-E15082)</f>
        <v>0.44101600000000002</v>
      </c>
      <c r="I15084" s="492">
        <f>I15082+(E15084-E15082)*(I15085-I15082)/(E15085-E15082)</f>
        <v>9.7333333333333343</v>
      </c>
      <c r="J15084" s="397">
        <f>J15082+(E15084-E15082)*(J15085-J15082)/(E15085-E15082)</f>
        <v>0.4216333333333333</v>
      </c>
      <c r="K15084" s="469">
        <f t="shared" si="1415"/>
        <v>9.7285963925723031</v>
      </c>
      <c r="L15084" s="469">
        <f t="shared" si="1416"/>
        <v>-4.7369407610311498E-3</v>
      </c>
    </row>
    <row r="15085" spans="1:12">
      <c r="A15085" s="480" t="str">
        <f t="shared" si="1420"/>
        <v>D800-120</v>
      </c>
      <c r="B15085" s="480">
        <f t="shared" si="1418"/>
        <v>19</v>
      </c>
      <c r="C15085" s="480">
        <f t="shared" si="1419"/>
        <v>0</v>
      </c>
      <c r="D15085" s="480">
        <f t="shared" si="1421"/>
        <v>228</v>
      </c>
      <c r="E15085" s="480">
        <f t="shared" si="1422"/>
        <v>15</v>
      </c>
      <c r="F15085" s="484">
        <v>4.3021000000000003</v>
      </c>
      <c r="G15085" s="480">
        <v>15</v>
      </c>
      <c r="H15085" s="482">
        <v>0.44035200000000002</v>
      </c>
      <c r="I15085" s="483">
        <v>9.8000000000000007</v>
      </c>
      <c r="J15085" s="484">
        <v>0.41959999999999997</v>
      </c>
      <c r="K15085" s="469">
        <f t="shared" si="1415"/>
        <v>9.7696842525979211</v>
      </c>
      <c r="L15085" s="469">
        <f t="shared" si="1416"/>
        <v>-3.0315747402079651E-2</v>
      </c>
    </row>
    <row r="15086" spans="1:12">
      <c r="A15086" s="98" t="str">
        <f t="shared" si="1420"/>
        <v>D800-120</v>
      </c>
      <c r="B15086" s="98">
        <f t="shared" si="1418"/>
        <v>19</v>
      </c>
      <c r="C15086" s="98">
        <f t="shared" si="1419"/>
        <v>0</v>
      </c>
      <c r="D15086" s="98">
        <f t="shared" si="1421"/>
        <v>228</v>
      </c>
      <c r="E15086" s="98">
        <f t="shared" si="1422"/>
        <v>16</v>
      </c>
      <c r="F15086" s="397">
        <f>F15085+(E15086-E15085)*(F15088-F15085)/(E15088-E15085)</f>
        <v>4.3136000000000001</v>
      </c>
      <c r="G15086" s="98">
        <v>15</v>
      </c>
      <c r="H15086" s="491">
        <f>H15085+(E15086-E15085)*(H15088-H15085)/(E15088-E15085)</f>
        <v>0.43969200000000003</v>
      </c>
      <c r="I15086" s="492">
        <f>I15085+(E15086-E15085)*(I15088-I15085)/(E15088-E15085)</f>
        <v>9.8333333333333339</v>
      </c>
      <c r="J15086" s="397">
        <f>J15085+(E15086-E15085)*(J15088-J15085)/(E15088-E15085)</f>
        <v>0.41753333333333331</v>
      </c>
      <c r="K15086" s="469">
        <f t="shared" si="1415"/>
        <v>9.8105037162377293</v>
      </c>
      <c r="L15086" s="469">
        <f t="shared" si="1416"/>
        <v>-2.2829617095604604E-2</v>
      </c>
    </row>
    <row r="15087" spans="1:12">
      <c r="A15087" s="98" t="str">
        <f t="shared" si="1420"/>
        <v>D800-120</v>
      </c>
      <c r="B15087" s="98">
        <f t="shared" si="1418"/>
        <v>19</v>
      </c>
      <c r="C15087" s="98">
        <f t="shared" si="1419"/>
        <v>0</v>
      </c>
      <c r="D15087" s="98">
        <f t="shared" si="1421"/>
        <v>228</v>
      </c>
      <c r="E15087" s="98">
        <f t="shared" si="1422"/>
        <v>17</v>
      </c>
      <c r="F15087" s="397">
        <f>F15085+(E15087-E15085)*(F15088-F15085)/(E15088-E15085)</f>
        <v>4.3250999999999999</v>
      </c>
      <c r="G15087" s="98">
        <v>15</v>
      </c>
      <c r="H15087" s="491">
        <f>H15085+(E15087-E15085)*(H15088-H15085)/(E15088-E15085)</f>
        <v>0.43903199999999998</v>
      </c>
      <c r="I15087" s="492">
        <f>I15085+(E15087-E15085)*(I15088-I15085)/(E15088-E15085)</f>
        <v>9.8666666666666671</v>
      </c>
      <c r="J15087" s="397">
        <f>J15085+(E15087-E15085)*(J15088-J15085)/(E15088-E15085)</f>
        <v>0.41546666666666665</v>
      </c>
      <c r="K15087" s="469">
        <f t="shared" si="1415"/>
        <v>9.8514459082709234</v>
      </c>
      <c r="L15087" s="469">
        <f t="shared" si="1416"/>
        <v>-1.5220758395743772E-2</v>
      </c>
    </row>
    <row r="15088" spans="1:12">
      <c r="A15088" s="480" t="str">
        <f t="shared" si="1420"/>
        <v>D800-120</v>
      </c>
      <c r="B15088" s="480">
        <f t="shared" si="1418"/>
        <v>19</v>
      </c>
      <c r="C15088" s="480">
        <f t="shared" si="1419"/>
        <v>0</v>
      </c>
      <c r="D15088" s="480">
        <f t="shared" si="1421"/>
        <v>228</v>
      </c>
      <c r="E15088" s="480">
        <f t="shared" si="1422"/>
        <v>18</v>
      </c>
      <c r="F15088" s="484">
        <v>4.3365999999999998</v>
      </c>
      <c r="G15088" s="480">
        <v>15</v>
      </c>
      <c r="H15088" s="482">
        <v>0.43837199999999998</v>
      </c>
      <c r="I15088" s="483">
        <v>9.9</v>
      </c>
      <c r="J15088" s="484">
        <v>0.41339999999999999</v>
      </c>
      <c r="K15088" s="469">
        <f t="shared" si="1415"/>
        <v>9.8925113830262887</v>
      </c>
      <c r="L15088" s="469">
        <f t="shared" si="1416"/>
        <v>-7.4886169737116148E-3</v>
      </c>
    </row>
    <row r="15089" spans="1:12">
      <c r="A15089" s="98" t="str">
        <f t="shared" si="1420"/>
        <v>D800-120</v>
      </c>
      <c r="B15089" s="98">
        <f t="shared" si="1418"/>
        <v>19</v>
      </c>
      <c r="C15089" s="98">
        <f t="shared" si="1419"/>
        <v>0</v>
      </c>
      <c r="D15089" s="98">
        <f t="shared" si="1421"/>
        <v>228</v>
      </c>
      <c r="E15089" s="98">
        <f t="shared" si="1422"/>
        <v>19</v>
      </c>
      <c r="F15089" s="397">
        <f>F15088+(E15089-E15088)*(F15091-F15088)/(E15091-E15088)</f>
        <v>4.3480333333333334</v>
      </c>
      <c r="G15089" s="98">
        <v>15</v>
      </c>
      <c r="H15089" s="491">
        <f>H15088+(E15089-E15088)*(H15091-H15088)/(E15091-E15088)</f>
        <v>0.43771499999999997</v>
      </c>
      <c r="I15089" s="492">
        <f>I15088+(E15089-E15088)*(I15091-I15088)/(E15091-E15088)</f>
        <v>9.9333333333333336</v>
      </c>
      <c r="J15089" s="397">
        <f>J15088+(E15089-E15088)*(J15091-J15088)/(E15091-E15088)</f>
        <v>0.41133333333333333</v>
      </c>
      <c r="K15089" s="469">
        <f t="shared" si="1415"/>
        <v>9.9334803087244747</v>
      </c>
      <c r="L15089" s="469">
        <f t="shared" si="1416"/>
        <v>1.4697539114116864E-4</v>
      </c>
    </row>
    <row r="15090" spans="1:12">
      <c r="A15090" s="98" t="str">
        <f t="shared" si="1420"/>
        <v>D800-120</v>
      </c>
      <c r="B15090" s="98">
        <f t="shared" si="1418"/>
        <v>19</v>
      </c>
      <c r="C15090" s="98">
        <f t="shared" si="1419"/>
        <v>0</v>
      </c>
      <c r="D15090" s="98">
        <f t="shared" si="1421"/>
        <v>228</v>
      </c>
      <c r="E15090" s="98">
        <f t="shared" si="1422"/>
        <v>20</v>
      </c>
      <c r="F15090" s="397">
        <f>F15088+(E15090-E15088)*(F15091-F15088)/(E15091-E15088)</f>
        <v>4.3594666666666662</v>
      </c>
      <c r="G15090" s="98">
        <v>15</v>
      </c>
      <c r="H15090" s="491">
        <f>H15088+(E15090-E15088)*(H15091-H15088)/(E15091-E15088)</f>
        <v>0.437058</v>
      </c>
      <c r="I15090" s="492">
        <f>I15088+(E15090-E15088)*(I15091-I15088)/(E15091-E15088)</f>
        <v>9.9666666666666668</v>
      </c>
      <c r="J15090" s="397">
        <f>J15088+(E15090-E15088)*(J15091-J15088)/(E15091-E15088)</f>
        <v>0.40926666666666667</v>
      </c>
      <c r="K15090" s="469">
        <f t="shared" si="1415"/>
        <v>9.9745724061032313</v>
      </c>
      <c r="L15090" s="469">
        <f t="shared" si="1416"/>
        <v>7.905739436564474E-3</v>
      </c>
    </row>
    <row r="15091" spans="1:12">
      <c r="A15091" s="480" t="str">
        <f t="shared" si="1420"/>
        <v>D800-120</v>
      </c>
      <c r="B15091" s="480">
        <f t="shared" si="1418"/>
        <v>19</v>
      </c>
      <c r="C15091" s="480">
        <f t="shared" si="1419"/>
        <v>0</v>
      </c>
      <c r="D15091" s="480">
        <f t="shared" si="1421"/>
        <v>228</v>
      </c>
      <c r="E15091" s="480">
        <f t="shared" si="1422"/>
        <v>21</v>
      </c>
      <c r="F15091" s="484">
        <v>4.3708999999999998</v>
      </c>
      <c r="G15091" s="480">
        <v>15</v>
      </c>
      <c r="H15091" s="482">
        <v>0.43640099999999998</v>
      </c>
      <c r="I15091" s="483">
        <v>10</v>
      </c>
      <c r="J15091" s="484">
        <v>0.40720000000000001</v>
      </c>
      <c r="K15091" s="469">
        <f t="shared" si="1415"/>
        <v>10.015788231466013</v>
      </c>
      <c r="L15091" s="469">
        <f t="shared" si="1416"/>
        <v>1.5788231466013158E-2</v>
      </c>
    </row>
    <row r="15092" spans="1:12">
      <c r="A15092" s="98" t="str">
        <f t="shared" si="1420"/>
        <v>D800-120</v>
      </c>
      <c r="B15092" s="98">
        <f t="shared" si="1418"/>
        <v>19</v>
      </c>
      <c r="C15092" s="98">
        <f t="shared" si="1419"/>
        <v>0</v>
      </c>
      <c r="D15092" s="98">
        <f t="shared" si="1421"/>
        <v>228</v>
      </c>
      <c r="E15092" s="98">
        <f t="shared" si="1422"/>
        <v>22</v>
      </c>
      <c r="F15092" s="397">
        <f>F15091+(E15092-E15091)*(F15094-F15091)/(E15094-E15091)</f>
        <v>4.3822333333333328</v>
      </c>
      <c r="G15092" s="98">
        <v>15</v>
      </c>
      <c r="H15092" s="491">
        <f>H15091+(E15092-E15091)*(H15094-H15091)/(E15094-E15091)</f>
        <v>0.43574733333333332</v>
      </c>
      <c r="I15092" s="492">
        <f>I15091+(E15092-E15091)*(I15094-I15091)/(E15094-E15091)</f>
        <v>10.033333333333333</v>
      </c>
      <c r="J15092" s="397">
        <f>J15091+(E15092-E15091)*(J15094-J15091)/(E15094-E15091)</f>
        <v>0.40513333333333335</v>
      </c>
      <c r="K15092" s="469">
        <f t="shared" si="1415"/>
        <v>10.056821919736359</v>
      </c>
      <c r="L15092" s="469">
        <f t="shared" si="1416"/>
        <v>2.348858640302609E-2</v>
      </c>
    </row>
    <row r="15093" spans="1:12">
      <c r="A15093" s="98" t="str">
        <f t="shared" si="1420"/>
        <v>D800-120</v>
      </c>
      <c r="B15093" s="98">
        <f t="shared" si="1418"/>
        <v>19</v>
      </c>
      <c r="C15093" s="98">
        <f t="shared" si="1419"/>
        <v>0</v>
      </c>
      <c r="D15093" s="98">
        <f t="shared" si="1421"/>
        <v>228</v>
      </c>
      <c r="E15093" s="98">
        <f t="shared" si="1422"/>
        <v>23</v>
      </c>
      <c r="F15093" s="397">
        <f>F15091+(E15093-E15091)*(F15094-F15091)/(E15094-E15091)</f>
        <v>4.3935666666666666</v>
      </c>
      <c r="G15093" s="98">
        <v>15</v>
      </c>
      <c r="H15093" s="491">
        <f>H15091+(E15093-E15091)*(H15094-H15091)/(E15094-E15091)</f>
        <v>0.43509366666666666</v>
      </c>
      <c r="I15093" s="492">
        <f>I15091+(E15093-E15091)*(I15094-I15091)/(E15094-E15091)</f>
        <v>10.066666666666666</v>
      </c>
      <c r="J15093" s="397">
        <f>J15091+(E15093-E15091)*(J15094-J15091)/(E15094-E15091)</f>
        <v>0.40306666666666668</v>
      </c>
      <c r="K15093" s="469">
        <f t="shared" si="1415"/>
        <v>10.097978902627098</v>
      </c>
      <c r="L15093" s="469">
        <f t="shared" si="1416"/>
        <v>3.1312235960431423E-2</v>
      </c>
    </row>
    <row r="15094" spans="1:12">
      <c r="A15094" s="480" t="str">
        <f t="shared" si="1420"/>
        <v>D800-120</v>
      </c>
      <c r="B15094" s="480">
        <f t="shared" si="1418"/>
        <v>19</v>
      </c>
      <c r="C15094" s="480">
        <f t="shared" si="1419"/>
        <v>0</v>
      </c>
      <c r="D15094" s="480">
        <f t="shared" si="1421"/>
        <v>228</v>
      </c>
      <c r="E15094" s="480">
        <f t="shared" si="1422"/>
        <v>24</v>
      </c>
      <c r="F15094" s="484">
        <v>4.4048999999999996</v>
      </c>
      <c r="G15094" s="480">
        <v>15</v>
      </c>
      <c r="H15094" s="482">
        <v>0.43443999999999999</v>
      </c>
      <c r="I15094" s="483">
        <v>10.1</v>
      </c>
      <c r="J15094" s="484">
        <v>0.40100000000000002</v>
      </c>
      <c r="K15094" s="469">
        <f t="shared" si="1415"/>
        <v>10.139259736672496</v>
      </c>
      <c r="L15094" s="469">
        <f t="shared" si="1416"/>
        <v>3.9259736672496715E-2</v>
      </c>
    </row>
    <row r="15095" spans="1:12">
      <c r="A15095" s="98" t="str">
        <f t="shared" si="1420"/>
        <v>D800-120</v>
      </c>
      <c r="B15095" s="98">
        <f t="shared" si="1418"/>
        <v>19</v>
      </c>
      <c r="C15095" s="98">
        <f t="shared" si="1419"/>
        <v>0</v>
      </c>
      <c r="D15095" s="98">
        <f t="shared" si="1421"/>
        <v>228</v>
      </c>
      <c r="E15095" s="98">
        <f t="shared" si="1422"/>
        <v>25</v>
      </c>
      <c r="F15095" s="397">
        <f>F15094+(E15095-E15094)*(F15097-F15094)/(E15097-E15094)</f>
        <v>4.4161333333333328</v>
      </c>
      <c r="G15095" s="98">
        <v>15</v>
      </c>
      <c r="H15095" s="491">
        <f>H15094+(E15095-E15094)*(H15097-H15094)/(E15097-E15094)</f>
        <v>0.43378899999999998</v>
      </c>
      <c r="I15095" s="492">
        <f>I15094+(E15095-E15094)*(I15097-I15094)/(E15097-E15094)</f>
        <v>10.166666666666666</v>
      </c>
      <c r="J15095" s="397">
        <f>J15094+(E15095-E15094)*(J15097-J15094)/(E15097-E15094)</f>
        <v>0.39896666666666669</v>
      </c>
      <c r="K15095" s="469">
        <f t="shared" si="1415"/>
        <v>10.180371870502325</v>
      </c>
      <c r="L15095" s="469">
        <f t="shared" si="1416"/>
        <v>1.3705203835659319E-2</v>
      </c>
    </row>
    <row r="15096" spans="1:12">
      <c r="A15096" s="98" t="str">
        <f t="shared" si="1420"/>
        <v>D800-120</v>
      </c>
      <c r="B15096" s="98">
        <f t="shared" si="1418"/>
        <v>19</v>
      </c>
      <c r="C15096" s="98">
        <f t="shared" si="1419"/>
        <v>0</v>
      </c>
      <c r="D15096" s="98">
        <f t="shared" si="1421"/>
        <v>228</v>
      </c>
      <c r="E15096" s="98">
        <f t="shared" si="1422"/>
        <v>26</v>
      </c>
      <c r="F15096" s="397">
        <f>F15094+(E15096-E15094)*(F15097-F15094)/(E15097-E15094)</f>
        <v>4.4273666666666669</v>
      </c>
      <c r="G15096" s="98">
        <v>15</v>
      </c>
      <c r="H15096" s="491">
        <f>H15094+(E15096-E15094)*(H15097-H15094)/(E15097-E15094)</f>
        <v>0.43313800000000002</v>
      </c>
      <c r="I15096" s="492">
        <f>I15094+(E15096-E15094)*(I15097-I15094)/(E15097-E15094)</f>
        <v>10.233333333333334</v>
      </c>
      <c r="J15096" s="397">
        <f>J15094+(E15096-E15094)*(J15097-J15094)/(E15097-E15094)</f>
        <v>0.3969333333333333</v>
      </c>
      <c r="K15096" s="469">
        <f t="shared" si="1415"/>
        <v>10.221607586188851</v>
      </c>
      <c r="L15096" s="469">
        <f t="shared" si="1416"/>
        <v>-1.1725747144483378E-2</v>
      </c>
    </row>
    <row r="15097" spans="1:12">
      <c r="A15097" s="480" t="str">
        <f t="shared" si="1420"/>
        <v>D800-120</v>
      </c>
      <c r="B15097" s="480">
        <f t="shared" si="1418"/>
        <v>19</v>
      </c>
      <c r="C15097" s="480">
        <f t="shared" si="1419"/>
        <v>0</v>
      </c>
      <c r="D15097" s="480">
        <f t="shared" si="1421"/>
        <v>228</v>
      </c>
      <c r="E15097" s="480">
        <f t="shared" si="1422"/>
        <v>27</v>
      </c>
      <c r="F15097" s="484">
        <v>4.4386000000000001</v>
      </c>
      <c r="G15097" s="480">
        <v>15</v>
      </c>
      <c r="H15097" s="482">
        <v>0.43248700000000001</v>
      </c>
      <c r="I15097" s="483">
        <v>10.3</v>
      </c>
      <c r="J15097" s="484">
        <v>0.39489999999999997</v>
      </c>
      <c r="K15097" s="469">
        <f t="shared" si="1415"/>
        <v>10.262967441795938</v>
      </c>
      <c r="L15097" s="469">
        <f t="shared" si="1416"/>
        <v>-3.7032558204062482E-2</v>
      </c>
    </row>
    <row r="15098" spans="1:12">
      <c r="A15098" s="98" t="str">
        <f t="shared" si="1420"/>
        <v>D800-120</v>
      </c>
      <c r="B15098" s="98">
        <f t="shared" si="1418"/>
        <v>19</v>
      </c>
      <c r="C15098" s="98">
        <f t="shared" si="1419"/>
        <v>0</v>
      </c>
      <c r="D15098" s="98">
        <f t="shared" si="1421"/>
        <v>228</v>
      </c>
      <c r="E15098" s="98">
        <f t="shared" si="1422"/>
        <v>28</v>
      </c>
      <c r="F15098" s="397">
        <f>F15097+(E15098-E15097)*(F15100-F15097)/(E15100-E15097)</f>
        <v>4.4497666666666671</v>
      </c>
      <c r="G15098" s="98">
        <v>15</v>
      </c>
      <c r="H15098" s="491">
        <f>H15097+(E15098-E15097)*(H15100-H15097)/(E15100-E15097)</f>
        <v>0.43183833333333332</v>
      </c>
      <c r="I15098" s="492">
        <f>I15097+(E15098-E15097)*(I15100-I15097)/(E15100-E15097)</f>
        <v>10.333333333333334</v>
      </c>
      <c r="J15098" s="397">
        <f>J15097+(E15098-E15097)*(J15100-J15097)/(E15100-E15097)</f>
        <v>0.39283333333333331</v>
      </c>
      <c r="K15098" s="469">
        <f t="shared" si="1415"/>
        <v>10.304241942393567</v>
      </c>
      <c r="L15098" s="469">
        <f t="shared" si="1416"/>
        <v>-2.9091390939766981E-2</v>
      </c>
    </row>
    <row r="15099" spans="1:12">
      <c r="A15099" s="98" t="str">
        <f t="shared" si="1420"/>
        <v>D800-120</v>
      </c>
      <c r="B15099" s="98">
        <f t="shared" si="1418"/>
        <v>19</v>
      </c>
      <c r="C15099" s="98">
        <f t="shared" si="1419"/>
        <v>0</v>
      </c>
      <c r="D15099" s="98">
        <f t="shared" si="1421"/>
        <v>228</v>
      </c>
      <c r="E15099" s="98">
        <f t="shared" si="1422"/>
        <v>29</v>
      </c>
      <c r="F15099" s="397">
        <f>F15097+(E15099-E15097)*(F15100-F15097)/(E15100-E15097)</f>
        <v>4.4609333333333332</v>
      </c>
      <c r="G15099" s="98">
        <v>15</v>
      </c>
      <c r="H15099" s="491">
        <f>H15097+(E15099-E15097)*(H15100-H15097)/(E15100-E15097)</f>
        <v>0.43118966666666669</v>
      </c>
      <c r="I15099" s="492">
        <f>I15097+(E15099-E15097)*(I15100-I15097)/(E15100-E15097)</f>
        <v>10.366666666666667</v>
      </c>
      <c r="J15099" s="397">
        <f>J15097+(E15099-E15097)*(J15100-J15097)/(E15100-E15097)</f>
        <v>0.39076666666666665</v>
      </c>
      <c r="K15099" s="469">
        <f t="shared" si="1415"/>
        <v>10.345640626823926</v>
      </c>
      <c r="L15099" s="469">
        <f t="shared" si="1416"/>
        <v>-2.102603984274154E-2</v>
      </c>
    </row>
    <row r="15100" spans="1:12">
      <c r="A15100" s="480" t="str">
        <f t="shared" si="1420"/>
        <v>D800-120</v>
      </c>
      <c r="B15100" s="480">
        <f t="shared" si="1418"/>
        <v>19</v>
      </c>
      <c r="C15100" s="480">
        <f t="shared" si="1419"/>
        <v>0</v>
      </c>
      <c r="D15100" s="480">
        <f t="shared" si="1421"/>
        <v>228</v>
      </c>
      <c r="E15100" s="480">
        <f t="shared" si="1422"/>
        <v>30</v>
      </c>
      <c r="F15100" s="484">
        <v>4.4721000000000002</v>
      </c>
      <c r="G15100" s="480">
        <v>15</v>
      </c>
      <c r="H15100" s="482">
        <v>0.43054100000000001</v>
      </c>
      <c r="I15100" s="483">
        <v>10.4</v>
      </c>
      <c r="J15100" s="484">
        <v>0.38869999999999999</v>
      </c>
      <c r="K15100" s="469">
        <f t="shared" si="1415"/>
        <v>10.387164056384874</v>
      </c>
      <c r="L15100" s="469">
        <f t="shared" si="1416"/>
        <v>-1.2835943615126411E-2</v>
      </c>
    </row>
    <row r="15101" spans="1:12">
      <c r="A15101" s="98" t="str">
        <f t="shared" si="1420"/>
        <v>D800-120</v>
      </c>
      <c r="B15101" s="98">
        <f t="shared" si="1418"/>
        <v>19</v>
      </c>
      <c r="C15101" s="98">
        <f t="shared" si="1419"/>
        <v>0</v>
      </c>
      <c r="D15101" s="98">
        <f t="shared" si="1421"/>
        <v>228</v>
      </c>
      <c r="E15101" s="98">
        <f t="shared" si="1422"/>
        <v>31</v>
      </c>
      <c r="F15101" s="397">
        <f>F15100+(E15101-E15100)*(F15103-F15100)/(E15103-E15100)</f>
        <v>4.4832000000000001</v>
      </c>
      <c r="G15101" s="98">
        <v>15</v>
      </c>
      <c r="H15101" s="491">
        <f>H15100+(E15101-E15100)*(H15103-H15100)/(E15103-E15100)</f>
        <v>0.42989466666666665</v>
      </c>
      <c r="I15101" s="492">
        <f>I15100+(E15101-E15100)*(I15103-I15100)/(E15103-E15100)</f>
        <v>10.433333333333334</v>
      </c>
      <c r="J15101" s="397">
        <f>J15100+(E15101-E15100)*(J15103-J15100)/(E15103-E15100)</f>
        <v>0.38663333333333333</v>
      </c>
      <c r="K15101" s="469">
        <f t="shared" si="1415"/>
        <v>10.428601114691661</v>
      </c>
      <c r="L15101" s="469">
        <f t="shared" si="1416"/>
        <v>-4.7322186416725032E-3</v>
      </c>
    </row>
    <row r="15102" spans="1:12">
      <c r="A15102" s="98" t="str">
        <f t="shared" si="1420"/>
        <v>D800-120</v>
      </c>
      <c r="B15102" s="98">
        <f t="shared" si="1418"/>
        <v>19</v>
      </c>
      <c r="C15102" s="98">
        <f t="shared" si="1419"/>
        <v>0</v>
      </c>
      <c r="D15102" s="98">
        <f t="shared" si="1421"/>
        <v>228</v>
      </c>
      <c r="E15102" s="98">
        <f t="shared" si="1422"/>
        <v>32</v>
      </c>
      <c r="F15102" s="397">
        <f>F15100+(E15102-E15100)*(F15103-F15100)/(E15103-E15100)</f>
        <v>4.4943</v>
      </c>
      <c r="G15102" s="98">
        <v>15</v>
      </c>
      <c r="H15102" s="491">
        <f>H15100+(E15102-E15100)*(H15103-H15100)/(E15103-E15100)</f>
        <v>0.42924833333333334</v>
      </c>
      <c r="I15102" s="492">
        <f>I15100+(E15102-E15100)*(I15103-I15100)/(E15103-E15100)</f>
        <v>10.466666666666667</v>
      </c>
      <c r="J15102" s="397">
        <f>J15100+(E15102-E15100)*(J15103-J15100)/(E15103-E15100)</f>
        <v>0.38456666666666667</v>
      </c>
      <c r="K15102" s="469">
        <f t="shared" si="1415"/>
        <v>10.470162959281534</v>
      </c>
      <c r="L15102" s="469">
        <f t="shared" si="1416"/>
        <v>3.4962926148676132E-3</v>
      </c>
    </row>
    <row r="15103" spans="1:12">
      <c r="A15103" s="480" t="str">
        <f t="shared" si="1420"/>
        <v>D800-120</v>
      </c>
      <c r="B15103" s="480">
        <f t="shared" si="1418"/>
        <v>19</v>
      </c>
      <c r="C15103" s="480">
        <f t="shared" si="1419"/>
        <v>0</v>
      </c>
      <c r="D15103" s="480">
        <f t="shared" si="1421"/>
        <v>228</v>
      </c>
      <c r="E15103" s="480">
        <f t="shared" si="1422"/>
        <v>33</v>
      </c>
      <c r="F15103" s="484">
        <v>4.5053999999999998</v>
      </c>
      <c r="G15103" s="480">
        <v>15</v>
      </c>
      <c r="H15103" s="482">
        <v>0.42860199999999998</v>
      </c>
      <c r="I15103" s="483">
        <v>10.5</v>
      </c>
      <c r="J15103" s="484">
        <v>0.38250000000000001</v>
      </c>
      <c r="K15103" s="469">
        <f t="shared" si="1415"/>
        <v>10.511850154688966</v>
      </c>
      <c r="L15103" s="469">
        <f t="shared" si="1416"/>
        <v>1.1850154688966441E-2</v>
      </c>
    </row>
    <row r="15104" spans="1:12">
      <c r="A15104" s="98" t="str">
        <f t="shared" si="1420"/>
        <v>D800-120</v>
      </c>
      <c r="B15104" s="98">
        <f t="shared" si="1418"/>
        <v>19</v>
      </c>
      <c r="C15104" s="98">
        <f t="shared" si="1419"/>
        <v>0</v>
      </c>
      <c r="D15104" s="98">
        <f t="shared" si="1421"/>
        <v>228</v>
      </c>
      <c r="E15104" s="98">
        <f t="shared" si="1422"/>
        <v>34</v>
      </c>
      <c r="F15104" s="397">
        <f>F15103+(E15104-E15103)*(F15106-F15103)/(E15106-E15103)</f>
        <v>4.5163666666666664</v>
      </c>
      <c r="G15104" s="98">
        <v>15</v>
      </c>
      <c r="H15104" s="491">
        <f>H15103+(E15104-E15103)*(H15106-H15103)/(E15106-E15103)</f>
        <v>0.42795766666666668</v>
      </c>
      <c r="I15104" s="492">
        <f>I15103+(E15104-E15103)*(I15106-I15103)/(E15106-E15103)</f>
        <v>10.533333333333333</v>
      </c>
      <c r="J15104" s="397">
        <f>J15103+(E15104-E15103)*(J15106-J15103)/(E15106-E15103)</f>
        <v>0.38046666666666668</v>
      </c>
      <c r="K15104" s="469">
        <f t="shared" si="1415"/>
        <v>10.553302390501241</v>
      </c>
      <c r="L15104" s="469">
        <f t="shared" si="1416"/>
        <v>1.9969057167907422E-2</v>
      </c>
    </row>
    <row r="15105" spans="1:12">
      <c r="A15105" s="98" t="str">
        <f t="shared" si="1420"/>
        <v>D800-120</v>
      </c>
      <c r="B15105" s="98">
        <f t="shared" si="1418"/>
        <v>19</v>
      </c>
      <c r="C15105" s="98">
        <f t="shared" si="1419"/>
        <v>0</v>
      </c>
      <c r="D15105" s="98">
        <f t="shared" si="1421"/>
        <v>228</v>
      </c>
      <c r="E15105" s="98">
        <f t="shared" si="1422"/>
        <v>35</v>
      </c>
      <c r="F15105" s="397">
        <f>F15103+(E15105-E15103)*(F15106-F15103)/(E15106-E15103)</f>
        <v>4.527333333333333</v>
      </c>
      <c r="G15105" s="98">
        <v>15</v>
      </c>
      <c r="H15105" s="491">
        <f>H15103+(E15105-E15103)*(H15106-H15103)/(E15106-E15103)</f>
        <v>0.42731333333333332</v>
      </c>
      <c r="I15105" s="492">
        <f>I15103+(E15105-E15103)*(I15106-I15103)/(E15106-E15103)</f>
        <v>10.566666666666666</v>
      </c>
      <c r="J15105" s="397">
        <f>J15103+(E15105-E15103)*(J15106-J15103)/(E15106-E15103)</f>
        <v>0.37843333333333334</v>
      </c>
      <c r="K15105" s="469">
        <f t="shared" si="1415"/>
        <v>10.594879635552365</v>
      </c>
      <c r="L15105" s="469">
        <f t="shared" si="1416"/>
        <v>2.8212968885698686E-2</v>
      </c>
    </row>
    <row r="15106" spans="1:12">
      <c r="A15106" s="480" t="str">
        <f t="shared" si="1420"/>
        <v>D800-120</v>
      </c>
      <c r="B15106" s="480">
        <f t="shared" si="1418"/>
        <v>19</v>
      </c>
      <c r="C15106" s="480">
        <f t="shared" si="1419"/>
        <v>0</v>
      </c>
      <c r="D15106" s="480">
        <f t="shared" si="1421"/>
        <v>228</v>
      </c>
      <c r="E15106" s="480">
        <f t="shared" si="1422"/>
        <v>36</v>
      </c>
      <c r="F15106" s="484">
        <v>4.5382999999999996</v>
      </c>
      <c r="G15106" s="480">
        <v>15</v>
      </c>
      <c r="H15106" s="482">
        <v>0.42666900000000002</v>
      </c>
      <c r="I15106" s="483">
        <v>10.6</v>
      </c>
      <c r="J15106" s="484">
        <v>0.37640000000000001</v>
      </c>
      <c r="K15106" s="469">
        <f t="shared" si="1415"/>
        <v>10.636582456189691</v>
      </c>
      <c r="L15106" s="469">
        <f t="shared" si="1416"/>
        <v>3.658245618969147E-2</v>
      </c>
    </row>
    <row r="15107" spans="1:12">
      <c r="A15107" s="98" t="str">
        <f t="shared" si="1420"/>
        <v>D800-120</v>
      </c>
      <c r="B15107" s="98">
        <f t="shared" si="1418"/>
        <v>19</v>
      </c>
      <c r="C15107" s="98">
        <f t="shared" si="1419"/>
        <v>0</v>
      </c>
      <c r="D15107" s="98">
        <f t="shared" si="1421"/>
        <v>228</v>
      </c>
      <c r="E15107" s="98">
        <f t="shared" si="1422"/>
        <v>37</v>
      </c>
      <c r="F15107" s="397">
        <f>F15106+(E15107-E15106)*(F15109-F15106)/(E15109-E15106)</f>
        <v>4.5492333333333335</v>
      </c>
      <c r="G15107" s="98">
        <v>15</v>
      </c>
      <c r="H15107" s="491">
        <f>H15106+(E15107-E15106)*(H15109-H15106)/(E15109-E15106)</f>
        <v>0.42602666666666666</v>
      </c>
      <c r="I15107" s="492">
        <f>I15106+(E15107-E15106)*(I15109-I15106)/(E15109-E15106)</f>
        <v>10.666666666666666</v>
      </c>
      <c r="J15107" s="397">
        <f>J15106+(E15107-E15106)*(J15109-J15106)/(E15109-E15106)</f>
        <v>0.37433333333333335</v>
      </c>
      <c r="K15107" s="469">
        <f t="shared" si="1415"/>
        <v>10.678283049574361</v>
      </c>
      <c r="L15107" s="469">
        <f t="shared" si="1416"/>
        <v>1.1616382907694955E-2</v>
      </c>
    </row>
    <row r="15108" spans="1:12">
      <c r="A15108" s="98" t="str">
        <f t="shared" si="1420"/>
        <v>D800-120</v>
      </c>
      <c r="B15108" s="98">
        <f t="shared" si="1418"/>
        <v>19</v>
      </c>
      <c r="C15108" s="98">
        <f t="shared" si="1419"/>
        <v>0</v>
      </c>
      <c r="D15108" s="98">
        <f t="shared" si="1421"/>
        <v>228</v>
      </c>
      <c r="E15108" s="98">
        <f t="shared" si="1422"/>
        <v>38</v>
      </c>
      <c r="F15108" s="397">
        <f>F15106+(E15108-E15106)*(F15109-F15106)/(E15109-E15106)</f>
        <v>4.5601666666666665</v>
      </c>
      <c r="G15108" s="98">
        <v>15</v>
      </c>
      <c r="H15108" s="491">
        <f>H15106+(E15108-E15106)*(H15109-H15106)/(E15109-E15106)</f>
        <v>0.42538433333333336</v>
      </c>
      <c r="I15108" s="492">
        <f>I15106+(E15108-E15106)*(I15109-I15106)/(E15109-E15106)</f>
        <v>10.733333333333334</v>
      </c>
      <c r="J15108" s="397">
        <f>J15106+(E15108-E15106)*(J15109-J15106)/(E15109-E15106)</f>
        <v>0.37226666666666663</v>
      </c>
      <c r="K15108" s="469">
        <f t="shared" si="1415"/>
        <v>10.720109579337272</v>
      </c>
      <c r="L15108" s="469">
        <f t="shared" si="1416"/>
        <v>-1.3223753996062015E-2</v>
      </c>
    </row>
    <row r="15109" spans="1:12">
      <c r="A15109" s="480" t="str">
        <f t="shared" si="1420"/>
        <v>D800-120</v>
      </c>
      <c r="B15109" s="480">
        <f t="shared" si="1418"/>
        <v>19</v>
      </c>
      <c r="C15109" s="480">
        <f t="shared" si="1419"/>
        <v>0</v>
      </c>
      <c r="D15109" s="480">
        <f t="shared" si="1421"/>
        <v>228</v>
      </c>
      <c r="E15109" s="480">
        <f t="shared" si="1422"/>
        <v>39</v>
      </c>
      <c r="F15109" s="484">
        <v>4.5711000000000004</v>
      </c>
      <c r="G15109" s="480">
        <v>15</v>
      </c>
      <c r="H15109" s="482">
        <v>0.42474200000000001</v>
      </c>
      <c r="I15109" s="483">
        <v>10.8</v>
      </c>
      <c r="J15109" s="484">
        <v>0.37019999999999997</v>
      </c>
      <c r="K15109" s="469">
        <f t="shared" si="1415"/>
        <v>10.762062616835633</v>
      </c>
      <c r="L15109" s="469">
        <f t="shared" si="1416"/>
        <v>-3.7937383164367233E-2</v>
      </c>
    </row>
    <row r="15110" spans="1:12">
      <c r="A15110" s="98" t="str">
        <f t="shared" si="1420"/>
        <v>D800-120</v>
      </c>
      <c r="B15110" s="98">
        <f t="shared" si="1418"/>
        <v>19</v>
      </c>
      <c r="C15110" s="98">
        <f t="shared" si="1419"/>
        <v>0</v>
      </c>
      <c r="D15110" s="98">
        <f t="shared" si="1421"/>
        <v>228</v>
      </c>
      <c r="E15110" s="98">
        <f t="shared" si="1422"/>
        <v>40</v>
      </c>
      <c r="F15110" s="397">
        <f>F15109+(E15110-E15109)*(F15112-F15109)/(E15112-E15109)</f>
        <v>4.5819333333333336</v>
      </c>
      <c r="G15110" s="98">
        <v>15</v>
      </c>
      <c r="H15110" s="491">
        <f>H15109+(E15110-E15109)*(H15112-H15109)/(E15112-E15109)</f>
        <v>0.42410100000000001</v>
      </c>
      <c r="I15110" s="492">
        <f>I15109+(E15110-E15109)*(I15112-I15109)/(E15112-E15109)</f>
        <v>10.833333333333334</v>
      </c>
      <c r="J15110" s="397">
        <f>J15109+(E15110-E15109)*(J15112-J15109)/(E15112-E15109)</f>
        <v>0.36813333333333331</v>
      </c>
      <c r="K15110" s="469">
        <f t="shared" si="1415"/>
        <v>10.803872976798766</v>
      </c>
      <c r="L15110" s="469">
        <f t="shared" si="1416"/>
        <v>-2.9460356534567467E-2</v>
      </c>
    </row>
    <row r="15111" spans="1:12">
      <c r="A15111" s="98" t="str">
        <f t="shared" si="1420"/>
        <v>D800-120</v>
      </c>
      <c r="B15111" s="98">
        <f t="shared" si="1418"/>
        <v>19</v>
      </c>
      <c r="C15111" s="98">
        <f t="shared" si="1419"/>
        <v>0</v>
      </c>
      <c r="D15111" s="98">
        <f t="shared" si="1421"/>
        <v>228</v>
      </c>
      <c r="E15111" s="98">
        <f t="shared" si="1422"/>
        <v>41</v>
      </c>
      <c r="F15111" s="397">
        <f>F15109+(E15111-E15109)*(F15112-F15109)/(E15112-E15109)</f>
        <v>4.5927666666666669</v>
      </c>
      <c r="G15111" s="98">
        <v>15</v>
      </c>
      <c r="H15111" s="491">
        <f>H15109+(E15111-E15109)*(H15112-H15109)/(E15112-E15109)</f>
        <v>0.42346</v>
      </c>
      <c r="I15111" s="492">
        <f>I15109+(E15111-E15109)*(I15112-I15109)/(E15112-E15109)</f>
        <v>10.866666666666667</v>
      </c>
      <c r="J15111" s="397">
        <f>J15109+(E15111-E15109)*(J15112-J15109)/(E15112-E15109)</f>
        <v>0.36606666666666665</v>
      </c>
      <c r="K15111" s="469">
        <f t="shared" si="1415"/>
        <v>10.845809915143501</v>
      </c>
      <c r="L15111" s="469">
        <f t="shared" si="1416"/>
        <v>-2.0856751523165684E-2</v>
      </c>
    </row>
    <row r="15112" spans="1:12">
      <c r="A15112" s="480" t="str">
        <f t="shared" si="1420"/>
        <v>D800-120</v>
      </c>
      <c r="B15112" s="480">
        <f t="shared" si="1418"/>
        <v>19</v>
      </c>
      <c r="C15112" s="480">
        <f t="shared" si="1419"/>
        <v>0</v>
      </c>
      <c r="D15112" s="480">
        <f t="shared" si="1421"/>
        <v>228</v>
      </c>
      <c r="E15112" s="480">
        <f t="shared" si="1422"/>
        <v>42</v>
      </c>
      <c r="F15112" s="484">
        <v>4.6036000000000001</v>
      </c>
      <c r="G15112" s="480">
        <v>15</v>
      </c>
      <c r="H15112" s="482">
        <v>0.422819</v>
      </c>
      <c r="I15112" s="483">
        <v>10.9</v>
      </c>
      <c r="J15112" s="484">
        <v>0.36399999999999999</v>
      </c>
      <c r="K15112" s="469">
        <f t="shared" si="1415"/>
        <v>10.887874007554061</v>
      </c>
      <c r="L15112" s="469">
        <f t="shared" si="1416"/>
        <v>-1.2125992445939815E-2</v>
      </c>
    </row>
    <row r="15113" spans="1:12">
      <c r="A15113" s="98" t="str">
        <f t="shared" si="1420"/>
        <v>D800-120</v>
      </c>
      <c r="B15113" s="98">
        <f t="shared" si="1418"/>
        <v>19</v>
      </c>
      <c r="C15113" s="98">
        <f t="shared" si="1419"/>
        <v>0</v>
      </c>
      <c r="D15113" s="98">
        <f t="shared" si="1421"/>
        <v>228</v>
      </c>
      <c r="E15113" s="98">
        <f t="shared" si="1422"/>
        <v>43</v>
      </c>
      <c r="F15113" s="397">
        <f>F15112+(E15113-E15112)*(F15115-F15112)/(E15115-E15112)</f>
        <v>4.6143666666666672</v>
      </c>
      <c r="G15113" s="98">
        <v>15</v>
      </c>
      <c r="H15113" s="491">
        <f>H15112+(E15113-E15112)*(H15115-H15112)/(E15115-E15112)</f>
        <v>0.42217900000000003</v>
      </c>
      <c r="I15113" s="492">
        <f>I15112+(E15113-E15112)*(I15115-I15112)/(E15115-E15112)</f>
        <v>10.933333333333334</v>
      </c>
      <c r="J15113" s="397">
        <f>J15112+(E15113-E15112)*(J15115-J15112)/(E15115-E15112)</f>
        <v>0.36196666666666666</v>
      </c>
      <c r="K15113" s="469">
        <f t="shared" si="1415"/>
        <v>10.929882032660712</v>
      </c>
      <c r="L15113" s="469">
        <f t="shared" si="1416"/>
        <v>-3.451300672621116E-3</v>
      </c>
    </row>
    <row r="15114" spans="1:12">
      <c r="A15114" s="98" t="str">
        <f t="shared" si="1420"/>
        <v>D800-120</v>
      </c>
      <c r="B15114" s="98">
        <f t="shared" si="1418"/>
        <v>19</v>
      </c>
      <c r="C15114" s="98">
        <f t="shared" si="1419"/>
        <v>0</v>
      </c>
      <c r="D15114" s="98">
        <f t="shared" si="1421"/>
        <v>228</v>
      </c>
      <c r="E15114" s="98">
        <f t="shared" si="1422"/>
        <v>44</v>
      </c>
      <c r="F15114" s="397">
        <f>F15112+(E15114-E15112)*(F15115-F15112)/(E15115-E15112)</f>
        <v>4.6251333333333333</v>
      </c>
      <c r="G15114" s="98">
        <v>15</v>
      </c>
      <c r="H15114" s="491">
        <f>H15112+(E15114-E15112)*(H15115-H15112)/(E15115-E15112)</f>
        <v>0.421539</v>
      </c>
      <c r="I15114" s="492">
        <f>I15112+(E15114-E15112)*(I15115-I15112)/(E15115-E15112)</f>
        <v>10.966666666666667</v>
      </c>
      <c r="J15114" s="397">
        <f>J15112+(E15114-E15112)*(J15115-J15112)/(E15115-E15112)</f>
        <v>0.35993333333333333</v>
      </c>
      <c r="K15114" s="469">
        <f t="shared" si="1415"/>
        <v>10.972017614819348</v>
      </c>
      <c r="L15114" s="469">
        <f t="shared" si="1416"/>
        <v>5.3509481526816671E-3</v>
      </c>
    </row>
    <row r="15115" spans="1:12">
      <c r="A15115" s="480" t="str">
        <f t="shared" si="1420"/>
        <v>D800-120</v>
      </c>
      <c r="B15115" s="480">
        <f t="shared" si="1418"/>
        <v>19</v>
      </c>
      <c r="C15115" s="480">
        <f t="shared" si="1419"/>
        <v>0</v>
      </c>
      <c r="D15115" s="480">
        <f t="shared" ref="D15115:D15146" si="1423">D15114</f>
        <v>228</v>
      </c>
      <c r="E15115" s="480">
        <f t="shared" si="1422"/>
        <v>45</v>
      </c>
      <c r="F15115" s="484">
        <v>4.6359000000000004</v>
      </c>
      <c r="G15115" s="480">
        <v>15</v>
      </c>
      <c r="H15115" s="482">
        <v>0.42089900000000002</v>
      </c>
      <c r="I15115" s="483">
        <v>11</v>
      </c>
      <c r="J15115" s="484">
        <v>0.3579</v>
      </c>
      <c r="K15115" s="469">
        <f t="shared" ref="K15115:K15178" si="1424">F15115/H15115</f>
        <v>11.014281335902437</v>
      </c>
      <c r="L15115" s="469">
        <f t="shared" ref="L15115:L15178" si="1425">K15115-I15115</f>
        <v>1.4281335902436965E-2</v>
      </c>
    </row>
    <row r="15116" spans="1:12">
      <c r="A15116" s="98" t="str">
        <f t="shared" si="1420"/>
        <v>D800-120</v>
      </c>
      <c r="B15116" s="98">
        <f t="shared" si="1418"/>
        <v>19</v>
      </c>
      <c r="C15116" s="98">
        <f t="shared" si="1419"/>
        <v>0</v>
      </c>
      <c r="D15116" s="98">
        <f t="shared" si="1423"/>
        <v>228</v>
      </c>
      <c r="E15116" s="98">
        <f t="shared" si="1422"/>
        <v>46</v>
      </c>
      <c r="F15116" s="397">
        <f>F15115+(E15116-E15115)*(F15118-F15115)/(E15118-E15115)</f>
        <v>4.6466000000000003</v>
      </c>
      <c r="G15116" s="98">
        <v>15</v>
      </c>
      <c r="H15116" s="491">
        <f>H15115+(E15116-E15115)*(H15118-H15115)/(E15118-E15115)</f>
        <v>0.42026066666666667</v>
      </c>
      <c r="I15116" s="492">
        <f>I15115+(E15116-E15115)*(I15118-I15115)/(E15118-E15115)</f>
        <v>11.033333333333333</v>
      </c>
      <c r="J15116" s="397">
        <f>J15115+(E15116-E15115)*(J15118-J15115)/(E15118-E15115)</f>
        <v>0.35583333333333333</v>
      </c>
      <c r="K15116" s="469">
        <f t="shared" si="1424"/>
        <v>11.056471301144846</v>
      </c>
      <c r="L15116" s="469">
        <f t="shared" si="1425"/>
        <v>2.3137967811512894E-2</v>
      </c>
    </row>
    <row r="15117" spans="1:12">
      <c r="A15117" s="98" t="str">
        <f t="shared" si="1420"/>
        <v>D800-120</v>
      </c>
      <c r="B15117" s="98">
        <f t="shared" si="1418"/>
        <v>19</v>
      </c>
      <c r="C15117" s="98">
        <f t="shared" si="1419"/>
        <v>0</v>
      </c>
      <c r="D15117" s="98">
        <f t="shared" si="1423"/>
        <v>228</v>
      </c>
      <c r="E15117" s="98">
        <f t="shared" si="1422"/>
        <v>47</v>
      </c>
      <c r="F15117" s="397">
        <f>F15115+(E15117-E15115)*(F15118-F15115)/(E15118-E15115)</f>
        <v>4.6573000000000002</v>
      </c>
      <c r="G15117" s="98">
        <v>15</v>
      </c>
      <c r="H15117" s="491">
        <f>H15115+(E15117-E15115)*(H15118-H15115)/(E15118-E15115)</f>
        <v>0.41962233333333337</v>
      </c>
      <c r="I15117" s="492">
        <f>I15115+(E15117-E15115)*(I15118-I15115)/(E15118-E15115)</f>
        <v>11.066666666666666</v>
      </c>
      <c r="J15117" s="397">
        <f>J15115+(E15117-E15115)*(J15118-J15115)/(E15118-E15115)</f>
        <v>0.35376666666666667</v>
      </c>
      <c r="K15117" s="469">
        <f t="shared" si="1424"/>
        <v>11.098789625909646</v>
      </c>
      <c r="L15117" s="469">
        <f t="shared" si="1425"/>
        <v>3.2122959242979476E-2</v>
      </c>
    </row>
    <row r="15118" spans="1:12">
      <c r="A15118" s="480" t="str">
        <f t="shared" si="1420"/>
        <v>D800-120</v>
      </c>
      <c r="B15118" s="480">
        <f t="shared" si="1418"/>
        <v>19</v>
      </c>
      <c r="C15118" s="480">
        <f t="shared" si="1419"/>
        <v>0</v>
      </c>
      <c r="D15118" s="480">
        <f t="shared" si="1423"/>
        <v>228</v>
      </c>
      <c r="E15118" s="480">
        <f t="shared" si="1422"/>
        <v>48</v>
      </c>
      <c r="F15118" s="484">
        <v>4.6680000000000001</v>
      </c>
      <c r="G15118" s="480">
        <v>15</v>
      </c>
      <c r="H15118" s="482">
        <v>0.41898400000000002</v>
      </c>
      <c r="I15118" s="483">
        <v>11.1</v>
      </c>
      <c r="J15118" s="484">
        <v>0.35170000000000001</v>
      </c>
      <c r="K15118" s="469">
        <f t="shared" si="1424"/>
        <v>11.141236896874343</v>
      </c>
      <c r="L15118" s="469">
        <f t="shared" si="1425"/>
        <v>4.1236896874343287E-2</v>
      </c>
    </row>
    <row r="15119" spans="1:12">
      <c r="A15119" s="98" t="str">
        <f t="shared" si="1420"/>
        <v>D800-120</v>
      </c>
      <c r="B15119" s="98">
        <f t="shared" si="1418"/>
        <v>19</v>
      </c>
      <c r="C15119" s="98">
        <f t="shared" si="1419"/>
        <v>0</v>
      </c>
      <c r="D15119" s="98">
        <f t="shared" si="1423"/>
        <v>228</v>
      </c>
      <c r="E15119" s="98">
        <f t="shared" si="1422"/>
        <v>49</v>
      </c>
      <c r="F15119" s="397">
        <f>F15118+(E15119-E15118)*(F15121-F15118)/(E15121-E15118)</f>
        <v>4.6786333333333339</v>
      </c>
      <c r="G15119" s="98">
        <v>15</v>
      </c>
      <c r="H15119" s="491">
        <f>H15118+(E15119-E15118)*(H15121-H15118)/(E15121-E15118)</f>
        <v>0.418346</v>
      </c>
      <c r="I15119" s="492">
        <f>I15118+(E15119-E15118)*(I15121-I15118)/(E15121-E15118)</f>
        <v>11.166666666666666</v>
      </c>
      <c r="J15119" s="397">
        <f>J15118+(E15119-E15118)*(J15121-J15118)/(E15121-E15118)</f>
        <v>0.34963333333333335</v>
      </c>
      <c r="K15119" s="469">
        <f t="shared" si="1424"/>
        <v>11.183645435437017</v>
      </c>
      <c r="L15119" s="469">
        <f t="shared" si="1425"/>
        <v>1.6978768770350428E-2</v>
      </c>
    </row>
    <row r="15120" spans="1:12">
      <c r="A15120" s="98" t="str">
        <f t="shared" si="1420"/>
        <v>D800-120</v>
      </c>
      <c r="B15120" s="98">
        <f t="shared" si="1418"/>
        <v>19</v>
      </c>
      <c r="C15120" s="98">
        <f t="shared" si="1419"/>
        <v>0</v>
      </c>
      <c r="D15120" s="98">
        <f t="shared" si="1423"/>
        <v>228</v>
      </c>
      <c r="E15120" s="98">
        <f t="shared" si="1422"/>
        <v>50</v>
      </c>
      <c r="F15120" s="397">
        <f>F15118+(E15120-E15118)*(F15121-F15118)/(E15121-E15118)</f>
        <v>4.6892666666666667</v>
      </c>
      <c r="G15120" s="98">
        <v>15</v>
      </c>
      <c r="H15120" s="491">
        <f>H15118+(E15120-E15118)*(H15121-H15118)/(E15121-E15118)</f>
        <v>0.41770800000000002</v>
      </c>
      <c r="I15120" s="492">
        <f>I15118+(E15120-E15118)*(I15121-I15118)/(E15121-E15118)</f>
        <v>11.233333333333334</v>
      </c>
      <c r="J15120" s="397">
        <f>J15118+(E15120-E15118)*(J15121-J15118)/(E15121-E15118)</f>
        <v>0.34756666666666663</v>
      </c>
      <c r="K15120" s="469">
        <f t="shared" si="1424"/>
        <v>11.226183522141463</v>
      </c>
      <c r="L15120" s="469">
        <f t="shared" si="1425"/>
        <v>-7.1498111918710805E-3</v>
      </c>
    </row>
    <row r="15121" spans="1:12">
      <c r="A15121" s="480" t="str">
        <f t="shared" si="1420"/>
        <v>D800-120</v>
      </c>
      <c r="B15121" s="480">
        <f t="shared" si="1418"/>
        <v>19</v>
      </c>
      <c r="C15121" s="480">
        <f t="shared" si="1419"/>
        <v>0</v>
      </c>
      <c r="D15121" s="480">
        <f t="shared" si="1423"/>
        <v>228</v>
      </c>
      <c r="E15121" s="480">
        <f t="shared" si="1422"/>
        <v>51</v>
      </c>
      <c r="F15121" s="484">
        <v>4.6999000000000004</v>
      </c>
      <c r="G15121" s="480">
        <v>15</v>
      </c>
      <c r="H15121" s="482">
        <v>0.41707</v>
      </c>
      <c r="I15121" s="483">
        <v>11.3</v>
      </c>
      <c r="J15121" s="484">
        <v>0.34549999999999997</v>
      </c>
      <c r="K15121" s="469">
        <f t="shared" si="1424"/>
        <v>11.268851751504545</v>
      </c>
      <c r="L15121" s="469">
        <f t="shared" si="1425"/>
        <v>-3.1148248495455277E-2</v>
      </c>
    </row>
    <row r="15122" spans="1:12">
      <c r="A15122" s="98" t="str">
        <f t="shared" si="1420"/>
        <v>D800-120</v>
      </c>
      <c r="B15122" s="98">
        <f t="shared" si="1418"/>
        <v>19</v>
      </c>
      <c r="C15122" s="98">
        <f t="shared" si="1419"/>
        <v>0</v>
      </c>
      <c r="D15122" s="98">
        <f t="shared" si="1423"/>
        <v>228</v>
      </c>
      <c r="E15122" s="98">
        <f t="shared" si="1422"/>
        <v>52</v>
      </c>
      <c r="F15122" s="397">
        <f>F15121+(E15122-E15121)*(F15124-F15121)/(E15124-E15121)</f>
        <v>4.7104333333333335</v>
      </c>
      <c r="G15122" s="98">
        <v>15</v>
      </c>
      <c r="H15122" s="491">
        <f>H15121+(E15122-E15121)*(H15124-H15121)/(E15124-E15121)</f>
        <v>0.416433</v>
      </c>
      <c r="I15122" s="492">
        <f>I15121+(E15122-E15121)*(I15124-I15121)/(E15124-E15121)</f>
        <v>11.333333333333334</v>
      </c>
      <c r="J15122" s="397">
        <f>J15121+(E15122-E15121)*(J15124-J15121)/(E15124-E15121)</f>
        <v>0.34343333333333331</v>
      </c>
      <c r="K15122" s="469">
        <f t="shared" si="1424"/>
        <v>11.311383423824081</v>
      </c>
      <c r="L15122" s="469">
        <f t="shared" si="1425"/>
        <v>-2.1949909509253018E-2</v>
      </c>
    </row>
    <row r="15123" spans="1:12">
      <c r="A15123" s="98" t="str">
        <f t="shared" si="1420"/>
        <v>D800-120</v>
      </c>
      <c r="B15123" s="98">
        <f t="shared" si="1418"/>
        <v>19</v>
      </c>
      <c r="C15123" s="98">
        <f t="shared" si="1419"/>
        <v>0</v>
      </c>
      <c r="D15123" s="98">
        <f t="shared" si="1423"/>
        <v>228</v>
      </c>
      <c r="E15123" s="98">
        <f t="shared" si="1422"/>
        <v>53</v>
      </c>
      <c r="F15123" s="397">
        <f>F15121+(E15123-E15121)*(F15124-F15121)/(E15124-E15121)</f>
        <v>4.7209666666666665</v>
      </c>
      <c r="G15123" s="98">
        <v>15</v>
      </c>
      <c r="H15123" s="491">
        <f>H15121+(E15123-E15121)*(H15124-H15121)/(E15124-E15121)</f>
        <v>0.415796</v>
      </c>
      <c r="I15123" s="492">
        <f>I15121+(E15123-E15121)*(I15124-I15121)/(E15124-E15121)</f>
        <v>11.366666666666667</v>
      </c>
      <c r="J15123" s="397">
        <f>J15121+(E15123-E15121)*(J15124-J15121)/(E15124-E15121)</f>
        <v>0.34136666666666665</v>
      </c>
      <c r="K15123" s="469">
        <f t="shared" si="1424"/>
        <v>11.354045413295623</v>
      </c>
      <c r="L15123" s="469">
        <f t="shared" si="1425"/>
        <v>-1.2621253371044361E-2</v>
      </c>
    </row>
    <row r="15124" spans="1:12">
      <c r="A15124" s="480" t="str">
        <f t="shared" si="1420"/>
        <v>D800-120</v>
      </c>
      <c r="B15124" s="480">
        <f t="shared" si="1418"/>
        <v>19</v>
      </c>
      <c r="C15124" s="480">
        <f t="shared" si="1419"/>
        <v>0</v>
      </c>
      <c r="D15124" s="480">
        <f t="shared" si="1423"/>
        <v>228</v>
      </c>
      <c r="E15124" s="480">
        <f t="shared" si="1422"/>
        <v>54</v>
      </c>
      <c r="F15124" s="484">
        <v>4.7314999999999996</v>
      </c>
      <c r="G15124" s="480">
        <v>15</v>
      </c>
      <c r="H15124" s="482">
        <v>0.415159</v>
      </c>
      <c r="I15124" s="483">
        <v>11.4</v>
      </c>
      <c r="J15124" s="484">
        <v>0.33929999999999999</v>
      </c>
      <c r="K15124" s="469">
        <f t="shared" si="1424"/>
        <v>11.396838319776277</v>
      </c>
      <c r="L15124" s="469">
        <f t="shared" si="1425"/>
        <v>-3.1616802237230957E-3</v>
      </c>
    </row>
    <row r="15125" spans="1:12">
      <c r="A15125" s="98" t="str">
        <f t="shared" si="1420"/>
        <v>D800-120</v>
      </c>
      <c r="B15125" s="98">
        <f t="shared" si="1418"/>
        <v>19</v>
      </c>
      <c r="C15125" s="98">
        <f t="shared" si="1419"/>
        <v>0</v>
      </c>
      <c r="D15125" s="98">
        <f t="shared" si="1423"/>
        <v>228</v>
      </c>
      <c r="E15125" s="98">
        <f t="shared" si="1422"/>
        <v>55</v>
      </c>
      <c r="F15125" s="397">
        <f>F15124+(E15125-E15124)*(F15127-F15124)/(E15127-E15124)</f>
        <v>4.7419666666666664</v>
      </c>
      <c r="G15125" s="98">
        <v>15</v>
      </c>
      <c r="H15125" s="491">
        <f>H15124+(E15125-E15124)*(H15127-H15124)/(E15127-E15124)</f>
        <v>0.41452233333333333</v>
      </c>
      <c r="I15125" s="492">
        <f>I15124+(E15125-E15124)*(I15127-I15124)/(E15127-E15124)</f>
        <v>11.433333333333334</v>
      </c>
      <c r="J15125" s="397">
        <f>J15124+(E15125-E15124)*(J15127-J15124)/(E15127-E15124)</f>
        <v>0.33726666666666666</v>
      </c>
      <c r="K15125" s="469">
        <f t="shared" si="1424"/>
        <v>11.439592719974074</v>
      </c>
      <c r="L15125" s="469">
        <f t="shared" si="1425"/>
        <v>6.2593866407407717E-3</v>
      </c>
    </row>
    <row r="15126" spans="1:12">
      <c r="A15126" s="98" t="str">
        <f t="shared" si="1420"/>
        <v>D800-120</v>
      </c>
      <c r="B15126" s="98">
        <f t="shared" si="1418"/>
        <v>19</v>
      </c>
      <c r="C15126" s="98">
        <f t="shared" si="1419"/>
        <v>0</v>
      </c>
      <c r="D15126" s="98">
        <f t="shared" si="1423"/>
        <v>228</v>
      </c>
      <c r="E15126" s="98">
        <f t="shared" si="1422"/>
        <v>56</v>
      </c>
      <c r="F15126" s="397">
        <f>F15124+(E15126-E15124)*(F15127-F15124)/(E15127-E15124)</f>
        <v>4.7524333333333333</v>
      </c>
      <c r="G15126" s="98">
        <v>15</v>
      </c>
      <c r="H15126" s="491">
        <f>H15124+(E15126-E15124)*(H15127-H15124)/(E15127-E15124)</f>
        <v>0.41388566666666665</v>
      </c>
      <c r="I15126" s="492">
        <f>I15124+(E15126-E15124)*(I15127-I15124)/(E15127-E15124)</f>
        <v>11.466666666666667</v>
      </c>
      <c r="J15126" s="397">
        <f>J15124+(E15126-E15124)*(J15127-J15124)/(E15127-E15124)</f>
        <v>0.33523333333333333</v>
      </c>
      <c r="K15126" s="469">
        <f t="shared" si="1424"/>
        <v>11.482478655538527</v>
      </c>
      <c r="L15126" s="469">
        <f t="shared" si="1425"/>
        <v>1.5811988871860194E-2</v>
      </c>
    </row>
    <row r="15127" spans="1:12">
      <c r="A15127" s="480" t="str">
        <f t="shared" si="1420"/>
        <v>D800-120</v>
      </c>
      <c r="B15127" s="480">
        <f t="shared" si="1418"/>
        <v>19</v>
      </c>
      <c r="C15127" s="480">
        <f t="shared" si="1419"/>
        <v>0</v>
      </c>
      <c r="D15127" s="480">
        <f t="shared" si="1423"/>
        <v>228</v>
      </c>
      <c r="E15127" s="480">
        <f t="shared" si="1422"/>
        <v>57</v>
      </c>
      <c r="F15127" s="484">
        <v>4.7629000000000001</v>
      </c>
      <c r="G15127" s="480">
        <v>15</v>
      </c>
      <c r="H15127" s="482">
        <v>0.41324899999999998</v>
      </c>
      <c r="I15127" s="483">
        <v>11.5</v>
      </c>
      <c r="J15127" s="484">
        <v>0.3332</v>
      </c>
      <c r="K15127" s="469">
        <f t="shared" si="1424"/>
        <v>11.525496734414361</v>
      </c>
      <c r="L15127" s="469">
        <f t="shared" si="1425"/>
        <v>2.5496734414360844E-2</v>
      </c>
    </row>
    <row r="15128" spans="1:12">
      <c r="A15128" s="98" t="str">
        <f t="shared" si="1420"/>
        <v>D800-120</v>
      </c>
      <c r="B15128" s="98">
        <f t="shared" si="1418"/>
        <v>19</v>
      </c>
      <c r="C15128" s="98">
        <f t="shared" si="1419"/>
        <v>0</v>
      </c>
      <c r="D15128" s="98">
        <f t="shared" si="1423"/>
        <v>228</v>
      </c>
      <c r="E15128" s="98">
        <f t="shared" si="1422"/>
        <v>58</v>
      </c>
      <c r="F15128" s="397">
        <f>F15127+(E15128-E15127)*(F15130-F15127)/(E15130-E15127)</f>
        <v>4.7733333333333334</v>
      </c>
      <c r="G15128" s="98">
        <v>15</v>
      </c>
      <c r="H15128" s="491">
        <f>H15127+(E15128-E15127)*(H15130-H15127)/(E15130-E15127)</f>
        <v>0.41261266666666663</v>
      </c>
      <c r="I15128" s="492">
        <f>I15127+(E15128-E15127)*(I15130-I15127)/(E15130-E15127)</f>
        <v>11.566666666666666</v>
      </c>
      <c r="J15128" s="397">
        <f>J15127+(E15128-E15127)*(J15130-J15127)/(E15130-E15127)</f>
        <v>0.33113333333333334</v>
      </c>
      <c r="K15128" s="469">
        <f t="shared" si="1424"/>
        <v>11.568557436433524</v>
      </c>
      <c r="L15128" s="469">
        <f t="shared" si="1425"/>
        <v>1.8907697668577583E-3</v>
      </c>
    </row>
    <row r="15129" spans="1:12">
      <c r="A15129" s="98" t="str">
        <f t="shared" si="1420"/>
        <v>D800-120</v>
      </c>
      <c r="B15129" s="98">
        <f t="shared" si="1418"/>
        <v>19</v>
      </c>
      <c r="C15129" s="98">
        <f t="shared" si="1419"/>
        <v>0</v>
      </c>
      <c r="D15129" s="98">
        <f t="shared" si="1423"/>
        <v>228</v>
      </c>
      <c r="E15129" s="98">
        <f t="shared" si="1422"/>
        <v>59</v>
      </c>
      <c r="F15129" s="397">
        <f>F15127+(E15129-E15127)*(F15130-F15127)/(E15130-E15127)</f>
        <v>4.7837666666666667</v>
      </c>
      <c r="G15129" s="98">
        <v>15</v>
      </c>
      <c r="H15129" s="491">
        <f>H15127+(E15129-E15127)*(H15130-H15127)/(E15130-E15127)</f>
        <v>0.41197633333333333</v>
      </c>
      <c r="I15129" s="492">
        <f>I15127+(E15129-E15127)*(I15130-I15127)/(E15130-E15127)</f>
        <v>11.633333333333333</v>
      </c>
      <c r="J15129" s="397">
        <f>J15127+(E15129-E15127)*(J15130-J15127)/(E15130-E15127)</f>
        <v>0.32906666666666667</v>
      </c>
      <c r="K15129" s="469">
        <f t="shared" si="1424"/>
        <v>11.611751160463101</v>
      </c>
      <c r="L15129" s="469">
        <f t="shared" si="1425"/>
        <v>-2.1582172870232341E-2</v>
      </c>
    </row>
    <row r="15130" spans="1:12">
      <c r="A15130" s="480" t="str">
        <f t="shared" si="1420"/>
        <v>D800-120</v>
      </c>
      <c r="B15130" s="480">
        <f t="shared" si="1418"/>
        <v>19</v>
      </c>
      <c r="C15130" s="480">
        <f t="shared" si="1419"/>
        <v>0</v>
      </c>
      <c r="D15130" s="480">
        <f t="shared" si="1423"/>
        <v>228</v>
      </c>
      <c r="E15130" s="480">
        <f t="shared" si="1422"/>
        <v>60</v>
      </c>
      <c r="F15130" s="484">
        <v>4.7942</v>
      </c>
      <c r="G15130" s="480">
        <v>15</v>
      </c>
      <c r="H15130" s="482">
        <v>0.41133999999999998</v>
      </c>
      <c r="I15130" s="483">
        <v>11.7</v>
      </c>
      <c r="J15130" s="484">
        <v>0.32700000000000001</v>
      </c>
      <c r="K15130" s="469">
        <f t="shared" si="1424"/>
        <v>11.655078523848884</v>
      </c>
      <c r="L15130" s="469">
        <f t="shared" si="1425"/>
        <v>-4.4921476151115414E-2</v>
      </c>
    </row>
    <row r="15131" spans="1:12">
      <c r="A15131" s="98" t="str">
        <f t="shared" si="1420"/>
        <v>D800-120</v>
      </c>
      <c r="B15131" s="98">
        <f t="shared" si="1418"/>
        <v>19</v>
      </c>
      <c r="C15131" s="98">
        <f t="shared" si="1419"/>
        <v>0</v>
      </c>
      <c r="D15131" s="98">
        <f t="shared" si="1423"/>
        <v>228</v>
      </c>
      <c r="E15131" s="98">
        <f t="shared" si="1422"/>
        <v>61</v>
      </c>
      <c r="F15131" s="397">
        <f>F15130+(E15131-E15130)*(F15133-F15130)/(E15133-E15130)</f>
        <v>4.8045333333333335</v>
      </c>
      <c r="G15131" s="98">
        <v>15</v>
      </c>
      <c r="H15131" s="491">
        <f>H15130+(E15131-E15130)*(H15133-H15130)/(E15133-E15130)</f>
        <v>0.41070366666666663</v>
      </c>
      <c r="I15131" s="492">
        <f>I15130+(E15131-E15130)*(I15133-I15130)/(E15133-E15130)</f>
        <v>11.733333333333333</v>
      </c>
      <c r="J15131" s="397">
        <f>J15130+(E15131-E15130)*(J15133-J15130)/(E15133-E15130)</f>
        <v>0.32493333333333335</v>
      </c>
      <c r="K15131" s="469">
        <f t="shared" si="1424"/>
        <v>11.698296663206483</v>
      </c>
      <c r="L15131" s="469">
        <f t="shared" si="1425"/>
        <v>-3.5036670126849856E-2</v>
      </c>
    </row>
    <row r="15132" spans="1:12">
      <c r="A15132" s="98" t="str">
        <f t="shared" si="1420"/>
        <v>D800-120</v>
      </c>
      <c r="B15132" s="98">
        <f t="shared" si="1418"/>
        <v>19</v>
      </c>
      <c r="C15132" s="98">
        <f t="shared" si="1419"/>
        <v>0</v>
      </c>
      <c r="D15132" s="98">
        <f t="shared" si="1423"/>
        <v>228</v>
      </c>
      <c r="E15132" s="98">
        <f t="shared" si="1422"/>
        <v>62</v>
      </c>
      <c r="F15132" s="397">
        <f>F15130+(E15132-E15130)*(F15133-F15130)/(E15133-E15130)</f>
        <v>4.8148666666666662</v>
      </c>
      <c r="G15132" s="98">
        <v>15</v>
      </c>
      <c r="H15132" s="491">
        <f>H15130+(E15132-E15130)*(H15133-H15130)/(E15133-E15130)</f>
        <v>0.41006733333333334</v>
      </c>
      <c r="I15132" s="492">
        <f>I15130+(E15132-E15130)*(I15133-I15130)/(E15133-E15130)</f>
        <v>11.766666666666667</v>
      </c>
      <c r="J15132" s="397">
        <f>J15130+(E15132-E15130)*(J15133-J15130)/(E15133-E15130)</f>
        <v>0.32286666666666664</v>
      </c>
      <c r="K15132" s="469">
        <f t="shared" si="1424"/>
        <v>11.741648932451742</v>
      </c>
      <c r="L15132" s="469">
        <f t="shared" si="1425"/>
        <v>-2.5017734214925369E-2</v>
      </c>
    </row>
    <row r="15133" spans="1:12">
      <c r="A15133" s="480" t="str">
        <f t="shared" si="1420"/>
        <v>D800-120</v>
      </c>
      <c r="B15133" s="480">
        <f t="shared" si="1418"/>
        <v>19</v>
      </c>
      <c r="C15133" s="480">
        <f t="shared" si="1419"/>
        <v>0</v>
      </c>
      <c r="D15133" s="480">
        <f t="shared" si="1423"/>
        <v>228</v>
      </c>
      <c r="E15133" s="480">
        <f t="shared" si="1422"/>
        <v>63</v>
      </c>
      <c r="F15133" s="484">
        <v>4.8251999999999997</v>
      </c>
      <c r="G15133" s="480">
        <v>15</v>
      </c>
      <c r="H15133" s="482">
        <v>0.40943099999999999</v>
      </c>
      <c r="I15133" s="483">
        <v>11.8</v>
      </c>
      <c r="J15133" s="484">
        <v>0.32079999999999997</v>
      </c>
      <c r="K15133" s="469">
        <f t="shared" si="1424"/>
        <v>11.785135956974434</v>
      </c>
      <c r="L15133" s="469">
        <f t="shared" si="1425"/>
        <v>-1.4864043025566431E-2</v>
      </c>
    </row>
    <row r="15134" spans="1:12">
      <c r="A15134" s="98" t="str">
        <f t="shared" si="1420"/>
        <v>D800-120</v>
      </c>
      <c r="B15134" s="98">
        <f t="shared" si="1418"/>
        <v>19</v>
      </c>
      <c r="C15134" s="98">
        <f t="shared" si="1419"/>
        <v>0</v>
      </c>
      <c r="D15134" s="98">
        <f t="shared" si="1423"/>
        <v>228</v>
      </c>
      <c r="E15134" s="98">
        <f t="shared" si="1422"/>
        <v>64</v>
      </c>
      <c r="F15134" s="397">
        <f>F15133+(E15134-E15133)*(F15136-F15133)/(E15136-E15133)</f>
        <v>4.8354666666666661</v>
      </c>
      <c r="G15134" s="98">
        <v>15</v>
      </c>
      <c r="H15134" s="491">
        <f>H15133+(E15134-E15133)*(H15136-H15133)/(E15136-E15133)</f>
        <v>0.40879466666666664</v>
      </c>
      <c r="I15134" s="492">
        <f>I15133+(E15134-E15133)*(I15136-I15133)/(E15136-E15133)</f>
        <v>11.833333333333334</v>
      </c>
      <c r="J15134" s="397">
        <f>J15133+(E15134-E15133)*(J15136-J15133)/(E15136-E15133)</f>
        <v>0.31876666666666664</v>
      </c>
      <c r="K15134" s="469">
        <f t="shared" si="1424"/>
        <v>11.828595285000457</v>
      </c>
      <c r="L15134" s="469">
        <f t="shared" si="1425"/>
        <v>-4.7380483328769429E-3</v>
      </c>
    </row>
    <row r="15135" spans="1:12">
      <c r="A15135" s="98" t="str">
        <f t="shared" si="1420"/>
        <v>D800-120</v>
      </c>
      <c r="B15135" s="98">
        <f t="shared" si="1418"/>
        <v>19</v>
      </c>
      <c r="C15135" s="98">
        <f t="shared" si="1419"/>
        <v>0</v>
      </c>
      <c r="D15135" s="98">
        <f t="shared" si="1423"/>
        <v>228</v>
      </c>
      <c r="E15135" s="98">
        <f t="shared" si="1422"/>
        <v>65</v>
      </c>
      <c r="F15135" s="397">
        <f>F15133+(E15135-E15133)*(F15136-F15133)/(E15136-E15133)</f>
        <v>4.8457333333333334</v>
      </c>
      <c r="G15135" s="98">
        <v>15</v>
      </c>
      <c r="H15135" s="491">
        <f>H15133+(E15135-E15133)*(H15136-H15133)/(E15136-E15133)</f>
        <v>0.40815833333333335</v>
      </c>
      <c r="I15135" s="492">
        <f>I15133+(E15135-E15133)*(I15136-I15133)/(E15136-E15133)</f>
        <v>11.866666666666667</v>
      </c>
      <c r="J15135" s="397">
        <f>J15133+(E15135-E15133)*(J15136-J15133)/(E15136-E15133)</f>
        <v>0.31673333333333331</v>
      </c>
      <c r="K15135" s="469">
        <f t="shared" si="1424"/>
        <v>11.872190122297312</v>
      </c>
      <c r="L15135" s="469">
        <f t="shared" si="1425"/>
        <v>5.5234556306444915E-3</v>
      </c>
    </row>
    <row r="15136" spans="1:12">
      <c r="A15136" s="480" t="str">
        <f t="shared" si="1420"/>
        <v>D800-120</v>
      </c>
      <c r="B15136" s="480">
        <f t="shared" si="1418"/>
        <v>19</v>
      </c>
      <c r="C15136" s="480">
        <f t="shared" si="1419"/>
        <v>0</v>
      </c>
      <c r="D15136" s="480">
        <f t="shared" si="1423"/>
        <v>228</v>
      </c>
      <c r="E15136" s="480">
        <f t="shared" si="1422"/>
        <v>66</v>
      </c>
      <c r="F15136" s="484">
        <v>4.8559999999999999</v>
      </c>
      <c r="G15136" s="480">
        <v>15</v>
      </c>
      <c r="H15136" s="482">
        <v>0.407522</v>
      </c>
      <c r="I15136" s="483">
        <v>11.9</v>
      </c>
      <c r="J15136" s="484">
        <v>0.31469999999999998</v>
      </c>
      <c r="K15136" s="469">
        <f t="shared" si="1424"/>
        <v>11.915921103645937</v>
      </c>
      <c r="L15136" s="469">
        <f t="shared" si="1425"/>
        <v>1.5921103645936796E-2</v>
      </c>
    </row>
    <row r="15137" spans="1:12">
      <c r="A15137" s="98" t="str">
        <f t="shared" si="1420"/>
        <v>D800-120</v>
      </c>
      <c r="B15137" s="98">
        <f t="shared" si="1418"/>
        <v>19</v>
      </c>
      <c r="C15137" s="98">
        <f t="shared" si="1419"/>
        <v>0</v>
      </c>
      <c r="D15137" s="98">
        <f t="shared" si="1423"/>
        <v>228</v>
      </c>
      <c r="E15137" s="98">
        <f t="shared" si="1422"/>
        <v>67</v>
      </c>
      <c r="F15137" s="397">
        <f>F15136+(E15137-E15136)*(F15139-F15136)/(E15139-E15136)</f>
        <v>4.8662000000000001</v>
      </c>
      <c r="G15137" s="98">
        <v>15</v>
      </c>
      <c r="H15137" s="491">
        <f>H15136+(E15137-E15136)*(H15139-H15136)/(E15139-E15136)</f>
        <v>0.40688533333333332</v>
      </c>
      <c r="I15137" s="492">
        <f>I15136+(E15137-E15136)*(I15139-I15136)/(E15139-E15136)</f>
        <v>11.966666666666667</v>
      </c>
      <c r="J15137" s="397">
        <f>J15136+(E15137-E15136)*(J15139-J15136)/(E15139-E15136)</f>
        <v>0.31263333333333332</v>
      </c>
      <c r="K15137" s="469">
        <f t="shared" si="1424"/>
        <v>11.959634819310272</v>
      </c>
      <c r="L15137" s="469">
        <f t="shared" si="1425"/>
        <v>-7.031847356394394E-3</v>
      </c>
    </row>
    <row r="15138" spans="1:12">
      <c r="A15138" s="98" t="str">
        <f t="shared" si="1420"/>
        <v>D800-120</v>
      </c>
      <c r="B15138" s="98">
        <f t="shared" si="1418"/>
        <v>19</v>
      </c>
      <c r="C15138" s="98">
        <f t="shared" si="1419"/>
        <v>0</v>
      </c>
      <c r="D15138" s="98">
        <f t="shared" si="1423"/>
        <v>228</v>
      </c>
      <c r="E15138" s="98">
        <f t="shared" si="1422"/>
        <v>68</v>
      </c>
      <c r="F15138" s="397">
        <f>F15136+(E15138-E15136)*(F15139-F15136)/(E15139-E15136)</f>
        <v>4.8763999999999994</v>
      </c>
      <c r="G15138" s="98">
        <v>15</v>
      </c>
      <c r="H15138" s="491">
        <f>H15136+(E15138-E15136)*(H15139-H15136)/(E15139-E15136)</f>
        <v>0.40624866666666665</v>
      </c>
      <c r="I15138" s="492">
        <f>I15136+(E15138-E15136)*(I15139-I15136)/(E15139-E15136)</f>
        <v>12.033333333333333</v>
      </c>
      <c r="J15138" s="397">
        <f>J15136+(E15138-E15136)*(J15139-J15136)/(E15139-E15136)</f>
        <v>0.31056666666666666</v>
      </c>
      <c r="K15138" s="469">
        <f t="shared" si="1424"/>
        <v>12.00348554990129</v>
      </c>
      <c r="L15138" s="469">
        <f t="shared" si="1425"/>
        <v>-2.9847783432042974E-2</v>
      </c>
    </row>
    <row r="15139" spans="1:12">
      <c r="A15139" s="480" t="str">
        <f t="shared" si="1420"/>
        <v>D800-120</v>
      </c>
      <c r="B15139" s="480">
        <f t="shared" si="1418"/>
        <v>19</v>
      </c>
      <c r="C15139" s="480">
        <f t="shared" si="1419"/>
        <v>0</v>
      </c>
      <c r="D15139" s="480">
        <f t="shared" si="1423"/>
        <v>228</v>
      </c>
      <c r="E15139" s="480">
        <f t="shared" si="1422"/>
        <v>69</v>
      </c>
      <c r="F15139" s="484">
        <v>4.8865999999999996</v>
      </c>
      <c r="G15139" s="480">
        <v>15</v>
      </c>
      <c r="H15139" s="482">
        <v>0.40561199999999997</v>
      </c>
      <c r="I15139" s="483">
        <v>12.1</v>
      </c>
      <c r="J15139" s="484">
        <v>0.3085</v>
      </c>
      <c r="K15139" s="469">
        <f t="shared" si="1424"/>
        <v>12.047473940613196</v>
      </c>
      <c r="L15139" s="469">
        <f t="shared" si="1425"/>
        <v>-5.2526059386803325E-2</v>
      </c>
    </row>
    <row r="15140" spans="1:12">
      <c r="A15140" s="98" t="str">
        <f t="shared" si="1420"/>
        <v>D800-120</v>
      </c>
      <c r="B15140" s="98">
        <f t="shared" si="1418"/>
        <v>19</v>
      </c>
      <c r="C15140" s="98">
        <f t="shared" si="1419"/>
        <v>0</v>
      </c>
      <c r="D15140" s="98">
        <f t="shared" si="1423"/>
        <v>228</v>
      </c>
      <c r="E15140" s="98">
        <f t="shared" si="1422"/>
        <v>70</v>
      </c>
      <c r="F15140" s="397">
        <f>F15139+(E15140-E15139)*(F15142-F15139)/(E15142-E15139)</f>
        <v>4.8967666666666663</v>
      </c>
      <c r="G15140" s="98">
        <v>15</v>
      </c>
      <c r="H15140" s="491">
        <f>H15139+(E15140-E15139)*(H15142-H15139)/(E15142-E15139)</f>
        <v>0.40497466666666665</v>
      </c>
      <c r="I15140" s="492">
        <f>I15139+(E15140-E15139)*(I15142-I15139)/(E15142-E15139)</f>
        <v>12.133333333333333</v>
      </c>
      <c r="J15140" s="397">
        <f>J15139+(E15140-E15139)*(J15142-J15139)/(E15142-E15139)</f>
        <v>0.30643333333333334</v>
      </c>
      <c r="K15140" s="469">
        <f t="shared" si="1424"/>
        <v>12.09153823613658</v>
      </c>
      <c r="L15140" s="469">
        <f t="shared" si="1425"/>
        <v>-4.1795097196752451E-2</v>
      </c>
    </row>
    <row r="15141" spans="1:12">
      <c r="A15141" s="98" t="str">
        <f t="shared" si="1420"/>
        <v>D800-120</v>
      </c>
      <c r="B15141" s="98">
        <f t="shared" si="1418"/>
        <v>19</v>
      </c>
      <c r="C15141" s="98">
        <f t="shared" si="1419"/>
        <v>0</v>
      </c>
      <c r="D15141" s="98">
        <f t="shared" si="1423"/>
        <v>228</v>
      </c>
      <c r="E15141" s="98">
        <f t="shared" si="1422"/>
        <v>71</v>
      </c>
      <c r="F15141" s="397">
        <f>F15139+(E15141-E15139)*(F15142-F15139)/(E15142-E15139)</f>
        <v>4.9069333333333329</v>
      </c>
      <c r="G15141" s="98">
        <v>15</v>
      </c>
      <c r="H15141" s="491">
        <f>H15139+(E15141-E15139)*(H15142-H15139)/(E15142-E15139)</f>
        <v>0.40433733333333333</v>
      </c>
      <c r="I15141" s="492">
        <f>I15139+(E15141-E15139)*(I15142-I15139)/(E15142-E15139)</f>
        <v>12.166666666666666</v>
      </c>
      <c r="J15141" s="397">
        <f>J15139+(E15141-E15139)*(J15142-J15139)/(E15142-E15139)</f>
        <v>0.30436666666666667</v>
      </c>
      <c r="K15141" s="469">
        <f t="shared" si="1424"/>
        <v>12.135741443613089</v>
      </c>
      <c r="L15141" s="469">
        <f t="shared" si="1425"/>
        <v>-3.0925223053577255E-2</v>
      </c>
    </row>
    <row r="15142" spans="1:12">
      <c r="A15142" s="480" t="str">
        <f t="shared" si="1420"/>
        <v>D800-120</v>
      </c>
      <c r="B15142" s="480">
        <f t="shared" si="1418"/>
        <v>19</v>
      </c>
      <c r="C15142" s="480">
        <f t="shared" si="1419"/>
        <v>0</v>
      </c>
      <c r="D15142" s="480">
        <f t="shared" si="1423"/>
        <v>228</v>
      </c>
      <c r="E15142" s="480">
        <f t="shared" si="1422"/>
        <v>72</v>
      </c>
      <c r="F15142" s="484">
        <v>4.9170999999999996</v>
      </c>
      <c r="G15142" s="480">
        <v>15</v>
      </c>
      <c r="H15142" s="482">
        <v>0.4037</v>
      </c>
      <c r="I15142" s="483">
        <v>12.2</v>
      </c>
      <c r="J15142" s="484">
        <v>0.30230000000000001</v>
      </c>
      <c r="K15142" s="469">
        <f t="shared" si="1424"/>
        <v>12.180084220956154</v>
      </c>
      <c r="L15142" s="469">
        <f t="shared" si="1425"/>
        <v>-1.9915779043845561E-2</v>
      </c>
    </row>
    <row r="15143" spans="1:12">
      <c r="A15143" s="98" t="str">
        <f t="shared" si="1420"/>
        <v>D800-120</v>
      </c>
      <c r="B15143" s="98">
        <f t="shared" si="1418"/>
        <v>19</v>
      </c>
      <c r="C15143" s="98">
        <f t="shared" si="1419"/>
        <v>0</v>
      </c>
      <c r="D15143" s="98">
        <f t="shared" si="1423"/>
        <v>228</v>
      </c>
      <c r="E15143" s="98">
        <f t="shared" si="1422"/>
        <v>73</v>
      </c>
      <c r="F15143" s="397">
        <f>F15142+(E15143-E15142)*(F15145-F15142)/(E15145-E15142)</f>
        <v>4.9271666666666665</v>
      </c>
      <c r="G15143" s="98">
        <v>15</v>
      </c>
      <c r="H15143" s="491">
        <f>H15142+(E15143-E15142)*(H15145-H15142)/(E15145-E15142)</f>
        <v>0.40306233333333336</v>
      </c>
      <c r="I15143" s="492">
        <f>I15142+(E15143-E15142)*(I15145-I15142)/(E15145-E15142)</f>
        <v>12.233333333333333</v>
      </c>
      <c r="J15143" s="397">
        <f>J15142+(E15143-E15142)*(J15145-J15142)/(E15145-E15142)</f>
        <v>0.30026666666666668</v>
      </c>
      <c r="K15143" s="469">
        <f t="shared" si="1424"/>
        <v>12.22432923939804</v>
      </c>
      <c r="L15143" s="469">
        <f t="shared" si="1425"/>
        <v>-9.0040939352924454E-3</v>
      </c>
    </row>
    <row r="15144" spans="1:12">
      <c r="A15144" s="98" t="str">
        <f t="shared" si="1420"/>
        <v>D800-120</v>
      </c>
      <c r="B15144" s="98">
        <f t="shared" si="1418"/>
        <v>19</v>
      </c>
      <c r="C15144" s="98">
        <f t="shared" si="1419"/>
        <v>0</v>
      </c>
      <c r="D15144" s="98">
        <f t="shared" si="1423"/>
        <v>228</v>
      </c>
      <c r="E15144" s="98">
        <f t="shared" si="1422"/>
        <v>74</v>
      </c>
      <c r="F15144" s="397">
        <f>F15142+(E15144-E15142)*(F15145-F15142)/(E15145-E15142)</f>
        <v>4.9372333333333334</v>
      </c>
      <c r="G15144" s="98">
        <v>15</v>
      </c>
      <c r="H15144" s="491">
        <f>H15142+(E15144-E15142)*(H15145-H15142)/(E15145-E15142)</f>
        <v>0.40242466666666665</v>
      </c>
      <c r="I15144" s="492">
        <f>I15142+(E15144-E15142)*(I15145-I15142)/(E15145-E15142)</f>
        <v>12.266666666666667</v>
      </c>
      <c r="J15144" s="397">
        <f>J15142+(E15144-E15142)*(J15145-J15142)/(E15145-E15142)</f>
        <v>0.29823333333333335</v>
      </c>
      <c r="K15144" s="469">
        <f t="shared" si="1424"/>
        <v>12.268714475752812</v>
      </c>
      <c r="L15144" s="469">
        <f t="shared" si="1425"/>
        <v>2.0478090861448806E-3</v>
      </c>
    </row>
    <row r="15145" spans="1:12">
      <c r="A15145" s="480" t="str">
        <f t="shared" si="1420"/>
        <v>D800-120</v>
      </c>
      <c r="B15145" s="480">
        <f t="shared" si="1418"/>
        <v>19</v>
      </c>
      <c r="C15145" s="480">
        <f t="shared" si="1419"/>
        <v>0</v>
      </c>
      <c r="D15145" s="480">
        <f t="shared" si="1423"/>
        <v>228</v>
      </c>
      <c r="E15145" s="480">
        <f t="shared" si="1422"/>
        <v>75</v>
      </c>
      <c r="F15145" s="484">
        <v>4.9473000000000003</v>
      </c>
      <c r="G15145" s="480">
        <v>15</v>
      </c>
      <c r="H15145" s="482">
        <v>0.40178700000000001</v>
      </c>
      <c r="I15145" s="483">
        <v>12.3</v>
      </c>
      <c r="J15145" s="484">
        <v>0.29620000000000002</v>
      </c>
      <c r="K15145" s="469">
        <f t="shared" si="1424"/>
        <v>12.313240597630088</v>
      </c>
      <c r="L15145" s="469">
        <f t="shared" si="1425"/>
        <v>1.3240597630087336E-2</v>
      </c>
    </row>
    <row r="15146" spans="1:12">
      <c r="A15146" s="98" t="str">
        <f t="shared" si="1420"/>
        <v>D800-120</v>
      </c>
      <c r="B15146" s="98">
        <f t="shared" ref="B15146:B15209" si="1426">INT(D15146/12)</f>
        <v>19</v>
      </c>
      <c r="C15146" s="98">
        <f t="shared" ref="C15146:C15209" si="1427">D15146-B15146*12</f>
        <v>0</v>
      </c>
      <c r="D15146" s="98">
        <f t="shared" si="1423"/>
        <v>228</v>
      </c>
      <c r="E15146" s="98">
        <f t="shared" si="1422"/>
        <v>76</v>
      </c>
      <c r="F15146" s="397">
        <f>F15145+(E15146-E15145)*(F15148-F15145)/(E15148-E15145)</f>
        <v>4.9573333333333336</v>
      </c>
      <c r="G15146" s="98">
        <v>15</v>
      </c>
      <c r="H15146" s="491">
        <f>H15145+(E15146-E15145)*(H15148-H15145)/(E15148-E15145)</f>
        <v>0.40114833333333333</v>
      </c>
      <c r="I15146" s="492">
        <f>I15145+(E15146-E15145)*(I15148-I15145)/(E15148-E15145)</f>
        <v>12.366666666666667</v>
      </c>
      <c r="J15146" s="397">
        <f>J15145+(E15146-E15145)*(J15148-J15145)/(E15148-E15145)</f>
        <v>0.29413333333333336</v>
      </c>
      <c r="K15146" s="469">
        <f t="shared" si="1424"/>
        <v>12.357855988433208</v>
      </c>
      <c r="L15146" s="469">
        <f t="shared" si="1425"/>
        <v>-8.8106782334591571E-3</v>
      </c>
    </row>
    <row r="15147" spans="1:12">
      <c r="A15147" s="98" t="str">
        <f t="shared" ref="A15147:A15190" si="1428">A15146</f>
        <v>D800-120</v>
      </c>
      <c r="B15147" s="98">
        <f t="shared" si="1426"/>
        <v>19</v>
      </c>
      <c r="C15147" s="98">
        <f t="shared" si="1427"/>
        <v>0</v>
      </c>
      <c r="D15147" s="98">
        <f t="shared" ref="D15147:D15178" si="1429">D15146</f>
        <v>228</v>
      </c>
      <c r="E15147" s="98">
        <f t="shared" ref="E15147:E15190" si="1430">E15146+1</f>
        <v>77</v>
      </c>
      <c r="F15147" s="397">
        <f>F15145+(E15147-E15145)*(F15148-F15145)/(E15148-E15145)</f>
        <v>4.9673666666666669</v>
      </c>
      <c r="G15147" s="98">
        <v>15</v>
      </c>
      <c r="H15147" s="491">
        <f>H15145+(E15147-E15145)*(H15148-H15145)/(E15148-E15145)</f>
        <v>0.40050966666666665</v>
      </c>
      <c r="I15147" s="492">
        <f>I15145+(E15147-E15145)*(I15148-I15145)/(E15148-E15145)</f>
        <v>12.433333333333334</v>
      </c>
      <c r="J15147" s="397">
        <f>J15145+(E15147-E15145)*(J15148-J15145)/(E15148-E15145)</f>
        <v>0.29206666666666664</v>
      </c>
      <c r="K15147" s="469">
        <f t="shared" si="1424"/>
        <v>12.40261366974913</v>
      </c>
      <c r="L15147" s="469">
        <f t="shared" si="1425"/>
        <v>-3.0719663584203971E-2</v>
      </c>
    </row>
    <row r="15148" spans="1:12">
      <c r="A15148" s="480" t="str">
        <f t="shared" si="1428"/>
        <v>D800-120</v>
      </c>
      <c r="B15148" s="480">
        <f t="shared" si="1426"/>
        <v>19</v>
      </c>
      <c r="C15148" s="480">
        <f t="shared" si="1427"/>
        <v>0</v>
      </c>
      <c r="D15148" s="480">
        <f t="shared" si="1429"/>
        <v>228</v>
      </c>
      <c r="E15148" s="480">
        <f t="shared" si="1430"/>
        <v>78</v>
      </c>
      <c r="F15148" s="484">
        <v>4.9774000000000003</v>
      </c>
      <c r="G15148" s="480">
        <v>15</v>
      </c>
      <c r="H15148" s="482">
        <v>0.39987099999999998</v>
      </c>
      <c r="I15148" s="483">
        <v>12.5</v>
      </c>
      <c r="J15148" s="484">
        <v>0.28999999999999998</v>
      </c>
      <c r="K15148" s="469">
        <f t="shared" si="1424"/>
        <v>12.447514323369289</v>
      </c>
      <c r="L15148" s="469">
        <f t="shared" si="1425"/>
        <v>-5.2485676630711353E-2</v>
      </c>
    </row>
    <row r="15149" spans="1:12">
      <c r="A15149" s="98" t="str">
        <f t="shared" si="1428"/>
        <v>D800-120</v>
      </c>
      <c r="B15149" s="98">
        <f t="shared" si="1426"/>
        <v>19</v>
      </c>
      <c r="C15149" s="98">
        <f t="shared" si="1427"/>
        <v>0</v>
      </c>
      <c r="D15149" s="98">
        <f t="shared" si="1429"/>
        <v>228</v>
      </c>
      <c r="E15149" s="98">
        <f t="shared" si="1430"/>
        <v>79</v>
      </c>
      <c r="F15149" s="397">
        <f>F15148+(E15149-E15148)*(F15151-F15148)/(E15151-E15148)</f>
        <v>4.9873666666666665</v>
      </c>
      <c r="G15149" s="98">
        <v>15</v>
      </c>
      <c r="H15149" s="491">
        <f>H15148+(E15149-E15148)*(H15151-H15148)/(E15151-E15148)</f>
        <v>0.39923133333333333</v>
      </c>
      <c r="I15149" s="492">
        <f>I15148+(E15149-E15148)*(I15151-I15148)/(E15151-E15148)</f>
        <v>12.533333333333333</v>
      </c>
      <c r="J15149" s="397">
        <f>J15148+(E15149-E15148)*(J15151-J15148)/(E15151-E15148)</f>
        <v>0.28793333333333332</v>
      </c>
      <c r="K15149" s="469">
        <f t="shared" si="1424"/>
        <v>12.492422939415242</v>
      </c>
      <c r="L15149" s="469">
        <f t="shared" si="1425"/>
        <v>-4.0910393918091259E-2</v>
      </c>
    </row>
    <row r="15150" spans="1:12">
      <c r="A15150" s="98" t="str">
        <f t="shared" si="1428"/>
        <v>D800-120</v>
      </c>
      <c r="B15150" s="98">
        <f t="shared" si="1426"/>
        <v>19</v>
      </c>
      <c r="C15150" s="98">
        <f t="shared" si="1427"/>
        <v>0</v>
      </c>
      <c r="D15150" s="98">
        <f t="shared" si="1429"/>
        <v>228</v>
      </c>
      <c r="E15150" s="98">
        <f t="shared" si="1430"/>
        <v>80</v>
      </c>
      <c r="F15150" s="397">
        <f>F15148+(E15150-E15148)*(F15151-F15148)/(E15151-E15148)</f>
        <v>4.9973333333333336</v>
      </c>
      <c r="G15150" s="98">
        <v>15</v>
      </c>
      <c r="H15150" s="491">
        <f>H15148+(E15150-E15148)*(H15151-H15148)/(E15151-E15148)</f>
        <v>0.39859166666666662</v>
      </c>
      <c r="I15150" s="492">
        <f>I15148+(E15150-E15148)*(I15151-I15148)/(E15151-E15148)</f>
        <v>12.566666666666666</v>
      </c>
      <c r="J15150" s="397">
        <f>J15148+(E15150-E15148)*(J15151-J15148)/(E15151-E15148)</f>
        <v>0.28586666666666666</v>
      </c>
      <c r="K15150" s="469">
        <f t="shared" si="1424"/>
        <v>12.537475695678538</v>
      </c>
      <c r="L15150" s="469">
        <f t="shared" si="1425"/>
        <v>-2.9190970988128839E-2</v>
      </c>
    </row>
    <row r="15151" spans="1:12">
      <c r="A15151" s="480" t="str">
        <f t="shared" si="1428"/>
        <v>D800-120</v>
      </c>
      <c r="B15151" s="480">
        <f t="shared" si="1426"/>
        <v>19</v>
      </c>
      <c r="C15151" s="480">
        <f t="shared" si="1427"/>
        <v>0</v>
      </c>
      <c r="D15151" s="480">
        <f t="shared" si="1429"/>
        <v>228</v>
      </c>
      <c r="E15151" s="480">
        <f t="shared" si="1430"/>
        <v>81</v>
      </c>
      <c r="F15151" s="484">
        <v>5.0072999999999999</v>
      </c>
      <c r="G15151" s="480">
        <v>15</v>
      </c>
      <c r="H15151" s="482">
        <v>0.39795199999999997</v>
      </c>
      <c r="I15151" s="483">
        <v>12.6</v>
      </c>
      <c r="J15151" s="484">
        <v>0.2838</v>
      </c>
      <c r="K15151" s="469">
        <f t="shared" si="1424"/>
        <v>12.582673287230621</v>
      </c>
      <c r="L15151" s="469">
        <f t="shared" si="1425"/>
        <v>-1.7326712769378361E-2</v>
      </c>
    </row>
    <row r="15152" spans="1:12">
      <c r="A15152" s="98" t="str">
        <f t="shared" si="1428"/>
        <v>D800-120</v>
      </c>
      <c r="B15152" s="98">
        <f t="shared" si="1426"/>
        <v>19</v>
      </c>
      <c r="C15152" s="98">
        <f t="shared" si="1427"/>
        <v>0</v>
      </c>
      <c r="D15152" s="98">
        <f t="shared" si="1429"/>
        <v>228</v>
      </c>
      <c r="E15152" s="98">
        <f t="shared" si="1430"/>
        <v>82</v>
      </c>
      <c r="F15152" s="397">
        <f>F15151+(E15152-E15151)*(F15154-F15151)/(E15154-E15151)</f>
        <v>5.0171999999999999</v>
      </c>
      <c r="G15152" s="98">
        <v>15</v>
      </c>
      <c r="H15152" s="491">
        <f>H15151+(E15152-E15151)*(H15154-H15151)/(E15154-E15151)</f>
        <v>0.39731099999999997</v>
      </c>
      <c r="I15152" s="492">
        <f>I15151+(E15152-E15151)*(I15154-I15151)/(E15154-E15151)</f>
        <v>12.633333333333333</v>
      </c>
      <c r="J15152" s="397">
        <f>J15151+(E15152-E15151)*(J15154-J15151)/(E15154-E15151)</f>
        <v>0.28173333333333334</v>
      </c>
      <c r="K15152" s="469">
        <f t="shared" si="1424"/>
        <v>12.627890997228871</v>
      </c>
      <c r="L15152" s="469">
        <f t="shared" si="1425"/>
        <v>-5.4423361044619867E-3</v>
      </c>
    </row>
    <row r="15153" spans="1:12">
      <c r="A15153" s="98" t="str">
        <f t="shared" si="1428"/>
        <v>D800-120</v>
      </c>
      <c r="B15153" s="98">
        <f t="shared" si="1426"/>
        <v>19</v>
      </c>
      <c r="C15153" s="98">
        <f t="shared" si="1427"/>
        <v>0</v>
      </c>
      <c r="D15153" s="98">
        <f t="shared" si="1429"/>
        <v>228</v>
      </c>
      <c r="E15153" s="98">
        <f t="shared" si="1430"/>
        <v>83</v>
      </c>
      <c r="F15153" s="397">
        <f>F15151+(E15153-E15151)*(F15154-F15151)/(E15154-E15151)</f>
        <v>5.0270999999999999</v>
      </c>
      <c r="G15153" s="98">
        <v>15</v>
      </c>
      <c r="H15153" s="491">
        <f>H15151+(E15153-E15151)*(H15154-H15151)/(E15154-E15151)</f>
        <v>0.39667000000000002</v>
      </c>
      <c r="I15153" s="492">
        <f>I15151+(E15153-E15151)*(I15154-I15151)/(E15154-E15151)</f>
        <v>12.666666666666666</v>
      </c>
      <c r="J15153" s="397">
        <f>J15151+(E15153-E15151)*(J15154-J15151)/(E15154-E15151)</f>
        <v>0.27966666666666667</v>
      </c>
      <c r="K15153" s="469">
        <f t="shared" si="1424"/>
        <v>12.673254846597926</v>
      </c>
      <c r="L15153" s="469">
        <f t="shared" si="1425"/>
        <v>6.5881799312599298E-3</v>
      </c>
    </row>
    <row r="15154" spans="1:12">
      <c r="A15154" s="480" t="str">
        <f t="shared" si="1428"/>
        <v>D800-120</v>
      </c>
      <c r="B15154" s="480">
        <f t="shared" si="1426"/>
        <v>19</v>
      </c>
      <c r="C15154" s="480">
        <f t="shared" si="1427"/>
        <v>0</v>
      </c>
      <c r="D15154" s="480">
        <f t="shared" si="1429"/>
        <v>228</v>
      </c>
      <c r="E15154" s="480">
        <f t="shared" si="1430"/>
        <v>84</v>
      </c>
      <c r="F15154" s="484">
        <v>5.0369999999999999</v>
      </c>
      <c r="G15154" s="480">
        <v>15</v>
      </c>
      <c r="H15154" s="482">
        <v>0.39602900000000002</v>
      </c>
      <c r="I15154" s="483">
        <v>12.7</v>
      </c>
      <c r="J15154" s="484">
        <v>0.27760000000000001</v>
      </c>
      <c r="K15154" s="469">
        <f t="shared" si="1424"/>
        <v>12.718765544947464</v>
      </c>
      <c r="L15154" s="469">
        <f t="shared" si="1425"/>
        <v>1.8765544947465074E-2</v>
      </c>
    </row>
    <row r="15155" spans="1:12">
      <c r="A15155" s="98" t="str">
        <f t="shared" si="1428"/>
        <v>D800-120</v>
      </c>
      <c r="B15155" s="98">
        <f t="shared" si="1426"/>
        <v>19</v>
      </c>
      <c r="C15155" s="98">
        <f t="shared" si="1427"/>
        <v>0</v>
      </c>
      <c r="D15155" s="98">
        <f t="shared" si="1429"/>
        <v>228</v>
      </c>
      <c r="E15155" s="98">
        <f t="shared" si="1430"/>
        <v>85</v>
      </c>
      <c r="F15155" s="397">
        <f>F15154+(E15155-E15154)*(F15157-F15154)/(E15157-E15154)</f>
        <v>5.0468333333333328</v>
      </c>
      <c r="G15155" s="98">
        <v>15</v>
      </c>
      <c r="H15155" s="491">
        <f>H15154+(E15155-E15154)*(H15157-H15154)/(E15157-E15154)</f>
        <v>0.39538666666666666</v>
      </c>
      <c r="I15155" s="492">
        <f>I15154+(E15155-E15154)*(I15157-I15154)/(E15157-E15154)</f>
        <v>12.766666666666666</v>
      </c>
      <c r="J15155" s="397">
        <f>J15154+(E15155-E15154)*(J15157-J15154)/(E15157-E15154)</f>
        <v>0.27556666666666668</v>
      </c>
      <c r="K15155" s="469">
        <f t="shared" si="1424"/>
        <v>12.764298239697847</v>
      </c>
      <c r="L15155" s="469">
        <f t="shared" si="1425"/>
        <v>-2.3684269688182269E-3</v>
      </c>
    </row>
    <row r="15156" spans="1:12">
      <c r="A15156" s="98" t="str">
        <f t="shared" si="1428"/>
        <v>D800-120</v>
      </c>
      <c r="B15156" s="98">
        <f t="shared" si="1426"/>
        <v>19</v>
      </c>
      <c r="C15156" s="98">
        <f t="shared" si="1427"/>
        <v>0</v>
      </c>
      <c r="D15156" s="98">
        <f t="shared" si="1429"/>
        <v>228</v>
      </c>
      <c r="E15156" s="98">
        <f t="shared" si="1430"/>
        <v>86</v>
      </c>
      <c r="F15156" s="397">
        <f>F15154+(E15156-E15154)*(F15157-F15154)/(E15157-E15154)</f>
        <v>5.0566666666666666</v>
      </c>
      <c r="G15156" s="98">
        <v>15</v>
      </c>
      <c r="H15156" s="491">
        <f>H15154+(E15156-E15154)*(H15157-H15154)/(E15157-E15154)</f>
        <v>0.39474433333333336</v>
      </c>
      <c r="I15156" s="492">
        <f>I15154+(E15156-E15154)*(I15157-I15154)/(E15157-E15154)</f>
        <v>12.833333333333334</v>
      </c>
      <c r="J15156" s="397">
        <f>J15154+(E15156-E15154)*(J15157-J15154)/(E15157-E15154)</f>
        <v>0.27353333333333335</v>
      </c>
      <c r="K15156" s="469">
        <f t="shared" si="1424"/>
        <v>12.809979117285195</v>
      </c>
      <c r="L15156" s="469">
        <f t="shared" si="1425"/>
        <v>-2.3354216048138809E-2</v>
      </c>
    </row>
    <row r="15157" spans="1:12">
      <c r="A15157" s="480" t="str">
        <f t="shared" si="1428"/>
        <v>D800-120</v>
      </c>
      <c r="B15157" s="480">
        <f t="shared" si="1426"/>
        <v>19</v>
      </c>
      <c r="C15157" s="480">
        <f t="shared" si="1427"/>
        <v>0</v>
      </c>
      <c r="D15157" s="480">
        <f t="shared" si="1429"/>
        <v>228</v>
      </c>
      <c r="E15157" s="480">
        <f t="shared" si="1430"/>
        <v>87</v>
      </c>
      <c r="F15157" s="484">
        <v>5.0664999999999996</v>
      </c>
      <c r="G15157" s="480">
        <v>15</v>
      </c>
      <c r="H15157" s="482">
        <v>0.39410200000000001</v>
      </c>
      <c r="I15157" s="483">
        <v>12.9</v>
      </c>
      <c r="J15157" s="484">
        <v>0.27150000000000002</v>
      </c>
      <c r="K15157" s="469">
        <f t="shared" si="1424"/>
        <v>12.855808902263879</v>
      </c>
      <c r="L15157" s="469">
        <f t="shared" si="1425"/>
        <v>-4.4191097736121066E-2</v>
      </c>
    </row>
    <row r="15158" spans="1:12">
      <c r="A15158" s="98" t="str">
        <f t="shared" si="1428"/>
        <v>D800-120</v>
      </c>
      <c r="B15158" s="98">
        <f t="shared" si="1426"/>
        <v>19</v>
      </c>
      <c r="C15158" s="98">
        <f t="shared" si="1427"/>
        <v>0</v>
      </c>
      <c r="D15158" s="98">
        <f t="shared" si="1429"/>
        <v>228</v>
      </c>
      <c r="E15158" s="98">
        <f t="shared" si="1430"/>
        <v>88</v>
      </c>
      <c r="F15158" s="397">
        <f>F15157+(E15158-E15157)*(F15160-F15157)/(E15160-E15157)</f>
        <v>5.0762999999999998</v>
      </c>
      <c r="G15158" s="98">
        <v>15</v>
      </c>
      <c r="H15158" s="491">
        <f>H15157+(E15158-E15157)*(H15160-H15157)/(E15160-E15157)</f>
        <v>0.39345833333333335</v>
      </c>
      <c r="I15158" s="492">
        <f>I15157+(E15158-E15157)*(I15160-I15157)/(E15160-E15157)</f>
        <v>12.933333333333334</v>
      </c>
      <c r="J15158" s="397">
        <f>J15157+(E15158-E15157)*(J15160-J15157)/(E15160-E15157)</f>
        <v>0.26943333333333336</v>
      </c>
      <c r="K15158" s="469">
        <f t="shared" si="1424"/>
        <v>12.901747326061631</v>
      </c>
      <c r="L15158" s="469">
        <f t="shared" si="1425"/>
        <v>-3.1586007271702243E-2</v>
      </c>
    </row>
    <row r="15159" spans="1:12">
      <c r="A15159" s="98" t="str">
        <f t="shared" si="1428"/>
        <v>D800-120</v>
      </c>
      <c r="B15159" s="98">
        <f t="shared" si="1426"/>
        <v>19</v>
      </c>
      <c r="C15159" s="98">
        <f t="shared" si="1427"/>
        <v>0</v>
      </c>
      <c r="D15159" s="98">
        <f t="shared" si="1429"/>
        <v>228</v>
      </c>
      <c r="E15159" s="98">
        <f t="shared" si="1430"/>
        <v>89</v>
      </c>
      <c r="F15159" s="397">
        <f>F15157+(E15159-E15157)*(F15160-F15157)/(E15160-E15157)</f>
        <v>5.0861000000000001</v>
      </c>
      <c r="G15159" s="98">
        <v>15</v>
      </c>
      <c r="H15159" s="491">
        <f>H15157+(E15159-E15157)*(H15160-H15157)/(E15160-E15157)</f>
        <v>0.39281466666666665</v>
      </c>
      <c r="I15159" s="492">
        <f>I15157+(E15159-E15157)*(I15160-I15157)/(E15160-E15157)</f>
        <v>12.966666666666667</v>
      </c>
      <c r="J15159" s="397">
        <f>J15157+(E15159-E15157)*(J15160-J15157)/(E15160-E15157)</f>
        <v>0.26736666666666664</v>
      </c>
      <c r="K15159" s="469">
        <f t="shared" si="1424"/>
        <v>12.947836299391401</v>
      </c>
      <c r="L15159" s="469">
        <f t="shared" si="1425"/>
        <v>-1.8830367275265658E-2</v>
      </c>
    </row>
    <row r="15160" spans="1:12">
      <c r="A15160" s="480" t="str">
        <f t="shared" si="1428"/>
        <v>D800-120</v>
      </c>
      <c r="B15160" s="480">
        <f t="shared" si="1426"/>
        <v>19</v>
      </c>
      <c r="C15160" s="480">
        <f t="shared" si="1427"/>
        <v>0</v>
      </c>
      <c r="D15160" s="480">
        <f t="shared" si="1429"/>
        <v>228</v>
      </c>
      <c r="E15160" s="480">
        <f t="shared" si="1430"/>
        <v>90</v>
      </c>
      <c r="F15160" s="484">
        <v>5.0959000000000003</v>
      </c>
      <c r="G15160" s="480">
        <v>15</v>
      </c>
      <c r="H15160" s="482">
        <v>0.39217099999999999</v>
      </c>
      <c r="I15160" s="483">
        <v>13</v>
      </c>
      <c r="J15160" s="484">
        <v>0.26529999999999998</v>
      </c>
      <c r="K15160" s="469">
        <f t="shared" si="1424"/>
        <v>12.994076563539885</v>
      </c>
      <c r="L15160" s="469">
        <f t="shared" si="1425"/>
        <v>-5.9234364601152834E-3</v>
      </c>
    </row>
    <row r="15161" spans="1:12">
      <c r="A15161" s="98" t="str">
        <f t="shared" si="1428"/>
        <v>D800-120</v>
      </c>
      <c r="B15161" s="98">
        <f t="shared" si="1426"/>
        <v>19</v>
      </c>
      <c r="C15161" s="98">
        <f t="shared" si="1427"/>
        <v>0</v>
      </c>
      <c r="D15161" s="98">
        <f t="shared" si="1429"/>
        <v>228</v>
      </c>
      <c r="E15161" s="98">
        <f t="shared" si="1430"/>
        <v>91</v>
      </c>
      <c r="F15161" s="397">
        <f>F15160+(E15161-E15160)*(F15163-F15160)/(E15163-E15160)</f>
        <v>5.1056333333333335</v>
      </c>
      <c r="G15161" s="98">
        <v>15</v>
      </c>
      <c r="H15161" s="491">
        <f>H15160+(E15161-E15160)*(H15163-H15160)/(E15163-E15160)</f>
        <v>0.39152566666666666</v>
      </c>
      <c r="I15161" s="492">
        <f>I15160+(E15161-E15160)*(I15163-I15160)/(E15163-E15160)</f>
        <v>13.033333333333333</v>
      </c>
      <c r="J15161" s="397">
        <f>J15160+(E15161-E15160)*(J15163-J15160)/(E15163-E15160)</f>
        <v>0.26323333333333332</v>
      </c>
      <c r="K15161" s="469">
        <f t="shared" si="1424"/>
        <v>13.040354101944786</v>
      </c>
      <c r="L15161" s="469">
        <f t="shared" si="1425"/>
        <v>7.0207686114525103E-3</v>
      </c>
    </row>
    <row r="15162" spans="1:12">
      <c r="A15162" s="98" t="str">
        <f t="shared" si="1428"/>
        <v>D800-120</v>
      </c>
      <c r="B15162" s="98">
        <f t="shared" si="1426"/>
        <v>19</v>
      </c>
      <c r="C15162" s="98">
        <f t="shared" si="1427"/>
        <v>0</v>
      </c>
      <c r="D15162" s="98">
        <f t="shared" si="1429"/>
        <v>228</v>
      </c>
      <c r="E15162" s="98">
        <f t="shared" si="1430"/>
        <v>92</v>
      </c>
      <c r="F15162" s="397">
        <f>F15160+(E15162-E15160)*(F15163-F15160)/(E15163-E15160)</f>
        <v>5.1153666666666666</v>
      </c>
      <c r="G15162" s="98">
        <v>15</v>
      </c>
      <c r="H15162" s="491">
        <f>H15160+(E15162-E15160)*(H15163-H15160)/(E15163-E15160)</f>
        <v>0.39088033333333333</v>
      </c>
      <c r="I15162" s="492">
        <f>I15160+(E15162-E15160)*(I15163-I15160)/(E15163-E15160)</f>
        <v>13.066666666666666</v>
      </c>
      <c r="J15162" s="397">
        <f>J15160+(E15162-E15160)*(J15163-J15160)/(E15163-E15160)</f>
        <v>0.26116666666666666</v>
      </c>
      <c r="K15162" s="469">
        <f t="shared" si="1424"/>
        <v>13.086784446390668</v>
      </c>
      <c r="L15162" s="469">
        <f t="shared" si="1425"/>
        <v>2.011777972400175E-2</v>
      </c>
    </row>
    <row r="15163" spans="1:12">
      <c r="A15163" s="480" t="str">
        <f t="shared" si="1428"/>
        <v>D800-120</v>
      </c>
      <c r="B15163" s="480">
        <f t="shared" si="1426"/>
        <v>19</v>
      </c>
      <c r="C15163" s="480">
        <f t="shared" si="1427"/>
        <v>0</v>
      </c>
      <c r="D15163" s="480">
        <f t="shared" si="1429"/>
        <v>228</v>
      </c>
      <c r="E15163" s="480">
        <f t="shared" si="1430"/>
        <v>93</v>
      </c>
      <c r="F15163" s="484">
        <v>5.1250999999999998</v>
      </c>
      <c r="G15163" s="480">
        <v>15</v>
      </c>
      <c r="H15163" s="482">
        <v>0.390235</v>
      </c>
      <c r="I15163" s="483">
        <v>13.1</v>
      </c>
      <c r="J15163" s="484">
        <v>0.2591</v>
      </c>
      <c r="K15163" s="469">
        <f t="shared" si="1424"/>
        <v>13.133368354965597</v>
      </c>
      <c r="L15163" s="469">
        <f t="shared" si="1425"/>
        <v>3.3368354965597646E-2</v>
      </c>
    </row>
    <row r="15164" spans="1:12">
      <c r="A15164" s="98" t="str">
        <f t="shared" si="1428"/>
        <v>D800-120</v>
      </c>
      <c r="B15164" s="98">
        <f t="shared" si="1426"/>
        <v>19</v>
      </c>
      <c r="C15164" s="98">
        <f t="shared" si="1427"/>
        <v>0</v>
      </c>
      <c r="D15164" s="98">
        <f t="shared" si="1429"/>
        <v>228</v>
      </c>
      <c r="E15164" s="98">
        <f t="shared" si="1430"/>
        <v>94</v>
      </c>
      <c r="F15164" s="397">
        <f>F15163+(E15164-E15163)*(F15166-F15163)/(E15166-E15163)</f>
        <v>5.1347666666666667</v>
      </c>
      <c r="G15164" s="98">
        <v>15</v>
      </c>
      <c r="H15164" s="491">
        <f>H15163+(E15164-E15163)*(H15166-H15163)/(E15166-E15163)</f>
        <v>0.38958766666666667</v>
      </c>
      <c r="I15164" s="492">
        <f>I15163+(E15164-E15163)*(I15166-I15163)/(E15166-E15163)</f>
        <v>13.166666666666666</v>
      </c>
      <c r="J15164" s="397">
        <f>J15163+(E15164-E15163)*(J15166-J15163)/(E15166-E15163)</f>
        <v>0.25706666666666667</v>
      </c>
      <c r="K15164" s="469">
        <f t="shared" si="1424"/>
        <v>13.180003131515971</v>
      </c>
      <c r="L15164" s="469">
        <f t="shared" si="1425"/>
        <v>1.3336464849304619E-2</v>
      </c>
    </row>
    <row r="15165" spans="1:12">
      <c r="A15165" s="98" t="str">
        <f t="shared" si="1428"/>
        <v>D800-120</v>
      </c>
      <c r="B15165" s="98">
        <f t="shared" si="1426"/>
        <v>19</v>
      </c>
      <c r="C15165" s="98">
        <f t="shared" si="1427"/>
        <v>0</v>
      </c>
      <c r="D15165" s="98">
        <f t="shared" si="1429"/>
        <v>228</v>
      </c>
      <c r="E15165" s="98">
        <f t="shared" si="1430"/>
        <v>95</v>
      </c>
      <c r="F15165" s="397">
        <f>F15163+(E15165-E15163)*(F15166-F15163)/(E15166-E15163)</f>
        <v>5.1444333333333327</v>
      </c>
      <c r="G15165" s="98">
        <v>15</v>
      </c>
      <c r="H15165" s="491">
        <f>H15163+(E15165-E15163)*(H15166-H15163)/(E15166-E15163)</f>
        <v>0.38894033333333333</v>
      </c>
      <c r="I15165" s="492">
        <f>I15163+(E15165-E15163)*(I15166-I15163)/(E15166-E15163)</f>
        <v>13.233333333333334</v>
      </c>
      <c r="J15165" s="397">
        <f>J15163+(E15165-E15163)*(J15166-J15163)/(E15166-E15163)</f>
        <v>0.25503333333333333</v>
      </c>
      <c r="K15165" s="469">
        <f t="shared" si="1424"/>
        <v>13.226793141364441</v>
      </c>
      <c r="L15165" s="469">
        <f t="shared" si="1425"/>
        <v>-6.5401919688934385E-3</v>
      </c>
    </row>
    <row r="15166" spans="1:12">
      <c r="A15166" s="480" t="str">
        <f t="shared" si="1428"/>
        <v>D800-120</v>
      </c>
      <c r="B15166" s="480">
        <f t="shared" si="1426"/>
        <v>19</v>
      </c>
      <c r="C15166" s="480">
        <f t="shared" si="1427"/>
        <v>0</v>
      </c>
      <c r="D15166" s="480">
        <f t="shared" si="1429"/>
        <v>228</v>
      </c>
      <c r="E15166" s="480">
        <f t="shared" si="1430"/>
        <v>96</v>
      </c>
      <c r="F15166" s="484">
        <v>5.1540999999999997</v>
      </c>
      <c r="G15166" s="480">
        <v>15</v>
      </c>
      <c r="H15166" s="482">
        <v>0.388293</v>
      </c>
      <c r="I15166" s="483">
        <v>13.3</v>
      </c>
      <c r="J15166" s="484">
        <v>0.253</v>
      </c>
      <c r="K15166" s="469">
        <f t="shared" si="1424"/>
        <v>13.273739160891388</v>
      </c>
      <c r="L15166" s="469">
        <f t="shared" si="1425"/>
        <v>-2.6260839108612544E-2</v>
      </c>
    </row>
    <row r="15167" spans="1:12">
      <c r="A15167" s="98" t="str">
        <f t="shared" si="1428"/>
        <v>D800-120</v>
      </c>
      <c r="B15167" s="98">
        <f t="shared" si="1426"/>
        <v>19</v>
      </c>
      <c r="C15167" s="98">
        <f t="shared" si="1427"/>
        <v>0</v>
      </c>
      <c r="D15167" s="98">
        <f t="shared" si="1429"/>
        <v>228</v>
      </c>
      <c r="E15167" s="98">
        <f t="shared" si="1430"/>
        <v>97</v>
      </c>
      <c r="F15167" s="397">
        <f>F15166+(E15167-E15166)*(F15169-F15166)/(E15169-E15166)</f>
        <v>5.1637333333333331</v>
      </c>
      <c r="G15167" s="98">
        <v>15</v>
      </c>
      <c r="H15167" s="491">
        <f>H15166+(E15167-E15166)*(H15169-H15166)/(E15169-E15166)</f>
        <v>0.38764366666666666</v>
      </c>
      <c r="I15167" s="492">
        <f>I15166+(E15167-E15166)*(I15169-I15166)/(E15169-E15166)</f>
        <v>13.333333333333334</v>
      </c>
      <c r="J15167" s="397">
        <f>J15166+(E15167-E15166)*(J15169-J15166)/(E15169-E15166)</f>
        <v>0.25093333333333334</v>
      </c>
      <c r="K15167" s="469">
        <f t="shared" si="1424"/>
        <v>13.320824709290576</v>
      </c>
      <c r="L15167" s="469">
        <f t="shared" si="1425"/>
        <v>-1.2508624042757432E-2</v>
      </c>
    </row>
    <row r="15168" spans="1:12">
      <c r="A15168" s="98" t="str">
        <f t="shared" si="1428"/>
        <v>D800-120</v>
      </c>
      <c r="B15168" s="98">
        <f t="shared" si="1426"/>
        <v>19</v>
      </c>
      <c r="C15168" s="98">
        <f t="shared" si="1427"/>
        <v>0</v>
      </c>
      <c r="D15168" s="98">
        <f t="shared" si="1429"/>
        <v>228</v>
      </c>
      <c r="E15168" s="98">
        <f t="shared" si="1430"/>
        <v>98</v>
      </c>
      <c r="F15168" s="397">
        <f>F15166+(E15168-E15166)*(F15169-F15166)/(E15169-E15166)</f>
        <v>5.1733666666666664</v>
      </c>
      <c r="G15168" s="98">
        <v>15</v>
      </c>
      <c r="H15168" s="491">
        <f>H15166+(E15168-E15166)*(H15169-H15166)/(E15169-E15166)</f>
        <v>0.38699433333333333</v>
      </c>
      <c r="I15168" s="492">
        <f>I15166+(E15168-E15166)*(I15169-I15166)/(E15169-E15166)</f>
        <v>13.366666666666667</v>
      </c>
      <c r="J15168" s="397">
        <f>J15166+(E15168-E15166)*(J15169-J15166)/(E15169-E15166)</f>
        <v>0.24886666666666665</v>
      </c>
      <c r="K15168" s="469">
        <f t="shared" si="1424"/>
        <v>13.368068266288136</v>
      </c>
      <c r="L15168" s="469">
        <f t="shared" si="1425"/>
        <v>1.4015996214684634E-3</v>
      </c>
    </row>
    <row r="15169" spans="1:12">
      <c r="A15169" s="480" t="str">
        <f t="shared" si="1428"/>
        <v>D800-120</v>
      </c>
      <c r="B15169" s="480">
        <f t="shared" si="1426"/>
        <v>19</v>
      </c>
      <c r="C15169" s="480">
        <f t="shared" si="1427"/>
        <v>0</v>
      </c>
      <c r="D15169" s="480">
        <f t="shared" si="1429"/>
        <v>228</v>
      </c>
      <c r="E15169" s="480">
        <f t="shared" si="1430"/>
        <v>99</v>
      </c>
      <c r="F15169" s="484">
        <v>5.1829999999999998</v>
      </c>
      <c r="G15169" s="480">
        <v>15</v>
      </c>
      <c r="H15169" s="482">
        <v>0.38634499999999999</v>
      </c>
      <c r="I15169" s="483">
        <v>13.4</v>
      </c>
      <c r="J15169" s="484">
        <v>0.24679999999999999</v>
      </c>
      <c r="K15169" s="469">
        <f t="shared" si="1424"/>
        <v>13.415470628583261</v>
      </c>
      <c r="L15169" s="469">
        <f t="shared" si="1425"/>
        <v>1.5470628583260648E-2</v>
      </c>
    </row>
    <row r="15170" spans="1:12">
      <c r="A15170" s="98" t="str">
        <f t="shared" si="1428"/>
        <v>D800-120</v>
      </c>
      <c r="B15170" s="98">
        <f t="shared" si="1426"/>
        <v>19</v>
      </c>
      <c r="C15170" s="98">
        <f t="shared" si="1427"/>
        <v>0</v>
      </c>
      <c r="D15170" s="98">
        <f t="shared" si="1429"/>
        <v>228</v>
      </c>
      <c r="E15170" s="98">
        <f t="shared" si="1430"/>
        <v>100</v>
      </c>
      <c r="F15170" s="397">
        <f>F15169+(E15170-E15169)*(F15172-F15169)/(E15172-E15169)</f>
        <v>5.192566666666667</v>
      </c>
      <c r="G15170" s="98">
        <v>15</v>
      </c>
      <c r="H15170" s="491">
        <f>H15169+(E15170-E15169)*(H15172-H15169)/(E15172-E15169)</f>
        <v>0.38569333333333333</v>
      </c>
      <c r="I15170" s="492">
        <f>I15169+(E15170-E15169)*(I15172-I15169)/(E15172-E15169)</f>
        <v>13.466666666666667</v>
      </c>
      <c r="J15170" s="397">
        <f>J15169+(E15170-E15169)*(J15172-J15169)/(E15172-E15169)</f>
        <v>0.24473333333333333</v>
      </c>
      <c r="K15170" s="469">
        <f t="shared" si="1424"/>
        <v>13.462941196805753</v>
      </c>
      <c r="L15170" s="469">
        <f t="shared" si="1425"/>
        <v>-3.7254698609139325E-3</v>
      </c>
    </row>
    <row r="15171" spans="1:12">
      <c r="A15171" s="98" t="str">
        <f t="shared" si="1428"/>
        <v>D800-120</v>
      </c>
      <c r="B15171" s="98">
        <f t="shared" si="1426"/>
        <v>19</v>
      </c>
      <c r="C15171" s="98">
        <f t="shared" si="1427"/>
        <v>0</v>
      </c>
      <c r="D15171" s="98">
        <f t="shared" si="1429"/>
        <v>228</v>
      </c>
      <c r="E15171" s="98">
        <f t="shared" si="1430"/>
        <v>101</v>
      </c>
      <c r="F15171" s="397">
        <f>F15169+(E15171-E15169)*(F15172-F15169)/(E15172-E15169)</f>
        <v>5.2021333333333333</v>
      </c>
      <c r="G15171" s="98">
        <v>15</v>
      </c>
      <c r="H15171" s="491">
        <f>H15169+(E15171-E15169)*(H15172-H15169)/(E15172-E15169)</f>
        <v>0.38504166666666667</v>
      </c>
      <c r="I15171" s="492">
        <f>I15169+(E15171-E15169)*(I15172-I15169)/(E15172-E15169)</f>
        <v>13.533333333333333</v>
      </c>
      <c r="J15171" s="397">
        <f>J15169+(E15171-E15169)*(J15172-J15169)/(E15172-E15169)</f>
        <v>0.24266666666666667</v>
      </c>
      <c r="K15171" s="469">
        <f t="shared" si="1424"/>
        <v>13.510572448869169</v>
      </c>
      <c r="L15171" s="469">
        <f t="shared" si="1425"/>
        <v>-2.2760884464164022E-2</v>
      </c>
    </row>
    <row r="15172" spans="1:12">
      <c r="A15172" s="480" t="str">
        <f t="shared" si="1428"/>
        <v>D800-120</v>
      </c>
      <c r="B15172" s="480">
        <f t="shared" si="1426"/>
        <v>19</v>
      </c>
      <c r="C15172" s="480">
        <f t="shared" si="1427"/>
        <v>0</v>
      </c>
      <c r="D15172" s="480">
        <f t="shared" si="1429"/>
        <v>228</v>
      </c>
      <c r="E15172" s="480">
        <f t="shared" si="1430"/>
        <v>102</v>
      </c>
      <c r="F15172" s="484">
        <v>5.2117000000000004</v>
      </c>
      <c r="G15172" s="480">
        <v>15</v>
      </c>
      <c r="H15172" s="482">
        <v>0.38439000000000001</v>
      </c>
      <c r="I15172" s="483">
        <v>13.6</v>
      </c>
      <c r="J15172" s="484">
        <v>0.24060000000000001</v>
      </c>
      <c r="K15172" s="469">
        <f t="shared" si="1424"/>
        <v>13.558365202008378</v>
      </c>
      <c r="L15172" s="469">
        <f t="shared" si="1425"/>
        <v>-4.1634797991621397E-2</v>
      </c>
    </row>
    <row r="15173" spans="1:12">
      <c r="A15173" s="98" t="str">
        <f t="shared" si="1428"/>
        <v>D800-120</v>
      </c>
      <c r="B15173" s="98">
        <f t="shared" si="1426"/>
        <v>19</v>
      </c>
      <c r="C15173" s="98">
        <f t="shared" si="1427"/>
        <v>0</v>
      </c>
      <c r="D15173" s="98">
        <f t="shared" si="1429"/>
        <v>228</v>
      </c>
      <c r="E15173" s="98">
        <f t="shared" si="1430"/>
        <v>103</v>
      </c>
      <c r="F15173" s="397">
        <f>F15172+(E15173-E15172)*(F15175-F15172)/(E15175-E15172)</f>
        <v>5.2212000000000005</v>
      </c>
      <c r="G15173" s="98">
        <v>15</v>
      </c>
      <c r="H15173" s="491">
        <f>H15172+(E15173-E15172)*(H15175-H15172)/(E15175-E15172)</f>
        <v>0.38373633333333335</v>
      </c>
      <c r="I15173" s="492">
        <f>I15172+(E15173-E15172)*(I15175-I15172)/(E15175-E15172)</f>
        <v>13.633333333333333</v>
      </c>
      <c r="J15173" s="397">
        <f>J15172+(E15173-E15172)*(J15175-J15172)/(E15175-E15172)</f>
        <v>0.23856666666666668</v>
      </c>
      <c r="K15173" s="469">
        <f t="shared" si="1424"/>
        <v>13.606217463553534</v>
      </c>
      <c r="L15173" s="469">
        <f t="shared" si="1425"/>
        <v>-2.7115869779798629E-2</v>
      </c>
    </row>
    <row r="15174" spans="1:12">
      <c r="A15174" s="98" t="str">
        <f t="shared" si="1428"/>
        <v>D800-120</v>
      </c>
      <c r="B15174" s="98">
        <f t="shared" si="1426"/>
        <v>19</v>
      </c>
      <c r="C15174" s="98">
        <f t="shared" si="1427"/>
        <v>0</v>
      </c>
      <c r="D15174" s="98">
        <f t="shared" si="1429"/>
        <v>228</v>
      </c>
      <c r="E15174" s="98">
        <f t="shared" si="1430"/>
        <v>104</v>
      </c>
      <c r="F15174" s="397">
        <f>F15172+(E15174-E15172)*(F15175-F15172)/(E15175-E15172)</f>
        <v>5.2306999999999997</v>
      </c>
      <c r="G15174" s="98">
        <v>15</v>
      </c>
      <c r="H15174" s="491">
        <f>H15172+(E15174-E15172)*(H15175-H15172)/(E15175-E15172)</f>
        <v>0.38308266666666668</v>
      </c>
      <c r="I15174" s="492">
        <f>I15172+(E15174-E15172)*(I15175-I15172)/(E15175-E15172)</f>
        <v>13.666666666666666</v>
      </c>
      <c r="J15174" s="397">
        <f>J15172+(E15174-E15172)*(J15175-J15172)/(E15175-E15172)</f>
        <v>0.23653333333333332</v>
      </c>
      <c r="K15174" s="469">
        <f t="shared" si="1424"/>
        <v>13.654233028902377</v>
      </c>
      <c r="L15174" s="469">
        <f t="shared" si="1425"/>
        <v>-1.2433637764289074E-2</v>
      </c>
    </row>
    <row r="15175" spans="1:12">
      <c r="A15175" s="480" t="str">
        <f t="shared" si="1428"/>
        <v>D800-120</v>
      </c>
      <c r="B15175" s="480">
        <f t="shared" si="1426"/>
        <v>19</v>
      </c>
      <c r="C15175" s="480">
        <f t="shared" si="1427"/>
        <v>0</v>
      </c>
      <c r="D15175" s="480">
        <f t="shared" si="1429"/>
        <v>228</v>
      </c>
      <c r="E15175" s="480">
        <f t="shared" si="1430"/>
        <v>105</v>
      </c>
      <c r="F15175" s="484">
        <v>5.2401999999999997</v>
      </c>
      <c r="G15175" s="480">
        <v>15</v>
      </c>
      <c r="H15175" s="482">
        <v>0.38242900000000002</v>
      </c>
      <c r="I15175" s="483">
        <v>13.7</v>
      </c>
      <c r="J15175" s="484">
        <v>0.23449999999999999</v>
      </c>
      <c r="K15175" s="469">
        <f t="shared" si="1424"/>
        <v>13.702412735435857</v>
      </c>
      <c r="L15175" s="469">
        <f t="shared" si="1425"/>
        <v>2.412735435857627E-3</v>
      </c>
    </row>
    <row r="15176" spans="1:12">
      <c r="A15176" s="98" t="str">
        <f t="shared" si="1428"/>
        <v>D800-120</v>
      </c>
      <c r="B15176" s="98">
        <f t="shared" si="1426"/>
        <v>19</v>
      </c>
      <c r="C15176" s="98">
        <f t="shared" si="1427"/>
        <v>0</v>
      </c>
      <c r="D15176" s="98">
        <f t="shared" si="1429"/>
        <v>228</v>
      </c>
      <c r="E15176" s="98">
        <f t="shared" si="1430"/>
        <v>106</v>
      </c>
      <c r="F15176" s="397">
        <f>F15175+(E15176-E15175)*(F15178-F15175)/(E15178-E15175)</f>
        <v>5.2496666666666663</v>
      </c>
      <c r="G15176" s="98">
        <v>15</v>
      </c>
      <c r="H15176" s="491">
        <f>H15175+(E15176-E15175)*(H15178-H15175)/(E15178-E15175)</f>
        <v>0.3817726666666667</v>
      </c>
      <c r="I15176" s="492">
        <f>I15175+(E15176-E15175)*(I15178-I15175)/(E15178-E15175)</f>
        <v>13.766666666666666</v>
      </c>
      <c r="J15176" s="397">
        <f>J15175+(E15176-E15175)*(J15178-J15175)/(E15178-E15175)</f>
        <v>0.23243333333333333</v>
      </c>
      <c r="K15176" s="469">
        <f t="shared" si="1424"/>
        <v>13.750766162760035</v>
      </c>
      <c r="L15176" s="469">
        <f t="shared" si="1425"/>
        <v>-1.5900503906630448E-2</v>
      </c>
    </row>
    <row r="15177" spans="1:12">
      <c r="A15177" s="98" t="str">
        <f t="shared" si="1428"/>
        <v>D800-120</v>
      </c>
      <c r="B15177" s="98">
        <f t="shared" si="1426"/>
        <v>19</v>
      </c>
      <c r="C15177" s="98">
        <f t="shared" si="1427"/>
        <v>0</v>
      </c>
      <c r="D15177" s="98">
        <f t="shared" si="1429"/>
        <v>228</v>
      </c>
      <c r="E15177" s="98">
        <f t="shared" si="1430"/>
        <v>107</v>
      </c>
      <c r="F15177" s="397">
        <f>F15175+(E15177-E15175)*(F15178-F15175)/(E15178-E15175)</f>
        <v>5.2591333333333337</v>
      </c>
      <c r="G15177" s="98">
        <v>15</v>
      </c>
      <c r="H15177" s="491">
        <f>H15175+(E15177-E15175)*(H15178-H15175)/(E15178-E15175)</f>
        <v>0.38111633333333333</v>
      </c>
      <c r="I15177" s="492">
        <f>I15175+(E15177-E15175)*(I15178-I15175)/(E15178-E15175)</f>
        <v>13.833333333333334</v>
      </c>
      <c r="J15177" s="397">
        <f>J15175+(E15177-E15175)*(J15178-J15175)/(E15178-E15175)</f>
        <v>0.23036666666666666</v>
      </c>
      <c r="K15177" s="469">
        <f t="shared" si="1424"/>
        <v>13.799286132230842</v>
      </c>
      <c r="L15177" s="469">
        <f t="shared" si="1425"/>
        <v>-3.4047201102492153E-2</v>
      </c>
    </row>
    <row r="15178" spans="1:12">
      <c r="A15178" s="480" t="str">
        <f t="shared" si="1428"/>
        <v>D800-120</v>
      </c>
      <c r="B15178" s="480">
        <f t="shared" si="1426"/>
        <v>19</v>
      </c>
      <c r="C15178" s="480">
        <f t="shared" si="1427"/>
        <v>0</v>
      </c>
      <c r="D15178" s="480">
        <f t="shared" si="1429"/>
        <v>228</v>
      </c>
      <c r="E15178" s="480">
        <f t="shared" si="1430"/>
        <v>108</v>
      </c>
      <c r="F15178" s="484">
        <v>5.2686000000000002</v>
      </c>
      <c r="G15178" s="480">
        <v>15</v>
      </c>
      <c r="H15178" s="482">
        <v>0.38046000000000002</v>
      </c>
      <c r="I15178" s="483">
        <v>13.9</v>
      </c>
      <c r="J15178" s="484">
        <v>0.2283</v>
      </c>
      <c r="K15178" s="469">
        <f t="shared" si="1424"/>
        <v>13.84797350575619</v>
      </c>
      <c r="L15178" s="469">
        <f t="shared" si="1425"/>
        <v>-5.2026494243810006E-2</v>
      </c>
    </row>
    <row r="15179" spans="1:12">
      <c r="A15179" s="98" t="str">
        <f t="shared" si="1428"/>
        <v>D800-120</v>
      </c>
      <c r="B15179" s="98">
        <f t="shared" si="1426"/>
        <v>19</v>
      </c>
      <c r="C15179" s="98">
        <f t="shared" si="1427"/>
        <v>0</v>
      </c>
      <c r="D15179" s="98">
        <f t="shared" ref="D15179:D15190" si="1431">D15178</f>
        <v>228</v>
      </c>
      <c r="E15179" s="98">
        <f t="shared" si="1430"/>
        <v>109</v>
      </c>
      <c r="F15179" s="397">
        <f>F15178+(E15179-E15178)*(F15181-F15178)/(E15181-E15178)</f>
        <v>5.2780333333333331</v>
      </c>
      <c r="G15179" s="98">
        <v>15</v>
      </c>
      <c r="H15179" s="491">
        <f>H15178+(E15179-E15178)*(H15181-H15178)/(E15181-E15178)</f>
        <v>0.379801</v>
      </c>
      <c r="I15179" s="492">
        <f>I15178+(E15179-E15178)*(I15181-I15178)/(E15181-E15178)</f>
        <v>13.933333333333334</v>
      </c>
      <c r="J15179" s="397">
        <f>J15178+(E15179-E15178)*(J15181-J15178)/(E15181-E15178)</f>
        <v>0.22623333333333334</v>
      </c>
      <c r="K15179" s="469">
        <f t="shared" ref="K15179:K15242" si="1432">F15179/H15179</f>
        <v>13.896838958647642</v>
      </c>
      <c r="L15179" s="469">
        <f t="shared" ref="L15179:L15242" si="1433">K15179-I15179</f>
        <v>-3.6494374685691611E-2</v>
      </c>
    </row>
    <row r="15180" spans="1:12">
      <c r="A15180" s="98" t="str">
        <f t="shared" si="1428"/>
        <v>D800-120</v>
      </c>
      <c r="B15180" s="98">
        <f t="shared" si="1426"/>
        <v>19</v>
      </c>
      <c r="C15180" s="98">
        <f t="shared" si="1427"/>
        <v>0</v>
      </c>
      <c r="D15180" s="98">
        <f t="shared" si="1431"/>
        <v>228</v>
      </c>
      <c r="E15180" s="98">
        <f t="shared" si="1430"/>
        <v>110</v>
      </c>
      <c r="F15180" s="397">
        <f>F15178+(E15180-E15178)*(F15181-F15178)/(E15181-E15178)</f>
        <v>5.287466666666667</v>
      </c>
      <c r="G15180" s="98">
        <v>15</v>
      </c>
      <c r="H15180" s="491">
        <f>H15178+(E15180-E15178)*(H15181-H15178)/(E15181-E15178)</f>
        <v>0.37914200000000003</v>
      </c>
      <c r="I15180" s="492">
        <f>I15178+(E15180-E15178)*(I15181-I15178)/(E15181-E15178)</f>
        <v>13.966666666666667</v>
      </c>
      <c r="J15180" s="397">
        <f>J15178+(E15180-E15178)*(J15181-J15178)/(E15181-E15178)</f>
        <v>0.22416666666666665</v>
      </c>
      <c r="K15180" s="469">
        <f t="shared" si="1432"/>
        <v>13.945874281052129</v>
      </c>
      <c r="L15180" s="469">
        <f t="shared" si="1433"/>
        <v>-2.0792385614537778E-2</v>
      </c>
    </row>
    <row r="15181" spans="1:12">
      <c r="A15181" s="480" t="str">
        <f t="shared" si="1428"/>
        <v>D800-120</v>
      </c>
      <c r="B15181" s="480">
        <f t="shared" si="1426"/>
        <v>19</v>
      </c>
      <c r="C15181" s="480">
        <f t="shared" si="1427"/>
        <v>0</v>
      </c>
      <c r="D15181" s="480">
        <f t="shared" si="1431"/>
        <v>228</v>
      </c>
      <c r="E15181" s="480">
        <f t="shared" si="1430"/>
        <v>111</v>
      </c>
      <c r="F15181" s="484">
        <v>5.2968999999999999</v>
      </c>
      <c r="G15181" s="480">
        <v>15</v>
      </c>
      <c r="H15181" s="482">
        <v>0.37848300000000001</v>
      </c>
      <c r="I15181" s="483">
        <v>14</v>
      </c>
      <c r="J15181" s="484">
        <v>0.22209999999999999</v>
      </c>
      <c r="K15181" s="469">
        <f t="shared" si="1432"/>
        <v>13.995080360280381</v>
      </c>
      <c r="L15181" s="469">
        <f t="shared" si="1433"/>
        <v>-4.9196397196187291E-3</v>
      </c>
    </row>
    <row r="15182" spans="1:12">
      <c r="A15182" s="98" t="str">
        <f t="shared" si="1428"/>
        <v>D800-120</v>
      </c>
      <c r="B15182" s="98">
        <f t="shared" si="1426"/>
        <v>19</v>
      </c>
      <c r="C15182" s="98">
        <f t="shared" si="1427"/>
        <v>0</v>
      </c>
      <c r="D15182" s="98">
        <f t="shared" si="1431"/>
        <v>228</v>
      </c>
      <c r="E15182" s="98">
        <f t="shared" si="1430"/>
        <v>112</v>
      </c>
      <c r="F15182" s="397">
        <f>F15181+(E15182-E15181)*(F15184-F15181)/(E15184-E15181)</f>
        <v>5.3062666666666667</v>
      </c>
      <c r="G15182" s="98">
        <v>15</v>
      </c>
      <c r="H15182" s="491">
        <f>H15181+(E15182-E15181)*(H15184-H15181)/(E15184-E15181)</f>
        <v>0.37782100000000002</v>
      </c>
      <c r="I15182" s="492">
        <f>I15181+(E15182-E15181)*(I15184-I15181)/(E15184-E15181)</f>
        <v>14.033333333333333</v>
      </c>
      <c r="J15182" s="397">
        <f>J15181+(E15182-E15181)*(J15184-J15181)/(E15184-E15181)</f>
        <v>0.22003333333333333</v>
      </c>
      <c r="K15182" s="469">
        <f t="shared" si="1432"/>
        <v>14.044393156194776</v>
      </c>
      <c r="L15182" s="469">
        <f t="shared" si="1433"/>
        <v>1.105982286144247E-2</v>
      </c>
    </row>
    <row r="15183" spans="1:12">
      <c r="A15183" s="98" t="str">
        <f t="shared" si="1428"/>
        <v>D800-120</v>
      </c>
      <c r="B15183" s="98">
        <f t="shared" si="1426"/>
        <v>19</v>
      </c>
      <c r="C15183" s="98">
        <f t="shared" si="1427"/>
        <v>0</v>
      </c>
      <c r="D15183" s="98">
        <f t="shared" si="1431"/>
        <v>228</v>
      </c>
      <c r="E15183" s="98">
        <f t="shared" si="1430"/>
        <v>113</v>
      </c>
      <c r="F15183" s="397">
        <f>F15181+(E15183-E15181)*(F15184-F15181)/(E15184-E15181)</f>
        <v>5.3156333333333334</v>
      </c>
      <c r="G15183" s="98">
        <v>15</v>
      </c>
      <c r="H15183" s="491">
        <f>H15181+(E15183-E15181)*(H15184-H15181)/(E15184-E15181)</f>
        <v>0.37715900000000002</v>
      </c>
      <c r="I15183" s="492">
        <f>I15181+(E15183-E15181)*(I15184-I15181)/(E15184-E15181)</f>
        <v>14.066666666666666</v>
      </c>
      <c r="J15183" s="397">
        <f>J15181+(E15183-E15181)*(J15184-J15181)/(E15184-E15181)</f>
        <v>0.21796666666666667</v>
      </c>
      <c r="K15183" s="469">
        <f t="shared" si="1432"/>
        <v>14.093879062499724</v>
      </c>
      <c r="L15183" s="469">
        <f t="shared" si="1433"/>
        <v>2.7212395833057457E-2</v>
      </c>
    </row>
    <row r="15184" spans="1:12">
      <c r="A15184" s="480" t="str">
        <f t="shared" si="1428"/>
        <v>D800-120</v>
      </c>
      <c r="B15184" s="480">
        <f t="shared" si="1426"/>
        <v>19</v>
      </c>
      <c r="C15184" s="480">
        <f t="shared" si="1427"/>
        <v>0</v>
      </c>
      <c r="D15184" s="480">
        <f t="shared" si="1431"/>
        <v>228</v>
      </c>
      <c r="E15184" s="480">
        <f t="shared" si="1430"/>
        <v>114</v>
      </c>
      <c r="F15184" s="484">
        <v>5.3250000000000002</v>
      </c>
      <c r="G15184" s="480">
        <v>15</v>
      </c>
      <c r="H15184" s="482">
        <v>0.37649700000000003</v>
      </c>
      <c r="I15184" s="483">
        <v>14.1</v>
      </c>
      <c r="J15184" s="484">
        <v>0.21590000000000001</v>
      </c>
      <c r="K15184" s="469">
        <f t="shared" si="1432"/>
        <v>14.143538992342569</v>
      </c>
      <c r="L15184" s="469">
        <f t="shared" si="1433"/>
        <v>4.3538992342568861E-2</v>
      </c>
    </row>
    <row r="15185" spans="1:12">
      <c r="A15185" s="98" t="str">
        <f t="shared" si="1428"/>
        <v>D800-120</v>
      </c>
      <c r="B15185" s="98">
        <f t="shared" si="1426"/>
        <v>19</v>
      </c>
      <c r="C15185" s="98">
        <f t="shared" si="1427"/>
        <v>0</v>
      </c>
      <c r="D15185" s="98">
        <f t="shared" si="1431"/>
        <v>228</v>
      </c>
      <c r="E15185" s="98">
        <f t="shared" si="1430"/>
        <v>115</v>
      </c>
      <c r="F15185" s="397">
        <f>F15184+(E15185-E15184)*(F15187-F15184)/(E15187-E15184)</f>
        <v>5.3342999999999998</v>
      </c>
      <c r="G15185" s="98">
        <v>15</v>
      </c>
      <c r="H15185" s="491">
        <f>H15184+(E15185-E15184)*(H15187-H15184)/(E15187-E15184)</f>
        <v>0.37583233333333332</v>
      </c>
      <c r="I15185" s="492">
        <f>I15184+(E15185-E15184)*(I15187-I15184)/(E15187-E15184)</f>
        <v>14.166666666666666</v>
      </c>
      <c r="J15185" s="397">
        <f>J15184+(E15185-E15184)*(J15187-J15184)/(E15187-E15184)</f>
        <v>0.21386666666666668</v>
      </c>
      <c r="K15185" s="469">
        <f t="shared" si="1432"/>
        <v>14.193297188373894</v>
      </c>
      <c r="L15185" s="469">
        <f t="shared" si="1433"/>
        <v>2.6630521707227572E-2</v>
      </c>
    </row>
    <row r="15186" spans="1:12">
      <c r="A15186" s="98" t="str">
        <f t="shared" si="1428"/>
        <v>D800-120</v>
      </c>
      <c r="B15186" s="98">
        <f t="shared" si="1426"/>
        <v>19</v>
      </c>
      <c r="C15186" s="98">
        <f t="shared" si="1427"/>
        <v>0</v>
      </c>
      <c r="D15186" s="98">
        <f t="shared" si="1431"/>
        <v>228</v>
      </c>
      <c r="E15186" s="98">
        <f t="shared" si="1430"/>
        <v>116</v>
      </c>
      <c r="F15186" s="397">
        <f>F15184+(E15186-E15184)*(F15187-F15184)/(E15187-E15184)</f>
        <v>5.3436000000000003</v>
      </c>
      <c r="G15186" s="98">
        <v>15</v>
      </c>
      <c r="H15186" s="491">
        <f>H15184+(E15186-E15184)*(H15187-H15184)/(E15187-E15184)</f>
        <v>0.37516766666666668</v>
      </c>
      <c r="I15186" s="492">
        <f>I15184+(E15186-E15184)*(I15187-I15184)/(E15187-E15184)</f>
        <v>14.233333333333334</v>
      </c>
      <c r="J15186" s="397">
        <f>J15184+(E15186-E15184)*(J15187-J15184)/(E15187-E15184)</f>
        <v>0.21183333333333332</v>
      </c>
      <c r="K15186" s="469">
        <f t="shared" si="1432"/>
        <v>14.243231692851996</v>
      </c>
      <c r="L15186" s="469">
        <f t="shared" si="1433"/>
        <v>9.8983595186616924E-3</v>
      </c>
    </row>
    <row r="15187" spans="1:12">
      <c r="A15187" s="480" t="str">
        <f t="shared" si="1428"/>
        <v>D800-120</v>
      </c>
      <c r="B15187" s="480">
        <f t="shared" si="1426"/>
        <v>19</v>
      </c>
      <c r="C15187" s="480">
        <f t="shared" si="1427"/>
        <v>0</v>
      </c>
      <c r="D15187" s="480">
        <f t="shared" si="1431"/>
        <v>228</v>
      </c>
      <c r="E15187" s="480">
        <f t="shared" si="1430"/>
        <v>117</v>
      </c>
      <c r="F15187" s="484">
        <v>5.3529</v>
      </c>
      <c r="G15187" s="480">
        <v>15</v>
      </c>
      <c r="H15187" s="482">
        <v>0.37450299999999997</v>
      </c>
      <c r="I15187" s="483">
        <v>14.3</v>
      </c>
      <c r="J15187" s="484">
        <v>0.20979999999999999</v>
      </c>
      <c r="K15187" s="469">
        <f t="shared" si="1432"/>
        <v>14.293343444511795</v>
      </c>
      <c r="L15187" s="469">
        <f t="shared" si="1433"/>
        <v>-6.6565554882060951E-3</v>
      </c>
    </row>
    <row r="15188" spans="1:12">
      <c r="A15188" s="98" t="str">
        <f t="shared" si="1428"/>
        <v>D800-120</v>
      </c>
      <c r="B15188" s="98">
        <f t="shared" si="1426"/>
        <v>19</v>
      </c>
      <c r="C15188" s="98">
        <f t="shared" si="1427"/>
        <v>0</v>
      </c>
      <c r="D15188" s="98">
        <f t="shared" si="1431"/>
        <v>228</v>
      </c>
      <c r="E15188" s="98">
        <f t="shared" si="1430"/>
        <v>118</v>
      </c>
      <c r="F15188" s="397">
        <f>F15187+(E15188-E15187)*(F15190-F15187)/(E15190-E15187)</f>
        <v>5.362166666666667</v>
      </c>
      <c r="G15188" s="98">
        <v>15</v>
      </c>
      <c r="H15188" s="491">
        <f>H15187+(E15188-E15187)*(H15190-H15187)/(E15190-E15187)</f>
        <v>0.37383499999999997</v>
      </c>
      <c r="I15188" s="492">
        <f>I15187+(E15188-E15187)*(I15190-I15187)/(E15190-E15187)</f>
        <v>14.333333333333334</v>
      </c>
      <c r="J15188" s="397">
        <f>J15187+(E15188-E15187)*(J15190-J15187)/(E15190-E15187)</f>
        <v>0.20773333333333333</v>
      </c>
      <c r="K15188" s="469">
        <f t="shared" si="1432"/>
        <v>14.343672119161308</v>
      </c>
      <c r="L15188" s="469">
        <f t="shared" si="1433"/>
        <v>1.0338785827974206E-2</v>
      </c>
    </row>
    <row r="15189" spans="1:12">
      <c r="A15189" s="98" t="str">
        <f t="shared" si="1428"/>
        <v>D800-120</v>
      </c>
      <c r="B15189" s="98">
        <f t="shared" si="1426"/>
        <v>19</v>
      </c>
      <c r="C15189" s="98">
        <f t="shared" si="1427"/>
        <v>0</v>
      </c>
      <c r="D15189" s="98">
        <f t="shared" si="1431"/>
        <v>228</v>
      </c>
      <c r="E15189" s="98">
        <f t="shared" si="1430"/>
        <v>119</v>
      </c>
      <c r="F15189" s="397">
        <f>F15187+(E15189-E15187)*(F15190-F15187)/(E15190-E15187)</f>
        <v>5.3714333333333331</v>
      </c>
      <c r="G15189" s="98">
        <v>15</v>
      </c>
      <c r="H15189" s="491">
        <f>H15187+(E15189-E15187)*(H15190-H15187)/(E15190-E15187)</f>
        <v>0.37316700000000003</v>
      </c>
      <c r="I15189" s="492">
        <f>I15187+(E15189-E15187)*(I15190-I15187)/(E15190-E15187)</f>
        <v>14.366666666666667</v>
      </c>
      <c r="J15189" s="397">
        <f>J15187+(E15189-E15187)*(J15190-J15187)/(E15190-E15187)</f>
        <v>0.20566666666666666</v>
      </c>
      <c r="K15189" s="469">
        <f t="shared" si="1432"/>
        <v>14.394180978846824</v>
      </c>
      <c r="L15189" s="469">
        <f t="shared" si="1433"/>
        <v>2.7514312180157319E-2</v>
      </c>
    </row>
    <row r="15190" spans="1:12">
      <c r="A15190" s="480" t="str">
        <f t="shared" si="1428"/>
        <v>D800-120</v>
      </c>
      <c r="B15190" s="480">
        <f t="shared" si="1426"/>
        <v>19</v>
      </c>
      <c r="C15190" s="480">
        <f t="shared" si="1427"/>
        <v>0</v>
      </c>
      <c r="D15190" s="480">
        <f t="shared" si="1431"/>
        <v>228</v>
      </c>
      <c r="E15190" s="480">
        <f t="shared" si="1430"/>
        <v>120</v>
      </c>
      <c r="F15190" s="484">
        <v>5.3807</v>
      </c>
      <c r="G15190" s="480">
        <v>15</v>
      </c>
      <c r="H15190" s="482">
        <v>0.37249900000000002</v>
      </c>
      <c r="I15190" s="483">
        <v>14.4</v>
      </c>
      <c r="J15190" s="484">
        <v>0.2036</v>
      </c>
      <c r="K15190" s="469">
        <f t="shared" si="1432"/>
        <v>14.444870992942262</v>
      </c>
      <c r="L15190" s="469">
        <f t="shared" si="1433"/>
        <v>4.4870992942261267E-2</v>
      </c>
    </row>
    <row r="15191" spans="1:12">
      <c r="A15191" s="480" t="s">
        <v>129</v>
      </c>
      <c r="B15191" s="480">
        <f t="shared" si="1426"/>
        <v>19</v>
      </c>
      <c r="C15191" s="480">
        <f t="shared" si="1427"/>
        <v>6</v>
      </c>
      <c r="D15191" s="480">
        <v>234</v>
      </c>
      <c r="E15191" s="480">
        <v>12</v>
      </c>
      <c r="F15191" s="484">
        <v>4.2671999999999999</v>
      </c>
      <c r="G15191" s="480">
        <v>15</v>
      </c>
      <c r="H15191" s="482">
        <v>0.43207200000000001</v>
      </c>
      <c r="I15191" s="483">
        <v>9.9</v>
      </c>
      <c r="J15191" s="484">
        <v>0.41589999999999999</v>
      </c>
      <c r="K15191" s="469">
        <f t="shared" si="1432"/>
        <v>9.8761317558184736</v>
      </c>
      <c r="L15191" s="469">
        <f t="shared" si="1433"/>
        <v>-2.3868244181526777E-2</v>
      </c>
    </row>
    <row r="15192" spans="1:12">
      <c r="A15192" s="98" t="str">
        <f t="shared" ref="A15192:A15255" si="1434">A15191</f>
        <v>D800-120</v>
      </c>
      <c r="B15192" s="98">
        <f t="shared" si="1426"/>
        <v>19</v>
      </c>
      <c r="C15192" s="98">
        <f t="shared" si="1427"/>
        <v>6</v>
      </c>
      <c r="D15192" s="98">
        <f t="shared" ref="D15192:D15223" si="1435">D15191</f>
        <v>234</v>
      </c>
      <c r="E15192" s="98">
        <f t="shared" ref="E15192:E15255" si="1436">E15191+1</f>
        <v>13</v>
      </c>
      <c r="F15192" s="397">
        <f>F15191+(E15192-E15191)*(F15194-F15191)/(E15194-E15191)</f>
        <v>4.278833333333333</v>
      </c>
      <c r="G15192" s="98">
        <v>15</v>
      </c>
      <c r="H15192" s="491">
        <f>H15191+(E15192-E15191)*(H15194-H15191)/(E15194-E15191)</f>
        <v>0.431475</v>
      </c>
      <c r="I15192" s="492">
        <f>I15191+(E15192-E15191)*(I15194-I15191)/(E15194-E15191)</f>
        <v>9.9333333333333336</v>
      </c>
      <c r="J15192" s="397">
        <f>J15191+(E15192-E15191)*(J15194-J15191)/(E15194-E15191)</f>
        <v>0.41393333333333332</v>
      </c>
      <c r="K15192" s="469">
        <f t="shared" si="1432"/>
        <v>9.9167584062421525</v>
      </c>
      <c r="L15192" s="469">
        <f t="shared" si="1433"/>
        <v>-1.6574927091181024E-2</v>
      </c>
    </row>
    <row r="15193" spans="1:12">
      <c r="A15193" s="98" t="str">
        <f t="shared" si="1434"/>
        <v>D800-120</v>
      </c>
      <c r="B15193" s="98">
        <f t="shared" si="1426"/>
        <v>19</v>
      </c>
      <c r="C15193" s="98">
        <f t="shared" si="1427"/>
        <v>6</v>
      </c>
      <c r="D15193" s="98">
        <f t="shared" si="1435"/>
        <v>234</v>
      </c>
      <c r="E15193" s="98">
        <f t="shared" si="1436"/>
        <v>14</v>
      </c>
      <c r="F15193" s="397">
        <f>F15191+(E15193-E15191)*(F15194-F15191)/(E15194-E15191)</f>
        <v>4.2904666666666671</v>
      </c>
      <c r="G15193" s="98">
        <v>15</v>
      </c>
      <c r="H15193" s="491">
        <f>H15191+(E15193-E15191)*(H15194-H15191)/(E15194-E15191)</f>
        <v>0.43087800000000004</v>
      </c>
      <c r="I15193" s="492">
        <f>I15191+(E15193-E15191)*(I15194-I15191)/(E15194-E15191)</f>
        <v>9.9666666666666668</v>
      </c>
      <c r="J15193" s="397">
        <f>J15191+(E15193-E15191)*(J15194-J15191)/(E15194-E15191)</f>
        <v>0.41196666666666665</v>
      </c>
      <c r="K15193" s="469">
        <f t="shared" si="1432"/>
        <v>9.9574976366086609</v>
      </c>
      <c r="L15193" s="469">
        <f t="shared" si="1433"/>
        <v>-9.1690300580058448E-3</v>
      </c>
    </row>
    <row r="15194" spans="1:12">
      <c r="A15194" s="480" t="str">
        <f t="shared" si="1434"/>
        <v>D800-120</v>
      </c>
      <c r="B15194" s="480">
        <f t="shared" si="1426"/>
        <v>19</v>
      </c>
      <c r="C15194" s="480">
        <f t="shared" si="1427"/>
        <v>6</v>
      </c>
      <c r="D15194" s="480">
        <f t="shared" si="1435"/>
        <v>234</v>
      </c>
      <c r="E15194" s="480">
        <f t="shared" si="1436"/>
        <v>15</v>
      </c>
      <c r="F15194" s="484">
        <v>4.3021000000000003</v>
      </c>
      <c r="G15194" s="480">
        <v>15</v>
      </c>
      <c r="H15194" s="482">
        <v>0.43028100000000002</v>
      </c>
      <c r="I15194" s="483">
        <v>10</v>
      </c>
      <c r="J15194" s="484">
        <v>0.41</v>
      </c>
      <c r="K15194" s="469">
        <f t="shared" si="1432"/>
        <v>9.9983499155203219</v>
      </c>
      <c r="L15194" s="469">
        <f t="shared" si="1433"/>
        <v>-1.6500844796780711E-3</v>
      </c>
    </row>
    <row r="15195" spans="1:12">
      <c r="A15195" s="98" t="str">
        <f t="shared" si="1434"/>
        <v>D800-120</v>
      </c>
      <c r="B15195" s="98">
        <f t="shared" si="1426"/>
        <v>19</v>
      </c>
      <c r="C15195" s="98">
        <f t="shared" si="1427"/>
        <v>6</v>
      </c>
      <c r="D15195" s="98">
        <f t="shared" si="1435"/>
        <v>234</v>
      </c>
      <c r="E15195" s="98">
        <f t="shared" si="1436"/>
        <v>16</v>
      </c>
      <c r="F15195" s="397">
        <f>F15194+(E15195-E15194)*(F15197-F15194)/(E15197-E15194)</f>
        <v>4.3136000000000001</v>
      </c>
      <c r="G15195" s="98">
        <v>15</v>
      </c>
      <c r="H15195" s="491">
        <f>H15194+(E15195-E15194)*(H15197-H15194)/(E15197-E15194)</f>
        <v>0.42968733333333337</v>
      </c>
      <c r="I15195" s="492">
        <f>I15194+(E15195-E15194)*(I15197-I15194)/(E15197-E15194)</f>
        <v>10.033333333333333</v>
      </c>
      <c r="J15195" s="397">
        <f>J15194+(E15195-E15194)*(J15197-J15194)/(E15197-E15194)</f>
        <v>0.40806666666666663</v>
      </c>
      <c r="K15195" s="469">
        <f t="shared" si="1432"/>
        <v>10.038927530250678</v>
      </c>
      <c r="L15195" s="469">
        <f t="shared" si="1433"/>
        <v>5.5941969173449735E-3</v>
      </c>
    </row>
    <row r="15196" spans="1:12">
      <c r="A15196" s="98" t="str">
        <f t="shared" si="1434"/>
        <v>D800-120</v>
      </c>
      <c r="B15196" s="98">
        <f t="shared" si="1426"/>
        <v>19</v>
      </c>
      <c r="C15196" s="98">
        <f t="shared" si="1427"/>
        <v>6</v>
      </c>
      <c r="D15196" s="98">
        <f t="shared" si="1435"/>
        <v>234</v>
      </c>
      <c r="E15196" s="98">
        <f t="shared" si="1436"/>
        <v>17</v>
      </c>
      <c r="F15196" s="397">
        <f>F15194+(E15196-E15194)*(F15197-F15194)/(E15197-E15194)</f>
        <v>4.3250999999999999</v>
      </c>
      <c r="G15196" s="98">
        <v>15</v>
      </c>
      <c r="H15196" s="491">
        <f>H15194+(E15196-E15194)*(H15197-H15194)/(E15197-E15194)</f>
        <v>0.42909366666666665</v>
      </c>
      <c r="I15196" s="492">
        <f>I15194+(E15196-E15194)*(I15197-I15194)/(E15197-E15194)</f>
        <v>10.066666666666666</v>
      </c>
      <c r="J15196" s="397">
        <f>J15194+(E15196-E15194)*(J15197-J15194)/(E15197-E15194)</f>
        <v>0.40613333333333335</v>
      </c>
      <c r="K15196" s="469">
        <f t="shared" si="1432"/>
        <v>10.079617426187445</v>
      </c>
      <c r="L15196" s="469">
        <f t="shared" si="1433"/>
        <v>1.2950759520778732E-2</v>
      </c>
    </row>
    <row r="15197" spans="1:12">
      <c r="A15197" s="480" t="str">
        <f t="shared" si="1434"/>
        <v>D800-120</v>
      </c>
      <c r="B15197" s="480">
        <f t="shared" si="1426"/>
        <v>19</v>
      </c>
      <c r="C15197" s="480">
        <f t="shared" si="1427"/>
        <v>6</v>
      </c>
      <c r="D15197" s="480">
        <f t="shared" si="1435"/>
        <v>234</v>
      </c>
      <c r="E15197" s="480">
        <f t="shared" si="1436"/>
        <v>18</v>
      </c>
      <c r="F15197" s="484">
        <v>4.3365999999999998</v>
      </c>
      <c r="G15197" s="480">
        <v>15</v>
      </c>
      <c r="H15197" s="482">
        <v>0.42849999999999999</v>
      </c>
      <c r="I15197" s="483">
        <v>10.1</v>
      </c>
      <c r="J15197" s="484">
        <v>0.4042</v>
      </c>
      <c r="K15197" s="469">
        <f t="shared" si="1432"/>
        <v>10.120420070011669</v>
      </c>
      <c r="L15197" s="469">
        <f t="shared" si="1433"/>
        <v>2.0420070011669011E-2</v>
      </c>
    </row>
    <row r="15198" spans="1:12">
      <c r="A15198" s="98" t="str">
        <f t="shared" si="1434"/>
        <v>D800-120</v>
      </c>
      <c r="B15198" s="98">
        <f t="shared" si="1426"/>
        <v>19</v>
      </c>
      <c r="C15198" s="98">
        <f t="shared" si="1427"/>
        <v>6</v>
      </c>
      <c r="D15198" s="98">
        <f t="shared" si="1435"/>
        <v>234</v>
      </c>
      <c r="E15198" s="98">
        <f t="shared" si="1436"/>
        <v>19</v>
      </c>
      <c r="F15198" s="397">
        <f>F15197+(E15198-E15197)*(F15200-F15197)/(E15200-E15197)</f>
        <v>4.3480333333333334</v>
      </c>
      <c r="G15198" s="98">
        <v>15</v>
      </c>
      <c r="H15198" s="491">
        <f>H15197+(E15198-E15197)*(H15200-H15197)/(E15200-E15197)</f>
        <v>0.42790933333333331</v>
      </c>
      <c r="I15198" s="492">
        <f>I15197+(E15198-E15197)*(I15200-I15197)/(E15200-E15197)</f>
        <v>10.133333333333333</v>
      </c>
      <c r="J15198" s="397">
        <f>J15197+(E15198-E15197)*(J15200-J15197)/(E15200-E15197)</f>
        <v>0.40223333333333333</v>
      </c>
      <c r="K15198" s="469">
        <f t="shared" si="1432"/>
        <v>10.161108895342316</v>
      </c>
      <c r="L15198" s="469">
        <f t="shared" si="1433"/>
        <v>2.7775562008983457E-2</v>
      </c>
    </row>
    <row r="15199" spans="1:12">
      <c r="A15199" s="98" t="str">
        <f t="shared" si="1434"/>
        <v>D800-120</v>
      </c>
      <c r="B15199" s="98">
        <f t="shared" si="1426"/>
        <v>19</v>
      </c>
      <c r="C15199" s="98">
        <f t="shared" si="1427"/>
        <v>6</v>
      </c>
      <c r="D15199" s="98">
        <f t="shared" si="1435"/>
        <v>234</v>
      </c>
      <c r="E15199" s="98">
        <f t="shared" si="1436"/>
        <v>20</v>
      </c>
      <c r="F15199" s="397">
        <f>F15197+(E15199-E15197)*(F15200-F15197)/(E15200-E15197)</f>
        <v>4.3594666666666662</v>
      </c>
      <c r="G15199" s="98">
        <v>15</v>
      </c>
      <c r="H15199" s="491">
        <f>H15197+(E15199-E15197)*(H15200-H15197)/(E15200-E15197)</f>
        <v>0.42731866666666668</v>
      </c>
      <c r="I15199" s="492">
        <f>I15197+(E15199-E15197)*(I15200-I15197)/(E15200-E15197)</f>
        <v>10.166666666666666</v>
      </c>
      <c r="J15199" s="397">
        <f>J15197+(E15199-E15197)*(J15200-J15197)/(E15200-E15197)</f>
        <v>0.40026666666666666</v>
      </c>
      <c r="K15199" s="469">
        <f t="shared" si="1432"/>
        <v>10.201910205966506</v>
      </c>
      <c r="L15199" s="469">
        <f t="shared" si="1433"/>
        <v>3.524353929983981E-2</v>
      </c>
    </row>
    <row r="15200" spans="1:12">
      <c r="A15200" s="480" t="str">
        <f t="shared" si="1434"/>
        <v>D800-120</v>
      </c>
      <c r="B15200" s="480">
        <f t="shared" si="1426"/>
        <v>19</v>
      </c>
      <c r="C15200" s="480">
        <f t="shared" si="1427"/>
        <v>6</v>
      </c>
      <c r="D15200" s="480">
        <f t="shared" si="1435"/>
        <v>234</v>
      </c>
      <c r="E15200" s="480">
        <f t="shared" si="1436"/>
        <v>21</v>
      </c>
      <c r="F15200" s="484">
        <v>4.3708999999999998</v>
      </c>
      <c r="G15200" s="480">
        <v>15</v>
      </c>
      <c r="H15200" s="482">
        <v>0.426728</v>
      </c>
      <c r="I15200" s="483">
        <v>10.199999999999999</v>
      </c>
      <c r="J15200" s="484">
        <v>0.39829999999999999</v>
      </c>
      <c r="K15200" s="469">
        <f t="shared" si="1432"/>
        <v>10.242824468982583</v>
      </c>
      <c r="L15200" s="469">
        <f t="shared" si="1433"/>
        <v>4.2824468982583852E-2</v>
      </c>
    </row>
    <row r="15201" spans="1:12">
      <c r="A15201" s="98" t="str">
        <f t="shared" si="1434"/>
        <v>D800-120</v>
      </c>
      <c r="B15201" s="98">
        <f t="shared" si="1426"/>
        <v>19</v>
      </c>
      <c r="C15201" s="98">
        <f t="shared" si="1427"/>
        <v>6</v>
      </c>
      <c r="D15201" s="98">
        <f t="shared" si="1435"/>
        <v>234</v>
      </c>
      <c r="E15201" s="98">
        <f t="shared" si="1436"/>
        <v>22</v>
      </c>
      <c r="F15201" s="397">
        <f>F15200+(E15201-E15200)*(F15203-F15200)/(E15203-E15200)</f>
        <v>4.3822333333333328</v>
      </c>
      <c r="G15201" s="98">
        <v>15</v>
      </c>
      <c r="H15201" s="491">
        <f>H15200+(E15201-E15200)*(H15203-H15200)/(E15203-E15200)</f>
        <v>0.42614000000000002</v>
      </c>
      <c r="I15201" s="492">
        <f>I15200+(E15201-E15200)*(I15203-I15200)/(E15203-E15200)</f>
        <v>10.266666666666666</v>
      </c>
      <c r="J15201" s="397">
        <f>J15200+(E15201-E15200)*(J15203-J15200)/(E15203-E15200)</f>
        <v>0.39636666666666664</v>
      </c>
      <c r="K15201" s="469">
        <f t="shared" si="1432"/>
        <v>10.283553135902128</v>
      </c>
      <c r="L15201" s="469">
        <f t="shared" si="1433"/>
        <v>1.6886469235462442E-2</v>
      </c>
    </row>
    <row r="15202" spans="1:12">
      <c r="A15202" s="98" t="str">
        <f t="shared" si="1434"/>
        <v>D800-120</v>
      </c>
      <c r="B15202" s="98">
        <f t="shared" si="1426"/>
        <v>19</v>
      </c>
      <c r="C15202" s="98">
        <f t="shared" si="1427"/>
        <v>6</v>
      </c>
      <c r="D15202" s="98">
        <f t="shared" si="1435"/>
        <v>234</v>
      </c>
      <c r="E15202" s="98">
        <f t="shared" si="1436"/>
        <v>23</v>
      </c>
      <c r="F15202" s="397">
        <f>F15200+(E15202-E15200)*(F15203-F15200)/(E15203-E15200)</f>
        <v>4.3935666666666666</v>
      </c>
      <c r="G15202" s="98">
        <v>15</v>
      </c>
      <c r="H15202" s="491">
        <f>H15200+(E15202-E15200)*(H15203-H15200)/(E15203-E15200)</f>
        <v>0.42555199999999999</v>
      </c>
      <c r="I15202" s="492">
        <f>I15200+(E15202-E15200)*(I15203-I15200)/(E15203-E15200)</f>
        <v>10.333333333333334</v>
      </c>
      <c r="J15202" s="397">
        <f>J15200+(E15202-E15200)*(J15203-J15200)/(E15203-E15200)</f>
        <v>0.39443333333333336</v>
      </c>
      <c r="K15202" s="469">
        <f t="shared" si="1432"/>
        <v>10.3243943552531</v>
      </c>
      <c r="L15202" s="469">
        <f t="shared" si="1433"/>
        <v>-8.93897808023425E-3</v>
      </c>
    </row>
    <row r="15203" spans="1:12">
      <c r="A15203" s="480" t="str">
        <f t="shared" si="1434"/>
        <v>D800-120</v>
      </c>
      <c r="B15203" s="480">
        <f t="shared" si="1426"/>
        <v>19</v>
      </c>
      <c r="C15203" s="480">
        <f t="shared" si="1427"/>
        <v>6</v>
      </c>
      <c r="D15203" s="480">
        <f t="shared" si="1435"/>
        <v>234</v>
      </c>
      <c r="E15203" s="480">
        <f t="shared" si="1436"/>
        <v>24</v>
      </c>
      <c r="F15203" s="484">
        <v>4.4048999999999996</v>
      </c>
      <c r="G15203" s="480">
        <v>15</v>
      </c>
      <c r="H15203" s="482">
        <v>0.42496400000000001</v>
      </c>
      <c r="I15203" s="483">
        <v>10.4</v>
      </c>
      <c r="J15203" s="484">
        <v>0.39250000000000002</v>
      </c>
      <c r="K15203" s="469">
        <f t="shared" si="1432"/>
        <v>10.365348594233863</v>
      </c>
      <c r="L15203" s="469">
        <f t="shared" si="1433"/>
        <v>-3.4651405766137344E-2</v>
      </c>
    </row>
    <row r="15204" spans="1:12">
      <c r="A15204" s="98" t="str">
        <f t="shared" si="1434"/>
        <v>D800-120</v>
      </c>
      <c r="B15204" s="98">
        <f t="shared" si="1426"/>
        <v>19</v>
      </c>
      <c r="C15204" s="98">
        <f t="shared" si="1427"/>
        <v>6</v>
      </c>
      <c r="D15204" s="98">
        <f t="shared" si="1435"/>
        <v>234</v>
      </c>
      <c r="E15204" s="98">
        <f t="shared" si="1436"/>
        <v>25</v>
      </c>
      <c r="F15204" s="397">
        <f>F15203+(E15204-E15203)*(F15206-F15203)/(E15206-E15203)</f>
        <v>4.4161333333333328</v>
      </c>
      <c r="G15204" s="98">
        <v>15</v>
      </c>
      <c r="H15204" s="491">
        <f>H15203+(E15204-E15203)*(H15206-H15203)/(E15206-E15203)</f>
        <v>0.42437866666666668</v>
      </c>
      <c r="I15204" s="492">
        <f>I15203+(E15204-E15203)*(I15206-I15203)/(E15206-E15203)</f>
        <v>10.433333333333334</v>
      </c>
      <c r="J15204" s="397">
        <f>J15203+(E15204-E15203)*(J15206-J15203)/(E15206-E15203)</f>
        <v>0.39053333333333334</v>
      </c>
      <c r="K15204" s="469">
        <f t="shared" si="1432"/>
        <v>10.406115293260106</v>
      </c>
      <c r="L15204" s="469">
        <f t="shared" si="1433"/>
        <v>-2.7218040073227812E-2</v>
      </c>
    </row>
    <row r="15205" spans="1:12">
      <c r="A15205" s="98" t="str">
        <f t="shared" si="1434"/>
        <v>D800-120</v>
      </c>
      <c r="B15205" s="98">
        <f t="shared" si="1426"/>
        <v>19</v>
      </c>
      <c r="C15205" s="98">
        <f t="shared" si="1427"/>
        <v>6</v>
      </c>
      <c r="D15205" s="98">
        <f t="shared" si="1435"/>
        <v>234</v>
      </c>
      <c r="E15205" s="98">
        <f t="shared" si="1436"/>
        <v>26</v>
      </c>
      <c r="F15205" s="397">
        <f>F15203+(E15205-E15203)*(F15206-F15203)/(E15206-E15203)</f>
        <v>4.4273666666666669</v>
      </c>
      <c r="G15205" s="98">
        <v>15</v>
      </c>
      <c r="H15205" s="491">
        <f>H15203+(E15205-E15203)*(H15206-H15203)/(E15206-E15203)</f>
        <v>0.4237933333333333</v>
      </c>
      <c r="I15205" s="492">
        <f>I15203+(E15205-E15203)*(I15206-I15203)/(E15206-E15203)</f>
        <v>10.466666666666667</v>
      </c>
      <c r="J15205" s="397">
        <f>J15203+(E15205-E15203)*(J15206-J15203)/(E15206-E15203)</f>
        <v>0.38856666666666667</v>
      </c>
      <c r="K15205" s="469">
        <f t="shared" si="1432"/>
        <v>10.446994604288255</v>
      </c>
      <c r="L15205" s="469">
        <f t="shared" si="1433"/>
        <v>-1.9672062378411681E-2</v>
      </c>
    </row>
    <row r="15206" spans="1:12">
      <c r="A15206" s="480" t="str">
        <f t="shared" si="1434"/>
        <v>D800-120</v>
      </c>
      <c r="B15206" s="480">
        <f t="shared" si="1426"/>
        <v>19</v>
      </c>
      <c r="C15206" s="480">
        <f t="shared" si="1427"/>
        <v>6</v>
      </c>
      <c r="D15206" s="480">
        <f t="shared" si="1435"/>
        <v>234</v>
      </c>
      <c r="E15206" s="480">
        <f t="shared" si="1436"/>
        <v>27</v>
      </c>
      <c r="F15206" s="484">
        <v>4.4386000000000001</v>
      </c>
      <c r="G15206" s="480">
        <v>15</v>
      </c>
      <c r="H15206" s="482">
        <v>0.42320799999999997</v>
      </c>
      <c r="I15206" s="483">
        <v>10.5</v>
      </c>
      <c r="J15206" s="484">
        <v>0.3866</v>
      </c>
      <c r="K15206" s="469">
        <f t="shared" si="1432"/>
        <v>10.487986994574772</v>
      </c>
      <c r="L15206" s="469">
        <f t="shared" si="1433"/>
        <v>-1.2013005425227874E-2</v>
      </c>
    </row>
    <row r="15207" spans="1:12">
      <c r="A15207" s="98" t="str">
        <f t="shared" si="1434"/>
        <v>D800-120</v>
      </c>
      <c r="B15207" s="98">
        <f t="shared" si="1426"/>
        <v>19</v>
      </c>
      <c r="C15207" s="98">
        <f t="shared" si="1427"/>
        <v>6</v>
      </c>
      <c r="D15207" s="98">
        <f t="shared" si="1435"/>
        <v>234</v>
      </c>
      <c r="E15207" s="98">
        <f t="shared" si="1436"/>
        <v>28</v>
      </c>
      <c r="F15207" s="397">
        <f>F15206+(E15207-E15206)*(F15209-F15206)/(E15209-E15206)</f>
        <v>4.4497666666666671</v>
      </c>
      <c r="G15207" s="98">
        <v>15</v>
      </c>
      <c r="H15207" s="491">
        <f>H15206+(E15207-E15206)*(H15209-H15206)/(E15209-E15206)</f>
        <v>0.42262499999999997</v>
      </c>
      <c r="I15207" s="492">
        <f>I15206+(E15207-E15206)*(I15209-I15206)/(E15209-E15206)</f>
        <v>10.533333333333333</v>
      </c>
      <c r="J15207" s="397">
        <f>J15206+(E15207-E15206)*(J15209-J15206)/(E15209-E15206)</f>
        <v>0.38463333333333333</v>
      </c>
      <c r="K15207" s="469">
        <f t="shared" si="1432"/>
        <v>10.528877058069606</v>
      </c>
      <c r="L15207" s="469">
        <f t="shared" si="1433"/>
        <v>-4.4562752637276049E-3</v>
      </c>
    </row>
    <row r="15208" spans="1:12">
      <c r="A15208" s="98" t="str">
        <f t="shared" si="1434"/>
        <v>D800-120</v>
      </c>
      <c r="B15208" s="98">
        <f t="shared" si="1426"/>
        <v>19</v>
      </c>
      <c r="C15208" s="98">
        <f t="shared" si="1427"/>
        <v>6</v>
      </c>
      <c r="D15208" s="98">
        <f t="shared" si="1435"/>
        <v>234</v>
      </c>
      <c r="E15208" s="98">
        <f t="shared" si="1436"/>
        <v>29</v>
      </c>
      <c r="F15208" s="397">
        <f>F15206+(E15208-E15206)*(F15209-F15206)/(E15209-E15206)</f>
        <v>4.4609333333333332</v>
      </c>
      <c r="G15208" s="98">
        <v>15</v>
      </c>
      <c r="H15208" s="491">
        <f>H15206+(E15208-E15206)*(H15209-H15206)/(E15209-E15206)</f>
        <v>0.42204199999999997</v>
      </c>
      <c r="I15208" s="492">
        <f>I15206+(E15208-E15206)*(I15209-I15206)/(E15209-E15206)</f>
        <v>10.566666666666666</v>
      </c>
      <c r="J15208" s="397">
        <f>J15206+(E15208-E15206)*(J15209-J15206)/(E15209-E15206)</f>
        <v>0.38266666666666665</v>
      </c>
      <c r="K15208" s="469">
        <f t="shared" si="1432"/>
        <v>10.569880090923021</v>
      </c>
      <c r="L15208" s="469">
        <f t="shared" si="1433"/>
        <v>3.2134242563550686E-3</v>
      </c>
    </row>
    <row r="15209" spans="1:12">
      <c r="A15209" s="480" t="str">
        <f t="shared" si="1434"/>
        <v>D800-120</v>
      </c>
      <c r="B15209" s="480">
        <f t="shared" si="1426"/>
        <v>19</v>
      </c>
      <c r="C15209" s="480">
        <f t="shared" si="1427"/>
        <v>6</v>
      </c>
      <c r="D15209" s="480">
        <f t="shared" si="1435"/>
        <v>234</v>
      </c>
      <c r="E15209" s="480">
        <f t="shared" si="1436"/>
        <v>30</v>
      </c>
      <c r="F15209" s="484">
        <v>4.4721000000000002</v>
      </c>
      <c r="G15209" s="480">
        <v>15</v>
      </c>
      <c r="H15209" s="482">
        <v>0.42145899999999997</v>
      </c>
      <c r="I15209" s="483">
        <v>10.6</v>
      </c>
      <c r="J15209" s="484">
        <v>0.38069999999999998</v>
      </c>
      <c r="K15209" s="469">
        <f t="shared" si="1432"/>
        <v>10.610996561943155</v>
      </c>
      <c r="L15209" s="469">
        <f t="shared" si="1433"/>
        <v>1.0996561943155569E-2</v>
      </c>
    </row>
    <row r="15210" spans="1:12">
      <c r="A15210" s="98" t="str">
        <f t="shared" si="1434"/>
        <v>D800-120</v>
      </c>
      <c r="B15210" s="98">
        <f t="shared" ref="B15210:B15273" si="1437">INT(D15210/12)</f>
        <v>19</v>
      </c>
      <c r="C15210" s="98">
        <f t="shared" ref="C15210:C15273" si="1438">D15210-B15210*12</f>
        <v>6</v>
      </c>
      <c r="D15210" s="98">
        <f t="shared" si="1435"/>
        <v>234</v>
      </c>
      <c r="E15210" s="98">
        <f t="shared" si="1436"/>
        <v>31</v>
      </c>
      <c r="F15210" s="397">
        <f>F15209+(E15210-E15209)*(F15212-F15209)/(E15212-E15209)</f>
        <v>4.4832000000000001</v>
      </c>
      <c r="G15210" s="98">
        <v>15</v>
      </c>
      <c r="H15210" s="491">
        <f>H15209+(E15210-E15209)*(H15212-H15209)/(E15212-E15209)</f>
        <v>0.42087766666666665</v>
      </c>
      <c r="I15210" s="492">
        <f>I15209+(E15210-E15209)*(I15212-I15209)/(E15212-E15209)</f>
        <v>10.633333333333333</v>
      </c>
      <c r="J15210" s="397">
        <f>J15209+(E15210-E15209)*(J15212-J15209)/(E15212-E15209)</f>
        <v>0.37876666666666664</v>
      </c>
      <c r="K15210" s="469">
        <f t="shared" si="1432"/>
        <v>10.652026360787339</v>
      </c>
      <c r="L15210" s="469">
        <f t="shared" si="1433"/>
        <v>1.8693027454006028E-2</v>
      </c>
    </row>
    <row r="15211" spans="1:12">
      <c r="A15211" s="98" t="str">
        <f t="shared" si="1434"/>
        <v>D800-120</v>
      </c>
      <c r="B15211" s="98">
        <f t="shared" si="1437"/>
        <v>19</v>
      </c>
      <c r="C15211" s="98">
        <f t="shared" si="1438"/>
        <v>6</v>
      </c>
      <c r="D15211" s="98">
        <f t="shared" si="1435"/>
        <v>234</v>
      </c>
      <c r="E15211" s="98">
        <f t="shared" si="1436"/>
        <v>32</v>
      </c>
      <c r="F15211" s="397">
        <f>F15209+(E15211-E15209)*(F15212-F15209)/(E15212-E15209)</f>
        <v>4.4943</v>
      </c>
      <c r="G15211" s="98">
        <v>15</v>
      </c>
      <c r="H15211" s="491">
        <f>H15209+(E15211-E15209)*(H15212-H15209)/(E15212-E15209)</f>
        <v>0.42029633333333333</v>
      </c>
      <c r="I15211" s="492">
        <f>I15209+(E15211-E15209)*(I15212-I15209)/(E15212-E15209)</f>
        <v>10.666666666666666</v>
      </c>
      <c r="J15211" s="397">
        <f>J15209+(E15211-E15209)*(J15212-J15209)/(E15212-E15209)</f>
        <v>0.37683333333333335</v>
      </c>
      <c r="K15211" s="469">
        <f t="shared" si="1432"/>
        <v>10.693169660453854</v>
      </c>
      <c r="L15211" s="469">
        <f t="shared" si="1433"/>
        <v>2.6502993787188345E-2</v>
      </c>
    </row>
    <row r="15212" spans="1:12">
      <c r="A15212" s="480" t="str">
        <f t="shared" si="1434"/>
        <v>D800-120</v>
      </c>
      <c r="B15212" s="480">
        <f t="shared" si="1437"/>
        <v>19</v>
      </c>
      <c r="C15212" s="480">
        <f t="shared" si="1438"/>
        <v>6</v>
      </c>
      <c r="D15212" s="480">
        <f t="shared" si="1435"/>
        <v>234</v>
      </c>
      <c r="E15212" s="480">
        <f t="shared" si="1436"/>
        <v>33</v>
      </c>
      <c r="F15212" s="484">
        <v>4.5053999999999998</v>
      </c>
      <c r="G15212" s="480">
        <v>15</v>
      </c>
      <c r="H15212" s="482">
        <v>0.419715</v>
      </c>
      <c r="I15212" s="483">
        <v>10.7</v>
      </c>
      <c r="J15212" s="484">
        <v>0.37490000000000001</v>
      </c>
      <c r="K15212" s="469">
        <f t="shared" si="1432"/>
        <v>10.73442693256138</v>
      </c>
      <c r="L15212" s="469">
        <f t="shared" si="1433"/>
        <v>3.4426932561380852E-2</v>
      </c>
    </row>
    <row r="15213" spans="1:12">
      <c r="A15213" s="98" t="str">
        <f t="shared" si="1434"/>
        <v>D800-120</v>
      </c>
      <c r="B15213" s="98">
        <f t="shared" si="1437"/>
        <v>19</v>
      </c>
      <c r="C15213" s="98">
        <f t="shared" si="1438"/>
        <v>6</v>
      </c>
      <c r="D15213" s="98">
        <f t="shared" si="1435"/>
        <v>234</v>
      </c>
      <c r="E15213" s="98">
        <f t="shared" si="1436"/>
        <v>34</v>
      </c>
      <c r="F15213" s="397">
        <f>F15212+(E15213-E15212)*(F15215-F15212)/(E15215-E15212)</f>
        <v>4.5163666666666664</v>
      </c>
      <c r="G15213" s="98">
        <v>15</v>
      </c>
      <c r="H15213" s="491">
        <f>H15212+(E15213-E15212)*(H15215-H15212)/(E15215-E15212)</f>
        <v>0.41913600000000001</v>
      </c>
      <c r="I15213" s="492">
        <f>I15212+(E15213-E15212)*(I15215-I15212)/(E15215-E15212)</f>
        <v>10.766666666666666</v>
      </c>
      <c r="J15213" s="397">
        <f>J15212+(E15213-E15212)*(J15215-J15212)/(E15215-E15212)</f>
        <v>0.37293333333333334</v>
      </c>
      <c r="K15213" s="469">
        <f t="shared" si="1432"/>
        <v>10.775420547666309</v>
      </c>
      <c r="L15213" s="469">
        <f t="shared" si="1433"/>
        <v>8.7538809996434708E-3</v>
      </c>
    </row>
    <row r="15214" spans="1:12">
      <c r="A15214" s="98" t="str">
        <f t="shared" si="1434"/>
        <v>D800-120</v>
      </c>
      <c r="B15214" s="98">
        <f t="shared" si="1437"/>
        <v>19</v>
      </c>
      <c r="C15214" s="98">
        <f t="shared" si="1438"/>
        <v>6</v>
      </c>
      <c r="D15214" s="98">
        <f t="shared" si="1435"/>
        <v>234</v>
      </c>
      <c r="E15214" s="98">
        <f t="shared" si="1436"/>
        <v>35</v>
      </c>
      <c r="F15214" s="397">
        <f>F15212+(E15214-E15212)*(F15215-F15212)/(E15215-E15212)</f>
        <v>4.527333333333333</v>
      </c>
      <c r="G15214" s="98">
        <v>15</v>
      </c>
      <c r="H15214" s="491">
        <f>H15212+(E15214-E15212)*(H15215-H15212)/(E15215-E15212)</f>
        <v>0.41855700000000001</v>
      </c>
      <c r="I15214" s="492">
        <f>I15212+(E15214-E15212)*(I15215-I15212)/(E15215-E15212)</f>
        <v>10.833333333333334</v>
      </c>
      <c r="J15214" s="397">
        <f>J15212+(E15214-E15212)*(J15215-J15212)/(E15215-E15212)</f>
        <v>0.37096666666666667</v>
      </c>
      <c r="K15214" s="469">
        <f t="shared" si="1432"/>
        <v>10.816527577685555</v>
      </c>
      <c r="L15214" s="469">
        <f t="shared" si="1433"/>
        <v>-1.6805755647778753E-2</v>
      </c>
    </row>
    <row r="15215" spans="1:12">
      <c r="A15215" s="480" t="str">
        <f t="shared" si="1434"/>
        <v>D800-120</v>
      </c>
      <c r="B15215" s="480">
        <f t="shared" si="1437"/>
        <v>19</v>
      </c>
      <c r="C15215" s="480">
        <f t="shared" si="1438"/>
        <v>6</v>
      </c>
      <c r="D15215" s="480">
        <f t="shared" si="1435"/>
        <v>234</v>
      </c>
      <c r="E15215" s="480">
        <f t="shared" si="1436"/>
        <v>36</v>
      </c>
      <c r="F15215" s="484">
        <v>4.5382999999999996</v>
      </c>
      <c r="G15215" s="480">
        <v>15</v>
      </c>
      <c r="H15215" s="482">
        <v>0.41797800000000002</v>
      </c>
      <c r="I15215" s="483">
        <v>10.9</v>
      </c>
      <c r="J15215" s="484">
        <v>0.36899999999999999</v>
      </c>
      <c r="K15215" s="469">
        <f t="shared" si="1432"/>
        <v>10.857748493939871</v>
      </c>
      <c r="L15215" s="469">
        <f t="shared" si="1433"/>
        <v>-4.2251506060129174E-2</v>
      </c>
    </row>
    <row r="15216" spans="1:12">
      <c r="A15216" s="98" t="str">
        <f t="shared" si="1434"/>
        <v>D800-120</v>
      </c>
      <c r="B15216" s="98">
        <f t="shared" si="1437"/>
        <v>19</v>
      </c>
      <c r="C15216" s="98">
        <f t="shared" si="1438"/>
        <v>6</v>
      </c>
      <c r="D15216" s="98">
        <f t="shared" si="1435"/>
        <v>234</v>
      </c>
      <c r="E15216" s="98">
        <f t="shared" si="1436"/>
        <v>37</v>
      </c>
      <c r="F15216" s="397">
        <f>F15215+(E15216-E15215)*(F15218-F15215)/(E15218-E15215)</f>
        <v>4.5492333333333335</v>
      </c>
      <c r="G15216" s="98">
        <v>15</v>
      </c>
      <c r="H15216" s="491">
        <f>H15215+(E15216-E15215)*(H15218-H15215)/(E15218-E15215)</f>
        <v>0.41740033333333332</v>
      </c>
      <c r="I15216" s="492">
        <f>I15215+(E15216-E15215)*(I15218-I15215)/(E15218-E15215)</f>
        <v>10.933333333333334</v>
      </c>
      <c r="J15216" s="397">
        <f>J15215+(E15216-E15215)*(J15218-J15215)/(E15218-E15215)</f>
        <v>0.36706666666666665</v>
      </c>
      <c r="K15216" s="469">
        <f t="shared" si="1432"/>
        <v>10.898969095217142</v>
      </c>
      <c r="L15216" s="469">
        <f t="shared" si="1433"/>
        <v>-3.4364238116191714E-2</v>
      </c>
    </row>
    <row r="15217" spans="1:12">
      <c r="A15217" s="98" t="str">
        <f t="shared" si="1434"/>
        <v>D800-120</v>
      </c>
      <c r="B15217" s="98">
        <f t="shared" si="1437"/>
        <v>19</v>
      </c>
      <c r="C15217" s="98">
        <f t="shared" si="1438"/>
        <v>6</v>
      </c>
      <c r="D15217" s="98">
        <f t="shared" si="1435"/>
        <v>234</v>
      </c>
      <c r="E15217" s="98">
        <f t="shared" si="1436"/>
        <v>38</v>
      </c>
      <c r="F15217" s="397">
        <f>F15215+(E15217-E15215)*(F15218-F15215)/(E15218-E15215)</f>
        <v>4.5601666666666665</v>
      </c>
      <c r="G15217" s="98">
        <v>15</v>
      </c>
      <c r="H15217" s="491">
        <f>H15215+(E15217-E15215)*(H15218-H15215)/(E15218-E15215)</f>
        <v>0.41682266666666667</v>
      </c>
      <c r="I15217" s="492">
        <f>I15215+(E15217-E15215)*(I15218-I15215)/(E15218-E15215)</f>
        <v>10.966666666666667</v>
      </c>
      <c r="J15217" s="397">
        <f>J15215+(E15217-E15215)*(J15218-J15215)/(E15218-E15215)</f>
        <v>0.36513333333333337</v>
      </c>
      <c r="K15217" s="469">
        <f t="shared" si="1432"/>
        <v>10.940303950201043</v>
      </c>
      <c r="L15217" s="469">
        <f t="shared" si="1433"/>
        <v>-2.6362716465623492E-2</v>
      </c>
    </row>
    <row r="15218" spans="1:12">
      <c r="A15218" s="480" t="str">
        <f t="shared" si="1434"/>
        <v>D800-120</v>
      </c>
      <c r="B15218" s="480">
        <f t="shared" si="1437"/>
        <v>19</v>
      </c>
      <c r="C15218" s="480">
        <f t="shared" si="1438"/>
        <v>6</v>
      </c>
      <c r="D15218" s="480">
        <f t="shared" si="1435"/>
        <v>234</v>
      </c>
      <c r="E15218" s="480">
        <f t="shared" si="1436"/>
        <v>39</v>
      </c>
      <c r="F15218" s="484">
        <v>4.5711000000000004</v>
      </c>
      <c r="G15218" s="480">
        <v>15</v>
      </c>
      <c r="H15218" s="482">
        <v>0.41624499999999998</v>
      </c>
      <c r="I15218" s="483">
        <v>11</v>
      </c>
      <c r="J15218" s="484">
        <v>0.36320000000000002</v>
      </c>
      <c r="K15218" s="469">
        <f t="shared" si="1432"/>
        <v>10.981753534576994</v>
      </c>
      <c r="L15218" s="469">
        <f t="shared" si="1433"/>
        <v>-1.8246465423006342E-2</v>
      </c>
    </row>
    <row r="15219" spans="1:12">
      <c r="A15219" s="98" t="str">
        <f t="shared" si="1434"/>
        <v>D800-120</v>
      </c>
      <c r="B15219" s="98">
        <f t="shared" si="1437"/>
        <v>19</v>
      </c>
      <c r="C15219" s="98">
        <f t="shared" si="1438"/>
        <v>6</v>
      </c>
      <c r="D15219" s="98">
        <f t="shared" si="1435"/>
        <v>234</v>
      </c>
      <c r="E15219" s="98">
        <f t="shared" si="1436"/>
        <v>40</v>
      </c>
      <c r="F15219" s="397">
        <f>F15218+(E15219-E15218)*(F15221-F15218)/(E15221-E15218)</f>
        <v>4.5819333333333336</v>
      </c>
      <c r="G15219" s="98">
        <v>15</v>
      </c>
      <c r="H15219" s="491">
        <f>H15218+(E15219-E15218)*(H15221-H15218)/(E15221-E15218)</f>
        <v>0.41566866666666663</v>
      </c>
      <c r="I15219" s="492">
        <f>I15218+(E15219-E15218)*(I15221-I15218)/(E15221-E15218)</f>
        <v>11.033333333333333</v>
      </c>
      <c r="J15219" s="397">
        <f>J15218+(E15219-E15218)*(J15221-J15218)/(E15221-E15218)</f>
        <v>0.36123333333333335</v>
      </c>
      <c r="K15219" s="469">
        <f t="shared" si="1432"/>
        <v>11.023042391135249</v>
      </c>
      <c r="L15219" s="469">
        <f t="shared" si="1433"/>
        <v>-1.0290942198084352E-2</v>
      </c>
    </row>
    <row r="15220" spans="1:12">
      <c r="A15220" s="98" t="str">
        <f t="shared" si="1434"/>
        <v>D800-120</v>
      </c>
      <c r="B15220" s="98">
        <f t="shared" si="1437"/>
        <v>19</v>
      </c>
      <c r="C15220" s="98">
        <f t="shared" si="1438"/>
        <v>6</v>
      </c>
      <c r="D15220" s="98">
        <f t="shared" si="1435"/>
        <v>234</v>
      </c>
      <c r="E15220" s="98">
        <f t="shared" si="1436"/>
        <v>41</v>
      </c>
      <c r="F15220" s="397">
        <f>F15218+(E15220-E15218)*(F15221-F15218)/(E15221-E15218)</f>
        <v>4.5927666666666669</v>
      </c>
      <c r="G15220" s="98">
        <v>15</v>
      </c>
      <c r="H15220" s="491">
        <f>H15218+(E15220-E15218)*(H15221-H15218)/(E15221-E15218)</f>
        <v>0.41509233333333334</v>
      </c>
      <c r="I15220" s="492">
        <f>I15218+(E15220-E15218)*(I15221-I15218)/(E15221-E15218)</f>
        <v>11.066666666666666</v>
      </c>
      <c r="J15220" s="397">
        <f>J15218+(E15220-E15218)*(J15221-J15218)/(E15221-E15218)</f>
        <v>0.35926666666666668</v>
      </c>
      <c r="K15220" s="469">
        <f t="shared" si="1432"/>
        <v>11.064445902397619</v>
      </c>
      <c r="L15220" s="469">
        <f t="shared" si="1433"/>
        <v>-2.2207642690474927E-3</v>
      </c>
    </row>
    <row r="15221" spans="1:12">
      <c r="A15221" s="480" t="str">
        <f t="shared" si="1434"/>
        <v>D800-120</v>
      </c>
      <c r="B15221" s="480">
        <f t="shared" si="1437"/>
        <v>19</v>
      </c>
      <c r="C15221" s="480">
        <f t="shared" si="1438"/>
        <v>6</v>
      </c>
      <c r="D15221" s="480">
        <f t="shared" si="1435"/>
        <v>234</v>
      </c>
      <c r="E15221" s="480">
        <f t="shared" si="1436"/>
        <v>42</v>
      </c>
      <c r="F15221" s="484">
        <v>4.6036000000000001</v>
      </c>
      <c r="G15221" s="480">
        <v>15</v>
      </c>
      <c r="H15221" s="482">
        <v>0.414516</v>
      </c>
      <c r="I15221" s="483">
        <v>11.1</v>
      </c>
      <c r="J15221" s="484">
        <v>0.35730000000000001</v>
      </c>
      <c r="K15221" s="469">
        <f t="shared" si="1432"/>
        <v>11.105964546603751</v>
      </c>
      <c r="L15221" s="469">
        <f t="shared" si="1433"/>
        <v>5.9645466037512307E-3</v>
      </c>
    </row>
    <row r="15222" spans="1:12">
      <c r="A15222" s="98" t="str">
        <f t="shared" si="1434"/>
        <v>D800-120</v>
      </c>
      <c r="B15222" s="98">
        <f t="shared" si="1437"/>
        <v>19</v>
      </c>
      <c r="C15222" s="98">
        <f t="shared" si="1438"/>
        <v>6</v>
      </c>
      <c r="D15222" s="98">
        <f t="shared" si="1435"/>
        <v>234</v>
      </c>
      <c r="E15222" s="98">
        <f t="shared" si="1436"/>
        <v>43</v>
      </c>
      <c r="F15222" s="397">
        <f>F15221+(E15222-E15221)*(F15224-F15221)/(E15224-E15221)</f>
        <v>4.6143666666666672</v>
      </c>
      <c r="G15222" s="98">
        <v>15</v>
      </c>
      <c r="H15222" s="491">
        <f>H15221+(E15222-E15221)*(H15224-H15221)/(E15224-E15221)</f>
        <v>0.413941</v>
      </c>
      <c r="I15222" s="492">
        <f>I15221+(E15222-E15221)*(I15224-I15221)/(E15224-E15221)</f>
        <v>11.133333333333333</v>
      </c>
      <c r="J15222" s="397">
        <f>J15221+(E15222-E15221)*(J15224-J15221)/(E15224-E15221)</f>
        <v>0.35536666666666666</v>
      </c>
      <c r="K15222" s="469">
        <f t="shared" si="1432"/>
        <v>11.14740184390207</v>
      </c>
      <c r="L15222" s="469">
        <f t="shared" si="1433"/>
        <v>1.406851056873748E-2</v>
      </c>
    </row>
    <row r="15223" spans="1:12">
      <c r="A15223" s="98" t="str">
        <f t="shared" si="1434"/>
        <v>D800-120</v>
      </c>
      <c r="B15223" s="98">
        <f t="shared" si="1437"/>
        <v>19</v>
      </c>
      <c r="C15223" s="98">
        <f t="shared" si="1438"/>
        <v>6</v>
      </c>
      <c r="D15223" s="98">
        <f t="shared" si="1435"/>
        <v>234</v>
      </c>
      <c r="E15223" s="98">
        <f t="shared" si="1436"/>
        <v>44</v>
      </c>
      <c r="F15223" s="397">
        <f>F15221+(E15223-E15221)*(F15224-F15221)/(E15224-E15221)</f>
        <v>4.6251333333333333</v>
      </c>
      <c r="G15223" s="98">
        <v>15</v>
      </c>
      <c r="H15223" s="491">
        <f>H15221+(E15223-E15221)*(H15224-H15221)/(E15224-E15221)</f>
        <v>0.41336600000000001</v>
      </c>
      <c r="I15223" s="492">
        <f>I15221+(E15223-E15221)*(I15224-I15221)/(E15224-E15221)</f>
        <v>11.166666666666666</v>
      </c>
      <c r="J15223" s="397">
        <f>J15221+(E15223-E15221)*(J15224-J15221)/(E15224-E15221)</f>
        <v>0.35343333333333332</v>
      </c>
      <c r="K15223" s="469">
        <f t="shared" si="1432"/>
        <v>11.188954421344119</v>
      </c>
      <c r="L15223" s="469">
        <f t="shared" si="1433"/>
        <v>2.2287754677453364E-2</v>
      </c>
    </row>
    <row r="15224" spans="1:12">
      <c r="A15224" s="480" t="str">
        <f t="shared" si="1434"/>
        <v>D800-120</v>
      </c>
      <c r="B15224" s="480">
        <f t="shared" si="1437"/>
        <v>19</v>
      </c>
      <c r="C15224" s="480">
        <f t="shared" si="1438"/>
        <v>6</v>
      </c>
      <c r="D15224" s="480">
        <f t="shared" ref="D15224:D15255" si="1439">D15223</f>
        <v>234</v>
      </c>
      <c r="E15224" s="480">
        <f t="shared" si="1436"/>
        <v>45</v>
      </c>
      <c r="F15224" s="484">
        <v>4.6359000000000004</v>
      </c>
      <c r="G15224" s="480">
        <v>15</v>
      </c>
      <c r="H15224" s="482">
        <v>0.41279100000000002</v>
      </c>
      <c r="I15224" s="483">
        <v>11.2</v>
      </c>
      <c r="J15224" s="484">
        <v>0.35149999999999998</v>
      </c>
      <c r="K15224" s="469">
        <f t="shared" si="1432"/>
        <v>11.230622760670654</v>
      </c>
      <c r="L15224" s="469">
        <f t="shared" si="1433"/>
        <v>3.0622760670654614E-2</v>
      </c>
    </row>
    <row r="15225" spans="1:12">
      <c r="A15225" s="98" t="str">
        <f t="shared" si="1434"/>
        <v>D800-120</v>
      </c>
      <c r="B15225" s="98">
        <f t="shared" si="1437"/>
        <v>19</v>
      </c>
      <c r="C15225" s="98">
        <f t="shared" si="1438"/>
        <v>6</v>
      </c>
      <c r="D15225" s="98">
        <f t="shared" si="1439"/>
        <v>234</v>
      </c>
      <c r="E15225" s="98">
        <f t="shared" si="1436"/>
        <v>46</v>
      </c>
      <c r="F15225" s="397">
        <f>F15224+(E15225-E15224)*(F15227-F15224)/(E15227-E15224)</f>
        <v>4.6466000000000003</v>
      </c>
      <c r="G15225" s="98">
        <v>15</v>
      </c>
      <c r="H15225" s="491">
        <f>H15224+(E15225-E15224)*(H15227-H15224)/(E15227-E15224)</f>
        <v>0.412217</v>
      </c>
      <c r="I15225" s="492">
        <f>I15224+(E15225-E15224)*(I15227-I15224)/(E15227-E15224)</f>
        <v>11.266666666666666</v>
      </c>
      <c r="J15225" s="397">
        <f>J15224+(E15225-E15224)*(J15227-J15224)/(E15227-E15224)</f>
        <v>0.34953333333333331</v>
      </c>
      <c r="K15225" s="469">
        <f t="shared" si="1432"/>
        <v>11.272218273385135</v>
      </c>
      <c r="L15225" s="469">
        <f t="shared" si="1433"/>
        <v>5.5516067184697704E-3</v>
      </c>
    </row>
    <row r="15226" spans="1:12">
      <c r="A15226" s="98" t="str">
        <f t="shared" si="1434"/>
        <v>D800-120</v>
      </c>
      <c r="B15226" s="98">
        <f t="shared" si="1437"/>
        <v>19</v>
      </c>
      <c r="C15226" s="98">
        <f t="shared" si="1438"/>
        <v>6</v>
      </c>
      <c r="D15226" s="98">
        <f t="shared" si="1439"/>
        <v>234</v>
      </c>
      <c r="E15226" s="98">
        <f t="shared" si="1436"/>
        <v>47</v>
      </c>
      <c r="F15226" s="397">
        <f>F15224+(E15226-E15224)*(F15227-F15224)/(E15227-E15224)</f>
        <v>4.6573000000000002</v>
      </c>
      <c r="G15226" s="98">
        <v>15</v>
      </c>
      <c r="H15226" s="491">
        <f>H15224+(E15226-E15224)*(H15227-H15224)/(E15227-E15224)</f>
        <v>0.41164300000000004</v>
      </c>
      <c r="I15226" s="492">
        <f>I15224+(E15226-E15224)*(I15227-I15224)/(E15227-E15224)</f>
        <v>11.333333333333334</v>
      </c>
      <c r="J15226" s="397">
        <f>J15224+(E15226-E15224)*(J15227-J15224)/(E15227-E15224)</f>
        <v>0.34756666666666669</v>
      </c>
      <c r="K15226" s="469">
        <f t="shared" si="1432"/>
        <v>11.313929788676109</v>
      </c>
      <c r="L15226" s="469">
        <f t="shared" si="1433"/>
        <v>-1.9403544657224714E-2</v>
      </c>
    </row>
    <row r="15227" spans="1:12">
      <c r="A15227" s="480" t="str">
        <f t="shared" si="1434"/>
        <v>D800-120</v>
      </c>
      <c r="B15227" s="480">
        <f t="shared" si="1437"/>
        <v>19</v>
      </c>
      <c r="C15227" s="480">
        <f t="shared" si="1438"/>
        <v>6</v>
      </c>
      <c r="D15227" s="480">
        <f t="shared" si="1439"/>
        <v>234</v>
      </c>
      <c r="E15227" s="480">
        <f t="shared" si="1436"/>
        <v>48</v>
      </c>
      <c r="F15227" s="484">
        <v>4.6680000000000001</v>
      </c>
      <c r="G15227" s="480">
        <v>15</v>
      </c>
      <c r="H15227" s="482">
        <v>0.41106900000000002</v>
      </c>
      <c r="I15227" s="483">
        <v>11.4</v>
      </c>
      <c r="J15227" s="484">
        <v>0.34560000000000002</v>
      </c>
      <c r="K15227" s="469">
        <f t="shared" si="1432"/>
        <v>11.355757792487392</v>
      </c>
      <c r="L15227" s="469">
        <f t="shared" si="1433"/>
        <v>-4.4242207512608545E-2</v>
      </c>
    </row>
    <row r="15228" spans="1:12">
      <c r="A15228" s="98" t="str">
        <f t="shared" si="1434"/>
        <v>D800-120</v>
      </c>
      <c r="B15228" s="98">
        <f t="shared" si="1437"/>
        <v>19</v>
      </c>
      <c r="C15228" s="98">
        <f t="shared" si="1438"/>
        <v>6</v>
      </c>
      <c r="D15228" s="98">
        <f t="shared" si="1439"/>
        <v>234</v>
      </c>
      <c r="E15228" s="98">
        <f t="shared" si="1436"/>
        <v>49</v>
      </c>
      <c r="F15228" s="397">
        <f>F15227+(E15228-E15227)*(F15230-F15227)/(E15230-E15227)</f>
        <v>4.6786333333333339</v>
      </c>
      <c r="G15228" s="98">
        <v>15</v>
      </c>
      <c r="H15228" s="491">
        <f>H15227+(E15228-E15227)*(H15230-H15227)/(E15230-E15227)</f>
        <v>0.41049600000000003</v>
      </c>
      <c r="I15228" s="492">
        <f>I15227+(E15228-E15227)*(I15230-I15227)/(E15230-E15227)</f>
        <v>11.433333333333334</v>
      </c>
      <c r="J15228" s="397">
        <f>J15227+(E15228-E15227)*(J15230-J15227)/(E15230-E15227)</f>
        <v>0.34363333333333335</v>
      </c>
      <c r="K15228" s="469">
        <f t="shared" si="1432"/>
        <v>11.397512602640059</v>
      </c>
      <c r="L15228" s="469">
        <f t="shared" si="1433"/>
        <v>-3.5820730693274072E-2</v>
      </c>
    </row>
    <row r="15229" spans="1:12">
      <c r="A15229" s="98" t="str">
        <f t="shared" si="1434"/>
        <v>D800-120</v>
      </c>
      <c r="B15229" s="98">
        <f t="shared" si="1437"/>
        <v>19</v>
      </c>
      <c r="C15229" s="98">
        <f t="shared" si="1438"/>
        <v>6</v>
      </c>
      <c r="D15229" s="98">
        <f t="shared" si="1439"/>
        <v>234</v>
      </c>
      <c r="E15229" s="98">
        <f t="shared" si="1436"/>
        <v>50</v>
      </c>
      <c r="F15229" s="397">
        <f>F15227+(E15229-E15227)*(F15230-F15227)/(E15230-E15227)</f>
        <v>4.6892666666666667</v>
      </c>
      <c r="G15229" s="98">
        <v>15</v>
      </c>
      <c r="H15229" s="491">
        <f>H15227+(E15229-E15227)*(H15230-H15227)/(E15230-E15227)</f>
        <v>0.40992299999999998</v>
      </c>
      <c r="I15229" s="492">
        <f>I15227+(E15229-E15227)*(I15230-I15227)/(E15230-E15227)</f>
        <v>11.466666666666667</v>
      </c>
      <c r="J15229" s="397">
        <f>J15227+(E15229-E15227)*(J15230-J15227)/(E15230-E15227)</f>
        <v>0.34166666666666667</v>
      </c>
      <c r="K15229" s="469">
        <f t="shared" si="1432"/>
        <v>11.439384144501936</v>
      </c>
      <c r="L15229" s="469">
        <f t="shared" si="1433"/>
        <v>-2.7282522164730594E-2</v>
      </c>
    </row>
    <row r="15230" spans="1:12">
      <c r="A15230" s="480" t="str">
        <f t="shared" si="1434"/>
        <v>D800-120</v>
      </c>
      <c r="B15230" s="480">
        <f t="shared" si="1437"/>
        <v>19</v>
      </c>
      <c r="C15230" s="480">
        <f t="shared" si="1438"/>
        <v>6</v>
      </c>
      <c r="D15230" s="480">
        <f t="shared" si="1439"/>
        <v>234</v>
      </c>
      <c r="E15230" s="480">
        <f t="shared" si="1436"/>
        <v>51</v>
      </c>
      <c r="F15230" s="484">
        <v>4.6999000000000004</v>
      </c>
      <c r="G15230" s="480">
        <v>15</v>
      </c>
      <c r="H15230" s="482">
        <v>0.40934999999999999</v>
      </c>
      <c r="I15230" s="483">
        <v>11.5</v>
      </c>
      <c r="J15230" s="484">
        <v>0.3397</v>
      </c>
      <c r="K15230" s="469">
        <f t="shared" si="1432"/>
        <v>11.481372908269208</v>
      </c>
      <c r="L15230" s="469">
        <f t="shared" si="1433"/>
        <v>-1.8627091730792245E-2</v>
      </c>
    </row>
    <row r="15231" spans="1:12">
      <c r="A15231" s="98" t="str">
        <f t="shared" si="1434"/>
        <v>D800-120</v>
      </c>
      <c r="B15231" s="98">
        <f t="shared" si="1437"/>
        <v>19</v>
      </c>
      <c r="C15231" s="98">
        <f t="shared" si="1438"/>
        <v>6</v>
      </c>
      <c r="D15231" s="98">
        <f t="shared" si="1439"/>
        <v>234</v>
      </c>
      <c r="E15231" s="98">
        <f t="shared" si="1436"/>
        <v>52</v>
      </c>
      <c r="F15231" s="397">
        <f>F15230+(E15231-E15230)*(F15233-F15230)/(E15233-E15230)</f>
        <v>4.7104333333333335</v>
      </c>
      <c r="G15231" s="98">
        <v>15</v>
      </c>
      <c r="H15231" s="491">
        <f>H15230+(E15231-E15230)*(H15233-H15230)/(E15233-E15230)</f>
        <v>0.40877733333333333</v>
      </c>
      <c r="I15231" s="492">
        <f>I15230+(E15231-E15230)*(I15233-I15230)/(E15233-E15230)</f>
        <v>11.533333333333333</v>
      </c>
      <c r="J15231" s="397">
        <f>J15230+(E15231-E15230)*(J15233-J15230)/(E15233-E15230)</f>
        <v>0.33776666666666666</v>
      </c>
      <c r="K15231" s="469">
        <f t="shared" si="1432"/>
        <v>11.523225358222733</v>
      </c>
      <c r="L15231" s="469">
        <f t="shared" si="1433"/>
        <v>-1.0107975110599909E-2</v>
      </c>
    </row>
    <row r="15232" spans="1:12">
      <c r="A15232" s="98" t="str">
        <f t="shared" si="1434"/>
        <v>D800-120</v>
      </c>
      <c r="B15232" s="98">
        <f t="shared" si="1437"/>
        <v>19</v>
      </c>
      <c r="C15232" s="98">
        <f t="shared" si="1438"/>
        <v>6</v>
      </c>
      <c r="D15232" s="98">
        <f t="shared" si="1439"/>
        <v>234</v>
      </c>
      <c r="E15232" s="98">
        <f t="shared" si="1436"/>
        <v>53</v>
      </c>
      <c r="F15232" s="397">
        <f>F15230+(E15232-E15230)*(F15233-F15230)/(E15233-E15230)</f>
        <v>4.7209666666666665</v>
      </c>
      <c r="G15232" s="98">
        <v>15</v>
      </c>
      <c r="H15232" s="491">
        <f>H15230+(E15232-E15230)*(H15233-H15230)/(E15233-E15230)</f>
        <v>0.40820466666666666</v>
      </c>
      <c r="I15232" s="492">
        <f>I15230+(E15232-E15230)*(I15233-I15230)/(E15233-E15230)</f>
        <v>11.566666666666666</v>
      </c>
      <c r="J15232" s="397">
        <f>J15230+(E15232-E15230)*(J15233-J15230)/(E15233-E15230)</f>
        <v>0.33583333333333332</v>
      </c>
      <c r="K15232" s="469">
        <f t="shared" si="1432"/>
        <v>11.565195237029791</v>
      </c>
      <c r="L15232" s="469">
        <f t="shared" si="1433"/>
        <v>-1.4714296368758539E-3</v>
      </c>
    </row>
    <row r="15233" spans="1:12">
      <c r="A15233" s="480" t="str">
        <f t="shared" si="1434"/>
        <v>D800-120</v>
      </c>
      <c r="B15233" s="480">
        <f t="shared" si="1437"/>
        <v>19</v>
      </c>
      <c r="C15233" s="480">
        <f t="shared" si="1438"/>
        <v>6</v>
      </c>
      <c r="D15233" s="480">
        <f t="shared" si="1439"/>
        <v>234</v>
      </c>
      <c r="E15233" s="480">
        <f t="shared" si="1436"/>
        <v>54</v>
      </c>
      <c r="F15233" s="484">
        <v>4.7314999999999996</v>
      </c>
      <c r="G15233" s="480">
        <v>15</v>
      </c>
      <c r="H15233" s="482">
        <v>0.40763199999999999</v>
      </c>
      <c r="I15233" s="483">
        <v>11.6</v>
      </c>
      <c r="J15233" s="484">
        <v>0.33389999999999997</v>
      </c>
      <c r="K15233" s="469">
        <f t="shared" si="1432"/>
        <v>11.607283039604349</v>
      </c>
      <c r="L15233" s="469">
        <f t="shared" si="1433"/>
        <v>7.283039604349284E-3</v>
      </c>
    </row>
    <row r="15234" spans="1:12">
      <c r="A15234" s="98" t="str">
        <f t="shared" si="1434"/>
        <v>D800-120</v>
      </c>
      <c r="B15234" s="98">
        <f t="shared" si="1437"/>
        <v>19</v>
      </c>
      <c r="C15234" s="98">
        <f t="shared" si="1438"/>
        <v>6</v>
      </c>
      <c r="D15234" s="98">
        <f t="shared" si="1439"/>
        <v>234</v>
      </c>
      <c r="E15234" s="98">
        <f t="shared" si="1436"/>
        <v>55</v>
      </c>
      <c r="F15234" s="397">
        <f>F15233+(E15234-E15233)*(F15236-F15233)/(E15236-E15233)</f>
        <v>4.7419666666666664</v>
      </c>
      <c r="G15234" s="98">
        <v>15</v>
      </c>
      <c r="H15234" s="491">
        <f>H15233+(E15234-E15233)*(H15236-H15233)/(E15236-E15233)</f>
        <v>0.40705999999999998</v>
      </c>
      <c r="I15234" s="492">
        <f>I15233+(E15234-E15233)*(I15236-I15233)/(E15236-E15233)</f>
        <v>11.633333333333333</v>
      </c>
      <c r="J15234" s="397">
        <f>J15233+(E15234-E15233)*(J15236-J15233)/(E15236-E15233)</f>
        <v>0.3319333333333333</v>
      </c>
      <c r="K15234" s="469">
        <f t="shared" si="1432"/>
        <v>11.64930640855566</v>
      </c>
      <c r="L15234" s="469">
        <f t="shared" si="1433"/>
        <v>1.5973075222326827E-2</v>
      </c>
    </row>
    <row r="15235" spans="1:12">
      <c r="A15235" s="98" t="str">
        <f t="shared" si="1434"/>
        <v>D800-120</v>
      </c>
      <c r="B15235" s="98">
        <f t="shared" si="1437"/>
        <v>19</v>
      </c>
      <c r="C15235" s="98">
        <f t="shared" si="1438"/>
        <v>6</v>
      </c>
      <c r="D15235" s="98">
        <f t="shared" si="1439"/>
        <v>234</v>
      </c>
      <c r="E15235" s="98">
        <f t="shared" si="1436"/>
        <v>56</v>
      </c>
      <c r="F15235" s="397">
        <f>F15233+(E15235-E15233)*(F15236-F15233)/(E15236-E15233)</f>
        <v>4.7524333333333333</v>
      </c>
      <c r="G15235" s="98">
        <v>15</v>
      </c>
      <c r="H15235" s="491">
        <f>H15233+(E15235-E15233)*(H15236-H15233)/(E15236-E15233)</f>
        <v>0.40648800000000002</v>
      </c>
      <c r="I15235" s="492">
        <f>I15233+(E15235-E15233)*(I15236-I15233)/(E15236-E15233)</f>
        <v>11.666666666666666</v>
      </c>
      <c r="J15235" s="397">
        <f>J15233+(E15235-E15233)*(J15236-J15233)/(E15236-E15233)</f>
        <v>0.32996666666666669</v>
      </c>
      <c r="K15235" s="469">
        <f t="shared" si="1432"/>
        <v>11.691448046026778</v>
      </c>
      <c r="L15235" s="469">
        <f t="shared" si="1433"/>
        <v>2.4781379360112155E-2</v>
      </c>
    </row>
    <row r="15236" spans="1:12">
      <c r="A15236" s="480" t="str">
        <f t="shared" si="1434"/>
        <v>D800-120</v>
      </c>
      <c r="B15236" s="480">
        <f t="shared" si="1437"/>
        <v>19</v>
      </c>
      <c r="C15236" s="480">
        <f t="shared" si="1438"/>
        <v>6</v>
      </c>
      <c r="D15236" s="480">
        <f t="shared" si="1439"/>
        <v>234</v>
      </c>
      <c r="E15236" s="480">
        <f t="shared" si="1436"/>
        <v>57</v>
      </c>
      <c r="F15236" s="484">
        <v>4.7629000000000001</v>
      </c>
      <c r="G15236" s="480">
        <v>15</v>
      </c>
      <c r="H15236" s="482">
        <v>0.405916</v>
      </c>
      <c r="I15236" s="483">
        <v>11.7</v>
      </c>
      <c r="J15236" s="484">
        <v>0.32800000000000001</v>
      </c>
      <c r="K15236" s="469">
        <f t="shared" si="1432"/>
        <v>11.733708451994994</v>
      </c>
      <c r="L15236" s="469">
        <f t="shared" si="1433"/>
        <v>3.3708451994995059E-2</v>
      </c>
    </row>
    <row r="15237" spans="1:12">
      <c r="A15237" s="98" t="str">
        <f t="shared" si="1434"/>
        <v>D800-120</v>
      </c>
      <c r="B15237" s="98">
        <f t="shared" si="1437"/>
        <v>19</v>
      </c>
      <c r="C15237" s="98">
        <f t="shared" si="1438"/>
        <v>6</v>
      </c>
      <c r="D15237" s="98">
        <f t="shared" si="1439"/>
        <v>234</v>
      </c>
      <c r="E15237" s="98">
        <f t="shared" si="1436"/>
        <v>58</v>
      </c>
      <c r="F15237" s="397">
        <f>F15236+(E15237-E15236)*(F15239-F15236)/(E15239-E15236)</f>
        <v>4.7733333333333334</v>
      </c>
      <c r="G15237" s="98">
        <v>15</v>
      </c>
      <c r="H15237" s="491">
        <f>H15236+(E15237-E15236)*(H15239-H15236)/(E15239-E15236)</f>
        <v>0.40534433333333331</v>
      </c>
      <c r="I15237" s="492">
        <f>I15236+(E15237-E15236)*(I15239-I15236)/(E15239-E15236)</f>
        <v>11.766666666666666</v>
      </c>
      <c r="J15237" s="397">
        <f>J15236+(E15237-E15236)*(J15239-J15236)/(E15239-E15236)</f>
        <v>0.32606666666666667</v>
      </c>
      <c r="K15237" s="469">
        <f t="shared" si="1432"/>
        <v>11.775996210629152</v>
      </c>
      <c r="L15237" s="469">
        <f t="shared" si="1433"/>
        <v>9.3295439624867527E-3</v>
      </c>
    </row>
    <row r="15238" spans="1:12">
      <c r="A15238" s="98" t="str">
        <f t="shared" si="1434"/>
        <v>D800-120</v>
      </c>
      <c r="B15238" s="98">
        <f t="shared" si="1437"/>
        <v>19</v>
      </c>
      <c r="C15238" s="98">
        <f t="shared" si="1438"/>
        <v>6</v>
      </c>
      <c r="D15238" s="98">
        <f t="shared" si="1439"/>
        <v>234</v>
      </c>
      <c r="E15238" s="98">
        <f t="shared" si="1436"/>
        <v>59</v>
      </c>
      <c r="F15238" s="397">
        <f>F15236+(E15238-E15236)*(F15239-F15236)/(E15239-E15236)</f>
        <v>4.7837666666666667</v>
      </c>
      <c r="G15238" s="98">
        <v>15</v>
      </c>
      <c r="H15238" s="491">
        <f>H15236+(E15238-E15236)*(H15239-H15236)/(E15239-E15236)</f>
        <v>0.40477266666666667</v>
      </c>
      <c r="I15238" s="492">
        <f>I15236+(E15238-E15236)*(I15239-I15236)/(E15239-E15236)</f>
        <v>11.833333333333334</v>
      </c>
      <c r="J15238" s="397">
        <f>J15236+(E15238-E15236)*(J15239-J15236)/(E15239-E15236)</f>
        <v>0.32413333333333333</v>
      </c>
      <c r="K15238" s="469">
        <f t="shared" si="1432"/>
        <v>11.818403416567984</v>
      </c>
      <c r="L15238" s="469">
        <f t="shared" si="1433"/>
        <v>-1.4929916765350271E-2</v>
      </c>
    </row>
    <row r="15239" spans="1:12">
      <c r="A15239" s="480" t="str">
        <f t="shared" si="1434"/>
        <v>D800-120</v>
      </c>
      <c r="B15239" s="480">
        <f t="shared" si="1437"/>
        <v>19</v>
      </c>
      <c r="C15239" s="480">
        <f t="shared" si="1438"/>
        <v>6</v>
      </c>
      <c r="D15239" s="480">
        <f t="shared" si="1439"/>
        <v>234</v>
      </c>
      <c r="E15239" s="480">
        <f t="shared" si="1436"/>
        <v>60</v>
      </c>
      <c r="F15239" s="484">
        <v>4.7942</v>
      </c>
      <c r="G15239" s="480">
        <v>15</v>
      </c>
      <c r="H15239" s="482">
        <v>0.40420099999999998</v>
      </c>
      <c r="I15239" s="483">
        <v>11.9</v>
      </c>
      <c r="J15239" s="484">
        <v>0.32219999999999999</v>
      </c>
      <c r="K15239" s="469">
        <f t="shared" si="1432"/>
        <v>11.86093057661906</v>
      </c>
      <c r="L15239" s="469">
        <f t="shared" si="1433"/>
        <v>-3.9069423380940549E-2</v>
      </c>
    </row>
    <row r="15240" spans="1:12">
      <c r="A15240" s="98" t="str">
        <f t="shared" si="1434"/>
        <v>D800-120</v>
      </c>
      <c r="B15240" s="98">
        <f t="shared" si="1437"/>
        <v>19</v>
      </c>
      <c r="C15240" s="98">
        <f t="shared" si="1438"/>
        <v>6</v>
      </c>
      <c r="D15240" s="98">
        <f t="shared" si="1439"/>
        <v>234</v>
      </c>
      <c r="E15240" s="98">
        <f t="shared" si="1436"/>
        <v>61</v>
      </c>
      <c r="F15240" s="397">
        <f>F15239+(E15240-E15239)*(F15242-F15239)/(E15242-E15239)</f>
        <v>4.8045333333333335</v>
      </c>
      <c r="G15240" s="98">
        <v>15</v>
      </c>
      <c r="H15240" s="491">
        <f>H15239+(E15240-E15239)*(H15242-H15239)/(E15242-E15239)</f>
        <v>0.40362933333333334</v>
      </c>
      <c r="I15240" s="492">
        <f>I15239+(E15240-E15239)*(I15242-I15239)/(E15242-E15239)</f>
        <v>11.933333333333334</v>
      </c>
      <c r="J15240" s="397">
        <f>J15239+(E15240-E15239)*(J15242-J15239)/(E15242-E15239)</f>
        <v>0.32023333333333331</v>
      </c>
      <c r="K15240" s="469">
        <f t="shared" si="1432"/>
        <v>11.903330448398201</v>
      </c>
      <c r="L15240" s="469">
        <f t="shared" si="1433"/>
        <v>-3.0002884935132812E-2</v>
      </c>
    </row>
    <row r="15241" spans="1:12">
      <c r="A15241" s="98" t="str">
        <f t="shared" si="1434"/>
        <v>D800-120</v>
      </c>
      <c r="B15241" s="98">
        <f t="shared" si="1437"/>
        <v>19</v>
      </c>
      <c r="C15241" s="98">
        <f t="shared" si="1438"/>
        <v>6</v>
      </c>
      <c r="D15241" s="98">
        <f t="shared" si="1439"/>
        <v>234</v>
      </c>
      <c r="E15241" s="98">
        <f t="shared" si="1436"/>
        <v>62</v>
      </c>
      <c r="F15241" s="397">
        <f>F15239+(E15241-E15239)*(F15242-F15239)/(E15242-E15239)</f>
        <v>4.8148666666666662</v>
      </c>
      <c r="G15241" s="98">
        <v>15</v>
      </c>
      <c r="H15241" s="491">
        <f>H15239+(E15241-E15239)*(H15242-H15239)/(E15242-E15239)</f>
        <v>0.40305766666666665</v>
      </c>
      <c r="I15241" s="492">
        <f>I15239+(E15241-E15239)*(I15242-I15239)/(E15242-E15239)</f>
        <v>11.966666666666667</v>
      </c>
      <c r="J15241" s="397">
        <f>J15239+(E15241-E15239)*(J15242-J15239)/(E15242-E15239)</f>
        <v>0.3182666666666667</v>
      </c>
      <c r="K15241" s="469">
        <f t="shared" si="1432"/>
        <v>11.945850593752919</v>
      </c>
      <c r="L15241" s="469">
        <f t="shared" si="1433"/>
        <v>-2.0816072913747874E-2</v>
      </c>
    </row>
    <row r="15242" spans="1:12">
      <c r="A15242" s="480" t="str">
        <f t="shared" si="1434"/>
        <v>D800-120</v>
      </c>
      <c r="B15242" s="480">
        <f t="shared" si="1437"/>
        <v>19</v>
      </c>
      <c r="C15242" s="480">
        <f t="shared" si="1438"/>
        <v>6</v>
      </c>
      <c r="D15242" s="480">
        <f t="shared" si="1439"/>
        <v>234</v>
      </c>
      <c r="E15242" s="480">
        <f t="shared" si="1436"/>
        <v>63</v>
      </c>
      <c r="F15242" s="484">
        <v>4.8251999999999997</v>
      </c>
      <c r="G15242" s="480">
        <v>15</v>
      </c>
      <c r="H15242" s="482">
        <v>0.40248600000000001</v>
      </c>
      <c r="I15242" s="483">
        <v>12</v>
      </c>
      <c r="J15242" s="484">
        <v>0.31630000000000003</v>
      </c>
      <c r="K15242" s="469">
        <f t="shared" si="1432"/>
        <v>11.98849152517106</v>
      </c>
      <c r="L15242" s="469">
        <f t="shared" si="1433"/>
        <v>-1.1508474828939796E-2</v>
      </c>
    </row>
    <row r="15243" spans="1:12">
      <c r="A15243" s="98" t="str">
        <f t="shared" si="1434"/>
        <v>D800-120</v>
      </c>
      <c r="B15243" s="98">
        <f t="shared" si="1437"/>
        <v>19</v>
      </c>
      <c r="C15243" s="98">
        <f t="shared" si="1438"/>
        <v>6</v>
      </c>
      <c r="D15243" s="98">
        <f t="shared" si="1439"/>
        <v>234</v>
      </c>
      <c r="E15243" s="98">
        <f t="shared" si="1436"/>
        <v>64</v>
      </c>
      <c r="F15243" s="397">
        <f>F15242+(E15243-E15242)*(F15245-F15242)/(E15245-E15242)</f>
        <v>4.8354666666666661</v>
      </c>
      <c r="G15243" s="98">
        <v>15</v>
      </c>
      <c r="H15243" s="491">
        <f>H15242+(E15243-E15242)*(H15245-H15242)/(E15245-E15242)</f>
        <v>0.4019146666666667</v>
      </c>
      <c r="I15243" s="492">
        <f>I15242+(E15243-E15242)*(I15245-I15242)/(E15245-E15242)</f>
        <v>12.033333333333333</v>
      </c>
      <c r="J15243" s="397">
        <f>J15242+(E15243-E15242)*(J15245-J15242)/(E15245-E15242)</f>
        <v>0.31436666666666668</v>
      </c>
      <c r="K15243" s="469">
        <f t="shared" ref="K15243:K15306" si="1440">F15243/H15243</f>
        <v>12.031077907084752</v>
      </c>
      <c r="L15243" s="469">
        <f t="shared" ref="L15243:L15306" si="1441">K15243-I15243</f>
        <v>-2.255426248581216E-3</v>
      </c>
    </row>
    <row r="15244" spans="1:12">
      <c r="A15244" s="98" t="str">
        <f t="shared" si="1434"/>
        <v>D800-120</v>
      </c>
      <c r="B15244" s="98">
        <f t="shared" si="1437"/>
        <v>19</v>
      </c>
      <c r="C15244" s="98">
        <f t="shared" si="1438"/>
        <v>6</v>
      </c>
      <c r="D15244" s="98">
        <f t="shared" si="1439"/>
        <v>234</v>
      </c>
      <c r="E15244" s="98">
        <f t="shared" si="1436"/>
        <v>65</v>
      </c>
      <c r="F15244" s="397">
        <f>F15242+(E15244-E15242)*(F15245-F15242)/(E15245-E15242)</f>
        <v>4.8457333333333334</v>
      </c>
      <c r="G15244" s="98">
        <v>15</v>
      </c>
      <c r="H15244" s="491">
        <f>H15242+(E15244-E15242)*(H15245-H15242)/(E15245-E15242)</f>
        <v>0.40134333333333333</v>
      </c>
      <c r="I15244" s="492">
        <f>I15242+(E15244-E15242)*(I15245-I15242)/(E15245-E15242)</f>
        <v>12.066666666666666</v>
      </c>
      <c r="J15244" s="397">
        <f>J15242+(E15244-E15242)*(J15245-J15242)/(E15245-E15242)</f>
        <v>0.31243333333333334</v>
      </c>
      <c r="K15244" s="469">
        <f t="shared" si="1440"/>
        <v>12.073785536905227</v>
      </c>
      <c r="L15244" s="469">
        <f t="shared" si="1441"/>
        <v>7.118870238560504E-3</v>
      </c>
    </row>
    <row r="15245" spans="1:12">
      <c r="A15245" s="480" t="str">
        <f t="shared" si="1434"/>
        <v>D800-120</v>
      </c>
      <c r="B15245" s="480">
        <f t="shared" si="1437"/>
        <v>19</v>
      </c>
      <c r="C15245" s="480">
        <f t="shared" si="1438"/>
        <v>6</v>
      </c>
      <c r="D15245" s="480">
        <f t="shared" si="1439"/>
        <v>234</v>
      </c>
      <c r="E15245" s="480">
        <f t="shared" si="1436"/>
        <v>66</v>
      </c>
      <c r="F15245" s="484">
        <v>4.8559999999999999</v>
      </c>
      <c r="G15245" s="480">
        <v>15</v>
      </c>
      <c r="H15245" s="482">
        <v>0.40077200000000002</v>
      </c>
      <c r="I15245" s="483">
        <v>12.1</v>
      </c>
      <c r="J15245" s="484">
        <v>0.3105</v>
      </c>
      <c r="K15245" s="469">
        <f t="shared" si="1440"/>
        <v>12.116614933178964</v>
      </c>
      <c r="L15245" s="469">
        <f t="shared" si="1441"/>
        <v>1.6614933178964009E-2</v>
      </c>
    </row>
    <row r="15246" spans="1:12">
      <c r="A15246" s="98" t="str">
        <f t="shared" si="1434"/>
        <v>D800-120</v>
      </c>
      <c r="B15246" s="98">
        <f t="shared" si="1437"/>
        <v>19</v>
      </c>
      <c r="C15246" s="98">
        <f t="shared" si="1438"/>
        <v>6</v>
      </c>
      <c r="D15246" s="98">
        <f t="shared" si="1439"/>
        <v>234</v>
      </c>
      <c r="E15246" s="98">
        <f t="shared" si="1436"/>
        <v>67</v>
      </c>
      <c r="F15246" s="397">
        <f>F15245+(E15246-E15245)*(F15248-F15245)/(E15248-E15245)</f>
        <v>4.8662000000000001</v>
      </c>
      <c r="G15246" s="98">
        <v>15</v>
      </c>
      <c r="H15246" s="491">
        <f>H15245+(E15246-E15245)*(H15248-H15245)/(E15248-E15245)</f>
        <v>0.4002</v>
      </c>
      <c r="I15246" s="492">
        <f>I15245+(E15246-E15245)*(I15248-I15245)/(E15248-E15245)</f>
        <v>12.133333333333333</v>
      </c>
      <c r="J15246" s="397">
        <f>J15245+(E15246-E15245)*(J15248-J15245)/(E15248-E15245)</f>
        <v>0.30853333333333333</v>
      </c>
      <c r="K15246" s="469">
        <f t="shared" si="1440"/>
        <v>12.159420289855072</v>
      </c>
      <c r="L15246" s="469">
        <f t="shared" si="1441"/>
        <v>2.6086956521739424E-2</v>
      </c>
    </row>
    <row r="15247" spans="1:12">
      <c r="A15247" s="98" t="str">
        <f t="shared" si="1434"/>
        <v>D800-120</v>
      </c>
      <c r="B15247" s="98">
        <f t="shared" si="1437"/>
        <v>19</v>
      </c>
      <c r="C15247" s="98">
        <f t="shared" si="1438"/>
        <v>6</v>
      </c>
      <c r="D15247" s="98">
        <f t="shared" si="1439"/>
        <v>234</v>
      </c>
      <c r="E15247" s="98">
        <f t="shared" si="1436"/>
        <v>68</v>
      </c>
      <c r="F15247" s="397">
        <f>F15245+(E15247-E15245)*(F15248-F15245)/(E15248-E15245)</f>
        <v>4.8763999999999994</v>
      </c>
      <c r="G15247" s="98">
        <v>15</v>
      </c>
      <c r="H15247" s="491">
        <f>H15245+(E15247-E15245)*(H15248-H15245)/(E15248-E15245)</f>
        <v>0.39962800000000004</v>
      </c>
      <c r="I15247" s="492">
        <f>I15245+(E15247-E15245)*(I15248-I15245)/(E15248-E15245)</f>
        <v>12.166666666666666</v>
      </c>
      <c r="J15247" s="397">
        <f>J15245+(E15247-E15245)*(J15248-J15245)/(E15248-E15245)</f>
        <v>0.30656666666666665</v>
      </c>
      <c r="K15247" s="469">
        <f t="shared" si="1440"/>
        <v>12.202348183810942</v>
      </c>
      <c r="L15247" s="469">
        <f t="shared" si="1441"/>
        <v>3.5681517144276143E-2</v>
      </c>
    </row>
    <row r="15248" spans="1:12">
      <c r="A15248" s="480" t="str">
        <f t="shared" si="1434"/>
        <v>D800-120</v>
      </c>
      <c r="B15248" s="480">
        <f t="shared" si="1437"/>
        <v>19</v>
      </c>
      <c r="C15248" s="480">
        <f t="shared" si="1438"/>
        <v>6</v>
      </c>
      <c r="D15248" s="480">
        <f t="shared" si="1439"/>
        <v>234</v>
      </c>
      <c r="E15248" s="480">
        <f t="shared" si="1436"/>
        <v>69</v>
      </c>
      <c r="F15248" s="484">
        <v>4.8865999999999996</v>
      </c>
      <c r="G15248" s="480">
        <v>15</v>
      </c>
      <c r="H15248" s="482">
        <v>0.39905600000000002</v>
      </c>
      <c r="I15248" s="483">
        <v>12.2</v>
      </c>
      <c r="J15248" s="484">
        <v>0.30459999999999998</v>
      </c>
      <c r="K15248" s="469">
        <f t="shared" si="1440"/>
        <v>12.24539914197506</v>
      </c>
      <c r="L15248" s="469">
        <f t="shared" si="1441"/>
        <v>4.5399141975060786E-2</v>
      </c>
    </row>
    <row r="15249" spans="1:12">
      <c r="A15249" s="98" t="str">
        <f t="shared" si="1434"/>
        <v>D800-120</v>
      </c>
      <c r="B15249" s="98">
        <f t="shared" si="1437"/>
        <v>19</v>
      </c>
      <c r="C15249" s="98">
        <f t="shared" si="1438"/>
        <v>6</v>
      </c>
      <c r="D15249" s="98">
        <f t="shared" si="1439"/>
        <v>234</v>
      </c>
      <c r="E15249" s="98">
        <f t="shared" si="1436"/>
        <v>70</v>
      </c>
      <c r="F15249" s="397">
        <f>F15248+(E15249-E15248)*(F15251-F15248)/(E15251-E15248)</f>
        <v>4.8967666666666663</v>
      </c>
      <c r="G15249" s="98">
        <v>15</v>
      </c>
      <c r="H15249" s="491">
        <f>H15248+(E15249-E15248)*(H15251-H15248)/(E15251-E15248)</f>
        <v>0.398484</v>
      </c>
      <c r="I15249" s="492">
        <f>I15248+(E15249-E15248)*(I15251-I15248)/(E15251-E15248)</f>
        <v>12.266666666666666</v>
      </c>
      <c r="J15249" s="397">
        <f>J15248+(E15249-E15248)*(J15251-J15248)/(E15251-E15248)</f>
        <v>0.30263333333333331</v>
      </c>
      <c r="K15249" s="469">
        <f t="shared" si="1440"/>
        <v>12.288490043933173</v>
      </c>
      <c r="L15249" s="469">
        <f t="shared" si="1441"/>
        <v>2.1823377266507293E-2</v>
      </c>
    </row>
    <row r="15250" spans="1:12">
      <c r="A15250" s="98" t="str">
        <f t="shared" si="1434"/>
        <v>D800-120</v>
      </c>
      <c r="B15250" s="98">
        <f t="shared" si="1437"/>
        <v>19</v>
      </c>
      <c r="C15250" s="98">
        <f t="shared" si="1438"/>
        <v>6</v>
      </c>
      <c r="D15250" s="98">
        <f t="shared" si="1439"/>
        <v>234</v>
      </c>
      <c r="E15250" s="98">
        <f t="shared" si="1436"/>
        <v>71</v>
      </c>
      <c r="F15250" s="397">
        <f>F15248+(E15250-E15248)*(F15251-F15248)/(E15251-E15248)</f>
        <v>4.9069333333333329</v>
      </c>
      <c r="G15250" s="98">
        <v>15</v>
      </c>
      <c r="H15250" s="491">
        <f>H15248+(E15250-E15248)*(H15251-H15248)/(E15251-E15248)</f>
        <v>0.39791200000000004</v>
      </c>
      <c r="I15250" s="492">
        <f>I15248+(E15250-E15248)*(I15251-I15248)/(E15251-E15248)</f>
        <v>12.333333333333334</v>
      </c>
      <c r="J15250" s="397">
        <f>J15248+(E15250-E15248)*(J15251-J15248)/(E15251-E15248)</f>
        <v>0.30066666666666669</v>
      </c>
      <c r="K15250" s="469">
        <f t="shared" si="1440"/>
        <v>12.331704832559291</v>
      </c>
      <c r="L15250" s="469">
        <f t="shared" si="1441"/>
        <v>-1.6285007740428625E-3</v>
      </c>
    </row>
    <row r="15251" spans="1:12">
      <c r="A15251" s="480" t="str">
        <f t="shared" si="1434"/>
        <v>D800-120</v>
      </c>
      <c r="B15251" s="480">
        <f t="shared" si="1437"/>
        <v>19</v>
      </c>
      <c r="C15251" s="480">
        <f t="shared" si="1438"/>
        <v>6</v>
      </c>
      <c r="D15251" s="480">
        <f t="shared" si="1439"/>
        <v>234</v>
      </c>
      <c r="E15251" s="480">
        <f t="shared" si="1436"/>
        <v>72</v>
      </c>
      <c r="F15251" s="484">
        <v>4.9170999999999996</v>
      </c>
      <c r="G15251" s="480">
        <v>15</v>
      </c>
      <c r="H15251" s="482">
        <v>0.39734000000000003</v>
      </c>
      <c r="I15251" s="483">
        <v>12.4</v>
      </c>
      <c r="J15251" s="484">
        <v>0.29870000000000002</v>
      </c>
      <c r="K15251" s="469">
        <f t="shared" si="1440"/>
        <v>12.375044042885184</v>
      </c>
      <c r="L15251" s="469">
        <f t="shared" si="1441"/>
        <v>-2.495595711481613E-2</v>
      </c>
    </row>
    <row r="15252" spans="1:12">
      <c r="A15252" s="98" t="str">
        <f t="shared" si="1434"/>
        <v>D800-120</v>
      </c>
      <c r="B15252" s="98">
        <f t="shared" si="1437"/>
        <v>19</v>
      </c>
      <c r="C15252" s="98">
        <f t="shared" si="1438"/>
        <v>6</v>
      </c>
      <c r="D15252" s="98">
        <f t="shared" si="1439"/>
        <v>234</v>
      </c>
      <c r="E15252" s="98">
        <f t="shared" si="1436"/>
        <v>73</v>
      </c>
      <c r="F15252" s="397">
        <f>F15251+(E15252-E15251)*(F15254-F15251)/(E15254-E15251)</f>
        <v>4.9271666666666665</v>
      </c>
      <c r="G15252" s="98">
        <v>15</v>
      </c>
      <c r="H15252" s="491">
        <f>H15251+(E15252-E15251)*(H15254-H15251)/(E15254-E15251)</f>
        <v>0.39676733333333336</v>
      </c>
      <c r="I15252" s="492">
        <f>I15251+(E15252-E15251)*(I15254-I15251)/(E15254-E15251)</f>
        <v>12.433333333333334</v>
      </c>
      <c r="J15252" s="397">
        <f>J15251+(E15252-E15251)*(J15254-J15251)/(E15254-E15251)</f>
        <v>0.29343333333333332</v>
      </c>
      <c r="K15252" s="469">
        <f t="shared" si="1440"/>
        <v>12.418277042296827</v>
      </c>
      <c r="L15252" s="469">
        <f t="shared" si="1441"/>
        <v>-1.5056291036506408E-2</v>
      </c>
    </row>
    <row r="15253" spans="1:12">
      <c r="A15253" s="98" t="str">
        <f t="shared" si="1434"/>
        <v>D800-120</v>
      </c>
      <c r="B15253" s="98">
        <f t="shared" si="1437"/>
        <v>19</v>
      </c>
      <c r="C15253" s="98">
        <f t="shared" si="1438"/>
        <v>6</v>
      </c>
      <c r="D15253" s="98">
        <f t="shared" si="1439"/>
        <v>234</v>
      </c>
      <c r="E15253" s="98">
        <f t="shared" si="1436"/>
        <v>74</v>
      </c>
      <c r="F15253" s="397">
        <f>F15251+(E15253-E15251)*(F15254-F15251)/(E15254-E15251)</f>
        <v>4.9372333333333334</v>
      </c>
      <c r="G15253" s="98">
        <v>15</v>
      </c>
      <c r="H15253" s="491">
        <f>H15251+(E15253-E15251)*(H15254-H15251)/(E15254-E15251)</f>
        <v>0.39619466666666664</v>
      </c>
      <c r="I15253" s="492">
        <f>I15251+(E15253-E15251)*(I15254-I15251)/(E15254-E15251)</f>
        <v>12.466666666666667</v>
      </c>
      <c r="J15253" s="397">
        <f>J15251+(E15253-E15251)*(J15254-J15251)/(E15254-E15251)</f>
        <v>0.28816666666666668</v>
      </c>
      <c r="K15253" s="469">
        <f t="shared" si="1440"/>
        <v>12.461635021168046</v>
      </c>
      <c r="L15253" s="469">
        <f t="shared" si="1441"/>
        <v>-5.0316454986205628E-3</v>
      </c>
    </row>
    <row r="15254" spans="1:12">
      <c r="A15254" s="480" t="str">
        <f t="shared" si="1434"/>
        <v>D800-120</v>
      </c>
      <c r="B15254" s="480">
        <f t="shared" si="1437"/>
        <v>19</v>
      </c>
      <c r="C15254" s="480">
        <f t="shared" si="1438"/>
        <v>6</v>
      </c>
      <c r="D15254" s="480">
        <f t="shared" si="1439"/>
        <v>234</v>
      </c>
      <c r="E15254" s="480">
        <f t="shared" si="1436"/>
        <v>75</v>
      </c>
      <c r="F15254" s="484">
        <v>4.9473000000000003</v>
      </c>
      <c r="G15254" s="480">
        <v>15</v>
      </c>
      <c r="H15254" s="482">
        <v>0.39562199999999997</v>
      </c>
      <c r="I15254" s="483">
        <v>12.5</v>
      </c>
      <c r="J15254" s="484">
        <v>0.28289999999999998</v>
      </c>
      <c r="K15254" s="469">
        <f t="shared" si="1440"/>
        <v>12.505118522225763</v>
      </c>
      <c r="L15254" s="469">
        <f t="shared" si="1441"/>
        <v>5.1185222257625895E-3</v>
      </c>
    </row>
    <row r="15255" spans="1:12">
      <c r="A15255" s="98" t="str">
        <f t="shared" si="1434"/>
        <v>D800-120</v>
      </c>
      <c r="B15255" s="98">
        <f t="shared" si="1437"/>
        <v>19</v>
      </c>
      <c r="C15255" s="98">
        <f t="shared" si="1438"/>
        <v>6</v>
      </c>
      <c r="D15255" s="98">
        <f t="shared" si="1439"/>
        <v>234</v>
      </c>
      <c r="E15255" s="98">
        <f t="shared" si="1436"/>
        <v>76</v>
      </c>
      <c r="F15255" s="397">
        <f>F15254+(E15255-E15254)*(F15257-F15254)/(E15257-E15254)</f>
        <v>4.9573333333333336</v>
      </c>
      <c r="G15255" s="98">
        <v>15</v>
      </c>
      <c r="H15255" s="491">
        <f>H15254+(E15255-E15254)*(H15257-H15254)/(E15257-E15254)</f>
        <v>0.39504866666666666</v>
      </c>
      <c r="I15255" s="492">
        <f>I15254+(E15255-E15254)*(I15257-I15254)/(E15257-E15254)</f>
        <v>12.533333333333333</v>
      </c>
      <c r="J15255" s="397">
        <f>J15254+(E15255-E15254)*(J15257-J15254)/(E15257-E15254)</f>
        <v>0.28426666666666667</v>
      </c>
      <c r="K15255" s="469">
        <f t="shared" si="1440"/>
        <v>12.548664890232935</v>
      </c>
      <c r="L15255" s="469">
        <f t="shared" si="1441"/>
        <v>1.533155689960175E-2</v>
      </c>
    </row>
    <row r="15256" spans="1:12">
      <c r="A15256" s="98" t="str">
        <f t="shared" ref="A15256:A15299" si="1442">A15255</f>
        <v>D800-120</v>
      </c>
      <c r="B15256" s="98">
        <f t="shared" si="1437"/>
        <v>19</v>
      </c>
      <c r="C15256" s="98">
        <f t="shared" si="1438"/>
        <v>6</v>
      </c>
      <c r="D15256" s="98">
        <f t="shared" ref="D15256:D15287" si="1443">D15255</f>
        <v>234</v>
      </c>
      <c r="E15256" s="98">
        <f t="shared" ref="E15256:E15299" si="1444">E15255+1</f>
        <v>77</v>
      </c>
      <c r="F15256" s="397">
        <f>F15254+(E15256-E15254)*(F15257-F15254)/(E15257-E15254)</f>
        <v>4.9673666666666669</v>
      </c>
      <c r="G15256" s="98">
        <v>15</v>
      </c>
      <c r="H15256" s="491">
        <f>H15254+(E15256-E15254)*(H15257-H15254)/(E15257-E15254)</f>
        <v>0.39447533333333329</v>
      </c>
      <c r="I15256" s="492">
        <f>I15254+(E15256-E15254)*(I15257-I15254)/(E15257-E15254)</f>
        <v>12.566666666666666</v>
      </c>
      <c r="J15256" s="397">
        <f>J15254+(E15256-E15254)*(J15257-J15254)/(E15257-E15254)</f>
        <v>0.28563333333333329</v>
      </c>
      <c r="K15256" s="469">
        <f t="shared" si="1440"/>
        <v>12.592337839459335</v>
      </c>
      <c r="L15256" s="469">
        <f t="shared" si="1441"/>
        <v>2.5671172792668173E-2</v>
      </c>
    </row>
    <row r="15257" spans="1:12">
      <c r="A15257" s="480" t="str">
        <f t="shared" si="1442"/>
        <v>D800-120</v>
      </c>
      <c r="B15257" s="480">
        <f t="shared" si="1437"/>
        <v>19</v>
      </c>
      <c r="C15257" s="480">
        <f t="shared" si="1438"/>
        <v>6</v>
      </c>
      <c r="D15257" s="480">
        <f t="shared" si="1443"/>
        <v>234</v>
      </c>
      <c r="E15257" s="480">
        <f t="shared" si="1444"/>
        <v>78</v>
      </c>
      <c r="F15257" s="484">
        <v>4.9774000000000003</v>
      </c>
      <c r="G15257" s="480">
        <v>15</v>
      </c>
      <c r="H15257" s="482">
        <v>0.39390199999999997</v>
      </c>
      <c r="I15257" s="483">
        <v>12.6</v>
      </c>
      <c r="J15257" s="484">
        <v>0.28699999999999998</v>
      </c>
      <c r="K15257" s="469">
        <f t="shared" si="1440"/>
        <v>12.636137922630503</v>
      </c>
      <c r="L15257" s="469">
        <f t="shared" si="1441"/>
        <v>3.6137922630503638E-2</v>
      </c>
    </row>
    <row r="15258" spans="1:12">
      <c r="A15258" s="98" t="str">
        <f t="shared" si="1442"/>
        <v>D800-120</v>
      </c>
      <c r="B15258" s="98">
        <f t="shared" si="1437"/>
        <v>19</v>
      </c>
      <c r="C15258" s="98">
        <f t="shared" si="1438"/>
        <v>6</v>
      </c>
      <c r="D15258" s="98">
        <f t="shared" si="1443"/>
        <v>234</v>
      </c>
      <c r="E15258" s="98">
        <f t="shared" si="1444"/>
        <v>79</v>
      </c>
      <c r="F15258" s="397">
        <f>F15257+(E15258-E15257)*(F15260-F15257)/(E15260-E15257)</f>
        <v>4.9873666666666665</v>
      </c>
      <c r="G15258" s="98">
        <v>15</v>
      </c>
      <c r="H15258" s="491">
        <f>H15257+(E15258-E15257)*(H15260-H15257)/(E15260-E15257)</f>
        <v>0.39332766666666663</v>
      </c>
      <c r="I15258" s="492">
        <f>I15257+(E15258-E15257)*(I15260-I15257)/(E15260-E15257)</f>
        <v>12.666666666666666</v>
      </c>
      <c r="J15258" s="397">
        <f>J15257+(E15258-E15257)*(J15260-J15257)/(E15260-E15257)</f>
        <v>0.28506666666666663</v>
      </c>
      <c r="K15258" s="469">
        <f t="shared" si="1440"/>
        <v>12.679928439647012</v>
      </c>
      <c r="L15258" s="469">
        <f t="shared" si="1441"/>
        <v>1.3261772980346365E-2</v>
      </c>
    </row>
    <row r="15259" spans="1:12">
      <c r="A15259" s="98" t="str">
        <f t="shared" si="1442"/>
        <v>D800-120</v>
      </c>
      <c r="B15259" s="98">
        <f t="shared" si="1437"/>
        <v>19</v>
      </c>
      <c r="C15259" s="98">
        <f t="shared" si="1438"/>
        <v>6</v>
      </c>
      <c r="D15259" s="98">
        <f t="shared" si="1443"/>
        <v>234</v>
      </c>
      <c r="E15259" s="98">
        <f t="shared" si="1444"/>
        <v>80</v>
      </c>
      <c r="F15259" s="397">
        <f>F15257+(E15259-E15257)*(F15260-F15257)/(E15260-E15257)</f>
        <v>4.9973333333333336</v>
      </c>
      <c r="G15259" s="98">
        <v>15</v>
      </c>
      <c r="H15259" s="491">
        <f>H15257+(E15259-E15257)*(H15260-H15257)/(E15260-E15257)</f>
        <v>0.39275333333333334</v>
      </c>
      <c r="I15259" s="492">
        <f>I15257+(E15259-E15257)*(I15260-I15257)/(E15260-E15257)</f>
        <v>12.733333333333334</v>
      </c>
      <c r="J15259" s="397">
        <f>J15257+(E15259-E15257)*(J15260-J15257)/(E15260-E15257)</f>
        <v>0.28313333333333335</v>
      </c>
      <c r="K15259" s="469">
        <f t="shared" si="1440"/>
        <v>12.723847028669395</v>
      </c>
      <c r="L15259" s="469">
        <f t="shared" si="1441"/>
        <v>-9.4863046639392934E-3</v>
      </c>
    </row>
    <row r="15260" spans="1:12">
      <c r="A15260" s="480" t="str">
        <f t="shared" si="1442"/>
        <v>D800-120</v>
      </c>
      <c r="B15260" s="480">
        <f t="shared" si="1437"/>
        <v>19</v>
      </c>
      <c r="C15260" s="480">
        <f t="shared" si="1438"/>
        <v>6</v>
      </c>
      <c r="D15260" s="480">
        <f t="shared" si="1443"/>
        <v>234</v>
      </c>
      <c r="E15260" s="480">
        <f t="shared" si="1444"/>
        <v>81</v>
      </c>
      <c r="F15260" s="484">
        <v>5.0072999999999999</v>
      </c>
      <c r="G15260" s="480">
        <v>15</v>
      </c>
      <c r="H15260" s="482">
        <v>0.392179</v>
      </c>
      <c r="I15260" s="483">
        <v>12.8</v>
      </c>
      <c r="J15260" s="484">
        <v>0.28120000000000001</v>
      </c>
      <c r="K15260" s="469">
        <f t="shared" si="1440"/>
        <v>12.767894252369453</v>
      </c>
      <c r="L15260" s="469">
        <f t="shared" si="1441"/>
        <v>-3.2105747630547299E-2</v>
      </c>
    </row>
    <row r="15261" spans="1:12">
      <c r="A15261" s="98" t="str">
        <f t="shared" si="1442"/>
        <v>D800-120</v>
      </c>
      <c r="B15261" s="98">
        <f t="shared" si="1437"/>
        <v>19</v>
      </c>
      <c r="C15261" s="98">
        <f t="shared" si="1438"/>
        <v>6</v>
      </c>
      <c r="D15261" s="98">
        <f t="shared" si="1443"/>
        <v>234</v>
      </c>
      <c r="E15261" s="98">
        <f t="shared" si="1444"/>
        <v>82</v>
      </c>
      <c r="F15261" s="397">
        <f>F15260+(E15261-E15260)*(F15263-F15260)/(E15263-E15260)</f>
        <v>5.0171999999999999</v>
      </c>
      <c r="G15261" s="98">
        <v>15</v>
      </c>
      <c r="H15261" s="491">
        <f>H15260+(E15261-E15260)*(H15263-H15260)/(E15263-E15260)</f>
        <v>0.39160400000000001</v>
      </c>
      <c r="I15261" s="492">
        <f>I15260+(E15261-E15260)*(I15263-I15260)/(E15263-E15260)</f>
        <v>12.833333333333334</v>
      </c>
      <c r="J15261" s="397">
        <f>J15260+(E15261-E15260)*(J15263-J15260)/(E15263-E15260)</f>
        <v>0.27923333333333333</v>
      </c>
      <c r="K15261" s="469">
        <f t="shared" si="1440"/>
        <v>12.811922247985208</v>
      </c>
      <c r="L15261" s="469">
        <f t="shared" si="1441"/>
        <v>-2.1411085348125525E-2</v>
      </c>
    </row>
    <row r="15262" spans="1:12">
      <c r="A15262" s="98" t="str">
        <f t="shared" si="1442"/>
        <v>D800-120</v>
      </c>
      <c r="B15262" s="98">
        <f t="shared" si="1437"/>
        <v>19</v>
      </c>
      <c r="C15262" s="98">
        <f t="shared" si="1438"/>
        <v>6</v>
      </c>
      <c r="D15262" s="98">
        <f t="shared" si="1443"/>
        <v>234</v>
      </c>
      <c r="E15262" s="98">
        <f t="shared" si="1444"/>
        <v>83</v>
      </c>
      <c r="F15262" s="397">
        <f>F15260+(E15262-E15260)*(F15263-F15260)/(E15263-E15260)</f>
        <v>5.0270999999999999</v>
      </c>
      <c r="G15262" s="98">
        <v>15</v>
      </c>
      <c r="H15262" s="491">
        <f>H15260+(E15262-E15260)*(H15263-H15260)/(E15263-E15260)</f>
        <v>0.39102900000000002</v>
      </c>
      <c r="I15262" s="492">
        <f>I15260+(E15262-E15260)*(I15263-I15260)/(E15263-E15260)</f>
        <v>12.866666666666667</v>
      </c>
      <c r="J15262" s="397">
        <f>J15260+(E15262-E15260)*(J15263-J15260)/(E15263-E15260)</f>
        <v>0.27726666666666666</v>
      </c>
      <c r="K15262" s="469">
        <f t="shared" si="1440"/>
        <v>12.856079728102006</v>
      </c>
      <c r="L15262" s="469">
        <f t="shared" si="1441"/>
        <v>-1.0586938564660642E-2</v>
      </c>
    </row>
    <row r="15263" spans="1:12">
      <c r="A15263" s="480" t="str">
        <f t="shared" si="1442"/>
        <v>D800-120</v>
      </c>
      <c r="B15263" s="480">
        <f t="shared" si="1437"/>
        <v>19</v>
      </c>
      <c r="C15263" s="480">
        <f t="shared" si="1438"/>
        <v>6</v>
      </c>
      <c r="D15263" s="480">
        <f t="shared" si="1443"/>
        <v>234</v>
      </c>
      <c r="E15263" s="480">
        <f t="shared" si="1444"/>
        <v>84</v>
      </c>
      <c r="F15263" s="484">
        <v>5.0369999999999999</v>
      </c>
      <c r="G15263" s="480">
        <v>15</v>
      </c>
      <c r="H15263" s="482">
        <v>0.39045400000000002</v>
      </c>
      <c r="I15263" s="483">
        <v>12.9</v>
      </c>
      <c r="J15263" s="484">
        <v>0.27529999999999999</v>
      </c>
      <c r="K15263" s="469">
        <f t="shared" si="1440"/>
        <v>12.900367264773827</v>
      </c>
      <c r="L15263" s="469">
        <f t="shared" si="1441"/>
        <v>3.6726477382664768E-4</v>
      </c>
    </row>
    <row r="15264" spans="1:12">
      <c r="A15264" s="98" t="str">
        <f t="shared" si="1442"/>
        <v>D800-120</v>
      </c>
      <c r="B15264" s="98">
        <f t="shared" si="1437"/>
        <v>19</v>
      </c>
      <c r="C15264" s="98">
        <f t="shared" si="1438"/>
        <v>6</v>
      </c>
      <c r="D15264" s="98">
        <f t="shared" si="1443"/>
        <v>234</v>
      </c>
      <c r="E15264" s="98">
        <f t="shared" si="1444"/>
        <v>85</v>
      </c>
      <c r="F15264" s="397">
        <f>F15263+(E15264-E15263)*(F15266-F15263)/(E15266-E15263)</f>
        <v>5.0468333333333328</v>
      </c>
      <c r="G15264" s="98">
        <v>15</v>
      </c>
      <c r="H15264" s="491">
        <f>H15263+(E15264-E15263)*(H15266-H15263)/(E15266-E15263)</f>
        <v>0.38987766666666668</v>
      </c>
      <c r="I15264" s="492">
        <f>I15263+(E15264-E15263)*(I15266-I15263)/(E15266-E15263)</f>
        <v>12.933333333333334</v>
      </c>
      <c r="J15264" s="397">
        <f>J15262+(E15264-E15262)*(J15265-J15262)/(E15265-E15262)</f>
        <v>0.27333333333333332</v>
      </c>
      <c r="K15264" s="469">
        <f t="shared" si="1440"/>
        <v>12.944658709184845</v>
      </c>
      <c r="L15264" s="469">
        <f t="shared" si="1441"/>
        <v>1.1325375851511055E-2</v>
      </c>
    </row>
    <row r="15265" spans="1:12">
      <c r="A15265" s="98" t="str">
        <f t="shared" si="1442"/>
        <v>D800-120</v>
      </c>
      <c r="B15265" s="98">
        <f t="shared" si="1437"/>
        <v>19</v>
      </c>
      <c r="C15265" s="98">
        <f t="shared" si="1438"/>
        <v>6</v>
      </c>
      <c r="D15265" s="98">
        <f t="shared" si="1443"/>
        <v>234</v>
      </c>
      <c r="E15265" s="98">
        <f t="shared" si="1444"/>
        <v>86</v>
      </c>
      <c r="F15265" s="397">
        <f>F15263+(E15265-E15263)*(F15266-F15263)/(E15266-E15263)</f>
        <v>5.0566666666666666</v>
      </c>
      <c r="G15265" s="98">
        <v>15</v>
      </c>
      <c r="H15265" s="491">
        <f>H15263+(E15265-E15263)*(H15266-H15263)/(E15266-E15263)</f>
        <v>0.38930133333333333</v>
      </c>
      <c r="I15265" s="492">
        <f>I15263+(E15265-E15263)*(I15266-I15263)/(E15266-E15263)</f>
        <v>12.966666666666667</v>
      </c>
      <c r="J15265" s="397">
        <f>J15263+(E15265-E15263)*(J15266-J15263)/(E15266-E15263)</f>
        <v>0.27136666666666664</v>
      </c>
      <c r="K15265" s="469">
        <f t="shared" si="1440"/>
        <v>12.98908129435296</v>
      </c>
      <c r="L15265" s="469">
        <f t="shared" si="1441"/>
        <v>2.2414627686293542E-2</v>
      </c>
    </row>
    <row r="15266" spans="1:12">
      <c r="A15266" s="480" t="str">
        <f t="shared" si="1442"/>
        <v>D800-120</v>
      </c>
      <c r="B15266" s="480">
        <f t="shared" si="1437"/>
        <v>19</v>
      </c>
      <c r="C15266" s="480">
        <f t="shared" si="1438"/>
        <v>6</v>
      </c>
      <c r="D15266" s="480">
        <f t="shared" si="1443"/>
        <v>234</v>
      </c>
      <c r="E15266" s="480">
        <f t="shared" si="1444"/>
        <v>87</v>
      </c>
      <c r="F15266" s="484">
        <v>5.0664999999999996</v>
      </c>
      <c r="G15266" s="480">
        <v>15</v>
      </c>
      <c r="H15266" s="482">
        <v>0.38872499999999999</v>
      </c>
      <c r="I15266" s="483">
        <v>13</v>
      </c>
      <c r="J15266" s="484">
        <v>0.26939999999999997</v>
      </c>
      <c r="K15266" s="469">
        <f t="shared" si="1440"/>
        <v>13.033635603575792</v>
      </c>
      <c r="L15266" s="469">
        <f t="shared" si="1441"/>
        <v>3.3635603575792317E-2</v>
      </c>
    </row>
    <row r="15267" spans="1:12">
      <c r="A15267" s="98" t="str">
        <f t="shared" si="1442"/>
        <v>D800-120</v>
      </c>
      <c r="B15267" s="98">
        <f t="shared" si="1437"/>
        <v>19</v>
      </c>
      <c r="C15267" s="98">
        <f t="shared" si="1438"/>
        <v>6</v>
      </c>
      <c r="D15267" s="98">
        <f t="shared" si="1443"/>
        <v>234</v>
      </c>
      <c r="E15267" s="98">
        <f t="shared" si="1444"/>
        <v>88</v>
      </c>
      <c r="F15267" s="397">
        <f>F15266+(E15267-E15266)*(F15269-F15266)/(E15269-E15266)</f>
        <v>5.0762999999999998</v>
      </c>
      <c r="G15267" s="98">
        <v>15</v>
      </c>
      <c r="H15267" s="491">
        <f>H15266+(E15267-E15266)*(H15269-H15266)/(E15269-E15266)</f>
        <v>0.38814766666666667</v>
      </c>
      <c r="I15267" s="492">
        <f>I15266+(E15267-E15266)*(I15269-I15266)/(E15269-E15266)</f>
        <v>13.066666666666666</v>
      </c>
      <c r="J15267" s="397">
        <f>J15266+(E15267-E15266)*(J15269-J15266)/(E15269-E15266)</f>
        <v>0.26746666666666663</v>
      </c>
      <c r="K15267" s="469">
        <f t="shared" si="1440"/>
        <v>13.07827003983879</v>
      </c>
      <c r="L15267" s="469">
        <f t="shared" si="1441"/>
        <v>1.1603373172123455E-2</v>
      </c>
    </row>
    <row r="15268" spans="1:12">
      <c r="A15268" s="98" t="str">
        <f t="shared" si="1442"/>
        <v>D800-120</v>
      </c>
      <c r="B15268" s="98">
        <f t="shared" si="1437"/>
        <v>19</v>
      </c>
      <c r="C15268" s="98">
        <f t="shared" si="1438"/>
        <v>6</v>
      </c>
      <c r="D15268" s="98">
        <f t="shared" si="1443"/>
        <v>234</v>
      </c>
      <c r="E15268" s="98">
        <f t="shared" si="1444"/>
        <v>89</v>
      </c>
      <c r="F15268" s="397">
        <f>F15266+(E15268-E15266)*(F15269-F15266)/(E15269-E15266)</f>
        <v>5.0861000000000001</v>
      </c>
      <c r="G15268" s="98">
        <v>15</v>
      </c>
      <c r="H15268" s="491">
        <f>H15266+(E15268-E15266)*(H15269-H15266)/(E15269-E15266)</f>
        <v>0.38757033333333329</v>
      </c>
      <c r="I15268" s="492">
        <f>I15266+(E15268-E15266)*(I15269-I15266)/(E15269-E15266)</f>
        <v>13.133333333333333</v>
      </c>
      <c r="J15268" s="397">
        <f>J15266+(E15268-E15266)*(J15269-J15266)/(E15269-E15266)</f>
        <v>0.26553333333333334</v>
      </c>
      <c r="K15268" s="469">
        <f t="shared" si="1440"/>
        <v>13.123037452987029</v>
      </c>
      <c r="L15268" s="469">
        <f t="shared" si="1441"/>
        <v>-1.0295880346303576E-2</v>
      </c>
    </row>
    <row r="15269" spans="1:12">
      <c r="A15269" s="480" t="str">
        <f t="shared" si="1442"/>
        <v>D800-120</v>
      </c>
      <c r="B15269" s="480">
        <f t="shared" si="1437"/>
        <v>19</v>
      </c>
      <c r="C15269" s="480">
        <f t="shared" si="1438"/>
        <v>6</v>
      </c>
      <c r="D15269" s="480">
        <f t="shared" si="1443"/>
        <v>234</v>
      </c>
      <c r="E15269" s="480">
        <f t="shared" si="1444"/>
        <v>90</v>
      </c>
      <c r="F15269" s="484">
        <v>5.0959000000000003</v>
      </c>
      <c r="G15269" s="480">
        <v>15</v>
      </c>
      <c r="H15269" s="482">
        <v>0.38699299999999998</v>
      </c>
      <c r="I15269" s="483">
        <v>13.2</v>
      </c>
      <c r="J15269" s="484">
        <v>0.2636</v>
      </c>
      <c r="K15269" s="469">
        <f t="shared" si="1440"/>
        <v>13.167938438162967</v>
      </c>
      <c r="L15269" s="469">
        <f t="shared" si="1441"/>
        <v>-3.2061561837032571E-2</v>
      </c>
    </row>
    <row r="15270" spans="1:12">
      <c r="A15270" s="98" t="str">
        <f t="shared" si="1442"/>
        <v>D800-120</v>
      </c>
      <c r="B15270" s="98">
        <f t="shared" si="1437"/>
        <v>19</v>
      </c>
      <c r="C15270" s="98">
        <f t="shared" si="1438"/>
        <v>6</v>
      </c>
      <c r="D15270" s="98">
        <f t="shared" si="1443"/>
        <v>234</v>
      </c>
      <c r="E15270" s="98">
        <f t="shared" si="1444"/>
        <v>91</v>
      </c>
      <c r="F15270" s="397">
        <f>F15269+(E15270-E15269)*(F15272-F15269)/(E15272-E15269)</f>
        <v>5.1056333333333335</v>
      </c>
      <c r="G15270" s="98">
        <v>15</v>
      </c>
      <c r="H15270" s="491">
        <f>H15269+(E15270-E15269)*(H15272-H15269)/(E15272-E15269)</f>
        <v>0.38641399999999998</v>
      </c>
      <c r="I15270" s="492">
        <f>I15269+(E15270-E15269)*(I15272-I15269)/(E15272-E15269)</f>
        <v>13.233333333333333</v>
      </c>
      <c r="J15270" s="397">
        <f>J15269+(E15270-E15269)*(J15272-J15269)/(E15272-E15269)</f>
        <v>0.26163333333333333</v>
      </c>
      <c r="K15270" s="469">
        <f t="shared" si="1440"/>
        <v>13.212858057247754</v>
      </c>
      <c r="L15270" s="469">
        <f t="shared" si="1441"/>
        <v>-2.0475276085578642E-2</v>
      </c>
    </row>
    <row r="15271" spans="1:12">
      <c r="A15271" s="98" t="str">
        <f t="shared" si="1442"/>
        <v>D800-120</v>
      </c>
      <c r="B15271" s="98">
        <f t="shared" si="1437"/>
        <v>19</v>
      </c>
      <c r="C15271" s="98">
        <f t="shared" si="1438"/>
        <v>6</v>
      </c>
      <c r="D15271" s="98">
        <f t="shared" si="1443"/>
        <v>234</v>
      </c>
      <c r="E15271" s="98">
        <f t="shared" si="1444"/>
        <v>92</v>
      </c>
      <c r="F15271" s="397">
        <f>F15269+(E15271-E15269)*(F15272-F15269)/(E15272-E15269)</f>
        <v>5.1153666666666666</v>
      </c>
      <c r="G15271" s="98">
        <v>15</v>
      </c>
      <c r="H15271" s="491">
        <f>H15269+(E15271-E15269)*(H15272-H15269)/(E15272-E15269)</f>
        <v>0.38583499999999998</v>
      </c>
      <c r="I15271" s="492">
        <f>I15269+(E15271-E15269)*(I15272-I15269)/(E15272-E15269)</f>
        <v>13.266666666666667</v>
      </c>
      <c r="J15271" s="397">
        <f>J15269+(E15271-E15269)*(J15272-J15269)/(E15272-E15269)</f>
        <v>0.25966666666666666</v>
      </c>
      <c r="K15271" s="469">
        <f t="shared" si="1440"/>
        <v>13.257912492818607</v>
      </c>
      <c r="L15271" s="469">
        <f t="shared" si="1441"/>
        <v>-8.7541738480609865E-3</v>
      </c>
    </row>
    <row r="15272" spans="1:12">
      <c r="A15272" s="480" t="str">
        <f t="shared" si="1442"/>
        <v>D800-120</v>
      </c>
      <c r="B15272" s="480">
        <f t="shared" si="1437"/>
        <v>19</v>
      </c>
      <c r="C15272" s="480">
        <f t="shared" si="1438"/>
        <v>6</v>
      </c>
      <c r="D15272" s="480">
        <f t="shared" si="1443"/>
        <v>234</v>
      </c>
      <c r="E15272" s="480">
        <f t="shared" si="1444"/>
        <v>93</v>
      </c>
      <c r="F15272" s="484">
        <v>5.1250999999999998</v>
      </c>
      <c r="G15272" s="480">
        <v>15</v>
      </c>
      <c r="H15272" s="482">
        <v>0.38525599999999999</v>
      </c>
      <c r="I15272" s="483">
        <v>13.3</v>
      </c>
      <c r="J15272" s="484">
        <v>0.25769999999999998</v>
      </c>
      <c r="K15272" s="469">
        <f t="shared" si="1440"/>
        <v>13.303102352721307</v>
      </c>
      <c r="L15272" s="469">
        <f t="shared" si="1441"/>
        <v>3.1023527213065449E-3</v>
      </c>
    </row>
    <row r="15273" spans="1:12">
      <c r="A15273" s="98" t="str">
        <f t="shared" si="1442"/>
        <v>D800-120</v>
      </c>
      <c r="B15273" s="98">
        <f t="shared" si="1437"/>
        <v>19</v>
      </c>
      <c r="C15273" s="98">
        <f t="shared" si="1438"/>
        <v>6</v>
      </c>
      <c r="D15273" s="98">
        <f t="shared" si="1443"/>
        <v>234</v>
      </c>
      <c r="E15273" s="98">
        <f t="shared" si="1444"/>
        <v>94</v>
      </c>
      <c r="F15273" s="397">
        <f>F15272+(E15273-E15272)*(F15275-F15272)/(E15275-E15272)</f>
        <v>5.1347666666666667</v>
      </c>
      <c r="G15273" s="98">
        <v>15</v>
      </c>
      <c r="H15273" s="491">
        <f>H15272+(E15273-E15272)*(H15275-H15272)/(E15275-E15272)</f>
        <v>0.38467533333333331</v>
      </c>
      <c r="I15273" s="492">
        <f>I15272+(E15273-E15272)*(I15275-I15272)/(E15275-E15272)</f>
        <v>13.333333333333334</v>
      </c>
      <c r="J15273" s="397">
        <f>J15272+(E15273-E15272)*(J15275-J15272)/(E15275-E15272)</f>
        <v>0.25576666666666664</v>
      </c>
      <c r="K15273" s="469">
        <f t="shared" si="1440"/>
        <v>13.348312776315266</v>
      </c>
      <c r="L15273" s="469">
        <f t="shared" si="1441"/>
        <v>1.4979442981932323E-2</v>
      </c>
    </row>
    <row r="15274" spans="1:12">
      <c r="A15274" s="98" t="str">
        <f t="shared" si="1442"/>
        <v>D800-120</v>
      </c>
      <c r="B15274" s="98">
        <f t="shared" ref="B15274:B15337" si="1445">INT(D15274/12)</f>
        <v>19</v>
      </c>
      <c r="C15274" s="98">
        <f t="shared" ref="C15274:C15337" si="1446">D15274-B15274*12</f>
        <v>6</v>
      </c>
      <c r="D15274" s="98">
        <f t="shared" si="1443"/>
        <v>234</v>
      </c>
      <c r="E15274" s="98">
        <f t="shared" si="1444"/>
        <v>95</v>
      </c>
      <c r="F15274" s="397">
        <f>F15272+(E15274-E15272)*(F15275-F15272)/(E15275-E15272)</f>
        <v>5.1444333333333327</v>
      </c>
      <c r="G15274" s="98">
        <v>15</v>
      </c>
      <c r="H15274" s="491">
        <f>H15272+(E15274-E15272)*(H15275-H15272)/(E15275-E15272)</f>
        <v>0.3840946666666667</v>
      </c>
      <c r="I15274" s="492">
        <f>I15272+(E15274-E15272)*(I15275-I15272)/(E15275-E15272)</f>
        <v>13.366666666666667</v>
      </c>
      <c r="J15274" s="397">
        <f>J15272+(E15274-E15272)*(J15275-J15272)/(E15275-E15272)</f>
        <v>0.25383333333333336</v>
      </c>
      <c r="K15274" s="469">
        <f t="shared" si="1440"/>
        <v>13.393659896344996</v>
      </c>
      <c r="L15274" s="469">
        <f t="shared" si="1441"/>
        <v>2.6993229678328845E-2</v>
      </c>
    </row>
    <row r="15275" spans="1:12">
      <c r="A15275" s="480" t="str">
        <f t="shared" si="1442"/>
        <v>D800-120</v>
      </c>
      <c r="B15275" s="480">
        <f t="shared" si="1445"/>
        <v>19</v>
      </c>
      <c r="C15275" s="480">
        <f t="shared" si="1446"/>
        <v>6</v>
      </c>
      <c r="D15275" s="480">
        <f t="shared" si="1443"/>
        <v>234</v>
      </c>
      <c r="E15275" s="480">
        <f t="shared" si="1444"/>
        <v>96</v>
      </c>
      <c r="F15275" s="484">
        <v>5.1540999999999997</v>
      </c>
      <c r="G15275" s="480">
        <v>15</v>
      </c>
      <c r="H15275" s="482">
        <v>0.38351400000000002</v>
      </c>
      <c r="I15275" s="483">
        <v>13.4</v>
      </c>
      <c r="J15275" s="484">
        <v>0.25190000000000001</v>
      </c>
      <c r="K15275" s="469">
        <f t="shared" si="1440"/>
        <v>13.439144333714022</v>
      </c>
      <c r="L15275" s="469">
        <f t="shared" si="1441"/>
        <v>3.9144333714022039E-2</v>
      </c>
    </row>
    <row r="15276" spans="1:12">
      <c r="A15276" s="98" t="str">
        <f t="shared" si="1442"/>
        <v>D800-120</v>
      </c>
      <c r="B15276" s="98">
        <f t="shared" si="1445"/>
        <v>19</v>
      </c>
      <c r="C15276" s="98">
        <f t="shared" si="1446"/>
        <v>6</v>
      </c>
      <c r="D15276" s="98">
        <f t="shared" si="1443"/>
        <v>234</v>
      </c>
      <c r="E15276" s="98">
        <f t="shared" si="1444"/>
        <v>97</v>
      </c>
      <c r="F15276" s="397">
        <f>F15275+(E15276-E15275)*(F15278-F15275)/(E15278-E15275)</f>
        <v>5.1637333333333331</v>
      </c>
      <c r="G15276" s="98">
        <v>15</v>
      </c>
      <c r="H15276" s="491">
        <f>H15275+(E15276-E15275)*(H15278-H15275)/(E15278-E15275)</f>
        <v>0.38293199999999999</v>
      </c>
      <c r="I15276" s="492">
        <f>I15275+(E15276-E15275)*(I15278-I15275)/(E15278-E15275)</f>
        <v>13.466666666666667</v>
      </c>
      <c r="J15276" s="397">
        <f>J15275+(E15276-E15275)*(J15278-J15275)/(E15278-E15275)</f>
        <v>0.24993333333333334</v>
      </c>
      <c r="K15276" s="469">
        <f t="shared" si="1440"/>
        <v>13.484726618128892</v>
      </c>
      <c r="L15276" s="469">
        <f t="shared" si="1441"/>
        <v>1.8059951462225499E-2</v>
      </c>
    </row>
    <row r="15277" spans="1:12">
      <c r="A15277" s="98" t="str">
        <f t="shared" si="1442"/>
        <v>D800-120</v>
      </c>
      <c r="B15277" s="98">
        <f t="shared" si="1445"/>
        <v>19</v>
      </c>
      <c r="C15277" s="98">
        <f t="shared" si="1446"/>
        <v>6</v>
      </c>
      <c r="D15277" s="98">
        <f t="shared" si="1443"/>
        <v>234</v>
      </c>
      <c r="E15277" s="98">
        <f t="shared" si="1444"/>
        <v>98</v>
      </c>
      <c r="F15277" s="397">
        <f>F15275+(E15277-E15275)*(F15278-F15275)/(E15278-E15275)</f>
        <v>5.1733666666666664</v>
      </c>
      <c r="G15277" s="98">
        <v>15</v>
      </c>
      <c r="H15277" s="491">
        <f>H15275+(E15277-E15275)*(H15278-H15275)/(E15278-E15275)</f>
        <v>0.38235000000000002</v>
      </c>
      <c r="I15277" s="492">
        <f>I15275+(E15277-E15275)*(I15278-I15275)/(E15278-E15275)</f>
        <v>13.533333333333333</v>
      </c>
      <c r="J15277" s="397">
        <f>J15275+(E15277-E15275)*(J15278-J15275)/(E15278-E15275)</f>
        <v>0.24796666666666667</v>
      </c>
      <c r="K15277" s="469">
        <f t="shared" si="1440"/>
        <v>13.530447670110281</v>
      </c>
      <c r="L15277" s="469">
        <f t="shared" si="1441"/>
        <v>-2.8856632230525037E-3</v>
      </c>
    </row>
    <row r="15278" spans="1:12">
      <c r="A15278" s="480" t="str">
        <f t="shared" si="1442"/>
        <v>D800-120</v>
      </c>
      <c r="B15278" s="480">
        <f t="shared" si="1445"/>
        <v>19</v>
      </c>
      <c r="C15278" s="480">
        <f t="shared" si="1446"/>
        <v>6</v>
      </c>
      <c r="D15278" s="480">
        <f t="shared" si="1443"/>
        <v>234</v>
      </c>
      <c r="E15278" s="480">
        <f t="shared" si="1444"/>
        <v>99</v>
      </c>
      <c r="F15278" s="484">
        <v>5.1829999999999998</v>
      </c>
      <c r="G15278" s="480">
        <v>15</v>
      </c>
      <c r="H15278" s="482">
        <v>0.381768</v>
      </c>
      <c r="I15278" s="483">
        <v>13.6</v>
      </c>
      <c r="J15278" s="484">
        <v>0.246</v>
      </c>
      <c r="K15278" s="469">
        <f t="shared" si="1440"/>
        <v>13.576308124305861</v>
      </c>
      <c r="L15278" s="469">
        <f t="shared" si="1441"/>
        <v>-2.3691875694138886E-2</v>
      </c>
    </row>
    <row r="15279" spans="1:12">
      <c r="A15279" s="98" t="str">
        <f t="shared" si="1442"/>
        <v>D800-120</v>
      </c>
      <c r="B15279" s="98">
        <f t="shared" si="1445"/>
        <v>19</v>
      </c>
      <c r="C15279" s="98">
        <f t="shared" si="1446"/>
        <v>6</v>
      </c>
      <c r="D15279" s="98">
        <f t="shared" si="1443"/>
        <v>234</v>
      </c>
      <c r="E15279" s="98">
        <f t="shared" si="1444"/>
        <v>100</v>
      </c>
      <c r="F15279" s="397">
        <f>F15278+(E15279-E15278)*(F15281-F15278)/(E15281-E15278)</f>
        <v>5.192566666666667</v>
      </c>
      <c r="G15279" s="98">
        <v>15</v>
      </c>
      <c r="H15279" s="491">
        <f>H15278+(E15279-E15278)*(H15281-H15278)/(E15281-E15278)</f>
        <v>0.38118400000000002</v>
      </c>
      <c r="I15279" s="492">
        <f>I15278+(E15279-E15278)*(I15281-I15278)/(E15281-E15278)</f>
        <v>13.633333333333333</v>
      </c>
      <c r="J15279" s="397">
        <f>J15278+(E15279-E15278)*(J15281-J15278)/(E15281-E15278)</f>
        <v>0.24406666666666665</v>
      </c>
      <c r="K15279" s="469">
        <f t="shared" si="1440"/>
        <v>13.622205199238863</v>
      </c>
      <c r="L15279" s="469">
        <f t="shared" si="1441"/>
        <v>-1.1128134094469999E-2</v>
      </c>
    </row>
    <row r="15280" spans="1:12">
      <c r="A15280" s="98" t="str">
        <f t="shared" si="1442"/>
        <v>D800-120</v>
      </c>
      <c r="B15280" s="98">
        <f t="shared" si="1445"/>
        <v>19</v>
      </c>
      <c r="C15280" s="98">
        <f t="shared" si="1446"/>
        <v>6</v>
      </c>
      <c r="D15280" s="98">
        <f t="shared" si="1443"/>
        <v>234</v>
      </c>
      <c r="E15280" s="98">
        <f t="shared" si="1444"/>
        <v>101</v>
      </c>
      <c r="F15280" s="397">
        <f>F15278+(E15280-E15278)*(F15281-F15278)/(E15281-E15278)</f>
        <v>5.2021333333333333</v>
      </c>
      <c r="G15280" s="98">
        <v>15</v>
      </c>
      <c r="H15280" s="491">
        <f>H15278+(E15280-E15278)*(H15281-H15278)/(E15281-E15278)</f>
        <v>0.38059999999999999</v>
      </c>
      <c r="I15280" s="492">
        <f>I15278+(E15280-E15278)*(I15281-I15278)/(E15281-E15278)</f>
        <v>13.666666666666666</v>
      </c>
      <c r="J15280" s="397">
        <f>J15278+(E15280-E15278)*(J15281-J15278)/(E15281-E15278)</f>
        <v>0.24213333333333334</v>
      </c>
      <c r="K15280" s="469">
        <f t="shared" si="1440"/>
        <v>13.668243124890523</v>
      </c>
      <c r="L15280" s="469">
        <f t="shared" si="1441"/>
        <v>1.5764582238571023E-3</v>
      </c>
    </row>
    <row r="15281" spans="1:12">
      <c r="A15281" s="480" t="str">
        <f t="shared" si="1442"/>
        <v>D800-120</v>
      </c>
      <c r="B15281" s="480">
        <f t="shared" si="1445"/>
        <v>19</v>
      </c>
      <c r="C15281" s="480">
        <f t="shared" si="1446"/>
        <v>6</v>
      </c>
      <c r="D15281" s="480">
        <f t="shared" si="1443"/>
        <v>234</v>
      </c>
      <c r="E15281" s="480">
        <f t="shared" si="1444"/>
        <v>102</v>
      </c>
      <c r="F15281" s="484">
        <v>5.2117000000000004</v>
      </c>
      <c r="G15281" s="480">
        <v>15</v>
      </c>
      <c r="H15281" s="482">
        <v>0.38001600000000002</v>
      </c>
      <c r="I15281" s="483">
        <v>13.7</v>
      </c>
      <c r="J15281" s="484">
        <v>0.2402</v>
      </c>
      <c r="K15281" s="469">
        <f t="shared" si="1440"/>
        <v>13.714422550629447</v>
      </c>
      <c r="L15281" s="469">
        <f t="shared" si="1441"/>
        <v>1.4422550629447528E-2</v>
      </c>
    </row>
    <row r="15282" spans="1:12">
      <c r="A15282" s="98" t="str">
        <f t="shared" si="1442"/>
        <v>D800-120</v>
      </c>
      <c r="B15282" s="98">
        <f t="shared" si="1445"/>
        <v>19</v>
      </c>
      <c r="C15282" s="98">
        <f t="shared" si="1446"/>
        <v>6</v>
      </c>
      <c r="D15282" s="98">
        <f t="shared" si="1443"/>
        <v>234</v>
      </c>
      <c r="E15282" s="98">
        <f t="shared" si="1444"/>
        <v>103</v>
      </c>
      <c r="F15282" s="397">
        <f>F15281+(E15282-E15281)*(F15284-F15281)/(E15284-E15281)</f>
        <v>5.2212000000000005</v>
      </c>
      <c r="G15282" s="98">
        <v>15</v>
      </c>
      <c r="H15282" s="491">
        <f>H15281+(E15282-E15281)*(H15284-H15281)/(E15284-E15281)</f>
        <v>0.37942999999999999</v>
      </c>
      <c r="I15282" s="492">
        <f>I15281+(E15282-E15281)*(I15284-I15281)/(E15284-E15281)</f>
        <v>13.766666666666666</v>
      </c>
      <c r="J15282" s="397">
        <f>J15281+(E15282-E15281)*(J15284-J15281)/(E15284-E15281)</f>
        <v>0.2349</v>
      </c>
      <c r="K15282" s="469">
        <f t="shared" si="1440"/>
        <v>13.760640961442165</v>
      </c>
      <c r="L15282" s="469">
        <f t="shared" si="1441"/>
        <v>-6.0257052245002996E-3</v>
      </c>
    </row>
    <row r="15283" spans="1:12">
      <c r="A15283" s="98" t="str">
        <f t="shared" si="1442"/>
        <v>D800-120</v>
      </c>
      <c r="B15283" s="98">
        <f t="shared" si="1445"/>
        <v>19</v>
      </c>
      <c r="C15283" s="98">
        <f t="shared" si="1446"/>
        <v>6</v>
      </c>
      <c r="D15283" s="98">
        <f t="shared" si="1443"/>
        <v>234</v>
      </c>
      <c r="E15283" s="98">
        <f t="shared" si="1444"/>
        <v>104</v>
      </c>
      <c r="F15283" s="397">
        <f>F15281+(E15283-E15281)*(F15284-F15281)/(E15284-E15281)</f>
        <v>5.2306999999999997</v>
      </c>
      <c r="G15283" s="98">
        <v>15</v>
      </c>
      <c r="H15283" s="491">
        <f>H15281+(E15283-E15281)*(H15284-H15281)/(E15284-E15281)</f>
        <v>0.37884400000000001</v>
      </c>
      <c r="I15283" s="492">
        <f>I15281+(E15283-E15281)*(I15284-I15281)/(E15284-E15281)</f>
        <v>13.833333333333334</v>
      </c>
      <c r="J15283" s="397">
        <f>J15281+(E15283-E15281)*(J15284-J15281)/(E15284-E15281)</f>
        <v>0.2296</v>
      </c>
      <c r="K15283" s="469">
        <f t="shared" si="1440"/>
        <v>13.807002354531152</v>
      </c>
      <c r="L15283" s="469">
        <f t="shared" si="1441"/>
        <v>-2.6330978802182159E-2</v>
      </c>
    </row>
    <row r="15284" spans="1:12">
      <c r="A15284" s="480" t="str">
        <f t="shared" si="1442"/>
        <v>D800-120</v>
      </c>
      <c r="B15284" s="480">
        <f t="shared" si="1445"/>
        <v>19</v>
      </c>
      <c r="C15284" s="480">
        <f t="shared" si="1446"/>
        <v>6</v>
      </c>
      <c r="D15284" s="480">
        <f t="shared" si="1443"/>
        <v>234</v>
      </c>
      <c r="E15284" s="480">
        <f t="shared" si="1444"/>
        <v>105</v>
      </c>
      <c r="F15284" s="484">
        <v>5.2401999999999997</v>
      </c>
      <c r="G15284" s="480">
        <v>15</v>
      </c>
      <c r="H15284" s="482">
        <v>0.37825799999999998</v>
      </c>
      <c r="I15284" s="483">
        <v>13.9</v>
      </c>
      <c r="J15284" s="484">
        <v>0.2243</v>
      </c>
      <c r="K15284" s="469">
        <f t="shared" si="1440"/>
        <v>13.853507394423911</v>
      </c>
      <c r="L15284" s="469">
        <f t="shared" si="1441"/>
        <v>-4.6492605576089474E-2</v>
      </c>
    </row>
    <row r="15285" spans="1:12">
      <c r="A15285" s="98" t="str">
        <f t="shared" si="1442"/>
        <v>D800-120</v>
      </c>
      <c r="B15285" s="98">
        <f t="shared" si="1445"/>
        <v>19</v>
      </c>
      <c r="C15285" s="98">
        <f t="shared" si="1446"/>
        <v>6</v>
      </c>
      <c r="D15285" s="98">
        <f t="shared" si="1443"/>
        <v>234</v>
      </c>
      <c r="E15285" s="98">
        <f t="shared" si="1444"/>
        <v>106</v>
      </c>
      <c r="F15285" s="397">
        <f>F15284+(E15285-E15284)*(F15287-F15284)/(E15287-E15284)</f>
        <v>5.2496666666666663</v>
      </c>
      <c r="G15285" s="98">
        <v>15</v>
      </c>
      <c r="H15285" s="491">
        <f>H15284+(E15285-E15284)*(H15287-H15284)/(E15287-E15284)</f>
        <v>0.37766966666666668</v>
      </c>
      <c r="I15285" s="492">
        <f>I15284+(E15285-E15284)*(I15287-I15284)/(E15287-E15284)</f>
        <v>13.933333333333334</v>
      </c>
      <c r="J15285" s="397">
        <f>J15284+(E15285-E15284)*(J15287-J15284)/(E15287-E15284)</f>
        <v>0.22566666666666665</v>
      </c>
      <c r="K15285" s="469">
        <f t="shared" si="1440"/>
        <v>13.900154367705815</v>
      </c>
      <c r="L15285" s="469">
        <f t="shared" si="1441"/>
        <v>-3.3178965627518764E-2</v>
      </c>
    </row>
    <row r="15286" spans="1:12">
      <c r="A15286" s="98" t="str">
        <f t="shared" si="1442"/>
        <v>D800-120</v>
      </c>
      <c r="B15286" s="98">
        <f t="shared" si="1445"/>
        <v>19</v>
      </c>
      <c r="C15286" s="98">
        <f t="shared" si="1446"/>
        <v>6</v>
      </c>
      <c r="D15286" s="98">
        <f t="shared" si="1443"/>
        <v>234</v>
      </c>
      <c r="E15286" s="98">
        <f t="shared" si="1444"/>
        <v>107</v>
      </c>
      <c r="F15286" s="397">
        <f>F15284+(E15286-E15284)*(F15287-F15284)/(E15287-E15284)</f>
        <v>5.2591333333333337</v>
      </c>
      <c r="G15286" s="98">
        <v>15</v>
      </c>
      <c r="H15286" s="491">
        <f>H15284+(E15286-E15284)*(H15287-H15284)/(E15287-E15284)</f>
        <v>0.37708133333333332</v>
      </c>
      <c r="I15286" s="492">
        <f>I15284+(E15286-E15284)*(I15287-I15284)/(E15287-E15284)</f>
        <v>13.966666666666667</v>
      </c>
      <c r="J15286" s="397">
        <f>J15284+(E15286-E15284)*(J15287-J15284)/(E15287-E15284)</f>
        <v>0.22703333333333334</v>
      </c>
      <c r="K15286" s="469">
        <f t="shared" si="1440"/>
        <v>13.94694690093384</v>
      </c>
      <c r="L15286" s="469">
        <f t="shared" si="1441"/>
        <v>-1.9719765732826744E-2</v>
      </c>
    </row>
    <row r="15287" spans="1:12">
      <c r="A15287" s="480" t="str">
        <f t="shared" si="1442"/>
        <v>D800-120</v>
      </c>
      <c r="B15287" s="480">
        <f t="shared" si="1445"/>
        <v>19</v>
      </c>
      <c r="C15287" s="480">
        <f t="shared" si="1446"/>
        <v>6</v>
      </c>
      <c r="D15287" s="480">
        <f t="shared" si="1443"/>
        <v>234</v>
      </c>
      <c r="E15287" s="480">
        <f t="shared" si="1444"/>
        <v>108</v>
      </c>
      <c r="F15287" s="484">
        <v>5.2686000000000002</v>
      </c>
      <c r="G15287" s="480">
        <v>15</v>
      </c>
      <c r="H15287" s="482">
        <v>0.37649300000000002</v>
      </c>
      <c r="I15287" s="483">
        <v>14</v>
      </c>
      <c r="J15287" s="484">
        <v>0.22839999999999999</v>
      </c>
      <c r="K15287" s="469">
        <f t="shared" si="1440"/>
        <v>13.993885676493321</v>
      </c>
      <c r="L15287" s="469">
        <f t="shared" si="1441"/>
        <v>-6.1143235066793977E-3</v>
      </c>
    </row>
    <row r="15288" spans="1:12">
      <c r="A15288" s="98" t="str">
        <f t="shared" si="1442"/>
        <v>D800-120</v>
      </c>
      <c r="B15288" s="98">
        <f t="shared" si="1445"/>
        <v>19</v>
      </c>
      <c r="C15288" s="98">
        <f t="shared" si="1446"/>
        <v>6</v>
      </c>
      <c r="D15288" s="98">
        <f t="shared" ref="D15288:D15299" si="1447">D15287</f>
        <v>234</v>
      </c>
      <c r="E15288" s="98">
        <f t="shared" si="1444"/>
        <v>109</v>
      </c>
      <c r="F15288" s="397">
        <f>F15287+(E15288-E15287)*(F15290-F15287)/(E15290-E15287)</f>
        <v>5.2780333333333331</v>
      </c>
      <c r="G15288" s="98">
        <v>15</v>
      </c>
      <c r="H15288" s="491">
        <f>H15287+(E15288-E15287)*(H15290-H15287)/(E15290-E15287)</f>
        <v>0.37590266666666666</v>
      </c>
      <c r="I15288" s="492">
        <f>I15287+(E15288-E15287)*(I15290-I15287)/(E15290-E15287)</f>
        <v>14.033333333333333</v>
      </c>
      <c r="J15288" s="397">
        <f>J15287+(E15288-E15287)*(J15290-J15287)/(E15290-E15287)</f>
        <v>0.22646666666666665</v>
      </c>
      <c r="K15288" s="469">
        <f t="shared" si="1440"/>
        <v>14.040957410960994</v>
      </c>
      <c r="L15288" s="469">
        <f t="shared" si="1441"/>
        <v>7.624077627660597E-3</v>
      </c>
    </row>
    <row r="15289" spans="1:12">
      <c r="A15289" s="98" t="str">
        <f t="shared" si="1442"/>
        <v>D800-120</v>
      </c>
      <c r="B15289" s="98">
        <f t="shared" si="1445"/>
        <v>19</v>
      </c>
      <c r="C15289" s="98">
        <f t="shared" si="1446"/>
        <v>6</v>
      </c>
      <c r="D15289" s="98">
        <f t="shared" si="1447"/>
        <v>234</v>
      </c>
      <c r="E15289" s="98">
        <f t="shared" si="1444"/>
        <v>110</v>
      </c>
      <c r="F15289" s="397">
        <f>F15287+(E15289-E15287)*(F15290-F15287)/(E15290-E15287)</f>
        <v>5.287466666666667</v>
      </c>
      <c r="G15289" s="98">
        <v>15</v>
      </c>
      <c r="H15289" s="491">
        <f>H15287+(E15289-E15287)*(H15290-H15287)/(E15290-E15287)</f>
        <v>0.37531233333333336</v>
      </c>
      <c r="I15289" s="492">
        <f>I15287+(E15289-E15287)*(I15290-I15287)/(E15290-E15287)</f>
        <v>14.066666666666666</v>
      </c>
      <c r="J15289" s="397">
        <f>J15287+(E15289-E15287)*(J15290-J15287)/(E15290-E15287)</f>
        <v>0.22453333333333333</v>
      </c>
      <c r="K15289" s="469">
        <f t="shared" si="1440"/>
        <v>14.088177224835848</v>
      </c>
      <c r="L15289" s="469">
        <f t="shared" si="1441"/>
        <v>2.1510558169181238E-2</v>
      </c>
    </row>
    <row r="15290" spans="1:12">
      <c r="A15290" s="480" t="str">
        <f t="shared" si="1442"/>
        <v>D800-120</v>
      </c>
      <c r="B15290" s="480">
        <f t="shared" si="1445"/>
        <v>19</v>
      </c>
      <c r="C15290" s="480">
        <f t="shared" si="1446"/>
        <v>6</v>
      </c>
      <c r="D15290" s="480">
        <f t="shared" si="1447"/>
        <v>234</v>
      </c>
      <c r="E15290" s="480">
        <f t="shared" si="1444"/>
        <v>111</v>
      </c>
      <c r="F15290" s="484">
        <v>5.2968999999999999</v>
      </c>
      <c r="G15290" s="480">
        <v>15</v>
      </c>
      <c r="H15290" s="482">
        <v>0.374722</v>
      </c>
      <c r="I15290" s="483">
        <v>14.1</v>
      </c>
      <c r="J15290" s="484">
        <v>0.22259999999999999</v>
      </c>
      <c r="K15290" s="469">
        <f t="shared" si="1440"/>
        <v>14.135545817966385</v>
      </c>
      <c r="L15290" s="469">
        <f t="shared" si="1441"/>
        <v>3.5545817966385229E-2</v>
      </c>
    </row>
    <row r="15291" spans="1:12">
      <c r="A15291" s="98" t="str">
        <f t="shared" si="1442"/>
        <v>D800-120</v>
      </c>
      <c r="B15291" s="98">
        <f t="shared" si="1445"/>
        <v>19</v>
      </c>
      <c r="C15291" s="98">
        <f t="shared" si="1446"/>
        <v>6</v>
      </c>
      <c r="D15291" s="98">
        <f t="shared" si="1447"/>
        <v>234</v>
      </c>
      <c r="E15291" s="98">
        <f t="shared" si="1444"/>
        <v>112</v>
      </c>
      <c r="F15291" s="397">
        <f>F15290+(E15291-E15290)*(F15293-F15290)/(E15293-E15290)</f>
        <v>5.3062666666666667</v>
      </c>
      <c r="G15291" s="98">
        <v>15</v>
      </c>
      <c r="H15291" s="491">
        <f>H15290+(E15291-E15290)*(H15293-H15290)/(E15293-E15290)</f>
        <v>0.37412933333333331</v>
      </c>
      <c r="I15291" s="492">
        <f>I15290+(E15291-E15290)*(I15293-I15290)/(E15293-E15290)</f>
        <v>14.166666666666666</v>
      </c>
      <c r="J15291" s="397">
        <f>J15290+(E15291-E15290)*(J15293-J15290)/(E15293-E15290)</f>
        <v>0.22063333333333332</v>
      </c>
      <c r="K15291" s="469">
        <f t="shared" si="1440"/>
        <v>14.18297415866884</v>
      </c>
      <c r="L15291" s="469">
        <f t="shared" si="1441"/>
        <v>1.6307492002173518E-2</v>
      </c>
    </row>
    <row r="15292" spans="1:12">
      <c r="A15292" s="98" t="str">
        <f t="shared" si="1442"/>
        <v>D800-120</v>
      </c>
      <c r="B15292" s="98">
        <f t="shared" si="1445"/>
        <v>19</v>
      </c>
      <c r="C15292" s="98">
        <f t="shared" si="1446"/>
        <v>6</v>
      </c>
      <c r="D15292" s="98">
        <f t="shared" si="1447"/>
        <v>234</v>
      </c>
      <c r="E15292" s="98">
        <f t="shared" si="1444"/>
        <v>113</v>
      </c>
      <c r="F15292" s="397">
        <f>F15290+(E15292-E15290)*(F15293-F15290)/(E15293-E15290)</f>
        <v>5.3156333333333334</v>
      </c>
      <c r="G15292" s="98">
        <v>15</v>
      </c>
      <c r="H15292" s="491">
        <f>H15290+(E15292-E15290)*(H15293-H15290)/(E15293-E15290)</f>
        <v>0.37353666666666668</v>
      </c>
      <c r="I15292" s="492">
        <f>I15290+(E15292-E15290)*(I15293-I15290)/(E15293-E15290)</f>
        <v>14.233333333333334</v>
      </c>
      <c r="J15292" s="397">
        <f>J15290+(E15292-E15290)*(J15293-J15290)/(E15293-E15290)</f>
        <v>0.21866666666666668</v>
      </c>
      <c r="K15292" s="469">
        <f t="shared" si="1440"/>
        <v>14.23055300238263</v>
      </c>
      <c r="L15292" s="469">
        <f t="shared" si="1441"/>
        <v>-2.7803309507046237E-3</v>
      </c>
    </row>
    <row r="15293" spans="1:12">
      <c r="A15293" s="480" t="str">
        <f t="shared" si="1442"/>
        <v>D800-120</v>
      </c>
      <c r="B15293" s="480">
        <f t="shared" si="1445"/>
        <v>19</v>
      </c>
      <c r="C15293" s="480">
        <f t="shared" si="1446"/>
        <v>6</v>
      </c>
      <c r="D15293" s="480">
        <f t="shared" si="1447"/>
        <v>234</v>
      </c>
      <c r="E15293" s="480">
        <f t="shared" si="1444"/>
        <v>114</v>
      </c>
      <c r="F15293" s="484">
        <v>5.3250000000000002</v>
      </c>
      <c r="G15293" s="480">
        <v>15</v>
      </c>
      <c r="H15293" s="482">
        <v>0.372944</v>
      </c>
      <c r="I15293" s="483">
        <v>14.3</v>
      </c>
      <c r="J15293" s="484">
        <v>0.2167</v>
      </c>
      <c r="K15293" s="469">
        <f t="shared" si="1440"/>
        <v>14.278283066626626</v>
      </c>
      <c r="L15293" s="469">
        <f t="shared" si="1441"/>
        <v>-2.1716933373374658E-2</v>
      </c>
    </row>
    <row r="15294" spans="1:12">
      <c r="A15294" s="98" t="str">
        <f t="shared" si="1442"/>
        <v>D800-120</v>
      </c>
      <c r="B15294" s="98">
        <f t="shared" si="1445"/>
        <v>19</v>
      </c>
      <c r="C15294" s="98">
        <f t="shared" si="1446"/>
        <v>6</v>
      </c>
      <c r="D15294" s="98">
        <f t="shared" si="1447"/>
        <v>234</v>
      </c>
      <c r="E15294" s="98">
        <f t="shared" si="1444"/>
        <v>115</v>
      </c>
      <c r="F15294" s="397">
        <f>F15293+(E15294-E15293)*(F15296-F15293)/(E15296-E15293)</f>
        <v>5.3342999999999998</v>
      </c>
      <c r="G15294" s="98">
        <v>15</v>
      </c>
      <c r="H15294" s="491">
        <f>H15293+(E15294-E15293)*(H15296-H15293)/(E15296-E15293)</f>
        <v>0.37234866666666666</v>
      </c>
      <c r="I15294" s="492">
        <f>I15293+(E15294-E15293)*(I15296-I15293)/(E15296-E15293)</f>
        <v>14.333333333333334</v>
      </c>
      <c r="J15294" s="397">
        <f>J15293+(E15294-E15293)*(J15296-J15293)/(E15296-E15293)</f>
        <v>0.21476666666666666</v>
      </c>
      <c r="K15294" s="469">
        <f t="shared" si="1440"/>
        <v>14.3260886301907</v>
      </c>
      <c r="L15294" s="469">
        <f t="shared" si="1441"/>
        <v>-7.2447031426339237E-3</v>
      </c>
    </row>
    <row r="15295" spans="1:12">
      <c r="A15295" s="98" t="str">
        <f t="shared" si="1442"/>
        <v>D800-120</v>
      </c>
      <c r="B15295" s="98">
        <f t="shared" si="1445"/>
        <v>19</v>
      </c>
      <c r="C15295" s="98">
        <f t="shared" si="1446"/>
        <v>6</v>
      </c>
      <c r="D15295" s="98">
        <f t="shared" si="1447"/>
        <v>234</v>
      </c>
      <c r="E15295" s="98">
        <f t="shared" si="1444"/>
        <v>116</v>
      </c>
      <c r="F15295" s="397">
        <f>F15293+(E15295-E15293)*(F15296-F15293)/(E15296-E15293)</f>
        <v>5.3436000000000003</v>
      </c>
      <c r="G15295" s="98">
        <v>15</v>
      </c>
      <c r="H15295" s="491">
        <f>H15293+(E15295-E15293)*(H15296-H15293)/(E15296-E15293)</f>
        <v>0.37175333333333332</v>
      </c>
      <c r="I15295" s="492">
        <f>I15293+(E15295-E15293)*(I15296-I15293)/(E15296-E15293)</f>
        <v>14.366666666666667</v>
      </c>
      <c r="J15295" s="397">
        <f>J15293+(E15295-E15293)*(J15296-J15293)/(E15296-E15293)</f>
        <v>0.21283333333333335</v>
      </c>
      <c r="K15295" s="469">
        <f t="shared" si="1440"/>
        <v>14.37404730735434</v>
      </c>
      <c r="L15295" s="469">
        <f t="shared" si="1441"/>
        <v>7.380640687673079E-3</v>
      </c>
    </row>
    <row r="15296" spans="1:12">
      <c r="A15296" s="480" t="str">
        <f t="shared" si="1442"/>
        <v>D800-120</v>
      </c>
      <c r="B15296" s="480">
        <f t="shared" si="1445"/>
        <v>19</v>
      </c>
      <c r="C15296" s="480">
        <f t="shared" si="1446"/>
        <v>6</v>
      </c>
      <c r="D15296" s="480">
        <f t="shared" si="1447"/>
        <v>234</v>
      </c>
      <c r="E15296" s="480">
        <f t="shared" si="1444"/>
        <v>117</v>
      </c>
      <c r="F15296" s="484">
        <v>5.3529</v>
      </c>
      <c r="G15296" s="480">
        <v>15</v>
      </c>
      <c r="H15296" s="482">
        <v>0.37115799999999999</v>
      </c>
      <c r="I15296" s="483">
        <v>14.4</v>
      </c>
      <c r="J15296" s="484">
        <v>0.2109</v>
      </c>
      <c r="K15296" s="469">
        <f t="shared" si="1440"/>
        <v>14.422159834895112</v>
      </c>
      <c r="L15296" s="469">
        <f t="shared" si="1441"/>
        <v>2.215983489511153E-2</v>
      </c>
    </row>
    <row r="15297" spans="1:12">
      <c r="A15297" s="98" t="str">
        <f t="shared" si="1442"/>
        <v>D800-120</v>
      </c>
      <c r="B15297" s="98">
        <f t="shared" si="1445"/>
        <v>19</v>
      </c>
      <c r="C15297" s="98">
        <f t="shared" si="1446"/>
        <v>6</v>
      </c>
      <c r="D15297" s="98">
        <f t="shared" si="1447"/>
        <v>234</v>
      </c>
      <c r="E15297" s="98">
        <f t="shared" si="1444"/>
        <v>118</v>
      </c>
      <c r="F15297" s="397">
        <f>F15296+(E15297-E15296)*(F15299-F15296)/(E15299-E15296)</f>
        <v>5.362166666666667</v>
      </c>
      <c r="G15297" s="98">
        <v>15</v>
      </c>
      <c r="H15297" s="491">
        <f>H15296+(E15297-E15296)*(H15299-H15296)/(E15299-E15296)</f>
        <v>0.37056</v>
      </c>
      <c r="I15297" s="492">
        <f>I15296+(E15297-E15296)*(I15299-I15296)/(E15299-E15296)</f>
        <v>14.466666666666667</v>
      </c>
      <c r="J15297" s="397">
        <f>J15296+(E15297-E15296)*(J15299-J15296)/(E15299-E15296)</f>
        <v>0.20893333333333333</v>
      </c>
      <c r="K15297" s="469">
        <f t="shared" si="1440"/>
        <v>14.470441134139321</v>
      </c>
      <c r="L15297" s="469">
        <f t="shared" si="1441"/>
        <v>3.7744674726543082E-3</v>
      </c>
    </row>
    <row r="15298" spans="1:12">
      <c r="A15298" s="98" t="str">
        <f t="shared" si="1442"/>
        <v>D800-120</v>
      </c>
      <c r="B15298" s="98">
        <f t="shared" si="1445"/>
        <v>19</v>
      </c>
      <c r="C15298" s="98">
        <f t="shared" si="1446"/>
        <v>6</v>
      </c>
      <c r="D15298" s="98">
        <f t="shared" si="1447"/>
        <v>234</v>
      </c>
      <c r="E15298" s="98">
        <f t="shared" si="1444"/>
        <v>119</v>
      </c>
      <c r="F15298" s="397">
        <f>F15296+(E15298-E15296)*(F15299-F15296)/(E15299-E15296)</f>
        <v>5.3714333333333331</v>
      </c>
      <c r="G15298" s="98">
        <v>15</v>
      </c>
      <c r="H15298" s="491">
        <f>H15296+(E15298-E15296)*(H15299-H15296)/(E15299-E15296)</f>
        <v>0.36996200000000001</v>
      </c>
      <c r="I15298" s="492">
        <f>I15296+(E15298-E15296)*(I15299-I15296)/(E15299-E15296)</f>
        <v>14.533333333333333</v>
      </c>
      <c r="J15298" s="397">
        <f>J15296+(E15298-E15296)*(J15299-J15296)/(E15299-E15296)</f>
        <v>0.20696666666666666</v>
      </c>
      <c r="K15298" s="469">
        <f t="shared" si="1440"/>
        <v>14.518878515451135</v>
      </c>
      <c r="L15298" s="469">
        <f t="shared" si="1441"/>
        <v>-1.4454817882198157E-2</v>
      </c>
    </row>
    <row r="15299" spans="1:12">
      <c r="A15299" s="480" t="str">
        <f t="shared" si="1442"/>
        <v>D800-120</v>
      </c>
      <c r="B15299" s="480">
        <f t="shared" si="1445"/>
        <v>19</v>
      </c>
      <c r="C15299" s="480">
        <f t="shared" si="1446"/>
        <v>6</v>
      </c>
      <c r="D15299" s="480">
        <f t="shared" si="1447"/>
        <v>234</v>
      </c>
      <c r="E15299" s="480">
        <f t="shared" si="1444"/>
        <v>120</v>
      </c>
      <c r="F15299" s="484">
        <v>5.3807</v>
      </c>
      <c r="G15299" s="480">
        <v>15</v>
      </c>
      <c r="H15299" s="482">
        <v>0.36936400000000003</v>
      </c>
      <c r="I15299" s="483">
        <v>14.6</v>
      </c>
      <c r="J15299" s="484">
        <v>0.20499999999999999</v>
      </c>
      <c r="K15299" s="469">
        <f t="shared" si="1440"/>
        <v>14.56747273692076</v>
      </c>
      <c r="L15299" s="469">
        <f t="shared" si="1441"/>
        <v>-3.2527263079240143E-2</v>
      </c>
    </row>
    <row r="15300" spans="1:12">
      <c r="A15300" s="480" t="s">
        <v>129</v>
      </c>
      <c r="B15300" s="480">
        <f t="shared" si="1445"/>
        <v>20</v>
      </c>
      <c r="C15300" s="480">
        <f t="shared" si="1446"/>
        <v>0</v>
      </c>
      <c r="D15300" s="480">
        <v>240</v>
      </c>
      <c r="E15300" s="480">
        <v>12</v>
      </c>
      <c r="F15300" s="484">
        <v>4.2671999999999999</v>
      </c>
      <c r="G15300" s="480">
        <v>15</v>
      </c>
      <c r="H15300" s="482">
        <v>0.422261</v>
      </c>
      <c r="I15300" s="483">
        <v>10.1</v>
      </c>
      <c r="J15300" s="484">
        <v>0.40649999999999997</v>
      </c>
      <c r="K15300" s="469">
        <f t="shared" si="1440"/>
        <v>10.105598196376175</v>
      </c>
      <c r="L15300" s="469">
        <f t="shared" si="1441"/>
        <v>5.5981963761748688E-3</v>
      </c>
    </row>
    <row r="15301" spans="1:12">
      <c r="A15301" s="98" t="str">
        <f t="shared" ref="A15301:A15364" si="1448">A15300</f>
        <v>D800-120</v>
      </c>
      <c r="B15301" s="98">
        <f t="shared" si="1445"/>
        <v>20</v>
      </c>
      <c r="C15301" s="98">
        <f t="shared" si="1446"/>
        <v>0</v>
      </c>
      <c r="D15301" s="98">
        <f t="shared" ref="D15301:D15332" si="1449">D15300</f>
        <v>240</v>
      </c>
      <c r="E15301" s="98">
        <f t="shared" ref="E15301:E15364" si="1450">E15300+1</f>
        <v>13</v>
      </c>
      <c r="F15301" s="397">
        <f>F15300+(E15301-E15300)*(F15303-F15300)/(E15303-E15300)</f>
        <v>4.278833333333333</v>
      </c>
      <c r="G15301" s="98">
        <v>15</v>
      </c>
      <c r="H15301" s="491">
        <f>H15300+(E15301-E15300)*(H15303-H15300)/(E15303-E15300)</f>
        <v>0.42172533333333334</v>
      </c>
      <c r="I15301" s="492">
        <f>I15300+(E15301-E15300)*(I15303-I15300)/(E15303-E15300)</f>
        <v>10.133333333333333</v>
      </c>
      <c r="J15301" s="397">
        <f>J15300+(E15301-E15300)*(J15303-J15300)/(E15303-E15300)</f>
        <v>0.40463333333333329</v>
      </c>
      <c r="K15301" s="469">
        <f t="shared" si="1440"/>
        <v>10.146019209975528</v>
      </c>
      <c r="L15301" s="469">
        <f t="shared" si="1441"/>
        <v>1.2685876642194671E-2</v>
      </c>
    </row>
    <row r="15302" spans="1:12">
      <c r="A15302" s="98" t="str">
        <f t="shared" si="1448"/>
        <v>D800-120</v>
      </c>
      <c r="B15302" s="98">
        <f t="shared" si="1445"/>
        <v>20</v>
      </c>
      <c r="C15302" s="98">
        <f t="shared" si="1446"/>
        <v>0</v>
      </c>
      <c r="D15302" s="98">
        <f t="shared" si="1449"/>
        <v>240</v>
      </c>
      <c r="E15302" s="98">
        <f t="shared" si="1450"/>
        <v>14</v>
      </c>
      <c r="F15302" s="397">
        <f>F15300+(E15302-E15300)*(F15303-F15300)/(E15303-E15300)</f>
        <v>4.2904666666666671</v>
      </c>
      <c r="G15302" s="98">
        <v>15</v>
      </c>
      <c r="H15302" s="491">
        <f>H15300+(E15302-E15300)*(H15303-H15300)/(E15303-E15300)</f>
        <v>0.42118966666666663</v>
      </c>
      <c r="I15302" s="492">
        <f>I15300+(E15302-E15300)*(I15303-I15300)/(E15303-E15300)</f>
        <v>10.166666666666666</v>
      </c>
      <c r="J15302" s="397">
        <f>J15300+(E15302-E15300)*(J15303-J15300)/(E15303-E15300)</f>
        <v>0.40276666666666666</v>
      </c>
      <c r="K15302" s="469">
        <f t="shared" si="1440"/>
        <v>10.186543038013754</v>
      </c>
      <c r="L15302" s="469">
        <f t="shared" si="1441"/>
        <v>1.9876371347088195E-2</v>
      </c>
    </row>
    <row r="15303" spans="1:12">
      <c r="A15303" s="480" t="str">
        <f t="shared" si="1448"/>
        <v>D800-120</v>
      </c>
      <c r="B15303" s="480">
        <f t="shared" si="1445"/>
        <v>20</v>
      </c>
      <c r="C15303" s="480">
        <f t="shared" si="1446"/>
        <v>0</v>
      </c>
      <c r="D15303" s="480">
        <f t="shared" si="1449"/>
        <v>240</v>
      </c>
      <c r="E15303" s="480">
        <f t="shared" si="1450"/>
        <v>15</v>
      </c>
      <c r="F15303" s="484">
        <v>4.3021000000000003</v>
      </c>
      <c r="G15303" s="480">
        <v>15</v>
      </c>
      <c r="H15303" s="482">
        <v>0.42065399999999997</v>
      </c>
      <c r="I15303" s="483">
        <v>10.199999999999999</v>
      </c>
      <c r="J15303" s="484">
        <v>0.40089999999999998</v>
      </c>
      <c r="K15303" s="469">
        <f t="shared" si="1440"/>
        <v>10.227170073266867</v>
      </c>
      <c r="L15303" s="469">
        <f t="shared" si="1441"/>
        <v>2.7170073266868044E-2</v>
      </c>
    </row>
    <row r="15304" spans="1:12">
      <c r="A15304" s="98" t="str">
        <f t="shared" si="1448"/>
        <v>D800-120</v>
      </c>
      <c r="B15304" s="98">
        <f t="shared" si="1445"/>
        <v>20</v>
      </c>
      <c r="C15304" s="98">
        <f t="shared" si="1446"/>
        <v>0</v>
      </c>
      <c r="D15304" s="98">
        <f t="shared" si="1449"/>
        <v>240</v>
      </c>
      <c r="E15304" s="98">
        <f t="shared" si="1450"/>
        <v>16</v>
      </c>
      <c r="F15304" s="397">
        <f>F15303+(E15304-E15303)*(F15306-F15303)/(E15306-E15303)</f>
        <v>4.3136000000000001</v>
      </c>
      <c r="G15304" s="98">
        <v>15</v>
      </c>
      <c r="H15304" s="491">
        <f>H15303+(E15304-E15303)*(H15306-H15303)/(E15306-E15303)</f>
        <v>0.42012099999999997</v>
      </c>
      <c r="I15304" s="492">
        <f>I15303+(E15304-E15303)*(I15306-I15303)/(E15306-E15303)</f>
        <v>10.233333333333333</v>
      </c>
      <c r="J15304" s="397">
        <f>J15303+(E15304-E15303)*(J15306-J15303)/(E15306-E15303)</f>
        <v>0.39906666666666663</v>
      </c>
      <c r="K15304" s="469">
        <f t="shared" si="1440"/>
        <v>10.267518167385111</v>
      </c>
      <c r="L15304" s="469">
        <f t="shared" si="1441"/>
        <v>3.4184834051778523E-2</v>
      </c>
    </row>
    <row r="15305" spans="1:12">
      <c r="A15305" s="98" t="str">
        <f t="shared" si="1448"/>
        <v>D800-120</v>
      </c>
      <c r="B15305" s="98">
        <f t="shared" si="1445"/>
        <v>20</v>
      </c>
      <c r="C15305" s="98">
        <f t="shared" si="1446"/>
        <v>0</v>
      </c>
      <c r="D15305" s="98">
        <f t="shared" si="1449"/>
        <v>240</v>
      </c>
      <c r="E15305" s="98">
        <f t="shared" si="1450"/>
        <v>17</v>
      </c>
      <c r="F15305" s="397">
        <f>F15303+(E15305-E15303)*(F15306-F15303)/(E15306-E15303)</f>
        <v>4.3250999999999999</v>
      </c>
      <c r="G15305" s="98">
        <v>15</v>
      </c>
      <c r="H15305" s="491">
        <f>H15303+(E15305-E15303)*(H15306-H15303)/(E15306-E15303)</f>
        <v>0.41958800000000002</v>
      </c>
      <c r="I15305" s="492">
        <f>I15303+(E15305-E15303)*(I15306-I15303)/(E15306-E15303)</f>
        <v>10.266666666666667</v>
      </c>
      <c r="J15305" s="397">
        <f>J15303+(E15305-E15303)*(J15306-J15303)/(E15306-E15303)</f>
        <v>0.39723333333333333</v>
      </c>
      <c r="K15305" s="469">
        <f t="shared" si="1440"/>
        <v>10.307968769364233</v>
      </c>
      <c r="L15305" s="469">
        <f t="shared" si="1441"/>
        <v>4.1302102697565957E-2</v>
      </c>
    </row>
    <row r="15306" spans="1:12">
      <c r="A15306" s="480" t="str">
        <f t="shared" si="1448"/>
        <v>D800-120</v>
      </c>
      <c r="B15306" s="480">
        <f t="shared" si="1445"/>
        <v>20</v>
      </c>
      <c r="C15306" s="480">
        <f t="shared" si="1446"/>
        <v>0</v>
      </c>
      <c r="D15306" s="480">
        <f t="shared" si="1449"/>
        <v>240</v>
      </c>
      <c r="E15306" s="480">
        <f t="shared" si="1450"/>
        <v>18</v>
      </c>
      <c r="F15306" s="484">
        <v>4.3365999999999998</v>
      </c>
      <c r="G15306" s="480">
        <v>15</v>
      </c>
      <c r="H15306" s="482">
        <v>0.41905500000000001</v>
      </c>
      <c r="I15306" s="483">
        <v>10.3</v>
      </c>
      <c r="J15306" s="484">
        <v>0.39539999999999997</v>
      </c>
      <c r="K15306" s="469">
        <f t="shared" si="1440"/>
        <v>10.348522270346374</v>
      </c>
      <c r="L15306" s="469">
        <f t="shared" si="1441"/>
        <v>4.852227034637302E-2</v>
      </c>
    </row>
    <row r="15307" spans="1:12">
      <c r="A15307" s="98" t="str">
        <f t="shared" si="1448"/>
        <v>D800-120</v>
      </c>
      <c r="B15307" s="98">
        <f t="shared" si="1445"/>
        <v>20</v>
      </c>
      <c r="C15307" s="98">
        <f t="shared" si="1446"/>
        <v>0</v>
      </c>
      <c r="D15307" s="98">
        <f t="shared" si="1449"/>
        <v>240</v>
      </c>
      <c r="E15307" s="98">
        <f t="shared" si="1450"/>
        <v>19</v>
      </c>
      <c r="F15307" s="397">
        <f>F15306+(E15307-E15306)*(F15309-F15306)/(E15309-E15306)</f>
        <v>4.3480333333333334</v>
      </c>
      <c r="G15307" s="98">
        <v>15</v>
      </c>
      <c r="H15307" s="491">
        <f>H15306+(E15307-E15306)*(H15309-H15306)/(E15309-E15306)</f>
        <v>0.41852466666666666</v>
      </c>
      <c r="I15307" s="492">
        <f>I15306+(E15307-E15306)*(I15309-I15306)/(E15309-E15306)</f>
        <v>10.366666666666667</v>
      </c>
      <c r="J15307" s="397">
        <f>J15306+(E15307-E15306)*(J15309-J15306)/(E15309-E15306)</f>
        <v>0.39353333333333329</v>
      </c>
      <c r="K15307" s="469">
        <f t="shared" ref="K15307:K15370" si="1451">F15307/H15307</f>
        <v>10.388953578204072</v>
      </c>
      <c r="L15307" s="469">
        <f t="shared" ref="L15307:L15370" si="1452">K15307-I15307</f>
        <v>2.2286911537404919E-2</v>
      </c>
    </row>
    <row r="15308" spans="1:12">
      <c r="A15308" s="98" t="str">
        <f t="shared" si="1448"/>
        <v>D800-120</v>
      </c>
      <c r="B15308" s="98">
        <f t="shared" si="1445"/>
        <v>20</v>
      </c>
      <c r="C15308" s="98">
        <f t="shared" si="1446"/>
        <v>0</v>
      </c>
      <c r="D15308" s="98">
        <f t="shared" si="1449"/>
        <v>240</v>
      </c>
      <c r="E15308" s="98">
        <f t="shared" si="1450"/>
        <v>20</v>
      </c>
      <c r="F15308" s="397">
        <f>F15306+(E15308-E15306)*(F15309-F15306)/(E15309-E15306)</f>
        <v>4.3594666666666662</v>
      </c>
      <c r="G15308" s="98">
        <v>15</v>
      </c>
      <c r="H15308" s="491">
        <f>H15306+(E15308-E15306)*(H15309-H15306)/(E15309-E15306)</f>
        <v>0.41799433333333336</v>
      </c>
      <c r="I15308" s="492">
        <f>I15306+(E15308-E15306)*(I15309-I15306)/(E15309-E15306)</f>
        <v>10.433333333333334</v>
      </c>
      <c r="J15308" s="397">
        <f>J15306+(E15308-E15306)*(J15309-J15306)/(E15309-E15306)</f>
        <v>0.39166666666666666</v>
      </c>
      <c r="K15308" s="469">
        <f t="shared" si="1451"/>
        <v>10.429487481090252</v>
      </c>
      <c r="L15308" s="469">
        <f t="shared" si="1452"/>
        <v>-3.8458522430815378E-3</v>
      </c>
    </row>
    <row r="15309" spans="1:12">
      <c r="A15309" s="480" t="str">
        <f t="shared" si="1448"/>
        <v>D800-120</v>
      </c>
      <c r="B15309" s="480">
        <f t="shared" si="1445"/>
        <v>20</v>
      </c>
      <c r="C15309" s="480">
        <f t="shared" si="1446"/>
        <v>0</v>
      </c>
      <c r="D15309" s="480">
        <f t="shared" si="1449"/>
        <v>240</v>
      </c>
      <c r="E15309" s="480">
        <f t="shared" si="1450"/>
        <v>21</v>
      </c>
      <c r="F15309" s="484">
        <v>4.3708999999999998</v>
      </c>
      <c r="G15309" s="480">
        <v>15</v>
      </c>
      <c r="H15309" s="482">
        <v>0.417464</v>
      </c>
      <c r="I15309" s="483">
        <v>10.5</v>
      </c>
      <c r="J15309" s="484">
        <v>0.38979999999999998</v>
      </c>
      <c r="K15309" s="469">
        <f t="shared" si="1451"/>
        <v>10.470124370005557</v>
      </c>
      <c r="L15309" s="469">
        <f t="shared" si="1452"/>
        <v>-2.9875629994442932E-2</v>
      </c>
    </row>
    <row r="15310" spans="1:12">
      <c r="A15310" s="98" t="str">
        <f t="shared" si="1448"/>
        <v>D800-120</v>
      </c>
      <c r="B15310" s="98">
        <f t="shared" si="1445"/>
        <v>20</v>
      </c>
      <c r="C15310" s="98">
        <f t="shared" si="1446"/>
        <v>0</v>
      </c>
      <c r="D15310" s="98">
        <f t="shared" si="1449"/>
        <v>240</v>
      </c>
      <c r="E15310" s="98">
        <f t="shared" si="1450"/>
        <v>22</v>
      </c>
      <c r="F15310" s="397">
        <f>F15309+(E15310-E15309)*(F15312-F15309)/(E15312-E15309)</f>
        <v>4.3822333333333328</v>
      </c>
      <c r="G15310" s="98">
        <v>15</v>
      </c>
      <c r="H15310" s="491">
        <f>H15309+(E15310-E15309)*(H15312-H15309)/(E15312-E15309)</f>
        <v>0.41693633333333335</v>
      </c>
      <c r="I15310" s="492">
        <f>I15309+(E15310-E15309)*(I15312-I15309)/(E15312-E15309)</f>
        <v>10.533333333333333</v>
      </c>
      <c r="J15310" s="397">
        <f>J15309+(E15310-E15309)*(J15312-J15309)/(E15312-E15309)</f>
        <v>0.3879333333333333</v>
      </c>
      <c r="K15310" s="469">
        <f t="shared" si="1451"/>
        <v>10.510557567142543</v>
      </c>
      <c r="L15310" s="469">
        <f t="shared" si="1452"/>
        <v>-2.2775766190790137E-2</v>
      </c>
    </row>
    <row r="15311" spans="1:12">
      <c r="A15311" s="98" t="str">
        <f t="shared" si="1448"/>
        <v>D800-120</v>
      </c>
      <c r="B15311" s="98">
        <f t="shared" si="1445"/>
        <v>20</v>
      </c>
      <c r="C15311" s="98">
        <f t="shared" si="1446"/>
        <v>0</v>
      </c>
      <c r="D15311" s="98">
        <f t="shared" si="1449"/>
        <v>240</v>
      </c>
      <c r="E15311" s="98">
        <f t="shared" si="1450"/>
        <v>23</v>
      </c>
      <c r="F15311" s="397">
        <f>F15309+(E15311-E15309)*(F15312-F15309)/(E15312-E15309)</f>
        <v>4.3935666666666666</v>
      </c>
      <c r="G15311" s="98">
        <v>15</v>
      </c>
      <c r="H15311" s="491">
        <f>H15309+(E15311-E15309)*(H15312-H15309)/(E15312-E15309)</f>
        <v>0.41640866666666665</v>
      </c>
      <c r="I15311" s="492">
        <f>I15309+(E15311-E15309)*(I15312-I15309)/(E15312-E15309)</f>
        <v>10.566666666666666</v>
      </c>
      <c r="J15311" s="397">
        <f>J15309+(E15311-E15309)*(J15312-J15309)/(E15312-E15309)</f>
        <v>0.38606666666666667</v>
      </c>
      <c r="K15311" s="469">
        <f t="shared" si="1451"/>
        <v>10.551093236932308</v>
      </c>
      <c r="L15311" s="469">
        <f t="shared" si="1452"/>
        <v>-1.5573429734358157E-2</v>
      </c>
    </row>
    <row r="15312" spans="1:12">
      <c r="A15312" s="480" t="str">
        <f t="shared" si="1448"/>
        <v>D800-120</v>
      </c>
      <c r="B15312" s="480">
        <f t="shared" si="1445"/>
        <v>20</v>
      </c>
      <c r="C15312" s="480">
        <f t="shared" si="1446"/>
        <v>0</v>
      </c>
      <c r="D15312" s="480">
        <f t="shared" si="1449"/>
        <v>240</v>
      </c>
      <c r="E15312" s="480">
        <f t="shared" si="1450"/>
        <v>24</v>
      </c>
      <c r="F15312" s="484">
        <v>4.4048999999999996</v>
      </c>
      <c r="G15312" s="480">
        <v>15</v>
      </c>
      <c r="H15312" s="482">
        <v>0.415881</v>
      </c>
      <c r="I15312" s="483">
        <v>10.6</v>
      </c>
      <c r="J15312" s="484">
        <v>0.38419999999999999</v>
      </c>
      <c r="K15312" s="469">
        <f t="shared" si="1451"/>
        <v>10.591731769424426</v>
      </c>
      <c r="L15312" s="469">
        <f t="shared" si="1452"/>
        <v>-8.2682305755739094E-3</v>
      </c>
    </row>
    <row r="15313" spans="1:12">
      <c r="A15313" s="98" t="str">
        <f t="shared" si="1448"/>
        <v>D800-120</v>
      </c>
      <c r="B15313" s="98">
        <f t="shared" si="1445"/>
        <v>20</v>
      </c>
      <c r="C15313" s="98">
        <f t="shared" si="1446"/>
        <v>0</v>
      </c>
      <c r="D15313" s="98">
        <f t="shared" si="1449"/>
        <v>240</v>
      </c>
      <c r="E15313" s="98">
        <f t="shared" si="1450"/>
        <v>25</v>
      </c>
      <c r="F15313" s="397">
        <f>F15312+(E15313-E15312)*(F15315-F15312)/(E15315-E15312)</f>
        <v>4.4161333333333328</v>
      </c>
      <c r="G15313" s="98">
        <v>15</v>
      </c>
      <c r="H15313" s="491">
        <f>H15312+(E15313-E15312)*(H15315-H15312)/(E15315-E15312)</f>
        <v>0.41535566666666668</v>
      </c>
      <c r="I15313" s="492">
        <f>I15312+(E15313-E15312)*(I15315-I15312)/(E15315-E15312)</f>
        <v>10.633333333333333</v>
      </c>
      <c r="J15313" s="397">
        <f>J15312+(E15313-E15312)*(J15315-J15312)/(E15315-E15312)</f>
        <v>0.3823333333333333</v>
      </c>
      <c r="K15313" s="469">
        <f t="shared" si="1451"/>
        <v>10.632173069345386</v>
      </c>
      <c r="L15313" s="469">
        <f t="shared" si="1452"/>
        <v>-1.1602639879466636E-3</v>
      </c>
    </row>
    <row r="15314" spans="1:12">
      <c r="A15314" s="98" t="str">
        <f t="shared" si="1448"/>
        <v>D800-120</v>
      </c>
      <c r="B15314" s="98">
        <f t="shared" si="1445"/>
        <v>20</v>
      </c>
      <c r="C15314" s="98">
        <f t="shared" si="1446"/>
        <v>0</v>
      </c>
      <c r="D15314" s="98">
        <f t="shared" si="1449"/>
        <v>240</v>
      </c>
      <c r="E15314" s="98">
        <f t="shared" si="1450"/>
        <v>26</v>
      </c>
      <c r="F15314" s="397">
        <f>F15312+(E15314-E15312)*(F15315-F15312)/(E15315-E15312)</f>
        <v>4.4273666666666669</v>
      </c>
      <c r="G15314" s="98">
        <v>15</v>
      </c>
      <c r="H15314" s="491">
        <f>H15312+(E15314-E15312)*(H15315-H15312)/(E15315-E15312)</f>
        <v>0.4148303333333333</v>
      </c>
      <c r="I15314" s="492">
        <f>I15312+(E15314-E15312)*(I15315-I15312)/(E15315-E15312)</f>
        <v>10.666666666666666</v>
      </c>
      <c r="J15314" s="397">
        <f>J15312+(E15314-E15312)*(J15315-J15312)/(E15315-E15312)</f>
        <v>0.38046666666666668</v>
      </c>
      <c r="K15314" s="469">
        <f t="shared" si="1451"/>
        <v>10.672716797469811</v>
      </c>
      <c r="L15314" s="469">
        <f t="shared" si="1452"/>
        <v>6.0501308031444267E-3</v>
      </c>
    </row>
    <row r="15315" spans="1:12">
      <c r="A15315" s="480" t="str">
        <f t="shared" si="1448"/>
        <v>D800-120</v>
      </c>
      <c r="B15315" s="480">
        <f t="shared" si="1445"/>
        <v>20</v>
      </c>
      <c r="C15315" s="480">
        <f t="shared" si="1446"/>
        <v>0</v>
      </c>
      <c r="D15315" s="480">
        <f t="shared" si="1449"/>
        <v>240</v>
      </c>
      <c r="E15315" s="480">
        <f t="shared" si="1450"/>
        <v>27</v>
      </c>
      <c r="F15315" s="484">
        <v>4.4386000000000001</v>
      </c>
      <c r="G15315" s="480">
        <v>15</v>
      </c>
      <c r="H15315" s="482">
        <v>0.41430499999999998</v>
      </c>
      <c r="I15315" s="483">
        <v>10.7</v>
      </c>
      <c r="J15315" s="484">
        <v>0.37859999999999999</v>
      </c>
      <c r="K15315" s="469">
        <f t="shared" si="1451"/>
        <v>10.713363343430565</v>
      </c>
      <c r="L15315" s="469">
        <f t="shared" si="1452"/>
        <v>1.3363343430565777E-2</v>
      </c>
    </row>
    <row r="15316" spans="1:12">
      <c r="A15316" s="98" t="str">
        <f t="shared" si="1448"/>
        <v>D800-120</v>
      </c>
      <c r="B15316" s="98">
        <f t="shared" si="1445"/>
        <v>20</v>
      </c>
      <c r="C15316" s="98">
        <f t="shared" si="1446"/>
        <v>0</v>
      </c>
      <c r="D15316" s="98">
        <f t="shared" si="1449"/>
        <v>240</v>
      </c>
      <c r="E15316" s="98">
        <f t="shared" si="1450"/>
        <v>28</v>
      </c>
      <c r="F15316" s="397">
        <f>F15315+(E15316-E15315)*(F15318-F15315)/(E15318-E15315)</f>
        <v>4.4497666666666671</v>
      </c>
      <c r="G15316" s="98">
        <v>15</v>
      </c>
      <c r="H15316" s="491">
        <f>H15315+(E15316-E15315)*(H15318-H15315)/(E15318-E15315)</f>
        <v>0.41378133333333333</v>
      </c>
      <c r="I15316" s="492">
        <f>I15315+(E15316-E15315)*(I15318-I15315)/(E15318-E15315)</f>
        <v>10.733333333333333</v>
      </c>
      <c r="J15316" s="397">
        <f>J15315+(E15316-E15315)*(J15318-J15315)/(E15318-E15315)</f>
        <v>0.37676666666666664</v>
      </c>
      <c r="K15316" s="469">
        <f t="shared" si="1451"/>
        <v>10.753908666735411</v>
      </c>
      <c r="L15316" s="469">
        <f t="shared" si="1452"/>
        <v>2.05753334020784E-2</v>
      </c>
    </row>
    <row r="15317" spans="1:12">
      <c r="A15317" s="98" t="str">
        <f t="shared" si="1448"/>
        <v>D800-120</v>
      </c>
      <c r="B15317" s="98">
        <f t="shared" si="1445"/>
        <v>20</v>
      </c>
      <c r="C15317" s="98">
        <f t="shared" si="1446"/>
        <v>0</v>
      </c>
      <c r="D15317" s="98">
        <f t="shared" si="1449"/>
        <v>240</v>
      </c>
      <c r="E15317" s="98">
        <f t="shared" si="1450"/>
        <v>29</v>
      </c>
      <c r="F15317" s="397">
        <f>F15315+(E15317-E15315)*(F15318-F15315)/(E15318-E15315)</f>
        <v>4.4609333333333332</v>
      </c>
      <c r="G15317" s="98">
        <v>15</v>
      </c>
      <c r="H15317" s="491">
        <f>H15315+(E15317-E15315)*(H15318-H15315)/(E15318-E15315)</f>
        <v>0.41325766666666663</v>
      </c>
      <c r="I15317" s="492">
        <f>I15315+(E15317-E15315)*(I15318-I15315)/(E15318-E15315)</f>
        <v>10.766666666666667</v>
      </c>
      <c r="J15317" s="397">
        <f>J15315+(E15317-E15315)*(J15318-J15315)/(E15318-E15315)</f>
        <v>0.37493333333333334</v>
      </c>
      <c r="K15317" s="469">
        <f t="shared" si="1451"/>
        <v>10.794556745468727</v>
      </c>
      <c r="L15317" s="469">
        <f t="shared" si="1452"/>
        <v>2.7890078802059293E-2</v>
      </c>
    </row>
    <row r="15318" spans="1:12">
      <c r="A15318" s="480" t="str">
        <f t="shared" si="1448"/>
        <v>D800-120</v>
      </c>
      <c r="B15318" s="480">
        <f t="shared" si="1445"/>
        <v>20</v>
      </c>
      <c r="C15318" s="480">
        <f t="shared" si="1446"/>
        <v>0</v>
      </c>
      <c r="D15318" s="480">
        <f t="shared" si="1449"/>
        <v>240</v>
      </c>
      <c r="E15318" s="480">
        <f t="shared" si="1450"/>
        <v>30</v>
      </c>
      <c r="F15318" s="484">
        <v>4.4721000000000002</v>
      </c>
      <c r="G15318" s="480">
        <v>15</v>
      </c>
      <c r="H15318" s="482">
        <v>0.41273399999999999</v>
      </c>
      <c r="I15318" s="483">
        <v>10.8</v>
      </c>
      <c r="J15318" s="484">
        <v>0.37309999999999999</v>
      </c>
      <c r="K15318" s="469">
        <f t="shared" si="1451"/>
        <v>10.835307970751138</v>
      </c>
      <c r="L15318" s="469">
        <f t="shared" si="1452"/>
        <v>3.5307970751137674E-2</v>
      </c>
    </row>
    <row r="15319" spans="1:12">
      <c r="A15319" s="98" t="str">
        <f t="shared" si="1448"/>
        <v>D800-120</v>
      </c>
      <c r="B15319" s="98">
        <f t="shared" si="1445"/>
        <v>20</v>
      </c>
      <c r="C15319" s="98">
        <f t="shared" si="1446"/>
        <v>0</v>
      </c>
      <c r="D15319" s="98">
        <f t="shared" si="1449"/>
        <v>240</v>
      </c>
      <c r="E15319" s="98">
        <f t="shared" si="1450"/>
        <v>31</v>
      </c>
      <c r="F15319" s="397">
        <f>F15318+(E15319-E15318)*(F15321-F15318)/(E15321-E15318)</f>
        <v>4.4832000000000001</v>
      </c>
      <c r="G15319" s="98">
        <v>15</v>
      </c>
      <c r="H15319" s="491">
        <f>H15318+(E15319-E15318)*(H15321-H15318)/(E15321-E15318)</f>
        <v>0.41221266666666667</v>
      </c>
      <c r="I15319" s="492">
        <f>I15318+(E15319-E15318)*(I15321-I15318)/(E15321-E15318)</f>
        <v>10.866666666666667</v>
      </c>
      <c r="J15319" s="397">
        <f>J15318+(E15319-E15318)*(J15321-J15318)/(E15321-E15318)</f>
        <v>0.3712333333333333</v>
      </c>
      <c r="K15319" s="469">
        <f t="shared" si="1451"/>
        <v>10.875939442262004</v>
      </c>
      <c r="L15319" s="469">
        <f t="shared" si="1452"/>
        <v>9.2727755953365687E-3</v>
      </c>
    </row>
    <row r="15320" spans="1:12">
      <c r="A15320" s="98" t="str">
        <f t="shared" si="1448"/>
        <v>D800-120</v>
      </c>
      <c r="B15320" s="98">
        <f t="shared" si="1445"/>
        <v>20</v>
      </c>
      <c r="C15320" s="98">
        <f t="shared" si="1446"/>
        <v>0</v>
      </c>
      <c r="D15320" s="98">
        <f t="shared" si="1449"/>
        <v>240</v>
      </c>
      <c r="E15320" s="98">
        <f t="shared" si="1450"/>
        <v>32</v>
      </c>
      <c r="F15320" s="397">
        <f>F15318+(E15320-E15318)*(F15321-F15318)/(E15321-E15318)</f>
        <v>4.4943</v>
      </c>
      <c r="G15320" s="98">
        <v>15</v>
      </c>
      <c r="H15320" s="491">
        <f>H15318+(E15320-E15318)*(H15321-H15318)/(E15321-E15318)</f>
        <v>0.4116913333333333</v>
      </c>
      <c r="I15320" s="492">
        <f>I15318+(E15320-E15318)*(I15321-I15318)/(E15321-E15318)</f>
        <v>10.933333333333334</v>
      </c>
      <c r="J15320" s="397">
        <f>J15318+(E15320-E15318)*(J15321-J15318)/(E15321-E15318)</f>
        <v>0.36936666666666668</v>
      </c>
      <c r="K15320" s="469">
        <f t="shared" si="1451"/>
        <v>10.916673818734749</v>
      </c>
      <c r="L15320" s="469">
        <f t="shared" si="1452"/>
        <v>-1.6659514598584835E-2</v>
      </c>
    </row>
    <row r="15321" spans="1:12">
      <c r="A15321" s="480" t="str">
        <f t="shared" si="1448"/>
        <v>D800-120</v>
      </c>
      <c r="B15321" s="480">
        <f t="shared" si="1445"/>
        <v>20</v>
      </c>
      <c r="C15321" s="480">
        <f t="shared" si="1446"/>
        <v>0</v>
      </c>
      <c r="D15321" s="480">
        <f t="shared" si="1449"/>
        <v>240</v>
      </c>
      <c r="E15321" s="480">
        <f t="shared" si="1450"/>
        <v>33</v>
      </c>
      <c r="F15321" s="484">
        <v>4.5053999999999998</v>
      </c>
      <c r="G15321" s="480">
        <v>15</v>
      </c>
      <c r="H15321" s="482">
        <v>0.41116999999999998</v>
      </c>
      <c r="I15321" s="483">
        <v>11</v>
      </c>
      <c r="J15321" s="484">
        <v>0.36749999999999999</v>
      </c>
      <c r="K15321" s="469">
        <f t="shared" si="1451"/>
        <v>10.957511491597149</v>
      </c>
      <c r="L15321" s="469">
        <f t="shared" si="1452"/>
        <v>-4.2488508402851011E-2</v>
      </c>
    </row>
    <row r="15322" spans="1:12">
      <c r="A15322" s="98" t="str">
        <f t="shared" si="1448"/>
        <v>D800-120</v>
      </c>
      <c r="B15322" s="98">
        <f t="shared" si="1445"/>
        <v>20</v>
      </c>
      <c r="C15322" s="98">
        <f t="shared" si="1446"/>
        <v>0</v>
      </c>
      <c r="D15322" s="98">
        <f t="shared" si="1449"/>
        <v>240</v>
      </c>
      <c r="E15322" s="98">
        <f t="shared" si="1450"/>
        <v>34</v>
      </c>
      <c r="F15322" s="397">
        <f>F15321+(E15322-E15321)*(F15324-F15321)/(E15324-E15321)</f>
        <v>4.5163666666666664</v>
      </c>
      <c r="G15322" s="98">
        <v>15</v>
      </c>
      <c r="H15322" s="491">
        <f>H15321+(E15322-E15321)*(H15324-H15321)/(E15324-E15321)</f>
        <v>0.41064999999999996</v>
      </c>
      <c r="I15322" s="492">
        <f>I15321+(E15322-E15321)*(I15324-I15321)/(E15324-E15321)</f>
        <v>11.033333333333333</v>
      </c>
      <c r="J15322" s="397">
        <f>J15321+(E15322-E15321)*(J15324-J15321)/(E15324-E15321)</f>
        <v>0.36563333333333331</v>
      </c>
      <c r="K15322" s="469">
        <f t="shared" si="1451"/>
        <v>10.998092455050935</v>
      </c>
      <c r="L15322" s="469">
        <f t="shared" si="1452"/>
        <v>-3.5240878282397858E-2</v>
      </c>
    </row>
    <row r="15323" spans="1:12">
      <c r="A15323" s="98" t="str">
        <f t="shared" si="1448"/>
        <v>D800-120</v>
      </c>
      <c r="B15323" s="98">
        <f t="shared" si="1445"/>
        <v>20</v>
      </c>
      <c r="C15323" s="98">
        <f t="shared" si="1446"/>
        <v>0</v>
      </c>
      <c r="D15323" s="98">
        <f t="shared" si="1449"/>
        <v>240</v>
      </c>
      <c r="E15323" s="98">
        <f t="shared" si="1450"/>
        <v>35</v>
      </c>
      <c r="F15323" s="397">
        <f>F15321+(E15323-E15321)*(F15324-F15321)/(E15324-E15321)</f>
        <v>4.527333333333333</v>
      </c>
      <c r="G15323" s="98">
        <v>15</v>
      </c>
      <c r="H15323" s="491">
        <f>H15321+(E15323-E15321)*(H15324-H15321)/(E15324-E15321)</f>
        <v>0.41012999999999999</v>
      </c>
      <c r="I15323" s="492">
        <f>I15321+(E15323-E15321)*(I15324-I15321)/(E15324-E15321)</f>
        <v>11.066666666666666</v>
      </c>
      <c r="J15323" s="397">
        <f>J15321+(E15323-E15321)*(J15324-J15321)/(E15324-E15321)</f>
        <v>0.36376666666666668</v>
      </c>
      <c r="K15323" s="469">
        <f t="shared" si="1451"/>
        <v>11.03877632295451</v>
      </c>
      <c r="L15323" s="469">
        <f t="shared" si="1452"/>
        <v>-2.7890343712156707E-2</v>
      </c>
    </row>
    <row r="15324" spans="1:12">
      <c r="A15324" s="480" t="str">
        <f t="shared" si="1448"/>
        <v>D800-120</v>
      </c>
      <c r="B15324" s="480">
        <f t="shared" si="1445"/>
        <v>20</v>
      </c>
      <c r="C15324" s="480">
        <f t="shared" si="1446"/>
        <v>0</v>
      </c>
      <c r="D15324" s="480">
        <f t="shared" si="1449"/>
        <v>240</v>
      </c>
      <c r="E15324" s="480">
        <f t="shared" si="1450"/>
        <v>36</v>
      </c>
      <c r="F15324" s="484">
        <v>4.5382999999999996</v>
      </c>
      <c r="G15324" s="480">
        <v>15</v>
      </c>
      <c r="H15324" s="482">
        <v>0.40960999999999997</v>
      </c>
      <c r="I15324" s="483">
        <v>11.1</v>
      </c>
      <c r="J15324" s="484">
        <v>0.3619</v>
      </c>
      <c r="K15324" s="469">
        <f t="shared" si="1451"/>
        <v>11.07956348721955</v>
      </c>
      <c r="L15324" s="469">
        <f t="shared" si="1452"/>
        <v>-2.0436512780449334E-2</v>
      </c>
    </row>
    <row r="15325" spans="1:12">
      <c r="A15325" s="98" t="str">
        <f t="shared" si="1448"/>
        <v>D800-120</v>
      </c>
      <c r="B15325" s="98">
        <f t="shared" si="1445"/>
        <v>20</v>
      </c>
      <c r="C15325" s="98">
        <f t="shared" si="1446"/>
        <v>0</v>
      </c>
      <c r="D15325" s="98">
        <f t="shared" si="1449"/>
        <v>240</v>
      </c>
      <c r="E15325" s="98">
        <f t="shared" si="1450"/>
        <v>37</v>
      </c>
      <c r="F15325" s="397">
        <f>F15324+(E15325-E15324)*(F15327-F15324)/(E15327-E15324)</f>
        <v>4.5492333333333335</v>
      </c>
      <c r="G15325" s="98">
        <v>15</v>
      </c>
      <c r="H15325" s="491">
        <f>H15324+(E15325-E15324)*(H15327-H15324)/(E15327-E15324)</f>
        <v>0.40909166666666663</v>
      </c>
      <c r="I15325" s="492">
        <f>I15324+(E15325-E15324)*(I15327-I15324)/(E15327-E15324)</f>
        <v>11.133333333333333</v>
      </c>
      <c r="J15325" s="397">
        <f>J15324+(E15325-E15324)*(J15327-J15324)/(E15327-E15324)</f>
        <v>0.36006666666666665</v>
      </c>
      <c r="K15325" s="469">
        <f t="shared" si="1451"/>
        <v>11.120327554948974</v>
      </c>
      <c r="L15325" s="469">
        <f t="shared" si="1452"/>
        <v>-1.3005778384359346E-2</v>
      </c>
    </row>
    <row r="15326" spans="1:12">
      <c r="A15326" s="98" t="str">
        <f t="shared" si="1448"/>
        <v>D800-120</v>
      </c>
      <c r="B15326" s="98">
        <f t="shared" si="1445"/>
        <v>20</v>
      </c>
      <c r="C15326" s="98">
        <f t="shared" si="1446"/>
        <v>0</v>
      </c>
      <c r="D15326" s="98">
        <f t="shared" si="1449"/>
        <v>240</v>
      </c>
      <c r="E15326" s="98">
        <f t="shared" si="1450"/>
        <v>38</v>
      </c>
      <c r="F15326" s="397">
        <f>F15324+(E15326-E15324)*(F15327-F15324)/(E15327-E15324)</f>
        <v>4.5601666666666665</v>
      </c>
      <c r="G15326" s="98">
        <v>15</v>
      </c>
      <c r="H15326" s="491">
        <f>H15324+(E15326-E15324)*(H15327-H15324)/(E15327-E15324)</f>
        <v>0.40857333333333334</v>
      </c>
      <c r="I15326" s="492">
        <f>I15324+(E15326-E15324)*(I15327-I15324)/(E15327-E15324)</f>
        <v>11.166666666666666</v>
      </c>
      <c r="J15326" s="397">
        <f>J15324+(E15326-E15324)*(J15327-J15324)/(E15327-E15324)</f>
        <v>0.35823333333333335</v>
      </c>
      <c r="K15326" s="469">
        <f t="shared" si="1451"/>
        <v>11.161195052703716</v>
      </c>
      <c r="L15326" s="469">
        <f t="shared" si="1452"/>
        <v>-5.4716139629498173E-3</v>
      </c>
    </row>
    <row r="15327" spans="1:12">
      <c r="A15327" s="480" t="str">
        <f t="shared" si="1448"/>
        <v>D800-120</v>
      </c>
      <c r="B15327" s="480">
        <f t="shared" si="1445"/>
        <v>20</v>
      </c>
      <c r="C15327" s="480">
        <f t="shared" si="1446"/>
        <v>0</v>
      </c>
      <c r="D15327" s="480">
        <f t="shared" si="1449"/>
        <v>240</v>
      </c>
      <c r="E15327" s="480">
        <f t="shared" si="1450"/>
        <v>39</v>
      </c>
      <c r="F15327" s="484">
        <v>4.5711000000000004</v>
      </c>
      <c r="G15327" s="480">
        <v>15</v>
      </c>
      <c r="H15327" s="482">
        <v>0.408055</v>
      </c>
      <c r="I15327" s="483">
        <v>11.2</v>
      </c>
      <c r="J15327" s="484">
        <v>0.35639999999999999</v>
      </c>
      <c r="K15327" s="469">
        <f t="shared" si="1451"/>
        <v>11.202166374630872</v>
      </c>
      <c r="L15327" s="469">
        <f t="shared" si="1452"/>
        <v>2.1663746308728804E-3</v>
      </c>
    </row>
    <row r="15328" spans="1:12">
      <c r="A15328" s="98" t="str">
        <f t="shared" si="1448"/>
        <v>D800-120</v>
      </c>
      <c r="B15328" s="98">
        <f t="shared" si="1445"/>
        <v>20</v>
      </c>
      <c r="C15328" s="98">
        <f t="shared" si="1446"/>
        <v>0</v>
      </c>
      <c r="D15328" s="98">
        <f t="shared" si="1449"/>
        <v>240</v>
      </c>
      <c r="E15328" s="98">
        <f t="shared" si="1450"/>
        <v>40</v>
      </c>
      <c r="F15328" s="397">
        <f>F15327+(E15328-E15327)*(F15330-F15327)/(E15330-E15327)</f>
        <v>4.5819333333333336</v>
      </c>
      <c r="G15328" s="98">
        <v>15</v>
      </c>
      <c r="H15328" s="491">
        <f>H15327+(E15328-E15327)*(H15330-H15327)/(E15330-E15327)</f>
        <v>0.40753800000000001</v>
      </c>
      <c r="I15328" s="492">
        <f>I15327+(E15328-E15327)*(I15330-I15327)/(E15330-E15327)</f>
        <v>11.233333333333333</v>
      </c>
      <c r="J15328" s="397">
        <f>J15327+(E15328-E15327)*(J15330-J15327)/(E15330-E15327)</f>
        <v>0.35453333333333331</v>
      </c>
      <c r="K15328" s="469">
        <f t="shared" si="1451"/>
        <v>11.242959756717983</v>
      </c>
      <c r="L15328" s="469">
        <f t="shared" si="1452"/>
        <v>9.6264233846508063E-3</v>
      </c>
    </row>
    <row r="15329" spans="1:12">
      <c r="A15329" s="98" t="str">
        <f t="shared" si="1448"/>
        <v>D800-120</v>
      </c>
      <c r="B15329" s="98">
        <f t="shared" si="1445"/>
        <v>20</v>
      </c>
      <c r="C15329" s="98">
        <f t="shared" si="1446"/>
        <v>0</v>
      </c>
      <c r="D15329" s="98">
        <f t="shared" si="1449"/>
        <v>240</v>
      </c>
      <c r="E15329" s="98">
        <f t="shared" si="1450"/>
        <v>41</v>
      </c>
      <c r="F15329" s="397">
        <f>F15327+(E15329-E15327)*(F15330-F15327)/(E15330-E15327)</f>
        <v>4.5927666666666669</v>
      </c>
      <c r="G15329" s="98">
        <v>15</v>
      </c>
      <c r="H15329" s="491">
        <f>H15327+(E15329-E15327)*(H15330-H15327)/(E15330-E15327)</f>
        <v>0.40702099999999997</v>
      </c>
      <c r="I15329" s="492">
        <f>I15327+(E15329-E15327)*(I15330-I15327)/(E15330-E15327)</f>
        <v>11.266666666666667</v>
      </c>
      <c r="J15329" s="397">
        <f>J15327+(E15329-E15327)*(J15330-J15327)/(E15330-E15327)</f>
        <v>0.35266666666666668</v>
      </c>
      <c r="K15329" s="469">
        <f t="shared" si="1451"/>
        <v>11.283856770698975</v>
      </c>
      <c r="L15329" s="469">
        <f t="shared" si="1452"/>
        <v>1.7190104032307474E-2</v>
      </c>
    </row>
    <row r="15330" spans="1:12">
      <c r="A15330" s="480" t="str">
        <f t="shared" si="1448"/>
        <v>D800-120</v>
      </c>
      <c r="B15330" s="480">
        <f t="shared" si="1445"/>
        <v>20</v>
      </c>
      <c r="C15330" s="480">
        <f t="shared" si="1446"/>
        <v>0</v>
      </c>
      <c r="D15330" s="480">
        <f t="shared" si="1449"/>
        <v>240</v>
      </c>
      <c r="E15330" s="480">
        <f t="shared" si="1450"/>
        <v>42</v>
      </c>
      <c r="F15330" s="484">
        <v>4.6036000000000001</v>
      </c>
      <c r="G15330" s="480">
        <v>15</v>
      </c>
      <c r="H15330" s="482">
        <v>0.40650399999999998</v>
      </c>
      <c r="I15330" s="483">
        <v>11.3</v>
      </c>
      <c r="J15330" s="484">
        <v>0.3508</v>
      </c>
      <c r="K15330" s="469">
        <f t="shared" si="1451"/>
        <v>11.324857811977251</v>
      </c>
      <c r="L15330" s="469">
        <f t="shared" si="1452"/>
        <v>2.4857811977250677E-2</v>
      </c>
    </row>
    <row r="15331" spans="1:12">
      <c r="A15331" s="98" t="str">
        <f t="shared" si="1448"/>
        <v>D800-120</v>
      </c>
      <c r="B15331" s="98">
        <f t="shared" si="1445"/>
        <v>20</v>
      </c>
      <c r="C15331" s="98">
        <f t="shared" si="1446"/>
        <v>0</v>
      </c>
      <c r="D15331" s="98">
        <f t="shared" si="1449"/>
        <v>240</v>
      </c>
      <c r="E15331" s="98">
        <f t="shared" si="1450"/>
        <v>43</v>
      </c>
      <c r="F15331" s="397">
        <f>F15330+(E15331-E15330)*(F15333-F15330)/(E15333-E15330)</f>
        <v>4.6143666666666672</v>
      </c>
      <c r="G15331" s="98">
        <v>15</v>
      </c>
      <c r="H15331" s="491">
        <f>H15330+(E15331-E15330)*(H15333-H15330)/(E15333-E15330)</f>
        <v>0.40598799999999996</v>
      </c>
      <c r="I15331" s="492">
        <f>I15330+(E15331-E15330)*(I15333-I15330)/(E15333-E15330)</f>
        <v>11.333333333333334</v>
      </c>
      <c r="J15331" s="397">
        <f>J15330+(E15331-E15330)*(J15333-J15330)/(E15333-E15330)</f>
        <v>0.34893333333333332</v>
      </c>
      <c r="K15331" s="469">
        <f t="shared" si="1451"/>
        <v>11.365771073693478</v>
      </c>
      <c r="L15331" s="469">
        <f t="shared" si="1452"/>
        <v>3.2437740360144574E-2</v>
      </c>
    </row>
    <row r="15332" spans="1:12">
      <c r="A15332" s="98" t="str">
        <f t="shared" si="1448"/>
        <v>D800-120</v>
      </c>
      <c r="B15332" s="98">
        <f t="shared" si="1445"/>
        <v>20</v>
      </c>
      <c r="C15332" s="98">
        <f t="shared" si="1446"/>
        <v>0</v>
      </c>
      <c r="D15332" s="98">
        <f t="shared" si="1449"/>
        <v>240</v>
      </c>
      <c r="E15332" s="98">
        <f t="shared" si="1450"/>
        <v>44</v>
      </c>
      <c r="F15332" s="397">
        <f>F15330+(E15332-E15330)*(F15333-F15330)/(E15333-E15330)</f>
        <v>4.6251333333333333</v>
      </c>
      <c r="G15332" s="98">
        <v>15</v>
      </c>
      <c r="H15332" s="491">
        <f>H15330+(E15332-E15330)*(H15333-H15330)/(E15333-E15330)</f>
        <v>0.405472</v>
      </c>
      <c r="I15332" s="492">
        <f>I15330+(E15332-E15330)*(I15333-I15330)/(E15333-E15330)</f>
        <v>11.366666666666667</v>
      </c>
      <c r="J15332" s="397">
        <f>J15330+(E15332-E15330)*(J15333-J15330)/(E15333-E15330)</f>
        <v>0.34706666666666669</v>
      </c>
      <c r="K15332" s="469">
        <f t="shared" si="1451"/>
        <v>11.406788467103359</v>
      </c>
      <c r="L15332" s="469">
        <f t="shared" si="1452"/>
        <v>4.0121800436692112E-2</v>
      </c>
    </row>
    <row r="15333" spans="1:12">
      <c r="A15333" s="480" t="str">
        <f t="shared" si="1448"/>
        <v>D800-120</v>
      </c>
      <c r="B15333" s="480">
        <f t="shared" si="1445"/>
        <v>20</v>
      </c>
      <c r="C15333" s="480">
        <f t="shared" si="1446"/>
        <v>0</v>
      </c>
      <c r="D15333" s="480">
        <f t="shared" ref="D15333:D15364" si="1453">D15332</f>
        <v>240</v>
      </c>
      <c r="E15333" s="480">
        <f t="shared" si="1450"/>
        <v>45</v>
      </c>
      <c r="F15333" s="484">
        <v>4.6359000000000004</v>
      </c>
      <c r="G15333" s="480">
        <v>15</v>
      </c>
      <c r="H15333" s="482">
        <v>0.40495599999999998</v>
      </c>
      <c r="I15333" s="483">
        <v>11.4</v>
      </c>
      <c r="J15333" s="484">
        <v>0.34520000000000001</v>
      </c>
      <c r="K15333" s="469">
        <f t="shared" si="1451"/>
        <v>11.447910390264623</v>
      </c>
      <c r="L15333" s="469">
        <f t="shared" si="1452"/>
        <v>4.7910390264622293E-2</v>
      </c>
    </row>
    <row r="15334" spans="1:12">
      <c r="A15334" s="98" t="str">
        <f t="shared" si="1448"/>
        <v>D800-120</v>
      </c>
      <c r="B15334" s="98">
        <f t="shared" si="1445"/>
        <v>20</v>
      </c>
      <c r="C15334" s="98">
        <f t="shared" si="1446"/>
        <v>0</v>
      </c>
      <c r="D15334" s="98">
        <f t="shared" si="1453"/>
        <v>240</v>
      </c>
      <c r="E15334" s="98">
        <f t="shared" si="1450"/>
        <v>46</v>
      </c>
      <c r="F15334" s="397">
        <f>F15333+(E15334-E15333)*(F15336-F15333)/(E15336-E15333)</f>
        <v>4.6466000000000003</v>
      </c>
      <c r="G15334" s="98">
        <v>15</v>
      </c>
      <c r="H15334" s="491">
        <f>H15333+(E15334-E15333)*(H15336-H15333)/(E15336-E15333)</f>
        <v>0.40444099999999999</v>
      </c>
      <c r="I15334" s="492">
        <f>I15333+(E15334-E15333)*(I15336-I15333)/(E15336-E15333)</f>
        <v>11.466666666666667</v>
      </c>
      <c r="J15334" s="397">
        <f>J15333+(E15334-E15333)*(J15336-J15333)/(E15336-E15333)</f>
        <v>0.34336666666666665</v>
      </c>
      <c r="K15334" s="469">
        <f t="shared" si="1451"/>
        <v>11.488943999248345</v>
      </c>
      <c r="L15334" s="469">
        <f t="shared" si="1452"/>
        <v>2.2277332581678522E-2</v>
      </c>
    </row>
    <row r="15335" spans="1:12">
      <c r="A15335" s="98" t="str">
        <f t="shared" si="1448"/>
        <v>D800-120</v>
      </c>
      <c r="B15335" s="98">
        <f t="shared" si="1445"/>
        <v>20</v>
      </c>
      <c r="C15335" s="98">
        <f t="shared" si="1446"/>
        <v>0</v>
      </c>
      <c r="D15335" s="98">
        <f t="shared" si="1453"/>
        <v>240</v>
      </c>
      <c r="E15335" s="98">
        <f t="shared" si="1450"/>
        <v>47</v>
      </c>
      <c r="F15335" s="397">
        <f>F15333+(E15335-E15333)*(F15336-F15333)/(E15336-E15333)</f>
        <v>4.6573000000000002</v>
      </c>
      <c r="G15335" s="98">
        <v>15</v>
      </c>
      <c r="H15335" s="491">
        <f>H15333+(E15335-E15333)*(H15336-H15333)/(E15336-E15333)</f>
        <v>0.40392600000000001</v>
      </c>
      <c r="I15335" s="492">
        <f>I15333+(E15335-E15333)*(I15336-I15333)/(E15336-E15333)</f>
        <v>11.533333333333333</v>
      </c>
      <c r="J15335" s="397">
        <f>J15333+(E15335-E15333)*(J15336-J15333)/(E15336-E15333)</f>
        <v>0.34153333333333336</v>
      </c>
      <c r="K15335" s="469">
        <f t="shared" si="1451"/>
        <v>11.530082242787046</v>
      </c>
      <c r="L15335" s="469">
        <f t="shared" si="1452"/>
        <v>-3.2510905462874717E-3</v>
      </c>
    </row>
    <row r="15336" spans="1:12">
      <c r="A15336" s="480" t="str">
        <f t="shared" si="1448"/>
        <v>D800-120</v>
      </c>
      <c r="B15336" s="480">
        <f t="shared" si="1445"/>
        <v>20</v>
      </c>
      <c r="C15336" s="480">
        <f t="shared" si="1446"/>
        <v>0</v>
      </c>
      <c r="D15336" s="480">
        <f t="shared" si="1453"/>
        <v>240</v>
      </c>
      <c r="E15336" s="480">
        <f t="shared" si="1450"/>
        <v>48</v>
      </c>
      <c r="F15336" s="484">
        <v>4.6680000000000001</v>
      </c>
      <c r="G15336" s="480">
        <v>15</v>
      </c>
      <c r="H15336" s="482">
        <v>0.40341100000000002</v>
      </c>
      <c r="I15336" s="483">
        <v>11.6</v>
      </c>
      <c r="J15336" s="484">
        <v>0.3397</v>
      </c>
      <c r="K15336" s="469">
        <f t="shared" si="1451"/>
        <v>11.571325521614433</v>
      </c>
      <c r="L15336" s="469">
        <f t="shared" si="1452"/>
        <v>-2.867447838556636E-2</v>
      </c>
    </row>
    <row r="15337" spans="1:12">
      <c r="A15337" s="98" t="str">
        <f t="shared" si="1448"/>
        <v>D800-120</v>
      </c>
      <c r="B15337" s="98">
        <f t="shared" si="1445"/>
        <v>20</v>
      </c>
      <c r="C15337" s="98">
        <f t="shared" si="1446"/>
        <v>0</v>
      </c>
      <c r="D15337" s="98">
        <f t="shared" si="1453"/>
        <v>240</v>
      </c>
      <c r="E15337" s="98">
        <f t="shared" si="1450"/>
        <v>49</v>
      </c>
      <c r="F15337" s="397">
        <f>F15336+(E15337-E15336)*(F15339-F15336)/(E15339-E15336)</f>
        <v>4.6786333333333339</v>
      </c>
      <c r="G15337" s="98">
        <v>15</v>
      </c>
      <c r="H15337" s="491">
        <f>H15336+(E15337-E15336)*(H15339-H15336)/(E15339-E15336)</f>
        <v>0.40289666666666668</v>
      </c>
      <c r="I15337" s="492">
        <f>I15336+(E15337-E15336)*(I15339-I15336)/(E15339-E15336)</f>
        <v>11.633333333333333</v>
      </c>
      <c r="J15337" s="397">
        <f>J15336+(E15337-E15336)*(J15339-J15336)/(E15339-E15336)</f>
        <v>0.33783333333333332</v>
      </c>
      <c r="K15337" s="469">
        <f t="shared" si="1451"/>
        <v>11.612489554807272</v>
      </c>
      <c r="L15337" s="469">
        <f t="shared" si="1452"/>
        <v>-2.0843778526060674E-2</v>
      </c>
    </row>
    <row r="15338" spans="1:12">
      <c r="A15338" s="98" t="str">
        <f t="shared" si="1448"/>
        <v>D800-120</v>
      </c>
      <c r="B15338" s="98">
        <f t="shared" ref="B15338:B15401" si="1454">INT(D15338/12)</f>
        <v>20</v>
      </c>
      <c r="C15338" s="98">
        <f t="shared" ref="C15338:C15401" si="1455">D15338-B15338*12</f>
        <v>0</v>
      </c>
      <c r="D15338" s="98">
        <f t="shared" si="1453"/>
        <v>240</v>
      </c>
      <c r="E15338" s="98">
        <f t="shared" si="1450"/>
        <v>50</v>
      </c>
      <c r="F15338" s="397">
        <f>F15336+(E15338-E15336)*(F15339-F15336)/(E15339-E15336)</f>
        <v>4.6892666666666667</v>
      </c>
      <c r="G15338" s="98">
        <v>15</v>
      </c>
      <c r="H15338" s="491">
        <f>H15336+(E15338-E15336)*(H15339-H15336)/(E15339-E15336)</f>
        <v>0.40238233333333334</v>
      </c>
      <c r="I15338" s="492">
        <f>I15336+(E15338-E15336)*(I15339-I15336)/(E15339-E15336)</f>
        <v>11.666666666666666</v>
      </c>
      <c r="J15338" s="397">
        <f>J15336+(E15338-E15336)*(J15339-J15336)/(E15339-E15336)</f>
        <v>0.33596666666666669</v>
      </c>
      <c r="K15338" s="469">
        <f t="shared" si="1451"/>
        <v>11.65375882141943</v>
      </c>
      <c r="L15338" s="469">
        <f t="shared" si="1452"/>
        <v>-1.2907845247235983E-2</v>
      </c>
    </row>
    <row r="15339" spans="1:12">
      <c r="A15339" s="480" t="str">
        <f t="shared" si="1448"/>
        <v>D800-120</v>
      </c>
      <c r="B15339" s="480">
        <f t="shared" si="1454"/>
        <v>20</v>
      </c>
      <c r="C15339" s="480">
        <f t="shared" si="1455"/>
        <v>0</v>
      </c>
      <c r="D15339" s="480">
        <f t="shared" si="1453"/>
        <v>240</v>
      </c>
      <c r="E15339" s="480">
        <f t="shared" si="1450"/>
        <v>51</v>
      </c>
      <c r="F15339" s="484">
        <v>4.6999000000000004</v>
      </c>
      <c r="G15339" s="480">
        <v>15</v>
      </c>
      <c r="H15339" s="482">
        <v>0.401868</v>
      </c>
      <c r="I15339" s="483">
        <v>11.7</v>
      </c>
      <c r="J15339" s="484">
        <v>0.33410000000000001</v>
      </c>
      <c r="K15339" s="469">
        <f t="shared" si="1451"/>
        <v>11.695133725501908</v>
      </c>
      <c r="L15339" s="469">
        <f t="shared" si="1452"/>
        <v>-4.8662744980916273E-3</v>
      </c>
    </row>
    <row r="15340" spans="1:12">
      <c r="A15340" s="98" t="str">
        <f t="shared" si="1448"/>
        <v>D800-120</v>
      </c>
      <c r="B15340" s="98">
        <f t="shared" si="1454"/>
        <v>20</v>
      </c>
      <c r="C15340" s="98">
        <f t="shared" si="1455"/>
        <v>0</v>
      </c>
      <c r="D15340" s="98">
        <f t="shared" si="1453"/>
        <v>240</v>
      </c>
      <c r="E15340" s="98">
        <f t="shared" si="1450"/>
        <v>52</v>
      </c>
      <c r="F15340" s="397">
        <f>F15339+(E15340-E15339)*(F15342-F15339)/(E15342-E15339)</f>
        <v>4.7104333333333335</v>
      </c>
      <c r="G15340" s="98">
        <v>15</v>
      </c>
      <c r="H15340" s="491">
        <f>H15339+(E15340-E15339)*(H15342-H15339)/(E15342-E15339)</f>
        <v>0.40135433333333331</v>
      </c>
      <c r="I15340" s="492">
        <f>I15339+(E15340-E15339)*(I15342-I15339)/(E15342-E15339)</f>
        <v>11.733333333333333</v>
      </c>
      <c r="J15340" s="397">
        <f>J15339+(E15340-E15339)*(J15342-J15339)/(E15342-E15339)</f>
        <v>0.33223333333333332</v>
      </c>
      <c r="K15340" s="469">
        <f t="shared" si="1451"/>
        <v>11.736346021761321</v>
      </c>
      <c r="L15340" s="469">
        <f t="shared" si="1452"/>
        <v>3.0126884279884081E-3</v>
      </c>
    </row>
    <row r="15341" spans="1:12">
      <c r="A15341" s="98" t="str">
        <f t="shared" si="1448"/>
        <v>D800-120</v>
      </c>
      <c r="B15341" s="98">
        <f t="shared" si="1454"/>
        <v>20</v>
      </c>
      <c r="C15341" s="98">
        <f t="shared" si="1455"/>
        <v>0</v>
      </c>
      <c r="D15341" s="98">
        <f t="shared" si="1453"/>
        <v>240</v>
      </c>
      <c r="E15341" s="98">
        <f t="shared" si="1450"/>
        <v>53</v>
      </c>
      <c r="F15341" s="397">
        <f>F15339+(E15341-E15339)*(F15342-F15339)/(E15342-E15339)</f>
        <v>4.7209666666666665</v>
      </c>
      <c r="G15341" s="98">
        <v>15</v>
      </c>
      <c r="H15341" s="491">
        <f>H15339+(E15341-E15339)*(H15342-H15339)/(E15342-E15339)</f>
        <v>0.40084066666666668</v>
      </c>
      <c r="I15341" s="492">
        <f>I15339+(E15341-E15339)*(I15342-I15339)/(E15342-E15339)</f>
        <v>11.766666666666667</v>
      </c>
      <c r="J15341" s="397">
        <f>J15339+(E15341-E15339)*(J15342-J15339)/(E15342-E15339)</f>
        <v>0.3303666666666667</v>
      </c>
      <c r="K15341" s="469">
        <f t="shared" si="1451"/>
        <v>11.777663942946573</v>
      </c>
      <c r="L15341" s="469">
        <f t="shared" si="1452"/>
        <v>1.0997276279905321E-2</v>
      </c>
    </row>
    <row r="15342" spans="1:12">
      <c r="A15342" s="480" t="str">
        <f t="shared" si="1448"/>
        <v>D800-120</v>
      </c>
      <c r="B15342" s="480">
        <f t="shared" si="1454"/>
        <v>20</v>
      </c>
      <c r="C15342" s="480">
        <f t="shared" si="1455"/>
        <v>0</v>
      </c>
      <c r="D15342" s="480">
        <f t="shared" si="1453"/>
        <v>240</v>
      </c>
      <c r="E15342" s="480">
        <f t="shared" si="1450"/>
        <v>54</v>
      </c>
      <c r="F15342" s="484">
        <v>4.7314999999999996</v>
      </c>
      <c r="G15342" s="480">
        <v>15</v>
      </c>
      <c r="H15342" s="482">
        <v>0.40032699999999999</v>
      </c>
      <c r="I15342" s="483">
        <v>11.8</v>
      </c>
      <c r="J15342" s="484">
        <v>0.32850000000000001</v>
      </c>
      <c r="K15342" s="469">
        <f t="shared" si="1451"/>
        <v>11.819087895645309</v>
      </c>
      <c r="L15342" s="469">
        <f t="shared" si="1452"/>
        <v>1.9087895645307995E-2</v>
      </c>
    </row>
    <row r="15343" spans="1:12">
      <c r="A15343" s="98" t="str">
        <f t="shared" si="1448"/>
        <v>D800-120</v>
      </c>
      <c r="B15343" s="98">
        <f t="shared" si="1454"/>
        <v>20</v>
      </c>
      <c r="C15343" s="98">
        <f t="shared" si="1455"/>
        <v>0</v>
      </c>
      <c r="D15343" s="98">
        <f t="shared" si="1453"/>
        <v>240</v>
      </c>
      <c r="E15343" s="98">
        <f t="shared" si="1450"/>
        <v>55</v>
      </c>
      <c r="F15343" s="397">
        <f>F15342+(E15343-E15342)*(F15345-F15342)/(E15345-E15342)</f>
        <v>4.7419666666666664</v>
      </c>
      <c r="G15343" s="98">
        <v>15</v>
      </c>
      <c r="H15343" s="491">
        <f>H15342+(E15343-E15342)*(H15345-H15342)/(E15345-E15342)</f>
        <v>0.399814</v>
      </c>
      <c r="I15343" s="492">
        <f>I15342+(E15343-E15342)*(I15345-I15342)/(E15345-E15342)</f>
        <v>11.833333333333334</v>
      </c>
      <c r="J15343" s="397">
        <f>J15342+(E15343-E15342)*(J15345-J15342)/(E15345-E15342)</f>
        <v>0.32666666666666666</v>
      </c>
      <c r="K15343" s="469">
        <f t="shared" si="1451"/>
        <v>11.860431767438525</v>
      </c>
      <c r="L15343" s="469">
        <f t="shared" si="1452"/>
        <v>2.7098434105191416E-2</v>
      </c>
    </row>
    <row r="15344" spans="1:12">
      <c r="A15344" s="98" t="str">
        <f t="shared" si="1448"/>
        <v>D800-120</v>
      </c>
      <c r="B15344" s="98">
        <f t="shared" si="1454"/>
        <v>20</v>
      </c>
      <c r="C15344" s="98">
        <f t="shared" si="1455"/>
        <v>0</v>
      </c>
      <c r="D15344" s="98">
        <f t="shared" si="1453"/>
        <v>240</v>
      </c>
      <c r="E15344" s="98">
        <f t="shared" si="1450"/>
        <v>56</v>
      </c>
      <c r="F15344" s="397">
        <f>F15342+(E15344-E15342)*(F15345-F15342)/(E15345-E15342)</f>
        <v>4.7524333333333333</v>
      </c>
      <c r="G15344" s="98">
        <v>15</v>
      </c>
      <c r="H15344" s="491">
        <f>H15342+(E15344-E15342)*(H15345-H15342)/(E15345-E15342)</f>
        <v>0.39930099999999996</v>
      </c>
      <c r="I15344" s="492">
        <f>I15342+(E15344-E15342)*(I15345-I15342)/(E15345-E15342)</f>
        <v>11.866666666666667</v>
      </c>
      <c r="J15344" s="397">
        <f>J15342+(E15344-E15342)*(J15345-J15342)/(E15345-E15342)</f>
        <v>0.32483333333333336</v>
      </c>
      <c r="K15344" s="469">
        <f t="shared" si="1451"/>
        <v>11.901881871904488</v>
      </c>
      <c r="L15344" s="469">
        <f t="shared" si="1452"/>
        <v>3.5215205237820513E-2</v>
      </c>
    </row>
    <row r="15345" spans="1:12">
      <c r="A15345" s="480" t="str">
        <f t="shared" si="1448"/>
        <v>D800-120</v>
      </c>
      <c r="B15345" s="480">
        <f t="shared" si="1454"/>
        <v>20</v>
      </c>
      <c r="C15345" s="480">
        <f t="shared" si="1455"/>
        <v>0</v>
      </c>
      <c r="D15345" s="480">
        <f t="shared" si="1453"/>
        <v>240</v>
      </c>
      <c r="E15345" s="480">
        <f t="shared" si="1450"/>
        <v>57</v>
      </c>
      <c r="F15345" s="484">
        <v>4.7629000000000001</v>
      </c>
      <c r="G15345" s="480">
        <v>15</v>
      </c>
      <c r="H15345" s="482">
        <v>0.39878799999999998</v>
      </c>
      <c r="I15345" s="483">
        <v>11.9</v>
      </c>
      <c r="J15345" s="484">
        <v>0.32300000000000001</v>
      </c>
      <c r="K15345" s="469">
        <f t="shared" si="1451"/>
        <v>11.943438619015618</v>
      </c>
      <c r="L15345" s="469">
        <f t="shared" si="1452"/>
        <v>4.3438619015617519E-2</v>
      </c>
    </row>
    <row r="15346" spans="1:12">
      <c r="A15346" s="98" t="str">
        <f t="shared" si="1448"/>
        <v>D800-120</v>
      </c>
      <c r="B15346" s="98">
        <f t="shared" si="1454"/>
        <v>20</v>
      </c>
      <c r="C15346" s="98">
        <f t="shared" si="1455"/>
        <v>0</v>
      </c>
      <c r="D15346" s="98">
        <f t="shared" si="1453"/>
        <v>240</v>
      </c>
      <c r="E15346" s="98">
        <f t="shared" si="1450"/>
        <v>58</v>
      </c>
      <c r="F15346" s="397">
        <f>F15345+(E15346-E15345)*(F15348-F15345)/(E15348-E15345)</f>
        <v>4.7733333333333334</v>
      </c>
      <c r="G15346" s="98">
        <v>15</v>
      </c>
      <c r="H15346" s="491">
        <f>H15345+(E15346-E15345)*(H15348-H15345)/(E15348-E15345)</f>
        <v>0.39827533333333331</v>
      </c>
      <c r="I15346" s="492">
        <f>I15345+(E15346-E15345)*(I15348-I15345)/(E15348-E15345)</f>
        <v>11.966666666666667</v>
      </c>
      <c r="J15346" s="397">
        <f>J15345+(E15346-E15345)*(J15348-J15345)/(E15348-E15345)</f>
        <v>0.32113333333333333</v>
      </c>
      <c r="K15346" s="469">
        <f t="shared" si="1451"/>
        <v>11.98500869582684</v>
      </c>
      <c r="L15346" s="469">
        <f t="shared" si="1452"/>
        <v>1.8342029160173468E-2</v>
      </c>
    </row>
    <row r="15347" spans="1:12">
      <c r="A15347" s="98" t="str">
        <f t="shared" si="1448"/>
        <v>D800-120</v>
      </c>
      <c r="B15347" s="98">
        <f t="shared" si="1454"/>
        <v>20</v>
      </c>
      <c r="C15347" s="98">
        <f t="shared" si="1455"/>
        <v>0</v>
      </c>
      <c r="D15347" s="98">
        <f t="shared" si="1453"/>
        <v>240</v>
      </c>
      <c r="E15347" s="98">
        <f t="shared" si="1450"/>
        <v>59</v>
      </c>
      <c r="F15347" s="397">
        <f>F15345+(E15347-E15345)*(F15348-F15345)/(E15348-E15345)</f>
        <v>4.7837666666666667</v>
      </c>
      <c r="G15347" s="98">
        <v>15</v>
      </c>
      <c r="H15347" s="491">
        <f>H15345+(E15347-E15345)*(H15348-H15345)/(E15348-E15345)</f>
        <v>0.39776266666666665</v>
      </c>
      <c r="I15347" s="492">
        <f>I15345+(E15347-E15345)*(I15348-I15345)/(E15348-E15345)</f>
        <v>12.033333333333333</v>
      </c>
      <c r="J15347" s="397">
        <f>J15345+(E15347-E15345)*(J15348-J15345)/(E15348-E15345)</f>
        <v>0.3192666666666667</v>
      </c>
      <c r="K15347" s="469">
        <f t="shared" si="1451"/>
        <v>12.02668592996829</v>
      </c>
      <c r="L15347" s="469">
        <f t="shared" si="1452"/>
        <v>-6.6474033650436581E-3</v>
      </c>
    </row>
    <row r="15348" spans="1:12">
      <c r="A15348" s="480" t="str">
        <f t="shared" si="1448"/>
        <v>D800-120</v>
      </c>
      <c r="B15348" s="480">
        <f t="shared" si="1454"/>
        <v>20</v>
      </c>
      <c r="C15348" s="480">
        <f t="shared" si="1455"/>
        <v>0</v>
      </c>
      <c r="D15348" s="480">
        <f t="shared" si="1453"/>
        <v>240</v>
      </c>
      <c r="E15348" s="480">
        <f t="shared" si="1450"/>
        <v>60</v>
      </c>
      <c r="F15348" s="484">
        <v>4.7942</v>
      </c>
      <c r="G15348" s="480">
        <v>15</v>
      </c>
      <c r="H15348" s="482">
        <v>0.39724999999999999</v>
      </c>
      <c r="I15348" s="483">
        <v>12.1</v>
      </c>
      <c r="J15348" s="484">
        <v>0.31740000000000002</v>
      </c>
      <c r="K15348" s="469">
        <f t="shared" si="1451"/>
        <v>12.068470736312147</v>
      </c>
      <c r="L15348" s="469">
        <f t="shared" si="1452"/>
        <v>-3.1529263687852804E-2</v>
      </c>
    </row>
    <row r="15349" spans="1:12">
      <c r="A15349" s="98" t="str">
        <f t="shared" si="1448"/>
        <v>D800-120</v>
      </c>
      <c r="B15349" s="98">
        <f t="shared" si="1454"/>
        <v>20</v>
      </c>
      <c r="C15349" s="98">
        <f t="shared" si="1455"/>
        <v>0</v>
      </c>
      <c r="D15349" s="98">
        <f t="shared" si="1453"/>
        <v>240</v>
      </c>
      <c r="E15349" s="98">
        <f t="shared" si="1450"/>
        <v>61</v>
      </c>
      <c r="F15349" s="397">
        <f>F15348+(E15349-E15348)*(F15351-F15348)/(E15351-E15348)</f>
        <v>4.8045333333333335</v>
      </c>
      <c r="G15349" s="98">
        <v>15</v>
      </c>
      <c r="H15349" s="491">
        <f>H15348+(E15349-E15348)*(H15351-H15348)/(E15351-E15348)</f>
        <v>0.39673733333333333</v>
      </c>
      <c r="I15349" s="492">
        <f>I15348+(E15349-E15348)*(I15351-I15348)/(E15351-E15348)</f>
        <v>12.133333333333333</v>
      </c>
      <c r="J15349" s="397">
        <f>J15348+(E15349-E15348)*(J15351-J15348)/(E15351-E15348)</f>
        <v>0.31553333333333333</v>
      </c>
      <c r="K15349" s="469">
        <f t="shared" si="1451"/>
        <v>12.110111475938741</v>
      </c>
      <c r="L15349" s="469">
        <f t="shared" si="1452"/>
        <v>-2.3221857394592149E-2</v>
      </c>
    </row>
    <row r="15350" spans="1:12">
      <c r="A15350" s="98" t="str">
        <f t="shared" si="1448"/>
        <v>D800-120</v>
      </c>
      <c r="B15350" s="98">
        <f t="shared" si="1454"/>
        <v>20</v>
      </c>
      <c r="C15350" s="98">
        <f t="shared" si="1455"/>
        <v>0</v>
      </c>
      <c r="D15350" s="98">
        <f t="shared" si="1453"/>
        <v>240</v>
      </c>
      <c r="E15350" s="98">
        <f t="shared" si="1450"/>
        <v>62</v>
      </c>
      <c r="F15350" s="397">
        <f>F15348+(E15350-E15348)*(F15351-F15348)/(E15351-E15348)</f>
        <v>4.8148666666666662</v>
      </c>
      <c r="G15350" s="98">
        <v>15</v>
      </c>
      <c r="H15350" s="491">
        <f>H15348+(E15350-E15348)*(H15351-H15348)/(E15351-E15348)</f>
        <v>0.39622466666666667</v>
      </c>
      <c r="I15350" s="492">
        <f>I15348+(E15350-E15348)*(I15351-I15348)/(E15351-E15348)</f>
        <v>12.166666666666666</v>
      </c>
      <c r="J15350" s="397">
        <f>J15348+(E15350-E15348)*(J15351-J15348)/(E15351-E15348)</f>
        <v>0.3136666666666667</v>
      </c>
      <c r="K15350" s="469">
        <f t="shared" si="1451"/>
        <v>12.151859971699556</v>
      </c>
      <c r="L15350" s="469">
        <f t="shared" si="1452"/>
        <v>-1.4806694967109735E-2</v>
      </c>
    </row>
    <row r="15351" spans="1:12">
      <c r="A15351" s="480" t="str">
        <f t="shared" si="1448"/>
        <v>D800-120</v>
      </c>
      <c r="B15351" s="480">
        <f t="shared" si="1454"/>
        <v>20</v>
      </c>
      <c r="C15351" s="480">
        <f t="shared" si="1455"/>
        <v>0</v>
      </c>
      <c r="D15351" s="480">
        <f t="shared" si="1453"/>
        <v>240</v>
      </c>
      <c r="E15351" s="480">
        <f t="shared" si="1450"/>
        <v>63</v>
      </c>
      <c r="F15351" s="484">
        <v>4.8251999999999997</v>
      </c>
      <c r="G15351" s="480">
        <v>15</v>
      </c>
      <c r="H15351" s="482">
        <v>0.39571200000000001</v>
      </c>
      <c r="I15351" s="483">
        <v>12.2</v>
      </c>
      <c r="J15351" s="484">
        <v>0.31180000000000002</v>
      </c>
      <c r="K15351" s="469">
        <f t="shared" si="1451"/>
        <v>12.193716642406597</v>
      </c>
      <c r="L15351" s="469">
        <f t="shared" si="1452"/>
        <v>-6.2833575934018171E-3</v>
      </c>
    </row>
    <row r="15352" spans="1:12">
      <c r="A15352" s="98" t="str">
        <f t="shared" si="1448"/>
        <v>D800-120</v>
      </c>
      <c r="B15352" s="98">
        <f t="shared" si="1454"/>
        <v>20</v>
      </c>
      <c r="C15352" s="98">
        <f t="shared" si="1455"/>
        <v>0</v>
      </c>
      <c r="D15352" s="98">
        <f t="shared" si="1453"/>
        <v>240</v>
      </c>
      <c r="E15352" s="98">
        <f t="shared" si="1450"/>
        <v>64</v>
      </c>
      <c r="F15352" s="397">
        <f>F15351+(E15352-E15351)*(F15354-F15351)/(E15354-E15351)</f>
        <v>4.8354666666666661</v>
      </c>
      <c r="G15352" s="98">
        <v>15</v>
      </c>
      <c r="H15352" s="491">
        <f>H15351+(E15352-E15351)*(H15354-H15351)/(E15354-E15351)</f>
        <v>0.39519933333333335</v>
      </c>
      <c r="I15352" s="492">
        <f>I15351+(E15352-E15351)*(I15354-I15351)/(E15354-E15351)</f>
        <v>12.233333333333333</v>
      </c>
      <c r="J15352" s="397">
        <f>J15351+(E15352-E15351)*(J15354-J15351)/(E15354-E15351)</f>
        <v>0.30996666666666667</v>
      </c>
      <c r="K15352" s="469">
        <f t="shared" si="1451"/>
        <v>12.235513217802323</v>
      </c>
      <c r="L15352" s="469">
        <f t="shared" si="1452"/>
        <v>2.1798844689904229E-3</v>
      </c>
    </row>
    <row r="15353" spans="1:12">
      <c r="A15353" s="98" t="str">
        <f t="shared" si="1448"/>
        <v>D800-120</v>
      </c>
      <c r="B15353" s="98">
        <f t="shared" si="1454"/>
        <v>20</v>
      </c>
      <c r="C15353" s="98">
        <f t="shared" si="1455"/>
        <v>0</v>
      </c>
      <c r="D15353" s="98">
        <f t="shared" si="1453"/>
        <v>240</v>
      </c>
      <c r="E15353" s="98">
        <f t="shared" si="1450"/>
        <v>65</v>
      </c>
      <c r="F15353" s="397">
        <f>F15351+(E15353-E15351)*(F15354-F15351)/(E15354-E15351)</f>
        <v>4.8457333333333334</v>
      </c>
      <c r="G15353" s="98">
        <v>15</v>
      </c>
      <c r="H15353" s="491">
        <f>H15351+(E15353-E15351)*(H15354-H15351)/(E15354-E15351)</f>
        <v>0.39468666666666669</v>
      </c>
      <c r="I15353" s="492">
        <f>I15351+(E15353-E15351)*(I15354-I15351)/(E15354-E15351)</f>
        <v>12.266666666666667</v>
      </c>
      <c r="J15353" s="397">
        <f>J15351+(E15353-E15351)*(J15354-J15351)/(E15354-E15351)</f>
        <v>0.30813333333333337</v>
      </c>
      <c r="K15353" s="469">
        <f t="shared" si="1451"/>
        <v>12.277418374068882</v>
      </c>
      <c r="L15353" s="469">
        <f t="shared" si="1452"/>
        <v>1.0751707402214095E-2</v>
      </c>
    </row>
    <row r="15354" spans="1:12">
      <c r="A15354" s="480" t="str">
        <f t="shared" si="1448"/>
        <v>D800-120</v>
      </c>
      <c r="B15354" s="480">
        <f t="shared" si="1454"/>
        <v>20</v>
      </c>
      <c r="C15354" s="480">
        <f t="shared" si="1455"/>
        <v>0</v>
      </c>
      <c r="D15354" s="480">
        <f t="shared" si="1453"/>
        <v>240</v>
      </c>
      <c r="E15354" s="480">
        <f t="shared" si="1450"/>
        <v>66</v>
      </c>
      <c r="F15354" s="484">
        <v>4.8559999999999999</v>
      </c>
      <c r="G15354" s="480">
        <v>15</v>
      </c>
      <c r="H15354" s="482">
        <v>0.39417400000000002</v>
      </c>
      <c r="I15354" s="483">
        <v>12.3</v>
      </c>
      <c r="J15354" s="484">
        <v>0.30630000000000002</v>
      </c>
      <c r="K15354" s="469">
        <f t="shared" si="1451"/>
        <v>12.319432534870385</v>
      </c>
      <c r="L15354" s="469">
        <f t="shared" si="1452"/>
        <v>1.9432534870384544E-2</v>
      </c>
    </row>
    <row r="15355" spans="1:12">
      <c r="A15355" s="98" t="str">
        <f t="shared" si="1448"/>
        <v>D800-120</v>
      </c>
      <c r="B15355" s="98">
        <f t="shared" si="1454"/>
        <v>20</v>
      </c>
      <c r="C15355" s="98">
        <f t="shared" si="1455"/>
        <v>0</v>
      </c>
      <c r="D15355" s="98">
        <f t="shared" si="1453"/>
        <v>240</v>
      </c>
      <c r="E15355" s="98">
        <f t="shared" si="1450"/>
        <v>67</v>
      </c>
      <c r="F15355" s="397">
        <f>F15354+(E15355-E15354)*(F15357-F15354)/(E15357-E15354)</f>
        <v>4.8662000000000001</v>
      </c>
      <c r="G15355" s="98">
        <v>15</v>
      </c>
      <c r="H15355" s="491">
        <f>H15354+(E15355-E15354)*(H15357-H15354)/(E15357-E15354)</f>
        <v>0.39366133333333336</v>
      </c>
      <c r="I15355" s="492">
        <f>I15354+(E15355-E15354)*(I15357-I15354)/(E15357-E15354)</f>
        <v>12.333333333333334</v>
      </c>
      <c r="J15355" s="397">
        <f>J15354+(E15355-E15354)*(J15357-J15354)/(E15357-E15354)</f>
        <v>0.30443333333333333</v>
      </c>
      <c r="K15355" s="469">
        <f t="shared" si="1451"/>
        <v>12.361386775773422</v>
      </c>
      <c r="L15355" s="469">
        <f t="shared" si="1452"/>
        <v>2.8053442440088006E-2</v>
      </c>
    </row>
    <row r="15356" spans="1:12">
      <c r="A15356" s="98" t="str">
        <f t="shared" si="1448"/>
        <v>D800-120</v>
      </c>
      <c r="B15356" s="98">
        <f t="shared" si="1454"/>
        <v>20</v>
      </c>
      <c r="C15356" s="98">
        <f t="shared" si="1455"/>
        <v>0</v>
      </c>
      <c r="D15356" s="98">
        <f t="shared" si="1453"/>
        <v>240</v>
      </c>
      <c r="E15356" s="98">
        <f t="shared" si="1450"/>
        <v>68</v>
      </c>
      <c r="F15356" s="397">
        <f>F15354+(E15356-E15354)*(F15357-F15354)/(E15357-E15354)</f>
        <v>4.8763999999999994</v>
      </c>
      <c r="G15356" s="98">
        <v>15</v>
      </c>
      <c r="H15356" s="491">
        <f>H15354+(E15356-E15354)*(H15357-H15354)/(E15357-E15354)</f>
        <v>0.39314866666666665</v>
      </c>
      <c r="I15356" s="492">
        <f>I15354+(E15356-E15354)*(I15357-I15354)/(E15357-E15354)</f>
        <v>12.366666666666667</v>
      </c>
      <c r="J15356" s="397">
        <f>J15354+(E15356-E15354)*(J15357-J15354)/(E15357-E15354)</f>
        <v>0.30256666666666671</v>
      </c>
      <c r="K15356" s="469">
        <f t="shared" si="1451"/>
        <v>12.403450433508613</v>
      </c>
      <c r="L15356" s="469">
        <f t="shared" si="1452"/>
        <v>3.6783766841946175E-2</v>
      </c>
    </row>
    <row r="15357" spans="1:12">
      <c r="A15357" s="480" t="str">
        <f t="shared" si="1448"/>
        <v>D800-120</v>
      </c>
      <c r="B15357" s="480">
        <f t="shared" si="1454"/>
        <v>20</v>
      </c>
      <c r="C15357" s="480">
        <f t="shared" si="1455"/>
        <v>0</v>
      </c>
      <c r="D15357" s="480">
        <f t="shared" si="1453"/>
        <v>240</v>
      </c>
      <c r="E15357" s="480">
        <f t="shared" si="1450"/>
        <v>69</v>
      </c>
      <c r="F15357" s="484">
        <v>4.8865999999999996</v>
      </c>
      <c r="G15357" s="480">
        <v>15</v>
      </c>
      <c r="H15357" s="482">
        <v>0.39263599999999999</v>
      </c>
      <c r="I15357" s="483">
        <v>12.4</v>
      </c>
      <c r="J15357" s="484">
        <v>0.30070000000000002</v>
      </c>
      <c r="K15357" s="469">
        <f t="shared" si="1451"/>
        <v>12.445623936674171</v>
      </c>
      <c r="L15357" s="469">
        <f t="shared" si="1452"/>
        <v>4.5623936674170196E-2</v>
      </c>
    </row>
    <row r="15358" spans="1:12">
      <c r="A15358" s="98" t="str">
        <f t="shared" si="1448"/>
        <v>D800-120</v>
      </c>
      <c r="B15358" s="98">
        <f t="shared" si="1454"/>
        <v>20</v>
      </c>
      <c r="C15358" s="98">
        <f t="shared" si="1455"/>
        <v>0</v>
      </c>
      <c r="D15358" s="98">
        <f t="shared" si="1453"/>
        <v>240</v>
      </c>
      <c r="E15358" s="98">
        <f t="shared" si="1450"/>
        <v>70</v>
      </c>
      <c r="F15358" s="397">
        <f>F15357+(E15358-E15357)*(F15360-F15357)/(E15360-E15357)</f>
        <v>4.8967666666666663</v>
      </c>
      <c r="G15358" s="98">
        <v>15</v>
      </c>
      <c r="H15358" s="491">
        <f>H15357+(E15358-E15357)*(H15360-H15357)/(E15360-E15357)</f>
        <v>0.392123</v>
      </c>
      <c r="I15358" s="492">
        <f>I15357+(E15358-E15357)*(I15360-I15357)/(E15360-E15357)</f>
        <v>12.466666666666667</v>
      </c>
      <c r="J15358" s="397">
        <f>J15357+(E15358-E15357)*(J15360-J15357)/(E15360-E15357)</f>
        <v>0.29883333333333334</v>
      </c>
      <c r="K15358" s="469">
        <f t="shared" si="1451"/>
        <v>12.487833324407562</v>
      </c>
      <c r="L15358" s="469">
        <f t="shared" si="1452"/>
        <v>2.1166657740895545E-2</v>
      </c>
    </row>
    <row r="15359" spans="1:12">
      <c r="A15359" s="98" t="str">
        <f t="shared" si="1448"/>
        <v>D800-120</v>
      </c>
      <c r="B15359" s="98">
        <f t="shared" si="1454"/>
        <v>20</v>
      </c>
      <c r="C15359" s="98">
        <f t="shared" si="1455"/>
        <v>0</v>
      </c>
      <c r="D15359" s="98">
        <f t="shared" si="1453"/>
        <v>240</v>
      </c>
      <c r="E15359" s="98">
        <f t="shared" si="1450"/>
        <v>71</v>
      </c>
      <c r="F15359" s="397">
        <f>F15357+(E15359-E15357)*(F15360-F15357)/(E15360-E15357)</f>
        <v>4.9069333333333329</v>
      </c>
      <c r="G15359" s="98">
        <v>15</v>
      </c>
      <c r="H15359" s="491">
        <f>H15357+(E15359-E15357)*(H15360-H15357)/(E15360-E15357)</f>
        <v>0.39160999999999996</v>
      </c>
      <c r="I15359" s="492">
        <f>I15357+(E15359-E15357)*(I15360-I15357)/(E15360-E15357)</f>
        <v>12.533333333333333</v>
      </c>
      <c r="J15359" s="397">
        <f>J15357+(E15359-E15357)*(J15360-J15357)/(E15360-E15357)</f>
        <v>0.29696666666666666</v>
      </c>
      <c r="K15359" s="469">
        <f t="shared" si="1451"/>
        <v>12.530153298775142</v>
      </c>
      <c r="L15359" s="469">
        <f t="shared" si="1452"/>
        <v>-3.1800345581913803E-3</v>
      </c>
    </row>
    <row r="15360" spans="1:12">
      <c r="A15360" s="480" t="str">
        <f t="shared" si="1448"/>
        <v>D800-120</v>
      </c>
      <c r="B15360" s="480">
        <f t="shared" si="1454"/>
        <v>20</v>
      </c>
      <c r="C15360" s="480">
        <f t="shared" si="1455"/>
        <v>0</v>
      </c>
      <c r="D15360" s="480">
        <f t="shared" si="1453"/>
        <v>240</v>
      </c>
      <c r="E15360" s="480">
        <f t="shared" si="1450"/>
        <v>72</v>
      </c>
      <c r="F15360" s="484">
        <v>4.9170999999999996</v>
      </c>
      <c r="G15360" s="480">
        <v>15</v>
      </c>
      <c r="H15360" s="482">
        <v>0.39109699999999997</v>
      </c>
      <c r="I15360" s="483">
        <v>12.6</v>
      </c>
      <c r="J15360" s="484">
        <v>0.29509999999999997</v>
      </c>
      <c r="K15360" s="469">
        <f t="shared" si="1451"/>
        <v>12.572584294944733</v>
      </c>
      <c r="L15360" s="469">
        <f t="shared" si="1452"/>
        <v>-2.7415705055267026E-2</v>
      </c>
    </row>
    <row r="15361" spans="1:12">
      <c r="A15361" s="98" t="str">
        <f t="shared" si="1448"/>
        <v>D800-120</v>
      </c>
      <c r="B15361" s="98">
        <f t="shared" si="1454"/>
        <v>20</v>
      </c>
      <c r="C15361" s="98">
        <f t="shared" si="1455"/>
        <v>0</v>
      </c>
      <c r="D15361" s="98">
        <f t="shared" si="1453"/>
        <v>240</v>
      </c>
      <c r="E15361" s="98">
        <f t="shared" si="1450"/>
        <v>73</v>
      </c>
      <c r="F15361" s="397">
        <f>F15360+(E15361-E15360)*(F15363-F15360)/(E15363-E15360)</f>
        <v>4.9271666666666665</v>
      </c>
      <c r="G15361" s="98">
        <v>15</v>
      </c>
      <c r="H15361" s="491">
        <f>H15360+(E15361-E15360)*(H15363-H15360)/(E15363-E15360)</f>
        <v>0.39058366666666666</v>
      </c>
      <c r="I15361" s="492">
        <f>I15360+(E15361-E15360)*(I15363-I15360)/(E15363-E15360)</f>
        <v>12.633333333333333</v>
      </c>
      <c r="J15361" s="397">
        <f>J15360+(E15361-E15360)*(J15363-J15360)/(E15363-E15360)</f>
        <v>0.29326666666666668</v>
      </c>
      <c r="K15361" s="469">
        <f t="shared" si="1451"/>
        <v>12.614881489326656</v>
      </c>
      <c r="L15361" s="469">
        <f t="shared" si="1452"/>
        <v>-1.8451844006676765E-2</v>
      </c>
    </row>
    <row r="15362" spans="1:12">
      <c r="A15362" s="98" t="str">
        <f t="shared" si="1448"/>
        <v>D800-120</v>
      </c>
      <c r="B15362" s="98">
        <f t="shared" si="1454"/>
        <v>20</v>
      </c>
      <c r="C15362" s="98">
        <f t="shared" si="1455"/>
        <v>0</v>
      </c>
      <c r="D15362" s="98">
        <f t="shared" si="1453"/>
        <v>240</v>
      </c>
      <c r="E15362" s="98">
        <f t="shared" si="1450"/>
        <v>74</v>
      </c>
      <c r="F15362" s="397">
        <f>F15360+(E15362-E15360)*(F15363-F15360)/(E15363-E15360)</f>
        <v>4.9372333333333334</v>
      </c>
      <c r="G15362" s="98">
        <v>15</v>
      </c>
      <c r="H15362" s="491">
        <f>H15360+(E15362-E15360)*(H15363-H15360)/(E15363-E15360)</f>
        <v>0.3900703333333333</v>
      </c>
      <c r="I15362" s="492">
        <f>I15360+(E15362-E15360)*(I15363-I15360)/(E15363-E15360)</f>
        <v>12.666666666666666</v>
      </c>
      <c r="J15362" s="397">
        <f>J15360+(E15362-E15360)*(J15363-J15360)/(E15363-E15360)</f>
        <v>0.29143333333333332</v>
      </c>
      <c r="K15362" s="469">
        <f t="shared" si="1451"/>
        <v>12.657290010092199</v>
      </c>
      <c r="L15362" s="469">
        <f t="shared" si="1452"/>
        <v>-9.3766565744672903E-3</v>
      </c>
    </row>
    <row r="15363" spans="1:12">
      <c r="A15363" s="480" t="str">
        <f t="shared" si="1448"/>
        <v>D800-120</v>
      </c>
      <c r="B15363" s="480">
        <f t="shared" si="1454"/>
        <v>20</v>
      </c>
      <c r="C15363" s="480">
        <f t="shared" si="1455"/>
        <v>0</v>
      </c>
      <c r="D15363" s="480">
        <f t="shared" si="1453"/>
        <v>240</v>
      </c>
      <c r="E15363" s="480">
        <f t="shared" si="1450"/>
        <v>75</v>
      </c>
      <c r="F15363" s="484">
        <v>4.9473000000000003</v>
      </c>
      <c r="G15363" s="480">
        <v>15</v>
      </c>
      <c r="H15363" s="482">
        <v>0.38955699999999999</v>
      </c>
      <c r="I15363" s="483">
        <v>12.7</v>
      </c>
      <c r="J15363" s="484">
        <v>0.28960000000000002</v>
      </c>
      <c r="K15363" s="469">
        <f t="shared" si="1451"/>
        <v>12.699810297337747</v>
      </c>
      <c r="L15363" s="469">
        <f t="shared" si="1452"/>
        <v>-1.8970266225259991E-4</v>
      </c>
    </row>
    <row r="15364" spans="1:12">
      <c r="A15364" s="98" t="str">
        <f t="shared" si="1448"/>
        <v>D800-120</v>
      </c>
      <c r="B15364" s="98">
        <f t="shared" si="1454"/>
        <v>20</v>
      </c>
      <c r="C15364" s="98">
        <f t="shared" si="1455"/>
        <v>0</v>
      </c>
      <c r="D15364" s="98">
        <f t="shared" si="1453"/>
        <v>240</v>
      </c>
      <c r="E15364" s="98">
        <f t="shared" si="1450"/>
        <v>76</v>
      </c>
      <c r="F15364" s="397">
        <f>F15363+(E15364-E15363)*(F15366-F15363)/(E15366-E15363)</f>
        <v>4.9573333333333336</v>
      </c>
      <c r="G15364" s="98">
        <v>15</v>
      </c>
      <c r="H15364" s="491">
        <f>H15363+(E15364-E15363)*(H15366-H15363)/(E15366-E15363)</f>
        <v>0.38904333333333335</v>
      </c>
      <c r="I15364" s="492">
        <f>I15363+(E15364-E15363)*(I15366-I15363)/(E15366-E15363)</f>
        <v>12.733333333333333</v>
      </c>
      <c r="J15364" s="397">
        <f>J15363+(E15364-E15363)*(J15366-J15363)/(E15366-E15363)</f>
        <v>0.28773333333333334</v>
      </c>
      <c r="K15364" s="469">
        <f t="shared" si="1451"/>
        <v>12.742368030981982</v>
      </c>
      <c r="L15364" s="469">
        <f t="shared" si="1452"/>
        <v>9.0346976486497255E-3</v>
      </c>
    </row>
    <row r="15365" spans="1:12">
      <c r="A15365" s="98" t="str">
        <f t="shared" ref="A15365:A15408" si="1456">A15364</f>
        <v>D800-120</v>
      </c>
      <c r="B15365" s="98">
        <f t="shared" si="1454"/>
        <v>20</v>
      </c>
      <c r="C15365" s="98">
        <f t="shared" si="1455"/>
        <v>0</v>
      </c>
      <c r="D15365" s="98">
        <f t="shared" ref="D15365:D15396" si="1457">D15364</f>
        <v>240</v>
      </c>
      <c r="E15365" s="98">
        <f t="shared" ref="E15365:E15408" si="1458">E15364+1</f>
        <v>77</v>
      </c>
      <c r="F15365" s="397">
        <f>F15363+(E15365-E15363)*(F15366-F15363)/(E15366-E15363)</f>
        <v>4.9673666666666669</v>
      </c>
      <c r="G15365" s="98">
        <v>15</v>
      </c>
      <c r="H15365" s="491">
        <f>H15363+(E15365-E15363)*(H15366-H15363)/(E15366-E15363)</f>
        <v>0.38852966666666666</v>
      </c>
      <c r="I15365" s="492">
        <f>I15363+(E15365-E15363)*(I15366-I15363)/(E15366-E15363)</f>
        <v>12.766666666666667</v>
      </c>
      <c r="J15365" s="397">
        <f>J15363+(E15365-E15363)*(J15366-J15363)/(E15366-E15363)</f>
        <v>0.28586666666666666</v>
      </c>
      <c r="K15365" s="469">
        <f t="shared" si="1451"/>
        <v>12.785038293944092</v>
      </c>
      <c r="L15365" s="469">
        <f t="shared" si="1452"/>
        <v>1.8371627277424807E-2</v>
      </c>
    </row>
    <row r="15366" spans="1:12">
      <c r="A15366" s="480" t="str">
        <f t="shared" si="1456"/>
        <v>D800-120</v>
      </c>
      <c r="B15366" s="480">
        <f t="shared" si="1454"/>
        <v>20</v>
      </c>
      <c r="C15366" s="480">
        <f t="shared" si="1455"/>
        <v>0</v>
      </c>
      <c r="D15366" s="480">
        <f t="shared" si="1457"/>
        <v>240</v>
      </c>
      <c r="E15366" s="480">
        <f t="shared" si="1458"/>
        <v>78</v>
      </c>
      <c r="F15366" s="484">
        <v>4.9774000000000003</v>
      </c>
      <c r="G15366" s="480">
        <v>15</v>
      </c>
      <c r="H15366" s="482">
        <v>0.38801600000000003</v>
      </c>
      <c r="I15366" s="483">
        <v>12.8</v>
      </c>
      <c r="J15366" s="484">
        <v>0.28399999999999997</v>
      </c>
      <c r="K15366" s="469">
        <f t="shared" si="1451"/>
        <v>12.827821533132655</v>
      </c>
      <c r="L15366" s="469">
        <f t="shared" si="1452"/>
        <v>2.7821533132653897E-2</v>
      </c>
    </row>
    <row r="15367" spans="1:12">
      <c r="A15367" s="98" t="str">
        <f t="shared" si="1456"/>
        <v>D800-120</v>
      </c>
      <c r="B15367" s="98">
        <f t="shared" si="1454"/>
        <v>20</v>
      </c>
      <c r="C15367" s="98">
        <f t="shared" si="1455"/>
        <v>0</v>
      </c>
      <c r="D15367" s="98">
        <f t="shared" si="1457"/>
        <v>240</v>
      </c>
      <c r="E15367" s="98">
        <f t="shared" si="1458"/>
        <v>79</v>
      </c>
      <c r="F15367" s="397">
        <f>F15366+(E15367-E15366)*(F15369-F15366)/(E15369-E15366)</f>
        <v>4.9873666666666665</v>
      </c>
      <c r="G15367" s="98">
        <v>15</v>
      </c>
      <c r="H15367" s="491">
        <f>H15366+(E15367-E15366)*(H15369-H15366)/(E15369-E15366)</f>
        <v>0.38750133333333336</v>
      </c>
      <c r="I15367" s="492">
        <f>I15366+(E15367-E15366)*(I15369-I15366)/(E15369-E15366)</f>
        <v>12.866666666666667</v>
      </c>
      <c r="J15367" s="397">
        <f>J15366+(E15367-E15366)*(J15369-J15366)/(E15369-E15366)</f>
        <v>0.28213333333333329</v>
      </c>
      <c r="K15367" s="469">
        <f t="shared" si="1451"/>
        <v>12.870579370049478</v>
      </c>
      <c r="L15367" s="469">
        <f t="shared" si="1452"/>
        <v>3.9127033828112445E-3</v>
      </c>
    </row>
    <row r="15368" spans="1:12">
      <c r="A15368" s="98" t="str">
        <f t="shared" si="1456"/>
        <v>D800-120</v>
      </c>
      <c r="B15368" s="98">
        <f t="shared" si="1454"/>
        <v>20</v>
      </c>
      <c r="C15368" s="98">
        <f t="shared" si="1455"/>
        <v>0</v>
      </c>
      <c r="D15368" s="98">
        <f t="shared" si="1457"/>
        <v>240</v>
      </c>
      <c r="E15368" s="98">
        <f t="shared" si="1458"/>
        <v>80</v>
      </c>
      <c r="F15368" s="397">
        <f>F15366+(E15368-E15366)*(F15369-F15366)/(E15369-E15366)</f>
        <v>4.9973333333333336</v>
      </c>
      <c r="G15368" s="98">
        <v>15</v>
      </c>
      <c r="H15368" s="491">
        <f>H15366+(E15368-E15366)*(H15369-H15366)/(E15369-E15366)</f>
        <v>0.38698666666666665</v>
      </c>
      <c r="I15368" s="492">
        <f>I15366+(E15368-E15366)*(I15369-I15366)/(E15369-E15366)</f>
        <v>12.933333333333334</v>
      </c>
      <c r="J15368" s="397">
        <f>J15366+(E15368-E15366)*(J15369-J15366)/(E15369-E15366)</f>
        <v>0.28026666666666666</v>
      </c>
      <c r="K15368" s="469">
        <f t="shared" si="1451"/>
        <v>12.913450937155458</v>
      </c>
      <c r="L15368" s="469">
        <f t="shared" si="1452"/>
        <v>-1.988239617787535E-2</v>
      </c>
    </row>
    <row r="15369" spans="1:12">
      <c r="A15369" s="480" t="str">
        <f t="shared" si="1456"/>
        <v>D800-120</v>
      </c>
      <c r="B15369" s="480">
        <f t="shared" si="1454"/>
        <v>20</v>
      </c>
      <c r="C15369" s="480">
        <f t="shared" si="1455"/>
        <v>0</v>
      </c>
      <c r="D15369" s="480">
        <f t="shared" si="1457"/>
        <v>240</v>
      </c>
      <c r="E15369" s="480">
        <f t="shared" si="1458"/>
        <v>81</v>
      </c>
      <c r="F15369" s="484">
        <v>5.0072999999999999</v>
      </c>
      <c r="G15369" s="480">
        <v>15</v>
      </c>
      <c r="H15369" s="482">
        <v>0.38647199999999998</v>
      </c>
      <c r="I15369" s="483">
        <v>13</v>
      </c>
      <c r="J15369" s="484">
        <v>0.27839999999999998</v>
      </c>
      <c r="K15369" s="469">
        <f t="shared" si="1451"/>
        <v>12.956436688815749</v>
      </c>
      <c r="L15369" s="469">
        <f t="shared" si="1452"/>
        <v>-4.3563311184250608E-2</v>
      </c>
    </row>
    <row r="15370" spans="1:12">
      <c r="A15370" s="98" t="str">
        <f t="shared" si="1456"/>
        <v>D800-120</v>
      </c>
      <c r="B15370" s="98">
        <f t="shared" si="1454"/>
        <v>20</v>
      </c>
      <c r="C15370" s="98">
        <f t="shared" si="1455"/>
        <v>0</v>
      </c>
      <c r="D15370" s="98">
        <f t="shared" si="1457"/>
        <v>240</v>
      </c>
      <c r="E15370" s="98">
        <f t="shared" si="1458"/>
        <v>82</v>
      </c>
      <c r="F15370" s="397">
        <f>F15369+(E15370-E15369)*(F15372-F15369)/(E15372-E15369)</f>
        <v>5.0171999999999999</v>
      </c>
      <c r="G15370" s="98">
        <v>15</v>
      </c>
      <c r="H15370" s="491">
        <f>H15369+(E15370-E15369)*(H15372-H15369)/(E15372-E15369)</f>
        <v>0.38595666666666667</v>
      </c>
      <c r="I15370" s="492">
        <f>I15369+(E15370-E15369)*(I15372-I15369)/(E15372-E15369)</f>
        <v>13.033333333333333</v>
      </c>
      <c r="J15370" s="397">
        <f>J15369+(E15370-E15369)*(J15372-J15369)/(E15372-E15369)</f>
        <v>0.2765333333333333</v>
      </c>
      <c r="K15370" s="469">
        <f t="shared" si="1451"/>
        <v>12.999386805081745</v>
      </c>
      <c r="L15370" s="469">
        <f t="shared" si="1452"/>
        <v>-3.3946528251588504E-2</v>
      </c>
    </row>
    <row r="15371" spans="1:12">
      <c r="A15371" s="98" t="str">
        <f t="shared" si="1456"/>
        <v>D800-120</v>
      </c>
      <c r="B15371" s="98">
        <f t="shared" si="1454"/>
        <v>20</v>
      </c>
      <c r="C15371" s="98">
        <f t="shared" si="1455"/>
        <v>0</v>
      </c>
      <c r="D15371" s="98">
        <f t="shared" si="1457"/>
        <v>240</v>
      </c>
      <c r="E15371" s="98">
        <f t="shared" si="1458"/>
        <v>83</v>
      </c>
      <c r="F15371" s="397">
        <f>F15369+(E15371-E15369)*(F15372-F15369)/(E15372-E15369)</f>
        <v>5.0270999999999999</v>
      </c>
      <c r="G15371" s="98">
        <v>15</v>
      </c>
      <c r="H15371" s="491">
        <f>H15369+(E15371-E15369)*(H15372-H15369)/(E15372-E15369)</f>
        <v>0.3854413333333333</v>
      </c>
      <c r="I15371" s="492">
        <f>I15369+(E15371-E15369)*(I15372-I15369)/(E15372-E15369)</f>
        <v>13.066666666666666</v>
      </c>
      <c r="J15371" s="397">
        <f>J15369+(E15371-E15369)*(J15372-J15369)/(E15372-E15369)</f>
        <v>0.27466666666666667</v>
      </c>
      <c r="K15371" s="469">
        <f t="shared" ref="K15371:K15434" si="1459">F15371/H15371</f>
        <v>13.042451769573235</v>
      </c>
      <c r="L15371" s="469">
        <f t="shared" ref="L15371:L15434" si="1460">K15371-I15371</f>
        <v>-2.4214897093431276E-2</v>
      </c>
    </row>
    <row r="15372" spans="1:12">
      <c r="A15372" s="480" t="str">
        <f t="shared" si="1456"/>
        <v>D800-120</v>
      </c>
      <c r="B15372" s="480">
        <f t="shared" si="1454"/>
        <v>20</v>
      </c>
      <c r="C15372" s="480">
        <f t="shared" si="1455"/>
        <v>0</v>
      </c>
      <c r="D15372" s="480">
        <f t="shared" si="1457"/>
        <v>240</v>
      </c>
      <c r="E15372" s="480">
        <f t="shared" si="1458"/>
        <v>84</v>
      </c>
      <c r="F15372" s="484">
        <v>5.0369999999999999</v>
      </c>
      <c r="G15372" s="480">
        <v>15</v>
      </c>
      <c r="H15372" s="482">
        <v>0.38492599999999999</v>
      </c>
      <c r="I15372" s="483">
        <v>13.1</v>
      </c>
      <c r="J15372" s="484">
        <v>0.27279999999999999</v>
      </c>
      <c r="K15372" s="469">
        <f t="shared" si="1459"/>
        <v>13.08563204356162</v>
      </c>
      <c r="L15372" s="469">
        <f t="shared" si="1460"/>
        <v>-1.4367956438379181E-2</v>
      </c>
    </row>
    <row r="15373" spans="1:12">
      <c r="A15373" s="98" t="str">
        <f t="shared" si="1456"/>
        <v>D800-120</v>
      </c>
      <c r="B15373" s="98">
        <f t="shared" si="1454"/>
        <v>20</v>
      </c>
      <c r="C15373" s="98">
        <f t="shared" si="1455"/>
        <v>0</v>
      </c>
      <c r="D15373" s="98">
        <f t="shared" si="1457"/>
        <v>240</v>
      </c>
      <c r="E15373" s="98">
        <f t="shared" si="1458"/>
        <v>85</v>
      </c>
      <c r="F15373" s="397">
        <f>F15372+(E15373-E15372)*(F15375-F15372)/(E15375-E15372)</f>
        <v>5.0468333333333328</v>
      </c>
      <c r="G15373" s="98">
        <v>15</v>
      </c>
      <c r="H15373" s="491">
        <f>H15372+(E15373-E15372)*(H15375-H15372)/(E15375-E15372)</f>
        <v>0.38440999999999997</v>
      </c>
      <c r="I15373" s="492">
        <f>I15372+(E15373-E15372)*(I15375-I15372)/(E15375-E15372)</f>
        <v>13.133333333333333</v>
      </c>
      <c r="J15373" s="397">
        <f>J15372+(E15373-E15372)*(J15375-J15372)/(E15375-E15372)</f>
        <v>0.27096666666666663</v>
      </c>
      <c r="K15373" s="469">
        <f t="shared" si="1459"/>
        <v>13.128777433816325</v>
      </c>
      <c r="L15373" s="469">
        <f t="shared" si="1460"/>
        <v>-4.5558995170082994E-3</v>
      </c>
    </row>
    <row r="15374" spans="1:12">
      <c r="A15374" s="98" t="str">
        <f t="shared" si="1456"/>
        <v>D800-120</v>
      </c>
      <c r="B15374" s="98">
        <f t="shared" si="1454"/>
        <v>20</v>
      </c>
      <c r="C15374" s="98">
        <f t="shared" si="1455"/>
        <v>0</v>
      </c>
      <c r="D15374" s="98">
        <f t="shared" si="1457"/>
        <v>240</v>
      </c>
      <c r="E15374" s="98">
        <f t="shared" si="1458"/>
        <v>86</v>
      </c>
      <c r="F15374" s="397">
        <f>F15372+(E15374-E15372)*(F15375-F15372)/(E15375-E15372)</f>
        <v>5.0566666666666666</v>
      </c>
      <c r="G15374" s="98">
        <v>15</v>
      </c>
      <c r="H15374" s="491">
        <f>H15372+(E15374-E15372)*(H15375-H15372)/(E15375-E15372)</f>
        <v>0.38389400000000001</v>
      </c>
      <c r="I15374" s="492">
        <f>I15372+(E15374-E15372)*(I15375-I15372)/(E15375-E15372)</f>
        <v>13.166666666666666</v>
      </c>
      <c r="J15374" s="397">
        <f>J15372+(E15374-E15372)*(J15375-J15372)/(E15375-E15372)</f>
        <v>0.26913333333333334</v>
      </c>
      <c r="K15374" s="469">
        <f t="shared" si="1459"/>
        <v>13.172038809324102</v>
      </c>
      <c r="L15374" s="469">
        <f t="shared" si="1460"/>
        <v>5.3721426574355746E-3</v>
      </c>
    </row>
    <row r="15375" spans="1:12">
      <c r="A15375" s="480" t="str">
        <f t="shared" si="1456"/>
        <v>D800-120</v>
      </c>
      <c r="B15375" s="480">
        <f t="shared" si="1454"/>
        <v>20</v>
      </c>
      <c r="C15375" s="480">
        <f t="shared" si="1455"/>
        <v>0</v>
      </c>
      <c r="D15375" s="480">
        <f t="shared" si="1457"/>
        <v>240</v>
      </c>
      <c r="E15375" s="480">
        <f t="shared" si="1458"/>
        <v>87</v>
      </c>
      <c r="F15375" s="484">
        <v>5.0664999999999996</v>
      </c>
      <c r="G15375" s="480">
        <v>15</v>
      </c>
      <c r="H15375" s="482">
        <v>0.383378</v>
      </c>
      <c r="I15375" s="483">
        <v>13.2</v>
      </c>
      <c r="J15375" s="484">
        <v>0.26729999999999998</v>
      </c>
      <c r="K15375" s="469">
        <f t="shared" si="1459"/>
        <v>13.215416638409089</v>
      </c>
      <c r="L15375" s="469">
        <f t="shared" si="1460"/>
        <v>1.5416638409089245E-2</v>
      </c>
    </row>
    <row r="15376" spans="1:12">
      <c r="A15376" s="98" t="str">
        <f t="shared" si="1456"/>
        <v>D800-120</v>
      </c>
      <c r="B15376" s="98">
        <f t="shared" si="1454"/>
        <v>20</v>
      </c>
      <c r="C15376" s="98">
        <f t="shared" si="1455"/>
        <v>0</v>
      </c>
      <c r="D15376" s="98">
        <f t="shared" si="1457"/>
        <v>240</v>
      </c>
      <c r="E15376" s="98">
        <f t="shared" si="1458"/>
        <v>88</v>
      </c>
      <c r="F15376" s="397">
        <f>F15375+(E15376-E15375)*(F15378-F15375)/(E15378-E15375)</f>
        <v>5.0762999999999998</v>
      </c>
      <c r="G15376" s="98">
        <v>15</v>
      </c>
      <c r="H15376" s="491">
        <f>H15375+(E15376-E15375)*(H15378-H15375)/(E15378-E15375)</f>
        <v>0.38286066666666668</v>
      </c>
      <c r="I15376" s="492">
        <f>I15375+(E15376-E15375)*(I15378-I15375)/(E15378-E15375)</f>
        <v>13.233333333333333</v>
      </c>
      <c r="J15376" s="397">
        <f>J15375+(E15376-E15375)*(J15378-J15375)/(E15378-E15375)</f>
        <v>0.2654333333333333</v>
      </c>
      <c r="K15376" s="469">
        <f t="shared" si="1459"/>
        <v>13.258870502933181</v>
      </c>
      <c r="L15376" s="469">
        <f t="shared" si="1460"/>
        <v>2.5537169599848752E-2</v>
      </c>
    </row>
    <row r="15377" spans="1:12">
      <c r="A15377" s="98" t="str">
        <f t="shared" si="1456"/>
        <v>D800-120</v>
      </c>
      <c r="B15377" s="98">
        <f t="shared" si="1454"/>
        <v>20</v>
      </c>
      <c r="C15377" s="98">
        <f t="shared" si="1455"/>
        <v>0</v>
      </c>
      <c r="D15377" s="98">
        <f t="shared" si="1457"/>
        <v>240</v>
      </c>
      <c r="E15377" s="98">
        <f t="shared" si="1458"/>
        <v>89</v>
      </c>
      <c r="F15377" s="397">
        <f>F15375+(E15377-E15375)*(F15378-F15375)/(E15378-E15375)</f>
        <v>5.0861000000000001</v>
      </c>
      <c r="G15377" s="98">
        <v>15</v>
      </c>
      <c r="H15377" s="491">
        <f>H15375+(E15377-E15375)*(H15378-H15375)/(E15378-E15375)</f>
        <v>0.38234333333333331</v>
      </c>
      <c r="I15377" s="492">
        <f>I15375+(E15377-E15375)*(I15378-I15375)/(E15378-E15375)</f>
        <v>13.266666666666667</v>
      </c>
      <c r="J15377" s="397">
        <f>J15375+(E15377-E15375)*(J15378-J15375)/(E15378-E15375)</f>
        <v>0.26356666666666667</v>
      </c>
      <c r="K15377" s="469">
        <f t="shared" si="1459"/>
        <v>13.302441958797941</v>
      </c>
      <c r="L15377" s="469">
        <f t="shared" si="1460"/>
        <v>3.5775292131273062E-2</v>
      </c>
    </row>
    <row r="15378" spans="1:12">
      <c r="A15378" s="480" t="str">
        <f t="shared" si="1456"/>
        <v>D800-120</v>
      </c>
      <c r="B15378" s="480">
        <f t="shared" si="1454"/>
        <v>20</v>
      </c>
      <c r="C15378" s="480">
        <f t="shared" si="1455"/>
        <v>0</v>
      </c>
      <c r="D15378" s="480">
        <f t="shared" si="1457"/>
        <v>240</v>
      </c>
      <c r="E15378" s="480">
        <f t="shared" si="1458"/>
        <v>90</v>
      </c>
      <c r="F15378" s="484">
        <v>5.0959000000000003</v>
      </c>
      <c r="G15378" s="480">
        <v>15</v>
      </c>
      <c r="H15378" s="482">
        <v>0.381826</v>
      </c>
      <c r="I15378" s="483">
        <v>13.3</v>
      </c>
      <c r="J15378" s="484">
        <v>0.26169999999999999</v>
      </c>
      <c r="K15378" s="469">
        <f t="shared" si="1459"/>
        <v>13.346131483974377</v>
      </c>
      <c r="L15378" s="469">
        <f t="shared" si="1460"/>
        <v>4.6131483974376053E-2</v>
      </c>
    </row>
    <row r="15379" spans="1:12">
      <c r="A15379" s="98" t="str">
        <f t="shared" si="1456"/>
        <v>D800-120</v>
      </c>
      <c r="B15379" s="98">
        <f t="shared" si="1454"/>
        <v>20</v>
      </c>
      <c r="C15379" s="98">
        <f t="shared" si="1455"/>
        <v>0</v>
      </c>
      <c r="D15379" s="98">
        <f t="shared" si="1457"/>
        <v>240</v>
      </c>
      <c r="E15379" s="98">
        <f t="shared" si="1458"/>
        <v>91</v>
      </c>
      <c r="F15379" s="397">
        <f>F15378+(E15379-E15378)*(F15381-F15378)/(E15381-E15378)</f>
        <v>5.1056333333333335</v>
      </c>
      <c r="G15379" s="98">
        <v>15</v>
      </c>
      <c r="H15379" s="491">
        <f>H15378+(E15379-E15378)*(H15381-H15378)/(E15381-E15378)</f>
        <v>0.38130733333333333</v>
      </c>
      <c r="I15379" s="492">
        <f>I15378+(E15379-E15378)*(I15381-I15378)/(E15381-E15378)</f>
        <v>13.366666666666667</v>
      </c>
      <c r="J15379" s="397">
        <f>J15378+(E15379-E15378)*(J15381-J15378)/(E15381-E15378)</f>
        <v>0.25983333333333331</v>
      </c>
      <c r="K15379" s="469">
        <f t="shared" si="1459"/>
        <v>13.389811543094721</v>
      </c>
      <c r="L15379" s="469">
        <f t="shared" si="1460"/>
        <v>2.3144876428053962E-2</v>
      </c>
    </row>
    <row r="15380" spans="1:12">
      <c r="A15380" s="98" t="str">
        <f t="shared" si="1456"/>
        <v>D800-120</v>
      </c>
      <c r="B15380" s="98">
        <f t="shared" si="1454"/>
        <v>20</v>
      </c>
      <c r="C15380" s="98">
        <f t="shared" si="1455"/>
        <v>0</v>
      </c>
      <c r="D15380" s="98">
        <f t="shared" si="1457"/>
        <v>240</v>
      </c>
      <c r="E15380" s="98">
        <f t="shared" si="1458"/>
        <v>92</v>
      </c>
      <c r="F15380" s="397">
        <f>F15378+(E15380-E15378)*(F15381-F15378)/(E15381-E15378)</f>
        <v>5.1153666666666666</v>
      </c>
      <c r="G15380" s="98">
        <v>15</v>
      </c>
      <c r="H15380" s="491">
        <f>H15378+(E15380-E15378)*(H15381-H15378)/(E15381-E15378)</f>
        <v>0.38078866666666666</v>
      </c>
      <c r="I15380" s="492">
        <f>I15378+(E15380-E15378)*(I15381-I15378)/(E15381-E15378)</f>
        <v>13.433333333333334</v>
      </c>
      <c r="J15380" s="397">
        <f>J15378+(E15380-E15378)*(J15381-J15378)/(E15381-E15378)</f>
        <v>0.25796666666666668</v>
      </c>
      <c r="K15380" s="469">
        <f t="shared" si="1459"/>
        <v>13.433610594152837</v>
      </c>
      <c r="L15380" s="469">
        <f t="shared" si="1460"/>
        <v>2.7726081950341097E-4</v>
      </c>
    </row>
    <row r="15381" spans="1:12">
      <c r="A15381" s="480" t="str">
        <f t="shared" si="1456"/>
        <v>D800-120</v>
      </c>
      <c r="B15381" s="480">
        <f t="shared" si="1454"/>
        <v>20</v>
      </c>
      <c r="C15381" s="480">
        <f t="shared" si="1455"/>
        <v>0</v>
      </c>
      <c r="D15381" s="480">
        <f t="shared" si="1457"/>
        <v>240</v>
      </c>
      <c r="E15381" s="480">
        <f t="shared" si="1458"/>
        <v>93</v>
      </c>
      <c r="F15381" s="484">
        <v>5.1250999999999998</v>
      </c>
      <c r="G15381" s="480">
        <v>15</v>
      </c>
      <c r="H15381" s="482">
        <v>0.38027</v>
      </c>
      <c r="I15381" s="483">
        <v>13.5</v>
      </c>
      <c r="J15381" s="484">
        <v>0.25609999999999999</v>
      </c>
      <c r="K15381" s="469">
        <f t="shared" si="1459"/>
        <v>13.477529124043443</v>
      </c>
      <c r="L15381" s="469">
        <f t="shared" si="1460"/>
        <v>-2.2470875956557279E-2</v>
      </c>
    </row>
    <row r="15382" spans="1:12">
      <c r="A15382" s="98" t="str">
        <f t="shared" si="1456"/>
        <v>D800-120</v>
      </c>
      <c r="B15382" s="98">
        <f t="shared" si="1454"/>
        <v>20</v>
      </c>
      <c r="C15382" s="98">
        <f t="shared" si="1455"/>
        <v>0</v>
      </c>
      <c r="D15382" s="98">
        <f t="shared" si="1457"/>
        <v>240</v>
      </c>
      <c r="E15382" s="98">
        <f t="shared" si="1458"/>
        <v>94</v>
      </c>
      <c r="F15382" s="397">
        <f>F15381+(E15382-E15381)*(F15384-F15381)/(E15384-E15381)</f>
        <v>5.1347666666666667</v>
      </c>
      <c r="G15382" s="98">
        <v>15</v>
      </c>
      <c r="H15382" s="491">
        <f>H15381+(E15382-E15381)*(H15384-H15381)/(E15384-E15381)</f>
        <v>0.37975033333333336</v>
      </c>
      <c r="I15382" s="492">
        <f>I15381+(E15382-E15381)*(I15384-I15381)/(E15384-E15381)</f>
        <v>13.533333333333333</v>
      </c>
      <c r="J15382" s="397">
        <f>J15381+(E15382-E15381)*(J15384-J15381)/(E15384-E15381)</f>
        <v>0.25426666666666664</v>
      </c>
      <c r="K15382" s="469">
        <f t="shared" si="1459"/>
        <v>13.521427674849528</v>
      </c>
      <c r="L15382" s="469">
        <f t="shared" si="1460"/>
        <v>-1.1905658483804871E-2</v>
      </c>
    </row>
    <row r="15383" spans="1:12">
      <c r="A15383" s="98" t="str">
        <f t="shared" si="1456"/>
        <v>D800-120</v>
      </c>
      <c r="B15383" s="98">
        <f t="shared" si="1454"/>
        <v>20</v>
      </c>
      <c r="C15383" s="98">
        <f t="shared" si="1455"/>
        <v>0</v>
      </c>
      <c r="D15383" s="98">
        <f t="shared" si="1457"/>
        <v>240</v>
      </c>
      <c r="E15383" s="98">
        <f t="shared" si="1458"/>
        <v>95</v>
      </c>
      <c r="F15383" s="397">
        <f>F15381+(E15383-E15381)*(F15384-F15381)/(E15384-E15381)</f>
        <v>5.1444333333333327</v>
      </c>
      <c r="G15383" s="98">
        <v>15</v>
      </c>
      <c r="H15383" s="491">
        <f>H15381+(E15383-E15381)*(H15384-H15381)/(E15384-E15381)</f>
        <v>0.37923066666666666</v>
      </c>
      <c r="I15383" s="492">
        <f>I15381+(E15383-E15381)*(I15384-I15381)/(E15384-E15381)</f>
        <v>13.566666666666666</v>
      </c>
      <c r="J15383" s="397">
        <f>J15381+(E15383-E15381)*(J15384-J15381)/(E15384-E15381)</f>
        <v>0.25243333333333334</v>
      </c>
      <c r="K15383" s="469">
        <f t="shared" si="1459"/>
        <v>13.565446535617722</v>
      </c>
      <c r="L15383" s="469">
        <f t="shared" si="1460"/>
        <v>-1.2201310489441397E-3</v>
      </c>
    </row>
    <row r="15384" spans="1:12">
      <c r="A15384" s="480" t="str">
        <f t="shared" si="1456"/>
        <v>D800-120</v>
      </c>
      <c r="B15384" s="480">
        <f t="shared" si="1454"/>
        <v>20</v>
      </c>
      <c r="C15384" s="480">
        <f t="shared" si="1455"/>
        <v>0</v>
      </c>
      <c r="D15384" s="480">
        <f t="shared" si="1457"/>
        <v>240</v>
      </c>
      <c r="E15384" s="480">
        <f t="shared" si="1458"/>
        <v>96</v>
      </c>
      <c r="F15384" s="484">
        <v>5.1540999999999997</v>
      </c>
      <c r="G15384" s="480">
        <v>15</v>
      </c>
      <c r="H15384" s="482">
        <v>0.37871100000000002</v>
      </c>
      <c r="I15384" s="483">
        <v>13.6</v>
      </c>
      <c r="J15384" s="484">
        <v>0.25059999999999999</v>
      </c>
      <c r="K15384" s="469">
        <f t="shared" si="1459"/>
        <v>13.609586201615478</v>
      </c>
      <c r="L15384" s="469">
        <f t="shared" si="1460"/>
        <v>9.5862016154786289E-3</v>
      </c>
    </row>
    <row r="15385" spans="1:12">
      <c r="A15385" s="98" t="str">
        <f t="shared" si="1456"/>
        <v>D800-120</v>
      </c>
      <c r="B15385" s="98">
        <f t="shared" si="1454"/>
        <v>20</v>
      </c>
      <c r="C15385" s="98">
        <f t="shared" si="1455"/>
        <v>0</v>
      </c>
      <c r="D15385" s="98">
        <f t="shared" si="1457"/>
        <v>240</v>
      </c>
      <c r="E15385" s="98">
        <f t="shared" si="1458"/>
        <v>97</v>
      </c>
      <c r="F15385" s="397">
        <f>F15384+(E15385-E15384)*(F15387-F15384)/(E15387-E15384)</f>
        <v>5.1637333333333331</v>
      </c>
      <c r="G15385" s="98">
        <v>15</v>
      </c>
      <c r="H15385" s="491">
        <f>H15384+(E15385-E15384)*(H15387-H15384)/(E15387-E15384)</f>
        <v>0.3781896666666667</v>
      </c>
      <c r="I15385" s="492">
        <f>I15384+(E15385-E15384)*(I15387-I15384)/(E15387-E15384)</f>
        <v>13.633333333333333</v>
      </c>
      <c r="J15385" s="397">
        <f>J15384+(E15385-E15384)*(J15387-J15384)/(E15387-E15384)</f>
        <v>0.24873333333333333</v>
      </c>
      <c r="K15385" s="469">
        <f t="shared" si="1459"/>
        <v>13.653819203591846</v>
      </c>
      <c r="L15385" s="469">
        <f t="shared" si="1460"/>
        <v>2.0485870258513117E-2</v>
      </c>
    </row>
    <row r="15386" spans="1:12">
      <c r="A15386" s="98" t="str">
        <f t="shared" si="1456"/>
        <v>D800-120</v>
      </c>
      <c r="B15386" s="98">
        <f t="shared" si="1454"/>
        <v>20</v>
      </c>
      <c r="C15386" s="98">
        <f t="shared" si="1455"/>
        <v>0</v>
      </c>
      <c r="D15386" s="98">
        <f t="shared" si="1457"/>
        <v>240</v>
      </c>
      <c r="E15386" s="98">
        <f t="shared" si="1458"/>
        <v>98</v>
      </c>
      <c r="F15386" s="397">
        <f>F15384+(E15386-E15384)*(F15387-F15384)/(E15387-E15384)</f>
        <v>5.1733666666666664</v>
      </c>
      <c r="G15386" s="98">
        <v>15</v>
      </c>
      <c r="H15386" s="491">
        <f>H15384+(E15386-E15384)*(H15387-H15384)/(E15387-E15384)</f>
        <v>0.37766833333333333</v>
      </c>
      <c r="I15386" s="492">
        <f>I15384+(E15386-E15384)*(I15387-I15384)/(E15387-E15384)</f>
        <v>13.666666666666666</v>
      </c>
      <c r="J15386" s="397">
        <f>J15384+(E15386-E15384)*(J15387-J15384)/(E15387-E15384)</f>
        <v>0.24686666666666665</v>
      </c>
      <c r="K15386" s="469">
        <f t="shared" si="1459"/>
        <v>13.698174324032109</v>
      </c>
      <c r="L15386" s="469">
        <f t="shared" si="1460"/>
        <v>3.1507657365443364E-2</v>
      </c>
    </row>
    <row r="15387" spans="1:12">
      <c r="A15387" s="480" t="str">
        <f t="shared" si="1456"/>
        <v>D800-120</v>
      </c>
      <c r="B15387" s="480">
        <f t="shared" si="1454"/>
        <v>20</v>
      </c>
      <c r="C15387" s="480">
        <f t="shared" si="1455"/>
        <v>0</v>
      </c>
      <c r="D15387" s="480">
        <f t="shared" si="1457"/>
        <v>240</v>
      </c>
      <c r="E15387" s="480">
        <f t="shared" si="1458"/>
        <v>99</v>
      </c>
      <c r="F15387" s="484">
        <v>5.1829999999999998</v>
      </c>
      <c r="G15387" s="480">
        <v>15</v>
      </c>
      <c r="H15387" s="482">
        <v>0.37714700000000001</v>
      </c>
      <c r="I15387" s="483">
        <v>13.7</v>
      </c>
      <c r="J15387" s="484">
        <v>0.245</v>
      </c>
      <c r="K15387" s="469">
        <f t="shared" si="1459"/>
        <v>13.742652069352268</v>
      </c>
      <c r="L15387" s="469">
        <f t="shared" si="1460"/>
        <v>4.2652069352268285E-2</v>
      </c>
    </row>
    <row r="15388" spans="1:12">
      <c r="A15388" s="98" t="str">
        <f t="shared" si="1456"/>
        <v>D800-120</v>
      </c>
      <c r="B15388" s="98">
        <f t="shared" si="1454"/>
        <v>20</v>
      </c>
      <c r="C15388" s="98">
        <f t="shared" si="1455"/>
        <v>0</v>
      </c>
      <c r="D15388" s="98">
        <f t="shared" si="1457"/>
        <v>240</v>
      </c>
      <c r="E15388" s="98">
        <f t="shared" si="1458"/>
        <v>100</v>
      </c>
      <c r="F15388" s="397">
        <f>F15387+(E15388-E15387)*(F15390-F15387)/(E15390-E15387)</f>
        <v>5.192566666666667</v>
      </c>
      <c r="G15388" s="98">
        <v>15</v>
      </c>
      <c r="H15388" s="491">
        <f>H15387+(E15388-E15387)*(H15390-H15387)/(E15390-E15387)</f>
        <v>0.37662433333333334</v>
      </c>
      <c r="I15388" s="492">
        <f>I15387+(E15388-E15387)*(I15390-I15387)/(E15390-E15387)</f>
        <v>13.766666666666666</v>
      </c>
      <c r="J15388" s="397">
        <f>J15387+(E15388-E15387)*(J15390-J15387)/(E15390-E15387)</f>
        <v>0.24313333333333334</v>
      </c>
      <c r="K15388" s="469">
        <f t="shared" si="1459"/>
        <v>13.78712474764863</v>
      </c>
      <c r="L15388" s="469">
        <f t="shared" si="1460"/>
        <v>2.0458080981963889E-2</v>
      </c>
    </row>
    <row r="15389" spans="1:12">
      <c r="A15389" s="98" t="str">
        <f t="shared" si="1456"/>
        <v>D800-120</v>
      </c>
      <c r="B15389" s="98">
        <f t="shared" si="1454"/>
        <v>20</v>
      </c>
      <c r="C15389" s="98">
        <f t="shared" si="1455"/>
        <v>0</v>
      </c>
      <c r="D15389" s="98">
        <f t="shared" si="1457"/>
        <v>240</v>
      </c>
      <c r="E15389" s="98">
        <f t="shared" si="1458"/>
        <v>101</v>
      </c>
      <c r="F15389" s="397">
        <f>F15387+(E15389-E15387)*(F15390-F15387)/(E15390-E15387)</f>
        <v>5.2021333333333333</v>
      </c>
      <c r="G15389" s="98">
        <v>15</v>
      </c>
      <c r="H15389" s="491">
        <f>H15387+(E15389-E15387)*(H15390-H15387)/(E15390-E15387)</f>
        <v>0.37610166666666667</v>
      </c>
      <c r="I15389" s="492">
        <f>I15387+(E15389-E15387)*(I15390-I15387)/(E15390-E15387)</f>
        <v>13.833333333333334</v>
      </c>
      <c r="J15389" s="397">
        <f>J15387+(E15389-E15387)*(J15390-J15387)/(E15390-E15387)</f>
        <v>0.24126666666666666</v>
      </c>
      <c r="K15389" s="469">
        <f t="shared" si="1459"/>
        <v>13.831721032876748</v>
      </c>
      <c r="L15389" s="469">
        <f t="shared" si="1460"/>
        <v>-1.6123004565855581E-3</v>
      </c>
    </row>
    <row r="15390" spans="1:12">
      <c r="A15390" s="480" t="str">
        <f t="shared" si="1456"/>
        <v>D800-120</v>
      </c>
      <c r="B15390" s="480">
        <f t="shared" si="1454"/>
        <v>20</v>
      </c>
      <c r="C15390" s="480">
        <f t="shared" si="1455"/>
        <v>0</v>
      </c>
      <c r="D15390" s="480">
        <f t="shared" si="1457"/>
        <v>240</v>
      </c>
      <c r="E15390" s="480">
        <f t="shared" si="1458"/>
        <v>102</v>
      </c>
      <c r="F15390" s="484">
        <v>5.2117000000000004</v>
      </c>
      <c r="G15390" s="480">
        <v>15</v>
      </c>
      <c r="H15390" s="482">
        <v>0.375579</v>
      </c>
      <c r="I15390" s="483">
        <v>13.9</v>
      </c>
      <c r="J15390" s="484">
        <v>0.2394</v>
      </c>
      <c r="K15390" s="469">
        <f t="shared" si="1459"/>
        <v>13.876441441081639</v>
      </c>
      <c r="L15390" s="469">
        <f t="shared" si="1460"/>
        <v>-2.3558558918361783E-2</v>
      </c>
    </row>
    <row r="15391" spans="1:12">
      <c r="A15391" s="98" t="str">
        <f t="shared" si="1456"/>
        <v>D800-120</v>
      </c>
      <c r="B15391" s="98">
        <f t="shared" si="1454"/>
        <v>20</v>
      </c>
      <c r="C15391" s="98">
        <f t="shared" si="1455"/>
        <v>0</v>
      </c>
      <c r="D15391" s="98">
        <f t="shared" si="1457"/>
        <v>240</v>
      </c>
      <c r="E15391" s="98">
        <f t="shared" si="1458"/>
        <v>103</v>
      </c>
      <c r="F15391" s="397">
        <f>F15390+(E15391-E15390)*(F15393-F15390)/(E15393-E15390)</f>
        <v>5.2212000000000005</v>
      </c>
      <c r="G15391" s="98">
        <v>15</v>
      </c>
      <c r="H15391" s="491">
        <f>H15390+(E15391-E15390)*(H15393-H15390)/(E15393-E15390)</f>
        <v>0.37505466666666665</v>
      </c>
      <c r="I15391" s="492">
        <f>I15390+(E15391-E15390)*(I15393-I15390)/(E15393-E15390)</f>
        <v>13.933333333333334</v>
      </c>
      <c r="J15391" s="397">
        <f>J15390+(E15391-E15390)*(J15393-J15390)/(E15393-E15390)</f>
        <v>0.23756666666666668</v>
      </c>
      <c r="K15391" s="469">
        <f t="shared" si="1459"/>
        <v>13.921170602685477</v>
      </c>
      <c r="L15391" s="469">
        <f t="shared" si="1460"/>
        <v>-1.216273064785689E-2</v>
      </c>
    </row>
    <row r="15392" spans="1:12">
      <c r="A15392" s="98" t="str">
        <f t="shared" si="1456"/>
        <v>D800-120</v>
      </c>
      <c r="B15392" s="98">
        <f t="shared" si="1454"/>
        <v>20</v>
      </c>
      <c r="C15392" s="98">
        <f t="shared" si="1455"/>
        <v>0</v>
      </c>
      <c r="D15392" s="98">
        <f t="shared" si="1457"/>
        <v>240</v>
      </c>
      <c r="E15392" s="98">
        <f t="shared" si="1458"/>
        <v>104</v>
      </c>
      <c r="F15392" s="397">
        <f>F15390+(E15392-E15390)*(F15393-F15390)/(E15393-E15390)</f>
        <v>5.2306999999999997</v>
      </c>
      <c r="G15392" s="98">
        <v>15</v>
      </c>
      <c r="H15392" s="491">
        <f>H15390+(E15392-E15390)*(H15393-H15390)/(E15393-E15390)</f>
        <v>0.37453033333333335</v>
      </c>
      <c r="I15392" s="492">
        <f>I15390+(E15392-E15390)*(I15393-I15390)/(E15393-E15390)</f>
        <v>13.966666666666667</v>
      </c>
      <c r="J15392" s="397">
        <f>J15390+(E15392-E15390)*(J15393-J15390)/(E15393-E15390)</f>
        <v>0.23573333333333332</v>
      </c>
      <c r="K15392" s="469">
        <f t="shared" si="1459"/>
        <v>13.966025003760263</v>
      </c>
      <c r="L15392" s="469">
        <f t="shared" si="1460"/>
        <v>-6.4166290640343959E-4</v>
      </c>
    </row>
    <row r="15393" spans="1:12">
      <c r="A15393" s="480" t="str">
        <f t="shared" si="1456"/>
        <v>D800-120</v>
      </c>
      <c r="B15393" s="480">
        <f t="shared" si="1454"/>
        <v>20</v>
      </c>
      <c r="C15393" s="480">
        <f t="shared" si="1455"/>
        <v>0</v>
      </c>
      <c r="D15393" s="480">
        <f t="shared" si="1457"/>
        <v>240</v>
      </c>
      <c r="E15393" s="480">
        <f t="shared" si="1458"/>
        <v>105</v>
      </c>
      <c r="F15393" s="484">
        <v>5.2401999999999997</v>
      </c>
      <c r="G15393" s="480">
        <v>15</v>
      </c>
      <c r="H15393" s="482">
        <v>0.37400600000000001</v>
      </c>
      <c r="I15393" s="483">
        <v>14</v>
      </c>
      <c r="J15393" s="484">
        <v>0.2339</v>
      </c>
      <c r="K15393" s="469">
        <f t="shared" si="1459"/>
        <v>14.011005171040036</v>
      </c>
      <c r="L15393" s="469">
        <f t="shared" si="1460"/>
        <v>1.1005171040036288E-2</v>
      </c>
    </row>
    <row r="15394" spans="1:12">
      <c r="A15394" s="98" t="str">
        <f t="shared" si="1456"/>
        <v>D800-120</v>
      </c>
      <c r="B15394" s="98">
        <f t="shared" si="1454"/>
        <v>20</v>
      </c>
      <c r="C15394" s="98">
        <f t="shared" si="1455"/>
        <v>0</v>
      </c>
      <c r="D15394" s="98">
        <f t="shared" si="1457"/>
        <v>240</v>
      </c>
      <c r="E15394" s="98">
        <f t="shared" si="1458"/>
        <v>106</v>
      </c>
      <c r="F15394" s="397">
        <f>F15393+(E15394-E15393)*(F15396-F15393)/(E15396-E15393)</f>
        <v>5.2496666666666663</v>
      </c>
      <c r="G15394" s="98">
        <v>15</v>
      </c>
      <c r="H15394" s="491">
        <f>H15393+(E15394-E15393)*(H15396-H15393)/(E15396-E15393)</f>
        <v>0.37347966666666665</v>
      </c>
      <c r="I15394" s="492">
        <f>I15393+(E15394-E15393)*(I15396-I15393)/(E15396-E15393)</f>
        <v>14.066666666666666</v>
      </c>
      <c r="J15394" s="397">
        <f>J15393+(E15394-E15393)*(J15396-J15393)/(E15396-E15393)</f>
        <v>0.23203333333333334</v>
      </c>
      <c r="K15394" s="469">
        <f t="shared" si="1459"/>
        <v>14.056097654580034</v>
      </c>
      <c r="L15394" s="469">
        <f t="shared" si="1460"/>
        <v>-1.0569012086632412E-2</v>
      </c>
    </row>
    <row r="15395" spans="1:12">
      <c r="A15395" s="98" t="str">
        <f t="shared" si="1456"/>
        <v>D800-120</v>
      </c>
      <c r="B15395" s="98">
        <f t="shared" si="1454"/>
        <v>20</v>
      </c>
      <c r="C15395" s="98">
        <f t="shared" si="1455"/>
        <v>0</v>
      </c>
      <c r="D15395" s="98">
        <f t="shared" si="1457"/>
        <v>240</v>
      </c>
      <c r="E15395" s="98">
        <f t="shared" si="1458"/>
        <v>107</v>
      </c>
      <c r="F15395" s="397">
        <f>F15393+(E15395-E15393)*(F15396-F15393)/(E15396-E15393)</f>
        <v>5.2591333333333337</v>
      </c>
      <c r="G15395" s="98">
        <v>15</v>
      </c>
      <c r="H15395" s="491">
        <f>H15393+(E15395-E15393)*(H15396-H15393)/(E15396-E15393)</f>
        <v>0.37295333333333336</v>
      </c>
      <c r="I15395" s="492">
        <f>I15393+(E15395-E15393)*(I15396-I15393)/(E15396-E15393)</f>
        <v>14.133333333333333</v>
      </c>
      <c r="J15395" s="397">
        <f>J15393+(E15395-E15393)*(J15396-J15393)/(E15396-E15393)</f>
        <v>0.23016666666666666</v>
      </c>
      <c r="K15395" s="469">
        <f t="shared" si="1459"/>
        <v>14.101317412366159</v>
      </c>
      <c r="L15395" s="469">
        <f t="shared" si="1460"/>
        <v>-3.2015920967173983E-2</v>
      </c>
    </row>
    <row r="15396" spans="1:12">
      <c r="A15396" s="480" t="str">
        <f t="shared" si="1456"/>
        <v>D800-120</v>
      </c>
      <c r="B15396" s="480">
        <f t="shared" si="1454"/>
        <v>20</v>
      </c>
      <c r="C15396" s="480">
        <f t="shared" si="1455"/>
        <v>0</v>
      </c>
      <c r="D15396" s="480">
        <f t="shared" si="1457"/>
        <v>240</v>
      </c>
      <c r="E15396" s="480">
        <f t="shared" si="1458"/>
        <v>108</v>
      </c>
      <c r="F15396" s="484">
        <v>5.2686000000000002</v>
      </c>
      <c r="G15396" s="480">
        <v>15</v>
      </c>
      <c r="H15396" s="482">
        <v>0.37242700000000001</v>
      </c>
      <c r="I15396" s="483">
        <v>14.2</v>
      </c>
      <c r="J15396" s="484">
        <v>0.2283</v>
      </c>
      <c r="K15396" s="469">
        <f t="shared" si="1459"/>
        <v>14.14666498401029</v>
      </c>
      <c r="L15396" s="469">
        <f t="shared" si="1460"/>
        <v>-5.3335015989709689E-2</v>
      </c>
    </row>
    <row r="15397" spans="1:12">
      <c r="A15397" s="98" t="str">
        <f t="shared" si="1456"/>
        <v>D800-120</v>
      </c>
      <c r="B15397" s="98">
        <f t="shared" si="1454"/>
        <v>20</v>
      </c>
      <c r="C15397" s="98">
        <f t="shared" si="1455"/>
        <v>0</v>
      </c>
      <c r="D15397" s="98">
        <f t="shared" ref="D15397:D15408" si="1461">D15396</f>
        <v>240</v>
      </c>
      <c r="E15397" s="98">
        <f t="shared" si="1458"/>
        <v>109</v>
      </c>
      <c r="F15397" s="397">
        <f>F15396+(E15397-E15396)*(F15399-F15396)/(E15399-E15396)</f>
        <v>5.2780333333333331</v>
      </c>
      <c r="G15397" s="98">
        <v>15</v>
      </c>
      <c r="H15397" s="491">
        <f>H15396+(E15397-E15396)*(H15399-H15396)/(E15399-E15396)</f>
        <v>0.37189866666666666</v>
      </c>
      <c r="I15397" s="492">
        <f>I15396+(E15397-E15396)*(I15399-I15396)/(E15399-E15396)</f>
        <v>14.233333333333333</v>
      </c>
      <c r="J15397" s="397">
        <f>J15396+(E15397-E15396)*(J15399-J15396)/(E15399-E15396)</f>
        <v>0.22643333333333335</v>
      </c>
      <c r="K15397" s="469">
        <f t="shared" si="1459"/>
        <v>14.192127604652164</v>
      </c>
      <c r="L15397" s="469">
        <f t="shared" si="1460"/>
        <v>-4.1205728681168452E-2</v>
      </c>
    </row>
    <row r="15398" spans="1:12">
      <c r="A15398" s="98" t="str">
        <f t="shared" si="1456"/>
        <v>D800-120</v>
      </c>
      <c r="B15398" s="98">
        <f t="shared" si="1454"/>
        <v>20</v>
      </c>
      <c r="C15398" s="98">
        <f t="shared" si="1455"/>
        <v>0</v>
      </c>
      <c r="D15398" s="98">
        <f t="shared" si="1461"/>
        <v>240</v>
      </c>
      <c r="E15398" s="98">
        <f t="shared" si="1458"/>
        <v>110</v>
      </c>
      <c r="F15398" s="397">
        <f>F15396+(E15398-E15396)*(F15399-F15396)/(E15399-E15396)</f>
        <v>5.287466666666667</v>
      </c>
      <c r="G15398" s="98">
        <v>15</v>
      </c>
      <c r="H15398" s="491">
        <f>H15396+(E15398-E15396)*(H15399-H15396)/(E15399-E15396)</f>
        <v>0.37137033333333336</v>
      </c>
      <c r="I15398" s="492">
        <f>I15396+(E15398-E15396)*(I15399-I15396)/(E15399-E15396)</f>
        <v>14.266666666666667</v>
      </c>
      <c r="J15398" s="397">
        <f>J15396+(E15398-E15396)*(J15399-J15396)/(E15399-E15396)</f>
        <v>0.22456666666666666</v>
      </c>
      <c r="K15398" s="469">
        <f t="shared" si="1459"/>
        <v>14.237719580903519</v>
      </c>
      <c r="L15398" s="469">
        <f t="shared" si="1460"/>
        <v>-2.8947085763148195E-2</v>
      </c>
    </row>
    <row r="15399" spans="1:12">
      <c r="A15399" s="480" t="str">
        <f t="shared" si="1456"/>
        <v>D800-120</v>
      </c>
      <c r="B15399" s="480">
        <f t="shared" si="1454"/>
        <v>20</v>
      </c>
      <c r="C15399" s="480">
        <f t="shared" si="1455"/>
        <v>0</v>
      </c>
      <c r="D15399" s="480">
        <f t="shared" si="1461"/>
        <v>240</v>
      </c>
      <c r="E15399" s="480">
        <f t="shared" si="1458"/>
        <v>111</v>
      </c>
      <c r="F15399" s="484">
        <v>5.2968999999999999</v>
      </c>
      <c r="G15399" s="480">
        <v>15</v>
      </c>
      <c r="H15399" s="482">
        <v>0.370842</v>
      </c>
      <c r="I15399" s="483">
        <v>14.3</v>
      </c>
      <c r="J15399" s="484">
        <v>0.22270000000000001</v>
      </c>
      <c r="K15399" s="469">
        <f t="shared" si="1459"/>
        <v>14.283441465637656</v>
      </c>
      <c r="L15399" s="469">
        <f t="shared" si="1460"/>
        <v>-1.6558534362344446E-2</v>
      </c>
    </row>
    <row r="15400" spans="1:12">
      <c r="A15400" s="98" t="str">
        <f t="shared" si="1456"/>
        <v>D800-120</v>
      </c>
      <c r="B15400" s="98">
        <f t="shared" si="1454"/>
        <v>20</v>
      </c>
      <c r="C15400" s="98">
        <f t="shared" si="1455"/>
        <v>0</v>
      </c>
      <c r="D15400" s="98">
        <f t="shared" si="1461"/>
        <v>240</v>
      </c>
      <c r="E15400" s="98">
        <f t="shared" si="1458"/>
        <v>112</v>
      </c>
      <c r="F15400" s="397">
        <f>F15399+(E15400-E15399)*(F15402-F15399)/(E15402-E15399)</f>
        <v>5.3062666666666667</v>
      </c>
      <c r="G15400" s="98">
        <v>15</v>
      </c>
      <c r="H15400" s="491">
        <f>H15399+(E15400-E15399)*(H15402-H15399)/(E15402-E15399)</f>
        <v>0.37031200000000003</v>
      </c>
      <c r="I15400" s="492">
        <f>I15399+(E15400-E15399)*(I15402-I15399)/(E15402-E15399)</f>
        <v>14.333333333333334</v>
      </c>
      <c r="J15400" s="397">
        <f>J15399+(E15400-E15399)*(J15402-J15399)/(E15402-E15399)</f>
        <v>0.22086666666666668</v>
      </c>
      <c r="K15400" s="469">
        <f t="shared" si="1459"/>
        <v>14.329178278496689</v>
      </c>
      <c r="L15400" s="469">
        <f t="shared" si="1460"/>
        <v>-4.1550548366444673E-3</v>
      </c>
    </row>
    <row r="15401" spans="1:12">
      <c r="A15401" s="98" t="str">
        <f t="shared" si="1456"/>
        <v>D800-120</v>
      </c>
      <c r="B15401" s="98">
        <f t="shared" si="1454"/>
        <v>20</v>
      </c>
      <c r="C15401" s="98">
        <f t="shared" si="1455"/>
        <v>0</v>
      </c>
      <c r="D15401" s="98">
        <f t="shared" si="1461"/>
        <v>240</v>
      </c>
      <c r="E15401" s="98">
        <f t="shared" si="1458"/>
        <v>113</v>
      </c>
      <c r="F15401" s="397">
        <f>F15399+(E15401-E15399)*(F15402-F15399)/(E15402-E15399)</f>
        <v>5.3156333333333334</v>
      </c>
      <c r="G15401" s="98">
        <v>15</v>
      </c>
      <c r="H15401" s="491">
        <f>H15399+(E15401-E15399)*(H15402-H15399)/(E15402-E15399)</f>
        <v>0.369782</v>
      </c>
      <c r="I15401" s="492">
        <f>I15399+(E15401-E15399)*(I15402-I15399)/(E15402-E15399)</f>
        <v>14.366666666666667</v>
      </c>
      <c r="J15401" s="397">
        <f>J15399+(E15401-E15399)*(J15402-J15399)/(E15402-E15399)</f>
        <v>0.21903333333333333</v>
      </c>
      <c r="K15401" s="469">
        <f t="shared" si="1459"/>
        <v>14.375046198390764</v>
      </c>
      <c r="L15401" s="469">
        <f t="shared" si="1460"/>
        <v>8.3795317240973333E-3</v>
      </c>
    </row>
    <row r="15402" spans="1:12">
      <c r="A15402" s="480" t="str">
        <f t="shared" si="1456"/>
        <v>D800-120</v>
      </c>
      <c r="B15402" s="480">
        <f t="shared" ref="B15402:B15465" si="1462">INT(D15402/12)</f>
        <v>20</v>
      </c>
      <c r="C15402" s="480">
        <f t="shared" ref="C15402:C15465" si="1463">D15402-B15402*12</f>
        <v>0</v>
      </c>
      <c r="D15402" s="480">
        <f t="shared" si="1461"/>
        <v>240</v>
      </c>
      <c r="E15402" s="480">
        <f t="shared" si="1458"/>
        <v>114</v>
      </c>
      <c r="F15402" s="484">
        <v>5.3250000000000002</v>
      </c>
      <c r="G15402" s="480">
        <v>15</v>
      </c>
      <c r="H15402" s="482">
        <v>0.36925200000000002</v>
      </c>
      <c r="I15402" s="483">
        <v>14.4</v>
      </c>
      <c r="J15402" s="484">
        <v>0.2172</v>
      </c>
      <c r="K15402" s="469">
        <f t="shared" si="1459"/>
        <v>14.421045789867081</v>
      </c>
      <c r="L15402" s="469">
        <f t="shared" si="1460"/>
        <v>2.1045789867081055E-2</v>
      </c>
    </row>
    <row r="15403" spans="1:12">
      <c r="A15403" s="98" t="str">
        <f t="shared" si="1456"/>
        <v>D800-120</v>
      </c>
      <c r="B15403" s="98">
        <f t="shared" si="1462"/>
        <v>20</v>
      </c>
      <c r="C15403" s="98">
        <f t="shared" si="1463"/>
        <v>0</v>
      </c>
      <c r="D15403" s="98">
        <f t="shared" si="1461"/>
        <v>240</v>
      </c>
      <c r="E15403" s="98">
        <f t="shared" si="1458"/>
        <v>115</v>
      </c>
      <c r="F15403" s="397">
        <f>F15402+(E15403-E15402)*(F15405-F15402)/(E15405-E15402)</f>
        <v>5.3342999999999998</v>
      </c>
      <c r="G15403" s="98">
        <v>15</v>
      </c>
      <c r="H15403" s="491">
        <f>H15402+(E15403-E15402)*(H15405-H15402)/(E15405-E15402)</f>
        <v>0.36871966666666667</v>
      </c>
      <c r="I15403" s="492">
        <f>I15402+(E15403-E15402)*(I15405-I15402)/(E15405-E15402)</f>
        <v>14.466666666666667</v>
      </c>
      <c r="J15403" s="397">
        <f>J15402+(E15403-E15402)*(J15405-J15402)/(E15405-E15402)</f>
        <v>0.21533333333333335</v>
      </c>
      <c r="K15403" s="469">
        <f t="shared" si="1459"/>
        <v>14.467088366139045</v>
      </c>
      <c r="L15403" s="469">
        <f t="shared" si="1460"/>
        <v>4.2169947237802319E-4</v>
      </c>
    </row>
    <row r="15404" spans="1:12">
      <c r="A15404" s="98" t="str">
        <f t="shared" si="1456"/>
        <v>D800-120</v>
      </c>
      <c r="B15404" s="98">
        <f t="shared" si="1462"/>
        <v>20</v>
      </c>
      <c r="C15404" s="98">
        <f t="shared" si="1463"/>
        <v>0</v>
      </c>
      <c r="D15404" s="98">
        <f t="shared" si="1461"/>
        <v>240</v>
      </c>
      <c r="E15404" s="98">
        <f t="shared" si="1458"/>
        <v>116</v>
      </c>
      <c r="F15404" s="397">
        <f>F15402+(E15404-E15402)*(F15405-F15402)/(E15405-E15402)</f>
        <v>5.3436000000000003</v>
      </c>
      <c r="G15404" s="98">
        <v>15</v>
      </c>
      <c r="H15404" s="491">
        <f>H15402+(E15404-E15402)*(H15405-H15402)/(E15405-E15402)</f>
        <v>0.36818733333333337</v>
      </c>
      <c r="I15404" s="492">
        <f>I15402+(E15404-E15402)*(I15405-I15402)/(E15405-E15402)</f>
        <v>14.533333333333333</v>
      </c>
      <c r="J15404" s="397">
        <f>J15402+(E15404-E15402)*(J15405-J15402)/(E15405-E15402)</f>
        <v>0.21346666666666667</v>
      </c>
      <c r="K15404" s="469">
        <f t="shared" si="1459"/>
        <v>14.513264081147097</v>
      </c>
      <c r="L15404" s="469">
        <f t="shared" si="1460"/>
        <v>-2.0069252186235786E-2</v>
      </c>
    </row>
    <row r="15405" spans="1:12">
      <c r="A15405" s="480" t="str">
        <f t="shared" si="1456"/>
        <v>D800-120</v>
      </c>
      <c r="B15405" s="480">
        <f t="shared" si="1462"/>
        <v>20</v>
      </c>
      <c r="C15405" s="480">
        <f t="shared" si="1463"/>
        <v>0</v>
      </c>
      <c r="D15405" s="480">
        <f t="shared" si="1461"/>
        <v>240</v>
      </c>
      <c r="E15405" s="480">
        <f t="shared" si="1458"/>
        <v>117</v>
      </c>
      <c r="F15405" s="484">
        <v>5.3529</v>
      </c>
      <c r="G15405" s="480">
        <v>15</v>
      </c>
      <c r="H15405" s="482">
        <v>0.36765500000000001</v>
      </c>
      <c r="I15405" s="483">
        <v>14.6</v>
      </c>
      <c r="J15405" s="484">
        <v>0.21160000000000001</v>
      </c>
      <c r="K15405" s="469">
        <f t="shared" si="1459"/>
        <v>14.559573513212115</v>
      </c>
      <c r="L15405" s="469">
        <f t="shared" si="1460"/>
        <v>-4.0426486787884741E-2</v>
      </c>
    </row>
    <row r="15406" spans="1:12">
      <c r="A15406" s="98" t="str">
        <f t="shared" si="1456"/>
        <v>D800-120</v>
      </c>
      <c r="B15406" s="98">
        <f t="shared" si="1462"/>
        <v>20</v>
      </c>
      <c r="C15406" s="98">
        <f t="shared" si="1463"/>
        <v>0</v>
      </c>
      <c r="D15406" s="98">
        <f t="shared" si="1461"/>
        <v>240</v>
      </c>
      <c r="E15406" s="98">
        <f t="shared" si="1458"/>
        <v>118</v>
      </c>
      <c r="F15406" s="397">
        <f>F15405+(E15406-E15405)*(F15408-F15405)/(E15408-E15405)</f>
        <v>5.362166666666667</v>
      </c>
      <c r="G15406" s="98">
        <v>15</v>
      </c>
      <c r="H15406" s="491">
        <f>H15405+(E15406-E15405)*(H15408-H15405)/(E15408-E15405)</f>
        <v>0.36712</v>
      </c>
      <c r="I15406" s="492">
        <f>I15405+(E15406-E15405)*(I15408-I15405)/(E15408-E15405)</f>
        <v>14.633333333333333</v>
      </c>
      <c r="J15406" s="397">
        <f>J15405+(E15406-E15405)*(J15408-J15405)/(E15408-E15405)</f>
        <v>0.20973333333333333</v>
      </c>
      <c r="K15406" s="469">
        <f t="shared" si="1459"/>
        <v>14.60603254158495</v>
      </c>
      <c r="L15406" s="469">
        <f t="shared" si="1460"/>
        <v>-2.7300791748382736E-2</v>
      </c>
    </row>
    <row r="15407" spans="1:12">
      <c r="A15407" s="98" t="str">
        <f t="shared" si="1456"/>
        <v>D800-120</v>
      </c>
      <c r="B15407" s="98">
        <f t="shared" si="1462"/>
        <v>20</v>
      </c>
      <c r="C15407" s="98">
        <f t="shared" si="1463"/>
        <v>0</v>
      </c>
      <c r="D15407" s="98">
        <f t="shared" si="1461"/>
        <v>240</v>
      </c>
      <c r="E15407" s="98">
        <f t="shared" si="1458"/>
        <v>119</v>
      </c>
      <c r="F15407" s="397">
        <f>F15405+(E15407-E15405)*(F15408-F15405)/(E15408-E15405)</f>
        <v>5.3714333333333331</v>
      </c>
      <c r="G15407" s="98">
        <v>15</v>
      </c>
      <c r="H15407" s="491">
        <f>H15405+(E15407-E15405)*(H15408-H15405)/(E15408-E15405)</f>
        <v>0.36658499999999999</v>
      </c>
      <c r="I15407" s="492">
        <f>I15405+(E15407-E15405)*(I15408-I15405)/(E15408-E15405)</f>
        <v>14.666666666666666</v>
      </c>
      <c r="J15407" s="397">
        <f>J15405+(E15407-E15405)*(J15408-J15405)/(E15408-E15405)</f>
        <v>0.20786666666666667</v>
      </c>
      <c r="K15407" s="469">
        <f t="shared" si="1459"/>
        <v>14.652627176052848</v>
      </c>
      <c r="L15407" s="469">
        <f t="shared" si="1460"/>
        <v>-1.4039490613818373E-2</v>
      </c>
    </row>
    <row r="15408" spans="1:12">
      <c r="A15408" s="480" t="str">
        <f t="shared" si="1456"/>
        <v>D800-120</v>
      </c>
      <c r="B15408" s="480">
        <f t="shared" si="1462"/>
        <v>20</v>
      </c>
      <c r="C15408" s="480">
        <f t="shared" si="1463"/>
        <v>0</v>
      </c>
      <c r="D15408" s="480">
        <f t="shared" si="1461"/>
        <v>240</v>
      </c>
      <c r="E15408" s="480">
        <f t="shared" si="1458"/>
        <v>120</v>
      </c>
      <c r="F15408" s="484">
        <v>5.3807</v>
      </c>
      <c r="G15408" s="480">
        <v>15</v>
      </c>
      <c r="H15408" s="482">
        <v>0.36604999999999999</v>
      </c>
      <c r="I15408" s="483">
        <v>14.7</v>
      </c>
      <c r="J15408" s="484">
        <v>0.20599999999999999</v>
      </c>
      <c r="K15408" s="469">
        <f t="shared" si="1459"/>
        <v>14.699358011200657</v>
      </c>
      <c r="L15408" s="469">
        <f t="shared" si="1460"/>
        <v>-6.4198879934274089E-4</v>
      </c>
    </row>
    <row r="15409" spans="1:12">
      <c r="A15409" s="480" t="s">
        <v>129</v>
      </c>
      <c r="B15409" s="480">
        <f t="shared" si="1462"/>
        <v>20</v>
      </c>
      <c r="C15409" s="480">
        <f t="shared" si="1463"/>
        <v>6</v>
      </c>
      <c r="D15409" s="480">
        <v>246</v>
      </c>
      <c r="E15409" s="480">
        <v>12</v>
      </c>
      <c r="F15409" s="484">
        <v>4.2671999999999999</v>
      </c>
      <c r="G15409" s="480">
        <v>15</v>
      </c>
      <c r="H15409" s="482">
        <v>0.41288200000000003</v>
      </c>
      <c r="I15409" s="483">
        <v>10.3</v>
      </c>
      <c r="J15409" s="484">
        <v>0.39750000000000002</v>
      </c>
      <c r="K15409" s="469">
        <f t="shared" si="1459"/>
        <v>10.335156291628115</v>
      </c>
      <c r="L15409" s="469">
        <f t="shared" si="1460"/>
        <v>3.5156291628114289E-2</v>
      </c>
    </row>
    <row r="15410" spans="1:12">
      <c r="A15410" s="98" t="str">
        <f t="shared" ref="A15410:A15473" si="1464">A15409</f>
        <v>D800-120</v>
      </c>
      <c r="B15410" s="98">
        <f t="shared" si="1462"/>
        <v>20</v>
      </c>
      <c r="C15410" s="98">
        <f t="shared" si="1463"/>
        <v>6</v>
      </c>
      <c r="D15410" s="98">
        <f t="shared" ref="D15410:D15441" si="1465">D15409</f>
        <v>246</v>
      </c>
      <c r="E15410" s="98">
        <f t="shared" ref="E15410:E15473" si="1466">E15409+1</f>
        <v>13</v>
      </c>
      <c r="F15410" s="397">
        <f>F15409+(E15410-E15409)*(F15412-F15409)/(E15412-E15409)</f>
        <v>4.278833333333333</v>
      </c>
      <c r="G15410" s="98">
        <v>15</v>
      </c>
      <c r="H15410" s="491">
        <f>H15409+(E15410-E15409)*(H15412-H15409)/(E15412-E15409)</f>
        <v>0.41240199999999999</v>
      </c>
      <c r="I15410" s="492">
        <f>I15409+(E15410-E15409)*(I15412-I15409)/(E15412-E15409)</f>
        <v>10.366666666666667</v>
      </c>
      <c r="J15410" s="397">
        <f>J15409+(E15410-E15409)*(J15412-J15409)/(E15412-E15409)</f>
        <v>0.39573333333333333</v>
      </c>
      <c r="K15410" s="469">
        <f t="shared" si="1459"/>
        <v>10.375394235074838</v>
      </c>
      <c r="L15410" s="469">
        <f t="shared" si="1460"/>
        <v>8.7275684081706828E-3</v>
      </c>
    </row>
    <row r="15411" spans="1:12">
      <c r="A15411" s="98" t="str">
        <f t="shared" si="1464"/>
        <v>D800-120</v>
      </c>
      <c r="B15411" s="98">
        <f t="shared" si="1462"/>
        <v>20</v>
      </c>
      <c r="C15411" s="98">
        <f t="shared" si="1463"/>
        <v>6</v>
      </c>
      <c r="D15411" s="98">
        <f t="shared" si="1465"/>
        <v>246</v>
      </c>
      <c r="E15411" s="98">
        <f t="shared" si="1466"/>
        <v>14</v>
      </c>
      <c r="F15411" s="397">
        <f>F15409+(E15411-E15409)*(F15412-F15409)/(E15412-E15409)</f>
        <v>4.2904666666666671</v>
      </c>
      <c r="G15411" s="98">
        <v>15</v>
      </c>
      <c r="H15411" s="491">
        <f>H15409+(E15411-E15409)*(H15412-H15409)/(E15412-E15409)</f>
        <v>0.41192200000000001</v>
      </c>
      <c r="I15411" s="492">
        <f>I15409+(E15411-E15409)*(I15412-I15409)/(E15412-E15409)</f>
        <v>10.433333333333334</v>
      </c>
      <c r="J15411" s="397">
        <f>J15409+(E15411-E15409)*(J15412-J15409)/(E15412-E15409)</f>
        <v>0.39396666666666669</v>
      </c>
      <c r="K15411" s="469">
        <f t="shared" si="1459"/>
        <v>10.415725954590108</v>
      </c>
      <c r="L15411" s="469">
        <f t="shared" si="1460"/>
        <v>-1.7607378743225155E-2</v>
      </c>
    </row>
    <row r="15412" spans="1:12">
      <c r="A15412" s="480" t="str">
        <f t="shared" si="1464"/>
        <v>D800-120</v>
      </c>
      <c r="B15412" s="480">
        <f t="shared" si="1462"/>
        <v>20</v>
      </c>
      <c r="C15412" s="480">
        <f t="shared" si="1463"/>
        <v>6</v>
      </c>
      <c r="D15412" s="480">
        <f t="shared" si="1465"/>
        <v>246</v>
      </c>
      <c r="E15412" s="480">
        <f t="shared" si="1466"/>
        <v>15</v>
      </c>
      <c r="F15412" s="484">
        <v>4.3021000000000003</v>
      </c>
      <c r="G15412" s="480">
        <v>15</v>
      </c>
      <c r="H15412" s="482">
        <v>0.41144199999999997</v>
      </c>
      <c r="I15412" s="483">
        <v>10.5</v>
      </c>
      <c r="J15412" s="484">
        <v>0.39219999999999999</v>
      </c>
      <c r="K15412" s="469">
        <f t="shared" si="1459"/>
        <v>10.456151778379457</v>
      </c>
      <c r="L15412" s="469">
        <f t="shared" si="1460"/>
        <v>-4.3848221620542915E-2</v>
      </c>
    </row>
    <row r="15413" spans="1:12">
      <c r="A15413" s="98" t="str">
        <f t="shared" si="1464"/>
        <v>D800-120</v>
      </c>
      <c r="B15413" s="98">
        <f t="shared" si="1462"/>
        <v>20</v>
      </c>
      <c r="C15413" s="98">
        <f t="shared" si="1463"/>
        <v>6</v>
      </c>
      <c r="D15413" s="98">
        <f t="shared" si="1465"/>
        <v>246</v>
      </c>
      <c r="E15413" s="98">
        <f t="shared" si="1466"/>
        <v>16</v>
      </c>
      <c r="F15413" s="397">
        <f>F15412+(E15413-E15412)*(F15415-F15412)/(E15415-E15412)</f>
        <v>4.3136000000000001</v>
      </c>
      <c r="G15413" s="98">
        <v>15</v>
      </c>
      <c r="H15413" s="491">
        <f>H15412+(E15413-E15412)*(H15415-H15412)/(E15415-E15412)</f>
        <v>0.41096466666666664</v>
      </c>
      <c r="I15413" s="492">
        <f>I15412+(E15413-E15412)*(I15415-I15412)/(E15415-E15412)</f>
        <v>10.533333333333333</v>
      </c>
      <c r="J15413" s="397">
        <f>J15412+(E15413-E15412)*(J15415-J15412)/(E15415-E15412)</f>
        <v>0.39043333333333335</v>
      </c>
      <c r="K15413" s="469">
        <f t="shared" si="1459"/>
        <v>10.496279485503216</v>
      </c>
      <c r="L15413" s="469">
        <f t="shared" si="1460"/>
        <v>-3.7053847830117448E-2</v>
      </c>
    </row>
    <row r="15414" spans="1:12">
      <c r="A15414" s="98" t="str">
        <f t="shared" si="1464"/>
        <v>D800-120</v>
      </c>
      <c r="B15414" s="98">
        <f t="shared" si="1462"/>
        <v>20</v>
      </c>
      <c r="C15414" s="98">
        <f t="shared" si="1463"/>
        <v>6</v>
      </c>
      <c r="D15414" s="98">
        <f t="shared" si="1465"/>
        <v>246</v>
      </c>
      <c r="E15414" s="98">
        <f t="shared" si="1466"/>
        <v>17</v>
      </c>
      <c r="F15414" s="397">
        <f>F15412+(E15414-E15412)*(F15415-F15412)/(E15415-E15412)</f>
        <v>4.3250999999999999</v>
      </c>
      <c r="G15414" s="98">
        <v>15</v>
      </c>
      <c r="H15414" s="491">
        <f>H15412+(E15414-E15412)*(H15415-H15412)/(E15415-E15412)</f>
        <v>0.41048733333333332</v>
      </c>
      <c r="I15414" s="492">
        <f>I15412+(E15414-E15412)*(I15415-I15412)/(E15415-E15412)</f>
        <v>10.566666666666666</v>
      </c>
      <c r="J15414" s="397">
        <f>J15412+(E15414-E15412)*(J15415-J15412)/(E15415-E15412)</f>
        <v>0.38866666666666666</v>
      </c>
      <c r="K15414" s="469">
        <f t="shared" si="1459"/>
        <v>10.536500517271341</v>
      </c>
      <c r="L15414" s="469">
        <f t="shared" si="1460"/>
        <v>-3.0166149395325803E-2</v>
      </c>
    </row>
    <row r="15415" spans="1:12">
      <c r="A15415" s="480" t="str">
        <f t="shared" si="1464"/>
        <v>D800-120</v>
      </c>
      <c r="B15415" s="480">
        <f t="shared" si="1462"/>
        <v>20</v>
      </c>
      <c r="C15415" s="480">
        <f t="shared" si="1463"/>
        <v>6</v>
      </c>
      <c r="D15415" s="480">
        <f t="shared" si="1465"/>
        <v>246</v>
      </c>
      <c r="E15415" s="480">
        <f t="shared" si="1466"/>
        <v>18</v>
      </c>
      <c r="F15415" s="484">
        <v>4.3365999999999998</v>
      </c>
      <c r="G15415" s="480">
        <v>15</v>
      </c>
      <c r="H15415" s="482">
        <v>0.41000999999999999</v>
      </c>
      <c r="I15415" s="483">
        <v>10.6</v>
      </c>
      <c r="J15415" s="484">
        <v>0.38690000000000002</v>
      </c>
      <c r="K15415" s="469">
        <f t="shared" si="1459"/>
        <v>10.576815199629277</v>
      </c>
      <c r="L15415" s="469">
        <f t="shared" si="1460"/>
        <v>-2.3184800370723124E-2</v>
      </c>
    </row>
    <row r="15416" spans="1:12">
      <c r="A15416" s="98" t="str">
        <f t="shared" si="1464"/>
        <v>D800-120</v>
      </c>
      <c r="B15416" s="98">
        <f t="shared" si="1462"/>
        <v>20</v>
      </c>
      <c r="C15416" s="98">
        <f t="shared" si="1463"/>
        <v>6</v>
      </c>
      <c r="D15416" s="98">
        <f t="shared" si="1465"/>
        <v>246</v>
      </c>
      <c r="E15416" s="98">
        <f t="shared" si="1466"/>
        <v>19</v>
      </c>
      <c r="F15416" s="397">
        <f>F15415+(E15416-E15415)*(F15418-F15415)/(E15418-E15415)</f>
        <v>4.3480333333333334</v>
      </c>
      <c r="G15416" s="98">
        <v>15</v>
      </c>
      <c r="H15416" s="491">
        <f>H15415+(E15416-E15415)*(H15418-H15415)/(E15418-E15415)</f>
        <v>0.40953499999999998</v>
      </c>
      <c r="I15416" s="492">
        <f>I15415+(E15416-E15415)*(I15418-I15415)/(E15418-E15415)</f>
        <v>10.633333333333333</v>
      </c>
      <c r="J15416" s="397">
        <f>J15415+(E15416-E15415)*(J15418-J15415)/(E15418-E15415)</f>
        <v>0.38513333333333333</v>
      </c>
      <c r="K15416" s="469">
        <f t="shared" si="1459"/>
        <v>10.617000581960843</v>
      </c>
      <c r="L15416" s="469">
        <f t="shared" si="1460"/>
        <v>-1.6332751372489795E-2</v>
      </c>
    </row>
    <row r="15417" spans="1:12">
      <c r="A15417" s="98" t="str">
        <f t="shared" si="1464"/>
        <v>D800-120</v>
      </c>
      <c r="B15417" s="98">
        <f t="shared" si="1462"/>
        <v>20</v>
      </c>
      <c r="C15417" s="98">
        <f t="shared" si="1463"/>
        <v>6</v>
      </c>
      <c r="D15417" s="98">
        <f t="shared" si="1465"/>
        <v>246</v>
      </c>
      <c r="E15417" s="98">
        <f t="shared" si="1466"/>
        <v>20</v>
      </c>
      <c r="F15417" s="397">
        <f>F15415+(E15417-E15415)*(F15418-F15415)/(E15418-E15415)</f>
        <v>4.3594666666666662</v>
      </c>
      <c r="G15417" s="98">
        <v>15</v>
      </c>
      <c r="H15417" s="491">
        <f>H15415+(E15417-E15415)*(H15418-H15415)/(E15418-E15415)</f>
        <v>0.40905999999999998</v>
      </c>
      <c r="I15417" s="492">
        <f>I15415+(E15417-E15415)*(I15418-I15415)/(E15418-E15415)</f>
        <v>10.666666666666666</v>
      </c>
      <c r="J15417" s="397">
        <f>J15415+(E15417-E15415)*(J15418-J15415)/(E15418-E15415)</f>
        <v>0.38336666666666669</v>
      </c>
      <c r="K15417" s="469">
        <f t="shared" si="1459"/>
        <v>10.657279290731596</v>
      </c>
      <c r="L15417" s="469">
        <f t="shared" si="1460"/>
        <v>-9.387375935069997E-3</v>
      </c>
    </row>
    <row r="15418" spans="1:12">
      <c r="A15418" s="480" t="str">
        <f t="shared" si="1464"/>
        <v>D800-120</v>
      </c>
      <c r="B15418" s="480">
        <f t="shared" si="1462"/>
        <v>20</v>
      </c>
      <c r="C15418" s="480">
        <f t="shared" si="1463"/>
        <v>6</v>
      </c>
      <c r="D15418" s="480">
        <f t="shared" si="1465"/>
        <v>246</v>
      </c>
      <c r="E15418" s="480">
        <f t="shared" si="1466"/>
        <v>21</v>
      </c>
      <c r="F15418" s="484">
        <v>4.3708999999999998</v>
      </c>
      <c r="G15418" s="480">
        <v>15</v>
      </c>
      <c r="H15418" s="482">
        <v>0.40858499999999998</v>
      </c>
      <c r="I15418" s="483">
        <v>10.7</v>
      </c>
      <c r="J15418" s="484">
        <v>0.38159999999999999</v>
      </c>
      <c r="K15418" s="469">
        <f t="shared" si="1459"/>
        <v>10.697651651431158</v>
      </c>
      <c r="L15418" s="469">
        <f t="shared" si="1460"/>
        <v>-2.3483485688409189E-3</v>
      </c>
    </row>
    <row r="15419" spans="1:12">
      <c r="A15419" s="98" t="str">
        <f t="shared" si="1464"/>
        <v>D800-120</v>
      </c>
      <c r="B15419" s="98">
        <f t="shared" si="1462"/>
        <v>20</v>
      </c>
      <c r="C15419" s="98">
        <f t="shared" si="1463"/>
        <v>6</v>
      </c>
      <c r="D15419" s="98">
        <f t="shared" si="1465"/>
        <v>246</v>
      </c>
      <c r="E15419" s="98">
        <f t="shared" si="1466"/>
        <v>22</v>
      </c>
      <c r="F15419" s="397">
        <f>F15418+(E15419-E15418)*(F15421-F15418)/(E15421-E15418)</f>
        <v>4.3822333333333328</v>
      </c>
      <c r="G15419" s="98">
        <v>15</v>
      </c>
      <c r="H15419" s="491">
        <f>H15418+(E15419-E15418)*(H15421-H15418)/(E15421-E15418)</f>
        <v>0.4081123333333333</v>
      </c>
      <c r="I15419" s="492">
        <f>I15418+(E15419-E15418)*(I15421-I15418)/(E15421-E15418)</f>
        <v>10.733333333333333</v>
      </c>
      <c r="J15419" s="397">
        <f>J15418+(E15419-E15418)*(J15421-J15418)/(E15421-E15418)</f>
        <v>0.37983333333333336</v>
      </c>
      <c r="K15419" s="469">
        <f t="shared" si="1459"/>
        <v>10.73781156658665</v>
      </c>
      <c r="L15419" s="469">
        <f t="shared" si="1460"/>
        <v>4.4782332533177538E-3</v>
      </c>
    </row>
    <row r="15420" spans="1:12">
      <c r="A15420" s="98" t="str">
        <f t="shared" si="1464"/>
        <v>D800-120</v>
      </c>
      <c r="B15420" s="98">
        <f t="shared" si="1462"/>
        <v>20</v>
      </c>
      <c r="C15420" s="98">
        <f t="shared" si="1463"/>
        <v>6</v>
      </c>
      <c r="D15420" s="98">
        <f t="shared" si="1465"/>
        <v>246</v>
      </c>
      <c r="E15420" s="98">
        <f t="shared" si="1466"/>
        <v>23</v>
      </c>
      <c r="F15420" s="397">
        <f>F15418+(E15420-E15418)*(F15421-F15418)/(E15421-E15418)</f>
        <v>4.3935666666666666</v>
      </c>
      <c r="G15420" s="98">
        <v>15</v>
      </c>
      <c r="H15420" s="491">
        <f>H15418+(E15420-E15418)*(H15421-H15418)/(E15421-E15418)</f>
        <v>0.40763966666666668</v>
      </c>
      <c r="I15420" s="492">
        <f>I15418+(E15420-E15418)*(I15421-I15418)/(E15421-E15418)</f>
        <v>10.766666666666667</v>
      </c>
      <c r="J15420" s="397">
        <f>J15418+(E15420-E15418)*(J15421-J15418)/(E15421-E15418)</f>
        <v>0.37806666666666666</v>
      </c>
      <c r="K15420" s="469">
        <f t="shared" si="1459"/>
        <v>10.778064614254909</v>
      </c>
      <c r="L15420" s="469">
        <f t="shared" si="1460"/>
        <v>1.1397947588241308E-2</v>
      </c>
    </row>
    <row r="15421" spans="1:12">
      <c r="A15421" s="480" t="str">
        <f t="shared" si="1464"/>
        <v>D800-120</v>
      </c>
      <c r="B15421" s="480">
        <f t="shared" si="1462"/>
        <v>20</v>
      </c>
      <c r="C15421" s="480">
        <f t="shared" si="1463"/>
        <v>6</v>
      </c>
      <c r="D15421" s="480">
        <f t="shared" si="1465"/>
        <v>246</v>
      </c>
      <c r="E15421" s="480">
        <f t="shared" si="1466"/>
        <v>24</v>
      </c>
      <c r="F15421" s="484">
        <v>4.4048999999999996</v>
      </c>
      <c r="G15421" s="480">
        <v>15</v>
      </c>
      <c r="H15421" s="482">
        <v>0.407167</v>
      </c>
      <c r="I15421" s="483">
        <v>10.8</v>
      </c>
      <c r="J15421" s="484">
        <v>0.37630000000000002</v>
      </c>
      <c r="K15421" s="469">
        <f t="shared" si="1459"/>
        <v>10.818411118779272</v>
      </c>
      <c r="L15421" s="469">
        <f t="shared" si="1460"/>
        <v>1.8411118779271263E-2</v>
      </c>
    </row>
    <row r="15422" spans="1:12">
      <c r="A15422" s="98" t="str">
        <f t="shared" si="1464"/>
        <v>D800-120</v>
      </c>
      <c r="B15422" s="98">
        <f t="shared" si="1462"/>
        <v>20</v>
      </c>
      <c r="C15422" s="98">
        <f t="shared" si="1463"/>
        <v>6</v>
      </c>
      <c r="D15422" s="98">
        <f t="shared" si="1465"/>
        <v>246</v>
      </c>
      <c r="E15422" s="98">
        <f t="shared" si="1466"/>
        <v>25</v>
      </c>
      <c r="F15422" s="397">
        <f>F15421+(E15422-E15421)*(F15424-F15421)/(E15424-E15421)</f>
        <v>4.4161333333333328</v>
      </c>
      <c r="G15422" s="98">
        <v>15</v>
      </c>
      <c r="H15422" s="491">
        <f>H15421+(E15422-E15421)*(H15424-H15421)/(E15424-E15421)</f>
        <v>0.40669633333333333</v>
      </c>
      <c r="I15422" s="492">
        <f>I15421+(E15422-E15421)*(I15424-I15421)/(E15424-E15421)</f>
        <v>10.833333333333334</v>
      </c>
      <c r="J15422" s="397">
        <f>J15421+(E15422-E15421)*(J15424-J15421)/(E15424-E15421)</f>
        <v>0.37453333333333333</v>
      </c>
      <c r="K15422" s="469">
        <f t="shared" si="1459"/>
        <v>10.858552122017327</v>
      </c>
      <c r="L15422" s="469">
        <f t="shared" si="1460"/>
        <v>2.5218788683993409E-2</v>
      </c>
    </row>
    <row r="15423" spans="1:12">
      <c r="A15423" s="98" t="str">
        <f t="shared" si="1464"/>
        <v>D800-120</v>
      </c>
      <c r="B15423" s="98">
        <f t="shared" si="1462"/>
        <v>20</v>
      </c>
      <c r="C15423" s="98">
        <f t="shared" si="1463"/>
        <v>6</v>
      </c>
      <c r="D15423" s="98">
        <f t="shared" si="1465"/>
        <v>246</v>
      </c>
      <c r="E15423" s="98">
        <f t="shared" si="1466"/>
        <v>26</v>
      </c>
      <c r="F15423" s="397">
        <f>F15421+(E15423-E15421)*(F15424-F15421)/(E15424-E15421)</f>
        <v>4.4273666666666669</v>
      </c>
      <c r="G15423" s="98">
        <v>15</v>
      </c>
      <c r="H15423" s="491">
        <f>H15421+(E15423-E15421)*(H15424-H15421)/(E15424-E15421)</f>
        <v>0.40622566666666665</v>
      </c>
      <c r="I15423" s="492">
        <f>I15421+(E15423-E15421)*(I15424-I15421)/(E15424-E15421)</f>
        <v>10.866666666666667</v>
      </c>
      <c r="J15423" s="397">
        <f>J15421+(E15423-E15421)*(J15424-J15421)/(E15424-E15421)</f>
        <v>0.37276666666666669</v>
      </c>
      <c r="K15423" s="469">
        <f t="shared" si="1459"/>
        <v>10.898786142677675</v>
      </c>
      <c r="L15423" s="469">
        <f t="shared" si="1460"/>
        <v>3.2119476011008175E-2</v>
      </c>
    </row>
    <row r="15424" spans="1:12">
      <c r="A15424" s="480" t="str">
        <f t="shared" si="1464"/>
        <v>D800-120</v>
      </c>
      <c r="B15424" s="480">
        <f t="shared" si="1462"/>
        <v>20</v>
      </c>
      <c r="C15424" s="480">
        <f t="shared" si="1463"/>
        <v>6</v>
      </c>
      <c r="D15424" s="480">
        <f t="shared" si="1465"/>
        <v>246</v>
      </c>
      <c r="E15424" s="480">
        <f t="shared" si="1466"/>
        <v>27</v>
      </c>
      <c r="F15424" s="484">
        <v>4.4386000000000001</v>
      </c>
      <c r="G15424" s="480">
        <v>15</v>
      </c>
      <c r="H15424" s="482">
        <v>0.40575499999999998</v>
      </c>
      <c r="I15424" s="483">
        <v>10.9</v>
      </c>
      <c r="J15424" s="484">
        <v>0.371</v>
      </c>
      <c r="K15424" s="469">
        <f t="shared" si="1459"/>
        <v>10.93911350445466</v>
      </c>
      <c r="L15424" s="469">
        <f t="shared" si="1460"/>
        <v>3.9113504454659775E-2</v>
      </c>
    </row>
    <row r="15425" spans="1:12">
      <c r="A15425" s="98" t="str">
        <f t="shared" si="1464"/>
        <v>D800-120</v>
      </c>
      <c r="B15425" s="98">
        <f t="shared" si="1462"/>
        <v>20</v>
      </c>
      <c r="C15425" s="98">
        <f t="shared" si="1463"/>
        <v>6</v>
      </c>
      <c r="D15425" s="98">
        <f t="shared" si="1465"/>
        <v>246</v>
      </c>
      <c r="E15425" s="98">
        <f t="shared" si="1466"/>
        <v>28</v>
      </c>
      <c r="F15425" s="397">
        <f>F15424+(E15425-E15424)*(F15427-F15424)/(E15427-E15424)</f>
        <v>4.4497666666666671</v>
      </c>
      <c r="G15425" s="98">
        <v>15</v>
      </c>
      <c r="H15425" s="491">
        <f>H15424+(E15425-E15424)*(H15427-H15424)/(E15427-E15424)</f>
        <v>0.4052863333333333</v>
      </c>
      <c r="I15425" s="492">
        <f>I15424+(E15425-E15424)*(I15427-I15424)/(E15427-E15424)</f>
        <v>10.966666666666667</v>
      </c>
      <c r="J15425" s="397">
        <f>J15424+(E15425-E15424)*(J15427-J15424)/(E15427-E15424)</f>
        <v>0.36923333333333336</v>
      </c>
      <c r="K15425" s="469">
        <f t="shared" si="1459"/>
        <v>10.979315858171056</v>
      </c>
      <c r="L15425" s="469">
        <f t="shared" si="1460"/>
        <v>1.2649191504388924E-2</v>
      </c>
    </row>
    <row r="15426" spans="1:12">
      <c r="A15426" s="98" t="str">
        <f t="shared" si="1464"/>
        <v>D800-120</v>
      </c>
      <c r="B15426" s="98">
        <f t="shared" si="1462"/>
        <v>20</v>
      </c>
      <c r="C15426" s="98">
        <f t="shared" si="1463"/>
        <v>6</v>
      </c>
      <c r="D15426" s="98">
        <f t="shared" si="1465"/>
        <v>246</v>
      </c>
      <c r="E15426" s="98">
        <f t="shared" si="1466"/>
        <v>29</v>
      </c>
      <c r="F15426" s="397">
        <f>F15424+(E15426-E15424)*(F15427-F15424)/(E15427-E15424)</f>
        <v>4.4609333333333332</v>
      </c>
      <c r="G15426" s="98">
        <v>15</v>
      </c>
      <c r="H15426" s="491">
        <f>H15424+(E15426-E15424)*(H15427-H15424)/(E15427-E15424)</f>
        <v>0.40481766666666669</v>
      </c>
      <c r="I15426" s="492">
        <f>I15424+(E15426-E15424)*(I15427-I15424)/(E15427-E15424)</f>
        <v>11.033333333333333</v>
      </c>
      <c r="J15426" s="397">
        <f>J15424+(E15426-E15424)*(J15427-J15424)/(E15427-E15424)</f>
        <v>0.36746666666666666</v>
      </c>
      <c r="K15426" s="469">
        <f t="shared" si="1459"/>
        <v>11.019611298255263</v>
      </c>
      <c r="L15426" s="469">
        <f t="shared" si="1460"/>
        <v>-1.3722035078069794E-2</v>
      </c>
    </row>
    <row r="15427" spans="1:12">
      <c r="A15427" s="480" t="str">
        <f t="shared" si="1464"/>
        <v>D800-120</v>
      </c>
      <c r="B15427" s="480">
        <f t="shared" si="1462"/>
        <v>20</v>
      </c>
      <c r="C15427" s="480">
        <f t="shared" si="1463"/>
        <v>6</v>
      </c>
      <c r="D15427" s="480">
        <f t="shared" si="1465"/>
        <v>246</v>
      </c>
      <c r="E15427" s="480">
        <f t="shared" si="1466"/>
        <v>30</v>
      </c>
      <c r="F15427" s="484">
        <v>4.4721000000000002</v>
      </c>
      <c r="G15427" s="480">
        <v>15</v>
      </c>
      <c r="H15427" s="482">
        <v>0.40434900000000001</v>
      </c>
      <c r="I15427" s="483">
        <v>11.1</v>
      </c>
      <c r="J15427" s="484">
        <v>0.36570000000000003</v>
      </c>
      <c r="K15427" s="469">
        <f t="shared" si="1459"/>
        <v>11.060000148386665</v>
      </c>
      <c r="L15427" s="469">
        <f t="shared" si="1460"/>
        <v>-3.9999851613334414E-2</v>
      </c>
    </row>
    <row r="15428" spans="1:12">
      <c r="A15428" s="98" t="str">
        <f t="shared" si="1464"/>
        <v>D800-120</v>
      </c>
      <c r="B15428" s="98">
        <f t="shared" si="1462"/>
        <v>20</v>
      </c>
      <c r="C15428" s="98">
        <f t="shared" si="1463"/>
        <v>6</v>
      </c>
      <c r="D15428" s="98">
        <f t="shared" si="1465"/>
        <v>246</v>
      </c>
      <c r="E15428" s="98">
        <f t="shared" si="1466"/>
        <v>31</v>
      </c>
      <c r="F15428" s="397">
        <f>F15427+(E15428-E15427)*(F15430-F15427)/(E15430-E15427)</f>
        <v>4.4832000000000001</v>
      </c>
      <c r="G15428" s="98">
        <v>15</v>
      </c>
      <c r="H15428" s="491">
        <f>H15427+(E15428-E15427)*(H15430-H15427)/(E15430-E15427)</f>
        <v>0.40388200000000002</v>
      </c>
      <c r="I15428" s="492">
        <f>I15427+(E15428-E15427)*(I15430-I15427)/(E15430-E15427)</f>
        <v>11.133333333333333</v>
      </c>
      <c r="J15428" s="397">
        <f>J15427+(E15428-E15427)*(J15430-J15427)/(E15430-E15427)</f>
        <v>0.36393333333333333</v>
      </c>
      <c r="K15428" s="469">
        <f t="shared" si="1459"/>
        <v>11.100271861583334</v>
      </c>
      <c r="L15428" s="469">
        <f t="shared" si="1460"/>
        <v>-3.3061471749999072E-2</v>
      </c>
    </row>
    <row r="15429" spans="1:12">
      <c r="A15429" s="98" t="str">
        <f t="shared" si="1464"/>
        <v>D800-120</v>
      </c>
      <c r="B15429" s="98">
        <f t="shared" si="1462"/>
        <v>20</v>
      </c>
      <c r="C15429" s="98">
        <f t="shared" si="1463"/>
        <v>6</v>
      </c>
      <c r="D15429" s="98">
        <f t="shared" si="1465"/>
        <v>246</v>
      </c>
      <c r="E15429" s="98">
        <f t="shared" si="1466"/>
        <v>32</v>
      </c>
      <c r="F15429" s="397">
        <f>F15427+(E15429-E15427)*(F15430-F15427)/(E15430-E15427)</f>
        <v>4.4943</v>
      </c>
      <c r="G15429" s="98">
        <v>15</v>
      </c>
      <c r="H15429" s="491">
        <f>H15427+(E15429-E15427)*(H15430-H15427)/(E15430-E15427)</f>
        <v>0.40341499999999997</v>
      </c>
      <c r="I15429" s="492">
        <f>I15427+(E15429-E15427)*(I15430-I15427)/(E15430-E15427)</f>
        <v>11.166666666666666</v>
      </c>
      <c r="J15429" s="397">
        <f>J15427+(E15429-E15427)*(J15430-J15427)/(E15430-E15427)</f>
        <v>0.36216666666666669</v>
      </c>
      <c r="K15429" s="469">
        <f t="shared" si="1459"/>
        <v>11.140636813207244</v>
      </c>
      <c r="L15429" s="469">
        <f t="shared" si="1460"/>
        <v>-2.6029853459421659E-2</v>
      </c>
    </row>
    <row r="15430" spans="1:12">
      <c r="A15430" s="480" t="str">
        <f t="shared" si="1464"/>
        <v>D800-120</v>
      </c>
      <c r="B15430" s="480">
        <f t="shared" si="1462"/>
        <v>20</v>
      </c>
      <c r="C15430" s="480">
        <f t="shared" si="1463"/>
        <v>6</v>
      </c>
      <c r="D15430" s="480">
        <f t="shared" si="1465"/>
        <v>246</v>
      </c>
      <c r="E15430" s="480">
        <f t="shared" si="1466"/>
        <v>33</v>
      </c>
      <c r="F15430" s="484">
        <v>4.5053999999999998</v>
      </c>
      <c r="G15430" s="480">
        <v>15</v>
      </c>
      <c r="H15430" s="482">
        <v>0.40294799999999997</v>
      </c>
      <c r="I15430" s="483">
        <v>11.2</v>
      </c>
      <c r="J15430" s="484">
        <v>0.3604</v>
      </c>
      <c r="K15430" s="469">
        <f t="shared" si="1459"/>
        <v>11.181095327436791</v>
      </c>
      <c r="L15430" s="469">
        <f t="shared" si="1460"/>
        <v>-1.8904672563207825E-2</v>
      </c>
    </row>
    <row r="15431" spans="1:12">
      <c r="A15431" s="98" t="str">
        <f t="shared" si="1464"/>
        <v>D800-120</v>
      </c>
      <c r="B15431" s="98">
        <f t="shared" si="1462"/>
        <v>20</v>
      </c>
      <c r="C15431" s="98">
        <f t="shared" si="1463"/>
        <v>6</v>
      </c>
      <c r="D15431" s="98">
        <f t="shared" si="1465"/>
        <v>246</v>
      </c>
      <c r="E15431" s="98">
        <f t="shared" si="1466"/>
        <v>34</v>
      </c>
      <c r="F15431" s="397">
        <f>F15430+(E15431-E15430)*(F15433-F15430)/(E15433-E15430)</f>
        <v>4.5163666666666664</v>
      </c>
      <c r="G15431" s="98">
        <v>15</v>
      </c>
      <c r="H15431" s="491">
        <f>H15430+(E15431-E15430)*(H15433-H15430)/(E15433-E15430)</f>
        <v>0.40248233333333333</v>
      </c>
      <c r="I15431" s="492">
        <f>I15430+(E15431-E15430)*(I15433-I15430)/(E15433-E15430)</f>
        <v>11.233333333333333</v>
      </c>
      <c r="J15431" s="397">
        <f>J15430+(E15431-E15430)*(J15433-J15430)/(E15433-E15430)</f>
        <v>0.35863333333333336</v>
      </c>
      <c r="K15431" s="469">
        <f t="shared" si="1459"/>
        <v>11.221279277682582</v>
      </c>
      <c r="L15431" s="469">
        <f t="shared" si="1460"/>
        <v>-1.2054055650750684E-2</v>
      </c>
    </row>
    <row r="15432" spans="1:12">
      <c r="A15432" s="98" t="str">
        <f t="shared" si="1464"/>
        <v>D800-120</v>
      </c>
      <c r="B15432" s="98">
        <f t="shared" si="1462"/>
        <v>20</v>
      </c>
      <c r="C15432" s="98">
        <f t="shared" si="1463"/>
        <v>6</v>
      </c>
      <c r="D15432" s="98">
        <f t="shared" si="1465"/>
        <v>246</v>
      </c>
      <c r="E15432" s="98">
        <f t="shared" si="1466"/>
        <v>35</v>
      </c>
      <c r="F15432" s="397">
        <f>F15430+(E15432-E15430)*(F15433-F15430)/(E15433-E15430)</f>
        <v>4.527333333333333</v>
      </c>
      <c r="G15432" s="98">
        <v>15</v>
      </c>
      <c r="H15432" s="491">
        <f>H15430+(E15432-E15430)*(H15433-H15430)/(E15433-E15430)</f>
        <v>0.40201666666666663</v>
      </c>
      <c r="I15432" s="492">
        <f>I15430+(E15432-E15430)*(I15433-I15430)/(E15433-E15430)</f>
        <v>11.266666666666667</v>
      </c>
      <c r="J15432" s="397">
        <f>J15430+(E15432-E15430)*(J15433-J15430)/(E15433-E15430)</f>
        <v>0.35686666666666667</v>
      </c>
      <c r="K15432" s="469">
        <f t="shared" si="1459"/>
        <v>11.261556320218897</v>
      </c>
      <c r="L15432" s="469">
        <f t="shared" si="1460"/>
        <v>-5.1103464477701976E-3</v>
      </c>
    </row>
    <row r="15433" spans="1:12">
      <c r="A15433" s="480" t="str">
        <f t="shared" si="1464"/>
        <v>D800-120</v>
      </c>
      <c r="B15433" s="480">
        <f t="shared" si="1462"/>
        <v>20</v>
      </c>
      <c r="C15433" s="480">
        <f t="shared" si="1463"/>
        <v>6</v>
      </c>
      <c r="D15433" s="480">
        <f t="shared" si="1465"/>
        <v>246</v>
      </c>
      <c r="E15433" s="480">
        <f t="shared" si="1466"/>
        <v>36</v>
      </c>
      <c r="F15433" s="484">
        <v>4.5382999999999996</v>
      </c>
      <c r="G15433" s="480">
        <v>15</v>
      </c>
      <c r="H15433" s="482">
        <v>0.40155099999999999</v>
      </c>
      <c r="I15433" s="483">
        <v>11.3</v>
      </c>
      <c r="J15433" s="484">
        <v>0.35510000000000003</v>
      </c>
      <c r="K15433" s="469">
        <f t="shared" si="1459"/>
        <v>11.301926778914757</v>
      </c>
      <c r="L15433" s="469">
        <f t="shared" si="1460"/>
        <v>1.9267789147559E-3</v>
      </c>
    </row>
    <row r="15434" spans="1:12">
      <c r="A15434" s="98" t="str">
        <f t="shared" si="1464"/>
        <v>D800-120</v>
      </c>
      <c r="B15434" s="98">
        <f t="shared" si="1462"/>
        <v>20</v>
      </c>
      <c r="C15434" s="98">
        <f t="shared" si="1463"/>
        <v>6</v>
      </c>
      <c r="D15434" s="98">
        <f t="shared" si="1465"/>
        <v>246</v>
      </c>
      <c r="E15434" s="98">
        <f t="shared" si="1466"/>
        <v>37</v>
      </c>
      <c r="F15434" s="397">
        <f>F15433+(E15434-E15433)*(F15436-F15433)/(E15436-E15433)</f>
        <v>4.5492333333333335</v>
      </c>
      <c r="G15434" s="98">
        <v>15</v>
      </c>
      <c r="H15434" s="491">
        <f>H15433+(E15434-E15433)*(H15436-H15433)/(E15436-E15433)</f>
        <v>0.40108666666666665</v>
      </c>
      <c r="I15434" s="492">
        <f>I15433+(E15434-E15433)*(I15436-I15433)/(E15436-E15433)</f>
        <v>11.333333333333334</v>
      </c>
      <c r="J15434" s="397">
        <f>J15433+(E15434-E15433)*(J15436-J15433)/(E15436-E15433)</f>
        <v>0.35333333333333333</v>
      </c>
      <c r="K15434" s="469">
        <f t="shared" si="1459"/>
        <v>11.342270166048902</v>
      </c>
      <c r="L15434" s="469">
        <f t="shared" si="1460"/>
        <v>8.9368327155678884E-3</v>
      </c>
    </row>
    <row r="15435" spans="1:12">
      <c r="A15435" s="98" t="str">
        <f t="shared" si="1464"/>
        <v>D800-120</v>
      </c>
      <c r="B15435" s="98">
        <f t="shared" si="1462"/>
        <v>20</v>
      </c>
      <c r="C15435" s="98">
        <f t="shared" si="1463"/>
        <v>6</v>
      </c>
      <c r="D15435" s="98">
        <f t="shared" si="1465"/>
        <v>246</v>
      </c>
      <c r="E15435" s="98">
        <f t="shared" si="1466"/>
        <v>38</v>
      </c>
      <c r="F15435" s="397">
        <f>F15433+(E15435-E15433)*(F15436-F15433)/(E15436-E15433)</f>
        <v>4.5601666666666665</v>
      </c>
      <c r="G15435" s="98">
        <v>15</v>
      </c>
      <c r="H15435" s="491">
        <f>H15433+(E15435-E15433)*(H15436-H15433)/(E15436-E15433)</f>
        <v>0.40062233333333336</v>
      </c>
      <c r="I15435" s="492">
        <f>I15433+(E15435-E15433)*(I15436-I15433)/(E15436-E15433)</f>
        <v>11.366666666666667</v>
      </c>
      <c r="J15435" s="397">
        <f>J15433+(E15435-E15433)*(J15436-J15433)/(E15436-E15433)</f>
        <v>0.35156666666666669</v>
      </c>
      <c r="K15435" s="469">
        <f t="shared" ref="K15435:K15498" si="1467">F15435/H15435</f>
        <v>11.38270707158113</v>
      </c>
      <c r="L15435" s="469">
        <f t="shared" ref="L15435:L15498" si="1468">K15435-I15435</f>
        <v>1.6040404914463124E-2</v>
      </c>
    </row>
    <row r="15436" spans="1:12">
      <c r="A15436" s="480" t="str">
        <f t="shared" si="1464"/>
        <v>D800-120</v>
      </c>
      <c r="B15436" s="480">
        <f t="shared" si="1462"/>
        <v>20</v>
      </c>
      <c r="C15436" s="480">
        <f t="shared" si="1463"/>
        <v>6</v>
      </c>
      <c r="D15436" s="480">
        <f t="shared" si="1465"/>
        <v>246</v>
      </c>
      <c r="E15436" s="480">
        <f t="shared" si="1466"/>
        <v>39</v>
      </c>
      <c r="F15436" s="484">
        <v>4.5711000000000004</v>
      </c>
      <c r="G15436" s="480">
        <v>15</v>
      </c>
      <c r="H15436" s="482">
        <v>0.40015800000000001</v>
      </c>
      <c r="I15436" s="483">
        <v>11.4</v>
      </c>
      <c r="J15436" s="484">
        <v>0.3498</v>
      </c>
      <c r="K15436" s="469">
        <f t="shared" si="1467"/>
        <v>11.423237821060681</v>
      </c>
      <c r="L15436" s="469">
        <f t="shared" si="1468"/>
        <v>2.323782106068073E-2</v>
      </c>
    </row>
    <row r="15437" spans="1:12">
      <c r="A15437" s="98" t="str">
        <f t="shared" si="1464"/>
        <v>D800-120</v>
      </c>
      <c r="B15437" s="98">
        <f t="shared" si="1462"/>
        <v>20</v>
      </c>
      <c r="C15437" s="98">
        <f t="shared" si="1463"/>
        <v>6</v>
      </c>
      <c r="D15437" s="98">
        <f t="shared" si="1465"/>
        <v>246</v>
      </c>
      <c r="E15437" s="98">
        <f t="shared" si="1466"/>
        <v>40</v>
      </c>
      <c r="F15437" s="397">
        <f>F15436+(E15437-E15436)*(F15439-F15436)/(E15439-E15436)</f>
        <v>4.5819333333333336</v>
      </c>
      <c r="G15437" s="98">
        <v>15</v>
      </c>
      <c r="H15437" s="491">
        <f>H15436+(E15437-E15436)*(H15439-H15436)/(E15439-E15436)</f>
        <v>0.39969500000000002</v>
      </c>
      <c r="I15437" s="492">
        <f>I15436+(E15437-E15436)*(I15439-I15436)/(E15439-E15436)</f>
        <v>11.433333333333334</v>
      </c>
      <c r="J15437" s="397">
        <f>J15436+(E15437-E15436)*(J15439-J15436)/(E15439-E15436)</f>
        <v>0.34803333333333331</v>
      </c>
      <c r="K15437" s="469">
        <f t="shared" si="1467"/>
        <v>11.46357430874375</v>
      </c>
      <c r="L15437" s="469">
        <f t="shared" si="1468"/>
        <v>3.0240975410416482E-2</v>
      </c>
    </row>
    <row r="15438" spans="1:12">
      <c r="A15438" s="98" t="str">
        <f t="shared" si="1464"/>
        <v>D800-120</v>
      </c>
      <c r="B15438" s="98">
        <f t="shared" si="1462"/>
        <v>20</v>
      </c>
      <c r="C15438" s="98">
        <f t="shared" si="1463"/>
        <v>6</v>
      </c>
      <c r="D15438" s="98">
        <f t="shared" si="1465"/>
        <v>246</v>
      </c>
      <c r="E15438" s="98">
        <f t="shared" si="1466"/>
        <v>41</v>
      </c>
      <c r="F15438" s="397">
        <f>F15436+(E15438-E15436)*(F15439-F15436)/(E15439-E15436)</f>
        <v>4.5927666666666669</v>
      </c>
      <c r="G15438" s="98">
        <v>15</v>
      </c>
      <c r="H15438" s="491">
        <f>H15436+(E15438-E15436)*(H15439-H15436)/(E15439-E15436)</f>
        <v>0.39923199999999998</v>
      </c>
      <c r="I15438" s="492">
        <f>I15436+(E15438-E15436)*(I15439-I15436)/(E15439-E15436)</f>
        <v>11.466666666666667</v>
      </c>
      <c r="J15438" s="397">
        <f>J15436+(E15438-E15436)*(J15439-J15436)/(E15439-E15436)</f>
        <v>0.34626666666666667</v>
      </c>
      <c r="K15438" s="469">
        <f t="shared" si="1467"/>
        <v>11.504004355028322</v>
      </c>
      <c r="L15438" s="469">
        <f t="shared" si="1468"/>
        <v>3.7337688361654742E-2</v>
      </c>
    </row>
    <row r="15439" spans="1:12">
      <c r="A15439" s="480" t="str">
        <f t="shared" si="1464"/>
        <v>D800-120</v>
      </c>
      <c r="B15439" s="480">
        <f t="shared" si="1462"/>
        <v>20</v>
      </c>
      <c r="C15439" s="480">
        <f t="shared" si="1463"/>
        <v>6</v>
      </c>
      <c r="D15439" s="480">
        <f t="shared" si="1465"/>
        <v>246</v>
      </c>
      <c r="E15439" s="480">
        <f t="shared" si="1466"/>
        <v>42</v>
      </c>
      <c r="F15439" s="484">
        <v>4.6036000000000001</v>
      </c>
      <c r="G15439" s="480">
        <v>15</v>
      </c>
      <c r="H15439" s="482">
        <v>0.39876899999999998</v>
      </c>
      <c r="I15439" s="483">
        <v>11.5</v>
      </c>
      <c r="J15439" s="484">
        <v>0.34449999999999997</v>
      </c>
      <c r="K15439" s="469">
        <f t="shared" si="1467"/>
        <v>11.544528285799549</v>
      </c>
      <c r="L15439" s="469">
        <f t="shared" si="1468"/>
        <v>4.4528285799549039E-2</v>
      </c>
    </row>
    <row r="15440" spans="1:12">
      <c r="A15440" s="98" t="str">
        <f t="shared" si="1464"/>
        <v>D800-120</v>
      </c>
      <c r="B15440" s="98">
        <f t="shared" si="1462"/>
        <v>20</v>
      </c>
      <c r="C15440" s="98">
        <f t="shared" si="1463"/>
        <v>6</v>
      </c>
      <c r="D15440" s="98">
        <f t="shared" si="1465"/>
        <v>246</v>
      </c>
      <c r="E15440" s="98">
        <f t="shared" si="1466"/>
        <v>43</v>
      </c>
      <c r="F15440" s="397">
        <f>F15439+(E15440-E15439)*(F15442-F15439)/(E15442-E15439)</f>
        <v>4.6143666666666672</v>
      </c>
      <c r="G15440" s="98">
        <v>15</v>
      </c>
      <c r="H15440" s="491">
        <f>H15439+(E15440-E15439)*(H15442-H15439)/(E15442-E15439)</f>
        <v>0.39830699999999997</v>
      </c>
      <c r="I15440" s="492">
        <f>I15439+(E15440-E15439)*(I15442-I15439)/(E15442-E15439)</f>
        <v>11.566666666666666</v>
      </c>
      <c r="J15440" s="397">
        <f>J15439+(E15440-E15439)*(J15442-J15439)/(E15442-E15439)</f>
        <v>0.34273333333333333</v>
      </c>
      <c r="K15440" s="469">
        <f t="shared" si="1467"/>
        <v>11.584949967403706</v>
      </c>
      <c r="L15440" s="469">
        <f t="shared" si="1468"/>
        <v>1.8283300737039099E-2</v>
      </c>
    </row>
    <row r="15441" spans="1:12">
      <c r="A15441" s="98" t="str">
        <f t="shared" si="1464"/>
        <v>D800-120</v>
      </c>
      <c r="B15441" s="98">
        <f t="shared" si="1462"/>
        <v>20</v>
      </c>
      <c r="C15441" s="98">
        <f t="shared" si="1463"/>
        <v>6</v>
      </c>
      <c r="D15441" s="98">
        <f t="shared" si="1465"/>
        <v>246</v>
      </c>
      <c r="E15441" s="98">
        <f t="shared" si="1466"/>
        <v>44</v>
      </c>
      <c r="F15441" s="397">
        <f>F15439+(E15441-E15439)*(F15442-F15439)/(E15442-E15439)</f>
        <v>4.6251333333333333</v>
      </c>
      <c r="G15441" s="98">
        <v>15</v>
      </c>
      <c r="H15441" s="491">
        <f>H15439+(E15441-E15439)*(H15442-H15439)/(E15442-E15439)</f>
        <v>0.397845</v>
      </c>
      <c r="I15441" s="492">
        <f>I15439+(E15441-E15439)*(I15442-I15439)/(E15442-E15439)</f>
        <v>11.633333333333333</v>
      </c>
      <c r="J15441" s="397">
        <f>J15439+(E15441-E15439)*(J15442-J15439)/(E15442-E15439)</f>
        <v>0.34096666666666664</v>
      </c>
      <c r="K15441" s="469">
        <f t="shared" si="1467"/>
        <v>11.625465528870121</v>
      </c>
      <c r="L15441" s="469">
        <f t="shared" si="1468"/>
        <v>-7.8678044632116695E-3</v>
      </c>
    </row>
    <row r="15442" spans="1:12">
      <c r="A15442" s="480" t="str">
        <f t="shared" si="1464"/>
        <v>D800-120</v>
      </c>
      <c r="B15442" s="480">
        <f t="shared" si="1462"/>
        <v>20</v>
      </c>
      <c r="C15442" s="480">
        <f t="shared" si="1463"/>
        <v>6</v>
      </c>
      <c r="D15442" s="480">
        <f t="shared" ref="D15442:D15473" si="1469">D15441</f>
        <v>246</v>
      </c>
      <c r="E15442" s="480">
        <f t="shared" si="1466"/>
        <v>45</v>
      </c>
      <c r="F15442" s="484">
        <v>4.6359000000000004</v>
      </c>
      <c r="G15442" s="480">
        <v>15</v>
      </c>
      <c r="H15442" s="482">
        <v>0.39738299999999999</v>
      </c>
      <c r="I15442" s="483">
        <v>11.7</v>
      </c>
      <c r="J15442" s="484">
        <v>0.3392</v>
      </c>
      <c r="K15442" s="469">
        <f t="shared" si="1467"/>
        <v>11.666075297634777</v>
      </c>
      <c r="L15442" s="469">
        <f t="shared" si="1468"/>
        <v>-3.3924702365222714E-2</v>
      </c>
    </row>
    <row r="15443" spans="1:12">
      <c r="A15443" s="98" t="str">
        <f t="shared" si="1464"/>
        <v>D800-120</v>
      </c>
      <c r="B15443" s="98">
        <f t="shared" si="1462"/>
        <v>20</v>
      </c>
      <c r="C15443" s="98">
        <f t="shared" si="1463"/>
        <v>6</v>
      </c>
      <c r="D15443" s="98">
        <f t="shared" si="1469"/>
        <v>246</v>
      </c>
      <c r="E15443" s="98">
        <f t="shared" si="1466"/>
        <v>46</v>
      </c>
      <c r="F15443" s="397">
        <f>F15442+(E15443-E15442)*(F15445-F15442)/(E15445-E15442)</f>
        <v>4.6466000000000003</v>
      </c>
      <c r="G15443" s="98">
        <v>15</v>
      </c>
      <c r="H15443" s="491">
        <f>H15442+(E15443-E15442)*(H15445-H15442)/(E15445-E15442)</f>
        <v>0.396922</v>
      </c>
      <c r="I15443" s="492">
        <f>I15442+(E15443-E15442)*(I15445-I15442)/(E15445-E15442)</f>
        <v>11.733333333333333</v>
      </c>
      <c r="J15443" s="397">
        <f>J15442+(E15443-E15442)*(J15445-J15442)/(E15445-E15442)</f>
        <v>0.33743333333333331</v>
      </c>
      <c r="K15443" s="469">
        <f t="shared" si="1467"/>
        <v>11.706582149641491</v>
      </c>
      <c r="L15443" s="469">
        <f t="shared" si="1468"/>
        <v>-2.6751183691841263E-2</v>
      </c>
    </row>
    <row r="15444" spans="1:12">
      <c r="A15444" s="98" t="str">
        <f t="shared" si="1464"/>
        <v>D800-120</v>
      </c>
      <c r="B15444" s="98">
        <f t="shared" si="1462"/>
        <v>20</v>
      </c>
      <c r="C15444" s="98">
        <f t="shared" si="1463"/>
        <v>6</v>
      </c>
      <c r="D15444" s="98">
        <f t="shared" si="1469"/>
        <v>246</v>
      </c>
      <c r="E15444" s="98">
        <f t="shared" si="1466"/>
        <v>47</v>
      </c>
      <c r="F15444" s="397">
        <f>F15442+(E15444-E15442)*(F15445-F15442)/(E15445-E15442)</f>
        <v>4.6573000000000002</v>
      </c>
      <c r="G15444" s="98">
        <v>15</v>
      </c>
      <c r="H15444" s="491">
        <f>H15442+(E15444-E15442)*(H15445-H15442)/(E15445-E15442)</f>
        <v>0.39646100000000001</v>
      </c>
      <c r="I15444" s="492">
        <f>I15442+(E15444-E15442)*(I15445-I15442)/(E15445-E15442)</f>
        <v>11.766666666666667</v>
      </c>
      <c r="J15444" s="397">
        <f>J15442+(E15444-E15442)*(J15445-J15442)/(E15445-E15442)</f>
        <v>0.33566666666666667</v>
      </c>
      <c r="K15444" s="469">
        <f t="shared" si="1467"/>
        <v>11.74718320339201</v>
      </c>
      <c r="L15444" s="469">
        <f t="shared" si="1468"/>
        <v>-1.9483463274656998E-2</v>
      </c>
    </row>
    <row r="15445" spans="1:12">
      <c r="A15445" s="480" t="str">
        <f t="shared" si="1464"/>
        <v>D800-120</v>
      </c>
      <c r="B15445" s="480">
        <f t="shared" si="1462"/>
        <v>20</v>
      </c>
      <c r="C15445" s="480">
        <f t="shared" si="1463"/>
        <v>6</v>
      </c>
      <c r="D15445" s="480">
        <f t="shared" si="1469"/>
        <v>246</v>
      </c>
      <c r="E15445" s="480">
        <f t="shared" si="1466"/>
        <v>48</v>
      </c>
      <c r="F15445" s="484">
        <v>4.6680000000000001</v>
      </c>
      <c r="G15445" s="480">
        <v>15</v>
      </c>
      <c r="H15445" s="482">
        <v>0.39600000000000002</v>
      </c>
      <c r="I15445" s="483">
        <v>11.8</v>
      </c>
      <c r="J15445" s="484">
        <v>0.33389999999999997</v>
      </c>
      <c r="K15445" s="469">
        <f t="shared" si="1467"/>
        <v>11.787878787878787</v>
      </c>
      <c r="L15445" s="469">
        <f t="shared" si="1468"/>
        <v>-1.2121212121213532E-2</v>
      </c>
    </row>
    <row r="15446" spans="1:12">
      <c r="A15446" s="98" t="str">
        <f t="shared" si="1464"/>
        <v>D800-120</v>
      </c>
      <c r="B15446" s="98">
        <f t="shared" si="1462"/>
        <v>20</v>
      </c>
      <c r="C15446" s="98">
        <f t="shared" si="1463"/>
        <v>6</v>
      </c>
      <c r="D15446" s="98">
        <f t="shared" si="1469"/>
        <v>246</v>
      </c>
      <c r="E15446" s="98">
        <f t="shared" si="1466"/>
        <v>49</v>
      </c>
      <c r="F15446" s="397">
        <f>F15445+(E15446-E15445)*(F15448-F15445)/(E15448-E15445)</f>
        <v>4.6786333333333339</v>
      </c>
      <c r="G15446" s="98">
        <v>15</v>
      </c>
      <c r="H15446" s="491">
        <f>H15445+(E15446-E15445)*(H15448-H15445)/(E15448-E15445)</f>
        <v>0.39553966666666668</v>
      </c>
      <c r="I15446" s="492">
        <f>I15445+(E15446-E15445)*(I15448-I15445)/(E15448-E15445)</f>
        <v>11.833333333333334</v>
      </c>
      <c r="J15446" s="397">
        <f>J15445+(E15446-E15445)*(J15448-J15445)/(E15448-E15445)</f>
        <v>0.33213333333333334</v>
      </c>
      <c r="K15446" s="469">
        <f t="shared" si="1467"/>
        <v>11.828480750771732</v>
      </c>
      <c r="L15446" s="469">
        <f t="shared" si="1468"/>
        <v>-4.8525825616021478E-3</v>
      </c>
    </row>
    <row r="15447" spans="1:12">
      <c r="A15447" s="98" t="str">
        <f t="shared" si="1464"/>
        <v>D800-120</v>
      </c>
      <c r="B15447" s="98">
        <f t="shared" si="1462"/>
        <v>20</v>
      </c>
      <c r="C15447" s="98">
        <f t="shared" si="1463"/>
        <v>6</v>
      </c>
      <c r="D15447" s="98">
        <f t="shared" si="1469"/>
        <v>246</v>
      </c>
      <c r="E15447" s="98">
        <f t="shared" si="1466"/>
        <v>50</v>
      </c>
      <c r="F15447" s="397">
        <f>F15445+(E15447-E15445)*(F15448-F15445)/(E15448-E15445)</f>
        <v>4.6892666666666667</v>
      </c>
      <c r="G15447" s="98">
        <v>15</v>
      </c>
      <c r="H15447" s="491">
        <f>H15445+(E15447-E15445)*(H15448-H15445)/(E15448-E15445)</f>
        <v>0.39507933333333334</v>
      </c>
      <c r="I15447" s="492">
        <f>I15445+(E15447-E15445)*(I15448-I15445)/(E15448-E15445)</f>
        <v>11.866666666666667</v>
      </c>
      <c r="J15447" s="397">
        <f>J15445+(E15447-E15445)*(J15448-J15445)/(E15448-E15445)</f>
        <v>0.33036666666666664</v>
      </c>
      <c r="K15447" s="469">
        <f t="shared" si="1467"/>
        <v>11.869177329785241</v>
      </c>
      <c r="L15447" s="469">
        <f t="shared" si="1468"/>
        <v>2.5106631185742856E-3</v>
      </c>
    </row>
    <row r="15448" spans="1:12">
      <c r="A15448" s="480" t="str">
        <f t="shared" si="1464"/>
        <v>D800-120</v>
      </c>
      <c r="B15448" s="480">
        <f t="shared" si="1462"/>
        <v>20</v>
      </c>
      <c r="C15448" s="480">
        <f t="shared" si="1463"/>
        <v>6</v>
      </c>
      <c r="D15448" s="480">
        <f t="shared" si="1469"/>
        <v>246</v>
      </c>
      <c r="E15448" s="480">
        <f t="shared" si="1466"/>
        <v>51</v>
      </c>
      <c r="F15448" s="484">
        <v>4.6999000000000004</v>
      </c>
      <c r="G15448" s="480">
        <v>15</v>
      </c>
      <c r="H15448" s="482">
        <v>0.394619</v>
      </c>
      <c r="I15448" s="483">
        <v>11.9</v>
      </c>
      <c r="J15448" s="484">
        <v>0.3286</v>
      </c>
      <c r="K15448" s="469">
        <f t="shared" si="1467"/>
        <v>11.909968856035823</v>
      </c>
      <c r="L15448" s="469">
        <f t="shared" si="1468"/>
        <v>9.9688560358224265E-3</v>
      </c>
    </row>
    <row r="15449" spans="1:12">
      <c r="A15449" s="98" t="str">
        <f t="shared" si="1464"/>
        <v>D800-120</v>
      </c>
      <c r="B15449" s="98">
        <f t="shared" si="1462"/>
        <v>20</v>
      </c>
      <c r="C15449" s="98">
        <f t="shared" si="1463"/>
        <v>6</v>
      </c>
      <c r="D15449" s="98">
        <f t="shared" si="1469"/>
        <v>246</v>
      </c>
      <c r="E15449" s="98">
        <f t="shared" si="1466"/>
        <v>52</v>
      </c>
      <c r="F15449" s="397">
        <f>F15448+(E15449-E15448)*(F15451-F15448)/(E15451-E15448)</f>
        <v>4.7104333333333335</v>
      </c>
      <c r="G15449" s="98">
        <v>15</v>
      </c>
      <c r="H15449" s="491">
        <f>H15448+(E15449-E15448)*(H15451-H15448)/(E15451-E15448)</f>
        <v>0.39415899999999998</v>
      </c>
      <c r="I15449" s="492">
        <f>I15448+(E15449-E15448)*(I15451-I15448)/(E15451-E15448)</f>
        <v>11.933333333333334</v>
      </c>
      <c r="J15449" s="397">
        <f>J15448+(E15449-E15448)*(J15451-J15448)/(E15451-E15448)</f>
        <v>0.32683333333333331</v>
      </c>
      <c r="K15449" s="469">
        <f t="shared" si="1467"/>
        <v>11.950591850835155</v>
      </c>
      <c r="L15449" s="469">
        <f t="shared" si="1468"/>
        <v>1.7258517501820947E-2</v>
      </c>
    </row>
    <row r="15450" spans="1:12">
      <c r="A15450" s="98" t="str">
        <f t="shared" si="1464"/>
        <v>D800-120</v>
      </c>
      <c r="B15450" s="98">
        <f t="shared" si="1462"/>
        <v>20</v>
      </c>
      <c r="C15450" s="98">
        <f t="shared" si="1463"/>
        <v>6</v>
      </c>
      <c r="D15450" s="98">
        <f t="shared" si="1469"/>
        <v>246</v>
      </c>
      <c r="E15450" s="98">
        <f t="shared" si="1466"/>
        <v>53</v>
      </c>
      <c r="F15450" s="397">
        <f>F15448+(E15450-E15448)*(F15451-F15448)/(E15451-E15448)</f>
        <v>4.7209666666666665</v>
      </c>
      <c r="G15450" s="98">
        <v>15</v>
      </c>
      <c r="H15450" s="491">
        <f>H15448+(E15450-E15448)*(H15451-H15448)/(E15451-E15448)</f>
        <v>0.39369900000000002</v>
      </c>
      <c r="I15450" s="492">
        <f>I15448+(E15450-E15448)*(I15451-I15448)/(E15451-E15448)</f>
        <v>11.966666666666667</v>
      </c>
      <c r="J15450" s="397">
        <f>J15448+(E15450-E15448)*(J15451-J15448)/(E15451-E15448)</f>
        <v>0.32506666666666667</v>
      </c>
      <c r="K15450" s="469">
        <f t="shared" si="1467"/>
        <v>11.991309773879706</v>
      </c>
      <c r="L15450" s="469">
        <f t="shared" si="1468"/>
        <v>2.4643107213039528E-2</v>
      </c>
    </row>
    <row r="15451" spans="1:12">
      <c r="A15451" s="480" t="str">
        <f t="shared" si="1464"/>
        <v>D800-120</v>
      </c>
      <c r="B15451" s="480">
        <f t="shared" si="1462"/>
        <v>20</v>
      </c>
      <c r="C15451" s="480">
        <f t="shared" si="1463"/>
        <v>6</v>
      </c>
      <c r="D15451" s="480">
        <f t="shared" si="1469"/>
        <v>246</v>
      </c>
      <c r="E15451" s="480">
        <f t="shared" si="1466"/>
        <v>54</v>
      </c>
      <c r="F15451" s="484">
        <v>4.7314999999999996</v>
      </c>
      <c r="G15451" s="480">
        <v>15</v>
      </c>
      <c r="H15451" s="482">
        <v>0.39323900000000001</v>
      </c>
      <c r="I15451" s="483">
        <v>12</v>
      </c>
      <c r="J15451" s="484">
        <v>0.32329999999999998</v>
      </c>
      <c r="K15451" s="469">
        <f t="shared" si="1467"/>
        <v>12.032122958302711</v>
      </c>
      <c r="L15451" s="469">
        <f t="shared" si="1468"/>
        <v>3.2122958302711169E-2</v>
      </c>
    </row>
    <row r="15452" spans="1:12">
      <c r="A15452" s="98" t="str">
        <f t="shared" si="1464"/>
        <v>D800-120</v>
      </c>
      <c r="B15452" s="98">
        <f t="shared" si="1462"/>
        <v>20</v>
      </c>
      <c r="C15452" s="98">
        <f t="shared" si="1463"/>
        <v>6</v>
      </c>
      <c r="D15452" s="98">
        <f t="shared" si="1469"/>
        <v>246</v>
      </c>
      <c r="E15452" s="98">
        <f t="shared" si="1466"/>
        <v>55</v>
      </c>
      <c r="F15452" s="397">
        <f>F15451+(E15452-E15451)*(F15454-F15451)/(E15454-E15451)</f>
        <v>4.7419666666666664</v>
      </c>
      <c r="G15452" s="98">
        <v>15</v>
      </c>
      <c r="H15452" s="491">
        <f>H15451+(E15452-E15451)*(H15454-H15451)/(E15454-E15451)</f>
        <v>0.39278000000000002</v>
      </c>
      <c r="I15452" s="492">
        <f>I15451+(E15452-E15451)*(I15454-I15451)/(E15454-E15451)</f>
        <v>12.066666666666666</v>
      </c>
      <c r="J15452" s="397">
        <f>J15451+(E15452-E15451)*(J15454-J15451)/(E15454-E15451)</f>
        <v>0.32153333333333334</v>
      </c>
      <c r="K15452" s="469">
        <f t="shared" si="1467"/>
        <v>12.072831271110205</v>
      </c>
      <c r="L15452" s="469">
        <f t="shared" si="1468"/>
        <v>6.1646044435388347E-3</v>
      </c>
    </row>
    <row r="15453" spans="1:12">
      <c r="A15453" s="98" t="str">
        <f t="shared" si="1464"/>
        <v>D800-120</v>
      </c>
      <c r="B15453" s="98">
        <f t="shared" si="1462"/>
        <v>20</v>
      </c>
      <c r="C15453" s="98">
        <f t="shared" si="1463"/>
        <v>6</v>
      </c>
      <c r="D15453" s="98">
        <f t="shared" si="1469"/>
        <v>246</v>
      </c>
      <c r="E15453" s="98">
        <f t="shared" si="1466"/>
        <v>56</v>
      </c>
      <c r="F15453" s="397">
        <f>F15451+(E15453-E15451)*(F15454-F15451)/(E15454-E15451)</f>
        <v>4.7524333333333333</v>
      </c>
      <c r="G15453" s="98">
        <v>15</v>
      </c>
      <c r="H15453" s="491">
        <f>H15451+(E15453-E15451)*(H15454-H15451)/(E15454-E15451)</f>
        <v>0.39232099999999998</v>
      </c>
      <c r="I15453" s="492">
        <f>I15451+(E15453-E15451)*(I15454-I15451)/(E15454-E15451)</f>
        <v>12.133333333333333</v>
      </c>
      <c r="J15453" s="397">
        <f>J15451+(E15453-E15451)*(J15454-J15451)/(E15454-E15451)</f>
        <v>0.31976666666666664</v>
      </c>
      <c r="K15453" s="469">
        <f t="shared" si="1467"/>
        <v>12.113634838138498</v>
      </c>
      <c r="L15453" s="469">
        <f t="shared" si="1468"/>
        <v>-1.9698495194834464E-2</v>
      </c>
    </row>
    <row r="15454" spans="1:12">
      <c r="A15454" s="480" t="str">
        <f t="shared" si="1464"/>
        <v>D800-120</v>
      </c>
      <c r="B15454" s="480">
        <f t="shared" si="1462"/>
        <v>20</v>
      </c>
      <c r="C15454" s="480">
        <f t="shared" si="1463"/>
        <v>6</v>
      </c>
      <c r="D15454" s="480">
        <f t="shared" si="1469"/>
        <v>246</v>
      </c>
      <c r="E15454" s="480">
        <f t="shared" si="1466"/>
        <v>57</v>
      </c>
      <c r="F15454" s="484">
        <v>4.7629000000000001</v>
      </c>
      <c r="G15454" s="480">
        <v>15</v>
      </c>
      <c r="H15454" s="482">
        <v>0.39186199999999999</v>
      </c>
      <c r="I15454" s="483">
        <v>12.2</v>
      </c>
      <c r="J15454" s="484">
        <v>0.318</v>
      </c>
      <c r="K15454" s="469">
        <f t="shared" si="1467"/>
        <v>12.154533994110173</v>
      </c>
      <c r="L15454" s="469">
        <f t="shared" si="1468"/>
        <v>-4.5466005889826633E-2</v>
      </c>
    </row>
    <row r="15455" spans="1:12">
      <c r="A15455" s="98" t="str">
        <f t="shared" si="1464"/>
        <v>D800-120</v>
      </c>
      <c r="B15455" s="98">
        <f t="shared" si="1462"/>
        <v>20</v>
      </c>
      <c r="C15455" s="98">
        <f t="shared" si="1463"/>
        <v>6</v>
      </c>
      <c r="D15455" s="98">
        <f t="shared" si="1469"/>
        <v>246</v>
      </c>
      <c r="E15455" s="98">
        <f t="shared" si="1466"/>
        <v>58</v>
      </c>
      <c r="F15455" s="397">
        <f>F15454+(E15455-E15454)*(F15457-F15454)/(E15457-E15454)</f>
        <v>4.7733333333333334</v>
      </c>
      <c r="G15455" s="98">
        <v>15</v>
      </c>
      <c r="H15455" s="491">
        <f>H15454+(E15455-E15454)*(H15457-H15454)/(E15457-E15454)</f>
        <v>0.391403</v>
      </c>
      <c r="I15455" s="492">
        <f>I15454+(E15455-E15454)*(I15457-I15454)/(E15457-E15454)</f>
        <v>12.233333333333333</v>
      </c>
      <c r="J15455" s="397">
        <f>J15454+(E15455-E15454)*(J15457-J15454)/(E15457-E15454)</f>
        <v>0.31623333333333331</v>
      </c>
      <c r="K15455" s="469">
        <f t="shared" si="1467"/>
        <v>12.195443911603471</v>
      </c>
      <c r="L15455" s="469">
        <f t="shared" si="1468"/>
        <v>-3.7889421729861539E-2</v>
      </c>
    </row>
    <row r="15456" spans="1:12">
      <c r="A15456" s="98" t="str">
        <f t="shared" si="1464"/>
        <v>D800-120</v>
      </c>
      <c r="B15456" s="98">
        <f t="shared" si="1462"/>
        <v>20</v>
      </c>
      <c r="C15456" s="98">
        <f t="shared" si="1463"/>
        <v>6</v>
      </c>
      <c r="D15456" s="98">
        <f t="shared" si="1469"/>
        <v>246</v>
      </c>
      <c r="E15456" s="98">
        <f t="shared" si="1466"/>
        <v>59</v>
      </c>
      <c r="F15456" s="397">
        <f>F15454+(E15456-E15454)*(F15457-F15454)/(E15457-E15454)</f>
        <v>4.7837666666666667</v>
      </c>
      <c r="G15456" s="98">
        <v>15</v>
      </c>
      <c r="H15456" s="491">
        <f>H15454+(E15456-E15454)*(H15457-H15454)/(E15457-E15454)</f>
        <v>0.39094400000000001</v>
      </c>
      <c r="I15456" s="492">
        <f>I15454+(E15456-E15454)*(I15457-I15454)/(E15457-E15454)</f>
        <v>12.266666666666667</v>
      </c>
      <c r="J15456" s="397">
        <f>J15454+(E15456-E15454)*(J15457-J15454)/(E15457-E15454)</f>
        <v>0.31446666666666667</v>
      </c>
      <c r="K15456" s="469">
        <f t="shared" si="1467"/>
        <v>12.236449892226679</v>
      </c>
      <c r="L15456" s="469">
        <f t="shared" si="1468"/>
        <v>-3.0216774439988825E-2</v>
      </c>
    </row>
    <row r="15457" spans="1:12">
      <c r="A15457" s="480" t="str">
        <f t="shared" si="1464"/>
        <v>D800-120</v>
      </c>
      <c r="B15457" s="480">
        <f t="shared" si="1462"/>
        <v>20</v>
      </c>
      <c r="C15457" s="480">
        <f t="shared" si="1463"/>
        <v>6</v>
      </c>
      <c r="D15457" s="480">
        <f t="shared" si="1469"/>
        <v>246</v>
      </c>
      <c r="E15457" s="480">
        <f t="shared" si="1466"/>
        <v>60</v>
      </c>
      <c r="F15457" s="484">
        <v>4.7942</v>
      </c>
      <c r="G15457" s="480">
        <v>15</v>
      </c>
      <c r="H15457" s="482">
        <v>0.39048500000000003</v>
      </c>
      <c r="I15457" s="483">
        <v>12.3</v>
      </c>
      <c r="J15457" s="484">
        <v>0.31269999999999998</v>
      </c>
      <c r="K15457" s="469">
        <f t="shared" si="1467"/>
        <v>12.277552274735264</v>
      </c>
      <c r="L15457" s="469">
        <f t="shared" si="1468"/>
        <v>-2.2447725264736818E-2</v>
      </c>
    </row>
    <row r="15458" spans="1:12">
      <c r="A15458" s="98" t="str">
        <f t="shared" si="1464"/>
        <v>D800-120</v>
      </c>
      <c r="B15458" s="98">
        <f t="shared" si="1462"/>
        <v>20</v>
      </c>
      <c r="C15458" s="98">
        <f t="shared" si="1463"/>
        <v>6</v>
      </c>
      <c r="D15458" s="98">
        <f t="shared" si="1469"/>
        <v>246</v>
      </c>
      <c r="E15458" s="98">
        <f t="shared" si="1466"/>
        <v>61</v>
      </c>
      <c r="F15458" s="397">
        <f>F15457+(E15458-E15457)*(F15460-F15457)/(E15460-E15457)</f>
        <v>4.8045333333333335</v>
      </c>
      <c r="G15458" s="98">
        <v>15</v>
      </c>
      <c r="H15458" s="491">
        <f>H15457+(E15458-E15457)*(H15460-H15457)/(E15460-E15457)</f>
        <v>0.39002600000000004</v>
      </c>
      <c r="I15458" s="492">
        <f>I15457+(E15458-E15457)*(I15460-I15457)/(E15460-E15457)</f>
        <v>12.333333333333334</v>
      </c>
      <c r="J15458" s="397">
        <f>J15457+(E15458-E15457)*(J15460-J15457)/(E15460-E15457)</f>
        <v>0.31093333333333334</v>
      </c>
      <c r="K15458" s="469">
        <f t="shared" si="1467"/>
        <v>12.318495006315818</v>
      </c>
      <c r="L15458" s="469">
        <f t="shared" si="1468"/>
        <v>-1.4838327017516306E-2</v>
      </c>
    </row>
    <row r="15459" spans="1:12">
      <c r="A15459" s="98" t="str">
        <f t="shared" si="1464"/>
        <v>D800-120</v>
      </c>
      <c r="B15459" s="98">
        <f t="shared" si="1462"/>
        <v>20</v>
      </c>
      <c r="C15459" s="98">
        <f t="shared" si="1463"/>
        <v>6</v>
      </c>
      <c r="D15459" s="98">
        <f t="shared" si="1469"/>
        <v>246</v>
      </c>
      <c r="E15459" s="98">
        <f t="shared" si="1466"/>
        <v>62</v>
      </c>
      <c r="F15459" s="397">
        <f>F15457+(E15459-E15457)*(F15460-F15457)/(E15460-E15457)</f>
        <v>4.8148666666666662</v>
      </c>
      <c r="G15459" s="98">
        <v>15</v>
      </c>
      <c r="H15459" s="491">
        <f>H15457+(E15459-E15457)*(H15460-H15457)/(E15460-E15457)</f>
        <v>0.389567</v>
      </c>
      <c r="I15459" s="492">
        <f>I15457+(E15459-E15457)*(I15460-I15457)/(E15460-E15457)</f>
        <v>12.366666666666667</v>
      </c>
      <c r="J15459" s="397">
        <f>J15457+(E15459-E15457)*(J15460-J15457)/(E15460-E15457)</f>
        <v>0.30916666666666665</v>
      </c>
      <c r="K15459" s="469">
        <f t="shared" si="1467"/>
        <v>12.359534217905177</v>
      </c>
      <c r="L15459" s="469">
        <f t="shared" si="1468"/>
        <v>-7.1324487614905507E-3</v>
      </c>
    </row>
    <row r="15460" spans="1:12">
      <c r="A15460" s="480" t="str">
        <f t="shared" si="1464"/>
        <v>D800-120</v>
      </c>
      <c r="B15460" s="480">
        <f t="shared" si="1462"/>
        <v>20</v>
      </c>
      <c r="C15460" s="480">
        <f t="shared" si="1463"/>
        <v>6</v>
      </c>
      <c r="D15460" s="480">
        <f t="shared" si="1469"/>
        <v>246</v>
      </c>
      <c r="E15460" s="480">
        <f t="shared" si="1466"/>
        <v>63</v>
      </c>
      <c r="F15460" s="484">
        <v>4.8251999999999997</v>
      </c>
      <c r="G15460" s="480">
        <v>15</v>
      </c>
      <c r="H15460" s="482">
        <v>0.38910800000000001</v>
      </c>
      <c r="I15460" s="483">
        <v>12.4</v>
      </c>
      <c r="J15460" s="484">
        <v>0.30740000000000001</v>
      </c>
      <c r="K15460" s="469">
        <f t="shared" si="1467"/>
        <v>12.400670250932903</v>
      </c>
      <c r="L15460" s="469">
        <f t="shared" si="1468"/>
        <v>6.7025093290240534E-4</v>
      </c>
    </row>
    <row r="15461" spans="1:12">
      <c r="A15461" s="98" t="str">
        <f t="shared" si="1464"/>
        <v>D800-120</v>
      </c>
      <c r="B15461" s="98">
        <f t="shared" si="1462"/>
        <v>20</v>
      </c>
      <c r="C15461" s="98">
        <f t="shared" si="1463"/>
        <v>6</v>
      </c>
      <c r="D15461" s="98">
        <f t="shared" si="1469"/>
        <v>246</v>
      </c>
      <c r="E15461" s="98">
        <f t="shared" si="1466"/>
        <v>64</v>
      </c>
      <c r="F15461" s="397">
        <f>F15460+(E15461-E15460)*(F15463-F15460)/(E15463-E15460)</f>
        <v>4.8354666666666661</v>
      </c>
      <c r="G15461" s="98">
        <v>15</v>
      </c>
      <c r="H15461" s="491">
        <f>H15460+(E15461-E15460)*(H15463-H15460)/(E15463-E15460)</f>
        <v>0.38864933333333335</v>
      </c>
      <c r="I15461" s="492">
        <f>I15460+(E15461-E15460)*(I15463-I15460)/(E15463-E15460)</f>
        <v>12.433333333333334</v>
      </c>
      <c r="J15461" s="397">
        <f>J15460+(E15461-E15460)*(J15463-J15460)/(E15463-E15460)</f>
        <v>0.30563333333333331</v>
      </c>
      <c r="K15461" s="469">
        <f t="shared" si="1467"/>
        <v>12.441721243142917</v>
      </c>
      <c r="L15461" s="469">
        <f t="shared" si="1468"/>
        <v>8.3879098095831495E-3</v>
      </c>
    </row>
    <row r="15462" spans="1:12">
      <c r="A15462" s="98" t="str">
        <f t="shared" si="1464"/>
        <v>D800-120</v>
      </c>
      <c r="B15462" s="98">
        <f t="shared" si="1462"/>
        <v>20</v>
      </c>
      <c r="C15462" s="98">
        <f t="shared" si="1463"/>
        <v>6</v>
      </c>
      <c r="D15462" s="98">
        <f t="shared" si="1469"/>
        <v>246</v>
      </c>
      <c r="E15462" s="98">
        <f t="shared" si="1466"/>
        <v>65</v>
      </c>
      <c r="F15462" s="397">
        <f>F15460+(E15462-E15460)*(F15463-F15460)/(E15463-E15460)</f>
        <v>4.8457333333333334</v>
      </c>
      <c r="G15462" s="98">
        <v>15</v>
      </c>
      <c r="H15462" s="491">
        <f>H15460+(E15462-E15460)*(H15463-H15460)/(E15463-E15460)</f>
        <v>0.38819066666666668</v>
      </c>
      <c r="I15462" s="492">
        <f>I15460+(E15462-E15460)*(I15463-I15460)/(E15463-E15460)</f>
        <v>12.466666666666667</v>
      </c>
      <c r="J15462" s="397">
        <f>J15460+(E15462-E15460)*(J15463-J15460)/(E15463-E15460)</f>
        <v>0.30386666666666667</v>
      </c>
      <c r="K15462" s="469">
        <f t="shared" si="1467"/>
        <v>12.482869242949342</v>
      </c>
      <c r="L15462" s="469">
        <f t="shared" si="1468"/>
        <v>1.6202576282674741E-2</v>
      </c>
    </row>
    <row r="15463" spans="1:12">
      <c r="A15463" s="480" t="str">
        <f t="shared" si="1464"/>
        <v>D800-120</v>
      </c>
      <c r="B15463" s="480">
        <f t="shared" si="1462"/>
        <v>20</v>
      </c>
      <c r="C15463" s="480">
        <f t="shared" si="1463"/>
        <v>6</v>
      </c>
      <c r="D15463" s="480">
        <f t="shared" si="1469"/>
        <v>246</v>
      </c>
      <c r="E15463" s="480">
        <f t="shared" si="1466"/>
        <v>66</v>
      </c>
      <c r="F15463" s="484">
        <v>4.8559999999999999</v>
      </c>
      <c r="G15463" s="480">
        <v>15</v>
      </c>
      <c r="H15463" s="482">
        <v>0.38773200000000002</v>
      </c>
      <c r="I15463" s="483">
        <v>12.5</v>
      </c>
      <c r="J15463" s="484">
        <v>0.30209999999999998</v>
      </c>
      <c r="K15463" s="469">
        <f t="shared" si="1467"/>
        <v>12.524114594616899</v>
      </c>
      <c r="L15463" s="469">
        <f t="shared" si="1468"/>
        <v>2.4114594616898799E-2</v>
      </c>
    </row>
    <row r="15464" spans="1:12">
      <c r="A15464" s="98" t="str">
        <f t="shared" si="1464"/>
        <v>D800-120</v>
      </c>
      <c r="B15464" s="98">
        <f t="shared" si="1462"/>
        <v>20</v>
      </c>
      <c r="C15464" s="98">
        <f t="shared" si="1463"/>
        <v>6</v>
      </c>
      <c r="D15464" s="98">
        <f t="shared" si="1469"/>
        <v>246</v>
      </c>
      <c r="E15464" s="98">
        <f t="shared" si="1466"/>
        <v>67</v>
      </c>
      <c r="F15464" s="397">
        <f>F15463+(E15464-E15463)*(F15466-F15463)/(E15466-E15463)</f>
        <v>4.8662000000000001</v>
      </c>
      <c r="G15464" s="98">
        <v>15</v>
      </c>
      <c r="H15464" s="491">
        <f>H15463+(E15464-E15463)*(H15466-H15463)/(E15466-E15463)</f>
        <v>0.38727333333333336</v>
      </c>
      <c r="I15464" s="492">
        <f>I15463+(E15464-E15463)*(I15466-I15463)/(E15466-E15463)</f>
        <v>12.566666666666666</v>
      </c>
      <c r="J15464" s="397">
        <f>J15463+(E15464-E15463)*(J15466-J15463)/(E15466-E15463)</f>
        <v>0.30033333333333334</v>
      </c>
      <c r="K15464" s="469">
        <f t="shared" si="1467"/>
        <v>12.56528550033568</v>
      </c>
      <c r="L15464" s="469">
        <f t="shared" si="1468"/>
        <v>-1.3811663309866162E-3</v>
      </c>
    </row>
    <row r="15465" spans="1:12">
      <c r="A15465" s="98" t="str">
        <f t="shared" si="1464"/>
        <v>D800-120</v>
      </c>
      <c r="B15465" s="98">
        <f t="shared" si="1462"/>
        <v>20</v>
      </c>
      <c r="C15465" s="98">
        <f t="shared" si="1463"/>
        <v>6</v>
      </c>
      <c r="D15465" s="98">
        <f t="shared" si="1469"/>
        <v>246</v>
      </c>
      <c r="E15465" s="98">
        <f t="shared" si="1466"/>
        <v>68</v>
      </c>
      <c r="F15465" s="397">
        <f>F15463+(E15465-E15463)*(F15466-F15463)/(E15466-E15463)</f>
        <v>4.8763999999999994</v>
      </c>
      <c r="G15465" s="98">
        <v>15</v>
      </c>
      <c r="H15465" s="491">
        <f>H15463+(E15465-E15463)*(H15466-H15463)/(E15466-E15463)</f>
        <v>0.38681466666666664</v>
      </c>
      <c r="I15465" s="492">
        <f>I15463+(E15465-E15463)*(I15466-I15463)/(E15466-E15463)</f>
        <v>12.633333333333333</v>
      </c>
      <c r="J15465" s="397">
        <f>J15463+(E15465-E15463)*(J15466-J15463)/(E15466-E15463)</f>
        <v>0.29856666666666665</v>
      </c>
      <c r="K15465" s="469">
        <f t="shared" si="1467"/>
        <v>12.606554043107637</v>
      </c>
      <c r="L15465" s="469">
        <f t="shared" si="1468"/>
        <v>-2.6779290225695362E-2</v>
      </c>
    </row>
    <row r="15466" spans="1:12">
      <c r="A15466" s="480" t="str">
        <f t="shared" si="1464"/>
        <v>D800-120</v>
      </c>
      <c r="B15466" s="480">
        <f t="shared" ref="B15466:B15529" si="1470">INT(D15466/12)</f>
        <v>20</v>
      </c>
      <c r="C15466" s="480">
        <f t="shared" ref="C15466:C15529" si="1471">D15466-B15466*12</f>
        <v>6</v>
      </c>
      <c r="D15466" s="480">
        <f t="shared" si="1469"/>
        <v>246</v>
      </c>
      <c r="E15466" s="480">
        <f t="shared" si="1466"/>
        <v>69</v>
      </c>
      <c r="F15466" s="484">
        <v>4.8865999999999996</v>
      </c>
      <c r="G15466" s="480">
        <v>15</v>
      </c>
      <c r="H15466" s="482">
        <v>0.38635599999999998</v>
      </c>
      <c r="I15466" s="483">
        <v>12.7</v>
      </c>
      <c r="J15466" s="484">
        <v>0.29680000000000001</v>
      </c>
      <c r="K15466" s="469">
        <f t="shared" si="1467"/>
        <v>12.647920570665397</v>
      </c>
      <c r="L15466" s="469">
        <f t="shared" si="1468"/>
        <v>-5.2079429334602523E-2</v>
      </c>
    </row>
    <row r="15467" spans="1:12">
      <c r="A15467" s="98" t="str">
        <f t="shared" si="1464"/>
        <v>D800-120</v>
      </c>
      <c r="B15467" s="98">
        <f t="shared" si="1470"/>
        <v>20</v>
      </c>
      <c r="C15467" s="98">
        <f t="shared" si="1471"/>
        <v>6</v>
      </c>
      <c r="D15467" s="98">
        <f t="shared" si="1469"/>
        <v>246</v>
      </c>
      <c r="E15467" s="98">
        <f t="shared" si="1466"/>
        <v>70</v>
      </c>
      <c r="F15467" s="397">
        <f>F15466+(E15467-E15466)*(F15469-F15466)/(E15469-E15466)</f>
        <v>4.8967666666666663</v>
      </c>
      <c r="G15467" s="98">
        <v>15</v>
      </c>
      <c r="H15467" s="491">
        <f>H15466+(E15467-E15466)*(H15469-H15466)/(E15469-E15466)</f>
        <v>0.38589699999999999</v>
      </c>
      <c r="I15467" s="492">
        <f>I15466+(E15467-E15466)*(I15469-I15466)/(E15469-E15466)</f>
        <v>12.733333333333333</v>
      </c>
      <c r="J15467" s="397">
        <f>J15466+(E15467-E15466)*(J15469-J15466)/(E15469-E15466)</f>
        <v>0.29503333333333331</v>
      </c>
      <c r="K15467" s="469">
        <f t="shared" si="1467"/>
        <v>12.689310014503006</v>
      </c>
      <c r="L15467" s="469">
        <f t="shared" si="1468"/>
        <v>-4.402331883032673E-2</v>
      </c>
    </row>
    <row r="15468" spans="1:12">
      <c r="A15468" s="98" t="str">
        <f t="shared" si="1464"/>
        <v>D800-120</v>
      </c>
      <c r="B15468" s="98">
        <f t="shared" si="1470"/>
        <v>20</v>
      </c>
      <c r="C15468" s="98">
        <f t="shared" si="1471"/>
        <v>6</v>
      </c>
      <c r="D15468" s="98">
        <f t="shared" si="1469"/>
        <v>246</v>
      </c>
      <c r="E15468" s="98">
        <f t="shared" si="1466"/>
        <v>71</v>
      </c>
      <c r="F15468" s="397">
        <f>F15466+(E15468-E15466)*(F15469-F15466)/(E15469-E15466)</f>
        <v>4.9069333333333329</v>
      </c>
      <c r="G15468" s="98">
        <v>15</v>
      </c>
      <c r="H15468" s="491">
        <f>H15466+(E15468-E15466)*(H15469-H15466)/(E15469-E15466)</f>
        <v>0.385438</v>
      </c>
      <c r="I15468" s="492">
        <f>I15466+(E15468-E15466)*(I15469-I15466)/(E15469-E15466)</f>
        <v>12.766666666666667</v>
      </c>
      <c r="J15468" s="397">
        <f>J15466+(E15468-E15466)*(J15469-J15466)/(E15469-E15466)</f>
        <v>0.29326666666666668</v>
      </c>
      <c r="K15468" s="469">
        <f t="shared" si="1467"/>
        <v>12.730798035827638</v>
      </c>
      <c r="L15468" s="469">
        <f t="shared" si="1468"/>
        <v>-3.5868630839029692E-2</v>
      </c>
    </row>
    <row r="15469" spans="1:12">
      <c r="A15469" s="480" t="str">
        <f t="shared" si="1464"/>
        <v>D800-120</v>
      </c>
      <c r="B15469" s="480">
        <f t="shared" si="1470"/>
        <v>20</v>
      </c>
      <c r="C15469" s="480">
        <f t="shared" si="1471"/>
        <v>6</v>
      </c>
      <c r="D15469" s="480">
        <f t="shared" si="1469"/>
        <v>246</v>
      </c>
      <c r="E15469" s="480">
        <f t="shared" si="1466"/>
        <v>72</v>
      </c>
      <c r="F15469" s="484">
        <v>4.9170999999999996</v>
      </c>
      <c r="G15469" s="480">
        <v>15</v>
      </c>
      <c r="H15469" s="482">
        <v>0.38497900000000002</v>
      </c>
      <c r="I15469" s="483">
        <v>12.8</v>
      </c>
      <c r="J15469" s="484">
        <v>0.29149999999999998</v>
      </c>
      <c r="K15469" s="469">
        <f t="shared" si="1467"/>
        <v>12.772384987233067</v>
      </c>
      <c r="L15469" s="469">
        <f t="shared" si="1468"/>
        <v>-2.7615012766933233E-2</v>
      </c>
    </row>
    <row r="15470" spans="1:12">
      <c r="A15470" s="98" t="str">
        <f t="shared" si="1464"/>
        <v>D800-120</v>
      </c>
      <c r="B15470" s="98">
        <f t="shared" si="1470"/>
        <v>20</v>
      </c>
      <c r="C15470" s="98">
        <f t="shared" si="1471"/>
        <v>6</v>
      </c>
      <c r="D15470" s="98">
        <f t="shared" si="1469"/>
        <v>246</v>
      </c>
      <c r="E15470" s="98">
        <f t="shared" si="1466"/>
        <v>73</v>
      </c>
      <c r="F15470" s="397">
        <f>F15469+(E15470-E15469)*(F15472-F15469)/(E15472-E15469)</f>
        <v>4.9271666666666665</v>
      </c>
      <c r="G15470" s="98">
        <v>15</v>
      </c>
      <c r="H15470" s="491">
        <f>H15469+(E15470-E15469)*(H15472-H15469)/(E15472-E15469)</f>
        <v>0.38452000000000003</v>
      </c>
      <c r="I15470" s="492">
        <f>I15469+(E15470-E15469)*(I15472-I15469)/(E15472-E15469)</f>
        <v>12.833333333333334</v>
      </c>
      <c r="J15470" s="397">
        <f>J15469+(E15470-E15469)*(J15472-J15469)/(E15472-E15469)</f>
        <v>0.28983333333333333</v>
      </c>
      <c r="K15470" s="469">
        <f t="shared" si="1467"/>
        <v>12.81381115850064</v>
      </c>
      <c r="L15470" s="469">
        <f t="shared" si="1468"/>
        <v>-1.9522174832694361E-2</v>
      </c>
    </row>
    <row r="15471" spans="1:12">
      <c r="A15471" s="98" t="str">
        <f t="shared" si="1464"/>
        <v>D800-120</v>
      </c>
      <c r="B15471" s="98">
        <f t="shared" si="1470"/>
        <v>20</v>
      </c>
      <c r="C15471" s="98">
        <f t="shared" si="1471"/>
        <v>6</v>
      </c>
      <c r="D15471" s="98">
        <f t="shared" si="1469"/>
        <v>246</v>
      </c>
      <c r="E15471" s="98">
        <f t="shared" si="1466"/>
        <v>74</v>
      </c>
      <c r="F15471" s="397">
        <f>F15469+(E15471-E15469)*(F15472-F15469)/(E15472-E15469)</f>
        <v>4.9372333333333334</v>
      </c>
      <c r="G15471" s="98">
        <v>15</v>
      </c>
      <c r="H15471" s="491">
        <f>H15469+(E15471-E15469)*(H15472-H15469)/(E15472-E15469)</f>
        <v>0.38406099999999999</v>
      </c>
      <c r="I15471" s="492">
        <f>I15469+(E15471-E15469)*(I15472-I15469)/(E15472-E15469)</f>
        <v>12.866666666666667</v>
      </c>
      <c r="J15471" s="397">
        <f>J15469+(E15471-E15469)*(J15472-J15469)/(E15472-E15469)</f>
        <v>0.28816666666666663</v>
      </c>
      <c r="K15471" s="469">
        <f t="shared" si="1467"/>
        <v>12.855336348479366</v>
      </c>
      <c r="L15471" s="469">
        <f t="shared" si="1468"/>
        <v>-1.1330318187301458E-2</v>
      </c>
    </row>
    <row r="15472" spans="1:12">
      <c r="A15472" s="480" t="str">
        <f t="shared" si="1464"/>
        <v>D800-120</v>
      </c>
      <c r="B15472" s="480">
        <f t="shared" si="1470"/>
        <v>20</v>
      </c>
      <c r="C15472" s="480">
        <f t="shared" si="1471"/>
        <v>6</v>
      </c>
      <c r="D15472" s="480">
        <f t="shared" si="1469"/>
        <v>246</v>
      </c>
      <c r="E15472" s="480">
        <f t="shared" si="1466"/>
        <v>75</v>
      </c>
      <c r="F15472" s="484">
        <v>4.9473000000000003</v>
      </c>
      <c r="G15472" s="480">
        <v>15</v>
      </c>
      <c r="H15472" s="482">
        <v>0.383602</v>
      </c>
      <c r="I15472" s="483">
        <v>12.9</v>
      </c>
      <c r="J15472" s="484">
        <v>0.28649999999999998</v>
      </c>
      <c r="K15472" s="469">
        <f t="shared" si="1467"/>
        <v>12.896960912612553</v>
      </c>
      <c r="L15472" s="469">
        <f t="shared" si="1468"/>
        <v>-3.0390873874477364E-3</v>
      </c>
    </row>
    <row r="15473" spans="1:12">
      <c r="A15473" s="98" t="str">
        <f t="shared" si="1464"/>
        <v>D800-120</v>
      </c>
      <c r="B15473" s="98">
        <f t="shared" si="1470"/>
        <v>20</v>
      </c>
      <c r="C15473" s="98">
        <f t="shared" si="1471"/>
        <v>6</v>
      </c>
      <c r="D15473" s="98">
        <f t="shared" si="1469"/>
        <v>246</v>
      </c>
      <c r="E15473" s="98">
        <f t="shared" si="1466"/>
        <v>76</v>
      </c>
      <c r="F15473" s="397">
        <f>F15472+(E15473-E15472)*(F15475-F15472)/(E15475-E15472)</f>
        <v>4.9573333333333336</v>
      </c>
      <c r="G15473" s="98">
        <v>15</v>
      </c>
      <c r="H15473" s="491">
        <f>H15472+(E15473-E15472)*(H15475-H15472)/(E15475-E15472)</f>
        <v>0.38314233333333331</v>
      </c>
      <c r="I15473" s="492">
        <f>I15472+(E15473-E15472)*(I15475-I15472)/(E15475-E15472)</f>
        <v>12.933333333333334</v>
      </c>
      <c r="J15473" s="397">
        <f>J15472+(E15473-E15472)*(J15475-J15472)/(E15475-E15472)</f>
        <v>0.28463333333333329</v>
      </c>
      <c r="K15473" s="469">
        <f t="shared" si="1467"/>
        <v>12.938620721455127</v>
      </c>
      <c r="L15473" s="469">
        <f t="shared" si="1468"/>
        <v>5.2873881217934127E-3</v>
      </c>
    </row>
    <row r="15474" spans="1:12">
      <c r="A15474" s="98" t="str">
        <f t="shared" ref="A15474:A15517" si="1472">A15473</f>
        <v>D800-120</v>
      </c>
      <c r="B15474" s="98">
        <f t="shared" si="1470"/>
        <v>20</v>
      </c>
      <c r="C15474" s="98">
        <f t="shared" si="1471"/>
        <v>6</v>
      </c>
      <c r="D15474" s="98">
        <f t="shared" ref="D15474:D15505" si="1473">D15473</f>
        <v>246</v>
      </c>
      <c r="E15474" s="98">
        <f t="shared" ref="E15474:E15517" si="1474">E15473+1</f>
        <v>77</v>
      </c>
      <c r="F15474" s="397">
        <f>F15472+(E15474-E15472)*(F15475-F15472)/(E15475-E15472)</f>
        <v>4.9673666666666669</v>
      </c>
      <c r="G15474" s="98">
        <v>15</v>
      </c>
      <c r="H15474" s="491">
        <f>H15472+(E15474-E15472)*(H15475-H15472)/(E15475-E15472)</f>
        <v>0.38268266666666667</v>
      </c>
      <c r="I15474" s="492">
        <f>I15472+(E15474-E15472)*(I15475-I15472)/(E15475-E15472)</f>
        <v>12.966666666666667</v>
      </c>
      <c r="J15474" s="397">
        <f>J15472+(E15474-E15472)*(J15475-J15472)/(E15475-E15472)</f>
        <v>0.28276666666666667</v>
      </c>
      <c r="K15474" s="469">
        <f t="shared" si="1467"/>
        <v>12.980380611263641</v>
      </c>
      <c r="L15474" s="469">
        <f t="shared" si="1468"/>
        <v>1.3713944596974059E-2</v>
      </c>
    </row>
    <row r="15475" spans="1:12">
      <c r="A15475" s="480" t="str">
        <f t="shared" si="1472"/>
        <v>D800-120</v>
      </c>
      <c r="B15475" s="480">
        <f t="shared" si="1470"/>
        <v>20</v>
      </c>
      <c r="C15475" s="480">
        <f t="shared" si="1471"/>
        <v>6</v>
      </c>
      <c r="D15475" s="480">
        <f t="shared" si="1473"/>
        <v>246</v>
      </c>
      <c r="E15475" s="480">
        <f t="shared" si="1474"/>
        <v>78</v>
      </c>
      <c r="F15475" s="484">
        <v>4.9774000000000003</v>
      </c>
      <c r="G15475" s="480">
        <v>15</v>
      </c>
      <c r="H15475" s="482">
        <v>0.38222299999999998</v>
      </c>
      <c r="I15475" s="483">
        <v>13</v>
      </c>
      <c r="J15475" s="484">
        <v>0.28089999999999998</v>
      </c>
      <c r="K15475" s="469">
        <f t="shared" si="1467"/>
        <v>13.022240943114362</v>
      </c>
      <c r="L15475" s="469">
        <f t="shared" si="1468"/>
        <v>2.2240943114361755E-2</v>
      </c>
    </row>
    <row r="15476" spans="1:12">
      <c r="A15476" s="98" t="str">
        <f t="shared" si="1472"/>
        <v>D800-120</v>
      </c>
      <c r="B15476" s="98">
        <f t="shared" si="1470"/>
        <v>20</v>
      </c>
      <c r="C15476" s="98">
        <f t="shared" si="1471"/>
        <v>6</v>
      </c>
      <c r="D15476" s="98">
        <f t="shared" si="1473"/>
        <v>246</v>
      </c>
      <c r="E15476" s="98">
        <f t="shared" si="1474"/>
        <v>79</v>
      </c>
      <c r="F15476" s="397">
        <f>F15475+(E15476-E15475)*(F15478-F15475)/(E15478-E15475)</f>
        <v>4.9873666666666665</v>
      </c>
      <c r="G15476" s="98">
        <v>15</v>
      </c>
      <c r="H15476" s="491">
        <f>H15475+(E15476-E15475)*(H15478-H15475)/(E15478-E15475)</f>
        <v>0.38176266666666664</v>
      </c>
      <c r="I15476" s="492">
        <f>I15475+(E15476-E15475)*(I15478-I15475)/(E15478-E15475)</f>
        <v>13.066666666666666</v>
      </c>
      <c r="J15476" s="397">
        <f>J15475+(E15476-E15475)*(J15478-J15475)/(E15478-E15475)</f>
        <v>0.27913333333333334</v>
      </c>
      <c r="K15476" s="469">
        <f t="shared" si="1467"/>
        <v>13.064050265086163</v>
      </c>
      <c r="L15476" s="469">
        <f t="shared" si="1468"/>
        <v>-2.6164015805036911E-3</v>
      </c>
    </row>
    <row r="15477" spans="1:12">
      <c r="A15477" s="98" t="str">
        <f t="shared" si="1472"/>
        <v>D800-120</v>
      </c>
      <c r="B15477" s="98">
        <f t="shared" si="1470"/>
        <v>20</v>
      </c>
      <c r="C15477" s="98">
        <f t="shared" si="1471"/>
        <v>6</v>
      </c>
      <c r="D15477" s="98">
        <f t="shared" si="1473"/>
        <v>246</v>
      </c>
      <c r="E15477" s="98">
        <f t="shared" si="1474"/>
        <v>80</v>
      </c>
      <c r="F15477" s="397">
        <f>F15475+(E15477-E15475)*(F15478-F15475)/(E15478-E15475)</f>
        <v>4.9973333333333336</v>
      </c>
      <c r="G15477" s="98">
        <v>15</v>
      </c>
      <c r="H15477" s="491">
        <f>H15475+(E15477-E15475)*(H15478-H15475)/(E15478-E15475)</f>
        <v>0.38130233333333335</v>
      </c>
      <c r="I15477" s="492">
        <f>I15475+(E15477-E15475)*(I15478-I15475)/(E15478-E15475)</f>
        <v>13.133333333333333</v>
      </c>
      <c r="J15477" s="397">
        <f>J15475+(E15477-E15475)*(J15478-J15475)/(E15478-E15475)</f>
        <v>0.27736666666666665</v>
      </c>
      <c r="K15477" s="469">
        <f t="shared" si="1467"/>
        <v>13.105960537001696</v>
      </c>
      <c r="L15477" s="469">
        <f t="shared" si="1468"/>
        <v>-2.7372796331636806E-2</v>
      </c>
    </row>
    <row r="15478" spans="1:12">
      <c r="A15478" s="480" t="str">
        <f t="shared" si="1472"/>
        <v>D800-120</v>
      </c>
      <c r="B15478" s="480">
        <f t="shared" si="1470"/>
        <v>20</v>
      </c>
      <c r="C15478" s="480">
        <f t="shared" si="1471"/>
        <v>6</v>
      </c>
      <c r="D15478" s="480">
        <f t="shared" si="1473"/>
        <v>246</v>
      </c>
      <c r="E15478" s="480">
        <f t="shared" si="1474"/>
        <v>81</v>
      </c>
      <c r="F15478" s="484">
        <v>5.0072999999999999</v>
      </c>
      <c r="G15478" s="480">
        <v>15</v>
      </c>
      <c r="H15478" s="482">
        <v>0.38084200000000001</v>
      </c>
      <c r="I15478" s="483">
        <v>13.2</v>
      </c>
      <c r="J15478" s="484">
        <v>0.27560000000000001</v>
      </c>
      <c r="K15478" s="469">
        <f t="shared" si="1467"/>
        <v>13.147972124923196</v>
      </c>
      <c r="L15478" s="469">
        <f t="shared" si="1468"/>
        <v>-5.2027875076802843E-2</v>
      </c>
    </row>
    <row r="15479" spans="1:12">
      <c r="A15479" s="98" t="str">
        <f t="shared" si="1472"/>
        <v>D800-120</v>
      </c>
      <c r="B15479" s="98">
        <f t="shared" si="1470"/>
        <v>20</v>
      </c>
      <c r="C15479" s="98">
        <f t="shared" si="1471"/>
        <v>6</v>
      </c>
      <c r="D15479" s="98">
        <f t="shared" si="1473"/>
        <v>246</v>
      </c>
      <c r="E15479" s="98">
        <f t="shared" si="1474"/>
        <v>82</v>
      </c>
      <c r="F15479" s="397">
        <f>F15478+(E15479-E15478)*(F15481-F15478)/(E15481-E15478)</f>
        <v>5.0171999999999999</v>
      </c>
      <c r="G15479" s="98">
        <v>15</v>
      </c>
      <c r="H15479" s="491">
        <f>H15478+(E15479-E15478)*(H15481-H15478)/(E15481-E15478)</f>
        <v>0.38039133333333336</v>
      </c>
      <c r="I15479" s="492">
        <f>I15478+(E15479-E15478)*(I15481-I15478)/(E15481-E15478)</f>
        <v>13.233333333333333</v>
      </c>
      <c r="J15479" s="397">
        <f>J15478+(E15479-E15478)*(J15481-J15478)/(E15481-E15478)</f>
        <v>0.27383333333333332</v>
      </c>
      <c r="K15479" s="469">
        <f t="shared" si="1467"/>
        <v>13.189574946502461</v>
      </c>
      <c r="L15479" s="469">
        <f t="shared" si="1468"/>
        <v>-4.3758386830871743E-2</v>
      </c>
    </row>
    <row r="15480" spans="1:12">
      <c r="A15480" s="98" t="str">
        <f t="shared" si="1472"/>
        <v>D800-120</v>
      </c>
      <c r="B15480" s="98">
        <f t="shared" si="1470"/>
        <v>20</v>
      </c>
      <c r="C15480" s="98">
        <f t="shared" si="1471"/>
        <v>6</v>
      </c>
      <c r="D15480" s="98">
        <f t="shared" si="1473"/>
        <v>246</v>
      </c>
      <c r="E15480" s="98">
        <f t="shared" si="1474"/>
        <v>83</v>
      </c>
      <c r="F15480" s="397">
        <f>F15478+(E15480-E15478)*(F15481-F15478)/(E15481-E15478)</f>
        <v>5.0270999999999999</v>
      </c>
      <c r="G15480" s="98">
        <v>15</v>
      </c>
      <c r="H15480" s="491">
        <f>H15478+(E15480-E15478)*(H15481-H15478)/(E15481-E15478)</f>
        <v>0.37994066666666665</v>
      </c>
      <c r="I15480" s="492">
        <f>I15478+(E15480-E15478)*(I15481-I15478)/(E15481-E15478)</f>
        <v>13.266666666666667</v>
      </c>
      <c r="J15480" s="397">
        <f>J15478+(E15480-E15478)*(J15481-J15478)/(E15481-E15478)</f>
        <v>0.27206666666666668</v>
      </c>
      <c r="K15480" s="469">
        <f t="shared" si="1467"/>
        <v>13.231276462465193</v>
      </c>
      <c r="L15480" s="469">
        <f t="shared" si="1468"/>
        <v>-3.5390204201474873E-2</v>
      </c>
    </row>
    <row r="15481" spans="1:12">
      <c r="A15481" s="480" t="str">
        <f t="shared" si="1472"/>
        <v>D800-120</v>
      </c>
      <c r="B15481" s="480">
        <f t="shared" si="1470"/>
        <v>20</v>
      </c>
      <c r="C15481" s="480">
        <f t="shared" si="1471"/>
        <v>6</v>
      </c>
      <c r="D15481" s="480">
        <f t="shared" si="1473"/>
        <v>246</v>
      </c>
      <c r="E15481" s="480">
        <f t="shared" si="1474"/>
        <v>84</v>
      </c>
      <c r="F15481" s="484">
        <v>5.0369999999999999</v>
      </c>
      <c r="G15481" s="480">
        <v>15</v>
      </c>
      <c r="H15481" s="482">
        <v>0.37948999999999999</v>
      </c>
      <c r="I15481" s="483">
        <v>13.3</v>
      </c>
      <c r="J15481" s="484">
        <v>0.27029999999999998</v>
      </c>
      <c r="K15481" s="469">
        <f t="shared" si="1467"/>
        <v>13.273077024427522</v>
      </c>
      <c r="L15481" s="469">
        <f t="shared" si="1468"/>
        <v>-2.6922975572478691E-2</v>
      </c>
    </row>
    <row r="15482" spans="1:12">
      <c r="A15482" s="98" t="str">
        <f t="shared" si="1472"/>
        <v>D800-120</v>
      </c>
      <c r="B15482" s="98">
        <f t="shared" si="1470"/>
        <v>20</v>
      </c>
      <c r="C15482" s="98">
        <f t="shared" si="1471"/>
        <v>6</v>
      </c>
      <c r="D15482" s="98">
        <f t="shared" si="1473"/>
        <v>246</v>
      </c>
      <c r="E15482" s="98">
        <f t="shared" si="1474"/>
        <v>85</v>
      </c>
      <c r="F15482" s="397">
        <f>F15481+(E15482-E15481)*(F15484-F15481)/(E15484-E15481)</f>
        <v>5.0468333333333328</v>
      </c>
      <c r="G15482" s="98">
        <v>15</v>
      </c>
      <c r="H15482" s="491">
        <f>H15481+(E15482-E15481)*(H15484-H15481)/(E15484-E15481)</f>
        <v>0.37901833333333335</v>
      </c>
      <c r="I15482" s="492">
        <f>I15481+(E15482-E15481)*(I15484-I15481)/(E15484-E15481)</f>
        <v>13.333333333333334</v>
      </c>
      <c r="J15482" s="397">
        <f>J15481+(E15482-E15481)*(J15484-J15481)/(E15484-E15481)</f>
        <v>0.26853333333333335</v>
      </c>
      <c r="K15482" s="469">
        <f t="shared" si="1467"/>
        <v>13.315538826178152</v>
      </c>
      <c r="L15482" s="469">
        <f t="shared" si="1468"/>
        <v>-1.779450715518216E-2</v>
      </c>
    </row>
    <row r="15483" spans="1:12">
      <c r="A15483" s="98" t="str">
        <f t="shared" si="1472"/>
        <v>D800-120</v>
      </c>
      <c r="B15483" s="98">
        <f t="shared" si="1470"/>
        <v>20</v>
      </c>
      <c r="C15483" s="98">
        <f t="shared" si="1471"/>
        <v>6</v>
      </c>
      <c r="D15483" s="98">
        <f t="shared" si="1473"/>
        <v>246</v>
      </c>
      <c r="E15483" s="98">
        <f t="shared" si="1474"/>
        <v>86</v>
      </c>
      <c r="F15483" s="397">
        <f>F15481+(E15483-E15481)*(F15484-F15481)/(E15484-E15481)</f>
        <v>5.0566666666666666</v>
      </c>
      <c r="G15483" s="98">
        <v>15</v>
      </c>
      <c r="H15483" s="491">
        <f>H15481+(E15483-E15481)*(H15484-H15481)/(E15484-E15481)</f>
        <v>0.37854666666666664</v>
      </c>
      <c r="I15483" s="492">
        <f>I15481+(E15483-E15481)*(I15484-I15481)/(E15484-E15481)</f>
        <v>13.366666666666667</v>
      </c>
      <c r="J15483" s="397">
        <f>J15481+(E15483-E15481)*(J15484-J15481)/(E15484-E15481)</f>
        <v>0.26676666666666665</v>
      </c>
      <c r="K15483" s="469">
        <f t="shared" si="1467"/>
        <v>13.358106442182383</v>
      </c>
      <c r="L15483" s="469">
        <f t="shared" si="1468"/>
        <v>-8.5602244842846176E-3</v>
      </c>
    </row>
    <row r="15484" spans="1:12">
      <c r="A15484" s="480" t="str">
        <f t="shared" si="1472"/>
        <v>D800-120</v>
      </c>
      <c r="B15484" s="480">
        <f t="shared" si="1470"/>
        <v>20</v>
      </c>
      <c r="C15484" s="480">
        <f t="shared" si="1471"/>
        <v>6</v>
      </c>
      <c r="D15484" s="480">
        <f t="shared" si="1473"/>
        <v>246</v>
      </c>
      <c r="E15484" s="480">
        <f t="shared" si="1474"/>
        <v>87</v>
      </c>
      <c r="F15484" s="484">
        <v>5.0664999999999996</v>
      </c>
      <c r="G15484" s="480">
        <v>15</v>
      </c>
      <c r="H15484" s="482">
        <v>0.37807499999999999</v>
      </c>
      <c r="I15484" s="483">
        <v>13.4</v>
      </c>
      <c r="J15484" s="484">
        <v>0.26500000000000001</v>
      </c>
      <c r="K15484" s="469">
        <f t="shared" si="1467"/>
        <v>13.400780268465251</v>
      </c>
      <c r="L15484" s="469">
        <f t="shared" si="1468"/>
        <v>7.8026846525069971E-4</v>
      </c>
    </row>
    <row r="15485" spans="1:12">
      <c r="A15485" s="98" t="str">
        <f t="shared" si="1472"/>
        <v>D800-120</v>
      </c>
      <c r="B15485" s="98">
        <f t="shared" si="1470"/>
        <v>20</v>
      </c>
      <c r="C15485" s="98">
        <f t="shared" si="1471"/>
        <v>6</v>
      </c>
      <c r="D15485" s="98">
        <f t="shared" si="1473"/>
        <v>246</v>
      </c>
      <c r="E15485" s="98">
        <f t="shared" si="1474"/>
        <v>88</v>
      </c>
      <c r="F15485" s="397">
        <f>F15484+(E15485-E15484)*(F15487-F15484)/(E15487-E15484)</f>
        <v>5.0762999999999998</v>
      </c>
      <c r="G15485" s="98">
        <v>15</v>
      </c>
      <c r="H15485" s="491">
        <f>H15484+(E15485-E15484)*(H15487-H15484)/(E15487-E15484)</f>
        <v>0.37761266666666665</v>
      </c>
      <c r="I15485" s="492">
        <f>I15484+(E15485-E15484)*(I15487-I15484)/(E15487-E15484)</f>
        <v>13.433333333333334</v>
      </c>
      <c r="J15485" s="397">
        <f>J15484+(E15485-E15484)*(J15487-J15484)/(E15487-E15484)</f>
        <v>0.26323333333333332</v>
      </c>
      <c r="K15485" s="469">
        <f t="shared" si="1467"/>
        <v>13.443140148900373</v>
      </c>
      <c r="L15485" s="469">
        <f t="shared" si="1468"/>
        <v>9.8068155670389956E-3</v>
      </c>
    </row>
    <row r="15486" spans="1:12">
      <c r="A15486" s="98" t="str">
        <f t="shared" si="1472"/>
        <v>D800-120</v>
      </c>
      <c r="B15486" s="98">
        <f t="shared" si="1470"/>
        <v>20</v>
      </c>
      <c r="C15486" s="98">
        <f t="shared" si="1471"/>
        <v>6</v>
      </c>
      <c r="D15486" s="98">
        <f t="shared" si="1473"/>
        <v>246</v>
      </c>
      <c r="E15486" s="98">
        <f t="shared" si="1474"/>
        <v>89</v>
      </c>
      <c r="F15486" s="397">
        <f>F15484+(E15486-E15484)*(F15487-F15484)/(E15487-E15484)</f>
        <v>5.0861000000000001</v>
      </c>
      <c r="G15486" s="98">
        <v>15</v>
      </c>
      <c r="H15486" s="491">
        <f>H15484+(E15486-E15484)*(H15487-H15484)/(E15487-E15484)</f>
        <v>0.37715033333333337</v>
      </c>
      <c r="I15486" s="492">
        <f>I15484+(E15486-E15484)*(I15487-I15484)/(E15487-E15484)</f>
        <v>13.466666666666667</v>
      </c>
      <c r="J15486" s="397">
        <f>J15484+(E15486-E15484)*(J15487-J15484)/(E15487-E15484)</f>
        <v>0.26146666666666668</v>
      </c>
      <c r="K15486" s="469">
        <f t="shared" si="1467"/>
        <v>13.485603883862403</v>
      </c>
      <c r="L15486" s="469">
        <f t="shared" si="1468"/>
        <v>1.8937217195736267E-2</v>
      </c>
    </row>
    <row r="15487" spans="1:12">
      <c r="A15487" s="480" t="str">
        <f t="shared" si="1472"/>
        <v>D800-120</v>
      </c>
      <c r="B15487" s="480">
        <f t="shared" si="1470"/>
        <v>20</v>
      </c>
      <c r="C15487" s="480">
        <f t="shared" si="1471"/>
        <v>6</v>
      </c>
      <c r="D15487" s="480">
        <f t="shared" si="1473"/>
        <v>246</v>
      </c>
      <c r="E15487" s="480">
        <f t="shared" si="1474"/>
        <v>90</v>
      </c>
      <c r="F15487" s="484">
        <v>5.0959000000000003</v>
      </c>
      <c r="G15487" s="480">
        <v>15</v>
      </c>
      <c r="H15487" s="482">
        <v>0.37668800000000002</v>
      </c>
      <c r="I15487" s="483">
        <v>13.5</v>
      </c>
      <c r="J15487" s="484">
        <v>0.25969999999999999</v>
      </c>
      <c r="K15487" s="469">
        <f t="shared" si="1467"/>
        <v>13.528171855753303</v>
      </c>
      <c r="L15487" s="469">
        <f t="shared" si="1468"/>
        <v>2.8171855753303277E-2</v>
      </c>
    </row>
    <row r="15488" spans="1:12">
      <c r="A15488" s="98" t="str">
        <f t="shared" si="1472"/>
        <v>D800-120</v>
      </c>
      <c r="B15488" s="98">
        <f t="shared" si="1470"/>
        <v>20</v>
      </c>
      <c r="C15488" s="98">
        <f t="shared" si="1471"/>
        <v>6</v>
      </c>
      <c r="D15488" s="98">
        <f t="shared" si="1473"/>
        <v>246</v>
      </c>
      <c r="E15488" s="98">
        <f t="shared" si="1474"/>
        <v>91</v>
      </c>
      <c r="F15488" s="397">
        <f>F15487+(E15488-E15487)*(F15490-F15487)/(E15490-E15487)</f>
        <v>5.1056333333333335</v>
      </c>
      <c r="G15488" s="98">
        <v>15</v>
      </c>
      <c r="H15488" s="491">
        <f>H15487+(E15488-E15487)*(H15490-H15487)/(E15490-E15487)</f>
        <v>0.37622433333333333</v>
      </c>
      <c r="I15488" s="492">
        <f>I15487+(E15488-E15487)*(I15490-I15487)/(E15490-E15487)</f>
        <v>13.566666666666666</v>
      </c>
      <c r="J15488" s="397">
        <f>J15487+(E15488-E15487)*(J15490-J15487)/(E15490-E15487)</f>
        <v>0.25793333333333335</v>
      </c>
      <c r="K15488" s="469">
        <f t="shared" si="1467"/>
        <v>13.570715344479757</v>
      </c>
      <c r="L15488" s="469">
        <f t="shared" si="1468"/>
        <v>4.0486778130901513E-3</v>
      </c>
    </row>
    <row r="15489" spans="1:12">
      <c r="A15489" s="98" t="str">
        <f t="shared" si="1472"/>
        <v>D800-120</v>
      </c>
      <c r="B15489" s="98">
        <f t="shared" si="1470"/>
        <v>20</v>
      </c>
      <c r="C15489" s="98">
        <f t="shared" si="1471"/>
        <v>6</v>
      </c>
      <c r="D15489" s="98">
        <f t="shared" si="1473"/>
        <v>246</v>
      </c>
      <c r="E15489" s="98">
        <f t="shared" si="1474"/>
        <v>92</v>
      </c>
      <c r="F15489" s="397">
        <f>F15487+(E15489-E15487)*(F15490-F15487)/(E15490-E15487)</f>
        <v>5.1153666666666666</v>
      </c>
      <c r="G15489" s="98">
        <v>15</v>
      </c>
      <c r="H15489" s="491">
        <f>H15487+(E15489-E15487)*(H15490-H15487)/(E15490-E15487)</f>
        <v>0.37576066666666669</v>
      </c>
      <c r="I15489" s="492">
        <f>I15487+(E15489-E15487)*(I15490-I15487)/(E15490-E15487)</f>
        <v>13.633333333333333</v>
      </c>
      <c r="J15489" s="397">
        <f>J15487+(E15489-E15487)*(J15490-J15487)/(E15490-E15487)</f>
        <v>0.25616666666666665</v>
      </c>
      <c r="K15489" s="469">
        <f t="shared" si="1467"/>
        <v>13.613363825555627</v>
      </c>
      <c r="L15489" s="469">
        <f t="shared" si="1468"/>
        <v>-1.9969507777705786E-2</v>
      </c>
    </row>
    <row r="15490" spans="1:12">
      <c r="A15490" s="480" t="str">
        <f t="shared" si="1472"/>
        <v>D800-120</v>
      </c>
      <c r="B15490" s="480">
        <f t="shared" si="1470"/>
        <v>20</v>
      </c>
      <c r="C15490" s="480">
        <f t="shared" si="1471"/>
        <v>6</v>
      </c>
      <c r="D15490" s="480">
        <f t="shared" si="1473"/>
        <v>246</v>
      </c>
      <c r="E15490" s="480">
        <f t="shared" si="1474"/>
        <v>93</v>
      </c>
      <c r="F15490" s="484">
        <v>5.1250999999999998</v>
      </c>
      <c r="G15490" s="480">
        <v>15</v>
      </c>
      <c r="H15490" s="482">
        <v>0.37529699999999999</v>
      </c>
      <c r="I15490" s="483">
        <v>13.7</v>
      </c>
      <c r="J15490" s="484">
        <v>0.25440000000000002</v>
      </c>
      <c r="K15490" s="469">
        <f t="shared" si="1467"/>
        <v>13.656117688124338</v>
      </c>
      <c r="L15490" s="469">
        <f t="shared" si="1468"/>
        <v>-4.3882311875661273E-2</v>
      </c>
    </row>
    <row r="15491" spans="1:12">
      <c r="A15491" s="98" t="str">
        <f t="shared" si="1472"/>
        <v>D800-120</v>
      </c>
      <c r="B15491" s="98">
        <f t="shared" si="1470"/>
        <v>20</v>
      </c>
      <c r="C15491" s="98">
        <f t="shared" si="1471"/>
        <v>6</v>
      </c>
      <c r="D15491" s="98">
        <f t="shared" si="1473"/>
        <v>246</v>
      </c>
      <c r="E15491" s="98">
        <f t="shared" si="1474"/>
        <v>94</v>
      </c>
      <c r="F15491" s="397">
        <f>F15490+(E15491-E15490)*(F15493-F15490)/(E15493-E15490)</f>
        <v>5.1347666666666667</v>
      </c>
      <c r="G15491" s="98">
        <v>15</v>
      </c>
      <c r="H15491" s="491">
        <f>H15490+(E15491-E15490)*(H15493-H15490)/(E15493-E15490)</f>
        <v>0.37483266666666665</v>
      </c>
      <c r="I15491" s="492">
        <f>I15490+(E15491-E15490)*(I15493-I15490)/(E15493-E15490)</f>
        <v>13.733333333333333</v>
      </c>
      <c r="J15491" s="397">
        <f>J15490+(E15491-E15490)*(J15493-J15490)/(E15493-E15490)</f>
        <v>0.25263333333333332</v>
      </c>
      <c r="K15491" s="469">
        <f t="shared" si="1467"/>
        <v>13.698823830722688</v>
      </c>
      <c r="L15491" s="469">
        <f t="shared" si="1468"/>
        <v>-3.450950261064456E-2</v>
      </c>
    </row>
    <row r="15492" spans="1:12">
      <c r="A15492" s="98" t="str">
        <f t="shared" si="1472"/>
        <v>D800-120</v>
      </c>
      <c r="B15492" s="98">
        <f t="shared" si="1470"/>
        <v>20</v>
      </c>
      <c r="C15492" s="98">
        <f t="shared" si="1471"/>
        <v>6</v>
      </c>
      <c r="D15492" s="98">
        <f t="shared" si="1473"/>
        <v>246</v>
      </c>
      <c r="E15492" s="98">
        <f t="shared" si="1474"/>
        <v>95</v>
      </c>
      <c r="F15492" s="397">
        <f>F15490+(E15492-E15490)*(F15493-F15490)/(E15493-E15490)</f>
        <v>5.1444333333333327</v>
      </c>
      <c r="G15492" s="98">
        <v>15</v>
      </c>
      <c r="H15492" s="491">
        <f>H15490+(E15492-E15490)*(H15493-H15490)/(E15493-E15490)</f>
        <v>0.37436833333333336</v>
      </c>
      <c r="I15492" s="492">
        <f>I15490+(E15492-E15490)*(I15493-I15490)/(E15493-E15490)</f>
        <v>13.766666666666667</v>
      </c>
      <c r="J15492" s="397">
        <f>J15490+(E15492-E15490)*(J15493-J15490)/(E15493-E15490)</f>
        <v>0.25086666666666668</v>
      </c>
      <c r="K15492" s="469">
        <f t="shared" si="1467"/>
        <v>13.741635911157013</v>
      </c>
      <c r="L15492" s="469">
        <f t="shared" si="1468"/>
        <v>-2.5030755509654057E-2</v>
      </c>
    </row>
    <row r="15493" spans="1:12">
      <c r="A15493" s="480" t="str">
        <f t="shared" si="1472"/>
        <v>D800-120</v>
      </c>
      <c r="B15493" s="480">
        <f t="shared" si="1470"/>
        <v>20</v>
      </c>
      <c r="C15493" s="480">
        <f t="shared" si="1471"/>
        <v>6</v>
      </c>
      <c r="D15493" s="480">
        <f t="shared" si="1473"/>
        <v>246</v>
      </c>
      <c r="E15493" s="480">
        <f t="shared" si="1474"/>
        <v>96</v>
      </c>
      <c r="F15493" s="484">
        <v>5.1540999999999997</v>
      </c>
      <c r="G15493" s="480">
        <v>15</v>
      </c>
      <c r="H15493" s="482">
        <v>0.37390400000000001</v>
      </c>
      <c r="I15493" s="483">
        <v>13.8</v>
      </c>
      <c r="J15493" s="484">
        <v>0.24909999999999999</v>
      </c>
      <c r="K15493" s="469">
        <f t="shared" si="1467"/>
        <v>13.784554324104581</v>
      </c>
      <c r="L15493" s="469">
        <f t="shared" si="1468"/>
        <v>-1.5445675895419342E-2</v>
      </c>
    </row>
    <row r="15494" spans="1:12">
      <c r="A15494" s="98" t="str">
        <f t="shared" si="1472"/>
        <v>D800-120</v>
      </c>
      <c r="B15494" s="98">
        <f t="shared" si="1470"/>
        <v>20</v>
      </c>
      <c r="C15494" s="98">
        <f t="shared" si="1471"/>
        <v>6</v>
      </c>
      <c r="D15494" s="98">
        <f t="shared" si="1473"/>
        <v>246</v>
      </c>
      <c r="E15494" s="98">
        <f t="shared" si="1474"/>
        <v>97</v>
      </c>
      <c r="F15494" s="397">
        <f>F15493+(E15494-E15493)*(F15496-F15493)/(E15496-E15493)</f>
        <v>5.1637333333333331</v>
      </c>
      <c r="G15494" s="98">
        <v>15</v>
      </c>
      <c r="H15494" s="491">
        <f>H15493+(E15494-E15493)*(H15496-H15493)/(E15496-E15493)</f>
        <v>0.37343833333333332</v>
      </c>
      <c r="I15494" s="492">
        <f>I15493+(E15494-E15493)*(I15496-I15493)/(E15496-E15493)</f>
        <v>13.833333333333334</v>
      </c>
      <c r="J15494" s="397">
        <f>J15493+(E15494-E15493)*(J15496-J15493)/(E15496-E15493)</f>
        <v>0.24733333333333332</v>
      </c>
      <c r="K15494" s="469">
        <f t="shared" si="1467"/>
        <v>13.827539575922843</v>
      </c>
      <c r="L15494" s="469">
        <f t="shared" si="1468"/>
        <v>-5.7937574104904854E-3</v>
      </c>
    </row>
    <row r="15495" spans="1:12">
      <c r="A15495" s="98" t="str">
        <f t="shared" si="1472"/>
        <v>D800-120</v>
      </c>
      <c r="B15495" s="98">
        <f t="shared" si="1470"/>
        <v>20</v>
      </c>
      <c r="C15495" s="98">
        <f t="shared" si="1471"/>
        <v>6</v>
      </c>
      <c r="D15495" s="98">
        <f t="shared" si="1473"/>
        <v>246</v>
      </c>
      <c r="E15495" s="98">
        <f t="shared" si="1474"/>
        <v>98</v>
      </c>
      <c r="F15495" s="397">
        <f>F15493+(E15495-E15493)*(F15496-F15493)/(E15496-E15493)</f>
        <v>5.1733666666666664</v>
      </c>
      <c r="G15495" s="98">
        <v>15</v>
      </c>
      <c r="H15495" s="491">
        <f>H15493+(E15495-E15493)*(H15496-H15493)/(E15496-E15493)</f>
        <v>0.37297266666666667</v>
      </c>
      <c r="I15495" s="492">
        <f>I15493+(E15495-E15493)*(I15496-I15493)/(E15496-E15493)</f>
        <v>13.866666666666667</v>
      </c>
      <c r="J15495" s="397">
        <f>J15493+(E15495-E15493)*(J15496-J15493)/(E15496-E15493)</f>
        <v>0.24556666666666666</v>
      </c>
      <c r="K15495" s="469">
        <f t="shared" si="1467"/>
        <v>13.870632164287283</v>
      </c>
      <c r="L15495" s="469">
        <f t="shared" si="1468"/>
        <v>3.965497620615821E-3</v>
      </c>
    </row>
    <row r="15496" spans="1:12">
      <c r="A15496" s="480" t="str">
        <f t="shared" si="1472"/>
        <v>D800-120</v>
      </c>
      <c r="B15496" s="480">
        <f t="shared" si="1470"/>
        <v>20</v>
      </c>
      <c r="C15496" s="480">
        <f t="shared" si="1471"/>
        <v>6</v>
      </c>
      <c r="D15496" s="480">
        <f t="shared" si="1473"/>
        <v>246</v>
      </c>
      <c r="E15496" s="480">
        <f t="shared" si="1474"/>
        <v>99</v>
      </c>
      <c r="F15496" s="484">
        <v>5.1829999999999998</v>
      </c>
      <c r="G15496" s="480">
        <v>15</v>
      </c>
      <c r="H15496" s="482">
        <v>0.37250699999999998</v>
      </c>
      <c r="I15496" s="483">
        <v>13.9</v>
      </c>
      <c r="J15496" s="484">
        <v>0.24379999999999999</v>
      </c>
      <c r="K15496" s="469">
        <f t="shared" si="1467"/>
        <v>13.913832491738411</v>
      </c>
      <c r="L15496" s="469">
        <f t="shared" si="1468"/>
        <v>1.3832491738410724E-2</v>
      </c>
    </row>
    <row r="15497" spans="1:12">
      <c r="A15497" s="98" t="str">
        <f t="shared" si="1472"/>
        <v>D800-120</v>
      </c>
      <c r="B15497" s="98">
        <f t="shared" si="1470"/>
        <v>20</v>
      </c>
      <c r="C15497" s="98">
        <f t="shared" si="1471"/>
        <v>6</v>
      </c>
      <c r="D15497" s="98">
        <f t="shared" si="1473"/>
        <v>246</v>
      </c>
      <c r="E15497" s="98">
        <f t="shared" si="1474"/>
        <v>100</v>
      </c>
      <c r="F15497" s="397">
        <f>F15496+(E15497-E15496)*(F15499-F15496)/(E15499-E15496)</f>
        <v>5.192566666666667</v>
      </c>
      <c r="G15497" s="98">
        <v>15</v>
      </c>
      <c r="H15497" s="491">
        <f>H15496+(E15497-E15496)*(H15499-H15496)/(E15499-E15496)</f>
        <v>0.37203966666666666</v>
      </c>
      <c r="I15497" s="492">
        <f>I15496+(E15497-E15496)*(I15499-I15496)/(E15499-E15496)</f>
        <v>13.933333333333334</v>
      </c>
      <c r="J15497" s="397">
        <f>J15496+(E15497-E15496)*(J15499-J15496)/(E15499-E15496)</f>
        <v>0.24203333333333332</v>
      </c>
      <c r="K15497" s="469">
        <f t="shared" si="1467"/>
        <v>13.957024295796417</v>
      </c>
      <c r="L15497" s="469">
        <f t="shared" si="1468"/>
        <v>2.3690962463083665E-2</v>
      </c>
    </row>
    <row r="15498" spans="1:12">
      <c r="A15498" s="98" t="str">
        <f t="shared" si="1472"/>
        <v>D800-120</v>
      </c>
      <c r="B15498" s="98">
        <f t="shared" si="1470"/>
        <v>20</v>
      </c>
      <c r="C15498" s="98">
        <f t="shared" si="1471"/>
        <v>6</v>
      </c>
      <c r="D15498" s="98">
        <f t="shared" si="1473"/>
        <v>246</v>
      </c>
      <c r="E15498" s="98">
        <f t="shared" si="1474"/>
        <v>101</v>
      </c>
      <c r="F15498" s="397">
        <f>F15496+(E15498-E15496)*(F15499-F15496)/(E15499-E15496)</f>
        <v>5.2021333333333333</v>
      </c>
      <c r="G15498" s="98">
        <v>15</v>
      </c>
      <c r="H15498" s="491">
        <f>H15496+(E15498-E15496)*(H15499-H15496)/(E15499-E15496)</f>
        <v>0.37157233333333334</v>
      </c>
      <c r="I15498" s="492">
        <f>I15496+(E15498-E15496)*(I15499-I15496)/(E15499-E15496)</f>
        <v>13.966666666666667</v>
      </c>
      <c r="J15498" s="397">
        <f>J15496+(E15498-E15496)*(J15499-J15496)/(E15499-E15496)</f>
        <v>0.24026666666666666</v>
      </c>
      <c r="K15498" s="469">
        <f t="shared" si="1467"/>
        <v>14.000324746101477</v>
      </c>
      <c r="L15498" s="469">
        <f t="shared" si="1468"/>
        <v>3.3658079434809807E-2</v>
      </c>
    </row>
    <row r="15499" spans="1:12">
      <c r="A15499" s="480" t="str">
        <f t="shared" si="1472"/>
        <v>D800-120</v>
      </c>
      <c r="B15499" s="480">
        <f t="shared" si="1470"/>
        <v>20</v>
      </c>
      <c r="C15499" s="480">
        <f t="shared" si="1471"/>
        <v>6</v>
      </c>
      <c r="D15499" s="480">
        <f t="shared" si="1473"/>
        <v>246</v>
      </c>
      <c r="E15499" s="480">
        <f t="shared" si="1474"/>
        <v>102</v>
      </c>
      <c r="F15499" s="484">
        <v>5.2117000000000004</v>
      </c>
      <c r="G15499" s="480">
        <v>15</v>
      </c>
      <c r="H15499" s="482">
        <v>0.37110500000000002</v>
      </c>
      <c r="I15499" s="483">
        <v>14</v>
      </c>
      <c r="J15499" s="484">
        <v>0.23849999999999999</v>
      </c>
      <c r="K15499" s="469">
        <f t="shared" ref="K15499:K15562" si="1475">F15499/H15499</f>
        <v>14.043734253108958</v>
      </c>
      <c r="L15499" s="469">
        <f t="shared" ref="L15499:L15562" si="1476">K15499-I15499</f>
        <v>4.3734253108958399E-2</v>
      </c>
    </row>
    <row r="15500" spans="1:12">
      <c r="A15500" s="98" t="str">
        <f t="shared" si="1472"/>
        <v>D800-120</v>
      </c>
      <c r="B15500" s="98">
        <f t="shared" si="1470"/>
        <v>20</v>
      </c>
      <c r="C15500" s="98">
        <f t="shared" si="1471"/>
        <v>6</v>
      </c>
      <c r="D15500" s="98">
        <f t="shared" si="1473"/>
        <v>246</v>
      </c>
      <c r="E15500" s="98">
        <f t="shared" si="1474"/>
        <v>103</v>
      </c>
      <c r="F15500" s="397">
        <f>F15499+(E15500-E15499)*(F15502-F15499)/(E15502-E15499)</f>
        <v>5.2212000000000005</v>
      </c>
      <c r="G15500" s="98">
        <v>15</v>
      </c>
      <c r="H15500" s="491">
        <f>H15499+(E15500-E15499)*(H15502-H15499)/(E15502-E15499)</f>
        <v>0.37063666666666667</v>
      </c>
      <c r="I15500" s="492">
        <f>I15499+(E15500-E15499)*(I15502-I15499)/(E15502-E15499)</f>
        <v>14.066666666666666</v>
      </c>
      <c r="J15500" s="397">
        <f>J15499+(E15500-E15499)*(J15502-J15499)/(E15502-E15499)</f>
        <v>0.23673333333333332</v>
      </c>
      <c r="K15500" s="469">
        <f t="shared" si="1475"/>
        <v>14.08711136692718</v>
      </c>
      <c r="L15500" s="469">
        <f t="shared" si="1476"/>
        <v>2.0444700260513926E-2</v>
      </c>
    </row>
    <row r="15501" spans="1:12">
      <c r="A15501" s="98" t="str">
        <f t="shared" si="1472"/>
        <v>D800-120</v>
      </c>
      <c r="B15501" s="98">
        <f t="shared" si="1470"/>
        <v>20</v>
      </c>
      <c r="C15501" s="98">
        <f t="shared" si="1471"/>
        <v>6</v>
      </c>
      <c r="D15501" s="98">
        <f t="shared" si="1473"/>
        <v>246</v>
      </c>
      <c r="E15501" s="98">
        <f t="shared" si="1474"/>
        <v>104</v>
      </c>
      <c r="F15501" s="397">
        <f>F15499+(E15501-E15499)*(F15502-F15499)/(E15502-E15499)</f>
        <v>5.2306999999999997</v>
      </c>
      <c r="G15501" s="98">
        <v>15</v>
      </c>
      <c r="H15501" s="491">
        <f>H15499+(E15501-E15499)*(H15502-H15499)/(E15502-E15499)</f>
        <v>0.37016833333333332</v>
      </c>
      <c r="I15501" s="492">
        <f>I15499+(E15501-E15499)*(I15502-I15499)/(E15502-E15499)</f>
        <v>14.133333333333333</v>
      </c>
      <c r="J15501" s="397">
        <f>J15499+(E15501-E15499)*(J15502-J15499)/(E15502-E15499)</f>
        <v>0.23496666666666666</v>
      </c>
      <c r="K15501" s="469">
        <f t="shared" si="1475"/>
        <v>14.130598241340651</v>
      </c>
      <c r="L15501" s="469">
        <f t="shared" si="1476"/>
        <v>-2.7350919926814043E-3</v>
      </c>
    </row>
    <row r="15502" spans="1:12">
      <c r="A15502" s="480" t="str">
        <f t="shared" si="1472"/>
        <v>D800-120</v>
      </c>
      <c r="B15502" s="480">
        <f t="shared" si="1470"/>
        <v>20</v>
      </c>
      <c r="C15502" s="480">
        <f t="shared" si="1471"/>
        <v>6</v>
      </c>
      <c r="D15502" s="480">
        <f t="shared" si="1473"/>
        <v>246</v>
      </c>
      <c r="E15502" s="480">
        <f t="shared" si="1474"/>
        <v>105</v>
      </c>
      <c r="F15502" s="484">
        <v>5.2401999999999997</v>
      </c>
      <c r="G15502" s="480">
        <v>15</v>
      </c>
      <c r="H15502" s="482">
        <v>0.36969999999999997</v>
      </c>
      <c r="I15502" s="483">
        <v>14.2</v>
      </c>
      <c r="J15502" s="484">
        <v>0.23319999999999999</v>
      </c>
      <c r="K15502" s="469">
        <f t="shared" si="1475"/>
        <v>14.174195293481201</v>
      </c>
      <c r="L15502" s="469">
        <f t="shared" si="1476"/>
        <v>-2.5804706518798071E-2</v>
      </c>
    </row>
    <row r="15503" spans="1:12">
      <c r="A15503" s="98" t="str">
        <f t="shared" si="1472"/>
        <v>D800-120</v>
      </c>
      <c r="B15503" s="98">
        <f t="shared" si="1470"/>
        <v>20</v>
      </c>
      <c r="C15503" s="98">
        <f t="shared" si="1471"/>
        <v>6</v>
      </c>
      <c r="D15503" s="98">
        <f t="shared" si="1473"/>
        <v>246</v>
      </c>
      <c r="E15503" s="98">
        <f t="shared" si="1474"/>
        <v>106</v>
      </c>
      <c r="F15503" s="397">
        <f>F15502+(E15503-E15502)*(F15505-F15502)/(E15505-E15502)</f>
        <v>5.2496666666666663</v>
      </c>
      <c r="G15503" s="98">
        <v>15</v>
      </c>
      <c r="H15503" s="491">
        <f>H15502+(E15503-E15502)*(H15505-H15502)/(E15505-E15502)</f>
        <v>0.36923</v>
      </c>
      <c r="I15503" s="492">
        <f>I15502+(E15503-E15502)*(I15505-I15502)/(E15505-E15502)</f>
        <v>14.233333333333333</v>
      </c>
      <c r="J15503" s="397">
        <f>J15502+(E15503-E15502)*(J15505-J15502)/(E15505-E15502)</f>
        <v>0.23143333333333332</v>
      </c>
      <c r="K15503" s="469">
        <f t="shared" si="1475"/>
        <v>14.217876842798978</v>
      </c>
      <c r="L15503" s="469">
        <f t="shared" si="1476"/>
        <v>-1.5456490534354828E-2</v>
      </c>
    </row>
    <row r="15504" spans="1:12">
      <c r="A15504" s="98" t="str">
        <f t="shared" si="1472"/>
        <v>D800-120</v>
      </c>
      <c r="B15504" s="98">
        <f t="shared" si="1470"/>
        <v>20</v>
      </c>
      <c r="C15504" s="98">
        <f t="shared" si="1471"/>
        <v>6</v>
      </c>
      <c r="D15504" s="98">
        <f t="shared" si="1473"/>
        <v>246</v>
      </c>
      <c r="E15504" s="98">
        <f t="shared" si="1474"/>
        <v>107</v>
      </c>
      <c r="F15504" s="397">
        <f>F15502+(E15504-E15502)*(F15505-F15502)/(E15505-E15502)</f>
        <v>5.2591333333333337</v>
      </c>
      <c r="G15504" s="98">
        <v>15</v>
      </c>
      <c r="H15504" s="491">
        <f>H15502+(E15504-E15502)*(H15505-H15502)/(E15505-E15502)</f>
        <v>0.36875999999999998</v>
      </c>
      <c r="I15504" s="492">
        <f>I15502+(E15504-E15502)*(I15505-I15502)/(E15505-E15502)</f>
        <v>14.266666666666667</v>
      </c>
      <c r="J15504" s="397">
        <f>J15502+(E15504-E15502)*(J15505-J15502)/(E15505-E15502)</f>
        <v>0.22966666666666666</v>
      </c>
      <c r="K15504" s="469">
        <f t="shared" si="1475"/>
        <v>14.261669740029651</v>
      </c>
      <c r="L15504" s="469">
        <f t="shared" si="1476"/>
        <v>-4.9969266370162302E-3</v>
      </c>
    </row>
    <row r="15505" spans="1:12">
      <c r="A15505" s="480" t="str">
        <f t="shared" si="1472"/>
        <v>D800-120</v>
      </c>
      <c r="B15505" s="480">
        <f t="shared" si="1470"/>
        <v>20</v>
      </c>
      <c r="C15505" s="480">
        <f t="shared" si="1471"/>
        <v>6</v>
      </c>
      <c r="D15505" s="480">
        <f t="shared" si="1473"/>
        <v>246</v>
      </c>
      <c r="E15505" s="480">
        <f t="shared" si="1474"/>
        <v>108</v>
      </c>
      <c r="F15505" s="484">
        <v>5.2686000000000002</v>
      </c>
      <c r="G15505" s="480">
        <v>15</v>
      </c>
      <c r="H15505" s="482">
        <v>0.36829000000000001</v>
      </c>
      <c r="I15505" s="483">
        <v>14.3</v>
      </c>
      <c r="J15505" s="484">
        <v>0.22789999999999999</v>
      </c>
      <c r="K15505" s="469">
        <f t="shared" si="1475"/>
        <v>14.305574411469223</v>
      </c>
      <c r="L15505" s="469">
        <f t="shared" si="1476"/>
        <v>5.57441146922244E-3</v>
      </c>
    </row>
    <row r="15506" spans="1:12">
      <c r="A15506" s="98" t="str">
        <f t="shared" si="1472"/>
        <v>D800-120</v>
      </c>
      <c r="B15506" s="98">
        <f t="shared" si="1470"/>
        <v>20</v>
      </c>
      <c r="C15506" s="98">
        <f t="shared" si="1471"/>
        <v>6</v>
      </c>
      <c r="D15506" s="98">
        <f t="shared" ref="D15506:D15517" si="1477">D15505</f>
        <v>246</v>
      </c>
      <c r="E15506" s="98">
        <f t="shared" si="1474"/>
        <v>109</v>
      </c>
      <c r="F15506" s="397">
        <f>F15505+(E15506-E15505)*(F15508-F15505)/(E15508-E15505)</f>
        <v>5.2780333333333331</v>
      </c>
      <c r="G15506" s="98">
        <v>15</v>
      </c>
      <c r="H15506" s="491">
        <f>H15505+(E15506-E15505)*(H15508-H15505)/(E15508-E15505)</f>
        <v>0.36781833333333336</v>
      </c>
      <c r="I15506" s="492">
        <f>I15505+(E15506-E15505)*(I15508-I15505)/(E15508-E15505)</f>
        <v>14.333333333333334</v>
      </c>
      <c r="J15506" s="397">
        <f>J15505+(E15506-E15505)*(J15508-J15505)/(E15508-E15505)</f>
        <v>0.22613333333333333</v>
      </c>
      <c r="K15506" s="469">
        <f t="shared" si="1475"/>
        <v>14.349565682334122</v>
      </c>
      <c r="L15506" s="469">
        <f t="shared" si="1476"/>
        <v>1.6232349000787849E-2</v>
      </c>
    </row>
    <row r="15507" spans="1:12">
      <c r="A15507" s="98" t="str">
        <f t="shared" si="1472"/>
        <v>D800-120</v>
      </c>
      <c r="B15507" s="98">
        <f t="shared" si="1470"/>
        <v>20</v>
      </c>
      <c r="C15507" s="98">
        <f t="shared" si="1471"/>
        <v>6</v>
      </c>
      <c r="D15507" s="98">
        <f t="shared" si="1477"/>
        <v>246</v>
      </c>
      <c r="E15507" s="98">
        <f t="shared" si="1474"/>
        <v>110</v>
      </c>
      <c r="F15507" s="397">
        <f>F15505+(E15507-E15505)*(F15508-F15505)/(E15508-E15505)</f>
        <v>5.287466666666667</v>
      </c>
      <c r="G15507" s="98">
        <v>15</v>
      </c>
      <c r="H15507" s="491">
        <f>H15505+(E15507-E15505)*(H15508-H15505)/(E15508-E15505)</f>
        <v>0.36734666666666665</v>
      </c>
      <c r="I15507" s="492">
        <f>I15505+(E15507-E15505)*(I15508-I15505)/(E15508-E15505)</f>
        <v>14.366666666666667</v>
      </c>
      <c r="J15507" s="397">
        <f>J15505+(E15507-E15505)*(J15508-J15505)/(E15508-E15505)</f>
        <v>0.22436666666666666</v>
      </c>
      <c r="K15507" s="469">
        <f t="shared" si="1475"/>
        <v>14.393669921236979</v>
      </c>
      <c r="L15507" s="469">
        <f t="shared" si="1476"/>
        <v>2.7003254570312052E-2</v>
      </c>
    </row>
    <row r="15508" spans="1:12">
      <c r="A15508" s="480" t="str">
        <f t="shared" si="1472"/>
        <v>D800-120</v>
      </c>
      <c r="B15508" s="480">
        <f t="shared" si="1470"/>
        <v>20</v>
      </c>
      <c r="C15508" s="480">
        <f t="shared" si="1471"/>
        <v>6</v>
      </c>
      <c r="D15508" s="480">
        <f t="shared" si="1477"/>
        <v>246</v>
      </c>
      <c r="E15508" s="480">
        <f t="shared" si="1474"/>
        <v>111</v>
      </c>
      <c r="F15508" s="484">
        <v>5.2968999999999999</v>
      </c>
      <c r="G15508" s="480">
        <v>15</v>
      </c>
      <c r="H15508" s="482">
        <v>0.36687500000000001</v>
      </c>
      <c r="I15508" s="483">
        <v>14.4</v>
      </c>
      <c r="J15508" s="484">
        <v>0.22259999999999999</v>
      </c>
      <c r="K15508" s="469">
        <f t="shared" si="1475"/>
        <v>14.437887563884157</v>
      </c>
      <c r="L15508" s="469">
        <f t="shared" si="1476"/>
        <v>3.7887563884156705E-2</v>
      </c>
    </row>
    <row r="15509" spans="1:12">
      <c r="A15509" s="98" t="str">
        <f t="shared" si="1472"/>
        <v>D800-120</v>
      </c>
      <c r="B15509" s="98">
        <f t="shared" si="1470"/>
        <v>20</v>
      </c>
      <c r="C15509" s="98">
        <f t="shared" si="1471"/>
        <v>6</v>
      </c>
      <c r="D15509" s="98">
        <f t="shared" si="1477"/>
        <v>246</v>
      </c>
      <c r="E15509" s="98">
        <f t="shared" si="1474"/>
        <v>112</v>
      </c>
      <c r="F15509" s="397">
        <f>F15508+(E15509-E15508)*(F15511-F15508)/(E15511-E15508)</f>
        <v>5.3062666666666667</v>
      </c>
      <c r="G15509" s="98">
        <v>15</v>
      </c>
      <c r="H15509" s="491">
        <f>H15508+(E15509-E15508)*(H15511-H15508)/(E15511-E15508)</f>
        <v>0.36640166666666668</v>
      </c>
      <c r="I15509" s="492">
        <f>I15508+(E15509-E15508)*(I15511-I15508)/(E15511-E15508)</f>
        <v>14.466666666666667</v>
      </c>
      <c r="J15509" s="397">
        <f>J15508+(E15509-E15508)*(J15511-J15508)/(E15511-E15508)</f>
        <v>0.23883333333333331</v>
      </c>
      <c r="K15509" s="469">
        <f t="shared" si="1475"/>
        <v>14.482102974422423</v>
      </c>
      <c r="L15509" s="469">
        <f t="shared" si="1476"/>
        <v>1.5436307755756218E-2</v>
      </c>
    </row>
    <row r="15510" spans="1:12">
      <c r="A15510" s="98" t="str">
        <f t="shared" si="1472"/>
        <v>D800-120</v>
      </c>
      <c r="B15510" s="98">
        <f t="shared" si="1470"/>
        <v>20</v>
      </c>
      <c r="C15510" s="98">
        <f t="shared" si="1471"/>
        <v>6</v>
      </c>
      <c r="D15510" s="98">
        <f t="shared" si="1477"/>
        <v>246</v>
      </c>
      <c r="E15510" s="98">
        <f t="shared" si="1474"/>
        <v>113</v>
      </c>
      <c r="F15510" s="397">
        <f>F15508+(E15510-E15508)*(F15511-F15508)/(E15511-E15508)</f>
        <v>5.3156333333333334</v>
      </c>
      <c r="G15510" s="98">
        <v>15</v>
      </c>
      <c r="H15510" s="491">
        <f>H15508+(E15510-E15508)*(H15511-H15508)/(E15511-E15508)</f>
        <v>0.3659283333333333</v>
      </c>
      <c r="I15510" s="492">
        <f>I15508+(E15510-E15508)*(I15511-I15508)/(E15511-E15508)</f>
        <v>14.533333333333333</v>
      </c>
      <c r="J15510" s="397">
        <f>J15508+(E15510-E15508)*(J15511-J15508)/(E15511-E15508)</f>
        <v>0.25506666666666666</v>
      </c>
      <c r="K15510" s="469">
        <f t="shared" si="1475"/>
        <v>14.52643277144432</v>
      </c>
      <c r="L15510" s="469">
        <f t="shared" si="1476"/>
        <v>-6.9005618890134457E-3</v>
      </c>
    </row>
    <row r="15511" spans="1:12">
      <c r="A15511" s="480" t="str">
        <f t="shared" si="1472"/>
        <v>D800-120</v>
      </c>
      <c r="B15511" s="480">
        <f t="shared" si="1470"/>
        <v>20</v>
      </c>
      <c r="C15511" s="480">
        <f t="shared" si="1471"/>
        <v>6</v>
      </c>
      <c r="D15511" s="480">
        <f t="shared" si="1477"/>
        <v>246</v>
      </c>
      <c r="E15511" s="480">
        <f t="shared" si="1474"/>
        <v>114</v>
      </c>
      <c r="F15511" s="484">
        <v>5.3250000000000002</v>
      </c>
      <c r="G15511" s="480">
        <v>15</v>
      </c>
      <c r="H15511" s="482">
        <v>0.36545499999999997</v>
      </c>
      <c r="I15511" s="483">
        <v>14.6</v>
      </c>
      <c r="J15511" s="484">
        <v>0.27129999999999999</v>
      </c>
      <c r="K15511" s="469">
        <f t="shared" si="1475"/>
        <v>14.570877399406221</v>
      </c>
      <c r="L15511" s="469">
        <f t="shared" si="1476"/>
        <v>-2.9122600593778358E-2</v>
      </c>
    </row>
    <row r="15512" spans="1:12">
      <c r="A15512" s="98" t="str">
        <f t="shared" si="1472"/>
        <v>D800-120</v>
      </c>
      <c r="B15512" s="98">
        <f t="shared" si="1470"/>
        <v>20</v>
      </c>
      <c r="C15512" s="98">
        <f t="shared" si="1471"/>
        <v>6</v>
      </c>
      <c r="D15512" s="98">
        <f t="shared" si="1477"/>
        <v>246</v>
      </c>
      <c r="E15512" s="98">
        <f t="shared" si="1474"/>
        <v>115</v>
      </c>
      <c r="F15512" s="397">
        <f>F15511+(E15512-E15511)*(F15514-F15511)/(E15514-E15511)</f>
        <v>5.3342999999999998</v>
      </c>
      <c r="G15512" s="98">
        <v>15</v>
      </c>
      <c r="H15512" s="491">
        <f>H15511+(E15512-E15511)*(H15514-H15511)/(E15514-E15511)</f>
        <v>0.36497966666666665</v>
      </c>
      <c r="I15512" s="492">
        <f>I15511+(E15512-E15511)*(I15514-I15511)/(E15514-E15511)</f>
        <v>14.633333333333333</v>
      </c>
      <c r="J15512" s="397">
        <f>J15511+(E15512-E15511)*(J15514-J15511)/(E15514-E15511)</f>
        <v>0.25153333333333333</v>
      </c>
      <c r="K15512" s="469">
        <f t="shared" si="1475"/>
        <v>14.615334735542346</v>
      </c>
      <c r="L15512" s="469">
        <f t="shared" si="1476"/>
        <v>-1.7998597790986892E-2</v>
      </c>
    </row>
    <row r="15513" spans="1:12">
      <c r="A15513" s="98" t="str">
        <f t="shared" si="1472"/>
        <v>D800-120</v>
      </c>
      <c r="B15513" s="98">
        <f t="shared" si="1470"/>
        <v>20</v>
      </c>
      <c r="C15513" s="98">
        <f t="shared" si="1471"/>
        <v>6</v>
      </c>
      <c r="D15513" s="98">
        <f t="shared" si="1477"/>
        <v>246</v>
      </c>
      <c r="E15513" s="98">
        <f t="shared" si="1474"/>
        <v>116</v>
      </c>
      <c r="F15513" s="397">
        <f>F15511+(E15513-E15511)*(F15514-F15511)/(E15514-E15511)</f>
        <v>5.3436000000000003</v>
      </c>
      <c r="G15513" s="98">
        <v>15</v>
      </c>
      <c r="H15513" s="491">
        <f>H15511+(E15513-E15511)*(H15514-H15511)/(E15514-E15511)</f>
        <v>0.36450433333333332</v>
      </c>
      <c r="I15513" s="492">
        <f>I15511+(E15513-E15511)*(I15514-I15511)/(E15514-E15511)</f>
        <v>14.666666666666666</v>
      </c>
      <c r="J15513" s="397">
        <f>J15511+(E15513-E15511)*(J15514-J15511)/(E15514-E15511)</f>
        <v>0.23176666666666665</v>
      </c>
      <c r="K15513" s="469">
        <f t="shared" si="1475"/>
        <v>14.65990802121237</v>
      </c>
      <c r="L15513" s="469">
        <f t="shared" si="1476"/>
        <v>-6.7586454542958307E-3</v>
      </c>
    </row>
    <row r="15514" spans="1:12">
      <c r="A15514" s="480" t="str">
        <f t="shared" si="1472"/>
        <v>D800-120</v>
      </c>
      <c r="B15514" s="480">
        <f t="shared" si="1470"/>
        <v>20</v>
      </c>
      <c r="C15514" s="480">
        <f t="shared" si="1471"/>
        <v>6</v>
      </c>
      <c r="D15514" s="480">
        <f t="shared" si="1477"/>
        <v>246</v>
      </c>
      <c r="E15514" s="480">
        <f t="shared" si="1474"/>
        <v>117</v>
      </c>
      <c r="F15514" s="484">
        <v>5.3529</v>
      </c>
      <c r="G15514" s="480">
        <v>15</v>
      </c>
      <c r="H15514" s="482">
        <v>0.36402899999999999</v>
      </c>
      <c r="I15514" s="483">
        <v>14.7</v>
      </c>
      <c r="J15514" s="484">
        <v>0.21199999999999999</v>
      </c>
      <c r="K15514" s="469">
        <f t="shared" si="1475"/>
        <v>14.704597710621956</v>
      </c>
      <c r="L15514" s="469">
        <f t="shared" si="1476"/>
        <v>4.5977106219563524E-3</v>
      </c>
    </row>
    <row r="15515" spans="1:12">
      <c r="A15515" s="98" t="str">
        <f t="shared" si="1472"/>
        <v>D800-120</v>
      </c>
      <c r="B15515" s="98">
        <f t="shared" si="1470"/>
        <v>20</v>
      </c>
      <c r="C15515" s="98">
        <f t="shared" si="1471"/>
        <v>6</v>
      </c>
      <c r="D15515" s="98">
        <f t="shared" si="1477"/>
        <v>246</v>
      </c>
      <c r="E15515" s="98">
        <f t="shared" si="1474"/>
        <v>118</v>
      </c>
      <c r="F15515" s="397">
        <f>F15514+(E15515-E15514)*(F15517-F15514)/(E15517-E15514)</f>
        <v>5.362166666666667</v>
      </c>
      <c r="G15515" s="98">
        <v>15</v>
      </c>
      <c r="H15515" s="491">
        <f>H15514+(E15515-E15514)*(H15517-H15514)/(E15517-E15514)</f>
        <v>0.36355199999999999</v>
      </c>
      <c r="I15515" s="492">
        <f>I15514+(E15515-E15514)*(I15517-I15514)/(E15517-E15514)</f>
        <v>14.733333333333333</v>
      </c>
      <c r="J15515" s="397">
        <f>J15514+(E15515-E15514)*(J15517-J15514)/(E15517-E15514)</f>
        <v>0.21023333333333333</v>
      </c>
      <c r="K15515" s="469">
        <f t="shared" si="1475"/>
        <v>14.749380189537307</v>
      </c>
      <c r="L15515" s="469">
        <f t="shared" si="1476"/>
        <v>1.6046856203974613E-2</v>
      </c>
    </row>
    <row r="15516" spans="1:12">
      <c r="A15516" s="98" t="str">
        <f t="shared" si="1472"/>
        <v>D800-120</v>
      </c>
      <c r="B15516" s="98">
        <f t="shared" si="1470"/>
        <v>20</v>
      </c>
      <c r="C15516" s="98">
        <f t="shared" si="1471"/>
        <v>6</v>
      </c>
      <c r="D15516" s="98">
        <f t="shared" si="1477"/>
        <v>246</v>
      </c>
      <c r="E15516" s="98">
        <f t="shared" si="1474"/>
        <v>119</v>
      </c>
      <c r="F15516" s="397">
        <f>F15514+(E15516-E15514)*(F15517-F15514)/(E15517-E15514)</f>
        <v>5.3714333333333331</v>
      </c>
      <c r="G15516" s="98">
        <v>15</v>
      </c>
      <c r="H15516" s="491">
        <f>H15514+(E15516-E15514)*(H15517-H15514)/(E15517-E15514)</f>
        <v>0.36307499999999998</v>
      </c>
      <c r="I15516" s="492">
        <f>I15514+(E15516-E15514)*(I15517-I15514)/(E15517-E15514)</f>
        <v>14.766666666666667</v>
      </c>
      <c r="J15516" s="397">
        <f>J15514+(E15516-E15514)*(J15517-J15514)/(E15517-E15514)</f>
        <v>0.20846666666666666</v>
      </c>
      <c r="K15516" s="469">
        <f t="shared" si="1475"/>
        <v>14.794280336936813</v>
      </c>
      <c r="L15516" s="469">
        <f t="shared" si="1476"/>
        <v>2.7613670270145718E-2</v>
      </c>
    </row>
    <row r="15517" spans="1:12">
      <c r="A15517" s="480" t="str">
        <f t="shared" si="1472"/>
        <v>D800-120</v>
      </c>
      <c r="B15517" s="480">
        <f t="shared" si="1470"/>
        <v>20</v>
      </c>
      <c r="C15517" s="480">
        <f t="shared" si="1471"/>
        <v>6</v>
      </c>
      <c r="D15517" s="480">
        <f t="shared" si="1477"/>
        <v>246</v>
      </c>
      <c r="E15517" s="480">
        <f t="shared" si="1474"/>
        <v>120</v>
      </c>
      <c r="F15517" s="484">
        <v>5.3807</v>
      </c>
      <c r="G15517" s="480">
        <v>15</v>
      </c>
      <c r="H15517" s="482">
        <v>0.36259799999999998</v>
      </c>
      <c r="I15517" s="483">
        <v>14.8</v>
      </c>
      <c r="J15517" s="484">
        <v>0.20669999999999999</v>
      </c>
      <c r="K15517" s="469">
        <f t="shared" si="1475"/>
        <v>14.83929861720142</v>
      </c>
      <c r="L15517" s="469">
        <f t="shared" si="1476"/>
        <v>3.9298617201419361E-2</v>
      </c>
    </row>
    <row r="15518" spans="1:12">
      <c r="A15518" s="480" t="s">
        <v>129</v>
      </c>
      <c r="B15518" s="480">
        <f t="shared" si="1470"/>
        <v>21</v>
      </c>
      <c r="C15518" s="480">
        <f t="shared" si="1471"/>
        <v>0</v>
      </c>
      <c r="D15518" s="480">
        <v>252</v>
      </c>
      <c r="E15518" s="480">
        <v>12</v>
      </c>
      <c r="F15518" s="484">
        <v>4.2671999999999999</v>
      </c>
      <c r="G15518" s="480">
        <v>15</v>
      </c>
      <c r="H15518" s="482">
        <v>0.40390700000000002</v>
      </c>
      <c r="I15518" s="483">
        <v>10.6</v>
      </c>
      <c r="J15518" s="484">
        <v>0.38890000000000002</v>
      </c>
      <c r="K15518" s="469">
        <f t="shared" si="1475"/>
        <v>10.564808235559175</v>
      </c>
      <c r="L15518" s="469">
        <f t="shared" si="1476"/>
        <v>-3.5191764440824613E-2</v>
      </c>
    </row>
    <row r="15519" spans="1:12">
      <c r="A15519" s="98" t="str">
        <f t="shared" ref="A15519:A15582" si="1478">A15518</f>
        <v>D800-120</v>
      </c>
      <c r="B15519" s="98">
        <f t="shared" si="1470"/>
        <v>21</v>
      </c>
      <c r="C15519" s="98">
        <f t="shared" si="1471"/>
        <v>0</v>
      </c>
      <c r="D15519" s="98">
        <f t="shared" ref="D15519:D15550" si="1479">D15518</f>
        <v>252</v>
      </c>
      <c r="E15519" s="98">
        <f t="shared" ref="E15519:E15582" si="1480">E15518+1</f>
        <v>13</v>
      </c>
      <c r="F15519" s="397">
        <f>F15518+(E15519-E15518)*(F15521-F15518)/(E15521-E15518)</f>
        <v>4.278833333333333</v>
      </c>
      <c r="G15519" s="98">
        <v>15</v>
      </c>
      <c r="H15519" s="491">
        <f>H15518+(E15519-E15518)*(H15521-H15518)/(E15521-E15518)</f>
        <v>0.403478</v>
      </c>
      <c r="I15519" s="492">
        <f>I15518+(E15519-E15518)*(I15521-I15518)/(E15521-E15518)</f>
        <v>10.633333333333333</v>
      </c>
      <c r="J15519" s="397">
        <f>J15518+(E15519-E15518)*(J15521-J15518)/(E15521-E15518)</f>
        <v>0.38719999999999999</v>
      </c>
      <c r="K15519" s="469">
        <f t="shared" si="1475"/>
        <v>10.604873954300688</v>
      </c>
      <c r="L15519" s="469">
        <f t="shared" si="1476"/>
        <v>-2.845937903264506E-2</v>
      </c>
    </row>
    <row r="15520" spans="1:12">
      <c r="A15520" s="98" t="str">
        <f t="shared" si="1478"/>
        <v>D800-120</v>
      </c>
      <c r="B15520" s="98">
        <f t="shared" si="1470"/>
        <v>21</v>
      </c>
      <c r="C15520" s="98">
        <f t="shared" si="1471"/>
        <v>0</v>
      </c>
      <c r="D15520" s="98">
        <f t="shared" si="1479"/>
        <v>252</v>
      </c>
      <c r="E15520" s="98">
        <f t="shared" si="1480"/>
        <v>14</v>
      </c>
      <c r="F15520" s="397">
        <f>F15518+(E15520-E15518)*(F15521-F15518)/(E15521-E15518)</f>
        <v>4.2904666666666671</v>
      </c>
      <c r="G15520" s="98">
        <v>15</v>
      </c>
      <c r="H15520" s="491">
        <f>H15518+(E15520-E15518)*(H15521-H15518)/(E15521-E15518)</f>
        <v>0.40304899999999999</v>
      </c>
      <c r="I15520" s="492">
        <f>I15518+(E15520-E15518)*(I15521-I15518)/(E15521-E15518)</f>
        <v>10.666666666666666</v>
      </c>
      <c r="J15520" s="397">
        <f>J15518+(E15520-E15518)*(J15521-J15518)/(E15521-E15518)</f>
        <v>0.38550000000000001</v>
      </c>
      <c r="K15520" s="469">
        <f t="shared" si="1475"/>
        <v>10.645024963879496</v>
      </c>
      <c r="L15520" s="469">
        <f t="shared" si="1476"/>
        <v>-2.1641702787169592E-2</v>
      </c>
    </row>
    <row r="15521" spans="1:12">
      <c r="A15521" s="480" t="str">
        <f t="shared" si="1478"/>
        <v>D800-120</v>
      </c>
      <c r="B15521" s="480">
        <f t="shared" si="1470"/>
        <v>21</v>
      </c>
      <c r="C15521" s="480">
        <f t="shared" si="1471"/>
        <v>0</v>
      </c>
      <c r="D15521" s="480">
        <f t="shared" si="1479"/>
        <v>252</v>
      </c>
      <c r="E15521" s="480">
        <f t="shared" si="1480"/>
        <v>15</v>
      </c>
      <c r="F15521" s="484">
        <v>4.3021000000000003</v>
      </c>
      <c r="G15521" s="480">
        <v>15</v>
      </c>
      <c r="H15521" s="482">
        <v>0.40261999999999998</v>
      </c>
      <c r="I15521" s="483">
        <v>10.7</v>
      </c>
      <c r="J15521" s="484">
        <v>0.38379999999999997</v>
      </c>
      <c r="K15521" s="469">
        <f t="shared" si="1475"/>
        <v>10.685261536933089</v>
      </c>
      <c r="L15521" s="469">
        <f t="shared" si="1476"/>
        <v>-1.4738463066910512E-2</v>
      </c>
    </row>
    <row r="15522" spans="1:12">
      <c r="A15522" s="98" t="str">
        <f t="shared" si="1478"/>
        <v>D800-120</v>
      </c>
      <c r="B15522" s="98">
        <f t="shared" si="1470"/>
        <v>21</v>
      </c>
      <c r="C15522" s="98">
        <f t="shared" si="1471"/>
        <v>0</v>
      </c>
      <c r="D15522" s="98">
        <f t="shared" si="1479"/>
        <v>252</v>
      </c>
      <c r="E15522" s="98">
        <f t="shared" si="1480"/>
        <v>16</v>
      </c>
      <c r="F15522" s="397">
        <f>F15521+(E15522-E15521)*(F15524-F15521)/(E15524-E15521)</f>
        <v>4.3136000000000001</v>
      </c>
      <c r="G15522" s="98">
        <v>15</v>
      </c>
      <c r="H15522" s="491">
        <f>H15521+(E15522-E15521)*(H15524-H15521)/(E15524-E15521)</f>
        <v>0.40219366666666667</v>
      </c>
      <c r="I15522" s="492">
        <f>I15521+(E15522-E15521)*(I15524-I15521)/(E15524-E15521)</f>
        <v>10.733333333333333</v>
      </c>
      <c r="J15522" s="397">
        <f>J15521+(E15522-E15521)*(J15524-J15521)/(E15524-E15521)</f>
        <v>0.38213333333333332</v>
      </c>
      <c r="K15522" s="469">
        <f t="shared" si="1475"/>
        <v>10.725181318121203</v>
      </c>
      <c r="L15522" s="469">
        <f t="shared" si="1476"/>
        <v>-8.152015212129271E-3</v>
      </c>
    </row>
    <row r="15523" spans="1:12">
      <c r="A15523" s="98" t="str">
        <f t="shared" si="1478"/>
        <v>D800-120</v>
      </c>
      <c r="B15523" s="98">
        <f t="shared" si="1470"/>
        <v>21</v>
      </c>
      <c r="C15523" s="98">
        <f t="shared" si="1471"/>
        <v>0</v>
      </c>
      <c r="D15523" s="98">
        <f t="shared" si="1479"/>
        <v>252</v>
      </c>
      <c r="E15523" s="98">
        <f t="shared" si="1480"/>
        <v>17</v>
      </c>
      <c r="F15523" s="397">
        <f>F15521+(E15523-E15521)*(F15524-F15521)/(E15524-E15521)</f>
        <v>4.3250999999999999</v>
      </c>
      <c r="G15523" s="98">
        <v>15</v>
      </c>
      <c r="H15523" s="491">
        <f>H15521+(E15523-E15521)*(H15524-H15521)/(E15524-E15521)</f>
        <v>0.40176733333333331</v>
      </c>
      <c r="I15523" s="492">
        <f>I15521+(E15523-E15521)*(I15524-I15521)/(E15524-E15521)</f>
        <v>10.766666666666667</v>
      </c>
      <c r="J15523" s="397">
        <f>J15521+(E15523-E15521)*(J15524-J15521)/(E15524-E15521)</f>
        <v>0.38046666666666668</v>
      </c>
      <c r="K15523" s="469">
        <f t="shared" si="1475"/>
        <v>10.7651858206491</v>
      </c>
      <c r="L15523" s="469">
        <f t="shared" si="1476"/>
        <v>-1.4808460175679272E-3</v>
      </c>
    </row>
    <row r="15524" spans="1:12">
      <c r="A15524" s="480" t="str">
        <f t="shared" si="1478"/>
        <v>D800-120</v>
      </c>
      <c r="B15524" s="480">
        <f t="shared" si="1470"/>
        <v>21</v>
      </c>
      <c r="C15524" s="480">
        <f t="shared" si="1471"/>
        <v>0</v>
      </c>
      <c r="D15524" s="480">
        <f t="shared" si="1479"/>
        <v>252</v>
      </c>
      <c r="E15524" s="480">
        <f t="shared" si="1480"/>
        <v>18</v>
      </c>
      <c r="F15524" s="484">
        <v>4.3365999999999998</v>
      </c>
      <c r="G15524" s="480">
        <v>15</v>
      </c>
      <c r="H15524" s="482">
        <v>0.401341</v>
      </c>
      <c r="I15524" s="483">
        <v>10.8</v>
      </c>
      <c r="J15524" s="484">
        <v>0.37880000000000003</v>
      </c>
      <c r="K15524" s="469">
        <f t="shared" si="1475"/>
        <v>10.80527531450811</v>
      </c>
      <c r="L15524" s="469">
        <f t="shared" si="1476"/>
        <v>5.2753145081094743E-3</v>
      </c>
    </row>
    <row r="15525" spans="1:12">
      <c r="A15525" s="98" t="str">
        <f t="shared" si="1478"/>
        <v>D800-120</v>
      </c>
      <c r="B15525" s="98">
        <f t="shared" si="1470"/>
        <v>21</v>
      </c>
      <c r="C15525" s="98">
        <f t="shared" si="1471"/>
        <v>0</v>
      </c>
      <c r="D15525" s="98">
        <f t="shared" si="1479"/>
        <v>252</v>
      </c>
      <c r="E15525" s="98">
        <f t="shared" si="1480"/>
        <v>19</v>
      </c>
      <c r="F15525" s="397">
        <f>F15524+(E15525-E15524)*(F15527-F15524)/(E15527-E15524)</f>
        <v>4.3480333333333334</v>
      </c>
      <c r="G15525" s="98">
        <v>15</v>
      </c>
      <c r="H15525" s="491">
        <f>H15524+(E15525-E15524)*(H15527-H15524)/(E15527-E15524)</f>
        <v>0.40091700000000002</v>
      </c>
      <c r="I15525" s="492">
        <f>I15524+(E15525-E15524)*(I15527-I15524)/(E15527-E15524)</f>
        <v>10.833333333333334</v>
      </c>
      <c r="J15525" s="397">
        <f>J15524+(E15525-E15524)*(J15527-J15524)/(E15527-E15524)</f>
        <v>0.37709999999999999</v>
      </c>
      <c r="K15525" s="469">
        <f t="shared" si="1475"/>
        <v>10.845220664958914</v>
      </c>
      <c r="L15525" s="469">
        <f t="shared" si="1476"/>
        <v>1.1887331625580089E-2</v>
      </c>
    </row>
    <row r="15526" spans="1:12">
      <c r="A15526" s="98" t="str">
        <f t="shared" si="1478"/>
        <v>D800-120</v>
      </c>
      <c r="B15526" s="98">
        <f t="shared" si="1470"/>
        <v>21</v>
      </c>
      <c r="C15526" s="98">
        <f t="shared" si="1471"/>
        <v>0</v>
      </c>
      <c r="D15526" s="98">
        <f t="shared" si="1479"/>
        <v>252</v>
      </c>
      <c r="E15526" s="98">
        <f t="shared" si="1480"/>
        <v>20</v>
      </c>
      <c r="F15526" s="397">
        <f>F15524+(E15526-E15524)*(F15527-F15524)/(E15527-E15524)</f>
        <v>4.3594666666666662</v>
      </c>
      <c r="G15526" s="98">
        <v>15</v>
      </c>
      <c r="H15526" s="491">
        <f>H15524+(E15526-E15524)*(H15527-H15524)/(E15527-E15524)</f>
        <v>0.40049299999999999</v>
      </c>
      <c r="I15526" s="492">
        <f>I15524+(E15526-E15524)*(I15527-I15524)/(E15527-E15524)</f>
        <v>10.866666666666667</v>
      </c>
      <c r="J15526" s="397">
        <f>J15524+(E15526-E15524)*(J15527-J15524)/(E15527-E15524)</f>
        <v>0.37540000000000001</v>
      </c>
      <c r="K15526" s="469">
        <f t="shared" si="1475"/>
        <v>10.885250595307948</v>
      </c>
      <c r="L15526" s="469">
        <f t="shared" si="1476"/>
        <v>1.8583928641280778E-2</v>
      </c>
    </row>
    <row r="15527" spans="1:12">
      <c r="A15527" s="480" t="str">
        <f t="shared" si="1478"/>
        <v>D800-120</v>
      </c>
      <c r="B15527" s="480">
        <f t="shared" si="1470"/>
        <v>21</v>
      </c>
      <c r="C15527" s="480">
        <f t="shared" si="1471"/>
        <v>0</v>
      </c>
      <c r="D15527" s="480">
        <f t="shared" si="1479"/>
        <v>252</v>
      </c>
      <c r="E15527" s="480">
        <f t="shared" si="1480"/>
        <v>21</v>
      </c>
      <c r="F15527" s="484">
        <v>4.3708999999999998</v>
      </c>
      <c r="G15527" s="480">
        <v>15</v>
      </c>
      <c r="H15527" s="482">
        <v>0.40006900000000001</v>
      </c>
      <c r="I15527" s="483">
        <v>10.9</v>
      </c>
      <c r="J15527" s="484">
        <v>0.37369999999999998</v>
      </c>
      <c r="K15527" s="469">
        <f t="shared" si="1475"/>
        <v>10.925365374472902</v>
      </c>
      <c r="L15527" s="469">
        <f t="shared" si="1476"/>
        <v>2.5365374472901436E-2</v>
      </c>
    </row>
    <row r="15528" spans="1:12">
      <c r="A15528" s="98" t="str">
        <f t="shared" si="1478"/>
        <v>D800-120</v>
      </c>
      <c r="B15528" s="98">
        <f t="shared" si="1470"/>
        <v>21</v>
      </c>
      <c r="C15528" s="98">
        <f t="shared" si="1471"/>
        <v>0</v>
      </c>
      <c r="D15528" s="98">
        <f t="shared" si="1479"/>
        <v>252</v>
      </c>
      <c r="E15528" s="98">
        <f t="shared" si="1480"/>
        <v>22</v>
      </c>
      <c r="F15528" s="397">
        <f>F15527+(E15528-E15527)*(F15530-F15527)/(E15530-E15527)</f>
        <v>4.3822333333333328</v>
      </c>
      <c r="G15528" s="98">
        <v>15</v>
      </c>
      <c r="H15528" s="491">
        <f>H15527+(E15528-E15527)*(H15530-H15527)/(E15530-E15527)</f>
        <v>0.39964666666666665</v>
      </c>
      <c r="I15528" s="492">
        <f>I15527+(E15528-E15527)*(I15530-I15527)/(E15530-E15527)</f>
        <v>10.933333333333334</v>
      </c>
      <c r="J15528" s="397">
        <f>J15527+(E15528-E15527)*(J15530-J15527)/(E15530-E15527)</f>
        <v>0.37203333333333333</v>
      </c>
      <c r="K15528" s="469">
        <f t="shared" si="1475"/>
        <v>10.965269321233755</v>
      </c>
      <c r="L15528" s="469">
        <f t="shared" si="1476"/>
        <v>3.1935987900421736E-2</v>
      </c>
    </row>
    <row r="15529" spans="1:12">
      <c r="A15529" s="98" t="str">
        <f t="shared" si="1478"/>
        <v>D800-120</v>
      </c>
      <c r="B15529" s="98">
        <f t="shared" si="1470"/>
        <v>21</v>
      </c>
      <c r="C15529" s="98">
        <f t="shared" si="1471"/>
        <v>0</v>
      </c>
      <c r="D15529" s="98">
        <f t="shared" si="1479"/>
        <v>252</v>
      </c>
      <c r="E15529" s="98">
        <f t="shared" si="1480"/>
        <v>23</v>
      </c>
      <c r="F15529" s="397">
        <f>F15527+(E15529-E15527)*(F15530-F15527)/(E15530-E15527)</f>
        <v>4.3935666666666666</v>
      </c>
      <c r="G15529" s="98">
        <v>15</v>
      </c>
      <c r="H15529" s="491">
        <f>H15527+(E15529-E15527)*(H15530-H15527)/(E15530-E15527)</f>
        <v>0.39922433333333335</v>
      </c>
      <c r="I15529" s="492">
        <f>I15527+(E15529-E15527)*(I15530-I15527)/(E15530-E15527)</f>
        <v>10.966666666666667</v>
      </c>
      <c r="J15529" s="397">
        <f>J15527+(E15529-E15527)*(J15530-J15527)/(E15530-E15527)</f>
        <v>0.37036666666666668</v>
      </c>
      <c r="K15529" s="469">
        <f t="shared" si="1475"/>
        <v>11.00525769554795</v>
      </c>
      <c r="L15529" s="469">
        <f t="shared" si="1476"/>
        <v>3.8591028881283407E-2</v>
      </c>
    </row>
    <row r="15530" spans="1:12">
      <c r="A15530" s="480" t="str">
        <f t="shared" si="1478"/>
        <v>D800-120</v>
      </c>
      <c r="B15530" s="480">
        <f t="shared" ref="B15530:B15593" si="1481">INT(D15530/12)</f>
        <v>21</v>
      </c>
      <c r="C15530" s="480">
        <f t="shared" ref="C15530:C15593" si="1482">D15530-B15530*12</f>
        <v>0</v>
      </c>
      <c r="D15530" s="480">
        <f t="shared" si="1479"/>
        <v>252</v>
      </c>
      <c r="E15530" s="480">
        <f t="shared" si="1480"/>
        <v>24</v>
      </c>
      <c r="F15530" s="484">
        <v>4.4048999999999996</v>
      </c>
      <c r="G15530" s="480">
        <v>15</v>
      </c>
      <c r="H15530" s="482">
        <v>0.39880199999999999</v>
      </c>
      <c r="I15530" s="483">
        <v>11</v>
      </c>
      <c r="J15530" s="484">
        <v>0.36870000000000003</v>
      </c>
      <c r="K15530" s="469">
        <f t="shared" si="1475"/>
        <v>11.045330765643101</v>
      </c>
      <c r="L15530" s="469">
        <f t="shared" si="1476"/>
        <v>4.533076564310079E-2</v>
      </c>
    </row>
    <row r="15531" spans="1:12">
      <c r="A15531" s="98" t="str">
        <f t="shared" si="1478"/>
        <v>D800-120</v>
      </c>
      <c r="B15531" s="98">
        <f t="shared" si="1481"/>
        <v>21</v>
      </c>
      <c r="C15531" s="98">
        <f t="shared" si="1482"/>
        <v>0</v>
      </c>
      <c r="D15531" s="98">
        <f t="shared" si="1479"/>
        <v>252</v>
      </c>
      <c r="E15531" s="98">
        <f t="shared" si="1480"/>
        <v>25</v>
      </c>
      <c r="F15531" s="397">
        <f>F15530+(E15531-E15530)*(F15533-F15530)/(E15533-E15530)</f>
        <v>4.4161333333333328</v>
      </c>
      <c r="G15531" s="98">
        <v>15</v>
      </c>
      <c r="H15531" s="491">
        <f>H15530+(E15531-E15530)*(H15533-H15530)/(E15533-E15530)</f>
        <v>0.39838166666666663</v>
      </c>
      <c r="I15531" s="492">
        <f>I15530+(E15531-E15530)*(I15533-I15530)/(E15533-E15530)</f>
        <v>11.066666666666666</v>
      </c>
      <c r="J15531" s="397">
        <f>J15530+(E15531-E15530)*(J15533-J15530)/(E15533-E15530)</f>
        <v>0.37036666666666668</v>
      </c>
      <c r="K15531" s="469">
        <f t="shared" si="1475"/>
        <v>11.08518213271193</v>
      </c>
      <c r="L15531" s="469">
        <f t="shared" si="1476"/>
        <v>1.8515466045263551E-2</v>
      </c>
    </row>
    <row r="15532" spans="1:12">
      <c r="A15532" s="98" t="str">
        <f t="shared" si="1478"/>
        <v>D800-120</v>
      </c>
      <c r="B15532" s="98">
        <f t="shared" si="1481"/>
        <v>21</v>
      </c>
      <c r="C15532" s="98">
        <f t="shared" si="1482"/>
        <v>0</v>
      </c>
      <c r="D15532" s="98">
        <f t="shared" si="1479"/>
        <v>252</v>
      </c>
      <c r="E15532" s="98">
        <f t="shared" si="1480"/>
        <v>26</v>
      </c>
      <c r="F15532" s="397">
        <f>F15530+(E15532-E15530)*(F15533-F15530)/(E15533-E15530)</f>
        <v>4.4273666666666669</v>
      </c>
      <c r="G15532" s="98">
        <v>15</v>
      </c>
      <c r="H15532" s="491">
        <f>H15530+(E15532-E15530)*(H15533-H15530)/(E15533-E15530)</f>
        <v>0.39796133333333333</v>
      </c>
      <c r="I15532" s="492">
        <f>I15530+(E15532-E15530)*(I15533-I15530)/(E15533-E15530)</f>
        <v>11.133333333333333</v>
      </c>
      <c r="J15532" s="397">
        <f>J15530+(E15532-E15530)*(J15533-J15530)/(E15533-E15530)</f>
        <v>0.37203333333333333</v>
      </c>
      <c r="K15532" s="469">
        <f t="shared" si="1475"/>
        <v>11.125117683124994</v>
      </c>
      <c r="L15532" s="469">
        <f t="shared" si="1476"/>
        <v>-8.2156502083385874E-3</v>
      </c>
    </row>
    <row r="15533" spans="1:12">
      <c r="A15533" s="480" t="str">
        <f t="shared" si="1478"/>
        <v>D800-120</v>
      </c>
      <c r="B15533" s="480">
        <f t="shared" si="1481"/>
        <v>21</v>
      </c>
      <c r="C15533" s="480">
        <f t="shared" si="1482"/>
        <v>0</v>
      </c>
      <c r="D15533" s="480">
        <f t="shared" si="1479"/>
        <v>252</v>
      </c>
      <c r="E15533" s="480">
        <f t="shared" si="1480"/>
        <v>27</v>
      </c>
      <c r="F15533" s="484">
        <v>4.4386000000000001</v>
      </c>
      <c r="G15533" s="480">
        <v>15</v>
      </c>
      <c r="H15533" s="482">
        <v>0.39754099999999998</v>
      </c>
      <c r="I15533" s="483">
        <v>11.2</v>
      </c>
      <c r="J15533" s="484">
        <v>0.37369999999999998</v>
      </c>
      <c r="K15533" s="469">
        <f t="shared" si="1475"/>
        <v>11.165137683911849</v>
      </c>
      <c r="L15533" s="469">
        <f t="shared" si="1476"/>
        <v>-3.4862316088149825E-2</v>
      </c>
    </row>
    <row r="15534" spans="1:12">
      <c r="A15534" s="98" t="str">
        <f t="shared" si="1478"/>
        <v>D800-120</v>
      </c>
      <c r="B15534" s="98">
        <f t="shared" si="1481"/>
        <v>21</v>
      </c>
      <c r="C15534" s="98">
        <f t="shared" si="1482"/>
        <v>0</v>
      </c>
      <c r="D15534" s="98">
        <f t="shared" si="1479"/>
        <v>252</v>
      </c>
      <c r="E15534" s="98">
        <f t="shared" si="1480"/>
        <v>28</v>
      </c>
      <c r="F15534" s="397">
        <f>F15533+(E15534-E15533)*(F15536-F15533)/(E15536-E15533)</f>
        <v>4.4497666666666671</v>
      </c>
      <c r="G15534" s="98">
        <v>15</v>
      </c>
      <c r="H15534" s="491">
        <f>H15533+(E15534-E15533)*(H15536-H15533)/(E15536-E15533)</f>
        <v>0.3971223333333333</v>
      </c>
      <c r="I15534" s="492">
        <f>I15533+(E15534-E15533)*(I15536-I15533)/(E15536-E15533)</f>
        <v>11.233333333333333</v>
      </c>
      <c r="J15534" s="397">
        <f>J15533+(E15534-E15533)*(J15536-J15533)/(E15536-E15533)</f>
        <v>0.36866666666666664</v>
      </c>
      <c r="K15534" s="469">
        <f t="shared" si="1475"/>
        <v>11.205027502020791</v>
      </c>
      <c r="L15534" s="469">
        <f t="shared" si="1476"/>
        <v>-2.830583131254194E-2</v>
      </c>
    </row>
    <row r="15535" spans="1:12">
      <c r="A15535" s="98" t="str">
        <f t="shared" si="1478"/>
        <v>D800-120</v>
      </c>
      <c r="B15535" s="98">
        <f t="shared" si="1481"/>
        <v>21</v>
      </c>
      <c r="C15535" s="98">
        <f t="shared" si="1482"/>
        <v>0</v>
      </c>
      <c r="D15535" s="98">
        <f t="shared" si="1479"/>
        <v>252</v>
      </c>
      <c r="E15535" s="98">
        <f t="shared" si="1480"/>
        <v>29</v>
      </c>
      <c r="F15535" s="397">
        <f>F15533+(E15535-E15533)*(F15536-F15533)/(E15536-E15533)</f>
        <v>4.4609333333333332</v>
      </c>
      <c r="G15535" s="98">
        <v>15</v>
      </c>
      <c r="H15535" s="491">
        <f>H15533+(E15535-E15533)*(H15536-H15533)/(E15536-E15533)</f>
        <v>0.39670366666666668</v>
      </c>
      <c r="I15535" s="492">
        <f>I15533+(E15535-E15533)*(I15536-I15533)/(E15536-E15533)</f>
        <v>11.266666666666667</v>
      </c>
      <c r="J15535" s="397">
        <f>J15533+(E15535-E15533)*(J15536-J15533)/(E15536-E15533)</f>
        <v>0.36363333333333331</v>
      </c>
      <c r="K15535" s="469">
        <f t="shared" si="1475"/>
        <v>11.245001516665251</v>
      </c>
      <c r="L15535" s="469">
        <f t="shared" si="1476"/>
        <v>-2.1665150001416222E-2</v>
      </c>
    </row>
    <row r="15536" spans="1:12">
      <c r="A15536" s="480" t="str">
        <f t="shared" si="1478"/>
        <v>D800-120</v>
      </c>
      <c r="B15536" s="480">
        <f t="shared" si="1481"/>
        <v>21</v>
      </c>
      <c r="C15536" s="480">
        <f t="shared" si="1482"/>
        <v>0</v>
      </c>
      <c r="D15536" s="480">
        <f t="shared" si="1479"/>
        <v>252</v>
      </c>
      <c r="E15536" s="480">
        <f t="shared" si="1480"/>
        <v>30</v>
      </c>
      <c r="F15536" s="484">
        <v>4.4721000000000002</v>
      </c>
      <c r="G15536" s="480">
        <v>15</v>
      </c>
      <c r="H15536" s="482">
        <v>0.396285</v>
      </c>
      <c r="I15536" s="483">
        <v>11.3</v>
      </c>
      <c r="J15536" s="484">
        <v>0.35859999999999997</v>
      </c>
      <c r="K15536" s="469">
        <f t="shared" si="1475"/>
        <v>11.285059994700784</v>
      </c>
      <c r="L15536" s="469">
        <f t="shared" si="1476"/>
        <v>-1.4940005299216352E-2</v>
      </c>
    </row>
    <row r="15537" spans="1:12">
      <c r="A15537" s="98" t="str">
        <f t="shared" si="1478"/>
        <v>D800-120</v>
      </c>
      <c r="B15537" s="98">
        <f t="shared" si="1481"/>
        <v>21</v>
      </c>
      <c r="C15537" s="98">
        <f t="shared" si="1482"/>
        <v>0</v>
      </c>
      <c r="D15537" s="98">
        <f t="shared" si="1479"/>
        <v>252</v>
      </c>
      <c r="E15537" s="98">
        <f t="shared" si="1480"/>
        <v>31</v>
      </c>
      <c r="F15537" s="397">
        <f>F15536+(E15537-E15536)*(F15539-F15536)/(E15539-E15536)</f>
        <v>4.4832000000000001</v>
      </c>
      <c r="G15537" s="98">
        <v>15</v>
      </c>
      <c r="H15537" s="491">
        <f>H15536+(E15537-E15536)*(H15539-H15536)/(E15539-E15536)</f>
        <v>0.39586766666666667</v>
      </c>
      <c r="I15537" s="492">
        <f>I15536+(E15537-E15536)*(I15539-I15536)/(E15539-E15536)</f>
        <v>11.333333333333334</v>
      </c>
      <c r="J15537" s="397">
        <f>J15536+(E15537-E15536)*(J15539-J15536)/(E15539-E15536)</f>
        <v>0.3569</v>
      </c>
      <c r="K15537" s="469">
        <f t="shared" si="1475"/>
        <v>11.324996652921893</v>
      </c>
      <c r="L15537" s="469">
        <f t="shared" si="1476"/>
        <v>-8.3366804114408666E-3</v>
      </c>
    </row>
    <row r="15538" spans="1:12">
      <c r="A15538" s="98" t="str">
        <f t="shared" si="1478"/>
        <v>D800-120</v>
      </c>
      <c r="B15538" s="98">
        <f t="shared" si="1481"/>
        <v>21</v>
      </c>
      <c r="C15538" s="98">
        <f t="shared" si="1482"/>
        <v>0</v>
      </c>
      <c r="D15538" s="98">
        <f t="shared" si="1479"/>
        <v>252</v>
      </c>
      <c r="E15538" s="98">
        <f t="shared" si="1480"/>
        <v>32</v>
      </c>
      <c r="F15538" s="397">
        <f>F15536+(E15538-E15536)*(F15539-F15536)/(E15539-E15536)</f>
        <v>4.4943</v>
      </c>
      <c r="G15538" s="98">
        <v>15</v>
      </c>
      <c r="H15538" s="491">
        <f>H15536+(E15538-E15536)*(H15539-H15536)/(E15539-E15536)</f>
        <v>0.39545033333333335</v>
      </c>
      <c r="I15538" s="492">
        <f>I15536+(E15538-E15536)*(I15539-I15536)/(E15539-E15536)</f>
        <v>11.366666666666667</v>
      </c>
      <c r="J15538" s="397">
        <f>J15536+(E15538-E15536)*(J15539-J15536)/(E15539-E15536)</f>
        <v>0.35519999999999996</v>
      </c>
      <c r="K15538" s="469">
        <f t="shared" si="1475"/>
        <v>11.36501760440207</v>
      </c>
      <c r="L15538" s="469">
        <f t="shared" si="1476"/>
        <v>-1.6490622645974895E-3</v>
      </c>
    </row>
    <row r="15539" spans="1:12">
      <c r="A15539" s="480" t="str">
        <f t="shared" si="1478"/>
        <v>D800-120</v>
      </c>
      <c r="B15539" s="480">
        <f t="shared" si="1481"/>
        <v>21</v>
      </c>
      <c r="C15539" s="480">
        <f t="shared" si="1482"/>
        <v>0</v>
      </c>
      <c r="D15539" s="480">
        <f t="shared" si="1479"/>
        <v>252</v>
      </c>
      <c r="E15539" s="480">
        <f t="shared" si="1480"/>
        <v>33</v>
      </c>
      <c r="F15539" s="484">
        <v>4.5053999999999998</v>
      </c>
      <c r="G15539" s="480">
        <v>15</v>
      </c>
      <c r="H15539" s="482">
        <v>0.39503300000000002</v>
      </c>
      <c r="I15539" s="483">
        <v>11.4</v>
      </c>
      <c r="J15539" s="484">
        <v>0.35349999999999998</v>
      </c>
      <c r="K15539" s="469">
        <f t="shared" si="1475"/>
        <v>11.405123116296613</v>
      </c>
      <c r="L15539" s="469">
        <f t="shared" si="1476"/>
        <v>5.123116296612551E-3</v>
      </c>
    </row>
    <row r="15540" spans="1:12">
      <c r="A15540" s="98" t="str">
        <f t="shared" si="1478"/>
        <v>D800-120</v>
      </c>
      <c r="B15540" s="98">
        <f t="shared" si="1481"/>
        <v>21</v>
      </c>
      <c r="C15540" s="98">
        <f t="shared" si="1482"/>
        <v>0</v>
      </c>
      <c r="D15540" s="98">
        <f t="shared" si="1479"/>
        <v>252</v>
      </c>
      <c r="E15540" s="98">
        <f t="shared" si="1480"/>
        <v>34</v>
      </c>
      <c r="F15540" s="397">
        <f>F15539+(E15540-E15539)*(F15542-F15539)/(E15542-E15539)</f>
        <v>4.5163666666666664</v>
      </c>
      <c r="G15540" s="98">
        <v>15</v>
      </c>
      <c r="H15540" s="491">
        <f>H15539+(E15540-E15539)*(H15542-H15539)/(E15542-E15539)</f>
        <v>0.394617</v>
      </c>
      <c r="I15540" s="492">
        <f>I15539+(E15540-E15539)*(I15542-I15539)/(E15542-E15539)</f>
        <v>11.433333333333334</v>
      </c>
      <c r="J15540" s="397">
        <f>J15539+(E15540-E15539)*(J15542-J15539)/(E15542-E15539)</f>
        <v>0.35183333333333333</v>
      </c>
      <c r="K15540" s="469">
        <f t="shared" si="1475"/>
        <v>11.4449369050666</v>
      </c>
      <c r="L15540" s="469">
        <f t="shared" si="1476"/>
        <v>1.1603571733266094E-2</v>
      </c>
    </row>
    <row r="15541" spans="1:12">
      <c r="A15541" s="98" t="str">
        <f t="shared" si="1478"/>
        <v>D800-120</v>
      </c>
      <c r="B15541" s="98">
        <f t="shared" si="1481"/>
        <v>21</v>
      </c>
      <c r="C15541" s="98">
        <f t="shared" si="1482"/>
        <v>0</v>
      </c>
      <c r="D15541" s="98">
        <f t="shared" si="1479"/>
        <v>252</v>
      </c>
      <c r="E15541" s="98">
        <f t="shared" si="1480"/>
        <v>35</v>
      </c>
      <c r="F15541" s="397">
        <f>F15539+(E15541-E15539)*(F15542-F15539)/(E15542-E15539)</f>
        <v>4.527333333333333</v>
      </c>
      <c r="G15541" s="98">
        <v>15</v>
      </c>
      <c r="H15541" s="491">
        <f>H15539+(E15541-E15539)*(H15542-H15539)/(E15542-E15539)</f>
        <v>0.39420100000000002</v>
      </c>
      <c r="I15541" s="492">
        <f>I15539+(E15541-E15539)*(I15542-I15539)/(E15542-E15539)</f>
        <v>11.466666666666667</v>
      </c>
      <c r="J15541" s="397">
        <f>J15539+(E15541-E15539)*(J15542-J15539)/(E15542-E15539)</f>
        <v>0.35016666666666663</v>
      </c>
      <c r="K15541" s="469">
        <f t="shared" si="1475"/>
        <v>11.484834724755475</v>
      </c>
      <c r="L15541" s="469">
        <f t="shared" si="1476"/>
        <v>1.8168058088807726E-2</v>
      </c>
    </row>
    <row r="15542" spans="1:12">
      <c r="A15542" s="480" t="str">
        <f t="shared" si="1478"/>
        <v>D800-120</v>
      </c>
      <c r="B15542" s="480">
        <f t="shared" si="1481"/>
        <v>21</v>
      </c>
      <c r="C15542" s="480">
        <f t="shared" si="1482"/>
        <v>0</v>
      </c>
      <c r="D15542" s="480">
        <f t="shared" si="1479"/>
        <v>252</v>
      </c>
      <c r="E15542" s="480">
        <f t="shared" si="1480"/>
        <v>36</v>
      </c>
      <c r="F15542" s="484">
        <v>4.5382999999999996</v>
      </c>
      <c r="G15542" s="480">
        <v>15</v>
      </c>
      <c r="H15542" s="482">
        <v>0.393785</v>
      </c>
      <c r="I15542" s="483">
        <v>11.5</v>
      </c>
      <c r="J15542" s="484">
        <v>0.34849999999999998</v>
      </c>
      <c r="K15542" s="469">
        <f t="shared" si="1475"/>
        <v>11.524816841677564</v>
      </c>
      <c r="L15542" s="469">
        <f t="shared" si="1476"/>
        <v>2.4816841677564483E-2</v>
      </c>
    </row>
    <row r="15543" spans="1:12">
      <c r="A15543" s="98" t="str">
        <f t="shared" si="1478"/>
        <v>D800-120</v>
      </c>
      <c r="B15543" s="98">
        <f t="shared" si="1481"/>
        <v>21</v>
      </c>
      <c r="C15543" s="98">
        <f t="shared" si="1482"/>
        <v>0</v>
      </c>
      <c r="D15543" s="98">
        <f t="shared" si="1479"/>
        <v>252</v>
      </c>
      <c r="E15543" s="98">
        <f t="shared" si="1480"/>
        <v>37</v>
      </c>
      <c r="F15543" s="397">
        <f>F15542+(E15543-E15542)*(F15545-F15542)/(E15545-E15542)</f>
        <v>4.5492333333333335</v>
      </c>
      <c r="G15543" s="98">
        <v>15</v>
      </c>
      <c r="H15543" s="491">
        <f>H15542+(E15543-E15542)*(H15545-H15542)/(E15545-E15542)</f>
        <v>0.39337033333333332</v>
      </c>
      <c r="I15543" s="492">
        <f>I15542+(E15543-E15542)*(I15545-I15542)/(E15545-E15542)</f>
        <v>11.533333333333333</v>
      </c>
      <c r="J15543" s="397">
        <f>J15542+(E15543-E15542)*(J15545-J15542)/(E15545-E15542)</f>
        <v>0.3468</v>
      </c>
      <c r="K15543" s="469">
        <f t="shared" si="1475"/>
        <v>11.564759586174521</v>
      </c>
      <c r="L15543" s="469">
        <f t="shared" si="1476"/>
        <v>3.1426252841187718E-2</v>
      </c>
    </row>
    <row r="15544" spans="1:12">
      <c r="A15544" s="98" t="str">
        <f t="shared" si="1478"/>
        <v>D800-120</v>
      </c>
      <c r="B15544" s="98">
        <f t="shared" si="1481"/>
        <v>21</v>
      </c>
      <c r="C15544" s="98">
        <f t="shared" si="1482"/>
        <v>0</v>
      </c>
      <c r="D15544" s="98">
        <f t="shared" si="1479"/>
        <v>252</v>
      </c>
      <c r="E15544" s="98">
        <f t="shared" si="1480"/>
        <v>38</v>
      </c>
      <c r="F15544" s="397">
        <f>F15542+(E15544-E15542)*(F15545-F15542)/(E15545-E15542)</f>
        <v>4.5601666666666665</v>
      </c>
      <c r="G15544" s="98">
        <v>15</v>
      </c>
      <c r="H15544" s="491">
        <f>H15542+(E15544-E15542)*(H15545-H15542)/(E15545-E15542)</f>
        <v>0.39295566666666665</v>
      </c>
      <c r="I15544" s="492">
        <f>I15542+(E15544-E15542)*(I15545-I15542)/(E15545-E15542)</f>
        <v>11.566666666666666</v>
      </c>
      <c r="J15544" s="397">
        <f>J15542+(E15544-E15542)*(J15545-J15542)/(E15545-E15542)</f>
        <v>0.34509999999999996</v>
      </c>
      <c r="K15544" s="469">
        <f t="shared" si="1475"/>
        <v>11.604786629874278</v>
      </c>
      <c r="L15544" s="469">
        <f t="shared" si="1476"/>
        <v>3.8119963207611463E-2</v>
      </c>
    </row>
    <row r="15545" spans="1:12">
      <c r="A15545" s="480" t="str">
        <f t="shared" si="1478"/>
        <v>D800-120</v>
      </c>
      <c r="B15545" s="480">
        <f t="shared" si="1481"/>
        <v>21</v>
      </c>
      <c r="C15545" s="480">
        <f t="shared" si="1482"/>
        <v>0</v>
      </c>
      <c r="D15545" s="480">
        <f t="shared" si="1479"/>
        <v>252</v>
      </c>
      <c r="E15545" s="480">
        <f t="shared" si="1480"/>
        <v>39</v>
      </c>
      <c r="F15545" s="484">
        <v>4.5711000000000004</v>
      </c>
      <c r="G15545" s="480">
        <v>15</v>
      </c>
      <c r="H15545" s="482">
        <v>0.39254099999999997</v>
      </c>
      <c r="I15545" s="483">
        <v>11.6</v>
      </c>
      <c r="J15545" s="484">
        <v>0.34339999999999998</v>
      </c>
      <c r="K15545" s="469">
        <f t="shared" si="1475"/>
        <v>11.644898239929079</v>
      </c>
      <c r="L15545" s="469">
        <f t="shared" si="1476"/>
        <v>4.4898239929079153E-2</v>
      </c>
    </row>
    <row r="15546" spans="1:12">
      <c r="A15546" s="98" t="str">
        <f t="shared" si="1478"/>
        <v>D800-120</v>
      </c>
      <c r="B15546" s="98">
        <f t="shared" si="1481"/>
        <v>21</v>
      </c>
      <c r="C15546" s="98">
        <f t="shared" si="1482"/>
        <v>0</v>
      </c>
      <c r="D15546" s="98">
        <f t="shared" si="1479"/>
        <v>252</v>
      </c>
      <c r="E15546" s="98">
        <f t="shared" si="1480"/>
        <v>40</v>
      </c>
      <c r="F15546" s="397">
        <f>F15545+(E15546-E15545)*(F15548-F15545)/(E15548-E15545)</f>
        <v>4.5819333333333336</v>
      </c>
      <c r="G15546" s="98">
        <v>15</v>
      </c>
      <c r="H15546" s="491">
        <f>H15545+(E15546-E15545)*(H15548-H15545)/(E15548-E15545)</f>
        <v>0.39212766666666665</v>
      </c>
      <c r="I15546" s="492">
        <f>I15545+(E15546-E15545)*(I15548-I15545)/(E15548-E15545)</f>
        <v>11.666666666666666</v>
      </c>
      <c r="J15546" s="397">
        <f>J15545+(E15546-E15545)*(J15548-J15545)/(E15548-E15545)</f>
        <v>0.34173333333333333</v>
      </c>
      <c r="K15546" s="469">
        <f t="shared" si="1475"/>
        <v>11.684799933355039</v>
      </c>
      <c r="L15546" s="469">
        <f t="shared" si="1476"/>
        <v>1.813326668837334E-2</v>
      </c>
    </row>
    <row r="15547" spans="1:12">
      <c r="A15547" s="98" t="str">
        <f t="shared" si="1478"/>
        <v>D800-120</v>
      </c>
      <c r="B15547" s="98">
        <f t="shared" si="1481"/>
        <v>21</v>
      </c>
      <c r="C15547" s="98">
        <f t="shared" si="1482"/>
        <v>0</v>
      </c>
      <c r="D15547" s="98">
        <f t="shared" si="1479"/>
        <v>252</v>
      </c>
      <c r="E15547" s="98">
        <f t="shared" si="1480"/>
        <v>41</v>
      </c>
      <c r="F15547" s="397">
        <f>F15545+(E15547-E15545)*(F15548-F15545)/(E15548-E15545)</f>
        <v>4.5927666666666669</v>
      </c>
      <c r="G15547" s="98">
        <v>15</v>
      </c>
      <c r="H15547" s="491">
        <f>H15545+(E15547-E15545)*(H15548-H15545)/(E15548-E15545)</f>
        <v>0.39171433333333333</v>
      </c>
      <c r="I15547" s="492">
        <f>I15545+(E15547-E15545)*(I15548-I15545)/(E15548-E15545)</f>
        <v>11.733333333333334</v>
      </c>
      <c r="J15547" s="397">
        <f>J15545+(E15547-E15545)*(J15548-J15545)/(E15548-E15545)</f>
        <v>0.34006666666666663</v>
      </c>
      <c r="K15547" s="469">
        <f t="shared" si="1475"/>
        <v>11.724785834575027</v>
      </c>
      <c r="L15547" s="469">
        <f t="shared" si="1476"/>
        <v>-8.5474987583076256E-3</v>
      </c>
    </row>
    <row r="15548" spans="1:12">
      <c r="A15548" s="480" t="str">
        <f t="shared" si="1478"/>
        <v>D800-120</v>
      </c>
      <c r="B15548" s="480">
        <f t="shared" si="1481"/>
        <v>21</v>
      </c>
      <c r="C15548" s="480">
        <f t="shared" si="1482"/>
        <v>0</v>
      </c>
      <c r="D15548" s="480">
        <f t="shared" si="1479"/>
        <v>252</v>
      </c>
      <c r="E15548" s="480">
        <f t="shared" si="1480"/>
        <v>42</v>
      </c>
      <c r="F15548" s="484">
        <v>4.6036000000000001</v>
      </c>
      <c r="G15548" s="480">
        <v>15</v>
      </c>
      <c r="H15548" s="482">
        <v>0.39130100000000001</v>
      </c>
      <c r="I15548" s="483">
        <v>11.8</v>
      </c>
      <c r="J15548" s="484">
        <v>0.33839999999999998</v>
      </c>
      <c r="K15548" s="469">
        <f t="shared" si="1475"/>
        <v>11.764856210436466</v>
      </c>
      <c r="L15548" s="469">
        <f t="shared" si="1476"/>
        <v>-3.5143789563534256E-2</v>
      </c>
    </row>
    <row r="15549" spans="1:12">
      <c r="A15549" s="98" t="str">
        <f t="shared" si="1478"/>
        <v>D800-120</v>
      </c>
      <c r="B15549" s="98">
        <f t="shared" si="1481"/>
        <v>21</v>
      </c>
      <c r="C15549" s="98">
        <f t="shared" si="1482"/>
        <v>0</v>
      </c>
      <c r="D15549" s="98">
        <f t="shared" si="1479"/>
        <v>252</v>
      </c>
      <c r="E15549" s="98">
        <f t="shared" si="1480"/>
        <v>43</v>
      </c>
      <c r="F15549" s="397">
        <f>F15548+(E15549-E15548)*(F15551-F15548)/(E15551-E15548)</f>
        <v>4.6143666666666672</v>
      </c>
      <c r="G15549" s="98">
        <v>15</v>
      </c>
      <c r="H15549" s="491">
        <f>H15548+(E15549-E15548)*(H15551-H15548)/(E15551-E15548)</f>
        <v>0.39088833333333334</v>
      </c>
      <c r="I15549" s="492">
        <f>I15548+(E15549-E15548)*(I15551-I15548)/(E15551-E15548)</f>
        <v>11.833333333333334</v>
      </c>
      <c r="J15549" s="397">
        <f>J15548+(E15549-E15548)*(J15551-J15548)/(E15551-E15548)</f>
        <v>0.3367</v>
      </c>
      <c r="K15549" s="469">
        <f t="shared" si="1475"/>
        <v>11.804820643576811</v>
      </c>
      <c r="L15549" s="469">
        <f t="shared" si="1476"/>
        <v>-2.8512689756523102E-2</v>
      </c>
    </row>
    <row r="15550" spans="1:12">
      <c r="A15550" s="98" t="str">
        <f t="shared" si="1478"/>
        <v>D800-120</v>
      </c>
      <c r="B15550" s="98">
        <f t="shared" si="1481"/>
        <v>21</v>
      </c>
      <c r="C15550" s="98">
        <f t="shared" si="1482"/>
        <v>0</v>
      </c>
      <c r="D15550" s="98">
        <f t="shared" si="1479"/>
        <v>252</v>
      </c>
      <c r="E15550" s="98">
        <f t="shared" si="1480"/>
        <v>44</v>
      </c>
      <c r="F15550" s="397">
        <f>F15548+(E15550-E15548)*(F15551-F15548)/(E15551-E15548)</f>
        <v>4.6251333333333333</v>
      </c>
      <c r="G15550" s="98">
        <v>15</v>
      </c>
      <c r="H15550" s="491">
        <f>H15548+(E15550-E15548)*(H15551-H15548)/(E15551-E15548)</f>
        <v>0.39047566666666667</v>
      </c>
      <c r="I15550" s="492">
        <f>I15548+(E15550-E15548)*(I15551-I15548)/(E15551-E15548)</f>
        <v>11.866666666666667</v>
      </c>
      <c r="J15550" s="397">
        <f>J15548+(E15550-E15548)*(J15551-J15548)/(E15551-E15548)</f>
        <v>0.33499999999999996</v>
      </c>
      <c r="K15550" s="469">
        <f t="shared" si="1475"/>
        <v>11.844869547995735</v>
      </c>
      <c r="L15550" s="469">
        <f t="shared" si="1476"/>
        <v>-2.1797118670932036E-2</v>
      </c>
    </row>
    <row r="15551" spans="1:12">
      <c r="A15551" s="480" t="str">
        <f t="shared" si="1478"/>
        <v>D800-120</v>
      </c>
      <c r="B15551" s="480">
        <f t="shared" si="1481"/>
        <v>21</v>
      </c>
      <c r="C15551" s="480">
        <f t="shared" si="1482"/>
        <v>0</v>
      </c>
      <c r="D15551" s="480">
        <f t="shared" ref="D15551:D15582" si="1483">D15550</f>
        <v>252</v>
      </c>
      <c r="E15551" s="480">
        <f t="shared" si="1480"/>
        <v>45</v>
      </c>
      <c r="F15551" s="484">
        <v>4.6359000000000004</v>
      </c>
      <c r="G15551" s="480">
        <v>15</v>
      </c>
      <c r="H15551" s="482">
        <v>0.39006299999999999</v>
      </c>
      <c r="I15551" s="483">
        <v>11.9</v>
      </c>
      <c r="J15551" s="484">
        <v>0.33329999999999999</v>
      </c>
      <c r="K15551" s="469">
        <f t="shared" si="1475"/>
        <v>11.885003191792096</v>
      </c>
      <c r="L15551" s="469">
        <f t="shared" si="1476"/>
        <v>-1.4996808207904166E-2</v>
      </c>
    </row>
    <row r="15552" spans="1:12">
      <c r="A15552" s="98" t="str">
        <f t="shared" si="1478"/>
        <v>D800-120</v>
      </c>
      <c r="B15552" s="98">
        <f t="shared" si="1481"/>
        <v>21</v>
      </c>
      <c r="C15552" s="98">
        <f t="shared" si="1482"/>
        <v>0</v>
      </c>
      <c r="D15552" s="98">
        <f t="shared" si="1483"/>
        <v>252</v>
      </c>
      <c r="E15552" s="98">
        <f t="shared" si="1480"/>
        <v>46</v>
      </c>
      <c r="F15552" s="397">
        <f>F15551+(E15552-E15551)*(F15554-F15551)/(E15554-E15551)</f>
        <v>4.6466000000000003</v>
      </c>
      <c r="G15552" s="98">
        <v>15</v>
      </c>
      <c r="H15552" s="491">
        <f>H15551+(E15552-E15551)*(H15554-H15551)/(E15554-E15551)</f>
        <v>0.38965133333333335</v>
      </c>
      <c r="I15552" s="492">
        <f>I15551+(E15552-E15551)*(I15554-I15551)/(E15554-E15551)</f>
        <v>11.933333333333334</v>
      </c>
      <c r="J15552" s="397">
        <f>J15551+(E15552-E15551)*(J15554-J15551)/(E15554-E15551)</f>
        <v>0.33163333333333334</v>
      </c>
      <c r="K15552" s="469">
        <f t="shared" si="1475"/>
        <v>11.925020146216189</v>
      </c>
      <c r="L15552" s="469">
        <f t="shared" si="1476"/>
        <v>-8.3131871171442384E-3</v>
      </c>
    </row>
    <row r="15553" spans="1:12">
      <c r="A15553" s="98" t="str">
        <f t="shared" si="1478"/>
        <v>D800-120</v>
      </c>
      <c r="B15553" s="98">
        <f t="shared" si="1481"/>
        <v>21</v>
      </c>
      <c r="C15553" s="98">
        <f t="shared" si="1482"/>
        <v>0</v>
      </c>
      <c r="D15553" s="98">
        <f t="shared" si="1483"/>
        <v>252</v>
      </c>
      <c r="E15553" s="98">
        <f t="shared" si="1480"/>
        <v>47</v>
      </c>
      <c r="F15553" s="397">
        <f>F15551+(E15553-E15551)*(F15554-F15551)/(E15554-E15551)</f>
        <v>4.6573000000000002</v>
      </c>
      <c r="G15553" s="98">
        <v>15</v>
      </c>
      <c r="H15553" s="491">
        <f>H15551+(E15553-E15551)*(H15554-H15551)/(E15554-E15551)</f>
        <v>0.38923966666666665</v>
      </c>
      <c r="I15553" s="492">
        <f>I15551+(E15553-E15551)*(I15554-I15551)/(E15554-E15551)</f>
        <v>11.966666666666667</v>
      </c>
      <c r="J15553" s="397">
        <f>J15551+(E15553-E15551)*(J15554-J15551)/(E15554-E15551)</f>
        <v>0.32996666666666663</v>
      </c>
      <c r="K15553" s="469">
        <f t="shared" si="1475"/>
        <v>11.965121745899486</v>
      </c>
      <c r="L15553" s="469">
        <f t="shared" si="1476"/>
        <v>-1.544920767180713E-3</v>
      </c>
    </row>
    <row r="15554" spans="1:12">
      <c r="A15554" s="480" t="str">
        <f t="shared" si="1478"/>
        <v>D800-120</v>
      </c>
      <c r="B15554" s="480">
        <f t="shared" si="1481"/>
        <v>21</v>
      </c>
      <c r="C15554" s="480">
        <f t="shared" si="1482"/>
        <v>0</v>
      </c>
      <c r="D15554" s="480">
        <f t="shared" si="1483"/>
        <v>252</v>
      </c>
      <c r="E15554" s="480">
        <f t="shared" si="1480"/>
        <v>48</v>
      </c>
      <c r="F15554" s="484">
        <v>4.6680000000000001</v>
      </c>
      <c r="G15554" s="480">
        <v>15</v>
      </c>
      <c r="H15554" s="482">
        <v>0.38882800000000001</v>
      </c>
      <c r="I15554" s="483">
        <v>12</v>
      </c>
      <c r="J15554" s="484">
        <v>0.32829999999999998</v>
      </c>
      <c r="K15554" s="469">
        <f t="shared" si="1475"/>
        <v>12.005308259693232</v>
      </c>
      <c r="L15554" s="469">
        <f t="shared" si="1476"/>
        <v>5.3082596932316761E-3</v>
      </c>
    </row>
    <row r="15555" spans="1:12">
      <c r="A15555" s="98" t="str">
        <f t="shared" si="1478"/>
        <v>D800-120</v>
      </c>
      <c r="B15555" s="98">
        <f t="shared" si="1481"/>
        <v>21</v>
      </c>
      <c r="C15555" s="98">
        <f t="shared" si="1482"/>
        <v>0</v>
      </c>
      <c r="D15555" s="98">
        <f t="shared" si="1483"/>
        <v>252</v>
      </c>
      <c r="E15555" s="98">
        <f t="shared" si="1480"/>
        <v>49</v>
      </c>
      <c r="F15555" s="397">
        <f>F15554+(E15555-E15554)*(F15557-F15554)/(E15557-E15554)</f>
        <v>4.6786333333333339</v>
      </c>
      <c r="G15555" s="98">
        <v>15</v>
      </c>
      <c r="H15555" s="491">
        <f>H15554+(E15555-E15554)*(H15557-H15554)/(E15557-E15554)</f>
        <v>0.38841666666666669</v>
      </c>
      <c r="I15555" s="492">
        <f>I15554+(E15555-E15554)*(I15557-I15554)/(E15557-E15554)</f>
        <v>12.033333333333333</v>
      </c>
      <c r="J15555" s="397">
        <f>J15554+(E15555-E15554)*(J15557-J15554)/(E15557-E15554)</f>
        <v>0.3266</v>
      </c>
      <c r="K15555" s="469">
        <f t="shared" si="1475"/>
        <v>12.045397983265394</v>
      </c>
      <c r="L15555" s="469">
        <f t="shared" si="1476"/>
        <v>1.2064649932060689E-2</v>
      </c>
    </row>
    <row r="15556" spans="1:12">
      <c r="A15556" s="98" t="str">
        <f t="shared" si="1478"/>
        <v>D800-120</v>
      </c>
      <c r="B15556" s="98">
        <f t="shared" si="1481"/>
        <v>21</v>
      </c>
      <c r="C15556" s="98">
        <f t="shared" si="1482"/>
        <v>0</v>
      </c>
      <c r="D15556" s="98">
        <f t="shared" si="1483"/>
        <v>252</v>
      </c>
      <c r="E15556" s="98">
        <f t="shared" si="1480"/>
        <v>50</v>
      </c>
      <c r="F15556" s="397">
        <f>F15554+(E15556-E15554)*(F15557-F15554)/(E15557-E15554)</f>
        <v>4.6892666666666667</v>
      </c>
      <c r="G15556" s="98">
        <v>15</v>
      </c>
      <c r="H15556" s="491">
        <f>H15554+(E15556-E15554)*(H15557-H15554)/(E15557-E15554)</f>
        <v>0.38800533333333331</v>
      </c>
      <c r="I15556" s="492">
        <f>I15554+(E15556-E15554)*(I15557-I15554)/(E15557-E15554)</f>
        <v>12.066666666666666</v>
      </c>
      <c r="J15556" s="397">
        <f>J15554+(E15556-E15554)*(J15557-J15554)/(E15557-E15554)</f>
        <v>0.32489999999999997</v>
      </c>
      <c r="K15556" s="469">
        <f t="shared" si="1475"/>
        <v>12.085572706904372</v>
      </c>
      <c r="L15556" s="469">
        <f t="shared" si="1476"/>
        <v>1.8906040237705923E-2</v>
      </c>
    </row>
    <row r="15557" spans="1:12">
      <c r="A15557" s="480" t="str">
        <f t="shared" si="1478"/>
        <v>D800-120</v>
      </c>
      <c r="B15557" s="480">
        <f t="shared" si="1481"/>
        <v>21</v>
      </c>
      <c r="C15557" s="480">
        <f t="shared" si="1482"/>
        <v>0</v>
      </c>
      <c r="D15557" s="480">
        <f t="shared" si="1483"/>
        <v>252</v>
      </c>
      <c r="E15557" s="480">
        <f t="shared" si="1480"/>
        <v>51</v>
      </c>
      <c r="F15557" s="484">
        <v>4.6999000000000004</v>
      </c>
      <c r="G15557" s="480">
        <v>15</v>
      </c>
      <c r="H15557" s="482">
        <v>0.38759399999999999</v>
      </c>
      <c r="I15557" s="483">
        <v>12.1</v>
      </c>
      <c r="J15557" s="484">
        <v>0.32319999999999999</v>
      </c>
      <c r="K15557" s="469">
        <f t="shared" si="1475"/>
        <v>12.125832701228607</v>
      </c>
      <c r="L15557" s="469">
        <f t="shared" si="1476"/>
        <v>2.5832701228607036E-2</v>
      </c>
    </row>
    <row r="15558" spans="1:12">
      <c r="A15558" s="98" t="str">
        <f t="shared" si="1478"/>
        <v>D800-120</v>
      </c>
      <c r="B15558" s="98">
        <f t="shared" si="1481"/>
        <v>21</v>
      </c>
      <c r="C15558" s="98">
        <f t="shared" si="1482"/>
        <v>0</v>
      </c>
      <c r="D15558" s="98">
        <f t="shared" si="1483"/>
        <v>252</v>
      </c>
      <c r="E15558" s="98">
        <f t="shared" si="1480"/>
        <v>52</v>
      </c>
      <c r="F15558" s="397">
        <f>F15557+(E15558-E15557)*(F15560-F15557)/(E15560-E15557)</f>
        <v>4.7104333333333335</v>
      </c>
      <c r="G15558" s="98">
        <v>15</v>
      </c>
      <c r="H15558" s="491">
        <f>H15557+(E15558-E15557)*(H15560-H15557)/(E15560-E15557)</f>
        <v>0.38718366666666665</v>
      </c>
      <c r="I15558" s="492">
        <f>I15557+(E15558-E15557)*(I15560-I15557)/(E15560-E15557)</f>
        <v>12.133333333333333</v>
      </c>
      <c r="J15558" s="397">
        <f>J15557+(E15558-E15557)*(J15560-J15557)/(E15560-E15557)</f>
        <v>0.32153333333333334</v>
      </c>
      <c r="K15558" s="469">
        <f t="shared" si="1475"/>
        <v>12.165888540408472</v>
      </c>
      <c r="L15558" s="469">
        <f t="shared" si="1476"/>
        <v>3.2555207075139592E-2</v>
      </c>
    </row>
    <row r="15559" spans="1:12">
      <c r="A15559" s="98" t="str">
        <f t="shared" si="1478"/>
        <v>D800-120</v>
      </c>
      <c r="B15559" s="98">
        <f t="shared" si="1481"/>
        <v>21</v>
      </c>
      <c r="C15559" s="98">
        <f t="shared" si="1482"/>
        <v>0</v>
      </c>
      <c r="D15559" s="98">
        <f t="shared" si="1483"/>
        <v>252</v>
      </c>
      <c r="E15559" s="98">
        <f t="shared" si="1480"/>
        <v>53</v>
      </c>
      <c r="F15559" s="397">
        <f>F15557+(E15559-E15557)*(F15560-F15557)/(E15560-E15557)</f>
        <v>4.7209666666666665</v>
      </c>
      <c r="G15559" s="98">
        <v>15</v>
      </c>
      <c r="H15559" s="491">
        <f>H15557+(E15559-E15557)*(H15560-H15557)/(E15560-E15557)</f>
        <v>0.38677333333333336</v>
      </c>
      <c r="I15559" s="492">
        <f>I15557+(E15559-E15557)*(I15560-I15557)/(E15560-E15557)</f>
        <v>12.166666666666666</v>
      </c>
      <c r="J15559" s="397">
        <f>J15557+(E15559-E15557)*(J15560-J15557)/(E15560-E15557)</f>
        <v>0.31986666666666663</v>
      </c>
      <c r="K15559" s="469">
        <f t="shared" si="1475"/>
        <v>12.206029371207942</v>
      </c>
      <c r="L15559" s="469">
        <f t="shared" si="1476"/>
        <v>3.9362704541275662E-2</v>
      </c>
    </row>
    <row r="15560" spans="1:12">
      <c r="A15560" s="480" t="str">
        <f t="shared" si="1478"/>
        <v>D800-120</v>
      </c>
      <c r="B15560" s="480">
        <f t="shared" si="1481"/>
        <v>21</v>
      </c>
      <c r="C15560" s="480">
        <f t="shared" si="1482"/>
        <v>0</v>
      </c>
      <c r="D15560" s="480">
        <f t="shared" si="1483"/>
        <v>252</v>
      </c>
      <c r="E15560" s="480">
        <f t="shared" si="1480"/>
        <v>54</v>
      </c>
      <c r="F15560" s="484">
        <v>4.7314999999999996</v>
      </c>
      <c r="G15560" s="480">
        <v>15</v>
      </c>
      <c r="H15560" s="482">
        <v>0.38636300000000001</v>
      </c>
      <c r="I15560" s="483">
        <v>12.2</v>
      </c>
      <c r="J15560" s="484">
        <v>0.31819999999999998</v>
      </c>
      <c r="K15560" s="469">
        <f t="shared" si="1475"/>
        <v>12.246255464420763</v>
      </c>
      <c r="L15560" s="469">
        <f t="shared" si="1476"/>
        <v>4.6255464420763559E-2</v>
      </c>
    </row>
    <row r="15561" spans="1:12">
      <c r="A15561" s="98" t="str">
        <f t="shared" si="1478"/>
        <v>D800-120</v>
      </c>
      <c r="B15561" s="98">
        <f t="shared" si="1481"/>
        <v>21</v>
      </c>
      <c r="C15561" s="98">
        <f t="shared" si="1482"/>
        <v>0</v>
      </c>
      <c r="D15561" s="98">
        <f t="shared" si="1483"/>
        <v>252</v>
      </c>
      <c r="E15561" s="98">
        <f t="shared" si="1480"/>
        <v>55</v>
      </c>
      <c r="F15561" s="397">
        <f>F15560+(E15561-E15560)*(F15563-F15560)/(E15563-E15560)</f>
        <v>4.7419666666666664</v>
      </c>
      <c r="G15561" s="98">
        <v>15</v>
      </c>
      <c r="H15561" s="491">
        <f>H15560+(E15561-E15560)*(H15563-H15560)/(E15563-E15560)</f>
        <v>0.38595266666666667</v>
      </c>
      <c r="I15561" s="492">
        <f>I15560+(E15561-E15560)*(I15563-I15560)/(E15563-E15560)</f>
        <v>12.266666666666666</v>
      </c>
      <c r="J15561" s="397">
        <f>J15560+(E15561-E15560)*(J15563-J15560)/(E15563-E15560)</f>
        <v>0.3165</v>
      </c>
      <c r="K15561" s="469">
        <f t="shared" si="1475"/>
        <v>12.286394359239216</v>
      </c>
      <c r="L15561" s="469">
        <f t="shared" si="1476"/>
        <v>1.9727692572550026E-2</v>
      </c>
    </row>
    <row r="15562" spans="1:12">
      <c r="A15562" s="98" t="str">
        <f t="shared" si="1478"/>
        <v>D800-120</v>
      </c>
      <c r="B15562" s="98">
        <f t="shared" si="1481"/>
        <v>21</v>
      </c>
      <c r="C15562" s="98">
        <f t="shared" si="1482"/>
        <v>0</v>
      </c>
      <c r="D15562" s="98">
        <f t="shared" si="1483"/>
        <v>252</v>
      </c>
      <c r="E15562" s="98">
        <f t="shared" si="1480"/>
        <v>56</v>
      </c>
      <c r="F15562" s="397">
        <f>F15560+(E15562-E15560)*(F15563-F15560)/(E15563-E15560)</f>
        <v>4.7524333333333333</v>
      </c>
      <c r="G15562" s="98">
        <v>15</v>
      </c>
      <c r="H15562" s="491">
        <f>H15560+(E15562-E15560)*(H15563-H15560)/(E15563-E15560)</f>
        <v>0.38554233333333332</v>
      </c>
      <c r="I15562" s="492">
        <f>I15560+(E15562-E15560)*(I15563-I15560)/(E15563-E15560)</f>
        <v>12.333333333333334</v>
      </c>
      <c r="J15562" s="397">
        <f>J15560+(E15562-E15560)*(J15563-J15560)/(E15563-E15560)</f>
        <v>0.31479999999999997</v>
      </c>
      <c r="K15562" s="469">
        <f t="shared" si="1475"/>
        <v>12.326618693839933</v>
      </c>
      <c r="L15562" s="469">
        <f t="shared" si="1476"/>
        <v>-6.714639493401009E-3</v>
      </c>
    </row>
    <row r="15563" spans="1:12">
      <c r="A15563" s="480" t="str">
        <f t="shared" si="1478"/>
        <v>D800-120</v>
      </c>
      <c r="B15563" s="480">
        <f t="shared" si="1481"/>
        <v>21</v>
      </c>
      <c r="C15563" s="480">
        <f t="shared" si="1482"/>
        <v>0</v>
      </c>
      <c r="D15563" s="480">
        <f t="shared" si="1483"/>
        <v>252</v>
      </c>
      <c r="E15563" s="480">
        <f t="shared" si="1480"/>
        <v>57</v>
      </c>
      <c r="F15563" s="484">
        <v>4.7629000000000001</v>
      </c>
      <c r="G15563" s="480">
        <v>15</v>
      </c>
      <c r="H15563" s="482">
        <v>0.38513199999999997</v>
      </c>
      <c r="I15563" s="483">
        <v>12.4</v>
      </c>
      <c r="J15563" s="484">
        <v>0.31309999999999999</v>
      </c>
      <c r="K15563" s="469">
        <f t="shared" ref="K15563:K15626" si="1484">F15563/H15563</f>
        <v>12.366928741314668</v>
      </c>
      <c r="L15563" s="469">
        <f t="shared" ref="L15563:L15626" si="1485">K15563-I15563</f>
        <v>-3.3071258685332339E-2</v>
      </c>
    </row>
    <row r="15564" spans="1:12">
      <c r="A15564" s="98" t="str">
        <f t="shared" si="1478"/>
        <v>D800-120</v>
      </c>
      <c r="B15564" s="98">
        <f t="shared" si="1481"/>
        <v>21</v>
      </c>
      <c r="C15564" s="98">
        <f t="shared" si="1482"/>
        <v>0</v>
      </c>
      <c r="D15564" s="98">
        <f t="shared" si="1483"/>
        <v>252</v>
      </c>
      <c r="E15564" s="98">
        <f t="shared" si="1480"/>
        <v>58</v>
      </c>
      <c r="F15564" s="397">
        <f>F15563+(E15564-E15563)*(F15566-F15563)/(E15566-E15563)</f>
        <v>4.7733333333333334</v>
      </c>
      <c r="G15564" s="98">
        <v>15</v>
      </c>
      <c r="H15564" s="491">
        <f>H15563+(E15564-E15563)*(H15566-H15563)/(E15566-E15563)</f>
        <v>0.38472233333333333</v>
      </c>
      <c r="I15564" s="492">
        <f>I15563+(E15564-E15563)*(I15566-I15563)/(E15566-E15563)</f>
        <v>12.433333333333334</v>
      </c>
      <c r="J15564" s="397">
        <f>J15563+(E15564-E15563)*(J15566-J15563)/(E15566-E15563)</f>
        <v>0.31143333333333334</v>
      </c>
      <c r="K15564" s="469">
        <f t="shared" si="1484"/>
        <v>12.407216633294835</v>
      </c>
      <c r="L15564" s="469">
        <f t="shared" si="1485"/>
        <v>-2.6116700038498308E-2</v>
      </c>
    </row>
    <row r="15565" spans="1:12">
      <c r="A15565" s="98" t="str">
        <f t="shared" si="1478"/>
        <v>D800-120</v>
      </c>
      <c r="B15565" s="98">
        <f t="shared" si="1481"/>
        <v>21</v>
      </c>
      <c r="C15565" s="98">
        <f t="shared" si="1482"/>
        <v>0</v>
      </c>
      <c r="D15565" s="98">
        <f t="shared" si="1483"/>
        <v>252</v>
      </c>
      <c r="E15565" s="98">
        <f t="shared" si="1480"/>
        <v>59</v>
      </c>
      <c r="F15565" s="397">
        <f>F15563+(E15565-E15563)*(F15566-F15563)/(E15566-E15563)</f>
        <v>4.7837666666666667</v>
      </c>
      <c r="G15565" s="98">
        <v>15</v>
      </c>
      <c r="H15565" s="491">
        <f>H15563+(E15565-E15563)*(H15566-H15563)/(E15566-E15563)</f>
        <v>0.38431266666666664</v>
      </c>
      <c r="I15565" s="492">
        <f>I15563+(E15565-E15563)*(I15566-I15563)/(E15566-E15563)</f>
        <v>12.466666666666667</v>
      </c>
      <c r="J15565" s="397">
        <f>J15563+(E15565-E15563)*(J15566-J15563)/(E15566-E15563)</f>
        <v>0.30976666666666663</v>
      </c>
      <c r="K15565" s="469">
        <f t="shared" si="1484"/>
        <v>12.447590416830741</v>
      </c>
      <c r="L15565" s="469">
        <f t="shared" si="1485"/>
        <v>-1.9076249835926262E-2</v>
      </c>
    </row>
    <row r="15566" spans="1:12">
      <c r="A15566" s="480" t="str">
        <f t="shared" si="1478"/>
        <v>D800-120</v>
      </c>
      <c r="B15566" s="480">
        <f t="shared" si="1481"/>
        <v>21</v>
      </c>
      <c r="C15566" s="480">
        <f t="shared" si="1482"/>
        <v>0</v>
      </c>
      <c r="D15566" s="480">
        <f t="shared" si="1483"/>
        <v>252</v>
      </c>
      <c r="E15566" s="480">
        <f t="shared" si="1480"/>
        <v>60</v>
      </c>
      <c r="F15566" s="484">
        <v>4.7942</v>
      </c>
      <c r="G15566" s="480">
        <v>15</v>
      </c>
      <c r="H15566" s="482">
        <v>0.38390299999999999</v>
      </c>
      <c r="I15566" s="483">
        <v>12.5</v>
      </c>
      <c r="J15566" s="484">
        <v>0.30809999999999998</v>
      </c>
      <c r="K15566" s="469">
        <f t="shared" si="1484"/>
        <v>12.488050366889553</v>
      </c>
      <c r="L15566" s="469">
        <f t="shared" si="1485"/>
        <v>-1.1949633110447166E-2</v>
      </c>
    </row>
    <row r="15567" spans="1:12">
      <c r="A15567" s="98" t="str">
        <f t="shared" si="1478"/>
        <v>D800-120</v>
      </c>
      <c r="B15567" s="98">
        <f t="shared" si="1481"/>
        <v>21</v>
      </c>
      <c r="C15567" s="98">
        <f t="shared" si="1482"/>
        <v>0</v>
      </c>
      <c r="D15567" s="98">
        <f t="shared" si="1483"/>
        <v>252</v>
      </c>
      <c r="E15567" s="98">
        <f t="shared" si="1480"/>
        <v>61</v>
      </c>
      <c r="F15567" s="397">
        <f>F15566+(E15567-E15566)*(F15569-F15566)/(E15569-E15566)</f>
        <v>4.8045333333333335</v>
      </c>
      <c r="G15567" s="98">
        <v>15</v>
      </c>
      <c r="H15567" s="491">
        <f>H15566+(E15567-E15566)*(H15569-H15566)/(E15569-E15566)</f>
        <v>0.38349366666666668</v>
      </c>
      <c r="I15567" s="492">
        <f>I15566+(E15567-E15566)*(I15569-I15566)/(E15569-E15566)</f>
        <v>12.533333333333333</v>
      </c>
      <c r="J15567" s="397">
        <f>J15566+(E15567-E15566)*(J15569-J15566)/(E15569-E15566)</f>
        <v>0.30640000000000001</v>
      </c>
      <c r="K15567" s="469">
        <f t="shared" si="1484"/>
        <v>12.528325109236919</v>
      </c>
      <c r="L15567" s="469">
        <f t="shared" si="1485"/>
        <v>-5.0082240964144376E-3</v>
      </c>
    </row>
    <row r="15568" spans="1:12">
      <c r="A15568" s="98" t="str">
        <f t="shared" si="1478"/>
        <v>D800-120</v>
      </c>
      <c r="B15568" s="98">
        <f t="shared" si="1481"/>
        <v>21</v>
      </c>
      <c r="C15568" s="98">
        <f t="shared" si="1482"/>
        <v>0</v>
      </c>
      <c r="D15568" s="98">
        <f t="shared" si="1483"/>
        <v>252</v>
      </c>
      <c r="E15568" s="98">
        <f t="shared" si="1480"/>
        <v>62</v>
      </c>
      <c r="F15568" s="397">
        <f>F15566+(E15568-E15566)*(F15569-F15566)/(E15569-E15566)</f>
        <v>4.8148666666666662</v>
      </c>
      <c r="G15568" s="98">
        <v>15</v>
      </c>
      <c r="H15568" s="491">
        <f>H15566+(E15568-E15566)*(H15569-H15566)/(E15569-E15566)</f>
        <v>0.3830843333333333</v>
      </c>
      <c r="I15568" s="492">
        <f>I15566+(E15568-E15566)*(I15569-I15566)/(E15569-E15566)</f>
        <v>12.566666666666666</v>
      </c>
      <c r="J15568" s="397">
        <f>J15566+(E15568-E15566)*(J15569-J15566)/(E15569-E15566)</f>
        <v>0.30469999999999997</v>
      </c>
      <c r="K15568" s="469">
        <f t="shared" si="1484"/>
        <v>12.568685920332598</v>
      </c>
      <c r="L15568" s="469">
        <f t="shared" si="1485"/>
        <v>2.0192536659315863E-3</v>
      </c>
    </row>
    <row r="15569" spans="1:12">
      <c r="A15569" s="480" t="str">
        <f t="shared" si="1478"/>
        <v>D800-120</v>
      </c>
      <c r="B15569" s="480">
        <f t="shared" si="1481"/>
        <v>21</v>
      </c>
      <c r="C15569" s="480">
        <f t="shared" si="1482"/>
        <v>0</v>
      </c>
      <c r="D15569" s="480">
        <f t="shared" si="1483"/>
        <v>252</v>
      </c>
      <c r="E15569" s="480">
        <f t="shared" si="1480"/>
        <v>63</v>
      </c>
      <c r="F15569" s="484">
        <v>4.8251999999999997</v>
      </c>
      <c r="G15569" s="480">
        <v>15</v>
      </c>
      <c r="H15569" s="482">
        <v>0.38267499999999999</v>
      </c>
      <c r="I15569" s="483">
        <v>12.6</v>
      </c>
      <c r="J15569" s="484">
        <v>0.30299999999999999</v>
      </c>
      <c r="K15569" s="469">
        <f t="shared" si="1484"/>
        <v>12.609133076370288</v>
      </c>
      <c r="L15569" s="469">
        <f t="shared" si="1485"/>
        <v>9.1330763702881512E-3</v>
      </c>
    </row>
    <row r="15570" spans="1:12">
      <c r="A15570" s="98" t="str">
        <f t="shared" si="1478"/>
        <v>D800-120</v>
      </c>
      <c r="B15570" s="98">
        <f t="shared" si="1481"/>
        <v>21</v>
      </c>
      <c r="C15570" s="98">
        <f t="shared" si="1482"/>
        <v>0</v>
      </c>
      <c r="D15570" s="98">
        <f t="shared" si="1483"/>
        <v>252</v>
      </c>
      <c r="E15570" s="98">
        <f t="shared" si="1480"/>
        <v>64</v>
      </c>
      <c r="F15570" s="397">
        <f>F15569+(E15570-E15569)*(F15572-F15569)/(E15572-E15569)</f>
        <v>4.8354666666666661</v>
      </c>
      <c r="G15570" s="98">
        <v>15</v>
      </c>
      <c r="H15570" s="491">
        <f>H15569+(E15570-E15569)*(H15572-H15569)/(E15572-E15569)</f>
        <v>0.38226533333333335</v>
      </c>
      <c r="I15570" s="492">
        <f>I15569+(E15570-E15569)*(I15572-I15569)/(E15572-E15569)</f>
        <v>12.633333333333333</v>
      </c>
      <c r="J15570" s="397">
        <f>J15569+(E15570-E15569)*(J15572-J15569)/(E15572-E15569)</f>
        <v>0.30133333333333334</v>
      </c>
      <c r="K15570" s="469">
        <f t="shared" si="1484"/>
        <v>12.649503486234691</v>
      </c>
      <c r="L15570" s="469">
        <f t="shared" si="1485"/>
        <v>1.6170152901358037E-2</v>
      </c>
    </row>
    <row r="15571" spans="1:12">
      <c r="A15571" s="98" t="str">
        <f t="shared" si="1478"/>
        <v>D800-120</v>
      </c>
      <c r="B15571" s="98">
        <f t="shared" si="1481"/>
        <v>21</v>
      </c>
      <c r="C15571" s="98">
        <f t="shared" si="1482"/>
        <v>0</v>
      </c>
      <c r="D15571" s="98">
        <f t="shared" si="1483"/>
        <v>252</v>
      </c>
      <c r="E15571" s="98">
        <f t="shared" si="1480"/>
        <v>65</v>
      </c>
      <c r="F15571" s="397">
        <f>F15569+(E15571-E15569)*(F15572-F15569)/(E15572-E15569)</f>
        <v>4.8457333333333334</v>
      </c>
      <c r="G15571" s="98">
        <v>15</v>
      </c>
      <c r="H15571" s="491">
        <f>H15569+(E15571-E15569)*(H15572-H15569)/(E15572-E15569)</f>
        <v>0.38185566666666665</v>
      </c>
      <c r="I15571" s="492">
        <f>I15569+(E15571-E15569)*(I15572-I15569)/(E15572-E15569)</f>
        <v>12.666666666666666</v>
      </c>
      <c r="J15571" s="397">
        <f>J15569+(E15571-E15569)*(J15572-J15569)/(E15572-E15569)</f>
        <v>0.29966666666666664</v>
      </c>
      <c r="K15571" s="469">
        <f t="shared" si="1484"/>
        <v>12.689960517368256</v>
      </c>
      <c r="L15571" s="469">
        <f t="shared" si="1485"/>
        <v>2.3293850701589847E-2</v>
      </c>
    </row>
    <row r="15572" spans="1:12">
      <c r="A15572" s="480" t="str">
        <f t="shared" si="1478"/>
        <v>D800-120</v>
      </c>
      <c r="B15572" s="480">
        <f t="shared" si="1481"/>
        <v>21</v>
      </c>
      <c r="C15572" s="480">
        <f t="shared" si="1482"/>
        <v>0</v>
      </c>
      <c r="D15572" s="480">
        <f t="shared" si="1483"/>
        <v>252</v>
      </c>
      <c r="E15572" s="480">
        <f t="shared" si="1480"/>
        <v>66</v>
      </c>
      <c r="F15572" s="484">
        <v>4.8559999999999999</v>
      </c>
      <c r="G15572" s="480">
        <v>15</v>
      </c>
      <c r="H15572" s="482">
        <v>0.38144600000000001</v>
      </c>
      <c r="I15572" s="483">
        <v>12.7</v>
      </c>
      <c r="J15572" s="484">
        <v>0.29799999999999999</v>
      </c>
      <c r="K15572" s="469">
        <f t="shared" si="1484"/>
        <v>12.730504448860389</v>
      </c>
      <c r="L15572" s="469">
        <f t="shared" si="1485"/>
        <v>3.0504448860389388E-2</v>
      </c>
    </row>
    <row r="15573" spans="1:12">
      <c r="A15573" s="98" t="str">
        <f t="shared" si="1478"/>
        <v>D800-120</v>
      </c>
      <c r="B15573" s="98">
        <f t="shared" si="1481"/>
        <v>21</v>
      </c>
      <c r="C15573" s="98">
        <f t="shared" si="1482"/>
        <v>0</v>
      </c>
      <c r="D15573" s="98">
        <f t="shared" si="1483"/>
        <v>252</v>
      </c>
      <c r="E15573" s="98">
        <f t="shared" si="1480"/>
        <v>67</v>
      </c>
      <c r="F15573" s="397">
        <f>F15572+(E15573-E15572)*(F15575-F15572)/(E15575-E15572)</f>
        <v>4.8662000000000001</v>
      </c>
      <c r="G15573" s="98">
        <v>15</v>
      </c>
      <c r="H15573" s="491">
        <f>H15572+(E15573-E15572)*(H15575-H15572)/(E15575-E15572)</f>
        <v>0.38103666666666669</v>
      </c>
      <c r="I15573" s="492">
        <f>I15572+(E15573-E15572)*(I15575-I15572)/(E15575-E15572)</f>
        <v>12.766666666666666</v>
      </c>
      <c r="J15573" s="397">
        <f>J15572+(E15573-E15572)*(J15575-J15572)/(E15575-E15572)</f>
        <v>0.29630000000000001</v>
      </c>
      <c r="K15573" s="469">
        <f t="shared" si="1484"/>
        <v>12.770949427439179</v>
      </c>
      <c r="L15573" s="469">
        <f t="shared" si="1485"/>
        <v>4.2827607725133277E-3</v>
      </c>
    </row>
    <row r="15574" spans="1:12">
      <c r="A15574" s="98" t="str">
        <f t="shared" si="1478"/>
        <v>D800-120</v>
      </c>
      <c r="B15574" s="98">
        <f t="shared" si="1481"/>
        <v>21</v>
      </c>
      <c r="C15574" s="98">
        <f t="shared" si="1482"/>
        <v>0</v>
      </c>
      <c r="D15574" s="98">
        <f t="shared" si="1483"/>
        <v>252</v>
      </c>
      <c r="E15574" s="98">
        <f t="shared" si="1480"/>
        <v>68</v>
      </c>
      <c r="F15574" s="397">
        <f>F15572+(E15574-E15572)*(F15575-F15572)/(E15575-E15572)</f>
        <v>4.8763999999999994</v>
      </c>
      <c r="G15574" s="98">
        <v>15</v>
      </c>
      <c r="H15574" s="491">
        <f>H15572+(E15574-E15572)*(H15575-H15572)/(E15575-E15572)</f>
        <v>0.38062733333333332</v>
      </c>
      <c r="I15574" s="492">
        <f>I15572+(E15574-E15572)*(I15575-I15572)/(E15575-E15572)</f>
        <v>12.833333333333334</v>
      </c>
      <c r="J15574" s="397">
        <f>J15572+(E15574-E15572)*(J15575-J15572)/(E15575-E15572)</f>
        <v>0.29459999999999997</v>
      </c>
      <c r="K15574" s="469">
        <f t="shared" si="1484"/>
        <v>12.811481396501565</v>
      </c>
      <c r="L15574" s="469">
        <f t="shared" si="1485"/>
        <v>-2.1851936831769336E-2</v>
      </c>
    </row>
    <row r="15575" spans="1:12">
      <c r="A15575" s="480" t="str">
        <f t="shared" si="1478"/>
        <v>D800-120</v>
      </c>
      <c r="B15575" s="480">
        <f t="shared" si="1481"/>
        <v>21</v>
      </c>
      <c r="C15575" s="480">
        <f t="shared" si="1482"/>
        <v>0</v>
      </c>
      <c r="D15575" s="480">
        <f t="shared" si="1483"/>
        <v>252</v>
      </c>
      <c r="E15575" s="480">
        <f t="shared" si="1480"/>
        <v>69</v>
      </c>
      <c r="F15575" s="484">
        <v>4.8865999999999996</v>
      </c>
      <c r="G15575" s="480">
        <v>15</v>
      </c>
      <c r="H15575" s="482">
        <v>0.380218</v>
      </c>
      <c r="I15575" s="483">
        <v>12.9</v>
      </c>
      <c r="J15575" s="484">
        <v>0.29289999999999999</v>
      </c>
      <c r="K15575" s="469">
        <f t="shared" si="1484"/>
        <v>12.852100637002982</v>
      </c>
      <c r="L15575" s="469">
        <f t="shared" si="1485"/>
        <v>-4.7899362997018358E-2</v>
      </c>
    </row>
    <row r="15576" spans="1:12">
      <c r="A15576" s="98" t="str">
        <f t="shared" si="1478"/>
        <v>D800-120</v>
      </c>
      <c r="B15576" s="98">
        <f t="shared" si="1481"/>
        <v>21</v>
      </c>
      <c r="C15576" s="98">
        <f t="shared" si="1482"/>
        <v>0</v>
      </c>
      <c r="D15576" s="98">
        <f t="shared" si="1483"/>
        <v>252</v>
      </c>
      <c r="E15576" s="98">
        <f t="shared" si="1480"/>
        <v>70</v>
      </c>
      <c r="F15576" s="397">
        <f>F15575+(E15576-E15575)*(F15578-F15575)/(E15578-E15575)</f>
        <v>4.8967666666666663</v>
      </c>
      <c r="G15576" s="98">
        <v>15</v>
      </c>
      <c r="H15576" s="491">
        <f>H15575+(E15576-E15575)*(H15578-H15575)/(E15578-E15575)</f>
        <v>0.37980833333333336</v>
      </c>
      <c r="I15576" s="492">
        <f>I15575+(E15576-E15575)*(I15578-I15575)/(E15578-E15575)</f>
        <v>12.933333333333334</v>
      </c>
      <c r="J15576" s="397">
        <f>J15575+(E15576-E15575)*(J15578-J15575)/(E15578-E15575)</f>
        <v>0.29123333333333334</v>
      </c>
      <c r="K15576" s="469">
        <f t="shared" si="1484"/>
        <v>12.892730982732516</v>
      </c>
      <c r="L15576" s="469">
        <f t="shared" si="1485"/>
        <v>-4.0602350600817516E-2</v>
      </c>
    </row>
    <row r="15577" spans="1:12">
      <c r="A15577" s="98" t="str">
        <f t="shared" si="1478"/>
        <v>D800-120</v>
      </c>
      <c r="B15577" s="98">
        <f t="shared" si="1481"/>
        <v>21</v>
      </c>
      <c r="C15577" s="98">
        <f t="shared" si="1482"/>
        <v>0</v>
      </c>
      <c r="D15577" s="98">
        <f t="shared" si="1483"/>
        <v>252</v>
      </c>
      <c r="E15577" s="98">
        <f t="shared" si="1480"/>
        <v>71</v>
      </c>
      <c r="F15577" s="397">
        <f>F15575+(E15577-E15575)*(F15578-F15575)/(E15578-E15575)</f>
        <v>4.9069333333333329</v>
      </c>
      <c r="G15577" s="98">
        <v>15</v>
      </c>
      <c r="H15577" s="491">
        <f>H15575+(E15577-E15575)*(H15578-H15575)/(E15578-E15575)</f>
        <v>0.37939866666666666</v>
      </c>
      <c r="I15577" s="492">
        <f>I15575+(E15577-E15575)*(I15578-I15575)/(E15578-E15575)</f>
        <v>12.966666666666667</v>
      </c>
      <c r="J15577" s="397">
        <f>J15575+(E15577-E15575)*(J15578-J15575)/(E15578-E15575)</f>
        <v>0.28956666666666664</v>
      </c>
      <c r="K15577" s="469">
        <f t="shared" si="1484"/>
        <v>12.933449072040316</v>
      </c>
      <c r="L15577" s="469">
        <f t="shared" si="1485"/>
        <v>-3.3217594626350433E-2</v>
      </c>
    </row>
    <row r="15578" spans="1:12">
      <c r="A15578" s="480" t="str">
        <f t="shared" si="1478"/>
        <v>D800-120</v>
      </c>
      <c r="B15578" s="480">
        <f t="shared" si="1481"/>
        <v>21</v>
      </c>
      <c r="C15578" s="480">
        <f t="shared" si="1482"/>
        <v>0</v>
      </c>
      <c r="D15578" s="480">
        <f t="shared" si="1483"/>
        <v>252</v>
      </c>
      <c r="E15578" s="480">
        <f t="shared" si="1480"/>
        <v>72</v>
      </c>
      <c r="F15578" s="484">
        <v>4.9170999999999996</v>
      </c>
      <c r="G15578" s="480">
        <v>15</v>
      </c>
      <c r="H15578" s="482">
        <v>0.37898900000000002</v>
      </c>
      <c r="I15578" s="483">
        <v>13</v>
      </c>
      <c r="J15578" s="484">
        <v>0.28789999999999999</v>
      </c>
      <c r="K15578" s="469">
        <f t="shared" si="1484"/>
        <v>12.9742551894646</v>
      </c>
      <c r="L15578" s="469">
        <f t="shared" si="1485"/>
        <v>-2.574481053540012E-2</v>
      </c>
    </row>
    <row r="15579" spans="1:12">
      <c r="A15579" s="98" t="str">
        <f t="shared" si="1478"/>
        <v>D800-120</v>
      </c>
      <c r="B15579" s="98">
        <f t="shared" si="1481"/>
        <v>21</v>
      </c>
      <c r="C15579" s="98">
        <f t="shared" si="1482"/>
        <v>0</v>
      </c>
      <c r="D15579" s="98">
        <f t="shared" si="1483"/>
        <v>252</v>
      </c>
      <c r="E15579" s="98">
        <f t="shared" si="1480"/>
        <v>73</v>
      </c>
      <c r="F15579" s="397">
        <f>F15578+(E15579-E15578)*(F15581-F15578)/(E15581-E15578)</f>
        <v>4.9271666666666665</v>
      </c>
      <c r="G15579" s="98">
        <v>15</v>
      </c>
      <c r="H15579" s="491">
        <f>H15578+(E15579-E15578)*(H15581-H15578)/(E15581-E15578)</f>
        <v>0.37857933333333332</v>
      </c>
      <c r="I15579" s="492">
        <f>I15578+(E15579-E15578)*(I15581-I15578)/(E15581-E15578)</f>
        <v>13.033333333333333</v>
      </c>
      <c r="J15579" s="397">
        <f>J15578+(E15579-E15578)*(J15581-J15578)/(E15581-E15578)</f>
        <v>0.28620000000000001</v>
      </c>
      <c r="K15579" s="469">
        <f t="shared" si="1484"/>
        <v>13.014885475347308</v>
      </c>
      <c r="L15579" s="469">
        <f t="shared" si="1485"/>
        <v>-1.844785798602544E-2</v>
      </c>
    </row>
    <row r="15580" spans="1:12">
      <c r="A15580" s="98" t="str">
        <f t="shared" si="1478"/>
        <v>D800-120</v>
      </c>
      <c r="B15580" s="98">
        <f t="shared" si="1481"/>
        <v>21</v>
      </c>
      <c r="C15580" s="98">
        <f t="shared" si="1482"/>
        <v>0</v>
      </c>
      <c r="D15580" s="98">
        <f t="shared" si="1483"/>
        <v>252</v>
      </c>
      <c r="E15580" s="98">
        <f t="shared" si="1480"/>
        <v>74</v>
      </c>
      <c r="F15580" s="397">
        <f>F15578+(E15580-E15578)*(F15581-F15578)/(E15581-E15578)</f>
        <v>4.9372333333333334</v>
      </c>
      <c r="G15580" s="98">
        <v>15</v>
      </c>
      <c r="H15580" s="491">
        <f>H15578+(E15580-E15578)*(H15581-H15578)/(E15581-E15578)</f>
        <v>0.37816966666666668</v>
      </c>
      <c r="I15580" s="492">
        <f>I15578+(E15580-E15578)*(I15581-I15578)/(E15581-E15578)</f>
        <v>13.066666666666666</v>
      </c>
      <c r="J15580" s="397">
        <f>J15578+(E15580-E15578)*(J15581-J15578)/(E15581-E15578)</f>
        <v>0.28449999999999998</v>
      </c>
      <c r="K15580" s="469">
        <f t="shared" si="1484"/>
        <v>13.055603789833311</v>
      </c>
      <c r="L15580" s="469">
        <f t="shared" si="1485"/>
        <v>-1.1062876833355162E-2</v>
      </c>
    </row>
    <row r="15581" spans="1:12">
      <c r="A15581" s="480" t="str">
        <f t="shared" si="1478"/>
        <v>D800-120</v>
      </c>
      <c r="B15581" s="480">
        <f t="shared" si="1481"/>
        <v>21</v>
      </c>
      <c r="C15581" s="480">
        <f t="shared" si="1482"/>
        <v>0</v>
      </c>
      <c r="D15581" s="480">
        <f t="shared" si="1483"/>
        <v>252</v>
      </c>
      <c r="E15581" s="480">
        <f t="shared" si="1480"/>
        <v>75</v>
      </c>
      <c r="F15581" s="484">
        <v>4.9473000000000003</v>
      </c>
      <c r="G15581" s="480">
        <v>15</v>
      </c>
      <c r="H15581" s="482">
        <v>0.37775999999999998</v>
      </c>
      <c r="I15581" s="483">
        <v>13.1</v>
      </c>
      <c r="J15581" s="484">
        <v>0.2828</v>
      </c>
      <c r="K15581" s="469">
        <f t="shared" si="1484"/>
        <v>13.096410419313852</v>
      </c>
      <c r="L15581" s="469">
        <f t="shared" si="1485"/>
        <v>-3.5895806861478974E-3</v>
      </c>
    </row>
    <row r="15582" spans="1:12">
      <c r="A15582" s="98" t="str">
        <f t="shared" si="1478"/>
        <v>D800-120</v>
      </c>
      <c r="B15582" s="98">
        <f t="shared" si="1481"/>
        <v>21</v>
      </c>
      <c r="C15582" s="98">
        <f t="shared" si="1482"/>
        <v>0</v>
      </c>
      <c r="D15582" s="98">
        <f t="shared" si="1483"/>
        <v>252</v>
      </c>
      <c r="E15582" s="98">
        <f t="shared" si="1480"/>
        <v>76</v>
      </c>
      <c r="F15582" s="397">
        <f>F15581+(E15582-E15581)*(F15584-F15581)/(E15584-E15581)</f>
        <v>4.9573333333333336</v>
      </c>
      <c r="G15582" s="98">
        <v>15</v>
      </c>
      <c r="H15582" s="491">
        <f>H15581+(E15582-E15581)*(H15584-H15581)/(E15584-E15581)</f>
        <v>0.37734999999999996</v>
      </c>
      <c r="I15582" s="492">
        <f>I15581+(E15582-E15581)*(I15584-I15581)/(E15584-E15581)</f>
        <v>13.133333333333333</v>
      </c>
      <c r="J15582" s="397">
        <f>J15581+(E15582-E15581)*(J15584-J15581)/(E15584-E15581)</f>
        <v>0.28113333333333335</v>
      </c>
      <c r="K15582" s="469">
        <f t="shared" si="1484"/>
        <v>13.137228920984057</v>
      </c>
      <c r="L15582" s="469">
        <f t="shared" si="1485"/>
        <v>3.895587650724508E-3</v>
      </c>
    </row>
    <row r="15583" spans="1:12">
      <c r="A15583" s="98" t="str">
        <f t="shared" ref="A15583:A15626" si="1486">A15582</f>
        <v>D800-120</v>
      </c>
      <c r="B15583" s="98">
        <f t="shared" si="1481"/>
        <v>21</v>
      </c>
      <c r="C15583" s="98">
        <f t="shared" si="1482"/>
        <v>0</v>
      </c>
      <c r="D15583" s="98">
        <f t="shared" ref="D15583:D15614" si="1487">D15582</f>
        <v>252</v>
      </c>
      <c r="E15583" s="98">
        <f t="shared" ref="E15583:E15626" si="1488">E15582+1</f>
        <v>77</v>
      </c>
      <c r="F15583" s="397">
        <f>F15581+(E15583-E15581)*(F15584-F15581)/(E15584-E15581)</f>
        <v>4.9673666666666669</v>
      </c>
      <c r="G15583" s="98">
        <v>15</v>
      </c>
      <c r="H15583" s="491">
        <f>H15581+(E15583-E15581)*(H15584-H15581)/(E15584-E15581)</f>
        <v>0.37694</v>
      </c>
      <c r="I15583" s="492">
        <f>I15581+(E15583-E15581)*(I15584-I15581)/(E15584-E15581)</f>
        <v>13.166666666666666</v>
      </c>
      <c r="J15583" s="397">
        <f>J15581+(E15583-E15581)*(J15584-J15581)/(E15584-E15581)</f>
        <v>0.27946666666666664</v>
      </c>
      <c r="K15583" s="469">
        <f t="shared" si="1484"/>
        <v>13.178136219734354</v>
      </c>
      <c r="L15583" s="469">
        <f t="shared" si="1485"/>
        <v>1.1469553067687599E-2</v>
      </c>
    </row>
    <row r="15584" spans="1:12">
      <c r="A15584" s="480" t="str">
        <f t="shared" si="1486"/>
        <v>D800-120</v>
      </c>
      <c r="B15584" s="480">
        <f t="shared" si="1481"/>
        <v>21</v>
      </c>
      <c r="C15584" s="480">
        <f t="shared" si="1482"/>
        <v>0</v>
      </c>
      <c r="D15584" s="480">
        <f t="shared" si="1487"/>
        <v>252</v>
      </c>
      <c r="E15584" s="480">
        <f t="shared" si="1488"/>
        <v>78</v>
      </c>
      <c r="F15584" s="484">
        <v>4.9774000000000003</v>
      </c>
      <c r="G15584" s="480">
        <v>15</v>
      </c>
      <c r="H15584" s="482">
        <v>0.37652999999999998</v>
      </c>
      <c r="I15584" s="483">
        <v>13.2</v>
      </c>
      <c r="J15584" s="484">
        <v>0.27779999999999999</v>
      </c>
      <c r="K15584" s="469">
        <f t="shared" si="1484"/>
        <v>13.219132605635675</v>
      </c>
      <c r="L15584" s="469">
        <f t="shared" si="1485"/>
        <v>1.9132605635675759E-2</v>
      </c>
    </row>
    <row r="15585" spans="1:12">
      <c r="A15585" s="98" t="str">
        <f t="shared" si="1486"/>
        <v>D800-120</v>
      </c>
      <c r="B15585" s="98">
        <f t="shared" si="1481"/>
        <v>21</v>
      </c>
      <c r="C15585" s="98">
        <f t="shared" si="1482"/>
        <v>0</v>
      </c>
      <c r="D15585" s="98">
        <f t="shared" si="1487"/>
        <v>252</v>
      </c>
      <c r="E15585" s="98">
        <f t="shared" si="1488"/>
        <v>79</v>
      </c>
      <c r="F15585" s="397">
        <f>F15584+(E15585-E15584)*(F15587-F15584)/(E15587-E15584)</f>
        <v>4.9873666666666665</v>
      </c>
      <c r="G15585" s="98">
        <v>15</v>
      </c>
      <c r="H15585" s="491">
        <f>H15584+(E15585-E15584)*(H15587-H15584)/(E15587-E15584)</f>
        <v>0.37611933333333331</v>
      </c>
      <c r="I15585" s="492">
        <f>I15584+(E15585-E15584)*(I15587-I15584)/(E15587-E15584)</f>
        <v>13.233333333333333</v>
      </c>
      <c r="J15585" s="397">
        <f>J15584+(E15585-E15584)*(J15587-J15584)/(E15587-E15584)</f>
        <v>0.27610000000000001</v>
      </c>
      <c r="K15585" s="469">
        <f t="shared" si="1484"/>
        <v>13.260064624879693</v>
      </c>
      <c r="L15585" s="469">
        <f t="shared" si="1485"/>
        <v>2.6731291546360225E-2</v>
      </c>
    </row>
    <row r="15586" spans="1:12">
      <c r="A15586" s="98" t="str">
        <f t="shared" si="1486"/>
        <v>D800-120</v>
      </c>
      <c r="B15586" s="98">
        <f t="shared" si="1481"/>
        <v>21</v>
      </c>
      <c r="C15586" s="98">
        <f t="shared" si="1482"/>
        <v>0</v>
      </c>
      <c r="D15586" s="98">
        <f t="shared" si="1487"/>
        <v>252</v>
      </c>
      <c r="E15586" s="98">
        <f t="shared" si="1488"/>
        <v>80</v>
      </c>
      <c r="F15586" s="397">
        <f>F15584+(E15586-E15584)*(F15587-F15584)/(E15587-E15584)</f>
        <v>4.9973333333333336</v>
      </c>
      <c r="G15586" s="98">
        <v>15</v>
      </c>
      <c r="H15586" s="491">
        <f>H15584+(E15586-E15584)*(H15587-H15584)/(E15587-E15584)</f>
        <v>0.37570866666666669</v>
      </c>
      <c r="I15586" s="492">
        <f>I15584+(E15586-E15584)*(I15587-I15584)/(E15587-E15584)</f>
        <v>13.266666666666667</v>
      </c>
      <c r="J15586" s="397">
        <f>J15584+(E15586-E15584)*(J15587-J15584)/(E15587-E15584)</f>
        <v>0.27439999999999998</v>
      </c>
      <c r="K15586" s="469">
        <f t="shared" si="1484"/>
        <v>13.301086125242431</v>
      </c>
      <c r="L15586" s="469">
        <f t="shared" si="1485"/>
        <v>3.4419458575763784E-2</v>
      </c>
    </row>
    <row r="15587" spans="1:12">
      <c r="A15587" s="480" t="str">
        <f t="shared" si="1486"/>
        <v>D800-120</v>
      </c>
      <c r="B15587" s="480">
        <f t="shared" si="1481"/>
        <v>21</v>
      </c>
      <c r="C15587" s="480">
        <f t="shared" si="1482"/>
        <v>0</v>
      </c>
      <c r="D15587" s="480">
        <f t="shared" si="1487"/>
        <v>252</v>
      </c>
      <c r="E15587" s="480">
        <f t="shared" si="1488"/>
        <v>81</v>
      </c>
      <c r="F15587" s="484">
        <v>5.0072999999999999</v>
      </c>
      <c r="G15587" s="480">
        <v>15</v>
      </c>
      <c r="H15587" s="482">
        <v>0.37529800000000002</v>
      </c>
      <c r="I15587" s="483">
        <v>13.3</v>
      </c>
      <c r="J15587" s="484">
        <v>0.2727</v>
      </c>
      <c r="K15587" s="469">
        <f t="shared" si="1484"/>
        <v>13.342197400465762</v>
      </c>
      <c r="L15587" s="469">
        <f t="shared" si="1485"/>
        <v>4.2197400465761703E-2</v>
      </c>
    </row>
    <row r="15588" spans="1:12">
      <c r="A15588" s="98" t="str">
        <f t="shared" si="1486"/>
        <v>D800-120</v>
      </c>
      <c r="B15588" s="98">
        <f t="shared" si="1481"/>
        <v>21</v>
      </c>
      <c r="C15588" s="98">
        <f t="shared" si="1482"/>
        <v>0</v>
      </c>
      <c r="D15588" s="98">
        <f t="shared" si="1487"/>
        <v>252</v>
      </c>
      <c r="E15588" s="98">
        <f t="shared" si="1488"/>
        <v>82</v>
      </c>
      <c r="F15588" s="397">
        <f>F15587+(E15588-E15587)*(F15590-F15587)/(E15590-E15587)</f>
        <v>5.0171999999999999</v>
      </c>
      <c r="G15588" s="98">
        <v>15</v>
      </c>
      <c r="H15588" s="491">
        <f>H15587+(E15588-E15587)*(H15590-H15587)/(E15590-E15587)</f>
        <v>0.37488700000000003</v>
      </c>
      <c r="I15588" s="492">
        <f>I15587+(E15588-E15587)*(I15590-I15587)/(E15590-E15587)</f>
        <v>13.366666666666667</v>
      </c>
      <c r="J15588" s="397">
        <f>J15587+(E15588-E15587)*(J15590-J15587)/(E15590-E15587)</f>
        <v>0.27103333333333335</v>
      </c>
      <c r="K15588" s="469">
        <f t="shared" si="1484"/>
        <v>13.383232814154663</v>
      </c>
      <c r="L15588" s="469">
        <f t="shared" si="1485"/>
        <v>1.6566147487996119E-2</v>
      </c>
    </row>
    <row r="15589" spans="1:12">
      <c r="A15589" s="98" t="str">
        <f t="shared" si="1486"/>
        <v>D800-120</v>
      </c>
      <c r="B15589" s="98">
        <f t="shared" si="1481"/>
        <v>21</v>
      </c>
      <c r="C15589" s="98">
        <f t="shared" si="1482"/>
        <v>0</v>
      </c>
      <c r="D15589" s="98">
        <f t="shared" si="1487"/>
        <v>252</v>
      </c>
      <c r="E15589" s="98">
        <f t="shared" si="1488"/>
        <v>83</v>
      </c>
      <c r="F15589" s="397">
        <f>F15587+(E15589-E15587)*(F15590-F15587)/(E15590-E15587)</f>
        <v>5.0270999999999999</v>
      </c>
      <c r="G15589" s="98">
        <v>15</v>
      </c>
      <c r="H15589" s="491">
        <f>H15587+(E15589-E15587)*(H15590-H15587)/(E15590-E15587)</f>
        <v>0.37447599999999998</v>
      </c>
      <c r="I15589" s="492">
        <f>I15587+(E15589-E15587)*(I15590-I15587)/(E15590-E15587)</f>
        <v>13.433333333333334</v>
      </c>
      <c r="J15589" s="397">
        <f>J15587+(E15589-E15587)*(J15590-J15587)/(E15590-E15587)</f>
        <v>0.26936666666666664</v>
      </c>
      <c r="K15589" s="469">
        <f t="shared" si="1484"/>
        <v>13.424358303335861</v>
      </c>
      <c r="L15589" s="469">
        <f t="shared" si="1485"/>
        <v>-8.9750299974724612E-3</v>
      </c>
    </row>
    <row r="15590" spans="1:12">
      <c r="A15590" s="480" t="str">
        <f t="shared" si="1486"/>
        <v>D800-120</v>
      </c>
      <c r="B15590" s="480">
        <f t="shared" si="1481"/>
        <v>21</v>
      </c>
      <c r="C15590" s="480">
        <f t="shared" si="1482"/>
        <v>0</v>
      </c>
      <c r="D15590" s="480">
        <f t="shared" si="1487"/>
        <v>252</v>
      </c>
      <c r="E15590" s="480">
        <f t="shared" si="1488"/>
        <v>84</v>
      </c>
      <c r="F15590" s="484">
        <v>5.0369999999999999</v>
      </c>
      <c r="G15590" s="480">
        <v>15</v>
      </c>
      <c r="H15590" s="482">
        <v>0.37406499999999998</v>
      </c>
      <c r="I15590" s="483">
        <v>13.5</v>
      </c>
      <c r="J15590" s="484">
        <v>0.26769999999999999</v>
      </c>
      <c r="K15590" s="469">
        <f t="shared" si="1484"/>
        <v>13.465574164917863</v>
      </c>
      <c r="L15590" s="469">
        <f t="shared" si="1485"/>
        <v>-3.4425835082137368E-2</v>
      </c>
    </row>
    <row r="15591" spans="1:12">
      <c r="A15591" s="98" t="str">
        <f t="shared" si="1486"/>
        <v>D800-120</v>
      </c>
      <c r="B15591" s="98">
        <f t="shared" si="1481"/>
        <v>21</v>
      </c>
      <c r="C15591" s="98">
        <f t="shared" si="1482"/>
        <v>0</v>
      </c>
      <c r="D15591" s="98">
        <f t="shared" si="1487"/>
        <v>252</v>
      </c>
      <c r="E15591" s="98">
        <f t="shared" si="1488"/>
        <v>85</v>
      </c>
      <c r="F15591" s="397">
        <f>F15590+(E15591-E15590)*(F15593-F15590)/(E15593-E15590)</f>
        <v>5.0468333333333328</v>
      </c>
      <c r="G15591" s="98">
        <v>15</v>
      </c>
      <c r="H15591" s="491">
        <f>H15590+(E15591-E15590)*(H15593-H15590)/(E15593-E15590)</f>
        <v>0.37365333333333334</v>
      </c>
      <c r="I15591" s="492">
        <f>I15590+(E15591-E15590)*(I15593-I15590)/(E15593-E15590)</f>
        <v>13.533333333333333</v>
      </c>
      <c r="J15591" s="397">
        <f>J15590+(E15591-E15590)*(J15593-J15590)/(E15593-E15590)</f>
        <v>0.26600000000000001</v>
      </c>
      <c r="K15591" s="469">
        <f t="shared" si="1484"/>
        <v>13.506726377390807</v>
      </c>
      <c r="L15591" s="469">
        <f t="shared" si="1485"/>
        <v>-2.6606955942526156E-2</v>
      </c>
    </row>
    <row r="15592" spans="1:12">
      <c r="A15592" s="98" t="str">
        <f t="shared" si="1486"/>
        <v>D800-120</v>
      </c>
      <c r="B15592" s="98">
        <f t="shared" si="1481"/>
        <v>21</v>
      </c>
      <c r="C15592" s="98">
        <f t="shared" si="1482"/>
        <v>0</v>
      </c>
      <c r="D15592" s="98">
        <f t="shared" si="1487"/>
        <v>252</v>
      </c>
      <c r="E15592" s="98">
        <f t="shared" si="1488"/>
        <v>86</v>
      </c>
      <c r="F15592" s="397">
        <f>F15590+(E15592-E15590)*(F15593-F15590)/(E15593-E15590)</f>
        <v>5.0566666666666666</v>
      </c>
      <c r="G15592" s="98">
        <v>15</v>
      </c>
      <c r="H15592" s="491">
        <f>H15590+(E15592-E15590)*(H15593-H15590)/(E15593-E15590)</f>
        <v>0.37324166666666664</v>
      </c>
      <c r="I15592" s="492">
        <f>I15590+(E15592-E15590)*(I15593-I15590)/(E15593-E15590)</f>
        <v>13.566666666666666</v>
      </c>
      <c r="J15592" s="397">
        <f>J15590+(E15592-E15590)*(J15593-J15590)/(E15593-E15590)</f>
        <v>0.26429999999999998</v>
      </c>
      <c r="K15592" s="469">
        <f t="shared" si="1484"/>
        <v>13.547969367478624</v>
      </c>
      <c r="L15592" s="469">
        <f t="shared" si="1485"/>
        <v>-1.8697299188042749E-2</v>
      </c>
    </row>
    <row r="15593" spans="1:12">
      <c r="A15593" s="480" t="str">
        <f t="shared" si="1486"/>
        <v>D800-120</v>
      </c>
      <c r="B15593" s="480">
        <f t="shared" si="1481"/>
        <v>21</v>
      </c>
      <c r="C15593" s="480">
        <f t="shared" si="1482"/>
        <v>0</v>
      </c>
      <c r="D15593" s="480">
        <f t="shared" si="1487"/>
        <v>252</v>
      </c>
      <c r="E15593" s="480">
        <f t="shared" si="1488"/>
        <v>87</v>
      </c>
      <c r="F15593" s="484">
        <v>5.0664999999999996</v>
      </c>
      <c r="G15593" s="480">
        <v>15</v>
      </c>
      <c r="H15593" s="482">
        <v>0.37282999999999999</v>
      </c>
      <c r="I15593" s="483">
        <v>13.6</v>
      </c>
      <c r="J15593" s="484">
        <v>0.2626</v>
      </c>
      <c r="K15593" s="469">
        <f t="shared" si="1484"/>
        <v>13.589303435882305</v>
      </c>
      <c r="L15593" s="469">
        <f t="shared" si="1485"/>
        <v>-1.0696564117694152E-2</v>
      </c>
    </row>
    <row r="15594" spans="1:12">
      <c r="A15594" s="98" t="str">
        <f t="shared" si="1486"/>
        <v>D800-120</v>
      </c>
      <c r="B15594" s="98">
        <f t="shared" ref="B15594:B15657" si="1489">INT(D15594/12)</f>
        <v>21</v>
      </c>
      <c r="C15594" s="98">
        <f t="shared" ref="C15594:C15657" si="1490">D15594-B15594*12</f>
        <v>0</v>
      </c>
      <c r="D15594" s="98">
        <f t="shared" si="1487"/>
        <v>252</v>
      </c>
      <c r="E15594" s="98">
        <f t="shared" si="1488"/>
        <v>88</v>
      </c>
      <c r="F15594" s="397">
        <f>F15593+(E15594-E15593)*(F15596-F15593)/(E15596-E15593)</f>
        <v>5.0762999999999998</v>
      </c>
      <c r="G15594" s="98">
        <v>15</v>
      </c>
      <c r="H15594" s="491">
        <f>H15593+(E15594-E15593)*(H15596-H15593)/(E15596-E15593)</f>
        <v>0.37241766666666665</v>
      </c>
      <c r="I15594" s="492">
        <f>I15593+(E15594-E15593)*(I15596-I15593)/(E15596-E15593)</f>
        <v>13.633333333333333</v>
      </c>
      <c r="J15594" s="397">
        <f>J15593+(E15594-E15593)*(J15596-J15593)/(E15596-E15593)</f>
        <v>0.26093333333333335</v>
      </c>
      <c r="K15594" s="469">
        <f t="shared" si="1484"/>
        <v>13.630663779824266</v>
      </c>
      <c r="L15594" s="469">
        <f t="shared" si="1485"/>
        <v>-2.6695535090670575E-3</v>
      </c>
    </row>
    <row r="15595" spans="1:12">
      <c r="A15595" s="98" t="str">
        <f t="shared" si="1486"/>
        <v>D800-120</v>
      </c>
      <c r="B15595" s="98">
        <f t="shared" si="1489"/>
        <v>21</v>
      </c>
      <c r="C15595" s="98">
        <f t="shared" si="1490"/>
        <v>0</v>
      </c>
      <c r="D15595" s="98">
        <f t="shared" si="1487"/>
        <v>252</v>
      </c>
      <c r="E15595" s="98">
        <f t="shared" si="1488"/>
        <v>89</v>
      </c>
      <c r="F15595" s="397">
        <f>F15593+(E15595-E15593)*(F15596-F15593)/(E15596-E15593)</f>
        <v>5.0861000000000001</v>
      </c>
      <c r="G15595" s="98">
        <v>15</v>
      </c>
      <c r="H15595" s="491">
        <f>H15593+(E15595-E15593)*(H15596-H15593)/(E15596-E15593)</f>
        <v>0.37200533333333335</v>
      </c>
      <c r="I15595" s="492">
        <f>I15593+(E15595-E15593)*(I15596-I15593)/(E15596-E15593)</f>
        <v>13.666666666666666</v>
      </c>
      <c r="J15595" s="397">
        <f>J15593+(E15595-E15593)*(J15596-J15593)/(E15596-E15593)</f>
        <v>0.25926666666666665</v>
      </c>
      <c r="K15595" s="469">
        <f t="shared" si="1484"/>
        <v>13.672115811959685</v>
      </c>
      <c r="L15595" s="469">
        <f t="shared" si="1485"/>
        <v>5.4491452930189865E-3</v>
      </c>
    </row>
    <row r="15596" spans="1:12">
      <c r="A15596" s="480" t="str">
        <f t="shared" si="1486"/>
        <v>D800-120</v>
      </c>
      <c r="B15596" s="480">
        <f t="shared" si="1489"/>
        <v>21</v>
      </c>
      <c r="C15596" s="480">
        <f t="shared" si="1490"/>
        <v>0</v>
      </c>
      <c r="D15596" s="480">
        <f t="shared" si="1487"/>
        <v>252</v>
      </c>
      <c r="E15596" s="480">
        <f t="shared" si="1488"/>
        <v>90</v>
      </c>
      <c r="F15596" s="484">
        <v>5.0959000000000003</v>
      </c>
      <c r="G15596" s="480">
        <v>15</v>
      </c>
      <c r="H15596" s="482">
        <v>0.37159300000000001</v>
      </c>
      <c r="I15596" s="483">
        <v>13.7</v>
      </c>
      <c r="J15596" s="484">
        <v>0.2576</v>
      </c>
      <c r="K15596" s="469">
        <f t="shared" si="1484"/>
        <v>13.713659837510395</v>
      </c>
      <c r="L15596" s="469">
        <f t="shared" si="1485"/>
        <v>1.3659837510395789E-2</v>
      </c>
    </row>
    <row r="15597" spans="1:12">
      <c r="A15597" s="98" t="str">
        <f t="shared" si="1486"/>
        <v>D800-120</v>
      </c>
      <c r="B15597" s="98">
        <f t="shared" si="1489"/>
        <v>21</v>
      </c>
      <c r="C15597" s="98">
        <f t="shared" si="1490"/>
        <v>0</v>
      </c>
      <c r="D15597" s="98">
        <f t="shared" si="1487"/>
        <v>252</v>
      </c>
      <c r="E15597" s="98">
        <f t="shared" si="1488"/>
        <v>91</v>
      </c>
      <c r="F15597" s="397">
        <f>F15596+(E15597-E15596)*(F15599-F15596)/(E15599-E15596)</f>
        <v>5.1056333333333335</v>
      </c>
      <c r="G15597" s="98">
        <v>15</v>
      </c>
      <c r="H15597" s="491">
        <f>H15596+(E15597-E15596)*(H15599-H15596)/(E15599-E15596)</f>
        <v>0.37117966666666669</v>
      </c>
      <c r="I15597" s="492">
        <f>I15596+(E15597-E15596)*(I15599-I15596)/(E15599-E15596)</f>
        <v>13.733333333333333</v>
      </c>
      <c r="J15597" s="397">
        <f>J15596+(E15597-E15596)*(J15599-J15596)/(E15599-E15596)</f>
        <v>0.25590000000000002</v>
      </c>
      <c r="K15597" s="469">
        <f t="shared" si="1484"/>
        <v>13.755153613838401</v>
      </c>
      <c r="L15597" s="469">
        <f t="shared" si="1485"/>
        <v>2.1820280505068013E-2</v>
      </c>
    </row>
    <row r="15598" spans="1:12">
      <c r="A15598" s="98" t="str">
        <f t="shared" si="1486"/>
        <v>D800-120</v>
      </c>
      <c r="B15598" s="98">
        <f t="shared" si="1489"/>
        <v>21</v>
      </c>
      <c r="C15598" s="98">
        <f t="shared" si="1490"/>
        <v>0</v>
      </c>
      <c r="D15598" s="98">
        <f t="shared" si="1487"/>
        <v>252</v>
      </c>
      <c r="E15598" s="98">
        <f t="shared" si="1488"/>
        <v>92</v>
      </c>
      <c r="F15598" s="397">
        <f>F15596+(E15598-E15596)*(F15599-F15596)/(E15599-E15596)</f>
        <v>5.1153666666666666</v>
      </c>
      <c r="G15598" s="98">
        <v>15</v>
      </c>
      <c r="H15598" s="491">
        <f>H15596+(E15598-E15596)*(H15599-H15596)/(E15599-E15596)</f>
        <v>0.37076633333333331</v>
      </c>
      <c r="I15598" s="492">
        <f>I15596+(E15598-E15596)*(I15599-I15596)/(E15599-E15596)</f>
        <v>13.766666666666667</v>
      </c>
      <c r="J15598" s="397">
        <f>J15596+(E15598-E15596)*(J15599-J15596)/(E15599-E15596)</f>
        <v>0.25419999999999998</v>
      </c>
      <c r="K15598" s="469">
        <f t="shared" si="1484"/>
        <v>13.796739905367172</v>
      </c>
      <c r="L15598" s="469">
        <f t="shared" si="1485"/>
        <v>3.007323870050449E-2</v>
      </c>
    </row>
    <row r="15599" spans="1:12">
      <c r="A15599" s="480" t="str">
        <f t="shared" si="1486"/>
        <v>D800-120</v>
      </c>
      <c r="B15599" s="480">
        <f t="shared" si="1489"/>
        <v>21</v>
      </c>
      <c r="C15599" s="480">
        <f t="shared" si="1490"/>
        <v>0</v>
      </c>
      <c r="D15599" s="480">
        <f t="shared" si="1487"/>
        <v>252</v>
      </c>
      <c r="E15599" s="480">
        <f t="shared" si="1488"/>
        <v>93</v>
      </c>
      <c r="F15599" s="484">
        <v>5.1250999999999998</v>
      </c>
      <c r="G15599" s="480">
        <v>15</v>
      </c>
      <c r="H15599" s="482">
        <v>0.37035299999999999</v>
      </c>
      <c r="I15599" s="483">
        <v>13.8</v>
      </c>
      <c r="J15599" s="484">
        <v>0.2525</v>
      </c>
      <c r="K15599" s="469">
        <f t="shared" si="1484"/>
        <v>13.838419021852125</v>
      </c>
      <c r="L15599" s="469">
        <f t="shared" si="1485"/>
        <v>3.8419021852124757E-2</v>
      </c>
    </row>
    <row r="15600" spans="1:12">
      <c r="A15600" s="98" t="str">
        <f t="shared" si="1486"/>
        <v>D800-120</v>
      </c>
      <c r="B15600" s="98">
        <f t="shared" si="1489"/>
        <v>21</v>
      </c>
      <c r="C15600" s="98">
        <f t="shared" si="1490"/>
        <v>0</v>
      </c>
      <c r="D15600" s="98">
        <f t="shared" si="1487"/>
        <v>252</v>
      </c>
      <c r="E15600" s="98">
        <f t="shared" si="1488"/>
        <v>94</v>
      </c>
      <c r="F15600" s="397">
        <f>F15599+(E15600-E15599)*(F15602-F15599)/(E15602-E15599)</f>
        <v>5.1347666666666667</v>
      </c>
      <c r="G15600" s="98">
        <v>15</v>
      </c>
      <c r="H15600" s="491">
        <f>H15599+(E15600-E15599)*(H15602-H15599)/(E15602-E15599)</f>
        <v>0.36993866666666664</v>
      </c>
      <c r="I15600" s="492">
        <f>I15599+(E15600-E15599)*(I15602-I15599)/(E15602-E15599)</f>
        <v>13.866666666666667</v>
      </c>
      <c r="J15600" s="397">
        <f>J15599+(E15600-E15599)*(J15602-J15599)/(E15602-E15599)</f>
        <v>0.25083333333333335</v>
      </c>
      <c r="K15600" s="469">
        <f t="shared" si="1484"/>
        <v>13.880048584630247</v>
      </c>
      <c r="L15600" s="469">
        <f t="shared" si="1485"/>
        <v>1.3381917963579681E-2</v>
      </c>
    </row>
    <row r="15601" spans="1:12">
      <c r="A15601" s="98" t="str">
        <f t="shared" si="1486"/>
        <v>D800-120</v>
      </c>
      <c r="B15601" s="98">
        <f t="shared" si="1489"/>
        <v>21</v>
      </c>
      <c r="C15601" s="98">
        <f t="shared" si="1490"/>
        <v>0</v>
      </c>
      <c r="D15601" s="98">
        <f t="shared" si="1487"/>
        <v>252</v>
      </c>
      <c r="E15601" s="98">
        <f t="shared" si="1488"/>
        <v>95</v>
      </c>
      <c r="F15601" s="397">
        <f>F15599+(E15601-E15599)*(F15602-F15599)/(E15602-E15599)</f>
        <v>5.1444333333333327</v>
      </c>
      <c r="G15601" s="98">
        <v>15</v>
      </c>
      <c r="H15601" s="491">
        <f>H15599+(E15601-E15599)*(H15602-H15599)/(E15602-E15599)</f>
        <v>0.36952433333333334</v>
      </c>
      <c r="I15601" s="492">
        <f>I15599+(E15601-E15599)*(I15602-I15599)/(E15602-E15599)</f>
        <v>13.933333333333334</v>
      </c>
      <c r="J15601" s="397">
        <f>J15599+(E15601-E15599)*(J15602-J15599)/(E15602-E15599)</f>
        <v>0.24916666666666668</v>
      </c>
      <c r="K15601" s="469">
        <f t="shared" si="1484"/>
        <v>13.921771502643487</v>
      </c>
      <c r="L15601" s="469">
        <f t="shared" si="1485"/>
        <v>-1.1561830689846175E-2</v>
      </c>
    </row>
    <row r="15602" spans="1:12">
      <c r="A15602" s="480" t="str">
        <f t="shared" si="1486"/>
        <v>D800-120</v>
      </c>
      <c r="B15602" s="480">
        <f t="shared" si="1489"/>
        <v>21</v>
      </c>
      <c r="C15602" s="480">
        <f t="shared" si="1490"/>
        <v>0</v>
      </c>
      <c r="D15602" s="480">
        <f t="shared" si="1487"/>
        <v>252</v>
      </c>
      <c r="E15602" s="480">
        <f t="shared" si="1488"/>
        <v>96</v>
      </c>
      <c r="F15602" s="484">
        <v>5.1540999999999997</v>
      </c>
      <c r="G15602" s="480">
        <v>15</v>
      </c>
      <c r="H15602" s="482">
        <v>0.36910999999999999</v>
      </c>
      <c r="I15602" s="483">
        <v>14</v>
      </c>
      <c r="J15602" s="484">
        <v>0.2475</v>
      </c>
      <c r="K15602" s="469">
        <f t="shared" si="1484"/>
        <v>13.963588090271193</v>
      </c>
      <c r="L15602" s="469">
        <f t="shared" si="1485"/>
        <v>-3.6411909728807146E-2</v>
      </c>
    </row>
    <row r="15603" spans="1:12">
      <c r="A15603" s="98" t="str">
        <f t="shared" si="1486"/>
        <v>D800-120</v>
      </c>
      <c r="B15603" s="98">
        <f t="shared" si="1489"/>
        <v>21</v>
      </c>
      <c r="C15603" s="98">
        <f t="shared" si="1490"/>
        <v>0</v>
      </c>
      <c r="D15603" s="98">
        <f t="shared" si="1487"/>
        <v>252</v>
      </c>
      <c r="E15603" s="98">
        <f t="shared" si="1488"/>
        <v>97</v>
      </c>
      <c r="F15603" s="397">
        <f>F15602+(E15603-E15602)*(F15605-F15602)/(E15605-E15602)</f>
        <v>5.1637333333333331</v>
      </c>
      <c r="G15603" s="98">
        <v>15</v>
      </c>
      <c r="H15603" s="491">
        <f>H15602+(E15603-E15602)*(H15605-H15602)/(E15605-E15602)</f>
        <v>0.36869499999999999</v>
      </c>
      <c r="I15603" s="492">
        <f>I15602+(E15603-E15602)*(I15605-I15602)/(E15605-E15602)</f>
        <v>14.033333333333333</v>
      </c>
      <c r="J15603" s="397">
        <f>J15602+(E15603-E15602)*(J15605-J15602)/(E15605-E15602)</f>
        <v>0.24579999999999999</v>
      </c>
      <c r="K15603" s="469">
        <f t="shared" si="1484"/>
        <v>14.005433578793673</v>
      </c>
      <c r="L15603" s="469">
        <f t="shared" si="1485"/>
        <v>-2.7899754539660648E-2</v>
      </c>
    </row>
    <row r="15604" spans="1:12">
      <c r="A15604" s="98" t="str">
        <f t="shared" si="1486"/>
        <v>D800-120</v>
      </c>
      <c r="B15604" s="98">
        <f t="shared" si="1489"/>
        <v>21</v>
      </c>
      <c r="C15604" s="98">
        <f t="shared" si="1490"/>
        <v>0</v>
      </c>
      <c r="D15604" s="98">
        <f t="shared" si="1487"/>
        <v>252</v>
      </c>
      <c r="E15604" s="98">
        <f t="shared" si="1488"/>
        <v>98</v>
      </c>
      <c r="F15604" s="397">
        <f>F15602+(E15604-E15602)*(F15605-F15602)/(E15605-E15602)</f>
        <v>5.1733666666666664</v>
      </c>
      <c r="G15604" s="98">
        <v>15</v>
      </c>
      <c r="H15604" s="491">
        <f>H15602+(E15604-E15602)*(H15605-H15602)/(E15605-E15602)</f>
        <v>0.36828</v>
      </c>
      <c r="I15604" s="492">
        <f>I15602+(E15604-E15602)*(I15605-I15602)/(E15605-E15602)</f>
        <v>14.066666666666666</v>
      </c>
      <c r="J15604" s="397">
        <f>J15602+(E15604-E15602)*(J15605-J15602)/(E15605-E15602)</f>
        <v>0.24410000000000001</v>
      </c>
      <c r="K15604" s="469">
        <f t="shared" si="1484"/>
        <v>14.047373375330364</v>
      </c>
      <c r="L15604" s="469">
        <f t="shared" si="1485"/>
        <v>-1.9293291336301976E-2</v>
      </c>
    </row>
    <row r="15605" spans="1:12">
      <c r="A15605" s="480" t="str">
        <f t="shared" si="1486"/>
        <v>D800-120</v>
      </c>
      <c r="B15605" s="480">
        <f t="shared" si="1489"/>
        <v>21</v>
      </c>
      <c r="C15605" s="480">
        <f t="shared" si="1490"/>
        <v>0</v>
      </c>
      <c r="D15605" s="480">
        <f t="shared" si="1487"/>
        <v>252</v>
      </c>
      <c r="E15605" s="480">
        <f t="shared" si="1488"/>
        <v>99</v>
      </c>
      <c r="F15605" s="484">
        <v>5.1829999999999998</v>
      </c>
      <c r="G15605" s="480">
        <v>15</v>
      </c>
      <c r="H15605" s="482">
        <v>0.367865</v>
      </c>
      <c r="I15605" s="483">
        <v>14.1</v>
      </c>
      <c r="J15605" s="484">
        <v>0.2424</v>
      </c>
      <c r="K15605" s="469">
        <f t="shared" si="1484"/>
        <v>14.089407799056719</v>
      </c>
      <c r="L15605" s="469">
        <f t="shared" si="1485"/>
        <v>-1.0592200943280616E-2</v>
      </c>
    </row>
    <row r="15606" spans="1:12">
      <c r="A15606" s="98" t="str">
        <f t="shared" si="1486"/>
        <v>D800-120</v>
      </c>
      <c r="B15606" s="98">
        <f t="shared" si="1489"/>
        <v>21</v>
      </c>
      <c r="C15606" s="98">
        <f t="shared" si="1490"/>
        <v>0</v>
      </c>
      <c r="D15606" s="98">
        <f t="shared" si="1487"/>
        <v>252</v>
      </c>
      <c r="E15606" s="98">
        <f t="shared" si="1488"/>
        <v>100</v>
      </c>
      <c r="F15606" s="397">
        <f>F15605+(E15606-E15605)*(F15608-F15605)/(E15608-E15605)</f>
        <v>5.192566666666667</v>
      </c>
      <c r="G15606" s="98">
        <v>15</v>
      </c>
      <c r="H15606" s="491">
        <f>H15605+(E15606-E15605)*(H15608-H15605)/(E15608-E15605)</f>
        <v>0.36744866666666665</v>
      </c>
      <c r="I15606" s="492">
        <f>I15605+(E15606-E15605)*(I15608-I15605)/(E15608-E15605)</f>
        <v>14.133333333333333</v>
      </c>
      <c r="J15606" s="397">
        <f>J15605+(E15606-E15605)*(J15608-J15605)/(E15608-E15605)</f>
        <v>0.24073333333333333</v>
      </c>
      <c r="K15606" s="469">
        <f t="shared" si="1484"/>
        <v>14.131407017397443</v>
      </c>
      <c r="L15606" s="469">
        <f t="shared" si="1485"/>
        <v>-1.9263159358899884E-3</v>
      </c>
    </row>
    <row r="15607" spans="1:12">
      <c r="A15607" s="98" t="str">
        <f t="shared" si="1486"/>
        <v>D800-120</v>
      </c>
      <c r="B15607" s="98">
        <f t="shared" si="1489"/>
        <v>21</v>
      </c>
      <c r="C15607" s="98">
        <f t="shared" si="1490"/>
        <v>0</v>
      </c>
      <c r="D15607" s="98">
        <f t="shared" si="1487"/>
        <v>252</v>
      </c>
      <c r="E15607" s="98">
        <f t="shared" si="1488"/>
        <v>101</v>
      </c>
      <c r="F15607" s="397">
        <f>F15605+(E15607-E15605)*(F15608-F15605)/(E15608-E15605)</f>
        <v>5.2021333333333333</v>
      </c>
      <c r="G15607" s="98">
        <v>15</v>
      </c>
      <c r="H15607" s="491">
        <f>H15605+(E15607-E15605)*(H15608-H15605)/(E15608-E15605)</f>
        <v>0.36703233333333335</v>
      </c>
      <c r="I15607" s="492">
        <f>I15605+(E15607-E15605)*(I15608-I15605)/(E15608-E15605)</f>
        <v>14.166666666666666</v>
      </c>
      <c r="J15607" s="397">
        <f>J15605+(E15607-E15605)*(J15608-J15605)/(E15608-E15605)</f>
        <v>0.23906666666666668</v>
      </c>
      <c r="K15607" s="469">
        <f t="shared" si="1484"/>
        <v>14.173501517123377</v>
      </c>
      <c r="L15607" s="469">
        <f t="shared" si="1485"/>
        <v>6.8348504567108392E-3</v>
      </c>
    </row>
    <row r="15608" spans="1:12">
      <c r="A15608" s="480" t="str">
        <f t="shared" si="1486"/>
        <v>D800-120</v>
      </c>
      <c r="B15608" s="480">
        <f t="shared" si="1489"/>
        <v>21</v>
      </c>
      <c r="C15608" s="480">
        <f t="shared" si="1490"/>
        <v>0</v>
      </c>
      <c r="D15608" s="480">
        <f t="shared" si="1487"/>
        <v>252</v>
      </c>
      <c r="E15608" s="480">
        <f t="shared" si="1488"/>
        <v>102</v>
      </c>
      <c r="F15608" s="484">
        <v>5.2117000000000004</v>
      </c>
      <c r="G15608" s="480">
        <v>15</v>
      </c>
      <c r="H15608" s="482">
        <v>0.366616</v>
      </c>
      <c r="I15608" s="483">
        <v>14.2</v>
      </c>
      <c r="J15608" s="484">
        <v>0.2374</v>
      </c>
      <c r="K15608" s="469">
        <f t="shared" si="1484"/>
        <v>14.21569162284243</v>
      </c>
      <c r="L15608" s="469">
        <f t="shared" si="1485"/>
        <v>1.5691622842430419E-2</v>
      </c>
    </row>
    <row r="15609" spans="1:12">
      <c r="A15609" s="98" t="str">
        <f t="shared" si="1486"/>
        <v>D800-120</v>
      </c>
      <c r="B15609" s="98">
        <f t="shared" si="1489"/>
        <v>21</v>
      </c>
      <c r="C15609" s="98">
        <f t="shared" si="1490"/>
        <v>0</v>
      </c>
      <c r="D15609" s="98">
        <f t="shared" si="1487"/>
        <v>252</v>
      </c>
      <c r="E15609" s="98">
        <f t="shared" si="1488"/>
        <v>103</v>
      </c>
      <c r="F15609" s="397">
        <f>F15608+(E15609-E15608)*(F15611-F15608)/(E15611-E15608)</f>
        <v>5.2212000000000005</v>
      </c>
      <c r="G15609" s="98">
        <v>15</v>
      </c>
      <c r="H15609" s="491">
        <f>H15608+(E15609-E15608)*(H15611-H15608)/(E15611-E15608)</f>
        <v>0.36619866666666667</v>
      </c>
      <c r="I15609" s="492">
        <f>I15608+(E15609-E15608)*(I15611-I15608)/(E15611-E15608)</f>
        <v>14.233333333333333</v>
      </c>
      <c r="J15609" s="397">
        <f>J15608+(E15609-E15608)*(J15611-J15608)/(E15611-E15608)</f>
        <v>0.23569999999999999</v>
      </c>
      <c r="K15609" s="469">
        <f t="shared" si="1484"/>
        <v>14.257834545183126</v>
      </c>
      <c r="L15609" s="469">
        <f t="shared" si="1485"/>
        <v>2.4501211849793592E-2</v>
      </c>
    </row>
    <row r="15610" spans="1:12">
      <c r="A15610" s="98" t="str">
        <f t="shared" si="1486"/>
        <v>D800-120</v>
      </c>
      <c r="B15610" s="98">
        <f t="shared" si="1489"/>
        <v>21</v>
      </c>
      <c r="C15610" s="98">
        <f t="shared" si="1490"/>
        <v>0</v>
      </c>
      <c r="D15610" s="98">
        <f t="shared" si="1487"/>
        <v>252</v>
      </c>
      <c r="E15610" s="98">
        <f t="shared" si="1488"/>
        <v>104</v>
      </c>
      <c r="F15610" s="397">
        <f>F15608+(E15610-E15608)*(F15611-F15608)/(E15611-E15608)</f>
        <v>5.2306999999999997</v>
      </c>
      <c r="G15610" s="98">
        <v>15</v>
      </c>
      <c r="H15610" s="491">
        <f>H15608+(E15610-E15608)*(H15611-H15608)/(E15611-E15608)</f>
        <v>0.36578133333333335</v>
      </c>
      <c r="I15610" s="492">
        <f>I15608+(E15610-E15608)*(I15611-I15608)/(E15611-E15608)</f>
        <v>14.266666666666667</v>
      </c>
      <c r="J15610" s="397">
        <f>J15608+(E15610-E15608)*(J15611-J15608)/(E15611-E15608)</f>
        <v>0.23400000000000001</v>
      </c>
      <c r="K15610" s="469">
        <f t="shared" si="1484"/>
        <v>14.300073632334071</v>
      </c>
      <c r="L15610" s="469">
        <f t="shared" si="1485"/>
        <v>3.3406965667403199E-2</v>
      </c>
    </row>
    <row r="15611" spans="1:12">
      <c r="A15611" s="480" t="str">
        <f t="shared" si="1486"/>
        <v>D800-120</v>
      </c>
      <c r="B15611" s="480">
        <f t="shared" si="1489"/>
        <v>21</v>
      </c>
      <c r="C15611" s="480">
        <f t="shared" si="1490"/>
        <v>0</v>
      </c>
      <c r="D15611" s="480">
        <f t="shared" si="1487"/>
        <v>252</v>
      </c>
      <c r="E15611" s="480">
        <f t="shared" si="1488"/>
        <v>105</v>
      </c>
      <c r="F15611" s="484">
        <v>5.2401999999999997</v>
      </c>
      <c r="G15611" s="480">
        <v>15</v>
      </c>
      <c r="H15611" s="482">
        <v>0.36536400000000002</v>
      </c>
      <c r="I15611" s="483">
        <v>14.3</v>
      </c>
      <c r="J15611" s="484">
        <v>0.23230000000000001</v>
      </c>
      <c r="K15611" s="469">
        <f t="shared" si="1484"/>
        <v>14.342409213825116</v>
      </c>
      <c r="L15611" s="469">
        <f t="shared" si="1485"/>
        <v>4.2409213825115089E-2</v>
      </c>
    </row>
    <row r="15612" spans="1:12">
      <c r="A15612" s="98" t="str">
        <f t="shared" si="1486"/>
        <v>D800-120</v>
      </c>
      <c r="B15612" s="98">
        <f t="shared" si="1489"/>
        <v>21</v>
      </c>
      <c r="C15612" s="98">
        <f t="shared" si="1490"/>
        <v>0</v>
      </c>
      <c r="D15612" s="98">
        <f t="shared" si="1487"/>
        <v>252</v>
      </c>
      <c r="E15612" s="98">
        <f t="shared" si="1488"/>
        <v>106</v>
      </c>
      <c r="F15612" s="397">
        <f>F15611+(E15612-E15611)*(F15614-F15611)/(E15614-E15611)</f>
        <v>5.2496666666666663</v>
      </c>
      <c r="G15612" s="98">
        <v>15</v>
      </c>
      <c r="H15612" s="491">
        <f>H15611+(E15612-E15611)*(H15614-H15611)/(E15614-E15611)</f>
        <v>0.36494500000000002</v>
      </c>
      <c r="I15612" s="492">
        <f>I15611+(E15612-E15611)*(I15614-I15611)/(E15614-E15611)</f>
        <v>14.366666666666667</v>
      </c>
      <c r="J15612" s="397">
        <f>J15611+(E15612-E15611)*(J15614-J15611)/(E15614-E15611)</f>
        <v>0.23063333333333333</v>
      </c>
      <c r="K15612" s="469">
        <f t="shared" si="1484"/>
        <v>14.384815976836691</v>
      </c>
      <c r="L15612" s="469">
        <f t="shared" si="1485"/>
        <v>1.814931017002408E-2</v>
      </c>
    </row>
    <row r="15613" spans="1:12">
      <c r="A15613" s="98" t="str">
        <f t="shared" si="1486"/>
        <v>D800-120</v>
      </c>
      <c r="B15613" s="98">
        <f t="shared" si="1489"/>
        <v>21</v>
      </c>
      <c r="C15613" s="98">
        <f t="shared" si="1490"/>
        <v>0</v>
      </c>
      <c r="D15613" s="98">
        <f t="shared" si="1487"/>
        <v>252</v>
      </c>
      <c r="E15613" s="98">
        <f t="shared" si="1488"/>
        <v>107</v>
      </c>
      <c r="F15613" s="397">
        <f>F15611+(E15613-E15611)*(F15614-F15611)/(E15614-E15611)</f>
        <v>5.2591333333333337</v>
      </c>
      <c r="G15613" s="98">
        <v>15</v>
      </c>
      <c r="H15613" s="491">
        <f>H15611+(E15613-E15611)*(H15614-H15611)/(E15614-E15611)</f>
        <v>0.36452600000000002</v>
      </c>
      <c r="I15613" s="492">
        <f>I15611+(E15613-E15611)*(I15614-I15611)/(E15614-E15611)</f>
        <v>14.433333333333334</v>
      </c>
      <c r="J15613" s="397">
        <f>J15611+(E15613-E15611)*(J15614-J15611)/(E15614-E15611)</f>
        <v>0.22896666666666668</v>
      </c>
      <c r="K15613" s="469">
        <f t="shared" si="1484"/>
        <v>14.427320227729526</v>
      </c>
      <c r="L15613" s="469">
        <f t="shared" si="1485"/>
        <v>-6.0131056038077446E-3</v>
      </c>
    </row>
    <row r="15614" spans="1:12">
      <c r="A15614" s="480" t="str">
        <f t="shared" si="1486"/>
        <v>D800-120</v>
      </c>
      <c r="B15614" s="480">
        <f t="shared" si="1489"/>
        <v>21</v>
      </c>
      <c r="C15614" s="480">
        <f t="shared" si="1490"/>
        <v>0</v>
      </c>
      <c r="D15614" s="480">
        <f t="shared" si="1487"/>
        <v>252</v>
      </c>
      <c r="E15614" s="480">
        <f t="shared" si="1488"/>
        <v>108</v>
      </c>
      <c r="F15614" s="484">
        <v>5.2686000000000002</v>
      </c>
      <c r="G15614" s="480">
        <v>15</v>
      </c>
      <c r="H15614" s="482">
        <v>0.36410700000000001</v>
      </c>
      <c r="I15614" s="483">
        <v>14.5</v>
      </c>
      <c r="J15614" s="484">
        <v>0.2273</v>
      </c>
      <c r="K15614" s="469">
        <f t="shared" si="1484"/>
        <v>14.469922303059265</v>
      </c>
      <c r="L15614" s="469">
        <f t="shared" si="1485"/>
        <v>-3.007769694073481E-2</v>
      </c>
    </row>
    <row r="15615" spans="1:12">
      <c r="A15615" s="98" t="str">
        <f t="shared" si="1486"/>
        <v>D800-120</v>
      </c>
      <c r="B15615" s="98">
        <f t="shared" si="1489"/>
        <v>21</v>
      </c>
      <c r="C15615" s="98">
        <f t="shared" si="1490"/>
        <v>0</v>
      </c>
      <c r="D15615" s="98">
        <f t="shared" ref="D15615:D15626" si="1491">D15614</f>
        <v>252</v>
      </c>
      <c r="E15615" s="98">
        <f t="shared" si="1488"/>
        <v>109</v>
      </c>
      <c r="F15615" s="397">
        <f>F15614+(E15615-E15614)*(F15617-F15614)/(E15617-E15614)</f>
        <v>5.2780333333333331</v>
      </c>
      <c r="G15615" s="98">
        <v>15</v>
      </c>
      <c r="H15615" s="491">
        <f>H15614+(E15615-E15614)*(H15617-H15614)/(E15617-E15614)</f>
        <v>0.36368699999999998</v>
      </c>
      <c r="I15615" s="492">
        <f>I15614+(E15615-E15614)*(I15617-I15614)/(E15617-E15614)</f>
        <v>14.533333333333333</v>
      </c>
      <c r="J15615" s="397">
        <f>J15614+(E15615-E15614)*(J15617-J15614)/(E15617-E15614)</f>
        <v>0.22559999999999999</v>
      </c>
      <c r="K15615" s="469">
        <f t="shared" si="1484"/>
        <v>14.512570791183995</v>
      </c>
      <c r="L15615" s="469">
        <f t="shared" si="1485"/>
        <v>-2.0762542149338259E-2</v>
      </c>
    </row>
    <row r="15616" spans="1:12">
      <c r="A15616" s="98" t="str">
        <f t="shared" si="1486"/>
        <v>D800-120</v>
      </c>
      <c r="B15616" s="98">
        <f t="shared" si="1489"/>
        <v>21</v>
      </c>
      <c r="C15616" s="98">
        <f t="shared" si="1490"/>
        <v>0</v>
      </c>
      <c r="D15616" s="98">
        <f t="shared" si="1491"/>
        <v>252</v>
      </c>
      <c r="E15616" s="98">
        <f t="shared" si="1488"/>
        <v>110</v>
      </c>
      <c r="F15616" s="397">
        <f>F15614+(E15616-E15614)*(F15617-F15614)/(E15617-E15614)</f>
        <v>5.287466666666667</v>
      </c>
      <c r="G15616" s="98">
        <v>15</v>
      </c>
      <c r="H15616" s="491">
        <f>H15614+(E15616-E15614)*(H15617-H15614)/(E15617-E15614)</f>
        <v>0.36326700000000001</v>
      </c>
      <c r="I15616" s="492">
        <f>I15614+(E15616-E15614)*(I15617-I15614)/(E15617-E15614)</f>
        <v>14.566666666666666</v>
      </c>
      <c r="J15616" s="397">
        <f>J15614+(E15616-E15614)*(J15617-J15614)/(E15617-E15614)</f>
        <v>0.22390000000000002</v>
      </c>
      <c r="K15616" s="469">
        <f t="shared" si="1484"/>
        <v>14.555317897487708</v>
      </c>
      <c r="L15616" s="469">
        <f t="shared" si="1485"/>
        <v>-1.1348769178958662E-2</v>
      </c>
    </row>
    <row r="15617" spans="1:12">
      <c r="A15617" s="480" t="str">
        <f t="shared" si="1486"/>
        <v>D800-120</v>
      </c>
      <c r="B15617" s="480">
        <f t="shared" si="1489"/>
        <v>21</v>
      </c>
      <c r="C15617" s="480">
        <f t="shared" si="1490"/>
        <v>0</v>
      </c>
      <c r="D15617" s="480">
        <f t="shared" si="1491"/>
        <v>252</v>
      </c>
      <c r="E15617" s="480">
        <f t="shared" si="1488"/>
        <v>111</v>
      </c>
      <c r="F15617" s="484">
        <v>5.2968999999999999</v>
      </c>
      <c r="G15617" s="480">
        <v>15</v>
      </c>
      <c r="H15617" s="482">
        <v>0.36284699999999998</v>
      </c>
      <c r="I15617" s="483">
        <v>14.6</v>
      </c>
      <c r="J15617" s="484">
        <v>0.22220000000000001</v>
      </c>
      <c r="K15617" s="469">
        <f t="shared" si="1484"/>
        <v>14.598163964425778</v>
      </c>
      <c r="L15617" s="469">
        <f t="shared" si="1485"/>
        <v>-1.8360355742217394E-3</v>
      </c>
    </row>
    <row r="15618" spans="1:12">
      <c r="A15618" s="98" t="str">
        <f t="shared" si="1486"/>
        <v>D800-120</v>
      </c>
      <c r="B15618" s="98">
        <f t="shared" si="1489"/>
        <v>21</v>
      </c>
      <c r="C15618" s="98">
        <f t="shared" si="1490"/>
        <v>0</v>
      </c>
      <c r="D15618" s="98">
        <f t="shared" si="1491"/>
        <v>252</v>
      </c>
      <c r="E15618" s="98">
        <f t="shared" si="1488"/>
        <v>112</v>
      </c>
      <c r="F15618" s="397">
        <f>F15617+(E15618-E15617)*(F15620-F15617)/(E15620-E15617)</f>
        <v>5.3062666666666667</v>
      </c>
      <c r="G15618" s="98">
        <v>15</v>
      </c>
      <c r="H15618" s="491">
        <f>H15617+(E15618-E15617)*(H15620-H15617)/(E15620-E15617)</f>
        <v>0.36242533333333332</v>
      </c>
      <c r="I15618" s="492">
        <f>I15617+(E15618-E15617)*(I15620-I15617)/(E15620-E15617)</f>
        <v>14.633333333333333</v>
      </c>
      <c r="J15618" s="397">
        <f>J15617+(E15618-E15617)*(J15620-J15617)/(E15620-E15617)</f>
        <v>0.22053333333333333</v>
      </c>
      <c r="K15618" s="469">
        <f t="shared" si="1484"/>
        <v>14.640992719419909</v>
      </c>
      <c r="L15618" s="469">
        <f t="shared" si="1485"/>
        <v>7.6593860865763475E-3</v>
      </c>
    </row>
    <row r="15619" spans="1:12">
      <c r="A15619" s="98" t="str">
        <f t="shared" si="1486"/>
        <v>D800-120</v>
      </c>
      <c r="B15619" s="98">
        <f t="shared" si="1489"/>
        <v>21</v>
      </c>
      <c r="C15619" s="98">
        <f t="shared" si="1490"/>
        <v>0</v>
      </c>
      <c r="D15619" s="98">
        <f t="shared" si="1491"/>
        <v>252</v>
      </c>
      <c r="E15619" s="98">
        <f t="shared" si="1488"/>
        <v>113</v>
      </c>
      <c r="F15619" s="397">
        <f>F15617+(E15619-E15617)*(F15620-F15617)/(E15620-E15617)</f>
        <v>5.3156333333333334</v>
      </c>
      <c r="G15619" s="98">
        <v>15</v>
      </c>
      <c r="H15619" s="491">
        <f>H15617+(E15619-E15617)*(H15620-H15617)/(E15620-E15617)</f>
        <v>0.36200366666666667</v>
      </c>
      <c r="I15619" s="492">
        <f>I15617+(E15619-E15617)*(I15620-I15617)/(E15620-E15617)</f>
        <v>14.666666666666666</v>
      </c>
      <c r="J15619" s="397">
        <f>J15617+(E15619-E15617)*(J15620-J15617)/(E15620-E15617)</f>
        <v>0.21886666666666668</v>
      </c>
      <c r="K15619" s="469">
        <f t="shared" si="1484"/>
        <v>14.683921249416443</v>
      </c>
      <c r="L15619" s="469">
        <f t="shared" si="1485"/>
        <v>1.7254582749776759E-2</v>
      </c>
    </row>
    <row r="15620" spans="1:12">
      <c r="A15620" s="480" t="str">
        <f t="shared" si="1486"/>
        <v>D800-120</v>
      </c>
      <c r="B15620" s="480">
        <f t="shared" si="1489"/>
        <v>21</v>
      </c>
      <c r="C15620" s="480">
        <f t="shared" si="1490"/>
        <v>0</v>
      </c>
      <c r="D15620" s="480">
        <f t="shared" si="1491"/>
        <v>252</v>
      </c>
      <c r="E15620" s="480">
        <f t="shared" si="1488"/>
        <v>114</v>
      </c>
      <c r="F15620" s="484">
        <v>5.3250000000000002</v>
      </c>
      <c r="G15620" s="480">
        <v>15</v>
      </c>
      <c r="H15620" s="482">
        <v>0.36158200000000001</v>
      </c>
      <c r="I15620" s="483">
        <v>14.7</v>
      </c>
      <c r="J15620" s="484">
        <v>0.2172</v>
      </c>
      <c r="K15620" s="469">
        <f t="shared" si="1484"/>
        <v>14.726949903479708</v>
      </c>
      <c r="L15620" s="469">
        <f t="shared" si="1485"/>
        <v>2.6949903479708937E-2</v>
      </c>
    </row>
    <row r="15621" spans="1:12">
      <c r="A15621" s="98" t="str">
        <f t="shared" si="1486"/>
        <v>D800-120</v>
      </c>
      <c r="B15621" s="98">
        <f t="shared" si="1489"/>
        <v>21</v>
      </c>
      <c r="C15621" s="98">
        <f t="shared" si="1490"/>
        <v>0</v>
      </c>
      <c r="D15621" s="98">
        <f t="shared" si="1491"/>
        <v>252</v>
      </c>
      <c r="E15621" s="98">
        <f t="shared" si="1488"/>
        <v>115</v>
      </c>
      <c r="F15621" s="397">
        <f>F15620+(E15621-E15620)*(F15623-F15620)/(E15623-E15620)</f>
        <v>5.3342999999999998</v>
      </c>
      <c r="G15621" s="98">
        <v>15</v>
      </c>
      <c r="H15621" s="491">
        <f>H15620+(E15621-E15620)*(H15623-H15620)/(E15623-E15620)</f>
        <v>0.36115866666666668</v>
      </c>
      <c r="I15621" s="492">
        <f>I15620+(E15621-E15620)*(I15623-I15620)/(E15623-E15620)</f>
        <v>14.766666666666666</v>
      </c>
      <c r="J15621" s="397">
        <f>J15620+(E15621-E15620)*(J15623-J15620)/(E15623-E15620)</f>
        <v>0.2155</v>
      </c>
      <c r="K15621" s="469">
        <f t="shared" si="1484"/>
        <v>14.769962601848125</v>
      </c>
      <c r="L15621" s="469">
        <f t="shared" si="1485"/>
        <v>3.2959351814589866E-3</v>
      </c>
    </row>
    <row r="15622" spans="1:12">
      <c r="A15622" s="98" t="str">
        <f t="shared" si="1486"/>
        <v>D800-120</v>
      </c>
      <c r="B15622" s="98">
        <f t="shared" si="1489"/>
        <v>21</v>
      </c>
      <c r="C15622" s="98">
        <f t="shared" si="1490"/>
        <v>0</v>
      </c>
      <c r="D15622" s="98">
        <f t="shared" si="1491"/>
        <v>252</v>
      </c>
      <c r="E15622" s="98">
        <f t="shared" si="1488"/>
        <v>116</v>
      </c>
      <c r="F15622" s="397">
        <f>F15620+(E15622-E15620)*(F15623-F15620)/(E15623-E15620)</f>
        <v>5.3436000000000003</v>
      </c>
      <c r="G15622" s="98">
        <v>15</v>
      </c>
      <c r="H15622" s="491">
        <f>H15620+(E15622-E15620)*(H15623-H15620)/(E15623-E15620)</f>
        <v>0.36073533333333335</v>
      </c>
      <c r="I15622" s="492">
        <f>I15620+(E15622-E15620)*(I15623-I15620)/(E15623-E15620)</f>
        <v>14.833333333333334</v>
      </c>
      <c r="J15622" s="397">
        <f>J15620+(E15622-E15620)*(J15623-J15620)/(E15623-E15620)</f>
        <v>0.21380000000000002</v>
      </c>
      <c r="K15622" s="469">
        <f t="shared" si="1484"/>
        <v>14.813076253504416</v>
      </c>
      <c r="L15622" s="469">
        <f t="shared" si="1485"/>
        <v>-2.0257079828917668E-2</v>
      </c>
    </row>
    <row r="15623" spans="1:12">
      <c r="A15623" s="480" t="str">
        <f t="shared" si="1486"/>
        <v>D800-120</v>
      </c>
      <c r="B15623" s="480">
        <f t="shared" si="1489"/>
        <v>21</v>
      </c>
      <c r="C15623" s="480">
        <f t="shared" si="1490"/>
        <v>0</v>
      </c>
      <c r="D15623" s="480">
        <f t="shared" si="1491"/>
        <v>252</v>
      </c>
      <c r="E15623" s="480">
        <f t="shared" si="1488"/>
        <v>117</v>
      </c>
      <c r="F15623" s="484">
        <v>5.3529</v>
      </c>
      <c r="G15623" s="480">
        <v>15</v>
      </c>
      <c r="H15623" s="482">
        <v>0.36031200000000002</v>
      </c>
      <c r="I15623" s="483">
        <v>14.9</v>
      </c>
      <c r="J15623" s="484">
        <v>0.21210000000000001</v>
      </c>
      <c r="K15623" s="469">
        <f t="shared" si="1484"/>
        <v>14.856291214280956</v>
      </c>
      <c r="L15623" s="469">
        <f t="shared" si="1485"/>
        <v>-4.370878571904413E-2</v>
      </c>
    </row>
    <row r="15624" spans="1:12">
      <c r="A15624" s="98" t="str">
        <f t="shared" si="1486"/>
        <v>D800-120</v>
      </c>
      <c r="B15624" s="98">
        <f t="shared" si="1489"/>
        <v>21</v>
      </c>
      <c r="C15624" s="98">
        <f t="shared" si="1490"/>
        <v>0</v>
      </c>
      <c r="D15624" s="98">
        <f t="shared" si="1491"/>
        <v>252</v>
      </c>
      <c r="E15624" s="98">
        <f t="shared" si="1488"/>
        <v>118</v>
      </c>
      <c r="F15624" s="397">
        <f>F15623+(E15624-E15623)*(F15626-F15623)/(E15626-E15623)</f>
        <v>5.362166666666667</v>
      </c>
      <c r="G15624" s="98">
        <v>15</v>
      </c>
      <c r="H15624" s="491">
        <f>H15623+(E15624-E15623)*(H15626-H15623)/(E15626-E15623)</f>
        <v>0.35988733333333334</v>
      </c>
      <c r="I15624" s="492">
        <f>I15623+(E15624-E15623)*(I15626-I15623)/(E15626-E15623)</f>
        <v>14.933333333333334</v>
      </c>
      <c r="J15624" s="397">
        <f>J15623+(E15624-E15623)*(J15626-J15623)/(E15626-E15623)</f>
        <v>0.21043333333333333</v>
      </c>
      <c r="K15624" s="469">
        <f t="shared" si="1484"/>
        <v>14.899570421113275</v>
      </c>
      <c r="L15624" s="469">
        <f t="shared" si="1485"/>
        <v>-3.3762912220058894E-2</v>
      </c>
    </row>
    <row r="15625" spans="1:12">
      <c r="A15625" s="98" t="str">
        <f t="shared" si="1486"/>
        <v>D800-120</v>
      </c>
      <c r="B15625" s="98">
        <f t="shared" si="1489"/>
        <v>21</v>
      </c>
      <c r="C15625" s="98">
        <f t="shared" si="1490"/>
        <v>0</v>
      </c>
      <c r="D15625" s="98">
        <f t="shared" si="1491"/>
        <v>252</v>
      </c>
      <c r="E15625" s="98">
        <f t="shared" si="1488"/>
        <v>119</v>
      </c>
      <c r="F15625" s="397">
        <f>F15623+(E15625-E15623)*(F15626-F15623)/(E15626-E15623)</f>
        <v>5.3714333333333331</v>
      </c>
      <c r="G15625" s="98">
        <v>15</v>
      </c>
      <c r="H15625" s="491">
        <f>H15623+(E15625-E15623)*(H15626-H15623)/(E15626-E15623)</f>
        <v>0.35946266666666671</v>
      </c>
      <c r="I15625" s="492">
        <f>I15623+(E15625-E15623)*(I15626-I15623)/(E15626-E15623)</f>
        <v>14.966666666666667</v>
      </c>
      <c r="J15625" s="397">
        <f>J15623+(E15625-E15623)*(J15626-J15623)/(E15626-E15623)</f>
        <v>0.20876666666666668</v>
      </c>
      <c r="K15625" s="469">
        <f t="shared" si="1484"/>
        <v>14.942951887446815</v>
      </c>
      <c r="L15625" s="469">
        <f t="shared" si="1485"/>
        <v>-2.3714779219851323E-2</v>
      </c>
    </row>
    <row r="15626" spans="1:12">
      <c r="A15626" s="480" t="str">
        <f t="shared" si="1486"/>
        <v>D800-120</v>
      </c>
      <c r="B15626" s="480">
        <f t="shared" si="1489"/>
        <v>21</v>
      </c>
      <c r="C15626" s="480">
        <f t="shared" si="1490"/>
        <v>0</v>
      </c>
      <c r="D15626" s="480">
        <f t="shared" si="1491"/>
        <v>252</v>
      </c>
      <c r="E15626" s="480">
        <f t="shared" si="1488"/>
        <v>120</v>
      </c>
      <c r="F15626" s="484">
        <v>5.3807</v>
      </c>
      <c r="G15626" s="480">
        <v>15</v>
      </c>
      <c r="H15626" s="482">
        <v>0.35903800000000002</v>
      </c>
      <c r="I15626" s="483">
        <v>15</v>
      </c>
      <c r="J15626" s="484">
        <v>0.20710000000000001</v>
      </c>
      <c r="K15626" s="469">
        <f t="shared" si="1484"/>
        <v>14.98643597613623</v>
      </c>
      <c r="L15626" s="469">
        <f t="shared" si="1485"/>
        <v>-1.3564023863770203E-2</v>
      </c>
    </row>
    <row r="15627" spans="1:12">
      <c r="A15627" s="480" t="s">
        <v>129</v>
      </c>
      <c r="B15627" s="480">
        <f t="shared" si="1489"/>
        <v>21</v>
      </c>
      <c r="C15627" s="480">
        <f t="shared" si="1490"/>
        <v>6</v>
      </c>
      <c r="D15627" s="480">
        <v>258</v>
      </c>
      <c r="E15627" s="480">
        <v>12</v>
      </c>
      <c r="F15627" s="484">
        <v>4.2671999999999999</v>
      </c>
      <c r="G15627" s="480">
        <v>15</v>
      </c>
      <c r="H15627" s="482">
        <v>0.39530999999999999</v>
      </c>
      <c r="I15627" s="483">
        <v>10.8</v>
      </c>
      <c r="J15627" s="484">
        <v>0.38069999999999998</v>
      </c>
      <c r="K15627" s="469">
        <f t="shared" ref="K15627:K15690" si="1492">F15627/H15627</f>
        <v>10.794566289747287</v>
      </c>
      <c r="L15627" s="469">
        <f t="shared" ref="L15627:L15690" si="1493">K15627-I15627</f>
        <v>-5.4337102527135528E-3</v>
      </c>
    </row>
    <row r="15628" spans="1:12">
      <c r="A15628" s="98" t="str">
        <f t="shared" ref="A15628:A15691" si="1494">A15627</f>
        <v>D800-120</v>
      </c>
      <c r="B15628" s="98">
        <f t="shared" si="1489"/>
        <v>21</v>
      </c>
      <c r="C15628" s="98">
        <f t="shared" si="1490"/>
        <v>6</v>
      </c>
      <c r="D15628" s="98">
        <f t="shared" ref="D15628:D15659" si="1495">D15627</f>
        <v>258</v>
      </c>
      <c r="E15628" s="98">
        <f t="shared" ref="E15628:E15691" si="1496">E15627+1</f>
        <v>13</v>
      </c>
      <c r="F15628" s="397">
        <f>F15627+(E15628-E15627)*(F15630-F15627)/(E15630-E15627)</f>
        <v>4.278833333333333</v>
      </c>
      <c r="G15628" s="98">
        <v>15</v>
      </c>
      <c r="H15628" s="491">
        <f>H15627+(E15628-E15627)*(H15630-H15627)/(E15630-E15627)</f>
        <v>0.39492833333333333</v>
      </c>
      <c r="I15628" s="492">
        <f>I15627+(E15628-E15627)*(I15630-I15627)/(E15630-E15627)</f>
        <v>10.833333333333334</v>
      </c>
      <c r="J15628" s="397">
        <f>J15627+(E15628-E15627)*(J15630-J15627)/(E15630-E15627)</f>
        <v>0.37906666666666666</v>
      </c>
      <c r="K15628" s="469">
        <f t="shared" si="1492"/>
        <v>10.834455196512447</v>
      </c>
      <c r="L15628" s="469">
        <f t="shared" si="1493"/>
        <v>1.121863179113447E-3</v>
      </c>
    </row>
    <row r="15629" spans="1:12">
      <c r="A15629" s="98" t="str">
        <f t="shared" si="1494"/>
        <v>D800-120</v>
      </c>
      <c r="B15629" s="98">
        <f t="shared" si="1489"/>
        <v>21</v>
      </c>
      <c r="C15629" s="98">
        <f t="shared" si="1490"/>
        <v>6</v>
      </c>
      <c r="D15629" s="98">
        <f t="shared" si="1495"/>
        <v>258</v>
      </c>
      <c r="E15629" s="98">
        <f t="shared" si="1496"/>
        <v>14</v>
      </c>
      <c r="F15629" s="397">
        <f>F15627+(E15629-E15627)*(F15630-F15627)/(E15630-E15627)</f>
        <v>4.2904666666666671</v>
      </c>
      <c r="G15629" s="98">
        <v>15</v>
      </c>
      <c r="H15629" s="491">
        <f>H15627+(E15629-E15627)*(H15630-H15627)/(E15630-E15627)</f>
        <v>0.39454666666666666</v>
      </c>
      <c r="I15629" s="492">
        <f>I15627+(E15629-E15627)*(I15630-I15627)/(E15630-E15627)</f>
        <v>10.866666666666667</v>
      </c>
      <c r="J15629" s="397">
        <f>J15627+(E15629-E15627)*(J15630-J15627)/(E15630-E15627)</f>
        <v>0.37743333333333334</v>
      </c>
      <c r="K15629" s="469">
        <f t="shared" si="1492"/>
        <v>10.87442127673955</v>
      </c>
      <c r="L15629" s="469">
        <f t="shared" si="1493"/>
        <v>7.7546100728831391E-3</v>
      </c>
    </row>
    <row r="15630" spans="1:12">
      <c r="A15630" s="480" t="str">
        <f t="shared" si="1494"/>
        <v>D800-120</v>
      </c>
      <c r="B15630" s="480">
        <f t="shared" si="1489"/>
        <v>21</v>
      </c>
      <c r="C15630" s="480">
        <f t="shared" si="1490"/>
        <v>6</v>
      </c>
      <c r="D15630" s="480">
        <f t="shared" si="1495"/>
        <v>258</v>
      </c>
      <c r="E15630" s="480">
        <f t="shared" si="1496"/>
        <v>15</v>
      </c>
      <c r="F15630" s="484">
        <v>4.3021000000000003</v>
      </c>
      <c r="G15630" s="480">
        <v>15</v>
      </c>
      <c r="H15630" s="482">
        <v>0.39416499999999999</v>
      </c>
      <c r="I15630" s="483">
        <v>10.9</v>
      </c>
      <c r="J15630" s="484">
        <v>0.37580000000000002</v>
      </c>
      <c r="K15630" s="469">
        <f t="shared" si="1492"/>
        <v>10.914464754607843</v>
      </c>
      <c r="L15630" s="469">
        <f t="shared" si="1493"/>
        <v>1.4464754607843133E-2</v>
      </c>
    </row>
    <row r="15631" spans="1:12">
      <c r="A15631" s="98" t="str">
        <f t="shared" si="1494"/>
        <v>D800-120</v>
      </c>
      <c r="B15631" s="98">
        <f t="shared" si="1489"/>
        <v>21</v>
      </c>
      <c r="C15631" s="98">
        <f t="shared" si="1490"/>
        <v>6</v>
      </c>
      <c r="D15631" s="98">
        <f t="shared" si="1495"/>
        <v>258</v>
      </c>
      <c r="E15631" s="98">
        <f t="shared" si="1496"/>
        <v>16</v>
      </c>
      <c r="F15631" s="397">
        <f>F15630+(E15631-E15630)*(F15633-F15630)/(E15633-E15630)</f>
        <v>4.3136000000000001</v>
      </c>
      <c r="G15631" s="98">
        <v>15</v>
      </c>
      <c r="H15631" s="491">
        <f>H15630+(E15631-E15630)*(H15633-H15630)/(E15633-E15630)</f>
        <v>0.39378533333333332</v>
      </c>
      <c r="I15631" s="492">
        <f>I15630+(E15631-E15630)*(I15633-I15630)/(E15633-E15630)</f>
        <v>10.933333333333334</v>
      </c>
      <c r="J15631" s="397">
        <f>J15630+(E15631-E15630)*(J15633-J15630)/(E15633-E15630)</f>
        <v>0.37420000000000003</v>
      </c>
      <c r="K15631" s="469">
        <f t="shared" si="1492"/>
        <v>10.954191623862748</v>
      </c>
      <c r="L15631" s="469">
        <f t="shared" si="1493"/>
        <v>2.0858290529414347E-2</v>
      </c>
    </row>
    <row r="15632" spans="1:12">
      <c r="A15632" s="98" t="str">
        <f t="shared" si="1494"/>
        <v>D800-120</v>
      </c>
      <c r="B15632" s="98">
        <f t="shared" si="1489"/>
        <v>21</v>
      </c>
      <c r="C15632" s="98">
        <f t="shared" si="1490"/>
        <v>6</v>
      </c>
      <c r="D15632" s="98">
        <f t="shared" si="1495"/>
        <v>258</v>
      </c>
      <c r="E15632" s="98">
        <f t="shared" si="1496"/>
        <v>17</v>
      </c>
      <c r="F15632" s="397">
        <f>F15630+(E15632-E15630)*(F15633-F15630)/(E15633-E15630)</f>
        <v>4.3250999999999999</v>
      </c>
      <c r="G15632" s="98">
        <v>15</v>
      </c>
      <c r="H15632" s="491">
        <f>H15630+(E15632-E15630)*(H15633-H15630)/(E15633-E15630)</f>
        <v>0.39340566666666665</v>
      </c>
      <c r="I15632" s="492">
        <f>I15630+(E15632-E15630)*(I15633-I15630)/(E15633-E15630)</f>
        <v>10.966666666666667</v>
      </c>
      <c r="J15632" s="397">
        <f>J15630+(E15632-E15630)*(J15633-J15630)/(E15633-E15630)</f>
        <v>0.37259999999999999</v>
      </c>
      <c r="K15632" s="469">
        <f t="shared" si="1492"/>
        <v>10.993995172074289</v>
      </c>
      <c r="L15632" s="469">
        <f t="shared" si="1493"/>
        <v>2.7328505407622217E-2</v>
      </c>
    </row>
    <row r="15633" spans="1:12">
      <c r="A15633" s="480" t="str">
        <f t="shared" si="1494"/>
        <v>D800-120</v>
      </c>
      <c r="B15633" s="480">
        <f t="shared" si="1489"/>
        <v>21</v>
      </c>
      <c r="C15633" s="480">
        <f t="shared" si="1490"/>
        <v>6</v>
      </c>
      <c r="D15633" s="480">
        <f t="shared" si="1495"/>
        <v>258</v>
      </c>
      <c r="E15633" s="480">
        <f t="shared" si="1496"/>
        <v>18</v>
      </c>
      <c r="F15633" s="484">
        <v>4.3365999999999998</v>
      </c>
      <c r="G15633" s="480">
        <v>15</v>
      </c>
      <c r="H15633" s="482">
        <v>0.39302599999999999</v>
      </c>
      <c r="I15633" s="483">
        <v>11</v>
      </c>
      <c r="J15633" s="484">
        <v>0.371</v>
      </c>
      <c r="K15633" s="469">
        <f t="shared" si="1492"/>
        <v>11.033875621460158</v>
      </c>
      <c r="L15633" s="469">
        <f t="shared" si="1493"/>
        <v>3.3875621460158101E-2</v>
      </c>
    </row>
    <row r="15634" spans="1:12">
      <c r="A15634" s="98" t="str">
        <f t="shared" si="1494"/>
        <v>D800-120</v>
      </c>
      <c r="B15634" s="98">
        <f t="shared" si="1489"/>
        <v>21</v>
      </c>
      <c r="C15634" s="98">
        <f t="shared" si="1490"/>
        <v>6</v>
      </c>
      <c r="D15634" s="98">
        <f t="shared" si="1495"/>
        <v>258</v>
      </c>
      <c r="E15634" s="98">
        <f t="shared" si="1496"/>
        <v>19</v>
      </c>
      <c r="F15634" s="397">
        <f>F15633+(E15634-E15633)*(F15636-F15633)/(E15636-E15633)</f>
        <v>4.3480333333333334</v>
      </c>
      <c r="G15634" s="98">
        <v>15</v>
      </c>
      <c r="H15634" s="491">
        <f>H15633+(E15634-E15633)*(H15636-H15633)/(E15636-E15633)</f>
        <v>0.39264833333333332</v>
      </c>
      <c r="I15634" s="492">
        <f>I15633+(E15634-E15633)*(I15636-I15633)/(E15636-E15633)</f>
        <v>11.066666666666666</v>
      </c>
      <c r="J15634" s="397">
        <f>J15633+(E15634-E15633)*(J15636-J15633)/(E15636-E15633)</f>
        <v>0.36940000000000001</v>
      </c>
      <c r="K15634" s="469">
        <f t="shared" si="1492"/>
        <v>11.073607002024714</v>
      </c>
      <c r="L15634" s="469">
        <f t="shared" si="1493"/>
        <v>6.9403353580472782E-3</v>
      </c>
    </row>
    <row r="15635" spans="1:12">
      <c r="A15635" s="98" t="str">
        <f t="shared" si="1494"/>
        <v>D800-120</v>
      </c>
      <c r="B15635" s="98">
        <f t="shared" si="1489"/>
        <v>21</v>
      </c>
      <c r="C15635" s="98">
        <f t="shared" si="1490"/>
        <v>6</v>
      </c>
      <c r="D15635" s="98">
        <f t="shared" si="1495"/>
        <v>258</v>
      </c>
      <c r="E15635" s="98">
        <f t="shared" si="1496"/>
        <v>20</v>
      </c>
      <c r="F15635" s="397">
        <f>F15633+(E15635-E15633)*(F15636-F15633)/(E15636-E15633)</f>
        <v>4.3594666666666662</v>
      </c>
      <c r="G15635" s="98">
        <v>15</v>
      </c>
      <c r="H15635" s="491">
        <f>H15633+(E15635-E15633)*(H15636-H15633)/(E15636-E15633)</f>
        <v>0.39227066666666666</v>
      </c>
      <c r="I15635" s="492">
        <f>I15633+(E15635-E15633)*(I15636-I15633)/(E15636-E15633)</f>
        <v>11.133333333333333</v>
      </c>
      <c r="J15635" s="397">
        <f>J15633+(E15635-E15633)*(J15636-J15633)/(E15636-E15633)</f>
        <v>0.36780000000000002</v>
      </c>
      <c r="K15635" s="469">
        <f t="shared" si="1492"/>
        <v>11.113414886999792</v>
      </c>
      <c r="L15635" s="469">
        <f t="shared" si="1493"/>
        <v>-1.991844633354134E-2</v>
      </c>
    </row>
    <row r="15636" spans="1:12">
      <c r="A15636" s="480" t="str">
        <f t="shared" si="1494"/>
        <v>D800-120</v>
      </c>
      <c r="B15636" s="480">
        <f t="shared" si="1489"/>
        <v>21</v>
      </c>
      <c r="C15636" s="480">
        <f t="shared" si="1490"/>
        <v>6</v>
      </c>
      <c r="D15636" s="480">
        <f t="shared" si="1495"/>
        <v>258</v>
      </c>
      <c r="E15636" s="480">
        <f t="shared" si="1496"/>
        <v>21</v>
      </c>
      <c r="F15636" s="484">
        <v>4.3708999999999998</v>
      </c>
      <c r="G15636" s="480">
        <v>15</v>
      </c>
      <c r="H15636" s="482">
        <v>0.39189299999999999</v>
      </c>
      <c r="I15636" s="483">
        <v>11.2</v>
      </c>
      <c r="J15636" s="484">
        <v>0.36620000000000003</v>
      </c>
      <c r="K15636" s="469">
        <f t="shared" si="1492"/>
        <v>11.153299497566938</v>
      </c>
      <c r="L15636" s="469">
        <f t="shared" si="1493"/>
        <v>-4.6700502433061786E-2</v>
      </c>
    </row>
    <row r="15637" spans="1:12">
      <c r="A15637" s="98" t="str">
        <f t="shared" si="1494"/>
        <v>D800-120</v>
      </c>
      <c r="B15637" s="98">
        <f t="shared" si="1489"/>
        <v>21</v>
      </c>
      <c r="C15637" s="98">
        <f t="shared" si="1490"/>
        <v>6</v>
      </c>
      <c r="D15637" s="98">
        <f t="shared" si="1495"/>
        <v>258</v>
      </c>
      <c r="E15637" s="98">
        <f t="shared" si="1496"/>
        <v>22</v>
      </c>
      <c r="F15637" s="397">
        <f>F15636+(E15637-E15636)*(F15639-F15636)/(E15639-E15636)</f>
        <v>4.3822333333333328</v>
      </c>
      <c r="G15637" s="98">
        <v>15</v>
      </c>
      <c r="H15637" s="491">
        <f>H15636+(E15637-E15636)*(H15639-H15636)/(E15639-E15636)</f>
        <v>0.391517</v>
      </c>
      <c r="I15637" s="492">
        <f>I15636+(E15637-E15636)*(I15639-I15636)/(E15639-E15636)</f>
        <v>11.233333333333333</v>
      </c>
      <c r="J15637" s="397">
        <f>J15636+(E15637-E15636)*(J15639-J15636)/(E15639-E15636)</f>
        <v>0.36460000000000004</v>
      </c>
      <c r="K15637" s="469">
        <f t="shared" si="1492"/>
        <v>11.192957989904226</v>
      </c>
      <c r="L15637" s="469">
        <f t="shared" si="1493"/>
        <v>-4.0375343429106536E-2</v>
      </c>
    </row>
    <row r="15638" spans="1:12">
      <c r="A15638" s="98" t="str">
        <f t="shared" si="1494"/>
        <v>D800-120</v>
      </c>
      <c r="B15638" s="98">
        <f t="shared" si="1489"/>
        <v>21</v>
      </c>
      <c r="C15638" s="98">
        <f t="shared" si="1490"/>
        <v>6</v>
      </c>
      <c r="D15638" s="98">
        <f t="shared" si="1495"/>
        <v>258</v>
      </c>
      <c r="E15638" s="98">
        <f t="shared" si="1496"/>
        <v>23</v>
      </c>
      <c r="F15638" s="397">
        <f>F15636+(E15638-E15636)*(F15639-F15636)/(E15639-E15636)</f>
        <v>4.3935666666666666</v>
      </c>
      <c r="G15638" s="98">
        <v>15</v>
      </c>
      <c r="H15638" s="491">
        <f>H15636+(E15638-E15636)*(H15639-H15636)/(E15639-E15636)</f>
        <v>0.39114099999999996</v>
      </c>
      <c r="I15638" s="492">
        <f>I15636+(E15638-E15636)*(I15639-I15636)/(E15639-E15636)</f>
        <v>11.266666666666667</v>
      </c>
      <c r="J15638" s="397">
        <f>J15636+(E15638-E15636)*(J15639-J15636)/(E15639-E15636)</f>
        <v>0.36299999999999999</v>
      </c>
      <c r="K15638" s="469">
        <f t="shared" si="1492"/>
        <v>11.232692728879528</v>
      </c>
      <c r="L15638" s="469">
        <f t="shared" si="1493"/>
        <v>-3.3973937787139974E-2</v>
      </c>
    </row>
    <row r="15639" spans="1:12">
      <c r="A15639" s="480" t="str">
        <f t="shared" si="1494"/>
        <v>D800-120</v>
      </c>
      <c r="B15639" s="480">
        <f t="shared" si="1489"/>
        <v>21</v>
      </c>
      <c r="C15639" s="480">
        <f t="shared" si="1490"/>
        <v>6</v>
      </c>
      <c r="D15639" s="480">
        <f t="shared" si="1495"/>
        <v>258</v>
      </c>
      <c r="E15639" s="480">
        <f t="shared" si="1496"/>
        <v>24</v>
      </c>
      <c r="F15639" s="484">
        <v>4.4048999999999996</v>
      </c>
      <c r="G15639" s="480">
        <v>15</v>
      </c>
      <c r="H15639" s="482">
        <v>0.39076499999999997</v>
      </c>
      <c r="I15639" s="483">
        <v>11.3</v>
      </c>
      <c r="J15639" s="484">
        <v>0.3614</v>
      </c>
      <c r="K15639" s="469">
        <f t="shared" si="1492"/>
        <v>11.272503934589842</v>
      </c>
      <c r="L15639" s="469">
        <f t="shared" si="1493"/>
        <v>-2.7496065410158366E-2</v>
      </c>
    </row>
    <row r="15640" spans="1:12">
      <c r="A15640" s="98" t="str">
        <f t="shared" si="1494"/>
        <v>D800-120</v>
      </c>
      <c r="B15640" s="98">
        <f t="shared" si="1489"/>
        <v>21</v>
      </c>
      <c r="C15640" s="98">
        <f t="shared" si="1490"/>
        <v>6</v>
      </c>
      <c r="D15640" s="98">
        <f t="shared" si="1495"/>
        <v>258</v>
      </c>
      <c r="E15640" s="98">
        <f t="shared" si="1496"/>
        <v>25</v>
      </c>
      <c r="F15640" s="397">
        <f>F15639+(E15640-E15639)*(F15642-F15639)/(E15642-E15639)</f>
        <v>4.4161333333333328</v>
      </c>
      <c r="G15640" s="98">
        <v>15</v>
      </c>
      <c r="H15640" s="491">
        <f>H15639+(E15640-E15639)*(H15642-H15639)/(E15642-E15639)</f>
        <v>0.39039066666666666</v>
      </c>
      <c r="I15640" s="492">
        <f>I15639+(E15640-E15639)*(I15642-I15639)/(E15642-E15639)</f>
        <v>11.333333333333334</v>
      </c>
      <c r="J15640" s="397">
        <f>J15639+(E15640-E15639)*(J15642-J15639)/(E15642-E15639)</f>
        <v>0.35980000000000001</v>
      </c>
      <c r="K15640" s="469">
        <f t="shared" si="1492"/>
        <v>11.312087379138161</v>
      </c>
      <c r="L15640" s="469">
        <f t="shared" si="1493"/>
        <v>-2.1245954195173056E-2</v>
      </c>
    </row>
    <row r="15641" spans="1:12">
      <c r="A15641" s="98" t="str">
        <f t="shared" si="1494"/>
        <v>D800-120</v>
      </c>
      <c r="B15641" s="98">
        <f t="shared" si="1489"/>
        <v>21</v>
      </c>
      <c r="C15641" s="98">
        <f t="shared" si="1490"/>
        <v>6</v>
      </c>
      <c r="D15641" s="98">
        <f t="shared" si="1495"/>
        <v>258</v>
      </c>
      <c r="E15641" s="98">
        <f t="shared" si="1496"/>
        <v>26</v>
      </c>
      <c r="F15641" s="397">
        <f>F15639+(E15641-E15639)*(F15642-F15639)/(E15642-E15639)</f>
        <v>4.4273666666666669</v>
      </c>
      <c r="G15641" s="98">
        <v>15</v>
      </c>
      <c r="H15641" s="491">
        <f>H15639+(E15641-E15639)*(H15642-H15639)/(E15642-E15639)</f>
        <v>0.3900163333333333</v>
      </c>
      <c r="I15641" s="492">
        <f>I15639+(E15641-E15639)*(I15642-I15639)/(E15642-E15639)</f>
        <v>11.366666666666667</v>
      </c>
      <c r="J15641" s="397">
        <f>J15639+(E15641-E15639)*(J15642-J15639)/(E15642-E15639)</f>
        <v>0.35819999999999996</v>
      </c>
      <c r="K15641" s="469">
        <f t="shared" si="1492"/>
        <v>11.351746807185</v>
      </c>
      <c r="L15641" s="469">
        <f t="shared" si="1493"/>
        <v>-1.4919859481667075E-2</v>
      </c>
    </row>
    <row r="15642" spans="1:12">
      <c r="A15642" s="480" t="str">
        <f t="shared" si="1494"/>
        <v>D800-120</v>
      </c>
      <c r="B15642" s="480">
        <f t="shared" si="1489"/>
        <v>21</v>
      </c>
      <c r="C15642" s="480">
        <f t="shared" si="1490"/>
        <v>6</v>
      </c>
      <c r="D15642" s="480">
        <f t="shared" si="1495"/>
        <v>258</v>
      </c>
      <c r="E15642" s="480">
        <f t="shared" si="1496"/>
        <v>27</v>
      </c>
      <c r="F15642" s="484">
        <v>4.4386000000000001</v>
      </c>
      <c r="G15642" s="480">
        <v>15</v>
      </c>
      <c r="H15642" s="482">
        <v>0.38964199999999999</v>
      </c>
      <c r="I15642" s="483">
        <v>11.4</v>
      </c>
      <c r="J15642" s="484">
        <v>0.35659999999999997</v>
      </c>
      <c r="K15642" s="469">
        <f t="shared" si="1492"/>
        <v>11.391482437724887</v>
      </c>
      <c r="L15642" s="469">
        <f t="shared" si="1493"/>
        <v>-8.517562275113022E-3</v>
      </c>
    </row>
    <row r="15643" spans="1:12">
      <c r="A15643" s="98" t="str">
        <f t="shared" si="1494"/>
        <v>D800-120</v>
      </c>
      <c r="B15643" s="98">
        <f t="shared" si="1489"/>
        <v>21</v>
      </c>
      <c r="C15643" s="98">
        <f t="shared" si="1490"/>
        <v>6</v>
      </c>
      <c r="D15643" s="98">
        <f t="shared" si="1495"/>
        <v>258</v>
      </c>
      <c r="E15643" s="98">
        <f t="shared" si="1496"/>
        <v>28</v>
      </c>
      <c r="F15643" s="397">
        <f>F15642+(E15643-E15642)*(F15645-F15642)/(E15645-E15642)</f>
        <v>4.4497666666666671</v>
      </c>
      <c r="G15643" s="98">
        <v>15</v>
      </c>
      <c r="H15643" s="491">
        <f>H15642+(E15643-E15642)*(H15645-H15642)/(E15645-E15642)</f>
        <v>0.3892693333333333</v>
      </c>
      <c r="I15643" s="492">
        <f>I15642+(E15643-E15642)*(I15645-I15642)/(E15645-E15642)</f>
        <v>11.433333333333334</v>
      </c>
      <c r="J15643" s="397">
        <f>J15642+(E15643-E15642)*(J15645-J15642)/(E15645-E15642)</f>
        <v>0.35496666666666665</v>
      </c>
      <c r="K15643" s="469">
        <f t="shared" si="1492"/>
        <v>11.431074286184032</v>
      </c>
      <c r="L15643" s="469">
        <f t="shared" si="1493"/>
        <v>-2.2590471493018072E-3</v>
      </c>
    </row>
    <row r="15644" spans="1:12">
      <c r="A15644" s="98" t="str">
        <f t="shared" si="1494"/>
        <v>D800-120</v>
      </c>
      <c r="B15644" s="98">
        <f t="shared" si="1489"/>
        <v>21</v>
      </c>
      <c r="C15644" s="98">
        <f t="shared" si="1490"/>
        <v>6</v>
      </c>
      <c r="D15644" s="98">
        <f t="shared" si="1495"/>
        <v>258</v>
      </c>
      <c r="E15644" s="98">
        <f t="shared" si="1496"/>
        <v>29</v>
      </c>
      <c r="F15644" s="397">
        <f>F15642+(E15644-E15642)*(F15645-F15642)/(E15645-E15642)</f>
        <v>4.4609333333333332</v>
      </c>
      <c r="G15644" s="98">
        <v>15</v>
      </c>
      <c r="H15644" s="491">
        <f>H15642+(E15644-E15642)*(H15645-H15642)/(E15645-E15642)</f>
        <v>0.38889666666666667</v>
      </c>
      <c r="I15644" s="492">
        <f>I15642+(E15644-E15642)*(I15645-I15642)/(E15645-E15642)</f>
        <v>11.466666666666667</v>
      </c>
      <c r="J15644" s="397">
        <f>J15642+(E15644-E15642)*(J15645-J15642)/(E15645-E15642)</f>
        <v>0.35333333333333333</v>
      </c>
      <c r="K15644" s="469">
        <f t="shared" si="1492"/>
        <v>11.470742013731154</v>
      </c>
      <c r="L15644" s="469">
        <f t="shared" si="1493"/>
        <v>4.0753470644876444E-3</v>
      </c>
    </row>
    <row r="15645" spans="1:12">
      <c r="A15645" s="480" t="str">
        <f t="shared" si="1494"/>
        <v>D800-120</v>
      </c>
      <c r="B15645" s="480">
        <f t="shared" si="1489"/>
        <v>21</v>
      </c>
      <c r="C15645" s="480">
        <f t="shared" si="1490"/>
        <v>6</v>
      </c>
      <c r="D15645" s="480">
        <f t="shared" si="1495"/>
        <v>258</v>
      </c>
      <c r="E15645" s="480">
        <f t="shared" si="1496"/>
        <v>30</v>
      </c>
      <c r="F15645" s="484">
        <v>4.4721000000000002</v>
      </c>
      <c r="G15645" s="480">
        <v>15</v>
      </c>
      <c r="H15645" s="482">
        <v>0.38852399999999998</v>
      </c>
      <c r="I15645" s="483">
        <v>11.5</v>
      </c>
      <c r="J15645" s="484">
        <v>0.35170000000000001</v>
      </c>
      <c r="K15645" s="469">
        <f t="shared" si="1492"/>
        <v>11.510485838712668</v>
      </c>
      <c r="L15645" s="469">
        <f t="shared" si="1493"/>
        <v>1.0485838712668283E-2</v>
      </c>
    </row>
    <row r="15646" spans="1:12">
      <c r="A15646" s="98" t="str">
        <f t="shared" si="1494"/>
        <v>D800-120</v>
      </c>
      <c r="B15646" s="98">
        <f t="shared" si="1489"/>
        <v>21</v>
      </c>
      <c r="C15646" s="98">
        <f t="shared" si="1490"/>
        <v>6</v>
      </c>
      <c r="D15646" s="98">
        <f t="shared" si="1495"/>
        <v>258</v>
      </c>
      <c r="E15646" s="98">
        <f t="shared" si="1496"/>
        <v>31</v>
      </c>
      <c r="F15646" s="397">
        <f>F15645+(E15646-E15645)*(F15648-F15645)/(E15648-E15645)</f>
        <v>4.4832000000000001</v>
      </c>
      <c r="G15646" s="98">
        <v>15</v>
      </c>
      <c r="H15646" s="491">
        <f>H15645+(E15646-E15645)*(H15648-H15645)/(E15648-E15645)</f>
        <v>0.38815233333333332</v>
      </c>
      <c r="I15646" s="492">
        <f>I15645+(E15646-E15645)*(I15648-I15645)/(E15648-E15645)</f>
        <v>11.533333333333333</v>
      </c>
      <c r="J15646" s="397">
        <f>J15645+(E15646-E15645)*(J15648-J15645)/(E15648-E15645)</f>
        <v>0.35010000000000002</v>
      </c>
      <c r="K15646" s="469">
        <f t="shared" si="1492"/>
        <v>11.550104469293414</v>
      </c>
      <c r="L15646" s="469">
        <f t="shared" si="1493"/>
        <v>1.6771135960080841E-2</v>
      </c>
    </row>
    <row r="15647" spans="1:12">
      <c r="A15647" s="98" t="str">
        <f t="shared" si="1494"/>
        <v>D800-120</v>
      </c>
      <c r="B15647" s="98">
        <f t="shared" si="1489"/>
        <v>21</v>
      </c>
      <c r="C15647" s="98">
        <f t="shared" si="1490"/>
        <v>6</v>
      </c>
      <c r="D15647" s="98">
        <f t="shared" si="1495"/>
        <v>258</v>
      </c>
      <c r="E15647" s="98">
        <f t="shared" si="1496"/>
        <v>32</v>
      </c>
      <c r="F15647" s="397">
        <f>F15645+(E15647-E15645)*(F15648-F15645)/(E15648-E15645)</f>
        <v>4.4943</v>
      </c>
      <c r="G15647" s="98">
        <v>15</v>
      </c>
      <c r="H15647" s="491">
        <f>H15645+(E15647-E15645)*(H15648-H15645)/(E15648-E15645)</f>
        <v>0.38778066666666666</v>
      </c>
      <c r="I15647" s="492">
        <f>I15645+(E15647-E15645)*(I15648-I15645)/(E15648-E15645)</f>
        <v>11.566666666666666</v>
      </c>
      <c r="J15647" s="397">
        <f>J15645+(E15647-E15645)*(J15648-J15645)/(E15648-E15645)</f>
        <v>0.34849999999999998</v>
      </c>
      <c r="K15647" s="469">
        <f t="shared" si="1492"/>
        <v>11.589799044477033</v>
      </c>
      <c r="L15647" s="469">
        <f t="shared" si="1493"/>
        <v>2.3132377810366478E-2</v>
      </c>
    </row>
    <row r="15648" spans="1:12">
      <c r="A15648" s="480" t="str">
        <f t="shared" si="1494"/>
        <v>D800-120</v>
      </c>
      <c r="B15648" s="480">
        <f t="shared" si="1489"/>
        <v>21</v>
      </c>
      <c r="C15648" s="480">
        <f t="shared" si="1490"/>
        <v>6</v>
      </c>
      <c r="D15648" s="480">
        <f t="shared" si="1495"/>
        <v>258</v>
      </c>
      <c r="E15648" s="480">
        <f t="shared" si="1496"/>
        <v>33</v>
      </c>
      <c r="F15648" s="484">
        <v>4.5053999999999998</v>
      </c>
      <c r="G15648" s="480">
        <v>15</v>
      </c>
      <c r="H15648" s="482">
        <v>0.387409</v>
      </c>
      <c r="I15648" s="483">
        <v>11.6</v>
      </c>
      <c r="J15648" s="484">
        <v>0.34689999999999999</v>
      </c>
      <c r="K15648" s="469">
        <f t="shared" si="1492"/>
        <v>11.629569782839324</v>
      </c>
      <c r="L15648" s="469">
        <f t="shared" si="1493"/>
        <v>2.9569782839324432E-2</v>
      </c>
    </row>
    <row r="15649" spans="1:12">
      <c r="A15649" s="98" t="str">
        <f t="shared" si="1494"/>
        <v>D800-120</v>
      </c>
      <c r="B15649" s="98">
        <f t="shared" si="1489"/>
        <v>21</v>
      </c>
      <c r="C15649" s="98">
        <f t="shared" si="1490"/>
        <v>6</v>
      </c>
      <c r="D15649" s="98">
        <f t="shared" si="1495"/>
        <v>258</v>
      </c>
      <c r="E15649" s="98">
        <f t="shared" si="1496"/>
        <v>34</v>
      </c>
      <c r="F15649" s="397">
        <f>F15648+(E15649-E15648)*(F15651-F15648)/(E15651-E15648)</f>
        <v>4.5163666666666664</v>
      </c>
      <c r="G15649" s="98">
        <v>15</v>
      </c>
      <c r="H15649" s="491">
        <f>H15648+(E15649-E15648)*(H15651-H15648)/(E15651-E15648)</f>
        <v>0.38703900000000002</v>
      </c>
      <c r="I15649" s="492">
        <f>I15648+(E15649-E15648)*(I15651-I15648)/(E15651-E15648)</f>
        <v>11.633333333333333</v>
      </c>
      <c r="J15649" s="397">
        <f>J15648+(E15649-E15648)*(J15651-J15648)/(E15651-E15648)</f>
        <v>0.3453</v>
      </c>
      <c r="K15649" s="469">
        <f t="shared" si="1492"/>
        <v>11.669022157112503</v>
      </c>
      <c r="L15649" s="469">
        <f t="shared" si="1493"/>
        <v>3.5688823779169709E-2</v>
      </c>
    </row>
    <row r="15650" spans="1:12">
      <c r="A15650" s="98" t="str">
        <f t="shared" si="1494"/>
        <v>D800-120</v>
      </c>
      <c r="B15650" s="98">
        <f t="shared" si="1489"/>
        <v>21</v>
      </c>
      <c r="C15650" s="98">
        <f t="shared" si="1490"/>
        <v>6</v>
      </c>
      <c r="D15650" s="98">
        <f t="shared" si="1495"/>
        <v>258</v>
      </c>
      <c r="E15650" s="98">
        <f t="shared" si="1496"/>
        <v>35</v>
      </c>
      <c r="F15650" s="397">
        <f>F15648+(E15650-E15648)*(F15651-F15648)/(E15651-E15648)</f>
        <v>4.527333333333333</v>
      </c>
      <c r="G15650" s="98">
        <v>15</v>
      </c>
      <c r="H15650" s="491">
        <f>H15648+(E15650-E15648)*(H15651-H15648)/(E15651-E15648)</f>
        <v>0.38666899999999998</v>
      </c>
      <c r="I15650" s="492">
        <f>I15648+(E15650-E15648)*(I15651-I15648)/(E15651-E15648)</f>
        <v>11.666666666666666</v>
      </c>
      <c r="J15650" s="397">
        <f>J15648+(E15650-E15648)*(J15651-J15648)/(E15651-E15648)</f>
        <v>0.34370000000000001</v>
      </c>
      <c r="K15650" s="469">
        <f t="shared" si="1492"/>
        <v>11.708550034611859</v>
      </c>
      <c r="L15650" s="469">
        <f t="shared" si="1493"/>
        <v>4.1883367945192873E-2</v>
      </c>
    </row>
    <row r="15651" spans="1:12">
      <c r="A15651" s="480" t="str">
        <f t="shared" si="1494"/>
        <v>D800-120</v>
      </c>
      <c r="B15651" s="480">
        <f t="shared" si="1489"/>
        <v>21</v>
      </c>
      <c r="C15651" s="480">
        <f t="shared" si="1490"/>
        <v>6</v>
      </c>
      <c r="D15651" s="480">
        <f t="shared" si="1495"/>
        <v>258</v>
      </c>
      <c r="E15651" s="480">
        <f t="shared" si="1496"/>
        <v>36</v>
      </c>
      <c r="F15651" s="484">
        <v>4.5382999999999996</v>
      </c>
      <c r="G15651" s="480">
        <v>15</v>
      </c>
      <c r="H15651" s="482">
        <v>0.386299</v>
      </c>
      <c r="I15651" s="483">
        <v>11.7</v>
      </c>
      <c r="J15651" s="484">
        <v>0.34210000000000002</v>
      </c>
      <c r="K15651" s="469">
        <f t="shared" si="1492"/>
        <v>11.748153632290013</v>
      </c>
      <c r="L15651" s="469">
        <f t="shared" si="1493"/>
        <v>4.8153632290013348E-2</v>
      </c>
    </row>
    <row r="15652" spans="1:12">
      <c r="A15652" s="98" t="str">
        <f t="shared" si="1494"/>
        <v>D800-120</v>
      </c>
      <c r="B15652" s="98">
        <f t="shared" si="1489"/>
        <v>21</v>
      </c>
      <c r="C15652" s="98">
        <f t="shared" si="1490"/>
        <v>6</v>
      </c>
      <c r="D15652" s="98">
        <f t="shared" si="1495"/>
        <v>258</v>
      </c>
      <c r="E15652" s="98">
        <f t="shared" si="1496"/>
        <v>37</v>
      </c>
      <c r="F15652" s="397">
        <f>F15651+(E15652-E15651)*(F15654-F15651)/(E15654-E15651)</f>
        <v>4.5492333333333335</v>
      </c>
      <c r="G15652" s="98">
        <v>15</v>
      </c>
      <c r="H15652" s="491">
        <f>H15651+(E15652-E15651)*(H15654-H15651)/(E15654-E15651)</f>
        <v>0.38592966666666667</v>
      </c>
      <c r="I15652" s="492">
        <f>I15651+(E15652-E15651)*(I15654-I15651)/(E15654-E15651)</f>
        <v>11.766666666666666</v>
      </c>
      <c r="J15652" s="397">
        <f>J15651+(E15652-E15651)*(J15654-J15651)/(E15654-E15651)</f>
        <v>0.34050000000000002</v>
      </c>
      <c r="K15652" s="469">
        <f t="shared" si="1492"/>
        <v>11.7877264337457</v>
      </c>
      <c r="L15652" s="469">
        <f t="shared" si="1493"/>
        <v>2.1059767079034231E-2</v>
      </c>
    </row>
    <row r="15653" spans="1:12">
      <c r="A15653" s="98" t="str">
        <f t="shared" si="1494"/>
        <v>D800-120</v>
      </c>
      <c r="B15653" s="98">
        <f t="shared" si="1489"/>
        <v>21</v>
      </c>
      <c r="C15653" s="98">
        <f t="shared" si="1490"/>
        <v>6</v>
      </c>
      <c r="D15653" s="98">
        <f t="shared" si="1495"/>
        <v>258</v>
      </c>
      <c r="E15653" s="98">
        <f t="shared" si="1496"/>
        <v>38</v>
      </c>
      <c r="F15653" s="397">
        <f>F15651+(E15653-E15651)*(F15654-F15651)/(E15654-E15651)</f>
        <v>4.5601666666666665</v>
      </c>
      <c r="G15653" s="98">
        <v>15</v>
      </c>
      <c r="H15653" s="491">
        <f>H15651+(E15653-E15651)*(H15654-H15651)/(E15654-E15651)</f>
        <v>0.38556033333333334</v>
      </c>
      <c r="I15653" s="492">
        <f>I15651+(E15653-E15651)*(I15654-I15651)/(E15654-E15651)</f>
        <v>11.833333333333334</v>
      </c>
      <c r="J15653" s="397">
        <f>J15651+(E15653-E15651)*(J15654-J15651)/(E15654-E15651)</f>
        <v>0.33889999999999998</v>
      </c>
      <c r="K15653" s="469">
        <f t="shared" si="1492"/>
        <v>11.827375049819267</v>
      </c>
      <c r="L15653" s="469">
        <f t="shared" si="1493"/>
        <v>-5.9582835140670198E-3</v>
      </c>
    </row>
    <row r="15654" spans="1:12">
      <c r="A15654" s="480" t="str">
        <f t="shared" si="1494"/>
        <v>D800-120</v>
      </c>
      <c r="B15654" s="480">
        <f t="shared" si="1489"/>
        <v>21</v>
      </c>
      <c r="C15654" s="480">
        <f t="shared" si="1490"/>
        <v>6</v>
      </c>
      <c r="D15654" s="480">
        <f t="shared" si="1495"/>
        <v>258</v>
      </c>
      <c r="E15654" s="480">
        <f t="shared" si="1496"/>
        <v>39</v>
      </c>
      <c r="F15654" s="484">
        <v>4.5711000000000004</v>
      </c>
      <c r="G15654" s="480">
        <v>15</v>
      </c>
      <c r="H15654" s="482">
        <v>0.38519100000000001</v>
      </c>
      <c r="I15654" s="483">
        <v>11.9</v>
      </c>
      <c r="J15654" s="484">
        <v>0.33729999999999999</v>
      </c>
      <c r="K15654" s="469">
        <f t="shared" si="1492"/>
        <v>11.867099698591089</v>
      </c>
      <c r="L15654" s="469">
        <f t="shared" si="1493"/>
        <v>-3.2900301408911758E-2</v>
      </c>
    </row>
    <row r="15655" spans="1:12">
      <c r="A15655" s="98" t="str">
        <f t="shared" si="1494"/>
        <v>D800-120</v>
      </c>
      <c r="B15655" s="98">
        <f t="shared" si="1489"/>
        <v>21</v>
      </c>
      <c r="C15655" s="98">
        <f t="shared" si="1490"/>
        <v>6</v>
      </c>
      <c r="D15655" s="98">
        <f t="shared" si="1495"/>
        <v>258</v>
      </c>
      <c r="E15655" s="98">
        <f t="shared" si="1496"/>
        <v>40</v>
      </c>
      <c r="F15655" s="397">
        <f>F15654+(E15655-E15654)*(F15657-F15654)/(E15657-E15654)</f>
        <v>4.5819333333333336</v>
      </c>
      <c r="G15655" s="98">
        <v>15</v>
      </c>
      <c r="H15655" s="491">
        <f>H15654+(E15655-E15654)*(H15657-H15654)/(E15657-E15654)</f>
        <v>0.38482300000000003</v>
      </c>
      <c r="I15655" s="492">
        <f>I15654+(E15655-E15654)*(I15657-I15654)/(E15657-E15654)</f>
        <v>11.933333333333334</v>
      </c>
      <c r="J15655" s="397">
        <f>J15654+(E15655-E15654)*(J15657-J15654)/(E15657-E15654)</f>
        <v>0.3357</v>
      </c>
      <c r="K15655" s="469">
        <f t="shared" si="1492"/>
        <v>11.90659948426506</v>
      </c>
      <c r="L15655" s="469">
        <f t="shared" si="1493"/>
        <v>-2.6733849068273585E-2</v>
      </c>
    </row>
    <row r="15656" spans="1:12">
      <c r="A15656" s="98" t="str">
        <f t="shared" si="1494"/>
        <v>D800-120</v>
      </c>
      <c r="B15656" s="98">
        <f t="shared" si="1489"/>
        <v>21</v>
      </c>
      <c r="C15656" s="98">
        <f t="shared" si="1490"/>
        <v>6</v>
      </c>
      <c r="D15656" s="98">
        <f t="shared" si="1495"/>
        <v>258</v>
      </c>
      <c r="E15656" s="98">
        <f t="shared" si="1496"/>
        <v>41</v>
      </c>
      <c r="F15656" s="397">
        <f>F15654+(E15656-E15654)*(F15657-F15654)/(E15657-E15654)</f>
        <v>4.5927666666666669</v>
      </c>
      <c r="G15656" s="98">
        <v>15</v>
      </c>
      <c r="H15656" s="491">
        <f>H15654+(E15656-E15654)*(H15657-H15654)/(E15657-E15654)</f>
        <v>0.38445499999999999</v>
      </c>
      <c r="I15656" s="492">
        <f>I15654+(E15656-E15654)*(I15657-I15654)/(E15657-E15654)</f>
        <v>11.966666666666667</v>
      </c>
      <c r="J15656" s="397">
        <f>J15654+(E15656-E15654)*(J15657-J15654)/(E15657-E15654)</f>
        <v>0.33410000000000001</v>
      </c>
      <c r="K15656" s="469">
        <f t="shared" si="1492"/>
        <v>11.946174888261739</v>
      </c>
      <c r="L15656" s="469">
        <f t="shared" si="1493"/>
        <v>-2.0491778404927885E-2</v>
      </c>
    </row>
    <row r="15657" spans="1:12">
      <c r="A15657" s="480" t="str">
        <f t="shared" si="1494"/>
        <v>D800-120</v>
      </c>
      <c r="B15657" s="480">
        <f t="shared" si="1489"/>
        <v>21</v>
      </c>
      <c r="C15657" s="480">
        <f t="shared" si="1490"/>
        <v>6</v>
      </c>
      <c r="D15657" s="480">
        <f t="shared" si="1495"/>
        <v>258</v>
      </c>
      <c r="E15657" s="480">
        <f t="shared" si="1496"/>
        <v>42</v>
      </c>
      <c r="F15657" s="484">
        <v>4.6036000000000001</v>
      </c>
      <c r="G15657" s="480">
        <v>15</v>
      </c>
      <c r="H15657" s="482">
        <v>0.38408700000000001</v>
      </c>
      <c r="I15657" s="483">
        <v>12</v>
      </c>
      <c r="J15657" s="484">
        <v>0.33250000000000002</v>
      </c>
      <c r="K15657" s="469">
        <f t="shared" si="1492"/>
        <v>11.985826127934557</v>
      </c>
      <c r="L15657" s="469">
        <f t="shared" si="1493"/>
        <v>-1.4173872065443405E-2</v>
      </c>
    </row>
    <row r="15658" spans="1:12">
      <c r="A15658" s="98" t="str">
        <f t="shared" si="1494"/>
        <v>D800-120</v>
      </c>
      <c r="B15658" s="98">
        <f t="shared" ref="B15658:B15721" si="1497">INT(D15658/12)</f>
        <v>21</v>
      </c>
      <c r="C15658" s="98">
        <f t="shared" ref="C15658:C15721" si="1498">D15658-B15658*12</f>
        <v>6</v>
      </c>
      <c r="D15658" s="98">
        <f t="shared" si="1495"/>
        <v>258</v>
      </c>
      <c r="E15658" s="98">
        <f t="shared" si="1496"/>
        <v>43</v>
      </c>
      <c r="F15658" s="397">
        <f>F15657+(E15658-E15657)*(F15660-F15657)/(E15660-E15657)</f>
        <v>4.6143666666666672</v>
      </c>
      <c r="G15658" s="98">
        <v>15</v>
      </c>
      <c r="H15658" s="491">
        <f>H15657+(E15658-E15657)*(H15660-H15657)/(E15660-E15657)</f>
        <v>0.38371966666666668</v>
      </c>
      <c r="I15658" s="492">
        <f>I15657+(E15658-E15657)*(I15660-I15657)/(E15660-E15657)</f>
        <v>12.033333333333333</v>
      </c>
      <c r="J15658" s="397">
        <f>J15657+(E15658-E15657)*(J15660-J15657)/(E15660-E15657)</f>
        <v>0.33090000000000003</v>
      </c>
      <c r="K15658" s="469">
        <f t="shared" si="1492"/>
        <v>12.025358790575412</v>
      </c>
      <c r="L15658" s="469">
        <f t="shared" si="1493"/>
        <v>-7.9745427579211992E-3</v>
      </c>
    </row>
    <row r="15659" spans="1:12">
      <c r="A15659" s="98" t="str">
        <f t="shared" si="1494"/>
        <v>D800-120</v>
      </c>
      <c r="B15659" s="98">
        <f t="shared" si="1497"/>
        <v>21</v>
      </c>
      <c r="C15659" s="98">
        <f t="shared" si="1498"/>
        <v>6</v>
      </c>
      <c r="D15659" s="98">
        <f t="shared" si="1495"/>
        <v>258</v>
      </c>
      <c r="E15659" s="98">
        <f t="shared" si="1496"/>
        <v>44</v>
      </c>
      <c r="F15659" s="397">
        <f>F15657+(E15659-E15657)*(F15660-F15657)/(E15660-E15657)</f>
        <v>4.6251333333333333</v>
      </c>
      <c r="G15659" s="98">
        <v>15</v>
      </c>
      <c r="H15659" s="491">
        <f>H15657+(E15659-E15657)*(H15660-H15657)/(E15660-E15657)</f>
        <v>0.38335233333333335</v>
      </c>
      <c r="I15659" s="492">
        <f>I15657+(E15659-E15657)*(I15660-I15657)/(E15660-E15657)</f>
        <v>12.066666666666666</v>
      </c>
      <c r="J15659" s="397">
        <f>J15657+(E15659-E15657)*(J15660-J15657)/(E15660-E15657)</f>
        <v>0.32929999999999998</v>
      </c>
      <c r="K15659" s="469">
        <f t="shared" si="1492"/>
        <v>12.06496721466849</v>
      </c>
      <c r="L15659" s="469">
        <f t="shared" si="1493"/>
        <v>-1.6994519981761158E-3</v>
      </c>
    </row>
    <row r="15660" spans="1:12">
      <c r="A15660" s="480" t="str">
        <f t="shared" si="1494"/>
        <v>D800-120</v>
      </c>
      <c r="B15660" s="480">
        <f t="shared" si="1497"/>
        <v>21</v>
      </c>
      <c r="C15660" s="480">
        <f t="shared" si="1498"/>
        <v>6</v>
      </c>
      <c r="D15660" s="480">
        <f t="shared" ref="D15660:D15691" si="1499">D15659</f>
        <v>258</v>
      </c>
      <c r="E15660" s="480">
        <f t="shared" si="1496"/>
        <v>45</v>
      </c>
      <c r="F15660" s="484">
        <v>4.6359000000000004</v>
      </c>
      <c r="G15660" s="480">
        <v>15</v>
      </c>
      <c r="H15660" s="482">
        <v>0.38298500000000002</v>
      </c>
      <c r="I15660" s="483">
        <v>12.1</v>
      </c>
      <c r="J15660" s="484">
        <v>0.32769999999999999</v>
      </c>
      <c r="K15660" s="469">
        <f t="shared" si="1492"/>
        <v>12.104651618209591</v>
      </c>
      <c r="L15660" s="469">
        <f t="shared" si="1493"/>
        <v>4.6516182095910352E-3</v>
      </c>
    </row>
    <row r="15661" spans="1:12">
      <c r="A15661" s="98" t="str">
        <f t="shared" si="1494"/>
        <v>D800-120</v>
      </c>
      <c r="B15661" s="98">
        <f t="shared" si="1497"/>
        <v>21</v>
      </c>
      <c r="C15661" s="98">
        <f t="shared" si="1498"/>
        <v>6</v>
      </c>
      <c r="D15661" s="98">
        <f t="shared" si="1499"/>
        <v>258</v>
      </c>
      <c r="E15661" s="98">
        <f t="shared" si="1496"/>
        <v>46</v>
      </c>
      <c r="F15661" s="397">
        <f>F15660+(E15661-E15660)*(F15663-F15660)/(E15663-E15660)</f>
        <v>4.6466000000000003</v>
      </c>
      <c r="G15661" s="98">
        <v>15</v>
      </c>
      <c r="H15661" s="491">
        <f>H15660+(E15661-E15660)*(H15663-H15660)/(E15663-E15660)</f>
        <v>0.38261833333333334</v>
      </c>
      <c r="I15661" s="492">
        <f>I15660+(E15661-E15660)*(I15663-I15660)/(E15663-E15660)</f>
        <v>12.133333333333333</v>
      </c>
      <c r="J15661" s="397">
        <f>J15660+(E15661-E15660)*(J15663-J15660)/(E15663-E15660)</f>
        <v>0.32606666666666667</v>
      </c>
      <c r="K15661" s="469">
        <f t="shared" si="1492"/>
        <v>12.144216821811117</v>
      </c>
      <c r="L15661" s="469">
        <f t="shared" si="1493"/>
        <v>1.0883488477784198E-2</v>
      </c>
    </row>
    <row r="15662" spans="1:12">
      <c r="A15662" s="98" t="str">
        <f t="shared" si="1494"/>
        <v>D800-120</v>
      </c>
      <c r="B15662" s="98">
        <f t="shared" si="1497"/>
        <v>21</v>
      </c>
      <c r="C15662" s="98">
        <f t="shared" si="1498"/>
        <v>6</v>
      </c>
      <c r="D15662" s="98">
        <f t="shared" si="1499"/>
        <v>258</v>
      </c>
      <c r="E15662" s="98">
        <f t="shared" si="1496"/>
        <v>47</v>
      </c>
      <c r="F15662" s="397">
        <f>F15660+(E15662-E15660)*(F15663-F15660)/(E15663-E15660)</f>
        <v>4.6573000000000002</v>
      </c>
      <c r="G15662" s="98">
        <v>15</v>
      </c>
      <c r="H15662" s="491">
        <f>H15660+(E15662-E15660)*(H15663-H15660)/(E15663-E15660)</f>
        <v>0.38225166666666666</v>
      </c>
      <c r="I15662" s="492">
        <f>I15660+(E15662-E15660)*(I15663-I15660)/(E15663-E15660)</f>
        <v>12.166666666666666</v>
      </c>
      <c r="J15662" s="397">
        <f>J15660+(E15662-E15660)*(J15663-J15660)/(E15663-E15660)</f>
        <v>0.3244333333333333</v>
      </c>
      <c r="K15662" s="469">
        <f t="shared" si="1492"/>
        <v>12.183857929549033</v>
      </c>
      <c r="L15662" s="469">
        <f t="shared" si="1493"/>
        <v>1.7191262882366942E-2</v>
      </c>
    </row>
    <row r="15663" spans="1:12">
      <c r="A15663" s="480" t="str">
        <f t="shared" si="1494"/>
        <v>D800-120</v>
      </c>
      <c r="B15663" s="480">
        <f t="shared" si="1497"/>
        <v>21</v>
      </c>
      <c r="C15663" s="480">
        <f t="shared" si="1498"/>
        <v>6</v>
      </c>
      <c r="D15663" s="480">
        <f t="shared" si="1499"/>
        <v>258</v>
      </c>
      <c r="E15663" s="480">
        <f t="shared" si="1496"/>
        <v>48</v>
      </c>
      <c r="F15663" s="484">
        <v>4.6680000000000001</v>
      </c>
      <c r="G15663" s="480">
        <v>15</v>
      </c>
      <c r="H15663" s="482">
        <v>0.38188499999999997</v>
      </c>
      <c r="I15663" s="483">
        <v>12.2</v>
      </c>
      <c r="J15663" s="484">
        <v>0.32279999999999998</v>
      </c>
      <c r="K15663" s="469">
        <f t="shared" si="1492"/>
        <v>12.223575160061277</v>
      </c>
      <c r="L15663" s="469">
        <f t="shared" si="1493"/>
        <v>2.3575160061277245E-2</v>
      </c>
    </row>
    <row r="15664" spans="1:12">
      <c r="A15664" s="98" t="str">
        <f t="shared" si="1494"/>
        <v>D800-120</v>
      </c>
      <c r="B15664" s="98">
        <f t="shared" si="1497"/>
        <v>21</v>
      </c>
      <c r="C15664" s="98">
        <f t="shared" si="1498"/>
        <v>6</v>
      </c>
      <c r="D15664" s="98">
        <f t="shared" si="1499"/>
        <v>258</v>
      </c>
      <c r="E15664" s="98">
        <f t="shared" si="1496"/>
        <v>49</v>
      </c>
      <c r="F15664" s="397">
        <f>F15663+(E15664-E15663)*(F15666-F15663)/(E15666-E15663)</f>
        <v>4.6786333333333339</v>
      </c>
      <c r="G15664" s="98">
        <v>15</v>
      </c>
      <c r="H15664" s="491">
        <f>H15663+(E15664-E15663)*(H15666-H15663)/(E15666-E15663)</f>
        <v>0.381519</v>
      </c>
      <c r="I15664" s="492">
        <f>I15663+(E15664-E15663)*(I15666-I15663)/(E15666-E15663)</f>
        <v>12.233333333333333</v>
      </c>
      <c r="J15664" s="397">
        <f>J15663+(E15664-E15663)*(J15666-J15663)/(E15666-E15663)</f>
        <v>0.32119999999999999</v>
      </c>
      <c r="K15664" s="469">
        <f t="shared" si="1492"/>
        <v>12.263172563708057</v>
      </c>
      <c r="L15664" s="469">
        <f t="shared" si="1493"/>
        <v>2.9839230374724579E-2</v>
      </c>
    </row>
    <row r="15665" spans="1:12">
      <c r="A15665" s="98" t="str">
        <f t="shared" si="1494"/>
        <v>D800-120</v>
      </c>
      <c r="B15665" s="98">
        <f t="shared" si="1497"/>
        <v>21</v>
      </c>
      <c r="C15665" s="98">
        <f t="shared" si="1498"/>
        <v>6</v>
      </c>
      <c r="D15665" s="98">
        <f t="shared" si="1499"/>
        <v>258</v>
      </c>
      <c r="E15665" s="98">
        <f t="shared" si="1496"/>
        <v>50</v>
      </c>
      <c r="F15665" s="397">
        <f>F15663+(E15665-E15663)*(F15666-F15663)/(E15666-E15663)</f>
        <v>4.6892666666666667</v>
      </c>
      <c r="G15665" s="98">
        <v>15</v>
      </c>
      <c r="H15665" s="491">
        <f>H15663+(E15665-E15663)*(H15666-H15663)/(E15666-E15663)</f>
        <v>0.38115299999999996</v>
      </c>
      <c r="I15665" s="492">
        <f>I15663+(E15665-E15663)*(I15666-I15663)/(E15666-E15663)</f>
        <v>12.266666666666667</v>
      </c>
      <c r="J15665" s="397">
        <f>J15663+(E15665-E15663)*(J15666-J15663)/(E15666-E15663)</f>
        <v>0.3196</v>
      </c>
      <c r="K15665" s="469">
        <f t="shared" si="1492"/>
        <v>12.302846013718026</v>
      </c>
      <c r="L15665" s="469">
        <f t="shared" si="1493"/>
        <v>3.6179347051358945E-2</v>
      </c>
    </row>
    <row r="15666" spans="1:12">
      <c r="A15666" s="480" t="str">
        <f t="shared" si="1494"/>
        <v>D800-120</v>
      </c>
      <c r="B15666" s="480">
        <f t="shared" si="1497"/>
        <v>21</v>
      </c>
      <c r="C15666" s="480">
        <f t="shared" si="1498"/>
        <v>6</v>
      </c>
      <c r="D15666" s="480">
        <f t="shared" si="1499"/>
        <v>258</v>
      </c>
      <c r="E15666" s="480">
        <f t="shared" si="1496"/>
        <v>51</v>
      </c>
      <c r="F15666" s="484">
        <v>4.6999000000000004</v>
      </c>
      <c r="G15666" s="480">
        <v>15</v>
      </c>
      <c r="H15666" s="482">
        <v>0.38078699999999999</v>
      </c>
      <c r="I15666" s="483">
        <v>12.3</v>
      </c>
      <c r="J15666" s="484">
        <v>0.318</v>
      </c>
      <c r="K15666" s="469">
        <f t="shared" si="1492"/>
        <v>12.342595729371014</v>
      </c>
      <c r="L15666" s="469">
        <f t="shared" si="1493"/>
        <v>4.2595729371013746E-2</v>
      </c>
    </row>
    <row r="15667" spans="1:12">
      <c r="A15667" s="98" t="str">
        <f t="shared" si="1494"/>
        <v>D800-120</v>
      </c>
      <c r="B15667" s="98">
        <f t="shared" si="1497"/>
        <v>21</v>
      </c>
      <c r="C15667" s="98">
        <f t="shared" si="1498"/>
        <v>6</v>
      </c>
      <c r="D15667" s="98">
        <f t="shared" si="1499"/>
        <v>258</v>
      </c>
      <c r="E15667" s="98">
        <f t="shared" si="1496"/>
        <v>52</v>
      </c>
      <c r="F15667" s="397">
        <f>F15666+(E15667-E15666)*(F15669-F15666)/(E15669-E15666)</f>
        <v>4.7104333333333335</v>
      </c>
      <c r="G15667" s="98">
        <v>15</v>
      </c>
      <c r="H15667" s="491">
        <f>H15666+(E15667-E15666)*(H15669-H15666)/(E15669-E15666)</f>
        <v>0.38042166666666666</v>
      </c>
      <c r="I15667" s="492">
        <f>I15666+(E15667-E15666)*(I15669-I15666)/(E15669-E15666)</f>
        <v>12.366666666666667</v>
      </c>
      <c r="J15667" s="397">
        <f>J15666+(E15667-E15666)*(J15669-J15666)/(E15669-E15666)</f>
        <v>0.31640000000000001</v>
      </c>
      <c r="K15667" s="469">
        <f t="shared" si="1492"/>
        <v>12.38213736511678</v>
      </c>
      <c r="L15667" s="469">
        <f t="shared" si="1493"/>
        <v>1.5470698450112508E-2</v>
      </c>
    </row>
    <row r="15668" spans="1:12">
      <c r="A15668" s="98" t="str">
        <f t="shared" si="1494"/>
        <v>D800-120</v>
      </c>
      <c r="B15668" s="98">
        <f t="shared" si="1497"/>
        <v>21</v>
      </c>
      <c r="C15668" s="98">
        <f t="shared" si="1498"/>
        <v>6</v>
      </c>
      <c r="D15668" s="98">
        <f t="shared" si="1499"/>
        <v>258</v>
      </c>
      <c r="E15668" s="98">
        <f t="shared" si="1496"/>
        <v>53</v>
      </c>
      <c r="F15668" s="397">
        <f>F15666+(E15668-E15666)*(F15669-F15666)/(E15669-E15666)</f>
        <v>4.7209666666666665</v>
      </c>
      <c r="G15668" s="98">
        <v>15</v>
      </c>
      <c r="H15668" s="491">
        <f>H15666+(E15668-E15666)*(H15669-H15666)/(E15669-E15666)</f>
        <v>0.38005633333333333</v>
      </c>
      <c r="I15668" s="492">
        <f>I15666+(E15668-E15666)*(I15669-I15666)/(E15669-E15666)</f>
        <v>12.433333333333334</v>
      </c>
      <c r="J15668" s="397">
        <f>J15666+(E15668-E15666)*(J15669-J15666)/(E15669-E15666)</f>
        <v>0.31479999999999997</v>
      </c>
      <c r="K15668" s="469">
        <f t="shared" si="1492"/>
        <v>12.421755020527659</v>
      </c>
      <c r="L15668" s="469">
        <f t="shared" si="1493"/>
        <v>-1.1578312805674784E-2</v>
      </c>
    </row>
    <row r="15669" spans="1:12">
      <c r="A15669" s="480" t="str">
        <f t="shared" si="1494"/>
        <v>D800-120</v>
      </c>
      <c r="B15669" s="480">
        <f t="shared" si="1497"/>
        <v>21</v>
      </c>
      <c r="C15669" s="480">
        <f t="shared" si="1498"/>
        <v>6</v>
      </c>
      <c r="D15669" s="480">
        <f t="shared" si="1499"/>
        <v>258</v>
      </c>
      <c r="E15669" s="480">
        <f t="shared" si="1496"/>
        <v>54</v>
      </c>
      <c r="F15669" s="484">
        <v>4.7314999999999996</v>
      </c>
      <c r="G15669" s="480">
        <v>15</v>
      </c>
      <c r="H15669" s="482">
        <v>0.379691</v>
      </c>
      <c r="I15669" s="483">
        <v>12.5</v>
      </c>
      <c r="J15669" s="484">
        <v>0.31319999999999998</v>
      </c>
      <c r="K15669" s="469">
        <f t="shared" si="1492"/>
        <v>12.461448915038806</v>
      </c>
      <c r="L15669" s="469">
        <f t="shared" si="1493"/>
        <v>-3.8551084961193638E-2</v>
      </c>
    </row>
    <row r="15670" spans="1:12">
      <c r="A15670" s="98" t="str">
        <f t="shared" si="1494"/>
        <v>D800-120</v>
      </c>
      <c r="B15670" s="98">
        <f t="shared" si="1497"/>
        <v>21</v>
      </c>
      <c r="C15670" s="98">
        <f t="shared" si="1498"/>
        <v>6</v>
      </c>
      <c r="D15670" s="98">
        <f t="shared" si="1499"/>
        <v>258</v>
      </c>
      <c r="E15670" s="98">
        <f t="shared" si="1496"/>
        <v>55</v>
      </c>
      <c r="F15670" s="397">
        <f>F15669+(E15670-E15669)*(F15672-F15669)/(E15672-E15669)</f>
        <v>4.7419666666666664</v>
      </c>
      <c r="G15670" s="98">
        <v>15</v>
      </c>
      <c r="H15670" s="491">
        <f>H15669+(E15670-E15669)*(H15672-H15669)/(E15672-E15669)</f>
        <v>0.379326</v>
      </c>
      <c r="I15670" s="492">
        <f>I15669+(E15670-E15669)*(I15672-I15669)/(E15672-E15669)</f>
        <v>12.533333333333333</v>
      </c>
      <c r="J15670" s="397">
        <f>J15669+(E15670-E15669)*(J15672-J15669)/(E15672-E15669)</f>
        <v>0.31159999999999999</v>
      </c>
      <c r="K15670" s="469">
        <f t="shared" si="1492"/>
        <v>12.501032533142116</v>
      </c>
      <c r="L15670" s="469">
        <f t="shared" si="1493"/>
        <v>-3.2300800191217505E-2</v>
      </c>
    </row>
    <row r="15671" spans="1:12">
      <c r="A15671" s="98" t="str">
        <f t="shared" si="1494"/>
        <v>D800-120</v>
      </c>
      <c r="B15671" s="98">
        <f t="shared" si="1497"/>
        <v>21</v>
      </c>
      <c r="C15671" s="98">
        <f t="shared" si="1498"/>
        <v>6</v>
      </c>
      <c r="D15671" s="98">
        <f t="shared" si="1499"/>
        <v>258</v>
      </c>
      <c r="E15671" s="98">
        <f t="shared" si="1496"/>
        <v>56</v>
      </c>
      <c r="F15671" s="397">
        <f>F15669+(E15671-E15669)*(F15672-F15669)/(E15672-E15669)</f>
        <v>4.7524333333333333</v>
      </c>
      <c r="G15671" s="98">
        <v>15</v>
      </c>
      <c r="H15671" s="491">
        <f>H15669+(E15671-E15669)*(H15672-H15669)/(E15672-E15669)</f>
        <v>0.37896099999999999</v>
      </c>
      <c r="I15671" s="492">
        <f>I15669+(E15671-E15669)*(I15672-I15669)/(E15672-E15669)</f>
        <v>12.566666666666666</v>
      </c>
      <c r="J15671" s="397">
        <f>J15669+(E15671-E15669)*(J15672-J15669)/(E15672-E15669)</f>
        <v>0.31</v>
      </c>
      <c r="K15671" s="469">
        <f t="shared" si="1492"/>
        <v>12.540692401944616</v>
      </c>
      <c r="L15671" s="469">
        <f t="shared" si="1493"/>
        <v>-2.5974264722050222E-2</v>
      </c>
    </row>
    <row r="15672" spans="1:12">
      <c r="A15672" s="480" t="str">
        <f t="shared" si="1494"/>
        <v>D800-120</v>
      </c>
      <c r="B15672" s="480">
        <f t="shared" si="1497"/>
        <v>21</v>
      </c>
      <c r="C15672" s="480">
        <f t="shared" si="1498"/>
        <v>6</v>
      </c>
      <c r="D15672" s="480">
        <f t="shared" si="1499"/>
        <v>258</v>
      </c>
      <c r="E15672" s="480">
        <f t="shared" si="1496"/>
        <v>57</v>
      </c>
      <c r="F15672" s="484">
        <v>4.7629000000000001</v>
      </c>
      <c r="G15672" s="480">
        <v>15</v>
      </c>
      <c r="H15672" s="482">
        <v>0.37859599999999999</v>
      </c>
      <c r="I15672" s="483">
        <v>12.6</v>
      </c>
      <c r="J15672" s="484">
        <v>0.30840000000000001</v>
      </c>
      <c r="K15672" s="469">
        <f t="shared" si="1492"/>
        <v>12.580428741983541</v>
      </c>
      <c r="L15672" s="469">
        <f t="shared" si="1493"/>
        <v>-1.957125801645887E-2</v>
      </c>
    </row>
    <row r="15673" spans="1:12">
      <c r="A15673" s="98" t="str">
        <f t="shared" si="1494"/>
        <v>D800-120</v>
      </c>
      <c r="B15673" s="98">
        <f t="shared" si="1497"/>
        <v>21</v>
      </c>
      <c r="C15673" s="98">
        <f t="shared" si="1498"/>
        <v>6</v>
      </c>
      <c r="D15673" s="98">
        <f t="shared" si="1499"/>
        <v>258</v>
      </c>
      <c r="E15673" s="98">
        <f t="shared" si="1496"/>
        <v>58</v>
      </c>
      <c r="F15673" s="397">
        <f>F15672+(E15673-E15672)*(F15675-F15672)/(E15675-E15672)</f>
        <v>4.7733333333333334</v>
      </c>
      <c r="G15673" s="98">
        <v>15</v>
      </c>
      <c r="H15673" s="491">
        <f>H15672+(E15673-E15672)*(H15675-H15672)/(E15675-E15672)</f>
        <v>0.37823133333333331</v>
      </c>
      <c r="I15673" s="492">
        <f>I15672+(E15673-E15672)*(I15675-I15672)/(E15675-E15672)</f>
        <v>12.633333333333333</v>
      </c>
      <c r="J15673" s="397">
        <f>J15672+(E15673-E15672)*(J15675-J15672)/(E15675-E15672)</f>
        <v>0.30680000000000002</v>
      </c>
      <c r="K15673" s="469">
        <f t="shared" si="1492"/>
        <v>12.620142523006203</v>
      </c>
      <c r="L15673" s="469">
        <f t="shared" si="1493"/>
        <v>-1.3190810327129654E-2</v>
      </c>
    </row>
    <row r="15674" spans="1:12">
      <c r="A15674" s="98" t="str">
        <f t="shared" si="1494"/>
        <v>D800-120</v>
      </c>
      <c r="B15674" s="98">
        <f t="shared" si="1497"/>
        <v>21</v>
      </c>
      <c r="C15674" s="98">
        <f t="shared" si="1498"/>
        <v>6</v>
      </c>
      <c r="D15674" s="98">
        <f t="shared" si="1499"/>
        <v>258</v>
      </c>
      <c r="E15674" s="98">
        <f t="shared" si="1496"/>
        <v>59</v>
      </c>
      <c r="F15674" s="397">
        <f>F15672+(E15674-E15672)*(F15675-F15672)/(E15675-E15672)</f>
        <v>4.7837666666666667</v>
      </c>
      <c r="G15674" s="98">
        <v>15</v>
      </c>
      <c r="H15674" s="491">
        <f>H15672+(E15674-E15672)*(H15675-H15672)/(E15675-E15672)</f>
        <v>0.37786666666666668</v>
      </c>
      <c r="I15674" s="492">
        <f>I15672+(E15674-E15672)*(I15675-I15672)/(E15675-E15672)</f>
        <v>12.666666666666666</v>
      </c>
      <c r="J15674" s="397">
        <f>J15672+(E15674-E15672)*(J15675-J15672)/(E15675-E15672)</f>
        <v>0.30519999999999997</v>
      </c>
      <c r="K15674" s="469">
        <f t="shared" si="1492"/>
        <v>12.659932956951305</v>
      </c>
      <c r="L15674" s="469">
        <f t="shared" si="1493"/>
        <v>-6.7337097153608028E-3</v>
      </c>
    </row>
    <row r="15675" spans="1:12">
      <c r="A15675" s="480" t="str">
        <f t="shared" si="1494"/>
        <v>D800-120</v>
      </c>
      <c r="B15675" s="480">
        <f t="shared" si="1497"/>
        <v>21</v>
      </c>
      <c r="C15675" s="480">
        <f t="shared" si="1498"/>
        <v>6</v>
      </c>
      <c r="D15675" s="480">
        <f t="shared" si="1499"/>
        <v>258</v>
      </c>
      <c r="E15675" s="480">
        <f t="shared" si="1496"/>
        <v>60</v>
      </c>
      <c r="F15675" s="484">
        <v>4.7942</v>
      </c>
      <c r="G15675" s="480">
        <v>15</v>
      </c>
      <c r="H15675" s="482">
        <v>0.377502</v>
      </c>
      <c r="I15675" s="483">
        <v>12.7</v>
      </c>
      <c r="J15675" s="484">
        <v>0.30359999999999998</v>
      </c>
      <c r="K15675" s="469">
        <f t="shared" si="1492"/>
        <v>12.699800265958856</v>
      </c>
      <c r="L15675" s="469">
        <f t="shared" si="1493"/>
        <v>-1.9973404114281834E-4</v>
      </c>
    </row>
    <row r="15676" spans="1:12">
      <c r="A15676" s="98" t="str">
        <f t="shared" si="1494"/>
        <v>D800-120</v>
      </c>
      <c r="B15676" s="98">
        <f t="shared" si="1497"/>
        <v>21</v>
      </c>
      <c r="C15676" s="98">
        <f t="shared" si="1498"/>
        <v>6</v>
      </c>
      <c r="D15676" s="98">
        <f t="shared" si="1499"/>
        <v>258</v>
      </c>
      <c r="E15676" s="98">
        <f t="shared" si="1496"/>
        <v>61</v>
      </c>
      <c r="F15676" s="397">
        <f>F15675+(E15676-E15675)*(F15678-F15675)/(E15678-E15675)</f>
        <v>4.8045333333333335</v>
      </c>
      <c r="G15676" s="98">
        <v>15</v>
      </c>
      <c r="H15676" s="491">
        <f>H15675+(E15676-E15675)*(H15678-H15675)/(E15678-E15675)</f>
        <v>0.37713766666666665</v>
      </c>
      <c r="I15676" s="492">
        <f>I15675+(E15676-E15675)*(I15678-I15675)/(E15678-E15675)</f>
        <v>12.733333333333333</v>
      </c>
      <c r="J15676" s="397">
        <f>J15675+(E15676-E15675)*(J15678-J15675)/(E15678-E15675)</f>
        <v>0.30196666666666666</v>
      </c>
      <c r="K15676" s="469">
        <f t="shared" si="1492"/>
        <v>12.739468257833348</v>
      </c>
      <c r="L15676" s="469">
        <f t="shared" si="1493"/>
        <v>6.134924500015515E-3</v>
      </c>
    </row>
    <row r="15677" spans="1:12">
      <c r="A15677" s="98" t="str">
        <f t="shared" si="1494"/>
        <v>D800-120</v>
      </c>
      <c r="B15677" s="98">
        <f t="shared" si="1497"/>
        <v>21</v>
      </c>
      <c r="C15677" s="98">
        <f t="shared" si="1498"/>
        <v>6</v>
      </c>
      <c r="D15677" s="98">
        <f t="shared" si="1499"/>
        <v>258</v>
      </c>
      <c r="E15677" s="98">
        <f t="shared" si="1496"/>
        <v>62</v>
      </c>
      <c r="F15677" s="397">
        <f>F15675+(E15677-E15675)*(F15678-F15675)/(E15678-E15675)</f>
        <v>4.8148666666666662</v>
      </c>
      <c r="G15677" s="98">
        <v>15</v>
      </c>
      <c r="H15677" s="491">
        <f>H15675+(E15677-E15675)*(H15678-H15675)/(E15678-E15675)</f>
        <v>0.37677333333333335</v>
      </c>
      <c r="I15677" s="492">
        <f>I15675+(E15677-E15675)*(I15678-I15675)/(E15678-E15675)</f>
        <v>12.766666666666667</v>
      </c>
      <c r="J15677" s="397">
        <f>J15675+(E15677-E15675)*(J15678-J15675)/(E15678-E15675)</f>
        <v>0.30033333333333334</v>
      </c>
      <c r="K15677" s="469">
        <f t="shared" si="1492"/>
        <v>12.779212966239648</v>
      </c>
      <c r="L15677" s="469">
        <f t="shared" si="1493"/>
        <v>1.2546299572980146E-2</v>
      </c>
    </row>
    <row r="15678" spans="1:12">
      <c r="A15678" s="480" t="str">
        <f t="shared" si="1494"/>
        <v>D800-120</v>
      </c>
      <c r="B15678" s="480">
        <f t="shared" si="1497"/>
        <v>21</v>
      </c>
      <c r="C15678" s="480">
        <f t="shared" si="1498"/>
        <v>6</v>
      </c>
      <c r="D15678" s="480">
        <f t="shared" si="1499"/>
        <v>258</v>
      </c>
      <c r="E15678" s="480">
        <f t="shared" si="1496"/>
        <v>63</v>
      </c>
      <c r="F15678" s="484">
        <v>4.8251999999999997</v>
      </c>
      <c r="G15678" s="480">
        <v>15</v>
      </c>
      <c r="H15678" s="482">
        <v>0.37640899999999999</v>
      </c>
      <c r="I15678" s="483">
        <v>12.8</v>
      </c>
      <c r="J15678" s="484">
        <v>0.29870000000000002</v>
      </c>
      <c r="K15678" s="469">
        <f t="shared" si="1492"/>
        <v>12.819034613943874</v>
      </c>
      <c r="L15678" s="469">
        <f t="shared" si="1493"/>
        <v>1.9034613943873069E-2</v>
      </c>
    </row>
    <row r="15679" spans="1:12">
      <c r="A15679" s="98" t="str">
        <f t="shared" si="1494"/>
        <v>D800-120</v>
      </c>
      <c r="B15679" s="98">
        <f t="shared" si="1497"/>
        <v>21</v>
      </c>
      <c r="C15679" s="98">
        <f t="shared" si="1498"/>
        <v>6</v>
      </c>
      <c r="D15679" s="98">
        <f t="shared" si="1499"/>
        <v>258</v>
      </c>
      <c r="E15679" s="98">
        <f t="shared" si="1496"/>
        <v>64</v>
      </c>
      <c r="F15679" s="397">
        <f>F15678+(E15679-E15678)*(F15681-F15678)/(E15681-E15678)</f>
        <v>4.8354666666666661</v>
      </c>
      <c r="G15679" s="98">
        <v>15</v>
      </c>
      <c r="H15679" s="491">
        <f>H15678+(E15679-E15678)*(H15681-H15678)/(E15681-E15678)</f>
        <v>0.37604466666666664</v>
      </c>
      <c r="I15679" s="492">
        <f>I15678+(E15679-E15678)*(I15681-I15678)/(E15681-E15678)</f>
        <v>12.833333333333334</v>
      </c>
      <c r="J15679" s="397">
        <f>J15678+(E15679-E15678)*(J15681-J15678)/(E15681-E15678)</f>
        <v>0.29710000000000003</v>
      </c>
      <c r="K15679" s="469">
        <f t="shared" si="1492"/>
        <v>12.858756140671233</v>
      </c>
      <c r="L15679" s="469">
        <f t="shared" si="1493"/>
        <v>2.542280733789859E-2</v>
      </c>
    </row>
    <row r="15680" spans="1:12">
      <c r="A15680" s="98" t="str">
        <f t="shared" si="1494"/>
        <v>D800-120</v>
      </c>
      <c r="B15680" s="98">
        <f t="shared" si="1497"/>
        <v>21</v>
      </c>
      <c r="C15680" s="98">
        <f t="shared" si="1498"/>
        <v>6</v>
      </c>
      <c r="D15680" s="98">
        <f t="shared" si="1499"/>
        <v>258</v>
      </c>
      <c r="E15680" s="98">
        <f t="shared" si="1496"/>
        <v>65</v>
      </c>
      <c r="F15680" s="397">
        <f>F15678+(E15680-E15678)*(F15681-F15678)/(E15681-E15678)</f>
        <v>4.8457333333333334</v>
      </c>
      <c r="G15680" s="98">
        <v>15</v>
      </c>
      <c r="H15680" s="491">
        <f>H15678+(E15680-E15678)*(H15681-H15678)/(E15681-E15678)</f>
        <v>0.37568033333333334</v>
      </c>
      <c r="I15680" s="492">
        <f>I15678+(E15680-E15678)*(I15681-I15678)/(E15681-E15678)</f>
        <v>12.866666666666667</v>
      </c>
      <c r="J15680" s="397">
        <f>J15678+(E15680-E15678)*(J15681-J15678)/(E15681-E15678)</f>
        <v>0.29549999999999998</v>
      </c>
      <c r="K15680" s="469">
        <f t="shared" si="1492"/>
        <v>12.898554710964374</v>
      </c>
      <c r="L15680" s="469">
        <f t="shared" si="1493"/>
        <v>3.1888044297707197E-2</v>
      </c>
    </row>
    <row r="15681" spans="1:12">
      <c r="A15681" s="480" t="str">
        <f t="shared" si="1494"/>
        <v>D800-120</v>
      </c>
      <c r="B15681" s="480">
        <f t="shared" si="1497"/>
        <v>21</v>
      </c>
      <c r="C15681" s="480">
        <f t="shared" si="1498"/>
        <v>6</v>
      </c>
      <c r="D15681" s="480">
        <f t="shared" si="1499"/>
        <v>258</v>
      </c>
      <c r="E15681" s="480">
        <f t="shared" si="1496"/>
        <v>66</v>
      </c>
      <c r="F15681" s="484">
        <v>4.8559999999999999</v>
      </c>
      <c r="G15681" s="480">
        <v>15</v>
      </c>
      <c r="H15681" s="482">
        <v>0.37531599999999998</v>
      </c>
      <c r="I15681" s="483">
        <v>12.9</v>
      </c>
      <c r="J15681" s="484">
        <v>0.29389999999999999</v>
      </c>
      <c r="K15681" s="469">
        <f t="shared" si="1492"/>
        <v>12.938430549190549</v>
      </c>
      <c r="L15681" s="469">
        <f t="shared" si="1493"/>
        <v>3.8430549190549002E-2</v>
      </c>
    </row>
    <row r="15682" spans="1:12">
      <c r="A15682" s="98" t="str">
        <f t="shared" si="1494"/>
        <v>D800-120</v>
      </c>
      <c r="B15682" s="98">
        <f t="shared" si="1497"/>
        <v>21</v>
      </c>
      <c r="C15682" s="98">
        <f t="shared" si="1498"/>
        <v>6</v>
      </c>
      <c r="D15682" s="98">
        <f t="shared" si="1499"/>
        <v>258</v>
      </c>
      <c r="E15682" s="98">
        <f t="shared" si="1496"/>
        <v>67</v>
      </c>
      <c r="F15682" s="397">
        <f>F15681+(E15682-E15681)*(F15684-F15681)/(E15684-E15681)</f>
        <v>4.8662000000000001</v>
      </c>
      <c r="G15682" s="98">
        <v>15</v>
      </c>
      <c r="H15682" s="491">
        <f>H15681+(E15682-E15681)*(H15684-H15681)/(E15684-E15681)</f>
        <v>0.37495166666666663</v>
      </c>
      <c r="I15682" s="492">
        <f>I15681+(E15682-E15681)*(I15684-I15681)/(E15684-E15681)</f>
        <v>12.966666666666667</v>
      </c>
      <c r="J15682" s="397">
        <f>J15681+(E15682-E15681)*(J15684-J15681)/(E15684-E15681)</f>
        <v>0.2923</v>
      </c>
      <c r="K15682" s="469">
        <f t="shared" si="1492"/>
        <v>12.978206079894743</v>
      </c>
      <c r="L15682" s="469">
        <f t="shared" si="1493"/>
        <v>1.1539413228076612E-2</v>
      </c>
    </row>
    <row r="15683" spans="1:12">
      <c r="A15683" s="98" t="str">
        <f t="shared" si="1494"/>
        <v>D800-120</v>
      </c>
      <c r="B15683" s="98">
        <f t="shared" si="1497"/>
        <v>21</v>
      </c>
      <c r="C15683" s="98">
        <f t="shared" si="1498"/>
        <v>6</v>
      </c>
      <c r="D15683" s="98">
        <f t="shared" si="1499"/>
        <v>258</v>
      </c>
      <c r="E15683" s="98">
        <f t="shared" si="1496"/>
        <v>68</v>
      </c>
      <c r="F15683" s="397">
        <f>F15681+(E15683-E15681)*(F15684-F15681)/(E15684-E15681)</f>
        <v>4.8763999999999994</v>
      </c>
      <c r="G15683" s="98">
        <v>15</v>
      </c>
      <c r="H15683" s="491">
        <f>H15681+(E15683-E15681)*(H15684-H15681)/(E15684-E15681)</f>
        <v>0.37458733333333333</v>
      </c>
      <c r="I15683" s="492">
        <f>I15681+(E15683-E15681)*(I15684-I15681)/(E15684-E15681)</f>
        <v>13.033333333333333</v>
      </c>
      <c r="J15683" s="397">
        <f>J15681+(E15683-E15681)*(J15684-J15681)/(E15684-E15681)</f>
        <v>0.29070000000000001</v>
      </c>
      <c r="K15683" s="469">
        <f t="shared" si="1492"/>
        <v>13.018058984019747</v>
      </c>
      <c r="L15683" s="469">
        <f t="shared" si="1493"/>
        <v>-1.5274349313585844E-2</v>
      </c>
    </row>
    <row r="15684" spans="1:12">
      <c r="A15684" s="480" t="str">
        <f t="shared" si="1494"/>
        <v>D800-120</v>
      </c>
      <c r="B15684" s="480">
        <f t="shared" si="1497"/>
        <v>21</v>
      </c>
      <c r="C15684" s="480">
        <f t="shared" si="1498"/>
        <v>6</v>
      </c>
      <c r="D15684" s="480">
        <f t="shared" si="1499"/>
        <v>258</v>
      </c>
      <c r="E15684" s="480">
        <f t="shared" si="1496"/>
        <v>69</v>
      </c>
      <c r="F15684" s="484">
        <v>4.8865999999999996</v>
      </c>
      <c r="G15684" s="480">
        <v>15</v>
      </c>
      <c r="H15684" s="482">
        <v>0.37422299999999997</v>
      </c>
      <c r="I15684" s="483">
        <v>13.1</v>
      </c>
      <c r="J15684" s="484">
        <v>0.28910000000000002</v>
      </c>
      <c r="K15684" s="469">
        <f t="shared" si="1492"/>
        <v>13.05798948755154</v>
      </c>
      <c r="L15684" s="469">
        <f t="shared" si="1493"/>
        <v>-4.2010512448459991E-2</v>
      </c>
    </row>
    <row r="15685" spans="1:12">
      <c r="A15685" s="98" t="str">
        <f t="shared" si="1494"/>
        <v>D800-120</v>
      </c>
      <c r="B15685" s="98">
        <f t="shared" si="1497"/>
        <v>21</v>
      </c>
      <c r="C15685" s="98">
        <f t="shared" si="1498"/>
        <v>6</v>
      </c>
      <c r="D15685" s="98">
        <f t="shared" si="1499"/>
        <v>258</v>
      </c>
      <c r="E15685" s="98">
        <f t="shared" si="1496"/>
        <v>70</v>
      </c>
      <c r="F15685" s="397">
        <f>F15684+(E15685-E15684)*(F15687-F15684)/(E15687-E15684)</f>
        <v>4.8967666666666663</v>
      </c>
      <c r="G15685" s="98">
        <v>15</v>
      </c>
      <c r="H15685" s="491">
        <f>H15684+(E15685-E15684)*(H15687-H15684)/(E15687-E15684)</f>
        <v>0.37385866666666667</v>
      </c>
      <c r="I15685" s="492">
        <f>I15684+(E15685-E15684)*(I15687-I15684)/(E15687-E15684)</f>
        <v>13.133333333333333</v>
      </c>
      <c r="J15685" s="397">
        <f>J15684+(E15685-E15684)*(J15687-J15684)/(E15687-E15684)</f>
        <v>0.28750000000000003</v>
      </c>
      <c r="K15685" s="469">
        <f t="shared" si="1492"/>
        <v>13.097908657103931</v>
      </c>
      <c r="L15685" s="469">
        <f t="shared" si="1493"/>
        <v>-3.5424676229402152E-2</v>
      </c>
    </row>
    <row r="15686" spans="1:12">
      <c r="A15686" s="98" t="str">
        <f t="shared" si="1494"/>
        <v>D800-120</v>
      </c>
      <c r="B15686" s="98">
        <f t="shared" si="1497"/>
        <v>21</v>
      </c>
      <c r="C15686" s="98">
        <f t="shared" si="1498"/>
        <v>6</v>
      </c>
      <c r="D15686" s="98">
        <f t="shared" si="1499"/>
        <v>258</v>
      </c>
      <c r="E15686" s="98">
        <f t="shared" si="1496"/>
        <v>71</v>
      </c>
      <c r="F15686" s="397">
        <f>F15684+(E15686-E15684)*(F15687-F15684)/(E15687-E15684)</f>
        <v>4.9069333333333329</v>
      </c>
      <c r="G15686" s="98">
        <v>15</v>
      </c>
      <c r="H15686" s="491">
        <f>H15684+(E15686-E15684)*(H15687-H15684)/(E15687-E15684)</f>
        <v>0.37349433333333332</v>
      </c>
      <c r="I15686" s="492">
        <f>I15684+(E15686-E15684)*(I15687-I15684)/(E15687-E15684)</f>
        <v>13.166666666666666</v>
      </c>
      <c r="J15686" s="397">
        <f>J15684+(E15686-E15684)*(J15687-J15684)/(E15687-E15684)</f>
        <v>0.28589999999999999</v>
      </c>
      <c r="K15686" s="469">
        <f t="shared" si="1492"/>
        <v>13.137905706735399</v>
      </c>
      <c r="L15686" s="469">
        <f t="shared" si="1493"/>
        <v>-2.8760959931267038E-2</v>
      </c>
    </row>
    <row r="15687" spans="1:12">
      <c r="A15687" s="480" t="str">
        <f t="shared" si="1494"/>
        <v>D800-120</v>
      </c>
      <c r="B15687" s="480">
        <f t="shared" si="1497"/>
        <v>21</v>
      </c>
      <c r="C15687" s="480">
        <f t="shared" si="1498"/>
        <v>6</v>
      </c>
      <c r="D15687" s="480">
        <f t="shared" si="1499"/>
        <v>258</v>
      </c>
      <c r="E15687" s="480">
        <f t="shared" si="1496"/>
        <v>72</v>
      </c>
      <c r="F15687" s="484">
        <v>4.9170999999999996</v>
      </c>
      <c r="G15687" s="480">
        <v>15</v>
      </c>
      <c r="H15687" s="482">
        <v>0.37313000000000002</v>
      </c>
      <c r="I15687" s="483">
        <v>13.2</v>
      </c>
      <c r="J15687" s="484">
        <v>0.2843</v>
      </c>
      <c r="K15687" s="469">
        <f t="shared" si="1492"/>
        <v>13.177980864578027</v>
      </c>
      <c r="L15687" s="469">
        <f t="shared" si="1493"/>
        <v>-2.2019135421972535E-2</v>
      </c>
    </row>
    <row r="15688" spans="1:12">
      <c r="A15688" s="98" t="str">
        <f t="shared" si="1494"/>
        <v>D800-120</v>
      </c>
      <c r="B15688" s="98">
        <f t="shared" si="1497"/>
        <v>21</v>
      </c>
      <c r="C15688" s="98">
        <f t="shared" si="1498"/>
        <v>6</v>
      </c>
      <c r="D15688" s="98">
        <f t="shared" si="1499"/>
        <v>258</v>
      </c>
      <c r="E15688" s="98">
        <f t="shared" si="1496"/>
        <v>73</v>
      </c>
      <c r="F15688" s="397">
        <f>F15687+(E15688-E15687)*(F15690-F15687)/(E15690-E15687)</f>
        <v>4.9271666666666665</v>
      </c>
      <c r="G15688" s="98">
        <v>15</v>
      </c>
      <c r="H15688" s="491">
        <f>H15687+(E15688-E15687)*(H15690-H15687)/(E15690-E15687)</f>
        <v>0.37276566666666666</v>
      </c>
      <c r="I15688" s="492">
        <f>I15687+(E15688-E15687)*(I15690-I15687)/(E15690-E15687)</f>
        <v>13.233333333333333</v>
      </c>
      <c r="J15688" s="397">
        <f>J15687+(E15688-E15687)*(J15690-J15687)/(E15690-E15687)</f>
        <v>0.28270000000000001</v>
      </c>
      <c r="K15688" s="469">
        <f t="shared" si="1492"/>
        <v>13.217866094606352</v>
      </c>
      <c r="L15688" s="469">
        <f t="shared" si="1493"/>
        <v>-1.5467238726980526E-2</v>
      </c>
    </row>
    <row r="15689" spans="1:12">
      <c r="A15689" s="98" t="str">
        <f t="shared" si="1494"/>
        <v>D800-120</v>
      </c>
      <c r="B15689" s="98">
        <f t="shared" si="1497"/>
        <v>21</v>
      </c>
      <c r="C15689" s="98">
        <f t="shared" si="1498"/>
        <v>6</v>
      </c>
      <c r="D15689" s="98">
        <f t="shared" si="1499"/>
        <v>258</v>
      </c>
      <c r="E15689" s="98">
        <f t="shared" si="1496"/>
        <v>74</v>
      </c>
      <c r="F15689" s="397">
        <f>F15687+(E15689-E15687)*(F15690-F15687)/(E15690-E15687)</f>
        <v>4.9372333333333334</v>
      </c>
      <c r="G15689" s="98">
        <v>15</v>
      </c>
      <c r="H15689" s="491">
        <f>H15687+(E15689-E15687)*(H15690-H15687)/(E15690-E15687)</f>
        <v>0.37240133333333336</v>
      </c>
      <c r="I15689" s="492">
        <f>I15687+(E15689-E15687)*(I15690-I15687)/(E15690-E15687)</f>
        <v>13.266666666666667</v>
      </c>
      <c r="J15689" s="397">
        <f>J15687+(E15689-E15687)*(J15690-J15687)/(E15690-E15687)</f>
        <v>0.28110000000000002</v>
      </c>
      <c r="K15689" s="469">
        <f t="shared" si="1492"/>
        <v>13.257829366883755</v>
      </c>
      <c r="L15689" s="469">
        <f t="shared" si="1493"/>
        <v>-8.8372997829129218E-3</v>
      </c>
    </row>
    <row r="15690" spans="1:12">
      <c r="A15690" s="480" t="str">
        <f t="shared" si="1494"/>
        <v>D800-120</v>
      </c>
      <c r="B15690" s="480">
        <f t="shared" si="1497"/>
        <v>21</v>
      </c>
      <c r="C15690" s="480">
        <f t="shared" si="1498"/>
        <v>6</v>
      </c>
      <c r="D15690" s="480">
        <f t="shared" si="1499"/>
        <v>258</v>
      </c>
      <c r="E15690" s="480">
        <f t="shared" si="1496"/>
        <v>75</v>
      </c>
      <c r="F15690" s="484">
        <v>4.9473000000000003</v>
      </c>
      <c r="G15690" s="480">
        <v>15</v>
      </c>
      <c r="H15690" s="482">
        <v>0.37203700000000001</v>
      </c>
      <c r="I15690" s="483">
        <v>13.3</v>
      </c>
      <c r="J15690" s="484">
        <v>0.27950000000000003</v>
      </c>
      <c r="K15690" s="469">
        <f t="shared" si="1492"/>
        <v>13.297870910688991</v>
      </c>
      <c r="L15690" s="469">
        <f t="shared" si="1493"/>
        <v>-2.1290893110101905E-3</v>
      </c>
    </row>
    <row r="15691" spans="1:12">
      <c r="A15691" s="98" t="str">
        <f t="shared" si="1494"/>
        <v>D800-120</v>
      </c>
      <c r="B15691" s="98">
        <f t="shared" si="1497"/>
        <v>21</v>
      </c>
      <c r="C15691" s="98">
        <f t="shared" si="1498"/>
        <v>6</v>
      </c>
      <c r="D15691" s="98">
        <f t="shared" si="1499"/>
        <v>258</v>
      </c>
      <c r="E15691" s="98">
        <f t="shared" si="1496"/>
        <v>76</v>
      </c>
      <c r="F15691" s="397">
        <f>F15690+(E15691-E15690)*(F15693-F15690)/(E15693-E15690)</f>
        <v>4.9573333333333336</v>
      </c>
      <c r="G15691" s="98">
        <v>15</v>
      </c>
      <c r="H15691" s="491">
        <f>H15690+(E15691-E15690)*(H15693-H15690)/(E15693-E15690)</f>
        <v>0.371672</v>
      </c>
      <c r="I15691" s="492">
        <f>I15690+(E15691-E15690)*(I15693-I15690)/(E15693-E15690)</f>
        <v>13.333333333333334</v>
      </c>
      <c r="J15691" s="397">
        <f>J15690+(E15691-E15690)*(J15693-J15690)/(E15693-E15690)</f>
        <v>0.27790000000000004</v>
      </c>
      <c r="K15691" s="469">
        <f t="shared" ref="K15691:K15754" si="1500">F15691/H15691</f>
        <v>13.337925195692259</v>
      </c>
      <c r="L15691" s="469">
        <f t="shared" ref="L15691:L15754" si="1501">K15691-I15691</f>
        <v>4.5918623589251695E-3</v>
      </c>
    </row>
    <row r="15692" spans="1:12">
      <c r="A15692" s="98" t="str">
        <f t="shared" ref="A15692:A15735" si="1502">A15691</f>
        <v>D800-120</v>
      </c>
      <c r="B15692" s="98">
        <f t="shared" si="1497"/>
        <v>21</v>
      </c>
      <c r="C15692" s="98">
        <f t="shared" si="1498"/>
        <v>6</v>
      </c>
      <c r="D15692" s="98">
        <f t="shared" ref="D15692:D15723" si="1503">D15691</f>
        <v>258</v>
      </c>
      <c r="E15692" s="98">
        <f t="shared" ref="E15692:E15735" si="1504">E15691+1</f>
        <v>77</v>
      </c>
      <c r="F15692" s="397">
        <f>F15690+(E15692-E15690)*(F15693-F15690)/(E15693-E15690)</f>
        <v>4.9673666666666669</v>
      </c>
      <c r="G15692" s="98">
        <v>15</v>
      </c>
      <c r="H15692" s="491">
        <f>H15690+(E15692-E15690)*(H15693-H15690)/(E15693-E15690)</f>
        <v>0.371307</v>
      </c>
      <c r="I15692" s="492">
        <f>I15690+(E15692-E15690)*(I15693-I15690)/(E15693-E15690)</f>
        <v>13.366666666666667</v>
      </c>
      <c r="J15692" s="397">
        <f>J15690+(E15692-E15690)*(J15693-J15690)/(E15693-E15690)</f>
        <v>0.27629999999999999</v>
      </c>
      <c r="K15692" s="469">
        <f t="shared" si="1500"/>
        <v>13.37805822854583</v>
      </c>
      <c r="L15692" s="469">
        <f t="shared" si="1501"/>
        <v>1.1391561879163348E-2</v>
      </c>
    </row>
    <row r="15693" spans="1:12">
      <c r="A15693" s="480" t="str">
        <f t="shared" si="1502"/>
        <v>D800-120</v>
      </c>
      <c r="B15693" s="480">
        <f t="shared" si="1497"/>
        <v>21</v>
      </c>
      <c r="C15693" s="480">
        <f t="shared" si="1498"/>
        <v>6</v>
      </c>
      <c r="D15693" s="480">
        <f t="shared" si="1503"/>
        <v>258</v>
      </c>
      <c r="E15693" s="480">
        <f t="shared" si="1504"/>
        <v>78</v>
      </c>
      <c r="F15693" s="484">
        <v>4.9774000000000003</v>
      </c>
      <c r="G15693" s="480">
        <v>15</v>
      </c>
      <c r="H15693" s="482">
        <v>0.37094199999999999</v>
      </c>
      <c r="I15693" s="483">
        <v>13.4</v>
      </c>
      <c r="J15693" s="484">
        <v>0.2747</v>
      </c>
      <c r="K15693" s="469">
        <f t="shared" si="1500"/>
        <v>13.418270241708948</v>
      </c>
      <c r="L15693" s="469">
        <f t="shared" si="1501"/>
        <v>1.827024170894731E-2</v>
      </c>
    </row>
    <row r="15694" spans="1:12">
      <c r="A15694" s="98" t="str">
        <f t="shared" si="1502"/>
        <v>D800-120</v>
      </c>
      <c r="B15694" s="98">
        <f t="shared" si="1497"/>
        <v>21</v>
      </c>
      <c r="C15694" s="98">
        <f t="shared" si="1498"/>
        <v>6</v>
      </c>
      <c r="D15694" s="98">
        <f t="shared" si="1503"/>
        <v>258</v>
      </c>
      <c r="E15694" s="98">
        <f t="shared" si="1504"/>
        <v>79</v>
      </c>
      <c r="F15694" s="397">
        <f>F15693+(E15694-E15693)*(F15696-F15693)/(E15696-E15693)</f>
        <v>4.9873666666666665</v>
      </c>
      <c r="G15694" s="98">
        <v>15</v>
      </c>
      <c r="H15694" s="491">
        <f>H15693+(E15694-E15693)*(H15696-H15693)/(E15696-E15693)</f>
        <v>0.37057699999999999</v>
      </c>
      <c r="I15694" s="492">
        <f>I15693+(E15694-E15693)*(I15696-I15693)/(E15696-E15693)</f>
        <v>13.433333333333334</v>
      </c>
      <c r="J15694" s="397">
        <f>J15693+(E15694-E15693)*(J15696-J15693)/(E15696-E15693)</f>
        <v>0.27306666666666668</v>
      </c>
      <c r="K15694" s="469">
        <f t="shared" si="1500"/>
        <v>13.458381568922698</v>
      </c>
      <c r="L15694" s="469">
        <f t="shared" si="1501"/>
        <v>2.5048235589364864E-2</v>
      </c>
    </row>
    <row r="15695" spans="1:12">
      <c r="A15695" s="98" t="str">
        <f t="shared" si="1502"/>
        <v>D800-120</v>
      </c>
      <c r="B15695" s="98">
        <f t="shared" si="1497"/>
        <v>21</v>
      </c>
      <c r="C15695" s="98">
        <f t="shared" si="1498"/>
        <v>6</v>
      </c>
      <c r="D15695" s="98">
        <f t="shared" si="1503"/>
        <v>258</v>
      </c>
      <c r="E15695" s="98">
        <f t="shared" si="1504"/>
        <v>80</v>
      </c>
      <c r="F15695" s="397">
        <f>F15693+(E15695-E15693)*(F15696-F15693)/(E15696-E15693)</f>
        <v>4.9973333333333336</v>
      </c>
      <c r="G15695" s="98">
        <v>15</v>
      </c>
      <c r="H15695" s="491">
        <f>H15693+(E15695-E15693)*(H15696-H15693)/(E15696-E15693)</f>
        <v>0.37021199999999999</v>
      </c>
      <c r="I15695" s="492">
        <f>I15693+(E15695-E15693)*(I15696-I15693)/(E15696-E15693)</f>
        <v>13.466666666666667</v>
      </c>
      <c r="J15695" s="397">
        <f>J15693+(E15695-E15693)*(J15696-J15693)/(E15696-E15693)</f>
        <v>0.2714333333333333</v>
      </c>
      <c r="K15695" s="469">
        <f t="shared" si="1500"/>
        <v>13.498571989382661</v>
      </c>
      <c r="L15695" s="469">
        <f t="shared" si="1501"/>
        <v>3.1905322715994444E-2</v>
      </c>
    </row>
    <row r="15696" spans="1:12">
      <c r="A15696" s="480" t="str">
        <f t="shared" si="1502"/>
        <v>D800-120</v>
      </c>
      <c r="B15696" s="480">
        <f t="shared" si="1497"/>
        <v>21</v>
      </c>
      <c r="C15696" s="480">
        <f t="shared" si="1498"/>
        <v>6</v>
      </c>
      <c r="D15696" s="480">
        <f t="shared" si="1503"/>
        <v>258</v>
      </c>
      <c r="E15696" s="480">
        <f t="shared" si="1504"/>
        <v>81</v>
      </c>
      <c r="F15696" s="484">
        <v>5.0072999999999999</v>
      </c>
      <c r="G15696" s="480">
        <v>15</v>
      </c>
      <c r="H15696" s="482">
        <v>0.36984699999999998</v>
      </c>
      <c r="I15696" s="483">
        <v>13.5</v>
      </c>
      <c r="J15696" s="484">
        <v>0.26979999999999998</v>
      </c>
      <c r="K15696" s="469">
        <f t="shared" si="1500"/>
        <v>13.53884173725892</v>
      </c>
      <c r="L15696" s="469">
        <f t="shared" si="1501"/>
        <v>3.8841737258920261E-2</v>
      </c>
    </row>
    <row r="15697" spans="1:12">
      <c r="A15697" s="98" t="str">
        <f t="shared" si="1502"/>
        <v>D800-120</v>
      </c>
      <c r="B15697" s="98">
        <f t="shared" si="1497"/>
        <v>21</v>
      </c>
      <c r="C15697" s="98">
        <f t="shared" si="1498"/>
        <v>6</v>
      </c>
      <c r="D15697" s="98">
        <f t="shared" si="1503"/>
        <v>258</v>
      </c>
      <c r="E15697" s="98">
        <f t="shared" si="1504"/>
        <v>82</v>
      </c>
      <c r="F15697" s="397">
        <f>F15696+(E15697-E15696)*(F15699-F15696)/(E15699-E15696)</f>
        <v>5.0171999999999999</v>
      </c>
      <c r="G15697" s="98">
        <v>15</v>
      </c>
      <c r="H15697" s="491">
        <f>H15696+(E15697-E15696)*(H15699-H15696)/(E15699-E15696)</f>
        <v>0.36948133333333333</v>
      </c>
      <c r="I15697" s="492">
        <f>I15696+(E15697-E15696)*(I15699-I15696)/(E15699-E15696)</f>
        <v>13.566666666666666</v>
      </c>
      <c r="J15697" s="397">
        <f>J15696+(E15697-E15696)*(J15699-J15696)/(E15699-E15696)</f>
        <v>0.26819999999999999</v>
      </c>
      <c r="K15697" s="469">
        <f t="shared" si="1500"/>
        <v>13.579035115892188</v>
      </c>
      <c r="L15697" s="469">
        <f t="shared" si="1501"/>
        <v>1.2368449225521161E-2</v>
      </c>
    </row>
    <row r="15698" spans="1:12">
      <c r="A15698" s="98" t="str">
        <f t="shared" si="1502"/>
        <v>D800-120</v>
      </c>
      <c r="B15698" s="98">
        <f t="shared" si="1497"/>
        <v>21</v>
      </c>
      <c r="C15698" s="98">
        <f t="shared" si="1498"/>
        <v>6</v>
      </c>
      <c r="D15698" s="98">
        <f t="shared" si="1503"/>
        <v>258</v>
      </c>
      <c r="E15698" s="98">
        <f t="shared" si="1504"/>
        <v>83</v>
      </c>
      <c r="F15698" s="397">
        <f>F15696+(E15698-E15696)*(F15699-F15696)/(E15699-E15696)</f>
        <v>5.0270999999999999</v>
      </c>
      <c r="G15698" s="98">
        <v>15</v>
      </c>
      <c r="H15698" s="491">
        <f>H15696+(E15698-E15696)*(H15699-H15696)/(E15699-E15696)</f>
        <v>0.36911566666666668</v>
      </c>
      <c r="I15698" s="492">
        <f>I15696+(E15698-E15696)*(I15699-I15696)/(E15699-E15696)</f>
        <v>13.633333333333333</v>
      </c>
      <c r="J15698" s="397">
        <f>J15696+(E15698-E15696)*(J15699-J15696)/(E15699-E15696)</f>
        <v>0.2666</v>
      </c>
      <c r="K15698" s="469">
        <f t="shared" si="1500"/>
        <v>13.619308130152517</v>
      </c>
      <c r="L15698" s="469">
        <f t="shared" si="1501"/>
        <v>-1.4025203180816348E-2</v>
      </c>
    </row>
    <row r="15699" spans="1:12">
      <c r="A15699" s="480" t="str">
        <f t="shared" si="1502"/>
        <v>D800-120</v>
      </c>
      <c r="B15699" s="480">
        <f t="shared" si="1497"/>
        <v>21</v>
      </c>
      <c r="C15699" s="480">
        <f t="shared" si="1498"/>
        <v>6</v>
      </c>
      <c r="D15699" s="480">
        <f t="shared" si="1503"/>
        <v>258</v>
      </c>
      <c r="E15699" s="480">
        <f t="shared" si="1504"/>
        <v>84</v>
      </c>
      <c r="F15699" s="484">
        <v>5.0369999999999999</v>
      </c>
      <c r="G15699" s="480">
        <v>15</v>
      </c>
      <c r="H15699" s="482">
        <v>0.36875000000000002</v>
      </c>
      <c r="I15699" s="483">
        <v>13.7</v>
      </c>
      <c r="J15699" s="484">
        <v>0.26500000000000001</v>
      </c>
      <c r="K15699" s="469">
        <f t="shared" si="1500"/>
        <v>13.659661016949151</v>
      </c>
      <c r="L15699" s="469">
        <f t="shared" si="1501"/>
        <v>-4.0338983050848043E-2</v>
      </c>
    </row>
    <row r="15700" spans="1:12">
      <c r="A15700" s="98" t="str">
        <f t="shared" si="1502"/>
        <v>D800-120</v>
      </c>
      <c r="B15700" s="98">
        <f t="shared" si="1497"/>
        <v>21</v>
      </c>
      <c r="C15700" s="98">
        <f t="shared" si="1498"/>
        <v>6</v>
      </c>
      <c r="D15700" s="98">
        <f t="shared" si="1503"/>
        <v>258</v>
      </c>
      <c r="E15700" s="98">
        <f t="shared" si="1504"/>
        <v>85</v>
      </c>
      <c r="F15700" s="397">
        <f>F15699+(E15700-E15699)*(F15702-F15699)/(E15702-E15699)</f>
        <v>5.0468333333333328</v>
      </c>
      <c r="G15700" s="98">
        <v>15</v>
      </c>
      <c r="H15700" s="491">
        <f>H15699+(E15700-E15699)*(H15702-H15699)/(E15702-E15699)</f>
        <v>0.36838399999999999</v>
      </c>
      <c r="I15700" s="492">
        <f>I15699+(E15700-E15699)*(I15702-I15699)/(E15702-E15699)</f>
        <v>13.7</v>
      </c>
      <c r="J15700" s="397">
        <f>J15699+(E15700-E15699)*(J15702-J15699)/(E15702-E15699)</f>
        <v>0.26340000000000002</v>
      </c>
      <c r="K15700" s="469">
        <f t="shared" si="1500"/>
        <v>13.699925440120452</v>
      </c>
      <c r="L15700" s="469">
        <f t="shared" si="1501"/>
        <v>-7.4559879546853836E-5</v>
      </c>
    </row>
    <row r="15701" spans="1:12">
      <c r="A15701" s="98" t="str">
        <f t="shared" si="1502"/>
        <v>D800-120</v>
      </c>
      <c r="B15701" s="98">
        <f t="shared" si="1497"/>
        <v>21</v>
      </c>
      <c r="C15701" s="98">
        <f t="shared" si="1498"/>
        <v>6</v>
      </c>
      <c r="D15701" s="98">
        <f t="shared" si="1503"/>
        <v>258</v>
      </c>
      <c r="E15701" s="98">
        <f t="shared" si="1504"/>
        <v>86</v>
      </c>
      <c r="F15701" s="397">
        <f>F15699+(E15701-E15699)*(F15702-F15699)/(E15702-E15699)</f>
        <v>5.0566666666666666</v>
      </c>
      <c r="G15701" s="98">
        <v>15</v>
      </c>
      <c r="H15701" s="491">
        <f>H15699+(E15701-E15699)*(H15702-H15699)/(E15702-E15699)</f>
        <v>0.36801800000000001</v>
      </c>
      <c r="I15701" s="492">
        <f>I15699+(E15701-E15699)*(I15702-I15699)/(E15702-E15699)</f>
        <v>13.7</v>
      </c>
      <c r="J15701" s="397">
        <f>J15699+(E15701-E15699)*(J15702-J15699)/(E15702-E15699)</f>
        <v>0.26179999999999998</v>
      </c>
      <c r="K15701" s="469">
        <f t="shared" si="1500"/>
        <v>13.740269950564011</v>
      </c>
      <c r="L15701" s="469">
        <f t="shared" si="1501"/>
        <v>4.0269950564011836E-2</v>
      </c>
    </row>
    <row r="15702" spans="1:12">
      <c r="A15702" s="480" t="str">
        <f t="shared" si="1502"/>
        <v>D800-120</v>
      </c>
      <c r="B15702" s="480">
        <f t="shared" si="1497"/>
        <v>21</v>
      </c>
      <c r="C15702" s="480">
        <f t="shared" si="1498"/>
        <v>6</v>
      </c>
      <c r="D15702" s="480">
        <f t="shared" si="1503"/>
        <v>258</v>
      </c>
      <c r="E15702" s="480">
        <f t="shared" si="1504"/>
        <v>87</v>
      </c>
      <c r="F15702" s="484">
        <v>5.0664999999999996</v>
      </c>
      <c r="G15702" s="480">
        <v>15</v>
      </c>
      <c r="H15702" s="482">
        <v>0.36765199999999998</v>
      </c>
      <c r="I15702" s="483">
        <v>13.7</v>
      </c>
      <c r="J15702" s="484">
        <v>0.26019999999999999</v>
      </c>
      <c r="K15702" s="469">
        <f t="shared" si="1500"/>
        <v>13.780694787462057</v>
      </c>
      <c r="L15702" s="469">
        <f t="shared" si="1501"/>
        <v>8.0694787462057604E-2</v>
      </c>
    </row>
    <row r="15703" spans="1:12">
      <c r="A15703" s="98" t="str">
        <f t="shared" si="1502"/>
        <v>D800-120</v>
      </c>
      <c r="B15703" s="98">
        <f t="shared" si="1497"/>
        <v>21</v>
      </c>
      <c r="C15703" s="98">
        <f t="shared" si="1498"/>
        <v>6</v>
      </c>
      <c r="D15703" s="98">
        <f t="shared" si="1503"/>
        <v>258</v>
      </c>
      <c r="E15703" s="98">
        <f t="shared" si="1504"/>
        <v>88</v>
      </c>
      <c r="F15703" s="397">
        <f>F15702+(E15703-E15702)*(F15705-F15702)/(E15705-E15702)</f>
        <v>5.0762999999999998</v>
      </c>
      <c r="G15703" s="98">
        <v>15</v>
      </c>
      <c r="H15703" s="491">
        <f>H15702+(E15703-E15702)*(H15705-H15702)/(E15705-E15702)</f>
        <v>0.3672853333333333</v>
      </c>
      <c r="I15703" s="492">
        <f>I15702+(E15703-E15702)*(I15705-I15702)/(E15705-E15702)</f>
        <v>13.766666666666666</v>
      </c>
      <c r="J15703" s="397">
        <f>J15702+(E15703-E15702)*(J15705-J15702)/(E15705-E15702)</f>
        <v>0.2586</v>
      </c>
      <c r="K15703" s="469">
        <f t="shared" si="1500"/>
        <v>13.821134522115413</v>
      </c>
      <c r="L15703" s="469">
        <f t="shared" si="1501"/>
        <v>5.4467855448747216E-2</v>
      </c>
    </row>
    <row r="15704" spans="1:12">
      <c r="A15704" s="98" t="str">
        <f t="shared" si="1502"/>
        <v>D800-120</v>
      </c>
      <c r="B15704" s="98">
        <f t="shared" si="1497"/>
        <v>21</v>
      </c>
      <c r="C15704" s="98">
        <f t="shared" si="1498"/>
        <v>6</v>
      </c>
      <c r="D15704" s="98">
        <f t="shared" si="1503"/>
        <v>258</v>
      </c>
      <c r="E15704" s="98">
        <f t="shared" si="1504"/>
        <v>89</v>
      </c>
      <c r="F15704" s="397">
        <f>F15702+(E15704-E15702)*(F15705-F15702)/(E15705-E15702)</f>
        <v>5.0861000000000001</v>
      </c>
      <c r="G15704" s="98">
        <v>15</v>
      </c>
      <c r="H15704" s="491">
        <f>H15702+(E15704-E15702)*(H15705-H15702)/(E15705-E15702)</f>
        <v>0.36691866666666667</v>
      </c>
      <c r="I15704" s="492">
        <f>I15702+(E15704-E15702)*(I15705-I15702)/(E15705-E15702)</f>
        <v>13.833333333333334</v>
      </c>
      <c r="J15704" s="397">
        <f>J15702+(E15704-E15702)*(J15705-J15702)/(E15705-E15702)</f>
        <v>0.25700000000000001</v>
      </c>
      <c r="K15704" s="469">
        <f t="shared" si="1500"/>
        <v>13.861655080689999</v>
      </c>
      <c r="L15704" s="469">
        <f t="shared" si="1501"/>
        <v>2.8321747356665483E-2</v>
      </c>
    </row>
    <row r="15705" spans="1:12">
      <c r="A15705" s="480" t="str">
        <f t="shared" si="1502"/>
        <v>D800-120</v>
      </c>
      <c r="B15705" s="480">
        <f t="shared" si="1497"/>
        <v>21</v>
      </c>
      <c r="C15705" s="480">
        <f t="shared" si="1498"/>
        <v>6</v>
      </c>
      <c r="D15705" s="480">
        <f t="shared" si="1503"/>
        <v>258</v>
      </c>
      <c r="E15705" s="480">
        <f t="shared" si="1504"/>
        <v>90</v>
      </c>
      <c r="F15705" s="484">
        <v>5.0959000000000003</v>
      </c>
      <c r="G15705" s="480">
        <v>15</v>
      </c>
      <c r="H15705" s="482">
        <v>0.36655199999999999</v>
      </c>
      <c r="I15705" s="483">
        <v>13.9</v>
      </c>
      <c r="J15705" s="484">
        <v>0.25540000000000002</v>
      </c>
      <c r="K15705" s="469">
        <f t="shared" si="1500"/>
        <v>13.90225670573343</v>
      </c>
      <c r="L15705" s="469">
        <f t="shared" si="1501"/>
        <v>2.2567057334299534E-3</v>
      </c>
    </row>
    <row r="15706" spans="1:12">
      <c r="A15706" s="98" t="str">
        <f t="shared" si="1502"/>
        <v>D800-120</v>
      </c>
      <c r="B15706" s="98">
        <f t="shared" si="1497"/>
        <v>21</v>
      </c>
      <c r="C15706" s="98">
        <f t="shared" si="1498"/>
        <v>6</v>
      </c>
      <c r="D15706" s="98">
        <f t="shared" si="1503"/>
        <v>258</v>
      </c>
      <c r="E15706" s="98">
        <f t="shared" si="1504"/>
        <v>91</v>
      </c>
      <c r="F15706" s="397">
        <f>F15705+(E15706-E15705)*(F15708-F15705)/(E15708-E15705)</f>
        <v>5.1056333333333335</v>
      </c>
      <c r="G15706" s="98">
        <v>15</v>
      </c>
      <c r="H15706" s="491">
        <f>H15705+(E15706-E15705)*(H15708-H15705)/(E15708-E15705)</f>
        <v>0.36618466666666666</v>
      </c>
      <c r="I15706" s="492">
        <f>I15705+(E15706-E15705)*(I15708-I15705)/(E15708-E15705)</f>
        <v>13.933333333333334</v>
      </c>
      <c r="J15706" s="397">
        <f>J15705+(E15706-E15705)*(J15708-J15705)/(E15708-E15705)</f>
        <v>0.25380000000000003</v>
      </c>
      <c r="K15706" s="469">
        <f t="shared" si="1500"/>
        <v>13.942782967428093</v>
      </c>
      <c r="L15706" s="469">
        <f t="shared" si="1501"/>
        <v>9.449634094758963E-3</v>
      </c>
    </row>
    <row r="15707" spans="1:12">
      <c r="A15707" s="98" t="str">
        <f t="shared" si="1502"/>
        <v>D800-120</v>
      </c>
      <c r="B15707" s="98">
        <f t="shared" si="1497"/>
        <v>21</v>
      </c>
      <c r="C15707" s="98">
        <f t="shared" si="1498"/>
        <v>6</v>
      </c>
      <c r="D15707" s="98">
        <f t="shared" si="1503"/>
        <v>258</v>
      </c>
      <c r="E15707" s="98">
        <f t="shared" si="1504"/>
        <v>92</v>
      </c>
      <c r="F15707" s="397">
        <f>F15705+(E15707-E15705)*(F15708-F15705)/(E15708-E15705)</f>
        <v>5.1153666666666666</v>
      </c>
      <c r="G15707" s="98">
        <v>15</v>
      </c>
      <c r="H15707" s="491">
        <f>H15705+(E15707-E15705)*(H15708-H15705)/(E15708-E15705)</f>
        <v>0.36581733333333333</v>
      </c>
      <c r="I15707" s="492">
        <f>I15705+(E15707-E15705)*(I15708-I15705)/(E15708-E15705)</f>
        <v>13.966666666666667</v>
      </c>
      <c r="J15707" s="397">
        <f>J15705+(E15707-E15705)*(J15708-J15705)/(E15708-E15705)</f>
        <v>0.25219999999999998</v>
      </c>
      <c r="K15707" s="469">
        <f t="shared" si="1500"/>
        <v>13.983390617539538</v>
      </c>
      <c r="L15707" s="469">
        <f t="shared" si="1501"/>
        <v>1.672395087287093E-2</v>
      </c>
    </row>
    <row r="15708" spans="1:12">
      <c r="A15708" s="480" t="str">
        <f t="shared" si="1502"/>
        <v>D800-120</v>
      </c>
      <c r="B15708" s="480">
        <f t="shared" si="1497"/>
        <v>21</v>
      </c>
      <c r="C15708" s="480">
        <f t="shared" si="1498"/>
        <v>6</v>
      </c>
      <c r="D15708" s="480">
        <f t="shared" si="1503"/>
        <v>258</v>
      </c>
      <c r="E15708" s="480">
        <f t="shared" si="1504"/>
        <v>93</v>
      </c>
      <c r="F15708" s="484">
        <v>5.1250999999999998</v>
      </c>
      <c r="G15708" s="480">
        <v>15</v>
      </c>
      <c r="H15708" s="482">
        <v>0.36545</v>
      </c>
      <c r="I15708" s="483">
        <v>14</v>
      </c>
      <c r="J15708" s="484">
        <v>0.25059999999999999</v>
      </c>
      <c r="K15708" s="469">
        <f t="shared" si="1500"/>
        <v>14.024079901491312</v>
      </c>
      <c r="L15708" s="469">
        <f t="shared" si="1501"/>
        <v>2.4079901491312228E-2</v>
      </c>
    </row>
    <row r="15709" spans="1:12">
      <c r="A15709" s="98" t="str">
        <f t="shared" si="1502"/>
        <v>D800-120</v>
      </c>
      <c r="B15709" s="98">
        <f t="shared" si="1497"/>
        <v>21</v>
      </c>
      <c r="C15709" s="98">
        <f t="shared" si="1498"/>
        <v>6</v>
      </c>
      <c r="D15709" s="98">
        <f t="shared" si="1503"/>
        <v>258</v>
      </c>
      <c r="E15709" s="98">
        <f t="shared" si="1504"/>
        <v>94</v>
      </c>
      <c r="F15709" s="397">
        <f>F15708+(E15709-E15708)*(F15711-F15708)/(E15711-E15708)</f>
        <v>5.1347666666666667</v>
      </c>
      <c r="G15709" s="98">
        <v>15</v>
      </c>
      <c r="H15709" s="491">
        <f>H15708+(E15709-E15708)*(H15711-H15708)/(E15711-E15708)</f>
        <v>0.36508166666666664</v>
      </c>
      <c r="I15709" s="492">
        <f>I15708+(E15709-E15708)*(I15711-I15708)/(E15711-E15708)</f>
        <v>14.066666666666666</v>
      </c>
      <c r="J15709" s="397">
        <f>J15708+(E15709-E15708)*(J15711-J15708)/(E15711-E15708)</f>
        <v>0.24896666666666667</v>
      </c>
      <c r="K15709" s="469">
        <f t="shared" si="1500"/>
        <v>14.064706983369019</v>
      </c>
      <c r="L15709" s="469">
        <f t="shared" si="1501"/>
        <v>-1.9596832976471745E-3</v>
      </c>
    </row>
    <row r="15710" spans="1:12">
      <c r="A15710" s="98" t="str">
        <f t="shared" si="1502"/>
        <v>D800-120</v>
      </c>
      <c r="B15710" s="98">
        <f t="shared" si="1497"/>
        <v>21</v>
      </c>
      <c r="C15710" s="98">
        <f t="shared" si="1498"/>
        <v>6</v>
      </c>
      <c r="D15710" s="98">
        <f t="shared" si="1503"/>
        <v>258</v>
      </c>
      <c r="E15710" s="98">
        <f t="shared" si="1504"/>
        <v>95</v>
      </c>
      <c r="F15710" s="397">
        <f>F15708+(E15710-E15708)*(F15711-F15708)/(E15711-E15708)</f>
        <v>5.1444333333333327</v>
      </c>
      <c r="G15710" s="98">
        <v>15</v>
      </c>
      <c r="H15710" s="491">
        <f>H15708+(E15710-E15708)*(H15711-H15708)/(E15711-E15708)</f>
        <v>0.36471333333333333</v>
      </c>
      <c r="I15710" s="492">
        <f>I15708+(E15710-E15708)*(I15711-I15708)/(E15711-E15708)</f>
        <v>14.133333333333333</v>
      </c>
      <c r="J15710" s="397">
        <f>J15708+(E15710-E15708)*(J15711-J15708)/(E15711-E15708)</f>
        <v>0.24733333333333332</v>
      </c>
      <c r="K15710" s="469">
        <f t="shared" si="1500"/>
        <v>14.105416125907103</v>
      </c>
      <c r="L15710" s="469">
        <f t="shared" si="1501"/>
        <v>-2.7917207426229496E-2</v>
      </c>
    </row>
    <row r="15711" spans="1:12">
      <c r="A15711" s="480" t="str">
        <f t="shared" si="1502"/>
        <v>D800-120</v>
      </c>
      <c r="B15711" s="480">
        <f t="shared" si="1497"/>
        <v>21</v>
      </c>
      <c r="C15711" s="480">
        <f t="shared" si="1498"/>
        <v>6</v>
      </c>
      <c r="D15711" s="480">
        <f t="shared" si="1503"/>
        <v>258</v>
      </c>
      <c r="E15711" s="480">
        <f t="shared" si="1504"/>
        <v>96</v>
      </c>
      <c r="F15711" s="484">
        <v>5.1540999999999997</v>
      </c>
      <c r="G15711" s="480">
        <v>15</v>
      </c>
      <c r="H15711" s="482">
        <v>0.36434499999999997</v>
      </c>
      <c r="I15711" s="483">
        <v>14.2</v>
      </c>
      <c r="J15711" s="484">
        <v>0.2457</v>
      </c>
      <c r="K15711" s="469">
        <f t="shared" si="1500"/>
        <v>14.146207577982407</v>
      </c>
      <c r="L15711" s="469">
        <f t="shared" si="1501"/>
        <v>-5.3792422017592045E-2</v>
      </c>
    </row>
    <row r="15712" spans="1:12">
      <c r="A15712" s="98" t="str">
        <f t="shared" si="1502"/>
        <v>D800-120</v>
      </c>
      <c r="B15712" s="98">
        <f t="shared" si="1497"/>
        <v>21</v>
      </c>
      <c r="C15712" s="98">
        <f t="shared" si="1498"/>
        <v>6</v>
      </c>
      <c r="D15712" s="98">
        <f t="shared" si="1503"/>
        <v>258</v>
      </c>
      <c r="E15712" s="98">
        <f t="shared" si="1504"/>
        <v>97</v>
      </c>
      <c r="F15712" s="397">
        <f>F15711+(E15712-E15711)*(F15714-F15711)/(E15714-E15711)</f>
        <v>5.1637333333333331</v>
      </c>
      <c r="G15712" s="98">
        <v>15</v>
      </c>
      <c r="H15712" s="491">
        <f>H15711+(E15712-E15711)*(H15714-H15711)/(E15714-E15711)</f>
        <v>0.36397599999999997</v>
      </c>
      <c r="I15712" s="492">
        <f>I15711+(E15712-E15711)*(I15714-I15711)/(E15714-E15711)</f>
        <v>14.233333333333333</v>
      </c>
      <c r="J15712" s="397">
        <f>J15711+(E15712-E15711)*(J15714-J15711)/(E15714-E15711)</f>
        <v>0.24410000000000001</v>
      </c>
      <c r="K15712" s="469">
        <f t="shared" si="1500"/>
        <v>14.187015993728524</v>
      </c>
      <c r="L15712" s="469">
        <f t="shared" si="1501"/>
        <v>-4.6317339604808438E-2</v>
      </c>
    </row>
    <row r="15713" spans="1:12">
      <c r="A15713" s="98" t="str">
        <f t="shared" si="1502"/>
        <v>D800-120</v>
      </c>
      <c r="B15713" s="98">
        <f t="shared" si="1497"/>
        <v>21</v>
      </c>
      <c r="C15713" s="98">
        <f t="shared" si="1498"/>
        <v>6</v>
      </c>
      <c r="D15713" s="98">
        <f t="shared" si="1503"/>
        <v>258</v>
      </c>
      <c r="E15713" s="98">
        <f t="shared" si="1504"/>
        <v>98</v>
      </c>
      <c r="F15713" s="397">
        <f>F15711+(E15713-E15711)*(F15714-F15711)/(E15714-E15711)</f>
        <v>5.1733666666666664</v>
      </c>
      <c r="G15713" s="98">
        <v>15</v>
      </c>
      <c r="H15713" s="491">
        <f>H15711+(E15713-E15711)*(H15714-H15711)/(E15714-E15711)</f>
        <v>0.36360700000000001</v>
      </c>
      <c r="I15713" s="492">
        <f>I15711+(E15713-E15711)*(I15714-I15711)/(E15714-E15711)</f>
        <v>14.266666666666667</v>
      </c>
      <c r="J15713" s="397">
        <f>J15711+(E15713-E15711)*(J15714-J15711)/(E15714-E15711)</f>
        <v>0.24249999999999999</v>
      </c>
      <c r="K15713" s="469">
        <f t="shared" si="1500"/>
        <v>14.227907236842707</v>
      </c>
      <c r="L15713" s="469">
        <f t="shared" si="1501"/>
        <v>-3.875942982396019E-2</v>
      </c>
    </row>
    <row r="15714" spans="1:12">
      <c r="A15714" s="480" t="str">
        <f t="shared" si="1502"/>
        <v>D800-120</v>
      </c>
      <c r="B15714" s="480">
        <f t="shared" si="1497"/>
        <v>21</v>
      </c>
      <c r="C15714" s="480">
        <f t="shared" si="1498"/>
        <v>6</v>
      </c>
      <c r="D15714" s="480">
        <f t="shared" si="1503"/>
        <v>258</v>
      </c>
      <c r="E15714" s="480">
        <f t="shared" si="1504"/>
        <v>99</v>
      </c>
      <c r="F15714" s="484">
        <v>5.1829999999999998</v>
      </c>
      <c r="G15714" s="480">
        <v>15</v>
      </c>
      <c r="H15714" s="482">
        <v>0.36323800000000001</v>
      </c>
      <c r="I15714" s="483">
        <v>14.3</v>
      </c>
      <c r="J15714" s="484">
        <v>0.2409</v>
      </c>
      <c r="K15714" s="469">
        <f t="shared" si="1500"/>
        <v>14.268881559748705</v>
      </c>
      <c r="L15714" s="469">
        <f t="shared" si="1501"/>
        <v>-3.1118440251296065E-2</v>
      </c>
    </row>
    <row r="15715" spans="1:12">
      <c r="A15715" s="98" t="str">
        <f t="shared" si="1502"/>
        <v>D800-120</v>
      </c>
      <c r="B15715" s="98">
        <f t="shared" si="1497"/>
        <v>21</v>
      </c>
      <c r="C15715" s="98">
        <f t="shared" si="1498"/>
        <v>6</v>
      </c>
      <c r="D15715" s="98">
        <f t="shared" si="1503"/>
        <v>258</v>
      </c>
      <c r="E15715" s="98">
        <f t="shared" si="1504"/>
        <v>100</v>
      </c>
      <c r="F15715" s="397">
        <f>F15714+(E15715-E15714)*(F15717-F15714)/(E15717-E15714)</f>
        <v>5.192566666666667</v>
      </c>
      <c r="G15715" s="98">
        <v>15</v>
      </c>
      <c r="H15715" s="491">
        <f>H15714+(E15715-E15714)*(H15717-H15714)/(E15717-E15714)</f>
        <v>0.36286833333333335</v>
      </c>
      <c r="I15715" s="492">
        <f>I15714+(E15715-E15714)*(I15717-I15714)/(E15717-E15714)</f>
        <v>14.333333333333334</v>
      </c>
      <c r="J15715" s="397">
        <f>J15714+(E15715-E15714)*(J15717-J15714)/(E15717-E15714)</f>
        <v>0.23930000000000001</v>
      </c>
      <c r="K15715" s="469">
        <f t="shared" si="1500"/>
        <v>14.309781784944953</v>
      </c>
      <c r="L15715" s="469">
        <f t="shared" si="1501"/>
        <v>-2.3551548388381249E-2</v>
      </c>
    </row>
    <row r="15716" spans="1:12">
      <c r="A15716" s="98" t="str">
        <f t="shared" si="1502"/>
        <v>D800-120</v>
      </c>
      <c r="B15716" s="98">
        <f t="shared" si="1497"/>
        <v>21</v>
      </c>
      <c r="C15716" s="98">
        <f t="shared" si="1498"/>
        <v>6</v>
      </c>
      <c r="D15716" s="98">
        <f t="shared" si="1503"/>
        <v>258</v>
      </c>
      <c r="E15716" s="98">
        <f t="shared" si="1504"/>
        <v>101</v>
      </c>
      <c r="F15716" s="397">
        <f>F15714+(E15716-E15714)*(F15717-F15714)/(E15717-E15714)</f>
        <v>5.2021333333333333</v>
      </c>
      <c r="G15716" s="98">
        <v>15</v>
      </c>
      <c r="H15716" s="491">
        <f>H15714+(E15716-E15714)*(H15717-H15714)/(E15717-E15714)</f>
        <v>0.36249866666666664</v>
      </c>
      <c r="I15716" s="492">
        <f>I15714+(E15716-E15714)*(I15717-I15714)/(E15717-E15714)</f>
        <v>14.366666666666667</v>
      </c>
      <c r="J15716" s="397">
        <f>J15714+(E15716-E15714)*(J15717-J15714)/(E15717-E15714)</f>
        <v>0.23769999999999999</v>
      </c>
      <c r="K15716" s="469">
        <f t="shared" si="1500"/>
        <v>14.350765428102726</v>
      </c>
      <c r="L15716" s="469">
        <f t="shared" si="1501"/>
        <v>-1.5901238563941433E-2</v>
      </c>
    </row>
    <row r="15717" spans="1:12">
      <c r="A15717" s="480" t="str">
        <f t="shared" si="1502"/>
        <v>D800-120</v>
      </c>
      <c r="B15717" s="480">
        <f t="shared" si="1497"/>
        <v>21</v>
      </c>
      <c r="C15717" s="480">
        <f t="shared" si="1498"/>
        <v>6</v>
      </c>
      <c r="D15717" s="480">
        <f t="shared" si="1503"/>
        <v>258</v>
      </c>
      <c r="E15717" s="480">
        <f t="shared" si="1504"/>
        <v>102</v>
      </c>
      <c r="F15717" s="484">
        <v>5.2117000000000004</v>
      </c>
      <c r="G15717" s="480">
        <v>15</v>
      </c>
      <c r="H15717" s="482">
        <v>0.36212899999999998</v>
      </c>
      <c r="I15717" s="483">
        <v>14.4</v>
      </c>
      <c r="J15717" s="484">
        <v>0.2361</v>
      </c>
      <c r="K15717" s="469">
        <f t="shared" si="1500"/>
        <v>14.391832744684907</v>
      </c>
      <c r="L15717" s="469">
        <f t="shared" si="1501"/>
        <v>-8.1672553150937688E-3</v>
      </c>
    </row>
    <row r="15718" spans="1:12">
      <c r="A15718" s="98" t="str">
        <f t="shared" si="1502"/>
        <v>D800-120</v>
      </c>
      <c r="B15718" s="98">
        <f t="shared" si="1497"/>
        <v>21</v>
      </c>
      <c r="C15718" s="98">
        <f t="shared" si="1498"/>
        <v>6</v>
      </c>
      <c r="D15718" s="98">
        <f t="shared" si="1503"/>
        <v>258</v>
      </c>
      <c r="E15718" s="98">
        <f t="shared" si="1504"/>
        <v>103</v>
      </c>
      <c r="F15718" s="397">
        <f>F15717+(E15718-E15717)*(F15720-F15717)/(E15720-E15717)</f>
        <v>5.2212000000000005</v>
      </c>
      <c r="G15718" s="98">
        <v>15</v>
      </c>
      <c r="H15718" s="491">
        <f>H15717+(E15718-E15717)*(H15720-H15717)/(E15720-E15717)</f>
        <v>0.36175799999999997</v>
      </c>
      <c r="I15718" s="492">
        <f>I15717+(E15718-E15717)*(I15720-I15717)/(E15720-E15717)</f>
        <v>14.433333333333334</v>
      </c>
      <c r="J15718" s="397">
        <f>J15717+(E15718-E15717)*(J15720-J15717)/(E15720-E15717)</f>
        <v>0.23450000000000001</v>
      </c>
      <c r="K15718" s="469">
        <f t="shared" si="1500"/>
        <v>14.432852901663546</v>
      </c>
      <c r="L15718" s="469">
        <f t="shared" si="1501"/>
        <v>-4.8043166978750662E-4</v>
      </c>
    </row>
    <row r="15719" spans="1:12">
      <c r="A15719" s="98" t="str">
        <f t="shared" si="1502"/>
        <v>D800-120</v>
      </c>
      <c r="B15719" s="98">
        <f t="shared" si="1497"/>
        <v>21</v>
      </c>
      <c r="C15719" s="98">
        <f t="shared" si="1498"/>
        <v>6</v>
      </c>
      <c r="D15719" s="98">
        <f t="shared" si="1503"/>
        <v>258</v>
      </c>
      <c r="E15719" s="98">
        <f t="shared" si="1504"/>
        <v>104</v>
      </c>
      <c r="F15719" s="397">
        <f>F15717+(E15719-E15717)*(F15720-F15717)/(E15720-E15717)</f>
        <v>5.2306999999999997</v>
      </c>
      <c r="G15719" s="98">
        <v>15</v>
      </c>
      <c r="H15719" s="491">
        <f>H15717+(E15719-E15717)*(H15720-H15717)/(E15720-E15717)</f>
        <v>0.36138700000000001</v>
      </c>
      <c r="I15719" s="492">
        <f>I15717+(E15719-E15717)*(I15720-I15717)/(E15720-E15717)</f>
        <v>14.466666666666667</v>
      </c>
      <c r="J15719" s="397">
        <f>J15717+(E15719-E15717)*(J15720-J15717)/(E15720-E15717)</f>
        <v>0.2329</v>
      </c>
      <c r="K15719" s="469">
        <f t="shared" si="1500"/>
        <v>14.473957281252506</v>
      </c>
      <c r="L15719" s="469">
        <f t="shared" si="1501"/>
        <v>7.2906145858393501E-3</v>
      </c>
    </row>
    <row r="15720" spans="1:12">
      <c r="A15720" s="480" t="str">
        <f t="shared" si="1502"/>
        <v>D800-120</v>
      </c>
      <c r="B15720" s="480">
        <f t="shared" si="1497"/>
        <v>21</v>
      </c>
      <c r="C15720" s="480">
        <f t="shared" si="1498"/>
        <v>6</v>
      </c>
      <c r="D15720" s="480">
        <f t="shared" si="1503"/>
        <v>258</v>
      </c>
      <c r="E15720" s="480">
        <f t="shared" si="1504"/>
        <v>105</v>
      </c>
      <c r="F15720" s="484">
        <v>5.2401999999999997</v>
      </c>
      <c r="G15720" s="480">
        <v>15</v>
      </c>
      <c r="H15720" s="482">
        <v>0.361016</v>
      </c>
      <c r="I15720" s="483">
        <v>14.5</v>
      </c>
      <c r="J15720" s="484">
        <v>0.23130000000000001</v>
      </c>
      <c r="K15720" s="469">
        <f t="shared" si="1500"/>
        <v>14.515146143107231</v>
      </c>
      <c r="L15720" s="469">
        <f t="shared" si="1501"/>
        <v>1.5146143107230614E-2</v>
      </c>
    </row>
    <row r="15721" spans="1:12">
      <c r="A15721" s="98" t="str">
        <f t="shared" si="1502"/>
        <v>D800-120</v>
      </c>
      <c r="B15721" s="98">
        <f t="shared" si="1497"/>
        <v>21</v>
      </c>
      <c r="C15721" s="98">
        <f t="shared" si="1498"/>
        <v>6</v>
      </c>
      <c r="D15721" s="98">
        <f t="shared" si="1503"/>
        <v>258</v>
      </c>
      <c r="E15721" s="98">
        <f t="shared" si="1504"/>
        <v>106</v>
      </c>
      <c r="F15721" s="397">
        <f>F15720+(E15721-E15720)*(F15723-F15720)/(E15723-E15720)</f>
        <v>5.2496666666666663</v>
      </c>
      <c r="G15721" s="98">
        <v>15</v>
      </c>
      <c r="H15721" s="491">
        <f>H15720+(E15721-E15720)*(H15723-H15720)/(E15723-E15720)</f>
        <v>0.36064400000000002</v>
      </c>
      <c r="I15721" s="492">
        <f>I15720+(E15721-E15720)*(I15723-I15720)/(E15723-E15720)</f>
        <v>14.533333333333333</v>
      </c>
      <c r="J15721" s="397">
        <f>J15720+(E15721-E15720)*(J15723-J15720)/(E15723-E15720)</f>
        <v>0.22970000000000002</v>
      </c>
      <c r="K15721" s="469">
        <f t="shared" si="1500"/>
        <v>14.556367682996711</v>
      </c>
      <c r="L15721" s="469">
        <f t="shared" si="1501"/>
        <v>2.3034349663378251E-2</v>
      </c>
    </row>
    <row r="15722" spans="1:12">
      <c r="A15722" s="98" t="str">
        <f t="shared" si="1502"/>
        <v>D800-120</v>
      </c>
      <c r="B15722" s="98">
        <f t="shared" ref="B15722:B15785" si="1505">INT(D15722/12)</f>
        <v>21</v>
      </c>
      <c r="C15722" s="98">
        <f t="shared" ref="C15722:C15785" si="1506">D15722-B15722*12</f>
        <v>6</v>
      </c>
      <c r="D15722" s="98">
        <f t="shared" si="1503"/>
        <v>258</v>
      </c>
      <c r="E15722" s="98">
        <f t="shared" si="1504"/>
        <v>107</v>
      </c>
      <c r="F15722" s="397">
        <f>F15720+(E15722-E15720)*(F15723-F15720)/(E15723-E15720)</f>
        <v>5.2591333333333337</v>
      </c>
      <c r="G15722" s="98">
        <v>15</v>
      </c>
      <c r="H15722" s="491">
        <f>H15720+(E15722-E15720)*(H15723-H15720)/(E15723-E15720)</f>
        <v>0.36027199999999998</v>
      </c>
      <c r="I15722" s="492">
        <f>I15720+(E15722-E15720)*(I15723-I15720)/(E15723-E15720)</f>
        <v>14.566666666666666</v>
      </c>
      <c r="J15722" s="397">
        <f>J15720+(E15722-E15720)*(J15723-J15720)/(E15723-E15720)</f>
        <v>0.2281</v>
      </c>
      <c r="K15722" s="469">
        <f t="shared" si="1500"/>
        <v>14.597674349750561</v>
      </c>
      <c r="L15722" s="469">
        <f t="shared" si="1501"/>
        <v>3.1007683083894122E-2</v>
      </c>
    </row>
    <row r="15723" spans="1:12">
      <c r="A15723" s="480" t="str">
        <f t="shared" si="1502"/>
        <v>D800-120</v>
      </c>
      <c r="B15723" s="480">
        <f t="shared" si="1505"/>
        <v>21</v>
      </c>
      <c r="C15723" s="480">
        <f t="shared" si="1506"/>
        <v>6</v>
      </c>
      <c r="D15723" s="480">
        <f t="shared" si="1503"/>
        <v>258</v>
      </c>
      <c r="E15723" s="480">
        <f t="shared" si="1504"/>
        <v>108</v>
      </c>
      <c r="F15723" s="484">
        <v>5.2686000000000002</v>
      </c>
      <c r="G15723" s="480">
        <v>15</v>
      </c>
      <c r="H15723" s="482">
        <v>0.3599</v>
      </c>
      <c r="I15723" s="483">
        <v>14.6</v>
      </c>
      <c r="J15723" s="484">
        <v>0.22650000000000001</v>
      </c>
      <c r="K15723" s="469">
        <f t="shared" si="1500"/>
        <v>14.639066407335372</v>
      </c>
      <c r="L15723" s="469">
        <f t="shared" si="1501"/>
        <v>3.9066407335372588E-2</v>
      </c>
    </row>
    <row r="15724" spans="1:12">
      <c r="A15724" s="98" t="str">
        <f t="shared" si="1502"/>
        <v>D800-120</v>
      </c>
      <c r="B15724" s="98">
        <f t="shared" si="1505"/>
        <v>21</v>
      </c>
      <c r="C15724" s="98">
        <f t="shared" si="1506"/>
        <v>6</v>
      </c>
      <c r="D15724" s="98">
        <f t="shared" ref="D15724:D15735" si="1507">D15723</f>
        <v>258</v>
      </c>
      <c r="E15724" s="98">
        <f t="shared" si="1504"/>
        <v>109</v>
      </c>
      <c r="F15724" s="397">
        <f>F15723+(E15724-E15723)*(F15726-F15723)/(E15726-E15723)</f>
        <v>5.2780333333333331</v>
      </c>
      <c r="G15724" s="98">
        <v>15</v>
      </c>
      <c r="H15724" s="491">
        <f>H15723+(E15724-E15723)*(H15726-H15723)/(E15726-E15723)</f>
        <v>0.35952666666666666</v>
      </c>
      <c r="I15724" s="492">
        <f>I15723+(E15724-E15723)*(I15726-I15723)/(E15726-E15723)</f>
        <v>14.666666666666666</v>
      </c>
      <c r="J15724" s="397">
        <f>J15723+(E15724-E15723)*(J15726-J15723)/(E15726-E15723)</f>
        <v>0.22486666666666666</v>
      </c>
      <c r="K15724" s="469">
        <f t="shared" si="1500"/>
        <v>14.680505850284634</v>
      </c>
      <c r="L15724" s="469">
        <f t="shared" si="1501"/>
        <v>1.3839183617967876E-2</v>
      </c>
    </row>
    <row r="15725" spans="1:12">
      <c r="A15725" s="98" t="str">
        <f t="shared" si="1502"/>
        <v>D800-120</v>
      </c>
      <c r="B15725" s="98">
        <f t="shared" si="1505"/>
        <v>21</v>
      </c>
      <c r="C15725" s="98">
        <f t="shared" si="1506"/>
        <v>6</v>
      </c>
      <c r="D15725" s="98">
        <f t="shared" si="1507"/>
        <v>258</v>
      </c>
      <c r="E15725" s="98">
        <f t="shared" si="1504"/>
        <v>110</v>
      </c>
      <c r="F15725" s="397">
        <f>F15723+(E15725-E15723)*(F15726-F15723)/(E15726-E15723)</f>
        <v>5.287466666666667</v>
      </c>
      <c r="G15725" s="98">
        <v>15</v>
      </c>
      <c r="H15725" s="491">
        <f>H15723+(E15725-E15723)*(H15726-H15723)/(E15726-E15723)</f>
        <v>0.35915333333333332</v>
      </c>
      <c r="I15725" s="492">
        <f>I15723+(E15725-E15723)*(I15726-I15723)/(E15726-E15723)</f>
        <v>14.733333333333334</v>
      </c>
      <c r="J15725" s="397">
        <f>J15723+(E15725-E15723)*(J15726-J15723)/(E15726-E15723)</f>
        <v>0.22323333333333334</v>
      </c>
      <c r="K15725" s="469">
        <f t="shared" si="1500"/>
        <v>14.722031444322761</v>
      </c>
      <c r="L15725" s="469">
        <f t="shared" si="1501"/>
        <v>-1.1301889010573163E-2</v>
      </c>
    </row>
    <row r="15726" spans="1:12">
      <c r="A15726" s="480" t="str">
        <f t="shared" si="1502"/>
        <v>D800-120</v>
      </c>
      <c r="B15726" s="480">
        <f t="shared" si="1505"/>
        <v>21</v>
      </c>
      <c r="C15726" s="480">
        <f t="shared" si="1506"/>
        <v>6</v>
      </c>
      <c r="D15726" s="480">
        <f t="shared" si="1507"/>
        <v>258</v>
      </c>
      <c r="E15726" s="480">
        <f t="shared" si="1504"/>
        <v>111</v>
      </c>
      <c r="F15726" s="484">
        <v>5.2968999999999999</v>
      </c>
      <c r="G15726" s="480">
        <v>15</v>
      </c>
      <c r="H15726" s="482">
        <v>0.35877999999999999</v>
      </c>
      <c r="I15726" s="483">
        <v>14.8</v>
      </c>
      <c r="J15726" s="484">
        <v>0.22159999999999999</v>
      </c>
      <c r="K15726" s="469">
        <f t="shared" si="1500"/>
        <v>14.763643458386756</v>
      </c>
      <c r="L15726" s="469">
        <f t="shared" si="1501"/>
        <v>-3.6356541613244531E-2</v>
      </c>
    </row>
    <row r="15727" spans="1:12">
      <c r="A15727" s="98" t="str">
        <f t="shared" si="1502"/>
        <v>D800-120</v>
      </c>
      <c r="B15727" s="98">
        <f t="shared" si="1505"/>
        <v>21</v>
      </c>
      <c r="C15727" s="98">
        <f t="shared" si="1506"/>
        <v>6</v>
      </c>
      <c r="D15727" s="98">
        <f t="shared" si="1507"/>
        <v>258</v>
      </c>
      <c r="E15727" s="98">
        <f t="shared" si="1504"/>
        <v>112</v>
      </c>
      <c r="F15727" s="397">
        <f>F15726+(E15727-E15726)*(F15729-F15726)/(E15729-E15726)</f>
        <v>5.3062666666666667</v>
      </c>
      <c r="G15727" s="98">
        <v>15</v>
      </c>
      <c r="H15727" s="491">
        <f>H15726+(E15727-E15726)*(H15729-H15726)/(E15729-E15726)</f>
        <v>0.35840566666666668</v>
      </c>
      <c r="I15727" s="492">
        <f>I15726+(E15727-E15726)*(I15729-I15726)/(E15729-E15726)</f>
        <v>14.833333333333334</v>
      </c>
      <c r="J15727" s="397">
        <f>J15726+(E15727-E15726)*(J15729-J15726)/(E15729-E15726)</f>
        <v>0.22</v>
      </c>
      <c r="K15727" s="469">
        <f t="shared" si="1500"/>
        <v>14.805197462465715</v>
      </c>
      <c r="L15727" s="469">
        <f t="shared" si="1501"/>
        <v>-2.8135870867618706E-2</v>
      </c>
    </row>
    <row r="15728" spans="1:12">
      <c r="A15728" s="98" t="str">
        <f t="shared" si="1502"/>
        <v>D800-120</v>
      </c>
      <c r="B15728" s="98">
        <f t="shared" si="1505"/>
        <v>21</v>
      </c>
      <c r="C15728" s="98">
        <f t="shared" si="1506"/>
        <v>6</v>
      </c>
      <c r="D15728" s="98">
        <f t="shared" si="1507"/>
        <v>258</v>
      </c>
      <c r="E15728" s="98">
        <f t="shared" si="1504"/>
        <v>113</v>
      </c>
      <c r="F15728" s="397">
        <f>F15726+(E15728-E15726)*(F15729-F15726)/(E15729-E15726)</f>
        <v>5.3156333333333334</v>
      </c>
      <c r="G15728" s="98">
        <v>15</v>
      </c>
      <c r="H15728" s="491">
        <f>H15726+(E15728-E15726)*(H15729-H15726)/(E15729-E15726)</f>
        <v>0.35803133333333331</v>
      </c>
      <c r="I15728" s="492">
        <f>I15726+(E15728-E15726)*(I15729-I15726)/(E15729-E15726)</f>
        <v>14.866666666666667</v>
      </c>
      <c r="J15728" s="397">
        <f>J15726+(E15728-E15726)*(J15729-J15726)/(E15729-E15726)</f>
        <v>0.21839999999999998</v>
      </c>
      <c r="K15728" s="469">
        <f t="shared" si="1500"/>
        <v>14.846838358653899</v>
      </c>
      <c r="L15728" s="469">
        <f t="shared" si="1501"/>
        <v>-1.9828308012767693E-2</v>
      </c>
    </row>
    <row r="15729" spans="1:12">
      <c r="A15729" s="480" t="str">
        <f t="shared" si="1502"/>
        <v>D800-120</v>
      </c>
      <c r="B15729" s="480">
        <f t="shared" si="1505"/>
        <v>21</v>
      </c>
      <c r="C15729" s="480">
        <f t="shared" si="1506"/>
        <v>6</v>
      </c>
      <c r="D15729" s="480">
        <f t="shared" si="1507"/>
        <v>258</v>
      </c>
      <c r="E15729" s="480">
        <f t="shared" si="1504"/>
        <v>114</v>
      </c>
      <c r="F15729" s="484">
        <v>5.3250000000000002</v>
      </c>
      <c r="G15729" s="480">
        <v>15</v>
      </c>
      <c r="H15729" s="482">
        <v>0.357657</v>
      </c>
      <c r="I15729" s="483">
        <v>14.9</v>
      </c>
      <c r="J15729" s="484">
        <v>0.21679999999999999</v>
      </c>
      <c r="K15729" s="469">
        <f t="shared" si="1500"/>
        <v>14.888566419782082</v>
      </c>
      <c r="L15729" s="469">
        <f t="shared" si="1501"/>
        <v>-1.1433580217918404E-2</v>
      </c>
    </row>
    <row r="15730" spans="1:12">
      <c r="A15730" s="98" t="str">
        <f t="shared" si="1502"/>
        <v>D800-120</v>
      </c>
      <c r="B15730" s="98">
        <f t="shared" si="1505"/>
        <v>21</v>
      </c>
      <c r="C15730" s="98">
        <f t="shared" si="1506"/>
        <v>6</v>
      </c>
      <c r="D15730" s="98">
        <f t="shared" si="1507"/>
        <v>258</v>
      </c>
      <c r="E15730" s="98">
        <f t="shared" si="1504"/>
        <v>115</v>
      </c>
      <c r="F15730" s="397">
        <f>F15729+(E15730-E15729)*(F15732-F15729)/(E15732-E15729)</f>
        <v>5.3342999999999998</v>
      </c>
      <c r="G15730" s="98">
        <v>15</v>
      </c>
      <c r="H15730" s="491">
        <f>H15729+(E15730-E15729)*(H15732-H15729)/(E15732-E15729)</f>
        <v>0.35728100000000002</v>
      </c>
      <c r="I15730" s="492">
        <f>I15729+(E15730-E15729)*(I15732-I15729)/(E15732-E15729)</f>
        <v>14.933333333333334</v>
      </c>
      <c r="J15730" s="397">
        <f>J15729+(E15730-E15729)*(J15732-J15729)/(E15732-E15729)</f>
        <v>0.2152</v>
      </c>
      <c r="K15730" s="469">
        <f t="shared" si="1500"/>
        <v>14.930264973508246</v>
      </c>
      <c r="L15730" s="469">
        <f t="shared" si="1501"/>
        <v>-3.0683598250877964E-3</v>
      </c>
    </row>
    <row r="15731" spans="1:12">
      <c r="A15731" s="98" t="str">
        <f t="shared" si="1502"/>
        <v>D800-120</v>
      </c>
      <c r="B15731" s="98">
        <f t="shared" si="1505"/>
        <v>21</v>
      </c>
      <c r="C15731" s="98">
        <f t="shared" si="1506"/>
        <v>6</v>
      </c>
      <c r="D15731" s="98">
        <f t="shared" si="1507"/>
        <v>258</v>
      </c>
      <c r="E15731" s="98">
        <f t="shared" si="1504"/>
        <v>116</v>
      </c>
      <c r="F15731" s="397">
        <f>F15729+(E15731-E15729)*(F15732-F15729)/(E15732-E15729)</f>
        <v>5.3436000000000003</v>
      </c>
      <c r="G15731" s="98">
        <v>15</v>
      </c>
      <c r="H15731" s="491">
        <f>H15729+(E15731-E15729)*(H15732-H15729)/(E15732-E15729)</f>
        <v>0.35690499999999997</v>
      </c>
      <c r="I15731" s="492">
        <f>I15729+(E15731-E15729)*(I15732-I15729)/(E15732-E15729)</f>
        <v>14.966666666666667</v>
      </c>
      <c r="J15731" s="397">
        <f>J15729+(E15731-E15729)*(J15732-J15729)/(E15732-E15729)</f>
        <v>0.21359999999999998</v>
      </c>
      <c r="K15731" s="469">
        <f t="shared" si="1500"/>
        <v>14.972051386223226</v>
      </c>
      <c r="L15731" s="469">
        <f t="shared" si="1501"/>
        <v>5.384719556559503E-3</v>
      </c>
    </row>
    <row r="15732" spans="1:12">
      <c r="A15732" s="480" t="str">
        <f t="shared" si="1502"/>
        <v>D800-120</v>
      </c>
      <c r="B15732" s="480">
        <f t="shared" si="1505"/>
        <v>21</v>
      </c>
      <c r="C15732" s="480">
        <f t="shared" si="1506"/>
        <v>6</v>
      </c>
      <c r="D15732" s="480">
        <f t="shared" si="1507"/>
        <v>258</v>
      </c>
      <c r="E15732" s="480">
        <f t="shared" si="1504"/>
        <v>117</v>
      </c>
      <c r="F15732" s="484">
        <v>5.3529</v>
      </c>
      <c r="G15732" s="480">
        <v>15</v>
      </c>
      <c r="H15732" s="482">
        <v>0.35652899999999998</v>
      </c>
      <c r="I15732" s="483">
        <v>15</v>
      </c>
      <c r="J15732" s="484">
        <v>0.21199999999999999</v>
      </c>
      <c r="K15732" s="469">
        <f t="shared" si="1500"/>
        <v>15.013925935898623</v>
      </c>
      <c r="L15732" s="469">
        <f t="shared" si="1501"/>
        <v>1.392593589862301E-2</v>
      </c>
    </row>
    <row r="15733" spans="1:12">
      <c r="A15733" s="98" t="str">
        <f t="shared" si="1502"/>
        <v>D800-120</v>
      </c>
      <c r="B15733" s="98">
        <f t="shared" si="1505"/>
        <v>21</v>
      </c>
      <c r="C15733" s="98">
        <f t="shared" si="1506"/>
        <v>6</v>
      </c>
      <c r="D15733" s="98">
        <f t="shared" si="1507"/>
        <v>258</v>
      </c>
      <c r="E15733" s="98">
        <f t="shared" si="1504"/>
        <v>118</v>
      </c>
      <c r="F15733" s="397">
        <f>F15732+(E15733-E15732)*(F15735-F15732)/(E15735-E15732)</f>
        <v>5.362166666666667</v>
      </c>
      <c r="G15733" s="98">
        <v>15</v>
      </c>
      <c r="H15733" s="491">
        <f>H15732+(E15733-E15732)*(H15735-H15732)/(E15735-E15732)</f>
        <v>0.35615199999999997</v>
      </c>
      <c r="I15733" s="492">
        <f>I15732+(E15733-E15732)*(I15735-I15732)/(E15735-E15732)</f>
        <v>15.033333333333333</v>
      </c>
      <c r="J15733" s="397">
        <f>J15732+(E15733-E15732)*(J15735-J15732)/(E15735-E15732)</f>
        <v>0.2104</v>
      </c>
      <c r="K15733" s="469">
        <f t="shared" si="1500"/>
        <v>15.055837582455434</v>
      </c>
      <c r="L15733" s="469">
        <f t="shared" si="1501"/>
        <v>2.2504249122100362E-2</v>
      </c>
    </row>
    <row r="15734" spans="1:12">
      <c r="A15734" s="98" t="str">
        <f t="shared" si="1502"/>
        <v>D800-120</v>
      </c>
      <c r="B15734" s="98">
        <f t="shared" si="1505"/>
        <v>21</v>
      </c>
      <c r="C15734" s="98">
        <f t="shared" si="1506"/>
        <v>6</v>
      </c>
      <c r="D15734" s="98">
        <f t="shared" si="1507"/>
        <v>258</v>
      </c>
      <c r="E15734" s="98">
        <f t="shared" si="1504"/>
        <v>119</v>
      </c>
      <c r="F15734" s="397">
        <f>F15732+(E15734-E15732)*(F15735-F15732)/(E15735-E15732)</f>
        <v>5.3714333333333331</v>
      </c>
      <c r="G15734" s="98">
        <v>15</v>
      </c>
      <c r="H15734" s="491">
        <f>H15732+(E15734-E15732)*(H15735-H15732)/(E15735-E15732)</f>
        <v>0.35577500000000001</v>
      </c>
      <c r="I15734" s="492">
        <f>I15732+(E15734-E15732)*(I15735-I15732)/(E15735-E15732)</f>
        <v>15.066666666666666</v>
      </c>
      <c r="J15734" s="397">
        <f>J15732+(E15734-E15732)*(J15735-J15732)/(E15735-E15732)</f>
        <v>0.20879999999999999</v>
      </c>
      <c r="K15734" s="469">
        <f t="shared" si="1500"/>
        <v>15.097838053076616</v>
      </c>
      <c r="L15734" s="469">
        <f t="shared" si="1501"/>
        <v>3.1171386409949875E-2</v>
      </c>
    </row>
    <row r="15735" spans="1:12">
      <c r="A15735" s="480" t="str">
        <f t="shared" si="1502"/>
        <v>D800-120</v>
      </c>
      <c r="B15735" s="480">
        <f t="shared" si="1505"/>
        <v>21</v>
      </c>
      <c r="C15735" s="480">
        <f t="shared" si="1506"/>
        <v>6</v>
      </c>
      <c r="D15735" s="480">
        <f t="shared" si="1507"/>
        <v>258</v>
      </c>
      <c r="E15735" s="480">
        <f t="shared" si="1504"/>
        <v>120</v>
      </c>
      <c r="F15735" s="484">
        <v>5.3807</v>
      </c>
      <c r="G15735" s="480">
        <v>15</v>
      </c>
      <c r="H15735" s="482">
        <v>0.35539799999999999</v>
      </c>
      <c r="I15735" s="483">
        <v>15.1</v>
      </c>
      <c r="J15735" s="484">
        <v>0.2072</v>
      </c>
      <c r="K15735" s="469">
        <f t="shared" si="1500"/>
        <v>15.139927630431234</v>
      </c>
      <c r="L15735" s="469">
        <f t="shared" si="1501"/>
        <v>3.9927630431234817E-2</v>
      </c>
    </row>
    <row r="15736" spans="1:12">
      <c r="A15736" s="480" t="s">
        <v>129</v>
      </c>
      <c r="B15736" s="480">
        <f t="shared" si="1505"/>
        <v>22</v>
      </c>
      <c r="C15736" s="480">
        <f t="shared" si="1506"/>
        <v>0</v>
      </c>
      <c r="D15736" s="480">
        <v>264</v>
      </c>
      <c r="E15736" s="480">
        <v>12</v>
      </c>
      <c r="F15736" s="484">
        <v>4.2671999999999999</v>
      </c>
      <c r="G15736" s="480">
        <v>15</v>
      </c>
      <c r="H15736" s="482">
        <v>0.38706800000000002</v>
      </c>
      <c r="I15736" s="483">
        <v>11</v>
      </c>
      <c r="J15736" s="484">
        <v>0.37280000000000002</v>
      </c>
      <c r="K15736" s="469">
        <f t="shared" si="1500"/>
        <v>11.024419481848149</v>
      </c>
      <c r="L15736" s="469">
        <f t="shared" si="1501"/>
        <v>2.4419481848148905E-2</v>
      </c>
    </row>
    <row r="15737" spans="1:12">
      <c r="A15737" s="98" t="str">
        <f t="shared" ref="A15737:A15800" si="1508">A15736</f>
        <v>D800-120</v>
      </c>
      <c r="B15737" s="98">
        <f t="shared" si="1505"/>
        <v>22</v>
      </c>
      <c r="C15737" s="98">
        <f t="shared" si="1506"/>
        <v>0</v>
      </c>
      <c r="D15737" s="98">
        <f t="shared" ref="D15737:D15768" si="1509">D15736</f>
        <v>264</v>
      </c>
      <c r="E15737" s="98">
        <f t="shared" ref="E15737:E15800" si="1510">E15736+1</f>
        <v>13</v>
      </c>
      <c r="F15737" s="397">
        <f>F15736+(E15737-E15736)*(F15739-F15736)/(E15739-E15736)</f>
        <v>4.278833333333333</v>
      </c>
      <c r="G15737" s="98">
        <v>15</v>
      </c>
      <c r="H15737" s="491">
        <f>H15736+(E15737-E15736)*(H15739-H15736)/(E15739-E15736)</f>
        <v>0.38672966666666669</v>
      </c>
      <c r="I15737" s="492">
        <f>I15736+(E15737-E15736)*(I15739-I15736)/(E15739-E15736)</f>
        <v>11.033333333333333</v>
      </c>
      <c r="J15737" s="397">
        <f>J15736+(E15737-E15736)*(J15739-J15736)/(E15739-E15736)</f>
        <v>0.37126666666666669</v>
      </c>
      <c r="K15737" s="469">
        <f t="shared" si="1500"/>
        <v>11.064145583176533</v>
      </c>
      <c r="L15737" s="469">
        <f t="shared" si="1501"/>
        <v>3.0812249843199524E-2</v>
      </c>
    </row>
    <row r="15738" spans="1:12">
      <c r="A15738" s="98" t="str">
        <f t="shared" si="1508"/>
        <v>D800-120</v>
      </c>
      <c r="B15738" s="98">
        <f t="shared" si="1505"/>
        <v>22</v>
      </c>
      <c r="C15738" s="98">
        <f t="shared" si="1506"/>
        <v>0</v>
      </c>
      <c r="D15738" s="98">
        <f t="shared" si="1509"/>
        <v>264</v>
      </c>
      <c r="E15738" s="98">
        <f t="shared" si="1510"/>
        <v>14</v>
      </c>
      <c r="F15738" s="397">
        <f>F15736+(E15738-E15736)*(F15739-F15736)/(E15739-E15736)</f>
        <v>4.2904666666666671</v>
      </c>
      <c r="G15738" s="98">
        <v>15</v>
      </c>
      <c r="H15738" s="491">
        <f>H15736+(E15738-E15736)*(H15739-H15736)/(E15739-E15736)</f>
        <v>0.38639133333333331</v>
      </c>
      <c r="I15738" s="492">
        <f>I15736+(E15738-E15736)*(I15739-I15736)/(E15739-E15736)</f>
        <v>11.066666666666666</v>
      </c>
      <c r="J15738" s="397">
        <f>J15736+(E15738-E15736)*(J15739-J15736)/(E15739-E15736)</f>
        <v>0.36973333333333336</v>
      </c>
      <c r="K15738" s="469">
        <f t="shared" si="1500"/>
        <v>11.103941254721036</v>
      </c>
      <c r="L15738" s="469">
        <f t="shared" si="1501"/>
        <v>3.7274588054369673E-2</v>
      </c>
    </row>
    <row r="15739" spans="1:12">
      <c r="A15739" s="480" t="str">
        <f t="shared" si="1508"/>
        <v>D800-120</v>
      </c>
      <c r="B15739" s="480">
        <f t="shared" si="1505"/>
        <v>22</v>
      </c>
      <c r="C15739" s="480">
        <f t="shared" si="1506"/>
        <v>0</v>
      </c>
      <c r="D15739" s="480">
        <f t="shared" si="1509"/>
        <v>264</v>
      </c>
      <c r="E15739" s="480">
        <f t="shared" si="1510"/>
        <v>15</v>
      </c>
      <c r="F15739" s="484">
        <v>4.3021000000000003</v>
      </c>
      <c r="G15739" s="480">
        <v>15</v>
      </c>
      <c r="H15739" s="482">
        <v>0.38605299999999998</v>
      </c>
      <c r="I15739" s="483">
        <v>11.1</v>
      </c>
      <c r="J15739" s="484">
        <v>0.36820000000000003</v>
      </c>
      <c r="K15739" s="469">
        <f t="shared" si="1500"/>
        <v>11.143806679393764</v>
      </c>
      <c r="L15739" s="469">
        <f t="shared" si="1501"/>
        <v>4.3806679393764369E-2</v>
      </c>
    </row>
    <row r="15740" spans="1:12">
      <c r="A15740" s="98" t="str">
        <f t="shared" si="1508"/>
        <v>D800-120</v>
      </c>
      <c r="B15740" s="98">
        <f t="shared" si="1505"/>
        <v>22</v>
      </c>
      <c r="C15740" s="98">
        <f t="shared" si="1506"/>
        <v>0</v>
      </c>
      <c r="D15740" s="98">
        <f t="shared" si="1509"/>
        <v>264</v>
      </c>
      <c r="E15740" s="98">
        <f t="shared" si="1510"/>
        <v>16</v>
      </c>
      <c r="F15740" s="397">
        <f>F15739+(E15740-E15739)*(F15742-F15739)/(E15742-E15739)</f>
        <v>4.3136000000000001</v>
      </c>
      <c r="G15740" s="98">
        <v>15</v>
      </c>
      <c r="H15740" s="491">
        <f>H15739+(E15740-E15739)*(H15742-H15739)/(E15742-E15739)</f>
        <v>0.38571633333333333</v>
      </c>
      <c r="I15740" s="492">
        <f>I15739+(E15740-E15739)*(I15742-I15739)/(E15742-E15739)</f>
        <v>11.166666666666666</v>
      </c>
      <c r="J15740" s="397">
        <f>J15739+(E15740-E15739)*(J15742-J15739)/(E15742-E15739)</f>
        <v>0.3666666666666667</v>
      </c>
      <c r="K15740" s="469">
        <f t="shared" si="1500"/>
        <v>11.183348039016584</v>
      </c>
      <c r="L15740" s="469">
        <f t="shared" si="1501"/>
        <v>1.6681372349918178E-2</v>
      </c>
    </row>
    <row r="15741" spans="1:12">
      <c r="A15741" s="98" t="str">
        <f t="shared" si="1508"/>
        <v>D800-120</v>
      </c>
      <c r="B15741" s="98">
        <f t="shared" si="1505"/>
        <v>22</v>
      </c>
      <c r="C15741" s="98">
        <f t="shared" si="1506"/>
        <v>0</v>
      </c>
      <c r="D15741" s="98">
        <f t="shared" si="1509"/>
        <v>264</v>
      </c>
      <c r="E15741" s="98">
        <f t="shared" si="1510"/>
        <v>17</v>
      </c>
      <c r="F15741" s="397">
        <f>F15739+(E15741-E15739)*(F15742-F15739)/(E15742-E15739)</f>
        <v>4.3250999999999999</v>
      </c>
      <c r="G15741" s="98">
        <v>15</v>
      </c>
      <c r="H15741" s="491">
        <f>H15739+(E15741-E15739)*(H15742-H15739)/(E15742-E15739)</f>
        <v>0.38537966666666668</v>
      </c>
      <c r="I15741" s="492">
        <f>I15739+(E15741-E15739)*(I15742-I15739)/(E15742-E15739)</f>
        <v>11.233333333333334</v>
      </c>
      <c r="J15741" s="397">
        <f>J15739+(E15741-E15739)*(J15742-J15739)/(E15742-E15739)</f>
        <v>0.36513333333333331</v>
      </c>
      <c r="K15741" s="469">
        <f t="shared" si="1500"/>
        <v>11.222958485095649</v>
      </c>
      <c r="L15741" s="469">
        <f t="shared" si="1501"/>
        <v>-1.0374848237685086E-2</v>
      </c>
    </row>
    <row r="15742" spans="1:12">
      <c r="A15742" s="480" t="str">
        <f t="shared" si="1508"/>
        <v>D800-120</v>
      </c>
      <c r="B15742" s="480">
        <f t="shared" si="1505"/>
        <v>22</v>
      </c>
      <c r="C15742" s="480">
        <f t="shared" si="1506"/>
        <v>0</v>
      </c>
      <c r="D15742" s="480">
        <f t="shared" si="1509"/>
        <v>264</v>
      </c>
      <c r="E15742" s="480">
        <f t="shared" si="1510"/>
        <v>18</v>
      </c>
      <c r="F15742" s="484">
        <v>4.3365999999999998</v>
      </c>
      <c r="G15742" s="480">
        <v>15</v>
      </c>
      <c r="H15742" s="482">
        <v>0.38504300000000002</v>
      </c>
      <c r="I15742" s="483">
        <v>11.3</v>
      </c>
      <c r="J15742" s="484">
        <v>0.36359999999999998</v>
      </c>
      <c r="K15742" s="469">
        <f t="shared" si="1500"/>
        <v>11.262638198850517</v>
      </c>
      <c r="L15742" s="469">
        <f t="shared" si="1501"/>
        <v>-3.7361801149483398E-2</v>
      </c>
    </row>
    <row r="15743" spans="1:12">
      <c r="A15743" s="98" t="str">
        <f t="shared" si="1508"/>
        <v>D800-120</v>
      </c>
      <c r="B15743" s="98">
        <f t="shared" si="1505"/>
        <v>22</v>
      </c>
      <c r="C15743" s="98">
        <f t="shared" si="1506"/>
        <v>0</v>
      </c>
      <c r="D15743" s="98">
        <f t="shared" si="1509"/>
        <v>264</v>
      </c>
      <c r="E15743" s="98">
        <f t="shared" si="1510"/>
        <v>19</v>
      </c>
      <c r="F15743" s="397">
        <f>F15742+(E15743-E15742)*(F15745-F15742)/(E15745-E15742)</f>
        <v>4.3480333333333334</v>
      </c>
      <c r="G15743" s="98">
        <v>15</v>
      </c>
      <c r="H15743" s="491">
        <f>H15742+(E15743-E15742)*(H15745-H15742)/(E15745-E15742)</f>
        <v>0.38470799999999999</v>
      </c>
      <c r="I15743" s="492">
        <f>I15742+(E15743-E15742)*(I15745-I15742)/(E15745-E15742)</f>
        <v>11.333333333333334</v>
      </c>
      <c r="J15743" s="397">
        <f>J15742+(E15743-E15742)*(J15745-J15742)/(E15745-E15742)</f>
        <v>0.36206666666666665</v>
      </c>
      <c r="K15743" s="469">
        <f t="shared" si="1500"/>
        <v>11.302165105309308</v>
      </c>
      <c r="L15743" s="469">
        <f t="shared" si="1501"/>
        <v>-3.1168228024025524E-2</v>
      </c>
    </row>
    <row r="15744" spans="1:12">
      <c r="A15744" s="98" t="str">
        <f t="shared" si="1508"/>
        <v>D800-120</v>
      </c>
      <c r="B15744" s="98">
        <f t="shared" si="1505"/>
        <v>22</v>
      </c>
      <c r="C15744" s="98">
        <f t="shared" si="1506"/>
        <v>0</v>
      </c>
      <c r="D15744" s="98">
        <f t="shared" si="1509"/>
        <v>264</v>
      </c>
      <c r="E15744" s="98">
        <f t="shared" si="1510"/>
        <v>20</v>
      </c>
      <c r="F15744" s="397">
        <f>F15742+(E15744-E15742)*(F15745-F15742)/(E15745-E15742)</f>
        <v>4.3594666666666662</v>
      </c>
      <c r="G15744" s="98">
        <v>15</v>
      </c>
      <c r="H15744" s="491">
        <f>H15742+(E15744-E15742)*(H15745-H15742)/(E15745-E15742)</f>
        <v>0.38437300000000002</v>
      </c>
      <c r="I15744" s="492">
        <f>I15742+(E15744-E15742)*(I15745-I15742)/(E15745-E15742)</f>
        <v>11.366666666666667</v>
      </c>
      <c r="J15744" s="397">
        <f>J15742+(E15744-E15742)*(J15745-J15742)/(E15745-E15742)</f>
        <v>0.36053333333333332</v>
      </c>
      <c r="K15744" s="469">
        <f t="shared" si="1500"/>
        <v>11.341760911059481</v>
      </c>
      <c r="L15744" s="469">
        <f t="shared" si="1501"/>
        <v>-2.4905755607186109E-2</v>
      </c>
    </row>
    <row r="15745" spans="1:12">
      <c r="A15745" s="480" t="str">
        <f t="shared" si="1508"/>
        <v>D800-120</v>
      </c>
      <c r="B15745" s="480">
        <f t="shared" si="1505"/>
        <v>22</v>
      </c>
      <c r="C15745" s="480">
        <f t="shared" si="1506"/>
        <v>0</v>
      </c>
      <c r="D15745" s="480">
        <f t="shared" si="1509"/>
        <v>264</v>
      </c>
      <c r="E15745" s="480">
        <f t="shared" si="1510"/>
        <v>21</v>
      </c>
      <c r="F15745" s="484">
        <v>4.3708999999999998</v>
      </c>
      <c r="G15745" s="480">
        <v>15</v>
      </c>
      <c r="H15745" s="482">
        <v>0.38403799999999999</v>
      </c>
      <c r="I15745" s="483">
        <v>11.4</v>
      </c>
      <c r="J15745" s="484">
        <v>0.35899999999999999</v>
      </c>
      <c r="K15745" s="469">
        <f t="shared" si="1500"/>
        <v>11.381425796405564</v>
      </c>
      <c r="L15745" s="469">
        <f t="shared" si="1501"/>
        <v>-1.8574203594436511E-2</v>
      </c>
    </row>
    <row r="15746" spans="1:12">
      <c r="A15746" s="98" t="str">
        <f t="shared" si="1508"/>
        <v>D800-120</v>
      </c>
      <c r="B15746" s="98">
        <f t="shared" si="1505"/>
        <v>22</v>
      </c>
      <c r="C15746" s="98">
        <f t="shared" si="1506"/>
        <v>0</v>
      </c>
      <c r="D15746" s="98">
        <f t="shared" si="1509"/>
        <v>264</v>
      </c>
      <c r="E15746" s="98">
        <f t="shared" si="1510"/>
        <v>22</v>
      </c>
      <c r="F15746" s="397">
        <f>F15745+(E15746-E15745)*(F15748-F15745)/(E15748-E15745)</f>
        <v>4.3822333333333328</v>
      </c>
      <c r="G15746" s="98">
        <v>15</v>
      </c>
      <c r="H15746" s="491">
        <f>H15745+(E15746-E15745)*(H15748-H15745)/(E15748-E15745)</f>
        <v>0.38370466666666664</v>
      </c>
      <c r="I15746" s="492">
        <f>I15745+(E15746-E15745)*(I15748-I15745)/(E15748-E15745)</f>
        <v>11.433333333333334</v>
      </c>
      <c r="J15746" s="397">
        <f>J15745+(E15746-E15745)*(J15748-J15745)/(E15748-E15745)</f>
        <v>0.35743333333333333</v>
      </c>
      <c r="K15746" s="469">
        <f t="shared" si="1500"/>
        <v>11.420849716014226</v>
      </c>
      <c r="L15746" s="469">
        <f t="shared" si="1501"/>
        <v>-1.248361731910741E-2</v>
      </c>
    </row>
    <row r="15747" spans="1:12">
      <c r="A15747" s="98" t="str">
        <f t="shared" si="1508"/>
        <v>D800-120</v>
      </c>
      <c r="B15747" s="98">
        <f t="shared" si="1505"/>
        <v>22</v>
      </c>
      <c r="C15747" s="98">
        <f t="shared" si="1506"/>
        <v>0</v>
      </c>
      <c r="D15747" s="98">
        <f t="shared" si="1509"/>
        <v>264</v>
      </c>
      <c r="E15747" s="98">
        <f t="shared" si="1510"/>
        <v>23</v>
      </c>
      <c r="F15747" s="397">
        <f>F15745+(E15747-E15745)*(F15748-F15745)/(E15748-E15745)</f>
        <v>4.3935666666666666</v>
      </c>
      <c r="G15747" s="98">
        <v>15</v>
      </c>
      <c r="H15747" s="491">
        <f>H15745+(E15747-E15745)*(H15748-H15745)/(E15748-E15745)</f>
        <v>0.38337133333333334</v>
      </c>
      <c r="I15747" s="492">
        <f>I15745+(E15747-E15745)*(I15748-I15745)/(E15748-E15745)</f>
        <v>11.466666666666667</v>
      </c>
      <c r="J15747" s="397">
        <f>J15745+(E15747-E15745)*(J15748-J15745)/(E15748-E15745)</f>
        <v>0.35586666666666666</v>
      </c>
      <c r="K15747" s="469">
        <f t="shared" si="1500"/>
        <v>11.460342192165298</v>
      </c>
      <c r="L15747" s="469">
        <f t="shared" si="1501"/>
        <v>-6.3244745013690817E-3</v>
      </c>
    </row>
    <row r="15748" spans="1:12">
      <c r="A15748" s="480" t="str">
        <f t="shared" si="1508"/>
        <v>D800-120</v>
      </c>
      <c r="B15748" s="480">
        <f t="shared" si="1505"/>
        <v>22</v>
      </c>
      <c r="C15748" s="480">
        <f t="shared" si="1506"/>
        <v>0</v>
      </c>
      <c r="D15748" s="480">
        <f t="shared" si="1509"/>
        <v>264</v>
      </c>
      <c r="E15748" s="480">
        <f t="shared" si="1510"/>
        <v>24</v>
      </c>
      <c r="F15748" s="484">
        <v>4.4048999999999996</v>
      </c>
      <c r="G15748" s="480">
        <v>15</v>
      </c>
      <c r="H15748" s="482">
        <v>0.38303799999999999</v>
      </c>
      <c r="I15748" s="483">
        <v>11.5</v>
      </c>
      <c r="J15748" s="484">
        <v>0.3543</v>
      </c>
      <c r="K15748" s="469">
        <f t="shared" si="1500"/>
        <v>11.499903403839827</v>
      </c>
      <c r="L15748" s="469">
        <f t="shared" si="1501"/>
        <v>-9.6596160172879308E-5</v>
      </c>
    </row>
    <row r="15749" spans="1:12">
      <c r="A15749" s="98" t="str">
        <f t="shared" si="1508"/>
        <v>D800-120</v>
      </c>
      <c r="B15749" s="98">
        <f t="shared" si="1505"/>
        <v>22</v>
      </c>
      <c r="C15749" s="98">
        <f t="shared" si="1506"/>
        <v>0</v>
      </c>
      <c r="D15749" s="98">
        <f t="shared" si="1509"/>
        <v>264</v>
      </c>
      <c r="E15749" s="98">
        <f t="shared" si="1510"/>
        <v>25</v>
      </c>
      <c r="F15749" s="397">
        <f>F15748+(E15749-E15748)*(F15751-F15748)/(E15751-E15748)</f>
        <v>4.4161333333333328</v>
      </c>
      <c r="G15749" s="98">
        <v>15</v>
      </c>
      <c r="H15749" s="491">
        <f>H15748+(E15749-E15748)*(H15751-H15748)/(E15751-E15748)</f>
        <v>0.38270633333333332</v>
      </c>
      <c r="I15749" s="492">
        <f>I15748+(E15749-E15748)*(I15751-I15748)/(E15751-E15748)</f>
        <v>11.533333333333333</v>
      </c>
      <c r="J15749" s="397">
        <f>J15748+(E15749-E15748)*(J15751-J15748)/(E15751-E15748)</f>
        <v>0.35276666666666667</v>
      </c>
      <c r="K15749" s="469">
        <f t="shared" si="1500"/>
        <v>11.539221979603159</v>
      </c>
      <c r="L15749" s="469">
        <f t="shared" si="1501"/>
        <v>5.8886462698257702E-3</v>
      </c>
    </row>
    <row r="15750" spans="1:12">
      <c r="A15750" s="98" t="str">
        <f t="shared" si="1508"/>
        <v>D800-120</v>
      </c>
      <c r="B15750" s="98">
        <f t="shared" si="1505"/>
        <v>22</v>
      </c>
      <c r="C15750" s="98">
        <f t="shared" si="1506"/>
        <v>0</v>
      </c>
      <c r="D15750" s="98">
        <f t="shared" si="1509"/>
        <v>264</v>
      </c>
      <c r="E15750" s="98">
        <f t="shared" si="1510"/>
        <v>26</v>
      </c>
      <c r="F15750" s="397">
        <f>F15748+(E15750-E15748)*(F15751-F15748)/(E15751-E15748)</f>
        <v>4.4273666666666669</v>
      </c>
      <c r="G15750" s="98">
        <v>15</v>
      </c>
      <c r="H15750" s="491">
        <f>H15748+(E15750-E15748)*(H15751-H15748)/(E15751-E15748)</f>
        <v>0.3823746666666667</v>
      </c>
      <c r="I15750" s="492">
        <f>I15748+(E15750-E15748)*(I15751-I15748)/(E15751-E15748)</f>
        <v>11.566666666666666</v>
      </c>
      <c r="J15750" s="397">
        <f>J15748+(E15750-E15748)*(J15751-J15748)/(E15751-E15748)</f>
        <v>0.35123333333333334</v>
      </c>
      <c r="K15750" s="469">
        <f t="shared" si="1500"/>
        <v>11.578608764178938</v>
      </c>
      <c r="L15750" s="469">
        <f t="shared" si="1501"/>
        <v>1.1942097512271488E-2</v>
      </c>
    </row>
    <row r="15751" spans="1:12">
      <c r="A15751" s="480" t="str">
        <f t="shared" si="1508"/>
        <v>D800-120</v>
      </c>
      <c r="B15751" s="480">
        <f t="shared" si="1505"/>
        <v>22</v>
      </c>
      <c r="C15751" s="480">
        <f t="shared" si="1506"/>
        <v>0</v>
      </c>
      <c r="D15751" s="480">
        <f t="shared" si="1509"/>
        <v>264</v>
      </c>
      <c r="E15751" s="480">
        <f t="shared" si="1510"/>
        <v>27</v>
      </c>
      <c r="F15751" s="484">
        <v>4.4386000000000001</v>
      </c>
      <c r="G15751" s="480">
        <v>15</v>
      </c>
      <c r="H15751" s="482">
        <v>0.38204300000000002</v>
      </c>
      <c r="I15751" s="483">
        <v>11.6</v>
      </c>
      <c r="J15751" s="484">
        <v>0.34970000000000001</v>
      </c>
      <c r="K15751" s="469">
        <f t="shared" si="1500"/>
        <v>11.618063935211481</v>
      </c>
      <c r="L15751" s="469">
        <f t="shared" si="1501"/>
        <v>1.8063935211481308E-2</v>
      </c>
    </row>
    <row r="15752" spans="1:12">
      <c r="A15752" s="98" t="str">
        <f t="shared" si="1508"/>
        <v>D800-120</v>
      </c>
      <c r="B15752" s="98">
        <f t="shared" si="1505"/>
        <v>22</v>
      </c>
      <c r="C15752" s="98">
        <f t="shared" si="1506"/>
        <v>0</v>
      </c>
      <c r="D15752" s="98">
        <f t="shared" si="1509"/>
        <v>264</v>
      </c>
      <c r="E15752" s="98">
        <f t="shared" si="1510"/>
        <v>28</v>
      </c>
      <c r="F15752" s="397">
        <f>F15751+(E15752-E15751)*(F15754-F15751)/(E15754-E15751)</f>
        <v>4.4497666666666671</v>
      </c>
      <c r="G15752" s="98">
        <v>15</v>
      </c>
      <c r="H15752" s="491">
        <f>H15751+(E15752-E15751)*(H15754-H15751)/(E15754-E15751)</f>
        <v>0.38171233333333332</v>
      </c>
      <c r="I15752" s="492">
        <f>I15751+(E15752-E15751)*(I15754-I15751)/(E15754-E15751)</f>
        <v>11.633333333333333</v>
      </c>
      <c r="J15752" s="397">
        <f>J15751+(E15752-E15751)*(J15754-J15751)/(E15754-E15751)</f>
        <v>0.34816666666666668</v>
      </c>
      <c r="K15752" s="469">
        <f t="shared" si="1500"/>
        <v>11.657382479126953</v>
      </c>
      <c r="L15752" s="469">
        <f t="shared" si="1501"/>
        <v>2.4049145793620497E-2</v>
      </c>
    </row>
    <row r="15753" spans="1:12">
      <c r="A15753" s="98" t="str">
        <f t="shared" si="1508"/>
        <v>D800-120</v>
      </c>
      <c r="B15753" s="98">
        <f t="shared" si="1505"/>
        <v>22</v>
      </c>
      <c r="C15753" s="98">
        <f t="shared" si="1506"/>
        <v>0</v>
      </c>
      <c r="D15753" s="98">
        <f t="shared" si="1509"/>
        <v>264</v>
      </c>
      <c r="E15753" s="98">
        <f t="shared" si="1510"/>
        <v>29</v>
      </c>
      <c r="F15753" s="397">
        <f>F15751+(E15753-E15751)*(F15754-F15751)/(E15754-E15751)</f>
        <v>4.4609333333333332</v>
      </c>
      <c r="G15753" s="98">
        <v>15</v>
      </c>
      <c r="H15753" s="491">
        <f>H15751+(E15753-E15751)*(H15754-H15751)/(E15754-E15751)</f>
        <v>0.38138166666666667</v>
      </c>
      <c r="I15753" s="492">
        <f>I15751+(E15753-E15751)*(I15754-I15751)/(E15754-E15751)</f>
        <v>11.666666666666666</v>
      </c>
      <c r="J15753" s="397">
        <f>J15751+(E15753-E15751)*(J15754-J15751)/(E15754-E15751)</f>
        <v>0.34663333333333335</v>
      </c>
      <c r="K15753" s="469">
        <f t="shared" si="1500"/>
        <v>11.696769203204139</v>
      </c>
      <c r="L15753" s="469">
        <f t="shared" si="1501"/>
        <v>3.0102536537473412E-2</v>
      </c>
    </row>
    <row r="15754" spans="1:12">
      <c r="A15754" s="480" t="str">
        <f t="shared" si="1508"/>
        <v>D800-120</v>
      </c>
      <c r="B15754" s="480">
        <f t="shared" si="1505"/>
        <v>22</v>
      </c>
      <c r="C15754" s="480">
        <f t="shared" si="1506"/>
        <v>0</v>
      </c>
      <c r="D15754" s="480">
        <f t="shared" si="1509"/>
        <v>264</v>
      </c>
      <c r="E15754" s="480">
        <f t="shared" si="1510"/>
        <v>30</v>
      </c>
      <c r="F15754" s="484">
        <v>4.4721000000000002</v>
      </c>
      <c r="G15754" s="480">
        <v>15</v>
      </c>
      <c r="H15754" s="482">
        <v>0.38105099999999997</v>
      </c>
      <c r="I15754" s="483">
        <v>11.7</v>
      </c>
      <c r="J15754" s="484">
        <v>0.34510000000000002</v>
      </c>
      <c r="K15754" s="469">
        <f t="shared" si="1500"/>
        <v>11.736224284938238</v>
      </c>
      <c r="L15754" s="469">
        <f t="shared" si="1501"/>
        <v>3.6224284938239038E-2</v>
      </c>
    </row>
    <row r="15755" spans="1:12">
      <c r="A15755" s="98" t="str">
        <f t="shared" si="1508"/>
        <v>D800-120</v>
      </c>
      <c r="B15755" s="98">
        <f t="shared" si="1505"/>
        <v>22</v>
      </c>
      <c r="C15755" s="98">
        <f t="shared" si="1506"/>
        <v>0</v>
      </c>
      <c r="D15755" s="98">
        <f t="shared" si="1509"/>
        <v>264</v>
      </c>
      <c r="E15755" s="98">
        <f t="shared" si="1510"/>
        <v>31</v>
      </c>
      <c r="F15755" s="397">
        <f>F15754+(E15755-E15754)*(F15757-F15754)/(E15757-E15754)</f>
        <v>4.4832000000000001</v>
      </c>
      <c r="G15755" s="98">
        <v>15</v>
      </c>
      <c r="H15755" s="491">
        <f>H15754+(E15755-E15754)*(H15757-H15754)/(E15757-E15754)</f>
        <v>0.38072166666666662</v>
      </c>
      <c r="I15755" s="492">
        <f>I15754+(E15755-E15754)*(I15757-I15754)/(E15757-E15754)</f>
        <v>11.766666666666666</v>
      </c>
      <c r="J15755" s="397">
        <f>J15754+(E15755-E15754)*(J15757-J15754)/(E15757-E15754)</f>
        <v>0.34356666666666669</v>
      </c>
      <c r="K15755" s="469">
        <f t="shared" ref="K15755:K15818" si="1511">F15755/H15755</f>
        <v>11.775531556298786</v>
      </c>
      <c r="L15755" s="469">
        <f t="shared" ref="L15755:L15818" si="1512">K15755-I15755</f>
        <v>8.8648896321199544E-3</v>
      </c>
    </row>
    <row r="15756" spans="1:12">
      <c r="A15756" s="98" t="str">
        <f t="shared" si="1508"/>
        <v>D800-120</v>
      </c>
      <c r="B15756" s="98">
        <f t="shared" si="1505"/>
        <v>22</v>
      </c>
      <c r="C15756" s="98">
        <f t="shared" si="1506"/>
        <v>0</v>
      </c>
      <c r="D15756" s="98">
        <f t="shared" si="1509"/>
        <v>264</v>
      </c>
      <c r="E15756" s="98">
        <f t="shared" si="1510"/>
        <v>32</v>
      </c>
      <c r="F15756" s="397">
        <f>F15754+(E15756-E15754)*(F15757-F15754)/(E15757-E15754)</f>
        <v>4.4943</v>
      </c>
      <c r="G15756" s="98">
        <v>15</v>
      </c>
      <c r="H15756" s="491">
        <f>H15754+(E15756-E15754)*(H15757-H15754)/(E15757-E15754)</f>
        <v>0.38039233333333333</v>
      </c>
      <c r="I15756" s="492">
        <f>I15754+(E15756-E15754)*(I15757-I15754)/(E15757-E15754)</f>
        <v>11.833333333333334</v>
      </c>
      <c r="J15756" s="397">
        <f>J15754+(E15756-E15754)*(J15757-J15754)/(E15757-E15754)</f>
        <v>0.34203333333333336</v>
      </c>
      <c r="K15756" s="469">
        <f t="shared" si="1511"/>
        <v>11.814906889991649</v>
      </c>
      <c r="L15756" s="469">
        <f t="shared" si="1512"/>
        <v>-1.8426443341684973E-2</v>
      </c>
    </row>
    <row r="15757" spans="1:12">
      <c r="A15757" s="480" t="str">
        <f t="shared" si="1508"/>
        <v>D800-120</v>
      </c>
      <c r="B15757" s="480">
        <f t="shared" si="1505"/>
        <v>22</v>
      </c>
      <c r="C15757" s="480">
        <f t="shared" si="1506"/>
        <v>0</v>
      </c>
      <c r="D15757" s="480">
        <f t="shared" si="1509"/>
        <v>264</v>
      </c>
      <c r="E15757" s="480">
        <f t="shared" si="1510"/>
        <v>33</v>
      </c>
      <c r="F15757" s="484">
        <v>4.5053999999999998</v>
      </c>
      <c r="G15757" s="480">
        <v>15</v>
      </c>
      <c r="H15757" s="482">
        <v>0.38006299999999998</v>
      </c>
      <c r="I15757" s="483">
        <v>11.9</v>
      </c>
      <c r="J15757" s="484">
        <v>0.34050000000000002</v>
      </c>
      <c r="K15757" s="469">
        <f t="shared" si="1511"/>
        <v>11.854350462949563</v>
      </c>
      <c r="L15757" s="469">
        <f t="shared" si="1512"/>
        <v>-4.5649537050437061E-2</v>
      </c>
    </row>
    <row r="15758" spans="1:12">
      <c r="A15758" s="98" t="str">
        <f t="shared" si="1508"/>
        <v>D800-120</v>
      </c>
      <c r="B15758" s="98">
        <f t="shared" si="1505"/>
        <v>22</v>
      </c>
      <c r="C15758" s="98">
        <f t="shared" si="1506"/>
        <v>0</v>
      </c>
      <c r="D15758" s="98">
        <f t="shared" si="1509"/>
        <v>264</v>
      </c>
      <c r="E15758" s="98">
        <f t="shared" si="1510"/>
        <v>34</v>
      </c>
      <c r="F15758" s="397">
        <f>F15757+(E15758-E15757)*(F15760-F15757)/(E15760-E15757)</f>
        <v>4.5163666666666664</v>
      </c>
      <c r="G15758" s="98">
        <v>15</v>
      </c>
      <c r="H15758" s="491">
        <f>H15757+(E15758-E15757)*(H15760-H15757)/(E15760-E15757)</f>
        <v>0.37973466666666666</v>
      </c>
      <c r="I15758" s="492">
        <f>I15757+(E15758-E15757)*(I15760-I15757)/(E15760-E15757)</f>
        <v>11.933333333333334</v>
      </c>
      <c r="J15758" s="397">
        <f>J15757+(E15758-E15757)*(J15760-J15757)/(E15760-E15757)</f>
        <v>0.33896666666666669</v>
      </c>
      <c r="K15758" s="469">
        <f t="shared" si="1511"/>
        <v>11.893480008848282</v>
      </c>
      <c r="L15758" s="469">
        <f t="shared" si="1512"/>
        <v>-3.9853324485051189E-2</v>
      </c>
    </row>
    <row r="15759" spans="1:12">
      <c r="A15759" s="98" t="str">
        <f t="shared" si="1508"/>
        <v>D800-120</v>
      </c>
      <c r="B15759" s="98">
        <f t="shared" si="1505"/>
        <v>22</v>
      </c>
      <c r="C15759" s="98">
        <f t="shared" si="1506"/>
        <v>0</v>
      </c>
      <c r="D15759" s="98">
        <f t="shared" si="1509"/>
        <v>264</v>
      </c>
      <c r="E15759" s="98">
        <f t="shared" si="1510"/>
        <v>35</v>
      </c>
      <c r="F15759" s="397">
        <f>F15757+(E15759-E15757)*(F15760-F15757)/(E15760-E15757)</f>
        <v>4.527333333333333</v>
      </c>
      <c r="G15759" s="98">
        <v>15</v>
      </c>
      <c r="H15759" s="491">
        <f>H15757+(E15759-E15757)*(H15760-H15757)/(E15760-E15757)</f>
        <v>0.37940633333333335</v>
      </c>
      <c r="I15759" s="492">
        <f>I15757+(E15759-E15757)*(I15760-I15757)/(E15760-E15757)</f>
        <v>11.966666666666667</v>
      </c>
      <c r="J15759" s="397">
        <f>J15757+(E15759-E15757)*(J15760-J15757)/(E15760-E15757)</f>
        <v>0.33743333333333331</v>
      </c>
      <c r="K15759" s="469">
        <f t="shared" si="1511"/>
        <v>11.932677279152781</v>
      </c>
      <c r="L15759" s="469">
        <f t="shared" si="1512"/>
        <v>-3.3989387513885916E-2</v>
      </c>
    </row>
    <row r="15760" spans="1:12">
      <c r="A15760" s="480" t="str">
        <f t="shared" si="1508"/>
        <v>D800-120</v>
      </c>
      <c r="B15760" s="480">
        <f t="shared" si="1505"/>
        <v>22</v>
      </c>
      <c r="C15760" s="480">
        <f t="shared" si="1506"/>
        <v>0</v>
      </c>
      <c r="D15760" s="480">
        <f t="shared" si="1509"/>
        <v>264</v>
      </c>
      <c r="E15760" s="480">
        <f t="shared" si="1510"/>
        <v>36</v>
      </c>
      <c r="F15760" s="484">
        <v>4.5382999999999996</v>
      </c>
      <c r="G15760" s="480">
        <v>15</v>
      </c>
      <c r="H15760" s="482">
        <v>0.37907800000000003</v>
      </c>
      <c r="I15760" s="483">
        <v>12</v>
      </c>
      <c r="J15760" s="484">
        <v>0.33589999999999998</v>
      </c>
      <c r="K15760" s="469">
        <f t="shared" si="1511"/>
        <v>11.971942449838817</v>
      </c>
      <c r="L15760" s="469">
        <f t="shared" si="1512"/>
        <v>-2.8057550161182832E-2</v>
      </c>
    </row>
    <row r="15761" spans="1:12">
      <c r="A15761" s="98" t="str">
        <f t="shared" si="1508"/>
        <v>D800-120</v>
      </c>
      <c r="B15761" s="98">
        <f t="shared" si="1505"/>
        <v>22</v>
      </c>
      <c r="C15761" s="98">
        <f t="shared" si="1506"/>
        <v>0</v>
      </c>
      <c r="D15761" s="98">
        <f t="shared" si="1509"/>
        <v>264</v>
      </c>
      <c r="E15761" s="98">
        <f t="shared" si="1510"/>
        <v>37</v>
      </c>
      <c r="F15761" s="397">
        <f>F15760+(E15761-E15760)*(F15763-F15760)/(E15763-E15760)</f>
        <v>4.5492333333333335</v>
      </c>
      <c r="G15761" s="98">
        <v>15</v>
      </c>
      <c r="H15761" s="491">
        <f>H15760+(E15761-E15760)*(H15763-H15760)/(E15763-E15760)</f>
        <v>0.37875066666666668</v>
      </c>
      <c r="I15761" s="492">
        <f>I15760+(E15761-E15760)*(I15763-I15760)/(E15763-E15760)</f>
        <v>12.033333333333333</v>
      </c>
      <c r="J15761" s="397">
        <f>J15760+(E15761-E15760)*(J15763-J15760)/(E15763-E15760)</f>
        <v>0.33436666666666665</v>
      </c>
      <c r="K15761" s="469">
        <f t="shared" si="1511"/>
        <v>12.011155975963078</v>
      </c>
      <c r="L15761" s="469">
        <f t="shared" si="1512"/>
        <v>-2.217735737025528E-2</v>
      </c>
    </row>
    <row r="15762" spans="1:12">
      <c r="A15762" s="98" t="str">
        <f t="shared" si="1508"/>
        <v>D800-120</v>
      </c>
      <c r="B15762" s="98">
        <f t="shared" si="1505"/>
        <v>22</v>
      </c>
      <c r="C15762" s="98">
        <f t="shared" si="1506"/>
        <v>0</v>
      </c>
      <c r="D15762" s="98">
        <f t="shared" si="1509"/>
        <v>264</v>
      </c>
      <c r="E15762" s="98">
        <f t="shared" si="1510"/>
        <v>38</v>
      </c>
      <c r="F15762" s="397">
        <f>F15760+(E15762-E15760)*(F15763-F15760)/(E15763-E15760)</f>
        <v>4.5601666666666665</v>
      </c>
      <c r="G15762" s="98">
        <v>15</v>
      </c>
      <c r="H15762" s="491">
        <f>H15760+(E15762-E15760)*(H15763-H15760)/(E15763-E15760)</f>
        <v>0.37842333333333333</v>
      </c>
      <c r="I15762" s="492">
        <f>I15760+(E15762-E15760)*(I15763-I15760)/(E15763-E15760)</f>
        <v>12.066666666666666</v>
      </c>
      <c r="J15762" s="397">
        <f>J15760+(E15762-E15760)*(J15763-J15760)/(E15763-E15760)</f>
        <v>0.33283333333333331</v>
      </c>
      <c r="K15762" s="469">
        <f t="shared" si="1511"/>
        <v>12.050437340896879</v>
      </c>
      <c r="L15762" s="469">
        <f t="shared" si="1512"/>
        <v>-1.6229325769787195E-2</v>
      </c>
    </row>
    <row r="15763" spans="1:12">
      <c r="A15763" s="480" t="str">
        <f t="shared" si="1508"/>
        <v>D800-120</v>
      </c>
      <c r="B15763" s="480">
        <f t="shared" si="1505"/>
        <v>22</v>
      </c>
      <c r="C15763" s="480">
        <f t="shared" si="1506"/>
        <v>0</v>
      </c>
      <c r="D15763" s="480">
        <f t="shared" si="1509"/>
        <v>264</v>
      </c>
      <c r="E15763" s="480">
        <f t="shared" si="1510"/>
        <v>39</v>
      </c>
      <c r="F15763" s="484">
        <v>4.5711000000000004</v>
      </c>
      <c r="G15763" s="480">
        <v>15</v>
      </c>
      <c r="H15763" s="482">
        <v>0.37809599999999999</v>
      </c>
      <c r="I15763" s="483">
        <v>12.1</v>
      </c>
      <c r="J15763" s="484">
        <v>0.33129999999999998</v>
      </c>
      <c r="K15763" s="469">
        <f t="shared" si="1511"/>
        <v>12.089786720832805</v>
      </c>
      <c r="L15763" s="469">
        <f t="shared" si="1512"/>
        <v>-1.02132791671945E-2</v>
      </c>
    </row>
    <row r="15764" spans="1:12">
      <c r="A15764" s="98" t="str">
        <f t="shared" si="1508"/>
        <v>D800-120</v>
      </c>
      <c r="B15764" s="98">
        <f t="shared" si="1505"/>
        <v>22</v>
      </c>
      <c r="C15764" s="98">
        <f t="shared" si="1506"/>
        <v>0</v>
      </c>
      <c r="D15764" s="98">
        <f t="shared" si="1509"/>
        <v>264</v>
      </c>
      <c r="E15764" s="98">
        <f t="shared" si="1510"/>
        <v>40</v>
      </c>
      <c r="F15764" s="397">
        <f>F15763+(E15764-E15763)*(F15766-F15763)/(E15766-E15763)</f>
        <v>4.5819333333333336</v>
      </c>
      <c r="G15764" s="98">
        <v>15</v>
      </c>
      <c r="H15764" s="491">
        <f>H15763+(E15764-E15763)*(H15766-H15763)/(E15766-E15763)</f>
        <v>0.37776933333333335</v>
      </c>
      <c r="I15764" s="492">
        <f>I15763+(E15764-E15763)*(I15766-I15763)/(E15766-E15763)</f>
        <v>12.133333333333333</v>
      </c>
      <c r="J15764" s="397">
        <f>J15763+(E15764-E15763)*(J15766-J15763)/(E15766-E15763)</f>
        <v>0.32976666666666665</v>
      </c>
      <c r="K15764" s="469">
        <f t="shared" si="1511"/>
        <v>12.128918175818049</v>
      </c>
      <c r="L15764" s="469">
        <f t="shared" si="1512"/>
        <v>-4.4151575152842071E-3</v>
      </c>
    </row>
    <row r="15765" spans="1:12">
      <c r="A15765" s="98" t="str">
        <f t="shared" si="1508"/>
        <v>D800-120</v>
      </c>
      <c r="B15765" s="98">
        <f t="shared" si="1505"/>
        <v>22</v>
      </c>
      <c r="C15765" s="98">
        <f t="shared" si="1506"/>
        <v>0</v>
      </c>
      <c r="D15765" s="98">
        <f t="shared" si="1509"/>
        <v>264</v>
      </c>
      <c r="E15765" s="98">
        <f t="shared" si="1510"/>
        <v>41</v>
      </c>
      <c r="F15765" s="397">
        <f>F15763+(E15765-E15763)*(F15766-F15763)/(E15766-E15763)</f>
        <v>4.5927666666666669</v>
      </c>
      <c r="G15765" s="98">
        <v>15</v>
      </c>
      <c r="H15765" s="491">
        <f>H15763+(E15765-E15763)*(H15766-H15763)/(E15766-E15763)</f>
        <v>0.37744266666666665</v>
      </c>
      <c r="I15765" s="492">
        <f>I15763+(E15765-E15763)*(I15766-I15763)/(E15766-E15763)</f>
        <v>12.166666666666666</v>
      </c>
      <c r="J15765" s="397">
        <f>J15763+(E15765-E15763)*(J15766-J15763)/(E15766-E15763)</f>
        <v>0.32823333333333332</v>
      </c>
      <c r="K15765" s="469">
        <f t="shared" si="1511"/>
        <v>12.168117365286385</v>
      </c>
      <c r="L15765" s="469">
        <f t="shared" si="1512"/>
        <v>1.4506986197186933E-3</v>
      </c>
    </row>
    <row r="15766" spans="1:12">
      <c r="A15766" s="480" t="str">
        <f t="shared" si="1508"/>
        <v>D800-120</v>
      </c>
      <c r="B15766" s="480">
        <f t="shared" si="1505"/>
        <v>22</v>
      </c>
      <c r="C15766" s="480">
        <f t="shared" si="1506"/>
        <v>0</v>
      </c>
      <c r="D15766" s="480">
        <f t="shared" si="1509"/>
        <v>264</v>
      </c>
      <c r="E15766" s="480">
        <f t="shared" si="1510"/>
        <v>42</v>
      </c>
      <c r="F15766" s="484">
        <v>4.6036000000000001</v>
      </c>
      <c r="G15766" s="480">
        <v>15</v>
      </c>
      <c r="H15766" s="482">
        <v>0.37711600000000001</v>
      </c>
      <c r="I15766" s="483">
        <v>12.2</v>
      </c>
      <c r="J15766" s="484">
        <v>0.32669999999999999</v>
      </c>
      <c r="K15766" s="469">
        <f t="shared" si="1511"/>
        <v>12.207384465257375</v>
      </c>
      <c r="L15766" s="469">
        <f t="shared" si="1512"/>
        <v>7.3844652573757941E-3</v>
      </c>
    </row>
    <row r="15767" spans="1:12">
      <c r="A15767" s="98" t="str">
        <f t="shared" si="1508"/>
        <v>D800-120</v>
      </c>
      <c r="B15767" s="98">
        <f t="shared" si="1505"/>
        <v>22</v>
      </c>
      <c r="C15767" s="98">
        <f t="shared" si="1506"/>
        <v>0</v>
      </c>
      <c r="D15767" s="98">
        <f t="shared" si="1509"/>
        <v>264</v>
      </c>
      <c r="E15767" s="98">
        <f t="shared" si="1510"/>
        <v>43</v>
      </c>
      <c r="F15767" s="397">
        <f>F15766+(E15767-E15766)*(F15769-F15766)/(E15769-E15766)</f>
        <v>4.6143666666666672</v>
      </c>
      <c r="G15767" s="98">
        <v>15</v>
      </c>
      <c r="H15767" s="491">
        <f>H15766+(E15767-E15766)*(H15769-H15766)/(E15769-E15766)</f>
        <v>0.37679033333333334</v>
      </c>
      <c r="I15767" s="492">
        <f>I15766+(E15767-E15766)*(I15769-I15766)/(E15769-E15766)</f>
        <v>12.233333333333333</v>
      </c>
      <c r="J15767" s="397">
        <f>J15766+(E15767-E15766)*(J15769-J15766)/(E15769-E15766)</f>
        <v>0.32516666666666666</v>
      </c>
      <c r="K15767" s="469">
        <f t="shared" si="1511"/>
        <v>12.246510216557221</v>
      </c>
      <c r="L15767" s="469">
        <f t="shared" si="1512"/>
        <v>1.3176883223888325E-2</v>
      </c>
    </row>
    <row r="15768" spans="1:12">
      <c r="A15768" s="98" t="str">
        <f t="shared" si="1508"/>
        <v>D800-120</v>
      </c>
      <c r="B15768" s="98">
        <f t="shared" si="1505"/>
        <v>22</v>
      </c>
      <c r="C15768" s="98">
        <f t="shared" si="1506"/>
        <v>0</v>
      </c>
      <c r="D15768" s="98">
        <f t="shared" si="1509"/>
        <v>264</v>
      </c>
      <c r="E15768" s="98">
        <f t="shared" si="1510"/>
        <v>44</v>
      </c>
      <c r="F15768" s="397">
        <f>F15766+(E15768-E15766)*(F15769-F15766)/(E15769-E15766)</f>
        <v>4.6251333333333333</v>
      </c>
      <c r="G15768" s="98">
        <v>15</v>
      </c>
      <c r="H15768" s="491">
        <f>H15766+(E15768-E15766)*(H15769-H15766)/(E15769-E15766)</f>
        <v>0.37646466666666667</v>
      </c>
      <c r="I15768" s="492">
        <f>I15766+(E15768-E15766)*(I15769-I15766)/(E15769-E15766)</f>
        <v>12.266666666666667</v>
      </c>
      <c r="J15768" s="397">
        <f>J15766+(E15768-E15766)*(J15769-J15766)/(E15769-E15766)</f>
        <v>0.32363333333333333</v>
      </c>
      <c r="K15768" s="469">
        <f t="shared" si="1511"/>
        <v>12.28570366054716</v>
      </c>
      <c r="L15768" s="469">
        <f t="shared" si="1512"/>
        <v>1.9036993880492403E-2</v>
      </c>
    </row>
    <row r="15769" spans="1:12">
      <c r="A15769" s="480" t="str">
        <f t="shared" si="1508"/>
        <v>D800-120</v>
      </c>
      <c r="B15769" s="480">
        <f t="shared" si="1505"/>
        <v>22</v>
      </c>
      <c r="C15769" s="480">
        <f t="shared" si="1506"/>
        <v>0</v>
      </c>
      <c r="D15769" s="480">
        <f t="shared" ref="D15769:D15800" si="1513">D15768</f>
        <v>264</v>
      </c>
      <c r="E15769" s="480">
        <f t="shared" si="1510"/>
        <v>45</v>
      </c>
      <c r="F15769" s="484">
        <v>4.6359000000000004</v>
      </c>
      <c r="G15769" s="480">
        <v>15</v>
      </c>
      <c r="H15769" s="482">
        <v>0.376139</v>
      </c>
      <c r="I15769" s="483">
        <v>12.3</v>
      </c>
      <c r="J15769" s="484">
        <v>0.3221</v>
      </c>
      <c r="K15769" s="469">
        <f t="shared" si="1511"/>
        <v>12.324964973055174</v>
      </c>
      <c r="L15769" s="469">
        <f t="shared" si="1512"/>
        <v>2.496497305517309E-2</v>
      </c>
    </row>
    <row r="15770" spans="1:12">
      <c r="A15770" s="98" t="str">
        <f t="shared" si="1508"/>
        <v>D800-120</v>
      </c>
      <c r="B15770" s="98">
        <f t="shared" si="1505"/>
        <v>22</v>
      </c>
      <c r="C15770" s="98">
        <f t="shared" si="1506"/>
        <v>0</v>
      </c>
      <c r="D15770" s="98">
        <f t="shared" si="1513"/>
        <v>264</v>
      </c>
      <c r="E15770" s="98">
        <f t="shared" si="1510"/>
        <v>46</v>
      </c>
      <c r="F15770" s="397">
        <f>F15769+(E15770-E15769)*(F15772-F15769)/(E15772-E15769)</f>
        <v>4.6466000000000003</v>
      </c>
      <c r="G15770" s="98">
        <v>15</v>
      </c>
      <c r="H15770" s="491">
        <f>H15769+(E15770-E15769)*(H15772-H15769)/(E15772-E15769)</f>
        <v>0.37581399999999998</v>
      </c>
      <c r="I15770" s="492">
        <f>I15769+(E15770-E15769)*(I15772-I15769)/(E15772-E15769)</f>
        <v>12.333333333333334</v>
      </c>
      <c r="J15770" s="397">
        <f>J15769+(E15770-E15769)*(J15772-J15769)/(E15772-E15769)</f>
        <v>0.32056666666666667</v>
      </c>
      <c r="K15770" s="469">
        <f t="shared" si="1511"/>
        <v>12.364095004443689</v>
      </c>
      <c r="L15770" s="469">
        <f t="shared" si="1512"/>
        <v>3.0761671110354882E-2</v>
      </c>
    </row>
    <row r="15771" spans="1:12">
      <c r="A15771" s="98" t="str">
        <f t="shared" si="1508"/>
        <v>D800-120</v>
      </c>
      <c r="B15771" s="98">
        <f t="shared" si="1505"/>
        <v>22</v>
      </c>
      <c r="C15771" s="98">
        <f t="shared" si="1506"/>
        <v>0</v>
      </c>
      <c r="D15771" s="98">
        <f t="shared" si="1513"/>
        <v>264</v>
      </c>
      <c r="E15771" s="98">
        <f t="shared" si="1510"/>
        <v>47</v>
      </c>
      <c r="F15771" s="397">
        <f>F15769+(E15771-E15769)*(F15772-F15769)/(E15772-E15769)</f>
        <v>4.6573000000000002</v>
      </c>
      <c r="G15771" s="98">
        <v>15</v>
      </c>
      <c r="H15771" s="491">
        <f>H15769+(E15771-E15769)*(H15772-H15769)/(E15772-E15769)</f>
        <v>0.37548900000000002</v>
      </c>
      <c r="I15771" s="492">
        <f>I15769+(E15771-E15769)*(I15772-I15769)/(E15772-E15769)</f>
        <v>12.366666666666667</v>
      </c>
      <c r="J15771" s="397">
        <f>J15769+(E15771-E15769)*(J15772-J15769)/(E15772-E15769)</f>
        <v>0.31903333333333334</v>
      </c>
      <c r="K15771" s="469">
        <f t="shared" si="1511"/>
        <v>12.403292772890817</v>
      </c>
      <c r="L15771" s="469">
        <f t="shared" si="1512"/>
        <v>3.6626106224149524E-2</v>
      </c>
    </row>
    <row r="15772" spans="1:12">
      <c r="A15772" s="480" t="str">
        <f t="shared" si="1508"/>
        <v>D800-120</v>
      </c>
      <c r="B15772" s="480">
        <f t="shared" si="1505"/>
        <v>22</v>
      </c>
      <c r="C15772" s="480">
        <f t="shared" si="1506"/>
        <v>0</v>
      </c>
      <c r="D15772" s="480">
        <f t="shared" si="1513"/>
        <v>264</v>
      </c>
      <c r="E15772" s="480">
        <f t="shared" si="1510"/>
        <v>48</v>
      </c>
      <c r="F15772" s="484">
        <v>4.6680000000000001</v>
      </c>
      <c r="G15772" s="480">
        <v>15</v>
      </c>
      <c r="H15772" s="482">
        <v>0.375164</v>
      </c>
      <c r="I15772" s="483">
        <v>12.4</v>
      </c>
      <c r="J15772" s="484">
        <v>0.3175</v>
      </c>
      <c r="K15772" s="469">
        <f t="shared" si="1511"/>
        <v>12.442558454435927</v>
      </c>
      <c r="L15772" s="469">
        <f t="shared" si="1512"/>
        <v>4.2558454435926762E-2</v>
      </c>
    </row>
    <row r="15773" spans="1:12">
      <c r="A15773" s="98" t="str">
        <f t="shared" si="1508"/>
        <v>D800-120</v>
      </c>
      <c r="B15773" s="98">
        <f t="shared" si="1505"/>
        <v>22</v>
      </c>
      <c r="C15773" s="98">
        <f t="shared" si="1506"/>
        <v>0</v>
      </c>
      <c r="D15773" s="98">
        <f t="shared" si="1513"/>
        <v>264</v>
      </c>
      <c r="E15773" s="98">
        <f t="shared" si="1510"/>
        <v>49</v>
      </c>
      <c r="F15773" s="397">
        <f>F15772+(E15773-E15772)*(F15775-F15772)/(E15775-E15772)</f>
        <v>4.6786333333333339</v>
      </c>
      <c r="G15773" s="98">
        <v>15</v>
      </c>
      <c r="H15773" s="491">
        <f>H15772+(E15773-E15772)*(H15775-H15772)/(E15775-E15772)</f>
        <v>0.37483966666666668</v>
      </c>
      <c r="I15773" s="492">
        <f>I15772+(E15773-E15772)*(I15775-I15772)/(E15775-E15772)</f>
        <v>12.466666666666667</v>
      </c>
      <c r="J15773" s="397">
        <f>J15772+(E15773-E15772)*(J15775-J15772)/(E15775-E15772)</f>
        <v>0.31596666666666667</v>
      </c>
      <c r="K15773" s="469">
        <f t="shared" si="1511"/>
        <v>12.481692172386595</v>
      </c>
      <c r="L15773" s="469">
        <f t="shared" si="1512"/>
        <v>1.5025505719927779E-2</v>
      </c>
    </row>
    <row r="15774" spans="1:12">
      <c r="A15774" s="98" t="str">
        <f t="shared" si="1508"/>
        <v>D800-120</v>
      </c>
      <c r="B15774" s="98">
        <f t="shared" si="1505"/>
        <v>22</v>
      </c>
      <c r="C15774" s="98">
        <f t="shared" si="1506"/>
        <v>0</v>
      </c>
      <c r="D15774" s="98">
        <f t="shared" si="1513"/>
        <v>264</v>
      </c>
      <c r="E15774" s="98">
        <f t="shared" si="1510"/>
        <v>50</v>
      </c>
      <c r="F15774" s="397">
        <f>F15772+(E15774-E15772)*(F15775-F15772)/(E15775-E15772)</f>
        <v>4.6892666666666667</v>
      </c>
      <c r="G15774" s="98">
        <v>15</v>
      </c>
      <c r="H15774" s="491">
        <f>H15772+(E15774-E15772)*(H15775-H15772)/(E15775-E15772)</f>
        <v>0.37451533333333331</v>
      </c>
      <c r="I15774" s="492">
        <f>I15772+(E15774-E15772)*(I15775-I15772)/(E15775-E15772)</f>
        <v>12.533333333333333</v>
      </c>
      <c r="J15774" s="397">
        <f>J15772+(E15774-E15772)*(J15775-J15772)/(E15775-E15772)</f>
        <v>0.31443333333333334</v>
      </c>
      <c r="K15774" s="469">
        <f t="shared" si="1511"/>
        <v>12.520893670575127</v>
      </c>
      <c r="L15774" s="469">
        <f t="shared" si="1512"/>
        <v>-1.2439662758206183E-2</v>
      </c>
    </row>
    <row r="15775" spans="1:12">
      <c r="A15775" s="480" t="str">
        <f t="shared" si="1508"/>
        <v>D800-120</v>
      </c>
      <c r="B15775" s="480">
        <f t="shared" si="1505"/>
        <v>22</v>
      </c>
      <c r="C15775" s="480">
        <f t="shared" si="1506"/>
        <v>0</v>
      </c>
      <c r="D15775" s="480">
        <f t="shared" si="1513"/>
        <v>264</v>
      </c>
      <c r="E15775" s="480">
        <f t="shared" si="1510"/>
        <v>51</v>
      </c>
      <c r="F15775" s="484">
        <v>4.6999000000000004</v>
      </c>
      <c r="G15775" s="480">
        <v>15</v>
      </c>
      <c r="H15775" s="482">
        <v>0.374191</v>
      </c>
      <c r="I15775" s="483">
        <v>12.6</v>
      </c>
      <c r="J15775" s="484">
        <v>0.31290000000000001</v>
      </c>
      <c r="K15775" s="469">
        <f t="shared" si="1511"/>
        <v>12.560163125248872</v>
      </c>
      <c r="L15775" s="469">
        <f t="shared" si="1512"/>
        <v>-3.9836874751127738E-2</v>
      </c>
    </row>
    <row r="15776" spans="1:12">
      <c r="A15776" s="98" t="str">
        <f t="shared" si="1508"/>
        <v>D800-120</v>
      </c>
      <c r="B15776" s="98">
        <f t="shared" si="1505"/>
        <v>22</v>
      </c>
      <c r="C15776" s="98">
        <f t="shared" si="1506"/>
        <v>0</v>
      </c>
      <c r="D15776" s="98">
        <f t="shared" si="1513"/>
        <v>264</v>
      </c>
      <c r="E15776" s="98">
        <f t="shared" si="1510"/>
        <v>52</v>
      </c>
      <c r="F15776" s="397">
        <f>F15775+(E15776-E15775)*(F15778-F15775)/(E15778-E15775)</f>
        <v>4.7104333333333335</v>
      </c>
      <c r="G15776" s="98">
        <v>15</v>
      </c>
      <c r="H15776" s="491">
        <f>H15775+(E15776-E15775)*(H15778-H15775)/(E15778-E15775)</f>
        <v>0.373867</v>
      </c>
      <c r="I15776" s="492">
        <f>I15775+(E15776-E15775)*(I15778-I15775)/(E15778-E15775)</f>
        <v>12.633333333333333</v>
      </c>
      <c r="J15776" s="397">
        <f>J15775+(E15776-E15775)*(J15778-J15775)/(E15778-E15775)</f>
        <v>0.31136666666666668</v>
      </c>
      <c r="K15776" s="469">
        <f t="shared" si="1511"/>
        <v>12.599222004973248</v>
      </c>
      <c r="L15776" s="469">
        <f t="shared" si="1512"/>
        <v>-3.4111328360085125E-2</v>
      </c>
    </row>
    <row r="15777" spans="1:12">
      <c r="A15777" s="98" t="str">
        <f t="shared" si="1508"/>
        <v>D800-120</v>
      </c>
      <c r="B15777" s="98">
        <f t="shared" si="1505"/>
        <v>22</v>
      </c>
      <c r="C15777" s="98">
        <f t="shared" si="1506"/>
        <v>0</v>
      </c>
      <c r="D15777" s="98">
        <f t="shared" si="1513"/>
        <v>264</v>
      </c>
      <c r="E15777" s="98">
        <f t="shared" si="1510"/>
        <v>53</v>
      </c>
      <c r="F15777" s="397">
        <f>F15775+(E15777-E15775)*(F15778-F15775)/(E15778-E15775)</f>
        <v>4.7209666666666665</v>
      </c>
      <c r="G15777" s="98">
        <v>15</v>
      </c>
      <c r="H15777" s="491">
        <f>H15775+(E15777-E15775)*(H15778-H15775)/(E15778-E15775)</f>
        <v>0.37354300000000001</v>
      </c>
      <c r="I15777" s="492">
        <f>I15775+(E15777-E15775)*(I15778-I15775)/(E15778-E15775)</f>
        <v>12.666666666666666</v>
      </c>
      <c r="J15777" s="397">
        <f>J15775+(E15777-E15775)*(J15778-J15775)/(E15778-E15775)</f>
        <v>0.30983333333333335</v>
      </c>
      <c r="K15777" s="469">
        <f t="shared" si="1511"/>
        <v>12.638348641700331</v>
      </c>
      <c r="L15777" s="469">
        <f t="shared" si="1512"/>
        <v>-2.8318024966335287E-2</v>
      </c>
    </row>
    <row r="15778" spans="1:12">
      <c r="A15778" s="480" t="str">
        <f t="shared" si="1508"/>
        <v>D800-120</v>
      </c>
      <c r="B15778" s="480">
        <f t="shared" si="1505"/>
        <v>22</v>
      </c>
      <c r="C15778" s="480">
        <f t="shared" si="1506"/>
        <v>0</v>
      </c>
      <c r="D15778" s="480">
        <f t="shared" si="1513"/>
        <v>264</v>
      </c>
      <c r="E15778" s="480">
        <f t="shared" si="1510"/>
        <v>54</v>
      </c>
      <c r="F15778" s="484">
        <v>4.7314999999999996</v>
      </c>
      <c r="G15778" s="480">
        <v>15</v>
      </c>
      <c r="H15778" s="482">
        <v>0.37321900000000002</v>
      </c>
      <c r="I15778" s="483">
        <v>12.7</v>
      </c>
      <c r="J15778" s="484">
        <v>0.30830000000000002</v>
      </c>
      <c r="K15778" s="469">
        <f t="shared" si="1511"/>
        <v>12.677543211894355</v>
      </c>
      <c r="L15778" s="469">
        <f t="shared" si="1512"/>
        <v>-2.2456788105644776E-2</v>
      </c>
    </row>
    <row r="15779" spans="1:12">
      <c r="A15779" s="98" t="str">
        <f t="shared" si="1508"/>
        <v>D800-120</v>
      </c>
      <c r="B15779" s="98">
        <f t="shared" si="1505"/>
        <v>22</v>
      </c>
      <c r="C15779" s="98">
        <f t="shared" si="1506"/>
        <v>0</v>
      </c>
      <c r="D15779" s="98">
        <f t="shared" si="1513"/>
        <v>264</v>
      </c>
      <c r="E15779" s="98">
        <f t="shared" si="1510"/>
        <v>55</v>
      </c>
      <c r="F15779" s="397">
        <f>F15778+(E15779-E15778)*(F15781-F15778)/(E15781-E15778)</f>
        <v>4.7419666666666664</v>
      </c>
      <c r="G15779" s="98">
        <v>15</v>
      </c>
      <c r="H15779" s="491">
        <f>H15778+(E15779-E15778)*(H15781-H15778)/(E15781-E15778)</f>
        <v>0.37289533333333336</v>
      </c>
      <c r="I15779" s="492">
        <f>I15778+(E15779-E15778)*(I15781-I15778)/(E15781-E15778)</f>
        <v>12.733333333333333</v>
      </c>
      <c r="J15779" s="397">
        <f>J15778+(E15779-E15778)*(J15781-J15778)/(E15781-E15778)</f>
        <v>0.30676666666666669</v>
      </c>
      <c r="K15779" s="469">
        <f t="shared" si="1511"/>
        <v>12.716615743828026</v>
      </c>
      <c r="L15779" s="469">
        <f t="shared" si="1512"/>
        <v>-1.6717589505306663E-2</v>
      </c>
    </row>
    <row r="15780" spans="1:12">
      <c r="A15780" s="98" t="str">
        <f t="shared" si="1508"/>
        <v>D800-120</v>
      </c>
      <c r="B15780" s="98">
        <f t="shared" si="1505"/>
        <v>22</v>
      </c>
      <c r="C15780" s="98">
        <f t="shared" si="1506"/>
        <v>0</v>
      </c>
      <c r="D15780" s="98">
        <f t="shared" si="1513"/>
        <v>264</v>
      </c>
      <c r="E15780" s="98">
        <f t="shared" si="1510"/>
        <v>56</v>
      </c>
      <c r="F15780" s="397">
        <f>F15778+(E15780-E15778)*(F15781-F15778)/(E15781-E15778)</f>
        <v>4.7524333333333333</v>
      </c>
      <c r="G15780" s="98">
        <v>15</v>
      </c>
      <c r="H15780" s="491">
        <f>H15778+(E15780-E15778)*(H15781-H15778)/(E15781-E15778)</f>
        <v>0.37257166666666669</v>
      </c>
      <c r="I15780" s="492">
        <f>I15778+(E15780-E15778)*(I15781-I15778)/(E15781-E15778)</f>
        <v>12.766666666666667</v>
      </c>
      <c r="J15780" s="397">
        <f>J15778+(E15780-E15778)*(J15781-J15778)/(E15781-E15778)</f>
        <v>0.30523333333333336</v>
      </c>
      <c r="K15780" s="469">
        <f t="shared" si="1511"/>
        <v>12.75575616324376</v>
      </c>
      <c r="L15780" s="469">
        <f t="shared" si="1512"/>
        <v>-1.091050342290778E-2</v>
      </c>
    </row>
    <row r="15781" spans="1:12">
      <c r="A15781" s="480" t="str">
        <f t="shared" si="1508"/>
        <v>D800-120</v>
      </c>
      <c r="B15781" s="480">
        <f t="shared" si="1505"/>
        <v>22</v>
      </c>
      <c r="C15781" s="480">
        <f t="shared" si="1506"/>
        <v>0</v>
      </c>
      <c r="D15781" s="480">
        <f t="shared" si="1513"/>
        <v>264</v>
      </c>
      <c r="E15781" s="480">
        <f t="shared" si="1510"/>
        <v>57</v>
      </c>
      <c r="F15781" s="484">
        <v>4.7629000000000001</v>
      </c>
      <c r="G15781" s="480">
        <v>15</v>
      </c>
      <c r="H15781" s="482">
        <v>0.37224800000000002</v>
      </c>
      <c r="I15781" s="483">
        <v>12.8</v>
      </c>
      <c r="J15781" s="484">
        <v>0.30370000000000003</v>
      </c>
      <c r="K15781" s="469">
        <f t="shared" si="1511"/>
        <v>12.794964647224431</v>
      </c>
      <c r="L15781" s="469">
        <f t="shared" si="1512"/>
        <v>-5.0353527755699901E-3</v>
      </c>
    </row>
    <row r="15782" spans="1:12">
      <c r="A15782" s="98" t="str">
        <f t="shared" si="1508"/>
        <v>D800-120</v>
      </c>
      <c r="B15782" s="98">
        <f t="shared" si="1505"/>
        <v>22</v>
      </c>
      <c r="C15782" s="98">
        <f t="shared" si="1506"/>
        <v>0</v>
      </c>
      <c r="D15782" s="98">
        <f t="shared" si="1513"/>
        <v>264</v>
      </c>
      <c r="E15782" s="98">
        <f t="shared" si="1510"/>
        <v>58</v>
      </c>
      <c r="F15782" s="397">
        <f>F15781+(E15782-E15781)*(F15784-F15781)/(E15784-E15781)</f>
        <v>4.7733333333333334</v>
      </c>
      <c r="G15782" s="98">
        <v>15</v>
      </c>
      <c r="H15782" s="491">
        <f>H15781+(E15782-E15781)*(H15784-H15781)/(E15784-E15781)</f>
        <v>0.37192466666666668</v>
      </c>
      <c r="I15782" s="492">
        <f>I15781+(E15782-E15781)*(I15784-I15781)/(E15784-E15781)</f>
        <v>12.833333333333334</v>
      </c>
      <c r="J15782" s="397">
        <f>J15781+(E15782-E15781)*(J15784-J15781)/(E15784-E15781)</f>
        <v>0.30216666666666669</v>
      </c>
      <c r="K15782" s="469">
        <f t="shared" si="1511"/>
        <v>12.834140247039274</v>
      </c>
      <c r="L15782" s="469">
        <f t="shared" si="1512"/>
        <v>8.0691370594010436E-4</v>
      </c>
    </row>
    <row r="15783" spans="1:12">
      <c r="A15783" s="98" t="str">
        <f t="shared" si="1508"/>
        <v>D800-120</v>
      </c>
      <c r="B15783" s="98">
        <f t="shared" si="1505"/>
        <v>22</v>
      </c>
      <c r="C15783" s="98">
        <f t="shared" si="1506"/>
        <v>0</v>
      </c>
      <c r="D15783" s="98">
        <f t="shared" si="1513"/>
        <v>264</v>
      </c>
      <c r="E15783" s="98">
        <f t="shared" si="1510"/>
        <v>59</v>
      </c>
      <c r="F15783" s="397">
        <f>F15781+(E15783-E15781)*(F15784-F15781)/(E15784-E15781)</f>
        <v>4.7837666666666667</v>
      </c>
      <c r="G15783" s="98">
        <v>15</v>
      </c>
      <c r="H15783" s="491">
        <f>H15781+(E15783-E15781)*(H15784-H15781)/(E15784-E15781)</f>
        <v>0.37160133333333334</v>
      </c>
      <c r="I15783" s="492">
        <f>I15781+(E15783-E15781)*(I15784-I15781)/(E15784-E15781)</f>
        <v>12.866666666666667</v>
      </c>
      <c r="J15783" s="397">
        <f>J15781+(E15783-E15781)*(J15784-J15781)/(E15784-E15781)</f>
        <v>0.30063333333333331</v>
      </c>
      <c r="K15783" s="469">
        <f t="shared" si="1511"/>
        <v>12.873384020868242</v>
      </c>
      <c r="L15783" s="469">
        <f t="shared" si="1512"/>
        <v>6.7173542015748211E-3</v>
      </c>
    </row>
    <row r="15784" spans="1:12">
      <c r="A15784" s="480" t="str">
        <f t="shared" si="1508"/>
        <v>D800-120</v>
      </c>
      <c r="B15784" s="480">
        <f t="shared" si="1505"/>
        <v>22</v>
      </c>
      <c r="C15784" s="480">
        <f t="shared" si="1506"/>
        <v>0</v>
      </c>
      <c r="D15784" s="480">
        <f t="shared" si="1513"/>
        <v>264</v>
      </c>
      <c r="E15784" s="480">
        <f t="shared" si="1510"/>
        <v>60</v>
      </c>
      <c r="F15784" s="484">
        <v>4.7942</v>
      </c>
      <c r="G15784" s="480">
        <v>15</v>
      </c>
      <c r="H15784" s="482">
        <v>0.371278</v>
      </c>
      <c r="I15784" s="483">
        <v>12.9</v>
      </c>
      <c r="J15784" s="484">
        <v>0.29909999999999998</v>
      </c>
      <c r="K15784" s="469">
        <f t="shared" si="1511"/>
        <v>12.912696146822597</v>
      </c>
      <c r="L15784" s="469">
        <f t="shared" si="1512"/>
        <v>1.2696146822596788E-2</v>
      </c>
    </row>
    <row r="15785" spans="1:12">
      <c r="A15785" s="98" t="str">
        <f t="shared" si="1508"/>
        <v>D800-120</v>
      </c>
      <c r="B15785" s="98">
        <f t="shared" si="1505"/>
        <v>22</v>
      </c>
      <c r="C15785" s="98">
        <f t="shared" si="1506"/>
        <v>0</v>
      </c>
      <c r="D15785" s="98">
        <f t="shared" si="1513"/>
        <v>264</v>
      </c>
      <c r="E15785" s="98">
        <f t="shared" si="1510"/>
        <v>61</v>
      </c>
      <c r="F15785" s="397">
        <f>F15784+(E15785-E15784)*(F15787-F15784)/(E15787-E15784)</f>
        <v>4.8045333333333335</v>
      </c>
      <c r="G15785" s="98">
        <v>15</v>
      </c>
      <c r="H15785" s="491">
        <f>H15784+(E15785-E15784)*(H15787-H15784)/(E15787-E15784)</f>
        <v>0.37095499999999998</v>
      </c>
      <c r="I15785" s="492">
        <f>I15784+(E15785-E15784)*(I15787-I15784)/(E15787-E15784)</f>
        <v>12.933333333333334</v>
      </c>
      <c r="J15785" s="397">
        <f>J15784+(E15785-E15784)*(J15787-J15784)/(E15787-E15784)</f>
        <v>0.29756666666666665</v>
      </c>
      <c r="K15785" s="469">
        <f t="shared" si="1511"/>
        <v>12.951795590660144</v>
      </c>
      <c r="L15785" s="469">
        <f t="shared" si="1512"/>
        <v>1.8462257326810061E-2</v>
      </c>
    </row>
    <row r="15786" spans="1:12">
      <c r="A15786" s="98" t="str">
        <f t="shared" si="1508"/>
        <v>D800-120</v>
      </c>
      <c r="B15786" s="98">
        <f t="shared" ref="B15786:B15849" si="1514">INT(D15786/12)</f>
        <v>22</v>
      </c>
      <c r="C15786" s="98">
        <f t="shared" ref="C15786:C15849" si="1515">D15786-B15786*12</f>
        <v>0</v>
      </c>
      <c r="D15786" s="98">
        <f t="shared" si="1513"/>
        <v>264</v>
      </c>
      <c r="E15786" s="98">
        <f t="shared" si="1510"/>
        <v>62</v>
      </c>
      <c r="F15786" s="397">
        <f>F15784+(E15786-E15784)*(F15787-F15784)/(E15787-E15784)</f>
        <v>4.8148666666666662</v>
      </c>
      <c r="G15786" s="98">
        <v>15</v>
      </c>
      <c r="H15786" s="491">
        <f>H15784+(E15786-E15784)*(H15787-H15784)/(E15787-E15784)</f>
        <v>0.37063200000000002</v>
      </c>
      <c r="I15786" s="492">
        <f>I15784+(E15786-E15784)*(I15787-I15784)/(E15787-E15784)</f>
        <v>12.966666666666667</v>
      </c>
      <c r="J15786" s="397">
        <f>J15784+(E15786-E15784)*(J15787-J15784)/(E15787-E15784)</f>
        <v>0.29603333333333332</v>
      </c>
      <c r="K15786" s="469">
        <f t="shared" si="1511"/>
        <v>12.990963183607098</v>
      </c>
      <c r="L15786" s="469">
        <f t="shared" si="1512"/>
        <v>2.4296516940431445E-2</v>
      </c>
    </row>
    <row r="15787" spans="1:12">
      <c r="A15787" s="480" t="str">
        <f t="shared" si="1508"/>
        <v>D800-120</v>
      </c>
      <c r="B15787" s="480">
        <f t="shared" si="1514"/>
        <v>22</v>
      </c>
      <c r="C15787" s="480">
        <f t="shared" si="1515"/>
        <v>0</v>
      </c>
      <c r="D15787" s="480">
        <f t="shared" si="1513"/>
        <v>264</v>
      </c>
      <c r="E15787" s="480">
        <f t="shared" si="1510"/>
        <v>63</v>
      </c>
      <c r="F15787" s="484">
        <v>4.8251999999999997</v>
      </c>
      <c r="G15787" s="480">
        <v>15</v>
      </c>
      <c r="H15787" s="482">
        <v>0.370309</v>
      </c>
      <c r="I15787" s="483">
        <v>13</v>
      </c>
      <c r="J15787" s="484">
        <v>0.29449999999999998</v>
      </c>
      <c r="K15787" s="469">
        <f t="shared" si="1511"/>
        <v>13.030199103991531</v>
      </c>
      <c r="L15787" s="469">
        <f t="shared" si="1512"/>
        <v>3.0199103991531473E-2</v>
      </c>
    </row>
    <row r="15788" spans="1:12">
      <c r="A15788" s="98" t="str">
        <f t="shared" si="1508"/>
        <v>D800-120</v>
      </c>
      <c r="B15788" s="98">
        <f t="shared" si="1514"/>
        <v>22</v>
      </c>
      <c r="C15788" s="98">
        <f t="shared" si="1515"/>
        <v>0</v>
      </c>
      <c r="D15788" s="98">
        <f t="shared" si="1513"/>
        <v>264</v>
      </c>
      <c r="E15788" s="98">
        <f t="shared" si="1510"/>
        <v>64</v>
      </c>
      <c r="F15788" s="397">
        <f>F15787+(E15788-E15787)*(F15790-F15787)/(E15790-E15787)</f>
        <v>4.8354666666666661</v>
      </c>
      <c r="G15788" s="98">
        <v>15</v>
      </c>
      <c r="H15788" s="491">
        <f>H15787+(E15788-E15787)*(H15790-H15787)/(E15790-E15787)</f>
        <v>0.36998599999999998</v>
      </c>
      <c r="I15788" s="492">
        <f>I15787+(E15788-E15787)*(I15790-I15787)/(E15790-E15787)</f>
        <v>13.066666666666666</v>
      </c>
      <c r="J15788" s="397">
        <f>J15787+(E15788-E15787)*(J15790-J15787)/(E15790-E15787)</f>
        <v>0.29296666666666665</v>
      </c>
      <c r="K15788" s="469">
        <f t="shared" si="1511"/>
        <v>13.069323343766159</v>
      </c>
      <c r="L15788" s="469">
        <f t="shared" si="1512"/>
        <v>2.6566770994929101E-3</v>
      </c>
    </row>
    <row r="15789" spans="1:12">
      <c r="A15789" s="98" t="str">
        <f t="shared" si="1508"/>
        <v>D800-120</v>
      </c>
      <c r="B15789" s="98">
        <f t="shared" si="1514"/>
        <v>22</v>
      </c>
      <c r="C15789" s="98">
        <f t="shared" si="1515"/>
        <v>0</v>
      </c>
      <c r="D15789" s="98">
        <f t="shared" si="1513"/>
        <v>264</v>
      </c>
      <c r="E15789" s="98">
        <f t="shared" si="1510"/>
        <v>65</v>
      </c>
      <c r="F15789" s="397">
        <f>F15787+(E15789-E15787)*(F15790-F15787)/(E15790-E15787)</f>
        <v>4.8457333333333334</v>
      </c>
      <c r="G15789" s="98">
        <v>15</v>
      </c>
      <c r="H15789" s="491">
        <f>H15787+(E15789-E15787)*(H15790-H15787)/(E15790-E15787)</f>
        <v>0.36966300000000002</v>
      </c>
      <c r="I15789" s="492">
        <f>I15787+(E15789-E15787)*(I15790-I15787)/(E15790-E15787)</f>
        <v>13.133333333333333</v>
      </c>
      <c r="J15789" s="397">
        <f>J15787+(E15789-E15787)*(J15790-J15787)/(E15790-E15787)</f>
        <v>0.29143333333333332</v>
      </c>
      <c r="K15789" s="469">
        <f t="shared" si="1511"/>
        <v>13.108515954621732</v>
      </c>
      <c r="L15789" s="469">
        <f t="shared" si="1512"/>
        <v>-2.4817378711601279E-2</v>
      </c>
    </row>
    <row r="15790" spans="1:12">
      <c r="A15790" s="480" t="str">
        <f t="shared" si="1508"/>
        <v>D800-120</v>
      </c>
      <c r="B15790" s="480">
        <f t="shared" si="1514"/>
        <v>22</v>
      </c>
      <c r="C15790" s="480">
        <f t="shared" si="1515"/>
        <v>0</v>
      </c>
      <c r="D15790" s="480">
        <f t="shared" si="1513"/>
        <v>264</v>
      </c>
      <c r="E15790" s="480">
        <f t="shared" si="1510"/>
        <v>66</v>
      </c>
      <c r="F15790" s="484">
        <v>4.8559999999999999</v>
      </c>
      <c r="G15790" s="480">
        <v>15</v>
      </c>
      <c r="H15790" s="482">
        <v>0.36934</v>
      </c>
      <c r="I15790" s="483">
        <v>13.2</v>
      </c>
      <c r="J15790" s="484">
        <v>0.28989999999999999</v>
      </c>
      <c r="K15790" s="469">
        <f t="shared" si="1511"/>
        <v>13.147777115936535</v>
      </c>
      <c r="L15790" s="469">
        <f t="shared" si="1512"/>
        <v>-5.2222884063464647E-2</v>
      </c>
    </row>
    <row r="15791" spans="1:12">
      <c r="A15791" s="98" t="str">
        <f t="shared" si="1508"/>
        <v>D800-120</v>
      </c>
      <c r="B15791" s="98">
        <f t="shared" si="1514"/>
        <v>22</v>
      </c>
      <c r="C15791" s="98">
        <f t="shared" si="1515"/>
        <v>0</v>
      </c>
      <c r="D15791" s="98">
        <f t="shared" si="1513"/>
        <v>264</v>
      </c>
      <c r="E15791" s="98">
        <f t="shared" si="1510"/>
        <v>67</v>
      </c>
      <c r="F15791" s="397">
        <f>F15790+(E15791-E15790)*(F15793-F15790)/(E15793-E15790)</f>
        <v>4.8662000000000001</v>
      </c>
      <c r="G15791" s="98">
        <v>15</v>
      </c>
      <c r="H15791" s="491">
        <f>H15790+(E15791-E15790)*(H15793-H15790)/(E15793-E15790)</f>
        <v>0.36901733333333331</v>
      </c>
      <c r="I15791" s="492">
        <f>I15790+(E15791-E15790)*(I15793-I15790)/(E15793-E15790)</f>
        <v>13.233333333333333</v>
      </c>
      <c r="J15791" s="397">
        <f>J15790+(E15791-E15790)*(J15793-J15790)/(E15793-E15790)</f>
        <v>0.28836666666666666</v>
      </c>
      <c r="K15791" s="469">
        <f t="shared" si="1511"/>
        <v>13.186914435816927</v>
      </c>
      <c r="L15791" s="469">
        <f t="shared" si="1512"/>
        <v>-4.6418897516405266E-2</v>
      </c>
    </row>
    <row r="15792" spans="1:12">
      <c r="A15792" s="98" t="str">
        <f t="shared" si="1508"/>
        <v>D800-120</v>
      </c>
      <c r="B15792" s="98">
        <f t="shared" si="1514"/>
        <v>22</v>
      </c>
      <c r="C15792" s="98">
        <f t="shared" si="1515"/>
        <v>0</v>
      </c>
      <c r="D15792" s="98">
        <f t="shared" si="1513"/>
        <v>264</v>
      </c>
      <c r="E15792" s="98">
        <f t="shared" si="1510"/>
        <v>68</v>
      </c>
      <c r="F15792" s="397">
        <f>F15790+(E15792-E15790)*(F15793-F15790)/(E15793-E15790)</f>
        <v>4.8763999999999994</v>
      </c>
      <c r="G15792" s="98">
        <v>15</v>
      </c>
      <c r="H15792" s="491">
        <f>H15790+(E15792-E15790)*(H15793-H15790)/(E15793-E15790)</f>
        <v>0.36869466666666667</v>
      </c>
      <c r="I15792" s="492">
        <f>I15790+(E15792-E15790)*(I15793-I15790)/(E15793-E15790)</f>
        <v>13.266666666666667</v>
      </c>
      <c r="J15792" s="397">
        <f>J15790+(E15792-E15790)*(J15793-J15790)/(E15793-E15790)</f>
        <v>0.28683333333333333</v>
      </c>
      <c r="K15792" s="469">
        <f t="shared" si="1511"/>
        <v>13.226120258497545</v>
      </c>
      <c r="L15792" s="469">
        <f t="shared" si="1512"/>
        <v>-4.0546408169122472E-2</v>
      </c>
    </row>
    <row r="15793" spans="1:12">
      <c r="A15793" s="480" t="str">
        <f t="shared" si="1508"/>
        <v>D800-120</v>
      </c>
      <c r="B15793" s="480">
        <f t="shared" si="1514"/>
        <v>22</v>
      </c>
      <c r="C15793" s="480">
        <f t="shared" si="1515"/>
        <v>0</v>
      </c>
      <c r="D15793" s="480">
        <f t="shared" si="1513"/>
        <v>264</v>
      </c>
      <c r="E15793" s="480">
        <f t="shared" si="1510"/>
        <v>69</v>
      </c>
      <c r="F15793" s="484">
        <v>4.8865999999999996</v>
      </c>
      <c r="G15793" s="480">
        <v>15</v>
      </c>
      <c r="H15793" s="482">
        <v>0.36837199999999998</v>
      </c>
      <c r="I15793" s="483">
        <v>13.3</v>
      </c>
      <c r="J15793" s="484">
        <v>0.2853</v>
      </c>
      <c r="K15793" s="469">
        <f t="shared" si="1511"/>
        <v>13.265394763988576</v>
      </c>
      <c r="L15793" s="469">
        <f t="shared" si="1512"/>
        <v>-3.4605236011424623E-2</v>
      </c>
    </row>
    <row r="15794" spans="1:12">
      <c r="A15794" s="98" t="str">
        <f t="shared" si="1508"/>
        <v>D800-120</v>
      </c>
      <c r="B15794" s="98">
        <f t="shared" si="1514"/>
        <v>22</v>
      </c>
      <c r="C15794" s="98">
        <f t="shared" si="1515"/>
        <v>0</v>
      </c>
      <c r="D15794" s="98">
        <f t="shared" si="1513"/>
        <v>264</v>
      </c>
      <c r="E15794" s="98">
        <f t="shared" si="1510"/>
        <v>70</v>
      </c>
      <c r="F15794" s="397">
        <f>F15793+(E15794-E15793)*(F15796-F15793)/(E15796-E15793)</f>
        <v>4.8967666666666663</v>
      </c>
      <c r="G15794" s="98">
        <v>15</v>
      </c>
      <c r="H15794" s="491">
        <f>H15793+(E15794-E15793)*(H15796-H15793)/(E15796-E15793)</f>
        <v>0.36804899999999996</v>
      </c>
      <c r="I15794" s="492">
        <f>I15793+(E15794-E15793)*(I15796-I15793)/(E15796-E15793)</f>
        <v>13.333333333333334</v>
      </c>
      <c r="J15794" s="397">
        <f>J15793+(E15794-E15793)*(J15796-J15793)/(E15796-E15793)</f>
        <v>0.28376666666666667</v>
      </c>
      <c r="K15794" s="469">
        <f t="shared" si="1511"/>
        <v>13.304659615069371</v>
      </c>
      <c r="L15794" s="469">
        <f t="shared" si="1512"/>
        <v>-2.8673718263963366E-2</v>
      </c>
    </row>
    <row r="15795" spans="1:12">
      <c r="A15795" s="98" t="str">
        <f t="shared" si="1508"/>
        <v>D800-120</v>
      </c>
      <c r="B15795" s="98">
        <f t="shared" si="1514"/>
        <v>22</v>
      </c>
      <c r="C15795" s="98">
        <f t="shared" si="1515"/>
        <v>0</v>
      </c>
      <c r="D15795" s="98">
        <f t="shared" si="1513"/>
        <v>264</v>
      </c>
      <c r="E15795" s="98">
        <f t="shared" si="1510"/>
        <v>71</v>
      </c>
      <c r="F15795" s="397">
        <f>F15793+(E15795-E15793)*(F15796-F15793)/(E15796-E15793)</f>
        <v>4.9069333333333329</v>
      </c>
      <c r="G15795" s="98">
        <v>15</v>
      </c>
      <c r="H15795" s="491">
        <f>H15793+(E15795-E15793)*(H15796-H15793)/(E15796-E15793)</f>
        <v>0.367726</v>
      </c>
      <c r="I15795" s="492">
        <f>I15793+(E15795-E15793)*(I15796-I15793)/(E15796-E15793)</f>
        <v>13.366666666666667</v>
      </c>
      <c r="J15795" s="397">
        <f>J15793+(E15795-E15793)*(J15796-J15793)/(E15796-E15793)</f>
        <v>0.28223333333333334</v>
      </c>
      <c r="K15795" s="469">
        <f t="shared" si="1511"/>
        <v>13.343993444394286</v>
      </c>
      <c r="L15795" s="469">
        <f t="shared" si="1512"/>
        <v>-2.2673222272381111E-2</v>
      </c>
    </row>
    <row r="15796" spans="1:12">
      <c r="A15796" s="480" t="str">
        <f t="shared" si="1508"/>
        <v>D800-120</v>
      </c>
      <c r="B15796" s="480">
        <f t="shared" si="1514"/>
        <v>22</v>
      </c>
      <c r="C15796" s="480">
        <f t="shared" si="1515"/>
        <v>0</v>
      </c>
      <c r="D15796" s="480">
        <f t="shared" si="1513"/>
        <v>264</v>
      </c>
      <c r="E15796" s="480">
        <f t="shared" si="1510"/>
        <v>72</v>
      </c>
      <c r="F15796" s="484">
        <v>4.9170999999999996</v>
      </c>
      <c r="G15796" s="480">
        <v>15</v>
      </c>
      <c r="H15796" s="482">
        <v>0.36740299999999998</v>
      </c>
      <c r="I15796" s="483">
        <v>13.4</v>
      </c>
      <c r="J15796" s="484">
        <v>0.28070000000000001</v>
      </c>
      <c r="K15796" s="469">
        <f t="shared" si="1511"/>
        <v>13.383396433888672</v>
      </c>
      <c r="L15796" s="469">
        <f t="shared" si="1512"/>
        <v>-1.6603566111328405E-2</v>
      </c>
    </row>
    <row r="15797" spans="1:12">
      <c r="A15797" s="98" t="str">
        <f t="shared" si="1508"/>
        <v>D800-120</v>
      </c>
      <c r="B15797" s="98">
        <f t="shared" si="1514"/>
        <v>22</v>
      </c>
      <c r="C15797" s="98">
        <f t="shared" si="1515"/>
        <v>0</v>
      </c>
      <c r="D15797" s="98">
        <f t="shared" si="1513"/>
        <v>264</v>
      </c>
      <c r="E15797" s="98">
        <f t="shared" si="1510"/>
        <v>73</v>
      </c>
      <c r="F15797" s="397">
        <f>F15796+(E15797-E15796)*(F15799-F15796)/(E15799-E15796)</f>
        <v>4.9271666666666665</v>
      </c>
      <c r="G15797" s="98">
        <v>15</v>
      </c>
      <c r="H15797" s="491">
        <f>H15796+(E15797-E15796)*(H15799-H15796)/(E15799-E15796)</f>
        <v>0.36707999999999996</v>
      </c>
      <c r="I15797" s="492">
        <f>I15796+(E15797-E15796)*(I15799-I15796)/(E15799-E15796)</f>
        <v>13.433333333333334</v>
      </c>
      <c r="J15797" s="397">
        <f>J15796+(E15797-E15796)*(J15799-J15796)/(E15799-E15796)</f>
        <v>0.27916666666666667</v>
      </c>
      <c r="K15797" s="469">
        <f t="shared" si="1511"/>
        <v>13.422596345937308</v>
      </c>
      <c r="L15797" s="469">
        <f t="shared" si="1512"/>
        <v>-1.073698739602591E-2</v>
      </c>
    </row>
    <row r="15798" spans="1:12">
      <c r="A15798" s="98" t="str">
        <f t="shared" si="1508"/>
        <v>D800-120</v>
      </c>
      <c r="B15798" s="98">
        <f t="shared" si="1514"/>
        <v>22</v>
      </c>
      <c r="C15798" s="98">
        <f t="shared" si="1515"/>
        <v>0</v>
      </c>
      <c r="D15798" s="98">
        <f t="shared" si="1513"/>
        <v>264</v>
      </c>
      <c r="E15798" s="98">
        <f t="shared" si="1510"/>
        <v>74</v>
      </c>
      <c r="F15798" s="397">
        <f>F15796+(E15798-E15796)*(F15799-F15796)/(E15799-E15796)</f>
        <v>4.9372333333333334</v>
      </c>
      <c r="G15798" s="98">
        <v>15</v>
      </c>
      <c r="H15798" s="491">
        <f>H15796+(E15798-E15796)*(H15799-H15796)/(E15799-E15796)</f>
        <v>0.366757</v>
      </c>
      <c r="I15798" s="492">
        <f>I15796+(E15798-E15796)*(I15799-I15796)/(E15799-E15796)</f>
        <v>13.466666666666667</v>
      </c>
      <c r="J15798" s="397">
        <f>J15796+(E15798-E15796)*(J15799-J15796)/(E15799-E15796)</f>
        <v>0.27763333333333334</v>
      </c>
      <c r="K15798" s="469">
        <f t="shared" si="1511"/>
        <v>13.461865304093264</v>
      </c>
      <c r="L15798" s="469">
        <f t="shared" si="1512"/>
        <v>-4.8013625734029119E-3</v>
      </c>
    </row>
    <row r="15799" spans="1:12">
      <c r="A15799" s="480" t="str">
        <f t="shared" si="1508"/>
        <v>D800-120</v>
      </c>
      <c r="B15799" s="480">
        <f t="shared" si="1514"/>
        <v>22</v>
      </c>
      <c r="C15799" s="480">
        <f t="shared" si="1515"/>
        <v>0</v>
      </c>
      <c r="D15799" s="480">
        <f t="shared" si="1513"/>
        <v>264</v>
      </c>
      <c r="E15799" s="480">
        <f t="shared" si="1510"/>
        <v>75</v>
      </c>
      <c r="F15799" s="484">
        <v>4.9473000000000003</v>
      </c>
      <c r="G15799" s="480">
        <v>15</v>
      </c>
      <c r="H15799" s="482">
        <v>0.36643399999999998</v>
      </c>
      <c r="I15799" s="483">
        <v>13.5</v>
      </c>
      <c r="J15799" s="484">
        <v>0.27610000000000001</v>
      </c>
      <c r="K15799" s="469">
        <f t="shared" si="1511"/>
        <v>13.501203490942435</v>
      </c>
      <c r="L15799" s="469">
        <f t="shared" si="1512"/>
        <v>1.2034909424354368E-3</v>
      </c>
    </row>
    <row r="15800" spans="1:12">
      <c r="A15800" s="98" t="str">
        <f t="shared" si="1508"/>
        <v>D800-120</v>
      </c>
      <c r="B15800" s="98">
        <f t="shared" si="1514"/>
        <v>22</v>
      </c>
      <c r="C15800" s="98">
        <f t="shared" si="1515"/>
        <v>0</v>
      </c>
      <c r="D15800" s="98">
        <f t="shared" si="1513"/>
        <v>264</v>
      </c>
      <c r="E15800" s="98">
        <f t="shared" si="1510"/>
        <v>76</v>
      </c>
      <c r="F15800" s="397">
        <f>F15799+(E15800-E15799)*(F15802-F15799)/(E15802-E15799)</f>
        <v>4.9573333333333336</v>
      </c>
      <c r="G15800" s="98">
        <v>15</v>
      </c>
      <c r="H15800" s="491">
        <f>H15799+(E15800-E15799)*(H15802-H15799)/(E15802-E15799)</f>
        <v>0.36611066666666664</v>
      </c>
      <c r="I15800" s="492">
        <f>I15799+(E15800-E15799)*(I15802-I15799)/(E15802-E15799)</f>
        <v>13.533333333333333</v>
      </c>
      <c r="J15800" s="397">
        <f>J15799+(E15800-E15799)*(J15802-J15799)/(E15802-E15799)</f>
        <v>0.27456666666666668</v>
      </c>
      <c r="K15800" s="469">
        <f t="shared" si="1511"/>
        <v>13.540532370904245</v>
      </c>
      <c r="L15800" s="469">
        <f t="shared" si="1512"/>
        <v>7.1990375709116705E-3</v>
      </c>
    </row>
    <row r="15801" spans="1:12">
      <c r="A15801" s="98" t="str">
        <f t="shared" ref="A15801:A15844" si="1516">A15800</f>
        <v>D800-120</v>
      </c>
      <c r="B15801" s="98">
        <f t="shared" si="1514"/>
        <v>22</v>
      </c>
      <c r="C15801" s="98">
        <f t="shared" si="1515"/>
        <v>0</v>
      </c>
      <c r="D15801" s="98">
        <f t="shared" ref="D15801:D15832" si="1517">D15800</f>
        <v>264</v>
      </c>
      <c r="E15801" s="98">
        <f t="shared" ref="E15801:E15844" si="1518">E15800+1</f>
        <v>77</v>
      </c>
      <c r="F15801" s="397">
        <f>F15799+(E15801-E15799)*(F15802-F15799)/(E15802-E15799)</f>
        <v>4.9673666666666669</v>
      </c>
      <c r="G15801" s="98">
        <v>15</v>
      </c>
      <c r="H15801" s="491">
        <f>H15799+(E15801-E15799)*(H15802-H15799)/(E15802-E15799)</f>
        <v>0.36578733333333335</v>
      </c>
      <c r="I15801" s="492">
        <f>I15799+(E15801-E15799)*(I15802-I15799)/(E15802-E15799)</f>
        <v>13.566666666666666</v>
      </c>
      <c r="J15801" s="397">
        <f>J15799+(E15801-E15799)*(J15802-J15799)/(E15802-E15799)</f>
        <v>0.27303333333333335</v>
      </c>
      <c r="K15801" s="469">
        <f t="shared" si="1511"/>
        <v>13.579930779451084</v>
      </c>
      <c r="L15801" s="469">
        <f t="shared" si="1512"/>
        <v>1.3264112784417748E-2</v>
      </c>
    </row>
    <row r="15802" spans="1:12">
      <c r="A15802" s="480" t="str">
        <f t="shared" si="1516"/>
        <v>D800-120</v>
      </c>
      <c r="B15802" s="480">
        <f t="shared" si="1514"/>
        <v>22</v>
      </c>
      <c r="C15802" s="480">
        <f t="shared" si="1515"/>
        <v>0</v>
      </c>
      <c r="D15802" s="480">
        <f t="shared" si="1517"/>
        <v>264</v>
      </c>
      <c r="E15802" s="480">
        <f t="shared" si="1518"/>
        <v>78</v>
      </c>
      <c r="F15802" s="484">
        <v>4.9774000000000003</v>
      </c>
      <c r="G15802" s="480">
        <v>15</v>
      </c>
      <c r="H15802" s="482">
        <v>0.36546400000000001</v>
      </c>
      <c r="I15802" s="483">
        <v>13.6</v>
      </c>
      <c r="J15802" s="484">
        <v>0.27150000000000002</v>
      </c>
      <c r="K15802" s="469">
        <f t="shared" si="1511"/>
        <v>13.619398901122956</v>
      </c>
      <c r="L15802" s="469">
        <f t="shared" si="1512"/>
        <v>1.9398901122956502E-2</v>
      </c>
    </row>
    <row r="15803" spans="1:12">
      <c r="A15803" s="98" t="str">
        <f t="shared" si="1516"/>
        <v>D800-120</v>
      </c>
      <c r="B15803" s="98">
        <f t="shared" si="1514"/>
        <v>22</v>
      </c>
      <c r="C15803" s="98">
        <f t="shared" si="1515"/>
        <v>0</v>
      </c>
      <c r="D15803" s="98">
        <f t="shared" si="1517"/>
        <v>264</v>
      </c>
      <c r="E15803" s="98">
        <f t="shared" si="1518"/>
        <v>79</v>
      </c>
      <c r="F15803" s="397">
        <f>F15802+(E15803-E15802)*(F15805-F15802)/(E15805-E15802)</f>
        <v>4.9873666666666665</v>
      </c>
      <c r="G15803" s="98">
        <v>15</v>
      </c>
      <c r="H15803" s="491">
        <f>H15802+(E15803-E15802)*(H15805-H15802)/(E15805-E15802)</f>
        <v>0.36514033333333334</v>
      </c>
      <c r="I15803" s="492">
        <f>I15802+(E15803-E15802)*(I15805-I15802)/(E15805-E15802)</f>
        <v>13.633333333333333</v>
      </c>
      <c r="J15803" s="397">
        <f>J15802+(E15803-E15802)*(J15805-J15802)/(E15805-E15802)</f>
        <v>0.26996666666666669</v>
      </c>
      <c r="K15803" s="469">
        <f t="shared" si="1511"/>
        <v>13.658766812029347</v>
      </c>
      <c r="L15803" s="469">
        <f t="shared" si="1512"/>
        <v>2.5433478696013978E-2</v>
      </c>
    </row>
    <row r="15804" spans="1:12">
      <c r="A15804" s="98" t="str">
        <f t="shared" si="1516"/>
        <v>D800-120</v>
      </c>
      <c r="B15804" s="98">
        <f t="shared" si="1514"/>
        <v>22</v>
      </c>
      <c r="C15804" s="98">
        <f t="shared" si="1515"/>
        <v>0</v>
      </c>
      <c r="D15804" s="98">
        <f t="shared" si="1517"/>
        <v>264</v>
      </c>
      <c r="E15804" s="98">
        <f t="shared" si="1518"/>
        <v>80</v>
      </c>
      <c r="F15804" s="397">
        <f>F15802+(E15804-E15802)*(F15805-F15802)/(E15805-E15802)</f>
        <v>4.9973333333333336</v>
      </c>
      <c r="G15804" s="98">
        <v>15</v>
      </c>
      <c r="H15804" s="491">
        <f>H15802+(E15804-E15802)*(H15805-H15802)/(E15805-E15802)</f>
        <v>0.36481666666666668</v>
      </c>
      <c r="I15804" s="492">
        <f>I15802+(E15804-E15802)*(I15805-I15802)/(E15805-E15802)</f>
        <v>13.666666666666666</v>
      </c>
      <c r="J15804" s="397">
        <f>J15802+(E15804-E15802)*(J15805-J15802)/(E15805-E15802)</f>
        <v>0.26843333333333336</v>
      </c>
      <c r="K15804" s="469">
        <f t="shared" si="1511"/>
        <v>13.698204577641738</v>
      </c>
      <c r="L15804" s="469">
        <f t="shared" si="1512"/>
        <v>3.1537910975071526E-2</v>
      </c>
    </row>
    <row r="15805" spans="1:12">
      <c r="A15805" s="480" t="str">
        <f t="shared" si="1516"/>
        <v>D800-120</v>
      </c>
      <c r="B15805" s="480">
        <f t="shared" si="1514"/>
        <v>22</v>
      </c>
      <c r="C15805" s="480">
        <f t="shared" si="1515"/>
        <v>0</v>
      </c>
      <c r="D15805" s="480">
        <f t="shared" si="1517"/>
        <v>264</v>
      </c>
      <c r="E15805" s="480">
        <f t="shared" si="1518"/>
        <v>81</v>
      </c>
      <c r="F15805" s="484">
        <v>5.0072999999999999</v>
      </c>
      <c r="G15805" s="480">
        <v>15</v>
      </c>
      <c r="H15805" s="482">
        <v>0.36449300000000001</v>
      </c>
      <c r="I15805" s="483">
        <v>13.7</v>
      </c>
      <c r="J15805" s="484">
        <v>0.26690000000000003</v>
      </c>
      <c r="K15805" s="469">
        <f t="shared" si="1511"/>
        <v>13.737712384051271</v>
      </c>
      <c r="L15805" s="469">
        <f t="shared" si="1512"/>
        <v>3.7712384051271641E-2</v>
      </c>
    </row>
    <row r="15806" spans="1:12">
      <c r="A15806" s="98" t="str">
        <f t="shared" si="1516"/>
        <v>D800-120</v>
      </c>
      <c r="B15806" s="98">
        <f t="shared" si="1514"/>
        <v>22</v>
      </c>
      <c r="C15806" s="98">
        <f t="shared" si="1515"/>
        <v>0</v>
      </c>
      <c r="D15806" s="98">
        <f t="shared" si="1517"/>
        <v>264</v>
      </c>
      <c r="E15806" s="98">
        <f t="shared" si="1518"/>
        <v>82</v>
      </c>
      <c r="F15806" s="397">
        <f>F15805+(E15806-E15805)*(F15808-F15805)/(E15808-E15805)</f>
        <v>5.0171999999999999</v>
      </c>
      <c r="G15806" s="98">
        <v>15</v>
      </c>
      <c r="H15806" s="491">
        <f>H15805+(E15806-E15805)*(H15808-H15805)/(E15808-E15805)</f>
        <v>0.36416933333333334</v>
      </c>
      <c r="I15806" s="492">
        <f>I15805+(E15806-E15805)*(I15808-I15805)/(E15808-E15805)</f>
        <v>13.766666666666666</v>
      </c>
      <c r="J15806" s="397">
        <f>J15805+(E15806-E15805)*(J15808-J15805)/(E15808-E15805)</f>
        <v>0.2653666666666667</v>
      </c>
      <c r="K15806" s="469">
        <f t="shared" si="1511"/>
        <v>13.777107352989635</v>
      </c>
      <c r="L15806" s="469">
        <f t="shared" si="1512"/>
        <v>1.0440686322969128E-2</v>
      </c>
    </row>
    <row r="15807" spans="1:12">
      <c r="A15807" s="98" t="str">
        <f t="shared" si="1516"/>
        <v>D800-120</v>
      </c>
      <c r="B15807" s="98">
        <f t="shared" si="1514"/>
        <v>22</v>
      </c>
      <c r="C15807" s="98">
        <f t="shared" si="1515"/>
        <v>0</v>
      </c>
      <c r="D15807" s="98">
        <f t="shared" si="1517"/>
        <v>264</v>
      </c>
      <c r="E15807" s="98">
        <f t="shared" si="1518"/>
        <v>83</v>
      </c>
      <c r="F15807" s="397">
        <f>F15805+(E15807-E15805)*(F15808-F15805)/(E15808-E15805)</f>
        <v>5.0270999999999999</v>
      </c>
      <c r="G15807" s="98">
        <v>15</v>
      </c>
      <c r="H15807" s="491">
        <f>H15805+(E15807-E15805)*(H15808-H15805)/(E15808-E15805)</f>
        <v>0.36384566666666668</v>
      </c>
      <c r="I15807" s="492">
        <f>I15805+(E15807-E15805)*(I15808-I15805)/(E15808-E15805)</f>
        <v>13.833333333333334</v>
      </c>
      <c r="J15807" s="397">
        <f>J15805+(E15807-E15805)*(J15808-J15805)/(E15808-E15805)</f>
        <v>0.26383333333333331</v>
      </c>
      <c r="K15807" s="469">
        <f t="shared" si="1511"/>
        <v>13.816572411196322</v>
      </c>
      <c r="L15807" s="469">
        <f t="shared" si="1512"/>
        <v>-1.6760922137011747E-2</v>
      </c>
    </row>
    <row r="15808" spans="1:12">
      <c r="A15808" s="480" t="str">
        <f t="shared" si="1516"/>
        <v>D800-120</v>
      </c>
      <c r="B15808" s="480">
        <f t="shared" si="1514"/>
        <v>22</v>
      </c>
      <c r="C15808" s="480">
        <f t="shared" si="1515"/>
        <v>0</v>
      </c>
      <c r="D15808" s="480">
        <f t="shared" si="1517"/>
        <v>264</v>
      </c>
      <c r="E15808" s="480">
        <f t="shared" si="1518"/>
        <v>84</v>
      </c>
      <c r="F15808" s="484">
        <v>5.0369999999999999</v>
      </c>
      <c r="G15808" s="480">
        <v>15</v>
      </c>
      <c r="H15808" s="482">
        <v>0.36352200000000001</v>
      </c>
      <c r="I15808" s="483">
        <v>13.9</v>
      </c>
      <c r="J15808" s="484">
        <v>0.26229999999999998</v>
      </c>
      <c r="K15808" s="469">
        <f t="shared" si="1511"/>
        <v>13.85610774588608</v>
      </c>
      <c r="L15808" s="469">
        <f t="shared" si="1512"/>
        <v>-4.3892254113920615E-2</v>
      </c>
    </row>
    <row r="15809" spans="1:12">
      <c r="A15809" s="98" t="str">
        <f t="shared" si="1516"/>
        <v>D800-120</v>
      </c>
      <c r="B15809" s="98">
        <f t="shared" si="1514"/>
        <v>22</v>
      </c>
      <c r="C15809" s="98">
        <f t="shared" si="1515"/>
        <v>0</v>
      </c>
      <c r="D15809" s="98">
        <f t="shared" si="1517"/>
        <v>264</v>
      </c>
      <c r="E15809" s="98">
        <f t="shared" si="1518"/>
        <v>85</v>
      </c>
      <c r="F15809" s="397">
        <f>F15808+(E15809-E15808)*(F15811-F15808)/(E15811-E15808)</f>
        <v>5.0468333333333328</v>
      </c>
      <c r="G15809" s="98">
        <v>15</v>
      </c>
      <c r="H15809" s="491">
        <f>H15808+(E15809-E15808)*(H15811-H15808)/(E15811-E15808)</f>
        <v>0.3631976666666667</v>
      </c>
      <c r="I15809" s="492">
        <f>I15808+(E15809-E15808)*(I15811-I15808)/(E15811-E15808)</f>
        <v>13.933333333333334</v>
      </c>
      <c r="J15809" s="397">
        <f>J15808+(E15809-E15808)*(J15811-J15808)/(E15811-E15808)</f>
        <v>0.26076666666666665</v>
      </c>
      <c r="K15809" s="469">
        <f t="shared" si="1511"/>
        <v>13.895555496410125</v>
      </c>
      <c r="L15809" s="469">
        <f t="shared" si="1512"/>
        <v>-3.7777836923208241E-2</v>
      </c>
    </row>
    <row r="15810" spans="1:12">
      <c r="A15810" s="98" t="str">
        <f t="shared" si="1516"/>
        <v>D800-120</v>
      </c>
      <c r="B15810" s="98">
        <f t="shared" si="1514"/>
        <v>22</v>
      </c>
      <c r="C15810" s="98">
        <f t="shared" si="1515"/>
        <v>0</v>
      </c>
      <c r="D15810" s="98">
        <f t="shared" si="1517"/>
        <v>264</v>
      </c>
      <c r="E15810" s="98">
        <f t="shared" si="1518"/>
        <v>86</v>
      </c>
      <c r="F15810" s="397">
        <f>F15808+(E15810-E15808)*(F15811-F15808)/(E15811-E15808)</f>
        <v>5.0566666666666666</v>
      </c>
      <c r="G15810" s="98">
        <v>15</v>
      </c>
      <c r="H15810" s="491">
        <f>H15808+(E15810-E15808)*(H15811-H15808)/(E15811-E15808)</f>
        <v>0.36287333333333333</v>
      </c>
      <c r="I15810" s="492">
        <f>I15808+(E15810-E15808)*(I15811-I15808)/(E15811-E15808)</f>
        <v>13.966666666666667</v>
      </c>
      <c r="J15810" s="397">
        <f>J15808+(E15810-E15808)*(J15811-J15808)/(E15811-E15808)</f>
        <v>0.25923333333333332</v>
      </c>
      <c r="K15810" s="469">
        <f t="shared" si="1511"/>
        <v>13.935073763112932</v>
      </c>
      <c r="L15810" s="469">
        <f t="shared" si="1512"/>
        <v>-3.1592903553734786E-2</v>
      </c>
    </row>
    <row r="15811" spans="1:12">
      <c r="A15811" s="480" t="str">
        <f t="shared" si="1516"/>
        <v>D800-120</v>
      </c>
      <c r="B15811" s="480">
        <f t="shared" si="1514"/>
        <v>22</v>
      </c>
      <c r="C15811" s="480">
        <f t="shared" si="1515"/>
        <v>0</v>
      </c>
      <c r="D15811" s="480">
        <f t="shared" si="1517"/>
        <v>264</v>
      </c>
      <c r="E15811" s="480">
        <f t="shared" si="1518"/>
        <v>87</v>
      </c>
      <c r="F15811" s="484">
        <v>5.0664999999999996</v>
      </c>
      <c r="G15811" s="480">
        <v>15</v>
      </c>
      <c r="H15811" s="482">
        <v>0.36254900000000001</v>
      </c>
      <c r="I15811" s="483">
        <v>14</v>
      </c>
      <c r="J15811" s="484">
        <v>0.25769999999999998</v>
      </c>
      <c r="K15811" s="469">
        <f t="shared" si="1511"/>
        <v>13.974662735244062</v>
      </c>
      <c r="L15811" s="469">
        <f t="shared" si="1512"/>
        <v>-2.5337264755938449E-2</v>
      </c>
    </row>
    <row r="15812" spans="1:12">
      <c r="A15812" s="98" t="str">
        <f t="shared" si="1516"/>
        <v>D800-120</v>
      </c>
      <c r="B15812" s="98">
        <f t="shared" si="1514"/>
        <v>22</v>
      </c>
      <c r="C15812" s="98">
        <f t="shared" si="1515"/>
        <v>0</v>
      </c>
      <c r="D15812" s="98">
        <f t="shared" si="1517"/>
        <v>264</v>
      </c>
      <c r="E15812" s="98">
        <f t="shared" si="1518"/>
        <v>88</v>
      </c>
      <c r="F15812" s="397">
        <f>F15811+(E15812-E15811)*(F15814-F15811)/(E15814-E15811)</f>
        <v>5.0762999999999998</v>
      </c>
      <c r="G15812" s="98">
        <v>15</v>
      </c>
      <c r="H15812" s="491">
        <f>H15811+(E15812-E15811)*(H15814-H15811)/(E15814-E15811)</f>
        <v>0.36222399999999999</v>
      </c>
      <c r="I15812" s="492">
        <f>I15811+(E15812-E15811)*(I15814-I15811)/(E15814-E15811)</f>
        <v>14.033333333333333</v>
      </c>
      <c r="J15812" s="397">
        <f>J15811+(E15812-E15811)*(J15814-J15811)/(E15814-E15811)</f>
        <v>0.25616666666666665</v>
      </c>
      <c r="K15812" s="469">
        <f t="shared" si="1511"/>
        <v>14.014256371747869</v>
      </c>
      <c r="L15812" s="469">
        <f t="shared" si="1512"/>
        <v>-1.9076961585463792E-2</v>
      </c>
    </row>
    <row r="15813" spans="1:12">
      <c r="A15813" s="98" t="str">
        <f t="shared" si="1516"/>
        <v>D800-120</v>
      </c>
      <c r="B15813" s="98">
        <f t="shared" si="1514"/>
        <v>22</v>
      </c>
      <c r="C15813" s="98">
        <f t="shared" si="1515"/>
        <v>0</v>
      </c>
      <c r="D15813" s="98">
        <f t="shared" si="1517"/>
        <v>264</v>
      </c>
      <c r="E15813" s="98">
        <f t="shared" si="1518"/>
        <v>89</v>
      </c>
      <c r="F15813" s="397">
        <f>F15811+(E15813-E15811)*(F15814-F15811)/(E15814-E15811)</f>
        <v>5.0861000000000001</v>
      </c>
      <c r="G15813" s="98">
        <v>15</v>
      </c>
      <c r="H15813" s="491">
        <f>H15811+(E15813-E15811)*(H15814-H15811)/(E15814-E15811)</f>
        <v>0.36189900000000003</v>
      </c>
      <c r="I15813" s="492">
        <f>I15811+(E15813-E15811)*(I15814-I15811)/(E15814-E15811)</f>
        <v>14.066666666666666</v>
      </c>
      <c r="J15813" s="397">
        <f>J15811+(E15813-E15811)*(J15814-J15811)/(E15814-E15811)</f>
        <v>0.25463333333333332</v>
      </c>
      <c r="K15813" s="469">
        <f t="shared" si="1511"/>
        <v>14.053921121638909</v>
      </c>
      <c r="L15813" s="469">
        <f t="shared" si="1512"/>
        <v>-1.2745545027756933E-2</v>
      </c>
    </row>
    <row r="15814" spans="1:12">
      <c r="A15814" s="480" t="str">
        <f t="shared" si="1516"/>
        <v>D800-120</v>
      </c>
      <c r="B15814" s="480">
        <f t="shared" si="1514"/>
        <v>22</v>
      </c>
      <c r="C15814" s="480">
        <f t="shared" si="1515"/>
        <v>0</v>
      </c>
      <c r="D15814" s="480">
        <f t="shared" si="1517"/>
        <v>264</v>
      </c>
      <c r="E15814" s="480">
        <f t="shared" si="1518"/>
        <v>90</v>
      </c>
      <c r="F15814" s="484">
        <v>5.0959000000000003</v>
      </c>
      <c r="G15814" s="480">
        <v>15</v>
      </c>
      <c r="H15814" s="482">
        <v>0.36157400000000001</v>
      </c>
      <c r="I15814" s="483">
        <v>14.1</v>
      </c>
      <c r="J15814" s="484">
        <v>0.25309999999999999</v>
      </c>
      <c r="K15814" s="469">
        <f t="shared" si="1511"/>
        <v>14.093657176677528</v>
      </c>
      <c r="L15814" s="469">
        <f t="shared" si="1512"/>
        <v>-6.3428233224716024E-3</v>
      </c>
    </row>
    <row r="15815" spans="1:12">
      <c r="A15815" s="98" t="str">
        <f t="shared" si="1516"/>
        <v>D800-120</v>
      </c>
      <c r="B15815" s="98">
        <f t="shared" si="1514"/>
        <v>22</v>
      </c>
      <c r="C15815" s="98">
        <f t="shared" si="1515"/>
        <v>0</v>
      </c>
      <c r="D15815" s="98">
        <f t="shared" si="1517"/>
        <v>264</v>
      </c>
      <c r="E15815" s="98">
        <f t="shared" si="1518"/>
        <v>91</v>
      </c>
      <c r="F15815" s="397">
        <f>F15814+(E15815-E15814)*(F15817-F15814)/(E15817-E15814)</f>
        <v>5.1056333333333335</v>
      </c>
      <c r="G15815" s="98">
        <v>15</v>
      </c>
      <c r="H15815" s="491">
        <f>H15814+(E15815-E15814)*(H15817-H15814)/(E15817-E15814)</f>
        <v>0.36124866666666666</v>
      </c>
      <c r="I15815" s="492">
        <f>I15814+(E15815-E15814)*(I15817-I15814)/(E15817-E15814)</f>
        <v>14.133333333333333</v>
      </c>
      <c r="J15815" s="397">
        <f>J15814+(E15815-E15814)*(J15817-J15814)/(E15817-E15814)</f>
        <v>0.25156666666666666</v>
      </c>
      <c r="K15815" s="469">
        <f t="shared" si="1511"/>
        <v>14.133293225534397</v>
      </c>
      <c r="L15815" s="469">
        <f t="shared" si="1512"/>
        <v>-4.0107798936261929E-5</v>
      </c>
    </row>
    <row r="15816" spans="1:12">
      <c r="A15816" s="98" t="str">
        <f t="shared" si="1516"/>
        <v>D800-120</v>
      </c>
      <c r="B15816" s="98">
        <f t="shared" si="1514"/>
        <v>22</v>
      </c>
      <c r="C15816" s="98">
        <f t="shared" si="1515"/>
        <v>0</v>
      </c>
      <c r="D15816" s="98">
        <f t="shared" si="1517"/>
        <v>264</v>
      </c>
      <c r="E15816" s="98">
        <f t="shared" si="1518"/>
        <v>92</v>
      </c>
      <c r="F15816" s="397">
        <f>F15814+(E15816-E15814)*(F15817-F15814)/(E15817-E15814)</f>
        <v>5.1153666666666666</v>
      </c>
      <c r="G15816" s="98">
        <v>15</v>
      </c>
      <c r="H15816" s="491">
        <f>H15814+(E15816-E15814)*(H15817-H15814)/(E15817-E15814)</f>
        <v>0.36092333333333332</v>
      </c>
      <c r="I15816" s="492">
        <f>I15814+(E15816-E15814)*(I15817-I15814)/(E15817-E15814)</f>
        <v>14.166666666666666</v>
      </c>
      <c r="J15816" s="397">
        <f>J15814+(E15816-E15814)*(J15817-J15814)/(E15817-E15814)</f>
        <v>0.25003333333333333</v>
      </c>
      <c r="K15816" s="469">
        <f t="shared" si="1511"/>
        <v>14.173000729610166</v>
      </c>
      <c r="L15816" s="469">
        <f t="shared" si="1512"/>
        <v>6.3340629435000295E-3</v>
      </c>
    </row>
    <row r="15817" spans="1:12">
      <c r="A15817" s="480" t="str">
        <f t="shared" si="1516"/>
        <v>D800-120</v>
      </c>
      <c r="B15817" s="480">
        <f t="shared" si="1514"/>
        <v>22</v>
      </c>
      <c r="C15817" s="480">
        <f t="shared" si="1515"/>
        <v>0</v>
      </c>
      <c r="D15817" s="480">
        <f t="shared" si="1517"/>
        <v>264</v>
      </c>
      <c r="E15817" s="480">
        <f t="shared" si="1518"/>
        <v>93</v>
      </c>
      <c r="F15817" s="484">
        <v>5.1250999999999998</v>
      </c>
      <c r="G15817" s="480">
        <v>15</v>
      </c>
      <c r="H15817" s="482">
        <v>0.36059799999999997</v>
      </c>
      <c r="I15817" s="483">
        <v>14.2</v>
      </c>
      <c r="J15817" s="484">
        <v>0.2485</v>
      </c>
      <c r="K15817" s="469">
        <f t="shared" si="1511"/>
        <v>14.212779882306613</v>
      </c>
      <c r="L15817" s="469">
        <f t="shared" si="1512"/>
        <v>1.2779882306613644E-2</v>
      </c>
    </row>
    <row r="15818" spans="1:12">
      <c r="A15818" s="98" t="str">
        <f t="shared" si="1516"/>
        <v>D800-120</v>
      </c>
      <c r="B15818" s="98">
        <f t="shared" si="1514"/>
        <v>22</v>
      </c>
      <c r="C15818" s="98">
        <f t="shared" si="1515"/>
        <v>0</v>
      </c>
      <c r="D15818" s="98">
        <f t="shared" si="1517"/>
        <v>264</v>
      </c>
      <c r="E15818" s="98">
        <f t="shared" si="1518"/>
        <v>94</v>
      </c>
      <c r="F15818" s="397">
        <f>F15817+(E15818-E15817)*(F15820-F15817)/(E15820-E15817)</f>
        <v>5.1347666666666667</v>
      </c>
      <c r="G15818" s="98">
        <v>15</v>
      </c>
      <c r="H15818" s="491">
        <f>H15817+(E15818-E15817)*(H15820-H15817)/(E15820-E15817)</f>
        <v>0.36027199999999998</v>
      </c>
      <c r="I15818" s="492">
        <f>I15817+(E15818-E15817)*(I15820-I15817)/(E15820-E15817)</f>
        <v>14.233333333333333</v>
      </c>
      <c r="J15818" s="397">
        <f>J15817+(E15818-E15817)*(J15820-J15817)/(E15820-E15817)</f>
        <v>0.24696666666666667</v>
      </c>
      <c r="K15818" s="469">
        <f t="shared" si="1511"/>
        <v>14.252472206184958</v>
      </c>
      <c r="L15818" s="469">
        <f t="shared" si="1512"/>
        <v>1.9138872851625521E-2</v>
      </c>
    </row>
    <row r="15819" spans="1:12">
      <c r="A15819" s="98" t="str">
        <f t="shared" si="1516"/>
        <v>D800-120</v>
      </c>
      <c r="B15819" s="98">
        <f t="shared" si="1514"/>
        <v>22</v>
      </c>
      <c r="C15819" s="98">
        <f t="shared" si="1515"/>
        <v>0</v>
      </c>
      <c r="D15819" s="98">
        <f t="shared" si="1517"/>
        <v>264</v>
      </c>
      <c r="E15819" s="98">
        <f t="shared" si="1518"/>
        <v>95</v>
      </c>
      <c r="F15819" s="397">
        <f>F15817+(E15819-E15817)*(F15820-F15817)/(E15820-E15817)</f>
        <v>5.1444333333333327</v>
      </c>
      <c r="G15819" s="98">
        <v>15</v>
      </c>
      <c r="H15819" s="491">
        <f>H15817+(E15819-E15817)*(H15820-H15817)/(E15820-E15817)</f>
        <v>0.35994599999999999</v>
      </c>
      <c r="I15819" s="492">
        <f>I15817+(E15819-E15817)*(I15820-I15817)/(E15820-E15817)</f>
        <v>14.266666666666667</v>
      </c>
      <c r="J15819" s="397">
        <f>J15817+(E15819-E15817)*(J15820-J15817)/(E15820-E15817)</f>
        <v>0.24543333333333334</v>
      </c>
      <c r="K15819" s="469">
        <f t="shared" ref="K15819:K15882" si="1519">F15819/H15819</f>
        <v>14.2922364280568</v>
      </c>
      <c r="L15819" s="469">
        <f t="shared" ref="L15819:L15882" si="1520">K15819-I15819</f>
        <v>2.5569761390132228E-2</v>
      </c>
    </row>
    <row r="15820" spans="1:12">
      <c r="A15820" s="480" t="str">
        <f t="shared" si="1516"/>
        <v>D800-120</v>
      </c>
      <c r="B15820" s="480">
        <f t="shared" si="1514"/>
        <v>22</v>
      </c>
      <c r="C15820" s="480">
        <f t="shared" si="1515"/>
        <v>0</v>
      </c>
      <c r="D15820" s="480">
        <f t="shared" si="1517"/>
        <v>264</v>
      </c>
      <c r="E15820" s="480">
        <f t="shared" si="1518"/>
        <v>96</v>
      </c>
      <c r="F15820" s="484">
        <v>5.1540999999999997</v>
      </c>
      <c r="G15820" s="480">
        <v>15</v>
      </c>
      <c r="H15820" s="482">
        <v>0.35962</v>
      </c>
      <c r="I15820" s="483">
        <v>14.3</v>
      </c>
      <c r="J15820" s="484">
        <v>0.24390000000000001</v>
      </c>
      <c r="K15820" s="469">
        <f t="shared" si="1519"/>
        <v>14.33207274345142</v>
      </c>
      <c r="L15820" s="469">
        <f t="shared" si="1520"/>
        <v>3.2072743451418972E-2</v>
      </c>
    </row>
    <row r="15821" spans="1:12">
      <c r="A15821" s="98" t="str">
        <f t="shared" si="1516"/>
        <v>D800-120</v>
      </c>
      <c r="B15821" s="98">
        <f t="shared" si="1514"/>
        <v>22</v>
      </c>
      <c r="C15821" s="98">
        <f t="shared" si="1515"/>
        <v>0</v>
      </c>
      <c r="D15821" s="98">
        <f t="shared" si="1517"/>
        <v>264</v>
      </c>
      <c r="E15821" s="98">
        <f t="shared" si="1518"/>
        <v>97</v>
      </c>
      <c r="F15821" s="397">
        <f>F15820+(E15821-E15820)*(F15823-F15820)/(E15823-E15820)</f>
        <v>5.1637333333333331</v>
      </c>
      <c r="G15821" s="98">
        <v>15</v>
      </c>
      <c r="H15821" s="491">
        <f>H15820+(E15821-E15820)*(H15823-H15820)/(E15823-E15820)</f>
        <v>0.35929333333333335</v>
      </c>
      <c r="I15821" s="492">
        <f>I15820+(E15821-E15820)*(I15823-I15820)/(E15823-E15820)</f>
        <v>14.366666666666667</v>
      </c>
      <c r="J15821" s="397">
        <f>J15820+(E15821-E15820)*(J15823-J15820)/(E15823-E15820)</f>
        <v>0.24236666666666667</v>
      </c>
      <c r="K15821" s="469">
        <f t="shared" si="1519"/>
        <v>14.371915241028685</v>
      </c>
      <c r="L15821" s="469">
        <f t="shared" si="1520"/>
        <v>5.2485743620174219E-3</v>
      </c>
    </row>
    <row r="15822" spans="1:12">
      <c r="A15822" s="98" t="str">
        <f t="shared" si="1516"/>
        <v>D800-120</v>
      </c>
      <c r="B15822" s="98">
        <f t="shared" si="1514"/>
        <v>22</v>
      </c>
      <c r="C15822" s="98">
        <f t="shared" si="1515"/>
        <v>0</v>
      </c>
      <c r="D15822" s="98">
        <f t="shared" si="1517"/>
        <v>264</v>
      </c>
      <c r="E15822" s="98">
        <f t="shared" si="1518"/>
        <v>98</v>
      </c>
      <c r="F15822" s="397">
        <f>F15820+(E15822-E15820)*(F15823-F15820)/(E15823-E15820)</f>
        <v>5.1733666666666664</v>
      </c>
      <c r="G15822" s="98">
        <v>15</v>
      </c>
      <c r="H15822" s="491">
        <f>H15820+(E15822-E15820)*(H15823-H15820)/(E15823-E15820)</f>
        <v>0.35896666666666666</v>
      </c>
      <c r="I15822" s="492">
        <f>I15820+(E15822-E15820)*(I15823-I15820)/(E15823-E15820)</f>
        <v>14.433333333333334</v>
      </c>
      <c r="J15822" s="397">
        <f>J15820+(E15822-E15820)*(J15823-J15820)/(E15823-E15820)</f>
        <v>0.24083333333333334</v>
      </c>
      <c r="K15822" s="469">
        <f t="shared" si="1519"/>
        <v>14.411830253505432</v>
      </c>
      <c r="L15822" s="469">
        <f t="shared" si="1520"/>
        <v>-2.1503079827901672E-2</v>
      </c>
    </row>
    <row r="15823" spans="1:12">
      <c r="A15823" s="480" t="str">
        <f t="shared" si="1516"/>
        <v>D800-120</v>
      </c>
      <c r="B15823" s="480">
        <f t="shared" si="1514"/>
        <v>22</v>
      </c>
      <c r="C15823" s="480">
        <f t="shared" si="1515"/>
        <v>0</v>
      </c>
      <c r="D15823" s="480">
        <f t="shared" si="1517"/>
        <v>264</v>
      </c>
      <c r="E15823" s="480">
        <f t="shared" si="1518"/>
        <v>99</v>
      </c>
      <c r="F15823" s="484">
        <v>5.1829999999999998</v>
      </c>
      <c r="G15823" s="480">
        <v>15</v>
      </c>
      <c r="H15823" s="482">
        <v>0.35864000000000001</v>
      </c>
      <c r="I15823" s="483">
        <v>14.5</v>
      </c>
      <c r="J15823" s="484">
        <v>0.23930000000000001</v>
      </c>
      <c r="K15823" s="469">
        <f t="shared" si="1519"/>
        <v>14.451817979031897</v>
      </c>
      <c r="L15823" s="469">
        <f t="shared" si="1520"/>
        <v>-4.8182020968102535E-2</v>
      </c>
    </row>
    <row r="15824" spans="1:12">
      <c r="A15824" s="98" t="str">
        <f t="shared" si="1516"/>
        <v>D800-120</v>
      </c>
      <c r="B15824" s="98">
        <f t="shared" si="1514"/>
        <v>22</v>
      </c>
      <c r="C15824" s="98">
        <f t="shared" si="1515"/>
        <v>0</v>
      </c>
      <c r="D15824" s="98">
        <f t="shared" si="1517"/>
        <v>264</v>
      </c>
      <c r="E15824" s="98">
        <f t="shared" si="1518"/>
        <v>100</v>
      </c>
      <c r="F15824" s="397">
        <f>F15823+(E15824-E15823)*(F15826-F15823)/(E15826-E15823)</f>
        <v>5.192566666666667</v>
      </c>
      <c r="G15824" s="98">
        <v>15</v>
      </c>
      <c r="H15824" s="491">
        <f>H15823+(E15824-E15823)*(H15826-H15823)/(E15826-E15823)</f>
        <v>0.35831233333333334</v>
      </c>
      <c r="I15824" s="492">
        <f>I15823+(E15824-E15823)*(I15826-I15823)/(E15826-E15823)</f>
        <v>14.533333333333333</v>
      </c>
      <c r="J15824" s="397">
        <f>J15823+(E15824-E15823)*(J15826-J15823)/(E15826-E15823)</f>
        <v>0.23776666666666668</v>
      </c>
      <c r="K15824" s="469">
        <f t="shared" si="1519"/>
        <v>14.491733003887671</v>
      </c>
      <c r="L15824" s="469">
        <f t="shared" si="1520"/>
        <v>-4.1600329445662609E-2</v>
      </c>
    </row>
    <row r="15825" spans="1:12">
      <c r="A15825" s="98" t="str">
        <f t="shared" si="1516"/>
        <v>D800-120</v>
      </c>
      <c r="B15825" s="98">
        <f t="shared" si="1514"/>
        <v>22</v>
      </c>
      <c r="C15825" s="98">
        <f t="shared" si="1515"/>
        <v>0</v>
      </c>
      <c r="D15825" s="98">
        <f t="shared" si="1517"/>
        <v>264</v>
      </c>
      <c r="E15825" s="98">
        <f t="shared" si="1518"/>
        <v>101</v>
      </c>
      <c r="F15825" s="397">
        <f>F15823+(E15825-E15823)*(F15826-F15823)/(E15826-E15823)</f>
        <v>5.2021333333333333</v>
      </c>
      <c r="G15825" s="98">
        <v>15</v>
      </c>
      <c r="H15825" s="491">
        <f>H15823+(E15825-E15823)*(H15826-H15823)/(E15826-E15823)</f>
        <v>0.35798466666666667</v>
      </c>
      <c r="I15825" s="492">
        <f>I15823+(E15825-E15823)*(I15826-I15823)/(E15826-E15823)</f>
        <v>14.566666666666666</v>
      </c>
      <c r="J15825" s="397">
        <f>J15823+(E15825-E15823)*(J15826-J15823)/(E15826-E15823)</f>
        <v>0.23623333333333332</v>
      </c>
      <c r="K15825" s="469">
        <f t="shared" si="1519"/>
        <v>14.53172109792412</v>
      </c>
      <c r="L15825" s="469">
        <f t="shared" si="1520"/>
        <v>-3.494556874254684E-2</v>
      </c>
    </row>
    <row r="15826" spans="1:12">
      <c r="A15826" s="480" t="str">
        <f t="shared" si="1516"/>
        <v>D800-120</v>
      </c>
      <c r="B15826" s="480">
        <f t="shared" si="1514"/>
        <v>22</v>
      </c>
      <c r="C15826" s="480">
        <f t="shared" si="1515"/>
        <v>0</v>
      </c>
      <c r="D15826" s="480">
        <f t="shared" si="1517"/>
        <v>264</v>
      </c>
      <c r="E15826" s="480">
        <f t="shared" si="1518"/>
        <v>102</v>
      </c>
      <c r="F15826" s="484">
        <v>5.2117000000000004</v>
      </c>
      <c r="G15826" s="480">
        <v>15</v>
      </c>
      <c r="H15826" s="482">
        <v>0.357657</v>
      </c>
      <c r="I15826" s="483">
        <v>14.6</v>
      </c>
      <c r="J15826" s="484">
        <v>0.23469999999999999</v>
      </c>
      <c r="K15826" s="469">
        <f t="shared" si="1519"/>
        <v>14.571782461967752</v>
      </c>
      <c r="L15826" s="469">
        <f t="shared" si="1520"/>
        <v>-2.8217538032247802E-2</v>
      </c>
    </row>
    <row r="15827" spans="1:12">
      <c r="A15827" s="98" t="str">
        <f t="shared" si="1516"/>
        <v>D800-120</v>
      </c>
      <c r="B15827" s="98">
        <f t="shared" si="1514"/>
        <v>22</v>
      </c>
      <c r="C15827" s="98">
        <f t="shared" si="1515"/>
        <v>0</v>
      </c>
      <c r="D15827" s="98">
        <f t="shared" si="1517"/>
        <v>264</v>
      </c>
      <c r="E15827" s="98">
        <f t="shared" si="1518"/>
        <v>103</v>
      </c>
      <c r="F15827" s="397">
        <f>F15826+(E15827-E15826)*(F15829-F15826)/(E15829-E15826)</f>
        <v>5.2212000000000005</v>
      </c>
      <c r="G15827" s="98">
        <v>15</v>
      </c>
      <c r="H15827" s="491">
        <f>H15826+(E15827-E15826)*(H15829-H15826)/(E15829-E15826)</f>
        <v>0.35732866666666668</v>
      </c>
      <c r="I15827" s="492">
        <f>I15826+(E15827-E15826)*(I15829-I15826)/(E15829-E15826)</f>
        <v>14.633333333333333</v>
      </c>
      <c r="J15827" s="397">
        <f>J15826+(E15827-E15826)*(J15829-J15826)/(E15829-E15826)</f>
        <v>0.23316666666666666</v>
      </c>
      <c r="K15827" s="469">
        <f t="shared" si="1519"/>
        <v>14.611757989376727</v>
      </c>
      <c r="L15827" s="469">
        <f t="shared" si="1520"/>
        <v>-2.1575343956605764E-2</v>
      </c>
    </row>
    <row r="15828" spans="1:12">
      <c r="A15828" s="98" t="str">
        <f t="shared" si="1516"/>
        <v>D800-120</v>
      </c>
      <c r="B15828" s="98">
        <f t="shared" si="1514"/>
        <v>22</v>
      </c>
      <c r="C15828" s="98">
        <f t="shared" si="1515"/>
        <v>0</v>
      </c>
      <c r="D15828" s="98">
        <f t="shared" si="1517"/>
        <v>264</v>
      </c>
      <c r="E15828" s="98">
        <f t="shared" si="1518"/>
        <v>104</v>
      </c>
      <c r="F15828" s="397">
        <f>F15826+(E15828-E15826)*(F15829-F15826)/(E15829-E15826)</f>
        <v>5.2306999999999997</v>
      </c>
      <c r="G15828" s="98">
        <v>15</v>
      </c>
      <c r="H15828" s="491">
        <f>H15826+(E15828-E15826)*(H15829-H15826)/(E15829-E15826)</f>
        <v>0.35700033333333331</v>
      </c>
      <c r="I15828" s="492">
        <f>I15826+(E15828-E15826)*(I15829-I15826)/(E15829-E15826)</f>
        <v>14.666666666666666</v>
      </c>
      <c r="J15828" s="397">
        <f>J15826+(E15828-E15826)*(J15829-J15826)/(E15829-E15826)</f>
        <v>0.23163333333333333</v>
      </c>
      <c r="K15828" s="469">
        <f t="shared" si="1519"/>
        <v>14.651807047799208</v>
      </c>
      <c r="L15828" s="469">
        <f t="shared" si="1520"/>
        <v>-1.4859618867458124E-2</v>
      </c>
    </row>
    <row r="15829" spans="1:12">
      <c r="A15829" s="480" t="str">
        <f t="shared" si="1516"/>
        <v>D800-120</v>
      </c>
      <c r="B15829" s="480">
        <f t="shared" si="1514"/>
        <v>22</v>
      </c>
      <c r="C15829" s="480">
        <f t="shared" si="1515"/>
        <v>0</v>
      </c>
      <c r="D15829" s="480">
        <f t="shared" si="1517"/>
        <v>264</v>
      </c>
      <c r="E15829" s="480">
        <f t="shared" si="1518"/>
        <v>105</v>
      </c>
      <c r="F15829" s="484">
        <v>5.2401999999999997</v>
      </c>
      <c r="G15829" s="480">
        <v>15</v>
      </c>
      <c r="H15829" s="482">
        <v>0.35667199999999999</v>
      </c>
      <c r="I15829" s="483">
        <v>14.7</v>
      </c>
      <c r="J15829" s="484">
        <v>0.2301</v>
      </c>
      <c r="K15829" s="469">
        <f t="shared" si="1519"/>
        <v>14.691929840301453</v>
      </c>
      <c r="L15829" s="469">
        <f t="shared" si="1520"/>
        <v>-8.0701596985459645E-3</v>
      </c>
    </row>
    <row r="15830" spans="1:12">
      <c r="A15830" s="98" t="str">
        <f t="shared" si="1516"/>
        <v>D800-120</v>
      </c>
      <c r="B15830" s="98">
        <f t="shared" si="1514"/>
        <v>22</v>
      </c>
      <c r="C15830" s="98">
        <f t="shared" si="1515"/>
        <v>0</v>
      </c>
      <c r="D15830" s="98">
        <f t="shared" si="1517"/>
        <v>264</v>
      </c>
      <c r="E15830" s="98">
        <f t="shared" si="1518"/>
        <v>106</v>
      </c>
      <c r="F15830" s="397">
        <f>F15829+(E15830-E15829)*(F15832-F15829)/(E15832-E15829)</f>
        <v>5.2496666666666663</v>
      </c>
      <c r="G15830" s="98">
        <v>15</v>
      </c>
      <c r="H15830" s="491">
        <f>H15829+(E15830-E15829)*(H15832-H15829)/(E15832-E15829)</f>
        <v>0.35634266666666664</v>
      </c>
      <c r="I15830" s="492">
        <f>I15829+(E15830-E15829)*(I15832-I15829)/(E15832-E15829)</f>
        <v>14.733333333333333</v>
      </c>
      <c r="J15830" s="397">
        <f>J15829+(E15830-E15829)*(J15832-J15829)/(E15832-E15829)</f>
        <v>0.22856666666666667</v>
      </c>
      <c r="K15830" s="469">
        <f t="shared" si="1519"/>
        <v>14.732074370362609</v>
      </c>
      <c r="L15830" s="469">
        <f t="shared" si="1520"/>
        <v>-1.2589629707235872E-3</v>
      </c>
    </row>
    <row r="15831" spans="1:12">
      <c r="A15831" s="98" t="str">
        <f t="shared" si="1516"/>
        <v>D800-120</v>
      </c>
      <c r="B15831" s="98">
        <f t="shared" si="1514"/>
        <v>22</v>
      </c>
      <c r="C15831" s="98">
        <f t="shared" si="1515"/>
        <v>0</v>
      </c>
      <c r="D15831" s="98">
        <f t="shared" si="1517"/>
        <v>264</v>
      </c>
      <c r="E15831" s="98">
        <f t="shared" si="1518"/>
        <v>107</v>
      </c>
      <c r="F15831" s="397">
        <f>F15829+(E15831-E15829)*(F15832-F15829)/(E15832-E15829)</f>
        <v>5.2591333333333337</v>
      </c>
      <c r="G15831" s="98">
        <v>15</v>
      </c>
      <c r="H15831" s="491">
        <f>H15829+(E15831-E15829)*(H15832-H15829)/(E15832-E15829)</f>
        <v>0.35601333333333335</v>
      </c>
      <c r="I15831" s="492">
        <f>I15829+(E15831-E15829)*(I15832-I15829)/(E15832-E15829)</f>
        <v>14.766666666666667</v>
      </c>
      <c r="J15831" s="397">
        <f>J15829+(E15831-E15829)*(J15832-J15829)/(E15832-E15829)</f>
        <v>0.22703333333333334</v>
      </c>
      <c r="K15831" s="469">
        <f t="shared" si="1519"/>
        <v>14.772293172540355</v>
      </c>
      <c r="L15831" s="469">
        <f t="shared" si="1520"/>
        <v>5.626505873687293E-3</v>
      </c>
    </row>
    <row r="15832" spans="1:12">
      <c r="A15832" s="480" t="str">
        <f t="shared" si="1516"/>
        <v>D800-120</v>
      </c>
      <c r="B15832" s="480">
        <f t="shared" si="1514"/>
        <v>22</v>
      </c>
      <c r="C15832" s="480">
        <f t="shared" si="1515"/>
        <v>0</v>
      </c>
      <c r="D15832" s="480">
        <f t="shared" si="1517"/>
        <v>264</v>
      </c>
      <c r="E15832" s="480">
        <f t="shared" si="1518"/>
        <v>108</v>
      </c>
      <c r="F15832" s="484">
        <v>5.2686000000000002</v>
      </c>
      <c r="G15832" s="480">
        <v>15</v>
      </c>
      <c r="H15832" s="482">
        <v>0.355684</v>
      </c>
      <c r="I15832" s="483">
        <v>14.8</v>
      </c>
      <c r="J15832" s="484">
        <v>0.22550000000000001</v>
      </c>
      <c r="K15832" s="469">
        <f t="shared" si="1519"/>
        <v>14.812586453143803</v>
      </c>
      <c r="L15832" s="469">
        <f t="shared" si="1520"/>
        <v>1.2586453143802245E-2</v>
      </c>
    </row>
    <row r="15833" spans="1:12">
      <c r="A15833" s="98" t="str">
        <f t="shared" si="1516"/>
        <v>D800-120</v>
      </c>
      <c r="B15833" s="98">
        <f t="shared" si="1514"/>
        <v>22</v>
      </c>
      <c r="C15833" s="98">
        <f t="shared" si="1515"/>
        <v>0</v>
      </c>
      <c r="D15833" s="98">
        <f t="shared" ref="D15833:D15844" si="1521">D15832</f>
        <v>264</v>
      </c>
      <c r="E15833" s="98">
        <f t="shared" si="1518"/>
        <v>109</v>
      </c>
      <c r="F15833" s="397">
        <f>F15832+(E15833-E15832)*(F15835-F15832)/(E15835-E15832)</f>
        <v>5.2780333333333331</v>
      </c>
      <c r="G15833" s="98">
        <v>15</v>
      </c>
      <c r="H15833" s="491">
        <f>H15832+(E15833-E15832)*(H15835-H15832)/(E15835-E15832)</f>
        <v>0.35535366666666668</v>
      </c>
      <c r="I15833" s="492">
        <f>I15832+(E15833-E15832)*(I15835-I15832)/(E15835-E15832)</f>
        <v>14.833333333333334</v>
      </c>
      <c r="J15833" s="397">
        <f>J15832+(E15833-E15832)*(J15835-J15832)/(E15835-E15832)</f>
        <v>0.22396666666666668</v>
      </c>
      <c r="K15833" s="469">
        <f t="shared" si="1519"/>
        <v>14.852902413651751</v>
      </c>
      <c r="L15833" s="469">
        <f t="shared" si="1520"/>
        <v>1.956908031841742E-2</v>
      </c>
    </row>
    <row r="15834" spans="1:12">
      <c r="A15834" s="98" t="str">
        <f t="shared" si="1516"/>
        <v>D800-120</v>
      </c>
      <c r="B15834" s="98">
        <f t="shared" si="1514"/>
        <v>22</v>
      </c>
      <c r="C15834" s="98">
        <f t="shared" si="1515"/>
        <v>0</v>
      </c>
      <c r="D15834" s="98">
        <f t="shared" si="1521"/>
        <v>264</v>
      </c>
      <c r="E15834" s="98">
        <f t="shared" si="1518"/>
        <v>110</v>
      </c>
      <c r="F15834" s="397">
        <f>F15832+(E15834-E15832)*(F15835-F15832)/(E15835-E15832)</f>
        <v>5.287466666666667</v>
      </c>
      <c r="G15834" s="98">
        <v>15</v>
      </c>
      <c r="H15834" s="491">
        <f>H15832+(E15834-E15832)*(H15835-H15832)/(E15835-E15832)</f>
        <v>0.3550233333333333</v>
      </c>
      <c r="I15834" s="492">
        <f>I15832+(E15834-E15832)*(I15835-I15832)/(E15835-E15832)</f>
        <v>14.866666666666667</v>
      </c>
      <c r="J15834" s="397">
        <f>J15832+(E15834-E15832)*(J15835-J15832)/(E15835-E15832)</f>
        <v>0.22243333333333334</v>
      </c>
      <c r="K15834" s="469">
        <f t="shared" si="1519"/>
        <v>14.893293398555965</v>
      </c>
      <c r="L15834" s="469">
        <f t="shared" si="1520"/>
        <v>2.6626731889297872E-2</v>
      </c>
    </row>
    <row r="15835" spans="1:12">
      <c r="A15835" s="480" t="str">
        <f t="shared" si="1516"/>
        <v>D800-120</v>
      </c>
      <c r="B15835" s="480">
        <f t="shared" si="1514"/>
        <v>22</v>
      </c>
      <c r="C15835" s="480">
        <f t="shared" si="1515"/>
        <v>0</v>
      </c>
      <c r="D15835" s="480">
        <f t="shared" si="1521"/>
        <v>264</v>
      </c>
      <c r="E15835" s="480">
        <f t="shared" si="1518"/>
        <v>111</v>
      </c>
      <c r="F15835" s="484">
        <v>5.2968999999999999</v>
      </c>
      <c r="G15835" s="480">
        <v>15</v>
      </c>
      <c r="H15835" s="482">
        <v>0.35469299999999998</v>
      </c>
      <c r="I15835" s="483">
        <v>14.9</v>
      </c>
      <c r="J15835" s="484">
        <v>0.22090000000000001</v>
      </c>
      <c r="K15835" s="469">
        <f t="shared" si="1519"/>
        <v>14.933759617472012</v>
      </c>
      <c r="L15835" s="469">
        <f t="shared" si="1520"/>
        <v>3.3759617472011172E-2</v>
      </c>
    </row>
    <row r="15836" spans="1:12">
      <c r="A15836" s="98" t="str">
        <f t="shared" si="1516"/>
        <v>D800-120</v>
      </c>
      <c r="B15836" s="98">
        <f t="shared" si="1514"/>
        <v>22</v>
      </c>
      <c r="C15836" s="98">
        <f t="shared" si="1515"/>
        <v>0</v>
      </c>
      <c r="D15836" s="98">
        <f t="shared" si="1521"/>
        <v>264</v>
      </c>
      <c r="E15836" s="98">
        <f t="shared" si="1518"/>
        <v>112</v>
      </c>
      <c r="F15836" s="397">
        <f>F15835+(E15836-E15835)*(F15838-F15835)/(E15838-E15835)</f>
        <v>5.3062666666666667</v>
      </c>
      <c r="G15836" s="98">
        <v>15</v>
      </c>
      <c r="H15836" s="491">
        <f>H15835+(E15836-E15835)*(H15838-H15835)/(E15838-E15835)</f>
        <v>0.35436166666666663</v>
      </c>
      <c r="I15836" s="492">
        <f>I15835+(E15836-E15835)*(I15838-I15835)/(E15838-E15835)</f>
        <v>14.966666666666667</v>
      </c>
      <c r="J15836" s="397">
        <f>J15835+(E15836-E15835)*(J15838-J15835)/(E15838-E15835)</f>
        <v>0.21936666666666668</v>
      </c>
      <c r="K15836" s="469">
        <f t="shared" si="1519"/>
        <v>14.974155406199882</v>
      </c>
      <c r="L15836" s="469">
        <f t="shared" si="1520"/>
        <v>7.4887395332154938E-3</v>
      </c>
    </row>
    <row r="15837" spans="1:12">
      <c r="A15837" s="98" t="str">
        <f t="shared" si="1516"/>
        <v>D800-120</v>
      </c>
      <c r="B15837" s="98">
        <f t="shared" si="1514"/>
        <v>22</v>
      </c>
      <c r="C15837" s="98">
        <f t="shared" si="1515"/>
        <v>0</v>
      </c>
      <c r="D15837" s="98">
        <f t="shared" si="1521"/>
        <v>264</v>
      </c>
      <c r="E15837" s="98">
        <f t="shared" si="1518"/>
        <v>113</v>
      </c>
      <c r="F15837" s="397">
        <f>F15835+(E15837-E15835)*(F15838-F15835)/(E15838-E15835)</f>
        <v>5.3156333333333334</v>
      </c>
      <c r="G15837" s="98">
        <v>15</v>
      </c>
      <c r="H15837" s="491">
        <f>H15835+(E15837-E15835)*(H15838-H15835)/(E15838-E15835)</f>
        <v>0.35403033333333334</v>
      </c>
      <c r="I15837" s="492">
        <f>I15835+(E15837-E15835)*(I15838-I15835)/(E15838-E15835)</f>
        <v>15.033333333333333</v>
      </c>
      <c r="J15837" s="397">
        <f>J15835+(E15837-E15835)*(J15838-J15835)/(E15838-E15835)</f>
        <v>0.21783333333333332</v>
      </c>
      <c r="K15837" s="469">
        <f t="shared" si="1519"/>
        <v>15.014626806930856</v>
      </c>
      <c r="L15837" s="469">
        <f t="shared" si="1520"/>
        <v>-1.8706526402477053E-2</v>
      </c>
    </row>
    <row r="15838" spans="1:12">
      <c r="A15838" s="480" t="str">
        <f t="shared" si="1516"/>
        <v>D800-120</v>
      </c>
      <c r="B15838" s="480">
        <f t="shared" si="1514"/>
        <v>22</v>
      </c>
      <c r="C15838" s="480">
        <f t="shared" si="1515"/>
        <v>0</v>
      </c>
      <c r="D15838" s="480">
        <f t="shared" si="1521"/>
        <v>264</v>
      </c>
      <c r="E15838" s="480">
        <f t="shared" si="1518"/>
        <v>114</v>
      </c>
      <c r="F15838" s="484">
        <v>5.3250000000000002</v>
      </c>
      <c r="G15838" s="480">
        <v>15</v>
      </c>
      <c r="H15838" s="482">
        <v>0.35369899999999999</v>
      </c>
      <c r="I15838" s="483">
        <v>15.1</v>
      </c>
      <c r="J15838" s="484">
        <v>0.21629999999999999</v>
      </c>
      <c r="K15838" s="469">
        <f t="shared" si="1519"/>
        <v>15.055174032157288</v>
      </c>
      <c r="L15838" s="469">
        <f t="shared" si="1520"/>
        <v>-4.4825967842712089E-2</v>
      </c>
    </row>
    <row r="15839" spans="1:12">
      <c r="A15839" s="98" t="str">
        <f t="shared" si="1516"/>
        <v>D800-120</v>
      </c>
      <c r="B15839" s="98">
        <f t="shared" si="1514"/>
        <v>22</v>
      </c>
      <c r="C15839" s="98">
        <f t="shared" si="1515"/>
        <v>0</v>
      </c>
      <c r="D15839" s="98">
        <f t="shared" si="1521"/>
        <v>264</v>
      </c>
      <c r="E15839" s="98">
        <f t="shared" si="1518"/>
        <v>115</v>
      </c>
      <c r="F15839" s="397">
        <f>F15838+(E15839-E15838)*(F15841-F15838)/(E15841-E15838)</f>
        <v>5.3342999999999998</v>
      </c>
      <c r="G15839" s="98">
        <v>15</v>
      </c>
      <c r="H15839" s="491">
        <f>H15838+(E15839-E15838)*(H15841-H15838)/(E15841-E15838)</f>
        <v>0.35336666666666666</v>
      </c>
      <c r="I15839" s="492">
        <f>I15838+(E15839-E15838)*(I15841-I15838)/(E15841-E15838)</f>
        <v>15.133333333333333</v>
      </c>
      <c r="J15839" s="397">
        <f>J15838+(E15839-E15838)*(J15841-J15838)/(E15841-E15838)</f>
        <v>0.21476666666666666</v>
      </c>
      <c r="K15839" s="469">
        <f t="shared" si="1519"/>
        <v>15.095651353645883</v>
      </c>
      <c r="L15839" s="469">
        <f t="shared" si="1520"/>
        <v>-3.7681979687450351E-2</v>
      </c>
    </row>
    <row r="15840" spans="1:12">
      <c r="A15840" s="98" t="str">
        <f t="shared" si="1516"/>
        <v>D800-120</v>
      </c>
      <c r="B15840" s="98">
        <f t="shared" si="1514"/>
        <v>22</v>
      </c>
      <c r="C15840" s="98">
        <f t="shared" si="1515"/>
        <v>0</v>
      </c>
      <c r="D15840" s="98">
        <f t="shared" si="1521"/>
        <v>264</v>
      </c>
      <c r="E15840" s="98">
        <f t="shared" si="1518"/>
        <v>116</v>
      </c>
      <c r="F15840" s="397">
        <f>F15838+(E15840-E15838)*(F15841-F15838)/(E15841-E15838)</f>
        <v>5.3436000000000003</v>
      </c>
      <c r="G15840" s="98">
        <v>15</v>
      </c>
      <c r="H15840" s="491">
        <f>H15838+(E15840-E15838)*(H15841-H15838)/(E15841-E15838)</f>
        <v>0.35303433333333334</v>
      </c>
      <c r="I15840" s="492">
        <f>I15838+(E15840-E15838)*(I15841-I15838)/(E15841-E15838)</f>
        <v>15.166666666666666</v>
      </c>
      <c r="J15840" s="397">
        <f>J15838+(E15840-E15838)*(J15841-J15838)/(E15841-E15838)</f>
        <v>0.21323333333333333</v>
      </c>
      <c r="K15840" s="469">
        <f t="shared" si="1519"/>
        <v>15.13620488281121</v>
      </c>
      <c r="L15840" s="469">
        <f t="shared" si="1520"/>
        <v>-3.0461783855455948E-2</v>
      </c>
    </row>
    <row r="15841" spans="1:12">
      <c r="A15841" s="480" t="str">
        <f t="shared" si="1516"/>
        <v>D800-120</v>
      </c>
      <c r="B15841" s="480">
        <f t="shared" si="1514"/>
        <v>22</v>
      </c>
      <c r="C15841" s="480">
        <f t="shared" si="1515"/>
        <v>0</v>
      </c>
      <c r="D15841" s="480">
        <f t="shared" si="1521"/>
        <v>264</v>
      </c>
      <c r="E15841" s="480">
        <f t="shared" si="1518"/>
        <v>117</v>
      </c>
      <c r="F15841" s="484">
        <v>5.3529</v>
      </c>
      <c r="G15841" s="480">
        <v>15</v>
      </c>
      <c r="H15841" s="482">
        <v>0.35270200000000002</v>
      </c>
      <c r="I15841" s="483">
        <v>15.2</v>
      </c>
      <c r="J15841" s="484">
        <v>0.2117</v>
      </c>
      <c r="K15841" s="469">
        <f t="shared" si="1519"/>
        <v>15.176834835073233</v>
      </c>
      <c r="L15841" s="469">
        <f t="shared" si="1520"/>
        <v>-2.3165164926766124E-2</v>
      </c>
    </row>
    <row r="15842" spans="1:12">
      <c r="A15842" s="98" t="str">
        <f t="shared" si="1516"/>
        <v>D800-120</v>
      </c>
      <c r="B15842" s="98">
        <f t="shared" si="1514"/>
        <v>22</v>
      </c>
      <c r="C15842" s="98">
        <f t="shared" si="1515"/>
        <v>0</v>
      </c>
      <c r="D15842" s="98">
        <f t="shared" si="1521"/>
        <v>264</v>
      </c>
      <c r="E15842" s="98">
        <f t="shared" si="1518"/>
        <v>118</v>
      </c>
      <c r="F15842" s="397">
        <f>F15841+(E15842-E15841)*(F15844-F15841)/(E15844-E15841)</f>
        <v>5.362166666666667</v>
      </c>
      <c r="G15842" s="98">
        <v>15</v>
      </c>
      <c r="H15842" s="491">
        <f>H15841+(E15842-E15841)*(H15844-H15841)/(E15844-E15841)</f>
        <v>0.35236833333333334</v>
      </c>
      <c r="I15842" s="492">
        <f>I15841+(E15842-E15841)*(I15844-I15841)/(E15844-E15841)</f>
        <v>15.233333333333333</v>
      </c>
      <c r="J15842" s="397">
        <f>J15841+(E15842-E15841)*(J15844-J15841)/(E15844-E15841)</f>
        <v>0.21016666666666667</v>
      </c>
      <c r="K15842" s="469">
        <f t="shared" si="1519"/>
        <v>15.217504410630921</v>
      </c>
      <c r="L15842" s="469">
        <f t="shared" si="1520"/>
        <v>-1.5828922702411319E-2</v>
      </c>
    </row>
    <row r="15843" spans="1:12">
      <c r="A15843" s="98" t="str">
        <f t="shared" si="1516"/>
        <v>D800-120</v>
      </c>
      <c r="B15843" s="98">
        <f t="shared" si="1514"/>
        <v>22</v>
      </c>
      <c r="C15843" s="98">
        <f t="shared" si="1515"/>
        <v>0</v>
      </c>
      <c r="D15843" s="98">
        <f t="shared" si="1521"/>
        <v>264</v>
      </c>
      <c r="E15843" s="98">
        <f t="shared" si="1518"/>
        <v>119</v>
      </c>
      <c r="F15843" s="397">
        <f>F15841+(E15843-E15841)*(F15844-F15841)/(E15844-E15841)</f>
        <v>5.3714333333333331</v>
      </c>
      <c r="G15843" s="98">
        <v>15</v>
      </c>
      <c r="H15843" s="491">
        <f>H15841+(E15843-E15841)*(H15844-H15841)/(E15844-E15841)</f>
        <v>0.35203466666666666</v>
      </c>
      <c r="I15843" s="492">
        <f>I15841+(E15843-E15841)*(I15844-I15841)/(E15844-E15841)</f>
        <v>15.266666666666667</v>
      </c>
      <c r="J15843" s="397">
        <f>J15841+(E15843-E15841)*(J15844-J15841)/(E15844-E15841)</f>
        <v>0.20863333333333334</v>
      </c>
      <c r="K15843" s="469">
        <f t="shared" si="1519"/>
        <v>15.258251081332899</v>
      </c>
      <c r="L15843" s="469">
        <f t="shared" si="1520"/>
        <v>-8.415585333768405E-3</v>
      </c>
    </row>
    <row r="15844" spans="1:12">
      <c r="A15844" s="480" t="str">
        <f t="shared" si="1516"/>
        <v>D800-120</v>
      </c>
      <c r="B15844" s="480">
        <f t="shared" si="1514"/>
        <v>22</v>
      </c>
      <c r="C15844" s="480">
        <f t="shared" si="1515"/>
        <v>0</v>
      </c>
      <c r="D15844" s="480">
        <f t="shared" si="1521"/>
        <v>264</v>
      </c>
      <c r="E15844" s="480">
        <f t="shared" si="1518"/>
        <v>120</v>
      </c>
      <c r="F15844" s="484">
        <v>5.3807</v>
      </c>
      <c r="G15844" s="480">
        <v>15</v>
      </c>
      <c r="H15844" s="482">
        <v>0.35170099999999999</v>
      </c>
      <c r="I15844" s="483">
        <v>15.3</v>
      </c>
      <c r="J15844" s="484">
        <v>0.20710000000000001</v>
      </c>
      <c r="K15844" s="469">
        <f t="shared" si="1519"/>
        <v>15.299075066604873</v>
      </c>
      <c r="L15844" s="469">
        <f t="shared" si="1520"/>
        <v>-9.249333951277805E-4</v>
      </c>
    </row>
    <row r="15845" spans="1:12">
      <c r="A15845" s="480" t="s">
        <v>129</v>
      </c>
      <c r="B15845" s="480">
        <f t="shared" si="1514"/>
        <v>22</v>
      </c>
      <c r="C15845" s="480">
        <f t="shared" si="1515"/>
        <v>6</v>
      </c>
      <c r="D15845" s="480">
        <v>270</v>
      </c>
      <c r="E15845" s="480">
        <v>12</v>
      </c>
      <c r="F15845" s="484">
        <v>4.2671999999999999</v>
      </c>
      <c r="G15845" s="480">
        <v>15</v>
      </c>
      <c r="H15845" s="482">
        <v>0.37916100000000003</v>
      </c>
      <c r="I15845" s="483">
        <v>11.3</v>
      </c>
      <c r="J15845" s="484">
        <v>0.36520000000000002</v>
      </c>
      <c r="K15845" s="469">
        <f t="shared" si="1519"/>
        <v>11.254322042615142</v>
      </c>
      <c r="L15845" s="469">
        <f t="shared" si="1520"/>
        <v>-4.5677957384858914E-2</v>
      </c>
    </row>
    <row r="15846" spans="1:12">
      <c r="A15846" s="98" t="str">
        <f t="shared" ref="A15846:A15909" si="1522">A15845</f>
        <v>D800-120</v>
      </c>
      <c r="B15846" s="98">
        <f t="shared" si="1514"/>
        <v>22</v>
      </c>
      <c r="C15846" s="98">
        <f t="shared" si="1515"/>
        <v>6</v>
      </c>
      <c r="D15846" s="98">
        <f t="shared" ref="D15846:D15877" si="1523">D15845</f>
        <v>270</v>
      </c>
      <c r="E15846" s="98">
        <f t="shared" ref="E15846:E15909" si="1524">E15845+1</f>
        <v>13</v>
      </c>
      <c r="F15846" s="397">
        <f>F15845+(E15846-E15845)*(F15848-F15845)/(E15848-E15845)</f>
        <v>4.278833333333333</v>
      </c>
      <c r="G15846" s="98">
        <v>15</v>
      </c>
      <c r="H15846" s="491">
        <f>H15845+(E15846-E15845)*(H15848-H15845)/(E15848-E15845)</f>
        <v>0.37886233333333336</v>
      </c>
      <c r="I15846" s="492">
        <f>I15845+(E15846-E15845)*(I15848-I15845)/(E15848-E15845)</f>
        <v>11.333333333333334</v>
      </c>
      <c r="J15846" s="397">
        <f>J15845+(E15846-E15845)*(J15848-J15845)/(E15848-E15845)</f>
        <v>0.36373333333333335</v>
      </c>
      <c r="K15846" s="469">
        <f t="shared" si="1519"/>
        <v>11.293900071002042</v>
      </c>
      <c r="L15846" s="469">
        <f t="shared" si="1520"/>
        <v>-3.943326233129163E-2</v>
      </c>
    </row>
    <row r="15847" spans="1:12">
      <c r="A15847" s="98" t="str">
        <f t="shared" si="1522"/>
        <v>D800-120</v>
      </c>
      <c r="B15847" s="98">
        <f t="shared" si="1514"/>
        <v>22</v>
      </c>
      <c r="C15847" s="98">
        <f t="shared" si="1515"/>
        <v>6</v>
      </c>
      <c r="D15847" s="98">
        <f t="shared" si="1523"/>
        <v>270</v>
      </c>
      <c r="E15847" s="98">
        <f t="shared" si="1524"/>
        <v>14</v>
      </c>
      <c r="F15847" s="397">
        <f>F15845+(E15847-E15845)*(F15848-F15845)/(E15848-E15845)</f>
        <v>4.2904666666666671</v>
      </c>
      <c r="G15847" s="98">
        <v>15</v>
      </c>
      <c r="H15847" s="491">
        <f>H15845+(E15847-E15845)*(H15848-H15845)/(E15848-E15845)</f>
        <v>0.37856366666666669</v>
      </c>
      <c r="I15847" s="492">
        <f>I15845+(E15847-E15845)*(I15848-I15845)/(E15848-E15845)</f>
        <v>11.366666666666667</v>
      </c>
      <c r="J15847" s="397">
        <f>J15845+(E15847-E15845)*(J15848-J15845)/(E15848-E15845)</f>
        <v>0.36226666666666668</v>
      </c>
      <c r="K15847" s="469">
        <f t="shared" si="1519"/>
        <v>11.333540549321954</v>
      </c>
      <c r="L15847" s="469">
        <f t="shared" si="1520"/>
        <v>-3.3126117344712824E-2</v>
      </c>
    </row>
    <row r="15848" spans="1:12">
      <c r="A15848" s="480" t="str">
        <f t="shared" si="1522"/>
        <v>D800-120</v>
      </c>
      <c r="B15848" s="480">
        <f t="shared" si="1514"/>
        <v>22</v>
      </c>
      <c r="C15848" s="480">
        <f t="shared" si="1515"/>
        <v>6</v>
      </c>
      <c r="D15848" s="480">
        <f t="shared" si="1523"/>
        <v>270</v>
      </c>
      <c r="E15848" s="480">
        <f t="shared" si="1524"/>
        <v>15</v>
      </c>
      <c r="F15848" s="484">
        <v>4.3021000000000003</v>
      </c>
      <c r="G15848" s="480">
        <v>15</v>
      </c>
      <c r="H15848" s="482">
        <v>0.37826500000000002</v>
      </c>
      <c r="I15848" s="483">
        <v>11.4</v>
      </c>
      <c r="J15848" s="484">
        <v>0.36080000000000001</v>
      </c>
      <c r="K15848" s="469">
        <f t="shared" si="1519"/>
        <v>11.373243625500642</v>
      </c>
      <c r="L15848" s="469">
        <f t="shared" si="1520"/>
        <v>-2.6756374499358415E-2</v>
      </c>
    </row>
    <row r="15849" spans="1:12">
      <c r="A15849" s="98" t="str">
        <f t="shared" si="1522"/>
        <v>D800-120</v>
      </c>
      <c r="B15849" s="98">
        <f t="shared" si="1514"/>
        <v>22</v>
      </c>
      <c r="C15849" s="98">
        <f t="shared" si="1515"/>
        <v>6</v>
      </c>
      <c r="D15849" s="98">
        <f t="shared" si="1523"/>
        <v>270</v>
      </c>
      <c r="E15849" s="98">
        <f t="shared" si="1524"/>
        <v>16</v>
      </c>
      <c r="F15849" s="397">
        <f>F15848+(E15849-E15848)*(F15851-F15848)/(E15851-E15848)</f>
        <v>4.3136000000000001</v>
      </c>
      <c r="G15849" s="98">
        <v>15</v>
      </c>
      <c r="H15849" s="491">
        <f>H15848+(E15849-E15848)*(H15851-H15848)/(E15851-E15848)</f>
        <v>0.37796800000000003</v>
      </c>
      <c r="I15849" s="492">
        <f>I15848+(E15849-E15848)*(I15851-I15848)/(E15851-E15848)</f>
        <v>11.433333333333334</v>
      </c>
      <c r="J15849" s="397">
        <f>J15848+(E15849-E15848)*(J15851-J15848)/(E15851-E15848)</f>
        <v>0.35933333333333334</v>
      </c>
      <c r="K15849" s="469">
        <f t="shared" si="1519"/>
        <v>11.412606358210219</v>
      </c>
      <c r="L15849" s="469">
        <f t="shared" si="1520"/>
        <v>-2.0726975123114499E-2</v>
      </c>
    </row>
    <row r="15850" spans="1:12">
      <c r="A15850" s="98" t="str">
        <f t="shared" si="1522"/>
        <v>D800-120</v>
      </c>
      <c r="B15850" s="98">
        <f t="shared" ref="B15850:B15913" si="1525">INT(D15850/12)</f>
        <v>22</v>
      </c>
      <c r="C15850" s="98">
        <f t="shared" ref="C15850:C15913" si="1526">D15850-B15850*12</f>
        <v>6</v>
      </c>
      <c r="D15850" s="98">
        <f t="shared" si="1523"/>
        <v>270</v>
      </c>
      <c r="E15850" s="98">
        <f t="shared" si="1524"/>
        <v>17</v>
      </c>
      <c r="F15850" s="397">
        <f>F15848+(E15850-E15848)*(F15851-F15848)/(E15851-E15848)</f>
        <v>4.3250999999999999</v>
      </c>
      <c r="G15850" s="98">
        <v>15</v>
      </c>
      <c r="H15850" s="491">
        <f>H15848+(E15850-E15848)*(H15851-H15848)/(E15851-E15848)</f>
        <v>0.37767099999999998</v>
      </c>
      <c r="I15850" s="492">
        <f>I15848+(E15850-E15848)*(I15851-I15848)/(E15851-E15848)</f>
        <v>11.466666666666667</v>
      </c>
      <c r="J15850" s="397">
        <f>J15848+(E15850-E15848)*(J15851-J15848)/(E15851-E15848)</f>
        <v>0.35786666666666667</v>
      </c>
      <c r="K15850" s="469">
        <f t="shared" si="1519"/>
        <v>11.452031000526913</v>
      </c>
      <c r="L15850" s="469">
        <f t="shared" si="1520"/>
        <v>-1.4635666139753312E-2</v>
      </c>
    </row>
    <row r="15851" spans="1:12">
      <c r="A15851" s="480" t="str">
        <f t="shared" si="1522"/>
        <v>D800-120</v>
      </c>
      <c r="B15851" s="480">
        <f t="shared" si="1525"/>
        <v>22</v>
      </c>
      <c r="C15851" s="480">
        <f t="shared" si="1526"/>
        <v>6</v>
      </c>
      <c r="D15851" s="480">
        <f t="shared" si="1523"/>
        <v>270</v>
      </c>
      <c r="E15851" s="480">
        <f t="shared" si="1524"/>
        <v>18</v>
      </c>
      <c r="F15851" s="484">
        <v>4.3365999999999998</v>
      </c>
      <c r="G15851" s="480">
        <v>15</v>
      </c>
      <c r="H15851" s="482">
        <v>0.37737399999999999</v>
      </c>
      <c r="I15851" s="483">
        <v>11.5</v>
      </c>
      <c r="J15851" s="484">
        <v>0.35639999999999999</v>
      </c>
      <c r="K15851" s="469">
        <f t="shared" si="1519"/>
        <v>11.491517698622587</v>
      </c>
      <c r="L15851" s="469">
        <f t="shared" si="1520"/>
        <v>-8.4823013774126821E-3</v>
      </c>
    </row>
    <row r="15852" spans="1:12">
      <c r="A15852" s="98" t="str">
        <f t="shared" si="1522"/>
        <v>D800-120</v>
      </c>
      <c r="B15852" s="98">
        <f t="shared" si="1525"/>
        <v>22</v>
      </c>
      <c r="C15852" s="98">
        <f t="shared" si="1526"/>
        <v>6</v>
      </c>
      <c r="D15852" s="98">
        <f t="shared" si="1523"/>
        <v>270</v>
      </c>
      <c r="E15852" s="98">
        <f t="shared" si="1524"/>
        <v>19</v>
      </c>
      <c r="F15852" s="397">
        <f>F15851+(E15852-E15851)*(F15854-F15851)/(E15854-E15851)</f>
        <v>4.3480333333333334</v>
      </c>
      <c r="G15852" s="98">
        <v>15</v>
      </c>
      <c r="H15852" s="491">
        <f>H15851+(E15852-E15851)*(H15854-H15851)/(E15854-E15851)</f>
        <v>0.37707833333333335</v>
      </c>
      <c r="I15852" s="492">
        <f>I15851+(E15852-E15851)*(I15854-I15851)/(E15854-E15851)</f>
        <v>11.533333333333333</v>
      </c>
      <c r="J15852" s="397">
        <f>J15851+(E15852-E15851)*(J15854-J15851)/(E15854-E15851)</f>
        <v>0.35493333333333332</v>
      </c>
      <c r="K15852" s="469">
        <f t="shared" si="1519"/>
        <v>11.530849027832414</v>
      </c>
      <c r="L15852" s="469">
        <f t="shared" si="1520"/>
        <v>-2.4843055009196036E-3</v>
      </c>
    </row>
    <row r="15853" spans="1:12">
      <c r="A15853" s="98" t="str">
        <f t="shared" si="1522"/>
        <v>D800-120</v>
      </c>
      <c r="B15853" s="98">
        <f t="shared" si="1525"/>
        <v>22</v>
      </c>
      <c r="C15853" s="98">
        <f t="shared" si="1526"/>
        <v>6</v>
      </c>
      <c r="D15853" s="98">
        <f t="shared" si="1523"/>
        <v>270</v>
      </c>
      <c r="E15853" s="98">
        <f t="shared" si="1524"/>
        <v>20</v>
      </c>
      <c r="F15853" s="397">
        <f>F15851+(E15853-E15851)*(F15854-F15851)/(E15854-E15851)</f>
        <v>4.3594666666666662</v>
      </c>
      <c r="G15853" s="98">
        <v>15</v>
      </c>
      <c r="H15853" s="491">
        <f>H15851+(E15853-E15851)*(H15854-H15851)/(E15854-E15851)</f>
        <v>0.37678266666666665</v>
      </c>
      <c r="I15853" s="492">
        <f>I15851+(E15853-E15851)*(I15854-I15851)/(E15854-E15851)</f>
        <v>11.566666666666666</v>
      </c>
      <c r="J15853" s="397">
        <f>J15851+(E15853-E15851)*(J15854-J15851)/(E15854-E15851)</f>
        <v>0.35346666666666665</v>
      </c>
      <c r="K15853" s="469">
        <f t="shared" si="1519"/>
        <v>11.570242084738505</v>
      </c>
      <c r="L15853" s="469">
        <f t="shared" si="1520"/>
        <v>3.5754180718381434E-3</v>
      </c>
    </row>
    <row r="15854" spans="1:12">
      <c r="A15854" s="480" t="str">
        <f t="shared" si="1522"/>
        <v>D800-120</v>
      </c>
      <c r="B15854" s="480">
        <f t="shared" si="1525"/>
        <v>22</v>
      </c>
      <c r="C15854" s="480">
        <f t="shared" si="1526"/>
        <v>6</v>
      </c>
      <c r="D15854" s="480">
        <f t="shared" si="1523"/>
        <v>270</v>
      </c>
      <c r="E15854" s="480">
        <f t="shared" si="1524"/>
        <v>21</v>
      </c>
      <c r="F15854" s="484">
        <v>4.3708999999999998</v>
      </c>
      <c r="G15854" s="480">
        <v>15</v>
      </c>
      <c r="H15854" s="482">
        <v>0.37648700000000002</v>
      </c>
      <c r="I15854" s="483">
        <v>11.6</v>
      </c>
      <c r="J15854" s="484">
        <v>0.35199999999999998</v>
      </c>
      <c r="K15854" s="469">
        <f t="shared" si="1519"/>
        <v>11.609697014770761</v>
      </c>
      <c r="L15854" s="469">
        <f t="shared" si="1520"/>
        <v>9.6970147707615695E-3</v>
      </c>
    </row>
    <row r="15855" spans="1:12">
      <c r="A15855" s="98" t="str">
        <f t="shared" si="1522"/>
        <v>D800-120</v>
      </c>
      <c r="B15855" s="98">
        <f t="shared" si="1525"/>
        <v>22</v>
      </c>
      <c r="C15855" s="98">
        <f t="shared" si="1526"/>
        <v>6</v>
      </c>
      <c r="D15855" s="98">
        <f t="shared" si="1523"/>
        <v>270</v>
      </c>
      <c r="E15855" s="98">
        <f t="shared" si="1524"/>
        <v>22</v>
      </c>
      <c r="F15855" s="397">
        <f>F15854+(E15855-E15854)*(F15857-F15854)/(E15857-E15854)</f>
        <v>4.3822333333333328</v>
      </c>
      <c r="G15855" s="98">
        <v>15</v>
      </c>
      <c r="H15855" s="491">
        <f>H15854+(E15855-E15854)*(H15857-H15854)/(E15857-E15854)</f>
        <v>0.376193</v>
      </c>
      <c r="I15855" s="492">
        <f>I15854+(E15855-E15854)*(I15857-I15854)/(E15857-E15854)</f>
        <v>11.633333333333333</v>
      </c>
      <c r="J15855" s="397">
        <f>J15854+(E15855-E15854)*(J15857-J15854)/(E15857-E15854)</f>
        <v>0.35053333333333331</v>
      </c>
      <c r="K15855" s="469">
        <f t="shared" si="1519"/>
        <v>11.648896532719462</v>
      </c>
      <c r="L15855" s="469">
        <f t="shared" si="1520"/>
        <v>1.5563199386129156E-2</v>
      </c>
    </row>
    <row r="15856" spans="1:12">
      <c r="A15856" s="98" t="str">
        <f t="shared" si="1522"/>
        <v>D800-120</v>
      </c>
      <c r="B15856" s="98">
        <f t="shared" si="1525"/>
        <v>22</v>
      </c>
      <c r="C15856" s="98">
        <f t="shared" si="1526"/>
        <v>6</v>
      </c>
      <c r="D15856" s="98">
        <f t="shared" si="1523"/>
        <v>270</v>
      </c>
      <c r="E15856" s="98">
        <f t="shared" si="1524"/>
        <v>23</v>
      </c>
      <c r="F15856" s="397">
        <f>F15854+(E15856-E15854)*(F15857-F15854)/(E15857-E15854)</f>
        <v>4.3935666666666666</v>
      </c>
      <c r="G15856" s="98">
        <v>15</v>
      </c>
      <c r="H15856" s="491">
        <f>H15854+(E15856-E15854)*(H15857-H15854)/(E15857-E15854)</f>
        <v>0.37589900000000004</v>
      </c>
      <c r="I15856" s="492">
        <f>I15854+(E15856-E15854)*(I15857-I15854)/(E15857-E15854)</f>
        <v>11.666666666666666</v>
      </c>
      <c r="J15856" s="397">
        <f>J15854+(E15856-E15854)*(J15857-J15854)/(E15857-E15854)</f>
        <v>0.34906666666666669</v>
      </c>
      <c r="K15856" s="469">
        <f t="shared" si="1519"/>
        <v>11.688157368512995</v>
      </c>
      <c r="L15856" s="469">
        <f t="shared" si="1520"/>
        <v>2.1490701846328619E-2</v>
      </c>
    </row>
    <row r="15857" spans="1:12">
      <c r="A15857" s="480" t="str">
        <f t="shared" si="1522"/>
        <v>D800-120</v>
      </c>
      <c r="B15857" s="480">
        <f t="shared" si="1525"/>
        <v>22</v>
      </c>
      <c r="C15857" s="480">
        <f t="shared" si="1526"/>
        <v>6</v>
      </c>
      <c r="D15857" s="480">
        <f t="shared" si="1523"/>
        <v>270</v>
      </c>
      <c r="E15857" s="480">
        <f t="shared" si="1524"/>
        <v>24</v>
      </c>
      <c r="F15857" s="484">
        <v>4.4048999999999996</v>
      </c>
      <c r="G15857" s="480">
        <v>15</v>
      </c>
      <c r="H15857" s="482">
        <v>0.37560500000000002</v>
      </c>
      <c r="I15857" s="483">
        <v>11.7</v>
      </c>
      <c r="J15857" s="484">
        <v>0.34760000000000002</v>
      </c>
      <c r="K15857" s="469">
        <f t="shared" si="1519"/>
        <v>11.727479666138628</v>
      </c>
      <c r="L15857" s="469">
        <f t="shared" si="1520"/>
        <v>2.7479666138628289E-2</v>
      </c>
    </row>
    <row r="15858" spans="1:12">
      <c r="A15858" s="98" t="str">
        <f t="shared" si="1522"/>
        <v>D800-120</v>
      </c>
      <c r="B15858" s="98">
        <f t="shared" si="1525"/>
        <v>22</v>
      </c>
      <c r="C15858" s="98">
        <f t="shared" si="1526"/>
        <v>6</v>
      </c>
      <c r="D15858" s="98">
        <f t="shared" si="1523"/>
        <v>270</v>
      </c>
      <c r="E15858" s="98">
        <f t="shared" si="1524"/>
        <v>25</v>
      </c>
      <c r="F15858" s="397">
        <f>F15857+(E15858-E15857)*(F15860-F15857)/(E15860-E15857)</f>
        <v>4.4161333333333328</v>
      </c>
      <c r="G15858" s="98">
        <v>15</v>
      </c>
      <c r="H15858" s="491">
        <f>H15857+(E15858-E15857)*(H15860-H15857)/(E15860-E15857)</f>
        <v>0.37531200000000003</v>
      </c>
      <c r="I15858" s="492">
        <f>I15857+(E15858-E15857)*(I15860-I15857)/(E15860-E15857)</f>
        <v>11.733333333333333</v>
      </c>
      <c r="J15858" s="397">
        <f>J15857+(E15858-E15857)*(J15860-J15857)/(E15860-E15857)</f>
        <v>0.34613333333333335</v>
      </c>
      <c r="K15858" s="469">
        <f t="shared" si="1519"/>
        <v>11.766565772832557</v>
      </c>
      <c r="L15858" s="469">
        <f t="shared" si="1520"/>
        <v>3.3232439499224498E-2</v>
      </c>
    </row>
    <row r="15859" spans="1:12">
      <c r="A15859" s="98" t="str">
        <f t="shared" si="1522"/>
        <v>D800-120</v>
      </c>
      <c r="B15859" s="98">
        <f t="shared" si="1525"/>
        <v>22</v>
      </c>
      <c r="C15859" s="98">
        <f t="shared" si="1526"/>
        <v>6</v>
      </c>
      <c r="D15859" s="98">
        <f t="shared" si="1523"/>
        <v>270</v>
      </c>
      <c r="E15859" s="98">
        <f t="shared" si="1524"/>
        <v>26</v>
      </c>
      <c r="F15859" s="397">
        <f>F15857+(E15859-E15857)*(F15860-F15857)/(E15860-E15857)</f>
        <v>4.4273666666666669</v>
      </c>
      <c r="G15859" s="98">
        <v>15</v>
      </c>
      <c r="H15859" s="491">
        <f>H15857+(E15859-E15857)*(H15860-H15857)/(E15860-E15857)</f>
        <v>0.37501899999999999</v>
      </c>
      <c r="I15859" s="492">
        <f>I15857+(E15859-E15857)*(I15860-I15857)/(E15860-E15857)</f>
        <v>11.766666666666667</v>
      </c>
      <c r="J15859" s="397">
        <f>J15857+(E15859-E15857)*(J15860-J15857)/(E15860-E15857)</f>
        <v>0.34466666666666668</v>
      </c>
      <c r="K15859" s="469">
        <f t="shared" si="1519"/>
        <v>11.80571295498806</v>
      </c>
      <c r="L15859" s="469">
        <f t="shared" si="1520"/>
        <v>3.9046288321392453E-2</v>
      </c>
    </row>
    <row r="15860" spans="1:12">
      <c r="A15860" s="480" t="str">
        <f t="shared" si="1522"/>
        <v>D800-120</v>
      </c>
      <c r="B15860" s="480">
        <f t="shared" si="1525"/>
        <v>22</v>
      </c>
      <c r="C15860" s="480">
        <f t="shared" si="1526"/>
        <v>6</v>
      </c>
      <c r="D15860" s="480">
        <f t="shared" si="1523"/>
        <v>270</v>
      </c>
      <c r="E15860" s="480">
        <f t="shared" si="1524"/>
        <v>27</v>
      </c>
      <c r="F15860" s="484">
        <v>4.4386000000000001</v>
      </c>
      <c r="G15860" s="480">
        <v>15</v>
      </c>
      <c r="H15860" s="482">
        <v>0.374726</v>
      </c>
      <c r="I15860" s="483">
        <v>11.8</v>
      </c>
      <c r="J15860" s="484">
        <v>0.34320000000000001</v>
      </c>
      <c r="K15860" s="469">
        <f t="shared" si="1519"/>
        <v>11.844921355870691</v>
      </c>
      <c r="L15860" s="469">
        <f t="shared" si="1520"/>
        <v>4.4921355870689794E-2</v>
      </c>
    </row>
    <row r="15861" spans="1:12">
      <c r="A15861" s="98" t="str">
        <f t="shared" si="1522"/>
        <v>D800-120</v>
      </c>
      <c r="B15861" s="98">
        <f t="shared" si="1525"/>
        <v>22</v>
      </c>
      <c r="C15861" s="98">
        <f t="shared" si="1526"/>
        <v>6</v>
      </c>
      <c r="D15861" s="98">
        <f t="shared" si="1523"/>
        <v>270</v>
      </c>
      <c r="E15861" s="98">
        <f t="shared" si="1524"/>
        <v>28</v>
      </c>
      <c r="F15861" s="397">
        <f>F15860+(E15861-E15860)*(F15863-F15860)/(E15863-E15860)</f>
        <v>4.4497666666666671</v>
      </c>
      <c r="G15861" s="98">
        <v>15</v>
      </c>
      <c r="H15861" s="491">
        <f>H15860+(E15861-E15860)*(H15863-H15860)/(E15863-E15860)</f>
        <v>0.37443433333333331</v>
      </c>
      <c r="I15861" s="492">
        <f>I15860+(E15861-E15860)*(I15863-I15860)/(E15863-E15860)</f>
        <v>11.866666666666667</v>
      </c>
      <c r="J15861" s="397">
        <f>J15860+(E15861-E15860)*(J15863-J15860)/(E15863-E15860)</f>
        <v>0.34173333333333333</v>
      </c>
      <c r="K15861" s="469">
        <f t="shared" si="1519"/>
        <v>11.883970754106418</v>
      </c>
      <c r="L15861" s="469">
        <f t="shared" si="1520"/>
        <v>1.7304087439750759E-2</v>
      </c>
    </row>
    <row r="15862" spans="1:12">
      <c r="A15862" s="98" t="str">
        <f t="shared" si="1522"/>
        <v>D800-120</v>
      </c>
      <c r="B15862" s="98">
        <f t="shared" si="1525"/>
        <v>22</v>
      </c>
      <c r="C15862" s="98">
        <f t="shared" si="1526"/>
        <v>6</v>
      </c>
      <c r="D15862" s="98">
        <f t="shared" si="1523"/>
        <v>270</v>
      </c>
      <c r="E15862" s="98">
        <f t="shared" si="1524"/>
        <v>29</v>
      </c>
      <c r="F15862" s="397">
        <f>F15860+(E15862-E15860)*(F15863-F15860)/(E15863-E15860)</f>
        <v>4.4609333333333332</v>
      </c>
      <c r="G15862" s="98">
        <v>15</v>
      </c>
      <c r="H15862" s="491">
        <f>H15860+(E15862-E15860)*(H15863-H15860)/(E15863-E15860)</f>
        <v>0.37414266666666668</v>
      </c>
      <c r="I15862" s="492">
        <f>I15860+(E15862-E15860)*(I15863-I15860)/(E15863-E15860)</f>
        <v>11.933333333333334</v>
      </c>
      <c r="J15862" s="397">
        <f>J15860+(E15862-E15860)*(J15863-J15860)/(E15863-E15860)</f>
        <v>0.34026666666666666</v>
      </c>
      <c r="K15862" s="469">
        <f t="shared" si="1519"/>
        <v>11.923081035041891</v>
      </c>
      <c r="L15862" s="469">
        <f t="shared" si="1520"/>
        <v>-1.0252298291442585E-2</v>
      </c>
    </row>
    <row r="15863" spans="1:12">
      <c r="A15863" s="480" t="str">
        <f t="shared" si="1522"/>
        <v>D800-120</v>
      </c>
      <c r="B15863" s="480">
        <f t="shared" si="1525"/>
        <v>22</v>
      </c>
      <c r="C15863" s="480">
        <f t="shared" si="1526"/>
        <v>6</v>
      </c>
      <c r="D15863" s="480">
        <f t="shared" si="1523"/>
        <v>270</v>
      </c>
      <c r="E15863" s="480">
        <f t="shared" si="1524"/>
        <v>30</v>
      </c>
      <c r="F15863" s="484">
        <v>4.4721000000000002</v>
      </c>
      <c r="G15863" s="480">
        <v>15</v>
      </c>
      <c r="H15863" s="482">
        <v>0.37385099999999999</v>
      </c>
      <c r="I15863" s="483">
        <v>12</v>
      </c>
      <c r="J15863" s="484">
        <v>0.33879999999999999</v>
      </c>
      <c r="K15863" s="469">
        <f t="shared" si="1519"/>
        <v>11.962252341173356</v>
      </c>
      <c r="L15863" s="469">
        <f t="shared" si="1520"/>
        <v>-3.7747658826644326E-2</v>
      </c>
    </row>
    <row r="15864" spans="1:12">
      <c r="A15864" s="98" t="str">
        <f t="shared" si="1522"/>
        <v>D800-120</v>
      </c>
      <c r="B15864" s="98">
        <f t="shared" si="1525"/>
        <v>22</v>
      </c>
      <c r="C15864" s="98">
        <f t="shared" si="1526"/>
        <v>6</v>
      </c>
      <c r="D15864" s="98">
        <f t="shared" si="1523"/>
        <v>270</v>
      </c>
      <c r="E15864" s="98">
        <f t="shared" si="1524"/>
        <v>31</v>
      </c>
      <c r="F15864" s="397">
        <f>F15863+(E15864-E15863)*(F15866-F15863)/(E15866-E15863)</f>
        <v>4.4832000000000001</v>
      </c>
      <c r="G15864" s="98">
        <v>15</v>
      </c>
      <c r="H15864" s="491">
        <f>H15863+(E15864-E15863)*(H15866-H15863)/(E15866-E15863)</f>
        <v>0.37356033333333333</v>
      </c>
      <c r="I15864" s="492">
        <f>I15863+(E15864-E15863)*(I15866-I15863)/(E15866-E15863)</f>
        <v>12.033333333333333</v>
      </c>
      <c r="J15864" s="397">
        <f>J15863+(E15864-E15863)*(J15866-J15863)/(E15866-E15863)</f>
        <v>0.33733333333333332</v>
      </c>
      <c r="K15864" s="469">
        <f t="shared" si="1519"/>
        <v>12.001274225225556</v>
      </c>
      <c r="L15864" s="469">
        <f t="shared" si="1520"/>
        <v>-3.2059108107777234E-2</v>
      </c>
    </row>
    <row r="15865" spans="1:12">
      <c r="A15865" s="98" t="str">
        <f t="shared" si="1522"/>
        <v>D800-120</v>
      </c>
      <c r="B15865" s="98">
        <f t="shared" si="1525"/>
        <v>22</v>
      </c>
      <c r="C15865" s="98">
        <f t="shared" si="1526"/>
        <v>6</v>
      </c>
      <c r="D15865" s="98">
        <f t="shared" si="1523"/>
        <v>270</v>
      </c>
      <c r="E15865" s="98">
        <f t="shared" si="1524"/>
        <v>32</v>
      </c>
      <c r="F15865" s="397">
        <f>F15863+(E15865-E15863)*(F15866-F15863)/(E15866-E15863)</f>
        <v>4.4943</v>
      </c>
      <c r="G15865" s="98">
        <v>15</v>
      </c>
      <c r="H15865" s="491">
        <f>H15863+(E15865-E15863)*(H15866-H15863)/(E15866-E15863)</f>
        <v>0.37326966666666667</v>
      </c>
      <c r="I15865" s="492">
        <f>I15863+(E15865-E15863)*(I15866-I15863)/(E15866-E15863)</f>
        <v>12.066666666666666</v>
      </c>
      <c r="J15865" s="397">
        <f>J15863+(E15865-E15863)*(J15866-J15863)/(E15866-E15863)</f>
        <v>0.33586666666666665</v>
      </c>
      <c r="K15865" s="469">
        <f t="shared" si="1519"/>
        <v>12.040356882289748</v>
      </c>
      <c r="L15865" s="469">
        <f t="shared" si="1520"/>
        <v>-2.6309784376918444E-2</v>
      </c>
    </row>
    <row r="15866" spans="1:12">
      <c r="A15866" s="480" t="str">
        <f t="shared" si="1522"/>
        <v>D800-120</v>
      </c>
      <c r="B15866" s="480">
        <f t="shared" si="1525"/>
        <v>22</v>
      </c>
      <c r="C15866" s="480">
        <f t="shared" si="1526"/>
        <v>6</v>
      </c>
      <c r="D15866" s="480">
        <f t="shared" si="1523"/>
        <v>270</v>
      </c>
      <c r="E15866" s="480">
        <f t="shared" si="1524"/>
        <v>33</v>
      </c>
      <c r="F15866" s="484">
        <v>4.5053999999999998</v>
      </c>
      <c r="G15866" s="480">
        <v>15</v>
      </c>
      <c r="H15866" s="482">
        <v>0.372979</v>
      </c>
      <c r="I15866" s="483">
        <v>12.1</v>
      </c>
      <c r="J15866" s="484">
        <v>0.33439999999999998</v>
      </c>
      <c r="K15866" s="469">
        <f t="shared" si="1519"/>
        <v>12.079500454449178</v>
      </c>
      <c r="L15866" s="469">
        <f t="shared" si="1520"/>
        <v>-2.0499545550821452E-2</v>
      </c>
    </row>
    <row r="15867" spans="1:12">
      <c r="A15867" s="98" t="str">
        <f t="shared" si="1522"/>
        <v>D800-120</v>
      </c>
      <c r="B15867" s="98">
        <f t="shared" si="1525"/>
        <v>22</v>
      </c>
      <c r="C15867" s="98">
        <f t="shared" si="1526"/>
        <v>6</v>
      </c>
      <c r="D15867" s="98">
        <f t="shared" si="1523"/>
        <v>270</v>
      </c>
      <c r="E15867" s="98">
        <f t="shared" si="1524"/>
        <v>34</v>
      </c>
      <c r="F15867" s="397">
        <f>F15866+(E15867-E15866)*(F15869-F15866)/(E15869-E15866)</f>
        <v>4.5163666666666664</v>
      </c>
      <c r="G15867" s="98">
        <v>15</v>
      </c>
      <c r="H15867" s="491">
        <f>H15866+(E15867-E15866)*(H15869-H15866)/(E15869-E15866)</f>
        <v>0.37268899999999999</v>
      </c>
      <c r="I15867" s="492">
        <f>I15866+(E15867-E15866)*(I15869-I15866)/(E15869-E15866)</f>
        <v>12.133333333333333</v>
      </c>
      <c r="J15867" s="397">
        <f>J15866+(E15867-E15866)*(J15869-J15866)/(E15869-E15866)</f>
        <v>0.3329333333333333</v>
      </c>
      <c r="K15867" s="469">
        <f t="shared" si="1519"/>
        <v>12.118325645958604</v>
      </c>
      <c r="L15867" s="469">
        <f t="shared" si="1520"/>
        <v>-1.5007687374728462E-2</v>
      </c>
    </row>
    <row r="15868" spans="1:12">
      <c r="A15868" s="98" t="str">
        <f t="shared" si="1522"/>
        <v>D800-120</v>
      </c>
      <c r="B15868" s="98">
        <f t="shared" si="1525"/>
        <v>22</v>
      </c>
      <c r="C15868" s="98">
        <f t="shared" si="1526"/>
        <v>6</v>
      </c>
      <c r="D15868" s="98">
        <f t="shared" si="1523"/>
        <v>270</v>
      </c>
      <c r="E15868" s="98">
        <f t="shared" si="1524"/>
        <v>35</v>
      </c>
      <c r="F15868" s="397">
        <f>F15866+(E15868-E15866)*(F15869-F15866)/(E15869-E15866)</f>
        <v>4.527333333333333</v>
      </c>
      <c r="G15868" s="98">
        <v>15</v>
      </c>
      <c r="H15868" s="491">
        <f>H15866+(E15868-E15866)*(H15869-H15866)/(E15869-E15866)</f>
        <v>0.37239900000000004</v>
      </c>
      <c r="I15868" s="492">
        <f>I15866+(E15868-E15866)*(I15869-I15866)/(E15869-E15866)</f>
        <v>12.166666666666666</v>
      </c>
      <c r="J15868" s="397">
        <f>J15866+(E15868-E15866)*(J15869-J15866)/(E15869-E15866)</f>
        <v>0.33146666666666669</v>
      </c>
      <c r="K15868" s="469">
        <f t="shared" si="1519"/>
        <v>12.157211306510845</v>
      </c>
      <c r="L15868" s="469">
        <f t="shared" si="1520"/>
        <v>-9.4553601558207134E-3</v>
      </c>
    </row>
    <row r="15869" spans="1:12">
      <c r="A15869" s="480" t="str">
        <f t="shared" si="1522"/>
        <v>D800-120</v>
      </c>
      <c r="B15869" s="480">
        <f t="shared" si="1525"/>
        <v>22</v>
      </c>
      <c r="C15869" s="480">
        <f t="shared" si="1526"/>
        <v>6</v>
      </c>
      <c r="D15869" s="480">
        <f t="shared" si="1523"/>
        <v>270</v>
      </c>
      <c r="E15869" s="480">
        <f t="shared" si="1524"/>
        <v>36</v>
      </c>
      <c r="F15869" s="484">
        <v>4.5382999999999996</v>
      </c>
      <c r="G15869" s="480">
        <v>15</v>
      </c>
      <c r="H15869" s="482">
        <v>0.37210900000000002</v>
      </c>
      <c r="I15869" s="483">
        <v>12.2</v>
      </c>
      <c r="J15869" s="484">
        <v>0.33</v>
      </c>
      <c r="K15869" s="469">
        <f t="shared" si="1519"/>
        <v>12.196157577484016</v>
      </c>
      <c r="L15869" s="469">
        <f t="shared" si="1520"/>
        <v>-3.8424225159836567E-3</v>
      </c>
    </row>
    <row r="15870" spans="1:12">
      <c r="A15870" s="98" t="str">
        <f t="shared" si="1522"/>
        <v>D800-120</v>
      </c>
      <c r="B15870" s="98">
        <f t="shared" si="1525"/>
        <v>22</v>
      </c>
      <c r="C15870" s="98">
        <f t="shared" si="1526"/>
        <v>6</v>
      </c>
      <c r="D15870" s="98">
        <f t="shared" si="1523"/>
        <v>270</v>
      </c>
      <c r="E15870" s="98">
        <f t="shared" si="1524"/>
        <v>37</v>
      </c>
      <c r="F15870" s="397">
        <f>F15869+(E15870-E15869)*(F15872-F15869)/(E15872-E15869)</f>
        <v>4.5492333333333335</v>
      </c>
      <c r="G15870" s="98">
        <v>15</v>
      </c>
      <c r="H15870" s="491">
        <f>H15869+(E15870-E15869)*(H15872-H15869)/(E15872-E15869)</f>
        <v>0.37182133333333334</v>
      </c>
      <c r="I15870" s="492">
        <f>I15869+(E15870-E15869)*(I15872-I15869)/(E15872-E15869)</f>
        <v>12.233333333333333</v>
      </c>
      <c r="J15870" s="397">
        <f>J15869+(E15870-E15869)*(J15872-J15869)/(E15872-E15869)</f>
        <v>0.32853333333333334</v>
      </c>
      <c r="K15870" s="469">
        <f t="shared" si="1519"/>
        <v>12.234998171164646</v>
      </c>
      <c r="L15870" s="469">
        <f t="shared" si="1520"/>
        <v>1.6648378313135481E-3</v>
      </c>
    </row>
    <row r="15871" spans="1:12">
      <c r="A15871" s="98" t="str">
        <f t="shared" si="1522"/>
        <v>D800-120</v>
      </c>
      <c r="B15871" s="98">
        <f t="shared" si="1525"/>
        <v>22</v>
      </c>
      <c r="C15871" s="98">
        <f t="shared" si="1526"/>
        <v>6</v>
      </c>
      <c r="D15871" s="98">
        <f t="shared" si="1523"/>
        <v>270</v>
      </c>
      <c r="E15871" s="98">
        <f t="shared" si="1524"/>
        <v>38</v>
      </c>
      <c r="F15871" s="397">
        <f>F15869+(E15871-E15869)*(F15872-F15869)/(E15872-E15869)</f>
        <v>4.5601666666666665</v>
      </c>
      <c r="G15871" s="98">
        <v>15</v>
      </c>
      <c r="H15871" s="491">
        <f>H15869+(E15871-E15869)*(H15872-H15869)/(E15872-E15869)</f>
        <v>0.37153366666666671</v>
      </c>
      <c r="I15871" s="492">
        <f>I15869+(E15871-E15869)*(I15872-I15869)/(E15872-E15869)</f>
        <v>12.266666666666667</v>
      </c>
      <c r="J15871" s="397">
        <f>J15869+(E15871-E15869)*(J15872-J15869)/(E15872-E15869)</f>
        <v>0.32706666666666667</v>
      </c>
      <c r="K15871" s="469">
        <f t="shared" si="1519"/>
        <v>12.273898910910718</v>
      </c>
      <c r="L15871" s="469">
        <f t="shared" si="1520"/>
        <v>7.2322442440508894E-3</v>
      </c>
    </row>
    <row r="15872" spans="1:12">
      <c r="A15872" s="480" t="str">
        <f t="shared" si="1522"/>
        <v>D800-120</v>
      </c>
      <c r="B15872" s="480">
        <f t="shared" si="1525"/>
        <v>22</v>
      </c>
      <c r="C15872" s="480">
        <f t="shared" si="1526"/>
        <v>6</v>
      </c>
      <c r="D15872" s="480">
        <f t="shared" si="1523"/>
        <v>270</v>
      </c>
      <c r="E15872" s="480">
        <f t="shared" si="1524"/>
        <v>39</v>
      </c>
      <c r="F15872" s="484">
        <v>4.5711000000000004</v>
      </c>
      <c r="G15872" s="480">
        <v>15</v>
      </c>
      <c r="H15872" s="482">
        <v>0.37124600000000002</v>
      </c>
      <c r="I15872" s="483">
        <v>12.3</v>
      </c>
      <c r="J15872" s="484">
        <v>0.3256</v>
      </c>
      <c r="K15872" s="469">
        <f t="shared" si="1519"/>
        <v>12.312859936538038</v>
      </c>
      <c r="L15872" s="469">
        <f t="shared" si="1520"/>
        <v>1.2859936538037076E-2</v>
      </c>
    </row>
    <row r="15873" spans="1:12">
      <c r="A15873" s="98" t="str">
        <f t="shared" si="1522"/>
        <v>D800-120</v>
      </c>
      <c r="B15873" s="98">
        <f t="shared" si="1525"/>
        <v>22</v>
      </c>
      <c r="C15873" s="98">
        <f t="shared" si="1526"/>
        <v>6</v>
      </c>
      <c r="D15873" s="98">
        <f t="shared" si="1523"/>
        <v>270</v>
      </c>
      <c r="E15873" s="98">
        <f t="shared" si="1524"/>
        <v>40</v>
      </c>
      <c r="F15873" s="397">
        <f>F15872+(E15873-E15872)*(F15875-F15872)/(E15875-E15872)</f>
        <v>4.5819333333333336</v>
      </c>
      <c r="G15873" s="98">
        <v>15</v>
      </c>
      <c r="H15873" s="491">
        <f>H15872+(E15873-E15872)*(H15875-H15872)/(E15875-E15872)</f>
        <v>0.37095666666666666</v>
      </c>
      <c r="I15873" s="492">
        <f>I15872+(E15873-E15872)*(I15875-I15872)/(E15875-E15872)</f>
        <v>12.333333333333334</v>
      </c>
      <c r="J15873" s="397">
        <f>J15872+(E15873-E15872)*(J15875-J15872)/(E15875-E15872)</f>
        <v>0.32413333333333333</v>
      </c>
      <c r="K15873" s="469">
        <f t="shared" si="1519"/>
        <v>12.351667310647247</v>
      </c>
      <c r="L15873" s="469">
        <f t="shared" si="1520"/>
        <v>1.8333977313913508E-2</v>
      </c>
    </row>
    <row r="15874" spans="1:12">
      <c r="A15874" s="98" t="str">
        <f t="shared" si="1522"/>
        <v>D800-120</v>
      </c>
      <c r="B15874" s="98">
        <f t="shared" si="1525"/>
        <v>22</v>
      </c>
      <c r="C15874" s="98">
        <f t="shared" si="1526"/>
        <v>6</v>
      </c>
      <c r="D15874" s="98">
        <f t="shared" si="1523"/>
        <v>270</v>
      </c>
      <c r="E15874" s="98">
        <f t="shared" si="1524"/>
        <v>41</v>
      </c>
      <c r="F15874" s="397">
        <f>F15872+(E15874-E15872)*(F15875-F15872)/(E15875-E15872)</f>
        <v>4.5927666666666669</v>
      </c>
      <c r="G15874" s="98">
        <v>15</v>
      </c>
      <c r="H15874" s="491">
        <f>H15872+(E15874-E15872)*(H15875-H15872)/(E15875-E15872)</f>
        <v>0.37066733333333335</v>
      </c>
      <c r="I15874" s="492">
        <f>I15872+(E15874-E15872)*(I15875-I15872)/(E15875-E15872)</f>
        <v>12.366666666666667</v>
      </c>
      <c r="J15874" s="397">
        <f>J15872+(E15874-E15872)*(J15875-J15872)/(E15875-E15872)</f>
        <v>0.32266666666666666</v>
      </c>
      <c r="K15874" s="469">
        <f t="shared" si="1519"/>
        <v>12.390535268821459</v>
      </c>
      <c r="L15874" s="469">
        <f t="shared" si="1520"/>
        <v>2.3868602154792029E-2</v>
      </c>
    </row>
    <row r="15875" spans="1:12">
      <c r="A15875" s="480" t="str">
        <f t="shared" si="1522"/>
        <v>D800-120</v>
      </c>
      <c r="B15875" s="480">
        <f t="shared" si="1525"/>
        <v>22</v>
      </c>
      <c r="C15875" s="480">
        <f t="shared" si="1526"/>
        <v>6</v>
      </c>
      <c r="D15875" s="480">
        <f t="shared" si="1523"/>
        <v>270</v>
      </c>
      <c r="E15875" s="480">
        <f t="shared" si="1524"/>
        <v>42</v>
      </c>
      <c r="F15875" s="484">
        <v>4.6036000000000001</v>
      </c>
      <c r="G15875" s="480">
        <v>15</v>
      </c>
      <c r="H15875" s="482">
        <v>0.37037799999999999</v>
      </c>
      <c r="I15875" s="483">
        <v>12.4</v>
      </c>
      <c r="J15875" s="484">
        <v>0.32119999999999999</v>
      </c>
      <c r="K15875" s="469">
        <f t="shared" si="1519"/>
        <v>12.429463953042568</v>
      </c>
      <c r="L15875" s="469">
        <f t="shared" si="1520"/>
        <v>2.9463953042567326E-2</v>
      </c>
    </row>
    <row r="15876" spans="1:12">
      <c r="A15876" s="98" t="str">
        <f t="shared" si="1522"/>
        <v>D800-120</v>
      </c>
      <c r="B15876" s="98">
        <f t="shared" si="1525"/>
        <v>22</v>
      </c>
      <c r="C15876" s="98">
        <f t="shared" si="1526"/>
        <v>6</v>
      </c>
      <c r="D15876" s="98">
        <f t="shared" si="1523"/>
        <v>270</v>
      </c>
      <c r="E15876" s="98">
        <f t="shared" si="1524"/>
        <v>43</v>
      </c>
      <c r="F15876" s="397">
        <f>F15875+(E15876-E15875)*(F15878-F15875)/(E15878-E15875)</f>
        <v>4.6143666666666672</v>
      </c>
      <c r="G15876" s="98">
        <v>15</v>
      </c>
      <c r="H15876" s="491">
        <f>H15875+(E15876-E15875)*(H15878-H15875)/(E15878-E15875)</f>
        <v>0.37009066666666668</v>
      </c>
      <c r="I15876" s="492">
        <f>I15875+(E15876-E15875)*(I15878-I15875)/(E15878-E15875)</f>
        <v>12.433333333333334</v>
      </c>
      <c r="J15876" s="397">
        <f>J15875+(E15876-E15875)*(J15878-J15875)/(E15878-E15875)</f>
        <v>0.31973333333333331</v>
      </c>
      <c r="K15876" s="469">
        <f t="shared" si="1519"/>
        <v>12.468205989163017</v>
      </c>
      <c r="L15876" s="469">
        <f t="shared" si="1520"/>
        <v>3.4872655829683907E-2</v>
      </c>
    </row>
    <row r="15877" spans="1:12">
      <c r="A15877" s="98" t="str">
        <f t="shared" si="1522"/>
        <v>D800-120</v>
      </c>
      <c r="B15877" s="98">
        <f t="shared" si="1525"/>
        <v>22</v>
      </c>
      <c r="C15877" s="98">
        <f t="shared" si="1526"/>
        <v>6</v>
      </c>
      <c r="D15877" s="98">
        <f t="shared" si="1523"/>
        <v>270</v>
      </c>
      <c r="E15877" s="98">
        <f t="shared" si="1524"/>
        <v>44</v>
      </c>
      <c r="F15877" s="397">
        <f>F15875+(E15877-E15875)*(F15878-F15875)/(E15878-E15875)</f>
        <v>4.6251333333333333</v>
      </c>
      <c r="G15877" s="98">
        <v>15</v>
      </c>
      <c r="H15877" s="491">
        <f>H15875+(E15877-E15875)*(H15878-H15875)/(E15878-E15875)</f>
        <v>0.36980333333333332</v>
      </c>
      <c r="I15877" s="492">
        <f>I15875+(E15877-E15875)*(I15878-I15875)/(E15878-E15875)</f>
        <v>12.466666666666667</v>
      </c>
      <c r="J15877" s="397">
        <f>J15875+(E15877-E15875)*(J15878-J15875)/(E15878-E15875)</f>
        <v>0.3182666666666667</v>
      </c>
      <c r="K15877" s="469">
        <f t="shared" si="1519"/>
        <v>12.507008229599517</v>
      </c>
      <c r="L15877" s="469">
        <f t="shared" si="1520"/>
        <v>4.0341562932850294E-2</v>
      </c>
    </row>
    <row r="15878" spans="1:12">
      <c r="A15878" s="480" t="str">
        <f t="shared" si="1522"/>
        <v>D800-120</v>
      </c>
      <c r="B15878" s="480">
        <f t="shared" si="1525"/>
        <v>22</v>
      </c>
      <c r="C15878" s="480">
        <f t="shared" si="1526"/>
        <v>6</v>
      </c>
      <c r="D15878" s="480">
        <f t="shared" ref="D15878:D15909" si="1527">D15877</f>
        <v>270</v>
      </c>
      <c r="E15878" s="480">
        <f t="shared" si="1524"/>
        <v>45</v>
      </c>
      <c r="F15878" s="484">
        <v>4.6359000000000004</v>
      </c>
      <c r="G15878" s="480">
        <v>15</v>
      </c>
      <c r="H15878" s="482">
        <v>0.36951600000000001</v>
      </c>
      <c r="I15878" s="483">
        <v>12.5</v>
      </c>
      <c r="J15878" s="484">
        <v>0.31680000000000003</v>
      </c>
      <c r="K15878" s="469">
        <f t="shared" si="1519"/>
        <v>12.54587081479557</v>
      </c>
      <c r="L15878" s="469">
        <f t="shared" si="1520"/>
        <v>4.5870814795570425E-2</v>
      </c>
    </row>
    <row r="15879" spans="1:12">
      <c r="A15879" s="98" t="str">
        <f t="shared" si="1522"/>
        <v>D800-120</v>
      </c>
      <c r="B15879" s="98">
        <f t="shared" si="1525"/>
        <v>22</v>
      </c>
      <c r="C15879" s="98">
        <f t="shared" si="1526"/>
        <v>6</v>
      </c>
      <c r="D15879" s="98">
        <f t="shared" si="1527"/>
        <v>270</v>
      </c>
      <c r="E15879" s="98">
        <f t="shared" si="1524"/>
        <v>46</v>
      </c>
      <c r="F15879" s="397">
        <f>F15878+(E15879-E15878)*(F15881-F15878)/(E15881-E15878)</f>
        <v>4.6466000000000003</v>
      </c>
      <c r="G15879" s="98">
        <v>15</v>
      </c>
      <c r="H15879" s="491">
        <f>H15878+(E15879-E15878)*(H15881-H15878)/(E15881-E15878)</f>
        <v>0.36922933333333335</v>
      </c>
      <c r="I15879" s="492">
        <f>I15878+(E15879-E15878)*(I15881-I15878)/(E15881-E15878)</f>
        <v>12.566666666666666</v>
      </c>
      <c r="J15879" s="397">
        <f>J15878+(E15879-E15878)*(J15881-J15878)/(E15881-E15878)</f>
        <v>0.31533333333333335</v>
      </c>
      <c r="K15879" s="469">
        <f t="shared" si="1519"/>
        <v>12.584590606741248</v>
      </c>
      <c r="L15879" s="469">
        <f t="shared" si="1520"/>
        <v>1.7923940074581424E-2</v>
      </c>
    </row>
    <row r="15880" spans="1:12">
      <c r="A15880" s="98" t="str">
        <f t="shared" si="1522"/>
        <v>D800-120</v>
      </c>
      <c r="B15880" s="98">
        <f t="shared" si="1525"/>
        <v>22</v>
      </c>
      <c r="C15880" s="98">
        <f t="shared" si="1526"/>
        <v>6</v>
      </c>
      <c r="D15880" s="98">
        <f t="shared" si="1527"/>
        <v>270</v>
      </c>
      <c r="E15880" s="98">
        <f t="shared" si="1524"/>
        <v>47</v>
      </c>
      <c r="F15880" s="397">
        <f>F15878+(E15880-E15878)*(F15881-F15878)/(E15881-E15878)</f>
        <v>4.6573000000000002</v>
      </c>
      <c r="G15880" s="98">
        <v>15</v>
      </c>
      <c r="H15880" s="491">
        <f>H15878+(E15880-E15878)*(H15881-H15878)/(E15881-E15878)</f>
        <v>0.36894266666666664</v>
      </c>
      <c r="I15880" s="492">
        <f>I15878+(E15880-E15878)*(I15881-I15878)/(E15881-E15878)</f>
        <v>12.633333333333333</v>
      </c>
      <c r="J15880" s="397">
        <f>J15878+(E15880-E15878)*(J15881-J15878)/(E15881-E15878)</f>
        <v>0.31386666666666668</v>
      </c>
      <c r="K15880" s="469">
        <f t="shared" si="1519"/>
        <v>12.623370568868877</v>
      </c>
      <c r="L15880" s="469">
        <f t="shared" si="1520"/>
        <v>-9.9627644644559865E-3</v>
      </c>
    </row>
    <row r="15881" spans="1:12">
      <c r="A15881" s="480" t="str">
        <f t="shared" si="1522"/>
        <v>D800-120</v>
      </c>
      <c r="B15881" s="480">
        <f t="shared" si="1525"/>
        <v>22</v>
      </c>
      <c r="C15881" s="480">
        <f t="shared" si="1526"/>
        <v>6</v>
      </c>
      <c r="D15881" s="480">
        <f t="shared" si="1527"/>
        <v>270</v>
      </c>
      <c r="E15881" s="480">
        <f t="shared" si="1524"/>
        <v>48</v>
      </c>
      <c r="F15881" s="484">
        <v>4.6680000000000001</v>
      </c>
      <c r="G15881" s="480">
        <v>15</v>
      </c>
      <c r="H15881" s="482">
        <v>0.36865599999999998</v>
      </c>
      <c r="I15881" s="483">
        <v>12.7</v>
      </c>
      <c r="J15881" s="484">
        <v>0.31240000000000001</v>
      </c>
      <c r="K15881" s="469">
        <f t="shared" si="1519"/>
        <v>12.662210841543336</v>
      </c>
      <c r="L15881" s="469">
        <f t="shared" si="1520"/>
        <v>-3.7789158456662975E-2</v>
      </c>
    </row>
    <row r="15882" spans="1:12">
      <c r="A15882" s="98" t="str">
        <f t="shared" si="1522"/>
        <v>D800-120</v>
      </c>
      <c r="B15882" s="98">
        <f t="shared" si="1525"/>
        <v>22</v>
      </c>
      <c r="C15882" s="98">
        <f t="shared" si="1526"/>
        <v>6</v>
      </c>
      <c r="D15882" s="98">
        <f t="shared" si="1527"/>
        <v>270</v>
      </c>
      <c r="E15882" s="98">
        <f t="shared" si="1524"/>
        <v>49</v>
      </c>
      <c r="F15882" s="397">
        <f>F15881+(E15882-E15881)*(F15884-F15881)/(E15884-E15881)</f>
        <v>4.6786333333333339</v>
      </c>
      <c r="G15882" s="98">
        <v>15</v>
      </c>
      <c r="H15882" s="491">
        <f>H15881+(E15882-E15881)*(H15884-H15881)/(E15884-E15881)</f>
        <v>0.36836966666666665</v>
      </c>
      <c r="I15882" s="492">
        <f>I15881+(E15882-E15881)*(I15884-I15881)/(E15884-E15881)</f>
        <v>12.733333333333333</v>
      </c>
      <c r="J15882" s="397">
        <f>J15881+(E15882-E15881)*(J15884-J15881)/(E15884-E15881)</f>
        <v>0.31093333333333334</v>
      </c>
      <c r="K15882" s="469">
        <f t="shared" si="1519"/>
        <v>12.700919094858518</v>
      </c>
      <c r="L15882" s="469">
        <f t="shared" si="1520"/>
        <v>-3.2414238474814283E-2</v>
      </c>
    </row>
    <row r="15883" spans="1:12">
      <c r="A15883" s="98" t="str">
        <f t="shared" si="1522"/>
        <v>D800-120</v>
      </c>
      <c r="B15883" s="98">
        <f t="shared" si="1525"/>
        <v>22</v>
      </c>
      <c r="C15883" s="98">
        <f t="shared" si="1526"/>
        <v>6</v>
      </c>
      <c r="D15883" s="98">
        <f t="shared" si="1527"/>
        <v>270</v>
      </c>
      <c r="E15883" s="98">
        <f t="shared" si="1524"/>
        <v>50</v>
      </c>
      <c r="F15883" s="397">
        <f>F15881+(E15883-E15881)*(F15884-F15881)/(E15884-E15881)</f>
        <v>4.6892666666666667</v>
      </c>
      <c r="G15883" s="98">
        <v>15</v>
      </c>
      <c r="H15883" s="491">
        <f>H15881+(E15883-E15881)*(H15884-H15881)/(E15884-E15881)</f>
        <v>0.36808333333333332</v>
      </c>
      <c r="I15883" s="492">
        <f>I15881+(E15883-E15881)*(I15884-I15881)/(E15884-E15881)</f>
        <v>12.766666666666667</v>
      </c>
      <c r="J15883" s="397">
        <f>J15881+(E15883-E15881)*(J15884-J15881)/(E15884-E15881)</f>
        <v>0.30946666666666667</v>
      </c>
      <c r="K15883" s="469">
        <f t="shared" ref="K15883:K15946" si="1528">F15883/H15883</f>
        <v>12.739687570749378</v>
      </c>
      <c r="L15883" s="469">
        <f t="shared" ref="L15883:L15946" si="1529">K15883-I15883</f>
        <v>-2.6979095917289087E-2</v>
      </c>
    </row>
    <row r="15884" spans="1:12">
      <c r="A15884" s="480" t="str">
        <f t="shared" si="1522"/>
        <v>D800-120</v>
      </c>
      <c r="B15884" s="480">
        <f t="shared" si="1525"/>
        <v>22</v>
      </c>
      <c r="C15884" s="480">
        <f t="shared" si="1526"/>
        <v>6</v>
      </c>
      <c r="D15884" s="480">
        <f t="shared" si="1527"/>
        <v>270</v>
      </c>
      <c r="E15884" s="480">
        <f t="shared" si="1524"/>
        <v>51</v>
      </c>
      <c r="F15884" s="484">
        <v>4.6999000000000004</v>
      </c>
      <c r="G15884" s="480">
        <v>15</v>
      </c>
      <c r="H15884" s="482">
        <v>0.36779699999999999</v>
      </c>
      <c r="I15884" s="483">
        <v>12.8</v>
      </c>
      <c r="J15884" s="484">
        <v>0.308</v>
      </c>
      <c r="K15884" s="469">
        <f t="shared" si="1528"/>
        <v>12.778516409867402</v>
      </c>
      <c r="L15884" s="469">
        <f t="shared" si="1529"/>
        <v>-2.1483590132598707E-2</v>
      </c>
    </row>
    <row r="15885" spans="1:12">
      <c r="A15885" s="98" t="str">
        <f t="shared" si="1522"/>
        <v>D800-120</v>
      </c>
      <c r="B15885" s="98">
        <f t="shared" si="1525"/>
        <v>22</v>
      </c>
      <c r="C15885" s="98">
        <f t="shared" si="1526"/>
        <v>6</v>
      </c>
      <c r="D15885" s="98">
        <f t="shared" si="1527"/>
        <v>270</v>
      </c>
      <c r="E15885" s="98">
        <f t="shared" si="1524"/>
        <v>52</v>
      </c>
      <c r="F15885" s="397">
        <f>F15884+(E15885-E15884)*(F15887-F15884)/(E15887-E15884)</f>
        <v>4.7104333333333335</v>
      </c>
      <c r="G15885" s="98">
        <v>15</v>
      </c>
      <c r="H15885" s="491">
        <f>H15884+(E15885-E15884)*(H15887-H15884)/(E15887-E15884)</f>
        <v>0.36751099999999998</v>
      </c>
      <c r="I15885" s="492">
        <f>I15884+(E15885-E15884)*(I15887-I15884)/(E15887-E15884)</f>
        <v>12.833333333333334</v>
      </c>
      <c r="J15885" s="397">
        <f>J15884+(E15885-E15884)*(J15887-J15884)/(E15887-E15884)</f>
        <v>0.30653333333333332</v>
      </c>
      <c r="K15885" s="469">
        <f t="shared" si="1528"/>
        <v>12.817122027186489</v>
      </c>
      <c r="L15885" s="469">
        <f t="shared" si="1529"/>
        <v>-1.6211306146844962E-2</v>
      </c>
    </row>
    <row r="15886" spans="1:12">
      <c r="A15886" s="98" t="str">
        <f t="shared" si="1522"/>
        <v>D800-120</v>
      </c>
      <c r="B15886" s="98">
        <f t="shared" si="1525"/>
        <v>22</v>
      </c>
      <c r="C15886" s="98">
        <f t="shared" si="1526"/>
        <v>6</v>
      </c>
      <c r="D15886" s="98">
        <f t="shared" si="1527"/>
        <v>270</v>
      </c>
      <c r="E15886" s="98">
        <f t="shared" si="1524"/>
        <v>53</v>
      </c>
      <c r="F15886" s="397">
        <f>F15884+(E15886-E15884)*(F15887-F15884)/(E15887-E15884)</f>
        <v>4.7209666666666665</v>
      </c>
      <c r="G15886" s="98">
        <v>15</v>
      </c>
      <c r="H15886" s="491">
        <f>H15884+(E15886-E15884)*(H15887-H15884)/(E15887-E15884)</f>
        <v>0.36722500000000002</v>
      </c>
      <c r="I15886" s="492">
        <f>I15884+(E15886-E15884)*(I15887-I15884)/(E15887-E15884)</f>
        <v>12.866666666666667</v>
      </c>
      <c r="J15886" s="397">
        <f>J15884+(E15886-E15884)*(J15887-J15884)/(E15887-E15884)</f>
        <v>0.30506666666666665</v>
      </c>
      <c r="K15886" s="469">
        <f t="shared" si="1528"/>
        <v>12.855787777702135</v>
      </c>
      <c r="L15886" s="469">
        <f t="shared" si="1529"/>
        <v>-1.0878888964532152E-2</v>
      </c>
    </row>
    <row r="15887" spans="1:12">
      <c r="A15887" s="480" t="str">
        <f t="shared" si="1522"/>
        <v>D800-120</v>
      </c>
      <c r="B15887" s="480">
        <f t="shared" si="1525"/>
        <v>22</v>
      </c>
      <c r="C15887" s="480">
        <f t="shared" si="1526"/>
        <v>6</v>
      </c>
      <c r="D15887" s="480">
        <f t="shared" si="1527"/>
        <v>270</v>
      </c>
      <c r="E15887" s="480">
        <f t="shared" si="1524"/>
        <v>54</v>
      </c>
      <c r="F15887" s="484">
        <v>4.7314999999999996</v>
      </c>
      <c r="G15887" s="480">
        <v>15</v>
      </c>
      <c r="H15887" s="482">
        <v>0.36693900000000002</v>
      </c>
      <c r="I15887" s="483">
        <v>12.9</v>
      </c>
      <c r="J15887" s="484">
        <v>0.30359999999999998</v>
      </c>
      <c r="K15887" s="469">
        <f t="shared" si="1528"/>
        <v>12.894513802021589</v>
      </c>
      <c r="L15887" s="469">
        <f t="shared" si="1529"/>
        <v>-5.4861979784117665E-3</v>
      </c>
    </row>
    <row r="15888" spans="1:12">
      <c r="A15888" s="98" t="str">
        <f t="shared" si="1522"/>
        <v>D800-120</v>
      </c>
      <c r="B15888" s="98">
        <f t="shared" si="1525"/>
        <v>22</v>
      </c>
      <c r="C15888" s="98">
        <f t="shared" si="1526"/>
        <v>6</v>
      </c>
      <c r="D15888" s="98">
        <f t="shared" si="1527"/>
        <v>270</v>
      </c>
      <c r="E15888" s="98">
        <f t="shared" si="1524"/>
        <v>55</v>
      </c>
      <c r="F15888" s="397">
        <f>F15887+(E15888-E15887)*(F15890-F15887)/(E15890-E15887)</f>
        <v>4.7419666666666664</v>
      </c>
      <c r="G15888" s="98">
        <v>15</v>
      </c>
      <c r="H15888" s="491">
        <f>H15887+(E15888-E15887)*(H15890-H15887)/(E15890-E15887)</f>
        <v>0.36665333333333333</v>
      </c>
      <c r="I15888" s="492">
        <f>I15887+(E15888-E15887)*(I15890-I15887)/(E15890-E15887)</f>
        <v>12.933333333333334</v>
      </c>
      <c r="J15888" s="397">
        <f>J15887+(E15888-E15887)*(J15890-J15887)/(E15890-E15887)</f>
        <v>0.30213333333333331</v>
      </c>
      <c r="K15888" s="469">
        <f t="shared" si="1528"/>
        <v>12.933106658423942</v>
      </c>
      <c r="L15888" s="469">
        <f t="shared" si="1529"/>
        <v>-2.2667490939198842E-4</v>
      </c>
    </row>
    <row r="15889" spans="1:12">
      <c r="A15889" s="98" t="str">
        <f t="shared" si="1522"/>
        <v>D800-120</v>
      </c>
      <c r="B15889" s="98">
        <f t="shared" si="1525"/>
        <v>22</v>
      </c>
      <c r="C15889" s="98">
        <f t="shared" si="1526"/>
        <v>6</v>
      </c>
      <c r="D15889" s="98">
        <f t="shared" si="1527"/>
        <v>270</v>
      </c>
      <c r="E15889" s="98">
        <f t="shared" si="1524"/>
        <v>56</v>
      </c>
      <c r="F15889" s="397">
        <f>F15887+(E15889-E15887)*(F15890-F15887)/(E15890-E15887)</f>
        <v>4.7524333333333333</v>
      </c>
      <c r="G15889" s="98">
        <v>15</v>
      </c>
      <c r="H15889" s="491">
        <f>H15887+(E15889-E15887)*(H15890-H15887)/(E15890-E15887)</f>
        <v>0.3663676666666667</v>
      </c>
      <c r="I15889" s="492">
        <f>I15887+(E15889-E15887)*(I15890-I15887)/(E15890-E15887)</f>
        <v>12.966666666666667</v>
      </c>
      <c r="J15889" s="397">
        <f>J15887+(E15889-E15887)*(J15890-J15887)/(E15890-E15887)</f>
        <v>0.30066666666666669</v>
      </c>
      <c r="K15889" s="469">
        <f t="shared" si="1528"/>
        <v>12.971759698590576</v>
      </c>
      <c r="L15889" s="469">
        <f t="shared" si="1529"/>
        <v>5.093031923909308E-3</v>
      </c>
    </row>
    <row r="15890" spans="1:12">
      <c r="A15890" s="480" t="str">
        <f t="shared" si="1522"/>
        <v>D800-120</v>
      </c>
      <c r="B15890" s="480">
        <f t="shared" si="1525"/>
        <v>22</v>
      </c>
      <c r="C15890" s="480">
        <f t="shared" si="1526"/>
        <v>6</v>
      </c>
      <c r="D15890" s="480">
        <f t="shared" si="1527"/>
        <v>270</v>
      </c>
      <c r="E15890" s="480">
        <f t="shared" si="1524"/>
        <v>57</v>
      </c>
      <c r="F15890" s="484">
        <v>4.7629000000000001</v>
      </c>
      <c r="G15890" s="480">
        <v>15</v>
      </c>
      <c r="H15890" s="482">
        <v>0.36608200000000002</v>
      </c>
      <c r="I15890" s="483">
        <v>13</v>
      </c>
      <c r="J15890" s="484">
        <v>0.29920000000000002</v>
      </c>
      <c r="K15890" s="469">
        <f t="shared" si="1528"/>
        <v>13.010473063412022</v>
      </c>
      <c r="L15890" s="469">
        <f t="shared" si="1529"/>
        <v>1.0473063412021588E-2</v>
      </c>
    </row>
    <row r="15891" spans="1:12">
      <c r="A15891" s="98" t="str">
        <f t="shared" si="1522"/>
        <v>D800-120</v>
      </c>
      <c r="B15891" s="98">
        <f t="shared" si="1525"/>
        <v>22</v>
      </c>
      <c r="C15891" s="98">
        <f t="shared" si="1526"/>
        <v>6</v>
      </c>
      <c r="D15891" s="98">
        <f t="shared" si="1527"/>
        <v>270</v>
      </c>
      <c r="E15891" s="98">
        <f t="shared" si="1524"/>
        <v>58</v>
      </c>
      <c r="F15891" s="397">
        <f>F15890+(E15891-E15890)*(F15893-F15890)/(E15893-E15890)</f>
        <v>4.7733333333333334</v>
      </c>
      <c r="G15891" s="98">
        <v>15</v>
      </c>
      <c r="H15891" s="491">
        <f>H15890+(E15891-E15890)*(H15893-H15890)/(E15893-E15890)</f>
        <v>0.36579700000000004</v>
      </c>
      <c r="I15891" s="492">
        <f>I15890+(E15891-E15890)*(I15893-I15890)/(E15893-E15890)</f>
        <v>13.033333333333333</v>
      </c>
      <c r="J15891" s="397">
        <f>J15890+(E15891-E15890)*(J15893-J15890)/(E15893-E15890)</f>
        <v>0.29773333333333335</v>
      </c>
      <c r="K15891" s="469">
        <f t="shared" si="1528"/>
        <v>13.049131986684781</v>
      </c>
      <c r="L15891" s="469">
        <f t="shared" si="1529"/>
        <v>1.5798653351447811E-2</v>
      </c>
    </row>
    <row r="15892" spans="1:12">
      <c r="A15892" s="98" t="str">
        <f t="shared" si="1522"/>
        <v>D800-120</v>
      </c>
      <c r="B15892" s="98">
        <f t="shared" si="1525"/>
        <v>22</v>
      </c>
      <c r="C15892" s="98">
        <f t="shared" si="1526"/>
        <v>6</v>
      </c>
      <c r="D15892" s="98">
        <f t="shared" si="1527"/>
        <v>270</v>
      </c>
      <c r="E15892" s="98">
        <f t="shared" si="1524"/>
        <v>59</v>
      </c>
      <c r="F15892" s="397">
        <f>F15890+(E15892-E15890)*(F15893-F15890)/(E15893-E15890)</f>
        <v>4.7837666666666667</v>
      </c>
      <c r="G15892" s="98">
        <v>15</v>
      </c>
      <c r="H15892" s="491">
        <f>H15890+(E15892-E15890)*(H15893-H15890)/(E15893-E15890)</f>
        <v>0.365512</v>
      </c>
      <c r="I15892" s="492">
        <f>I15890+(E15892-E15890)*(I15893-I15890)/(E15893-E15890)</f>
        <v>13.066666666666666</v>
      </c>
      <c r="J15892" s="397">
        <f>J15890+(E15892-E15890)*(J15893-J15890)/(E15893-E15890)</f>
        <v>0.29626666666666668</v>
      </c>
      <c r="K15892" s="469">
        <f t="shared" si="1528"/>
        <v>13.08785119685993</v>
      </c>
      <c r="L15892" s="469">
        <f t="shared" si="1529"/>
        <v>2.1184530193263384E-2</v>
      </c>
    </row>
    <row r="15893" spans="1:12">
      <c r="A15893" s="480" t="str">
        <f t="shared" si="1522"/>
        <v>D800-120</v>
      </c>
      <c r="B15893" s="480">
        <f t="shared" si="1525"/>
        <v>22</v>
      </c>
      <c r="C15893" s="480">
        <f t="shared" si="1526"/>
        <v>6</v>
      </c>
      <c r="D15893" s="480">
        <f t="shared" si="1527"/>
        <v>270</v>
      </c>
      <c r="E15893" s="480">
        <f t="shared" si="1524"/>
        <v>60</v>
      </c>
      <c r="F15893" s="484">
        <v>4.7942</v>
      </c>
      <c r="G15893" s="480">
        <v>15</v>
      </c>
      <c r="H15893" s="482">
        <v>0.36522700000000002</v>
      </c>
      <c r="I15893" s="483">
        <v>13.1</v>
      </c>
      <c r="J15893" s="484">
        <v>0.29480000000000001</v>
      </c>
      <c r="K15893" s="469">
        <f t="shared" si="1528"/>
        <v>13.126630835069696</v>
      </c>
      <c r="L15893" s="469">
        <f t="shared" si="1529"/>
        <v>2.6630835069695991E-2</v>
      </c>
    </row>
    <row r="15894" spans="1:12">
      <c r="A15894" s="98" t="str">
        <f t="shared" si="1522"/>
        <v>D800-120</v>
      </c>
      <c r="B15894" s="98">
        <f t="shared" si="1525"/>
        <v>22</v>
      </c>
      <c r="C15894" s="98">
        <f t="shared" si="1526"/>
        <v>6</v>
      </c>
      <c r="D15894" s="98">
        <f t="shared" si="1527"/>
        <v>270</v>
      </c>
      <c r="E15894" s="98">
        <f t="shared" si="1524"/>
        <v>61</v>
      </c>
      <c r="F15894" s="397">
        <f>F15893+(E15894-E15893)*(F15896-F15893)/(E15896-E15893)</f>
        <v>4.8045333333333335</v>
      </c>
      <c r="G15894" s="98">
        <v>15</v>
      </c>
      <c r="H15894" s="491">
        <f>H15893+(E15894-E15893)*(H15896-H15893)/(E15896-E15893)</f>
        <v>0.36494199999999999</v>
      </c>
      <c r="I15894" s="492">
        <f>I15893+(E15894-E15893)*(I15896-I15893)/(E15896-E15893)</f>
        <v>13.133333333333333</v>
      </c>
      <c r="J15894" s="397">
        <f>J15893+(E15894-E15893)*(J15896-J15893)/(E15896-E15893)</f>
        <v>0.29333333333333333</v>
      </c>
      <c r="K15894" s="469">
        <f t="shared" si="1528"/>
        <v>13.165197026742151</v>
      </c>
      <c r="L15894" s="469">
        <f t="shared" si="1529"/>
        <v>3.1863693408817895E-2</v>
      </c>
    </row>
    <row r="15895" spans="1:12">
      <c r="A15895" s="98" t="str">
        <f t="shared" si="1522"/>
        <v>D800-120</v>
      </c>
      <c r="B15895" s="98">
        <f t="shared" si="1525"/>
        <v>22</v>
      </c>
      <c r="C15895" s="98">
        <f t="shared" si="1526"/>
        <v>6</v>
      </c>
      <c r="D15895" s="98">
        <f t="shared" si="1527"/>
        <v>270</v>
      </c>
      <c r="E15895" s="98">
        <f t="shared" si="1524"/>
        <v>62</v>
      </c>
      <c r="F15895" s="397">
        <f>F15893+(E15895-E15893)*(F15896-F15893)/(E15896-E15893)</f>
        <v>4.8148666666666662</v>
      </c>
      <c r="G15895" s="98">
        <v>15</v>
      </c>
      <c r="H15895" s="491">
        <f>H15893+(E15895-E15893)*(H15896-H15893)/(E15896-E15893)</f>
        <v>0.36465700000000001</v>
      </c>
      <c r="I15895" s="492">
        <f>I15893+(E15895-E15893)*(I15896-I15893)/(E15896-E15893)</f>
        <v>13.166666666666666</v>
      </c>
      <c r="J15895" s="397">
        <f>J15893+(E15895-E15893)*(J15896-J15893)/(E15896-E15893)</f>
        <v>0.29186666666666666</v>
      </c>
      <c r="K15895" s="469">
        <f t="shared" si="1528"/>
        <v>13.20382350171988</v>
      </c>
      <c r="L15895" s="469">
        <f t="shared" si="1529"/>
        <v>3.7156835053213655E-2</v>
      </c>
    </row>
    <row r="15896" spans="1:12">
      <c r="A15896" s="480" t="str">
        <f t="shared" si="1522"/>
        <v>D800-120</v>
      </c>
      <c r="B15896" s="480">
        <f t="shared" si="1525"/>
        <v>22</v>
      </c>
      <c r="C15896" s="480">
        <f t="shared" si="1526"/>
        <v>6</v>
      </c>
      <c r="D15896" s="480">
        <f t="shared" si="1527"/>
        <v>270</v>
      </c>
      <c r="E15896" s="480">
        <f t="shared" si="1524"/>
        <v>63</v>
      </c>
      <c r="F15896" s="484">
        <v>4.8251999999999997</v>
      </c>
      <c r="G15896" s="480">
        <v>15</v>
      </c>
      <c r="H15896" s="482">
        <v>0.36437199999999997</v>
      </c>
      <c r="I15896" s="483">
        <v>13.2</v>
      </c>
      <c r="J15896" s="484">
        <v>0.29039999999999999</v>
      </c>
      <c r="K15896" s="469">
        <f t="shared" si="1528"/>
        <v>13.242510401457851</v>
      </c>
      <c r="L15896" s="469">
        <f t="shared" si="1529"/>
        <v>4.2510401457851898E-2</v>
      </c>
    </row>
    <row r="15897" spans="1:12">
      <c r="A15897" s="98" t="str">
        <f t="shared" si="1522"/>
        <v>D800-120</v>
      </c>
      <c r="B15897" s="98">
        <f t="shared" si="1525"/>
        <v>22</v>
      </c>
      <c r="C15897" s="98">
        <f t="shared" si="1526"/>
        <v>6</v>
      </c>
      <c r="D15897" s="98">
        <f t="shared" si="1527"/>
        <v>270</v>
      </c>
      <c r="E15897" s="98">
        <f t="shared" si="1524"/>
        <v>64</v>
      </c>
      <c r="F15897" s="397">
        <f>F15896+(E15897-E15896)*(F15899-F15896)/(E15899-E15896)</f>
        <v>4.8354666666666661</v>
      </c>
      <c r="G15897" s="98">
        <v>15</v>
      </c>
      <c r="H15897" s="491">
        <f>H15896+(E15897-E15896)*(H15899-H15896)/(E15899-E15896)</f>
        <v>0.36408699999999999</v>
      </c>
      <c r="I15897" s="492">
        <f>I15896+(E15897-E15896)*(I15899-I15896)/(E15899-E15896)</f>
        <v>13.266666666666666</v>
      </c>
      <c r="J15897" s="397">
        <f>J15896+(E15897-E15896)*(J15899-J15896)/(E15899-E15896)</f>
        <v>0.28893333333333332</v>
      </c>
      <c r="K15897" s="469">
        <f t="shared" si="1528"/>
        <v>13.281074761435223</v>
      </c>
      <c r="L15897" s="469">
        <f t="shared" si="1529"/>
        <v>1.4408094768556978E-2</v>
      </c>
    </row>
    <row r="15898" spans="1:12">
      <c r="A15898" s="98" t="str">
        <f t="shared" si="1522"/>
        <v>D800-120</v>
      </c>
      <c r="B15898" s="98">
        <f t="shared" si="1525"/>
        <v>22</v>
      </c>
      <c r="C15898" s="98">
        <f t="shared" si="1526"/>
        <v>6</v>
      </c>
      <c r="D15898" s="98">
        <f t="shared" si="1527"/>
        <v>270</v>
      </c>
      <c r="E15898" s="98">
        <f t="shared" si="1524"/>
        <v>65</v>
      </c>
      <c r="F15898" s="397">
        <f>F15896+(E15898-E15896)*(F15899-F15896)/(E15899-E15896)</f>
        <v>4.8457333333333334</v>
      </c>
      <c r="G15898" s="98">
        <v>15</v>
      </c>
      <c r="H15898" s="491">
        <f>H15896+(E15898-E15896)*(H15899-H15896)/(E15899-E15896)</f>
        <v>0.36380199999999996</v>
      </c>
      <c r="I15898" s="492">
        <f>I15896+(E15898-E15896)*(I15899-I15896)/(E15899-E15896)</f>
        <v>13.333333333333334</v>
      </c>
      <c r="J15898" s="397">
        <f>J15896+(E15898-E15896)*(J15899-J15896)/(E15899-E15896)</f>
        <v>0.28746666666666665</v>
      </c>
      <c r="K15898" s="469">
        <f t="shared" si="1528"/>
        <v>13.319699543524592</v>
      </c>
      <c r="L15898" s="469">
        <f t="shared" si="1529"/>
        <v>-1.3633789808741525E-2</v>
      </c>
    </row>
    <row r="15899" spans="1:12">
      <c r="A15899" s="480" t="str">
        <f t="shared" si="1522"/>
        <v>D800-120</v>
      </c>
      <c r="B15899" s="480">
        <f t="shared" si="1525"/>
        <v>22</v>
      </c>
      <c r="C15899" s="480">
        <f t="shared" si="1526"/>
        <v>6</v>
      </c>
      <c r="D15899" s="480">
        <f t="shared" si="1527"/>
        <v>270</v>
      </c>
      <c r="E15899" s="480">
        <f t="shared" si="1524"/>
        <v>66</v>
      </c>
      <c r="F15899" s="484">
        <v>4.8559999999999999</v>
      </c>
      <c r="G15899" s="480">
        <v>15</v>
      </c>
      <c r="H15899" s="482">
        <v>0.36351699999999998</v>
      </c>
      <c r="I15899" s="483">
        <v>13.4</v>
      </c>
      <c r="J15899" s="484">
        <v>0.28599999999999998</v>
      </c>
      <c r="K15899" s="469">
        <f t="shared" si="1528"/>
        <v>13.358384889840091</v>
      </c>
      <c r="L15899" s="469">
        <f t="shared" si="1529"/>
        <v>-4.1615110159909818E-2</v>
      </c>
    </row>
    <row r="15900" spans="1:12">
      <c r="A15900" s="98" t="str">
        <f t="shared" si="1522"/>
        <v>D800-120</v>
      </c>
      <c r="B15900" s="98">
        <f t="shared" si="1525"/>
        <v>22</v>
      </c>
      <c r="C15900" s="98">
        <f t="shared" si="1526"/>
        <v>6</v>
      </c>
      <c r="D15900" s="98">
        <f t="shared" si="1527"/>
        <v>270</v>
      </c>
      <c r="E15900" s="98">
        <f t="shared" si="1524"/>
        <v>67</v>
      </c>
      <c r="F15900" s="397">
        <f>F15899+(E15900-E15899)*(F15902-F15899)/(E15902-E15899)</f>
        <v>4.8662000000000001</v>
      </c>
      <c r="G15900" s="98">
        <v>15</v>
      </c>
      <c r="H15900" s="491">
        <f>H15899+(E15900-E15899)*(H15902-H15899)/(E15902-E15899)</f>
        <v>0.363232</v>
      </c>
      <c r="I15900" s="492">
        <f>I15899+(E15900-E15899)*(I15902-I15899)/(E15902-E15899)</f>
        <v>13.433333333333334</v>
      </c>
      <c r="J15900" s="397">
        <f>J15899+(E15900-E15899)*(J15902-J15899)/(E15902-E15899)</f>
        <v>0.2845333333333333</v>
      </c>
      <c r="K15900" s="469">
        <f t="shared" si="1528"/>
        <v>13.396947405514933</v>
      </c>
      <c r="L15900" s="469">
        <f t="shared" si="1529"/>
        <v>-3.6385927818400887E-2</v>
      </c>
    </row>
    <row r="15901" spans="1:12">
      <c r="A15901" s="98" t="str">
        <f t="shared" si="1522"/>
        <v>D800-120</v>
      </c>
      <c r="B15901" s="98">
        <f t="shared" si="1525"/>
        <v>22</v>
      </c>
      <c r="C15901" s="98">
        <f t="shared" si="1526"/>
        <v>6</v>
      </c>
      <c r="D15901" s="98">
        <f t="shared" si="1527"/>
        <v>270</v>
      </c>
      <c r="E15901" s="98">
        <f t="shared" si="1524"/>
        <v>68</v>
      </c>
      <c r="F15901" s="397">
        <f>F15899+(E15901-E15899)*(F15902-F15899)/(E15902-E15899)</f>
        <v>4.8763999999999994</v>
      </c>
      <c r="G15901" s="98">
        <v>15</v>
      </c>
      <c r="H15901" s="491">
        <f>H15899+(E15901-E15899)*(H15902-H15899)/(E15902-E15899)</f>
        <v>0.36294699999999996</v>
      </c>
      <c r="I15901" s="492">
        <f>I15899+(E15901-E15899)*(I15902-I15899)/(E15902-E15899)</f>
        <v>13.466666666666667</v>
      </c>
      <c r="J15901" s="397">
        <f>J15899+(E15901-E15899)*(J15902-J15899)/(E15902-E15899)</f>
        <v>0.28306666666666669</v>
      </c>
      <c r="K15901" s="469">
        <f t="shared" si="1528"/>
        <v>13.435570482742659</v>
      </c>
      <c r="L15901" s="469">
        <f t="shared" si="1529"/>
        <v>-3.1096183924008258E-2</v>
      </c>
    </row>
    <row r="15902" spans="1:12">
      <c r="A15902" s="480" t="str">
        <f t="shared" si="1522"/>
        <v>D800-120</v>
      </c>
      <c r="B15902" s="480">
        <f t="shared" si="1525"/>
        <v>22</v>
      </c>
      <c r="C15902" s="480">
        <f t="shared" si="1526"/>
        <v>6</v>
      </c>
      <c r="D15902" s="480">
        <f t="shared" si="1527"/>
        <v>270</v>
      </c>
      <c r="E15902" s="480">
        <f t="shared" si="1524"/>
        <v>69</v>
      </c>
      <c r="F15902" s="484">
        <v>4.8865999999999996</v>
      </c>
      <c r="G15902" s="480">
        <v>15</v>
      </c>
      <c r="H15902" s="482">
        <v>0.36266199999999998</v>
      </c>
      <c r="I15902" s="483">
        <v>13.5</v>
      </c>
      <c r="J15902" s="484">
        <v>0.28160000000000002</v>
      </c>
      <c r="K15902" s="469">
        <f t="shared" si="1528"/>
        <v>13.474254264301194</v>
      </c>
      <c r="L15902" s="469">
        <f t="shared" si="1529"/>
        <v>-2.5745735698805561E-2</v>
      </c>
    </row>
    <row r="15903" spans="1:12">
      <c r="A15903" s="98" t="str">
        <f t="shared" si="1522"/>
        <v>D800-120</v>
      </c>
      <c r="B15903" s="98">
        <f t="shared" si="1525"/>
        <v>22</v>
      </c>
      <c r="C15903" s="98">
        <f t="shared" si="1526"/>
        <v>6</v>
      </c>
      <c r="D15903" s="98">
        <f t="shared" si="1527"/>
        <v>270</v>
      </c>
      <c r="E15903" s="98">
        <f t="shared" si="1524"/>
        <v>70</v>
      </c>
      <c r="F15903" s="397">
        <f>F15902+(E15903-E15902)*(F15905-F15902)/(E15905-E15902)</f>
        <v>4.8967666666666663</v>
      </c>
      <c r="G15903" s="98">
        <v>15</v>
      </c>
      <c r="H15903" s="491">
        <f>H15902+(E15903-E15902)*(H15905-H15902)/(E15905-E15902)</f>
        <v>0.362377</v>
      </c>
      <c r="I15903" s="492">
        <f>I15902+(E15903-E15902)*(I15905-I15902)/(E15905-E15902)</f>
        <v>13.533333333333333</v>
      </c>
      <c r="J15903" s="397">
        <f>J15902+(E15903-E15902)*(J15905-J15902)/(E15905-E15902)</f>
        <v>0.28013333333333335</v>
      </c>
      <c r="K15903" s="469">
        <f t="shared" si="1528"/>
        <v>13.512906908183098</v>
      </c>
      <c r="L15903" s="469">
        <f t="shared" si="1529"/>
        <v>-2.0426425150235517E-2</v>
      </c>
    </row>
    <row r="15904" spans="1:12">
      <c r="A15904" s="98" t="str">
        <f t="shared" si="1522"/>
        <v>D800-120</v>
      </c>
      <c r="B15904" s="98">
        <f t="shared" si="1525"/>
        <v>22</v>
      </c>
      <c r="C15904" s="98">
        <f t="shared" si="1526"/>
        <v>6</v>
      </c>
      <c r="D15904" s="98">
        <f t="shared" si="1527"/>
        <v>270</v>
      </c>
      <c r="E15904" s="98">
        <f t="shared" si="1524"/>
        <v>71</v>
      </c>
      <c r="F15904" s="397">
        <f>F15902+(E15904-E15902)*(F15905-F15902)/(E15905-E15902)</f>
        <v>4.9069333333333329</v>
      </c>
      <c r="G15904" s="98">
        <v>15</v>
      </c>
      <c r="H15904" s="491">
        <f>H15902+(E15904-E15902)*(H15905-H15902)/(E15905-E15902)</f>
        <v>0.36209199999999997</v>
      </c>
      <c r="I15904" s="492">
        <f>I15902+(E15904-E15902)*(I15905-I15902)/(E15905-E15902)</f>
        <v>13.566666666666666</v>
      </c>
      <c r="J15904" s="397">
        <f>J15902+(E15904-E15902)*(J15905-J15902)/(E15905-E15902)</f>
        <v>0.27866666666666667</v>
      </c>
      <c r="K15904" s="469">
        <f t="shared" si="1528"/>
        <v>13.551620398499093</v>
      </c>
      <c r="L15904" s="469">
        <f t="shared" si="1529"/>
        <v>-1.5046268167573373E-2</v>
      </c>
    </row>
    <row r="15905" spans="1:12">
      <c r="A15905" s="480" t="str">
        <f t="shared" si="1522"/>
        <v>D800-120</v>
      </c>
      <c r="B15905" s="480">
        <f t="shared" si="1525"/>
        <v>22</v>
      </c>
      <c r="C15905" s="480">
        <f t="shared" si="1526"/>
        <v>6</v>
      </c>
      <c r="D15905" s="480">
        <f t="shared" si="1527"/>
        <v>270</v>
      </c>
      <c r="E15905" s="480">
        <f t="shared" si="1524"/>
        <v>72</v>
      </c>
      <c r="F15905" s="484">
        <v>4.9170999999999996</v>
      </c>
      <c r="G15905" s="480">
        <v>15</v>
      </c>
      <c r="H15905" s="482">
        <v>0.36180699999999999</v>
      </c>
      <c r="I15905" s="483">
        <v>13.6</v>
      </c>
      <c r="J15905" s="484">
        <v>0.2772</v>
      </c>
      <c r="K15905" s="469">
        <f t="shared" si="1528"/>
        <v>13.590394879037719</v>
      </c>
      <c r="L15905" s="469">
        <f t="shared" si="1529"/>
        <v>-9.6051209622807221E-3</v>
      </c>
    </row>
    <row r="15906" spans="1:12">
      <c r="A15906" s="98" t="str">
        <f t="shared" si="1522"/>
        <v>D800-120</v>
      </c>
      <c r="B15906" s="98">
        <f t="shared" si="1525"/>
        <v>22</v>
      </c>
      <c r="C15906" s="98">
        <f t="shared" si="1526"/>
        <v>6</v>
      </c>
      <c r="D15906" s="98">
        <f t="shared" si="1527"/>
        <v>270</v>
      </c>
      <c r="E15906" s="98">
        <f t="shared" si="1524"/>
        <v>73</v>
      </c>
      <c r="F15906" s="397">
        <f>F15905+(E15906-E15905)*(F15908-F15905)/(E15908-E15905)</f>
        <v>4.9271666666666665</v>
      </c>
      <c r="G15906" s="98">
        <v>15</v>
      </c>
      <c r="H15906" s="491">
        <f>H15905+(E15906-E15905)*(H15908-H15905)/(E15908-E15905)</f>
        <v>0.36152233333333333</v>
      </c>
      <c r="I15906" s="492">
        <f>I15905+(E15906-E15905)*(I15908-I15905)/(E15908-E15905)</f>
        <v>13.633333333333333</v>
      </c>
      <c r="J15906" s="397">
        <f>J15905+(E15906-E15905)*(J15908-J15905)/(E15908-E15905)</f>
        <v>0.27573333333333333</v>
      </c>
      <c r="K15906" s="469">
        <f t="shared" si="1528"/>
        <v>13.628941319439001</v>
      </c>
      <c r="L15906" s="469">
        <f t="shared" si="1529"/>
        <v>-4.3920138943320808E-3</v>
      </c>
    </row>
    <row r="15907" spans="1:12">
      <c r="A15907" s="98" t="str">
        <f t="shared" si="1522"/>
        <v>D800-120</v>
      </c>
      <c r="B15907" s="98">
        <f t="shared" si="1525"/>
        <v>22</v>
      </c>
      <c r="C15907" s="98">
        <f t="shared" si="1526"/>
        <v>6</v>
      </c>
      <c r="D15907" s="98">
        <f t="shared" si="1527"/>
        <v>270</v>
      </c>
      <c r="E15907" s="98">
        <f t="shared" si="1524"/>
        <v>74</v>
      </c>
      <c r="F15907" s="397">
        <f>F15905+(E15907-E15905)*(F15908-F15905)/(E15908-E15905)</f>
        <v>4.9372333333333334</v>
      </c>
      <c r="G15907" s="98">
        <v>15</v>
      </c>
      <c r="H15907" s="491">
        <f>H15905+(E15907-E15905)*(H15908-H15905)/(E15908-E15905)</f>
        <v>0.36123766666666668</v>
      </c>
      <c r="I15907" s="492">
        <f>I15905+(E15907-E15905)*(I15908-I15905)/(E15908-E15905)</f>
        <v>13.666666666666666</v>
      </c>
      <c r="J15907" s="397">
        <f>J15905+(E15907-E15905)*(J15908-J15905)/(E15908-E15905)</f>
        <v>0.27426666666666666</v>
      </c>
      <c r="K15907" s="469">
        <f t="shared" si="1528"/>
        <v>13.667548511460136</v>
      </c>
      <c r="L15907" s="469">
        <f t="shared" si="1529"/>
        <v>8.81844793470421E-4</v>
      </c>
    </row>
    <row r="15908" spans="1:12">
      <c r="A15908" s="480" t="str">
        <f t="shared" si="1522"/>
        <v>D800-120</v>
      </c>
      <c r="B15908" s="480">
        <f t="shared" si="1525"/>
        <v>22</v>
      </c>
      <c r="C15908" s="480">
        <f t="shared" si="1526"/>
        <v>6</v>
      </c>
      <c r="D15908" s="480">
        <f t="shared" si="1527"/>
        <v>270</v>
      </c>
      <c r="E15908" s="480">
        <f t="shared" si="1524"/>
        <v>75</v>
      </c>
      <c r="F15908" s="484">
        <v>4.9473000000000003</v>
      </c>
      <c r="G15908" s="480">
        <v>15</v>
      </c>
      <c r="H15908" s="482">
        <v>0.36095300000000002</v>
      </c>
      <c r="I15908" s="483">
        <v>13.7</v>
      </c>
      <c r="J15908" s="484">
        <v>0.27279999999999999</v>
      </c>
      <c r="K15908" s="469">
        <f t="shared" si="1528"/>
        <v>13.706216598836967</v>
      </c>
      <c r="L15908" s="469">
        <f t="shared" si="1529"/>
        <v>6.2165988369677905E-3</v>
      </c>
    </row>
    <row r="15909" spans="1:12">
      <c r="A15909" s="98" t="str">
        <f t="shared" si="1522"/>
        <v>D800-120</v>
      </c>
      <c r="B15909" s="98">
        <f t="shared" si="1525"/>
        <v>22</v>
      </c>
      <c r="C15909" s="98">
        <f t="shared" si="1526"/>
        <v>6</v>
      </c>
      <c r="D15909" s="98">
        <f t="shared" si="1527"/>
        <v>270</v>
      </c>
      <c r="E15909" s="98">
        <f t="shared" si="1524"/>
        <v>76</v>
      </c>
      <c r="F15909" s="397">
        <f>F15908+(E15909-E15908)*(F15911-F15908)/(E15911-E15908)</f>
        <v>4.9573333333333336</v>
      </c>
      <c r="G15909" s="98">
        <v>15</v>
      </c>
      <c r="H15909" s="491">
        <f>H15908+(E15909-E15908)*(H15911-H15908)/(E15911-E15908)</f>
        <v>0.36066766666666666</v>
      </c>
      <c r="I15909" s="492">
        <f>I15908+(E15909-E15908)*(I15911-I15908)/(E15911-E15908)</f>
        <v>13.733333333333333</v>
      </c>
      <c r="J15909" s="397">
        <f>J15908+(E15909-E15908)*(J15911-J15908)/(E15911-E15908)</f>
        <v>0.27133333333333332</v>
      </c>
      <c r="K15909" s="469">
        <f t="shared" si="1528"/>
        <v>13.744878711057179</v>
      </c>
      <c r="L15909" s="469">
        <f t="shared" si="1529"/>
        <v>1.1545377723846784E-2</v>
      </c>
    </row>
    <row r="15910" spans="1:12">
      <c r="A15910" s="98" t="str">
        <f t="shared" ref="A15910:A15953" si="1530">A15909</f>
        <v>D800-120</v>
      </c>
      <c r="B15910" s="98">
        <f t="shared" si="1525"/>
        <v>22</v>
      </c>
      <c r="C15910" s="98">
        <f t="shared" si="1526"/>
        <v>6</v>
      </c>
      <c r="D15910" s="98">
        <f t="shared" ref="D15910:D15941" si="1531">D15909</f>
        <v>270</v>
      </c>
      <c r="E15910" s="98">
        <f t="shared" ref="E15910:E15953" si="1532">E15909+1</f>
        <v>77</v>
      </c>
      <c r="F15910" s="397">
        <f>F15908+(E15910-E15908)*(F15911-F15908)/(E15911-E15908)</f>
        <v>4.9673666666666669</v>
      </c>
      <c r="G15910" s="98">
        <v>15</v>
      </c>
      <c r="H15910" s="491">
        <f>H15908+(E15910-E15908)*(H15911-H15908)/(E15911-E15908)</f>
        <v>0.36038233333333336</v>
      </c>
      <c r="I15910" s="492">
        <f>I15908+(E15910-E15908)*(I15911-I15908)/(E15911-E15908)</f>
        <v>13.766666666666667</v>
      </c>
      <c r="J15910" s="397">
        <f>J15908+(E15910-E15908)*(J15911-J15908)/(E15911-E15908)</f>
        <v>0.2698666666666667</v>
      </c>
      <c r="K15910" s="469">
        <f t="shared" si="1528"/>
        <v>13.783602044865313</v>
      </c>
      <c r="L15910" s="469">
        <f t="shared" si="1529"/>
        <v>1.6935378198645878E-2</v>
      </c>
    </row>
    <row r="15911" spans="1:12">
      <c r="A15911" s="480" t="str">
        <f t="shared" si="1530"/>
        <v>D800-120</v>
      </c>
      <c r="B15911" s="480">
        <f t="shared" si="1525"/>
        <v>22</v>
      </c>
      <c r="C15911" s="480">
        <f t="shared" si="1526"/>
        <v>6</v>
      </c>
      <c r="D15911" s="480">
        <f t="shared" si="1531"/>
        <v>270</v>
      </c>
      <c r="E15911" s="480">
        <f t="shared" si="1532"/>
        <v>78</v>
      </c>
      <c r="F15911" s="484">
        <v>4.9774000000000003</v>
      </c>
      <c r="G15911" s="480">
        <v>15</v>
      </c>
      <c r="H15911" s="482">
        <v>0.360097</v>
      </c>
      <c r="I15911" s="483">
        <v>13.8</v>
      </c>
      <c r="J15911" s="484">
        <v>0.26840000000000003</v>
      </c>
      <c r="K15911" s="469">
        <f t="shared" si="1528"/>
        <v>13.822386745793496</v>
      </c>
      <c r="L15911" s="469">
        <f t="shared" si="1529"/>
        <v>2.2386745793495422E-2</v>
      </c>
    </row>
    <row r="15912" spans="1:12">
      <c r="A15912" s="98" t="str">
        <f t="shared" si="1530"/>
        <v>D800-120</v>
      </c>
      <c r="B15912" s="98">
        <f t="shared" si="1525"/>
        <v>22</v>
      </c>
      <c r="C15912" s="98">
        <f t="shared" si="1526"/>
        <v>6</v>
      </c>
      <c r="D15912" s="98">
        <f t="shared" si="1531"/>
        <v>270</v>
      </c>
      <c r="E15912" s="98">
        <f t="shared" si="1532"/>
        <v>79</v>
      </c>
      <c r="F15912" s="397">
        <f>F15911+(E15912-E15911)*(F15914-F15911)/(E15914-E15911)</f>
        <v>4.9873666666666665</v>
      </c>
      <c r="G15912" s="98">
        <v>15</v>
      </c>
      <c r="H15912" s="491">
        <f>H15911+(E15912-E15911)*(H15914-H15911)/(E15914-E15911)</f>
        <v>0.35981166666666664</v>
      </c>
      <c r="I15912" s="492">
        <f>I15911+(E15912-E15911)*(I15914-I15911)/(E15914-E15911)</f>
        <v>13.833333333333334</v>
      </c>
      <c r="J15912" s="397">
        <f>J15911+(E15912-E15911)*(J15914-J15911)/(E15914-E15911)</f>
        <v>0.26693333333333336</v>
      </c>
      <c r="K15912" s="469">
        <f t="shared" si="1528"/>
        <v>13.86104767772029</v>
      </c>
      <c r="L15912" s="469">
        <f t="shared" si="1529"/>
        <v>2.7714344386955858E-2</v>
      </c>
    </row>
    <row r="15913" spans="1:12">
      <c r="A15913" s="98" t="str">
        <f t="shared" si="1530"/>
        <v>D800-120</v>
      </c>
      <c r="B15913" s="98">
        <f t="shared" si="1525"/>
        <v>22</v>
      </c>
      <c r="C15913" s="98">
        <f t="shared" si="1526"/>
        <v>6</v>
      </c>
      <c r="D15913" s="98">
        <f t="shared" si="1531"/>
        <v>270</v>
      </c>
      <c r="E15913" s="98">
        <f t="shared" si="1532"/>
        <v>80</v>
      </c>
      <c r="F15913" s="397">
        <f>F15911+(E15913-E15911)*(F15914-F15911)/(E15914-E15911)</f>
        <v>4.9973333333333336</v>
      </c>
      <c r="G15913" s="98">
        <v>15</v>
      </c>
      <c r="H15913" s="491">
        <f>H15911+(E15913-E15911)*(H15914-H15911)/(E15914-E15911)</f>
        <v>0.35952633333333334</v>
      </c>
      <c r="I15913" s="492">
        <f>I15911+(E15913-E15911)*(I15914-I15911)/(E15914-E15911)</f>
        <v>13.866666666666667</v>
      </c>
      <c r="J15913" s="397">
        <f>J15911+(E15913-E15911)*(J15914-J15911)/(E15914-E15911)</f>
        <v>0.26546666666666668</v>
      </c>
      <c r="K15913" s="469">
        <f t="shared" si="1528"/>
        <v>13.899769975124679</v>
      </c>
      <c r="L15913" s="469">
        <f t="shared" si="1529"/>
        <v>3.3103308458011682E-2</v>
      </c>
    </row>
    <row r="15914" spans="1:12">
      <c r="A15914" s="480" t="str">
        <f t="shared" si="1530"/>
        <v>D800-120</v>
      </c>
      <c r="B15914" s="480">
        <f t="shared" ref="B15914:B15977" si="1533">INT(D15914/12)</f>
        <v>22</v>
      </c>
      <c r="C15914" s="480">
        <f t="shared" ref="C15914:C15977" si="1534">D15914-B15914*12</f>
        <v>6</v>
      </c>
      <c r="D15914" s="480">
        <f t="shared" si="1531"/>
        <v>270</v>
      </c>
      <c r="E15914" s="480">
        <f t="shared" si="1532"/>
        <v>81</v>
      </c>
      <c r="F15914" s="484">
        <v>5.0072999999999999</v>
      </c>
      <c r="G15914" s="480">
        <v>15</v>
      </c>
      <c r="H15914" s="482">
        <v>0.35924099999999998</v>
      </c>
      <c r="I15914" s="483">
        <v>13.9</v>
      </c>
      <c r="J15914" s="484">
        <v>0.26400000000000001</v>
      </c>
      <c r="K15914" s="469">
        <f t="shared" si="1528"/>
        <v>13.938553784228416</v>
      </c>
      <c r="L15914" s="469">
        <f t="shared" si="1529"/>
        <v>3.8553784228415822E-2</v>
      </c>
    </row>
    <row r="15915" spans="1:12">
      <c r="A15915" s="98" t="str">
        <f t="shared" si="1530"/>
        <v>D800-120</v>
      </c>
      <c r="B15915" s="98">
        <f t="shared" si="1533"/>
        <v>22</v>
      </c>
      <c r="C15915" s="98">
        <f t="shared" si="1534"/>
        <v>6</v>
      </c>
      <c r="D15915" s="98">
        <f t="shared" si="1531"/>
        <v>270</v>
      </c>
      <c r="E15915" s="98">
        <f t="shared" si="1532"/>
        <v>82</v>
      </c>
      <c r="F15915" s="397">
        <f>F15914+(E15915-E15914)*(F15917-F15914)/(E15917-E15914)</f>
        <v>5.0171999999999999</v>
      </c>
      <c r="G15915" s="98">
        <v>15</v>
      </c>
      <c r="H15915" s="491">
        <f>H15914+(E15915-E15914)*(H15917-H15914)/(E15917-E15914)</f>
        <v>0.35895533333333329</v>
      </c>
      <c r="I15915" s="492">
        <f>I15914+(E15915-E15914)*(I15917-I15914)/(E15917-E15914)</f>
        <v>13.966666666666667</v>
      </c>
      <c r="J15915" s="397">
        <f>J15914+(E15915-E15914)*(J15917-J15914)/(E15917-E15914)</f>
        <v>0.26253333333333334</v>
      </c>
      <c r="K15915" s="469">
        <f t="shared" si="1528"/>
        <v>13.977226507290602</v>
      </c>
      <c r="L15915" s="469">
        <f t="shared" si="1529"/>
        <v>1.0559840623935557E-2</v>
      </c>
    </row>
    <row r="15916" spans="1:12">
      <c r="A15916" s="98" t="str">
        <f t="shared" si="1530"/>
        <v>D800-120</v>
      </c>
      <c r="B15916" s="98">
        <f t="shared" si="1533"/>
        <v>22</v>
      </c>
      <c r="C15916" s="98">
        <f t="shared" si="1534"/>
        <v>6</v>
      </c>
      <c r="D15916" s="98">
        <f t="shared" si="1531"/>
        <v>270</v>
      </c>
      <c r="E15916" s="98">
        <f t="shared" si="1532"/>
        <v>83</v>
      </c>
      <c r="F15916" s="397">
        <f>F15914+(E15916-E15914)*(F15917-F15914)/(E15917-E15914)</f>
        <v>5.0270999999999999</v>
      </c>
      <c r="G15916" s="98">
        <v>15</v>
      </c>
      <c r="H15916" s="491">
        <f>H15914+(E15916-E15914)*(H15917-H15914)/(E15917-E15914)</f>
        <v>0.35866966666666666</v>
      </c>
      <c r="I15916" s="492">
        <f>I15914+(E15916-E15914)*(I15917-I15914)/(E15917-E15914)</f>
        <v>14.033333333333333</v>
      </c>
      <c r="J15916" s="397">
        <f>J15914+(E15916-E15914)*(J15917-J15914)/(E15917-E15914)</f>
        <v>0.26106666666666667</v>
      </c>
      <c r="K15916" s="469">
        <f t="shared" si="1528"/>
        <v>14.015960833041358</v>
      </c>
      <c r="L15916" s="469">
        <f t="shared" si="1529"/>
        <v>-1.7372500291974902E-2</v>
      </c>
    </row>
    <row r="15917" spans="1:12">
      <c r="A15917" s="480" t="str">
        <f t="shared" si="1530"/>
        <v>D800-120</v>
      </c>
      <c r="B15917" s="480">
        <f t="shared" si="1533"/>
        <v>22</v>
      </c>
      <c r="C15917" s="480">
        <f t="shared" si="1534"/>
        <v>6</v>
      </c>
      <c r="D15917" s="480">
        <f t="shared" si="1531"/>
        <v>270</v>
      </c>
      <c r="E15917" s="480">
        <f t="shared" si="1532"/>
        <v>84</v>
      </c>
      <c r="F15917" s="484">
        <v>5.0369999999999999</v>
      </c>
      <c r="G15917" s="480">
        <v>15</v>
      </c>
      <c r="H15917" s="482">
        <v>0.35838399999999998</v>
      </c>
      <c r="I15917" s="483">
        <v>14.1</v>
      </c>
      <c r="J15917" s="484">
        <v>0.2596</v>
      </c>
      <c r="K15917" s="469">
        <f t="shared" si="1528"/>
        <v>14.054756908790571</v>
      </c>
      <c r="L15917" s="469">
        <f t="shared" si="1529"/>
        <v>-4.5243091209428599E-2</v>
      </c>
    </row>
    <row r="15918" spans="1:12">
      <c r="A15918" s="98" t="str">
        <f t="shared" si="1530"/>
        <v>D800-120</v>
      </c>
      <c r="B15918" s="98">
        <f t="shared" si="1533"/>
        <v>22</v>
      </c>
      <c r="C15918" s="98">
        <f t="shared" si="1534"/>
        <v>6</v>
      </c>
      <c r="D15918" s="98">
        <f t="shared" si="1531"/>
        <v>270</v>
      </c>
      <c r="E15918" s="98">
        <f t="shared" si="1532"/>
        <v>85</v>
      </c>
      <c r="F15918" s="397">
        <f>F15917+(E15918-E15917)*(F15920-F15917)/(E15920-E15917)</f>
        <v>5.0468333333333328</v>
      </c>
      <c r="G15918" s="98">
        <v>15</v>
      </c>
      <c r="H15918" s="491">
        <f>H15917+(E15918-E15917)*(H15920-H15917)/(E15920-E15917)</f>
        <v>0.35809799999999997</v>
      </c>
      <c r="I15918" s="492">
        <f>I15917+(E15918-E15917)*(I15920-I15917)/(E15920-E15917)</f>
        <v>14.133333333333333</v>
      </c>
      <c r="J15918" s="397">
        <f>J15917+(E15918-E15917)*(J15920-J15917)/(E15920-E15917)</f>
        <v>0.25813333333333333</v>
      </c>
      <c r="K15918" s="469">
        <f t="shared" si="1528"/>
        <v>14.093441832496504</v>
      </c>
      <c r="L15918" s="469">
        <f t="shared" si="1529"/>
        <v>-3.9891500836828797E-2</v>
      </c>
    </row>
    <row r="15919" spans="1:12">
      <c r="A15919" s="98" t="str">
        <f t="shared" si="1530"/>
        <v>D800-120</v>
      </c>
      <c r="B15919" s="98">
        <f t="shared" si="1533"/>
        <v>22</v>
      </c>
      <c r="C15919" s="98">
        <f t="shared" si="1534"/>
        <v>6</v>
      </c>
      <c r="D15919" s="98">
        <f t="shared" si="1531"/>
        <v>270</v>
      </c>
      <c r="E15919" s="98">
        <f t="shared" si="1532"/>
        <v>86</v>
      </c>
      <c r="F15919" s="397">
        <f>F15917+(E15919-E15917)*(F15920-F15917)/(E15920-E15917)</f>
        <v>5.0566666666666666</v>
      </c>
      <c r="G15919" s="98">
        <v>15</v>
      </c>
      <c r="H15919" s="491">
        <f>H15917+(E15919-E15917)*(H15920-H15917)/(E15920-E15917)</f>
        <v>0.35781200000000002</v>
      </c>
      <c r="I15919" s="492">
        <f>I15917+(E15919-E15917)*(I15920-I15917)/(E15920-E15917)</f>
        <v>14.166666666666666</v>
      </c>
      <c r="J15919" s="397">
        <f>J15917+(E15919-E15917)*(J15920-J15917)/(E15920-E15917)</f>
        <v>0.25666666666666665</v>
      </c>
      <c r="K15919" s="469">
        <f t="shared" si="1528"/>
        <v>14.132188598109249</v>
      </c>
      <c r="L15919" s="469">
        <f t="shared" si="1529"/>
        <v>-3.4478068557417529E-2</v>
      </c>
    </row>
    <row r="15920" spans="1:12">
      <c r="A15920" s="480" t="str">
        <f t="shared" si="1530"/>
        <v>D800-120</v>
      </c>
      <c r="B15920" s="480">
        <f t="shared" si="1533"/>
        <v>22</v>
      </c>
      <c r="C15920" s="480">
        <f t="shared" si="1534"/>
        <v>6</v>
      </c>
      <c r="D15920" s="480">
        <f t="shared" si="1531"/>
        <v>270</v>
      </c>
      <c r="E15920" s="480">
        <f t="shared" si="1532"/>
        <v>87</v>
      </c>
      <c r="F15920" s="484">
        <v>5.0664999999999996</v>
      </c>
      <c r="G15920" s="480">
        <v>15</v>
      </c>
      <c r="H15920" s="482">
        <v>0.35752600000000001</v>
      </c>
      <c r="I15920" s="483">
        <v>14.2</v>
      </c>
      <c r="J15920" s="484">
        <v>0.25519999999999998</v>
      </c>
      <c r="K15920" s="469">
        <f t="shared" si="1528"/>
        <v>14.170997354038585</v>
      </c>
      <c r="L15920" s="469">
        <f t="shared" si="1529"/>
        <v>-2.9002645961414331E-2</v>
      </c>
    </row>
    <row r="15921" spans="1:12">
      <c r="A15921" s="98" t="str">
        <f t="shared" si="1530"/>
        <v>D800-120</v>
      </c>
      <c r="B15921" s="98">
        <f t="shared" si="1533"/>
        <v>22</v>
      </c>
      <c r="C15921" s="98">
        <f t="shared" si="1534"/>
        <v>6</v>
      </c>
      <c r="D15921" s="98">
        <f t="shared" si="1531"/>
        <v>270</v>
      </c>
      <c r="E15921" s="98">
        <f t="shared" si="1532"/>
        <v>88</v>
      </c>
      <c r="F15921" s="397">
        <f>F15920+(E15921-E15920)*(F15923-F15920)/(E15923-E15920)</f>
        <v>5.0762999999999998</v>
      </c>
      <c r="G15921" s="98">
        <v>15</v>
      </c>
      <c r="H15921" s="491">
        <f>H15920+(E15921-E15920)*(H15923-H15920)/(E15923-E15920)</f>
        <v>0.35723966666666668</v>
      </c>
      <c r="I15921" s="492">
        <f>I15920+(E15921-E15920)*(I15923-I15920)/(E15923-E15920)</f>
        <v>14.233333333333333</v>
      </c>
      <c r="J15921" s="397">
        <f>J15920+(E15921-E15920)*(J15923-J15920)/(E15923-E15920)</f>
        <v>0.25373333333333331</v>
      </c>
      <c r="K15921" s="469">
        <f t="shared" si="1528"/>
        <v>14.209788200078565</v>
      </c>
      <c r="L15921" s="469">
        <f t="shared" si="1529"/>
        <v>-2.3545133254767592E-2</v>
      </c>
    </row>
    <row r="15922" spans="1:12">
      <c r="A15922" s="98" t="str">
        <f t="shared" si="1530"/>
        <v>D800-120</v>
      </c>
      <c r="B15922" s="98">
        <f t="shared" si="1533"/>
        <v>22</v>
      </c>
      <c r="C15922" s="98">
        <f t="shared" si="1534"/>
        <v>6</v>
      </c>
      <c r="D15922" s="98">
        <f t="shared" si="1531"/>
        <v>270</v>
      </c>
      <c r="E15922" s="98">
        <f t="shared" si="1532"/>
        <v>89</v>
      </c>
      <c r="F15922" s="397">
        <f>F15920+(E15922-E15920)*(F15923-F15920)/(E15923-E15920)</f>
        <v>5.0861000000000001</v>
      </c>
      <c r="G15922" s="98">
        <v>15</v>
      </c>
      <c r="H15922" s="491">
        <f>H15920+(E15922-E15920)*(H15923-H15920)/(E15923-E15920)</f>
        <v>0.35695333333333334</v>
      </c>
      <c r="I15922" s="492">
        <f>I15920+(E15922-E15920)*(I15923-I15920)/(E15923-E15920)</f>
        <v>14.266666666666667</v>
      </c>
      <c r="J15922" s="397">
        <f>J15920+(E15922-E15920)*(J15923-J15920)/(E15923-E15920)</f>
        <v>0.25226666666666669</v>
      </c>
      <c r="K15922" s="469">
        <f t="shared" si="1528"/>
        <v>14.248641278972041</v>
      </c>
      <c r="L15922" s="469">
        <f t="shared" si="1529"/>
        <v>-1.802538769462636E-2</v>
      </c>
    </row>
    <row r="15923" spans="1:12">
      <c r="A15923" s="480" t="str">
        <f t="shared" si="1530"/>
        <v>D800-120</v>
      </c>
      <c r="B15923" s="480">
        <f t="shared" si="1533"/>
        <v>22</v>
      </c>
      <c r="C15923" s="480">
        <f t="shared" si="1534"/>
        <v>6</v>
      </c>
      <c r="D15923" s="480">
        <f t="shared" si="1531"/>
        <v>270</v>
      </c>
      <c r="E15923" s="480">
        <f t="shared" si="1532"/>
        <v>90</v>
      </c>
      <c r="F15923" s="484">
        <v>5.0959000000000003</v>
      </c>
      <c r="G15923" s="480">
        <v>15</v>
      </c>
      <c r="H15923" s="482">
        <v>0.35666700000000001</v>
      </c>
      <c r="I15923" s="483">
        <v>14.3</v>
      </c>
      <c r="J15923" s="484">
        <v>0.25080000000000002</v>
      </c>
      <c r="K15923" s="469">
        <f t="shared" si="1528"/>
        <v>14.287556740601177</v>
      </c>
      <c r="L15923" s="469">
        <f t="shared" si="1529"/>
        <v>-1.2443259398823514E-2</v>
      </c>
    </row>
    <row r="15924" spans="1:12">
      <c r="A15924" s="98" t="str">
        <f t="shared" si="1530"/>
        <v>D800-120</v>
      </c>
      <c r="B15924" s="98">
        <f t="shared" si="1533"/>
        <v>22</v>
      </c>
      <c r="C15924" s="98">
        <f t="shared" si="1534"/>
        <v>6</v>
      </c>
      <c r="D15924" s="98">
        <f t="shared" si="1531"/>
        <v>270</v>
      </c>
      <c r="E15924" s="98">
        <f t="shared" si="1532"/>
        <v>91</v>
      </c>
      <c r="F15924" s="397">
        <f>F15923+(E15924-E15923)*(F15926-F15923)/(E15926-E15923)</f>
        <v>5.1056333333333335</v>
      </c>
      <c r="G15924" s="98">
        <v>15</v>
      </c>
      <c r="H15924" s="491">
        <f>H15923+(E15924-E15923)*(H15926-H15923)/(E15926-E15923)</f>
        <v>0.35638000000000003</v>
      </c>
      <c r="I15924" s="492">
        <f>I15923+(E15924-E15923)*(I15926-I15923)/(E15926-E15923)</f>
        <v>14.333333333333334</v>
      </c>
      <c r="J15924" s="397">
        <f>J15923+(E15924-E15923)*(J15926-J15923)/(E15926-E15923)</f>
        <v>0.24933333333333335</v>
      </c>
      <c r="K15924" s="469">
        <f t="shared" si="1528"/>
        <v>14.326374469199543</v>
      </c>
      <c r="L15924" s="469">
        <f t="shared" si="1529"/>
        <v>-6.9588641337912094E-3</v>
      </c>
    </row>
    <row r="15925" spans="1:12">
      <c r="A15925" s="98" t="str">
        <f t="shared" si="1530"/>
        <v>D800-120</v>
      </c>
      <c r="B15925" s="98">
        <f t="shared" si="1533"/>
        <v>22</v>
      </c>
      <c r="C15925" s="98">
        <f t="shared" si="1534"/>
        <v>6</v>
      </c>
      <c r="D15925" s="98">
        <f t="shared" si="1531"/>
        <v>270</v>
      </c>
      <c r="E15925" s="98">
        <f t="shared" si="1532"/>
        <v>92</v>
      </c>
      <c r="F15925" s="397">
        <f>F15923+(E15925-E15923)*(F15926-F15923)/(E15926-E15923)</f>
        <v>5.1153666666666666</v>
      </c>
      <c r="G15925" s="98">
        <v>15</v>
      </c>
      <c r="H15925" s="491">
        <f>H15923+(E15925-E15923)*(H15926-H15923)/(E15926-E15923)</f>
        <v>0.35609299999999999</v>
      </c>
      <c r="I15925" s="492">
        <f>I15923+(E15925-E15923)*(I15926-I15923)/(E15926-E15923)</f>
        <v>14.366666666666667</v>
      </c>
      <c r="J15925" s="397">
        <f>J15923+(E15925-E15923)*(J15926-J15923)/(E15926-E15923)</f>
        <v>0.24786666666666668</v>
      </c>
      <c r="K15925" s="469">
        <f t="shared" si="1528"/>
        <v>14.365254769587345</v>
      </c>
      <c r="L15925" s="469">
        <f t="shared" si="1529"/>
        <v>-1.4118970793219887E-3</v>
      </c>
    </row>
    <row r="15926" spans="1:12">
      <c r="A15926" s="480" t="str">
        <f t="shared" si="1530"/>
        <v>D800-120</v>
      </c>
      <c r="B15926" s="480">
        <f t="shared" si="1533"/>
        <v>22</v>
      </c>
      <c r="C15926" s="480">
        <f t="shared" si="1534"/>
        <v>6</v>
      </c>
      <c r="D15926" s="480">
        <f t="shared" si="1531"/>
        <v>270</v>
      </c>
      <c r="E15926" s="480">
        <f t="shared" si="1532"/>
        <v>93</v>
      </c>
      <c r="F15926" s="484">
        <v>5.1250999999999998</v>
      </c>
      <c r="G15926" s="480">
        <v>15</v>
      </c>
      <c r="H15926" s="482">
        <v>0.35580600000000001</v>
      </c>
      <c r="I15926" s="483">
        <v>14.4</v>
      </c>
      <c r="J15926" s="484">
        <v>0.24640000000000001</v>
      </c>
      <c r="K15926" s="469">
        <f t="shared" si="1528"/>
        <v>14.404197793179428</v>
      </c>
      <c r="L15926" s="469">
        <f t="shared" si="1529"/>
        <v>4.1977931794274781E-3</v>
      </c>
    </row>
    <row r="15927" spans="1:12">
      <c r="A15927" s="98" t="str">
        <f t="shared" si="1530"/>
        <v>D800-120</v>
      </c>
      <c r="B15927" s="98">
        <f t="shared" si="1533"/>
        <v>22</v>
      </c>
      <c r="C15927" s="98">
        <f t="shared" si="1534"/>
        <v>6</v>
      </c>
      <c r="D15927" s="98">
        <f t="shared" si="1531"/>
        <v>270</v>
      </c>
      <c r="E15927" s="98">
        <f t="shared" si="1532"/>
        <v>94</v>
      </c>
      <c r="F15927" s="397">
        <f>F15926+(E15927-E15926)*(F15929-F15926)/(E15929-E15926)</f>
        <v>5.1347666666666667</v>
      </c>
      <c r="G15927" s="98">
        <v>15</v>
      </c>
      <c r="H15927" s="491">
        <f>H15926+(E15927-E15926)*(H15929-H15926)/(E15929-E15926)</f>
        <v>0.35551866666666665</v>
      </c>
      <c r="I15927" s="492">
        <f>I15926+(E15927-E15926)*(I15929-I15926)/(E15929-E15926)</f>
        <v>14.433333333333334</v>
      </c>
      <c r="J15927" s="397">
        <f>J15926+(E15927-E15926)*(J15929-J15926)/(E15929-E15926)</f>
        <v>0.24493333333333334</v>
      </c>
      <c r="K15927" s="469">
        <f t="shared" si="1528"/>
        <v>14.443029714332862</v>
      </c>
      <c r="L15927" s="469">
        <f t="shared" si="1529"/>
        <v>9.696380999528742E-3</v>
      </c>
    </row>
    <row r="15928" spans="1:12">
      <c r="A15928" s="98" t="str">
        <f t="shared" si="1530"/>
        <v>D800-120</v>
      </c>
      <c r="B15928" s="98">
        <f t="shared" si="1533"/>
        <v>22</v>
      </c>
      <c r="C15928" s="98">
        <f t="shared" si="1534"/>
        <v>6</v>
      </c>
      <c r="D15928" s="98">
        <f t="shared" si="1531"/>
        <v>270</v>
      </c>
      <c r="E15928" s="98">
        <f t="shared" si="1532"/>
        <v>95</v>
      </c>
      <c r="F15928" s="397">
        <f>F15926+(E15928-E15926)*(F15929-F15926)/(E15929-E15926)</f>
        <v>5.1444333333333327</v>
      </c>
      <c r="G15928" s="98">
        <v>15</v>
      </c>
      <c r="H15928" s="491">
        <f>H15926+(E15928-E15926)*(H15929-H15926)/(E15929-E15926)</f>
        <v>0.35523133333333334</v>
      </c>
      <c r="I15928" s="492">
        <f>I15926+(E15928-E15926)*(I15929-I15926)/(E15929-E15926)</f>
        <v>14.466666666666667</v>
      </c>
      <c r="J15928" s="397">
        <f>J15926+(E15928-E15926)*(J15929-J15926)/(E15929-E15926)</f>
        <v>0.24346666666666666</v>
      </c>
      <c r="K15928" s="469">
        <f t="shared" si="1528"/>
        <v>14.481924454862275</v>
      </c>
      <c r="L15928" s="469">
        <f t="shared" si="1529"/>
        <v>1.5257788195608413E-2</v>
      </c>
    </row>
    <row r="15929" spans="1:12">
      <c r="A15929" s="480" t="str">
        <f t="shared" si="1530"/>
        <v>D800-120</v>
      </c>
      <c r="B15929" s="480">
        <f t="shared" si="1533"/>
        <v>22</v>
      </c>
      <c r="C15929" s="480">
        <f t="shared" si="1534"/>
        <v>6</v>
      </c>
      <c r="D15929" s="480">
        <f t="shared" si="1531"/>
        <v>270</v>
      </c>
      <c r="E15929" s="480">
        <f t="shared" si="1532"/>
        <v>96</v>
      </c>
      <c r="F15929" s="484">
        <v>5.1540999999999997</v>
      </c>
      <c r="G15929" s="480">
        <v>15</v>
      </c>
      <c r="H15929" s="482">
        <v>0.35494399999999998</v>
      </c>
      <c r="I15929" s="483">
        <v>14.5</v>
      </c>
      <c r="J15929" s="484">
        <v>0.24199999999999999</v>
      </c>
      <c r="K15929" s="469">
        <f t="shared" si="1528"/>
        <v>14.520882167327803</v>
      </c>
      <c r="L15929" s="469">
        <f t="shared" si="1529"/>
        <v>2.0882167327803458E-2</v>
      </c>
    </row>
    <row r="15930" spans="1:12">
      <c r="A15930" s="98" t="str">
        <f t="shared" si="1530"/>
        <v>D800-120</v>
      </c>
      <c r="B15930" s="98">
        <f t="shared" si="1533"/>
        <v>22</v>
      </c>
      <c r="C15930" s="98">
        <f t="shared" si="1534"/>
        <v>6</v>
      </c>
      <c r="D15930" s="98">
        <f t="shared" si="1531"/>
        <v>270</v>
      </c>
      <c r="E15930" s="98">
        <f t="shared" si="1532"/>
        <v>97</v>
      </c>
      <c r="F15930" s="397">
        <f>F15929+(E15930-E15929)*(F15932-F15929)/(E15932-E15929)</f>
        <v>5.1637333333333331</v>
      </c>
      <c r="G15930" s="98">
        <v>15</v>
      </c>
      <c r="H15930" s="491">
        <f>H15929+(E15930-E15929)*(H15932-H15929)/(E15932-E15929)</f>
        <v>0.35465599999999997</v>
      </c>
      <c r="I15930" s="492">
        <f>I15929+(E15930-E15929)*(I15932-I15929)/(E15932-E15929)</f>
        <v>14.533333333333333</v>
      </c>
      <c r="J15930" s="397">
        <f>J15929+(E15930-E15929)*(J15932-J15929)/(E15932-E15929)</f>
        <v>0.24053333333333332</v>
      </c>
      <c r="K15930" s="469">
        <f t="shared" si="1528"/>
        <v>14.559836386056723</v>
      </c>
      <c r="L15930" s="469">
        <f t="shared" si="1529"/>
        <v>2.6503052723390041E-2</v>
      </c>
    </row>
    <row r="15931" spans="1:12">
      <c r="A15931" s="98" t="str">
        <f t="shared" si="1530"/>
        <v>D800-120</v>
      </c>
      <c r="B15931" s="98">
        <f t="shared" si="1533"/>
        <v>22</v>
      </c>
      <c r="C15931" s="98">
        <f t="shared" si="1534"/>
        <v>6</v>
      </c>
      <c r="D15931" s="98">
        <f t="shared" si="1531"/>
        <v>270</v>
      </c>
      <c r="E15931" s="98">
        <f t="shared" si="1532"/>
        <v>98</v>
      </c>
      <c r="F15931" s="397">
        <f>F15929+(E15931-E15929)*(F15932-F15929)/(E15932-E15929)</f>
        <v>5.1733666666666664</v>
      </c>
      <c r="G15931" s="98">
        <v>15</v>
      </c>
      <c r="H15931" s="491">
        <f>H15929+(E15931-E15929)*(H15932-H15929)/(E15932-E15929)</f>
        <v>0.35436800000000002</v>
      </c>
      <c r="I15931" s="492">
        <f>I15929+(E15931-E15929)*(I15932-I15929)/(E15932-E15929)</f>
        <v>14.566666666666666</v>
      </c>
      <c r="J15931" s="397">
        <f>J15929+(E15931-E15929)*(J15932-J15929)/(E15932-E15929)</f>
        <v>0.23906666666666668</v>
      </c>
      <c r="K15931" s="469">
        <f t="shared" si="1528"/>
        <v>14.598853922099812</v>
      </c>
      <c r="L15931" s="469">
        <f t="shared" si="1529"/>
        <v>3.2187255433145268E-2</v>
      </c>
    </row>
    <row r="15932" spans="1:12">
      <c r="A15932" s="480" t="str">
        <f t="shared" si="1530"/>
        <v>D800-120</v>
      </c>
      <c r="B15932" s="480">
        <f t="shared" si="1533"/>
        <v>22</v>
      </c>
      <c r="C15932" s="480">
        <f t="shared" si="1534"/>
        <v>6</v>
      </c>
      <c r="D15932" s="480">
        <f t="shared" si="1531"/>
        <v>270</v>
      </c>
      <c r="E15932" s="480">
        <f t="shared" si="1532"/>
        <v>99</v>
      </c>
      <c r="F15932" s="484">
        <v>5.1829999999999998</v>
      </c>
      <c r="G15932" s="480">
        <v>15</v>
      </c>
      <c r="H15932" s="482">
        <v>0.35408000000000001</v>
      </c>
      <c r="I15932" s="483">
        <v>14.6</v>
      </c>
      <c r="J15932" s="484">
        <v>0.23760000000000001</v>
      </c>
      <c r="K15932" s="469">
        <f t="shared" si="1528"/>
        <v>14.63793492995933</v>
      </c>
      <c r="L15932" s="469">
        <f t="shared" si="1529"/>
        <v>3.7934929959330788E-2</v>
      </c>
    </row>
    <row r="15933" spans="1:12">
      <c r="A15933" s="98" t="str">
        <f t="shared" si="1530"/>
        <v>D800-120</v>
      </c>
      <c r="B15933" s="98">
        <f t="shared" si="1533"/>
        <v>22</v>
      </c>
      <c r="C15933" s="98">
        <f t="shared" si="1534"/>
        <v>6</v>
      </c>
      <c r="D15933" s="98">
        <f t="shared" si="1531"/>
        <v>270</v>
      </c>
      <c r="E15933" s="98">
        <f t="shared" si="1532"/>
        <v>100</v>
      </c>
      <c r="F15933" s="397">
        <f>F15932+(E15933-E15932)*(F15935-F15932)/(E15935-E15932)</f>
        <v>5.192566666666667</v>
      </c>
      <c r="G15933" s="98">
        <v>15</v>
      </c>
      <c r="H15933" s="491">
        <f>H15932+(E15933-E15932)*(H15935-H15932)/(E15935-E15932)</f>
        <v>0.35379133333333335</v>
      </c>
      <c r="I15933" s="492">
        <f>I15932+(E15933-E15932)*(I15935-I15932)/(E15935-E15932)</f>
        <v>14.666666666666666</v>
      </c>
      <c r="J15933" s="397">
        <f>J15932+(E15933-E15932)*(J15935-J15932)/(E15935-E15932)</f>
        <v>0.23613333333333333</v>
      </c>
      <c r="K15933" s="469">
        <f t="shared" si="1528"/>
        <v>14.676918786403284</v>
      </c>
      <c r="L15933" s="469">
        <f t="shared" si="1529"/>
        <v>1.0252119736618326E-2</v>
      </c>
    </row>
    <row r="15934" spans="1:12">
      <c r="A15934" s="98" t="str">
        <f t="shared" si="1530"/>
        <v>D800-120</v>
      </c>
      <c r="B15934" s="98">
        <f t="shared" si="1533"/>
        <v>22</v>
      </c>
      <c r="C15934" s="98">
        <f t="shared" si="1534"/>
        <v>6</v>
      </c>
      <c r="D15934" s="98">
        <f t="shared" si="1531"/>
        <v>270</v>
      </c>
      <c r="E15934" s="98">
        <f t="shared" si="1532"/>
        <v>101</v>
      </c>
      <c r="F15934" s="397">
        <f>F15932+(E15934-E15932)*(F15935-F15932)/(E15935-E15932)</f>
        <v>5.2021333333333333</v>
      </c>
      <c r="G15934" s="98">
        <v>15</v>
      </c>
      <c r="H15934" s="491">
        <f>H15932+(E15934-E15932)*(H15935-H15932)/(E15935-E15932)</f>
        <v>0.35350266666666663</v>
      </c>
      <c r="I15934" s="492">
        <f>I15932+(E15934-E15932)*(I15935-I15932)/(E15935-E15932)</f>
        <v>14.733333333333334</v>
      </c>
      <c r="J15934" s="397">
        <f>J15932+(E15934-E15932)*(J15935-J15932)/(E15935-E15932)</f>
        <v>0.23466666666666666</v>
      </c>
      <c r="K15934" s="469">
        <f t="shared" si="1528"/>
        <v>14.715966310485165</v>
      </c>
      <c r="L15934" s="469">
        <f t="shared" si="1529"/>
        <v>-1.7367022848169711E-2</v>
      </c>
    </row>
    <row r="15935" spans="1:12">
      <c r="A15935" s="480" t="str">
        <f t="shared" si="1530"/>
        <v>D800-120</v>
      </c>
      <c r="B15935" s="480">
        <f t="shared" si="1533"/>
        <v>22</v>
      </c>
      <c r="C15935" s="480">
        <f t="shared" si="1534"/>
        <v>6</v>
      </c>
      <c r="D15935" s="480">
        <f t="shared" si="1531"/>
        <v>270</v>
      </c>
      <c r="E15935" s="480">
        <f t="shared" si="1532"/>
        <v>102</v>
      </c>
      <c r="F15935" s="484">
        <v>5.2117000000000004</v>
      </c>
      <c r="G15935" s="480">
        <v>15</v>
      </c>
      <c r="H15935" s="482">
        <v>0.35321399999999997</v>
      </c>
      <c r="I15935" s="483">
        <v>14.8</v>
      </c>
      <c r="J15935" s="484">
        <v>0.23319999999999999</v>
      </c>
      <c r="K15935" s="469">
        <f t="shared" si="1528"/>
        <v>14.755077658303467</v>
      </c>
      <c r="L15935" s="469">
        <f t="shared" si="1529"/>
        <v>-4.4922341696533863E-2</v>
      </c>
    </row>
    <row r="15936" spans="1:12">
      <c r="A15936" s="98" t="str">
        <f t="shared" si="1530"/>
        <v>D800-120</v>
      </c>
      <c r="B15936" s="98">
        <f t="shared" si="1533"/>
        <v>22</v>
      </c>
      <c r="C15936" s="98">
        <f t="shared" si="1534"/>
        <v>6</v>
      </c>
      <c r="D15936" s="98">
        <f t="shared" si="1531"/>
        <v>270</v>
      </c>
      <c r="E15936" s="98">
        <f t="shared" si="1532"/>
        <v>103</v>
      </c>
      <c r="F15936" s="397">
        <f>F15935+(E15936-E15935)*(F15938-F15935)/(E15938-E15935)</f>
        <v>5.2212000000000005</v>
      </c>
      <c r="G15936" s="98">
        <v>15</v>
      </c>
      <c r="H15936" s="491">
        <f>H15935+(E15936-E15935)*(H15938-H15935)/(E15938-E15935)</f>
        <v>0.35292466666666666</v>
      </c>
      <c r="I15936" s="492">
        <f>I15935+(E15936-E15935)*(I15938-I15935)/(E15938-E15935)</f>
        <v>14.833333333333334</v>
      </c>
      <c r="J15936" s="397">
        <f>J15935+(E15936-E15935)*(J15938-J15935)/(E15938-E15935)</f>
        <v>0.23173333333333332</v>
      </c>
      <c r="K15936" s="469">
        <f t="shared" si="1528"/>
        <v>14.794092034749626</v>
      </c>
      <c r="L15936" s="469">
        <f t="shared" si="1529"/>
        <v>-3.9241298583707618E-2</v>
      </c>
    </row>
    <row r="15937" spans="1:12">
      <c r="A15937" s="98" t="str">
        <f t="shared" si="1530"/>
        <v>D800-120</v>
      </c>
      <c r="B15937" s="98">
        <f t="shared" si="1533"/>
        <v>22</v>
      </c>
      <c r="C15937" s="98">
        <f t="shared" si="1534"/>
        <v>6</v>
      </c>
      <c r="D15937" s="98">
        <f t="shared" si="1531"/>
        <v>270</v>
      </c>
      <c r="E15937" s="98">
        <f t="shared" si="1532"/>
        <v>104</v>
      </c>
      <c r="F15937" s="397">
        <f>F15935+(E15937-E15935)*(F15938-F15935)/(E15938-E15935)</f>
        <v>5.2306999999999997</v>
      </c>
      <c r="G15937" s="98">
        <v>15</v>
      </c>
      <c r="H15937" s="491">
        <f>H15935+(E15937-E15935)*(H15938-H15935)/(E15938-E15935)</f>
        <v>0.3526353333333333</v>
      </c>
      <c r="I15937" s="492">
        <f>I15935+(E15937-E15935)*(I15938-I15935)/(E15938-E15935)</f>
        <v>14.866666666666667</v>
      </c>
      <c r="J15937" s="397">
        <f>J15935+(E15937-E15935)*(J15938-J15935)/(E15938-E15935)</f>
        <v>0.23026666666666668</v>
      </c>
      <c r="K15937" s="469">
        <f t="shared" si="1528"/>
        <v>14.833170432911809</v>
      </c>
      <c r="L15937" s="469">
        <f t="shared" si="1529"/>
        <v>-3.3496233754858551E-2</v>
      </c>
    </row>
    <row r="15938" spans="1:12">
      <c r="A15938" s="480" t="str">
        <f t="shared" si="1530"/>
        <v>D800-120</v>
      </c>
      <c r="B15938" s="480">
        <f t="shared" si="1533"/>
        <v>22</v>
      </c>
      <c r="C15938" s="480">
        <f t="shared" si="1534"/>
        <v>6</v>
      </c>
      <c r="D15938" s="480">
        <f t="shared" si="1531"/>
        <v>270</v>
      </c>
      <c r="E15938" s="480">
        <f t="shared" si="1532"/>
        <v>105</v>
      </c>
      <c r="F15938" s="484">
        <v>5.2401999999999997</v>
      </c>
      <c r="G15938" s="480">
        <v>15</v>
      </c>
      <c r="H15938" s="482">
        <v>0.35234599999999999</v>
      </c>
      <c r="I15938" s="483">
        <v>14.9</v>
      </c>
      <c r="J15938" s="484">
        <v>0.2288</v>
      </c>
      <c r="K15938" s="469">
        <f t="shared" si="1528"/>
        <v>14.872313010506717</v>
      </c>
      <c r="L15938" s="469">
        <f t="shared" si="1529"/>
        <v>-2.7686989493282965E-2</v>
      </c>
    </row>
    <row r="15939" spans="1:12">
      <c r="A15939" s="98" t="str">
        <f t="shared" si="1530"/>
        <v>D800-120</v>
      </c>
      <c r="B15939" s="98">
        <f t="shared" si="1533"/>
        <v>22</v>
      </c>
      <c r="C15939" s="98">
        <f t="shared" si="1534"/>
        <v>6</v>
      </c>
      <c r="D15939" s="98">
        <f t="shared" si="1531"/>
        <v>270</v>
      </c>
      <c r="E15939" s="98">
        <f t="shared" si="1532"/>
        <v>106</v>
      </c>
      <c r="F15939" s="397">
        <f>F15938+(E15939-E15938)*(F15941-F15938)/(E15941-E15938)</f>
        <v>5.2496666666666663</v>
      </c>
      <c r="G15939" s="98">
        <v>15</v>
      </c>
      <c r="H15939" s="491">
        <f>H15938+(E15939-E15938)*(H15941-H15938)/(E15941-E15938)</f>
        <v>0.35205566666666666</v>
      </c>
      <c r="I15939" s="492">
        <f>I15938+(E15939-E15938)*(I15941-I15938)/(E15941-E15938)</f>
        <v>14.933333333333334</v>
      </c>
      <c r="J15939" s="397">
        <f>J15938+(E15939-E15938)*(J15941-J15938)/(E15941-E15938)</f>
        <v>0.22733333333333333</v>
      </c>
      <c r="K15939" s="469">
        <f t="shared" si="1528"/>
        <v>14.911467599347452</v>
      </c>
      <c r="L15939" s="469">
        <f t="shared" si="1529"/>
        <v>-2.1865733985881874E-2</v>
      </c>
    </row>
    <row r="15940" spans="1:12">
      <c r="A15940" s="98" t="str">
        <f t="shared" si="1530"/>
        <v>D800-120</v>
      </c>
      <c r="B15940" s="98">
        <f t="shared" si="1533"/>
        <v>22</v>
      </c>
      <c r="C15940" s="98">
        <f t="shared" si="1534"/>
        <v>6</v>
      </c>
      <c r="D15940" s="98">
        <f t="shared" si="1531"/>
        <v>270</v>
      </c>
      <c r="E15940" s="98">
        <f t="shared" si="1532"/>
        <v>107</v>
      </c>
      <c r="F15940" s="397">
        <f>F15938+(E15940-E15938)*(F15941-F15938)/(E15941-E15938)</f>
        <v>5.2591333333333337</v>
      </c>
      <c r="G15940" s="98">
        <v>15</v>
      </c>
      <c r="H15940" s="491">
        <f>H15938+(E15940-E15938)*(H15941-H15938)/(E15941-E15938)</f>
        <v>0.35176533333333332</v>
      </c>
      <c r="I15940" s="492">
        <f>I15938+(E15940-E15938)*(I15941-I15938)/(E15941-E15938)</f>
        <v>14.966666666666667</v>
      </c>
      <c r="J15940" s="397">
        <f>J15938+(E15940-E15938)*(J15941-J15938)/(E15941-E15938)</f>
        <v>0.22586666666666666</v>
      </c>
      <c r="K15940" s="469">
        <f t="shared" si="1528"/>
        <v>14.950686821517376</v>
      </c>
      <c r="L15940" s="469">
        <f t="shared" si="1529"/>
        <v>-1.5979845149290739E-2</v>
      </c>
    </row>
    <row r="15941" spans="1:12">
      <c r="A15941" s="480" t="str">
        <f t="shared" si="1530"/>
        <v>D800-120</v>
      </c>
      <c r="B15941" s="480">
        <f t="shared" si="1533"/>
        <v>22</v>
      </c>
      <c r="C15941" s="480">
        <f t="shared" si="1534"/>
        <v>6</v>
      </c>
      <c r="D15941" s="480">
        <f t="shared" si="1531"/>
        <v>270</v>
      </c>
      <c r="E15941" s="480">
        <f t="shared" si="1532"/>
        <v>108</v>
      </c>
      <c r="F15941" s="484">
        <v>5.2686000000000002</v>
      </c>
      <c r="G15941" s="480">
        <v>15</v>
      </c>
      <c r="H15941" s="482">
        <v>0.35147499999999998</v>
      </c>
      <c r="I15941" s="483">
        <v>15</v>
      </c>
      <c r="J15941" s="484">
        <v>0.22439999999999999</v>
      </c>
      <c r="K15941" s="469">
        <f t="shared" si="1528"/>
        <v>14.989970837186146</v>
      </c>
      <c r="L15941" s="469">
        <f t="shared" si="1529"/>
        <v>-1.0029162813854242E-2</v>
      </c>
    </row>
    <row r="15942" spans="1:12">
      <c r="A15942" s="98" t="str">
        <f t="shared" si="1530"/>
        <v>D800-120</v>
      </c>
      <c r="B15942" s="98">
        <f t="shared" si="1533"/>
        <v>22</v>
      </c>
      <c r="C15942" s="98">
        <f t="shared" si="1534"/>
        <v>6</v>
      </c>
      <c r="D15942" s="98">
        <f t="shared" ref="D15942:D15953" si="1535">D15941</f>
        <v>270</v>
      </c>
      <c r="E15942" s="98">
        <f t="shared" si="1532"/>
        <v>109</v>
      </c>
      <c r="F15942" s="397">
        <f>F15941+(E15942-E15941)*(F15944-F15941)/(E15944-E15941)</f>
        <v>5.2780333333333331</v>
      </c>
      <c r="G15942" s="98">
        <v>15</v>
      </c>
      <c r="H15942" s="491">
        <f>H15941+(E15942-E15941)*(H15944-H15941)/(E15944-E15941)</f>
        <v>0.351184</v>
      </c>
      <c r="I15942" s="492">
        <f>I15941+(E15942-E15941)*(I15944-I15941)/(E15944-E15941)</f>
        <v>15.033333333333333</v>
      </c>
      <c r="J15942" s="397">
        <f>J15941+(E15942-E15941)*(J15944-J15941)/(E15944-E15941)</f>
        <v>0.22293333333333332</v>
      </c>
      <c r="K15942" s="469">
        <f t="shared" si="1528"/>
        <v>15.029253420808844</v>
      </c>
      <c r="L15942" s="469">
        <f t="shared" si="1529"/>
        <v>-4.0799125244888046E-3</v>
      </c>
    </row>
    <row r="15943" spans="1:12">
      <c r="A15943" s="98" t="str">
        <f t="shared" si="1530"/>
        <v>D800-120</v>
      </c>
      <c r="B15943" s="98">
        <f t="shared" si="1533"/>
        <v>22</v>
      </c>
      <c r="C15943" s="98">
        <f t="shared" si="1534"/>
        <v>6</v>
      </c>
      <c r="D15943" s="98">
        <f t="shared" si="1535"/>
        <v>270</v>
      </c>
      <c r="E15943" s="98">
        <f t="shared" si="1532"/>
        <v>110</v>
      </c>
      <c r="F15943" s="397">
        <f>F15941+(E15943-E15941)*(F15944-F15941)/(E15944-E15941)</f>
        <v>5.287466666666667</v>
      </c>
      <c r="G15943" s="98">
        <v>15</v>
      </c>
      <c r="H15943" s="491">
        <f>H15941+(E15943-E15941)*(H15944-H15941)/(E15944-E15941)</f>
        <v>0.35089300000000001</v>
      </c>
      <c r="I15943" s="492">
        <f>I15941+(E15943-E15941)*(I15944-I15941)/(E15944-E15941)</f>
        <v>15.066666666666666</v>
      </c>
      <c r="J15943" s="397">
        <f>J15941+(E15943-E15941)*(J15944-J15941)/(E15944-E15941)</f>
        <v>0.22146666666666667</v>
      </c>
      <c r="K15943" s="469">
        <f t="shared" si="1528"/>
        <v>15.068601159517764</v>
      </c>
      <c r="L15943" s="469">
        <f t="shared" si="1529"/>
        <v>1.9344928510971471E-3</v>
      </c>
    </row>
    <row r="15944" spans="1:12">
      <c r="A15944" s="480" t="str">
        <f t="shared" si="1530"/>
        <v>D800-120</v>
      </c>
      <c r="B15944" s="480">
        <f t="shared" si="1533"/>
        <v>22</v>
      </c>
      <c r="C15944" s="480">
        <f t="shared" si="1534"/>
        <v>6</v>
      </c>
      <c r="D15944" s="480">
        <f t="shared" si="1535"/>
        <v>270</v>
      </c>
      <c r="E15944" s="480">
        <f t="shared" si="1532"/>
        <v>111</v>
      </c>
      <c r="F15944" s="484">
        <v>5.2968999999999999</v>
      </c>
      <c r="G15944" s="480">
        <v>15</v>
      </c>
      <c r="H15944" s="482">
        <v>0.35060200000000002</v>
      </c>
      <c r="I15944" s="483">
        <v>15.1</v>
      </c>
      <c r="J15944" s="484">
        <v>0.22</v>
      </c>
      <c r="K15944" s="469">
        <f t="shared" si="1528"/>
        <v>15.108014215549254</v>
      </c>
      <c r="L15944" s="469">
        <f t="shared" si="1529"/>
        <v>8.0142155492541889E-3</v>
      </c>
    </row>
    <row r="15945" spans="1:12">
      <c r="A15945" s="98" t="str">
        <f t="shared" si="1530"/>
        <v>D800-120</v>
      </c>
      <c r="B15945" s="98">
        <f t="shared" si="1533"/>
        <v>22</v>
      </c>
      <c r="C15945" s="98">
        <f t="shared" si="1534"/>
        <v>6</v>
      </c>
      <c r="D15945" s="98">
        <f t="shared" si="1535"/>
        <v>270</v>
      </c>
      <c r="E15945" s="98">
        <f t="shared" si="1532"/>
        <v>112</v>
      </c>
      <c r="F15945" s="397">
        <f>F15944+(E15945-E15944)*(F15947-F15944)/(E15947-E15944)</f>
        <v>5.3062666666666667</v>
      </c>
      <c r="G15945" s="98">
        <v>15</v>
      </c>
      <c r="H15945" s="491">
        <f>H15944+(E15945-E15944)*(H15947-H15944)/(E15947-E15944)</f>
        <v>0.35031000000000001</v>
      </c>
      <c r="I15945" s="492">
        <f>I15944+(E15945-E15944)*(I15947-I15944)/(E15947-E15944)</f>
        <v>15.133333333333333</v>
      </c>
      <c r="J15945" s="397">
        <f>J15944+(E15945-E15944)*(J15947-J15944)/(E15947-E15944)</f>
        <v>0.21853333333333333</v>
      </c>
      <c r="K15945" s="469">
        <f t="shared" si="1528"/>
        <v>15.147345684298669</v>
      </c>
      <c r="L15945" s="469">
        <f t="shared" si="1529"/>
        <v>1.401235096533604E-2</v>
      </c>
    </row>
    <row r="15946" spans="1:12">
      <c r="A15946" s="98" t="str">
        <f t="shared" si="1530"/>
        <v>D800-120</v>
      </c>
      <c r="B15946" s="98">
        <f t="shared" si="1533"/>
        <v>22</v>
      </c>
      <c r="C15946" s="98">
        <f t="shared" si="1534"/>
        <v>6</v>
      </c>
      <c r="D15946" s="98">
        <f t="shared" si="1535"/>
        <v>270</v>
      </c>
      <c r="E15946" s="98">
        <f t="shared" si="1532"/>
        <v>113</v>
      </c>
      <c r="F15946" s="397">
        <f>F15944+(E15946-E15944)*(F15947-F15944)/(E15947-E15944)</f>
        <v>5.3156333333333334</v>
      </c>
      <c r="G15946" s="98">
        <v>15</v>
      </c>
      <c r="H15946" s="491">
        <f>H15944+(E15946-E15944)*(H15947-H15944)/(E15947-E15944)</f>
        <v>0.350018</v>
      </c>
      <c r="I15946" s="492">
        <f>I15944+(E15946-E15944)*(I15947-I15944)/(E15947-E15944)</f>
        <v>15.166666666666666</v>
      </c>
      <c r="J15946" s="397">
        <f>J15944+(E15946-E15944)*(J15947-J15944)/(E15947-E15944)</f>
        <v>0.21706666666666669</v>
      </c>
      <c r="K15946" s="469">
        <f t="shared" si="1528"/>
        <v>15.186742777038134</v>
      </c>
      <c r="L15946" s="469">
        <f t="shared" si="1529"/>
        <v>2.0076110371467948E-2</v>
      </c>
    </row>
    <row r="15947" spans="1:12">
      <c r="A15947" s="480" t="str">
        <f t="shared" si="1530"/>
        <v>D800-120</v>
      </c>
      <c r="B15947" s="480">
        <f t="shared" si="1533"/>
        <v>22</v>
      </c>
      <c r="C15947" s="480">
        <f t="shared" si="1534"/>
        <v>6</v>
      </c>
      <c r="D15947" s="480">
        <f t="shared" si="1535"/>
        <v>270</v>
      </c>
      <c r="E15947" s="480">
        <f t="shared" si="1532"/>
        <v>114</v>
      </c>
      <c r="F15947" s="484">
        <v>5.3250000000000002</v>
      </c>
      <c r="G15947" s="480">
        <v>15</v>
      </c>
      <c r="H15947" s="482">
        <v>0.34972599999999998</v>
      </c>
      <c r="I15947" s="483">
        <v>15.2</v>
      </c>
      <c r="J15947" s="484">
        <v>0.21560000000000001</v>
      </c>
      <c r="K15947" s="469">
        <f t="shared" ref="K15947:K16010" si="1536">F15947/H15947</f>
        <v>15.226205658143805</v>
      </c>
      <c r="L15947" s="469">
        <f t="shared" ref="L15947:L16010" si="1537">K15947-I15947</f>
        <v>2.6205658143805266E-2</v>
      </c>
    </row>
    <row r="15948" spans="1:12">
      <c r="A15948" s="98" t="str">
        <f t="shared" si="1530"/>
        <v>D800-120</v>
      </c>
      <c r="B15948" s="98">
        <f t="shared" si="1533"/>
        <v>22</v>
      </c>
      <c r="C15948" s="98">
        <f t="shared" si="1534"/>
        <v>6</v>
      </c>
      <c r="D15948" s="98">
        <f t="shared" si="1535"/>
        <v>270</v>
      </c>
      <c r="E15948" s="98">
        <f t="shared" si="1532"/>
        <v>115</v>
      </c>
      <c r="F15948" s="397">
        <f>F15947+(E15948-E15947)*(F15950-F15947)/(E15950-E15947)</f>
        <v>5.3342999999999998</v>
      </c>
      <c r="G15948" s="98">
        <v>15</v>
      </c>
      <c r="H15948" s="491">
        <f>H15947+(E15948-E15947)*(H15950-H15947)/(E15950-E15947)</f>
        <v>0.34943299999999999</v>
      </c>
      <c r="I15948" s="492">
        <f>I15947+(E15948-E15947)*(I15950-I15947)/(E15950-E15947)</f>
        <v>15.233333333333333</v>
      </c>
      <c r="J15948" s="397">
        <f>J15947+(E15948-E15947)*(J15950-J15947)/(E15950-E15947)</f>
        <v>0.21413333333333334</v>
      </c>
      <c r="K15948" s="469">
        <f t="shared" si="1536"/>
        <v>15.26558739443613</v>
      </c>
      <c r="L15948" s="469">
        <f t="shared" si="1537"/>
        <v>3.2254061102797493E-2</v>
      </c>
    </row>
    <row r="15949" spans="1:12">
      <c r="A15949" s="98" t="str">
        <f t="shared" si="1530"/>
        <v>D800-120</v>
      </c>
      <c r="B15949" s="98">
        <f t="shared" si="1533"/>
        <v>22</v>
      </c>
      <c r="C15949" s="98">
        <f t="shared" si="1534"/>
        <v>6</v>
      </c>
      <c r="D15949" s="98">
        <f t="shared" si="1535"/>
        <v>270</v>
      </c>
      <c r="E15949" s="98">
        <f t="shared" si="1532"/>
        <v>116</v>
      </c>
      <c r="F15949" s="397">
        <f>F15947+(E15949-E15947)*(F15950-F15947)/(E15950-E15947)</f>
        <v>5.3436000000000003</v>
      </c>
      <c r="G15949" s="98">
        <v>15</v>
      </c>
      <c r="H15949" s="491">
        <f>H15947+(E15949-E15947)*(H15950-H15947)/(E15950-E15947)</f>
        <v>0.34914000000000001</v>
      </c>
      <c r="I15949" s="492">
        <f>I15947+(E15949-E15947)*(I15950-I15947)/(E15950-E15947)</f>
        <v>15.266666666666667</v>
      </c>
      <c r="J15949" s="397">
        <f>J15947+(E15949-E15947)*(J15950-J15947)/(E15950-E15947)</f>
        <v>0.21266666666666667</v>
      </c>
      <c r="K15949" s="469">
        <f t="shared" si="1536"/>
        <v>15.305035229420863</v>
      </c>
      <c r="L15949" s="469">
        <f t="shared" si="1537"/>
        <v>3.8368562754195423E-2</v>
      </c>
    </row>
    <row r="15950" spans="1:12">
      <c r="A15950" s="480" t="str">
        <f t="shared" si="1530"/>
        <v>D800-120</v>
      </c>
      <c r="B15950" s="480">
        <f t="shared" si="1533"/>
        <v>22</v>
      </c>
      <c r="C15950" s="480">
        <f t="shared" si="1534"/>
        <v>6</v>
      </c>
      <c r="D15950" s="480">
        <f t="shared" si="1535"/>
        <v>270</v>
      </c>
      <c r="E15950" s="480">
        <f t="shared" si="1532"/>
        <v>117</v>
      </c>
      <c r="F15950" s="484">
        <v>5.3529</v>
      </c>
      <c r="G15950" s="480">
        <v>15</v>
      </c>
      <c r="H15950" s="482">
        <v>0.34884700000000002</v>
      </c>
      <c r="I15950" s="483">
        <v>15.3</v>
      </c>
      <c r="J15950" s="484">
        <v>0.2112</v>
      </c>
      <c r="K15950" s="469">
        <f t="shared" si="1536"/>
        <v>15.344549329648814</v>
      </c>
      <c r="L15950" s="469">
        <f t="shared" si="1537"/>
        <v>4.4549329648813085E-2</v>
      </c>
    </row>
    <row r="15951" spans="1:12">
      <c r="A15951" s="98" t="str">
        <f t="shared" si="1530"/>
        <v>D800-120</v>
      </c>
      <c r="B15951" s="98">
        <f t="shared" si="1533"/>
        <v>22</v>
      </c>
      <c r="C15951" s="98">
        <f t="shared" si="1534"/>
        <v>6</v>
      </c>
      <c r="D15951" s="98">
        <f t="shared" si="1535"/>
        <v>270</v>
      </c>
      <c r="E15951" s="98">
        <f t="shared" si="1532"/>
        <v>118</v>
      </c>
      <c r="F15951" s="397">
        <f>F15950+(E15951-E15950)*(F15953-F15950)/(E15953-E15950)</f>
        <v>5.362166666666667</v>
      </c>
      <c r="G15951" s="98">
        <v>15</v>
      </c>
      <c r="H15951" s="491">
        <f>H15950+(E15951-E15950)*(H15953-H15950)/(E15953-E15950)</f>
        <v>0.34855333333333333</v>
      </c>
      <c r="I15951" s="492">
        <f>I15950+(E15951-E15950)*(I15953-I15950)/(E15953-E15950)</f>
        <v>15.366666666666667</v>
      </c>
      <c r="J15951" s="397">
        <f>J15950+(E15951-E15950)*(J15953-J15950)/(E15953-E15950)</f>
        <v>0.20973333333333333</v>
      </c>
      <c r="K15951" s="469">
        <f t="shared" si="1536"/>
        <v>15.384063653577646</v>
      </c>
      <c r="L15951" s="469">
        <f t="shared" si="1537"/>
        <v>1.7396986910979351E-2</v>
      </c>
    </row>
    <row r="15952" spans="1:12">
      <c r="A15952" s="98" t="str">
        <f t="shared" si="1530"/>
        <v>D800-120</v>
      </c>
      <c r="B15952" s="98">
        <f t="shared" si="1533"/>
        <v>22</v>
      </c>
      <c r="C15952" s="98">
        <f t="shared" si="1534"/>
        <v>6</v>
      </c>
      <c r="D15952" s="98">
        <f t="shared" si="1535"/>
        <v>270</v>
      </c>
      <c r="E15952" s="98">
        <f t="shared" si="1532"/>
        <v>119</v>
      </c>
      <c r="F15952" s="397">
        <f>F15950+(E15952-E15950)*(F15953-F15950)/(E15953-E15950)</f>
        <v>5.3714333333333331</v>
      </c>
      <c r="G15952" s="98">
        <v>15</v>
      </c>
      <c r="H15952" s="491">
        <f>H15950+(E15952-E15950)*(H15953-H15950)/(E15953-E15950)</f>
        <v>0.34825966666666669</v>
      </c>
      <c r="I15952" s="492">
        <f>I15950+(E15952-E15950)*(I15953-I15950)/(E15953-E15950)</f>
        <v>15.433333333333334</v>
      </c>
      <c r="J15952" s="397">
        <f>J15950+(E15952-E15950)*(J15953-J15950)/(E15953-E15950)</f>
        <v>0.20826666666666668</v>
      </c>
      <c r="K15952" s="469">
        <f t="shared" si="1536"/>
        <v>15.423644617665552</v>
      </c>
      <c r="L15952" s="469">
        <f t="shared" si="1537"/>
        <v>-9.6887156677816222E-3</v>
      </c>
    </row>
    <row r="15953" spans="1:12">
      <c r="A15953" s="480" t="str">
        <f t="shared" si="1530"/>
        <v>D800-120</v>
      </c>
      <c r="B15953" s="480">
        <f t="shared" si="1533"/>
        <v>22</v>
      </c>
      <c r="C15953" s="480">
        <f t="shared" si="1534"/>
        <v>6</v>
      </c>
      <c r="D15953" s="480">
        <f t="shared" si="1535"/>
        <v>270</v>
      </c>
      <c r="E15953" s="480">
        <f t="shared" si="1532"/>
        <v>120</v>
      </c>
      <c r="F15953" s="484">
        <v>5.3807</v>
      </c>
      <c r="G15953" s="480">
        <v>15</v>
      </c>
      <c r="H15953" s="482">
        <v>0.347966</v>
      </c>
      <c r="I15953" s="483">
        <v>15.5</v>
      </c>
      <c r="J15953" s="484">
        <v>0.20680000000000001</v>
      </c>
      <c r="K15953" s="469">
        <f t="shared" si="1536"/>
        <v>15.463292390635868</v>
      </c>
      <c r="L15953" s="469">
        <f t="shared" si="1537"/>
        <v>-3.670760936413231E-2</v>
      </c>
    </row>
    <row r="15954" spans="1:12">
      <c r="A15954" s="480" t="s">
        <v>129</v>
      </c>
      <c r="B15954" s="480">
        <f t="shared" si="1533"/>
        <v>23</v>
      </c>
      <c r="C15954" s="480">
        <f t="shared" si="1534"/>
        <v>0</v>
      </c>
      <c r="D15954" s="480">
        <v>276</v>
      </c>
      <c r="E15954" s="480">
        <v>12</v>
      </c>
      <c r="F15954" s="484">
        <v>4.2671999999999999</v>
      </c>
      <c r="G15954" s="480">
        <v>15</v>
      </c>
      <c r="H15954" s="482">
        <v>0.37156800000000001</v>
      </c>
      <c r="I15954" s="483">
        <v>11.5</v>
      </c>
      <c r="J15954" s="484">
        <v>0.3579</v>
      </c>
      <c r="K15954" s="469">
        <f t="shared" si="1536"/>
        <v>11.484304353442708</v>
      </c>
      <c r="L15954" s="469">
        <f t="shared" si="1537"/>
        <v>-1.5695646557292164E-2</v>
      </c>
    </row>
    <row r="15955" spans="1:12">
      <c r="A15955" s="98" t="str">
        <f t="shared" ref="A15955:A16018" si="1538">A15954</f>
        <v>D800-120</v>
      </c>
      <c r="B15955" s="98">
        <f t="shared" si="1533"/>
        <v>23</v>
      </c>
      <c r="C15955" s="98">
        <f t="shared" si="1534"/>
        <v>0</v>
      </c>
      <c r="D15955" s="98">
        <f t="shared" ref="D15955:D15986" si="1539">D15954</f>
        <v>276</v>
      </c>
      <c r="E15955" s="98">
        <f t="shared" ref="E15955:E16018" si="1540">E15954+1</f>
        <v>13</v>
      </c>
      <c r="F15955" s="397">
        <f>F15954+(E15955-E15954)*(F15957-F15954)/(E15957-E15954)</f>
        <v>4.278833333333333</v>
      </c>
      <c r="G15955" s="98">
        <v>15</v>
      </c>
      <c r="H15955" s="491">
        <f>H15954+(E15955-E15954)*(H15957-H15954)/(E15957-E15954)</f>
        <v>0.37130600000000002</v>
      </c>
      <c r="I15955" s="492">
        <f>I15954+(E15955-E15954)*(I15957-I15954)/(E15957-E15954)</f>
        <v>11.533333333333333</v>
      </c>
      <c r="J15955" s="397">
        <f>J15954+(E15955-E15954)*(J15957-J15954)/(E15957-E15954)</f>
        <v>0.35649999999999998</v>
      </c>
      <c r="K15955" s="469">
        <f t="shared" si="1536"/>
        <v>11.523738731217197</v>
      </c>
      <c r="L15955" s="469">
        <f t="shared" si="1537"/>
        <v>-9.5946021161363859E-3</v>
      </c>
    </row>
    <row r="15956" spans="1:12">
      <c r="A15956" s="98" t="str">
        <f t="shared" si="1538"/>
        <v>D800-120</v>
      </c>
      <c r="B15956" s="98">
        <f t="shared" si="1533"/>
        <v>23</v>
      </c>
      <c r="C15956" s="98">
        <f t="shared" si="1534"/>
        <v>0</v>
      </c>
      <c r="D15956" s="98">
        <f t="shared" si="1539"/>
        <v>276</v>
      </c>
      <c r="E15956" s="98">
        <f t="shared" si="1540"/>
        <v>14</v>
      </c>
      <c r="F15956" s="397">
        <f>F15954+(E15956-E15954)*(F15957-F15954)/(E15957-E15954)</f>
        <v>4.2904666666666671</v>
      </c>
      <c r="G15956" s="98">
        <v>15</v>
      </c>
      <c r="H15956" s="491">
        <f>H15954+(E15956-E15954)*(H15957-H15954)/(E15957-E15954)</f>
        <v>0.37104399999999998</v>
      </c>
      <c r="I15956" s="492">
        <f>I15954+(E15956-E15954)*(I15957-I15954)/(E15957-E15954)</f>
        <v>11.566666666666666</v>
      </c>
      <c r="J15956" s="397">
        <f>J15954+(E15956-E15954)*(J15957-J15954)/(E15957-E15954)</f>
        <v>0.35510000000000003</v>
      </c>
      <c r="K15956" s="469">
        <f t="shared" si="1536"/>
        <v>11.563228799459544</v>
      </c>
      <c r="L15956" s="469">
        <f t="shared" si="1537"/>
        <v>-3.4378672071220251E-3</v>
      </c>
    </row>
    <row r="15957" spans="1:12">
      <c r="A15957" s="480" t="str">
        <f t="shared" si="1538"/>
        <v>D800-120</v>
      </c>
      <c r="B15957" s="480">
        <f t="shared" si="1533"/>
        <v>23</v>
      </c>
      <c r="C15957" s="480">
        <f t="shared" si="1534"/>
        <v>0</v>
      </c>
      <c r="D15957" s="480">
        <f t="shared" si="1539"/>
        <v>276</v>
      </c>
      <c r="E15957" s="480">
        <f t="shared" si="1540"/>
        <v>15</v>
      </c>
      <c r="F15957" s="484">
        <v>4.3021000000000003</v>
      </c>
      <c r="G15957" s="480">
        <v>15</v>
      </c>
      <c r="H15957" s="482">
        <v>0.370782</v>
      </c>
      <c r="I15957" s="483">
        <v>11.6</v>
      </c>
      <c r="J15957" s="484">
        <v>0.35370000000000001</v>
      </c>
      <c r="K15957" s="469">
        <f t="shared" si="1536"/>
        <v>11.602774676224845</v>
      </c>
      <c r="L15957" s="469">
        <f t="shared" si="1537"/>
        <v>2.774676224845507E-3</v>
      </c>
    </row>
    <row r="15958" spans="1:12">
      <c r="A15958" s="98" t="str">
        <f t="shared" si="1538"/>
        <v>D800-120</v>
      </c>
      <c r="B15958" s="98">
        <f t="shared" si="1533"/>
        <v>23</v>
      </c>
      <c r="C15958" s="98">
        <f t="shared" si="1534"/>
        <v>0</v>
      </c>
      <c r="D15958" s="98">
        <f t="shared" si="1539"/>
        <v>276</v>
      </c>
      <c r="E15958" s="98">
        <f t="shared" si="1540"/>
        <v>16</v>
      </c>
      <c r="F15958" s="397">
        <f>F15957+(E15958-E15957)*(F15960-F15957)/(E15960-E15957)</f>
        <v>4.3136000000000001</v>
      </c>
      <c r="G15958" s="98">
        <v>15</v>
      </c>
      <c r="H15958" s="491">
        <f>H15957+(E15958-E15957)*(H15960-H15957)/(E15960-E15957)</f>
        <v>0.37052133333333331</v>
      </c>
      <c r="I15958" s="492">
        <f>I15957+(E15958-E15957)*(I15960-I15957)/(E15960-E15957)</f>
        <v>11.633333333333333</v>
      </c>
      <c r="J15958" s="397">
        <f>J15957+(E15958-E15957)*(J15960-J15957)/(E15960-E15957)</f>
        <v>0.3523</v>
      </c>
      <c r="K15958" s="469">
        <f t="shared" si="1536"/>
        <v>11.641974731099605</v>
      </c>
      <c r="L15958" s="469">
        <f t="shared" si="1537"/>
        <v>8.641397766272263E-3</v>
      </c>
    </row>
    <row r="15959" spans="1:12">
      <c r="A15959" s="98" t="str">
        <f t="shared" si="1538"/>
        <v>D800-120</v>
      </c>
      <c r="B15959" s="98">
        <f t="shared" si="1533"/>
        <v>23</v>
      </c>
      <c r="C15959" s="98">
        <f t="shared" si="1534"/>
        <v>0</v>
      </c>
      <c r="D15959" s="98">
        <f t="shared" si="1539"/>
        <v>276</v>
      </c>
      <c r="E15959" s="98">
        <f t="shared" si="1540"/>
        <v>17</v>
      </c>
      <c r="F15959" s="397">
        <f>F15957+(E15959-E15957)*(F15960-F15957)/(E15960-E15957)</f>
        <v>4.3250999999999999</v>
      </c>
      <c r="G15959" s="98">
        <v>15</v>
      </c>
      <c r="H15959" s="491">
        <f>H15957+(E15959-E15957)*(H15960-H15957)/(E15960-E15957)</f>
        <v>0.37026066666666668</v>
      </c>
      <c r="I15959" s="492">
        <f>I15957+(E15959-E15957)*(I15960-I15957)/(E15960-E15957)</f>
        <v>11.666666666666666</v>
      </c>
      <c r="J15959" s="397">
        <f>J15957+(E15959-E15957)*(J15960-J15957)/(E15960-E15957)</f>
        <v>0.35089999999999999</v>
      </c>
      <c r="K15959" s="469">
        <f t="shared" si="1536"/>
        <v>11.68122998032017</v>
      </c>
      <c r="L15959" s="469">
        <f t="shared" si="1537"/>
        <v>1.456331365350394E-2</v>
      </c>
    </row>
    <row r="15960" spans="1:12">
      <c r="A15960" s="480" t="str">
        <f t="shared" si="1538"/>
        <v>D800-120</v>
      </c>
      <c r="B15960" s="480">
        <f t="shared" si="1533"/>
        <v>23</v>
      </c>
      <c r="C15960" s="480">
        <f t="shared" si="1534"/>
        <v>0</v>
      </c>
      <c r="D15960" s="480">
        <f t="shared" si="1539"/>
        <v>276</v>
      </c>
      <c r="E15960" s="480">
        <f t="shared" si="1540"/>
        <v>18</v>
      </c>
      <c r="F15960" s="484">
        <v>4.3365999999999998</v>
      </c>
      <c r="G15960" s="480">
        <v>15</v>
      </c>
      <c r="H15960" s="482">
        <v>0.37</v>
      </c>
      <c r="I15960" s="483">
        <v>11.7</v>
      </c>
      <c r="J15960" s="484">
        <v>0.34949999999999998</v>
      </c>
      <c r="K15960" s="469">
        <f t="shared" si="1536"/>
        <v>11.72054054054054</v>
      </c>
      <c r="L15960" s="469">
        <f t="shared" si="1537"/>
        <v>2.0540540540540775E-2</v>
      </c>
    </row>
    <row r="15961" spans="1:12">
      <c r="A15961" s="98" t="str">
        <f t="shared" si="1538"/>
        <v>D800-120</v>
      </c>
      <c r="B15961" s="98">
        <f t="shared" si="1533"/>
        <v>23</v>
      </c>
      <c r="C15961" s="98">
        <f t="shared" si="1534"/>
        <v>0</v>
      </c>
      <c r="D15961" s="98">
        <f t="shared" si="1539"/>
        <v>276</v>
      </c>
      <c r="E15961" s="98">
        <f t="shared" si="1540"/>
        <v>19</v>
      </c>
      <c r="F15961" s="397">
        <f>F15960+(E15961-E15960)*(F15963-F15960)/(E15963-E15960)</f>
        <v>4.3480333333333334</v>
      </c>
      <c r="G15961" s="98">
        <v>15</v>
      </c>
      <c r="H15961" s="491">
        <f>H15960+(E15961-E15960)*(H15963-H15960)/(E15963-E15960)</f>
        <v>0.36974066666666666</v>
      </c>
      <c r="I15961" s="492">
        <f>I15960+(E15961-E15960)*(I15963-I15960)/(E15963-E15960)</f>
        <v>11.733333333333333</v>
      </c>
      <c r="J15961" s="397">
        <f>J15960+(E15961-E15960)*(J15963-J15960)/(E15963-E15960)</f>
        <v>0.34809999999999997</v>
      </c>
      <c r="K15961" s="469">
        <f t="shared" si="1536"/>
        <v>11.75968381442128</v>
      </c>
      <c r="L15961" s="469">
        <f t="shared" si="1537"/>
        <v>2.6350481087947131E-2</v>
      </c>
    </row>
    <row r="15962" spans="1:12">
      <c r="A15962" s="98" t="str">
        <f t="shared" si="1538"/>
        <v>D800-120</v>
      </c>
      <c r="B15962" s="98">
        <f t="shared" si="1533"/>
        <v>23</v>
      </c>
      <c r="C15962" s="98">
        <f t="shared" si="1534"/>
        <v>0</v>
      </c>
      <c r="D15962" s="98">
        <f t="shared" si="1539"/>
        <v>276</v>
      </c>
      <c r="E15962" s="98">
        <f t="shared" si="1540"/>
        <v>20</v>
      </c>
      <c r="F15962" s="397">
        <f>F15960+(E15962-E15960)*(F15963-F15960)/(E15963-E15960)</f>
        <v>4.3594666666666662</v>
      </c>
      <c r="G15962" s="98">
        <v>15</v>
      </c>
      <c r="H15962" s="491">
        <f>H15960+(E15962-E15960)*(H15963-H15960)/(E15963-E15960)</f>
        <v>0.36948133333333333</v>
      </c>
      <c r="I15962" s="492">
        <f>I15960+(E15962-E15960)*(I15963-I15960)/(E15963-E15960)</f>
        <v>11.766666666666667</v>
      </c>
      <c r="J15962" s="397">
        <f>J15960+(E15962-E15960)*(J15963-J15960)/(E15963-E15960)</f>
        <v>0.34670000000000001</v>
      </c>
      <c r="K15962" s="469">
        <f t="shared" si="1536"/>
        <v>11.79888203644027</v>
      </c>
      <c r="L15962" s="469">
        <f t="shared" si="1537"/>
        <v>3.2215369773602731E-2</v>
      </c>
    </row>
    <row r="15963" spans="1:12">
      <c r="A15963" s="480" t="str">
        <f t="shared" si="1538"/>
        <v>D800-120</v>
      </c>
      <c r="B15963" s="480">
        <f t="shared" si="1533"/>
        <v>23</v>
      </c>
      <c r="C15963" s="480">
        <f t="shared" si="1534"/>
        <v>0</v>
      </c>
      <c r="D15963" s="480">
        <f t="shared" si="1539"/>
        <v>276</v>
      </c>
      <c r="E15963" s="480">
        <f t="shared" si="1540"/>
        <v>21</v>
      </c>
      <c r="F15963" s="484">
        <v>4.3708999999999998</v>
      </c>
      <c r="G15963" s="480">
        <v>15</v>
      </c>
      <c r="H15963" s="482">
        <v>0.36922199999999999</v>
      </c>
      <c r="I15963" s="483">
        <v>11.8</v>
      </c>
      <c r="J15963" s="484">
        <v>0.3453</v>
      </c>
      <c r="K15963" s="469">
        <f t="shared" si="1536"/>
        <v>11.838135322380573</v>
      </c>
      <c r="L15963" s="469">
        <f t="shared" si="1537"/>
        <v>3.8135322380572489E-2</v>
      </c>
    </row>
    <row r="15964" spans="1:12">
      <c r="A15964" s="98" t="str">
        <f t="shared" si="1538"/>
        <v>D800-120</v>
      </c>
      <c r="B15964" s="98">
        <f t="shared" si="1533"/>
        <v>23</v>
      </c>
      <c r="C15964" s="98">
        <f t="shared" si="1534"/>
        <v>0</v>
      </c>
      <c r="D15964" s="98">
        <f t="shared" si="1539"/>
        <v>276</v>
      </c>
      <c r="E15964" s="98">
        <f t="shared" si="1540"/>
        <v>22</v>
      </c>
      <c r="F15964" s="397">
        <f>F15963+(E15964-E15963)*(F15966-F15963)/(E15966-E15963)</f>
        <v>4.3822333333333328</v>
      </c>
      <c r="G15964" s="98">
        <v>15</v>
      </c>
      <c r="H15964" s="491">
        <f>H15963+(E15964-E15963)*(H15966-H15963)/(E15966-E15963)</f>
        <v>0.36896400000000001</v>
      </c>
      <c r="I15964" s="492">
        <f>I15963+(E15964-E15963)*(I15966-I15963)/(E15966-E15963)</f>
        <v>11.866666666666667</v>
      </c>
      <c r="J15964" s="397">
        <f>J15963+(E15964-E15963)*(J15966-J15963)/(E15966-E15963)</f>
        <v>0.34386666666666665</v>
      </c>
      <c r="K15964" s="469">
        <f t="shared" si="1536"/>
        <v>11.877129837418645</v>
      </c>
      <c r="L15964" s="469">
        <f t="shared" si="1537"/>
        <v>1.0463170751977557E-2</v>
      </c>
    </row>
    <row r="15965" spans="1:12">
      <c r="A15965" s="98" t="str">
        <f t="shared" si="1538"/>
        <v>D800-120</v>
      </c>
      <c r="B15965" s="98">
        <f t="shared" si="1533"/>
        <v>23</v>
      </c>
      <c r="C15965" s="98">
        <f t="shared" si="1534"/>
        <v>0</v>
      </c>
      <c r="D15965" s="98">
        <f t="shared" si="1539"/>
        <v>276</v>
      </c>
      <c r="E15965" s="98">
        <f t="shared" si="1540"/>
        <v>23</v>
      </c>
      <c r="F15965" s="397">
        <f>F15963+(E15965-E15963)*(F15966-F15963)/(E15966-E15963)</f>
        <v>4.3935666666666666</v>
      </c>
      <c r="G15965" s="98">
        <v>15</v>
      </c>
      <c r="H15965" s="491">
        <f>H15963+(E15965-E15963)*(H15966-H15963)/(E15966-E15963)</f>
        <v>0.36870599999999998</v>
      </c>
      <c r="I15965" s="492">
        <f>I15963+(E15965-E15963)*(I15966-I15963)/(E15966-E15963)</f>
        <v>11.933333333333334</v>
      </c>
      <c r="J15965" s="397">
        <f>J15963+(E15965-E15963)*(J15966-J15963)/(E15966-E15963)</f>
        <v>0.34243333333333337</v>
      </c>
      <c r="K15965" s="469">
        <f t="shared" si="1536"/>
        <v>11.916178924852503</v>
      </c>
      <c r="L15965" s="469">
        <f t="shared" si="1537"/>
        <v>-1.7154408480831052E-2</v>
      </c>
    </row>
    <row r="15966" spans="1:12">
      <c r="A15966" s="480" t="str">
        <f t="shared" si="1538"/>
        <v>D800-120</v>
      </c>
      <c r="B15966" s="480">
        <f t="shared" si="1533"/>
        <v>23</v>
      </c>
      <c r="C15966" s="480">
        <f t="shared" si="1534"/>
        <v>0</v>
      </c>
      <c r="D15966" s="480">
        <f t="shared" si="1539"/>
        <v>276</v>
      </c>
      <c r="E15966" s="480">
        <f t="shared" si="1540"/>
        <v>24</v>
      </c>
      <c r="F15966" s="484">
        <v>4.4048999999999996</v>
      </c>
      <c r="G15966" s="480">
        <v>15</v>
      </c>
      <c r="H15966" s="482">
        <v>0.368448</v>
      </c>
      <c r="I15966" s="483">
        <v>12</v>
      </c>
      <c r="J15966" s="484">
        <v>0.34100000000000003</v>
      </c>
      <c r="K15966" s="469">
        <f t="shared" si="1536"/>
        <v>11.955282699322563</v>
      </c>
      <c r="L15966" s="469">
        <f t="shared" si="1537"/>
        <v>-4.4717300677437066E-2</v>
      </c>
    </row>
    <row r="15967" spans="1:12">
      <c r="A15967" s="98" t="str">
        <f t="shared" si="1538"/>
        <v>D800-120</v>
      </c>
      <c r="B15967" s="98">
        <f t="shared" si="1533"/>
        <v>23</v>
      </c>
      <c r="C15967" s="98">
        <f t="shared" si="1534"/>
        <v>0</v>
      </c>
      <c r="D15967" s="98">
        <f t="shared" si="1539"/>
        <v>276</v>
      </c>
      <c r="E15967" s="98">
        <f t="shared" si="1540"/>
        <v>25</v>
      </c>
      <c r="F15967" s="397">
        <f>F15966+(E15967-E15966)*(F15969-F15966)/(E15969-E15966)</f>
        <v>4.4161333333333328</v>
      </c>
      <c r="G15967" s="98">
        <v>15</v>
      </c>
      <c r="H15967" s="491">
        <f>H15966+(E15967-E15966)*(H15969-H15966)/(E15969-E15966)</f>
        <v>0.36819099999999999</v>
      </c>
      <c r="I15967" s="492">
        <f>I15966+(E15967-E15966)*(I15969-I15966)/(E15969-E15966)</f>
        <v>12.033333333333333</v>
      </c>
      <c r="J15967" s="397">
        <f>J15966+(E15967-E15966)*(J15969-J15966)/(E15969-E15966)</f>
        <v>0.33960000000000001</v>
      </c>
      <c r="K15967" s="469">
        <f t="shared" si="1536"/>
        <v>11.994137100943078</v>
      </c>
      <c r="L15967" s="469">
        <f t="shared" si="1537"/>
        <v>-3.9196232390255048E-2</v>
      </c>
    </row>
    <row r="15968" spans="1:12">
      <c r="A15968" s="98" t="str">
        <f t="shared" si="1538"/>
        <v>D800-120</v>
      </c>
      <c r="B15968" s="98">
        <f t="shared" si="1533"/>
        <v>23</v>
      </c>
      <c r="C15968" s="98">
        <f t="shared" si="1534"/>
        <v>0</v>
      </c>
      <c r="D15968" s="98">
        <f t="shared" si="1539"/>
        <v>276</v>
      </c>
      <c r="E15968" s="98">
        <f t="shared" si="1540"/>
        <v>26</v>
      </c>
      <c r="F15968" s="397">
        <f>F15966+(E15968-E15966)*(F15969-F15966)/(E15969-E15966)</f>
        <v>4.4273666666666669</v>
      </c>
      <c r="G15968" s="98">
        <v>15</v>
      </c>
      <c r="H15968" s="491">
        <f>H15966+(E15968-E15966)*(H15969-H15966)/(E15969-E15966)</f>
        <v>0.36793399999999998</v>
      </c>
      <c r="I15968" s="492">
        <f>I15966+(E15968-E15966)*(I15969-I15966)/(E15969-E15966)</f>
        <v>12.066666666666666</v>
      </c>
      <c r="J15968" s="397">
        <f>J15966+(E15968-E15966)*(J15969-J15966)/(E15969-E15966)</f>
        <v>0.3382</v>
      </c>
      <c r="K15968" s="469">
        <f t="shared" si="1536"/>
        <v>12.033045781761585</v>
      </c>
      <c r="L15968" s="469">
        <f t="shared" si="1537"/>
        <v>-3.3620884905081638E-2</v>
      </c>
    </row>
    <row r="15969" spans="1:12">
      <c r="A15969" s="480" t="str">
        <f t="shared" si="1538"/>
        <v>D800-120</v>
      </c>
      <c r="B15969" s="480">
        <f t="shared" si="1533"/>
        <v>23</v>
      </c>
      <c r="C15969" s="480">
        <f t="shared" si="1534"/>
        <v>0</v>
      </c>
      <c r="D15969" s="480">
        <f t="shared" si="1539"/>
        <v>276</v>
      </c>
      <c r="E15969" s="480">
        <f t="shared" si="1540"/>
        <v>27</v>
      </c>
      <c r="F15969" s="484">
        <v>4.4386000000000001</v>
      </c>
      <c r="G15969" s="480">
        <v>15</v>
      </c>
      <c r="H15969" s="482">
        <v>0.36767699999999998</v>
      </c>
      <c r="I15969" s="483">
        <v>12.1</v>
      </c>
      <c r="J15969" s="484">
        <v>0.33679999999999999</v>
      </c>
      <c r="K15969" s="469">
        <f t="shared" si="1536"/>
        <v>12.072008855598801</v>
      </c>
      <c r="L15969" s="469">
        <f t="shared" si="1537"/>
        <v>-2.7991144401198653E-2</v>
      </c>
    </row>
    <row r="15970" spans="1:12">
      <c r="A15970" s="98" t="str">
        <f t="shared" si="1538"/>
        <v>D800-120</v>
      </c>
      <c r="B15970" s="98">
        <f t="shared" si="1533"/>
        <v>23</v>
      </c>
      <c r="C15970" s="98">
        <f t="shared" si="1534"/>
        <v>0</v>
      </c>
      <c r="D15970" s="98">
        <f t="shared" si="1539"/>
        <v>276</v>
      </c>
      <c r="E15970" s="98">
        <f t="shared" si="1540"/>
        <v>28</v>
      </c>
      <c r="F15970" s="397">
        <f>F15969+(E15970-E15969)*(F15972-F15969)/(E15972-E15969)</f>
        <v>4.4497666666666671</v>
      </c>
      <c r="G15970" s="98">
        <v>15</v>
      </c>
      <c r="H15970" s="491">
        <f>H15969+(E15970-E15969)*(H15972-H15969)/(E15972-E15969)</f>
        <v>0.36742133333333332</v>
      </c>
      <c r="I15970" s="492">
        <f>I15969+(E15970-E15969)*(I15972-I15969)/(E15972-E15969)</f>
        <v>12.133333333333333</v>
      </c>
      <c r="J15970" s="397">
        <f>J15969+(E15970-E15969)*(J15972-J15969)/(E15972-E15969)</f>
        <v>0.33539999999999998</v>
      </c>
      <c r="K15970" s="469">
        <f t="shared" si="1536"/>
        <v>12.110801042218563</v>
      </c>
      <c r="L15970" s="469">
        <f t="shared" si="1537"/>
        <v>-2.253229111476962E-2</v>
      </c>
    </row>
    <row r="15971" spans="1:12">
      <c r="A15971" s="98" t="str">
        <f t="shared" si="1538"/>
        <v>D800-120</v>
      </c>
      <c r="B15971" s="98">
        <f t="shared" si="1533"/>
        <v>23</v>
      </c>
      <c r="C15971" s="98">
        <f t="shared" si="1534"/>
        <v>0</v>
      </c>
      <c r="D15971" s="98">
        <f t="shared" si="1539"/>
        <v>276</v>
      </c>
      <c r="E15971" s="98">
        <f t="shared" si="1540"/>
        <v>29</v>
      </c>
      <c r="F15971" s="397">
        <f>F15969+(E15971-E15969)*(F15972-F15969)/(E15972-E15969)</f>
        <v>4.4609333333333332</v>
      </c>
      <c r="G15971" s="98">
        <v>15</v>
      </c>
      <c r="H15971" s="491">
        <f>H15969+(E15971-E15969)*(H15972-H15969)/(E15972-E15969)</f>
        <v>0.36716566666666667</v>
      </c>
      <c r="I15971" s="492">
        <f>I15969+(E15971-E15969)*(I15972-I15969)/(E15972-E15969)</f>
        <v>12.166666666666666</v>
      </c>
      <c r="J15971" s="397">
        <f>J15969+(E15971-E15969)*(J15972-J15969)/(E15972-E15969)</f>
        <v>0.33400000000000002</v>
      </c>
      <c r="K15971" s="469">
        <f t="shared" si="1536"/>
        <v>12.149647252784165</v>
      </c>
      <c r="L15971" s="469">
        <f t="shared" si="1537"/>
        <v>-1.7019413882501055E-2</v>
      </c>
    </row>
    <row r="15972" spans="1:12">
      <c r="A15972" s="480" t="str">
        <f t="shared" si="1538"/>
        <v>D800-120</v>
      </c>
      <c r="B15972" s="480">
        <f t="shared" si="1533"/>
        <v>23</v>
      </c>
      <c r="C15972" s="480">
        <f t="shared" si="1534"/>
        <v>0</v>
      </c>
      <c r="D15972" s="480">
        <f t="shared" si="1539"/>
        <v>276</v>
      </c>
      <c r="E15972" s="480">
        <f t="shared" si="1540"/>
        <v>30</v>
      </c>
      <c r="F15972" s="484">
        <v>4.4721000000000002</v>
      </c>
      <c r="G15972" s="480">
        <v>15</v>
      </c>
      <c r="H15972" s="482">
        <v>0.36691000000000001</v>
      </c>
      <c r="I15972" s="483">
        <v>12.2</v>
      </c>
      <c r="J15972" s="484">
        <v>0.33260000000000001</v>
      </c>
      <c r="K15972" s="469">
        <f t="shared" si="1536"/>
        <v>12.188547600228938</v>
      </c>
      <c r="L15972" s="469">
        <f t="shared" si="1537"/>
        <v>-1.1452399771060939E-2</v>
      </c>
    </row>
    <row r="15973" spans="1:12">
      <c r="A15973" s="98" t="str">
        <f t="shared" si="1538"/>
        <v>D800-120</v>
      </c>
      <c r="B15973" s="98">
        <f t="shared" si="1533"/>
        <v>23</v>
      </c>
      <c r="C15973" s="98">
        <f t="shared" si="1534"/>
        <v>0</v>
      </c>
      <c r="D15973" s="98">
        <f t="shared" si="1539"/>
        <v>276</v>
      </c>
      <c r="E15973" s="98">
        <f t="shared" si="1540"/>
        <v>31</v>
      </c>
      <c r="F15973" s="397">
        <f>F15972+(E15973-E15972)*(F15975-F15972)/(E15975-E15972)</f>
        <v>4.4832000000000001</v>
      </c>
      <c r="G15973" s="98">
        <v>15</v>
      </c>
      <c r="H15973" s="491">
        <f>H15972+(E15973-E15972)*(H15975-H15972)/(E15975-E15972)</f>
        <v>0.36665466666666668</v>
      </c>
      <c r="I15973" s="492">
        <f>I15972+(E15973-E15972)*(I15975-I15972)/(E15975-E15972)</f>
        <v>12.233333333333333</v>
      </c>
      <c r="J15973" s="397">
        <f>J15972+(E15973-E15972)*(J15975-J15972)/(E15975-E15972)</f>
        <v>0.33119999999999999</v>
      </c>
      <c r="K15973" s="469">
        <f t="shared" si="1536"/>
        <v>12.227309257393879</v>
      </c>
      <c r="L15973" s="469">
        <f t="shared" si="1537"/>
        <v>-6.0240759394538657E-3</v>
      </c>
    </row>
    <row r="15974" spans="1:12">
      <c r="A15974" s="98" t="str">
        <f t="shared" si="1538"/>
        <v>D800-120</v>
      </c>
      <c r="B15974" s="98">
        <f t="shared" si="1533"/>
        <v>23</v>
      </c>
      <c r="C15974" s="98">
        <f t="shared" si="1534"/>
        <v>0</v>
      </c>
      <c r="D15974" s="98">
        <f t="shared" si="1539"/>
        <v>276</v>
      </c>
      <c r="E15974" s="98">
        <f t="shared" si="1540"/>
        <v>32</v>
      </c>
      <c r="F15974" s="397">
        <f>F15972+(E15974-E15972)*(F15975-F15972)/(E15975-E15972)</f>
        <v>4.4943</v>
      </c>
      <c r="G15974" s="98">
        <v>15</v>
      </c>
      <c r="H15974" s="491">
        <f>H15972+(E15974-E15972)*(H15975-H15972)/(E15975-E15972)</f>
        <v>0.36639933333333335</v>
      </c>
      <c r="I15974" s="492">
        <f>I15972+(E15974-E15972)*(I15975-I15972)/(E15975-E15972)</f>
        <v>12.266666666666667</v>
      </c>
      <c r="J15974" s="397">
        <f>J15972+(E15974-E15972)*(J15975-J15972)/(E15975-E15972)</f>
        <v>0.32980000000000004</v>
      </c>
      <c r="K15974" s="469">
        <f t="shared" si="1536"/>
        <v>12.266124938364152</v>
      </c>
      <c r="L15974" s="469">
        <f t="shared" si="1537"/>
        <v>-5.4172830251530968E-4</v>
      </c>
    </row>
    <row r="15975" spans="1:12">
      <c r="A15975" s="480" t="str">
        <f t="shared" si="1538"/>
        <v>D800-120</v>
      </c>
      <c r="B15975" s="480">
        <f t="shared" si="1533"/>
        <v>23</v>
      </c>
      <c r="C15975" s="480">
        <f t="shared" si="1534"/>
        <v>0</v>
      </c>
      <c r="D15975" s="480">
        <f t="shared" si="1539"/>
        <v>276</v>
      </c>
      <c r="E15975" s="480">
        <f t="shared" si="1540"/>
        <v>33</v>
      </c>
      <c r="F15975" s="484">
        <v>4.5053999999999998</v>
      </c>
      <c r="G15975" s="480">
        <v>15</v>
      </c>
      <c r="H15975" s="482">
        <v>0.36614400000000002</v>
      </c>
      <c r="I15975" s="483">
        <v>12.3</v>
      </c>
      <c r="J15975" s="484">
        <v>0.32840000000000003</v>
      </c>
      <c r="K15975" s="469">
        <f t="shared" si="1536"/>
        <v>12.304994756161509</v>
      </c>
      <c r="L15975" s="469">
        <f t="shared" si="1537"/>
        <v>4.9947561615084624E-3</v>
      </c>
    </row>
    <row r="15976" spans="1:12">
      <c r="A15976" s="98" t="str">
        <f t="shared" si="1538"/>
        <v>D800-120</v>
      </c>
      <c r="B15976" s="98">
        <f t="shared" si="1533"/>
        <v>23</v>
      </c>
      <c r="C15976" s="98">
        <f t="shared" si="1534"/>
        <v>0</v>
      </c>
      <c r="D15976" s="98">
        <f t="shared" si="1539"/>
        <v>276</v>
      </c>
      <c r="E15976" s="98">
        <f t="shared" si="1540"/>
        <v>34</v>
      </c>
      <c r="F15976" s="397">
        <f>F15975+(E15976-E15975)*(F15978-F15975)/(E15978-E15975)</f>
        <v>4.5163666666666664</v>
      </c>
      <c r="G15976" s="98">
        <v>15</v>
      </c>
      <c r="H15976" s="491">
        <f>H15975+(E15976-E15975)*(H15978-H15975)/(E15978-E15975)</f>
        <v>0.36588999999999999</v>
      </c>
      <c r="I15976" s="492">
        <f>I15975+(E15976-E15975)*(I15978-I15975)/(E15978-E15975)</f>
        <v>12.333333333333334</v>
      </c>
      <c r="J15976" s="397">
        <f>J15975+(E15976-E15975)*(J15978-J15975)/(E15978-E15975)</f>
        <v>0.32700000000000001</v>
      </c>
      <c r="K15976" s="469">
        <f t="shared" si="1536"/>
        <v>12.343509433618483</v>
      </c>
      <c r="L15976" s="469">
        <f t="shared" si="1537"/>
        <v>1.0176100285148593E-2</v>
      </c>
    </row>
    <row r="15977" spans="1:12">
      <c r="A15977" s="98" t="str">
        <f t="shared" si="1538"/>
        <v>D800-120</v>
      </c>
      <c r="B15977" s="98">
        <f t="shared" si="1533"/>
        <v>23</v>
      </c>
      <c r="C15977" s="98">
        <f t="shared" si="1534"/>
        <v>0</v>
      </c>
      <c r="D15977" s="98">
        <f t="shared" si="1539"/>
        <v>276</v>
      </c>
      <c r="E15977" s="98">
        <f t="shared" si="1540"/>
        <v>35</v>
      </c>
      <c r="F15977" s="397">
        <f>F15975+(E15977-E15975)*(F15978-F15975)/(E15978-E15975)</f>
        <v>4.527333333333333</v>
      </c>
      <c r="G15977" s="98">
        <v>15</v>
      </c>
      <c r="H15977" s="491">
        <f>H15975+(E15977-E15975)*(H15978-H15975)/(E15978-E15975)</f>
        <v>0.36563600000000002</v>
      </c>
      <c r="I15977" s="492">
        <f>I15975+(E15977-E15975)*(I15978-I15975)/(E15978-E15975)</f>
        <v>12.366666666666667</v>
      </c>
      <c r="J15977" s="397">
        <f>J15975+(E15977-E15975)*(J15978-J15975)/(E15978-E15975)</f>
        <v>0.3256</v>
      </c>
      <c r="K15977" s="469">
        <f t="shared" si="1536"/>
        <v>12.382077621824253</v>
      </c>
      <c r="L15977" s="469">
        <f t="shared" si="1537"/>
        <v>1.5410955157586059E-2</v>
      </c>
    </row>
    <row r="15978" spans="1:12">
      <c r="A15978" s="480" t="str">
        <f t="shared" si="1538"/>
        <v>D800-120</v>
      </c>
      <c r="B15978" s="480">
        <f t="shared" ref="B15978:B16041" si="1541">INT(D15978/12)</f>
        <v>23</v>
      </c>
      <c r="C15978" s="480">
        <f t="shared" ref="C15978:C16041" si="1542">D15978-B15978*12</f>
        <v>0</v>
      </c>
      <c r="D15978" s="480">
        <f t="shared" si="1539"/>
        <v>276</v>
      </c>
      <c r="E15978" s="480">
        <f t="shared" si="1540"/>
        <v>36</v>
      </c>
      <c r="F15978" s="484">
        <v>4.5382999999999996</v>
      </c>
      <c r="G15978" s="480">
        <v>15</v>
      </c>
      <c r="H15978" s="482">
        <v>0.36538199999999998</v>
      </c>
      <c r="I15978" s="483">
        <v>12.4</v>
      </c>
      <c r="J15978" s="484">
        <v>0.32419999999999999</v>
      </c>
      <c r="K15978" s="469">
        <f t="shared" si="1536"/>
        <v>12.420699432374883</v>
      </c>
      <c r="L15978" s="469">
        <f t="shared" si="1537"/>
        <v>2.0699432374883031E-2</v>
      </c>
    </row>
    <row r="15979" spans="1:12">
      <c r="A15979" s="98" t="str">
        <f t="shared" si="1538"/>
        <v>D800-120</v>
      </c>
      <c r="B15979" s="98">
        <f t="shared" si="1541"/>
        <v>23</v>
      </c>
      <c r="C15979" s="98">
        <f t="shared" si="1542"/>
        <v>0</v>
      </c>
      <c r="D15979" s="98">
        <f t="shared" si="1539"/>
        <v>276</v>
      </c>
      <c r="E15979" s="98">
        <f t="shared" si="1540"/>
        <v>37</v>
      </c>
      <c r="F15979" s="397">
        <f>F15978+(E15979-E15978)*(F15981-F15978)/(E15981-E15978)</f>
        <v>4.5492333333333335</v>
      </c>
      <c r="G15979" s="98">
        <v>15</v>
      </c>
      <c r="H15979" s="491">
        <f>H15978+(E15979-E15978)*(H15981-H15978)/(E15981-E15978)</f>
        <v>0.36512833333333333</v>
      </c>
      <c r="I15979" s="492">
        <f>I15978+(E15979-E15978)*(I15981-I15978)/(E15981-E15978)</f>
        <v>12.433333333333334</v>
      </c>
      <c r="J15979" s="397">
        <f>J15978+(E15979-E15978)*(J15981-J15978)/(E15981-E15978)</f>
        <v>0.32279999999999998</v>
      </c>
      <c r="K15979" s="469">
        <f t="shared" si="1536"/>
        <v>12.459272310648768</v>
      </c>
      <c r="L15979" s="469">
        <f t="shared" si="1537"/>
        <v>2.5938977315433931E-2</v>
      </c>
    </row>
    <row r="15980" spans="1:12">
      <c r="A15980" s="98" t="str">
        <f t="shared" si="1538"/>
        <v>D800-120</v>
      </c>
      <c r="B15980" s="98">
        <f t="shared" si="1541"/>
        <v>23</v>
      </c>
      <c r="C15980" s="98">
        <f t="shared" si="1542"/>
        <v>0</v>
      </c>
      <c r="D15980" s="98">
        <f t="shared" si="1539"/>
        <v>276</v>
      </c>
      <c r="E15980" s="98">
        <f t="shared" si="1540"/>
        <v>38</v>
      </c>
      <c r="F15980" s="397">
        <f>F15978+(E15980-E15978)*(F15981-F15978)/(E15981-E15978)</f>
        <v>4.5601666666666665</v>
      </c>
      <c r="G15980" s="98">
        <v>15</v>
      </c>
      <c r="H15980" s="491">
        <f>H15978+(E15980-E15978)*(H15981-H15978)/(E15981-E15978)</f>
        <v>0.36487466666666662</v>
      </c>
      <c r="I15980" s="492">
        <f>I15978+(E15980-E15978)*(I15981-I15978)/(E15981-E15978)</f>
        <v>12.466666666666667</v>
      </c>
      <c r="J15980" s="397">
        <f>J15978+(E15980-E15978)*(J15981-J15978)/(E15981-E15978)</f>
        <v>0.32140000000000002</v>
      </c>
      <c r="K15980" s="469">
        <f t="shared" si="1536"/>
        <v>12.497898821878564</v>
      </c>
      <c r="L15980" s="469">
        <f t="shared" si="1537"/>
        <v>3.1232155211897705E-2</v>
      </c>
    </row>
    <row r="15981" spans="1:12">
      <c r="A15981" s="480" t="str">
        <f t="shared" si="1538"/>
        <v>D800-120</v>
      </c>
      <c r="B15981" s="480">
        <f t="shared" si="1541"/>
        <v>23</v>
      </c>
      <c r="C15981" s="480">
        <f t="shared" si="1542"/>
        <v>0</v>
      </c>
      <c r="D15981" s="480">
        <f t="shared" si="1539"/>
        <v>276</v>
      </c>
      <c r="E15981" s="480">
        <f t="shared" si="1540"/>
        <v>39</v>
      </c>
      <c r="F15981" s="484">
        <v>4.5711000000000004</v>
      </c>
      <c r="G15981" s="480">
        <v>15</v>
      </c>
      <c r="H15981" s="482">
        <v>0.36462099999999997</v>
      </c>
      <c r="I15981" s="483">
        <v>12.5</v>
      </c>
      <c r="J15981" s="484">
        <v>0.32</v>
      </c>
      <c r="K15981" s="469">
        <f t="shared" si="1536"/>
        <v>12.536579078001543</v>
      </c>
      <c r="L15981" s="469">
        <f t="shared" si="1537"/>
        <v>3.6579078001542698E-2</v>
      </c>
    </row>
    <row r="15982" spans="1:12">
      <c r="A15982" s="98" t="str">
        <f t="shared" si="1538"/>
        <v>D800-120</v>
      </c>
      <c r="B15982" s="98">
        <f t="shared" si="1541"/>
        <v>23</v>
      </c>
      <c r="C15982" s="98">
        <f t="shared" si="1542"/>
        <v>0</v>
      </c>
      <c r="D15982" s="98">
        <f t="shared" si="1539"/>
        <v>276</v>
      </c>
      <c r="E15982" s="98">
        <f t="shared" si="1540"/>
        <v>40</v>
      </c>
      <c r="F15982" s="397">
        <f>F15981+(E15982-E15981)*(F15984-F15981)/(E15984-E15981)</f>
        <v>4.5819333333333336</v>
      </c>
      <c r="G15982" s="98">
        <v>15</v>
      </c>
      <c r="H15982" s="491">
        <f>H15981+(E15982-E15981)*(H15984-H15981)/(E15984-E15981)</f>
        <v>0.36436833333333329</v>
      </c>
      <c r="I15982" s="492">
        <f>I15981+(E15982-E15981)*(I15984-I15981)/(E15984-E15981)</f>
        <v>12.566666666666666</v>
      </c>
      <c r="J15982" s="397">
        <f>J15981+(E15982-E15981)*(J15984-J15981)/(E15984-E15981)</f>
        <v>0.31859999999999999</v>
      </c>
      <c r="K15982" s="469">
        <f t="shared" si="1536"/>
        <v>12.575004231066551</v>
      </c>
      <c r="L15982" s="469">
        <f t="shared" si="1537"/>
        <v>8.3375643998842008E-3</v>
      </c>
    </row>
    <row r="15983" spans="1:12">
      <c r="A15983" s="98" t="str">
        <f t="shared" si="1538"/>
        <v>D800-120</v>
      </c>
      <c r="B15983" s="98">
        <f t="shared" si="1541"/>
        <v>23</v>
      </c>
      <c r="C15983" s="98">
        <f t="shared" si="1542"/>
        <v>0</v>
      </c>
      <c r="D15983" s="98">
        <f t="shared" si="1539"/>
        <v>276</v>
      </c>
      <c r="E15983" s="98">
        <f t="shared" si="1540"/>
        <v>41</v>
      </c>
      <c r="F15983" s="397">
        <f>F15981+(E15983-E15981)*(F15984-F15981)/(E15984-E15981)</f>
        <v>4.5927666666666669</v>
      </c>
      <c r="G15983" s="98">
        <v>15</v>
      </c>
      <c r="H15983" s="491">
        <f>H15981+(E15983-E15981)*(H15984-H15981)/(E15984-E15981)</f>
        <v>0.36411566666666667</v>
      </c>
      <c r="I15983" s="492">
        <f>I15981+(E15983-E15981)*(I15984-I15981)/(E15984-E15981)</f>
        <v>12.633333333333333</v>
      </c>
      <c r="J15983" s="397">
        <f>J15981+(E15983-E15981)*(J15984-J15981)/(E15984-E15981)</f>
        <v>0.31720000000000004</v>
      </c>
      <c r="K15983" s="469">
        <f t="shared" si="1536"/>
        <v>12.613482711995365</v>
      </c>
      <c r="L15983" s="469">
        <f t="shared" si="1537"/>
        <v>-1.9850621337967667E-2</v>
      </c>
    </row>
    <row r="15984" spans="1:12">
      <c r="A15984" s="480" t="str">
        <f t="shared" si="1538"/>
        <v>D800-120</v>
      </c>
      <c r="B15984" s="480">
        <f t="shared" si="1541"/>
        <v>23</v>
      </c>
      <c r="C15984" s="480">
        <f t="shared" si="1542"/>
        <v>0</v>
      </c>
      <c r="D15984" s="480">
        <f t="shared" si="1539"/>
        <v>276</v>
      </c>
      <c r="E15984" s="480">
        <f t="shared" si="1540"/>
        <v>42</v>
      </c>
      <c r="F15984" s="484">
        <v>4.6036000000000001</v>
      </c>
      <c r="G15984" s="480">
        <v>15</v>
      </c>
      <c r="H15984" s="482">
        <v>0.36386299999999999</v>
      </c>
      <c r="I15984" s="483">
        <v>12.7</v>
      </c>
      <c r="J15984" s="484">
        <v>0.31580000000000003</v>
      </c>
      <c r="K15984" s="469">
        <f t="shared" si="1536"/>
        <v>12.652014631880681</v>
      </c>
      <c r="L15984" s="469">
        <f t="shared" si="1537"/>
        <v>-4.798536811931875E-2</v>
      </c>
    </row>
    <row r="15985" spans="1:12">
      <c r="A15985" s="98" t="str">
        <f t="shared" si="1538"/>
        <v>D800-120</v>
      </c>
      <c r="B15985" s="98">
        <f t="shared" si="1541"/>
        <v>23</v>
      </c>
      <c r="C15985" s="98">
        <f t="shared" si="1542"/>
        <v>0</v>
      </c>
      <c r="D15985" s="98">
        <f t="shared" si="1539"/>
        <v>276</v>
      </c>
      <c r="E15985" s="98">
        <f t="shared" si="1540"/>
        <v>43</v>
      </c>
      <c r="F15985" s="397">
        <f>F15984+(E15985-E15984)*(F15987-F15984)/(E15987-E15984)</f>
        <v>4.6143666666666672</v>
      </c>
      <c r="G15985" s="98">
        <v>15</v>
      </c>
      <c r="H15985" s="491">
        <f>H15984+(E15985-E15984)*(H15987-H15984)/(E15987-E15984)</f>
        <v>0.36361100000000002</v>
      </c>
      <c r="I15985" s="492">
        <f>I15984+(E15985-E15984)*(I15987-I15984)/(E15987-E15984)</f>
        <v>12.733333333333333</v>
      </c>
      <c r="J15985" s="397">
        <f>J15984+(E15985-E15984)*(J15987-J15984)/(E15987-E15984)</f>
        <v>0.31440000000000001</v>
      </c>
      <c r="K15985" s="469">
        <f t="shared" si="1536"/>
        <v>12.690393488279142</v>
      </c>
      <c r="L15985" s="469">
        <f t="shared" si="1537"/>
        <v>-4.2939845054190684E-2</v>
      </c>
    </row>
    <row r="15986" spans="1:12">
      <c r="A15986" s="98" t="str">
        <f t="shared" si="1538"/>
        <v>D800-120</v>
      </c>
      <c r="B15986" s="98">
        <f t="shared" si="1541"/>
        <v>23</v>
      </c>
      <c r="C15986" s="98">
        <f t="shared" si="1542"/>
        <v>0</v>
      </c>
      <c r="D15986" s="98">
        <f t="shared" si="1539"/>
        <v>276</v>
      </c>
      <c r="E15986" s="98">
        <f t="shared" si="1540"/>
        <v>44</v>
      </c>
      <c r="F15986" s="397">
        <f>F15984+(E15986-E15984)*(F15987-F15984)/(E15987-E15984)</f>
        <v>4.6251333333333333</v>
      </c>
      <c r="G15986" s="98">
        <v>15</v>
      </c>
      <c r="H15986" s="491">
        <f>H15984+(E15986-E15984)*(H15987-H15984)/(E15987-E15984)</f>
        <v>0.36335899999999999</v>
      </c>
      <c r="I15986" s="492">
        <f>I15984+(E15986-E15984)*(I15987-I15984)/(E15987-E15984)</f>
        <v>12.766666666666667</v>
      </c>
      <c r="J15986" s="397">
        <f>J15984+(E15986-E15984)*(J15987-J15984)/(E15987-E15984)</f>
        <v>0.313</v>
      </c>
      <c r="K15986" s="469">
        <f t="shared" si="1536"/>
        <v>12.728825578376574</v>
      </c>
      <c r="L15986" s="469">
        <f t="shared" si="1537"/>
        <v>-3.7841088290093694E-2</v>
      </c>
    </row>
    <row r="15987" spans="1:12">
      <c r="A15987" s="480" t="str">
        <f t="shared" si="1538"/>
        <v>D800-120</v>
      </c>
      <c r="B15987" s="480">
        <f t="shared" si="1541"/>
        <v>23</v>
      </c>
      <c r="C15987" s="480">
        <f t="shared" si="1542"/>
        <v>0</v>
      </c>
      <c r="D15987" s="480">
        <f t="shared" ref="D15987:D16018" si="1543">D15986</f>
        <v>276</v>
      </c>
      <c r="E15987" s="480">
        <f t="shared" si="1540"/>
        <v>45</v>
      </c>
      <c r="F15987" s="484">
        <v>4.6359000000000004</v>
      </c>
      <c r="G15987" s="480">
        <v>15</v>
      </c>
      <c r="H15987" s="482">
        <v>0.36310700000000001</v>
      </c>
      <c r="I15987" s="483">
        <v>12.8</v>
      </c>
      <c r="J15987" s="484">
        <v>0.31159999999999999</v>
      </c>
      <c r="K15987" s="469">
        <f t="shared" si="1536"/>
        <v>12.767311013007186</v>
      </c>
      <c r="L15987" s="469">
        <f t="shared" si="1537"/>
        <v>-3.2688986992814861E-2</v>
      </c>
    </row>
    <row r="15988" spans="1:12">
      <c r="A15988" s="98" t="str">
        <f t="shared" si="1538"/>
        <v>D800-120</v>
      </c>
      <c r="B15988" s="98">
        <f t="shared" si="1541"/>
        <v>23</v>
      </c>
      <c r="C15988" s="98">
        <f t="shared" si="1542"/>
        <v>0</v>
      </c>
      <c r="D15988" s="98">
        <f t="shared" si="1543"/>
        <v>276</v>
      </c>
      <c r="E15988" s="98">
        <f t="shared" si="1540"/>
        <v>46</v>
      </c>
      <c r="F15988" s="397">
        <f>F15987+(E15988-E15987)*(F15990-F15987)/(E15990-E15987)</f>
        <v>4.6466000000000003</v>
      </c>
      <c r="G15988" s="98">
        <v>15</v>
      </c>
      <c r="H15988" s="491">
        <f>H15987+(E15988-E15987)*(H15990-H15987)/(E15990-E15987)</f>
        <v>0.36285533333333336</v>
      </c>
      <c r="I15988" s="492">
        <f>I15987+(E15988-E15987)*(I15990-I15987)/(E15990-E15987)</f>
        <v>12.833333333333334</v>
      </c>
      <c r="J15988" s="397">
        <f>J15987+(E15988-E15987)*(J15990-J15987)/(E15990-E15987)</f>
        <v>0.31019999999999998</v>
      </c>
      <c r="K15988" s="469">
        <f t="shared" si="1536"/>
        <v>12.805654411399951</v>
      </c>
      <c r="L15988" s="469">
        <f t="shared" si="1537"/>
        <v>-2.7678921933382838E-2</v>
      </c>
    </row>
    <row r="15989" spans="1:12">
      <c r="A15989" s="98" t="str">
        <f t="shared" si="1538"/>
        <v>D800-120</v>
      </c>
      <c r="B15989" s="98">
        <f t="shared" si="1541"/>
        <v>23</v>
      </c>
      <c r="C15989" s="98">
        <f t="shared" si="1542"/>
        <v>0</v>
      </c>
      <c r="D15989" s="98">
        <f t="shared" si="1543"/>
        <v>276</v>
      </c>
      <c r="E15989" s="98">
        <f t="shared" si="1540"/>
        <v>47</v>
      </c>
      <c r="F15989" s="397">
        <f>F15987+(E15989-E15987)*(F15990-F15987)/(E15990-E15987)</f>
        <v>4.6573000000000002</v>
      </c>
      <c r="G15989" s="98">
        <v>15</v>
      </c>
      <c r="H15989" s="491">
        <f>H15987+(E15989-E15987)*(H15990-H15987)/(E15990-E15987)</f>
        <v>0.36260366666666666</v>
      </c>
      <c r="I15989" s="492">
        <f>I15987+(E15989-E15987)*(I15990-I15987)/(E15990-E15987)</f>
        <v>12.866666666666667</v>
      </c>
      <c r="J15989" s="397">
        <f>J15987+(E15989-E15987)*(J15990-J15987)/(E15990-E15987)</f>
        <v>0.30880000000000002</v>
      </c>
      <c r="K15989" s="469">
        <f t="shared" si="1536"/>
        <v>12.84405103460068</v>
      </c>
      <c r="L15989" s="469">
        <f t="shared" si="1537"/>
        <v>-2.2615632065987157E-2</v>
      </c>
    </row>
    <row r="15990" spans="1:12">
      <c r="A15990" s="480" t="str">
        <f t="shared" si="1538"/>
        <v>D800-120</v>
      </c>
      <c r="B15990" s="480">
        <f t="shared" si="1541"/>
        <v>23</v>
      </c>
      <c r="C15990" s="480">
        <f t="shared" si="1542"/>
        <v>0</v>
      </c>
      <c r="D15990" s="480">
        <f t="shared" si="1543"/>
        <v>276</v>
      </c>
      <c r="E15990" s="480">
        <f t="shared" si="1540"/>
        <v>48</v>
      </c>
      <c r="F15990" s="484">
        <v>4.6680000000000001</v>
      </c>
      <c r="G15990" s="480">
        <v>15</v>
      </c>
      <c r="H15990" s="482">
        <v>0.36235200000000001</v>
      </c>
      <c r="I15990" s="483">
        <v>12.9</v>
      </c>
      <c r="J15990" s="484">
        <v>0.30740000000000001</v>
      </c>
      <c r="K15990" s="469">
        <f t="shared" si="1536"/>
        <v>12.882500993509074</v>
      </c>
      <c r="L15990" s="469">
        <f t="shared" si="1537"/>
        <v>-1.749900649092595E-2</v>
      </c>
    </row>
    <row r="15991" spans="1:12">
      <c r="A15991" s="98" t="str">
        <f t="shared" si="1538"/>
        <v>D800-120</v>
      </c>
      <c r="B15991" s="98">
        <f t="shared" si="1541"/>
        <v>23</v>
      </c>
      <c r="C15991" s="98">
        <f t="shared" si="1542"/>
        <v>0</v>
      </c>
      <c r="D15991" s="98">
        <f t="shared" si="1543"/>
        <v>276</v>
      </c>
      <c r="E15991" s="98">
        <f t="shared" si="1540"/>
        <v>49</v>
      </c>
      <c r="F15991" s="397">
        <f>F15990+(E15991-E15990)*(F15993-F15990)/(E15993-E15990)</f>
        <v>4.6786333333333339</v>
      </c>
      <c r="G15991" s="98">
        <v>15</v>
      </c>
      <c r="H15991" s="491">
        <f>H15990+(E15991-E15990)*(H15993-H15990)/(E15993-E15990)</f>
        <v>0.36210066666666668</v>
      </c>
      <c r="I15991" s="492">
        <f>I15990+(E15991-E15990)*(I15993-I15990)/(E15993-E15990)</f>
        <v>12.933333333333334</v>
      </c>
      <c r="J15991" s="397">
        <f>J15990+(E15991-E15990)*(J15993-J15990)/(E15993-E15990)</f>
        <v>0.30599999999999999</v>
      </c>
      <c r="K15991" s="469">
        <f t="shared" si="1536"/>
        <v>12.920808393982522</v>
      </c>
      <c r="L15991" s="469">
        <f t="shared" si="1537"/>
        <v>-1.2524939350811337E-2</v>
      </c>
    </row>
    <row r="15992" spans="1:12">
      <c r="A15992" s="98" t="str">
        <f t="shared" si="1538"/>
        <v>D800-120</v>
      </c>
      <c r="B15992" s="98">
        <f t="shared" si="1541"/>
        <v>23</v>
      </c>
      <c r="C15992" s="98">
        <f t="shared" si="1542"/>
        <v>0</v>
      </c>
      <c r="D15992" s="98">
        <f t="shared" si="1543"/>
        <v>276</v>
      </c>
      <c r="E15992" s="98">
        <f t="shared" si="1540"/>
        <v>50</v>
      </c>
      <c r="F15992" s="397">
        <f>F15990+(E15992-E15990)*(F15993-F15990)/(E15993-E15990)</f>
        <v>4.6892666666666667</v>
      </c>
      <c r="G15992" s="98">
        <v>15</v>
      </c>
      <c r="H15992" s="491">
        <f>H15990+(E15992-E15990)*(H15993-H15990)/(E15993-E15990)</f>
        <v>0.3618493333333333</v>
      </c>
      <c r="I15992" s="492">
        <f>I15990+(E15992-E15990)*(I15993-I15990)/(E15993-E15990)</f>
        <v>12.966666666666667</v>
      </c>
      <c r="J15992" s="397">
        <f>J15990+(E15992-E15990)*(J15993-J15990)/(E15993-E15990)</f>
        <v>0.30460000000000004</v>
      </c>
      <c r="K15992" s="469">
        <f t="shared" si="1536"/>
        <v>12.959169009569361</v>
      </c>
      <c r="L15992" s="469">
        <f t="shared" si="1537"/>
        <v>-7.4976570973053214E-3</v>
      </c>
    </row>
    <row r="15993" spans="1:12">
      <c r="A15993" s="480" t="str">
        <f t="shared" si="1538"/>
        <v>D800-120</v>
      </c>
      <c r="B15993" s="480">
        <f t="shared" si="1541"/>
        <v>23</v>
      </c>
      <c r="C15993" s="480">
        <f t="shared" si="1542"/>
        <v>0</v>
      </c>
      <c r="D15993" s="480">
        <f t="shared" si="1543"/>
        <v>276</v>
      </c>
      <c r="E15993" s="480">
        <f t="shared" si="1540"/>
        <v>51</v>
      </c>
      <c r="F15993" s="484">
        <v>4.6999000000000004</v>
      </c>
      <c r="G15993" s="480">
        <v>15</v>
      </c>
      <c r="H15993" s="482">
        <v>0.36159799999999997</v>
      </c>
      <c r="I15993" s="483">
        <v>13</v>
      </c>
      <c r="J15993" s="484">
        <v>0.30320000000000003</v>
      </c>
      <c r="K15993" s="469">
        <f t="shared" si="1536"/>
        <v>12.99758295123314</v>
      </c>
      <c r="L15993" s="469">
        <f t="shared" si="1537"/>
        <v>-2.4170487668602192E-3</v>
      </c>
    </row>
    <row r="15994" spans="1:12">
      <c r="A15994" s="98" t="str">
        <f t="shared" si="1538"/>
        <v>D800-120</v>
      </c>
      <c r="B15994" s="98">
        <f t="shared" si="1541"/>
        <v>23</v>
      </c>
      <c r="C15994" s="98">
        <f t="shared" si="1542"/>
        <v>0</v>
      </c>
      <c r="D15994" s="98">
        <f t="shared" si="1543"/>
        <v>276</v>
      </c>
      <c r="E15994" s="98">
        <f t="shared" si="1540"/>
        <v>52</v>
      </c>
      <c r="F15994" s="397">
        <f>F15993+(E15994-E15993)*(F15996-F15993)/(E15996-E15993)</f>
        <v>4.7104333333333335</v>
      </c>
      <c r="G15994" s="98">
        <v>15</v>
      </c>
      <c r="H15994" s="491">
        <f>H15993+(E15994-E15993)*(H15996-H15993)/(E15996-E15993)</f>
        <v>0.36134699999999997</v>
      </c>
      <c r="I15994" s="492">
        <f>I15993+(E15994-E15993)*(I15996-I15993)/(E15996-E15993)</f>
        <v>13.033333333333333</v>
      </c>
      <c r="J15994" s="397">
        <f>J15993+(E15994-E15993)*(J15996-J15993)/(E15996-E15993)</f>
        <v>0.30176666666666668</v>
      </c>
      <c r="K15994" s="469">
        <f t="shared" si="1536"/>
        <v>13.035761562523929</v>
      </c>
      <c r="L15994" s="469">
        <f t="shared" si="1537"/>
        <v>2.4282291905954878E-3</v>
      </c>
    </row>
    <row r="15995" spans="1:12">
      <c r="A15995" s="98" t="str">
        <f t="shared" si="1538"/>
        <v>D800-120</v>
      </c>
      <c r="B15995" s="98">
        <f t="shared" si="1541"/>
        <v>23</v>
      </c>
      <c r="C15995" s="98">
        <f t="shared" si="1542"/>
        <v>0</v>
      </c>
      <c r="D15995" s="98">
        <f t="shared" si="1543"/>
        <v>276</v>
      </c>
      <c r="E15995" s="98">
        <f t="shared" si="1540"/>
        <v>53</v>
      </c>
      <c r="F15995" s="397">
        <f>F15993+(E15995-E15993)*(F15996-F15993)/(E15996-E15993)</f>
        <v>4.7209666666666665</v>
      </c>
      <c r="G15995" s="98">
        <v>15</v>
      </c>
      <c r="H15995" s="491">
        <f>H15993+(E15995-E15993)*(H15996-H15993)/(E15996-E15993)</f>
        <v>0.36109600000000003</v>
      </c>
      <c r="I15995" s="492">
        <f>I15993+(E15995-E15993)*(I15996-I15993)/(E15996-E15993)</f>
        <v>13.066666666666666</v>
      </c>
      <c r="J15995" s="397">
        <f>J15993+(E15995-E15993)*(J15996-J15993)/(E15996-E15993)</f>
        <v>0.30033333333333334</v>
      </c>
      <c r="K15995" s="469">
        <f t="shared" si="1536"/>
        <v>13.073993250179083</v>
      </c>
      <c r="L15995" s="469">
        <f t="shared" si="1537"/>
        <v>7.3265835124161072E-3</v>
      </c>
    </row>
    <row r="15996" spans="1:12">
      <c r="A15996" s="480" t="str">
        <f t="shared" si="1538"/>
        <v>D800-120</v>
      </c>
      <c r="B15996" s="480">
        <f t="shared" si="1541"/>
        <v>23</v>
      </c>
      <c r="C15996" s="480">
        <f t="shared" si="1542"/>
        <v>0</v>
      </c>
      <c r="D15996" s="480">
        <f t="shared" si="1543"/>
        <v>276</v>
      </c>
      <c r="E15996" s="480">
        <f t="shared" si="1540"/>
        <v>54</v>
      </c>
      <c r="F15996" s="484">
        <v>4.7314999999999996</v>
      </c>
      <c r="G15996" s="480">
        <v>15</v>
      </c>
      <c r="H15996" s="482">
        <v>0.36084500000000003</v>
      </c>
      <c r="I15996" s="483">
        <v>13.1</v>
      </c>
      <c r="J15996" s="484">
        <v>0.2989</v>
      </c>
      <c r="K15996" s="469">
        <f t="shared" si="1536"/>
        <v>13.112278124956697</v>
      </c>
      <c r="L15996" s="469">
        <f t="shared" si="1537"/>
        <v>1.2278124956697667E-2</v>
      </c>
    </row>
    <row r="15997" spans="1:12">
      <c r="A15997" s="98" t="str">
        <f t="shared" si="1538"/>
        <v>D800-120</v>
      </c>
      <c r="B15997" s="98">
        <f t="shared" si="1541"/>
        <v>23</v>
      </c>
      <c r="C15997" s="98">
        <f t="shared" si="1542"/>
        <v>0</v>
      </c>
      <c r="D15997" s="98">
        <f t="shared" si="1543"/>
        <v>276</v>
      </c>
      <c r="E15997" s="98">
        <f t="shared" si="1540"/>
        <v>55</v>
      </c>
      <c r="F15997" s="397">
        <f>F15996+(E15997-E15996)*(F15999-F15996)/(E15999-E15996)</f>
        <v>4.7419666666666664</v>
      </c>
      <c r="G15997" s="98">
        <v>15</v>
      </c>
      <c r="H15997" s="491">
        <f>H15996+(E15997-E15996)*(H15999-H15996)/(E15999-E15996)</f>
        <v>0.36059466666666667</v>
      </c>
      <c r="I15997" s="492">
        <f>I15996+(E15997-E15996)*(I15999-I15996)/(E15999-E15996)</f>
        <v>13.133333333333333</v>
      </c>
      <c r="J15997" s="397">
        <f>J15996+(E15997-E15996)*(J15999-J15996)/(E15999-E15996)</f>
        <v>0.29749999999999999</v>
      </c>
      <c r="K15997" s="469">
        <f t="shared" si="1536"/>
        <v>13.150407105300133</v>
      </c>
      <c r="L15997" s="469">
        <f t="shared" si="1537"/>
        <v>1.7073771966799711E-2</v>
      </c>
    </row>
    <row r="15998" spans="1:12">
      <c r="A15998" s="98" t="str">
        <f t="shared" si="1538"/>
        <v>D800-120</v>
      </c>
      <c r="B15998" s="98">
        <f t="shared" si="1541"/>
        <v>23</v>
      </c>
      <c r="C15998" s="98">
        <f t="shared" si="1542"/>
        <v>0</v>
      </c>
      <c r="D15998" s="98">
        <f t="shared" si="1543"/>
        <v>276</v>
      </c>
      <c r="E15998" s="98">
        <f t="shared" si="1540"/>
        <v>56</v>
      </c>
      <c r="F15998" s="397">
        <f>F15996+(E15998-E15996)*(F15999-F15996)/(E15999-E15996)</f>
        <v>4.7524333333333333</v>
      </c>
      <c r="G15998" s="98">
        <v>15</v>
      </c>
      <c r="H15998" s="491">
        <f>H15996+(E15998-E15996)*(H15999-H15996)/(E15999-E15996)</f>
        <v>0.36034433333333338</v>
      </c>
      <c r="I15998" s="492">
        <f>I15996+(E15998-E15996)*(I15999-I15996)/(E15999-E15996)</f>
        <v>13.166666666666666</v>
      </c>
      <c r="J15998" s="397">
        <f>J15996+(E15998-E15996)*(J15999-J15996)/(E15999-E15996)</f>
        <v>0.29610000000000003</v>
      </c>
      <c r="K15998" s="469">
        <f t="shared" si="1536"/>
        <v>13.188589062498552</v>
      </c>
      <c r="L15998" s="469">
        <f t="shared" si="1537"/>
        <v>2.1922395831886377E-2</v>
      </c>
    </row>
    <row r="15999" spans="1:12">
      <c r="A15999" s="480" t="str">
        <f t="shared" si="1538"/>
        <v>D800-120</v>
      </c>
      <c r="B15999" s="480">
        <f t="shared" si="1541"/>
        <v>23</v>
      </c>
      <c r="C15999" s="480">
        <f t="shared" si="1542"/>
        <v>0</v>
      </c>
      <c r="D15999" s="480">
        <f t="shared" si="1543"/>
        <v>276</v>
      </c>
      <c r="E15999" s="480">
        <f t="shared" si="1540"/>
        <v>57</v>
      </c>
      <c r="F15999" s="484">
        <v>4.7629000000000001</v>
      </c>
      <c r="G15999" s="480">
        <v>15</v>
      </c>
      <c r="H15999" s="482">
        <v>0.36009400000000003</v>
      </c>
      <c r="I15999" s="483">
        <v>13.2</v>
      </c>
      <c r="J15999" s="484">
        <v>0.29470000000000002</v>
      </c>
      <c r="K15999" s="469">
        <f t="shared" si="1536"/>
        <v>13.226824107038716</v>
      </c>
      <c r="L15999" s="469">
        <f t="shared" si="1537"/>
        <v>2.682410703871696E-2</v>
      </c>
    </row>
    <row r="16000" spans="1:12">
      <c r="A16000" s="98" t="str">
        <f t="shared" si="1538"/>
        <v>D800-120</v>
      </c>
      <c r="B16000" s="98">
        <f t="shared" si="1541"/>
        <v>23</v>
      </c>
      <c r="C16000" s="98">
        <f t="shared" si="1542"/>
        <v>0</v>
      </c>
      <c r="D16000" s="98">
        <f t="shared" si="1543"/>
        <v>276</v>
      </c>
      <c r="E16000" s="98">
        <f t="shared" si="1540"/>
        <v>58</v>
      </c>
      <c r="F16000" s="397">
        <f>F15999+(E16000-E15999)*(F16002-F15999)/(E16002-E15999)</f>
        <v>4.7733333333333334</v>
      </c>
      <c r="G16000" s="98">
        <v>15</v>
      </c>
      <c r="H16000" s="491">
        <f>H15999+(E16000-E15999)*(H16002-H15999)/(E16002-E15999)</f>
        <v>0.35984366666666667</v>
      </c>
      <c r="I16000" s="492">
        <f>I15999+(E16000-E15999)*(I16002-I15999)/(E16002-E15999)</f>
        <v>13.233333333333333</v>
      </c>
      <c r="J16000" s="397">
        <f>J15999+(E16000-E15999)*(J16002-J15999)/(E16002-E15999)</f>
        <v>0.29330000000000001</v>
      </c>
      <c r="K16000" s="469">
        <f t="shared" si="1536"/>
        <v>13.265019716895578</v>
      </c>
      <c r="L16000" s="469">
        <f t="shared" si="1537"/>
        <v>3.1686383562245624E-2</v>
      </c>
    </row>
    <row r="16001" spans="1:12">
      <c r="A16001" s="98" t="str">
        <f t="shared" si="1538"/>
        <v>D800-120</v>
      </c>
      <c r="B16001" s="98">
        <f t="shared" si="1541"/>
        <v>23</v>
      </c>
      <c r="C16001" s="98">
        <f t="shared" si="1542"/>
        <v>0</v>
      </c>
      <c r="D16001" s="98">
        <f t="shared" si="1543"/>
        <v>276</v>
      </c>
      <c r="E16001" s="98">
        <f t="shared" si="1540"/>
        <v>59</v>
      </c>
      <c r="F16001" s="397">
        <f>F15999+(E16001-E15999)*(F16002-F15999)/(E16002-E15999)</f>
        <v>4.7837666666666667</v>
      </c>
      <c r="G16001" s="98">
        <v>15</v>
      </c>
      <c r="H16001" s="491">
        <f>H15999+(E16001-E15999)*(H16002-H15999)/(E16002-E15999)</f>
        <v>0.35959333333333338</v>
      </c>
      <c r="I16001" s="492">
        <f>I15999+(E16001-E15999)*(I16002-I15999)/(E16002-E15999)</f>
        <v>13.266666666666667</v>
      </c>
      <c r="J16001" s="397">
        <f>J15999+(E16001-E15999)*(J16002-J15999)/(E16002-E15999)</f>
        <v>0.29189999999999999</v>
      </c>
      <c r="K16001" s="469">
        <f t="shared" si="1536"/>
        <v>13.303268507017185</v>
      </c>
      <c r="L16001" s="469">
        <f t="shared" si="1537"/>
        <v>3.6601840350517278E-2</v>
      </c>
    </row>
    <row r="16002" spans="1:12">
      <c r="A16002" s="480" t="str">
        <f t="shared" si="1538"/>
        <v>D800-120</v>
      </c>
      <c r="B16002" s="480">
        <f t="shared" si="1541"/>
        <v>23</v>
      </c>
      <c r="C16002" s="480">
        <f t="shared" si="1542"/>
        <v>0</v>
      </c>
      <c r="D16002" s="480">
        <f t="shared" si="1543"/>
        <v>276</v>
      </c>
      <c r="E16002" s="480">
        <f t="shared" si="1540"/>
        <v>60</v>
      </c>
      <c r="F16002" s="484">
        <v>4.7942</v>
      </c>
      <c r="G16002" s="480">
        <v>15</v>
      </c>
      <c r="H16002" s="482">
        <v>0.35934300000000002</v>
      </c>
      <c r="I16002" s="483">
        <v>13.3</v>
      </c>
      <c r="J16002" s="484">
        <v>0.29049999999999998</v>
      </c>
      <c r="K16002" s="469">
        <f t="shared" si="1536"/>
        <v>13.341570588546318</v>
      </c>
      <c r="L16002" s="469">
        <f t="shared" si="1537"/>
        <v>4.1570588546317566E-2</v>
      </c>
    </row>
    <row r="16003" spans="1:12">
      <c r="A16003" s="98" t="str">
        <f t="shared" si="1538"/>
        <v>D800-120</v>
      </c>
      <c r="B16003" s="98">
        <f t="shared" si="1541"/>
        <v>23</v>
      </c>
      <c r="C16003" s="98">
        <f t="shared" si="1542"/>
        <v>0</v>
      </c>
      <c r="D16003" s="98">
        <f t="shared" si="1543"/>
        <v>276</v>
      </c>
      <c r="E16003" s="98">
        <f t="shared" si="1540"/>
        <v>61</v>
      </c>
      <c r="F16003" s="397">
        <f>F16002+(E16003-E16002)*(F16005-F16002)/(E16005-E16002)</f>
        <v>4.8045333333333335</v>
      </c>
      <c r="G16003" s="98">
        <v>15</v>
      </c>
      <c r="H16003" s="491">
        <f>H16002+(E16003-E16002)*(H16005-H16002)/(E16005-E16002)</f>
        <v>0.35952633333333334</v>
      </c>
      <c r="I16003" s="492">
        <f>I16002+(E16003-E16002)*(I16005-I16002)/(E16005-E16002)</f>
        <v>13.366666666666667</v>
      </c>
      <c r="J16003" s="397">
        <f>J16002+(E16003-E16002)*(J16005-J16002)/(E16005-E16002)</f>
        <v>0.28909999999999997</v>
      </c>
      <c r="K16003" s="469">
        <f t="shared" si="1536"/>
        <v>13.363508838944576</v>
      </c>
      <c r="L16003" s="469">
        <f t="shared" si="1537"/>
        <v>-3.1578277220916107E-3</v>
      </c>
    </row>
    <row r="16004" spans="1:12">
      <c r="A16004" s="98" t="str">
        <f t="shared" si="1538"/>
        <v>D800-120</v>
      </c>
      <c r="B16004" s="98">
        <f t="shared" si="1541"/>
        <v>23</v>
      </c>
      <c r="C16004" s="98">
        <f t="shared" si="1542"/>
        <v>0</v>
      </c>
      <c r="D16004" s="98">
        <f t="shared" si="1543"/>
        <v>276</v>
      </c>
      <c r="E16004" s="98">
        <f t="shared" si="1540"/>
        <v>62</v>
      </c>
      <c r="F16004" s="397">
        <f>F16002+(E16004-E16002)*(F16005-F16002)/(E16005-E16002)</f>
        <v>4.8148666666666662</v>
      </c>
      <c r="G16004" s="98">
        <v>15</v>
      </c>
      <c r="H16004" s="491">
        <f>H16002+(E16004-E16002)*(H16005-H16002)/(E16005-E16002)</f>
        <v>0.35970966666666671</v>
      </c>
      <c r="I16004" s="492">
        <f>I16002+(E16004-E16002)*(I16005-I16002)/(E16005-E16002)</f>
        <v>13.433333333333334</v>
      </c>
      <c r="J16004" s="397">
        <f>J16002+(E16004-E16002)*(J16005-J16002)/(E16005-E16002)</f>
        <v>0.28770000000000001</v>
      </c>
      <c r="K16004" s="469">
        <f t="shared" si="1536"/>
        <v>13.38542472679355</v>
      </c>
      <c r="L16004" s="469">
        <f t="shared" si="1537"/>
        <v>-4.7908606539783349E-2</v>
      </c>
    </row>
    <row r="16005" spans="1:12">
      <c r="A16005" s="480" t="str">
        <f t="shared" si="1538"/>
        <v>D800-120</v>
      </c>
      <c r="B16005" s="480">
        <f t="shared" si="1541"/>
        <v>23</v>
      </c>
      <c r="C16005" s="480">
        <f t="shared" si="1542"/>
        <v>0</v>
      </c>
      <c r="D16005" s="480">
        <f t="shared" si="1543"/>
        <v>276</v>
      </c>
      <c r="E16005" s="480">
        <f t="shared" si="1540"/>
        <v>63</v>
      </c>
      <c r="F16005" s="484">
        <v>4.8251999999999997</v>
      </c>
      <c r="G16005" s="480">
        <v>15</v>
      </c>
      <c r="H16005" s="482">
        <v>0.35989300000000002</v>
      </c>
      <c r="I16005" s="483">
        <v>13.5</v>
      </c>
      <c r="J16005" s="484">
        <v>0.2863</v>
      </c>
      <c r="K16005" s="469">
        <f t="shared" si="1536"/>
        <v>13.407318286268417</v>
      </c>
      <c r="L16005" s="469">
        <f t="shared" si="1537"/>
        <v>-9.268171373158296E-2</v>
      </c>
    </row>
    <row r="16006" spans="1:12">
      <c r="A16006" s="98" t="str">
        <f t="shared" si="1538"/>
        <v>D800-120</v>
      </c>
      <c r="B16006" s="98">
        <f t="shared" si="1541"/>
        <v>23</v>
      </c>
      <c r="C16006" s="98">
        <f t="shared" si="1542"/>
        <v>0</v>
      </c>
      <c r="D16006" s="98">
        <f t="shared" si="1543"/>
        <v>276</v>
      </c>
      <c r="E16006" s="98">
        <f t="shared" si="1540"/>
        <v>64</v>
      </c>
      <c r="F16006" s="397">
        <f>F16005+(E16006-E16005)*(F16008-F16005)/(E16008-E16005)</f>
        <v>4.8354666666666661</v>
      </c>
      <c r="G16006" s="98">
        <v>15</v>
      </c>
      <c r="H16006" s="491">
        <f>H16005+(E16006-E16005)*(H16008-H16005)/(E16008-E16005)</f>
        <v>0.3592096666666667</v>
      </c>
      <c r="I16006" s="492">
        <f>I16005+(E16006-E16005)*(I16008-I16005)/(E16008-E16005)</f>
        <v>13.533333333333333</v>
      </c>
      <c r="J16006" s="397">
        <f>J16005+(E16006-E16005)*(J16008-J16005)/(E16008-E16005)</f>
        <v>0.28489999999999999</v>
      </c>
      <c r="K16006" s="469">
        <f t="shared" si="1536"/>
        <v>13.4614046206997</v>
      </c>
      <c r="L16006" s="469">
        <f t="shared" si="1537"/>
        <v>-7.1928712633633651E-2</v>
      </c>
    </row>
    <row r="16007" spans="1:12">
      <c r="A16007" s="98" t="str">
        <f t="shared" si="1538"/>
        <v>D800-120</v>
      </c>
      <c r="B16007" s="98">
        <f t="shared" si="1541"/>
        <v>23</v>
      </c>
      <c r="C16007" s="98">
        <f t="shared" si="1542"/>
        <v>0</v>
      </c>
      <c r="D16007" s="98">
        <f t="shared" si="1543"/>
        <v>276</v>
      </c>
      <c r="E16007" s="98">
        <f t="shared" si="1540"/>
        <v>65</v>
      </c>
      <c r="F16007" s="397">
        <f>F16005+(E16007-E16005)*(F16008-F16005)/(E16008-E16005)</f>
        <v>4.8457333333333334</v>
      </c>
      <c r="G16007" s="98">
        <v>15</v>
      </c>
      <c r="H16007" s="491">
        <f>H16005+(E16007-E16005)*(H16008-H16005)/(E16008-E16005)</f>
        <v>0.35852633333333334</v>
      </c>
      <c r="I16007" s="492">
        <f>I16005+(E16007-E16005)*(I16008-I16005)/(E16008-E16005)</f>
        <v>13.566666666666666</v>
      </c>
      <c r="J16007" s="397">
        <f>J16005+(E16007-E16005)*(J16008-J16005)/(E16008-E16005)</f>
        <v>0.28350000000000003</v>
      </c>
      <c r="K16007" s="469">
        <f t="shared" si="1536"/>
        <v>13.515697126849817</v>
      </c>
      <c r="L16007" s="469">
        <f t="shared" si="1537"/>
        <v>-5.0969539816849263E-2</v>
      </c>
    </row>
    <row r="16008" spans="1:12">
      <c r="A16008" s="480" t="str">
        <f t="shared" si="1538"/>
        <v>D800-120</v>
      </c>
      <c r="B16008" s="480">
        <f t="shared" si="1541"/>
        <v>23</v>
      </c>
      <c r="C16008" s="480">
        <f t="shared" si="1542"/>
        <v>0</v>
      </c>
      <c r="D16008" s="480">
        <f t="shared" si="1543"/>
        <v>276</v>
      </c>
      <c r="E16008" s="480">
        <f t="shared" si="1540"/>
        <v>66</v>
      </c>
      <c r="F16008" s="484">
        <v>4.8559999999999999</v>
      </c>
      <c r="G16008" s="480">
        <v>15</v>
      </c>
      <c r="H16008" s="482">
        <v>0.35784300000000002</v>
      </c>
      <c r="I16008" s="483">
        <v>13.6</v>
      </c>
      <c r="J16008" s="484">
        <v>0.28210000000000002</v>
      </c>
      <c r="K16008" s="469">
        <f t="shared" si="1536"/>
        <v>13.57019698582898</v>
      </c>
      <c r="L16008" s="469">
        <f t="shared" si="1537"/>
        <v>-2.9803014171019271E-2</v>
      </c>
    </row>
    <row r="16009" spans="1:12">
      <c r="A16009" s="98" t="str">
        <f t="shared" si="1538"/>
        <v>D800-120</v>
      </c>
      <c r="B16009" s="98">
        <f t="shared" si="1541"/>
        <v>23</v>
      </c>
      <c r="C16009" s="98">
        <f t="shared" si="1542"/>
        <v>0</v>
      </c>
      <c r="D16009" s="98">
        <f t="shared" si="1543"/>
        <v>276</v>
      </c>
      <c r="E16009" s="98">
        <f t="shared" si="1540"/>
        <v>67</v>
      </c>
      <c r="F16009" s="397">
        <f>F16008+(E16009-E16008)*(F16011-F16008)/(E16011-E16008)</f>
        <v>4.8662000000000001</v>
      </c>
      <c r="G16009" s="98">
        <v>15</v>
      </c>
      <c r="H16009" s="491">
        <f>H16008+(E16009-E16008)*(H16011-H16008)/(E16011-E16008)</f>
        <v>0.35759299999999999</v>
      </c>
      <c r="I16009" s="492">
        <f>I16008+(E16009-E16008)*(I16011-I16008)/(E16011-E16008)</f>
        <v>13.633333333333333</v>
      </c>
      <c r="J16009" s="397">
        <f>J16008+(E16009-E16008)*(J16011-J16008)/(E16011-E16008)</f>
        <v>0.28070000000000001</v>
      </c>
      <c r="K16009" s="469">
        <f t="shared" si="1536"/>
        <v>13.608208214366613</v>
      </c>
      <c r="L16009" s="469">
        <f t="shared" si="1537"/>
        <v>-2.5125118966720095E-2</v>
      </c>
    </row>
    <row r="16010" spans="1:12">
      <c r="A16010" s="98" t="str">
        <f t="shared" si="1538"/>
        <v>D800-120</v>
      </c>
      <c r="B16010" s="98">
        <f t="shared" si="1541"/>
        <v>23</v>
      </c>
      <c r="C16010" s="98">
        <f t="shared" si="1542"/>
        <v>0</v>
      </c>
      <c r="D16010" s="98">
        <f t="shared" si="1543"/>
        <v>276</v>
      </c>
      <c r="E16010" s="98">
        <f t="shared" si="1540"/>
        <v>68</v>
      </c>
      <c r="F16010" s="397">
        <f>F16008+(E16010-E16008)*(F16011-F16008)/(E16011-E16008)</f>
        <v>4.8763999999999994</v>
      </c>
      <c r="G16010" s="98">
        <v>15</v>
      </c>
      <c r="H16010" s="491">
        <f>H16008+(E16010-E16008)*(H16011-H16008)/(E16011-E16008)</f>
        <v>0.35734300000000002</v>
      </c>
      <c r="I16010" s="492">
        <f>I16008+(E16010-E16008)*(I16011-I16008)/(E16011-E16008)</f>
        <v>13.666666666666666</v>
      </c>
      <c r="J16010" s="397">
        <f>J16008+(E16010-E16008)*(J16011-J16008)/(E16011-E16008)</f>
        <v>0.27929999999999999</v>
      </c>
      <c r="K16010" s="469">
        <f t="shared" si="1536"/>
        <v>13.646272628818808</v>
      </c>
      <c r="L16010" s="469">
        <f t="shared" si="1537"/>
        <v>-2.039403784785776E-2</v>
      </c>
    </row>
    <row r="16011" spans="1:12">
      <c r="A16011" s="480" t="str">
        <f t="shared" si="1538"/>
        <v>D800-120</v>
      </c>
      <c r="B16011" s="480">
        <f t="shared" si="1541"/>
        <v>23</v>
      </c>
      <c r="C16011" s="480">
        <f t="shared" si="1542"/>
        <v>0</v>
      </c>
      <c r="D16011" s="480">
        <f t="shared" si="1543"/>
        <v>276</v>
      </c>
      <c r="E16011" s="480">
        <f t="shared" si="1540"/>
        <v>69</v>
      </c>
      <c r="F16011" s="484">
        <v>4.8865999999999996</v>
      </c>
      <c r="G16011" s="480">
        <v>15</v>
      </c>
      <c r="H16011" s="482">
        <v>0.35709299999999999</v>
      </c>
      <c r="I16011" s="483">
        <v>13.7</v>
      </c>
      <c r="J16011" s="484">
        <v>0.27789999999999998</v>
      </c>
      <c r="K16011" s="469">
        <f t="shared" ref="K16011:K16074" si="1544">F16011/H16011</f>
        <v>13.684390340891587</v>
      </c>
      <c r="L16011" s="469">
        <f t="shared" ref="L16011:L16074" si="1545">K16011-I16011</f>
        <v>-1.5609659108411833E-2</v>
      </c>
    </row>
    <row r="16012" spans="1:12">
      <c r="A16012" s="98" t="str">
        <f t="shared" si="1538"/>
        <v>D800-120</v>
      </c>
      <c r="B16012" s="98">
        <f t="shared" si="1541"/>
        <v>23</v>
      </c>
      <c r="C16012" s="98">
        <f t="shared" si="1542"/>
        <v>0</v>
      </c>
      <c r="D16012" s="98">
        <f t="shared" si="1543"/>
        <v>276</v>
      </c>
      <c r="E16012" s="98">
        <f t="shared" si="1540"/>
        <v>70</v>
      </c>
      <c r="F16012" s="397">
        <f>F16011+(E16012-E16011)*(F16014-F16011)/(E16014-E16011)</f>
        <v>4.8967666666666663</v>
      </c>
      <c r="G16012" s="98">
        <v>15</v>
      </c>
      <c r="H16012" s="491">
        <f>H16011+(E16012-E16011)*(H16014-H16011)/(E16014-E16011)</f>
        <v>0.35684333333333335</v>
      </c>
      <c r="I16012" s="492">
        <f>I16011+(E16012-E16011)*(I16014-I16011)/(E16014-E16011)</f>
        <v>13.733333333333333</v>
      </c>
      <c r="J16012" s="397">
        <f>J16011+(E16012-E16011)*(J16014-J16011)/(E16014-E16011)</f>
        <v>0.27649999999999997</v>
      </c>
      <c r="K16012" s="469">
        <f t="shared" si="1544"/>
        <v>13.722455232454951</v>
      </c>
      <c r="L16012" s="469">
        <f t="shared" si="1545"/>
        <v>-1.0878100878381147E-2</v>
      </c>
    </row>
    <row r="16013" spans="1:12">
      <c r="A16013" s="98" t="str">
        <f t="shared" si="1538"/>
        <v>D800-120</v>
      </c>
      <c r="B16013" s="98">
        <f t="shared" si="1541"/>
        <v>23</v>
      </c>
      <c r="C16013" s="98">
        <f t="shared" si="1542"/>
        <v>0</v>
      </c>
      <c r="D16013" s="98">
        <f t="shared" si="1543"/>
        <v>276</v>
      </c>
      <c r="E16013" s="98">
        <f t="shared" si="1540"/>
        <v>71</v>
      </c>
      <c r="F16013" s="397">
        <f>F16011+(E16013-E16011)*(F16014-F16011)/(E16014-E16011)</f>
        <v>4.9069333333333329</v>
      </c>
      <c r="G16013" s="98">
        <v>15</v>
      </c>
      <c r="H16013" s="491">
        <f>H16011+(E16013-E16011)*(H16014-H16011)/(E16014-E16011)</f>
        <v>0.35659366666666664</v>
      </c>
      <c r="I16013" s="492">
        <f>I16011+(E16013-E16011)*(I16014-I16011)/(E16014-E16011)</f>
        <v>13.766666666666667</v>
      </c>
      <c r="J16013" s="397">
        <f>J16011+(E16013-E16011)*(J16014-J16011)/(E16014-E16011)</f>
        <v>0.27510000000000001</v>
      </c>
      <c r="K16013" s="469">
        <f t="shared" si="1544"/>
        <v>13.760573425775929</v>
      </c>
      <c r="L16013" s="469">
        <f t="shared" si="1545"/>
        <v>-6.0932408907383717E-3</v>
      </c>
    </row>
    <row r="16014" spans="1:12">
      <c r="A16014" s="480" t="str">
        <f t="shared" si="1538"/>
        <v>D800-120</v>
      </c>
      <c r="B16014" s="480">
        <f t="shared" si="1541"/>
        <v>23</v>
      </c>
      <c r="C16014" s="480">
        <f t="shared" si="1542"/>
        <v>0</v>
      </c>
      <c r="D16014" s="480">
        <f t="shared" si="1543"/>
        <v>276</v>
      </c>
      <c r="E16014" s="480">
        <f t="shared" si="1540"/>
        <v>72</v>
      </c>
      <c r="F16014" s="484">
        <v>4.9170999999999996</v>
      </c>
      <c r="G16014" s="480">
        <v>15</v>
      </c>
      <c r="H16014" s="482">
        <v>0.35634399999999999</v>
      </c>
      <c r="I16014" s="483">
        <v>13.8</v>
      </c>
      <c r="J16014" s="484">
        <v>0.2737</v>
      </c>
      <c r="K16014" s="469">
        <f t="shared" si="1544"/>
        <v>13.798745032889567</v>
      </c>
      <c r="L16014" s="469">
        <f t="shared" si="1545"/>
        <v>-1.2549671104338245E-3</v>
      </c>
    </row>
    <row r="16015" spans="1:12">
      <c r="A16015" s="98" t="str">
        <f t="shared" si="1538"/>
        <v>D800-120</v>
      </c>
      <c r="B16015" s="98">
        <f t="shared" si="1541"/>
        <v>23</v>
      </c>
      <c r="C16015" s="98">
        <f t="shared" si="1542"/>
        <v>0</v>
      </c>
      <c r="D16015" s="98">
        <f t="shared" si="1543"/>
        <v>276</v>
      </c>
      <c r="E16015" s="98">
        <f t="shared" si="1540"/>
        <v>73</v>
      </c>
      <c r="F16015" s="397">
        <f>F16014+(E16015-E16014)*(F16017-F16014)/(E16017-E16014)</f>
        <v>4.9271666666666665</v>
      </c>
      <c r="G16015" s="98">
        <v>15</v>
      </c>
      <c r="H16015" s="491">
        <f>H16014+(E16015-E16014)*(H16017-H16014)/(E16017-E16014)</f>
        <v>0.35619400000000001</v>
      </c>
      <c r="I16015" s="492">
        <f>I16014+(E16015-E16014)*(I16017-I16014)/(E16017-E16014)</f>
        <v>13.833333333333334</v>
      </c>
      <c r="J16015" s="397">
        <f>J16014+(E16015-E16014)*(J16017-J16014)/(E16017-E16014)</f>
        <v>0.27229999999999999</v>
      </c>
      <c r="K16015" s="469">
        <f t="shared" si="1544"/>
        <v>13.832817696723319</v>
      </c>
      <c r="L16015" s="469">
        <f t="shared" si="1545"/>
        <v>-5.1563661001452488E-4</v>
      </c>
    </row>
    <row r="16016" spans="1:12">
      <c r="A16016" s="98" t="str">
        <f t="shared" si="1538"/>
        <v>D800-120</v>
      </c>
      <c r="B16016" s="98">
        <f t="shared" si="1541"/>
        <v>23</v>
      </c>
      <c r="C16016" s="98">
        <f t="shared" si="1542"/>
        <v>0</v>
      </c>
      <c r="D16016" s="98">
        <f t="shared" si="1543"/>
        <v>276</v>
      </c>
      <c r="E16016" s="98">
        <f t="shared" si="1540"/>
        <v>74</v>
      </c>
      <c r="F16016" s="397">
        <f>F16014+(E16016-E16014)*(F16017-F16014)/(E16017-E16014)</f>
        <v>4.9372333333333334</v>
      </c>
      <c r="G16016" s="98">
        <v>15</v>
      </c>
      <c r="H16016" s="491">
        <f>H16014+(E16016-E16014)*(H16017-H16014)/(E16017-E16014)</f>
        <v>0.35604399999999997</v>
      </c>
      <c r="I16016" s="492">
        <f>I16014+(E16016-E16014)*(I16017-I16014)/(E16017-E16014)</f>
        <v>13.866666666666667</v>
      </c>
      <c r="J16016" s="397">
        <f>J16014+(E16016-E16014)*(J16017-J16014)/(E16017-E16014)</f>
        <v>0.27090000000000003</v>
      </c>
      <c r="K16016" s="469">
        <f t="shared" si="1544"/>
        <v>13.866919069927688</v>
      </c>
      <c r="L16016" s="469">
        <f t="shared" si="1545"/>
        <v>2.524032610207172E-4</v>
      </c>
    </row>
    <row r="16017" spans="1:12">
      <c r="A16017" s="480" t="str">
        <f t="shared" si="1538"/>
        <v>D800-120</v>
      </c>
      <c r="B16017" s="480">
        <f t="shared" si="1541"/>
        <v>23</v>
      </c>
      <c r="C16017" s="480">
        <f t="shared" si="1542"/>
        <v>0</v>
      </c>
      <c r="D16017" s="480">
        <f t="shared" si="1543"/>
        <v>276</v>
      </c>
      <c r="E16017" s="480">
        <f t="shared" si="1540"/>
        <v>75</v>
      </c>
      <c r="F16017" s="484">
        <v>4.9473000000000003</v>
      </c>
      <c r="G16017" s="480">
        <v>15</v>
      </c>
      <c r="H16017" s="482">
        <v>0.35589399999999999</v>
      </c>
      <c r="I16017" s="483">
        <v>13.9</v>
      </c>
      <c r="J16017" s="484">
        <v>0.26950000000000002</v>
      </c>
      <c r="K16017" s="469">
        <f t="shared" si="1544"/>
        <v>13.901049188803409</v>
      </c>
      <c r="L16017" s="469">
        <f t="shared" si="1545"/>
        <v>1.0491888034085406E-3</v>
      </c>
    </row>
    <row r="16018" spans="1:12">
      <c r="A16018" s="98" t="str">
        <f t="shared" si="1538"/>
        <v>D800-120</v>
      </c>
      <c r="B16018" s="98">
        <f t="shared" si="1541"/>
        <v>23</v>
      </c>
      <c r="C16018" s="98">
        <f t="shared" si="1542"/>
        <v>0</v>
      </c>
      <c r="D16018" s="98">
        <f t="shared" si="1543"/>
        <v>276</v>
      </c>
      <c r="E16018" s="98">
        <f t="shared" si="1540"/>
        <v>76</v>
      </c>
      <c r="F16018" s="397">
        <f>F16017+(E16018-E16017)*(F16020-F16017)/(E16020-E16017)</f>
        <v>4.9573333333333336</v>
      </c>
      <c r="G16018" s="98">
        <v>15</v>
      </c>
      <c r="H16018" s="491">
        <f>H16017+(E16018-E16017)*(H16020-H16017)/(E16020-E16017)</f>
        <v>0.35554366666666665</v>
      </c>
      <c r="I16018" s="492">
        <f>I16017+(E16018-E16017)*(I16020-I16017)/(E16020-E16017)</f>
        <v>13.933333333333334</v>
      </c>
      <c r="J16018" s="397">
        <f>J16017+(E16018-E16017)*(J16020-J16017)/(E16020-E16017)</f>
        <v>0.2681</v>
      </c>
      <c r="K16018" s="469">
        <f t="shared" si="1544"/>
        <v>13.942966217932913</v>
      </c>
      <c r="L16018" s="469">
        <f t="shared" si="1545"/>
        <v>9.6328845995792278E-3</v>
      </c>
    </row>
    <row r="16019" spans="1:12">
      <c r="A16019" s="98" t="str">
        <f t="shared" ref="A16019:A16082" si="1546">A16018</f>
        <v>D800-120</v>
      </c>
      <c r="B16019" s="98">
        <f t="shared" si="1541"/>
        <v>23</v>
      </c>
      <c r="C16019" s="98">
        <f t="shared" si="1542"/>
        <v>0</v>
      </c>
      <c r="D16019" s="98">
        <f t="shared" ref="D16019:D16050" si="1547">D16018</f>
        <v>276</v>
      </c>
      <c r="E16019" s="98">
        <f t="shared" ref="E16019:E16062" si="1548">E16018+1</f>
        <v>77</v>
      </c>
      <c r="F16019" s="397">
        <f>F16017+(E16019-E16017)*(F16020-F16017)/(E16020-E16017)</f>
        <v>4.9673666666666669</v>
      </c>
      <c r="G16019" s="98">
        <v>15</v>
      </c>
      <c r="H16019" s="491">
        <f>H16017+(E16019-E16017)*(H16020-H16017)/(E16020-E16017)</f>
        <v>0.35519333333333336</v>
      </c>
      <c r="I16019" s="492">
        <f>I16017+(E16019-E16017)*(I16020-I16017)/(E16020-E16017)</f>
        <v>13.966666666666667</v>
      </c>
      <c r="J16019" s="397">
        <f>J16017+(E16019-E16017)*(J16020-J16017)/(E16020-E16017)</f>
        <v>0.26669999999999999</v>
      </c>
      <c r="K16019" s="469">
        <f t="shared" si="1544"/>
        <v>13.984965934045308</v>
      </c>
      <c r="L16019" s="469">
        <f t="shared" si="1545"/>
        <v>1.8299267378640849E-2</v>
      </c>
    </row>
    <row r="16020" spans="1:12">
      <c r="A16020" s="480" t="str">
        <f t="shared" si="1546"/>
        <v>D800-120</v>
      </c>
      <c r="B16020" s="480">
        <f t="shared" si="1541"/>
        <v>23</v>
      </c>
      <c r="C16020" s="480">
        <f t="shared" si="1542"/>
        <v>0</v>
      </c>
      <c r="D16020" s="480">
        <f t="shared" si="1547"/>
        <v>276</v>
      </c>
      <c r="E16020" s="480">
        <f t="shared" si="1548"/>
        <v>78</v>
      </c>
      <c r="F16020" s="484">
        <v>4.9774000000000003</v>
      </c>
      <c r="G16020" s="480">
        <v>15</v>
      </c>
      <c r="H16020" s="482">
        <v>0.35484300000000002</v>
      </c>
      <c r="I16020" s="483">
        <v>14</v>
      </c>
      <c r="J16020" s="484">
        <v>0.26529999999999998</v>
      </c>
      <c r="K16020" s="469">
        <f t="shared" si="1544"/>
        <v>14.027048582048963</v>
      </c>
      <c r="L16020" s="469">
        <f t="shared" si="1545"/>
        <v>2.7048582048962544E-2</v>
      </c>
    </row>
    <row r="16021" spans="1:12">
      <c r="A16021" s="98" t="str">
        <f t="shared" si="1546"/>
        <v>D800-120</v>
      </c>
      <c r="B16021" s="98">
        <f t="shared" si="1541"/>
        <v>23</v>
      </c>
      <c r="C16021" s="98">
        <f t="shared" si="1542"/>
        <v>0</v>
      </c>
      <c r="D16021" s="98">
        <f t="shared" si="1547"/>
        <v>276</v>
      </c>
      <c r="E16021" s="98">
        <f t="shared" si="1548"/>
        <v>79</v>
      </c>
      <c r="F16021" s="397">
        <f>F16020+(E16021-E16020)*(F16023-F16020)/(E16023-E16020)</f>
        <v>4.9873666666666665</v>
      </c>
      <c r="G16021" s="98">
        <v>15</v>
      </c>
      <c r="H16021" s="491">
        <f>H16020+(E16021-E16020)*(H16023-H16020)/(E16023-E16020)</f>
        <v>0.35459299999999999</v>
      </c>
      <c r="I16021" s="492">
        <f>I16020+(E16021-E16020)*(I16023-I16020)/(E16023-E16020)</f>
        <v>14.033333333333333</v>
      </c>
      <c r="J16021" s="397">
        <f>J16020+(E16021-E16020)*(J16023-J16020)/(E16023-E16020)</f>
        <v>0.26386666666666664</v>
      </c>
      <c r="K16021" s="469">
        <f t="shared" si="1544"/>
        <v>14.065045465270511</v>
      </c>
      <c r="L16021" s="469">
        <f t="shared" si="1545"/>
        <v>3.1712131937178256E-2</v>
      </c>
    </row>
    <row r="16022" spans="1:12">
      <c r="A16022" s="98" t="str">
        <f t="shared" si="1546"/>
        <v>D800-120</v>
      </c>
      <c r="B16022" s="98">
        <f t="shared" si="1541"/>
        <v>23</v>
      </c>
      <c r="C16022" s="98">
        <f t="shared" si="1542"/>
        <v>0</v>
      </c>
      <c r="D16022" s="98">
        <f t="shared" si="1547"/>
        <v>276</v>
      </c>
      <c r="E16022" s="98">
        <f t="shared" si="1548"/>
        <v>80</v>
      </c>
      <c r="F16022" s="397">
        <f>F16020+(E16022-E16020)*(F16023-F16020)/(E16023-E16020)</f>
        <v>4.9973333333333336</v>
      </c>
      <c r="G16022" s="98">
        <v>15</v>
      </c>
      <c r="H16022" s="491">
        <f>H16020+(E16022-E16020)*(H16023-H16020)/(E16023-E16020)</f>
        <v>0.35434300000000002</v>
      </c>
      <c r="I16022" s="492">
        <f>I16020+(E16022-E16020)*(I16023-I16020)/(E16023-E16020)</f>
        <v>14.066666666666666</v>
      </c>
      <c r="J16022" s="397">
        <f>J16020+(E16022-E16020)*(J16023-J16020)/(E16023-E16020)</f>
        <v>0.26243333333333335</v>
      </c>
      <c r="K16022" s="469">
        <f t="shared" si="1544"/>
        <v>14.103095964456285</v>
      </c>
      <c r="L16022" s="469">
        <f t="shared" si="1545"/>
        <v>3.6429297789618786E-2</v>
      </c>
    </row>
    <row r="16023" spans="1:12">
      <c r="A16023" s="480" t="str">
        <f t="shared" si="1546"/>
        <v>D800-120</v>
      </c>
      <c r="B16023" s="480">
        <f t="shared" si="1541"/>
        <v>23</v>
      </c>
      <c r="C16023" s="480">
        <f t="shared" si="1542"/>
        <v>0</v>
      </c>
      <c r="D16023" s="480">
        <f t="shared" si="1547"/>
        <v>276</v>
      </c>
      <c r="E16023" s="480">
        <f t="shared" si="1548"/>
        <v>81</v>
      </c>
      <c r="F16023" s="484">
        <v>5.0072999999999999</v>
      </c>
      <c r="G16023" s="480">
        <v>15</v>
      </c>
      <c r="H16023" s="482">
        <v>0.35409299999999999</v>
      </c>
      <c r="I16023" s="483">
        <v>14.1</v>
      </c>
      <c r="J16023" s="484">
        <v>0.26100000000000001</v>
      </c>
      <c r="K16023" s="469">
        <f t="shared" si="1544"/>
        <v>14.141200193169592</v>
      </c>
      <c r="L16023" s="469">
        <f t="shared" si="1545"/>
        <v>4.1200193169592225E-2</v>
      </c>
    </row>
    <row r="16024" spans="1:12">
      <c r="A16024" s="98" t="str">
        <f t="shared" si="1546"/>
        <v>D800-120</v>
      </c>
      <c r="B16024" s="98">
        <f t="shared" si="1541"/>
        <v>23</v>
      </c>
      <c r="C16024" s="98">
        <f t="shared" si="1542"/>
        <v>0</v>
      </c>
      <c r="D16024" s="98">
        <f t="shared" si="1547"/>
        <v>276</v>
      </c>
      <c r="E16024" s="98">
        <f t="shared" si="1548"/>
        <v>82</v>
      </c>
      <c r="F16024" s="397">
        <f>F16023+(E16024-E16023)*(F16026-F16023)/(E16026-E16023)</f>
        <v>5.0171999999999999</v>
      </c>
      <c r="G16024" s="98">
        <v>15</v>
      </c>
      <c r="H16024" s="491">
        <f>H16023+(E16024-E16023)*(H16026-H16023)/(E16026-E16023)</f>
        <v>0.35384233333333331</v>
      </c>
      <c r="I16024" s="492">
        <f>I16023+(E16024-E16023)*(I16026-I16023)/(E16026-E16023)</f>
        <v>14.166666666666666</v>
      </c>
      <c r="J16024" s="397">
        <f>J16023+(E16024-E16023)*(J16026-J16023)/(E16026-E16023)</f>
        <v>0.2596</v>
      </c>
      <c r="K16024" s="469">
        <f t="shared" si="1544"/>
        <v>14.179196572484733</v>
      </c>
      <c r="L16024" s="469">
        <f t="shared" si="1545"/>
        <v>1.2529905818066567E-2</v>
      </c>
    </row>
    <row r="16025" spans="1:12">
      <c r="A16025" s="98" t="str">
        <f t="shared" si="1546"/>
        <v>D800-120</v>
      </c>
      <c r="B16025" s="98">
        <f t="shared" si="1541"/>
        <v>23</v>
      </c>
      <c r="C16025" s="98">
        <f t="shared" si="1542"/>
        <v>0</v>
      </c>
      <c r="D16025" s="98">
        <f t="shared" si="1547"/>
        <v>276</v>
      </c>
      <c r="E16025" s="98">
        <f t="shared" si="1548"/>
        <v>83</v>
      </c>
      <c r="F16025" s="397">
        <f>F16023+(E16025-E16023)*(F16026-F16023)/(E16026-E16023)</f>
        <v>5.0270999999999999</v>
      </c>
      <c r="G16025" s="98">
        <v>15</v>
      </c>
      <c r="H16025" s="491">
        <f>H16023+(E16025-E16023)*(H16026-H16023)/(E16026-E16023)</f>
        <v>0.35359166666666669</v>
      </c>
      <c r="I16025" s="492">
        <f>I16023+(E16025-E16023)*(I16026-I16023)/(E16026-E16023)</f>
        <v>14.233333333333334</v>
      </c>
      <c r="J16025" s="397">
        <f>J16023+(E16025-E16023)*(J16026-J16023)/(E16026-E16023)</f>
        <v>0.25819999999999999</v>
      </c>
      <c r="K16025" s="469">
        <f t="shared" si="1544"/>
        <v>14.217246824255849</v>
      </c>
      <c r="L16025" s="469">
        <f t="shared" si="1545"/>
        <v>-1.6086509077485545E-2</v>
      </c>
    </row>
    <row r="16026" spans="1:12">
      <c r="A16026" s="480" t="str">
        <f t="shared" si="1546"/>
        <v>D800-120</v>
      </c>
      <c r="B16026" s="480">
        <f t="shared" si="1541"/>
        <v>23</v>
      </c>
      <c r="C16026" s="480">
        <f t="shared" si="1542"/>
        <v>0</v>
      </c>
      <c r="D16026" s="480">
        <f t="shared" si="1547"/>
        <v>276</v>
      </c>
      <c r="E16026" s="480">
        <f t="shared" si="1548"/>
        <v>84</v>
      </c>
      <c r="F16026" s="484">
        <v>5.0369999999999999</v>
      </c>
      <c r="G16026" s="480">
        <v>15</v>
      </c>
      <c r="H16026" s="482">
        <v>0.35334100000000002</v>
      </c>
      <c r="I16026" s="483">
        <v>14.3</v>
      </c>
      <c r="J16026" s="484">
        <v>0.25679999999999997</v>
      </c>
      <c r="K16026" s="469">
        <f t="shared" si="1544"/>
        <v>14.255351063137308</v>
      </c>
      <c r="L16026" s="469">
        <f t="shared" si="1545"/>
        <v>-4.4648936862692779E-2</v>
      </c>
    </row>
    <row r="16027" spans="1:12">
      <c r="A16027" s="98" t="str">
        <f t="shared" si="1546"/>
        <v>D800-120</v>
      </c>
      <c r="B16027" s="98">
        <f t="shared" si="1541"/>
        <v>23</v>
      </c>
      <c r="C16027" s="98">
        <f t="shared" si="1542"/>
        <v>0</v>
      </c>
      <c r="D16027" s="98">
        <f t="shared" si="1547"/>
        <v>276</v>
      </c>
      <c r="E16027" s="98">
        <f t="shared" si="1548"/>
        <v>85</v>
      </c>
      <c r="F16027" s="397">
        <f>F16026+(E16027-E16026)*(F16029-F16026)/(E16029-E16026)</f>
        <v>5.0468333333333328</v>
      </c>
      <c r="G16027" s="98">
        <v>15</v>
      </c>
      <c r="H16027" s="491">
        <f>H16026+(E16027-E16026)*(H16029-H16026)/(E16029-E16026)</f>
        <v>0.35309033333333334</v>
      </c>
      <c r="I16027" s="492">
        <f>I16026+(E16027-E16026)*(I16029-I16026)/(E16029-E16026)</f>
        <v>14.333333333333334</v>
      </c>
      <c r="J16027" s="397">
        <f>J16026+(E16027-E16026)*(J16029-J16026)/(E16029-E16026)</f>
        <v>0.25539999999999996</v>
      </c>
      <c r="K16027" s="469">
        <f t="shared" si="1544"/>
        <v>14.293320595012984</v>
      </c>
      <c r="L16027" s="469">
        <f t="shared" si="1545"/>
        <v>-4.0012738320349683E-2</v>
      </c>
    </row>
    <row r="16028" spans="1:12">
      <c r="A16028" s="98" t="str">
        <f t="shared" si="1546"/>
        <v>D800-120</v>
      </c>
      <c r="B16028" s="98">
        <f t="shared" si="1541"/>
        <v>23</v>
      </c>
      <c r="C16028" s="98">
        <f t="shared" si="1542"/>
        <v>0</v>
      </c>
      <c r="D16028" s="98">
        <f t="shared" si="1547"/>
        <v>276</v>
      </c>
      <c r="E16028" s="98">
        <f t="shared" si="1548"/>
        <v>86</v>
      </c>
      <c r="F16028" s="397">
        <f>F16026+(E16028-E16026)*(F16029-F16026)/(E16029-E16026)</f>
        <v>5.0566666666666666</v>
      </c>
      <c r="G16028" s="98">
        <v>15</v>
      </c>
      <c r="H16028" s="491">
        <f>H16026+(E16028-E16026)*(H16029-H16026)/(E16029-E16026)</f>
        <v>0.35283966666666666</v>
      </c>
      <c r="I16028" s="492">
        <f>I16026+(E16028-E16026)*(I16029-I16026)/(E16029-E16026)</f>
        <v>14.366666666666667</v>
      </c>
      <c r="J16028" s="397">
        <f>J16026+(E16028-E16026)*(J16029-J16026)/(E16029-E16026)</f>
        <v>0.254</v>
      </c>
      <c r="K16028" s="469">
        <f t="shared" si="1544"/>
        <v>14.331344076015641</v>
      </c>
      <c r="L16028" s="469">
        <f t="shared" si="1545"/>
        <v>-3.532259065102572E-2</v>
      </c>
    </row>
    <row r="16029" spans="1:12">
      <c r="A16029" s="480" t="str">
        <f t="shared" si="1546"/>
        <v>D800-120</v>
      </c>
      <c r="B16029" s="480">
        <f t="shared" si="1541"/>
        <v>23</v>
      </c>
      <c r="C16029" s="480">
        <f t="shared" si="1542"/>
        <v>0</v>
      </c>
      <c r="D16029" s="480">
        <f t="shared" si="1547"/>
        <v>276</v>
      </c>
      <c r="E16029" s="480">
        <f t="shared" si="1548"/>
        <v>87</v>
      </c>
      <c r="F16029" s="484">
        <v>5.0664999999999996</v>
      </c>
      <c r="G16029" s="480">
        <v>15</v>
      </c>
      <c r="H16029" s="482">
        <v>0.35258899999999999</v>
      </c>
      <c r="I16029" s="483">
        <v>14.4</v>
      </c>
      <c r="J16029" s="484">
        <v>0.25259999999999999</v>
      </c>
      <c r="K16029" s="469">
        <f t="shared" si="1544"/>
        <v>14.369421621207694</v>
      </c>
      <c r="L16029" s="469">
        <f t="shared" si="1545"/>
        <v>-3.0578378792306182E-2</v>
      </c>
    </row>
    <row r="16030" spans="1:12">
      <c r="A16030" s="98" t="str">
        <f t="shared" si="1546"/>
        <v>D800-120</v>
      </c>
      <c r="B16030" s="98">
        <f t="shared" si="1541"/>
        <v>23</v>
      </c>
      <c r="C16030" s="98">
        <f t="shared" si="1542"/>
        <v>0</v>
      </c>
      <c r="D16030" s="98">
        <f t="shared" si="1547"/>
        <v>276</v>
      </c>
      <c r="E16030" s="98">
        <f t="shared" si="1548"/>
        <v>88</v>
      </c>
      <c r="F16030" s="397">
        <f>F16029+(E16030-E16029)*(F16032-F16029)/(E16032-E16029)</f>
        <v>5.0762999999999998</v>
      </c>
      <c r="G16030" s="98">
        <v>15</v>
      </c>
      <c r="H16030" s="491">
        <f>H16029+(E16030-E16029)*(H16032-H16029)/(E16032-E16029)</f>
        <v>0.35233766666666666</v>
      </c>
      <c r="I16030" s="492">
        <f>I16029+(E16030-E16029)*(I16032-I16029)/(E16032-E16029)</f>
        <v>14.433333333333334</v>
      </c>
      <c r="J16030" s="397">
        <f>J16029+(E16030-E16029)*(J16032-J16029)/(E16032-E16029)</f>
        <v>0.25119999999999998</v>
      </c>
      <c r="K16030" s="469">
        <f t="shared" si="1544"/>
        <v>14.407486000645214</v>
      </c>
      <c r="L16030" s="469">
        <f t="shared" si="1545"/>
        <v>-2.5847332688119451E-2</v>
      </c>
    </row>
    <row r="16031" spans="1:12">
      <c r="A16031" s="98" t="str">
        <f t="shared" si="1546"/>
        <v>D800-120</v>
      </c>
      <c r="B16031" s="98">
        <f t="shared" si="1541"/>
        <v>23</v>
      </c>
      <c r="C16031" s="98">
        <f t="shared" si="1542"/>
        <v>0</v>
      </c>
      <c r="D16031" s="98">
        <f t="shared" si="1547"/>
        <v>276</v>
      </c>
      <c r="E16031" s="98">
        <f t="shared" si="1548"/>
        <v>89</v>
      </c>
      <c r="F16031" s="397">
        <f>F16029+(E16031-E16029)*(F16032-F16029)/(E16032-E16029)</f>
        <v>5.0861000000000001</v>
      </c>
      <c r="G16031" s="98">
        <v>15</v>
      </c>
      <c r="H16031" s="491">
        <f>H16029+(E16031-E16029)*(H16032-H16029)/(E16032-E16029)</f>
        <v>0.35208633333333333</v>
      </c>
      <c r="I16031" s="492">
        <f>I16029+(E16031-E16029)*(I16032-I16029)/(E16032-E16029)</f>
        <v>14.466666666666667</v>
      </c>
      <c r="J16031" s="397">
        <f>J16029+(E16031-E16029)*(J16032-J16029)/(E16032-E16029)</f>
        <v>0.24979999999999999</v>
      </c>
      <c r="K16031" s="469">
        <f t="shared" si="1544"/>
        <v>14.445604723841406</v>
      </c>
      <c r="L16031" s="469">
        <f t="shared" si="1545"/>
        <v>-2.1061942825260971E-2</v>
      </c>
    </row>
    <row r="16032" spans="1:12">
      <c r="A16032" s="480" t="str">
        <f t="shared" si="1546"/>
        <v>D800-120</v>
      </c>
      <c r="B16032" s="480">
        <f t="shared" si="1541"/>
        <v>23</v>
      </c>
      <c r="C16032" s="480">
        <f t="shared" si="1542"/>
        <v>0</v>
      </c>
      <c r="D16032" s="480">
        <f t="shared" si="1547"/>
        <v>276</v>
      </c>
      <c r="E16032" s="480">
        <f t="shared" si="1548"/>
        <v>90</v>
      </c>
      <c r="F16032" s="484">
        <v>5.0959000000000003</v>
      </c>
      <c r="G16032" s="480">
        <v>15</v>
      </c>
      <c r="H16032" s="482">
        <v>0.35183500000000001</v>
      </c>
      <c r="I16032" s="483">
        <v>14.5</v>
      </c>
      <c r="J16032" s="484">
        <v>0.24840000000000001</v>
      </c>
      <c r="K16032" s="469">
        <f t="shared" si="1544"/>
        <v>14.483777907257664</v>
      </c>
      <c r="L16032" s="469">
        <f t="shared" si="1545"/>
        <v>-1.6222092742335548E-2</v>
      </c>
    </row>
    <row r="16033" spans="1:12">
      <c r="A16033" s="98" t="str">
        <f t="shared" si="1546"/>
        <v>D800-120</v>
      </c>
      <c r="B16033" s="98">
        <f t="shared" si="1541"/>
        <v>23</v>
      </c>
      <c r="C16033" s="98">
        <f t="shared" si="1542"/>
        <v>0</v>
      </c>
      <c r="D16033" s="98">
        <f t="shared" si="1547"/>
        <v>276</v>
      </c>
      <c r="E16033" s="98">
        <f t="shared" si="1548"/>
        <v>91</v>
      </c>
      <c r="F16033" s="397">
        <f>F16032+(E16033-E16032)*(F16035-F16032)/(E16035-E16032)</f>
        <v>5.1056333333333335</v>
      </c>
      <c r="G16033" s="98">
        <v>15</v>
      </c>
      <c r="H16033" s="491">
        <f>H16032+(E16033-E16032)*(H16035-H16032)/(E16035-E16032)</f>
        <v>0.35158366666666668</v>
      </c>
      <c r="I16033" s="492">
        <f>I16032+(E16033-E16032)*(I16035-I16032)/(E16035-E16032)</f>
        <v>14.533333333333333</v>
      </c>
      <c r="J16033" s="397">
        <f>J16032+(E16033-E16032)*(J16035-J16032)/(E16035-E16032)</f>
        <v>0.247</v>
      </c>
      <c r="K16033" s="469">
        <f t="shared" si="1544"/>
        <v>14.521816049475184</v>
      </c>
      <c r="L16033" s="469">
        <f t="shared" si="1545"/>
        <v>-1.1517283858148986E-2</v>
      </c>
    </row>
    <row r="16034" spans="1:12">
      <c r="A16034" s="98" t="str">
        <f t="shared" si="1546"/>
        <v>D800-120</v>
      </c>
      <c r="B16034" s="98">
        <f t="shared" si="1541"/>
        <v>23</v>
      </c>
      <c r="C16034" s="98">
        <f t="shared" si="1542"/>
        <v>0</v>
      </c>
      <c r="D16034" s="98">
        <f t="shared" si="1547"/>
        <v>276</v>
      </c>
      <c r="E16034" s="98">
        <f t="shared" si="1548"/>
        <v>92</v>
      </c>
      <c r="F16034" s="397">
        <f>F16032+(E16034-E16032)*(F16035-F16032)/(E16035-E16032)</f>
        <v>5.1153666666666666</v>
      </c>
      <c r="G16034" s="98">
        <v>15</v>
      </c>
      <c r="H16034" s="491">
        <f>H16032+(E16034-E16032)*(H16035-H16032)/(E16035-E16032)</f>
        <v>0.3513323333333333</v>
      </c>
      <c r="I16034" s="492">
        <f>I16032+(E16034-E16032)*(I16035-I16032)/(E16035-E16032)</f>
        <v>14.566666666666666</v>
      </c>
      <c r="J16034" s="397">
        <f>J16032+(E16034-E16032)*(J16035-J16032)/(E16035-E16032)</f>
        <v>0.24560000000000001</v>
      </c>
      <c r="K16034" s="469">
        <f t="shared" si="1544"/>
        <v>14.55990861454065</v>
      </c>
      <c r="L16034" s="469">
        <f t="shared" si="1545"/>
        <v>-6.758052126016878E-3</v>
      </c>
    </row>
    <row r="16035" spans="1:12">
      <c r="A16035" s="480" t="str">
        <f t="shared" si="1546"/>
        <v>D800-120</v>
      </c>
      <c r="B16035" s="480">
        <f t="shared" si="1541"/>
        <v>23</v>
      </c>
      <c r="C16035" s="480">
        <f t="shared" si="1542"/>
        <v>0</v>
      </c>
      <c r="D16035" s="480">
        <f t="shared" si="1547"/>
        <v>276</v>
      </c>
      <c r="E16035" s="480">
        <f t="shared" si="1548"/>
        <v>93</v>
      </c>
      <c r="F16035" s="484">
        <v>5.1250999999999998</v>
      </c>
      <c r="G16035" s="480">
        <v>15</v>
      </c>
      <c r="H16035" s="482">
        <v>0.35108099999999998</v>
      </c>
      <c r="I16035" s="483">
        <v>14.6</v>
      </c>
      <c r="J16035" s="484">
        <v>0.2442</v>
      </c>
      <c r="K16035" s="469">
        <f t="shared" si="1544"/>
        <v>14.598055719335424</v>
      </c>
      <c r="L16035" s="469">
        <f t="shared" si="1545"/>
        <v>-1.9442806645759703E-3</v>
      </c>
    </row>
    <row r="16036" spans="1:12">
      <c r="A16036" s="98" t="str">
        <f t="shared" si="1546"/>
        <v>D800-120</v>
      </c>
      <c r="B16036" s="98">
        <f t="shared" si="1541"/>
        <v>23</v>
      </c>
      <c r="C16036" s="98">
        <f t="shared" si="1542"/>
        <v>0</v>
      </c>
      <c r="D16036" s="98">
        <f t="shared" si="1547"/>
        <v>276</v>
      </c>
      <c r="E16036" s="98">
        <f t="shared" si="1548"/>
        <v>94</v>
      </c>
      <c r="F16036" s="397">
        <f>F16035+(E16036-E16035)*(F16038-F16035)/(E16038-E16035)</f>
        <v>5.1347666666666667</v>
      </c>
      <c r="G16036" s="98">
        <v>15</v>
      </c>
      <c r="H16036" s="491">
        <f>H16035+(E16036-E16035)*(H16038-H16035)/(E16038-E16035)</f>
        <v>0.350829</v>
      </c>
      <c r="I16036" s="492">
        <f>I16035+(E16036-E16035)*(I16038-I16035)/(E16038-E16035)</f>
        <v>14.633333333333333</v>
      </c>
      <c r="J16036" s="397">
        <f>J16035+(E16036-E16035)*(J16038-J16035)/(E16038-E16035)</f>
        <v>0.24279999999999999</v>
      </c>
      <c r="K16036" s="469">
        <f t="shared" si="1544"/>
        <v>14.636095267685016</v>
      </c>
      <c r="L16036" s="469">
        <f t="shared" si="1545"/>
        <v>2.7619343516835926E-3</v>
      </c>
    </row>
    <row r="16037" spans="1:12">
      <c r="A16037" s="98" t="str">
        <f t="shared" si="1546"/>
        <v>D800-120</v>
      </c>
      <c r="B16037" s="98">
        <f t="shared" si="1541"/>
        <v>23</v>
      </c>
      <c r="C16037" s="98">
        <f t="shared" si="1542"/>
        <v>0</v>
      </c>
      <c r="D16037" s="98">
        <f t="shared" si="1547"/>
        <v>276</v>
      </c>
      <c r="E16037" s="98">
        <f t="shared" si="1548"/>
        <v>95</v>
      </c>
      <c r="F16037" s="397">
        <f>F16035+(E16037-E16035)*(F16038-F16035)/(E16038-E16035)</f>
        <v>5.1444333333333327</v>
      </c>
      <c r="G16037" s="98">
        <v>15</v>
      </c>
      <c r="H16037" s="491">
        <f>H16035+(E16037-E16035)*(H16038-H16035)/(E16038-E16035)</f>
        <v>0.35057699999999997</v>
      </c>
      <c r="I16037" s="492">
        <f>I16035+(E16037-E16035)*(I16038-I16035)/(E16038-E16035)</f>
        <v>14.666666666666666</v>
      </c>
      <c r="J16037" s="397">
        <f>J16035+(E16037-E16035)*(J16038-J16035)/(E16038-E16035)</f>
        <v>0.2414</v>
      </c>
      <c r="K16037" s="469">
        <f t="shared" si="1544"/>
        <v>14.674189502829146</v>
      </c>
      <c r="L16037" s="469">
        <f t="shared" si="1545"/>
        <v>7.522836162479507E-3</v>
      </c>
    </row>
    <row r="16038" spans="1:12">
      <c r="A16038" s="480" t="str">
        <f t="shared" si="1546"/>
        <v>D800-120</v>
      </c>
      <c r="B16038" s="480">
        <f t="shared" si="1541"/>
        <v>23</v>
      </c>
      <c r="C16038" s="480">
        <f t="shared" si="1542"/>
        <v>0</v>
      </c>
      <c r="D16038" s="480">
        <f t="shared" si="1547"/>
        <v>276</v>
      </c>
      <c r="E16038" s="480">
        <f t="shared" si="1548"/>
        <v>96</v>
      </c>
      <c r="F16038" s="484">
        <v>5.1540999999999997</v>
      </c>
      <c r="G16038" s="480">
        <v>15</v>
      </c>
      <c r="H16038" s="482">
        <v>0.350325</v>
      </c>
      <c r="I16038" s="483">
        <v>14.7</v>
      </c>
      <c r="J16038" s="484">
        <v>0.24</v>
      </c>
      <c r="K16038" s="469">
        <f t="shared" si="1544"/>
        <v>14.712338542781701</v>
      </c>
      <c r="L16038" s="469">
        <f t="shared" si="1545"/>
        <v>1.2338542781701989E-2</v>
      </c>
    </row>
    <row r="16039" spans="1:12">
      <c r="A16039" s="98" t="str">
        <f t="shared" si="1546"/>
        <v>D800-120</v>
      </c>
      <c r="B16039" s="98">
        <f t="shared" si="1541"/>
        <v>23</v>
      </c>
      <c r="C16039" s="98">
        <f t="shared" si="1542"/>
        <v>0</v>
      </c>
      <c r="D16039" s="98">
        <f t="shared" si="1547"/>
        <v>276</v>
      </c>
      <c r="E16039" s="98">
        <f t="shared" si="1548"/>
        <v>97</v>
      </c>
      <c r="F16039" s="397">
        <f>F16038+(E16039-E16038)*(F16041-F16038)/(E16041-E16038)</f>
        <v>5.1637333333333331</v>
      </c>
      <c r="G16039" s="98">
        <v>15</v>
      </c>
      <c r="H16039" s="491">
        <f>H16038+(E16039-E16038)*(H16041-H16038)/(E16041-E16038)</f>
        <v>0.35007233333333332</v>
      </c>
      <c r="I16039" s="492">
        <f>I16038+(E16039-E16038)*(I16041-I16038)/(E16041-E16038)</f>
        <v>14.733333333333333</v>
      </c>
      <c r="J16039" s="397">
        <f>J16038+(E16039-E16038)*(J16041-J16038)/(E16041-E16038)</f>
        <v>0.23860000000000001</v>
      </c>
      <c r="K16039" s="469">
        <f t="shared" si="1544"/>
        <v>14.750475377945701</v>
      </c>
      <c r="L16039" s="469">
        <f t="shared" si="1545"/>
        <v>1.7142044612368679E-2</v>
      </c>
    </row>
    <row r="16040" spans="1:12">
      <c r="A16040" s="98" t="str">
        <f t="shared" si="1546"/>
        <v>D800-120</v>
      </c>
      <c r="B16040" s="98">
        <f t="shared" si="1541"/>
        <v>23</v>
      </c>
      <c r="C16040" s="98">
        <f t="shared" si="1542"/>
        <v>0</v>
      </c>
      <c r="D16040" s="98">
        <f t="shared" si="1547"/>
        <v>276</v>
      </c>
      <c r="E16040" s="98">
        <f t="shared" si="1548"/>
        <v>98</v>
      </c>
      <c r="F16040" s="397">
        <f>F16038+(E16040-E16038)*(F16041-F16038)/(E16041-E16038)</f>
        <v>5.1733666666666664</v>
      </c>
      <c r="G16040" s="98">
        <v>15</v>
      </c>
      <c r="H16040" s="491">
        <f>H16038+(E16040-E16038)*(H16041-H16038)/(E16041-E16038)</f>
        <v>0.3498196666666667</v>
      </c>
      <c r="I16040" s="492">
        <f>I16038+(E16040-E16038)*(I16041-I16038)/(E16041-E16038)</f>
        <v>14.766666666666667</v>
      </c>
      <c r="J16040" s="397">
        <f>J16038+(E16040-E16038)*(J16041-J16038)/(E16041-E16038)</f>
        <v>0.23719999999999999</v>
      </c>
      <c r="K16040" s="469">
        <f t="shared" si="1544"/>
        <v>14.788667303820347</v>
      </c>
      <c r="L16040" s="469">
        <f t="shared" si="1545"/>
        <v>2.2000637153679392E-2</v>
      </c>
    </row>
    <row r="16041" spans="1:12">
      <c r="A16041" s="480" t="str">
        <f t="shared" si="1546"/>
        <v>D800-120</v>
      </c>
      <c r="B16041" s="480">
        <f t="shared" si="1541"/>
        <v>23</v>
      </c>
      <c r="C16041" s="480">
        <f t="shared" si="1542"/>
        <v>0</v>
      </c>
      <c r="D16041" s="480">
        <f t="shared" si="1547"/>
        <v>276</v>
      </c>
      <c r="E16041" s="480">
        <f t="shared" si="1548"/>
        <v>99</v>
      </c>
      <c r="F16041" s="484">
        <v>5.1829999999999998</v>
      </c>
      <c r="G16041" s="480">
        <v>15</v>
      </c>
      <c r="H16041" s="482">
        <v>0.34956700000000002</v>
      </c>
      <c r="I16041" s="483">
        <v>14.8</v>
      </c>
      <c r="J16041" s="484">
        <v>0.23580000000000001</v>
      </c>
      <c r="K16041" s="469">
        <f t="shared" si="1544"/>
        <v>14.826914439864174</v>
      </c>
      <c r="L16041" s="469">
        <f t="shared" si="1545"/>
        <v>2.691443986417319E-2</v>
      </c>
    </row>
    <row r="16042" spans="1:12">
      <c r="A16042" s="98" t="str">
        <f t="shared" si="1546"/>
        <v>D800-120</v>
      </c>
      <c r="B16042" s="98">
        <f t="shared" ref="B16042:B16105" si="1549">INT(D16042/12)</f>
        <v>23</v>
      </c>
      <c r="C16042" s="98">
        <f t="shared" ref="C16042:C16105" si="1550">D16042-B16042*12</f>
        <v>0</v>
      </c>
      <c r="D16042" s="98">
        <f t="shared" si="1547"/>
        <v>276</v>
      </c>
      <c r="E16042" s="98">
        <f t="shared" si="1548"/>
        <v>100</v>
      </c>
      <c r="F16042" s="397">
        <f>F16041+(E16042-E16041)*(F16044-F16041)/(E16044-E16041)</f>
        <v>5.192566666666667</v>
      </c>
      <c r="G16042" s="98">
        <v>15</v>
      </c>
      <c r="H16042" s="491">
        <f>H16041+(E16042-E16041)*(H16044-H16041)/(E16044-E16041)</f>
        <v>0.34931400000000001</v>
      </c>
      <c r="I16042" s="492">
        <f>I16041+(E16042-E16041)*(I16044-I16041)/(E16044-E16041)</f>
        <v>14.833333333333334</v>
      </c>
      <c r="J16042" s="397">
        <f>J16041+(E16042-E16041)*(J16044-J16041)/(E16044-E16041)</f>
        <v>0.2344</v>
      </c>
      <c r="K16042" s="469">
        <f t="shared" si="1544"/>
        <v>14.865040240776684</v>
      </c>
      <c r="L16042" s="469">
        <f t="shared" si="1545"/>
        <v>3.1706907443350474E-2</v>
      </c>
    </row>
    <row r="16043" spans="1:12">
      <c r="A16043" s="98" t="str">
        <f t="shared" si="1546"/>
        <v>D800-120</v>
      </c>
      <c r="B16043" s="98">
        <f t="shared" si="1549"/>
        <v>23</v>
      </c>
      <c r="C16043" s="98">
        <f t="shared" si="1550"/>
        <v>0</v>
      </c>
      <c r="D16043" s="98">
        <f t="shared" si="1547"/>
        <v>276</v>
      </c>
      <c r="E16043" s="98">
        <f t="shared" si="1548"/>
        <v>101</v>
      </c>
      <c r="F16043" s="397">
        <f>F16041+(E16043-E16041)*(F16044-F16041)/(E16044-E16041)</f>
        <v>5.2021333333333333</v>
      </c>
      <c r="G16043" s="98">
        <v>15</v>
      </c>
      <c r="H16043" s="491">
        <f>H16041+(E16043-E16041)*(H16044-H16041)/(E16044-E16041)</f>
        <v>0.34906100000000001</v>
      </c>
      <c r="I16043" s="492">
        <f>I16041+(E16043-E16041)*(I16044-I16041)/(E16044-E16041)</f>
        <v>14.866666666666667</v>
      </c>
      <c r="J16043" s="397">
        <f>J16041+(E16043-E16041)*(J16044-J16041)/(E16044-E16041)</f>
        <v>0.23300000000000001</v>
      </c>
      <c r="K16043" s="469">
        <f t="shared" si="1544"/>
        <v>14.903221308978468</v>
      </c>
      <c r="L16043" s="469">
        <f t="shared" si="1545"/>
        <v>3.6554642311800833E-2</v>
      </c>
    </row>
    <row r="16044" spans="1:12">
      <c r="A16044" s="480" t="str">
        <f t="shared" si="1546"/>
        <v>D800-120</v>
      </c>
      <c r="B16044" s="480">
        <f t="shared" si="1549"/>
        <v>23</v>
      </c>
      <c r="C16044" s="480">
        <f t="shared" si="1550"/>
        <v>0</v>
      </c>
      <c r="D16044" s="480">
        <f t="shared" si="1547"/>
        <v>276</v>
      </c>
      <c r="E16044" s="480">
        <f t="shared" si="1548"/>
        <v>102</v>
      </c>
      <c r="F16044" s="484">
        <v>5.2117000000000004</v>
      </c>
      <c r="G16044" s="480">
        <v>15</v>
      </c>
      <c r="H16044" s="482">
        <v>0.34880800000000001</v>
      </c>
      <c r="I16044" s="483">
        <v>14.9</v>
      </c>
      <c r="J16044" s="484">
        <v>0.2316</v>
      </c>
      <c r="K16044" s="469">
        <f t="shared" si="1544"/>
        <v>14.941457764730167</v>
      </c>
      <c r="L16044" s="469">
        <f t="shared" si="1545"/>
        <v>4.1457764730166602E-2</v>
      </c>
    </row>
    <row r="16045" spans="1:12">
      <c r="A16045" s="98" t="str">
        <f t="shared" si="1546"/>
        <v>D800-120</v>
      </c>
      <c r="B16045" s="98">
        <f t="shared" si="1549"/>
        <v>23</v>
      </c>
      <c r="C16045" s="98">
        <f t="shared" si="1550"/>
        <v>0</v>
      </c>
      <c r="D16045" s="98">
        <f t="shared" si="1547"/>
        <v>276</v>
      </c>
      <c r="E16045" s="98">
        <f t="shared" si="1548"/>
        <v>103</v>
      </c>
      <c r="F16045" s="397">
        <f>F16044+(E16045-E16044)*(F16047-F16044)/(E16047-E16044)</f>
        <v>5.2212000000000005</v>
      </c>
      <c r="G16045" s="98">
        <v>15</v>
      </c>
      <c r="H16045" s="491">
        <f>H16044+(E16045-E16044)*(H16047-H16044)/(E16047-E16044)</f>
        <v>0.34855433333333335</v>
      </c>
      <c r="I16045" s="492">
        <f>I16044+(E16045-E16044)*(I16047-I16044)/(E16047-E16044)</f>
        <v>14.966666666666667</v>
      </c>
      <c r="J16045" s="397">
        <f>J16044+(E16045-E16044)*(J16047-J16044)/(E16047-E16044)</f>
        <v>0.23019999999999999</v>
      </c>
      <c r="K16045" s="469">
        <f t="shared" si="1544"/>
        <v>14.9795871136303</v>
      </c>
      <c r="L16045" s="469">
        <f t="shared" si="1545"/>
        <v>1.2920446963633481E-2</v>
      </c>
    </row>
    <row r="16046" spans="1:12">
      <c r="A16046" s="98" t="str">
        <f t="shared" si="1546"/>
        <v>D800-120</v>
      </c>
      <c r="B16046" s="98">
        <f t="shared" si="1549"/>
        <v>23</v>
      </c>
      <c r="C16046" s="98">
        <f t="shared" si="1550"/>
        <v>0</v>
      </c>
      <c r="D16046" s="98">
        <f t="shared" si="1547"/>
        <v>276</v>
      </c>
      <c r="E16046" s="98">
        <f t="shared" si="1548"/>
        <v>104</v>
      </c>
      <c r="F16046" s="397">
        <f>F16044+(E16046-E16044)*(F16047-F16044)/(E16047-E16044)</f>
        <v>5.2306999999999997</v>
      </c>
      <c r="G16046" s="98">
        <v>15</v>
      </c>
      <c r="H16046" s="491">
        <f>H16044+(E16046-E16044)*(H16047-H16044)/(E16047-E16044)</f>
        <v>0.34830066666666665</v>
      </c>
      <c r="I16046" s="492">
        <f>I16044+(E16046-E16044)*(I16047-I16044)/(E16047-E16044)</f>
        <v>15.033333333333333</v>
      </c>
      <c r="J16046" s="397">
        <f>J16044+(E16046-E16044)*(J16047-J16044)/(E16047-E16044)</f>
        <v>0.2288</v>
      </c>
      <c r="K16046" s="469">
        <f t="shared" si="1544"/>
        <v>15.017772001584838</v>
      </c>
      <c r="L16046" s="469">
        <f t="shared" si="1545"/>
        <v>-1.5561331748495277E-2</v>
      </c>
    </row>
    <row r="16047" spans="1:12">
      <c r="A16047" s="480" t="str">
        <f t="shared" si="1546"/>
        <v>D800-120</v>
      </c>
      <c r="B16047" s="480">
        <f t="shared" si="1549"/>
        <v>23</v>
      </c>
      <c r="C16047" s="480">
        <f t="shared" si="1550"/>
        <v>0</v>
      </c>
      <c r="D16047" s="480">
        <f t="shared" si="1547"/>
        <v>276</v>
      </c>
      <c r="E16047" s="480">
        <f t="shared" si="1548"/>
        <v>105</v>
      </c>
      <c r="F16047" s="484">
        <v>5.2401999999999997</v>
      </c>
      <c r="G16047" s="480">
        <v>15</v>
      </c>
      <c r="H16047" s="482">
        <v>0.348047</v>
      </c>
      <c r="I16047" s="483">
        <v>15.1</v>
      </c>
      <c r="J16047" s="484">
        <v>0.22739999999999999</v>
      </c>
      <c r="K16047" s="469">
        <f t="shared" si="1544"/>
        <v>15.056012550029163</v>
      </c>
      <c r="L16047" s="469">
        <f t="shared" si="1545"/>
        <v>-4.3987449970837034E-2</v>
      </c>
    </row>
    <row r="16048" spans="1:12">
      <c r="A16048" s="98" t="str">
        <f t="shared" si="1546"/>
        <v>D800-120</v>
      </c>
      <c r="B16048" s="98">
        <f t="shared" si="1549"/>
        <v>23</v>
      </c>
      <c r="C16048" s="98">
        <f t="shared" si="1550"/>
        <v>0</v>
      </c>
      <c r="D16048" s="98">
        <f t="shared" si="1547"/>
        <v>276</v>
      </c>
      <c r="E16048" s="98">
        <f t="shared" si="1548"/>
        <v>106</v>
      </c>
      <c r="F16048" s="397">
        <f>F16047+(E16048-E16047)*(F16050-F16047)/(E16050-E16047)</f>
        <v>5.2496666666666663</v>
      </c>
      <c r="G16048" s="98">
        <v>15</v>
      </c>
      <c r="H16048" s="491">
        <f>H16047+(E16048-E16047)*(H16050-H16047)/(E16050-E16047)</f>
        <v>0.34779266666666664</v>
      </c>
      <c r="I16048" s="492">
        <f>I16047+(E16048-E16047)*(I16050-I16047)/(E16050-E16047)</f>
        <v>15.133333333333333</v>
      </c>
      <c r="J16048" s="397">
        <f>J16047+(E16048-E16047)*(J16050-J16047)/(E16050-E16047)</f>
        <v>0.22600000000000001</v>
      </c>
      <c r="K16048" s="469">
        <f t="shared" si="1544"/>
        <v>15.094241971749453</v>
      </c>
      <c r="L16048" s="469">
        <f t="shared" si="1545"/>
        <v>-3.9091361583880158E-2</v>
      </c>
    </row>
    <row r="16049" spans="1:12">
      <c r="A16049" s="98" t="str">
        <f t="shared" si="1546"/>
        <v>D800-120</v>
      </c>
      <c r="B16049" s="98">
        <f t="shared" si="1549"/>
        <v>23</v>
      </c>
      <c r="C16049" s="98">
        <f t="shared" si="1550"/>
        <v>0</v>
      </c>
      <c r="D16049" s="98">
        <f t="shared" si="1547"/>
        <v>276</v>
      </c>
      <c r="E16049" s="98">
        <f t="shared" si="1548"/>
        <v>107</v>
      </c>
      <c r="F16049" s="397">
        <f>F16047+(E16049-E16047)*(F16050-F16047)/(E16050-E16047)</f>
        <v>5.2591333333333337</v>
      </c>
      <c r="G16049" s="98">
        <v>15</v>
      </c>
      <c r="H16049" s="491">
        <f>H16047+(E16049-E16047)*(H16050-H16047)/(E16050-E16047)</f>
        <v>0.34753833333333334</v>
      </c>
      <c r="I16049" s="492">
        <f>I16047+(E16049-E16047)*(I16050-I16047)/(E16050-E16047)</f>
        <v>15.166666666666666</v>
      </c>
      <c r="J16049" s="397">
        <f>J16047+(E16049-E16047)*(J16050-J16047)/(E16050-E16047)</f>
        <v>0.22459999999999999</v>
      </c>
      <c r="K16049" s="469">
        <f t="shared" si="1544"/>
        <v>15.132527347103197</v>
      </c>
      <c r="L16049" s="469">
        <f t="shared" si="1545"/>
        <v>-3.4139319563468717E-2</v>
      </c>
    </row>
    <row r="16050" spans="1:12">
      <c r="A16050" s="480" t="str">
        <f t="shared" si="1546"/>
        <v>D800-120</v>
      </c>
      <c r="B16050" s="480">
        <f t="shared" si="1549"/>
        <v>23</v>
      </c>
      <c r="C16050" s="480">
        <f t="shared" si="1550"/>
        <v>0</v>
      </c>
      <c r="D16050" s="480">
        <f t="shared" si="1547"/>
        <v>276</v>
      </c>
      <c r="E16050" s="480">
        <f t="shared" si="1548"/>
        <v>108</v>
      </c>
      <c r="F16050" s="484">
        <v>5.2686000000000002</v>
      </c>
      <c r="G16050" s="480">
        <v>15</v>
      </c>
      <c r="H16050" s="482">
        <v>0.34728399999999998</v>
      </c>
      <c r="I16050" s="483">
        <v>15.2</v>
      </c>
      <c r="J16050" s="484">
        <v>0.22320000000000001</v>
      </c>
      <c r="K16050" s="469">
        <f t="shared" si="1544"/>
        <v>15.170868799023278</v>
      </c>
      <c r="L16050" s="469">
        <f t="shared" si="1545"/>
        <v>-2.9131200976721061E-2</v>
      </c>
    </row>
    <row r="16051" spans="1:12">
      <c r="A16051" s="98" t="str">
        <f t="shared" si="1546"/>
        <v>D800-120</v>
      </c>
      <c r="B16051" s="98">
        <f t="shared" si="1549"/>
        <v>23</v>
      </c>
      <c r="C16051" s="98">
        <f t="shared" si="1550"/>
        <v>0</v>
      </c>
      <c r="D16051" s="98">
        <f t="shared" ref="D16051:D16062" si="1551">D16050</f>
        <v>276</v>
      </c>
      <c r="E16051" s="98">
        <f t="shared" si="1548"/>
        <v>109</v>
      </c>
      <c r="F16051" s="397">
        <f>F16050+(E16051-E16050)*(F16053-F16050)/(E16053-E16050)</f>
        <v>5.2780333333333331</v>
      </c>
      <c r="G16051" s="98">
        <v>15</v>
      </c>
      <c r="H16051" s="491">
        <f>H16050+(E16051-E16050)*(H16053-H16050)/(E16053-E16050)</f>
        <v>0.34702899999999998</v>
      </c>
      <c r="I16051" s="492">
        <f>I16050+(E16051-E16050)*(I16053-I16050)/(E16053-E16050)</f>
        <v>15.233333333333333</v>
      </c>
      <c r="J16051" s="397">
        <f>J16050+(E16051-E16050)*(J16053-J16050)/(E16053-E16050)</f>
        <v>0.22176666666666667</v>
      </c>
      <c r="K16051" s="469">
        <f t="shared" si="1544"/>
        <v>15.20919961540198</v>
      </c>
      <c r="L16051" s="469">
        <f t="shared" si="1545"/>
        <v>-2.413371793135255E-2</v>
      </c>
    </row>
    <row r="16052" spans="1:12">
      <c r="A16052" s="98" t="str">
        <f t="shared" si="1546"/>
        <v>D800-120</v>
      </c>
      <c r="B16052" s="98">
        <f t="shared" si="1549"/>
        <v>23</v>
      </c>
      <c r="C16052" s="98">
        <f t="shared" si="1550"/>
        <v>0</v>
      </c>
      <c r="D16052" s="98">
        <f t="shared" si="1551"/>
        <v>276</v>
      </c>
      <c r="E16052" s="98">
        <f t="shared" si="1548"/>
        <v>110</v>
      </c>
      <c r="F16052" s="397">
        <f>F16050+(E16052-E16050)*(F16053-F16050)/(E16053-E16050)</f>
        <v>5.287466666666667</v>
      </c>
      <c r="G16052" s="98">
        <v>15</v>
      </c>
      <c r="H16052" s="491">
        <f>H16050+(E16052-E16050)*(H16053-H16050)/(E16053-E16050)</f>
        <v>0.34677400000000003</v>
      </c>
      <c r="I16052" s="492">
        <f>I16050+(E16052-E16050)*(I16053-I16050)/(E16053-E16050)</f>
        <v>15.266666666666667</v>
      </c>
      <c r="J16052" s="397">
        <f>J16050+(E16052-E16050)*(J16053-J16050)/(E16053-E16050)</f>
        <v>0.22033333333333335</v>
      </c>
      <c r="K16052" s="469">
        <f t="shared" si="1544"/>
        <v>15.247586804854651</v>
      </c>
      <c r="L16052" s="469">
        <f t="shared" si="1545"/>
        <v>-1.9079861812016929E-2</v>
      </c>
    </row>
    <row r="16053" spans="1:12">
      <c r="A16053" s="480" t="str">
        <f t="shared" si="1546"/>
        <v>D800-120</v>
      </c>
      <c r="B16053" s="480">
        <f t="shared" si="1549"/>
        <v>23</v>
      </c>
      <c r="C16053" s="480">
        <f t="shared" si="1550"/>
        <v>0</v>
      </c>
      <c r="D16053" s="480">
        <f t="shared" si="1551"/>
        <v>276</v>
      </c>
      <c r="E16053" s="480">
        <f t="shared" si="1548"/>
        <v>111</v>
      </c>
      <c r="F16053" s="484">
        <v>5.2968999999999999</v>
      </c>
      <c r="G16053" s="480">
        <v>15</v>
      </c>
      <c r="H16053" s="482">
        <v>0.34651900000000002</v>
      </c>
      <c r="I16053" s="483">
        <v>15.3</v>
      </c>
      <c r="J16053" s="484">
        <v>0.21890000000000001</v>
      </c>
      <c r="K16053" s="469">
        <f t="shared" si="1544"/>
        <v>15.286030491834502</v>
      </c>
      <c r="L16053" s="469">
        <f t="shared" si="1545"/>
        <v>-1.3969508165498468E-2</v>
      </c>
    </row>
    <row r="16054" spans="1:12">
      <c r="A16054" s="98" t="str">
        <f t="shared" si="1546"/>
        <v>D800-120</v>
      </c>
      <c r="B16054" s="98">
        <f t="shared" si="1549"/>
        <v>23</v>
      </c>
      <c r="C16054" s="98">
        <f t="shared" si="1550"/>
        <v>0</v>
      </c>
      <c r="D16054" s="98">
        <f t="shared" si="1551"/>
        <v>276</v>
      </c>
      <c r="E16054" s="98">
        <f t="shared" si="1548"/>
        <v>112</v>
      </c>
      <c r="F16054" s="397">
        <f>F16053+(E16054-E16053)*(F16056-F16053)/(E16056-E16053)</f>
        <v>5.3062666666666667</v>
      </c>
      <c r="G16054" s="98">
        <v>15</v>
      </c>
      <c r="H16054" s="491">
        <f>H16053+(E16054-E16053)*(H16056-H16053)/(E16056-E16053)</f>
        <v>0.34626299999999999</v>
      </c>
      <c r="I16054" s="492">
        <f>I16053+(E16054-E16053)*(I16056-I16053)/(E16056-E16053)</f>
        <v>15.333333333333334</v>
      </c>
      <c r="J16054" s="397">
        <f>J16053+(E16054-E16053)*(J16056-J16053)/(E16056-E16053)</f>
        <v>0.2175</v>
      </c>
      <c r="K16054" s="469">
        <f t="shared" si="1544"/>
        <v>15.324382526191556</v>
      </c>
      <c r="L16054" s="469">
        <f t="shared" si="1545"/>
        <v>-8.9508071417778723E-3</v>
      </c>
    </row>
    <row r="16055" spans="1:12">
      <c r="A16055" s="98" t="str">
        <f t="shared" si="1546"/>
        <v>D800-120</v>
      </c>
      <c r="B16055" s="98">
        <f t="shared" si="1549"/>
        <v>23</v>
      </c>
      <c r="C16055" s="98">
        <f t="shared" si="1550"/>
        <v>0</v>
      </c>
      <c r="D16055" s="98">
        <f t="shared" si="1551"/>
        <v>276</v>
      </c>
      <c r="E16055" s="98">
        <f t="shared" si="1548"/>
        <v>113</v>
      </c>
      <c r="F16055" s="397">
        <f>F16053+(E16055-E16053)*(F16056-F16053)/(E16056-E16053)</f>
        <v>5.3156333333333334</v>
      </c>
      <c r="G16055" s="98">
        <v>15</v>
      </c>
      <c r="H16055" s="491">
        <f>H16053+(E16055-E16053)*(H16056-H16053)/(E16056-E16053)</f>
        <v>0.34600700000000001</v>
      </c>
      <c r="I16055" s="492">
        <f>I16053+(E16055-E16053)*(I16056-I16053)/(E16056-E16053)</f>
        <v>15.366666666666667</v>
      </c>
      <c r="J16055" s="397">
        <f>J16053+(E16055-E16053)*(J16056-J16053)/(E16056-E16053)</f>
        <v>0.21610000000000001</v>
      </c>
      <c r="K16055" s="469">
        <f t="shared" si="1544"/>
        <v>15.362791311543793</v>
      </c>
      <c r="L16055" s="469">
        <f t="shared" si="1545"/>
        <v>-3.875355122874069E-3</v>
      </c>
    </row>
    <row r="16056" spans="1:12">
      <c r="A16056" s="480" t="str">
        <f t="shared" si="1546"/>
        <v>D800-120</v>
      </c>
      <c r="B16056" s="480">
        <f t="shared" si="1549"/>
        <v>23</v>
      </c>
      <c r="C16056" s="480">
        <f t="shared" si="1550"/>
        <v>0</v>
      </c>
      <c r="D16056" s="480">
        <f t="shared" si="1551"/>
        <v>276</v>
      </c>
      <c r="E16056" s="480">
        <f t="shared" si="1548"/>
        <v>114</v>
      </c>
      <c r="F16056" s="484">
        <v>5.3250000000000002</v>
      </c>
      <c r="G16056" s="480">
        <v>15</v>
      </c>
      <c r="H16056" s="482">
        <v>0.34575099999999998</v>
      </c>
      <c r="I16056" s="483">
        <v>15.4</v>
      </c>
      <c r="J16056" s="484">
        <v>0.2147</v>
      </c>
      <c r="K16056" s="469">
        <f t="shared" si="1544"/>
        <v>15.401256973949462</v>
      </c>
      <c r="L16056" s="469">
        <f t="shared" si="1545"/>
        <v>1.2569739494612264E-3</v>
      </c>
    </row>
    <row r="16057" spans="1:12">
      <c r="A16057" s="98" t="str">
        <f t="shared" si="1546"/>
        <v>D800-120</v>
      </c>
      <c r="B16057" s="98">
        <f t="shared" si="1549"/>
        <v>23</v>
      </c>
      <c r="C16057" s="98">
        <f t="shared" si="1550"/>
        <v>0</v>
      </c>
      <c r="D16057" s="98">
        <f t="shared" si="1551"/>
        <v>276</v>
      </c>
      <c r="E16057" s="98">
        <f t="shared" si="1548"/>
        <v>115</v>
      </c>
      <c r="F16057" s="397">
        <f>F16056+(E16057-E16056)*(F16059-F16056)/(E16059-E16056)</f>
        <v>5.3342999999999998</v>
      </c>
      <c r="G16057" s="98">
        <v>15</v>
      </c>
      <c r="H16057" s="491">
        <f>H16056+(E16057-E16056)*(H16059-H16056)/(E16059-E16056)</f>
        <v>0.34549433333333329</v>
      </c>
      <c r="I16057" s="492">
        <f>I16056+(E16057-E16056)*(I16059-I16056)/(E16059-E16056)</f>
        <v>15.433333333333334</v>
      </c>
      <c r="J16057" s="397">
        <f>J16056+(E16057-E16056)*(J16059-J16056)/(E16059-E16056)</f>
        <v>0.21329999999999999</v>
      </c>
      <c r="K16057" s="469">
        <f t="shared" si="1544"/>
        <v>15.439616472243154</v>
      </c>
      <c r="L16057" s="469">
        <f t="shared" si="1545"/>
        <v>6.2831389098203516E-3</v>
      </c>
    </row>
    <row r="16058" spans="1:12">
      <c r="A16058" s="98" t="str">
        <f t="shared" si="1546"/>
        <v>D800-120</v>
      </c>
      <c r="B16058" s="98">
        <f t="shared" si="1549"/>
        <v>23</v>
      </c>
      <c r="C16058" s="98">
        <f t="shared" si="1550"/>
        <v>0</v>
      </c>
      <c r="D16058" s="98">
        <f t="shared" si="1551"/>
        <v>276</v>
      </c>
      <c r="E16058" s="98">
        <f t="shared" si="1548"/>
        <v>116</v>
      </c>
      <c r="F16058" s="397">
        <f>F16056+(E16058-E16056)*(F16059-F16056)/(E16059-E16056)</f>
        <v>5.3436000000000003</v>
      </c>
      <c r="G16058" s="98">
        <v>15</v>
      </c>
      <c r="H16058" s="491">
        <f>H16056+(E16058-E16056)*(H16059-H16056)/(E16059-E16056)</f>
        <v>0.34523766666666666</v>
      </c>
      <c r="I16058" s="492">
        <f>I16056+(E16058-E16056)*(I16059-I16056)/(E16059-E16056)</f>
        <v>15.466666666666667</v>
      </c>
      <c r="J16058" s="397">
        <f>J16056+(E16058-E16056)*(J16059-J16056)/(E16059-E16056)</f>
        <v>0.21190000000000001</v>
      </c>
      <c r="K16058" s="469">
        <f t="shared" si="1544"/>
        <v>15.478033007213389</v>
      </c>
      <c r="L16058" s="469">
        <f t="shared" si="1545"/>
        <v>1.1366340546722142E-2</v>
      </c>
    </row>
    <row r="16059" spans="1:12">
      <c r="A16059" s="480" t="str">
        <f t="shared" si="1546"/>
        <v>D800-120</v>
      </c>
      <c r="B16059" s="480">
        <f t="shared" si="1549"/>
        <v>23</v>
      </c>
      <c r="C16059" s="480">
        <f t="shared" si="1550"/>
        <v>0</v>
      </c>
      <c r="D16059" s="480">
        <f t="shared" si="1551"/>
        <v>276</v>
      </c>
      <c r="E16059" s="480">
        <f t="shared" si="1548"/>
        <v>117</v>
      </c>
      <c r="F16059" s="484">
        <v>5.3529</v>
      </c>
      <c r="G16059" s="480">
        <v>15</v>
      </c>
      <c r="H16059" s="482">
        <v>0.34498099999999998</v>
      </c>
      <c r="I16059" s="483">
        <v>15.5</v>
      </c>
      <c r="J16059" s="484">
        <v>0.21049999999999999</v>
      </c>
      <c r="K16059" s="469">
        <f t="shared" si="1544"/>
        <v>15.516506706166428</v>
      </c>
      <c r="L16059" s="469">
        <f t="shared" si="1545"/>
        <v>1.6506706166428131E-2</v>
      </c>
    </row>
    <row r="16060" spans="1:12">
      <c r="A16060" s="98" t="str">
        <f t="shared" si="1546"/>
        <v>D800-120</v>
      </c>
      <c r="B16060" s="98">
        <f t="shared" si="1549"/>
        <v>23</v>
      </c>
      <c r="C16060" s="98">
        <f t="shared" si="1550"/>
        <v>0</v>
      </c>
      <c r="D16060" s="98">
        <f t="shared" si="1551"/>
        <v>276</v>
      </c>
      <c r="E16060" s="98">
        <f t="shared" si="1548"/>
        <v>118</v>
      </c>
      <c r="F16060" s="397">
        <f>F16059+(E16060-E16059)*(F16062-F16059)/(E16062-E16059)</f>
        <v>5.362166666666667</v>
      </c>
      <c r="G16060" s="98">
        <v>15</v>
      </c>
      <c r="H16060" s="491">
        <f>H16059+(E16060-E16059)*(H16062-H16059)/(E16062-E16059)</f>
        <v>0.34472366666666665</v>
      </c>
      <c r="I16060" s="492">
        <f>I16059+(E16060-E16059)*(I16062-I16059)/(E16062-E16059)</f>
        <v>15.533333333333333</v>
      </c>
      <c r="J16060" s="397">
        <f>J16059+(E16060-E16059)*(J16062-J16059)/(E16062-E16059)</f>
        <v>0.20910000000000001</v>
      </c>
      <c r="K16060" s="469">
        <f t="shared" si="1544"/>
        <v>15.554971083118751</v>
      </c>
      <c r="L16060" s="469">
        <f t="shared" si="1545"/>
        <v>2.1637749785417881E-2</v>
      </c>
    </row>
    <row r="16061" spans="1:12">
      <c r="A16061" s="98" t="str">
        <f t="shared" si="1546"/>
        <v>D800-120</v>
      </c>
      <c r="B16061" s="98">
        <f t="shared" si="1549"/>
        <v>23</v>
      </c>
      <c r="C16061" s="98">
        <f t="shared" si="1550"/>
        <v>0</v>
      </c>
      <c r="D16061" s="98">
        <f t="shared" si="1551"/>
        <v>276</v>
      </c>
      <c r="E16061" s="98">
        <f t="shared" si="1548"/>
        <v>119</v>
      </c>
      <c r="F16061" s="397">
        <f>F16059+(E16061-E16059)*(F16062-F16059)/(E16062-E16059)</f>
        <v>5.3714333333333331</v>
      </c>
      <c r="G16061" s="98">
        <v>15</v>
      </c>
      <c r="H16061" s="491">
        <f>H16059+(E16061-E16059)*(H16062-H16059)/(E16062-E16059)</f>
        <v>0.34446633333333332</v>
      </c>
      <c r="I16061" s="492">
        <f>I16059+(E16061-E16059)*(I16062-I16059)/(E16062-E16059)</f>
        <v>15.566666666666666</v>
      </c>
      <c r="J16061" s="397">
        <f>J16059+(E16061-E16059)*(J16062-J16059)/(E16062-E16059)</f>
        <v>0.2077</v>
      </c>
      <c r="K16061" s="469">
        <f t="shared" si="1544"/>
        <v>15.593492929642858</v>
      </c>
      <c r="L16061" s="469">
        <f t="shared" si="1545"/>
        <v>2.6826262976191728E-2</v>
      </c>
    </row>
    <row r="16062" spans="1:12">
      <c r="A16062" s="480" t="str">
        <f t="shared" si="1546"/>
        <v>D800-120</v>
      </c>
      <c r="B16062" s="480">
        <f t="shared" si="1549"/>
        <v>23</v>
      </c>
      <c r="C16062" s="480">
        <f t="shared" si="1550"/>
        <v>0</v>
      </c>
      <c r="D16062" s="480">
        <f t="shared" si="1551"/>
        <v>276</v>
      </c>
      <c r="E16062" s="480">
        <f t="shared" si="1548"/>
        <v>120</v>
      </c>
      <c r="F16062" s="484">
        <v>5.3807</v>
      </c>
      <c r="G16062" s="480">
        <v>15</v>
      </c>
      <c r="H16062" s="482">
        <v>0.34420899999999999</v>
      </c>
      <c r="I16062" s="483">
        <v>15.6</v>
      </c>
      <c r="J16062" s="484">
        <v>0.20630000000000001</v>
      </c>
      <c r="K16062" s="469">
        <f t="shared" si="1544"/>
        <v>15.632072374632855</v>
      </c>
      <c r="L16062" s="469">
        <f t="shared" si="1545"/>
        <v>3.2072374632855727E-2</v>
      </c>
    </row>
    <row r="16063" spans="1:12">
      <c r="A16063" s="480" t="str">
        <f t="shared" si="1546"/>
        <v>D800-120</v>
      </c>
      <c r="B16063" s="480">
        <f t="shared" si="1549"/>
        <v>23</v>
      </c>
      <c r="C16063" s="480">
        <f t="shared" si="1550"/>
        <v>6</v>
      </c>
      <c r="D16063" s="480">
        <v>282</v>
      </c>
      <c r="E16063" s="480">
        <v>18</v>
      </c>
      <c r="F16063" s="484">
        <v>4.3365999999999998</v>
      </c>
      <c r="G16063" s="480">
        <v>15</v>
      </c>
      <c r="H16063" s="482">
        <v>0.36290600000000001</v>
      </c>
      <c r="I16063" s="483">
        <v>12</v>
      </c>
      <c r="J16063" s="484">
        <v>0.34279999999999999</v>
      </c>
      <c r="K16063" s="469">
        <f t="shared" si="1544"/>
        <v>11.949650873779987</v>
      </c>
      <c r="L16063" s="469">
        <f t="shared" si="1545"/>
        <v>-5.0349126220012863E-2</v>
      </c>
    </row>
    <row r="16064" spans="1:12">
      <c r="A16064" s="98" t="str">
        <f t="shared" si="1546"/>
        <v>D800-120</v>
      </c>
      <c r="B16064" s="98">
        <f t="shared" si="1549"/>
        <v>23</v>
      </c>
      <c r="C16064" s="98">
        <f t="shared" si="1550"/>
        <v>6</v>
      </c>
      <c r="D16064" s="98">
        <f t="shared" ref="D16064:D16095" si="1552">D16063</f>
        <v>282</v>
      </c>
      <c r="E16064" s="98">
        <f t="shared" ref="E16064:E16127" si="1553">E16063+1</f>
        <v>19</v>
      </c>
      <c r="F16064" s="397">
        <f>F16063+(E16064-E16063)*(F16066-F16063)/(E16066-E16063)</f>
        <v>4.3480333333333334</v>
      </c>
      <c r="G16064" s="98">
        <v>15</v>
      </c>
      <c r="H16064" s="491">
        <f>H16063+(E16064-E16063)*(H16066-H16063)/(E16066-E16063)</f>
        <v>0.36268</v>
      </c>
      <c r="I16064" s="492">
        <f>I16063+(E16064-E16063)*(I16066-I16063)/(E16066-E16063)</f>
        <v>12.033333333333333</v>
      </c>
      <c r="J16064" s="397">
        <f>J16063+(E16064-E16063)*(J16066-J16063)/(E16066-E16063)</f>
        <v>0.34146666666666664</v>
      </c>
      <c r="K16064" s="469">
        <f t="shared" si="1544"/>
        <v>11.988621741847727</v>
      </c>
      <c r="L16064" s="469">
        <f t="shared" si="1545"/>
        <v>-4.4711591485606661E-2</v>
      </c>
    </row>
    <row r="16065" spans="1:12">
      <c r="A16065" s="98" t="str">
        <f t="shared" si="1546"/>
        <v>D800-120</v>
      </c>
      <c r="B16065" s="98">
        <f t="shared" si="1549"/>
        <v>23</v>
      </c>
      <c r="C16065" s="98">
        <f t="shared" si="1550"/>
        <v>6</v>
      </c>
      <c r="D16065" s="98">
        <f t="shared" si="1552"/>
        <v>282</v>
      </c>
      <c r="E16065" s="98">
        <f t="shared" si="1553"/>
        <v>20</v>
      </c>
      <c r="F16065" s="397">
        <f>F16063+(E16065-E16063)*(F16066-F16063)/(E16066-E16063)</f>
        <v>4.3594666666666662</v>
      </c>
      <c r="G16065" s="98">
        <v>15</v>
      </c>
      <c r="H16065" s="491">
        <f>H16063+(E16065-E16063)*(H16066-H16063)/(E16066-E16063)</f>
        <v>0.362454</v>
      </c>
      <c r="I16065" s="492">
        <f>I16063+(E16065-E16063)*(I16066-I16063)/(E16066-E16063)</f>
        <v>12.066666666666666</v>
      </c>
      <c r="J16065" s="397">
        <f>J16063+(E16065-E16063)*(J16066-J16063)/(E16066-E16063)</f>
        <v>0.34013333333333334</v>
      </c>
      <c r="K16065" s="469">
        <f t="shared" si="1544"/>
        <v>12.027641208723496</v>
      </c>
      <c r="L16065" s="469">
        <f t="shared" si="1545"/>
        <v>-3.9025457943170139E-2</v>
      </c>
    </row>
    <row r="16066" spans="1:12">
      <c r="A16066" s="480" t="str">
        <f t="shared" si="1546"/>
        <v>D800-120</v>
      </c>
      <c r="B16066" s="480">
        <f t="shared" si="1549"/>
        <v>23</v>
      </c>
      <c r="C16066" s="480">
        <f t="shared" si="1550"/>
        <v>6</v>
      </c>
      <c r="D16066" s="480">
        <f t="shared" si="1552"/>
        <v>282</v>
      </c>
      <c r="E16066" s="480">
        <f t="shared" si="1553"/>
        <v>21</v>
      </c>
      <c r="F16066" s="484">
        <v>4.3708999999999998</v>
      </c>
      <c r="G16066" s="480">
        <v>15</v>
      </c>
      <c r="H16066" s="482">
        <v>0.36222799999999999</v>
      </c>
      <c r="I16066" s="483">
        <v>12.1</v>
      </c>
      <c r="J16066" s="484">
        <v>0.33879999999999999</v>
      </c>
      <c r="K16066" s="469">
        <f t="shared" si="1544"/>
        <v>12.066709365372086</v>
      </c>
      <c r="L16066" s="469">
        <f t="shared" si="1545"/>
        <v>-3.3290634627913818E-2</v>
      </c>
    </row>
    <row r="16067" spans="1:12">
      <c r="A16067" s="98" t="str">
        <f t="shared" si="1546"/>
        <v>D800-120</v>
      </c>
      <c r="B16067" s="98">
        <f t="shared" si="1549"/>
        <v>23</v>
      </c>
      <c r="C16067" s="98">
        <f t="shared" si="1550"/>
        <v>6</v>
      </c>
      <c r="D16067" s="98">
        <f t="shared" si="1552"/>
        <v>282</v>
      </c>
      <c r="E16067" s="98">
        <f t="shared" si="1553"/>
        <v>22</v>
      </c>
      <c r="F16067" s="397">
        <f>F16066+(E16067-E16066)*(F16069-F16066)/(E16069-E16066)</f>
        <v>4.3822333333333328</v>
      </c>
      <c r="G16067" s="98">
        <v>15</v>
      </c>
      <c r="H16067" s="491">
        <f>H16066+(E16067-E16066)*(H16069-H16066)/(E16069-E16066)</f>
        <v>0.36200333333333334</v>
      </c>
      <c r="I16067" s="492">
        <f>I16066+(E16067-E16066)*(I16069-I16066)/(E16069-E16066)</f>
        <v>12.133333333333333</v>
      </c>
      <c r="J16067" s="397">
        <f>J16066+(E16067-E16066)*(J16069-J16066)/(E16069-E16066)</f>
        <v>0.33746666666666664</v>
      </c>
      <c r="K16067" s="469">
        <f t="shared" si="1544"/>
        <v>12.105505474166902</v>
      </c>
      <c r="L16067" s="469">
        <f t="shared" si="1545"/>
        <v>-2.7827859166430713E-2</v>
      </c>
    </row>
    <row r="16068" spans="1:12">
      <c r="A16068" s="98" t="str">
        <f t="shared" si="1546"/>
        <v>D800-120</v>
      </c>
      <c r="B16068" s="98">
        <f t="shared" si="1549"/>
        <v>23</v>
      </c>
      <c r="C16068" s="98">
        <f t="shared" si="1550"/>
        <v>6</v>
      </c>
      <c r="D16068" s="98">
        <f t="shared" si="1552"/>
        <v>282</v>
      </c>
      <c r="E16068" s="98">
        <f t="shared" si="1553"/>
        <v>23</v>
      </c>
      <c r="F16068" s="397">
        <f>F16066+(E16068-E16066)*(F16069-F16066)/(E16069-E16066)</f>
        <v>4.3935666666666666</v>
      </c>
      <c r="G16068" s="98">
        <v>15</v>
      </c>
      <c r="H16068" s="491">
        <f>H16066+(E16068-E16066)*(H16069-H16066)/(E16069-E16066)</f>
        <v>0.36177866666666664</v>
      </c>
      <c r="I16068" s="492">
        <f>I16066+(E16068-E16066)*(I16069-I16066)/(E16069-E16066)</f>
        <v>12.166666666666666</v>
      </c>
      <c r="J16068" s="397">
        <f>J16066+(E16068-E16066)*(J16069-J16066)/(E16069-E16066)</f>
        <v>0.33613333333333334</v>
      </c>
      <c r="K16068" s="469">
        <f t="shared" si="1544"/>
        <v>12.144349768182389</v>
      </c>
      <c r="L16068" s="469">
        <f t="shared" si="1545"/>
        <v>-2.2316898484277203E-2</v>
      </c>
    </row>
    <row r="16069" spans="1:12">
      <c r="A16069" s="480" t="str">
        <f t="shared" si="1546"/>
        <v>D800-120</v>
      </c>
      <c r="B16069" s="480">
        <f t="shared" si="1549"/>
        <v>23</v>
      </c>
      <c r="C16069" s="480">
        <f t="shared" si="1550"/>
        <v>6</v>
      </c>
      <c r="D16069" s="480">
        <f t="shared" si="1552"/>
        <v>282</v>
      </c>
      <c r="E16069" s="480">
        <f t="shared" si="1553"/>
        <v>24</v>
      </c>
      <c r="F16069" s="484">
        <v>4.4048999999999996</v>
      </c>
      <c r="G16069" s="480">
        <v>15</v>
      </c>
      <c r="H16069" s="482">
        <v>0.36155399999999999</v>
      </c>
      <c r="I16069" s="483">
        <v>12.2</v>
      </c>
      <c r="J16069" s="484">
        <v>0.33479999999999999</v>
      </c>
      <c r="K16069" s="469">
        <f t="shared" si="1544"/>
        <v>12.183242337244229</v>
      </c>
      <c r="L16069" s="469">
        <f t="shared" si="1545"/>
        <v>-1.6757662755770397E-2</v>
      </c>
    </row>
    <row r="16070" spans="1:12">
      <c r="A16070" s="98" t="str">
        <f t="shared" si="1546"/>
        <v>D800-120</v>
      </c>
      <c r="B16070" s="98">
        <f t="shared" si="1549"/>
        <v>23</v>
      </c>
      <c r="C16070" s="98">
        <f t="shared" si="1550"/>
        <v>6</v>
      </c>
      <c r="D16070" s="98">
        <f t="shared" si="1552"/>
        <v>282</v>
      </c>
      <c r="E16070" s="98">
        <f t="shared" si="1553"/>
        <v>25</v>
      </c>
      <c r="F16070" s="397">
        <f>F16069+(E16070-E16069)*(F16072-F16069)/(E16072-E16069)</f>
        <v>4.4161333333333328</v>
      </c>
      <c r="G16070" s="98">
        <v>15</v>
      </c>
      <c r="H16070" s="491">
        <f>H16069+(E16070-E16069)*(H16072-H16069)/(E16072-E16069)</f>
        <v>0.36133033333333331</v>
      </c>
      <c r="I16070" s="492">
        <f>I16069+(E16070-E16069)*(I16072-I16069)/(E16072-E16069)</f>
        <v>12.233333333333333</v>
      </c>
      <c r="J16070" s="397">
        <f>J16069+(E16070-E16069)*(J16072-J16069)/(E16072-E16069)</f>
        <v>0.3334333333333333</v>
      </c>
      <c r="K16070" s="469">
        <f t="shared" si="1544"/>
        <v>12.221872690824924</v>
      </c>
      <c r="L16070" s="469">
        <f t="shared" si="1545"/>
        <v>-1.1460642508408725E-2</v>
      </c>
    </row>
    <row r="16071" spans="1:12">
      <c r="A16071" s="98" t="str">
        <f t="shared" si="1546"/>
        <v>D800-120</v>
      </c>
      <c r="B16071" s="98">
        <f t="shared" si="1549"/>
        <v>23</v>
      </c>
      <c r="C16071" s="98">
        <f t="shared" si="1550"/>
        <v>6</v>
      </c>
      <c r="D16071" s="98">
        <f t="shared" si="1552"/>
        <v>282</v>
      </c>
      <c r="E16071" s="98">
        <f t="shared" si="1553"/>
        <v>26</v>
      </c>
      <c r="F16071" s="397">
        <f>F16069+(E16071-E16069)*(F16072-F16069)/(E16072-E16069)</f>
        <v>4.4273666666666669</v>
      </c>
      <c r="G16071" s="98">
        <v>15</v>
      </c>
      <c r="H16071" s="491">
        <f>H16069+(E16071-E16069)*(H16072-H16069)/(E16072-E16069)</f>
        <v>0.36110666666666669</v>
      </c>
      <c r="I16071" s="492">
        <f>I16069+(E16071-E16069)*(I16072-I16069)/(E16072-E16069)</f>
        <v>12.266666666666667</v>
      </c>
      <c r="J16071" s="397">
        <f>J16069+(E16071-E16069)*(J16072-J16069)/(E16072-E16069)</f>
        <v>0.33206666666666668</v>
      </c>
      <c r="K16071" s="469">
        <f t="shared" si="1544"/>
        <v>12.260550899087988</v>
      </c>
      <c r="L16071" s="469">
        <f t="shared" si="1545"/>
        <v>-6.1157675786791543E-3</v>
      </c>
    </row>
    <row r="16072" spans="1:12">
      <c r="A16072" s="480" t="str">
        <f t="shared" si="1546"/>
        <v>D800-120</v>
      </c>
      <c r="B16072" s="480">
        <f t="shared" si="1549"/>
        <v>23</v>
      </c>
      <c r="C16072" s="480">
        <f t="shared" si="1550"/>
        <v>6</v>
      </c>
      <c r="D16072" s="480">
        <f t="shared" si="1552"/>
        <v>282</v>
      </c>
      <c r="E16072" s="480">
        <f t="shared" si="1553"/>
        <v>27</v>
      </c>
      <c r="F16072" s="484">
        <v>4.4386000000000001</v>
      </c>
      <c r="G16072" s="480">
        <v>15</v>
      </c>
      <c r="H16072" s="482">
        <v>0.36088300000000001</v>
      </c>
      <c r="I16072" s="483">
        <v>12.3</v>
      </c>
      <c r="J16072" s="484">
        <v>0.33069999999999999</v>
      </c>
      <c r="K16072" s="469">
        <f t="shared" si="1544"/>
        <v>12.299277051010993</v>
      </c>
      <c r="L16072" s="469">
        <f t="shared" si="1545"/>
        <v>-7.2294898900793214E-4</v>
      </c>
    </row>
    <row r="16073" spans="1:12">
      <c r="A16073" s="98" t="str">
        <f t="shared" si="1546"/>
        <v>D800-120</v>
      </c>
      <c r="B16073" s="98">
        <f t="shared" si="1549"/>
        <v>23</v>
      </c>
      <c r="C16073" s="98">
        <f t="shared" si="1550"/>
        <v>6</v>
      </c>
      <c r="D16073" s="98">
        <f t="shared" si="1552"/>
        <v>282</v>
      </c>
      <c r="E16073" s="98">
        <f t="shared" si="1553"/>
        <v>28</v>
      </c>
      <c r="F16073" s="397">
        <f>F16072+(E16073-E16072)*(F16075-F16072)/(E16075-E16072)</f>
        <v>4.4497666666666671</v>
      </c>
      <c r="G16073" s="98">
        <v>15</v>
      </c>
      <c r="H16073" s="491">
        <f>H16072+(E16073-E16072)*(H16075-H16072)/(E16075-E16072)</f>
        <v>0.36065999999999998</v>
      </c>
      <c r="I16073" s="492">
        <f>I16072+(E16073-E16072)*(I16075-I16072)/(E16075-E16072)</f>
        <v>12.333333333333334</v>
      </c>
      <c r="J16073" s="397">
        <f>J16072+(E16073-E16072)*(J16075-J16072)/(E16075-E16072)</f>
        <v>0.32936666666666664</v>
      </c>
      <c r="K16073" s="469">
        <f t="shared" si="1544"/>
        <v>12.337843583060687</v>
      </c>
      <c r="L16073" s="469">
        <f t="shared" si="1545"/>
        <v>4.5102497273532549E-3</v>
      </c>
    </row>
    <row r="16074" spans="1:12">
      <c r="A16074" s="98" t="str">
        <f t="shared" si="1546"/>
        <v>D800-120</v>
      </c>
      <c r="B16074" s="98">
        <f t="shared" si="1549"/>
        <v>23</v>
      </c>
      <c r="C16074" s="98">
        <f t="shared" si="1550"/>
        <v>6</v>
      </c>
      <c r="D16074" s="98">
        <f t="shared" si="1552"/>
        <v>282</v>
      </c>
      <c r="E16074" s="98">
        <f t="shared" si="1553"/>
        <v>29</v>
      </c>
      <c r="F16074" s="397">
        <f>F16072+(E16074-E16072)*(F16075-F16072)/(E16075-E16072)</f>
        <v>4.4609333333333332</v>
      </c>
      <c r="G16074" s="98">
        <v>15</v>
      </c>
      <c r="H16074" s="491">
        <f>H16072+(E16074-E16072)*(H16075-H16072)/(E16075-E16072)</f>
        <v>0.36043700000000001</v>
      </c>
      <c r="I16074" s="492">
        <f>I16072+(E16074-E16072)*(I16075-I16072)/(E16075-E16072)</f>
        <v>12.366666666666667</v>
      </c>
      <c r="J16074" s="397">
        <f>J16072+(E16074-E16072)*(J16075-J16072)/(E16075-E16072)</f>
        <v>0.32803333333333334</v>
      </c>
      <c r="K16074" s="469">
        <f t="shared" si="1544"/>
        <v>12.376457836829552</v>
      </c>
      <c r="L16074" s="469">
        <f t="shared" si="1545"/>
        <v>9.7911701628845549E-3</v>
      </c>
    </row>
    <row r="16075" spans="1:12">
      <c r="A16075" s="480" t="str">
        <f t="shared" si="1546"/>
        <v>D800-120</v>
      </c>
      <c r="B16075" s="480">
        <f t="shared" si="1549"/>
        <v>23</v>
      </c>
      <c r="C16075" s="480">
        <f t="shared" si="1550"/>
        <v>6</v>
      </c>
      <c r="D16075" s="480">
        <f t="shared" si="1552"/>
        <v>282</v>
      </c>
      <c r="E16075" s="480">
        <f t="shared" si="1553"/>
        <v>30</v>
      </c>
      <c r="F16075" s="484">
        <v>4.4721000000000002</v>
      </c>
      <c r="G16075" s="480">
        <v>15</v>
      </c>
      <c r="H16075" s="482">
        <v>0.36021399999999998</v>
      </c>
      <c r="I16075" s="483">
        <v>12.4</v>
      </c>
      <c r="J16075" s="484">
        <v>0.32669999999999999</v>
      </c>
      <c r="K16075" s="469">
        <f t="shared" ref="K16075:K16138" si="1554">F16075/H16075</f>
        <v>12.41511990094777</v>
      </c>
      <c r="L16075" s="469">
        <f t="shared" ref="L16075:L16138" si="1555">K16075-I16075</f>
        <v>1.5119900947770049E-2</v>
      </c>
    </row>
    <row r="16076" spans="1:12">
      <c r="A16076" s="98" t="str">
        <f t="shared" si="1546"/>
        <v>D800-120</v>
      </c>
      <c r="B16076" s="98">
        <f t="shared" si="1549"/>
        <v>23</v>
      </c>
      <c r="C16076" s="98">
        <f t="shared" si="1550"/>
        <v>6</v>
      </c>
      <c r="D16076" s="98">
        <f t="shared" si="1552"/>
        <v>282</v>
      </c>
      <c r="E16076" s="98">
        <f t="shared" si="1553"/>
        <v>31</v>
      </c>
      <c r="F16076" s="397">
        <f>F16075+(E16076-E16075)*(F16078-F16075)/(E16078-E16075)</f>
        <v>4.4832000000000001</v>
      </c>
      <c r="G16076" s="98">
        <v>15</v>
      </c>
      <c r="H16076" s="491">
        <f>H16075+(E16076-E16075)*(H16078-H16075)/(E16078-E16075)</f>
        <v>0.35999199999999998</v>
      </c>
      <c r="I16076" s="492">
        <f>I16075+(E16076-E16075)*(I16078-I16075)/(E16078-E16075)</f>
        <v>12.433333333333334</v>
      </c>
      <c r="J16076" s="397">
        <f>J16075+(E16076-E16075)*(J16078-J16075)/(E16078-E16075)</f>
        <v>0.32536666666666664</v>
      </c>
      <c r="K16076" s="469">
        <f t="shared" si="1554"/>
        <v>12.453610080224006</v>
      </c>
      <c r="L16076" s="469">
        <f t="shared" si="1555"/>
        <v>2.0276746890672825E-2</v>
      </c>
    </row>
    <row r="16077" spans="1:12">
      <c r="A16077" s="98" t="str">
        <f t="shared" si="1546"/>
        <v>D800-120</v>
      </c>
      <c r="B16077" s="98">
        <f t="shared" si="1549"/>
        <v>23</v>
      </c>
      <c r="C16077" s="98">
        <f t="shared" si="1550"/>
        <v>6</v>
      </c>
      <c r="D16077" s="98">
        <f t="shared" si="1552"/>
        <v>282</v>
      </c>
      <c r="E16077" s="98">
        <f t="shared" si="1553"/>
        <v>32</v>
      </c>
      <c r="F16077" s="397">
        <f>F16075+(E16077-E16075)*(F16078-F16075)/(E16078-E16075)</f>
        <v>4.4943</v>
      </c>
      <c r="G16077" s="98">
        <v>15</v>
      </c>
      <c r="H16077" s="491">
        <f>H16075+(E16077-E16075)*(H16078-H16075)/(E16078-E16075)</f>
        <v>0.35976999999999998</v>
      </c>
      <c r="I16077" s="492">
        <f>I16075+(E16077-E16075)*(I16078-I16075)/(E16078-E16075)</f>
        <v>12.466666666666667</v>
      </c>
      <c r="J16077" s="397">
        <f>J16075+(E16077-E16075)*(J16078-J16075)/(E16078-E16075)</f>
        <v>0.32403333333333334</v>
      </c>
      <c r="K16077" s="469">
        <f t="shared" si="1554"/>
        <v>12.492147761069573</v>
      </c>
      <c r="L16077" s="469">
        <f t="shared" si="1555"/>
        <v>2.5481094402906024E-2</v>
      </c>
    </row>
    <row r="16078" spans="1:12">
      <c r="A16078" s="480" t="str">
        <f t="shared" si="1546"/>
        <v>D800-120</v>
      </c>
      <c r="B16078" s="480">
        <f t="shared" si="1549"/>
        <v>23</v>
      </c>
      <c r="C16078" s="480">
        <f t="shared" si="1550"/>
        <v>6</v>
      </c>
      <c r="D16078" s="480">
        <f t="shared" si="1552"/>
        <v>282</v>
      </c>
      <c r="E16078" s="480">
        <f t="shared" si="1553"/>
        <v>33</v>
      </c>
      <c r="F16078" s="484">
        <v>4.5053999999999998</v>
      </c>
      <c r="G16078" s="480">
        <v>15</v>
      </c>
      <c r="H16078" s="482">
        <v>0.35954799999999998</v>
      </c>
      <c r="I16078" s="483">
        <v>12.5</v>
      </c>
      <c r="J16078" s="484">
        <v>0.32269999999999999</v>
      </c>
      <c r="K16078" s="469">
        <f t="shared" si="1554"/>
        <v>12.530733031472849</v>
      </c>
      <c r="L16078" s="469">
        <f t="shared" si="1555"/>
        <v>3.0733031472848893E-2</v>
      </c>
    </row>
    <row r="16079" spans="1:12">
      <c r="A16079" s="98" t="str">
        <f t="shared" si="1546"/>
        <v>D800-120</v>
      </c>
      <c r="B16079" s="98">
        <f t="shared" si="1549"/>
        <v>23</v>
      </c>
      <c r="C16079" s="98">
        <f t="shared" si="1550"/>
        <v>6</v>
      </c>
      <c r="D16079" s="98">
        <f t="shared" si="1552"/>
        <v>282</v>
      </c>
      <c r="E16079" s="98">
        <f t="shared" si="1553"/>
        <v>34</v>
      </c>
      <c r="F16079" s="397">
        <f>F16078+(E16079-E16078)*(F16081-F16078)/(E16081-E16078)</f>
        <v>4.5163666666666664</v>
      </c>
      <c r="G16079" s="98">
        <v>15</v>
      </c>
      <c r="H16079" s="491">
        <f>H16078+(E16079-E16078)*(H16081-H16078)/(E16081-E16078)</f>
        <v>0.3593263333333333</v>
      </c>
      <c r="I16079" s="492">
        <f>I16078+(E16079-E16078)*(I16081-I16078)/(E16081-E16078)</f>
        <v>12.533333333333333</v>
      </c>
      <c r="J16079" s="397">
        <f>J16078+(E16079-E16078)*(J16081-J16078)/(E16081-E16078)</f>
        <v>0.3213333333333333</v>
      </c>
      <c r="K16079" s="469">
        <f t="shared" si="1554"/>
        <v>12.568983254775835</v>
      </c>
      <c r="L16079" s="469">
        <f t="shared" si="1555"/>
        <v>3.5649921442502119E-2</v>
      </c>
    </row>
    <row r="16080" spans="1:12">
      <c r="A16080" s="98" t="str">
        <f t="shared" si="1546"/>
        <v>D800-120</v>
      </c>
      <c r="B16080" s="98">
        <f t="shared" si="1549"/>
        <v>23</v>
      </c>
      <c r="C16080" s="98">
        <f t="shared" si="1550"/>
        <v>6</v>
      </c>
      <c r="D16080" s="98">
        <f t="shared" si="1552"/>
        <v>282</v>
      </c>
      <c r="E16080" s="98">
        <f t="shared" si="1553"/>
        <v>35</v>
      </c>
      <c r="F16080" s="397">
        <f>F16078+(E16080-E16078)*(F16081-F16078)/(E16081-E16078)</f>
        <v>4.527333333333333</v>
      </c>
      <c r="G16080" s="98">
        <v>15</v>
      </c>
      <c r="H16080" s="491">
        <f>H16078+(E16080-E16078)*(H16081-H16078)/(E16081-E16078)</f>
        <v>0.35910466666666668</v>
      </c>
      <c r="I16080" s="492">
        <f>I16078+(E16080-E16078)*(I16081-I16078)/(E16081-E16078)</f>
        <v>12.566666666666666</v>
      </c>
      <c r="J16080" s="397">
        <f>J16078+(E16080-E16078)*(J16081-J16078)/(E16081-E16078)</f>
        <v>0.31996666666666668</v>
      </c>
      <c r="K16080" s="469">
        <f t="shared" si="1554"/>
        <v>12.607280699963054</v>
      </c>
      <c r="L16080" s="469">
        <f t="shared" si="1555"/>
        <v>4.0614033296387575E-2</v>
      </c>
    </row>
    <row r="16081" spans="1:12">
      <c r="A16081" s="480" t="str">
        <f t="shared" si="1546"/>
        <v>D800-120</v>
      </c>
      <c r="B16081" s="480">
        <f t="shared" si="1549"/>
        <v>23</v>
      </c>
      <c r="C16081" s="480">
        <f t="shared" si="1550"/>
        <v>6</v>
      </c>
      <c r="D16081" s="480">
        <f t="shared" si="1552"/>
        <v>282</v>
      </c>
      <c r="E16081" s="480">
        <f t="shared" si="1553"/>
        <v>36</v>
      </c>
      <c r="F16081" s="484">
        <v>4.5382999999999996</v>
      </c>
      <c r="G16081" s="480">
        <v>15</v>
      </c>
      <c r="H16081" s="482">
        <v>0.35888300000000001</v>
      </c>
      <c r="I16081" s="483">
        <v>12.6</v>
      </c>
      <c r="J16081" s="484">
        <v>0.31859999999999999</v>
      </c>
      <c r="K16081" s="469">
        <f t="shared" si="1554"/>
        <v>12.64562545453532</v>
      </c>
      <c r="L16081" s="469">
        <f t="shared" si="1555"/>
        <v>4.5625454535320742E-2</v>
      </c>
    </row>
    <row r="16082" spans="1:12">
      <c r="A16082" s="98" t="str">
        <f t="shared" si="1546"/>
        <v>D800-120</v>
      </c>
      <c r="B16082" s="98">
        <f t="shared" si="1549"/>
        <v>23</v>
      </c>
      <c r="C16082" s="98">
        <f t="shared" si="1550"/>
        <v>6</v>
      </c>
      <c r="D16082" s="98">
        <f t="shared" si="1552"/>
        <v>282</v>
      </c>
      <c r="E16082" s="98">
        <f t="shared" si="1553"/>
        <v>37</v>
      </c>
      <c r="F16082" s="397">
        <f>F16081+(E16082-E16081)*(F16084-F16081)/(E16084-E16081)</f>
        <v>4.5492333333333335</v>
      </c>
      <c r="G16082" s="98">
        <v>15</v>
      </c>
      <c r="H16082" s="491">
        <f>H16081+(E16082-E16081)*(H16084-H16081)/(E16084-E16081)</f>
        <v>0.35866233333333336</v>
      </c>
      <c r="I16082" s="492">
        <f>I16081+(E16082-E16081)*(I16084-I16081)/(E16084-E16081)</f>
        <v>12.666666666666666</v>
      </c>
      <c r="J16082" s="397">
        <f>J16081+(E16082-E16081)*(J16084-J16081)/(E16084-E16081)</f>
        <v>0.31726666666666664</v>
      </c>
      <c r="K16082" s="469">
        <f t="shared" si="1554"/>
        <v>12.683889303495302</v>
      </c>
      <c r="L16082" s="469">
        <f t="shared" si="1555"/>
        <v>1.722263682863634E-2</v>
      </c>
    </row>
    <row r="16083" spans="1:12">
      <c r="A16083" s="98" t="str">
        <f t="shared" ref="A16083:A16146" si="1556">A16082</f>
        <v>D800-120</v>
      </c>
      <c r="B16083" s="98">
        <f t="shared" si="1549"/>
        <v>23</v>
      </c>
      <c r="C16083" s="98">
        <f t="shared" si="1550"/>
        <v>6</v>
      </c>
      <c r="D16083" s="98">
        <f t="shared" si="1552"/>
        <v>282</v>
      </c>
      <c r="E16083" s="98">
        <f t="shared" si="1553"/>
        <v>38</v>
      </c>
      <c r="F16083" s="397">
        <f>F16081+(E16083-E16081)*(F16084-F16081)/(E16084-E16081)</f>
        <v>4.5601666666666665</v>
      </c>
      <c r="G16083" s="98">
        <v>15</v>
      </c>
      <c r="H16083" s="491">
        <f>H16081+(E16083-E16081)*(H16084-H16081)/(E16084-E16081)</f>
        <v>0.35844166666666666</v>
      </c>
      <c r="I16083" s="492">
        <f>I16081+(E16083-E16081)*(I16084-I16081)/(E16084-E16081)</f>
        <v>12.733333333333334</v>
      </c>
      <c r="J16083" s="397">
        <f>J16081+(E16083-E16081)*(J16084-J16081)/(E16084-E16081)</f>
        <v>0.31593333333333334</v>
      </c>
      <c r="K16083" s="469">
        <f t="shared" si="1554"/>
        <v>12.722200265036152</v>
      </c>
      <c r="L16083" s="469">
        <f t="shared" si="1555"/>
        <v>-1.1133068297182191E-2</v>
      </c>
    </row>
    <row r="16084" spans="1:12">
      <c r="A16084" s="480" t="str">
        <f t="shared" si="1556"/>
        <v>D800-120</v>
      </c>
      <c r="B16084" s="480">
        <f t="shared" si="1549"/>
        <v>23</v>
      </c>
      <c r="C16084" s="480">
        <f t="shared" si="1550"/>
        <v>6</v>
      </c>
      <c r="D16084" s="480">
        <f t="shared" si="1552"/>
        <v>282</v>
      </c>
      <c r="E16084" s="480">
        <f t="shared" si="1553"/>
        <v>39</v>
      </c>
      <c r="F16084" s="484">
        <v>4.5711000000000004</v>
      </c>
      <c r="G16084" s="480">
        <v>15</v>
      </c>
      <c r="H16084" s="482">
        <v>0.35822100000000001</v>
      </c>
      <c r="I16084" s="483">
        <v>12.8</v>
      </c>
      <c r="J16084" s="484">
        <v>0.31459999999999999</v>
      </c>
      <c r="K16084" s="469">
        <f t="shared" si="1554"/>
        <v>12.76055842622292</v>
      </c>
      <c r="L16084" s="469">
        <f t="shared" si="1555"/>
        <v>-3.9441573777081018E-2</v>
      </c>
    </row>
    <row r="16085" spans="1:12">
      <c r="A16085" s="98" t="str">
        <f t="shared" si="1556"/>
        <v>D800-120</v>
      </c>
      <c r="B16085" s="98">
        <f t="shared" si="1549"/>
        <v>23</v>
      </c>
      <c r="C16085" s="98">
        <f t="shared" si="1550"/>
        <v>6</v>
      </c>
      <c r="D16085" s="98">
        <f t="shared" si="1552"/>
        <v>282</v>
      </c>
      <c r="E16085" s="98">
        <f t="shared" si="1553"/>
        <v>40</v>
      </c>
      <c r="F16085" s="397">
        <f>F16084+(E16085-E16084)*(F16087-F16084)/(E16087-E16084)</f>
        <v>4.5819333333333336</v>
      </c>
      <c r="G16085" s="98">
        <v>15</v>
      </c>
      <c r="H16085" s="491">
        <f>H16084+(E16085-E16084)*(H16087-H16084)/(E16087-E16084)</f>
        <v>0.35800066666666669</v>
      </c>
      <c r="I16085" s="492">
        <f>I16084+(E16085-E16084)*(I16087-I16084)/(E16087-E16084)</f>
        <v>12.833333333333334</v>
      </c>
      <c r="J16085" s="397">
        <f>J16084+(E16085-E16084)*(J16087-J16084)/(E16087-E16084)</f>
        <v>0.31326666666666664</v>
      </c>
      <c r="K16085" s="469">
        <f t="shared" si="1554"/>
        <v>12.798672628170152</v>
      </c>
      <c r="L16085" s="469">
        <f t="shared" si="1555"/>
        <v>-3.466070516318176E-2</v>
      </c>
    </row>
    <row r="16086" spans="1:12">
      <c r="A16086" s="98" t="str">
        <f t="shared" si="1556"/>
        <v>D800-120</v>
      </c>
      <c r="B16086" s="98">
        <f t="shared" si="1549"/>
        <v>23</v>
      </c>
      <c r="C16086" s="98">
        <f t="shared" si="1550"/>
        <v>6</v>
      </c>
      <c r="D16086" s="98">
        <f t="shared" si="1552"/>
        <v>282</v>
      </c>
      <c r="E16086" s="98">
        <f t="shared" si="1553"/>
        <v>41</v>
      </c>
      <c r="F16086" s="397">
        <f>F16084+(E16086-E16084)*(F16087-F16084)/(E16087-E16084)</f>
        <v>4.5927666666666669</v>
      </c>
      <c r="G16086" s="98">
        <v>15</v>
      </c>
      <c r="H16086" s="491">
        <f>H16084+(E16086-E16084)*(H16087-H16084)/(E16087-E16084)</f>
        <v>0.35778033333333331</v>
      </c>
      <c r="I16086" s="492">
        <f>I16084+(E16086-E16084)*(I16087-I16084)/(E16087-E16084)</f>
        <v>12.866666666666667</v>
      </c>
      <c r="J16086" s="397">
        <f>J16084+(E16086-E16084)*(J16087-J16084)/(E16087-E16084)</f>
        <v>0.31193333333333334</v>
      </c>
      <c r="K16086" s="469">
        <f t="shared" si="1554"/>
        <v>12.836833774168696</v>
      </c>
      <c r="L16086" s="469">
        <f t="shared" si="1555"/>
        <v>-2.9832892497971386E-2</v>
      </c>
    </row>
    <row r="16087" spans="1:12">
      <c r="A16087" s="480" t="str">
        <f t="shared" si="1556"/>
        <v>D800-120</v>
      </c>
      <c r="B16087" s="480">
        <f t="shared" si="1549"/>
        <v>23</v>
      </c>
      <c r="C16087" s="480">
        <f t="shared" si="1550"/>
        <v>6</v>
      </c>
      <c r="D16087" s="480">
        <f t="shared" si="1552"/>
        <v>282</v>
      </c>
      <c r="E16087" s="480">
        <f t="shared" si="1553"/>
        <v>42</v>
      </c>
      <c r="F16087" s="484">
        <v>4.6036000000000001</v>
      </c>
      <c r="G16087" s="480">
        <v>15</v>
      </c>
      <c r="H16087" s="482">
        <v>0.35755999999999999</v>
      </c>
      <c r="I16087" s="483">
        <v>12.9</v>
      </c>
      <c r="J16087" s="484">
        <v>0.31059999999999999</v>
      </c>
      <c r="K16087" s="469">
        <f t="shared" si="1554"/>
        <v>12.875041951001231</v>
      </c>
      <c r="L16087" s="469">
        <f t="shared" si="1555"/>
        <v>-2.49580489987693E-2</v>
      </c>
    </row>
    <row r="16088" spans="1:12">
      <c r="A16088" s="98" t="str">
        <f t="shared" si="1556"/>
        <v>D800-120</v>
      </c>
      <c r="B16088" s="98">
        <f t="shared" si="1549"/>
        <v>23</v>
      </c>
      <c r="C16088" s="98">
        <f t="shared" si="1550"/>
        <v>6</v>
      </c>
      <c r="D16088" s="98">
        <f t="shared" si="1552"/>
        <v>282</v>
      </c>
      <c r="E16088" s="98">
        <f t="shared" si="1553"/>
        <v>43</v>
      </c>
      <c r="F16088" s="397">
        <f>F16087+(E16088-E16087)*(F16090-F16087)/(E16090-E16087)</f>
        <v>4.6143666666666672</v>
      </c>
      <c r="G16088" s="98">
        <v>15</v>
      </c>
      <c r="H16088" s="491">
        <f>H16087+(E16088-E16087)*(H16090-H16087)/(E16090-E16087)</f>
        <v>0.35734033333333332</v>
      </c>
      <c r="I16088" s="492">
        <f>I16087+(E16088-E16087)*(I16090-I16087)/(E16090-E16087)</f>
        <v>12.933333333333334</v>
      </c>
      <c r="J16088" s="397">
        <f>J16087+(E16088-E16087)*(J16090-J16087)/(E16090-E16087)</f>
        <v>0.3092333333333333</v>
      </c>
      <c r="K16088" s="469">
        <f t="shared" si="1554"/>
        <v>12.913086590654476</v>
      </c>
      <c r="L16088" s="469">
        <f t="shared" si="1555"/>
        <v>-2.0246742678857288E-2</v>
      </c>
    </row>
    <row r="16089" spans="1:12">
      <c r="A16089" s="98" t="str">
        <f t="shared" si="1556"/>
        <v>D800-120</v>
      </c>
      <c r="B16089" s="98">
        <f t="shared" si="1549"/>
        <v>23</v>
      </c>
      <c r="C16089" s="98">
        <f t="shared" si="1550"/>
        <v>6</v>
      </c>
      <c r="D16089" s="98">
        <f t="shared" si="1552"/>
        <v>282</v>
      </c>
      <c r="E16089" s="98">
        <f t="shared" si="1553"/>
        <v>44</v>
      </c>
      <c r="F16089" s="397">
        <f>F16087+(E16089-E16087)*(F16090-F16087)/(E16090-E16087)</f>
        <v>4.6251333333333333</v>
      </c>
      <c r="G16089" s="98">
        <v>15</v>
      </c>
      <c r="H16089" s="491">
        <f>H16087+(E16089-E16087)*(H16090-H16087)/(E16090-E16087)</f>
        <v>0.3571206666666667</v>
      </c>
      <c r="I16089" s="492">
        <f>I16087+(E16089-E16087)*(I16090-I16087)/(E16090-E16087)</f>
        <v>12.966666666666667</v>
      </c>
      <c r="J16089" s="397">
        <f>J16087+(E16089-E16087)*(J16090-J16087)/(E16090-E16087)</f>
        <v>0.30786666666666668</v>
      </c>
      <c r="K16089" s="469">
        <f t="shared" si="1554"/>
        <v>12.951178033195127</v>
      </c>
      <c r="L16089" s="469">
        <f t="shared" si="1555"/>
        <v>-1.5488633471539615E-2</v>
      </c>
    </row>
    <row r="16090" spans="1:12">
      <c r="A16090" s="480" t="str">
        <f t="shared" si="1556"/>
        <v>D800-120</v>
      </c>
      <c r="B16090" s="480">
        <f t="shared" si="1549"/>
        <v>23</v>
      </c>
      <c r="C16090" s="480">
        <f t="shared" si="1550"/>
        <v>6</v>
      </c>
      <c r="D16090" s="480">
        <f t="shared" si="1552"/>
        <v>282</v>
      </c>
      <c r="E16090" s="480">
        <f t="shared" si="1553"/>
        <v>45</v>
      </c>
      <c r="F16090" s="484">
        <v>4.6359000000000004</v>
      </c>
      <c r="G16090" s="480">
        <v>15</v>
      </c>
      <c r="H16090" s="482">
        <v>0.35690100000000002</v>
      </c>
      <c r="I16090" s="483">
        <v>13</v>
      </c>
      <c r="J16090" s="484">
        <v>0.30649999999999999</v>
      </c>
      <c r="K16090" s="469">
        <f t="shared" si="1554"/>
        <v>12.989316365042407</v>
      </c>
      <c r="L16090" s="469">
        <f t="shared" si="1555"/>
        <v>-1.0683634957592503E-2</v>
      </c>
    </row>
    <row r="16091" spans="1:12">
      <c r="A16091" s="98" t="str">
        <f t="shared" si="1556"/>
        <v>D800-120</v>
      </c>
      <c r="B16091" s="98">
        <f t="shared" si="1549"/>
        <v>23</v>
      </c>
      <c r="C16091" s="98">
        <f t="shared" si="1550"/>
        <v>6</v>
      </c>
      <c r="D16091" s="98">
        <f t="shared" si="1552"/>
        <v>282</v>
      </c>
      <c r="E16091" s="98">
        <f t="shared" si="1553"/>
        <v>46</v>
      </c>
      <c r="F16091" s="397">
        <f>F16090+(E16091-E16090)*(F16093-F16090)/(E16093-E16090)</f>
        <v>4.6466000000000003</v>
      </c>
      <c r="G16091" s="98">
        <v>15</v>
      </c>
      <c r="H16091" s="491">
        <f>H16090+(E16091-E16090)*(H16093-H16090)/(E16093-E16090)</f>
        <v>0.356682</v>
      </c>
      <c r="I16091" s="492">
        <f>I16090+(E16091-E16090)*(I16093-I16090)/(E16093-E16090)</f>
        <v>13.033333333333333</v>
      </c>
      <c r="J16091" s="397">
        <f>J16090+(E16091-E16090)*(J16093-J16090)/(E16093-E16090)</f>
        <v>0.30516666666666664</v>
      </c>
      <c r="K16091" s="469">
        <f t="shared" si="1554"/>
        <v>13.02729041555223</v>
      </c>
      <c r="L16091" s="469">
        <f t="shared" si="1555"/>
        <v>-6.0429177811034407E-3</v>
      </c>
    </row>
    <row r="16092" spans="1:12">
      <c r="A16092" s="98" t="str">
        <f t="shared" si="1556"/>
        <v>D800-120</v>
      </c>
      <c r="B16092" s="98">
        <f t="shared" si="1549"/>
        <v>23</v>
      </c>
      <c r="C16092" s="98">
        <f t="shared" si="1550"/>
        <v>6</v>
      </c>
      <c r="D16092" s="98">
        <f t="shared" si="1552"/>
        <v>282</v>
      </c>
      <c r="E16092" s="98">
        <f t="shared" si="1553"/>
        <v>47</v>
      </c>
      <c r="F16092" s="397">
        <f>F16090+(E16092-E16090)*(F16093-F16090)/(E16093-E16090)</f>
        <v>4.6573000000000002</v>
      </c>
      <c r="G16092" s="98">
        <v>15</v>
      </c>
      <c r="H16092" s="491">
        <f>H16090+(E16092-E16090)*(H16093-H16090)/(E16093-E16090)</f>
        <v>0.35646300000000003</v>
      </c>
      <c r="I16092" s="492">
        <f>I16090+(E16092-E16090)*(I16093-I16090)/(E16093-E16090)</f>
        <v>13.066666666666666</v>
      </c>
      <c r="J16092" s="397">
        <f>J16090+(E16092-E16090)*(J16093-J16090)/(E16093-E16090)</f>
        <v>0.30383333333333334</v>
      </c>
      <c r="K16092" s="469">
        <f t="shared" si="1554"/>
        <v>13.065311126259948</v>
      </c>
      <c r="L16092" s="469">
        <f t="shared" si="1555"/>
        <v>-1.3555404067187027E-3</v>
      </c>
    </row>
    <row r="16093" spans="1:12">
      <c r="A16093" s="480" t="str">
        <f t="shared" si="1556"/>
        <v>D800-120</v>
      </c>
      <c r="B16093" s="480">
        <f t="shared" si="1549"/>
        <v>23</v>
      </c>
      <c r="C16093" s="480">
        <f t="shared" si="1550"/>
        <v>6</v>
      </c>
      <c r="D16093" s="480">
        <f t="shared" si="1552"/>
        <v>282</v>
      </c>
      <c r="E16093" s="480">
        <f t="shared" si="1553"/>
        <v>48</v>
      </c>
      <c r="F16093" s="484">
        <v>4.6680000000000001</v>
      </c>
      <c r="G16093" s="480">
        <v>15</v>
      </c>
      <c r="H16093" s="482">
        <v>0.35624400000000001</v>
      </c>
      <c r="I16093" s="483">
        <v>13.1</v>
      </c>
      <c r="J16093" s="484">
        <v>0.30249999999999999</v>
      </c>
      <c r="K16093" s="469">
        <f t="shared" si="1554"/>
        <v>13.103378583218245</v>
      </c>
      <c r="L16093" s="469">
        <f t="shared" si="1555"/>
        <v>3.3785832182449127E-3</v>
      </c>
    </row>
    <row r="16094" spans="1:12">
      <c r="A16094" s="98" t="str">
        <f t="shared" si="1556"/>
        <v>D800-120</v>
      </c>
      <c r="B16094" s="98">
        <f t="shared" si="1549"/>
        <v>23</v>
      </c>
      <c r="C16094" s="98">
        <f t="shared" si="1550"/>
        <v>6</v>
      </c>
      <c r="D16094" s="98">
        <f t="shared" si="1552"/>
        <v>282</v>
      </c>
      <c r="E16094" s="98">
        <f t="shared" si="1553"/>
        <v>49</v>
      </c>
      <c r="F16094" s="397">
        <f>F16093+(E16094-E16093)*(F16096-F16093)/(E16096-E16093)</f>
        <v>4.6786333333333339</v>
      </c>
      <c r="G16094" s="98">
        <v>15</v>
      </c>
      <c r="H16094" s="491">
        <f>H16093+(E16094-E16093)*(H16096-H16093)/(E16096-E16093)</f>
        <v>0.35602499999999998</v>
      </c>
      <c r="I16094" s="492">
        <f>I16093+(E16094-E16093)*(I16096-I16093)/(E16096-E16093)</f>
        <v>13.133333333333333</v>
      </c>
      <c r="J16094" s="397">
        <f>J16093+(E16094-E16093)*(J16096-J16093)/(E16096-E16093)</f>
        <v>0.30116666666666664</v>
      </c>
      <c r="K16094" s="469">
        <f t="shared" si="1554"/>
        <v>13.141305619923697</v>
      </c>
      <c r="L16094" s="469">
        <f t="shared" si="1555"/>
        <v>7.9722865903644191E-3</v>
      </c>
    </row>
    <row r="16095" spans="1:12">
      <c r="A16095" s="98" t="str">
        <f t="shared" si="1556"/>
        <v>D800-120</v>
      </c>
      <c r="B16095" s="98">
        <f t="shared" si="1549"/>
        <v>23</v>
      </c>
      <c r="C16095" s="98">
        <f t="shared" si="1550"/>
        <v>6</v>
      </c>
      <c r="D16095" s="98">
        <f t="shared" si="1552"/>
        <v>282</v>
      </c>
      <c r="E16095" s="98">
        <f t="shared" si="1553"/>
        <v>50</v>
      </c>
      <c r="F16095" s="397">
        <f>F16093+(E16095-E16093)*(F16096-F16093)/(E16096-E16093)</f>
        <v>4.6892666666666667</v>
      </c>
      <c r="G16095" s="98">
        <v>15</v>
      </c>
      <c r="H16095" s="491">
        <f>H16093+(E16095-E16093)*(H16096-H16093)/(E16096-E16093)</f>
        <v>0.35580600000000001</v>
      </c>
      <c r="I16095" s="492">
        <f>I16093+(E16095-E16093)*(I16096-I16093)/(E16096-E16093)</f>
        <v>13.166666666666666</v>
      </c>
      <c r="J16095" s="397">
        <f>J16093+(E16095-E16093)*(J16096-J16093)/(E16096-E16093)</f>
        <v>0.29983333333333334</v>
      </c>
      <c r="K16095" s="469">
        <f t="shared" si="1554"/>
        <v>13.179279345111286</v>
      </c>
      <c r="L16095" s="469">
        <f t="shared" si="1555"/>
        <v>1.2612678444620329E-2</v>
      </c>
    </row>
    <row r="16096" spans="1:12">
      <c r="A16096" s="480" t="str">
        <f t="shared" si="1556"/>
        <v>D800-120</v>
      </c>
      <c r="B16096" s="480">
        <f t="shared" si="1549"/>
        <v>23</v>
      </c>
      <c r="C16096" s="480">
        <f t="shared" si="1550"/>
        <v>6</v>
      </c>
      <c r="D16096" s="480">
        <f t="shared" ref="D16096:D16127" si="1557">D16095</f>
        <v>282</v>
      </c>
      <c r="E16096" s="480">
        <f t="shared" si="1553"/>
        <v>51</v>
      </c>
      <c r="F16096" s="484">
        <v>4.6999000000000004</v>
      </c>
      <c r="G16096" s="480">
        <v>15</v>
      </c>
      <c r="H16096" s="482">
        <v>0.35558699999999999</v>
      </c>
      <c r="I16096" s="483">
        <v>13.2</v>
      </c>
      <c r="J16096" s="484">
        <v>0.29849999999999999</v>
      </c>
      <c r="K16096" s="469">
        <f t="shared" si="1554"/>
        <v>13.217299845044955</v>
      </c>
      <c r="L16096" s="469">
        <f t="shared" si="1555"/>
        <v>1.7299845044956186E-2</v>
      </c>
    </row>
    <row r="16097" spans="1:12">
      <c r="A16097" s="98" t="str">
        <f t="shared" si="1556"/>
        <v>D800-120</v>
      </c>
      <c r="B16097" s="98">
        <f t="shared" si="1549"/>
        <v>23</v>
      </c>
      <c r="C16097" s="98">
        <f t="shared" si="1550"/>
        <v>6</v>
      </c>
      <c r="D16097" s="98">
        <f t="shared" si="1557"/>
        <v>282</v>
      </c>
      <c r="E16097" s="98">
        <f t="shared" si="1553"/>
        <v>52</v>
      </c>
      <c r="F16097" s="397">
        <f>F16096+(E16097-E16096)*(F16099-F16096)/(E16099-E16096)</f>
        <v>4.7104333333333335</v>
      </c>
      <c r="G16097" s="98">
        <v>15</v>
      </c>
      <c r="H16097" s="491">
        <f>H16096+(E16097-E16096)*(H16099-H16096)/(E16099-E16096)</f>
        <v>0.35536866666666667</v>
      </c>
      <c r="I16097" s="492">
        <f>I16096+(E16097-E16096)*(I16099-I16096)/(E16099-E16096)</f>
        <v>13.233333333333333</v>
      </c>
      <c r="J16097" s="397">
        <f>J16096+(E16097-E16096)*(J16099-J16096)/(E16099-E16096)</f>
        <v>0.2971333333333333</v>
      </c>
      <c r="K16097" s="469">
        <f t="shared" si="1554"/>
        <v>13.255060941407327</v>
      </c>
      <c r="L16097" s="469">
        <f t="shared" si="1555"/>
        <v>2.1727608073994986E-2</v>
      </c>
    </row>
    <row r="16098" spans="1:12">
      <c r="A16098" s="98" t="str">
        <f t="shared" si="1556"/>
        <v>D800-120</v>
      </c>
      <c r="B16098" s="98">
        <f t="shared" si="1549"/>
        <v>23</v>
      </c>
      <c r="C16098" s="98">
        <f t="shared" si="1550"/>
        <v>6</v>
      </c>
      <c r="D16098" s="98">
        <f t="shared" si="1557"/>
        <v>282</v>
      </c>
      <c r="E16098" s="98">
        <f t="shared" si="1553"/>
        <v>53</v>
      </c>
      <c r="F16098" s="397">
        <f>F16096+(E16098-E16096)*(F16099-F16096)/(E16099-E16096)</f>
        <v>4.7209666666666665</v>
      </c>
      <c r="G16098" s="98">
        <v>15</v>
      </c>
      <c r="H16098" s="491">
        <f>H16096+(E16098-E16096)*(H16099-H16096)/(E16099-E16096)</f>
        <v>0.35515033333333335</v>
      </c>
      <c r="I16098" s="492">
        <f>I16096+(E16098-E16096)*(I16099-I16096)/(E16099-E16096)</f>
        <v>13.266666666666667</v>
      </c>
      <c r="J16098" s="397">
        <f>J16096+(E16098-E16096)*(J16099-J16096)/(E16099-E16096)</f>
        <v>0.29576666666666668</v>
      </c>
      <c r="K16098" s="469">
        <f t="shared" si="1554"/>
        <v>13.292868466029878</v>
      </c>
      <c r="L16098" s="469">
        <f t="shared" si="1555"/>
        <v>2.6201799363210654E-2</v>
      </c>
    </row>
    <row r="16099" spans="1:12">
      <c r="A16099" s="480" t="str">
        <f t="shared" si="1556"/>
        <v>D800-120</v>
      </c>
      <c r="B16099" s="480">
        <f t="shared" si="1549"/>
        <v>23</v>
      </c>
      <c r="C16099" s="480">
        <f t="shared" si="1550"/>
        <v>6</v>
      </c>
      <c r="D16099" s="480">
        <f t="shared" si="1557"/>
        <v>282</v>
      </c>
      <c r="E16099" s="480">
        <f t="shared" si="1553"/>
        <v>54</v>
      </c>
      <c r="F16099" s="484">
        <v>4.7314999999999996</v>
      </c>
      <c r="G16099" s="480">
        <v>15</v>
      </c>
      <c r="H16099" s="482">
        <v>0.35493200000000003</v>
      </c>
      <c r="I16099" s="483">
        <v>13.3</v>
      </c>
      <c r="J16099" s="484">
        <v>0.2944</v>
      </c>
      <c r="K16099" s="469">
        <f t="shared" si="1554"/>
        <v>13.330722504592426</v>
      </c>
      <c r="L16099" s="469">
        <f t="shared" si="1555"/>
        <v>3.0722504592425537E-2</v>
      </c>
    </row>
    <row r="16100" spans="1:12">
      <c r="A16100" s="98" t="str">
        <f t="shared" si="1556"/>
        <v>D800-120</v>
      </c>
      <c r="B16100" s="98">
        <f t="shared" si="1549"/>
        <v>23</v>
      </c>
      <c r="C16100" s="98">
        <f t="shared" si="1550"/>
        <v>6</v>
      </c>
      <c r="D16100" s="98">
        <f t="shared" si="1557"/>
        <v>282</v>
      </c>
      <c r="E16100" s="98">
        <f t="shared" si="1553"/>
        <v>55</v>
      </c>
      <c r="F16100" s="397">
        <f>F16099+(E16100-E16099)*(F16102-F16099)/(E16102-E16099)</f>
        <v>4.7419666666666664</v>
      </c>
      <c r="G16100" s="98">
        <v>15</v>
      </c>
      <c r="H16100" s="491">
        <f>H16099+(E16100-E16099)*(H16102-H16099)/(E16102-E16099)</f>
        <v>0.3547136666666667</v>
      </c>
      <c r="I16100" s="492">
        <f>I16099+(E16100-E16099)*(I16102-I16099)/(E16102-E16099)</f>
        <v>13.333333333333334</v>
      </c>
      <c r="J16100" s="397">
        <f>J16099+(E16100-E16099)*(J16102-J16099)/(E16102-E16099)</f>
        <v>0.29306666666666664</v>
      </c>
      <c r="K16100" s="469">
        <f t="shared" si="1554"/>
        <v>13.368435197967184</v>
      </c>
      <c r="L16100" s="469">
        <f t="shared" si="1555"/>
        <v>3.51018646338499E-2</v>
      </c>
    </row>
    <row r="16101" spans="1:12">
      <c r="A16101" s="98" t="str">
        <f t="shared" si="1556"/>
        <v>D800-120</v>
      </c>
      <c r="B16101" s="98">
        <f t="shared" si="1549"/>
        <v>23</v>
      </c>
      <c r="C16101" s="98">
        <f t="shared" si="1550"/>
        <v>6</v>
      </c>
      <c r="D16101" s="98">
        <f t="shared" si="1557"/>
        <v>282</v>
      </c>
      <c r="E16101" s="98">
        <f t="shared" si="1553"/>
        <v>56</v>
      </c>
      <c r="F16101" s="397">
        <f>F16099+(E16101-E16099)*(F16102-F16099)/(E16102-E16099)</f>
        <v>4.7524333333333333</v>
      </c>
      <c r="G16101" s="98">
        <v>15</v>
      </c>
      <c r="H16101" s="491">
        <f>H16099+(E16101-E16099)*(H16102-H16099)/(E16102-E16099)</f>
        <v>0.35449533333333333</v>
      </c>
      <c r="I16101" s="492">
        <f>I16099+(E16101-E16099)*(I16102-I16099)/(E16102-E16099)</f>
        <v>13.366666666666667</v>
      </c>
      <c r="J16101" s="397">
        <f>J16099+(E16101-E16099)*(J16102-J16099)/(E16102-E16099)</f>
        <v>0.29173333333333334</v>
      </c>
      <c r="K16101" s="469">
        <f t="shared" si="1554"/>
        <v>13.406194345764778</v>
      </c>
      <c r="L16101" s="469">
        <f t="shared" si="1555"/>
        <v>3.9527679098110724E-2</v>
      </c>
    </row>
    <row r="16102" spans="1:12">
      <c r="A16102" s="480" t="str">
        <f t="shared" si="1556"/>
        <v>D800-120</v>
      </c>
      <c r="B16102" s="480">
        <f t="shared" si="1549"/>
        <v>23</v>
      </c>
      <c r="C16102" s="480">
        <f t="shared" si="1550"/>
        <v>6</v>
      </c>
      <c r="D16102" s="480">
        <f t="shared" si="1557"/>
        <v>282</v>
      </c>
      <c r="E16102" s="480">
        <f t="shared" si="1553"/>
        <v>57</v>
      </c>
      <c r="F16102" s="484">
        <v>4.7629000000000001</v>
      </c>
      <c r="G16102" s="480">
        <v>15</v>
      </c>
      <c r="H16102" s="482">
        <v>0.35427700000000001</v>
      </c>
      <c r="I16102" s="483">
        <v>13.4</v>
      </c>
      <c r="J16102" s="484">
        <v>0.29039999999999999</v>
      </c>
      <c r="K16102" s="469">
        <f t="shared" si="1554"/>
        <v>13.4440000338718</v>
      </c>
      <c r="L16102" s="469">
        <f t="shared" si="1555"/>
        <v>4.4000033871800071E-2</v>
      </c>
    </row>
    <row r="16103" spans="1:12">
      <c r="A16103" s="98" t="str">
        <f t="shared" si="1556"/>
        <v>D800-120</v>
      </c>
      <c r="B16103" s="98">
        <f t="shared" si="1549"/>
        <v>23</v>
      </c>
      <c r="C16103" s="98">
        <f t="shared" si="1550"/>
        <v>6</v>
      </c>
      <c r="D16103" s="98">
        <f t="shared" si="1557"/>
        <v>282</v>
      </c>
      <c r="E16103" s="98">
        <f t="shared" si="1553"/>
        <v>58</v>
      </c>
      <c r="F16103" s="397">
        <f>F16102+(E16103-E16102)*(F16105-F16102)/(E16105-E16102)</f>
        <v>4.7733333333333334</v>
      </c>
      <c r="G16103" s="98">
        <v>15</v>
      </c>
      <c r="H16103" s="491">
        <f>H16102+(E16103-E16102)*(H16105-H16102)/(E16105-E16102)</f>
        <v>0.35405900000000001</v>
      </c>
      <c r="I16103" s="492">
        <f>I16102+(E16103-E16102)*(I16105-I16102)/(E16105-E16102)</f>
        <v>13.466666666666667</v>
      </c>
      <c r="J16103" s="397">
        <f>J16102+(E16103-E16102)*(J16105-J16102)/(E16105-E16102)</f>
        <v>0.28906666666666664</v>
      </c>
      <c r="K16103" s="469">
        <f t="shared" si="1554"/>
        <v>13.481745509458404</v>
      </c>
      <c r="L16103" s="469">
        <f t="shared" si="1555"/>
        <v>1.5078842791737657E-2</v>
      </c>
    </row>
    <row r="16104" spans="1:12">
      <c r="A16104" s="98" t="str">
        <f t="shared" si="1556"/>
        <v>D800-120</v>
      </c>
      <c r="B16104" s="98">
        <f t="shared" si="1549"/>
        <v>23</v>
      </c>
      <c r="C16104" s="98">
        <f t="shared" si="1550"/>
        <v>6</v>
      </c>
      <c r="D16104" s="98">
        <f t="shared" si="1557"/>
        <v>282</v>
      </c>
      <c r="E16104" s="98">
        <f t="shared" si="1553"/>
        <v>59</v>
      </c>
      <c r="F16104" s="397">
        <f>F16102+(E16104-E16102)*(F16105-F16102)/(E16105-E16102)</f>
        <v>4.7837666666666667</v>
      </c>
      <c r="G16104" s="98">
        <v>15</v>
      </c>
      <c r="H16104" s="491">
        <f>H16102+(E16104-E16102)*(H16105-H16102)/(E16105-E16102)</f>
        <v>0.35384100000000002</v>
      </c>
      <c r="I16104" s="492">
        <f>I16102+(E16104-E16102)*(I16105-I16102)/(E16105-E16102)</f>
        <v>13.533333333333333</v>
      </c>
      <c r="J16104" s="397">
        <f>J16102+(E16104-E16102)*(J16105-J16102)/(E16105-E16102)</f>
        <v>0.28773333333333334</v>
      </c>
      <c r="K16104" s="469">
        <f t="shared" si="1554"/>
        <v>13.519537494712784</v>
      </c>
      <c r="L16104" s="469">
        <f t="shared" si="1555"/>
        <v>-1.3795838620549006E-2</v>
      </c>
    </row>
    <row r="16105" spans="1:12">
      <c r="A16105" s="480" t="str">
        <f t="shared" si="1556"/>
        <v>D800-120</v>
      </c>
      <c r="B16105" s="480">
        <f t="shared" si="1549"/>
        <v>23</v>
      </c>
      <c r="C16105" s="480">
        <f t="shared" si="1550"/>
        <v>6</v>
      </c>
      <c r="D16105" s="480">
        <f t="shared" si="1557"/>
        <v>282</v>
      </c>
      <c r="E16105" s="480">
        <f t="shared" si="1553"/>
        <v>60</v>
      </c>
      <c r="F16105" s="484">
        <v>4.7942</v>
      </c>
      <c r="G16105" s="480">
        <v>15</v>
      </c>
      <c r="H16105" s="482">
        <v>0.35362300000000002</v>
      </c>
      <c r="I16105" s="483">
        <v>13.6</v>
      </c>
      <c r="J16105" s="484">
        <v>0.28639999999999999</v>
      </c>
      <c r="K16105" s="469">
        <f t="shared" si="1554"/>
        <v>13.557376075651186</v>
      </c>
      <c r="L16105" s="469">
        <f t="shared" si="1555"/>
        <v>-4.2623924348813347E-2</v>
      </c>
    </row>
    <row r="16106" spans="1:12">
      <c r="A16106" s="98" t="str">
        <f t="shared" si="1556"/>
        <v>D800-120</v>
      </c>
      <c r="B16106" s="98">
        <f t="shared" ref="B16106:B16169" si="1558">INT(D16106/12)</f>
        <v>23</v>
      </c>
      <c r="C16106" s="98">
        <f t="shared" ref="C16106:C16169" si="1559">D16106-B16106*12</f>
        <v>6</v>
      </c>
      <c r="D16106" s="98">
        <f t="shared" si="1557"/>
        <v>282</v>
      </c>
      <c r="E16106" s="98">
        <f t="shared" si="1553"/>
        <v>61</v>
      </c>
      <c r="F16106" s="397">
        <f>F16105+(E16106-E16105)*(F16108-F16105)/(E16108-E16105)</f>
        <v>4.8045333333333335</v>
      </c>
      <c r="G16106" s="98">
        <v>15</v>
      </c>
      <c r="H16106" s="491">
        <f>H16105+(E16106-E16105)*(H16108-H16105)/(E16108-E16105)</f>
        <v>0.35340500000000002</v>
      </c>
      <c r="I16106" s="492">
        <f>I16105+(E16106-E16105)*(I16108-I16105)/(E16108-E16105)</f>
        <v>13.633333333333333</v>
      </c>
      <c r="J16106" s="397">
        <f>J16105+(E16106-E16105)*(J16108-J16105)/(E16108-E16105)</f>
        <v>0.28503333333333331</v>
      </c>
      <c r="K16106" s="469">
        <f t="shared" si="1554"/>
        <v>13.594978377027301</v>
      </c>
      <c r="L16106" s="469">
        <f t="shared" si="1555"/>
        <v>-3.8354956306031696E-2</v>
      </c>
    </row>
    <row r="16107" spans="1:12">
      <c r="A16107" s="98" t="str">
        <f t="shared" si="1556"/>
        <v>D800-120</v>
      </c>
      <c r="B16107" s="98">
        <f t="shared" si="1558"/>
        <v>23</v>
      </c>
      <c r="C16107" s="98">
        <f t="shared" si="1559"/>
        <v>6</v>
      </c>
      <c r="D16107" s="98">
        <f t="shared" si="1557"/>
        <v>282</v>
      </c>
      <c r="E16107" s="98">
        <f t="shared" si="1553"/>
        <v>62</v>
      </c>
      <c r="F16107" s="397">
        <f>F16105+(E16107-E16105)*(F16108-F16105)/(E16108-E16105)</f>
        <v>4.8148666666666662</v>
      </c>
      <c r="G16107" s="98">
        <v>15</v>
      </c>
      <c r="H16107" s="491">
        <f>H16105+(E16107-E16105)*(H16108-H16105)/(E16108-E16105)</f>
        <v>0.35318699999999997</v>
      </c>
      <c r="I16107" s="492">
        <f>I16105+(E16107-E16105)*(I16108-I16105)/(E16108-E16105)</f>
        <v>13.666666666666666</v>
      </c>
      <c r="J16107" s="397">
        <f>J16105+(E16107-E16105)*(J16108-J16105)/(E16108-E16105)</f>
        <v>0.28366666666666668</v>
      </c>
      <c r="K16107" s="469">
        <f t="shared" si="1554"/>
        <v>13.632627097448848</v>
      </c>
      <c r="L16107" s="469">
        <f t="shared" si="1555"/>
        <v>-3.40395692178177E-2</v>
      </c>
    </row>
    <row r="16108" spans="1:12">
      <c r="A16108" s="480" t="str">
        <f t="shared" si="1556"/>
        <v>D800-120</v>
      </c>
      <c r="B16108" s="480">
        <f t="shared" si="1558"/>
        <v>23</v>
      </c>
      <c r="C16108" s="480">
        <f t="shared" si="1559"/>
        <v>6</v>
      </c>
      <c r="D16108" s="480">
        <f t="shared" si="1557"/>
        <v>282</v>
      </c>
      <c r="E16108" s="480">
        <f t="shared" si="1553"/>
        <v>63</v>
      </c>
      <c r="F16108" s="484">
        <v>4.8251999999999997</v>
      </c>
      <c r="G16108" s="480">
        <v>15</v>
      </c>
      <c r="H16108" s="482">
        <v>0.35296899999999998</v>
      </c>
      <c r="I16108" s="483">
        <v>13.7</v>
      </c>
      <c r="J16108" s="484">
        <v>0.2823</v>
      </c>
      <c r="K16108" s="469">
        <f t="shared" si="1554"/>
        <v>13.670322322923543</v>
      </c>
      <c r="L16108" s="469">
        <f t="shared" si="1555"/>
        <v>-2.9677677076456632E-2</v>
      </c>
    </row>
    <row r="16109" spans="1:12">
      <c r="A16109" s="98" t="str">
        <f t="shared" si="1556"/>
        <v>D800-120</v>
      </c>
      <c r="B16109" s="98">
        <f t="shared" si="1558"/>
        <v>23</v>
      </c>
      <c r="C16109" s="98">
        <f t="shared" si="1559"/>
        <v>6</v>
      </c>
      <c r="D16109" s="98">
        <f t="shared" si="1557"/>
        <v>282</v>
      </c>
      <c r="E16109" s="98">
        <f t="shared" si="1553"/>
        <v>64</v>
      </c>
      <c r="F16109" s="397">
        <f>F16108+(E16109-E16108)*(F16111-F16108)/(E16111-E16108)</f>
        <v>4.8354666666666661</v>
      </c>
      <c r="G16109" s="98">
        <v>15</v>
      </c>
      <c r="H16109" s="491">
        <f>H16108+(E16109-E16108)*(H16111-H16108)/(E16111-E16108)</f>
        <v>0.35275133333333331</v>
      </c>
      <c r="I16109" s="492">
        <f>I16108+(E16109-E16108)*(I16111-I16108)/(E16111-E16108)</f>
        <v>13.733333333333333</v>
      </c>
      <c r="J16109" s="397">
        <f>J16108+(E16109-E16108)*(J16111-J16108)/(E16111-E16108)</f>
        <v>0.28096666666666664</v>
      </c>
      <c r="K16109" s="469">
        <f t="shared" si="1554"/>
        <v>13.707862195654352</v>
      </c>
      <c r="L16109" s="469">
        <f t="shared" si="1555"/>
        <v>-2.5471137678980682E-2</v>
      </c>
    </row>
    <row r="16110" spans="1:12">
      <c r="A16110" s="98" t="str">
        <f t="shared" si="1556"/>
        <v>D800-120</v>
      </c>
      <c r="B16110" s="98">
        <f t="shared" si="1558"/>
        <v>23</v>
      </c>
      <c r="C16110" s="98">
        <f t="shared" si="1559"/>
        <v>6</v>
      </c>
      <c r="D16110" s="98">
        <f t="shared" si="1557"/>
        <v>282</v>
      </c>
      <c r="E16110" s="98">
        <f t="shared" si="1553"/>
        <v>65</v>
      </c>
      <c r="F16110" s="397">
        <f>F16108+(E16110-E16108)*(F16111-F16108)/(E16111-E16108)</f>
        <v>4.8457333333333334</v>
      </c>
      <c r="G16110" s="98">
        <v>15</v>
      </c>
      <c r="H16110" s="491">
        <f>H16108+(E16110-E16108)*(H16111-H16108)/(E16111-E16108)</f>
        <v>0.35253366666666669</v>
      </c>
      <c r="I16110" s="492">
        <f>I16108+(E16110-E16108)*(I16111-I16108)/(E16111-E16108)</f>
        <v>13.766666666666667</v>
      </c>
      <c r="J16110" s="397">
        <f>J16108+(E16110-E16108)*(J16111-J16108)/(E16111-E16108)</f>
        <v>0.27963333333333334</v>
      </c>
      <c r="K16110" s="469">
        <f t="shared" si="1554"/>
        <v>13.745448425256784</v>
      </c>
      <c r="L16110" s="469">
        <f t="shared" si="1555"/>
        <v>-2.1218241409883376E-2</v>
      </c>
    </row>
    <row r="16111" spans="1:12">
      <c r="A16111" s="480" t="str">
        <f t="shared" si="1556"/>
        <v>D800-120</v>
      </c>
      <c r="B16111" s="480">
        <f t="shared" si="1558"/>
        <v>23</v>
      </c>
      <c r="C16111" s="480">
        <f t="shared" si="1559"/>
        <v>6</v>
      </c>
      <c r="D16111" s="480">
        <f t="shared" si="1557"/>
        <v>282</v>
      </c>
      <c r="E16111" s="480">
        <f t="shared" si="1553"/>
        <v>66</v>
      </c>
      <c r="F16111" s="484">
        <v>4.8559999999999999</v>
      </c>
      <c r="G16111" s="480">
        <v>15</v>
      </c>
      <c r="H16111" s="482">
        <v>0.35231600000000002</v>
      </c>
      <c r="I16111" s="483">
        <v>13.8</v>
      </c>
      <c r="J16111" s="484">
        <v>0.27829999999999999</v>
      </c>
      <c r="K16111" s="469">
        <f t="shared" si="1554"/>
        <v>13.783081097650971</v>
      </c>
      <c r="L16111" s="469">
        <f t="shared" si="1555"/>
        <v>-1.6918902349029707E-2</v>
      </c>
    </row>
    <row r="16112" spans="1:12">
      <c r="A16112" s="98" t="str">
        <f t="shared" si="1556"/>
        <v>D800-120</v>
      </c>
      <c r="B16112" s="98">
        <f t="shared" si="1558"/>
        <v>23</v>
      </c>
      <c r="C16112" s="98">
        <f t="shared" si="1559"/>
        <v>6</v>
      </c>
      <c r="D16112" s="98">
        <f t="shared" si="1557"/>
        <v>282</v>
      </c>
      <c r="E16112" s="98">
        <f t="shared" si="1553"/>
        <v>67</v>
      </c>
      <c r="F16112" s="397">
        <f>F16111+(E16112-E16111)*(F16114-F16111)/(E16114-E16111)</f>
        <v>4.8662000000000001</v>
      </c>
      <c r="G16112" s="98">
        <v>15</v>
      </c>
      <c r="H16112" s="491">
        <f>H16111+(E16112-E16111)*(H16114-H16111)/(E16114-E16111)</f>
        <v>0.35209833333333335</v>
      </c>
      <c r="I16112" s="492">
        <f>I16111+(E16112-E16111)*(I16114-I16111)/(E16114-E16111)</f>
        <v>13.833333333333334</v>
      </c>
      <c r="J16112" s="397">
        <f>J16111+(E16112-E16111)*(J16114-J16111)/(E16114-E16111)</f>
        <v>0.27696666666666664</v>
      </c>
      <c r="K16112" s="469">
        <f t="shared" si="1554"/>
        <v>13.820570957923685</v>
      </c>
      <c r="L16112" s="469">
        <f t="shared" si="1555"/>
        <v>-1.2762375409648641E-2</v>
      </c>
    </row>
    <row r="16113" spans="1:12">
      <c r="A16113" s="98" t="str">
        <f t="shared" si="1556"/>
        <v>D800-120</v>
      </c>
      <c r="B16113" s="98">
        <f t="shared" si="1558"/>
        <v>23</v>
      </c>
      <c r="C16113" s="98">
        <f t="shared" si="1559"/>
        <v>6</v>
      </c>
      <c r="D16113" s="98">
        <f t="shared" si="1557"/>
        <v>282</v>
      </c>
      <c r="E16113" s="98">
        <f t="shared" si="1553"/>
        <v>68</v>
      </c>
      <c r="F16113" s="397">
        <f>F16111+(E16113-E16111)*(F16114-F16111)/(E16114-E16111)</f>
        <v>4.8763999999999994</v>
      </c>
      <c r="G16113" s="98">
        <v>15</v>
      </c>
      <c r="H16113" s="491">
        <f>H16111+(E16113-E16111)*(H16114-H16111)/(E16114-E16111)</f>
        <v>0.35188066666666667</v>
      </c>
      <c r="I16113" s="492">
        <f>I16111+(E16113-E16111)*(I16114-I16111)/(E16114-E16111)</f>
        <v>13.866666666666667</v>
      </c>
      <c r="J16113" s="397">
        <f>J16111+(E16113-E16111)*(J16114-J16111)/(E16114-E16111)</f>
        <v>0.27563333333333334</v>
      </c>
      <c r="K16113" s="469">
        <f t="shared" si="1554"/>
        <v>13.858107199220946</v>
      </c>
      <c r="L16113" s="469">
        <f t="shared" si="1555"/>
        <v>-8.559467445721225E-3</v>
      </c>
    </row>
    <row r="16114" spans="1:12">
      <c r="A16114" s="480" t="str">
        <f t="shared" si="1556"/>
        <v>D800-120</v>
      </c>
      <c r="B16114" s="480">
        <f t="shared" si="1558"/>
        <v>23</v>
      </c>
      <c r="C16114" s="480">
        <f t="shared" si="1559"/>
        <v>6</v>
      </c>
      <c r="D16114" s="480">
        <f t="shared" si="1557"/>
        <v>282</v>
      </c>
      <c r="E16114" s="480">
        <f t="shared" si="1553"/>
        <v>69</v>
      </c>
      <c r="F16114" s="484">
        <v>4.8865999999999996</v>
      </c>
      <c r="G16114" s="480">
        <v>15</v>
      </c>
      <c r="H16114" s="482">
        <v>0.351663</v>
      </c>
      <c r="I16114" s="483">
        <v>13.9</v>
      </c>
      <c r="J16114" s="484">
        <v>0.27429999999999999</v>
      </c>
      <c r="K16114" s="469">
        <f t="shared" si="1554"/>
        <v>13.895689907667283</v>
      </c>
      <c r="L16114" s="469">
        <f t="shared" si="1555"/>
        <v>-4.3100923327177298E-3</v>
      </c>
    </row>
    <row r="16115" spans="1:12">
      <c r="A16115" s="98" t="str">
        <f t="shared" si="1556"/>
        <v>D800-120</v>
      </c>
      <c r="B16115" s="98">
        <f t="shared" si="1558"/>
        <v>23</v>
      </c>
      <c r="C16115" s="98">
        <f t="shared" si="1559"/>
        <v>6</v>
      </c>
      <c r="D16115" s="98">
        <f t="shared" si="1557"/>
        <v>282</v>
      </c>
      <c r="E16115" s="98">
        <f t="shared" si="1553"/>
        <v>70</v>
      </c>
      <c r="F16115" s="397">
        <f>F16114+(E16115-E16114)*(F16117-F16114)/(E16117-E16114)</f>
        <v>4.8967666666666663</v>
      </c>
      <c r="G16115" s="98">
        <v>15</v>
      </c>
      <c r="H16115" s="491">
        <f>H16114+(E16115-E16114)*(H16117-H16114)/(E16117-E16114)</f>
        <v>0.35144533333333333</v>
      </c>
      <c r="I16115" s="492">
        <f>I16114+(E16115-E16114)*(I16117-I16114)/(E16117-E16114)</f>
        <v>13.933333333333334</v>
      </c>
      <c r="J16115" s="397">
        <f>J16114+(E16115-E16114)*(J16117-J16114)/(E16117-E16114)</f>
        <v>0.27293333333333331</v>
      </c>
      <c r="K16115" s="469">
        <f t="shared" si="1554"/>
        <v>13.933224323175912</v>
      </c>
      <c r="L16115" s="469">
        <f t="shared" si="1555"/>
        <v>-1.0901015742170728E-4</v>
      </c>
    </row>
    <row r="16116" spans="1:12">
      <c r="A16116" s="98" t="str">
        <f t="shared" si="1556"/>
        <v>D800-120</v>
      </c>
      <c r="B16116" s="98">
        <f t="shared" si="1558"/>
        <v>23</v>
      </c>
      <c r="C16116" s="98">
        <f t="shared" si="1559"/>
        <v>6</v>
      </c>
      <c r="D16116" s="98">
        <f t="shared" si="1557"/>
        <v>282</v>
      </c>
      <c r="E16116" s="98">
        <f t="shared" si="1553"/>
        <v>71</v>
      </c>
      <c r="F16116" s="397">
        <f>F16114+(E16116-E16114)*(F16117-F16114)/(E16117-E16114)</f>
        <v>4.9069333333333329</v>
      </c>
      <c r="G16116" s="98">
        <v>15</v>
      </c>
      <c r="H16116" s="491">
        <f>H16114+(E16116-E16114)*(H16117-H16114)/(E16117-E16114)</f>
        <v>0.35122766666666666</v>
      </c>
      <c r="I16116" s="492">
        <f>I16114+(E16116-E16114)*(I16117-I16114)/(E16117-E16114)</f>
        <v>13.966666666666667</v>
      </c>
      <c r="J16116" s="397">
        <f>J16114+(E16116-E16114)*(J16117-J16114)/(E16117-E16114)</f>
        <v>0.27156666666666668</v>
      </c>
      <c r="K16116" s="469">
        <f t="shared" si="1554"/>
        <v>13.970805261164884</v>
      </c>
      <c r="L16116" s="469">
        <f t="shared" si="1555"/>
        <v>4.1385944982170741E-3</v>
      </c>
    </row>
    <row r="16117" spans="1:12">
      <c r="A16117" s="480" t="str">
        <f t="shared" si="1556"/>
        <v>D800-120</v>
      </c>
      <c r="B16117" s="480">
        <f t="shared" si="1558"/>
        <v>23</v>
      </c>
      <c r="C16117" s="480">
        <f t="shared" si="1559"/>
        <v>6</v>
      </c>
      <c r="D16117" s="480">
        <f t="shared" si="1557"/>
        <v>282</v>
      </c>
      <c r="E16117" s="480">
        <f t="shared" si="1553"/>
        <v>72</v>
      </c>
      <c r="F16117" s="484">
        <v>4.9170999999999996</v>
      </c>
      <c r="G16117" s="480">
        <v>15</v>
      </c>
      <c r="H16117" s="482">
        <v>0.35100999999999999</v>
      </c>
      <c r="I16117" s="483">
        <v>14</v>
      </c>
      <c r="J16117" s="484">
        <v>0.2702</v>
      </c>
      <c r="K16117" s="469">
        <f t="shared" si="1554"/>
        <v>14.008432808182102</v>
      </c>
      <c r="L16117" s="469">
        <f t="shared" si="1555"/>
        <v>8.4328081821016809E-3</v>
      </c>
    </row>
    <row r="16118" spans="1:12">
      <c r="A16118" s="98" t="str">
        <f t="shared" si="1556"/>
        <v>D800-120</v>
      </c>
      <c r="B16118" s="98">
        <f t="shared" si="1558"/>
        <v>23</v>
      </c>
      <c r="C16118" s="98">
        <f t="shared" si="1559"/>
        <v>6</v>
      </c>
      <c r="D16118" s="98">
        <f t="shared" si="1557"/>
        <v>282</v>
      </c>
      <c r="E16118" s="98">
        <f t="shared" si="1553"/>
        <v>73</v>
      </c>
      <c r="F16118" s="397">
        <f>F16117+(E16118-E16117)*(F16120-F16117)/(E16120-E16117)</f>
        <v>4.9271666666666665</v>
      </c>
      <c r="G16118" s="98">
        <v>15</v>
      </c>
      <c r="H16118" s="491">
        <f>H16117+(E16118-E16117)*(H16120-H16117)/(E16120-E16117)</f>
        <v>0.35079233333333332</v>
      </c>
      <c r="I16118" s="492">
        <f>I16117+(E16118-E16117)*(I16120-I16117)/(E16120-E16117)</f>
        <v>14.033333333333333</v>
      </c>
      <c r="J16118" s="397">
        <f>J16117+(E16118-E16117)*(J16120-J16117)/(E16120-E16117)</f>
        <v>0.26886666666666664</v>
      </c>
      <c r="K16118" s="469">
        <f t="shared" si="1554"/>
        <v>14.045821982046357</v>
      </c>
      <c r="L16118" s="469">
        <f t="shared" si="1555"/>
        <v>1.248864871302402E-2</v>
      </c>
    </row>
    <row r="16119" spans="1:12">
      <c r="A16119" s="98" t="str">
        <f t="shared" si="1556"/>
        <v>D800-120</v>
      </c>
      <c r="B16119" s="98">
        <f t="shared" si="1558"/>
        <v>23</v>
      </c>
      <c r="C16119" s="98">
        <f t="shared" si="1559"/>
        <v>6</v>
      </c>
      <c r="D16119" s="98">
        <f t="shared" si="1557"/>
        <v>282</v>
      </c>
      <c r="E16119" s="98">
        <f t="shared" si="1553"/>
        <v>74</v>
      </c>
      <c r="F16119" s="397">
        <f>F16117+(E16119-E16117)*(F16120-F16117)/(E16120-E16117)</f>
        <v>4.9372333333333334</v>
      </c>
      <c r="G16119" s="98">
        <v>15</v>
      </c>
      <c r="H16119" s="491">
        <f>H16117+(E16119-E16117)*(H16120-H16117)/(E16120-E16117)</f>
        <v>0.35057466666666665</v>
      </c>
      <c r="I16119" s="492">
        <f>I16117+(E16119-E16117)*(I16120-I16117)/(E16120-E16117)</f>
        <v>14.066666666666666</v>
      </c>
      <c r="J16119" s="397">
        <f>J16117+(E16119-E16117)*(J16120-J16117)/(E16120-E16117)</f>
        <v>0.26753333333333335</v>
      </c>
      <c r="K16119" s="469">
        <f t="shared" si="1554"/>
        <v>14.08325758468952</v>
      </c>
      <c r="L16119" s="469">
        <f t="shared" si="1555"/>
        <v>1.6590918022853174E-2</v>
      </c>
    </row>
    <row r="16120" spans="1:12">
      <c r="A16120" s="480" t="str">
        <f t="shared" si="1556"/>
        <v>D800-120</v>
      </c>
      <c r="B16120" s="480">
        <f t="shared" si="1558"/>
        <v>23</v>
      </c>
      <c r="C16120" s="480">
        <f t="shared" si="1559"/>
        <v>6</v>
      </c>
      <c r="D16120" s="480">
        <f t="shared" si="1557"/>
        <v>282</v>
      </c>
      <c r="E16120" s="480">
        <f t="shared" si="1553"/>
        <v>75</v>
      </c>
      <c r="F16120" s="484">
        <v>4.9473000000000003</v>
      </c>
      <c r="G16120" s="480">
        <v>15</v>
      </c>
      <c r="H16120" s="482">
        <v>0.35035699999999997</v>
      </c>
      <c r="I16120" s="483">
        <v>14.1</v>
      </c>
      <c r="J16120" s="484">
        <v>0.26619999999999999</v>
      </c>
      <c r="K16120" s="469">
        <f t="shared" si="1554"/>
        <v>14.12073970264616</v>
      </c>
      <c r="L16120" s="469">
        <f t="shared" si="1555"/>
        <v>2.0739702646160652E-2</v>
      </c>
    </row>
    <row r="16121" spans="1:12">
      <c r="A16121" s="98" t="str">
        <f t="shared" si="1556"/>
        <v>D800-120</v>
      </c>
      <c r="B16121" s="98">
        <f t="shared" si="1558"/>
        <v>23</v>
      </c>
      <c r="C16121" s="98">
        <f t="shared" si="1559"/>
        <v>6</v>
      </c>
      <c r="D16121" s="98">
        <f t="shared" si="1557"/>
        <v>282</v>
      </c>
      <c r="E16121" s="98">
        <f t="shared" si="1553"/>
        <v>76</v>
      </c>
      <c r="F16121" s="397">
        <f>F16120+(E16121-E16120)*(F16123-F16120)/(E16123-E16120)</f>
        <v>4.9573333333333336</v>
      </c>
      <c r="G16121" s="98">
        <v>15</v>
      </c>
      <c r="H16121" s="491">
        <f>H16120+(E16121-E16120)*(H16123-H16120)/(E16123-E16120)</f>
        <v>0.35013899999999998</v>
      </c>
      <c r="I16121" s="492">
        <f>I16120+(E16121-E16120)*(I16123-I16120)/(E16123-E16120)</f>
        <v>14.133333333333333</v>
      </c>
      <c r="J16121" s="397">
        <f>J16120+(E16121-E16120)*(J16123-J16120)/(E16123-E16120)</f>
        <v>0.26486666666666664</v>
      </c>
      <c r="K16121" s="469">
        <f t="shared" si="1554"/>
        <v>14.158186701091092</v>
      </c>
      <c r="L16121" s="469">
        <f t="shared" si="1555"/>
        <v>2.4853367757758704E-2</v>
      </c>
    </row>
    <row r="16122" spans="1:12">
      <c r="A16122" s="98" t="str">
        <f t="shared" si="1556"/>
        <v>D800-120</v>
      </c>
      <c r="B16122" s="98">
        <f t="shared" si="1558"/>
        <v>23</v>
      </c>
      <c r="C16122" s="98">
        <f t="shared" si="1559"/>
        <v>6</v>
      </c>
      <c r="D16122" s="98">
        <f t="shared" si="1557"/>
        <v>282</v>
      </c>
      <c r="E16122" s="98">
        <f t="shared" si="1553"/>
        <v>77</v>
      </c>
      <c r="F16122" s="397">
        <f>F16120+(E16122-E16120)*(F16123-F16120)/(E16123-E16120)</f>
        <v>4.9673666666666669</v>
      </c>
      <c r="G16122" s="98">
        <v>15</v>
      </c>
      <c r="H16122" s="491">
        <f>H16120+(E16122-E16120)*(H16123-H16120)/(E16123-E16120)</f>
        <v>0.34992099999999998</v>
      </c>
      <c r="I16122" s="492">
        <f>I16120+(E16122-E16120)*(I16123-I16120)/(E16123-E16120)</f>
        <v>14.166666666666666</v>
      </c>
      <c r="J16122" s="397">
        <f>J16120+(E16122-E16120)*(J16123-J16120)/(E16123-E16120)</f>
        <v>0.26353333333333334</v>
      </c>
      <c r="K16122" s="469">
        <f t="shared" si="1554"/>
        <v>14.195680358328501</v>
      </c>
      <c r="L16122" s="469">
        <f t="shared" si="1555"/>
        <v>2.9013691661834429E-2</v>
      </c>
    </row>
    <row r="16123" spans="1:12">
      <c r="A16123" s="480" t="str">
        <f t="shared" si="1556"/>
        <v>D800-120</v>
      </c>
      <c r="B16123" s="480">
        <f t="shared" si="1558"/>
        <v>23</v>
      </c>
      <c r="C16123" s="480">
        <f t="shared" si="1559"/>
        <v>6</v>
      </c>
      <c r="D16123" s="480">
        <f t="shared" si="1557"/>
        <v>282</v>
      </c>
      <c r="E16123" s="480">
        <f t="shared" si="1553"/>
        <v>78</v>
      </c>
      <c r="F16123" s="484">
        <v>4.9774000000000003</v>
      </c>
      <c r="G16123" s="480">
        <v>15</v>
      </c>
      <c r="H16123" s="482">
        <v>0.34970299999999999</v>
      </c>
      <c r="I16123" s="483">
        <v>14.2</v>
      </c>
      <c r="J16123" s="484">
        <v>0.26219999999999999</v>
      </c>
      <c r="K16123" s="469">
        <f t="shared" si="1554"/>
        <v>14.233220761617718</v>
      </c>
      <c r="L16123" s="469">
        <f t="shared" si="1555"/>
        <v>3.3220761617718253E-2</v>
      </c>
    </row>
    <row r="16124" spans="1:12">
      <c r="A16124" s="98" t="str">
        <f t="shared" si="1556"/>
        <v>D800-120</v>
      </c>
      <c r="B16124" s="98">
        <f t="shared" si="1558"/>
        <v>23</v>
      </c>
      <c r="C16124" s="98">
        <f t="shared" si="1559"/>
        <v>6</v>
      </c>
      <c r="D16124" s="98">
        <f t="shared" si="1557"/>
        <v>282</v>
      </c>
      <c r="E16124" s="98">
        <f t="shared" si="1553"/>
        <v>79</v>
      </c>
      <c r="F16124" s="397">
        <f>F16123+(E16124-E16123)*(F16126-F16123)/(E16126-E16123)</f>
        <v>4.9873666666666665</v>
      </c>
      <c r="G16124" s="98">
        <v>15</v>
      </c>
      <c r="H16124" s="491">
        <f>H16123+(E16124-E16123)*(H16126-H16123)/(E16126-E16123)</f>
        <v>0.34948499999999999</v>
      </c>
      <c r="I16124" s="492">
        <f>I16123+(E16124-E16123)*(I16126-I16123)/(E16126-E16123)</f>
        <v>14.233333333333333</v>
      </c>
      <c r="J16124" s="397">
        <f>J16123+(E16124-E16123)*(J16126-J16123)/(E16126-E16123)</f>
        <v>0.26083333333333331</v>
      </c>
      <c r="K16124" s="469">
        <f t="shared" si="1554"/>
        <v>14.270617241560201</v>
      </c>
      <c r="L16124" s="469">
        <f t="shared" si="1555"/>
        <v>3.7283908226868334E-2</v>
      </c>
    </row>
    <row r="16125" spans="1:12">
      <c r="A16125" s="98" t="str">
        <f t="shared" si="1556"/>
        <v>D800-120</v>
      </c>
      <c r="B16125" s="98">
        <f t="shared" si="1558"/>
        <v>23</v>
      </c>
      <c r="C16125" s="98">
        <f t="shared" si="1559"/>
        <v>6</v>
      </c>
      <c r="D16125" s="98">
        <f t="shared" si="1557"/>
        <v>282</v>
      </c>
      <c r="E16125" s="98">
        <f t="shared" si="1553"/>
        <v>80</v>
      </c>
      <c r="F16125" s="397">
        <f>F16123+(E16125-E16123)*(F16126-F16123)/(E16126-E16123)</f>
        <v>4.9973333333333336</v>
      </c>
      <c r="G16125" s="98">
        <v>15</v>
      </c>
      <c r="H16125" s="491">
        <f>H16123+(E16125-E16123)*(H16126-H16123)/(E16126-E16123)</f>
        <v>0.34926699999999999</v>
      </c>
      <c r="I16125" s="492">
        <f>I16123+(E16125-E16123)*(I16126-I16123)/(E16126-E16123)</f>
        <v>14.266666666666667</v>
      </c>
      <c r="J16125" s="397">
        <f>J16123+(E16125-E16123)*(J16126-J16123)/(E16126-E16123)</f>
        <v>0.25946666666666668</v>
      </c>
      <c r="K16125" s="469">
        <f t="shared" si="1554"/>
        <v>14.308060404599729</v>
      </c>
      <c r="L16125" s="469">
        <f t="shared" si="1555"/>
        <v>4.1393737933061558E-2</v>
      </c>
    </row>
    <row r="16126" spans="1:12">
      <c r="A16126" s="480" t="str">
        <f t="shared" si="1556"/>
        <v>D800-120</v>
      </c>
      <c r="B16126" s="480">
        <f t="shared" si="1558"/>
        <v>23</v>
      </c>
      <c r="C16126" s="480">
        <f t="shared" si="1559"/>
        <v>6</v>
      </c>
      <c r="D16126" s="480">
        <f t="shared" si="1557"/>
        <v>282</v>
      </c>
      <c r="E16126" s="480">
        <f t="shared" si="1553"/>
        <v>81</v>
      </c>
      <c r="F16126" s="484">
        <v>5.0072999999999999</v>
      </c>
      <c r="G16126" s="480">
        <v>15</v>
      </c>
      <c r="H16126" s="482">
        <v>0.349049</v>
      </c>
      <c r="I16126" s="483">
        <v>14.3</v>
      </c>
      <c r="J16126" s="484">
        <v>0.2581</v>
      </c>
      <c r="K16126" s="469">
        <f t="shared" si="1554"/>
        <v>14.345550338204664</v>
      </c>
      <c r="L16126" s="469">
        <f t="shared" si="1555"/>
        <v>4.5550338204662921E-2</v>
      </c>
    </row>
    <row r="16127" spans="1:12">
      <c r="A16127" s="98" t="str">
        <f t="shared" si="1556"/>
        <v>D800-120</v>
      </c>
      <c r="B16127" s="98">
        <f t="shared" si="1558"/>
        <v>23</v>
      </c>
      <c r="C16127" s="98">
        <f t="shared" si="1559"/>
        <v>6</v>
      </c>
      <c r="D16127" s="98">
        <f t="shared" si="1557"/>
        <v>282</v>
      </c>
      <c r="E16127" s="98">
        <f t="shared" si="1553"/>
        <v>82</v>
      </c>
      <c r="F16127" s="397">
        <f>F16126+(E16127-E16126)*(F16129-F16126)/(E16129-E16126)</f>
        <v>5.0171999999999999</v>
      </c>
      <c r="G16127" s="98">
        <v>15</v>
      </c>
      <c r="H16127" s="491">
        <f>H16126+(E16127-E16126)*(H16129-H16126)/(E16129-E16126)</f>
        <v>0.348831</v>
      </c>
      <c r="I16127" s="492">
        <f>I16126+(E16127-E16126)*(I16129-I16126)/(E16129-E16126)</f>
        <v>14.366666666666667</v>
      </c>
      <c r="J16127" s="397">
        <f>J16126+(E16127-E16126)*(J16129-J16126)/(E16129-E16126)</f>
        <v>0.25676666666666664</v>
      </c>
      <c r="K16127" s="469">
        <f t="shared" si="1554"/>
        <v>14.382896015549075</v>
      </c>
      <c r="L16127" s="469">
        <f t="shared" si="1555"/>
        <v>1.6229348882408345E-2</v>
      </c>
    </row>
    <row r="16128" spans="1:12">
      <c r="A16128" s="98" t="str">
        <f t="shared" si="1556"/>
        <v>D800-120</v>
      </c>
      <c r="B16128" s="98">
        <f t="shared" si="1558"/>
        <v>23</v>
      </c>
      <c r="C16128" s="98">
        <f t="shared" si="1559"/>
        <v>6</v>
      </c>
      <c r="D16128" s="98">
        <f t="shared" ref="D16128:D16159" si="1560">D16127</f>
        <v>282</v>
      </c>
      <c r="E16128" s="98">
        <f t="shared" ref="E16128:E16165" si="1561">E16127+1</f>
        <v>83</v>
      </c>
      <c r="F16128" s="397">
        <f>F16126+(E16128-E16126)*(F16129-F16126)/(E16129-E16126)</f>
        <v>5.0270999999999999</v>
      </c>
      <c r="G16128" s="98">
        <v>15</v>
      </c>
      <c r="H16128" s="491">
        <f>H16126+(E16128-E16126)*(H16129-H16126)/(E16129-E16126)</f>
        <v>0.34861300000000001</v>
      </c>
      <c r="I16128" s="492">
        <f>I16126+(E16128-E16126)*(I16129-I16126)/(E16129-E16126)</f>
        <v>14.433333333333334</v>
      </c>
      <c r="J16128" s="397">
        <f>J16126+(E16128-E16126)*(J16129-J16126)/(E16129-E16126)</f>
        <v>0.25543333333333335</v>
      </c>
      <c r="K16128" s="469">
        <f t="shared" si="1554"/>
        <v>14.42028840003098</v>
      </c>
      <c r="L16128" s="469">
        <f t="shared" si="1555"/>
        <v>-1.3044933302353456E-2</v>
      </c>
    </row>
    <row r="16129" spans="1:12">
      <c r="A16129" s="480" t="str">
        <f t="shared" si="1556"/>
        <v>D800-120</v>
      </c>
      <c r="B16129" s="480">
        <f t="shared" si="1558"/>
        <v>23</v>
      </c>
      <c r="C16129" s="480">
        <f t="shared" si="1559"/>
        <v>6</v>
      </c>
      <c r="D16129" s="480">
        <f t="shared" si="1560"/>
        <v>282</v>
      </c>
      <c r="E16129" s="480">
        <f t="shared" si="1561"/>
        <v>84</v>
      </c>
      <c r="F16129" s="484">
        <v>5.0369999999999999</v>
      </c>
      <c r="G16129" s="480">
        <v>15</v>
      </c>
      <c r="H16129" s="482">
        <v>0.34839500000000001</v>
      </c>
      <c r="I16129" s="483">
        <v>14.5</v>
      </c>
      <c r="J16129" s="484">
        <v>0.25409999999999999</v>
      </c>
      <c r="K16129" s="469">
        <f t="shared" si="1554"/>
        <v>14.457727579328061</v>
      </c>
      <c r="L16129" s="469">
        <f t="shared" si="1555"/>
        <v>-4.2272420671938704E-2</v>
      </c>
    </row>
    <row r="16130" spans="1:12">
      <c r="A16130" s="98" t="str">
        <f t="shared" si="1556"/>
        <v>D800-120</v>
      </c>
      <c r="B16130" s="98">
        <f t="shared" si="1558"/>
        <v>23</v>
      </c>
      <c r="C16130" s="98">
        <f t="shared" si="1559"/>
        <v>6</v>
      </c>
      <c r="D16130" s="98">
        <f t="shared" si="1560"/>
        <v>282</v>
      </c>
      <c r="E16130" s="98">
        <f t="shared" si="1561"/>
        <v>85</v>
      </c>
      <c r="F16130" s="397">
        <f>F16129+(E16130-E16129)*(F16132-F16129)/(E16132-E16129)</f>
        <v>5.0468333333333328</v>
      </c>
      <c r="G16130" s="98">
        <v>15</v>
      </c>
      <c r="H16130" s="491">
        <f>H16129+(E16130-E16129)*(H16132-H16129)/(E16132-E16129)</f>
        <v>0.34817633333333337</v>
      </c>
      <c r="I16130" s="492">
        <f>I16129+(E16130-E16129)*(I16132-I16129)/(E16132-E16129)</f>
        <v>14.533333333333333</v>
      </c>
      <c r="J16130" s="397">
        <f>J16129+(E16130-E16129)*(J16132-J16129)/(E16132-E16129)</f>
        <v>0.25276666666666664</v>
      </c>
      <c r="K16130" s="469">
        <f t="shared" si="1554"/>
        <v>14.495049922022268</v>
      </c>
      <c r="L16130" s="469">
        <f t="shared" si="1555"/>
        <v>-3.8283411311065052E-2</v>
      </c>
    </row>
    <row r="16131" spans="1:12">
      <c r="A16131" s="98" t="str">
        <f t="shared" si="1556"/>
        <v>D800-120</v>
      </c>
      <c r="B16131" s="98">
        <f t="shared" si="1558"/>
        <v>23</v>
      </c>
      <c r="C16131" s="98">
        <f t="shared" si="1559"/>
        <v>6</v>
      </c>
      <c r="D16131" s="98">
        <f t="shared" si="1560"/>
        <v>282</v>
      </c>
      <c r="E16131" s="98">
        <f t="shared" si="1561"/>
        <v>86</v>
      </c>
      <c r="F16131" s="397">
        <f>F16129+(E16131-E16129)*(F16132-F16129)/(E16132-E16129)</f>
        <v>5.0566666666666666</v>
      </c>
      <c r="G16131" s="98">
        <v>15</v>
      </c>
      <c r="H16131" s="491">
        <f>H16129+(E16131-E16129)*(H16132-H16129)/(E16132-E16129)</f>
        <v>0.34795766666666667</v>
      </c>
      <c r="I16131" s="492">
        <f>I16129+(E16131-E16129)*(I16132-I16129)/(E16132-E16129)</f>
        <v>14.566666666666666</v>
      </c>
      <c r="J16131" s="397">
        <f>J16129+(E16131-E16129)*(J16132-J16129)/(E16132-E16129)</f>
        <v>0.25143333333333334</v>
      </c>
      <c r="K16131" s="469">
        <f t="shared" si="1554"/>
        <v>14.532419173596788</v>
      </c>
      <c r="L16131" s="469">
        <f t="shared" si="1555"/>
        <v>-3.4247493069878843E-2</v>
      </c>
    </row>
    <row r="16132" spans="1:12">
      <c r="A16132" s="480" t="str">
        <f t="shared" si="1556"/>
        <v>D800-120</v>
      </c>
      <c r="B16132" s="480">
        <f t="shared" si="1558"/>
        <v>23</v>
      </c>
      <c r="C16132" s="480">
        <f t="shared" si="1559"/>
        <v>6</v>
      </c>
      <c r="D16132" s="480">
        <f t="shared" si="1560"/>
        <v>282</v>
      </c>
      <c r="E16132" s="480">
        <f t="shared" si="1561"/>
        <v>87</v>
      </c>
      <c r="F16132" s="484">
        <v>5.0664999999999996</v>
      </c>
      <c r="G16132" s="480">
        <v>15</v>
      </c>
      <c r="H16132" s="482">
        <v>0.34773900000000002</v>
      </c>
      <c r="I16132" s="483">
        <v>14.6</v>
      </c>
      <c r="J16132" s="484">
        <v>0.25009999999999999</v>
      </c>
      <c r="K16132" s="469">
        <f t="shared" si="1554"/>
        <v>14.569835422543918</v>
      </c>
      <c r="L16132" s="469">
        <f t="shared" si="1555"/>
        <v>-3.0164577456082142E-2</v>
      </c>
    </row>
    <row r="16133" spans="1:12">
      <c r="A16133" s="98" t="str">
        <f t="shared" si="1556"/>
        <v>D800-120</v>
      </c>
      <c r="B16133" s="98">
        <f t="shared" si="1558"/>
        <v>23</v>
      </c>
      <c r="C16133" s="98">
        <f t="shared" si="1559"/>
        <v>6</v>
      </c>
      <c r="D16133" s="98">
        <f t="shared" si="1560"/>
        <v>282</v>
      </c>
      <c r="E16133" s="98">
        <f t="shared" si="1561"/>
        <v>88</v>
      </c>
      <c r="F16133" s="397">
        <f>F16132+(E16133-E16132)*(F16135-F16132)/(E16135-E16132)</f>
        <v>5.0762999999999998</v>
      </c>
      <c r="G16133" s="98">
        <v>15</v>
      </c>
      <c r="H16133" s="491">
        <f>H16132+(E16133-E16132)*(H16135-H16132)/(E16135-E16132)</f>
        <v>0.34752033333333332</v>
      </c>
      <c r="I16133" s="492">
        <f>I16132+(E16133-E16132)*(I16135-I16132)/(E16135-E16132)</f>
        <v>14.633333333333333</v>
      </c>
      <c r="J16133" s="397">
        <f>J16132+(E16133-E16132)*(J16135-J16132)/(E16135-E16132)</f>
        <v>0.24873333333333333</v>
      </c>
      <c r="K16133" s="469">
        <f t="shared" si="1554"/>
        <v>14.60720283992975</v>
      </c>
      <c r="L16133" s="469">
        <f t="shared" si="1555"/>
        <v>-2.6130493403583088E-2</v>
      </c>
    </row>
    <row r="16134" spans="1:12">
      <c r="A16134" s="98" t="str">
        <f t="shared" si="1556"/>
        <v>D800-120</v>
      </c>
      <c r="B16134" s="98">
        <f t="shared" si="1558"/>
        <v>23</v>
      </c>
      <c r="C16134" s="98">
        <f t="shared" si="1559"/>
        <v>6</v>
      </c>
      <c r="D16134" s="98">
        <f t="shared" si="1560"/>
        <v>282</v>
      </c>
      <c r="E16134" s="98">
        <f t="shared" si="1561"/>
        <v>89</v>
      </c>
      <c r="F16134" s="397">
        <f>F16132+(E16134-E16132)*(F16135-F16132)/(E16135-E16132)</f>
        <v>5.0861000000000001</v>
      </c>
      <c r="G16134" s="98">
        <v>15</v>
      </c>
      <c r="H16134" s="491">
        <f>H16132+(E16134-E16132)*(H16135-H16132)/(E16135-E16132)</f>
        <v>0.34730166666666668</v>
      </c>
      <c r="I16134" s="492">
        <f>I16132+(E16134-E16132)*(I16135-I16132)/(E16135-E16132)</f>
        <v>14.666666666666666</v>
      </c>
      <c r="J16134" s="397">
        <f>J16132+(E16134-E16132)*(J16135-J16132)/(E16135-E16132)</f>
        <v>0.24736666666666665</v>
      </c>
      <c r="K16134" s="469">
        <f t="shared" si="1554"/>
        <v>14.644617311559115</v>
      </c>
      <c r="L16134" s="469">
        <f t="shared" si="1555"/>
        <v>-2.2049355107551349E-2</v>
      </c>
    </row>
    <row r="16135" spans="1:12">
      <c r="A16135" s="480" t="str">
        <f t="shared" si="1556"/>
        <v>D800-120</v>
      </c>
      <c r="B16135" s="480">
        <f t="shared" si="1558"/>
        <v>23</v>
      </c>
      <c r="C16135" s="480">
        <f t="shared" si="1559"/>
        <v>6</v>
      </c>
      <c r="D16135" s="480">
        <f t="shared" si="1560"/>
        <v>282</v>
      </c>
      <c r="E16135" s="480">
        <f t="shared" si="1561"/>
        <v>90</v>
      </c>
      <c r="F16135" s="484">
        <v>5.0959000000000003</v>
      </c>
      <c r="G16135" s="480">
        <v>15</v>
      </c>
      <c r="H16135" s="482">
        <v>0.34708299999999997</v>
      </c>
      <c r="I16135" s="483">
        <v>14.7</v>
      </c>
      <c r="J16135" s="484">
        <v>0.246</v>
      </c>
      <c r="K16135" s="469">
        <f t="shared" si="1554"/>
        <v>14.682078926366318</v>
      </c>
      <c r="L16135" s="469">
        <f t="shared" si="1555"/>
        <v>-1.7921073633681672E-2</v>
      </c>
    </row>
    <row r="16136" spans="1:12">
      <c r="A16136" s="98" t="str">
        <f t="shared" si="1556"/>
        <v>D800-120</v>
      </c>
      <c r="B16136" s="98">
        <f t="shared" si="1558"/>
        <v>23</v>
      </c>
      <c r="C16136" s="98">
        <f t="shared" si="1559"/>
        <v>6</v>
      </c>
      <c r="D16136" s="98">
        <f t="shared" si="1560"/>
        <v>282</v>
      </c>
      <c r="E16136" s="98">
        <f t="shared" si="1561"/>
        <v>91</v>
      </c>
      <c r="F16136" s="397">
        <f>F16135+(E16136-E16135)*(F16138-F16135)/(E16138-E16135)</f>
        <v>5.1056333333333335</v>
      </c>
      <c r="G16136" s="98">
        <v>15</v>
      </c>
      <c r="H16136" s="491">
        <f>H16135+(E16136-E16135)*(H16138-H16135)/(E16138-E16135)</f>
        <v>0.34686400000000001</v>
      </c>
      <c r="I16136" s="492">
        <f>I16135+(E16136-E16135)*(I16138-I16135)/(E16138-E16135)</f>
        <v>14.733333333333333</v>
      </c>
      <c r="J16136" s="397">
        <f>J16135+(E16136-E16135)*(J16138-J16135)/(E16138-E16135)</f>
        <v>0.24466666666666667</v>
      </c>
      <c r="K16136" s="469">
        <f t="shared" si="1554"/>
        <v>14.71940972062057</v>
      </c>
      <c r="L16136" s="469">
        <f t="shared" si="1555"/>
        <v>-1.3923612712762434E-2</v>
      </c>
    </row>
    <row r="16137" spans="1:12">
      <c r="A16137" s="98" t="str">
        <f t="shared" si="1556"/>
        <v>D800-120</v>
      </c>
      <c r="B16137" s="98">
        <f t="shared" si="1558"/>
        <v>23</v>
      </c>
      <c r="C16137" s="98">
        <f t="shared" si="1559"/>
        <v>6</v>
      </c>
      <c r="D16137" s="98">
        <f t="shared" si="1560"/>
        <v>282</v>
      </c>
      <c r="E16137" s="98">
        <f t="shared" si="1561"/>
        <v>92</v>
      </c>
      <c r="F16137" s="397">
        <f>F16135+(E16137-E16135)*(F16138-F16135)/(E16138-E16135)</f>
        <v>5.1153666666666666</v>
      </c>
      <c r="G16137" s="98">
        <v>15</v>
      </c>
      <c r="H16137" s="491">
        <f>H16135+(E16137-E16135)*(H16138-H16135)/(E16138-E16135)</f>
        <v>0.34664499999999998</v>
      </c>
      <c r="I16137" s="492">
        <f>I16135+(E16137-E16135)*(I16138-I16135)/(E16138-E16135)</f>
        <v>14.766666666666667</v>
      </c>
      <c r="J16137" s="397">
        <f>J16135+(E16137-E16135)*(J16138-J16135)/(E16138-E16135)</f>
        <v>0.24333333333333332</v>
      </c>
      <c r="K16137" s="469">
        <f t="shared" si="1554"/>
        <v>14.756787683845626</v>
      </c>
      <c r="L16137" s="469">
        <f t="shared" si="1555"/>
        <v>-9.8789828210410491E-3</v>
      </c>
    </row>
    <row r="16138" spans="1:12">
      <c r="A16138" s="480" t="str">
        <f t="shared" si="1556"/>
        <v>D800-120</v>
      </c>
      <c r="B16138" s="480">
        <f t="shared" si="1558"/>
        <v>23</v>
      </c>
      <c r="C16138" s="480">
        <f t="shared" si="1559"/>
        <v>6</v>
      </c>
      <c r="D16138" s="480">
        <f t="shared" si="1560"/>
        <v>282</v>
      </c>
      <c r="E16138" s="480">
        <f t="shared" si="1561"/>
        <v>93</v>
      </c>
      <c r="F16138" s="484">
        <v>5.1250999999999998</v>
      </c>
      <c r="G16138" s="480">
        <v>15</v>
      </c>
      <c r="H16138" s="482">
        <v>0.34642600000000001</v>
      </c>
      <c r="I16138" s="483">
        <v>14.8</v>
      </c>
      <c r="J16138" s="484">
        <v>0.24199999999999999</v>
      </c>
      <c r="K16138" s="469">
        <f t="shared" si="1554"/>
        <v>14.794212905497854</v>
      </c>
      <c r="L16138" s="469">
        <f t="shared" si="1555"/>
        <v>-5.7870945021463172E-3</v>
      </c>
    </row>
    <row r="16139" spans="1:12">
      <c r="A16139" s="98" t="str">
        <f t="shared" si="1556"/>
        <v>D800-120</v>
      </c>
      <c r="B16139" s="98">
        <f t="shared" si="1558"/>
        <v>23</v>
      </c>
      <c r="C16139" s="98">
        <f t="shared" si="1559"/>
        <v>6</v>
      </c>
      <c r="D16139" s="98">
        <f t="shared" si="1560"/>
        <v>282</v>
      </c>
      <c r="E16139" s="98">
        <f t="shared" si="1561"/>
        <v>94</v>
      </c>
      <c r="F16139" s="397">
        <f>F16138+(E16139-E16138)*(F16141-F16138)/(E16141-E16138)</f>
        <v>5.1347666666666667</v>
      </c>
      <c r="G16139" s="98">
        <v>15</v>
      </c>
      <c r="H16139" s="491">
        <f>H16138+(E16139-E16138)*(H16141-H16138)/(E16141-E16138)</f>
        <v>0.34620666666666666</v>
      </c>
      <c r="I16139" s="492">
        <f>I16138+(E16139-E16138)*(I16141-I16138)/(E16141-E16138)</f>
        <v>14.833333333333334</v>
      </c>
      <c r="J16139" s="397">
        <f>J16138+(E16139-E16138)*(J16141-J16138)/(E16141-E16138)</f>
        <v>0.24066666666666667</v>
      </c>
      <c r="K16139" s="469">
        <f t="shared" ref="K16139:K16202" si="1562">F16139/H16139</f>
        <v>14.831507192235852</v>
      </c>
      <c r="L16139" s="469">
        <f t="shared" ref="L16139:L16202" si="1563">K16139-I16139</f>
        <v>-1.8261410974815817E-3</v>
      </c>
    </row>
    <row r="16140" spans="1:12">
      <c r="A16140" s="98" t="str">
        <f t="shared" si="1556"/>
        <v>D800-120</v>
      </c>
      <c r="B16140" s="98">
        <f t="shared" si="1558"/>
        <v>23</v>
      </c>
      <c r="C16140" s="98">
        <f t="shared" si="1559"/>
        <v>6</v>
      </c>
      <c r="D16140" s="98">
        <f t="shared" si="1560"/>
        <v>282</v>
      </c>
      <c r="E16140" s="98">
        <f t="shared" si="1561"/>
        <v>95</v>
      </c>
      <c r="F16140" s="397">
        <f>F16138+(E16140-E16138)*(F16141-F16138)/(E16141-E16138)</f>
        <v>5.1444333333333327</v>
      </c>
      <c r="G16140" s="98">
        <v>15</v>
      </c>
      <c r="H16140" s="491">
        <f>H16138+(E16140-E16138)*(H16141-H16138)/(E16141-E16138)</f>
        <v>0.34598733333333337</v>
      </c>
      <c r="I16140" s="492">
        <f>I16138+(E16140-E16138)*(I16141-I16138)/(E16141-E16138)</f>
        <v>14.866666666666667</v>
      </c>
      <c r="J16140" s="397">
        <f>J16138+(E16140-E16138)*(J16141-J16138)/(E16141-E16138)</f>
        <v>0.23933333333333331</v>
      </c>
      <c r="K16140" s="469">
        <f t="shared" si="1562"/>
        <v>14.868848763249519</v>
      </c>
      <c r="L16140" s="469">
        <f t="shared" si="1563"/>
        <v>2.1820965828514005E-3</v>
      </c>
    </row>
    <row r="16141" spans="1:12">
      <c r="A16141" s="480" t="str">
        <f t="shared" si="1556"/>
        <v>D800-120</v>
      </c>
      <c r="B16141" s="480">
        <f t="shared" si="1558"/>
        <v>23</v>
      </c>
      <c r="C16141" s="480">
        <f t="shared" si="1559"/>
        <v>6</v>
      </c>
      <c r="D16141" s="480">
        <f t="shared" si="1560"/>
        <v>282</v>
      </c>
      <c r="E16141" s="480">
        <f t="shared" si="1561"/>
        <v>96</v>
      </c>
      <c r="F16141" s="484">
        <v>5.1540999999999997</v>
      </c>
      <c r="G16141" s="480">
        <v>15</v>
      </c>
      <c r="H16141" s="482">
        <v>0.34576800000000002</v>
      </c>
      <c r="I16141" s="483">
        <v>14.9</v>
      </c>
      <c r="J16141" s="484">
        <v>0.23799999999999999</v>
      </c>
      <c r="K16141" s="469">
        <f t="shared" si="1562"/>
        <v>14.906237708521319</v>
      </c>
      <c r="L16141" s="469">
        <f t="shared" si="1563"/>
        <v>6.2377085213185524E-3</v>
      </c>
    </row>
    <row r="16142" spans="1:12">
      <c r="A16142" s="98" t="str">
        <f t="shared" si="1556"/>
        <v>D800-120</v>
      </c>
      <c r="B16142" s="98">
        <f t="shared" si="1558"/>
        <v>23</v>
      </c>
      <c r="C16142" s="98">
        <f t="shared" si="1559"/>
        <v>6</v>
      </c>
      <c r="D16142" s="98">
        <f t="shared" si="1560"/>
        <v>282</v>
      </c>
      <c r="E16142" s="98">
        <f t="shared" si="1561"/>
        <v>97</v>
      </c>
      <c r="F16142" s="397">
        <f>F16141+(E16142-E16141)*(F16144-F16141)/(E16144-E16141)</f>
        <v>5.1637333333333331</v>
      </c>
      <c r="G16142" s="98">
        <v>15</v>
      </c>
      <c r="H16142" s="491">
        <f>H16141+(E16142-E16141)*(H16144-H16141)/(E16144-E16141)</f>
        <v>0.34554800000000002</v>
      </c>
      <c r="I16142" s="492">
        <f>I16141+(E16142-E16141)*(I16144-I16141)/(E16144-E16141)</f>
        <v>14.933333333333334</v>
      </c>
      <c r="J16142" s="397">
        <f>J16141+(E16142-E16141)*(J16144-J16141)/(E16144-E16141)</f>
        <v>0.23663333333333333</v>
      </c>
      <c r="K16142" s="469">
        <f t="shared" si="1562"/>
        <v>14.943606484000291</v>
      </c>
      <c r="L16142" s="469">
        <f t="shared" si="1563"/>
        <v>1.0273150666957775E-2</v>
      </c>
    </row>
    <row r="16143" spans="1:12">
      <c r="A16143" s="98" t="str">
        <f t="shared" si="1556"/>
        <v>D800-120</v>
      </c>
      <c r="B16143" s="98">
        <f t="shared" si="1558"/>
        <v>23</v>
      </c>
      <c r="C16143" s="98">
        <f t="shared" si="1559"/>
        <v>6</v>
      </c>
      <c r="D16143" s="98">
        <f t="shared" si="1560"/>
        <v>282</v>
      </c>
      <c r="E16143" s="98">
        <f t="shared" si="1561"/>
        <v>98</v>
      </c>
      <c r="F16143" s="397">
        <f>F16141+(E16143-E16141)*(F16144-F16141)/(E16144-E16141)</f>
        <v>5.1733666666666664</v>
      </c>
      <c r="G16143" s="98">
        <v>15</v>
      </c>
      <c r="H16143" s="491">
        <f>H16141+(E16143-E16141)*(H16144-H16141)/(E16144-E16141)</f>
        <v>0.34532800000000002</v>
      </c>
      <c r="I16143" s="492">
        <f>I16141+(E16143-E16141)*(I16144-I16141)/(E16144-E16141)</f>
        <v>14.966666666666667</v>
      </c>
      <c r="J16143" s="397">
        <f>J16141+(E16143-E16141)*(J16144-J16141)/(E16144-E16141)</f>
        <v>0.23526666666666665</v>
      </c>
      <c r="K16143" s="469">
        <f t="shared" si="1562"/>
        <v>14.981022872940121</v>
      </c>
      <c r="L16143" s="469">
        <f t="shared" si="1563"/>
        <v>1.4356206273454575E-2</v>
      </c>
    </row>
    <row r="16144" spans="1:12">
      <c r="A16144" s="480" t="str">
        <f t="shared" si="1556"/>
        <v>D800-120</v>
      </c>
      <c r="B16144" s="480">
        <f t="shared" si="1558"/>
        <v>23</v>
      </c>
      <c r="C16144" s="480">
        <f t="shared" si="1559"/>
        <v>6</v>
      </c>
      <c r="D16144" s="480">
        <f t="shared" si="1560"/>
        <v>282</v>
      </c>
      <c r="E16144" s="480">
        <f t="shared" si="1561"/>
        <v>99</v>
      </c>
      <c r="F16144" s="484">
        <v>5.1829999999999998</v>
      </c>
      <c r="G16144" s="480">
        <v>15</v>
      </c>
      <c r="H16144" s="482">
        <v>0.34510800000000003</v>
      </c>
      <c r="I16144" s="483">
        <v>15</v>
      </c>
      <c r="J16144" s="484">
        <v>0.2339</v>
      </c>
      <c r="K16144" s="469">
        <f t="shared" si="1562"/>
        <v>15.018486966398923</v>
      </c>
      <c r="L16144" s="469">
        <f t="shared" si="1563"/>
        <v>1.8486966398922888E-2</v>
      </c>
    </row>
    <row r="16145" spans="1:12">
      <c r="A16145" s="98" t="str">
        <f t="shared" si="1556"/>
        <v>D800-120</v>
      </c>
      <c r="B16145" s="98">
        <f t="shared" si="1558"/>
        <v>23</v>
      </c>
      <c r="C16145" s="98">
        <f t="shared" si="1559"/>
        <v>6</v>
      </c>
      <c r="D16145" s="98">
        <f t="shared" si="1560"/>
        <v>282</v>
      </c>
      <c r="E16145" s="98">
        <f t="shared" si="1561"/>
        <v>100</v>
      </c>
      <c r="F16145" s="397">
        <f>F16144+(E16145-E16144)*(F16147-F16144)/(E16147-E16144)</f>
        <v>5.192566666666667</v>
      </c>
      <c r="G16145" s="98">
        <v>15</v>
      </c>
      <c r="H16145" s="491">
        <f>H16144+(E16145-E16144)*(H16147-H16144)/(E16147-E16144)</f>
        <v>0.3448876666666667</v>
      </c>
      <c r="I16145" s="492">
        <f>I16144+(E16145-E16144)*(I16147-I16144)/(E16147-E16144)</f>
        <v>15.033333333333333</v>
      </c>
      <c r="J16145" s="397">
        <f>J16144+(E16145-E16144)*(J16147-J16144)/(E16147-E16144)</f>
        <v>0.23256666666666667</v>
      </c>
      <c r="K16145" s="469">
        <f t="shared" si="1562"/>
        <v>15.055820107609916</v>
      </c>
      <c r="L16145" s="469">
        <f t="shared" si="1563"/>
        <v>2.2486774276583077E-2</v>
      </c>
    </row>
    <row r="16146" spans="1:12">
      <c r="A16146" s="98" t="str">
        <f t="shared" si="1556"/>
        <v>D800-120</v>
      </c>
      <c r="B16146" s="98">
        <f t="shared" si="1558"/>
        <v>23</v>
      </c>
      <c r="C16146" s="98">
        <f t="shared" si="1559"/>
        <v>6</v>
      </c>
      <c r="D16146" s="98">
        <f t="shared" si="1560"/>
        <v>282</v>
      </c>
      <c r="E16146" s="98">
        <f t="shared" si="1561"/>
        <v>101</v>
      </c>
      <c r="F16146" s="397">
        <f>F16144+(E16146-E16144)*(F16147-F16144)/(E16147-E16144)</f>
        <v>5.2021333333333333</v>
      </c>
      <c r="G16146" s="98">
        <v>15</v>
      </c>
      <c r="H16146" s="491">
        <f>H16144+(E16146-E16144)*(H16147-H16144)/(E16147-E16144)</f>
        <v>0.34466733333333333</v>
      </c>
      <c r="I16146" s="492">
        <f>I16144+(E16146-E16144)*(I16147-I16144)/(E16147-E16144)</f>
        <v>15.066666666666666</v>
      </c>
      <c r="J16146" s="397">
        <f>J16144+(E16146-E16144)*(J16147-J16144)/(E16147-E16144)</f>
        <v>0.23123333333333332</v>
      </c>
      <c r="K16146" s="469">
        <f t="shared" si="1562"/>
        <v>15.093200980268897</v>
      </c>
      <c r="L16146" s="469">
        <f t="shared" si="1563"/>
        <v>2.6534313602230242E-2</v>
      </c>
    </row>
    <row r="16147" spans="1:12">
      <c r="A16147" s="480" t="str">
        <f t="shared" ref="A16147:A16210" si="1564">A16146</f>
        <v>D800-120</v>
      </c>
      <c r="B16147" s="480">
        <f t="shared" si="1558"/>
        <v>23</v>
      </c>
      <c r="C16147" s="480">
        <f t="shared" si="1559"/>
        <v>6</v>
      </c>
      <c r="D16147" s="480">
        <f t="shared" si="1560"/>
        <v>282</v>
      </c>
      <c r="E16147" s="480">
        <f t="shared" si="1561"/>
        <v>102</v>
      </c>
      <c r="F16147" s="484">
        <v>5.2117000000000004</v>
      </c>
      <c r="G16147" s="480">
        <v>15</v>
      </c>
      <c r="H16147" s="482">
        <v>0.344447</v>
      </c>
      <c r="I16147" s="483">
        <v>15.1</v>
      </c>
      <c r="J16147" s="484">
        <v>0.22989999999999999</v>
      </c>
      <c r="K16147" s="469">
        <f t="shared" si="1562"/>
        <v>15.130629675973372</v>
      </c>
      <c r="L16147" s="469">
        <f t="shared" si="1563"/>
        <v>3.0629675973372628E-2</v>
      </c>
    </row>
    <row r="16148" spans="1:12">
      <c r="A16148" s="98" t="str">
        <f t="shared" si="1564"/>
        <v>D800-120</v>
      </c>
      <c r="B16148" s="98">
        <f t="shared" si="1558"/>
        <v>23</v>
      </c>
      <c r="C16148" s="98">
        <f t="shared" si="1559"/>
        <v>6</v>
      </c>
      <c r="D16148" s="98">
        <f t="shared" si="1560"/>
        <v>282</v>
      </c>
      <c r="E16148" s="98">
        <f t="shared" si="1561"/>
        <v>103</v>
      </c>
      <c r="F16148" s="397">
        <f>F16147+(E16148-E16147)*(F16150-F16147)/(E16150-E16147)</f>
        <v>5.2212000000000005</v>
      </c>
      <c r="G16148" s="98">
        <v>15</v>
      </c>
      <c r="H16148" s="491">
        <f>H16147+(E16148-E16147)*(H16150-H16147)/(E16150-E16147)</f>
        <v>0.34422599999999998</v>
      </c>
      <c r="I16148" s="492">
        <f>I16147+(E16148-E16147)*(I16150-I16147)/(E16150-E16147)</f>
        <v>15.133333333333333</v>
      </c>
      <c r="J16148" s="397">
        <f>J16147+(E16148-E16147)*(J16150-J16147)/(E16150-E16147)</f>
        <v>0.22856666666666667</v>
      </c>
      <c r="K16148" s="469">
        <f t="shared" si="1562"/>
        <v>15.167941991598545</v>
      </c>
      <c r="L16148" s="469">
        <f t="shared" si="1563"/>
        <v>3.4608658265211645E-2</v>
      </c>
    </row>
    <row r="16149" spans="1:12">
      <c r="A16149" s="98" t="str">
        <f t="shared" si="1564"/>
        <v>D800-120</v>
      </c>
      <c r="B16149" s="98">
        <f t="shared" si="1558"/>
        <v>23</v>
      </c>
      <c r="C16149" s="98">
        <f t="shared" si="1559"/>
        <v>6</v>
      </c>
      <c r="D16149" s="98">
        <f t="shared" si="1560"/>
        <v>282</v>
      </c>
      <c r="E16149" s="98">
        <f t="shared" si="1561"/>
        <v>104</v>
      </c>
      <c r="F16149" s="397">
        <f>F16147+(E16149-E16147)*(F16150-F16147)/(E16150-E16147)</f>
        <v>5.2306999999999997</v>
      </c>
      <c r="G16149" s="98">
        <v>15</v>
      </c>
      <c r="H16149" s="491">
        <f>H16147+(E16149-E16147)*(H16150-H16147)/(E16150-E16147)</f>
        <v>0.34400500000000001</v>
      </c>
      <c r="I16149" s="492">
        <f>I16147+(E16149-E16147)*(I16150-I16147)/(E16150-E16147)</f>
        <v>15.166666666666666</v>
      </c>
      <c r="J16149" s="397">
        <f>J16147+(E16149-E16147)*(J16150-J16147)/(E16150-E16147)</f>
        <v>0.22723333333333331</v>
      </c>
      <c r="K16149" s="469">
        <f t="shared" si="1562"/>
        <v>15.205302248513828</v>
      </c>
      <c r="L16149" s="469">
        <f t="shared" si="1563"/>
        <v>3.863558184716176E-2</v>
      </c>
    </row>
    <row r="16150" spans="1:12">
      <c r="A16150" s="480" t="str">
        <f t="shared" si="1564"/>
        <v>D800-120</v>
      </c>
      <c r="B16150" s="480">
        <f t="shared" si="1558"/>
        <v>23</v>
      </c>
      <c r="C16150" s="480">
        <f t="shared" si="1559"/>
        <v>6</v>
      </c>
      <c r="D16150" s="480">
        <f t="shared" si="1560"/>
        <v>282</v>
      </c>
      <c r="E16150" s="480">
        <f t="shared" si="1561"/>
        <v>105</v>
      </c>
      <c r="F16150" s="484">
        <v>5.2401999999999997</v>
      </c>
      <c r="G16150" s="480">
        <v>15</v>
      </c>
      <c r="H16150" s="482">
        <v>0.34378399999999998</v>
      </c>
      <c r="I16150" s="483">
        <v>15.2</v>
      </c>
      <c r="J16150" s="484">
        <v>0.22589999999999999</v>
      </c>
      <c r="K16150" s="469">
        <f t="shared" si="1562"/>
        <v>15.242710539175762</v>
      </c>
      <c r="L16150" s="469">
        <f t="shared" si="1563"/>
        <v>4.2710539175763174E-2</v>
      </c>
    </row>
    <row r="16151" spans="1:12">
      <c r="A16151" s="98" t="str">
        <f t="shared" si="1564"/>
        <v>D800-120</v>
      </c>
      <c r="B16151" s="98">
        <f t="shared" si="1558"/>
        <v>23</v>
      </c>
      <c r="C16151" s="98">
        <f t="shared" si="1559"/>
        <v>6</v>
      </c>
      <c r="D16151" s="98">
        <f t="shared" si="1560"/>
        <v>282</v>
      </c>
      <c r="E16151" s="98">
        <f t="shared" si="1561"/>
        <v>106</v>
      </c>
      <c r="F16151" s="397">
        <f>F16150+(E16151-E16150)*(F16153-F16150)/(E16153-E16150)</f>
        <v>5.2496666666666663</v>
      </c>
      <c r="G16151" s="98">
        <v>15</v>
      </c>
      <c r="H16151" s="491">
        <f>H16150+(E16151-E16150)*(H16153-H16150)/(E16153-E16150)</f>
        <v>0.34356266666666663</v>
      </c>
      <c r="I16151" s="492">
        <f>I16150+(E16151-E16150)*(I16153-I16150)/(E16153-E16150)</f>
        <v>15.266666666666666</v>
      </c>
      <c r="J16151" s="397">
        <f>J16150+(E16151-E16150)*(J16153-J16150)/(E16153-E16150)</f>
        <v>0.22453333333333333</v>
      </c>
      <c r="K16151" s="469">
        <f t="shared" si="1562"/>
        <v>15.280084758918315</v>
      </c>
      <c r="L16151" s="469">
        <f t="shared" si="1563"/>
        <v>1.3418092251649583E-2</v>
      </c>
    </row>
    <row r="16152" spans="1:12">
      <c r="A16152" s="98" t="str">
        <f t="shared" si="1564"/>
        <v>D800-120</v>
      </c>
      <c r="B16152" s="98">
        <f t="shared" si="1558"/>
        <v>23</v>
      </c>
      <c r="C16152" s="98">
        <f t="shared" si="1559"/>
        <v>6</v>
      </c>
      <c r="D16152" s="98">
        <f t="shared" si="1560"/>
        <v>282</v>
      </c>
      <c r="E16152" s="98">
        <f t="shared" si="1561"/>
        <v>107</v>
      </c>
      <c r="F16152" s="397">
        <f>F16150+(E16152-E16150)*(F16153-F16150)/(E16153-E16150)</f>
        <v>5.2591333333333337</v>
      </c>
      <c r="G16152" s="98">
        <v>15</v>
      </c>
      <c r="H16152" s="491">
        <f>H16150+(E16152-E16150)*(H16153-H16150)/(E16153-E16150)</f>
        <v>0.34334133333333333</v>
      </c>
      <c r="I16152" s="492">
        <f>I16150+(E16152-E16150)*(I16153-I16150)/(E16153-E16150)</f>
        <v>15.333333333333334</v>
      </c>
      <c r="J16152" s="397">
        <f>J16150+(E16152-E16150)*(J16153-J16150)/(E16153-E16150)</f>
        <v>0.22316666666666665</v>
      </c>
      <c r="K16152" s="469">
        <f t="shared" si="1562"/>
        <v>15.317507164881595</v>
      </c>
      <c r="L16152" s="469">
        <f t="shared" si="1563"/>
        <v>-1.5826168451738454E-2</v>
      </c>
    </row>
    <row r="16153" spans="1:12">
      <c r="A16153" s="480" t="str">
        <f t="shared" si="1564"/>
        <v>D800-120</v>
      </c>
      <c r="B16153" s="480">
        <f t="shared" si="1558"/>
        <v>23</v>
      </c>
      <c r="C16153" s="480">
        <f t="shared" si="1559"/>
        <v>6</v>
      </c>
      <c r="D16153" s="480">
        <f t="shared" si="1560"/>
        <v>282</v>
      </c>
      <c r="E16153" s="480">
        <f t="shared" si="1561"/>
        <v>108</v>
      </c>
      <c r="F16153" s="484">
        <v>5.2686000000000002</v>
      </c>
      <c r="G16153" s="480">
        <v>15</v>
      </c>
      <c r="H16153" s="482">
        <v>0.34311999999999998</v>
      </c>
      <c r="I16153" s="483">
        <v>15.4</v>
      </c>
      <c r="J16153" s="484">
        <v>0.2218</v>
      </c>
      <c r="K16153" s="469">
        <f t="shared" si="1562"/>
        <v>15.354977850314761</v>
      </c>
      <c r="L16153" s="469">
        <f t="shared" si="1563"/>
        <v>-4.5022149685239654E-2</v>
      </c>
    </row>
    <row r="16154" spans="1:12">
      <c r="A16154" s="98" t="str">
        <f t="shared" si="1564"/>
        <v>D800-120</v>
      </c>
      <c r="B16154" s="98">
        <f t="shared" si="1558"/>
        <v>23</v>
      </c>
      <c r="C16154" s="98">
        <f t="shared" si="1559"/>
        <v>6</v>
      </c>
      <c r="D16154" s="98">
        <f t="shared" si="1560"/>
        <v>282</v>
      </c>
      <c r="E16154" s="98">
        <f t="shared" si="1561"/>
        <v>109</v>
      </c>
      <c r="F16154" s="397">
        <f>F16153+(E16154-E16153)*(F16156-F16153)/(E16156-E16153)</f>
        <v>5.2780333333333331</v>
      </c>
      <c r="G16154" s="98">
        <v>15</v>
      </c>
      <c r="H16154" s="491">
        <f>H16153+(E16154-E16153)*(H16156-H16153)/(E16156-E16153)</f>
        <v>0.34289799999999998</v>
      </c>
      <c r="I16154" s="492">
        <f>I16153+(E16154-E16153)*(I16156-I16153)/(E16156-E16153)</f>
        <v>15.433333333333334</v>
      </c>
      <c r="J16154" s="397">
        <f>J16153+(E16154-E16153)*(J16156-J16153)/(E16156-E16153)</f>
        <v>0.22046666666666667</v>
      </c>
      <c r="K16154" s="469">
        <f t="shared" si="1562"/>
        <v>15.392429624358654</v>
      </c>
      <c r="L16154" s="469">
        <f t="shared" si="1563"/>
        <v>-4.0903708974679986E-2</v>
      </c>
    </row>
    <row r="16155" spans="1:12">
      <c r="A16155" s="98" t="str">
        <f t="shared" si="1564"/>
        <v>D800-120</v>
      </c>
      <c r="B16155" s="98">
        <f t="shared" si="1558"/>
        <v>23</v>
      </c>
      <c r="C16155" s="98">
        <f t="shared" si="1559"/>
        <v>6</v>
      </c>
      <c r="D16155" s="98">
        <f t="shared" si="1560"/>
        <v>282</v>
      </c>
      <c r="E16155" s="98">
        <f t="shared" si="1561"/>
        <v>110</v>
      </c>
      <c r="F16155" s="397">
        <f>F16153+(E16155-E16153)*(F16156-F16153)/(E16156-E16153)</f>
        <v>5.287466666666667</v>
      </c>
      <c r="G16155" s="98">
        <v>15</v>
      </c>
      <c r="H16155" s="491">
        <f>H16153+(E16155-E16153)*(H16156-H16153)/(E16156-E16153)</f>
        <v>0.34267599999999998</v>
      </c>
      <c r="I16155" s="492">
        <f>I16153+(E16155-E16153)*(I16156-I16153)/(E16156-E16153)</f>
        <v>15.466666666666667</v>
      </c>
      <c r="J16155" s="397">
        <f>J16153+(E16155-E16153)*(J16156-J16153)/(E16156-E16153)</f>
        <v>0.21913333333333332</v>
      </c>
      <c r="K16155" s="469">
        <f t="shared" si="1562"/>
        <v>15.429929924087672</v>
      </c>
      <c r="L16155" s="469">
        <f t="shared" si="1563"/>
        <v>-3.6736742578995063E-2</v>
      </c>
    </row>
    <row r="16156" spans="1:12">
      <c r="A16156" s="480" t="str">
        <f t="shared" si="1564"/>
        <v>D800-120</v>
      </c>
      <c r="B16156" s="480">
        <f t="shared" si="1558"/>
        <v>23</v>
      </c>
      <c r="C16156" s="480">
        <f t="shared" si="1559"/>
        <v>6</v>
      </c>
      <c r="D16156" s="480">
        <f t="shared" si="1560"/>
        <v>282</v>
      </c>
      <c r="E16156" s="480">
        <f t="shared" si="1561"/>
        <v>111</v>
      </c>
      <c r="F16156" s="484">
        <v>5.2968999999999999</v>
      </c>
      <c r="G16156" s="480">
        <v>15</v>
      </c>
      <c r="H16156" s="482">
        <v>0.34245399999999998</v>
      </c>
      <c r="I16156" s="483">
        <v>15.5</v>
      </c>
      <c r="J16156" s="484">
        <v>0.21779999999999999</v>
      </c>
      <c r="K16156" s="469">
        <f t="shared" si="1562"/>
        <v>15.467478843873922</v>
      </c>
      <c r="L16156" s="469">
        <f t="shared" si="1563"/>
        <v>-3.252115612607831E-2</v>
      </c>
    </row>
    <row r="16157" spans="1:12">
      <c r="A16157" s="98" t="str">
        <f t="shared" si="1564"/>
        <v>D800-120</v>
      </c>
      <c r="B16157" s="98">
        <f t="shared" si="1558"/>
        <v>23</v>
      </c>
      <c r="C16157" s="98">
        <f t="shared" si="1559"/>
        <v>6</v>
      </c>
      <c r="D16157" s="98">
        <f t="shared" si="1560"/>
        <v>282</v>
      </c>
      <c r="E16157" s="98">
        <f t="shared" si="1561"/>
        <v>112</v>
      </c>
      <c r="F16157" s="397">
        <f>F16156+(E16157-E16156)*(F16159-F16156)/(E16159-E16156)</f>
        <v>5.3062666666666667</v>
      </c>
      <c r="G16157" s="98">
        <v>15</v>
      </c>
      <c r="H16157" s="491">
        <f>H16156+(E16157-E16156)*(H16159-H16156)/(E16159-E16156)</f>
        <v>0.34223133333333333</v>
      </c>
      <c r="I16157" s="492">
        <f>I16156+(E16157-E16156)*(I16159-I16156)/(E16159-E16156)</f>
        <v>15.533333333333333</v>
      </c>
      <c r="J16157" s="397">
        <f>J16156+(E16157-E16156)*(J16159-J16156)/(E16159-E16156)</f>
        <v>0.21646666666666667</v>
      </c>
      <c r="K16157" s="469">
        <f t="shared" si="1562"/>
        <v>15.504911882216122</v>
      </c>
      <c r="L16157" s="469">
        <f t="shared" si="1563"/>
        <v>-2.842145111721095E-2</v>
      </c>
    </row>
    <row r="16158" spans="1:12">
      <c r="A16158" s="98" t="str">
        <f t="shared" si="1564"/>
        <v>D800-120</v>
      </c>
      <c r="B16158" s="98">
        <f t="shared" si="1558"/>
        <v>23</v>
      </c>
      <c r="C16158" s="98">
        <f t="shared" si="1559"/>
        <v>6</v>
      </c>
      <c r="D16158" s="98">
        <f t="shared" si="1560"/>
        <v>282</v>
      </c>
      <c r="E16158" s="98">
        <f t="shared" si="1561"/>
        <v>113</v>
      </c>
      <c r="F16158" s="397">
        <f>F16156+(E16158-E16156)*(F16159-F16156)/(E16159-E16156)</f>
        <v>5.3156333333333334</v>
      </c>
      <c r="G16158" s="98">
        <v>15</v>
      </c>
      <c r="H16158" s="491">
        <f>H16156+(E16158-E16156)*(H16159-H16156)/(E16159-E16156)</f>
        <v>0.34200866666666663</v>
      </c>
      <c r="I16158" s="492">
        <f>I16156+(E16158-E16156)*(I16159-I16156)/(E16159-E16156)</f>
        <v>15.566666666666666</v>
      </c>
      <c r="J16158" s="397">
        <f>J16156+(E16158-E16156)*(J16159-J16156)/(E16159-E16156)</f>
        <v>0.21513333333333332</v>
      </c>
      <c r="K16158" s="469">
        <f t="shared" si="1562"/>
        <v>15.542393662538768</v>
      </c>
      <c r="L16158" s="469">
        <f t="shared" si="1563"/>
        <v>-2.4273004127898901E-2</v>
      </c>
    </row>
    <row r="16159" spans="1:12">
      <c r="A16159" s="480" t="str">
        <f t="shared" si="1564"/>
        <v>D800-120</v>
      </c>
      <c r="B16159" s="480">
        <f t="shared" si="1558"/>
        <v>23</v>
      </c>
      <c r="C16159" s="480">
        <f t="shared" si="1559"/>
        <v>6</v>
      </c>
      <c r="D16159" s="480">
        <f t="shared" si="1560"/>
        <v>282</v>
      </c>
      <c r="E16159" s="480">
        <f t="shared" si="1561"/>
        <v>114</v>
      </c>
      <c r="F16159" s="484">
        <v>5.3250000000000002</v>
      </c>
      <c r="G16159" s="480">
        <v>15</v>
      </c>
      <c r="H16159" s="482">
        <v>0.34178599999999998</v>
      </c>
      <c r="I16159" s="483">
        <v>15.6</v>
      </c>
      <c r="J16159" s="484">
        <v>0.21379999999999999</v>
      </c>
      <c r="K16159" s="469">
        <f t="shared" si="1562"/>
        <v>15.579924280105097</v>
      </c>
      <c r="L16159" s="469">
        <f t="shared" si="1563"/>
        <v>-2.0075719894903088E-2</v>
      </c>
    </row>
    <row r="16160" spans="1:12">
      <c r="A16160" s="98" t="str">
        <f t="shared" si="1564"/>
        <v>D800-120</v>
      </c>
      <c r="B16160" s="98">
        <f t="shared" si="1558"/>
        <v>23</v>
      </c>
      <c r="C16160" s="98">
        <f t="shared" si="1559"/>
        <v>6</v>
      </c>
      <c r="D16160" s="98">
        <f t="shared" ref="D16160:D16165" si="1565">D16159</f>
        <v>282</v>
      </c>
      <c r="E16160" s="98">
        <f t="shared" si="1561"/>
        <v>115</v>
      </c>
      <c r="F16160" s="397">
        <f>F16159+(E16160-E16159)*(F16162-F16159)/(E16162-E16159)</f>
        <v>5.3342999999999998</v>
      </c>
      <c r="G16160" s="98">
        <v>15</v>
      </c>
      <c r="H16160" s="491">
        <f>H16159+(E16160-E16159)*(H16162-H16159)/(E16162-E16159)</f>
        <v>0.34156266666666663</v>
      </c>
      <c r="I16160" s="492">
        <f>I16159+(E16160-E16159)*(I16162-I16159)/(E16162-E16159)</f>
        <v>15.633333333333333</v>
      </c>
      <c r="J16160" s="397">
        <f>J16159+(E16160-E16159)*(J16162-J16159)/(E16162-E16159)</f>
        <v>0.21243333333333334</v>
      </c>
      <c r="K16160" s="469">
        <f t="shared" si="1562"/>
        <v>15.61733913152101</v>
      </c>
      <c r="L16160" s="469">
        <f t="shared" si="1563"/>
        <v>-1.5994201812322473E-2</v>
      </c>
    </row>
    <row r="16161" spans="1:12">
      <c r="A16161" s="98" t="str">
        <f t="shared" si="1564"/>
        <v>D800-120</v>
      </c>
      <c r="B16161" s="98">
        <f t="shared" si="1558"/>
        <v>23</v>
      </c>
      <c r="C16161" s="98">
        <f t="shared" si="1559"/>
        <v>6</v>
      </c>
      <c r="D16161" s="98">
        <f t="shared" si="1565"/>
        <v>282</v>
      </c>
      <c r="E16161" s="98">
        <f t="shared" si="1561"/>
        <v>116</v>
      </c>
      <c r="F16161" s="397">
        <f>F16159+(E16161-E16159)*(F16162-F16159)/(E16162-E16159)</f>
        <v>5.3436000000000003</v>
      </c>
      <c r="G16161" s="98">
        <v>15</v>
      </c>
      <c r="H16161" s="491">
        <f>H16159+(E16161-E16159)*(H16162-H16159)/(E16162-E16159)</f>
        <v>0.34133933333333333</v>
      </c>
      <c r="I16161" s="492">
        <f>I16159+(E16161-E16159)*(I16162-I16159)/(E16162-E16159)</f>
        <v>15.666666666666666</v>
      </c>
      <c r="J16161" s="397">
        <f>J16159+(E16161-E16159)*(J16162-J16159)/(E16162-E16159)</f>
        <v>0.21106666666666665</v>
      </c>
      <c r="K16161" s="469">
        <f t="shared" si="1562"/>
        <v>15.654802942917021</v>
      </c>
      <c r="L16161" s="469">
        <f t="shared" si="1563"/>
        <v>-1.1863723749645061E-2</v>
      </c>
    </row>
    <row r="16162" spans="1:12">
      <c r="A16162" s="480" t="str">
        <f t="shared" si="1564"/>
        <v>D800-120</v>
      </c>
      <c r="B16162" s="480">
        <f t="shared" si="1558"/>
        <v>23</v>
      </c>
      <c r="C16162" s="480">
        <f t="shared" si="1559"/>
        <v>6</v>
      </c>
      <c r="D16162" s="480">
        <f t="shared" si="1565"/>
        <v>282</v>
      </c>
      <c r="E16162" s="480">
        <f t="shared" si="1561"/>
        <v>117</v>
      </c>
      <c r="F16162" s="484">
        <v>5.3529</v>
      </c>
      <c r="G16162" s="480">
        <v>15</v>
      </c>
      <c r="H16162" s="482">
        <v>0.34111599999999997</v>
      </c>
      <c r="I16162" s="483">
        <v>15.7</v>
      </c>
      <c r="J16162" s="484">
        <v>0.2097</v>
      </c>
      <c r="K16162" s="469">
        <f t="shared" si="1562"/>
        <v>15.692315810457441</v>
      </c>
      <c r="L16162" s="469">
        <f t="shared" si="1563"/>
        <v>-7.6841895425587836E-3</v>
      </c>
    </row>
    <row r="16163" spans="1:12">
      <c r="A16163" s="98" t="str">
        <f t="shared" si="1564"/>
        <v>D800-120</v>
      </c>
      <c r="B16163" s="98">
        <f t="shared" si="1558"/>
        <v>23</v>
      </c>
      <c r="C16163" s="98">
        <f t="shared" si="1559"/>
        <v>6</v>
      </c>
      <c r="D16163" s="98">
        <f t="shared" si="1565"/>
        <v>282</v>
      </c>
      <c r="E16163" s="98">
        <f t="shared" si="1561"/>
        <v>118</v>
      </c>
      <c r="F16163" s="397">
        <f>F16162+(E16163-E16162)*(F16165-F16162)/(E16165-E16162)</f>
        <v>5.362166666666667</v>
      </c>
      <c r="G16163" s="98">
        <v>15</v>
      </c>
      <c r="H16163" s="491">
        <f>H16162+(E16163-E16162)*(H16165-H16162)/(E16165-E16162)</f>
        <v>0.34089199999999997</v>
      </c>
      <c r="I16163" s="492">
        <f>I16162+(E16163-E16162)*(I16165-I16162)/(E16165-E16162)</f>
        <v>15.733333333333333</v>
      </c>
      <c r="J16163" s="397">
        <f>J16162+(E16163-E16162)*(J16165-J16162)/(E16165-E16162)</f>
        <v>0.20836666666666667</v>
      </c>
      <c r="K16163" s="469">
        <f t="shared" si="1562"/>
        <v>15.729810810070836</v>
      </c>
      <c r="L16163" s="469">
        <f t="shared" si="1563"/>
        <v>-3.5225232624966907E-3</v>
      </c>
    </row>
    <row r="16164" spans="1:12">
      <c r="A16164" s="98" t="str">
        <f t="shared" si="1564"/>
        <v>D800-120</v>
      </c>
      <c r="B16164" s="98">
        <f t="shared" si="1558"/>
        <v>23</v>
      </c>
      <c r="C16164" s="98">
        <f t="shared" si="1559"/>
        <v>6</v>
      </c>
      <c r="D16164" s="98">
        <f t="shared" si="1565"/>
        <v>282</v>
      </c>
      <c r="E16164" s="98">
        <f t="shared" si="1561"/>
        <v>119</v>
      </c>
      <c r="F16164" s="397">
        <f>F16162+(E16164-E16162)*(F16165-F16162)/(E16165-E16162)</f>
        <v>5.3714333333333331</v>
      </c>
      <c r="G16164" s="98">
        <v>15</v>
      </c>
      <c r="H16164" s="491">
        <f>H16162+(E16164-E16162)*(H16165-H16162)/(E16165-E16162)</f>
        <v>0.34066800000000003</v>
      </c>
      <c r="I16164" s="492">
        <f>I16162+(E16164-E16162)*(I16165-I16162)/(E16165-E16162)</f>
        <v>15.766666666666667</v>
      </c>
      <c r="J16164" s="397">
        <f>J16162+(E16164-E16162)*(J16165-J16162)/(E16165-E16162)</f>
        <v>0.20703333333333332</v>
      </c>
      <c r="K16164" s="469">
        <f t="shared" si="1562"/>
        <v>15.767355117983881</v>
      </c>
      <c r="L16164" s="469">
        <f t="shared" si="1563"/>
        <v>6.8845131721317898E-4</v>
      </c>
    </row>
    <row r="16165" spans="1:12">
      <c r="A16165" s="480" t="str">
        <f t="shared" si="1564"/>
        <v>D800-120</v>
      </c>
      <c r="B16165" s="480">
        <f t="shared" si="1558"/>
        <v>23</v>
      </c>
      <c r="C16165" s="480">
        <f t="shared" si="1559"/>
        <v>6</v>
      </c>
      <c r="D16165" s="480">
        <f t="shared" si="1565"/>
        <v>282</v>
      </c>
      <c r="E16165" s="480">
        <f t="shared" si="1561"/>
        <v>120</v>
      </c>
      <c r="F16165" s="484">
        <v>5.3807</v>
      </c>
      <c r="G16165" s="480">
        <v>15</v>
      </c>
      <c r="H16165" s="482">
        <v>0.34044400000000002</v>
      </c>
      <c r="I16165" s="483">
        <v>15.8</v>
      </c>
      <c r="J16165" s="484">
        <v>0.20569999999999999</v>
      </c>
      <c r="K16165" s="469">
        <f t="shared" si="1562"/>
        <v>15.804948831525889</v>
      </c>
      <c r="L16165" s="469">
        <f t="shared" si="1563"/>
        <v>4.9488315258887638E-3</v>
      </c>
    </row>
    <row r="16166" spans="1:12">
      <c r="A16166" s="480" t="str">
        <f t="shared" si="1564"/>
        <v>D800-120</v>
      </c>
      <c r="B16166" s="480">
        <f t="shared" si="1558"/>
        <v>24</v>
      </c>
      <c r="C16166" s="480">
        <f t="shared" si="1559"/>
        <v>0</v>
      </c>
      <c r="D16166" s="480">
        <v>288</v>
      </c>
      <c r="E16166" s="480">
        <v>24</v>
      </c>
      <c r="F16166" s="484">
        <v>4.4048999999999996</v>
      </c>
      <c r="G16166" s="480">
        <v>15</v>
      </c>
      <c r="H16166" s="482">
        <v>0.35490899999999997</v>
      </c>
      <c r="I16166" s="483">
        <v>12.4</v>
      </c>
      <c r="J16166" s="484">
        <v>0.32869999999999999</v>
      </c>
      <c r="K16166" s="469">
        <f t="shared" si="1562"/>
        <v>12.411350515202487</v>
      </c>
      <c r="L16166" s="469">
        <f t="shared" si="1563"/>
        <v>1.1350515202487088E-2</v>
      </c>
    </row>
    <row r="16167" spans="1:12">
      <c r="A16167" s="98" t="str">
        <f t="shared" si="1564"/>
        <v>D800-120</v>
      </c>
      <c r="B16167" s="98">
        <f t="shared" si="1558"/>
        <v>24</v>
      </c>
      <c r="C16167" s="98">
        <f t="shared" si="1559"/>
        <v>0</v>
      </c>
      <c r="D16167" s="98">
        <f t="shared" ref="D16167:D16198" si="1566">D16166</f>
        <v>288</v>
      </c>
      <c r="E16167" s="98">
        <f t="shared" ref="E16167:E16230" si="1567">E16166+1</f>
        <v>25</v>
      </c>
      <c r="F16167" s="397">
        <f>F16166+(E16167-E16166)*(F16169-F16166)/(E16169-E16166)</f>
        <v>4.4161333333333328</v>
      </c>
      <c r="G16167" s="98">
        <v>15</v>
      </c>
      <c r="H16167" s="491">
        <f>H16166+(E16167-E16166)*(H16169-H16166)/(E16169-E16166)</f>
        <v>0.35471566666666665</v>
      </c>
      <c r="I16167" s="492">
        <f>I16166+(E16167-E16166)*(I16169-I16166)/(E16169-E16166)</f>
        <v>12.433333333333334</v>
      </c>
      <c r="J16167" s="397">
        <f>J16166+(E16167-E16166)*(J16169-J16166)/(E16169-E16166)</f>
        <v>0.32739999999999997</v>
      </c>
      <c r="K16167" s="469">
        <f t="shared" si="1562"/>
        <v>12.449783723489329</v>
      </c>
      <c r="L16167" s="469">
        <f t="shared" si="1563"/>
        <v>1.6450390155995365E-2</v>
      </c>
    </row>
    <row r="16168" spans="1:12">
      <c r="A16168" s="98" t="str">
        <f t="shared" si="1564"/>
        <v>D800-120</v>
      </c>
      <c r="B16168" s="98">
        <f t="shared" si="1558"/>
        <v>24</v>
      </c>
      <c r="C16168" s="98">
        <f t="shared" si="1559"/>
        <v>0</v>
      </c>
      <c r="D16168" s="98">
        <f t="shared" si="1566"/>
        <v>288</v>
      </c>
      <c r="E16168" s="98">
        <f t="shared" si="1567"/>
        <v>26</v>
      </c>
      <c r="F16168" s="397">
        <f>F16166+(E16168-E16166)*(F16169-F16166)/(E16169-E16166)</f>
        <v>4.4273666666666669</v>
      </c>
      <c r="G16168" s="98">
        <v>15</v>
      </c>
      <c r="H16168" s="491">
        <f>H16166+(E16168-E16166)*(H16169-H16166)/(E16169-E16166)</f>
        <v>0.35452233333333333</v>
      </c>
      <c r="I16168" s="492">
        <f>I16166+(E16168-E16166)*(I16169-I16166)/(E16169-E16166)</f>
        <v>12.466666666666667</v>
      </c>
      <c r="J16168" s="397">
        <f>J16166+(E16168-E16166)*(J16169-J16166)/(E16169-E16166)</f>
        <v>0.3261</v>
      </c>
      <c r="K16168" s="469">
        <f t="shared" si="1562"/>
        <v>12.488258849701054</v>
      </c>
      <c r="L16168" s="469">
        <f t="shared" si="1563"/>
        <v>2.1592183034387702E-2</v>
      </c>
    </row>
    <row r="16169" spans="1:12">
      <c r="A16169" s="480" t="str">
        <f t="shared" si="1564"/>
        <v>D800-120</v>
      </c>
      <c r="B16169" s="480">
        <f t="shared" si="1558"/>
        <v>24</v>
      </c>
      <c r="C16169" s="480">
        <f t="shared" si="1559"/>
        <v>0</v>
      </c>
      <c r="D16169" s="480">
        <f t="shared" si="1566"/>
        <v>288</v>
      </c>
      <c r="E16169" s="480">
        <f t="shared" si="1567"/>
        <v>27</v>
      </c>
      <c r="F16169" s="484">
        <v>4.4386000000000001</v>
      </c>
      <c r="G16169" s="480">
        <v>15</v>
      </c>
      <c r="H16169" s="482">
        <v>0.35432900000000001</v>
      </c>
      <c r="I16169" s="483">
        <v>12.5</v>
      </c>
      <c r="J16169" s="484">
        <v>0.32479999999999998</v>
      </c>
      <c r="K16169" s="469">
        <f t="shared" si="1562"/>
        <v>12.526775962452975</v>
      </c>
      <c r="L16169" s="469">
        <f t="shared" si="1563"/>
        <v>2.6775962452974866E-2</v>
      </c>
    </row>
    <row r="16170" spans="1:12">
      <c r="A16170" s="98" t="str">
        <f t="shared" si="1564"/>
        <v>D800-120</v>
      </c>
      <c r="B16170" s="98">
        <f t="shared" ref="B16170:B16233" si="1568">INT(D16170/12)</f>
        <v>24</v>
      </c>
      <c r="C16170" s="98">
        <f t="shared" ref="C16170:C16233" si="1569">D16170-B16170*12</f>
        <v>0</v>
      </c>
      <c r="D16170" s="98">
        <f t="shared" si="1566"/>
        <v>288</v>
      </c>
      <c r="E16170" s="98">
        <f t="shared" si="1567"/>
        <v>28</v>
      </c>
      <c r="F16170" s="397">
        <f>F16169+(E16170-E16169)*(F16172-F16169)/(E16172-E16169)</f>
        <v>4.4497666666666671</v>
      </c>
      <c r="G16170" s="98">
        <v>15</v>
      </c>
      <c r="H16170" s="491">
        <f>H16169+(E16170-E16169)*(H16172-H16169)/(E16172-E16169)</f>
        <v>0.35413666666666666</v>
      </c>
      <c r="I16170" s="492">
        <f>I16169+(E16170-E16169)*(I16172-I16169)/(E16172-E16169)</f>
        <v>12.533333333333333</v>
      </c>
      <c r="J16170" s="397">
        <f>J16169+(E16170-E16169)*(J16172-J16169)/(E16172-E16169)</f>
        <v>0.32353333333333334</v>
      </c>
      <c r="K16170" s="469">
        <f t="shared" si="1562"/>
        <v>12.565111397671334</v>
      </c>
      <c r="L16170" s="469">
        <f t="shared" si="1563"/>
        <v>3.1778064338000789E-2</v>
      </c>
    </row>
    <row r="16171" spans="1:12">
      <c r="A16171" s="98" t="str">
        <f t="shared" si="1564"/>
        <v>D800-120</v>
      </c>
      <c r="B16171" s="98">
        <f t="shared" si="1568"/>
        <v>24</v>
      </c>
      <c r="C16171" s="98">
        <f t="shared" si="1569"/>
        <v>0</v>
      </c>
      <c r="D16171" s="98">
        <f t="shared" si="1566"/>
        <v>288</v>
      </c>
      <c r="E16171" s="98">
        <f t="shared" si="1567"/>
        <v>29</v>
      </c>
      <c r="F16171" s="397">
        <f>F16169+(E16171-E16169)*(F16172-F16169)/(E16172-E16169)</f>
        <v>4.4609333333333332</v>
      </c>
      <c r="G16171" s="98">
        <v>15</v>
      </c>
      <c r="H16171" s="491">
        <f>H16169+(E16171-E16169)*(H16172-H16169)/(E16172-E16169)</f>
        <v>0.35394433333333336</v>
      </c>
      <c r="I16171" s="492">
        <f>I16169+(E16171-E16169)*(I16172-I16169)/(E16172-E16169)</f>
        <v>12.566666666666666</v>
      </c>
      <c r="J16171" s="397">
        <f>J16169+(E16171-E16169)*(J16172-J16169)/(E16172-E16169)</f>
        <v>0.32226666666666665</v>
      </c>
      <c r="K16171" s="469">
        <f t="shared" si="1562"/>
        <v>12.603488495836915</v>
      </c>
      <c r="L16171" s="469">
        <f t="shared" si="1563"/>
        <v>3.6821829170248677E-2</v>
      </c>
    </row>
    <row r="16172" spans="1:12">
      <c r="A16172" s="480" t="str">
        <f t="shared" si="1564"/>
        <v>D800-120</v>
      </c>
      <c r="B16172" s="480">
        <f t="shared" si="1568"/>
        <v>24</v>
      </c>
      <c r="C16172" s="480">
        <f t="shared" si="1569"/>
        <v>0</v>
      </c>
      <c r="D16172" s="480">
        <f t="shared" si="1566"/>
        <v>288</v>
      </c>
      <c r="E16172" s="480">
        <f t="shared" si="1567"/>
        <v>30</v>
      </c>
      <c r="F16172" s="484">
        <v>4.4721000000000002</v>
      </c>
      <c r="G16172" s="480">
        <v>15</v>
      </c>
      <c r="H16172" s="482">
        <v>0.35375200000000001</v>
      </c>
      <c r="I16172" s="483">
        <v>12.6</v>
      </c>
      <c r="J16172" s="484">
        <v>0.32100000000000001</v>
      </c>
      <c r="K16172" s="469">
        <f t="shared" si="1562"/>
        <v>12.641907324905583</v>
      </c>
      <c r="L16172" s="469">
        <f t="shared" si="1563"/>
        <v>4.1907324905583465E-2</v>
      </c>
    </row>
    <row r="16173" spans="1:12">
      <c r="A16173" s="98" t="str">
        <f t="shared" si="1564"/>
        <v>D800-120</v>
      </c>
      <c r="B16173" s="98">
        <f t="shared" si="1568"/>
        <v>24</v>
      </c>
      <c r="C16173" s="98">
        <f t="shared" si="1569"/>
        <v>0</v>
      </c>
      <c r="D16173" s="98">
        <f t="shared" si="1566"/>
        <v>288</v>
      </c>
      <c r="E16173" s="98">
        <f t="shared" si="1567"/>
        <v>31</v>
      </c>
      <c r="F16173" s="397">
        <f>F16172+(E16173-E16172)*(F16175-F16172)/(E16175-E16172)</f>
        <v>4.4832000000000001</v>
      </c>
      <c r="G16173" s="98">
        <v>15</v>
      </c>
      <c r="H16173" s="491">
        <f>H16172+(E16173-E16172)*(H16175-H16172)/(E16175-E16172)</f>
        <v>0.35356033333333337</v>
      </c>
      <c r="I16173" s="492">
        <f>I16172+(E16173-E16172)*(I16175-I16172)/(E16175-E16172)</f>
        <v>12.666666666666666</v>
      </c>
      <c r="J16173" s="397">
        <f>J16172+(E16173-E16172)*(J16175-J16172)/(E16175-E16172)</f>
        <v>0.31969999999999998</v>
      </c>
      <c r="K16173" s="469">
        <f t="shared" si="1562"/>
        <v>12.680155485013872</v>
      </c>
      <c r="L16173" s="469">
        <f t="shared" si="1563"/>
        <v>1.3488818347205722E-2</v>
      </c>
    </row>
    <row r="16174" spans="1:12">
      <c r="A16174" s="98" t="str">
        <f t="shared" si="1564"/>
        <v>D800-120</v>
      </c>
      <c r="B16174" s="98">
        <f t="shared" si="1568"/>
        <v>24</v>
      </c>
      <c r="C16174" s="98">
        <f t="shared" si="1569"/>
        <v>0</v>
      </c>
      <c r="D16174" s="98">
        <f t="shared" si="1566"/>
        <v>288</v>
      </c>
      <c r="E16174" s="98">
        <f t="shared" si="1567"/>
        <v>32</v>
      </c>
      <c r="F16174" s="397">
        <f>F16172+(E16174-E16172)*(F16175-F16172)/(E16175-E16172)</f>
        <v>4.4943</v>
      </c>
      <c r="G16174" s="98">
        <v>15</v>
      </c>
      <c r="H16174" s="491">
        <f>H16172+(E16174-E16172)*(H16175-H16172)/(E16175-E16172)</f>
        <v>0.35336866666666666</v>
      </c>
      <c r="I16174" s="492">
        <f>I16172+(E16174-E16172)*(I16175-I16172)/(E16175-E16172)</f>
        <v>12.733333333333334</v>
      </c>
      <c r="J16174" s="397">
        <f>J16172+(E16174-E16172)*(J16175-J16172)/(E16175-E16172)</f>
        <v>0.31840000000000002</v>
      </c>
      <c r="K16174" s="469">
        <f t="shared" si="1562"/>
        <v>12.718445136618413</v>
      </c>
      <c r="L16174" s="469">
        <f t="shared" si="1563"/>
        <v>-1.4888196714920809E-2</v>
      </c>
    </row>
    <row r="16175" spans="1:12">
      <c r="A16175" s="480" t="str">
        <f t="shared" si="1564"/>
        <v>D800-120</v>
      </c>
      <c r="B16175" s="480">
        <f t="shared" si="1568"/>
        <v>24</v>
      </c>
      <c r="C16175" s="480">
        <f t="shared" si="1569"/>
        <v>0</v>
      </c>
      <c r="D16175" s="480">
        <f t="shared" si="1566"/>
        <v>288</v>
      </c>
      <c r="E16175" s="480">
        <f t="shared" si="1567"/>
        <v>33</v>
      </c>
      <c r="F16175" s="484">
        <v>4.5053999999999998</v>
      </c>
      <c r="G16175" s="480">
        <v>15</v>
      </c>
      <c r="H16175" s="482">
        <v>0.35317700000000002</v>
      </c>
      <c r="I16175" s="483">
        <v>12.8</v>
      </c>
      <c r="J16175" s="484">
        <v>0.31709999999999999</v>
      </c>
      <c r="K16175" s="469">
        <f t="shared" si="1562"/>
        <v>12.75677634727063</v>
      </c>
      <c r="L16175" s="469">
        <f t="shared" si="1563"/>
        <v>-4.3223652729370343E-2</v>
      </c>
    </row>
    <row r="16176" spans="1:12">
      <c r="A16176" s="98" t="str">
        <f t="shared" si="1564"/>
        <v>D800-120</v>
      </c>
      <c r="B16176" s="98">
        <f t="shared" si="1568"/>
        <v>24</v>
      </c>
      <c r="C16176" s="98">
        <f t="shared" si="1569"/>
        <v>0</v>
      </c>
      <c r="D16176" s="98">
        <f t="shared" si="1566"/>
        <v>288</v>
      </c>
      <c r="E16176" s="98">
        <f t="shared" si="1567"/>
        <v>34</v>
      </c>
      <c r="F16176" s="397">
        <f>F16175+(E16176-E16175)*(F16178-F16175)/(E16178-E16175)</f>
        <v>4.5163666666666664</v>
      </c>
      <c r="G16176" s="98">
        <v>15</v>
      </c>
      <c r="H16176" s="491">
        <f>H16175+(E16176-E16175)*(H16178-H16175)/(E16178-E16175)</f>
        <v>0.3529856666666667</v>
      </c>
      <c r="I16176" s="492">
        <f>I16175+(E16176-E16175)*(I16178-I16175)/(E16178-E16175)</f>
        <v>12.833333333333334</v>
      </c>
      <c r="J16176" s="397">
        <f>J16175+(E16176-E16175)*(J16178-J16175)/(E16178-E16175)</f>
        <v>0.31579999999999997</v>
      </c>
      <c r="K16176" s="469">
        <f t="shared" si="1562"/>
        <v>12.794759371721419</v>
      </c>
      <c r="L16176" s="469">
        <f t="shared" si="1563"/>
        <v>-3.8573961611914953E-2</v>
      </c>
    </row>
    <row r="16177" spans="1:12">
      <c r="A16177" s="98" t="str">
        <f t="shared" si="1564"/>
        <v>D800-120</v>
      </c>
      <c r="B16177" s="98">
        <f t="shared" si="1568"/>
        <v>24</v>
      </c>
      <c r="C16177" s="98">
        <f t="shared" si="1569"/>
        <v>0</v>
      </c>
      <c r="D16177" s="98">
        <f t="shared" si="1566"/>
        <v>288</v>
      </c>
      <c r="E16177" s="98">
        <f t="shared" si="1567"/>
        <v>35</v>
      </c>
      <c r="F16177" s="397">
        <f>F16175+(E16177-E16175)*(F16178-F16175)/(E16178-E16175)</f>
        <v>4.527333333333333</v>
      </c>
      <c r="G16177" s="98">
        <v>15</v>
      </c>
      <c r="H16177" s="491">
        <f>H16175+(E16177-E16175)*(H16178-H16175)/(E16178-E16175)</f>
        <v>0.35279433333333332</v>
      </c>
      <c r="I16177" s="492">
        <f>I16175+(E16177-E16175)*(I16178-I16175)/(E16178-E16175)</f>
        <v>12.866666666666667</v>
      </c>
      <c r="J16177" s="397">
        <f>J16175+(E16177-E16175)*(J16178-J16175)/(E16178-E16175)</f>
        <v>0.3145</v>
      </c>
      <c r="K16177" s="469">
        <f t="shared" si="1562"/>
        <v>12.832783595352533</v>
      </c>
      <c r="L16177" s="469">
        <f t="shared" si="1563"/>
        <v>-3.3883071314134483E-2</v>
      </c>
    </row>
    <row r="16178" spans="1:12">
      <c r="A16178" s="480" t="str">
        <f t="shared" si="1564"/>
        <v>D800-120</v>
      </c>
      <c r="B16178" s="480">
        <f t="shared" si="1568"/>
        <v>24</v>
      </c>
      <c r="C16178" s="480">
        <f t="shared" si="1569"/>
        <v>0</v>
      </c>
      <c r="D16178" s="480">
        <f t="shared" si="1566"/>
        <v>288</v>
      </c>
      <c r="E16178" s="480">
        <f t="shared" si="1567"/>
        <v>36</v>
      </c>
      <c r="F16178" s="484">
        <v>4.5382999999999996</v>
      </c>
      <c r="G16178" s="480">
        <v>15</v>
      </c>
      <c r="H16178" s="482">
        <v>0.352603</v>
      </c>
      <c r="I16178" s="483">
        <v>12.9</v>
      </c>
      <c r="J16178" s="484">
        <v>0.31319999999999998</v>
      </c>
      <c r="K16178" s="469">
        <f t="shared" si="1562"/>
        <v>12.870849085231832</v>
      </c>
      <c r="L16178" s="469">
        <f t="shared" si="1563"/>
        <v>-2.9150914768168334E-2</v>
      </c>
    </row>
    <row r="16179" spans="1:12">
      <c r="A16179" s="98" t="str">
        <f t="shared" si="1564"/>
        <v>D800-120</v>
      </c>
      <c r="B16179" s="98">
        <f t="shared" si="1568"/>
        <v>24</v>
      </c>
      <c r="C16179" s="98">
        <f t="shared" si="1569"/>
        <v>0</v>
      </c>
      <c r="D16179" s="98">
        <f t="shared" si="1566"/>
        <v>288</v>
      </c>
      <c r="E16179" s="98">
        <f t="shared" si="1567"/>
        <v>37</v>
      </c>
      <c r="F16179" s="397">
        <f>F16178+(E16179-E16178)*(F16181-F16178)/(E16181-E16178)</f>
        <v>4.5492333333333335</v>
      </c>
      <c r="G16179" s="98">
        <v>15</v>
      </c>
      <c r="H16179" s="491">
        <f>H16178+(E16179-E16178)*(H16181-H16178)/(E16181-E16178)</f>
        <v>0.35241266666666665</v>
      </c>
      <c r="I16179" s="492">
        <f>I16178+(E16179-E16178)*(I16181-I16178)/(E16181-E16178)</f>
        <v>12.933333333333334</v>
      </c>
      <c r="J16179" s="397">
        <f>J16178+(E16179-E16178)*(J16181-J16178)/(E16181-E16178)</f>
        <v>0.31193333333333334</v>
      </c>
      <c r="K16179" s="469">
        <f t="shared" si="1562"/>
        <v>12.908824692264183</v>
      </c>
      <c r="L16179" s="469">
        <f t="shared" si="1563"/>
        <v>-2.4508641069150627E-2</v>
      </c>
    </row>
    <row r="16180" spans="1:12">
      <c r="A16180" s="98" t="str">
        <f t="shared" si="1564"/>
        <v>D800-120</v>
      </c>
      <c r="B16180" s="98">
        <f t="shared" si="1568"/>
        <v>24</v>
      </c>
      <c r="C16180" s="98">
        <f t="shared" si="1569"/>
        <v>0</v>
      </c>
      <c r="D16180" s="98">
        <f t="shared" si="1566"/>
        <v>288</v>
      </c>
      <c r="E16180" s="98">
        <f t="shared" si="1567"/>
        <v>38</v>
      </c>
      <c r="F16180" s="397">
        <f>F16178+(E16180-E16178)*(F16181-F16178)/(E16181-E16178)</f>
        <v>4.5601666666666665</v>
      </c>
      <c r="G16180" s="98">
        <v>15</v>
      </c>
      <c r="H16180" s="491">
        <f>H16178+(E16180-E16178)*(H16181-H16178)/(E16181-E16178)</f>
        <v>0.35222233333333336</v>
      </c>
      <c r="I16180" s="492">
        <f>I16178+(E16180-E16178)*(I16181-I16178)/(E16181-E16178)</f>
        <v>12.966666666666667</v>
      </c>
      <c r="J16180" s="397">
        <f>J16178+(E16180-E16178)*(J16181-J16178)/(E16181-E16178)</f>
        <v>0.31066666666666665</v>
      </c>
      <c r="K16180" s="469">
        <f t="shared" si="1562"/>
        <v>12.946841341690426</v>
      </c>
      <c r="L16180" s="469">
        <f t="shared" si="1563"/>
        <v>-1.9825324976240566E-2</v>
      </c>
    </row>
    <row r="16181" spans="1:12">
      <c r="A16181" s="480" t="str">
        <f t="shared" si="1564"/>
        <v>D800-120</v>
      </c>
      <c r="B16181" s="480">
        <f t="shared" si="1568"/>
        <v>24</v>
      </c>
      <c r="C16181" s="480">
        <f t="shared" si="1569"/>
        <v>0</v>
      </c>
      <c r="D16181" s="480">
        <f t="shared" si="1566"/>
        <v>288</v>
      </c>
      <c r="E16181" s="480">
        <f t="shared" si="1567"/>
        <v>39</v>
      </c>
      <c r="F16181" s="484">
        <v>4.5711000000000004</v>
      </c>
      <c r="G16181" s="480">
        <v>15</v>
      </c>
      <c r="H16181" s="482">
        <v>0.35203200000000001</v>
      </c>
      <c r="I16181" s="483">
        <v>13</v>
      </c>
      <c r="J16181" s="484">
        <v>0.30940000000000001</v>
      </c>
      <c r="K16181" s="469">
        <f t="shared" si="1562"/>
        <v>12.984899100081812</v>
      </c>
      <c r="L16181" s="469">
        <f t="shared" si="1563"/>
        <v>-1.5100899918188304E-2</v>
      </c>
    </row>
    <row r="16182" spans="1:12">
      <c r="A16182" s="98" t="str">
        <f t="shared" si="1564"/>
        <v>D800-120</v>
      </c>
      <c r="B16182" s="98">
        <f t="shared" si="1568"/>
        <v>24</v>
      </c>
      <c r="C16182" s="98">
        <f t="shared" si="1569"/>
        <v>0</v>
      </c>
      <c r="D16182" s="98">
        <f t="shared" si="1566"/>
        <v>288</v>
      </c>
      <c r="E16182" s="98">
        <f t="shared" si="1567"/>
        <v>40</v>
      </c>
      <c r="F16182" s="397">
        <f>F16181+(E16182-E16181)*(F16184-F16181)/(E16184-E16181)</f>
        <v>4.5819333333333336</v>
      </c>
      <c r="G16182" s="98">
        <v>15</v>
      </c>
      <c r="H16182" s="491">
        <f>H16181+(E16182-E16181)*(H16184-H16181)/(E16184-E16181)</f>
        <v>0.35184166666666666</v>
      </c>
      <c r="I16182" s="492">
        <f>I16181+(E16182-E16181)*(I16184-I16181)/(E16184-E16181)</f>
        <v>13.033333333333333</v>
      </c>
      <c r="J16182" s="397">
        <f>J16181+(E16182-E16181)*(J16184-J16181)/(E16184-E16181)</f>
        <v>0.30809999999999998</v>
      </c>
      <c r="K16182" s="469">
        <f t="shared" si="1562"/>
        <v>13.02271381539992</v>
      </c>
      <c r="L16182" s="469">
        <f t="shared" si="1563"/>
        <v>-1.0619517933413647E-2</v>
      </c>
    </row>
    <row r="16183" spans="1:12">
      <c r="A16183" s="98" t="str">
        <f t="shared" si="1564"/>
        <v>D800-120</v>
      </c>
      <c r="B16183" s="98">
        <f t="shared" si="1568"/>
        <v>24</v>
      </c>
      <c r="C16183" s="98">
        <f t="shared" si="1569"/>
        <v>0</v>
      </c>
      <c r="D16183" s="98">
        <f t="shared" si="1566"/>
        <v>288</v>
      </c>
      <c r="E16183" s="98">
        <f t="shared" si="1567"/>
        <v>41</v>
      </c>
      <c r="F16183" s="397">
        <f>F16181+(E16183-E16181)*(F16184-F16181)/(E16184-E16181)</f>
        <v>4.5927666666666669</v>
      </c>
      <c r="G16183" s="98">
        <v>15</v>
      </c>
      <c r="H16183" s="491">
        <f>H16181+(E16183-E16181)*(H16184-H16181)/(E16184-E16181)</f>
        <v>0.35165133333333337</v>
      </c>
      <c r="I16183" s="492">
        <f>I16181+(E16183-E16181)*(I16184-I16181)/(E16184-E16181)</f>
        <v>13.066666666666666</v>
      </c>
      <c r="J16183" s="397">
        <f>J16181+(E16183-E16181)*(J16184-J16181)/(E16184-E16181)</f>
        <v>0.30680000000000002</v>
      </c>
      <c r="K16183" s="469">
        <f t="shared" si="1562"/>
        <v>13.060569465588072</v>
      </c>
      <c r="L16183" s="469">
        <f t="shared" si="1563"/>
        <v>-6.0972010785942388E-3</v>
      </c>
    </row>
    <row r="16184" spans="1:12">
      <c r="A16184" s="480" t="str">
        <f t="shared" si="1564"/>
        <v>D800-120</v>
      </c>
      <c r="B16184" s="480">
        <f t="shared" si="1568"/>
        <v>24</v>
      </c>
      <c r="C16184" s="480">
        <f t="shared" si="1569"/>
        <v>0</v>
      </c>
      <c r="D16184" s="480">
        <f t="shared" si="1566"/>
        <v>288</v>
      </c>
      <c r="E16184" s="480">
        <f t="shared" si="1567"/>
        <v>42</v>
      </c>
      <c r="F16184" s="484">
        <v>4.6036000000000001</v>
      </c>
      <c r="G16184" s="480">
        <v>15</v>
      </c>
      <c r="H16184" s="482">
        <v>0.35146100000000002</v>
      </c>
      <c r="I16184" s="483">
        <v>13.1</v>
      </c>
      <c r="J16184" s="484">
        <v>0.30549999999999999</v>
      </c>
      <c r="K16184" s="469">
        <f t="shared" si="1562"/>
        <v>13.098466117150977</v>
      </c>
      <c r="L16184" s="469">
        <f t="shared" si="1563"/>
        <v>-1.5338828490225609E-3</v>
      </c>
    </row>
    <row r="16185" spans="1:12">
      <c r="A16185" s="98" t="str">
        <f t="shared" si="1564"/>
        <v>D800-120</v>
      </c>
      <c r="B16185" s="98">
        <f t="shared" si="1568"/>
        <v>24</v>
      </c>
      <c r="C16185" s="98">
        <f t="shared" si="1569"/>
        <v>0</v>
      </c>
      <c r="D16185" s="98">
        <f t="shared" si="1566"/>
        <v>288</v>
      </c>
      <c r="E16185" s="98">
        <f t="shared" si="1567"/>
        <v>43</v>
      </c>
      <c r="F16185" s="397">
        <f>F16184+(E16185-E16184)*(F16187-F16184)/(E16187-E16184)</f>
        <v>4.6143666666666672</v>
      </c>
      <c r="G16185" s="98">
        <v>15</v>
      </c>
      <c r="H16185" s="491">
        <f>H16184+(E16185-E16184)*(H16187-H16184)/(E16187-E16184)</f>
        <v>0.35127133333333332</v>
      </c>
      <c r="I16185" s="492">
        <f>I16184+(E16185-E16184)*(I16187-I16184)/(E16187-E16184)</f>
        <v>13.133333333333333</v>
      </c>
      <c r="J16185" s="397">
        <f>J16184+(E16185-E16184)*(J16187-J16184)/(E16187-E16184)</f>
        <v>0.30419999999999997</v>
      </c>
      <c r="K16185" s="469">
        <f t="shared" si="1562"/>
        <v>13.136189118762896</v>
      </c>
      <c r="L16185" s="469">
        <f t="shared" si="1563"/>
        <v>2.8557854295634399E-3</v>
      </c>
    </row>
    <row r="16186" spans="1:12">
      <c r="A16186" s="98" t="str">
        <f t="shared" si="1564"/>
        <v>D800-120</v>
      </c>
      <c r="B16186" s="98">
        <f t="shared" si="1568"/>
        <v>24</v>
      </c>
      <c r="C16186" s="98">
        <f t="shared" si="1569"/>
        <v>0</v>
      </c>
      <c r="D16186" s="98">
        <f t="shared" si="1566"/>
        <v>288</v>
      </c>
      <c r="E16186" s="98">
        <f t="shared" si="1567"/>
        <v>44</v>
      </c>
      <c r="F16186" s="397">
        <f>F16184+(E16186-E16184)*(F16187-F16184)/(E16187-E16184)</f>
        <v>4.6251333333333333</v>
      </c>
      <c r="G16186" s="98">
        <v>15</v>
      </c>
      <c r="H16186" s="491">
        <f>H16184+(E16186-E16184)*(H16187-H16184)/(E16187-E16184)</f>
        <v>0.35108166666666668</v>
      </c>
      <c r="I16186" s="492">
        <f>I16184+(E16186-E16184)*(I16187-I16184)/(E16187-E16184)</f>
        <v>13.166666666666666</v>
      </c>
      <c r="J16186" s="397">
        <f>J16184+(E16186-E16184)*(J16187-J16184)/(E16187-E16184)</f>
        <v>0.3029</v>
      </c>
      <c r="K16186" s="469">
        <f t="shared" si="1562"/>
        <v>13.173952878959785</v>
      </c>
      <c r="L16186" s="469">
        <f t="shared" si="1563"/>
        <v>7.2862122931187656E-3</v>
      </c>
    </row>
    <row r="16187" spans="1:12">
      <c r="A16187" s="480" t="str">
        <f t="shared" si="1564"/>
        <v>D800-120</v>
      </c>
      <c r="B16187" s="480">
        <f t="shared" si="1568"/>
        <v>24</v>
      </c>
      <c r="C16187" s="480">
        <f t="shared" si="1569"/>
        <v>0</v>
      </c>
      <c r="D16187" s="480">
        <f t="shared" si="1566"/>
        <v>288</v>
      </c>
      <c r="E16187" s="480">
        <f t="shared" si="1567"/>
        <v>45</v>
      </c>
      <c r="F16187" s="484">
        <v>4.6359000000000004</v>
      </c>
      <c r="G16187" s="480">
        <v>15</v>
      </c>
      <c r="H16187" s="482">
        <v>0.35089199999999998</v>
      </c>
      <c r="I16187" s="483">
        <v>13.2</v>
      </c>
      <c r="J16187" s="484">
        <v>0.30159999999999998</v>
      </c>
      <c r="K16187" s="469">
        <f t="shared" si="1562"/>
        <v>13.211757463835028</v>
      </c>
      <c r="L16187" s="469">
        <f t="shared" si="1563"/>
        <v>1.1757463835028403E-2</v>
      </c>
    </row>
    <row r="16188" spans="1:12">
      <c r="A16188" s="98" t="str">
        <f t="shared" si="1564"/>
        <v>D800-120</v>
      </c>
      <c r="B16188" s="98">
        <f t="shared" si="1568"/>
        <v>24</v>
      </c>
      <c r="C16188" s="98">
        <f t="shared" si="1569"/>
        <v>0</v>
      </c>
      <c r="D16188" s="98">
        <f t="shared" si="1566"/>
        <v>288</v>
      </c>
      <c r="E16188" s="98">
        <f t="shared" si="1567"/>
        <v>46</v>
      </c>
      <c r="F16188" s="397">
        <f>F16187+(E16188-E16187)*(F16190-F16187)/(E16190-E16187)</f>
        <v>4.6466000000000003</v>
      </c>
      <c r="G16188" s="98">
        <v>15</v>
      </c>
      <c r="H16188" s="491">
        <f>H16187+(E16188-E16187)*(H16190-H16187)/(E16190-E16187)</f>
        <v>0.35070266666666666</v>
      </c>
      <c r="I16188" s="492">
        <f>I16187+(E16188-E16187)*(I16190-I16187)/(E16190-E16187)</f>
        <v>13.233333333333333</v>
      </c>
      <c r="J16188" s="397">
        <f>J16187+(E16188-E16187)*(J16190-J16187)/(E16190-E16187)</f>
        <v>0.30033333333333334</v>
      </c>
      <c r="K16188" s="469">
        <f t="shared" si="1562"/>
        <v>13.24940025168519</v>
      </c>
      <c r="L16188" s="469">
        <f t="shared" si="1563"/>
        <v>1.606691835185714E-2</v>
      </c>
    </row>
    <row r="16189" spans="1:12">
      <c r="A16189" s="98" t="str">
        <f t="shared" si="1564"/>
        <v>D800-120</v>
      </c>
      <c r="B16189" s="98">
        <f t="shared" si="1568"/>
        <v>24</v>
      </c>
      <c r="C16189" s="98">
        <f t="shared" si="1569"/>
        <v>0</v>
      </c>
      <c r="D16189" s="98">
        <f t="shared" si="1566"/>
        <v>288</v>
      </c>
      <c r="E16189" s="98">
        <f t="shared" si="1567"/>
        <v>47</v>
      </c>
      <c r="F16189" s="397">
        <f>F16187+(E16189-E16187)*(F16190-F16187)/(E16190-E16187)</f>
        <v>4.6573000000000002</v>
      </c>
      <c r="G16189" s="98">
        <v>15</v>
      </c>
      <c r="H16189" s="491">
        <f>H16187+(E16189-E16187)*(H16190-H16187)/(E16190-E16187)</f>
        <v>0.35051333333333334</v>
      </c>
      <c r="I16189" s="492">
        <f>I16187+(E16189-E16187)*(I16190-I16187)/(E16190-E16187)</f>
        <v>13.266666666666667</v>
      </c>
      <c r="J16189" s="397">
        <f>J16187+(E16189-E16187)*(J16190-J16187)/(E16190-E16187)</f>
        <v>0.29906666666666665</v>
      </c>
      <c r="K16189" s="469">
        <f t="shared" si="1562"/>
        <v>13.287083705802917</v>
      </c>
      <c r="L16189" s="469">
        <f t="shared" si="1563"/>
        <v>2.0417039136249926E-2</v>
      </c>
    </row>
    <row r="16190" spans="1:12">
      <c r="A16190" s="480" t="str">
        <f t="shared" si="1564"/>
        <v>D800-120</v>
      </c>
      <c r="B16190" s="480">
        <f t="shared" si="1568"/>
        <v>24</v>
      </c>
      <c r="C16190" s="480">
        <f t="shared" si="1569"/>
        <v>0</v>
      </c>
      <c r="D16190" s="480">
        <f t="shared" si="1566"/>
        <v>288</v>
      </c>
      <c r="E16190" s="480">
        <f t="shared" si="1567"/>
        <v>48</v>
      </c>
      <c r="F16190" s="484">
        <v>4.6680000000000001</v>
      </c>
      <c r="G16190" s="480">
        <v>15</v>
      </c>
      <c r="H16190" s="482">
        <v>0.35032400000000002</v>
      </c>
      <c r="I16190" s="483">
        <v>13.3</v>
      </c>
      <c r="J16190" s="484">
        <v>0.29780000000000001</v>
      </c>
      <c r="K16190" s="469">
        <f t="shared" si="1562"/>
        <v>13.32480789212272</v>
      </c>
      <c r="L16190" s="469">
        <f t="shared" si="1563"/>
        <v>2.4807892122719721E-2</v>
      </c>
    </row>
    <row r="16191" spans="1:12">
      <c r="A16191" s="98" t="str">
        <f t="shared" si="1564"/>
        <v>D800-120</v>
      </c>
      <c r="B16191" s="98">
        <f t="shared" si="1568"/>
        <v>24</v>
      </c>
      <c r="C16191" s="98">
        <f t="shared" si="1569"/>
        <v>0</v>
      </c>
      <c r="D16191" s="98">
        <f t="shared" si="1566"/>
        <v>288</v>
      </c>
      <c r="E16191" s="98">
        <f t="shared" si="1567"/>
        <v>49</v>
      </c>
      <c r="F16191" s="397">
        <f>F16190+(E16191-E16190)*(F16193-F16190)/(E16193-E16190)</f>
        <v>4.6786333333333339</v>
      </c>
      <c r="G16191" s="98">
        <v>15</v>
      </c>
      <c r="H16191" s="491">
        <f>H16190+(E16191-E16190)*(H16193-H16190)/(E16193-E16190)</f>
        <v>0.35013533333333335</v>
      </c>
      <c r="I16191" s="492">
        <f>I16190+(E16191-E16190)*(I16193-I16190)/(E16193-E16190)</f>
        <v>13.333333333333334</v>
      </c>
      <c r="J16191" s="397">
        <f>J16190+(E16191-E16190)*(J16193-J16190)/(E16193-E16190)</f>
        <v>0.29649999999999999</v>
      </c>
      <c r="K16191" s="469">
        <f t="shared" si="1562"/>
        <v>13.362357031471641</v>
      </c>
      <c r="L16191" s="469">
        <f t="shared" si="1563"/>
        <v>2.9023698138306742E-2</v>
      </c>
    </row>
    <row r="16192" spans="1:12">
      <c r="A16192" s="98" t="str">
        <f t="shared" si="1564"/>
        <v>D800-120</v>
      </c>
      <c r="B16192" s="98">
        <f t="shared" si="1568"/>
        <v>24</v>
      </c>
      <c r="C16192" s="98">
        <f t="shared" si="1569"/>
        <v>0</v>
      </c>
      <c r="D16192" s="98">
        <f t="shared" si="1566"/>
        <v>288</v>
      </c>
      <c r="E16192" s="98">
        <f t="shared" si="1567"/>
        <v>50</v>
      </c>
      <c r="F16192" s="397">
        <f>F16190+(E16192-E16190)*(F16193-F16190)/(E16193-E16190)</f>
        <v>4.6892666666666667</v>
      </c>
      <c r="G16192" s="98">
        <v>15</v>
      </c>
      <c r="H16192" s="491">
        <f>H16190+(E16192-E16190)*(H16193-H16190)/(E16193-E16190)</f>
        <v>0.34994666666666668</v>
      </c>
      <c r="I16192" s="492">
        <f>I16190+(E16192-E16190)*(I16193-I16190)/(E16193-E16190)</f>
        <v>13.366666666666667</v>
      </c>
      <c r="J16192" s="397">
        <f>J16190+(E16192-E16190)*(J16193-J16190)/(E16193-E16190)</f>
        <v>0.29520000000000002</v>
      </c>
      <c r="K16192" s="469">
        <f t="shared" si="1562"/>
        <v>13.399946658538443</v>
      </c>
      <c r="L16192" s="469">
        <f t="shared" si="1563"/>
        <v>3.3279991871776105E-2</v>
      </c>
    </row>
    <row r="16193" spans="1:12">
      <c r="A16193" s="480" t="str">
        <f t="shared" si="1564"/>
        <v>D800-120</v>
      </c>
      <c r="B16193" s="480">
        <f t="shared" si="1568"/>
        <v>24</v>
      </c>
      <c r="C16193" s="480">
        <f t="shared" si="1569"/>
        <v>0</v>
      </c>
      <c r="D16193" s="480">
        <f t="shared" si="1566"/>
        <v>288</v>
      </c>
      <c r="E16193" s="480">
        <f t="shared" si="1567"/>
        <v>51</v>
      </c>
      <c r="F16193" s="484">
        <v>4.6999000000000004</v>
      </c>
      <c r="G16193" s="480">
        <v>15</v>
      </c>
      <c r="H16193" s="482">
        <v>0.34975800000000001</v>
      </c>
      <c r="I16193" s="483">
        <v>13.4</v>
      </c>
      <c r="J16193" s="484">
        <v>0.29389999999999999</v>
      </c>
      <c r="K16193" s="469">
        <f t="shared" si="1562"/>
        <v>13.437576838842858</v>
      </c>
      <c r="L16193" s="469">
        <f t="shared" si="1563"/>
        <v>3.7576838842857896E-2</v>
      </c>
    </row>
    <row r="16194" spans="1:12">
      <c r="A16194" s="98" t="str">
        <f t="shared" si="1564"/>
        <v>D800-120</v>
      </c>
      <c r="B16194" s="98">
        <f t="shared" si="1568"/>
        <v>24</v>
      </c>
      <c r="C16194" s="98">
        <f t="shared" si="1569"/>
        <v>0</v>
      </c>
      <c r="D16194" s="98">
        <f t="shared" si="1566"/>
        <v>288</v>
      </c>
      <c r="E16194" s="98">
        <f t="shared" si="1567"/>
        <v>52</v>
      </c>
      <c r="F16194" s="397">
        <f>F16193+(E16194-E16193)*(F16196-F16193)/(E16196-E16193)</f>
        <v>4.7104333333333335</v>
      </c>
      <c r="G16194" s="98">
        <v>15</v>
      </c>
      <c r="H16194" s="491">
        <f>H16193+(E16194-E16193)*(H16196-H16193)/(E16196-E16193)</f>
        <v>0.34956900000000002</v>
      </c>
      <c r="I16194" s="492">
        <f>I16193+(E16194-E16193)*(I16196-I16193)/(E16196-E16193)</f>
        <v>13.466666666666667</v>
      </c>
      <c r="J16194" s="397">
        <f>J16193+(E16194-E16193)*(J16196-J16193)/(E16196-E16193)</f>
        <v>0.29259999999999997</v>
      </c>
      <c r="K16194" s="469">
        <f t="shared" si="1562"/>
        <v>13.474974420882095</v>
      </c>
      <c r="L16194" s="469">
        <f t="shared" si="1563"/>
        <v>8.3077542154281758E-3</v>
      </c>
    </row>
    <row r="16195" spans="1:12">
      <c r="A16195" s="98" t="str">
        <f t="shared" si="1564"/>
        <v>D800-120</v>
      </c>
      <c r="B16195" s="98">
        <f t="shared" si="1568"/>
        <v>24</v>
      </c>
      <c r="C16195" s="98">
        <f t="shared" si="1569"/>
        <v>0</v>
      </c>
      <c r="D16195" s="98">
        <f t="shared" si="1566"/>
        <v>288</v>
      </c>
      <c r="E16195" s="98">
        <f t="shared" si="1567"/>
        <v>53</v>
      </c>
      <c r="F16195" s="397">
        <f>F16193+(E16195-E16193)*(F16196-F16193)/(E16196-E16193)</f>
        <v>4.7209666666666665</v>
      </c>
      <c r="G16195" s="98">
        <v>15</v>
      </c>
      <c r="H16195" s="491">
        <f>H16193+(E16195-E16193)*(H16196-H16193)/(E16196-E16193)</f>
        <v>0.34937999999999997</v>
      </c>
      <c r="I16195" s="492">
        <f>I16193+(E16195-E16193)*(I16196-I16193)/(E16196-E16193)</f>
        <v>13.533333333333333</v>
      </c>
      <c r="J16195" s="397">
        <f>J16193+(E16195-E16193)*(J16196-J16193)/(E16196-E16193)</f>
        <v>0.2913</v>
      </c>
      <c r="K16195" s="469">
        <f t="shared" si="1562"/>
        <v>13.51241246398382</v>
      </c>
      <c r="L16195" s="469">
        <f t="shared" si="1563"/>
        <v>-2.0920869349513538E-2</v>
      </c>
    </row>
    <row r="16196" spans="1:12">
      <c r="A16196" s="480" t="str">
        <f t="shared" si="1564"/>
        <v>D800-120</v>
      </c>
      <c r="B16196" s="480">
        <f t="shared" si="1568"/>
        <v>24</v>
      </c>
      <c r="C16196" s="480">
        <f t="shared" si="1569"/>
        <v>0</v>
      </c>
      <c r="D16196" s="480">
        <f t="shared" si="1566"/>
        <v>288</v>
      </c>
      <c r="E16196" s="480">
        <f t="shared" si="1567"/>
        <v>54</v>
      </c>
      <c r="F16196" s="484">
        <v>4.7314999999999996</v>
      </c>
      <c r="G16196" s="480">
        <v>15</v>
      </c>
      <c r="H16196" s="482">
        <v>0.34919099999999997</v>
      </c>
      <c r="I16196" s="483">
        <v>13.6</v>
      </c>
      <c r="J16196" s="484">
        <v>0.28999999999999998</v>
      </c>
      <c r="K16196" s="469">
        <f t="shared" si="1562"/>
        <v>13.549891033846805</v>
      </c>
      <c r="L16196" s="469">
        <f t="shared" si="1563"/>
        <v>-5.0108966153194601E-2</v>
      </c>
    </row>
    <row r="16197" spans="1:12">
      <c r="A16197" s="98" t="str">
        <f t="shared" si="1564"/>
        <v>D800-120</v>
      </c>
      <c r="B16197" s="98">
        <f t="shared" si="1568"/>
        <v>24</v>
      </c>
      <c r="C16197" s="98">
        <f t="shared" si="1569"/>
        <v>0</v>
      </c>
      <c r="D16197" s="98">
        <f t="shared" si="1566"/>
        <v>288</v>
      </c>
      <c r="E16197" s="98">
        <f t="shared" si="1567"/>
        <v>55</v>
      </c>
      <c r="F16197" s="397">
        <f>F16196+(E16197-E16196)*(F16199-F16196)/(E16199-E16196)</f>
        <v>4.7419666666666664</v>
      </c>
      <c r="G16197" s="98">
        <v>15</v>
      </c>
      <c r="H16197" s="491">
        <f>H16196+(E16197-E16196)*(H16199-H16196)/(E16199-E16196)</f>
        <v>0.34900266666666663</v>
      </c>
      <c r="I16197" s="492">
        <f>I16196+(E16197-E16196)*(I16199-I16196)/(E16199-E16196)</f>
        <v>13.633333333333333</v>
      </c>
      <c r="J16197" s="397">
        <f>J16196+(E16197-E16196)*(J16199-J16196)/(E16199-E16196)</f>
        <v>0.28873333333333334</v>
      </c>
      <c r="K16197" s="469">
        <f t="shared" si="1562"/>
        <v>13.587193221064215</v>
      </c>
      <c r="L16197" s="469">
        <f t="shared" si="1563"/>
        <v>-4.614011226911785E-2</v>
      </c>
    </row>
    <row r="16198" spans="1:12">
      <c r="A16198" s="98" t="str">
        <f t="shared" si="1564"/>
        <v>D800-120</v>
      </c>
      <c r="B16198" s="98">
        <f t="shared" si="1568"/>
        <v>24</v>
      </c>
      <c r="C16198" s="98">
        <f t="shared" si="1569"/>
        <v>0</v>
      </c>
      <c r="D16198" s="98">
        <f t="shared" si="1566"/>
        <v>288</v>
      </c>
      <c r="E16198" s="98">
        <f t="shared" si="1567"/>
        <v>56</v>
      </c>
      <c r="F16198" s="397">
        <f>F16196+(E16198-E16196)*(F16199-F16196)/(E16199-E16196)</f>
        <v>4.7524333333333333</v>
      </c>
      <c r="G16198" s="98">
        <v>15</v>
      </c>
      <c r="H16198" s="491">
        <f>H16196+(E16198-E16196)*(H16199-H16196)/(E16199-E16196)</f>
        <v>0.34881433333333334</v>
      </c>
      <c r="I16198" s="492">
        <f>I16196+(E16198-E16196)*(I16199-I16196)/(E16199-E16196)</f>
        <v>13.666666666666666</v>
      </c>
      <c r="J16198" s="397">
        <f>J16196+(E16198-E16196)*(J16199-J16196)/(E16199-E16196)</f>
        <v>0.28746666666666665</v>
      </c>
      <c r="K16198" s="469">
        <f t="shared" si="1562"/>
        <v>13.624535688995961</v>
      </c>
      <c r="L16198" s="469">
        <f t="shared" si="1563"/>
        <v>-4.2130977670705505E-2</v>
      </c>
    </row>
    <row r="16199" spans="1:12">
      <c r="A16199" s="480" t="str">
        <f t="shared" si="1564"/>
        <v>D800-120</v>
      </c>
      <c r="B16199" s="480">
        <f t="shared" si="1568"/>
        <v>24</v>
      </c>
      <c r="C16199" s="480">
        <f t="shared" si="1569"/>
        <v>0</v>
      </c>
      <c r="D16199" s="480">
        <f t="shared" ref="D16199:D16230" si="1570">D16198</f>
        <v>288</v>
      </c>
      <c r="E16199" s="480">
        <f t="shared" si="1567"/>
        <v>57</v>
      </c>
      <c r="F16199" s="484">
        <v>4.7629000000000001</v>
      </c>
      <c r="G16199" s="480">
        <v>15</v>
      </c>
      <c r="H16199" s="482">
        <v>0.34862599999999999</v>
      </c>
      <c r="I16199" s="483">
        <v>13.7</v>
      </c>
      <c r="J16199" s="484">
        <v>0.28620000000000001</v>
      </c>
      <c r="K16199" s="469">
        <f t="shared" si="1562"/>
        <v>13.661918502922903</v>
      </c>
      <c r="L16199" s="469">
        <f t="shared" si="1563"/>
        <v>-3.808149707709596E-2</v>
      </c>
    </row>
    <row r="16200" spans="1:12">
      <c r="A16200" s="98" t="str">
        <f t="shared" si="1564"/>
        <v>D800-120</v>
      </c>
      <c r="B16200" s="98">
        <f t="shared" si="1568"/>
        <v>24</v>
      </c>
      <c r="C16200" s="98">
        <f t="shared" si="1569"/>
        <v>0</v>
      </c>
      <c r="D16200" s="98">
        <f t="shared" si="1570"/>
        <v>288</v>
      </c>
      <c r="E16200" s="98">
        <f t="shared" si="1567"/>
        <v>58</v>
      </c>
      <c r="F16200" s="397">
        <f>F16199+(E16200-E16199)*(F16202-F16199)/(E16202-E16199)</f>
        <v>4.7733333333333334</v>
      </c>
      <c r="G16200" s="98">
        <v>15</v>
      </c>
      <c r="H16200" s="491">
        <f>H16199+(E16200-E16199)*(H16202-H16199)/(E16202-E16199)</f>
        <v>0.34843766666666665</v>
      </c>
      <c r="I16200" s="492">
        <f>I16199+(E16200-E16199)*(I16202-I16199)/(E16202-E16199)</f>
        <v>13.733333333333333</v>
      </c>
      <c r="J16200" s="397">
        <f>J16199+(E16200-E16199)*(J16202-J16199)/(E16202-E16199)</f>
        <v>0.28489999999999999</v>
      </c>
      <c r="K16200" s="469">
        <f t="shared" si="1562"/>
        <v>13.699246063140897</v>
      </c>
      <c r="L16200" s="469">
        <f t="shared" si="1563"/>
        <v>-3.4087270192435071E-2</v>
      </c>
    </row>
    <row r="16201" spans="1:12">
      <c r="A16201" s="98" t="str">
        <f t="shared" si="1564"/>
        <v>D800-120</v>
      </c>
      <c r="B16201" s="98">
        <f t="shared" si="1568"/>
        <v>24</v>
      </c>
      <c r="C16201" s="98">
        <f t="shared" si="1569"/>
        <v>0</v>
      </c>
      <c r="D16201" s="98">
        <f t="shared" si="1570"/>
        <v>288</v>
      </c>
      <c r="E16201" s="98">
        <f t="shared" si="1567"/>
        <v>59</v>
      </c>
      <c r="F16201" s="397">
        <f>F16199+(E16201-E16199)*(F16202-F16199)/(E16202-E16199)</f>
        <v>4.7837666666666667</v>
      </c>
      <c r="G16201" s="98">
        <v>15</v>
      </c>
      <c r="H16201" s="491">
        <f>H16199+(E16201-E16199)*(H16202-H16199)/(E16202-E16199)</f>
        <v>0.34824933333333336</v>
      </c>
      <c r="I16201" s="492">
        <f>I16199+(E16201-E16199)*(I16202-I16199)/(E16202-E16199)</f>
        <v>13.766666666666667</v>
      </c>
      <c r="J16201" s="397">
        <f>J16199+(E16201-E16199)*(J16202-J16199)/(E16202-E16199)</f>
        <v>0.28360000000000002</v>
      </c>
      <c r="K16201" s="469">
        <f t="shared" si="1562"/>
        <v>13.736613996868144</v>
      </c>
      <c r="L16201" s="469">
        <f t="shared" si="1563"/>
        <v>-3.0052669798523723E-2</v>
      </c>
    </row>
    <row r="16202" spans="1:12">
      <c r="A16202" s="480" t="str">
        <f t="shared" si="1564"/>
        <v>D800-120</v>
      </c>
      <c r="B16202" s="480">
        <f t="shared" si="1568"/>
        <v>24</v>
      </c>
      <c r="C16202" s="480">
        <f t="shared" si="1569"/>
        <v>0</v>
      </c>
      <c r="D16202" s="480">
        <f t="shared" si="1570"/>
        <v>288</v>
      </c>
      <c r="E16202" s="480">
        <f t="shared" si="1567"/>
        <v>60</v>
      </c>
      <c r="F16202" s="484">
        <v>4.7942</v>
      </c>
      <c r="G16202" s="480">
        <v>15</v>
      </c>
      <c r="H16202" s="482">
        <v>0.34806100000000001</v>
      </c>
      <c r="I16202" s="483">
        <v>13.8</v>
      </c>
      <c r="J16202" s="484">
        <v>0.2823</v>
      </c>
      <c r="K16202" s="469">
        <f t="shared" si="1562"/>
        <v>13.774022369642102</v>
      </c>
      <c r="L16202" s="469">
        <f t="shared" si="1563"/>
        <v>-2.5977630357898462E-2</v>
      </c>
    </row>
    <row r="16203" spans="1:12">
      <c r="A16203" s="98" t="str">
        <f t="shared" si="1564"/>
        <v>D800-120</v>
      </c>
      <c r="B16203" s="98">
        <f t="shared" si="1568"/>
        <v>24</v>
      </c>
      <c r="C16203" s="98">
        <f t="shared" si="1569"/>
        <v>0</v>
      </c>
      <c r="D16203" s="98">
        <f t="shared" si="1570"/>
        <v>288</v>
      </c>
      <c r="E16203" s="98">
        <f t="shared" si="1567"/>
        <v>61</v>
      </c>
      <c r="F16203" s="397">
        <f>F16202+(E16203-E16202)*(F16205-F16202)/(E16205-E16202)</f>
        <v>4.8045333333333335</v>
      </c>
      <c r="G16203" s="98">
        <v>15</v>
      </c>
      <c r="H16203" s="491">
        <f>H16202+(E16203-E16202)*(H16205-H16202)/(E16205-E16202)</f>
        <v>0.34787299999999999</v>
      </c>
      <c r="I16203" s="492">
        <f>I16202+(E16203-E16202)*(I16205-I16202)/(E16205-E16202)</f>
        <v>13.833333333333334</v>
      </c>
      <c r="J16203" s="397">
        <f>J16202+(E16203-E16202)*(J16205-J16202)/(E16205-E16202)</f>
        <v>0.28099999999999997</v>
      </c>
      <c r="K16203" s="469">
        <f t="shared" ref="K16203:K16266" si="1571">F16203/H16203</f>
        <v>13.811170551705173</v>
      </c>
      <c r="L16203" s="469">
        <f t="shared" ref="L16203:L16266" si="1572">K16203-I16203</f>
        <v>-2.2162781628161099E-2</v>
      </c>
    </row>
    <row r="16204" spans="1:12">
      <c r="A16204" s="98" t="str">
        <f t="shared" si="1564"/>
        <v>D800-120</v>
      </c>
      <c r="B16204" s="98">
        <f t="shared" si="1568"/>
        <v>24</v>
      </c>
      <c r="C16204" s="98">
        <f t="shared" si="1569"/>
        <v>0</v>
      </c>
      <c r="D16204" s="98">
        <f t="shared" si="1570"/>
        <v>288</v>
      </c>
      <c r="E16204" s="98">
        <f t="shared" si="1567"/>
        <v>62</v>
      </c>
      <c r="F16204" s="397">
        <f>F16202+(E16204-E16202)*(F16205-F16202)/(E16205-E16202)</f>
        <v>4.8148666666666662</v>
      </c>
      <c r="G16204" s="98">
        <v>15</v>
      </c>
      <c r="H16204" s="491">
        <f>H16202+(E16204-E16202)*(H16205-H16202)/(E16205-E16202)</f>
        <v>0.34768500000000002</v>
      </c>
      <c r="I16204" s="492">
        <f>I16202+(E16204-E16202)*(I16205-I16202)/(E16205-E16202)</f>
        <v>13.866666666666667</v>
      </c>
      <c r="J16204" s="397">
        <f>J16202+(E16204-E16202)*(J16205-J16202)/(E16205-E16202)</f>
        <v>0.2797</v>
      </c>
      <c r="K16204" s="469">
        <f t="shared" si="1571"/>
        <v>13.848358907248418</v>
      </c>
      <c r="L16204" s="469">
        <f t="shared" si="1572"/>
        <v>-1.8307759418249248E-2</v>
      </c>
    </row>
    <row r="16205" spans="1:12">
      <c r="A16205" s="480" t="str">
        <f t="shared" si="1564"/>
        <v>D800-120</v>
      </c>
      <c r="B16205" s="480">
        <f t="shared" si="1568"/>
        <v>24</v>
      </c>
      <c r="C16205" s="480">
        <f t="shared" si="1569"/>
        <v>0</v>
      </c>
      <c r="D16205" s="480">
        <f t="shared" si="1570"/>
        <v>288</v>
      </c>
      <c r="E16205" s="480">
        <f t="shared" si="1567"/>
        <v>63</v>
      </c>
      <c r="F16205" s="484">
        <v>4.8251999999999997</v>
      </c>
      <c r="G16205" s="480">
        <v>15</v>
      </c>
      <c r="H16205" s="482">
        <v>0.347497</v>
      </c>
      <c r="I16205" s="483">
        <v>13.9</v>
      </c>
      <c r="J16205" s="484">
        <v>0.27839999999999998</v>
      </c>
      <c r="K16205" s="469">
        <f t="shared" si="1571"/>
        <v>13.885587501474832</v>
      </c>
      <c r="L16205" s="469">
        <f t="shared" si="1572"/>
        <v>-1.4412498525167905E-2</v>
      </c>
    </row>
    <row r="16206" spans="1:12">
      <c r="A16206" s="98" t="str">
        <f t="shared" si="1564"/>
        <v>D800-120</v>
      </c>
      <c r="B16206" s="98">
        <f t="shared" si="1568"/>
        <v>24</v>
      </c>
      <c r="C16206" s="98">
        <f t="shared" si="1569"/>
        <v>0</v>
      </c>
      <c r="D16206" s="98">
        <f t="shared" si="1570"/>
        <v>288</v>
      </c>
      <c r="E16206" s="98">
        <f t="shared" si="1567"/>
        <v>64</v>
      </c>
      <c r="F16206" s="397">
        <f>F16205+(E16206-E16205)*(F16208-F16205)/(E16208-E16205)</f>
        <v>4.8354666666666661</v>
      </c>
      <c r="G16206" s="98">
        <v>15</v>
      </c>
      <c r="H16206" s="491">
        <f>H16205+(E16206-E16205)*(H16208-H16205)/(E16208-E16205)</f>
        <v>0.34730899999999998</v>
      </c>
      <c r="I16206" s="492">
        <f>I16205+(E16206-E16205)*(I16208-I16205)/(E16208-E16205)</f>
        <v>13.933333333333334</v>
      </c>
      <c r="J16206" s="397">
        <f>J16205+(E16206-E16205)*(J16208-J16205)/(E16208-E16205)</f>
        <v>0.27713333333333334</v>
      </c>
      <c r="K16206" s="469">
        <f t="shared" si="1571"/>
        <v>13.92266444770123</v>
      </c>
      <c r="L16206" s="469">
        <f t="shared" si="1572"/>
        <v>-1.0668885632103553E-2</v>
      </c>
    </row>
    <row r="16207" spans="1:12">
      <c r="A16207" s="98" t="str">
        <f t="shared" si="1564"/>
        <v>D800-120</v>
      </c>
      <c r="B16207" s="98">
        <f t="shared" si="1568"/>
        <v>24</v>
      </c>
      <c r="C16207" s="98">
        <f t="shared" si="1569"/>
        <v>0</v>
      </c>
      <c r="D16207" s="98">
        <f t="shared" si="1570"/>
        <v>288</v>
      </c>
      <c r="E16207" s="98">
        <f t="shared" si="1567"/>
        <v>65</v>
      </c>
      <c r="F16207" s="397">
        <f>F16205+(E16207-E16205)*(F16208-F16205)/(E16208-E16205)</f>
        <v>4.8457333333333334</v>
      </c>
      <c r="G16207" s="98">
        <v>15</v>
      </c>
      <c r="H16207" s="491">
        <f>H16205+(E16207-E16205)*(H16208-H16205)/(E16208-E16205)</f>
        <v>0.34712100000000001</v>
      </c>
      <c r="I16207" s="492">
        <f>I16205+(E16207-E16205)*(I16208-I16205)/(E16208-E16205)</f>
        <v>13.966666666666667</v>
      </c>
      <c r="J16207" s="397">
        <f>J16205+(E16207-E16205)*(J16208-J16205)/(E16208-E16205)</f>
        <v>0.27586666666666665</v>
      </c>
      <c r="K16207" s="469">
        <f t="shared" si="1571"/>
        <v>13.959781555519065</v>
      </c>
      <c r="L16207" s="469">
        <f t="shared" si="1572"/>
        <v>-6.885111147601819E-3</v>
      </c>
    </row>
    <row r="16208" spans="1:12">
      <c r="A16208" s="480" t="str">
        <f t="shared" si="1564"/>
        <v>D800-120</v>
      </c>
      <c r="B16208" s="480">
        <f t="shared" si="1568"/>
        <v>24</v>
      </c>
      <c r="C16208" s="480">
        <f t="shared" si="1569"/>
        <v>0</v>
      </c>
      <c r="D16208" s="480">
        <f t="shared" si="1570"/>
        <v>288</v>
      </c>
      <c r="E16208" s="480">
        <f t="shared" si="1567"/>
        <v>66</v>
      </c>
      <c r="F16208" s="484">
        <v>4.8559999999999999</v>
      </c>
      <c r="G16208" s="480">
        <v>15</v>
      </c>
      <c r="H16208" s="482">
        <v>0.34693299999999999</v>
      </c>
      <c r="I16208" s="483">
        <v>14</v>
      </c>
      <c r="J16208" s="484">
        <v>0.27460000000000001</v>
      </c>
      <c r="K16208" s="469">
        <f t="shared" si="1571"/>
        <v>13.996938890217995</v>
      </c>
      <c r="L16208" s="469">
        <f t="shared" si="1572"/>
        <v>-3.0611097820045785E-3</v>
      </c>
    </row>
    <row r="16209" spans="1:12">
      <c r="A16209" s="98" t="str">
        <f t="shared" si="1564"/>
        <v>D800-120</v>
      </c>
      <c r="B16209" s="98">
        <f t="shared" si="1568"/>
        <v>24</v>
      </c>
      <c r="C16209" s="98">
        <f t="shared" si="1569"/>
        <v>0</v>
      </c>
      <c r="D16209" s="98">
        <f t="shared" si="1570"/>
        <v>288</v>
      </c>
      <c r="E16209" s="98">
        <f t="shared" si="1567"/>
        <v>67</v>
      </c>
      <c r="F16209" s="397">
        <f>F16208+(E16209-E16208)*(F16211-F16208)/(E16211-E16208)</f>
        <v>4.8662000000000001</v>
      </c>
      <c r="G16209" s="98">
        <v>15</v>
      </c>
      <c r="H16209" s="491">
        <f>H16208+(E16209-E16208)*(H16211-H16208)/(E16211-E16208)</f>
        <v>0.34674499999999997</v>
      </c>
      <c r="I16209" s="492">
        <f>I16208+(E16209-E16208)*(I16211-I16208)/(E16211-E16208)</f>
        <v>14.033333333333333</v>
      </c>
      <c r="J16209" s="397">
        <f>J16208+(E16209-E16208)*(J16211-J16208)/(E16211-E16208)</f>
        <v>0.27329999999999999</v>
      </c>
      <c r="K16209" s="469">
        <f t="shared" si="1571"/>
        <v>14.033944252981298</v>
      </c>
      <c r="L16209" s="469">
        <f t="shared" si="1572"/>
        <v>6.1091964796489151E-4</v>
      </c>
    </row>
    <row r="16210" spans="1:12">
      <c r="A16210" s="98" t="str">
        <f t="shared" si="1564"/>
        <v>D800-120</v>
      </c>
      <c r="B16210" s="98">
        <f t="shared" si="1568"/>
        <v>24</v>
      </c>
      <c r="C16210" s="98">
        <f t="shared" si="1569"/>
        <v>0</v>
      </c>
      <c r="D16210" s="98">
        <f t="shared" si="1570"/>
        <v>288</v>
      </c>
      <c r="E16210" s="98">
        <f t="shared" si="1567"/>
        <v>68</v>
      </c>
      <c r="F16210" s="397">
        <f>F16208+(E16210-E16208)*(F16211-F16208)/(E16211-E16208)</f>
        <v>4.8763999999999994</v>
      </c>
      <c r="G16210" s="98">
        <v>15</v>
      </c>
      <c r="H16210" s="491">
        <f>H16208+(E16210-E16208)*(H16211-H16208)/(E16211-E16208)</f>
        <v>0.346557</v>
      </c>
      <c r="I16210" s="492">
        <f>I16208+(E16210-E16208)*(I16211-I16208)/(E16211-E16208)</f>
        <v>14.066666666666666</v>
      </c>
      <c r="J16210" s="397">
        <f>J16208+(E16210-E16208)*(J16211-J16208)/(E16211-E16208)</f>
        <v>0.27200000000000002</v>
      </c>
      <c r="K16210" s="469">
        <f t="shared" si="1571"/>
        <v>14.070989765031436</v>
      </c>
      <c r="L16210" s="469">
        <f t="shared" si="1572"/>
        <v>4.3230983647699617E-3</v>
      </c>
    </row>
    <row r="16211" spans="1:12">
      <c r="A16211" s="480" t="str">
        <f t="shared" ref="A16211:A16274" si="1573">A16210</f>
        <v>D800-120</v>
      </c>
      <c r="B16211" s="480">
        <f t="shared" si="1568"/>
        <v>24</v>
      </c>
      <c r="C16211" s="480">
        <f t="shared" si="1569"/>
        <v>0</v>
      </c>
      <c r="D16211" s="480">
        <f t="shared" si="1570"/>
        <v>288</v>
      </c>
      <c r="E16211" s="480">
        <f t="shared" si="1567"/>
        <v>69</v>
      </c>
      <c r="F16211" s="484">
        <v>4.8865999999999996</v>
      </c>
      <c r="G16211" s="480">
        <v>15</v>
      </c>
      <c r="H16211" s="482">
        <v>0.34636899999999998</v>
      </c>
      <c r="I16211" s="483">
        <v>14.1</v>
      </c>
      <c r="J16211" s="484">
        <v>0.2707</v>
      </c>
      <c r="K16211" s="469">
        <f t="shared" si="1571"/>
        <v>14.108075491744353</v>
      </c>
      <c r="L16211" s="469">
        <f t="shared" si="1572"/>
        <v>8.0754917443535135E-3</v>
      </c>
    </row>
    <row r="16212" spans="1:12">
      <c r="A16212" s="98" t="str">
        <f t="shared" si="1573"/>
        <v>D800-120</v>
      </c>
      <c r="B16212" s="98">
        <f t="shared" si="1568"/>
        <v>24</v>
      </c>
      <c r="C16212" s="98">
        <f t="shared" si="1569"/>
        <v>0</v>
      </c>
      <c r="D16212" s="98">
        <f t="shared" si="1570"/>
        <v>288</v>
      </c>
      <c r="E16212" s="98">
        <f t="shared" si="1567"/>
        <v>70</v>
      </c>
      <c r="F16212" s="397">
        <f>F16211+(E16212-E16211)*(F16214-F16211)/(E16214-E16211)</f>
        <v>4.8967666666666663</v>
      </c>
      <c r="G16212" s="98">
        <v>15</v>
      </c>
      <c r="H16212" s="491">
        <f>H16211+(E16212-E16211)*(H16214-H16211)/(E16214-E16211)</f>
        <v>0.34618099999999996</v>
      </c>
      <c r="I16212" s="492">
        <f>I16211+(E16212-E16211)*(I16214-I16211)/(E16214-E16211)</f>
        <v>14.133333333333333</v>
      </c>
      <c r="J16212" s="397">
        <f>J16211+(E16212-E16211)*(J16214-J16211)/(E16214-E16211)</f>
        <v>0.26939999999999997</v>
      </c>
      <c r="K16212" s="469">
        <f t="shared" si="1571"/>
        <v>14.145105209895016</v>
      </c>
      <c r="L16212" s="469">
        <f t="shared" si="1572"/>
        <v>1.1771876561683214E-2</v>
      </c>
    </row>
    <row r="16213" spans="1:12">
      <c r="A16213" s="98" t="str">
        <f t="shared" si="1573"/>
        <v>D800-120</v>
      </c>
      <c r="B16213" s="98">
        <f t="shared" si="1568"/>
        <v>24</v>
      </c>
      <c r="C16213" s="98">
        <f t="shared" si="1569"/>
        <v>0</v>
      </c>
      <c r="D16213" s="98">
        <f t="shared" si="1570"/>
        <v>288</v>
      </c>
      <c r="E16213" s="98">
        <f t="shared" si="1567"/>
        <v>71</v>
      </c>
      <c r="F16213" s="397">
        <f>F16211+(E16213-E16211)*(F16214-F16211)/(E16214-E16211)</f>
        <v>4.9069333333333329</v>
      </c>
      <c r="G16213" s="98">
        <v>15</v>
      </c>
      <c r="H16213" s="491">
        <f>H16211+(E16213-E16211)*(H16214-H16211)/(E16214-E16211)</f>
        <v>0.34599299999999999</v>
      </c>
      <c r="I16213" s="492">
        <f>I16211+(E16213-E16211)*(I16214-I16211)/(E16214-E16211)</f>
        <v>14.166666666666666</v>
      </c>
      <c r="J16213" s="397">
        <f>J16211+(E16213-E16211)*(J16214-J16211)/(E16214-E16211)</f>
        <v>0.2681</v>
      </c>
      <c r="K16213" s="469">
        <f t="shared" si="1571"/>
        <v>14.182175169247161</v>
      </c>
      <c r="L16213" s="469">
        <f t="shared" si="1572"/>
        <v>1.5508502580495076E-2</v>
      </c>
    </row>
    <row r="16214" spans="1:12">
      <c r="A16214" s="480" t="str">
        <f t="shared" si="1573"/>
        <v>D800-120</v>
      </c>
      <c r="B16214" s="480">
        <f t="shared" si="1568"/>
        <v>24</v>
      </c>
      <c r="C16214" s="480">
        <f t="shared" si="1569"/>
        <v>0</v>
      </c>
      <c r="D16214" s="480">
        <f t="shared" si="1570"/>
        <v>288</v>
      </c>
      <c r="E16214" s="480">
        <f t="shared" si="1567"/>
        <v>72</v>
      </c>
      <c r="F16214" s="484">
        <v>4.9170999999999996</v>
      </c>
      <c r="G16214" s="480">
        <v>15</v>
      </c>
      <c r="H16214" s="482">
        <v>0.34580499999999997</v>
      </c>
      <c r="I16214" s="483">
        <v>14.2</v>
      </c>
      <c r="J16214" s="484">
        <v>0.26679999999999998</v>
      </c>
      <c r="K16214" s="469">
        <f t="shared" si="1571"/>
        <v>14.219285435433264</v>
      </c>
      <c r="L16214" s="469">
        <f t="shared" si="1572"/>
        <v>1.9285435433264553E-2</v>
      </c>
    </row>
    <row r="16215" spans="1:12">
      <c r="A16215" s="98" t="str">
        <f t="shared" si="1573"/>
        <v>D800-120</v>
      </c>
      <c r="B16215" s="98">
        <f t="shared" si="1568"/>
        <v>24</v>
      </c>
      <c r="C16215" s="98">
        <f t="shared" si="1569"/>
        <v>0</v>
      </c>
      <c r="D16215" s="98">
        <f t="shared" si="1570"/>
        <v>288</v>
      </c>
      <c r="E16215" s="98">
        <f t="shared" si="1567"/>
        <v>73</v>
      </c>
      <c r="F16215" s="397">
        <f>F16214+(E16215-E16214)*(F16217-F16214)/(E16217-E16214)</f>
        <v>4.9271666666666665</v>
      </c>
      <c r="G16215" s="98">
        <v>15</v>
      </c>
      <c r="H16215" s="491">
        <f>H16214+(E16215-E16214)*(H16217-H16214)/(E16217-E16214)</f>
        <v>0.34561700000000001</v>
      </c>
      <c r="I16215" s="492">
        <f>I16214+(E16215-E16214)*(I16217-I16214)/(E16217-E16214)</f>
        <v>14.233333333333333</v>
      </c>
      <c r="J16215" s="397">
        <f>J16214+(E16215-E16214)*(J16217-J16214)/(E16217-E16214)</f>
        <v>0.26550000000000001</v>
      </c>
      <c r="K16215" s="469">
        <f t="shared" si="1571"/>
        <v>14.256146736609214</v>
      </c>
      <c r="L16215" s="469">
        <f t="shared" si="1572"/>
        <v>2.2813403275881328E-2</v>
      </c>
    </row>
    <row r="16216" spans="1:12">
      <c r="A16216" s="98" t="str">
        <f t="shared" si="1573"/>
        <v>D800-120</v>
      </c>
      <c r="B16216" s="98">
        <f t="shared" si="1568"/>
        <v>24</v>
      </c>
      <c r="C16216" s="98">
        <f t="shared" si="1569"/>
        <v>0</v>
      </c>
      <c r="D16216" s="98">
        <f t="shared" si="1570"/>
        <v>288</v>
      </c>
      <c r="E16216" s="98">
        <f t="shared" si="1567"/>
        <v>74</v>
      </c>
      <c r="F16216" s="397">
        <f>F16214+(E16216-E16214)*(F16217-F16214)/(E16217-E16214)</f>
        <v>4.9372333333333334</v>
      </c>
      <c r="G16216" s="98">
        <v>15</v>
      </c>
      <c r="H16216" s="491">
        <f>H16214+(E16216-E16214)*(H16217-H16214)/(E16217-E16214)</f>
        <v>0.34542899999999999</v>
      </c>
      <c r="I16216" s="492">
        <f>I16214+(E16216-E16214)*(I16217-I16214)/(E16217-E16214)</f>
        <v>14.266666666666667</v>
      </c>
      <c r="J16216" s="397">
        <f>J16214+(E16216-E16214)*(J16217-J16214)/(E16217-E16214)</f>
        <v>0.26419999999999999</v>
      </c>
      <c r="K16216" s="469">
        <f t="shared" si="1571"/>
        <v>14.293048161368425</v>
      </c>
      <c r="L16216" s="469">
        <f t="shared" si="1572"/>
        <v>2.6381494701757546E-2</v>
      </c>
    </row>
    <row r="16217" spans="1:12">
      <c r="A16217" s="480" t="str">
        <f t="shared" si="1573"/>
        <v>D800-120</v>
      </c>
      <c r="B16217" s="480">
        <f t="shared" si="1568"/>
        <v>24</v>
      </c>
      <c r="C16217" s="480">
        <f t="shared" si="1569"/>
        <v>0</v>
      </c>
      <c r="D16217" s="480">
        <f t="shared" si="1570"/>
        <v>288</v>
      </c>
      <c r="E16217" s="480">
        <f t="shared" si="1567"/>
        <v>75</v>
      </c>
      <c r="F16217" s="484">
        <v>4.9473000000000003</v>
      </c>
      <c r="G16217" s="480">
        <v>15</v>
      </c>
      <c r="H16217" s="482">
        <v>0.34524100000000002</v>
      </c>
      <c r="I16217" s="483">
        <v>14.3</v>
      </c>
      <c r="J16217" s="484">
        <v>0.26290000000000002</v>
      </c>
      <c r="K16217" s="469">
        <f t="shared" si="1571"/>
        <v>14.329989775258442</v>
      </c>
      <c r="L16217" s="469">
        <f t="shared" si="1572"/>
        <v>2.9989775258441043E-2</v>
      </c>
    </row>
    <row r="16218" spans="1:12">
      <c r="A16218" s="98" t="str">
        <f t="shared" si="1573"/>
        <v>D800-120</v>
      </c>
      <c r="B16218" s="98">
        <f t="shared" si="1568"/>
        <v>24</v>
      </c>
      <c r="C16218" s="98">
        <f t="shared" si="1569"/>
        <v>0</v>
      </c>
      <c r="D16218" s="98">
        <f t="shared" si="1570"/>
        <v>288</v>
      </c>
      <c r="E16218" s="98">
        <f t="shared" si="1567"/>
        <v>76</v>
      </c>
      <c r="F16218" s="397">
        <f>F16217+(E16218-E16217)*(F16220-F16217)/(E16220-E16217)</f>
        <v>4.9573333333333336</v>
      </c>
      <c r="G16218" s="98">
        <v>15</v>
      </c>
      <c r="H16218" s="491">
        <f>H16217+(E16218-E16217)*(H16220-H16217)/(E16220-E16217)</f>
        <v>0.34505266666666667</v>
      </c>
      <c r="I16218" s="492">
        <f>I16217+(E16218-E16217)*(I16220-I16217)/(E16220-E16217)</f>
        <v>14.333333333333334</v>
      </c>
      <c r="J16218" s="397">
        <f>J16217+(E16218-E16217)*(J16220-J16217)/(E16220-E16217)</f>
        <v>0.26163333333333333</v>
      </c>
      <c r="K16218" s="469">
        <f t="shared" si="1571"/>
        <v>14.366888919372695</v>
      </c>
      <c r="L16218" s="469">
        <f t="shared" si="1572"/>
        <v>3.3555586039360819E-2</v>
      </c>
    </row>
    <row r="16219" spans="1:12">
      <c r="A16219" s="98" t="str">
        <f t="shared" si="1573"/>
        <v>D800-120</v>
      </c>
      <c r="B16219" s="98">
        <f t="shared" si="1568"/>
        <v>24</v>
      </c>
      <c r="C16219" s="98">
        <f t="shared" si="1569"/>
        <v>0</v>
      </c>
      <c r="D16219" s="98">
        <f t="shared" si="1570"/>
        <v>288</v>
      </c>
      <c r="E16219" s="98">
        <f t="shared" si="1567"/>
        <v>77</v>
      </c>
      <c r="F16219" s="397">
        <f>F16217+(E16219-E16217)*(F16220-F16217)/(E16220-E16217)</f>
        <v>4.9673666666666669</v>
      </c>
      <c r="G16219" s="98">
        <v>15</v>
      </c>
      <c r="H16219" s="491">
        <f>H16217+(E16219-E16217)*(H16220-H16217)/(E16220-E16217)</f>
        <v>0.34486433333333333</v>
      </c>
      <c r="I16219" s="492">
        <f>I16217+(E16219-E16217)*(I16220-I16217)/(E16220-E16217)</f>
        <v>14.366666666666667</v>
      </c>
      <c r="J16219" s="397">
        <f>J16217+(E16219-E16217)*(J16220-J16217)/(E16220-E16217)</f>
        <v>0.26036666666666669</v>
      </c>
      <c r="K16219" s="469">
        <f t="shared" si="1571"/>
        <v>14.403828365357199</v>
      </c>
      <c r="L16219" s="469">
        <f t="shared" si="1572"/>
        <v>3.7161698690532319E-2</v>
      </c>
    </row>
    <row r="16220" spans="1:12">
      <c r="A16220" s="480" t="str">
        <f t="shared" si="1573"/>
        <v>D800-120</v>
      </c>
      <c r="B16220" s="480">
        <f t="shared" si="1568"/>
        <v>24</v>
      </c>
      <c r="C16220" s="480">
        <f t="shared" si="1569"/>
        <v>0</v>
      </c>
      <c r="D16220" s="480">
        <f t="shared" si="1570"/>
        <v>288</v>
      </c>
      <c r="E16220" s="480">
        <f t="shared" si="1567"/>
        <v>78</v>
      </c>
      <c r="F16220" s="484">
        <v>4.9774000000000003</v>
      </c>
      <c r="G16220" s="480">
        <v>15</v>
      </c>
      <c r="H16220" s="482">
        <v>0.34467599999999998</v>
      </c>
      <c r="I16220" s="483">
        <v>14.4</v>
      </c>
      <c r="J16220" s="484">
        <v>0.2591</v>
      </c>
      <c r="K16220" s="469">
        <f t="shared" si="1571"/>
        <v>14.440808179275612</v>
      </c>
      <c r="L16220" s="469">
        <f t="shared" si="1572"/>
        <v>4.0808179275611423E-2</v>
      </c>
    </row>
    <row r="16221" spans="1:12">
      <c r="A16221" s="98" t="str">
        <f t="shared" si="1573"/>
        <v>D800-120</v>
      </c>
      <c r="B16221" s="98">
        <f t="shared" si="1568"/>
        <v>24</v>
      </c>
      <c r="C16221" s="98">
        <f t="shared" si="1569"/>
        <v>0</v>
      </c>
      <c r="D16221" s="98">
        <f t="shared" si="1570"/>
        <v>288</v>
      </c>
      <c r="E16221" s="98">
        <f t="shared" si="1567"/>
        <v>79</v>
      </c>
      <c r="F16221" s="397">
        <f>F16220+(E16221-E16220)*(F16223-F16220)/(E16223-E16220)</f>
        <v>4.9873666666666665</v>
      </c>
      <c r="G16221" s="98">
        <v>15</v>
      </c>
      <c r="H16221" s="491">
        <f>H16220+(E16221-E16220)*(H16223-H16220)/(E16223-E16220)</f>
        <v>0.34448799999999996</v>
      </c>
      <c r="I16221" s="492">
        <f>I16220+(E16221-E16220)*(I16223-I16220)/(E16223-E16220)</f>
        <v>14.466666666666667</v>
      </c>
      <c r="J16221" s="397">
        <f>J16220+(E16221-E16220)*(J16223-J16220)/(E16223-E16220)</f>
        <v>0.25779999999999997</v>
      </c>
      <c r="K16221" s="469">
        <f t="shared" si="1571"/>
        <v>14.47762089439013</v>
      </c>
      <c r="L16221" s="469">
        <f t="shared" si="1572"/>
        <v>1.0954227723463106E-2</v>
      </c>
    </row>
    <row r="16222" spans="1:12">
      <c r="A16222" s="98" t="str">
        <f t="shared" si="1573"/>
        <v>D800-120</v>
      </c>
      <c r="B16222" s="98">
        <f t="shared" si="1568"/>
        <v>24</v>
      </c>
      <c r="C16222" s="98">
        <f t="shared" si="1569"/>
        <v>0</v>
      </c>
      <c r="D16222" s="98">
        <f t="shared" si="1570"/>
        <v>288</v>
      </c>
      <c r="E16222" s="98">
        <f t="shared" si="1567"/>
        <v>80</v>
      </c>
      <c r="F16222" s="397">
        <f>F16220+(E16222-E16220)*(F16223-F16220)/(E16223-E16220)</f>
        <v>4.9973333333333336</v>
      </c>
      <c r="G16222" s="98">
        <v>15</v>
      </c>
      <c r="H16222" s="491">
        <f>H16220+(E16222-E16220)*(H16223-H16220)/(E16223-E16220)</f>
        <v>0.34429999999999999</v>
      </c>
      <c r="I16222" s="492">
        <f>I16220+(E16222-E16220)*(I16223-I16220)/(E16223-E16220)</f>
        <v>14.533333333333333</v>
      </c>
      <c r="J16222" s="397">
        <f>J16220+(E16222-E16220)*(J16223-J16220)/(E16223-E16220)</f>
        <v>0.25650000000000001</v>
      </c>
      <c r="K16222" s="469">
        <f t="shared" si="1571"/>
        <v>14.514473811598414</v>
      </c>
      <c r="L16222" s="469">
        <f t="shared" si="1572"/>
        <v>-1.8859521734919227E-2</v>
      </c>
    </row>
    <row r="16223" spans="1:12">
      <c r="A16223" s="480" t="str">
        <f t="shared" si="1573"/>
        <v>D800-120</v>
      </c>
      <c r="B16223" s="480">
        <f t="shared" si="1568"/>
        <v>24</v>
      </c>
      <c r="C16223" s="480">
        <f t="shared" si="1569"/>
        <v>0</v>
      </c>
      <c r="D16223" s="480">
        <f t="shared" si="1570"/>
        <v>288</v>
      </c>
      <c r="E16223" s="480">
        <f t="shared" si="1567"/>
        <v>81</v>
      </c>
      <c r="F16223" s="484">
        <v>5.0072999999999999</v>
      </c>
      <c r="G16223" s="480">
        <v>15</v>
      </c>
      <c r="H16223" s="482">
        <v>0.34411199999999997</v>
      </c>
      <c r="I16223" s="483">
        <v>14.6</v>
      </c>
      <c r="J16223" s="484">
        <v>0.25519999999999998</v>
      </c>
      <c r="K16223" s="469">
        <f t="shared" si="1571"/>
        <v>14.551366996791742</v>
      </c>
      <c r="L16223" s="469">
        <f t="shared" si="1572"/>
        <v>-4.8633003208257364E-2</v>
      </c>
    </row>
    <row r="16224" spans="1:12">
      <c r="A16224" s="98" t="str">
        <f t="shared" si="1573"/>
        <v>D800-120</v>
      </c>
      <c r="B16224" s="98">
        <f t="shared" si="1568"/>
        <v>24</v>
      </c>
      <c r="C16224" s="98">
        <f t="shared" si="1569"/>
        <v>0</v>
      </c>
      <c r="D16224" s="98">
        <f t="shared" si="1570"/>
        <v>288</v>
      </c>
      <c r="E16224" s="98">
        <f t="shared" si="1567"/>
        <v>82</v>
      </c>
      <c r="F16224" s="397">
        <f>F16223+(E16224-E16223)*(F16226-F16223)/(E16226-E16223)</f>
        <v>5.0171999999999999</v>
      </c>
      <c r="G16224" s="98">
        <v>15</v>
      </c>
      <c r="H16224" s="491">
        <f>H16223+(E16224-E16223)*(H16226-H16223)/(E16226-E16223)</f>
        <v>0.3439233333333333</v>
      </c>
      <c r="I16224" s="492">
        <f>I16223+(E16224-E16223)*(I16226-I16223)/(E16226-E16223)</f>
        <v>14.633333333333333</v>
      </c>
      <c r="J16224" s="397">
        <f>J16223+(E16224-E16223)*(J16226-J16223)/(E16226-E16223)</f>
        <v>0.25390000000000001</v>
      </c>
      <c r="K16224" s="469">
        <f t="shared" si="1571"/>
        <v>14.588134952557256</v>
      </c>
      <c r="L16224" s="469">
        <f t="shared" si="1572"/>
        <v>-4.5198380776076519E-2</v>
      </c>
    </row>
    <row r="16225" spans="1:12">
      <c r="A16225" s="98" t="str">
        <f t="shared" si="1573"/>
        <v>D800-120</v>
      </c>
      <c r="B16225" s="98">
        <f t="shared" si="1568"/>
        <v>24</v>
      </c>
      <c r="C16225" s="98">
        <f t="shared" si="1569"/>
        <v>0</v>
      </c>
      <c r="D16225" s="98">
        <f t="shared" si="1570"/>
        <v>288</v>
      </c>
      <c r="E16225" s="98">
        <f t="shared" si="1567"/>
        <v>83</v>
      </c>
      <c r="F16225" s="397">
        <f>F16223+(E16225-E16223)*(F16226-F16223)/(E16226-E16223)</f>
        <v>5.0270999999999999</v>
      </c>
      <c r="G16225" s="98">
        <v>15</v>
      </c>
      <c r="H16225" s="491">
        <f>H16223+(E16225-E16223)*(H16226-H16223)/(E16226-E16223)</f>
        <v>0.34373466666666669</v>
      </c>
      <c r="I16225" s="492">
        <f>I16223+(E16225-E16223)*(I16226-I16223)/(E16226-E16223)</f>
        <v>14.666666666666666</v>
      </c>
      <c r="J16225" s="397">
        <f>J16223+(E16225-E16223)*(J16226-J16223)/(E16226-E16223)</f>
        <v>0.25259999999999999</v>
      </c>
      <c r="K16225" s="469">
        <f t="shared" si="1571"/>
        <v>14.624943270196779</v>
      </c>
      <c r="L16225" s="469">
        <f t="shared" si="1572"/>
        <v>-4.1723396469887319E-2</v>
      </c>
    </row>
    <row r="16226" spans="1:12">
      <c r="A16226" s="480" t="str">
        <f t="shared" si="1573"/>
        <v>D800-120</v>
      </c>
      <c r="B16226" s="480">
        <f t="shared" si="1568"/>
        <v>24</v>
      </c>
      <c r="C16226" s="480">
        <f t="shared" si="1569"/>
        <v>0</v>
      </c>
      <c r="D16226" s="480">
        <f t="shared" si="1570"/>
        <v>288</v>
      </c>
      <c r="E16226" s="480">
        <f t="shared" si="1567"/>
        <v>84</v>
      </c>
      <c r="F16226" s="484">
        <v>5.0369999999999999</v>
      </c>
      <c r="G16226" s="480">
        <v>15</v>
      </c>
      <c r="H16226" s="482">
        <v>0.34354600000000002</v>
      </c>
      <c r="I16226" s="483">
        <v>14.7</v>
      </c>
      <c r="J16226" s="484">
        <v>0.25130000000000002</v>
      </c>
      <c r="K16226" s="469">
        <f t="shared" si="1571"/>
        <v>14.661792016207436</v>
      </c>
      <c r="L16226" s="469">
        <f t="shared" si="1572"/>
        <v>-3.8207983792563738E-2</v>
      </c>
    </row>
    <row r="16227" spans="1:12">
      <c r="A16227" s="98" t="str">
        <f t="shared" si="1573"/>
        <v>D800-120</v>
      </c>
      <c r="B16227" s="98">
        <f t="shared" si="1568"/>
        <v>24</v>
      </c>
      <c r="C16227" s="98">
        <f t="shared" si="1569"/>
        <v>0</v>
      </c>
      <c r="D16227" s="98">
        <f t="shared" si="1570"/>
        <v>288</v>
      </c>
      <c r="E16227" s="98">
        <f t="shared" si="1567"/>
        <v>85</v>
      </c>
      <c r="F16227" s="397">
        <f>F16226+(E16227-E16226)*(F16229-F16226)/(E16229-E16226)</f>
        <v>5.0468333333333328</v>
      </c>
      <c r="G16227" s="98">
        <v>15</v>
      </c>
      <c r="H16227" s="491">
        <f>H16226+(E16227-E16226)*(H16229-H16226)/(E16229-E16226)</f>
        <v>0.34335733333333335</v>
      </c>
      <c r="I16227" s="492">
        <f>I16226+(E16227-E16226)*(I16229-I16226)/(E16229-E16226)</f>
        <v>14.733333333333333</v>
      </c>
      <c r="J16227" s="397">
        <f>J16226+(E16227-E16226)*(J16229-J16226)/(E16229-E16226)</f>
        <v>0.25003333333333333</v>
      </c>
      <c r="K16227" s="469">
        <f t="shared" si="1571"/>
        <v>14.698487096047653</v>
      </c>
      <c r="L16227" s="469">
        <f t="shared" si="1572"/>
        <v>-3.4846237285679038E-2</v>
      </c>
    </row>
    <row r="16228" spans="1:12">
      <c r="A16228" s="98" t="str">
        <f t="shared" si="1573"/>
        <v>D800-120</v>
      </c>
      <c r="B16228" s="98">
        <f t="shared" si="1568"/>
        <v>24</v>
      </c>
      <c r="C16228" s="98">
        <f t="shared" si="1569"/>
        <v>0</v>
      </c>
      <c r="D16228" s="98">
        <f t="shared" si="1570"/>
        <v>288</v>
      </c>
      <c r="E16228" s="98">
        <f t="shared" si="1567"/>
        <v>86</v>
      </c>
      <c r="F16228" s="397">
        <f>F16226+(E16228-E16226)*(F16229-F16226)/(E16229-E16226)</f>
        <v>5.0566666666666666</v>
      </c>
      <c r="G16228" s="98">
        <v>15</v>
      </c>
      <c r="H16228" s="491">
        <f>H16226+(E16228-E16226)*(H16229-H16226)/(E16229-E16226)</f>
        <v>0.34316866666666668</v>
      </c>
      <c r="I16228" s="492">
        <f>I16226+(E16228-E16226)*(I16229-I16226)/(E16229-E16226)</f>
        <v>14.766666666666667</v>
      </c>
      <c r="J16228" s="397">
        <f>J16226+(E16228-E16226)*(J16229-J16226)/(E16229-E16226)</f>
        <v>0.24876666666666666</v>
      </c>
      <c r="K16228" s="469">
        <f t="shared" si="1571"/>
        <v>14.735222524200926</v>
      </c>
      <c r="L16228" s="469">
        <f t="shared" si="1572"/>
        <v>-3.144414246574101E-2</v>
      </c>
    </row>
    <row r="16229" spans="1:12">
      <c r="A16229" s="480" t="str">
        <f t="shared" si="1573"/>
        <v>D800-120</v>
      </c>
      <c r="B16229" s="480">
        <f t="shared" si="1568"/>
        <v>24</v>
      </c>
      <c r="C16229" s="480">
        <f t="shared" si="1569"/>
        <v>0</v>
      </c>
      <c r="D16229" s="480">
        <f t="shared" si="1570"/>
        <v>288</v>
      </c>
      <c r="E16229" s="480">
        <f t="shared" si="1567"/>
        <v>87</v>
      </c>
      <c r="F16229" s="484">
        <v>5.0664999999999996</v>
      </c>
      <c r="G16229" s="480">
        <v>15</v>
      </c>
      <c r="H16229" s="482">
        <v>0.34298000000000001</v>
      </c>
      <c r="I16229" s="483">
        <v>14.8</v>
      </c>
      <c r="J16229" s="484">
        <v>0.2475</v>
      </c>
      <c r="K16229" s="469">
        <f t="shared" si="1571"/>
        <v>14.771998367251733</v>
      </c>
      <c r="L16229" s="469">
        <f t="shared" si="1572"/>
        <v>-2.8001632748267724E-2</v>
      </c>
    </row>
    <row r="16230" spans="1:12">
      <c r="A16230" s="98" t="str">
        <f t="shared" si="1573"/>
        <v>D800-120</v>
      </c>
      <c r="B16230" s="98">
        <f t="shared" si="1568"/>
        <v>24</v>
      </c>
      <c r="C16230" s="98">
        <f t="shared" si="1569"/>
        <v>0</v>
      </c>
      <c r="D16230" s="98">
        <f t="shared" si="1570"/>
        <v>288</v>
      </c>
      <c r="E16230" s="98">
        <f t="shared" si="1567"/>
        <v>88</v>
      </c>
      <c r="F16230" s="397">
        <f>F16229+(E16230-E16229)*(F16232-F16229)/(E16232-E16229)</f>
        <v>5.0762999999999998</v>
      </c>
      <c r="G16230" s="98">
        <v>15</v>
      </c>
      <c r="H16230" s="491">
        <f>H16229+(E16230-E16229)*(H16232-H16229)/(E16232-E16229)</f>
        <v>0.34279133333333334</v>
      </c>
      <c r="I16230" s="492">
        <f>I16229+(E16230-E16229)*(I16232-I16229)/(E16232-E16229)</f>
        <v>14.833333333333334</v>
      </c>
      <c r="J16230" s="397">
        <f>J16229+(E16230-E16229)*(J16232-J16229)/(E16232-E16229)</f>
        <v>0.2462</v>
      </c>
      <c r="K16230" s="469">
        <f t="shared" si="1571"/>
        <v>14.808717451044075</v>
      </c>
      <c r="L16230" s="469">
        <f t="shared" si="1572"/>
        <v>-2.4615882289259261E-2</v>
      </c>
    </row>
    <row r="16231" spans="1:12">
      <c r="A16231" s="98" t="str">
        <f t="shared" si="1573"/>
        <v>D800-120</v>
      </c>
      <c r="B16231" s="98">
        <f t="shared" si="1568"/>
        <v>24</v>
      </c>
      <c r="C16231" s="98">
        <f t="shared" si="1569"/>
        <v>0</v>
      </c>
      <c r="D16231" s="98">
        <f t="shared" ref="D16231:D16262" si="1574">D16230</f>
        <v>288</v>
      </c>
      <c r="E16231" s="98">
        <f t="shared" ref="E16231:E16262" si="1575">E16230+1</f>
        <v>89</v>
      </c>
      <c r="F16231" s="397">
        <f>F16229+(E16231-E16229)*(F16232-F16229)/(E16232-E16229)</f>
        <v>5.0861000000000001</v>
      </c>
      <c r="G16231" s="98">
        <v>15</v>
      </c>
      <c r="H16231" s="491">
        <f>H16229+(E16231-E16229)*(H16232-H16229)/(E16232-E16229)</f>
        <v>0.34260266666666667</v>
      </c>
      <c r="I16231" s="492">
        <f>I16229+(E16231-E16229)*(I16232-I16229)/(E16232-E16229)</f>
        <v>14.866666666666667</v>
      </c>
      <c r="J16231" s="397">
        <f>J16229+(E16231-E16229)*(J16232-J16229)/(E16232-E16229)</f>
        <v>0.24490000000000001</v>
      </c>
      <c r="K16231" s="469">
        <f t="shared" si="1571"/>
        <v>14.845476976244591</v>
      </c>
      <c r="L16231" s="469">
        <f t="shared" si="1572"/>
        <v>-2.1189690422076524E-2</v>
      </c>
    </row>
    <row r="16232" spans="1:12">
      <c r="A16232" s="480" t="str">
        <f t="shared" si="1573"/>
        <v>D800-120</v>
      </c>
      <c r="B16232" s="480">
        <f t="shared" si="1568"/>
        <v>24</v>
      </c>
      <c r="C16232" s="480">
        <f t="shared" si="1569"/>
        <v>0</v>
      </c>
      <c r="D16232" s="480">
        <f t="shared" si="1574"/>
        <v>288</v>
      </c>
      <c r="E16232" s="480">
        <f t="shared" si="1575"/>
        <v>90</v>
      </c>
      <c r="F16232" s="484">
        <v>5.0959000000000003</v>
      </c>
      <c r="G16232" s="480">
        <v>15</v>
      </c>
      <c r="H16232" s="482">
        <v>0.342414</v>
      </c>
      <c r="I16232" s="483">
        <v>14.9</v>
      </c>
      <c r="J16232" s="484">
        <v>0.24360000000000001</v>
      </c>
      <c r="K16232" s="469">
        <f t="shared" si="1571"/>
        <v>14.882277009701708</v>
      </c>
      <c r="L16232" s="469">
        <f t="shared" si="1572"/>
        <v>-1.7722990298292274E-2</v>
      </c>
    </row>
    <row r="16233" spans="1:12">
      <c r="A16233" s="98" t="str">
        <f t="shared" si="1573"/>
        <v>D800-120</v>
      </c>
      <c r="B16233" s="98">
        <f t="shared" si="1568"/>
        <v>24</v>
      </c>
      <c r="C16233" s="98">
        <f t="shared" si="1569"/>
        <v>0</v>
      </c>
      <c r="D16233" s="98">
        <f t="shared" si="1574"/>
        <v>288</v>
      </c>
      <c r="E16233" s="98">
        <f t="shared" si="1575"/>
        <v>91</v>
      </c>
      <c r="F16233" s="397">
        <f>F16232+(E16233-E16232)*(F16235-F16232)/(E16235-E16232)</f>
        <v>5.1056333333333335</v>
      </c>
      <c r="G16233" s="98">
        <v>15</v>
      </c>
      <c r="H16233" s="491">
        <f>H16232+(E16233-E16232)*(H16235-H16232)/(E16235-E16232)</f>
        <v>0.34222466666666668</v>
      </c>
      <c r="I16233" s="492">
        <f>I16232+(E16233-E16232)*(I16235-I16232)/(E16235-E16232)</f>
        <v>14.933333333333334</v>
      </c>
      <c r="J16233" s="397">
        <f>J16232+(E16233-E16232)*(J16235-J16232)/(E16235-E16232)</f>
        <v>0.24230000000000002</v>
      </c>
      <c r="K16233" s="469">
        <f t="shared" si="1571"/>
        <v>14.918951877616459</v>
      </c>
      <c r="L16233" s="469">
        <f t="shared" si="1572"/>
        <v>-1.4381455716874214E-2</v>
      </c>
    </row>
    <row r="16234" spans="1:12">
      <c r="A16234" s="98" t="str">
        <f t="shared" si="1573"/>
        <v>D800-120</v>
      </c>
      <c r="B16234" s="98">
        <f t="shared" ref="B16234:B16297" si="1576">INT(D16234/12)</f>
        <v>24</v>
      </c>
      <c r="C16234" s="98">
        <f t="shared" ref="C16234:C16297" si="1577">D16234-B16234*12</f>
        <v>0</v>
      </c>
      <c r="D16234" s="98">
        <f t="shared" si="1574"/>
        <v>288</v>
      </c>
      <c r="E16234" s="98">
        <f t="shared" si="1575"/>
        <v>92</v>
      </c>
      <c r="F16234" s="397">
        <f>F16232+(E16234-E16232)*(F16235-F16232)/(E16235-E16232)</f>
        <v>5.1153666666666666</v>
      </c>
      <c r="G16234" s="98">
        <v>15</v>
      </c>
      <c r="H16234" s="491">
        <f>H16232+(E16234-E16232)*(H16235-H16232)/(E16235-E16232)</f>
        <v>0.3420353333333333</v>
      </c>
      <c r="I16234" s="492">
        <f>I16232+(E16234-E16232)*(I16235-I16232)/(E16235-E16232)</f>
        <v>14.966666666666667</v>
      </c>
      <c r="J16234" s="397">
        <f>J16232+(E16234-E16232)*(J16235-J16232)/(E16235-E16232)</f>
        <v>0.24099999999999999</v>
      </c>
      <c r="K16234" s="469">
        <f t="shared" si="1571"/>
        <v>14.955667348207692</v>
      </c>
      <c r="L16234" s="469">
        <f t="shared" si="1572"/>
        <v>-1.0999318458974727E-2</v>
      </c>
    </row>
    <row r="16235" spans="1:12">
      <c r="A16235" s="480" t="str">
        <f t="shared" si="1573"/>
        <v>D800-120</v>
      </c>
      <c r="B16235" s="480">
        <f t="shared" si="1576"/>
        <v>24</v>
      </c>
      <c r="C16235" s="480">
        <f t="shared" si="1577"/>
        <v>0</v>
      </c>
      <c r="D16235" s="480">
        <f t="shared" si="1574"/>
        <v>288</v>
      </c>
      <c r="E16235" s="480">
        <f t="shared" si="1575"/>
        <v>93</v>
      </c>
      <c r="F16235" s="484">
        <v>5.1250999999999998</v>
      </c>
      <c r="G16235" s="480">
        <v>15</v>
      </c>
      <c r="H16235" s="482">
        <v>0.34184599999999998</v>
      </c>
      <c r="I16235" s="483">
        <v>15</v>
      </c>
      <c r="J16235" s="484">
        <v>0.2397</v>
      </c>
      <c r="K16235" s="469">
        <f t="shared" si="1571"/>
        <v>14.992423488939464</v>
      </c>
      <c r="L16235" s="469">
        <f t="shared" si="1572"/>
        <v>-7.5765110605363617E-3</v>
      </c>
    </row>
    <row r="16236" spans="1:12">
      <c r="A16236" s="98" t="str">
        <f t="shared" si="1573"/>
        <v>D800-120</v>
      </c>
      <c r="B16236" s="98">
        <f t="shared" si="1576"/>
        <v>24</v>
      </c>
      <c r="C16236" s="98">
        <f t="shared" si="1577"/>
        <v>0</v>
      </c>
      <c r="D16236" s="98">
        <f t="shared" si="1574"/>
        <v>288</v>
      </c>
      <c r="E16236" s="98">
        <f t="shared" si="1575"/>
        <v>94</v>
      </c>
      <c r="F16236" s="397">
        <f>F16235+(E16236-E16235)*(F16238-F16235)/(E16238-E16235)</f>
        <v>5.1347666666666667</v>
      </c>
      <c r="G16236" s="98">
        <v>15</v>
      </c>
      <c r="H16236" s="491">
        <f>H16235+(E16236-E16235)*(H16238-H16235)/(E16238-E16235)</f>
        <v>0.34165666666666666</v>
      </c>
      <c r="I16236" s="492">
        <f>I16235+(E16236-E16235)*(I16238-I16235)/(E16238-E16235)</f>
        <v>15.033333333333333</v>
      </c>
      <c r="J16236" s="397">
        <f>J16235+(E16236-E16235)*(J16238-J16235)/(E16238-E16235)</f>
        <v>0.23843333333333333</v>
      </c>
      <c r="K16236" s="469">
        <f t="shared" si="1571"/>
        <v>15.029025239763115</v>
      </c>
      <c r="L16236" s="469">
        <f t="shared" si="1572"/>
        <v>-4.3080935702182188E-3</v>
      </c>
    </row>
    <row r="16237" spans="1:12">
      <c r="A16237" s="98" t="str">
        <f t="shared" si="1573"/>
        <v>D800-120</v>
      </c>
      <c r="B16237" s="98">
        <f t="shared" si="1576"/>
        <v>24</v>
      </c>
      <c r="C16237" s="98">
        <f t="shared" si="1577"/>
        <v>0</v>
      </c>
      <c r="D16237" s="98">
        <f t="shared" si="1574"/>
        <v>288</v>
      </c>
      <c r="E16237" s="98">
        <f t="shared" si="1575"/>
        <v>95</v>
      </c>
      <c r="F16237" s="397">
        <f>F16235+(E16237-E16235)*(F16238-F16235)/(E16238-E16235)</f>
        <v>5.1444333333333327</v>
      </c>
      <c r="G16237" s="98">
        <v>15</v>
      </c>
      <c r="H16237" s="491">
        <f>H16235+(E16237-E16235)*(H16238-H16235)/(E16238-E16235)</f>
        <v>0.34146733333333334</v>
      </c>
      <c r="I16237" s="492">
        <f>I16235+(E16237-E16235)*(I16238-I16235)/(E16238-E16235)</f>
        <v>15.066666666666666</v>
      </c>
      <c r="J16237" s="397">
        <f>J16235+(E16237-E16235)*(J16238-J16235)/(E16238-E16235)</f>
        <v>0.23716666666666666</v>
      </c>
      <c r="K16237" s="469">
        <f t="shared" si="1571"/>
        <v>15.065667579719678</v>
      </c>
      <c r="L16237" s="469">
        <f t="shared" si="1572"/>
        <v>-9.9908694698847E-4</v>
      </c>
    </row>
    <row r="16238" spans="1:12">
      <c r="A16238" s="480" t="str">
        <f t="shared" si="1573"/>
        <v>D800-120</v>
      </c>
      <c r="B16238" s="480">
        <f t="shared" si="1576"/>
        <v>24</v>
      </c>
      <c r="C16238" s="480">
        <f t="shared" si="1577"/>
        <v>0</v>
      </c>
      <c r="D16238" s="480">
        <f t="shared" si="1574"/>
        <v>288</v>
      </c>
      <c r="E16238" s="480">
        <f t="shared" si="1575"/>
        <v>96</v>
      </c>
      <c r="F16238" s="484">
        <v>5.1540999999999997</v>
      </c>
      <c r="G16238" s="480">
        <v>15</v>
      </c>
      <c r="H16238" s="482">
        <v>0.34127800000000003</v>
      </c>
      <c r="I16238" s="483">
        <v>15.1</v>
      </c>
      <c r="J16238" s="484">
        <v>0.2359</v>
      </c>
      <c r="K16238" s="469">
        <f t="shared" si="1571"/>
        <v>15.102350576362962</v>
      </c>
      <c r="L16238" s="469">
        <f t="shared" si="1572"/>
        <v>2.350576362962542E-3</v>
      </c>
    </row>
    <row r="16239" spans="1:12">
      <c r="A16239" s="98" t="str">
        <f t="shared" si="1573"/>
        <v>D800-120</v>
      </c>
      <c r="B16239" s="98">
        <f t="shared" si="1576"/>
        <v>24</v>
      </c>
      <c r="C16239" s="98">
        <f t="shared" si="1577"/>
        <v>0</v>
      </c>
      <c r="D16239" s="98">
        <f t="shared" si="1574"/>
        <v>288</v>
      </c>
      <c r="E16239" s="98">
        <f t="shared" si="1575"/>
        <v>97</v>
      </c>
      <c r="F16239" s="397">
        <f>F16238+(E16239-E16238)*(F16241-F16238)/(E16241-E16238)</f>
        <v>5.1637333333333331</v>
      </c>
      <c r="G16239" s="98">
        <v>15</v>
      </c>
      <c r="H16239" s="491">
        <f>H16238+(E16239-E16238)*(H16241-H16238)/(E16241-E16238)</f>
        <v>0.341088</v>
      </c>
      <c r="I16239" s="492">
        <f>I16238+(E16239-E16238)*(I16241-I16238)/(E16241-E16238)</f>
        <v>15.133333333333333</v>
      </c>
      <c r="J16239" s="397">
        <f>J16238+(E16239-E16238)*(J16241-J16238)/(E16241-E16238)</f>
        <v>0.2346</v>
      </c>
      <c r="K16239" s="469">
        <f t="shared" si="1571"/>
        <v>15.139006160677987</v>
      </c>
      <c r="L16239" s="469">
        <f t="shared" si="1572"/>
        <v>5.6728273446537969E-3</v>
      </c>
    </row>
    <row r="16240" spans="1:12">
      <c r="A16240" s="98" t="str">
        <f t="shared" si="1573"/>
        <v>D800-120</v>
      </c>
      <c r="B16240" s="98">
        <f t="shared" si="1576"/>
        <v>24</v>
      </c>
      <c r="C16240" s="98">
        <f t="shared" si="1577"/>
        <v>0</v>
      </c>
      <c r="D16240" s="98">
        <f t="shared" si="1574"/>
        <v>288</v>
      </c>
      <c r="E16240" s="98">
        <f t="shared" si="1575"/>
        <v>98</v>
      </c>
      <c r="F16240" s="397">
        <f>F16238+(E16240-E16238)*(F16241-F16238)/(E16241-E16238)</f>
        <v>5.1733666666666664</v>
      </c>
      <c r="G16240" s="98">
        <v>15</v>
      </c>
      <c r="H16240" s="491">
        <f>H16238+(E16240-E16238)*(H16241-H16238)/(E16241-E16238)</f>
        <v>0.34089800000000003</v>
      </c>
      <c r="I16240" s="492">
        <f>I16238+(E16240-E16238)*(I16241-I16238)/(E16241-E16238)</f>
        <v>15.166666666666666</v>
      </c>
      <c r="J16240" s="397">
        <f>J16238+(E16240-E16238)*(J16241-J16238)/(E16241-E16238)</f>
        <v>0.23330000000000001</v>
      </c>
      <c r="K16240" s="469">
        <f t="shared" si="1571"/>
        <v>15.175702605080305</v>
      </c>
      <c r="L16240" s="469">
        <f t="shared" si="1572"/>
        <v>9.0359384136391441E-3</v>
      </c>
    </row>
    <row r="16241" spans="1:12">
      <c r="A16241" s="480" t="str">
        <f t="shared" si="1573"/>
        <v>D800-120</v>
      </c>
      <c r="B16241" s="480">
        <f t="shared" si="1576"/>
        <v>24</v>
      </c>
      <c r="C16241" s="480">
        <f t="shared" si="1577"/>
        <v>0</v>
      </c>
      <c r="D16241" s="480">
        <f t="shared" si="1574"/>
        <v>288</v>
      </c>
      <c r="E16241" s="480">
        <f t="shared" si="1575"/>
        <v>99</v>
      </c>
      <c r="F16241" s="484">
        <v>5.1829999999999998</v>
      </c>
      <c r="G16241" s="480">
        <v>15</v>
      </c>
      <c r="H16241" s="482">
        <v>0.34070800000000001</v>
      </c>
      <c r="I16241" s="483">
        <v>15.2</v>
      </c>
      <c r="J16241" s="484">
        <v>0.23200000000000001</v>
      </c>
      <c r="K16241" s="469">
        <f t="shared" si="1571"/>
        <v>15.212439977928312</v>
      </c>
      <c r="L16241" s="469">
        <f t="shared" si="1572"/>
        <v>1.2439977928313084E-2</v>
      </c>
    </row>
    <row r="16242" spans="1:12">
      <c r="A16242" s="98" t="str">
        <f t="shared" si="1573"/>
        <v>D800-120</v>
      </c>
      <c r="B16242" s="98">
        <f t="shared" si="1576"/>
        <v>24</v>
      </c>
      <c r="C16242" s="98">
        <f t="shared" si="1577"/>
        <v>0</v>
      </c>
      <c r="D16242" s="98">
        <f t="shared" si="1574"/>
        <v>288</v>
      </c>
      <c r="E16242" s="98">
        <f t="shared" si="1575"/>
        <v>100</v>
      </c>
      <c r="F16242" s="397">
        <f>F16241+(E16242-E16241)*(F16244-F16241)/(E16244-E16241)</f>
        <v>5.192566666666667</v>
      </c>
      <c r="G16242" s="98">
        <v>15</v>
      </c>
      <c r="H16242" s="491">
        <f>H16241+(E16242-E16241)*(H16244-H16241)/(E16244-E16241)</f>
        <v>0.34051799999999999</v>
      </c>
      <c r="I16242" s="492">
        <f>I16241+(E16242-E16241)*(I16244-I16241)/(E16244-E16241)</f>
        <v>15.233333333333333</v>
      </c>
      <c r="J16242" s="397">
        <f>J16241+(E16242-E16241)*(J16244-J16241)/(E16244-E16241)</f>
        <v>0.23070000000000002</v>
      </c>
      <c r="K16242" s="469">
        <f t="shared" si="1571"/>
        <v>15.249022567578416</v>
      </c>
      <c r="L16242" s="469">
        <f t="shared" si="1572"/>
        <v>1.5689234245083838E-2</v>
      </c>
    </row>
    <row r="16243" spans="1:12">
      <c r="A16243" s="98" t="str">
        <f t="shared" si="1573"/>
        <v>D800-120</v>
      </c>
      <c r="B16243" s="98">
        <f t="shared" si="1576"/>
        <v>24</v>
      </c>
      <c r="C16243" s="98">
        <f t="shared" si="1577"/>
        <v>0</v>
      </c>
      <c r="D16243" s="98">
        <f t="shared" si="1574"/>
        <v>288</v>
      </c>
      <c r="E16243" s="98">
        <f t="shared" si="1575"/>
        <v>101</v>
      </c>
      <c r="F16243" s="397">
        <f>F16241+(E16243-E16241)*(F16244-F16241)/(E16244-E16241)</f>
        <v>5.2021333333333333</v>
      </c>
      <c r="G16243" s="98">
        <v>15</v>
      </c>
      <c r="H16243" s="491">
        <f>H16241+(E16243-E16241)*(H16244-H16241)/(E16244-E16241)</f>
        <v>0.34032800000000002</v>
      </c>
      <c r="I16243" s="492">
        <f>I16241+(E16243-E16241)*(I16244-I16241)/(E16244-E16241)</f>
        <v>15.266666666666667</v>
      </c>
      <c r="J16243" s="397">
        <f>J16241+(E16243-E16241)*(J16244-J16241)/(E16244-E16241)</f>
        <v>0.22939999999999999</v>
      </c>
      <c r="K16243" s="469">
        <f t="shared" si="1571"/>
        <v>15.285646004246882</v>
      </c>
      <c r="L16243" s="469">
        <f t="shared" si="1572"/>
        <v>1.8979337580214306E-2</v>
      </c>
    </row>
    <row r="16244" spans="1:12">
      <c r="A16244" s="480" t="str">
        <f t="shared" si="1573"/>
        <v>D800-120</v>
      </c>
      <c r="B16244" s="480">
        <f t="shared" si="1576"/>
        <v>24</v>
      </c>
      <c r="C16244" s="480">
        <f t="shared" si="1577"/>
        <v>0</v>
      </c>
      <c r="D16244" s="480">
        <f t="shared" si="1574"/>
        <v>288</v>
      </c>
      <c r="E16244" s="480">
        <f t="shared" si="1575"/>
        <v>102</v>
      </c>
      <c r="F16244" s="484">
        <v>5.2117000000000004</v>
      </c>
      <c r="G16244" s="480">
        <v>15</v>
      </c>
      <c r="H16244" s="482">
        <v>0.340138</v>
      </c>
      <c r="I16244" s="483">
        <v>15.3</v>
      </c>
      <c r="J16244" s="484">
        <v>0.2281</v>
      </c>
      <c r="K16244" s="469">
        <f t="shared" si="1571"/>
        <v>15.322310356384763</v>
      </c>
      <c r="L16244" s="469">
        <f t="shared" si="1572"/>
        <v>2.2310356384762642E-2</v>
      </c>
    </row>
    <row r="16245" spans="1:12">
      <c r="A16245" s="98" t="str">
        <f t="shared" si="1573"/>
        <v>D800-120</v>
      </c>
      <c r="B16245" s="98">
        <f t="shared" si="1576"/>
        <v>24</v>
      </c>
      <c r="C16245" s="98">
        <f t="shared" si="1577"/>
        <v>0</v>
      </c>
      <c r="D16245" s="98">
        <f t="shared" si="1574"/>
        <v>288</v>
      </c>
      <c r="E16245" s="98">
        <f t="shared" si="1575"/>
        <v>103</v>
      </c>
      <c r="F16245" s="397">
        <f>F16244+(E16245-E16244)*(F16247-F16244)/(E16247-E16244)</f>
        <v>5.2212000000000005</v>
      </c>
      <c r="G16245" s="98">
        <v>15</v>
      </c>
      <c r="H16245" s="491">
        <f>H16244+(E16245-E16244)*(H16247-H16244)/(E16247-E16244)</f>
        <v>0.33994733333333332</v>
      </c>
      <c r="I16245" s="492">
        <f>I16244+(E16245-E16244)*(I16247-I16244)/(E16247-E16244)</f>
        <v>15.333333333333334</v>
      </c>
      <c r="J16245" s="397">
        <f>J16244+(E16245-E16244)*(J16247-J16244)/(E16247-E16244)</f>
        <v>0.22683333333333333</v>
      </c>
      <c r="K16245" s="469">
        <f t="shared" si="1571"/>
        <v>15.358849704169863</v>
      </c>
      <c r="L16245" s="469">
        <f t="shared" si="1572"/>
        <v>2.5516370836529134E-2</v>
      </c>
    </row>
    <row r="16246" spans="1:12">
      <c r="A16246" s="98" t="str">
        <f t="shared" si="1573"/>
        <v>D800-120</v>
      </c>
      <c r="B16246" s="98">
        <f t="shared" si="1576"/>
        <v>24</v>
      </c>
      <c r="C16246" s="98">
        <f t="shared" si="1577"/>
        <v>0</v>
      </c>
      <c r="D16246" s="98">
        <f t="shared" si="1574"/>
        <v>288</v>
      </c>
      <c r="E16246" s="98">
        <f t="shared" si="1575"/>
        <v>104</v>
      </c>
      <c r="F16246" s="397">
        <f>F16244+(E16246-E16244)*(F16247-F16244)/(E16247-E16244)</f>
        <v>5.2306999999999997</v>
      </c>
      <c r="G16246" s="98">
        <v>15</v>
      </c>
      <c r="H16246" s="491">
        <f>H16244+(E16246-E16244)*(H16247-H16244)/(E16247-E16244)</f>
        <v>0.33975666666666665</v>
      </c>
      <c r="I16246" s="492">
        <f>I16244+(E16246-E16244)*(I16247-I16244)/(E16247-E16244)</f>
        <v>15.366666666666667</v>
      </c>
      <c r="J16246" s="397">
        <f>J16244+(E16246-E16244)*(J16247-J16244)/(E16247-E16244)</f>
        <v>0.22556666666666667</v>
      </c>
      <c r="K16246" s="469">
        <f t="shared" si="1571"/>
        <v>15.395430062691926</v>
      </c>
      <c r="L16246" s="469">
        <f t="shared" si="1572"/>
        <v>2.8763396025258459E-2</v>
      </c>
    </row>
    <row r="16247" spans="1:12">
      <c r="A16247" s="480" t="str">
        <f t="shared" si="1573"/>
        <v>D800-120</v>
      </c>
      <c r="B16247" s="480">
        <f t="shared" si="1576"/>
        <v>24</v>
      </c>
      <c r="C16247" s="480">
        <f t="shared" si="1577"/>
        <v>0</v>
      </c>
      <c r="D16247" s="480">
        <f t="shared" si="1574"/>
        <v>288</v>
      </c>
      <c r="E16247" s="480">
        <f t="shared" si="1575"/>
        <v>105</v>
      </c>
      <c r="F16247" s="484">
        <v>5.2401999999999997</v>
      </c>
      <c r="G16247" s="480">
        <v>15</v>
      </c>
      <c r="H16247" s="482">
        <v>0.33956599999999998</v>
      </c>
      <c r="I16247" s="483">
        <v>15.4</v>
      </c>
      <c r="J16247" s="484">
        <v>0.2243</v>
      </c>
      <c r="K16247" s="469">
        <f t="shared" si="1571"/>
        <v>15.432051501033673</v>
      </c>
      <c r="L16247" s="469">
        <f t="shared" si="1572"/>
        <v>3.205150103367238E-2</v>
      </c>
    </row>
    <row r="16248" spans="1:12">
      <c r="A16248" s="98" t="str">
        <f t="shared" si="1573"/>
        <v>D800-120</v>
      </c>
      <c r="B16248" s="98">
        <f t="shared" si="1576"/>
        <v>24</v>
      </c>
      <c r="C16248" s="98">
        <f t="shared" si="1577"/>
        <v>0</v>
      </c>
      <c r="D16248" s="98">
        <f t="shared" si="1574"/>
        <v>288</v>
      </c>
      <c r="E16248" s="98">
        <f t="shared" si="1575"/>
        <v>106</v>
      </c>
      <c r="F16248" s="397">
        <f>F16247+(E16248-E16247)*(F16250-F16247)/(E16250-E16247)</f>
        <v>5.2496666666666663</v>
      </c>
      <c r="G16248" s="98">
        <v>15</v>
      </c>
      <c r="H16248" s="491">
        <f>H16247+(E16248-E16247)*(H16250-H16247)/(E16250-E16247)</f>
        <v>0.33937466666666666</v>
      </c>
      <c r="I16248" s="492">
        <f>I16247+(E16248-E16247)*(I16250-I16247)/(E16250-E16247)</f>
        <v>15.433333333333334</v>
      </c>
      <c r="J16248" s="397">
        <f>J16247+(E16248-E16247)*(J16250-J16247)/(E16250-E16247)</f>
        <v>0.223</v>
      </c>
      <c r="K16248" s="469">
        <f t="shared" si="1571"/>
        <v>15.468646255269494</v>
      </c>
      <c r="L16248" s="469">
        <f t="shared" si="1572"/>
        <v>3.5312921936160535E-2</v>
      </c>
    </row>
    <row r="16249" spans="1:12">
      <c r="A16249" s="98" t="str">
        <f t="shared" si="1573"/>
        <v>D800-120</v>
      </c>
      <c r="B16249" s="98">
        <f t="shared" si="1576"/>
        <v>24</v>
      </c>
      <c r="C16249" s="98">
        <f t="shared" si="1577"/>
        <v>0</v>
      </c>
      <c r="D16249" s="98">
        <f t="shared" si="1574"/>
        <v>288</v>
      </c>
      <c r="E16249" s="98">
        <f t="shared" si="1575"/>
        <v>107</v>
      </c>
      <c r="F16249" s="397">
        <f>F16247+(E16249-E16247)*(F16250-F16247)/(E16250-E16247)</f>
        <v>5.2591333333333337</v>
      </c>
      <c r="G16249" s="98">
        <v>15</v>
      </c>
      <c r="H16249" s="491">
        <f>H16247+(E16249-E16247)*(H16250-H16247)/(E16250-E16247)</f>
        <v>0.33918333333333334</v>
      </c>
      <c r="I16249" s="492">
        <f>I16247+(E16249-E16247)*(I16250-I16247)/(E16250-E16247)</f>
        <v>15.466666666666667</v>
      </c>
      <c r="J16249" s="397">
        <f>J16247+(E16249-E16247)*(J16250-J16247)/(E16250-E16247)</f>
        <v>0.22170000000000001</v>
      </c>
      <c r="K16249" s="469">
        <f t="shared" si="1571"/>
        <v>15.505282295710286</v>
      </c>
      <c r="L16249" s="469">
        <f t="shared" si="1572"/>
        <v>3.8615629043619037E-2</v>
      </c>
    </row>
    <row r="16250" spans="1:12">
      <c r="A16250" s="480" t="str">
        <f t="shared" si="1573"/>
        <v>D800-120</v>
      </c>
      <c r="B16250" s="480">
        <f t="shared" si="1576"/>
        <v>24</v>
      </c>
      <c r="C16250" s="480">
        <f t="shared" si="1577"/>
        <v>0</v>
      </c>
      <c r="D16250" s="480">
        <f t="shared" si="1574"/>
        <v>288</v>
      </c>
      <c r="E16250" s="480">
        <f t="shared" si="1575"/>
        <v>108</v>
      </c>
      <c r="F16250" s="484">
        <v>5.2686000000000002</v>
      </c>
      <c r="G16250" s="480">
        <v>15</v>
      </c>
      <c r="H16250" s="482">
        <v>0.33899200000000002</v>
      </c>
      <c r="I16250" s="483">
        <v>15.5</v>
      </c>
      <c r="J16250" s="484">
        <v>0.22040000000000001</v>
      </c>
      <c r="K16250" s="469">
        <f t="shared" si="1571"/>
        <v>15.541959692264124</v>
      </c>
      <c r="L16250" s="469">
        <f t="shared" si="1572"/>
        <v>4.195969226412366E-2</v>
      </c>
    </row>
    <row r="16251" spans="1:12">
      <c r="A16251" s="98" t="str">
        <f t="shared" si="1573"/>
        <v>D800-120</v>
      </c>
      <c r="B16251" s="98">
        <f t="shared" si="1576"/>
        <v>24</v>
      </c>
      <c r="C16251" s="98">
        <f t="shared" si="1577"/>
        <v>0</v>
      </c>
      <c r="D16251" s="98">
        <f t="shared" si="1574"/>
        <v>288</v>
      </c>
      <c r="E16251" s="98">
        <f t="shared" si="1575"/>
        <v>109</v>
      </c>
      <c r="F16251" s="397">
        <f>F16250+(E16251-E16250)*(F16253-F16250)/(E16253-E16250)</f>
        <v>5.2780333333333331</v>
      </c>
      <c r="G16251" s="98">
        <v>15</v>
      </c>
      <c r="H16251" s="491">
        <f>H16250+(E16251-E16250)*(H16253-H16250)/(E16253-E16250)</f>
        <v>0.33880033333333337</v>
      </c>
      <c r="I16251" s="492">
        <f>I16250+(E16251-E16250)*(I16253-I16250)/(E16253-E16250)</f>
        <v>15.566666666666666</v>
      </c>
      <c r="J16251" s="397">
        <f>J16250+(E16251-E16250)*(J16253-J16250)/(E16253-E16250)</f>
        <v>0.21910000000000002</v>
      </c>
      <c r="K16251" s="469">
        <f t="shared" si="1571"/>
        <v>15.578595455927333</v>
      </c>
      <c r="L16251" s="469">
        <f t="shared" si="1572"/>
        <v>1.1928789260666761E-2</v>
      </c>
    </row>
    <row r="16252" spans="1:12">
      <c r="A16252" s="98" t="str">
        <f t="shared" si="1573"/>
        <v>D800-120</v>
      </c>
      <c r="B16252" s="98">
        <f t="shared" si="1576"/>
        <v>24</v>
      </c>
      <c r="C16252" s="98">
        <f t="shared" si="1577"/>
        <v>0</v>
      </c>
      <c r="D16252" s="98">
        <f t="shared" si="1574"/>
        <v>288</v>
      </c>
      <c r="E16252" s="98">
        <f t="shared" si="1575"/>
        <v>110</v>
      </c>
      <c r="F16252" s="397">
        <f>F16250+(E16252-E16250)*(F16253-F16250)/(E16253-E16250)</f>
        <v>5.287466666666667</v>
      </c>
      <c r="G16252" s="98">
        <v>15</v>
      </c>
      <c r="H16252" s="491">
        <f>H16250+(E16252-E16250)*(H16253-H16250)/(E16253-E16250)</f>
        <v>0.33860866666666667</v>
      </c>
      <c r="I16252" s="492">
        <f>I16250+(E16252-E16250)*(I16253-I16250)/(E16253-E16250)</f>
        <v>15.633333333333333</v>
      </c>
      <c r="J16252" s="397">
        <f>J16250+(E16252-E16250)*(J16253-J16250)/(E16253-E16250)</f>
        <v>0.21779999999999999</v>
      </c>
      <c r="K16252" s="469">
        <f t="shared" si="1571"/>
        <v>15.615272694339385</v>
      </c>
      <c r="L16252" s="469">
        <f t="shared" si="1572"/>
        <v>-1.806063899394772E-2</v>
      </c>
    </row>
    <row r="16253" spans="1:12">
      <c r="A16253" s="480" t="str">
        <f t="shared" si="1573"/>
        <v>D800-120</v>
      </c>
      <c r="B16253" s="480">
        <f t="shared" si="1576"/>
        <v>24</v>
      </c>
      <c r="C16253" s="480">
        <f t="shared" si="1577"/>
        <v>0</v>
      </c>
      <c r="D16253" s="480">
        <f t="shared" si="1574"/>
        <v>288</v>
      </c>
      <c r="E16253" s="480">
        <f t="shared" si="1575"/>
        <v>111</v>
      </c>
      <c r="F16253" s="484">
        <v>5.2968999999999999</v>
      </c>
      <c r="G16253" s="480">
        <v>15</v>
      </c>
      <c r="H16253" s="482">
        <v>0.33841700000000002</v>
      </c>
      <c r="I16253" s="483">
        <v>15.7</v>
      </c>
      <c r="J16253" s="484">
        <v>0.2165</v>
      </c>
      <c r="K16253" s="469">
        <f t="shared" si="1571"/>
        <v>15.651991477969487</v>
      </c>
      <c r="L16253" s="469">
        <f t="shared" si="1572"/>
        <v>-4.8008522030512424E-2</v>
      </c>
    </row>
    <row r="16254" spans="1:12">
      <c r="A16254" s="98" t="str">
        <f t="shared" si="1573"/>
        <v>D800-120</v>
      </c>
      <c r="B16254" s="98">
        <f t="shared" si="1576"/>
        <v>24</v>
      </c>
      <c r="C16254" s="98">
        <f t="shared" si="1577"/>
        <v>0</v>
      </c>
      <c r="D16254" s="98">
        <f t="shared" si="1574"/>
        <v>288</v>
      </c>
      <c r="E16254" s="98">
        <f t="shared" si="1575"/>
        <v>112</v>
      </c>
      <c r="F16254" s="397">
        <f>F16253+(E16254-E16253)*(F16256-F16253)/(E16256-E16253)</f>
        <v>5.3062666666666667</v>
      </c>
      <c r="G16254" s="98">
        <v>15</v>
      </c>
      <c r="H16254" s="491">
        <f>H16253+(E16254-E16253)*(H16256-H16253)/(E16256-E16253)</f>
        <v>0.338225</v>
      </c>
      <c r="I16254" s="492">
        <f>I16253+(E16254-E16253)*(I16256-I16253)/(E16256-E16253)</f>
        <v>15.733333333333333</v>
      </c>
      <c r="J16254" s="397">
        <f>J16253+(E16254-E16253)*(J16256-J16253)/(E16256-E16253)</f>
        <v>0.21523333333333333</v>
      </c>
      <c r="K16254" s="469">
        <f t="shared" si="1571"/>
        <v>15.688570231847637</v>
      </c>
      <c r="L16254" s="469">
        <f t="shared" si="1572"/>
        <v>-4.4763101485695955E-2</v>
      </c>
    </row>
    <row r="16255" spans="1:12">
      <c r="A16255" s="98" t="str">
        <f t="shared" si="1573"/>
        <v>D800-120</v>
      </c>
      <c r="B16255" s="98">
        <f t="shared" si="1576"/>
        <v>24</v>
      </c>
      <c r="C16255" s="98">
        <f t="shared" si="1577"/>
        <v>0</v>
      </c>
      <c r="D16255" s="98">
        <f t="shared" si="1574"/>
        <v>288</v>
      </c>
      <c r="E16255" s="98">
        <f t="shared" si="1575"/>
        <v>113</v>
      </c>
      <c r="F16255" s="397">
        <f>F16253+(E16255-E16253)*(F16256-F16253)/(E16256-E16253)</f>
        <v>5.3156333333333334</v>
      </c>
      <c r="G16255" s="98">
        <v>15</v>
      </c>
      <c r="H16255" s="491">
        <f>H16253+(E16255-E16253)*(H16256-H16253)/(E16256-E16253)</f>
        <v>0.33803300000000003</v>
      </c>
      <c r="I16255" s="492">
        <f>I16253+(E16255-E16253)*(I16256-I16253)/(E16256-E16253)</f>
        <v>15.766666666666667</v>
      </c>
      <c r="J16255" s="397">
        <f>J16253+(E16255-E16253)*(J16256-J16253)/(E16256-E16253)</f>
        <v>0.21396666666666667</v>
      </c>
      <c r="K16255" s="469">
        <f t="shared" si="1571"/>
        <v>15.72519053859633</v>
      </c>
      <c r="L16255" s="469">
        <f t="shared" si="1572"/>
        <v>-4.1476128070337737E-2</v>
      </c>
    </row>
    <row r="16256" spans="1:12">
      <c r="A16256" s="480" t="str">
        <f t="shared" si="1573"/>
        <v>D800-120</v>
      </c>
      <c r="B16256" s="480">
        <f t="shared" si="1576"/>
        <v>24</v>
      </c>
      <c r="C16256" s="480">
        <f t="shared" si="1577"/>
        <v>0</v>
      </c>
      <c r="D16256" s="480">
        <f t="shared" si="1574"/>
        <v>288</v>
      </c>
      <c r="E16256" s="480">
        <f t="shared" si="1575"/>
        <v>114</v>
      </c>
      <c r="F16256" s="484">
        <v>5.3250000000000002</v>
      </c>
      <c r="G16256" s="480">
        <v>15</v>
      </c>
      <c r="H16256" s="482">
        <v>0.337841</v>
      </c>
      <c r="I16256" s="483">
        <v>15.8</v>
      </c>
      <c r="J16256" s="484">
        <v>0.2127</v>
      </c>
      <c r="K16256" s="469">
        <f t="shared" si="1571"/>
        <v>15.761852469060891</v>
      </c>
      <c r="L16256" s="469">
        <f t="shared" si="1572"/>
        <v>-3.8147530939109942E-2</v>
      </c>
    </row>
    <row r="16257" spans="1:12">
      <c r="A16257" s="98" t="str">
        <f t="shared" si="1573"/>
        <v>D800-120</v>
      </c>
      <c r="B16257" s="98">
        <f t="shared" si="1576"/>
        <v>24</v>
      </c>
      <c r="C16257" s="98">
        <f t="shared" si="1577"/>
        <v>0</v>
      </c>
      <c r="D16257" s="98">
        <f t="shared" si="1574"/>
        <v>288</v>
      </c>
      <c r="E16257" s="98">
        <f t="shared" si="1575"/>
        <v>115</v>
      </c>
      <c r="F16257" s="397">
        <f>F16256+(E16257-E16256)*(F16259-F16256)/(E16259-E16256)</f>
        <v>5.3342999999999998</v>
      </c>
      <c r="G16257" s="98">
        <v>15</v>
      </c>
      <c r="H16257" s="491">
        <f>H16256+(E16257-E16256)*(H16259-H16256)/(E16259-E16256)</f>
        <v>0.337648</v>
      </c>
      <c r="I16257" s="492">
        <f>I16256+(E16257-E16256)*(I16259-I16256)/(E16259-E16256)</f>
        <v>15.833333333333334</v>
      </c>
      <c r="J16257" s="397">
        <f>J16256+(E16257-E16256)*(J16259-J16256)/(E16259-E16256)</f>
        <v>0.2114</v>
      </c>
      <c r="K16257" s="469">
        <f t="shared" si="1571"/>
        <v>15.798405439984835</v>
      </c>
      <c r="L16257" s="469">
        <f t="shared" si="1572"/>
        <v>-3.4927893348498884E-2</v>
      </c>
    </row>
    <row r="16258" spans="1:12">
      <c r="A16258" s="98" t="str">
        <f t="shared" si="1573"/>
        <v>D800-120</v>
      </c>
      <c r="B16258" s="98">
        <f t="shared" si="1576"/>
        <v>24</v>
      </c>
      <c r="C16258" s="98">
        <f t="shared" si="1577"/>
        <v>0</v>
      </c>
      <c r="D16258" s="98">
        <f t="shared" si="1574"/>
        <v>288</v>
      </c>
      <c r="E16258" s="98">
        <f t="shared" si="1575"/>
        <v>116</v>
      </c>
      <c r="F16258" s="397">
        <f>F16256+(E16258-E16256)*(F16259-F16256)/(E16259-E16256)</f>
        <v>5.3436000000000003</v>
      </c>
      <c r="G16258" s="98">
        <v>15</v>
      </c>
      <c r="H16258" s="491">
        <f>H16256+(E16258-E16256)*(H16259-H16256)/(E16259-E16256)</f>
        <v>0.337455</v>
      </c>
      <c r="I16258" s="492">
        <f>I16256+(E16258-E16256)*(I16259-I16256)/(E16259-E16256)</f>
        <v>15.866666666666667</v>
      </c>
      <c r="J16258" s="397">
        <f>J16256+(E16258-E16256)*(J16259-J16256)/(E16259-E16256)</f>
        <v>0.21010000000000001</v>
      </c>
      <c r="K16258" s="469">
        <f t="shared" si="1571"/>
        <v>15.835000222251857</v>
      </c>
      <c r="L16258" s="469">
        <f t="shared" si="1572"/>
        <v>-3.1666444414810258E-2</v>
      </c>
    </row>
    <row r="16259" spans="1:12">
      <c r="A16259" s="480" t="str">
        <f t="shared" si="1573"/>
        <v>D800-120</v>
      </c>
      <c r="B16259" s="480">
        <f t="shared" si="1576"/>
        <v>24</v>
      </c>
      <c r="C16259" s="480">
        <f t="shared" si="1577"/>
        <v>0</v>
      </c>
      <c r="D16259" s="480">
        <f t="shared" si="1574"/>
        <v>288</v>
      </c>
      <c r="E16259" s="480">
        <f t="shared" si="1575"/>
        <v>117</v>
      </c>
      <c r="F16259" s="484">
        <v>5.3529</v>
      </c>
      <c r="G16259" s="480">
        <v>15</v>
      </c>
      <c r="H16259" s="482">
        <v>0.33726200000000001</v>
      </c>
      <c r="I16259" s="483">
        <v>15.9</v>
      </c>
      <c r="J16259" s="484">
        <v>0.20880000000000001</v>
      </c>
      <c r="K16259" s="469">
        <f t="shared" si="1571"/>
        <v>15.871636887642248</v>
      </c>
      <c r="L16259" s="469">
        <f t="shared" si="1572"/>
        <v>-2.8363112357752129E-2</v>
      </c>
    </row>
    <row r="16260" spans="1:12">
      <c r="A16260" s="98" t="str">
        <f t="shared" si="1573"/>
        <v>D800-120</v>
      </c>
      <c r="B16260" s="98">
        <f t="shared" si="1576"/>
        <v>24</v>
      </c>
      <c r="C16260" s="98">
        <f t="shared" si="1577"/>
        <v>0</v>
      </c>
      <c r="D16260" s="98">
        <f t="shared" si="1574"/>
        <v>288</v>
      </c>
      <c r="E16260" s="98">
        <f t="shared" si="1575"/>
        <v>118</v>
      </c>
      <c r="F16260" s="397">
        <f>F16259+(E16260-E16259)*(F16262-F16259)/(E16262-E16259)</f>
        <v>5.362166666666667</v>
      </c>
      <c r="G16260" s="98">
        <v>15</v>
      </c>
      <c r="H16260" s="491">
        <f>H16259+(E16260-E16259)*(H16262-H16259)/(E16262-E16259)</f>
        <v>0.33706866666666668</v>
      </c>
      <c r="I16260" s="492">
        <f>I16259+(E16260-E16259)*(I16262-I16259)/(E16262-E16259)</f>
        <v>15.933333333333334</v>
      </c>
      <c r="J16260" s="397">
        <f>J16259+(E16260-E16259)*(J16262-J16259)/(E16262-E16259)</f>
        <v>0.20750000000000002</v>
      </c>
      <c r="K16260" s="469">
        <f t="shared" si="1571"/>
        <v>15.908232348304896</v>
      </c>
      <c r="L16260" s="469">
        <f t="shared" si="1572"/>
        <v>-2.5100985028437606E-2</v>
      </c>
    </row>
    <row r="16261" spans="1:12">
      <c r="A16261" s="98" t="str">
        <f t="shared" si="1573"/>
        <v>D800-120</v>
      </c>
      <c r="B16261" s="98">
        <f t="shared" si="1576"/>
        <v>24</v>
      </c>
      <c r="C16261" s="98">
        <f t="shared" si="1577"/>
        <v>0</v>
      </c>
      <c r="D16261" s="98">
        <f t="shared" si="1574"/>
        <v>288</v>
      </c>
      <c r="E16261" s="98">
        <f t="shared" si="1575"/>
        <v>119</v>
      </c>
      <c r="F16261" s="397">
        <f>F16259+(E16261-E16259)*(F16262-F16259)/(E16262-E16259)</f>
        <v>5.3714333333333331</v>
      </c>
      <c r="G16261" s="98">
        <v>15</v>
      </c>
      <c r="H16261" s="491">
        <f>H16259+(E16261-E16259)*(H16262-H16259)/(E16262-E16259)</f>
        <v>0.3368753333333333</v>
      </c>
      <c r="I16261" s="492">
        <f>I16259+(E16261-E16259)*(I16262-I16259)/(E16262-E16259)</f>
        <v>15.966666666666667</v>
      </c>
      <c r="J16261" s="397">
        <f>J16259+(E16261-E16259)*(J16262-J16259)/(E16262-E16259)</f>
        <v>0.20619999999999999</v>
      </c>
      <c r="K16261" s="469">
        <f t="shared" si="1571"/>
        <v>15.944869813363203</v>
      </c>
      <c r="L16261" s="469">
        <f t="shared" si="1572"/>
        <v>-2.1796853303463593E-2</v>
      </c>
    </row>
    <row r="16262" spans="1:12">
      <c r="A16262" s="480" t="str">
        <f t="shared" si="1573"/>
        <v>D800-120</v>
      </c>
      <c r="B16262" s="480">
        <f t="shared" si="1576"/>
        <v>24</v>
      </c>
      <c r="C16262" s="480">
        <f t="shared" si="1577"/>
        <v>0</v>
      </c>
      <c r="D16262" s="480">
        <f t="shared" si="1574"/>
        <v>288</v>
      </c>
      <c r="E16262" s="480">
        <f t="shared" si="1575"/>
        <v>120</v>
      </c>
      <c r="F16262" s="484">
        <v>5.3807</v>
      </c>
      <c r="G16262" s="480">
        <v>15</v>
      </c>
      <c r="H16262" s="482">
        <v>0.33668199999999998</v>
      </c>
      <c r="I16262" s="483">
        <v>16</v>
      </c>
      <c r="J16262" s="484">
        <v>0.2049</v>
      </c>
      <c r="K16262" s="469">
        <f t="shared" si="1571"/>
        <v>15.981549355177885</v>
      </c>
      <c r="L16262" s="469">
        <f t="shared" si="1572"/>
        <v>-1.8450644822115336E-2</v>
      </c>
    </row>
    <row r="16263" spans="1:12">
      <c r="A16263" s="480" t="str">
        <f t="shared" si="1573"/>
        <v>D800-120</v>
      </c>
      <c r="B16263" s="480">
        <f t="shared" si="1576"/>
        <v>24</v>
      </c>
      <c r="C16263" s="480">
        <f t="shared" si="1577"/>
        <v>6</v>
      </c>
      <c r="D16263" s="480">
        <v>294</v>
      </c>
      <c r="E16263" s="480">
        <v>30</v>
      </c>
      <c r="F16263" s="484">
        <v>4.4721000000000002</v>
      </c>
      <c r="G16263" s="480">
        <v>15</v>
      </c>
      <c r="H16263" s="482">
        <v>0.34751199999999999</v>
      </c>
      <c r="I16263" s="483">
        <v>12.9</v>
      </c>
      <c r="J16263" s="484">
        <v>0.31540000000000001</v>
      </c>
      <c r="K16263" s="469">
        <f t="shared" si="1571"/>
        <v>12.868908124036006</v>
      </c>
      <c r="L16263" s="469">
        <f t="shared" si="1572"/>
        <v>-3.1091875963994653E-2</v>
      </c>
    </row>
    <row r="16264" spans="1:12">
      <c r="A16264" s="98" t="str">
        <f t="shared" si="1573"/>
        <v>D800-120</v>
      </c>
      <c r="B16264" s="98">
        <f t="shared" si="1576"/>
        <v>24</v>
      </c>
      <c r="C16264" s="98">
        <f t="shared" si="1577"/>
        <v>6</v>
      </c>
      <c r="D16264" s="98">
        <f t="shared" ref="D16264:D16295" si="1578">D16263</f>
        <v>294</v>
      </c>
      <c r="E16264" s="98">
        <f t="shared" ref="E16264:E16327" si="1579">E16263+1</f>
        <v>31</v>
      </c>
      <c r="F16264" s="397">
        <f>F16263+(E16264-E16263)*(F16266-F16263)/(E16266-E16263)</f>
        <v>4.4832000000000001</v>
      </c>
      <c r="G16264" s="98">
        <v>15</v>
      </c>
      <c r="H16264" s="491">
        <f>H16263+(E16264-E16263)*(H16266-H16263)/(E16266-E16263)</f>
        <v>0.34734833333333331</v>
      </c>
      <c r="I16264" s="492">
        <f>I16263+(E16264-E16263)*(I16266-I16263)/(E16266-E16263)</f>
        <v>12.933333333333334</v>
      </c>
      <c r="J16264" s="397">
        <f>J16263+(E16264-E16263)*(J16266-J16263)/(E16266-E16263)</f>
        <v>0.31416666666666665</v>
      </c>
      <c r="K16264" s="469">
        <f t="shared" si="1571"/>
        <v>12.906928203676426</v>
      </c>
      <c r="L16264" s="469">
        <f t="shared" si="1572"/>
        <v>-2.6405129656907889E-2</v>
      </c>
    </row>
    <row r="16265" spans="1:12">
      <c r="A16265" s="98" t="str">
        <f t="shared" si="1573"/>
        <v>D800-120</v>
      </c>
      <c r="B16265" s="98">
        <f t="shared" si="1576"/>
        <v>24</v>
      </c>
      <c r="C16265" s="98">
        <f t="shared" si="1577"/>
        <v>6</v>
      </c>
      <c r="D16265" s="98">
        <f t="shared" si="1578"/>
        <v>294</v>
      </c>
      <c r="E16265" s="98">
        <f t="shared" si="1579"/>
        <v>32</v>
      </c>
      <c r="F16265" s="397">
        <f>F16263+(E16265-E16263)*(F16266-F16263)/(E16266-E16263)</f>
        <v>4.4943</v>
      </c>
      <c r="G16265" s="98">
        <v>15</v>
      </c>
      <c r="H16265" s="491">
        <f>H16263+(E16265-E16263)*(H16266-H16263)/(E16266-E16263)</f>
        <v>0.3471846666666667</v>
      </c>
      <c r="I16265" s="492">
        <f>I16263+(E16265-E16263)*(I16266-I16263)/(E16266-E16263)</f>
        <v>12.966666666666667</v>
      </c>
      <c r="J16265" s="397">
        <f>J16263+(E16265-E16263)*(J16266-J16263)/(E16266-E16263)</f>
        <v>0.31293333333333334</v>
      </c>
      <c r="K16265" s="469">
        <f t="shared" si="1571"/>
        <v>12.944984129483444</v>
      </c>
      <c r="L16265" s="469">
        <f t="shared" si="1572"/>
        <v>-2.168253718322255E-2</v>
      </c>
    </row>
    <row r="16266" spans="1:12">
      <c r="A16266" s="480" t="str">
        <f t="shared" si="1573"/>
        <v>D800-120</v>
      </c>
      <c r="B16266" s="480">
        <f t="shared" si="1576"/>
        <v>24</v>
      </c>
      <c r="C16266" s="480">
        <f t="shared" si="1577"/>
        <v>6</v>
      </c>
      <c r="D16266" s="480">
        <f t="shared" si="1578"/>
        <v>294</v>
      </c>
      <c r="E16266" s="480">
        <f t="shared" si="1579"/>
        <v>33</v>
      </c>
      <c r="F16266" s="484">
        <v>4.5053999999999998</v>
      </c>
      <c r="G16266" s="480">
        <v>15</v>
      </c>
      <c r="H16266" s="482">
        <v>0.34702100000000002</v>
      </c>
      <c r="I16266" s="483">
        <v>13</v>
      </c>
      <c r="J16266" s="484">
        <v>0.31169999999999998</v>
      </c>
      <c r="K16266" s="469">
        <f t="shared" si="1571"/>
        <v>12.983075952175804</v>
      </c>
      <c r="L16266" s="469">
        <f t="shared" si="1572"/>
        <v>-1.6924047824195654E-2</v>
      </c>
    </row>
    <row r="16267" spans="1:12">
      <c r="A16267" s="98" t="str">
        <f t="shared" si="1573"/>
        <v>D800-120</v>
      </c>
      <c r="B16267" s="98">
        <f t="shared" si="1576"/>
        <v>24</v>
      </c>
      <c r="C16267" s="98">
        <f t="shared" si="1577"/>
        <v>6</v>
      </c>
      <c r="D16267" s="98">
        <f t="shared" si="1578"/>
        <v>294</v>
      </c>
      <c r="E16267" s="98">
        <f t="shared" si="1579"/>
        <v>34</v>
      </c>
      <c r="F16267" s="397">
        <f>F16266+(E16267-E16266)*(F16269-F16266)/(E16269-E16266)</f>
        <v>4.5163666666666664</v>
      </c>
      <c r="G16267" s="98">
        <v>15</v>
      </c>
      <c r="H16267" s="491">
        <f>H16266+(E16267-E16266)*(H16269-H16266)/(E16269-E16266)</f>
        <v>0.346858</v>
      </c>
      <c r="I16267" s="492">
        <f>I16266+(E16267-E16266)*(I16269-I16266)/(E16269-E16266)</f>
        <v>13.033333333333333</v>
      </c>
      <c r="J16267" s="397">
        <f>J16266+(E16267-E16266)*(J16269-J16266)/(E16269-E16266)</f>
        <v>0.31046666666666667</v>
      </c>
      <c r="K16267" s="469">
        <f t="shared" ref="K16267:K16330" si="1580">F16267/H16267</f>
        <v>13.020794292380936</v>
      </c>
      <c r="L16267" s="469">
        <f t="shared" ref="L16267:L16330" si="1581">K16267-I16267</f>
        <v>-1.2539040952397329E-2</v>
      </c>
    </row>
    <row r="16268" spans="1:12">
      <c r="A16268" s="98" t="str">
        <f t="shared" si="1573"/>
        <v>D800-120</v>
      </c>
      <c r="B16268" s="98">
        <f t="shared" si="1576"/>
        <v>24</v>
      </c>
      <c r="C16268" s="98">
        <f t="shared" si="1577"/>
        <v>6</v>
      </c>
      <c r="D16268" s="98">
        <f t="shared" si="1578"/>
        <v>294</v>
      </c>
      <c r="E16268" s="98">
        <f t="shared" si="1579"/>
        <v>35</v>
      </c>
      <c r="F16268" s="397">
        <f>F16266+(E16268-E16266)*(F16269-F16266)/(E16269-E16266)</f>
        <v>4.527333333333333</v>
      </c>
      <c r="G16268" s="98">
        <v>15</v>
      </c>
      <c r="H16268" s="491">
        <f>H16266+(E16268-E16266)*(H16269-H16266)/(E16269-E16266)</f>
        <v>0.34669500000000003</v>
      </c>
      <c r="I16268" s="492">
        <f>I16266+(E16268-E16266)*(I16269-I16266)/(E16269-E16266)</f>
        <v>13.066666666666666</v>
      </c>
      <c r="J16268" s="397">
        <f>J16266+(E16268-E16266)*(J16269-J16266)/(E16269-E16266)</f>
        <v>0.3092333333333333</v>
      </c>
      <c r="K16268" s="469">
        <f t="shared" si="1580"/>
        <v>13.058548099434178</v>
      </c>
      <c r="L16268" s="469">
        <f t="shared" si="1581"/>
        <v>-8.1185672324881608E-3</v>
      </c>
    </row>
    <row r="16269" spans="1:12">
      <c r="A16269" s="480" t="str">
        <f t="shared" si="1573"/>
        <v>D800-120</v>
      </c>
      <c r="B16269" s="480">
        <f t="shared" si="1576"/>
        <v>24</v>
      </c>
      <c r="C16269" s="480">
        <f t="shared" si="1577"/>
        <v>6</v>
      </c>
      <c r="D16269" s="480">
        <f t="shared" si="1578"/>
        <v>294</v>
      </c>
      <c r="E16269" s="480">
        <f t="shared" si="1579"/>
        <v>36</v>
      </c>
      <c r="F16269" s="484">
        <v>4.5382999999999996</v>
      </c>
      <c r="G16269" s="480">
        <v>15</v>
      </c>
      <c r="H16269" s="482">
        <v>0.34653200000000001</v>
      </c>
      <c r="I16269" s="483">
        <v>13.1</v>
      </c>
      <c r="J16269" s="484">
        <v>0.308</v>
      </c>
      <c r="K16269" s="469">
        <f t="shared" si="1580"/>
        <v>13.096337423383698</v>
      </c>
      <c r="L16269" s="469">
        <f t="shared" si="1581"/>
        <v>-3.6625766163016493E-3</v>
      </c>
    </row>
    <row r="16270" spans="1:12">
      <c r="A16270" s="98" t="str">
        <f t="shared" si="1573"/>
        <v>D800-120</v>
      </c>
      <c r="B16270" s="98">
        <f t="shared" si="1576"/>
        <v>24</v>
      </c>
      <c r="C16270" s="98">
        <f t="shared" si="1577"/>
        <v>6</v>
      </c>
      <c r="D16270" s="98">
        <f t="shared" si="1578"/>
        <v>294</v>
      </c>
      <c r="E16270" s="98">
        <f t="shared" si="1579"/>
        <v>37</v>
      </c>
      <c r="F16270" s="397">
        <f>F16269+(E16270-E16269)*(F16272-F16269)/(E16272-E16269)</f>
        <v>4.5492333333333335</v>
      </c>
      <c r="G16270" s="98">
        <v>15</v>
      </c>
      <c r="H16270" s="491">
        <f>H16269+(E16270-E16269)*(H16272-H16269)/(E16272-E16269)</f>
        <v>0.34636933333333336</v>
      </c>
      <c r="I16270" s="492">
        <f>I16269+(E16270-E16269)*(I16272-I16269)/(E16272-E16269)</f>
        <v>13.133333333333333</v>
      </c>
      <c r="J16270" s="397">
        <f>J16269+(E16270-E16269)*(J16272-J16269)/(E16272-E16269)</f>
        <v>0.30676666666666669</v>
      </c>
      <c r="K16270" s="469">
        <f t="shared" si="1580"/>
        <v>13.134053438141175</v>
      </c>
      <c r="L16270" s="469">
        <f t="shared" si="1581"/>
        <v>7.2010480784179265E-4</v>
      </c>
    </row>
    <row r="16271" spans="1:12">
      <c r="A16271" s="98" t="str">
        <f t="shared" si="1573"/>
        <v>D800-120</v>
      </c>
      <c r="B16271" s="98">
        <f t="shared" si="1576"/>
        <v>24</v>
      </c>
      <c r="C16271" s="98">
        <f t="shared" si="1577"/>
        <v>6</v>
      </c>
      <c r="D16271" s="98">
        <f t="shared" si="1578"/>
        <v>294</v>
      </c>
      <c r="E16271" s="98">
        <f t="shared" si="1579"/>
        <v>38</v>
      </c>
      <c r="F16271" s="397">
        <f>F16269+(E16271-E16269)*(F16272-F16269)/(E16272-E16269)</f>
        <v>4.5601666666666665</v>
      </c>
      <c r="G16271" s="98">
        <v>15</v>
      </c>
      <c r="H16271" s="491">
        <f>H16269+(E16271-E16269)*(H16272-H16269)/(E16272-E16269)</f>
        <v>0.34620666666666666</v>
      </c>
      <c r="I16271" s="492">
        <f>I16269+(E16271-E16269)*(I16272-I16269)/(E16272-E16269)</f>
        <v>13.166666666666666</v>
      </c>
      <c r="J16271" s="397">
        <f>J16269+(E16271-E16269)*(J16272-J16269)/(E16272-E16269)</f>
        <v>0.30553333333333332</v>
      </c>
      <c r="K16271" s="469">
        <f t="shared" si="1580"/>
        <v>13.17180489495677</v>
      </c>
      <c r="L16271" s="469">
        <f t="shared" si="1581"/>
        <v>5.1382282901037968E-3</v>
      </c>
    </row>
    <row r="16272" spans="1:12">
      <c r="A16272" s="480" t="str">
        <f t="shared" si="1573"/>
        <v>D800-120</v>
      </c>
      <c r="B16272" s="480">
        <f t="shared" si="1576"/>
        <v>24</v>
      </c>
      <c r="C16272" s="480">
        <f t="shared" si="1577"/>
        <v>6</v>
      </c>
      <c r="D16272" s="480">
        <f t="shared" si="1578"/>
        <v>294</v>
      </c>
      <c r="E16272" s="480">
        <f t="shared" si="1579"/>
        <v>39</v>
      </c>
      <c r="F16272" s="484">
        <v>4.5711000000000004</v>
      </c>
      <c r="G16272" s="480">
        <v>15</v>
      </c>
      <c r="H16272" s="482">
        <v>0.34604400000000002</v>
      </c>
      <c r="I16272" s="483">
        <v>13.2</v>
      </c>
      <c r="J16272" s="484">
        <v>0.30430000000000001</v>
      </c>
      <c r="K16272" s="469">
        <f t="shared" si="1580"/>
        <v>13.20959184381177</v>
      </c>
      <c r="L16272" s="469">
        <f t="shared" si="1581"/>
        <v>9.5918438117710281E-3</v>
      </c>
    </row>
    <row r="16273" spans="1:12">
      <c r="A16273" s="98" t="str">
        <f t="shared" si="1573"/>
        <v>D800-120</v>
      </c>
      <c r="B16273" s="98">
        <f t="shared" si="1576"/>
        <v>24</v>
      </c>
      <c r="C16273" s="98">
        <f t="shared" si="1577"/>
        <v>6</v>
      </c>
      <c r="D16273" s="98">
        <f t="shared" si="1578"/>
        <v>294</v>
      </c>
      <c r="E16273" s="98">
        <f t="shared" si="1579"/>
        <v>40</v>
      </c>
      <c r="F16273" s="397">
        <f>F16272+(E16273-E16272)*(F16275-F16272)/(E16275-E16272)</f>
        <v>4.5819333333333336</v>
      </c>
      <c r="G16273" s="98">
        <v>15</v>
      </c>
      <c r="H16273" s="491">
        <f>H16272+(E16273-E16272)*(H16275-H16272)/(E16275-E16272)</f>
        <v>0.3458816666666667</v>
      </c>
      <c r="I16273" s="492">
        <f>I16272+(E16273-E16272)*(I16275-I16272)/(E16275-E16272)</f>
        <v>13.233333333333333</v>
      </c>
      <c r="J16273" s="397">
        <f>J16272+(E16273-E16272)*(J16275-J16272)/(E16275-E16272)</f>
        <v>0.30306666666666665</v>
      </c>
      <c r="K16273" s="469">
        <f t="shared" si="1580"/>
        <v>13.247112451753731</v>
      </c>
      <c r="L16273" s="469">
        <f t="shared" si="1581"/>
        <v>1.3779118420398362E-2</v>
      </c>
    </row>
    <row r="16274" spans="1:12">
      <c r="A16274" s="98" t="str">
        <f t="shared" si="1573"/>
        <v>D800-120</v>
      </c>
      <c r="B16274" s="98">
        <f t="shared" si="1576"/>
        <v>24</v>
      </c>
      <c r="C16274" s="98">
        <f t="shared" si="1577"/>
        <v>6</v>
      </c>
      <c r="D16274" s="98">
        <f t="shared" si="1578"/>
        <v>294</v>
      </c>
      <c r="E16274" s="98">
        <f t="shared" si="1579"/>
        <v>41</v>
      </c>
      <c r="F16274" s="397">
        <f>F16272+(E16274-E16272)*(F16275-F16272)/(E16275-E16272)</f>
        <v>4.5927666666666669</v>
      </c>
      <c r="G16274" s="98">
        <v>15</v>
      </c>
      <c r="H16274" s="491">
        <f>H16272+(E16274-E16272)*(H16275-H16272)/(E16275-E16272)</f>
        <v>0.34571933333333332</v>
      </c>
      <c r="I16274" s="492">
        <f>I16272+(E16274-E16272)*(I16275-I16272)/(E16275-E16272)</f>
        <v>13.266666666666667</v>
      </c>
      <c r="J16274" s="397">
        <f>J16272+(E16274-E16272)*(J16275-J16272)/(E16275-E16272)</f>
        <v>0.30183333333333334</v>
      </c>
      <c r="K16274" s="469">
        <f t="shared" si="1580"/>
        <v>13.284668295476679</v>
      </c>
      <c r="L16274" s="469">
        <f t="shared" si="1581"/>
        <v>1.8001628810011994E-2</v>
      </c>
    </row>
    <row r="16275" spans="1:12">
      <c r="A16275" s="480" t="str">
        <f t="shared" ref="A16275:A16338" si="1582">A16274</f>
        <v>D800-120</v>
      </c>
      <c r="B16275" s="480">
        <f t="shared" si="1576"/>
        <v>24</v>
      </c>
      <c r="C16275" s="480">
        <f t="shared" si="1577"/>
        <v>6</v>
      </c>
      <c r="D16275" s="480">
        <f t="shared" si="1578"/>
        <v>294</v>
      </c>
      <c r="E16275" s="480">
        <f t="shared" si="1579"/>
        <v>42</v>
      </c>
      <c r="F16275" s="484">
        <v>4.6036000000000001</v>
      </c>
      <c r="G16275" s="480">
        <v>15</v>
      </c>
      <c r="H16275" s="482">
        <v>0.345557</v>
      </c>
      <c r="I16275" s="483">
        <v>13.3</v>
      </c>
      <c r="J16275" s="484">
        <v>0.30059999999999998</v>
      </c>
      <c r="K16275" s="469">
        <f t="shared" si="1580"/>
        <v>13.322259424639061</v>
      </c>
      <c r="L16275" s="469">
        <f t="shared" si="1581"/>
        <v>2.2259424639059944E-2</v>
      </c>
    </row>
    <row r="16276" spans="1:12">
      <c r="A16276" s="98" t="str">
        <f t="shared" si="1582"/>
        <v>D800-120</v>
      </c>
      <c r="B16276" s="98">
        <f t="shared" si="1576"/>
        <v>24</v>
      </c>
      <c r="C16276" s="98">
        <f t="shared" si="1577"/>
        <v>6</v>
      </c>
      <c r="D16276" s="98">
        <f t="shared" si="1578"/>
        <v>294</v>
      </c>
      <c r="E16276" s="98">
        <f t="shared" si="1579"/>
        <v>43</v>
      </c>
      <c r="F16276" s="397">
        <f>F16275+(E16276-E16275)*(F16278-F16275)/(E16278-E16275)</f>
        <v>4.6143666666666672</v>
      </c>
      <c r="G16276" s="98">
        <v>15</v>
      </c>
      <c r="H16276" s="491">
        <f>H16275+(E16276-E16275)*(H16278-H16275)/(E16278-E16275)</f>
        <v>0.34539500000000001</v>
      </c>
      <c r="I16276" s="492">
        <f>I16275+(E16276-E16275)*(I16278-I16275)/(E16278-E16275)</f>
        <v>13.333333333333334</v>
      </c>
      <c r="J16276" s="397">
        <f>J16275+(E16276-E16275)*(J16278-J16275)/(E16278-E16275)</f>
        <v>0.29936666666666667</v>
      </c>
      <c r="K16276" s="469">
        <f t="shared" si="1580"/>
        <v>13.359679979926366</v>
      </c>
      <c r="L16276" s="469">
        <f t="shared" si="1581"/>
        <v>2.6346646593031764E-2</v>
      </c>
    </row>
    <row r="16277" spans="1:12">
      <c r="A16277" s="98" t="str">
        <f t="shared" si="1582"/>
        <v>D800-120</v>
      </c>
      <c r="B16277" s="98">
        <f t="shared" si="1576"/>
        <v>24</v>
      </c>
      <c r="C16277" s="98">
        <f t="shared" si="1577"/>
        <v>6</v>
      </c>
      <c r="D16277" s="98">
        <f t="shared" si="1578"/>
        <v>294</v>
      </c>
      <c r="E16277" s="98">
        <f t="shared" si="1579"/>
        <v>44</v>
      </c>
      <c r="F16277" s="397">
        <f>F16275+(E16277-E16275)*(F16278-F16275)/(E16278-E16275)</f>
        <v>4.6251333333333333</v>
      </c>
      <c r="G16277" s="98">
        <v>15</v>
      </c>
      <c r="H16277" s="491">
        <f>H16275+(E16277-E16275)*(H16278-H16275)/(E16278-E16275)</f>
        <v>0.34523300000000001</v>
      </c>
      <c r="I16277" s="492">
        <f>I16275+(E16277-E16275)*(I16278-I16275)/(E16278-E16275)</f>
        <v>13.366666666666667</v>
      </c>
      <c r="J16277" s="397">
        <f>J16275+(E16277-E16275)*(J16278-J16275)/(E16278-E16275)</f>
        <v>0.29813333333333331</v>
      </c>
      <c r="K16277" s="469">
        <f t="shared" si="1580"/>
        <v>13.397135654277932</v>
      </c>
      <c r="L16277" s="469">
        <f t="shared" si="1581"/>
        <v>3.0468987611264708E-2</v>
      </c>
    </row>
    <row r="16278" spans="1:12">
      <c r="A16278" s="480" t="str">
        <f t="shared" si="1582"/>
        <v>D800-120</v>
      </c>
      <c r="B16278" s="480">
        <f t="shared" si="1576"/>
        <v>24</v>
      </c>
      <c r="C16278" s="480">
        <f t="shared" si="1577"/>
        <v>6</v>
      </c>
      <c r="D16278" s="480">
        <f t="shared" si="1578"/>
        <v>294</v>
      </c>
      <c r="E16278" s="480">
        <f t="shared" si="1579"/>
        <v>45</v>
      </c>
      <c r="F16278" s="484">
        <v>4.6359000000000004</v>
      </c>
      <c r="G16278" s="480">
        <v>15</v>
      </c>
      <c r="H16278" s="482">
        <v>0.34507100000000002</v>
      </c>
      <c r="I16278" s="483">
        <v>13.4</v>
      </c>
      <c r="J16278" s="484">
        <v>0.2969</v>
      </c>
      <c r="K16278" s="469">
        <f t="shared" si="1580"/>
        <v>13.434626497155659</v>
      </c>
      <c r="L16278" s="469">
        <f t="shared" si="1581"/>
        <v>3.4626497155658242E-2</v>
      </c>
    </row>
    <row r="16279" spans="1:12">
      <c r="A16279" s="98" t="str">
        <f t="shared" si="1582"/>
        <v>D800-120</v>
      </c>
      <c r="B16279" s="98">
        <f t="shared" si="1576"/>
        <v>24</v>
      </c>
      <c r="C16279" s="98">
        <f t="shared" si="1577"/>
        <v>6</v>
      </c>
      <c r="D16279" s="98">
        <f t="shared" si="1578"/>
        <v>294</v>
      </c>
      <c r="E16279" s="98">
        <f t="shared" si="1579"/>
        <v>46</v>
      </c>
      <c r="F16279" s="397">
        <f>F16278+(E16279-E16278)*(F16281-F16278)/(E16281-E16278)</f>
        <v>4.6466000000000003</v>
      </c>
      <c r="G16279" s="98">
        <v>15</v>
      </c>
      <c r="H16279" s="491">
        <f>H16278+(E16279-E16278)*(H16281-H16278)/(E16281-E16278)</f>
        <v>0.34490933333333335</v>
      </c>
      <c r="I16279" s="492">
        <f>I16278+(E16279-E16278)*(I16281-I16278)/(E16281-E16278)</f>
        <v>13.433333333333334</v>
      </c>
      <c r="J16279" s="397">
        <f>J16278+(E16279-E16278)*(J16281-J16278)/(E16281-E16278)</f>
        <v>0.29563333333333336</v>
      </c>
      <c r="K16279" s="469">
        <f t="shared" si="1580"/>
        <v>13.471946250608855</v>
      </c>
      <c r="L16279" s="469">
        <f t="shared" si="1581"/>
        <v>3.8612917275521852E-2</v>
      </c>
    </row>
    <row r="16280" spans="1:12">
      <c r="A16280" s="98" t="str">
        <f t="shared" si="1582"/>
        <v>D800-120</v>
      </c>
      <c r="B16280" s="98">
        <f t="shared" si="1576"/>
        <v>24</v>
      </c>
      <c r="C16280" s="98">
        <f t="shared" si="1577"/>
        <v>6</v>
      </c>
      <c r="D16280" s="98">
        <f t="shared" si="1578"/>
        <v>294</v>
      </c>
      <c r="E16280" s="98">
        <f t="shared" si="1579"/>
        <v>47</v>
      </c>
      <c r="F16280" s="397">
        <f>F16278+(E16280-E16278)*(F16281-F16278)/(E16281-E16278)</f>
        <v>4.6573000000000002</v>
      </c>
      <c r="G16280" s="98">
        <v>15</v>
      </c>
      <c r="H16280" s="491">
        <f>H16278+(E16280-E16278)*(H16281-H16278)/(E16281-E16278)</f>
        <v>0.34474766666666667</v>
      </c>
      <c r="I16280" s="492">
        <f>I16278+(E16280-E16278)*(I16281-I16278)/(E16281-E16278)</f>
        <v>13.466666666666667</v>
      </c>
      <c r="J16280" s="397">
        <f>J16278+(E16280-E16278)*(J16281-J16278)/(E16281-E16278)</f>
        <v>0.29436666666666667</v>
      </c>
      <c r="K16280" s="469">
        <f t="shared" si="1580"/>
        <v>13.50930100566308</v>
      </c>
      <c r="L16280" s="469">
        <f t="shared" si="1581"/>
        <v>4.2634338996412779E-2</v>
      </c>
    </row>
    <row r="16281" spans="1:12">
      <c r="A16281" s="480" t="str">
        <f t="shared" si="1582"/>
        <v>D800-120</v>
      </c>
      <c r="B16281" s="480">
        <f t="shared" si="1576"/>
        <v>24</v>
      </c>
      <c r="C16281" s="480">
        <f t="shared" si="1577"/>
        <v>6</v>
      </c>
      <c r="D16281" s="480">
        <f t="shared" si="1578"/>
        <v>294</v>
      </c>
      <c r="E16281" s="480">
        <f t="shared" si="1579"/>
        <v>48</v>
      </c>
      <c r="F16281" s="484">
        <v>4.6680000000000001</v>
      </c>
      <c r="G16281" s="480">
        <v>15</v>
      </c>
      <c r="H16281" s="482">
        <v>0.344586</v>
      </c>
      <c r="I16281" s="483">
        <v>13.5</v>
      </c>
      <c r="J16281" s="484">
        <v>0.29310000000000003</v>
      </c>
      <c r="K16281" s="469">
        <f t="shared" si="1580"/>
        <v>13.546690811582595</v>
      </c>
      <c r="L16281" s="469">
        <f t="shared" si="1581"/>
        <v>4.6690811582594804E-2</v>
      </c>
    </row>
    <row r="16282" spans="1:12">
      <c r="A16282" s="98" t="str">
        <f t="shared" si="1582"/>
        <v>D800-120</v>
      </c>
      <c r="B16282" s="98">
        <f t="shared" si="1576"/>
        <v>24</v>
      </c>
      <c r="C16282" s="98">
        <f t="shared" si="1577"/>
        <v>6</v>
      </c>
      <c r="D16282" s="98">
        <f t="shared" si="1578"/>
        <v>294</v>
      </c>
      <c r="E16282" s="98">
        <f t="shared" si="1579"/>
        <v>49</v>
      </c>
      <c r="F16282" s="397">
        <f>F16281+(E16282-E16281)*(F16284-F16281)/(E16284-E16281)</f>
        <v>4.6786333333333339</v>
      </c>
      <c r="G16282" s="98">
        <v>15</v>
      </c>
      <c r="H16282" s="491">
        <f>H16281+(E16282-E16281)*(H16284-H16281)/(E16284-E16281)</f>
        <v>0.34442466666666666</v>
      </c>
      <c r="I16282" s="492">
        <f>I16281+(E16282-E16281)*(I16284-I16281)/(E16284-E16281)</f>
        <v>13.566666666666666</v>
      </c>
      <c r="J16282" s="397">
        <f>J16281+(E16282-E16281)*(J16284-J16281)/(E16284-E16281)</f>
        <v>0.29186666666666666</v>
      </c>
      <c r="K16282" s="469">
        <f t="shared" si="1580"/>
        <v>13.583909011549697</v>
      </c>
      <c r="L16282" s="469">
        <f t="shared" si="1581"/>
        <v>1.7242344883030114E-2</v>
      </c>
    </row>
    <row r="16283" spans="1:12">
      <c r="A16283" s="98" t="str">
        <f t="shared" si="1582"/>
        <v>D800-120</v>
      </c>
      <c r="B16283" s="98">
        <f t="shared" si="1576"/>
        <v>24</v>
      </c>
      <c r="C16283" s="98">
        <f t="shared" si="1577"/>
        <v>6</v>
      </c>
      <c r="D16283" s="98">
        <f t="shared" si="1578"/>
        <v>294</v>
      </c>
      <c r="E16283" s="98">
        <f t="shared" si="1579"/>
        <v>50</v>
      </c>
      <c r="F16283" s="397">
        <f>F16281+(E16283-E16281)*(F16284-F16281)/(E16284-E16281)</f>
        <v>4.6892666666666667</v>
      </c>
      <c r="G16283" s="98">
        <v>15</v>
      </c>
      <c r="H16283" s="491">
        <f>H16281+(E16283-E16281)*(H16284-H16281)/(E16284-E16281)</f>
        <v>0.34426333333333337</v>
      </c>
      <c r="I16283" s="492">
        <f>I16281+(E16283-E16281)*(I16284-I16281)/(E16284-E16281)</f>
        <v>13.633333333333333</v>
      </c>
      <c r="J16283" s="397">
        <f>J16281+(E16283-E16281)*(J16284-J16281)/(E16284-E16281)</f>
        <v>0.29063333333333335</v>
      </c>
      <c r="K16283" s="469">
        <f t="shared" si="1580"/>
        <v>13.621162094907966</v>
      </c>
      <c r="L16283" s="469">
        <f t="shared" si="1581"/>
        <v>-1.2171238425366937E-2</v>
      </c>
    </row>
    <row r="16284" spans="1:12">
      <c r="A16284" s="480" t="str">
        <f t="shared" si="1582"/>
        <v>D800-120</v>
      </c>
      <c r="B16284" s="480">
        <f t="shared" si="1576"/>
        <v>24</v>
      </c>
      <c r="C16284" s="480">
        <f t="shared" si="1577"/>
        <v>6</v>
      </c>
      <c r="D16284" s="480">
        <f t="shared" si="1578"/>
        <v>294</v>
      </c>
      <c r="E16284" s="480">
        <f t="shared" si="1579"/>
        <v>51</v>
      </c>
      <c r="F16284" s="484">
        <v>4.6999000000000004</v>
      </c>
      <c r="G16284" s="480">
        <v>15</v>
      </c>
      <c r="H16284" s="482">
        <v>0.34410200000000002</v>
      </c>
      <c r="I16284" s="483">
        <v>13.7</v>
      </c>
      <c r="J16284" s="484">
        <v>0.28939999999999999</v>
      </c>
      <c r="K16284" s="469">
        <f t="shared" si="1580"/>
        <v>13.658450110722983</v>
      </c>
      <c r="L16284" s="469">
        <f t="shared" si="1581"/>
        <v>-4.1549889277016305E-2</v>
      </c>
    </row>
    <row r="16285" spans="1:12">
      <c r="A16285" s="98" t="str">
        <f t="shared" si="1582"/>
        <v>D800-120</v>
      </c>
      <c r="B16285" s="98">
        <f t="shared" si="1576"/>
        <v>24</v>
      </c>
      <c r="C16285" s="98">
        <f t="shared" si="1577"/>
        <v>6</v>
      </c>
      <c r="D16285" s="98">
        <f t="shared" si="1578"/>
        <v>294</v>
      </c>
      <c r="E16285" s="98">
        <f t="shared" si="1579"/>
        <v>52</v>
      </c>
      <c r="F16285" s="397">
        <f>F16284+(E16285-E16284)*(F16287-F16284)/(E16287-E16284)</f>
        <v>4.7104333333333335</v>
      </c>
      <c r="G16285" s="98">
        <v>15</v>
      </c>
      <c r="H16285" s="491">
        <f>H16284+(E16285-E16284)*(H16287-H16284)/(E16287-E16284)</f>
        <v>0.343941</v>
      </c>
      <c r="I16285" s="492">
        <f>I16284+(E16285-E16284)*(I16287-I16284)/(E16287-E16284)</f>
        <v>13.733333333333333</v>
      </c>
      <c r="J16285" s="397">
        <f>J16284+(E16285-E16284)*(J16287-J16284)/(E16287-E16284)</f>
        <v>0.28816666666666668</v>
      </c>
      <c r="K16285" s="469">
        <f t="shared" si="1580"/>
        <v>13.695469087236862</v>
      </c>
      <c r="L16285" s="469">
        <f t="shared" si="1581"/>
        <v>-3.7864246096470211E-2</v>
      </c>
    </row>
    <row r="16286" spans="1:12">
      <c r="A16286" s="98" t="str">
        <f t="shared" si="1582"/>
        <v>D800-120</v>
      </c>
      <c r="B16286" s="98">
        <f t="shared" si="1576"/>
        <v>24</v>
      </c>
      <c r="C16286" s="98">
        <f t="shared" si="1577"/>
        <v>6</v>
      </c>
      <c r="D16286" s="98">
        <f t="shared" si="1578"/>
        <v>294</v>
      </c>
      <c r="E16286" s="98">
        <f t="shared" si="1579"/>
        <v>53</v>
      </c>
      <c r="F16286" s="397">
        <f>F16284+(E16286-E16284)*(F16287-F16284)/(E16287-E16284)</f>
        <v>4.7209666666666665</v>
      </c>
      <c r="G16286" s="98">
        <v>15</v>
      </c>
      <c r="H16286" s="491">
        <f>H16284+(E16286-E16284)*(H16287-H16284)/(E16287-E16284)</f>
        <v>0.34378000000000003</v>
      </c>
      <c r="I16286" s="492">
        <f>I16284+(E16286-E16284)*(I16287-I16284)/(E16287-E16284)</f>
        <v>13.766666666666667</v>
      </c>
      <c r="J16286" s="397">
        <f>J16284+(E16286-E16284)*(J16287-J16284)/(E16287-E16284)</f>
        <v>0.28693333333333332</v>
      </c>
      <c r="K16286" s="469">
        <f t="shared" si="1580"/>
        <v>13.732522737409582</v>
      </c>
      <c r="L16286" s="469">
        <f t="shared" si="1581"/>
        <v>-3.4143929257085759E-2</v>
      </c>
    </row>
    <row r="16287" spans="1:12">
      <c r="A16287" s="480" t="str">
        <f t="shared" si="1582"/>
        <v>D800-120</v>
      </c>
      <c r="B16287" s="480">
        <f t="shared" si="1576"/>
        <v>24</v>
      </c>
      <c r="C16287" s="480">
        <f t="shared" si="1577"/>
        <v>6</v>
      </c>
      <c r="D16287" s="480">
        <f t="shared" si="1578"/>
        <v>294</v>
      </c>
      <c r="E16287" s="480">
        <f t="shared" si="1579"/>
        <v>54</v>
      </c>
      <c r="F16287" s="484">
        <v>4.7314999999999996</v>
      </c>
      <c r="G16287" s="480">
        <v>15</v>
      </c>
      <c r="H16287" s="482">
        <v>0.34361900000000001</v>
      </c>
      <c r="I16287" s="483">
        <v>13.8</v>
      </c>
      <c r="J16287" s="484">
        <v>0.28570000000000001</v>
      </c>
      <c r="K16287" s="469">
        <f t="shared" si="1580"/>
        <v>13.769611109979365</v>
      </c>
      <c r="L16287" s="469">
        <f t="shared" si="1581"/>
        <v>-3.0388890020635273E-2</v>
      </c>
    </row>
    <row r="16288" spans="1:12">
      <c r="A16288" s="98" t="str">
        <f t="shared" si="1582"/>
        <v>D800-120</v>
      </c>
      <c r="B16288" s="98">
        <f t="shared" si="1576"/>
        <v>24</v>
      </c>
      <c r="C16288" s="98">
        <f t="shared" si="1577"/>
        <v>6</v>
      </c>
      <c r="D16288" s="98">
        <f t="shared" si="1578"/>
        <v>294</v>
      </c>
      <c r="E16288" s="98">
        <f t="shared" si="1579"/>
        <v>55</v>
      </c>
      <c r="F16288" s="397">
        <f>F16287+(E16288-E16287)*(F16290-F16287)/(E16290-E16287)</f>
        <v>4.7419666666666664</v>
      </c>
      <c r="G16288" s="98">
        <v>15</v>
      </c>
      <c r="H16288" s="491">
        <f>H16287+(E16288-E16287)*(H16290-H16287)/(E16290-E16287)</f>
        <v>0.34345799999999999</v>
      </c>
      <c r="I16288" s="492">
        <f>I16287+(E16288-E16287)*(I16290-I16287)/(E16290-E16287)</f>
        <v>13.833333333333334</v>
      </c>
      <c r="J16288" s="397">
        <f>J16287+(E16288-E16287)*(J16290-J16287)/(E16290-E16287)</f>
        <v>0.28446666666666665</v>
      </c>
      <c r="K16288" s="469">
        <f t="shared" si="1580"/>
        <v>13.806540149499114</v>
      </c>
      <c r="L16288" s="469">
        <f t="shared" si="1581"/>
        <v>-2.6793183834220358E-2</v>
      </c>
    </row>
    <row r="16289" spans="1:12">
      <c r="A16289" s="98" t="str">
        <f t="shared" si="1582"/>
        <v>D800-120</v>
      </c>
      <c r="B16289" s="98">
        <f t="shared" si="1576"/>
        <v>24</v>
      </c>
      <c r="C16289" s="98">
        <f t="shared" si="1577"/>
        <v>6</v>
      </c>
      <c r="D16289" s="98">
        <f t="shared" si="1578"/>
        <v>294</v>
      </c>
      <c r="E16289" s="98">
        <f t="shared" si="1579"/>
        <v>56</v>
      </c>
      <c r="F16289" s="397">
        <f>F16287+(E16289-E16287)*(F16290-F16287)/(E16290-E16287)</f>
        <v>4.7524333333333333</v>
      </c>
      <c r="G16289" s="98">
        <v>15</v>
      </c>
      <c r="H16289" s="491">
        <f>H16287+(E16289-E16287)*(H16290-H16287)/(E16290-E16287)</f>
        <v>0.34329700000000002</v>
      </c>
      <c r="I16289" s="492">
        <f>I16287+(E16289-E16287)*(I16290-I16287)/(E16290-E16287)</f>
        <v>13.866666666666667</v>
      </c>
      <c r="J16289" s="397">
        <f>J16287+(E16289-E16287)*(J16290-J16287)/(E16290-E16287)</f>
        <v>0.28323333333333334</v>
      </c>
      <c r="K16289" s="469">
        <f t="shared" si="1580"/>
        <v>13.843503827104032</v>
      </c>
      <c r="L16289" s="469">
        <f t="shared" si="1581"/>
        <v>-2.316283956263554E-2</v>
      </c>
    </row>
    <row r="16290" spans="1:12">
      <c r="A16290" s="480" t="str">
        <f t="shared" si="1582"/>
        <v>D800-120</v>
      </c>
      <c r="B16290" s="480">
        <f t="shared" si="1576"/>
        <v>24</v>
      </c>
      <c r="C16290" s="480">
        <f t="shared" si="1577"/>
        <v>6</v>
      </c>
      <c r="D16290" s="480">
        <f t="shared" si="1578"/>
        <v>294</v>
      </c>
      <c r="E16290" s="480">
        <f t="shared" si="1579"/>
        <v>57</v>
      </c>
      <c r="F16290" s="484">
        <v>4.7629000000000001</v>
      </c>
      <c r="G16290" s="480">
        <v>15</v>
      </c>
      <c r="H16290" s="482">
        <v>0.343136</v>
      </c>
      <c r="I16290" s="483">
        <v>13.9</v>
      </c>
      <c r="J16290" s="484">
        <v>0.28199999999999997</v>
      </c>
      <c r="K16290" s="469">
        <f t="shared" si="1580"/>
        <v>13.880502191550873</v>
      </c>
      <c r="L16290" s="469">
        <f t="shared" si="1581"/>
        <v>-1.9497808449127518E-2</v>
      </c>
    </row>
    <row r="16291" spans="1:12">
      <c r="A16291" s="98" t="str">
        <f t="shared" si="1582"/>
        <v>D800-120</v>
      </c>
      <c r="B16291" s="98">
        <f t="shared" si="1576"/>
        <v>24</v>
      </c>
      <c r="C16291" s="98">
        <f t="shared" si="1577"/>
        <v>6</v>
      </c>
      <c r="D16291" s="98">
        <f t="shared" si="1578"/>
        <v>294</v>
      </c>
      <c r="E16291" s="98">
        <f t="shared" si="1579"/>
        <v>58</v>
      </c>
      <c r="F16291" s="397">
        <f>F16290+(E16291-E16290)*(F16293-F16290)/(E16293-E16290)</f>
        <v>4.7733333333333334</v>
      </c>
      <c r="G16291" s="98">
        <v>15</v>
      </c>
      <c r="H16291" s="491">
        <f>H16290+(E16291-E16290)*(H16293-H16290)/(E16293-E16290)</f>
        <v>0.34297499999999997</v>
      </c>
      <c r="I16291" s="492">
        <f>I16290+(E16291-E16290)*(I16293-I16290)/(E16293-E16290)</f>
        <v>13.933333333333334</v>
      </c>
      <c r="J16291" s="397">
        <f>J16290+(E16291-E16290)*(J16293-J16290)/(E16293-E16290)</f>
        <v>0.28076666666666666</v>
      </c>
      <c r="K16291" s="469">
        <f t="shared" si="1580"/>
        <v>13.91743810287436</v>
      </c>
      <c r="L16291" s="469">
        <f t="shared" si="1581"/>
        <v>-1.5895230458973231E-2</v>
      </c>
    </row>
    <row r="16292" spans="1:12">
      <c r="A16292" s="98" t="str">
        <f t="shared" si="1582"/>
        <v>D800-120</v>
      </c>
      <c r="B16292" s="98">
        <f t="shared" si="1576"/>
        <v>24</v>
      </c>
      <c r="C16292" s="98">
        <f t="shared" si="1577"/>
        <v>6</v>
      </c>
      <c r="D16292" s="98">
        <f t="shared" si="1578"/>
        <v>294</v>
      </c>
      <c r="E16292" s="98">
        <f t="shared" si="1579"/>
        <v>59</v>
      </c>
      <c r="F16292" s="397">
        <f>F16290+(E16292-E16290)*(F16293-F16290)/(E16293-E16290)</f>
        <v>4.7837666666666667</v>
      </c>
      <c r="G16292" s="98">
        <v>15</v>
      </c>
      <c r="H16292" s="491">
        <f>H16290+(E16292-E16290)*(H16293-H16290)/(E16293-E16290)</f>
        <v>0.34281400000000001</v>
      </c>
      <c r="I16292" s="492">
        <f>I16290+(E16292-E16290)*(I16293-I16290)/(E16293-E16290)</f>
        <v>13.966666666666667</v>
      </c>
      <c r="J16292" s="397">
        <f>J16290+(E16292-E16290)*(J16293-J16290)/(E16293-E16290)</f>
        <v>0.2795333333333333</v>
      </c>
      <c r="K16292" s="469">
        <f t="shared" si="1580"/>
        <v>13.954408707540143</v>
      </c>
      <c r="L16292" s="469">
        <f t="shared" si="1581"/>
        <v>-1.2257959126523943E-2</v>
      </c>
    </row>
    <row r="16293" spans="1:12">
      <c r="A16293" s="480" t="str">
        <f t="shared" si="1582"/>
        <v>D800-120</v>
      </c>
      <c r="B16293" s="480">
        <f t="shared" si="1576"/>
        <v>24</v>
      </c>
      <c r="C16293" s="480">
        <f t="shared" si="1577"/>
        <v>6</v>
      </c>
      <c r="D16293" s="480">
        <f t="shared" si="1578"/>
        <v>294</v>
      </c>
      <c r="E16293" s="480">
        <f t="shared" si="1579"/>
        <v>60</v>
      </c>
      <c r="F16293" s="484">
        <v>4.7942</v>
      </c>
      <c r="G16293" s="480">
        <v>15</v>
      </c>
      <c r="H16293" s="482">
        <v>0.34265299999999999</v>
      </c>
      <c r="I16293" s="483">
        <v>14</v>
      </c>
      <c r="J16293" s="484">
        <v>0.27829999999999999</v>
      </c>
      <c r="K16293" s="469">
        <f t="shared" si="1580"/>
        <v>13.991414054451589</v>
      </c>
      <c r="L16293" s="469">
        <f t="shared" si="1581"/>
        <v>-8.5859455484111891E-3</v>
      </c>
    </row>
    <row r="16294" spans="1:12">
      <c r="A16294" s="98" t="str">
        <f t="shared" si="1582"/>
        <v>D800-120</v>
      </c>
      <c r="B16294" s="98">
        <f t="shared" si="1576"/>
        <v>24</v>
      </c>
      <c r="C16294" s="98">
        <f t="shared" si="1577"/>
        <v>6</v>
      </c>
      <c r="D16294" s="98">
        <f t="shared" si="1578"/>
        <v>294</v>
      </c>
      <c r="E16294" s="98">
        <f t="shared" si="1579"/>
        <v>61</v>
      </c>
      <c r="F16294" s="397">
        <f>F16293+(E16294-E16293)*(F16296-F16293)/(E16296-E16293)</f>
        <v>4.8045333333333335</v>
      </c>
      <c r="G16294" s="98">
        <v>15</v>
      </c>
      <c r="H16294" s="491">
        <f>H16293+(E16294-E16293)*(H16296-H16293)/(E16296-E16293)</f>
        <v>0.34249233333333334</v>
      </c>
      <c r="I16294" s="492">
        <f>I16293+(E16294-E16293)*(I16296-I16293)/(E16296-E16293)</f>
        <v>14.033333333333333</v>
      </c>
      <c r="J16294" s="397">
        <f>J16293+(E16294-E16293)*(J16296-J16293)/(E16296-E16293)</f>
        <v>0.27706666666666668</v>
      </c>
      <c r="K16294" s="469">
        <f t="shared" si="1580"/>
        <v>14.028148561962944</v>
      </c>
      <c r="L16294" s="469">
        <f t="shared" si="1581"/>
        <v>-5.1847713703896403E-3</v>
      </c>
    </row>
    <row r="16295" spans="1:12">
      <c r="A16295" s="98" t="str">
        <f t="shared" si="1582"/>
        <v>D800-120</v>
      </c>
      <c r="B16295" s="98">
        <f t="shared" si="1576"/>
        <v>24</v>
      </c>
      <c r="C16295" s="98">
        <f t="shared" si="1577"/>
        <v>6</v>
      </c>
      <c r="D16295" s="98">
        <f t="shared" si="1578"/>
        <v>294</v>
      </c>
      <c r="E16295" s="98">
        <f t="shared" si="1579"/>
        <v>62</v>
      </c>
      <c r="F16295" s="397">
        <f>F16293+(E16295-E16293)*(F16296-F16293)/(E16296-E16293)</f>
        <v>4.8148666666666662</v>
      </c>
      <c r="G16295" s="98">
        <v>15</v>
      </c>
      <c r="H16295" s="491">
        <f>H16293+(E16295-E16293)*(H16296-H16293)/(E16296-E16293)</f>
        <v>0.34233166666666665</v>
      </c>
      <c r="I16295" s="492">
        <f>I16293+(E16295-E16293)*(I16296-I16293)/(E16296-E16293)</f>
        <v>14.066666666666666</v>
      </c>
      <c r="J16295" s="397">
        <f>J16293+(E16295-E16293)*(J16296-J16293)/(E16296-E16293)</f>
        <v>0.27583333333333332</v>
      </c>
      <c r="K16295" s="469">
        <f t="shared" si="1580"/>
        <v>14.064917550718357</v>
      </c>
      <c r="L16295" s="469">
        <f t="shared" si="1581"/>
        <v>-1.7491159483089547E-3</v>
      </c>
    </row>
    <row r="16296" spans="1:12">
      <c r="A16296" s="480" t="str">
        <f t="shared" si="1582"/>
        <v>D800-120</v>
      </c>
      <c r="B16296" s="480">
        <f t="shared" si="1576"/>
        <v>24</v>
      </c>
      <c r="C16296" s="480">
        <f t="shared" si="1577"/>
        <v>6</v>
      </c>
      <c r="D16296" s="480">
        <f t="shared" ref="D16296:D16327" si="1583">D16295</f>
        <v>294</v>
      </c>
      <c r="E16296" s="480">
        <f t="shared" si="1579"/>
        <v>63</v>
      </c>
      <c r="F16296" s="484">
        <v>4.8251999999999997</v>
      </c>
      <c r="G16296" s="480">
        <v>15</v>
      </c>
      <c r="H16296" s="482">
        <v>0.342171</v>
      </c>
      <c r="I16296" s="483">
        <v>14.1</v>
      </c>
      <c r="J16296" s="484">
        <v>0.27460000000000001</v>
      </c>
      <c r="K16296" s="469">
        <f t="shared" si="1580"/>
        <v>14.101721069289916</v>
      </c>
      <c r="L16296" s="469">
        <f t="shared" si="1581"/>
        <v>1.7210692899158886E-3</v>
      </c>
    </row>
    <row r="16297" spans="1:12">
      <c r="A16297" s="98" t="str">
        <f t="shared" si="1582"/>
        <v>D800-120</v>
      </c>
      <c r="B16297" s="98">
        <f t="shared" si="1576"/>
        <v>24</v>
      </c>
      <c r="C16297" s="98">
        <f t="shared" si="1577"/>
        <v>6</v>
      </c>
      <c r="D16297" s="98">
        <f t="shared" si="1583"/>
        <v>294</v>
      </c>
      <c r="E16297" s="98">
        <f t="shared" si="1579"/>
        <v>64</v>
      </c>
      <c r="F16297" s="397">
        <f>F16296+(E16297-E16296)*(F16299-F16296)/(E16299-E16296)</f>
        <v>4.8354666666666661</v>
      </c>
      <c r="G16297" s="98">
        <v>15</v>
      </c>
      <c r="H16297" s="491">
        <f>H16296+(E16297-E16296)*(H16299-H16296)/(E16299-E16296)</f>
        <v>0.34201033333333336</v>
      </c>
      <c r="I16297" s="492">
        <f>I16296+(E16297-E16296)*(I16299-I16296)/(E16299-E16296)</f>
        <v>14.133333333333333</v>
      </c>
      <c r="J16297" s="397">
        <f>J16296+(E16297-E16296)*(J16299-J16296)/(E16299-E16296)</f>
        <v>0.27336666666666665</v>
      </c>
      <c r="K16297" s="469">
        <f t="shared" si="1580"/>
        <v>14.138364240456669</v>
      </c>
      <c r="L16297" s="469">
        <f t="shared" si="1581"/>
        <v>5.0309071233360925E-3</v>
      </c>
    </row>
    <row r="16298" spans="1:12">
      <c r="A16298" s="98" t="str">
        <f t="shared" si="1582"/>
        <v>D800-120</v>
      </c>
      <c r="B16298" s="98">
        <f t="shared" ref="B16298:B16361" si="1584">INT(D16298/12)</f>
        <v>24</v>
      </c>
      <c r="C16298" s="98">
        <f t="shared" ref="C16298:C16361" si="1585">D16298-B16298*12</f>
        <v>6</v>
      </c>
      <c r="D16298" s="98">
        <f t="shared" si="1583"/>
        <v>294</v>
      </c>
      <c r="E16298" s="98">
        <f t="shared" si="1579"/>
        <v>65</v>
      </c>
      <c r="F16298" s="397">
        <f>F16296+(E16298-E16296)*(F16299-F16296)/(E16299-E16296)</f>
        <v>4.8457333333333334</v>
      </c>
      <c r="G16298" s="98">
        <v>15</v>
      </c>
      <c r="H16298" s="491">
        <f>H16296+(E16298-E16296)*(H16299-H16296)/(E16299-E16296)</f>
        <v>0.34184966666666666</v>
      </c>
      <c r="I16298" s="492">
        <f>I16296+(E16298-E16296)*(I16299-I16296)/(E16299-E16296)</f>
        <v>14.166666666666666</v>
      </c>
      <c r="J16298" s="397">
        <f>J16296+(E16298-E16296)*(J16299-J16296)/(E16299-E16296)</f>
        <v>0.27213333333333334</v>
      </c>
      <c r="K16298" s="469">
        <f t="shared" si="1580"/>
        <v>14.175041855630496</v>
      </c>
      <c r="L16298" s="469">
        <f t="shared" si="1581"/>
        <v>8.3751889638303822E-3</v>
      </c>
    </row>
    <row r="16299" spans="1:12">
      <c r="A16299" s="480" t="str">
        <f t="shared" si="1582"/>
        <v>D800-120</v>
      </c>
      <c r="B16299" s="480">
        <f t="shared" si="1584"/>
        <v>24</v>
      </c>
      <c r="C16299" s="480">
        <f t="shared" si="1585"/>
        <v>6</v>
      </c>
      <c r="D16299" s="480">
        <f t="shared" si="1583"/>
        <v>294</v>
      </c>
      <c r="E16299" s="480">
        <f t="shared" si="1579"/>
        <v>66</v>
      </c>
      <c r="F16299" s="484">
        <v>4.8559999999999999</v>
      </c>
      <c r="G16299" s="480">
        <v>15</v>
      </c>
      <c r="H16299" s="482">
        <v>0.34168900000000002</v>
      </c>
      <c r="I16299" s="483">
        <v>14.2</v>
      </c>
      <c r="J16299" s="484">
        <v>0.27089999999999997</v>
      </c>
      <c r="K16299" s="469">
        <f t="shared" si="1580"/>
        <v>14.211753963399465</v>
      </c>
      <c r="L16299" s="469">
        <f t="shared" si="1581"/>
        <v>1.1753963399465661E-2</v>
      </c>
    </row>
    <row r="16300" spans="1:12">
      <c r="A16300" s="98" t="str">
        <f t="shared" si="1582"/>
        <v>D800-120</v>
      </c>
      <c r="B16300" s="98">
        <f t="shared" si="1584"/>
        <v>24</v>
      </c>
      <c r="C16300" s="98">
        <f t="shared" si="1585"/>
        <v>6</v>
      </c>
      <c r="D16300" s="98">
        <f t="shared" si="1583"/>
        <v>294</v>
      </c>
      <c r="E16300" s="98">
        <f t="shared" si="1579"/>
        <v>67</v>
      </c>
      <c r="F16300" s="397">
        <f>F16299+(E16300-E16299)*(F16302-F16299)/(E16302-E16299)</f>
        <v>4.8662000000000001</v>
      </c>
      <c r="G16300" s="98">
        <v>15</v>
      </c>
      <c r="H16300" s="491">
        <f>H16299+(E16300-E16299)*(H16302-H16299)/(E16302-E16299)</f>
        <v>0.3415286666666667</v>
      </c>
      <c r="I16300" s="492">
        <f>I16299+(E16300-E16299)*(I16302-I16299)/(E16302-E16299)</f>
        <v>14.233333333333333</v>
      </c>
      <c r="J16300" s="397">
        <f>J16299+(E16300-E16299)*(J16302-J16299)/(E16302-E16299)</f>
        <v>0.26966666666666667</v>
      </c>
      <c r="K16300" s="469">
        <f t="shared" si="1580"/>
        <v>14.248291505056676</v>
      </c>
      <c r="L16300" s="469">
        <f t="shared" si="1581"/>
        <v>1.4958171723343128E-2</v>
      </c>
    </row>
    <row r="16301" spans="1:12">
      <c r="A16301" s="98" t="str">
        <f t="shared" si="1582"/>
        <v>D800-120</v>
      </c>
      <c r="B16301" s="98">
        <f t="shared" si="1584"/>
        <v>24</v>
      </c>
      <c r="C16301" s="98">
        <f t="shared" si="1585"/>
        <v>6</v>
      </c>
      <c r="D16301" s="98">
        <f t="shared" si="1583"/>
        <v>294</v>
      </c>
      <c r="E16301" s="98">
        <f t="shared" si="1579"/>
        <v>68</v>
      </c>
      <c r="F16301" s="397">
        <f>F16299+(E16301-E16299)*(F16302-F16299)/(E16302-E16299)</f>
        <v>4.8763999999999994</v>
      </c>
      <c r="G16301" s="98">
        <v>15</v>
      </c>
      <c r="H16301" s="491">
        <f>H16299+(E16301-E16299)*(H16302-H16299)/(E16302-E16299)</f>
        <v>0.34136833333333333</v>
      </c>
      <c r="I16301" s="492">
        <f>I16299+(E16301-E16299)*(I16302-I16299)/(E16302-E16299)</f>
        <v>14.266666666666667</v>
      </c>
      <c r="J16301" s="397">
        <f>J16299+(E16301-E16299)*(J16302-J16299)/(E16302-E16299)</f>
        <v>0.2684333333333333</v>
      </c>
      <c r="K16301" s="469">
        <f t="shared" si="1580"/>
        <v>14.284863368502252</v>
      </c>
      <c r="L16301" s="469">
        <f t="shared" si="1581"/>
        <v>1.8196701835584861E-2</v>
      </c>
    </row>
    <row r="16302" spans="1:12">
      <c r="A16302" s="480" t="str">
        <f t="shared" si="1582"/>
        <v>D800-120</v>
      </c>
      <c r="B16302" s="480">
        <f t="shared" si="1584"/>
        <v>24</v>
      </c>
      <c r="C16302" s="480">
        <f t="shared" si="1585"/>
        <v>6</v>
      </c>
      <c r="D16302" s="480">
        <f t="shared" si="1583"/>
        <v>294</v>
      </c>
      <c r="E16302" s="480">
        <f t="shared" si="1579"/>
        <v>69</v>
      </c>
      <c r="F16302" s="484">
        <v>4.8865999999999996</v>
      </c>
      <c r="G16302" s="480">
        <v>15</v>
      </c>
      <c r="H16302" s="482">
        <v>0.34120800000000001</v>
      </c>
      <c r="I16302" s="483">
        <v>14.3</v>
      </c>
      <c r="J16302" s="484">
        <v>0.26719999999999999</v>
      </c>
      <c r="K16302" s="469">
        <f t="shared" si="1580"/>
        <v>14.321469602119526</v>
      </c>
      <c r="L16302" s="469">
        <f t="shared" si="1581"/>
        <v>2.1469602119525533E-2</v>
      </c>
    </row>
    <row r="16303" spans="1:12">
      <c r="A16303" s="98" t="str">
        <f t="shared" si="1582"/>
        <v>D800-120</v>
      </c>
      <c r="B16303" s="98">
        <f t="shared" si="1584"/>
        <v>24</v>
      </c>
      <c r="C16303" s="98">
        <f t="shared" si="1585"/>
        <v>6</v>
      </c>
      <c r="D16303" s="98">
        <f t="shared" si="1583"/>
        <v>294</v>
      </c>
      <c r="E16303" s="98">
        <f t="shared" si="1579"/>
        <v>70</v>
      </c>
      <c r="F16303" s="397">
        <f>F16302+(E16303-E16302)*(F16305-F16302)/(E16305-E16302)</f>
        <v>4.8967666666666663</v>
      </c>
      <c r="G16303" s="98">
        <v>15</v>
      </c>
      <c r="H16303" s="491">
        <f>H16302+(E16303-E16302)*(H16305-H16302)/(E16305-E16302)</f>
        <v>0.34104733333333331</v>
      </c>
      <c r="I16303" s="492">
        <f>I16302+(E16303-E16302)*(I16305-I16302)/(E16305-E16302)</f>
        <v>14.333333333333334</v>
      </c>
      <c r="J16303" s="397">
        <f>J16302+(E16303-E16302)*(J16305-J16302)/(E16305-E16302)</f>
        <v>0.26596666666666668</v>
      </c>
      <c r="K16303" s="469">
        <f t="shared" si="1580"/>
        <v>14.358026549589402</v>
      </c>
      <c r="L16303" s="469">
        <f t="shared" si="1581"/>
        <v>2.469321625606824E-2</v>
      </c>
    </row>
    <row r="16304" spans="1:12">
      <c r="A16304" s="98" t="str">
        <f t="shared" si="1582"/>
        <v>D800-120</v>
      </c>
      <c r="B16304" s="98">
        <f t="shared" si="1584"/>
        <v>24</v>
      </c>
      <c r="C16304" s="98">
        <f t="shared" si="1585"/>
        <v>6</v>
      </c>
      <c r="D16304" s="98">
        <f t="shared" si="1583"/>
        <v>294</v>
      </c>
      <c r="E16304" s="98">
        <f t="shared" si="1579"/>
        <v>71</v>
      </c>
      <c r="F16304" s="397">
        <f>F16302+(E16304-E16302)*(F16305-F16302)/(E16305-E16302)</f>
        <v>4.9069333333333329</v>
      </c>
      <c r="G16304" s="98">
        <v>15</v>
      </c>
      <c r="H16304" s="491">
        <f>H16302+(E16304-E16302)*(H16305-H16302)/(E16305-E16302)</f>
        <v>0.34088666666666667</v>
      </c>
      <c r="I16304" s="492">
        <f>I16302+(E16304-E16302)*(I16305-I16302)/(E16305-E16302)</f>
        <v>14.366666666666667</v>
      </c>
      <c r="J16304" s="397">
        <f>J16302+(E16304-E16302)*(J16305-J16302)/(E16305-E16302)</f>
        <v>0.26473333333333332</v>
      </c>
      <c r="K16304" s="469">
        <f t="shared" si="1580"/>
        <v>14.394617957092287</v>
      </c>
      <c r="L16304" s="469">
        <f t="shared" si="1581"/>
        <v>2.7951290425619391E-2</v>
      </c>
    </row>
    <row r="16305" spans="1:12">
      <c r="A16305" s="480" t="str">
        <f t="shared" si="1582"/>
        <v>D800-120</v>
      </c>
      <c r="B16305" s="480">
        <f t="shared" si="1584"/>
        <v>24</v>
      </c>
      <c r="C16305" s="480">
        <f t="shared" si="1585"/>
        <v>6</v>
      </c>
      <c r="D16305" s="480">
        <f t="shared" si="1583"/>
        <v>294</v>
      </c>
      <c r="E16305" s="480">
        <f t="shared" si="1579"/>
        <v>72</v>
      </c>
      <c r="F16305" s="484">
        <v>4.9170999999999996</v>
      </c>
      <c r="G16305" s="480">
        <v>15</v>
      </c>
      <c r="H16305" s="482">
        <v>0.34072599999999997</v>
      </c>
      <c r="I16305" s="483">
        <v>14.4</v>
      </c>
      <c r="J16305" s="484">
        <v>0.26350000000000001</v>
      </c>
      <c r="K16305" s="469">
        <f t="shared" si="1580"/>
        <v>14.43124387337626</v>
      </c>
      <c r="L16305" s="469">
        <f t="shared" si="1581"/>
        <v>3.1243873376260112E-2</v>
      </c>
    </row>
    <row r="16306" spans="1:12">
      <c r="A16306" s="98" t="str">
        <f t="shared" si="1582"/>
        <v>D800-120</v>
      </c>
      <c r="B16306" s="98">
        <f t="shared" si="1584"/>
        <v>24</v>
      </c>
      <c r="C16306" s="98">
        <f t="shared" si="1585"/>
        <v>6</v>
      </c>
      <c r="D16306" s="98">
        <f t="shared" si="1583"/>
        <v>294</v>
      </c>
      <c r="E16306" s="98">
        <f t="shared" si="1579"/>
        <v>73</v>
      </c>
      <c r="F16306" s="397">
        <f>F16305+(E16306-E16305)*(F16308-F16305)/(E16308-E16305)</f>
        <v>4.9271666666666665</v>
      </c>
      <c r="G16306" s="98">
        <v>15</v>
      </c>
      <c r="H16306" s="491">
        <f>H16305+(E16306-E16305)*(H16308-H16305)/(E16308-E16305)</f>
        <v>0.34056533333333333</v>
      </c>
      <c r="I16306" s="492">
        <f>I16305+(E16306-E16305)*(I16308-I16305)/(E16308-E16305)</f>
        <v>14.433333333333334</v>
      </c>
      <c r="J16306" s="397">
        <f>J16305+(E16306-E16305)*(J16308-J16305)/(E16308-E16305)</f>
        <v>0.26223333333333332</v>
      </c>
      <c r="K16306" s="469">
        <f t="shared" si="1580"/>
        <v>14.467610717865195</v>
      </c>
      <c r="L16306" s="469">
        <f t="shared" si="1581"/>
        <v>3.4277384531861799E-2</v>
      </c>
    </row>
    <row r="16307" spans="1:12">
      <c r="A16307" s="98" t="str">
        <f t="shared" si="1582"/>
        <v>D800-120</v>
      </c>
      <c r="B16307" s="98">
        <f t="shared" si="1584"/>
        <v>24</v>
      </c>
      <c r="C16307" s="98">
        <f t="shared" si="1585"/>
        <v>6</v>
      </c>
      <c r="D16307" s="98">
        <f t="shared" si="1583"/>
        <v>294</v>
      </c>
      <c r="E16307" s="98">
        <f t="shared" si="1579"/>
        <v>74</v>
      </c>
      <c r="F16307" s="397">
        <f>F16305+(E16307-E16305)*(F16308-F16305)/(E16308-E16305)</f>
        <v>4.9372333333333334</v>
      </c>
      <c r="G16307" s="98">
        <v>15</v>
      </c>
      <c r="H16307" s="491">
        <f>H16305+(E16307-E16305)*(H16308-H16305)/(E16308-E16305)</f>
        <v>0.34040466666666663</v>
      </c>
      <c r="I16307" s="492">
        <f>I16305+(E16307-E16305)*(I16308-I16305)/(E16308-E16305)</f>
        <v>14.466666666666667</v>
      </c>
      <c r="J16307" s="397">
        <f>J16305+(E16307-E16305)*(J16308-J16305)/(E16308-E16305)</f>
        <v>0.26096666666666668</v>
      </c>
      <c r="K16307" s="469">
        <f t="shared" si="1580"/>
        <v>14.504011891728865</v>
      </c>
      <c r="L16307" s="469">
        <f t="shared" si="1581"/>
        <v>3.7345225062198395E-2</v>
      </c>
    </row>
    <row r="16308" spans="1:12">
      <c r="A16308" s="480" t="str">
        <f t="shared" si="1582"/>
        <v>D800-120</v>
      </c>
      <c r="B16308" s="480">
        <f t="shared" si="1584"/>
        <v>24</v>
      </c>
      <c r="C16308" s="480">
        <f t="shared" si="1585"/>
        <v>6</v>
      </c>
      <c r="D16308" s="480">
        <f t="shared" si="1583"/>
        <v>294</v>
      </c>
      <c r="E16308" s="480">
        <f t="shared" si="1579"/>
        <v>75</v>
      </c>
      <c r="F16308" s="484">
        <v>4.9473000000000003</v>
      </c>
      <c r="G16308" s="480">
        <v>15</v>
      </c>
      <c r="H16308" s="482">
        <v>0.34024399999999999</v>
      </c>
      <c r="I16308" s="483">
        <v>14.5</v>
      </c>
      <c r="J16308" s="484">
        <v>0.25969999999999999</v>
      </c>
      <c r="K16308" s="469">
        <f t="shared" si="1580"/>
        <v>14.5404474435993</v>
      </c>
      <c r="L16308" s="469">
        <f t="shared" si="1581"/>
        <v>4.0447443599299859E-2</v>
      </c>
    </row>
    <row r="16309" spans="1:12">
      <c r="A16309" s="98" t="str">
        <f t="shared" si="1582"/>
        <v>D800-120</v>
      </c>
      <c r="B16309" s="98">
        <f t="shared" si="1584"/>
        <v>24</v>
      </c>
      <c r="C16309" s="98">
        <f t="shared" si="1585"/>
        <v>6</v>
      </c>
      <c r="D16309" s="98">
        <f t="shared" si="1583"/>
        <v>294</v>
      </c>
      <c r="E16309" s="98">
        <f t="shared" si="1579"/>
        <v>76</v>
      </c>
      <c r="F16309" s="397">
        <f>F16308+(E16309-E16308)*(F16311-F16308)/(E16311-E16308)</f>
        <v>4.9573333333333336</v>
      </c>
      <c r="G16309" s="98">
        <v>15</v>
      </c>
      <c r="H16309" s="491">
        <f>H16308+(E16309-E16308)*(H16311-H16308)/(E16311-E16308)</f>
        <v>0.34008333333333335</v>
      </c>
      <c r="I16309" s="492">
        <f>I16308+(E16309-E16308)*(I16311-I16308)/(E16311-E16308)</f>
        <v>14.566666666666666</v>
      </c>
      <c r="J16309" s="397">
        <f>J16308+(E16309-E16308)*(J16311-J16308)/(E16311-E16308)</f>
        <v>0.25846666666666668</v>
      </c>
      <c r="K16309" s="469">
        <f t="shared" si="1580"/>
        <v>14.576819407008086</v>
      </c>
      <c r="L16309" s="469">
        <f t="shared" si="1581"/>
        <v>1.0152740341419886E-2</v>
      </c>
    </row>
    <row r="16310" spans="1:12">
      <c r="A16310" s="98" t="str">
        <f t="shared" si="1582"/>
        <v>D800-120</v>
      </c>
      <c r="B16310" s="98">
        <f t="shared" si="1584"/>
        <v>24</v>
      </c>
      <c r="C16310" s="98">
        <f t="shared" si="1585"/>
        <v>6</v>
      </c>
      <c r="D16310" s="98">
        <f t="shared" si="1583"/>
        <v>294</v>
      </c>
      <c r="E16310" s="98">
        <f t="shared" si="1579"/>
        <v>77</v>
      </c>
      <c r="F16310" s="397">
        <f>F16308+(E16310-E16308)*(F16311-F16308)/(E16311-E16308)</f>
        <v>4.9673666666666669</v>
      </c>
      <c r="G16310" s="98">
        <v>15</v>
      </c>
      <c r="H16310" s="491">
        <f>H16308+(E16310-E16308)*(H16311-H16308)/(E16311-E16308)</f>
        <v>0.33992266666666665</v>
      </c>
      <c r="I16310" s="492">
        <f>I16308+(E16310-E16308)*(I16311-I16308)/(E16311-E16308)</f>
        <v>14.633333333333333</v>
      </c>
      <c r="J16310" s="397">
        <f>J16308+(E16310-E16308)*(J16311-J16308)/(E16311-E16308)</f>
        <v>0.25723333333333331</v>
      </c>
      <c r="K16310" s="469">
        <f t="shared" si="1580"/>
        <v>14.613225753308598</v>
      </c>
      <c r="L16310" s="469">
        <f t="shared" si="1581"/>
        <v>-2.0107580024735228E-2</v>
      </c>
    </row>
    <row r="16311" spans="1:12">
      <c r="A16311" s="480" t="str">
        <f t="shared" si="1582"/>
        <v>D800-120</v>
      </c>
      <c r="B16311" s="480">
        <f t="shared" si="1584"/>
        <v>24</v>
      </c>
      <c r="C16311" s="480">
        <f t="shared" si="1585"/>
        <v>6</v>
      </c>
      <c r="D16311" s="480">
        <f t="shared" si="1583"/>
        <v>294</v>
      </c>
      <c r="E16311" s="480">
        <f t="shared" si="1579"/>
        <v>78</v>
      </c>
      <c r="F16311" s="484">
        <v>4.9774000000000003</v>
      </c>
      <c r="G16311" s="480">
        <v>15</v>
      </c>
      <c r="H16311" s="482">
        <v>0.33976200000000001</v>
      </c>
      <c r="I16311" s="483">
        <v>14.7</v>
      </c>
      <c r="J16311" s="484">
        <v>0.25600000000000001</v>
      </c>
      <c r="K16311" s="469">
        <f t="shared" si="1580"/>
        <v>14.649666531277777</v>
      </c>
      <c r="L16311" s="469">
        <f t="shared" si="1581"/>
        <v>-5.0333468722222108E-2</v>
      </c>
    </row>
    <row r="16312" spans="1:12">
      <c r="A16312" s="98" t="str">
        <f t="shared" si="1582"/>
        <v>D800-120</v>
      </c>
      <c r="B16312" s="98">
        <f t="shared" si="1584"/>
        <v>24</v>
      </c>
      <c r="C16312" s="98">
        <f t="shared" si="1585"/>
        <v>6</v>
      </c>
      <c r="D16312" s="98">
        <f t="shared" si="1583"/>
        <v>294</v>
      </c>
      <c r="E16312" s="98">
        <f t="shared" si="1579"/>
        <v>79</v>
      </c>
      <c r="F16312" s="397">
        <f>F16311+(E16312-E16311)*(F16314-F16311)/(E16314-E16311)</f>
        <v>4.9873666666666665</v>
      </c>
      <c r="G16312" s="98">
        <v>15</v>
      </c>
      <c r="H16312" s="491">
        <f>H16311+(E16312-E16311)*(H16314-H16311)/(E16314-E16311)</f>
        <v>0.33960099999999999</v>
      </c>
      <c r="I16312" s="492">
        <f>I16311+(E16312-E16311)*(I16314-I16311)/(E16314-E16311)</f>
        <v>14.733333333333333</v>
      </c>
      <c r="J16312" s="397">
        <f>J16311+(E16312-E16311)*(J16314-J16311)/(E16314-E16311)</f>
        <v>0.2547666666666667</v>
      </c>
      <c r="K16312" s="469">
        <f t="shared" si="1580"/>
        <v>14.685959896074118</v>
      </c>
      <c r="L16312" s="469">
        <f t="shared" si="1581"/>
        <v>-4.7373437259214057E-2</v>
      </c>
    </row>
    <row r="16313" spans="1:12">
      <c r="A16313" s="98" t="str">
        <f t="shared" si="1582"/>
        <v>D800-120</v>
      </c>
      <c r="B16313" s="98">
        <f t="shared" si="1584"/>
        <v>24</v>
      </c>
      <c r="C16313" s="98">
        <f t="shared" si="1585"/>
        <v>6</v>
      </c>
      <c r="D16313" s="98">
        <f t="shared" si="1583"/>
        <v>294</v>
      </c>
      <c r="E16313" s="98">
        <f t="shared" si="1579"/>
        <v>80</v>
      </c>
      <c r="F16313" s="397">
        <f>F16311+(E16313-E16311)*(F16314-F16311)/(E16314-E16311)</f>
        <v>4.9973333333333336</v>
      </c>
      <c r="G16313" s="98">
        <v>15</v>
      </c>
      <c r="H16313" s="491">
        <f>H16311+(E16313-E16311)*(H16314-H16311)/(E16314-E16311)</f>
        <v>0.33944000000000002</v>
      </c>
      <c r="I16313" s="492">
        <f>I16311+(E16313-E16311)*(I16314-I16311)/(E16314-E16311)</f>
        <v>14.766666666666667</v>
      </c>
      <c r="J16313" s="397">
        <f>J16311+(E16313-E16311)*(J16314-J16311)/(E16314-E16311)</f>
        <v>0.25353333333333333</v>
      </c>
      <c r="K16313" s="469">
        <f t="shared" si="1580"/>
        <v>14.72228768952785</v>
      </c>
      <c r="L16313" s="469">
        <f t="shared" si="1581"/>
        <v>-4.4378977138817888E-2</v>
      </c>
    </row>
    <row r="16314" spans="1:12">
      <c r="A16314" s="480" t="str">
        <f t="shared" si="1582"/>
        <v>D800-120</v>
      </c>
      <c r="B16314" s="480">
        <f t="shared" si="1584"/>
        <v>24</v>
      </c>
      <c r="C16314" s="480">
        <f t="shared" si="1585"/>
        <v>6</v>
      </c>
      <c r="D16314" s="480">
        <f t="shared" si="1583"/>
        <v>294</v>
      </c>
      <c r="E16314" s="480">
        <f t="shared" si="1579"/>
        <v>81</v>
      </c>
      <c r="F16314" s="484">
        <v>5.0072999999999999</v>
      </c>
      <c r="G16314" s="480">
        <v>15</v>
      </c>
      <c r="H16314" s="482">
        <v>0.339279</v>
      </c>
      <c r="I16314" s="483">
        <v>14.8</v>
      </c>
      <c r="J16314" s="484">
        <v>0.25230000000000002</v>
      </c>
      <c r="K16314" s="469">
        <f t="shared" si="1580"/>
        <v>14.758649960651853</v>
      </c>
      <c r="L16314" s="469">
        <f t="shared" si="1581"/>
        <v>-4.1350039348147405E-2</v>
      </c>
    </row>
    <row r="16315" spans="1:12">
      <c r="A16315" s="98" t="str">
        <f t="shared" si="1582"/>
        <v>D800-120</v>
      </c>
      <c r="B16315" s="98">
        <f t="shared" si="1584"/>
        <v>24</v>
      </c>
      <c r="C16315" s="98">
        <f t="shared" si="1585"/>
        <v>6</v>
      </c>
      <c r="D16315" s="98">
        <f t="shared" si="1583"/>
        <v>294</v>
      </c>
      <c r="E16315" s="98">
        <f t="shared" si="1579"/>
        <v>82</v>
      </c>
      <c r="F16315" s="397">
        <f>F16314+(E16315-E16314)*(F16317-F16314)/(E16317-E16314)</f>
        <v>5.0171999999999999</v>
      </c>
      <c r="G16315" s="98">
        <v>15</v>
      </c>
      <c r="H16315" s="491">
        <f>H16314+(E16315-E16314)*(H16317-H16314)/(E16317-E16314)</f>
        <v>0.33911833333333335</v>
      </c>
      <c r="I16315" s="492">
        <f>I16314+(E16315-E16314)*(I16317-I16314)/(E16317-E16314)</f>
        <v>14.833333333333334</v>
      </c>
      <c r="J16315" s="397">
        <f>J16314+(E16315-E16314)*(J16317-J16314)/(E16317-E16314)</f>
        <v>0.25106666666666666</v>
      </c>
      <c r="K16315" s="469">
        <f t="shared" si="1580"/>
        <v>14.794835627681584</v>
      </c>
      <c r="L16315" s="469">
        <f t="shared" si="1581"/>
        <v>-3.8497705651749925E-2</v>
      </c>
    </row>
    <row r="16316" spans="1:12">
      <c r="A16316" s="98" t="str">
        <f t="shared" si="1582"/>
        <v>D800-120</v>
      </c>
      <c r="B16316" s="98">
        <f t="shared" si="1584"/>
        <v>24</v>
      </c>
      <c r="C16316" s="98">
        <f t="shared" si="1585"/>
        <v>6</v>
      </c>
      <c r="D16316" s="98">
        <f t="shared" si="1583"/>
        <v>294</v>
      </c>
      <c r="E16316" s="98">
        <f t="shared" si="1579"/>
        <v>83</v>
      </c>
      <c r="F16316" s="397">
        <f>F16314+(E16316-E16314)*(F16317-F16314)/(E16317-E16314)</f>
        <v>5.0270999999999999</v>
      </c>
      <c r="G16316" s="98">
        <v>15</v>
      </c>
      <c r="H16316" s="491">
        <f>H16314+(E16316-E16314)*(H16317-H16314)/(E16317-E16314)</f>
        <v>0.33895766666666666</v>
      </c>
      <c r="I16316" s="492">
        <f>I16314+(E16316-E16314)*(I16317-I16314)/(E16317-E16314)</f>
        <v>14.866666666666667</v>
      </c>
      <c r="J16316" s="397">
        <f>J16314+(E16316-E16314)*(J16317-J16314)/(E16317-E16314)</f>
        <v>0.24983333333333332</v>
      </c>
      <c r="K16316" s="469">
        <f t="shared" si="1580"/>
        <v>14.831055598880097</v>
      </c>
      <c r="L16316" s="469">
        <f t="shared" si="1581"/>
        <v>-3.5611067786570416E-2</v>
      </c>
    </row>
    <row r="16317" spans="1:12">
      <c r="A16317" s="480" t="str">
        <f t="shared" si="1582"/>
        <v>D800-120</v>
      </c>
      <c r="B16317" s="480">
        <f t="shared" si="1584"/>
        <v>24</v>
      </c>
      <c r="C16317" s="480">
        <f t="shared" si="1585"/>
        <v>6</v>
      </c>
      <c r="D16317" s="480">
        <f t="shared" si="1583"/>
        <v>294</v>
      </c>
      <c r="E16317" s="480">
        <f t="shared" si="1579"/>
        <v>84</v>
      </c>
      <c r="F16317" s="484">
        <v>5.0369999999999999</v>
      </c>
      <c r="G16317" s="480">
        <v>15</v>
      </c>
      <c r="H16317" s="482">
        <v>0.33879700000000001</v>
      </c>
      <c r="I16317" s="483">
        <v>14.9</v>
      </c>
      <c r="J16317" s="484">
        <v>0.24859999999999999</v>
      </c>
      <c r="K16317" s="469">
        <f t="shared" si="1580"/>
        <v>14.867309923051266</v>
      </c>
      <c r="L16317" s="469">
        <f t="shared" si="1581"/>
        <v>-3.2690076948734159E-2</v>
      </c>
    </row>
    <row r="16318" spans="1:12">
      <c r="A16318" s="98" t="str">
        <f t="shared" si="1582"/>
        <v>D800-120</v>
      </c>
      <c r="B16318" s="98">
        <f t="shared" si="1584"/>
        <v>24</v>
      </c>
      <c r="C16318" s="98">
        <f t="shared" si="1585"/>
        <v>6</v>
      </c>
      <c r="D16318" s="98">
        <f t="shared" si="1583"/>
        <v>294</v>
      </c>
      <c r="E16318" s="98">
        <f t="shared" si="1579"/>
        <v>85</v>
      </c>
      <c r="F16318" s="397">
        <f>F16317+(E16318-E16317)*(F16320-F16317)/(E16320-E16317)</f>
        <v>5.0468333333333328</v>
      </c>
      <c r="G16318" s="98">
        <v>15</v>
      </c>
      <c r="H16318" s="491">
        <f>H16317+(E16318-E16317)*(H16320-H16317)/(E16320-E16317)</f>
        <v>0.33863566666666667</v>
      </c>
      <c r="I16318" s="492">
        <f>I16317+(E16318-E16317)*(I16320-I16317)/(E16320-E16317)</f>
        <v>14.933333333333334</v>
      </c>
      <c r="J16318" s="397">
        <f>J16317+(E16318-E16317)*(J16320-J16317)/(E16320-E16317)</f>
        <v>0.24736666666666665</v>
      </c>
      <c r="K16318" s="469">
        <f t="shared" si="1580"/>
        <v>14.903431121155773</v>
      </c>
      <c r="L16318" s="469">
        <f t="shared" si="1581"/>
        <v>-2.9902212177560727E-2</v>
      </c>
    </row>
    <row r="16319" spans="1:12">
      <c r="A16319" s="98" t="str">
        <f t="shared" si="1582"/>
        <v>D800-120</v>
      </c>
      <c r="B16319" s="98">
        <f t="shared" si="1584"/>
        <v>24</v>
      </c>
      <c r="C16319" s="98">
        <f t="shared" si="1585"/>
        <v>6</v>
      </c>
      <c r="D16319" s="98">
        <f t="shared" si="1583"/>
        <v>294</v>
      </c>
      <c r="E16319" s="98">
        <f t="shared" si="1579"/>
        <v>86</v>
      </c>
      <c r="F16319" s="397">
        <f>F16317+(E16319-E16317)*(F16320-F16317)/(E16320-E16317)</f>
        <v>5.0566666666666666</v>
      </c>
      <c r="G16319" s="98">
        <v>15</v>
      </c>
      <c r="H16319" s="491">
        <f>H16317+(E16319-E16317)*(H16320-H16317)/(E16320-E16317)</f>
        <v>0.33847433333333332</v>
      </c>
      <c r="I16319" s="492">
        <f>I16317+(E16319-E16317)*(I16320-I16317)/(E16320-E16317)</f>
        <v>14.966666666666667</v>
      </c>
      <c r="J16319" s="397">
        <f>J16317+(E16319-E16317)*(J16320-J16317)/(E16320-E16317)</f>
        <v>0.24613333333333334</v>
      </c>
      <c r="K16319" s="469">
        <f t="shared" si="1580"/>
        <v>14.939586753500759</v>
      </c>
      <c r="L16319" s="469">
        <f t="shared" si="1581"/>
        <v>-2.7079913165907854E-2</v>
      </c>
    </row>
    <row r="16320" spans="1:12">
      <c r="A16320" s="480" t="str">
        <f t="shared" si="1582"/>
        <v>D800-120</v>
      </c>
      <c r="B16320" s="480">
        <f t="shared" si="1584"/>
        <v>24</v>
      </c>
      <c r="C16320" s="480">
        <f t="shared" si="1585"/>
        <v>6</v>
      </c>
      <c r="D16320" s="480">
        <f t="shared" si="1583"/>
        <v>294</v>
      </c>
      <c r="E16320" s="480">
        <f t="shared" si="1579"/>
        <v>87</v>
      </c>
      <c r="F16320" s="484">
        <v>5.0664999999999996</v>
      </c>
      <c r="G16320" s="480">
        <v>15</v>
      </c>
      <c r="H16320" s="482">
        <v>0.33831299999999997</v>
      </c>
      <c r="I16320" s="483">
        <v>15</v>
      </c>
      <c r="J16320" s="484">
        <v>0.24490000000000001</v>
      </c>
      <c r="K16320" s="469">
        <f t="shared" si="1580"/>
        <v>14.975776869348799</v>
      </c>
      <c r="L16320" s="469">
        <f t="shared" si="1581"/>
        <v>-2.4223130651201075E-2</v>
      </c>
    </row>
    <row r="16321" spans="1:12">
      <c r="A16321" s="98" t="str">
        <f t="shared" si="1582"/>
        <v>D800-120</v>
      </c>
      <c r="B16321" s="98">
        <f t="shared" si="1584"/>
        <v>24</v>
      </c>
      <c r="C16321" s="98">
        <f t="shared" si="1585"/>
        <v>6</v>
      </c>
      <c r="D16321" s="98">
        <f t="shared" si="1583"/>
        <v>294</v>
      </c>
      <c r="E16321" s="98">
        <f t="shared" si="1579"/>
        <v>88</v>
      </c>
      <c r="F16321" s="397">
        <f>F16320+(E16321-E16320)*(F16323-F16320)/(E16323-E16320)</f>
        <v>5.0762999999999998</v>
      </c>
      <c r="G16321" s="98">
        <v>15</v>
      </c>
      <c r="H16321" s="491">
        <f>H16320+(E16321-E16320)*(H16323-H16320)/(E16323-E16320)</f>
        <v>0.33815166666666663</v>
      </c>
      <c r="I16321" s="492">
        <f>I16320+(E16321-E16320)*(I16323-I16320)/(E16323-E16320)</f>
        <v>15.033333333333333</v>
      </c>
      <c r="J16321" s="397">
        <f>J16320+(E16321-E16320)*(J16323-J16320)/(E16323-E16320)</f>
        <v>0.24366666666666667</v>
      </c>
      <c r="K16321" s="469">
        <f t="shared" si="1580"/>
        <v>15.011902942959521</v>
      </c>
      <c r="L16321" s="469">
        <f t="shared" si="1581"/>
        <v>-2.1430390373812003E-2</v>
      </c>
    </row>
    <row r="16322" spans="1:12">
      <c r="A16322" s="98" t="str">
        <f t="shared" si="1582"/>
        <v>D800-120</v>
      </c>
      <c r="B16322" s="98">
        <f t="shared" si="1584"/>
        <v>24</v>
      </c>
      <c r="C16322" s="98">
        <f t="shared" si="1585"/>
        <v>6</v>
      </c>
      <c r="D16322" s="98">
        <f t="shared" si="1583"/>
        <v>294</v>
      </c>
      <c r="E16322" s="98">
        <f t="shared" si="1579"/>
        <v>89</v>
      </c>
      <c r="F16322" s="397">
        <f>F16320+(E16322-E16320)*(F16323-F16320)/(E16323-E16320)</f>
        <v>5.0861000000000001</v>
      </c>
      <c r="G16322" s="98">
        <v>15</v>
      </c>
      <c r="H16322" s="491">
        <f>H16320+(E16322-E16320)*(H16323-H16320)/(E16323-E16320)</f>
        <v>0.33799033333333334</v>
      </c>
      <c r="I16322" s="492">
        <f>I16320+(E16322-E16320)*(I16323-I16320)/(E16323-E16320)</f>
        <v>15.066666666666666</v>
      </c>
      <c r="J16322" s="397">
        <f>J16320+(E16322-E16320)*(J16323-J16320)/(E16323-E16320)</f>
        <v>0.24243333333333333</v>
      </c>
      <c r="K16322" s="469">
        <f t="shared" si="1580"/>
        <v>15.048063504774792</v>
      </c>
      <c r="L16322" s="469">
        <f t="shared" si="1581"/>
        <v>-1.860316189187472E-2</v>
      </c>
    </row>
    <row r="16323" spans="1:12">
      <c r="A16323" s="480" t="str">
        <f t="shared" si="1582"/>
        <v>D800-120</v>
      </c>
      <c r="B16323" s="480">
        <f t="shared" si="1584"/>
        <v>24</v>
      </c>
      <c r="C16323" s="480">
        <f t="shared" si="1585"/>
        <v>6</v>
      </c>
      <c r="D16323" s="480">
        <f t="shared" si="1583"/>
        <v>294</v>
      </c>
      <c r="E16323" s="480">
        <f t="shared" si="1579"/>
        <v>90</v>
      </c>
      <c r="F16323" s="484">
        <v>5.0959000000000003</v>
      </c>
      <c r="G16323" s="480">
        <v>15</v>
      </c>
      <c r="H16323" s="482">
        <v>0.33782899999999999</v>
      </c>
      <c r="I16323" s="483">
        <v>15.1</v>
      </c>
      <c r="J16323" s="484">
        <v>0.2412</v>
      </c>
      <c r="K16323" s="469">
        <f t="shared" si="1580"/>
        <v>15.084258604205088</v>
      </c>
      <c r="L16323" s="469">
        <f t="shared" si="1581"/>
        <v>-1.5741395794911739E-2</v>
      </c>
    </row>
    <row r="16324" spans="1:12">
      <c r="A16324" s="98" t="str">
        <f t="shared" si="1582"/>
        <v>D800-120</v>
      </c>
      <c r="B16324" s="98">
        <f t="shared" si="1584"/>
        <v>24</v>
      </c>
      <c r="C16324" s="98">
        <f t="shared" si="1585"/>
        <v>6</v>
      </c>
      <c r="D16324" s="98">
        <f t="shared" si="1583"/>
        <v>294</v>
      </c>
      <c r="E16324" s="98">
        <f t="shared" si="1579"/>
        <v>91</v>
      </c>
      <c r="F16324" s="397">
        <f>F16323+(E16324-E16323)*(F16326-F16323)/(E16326-E16323)</f>
        <v>5.1056333333333335</v>
      </c>
      <c r="G16324" s="98">
        <v>15</v>
      </c>
      <c r="H16324" s="491">
        <f>H16323+(E16324-E16323)*(H16326-H16323)/(E16326-E16323)</f>
        <v>0.33766733333333332</v>
      </c>
      <c r="I16324" s="492">
        <f>I16323+(E16324-E16323)*(I16326-I16323)/(E16326-E16323)</f>
        <v>15.133333333333333</v>
      </c>
      <c r="J16324" s="397">
        <f>J16323+(E16324-E16323)*(J16326-J16323)/(E16326-E16323)</f>
        <v>0.23996666666666666</v>
      </c>
      <c r="K16324" s="469">
        <f t="shared" si="1580"/>
        <v>15.120305784193912</v>
      </c>
      <c r="L16324" s="469">
        <f t="shared" si="1581"/>
        <v>-1.3027549139421168E-2</v>
      </c>
    </row>
    <row r="16325" spans="1:12">
      <c r="A16325" s="98" t="str">
        <f t="shared" si="1582"/>
        <v>D800-120</v>
      </c>
      <c r="B16325" s="98">
        <f t="shared" si="1584"/>
        <v>24</v>
      </c>
      <c r="C16325" s="98">
        <f t="shared" si="1585"/>
        <v>6</v>
      </c>
      <c r="D16325" s="98">
        <f t="shared" si="1583"/>
        <v>294</v>
      </c>
      <c r="E16325" s="98">
        <f t="shared" si="1579"/>
        <v>92</v>
      </c>
      <c r="F16325" s="397">
        <f>F16323+(E16325-E16323)*(F16326-F16323)/(E16326-E16323)</f>
        <v>5.1153666666666666</v>
      </c>
      <c r="G16325" s="98">
        <v>15</v>
      </c>
      <c r="H16325" s="491">
        <f>H16323+(E16325-E16323)*(H16326-H16323)/(E16326-E16323)</f>
        <v>0.33750566666666665</v>
      </c>
      <c r="I16325" s="492">
        <f>I16323+(E16325-E16323)*(I16326-I16323)/(E16326-E16323)</f>
        <v>15.166666666666666</v>
      </c>
      <c r="J16325" s="397">
        <f>J16323+(E16325-E16323)*(J16326-J16323)/(E16326-E16323)</f>
        <v>0.23873333333333333</v>
      </c>
      <c r="K16325" s="469">
        <f t="shared" si="1580"/>
        <v>15.156387497691398</v>
      </c>
      <c r="L16325" s="469">
        <f t="shared" si="1581"/>
        <v>-1.0279168975268149E-2</v>
      </c>
    </row>
    <row r="16326" spans="1:12">
      <c r="A16326" s="480" t="str">
        <f t="shared" si="1582"/>
        <v>D800-120</v>
      </c>
      <c r="B16326" s="480">
        <f t="shared" si="1584"/>
        <v>24</v>
      </c>
      <c r="C16326" s="480">
        <f t="shared" si="1585"/>
        <v>6</v>
      </c>
      <c r="D16326" s="480">
        <f t="shared" si="1583"/>
        <v>294</v>
      </c>
      <c r="E16326" s="480">
        <f t="shared" si="1579"/>
        <v>93</v>
      </c>
      <c r="F16326" s="484">
        <v>5.1250999999999998</v>
      </c>
      <c r="G16326" s="480">
        <v>15</v>
      </c>
      <c r="H16326" s="482">
        <v>0.33734399999999998</v>
      </c>
      <c r="I16326" s="483">
        <v>15.2</v>
      </c>
      <c r="J16326" s="484">
        <v>0.23749999999999999</v>
      </c>
      <c r="K16326" s="469">
        <f t="shared" si="1580"/>
        <v>15.192503794346424</v>
      </c>
      <c r="L16326" s="469">
        <f t="shared" si="1581"/>
        <v>-7.4962056535756716E-3</v>
      </c>
    </row>
    <row r="16327" spans="1:12">
      <c r="A16327" s="98" t="str">
        <f t="shared" si="1582"/>
        <v>D800-120</v>
      </c>
      <c r="B16327" s="98">
        <f t="shared" si="1584"/>
        <v>24</v>
      </c>
      <c r="C16327" s="98">
        <f t="shared" si="1585"/>
        <v>6</v>
      </c>
      <c r="D16327" s="98">
        <f t="shared" si="1583"/>
        <v>294</v>
      </c>
      <c r="E16327" s="98">
        <f t="shared" si="1579"/>
        <v>94</v>
      </c>
      <c r="F16327" s="397">
        <f>F16326+(E16327-E16326)*(F16329-F16326)/(E16329-E16326)</f>
        <v>5.1347666666666667</v>
      </c>
      <c r="G16327" s="98">
        <v>15</v>
      </c>
      <c r="H16327" s="491">
        <f>H16326+(E16327-E16326)*(H16329-H16326)/(E16329-E16326)</f>
        <v>0.33718233333333331</v>
      </c>
      <c r="I16327" s="492">
        <f>I16326+(E16327-E16326)*(I16329-I16326)/(E16329-E16326)</f>
        <v>15.233333333333333</v>
      </c>
      <c r="J16327" s="397">
        <f>J16326+(E16327-E16326)*(J16329-J16326)/(E16329-E16326)</f>
        <v>0.23626666666666665</v>
      </c>
      <c r="K16327" s="469">
        <f t="shared" si="1580"/>
        <v>15.228457006940856</v>
      </c>
      <c r="L16327" s="469">
        <f t="shared" si="1581"/>
        <v>-4.8763263924769262E-3</v>
      </c>
    </row>
    <row r="16328" spans="1:12">
      <c r="A16328" s="98" t="str">
        <f t="shared" si="1582"/>
        <v>D800-120</v>
      </c>
      <c r="B16328" s="98">
        <f t="shared" si="1584"/>
        <v>24</v>
      </c>
      <c r="C16328" s="98">
        <f t="shared" si="1585"/>
        <v>6</v>
      </c>
      <c r="D16328" s="98">
        <f t="shared" ref="D16328:D16353" si="1586">D16327</f>
        <v>294</v>
      </c>
      <c r="E16328" s="98">
        <f t="shared" ref="E16328:E16353" si="1587">E16327+1</f>
        <v>95</v>
      </c>
      <c r="F16328" s="397">
        <f>F16326+(E16328-E16326)*(F16329-F16326)/(E16329-E16326)</f>
        <v>5.1444333333333327</v>
      </c>
      <c r="G16328" s="98">
        <v>15</v>
      </c>
      <c r="H16328" s="491">
        <f>H16326+(E16328-E16326)*(H16329-H16326)/(E16329-E16326)</f>
        <v>0.33702066666666669</v>
      </c>
      <c r="I16328" s="492">
        <f>I16326+(E16328-E16326)*(I16329-I16326)/(E16329-E16326)</f>
        <v>15.266666666666667</v>
      </c>
      <c r="J16328" s="397">
        <f>J16326+(E16328-E16326)*(J16329-J16326)/(E16329-E16326)</f>
        <v>0.23503333333333334</v>
      </c>
      <c r="K16328" s="469">
        <f t="shared" si="1580"/>
        <v>15.264444712589334</v>
      </c>
      <c r="L16328" s="469">
        <f t="shared" si="1581"/>
        <v>-2.2219540773331659E-3</v>
      </c>
    </row>
    <row r="16329" spans="1:12">
      <c r="A16329" s="480" t="str">
        <f t="shared" si="1582"/>
        <v>D800-120</v>
      </c>
      <c r="B16329" s="480">
        <f t="shared" si="1584"/>
        <v>24</v>
      </c>
      <c r="C16329" s="480">
        <f t="shared" si="1585"/>
        <v>6</v>
      </c>
      <c r="D16329" s="480">
        <f t="shared" si="1586"/>
        <v>294</v>
      </c>
      <c r="E16329" s="480">
        <f t="shared" si="1587"/>
        <v>96</v>
      </c>
      <c r="F16329" s="484">
        <v>5.1540999999999997</v>
      </c>
      <c r="G16329" s="480">
        <v>15</v>
      </c>
      <c r="H16329" s="482">
        <v>0.33685900000000002</v>
      </c>
      <c r="I16329" s="483">
        <v>15.3</v>
      </c>
      <c r="J16329" s="484">
        <v>0.23380000000000001</v>
      </c>
      <c r="K16329" s="469">
        <f t="shared" si="1580"/>
        <v>15.300466960953989</v>
      </c>
      <c r="L16329" s="469">
        <f t="shared" si="1581"/>
        <v>4.6696095398779391E-4</v>
      </c>
    </row>
    <row r="16330" spans="1:12">
      <c r="A16330" s="98" t="str">
        <f t="shared" si="1582"/>
        <v>D800-120</v>
      </c>
      <c r="B16330" s="98">
        <f t="shared" si="1584"/>
        <v>24</v>
      </c>
      <c r="C16330" s="98">
        <f t="shared" si="1585"/>
        <v>6</v>
      </c>
      <c r="D16330" s="98">
        <f t="shared" si="1586"/>
        <v>294</v>
      </c>
      <c r="E16330" s="98">
        <f t="shared" si="1587"/>
        <v>97</v>
      </c>
      <c r="F16330" s="397">
        <f>F16329+(E16330-E16329)*(F16332-F16329)/(E16332-E16329)</f>
        <v>5.1637333333333331</v>
      </c>
      <c r="G16330" s="98">
        <v>15</v>
      </c>
      <c r="H16330" s="491">
        <f>H16329+(E16330-E16329)*(H16332-H16329)/(E16332-E16329)</f>
        <v>0.3366966666666667</v>
      </c>
      <c r="I16330" s="492">
        <f>I16329+(E16330-E16329)*(I16332-I16329)/(E16332-E16329)</f>
        <v>15.333333333333334</v>
      </c>
      <c r="J16330" s="397">
        <f>J16329+(E16330-E16329)*(J16332-J16329)/(E16332-E16329)</f>
        <v>0.23256666666666667</v>
      </c>
      <c r="K16330" s="469">
        <f t="shared" si="1580"/>
        <v>15.336455167361322</v>
      </c>
      <c r="L16330" s="469">
        <f t="shared" si="1581"/>
        <v>3.1218340279881573E-3</v>
      </c>
    </row>
    <row r="16331" spans="1:12">
      <c r="A16331" s="98" t="str">
        <f t="shared" si="1582"/>
        <v>D800-120</v>
      </c>
      <c r="B16331" s="98">
        <f t="shared" si="1584"/>
        <v>24</v>
      </c>
      <c r="C16331" s="98">
        <f t="shared" si="1585"/>
        <v>6</v>
      </c>
      <c r="D16331" s="98">
        <f t="shared" si="1586"/>
        <v>294</v>
      </c>
      <c r="E16331" s="98">
        <f t="shared" si="1587"/>
        <v>98</v>
      </c>
      <c r="F16331" s="397">
        <f>F16329+(E16331-E16329)*(F16332-F16329)/(E16332-E16329)</f>
        <v>5.1733666666666664</v>
      </c>
      <c r="G16331" s="98">
        <v>15</v>
      </c>
      <c r="H16331" s="491">
        <f>H16329+(E16331-E16329)*(H16332-H16329)/(E16332-E16329)</f>
        <v>0.33653433333333332</v>
      </c>
      <c r="I16331" s="492">
        <f>I16329+(E16331-E16329)*(I16332-I16329)/(E16332-E16329)</f>
        <v>15.366666666666667</v>
      </c>
      <c r="J16331" s="397">
        <f>J16329+(E16331-E16329)*(J16332-J16329)/(E16332-E16329)</f>
        <v>0.23133333333333334</v>
      </c>
      <c r="K16331" s="469">
        <f t="shared" ref="K16331:K16394" si="1588">F16331/H16331</f>
        <v>15.372478092874129</v>
      </c>
      <c r="L16331" s="469">
        <f t="shared" ref="L16331:L16394" si="1589">K16331-I16331</f>
        <v>5.8114262074617784E-3</v>
      </c>
    </row>
    <row r="16332" spans="1:12">
      <c r="A16332" s="480" t="str">
        <f t="shared" si="1582"/>
        <v>D800-120</v>
      </c>
      <c r="B16332" s="480">
        <f t="shared" si="1584"/>
        <v>24</v>
      </c>
      <c r="C16332" s="480">
        <f t="shared" si="1585"/>
        <v>6</v>
      </c>
      <c r="D16332" s="480">
        <f t="shared" si="1586"/>
        <v>294</v>
      </c>
      <c r="E16332" s="480">
        <f t="shared" si="1587"/>
        <v>99</v>
      </c>
      <c r="F16332" s="484">
        <v>5.1829999999999998</v>
      </c>
      <c r="G16332" s="480">
        <v>15</v>
      </c>
      <c r="H16332" s="482">
        <v>0.336372</v>
      </c>
      <c r="I16332" s="483">
        <v>15.4</v>
      </c>
      <c r="J16332" s="484">
        <v>0.2301</v>
      </c>
      <c r="K16332" s="469">
        <f t="shared" si="1588"/>
        <v>15.40853578775879</v>
      </c>
      <c r="L16332" s="469">
        <f t="shared" si="1589"/>
        <v>8.5357877587899367E-3</v>
      </c>
    </row>
    <row r="16333" spans="1:12">
      <c r="A16333" s="98" t="str">
        <f t="shared" si="1582"/>
        <v>D800-120</v>
      </c>
      <c r="B16333" s="98">
        <f t="shared" si="1584"/>
        <v>24</v>
      </c>
      <c r="C16333" s="98">
        <f t="shared" si="1585"/>
        <v>6</v>
      </c>
      <c r="D16333" s="98">
        <f t="shared" si="1586"/>
        <v>294</v>
      </c>
      <c r="E16333" s="98">
        <f t="shared" si="1587"/>
        <v>100</v>
      </c>
      <c r="F16333" s="397">
        <f>F16332+(E16333-E16332)*(F16335-F16332)/(E16335-E16332)</f>
        <v>5.192566666666667</v>
      </c>
      <c r="G16333" s="98">
        <v>15</v>
      </c>
      <c r="H16333" s="491">
        <f>H16332+(E16333-E16332)*(H16335-H16332)/(E16335-E16332)</f>
        <v>0.33620966666666668</v>
      </c>
      <c r="I16333" s="492">
        <f>I16332+(E16333-E16332)*(I16335-I16332)/(E16335-E16332)</f>
        <v>15.433333333333334</v>
      </c>
      <c r="J16333" s="397">
        <f>J16332+(E16333-E16332)*(J16335-J16332)/(E16335-E16332)</f>
        <v>0.22886666666666666</v>
      </c>
      <c r="K16333" s="469">
        <f t="shared" si="1588"/>
        <v>15.444430013414248</v>
      </c>
      <c r="L16333" s="469">
        <f t="shared" si="1589"/>
        <v>1.1096680080914467E-2</v>
      </c>
    </row>
    <row r="16334" spans="1:12">
      <c r="A16334" s="98" t="str">
        <f t="shared" si="1582"/>
        <v>D800-120</v>
      </c>
      <c r="B16334" s="98">
        <f t="shared" si="1584"/>
        <v>24</v>
      </c>
      <c r="C16334" s="98">
        <f t="shared" si="1585"/>
        <v>6</v>
      </c>
      <c r="D16334" s="98">
        <f t="shared" si="1586"/>
        <v>294</v>
      </c>
      <c r="E16334" s="98">
        <f t="shared" si="1587"/>
        <v>101</v>
      </c>
      <c r="F16334" s="397">
        <f>F16332+(E16334-E16332)*(F16335-F16332)/(E16335-E16332)</f>
        <v>5.2021333333333333</v>
      </c>
      <c r="G16334" s="98">
        <v>15</v>
      </c>
      <c r="H16334" s="491">
        <f>H16332+(E16334-E16332)*(H16335-H16332)/(E16335-E16332)</f>
        <v>0.33604733333333331</v>
      </c>
      <c r="I16334" s="492">
        <f>I16332+(E16334-E16332)*(I16335-I16332)/(E16335-E16332)</f>
        <v>15.466666666666667</v>
      </c>
      <c r="J16334" s="397">
        <f>J16332+(E16334-E16332)*(J16335-J16332)/(E16335-E16332)</f>
        <v>0.22763333333333333</v>
      </c>
      <c r="K16334" s="469">
        <f t="shared" si="1588"/>
        <v>15.480358917692152</v>
      </c>
      <c r="L16334" s="469">
        <f t="shared" si="1589"/>
        <v>1.3692251025485547E-2</v>
      </c>
    </row>
    <row r="16335" spans="1:12">
      <c r="A16335" s="480" t="str">
        <f t="shared" si="1582"/>
        <v>D800-120</v>
      </c>
      <c r="B16335" s="480">
        <f t="shared" si="1584"/>
        <v>24</v>
      </c>
      <c r="C16335" s="480">
        <f t="shared" si="1585"/>
        <v>6</v>
      </c>
      <c r="D16335" s="480">
        <f t="shared" si="1586"/>
        <v>294</v>
      </c>
      <c r="E16335" s="480">
        <f t="shared" si="1587"/>
        <v>102</v>
      </c>
      <c r="F16335" s="484">
        <v>5.2117000000000004</v>
      </c>
      <c r="G16335" s="480">
        <v>15</v>
      </c>
      <c r="H16335" s="482">
        <v>0.33588499999999999</v>
      </c>
      <c r="I16335" s="483">
        <v>15.5</v>
      </c>
      <c r="J16335" s="484">
        <v>0.22639999999999999</v>
      </c>
      <c r="K16335" s="469">
        <f t="shared" si="1588"/>
        <v>15.516322550873069</v>
      </c>
      <c r="L16335" s="469">
        <f t="shared" si="1589"/>
        <v>1.6322550873068664E-2</v>
      </c>
    </row>
    <row r="16336" spans="1:12">
      <c r="A16336" s="98" t="str">
        <f t="shared" si="1582"/>
        <v>D800-120</v>
      </c>
      <c r="B16336" s="98">
        <f t="shared" si="1584"/>
        <v>24</v>
      </c>
      <c r="C16336" s="98">
        <f t="shared" si="1585"/>
        <v>6</v>
      </c>
      <c r="D16336" s="98">
        <f t="shared" si="1586"/>
        <v>294</v>
      </c>
      <c r="E16336" s="98">
        <f t="shared" si="1587"/>
        <v>103</v>
      </c>
      <c r="F16336" s="397">
        <f>F16335+(E16336-E16335)*(F16338-F16335)/(E16338-E16335)</f>
        <v>5.2212000000000005</v>
      </c>
      <c r="G16336" s="98">
        <v>15</v>
      </c>
      <c r="H16336" s="491">
        <f>H16335+(E16336-E16335)*(H16338-H16335)/(E16338-E16335)</f>
        <v>0.33572200000000002</v>
      </c>
      <c r="I16336" s="492">
        <f>I16335+(E16336-E16335)*(I16338-I16335)/(E16338-E16335)</f>
        <v>15.533333333333333</v>
      </c>
      <c r="J16336" s="397">
        <f>J16335+(E16336-E16335)*(J16338-J16335)/(E16338-E16335)</f>
        <v>0.22513333333333332</v>
      </c>
      <c r="K16336" s="469">
        <f t="shared" si="1588"/>
        <v>15.552153269669548</v>
      </c>
      <c r="L16336" s="469">
        <f t="shared" si="1589"/>
        <v>1.8819936336214482E-2</v>
      </c>
    </row>
    <row r="16337" spans="1:12">
      <c r="A16337" s="98" t="str">
        <f t="shared" si="1582"/>
        <v>D800-120</v>
      </c>
      <c r="B16337" s="98">
        <f t="shared" si="1584"/>
        <v>24</v>
      </c>
      <c r="C16337" s="98">
        <f t="shared" si="1585"/>
        <v>6</v>
      </c>
      <c r="D16337" s="98">
        <f t="shared" si="1586"/>
        <v>294</v>
      </c>
      <c r="E16337" s="98">
        <f t="shared" si="1587"/>
        <v>104</v>
      </c>
      <c r="F16337" s="397">
        <f>F16335+(E16337-E16335)*(F16338-F16335)/(E16338-E16335)</f>
        <v>5.2306999999999997</v>
      </c>
      <c r="G16337" s="98">
        <v>15</v>
      </c>
      <c r="H16337" s="491">
        <f>H16335+(E16337-E16335)*(H16338-H16335)/(E16338-E16335)</f>
        <v>0.335559</v>
      </c>
      <c r="I16337" s="492">
        <f>I16335+(E16337-E16335)*(I16338-I16335)/(E16338-E16335)</f>
        <v>15.566666666666666</v>
      </c>
      <c r="J16337" s="397">
        <f>J16335+(E16337-E16335)*(J16338-J16335)/(E16338-E16335)</f>
        <v>0.22386666666666666</v>
      </c>
      <c r="K16337" s="469">
        <f t="shared" si="1588"/>
        <v>15.588018798482532</v>
      </c>
      <c r="L16337" s="469">
        <f t="shared" si="1589"/>
        <v>2.135213181586515E-2</v>
      </c>
    </row>
    <row r="16338" spans="1:12">
      <c r="A16338" s="480" t="str">
        <f t="shared" si="1582"/>
        <v>D800-120</v>
      </c>
      <c r="B16338" s="480">
        <f t="shared" si="1584"/>
        <v>24</v>
      </c>
      <c r="C16338" s="480">
        <f t="shared" si="1585"/>
        <v>6</v>
      </c>
      <c r="D16338" s="480">
        <f t="shared" si="1586"/>
        <v>294</v>
      </c>
      <c r="E16338" s="480">
        <f t="shared" si="1587"/>
        <v>105</v>
      </c>
      <c r="F16338" s="484">
        <v>5.2401999999999997</v>
      </c>
      <c r="G16338" s="480">
        <v>15</v>
      </c>
      <c r="H16338" s="482">
        <v>0.33539600000000003</v>
      </c>
      <c r="I16338" s="483">
        <v>15.6</v>
      </c>
      <c r="J16338" s="484">
        <v>0.22259999999999999</v>
      </c>
      <c r="K16338" s="469">
        <f t="shared" si="1588"/>
        <v>15.623919188064257</v>
      </c>
      <c r="L16338" s="469">
        <f t="shared" si="1589"/>
        <v>2.3919188064256858E-2</v>
      </c>
    </row>
    <row r="16339" spans="1:12">
      <c r="A16339" s="98" t="str">
        <f t="shared" ref="A16339:A16402" si="1590">A16338</f>
        <v>D800-120</v>
      </c>
      <c r="B16339" s="98">
        <f t="shared" si="1584"/>
        <v>24</v>
      </c>
      <c r="C16339" s="98">
        <f t="shared" si="1585"/>
        <v>6</v>
      </c>
      <c r="D16339" s="98">
        <f t="shared" si="1586"/>
        <v>294</v>
      </c>
      <c r="E16339" s="98">
        <f t="shared" si="1587"/>
        <v>106</v>
      </c>
      <c r="F16339" s="397">
        <f>F16338+(E16339-E16338)*(F16341-F16338)/(E16341-E16338)</f>
        <v>5.2496666666666663</v>
      </c>
      <c r="G16339" s="98">
        <v>15</v>
      </c>
      <c r="H16339" s="491">
        <f>H16338+(E16339-E16338)*(H16341-H16338)/(E16341-E16338)</f>
        <v>0.33523266666666668</v>
      </c>
      <c r="I16339" s="492">
        <f>I16338+(E16339-E16338)*(I16341-I16338)/(E16341-E16338)</f>
        <v>15.633333333333333</v>
      </c>
      <c r="J16339" s="397">
        <f>J16338+(E16339-E16338)*(J16341-J16338)/(E16341-E16338)</f>
        <v>0.22136666666666666</v>
      </c>
      <c r="K16339" s="469">
        <f t="shared" si="1588"/>
        <v>15.659770626967537</v>
      </c>
      <c r="L16339" s="469">
        <f t="shared" si="1589"/>
        <v>2.6437293634204551E-2</v>
      </c>
    </row>
    <row r="16340" spans="1:12">
      <c r="A16340" s="98" t="str">
        <f t="shared" si="1590"/>
        <v>D800-120</v>
      </c>
      <c r="B16340" s="98">
        <f t="shared" si="1584"/>
        <v>24</v>
      </c>
      <c r="C16340" s="98">
        <f t="shared" si="1585"/>
        <v>6</v>
      </c>
      <c r="D16340" s="98">
        <f t="shared" si="1586"/>
        <v>294</v>
      </c>
      <c r="E16340" s="98">
        <f t="shared" si="1587"/>
        <v>107</v>
      </c>
      <c r="F16340" s="397">
        <f>F16338+(E16340-E16338)*(F16341-F16338)/(E16341-E16338)</f>
        <v>5.2591333333333337</v>
      </c>
      <c r="G16340" s="98">
        <v>15</v>
      </c>
      <c r="H16340" s="491">
        <f>H16338+(E16340-E16338)*(H16341-H16338)/(E16341-E16338)</f>
        <v>0.33506933333333333</v>
      </c>
      <c r="I16340" s="492">
        <f>I16338+(E16340-E16338)*(I16341-I16338)/(E16341-E16338)</f>
        <v>15.666666666666666</v>
      </c>
      <c r="J16340" s="397">
        <f>J16338+(E16340-E16338)*(J16341-J16338)/(E16341-E16338)</f>
        <v>0.22013333333333335</v>
      </c>
      <c r="K16340" s="469">
        <f t="shared" si="1588"/>
        <v>15.69565701824896</v>
      </c>
      <c r="L16340" s="469">
        <f t="shared" si="1589"/>
        <v>2.8990351582294238E-2</v>
      </c>
    </row>
    <row r="16341" spans="1:12">
      <c r="A16341" s="480" t="str">
        <f t="shared" si="1590"/>
        <v>D800-120</v>
      </c>
      <c r="B16341" s="480">
        <f t="shared" si="1584"/>
        <v>24</v>
      </c>
      <c r="C16341" s="480">
        <f t="shared" si="1585"/>
        <v>6</v>
      </c>
      <c r="D16341" s="480">
        <f t="shared" si="1586"/>
        <v>294</v>
      </c>
      <c r="E16341" s="480">
        <f t="shared" si="1587"/>
        <v>108</v>
      </c>
      <c r="F16341" s="484">
        <v>5.2686000000000002</v>
      </c>
      <c r="G16341" s="480">
        <v>15</v>
      </c>
      <c r="H16341" s="482">
        <v>0.33490599999999998</v>
      </c>
      <c r="I16341" s="483">
        <v>15.7</v>
      </c>
      <c r="J16341" s="484">
        <v>0.21890000000000001</v>
      </c>
      <c r="K16341" s="469">
        <f t="shared" si="1588"/>
        <v>15.731578413047245</v>
      </c>
      <c r="L16341" s="469">
        <f t="shared" si="1589"/>
        <v>3.1578413047245846E-2</v>
      </c>
    </row>
    <row r="16342" spans="1:12">
      <c r="A16342" s="98" t="str">
        <f t="shared" si="1590"/>
        <v>D800-120</v>
      </c>
      <c r="B16342" s="98">
        <f t="shared" si="1584"/>
        <v>24</v>
      </c>
      <c r="C16342" s="98">
        <f t="shared" si="1585"/>
        <v>6</v>
      </c>
      <c r="D16342" s="98">
        <f t="shared" si="1586"/>
        <v>294</v>
      </c>
      <c r="E16342" s="98">
        <f t="shared" si="1587"/>
        <v>109</v>
      </c>
      <c r="F16342" s="397">
        <f>F16341+(E16342-E16341)*(F16344-F16341)/(E16344-E16341)</f>
        <v>5.2780333333333331</v>
      </c>
      <c r="G16342" s="98">
        <v>15</v>
      </c>
      <c r="H16342" s="491">
        <f>H16341+(E16342-E16341)*(H16344-H16341)/(E16344-E16341)</f>
        <v>0.33474233333333331</v>
      </c>
      <c r="I16342" s="492">
        <f>I16341+(E16342-E16341)*(I16344-I16341)/(E16344-E16341)</f>
        <v>15.733333333333333</v>
      </c>
      <c r="J16342" s="397">
        <f>J16341+(E16342-E16341)*(J16344-J16341)/(E16344-E16341)</f>
        <v>0.21766666666666667</v>
      </c>
      <c r="K16342" s="469">
        <f t="shared" si="1588"/>
        <v>15.767450984687725</v>
      </c>
      <c r="L16342" s="469">
        <f t="shared" si="1589"/>
        <v>3.4117651354392819E-2</v>
      </c>
    </row>
    <row r="16343" spans="1:12">
      <c r="A16343" s="98" t="str">
        <f t="shared" si="1590"/>
        <v>D800-120</v>
      </c>
      <c r="B16343" s="98">
        <f t="shared" si="1584"/>
        <v>24</v>
      </c>
      <c r="C16343" s="98">
        <f t="shared" si="1585"/>
        <v>6</v>
      </c>
      <c r="D16343" s="98">
        <f t="shared" si="1586"/>
        <v>294</v>
      </c>
      <c r="E16343" s="98">
        <f t="shared" si="1587"/>
        <v>110</v>
      </c>
      <c r="F16343" s="397">
        <f>F16341+(E16343-E16341)*(F16344-F16341)/(E16344-E16341)</f>
        <v>5.287466666666667</v>
      </c>
      <c r="G16343" s="98">
        <v>15</v>
      </c>
      <c r="H16343" s="491">
        <f>H16341+(E16343-E16341)*(H16344-H16341)/(E16344-E16341)</f>
        <v>0.33457866666666669</v>
      </c>
      <c r="I16343" s="492">
        <f>I16341+(E16343-E16341)*(I16344-I16341)/(E16344-E16341)</f>
        <v>15.766666666666667</v>
      </c>
      <c r="J16343" s="397">
        <f>J16341+(E16343-E16341)*(J16344-J16341)/(E16344-E16341)</f>
        <v>0.21643333333333334</v>
      </c>
      <c r="K16343" s="469">
        <f t="shared" si="1588"/>
        <v>15.803358652075845</v>
      </c>
      <c r="L16343" s="469">
        <f t="shared" si="1589"/>
        <v>3.6691985409177619E-2</v>
      </c>
    </row>
    <row r="16344" spans="1:12">
      <c r="A16344" s="480" t="str">
        <f t="shared" si="1590"/>
        <v>D800-120</v>
      </c>
      <c r="B16344" s="480">
        <f t="shared" si="1584"/>
        <v>24</v>
      </c>
      <c r="C16344" s="480">
        <f t="shared" si="1585"/>
        <v>6</v>
      </c>
      <c r="D16344" s="480">
        <f t="shared" si="1586"/>
        <v>294</v>
      </c>
      <c r="E16344" s="480">
        <f t="shared" si="1587"/>
        <v>111</v>
      </c>
      <c r="F16344" s="484">
        <v>5.2968999999999999</v>
      </c>
      <c r="G16344" s="480">
        <v>15</v>
      </c>
      <c r="H16344" s="482">
        <v>0.33441500000000002</v>
      </c>
      <c r="I16344" s="483">
        <v>15.8</v>
      </c>
      <c r="J16344" s="484">
        <v>0.2152</v>
      </c>
      <c r="K16344" s="469">
        <f t="shared" si="1588"/>
        <v>15.839301466740427</v>
      </c>
      <c r="L16344" s="469">
        <f t="shared" si="1589"/>
        <v>3.9301466740425894E-2</v>
      </c>
    </row>
    <row r="16345" spans="1:12">
      <c r="A16345" s="98" t="str">
        <f t="shared" si="1590"/>
        <v>D800-120</v>
      </c>
      <c r="B16345" s="98">
        <f t="shared" si="1584"/>
        <v>24</v>
      </c>
      <c r="C16345" s="98">
        <f t="shared" si="1585"/>
        <v>6</v>
      </c>
      <c r="D16345" s="98">
        <f t="shared" si="1586"/>
        <v>294</v>
      </c>
      <c r="E16345" s="98">
        <f t="shared" si="1587"/>
        <v>112</v>
      </c>
      <c r="F16345" s="397">
        <f>F16344+(E16345-E16344)*(F16347-F16344)/(E16347-E16344)</f>
        <v>5.3062666666666667</v>
      </c>
      <c r="G16345" s="98">
        <v>15</v>
      </c>
      <c r="H16345" s="491">
        <f>H16344+(E16345-E16344)*(H16347-H16344)/(E16347-E16344)</f>
        <v>0.33421766666666669</v>
      </c>
      <c r="I16345" s="492">
        <f>I16344+(E16345-E16344)*(I16347-I16344)/(E16347-E16344)</f>
        <v>15.866666666666667</v>
      </c>
      <c r="J16345" s="397">
        <f>J16344+(E16345-E16344)*(J16347-J16344)/(E16347-E16344)</f>
        <v>0.21396666666666667</v>
      </c>
      <c r="K16345" s="469">
        <f t="shared" si="1588"/>
        <v>15.876679170161561</v>
      </c>
      <c r="L16345" s="469">
        <f t="shared" si="1589"/>
        <v>1.0012503494893465E-2</v>
      </c>
    </row>
    <row r="16346" spans="1:12">
      <c r="A16346" s="98" t="str">
        <f t="shared" si="1590"/>
        <v>D800-120</v>
      </c>
      <c r="B16346" s="98">
        <f t="shared" si="1584"/>
        <v>24</v>
      </c>
      <c r="C16346" s="98">
        <f t="shared" si="1585"/>
        <v>6</v>
      </c>
      <c r="D16346" s="98">
        <f t="shared" si="1586"/>
        <v>294</v>
      </c>
      <c r="E16346" s="98">
        <f t="shared" si="1587"/>
        <v>113</v>
      </c>
      <c r="F16346" s="397">
        <f>F16344+(E16346-E16344)*(F16347-F16344)/(E16347-E16344)</f>
        <v>5.3156333333333334</v>
      </c>
      <c r="G16346" s="98">
        <v>15</v>
      </c>
      <c r="H16346" s="491">
        <f>H16344+(E16346-E16344)*(H16347-H16344)/(E16347-E16344)</f>
        <v>0.33402033333333331</v>
      </c>
      <c r="I16346" s="492">
        <f>I16344+(E16346-E16344)*(I16347-I16344)/(E16347-E16344)</f>
        <v>15.933333333333334</v>
      </c>
      <c r="J16346" s="397">
        <f>J16344+(E16346-E16344)*(J16347-J16344)/(E16347-E16344)</f>
        <v>0.21273333333333333</v>
      </c>
      <c r="K16346" s="469">
        <f t="shared" si="1588"/>
        <v>15.914101037761176</v>
      </c>
      <c r="L16346" s="469">
        <f t="shared" si="1589"/>
        <v>-1.9232295572157554E-2</v>
      </c>
    </row>
    <row r="16347" spans="1:12">
      <c r="A16347" s="480" t="str">
        <f t="shared" si="1590"/>
        <v>D800-120</v>
      </c>
      <c r="B16347" s="480">
        <f t="shared" si="1584"/>
        <v>24</v>
      </c>
      <c r="C16347" s="480">
        <f t="shared" si="1585"/>
        <v>6</v>
      </c>
      <c r="D16347" s="480">
        <f t="shared" si="1586"/>
        <v>294</v>
      </c>
      <c r="E16347" s="480">
        <f t="shared" si="1587"/>
        <v>114</v>
      </c>
      <c r="F16347" s="484">
        <v>5.3250000000000002</v>
      </c>
      <c r="G16347" s="480">
        <v>15</v>
      </c>
      <c r="H16347" s="482">
        <v>0.33382299999999998</v>
      </c>
      <c r="I16347" s="483">
        <v>16</v>
      </c>
      <c r="J16347" s="484">
        <v>0.21149999999999999</v>
      </c>
      <c r="K16347" s="469">
        <f t="shared" si="1588"/>
        <v>15.951567147859796</v>
      </c>
      <c r="L16347" s="469">
        <f t="shared" si="1589"/>
        <v>-4.8432852140203764E-2</v>
      </c>
    </row>
    <row r="16348" spans="1:12">
      <c r="A16348" s="98" t="str">
        <f t="shared" si="1590"/>
        <v>D800-120</v>
      </c>
      <c r="B16348" s="98">
        <f t="shared" si="1584"/>
        <v>24</v>
      </c>
      <c r="C16348" s="98">
        <f t="shared" si="1585"/>
        <v>6</v>
      </c>
      <c r="D16348" s="98">
        <f t="shared" si="1586"/>
        <v>294</v>
      </c>
      <c r="E16348" s="98">
        <f t="shared" si="1587"/>
        <v>115</v>
      </c>
      <c r="F16348" s="397">
        <f>F16347+(E16348-E16347)*(F16350-F16347)/(E16350-E16347)</f>
        <v>5.3342999999999998</v>
      </c>
      <c r="G16348" s="98">
        <v>15</v>
      </c>
      <c r="H16348" s="491">
        <f>H16347+(E16348-E16347)*(H16350-H16347)/(E16350-E16347)</f>
        <v>0.33369166666666666</v>
      </c>
      <c r="I16348" s="492">
        <f>I16347+(E16348-E16347)*(I16350-I16347)/(E16350-E16347)</f>
        <v>16.033333333333335</v>
      </c>
      <c r="J16348" s="397">
        <f>J16347+(E16348-E16347)*(J16350-J16347)/(E16350-E16347)</f>
        <v>0.21026666666666666</v>
      </c>
      <c r="K16348" s="469">
        <f t="shared" si="1588"/>
        <v>15.985715355992308</v>
      </c>
      <c r="L16348" s="469">
        <f t="shared" si="1589"/>
        <v>-4.7617977341026574E-2</v>
      </c>
    </row>
    <row r="16349" spans="1:12">
      <c r="A16349" s="98" t="str">
        <f t="shared" si="1590"/>
        <v>D800-120</v>
      </c>
      <c r="B16349" s="98">
        <f t="shared" si="1584"/>
        <v>24</v>
      </c>
      <c r="C16349" s="98">
        <f t="shared" si="1585"/>
        <v>6</v>
      </c>
      <c r="D16349" s="98">
        <f t="shared" si="1586"/>
        <v>294</v>
      </c>
      <c r="E16349" s="98">
        <f t="shared" si="1587"/>
        <v>116</v>
      </c>
      <c r="F16349" s="397">
        <f>F16347+(E16349-E16347)*(F16350-F16347)/(E16350-E16347)</f>
        <v>5.3436000000000003</v>
      </c>
      <c r="G16349" s="98">
        <v>15</v>
      </c>
      <c r="H16349" s="491">
        <f>H16347+(E16349-E16347)*(H16350-H16347)/(E16350-E16347)</f>
        <v>0.33356033333333329</v>
      </c>
      <c r="I16349" s="492">
        <f>I16347+(E16349-E16347)*(I16350-I16347)/(E16350-E16347)</f>
        <v>16.066666666666666</v>
      </c>
      <c r="J16349" s="397">
        <f>J16347+(E16349-E16347)*(J16350-J16347)/(E16350-E16347)</f>
        <v>0.20903333333333335</v>
      </c>
      <c r="K16349" s="469">
        <f t="shared" si="1588"/>
        <v>16.019890454600421</v>
      </c>
      <c r="L16349" s="469">
        <f t="shared" si="1589"/>
        <v>-4.6776212066244938E-2</v>
      </c>
    </row>
    <row r="16350" spans="1:12">
      <c r="A16350" s="480" t="str">
        <f t="shared" si="1590"/>
        <v>D800-120</v>
      </c>
      <c r="B16350" s="480">
        <f t="shared" si="1584"/>
        <v>24</v>
      </c>
      <c r="C16350" s="480">
        <f t="shared" si="1585"/>
        <v>6</v>
      </c>
      <c r="D16350" s="480">
        <f t="shared" si="1586"/>
        <v>294</v>
      </c>
      <c r="E16350" s="480">
        <f t="shared" si="1587"/>
        <v>117</v>
      </c>
      <c r="F16350" s="484">
        <v>5.3529</v>
      </c>
      <c r="G16350" s="480">
        <v>15</v>
      </c>
      <c r="H16350" s="482">
        <v>0.33342899999999998</v>
      </c>
      <c r="I16350" s="483">
        <v>16.100000000000001</v>
      </c>
      <c r="J16350" s="484">
        <v>0.20780000000000001</v>
      </c>
      <c r="K16350" s="469">
        <f t="shared" si="1588"/>
        <v>16.054092475459544</v>
      </c>
      <c r="L16350" s="469">
        <f t="shared" si="1589"/>
        <v>-4.590752454045699E-2</v>
      </c>
    </row>
    <row r="16351" spans="1:12">
      <c r="A16351" s="98" t="str">
        <f t="shared" si="1590"/>
        <v>D800-120</v>
      </c>
      <c r="B16351" s="98">
        <f t="shared" si="1584"/>
        <v>24</v>
      </c>
      <c r="C16351" s="98">
        <f t="shared" si="1585"/>
        <v>6</v>
      </c>
      <c r="D16351" s="98">
        <f t="shared" si="1586"/>
        <v>294</v>
      </c>
      <c r="E16351" s="98">
        <f t="shared" si="1587"/>
        <v>118</v>
      </c>
      <c r="F16351" s="397">
        <f>F16350+(E16351-E16350)*(F16353-F16350)/(E16353-E16350)</f>
        <v>5.362166666666667</v>
      </c>
      <c r="G16351" s="98">
        <v>15</v>
      </c>
      <c r="H16351" s="491">
        <f>H16350+(E16351-E16350)*(H16353-H16350)/(E16353-E16350)</f>
        <v>0.33326366666666662</v>
      </c>
      <c r="I16351" s="492">
        <f>I16350+(E16351-E16350)*(I16353-I16350)/(E16353-E16350)</f>
        <v>16.133333333333333</v>
      </c>
      <c r="J16351" s="397">
        <f>J16350+(E16351-E16350)*(J16353-J16350)/(E16353-E16350)</f>
        <v>0.20656666666666668</v>
      </c>
      <c r="K16351" s="469">
        <f t="shared" si="1588"/>
        <v>16.089862781321298</v>
      </c>
      <c r="L16351" s="469">
        <f t="shared" si="1589"/>
        <v>-4.3470552012035313E-2</v>
      </c>
    </row>
    <row r="16352" spans="1:12">
      <c r="A16352" s="98" t="str">
        <f t="shared" si="1590"/>
        <v>D800-120</v>
      </c>
      <c r="B16352" s="98">
        <f t="shared" si="1584"/>
        <v>24</v>
      </c>
      <c r="C16352" s="98">
        <f t="shared" si="1585"/>
        <v>6</v>
      </c>
      <c r="D16352" s="98">
        <f t="shared" si="1586"/>
        <v>294</v>
      </c>
      <c r="E16352" s="98">
        <f t="shared" si="1587"/>
        <v>119</v>
      </c>
      <c r="F16352" s="397">
        <f>F16350+(E16352-E16350)*(F16353-F16350)/(E16353-E16350)</f>
        <v>5.3714333333333331</v>
      </c>
      <c r="G16352" s="98">
        <v>15</v>
      </c>
      <c r="H16352" s="491">
        <f>H16350+(E16352-E16350)*(H16353-H16350)/(E16353-E16350)</f>
        <v>0.33309833333333333</v>
      </c>
      <c r="I16352" s="492">
        <f>I16350+(E16352-E16350)*(I16353-I16350)/(E16353-E16350)</f>
        <v>16.166666666666668</v>
      </c>
      <c r="J16352" s="397">
        <f>J16350+(E16352-E16350)*(J16353-J16350)/(E16353-E16350)</f>
        <v>0.20533333333333334</v>
      </c>
      <c r="K16352" s="469">
        <f t="shared" si="1588"/>
        <v>16.125668596360434</v>
      </c>
      <c r="L16352" s="469">
        <f t="shared" si="1589"/>
        <v>-4.0998070306233814E-2</v>
      </c>
    </row>
    <row r="16353" spans="1:12">
      <c r="A16353" s="480" t="str">
        <f t="shared" si="1590"/>
        <v>D800-120</v>
      </c>
      <c r="B16353" s="480">
        <f t="shared" si="1584"/>
        <v>24</v>
      </c>
      <c r="C16353" s="480">
        <f t="shared" si="1585"/>
        <v>6</v>
      </c>
      <c r="D16353" s="480">
        <f t="shared" si="1586"/>
        <v>294</v>
      </c>
      <c r="E16353" s="480">
        <f t="shared" si="1587"/>
        <v>120</v>
      </c>
      <c r="F16353" s="484">
        <v>5.3807</v>
      </c>
      <c r="G16353" s="480">
        <v>15</v>
      </c>
      <c r="H16353" s="482">
        <v>0.33293299999999998</v>
      </c>
      <c r="I16353" s="483">
        <v>16.2</v>
      </c>
      <c r="J16353" s="484">
        <v>0.2041</v>
      </c>
      <c r="K16353" s="469">
        <f t="shared" si="1588"/>
        <v>16.161509973478147</v>
      </c>
      <c r="L16353" s="469">
        <f t="shared" si="1589"/>
        <v>-3.8490026521852627E-2</v>
      </c>
    </row>
    <row r="16354" spans="1:12">
      <c r="A16354" s="480" t="str">
        <f t="shared" si="1590"/>
        <v>D800-120</v>
      </c>
      <c r="B16354" s="480">
        <f t="shared" si="1584"/>
        <v>25</v>
      </c>
      <c r="C16354" s="480">
        <f t="shared" si="1585"/>
        <v>0</v>
      </c>
      <c r="D16354" s="480">
        <v>300</v>
      </c>
      <c r="E16354" s="480">
        <v>36</v>
      </c>
      <c r="F16354" s="484">
        <v>4.5382999999999996</v>
      </c>
      <c r="G16354" s="480">
        <v>15</v>
      </c>
      <c r="H16354" s="482">
        <v>0.34065800000000002</v>
      </c>
      <c r="I16354" s="483">
        <v>13.3</v>
      </c>
      <c r="J16354" s="484">
        <v>0.3029</v>
      </c>
      <c r="K16354" s="469">
        <f t="shared" si="1588"/>
        <v>13.322158880754303</v>
      </c>
      <c r="L16354" s="469">
        <f t="shared" si="1589"/>
        <v>2.2158880754302501E-2</v>
      </c>
    </row>
    <row r="16355" spans="1:12">
      <c r="A16355" s="98" t="str">
        <f t="shared" si="1590"/>
        <v>D800-120</v>
      </c>
      <c r="B16355" s="98">
        <f t="shared" si="1584"/>
        <v>25</v>
      </c>
      <c r="C16355" s="98">
        <f t="shared" si="1585"/>
        <v>0</v>
      </c>
      <c r="D16355" s="98">
        <f t="shared" ref="D16355:D16386" si="1591">D16354</f>
        <v>300</v>
      </c>
      <c r="E16355" s="98">
        <f t="shared" ref="E16355:E16418" si="1592">E16354+1</f>
        <v>37</v>
      </c>
      <c r="F16355" s="397">
        <f>F16354+(E16355-E16354)*(F16357-F16354)/(E16357-E16354)</f>
        <v>4.5492333333333335</v>
      </c>
      <c r="G16355" s="98">
        <v>15</v>
      </c>
      <c r="H16355" s="491">
        <f>H16354+(E16355-E16354)*(H16357-H16354)/(E16357-E16354)</f>
        <v>0.34052133333333334</v>
      </c>
      <c r="I16355" s="492">
        <f>I16354+(E16355-E16354)*(I16357-I16354)/(E16357-E16354)</f>
        <v>13.333333333333334</v>
      </c>
      <c r="J16355" s="397">
        <f>J16354+(E16355-E16354)*(J16357-J16354)/(E16357-E16354)</f>
        <v>0.30173333333333335</v>
      </c>
      <c r="K16355" s="469">
        <f t="shared" si="1588"/>
        <v>13.359613298824156</v>
      </c>
      <c r="L16355" s="469">
        <f t="shared" si="1589"/>
        <v>2.6279965490822121E-2</v>
      </c>
    </row>
    <row r="16356" spans="1:12">
      <c r="A16356" s="98" t="str">
        <f t="shared" si="1590"/>
        <v>D800-120</v>
      </c>
      <c r="B16356" s="98">
        <f t="shared" si="1584"/>
        <v>25</v>
      </c>
      <c r="C16356" s="98">
        <f t="shared" si="1585"/>
        <v>0</v>
      </c>
      <c r="D16356" s="98">
        <f t="shared" si="1591"/>
        <v>300</v>
      </c>
      <c r="E16356" s="98">
        <f t="shared" si="1592"/>
        <v>38</v>
      </c>
      <c r="F16356" s="397">
        <f>F16354+(E16356-E16354)*(F16357-F16354)/(E16357-E16354)</f>
        <v>4.5601666666666665</v>
      </c>
      <c r="G16356" s="98">
        <v>15</v>
      </c>
      <c r="H16356" s="491">
        <f>H16354+(E16356-E16354)*(H16357-H16354)/(E16357-E16354)</f>
        <v>0.34038466666666667</v>
      </c>
      <c r="I16356" s="492">
        <f>I16354+(E16356-E16354)*(I16357-I16354)/(E16357-E16354)</f>
        <v>13.366666666666667</v>
      </c>
      <c r="J16356" s="397">
        <f>J16354+(E16356-E16354)*(J16357-J16354)/(E16357-E16354)</f>
        <v>0.30056666666666665</v>
      </c>
      <c r="K16356" s="469">
        <f t="shared" si="1588"/>
        <v>13.397097793280935</v>
      </c>
      <c r="L16356" s="469">
        <f t="shared" si="1589"/>
        <v>3.0431126614267612E-2</v>
      </c>
    </row>
    <row r="16357" spans="1:12">
      <c r="A16357" s="480" t="str">
        <f t="shared" si="1590"/>
        <v>D800-120</v>
      </c>
      <c r="B16357" s="480">
        <f t="shared" si="1584"/>
        <v>25</v>
      </c>
      <c r="C16357" s="480">
        <f t="shared" si="1585"/>
        <v>0</v>
      </c>
      <c r="D16357" s="480">
        <f t="shared" si="1591"/>
        <v>300</v>
      </c>
      <c r="E16357" s="480">
        <f t="shared" si="1592"/>
        <v>39</v>
      </c>
      <c r="F16357" s="484">
        <v>4.5711000000000004</v>
      </c>
      <c r="G16357" s="480">
        <v>15</v>
      </c>
      <c r="H16357" s="482">
        <v>0.34024799999999999</v>
      </c>
      <c r="I16357" s="483">
        <v>13.4</v>
      </c>
      <c r="J16357" s="484">
        <v>0.2994</v>
      </c>
      <c r="K16357" s="469">
        <f t="shared" si="1588"/>
        <v>13.434612400366793</v>
      </c>
      <c r="L16357" s="469">
        <f t="shared" si="1589"/>
        <v>3.4612400366793139E-2</v>
      </c>
    </row>
    <row r="16358" spans="1:12">
      <c r="A16358" s="98" t="str">
        <f t="shared" si="1590"/>
        <v>D800-120</v>
      </c>
      <c r="B16358" s="98">
        <f t="shared" si="1584"/>
        <v>25</v>
      </c>
      <c r="C16358" s="98">
        <f t="shared" si="1585"/>
        <v>0</v>
      </c>
      <c r="D16358" s="98">
        <f t="shared" si="1591"/>
        <v>300</v>
      </c>
      <c r="E16358" s="98">
        <f t="shared" si="1592"/>
        <v>40</v>
      </c>
      <c r="F16358" s="397">
        <f>F16357+(E16358-E16357)*(F16360-F16357)/(E16360-E16357)</f>
        <v>4.5819333333333336</v>
      </c>
      <c r="G16358" s="98">
        <v>15</v>
      </c>
      <c r="H16358" s="491">
        <f>H16357+(E16358-E16357)*(H16360-H16357)/(E16360-E16357)</f>
        <v>0.34011133333333332</v>
      </c>
      <c r="I16358" s="492">
        <f>I16357+(E16358-E16357)*(I16360-I16357)/(E16360-E16357)</f>
        <v>13.433333333333334</v>
      </c>
      <c r="J16358" s="397">
        <f>J16357+(E16358-E16357)*(J16360-J16357)/(E16360-E16357)</f>
        <v>0.29820000000000002</v>
      </c>
      <c r="K16358" s="469">
        <f t="shared" si="1588"/>
        <v>13.471863135012654</v>
      </c>
      <c r="L16358" s="469">
        <f t="shared" si="1589"/>
        <v>3.8529801679320741E-2</v>
      </c>
    </row>
    <row r="16359" spans="1:12">
      <c r="A16359" s="98" t="str">
        <f t="shared" si="1590"/>
        <v>D800-120</v>
      </c>
      <c r="B16359" s="98">
        <f t="shared" si="1584"/>
        <v>25</v>
      </c>
      <c r="C16359" s="98">
        <f t="shared" si="1585"/>
        <v>0</v>
      </c>
      <c r="D16359" s="98">
        <f t="shared" si="1591"/>
        <v>300</v>
      </c>
      <c r="E16359" s="98">
        <f t="shared" si="1592"/>
        <v>41</v>
      </c>
      <c r="F16359" s="397">
        <f>F16357+(E16359-E16357)*(F16360-F16357)/(E16360-E16357)</f>
        <v>4.5927666666666669</v>
      </c>
      <c r="G16359" s="98">
        <v>15</v>
      </c>
      <c r="H16359" s="491">
        <f>H16357+(E16359-E16357)*(H16360-H16357)/(E16360-E16357)</f>
        <v>0.33997466666666665</v>
      </c>
      <c r="I16359" s="492">
        <f>I16357+(E16359-E16357)*(I16360-I16357)/(E16360-E16357)</f>
        <v>13.466666666666667</v>
      </c>
      <c r="J16359" s="397">
        <f>J16357+(E16359-E16357)*(J16360-J16357)/(E16360-E16357)</f>
        <v>0.29699999999999999</v>
      </c>
      <c r="K16359" s="469">
        <f t="shared" si="1588"/>
        <v>13.509143818559032</v>
      </c>
      <c r="L16359" s="469">
        <f t="shared" si="1589"/>
        <v>4.2477151892365228E-2</v>
      </c>
    </row>
    <row r="16360" spans="1:12">
      <c r="A16360" s="480" t="str">
        <f t="shared" si="1590"/>
        <v>D800-120</v>
      </c>
      <c r="B16360" s="480">
        <f t="shared" si="1584"/>
        <v>25</v>
      </c>
      <c r="C16360" s="480">
        <f t="shared" si="1585"/>
        <v>0</v>
      </c>
      <c r="D16360" s="480">
        <f t="shared" si="1591"/>
        <v>300</v>
      </c>
      <c r="E16360" s="480">
        <f t="shared" si="1592"/>
        <v>42</v>
      </c>
      <c r="F16360" s="484">
        <v>4.6036000000000001</v>
      </c>
      <c r="G16360" s="480">
        <v>15</v>
      </c>
      <c r="H16360" s="482">
        <v>0.33983799999999997</v>
      </c>
      <c r="I16360" s="483">
        <v>13.5</v>
      </c>
      <c r="J16360" s="484">
        <v>0.29580000000000001</v>
      </c>
      <c r="K16360" s="469">
        <f t="shared" si="1588"/>
        <v>13.546454487137991</v>
      </c>
      <c r="L16360" s="469">
        <f t="shared" si="1589"/>
        <v>4.6454487137991052E-2</v>
      </c>
    </row>
    <row r="16361" spans="1:12">
      <c r="A16361" s="98" t="str">
        <f t="shared" si="1590"/>
        <v>D800-120</v>
      </c>
      <c r="B16361" s="98">
        <f t="shared" si="1584"/>
        <v>25</v>
      </c>
      <c r="C16361" s="98">
        <f t="shared" si="1585"/>
        <v>0</v>
      </c>
      <c r="D16361" s="98">
        <f t="shared" si="1591"/>
        <v>300</v>
      </c>
      <c r="E16361" s="98">
        <f t="shared" si="1592"/>
        <v>43</v>
      </c>
      <c r="F16361" s="397">
        <f>F16360+(E16361-E16360)*(F16363-F16360)/(E16363-E16360)</f>
        <v>4.6143666666666672</v>
      </c>
      <c r="G16361" s="98">
        <v>15</v>
      </c>
      <c r="H16361" s="491">
        <f>H16360+(E16361-E16360)*(H16363-H16360)/(E16363-E16360)</f>
        <v>0.33970166666666662</v>
      </c>
      <c r="I16361" s="492">
        <f>I16360+(E16361-E16360)*(I16363-I16360)/(E16363-E16360)</f>
        <v>13.566666666666666</v>
      </c>
      <c r="J16361" s="397">
        <f>J16360+(E16361-E16360)*(J16363-J16360)/(E16363-E16360)</f>
        <v>0.29460000000000003</v>
      </c>
      <c r="K16361" s="469">
        <f t="shared" si="1588"/>
        <v>13.583585597166143</v>
      </c>
      <c r="L16361" s="469">
        <f t="shared" si="1589"/>
        <v>1.6918930499477014E-2</v>
      </c>
    </row>
    <row r="16362" spans="1:12">
      <c r="A16362" s="98" t="str">
        <f t="shared" si="1590"/>
        <v>D800-120</v>
      </c>
      <c r="B16362" s="98">
        <f t="shared" ref="B16362:B16425" si="1593">INT(D16362/12)</f>
        <v>25</v>
      </c>
      <c r="C16362" s="98">
        <f t="shared" ref="C16362:C16425" si="1594">D16362-B16362*12</f>
        <v>0</v>
      </c>
      <c r="D16362" s="98">
        <f t="shared" si="1591"/>
        <v>300</v>
      </c>
      <c r="E16362" s="98">
        <f t="shared" si="1592"/>
        <v>44</v>
      </c>
      <c r="F16362" s="397">
        <f>F16360+(E16362-E16360)*(F16363-F16360)/(E16363-E16360)</f>
        <v>4.6251333333333333</v>
      </c>
      <c r="G16362" s="98">
        <v>15</v>
      </c>
      <c r="H16362" s="491">
        <f>H16360+(E16362-E16360)*(H16363-H16360)/(E16363-E16360)</f>
        <v>0.33956533333333333</v>
      </c>
      <c r="I16362" s="492">
        <f>I16360+(E16362-E16360)*(I16363-I16360)/(E16363-E16360)</f>
        <v>13.633333333333333</v>
      </c>
      <c r="J16362" s="397">
        <f>J16360+(E16362-E16360)*(J16363-J16360)/(E16363-E16360)</f>
        <v>0.29339999999999999</v>
      </c>
      <c r="K16362" s="469">
        <f t="shared" si="1588"/>
        <v>13.620746523005883</v>
      </c>
      <c r="L16362" s="469">
        <f t="shared" si="1589"/>
        <v>-1.2586810327450237E-2</v>
      </c>
    </row>
    <row r="16363" spans="1:12">
      <c r="A16363" s="480" t="str">
        <f t="shared" si="1590"/>
        <v>D800-120</v>
      </c>
      <c r="B16363" s="480">
        <f t="shared" si="1593"/>
        <v>25</v>
      </c>
      <c r="C16363" s="480">
        <f t="shared" si="1594"/>
        <v>0</v>
      </c>
      <c r="D16363" s="480">
        <f t="shared" si="1591"/>
        <v>300</v>
      </c>
      <c r="E16363" s="480">
        <f t="shared" si="1592"/>
        <v>45</v>
      </c>
      <c r="F16363" s="484">
        <v>4.6359000000000004</v>
      </c>
      <c r="G16363" s="480">
        <v>15</v>
      </c>
      <c r="H16363" s="482">
        <v>0.33942899999999998</v>
      </c>
      <c r="I16363" s="483">
        <v>13.7</v>
      </c>
      <c r="J16363" s="484">
        <v>0.29220000000000002</v>
      </c>
      <c r="K16363" s="469">
        <f t="shared" si="1588"/>
        <v>13.657937300584218</v>
      </c>
      <c r="L16363" s="469">
        <f t="shared" si="1589"/>
        <v>-4.2062699415781779E-2</v>
      </c>
    </row>
    <row r="16364" spans="1:12">
      <c r="A16364" s="98" t="str">
        <f t="shared" si="1590"/>
        <v>D800-120</v>
      </c>
      <c r="B16364" s="98">
        <f t="shared" si="1593"/>
        <v>25</v>
      </c>
      <c r="C16364" s="98">
        <f t="shared" si="1594"/>
        <v>0</v>
      </c>
      <c r="D16364" s="98">
        <f t="shared" si="1591"/>
        <v>300</v>
      </c>
      <c r="E16364" s="98">
        <f t="shared" si="1592"/>
        <v>46</v>
      </c>
      <c r="F16364" s="397">
        <f>F16363+(E16364-E16363)*(F16366-F16363)/(E16366-E16363)</f>
        <v>4.6466000000000003</v>
      </c>
      <c r="G16364" s="98">
        <v>15</v>
      </c>
      <c r="H16364" s="491">
        <f>H16363+(E16364-E16363)*(H16366-H16363)/(E16366-E16363)</f>
        <v>0.33929300000000001</v>
      </c>
      <c r="I16364" s="492">
        <f>I16363+(E16364-E16363)*(I16366-I16363)/(E16366-E16363)</f>
        <v>13.733333333333333</v>
      </c>
      <c r="J16364" s="397">
        <f>J16363+(E16364-E16363)*(J16366-J16363)/(E16366-E16363)</f>
        <v>0.29103333333333337</v>
      </c>
      <c r="K16364" s="469">
        <f t="shared" si="1588"/>
        <v>13.694948024274005</v>
      </c>
      <c r="L16364" s="469">
        <f t="shared" si="1589"/>
        <v>-3.8385309059327355E-2</v>
      </c>
    </row>
    <row r="16365" spans="1:12">
      <c r="A16365" s="98" t="str">
        <f t="shared" si="1590"/>
        <v>D800-120</v>
      </c>
      <c r="B16365" s="98">
        <f t="shared" si="1593"/>
        <v>25</v>
      </c>
      <c r="C16365" s="98">
        <f t="shared" si="1594"/>
        <v>0</v>
      </c>
      <c r="D16365" s="98">
        <f t="shared" si="1591"/>
        <v>300</v>
      </c>
      <c r="E16365" s="98">
        <f t="shared" si="1592"/>
        <v>47</v>
      </c>
      <c r="F16365" s="397">
        <f>F16363+(E16365-E16363)*(F16366-F16363)/(E16366-E16363)</f>
        <v>4.6573000000000002</v>
      </c>
      <c r="G16365" s="98">
        <v>15</v>
      </c>
      <c r="H16365" s="491">
        <f>H16363+(E16365-E16363)*(H16366-H16363)/(E16366-E16363)</f>
        <v>0.33915699999999999</v>
      </c>
      <c r="I16365" s="492">
        <f>I16363+(E16365-E16363)*(I16366-I16363)/(E16366-E16363)</f>
        <v>13.766666666666667</v>
      </c>
      <c r="J16365" s="397">
        <f>J16363+(E16365-E16363)*(J16366-J16363)/(E16366-E16363)</f>
        <v>0.28986666666666666</v>
      </c>
      <c r="K16365" s="469">
        <f t="shared" si="1588"/>
        <v>13.731988430137076</v>
      </c>
      <c r="L16365" s="469">
        <f t="shared" si="1589"/>
        <v>-3.4678236529591899E-2</v>
      </c>
    </row>
    <row r="16366" spans="1:12">
      <c r="A16366" s="480" t="str">
        <f t="shared" si="1590"/>
        <v>D800-120</v>
      </c>
      <c r="B16366" s="480">
        <f t="shared" si="1593"/>
        <v>25</v>
      </c>
      <c r="C16366" s="480">
        <f t="shared" si="1594"/>
        <v>0</v>
      </c>
      <c r="D16366" s="480">
        <f t="shared" si="1591"/>
        <v>300</v>
      </c>
      <c r="E16366" s="480">
        <f t="shared" si="1592"/>
        <v>48</v>
      </c>
      <c r="F16366" s="484">
        <v>4.6680000000000001</v>
      </c>
      <c r="G16366" s="480">
        <v>15</v>
      </c>
      <c r="H16366" s="482">
        <v>0.33902100000000002</v>
      </c>
      <c r="I16366" s="483">
        <v>13.8</v>
      </c>
      <c r="J16366" s="484">
        <v>0.28870000000000001</v>
      </c>
      <c r="K16366" s="469">
        <f t="shared" si="1588"/>
        <v>13.769058553894892</v>
      </c>
      <c r="L16366" s="469">
        <f t="shared" si="1589"/>
        <v>-3.0941446105108739E-2</v>
      </c>
    </row>
    <row r="16367" spans="1:12">
      <c r="A16367" s="98" t="str">
        <f t="shared" si="1590"/>
        <v>D800-120</v>
      </c>
      <c r="B16367" s="98">
        <f t="shared" si="1593"/>
        <v>25</v>
      </c>
      <c r="C16367" s="98">
        <f t="shared" si="1594"/>
        <v>0</v>
      </c>
      <c r="D16367" s="98">
        <f t="shared" si="1591"/>
        <v>300</v>
      </c>
      <c r="E16367" s="98">
        <f t="shared" si="1592"/>
        <v>49</v>
      </c>
      <c r="F16367" s="397">
        <f>F16366+(E16367-E16366)*(F16369-F16366)/(E16369-E16366)</f>
        <v>4.6786333333333339</v>
      </c>
      <c r="G16367" s="98">
        <v>15</v>
      </c>
      <c r="H16367" s="491">
        <f>H16366+(E16367-E16366)*(H16369-H16366)/(E16369-E16366)</f>
        <v>0.33888533333333337</v>
      </c>
      <c r="I16367" s="492">
        <f>I16366+(E16367-E16366)*(I16369-I16366)/(E16369-E16366)</f>
        <v>13.833333333333334</v>
      </c>
      <c r="J16367" s="397">
        <f>J16366+(E16367-E16366)*(J16369-J16366)/(E16369-E16366)</f>
        <v>0.28750000000000003</v>
      </c>
      <c r="K16367" s="469">
        <f t="shared" si="1588"/>
        <v>13.80594812798036</v>
      </c>
      <c r="L16367" s="469">
        <f t="shared" si="1589"/>
        <v>-2.7385205352974396E-2</v>
      </c>
    </row>
    <row r="16368" spans="1:12">
      <c r="A16368" s="98" t="str">
        <f t="shared" si="1590"/>
        <v>D800-120</v>
      </c>
      <c r="B16368" s="98">
        <f t="shared" si="1593"/>
        <v>25</v>
      </c>
      <c r="C16368" s="98">
        <f t="shared" si="1594"/>
        <v>0</v>
      </c>
      <c r="D16368" s="98">
        <f t="shared" si="1591"/>
        <v>300</v>
      </c>
      <c r="E16368" s="98">
        <f t="shared" si="1592"/>
        <v>50</v>
      </c>
      <c r="F16368" s="397">
        <f>F16366+(E16368-E16366)*(F16369-F16366)/(E16369-E16366)</f>
        <v>4.6892666666666667</v>
      </c>
      <c r="G16368" s="98">
        <v>15</v>
      </c>
      <c r="H16368" s="491">
        <f>H16366+(E16368-E16366)*(H16369-H16366)/(E16369-E16366)</f>
        <v>0.33874966666666667</v>
      </c>
      <c r="I16368" s="492">
        <f>I16366+(E16368-E16366)*(I16369-I16366)/(E16369-E16366)</f>
        <v>13.866666666666667</v>
      </c>
      <c r="J16368" s="397">
        <f>J16366+(E16368-E16366)*(J16369-J16366)/(E16369-E16366)</f>
        <v>0.2863</v>
      </c>
      <c r="K16368" s="469">
        <f t="shared" si="1588"/>
        <v>13.842867250053875</v>
      </c>
      <c r="L16368" s="469">
        <f t="shared" si="1589"/>
        <v>-2.3799416612792612E-2</v>
      </c>
    </row>
    <row r="16369" spans="1:12">
      <c r="A16369" s="480" t="str">
        <f t="shared" si="1590"/>
        <v>D800-120</v>
      </c>
      <c r="B16369" s="480">
        <f t="shared" si="1593"/>
        <v>25</v>
      </c>
      <c r="C16369" s="480">
        <f t="shared" si="1594"/>
        <v>0</v>
      </c>
      <c r="D16369" s="480">
        <f t="shared" si="1591"/>
        <v>300</v>
      </c>
      <c r="E16369" s="480">
        <f t="shared" si="1592"/>
        <v>51</v>
      </c>
      <c r="F16369" s="484">
        <v>4.6999000000000004</v>
      </c>
      <c r="G16369" s="480">
        <v>15</v>
      </c>
      <c r="H16369" s="482">
        <v>0.33861400000000003</v>
      </c>
      <c r="I16369" s="483">
        <v>13.9</v>
      </c>
      <c r="J16369" s="484">
        <v>0.28510000000000002</v>
      </c>
      <c r="K16369" s="469">
        <f t="shared" si="1588"/>
        <v>13.879815955630896</v>
      </c>
      <c r="L16369" s="469">
        <f t="shared" si="1589"/>
        <v>-2.018404436910437E-2</v>
      </c>
    </row>
    <row r="16370" spans="1:12">
      <c r="A16370" s="98" t="str">
        <f t="shared" si="1590"/>
        <v>D800-120</v>
      </c>
      <c r="B16370" s="98">
        <f t="shared" si="1593"/>
        <v>25</v>
      </c>
      <c r="C16370" s="98">
        <f t="shared" si="1594"/>
        <v>0</v>
      </c>
      <c r="D16370" s="98">
        <f t="shared" si="1591"/>
        <v>300</v>
      </c>
      <c r="E16370" s="98">
        <f t="shared" si="1592"/>
        <v>52</v>
      </c>
      <c r="F16370" s="397">
        <f>F16369+(E16370-E16369)*(F16372-F16369)/(E16372-E16369)</f>
        <v>4.7104333333333335</v>
      </c>
      <c r="G16370" s="98">
        <v>15</v>
      </c>
      <c r="H16370" s="491">
        <f>H16369+(E16370-E16369)*(H16372-H16369)/(E16372-E16369)</f>
        <v>0.33847833333333333</v>
      </c>
      <c r="I16370" s="492">
        <f>I16369+(E16370-E16369)*(I16372-I16369)/(E16372-E16369)</f>
        <v>13.933333333333334</v>
      </c>
      <c r="J16370" s="397">
        <f>J16369+(E16370-E16369)*(J16372-J16369)/(E16372-E16369)</f>
        <v>0.28389999999999999</v>
      </c>
      <c r="K16370" s="469">
        <f t="shared" si="1588"/>
        <v>13.91649884039845</v>
      </c>
      <c r="L16370" s="469">
        <f t="shared" si="1589"/>
        <v>-1.6834492934883372E-2</v>
      </c>
    </row>
    <row r="16371" spans="1:12">
      <c r="A16371" s="98" t="str">
        <f t="shared" si="1590"/>
        <v>D800-120</v>
      </c>
      <c r="B16371" s="98">
        <f t="shared" si="1593"/>
        <v>25</v>
      </c>
      <c r="C16371" s="98">
        <f t="shared" si="1594"/>
        <v>0</v>
      </c>
      <c r="D16371" s="98">
        <f t="shared" si="1591"/>
        <v>300</v>
      </c>
      <c r="E16371" s="98">
        <f t="shared" si="1592"/>
        <v>53</v>
      </c>
      <c r="F16371" s="397">
        <f>F16369+(E16371-E16369)*(F16372-F16369)/(E16372-E16369)</f>
        <v>4.7209666666666665</v>
      </c>
      <c r="G16371" s="98">
        <v>15</v>
      </c>
      <c r="H16371" s="491">
        <f>H16369+(E16371-E16369)*(H16372-H16369)/(E16372-E16369)</f>
        <v>0.33834266666666668</v>
      </c>
      <c r="I16371" s="492">
        <f>I16369+(E16371-E16369)*(I16372-I16369)/(E16372-E16369)</f>
        <v>13.966666666666667</v>
      </c>
      <c r="J16371" s="397">
        <f>J16369+(E16371-E16369)*(J16372-J16369)/(E16372-E16369)</f>
        <v>0.28270000000000001</v>
      </c>
      <c r="K16371" s="469">
        <f t="shared" si="1588"/>
        <v>13.953211142943839</v>
      </c>
      <c r="L16371" s="469">
        <f t="shared" si="1589"/>
        <v>-1.3455523722827323E-2</v>
      </c>
    </row>
    <row r="16372" spans="1:12">
      <c r="A16372" s="480" t="str">
        <f t="shared" si="1590"/>
        <v>D800-120</v>
      </c>
      <c r="B16372" s="480">
        <f t="shared" si="1593"/>
        <v>25</v>
      </c>
      <c r="C16372" s="480">
        <f t="shared" si="1594"/>
        <v>0</v>
      </c>
      <c r="D16372" s="480">
        <f t="shared" si="1591"/>
        <v>300</v>
      </c>
      <c r="E16372" s="480">
        <f t="shared" si="1592"/>
        <v>54</v>
      </c>
      <c r="F16372" s="484">
        <v>4.7314999999999996</v>
      </c>
      <c r="G16372" s="480">
        <v>15</v>
      </c>
      <c r="H16372" s="482">
        <v>0.33820699999999998</v>
      </c>
      <c r="I16372" s="483">
        <v>14</v>
      </c>
      <c r="J16372" s="484">
        <v>0.28149999999999997</v>
      </c>
      <c r="K16372" s="469">
        <f t="shared" si="1588"/>
        <v>13.989952898668566</v>
      </c>
      <c r="L16372" s="469">
        <f t="shared" si="1589"/>
        <v>-1.004710133143405E-2</v>
      </c>
    </row>
    <row r="16373" spans="1:12">
      <c r="A16373" s="98" t="str">
        <f t="shared" si="1590"/>
        <v>D800-120</v>
      </c>
      <c r="B16373" s="98">
        <f t="shared" si="1593"/>
        <v>25</v>
      </c>
      <c r="C16373" s="98">
        <f t="shared" si="1594"/>
        <v>0</v>
      </c>
      <c r="D16373" s="98">
        <f t="shared" si="1591"/>
        <v>300</v>
      </c>
      <c r="E16373" s="98">
        <f t="shared" si="1592"/>
        <v>55</v>
      </c>
      <c r="F16373" s="397">
        <f>F16372+(E16373-E16372)*(F16375-F16372)/(E16375-E16372)</f>
        <v>4.7419666666666664</v>
      </c>
      <c r="G16373" s="98">
        <v>15</v>
      </c>
      <c r="H16373" s="491">
        <f>H16372+(E16373-E16372)*(H16375-H16372)/(E16375-E16372)</f>
        <v>0.33807133333333333</v>
      </c>
      <c r="I16373" s="492">
        <f>I16372+(E16373-E16372)*(I16375-I16372)/(E16375-E16372)</f>
        <v>14.033333333333333</v>
      </c>
      <c r="J16373" s="397">
        <f>J16372+(E16373-E16372)*(J16375-J16372)/(E16375-E16372)</f>
        <v>0.28033333333333332</v>
      </c>
      <c r="K16373" s="469">
        <f t="shared" si="1588"/>
        <v>14.026526945989701</v>
      </c>
      <c r="L16373" s="469">
        <f t="shared" si="1589"/>
        <v>-6.8063873436319255E-3</v>
      </c>
    </row>
    <row r="16374" spans="1:12">
      <c r="A16374" s="98" t="str">
        <f t="shared" si="1590"/>
        <v>D800-120</v>
      </c>
      <c r="B16374" s="98">
        <f t="shared" si="1593"/>
        <v>25</v>
      </c>
      <c r="C16374" s="98">
        <f t="shared" si="1594"/>
        <v>0</v>
      </c>
      <c r="D16374" s="98">
        <f t="shared" si="1591"/>
        <v>300</v>
      </c>
      <c r="E16374" s="98">
        <f t="shared" si="1592"/>
        <v>56</v>
      </c>
      <c r="F16374" s="397">
        <f>F16372+(E16374-E16372)*(F16375-F16372)/(E16375-E16372)</f>
        <v>4.7524333333333333</v>
      </c>
      <c r="G16374" s="98">
        <v>15</v>
      </c>
      <c r="H16374" s="491">
        <f>H16372+(E16374-E16372)*(H16375-H16372)/(E16375-E16372)</f>
        <v>0.33793566666666663</v>
      </c>
      <c r="I16374" s="492">
        <f>I16372+(E16374-E16372)*(I16375-I16372)/(E16375-E16372)</f>
        <v>14.066666666666666</v>
      </c>
      <c r="J16374" s="397">
        <f>J16372+(E16374-E16372)*(J16375-J16372)/(E16375-E16372)</f>
        <v>0.27916666666666667</v>
      </c>
      <c r="K16374" s="469">
        <f t="shared" si="1588"/>
        <v>14.063130359131472</v>
      </c>
      <c r="L16374" s="469">
        <f t="shared" si="1589"/>
        <v>-3.5363075351941831E-3</v>
      </c>
    </row>
    <row r="16375" spans="1:12">
      <c r="A16375" s="480" t="str">
        <f t="shared" si="1590"/>
        <v>D800-120</v>
      </c>
      <c r="B16375" s="480">
        <f t="shared" si="1593"/>
        <v>25</v>
      </c>
      <c r="C16375" s="480">
        <f t="shared" si="1594"/>
        <v>0</v>
      </c>
      <c r="D16375" s="480">
        <f t="shared" si="1591"/>
        <v>300</v>
      </c>
      <c r="E16375" s="480">
        <f t="shared" si="1592"/>
        <v>57</v>
      </c>
      <c r="F16375" s="484">
        <v>4.7629000000000001</v>
      </c>
      <c r="G16375" s="480">
        <v>15</v>
      </c>
      <c r="H16375" s="482">
        <v>0.33779999999999999</v>
      </c>
      <c r="I16375" s="483">
        <v>14.1</v>
      </c>
      <c r="J16375" s="484">
        <v>0.27800000000000002</v>
      </c>
      <c r="K16375" s="469">
        <f t="shared" si="1588"/>
        <v>14.099763173475431</v>
      </c>
      <c r="L16375" s="469">
        <f t="shared" si="1589"/>
        <v>-2.3682652456891162E-4</v>
      </c>
    </row>
    <row r="16376" spans="1:12">
      <c r="A16376" s="98" t="str">
        <f t="shared" si="1590"/>
        <v>D800-120</v>
      </c>
      <c r="B16376" s="98">
        <f t="shared" si="1593"/>
        <v>25</v>
      </c>
      <c r="C16376" s="98">
        <f t="shared" si="1594"/>
        <v>0</v>
      </c>
      <c r="D16376" s="98">
        <f t="shared" si="1591"/>
        <v>300</v>
      </c>
      <c r="E16376" s="98">
        <f t="shared" si="1592"/>
        <v>58</v>
      </c>
      <c r="F16376" s="397">
        <f>F16375+(E16376-E16375)*(F16378-F16375)/(E16378-E16375)</f>
        <v>4.7733333333333334</v>
      </c>
      <c r="G16376" s="98">
        <v>15</v>
      </c>
      <c r="H16376" s="491">
        <f>H16375+(E16376-E16375)*(H16378-H16375)/(E16378-E16375)</f>
        <v>0.33766466666666667</v>
      </c>
      <c r="I16376" s="492">
        <f>I16375+(E16376-E16375)*(I16378-I16375)/(E16378-E16375)</f>
        <v>14.133333333333333</v>
      </c>
      <c r="J16376" s="397">
        <f>J16375+(E16376-E16375)*(J16378-J16375)/(E16378-E16375)</f>
        <v>0.27679999999999999</v>
      </c>
      <c r="K16376" s="469">
        <f t="shared" si="1588"/>
        <v>14.136312752099222</v>
      </c>
      <c r="L16376" s="469">
        <f t="shared" si="1589"/>
        <v>2.9794187658893634E-3</v>
      </c>
    </row>
    <row r="16377" spans="1:12">
      <c r="A16377" s="98" t="str">
        <f t="shared" si="1590"/>
        <v>D800-120</v>
      </c>
      <c r="B16377" s="98">
        <f t="shared" si="1593"/>
        <v>25</v>
      </c>
      <c r="C16377" s="98">
        <f t="shared" si="1594"/>
        <v>0</v>
      </c>
      <c r="D16377" s="98">
        <f t="shared" si="1591"/>
        <v>300</v>
      </c>
      <c r="E16377" s="98">
        <f t="shared" si="1592"/>
        <v>59</v>
      </c>
      <c r="F16377" s="397">
        <f>F16375+(E16377-E16375)*(F16378-F16375)/(E16378-E16375)</f>
        <v>4.7837666666666667</v>
      </c>
      <c r="G16377" s="98">
        <v>15</v>
      </c>
      <c r="H16377" s="491">
        <f>H16375+(E16377-E16375)*(H16378-H16375)/(E16378-E16375)</f>
        <v>0.33752933333333335</v>
      </c>
      <c r="I16377" s="492">
        <f>I16375+(E16377-E16375)*(I16378-I16375)/(E16378-E16375)</f>
        <v>14.166666666666666</v>
      </c>
      <c r="J16377" s="397">
        <f>J16375+(E16377-E16375)*(J16378-J16375)/(E16378-E16375)</f>
        <v>0.27560000000000001</v>
      </c>
      <c r="K16377" s="469">
        <f t="shared" si="1588"/>
        <v>14.172891640035235</v>
      </c>
      <c r="L16377" s="469">
        <f t="shared" si="1589"/>
        <v>6.2249733685693087E-3</v>
      </c>
    </row>
    <row r="16378" spans="1:12">
      <c r="A16378" s="480" t="str">
        <f t="shared" si="1590"/>
        <v>D800-120</v>
      </c>
      <c r="B16378" s="480">
        <f t="shared" si="1593"/>
        <v>25</v>
      </c>
      <c r="C16378" s="480">
        <f t="shared" si="1594"/>
        <v>0</v>
      </c>
      <c r="D16378" s="480">
        <f t="shared" si="1591"/>
        <v>300</v>
      </c>
      <c r="E16378" s="480">
        <f t="shared" si="1592"/>
        <v>60</v>
      </c>
      <c r="F16378" s="484">
        <v>4.7942</v>
      </c>
      <c r="G16378" s="480">
        <v>15</v>
      </c>
      <c r="H16378" s="482">
        <v>0.33739400000000003</v>
      </c>
      <c r="I16378" s="483">
        <v>14.2</v>
      </c>
      <c r="J16378" s="484">
        <v>0.27439999999999998</v>
      </c>
      <c r="K16378" s="469">
        <f t="shared" si="1588"/>
        <v>14.209499872552563</v>
      </c>
      <c r="L16378" s="469">
        <f t="shared" si="1589"/>
        <v>9.4998725525634597E-3</v>
      </c>
    </row>
    <row r="16379" spans="1:12">
      <c r="A16379" s="98" t="str">
        <f t="shared" si="1590"/>
        <v>D800-120</v>
      </c>
      <c r="B16379" s="98">
        <f t="shared" si="1593"/>
        <v>25</v>
      </c>
      <c r="C16379" s="98">
        <f t="shared" si="1594"/>
        <v>0</v>
      </c>
      <c r="D16379" s="98">
        <f t="shared" si="1591"/>
        <v>300</v>
      </c>
      <c r="E16379" s="98">
        <f t="shared" si="1592"/>
        <v>61</v>
      </c>
      <c r="F16379" s="397">
        <f>F16378+(E16379-E16378)*(F16381-F16378)/(E16381-E16378)</f>
        <v>4.8045333333333335</v>
      </c>
      <c r="G16379" s="98">
        <v>15</v>
      </c>
      <c r="H16379" s="491">
        <f>H16378+(E16379-E16378)*(H16381-H16378)/(E16381-E16378)</f>
        <v>0.33725866666666671</v>
      </c>
      <c r="I16379" s="492">
        <f>I16378+(E16379-E16378)*(I16381-I16378)/(E16381-E16378)</f>
        <v>14.233333333333333</v>
      </c>
      <c r="J16379" s="397">
        <f>J16378+(E16379-E16378)*(J16381-J16378)/(E16381-E16378)</f>
        <v>0.2732</v>
      </c>
      <c r="K16379" s="469">
        <f t="shared" si="1588"/>
        <v>14.245840976658863</v>
      </c>
      <c r="L16379" s="469">
        <f t="shared" si="1589"/>
        <v>1.2507643325530893E-2</v>
      </c>
    </row>
    <row r="16380" spans="1:12">
      <c r="A16380" s="98" t="str">
        <f t="shared" si="1590"/>
        <v>D800-120</v>
      </c>
      <c r="B16380" s="98">
        <f t="shared" si="1593"/>
        <v>25</v>
      </c>
      <c r="C16380" s="98">
        <f t="shared" si="1594"/>
        <v>0</v>
      </c>
      <c r="D16380" s="98">
        <f t="shared" si="1591"/>
        <v>300</v>
      </c>
      <c r="E16380" s="98">
        <f t="shared" si="1592"/>
        <v>62</v>
      </c>
      <c r="F16380" s="397">
        <f>F16378+(E16380-E16378)*(F16381-F16378)/(E16381-E16378)</f>
        <v>4.8148666666666662</v>
      </c>
      <c r="G16380" s="98">
        <v>15</v>
      </c>
      <c r="H16380" s="491">
        <f>H16378+(E16380-E16378)*(H16381-H16378)/(E16381-E16378)</f>
        <v>0.33712333333333333</v>
      </c>
      <c r="I16380" s="492">
        <f>I16378+(E16380-E16378)*(I16381-I16378)/(E16381-E16378)</f>
        <v>14.266666666666667</v>
      </c>
      <c r="J16380" s="397">
        <f>J16378+(E16380-E16378)*(J16381-J16378)/(E16381-E16378)</f>
        <v>0.27199999999999996</v>
      </c>
      <c r="K16380" s="469">
        <f t="shared" si="1588"/>
        <v>14.282211257996577</v>
      </c>
      <c r="L16380" s="469">
        <f t="shared" si="1589"/>
        <v>1.5544591329909707E-2</v>
      </c>
    </row>
    <row r="16381" spans="1:12">
      <c r="A16381" s="480" t="str">
        <f t="shared" si="1590"/>
        <v>D800-120</v>
      </c>
      <c r="B16381" s="480">
        <f t="shared" si="1593"/>
        <v>25</v>
      </c>
      <c r="C16381" s="480">
        <f t="shared" si="1594"/>
        <v>0</v>
      </c>
      <c r="D16381" s="480">
        <f t="shared" si="1591"/>
        <v>300</v>
      </c>
      <c r="E16381" s="480">
        <f t="shared" si="1592"/>
        <v>63</v>
      </c>
      <c r="F16381" s="484">
        <v>4.8251999999999997</v>
      </c>
      <c r="G16381" s="480">
        <v>15</v>
      </c>
      <c r="H16381" s="482">
        <v>0.33698800000000001</v>
      </c>
      <c r="I16381" s="483">
        <v>14.3</v>
      </c>
      <c r="J16381" s="484">
        <v>0.27079999999999999</v>
      </c>
      <c r="K16381" s="469">
        <f t="shared" si="1588"/>
        <v>14.318610751718161</v>
      </c>
      <c r="L16381" s="469">
        <f t="shared" si="1589"/>
        <v>1.8610751718160401E-2</v>
      </c>
    </row>
    <row r="16382" spans="1:12">
      <c r="A16382" s="98" t="str">
        <f t="shared" si="1590"/>
        <v>D800-120</v>
      </c>
      <c r="B16382" s="98">
        <f t="shared" si="1593"/>
        <v>25</v>
      </c>
      <c r="C16382" s="98">
        <f t="shared" si="1594"/>
        <v>0</v>
      </c>
      <c r="D16382" s="98">
        <f t="shared" si="1591"/>
        <v>300</v>
      </c>
      <c r="E16382" s="98">
        <f t="shared" si="1592"/>
        <v>64</v>
      </c>
      <c r="F16382" s="397">
        <f>F16381+(E16382-E16381)*(F16384-F16381)/(E16384-E16381)</f>
        <v>4.8354666666666661</v>
      </c>
      <c r="G16382" s="98">
        <v>15</v>
      </c>
      <c r="H16382" s="491">
        <f>H16381+(E16382-E16381)*(H16384-H16381)/(E16384-E16381)</f>
        <v>0.33685300000000001</v>
      </c>
      <c r="I16382" s="492">
        <f>I16381+(E16382-E16381)*(I16384-I16381)/(E16384-E16381)</f>
        <v>14.333333333333334</v>
      </c>
      <c r="J16382" s="397">
        <f>J16381+(E16382-E16381)*(J16384-J16381)/(E16384-E16381)</f>
        <v>0.26963333333333334</v>
      </c>
      <c r="K16382" s="469">
        <f t="shared" si="1588"/>
        <v>14.354827377718667</v>
      </c>
      <c r="L16382" s="469">
        <f t="shared" si="1589"/>
        <v>2.1494044385333311E-2</v>
      </c>
    </row>
    <row r="16383" spans="1:12">
      <c r="A16383" s="98" t="str">
        <f t="shared" si="1590"/>
        <v>D800-120</v>
      </c>
      <c r="B16383" s="98">
        <f t="shared" si="1593"/>
        <v>25</v>
      </c>
      <c r="C16383" s="98">
        <f t="shared" si="1594"/>
        <v>0</v>
      </c>
      <c r="D16383" s="98">
        <f t="shared" si="1591"/>
        <v>300</v>
      </c>
      <c r="E16383" s="98">
        <f t="shared" si="1592"/>
        <v>65</v>
      </c>
      <c r="F16383" s="397">
        <f>F16381+(E16383-E16381)*(F16384-F16381)/(E16384-E16381)</f>
        <v>4.8457333333333334</v>
      </c>
      <c r="G16383" s="98">
        <v>15</v>
      </c>
      <c r="H16383" s="491">
        <f>H16381+(E16383-E16381)*(H16384-H16381)/(E16384-E16381)</f>
        <v>0.33671800000000002</v>
      </c>
      <c r="I16383" s="492">
        <f>I16381+(E16383-E16381)*(I16384-I16381)/(E16384-E16381)</f>
        <v>14.366666666666667</v>
      </c>
      <c r="J16383" s="397">
        <f>J16381+(E16383-E16381)*(J16384-J16381)/(E16384-E16381)</f>
        <v>0.26846666666666663</v>
      </c>
      <c r="K16383" s="469">
        <f t="shared" si="1588"/>
        <v>14.391073044308095</v>
      </c>
      <c r="L16383" s="469">
        <f t="shared" si="1589"/>
        <v>2.4406377641428278E-2</v>
      </c>
    </row>
    <row r="16384" spans="1:12">
      <c r="A16384" s="480" t="str">
        <f t="shared" si="1590"/>
        <v>D800-120</v>
      </c>
      <c r="B16384" s="480">
        <f t="shared" si="1593"/>
        <v>25</v>
      </c>
      <c r="C16384" s="480">
        <f t="shared" si="1594"/>
        <v>0</v>
      </c>
      <c r="D16384" s="480">
        <f t="shared" si="1591"/>
        <v>300</v>
      </c>
      <c r="E16384" s="480">
        <f t="shared" si="1592"/>
        <v>66</v>
      </c>
      <c r="F16384" s="484">
        <v>4.8559999999999999</v>
      </c>
      <c r="G16384" s="480">
        <v>15</v>
      </c>
      <c r="H16384" s="482">
        <v>0.33658300000000002</v>
      </c>
      <c r="I16384" s="483">
        <v>14.4</v>
      </c>
      <c r="J16384" s="484">
        <v>0.26729999999999998</v>
      </c>
      <c r="K16384" s="469">
        <f t="shared" si="1588"/>
        <v>14.427347786430092</v>
      </c>
      <c r="L16384" s="469">
        <f t="shared" si="1589"/>
        <v>2.7347786430091503E-2</v>
      </c>
    </row>
    <row r="16385" spans="1:12">
      <c r="A16385" s="98" t="str">
        <f t="shared" si="1590"/>
        <v>D800-120</v>
      </c>
      <c r="B16385" s="98">
        <f t="shared" si="1593"/>
        <v>25</v>
      </c>
      <c r="C16385" s="98">
        <f t="shared" si="1594"/>
        <v>0</v>
      </c>
      <c r="D16385" s="98">
        <f t="shared" si="1591"/>
        <v>300</v>
      </c>
      <c r="E16385" s="98">
        <f t="shared" si="1592"/>
        <v>67</v>
      </c>
      <c r="F16385" s="397">
        <f>F16384+(E16385-E16384)*(F16387-F16384)/(E16387-E16384)</f>
        <v>4.8662000000000001</v>
      </c>
      <c r="G16385" s="98">
        <v>15</v>
      </c>
      <c r="H16385" s="491">
        <f>H16384+(E16385-E16384)*(H16387-H16384)/(E16387-E16384)</f>
        <v>0.3364476666666667</v>
      </c>
      <c r="I16385" s="492">
        <f>I16384+(E16385-E16384)*(I16387-I16384)/(E16387-E16384)</f>
        <v>14.433333333333334</v>
      </c>
      <c r="J16385" s="397">
        <f>J16384+(E16385-E16384)*(J16387-J16384)/(E16387-E16384)</f>
        <v>0.2661</v>
      </c>
      <c r="K16385" s="469">
        <f t="shared" si="1588"/>
        <v>14.463467820156279</v>
      </c>
      <c r="L16385" s="469">
        <f t="shared" si="1589"/>
        <v>3.013448682294495E-2</v>
      </c>
    </row>
    <row r="16386" spans="1:12">
      <c r="A16386" s="98" t="str">
        <f t="shared" si="1590"/>
        <v>D800-120</v>
      </c>
      <c r="B16386" s="98">
        <f t="shared" si="1593"/>
        <v>25</v>
      </c>
      <c r="C16386" s="98">
        <f t="shared" si="1594"/>
        <v>0</v>
      </c>
      <c r="D16386" s="98">
        <f t="shared" si="1591"/>
        <v>300</v>
      </c>
      <c r="E16386" s="98">
        <f t="shared" si="1592"/>
        <v>68</v>
      </c>
      <c r="F16386" s="397">
        <f>F16384+(E16386-E16384)*(F16387-F16384)/(E16387-E16384)</f>
        <v>4.8763999999999994</v>
      </c>
      <c r="G16386" s="98">
        <v>15</v>
      </c>
      <c r="H16386" s="491">
        <f>H16384+(E16386-E16384)*(H16387-H16384)/(E16387-E16384)</f>
        <v>0.33631233333333332</v>
      </c>
      <c r="I16386" s="492">
        <f>I16384+(E16386-E16384)*(I16387-I16384)/(E16387-E16384)</f>
        <v>14.466666666666667</v>
      </c>
      <c r="J16386" s="397">
        <f>J16384+(E16386-E16384)*(J16387-J16384)/(E16387-E16384)</f>
        <v>0.26489999999999997</v>
      </c>
      <c r="K16386" s="469">
        <f t="shared" si="1588"/>
        <v>14.499616923554195</v>
      </c>
      <c r="L16386" s="469">
        <f t="shared" si="1589"/>
        <v>3.2950256887527729E-2</v>
      </c>
    </row>
    <row r="16387" spans="1:12">
      <c r="A16387" s="480" t="str">
        <f t="shared" si="1590"/>
        <v>D800-120</v>
      </c>
      <c r="B16387" s="480">
        <f t="shared" si="1593"/>
        <v>25</v>
      </c>
      <c r="C16387" s="480">
        <f t="shared" si="1594"/>
        <v>0</v>
      </c>
      <c r="D16387" s="480">
        <f t="shared" ref="D16387:D16418" si="1595">D16386</f>
        <v>300</v>
      </c>
      <c r="E16387" s="480">
        <f t="shared" si="1592"/>
        <v>69</v>
      </c>
      <c r="F16387" s="484">
        <v>4.8865999999999996</v>
      </c>
      <c r="G16387" s="480">
        <v>15</v>
      </c>
      <c r="H16387" s="482">
        <v>0.336177</v>
      </c>
      <c r="I16387" s="483">
        <v>14.5</v>
      </c>
      <c r="J16387" s="484">
        <v>0.26369999999999999</v>
      </c>
      <c r="K16387" s="469">
        <f t="shared" si="1588"/>
        <v>14.5357951317312</v>
      </c>
      <c r="L16387" s="469">
        <f t="shared" si="1589"/>
        <v>3.5795131731200414E-2</v>
      </c>
    </row>
    <row r="16388" spans="1:12">
      <c r="A16388" s="98" t="str">
        <f t="shared" si="1590"/>
        <v>D800-120</v>
      </c>
      <c r="B16388" s="98">
        <f t="shared" si="1593"/>
        <v>25</v>
      </c>
      <c r="C16388" s="98">
        <f t="shared" si="1594"/>
        <v>0</v>
      </c>
      <c r="D16388" s="98">
        <f t="shared" si="1595"/>
        <v>300</v>
      </c>
      <c r="E16388" s="98">
        <f t="shared" si="1592"/>
        <v>70</v>
      </c>
      <c r="F16388" s="397">
        <f>F16387+(E16388-E16387)*(F16390-F16387)/(E16390-E16387)</f>
        <v>4.8967666666666663</v>
      </c>
      <c r="G16388" s="98">
        <v>15</v>
      </c>
      <c r="H16388" s="491">
        <f>H16387+(E16388-E16387)*(H16390-H16387)/(E16390-E16387)</f>
        <v>0.33604166666666668</v>
      </c>
      <c r="I16388" s="492">
        <f>I16387+(E16388-E16387)*(I16390-I16387)/(E16390-E16387)</f>
        <v>14.533333333333333</v>
      </c>
      <c r="J16388" s="397">
        <f>J16387+(E16388-E16387)*(J16390-J16387)/(E16390-E16387)</f>
        <v>0.26253333333333334</v>
      </c>
      <c r="K16388" s="469">
        <f t="shared" si="1588"/>
        <v>14.571903285802851</v>
      </c>
      <c r="L16388" s="469">
        <f t="shared" si="1589"/>
        <v>3.8569952469517332E-2</v>
      </c>
    </row>
    <row r="16389" spans="1:12">
      <c r="A16389" s="98" t="str">
        <f t="shared" si="1590"/>
        <v>D800-120</v>
      </c>
      <c r="B16389" s="98">
        <f t="shared" si="1593"/>
        <v>25</v>
      </c>
      <c r="C16389" s="98">
        <f t="shared" si="1594"/>
        <v>0</v>
      </c>
      <c r="D16389" s="98">
        <f t="shared" si="1595"/>
        <v>300</v>
      </c>
      <c r="E16389" s="98">
        <f t="shared" si="1592"/>
        <v>71</v>
      </c>
      <c r="F16389" s="397">
        <f>F16387+(E16389-E16387)*(F16390-F16387)/(E16390-E16387)</f>
        <v>4.9069333333333329</v>
      </c>
      <c r="G16389" s="98">
        <v>15</v>
      </c>
      <c r="H16389" s="491">
        <f>H16387+(E16389-E16387)*(H16390-H16387)/(E16390-E16387)</f>
        <v>0.33590633333333331</v>
      </c>
      <c r="I16389" s="492">
        <f>I16387+(E16389-E16387)*(I16390-I16387)/(E16390-E16387)</f>
        <v>14.566666666666666</v>
      </c>
      <c r="J16389" s="397">
        <f>J16387+(E16389-E16387)*(J16390-J16387)/(E16390-E16387)</f>
        <v>0.26136666666666664</v>
      </c>
      <c r="K16389" s="469">
        <f t="shared" si="1588"/>
        <v>14.60804053510949</v>
      </c>
      <c r="L16389" s="469">
        <f t="shared" si="1589"/>
        <v>4.1373868442823536E-2</v>
      </c>
    </row>
    <row r="16390" spans="1:12">
      <c r="A16390" s="480" t="str">
        <f t="shared" si="1590"/>
        <v>D800-120</v>
      </c>
      <c r="B16390" s="480">
        <f t="shared" si="1593"/>
        <v>25</v>
      </c>
      <c r="C16390" s="480">
        <f t="shared" si="1594"/>
        <v>0</v>
      </c>
      <c r="D16390" s="480">
        <f t="shared" si="1595"/>
        <v>300</v>
      </c>
      <c r="E16390" s="480">
        <f t="shared" si="1592"/>
        <v>72</v>
      </c>
      <c r="F16390" s="484">
        <v>4.9170999999999996</v>
      </c>
      <c r="G16390" s="480">
        <v>15</v>
      </c>
      <c r="H16390" s="482">
        <v>0.33577099999999999</v>
      </c>
      <c r="I16390" s="483">
        <v>14.6</v>
      </c>
      <c r="J16390" s="484">
        <v>0.26019999999999999</v>
      </c>
      <c r="K16390" s="469">
        <f t="shared" si="1588"/>
        <v>14.644206914831834</v>
      </c>
      <c r="L16390" s="469">
        <f t="shared" si="1589"/>
        <v>4.4206914831834254E-2</v>
      </c>
    </row>
    <row r="16391" spans="1:12">
      <c r="A16391" s="98" t="str">
        <f t="shared" si="1590"/>
        <v>D800-120</v>
      </c>
      <c r="B16391" s="98">
        <f t="shared" si="1593"/>
        <v>25</v>
      </c>
      <c r="C16391" s="98">
        <f t="shared" si="1594"/>
        <v>0</v>
      </c>
      <c r="D16391" s="98">
        <f t="shared" si="1595"/>
        <v>300</v>
      </c>
      <c r="E16391" s="98">
        <f t="shared" si="1592"/>
        <v>73</v>
      </c>
      <c r="F16391" s="397">
        <f>F16390+(E16391-E16390)*(F16393-F16390)/(E16393-E16390)</f>
        <v>4.9271666666666665</v>
      </c>
      <c r="G16391" s="98">
        <v>15</v>
      </c>
      <c r="H16391" s="491">
        <f>H16390+(E16391-E16390)*(H16393-H16390)/(E16393-E16390)</f>
        <v>0.33563566666666667</v>
      </c>
      <c r="I16391" s="492">
        <f>I16390+(E16391-E16390)*(I16393-I16390)/(E16393-E16390)</f>
        <v>14.666666666666666</v>
      </c>
      <c r="J16391" s="397">
        <f>J16390+(E16391-E16390)*(J16393-J16390)/(E16393-E16390)</f>
        <v>0.25900000000000001</v>
      </c>
      <c r="K16391" s="469">
        <f t="shared" si="1588"/>
        <v>14.680104518093527</v>
      </c>
      <c r="L16391" s="469">
        <f t="shared" si="1589"/>
        <v>1.3437851426861158E-2</v>
      </c>
    </row>
    <row r="16392" spans="1:12">
      <c r="A16392" s="98" t="str">
        <f t="shared" si="1590"/>
        <v>D800-120</v>
      </c>
      <c r="B16392" s="98">
        <f t="shared" si="1593"/>
        <v>25</v>
      </c>
      <c r="C16392" s="98">
        <f t="shared" si="1594"/>
        <v>0</v>
      </c>
      <c r="D16392" s="98">
        <f t="shared" si="1595"/>
        <v>300</v>
      </c>
      <c r="E16392" s="98">
        <f t="shared" si="1592"/>
        <v>74</v>
      </c>
      <c r="F16392" s="397">
        <f>F16390+(E16392-E16390)*(F16393-F16390)/(E16393-E16390)</f>
        <v>4.9372333333333334</v>
      </c>
      <c r="G16392" s="98">
        <v>15</v>
      </c>
      <c r="H16392" s="491">
        <f>H16390+(E16392-E16390)*(H16393-H16390)/(E16393-E16390)</f>
        <v>0.33550033333333334</v>
      </c>
      <c r="I16392" s="492">
        <f>I16390+(E16392-E16390)*(I16393-I16390)/(E16393-E16390)</f>
        <v>14.733333333333334</v>
      </c>
      <c r="J16392" s="397">
        <f>J16390+(E16392-E16390)*(J16393-J16390)/(E16393-E16390)</f>
        <v>0.25779999999999997</v>
      </c>
      <c r="K16392" s="469">
        <f t="shared" si="1588"/>
        <v>14.716031081936331</v>
      </c>
      <c r="L16392" s="469">
        <f t="shared" si="1589"/>
        <v>-1.7302251397003587E-2</v>
      </c>
    </row>
    <row r="16393" spans="1:12">
      <c r="A16393" s="480" t="str">
        <f t="shared" si="1590"/>
        <v>D800-120</v>
      </c>
      <c r="B16393" s="480">
        <f t="shared" si="1593"/>
        <v>25</v>
      </c>
      <c r="C16393" s="480">
        <f t="shared" si="1594"/>
        <v>0</v>
      </c>
      <c r="D16393" s="480">
        <f t="shared" si="1595"/>
        <v>300</v>
      </c>
      <c r="E16393" s="480">
        <f t="shared" si="1592"/>
        <v>75</v>
      </c>
      <c r="F16393" s="484">
        <v>4.9473000000000003</v>
      </c>
      <c r="G16393" s="480">
        <v>15</v>
      </c>
      <c r="H16393" s="482">
        <v>0.33536500000000002</v>
      </c>
      <c r="I16393" s="483">
        <v>14.8</v>
      </c>
      <c r="J16393" s="484">
        <v>0.25659999999999999</v>
      </c>
      <c r="K16393" s="469">
        <f t="shared" si="1588"/>
        <v>14.751986641420542</v>
      </c>
      <c r="L16393" s="469">
        <f t="shared" si="1589"/>
        <v>-4.8013358579458654E-2</v>
      </c>
    </row>
    <row r="16394" spans="1:12">
      <c r="A16394" s="98" t="str">
        <f t="shared" si="1590"/>
        <v>D800-120</v>
      </c>
      <c r="B16394" s="98">
        <f t="shared" si="1593"/>
        <v>25</v>
      </c>
      <c r="C16394" s="98">
        <f t="shared" si="1594"/>
        <v>0</v>
      </c>
      <c r="D16394" s="98">
        <f t="shared" si="1595"/>
        <v>300</v>
      </c>
      <c r="E16394" s="98">
        <f t="shared" si="1592"/>
        <v>76</v>
      </c>
      <c r="F16394" s="397">
        <f>F16393+(E16394-E16393)*(F16396-F16393)/(E16396-E16393)</f>
        <v>4.9573333333333336</v>
      </c>
      <c r="G16394" s="98">
        <v>15</v>
      </c>
      <c r="H16394" s="491">
        <f>H16393+(E16394-E16393)*(H16396-H16393)/(E16396-E16393)</f>
        <v>0.3352296666666667</v>
      </c>
      <c r="I16394" s="492">
        <f>I16393+(E16394-E16393)*(I16396-I16393)/(E16396-E16393)</f>
        <v>14.833333333333334</v>
      </c>
      <c r="J16394" s="397">
        <f>J16393+(E16394-E16393)*(J16396-J16393)/(E16396-E16393)</f>
        <v>0.25540000000000002</v>
      </c>
      <c r="K16394" s="469">
        <f t="shared" si="1588"/>
        <v>14.787871797344904</v>
      </c>
      <c r="L16394" s="469">
        <f t="shared" si="1589"/>
        <v>-4.5461535988430057E-2</v>
      </c>
    </row>
    <row r="16395" spans="1:12">
      <c r="A16395" s="98" t="str">
        <f t="shared" si="1590"/>
        <v>D800-120</v>
      </c>
      <c r="B16395" s="98">
        <f t="shared" si="1593"/>
        <v>25</v>
      </c>
      <c r="C16395" s="98">
        <f t="shared" si="1594"/>
        <v>0</v>
      </c>
      <c r="D16395" s="98">
        <f t="shared" si="1595"/>
        <v>300</v>
      </c>
      <c r="E16395" s="98">
        <f t="shared" si="1592"/>
        <v>77</v>
      </c>
      <c r="F16395" s="397">
        <f>F16393+(E16395-E16393)*(F16396-F16393)/(E16396-E16393)</f>
        <v>4.9673666666666669</v>
      </c>
      <c r="G16395" s="98">
        <v>15</v>
      </c>
      <c r="H16395" s="491">
        <f>H16393+(E16395-E16393)*(H16396-H16393)/(E16396-E16393)</f>
        <v>0.33509433333333333</v>
      </c>
      <c r="I16395" s="492">
        <f>I16393+(E16395-E16393)*(I16396-I16393)/(E16396-E16393)</f>
        <v>14.866666666666667</v>
      </c>
      <c r="J16395" s="397">
        <f>J16393+(E16395-E16393)*(J16396-J16393)/(E16396-E16393)</f>
        <v>0.25419999999999998</v>
      </c>
      <c r="K16395" s="469">
        <f t="shared" ref="K16395:K16458" si="1596">F16395/H16395</f>
        <v>14.823785938884873</v>
      </c>
      <c r="L16395" s="469">
        <f t="shared" ref="L16395:L16458" si="1597">K16395-I16395</f>
        <v>-4.2880727781794192E-2</v>
      </c>
    </row>
    <row r="16396" spans="1:12">
      <c r="A16396" s="480" t="str">
        <f t="shared" si="1590"/>
        <v>D800-120</v>
      </c>
      <c r="B16396" s="480">
        <f t="shared" si="1593"/>
        <v>25</v>
      </c>
      <c r="C16396" s="480">
        <f t="shared" si="1594"/>
        <v>0</v>
      </c>
      <c r="D16396" s="480">
        <f t="shared" si="1595"/>
        <v>300</v>
      </c>
      <c r="E16396" s="480">
        <f t="shared" si="1592"/>
        <v>78</v>
      </c>
      <c r="F16396" s="484">
        <v>4.9774000000000003</v>
      </c>
      <c r="G16396" s="480">
        <v>15</v>
      </c>
      <c r="H16396" s="482">
        <v>0.33495900000000001</v>
      </c>
      <c r="I16396" s="483">
        <v>14.9</v>
      </c>
      <c r="J16396" s="484">
        <v>0.253</v>
      </c>
      <c r="K16396" s="469">
        <f t="shared" si="1596"/>
        <v>14.859729101173578</v>
      </c>
      <c r="L16396" s="469">
        <f t="shared" si="1597"/>
        <v>-4.0270898826422652E-2</v>
      </c>
    </row>
    <row r="16397" spans="1:12">
      <c r="A16397" s="98" t="str">
        <f t="shared" si="1590"/>
        <v>D800-120</v>
      </c>
      <c r="B16397" s="98">
        <f t="shared" si="1593"/>
        <v>25</v>
      </c>
      <c r="C16397" s="98">
        <f t="shared" si="1594"/>
        <v>0</v>
      </c>
      <c r="D16397" s="98">
        <f t="shared" si="1595"/>
        <v>300</v>
      </c>
      <c r="E16397" s="98">
        <f t="shared" si="1592"/>
        <v>79</v>
      </c>
      <c r="F16397" s="397">
        <f>F16396+(E16397-E16396)*(F16399-F16396)/(E16399-E16396)</f>
        <v>4.9873666666666665</v>
      </c>
      <c r="G16397" s="98">
        <v>15</v>
      </c>
      <c r="H16397" s="491">
        <f>H16396+(E16397-E16396)*(H16399-H16396)/(E16399-E16396)</f>
        <v>0.33482366666666669</v>
      </c>
      <c r="I16397" s="492">
        <f>I16396+(E16397-E16396)*(I16399-I16396)/(E16399-E16396)</f>
        <v>14.933333333333334</v>
      </c>
      <c r="J16397" s="397">
        <f>J16396+(E16397-E16396)*(J16399-J16396)/(E16399-E16396)</f>
        <v>0.25183333333333335</v>
      </c>
      <c r="K16397" s="469">
        <f t="shared" si="1596"/>
        <v>14.895502209620783</v>
      </c>
      <c r="L16397" s="469">
        <f t="shared" si="1597"/>
        <v>-3.7831123712550152E-2</v>
      </c>
    </row>
    <row r="16398" spans="1:12">
      <c r="A16398" s="98" t="str">
        <f t="shared" si="1590"/>
        <v>D800-120</v>
      </c>
      <c r="B16398" s="98">
        <f t="shared" si="1593"/>
        <v>25</v>
      </c>
      <c r="C16398" s="98">
        <f t="shared" si="1594"/>
        <v>0</v>
      </c>
      <c r="D16398" s="98">
        <f t="shared" si="1595"/>
        <v>300</v>
      </c>
      <c r="E16398" s="98">
        <f t="shared" si="1592"/>
        <v>80</v>
      </c>
      <c r="F16398" s="397">
        <f>F16396+(E16398-E16396)*(F16399-F16396)/(E16399-E16396)</f>
        <v>4.9973333333333336</v>
      </c>
      <c r="G16398" s="98">
        <v>15</v>
      </c>
      <c r="H16398" s="491">
        <f>H16396+(E16398-E16396)*(H16399-H16396)/(E16399-E16396)</f>
        <v>0.33468833333333331</v>
      </c>
      <c r="I16398" s="492">
        <f>I16396+(E16398-E16396)*(I16399-I16396)/(E16399-E16396)</f>
        <v>14.966666666666667</v>
      </c>
      <c r="J16398" s="397">
        <f>J16396+(E16398-E16396)*(J16399-J16396)/(E16399-E16396)</f>
        <v>0.25066666666666665</v>
      </c>
      <c r="K16398" s="469">
        <f t="shared" si="1596"/>
        <v>14.931304248230942</v>
      </c>
      <c r="L16398" s="469">
        <f t="shared" si="1597"/>
        <v>-3.5362418435724408E-2</v>
      </c>
    </row>
    <row r="16399" spans="1:12">
      <c r="A16399" s="480" t="str">
        <f t="shared" si="1590"/>
        <v>D800-120</v>
      </c>
      <c r="B16399" s="480">
        <f t="shared" si="1593"/>
        <v>25</v>
      </c>
      <c r="C16399" s="480">
        <f t="shared" si="1594"/>
        <v>0</v>
      </c>
      <c r="D16399" s="480">
        <f t="shared" si="1595"/>
        <v>300</v>
      </c>
      <c r="E16399" s="480">
        <f t="shared" si="1592"/>
        <v>81</v>
      </c>
      <c r="F16399" s="484">
        <v>5.0072999999999999</v>
      </c>
      <c r="G16399" s="480">
        <v>15</v>
      </c>
      <c r="H16399" s="482">
        <v>0.33455299999999999</v>
      </c>
      <c r="I16399" s="483">
        <v>15</v>
      </c>
      <c r="J16399" s="484">
        <v>0.2495</v>
      </c>
      <c r="K16399" s="469">
        <f t="shared" si="1596"/>
        <v>14.96713525211252</v>
      </c>
      <c r="L16399" s="469">
        <f t="shared" si="1597"/>
        <v>-3.286474788747995E-2</v>
      </c>
    </row>
    <row r="16400" spans="1:12">
      <c r="A16400" s="98" t="str">
        <f t="shared" si="1590"/>
        <v>D800-120</v>
      </c>
      <c r="B16400" s="98">
        <f t="shared" si="1593"/>
        <v>25</v>
      </c>
      <c r="C16400" s="98">
        <f t="shared" si="1594"/>
        <v>0</v>
      </c>
      <c r="D16400" s="98">
        <f t="shared" si="1595"/>
        <v>300</v>
      </c>
      <c r="E16400" s="98">
        <f t="shared" si="1592"/>
        <v>82</v>
      </c>
      <c r="F16400" s="397">
        <f>F16399+(E16400-E16399)*(F16402-F16399)/(E16402-E16399)</f>
        <v>5.0171999999999999</v>
      </c>
      <c r="G16400" s="98">
        <v>15</v>
      </c>
      <c r="H16400" s="491">
        <f>H16399+(E16400-E16399)*(H16402-H16399)/(E16402-E16399)</f>
        <v>0.33441733333333334</v>
      </c>
      <c r="I16400" s="492">
        <f>I16399+(E16400-E16399)*(I16402-I16399)/(E16402-E16399)</f>
        <v>15.033333333333333</v>
      </c>
      <c r="J16400" s="397">
        <f>J16399+(E16400-E16399)*(J16402-J16399)/(E16402-E16399)</f>
        <v>0.24829999999999999</v>
      </c>
      <c r="K16400" s="469">
        <f t="shared" si="1596"/>
        <v>15.002810859086251</v>
      </c>
      <c r="L16400" s="469">
        <f t="shared" si="1597"/>
        <v>-3.0522474247081988E-2</v>
      </c>
    </row>
    <row r="16401" spans="1:12">
      <c r="A16401" s="98" t="str">
        <f t="shared" si="1590"/>
        <v>D800-120</v>
      </c>
      <c r="B16401" s="98">
        <f t="shared" si="1593"/>
        <v>25</v>
      </c>
      <c r="C16401" s="98">
        <f t="shared" si="1594"/>
        <v>0</v>
      </c>
      <c r="D16401" s="98">
        <f t="shared" si="1595"/>
        <v>300</v>
      </c>
      <c r="E16401" s="98">
        <f t="shared" si="1592"/>
        <v>83</v>
      </c>
      <c r="F16401" s="397">
        <f>F16399+(E16401-E16399)*(F16402-F16399)/(E16402-E16399)</f>
        <v>5.0270999999999999</v>
      </c>
      <c r="G16401" s="98">
        <v>15</v>
      </c>
      <c r="H16401" s="491">
        <f>H16399+(E16401-E16399)*(H16402-H16399)/(E16402-E16399)</f>
        <v>0.33428166666666664</v>
      </c>
      <c r="I16401" s="492">
        <f>I16399+(E16401-E16399)*(I16402-I16399)/(E16402-E16399)</f>
        <v>15.066666666666666</v>
      </c>
      <c r="J16401" s="397">
        <f>J16399+(E16401-E16399)*(J16402-J16399)/(E16402-E16399)</f>
        <v>0.24710000000000001</v>
      </c>
      <c r="K16401" s="469">
        <f t="shared" si="1596"/>
        <v>15.038515423619803</v>
      </c>
      <c r="L16401" s="469">
        <f t="shared" si="1597"/>
        <v>-2.8151243046863783E-2</v>
      </c>
    </row>
    <row r="16402" spans="1:12">
      <c r="A16402" s="480" t="str">
        <f t="shared" si="1590"/>
        <v>D800-120</v>
      </c>
      <c r="B16402" s="480">
        <f t="shared" si="1593"/>
        <v>25</v>
      </c>
      <c r="C16402" s="480">
        <f t="shared" si="1594"/>
        <v>0</v>
      </c>
      <c r="D16402" s="480">
        <f t="shared" si="1595"/>
        <v>300</v>
      </c>
      <c r="E16402" s="480">
        <f t="shared" si="1592"/>
        <v>84</v>
      </c>
      <c r="F16402" s="484">
        <v>5.0369999999999999</v>
      </c>
      <c r="G16402" s="480">
        <v>15</v>
      </c>
      <c r="H16402" s="482">
        <v>0.334146</v>
      </c>
      <c r="I16402" s="483">
        <v>15.1</v>
      </c>
      <c r="J16402" s="484">
        <v>0.24590000000000001</v>
      </c>
      <c r="K16402" s="469">
        <f t="shared" si="1596"/>
        <v>15.074248980984359</v>
      </c>
      <c r="L16402" s="469">
        <f t="shared" si="1597"/>
        <v>-2.5751019015640253E-2</v>
      </c>
    </row>
    <row r="16403" spans="1:12">
      <c r="A16403" s="98" t="str">
        <f t="shared" ref="A16403:A16466" si="1598">A16402</f>
        <v>D800-120</v>
      </c>
      <c r="B16403" s="98">
        <f t="shared" si="1593"/>
        <v>25</v>
      </c>
      <c r="C16403" s="98">
        <f t="shared" si="1594"/>
        <v>0</v>
      </c>
      <c r="D16403" s="98">
        <f t="shared" si="1595"/>
        <v>300</v>
      </c>
      <c r="E16403" s="98">
        <f t="shared" si="1592"/>
        <v>85</v>
      </c>
      <c r="F16403" s="397">
        <f>F16402+(E16403-E16402)*(F16405-F16402)/(E16405-E16402)</f>
        <v>5.0468333333333328</v>
      </c>
      <c r="G16403" s="98">
        <v>15</v>
      </c>
      <c r="H16403" s="491">
        <f>H16402+(E16403-E16402)*(H16405-H16402)/(E16405-E16402)</f>
        <v>0.33400999999999997</v>
      </c>
      <c r="I16403" s="492">
        <f>I16402+(E16403-E16402)*(I16405-I16402)/(E16405-E16402)</f>
        <v>15.133333333333333</v>
      </c>
      <c r="J16403" s="397">
        <f>J16402+(E16403-E16402)*(J16405-J16402)/(E16405-E16402)</f>
        <v>0.2447</v>
      </c>
      <c r="K16403" s="469">
        <f t="shared" si="1596"/>
        <v>15.109827051086295</v>
      </c>
      <c r="L16403" s="469">
        <f t="shared" si="1597"/>
        <v>-2.3506282247037547E-2</v>
      </c>
    </row>
    <row r="16404" spans="1:12">
      <c r="A16404" s="98" t="str">
        <f t="shared" si="1598"/>
        <v>D800-120</v>
      </c>
      <c r="B16404" s="98">
        <f t="shared" si="1593"/>
        <v>25</v>
      </c>
      <c r="C16404" s="98">
        <f t="shared" si="1594"/>
        <v>0</v>
      </c>
      <c r="D16404" s="98">
        <f t="shared" si="1595"/>
        <v>300</v>
      </c>
      <c r="E16404" s="98">
        <f t="shared" si="1592"/>
        <v>86</v>
      </c>
      <c r="F16404" s="397">
        <f>F16402+(E16404-E16402)*(F16405-F16402)/(E16405-E16402)</f>
        <v>5.0566666666666666</v>
      </c>
      <c r="G16404" s="98">
        <v>15</v>
      </c>
      <c r="H16404" s="491">
        <f>H16402+(E16404-E16402)*(H16405-H16402)/(E16405-E16402)</f>
        <v>0.333874</v>
      </c>
      <c r="I16404" s="492">
        <f>I16402+(E16404-E16402)*(I16405-I16402)/(E16405-E16402)</f>
        <v>15.166666666666666</v>
      </c>
      <c r="J16404" s="397">
        <f>J16402+(E16404-E16402)*(J16405-J16402)/(E16405-E16402)</f>
        <v>0.24349999999999999</v>
      </c>
      <c r="K16404" s="469">
        <f t="shared" si="1596"/>
        <v>15.145434105880263</v>
      </c>
      <c r="L16404" s="469">
        <f t="shared" si="1597"/>
        <v>-2.1232560786403454E-2</v>
      </c>
    </row>
    <row r="16405" spans="1:12">
      <c r="A16405" s="480" t="str">
        <f t="shared" si="1598"/>
        <v>D800-120</v>
      </c>
      <c r="B16405" s="480">
        <f t="shared" si="1593"/>
        <v>25</v>
      </c>
      <c r="C16405" s="480">
        <f t="shared" si="1594"/>
        <v>0</v>
      </c>
      <c r="D16405" s="480">
        <f t="shared" si="1595"/>
        <v>300</v>
      </c>
      <c r="E16405" s="480">
        <f t="shared" si="1592"/>
        <v>87</v>
      </c>
      <c r="F16405" s="484">
        <v>5.0664999999999996</v>
      </c>
      <c r="G16405" s="480">
        <v>15</v>
      </c>
      <c r="H16405" s="482">
        <v>0.33373799999999998</v>
      </c>
      <c r="I16405" s="483">
        <v>15.2</v>
      </c>
      <c r="J16405" s="484">
        <v>0.24229999999999999</v>
      </c>
      <c r="K16405" s="469">
        <f t="shared" si="1596"/>
        <v>15.181070180800507</v>
      </c>
      <c r="L16405" s="469">
        <f t="shared" si="1597"/>
        <v>-1.8929819199492215E-2</v>
      </c>
    </row>
    <row r="16406" spans="1:12">
      <c r="A16406" s="98" t="str">
        <f t="shared" si="1598"/>
        <v>D800-120</v>
      </c>
      <c r="B16406" s="98">
        <f t="shared" si="1593"/>
        <v>25</v>
      </c>
      <c r="C16406" s="98">
        <f t="shared" si="1594"/>
        <v>0</v>
      </c>
      <c r="D16406" s="98">
        <f t="shared" si="1595"/>
        <v>300</v>
      </c>
      <c r="E16406" s="98">
        <f t="shared" si="1592"/>
        <v>88</v>
      </c>
      <c r="F16406" s="397">
        <f>F16405+(E16406-E16405)*(F16408-F16405)/(E16408-E16405)</f>
        <v>5.0762999999999998</v>
      </c>
      <c r="G16406" s="98">
        <v>15</v>
      </c>
      <c r="H16406" s="491">
        <f>H16405+(E16406-E16405)*(H16408-H16405)/(E16408-E16405)</f>
        <v>0.33360233333333333</v>
      </c>
      <c r="I16406" s="492">
        <f>I16405+(E16406-E16405)*(I16408-I16405)/(E16408-E16405)</f>
        <v>15.233333333333333</v>
      </c>
      <c r="J16406" s="397">
        <f>J16405+(E16406-E16405)*(J16408-J16405)/(E16408-E16405)</f>
        <v>0.24113333333333334</v>
      </c>
      <c r="K16406" s="469">
        <f t="shared" si="1596"/>
        <v>15.21662018750868</v>
      </c>
      <c r="L16406" s="469">
        <f t="shared" si="1597"/>
        <v>-1.6713145824652997E-2</v>
      </c>
    </row>
    <row r="16407" spans="1:12">
      <c r="A16407" s="98" t="str">
        <f t="shared" si="1598"/>
        <v>D800-120</v>
      </c>
      <c r="B16407" s="98">
        <f t="shared" si="1593"/>
        <v>25</v>
      </c>
      <c r="C16407" s="98">
        <f t="shared" si="1594"/>
        <v>0</v>
      </c>
      <c r="D16407" s="98">
        <f t="shared" si="1595"/>
        <v>300</v>
      </c>
      <c r="E16407" s="98">
        <f t="shared" si="1592"/>
        <v>89</v>
      </c>
      <c r="F16407" s="397">
        <f>F16405+(E16407-E16405)*(F16408-F16405)/(E16408-E16405)</f>
        <v>5.0861000000000001</v>
      </c>
      <c r="G16407" s="98">
        <v>15</v>
      </c>
      <c r="H16407" s="491">
        <f>H16405+(E16407-E16405)*(H16408-H16405)/(E16408-E16405)</f>
        <v>0.33346666666666663</v>
      </c>
      <c r="I16407" s="492">
        <f>I16405+(E16407-E16405)*(I16408-I16405)/(E16408-E16405)</f>
        <v>15.266666666666667</v>
      </c>
      <c r="J16407" s="397">
        <f>J16405+(E16407-E16405)*(J16408-J16405)/(E16408-E16405)</f>
        <v>0.23996666666666666</v>
      </c>
      <c r="K16407" s="469">
        <f t="shared" si="1596"/>
        <v>15.252199120351861</v>
      </c>
      <c r="L16407" s="469">
        <f t="shared" si="1597"/>
        <v>-1.4467546314806512E-2</v>
      </c>
    </row>
    <row r="16408" spans="1:12">
      <c r="A16408" s="480" t="str">
        <f t="shared" si="1598"/>
        <v>D800-120</v>
      </c>
      <c r="B16408" s="480">
        <f t="shared" si="1593"/>
        <v>25</v>
      </c>
      <c r="C16408" s="480">
        <f t="shared" si="1594"/>
        <v>0</v>
      </c>
      <c r="D16408" s="480">
        <f t="shared" si="1595"/>
        <v>300</v>
      </c>
      <c r="E16408" s="480">
        <f t="shared" si="1592"/>
        <v>90</v>
      </c>
      <c r="F16408" s="484">
        <v>5.0959000000000003</v>
      </c>
      <c r="G16408" s="480">
        <v>15</v>
      </c>
      <c r="H16408" s="482">
        <v>0.33333099999999999</v>
      </c>
      <c r="I16408" s="483">
        <v>15.3</v>
      </c>
      <c r="J16408" s="484">
        <v>0.23880000000000001</v>
      </c>
      <c r="K16408" s="469">
        <f t="shared" si="1596"/>
        <v>15.287807014649104</v>
      </c>
      <c r="L16408" s="469">
        <f t="shared" si="1597"/>
        <v>-1.2192985350896635E-2</v>
      </c>
    </row>
    <row r="16409" spans="1:12">
      <c r="A16409" s="98" t="str">
        <f t="shared" si="1598"/>
        <v>D800-120</v>
      </c>
      <c r="B16409" s="98">
        <f t="shared" si="1593"/>
        <v>25</v>
      </c>
      <c r="C16409" s="98">
        <f t="shared" si="1594"/>
        <v>0</v>
      </c>
      <c r="D16409" s="98">
        <f t="shared" si="1595"/>
        <v>300</v>
      </c>
      <c r="E16409" s="98">
        <f t="shared" si="1592"/>
        <v>91</v>
      </c>
      <c r="F16409" s="397">
        <f>F16408+(E16409-E16408)*(F16411-F16408)/(E16411-E16408)</f>
        <v>5.1056333333333335</v>
      </c>
      <c r="G16409" s="98">
        <v>15</v>
      </c>
      <c r="H16409" s="491">
        <f>H16408+(E16409-E16408)*(H16411-H16408)/(E16411-E16408)</f>
        <v>0.33319466666666664</v>
      </c>
      <c r="I16409" s="492">
        <f>I16408+(E16409-E16408)*(I16411-I16408)/(E16411-E16408)</f>
        <v>15.333333333333334</v>
      </c>
      <c r="J16409" s="397">
        <f>J16408+(E16409-E16408)*(J16411-J16408)/(E16411-E16408)</f>
        <v>0.23760000000000001</v>
      </c>
      <c r="K16409" s="469">
        <f t="shared" si="1596"/>
        <v>15.323274482184591</v>
      </c>
      <c r="L16409" s="469">
        <f t="shared" si="1597"/>
        <v>-1.0058851148743386E-2</v>
      </c>
    </row>
    <row r="16410" spans="1:12">
      <c r="A16410" s="98" t="str">
        <f t="shared" si="1598"/>
        <v>D800-120</v>
      </c>
      <c r="B16410" s="98">
        <f t="shared" si="1593"/>
        <v>25</v>
      </c>
      <c r="C16410" s="98">
        <f t="shared" si="1594"/>
        <v>0</v>
      </c>
      <c r="D16410" s="98">
        <f t="shared" si="1595"/>
        <v>300</v>
      </c>
      <c r="E16410" s="98">
        <f t="shared" si="1592"/>
        <v>92</v>
      </c>
      <c r="F16410" s="397">
        <f>F16408+(E16410-E16408)*(F16411-F16408)/(E16411-E16408)</f>
        <v>5.1153666666666666</v>
      </c>
      <c r="G16410" s="98">
        <v>15</v>
      </c>
      <c r="H16410" s="491">
        <f>H16408+(E16410-E16408)*(H16411-H16408)/(E16411-E16408)</f>
        <v>0.33305833333333335</v>
      </c>
      <c r="I16410" s="492">
        <f>I16408+(E16410-E16408)*(I16411-I16408)/(E16411-E16408)</f>
        <v>15.366666666666667</v>
      </c>
      <c r="J16410" s="397">
        <f>J16408+(E16410-E16408)*(J16411-J16408)/(E16411-E16408)</f>
        <v>0.2364</v>
      </c>
      <c r="K16410" s="469">
        <f t="shared" si="1596"/>
        <v>15.358770986063501</v>
      </c>
      <c r="L16410" s="469">
        <f t="shared" si="1597"/>
        <v>-7.8956806031662552E-3</v>
      </c>
    </row>
    <row r="16411" spans="1:12">
      <c r="A16411" s="480" t="str">
        <f t="shared" si="1598"/>
        <v>D800-120</v>
      </c>
      <c r="B16411" s="480">
        <f t="shared" si="1593"/>
        <v>25</v>
      </c>
      <c r="C16411" s="480">
        <f t="shared" si="1594"/>
        <v>0</v>
      </c>
      <c r="D16411" s="480">
        <f t="shared" si="1595"/>
        <v>300</v>
      </c>
      <c r="E16411" s="480">
        <f t="shared" si="1592"/>
        <v>93</v>
      </c>
      <c r="F16411" s="484">
        <v>5.1250999999999998</v>
      </c>
      <c r="G16411" s="480">
        <v>15</v>
      </c>
      <c r="H16411" s="482">
        <v>0.332922</v>
      </c>
      <c r="I16411" s="483">
        <v>15.4</v>
      </c>
      <c r="J16411" s="484">
        <v>0.23519999999999999</v>
      </c>
      <c r="K16411" s="469">
        <f t="shared" si="1596"/>
        <v>15.394296561957455</v>
      </c>
      <c r="L16411" s="469">
        <f t="shared" si="1597"/>
        <v>-5.7034380425449172E-3</v>
      </c>
    </row>
    <row r="16412" spans="1:12">
      <c r="A16412" s="98" t="str">
        <f t="shared" si="1598"/>
        <v>D800-120</v>
      </c>
      <c r="B16412" s="98">
        <f t="shared" si="1593"/>
        <v>25</v>
      </c>
      <c r="C16412" s="98">
        <f t="shared" si="1594"/>
        <v>0</v>
      </c>
      <c r="D16412" s="98">
        <f t="shared" si="1595"/>
        <v>300</v>
      </c>
      <c r="E16412" s="98">
        <f t="shared" si="1592"/>
        <v>94</v>
      </c>
      <c r="F16412" s="397">
        <f>F16411+(E16412-E16411)*(F16414-F16411)/(E16414-E16411)</f>
        <v>5.1347666666666667</v>
      </c>
      <c r="G16412" s="98">
        <v>15</v>
      </c>
      <c r="H16412" s="491">
        <f>H16411+(E16412-E16411)*(H16414-H16411)/(E16414-E16411)</f>
        <v>0.33278566666666665</v>
      </c>
      <c r="I16412" s="492">
        <f>I16411+(E16412-E16411)*(I16414-I16411)/(E16414-E16411)</f>
        <v>15.433333333333334</v>
      </c>
      <c r="J16412" s="397">
        <f>J16411+(E16412-E16411)*(J16414-J16411)/(E16414-E16411)</f>
        <v>0.23399999999999999</v>
      </c>
      <c r="K16412" s="469">
        <f t="shared" si="1596"/>
        <v>15.429650916455738</v>
      </c>
      <c r="L16412" s="469">
        <f t="shared" si="1597"/>
        <v>-3.6824168775950739E-3</v>
      </c>
    </row>
    <row r="16413" spans="1:12">
      <c r="A16413" s="98" t="str">
        <f t="shared" si="1598"/>
        <v>D800-120</v>
      </c>
      <c r="B16413" s="98">
        <f t="shared" si="1593"/>
        <v>25</v>
      </c>
      <c r="C16413" s="98">
        <f t="shared" si="1594"/>
        <v>0</v>
      </c>
      <c r="D16413" s="98">
        <f t="shared" si="1595"/>
        <v>300</v>
      </c>
      <c r="E16413" s="98">
        <f t="shared" si="1592"/>
        <v>95</v>
      </c>
      <c r="F16413" s="397">
        <f>F16411+(E16413-E16411)*(F16414-F16411)/(E16414-E16411)</f>
        <v>5.1444333333333327</v>
      </c>
      <c r="G16413" s="98">
        <v>15</v>
      </c>
      <c r="H16413" s="491">
        <f>H16411+(E16413-E16411)*(H16414-H16411)/(E16414-E16411)</f>
        <v>0.33264933333333335</v>
      </c>
      <c r="I16413" s="492">
        <f>I16411+(E16413-E16411)*(I16414-I16411)/(E16414-E16411)</f>
        <v>15.466666666666667</v>
      </c>
      <c r="J16413" s="397">
        <f>J16411+(E16413-E16411)*(J16414-J16411)/(E16414-E16411)</f>
        <v>0.23280000000000001</v>
      </c>
      <c r="K16413" s="469">
        <f t="shared" si="1596"/>
        <v>15.465034250281574</v>
      </c>
      <c r="L16413" s="469">
        <f t="shared" si="1597"/>
        <v>-1.6324163850924833E-3</v>
      </c>
    </row>
    <row r="16414" spans="1:12">
      <c r="A16414" s="480" t="str">
        <f t="shared" si="1598"/>
        <v>D800-120</v>
      </c>
      <c r="B16414" s="480">
        <f t="shared" si="1593"/>
        <v>25</v>
      </c>
      <c r="C16414" s="480">
        <f t="shared" si="1594"/>
        <v>0</v>
      </c>
      <c r="D16414" s="480">
        <f t="shared" si="1595"/>
        <v>300</v>
      </c>
      <c r="E16414" s="480">
        <f t="shared" si="1592"/>
        <v>96</v>
      </c>
      <c r="F16414" s="484">
        <v>5.1540999999999997</v>
      </c>
      <c r="G16414" s="480">
        <v>15</v>
      </c>
      <c r="H16414" s="482">
        <v>0.332513</v>
      </c>
      <c r="I16414" s="483">
        <v>15.5</v>
      </c>
      <c r="J16414" s="484">
        <v>0.2316</v>
      </c>
      <c r="K16414" s="469">
        <f t="shared" si="1596"/>
        <v>15.500446599080336</v>
      </c>
      <c r="L16414" s="469">
        <f t="shared" si="1597"/>
        <v>4.4659908033573004E-4</v>
      </c>
    </row>
    <row r="16415" spans="1:12">
      <c r="A16415" s="98" t="str">
        <f t="shared" si="1598"/>
        <v>D800-120</v>
      </c>
      <c r="B16415" s="98">
        <f t="shared" si="1593"/>
        <v>25</v>
      </c>
      <c r="C16415" s="98">
        <f t="shared" si="1594"/>
        <v>0</v>
      </c>
      <c r="D16415" s="98">
        <f t="shared" si="1595"/>
        <v>300</v>
      </c>
      <c r="E16415" s="98">
        <f t="shared" si="1592"/>
        <v>97</v>
      </c>
      <c r="F16415" s="397">
        <f>F16414+(E16415-E16414)*(F16417-F16414)/(E16417-E16414)</f>
        <v>5.1637333333333331</v>
      </c>
      <c r="G16415" s="98">
        <v>15</v>
      </c>
      <c r="H16415" s="491">
        <f>H16414+(E16415-E16414)*(H16417-H16414)/(E16417-E16414)</f>
        <v>0.33237633333333333</v>
      </c>
      <c r="I16415" s="492">
        <f>I16414+(E16415-E16414)*(I16417-I16414)/(E16417-E16414)</f>
        <v>15.533333333333333</v>
      </c>
      <c r="J16415" s="397">
        <f>J16414+(E16415-E16414)*(J16417-J16414)/(E16417-E16414)</f>
        <v>0.23043333333333332</v>
      </c>
      <c r="K16415" s="469">
        <f t="shared" si="1596"/>
        <v>15.535803291249175</v>
      </c>
      <c r="L16415" s="469">
        <f t="shared" si="1597"/>
        <v>2.469957915842258E-3</v>
      </c>
    </row>
    <row r="16416" spans="1:12">
      <c r="A16416" s="98" t="str">
        <f t="shared" si="1598"/>
        <v>D800-120</v>
      </c>
      <c r="B16416" s="98">
        <f t="shared" si="1593"/>
        <v>25</v>
      </c>
      <c r="C16416" s="98">
        <f t="shared" si="1594"/>
        <v>0</v>
      </c>
      <c r="D16416" s="98">
        <f t="shared" si="1595"/>
        <v>300</v>
      </c>
      <c r="E16416" s="98">
        <f t="shared" si="1592"/>
        <v>98</v>
      </c>
      <c r="F16416" s="397">
        <f>F16414+(E16416-E16414)*(F16417-F16414)/(E16417-E16414)</f>
        <v>5.1733666666666664</v>
      </c>
      <c r="G16416" s="98">
        <v>15</v>
      </c>
      <c r="H16416" s="491">
        <f>H16414+(E16416-E16414)*(H16417-H16414)/(E16417-E16414)</f>
        <v>0.33223966666666666</v>
      </c>
      <c r="I16416" s="492">
        <f>I16414+(E16416-E16414)*(I16417-I16414)/(E16417-E16414)</f>
        <v>15.566666666666666</v>
      </c>
      <c r="J16416" s="397">
        <f>J16414+(E16416-E16414)*(J16417-J16414)/(E16417-E16414)</f>
        <v>0.22926666666666667</v>
      </c>
      <c r="K16416" s="469">
        <f t="shared" si="1596"/>
        <v>15.571189071343076</v>
      </c>
      <c r="L16416" s="469">
        <f t="shared" si="1597"/>
        <v>4.5224046764094084E-3</v>
      </c>
    </row>
    <row r="16417" spans="1:12">
      <c r="A16417" s="480" t="str">
        <f t="shared" si="1598"/>
        <v>D800-120</v>
      </c>
      <c r="B16417" s="480">
        <f t="shared" si="1593"/>
        <v>25</v>
      </c>
      <c r="C16417" s="480">
        <f t="shared" si="1594"/>
        <v>0</v>
      </c>
      <c r="D16417" s="480">
        <f t="shared" si="1595"/>
        <v>300</v>
      </c>
      <c r="E16417" s="480">
        <f t="shared" si="1592"/>
        <v>99</v>
      </c>
      <c r="F16417" s="484">
        <v>5.1829999999999998</v>
      </c>
      <c r="G16417" s="480">
        <v>15</v>
      </c>
      <c r="H16417" s="482">
        <v>0.33210299999999998</v>
      </c>
      <c r="I16417" s="483">
        <v>15.6</v>
      </c>
      <c r="J16417" s="484">
        <v>0.2281</v>
      </c>
      <c r="K16417" s="469">
        <f t="shared" si="1596"/>
        <v>15.606603975272732</v>
      </c>
      <c r="L16417" s="469">
        <f t="shared" si="1597"/>
        <v>6.6039752727320433E-3</v>
      </c>
    </row>
    <row r="16418" spans="1:12">
      <c r="A16418" s="98" t="str">
        <f t="shared" si="1598"/>
        <v>D800-120</v>
      </c>
      <c r="B16418" s="98">
        <f t="shared" si="1593"/>
        <v>25</v>
      </c>
      <c r="C16418" s="98">
        <f t="shared" si="1594"/>
        <v>0</v>
      </c>
      <c r="D16418" s="98">
        <f t="shared" si="1595"/>
        <v>300</v>
      </c>
      <c r="E16418" s="98">
        <f t="shared" si="1592"/>
        <v>100</v>
      </c>
      <c r="F16418" s="397">
        <f>F16417+(E16418-E16417)*(F16420-F16417)/(E16420-E16417)</f>
        <v>5.192566666666667</v>
      </c>
      <c r="G16418" s="98">
        <v>15</v>
      </c>
      <c r="H16418" s="491">
        <f>H16417+(E16418-E16417)*(H16420-H16417)/(E16420-E16417)</f>
        <v>0.33205599999999996</v>
      </c>
      <c r="I16418" s="492">
        <f>I16417+(E16418-E16417)*(I16420-I16417)/(E16420-E16417)</f>
        <v>15.633333333333333</v>
      </c>
      <c r="J16418" s="397">
        <f>J16417+(E16418-E16417)*(J16420-J16417)/(E16420-E16417)</f>
        <v>0.22689999999999999</v>
      </c>
      <c r="K16418" s="469">
        <f t="shared" si="1596"/>
        <v>15.637623372764436</v>
      </c>
      <c r="L16418" s="469">
        <f t="shared" si="1597"/>
        <v>4.2900394311029544E-3</v>
      </c>
    </row>
    <row r="16419" spans="1:12">
      <c r="A16419" s="98" t="str">
        <f t="shared" si="1598"/>
        <v>D800-120</v>
      </c>
      <c r="B16419" s="98">
        <f t="shared" si="1593"/>
        <v>25</v>
      </c>
      <c r="C16419" s="98">
        <f t="shared" si="1594"/>
        <v>0</v>
      </c>
      <c r="D16419" s="98">
        <f t="shared" ref="D16419:D16438" si="1599">D16418</f>
        <v>300</v>
      </c>
      <c r="E16419" s="98">
        <f t="shared" ref="E16419:E16438" si="1600">E16418+1</f>
        <v>101</v>
      </c>
      <c r="F16419" s="397">
        <f>F16417+(E16419-E16417)*(F16420-F16417)/(E16420-E16417)</f>
        <v>5.2021333333333333</v>
      </c>
      <c r="G16419" s="98">
        <v>15</v>
      </c>
      <c r="H16419" s="491">
        <f>H16417+(E16419-E16417)*(H16420-H16417)/(E16420-E16417)</f>
        <v>0.332009</v>
      </c>
      <c r="I16419" s="492">
        <f>I16417+(E16419-E16417)*(I16420-I16417)/(E16420-E16417)</f>
        <v>15.666666666666666</v>
      </c>
      <c r="J16419" s="397">
        <f>J16417+(E16419-E16417)*(J16420-J16417)/(E16420-E16417)</f>
        <v>0.22570000000000001</v>
      </c>
      <c r="K16419" s="469">
        <f t="shared" si="1596"/>
        <v>15.668651552618554</v>
      </c>
      <c r="L16419" s="469">
        <f t="shared" si="1597"/>
        <v>1.9848859518880602E-3</v>
      </c>
    </row>
    <row r="16420" spans="1:12">
      <c r="A16420" s="480" t="str">
        <f t="shared" si="1598"/>
        <v>D800-120</v>
      </c>
      <c r="B16420" s="480">
        <f t="shared" si="1593"/>
        <v>25</v>
      </c>
      <c r="C16420" s="480">
        <f t="shared" si="1594"/>
        <v>0</v>
      </c>
      <c r="D16420" s="480">
        <f t="shared" si="1599"/>
        <v>300</v>
      </c>
      <c r="E16420" s="480">
        <f t="shared" si="1600"/>
        <v>102</v>
      </c>
      <c r="F16420" s="484">
        <v>5.2117000000000004</v>
      </c>
      <c r="G16420" s="480">
        <v>15</v>
      </c>
      <c r="H16420" s="482">
        <v>0.33196199999999998</v>
      </c>
      <c r="I16420" s="483">
        <v>15.7</v>
      </c>
      <c r="J16420" s="484">
        <v>0.22450000000000001</v>
      </c>
      <c r="K16420" s="469">
        <f t="shared" si="1596"/>
        <v>15.699688518565381</v>
      </c>
      <c r="L16420" s="469">
        <f t="shared" si="1597"/>
        <v>-3.1148143461834366E-4</v>
      </c>
    </row>
    <row r="16421" spans="1:12">
      <c r="A16421" s="98" t="str">
        <f t="shared" si="1598"/>
        <v>D800-120</v>
      </c>
      <c r="B16421" s="98">
        <f t="shared" si="1593"/>
        <v>25</v>
      </c>
      <c r="C16421" s="98">
        <f t="shared" si="1594"/>
        <v>0</v>
      </c>
      <c r="D16421" s="98">
        <f t="shared" si="1599"/>
        <v>300</v>
      </c>
      <c r="E16421" s="98">
        <f t="shared" si="1600"/>
        <v>103</v>
      </c>
      <c r="F16421" s="397">
        <f>F16420+(E16421-E16420)*(F16423-F16420)/(E16423-E16420)</f>
        <v>5.2212000000000005</v>
      </c>
      <c r="G16421" s="98">
        <v>15</v>
      </c>
      <c r="H16421" s="491">
        <f>H16420+(E16421-E16420)*(H16423-H16420)/(E16423-E16420)</f>
        <v>0.33173466666666668</v>
      </c>
      <c r="I16421" s="492">
        <f>I16420+(E16421-E16420)*(I16423-I16420)/(E16423-E16420)</f>
        <v>15.733333333333333</v>
      </c>
      <c r="J16421" s="397">
        <f>J16420+(E16421-E16420)*(J16423-J16420)/(E16423-E16420)</f>
        <v>0.22333333333333333</v>
      </c>
      <c r="K16421" s="469">
        <f t="shared" si="1596"/>
        <v>15.739084649981312</v>
      </c>
      <c r="L16421" s="469">
        <f t="shared" si="1597"/>
        <v>5.7513166479790101E-3</v>
      </c>
    </row>
    <row r="16422" spans="1:12">
      <c r="A16422" s="98" t="str">
        <f t="shared" si="1598"/>
        <v>D800-120</v>
      </c>
      <c r="B16422" s="98">
        <f t="shared" si="1593"/>
        <v>25</v>
      </c>
      <c r="C16422" s="98">
        <f t="shared" si="1594"/>
        <v>0</v>
      </c>
      <c r="D16422" s="98">
        <f t="shared" si="1599"/>
        <v>300</v>
      </c>
      <c r="E16422" s="98">
        <f t="shared" si="1600"/>
        <v>104</v>
      </c>
      <c r="F16422" s="397">
        <f>F16420+(E16422-E16420)*(F16423-F16420)/(E16423-E16420)</f>
        <v>5.2306999999999997</v>
      </c>
      <c r="G16422" s="98">
        <v>15</v>
      </c>
      <c r="H16422" s="491">
        <f>H16420+(E16422-E16420)*(H16423-H16420)/(E16423-E16420)</f>
        <v>0.33150733333333332</v>
      </c>
      <c r="I16422" s="492">
        <f>I16420+(E16422-E16420)*(I16423-I16420)/(E16423-E16420)</f>
        <v>15.766666666666667</v>
      </c>
      <c r="J16422" s="397">
        <f>J16420+(E16422-E16420)*(J16423-J16420)/(E16423-E16420)</f>
        <v>0.22216666666666668</v>
      </c>
      <c r="K16422" s="469">
        <f t="shared" si="1596"/>
        <v>15.7785348137095</v>
      </c>
      <c r="L16422" s="469">
        <f t="shared" si="1597"/>
        <v>1.1868147042832788E-2</v>
      </c>
    </row>
    <row r="16423" spans="1:12">
      <c r="A16423" s="480" t="str">
        <f t="shared" si="1598"/>
        <v>D800-120</v>
      </c>
      <c r="B16423" s="480">
        <f t="shared" si="1593"/>
        <v>25</v>
      </c>
      <c r="C16423" s="480">
        <f t="shared" si="1594"/>
        <v>0</v>
      </c>
      <c r="D16423" s="480">
        <f t="shared" si="1599"/>
        <v>300</v>
      </c>
      <c r="E16423" s="480">
        <f t="shared" si="1600"/>
        <v>105</v>
      </c>
      <c r="F16423" s="484">
        <v>5.2401999999999997</v>
      </c>
      <c r="G16423" s="480">
        <v>15</v>
      </c>
      <c r="H16423" s="482">
        <v>0.33128000000000002</v>
      </c>
      <c r="I16423" s="483">
        <v>15.8</v>
      </c>
      <c r="J16423" s="484">
        <v>0.221</v>
      </c>
      <c r="K16423" s="469">
        <f t="shared" si="1596"/>
        <v>15.818039120985267</v>
      </c>
      <c r="L16423" s="469">
        <f t="shared" si="1597"/>
        <v>1.8039120985266166E-2</v>
      </c>
    </row>
    <row r="16424" spans="1:12">
      <c r="A16424" s="98" t="str">
        <f t="shared" si="1598"/>
        <v>D800-120</v>
      </c>
      <c r="B16424" s="98">
        <f t="shared" si="1593"/>
        <v>25</v>
      </c>
      <c r="C16424" s="98">
        <f t="shared" si="1594"/>
        <v>0</v>
      </c>
      <c r="D16424" s="98">
        <f t="shared" si="1599"/>
        <v>300</v>
      </c>
      <c r="E16424" s="98">
        <f t="shared" si="1600"/>
        <v>106</v>
      </c>
      <c r="F16424" s="397">
        <f>F16423+(E16424-E16423)*(F16426-F16423)/(E16426-E16423)</f>
        <v>5.2496666666666663</v>
      </c>
      <c r="G16424" s="98">
        <v>15</v>
      </c>
      <c r="H16424" s="491">
        <f>H16423+(E16424-E16423)*(H16426-H16423)/(E16426-E16423)</f>
        <v>0.3311426666666667</v>
      </c>
      <c r="I16424" s="492">
        <f>I16423+(E16424-E16423)*(I16426-I16423)/(E16426-E16423)</f>
        <v>15.833333333333334</v>
      </c>
      <c r="J16424" s="397">
        <f>J16423+(E16424-E16423)*(J16426-J16423)/(E16426-E16423)</f>
        <v>0.2198</v>
      </c>
      <c r="K16424" s="469">
        <f t="shared" si="1596"/>
        <v>15.853187145923004</v>
      </c>
      <c r="L16424" s="469">
        <f t="shared" si="1597"/>
        <v>1.9853812589669673E-2</v>
      </c>
    </row>
    <row r="16425" spans="1:12">
      <c r="A16425" s="98" t="str">
        <f t="shared" si="1598"/>
        <v>D800-120</v>
      </c>
      <c r="B16425" s="98">
        <f t="shared" si="1593"/>
        <v>25</v>
      </c>
      <c r="C16425" s="98">
        <f t="shared" si="1594"/>
        <v>0</v>
      </c>
      <c r="D16425" s="98">
        <f t="shared" si="1599"/>
        <v>300</v>
      </c>
      <c r="E16425" s="98">
        <f t="shared" si="1600"/>
        <v>107</v>
      </c>
      <c r="F16425" s="397">
        <f>F16423+(E16425-E16423)*(F16426-F16423)/(E16426-E16423)</f>
        <v>5.2591333333333337</v>
      </c>
      <c r="G16425" s="98">
        <v>15</v>
      </c>
      <c r="H16425" s="491">
        <f>H16423+(E16425-E16423)*(H16426-H16423)/(E16426-E16423)</f>
        <v>0.33100533333333332</v>
      </c>
      <c r="I16425" s="492">
        <f>I16423+(E16425-E16423)*(I16426-I16423)/(E16426-E16423)</f>
        <v>15.866666666666667</v>
      </c>
      <c r="J16425" s="397">
        <f>J16423+(E16425-E16423)*(J16426-J16423)/(E16426-E16423)</f>
        <v>0.21860000000000002</v>
      </c>
      <c r="K16425" s="469">
        <f t="shared" si="1596"/>
        <v>15.888364336526301</v>
      </c>
      <c r="L16425" s="469">
        <f t="shared" si="1597"/>
        <v>2.1697669859634061E-2</v>
      </c>
    </row>
    <row r="16426" spans="1:12">
      <c r="A16426" s="480" t="str">
        <f t="shared" si="1598"/>
        <v>D800-120</v>
      </c>
      <c r="B16426" s="480">
        <f t="shared" ref="B16426:B16489" si="1601">INT(D16426/12)</f>
        <v>25</v>
      </c>
      <c r="C16426" s="480">
        <f t="shared" ref="C16426:C16489" si="1602">D16426-B16426*12</f>
        <v>0</v>
      </c>
      <c r="D16426" s="480">
        <f t="shared" si="1599"/>
        <v>300</v>
      </c>
      <c r="E16426" s="480">
        <f t="shared" si="1600"/>
        <v>108</v>
      </c>
      <c r="F16426" s="484">
        <v>5.2686000000000002</v>
      </c>
      <c r="G16426" s="480">
        <v>15</v>
      </c>
      <c r="H16426" s="482">
        <v>0.330868</v>
      </c>
      <c r="I16426" s="483">
        <v>15.9</v>
      </c>
      <c r="J16426" s="484">
        <v>0.21740000000000001</v>
      </c>
      <c r="K16426" s="469">
        <f t="shared" si="1596"/>
        <v>15.923570729112518</v>
      </c>
      <c r="L16426" s="469">
        <f t="shared" si="1597"/>
        <v>2.3570729112517341E-2</v>
      </c>
    </row>
    <row r="16427" spans="1:12">
      <c r="A16427" s="98" t="str">
        <f t="shared" si="1598"/>
        <v>D800-120</v>
      </c>
      <c r="B16427" s="98">
        <f t="shared" si="1601"/>
        <v>25</v>
      </c>
      <c r="C16427" s="98">
        <f t="shared" si="1602"/>
        <v>0</v>
      </c>
      <c r="D16427" s="98">
        <f t="shared" si="1599"/>
        <v>300</v>
      </c>
      <c r="E16427" s="98">
        <f t="shared" si="1600"/>
        <v>109</v>
      </c>
      <c r="F16427" s="397">
        <f>F16426+(E16427-E16426)*(F16429-F16426)/(E16429-E16426)</f>
        <v>5.2780333333333331</v>
      </c>
      <c r="G16427" s="98">
        <v>15</v>
      </c>
      <c r="H16427" s="491">
        <f>H16426+(E16427-E16426)*(H16429-H16426)/(E16429-E16426)</f>
        <v>0.33073000000000002</v>
      </c>
      <c r="I16427" s="492">
        <f>I16426+(E16427-E16426)*(I16429-I16426)/(E16429-E16426)</f>
        <v>15.933333333333334</v>
      </c>
      <c r="J16427" s="397">
        <f>J16426+(E16427-E16426)*(J16429-J16426)/(E16429-E16426)</f>
        <v>0.2162</v>
      </c>
      <c r="K16427" s="469">
        <f t="shared" si="1596"/>
        <v>15.958737741763169</v>
      </c>
      <c r="L16427" s="469">
        <f t="shared" si="1597"/>
        <v>2.5404408429835712E-2</v>
      </c>
    </row>
    <row r="16428" spans="1:12">
      <c r="A16428" s="98" t="str">
        <f t="shared" si="1598"/>
        <v>D800-120</v>
      </c>
      <c r="B16428" s="98">
        <f t="shared" si="1601"/>
        <v>25</v>
      </c>
      <c r="C16428" s="98">
        <f t="shared" si="1602"/>
        <v>0</v>
      </c>
      <c r="D16428" s="98">
        <f t="shared" si="1599"/>
        <v>300</v>
      </c>
      <c r="E16428" s="98">
        <f t="shared" si="1600"/>
        <v>110</v>
      </c>
      <c r="F16428" s="397">
        <f>F16426+(E16428-E16426)*(F16429-F16426)/(E16429-E16426)</f>
        <v>5.287466666666667</v>
      </c>
      <c r="G16428" s="98">
        <v>15</v>
      </c>
      <c r="H16428" s="491">
        <f>H16426+(E16428-E16426)*(H16429-H16426)/(E16429-E16426)</f>
        <v>0.330592</v>
      </c>
      <c r="I16428" s="492">
        <f>I16426+(E16428-E16426)*(I16429-I16426)/(E16429-E16426)</f>
        <v>15.966666666666667</v>
      </c>
      <c r="J16428" s="397">
        <f>J16426+(E16428-E16426)*(J16429-J16426)/(E16429-E16426)</f>
        <v>0.215</v>
      </c>
      <c r="K16428" s="469">
        <f t="shared" si="1596"/>
        <v>15.993934114154809</v>
      </c>
      <c r="L16428" s="469">
        <f t="shared" si="1597"/>
        <v>2.7267447488142693E-2</v>
      </c>
    </row>
    <row r="16429" spans="1:12">
      <c r="A16429" s="480" t="str">
        <f t="shared" si="1598"/>
        <v>D800-120</v>
      </c>
      <c r="B16429" s="480">
        <f t="shared" si="1601"/>
        <v>25</v>
      </c>
      <c r="C16429" s="480">
        <f t="shared" si="1602"/>
        <v>0</v>
      </c>
      <c r="D16429" s="480">
        <f t="shared" si="1599"/>
        <v>300</v>
      </c>
      <c r="E16429" s="480">
        <f t="shared" si="1600"/>
        <v>111</v>
      </c>
      <c r="F16429" s="484">
        <v>5.2968999999999999</v>
      </c>
      <c r="G16429" s="480">
        <v>15</v>
      </c>
      <c r="H16429" s="482">
        <v>0.33045400000000003</v>
      </c>
      <c r="I16429" s="483">
        <v>16</v>
      </c>
      <c r="J16429" s="484">
        <v>0.21379999999999999</v>
      </c>
      <c r="K16429" s="469">
        <f t="shared" si="1596"/>
        <v>16.029159883069958</v>
      </c>
      <c r="L16429" s="469">
        <f t="shared" si="1597"/>
        <v>2.9159883069958425E-2</v>
      </c>
    </row>
    <row r="16430" spans="1:12">
      <c r="A16430" s="98" t="str">
        <f t="shared" si="1598"/>
        <v>D800-120</v>
      </c>
      <c r="B16430" s="98">
        <f t="shared" si="1601"/>
        <v>25</v>
      </c>
      <c r="C16430" s="98">
        <f t="shared" si="1602"/>
        <v>0</v>
      </c>
      <c r="D16430" s="98">
        <f t="shared" si="1599"/>
        <v>300</v>
      </c>
      <c r="E16430" s="98">
        <f t="shared" si="1600"/>
        <v>112</v>
      </c>
      <c r="F16430" s="397">
        <f>F16429+(E16430-E16429)*(F16432-F16429)/(E16432-E16429)</f>
        <v>5.3062666666666667</v>
      </c>
      <c r="G16430" s="98">
        <v>15</v>
      </c>
      <c r="H16430" s="491">
        <f>H16429+(E16430-E16429)*(H16432-H16429)/(E16432-E16429)</f>
        <v>0.33031566666666667</v>
      </c>
      <c r="I16430" s="492">
        <f>I16429+(E16430-E16429)*(I16432-I16429)/(E16432-E16429)</f>
        <v>16.033333333333335</v>
      </c>
      <c r="J16430" s="397">
        <f>J16429+(E16430-E16429)*(J16432-J16429)/(E16432-E16429)</f>
        <v>0.21263333333333331</v>
      </c>
      <c r="K16430" s="469">
        <f t="shared" si="1596"/>
        <v>16.064229469386355</v>
      </c>
      <c r="L16430" s="469">
        <f t="shared" si="1597"/>
        <v>3.0896136053019774E-2</v>
      </c>
    </row>
    <row r="16431" spans="1:12">
      <c r="A16431" s="98" t="str">
        <f t="shared" si="1598"/>
        <v>D800-120</v>
      </c>
      <c r="B16431" s="98">
        <f t="shared" si="1601"/>
        <v>25</v>
      </c>
      <c r="C16431" s="98">
        <f t="shared" si="1602"/>
        <v>0</v>
      </c>
      <c r="D16431" s="98">
        <f t="shared" si="1599"/>
        <v>300</v>
      </c>
      <c r="E16431" s="98">
        <f t="shared" si="1600"/>
        <v>113</v>
      </c>
      <c r="F16431" s="397">
        <f>F16429+(E16431-E16429)*(F16432-F16429)/(E16432-E16429)</f>
        <v>5.3156333333333334</v>
      </c>
      <c r="G16431" s="98">
        <v>15</v>
      </c>
      <c r="H16431" s="491">
        <f>H16429+(E16431-E16429)*(H16432-H16429)/(E16432-E16429)</f>
        <v>0.33017733333333338</v>
      </c>
      <c r="I16431" s="492">
        <f>I16429+(E16431-E16429)*(I16432-I16429)/(E16432-E16429)</f>
        <v>16.066666666666666</v>
      </c>
      <c r="J16431" s="397">
        <f>J16429+(E16431-E16429)*(J16432-J16429)/(E16432-E16429)</f>
        <v>0.21146666666666666</v>
      </c>
      <c r="K16431" s="469">
        <f t="shared" si="1596"/>
        <v>16.099328441685881</v>
      </c>
      <c r="L16431" s="469">
        <f t="shared" si="1597"/>
        <v>3.266177501921419E-2</v>
      </c>
    </row>
    <row r="16432" spans="1:12">
      <c r="A16432" s="480" t="str">
        <f t="shared" si="1598"/>
        <v>D800-120</v>
      </c>
      <c r="B16432" s="480">
        <f t="shared" si="1601"/>
        <v>25</v>
      </c>
      <c r="C16432" s="480">
        <f t="shared" si="1602"/>
        <v>0</v>
      </c>
      <c r="D16432" s="480">
        <f t="shared" si="1599"/>
        <v>300</v>
      </c>
      <c r="E16432" s="480">
        <f t="shared" si="1600"/>
        <v>114</v>
      </c>
      <c r="F16432" s="484">
        <v>5.3250000000000002</v>
      </c>
      <c r="G16432" s="480">
        <v>15</v>
      </c>
      <c r="H16432" s="482">
        <v>0.33003900000000003</v>
      </c>
      <c r="I16432" s="483">
        <v>16.100000000000001</v>
      </c>
      <c r="J16432" s="484">
        <v>0.21029999999999999</v>
      </c>
      <c r="K16432" s="469">
        <f t="shared" si="1596"/>
        <v>16.134456836919274</v>
      </c>
      <c r="L16432" s="469">
        <f t="shared" si="1597"/>
        <v>3.4456836919272149E-2</v>
      </c>
    </row>
    <row r="16433" spans="1:12">
      <c r="A16433" s="98" t="str">
        <f t="shared" si="1598"/>
        <v>D800-120</v>
      </c>
      <c r="B16433" s="98">
        <f t="shared" si="1601"/>
        <v>25</v>
      </c>
      <c r="C16433" s="98">
        <f t="shared" si="1602"/>
        <v>0</v>
      </c>
      <c r="D16433" s="98">
        <f t="shared" si="1599"/>
        <v>300</v>
      </c>
      <c r="E16433" s="98">
        <f t="shared" si="1600"/>
        <v>115</v>
      </c>
      <c r="F16433" s="397">
        <f>F16432+(E16433-E16432)*(F16435-F16432)/(E16435-E16432)</f>
        <v>5.3342999999999998</v>
      </c>
      <c r="G16433" s="98">
        <v>15</v>
      </c>
      <c r="H16433" s="491">
        <f>H16432+(E16433-E16432)*(H16435-H16432)/(E16435-E16432)</f>
        <v>0.32990033333333335</v>
      </c>
      <c r="I16433" s="492">
        <f>I16432+(E16433-E16432)*(I16435-I16432)/(E16435-E16432)</f>
        <v>16.133333333333333</v>
      </c>
      <c r="J16433" s="397">
        <f>J16432+(E16433-E16432)*(J16435-J16432)/(E16435-E16432)</f>
        <v>0.20909999999999998</v>
      </c>
      <c r="K16433" s="469">
        <f t="shared" si="1596"/>
        <v>16.169428948743104</v>
      </c>
      <c r="L16433" s="469">
        <f t="shared" si="1597"/>
        <v>3.6095615409770687E-2</v>
      </c>
    </row>
    <row r="16434" spans="1:12">
      <c r="A16434" s="98" t="str">
        <f t="shared" si="1598"/>
        <v>D800-120</v>
      </c>
      <c r="B16434" s="98">
        <f t="shared" si="1601"/>
        <v>25</v>
      </c>
      <c r="C16434" s="98">
        <f t="shared" si="1602"/>
        <v>0</v>
      </c>
      <c r="D16434" s="98">
        <f t="shared" si="1599"/>
        <v>300</v>
      </c>
      <c r="E16434" s="98">
        <f t="shared" si="1600"/>
        <v>116</v>
      </c>
      <c r="F16434" s="397">
        <f>F16432+(E16434-E16432)*(F16435-F16432)/(E16435-E16432)</f>
        <v>5.3436000000000003</v>
      </c>
      <c r="G16434" s="98">
        <v>15</v>
      </c>
      <c r="H16434" s="491">
        <f>H16432+(E16434-E16432)*(H16435-H16432)/(E16435-E16432)</f>
        <v>0.32976166666666668</v>
      </c>
      <c r="I16434" s="492">
        <f>I16432+(E16434-E16432)*(I16435-I16432)/(E16435-E16432)</f>
        <v>16.166666666666668</v>
      </c>
      <c r="J16434" s="397">
        <f>J16432+(E16434-E16432)*(J16435-J16432)/(E16435-E16432)</f>
        <v>0.2079</v>
      </c>
      <c r="K16434" s="469">
        <f t="shared" si="1596"/>
        <v>16.204430472512978</v>
      </c>
      <c r="L16434" s="469">
        <f t="shared" si="1597"/>
        <v>3.7763805846310561E-2</v>
      </c>
    </row>
    <row r="16435" spans="1:12">
      <c r="A16435" s="480" t="str">
        <f t="shared" si="1598"/>
        <v>D800-120</v>
      </c>
      <c r="B16435" s="480">
        <f t="shared" si="1601"/>
        <v>25</v>
      </c>
      <c r="C16435" s="480">
        <f t="shared" si="1602"/>
        <v>0</v>
      </c>
      <c r="D16435" s="480">
        <f t="shared" si="1599"/>
        <v>300</v>
      </c>
      <c r="E16435" s="480">
        <f t="shared" si="1600"/>
        <v>117</v>
      </c>
      <c r="F16435" s="484">
        <v>5.3529</v>
      </c>
      <c r="G16435" s="480">
        <v>15</v>
      </c>
      <c r="H16435" s="482">
        <v>0.329623</v>
      </c>
      <c r="I16435" s="483">
        <v>16.2</v>
      </c>
      <c r="J16435" s="484">
        <v>0.20669999999999999</v>
      </c>
      <c r="K16435" s="469">
        <f t="shared" si="1596"/>
        <v>16.239461445348169</v>
      </c>
      <c r="L16435" s="469">
        <f t="shared" si="1597"/>
        <v>3.9461445348170088E-2</v>
      </c>
    </row>
    <row r="16436" spans="1:12">
      <c r="A16436" s="98" t="str">
        <f t="shared" si="1598"/>
        <v>D800-120</v>
      </c>
      <c r="B16436" s="98">
        <f t="shared" si="1601"/>
        <v>25</v>
      </c>
      <c r="C16436" s="98">
        <f t="shared" si="1602"/>
        <v>0</v>
      </c>
      <c r="D16436" s="98">
        <f t="shared" si="1599"/>
        <v>300</v>
      </c>
      <c r="E16436" s="98">
        <f t="shared" si="1600"/>
        <v>118</v>
      </c>
      <c r="F16436" s="397">
        <f>F16435+(E16436-E16435)*(F16438-F16435)/(E16438-E16435)</f>
        <v>5.362166666666667</v>
      </c>
      <c r="G16436" s="98">
        <v>15</v>
      </c>
      <c r="H16436" s="491">
        <f>H16435+(E16436-E16435)*(H16438-H16435)/(E16438-E16435)</f>
        <v>0.32948366666666667</v>
      </c>
      <c r="I16436" s="492">
        <f>I16435+(E16436-E16435)*(I16438-I16435)/(E16438-E16435)</f>
        <v>16.266666666666666</v>
      </c>
      <c r="J16436" s="397">
        <f>J16435+(E16436-E16435)*(J16438-J16435)/(E16438-E16435)</f>
        <v>0.20549999999999999</v>
      </c>
      <c r="K16436" s="469">
        <f t="shared" si="1596"/>
        <v>16.27445366538149</v>
      </c>
      <c r="L16436" s="469">
        <f t="shared" si="1597"/>
        <v>7.7869987148240227E-3</v>
      </c>
    </row>
    <row r="16437" spans="1:12">
      <c r="A16437" s="98" t="str">
        <f t="shared" si="1598"/>
        <v>D800-120</v>
      </c>
      <c r="B16437" s="98">
        <f t="shared" si="1601"/>
        <v>25</v>
      </c>
      <c r="C16437" s="98">
        <f t="shared" si="1602"/>
        <v>0</v>
      </c>
      <c r="D16437" s="98">
        <f t="shared" si="1599"/>
        <v>300</v>
      </c>
      <c r="E16437" s="98">
        <f t="shared" si="1600"/>
        <v>119</v>
      </c>
      <c r="F16437" s="397">
        <f>F16435+(E16437-E16435)*(F16438-F16435)/(E16438-E16435)</f>
        <v>5.3714333333333331</v>
      </c>
      <c r="G16437" s="98">
        <v>15</v>
      </c>
      <c r="H16437" s="491">
        <f>H16435+(E16437-E16435)*(H16438-H16435)/(E16438-E16435)</f>
        <v>0.32934433333333335</v>
      </c>
      <c r="I16437" s="492">
        <f>I16435+(E16437-E16435)*(I16438-I16435)/(E16438-E16435)</f>
        <v>16.333333333333332</v>
      </c>
      <c r="J16437" s="397">
        <f>J16435+(E16437-E16435)*(J16438-J16435)/(E16438-E16435)</f>
        <v>0.20430000000000001</v>
      </c>
      <c r="K16437" s="469">
        <f t="shared" si="1596"/>
        <v>16.309475493227453</v>
      </c>
      <c r="L16437" s="469">
        <f t="shared" si="1597"/>
        <v>-2.3857840105879546E-2</v>
      </c>
    </row>
    <row r="16438" spans="1:12">
      <c r="A16438" s="480" t="str">
        <f t="shared" si="1598"/>
        <v>D800-120</v>
      </c>
      <c r="B16438" s="480">
        <f t="shared" si="1601"/>
        <v>25</v>
      </c>
      <c r="C16438" s="480">
        <f t="shared" si="1602"/>
        <v>0</v>
      </c>
      <c r="D16438" s="480">
        <f t="shared" si="1599"/>
        <v>300</v>
      </c>
      <c r="E16438" s="480">
        <f t="shared" si="1600"/>
        <v>120</v>
      </c>
      <c r="F16438" s="484">
        <v>5.3807</v>
      </c>
      <c r="G16438" s="480">
        <v>15</v>
      </c>
      <c r="H16438" s="482">
        <v>0.32920500000000003</v>
      </c>
      <c r="I16438" s="483">
        <v>16.399999999999999</v>
      </c>
      <c r="J16438" s="484">
        <v>0.2031</v>
      </c>
      <c r="K16438" s="469">
        <f t="shared" si="1596"/>
        <v>16.344526966479851</v>
      </c>
      <c r="L16438" s="469">
        <f t="shared" si="1597"/>
        <v>-5.5473033520147652E-2</v>
      </c>
    </row>
    <row r="16439" spans="1:12">
      <c r="A16439" s="480" t="str">
        <f t="shared" si="1598"/>
        <v>D800-120</v>
      </c>
      <c r="B16439" s="480">
        <f t="shared" si="1601"/>
        <v>25</v>
      </c>
      <c r="C16439" s="480">
        <f t="shared" si="1602"/>
        <v>6</v>
      </c>
      <c r="D16439" s="480">
        <v>306</v>
      </c>
      <c r="E16439" s="480">
        <v>42</v>
      </c>
      <c r="F16439" s="484">
        <v>4.6036000000000001</v>
      </c>
      <c r="G16439" s="480">
        <v>15</v>
      </c>
      <c r="H16439" s="482">
        <v>0.33429799999999998</v>
      </c>
      <c r="I16439" s="483">
        <v>13.8</v>
      </c>
      <c r="J16439" s="484">
        <v>0.29120000000000001</v>
      </c>
      <c r="K16439" s="469">
        <f t="shared" si="1596"/>
        <v>13.770946879730062</v>
      </c>
      <c r="L16439" s="469">
        <f t="shared" si="1597"/>
        <v>-2.9053120269939114E-2</v>
      </c>
    </row>
    <row r="16440" spans="1:12">
      <c r="A16440" s="98" t="str">
        <f t="shared" si="1598"/>
        <v>D800-120</v>
      </c>
      <c r="B16440" s="98">
        <f t="shared" si="1601"/>
        <v>25</v>
      </c>
      <c r="C16440" s="98">
        <f t="shared" si="1602"/>
        <v>6</v>
      </c>
      <c r="D16440" s="98">
        <f t="shared" ref="D16440:D16471" si="1603">D16439</f>
        <v>306</v>
      </c>
      <c r="E16440" s="98">
        <f t="shared" ref="E16440:E16503" si="1604">E16439+1</f>
        <v>43</v>
      </c>
      <c r="F16440" s="397">
        <f>F16439+(E16440-E16439)*(F16442-F16439)/(E16442-E16439)</f>
        <v>4.6143666666666672</v>
      </c>
      <c r="G16440" s="98">
        <v>15</v>
      </c>
      <c r="H16440" s="491">
        <f>H16439+(E16440-E16439)*(H16442-H16439)/(E16442-E16439)</f>
        <v>0.33418533333333333</v>
      </c>
      <c r="I16440" s="492">
        <f>I16439+(E16440-E16439)*(I16442-I16439)/(E16442-E16439)</f>
        <v>13.833333333333334</v>
      </c>
      <c r="J16440" s="397">
        <f>J16439+(E16440-E16439)*(J16442-J16439)/(E16442-E16439)</f>
        <v>0.29003333333333337</v>
      </c>
      <c r="K16440" s="469">
        <f t="shared" si="1596"/>
        <v>13.807807244682593</v>
      </c>
      <c r="L16440" s="469">
        <f t="shared" si="1597"/>
        <v>-2.552608865074113E-2</v>
      </c>
    </row>
    <row r="16441" spans="1:12">
      <c r="A16441" s="98" t="str">
        <f t="shared" si="1598"/>
        <v>D800-120</v>
      </c>
      <c r="B16441" s="98">
        <f t="shared" si="1601"/>
        <v>25</v>
      </c>
      <c r="C16441" s="98">
        <f t="shared" si="1602"/>
        <v>6</v>
      </c>
      <c r="D16441" s="98">
        <f t="shared" si="1603"/>
        <v>306</v>
      </c>
      <c r="E16441" s="98">
        <f t="shared" si="1604"/>
        <v>44</v>
      </c>
      <c r="F16441" s="397">
        <f>F16439+(E16441-E16439)*(F16442-F16439)/(E16442-E16439)</f>
        <v>4.6251333333333333</v>
      </c>
      <c r="G16441" s="98">
        <v>15</v>
      </c>
      <c r="H16441" s="491">
        <f>H16439+(E16441-E16439)*(H16442-H16439)/(E16442-E16439)</f>
        <v>0.33407266666666663</v>
      </c>
      <c r="I16441" s="492">
        <f>I16439+(E16441-E16439)*(I16442-I16439)/(E16442-E16439)</f>
        <v>13.866666666666667</v>
      </c>
      <c r="J16441" s="397">
        <f>J16439+(E16441-E16439)*(J16442-J16439)/(E16442-E16439)</f>
        <v>0.28886666666666666</v>
      </c>
      <c r="K16441" s="469">
        <f t="shared" si="1596"/>
        <v>13.84469247209689</v>
      </c>
      <c r="L16441" s="469">
        <f t="shared" si="1597"/>
        <v>-2.1974194569777339E-2</v>
      </c>
    </row>
    <row r="16442" spans="1:12">
      <c r="A16442" s="480" t="str">
        <f t="shared" si="1598"/>
        <v>D800-120</v>
      </c>
      <c r="B16442" s="480">
        <f t="shared" si="1601"/>
        <v>25</v>
      </c>
      <c r="C16442" s="480">
        <f t="shared" si="1602"/>
        <v>6</v>
      </c>
      <c r="D16442" s="480">
        <f t="shared" si="1603"/>
        <v>306</v>
      </c>
      <c r="E16442" s="480">
        <f t="shared" si="1604"/>
        <v>45</v>
      </c>
      <c r="F16442" s="484">
        <v>4.6359000000000004</v>
      </c>
      <c r="G16442" s="480">
        <v>15</v>
      </c>
      <c r="H16442" s="482">
        <v>0.33395999999999998</v>
      </c>
      <c r="I16442" s="483">
        <v>13.9</v>
      </c>
      <c r="J16442" s="484">
        <v>0.28770000000000001</v>
      </c>
      <c r="K16442" s="469">
        <f t="shared" si="1596"/>
        <v>13.881602587136186</v>
      </c>
      <c r="L16442" s="469">
        <f t="shared" si="1597"/>
        <v>-1.8397412863814466E-2</v>
      </c>
    </row>
    <row r="16443" spans="1:12">
      <c r="A16443" s="98" t="str">
        <f t="shared" si="1598"/>
        <v>D800-120</v>
      </c>
      <c r="B16443" s="98">
        <f t="shared" si="1601"/>
        <v>25</v>
      </c>
      <c r="C16443" s="98">
        <f t="shared" si="1602"/>
        <v>6</v>
      </c>
      <c r="D16443" s="98">
        <f t="shared" si="1603"/>
        <v>306</v>
      </c>
      <c r="E16443" s="98">
        <f t="shared" si="1604"/>
        <v>46</v>
      </c>
      <c r="F16443" s="397">
        <f>F16442+(E16443-E16442)*(F16445-F16442)/(E16445-E16442)</f>
        <v>4.6466000000000003</v>
      </c>
      <c r="G16443" s="98">
        <v>15</v>
      </c>
      <c r="H16443" s="491">
        <f>H16442+(E16443-E16442)*(H16445-H16442)/(E16445-E16442)</f>
        <v>0.33381433333333332</v>
      </c>
      <c r="I16443" s="492">
        <f>I16442+(E16443-E16442)*(I16445-I16442)/(E16445-E16442)</f>
        <v>13.933333333333334</v>
      </c>
      <c r="J16443" s="397">
        <f>J16442+(E16443-E16442)*(J16445-J16442)/(E16445-E16442)</f>
        <v>0.28656666666666669</v>
      </c>
      <c r="K16443" s="469">
        <f t="shared" si="1596"/>
        <v>13.919713852910252</v>
      </c>
      <c r="L16443" s="469">
        <f t="shared" si="1597"/>
        <v>-1.3619480423081143E-2</v>
      </c>
    </row>
    <row r="16444" spans="1:12">
      <c r="A16444" s="98" t="str">
        <f t="shared" si="1598"/>
        <v>D800-120</v>
      </c>
      <c r="B16444" s="98">
        <f t="shared" si="1601"/>
        <v>25</v>
      </c>
      <c r="C16444" s="98">
        <f t="shared" si="1602"/>
        <v>6</v>
      </c>
      <c r="D16444" s="98">
        <f t="shared" si="1603"/>
        <v>306</v>
      </c>
      <c r="E16444" s="98">
        <f t="shared" si="1604"/>
        <v>47</v>
      </c>
      <c r="F16444" s="397">
        <f>F16442+(E16444-E16442)*(F16445-F16442)/(E16445-E16442)</f>
        <v>4.6573000000000002</v>
      </c>
      <c r="G16444" s="98">
        <v>15</v>
      </c>
      <c r="H16444" s="491">
        <f>H16442+(E16444-E16442)*(H16445-H16442)/(E16445-E16442)</f>
        <v>0.33366866666666667</v>
      </c>
      <c r="I16444" s="492">
        <f>I16442+(E16444-E16442)*(I16445-I16442)/(E16445-E16442)</f>
        <v>13.966666666666667</v>
      </c>
      <c r="J16444" s="397">
        <f>J16442+(E16444-E16442)*(J16445-J16442)/(E16445-E16442)</f>
        <v>0.28543333333333332</v>
      </c>
      <c r="K16444" s="469">
        <f t="shared" si="1596"/>
        <v>13.95785839445518</v>
      </c>
      <c r="L16444" s="469">
        <f t="shared" si="1597"/>
        <v>-8.808272211487278E-3</v>
      </c>
    </row>
    <row r="16445" spans="1:12">
      <c r="A16445" s="480" t="str">
        <f t="shared" si="1598"/>
        <v>D800-120</v>
      </c>
      <c r="B16445" s="480">
        <f t="shared" si="1601"/>
        <v>25</v>
      </c>
      <c r="C16445" s="480">
        <f t="shared" si="1602"/>
        <v>6</v>
      </c>
      <c r="D16445" s="480">
        <f t="shared" si="1603"/>
        <v>306</v>
      </c>
      <c r="E16445" s="480">
        <f t="shared" si="1604"/>
        <v>48</v>
      </c>
      <c r="F16445" s="484">
        <v>4.6680000000000001</v>
      </c>
      <c r="G16445" s="480">
        <v>15</v>
      </c>
      <c r="H16445" s="482">
        <v>0.33352300000000001</v>
      </c>
      <c r="I16445" s="483">
        <v>14</v>
      </c>
      <c r="J16445" s="484">
        <v>0.2843</v>
      </c>
      <c r="K16445" s="469">
        <f t="shared" si="1596"/>
        <v>13.996036255370694</v>
      </c>
      <c r="L16445" s="469">
        <f t="shared" si="1597"/>
        <v>-3.9637446293063761E-3</v>
      </c>
    </row>
    <row r="16446" spans="1:12">
      <c r="A16446" s="98" t="str">
        <f t="shared" si="1598"/>
        <v>D800-120</v>
      </c>
      <c r="B16446" s="98">
        <f t="shared" si="1601"/>
        <v>25</v>
      </c>
      <c r="C16446" s="98">
        <f t="shared" si="1602"/>
        <v>6</v>
      </c>
      <c r="D16446" s="98">
        <f t="shared" si="1603"/>
        <v>306</v>
      </c>
      <c r="E16446" s="98">
        <f t="shared" si="1604"/>
        <v>49</v>
      </c>
      <c r="F16446" s="397">
        <f>F16445+(E16446-E16445)*(F16448-F16445)/(E16448-E16445)</f>
        <v>4.6786333333333339</v>
      </c>
      <c r="G16446" s="98">
        <v>15</v>
      </c>
      <c r="H16446" s="491">
        <f>H16445+(E16446-E16445)*(H16448-H16445)/(E16448-E16445)</f>
        <v>0.33344433333333334</v>
      </c>
      <c r="I16446" s="492">
        <f>I16445+(E16446-E16445)*(I16448-I16445)/(E16448-E16445)</f>
        <v>14.033333333333333</v>
      </c>
      <c r="J16446" s="397">
        <f>J16445+(E16446-E16445)*(J16448-J16445)/(E16448-E16445)</f>
        <v>0.28316666666666668</v>
      </c>
      <c r="K16446" s="469">
        <f t="shared" si="1596"/>
        <v>14.0312276012088</v>
      </c>
      <c r="L16446" s="469">
        <f t="shared" si="1597"/>
        <v>-2.105732124533688E-3</v>
      </c>
    </row>
    <row r="16447" spans="1:12">
      <c r="A16447" s="98" t="str">
        <f t="shared" si="1598"/>
        <v>D800-120</v>
      </c>
      <c r="B16447" s="98">
        <f t="shared" si="1601"/>
        <v>25</v>
      </c>
      <c r="C16447" s="98">
        <f t="shared" si="1602"/>
        <v>6</v>
      </c>
      <c r="D16447" s="98">
        <f t="shared" si="1603"/>
        <v>306</v>
      </c>
      <c r="E16447" s="98">
        <f t="shared" si="1604"/>
        <v>50</v>
      </c>
      <c r="F16447" s="397">
        <f>F16445+(E16447-E16445)*(F16448-F16445)/(E16448-E16445)</f>
        <v>4.6892666666666667</v>
      </c>
      <c r="G16447" s="98">
        <v>15</v>
      </c>
      <c r="H16447" s="491">
        <f>H16445+(E16447-E16445)*(H16448-H16445)/(E16448-E16445)</f>
        <v>0.33336566666666667</v>
      </c>
      <c r="I16447" s="492">
        <f>I16445+(E16447-E16445)*(I16448-I16445)/(E16448-E16445)</f>
        <v>14.066666666666666</v>
      </c>
      <c r="J16447" s="397">
        <f>J16445+(E16447-E16445)*(J16448-J16445)/(E16448-E16445)</f>
        <v>0.2820333333333333</v>
      </c>
      <c r="K16447" s="469">
        <f t="shared" si="1596"/>
        <v>14.066435555751092</v>
      </c>
      <c r="L16447" s="469">
        <f t="shared" si="1597"/>
        <v>-2.31110915574817E-4</v>
      </c>
    </row>
    <row r="16448" spans="1:12">
      <c r="A16448" s="480" t="str">
        <f t="shared" si="1598"/>
        <v>D800-120</v>
      </c>
      <c r="B16448" s="480">
        <f t="shared" si="1601"/>
        <v>25</v>
      </c>
      <c r="C16448" s="480">
        <f t="shared" si="1602"/>
        <v>6</v>
      </c>
      <c r="D16448" s="480">
        <f t="shared" si="1603"/>
        <v>306</v>
      </c>
      <c r="E16448" s="480">
        <f t="shared" si="1604"/>
        <v>51</v>
      </c>
      <c r="F16448" s="484">
        <v>4.6999000000000004</v>
      </c>
      <c r="G16448" s="480">
        <v>15</v>
      </c>
      <c r="H16448" s="482">
        <v>0.333287</v>
      </c>
      <c r="I16448" s="483">
        <v>14.1</v>
      </c>
      <c r="J16448" s="484">
        <v>0.28089999999999998</v>
      </c>
      <c r="K16448" s="469">
        <f t="shared" si="1596"/>
        <v>14.101660130758177</v>
      </c>
      <c r="L16448" s="469">
        <f t="shared" si="1597"/>
        <v>1.6601307581769476E-3</v>
      </c>
    </row>
    <row r="16449" spans="1:12">
      <c r="A16449" s="98" t="str">
        <f t="shared" si="1598"/>
        <v>D800-120</v>
      </c>
      <c r="B16449" s="98">
        <f t="shared" si="1601"/>
        <v>25</v>
      </c>
      <c r="C16449" s="98">
        <f t="shared" si="1602"/>
        <v>6</v>
      </c>
      <c r="D16449" s="98">
        <f t="shared" si="1603"/>
        <v>306</v>
      </c>
      <c r="E16449" s="98">
        <f t="shared" si="1604"/>
        <v>52</v>
      </c>
      <c r="F16449" s="397">
        <f>F16448+(E16449-E16448)*(F16451-F16448)/(E16451-E16448)</f>
        <v>4.7104333333333335</v>
      </c>
      <c r="G16449" s="98">
        <v>15</v>
      </c>
      <c r="H16449" s="491">
        <f>H16448+(E16449-E16448)*(H16451-H16448)/(E16451-E16448)</f>
        <v>0.333175</v>
      </c>
      <c r="I16449" s="492">
        <f>I16448+(E16449-E16448)*(I16451-I16448)/(E16451-E16448)</f>
        <v>14.133333333333333</v>
      </c>
      <c r="J16449" s="397">
        <f>J16448+(E16449-E16448)*(J16451-J16448)/(E16451-E16448)</f>
        <v>0.27976666666666666</v>
      </c>
      <c r="K16449" s="469">
        <f t="shared" si="1596"/>
        <v>14.13801555738976</v>
      </c>
      <c r="L16449" s="469">
        <f t="shared" si="1597"/>
        <v>4.6822240564274864E-3</v>
      </c>
    </row>
    <row r="16450" spans="1:12">
      <c r="A16450" s="98" t="str">
        <f t="shared" si="1598"/>
        <v>D800-120</v>
      </c>
      <c r="B16450" s="98">
        <f t="shared" si="1601"/>
        <v>25</v>
      </c>
      <c r="C16450" s="98">
        <f t="shared" si="1602"/>
        <v>6</v>
      </c>
      <c r="D16450" s="98">
        <f t="shared" si="1603"/>
        <v>306</v>
      </c>
      <c r="E16450" s="98">
        <f t="shared" si="1604"/>
        <v>53</v>
      </c>
      <c r="F16450" s="397">
        <f>F16448+(E16450-E16448)*(F16451-F16448)/(E16451-E16448)</f>
        <v>4.7209666666666665</v>
      </c>
      <c r="G16450" s="98">
        <v>15</v>
      </c>
      <c r="H16450" s="491">
        <f>H16448+(E16450-E16448)*(H16451-H16448)/(E16451-E16448)</f>
        <v>0.333063</v>
      </c>
      <c r="I16450" s="492">
        <f>I16448+(E16450-E16448)*(I16451-I16448)/(E16451-E16448)</f>
        <v>14.166666666666666</v>
      </c>
      <c r="J16450" s="397">
        <f>J16448+(E16450-E16448)*(J16451-J16448)/(E16451-E16448)</f>
        <v>0.27863333333333334</v>
      </c>
      <c r="K16450" s="469">
        <f t="shared" si="1596"/>
        <v>14.174395434697539</v>
      </c>
      <c r="L16450" s="469">
        <f t="shared" si="1597"/>
        <v>7.7287680308728568E-3</v>
      </c>
    </row>
    <row r="16451" spans="1:12">
      <c r="A16451" s="480" t="str">
        <f t="shared" si="1598"/>
        <v>D800-120</v>
      </c>
      <c r="B16451" s="480">
        <f t="shared" si="1601"/>
        <v>25</v>
      </c>
      <c r="C16451" s="480">
        <f t="shared" si="1602"/>
        <v>6</v>
      </c>
      <c r="D16451" s="480">
        <f t="shared" si="1603"/>
        <v>306</v>
      </c>
      <c r="E16451" s="480">
        <f t="shared" si="1604"/>
        <v>54</v>
      </c>
      <c r="F16451" s="484">
        <v>4.7314999999999996</v>
      </c>
      <c r="G16451" s="480">
        <v>15</v>
      </c>
      <c r="H16451" s="482">
        <v>0.332951</v>
      </c>
      <c r="I16451" s="483">
        <v>14.2</v>
      </c>
      <c r="J16451" s="484">
        <v>0.27750000000000002</v>
      </c>
      <c r="K16451" s="469">
        <f t="shared" si="1596"/>
        <v>14.210799787356097</v>
      </c>
      <c r="L16451" s="469">
        <f t="shared" si="1597"/>
        <v>1.0799787356097212E-2</v>
      </c>
    </row>
    <row r="16452" spans="1:12">
      <c r="A16452" s="98" t="str">
        <f t="shared" si="1598"/>
        <v>D800-120</v>
      </c>
      <c r="B16452" s="98">
        <f t="shared" si="1601"/>
        <v>25</v>
      </c>
      <c r="C16452" s="98">
        <f t="shared" si="1602"/>
        <v>6</v>
      </c>
      <c r="D16452" s="98">
        <f t="shared" si="1603"/>
        <v>306</v>
      </c>
      <c r="E16452" s="98">
        <f t="shared" si="1604"/>
        <v>55</v>
      </c>
      <c r="F16452" s="397">
        <f>F16451+(E16452-E16451)*(F16454-F16451)/(E16454-E16451)</f>
        <v>4.7419666666666664</v>
      </c>
      <c r="G16452" s="98">
        <v>15</v>
      </c>
      <c r="H16452" s="491">
        <f>H16451+(E16452-E16451)*(H16454-H16451)/(E16454-E16451)</f>
        <v>0.332839</v>
      </c>
      <c r="I16452" s="492">
        <f>I16451+(E16452-E16451)*(I16454-I16451)/(E16454-E16451)</f>
        <v>14.233333333333333</v>
      </c>
      <c r="J16452" s="397">
        <f>J16451+(E16452-E16451)*(J16454-J16451)/(E16454-E16451)</f>
        <v>0.27633333333333338</v>
      </c>
      <c r="K16452" s="469">
        <f t="shared" si="1596"/>
        <v>14.247028343032717</v>
      </c>
      <c r="L16452" s="469">
        <f t="shared" si="1597"/>
        <v>1.3695009699384642E-2</v>
      </c>
    </row>
    <row r="16453" spans="1:12">
      <c r="A16453" s="98" t="str">
        <f t="shared" si="1598"/>
        <v>D800-120</v>
      </c>
      <c r="B16453" s="98">
        <f t="shared" si="1601"/>
        <v>25</v>
      </c>
      <c r="C16453" s="98">
        <f t="shared" si="1602"/>
        <v>6</v>
      </c>
      <c r="D16453" s="98">
        <f t="shared" si="1603"/>
        <v>306</v>
      </c>
      <c r="E16453" s="98">
        <f t="shared" si="1604"/>
        <v>56</v>
      </c>
      <c r="F16453" s="397">
        <f>F16451+(E16453-E16451)*(F16454-F16451)/(E16454-E16451)</f>
        <v>4.7524333333333333</v>
      </c>
      <c r="G16453" s="98">
        <v>15</v>
      </c>
      <c r="H16453" s="491">
        <f>H16451+(E16453-E16451)*(H16454-H16451)/(E16454-E16451)</f>
        <v>0.33272699999999999</v>
      </c>
      <c r="I16453" s="492">
        <f>I16451+(E16453-E16451)*(I16454-I16451)/(E16454-E16451)</f>
        <v>14.266666666666667</v>
      </c>
      <c r="J16453" s="397">
        <f>J16451+(E16453-E16451)*(J16454-J16451)/(E16454-E16451)</f>
        <v>0.27516666666666667</v>
      </c>
      <c r="K16453" s="469">
        <f t="shared" si="1596"/>
        <v>14.28328128866408</v>
      </c>
      <c r="L16453" s="469">
        <f t="shared" si="1597"/>
        <v>1.6614621997412371E-2</v>
      </c>
    </row>
    <row r="16454" spans="1:12">
      <c r="A16454" s="480" t="str">
        <f t="shared" si="1598"/>
        <v>D800-120</v>
      </c>
      <c r="B16454" s="480">
        <f t="shared" si="1601"/>
        <v>25</v>
      </c>
      <c r="C16454" s="480">
        <f t="shared" si="1602"/>
        <v>6</v>
      </c>
      <c r="D16454" s="480">
        <f t="shared" si="1603"/>
        <v>306</v>
      </c>
      <c r="E16454" s="480">
        <f t="shared" si="1604"/>
        <v>57</v>
      </c>
      <c r="F16454" s="484">
        <v>4.7629000000000001</v>
      </c>
      <c r="G16454" s="480">
        <v>15</v>
      </c>
      <c r="H16454" s="482">
        <v>0.33261499999999999</v>
      </c>
      <c r="I16454" s="483">
        <v>14.3</v>
      </c>
      <c r="J16454" s="484">
        <v>0.27400000000000002</v>
      </c>
      <c r="K16454" s="469">
        <f t="shared" si="1596"/>
        <v>14.319558648888355</v>
      </c>
      <c r="L16454" s="469">
        <f t="shared" si="1597"/>
        <v>1.9558648888354568E-2</v>
      </c>
    </row>
    <row r="16455" spans="1:12">
      <c r="A16455" s="98" t="str">
        <f t="shared" si="1598"/>
        <v>D800-120</v>
      </c>
      <c r="B16455" s="98">
        <f t="shared" si="1601"/>
        <v>25</v>
      </c>
      <c r="C16455" s="98">
        <f t="shared" si="1602"/>
        <v>6</v>
      </c>
      <c r="D16455" s="98">
        <f t="shared" si="1603"/>
        <v>306</v>
      </c>
      <c r="E16455" s="98">
        <f t="shared" si="1604"/>
        <v>58</v>
      </c>
      <c r="F16455" s="397">
        <f>F16454+(E16455-E16454)*(F16457-F16454)/(E16457-E16454)</f>
        <v>4.7733333333333334</v>
      </c>
      <c r="G16455" s="98">
        <v>15</v>
      </c>
      <c r="H16455" s="491">
        <f>H16454+(E16455-E16454)*(H16457-H16454)/(E16457-E16454)</f>
        <v>0.33250299999999999</v>
      </c>
      <c r="I16455" s="492">
        <f>I16454+(E16455-E16454)*(I16457-I16454)/(E16457-E16454)</f>
        <v>14.333333333333334</v>
      </c>
      <c r="J16455" s="397">
        <f>J16454+(E16455-E16454)*(J16457-J16454)/(E16457-E16454)</f>
        <v>0.2728666666666667</v>
      </c>
      <c r="K16455" s="469">
        <f t="shared" si="1596"/>
        <v>14.355760198654849</v>
      </c>
      <c r="L16455" s="469">
        <f t="shared" si="1597"/>
        <v>2.2426865321515166E-2</v>
      </c>
    </row>
    <row r="16456" spans="1:12">
      <c r="A16456" s="98" t="str">
        <f t="shared" si="1598"/>
        <v>D800-120</v>
      </c>
      <c r="B16456" s="98">
        <f t="shared" si="1601"/>
        <v>25</v>
      </c>
      <c r="C16456" s="98">
        <f t="shared" si="1602"/>
        <v>6</v>
      </c>
      <c r="D16456" s="98">
        <f t="shared" si="1603"/>
        <v>306</v>
      </c>
      <c r="E16456" s="98">
        <f t="shared" si="1604"/>
        <v>59</v>
      </c>
      <c r="F16456" s="397">
        <f>F16454+(E16456-E16454)*(F16457-F16454)/(E16457-E16454)</f>
        <v>4.7837666666666667</v>
      </c>
      <c r="G16456" s="98">
        <v>15</v>
      </c>
      <c r="H16456" s="491">
        <f>H16454+(E16456-E16454)*(H16457-H16454)/(E16457-E16454)</f>
        <v>0.33239099999999999</v>
      </c>
      <c r="I16456" s="492">
        <f>I16454+(E16456-E16454)*(I16457-I16454)/(E16457-E16454)</f>
        <v>14.366666666666667</v>
      </c>
      <c r="J16456" s="397">
        <f>J16454+(E16456-E16454)*(J16457-J16454)/(E16457-E16454)</f>
        <v>0.27173333333333333</v>
      </c>
      <c r="K16456" s="469">
        <f t="shared" si="1596"/>
        <v>14.391986144831439</v>
      </c>
      <c r="L16456" s="469">
        <f t="shared" si="1597"/>
        <v>2.5319478164771425E-2</v>
      </c>
    </row>
    <row r="16457" spans="1:12">
      <c r="A16457" s="480" t="str">
        <f t="shared" si="1598"/>
        <v>D800-120</v>
      </c>
      <c r="B16457" s="480">
        <f t="shared" si="1601"/>
        <v>25</v>
      </c>
      <c r="C16457" s="480">
        <f t="shared" si="1602"/>
        <v>6</v>
      </c>
      <c r="D16457" s="480">
        <f t="shared" si="1603"/>
        <v>306</v>
      </c>
      <c r="E16457" s="480">
        <f t="shared" si="1604"/>
        <v>60</v>
      </c>
      <c r="F16457" s="484">
        <v>4.7942</v>
      </c>
      <c r="G16457" s="480">
        <v>15</v>
      </c>
      <c r="H16457" s="482">
        <v>0.33227899999999999</v>
      </c>
      <c r="I16457" s="483">
        <v>14.4</v>
      </c>
      <c r="J16457" s="484">
        <v>0.27060000000000001</v>
      </c>
      <c r="K16457" s="469">
        <f t="shared" si="1596"/>
        <v>14.428236512087734</v>
      </c>
      <c r="L16457" s="469">
        <f t="shared" si="1597"/>
        <v>2.8236512087733701E-2</v>
      </c>
    </row>
    <row r="16458" spans="1:12">
      <c r="A16458" s="98" t="str">
        <f t="shared" si="1598"/>
        <v>D800-120</v>
      </c>
      <c r="B16458" s="98">
        <f t="shared" si="1601"/>
        <v>25</v>
      </c>
      <c r="C16458" s="98">
        <f t="shared" si="1602"/>
        <v>6</v>
      </c>
      <c r="D16458" s="98">
        <f t="shared" si="1603"/>
        <v>306</v>
      </c>
      <c r="E16458" s="98">
        <f t="shared" si="1604"/>
        <v>61</v>
      </c>
      <c r="F16458" s="397">
        <f>F16457+(E16458-E16457)*(F16460-F16457)/(E16460-E16457)</f>
        <v>4.8045333333333335</v>
      </c>
      <c r="G16458" s="98">
        <v>15</v>
      </c>
      <c r="H16458" s="491">
        <f>H16457+(E16458-E16457)*(H16460-H16457)/(E16460-E16457)</f>
        <v>0.33216733333333331</v>
      </c>
      <c r="I16458" s="492">
        <f>I16457+(E16458-E16457)*(I16460-I16457)/(E16460-E16457)</f>
        <v>14.433333333333334</v>
      </c>
      <c r="J16458" s="397">
        <f>J16457+(E16458-E16457)*(J16460-J16457)/(E16460-E16457)</f>
        <v>0.26946666666666669</v>
      </c>
      <c r="K16458" s="469">
        <f t="shared" si="1596"/>
        <v>14.464195756757137</v>
      </c>
      <c r="L16458" s="469">
        <f t="shared" si="1597"/>
        <v>3.086242342380352E-2</v>
      </c>
    </row>
    <row r="16459" spans="1:12">
      <c r="A16459" s="98" t="str">
        <f t="shared" si="1598"/>
        <v>D800-120</v>
      </c>
      <c r="B16459" s="98">
        <f t="shared" si="1601"/>
        <v>25</v>
      </c>
      <c r="C16459" s="98">
        <f t="shared" si="1602"/>
        <v>6</v>
      </c>
      <c r="D16459" s="98">
        <f t="shared" si="1603"/>
        <v>306</v>
      </c>
      <c r="E16459" s="98">
        <f t="shared" si="1604"/>
        <v>62</v>
      </c>
      <c r="F16459" s="397">
        <f>F16457+(E16459-E16457)*(F16460-F16457)/(E16460-E16457)</f>
        <v>4.8148666666666662</v>
      </c>
      <c r="G16459" s="98">
        <v>15</v>
      </c>
      <c r="H16459" s="491">
        <f>H16457+(E16459-E16457)*(H16460-H16457)/(E16460-E16457)</f>
        <v>0.33205566666666669</v>
      </c>
      <c r="I16459" s="492">
        <f>I16457+(E16459-E16457)*(I16460-I16457)/(E16460-E16457)</f>
        <v>14.466666666666667</v>
      </c>
      <c r="J16459" s="397">
        <f>J16457+(E16459-E16457)*(J16460-J16457)/(E16460-E16457)</f>
        <v>0.26833333333333331</v>
      </c>
      <c r="K16459" s="469">
        <f t="shared" ref="K16459:K16522" si="1605">F16459/H16459</f>
        <v>14.50017918682309</v>
      </c>
      <c r="L16459" s="469">
        <f t="shared" ref="L16459:L16522" si="1606">K16459-I16459</f>
        <v>3.3512520156422809E-2</v>
      </c>
    </row>
    <row r="16460" spans="1:12">
      <c r="A16460" s="480" t="str">
        <f t="shared" si="1598"/>
        <v>D800-120</v>
      </c>
      <c r="B16460" s="480">
        <f t="shared" si="1601"/>
        <v>25</v>
      </c>
      <c r="C16460" s="480">
        <f t="shared" si="1602"/>
        <v>6</v>
      </c>
      <c r="D16460" s="480">
        <f t="shared" si="1603"/>
        <v>306</v>
      </c>
      <c r="E16460" s="480">
        <f t="shared" si="1604"/>
        <v>63</v>
      </c>
      <c r="F16460" s="484">
        <v>4.8251999999999997</v>
      </c>
      <c r="G16460" s="480">
        <v>15</v>
      </c>
      <c r="H16460" s="482">
        <v>0.33194400000000002</v>
      </c>
      <c r="I16460" s="483">
        <v>14.5</v>
      </c>
      <c r="J16460" s="484">
        <v>0.26719999999999999</v>
      </c>
      <c r="K16460" s="469">
        <f t="shared" si="1605"/>
        <v>14.536186826693658</v>
      </c>
      <c r="L16460" s="469">
        <f t="shared" si="1606"/>
        <v>3.6186826693658247E-2</v>
      </c>
    </row>
    <row r="16461" spans="1:12">
      <c r="A16461" s="98" t="str">
        <f t="shared" si="1598"/>
        <v>D800-120</v>
      </c>
      <c r="B16461" s="98">
        <f t="shared" si="1601"/>
        <v>25</v>
      </c>
      <c r="C16461" s="98">
        <f t="shared" si="1602"/>
        <v>6</v>
      </c>
      <c r="D16461" s="98">
        <f t="shared" si="1603"/>
        <v>306</v>
      </c>
      <c r="E16461" s="98">
        <f t="shared" si="1604"/>
        <v>64</v>
      </c>
      <c r="F16461" s="397">
        <f>F16460+(E16461-E16460)*(F16463-F16460)/(E16463-E16460)</f>
        <v>4.8354666666666661</v>
      </c>
      <c r="G16461" s="98">
        <v>15</v>
      </c>
      <c r="H16461" s="491">
        <f>H16460+(E16461-E16460)*(H16463-H16460)/(E16463-E16460)</f>
        <v>0.33183200000000002</v>
      </c>
      <c r="I16461" s="492">
        <f>I16460+(E16461-E16460)*(I16463-I16460)/(E16463-E16460)</f>
        <v>14.533333333333333</v>
      </c>
      <c r="J16461" s="397">
        <f>J16460+(E16461-E16460)*(J16463-J16460)/(E16463-E16460)</f>
        <v>0.26606666666666667</v>
      </c>
      <c r="K16461" s="469">
        <f t="shared" si="1605"/>
        <v>14.572032434083107</v>
      </c>
      <c r="L16461" s="469">
        <f t="shared" si="1606"/>
        <v>3.8699100749774118E-2</v>
      </c>
    </row>
    <row r="16462" spans="1:12">
      <c r="A16462" s="98" t="str">
        <f t="shared" si="1598"/>
        <v>D800-120</v>
      </c>
      <c r="B16462" s="98">
        <f t="shared" si="1601"/>
        <v>25</v>
      </c>
      <c r="C16462" s="98">
        <f t="shared" si="1602"/>
        <v>6</v>
      </c>
      <c r="D16462" s="98">
        <f t="shared" si="1603"/>
        <v>306</v>
      </c>
      <c r="E16462" s="98">
        <f t="shared" si="1604"/>
        <v>65</v>
      </c>
      <c r="F16462" s="397">
        <f>F16460+(E16462-E16460)*(F16463-F16460)/(E16463-E16460)</f>
        <v>4.8457333333333334</v>
      </c>
      <c r="G16462" s="98">
        <v>15</v>
      </c>
      <c r="H16462" s="491">
        <f>H16460+(E16462-E16460)*(H16463-H16460)/(E16463-E16460)</f>
        <v>0.33172000000000001</v>
      </c>
      <c r="I16462" s="492">
        <f>I16460+(E16462-E16460)*(I16463-I16460)/(E16463-E16460)</f>
        <v>14.566666666666666</v>
      </c>
      <c r="J16462" s="397">
        <f>J16460+(E16462-E16460)*(J16463-J16460)/(E16463-E16460)</f>
        <v>0.2649333333333333</v>
      </c>
      <c r="K16462" s="469">
        <f t="shared" si="1605"/>
        <v>14.607902246874874</v>
      </c>
      <c r="L16462" s="469">
        <f t="shared" si="1606"/>
        <v>4.1235580208207168E-2</v>
      </c>
    </row>
    <row r="16463" spans="1:12">
      <c r="A16463" s="480" t="str">
        <f t="shared" si="1598"/>
        <v>D800-120</v>
      </c>
      <c r="B16463" s="480">
        <f t="shared" si="1601"/>
        <v>25</v>
      </c>
      <c r="C16463" s="480">
        <f t="shared" si="1602"/>
        <v>6</v>
      </c>
      <c r="D16463" s="480">
        <f t="shared" si="1603"/>
        <v>306</v>
      </c>
      <c r="E16463" s="480">
        <f t="shared" si="1604"/>
        <v>66</v>
      </c>
      <c r="F16463" s="484">
        <v>4.8559999999999999</v>
      </c>
      <c r="G16463" s="480">
        <v>15</v>
      </c>
      <c r="H16463" s="482">
        <v>0.33160800000000001</v>
      </c>
      <c r="I16463" s="483">
        <v>14.6</v>
      </c>
      <c r="J16463" s="484">
        <v>0.26379999999999998</v>
      </c>
      <c r="K16463" s="469">
        <f t="shared" si="1605"/>
        <v>14.643796289594942</v>
      </c>
      <c r="L16463" s="469">
        <f t="shared" si="1606"/>
        <v>4.3796289594942195E-2</v>
      </c>
    </row>
    <row r="16464" spans="1:12">
      <c r="A16464" s="98" t="str">
        <f t="shared" si="1598"/>
        <v>D800-120</v>
      </c>
      <c r="B16464" s="98">
        <f t="shared" si="1601"/>
        <v>25</v>
      </c>
      <c r="C16464" s="98">
        <f t="shared" si="1602"/>
        <v>6</v>
      </c>
      <c r="D16464" s="98">
        <f t="shared" si="1603"/>
        <v>306</v>
      </c>
      <c r="E16464" s="98">
        <f t="shared" si="1604"/>
        <v>67</v>
      </c>
      <c r="F16464" s="397">
        <f>F16463+(E16464-E16463)*(F16466-F16463)/(E16466-E16463)</f>
        <v>4.8662000000000001</v>
      </c>
      <c r="G16464" s="98">
        <v>15</v>
      </c>
      <c r="H16464" s="491">
        <f>H16463+(E16464-E16463)*(H16466-H16463)/(E16466-E16463)</f>
        <v>0.33149633333333334</v>
      </c>
      <c r="I16464" s="492">
        <f>I16463+(E16464-E16463)*(I16466-I16463)/(E16466-E16463)</f>
        <v>14.666666666666666</v>
      </c>
      <c r="J16464" s="397">
        <f>J16463+(E16464-E16463)*(J16466-J16463)/(E16466-E16463)</f>
        <v>0.26263333333333333</v>
      </c>
      <c r="K16464" s="469">
        <f t="shared" si="1605"/>
        <v>14.679498717431766</v>
      </c>
      <c r="L16464" s="469">
        <f t="shared" si="1606"/>
        <v>1.2832050765100078E-2</v>
      </c>
    </row>
    <row r="16465" spans="1:12">
      <c r="A16465" s="98" t="str">
        <f t="shared" si="1598"/>
        <v>D800-120</v>
      </c>
      <c r="B16465" s="98">
        <f t="shared" si="1601"/>
        <v>25</v>
      </c>
      <c r="C16465" s="98">
        <f t="shared" si="1602"/>
        <v>6</v>
      </c>
      <c r="D16465" s="98">
        <f t="shared" si="1603"/>
        <v>306</v>
      </c>
      <c r="E16465" s="98">
        <f t="shared" si="1604"/>
        <v>68</v>
      </c>
      <c r="F16465" s="397">
        <f>F16463+(E16465-E16463)*(F16466-F16463)/(E16466-E16463)</f>
        <v>4.8763999999999994</v>
      </c>
      <c r="G16465" s="98">
        <v>15</v>
      </c>
      <c r="H16465" s="491">
        <f>H16463+(E16465-E16463)*(H16466-H16463)/(E16466-E16463)</f>
        <v>0.33138466666666666</v>
      </c>
      <c r="I16465" s="492">
        <f>I16463+(E16465-E16463)*(I16466-I16463)/(E16466-E16463)</f>
        <v>14.733333333333334</v>
      </c>
      <c r="J16465" s="397">
        <f>J16463+(E16465-E16463)*(J16466-J16463)/(E16466-E16463)</f>
        <v>0.26146666666666663</v>
      </c>
      <c r="K16465" s="469">
        <f t="shared" si="1605"/>
        <v>14.715225206557534</v>
      </c>
      <c r="L16465" s="469">
        <f t="shared" si="1606"/>
        <v>-1.8108126775800315E-2</v>
      </c>
    </row>
    <row r="16466" spans="1:12">
      <c r="A16466" s="480" t="str">
        <f t="shared" si="1598"/>
        <v>D800-120</v>
      </c>
      <c r="B16466" s="480">
        <f t="shared" si="1601"/>
        <v>25</v>
      </c>
      <c r="C16466" s="480">
        <f t="shared" si="1602"/>
        <v>6</v>
      </c>
      <c r="D16466" s="480">
        <f t="shared" si="1603"/>
        <v>306</v>
      </c>
      <c r="E16466" s="480">
        <f t="shared" si="1604"/>
        <v>69</v>
      </c>
      <c r="F16466" s="484">
        <v>4.8865999999999996</v>
      </c>
      <c r="G16466" s="480">
        <v>15</v>
      </c>
      <c r="H16466" s="482">
        <v>0.33127299999999998</v>
      </c>
      <c r="I16466" s="483">
        <v>14.8</v>
      </c>
      <c r="J16466" s="484">
        <v>0.26029999999999998</v>
      </c>
      <c r="K16466" s="469">
        <f t="shared" si="1605"/>
        <v>14.750975781304241</v>
      </c>
      <c r="L16466" s="469">
        <f t="shared" si="1606"/>
        <v>-4.9024218695759458E-2</v>
      </c>
    </row>
    <row r="16467" spans="1:12">
      <c r="A16467" s="98" t="str">
        <f t="shared" ref="A16467:A16530" si="1607">A16466</f>
        <v>D800-120</v>
      </c>
      <c r="B16467" s="98">
        <f t="shared" si="1601"/>
        <v>25</v>
      </c>
      <c r="C16467" s="98">
        <f t="shared" si="1602"/>
        <v>6</v>
      </c>
      <c r="D16467" s="98">
        <f t="shared" si="1603"/>
        <v>306</v>
      </c>
      <c r="E16467" s="98">
        <f t="shared" si="1604"/>
        <v>70</v>
      </c>
      <c r="F16467" s="397">
        <f>F16466+(E16467-E16466)*(F16469-F16466)/(E16469-E16466)</f>
        <v>4.8967666666666663</v>
      </c>
      <c r="G16467" s="98">
        <v>15</v>
      </c>
      <c r="H16467" s="491">
        <f>H16466+(E16467-E16466)*(H16469-H16466)/(E16469-E16466)</f>
        <v>0.33116099999999998</v>
      </c>
      <c r="I16467" s="492">
        <f>I16466+(E16467-E16466)*(I16469-I16466)/(E16469-E16466)</f>
        <v>14.833333333333334</v>
      </c>
      <c r="J16467" s="397">
        <f>J16466+(E16467-E16466)*(J16469-J16466)/(E16469-E16466)</f>
        <v>0.25916666666666666</v>
      </c>
      <c r="K16467" s="469">
        <f t="shared" si="1605"/>
        <v>14.786664693809556</v>
      </c>
      <c r="L16467" s="469">
        <f t="shared" si="1606"/>
        <v>-4.666863952377831E-2</v>
      </c>
    </row>
    <row r="16468" spans="1:12">
      <c r="A16468" s="98" t="str">
        <f t="shared" si="1607"/>
        <v>D800-120</v>
      </c>
      <c r="B16468" s="98">
        <f t="shared" si="1601"/>
        <v>25</v>
      </c>
      <c r="C16468" s="98">
        <f t="shared" si="1602"/>
        <v>6</v>
      </c>
      <c r="D16468" s="98">
        <f t="shared" si="1603"/>
        <v>306</v>
      </c>
      <c r="E16468" s="98">
        <f t="shared" si="1604"/>
        <v>71</v>
      </c>
      <c r="F16468" s="397">
        <f>F16466+(E16468-E16466)*(F16469-F16466)/(E16469-E16466)</f>
        <v>4.9069333333333329</v>
      </c>
      <c r="G16468" s="98">
        <v>15</v>
      </c>
      <c r="H16468" s="491">
        <f>H16466+(E16468-E16466)*(H16469-H16466)/(E16469-E16466)</f>
        <v>0.33104899999999998</v>
      </c>
      <c r="I16468" s="492">
        <f>I16466+(E16468-E16466)*(I16469-I16466)/(E16469-E16466)</f>
        <v>14.866666666666667</v>
      </c>
      <c r="J16468" s="397">
        <f>J16466+(E16468-E16466)*(J16469-J16466)/(E16469-E16466)</f>
        <v>0.25803333333333334</v>
      </c>
      <c r="K16468" s="469">
        <f t="shared" si="1605"/>
        <v>14.822377754753324</v>
      </c>
      <c r="L16468" s="469">
        <f t="shared" si="1606"/>
        <v>-4.4288911913342943E-2</v>
      </c>
    </row>
    <row r="16469" spans="1:12">
      <c r="A16469" s="480" t="str">
        <f t="shared" si="1607"/>
        <v>D800-120</v>
      </c>
      <c r="B16469" s="480">
        <f t="shared" si="1601"/>
        <v>25</v>
      </c>
      <c r="C16469" s="480">
        <f t="shared" si="1602"/>
        <v>6</v>
      </c>
      <c r="D16469" s="480">
        <f t="shared" si="1603"/>
        <v>306</v>
      </c>
      <c r="E16469" s="480">
        <f t="shared" si="1604"/>
        <v>72</v>
      </c>
      <c r="F16469" s="484">
        <v>4.9170999999999996</v>
      </c>
      <c r="G16469" s="480">
        <v>15</v>
      </c>
      <c r="H16469" s="482">
        <v>0.33093699999999998</v>
      </c>
      <c r="I16469" s="483">
        <v>14.9</v>
      </c>
      <c r="J16469" s="484">
        <v>0.25690000000000002</v>
      </c>
      <c r="K16469" s="469">
        <f t="shared" si="1605"/>
        <v>14.85811498865343</v>
      </c>
      <c r="L16469" s="469">
        <f t="shared" si="1606"/>
        <v>-4.1885011346570522E-2</v>
      </c>
    </row>
    <row r="16470" spans="1:12">
      <c r="A16470" s="98" t="str">
        <f t="shared" si="1607"/>
        <v>D800-120</v>
      </c>
      <c r="B16470" s="98">
        <f t="shared" si="1601"/>
        <v>25</v>
      </c>
      <c r="C16470" s="98">
        <f t="shared" si="1602"/>
        <v>6</v>
      </c>
      <c r="D16470" s="98">
        <f t="shared" si="1603"/>
        <v>306</v>
      </c>
      <c r="E16470" s="98">
        <f t="shared" si="1604"/>
        <v>73</v>
      </c>
      <c r="F16470" s="397">
        <f>F16469+(E16470-E16469)*(F16472-F16469)/(E16472-E16469)</f>
        <v>4.9271666666666665</v>
      </c>
      <c r="G16470" s="98">
        <v>15</v>
      </c>
      <c r="H16470" s="491">
        <f>H16469+(E16470-E16469)*(H16472-H16469)/(E16472-E16469)</f>
        <v>0.3308253333333333</v>
      </c>
      <c r="I16470" s="492">
        <f>I16469+(E16470-E16469)*(I16472-I16469)/(E16472-E16469)</f>
        <v>14.933333333333334</v>
      </c>
      <c r="J16470" s="397">
        <f>J16469+(E16470-E16469)*(J16472-J16469)/(E16472-E16469)</f>
        <v>0.2557666666666667</v>
      </c>
      <c r="K16470" s="469">
        <f t="shared" si="1605"/>
        <v>14.893559138961548</v>
      </c>
      <c r="L16470" s="469">
        <f t="shared" si="1606"/>
        <v>-3.9774194371785754E-2</v>
      </c>
    </row>
    <row r="16471" spans="1:12">
      <c r="A16471" s="98" t="str">
        <f t="shared" si="1607"/>
        <v>D800-120</v>
      </c>
      <c r="B16471" s="98">
        <f t="shared" si="1601"/>
        <v>25</v>
      </c>
      <c r="C16471" s="98">
        <f t="shared" si="1602"/>
        <v>6</v>
      </c>
      <c r="D16471" s="98">
        <f t="shared" si="1603"/>
        <v>306</v>
      </c>
      <c r="E16471" s="98">
        <f t="shared" si="1604"/>
        <v>74</v>
      </c>
      <c r="F16471" s="397">
        <f>F16469+(E16471-E16469)*(F16472-F16469)/(E16472-E16469)</f>
        <v>4.9372333333333334</v>
      </c>
      <c r="G16471" s="98">
        <v>15</v>
      </c>
      <c r="H16471" s="491">
        <f>H16469+(E16471-E16469)*(H16472-H16469)/(E16472-E16469)</f>
        <v>0.33071366666666668</v>
      </c>
      <c r="I16471" s="492">
        <f>I16469+(E16471-E16469)*(I16472-I16469)/(E16472-E16469)</f>
        <v>14.966666666666667</v>
      </c>
      <c r="J16471" s="397">
        <f>J16469+(E16471-E16469)*(J16472-J16469)/(E16472-E16469)</f>
        <v>0.25463333333333332</v>
      </c>
      <c r="K16471" s="469">
        <f t="shared" si="1605"/>
        <v>14.929027224960967</v>
      </c>
      <c r="L16471" s="469">
        <f t="shared" si="1606"/>
        <v>-3.7639441705699994E-2</v>
      </c>
    </row>
    <row r="16472" spans="1:12">
      <c r="A16472" s="480" t="str">
        <f t="shared" si="1607"/>
        <v>D800-120</v>
      </c>
      <c r="B16472" s="480">
        <f t="shared" si="1601"/>
        <v>25</v>
      </c>
      <c r="C16472" s="480">
        <f t="shared" si="1602"/>
        <v>6</v>
      </c>
      <c r="D16472" s="480">
        <f t="shared" ref="D16472:D16503" si="1608">D16471</f>
        <v>306</v>
      </c>
      <c r="E16472" s="480">
        <f t="shared" si="1604"/>
        <v>75</v>
      </c>
      <c r="F16472" s="484">
        <v>4.9473000000000003</v>
      </c>
      <c r="G16472" s="480">
        <v>15</v>
      </c>
      <c r="H16472" s="482">
        <v>0.33060200000000001</v>
      </c>
      <c r="I16472" s="483">
        <v>15</v>
      </c>
      <c r="J16472" s="484">
        <v>0.2535</v>
      </c>
      <c r="K16472" s="469">
        <f t="shared" si="1605"/>
        <v>14.964519270905802</v>
      </c>
      <c r="L16472" s="469">
        <f t="shared" si="1606"/>
        <v>-3.5480729094198082E-2</v>
      </c>
    </row>
    <row r="16473" spans="1:12">
      <c r="A16473" s="98" t="str">
        <f t="shared" si="1607"/>
        <v>D800-120</v>
      </c>
      <c r="B16473" s="98">
        <f t="shared" si="1601"/>
        <v>25</v>
      </c>
      <c r="C16473" s="98">
        <f t="shared" si="1602"/>
        <v>6</v>
      </c>
      <c r="D16473" s="98">
        <f t="shared" si="1608"/>
        <v>306</v>
      </c>
      <c r="E16473" s="98">
        <f t="shared" si="1604"/>
        <v>76</v>
      </c>
      <c r="F16473" s="397">
        <f>F16472+(E16473-E16472)*(F16475-F16472)/(E16475-E16472)</f>
        <v>4.9573333333333336</v>
      </c>
      <c r="G16473" s="98">
        <v>15</v>
      </c>
      <c r="H16473" s="491">
        <f>H16472+(E16473-E16472)*(H16475-H16472)/(E16475-E16472)</f>
        <v>0.33049000000000001</v>
      </c>
      <c r="I16473" s="492">
        <f>I16472+(E16473-E16472)*(I16475-I16472)/(E16475-E16472)</f>
        <v>15.033333333333333</v>
      </c>
      <c r="J16473" s="397">
        <f>J16472+(E16473-E16472)*(J16475-J16472)/(E16475-E16472)</f>
        <v>0.25236666666666668</v>
      </c>
      <c r="K16473" s="469">
        <f t="shared" si="1605"/>
        <v>14.999949569830656</v>
      </c>
      <c r="L16473" s="469">
        <f t="shared" si="1606"/>
        <v>-3.33837635026768E-2</v>
      </c>
    </row>
    <row r="16474" spans="1:12">
      <c r="A16474" s="98" t="str">
        <f t="shared" si="1607"/>
        <v>D800-120</v>
      </c>
      <c r="B16474" s="98">
        <f t="shared" si="1601"/>
        <v>25</v>
      </c>
      <c r="C16474" s="98">
        <f t="shared" si="1602"/>
        <v>6</v>
      </c>
      <c r="D16474" s="98">
        <f t="shared" si="1608"/>
        <v>306</v>
      </c>
      <c r="E16474" s="98">
        <f t="shared" si="1604"/>
        <v>77</v>
      </c>
      <c r="F16474" s="397">
        <f>F16472+(E16474-E16472)*(F16475-F16472)/(E16475-E16472)</f>
        <v>4.9673666666666669</v>
      </c>
      <c r="G16474" s="98">
        <v>15</v>
      </c>
      <c r="H16474" s="491">
        <f>H16472+(E16474-E16472)*(H16475-H16472)/(E16475-E16472)</f>
        <v>0.330378</v>
      </c>
      <c r="I16474" s="492">
        <f>I16472+(E16474-E16472)*(I16475-I16472)/(E16475-E16472)</f>
        <v>15.066666666666666</v>
      </c>
      <c r="J16474" s="397">
        <f>J16472+(E16474-E16472)*(J16475-J16472)/(E16475-E16472)</f>
        <v>0.25123333333333331</v>
      </c>
      <c r="K16474" s="469">
        <f t="shared" si="1605"/>
        <v>15.03540389089669</v>
      </c>
      <c r="L16474" s="469">
        <f t="shared" si="1606"/>
        <v>-3.1262775769976159E-2</v>
      </c>
    </row>
    <row r="16475" spans="1:12">
      <c r="A16475" s="480" t="str">
        <f t="shared" si="1607"/>
        <v>D800-120</v>
      </c>
      <c r="B16475" s="480">
        <f t="shared" si="1601"/>
        <v>25</v>
      </c>
      <c r="C16475" s="480">
        <f t="shared" si="1602"/>
        <v>6</v>
      </c>
      <c r="D16475" s="480">
        <f t="shared" si="1608"/>
        <v>306</v>
      </c>
      <c r="E16475" s="480">
        <f t="shared" si="1604"/>
        <v>78</v>
      </c>
      <c r="F16475" s="484">
        <v>4.9774000000000003</v>
      </c>
      <c r="G16475" s="480">
        <v>15</v>
      </c>
      <c r="H16475" s="482">
        <v>0.330266</v>
      </c>
      <c r="I16475" s="483">
        <v>15.1</v>
      </c>
      <c r="J16475" s="484">
        <v>0.25009999999999999</v>
      </c>
      <c r="K16475" s="469">
        <f t="shared" si="1605"/>
        <v>15.070882258543115</v>
      </c>
      <c r="L16475" s="469">
        <f t="shared" si="1606"/>
        <v>-2.9117741456884616E-2</v>
      </c>
    </row>
    <row r="16476" spans="1:12">
      <c r="A16476" s="98" t="str">
        <f t="shared" si="1607"/>
        <v>D800-120</v>
      </c>
      <c r="B16476" s="98">
        <f t="shared" si="1601"/>
        <v>25</v>
      </c>
      <c r="C16476" s="98">
        <f t="shared" si="1602"/>
        <v>6</v>
      </c>
      <c r="D16476" s="98">
        <f t="shared" si="1608"/>
        <v>306</v>
      </c>
      <c r="E16476" s="98">
        <f t="shared" si="1604"/>
        <v>79</v>
      </c>
      <c r="F16476" s="397">
        <f>F16475+(E16476-E16475)*(F16478-F16475)/(E16478-E16475)</f>
        <v>4.9873666666666665</v>
      </c>
      <c r="G16476" s="98">
        <v>15</v>
      </c>
      <c r="H16476" s="491">
        <f>H16475+(E16476-E16475)*(H16478-H16475)/(E16478-E16475)</f>
        <v>0.330154</v>
      </c>
      <c r="I16476" s="492">
        <f>I16475+(E16476-E16475)*(I16478-I16475)/(E16478-E16475)</f>
        <v>15.133333333333333</v>
      </c>
      <c r="J16476" s="397">
        <f>J16475+(E16476-E16475)*(J16478-J16475)/(E16478-E16475)</f>
        <v>0.24893333333333334</v>
      </c>
      <c r="K16476" s="469">
        <f t="shared" si="1605"/>
        <v>15.106182771272396</v>
      </c>
      <c r="L16476" s="469">
        <f t="shared" si="1606"/>
        <v>-2.7150562060937133E-2</v>
      </c>
    </row>
    <row r="16477" spans="1:12">
      <c r="A16477" s="98" t="str">
        <f t="shared" si="1607"/>
        <v>D800-120</v>
      </c>
      <c r="B16477" s="98">
        <f t="shared" si="1601"/>
        <v>25</v>
      </c>
      <c r="C16477" s="98">
        <f t="shared" si="1602"/>
        <v>6</v>
      </c>
      <c r="D16477" s="98">
        <f t="shared" si="1608"/>
        <v>306</v>
      </c>
      <c r="E16477" s="98">
        <f t="shared" si="1604"/>
        <v>80</v>
      </c>
      <c r="F16477" s="397">
        <f>F16475+(E16477-E16475)*(F16478-F16475)/(E16478-E16475)</f>
        <v>4.9973333333333336</v>
      </c>
      <c r="G16477" s="98">
        <v>15</v>
      </c>
      <c r="H16477" s="491">
        <f>H16475+(E16477-E16475)*(H16478-H16475)/(E16478-E16475)</f>
        <v>0.330042</v>
      </c>
      <c r="I16477" s="492">
        <f>I16475+(E16477-E16475)*(I16478-I16475)/(E16478-E16475)</f>
        <v>15.166666666666666</v>
      </c>
      <c r="J16477" s="397">
        <f>J16475+(E16477-E16475)*(J16478-J16475)/(E16478-E16475)</f>
        <v>0.24776666666666666</v>
      </c>
      <c r="K16477" s="469">
        <f t="shared" si="1605"/>
        <v>15.141507242512571</v>
      </c>
      <c r="L16477" s="469">
        <f t="shared" si="1606"/>
        <v>-2.5159424154095333E-2</v>
      </c>
    </row>
    <row r="16478" spans="1:12">
      <c r="A16478" s="480" t="str">
        <f t="shared" si="1607"/>
        <v>D800-120</v>
      </c>
      <c r="B16478" s="480">
        <f t="shared" si="1601"/>
        <v>25</v>
      </c>
      <c r="C16478" s="480">
        <f t="shared" si="1602"/>
        <v>6</v>
      </c>
      <c r="D16478" s="480">
        <f t="shared" si="1608"/>
        <v>306</v>
      </c>
      <c r="E16478" s="480">
        <f t="shared" si="1604"/>
        <v>81</v>
      </c>
      <c r="F16478" s="484">
        <v>5.0072999999999999</v>
      </c>
      <c r="G16478" s="480">
        <v>15</v>
      </c>
      <c r="H16478" s="482">
        <v>0.32993</v>
      </c>
      <c r="I16478" s="483">
        <v>15.2</v>
      </c>
      <c r="J16478" s="484">
        <v>0.24660000000000001</v>
      </c>
      <c r="K16478" s="469">
        <f t="shared" si="1605"/>
        <v>15.176855696662928</v>
      </c>
      <c r="L16478" s="469">
        <f t="shared" si="1606"/>
        <v>-2.3144303337071293E-2</v>
      </c>
    </row>
    <row r="16479" spans="1:12">
      <c r="A16479" s="98" t="str">
        <f t="shared" si="1607"/>
        <v>D800-120</v>
      </c>
      <c r="B16479" s="98">
        <f t="shared" si="1601"/>
        <v>25</v>
      </c>
      <c r="C16479" s="98">
        <f t="shared" si="1602"/>
        <v>6</v>
      </c>
      <c r="D16479" s="98">
        <f t="shared" si="1608"/>
        <v>306</v>
      </c>
      <c r="E16479" s="98">
        <f t="shared" si="1604"/>
        <v>82</v>
      </c>
      <c r="F16479" s="397">
        <f>F16478+(E16479-E16478)*(F16481-F16478)/(E16481-E16478)</f>
        <v>5.0171999999999999</v>
      </c>
      <c r="G16479" s="98">
        <v>15</v>
      </c>
      <c r="H16479" s="491">
        <f>H16478+(E16479-E16478)*(H16481-H16478)/(E16481-E16478)</f>
        <v>0.32981766666666668</v>
      </c>
      <c r="I16479" s="492">
        <f>I16478+(E16479-E16478)*(I16481-I16478)/(E16481-E16478)</f>
        <v>15.233333333333333</v>
      </c>
      <c r="J16479" s="397">
        <f>J16478+(E16479-E16478)*(J16481-J16478)/(E16481-E16478)</f>
        <v>0.24546666666666667</v>
      </c>
      <c r="K16479" s="469">
        <f t="shared" si="1605"/>
        <v>15.212041400652684</v>
      </c>
      <c r="L16479" s="469">
        <f t="shared" si="1606"/>
        <v>-2.1291932680648884E-2</v>
      </c>
    </row>
    <row r="16480" spans="1:12">
      <c r="A16480" s="98" t="str">
        <f t="shared" si="1607"/>
        <v>D800-120</v>
      </c>
      <c r="B16480" s="98">
        <f t="shared" si="1601"/>
        <v>25</v>
      </c>
      <c r="C16480" s="98">
        <f t="shared" si="1602"/>
        <v>6</v>
      </c>
      <c r="D16480" s="98">
        <f t="shared" si="1608"/>
        <v>306</v>
      </c>
      <c r="E16480" s="98">
        <f t="shared" si="1604"/>
        <v>83</v>
      </c>
      <c r="F16480" s="397">
        <f>F16478+(E16480-E16478)*(F16481-F16478)/(E16481-E16478)</f>
        <v>5.0270999999999999</v>
      </c>
      <c r="G16480" s="98">
        <v>15</v>
      </c>
      <c r="H16480" s="491">
        <f>H16478+(E16480-E16478)*(H16481-H16478)/(E16481-E16478)</f>
        <v>0.32970533333333335</v>
      </c>
      <c r="I16480" s="492">
        <f>I16478+(E16480-E16478)*(I16481-I16478)/(E16481-E16478)</f>
        <v>15.266666666666667</v>
      </c>
      <c r="J16480" s="397">
        <f>J16478+(E16480-E16478)*(J16481-J16478)/(E16481-E16478)</f>
        <v>0.24433333333333335</v>
      </c>
      <c r="K16480" s="469">
        <f t="shared" si="1605"/>
        <v>15.247251080763023</v>
      </c>
      <c r="L16480" s="469">
        <f t="shared" si="1606"/>
        <v>-1.9415585903644228E-2</v>
      </c>
    </row>
    <row r="16481" spans="1:12">
      <c r="A16481" s="480" t="str">
        <f t="shared" si="1607"/>
        <v>D800-120</v>
      </c>
      <c r="B16481" s="480">
        <f t="shared" si="1601"/>
        <v>25</v>
      </c>
      <c r="C16481" s="480">
        <f t="shared" si="1602"/>
        <v>6</v>
      </c>
      <c r="D16481" s="480">
        <f t="shared" si="1608"/>
        <v>306</v>
      </c>
      <c r="E16481" s="480">
        <f t="shared" si="1604"/>
        <v>84</v>
      </c>
      <c r="F16481" s="484">
        <v>5.0369999999999999</v>
      </c>
      <c r="G16481" s="480">
        <v>15</v>
      </c>
      <c r="H16481" s="482">
        <v>0.32959300000000002</v>
      </c>
      <c r="I16481" s="483">
        <v>15.3</v>
      </c>
      <c r="J16481" s="484">
        <v>0.2432</v>
      </c>
      <c r="K16481" s="469">
        <f t="shared" si="1605"/>
        <v>15.28248476150889</v>
      </c>
      <c r="L16481" s="469">
        <f t="shared" si="1606"/>
        <v>-1.7515238491110807E-2</v>
      </c>
    </row>
    <row r="16482" spans="1:12">
      <c r="A16482" s="98" t="str">
        <f t="shared" si="1607"/>
        <v>D800-120</v>
      </c>
      <c r="B16482" s="98">
        <f t="shared" si="1601"/>
        <v>25</v>
      </c>
      <c r="C16482" s="98">
        <f t="shared" si="1602"/>
        <v>6</v>
      </c>
      <c r="D16482" s="98">
        <f t="shared" si="1608"/>
        <v>306</v>
      </c>
      <c r="E16482" s="98">
        <f t="shared" si="1604"/>
        <v>85</v>
      </c>
      <c r="F16482" s="397">
        <f>F16481+(E16482-E16481)*(F16484-F16481)/(E16484-E16481)</f>
        <v>5.0468333333333328</v>
      </c>
      <c r="G16482" s="98">
        <v>15</v>
      </c>
      <c r="H16482" s="491">
        <f>H16481+(E16482-E16481)*(H16484-H16481)/(E16484-E16481)</f>
        <v>0.3294806666666667</v>
      </c>
      <c r="I16482" s="492">
        <f>I16481+(E16482-E16481)*(I16484-I16481)/(E16484-E16481)</f>
        <v>15.333333333333334</v>
      </c>
      <c r="J16482" s="397">
        <f>J16481+(E16482-E16481)*(J16484-J16481)/(E16484-E16481)</f>
        <v>0.24206666666666668</v>
      </c>
      <c r="K16482" s="469">
        <f t="shared" si="1605"/>
        <v>15.317540128808769</v>
      </c>
      <c r="L16482" s="469">
        <f t="shared" si="1606"/>
        <v>-1.5793204524564786E-2</v>
      </c>
    </row>
    <row r="16483" spans="1:12">
      <c r="A16483" s="98" t="str">
        <f t="shared" si="1607"/>
        <v>D800-120</v>
      </c>
      <c r="B16483" s="98">
        <f t="shared" si="1601"/>
        <v>25</v>
      </c>
      <c r="C16483" s="98">
        <f t="shared" si="1602"/>
        <v>6</v>
      </c>
      <c r="D16483" s="98">
        <f t="shared" si="1608"/>
        <v>306</v>
      </c>
      <c r="E16483" s="98">
        <f t="shared" si="1604"/>
        <v>86</v>
      </c>
      <c r="F16483" s="397">
        <f>F16481+(E16483-E16481)*(F16484-F16481)/(E16484-E16481)</f>
        <v>5.0566666666666666</v>
      </c>
      <c r="G16483" s="98">
        <v>15</v>
      </c>
      <c r="H16483" s="491">
        <f>H16481+(E16483-E16481)*(H16484-H16481)/(E16484-E16481)</f>
        <v>0.32936833333333332</v>
      </c>
      <c r="I16483" s="492">
        <f>I16481+(E16483-E16481)*(I16484-I16481)/(E16484-E16481)</f>
        <v>15.366666666666667</v>
      </c>
      <c r="J16483" s="397">
        <f>J16481+(E16483-E16481)*(J16484-J16481)/(E16484-E16481)</f>
        <v>0.24093333333333333</v>
      </c>
      <c r="K16483" s="469">
        <f t="shared" si="1605"/>
        <v>15.352619407856453</v>
      </c>
      <c r="L16483" s="469">
        <f t="shared" si="1606"/>
        <v>-1.4047258810213847E-2</v>
      </c>
    </row>
    <row r="16484" spans="1:12">
      <c r="A16484" s="480" t="str">
        <f t="shared" si="1607"/>
        <v>D800-120</v>
      </c>
      <c r="B16484" s="480">
        <f t="shared" si="1601"/>
        <v>25</v>
      </c>
      <c r="C16484" s="480">
        <f t="shared" si="1602"/>
        <v>6</v>
      </c>
      <c r="D16484" s="480">
        <f t="shared" si="1608"/>
        <v>306</v>
      </c>
      <c r="E16484" s="480">
        <f t="shared" si="1604"/>
        <v>87</v>
      </c>
      <c r="F16484" s="484">
        <v>5.0664999999999996</v>
      </c>
      <c r="G16484" s="480">
        <v>15</v>
      </c>
      <c r="H16484" s="482">
        <v>0.32925599999999999</v>
      </c>
      <c r="I16484" s="483">
        <v>15.4</v>
      </c>
      <c r="J16484" s="484">
        <v>0.23980000000000001</v>
      </c>
      <c r="K16484" s="469">
        <f t="shared" si="1605"/>
        <v>15.387722623126077</v>
      </c>
      <c r="L16484" s="469">
        <f t="shared" si="1606"/>
        <v>-1.2277376873923274E-2</v>
      </c>
    </row>
    <row r="16485" spans="1:12">
      <c r="A16485" s="98" t="str">
        <f t="shared" si="1607"/>
        <v>D800-120</v>
      </c>
      <c r="B16485" s="98">
        <f t="shared" si="1601"/>
        <v>25</v>
      </c>
      <c r="C16485" s="98">
        <f t="shared" si="1602"/>
        <v>6</v>
      </c>
      <c r="D16485" s="98">
        <f t="shared" si="1608"/>
        <v>306</v>
      </c>
      <c r="E16485" s="98">
        <f t="shared" si="1604"/>
        <v>88</v>
      </c>
      <c r="F16485" s="397">
        <f>F16484+(E16485-E16484)*(F16487-F16484)/(E16487-E16484)</f>
        <v>5.0762999999999998</v>
      </c>
      <c r="G16485" s="98">
        <v>15</v>
      </c>
      <c r="H16485" s="491">
        <f>H16484+(E16485-E16484)*(H16487-H16484)/(E16487-E16484)</f>
        <v>0.32914366666666667</v>
      </c>
      <c r="I16485" s="492">
        <f>I16484+(E16485-E16484)*(I16487-I16484)/(E16487-E16484)</f>
        <v>15.433333333333334</v>
      </c>
      <c r="J16485" s="397">
        <f>J16484+(E16485-E16484)*(J16487-J16484)/(E16487-E16484)</f>
        <v>0.23863333333333334</v>
      </c>
      <c r="K16485" s="469">
        <f t="shared" si="1605"/>
        <v>15.422748526226135</v>
      </c>
      <c r="L16485" s="469">
        <f t="shared" si="1606"/>
        <v>-1.0584807107198557E-2</v>
      </c>
    </row>
    <row r="16486" spans="1:12">
      <c r="A16486" s="98" t="str">
        <f t="shared" si="1607"/>
        <v>D800-120</v>
      </c>
      <c r="B16486" s="98">
        <f t="shared" si="1601"/>
        <v>25</v>
      </c>
      <c r="C16486" s="98">
        <f t="shared" si="1602"/>
        <v>6</v>
      </c>
      <c r="D16486" s="98">
        <f t="shared" si="1608"/>
        <v>306</v>
      </c>
      <c r="E16486" s="98">
        <f t="shared" si="1604"/>
        <v>89</v>
      </c>
      <c r="F16486" s="397">
        <f>F16484+(E16486-E16484)*(F16487-F16484)/(E16487-E16484)</f>
        <v>5.0861000000000001</v>
      </c>
      <c r="G16486" s="98">
        <v>15</v>
      </c>
      <c r="H16486" s="491">
        <f>H16484+(E16486-E16484)*(H16487-H16484)/(E16487-E16484)</f>
        <v>0.32903133333333334</v>
      </c>
      <c r="I16486" s="492">
        <f>I16484+(E16486-E16484)*(I16487-I16484)/(E16487-E16484)</f>
        <v>15.466666666666667</v>
      </c>
      <c r="J16486" s="397">
        <f>J16484+(E16486-E16484)*(J16487-J16484)/(E16487-E16484)</f>
        <v>0.23746666666666669</v>
      </c>
      <c r="K16486" s="469">
        <f t="shared" si="1605"/>
        <v>15.45779834544633</v>
      </c>
      <c r="L16486" s="469">
        <f t="shared" si="1606"/>
        <v>-8.8683212203370942E-3</v>
      </c>
    </row>
    <row r="16487" spans="1:12">
      <c r="A16487" s="480" t="str">
        <f t="shared" si="1607"/>
        <v>D800-120</v>
      </c>
      <c r="B16487" s="480">
        <f t="shared" si="1601"/>
        <v>25</v>
      </c>
      <c r="C16487" s="480">
        <f t="shared" si="1602"/>
        <v>6</v>
      </c>
      <c r="D16487" s="480">
        <f t="shared" si="1608"/>
        <v>306</v>
      </c>
      <c r="E16487" s="480">
        <f t="shared" si="1604"/>
        <v>90</v>
      </c>
      <c r="F16487" s="484">
        <v>5.0959000000000003</v>
      </c>
      <c r="G16487" s="480">
        <v>15</v>
      </c>
      <c r="H16487" s="482">
        <v>0.32891900000000002</v>
      </c>
      <c r="I16487" s="483">
        <v>15.5</v>
      </c>
      <c r="J16487" s="484">
        <v>0.23630000000000001</v>
      </c>
      <c r="K16487" s="469">
        <f t="shared" si="1605"/>
        <v>15.49287210529036</v>
      </c>
      <c r="L16487" s="469">
        <f t="shared" si="1606"/>
        <v>-7.127894709640259E-3</v>
      </c>
    </row>
    <row r="16488" spans="1:12">
      <c r="A16488" s="98" t="str">
        <f t="shared" si="1607"/>
        <v>D800-120</v>
      </c>
      <c r="B16488" s="98">
        <f t="shared" si="1601"/>
        <v>25</v>
      </c>
      <c r="C16488" s="98">
        <f t="shared" si="1602"/>
        <v>6</v>
      </c>
      <c r="D16488" s="98">
        <f t="shared" si="1608"/>
        <v>306</v>
      </c>
      <c r="E16488" s="98">
        <f t="shared" si="1604"/>
        <v>91</v>
      </c>
      <c r="F16488" s="397">
        <f>F16487+(E16488-E16487)*(F16490-F16487)/(E16490-E16487)</f>
        <v>5.1056333333333335</v>
      </c>
      <c r="G16488" s="98">
        <v>15</v>
      </c>
      <c r="H16488" s="491">
        <f>H16487+(E16488-E16487)*(H16490-H16487)/(E16490-E16487)</f>
        <v>0.32880633333333337</v>
      </c>
      <c r="I16488" s="492">
        <f>I16487+(E16488-E16487)*(I16490-I16487)/(E16490-E16487)</f>
        <v>15.533333333333333</v>
      </c>
      <c r="J16488" s="397">
        <f>J16487+(E16488-E16487)*(J16490-J16487)/(E16490-E16487)</f>
        <v>0.23516666666666666</v>
      </c>
      <c r="K16488" s="469">
        <f t="shared" si="1605"/>
        <v>15.527782818457469</v>
      </c>
      <c r="L16488" s="469">
        <f t="shared" si="1606"/>
        <v>-5.5505148758641099E-3</v>
      </c>
    </row>
    <row r="16489" spans="1:12">
      <c r="A16489" s="98" t="str">
        <f t="shared" si="1607"/>
        <v>D800-120</v>
      </c>
      <c r="B16489" s="98">
        <f t="shared" si="1601"/>
        <v>25</v>
      </c>
      <c r="C16489" s="98">
        <f t="shared" si="1602"/>
        <v>6</v>
      </c>
      <c r="D16489" s="98">
        <f t="shared" si="1608"/>
        <v>306</v>
      </c>
      <c r="E16489" s="98">
        <f t="shared" si="1604"/>
        <v>92</v>
      </c>
      <c r="F16489" s="397">
        <f>F16487+(E16489-E16487)*(F16490-F16487)/(E16490-E16487)</f>
        <v>5.1153666666666666</v>
      </c>
      <c r="G16489" s="98">
        <v>15</v>
      </c>
      <c r="H16489" s="491">
        <f>H16487+(E16489-E16487)*(H16490-H16487)/(E16490-E16487)</f>
        <v>0.32869366666666666</v>
      </c>
      <c r="I16489" s="492">
        <f>I16487+(E16489-E16487)*(I16490-I16487)/(E16490-E16487)</f>
        <v>15.566666666666666</v>
      </c>
      <c r="J16489" s="397">
        <f>J16487+(E16489-E16487)*(J16490-J16487)/(E16490-E16487)</f>
        <v>0.23403333333333334</v>
      </c>
      <c r="K16489" s="469">
        <f t="shared" si="1605"/>
        <v>15.5627174643868</v>
      </c>
      <c r="L16489" s="469">
        <f t="shared" si="1606"/>
        <v>-3.9492022798661708E-3</v>
      </c>
    </row>
    <row r="16490" spans="1:12">
      <c r="A16490" s="480" t="str">
        <f t="shared" si="1607"/>
        <v>D800-120</v>
      </c>
      <c r="B16490" s="480">
        <f t="shared" ref="B16490:B16553" si="1609">INT(D16490/12)</f>
        <v>25</v>
      </c>
      <c r="C16490" s="480">
        <f t="shared" ref="C16490:C16553" si="1610">D16490-B16490*12</f>
        <v>6</v>
      </c>
      <c r="D16490" s="480">
        <f t="shared" si="1608"/>
        <v>306</v>
      </c>
      <c r="E16490" s="480">
        <f t="shared" si="1604"/>
        <v>93</v>
      </c>
      <c r="F16490" s="484">
        <v>5.1250999999999998</v>
      </c>
      <c r="G16490" s="480">
        <v>15</v>
      </c>
      <c r="H16490" s="482">
        <v>0.32858100000000001</v>
      </c>
      <c r="I16490" s="483">
        <v>15.6</v>
      </c>
      <c r="J16490" s="484">
        <v>0.2329</v>
      </c>
      <c r="K16490" s="469">
        <f t="shared" si="1605"/>
        <v>15.597676067697158</v>
      </c>
      <c r="L16490" s="469">
        <f t="shared" si="1606"/>
        <v>-2.3239323028416692E-3</v>
      </c>
    </row>
    <row r="16491" spans="1:12">
      <c r="A16491" s="98" t="str">
        <f t="shared" si="1607"/>
        <v>D800-120</v>
      </c>
      <c r="B16491" s="98">
        <f t="shared" si="1609"/>
        <v>25</v>
      </c>
      <c r="C16491" s="98">
        <f t="shared" si="1610"/>
        <v>6</v>
      </c>
      <c r="D16491" s="98">
        <f t="shared" si="1608"/>
        <v>306</v>
      </c>
      <c r="E16491" s="98">
        <f t="shared" si="1604"/>
        <v>94</v>
      </c>
      <c r="F16491" s="397">
        <f>F16490+(E16491-E16490)*(F16493-F16490)/(E16493-E16490)</f>
        <v>5.1347666666666667</v>
      </c>
      <c r="G16491" s="98">
        <v>15</v>
      </c>
      <c r="H16491" s="491">
        <f>H16490+(E16491-E16490)*(H16493-H16490)/(E16493-E16490)</f>
        <v>0.32846799999999998</v>
      </c>
      <c r="I16491" s="492">
        <f>I16490+(E16491-E16490)*(I16493-I16490)/(E16493-E16490)</f>
        <v>15.633333333333333</v>
      </c>
      <c r="J16491" s="397">
        <f>J16490+(E16491-E16490)*(J16493-J16490)/(E16493-E16490)</f>
        <v>0.23176666666666668</v>
      </c>
      <c r="K16491" s="469">
        <f t="shared" si="1605"/>
        <v>15.632471554814067</v>
      </c>
      <c r="L16491" s="469">
        <f t="shared" si="1606"/>
        <v>-8.617785192654992E-4</v>
      </c>
    </row>
    <row r="16492" spans="1:12">
      <c r="A16492" s="98" t="str">
        <f t="shared" si="1607"/>
        <v>D800-120</v>
      </c>
      <c r="B16492" s="98">
        <f t="shared" si="1609"/>
        <v>25</v>
      </c>
      <c r="C16492" s="98">
        <f t="shared" si="1610"/>
        <v>6</v>
      </c>
      <c r="D16492" s="98">
        <f t="shared" si="1608"/>
        <v>306</v>
      </c>
      <c r="E16492" s="98">
        <f t="shared" si="1604"/>
        <v>95</v>
      </c>
      <c r="F16492" s="397">
        <f>F16490+(E16492-E16490)*(F16493-F16490)/(E16493-E16490)</f>
        <v>5.1444333333333327</v>
      </c>
      <c r="G16492" s="98">
        <v>15</v>
      </c>
      <c r="H16492" s="491">
        <f>H16490+(E16492-E16490)*(H16493-H16490)/(E16493-E16490)</f>
        <v>0.32835500000000001</v>
      </c>
      <c r="I16492" s="492">
        <f>I16490+(E16492-E16490)*(I16493-I16490)/(E16493-E16490)</f>
        <v>15.666666666666666</v>
      </c>
      <c r="J16492" s="397">
        <f>J16490+(E16492-E16490)*(J16493-J16490)/(E16493-E16490)</f>
        <v>0.23063333333333333</v>
      </c>
      <c r="K16492" s="469">
        <f t="shared" si="1605"/>
        <v>15.667290990949834</v>
      </c>
      <c r="L16492" s="469">
        <f t="shared" si="1606"/>
        <v>6.2432428316760991E-4</v>
      </c>
    </row>
    <row r="16493" spans="1:12">
      <c r="A16493" s="480" t="str">
        <f t="shared" si="1607"/>
        <v>D800-120</v>
      </c>
      <c r="B16493" s="480">
        <f t="shared" si="1609"/>
        <v>25</v>
      </c>
      <c r="C16493" s="480">
        <f t="shared" si="1610"/>
        <v>6</v>
      </c>
      <c r="D16493" s="480">
        <f t="shared" si="1608"/>
        <v>306</v>
      </c>
      <c r="E16493" s="480">
        <f t="shared" si="1604"/>
        <v>96</v>
      </c>
      <c r="F16493" s="484">
        <v>5.1540999999999997</v>
      </c>
      <c r="G16493" s="480">
        <v>15</v>
      </c>
      <c r="H16493" s="482">
        <v>0.32824199999999998</v>
      </c>
      <c r="I16493" s="483">
        <v>15.7</v>
      </c>
      <c r="J16493" s="484">
        <v>0.22950000000000001</v>
      </c>
      <c r="K16493" s="469">
        <f t="shared" si="1605"/>
        <v>15.702134400838405</v>
      </c>
      <c r="L16493" s="469">
        <f t="shared" si="1606"/>
        <v>2.134400838405881E-3</v>
      </c>
    </row>
    <row r="16494" spans="1:12">
      <c r="A16494" s="98" t="str">
        <f t="shared" si="1607"/>
        <v>D800-120</v>
      </c>
      <c r="B16494" s="98">
        <f t="shared" si="1609"/>
        <v>25</v>
      </c>
      <c r="C16494" s="98">
        <f t="shared" si="1610"/>
        <v>6</v>
      </c>
      <c r="D16494" s="98">
        <f t="shared" si="1608"/>
        <v>306</v>
      </c>
      <c r="E16494" s="98">
        <f t="shared" si="1604"/>
        <v>97</v>
      </c>
      <c r="F16494" s="397">
        <f>F16493+(E16494-E16493)*(F16496-F16493)/(E16496-E16493)</f>
        <v>5.1637333333333331</v>
      </c>
      <c r="G16494" s="98">
        <v>15</v>
      </c>
      <c r="H16494" s="491">
        <f>H16493+(E16494-E16493)*(H16496-H16493)/(E16496-E16493)</f>
        <v>0.328129</v>
      </c>
      <c r="I16494" s="492">
        <f>I16493+(E16494-E16493)*(I16496-I16493)/(E16496-E16493)</f>
        <v>15.733333333333333</v>
      </c>
      <c r="J16494" s="397">
        <f>J16493+(E16494-E16493)*(J16496-J16493)/(E16496-E16493)</f>
        <v>0.22836666666666666</v>
      </c>
      <c r="K16494" s="469">
        <f t="shared" si="1605"/>
        <v>15.73690022318458</v>
      </c>
      <c r="L16494" s="469">
        <f t="shared" si="1606"/>
        <v>3.5668898512479785E-3</v>
      </c>
    </row>
    <row r="16495" spans="1:12">
      <c r="A16495" s="98" t="str">
        <f t="shared" si="1607"/>
        <v>D800-120</v>
      </c>
      <c r="B16495" s="98">
        <f t="shared" si="1609"/>
        <v>25</v>
      </c>
      <c r="C16495" s="98">
        <f t="shared" si="1610"/>
        <v>6</v>
      </c>
      <c r="D16495" s="98">
        <f t="shared" si="1608"/>
        <v>306</v>
      </c>
      <c r="E16495" s="98">
        <f t="shared" si="1604"/>
        <v>98</v>
      </c>
      <c r="F16495" s="397">
        <f>F16493+(E16495-E16493)*(F16496-F16493)/(E16496-E16493)</f>
        <v>5.1733666666666664</v>
      </c>
      <c r="G16495" s="98">
        <v>15</v>
      </c>
      <c r="H16495" s="491">
        <f>H16493+(E16495-E16493)*(H16496-H16493)/(E16496-E16493)</f>
        <v>0.32801599999999997</v>
      </c>
      <c r="I16495" s="492">
        <f>I16493+(E16495-E16493)*(I16496-I16493)/(E16496-E16493)</f>
        <v>15.766666666666667</v>
      </c>
      <c r="J16495" s="397">
        <f>J16493+(E16495-E16493)*(J16496-J16493)/(E16496-E16493)</f>
        <v>0.22723333333333334</v>
      </c>
      <c r="K16495" s="469">
        <f t="shared" si="1605"/>
        <v>15.771689998861845</v>
      </c>
      <c r="L16495" s="469">
        <f t="shared" si="1606"/>
        <v>5.0233321951775878E-3</v>
      </c>
    </row>
    <row r="16496" spans="1:12">
      <c r="A16496" s="480" t="str">
        <f t="shared" si="1607"/>
        <v>D800-120</v>
      </c>
      <c r="B16496" s="480">
        <f t="shared" si="1609"/>
        <v>25</v>
      </c>
      <c r="C16496" s="480">
        <f t="shared" si="1610"/>
        <v>6</v>
      </c>
      <c r="D16496" s="480">
        <f t="shared" si="1608"/>
        <v>306</v>
      </c>
      <c r="E16496" s="480">
        <f t="shared" si="1604"/>
        <v>99</v>
      </c>
      <c r="F16496" s="484">
        <v>5.1829999999999998</v>
      </c>
      <c r="G16496" s="480">
        <v>15</v>
      </c>
      <c r="H16496" s="482">
        <v>0.327903</v>
      </c>
      <c r="I16496" s="483">
        <v>15.8</v>
      </c>
      <c r="J16496" s="484">
        <v>0.2261</v>
      </c>
      <c r="K16496" s="469">
        <f t="shared" si="1605"/>
        <v>15.806503752634162</v>
      </c>
      <c r="L16496" s="469">
        <f t="shared" si="1606"/>
        <v>6.5037526341615859E-3</v>
      </c>
    </row>
    <row r="16497" spans="1:12">
      <c r="A16497" s="98" t="str">
        <f t="shared" si="1607"/>
        <v>D800-120</v>
      </c>
      <c r="B16497" s="98">
        <f t="shared" si="1609"/>
        <v>25</v>
      </c>
      <c r="C16497" s="98">
        <f t="shared" si="1610"/>
        <v>6</v>
      </c>
      <c r="D16497" s="98">
        <f t="shared" si="1608"/>
        <v>306</v>
      </c>
      <c r="E16497" s="98">
        <f t="shared" si="1604"/>
        <v>100</v>
      </c>
      <c r="F16497" s="397">
        <f>F16496+(E16497-E16496)*(F16499-F16496)/(E16499-E16496)</f>
        <v>5.192566666666667</v>
      </c>
      <c r="G16497" s="98">
        <v>15</v>
      </c>
      <c r="H16497" s="491">
        <f>H16496+(E16497-E16496)*(H16499-H16496)/(E16499-E16496)</f>
        <v>0.32778966666666665</v>
      </c>
      <c r="I16497" s="492">
        <f>I16496+(E16497-E16496)*(I16499-I16496)/(E16499-E16496)</f>
        <v>15.833333333333334</v>
      </c>
      <c r="J16497" s="397">
        <f>J16496+(E16497-E16496)*(J16499-J16496)/(E16499-E16496)</f>
        <v>0.22493333333333332</v>
      </c>
      <c r="K16497" s="469">
        <f t="shared" si="1605"/>
        <v>15.841154236100591</v>
      </c>
      <c r="L16497" s="469">
        <f t="shared" si="1606"/>
        <v>7.8209027672571096E-3</v>
      </c>
    </row>
    <row r="16498" spans="1:12">
      <c r="A16498" s="98" t="str">
        <f t="shared" si="1607"/>
        <v>D800-120</v>
      </c>
      <c r="B16498" s="98">
        <f t="shared" si="1609"/>
        <v>25</v>
      </c>
      <c r="C16498" s="98">
        <f t="shared" si="1610"/>
        <v>6</v>
      </c>
      <c r="D16498" s="98">
        <f t="shared" si="1608"/>
        <v>306</v>
      </c>
      <c r="E16498" s="98">
        <f t="shared" si="1604"/>
        <v>101</v>
      </c>
      <c r="F16498" s="397">
        <f>F16496+(E16498-E16496)*(F16499-F16496)/(E16499-E16496)</f>
        <v>5.2021333333333333</v>
      </c>
      <c r="G16498" s="98">
        <v>15</v>
      </c>
      <c r="H16498" s="491">
        <f>H16496+(E16498-E16496)*(H16499-H16496)/(E16499-E16496)</f>
        <v>0.32767633333333335</v>
      </c>
      <c r="I16498" s="492">
        <f>I16496+(E16498-E16496)*(I16499-I16496)/(E16499-E16496)</f>
        <v>15.866666666666667</v>
      </c>
      <c r="J16498" s="397">
        <f>J16496+(E16498-E16496)*(J16499-J16496)/(E16499-E16496)</f>
        <v>0.22376666666666667</v>
      </c>
      <c r="K16498" s="469">
        <f t="shared" si="1605"/>
        <v>15.875828688675512</v>
      </c>
      <c r="L16498" s="469">
        <f t="shared" si="1606"/>
        <v>9.1620220088444171E-3</v>
      </c>
    </row>
    <row r="16499" spans="1:12">
      <c r="A16499" s="480" t="str">
        <f t="shared" si="1607"/>
        <v>D800-120</v>
      </c>
      <c r="B16499" s="480">
        <f t="shared" si="1609"/>
        <v>25</v>
      </c>
      <c r="C16499" s="480">
        <f t="shared" si="1610"/>
        <v>6</v>
      </c>
      <c r="D16499" s="480">
        <f t="shared" si="1608"/>
        <v>306</v>
      </c>
      <c r="E16499" s="480">
        <f t="shared" si="1604"/>
        <v>102</v>
      </c>
      <c r="F16499" s="484">
        <v>5.2117000000000004</v>
      </c>
      <c r="G16499" s="480">
        <v>15</v>
      </c>
      <c r="H16499" s="482">
        <v>0.32756299999999999</v>
      </c>
      <c r="I16499" s="483">
        <v>15.9</v>
      </c>
      <c r="J16499" s="484">
        <v>0.22259999999999999</v>
      </c>
      <c r="K16499" s="469">
        <f t="shared" si="1605"/>
        <v>15.910527135238109</v>
      </c>
      <c r="L16499" s="469">
        <f t="shared" si="1606"/>
        <v>1.0527135238108443E-2</v>
      </c>
    </row>
    <row r="16500" spans="1:12">
      <c r="A16500" s="98" t="str">
        <f t="shared" si="1607"/>
        <v>D800-120</v>
      </c>
      <c r="B16500" s="98">
        <f t="shared" si="1609"/>
        <v>25</v>
      </c>
      <c r="C16500" s="98">
        <f t="shared" si="1610"/>
        <v>6</v>
      </c>
      <c r="D16500" s="98">
        <f t="shared" si="1608"/>
        <v>306</v>
      </c>
      <c r="E16500" s="98">
        <f t="shared" si="1604"/>
        <v>103</v>
      </c>
      <c r="F16500" s="397">
        <f>F16499+(E16500-E16499)*(F16502-F16499)/(E16502-E16499)</f>
        <v>5.2212000000000005</v>
      </c>
      <c r="G16500" s="98">
        <v>15</v>
      </c>
      <c r="H16500" s="491">
        <f>H16499+(E16500-E16499)*(H16502-H16499)/(E16502-E16499)</f>
        <v>0.32744933333333331</v>
      </c>
      <c r="I16500" s="492">
        <f>I16499+(E16500-E16499)*(I16502-I16499)/(E16502-E16499)</f>
        <v>15.933333333333334</v>
      </c>
      <c r="J16500" s="397">
        <f>J16499+(E16500-E16499)*(J16502-J16499)/(E16502-E16499)</f>
        <v>0.22146666666666667</v>
      </c>
      <c r="K16500" s="469">
        <f t="shared" si="1605"/>
        <v>15.945062238636412</v>
      </c>
      <c r="L16500" s="469">
        <f t="shared" si="1606"/>
        <v>1.1728905303078463E-2</v>
      </c>
    </row>
    <row r="16501" spans="1:12">
      <c r="A16501" s="98" t="str">
        <f t="shared" si="1607"/>
        <v>D800-120</v>
      </c>
      <c r="B16501" s="98">
        <f t="shared" si="1609"/>
        <v>25</v>
      </c>
      <c r="C16501" s="98">
        <f t="shared" si="1610"/>
        <v>6</v>
      </c>
      <c r="D16501" s="98">
        <f t="shared" si="1608"/>
        <v>306</v>
      </c>
      <c r="E16501" s="98">
        <f t="shared" si="1604"/>
        <v>104</v>
      </c>
      <c r="F16501" s="397">
        <f>F16499+(E16501-E16499)*(F16502-F16499)/(E16502-E16499)</f>
        <v>5.2306999999999997</v>
      </c>
      <c r="G16501" s="98">
        <v>15</v>
      </c>
      <c r="H16501" s="491">
        <f>H16499+(E16501-E16499)*(H16502-H16499)/(E16502-E16499)</f>
        <v>0.32733566666666669</v>
      </c>
      <c r="I16501" s="492">
        <f>I16499+(E16501-E16499)*(I16502-I16499)/(E16502-E16499)</f>
        <v>15.966666666666667</v>
      </c>
      <c r="J16501" s="397">
        <f>J16499+(E16501-E16499)*(J16502-J16499)/(E16502-E16499)</f>
        <v>0.22033333333333333</v>
      </c>
      <c r="K16501" s="469">
        <f t="shared" si="1605"/>
        <v>15.979621326528219</v>
      </c>
      <c r="L16501" s="469">
        <f t="shared" si="1606"/>
        <v>1.2954659861552642E-2</v>
      </c>
    </row>
    <row r="16502" spans="1:12">
      <c r="A16502" s="480" t="str">
        <f t="shared" si="1607"/>
        <v>D800-120</v>
      </c>
      <c r="B16502" s="480">
        <f t="shared" si="1609"/>
        <v>25</v>
      </c>
      <c r="C16502" s="480">
        <f t="shared" si="1610"/>
        <v>6</v>
      </c>
      <c r="D16502" s="480">
        <f t="shared" si="1608"/>
        <v>306</v>
      </c>
      <c r="E16502" s="480">
        <f t="shared" si="1604"/>
        <v>105</v>
      </c>
      <c r="F16502" s="484">
        <v>5.2401999999999997</v>
      </c>
      <c r="G16502" s="480">
        <v>15</v>
      </c>
      <c r="H16502" s="482">
        <v>0.32722200000000001</v>
      </c>
      <c r="I16502" s="483">
        <v>16</v>
      </c>
      <c r="J16502" s="484">
        <v>0.21920000000000001</v>
      </c>
      <c r="K16502" s="469">
        <f t="shared" si="1605"/>
        <v>16.014204423907927</v>
      </c>
      <c r="L16502" s="469">
        <f t="shared" si="1606"/>
        <v>1.4204423907926866E-2</v>
      </c>
    </row>
    <row r="16503" spans="1:12">
      <c r="A16503" s="98" t="str">
        <f t="shared" si="1607"/>
        <v>D800-120</v>
      </c>
      <c r="B16503" s="98">
        <f t="shared" si="1609"/>
        <v>25</v>
      </c>
      <c r="C16503" s="98">
        <f t="shared" si="1610"/>
        <v>6</v>
      </c>
      <c r="D16503" s="98">
        <f t="shared" si="1608"/>
        <v>306</v>
      </c>
      <c r="E16503" s="98">
        <f t="shared" si="1604"/>
        <v>106</v>
      </c>
      <c r="F16503" s="397">
        <f>F16502+(E16503-E16502)*(F16505-F16502)/(E16505-E16502)</f>
        <v>5.2496666666666663</v>
      </c>
      <c r="G16503" s="98">
        <v>15</v>
      </c>
      <c r="H16503" s="491">
        <f>H16502+(E16503-E16502)*(H16505-H16502)/(E16505-E16502)</f>
        <v>0.32710833333333333</v>
      </c>
      <c r="I16503" s="492">
        <f>I16502+(E16503-E16502)*(I16505-I16502)/(E16505-E16502)</f>
        <v>16.033333333333335</v>
      </c>
      <c r="J16503" s="397">
        <f>J16502+(E16503-E16502)*(J16505-J16502)/(E16505-E16502)</f>
        <v>0.21806666666666666</v>
      </c>
      <c r="K16503" s="469">
        <f t="shared" si="1605"/>
        <v>16.048709652765393</v>
      </c>
      <c r="L16503" s="469">
        <f t="shared" si="1606"/>
        <v>1.5376319432057528E-2</v>
      </c>
    </row>
    <row r="16504" spans="1:12">
      <c r="A16504" s="98" t="str">
        <f t="shared" si="1607"/>
        <v>D800-120</v>
      </c>
      <c r="B16504" s="98">
        <f t="shared" si="1609"/>
        <v>25</v>
      </c>
      <c r="C16504" s="98">
        <f t="shared" si="1610"/>
        <v>6</v>
      </c>
      <c r="D16504" s="98">
        <f t="shared" ref="D16504:D16517" si="1611">D16503</f>
        <v>306</v>
      </c>
      <c r="E16504" s="98">
        <f t="shared" ref="E16504:E16517" si="1612">E16503+1</f>
        <v>107</v>
      </c>
      <c r="F16504" s="397">
        <f>F16502+(E16504-E16502)*(F16505-F16502)/(E16505-E16502)</f>
        <v>5.2591333333333337</v>
      </c>
      <c r="G16504" s="98">
        <v>15</v>
      </c>
      <c r="H16504" s="491">
        <f>H16502+(E16504-E16502)*(H16505-H16502)/(E16505-E16502)</f>
        <v>0.32699466666666666</v>
      </c>
      <c r="I16504" s="492">
        <f>I16502+(E16504-E16502)*(I16505-I16502)/(E16505-E16502)</f>
        <v>16.066666666666666</v>
      </c>
      <c r="J16504" s="397">
        <f>J16502+(E16504-E16502)*(J16505-J16502)/(E16505-E16502)</f>
        <v>0.21693333333333334</v>
      </c>
      <c r="K16504" s="469">
        <f t="shared" si="1605"/>
        <v>16.083238870358745</v>
      </c>
      <c r="L16504" s="469">
        <f t="shared" si="1606"/>
        <v>1.6572203692078347E-2</v>
      </c>
    </row>
    <row r="16505" spans="1:12">
      <c r="A16505" s="480" t="str">
        <f t="shared" si="1607"/>
        <v>D800-120</v>
      </c>
      <c r="B16505" s="480">
        <f t="shared" si="1609"/>
        <v>25</v>
      </c>
      <c r="C16505" s="480">
        <f t="shared" si="1610"/>
        <v>6</v>
      </c>
      <c r="D16505" s="480">
        <f t="shared" si="1611"/>
        <v>306</v>
      </c>
      <c r="E16505" s="480">
        <f t="shared" si="1612"/>
        <v>108</v>
      </c>
      <c r="F16505" s="484">
        <v>5.2686000000000002</v>
      </c>
      <c r="G16505" s="480">
        <v>15</v>
      </c>
      <c r="H16505" s="482">
        <v>0.32688099999999998</v>
      </c>
      <c r="I16505" s="483">
        <v>16.100000000000001</v>
      </c>
      <c r="J16505" s="484">
        <v>0.21579999999999999</v>
      </c>
      <c r="K16505" s="469">
        <f t="shared" si="1605"/>
        <v>16.117792101712858</v>
      </c>
      <c r="L16505" s="469">
        <f t="shared" si="1606"/>
        <v>1.7792101712856834E-2</v>
      </c>
    </row>
    <row r="16506" spans="1:12">
      <c r="A16506" s="98" t="str">
        <f t="shared" si="1607"/>
        <v>D800-120</v>
      </c>
      <c r="B16506" s="98">
        <f t="shared" si="1609"/>
        <v>25</v>
      </c>
      <c r="C16506" s="98">
        <f t="shared" si="1610"/>
        <v>6</v>
      </c>
      <c r="D16506" s="98">
        <f t="shared" si="1611"/>
        <v>306</v>
      </c>
      <c r="E16506" s="98">
        <f t="shared" si="1612"/>
        <v>109</v>
      </c>
      <c r="F16506" s="397">
        <f>F16505+(E16506-E16505)*(F16508-F16505)/(E16508-E16505)</f>
        <v>5.2780333333333331</v>
      </c>
      <c r="G16506" s="98">
        <v>15</v>
      </c>
      <c r="H16506" s="491">
        <f>H16505+(E16506-E16505)*(H16508-H16505)/(E16508-E16505)</f>
        <v>0.32676666666666665</v>
      </c>
      <c r="I16506" s="492">
        <f>I16505+(E16506-E16505)*(I16508-I16505)/(E16508-E16505)</f>
        <v>16.133333333333333</v>
      </c>
      <c r="J16506" s="397">
        <f>J16505+(E16506-E16505)*(J16508-J16505)/(E16508-E16505)</f>
        <v>0.21466666666666667</v>
      </c>
      <c r="K16506" s="469">
        <f t="shared" si="1605"/>
        <v>16.152300316229727</v>
      </c>
      <c r="L16506" s="469">
        <f t="shared" si="1606"/>
        <v>1.8966982896394313E-2</v>
      </c>
    </row>
    <row r="16507" spans="1:12">
      <c r="A16507" s="98" t="str">
        <f t="shared" si="1607"/>
        <v>D800-120</v>
      </c>
      <c r="B16507" s="98">
        <f t="shared" si="1609"/>
        <v>25</v>
      </c>
      <c r="C16507" s="98">
        <f t="shared" si="1610"/>
        <v>6</v>
      </c>
      <c r="D16507" s="98">
        <f t="shared" si="1611"/>
        <v>306</v>
      </c>
      <c r="E16507" s="98">
        <f t="shared" si="1612"/>
        <v>110</v>
      </c>
      <c r="F16507" s="397">
        <f>F16505+(E16507-E16505)*(F16508-F16505)/(E16508-E16505)</f>
        <v>5.287466666666667</v>
      </c>
      <c r="G16507" s="98">
        <v>15</v>
      </c>
      <c r="H16507" s="491">
        <f>H16505+(E16507-E16505)*(H16508-H16505)/(E16508-E16505)</f>
        <v>0.32665233333333332</v>
      </c>
      <c r="I16507" s="492">
        <f>I16505+(E16507-E16505)*(I16508-I16505)/(E16508-E16505)</f>
        <v>16.166666666666668</v>
      </c>
      <c r="J16507" s="397">
        <f>J16505+(E16507-E16505)*(J16508-J16505)/(E16508-E16505)</f>
        <v>0.21353333333333332</v>
      </c>
      <c r="K16507" s="469">
        <f t="shared" si="1605"/>
        <v>16.186832687556702</v>
      </c>
      <c r="L16507" s="469">
        <f t="shared" si="1606"/>
        <v>2.0166020890034275E-2</v>
      </c>
    </row>
    <row r="16508" spans="1:12">
      <c r="A16508" s="480" t="str">
        <f t="shared" si="1607"/>
        <v>D800-120</v>
      </c>
      <c r="B16508" s="480">
        <f t="shared" si="1609"/>
        <v>25</v>
      </c>
      <c r="C16508" s="480">
        <f t="shared" si="1610"/>
        <v>6</v>
      </c>
      <c r="D16508" s="480">
        <f t="shared" si="1611"/>
        <v>306</v>
      </c>
      <c r="E16508" s="480">
        <f t="shared" si="1612"/>
        <v>111</v>
      </c>
      <c r="F16508" s="484">
        <v>5.2968999999999999</v>
      </c>
      <c r="G16508" s="480">
        <v>15</v>
      </c>
      <c r="H16508" s="482">
        <v>0.32653799999999999</v>
      </c>
      <c r="I16508" s="483">
        <v>16.2</v>
      </c>
      <c r="J16508" s="484">
        <v>0.21240000000000001</v>
      </c>
      <c r="K16508" s="469">
        <f t="shared" si="1605"/>
        <v>16.221389241068422</v>
      </c>
      <c r="L16508" s="469">
        <f t="shared" si="1606"/>
        <v>2.1389241068423104E-2</v>
      </c>
    </row>
    <row r="16509" spans="1:12">
      <c r="A16509" s="98" t="str">
        <f t="shared" si="1607"/>
        <v>D800-120</v>
      </c>
      <c r="B16509" s="98">
        <f t="shared" si="1609"/>
        <v>25</v>
      </c>
      <c r="C16509" s="98">
        <f t="shared" si="1610"/>
        <v>6</v>
      </c>
      <c r="D16509" s="98">
        <f t="shared" si="1611"/>
        <v>306</v>
      </c>
      <c r="E16509" s="98">
        <f t="shared" si="1612"/>
        <v>112</v>
      </c>
      <c r="F16509" s="397">
        <f>F16508+(E16509-E16508)*(F16511-F16508)/(E16511-E16508)</f>
        <v>5.3062666666666667</v>
      </c>
      <c r="G16509" s="98">
        <v>15</v>
      </c>
      <c r="H16509" s="491">
        <f>H16508+(E16509-E16508)*(H16511-H16508)/(E16511-E16508)</f>
        <v>0.32642333333333334</v>
      </c>
      <c r="I16509" s="492">
        <f>I16508+(E16509-E16508)*(I16511-I16508)/(E16511-E16508)</f>
        <v>16.233333333333334</v>
      </c>
      <c r="J16509" s="397">
        <f>J16508+(E16509-E16508)*(J16511-J16508)/(E16511-E16508)</f>
        <v>0.21123333333333333</v>
      </c>
      <c r="K16509" s="469">
        <f t="shared" si="1605"/>
        <v>16.255782368498984</v>
      </c>
      <c r="L16509" s="469">
        <f t="shared" si="1606"/>
        <v>2.2449035165649889E-2</v>
      </c>
    </row>
    <row r="16510" spans="1:12">
      <c r="A16510" s="98" t="str">
        <f t="shared" si="1607"/>
        <v>D800-120</v>
      </c>
      <c r="B16510" s="98">
        <f t="shared" si="1609"/>
        <v>25</v>
      </c>
      <c r="C16510" s="98">
        <f t="shared" si="1610"/>
        <v>6</v>
      </c>
      <c r="D16510" s="98">
        <f t="shared" si="1611"/>
        <v>306</v>
      </c>
      <c r="E16510" s="98">
        <f t="shared" si="1612"/>
        <v>113</v>
      </c>
      <c r="F16510" s="397">
        <f>F16508+(E16510-E16508)*(F16511-F16508)/(E16511-E16508)</f>
        <v>5.3156333333333334</v>
      </c>
      <c r="G16510" s="98">
        <v>15</v>
      </c>
      <c r="H16510" s="491">
        <f>H16508+(E16510-E16508)*(H16511-H16508)/(E16511-E16508)</f>
        <v>0.32630866666666664</v>
      </c>
      <c r="I16510" s="492">
        <f>I16508+(E16510-E16508)*(I16511-I16508)/(E16511-E16508)</f>
        <v>16.266666666666666</v>
      </c>
      <c r="J16510" s="397">
        <f>J16508+(E16510-E16508)*(J16511-J16508)/(E16511-E16508)</f>
        <v>0.21006666666666668</v>
      </c>
      <c r="K16510" s="469">
        <f t="shared" si="1605"/>
        <v>16.290199667799204</v>
      </c>
      <c r="L16510" s="469">
        <f t="shared" si="1606"/>
        <v>2.3533001132538089E-2</v>
      </c>
    </row>
    <row r="16511" spans="1:12">
      <c r="A16511" s="480" t="str">
        <f t="shared" si="1607"/>
        <v>D800-120</v>
      </c>
      <c r="B16511" s="480">
        <f t="shared" si="1609"/>
        <v>25</v>
      </c>
      <c r="C16511" s="480">
        <f t="shared" si="1610"/>
        <v>6</v>
      </c>
      <c r="D16511" s="480">
        <f t="shared" si="1611"/>
        <v>306</v>
      </c>
      <c r="E16511" s="480">
        <f t="shared" si="1612"/>
        <v>114</v>
      </c>
      <c r="F16511" s="484">
        <v>5.3250000000000002</v>
      </c>
      <c r="G16511" s="480">
        <v>15</v>
      </c>
      <c r="H16511" s="482">
        <v>0.32619399999999998</v>
      </c>
      <c r="I16511" s="483">
        <v>16.3</v>
      </c>
      <c r="J16511" s="484">
        <v>0.2089</v>
      </c>
      <c r="K16511" s="469">
        <f t="shared" si="1605"/>
        <v>16.324641164460413</v>
      </c>
      <c r="L16511" s="469">
        <f t="shared" si="1606"/>
        <v>2.4641164460412313E-2</v>
      </c>
    </row>
    <row r="16512" spans="1:12">
      <c r="A16512" s="98" t="str">
        <f t="shared" si="1607"/>
        <v>D800-120</v>
      </c>
      <c r="B16512" s="98">
        <f t="shared" si="1609"/>
        <v>25</v>
      </c>
      <c r="C16512" s="98">
        <f t="shared" si="1610"/>
        <v>6</v>
      </c>
      <c r="D16512" s="98">
        <f t="shared" si="1611"/>
        <v>306</v>
      </c>
      <c r="E16512" s="98">
        <f t="shared" si="1612"/>
        <v>115</v>
      </c>
      <c r="F16512" s="397">
        <f>F16511+(E16512-E16511)*(F16514-F16511)/(E16514-E16511)</f>
        <v>5.3342999999999998</v>
      </c>
      <c r="G16512" s="98">
        <v>15</v>
      </c>
      <c r="H16512" s="491">
        <f>H16511+(E16512-E16511)*(H16514-H16511)/(E16514-E16511)</f>
        <v>0.32607933333333333</v>
      </c>
      <c r="I16512" s="492">
        <f>I16511+(E16512-E16511)*(I16514-I16511)/(E16514-E16511)</f>
        <v>16.333333333333332</v>
      </c>
      <c r="J16512" s="397">
        <f>J16511+(E16512-E16511)*(J16514-J16511)/(E16514-E16511)</f>
        <v>0.20776666666666666</v>
      </c>
      <c r="K16512" s="469">
        <f t="shared" si="1605"/>
        <v>16.358902434785808</v>
      </c>
      <c r="L16512" s="469">
        <f t="shared" si="1606"/>
        <v>2.5569101452475707E-2</v>
      </c>
    </row>
    <row r="16513" spans="1:12">
      <c r="A16513" s="98" t="str">
        <f t="shared" si="1607"/>
        <v>D800-120</v>
      </c>
      <c r="B16513" s="98">
        <f t="shared" si="1609"/>
        <v>25</v>
      </c>
      <c r="C16513" s="98">
        <f t="shared" si="1610"/>
        <v>6</v>
      </c>
      <c r="D16513" s="98">
        <f t="shared" si="1611"/>
        <v>306</v>
      </c>
      <c r="E16513" s="98">
        <f t="shared" si="1612"/>
        <v>116</v>
      </c>
      <c r="F16513" s="397">
        <f>F16511+(E16513-E16511)*(F16514-F16511)/(E16514-E16511)</f>
        <v>5.3436000000000003</v>
      </c>
      <c r="G16513" s="98">
        <v>15</v>
      </c>
      <c r="H16513" s="491">
        <f>H16511+(E16513-E16511)*(H16514-H16511)/(E16514-E16511)</f>
        <v>0.32596466666666662</v>
      </c>
      <c r="I16513" s="492">
        <f>I16511+(E16513-E16511)*(I16514-I16511)/(E16514-E16511)</f>
        <v>16.366666666666667</v>
      </c>
      <c r="J16513" s="397">
        <f>J16511+(E16513-E16511)*(J16514-J16511)/(E16514-E16511)</f>
        <v>0.20663333333333334</v>
      </c>
      <c r="K16513" s="469">
        <f t="shared" si="1605"/>
        <v>16.393187809721713</v>
      </c>
      <c r="L16513" s="469">
        <f t="shared" si="1606"/>
        <v>2.6521143055045826E-2</v>
      </c>
    </row>
    <row r="16514" spans="1:12">
      <c r="A16514" s="480" t="str">
        <f t="shared" si="1607"/>
        <v>D800-120</v>
      </c>
      <c r="B16514" s="480">
        <f t="shared" si="1609"/>
        <v>25</v>
      </c>
      <c r="C16514" s="480">
        <f t="shared" si="1610"/>
        <v>6</v>
      </c>
      <c r="D16514" s="480">
        <f t="shared" si="1611"/>
        <v>306</v>
      </c>
      <c r="E16514" s="480">
        <f t="shared" si="1612"/>
        <v>117</v>
      </c>
      <c r="F16514" s="484">
        <v>5.3529</v>
      </c>
      <c r="G16514" s="480">
        <v>15</v>
      </c>
      <c r="H16514" s="482">
        <v>0.32584999999999997</v>
      </c>
      <c r="I16514" s="483">
        <v>16.399999999999999</v>
      </c>
      <c r="J16514" s="484">
        <v>0.20549999999999999</v>
      </c>
      <c r="K16514" s="469">
        <f t="shared" si="1605"/>
        <v>16.42749731471536</v>
      </c>
      <c r="L16514" s="469">
        <f t="shared" si="1606"/>
        <v>2.7497314715361654E-2</v>
      </c>
    </row>
    <row r="16515" spans="1:12">
      <c r="A16515" s="98" t="str">
        <f t="shared" si="1607"/>
        <v>D800-120</v>
      </c>
      <c r="B16515" s="98">
        <f t="shared" si="1609"/>
        <v>25</v>
      </c>
      <c r="C16515" s="98">
        <f t="shared" si="1610"/>
        <v>6</v>
      </c>
      <c r="D16515" s="98">
        <f t="shared" si="1611"/>
        <v>306</v>
      </c>
      <c r="E16515" s="98">
        <f t="shared" si="1612"/>
        <v>118</v>
      </c>
      <c r="F16515" s="397">
        <f>F16514+(E16515-E16514)*(F16517-F16514)/(E16517-E16514)</f>
        <v>5.362166666666667</v>
      </c>
      <c r="G16515" s="98">
        <v>15</v>
      </c>
      <c r="H16515" s="491">
        <f>H16514+(E16515-E16514)*(H16517-H16514)/(E16517-E16514)</f>
        <v>0.32573466666666667</v>
      </c>
      <c r="I16515" s="492">
        <f>I16514+(E16515-E16514)*(I16517-I16514)/(E16517-E16514)</f>
        <v>16.433333333333334</v>
      </c>
      <c r="J16515" s="397">
        <f>J16514+(E16515-E16514)*(J16517-J16514)/(E16517-E16514)</f>
        <v>0.20436666666666667</v>
      </c>
      <c r="K16515" s="469">
        <f t="shared" si="1605"/>
        <v>16.461762334169734</v>
      </c>
      <c r="L16515" s="469">
        <f t="shared" si="1606"/>
        <v>2.842900083640032E-2</v>
      </c>
    </row>
    <row r="16516" spans="1:12">
      <c r="A16516" s="98" t="str">
        <f t="shared" si="1607"/>
        <v>D800-120</v>
      </c>
      <c r="B16516" s="98">
        <f t="shared" si="1609"/>
        <v>25</v>
      </c>
      <c r="C16516" s="98">
        <f t="shared" si="1610"/>
        <v>6</v>
      </c>
      <c r="D16516" s="98">
        <f t="shared" si="1611"/>
        <v>306</v>
      </c>
      <c r="E16516" s="98">
        <f t="shared" si="1612"/>
        <v>119</v>
      </c>
      <c r="F16516" s="397">
        <f>F16514+(E16516-E16514)*(F16517-F16514)/(E16517-E16514)</f>
        <v>5.3714333333333331</v>
      </c>
      <c r="G16516" s="98">
        <v>15</v>
      </c>
      <c r="H16516" s="491">
        <f>H16514+(E16516-E16514)*(H16517-H16514)/(E16517-E16514)</f>
        <v>0.32561933333333332</v>
      </c>
      <c r="I16516" s="492">
        <f>I16514+(E16516-E16514)*(I16517-I16514)/(E16517-E16514)</f>
        <v>16.466666666666665</v>
      </c>
      <c r="J16516" s="397">
        <f>J16514+(E16516-E16514)*(J16517-J16514)/(E16517-E16514)</f>
        <v>0.20323333333333332</v>
      </c>
      <c r="K16516" s="469">
        <f t="shared" si="1605"/>
        <v>16.496051626746159</v>
      </c>
      <c r="L16516" s="469">
        <f t="shared" si="1606"/>
        <v>2.9384960079493538E-2</v>
      </c>
    </row>
    <row r="16517" spans="1:12">
      <c r="A16517" s="480" t="str">
        <f t="shared" si="1607"/>
        <v>D800-120</v>
      </c>
      <c r="B16517" s="480">
        <f t="shared" si="1609"/>
        <v>25</v>
      </c>
      <c r="C16517" s="480">
        <f t="shared" si="1610"/>
        <v>6</v>
      </c>
      <c r="D16517" s="480">
        <f t="shared" si="1611"/>
        <v>306</v>
      </c>
      <c r="E16517" s="480">
        <f t="shared" si="1612"/>
        <v>120</v>
      </c>
      <c r="F16517" s="484">
        <v>5.3807</v>
      </c>
      <c r="G16517" s="480">
        <v>15</v>
      </c>
      <c r="H16517" s="482">
        <v>0.32550400000000002</v>
      </c>
      <c r="I16517" s="483">
        <v>16.5</v>
      </c>
      <c r="J16517" s="484">
        <v>0.2021</v>
      </c>
      <c r="K16517" s="469">
        <f t="shared" si="1605"/>
        <v>16.530365218246164</v>
      </c>
      <c r="L16517" s="469">
        <f t="shared" si="1606"/>
        <v>3.0365218246164005E-2</v>
      </c>
    </row>
    <row r="16518" spans="1:12">
      <c r="A16518" s="480" t="str">
        <f t="shared" si="1607"/>
        <v>D800-120</v>
      </c>
      <c r="B16518" s="480">
        <f t="shared" si="1609"/>
        <v>26</v>
      </c>
      <c r="C16518" s="480">
        <f t="shared" si="1610"/>
        <v>0</v>
      </c>
      <c r="D16518" s="480">
        <v>312</v>
      </c>
      <c r="E16518" s="480">
        <v>48</v>
      </c>
      <c r="F16518" s="484">
        <v>4.6680000000000001</v>
      </c>
      <c r="G16518" s="480">
        <v>15</v>
      </c>
      <c r="H16518" s="482">
        <v>0.32838499999999998</v>
      </c>
      <c r="I16518" s="483">
        <v>14.2</v>
      </c>
      <c r="J16518" s="484">
        <v>0.28010000000000002</v>
      </c>
      <c r="K16518" s="469">
        <f t="shared" si="1605"/>
        <v>14.21502200161396</v>
      </c>
      <c r="L16518" s="469">
        <f t="shared" si="1606"/>
        <v>1.5022001613960612E-2</v>
      </c>
    </row>
    <row r="16519" spans="1:12">
      <c r="A16519" s="98" t="str">
        <f t="shared" si="1607"/>
        <v>D800-120</v>
      </c>
      <c r="B16519" s="98">
        <f t="shared" si="1609"/>
        <v>26</v>
      </c>
      <c r="C16519" s="98">
        <f t="shared" si="1610"/>
        <v>0</v>
      </c>
      <c r="D16519" s="98">
        <f t="shared" ref="D16519:D16550" si="1613">D16518</f>
        <v>312</v>
      </c>
      <c r="E16519" s="98">
        <f t="shared" ref="E16519:E16582" si="1614">E16518+1</f>
        <v>49</v>
      </c>
      <c r="F16519" s="397">
        <f>F16518+(E16519-E16518)*(F16521-F16518)/(E16521-E16518)</f>
        <v>4.6786333333333339</v>
      </c>
      <c r="G16519" s="98">
        <v>15</v>
      </c>
      <c r="H16519" s="491">
        <f>H16518+(E16519-E16518)*(H16521-H16518)/(E16521-E16518)</f>
        <v>0.32829466666666668</v>
      </c>
      <c r="I16519" s="492">
        <f>I16518+(E16519-E16518)*(I16521-I16518)/(E16521-E16518)</f>
        <v>14.233333333333333</v>
      </c>
      <c r="J16519" s="397">
        <f>J16518+(E16519-E16518)*(J16521-J16518)/(E16521-E16518)</f>
        <v>0.27900000000000003</v>
      </c>
      <c r="K16519" s="469">
        <f t="shared" si="1605"/>
        <v>14.251322998444488</v>
      </c>
      <c r="L16519" s="469">
        <f t="shared" si="1606"/>
        <v>1.7989665111155517E-2</v>
      </c>
    </row>
    <row r="16520" spans="1:12">
      <c r="A16520" s="98" t="str">
        <f t="shared" si="1607"/>
        <v>D800-120</v>
      </c>
      <c r="B16520" s="98">
        <f t="shared" si="1609"/>
        <v>26</v>
      </c>
      <c r="C16520" s="98">
        <f t="shared" si="1610"/>
        <v>0</v>
      </c>
      <c r="D16520" s="98">
        <f t="shared" si="1613"/>
        <v>312</v>
      </c>
      <c r="E16520" s="98">
        <f t="shared" si="1614"/>
        <v>50</v>
      </c>
      <c r="F16520" s="397">
        <f>F16518+(E16520-E16518)*(F16521-F16518)/(E16521-E16518)</f>
        <v>4.6892666666666667</v>
      </c>
      <c r="G16520" s="98">
        <v>15</v>
      </c>
      <c r="H16520" s="491">
        <f>H16518+(E16520-E16518)*(H16521-H16518)/(E16521-E16518)</f>
        <v>0.32820433333333332</v>
      </c>
      <c r="I16520" s="492">
        <f>I16518+(E16520-E16518)*(I16521-I16518)/(E16521-E16518)</f>
        <v>14.266666666666667</v>
      </c>
      <c r="J16520" s="397">
        <f>J16518+(E16520-E16518)*(J16521-J16518)/(E16521-E16518)</f>
        <v>0.27789999999999998</v>
      </c>
      <c r="K16520" s="469">
        <f t="shared" si="1605"/>
        <v>14.287643977887759</v>
      </c>
      <c r="L16520" s="469">
        <f t="shared" si="1606"/>
        <v>2.097731122109181E-2</v>
      </c>
    </row>
    <row r="16521" spans="1:12">
      <c r="A16521" s="480" t="str">
        <f t="shared" si="1607"/>
        <v>D800-120</v>
      </c>
      <c r="B16521" s="480">
        <f t="shared" si="1609"/>
        <v>26</v>
      </c>
      <c r="C16521" s="480">
        <f t="shared" si="1610"/>
        <v>0</v>
      </c>
      <c r="D16521" s="480">
        <f t="shared" si="1613"/>
        <v>312</v>
      </c>
      <c r="E16521" s="480">
        <f t="shared" si="1614"/>
        <v>51</v>
      </c>
      <c r="F16521" s="484">
        <v>4.6999000000000004</v>
      </c>
      <c r="G16521" s="480">
        <v>15</v>
      </c>
      <c r="H16521" s="482">
        <v>0.32811400000000002</v>
      </c>
      <c r="I16521" s="483">
        <v>14.3</v>
      </c>
      <c r="J16521" s="484">
        <v>0.27679999999999999</v>
      </c>
      <c r="K16521" s="469">
        <f t="shared" si="1605"/>
        <v>14.323984956448065</v>
      </c>
      <c r="L16521" s="469">
        <f t="shared" si="1606"/>
        <v>2.398495644806431E-2</v>
      </c>
    </row>
    <row r="16522" spans="1:12">
      <c r="A16522" s="98" t="str">
        <f t="shared" si="1607"/>
        <v>D800-120</v>
      </c>
      <c r="B16522" s="98">
        <f t="shared" si="1609"/>
        <v>26</v>
      </c>
      <c r="C16522" s="98">
        <f t="shared" si="1610"/>
        <v>0</v>
      </c>
      <c r="D16522" s="98">
        <f t="shared" si="1613"/>
        <v>312</v>
      </c>
      <c r="E16522" s="98">
        <f t="shared" si="1614"/>
        <v>52</v>
      </c>
      <c r="F16522" s="397">
        <f>F16521+(E16522-E16521)*(F16524-F16521)/(E16524-E16521)</f>
        <v>4.7104333333333335</v>
      </c>
      <c r="G16522" s="98">
        <v>15</v>
      </c>
      <c r="H16522" s="491">
        <f>H16521+(E16522-E16521)*(H16524-H16521)/(E16524-E16521)</f>
        <v>0.32802400000000004</v>
      </c>
      <c r="I16522" s="492">
        <f>I16521+(E16522-E16521)*(I16524-I16521)/(E16524-E16521)</f>
        <v>14.333333333333334</v>
      </c>
      <c r="J16522" s="397">
        <f>J16521+(E16522-E16521)*(J16524-J16521)/(E16524-E16521)</f>
        <v>0.2757</v>
      </c>
      <c r="K16522" s="469">
        <f t="shared" si="1605"/>
        <v>14.360026502125859</v>
      </c>
      <c r="L16522" s="469">
        <f t="shared" si="1606"/>
        <v>2.6693168792524702E-2</v>
      </c>
    </row>
    <row r="16523" spans="1:12">
      <c r="A16523" s="98" t="str">
        <f t="shared" si="1607"/>
        <v>D800-120</v>
      </c>
      <c r="B16523" s="98">
        <f t="shared" si="1609"/>
        <v>26</v>
      </c>
      <c r="C16523" s="98">
        <f t="shared" si="1610"/>
        <v>0</v>
      </c>
      <c r="D16523" s="98">
        <f t="shared" si="1613"/>
        <v>312</v>
      </c>
      <c r="E16523" s="98">
        <f t="shared" si="1614"/>
        <v>53</v>
      </c>
      <c r="F16523" s="397">
        <f>F16521+(E16523-E16521)*(F16524-F16521)/(E16524-E16521)</f>
        <v>4.7209666666666665</v>
      </c>
      <c r="G16523" s="98">
        <v>15</v>
      </c>
      <c r="H16523" s="491">
        <f>H16521+(E16523-E16521)*(H16524-H16521)/(E16524-E16521)</f>
        <v>0.327934</v>
      </c>
      <c r="I16523" s="492">
        <f>I16521+(E16523-E16521)*(I16524-I16521)/(E16524-E16521)</f>
        <v>14.366666666666667</v>
      </c>
      <c r="J16523" s="397">
        <f>J16521+(E16523-E16521)*(J16524-J16521)/(E16524-E16521)</f>
        <v>0.27460000000000001</v>
      </c>
      <c r="K16523" s="469">
        <f t="shared" ref="K16523:K16586" si="1615">F16523/H16523</f>
        <v>14.396087830681376</v>
      </c>
      <c r="L16523" s="469">
        <f t="shared" ref="L16523:L16586" si="1616">K16523-I16523</f>
        <v>2.9421164014708623E-2</v>
      </c>
    </row>
    <row r="16524" spans="1:12">
      <c r="A16524" s="480" t="str">
        <f t="shared" si="1607"/>
        <v>D800-120</v>
      </c>
      <c r="B16524" s="480">
        <f t="shared" si="1609"/>
        <v>26</v>
      </c>
      <c r="C16524" s="480">
        <f t="shared" si="1610"/>
        <v>0</v>
      </c>
      <c r="D16524" s="480">
        <f t="shared" si="1613"/>
        <v>312</v>
      </c>
      <c r="E16524" s="480">
        <f t="shared" si="1614"/>
        <v>54</v>
      </c>
      <c r="F16524" s="484">
        <v>4.7314999999999996</v>
      </c>
      <c r="G16524" s="480">
        <v>15</v>
      </c>
      <c r="H16524" s="482">
        <v>0.32784400000000002</v>
      </c>
      <c r="I16524" s="483">
        <v>14.4</v>
      </c>
      <c r="J16524" s="484">
        <v>0.27350000000000002</v>
      </c>
      <c r="K16524" s="469">
        <f t="shared" si="1615"/>
        <v>14.432168958407045</v>
      </c>
      <c r="L16524" s="469">
        <f t="shared" si="1616"/>
        <v>3.2168958407044812E-2</v>
      </c>
    </row>
    <row r="16525" spans="1:12">
      <c r="A16525" s="98" t="str">
        <f t="shared" si="1607"/>
        <v>D800-120</v>
      </c>
      <c r="B16525" s="98">
        <f t="shared" si="1609"/>
        <v>26</v>
      </c>
      <c r="C16525" s="98">
        <f t="shared" si="1610"/>
        <v>0</v>
      </c>
      <c r="D16525" s="98">
        <f t="shared" si="1613"/>
        <v>312</v>
      </c>
      <c r="E16525" s="98">
        <f t="shared" si="1614"/>
        <v>55</v>
      </c>
      <c r="F16525" s="397">
        <f>F16524+(E16525-E16524)*(F16527-F16524)/(E16527-E16524)</f>
        <v>4.7419666666666664</v>
      </c>
      <c r="G16525" s="98">
        <v>15</v>
      </c>
      <c r="H16525" s="491">
        <f>H16524+(E16525-E16524)*(H16527-H16524)/(E16527-E16524)</f>
        <v>0.32775399999999999</v>
      </c>
      <c r="I16525" s="492">
        <f>I16524+(E16525-E16524)*(I16527-I16524)/(E16527-E16524)</f>
        <v>14.433333333333334</v>
      </c>
      <c r="J16525" s="397">
        <f>J16524+(E16525-E16524)*(J16527-J16524)/(E16527-E16524)</f>
        <v>0.27240000000000003</v>
      </c>
      <c r="K16525" s="469">
        <f t="shared" si="1615"/>
        <v>14.468066497027241</v>
      </c>
      <c r="L16525" s="469">
        <f t="shared" si="1616"/>
        <v>3.4733163693907443E-2</v>
      </c>
    </row>
    <row r="16526" spans="1:12">
      <c r="A16526" s="98" t="str">
        <f t="shared" si="1607"/>
        <v>D800-120</v>
      </c>
      <c r="B16526" s="98">
        <f t="shared" si="1609"/>
        <v>26</v>
      </c>
      <c r="C16526" s="98">
        <f t="shared" si="1610"/>
        <v>0</v>
      </c>
      <c r="D16526" s="98">
        <f t="shared" si="1613"/>
        <v>312</v>
      </c>
      <c r="E16526" s="98">
        <f t="shared" si="1614"/>
        <v>56</v>
      </c>
      <c r="F16526" s="397">
        <f>F16524+(E16526-E16524)*(F16527-F16524)/(E16527-E16524)</f>
        <v>4.7524333333333333</v>
      </c>
      <c r="G16526" s="98">
        <v>15</v>
      </c>
      <c r="H16526" s="491">
        <f>H16524+(E16526-E16524)*(H16527-H16524)/(E16527-E16524)</f>
        <v>0.32766400000000001</v>
      </c>
      <c r="I16526" s="492">
        <f>I16524+(E16526-E16524)*(I16527-I16524)/(E16527-E16524)</f>
        <v>14.466666666666667</v>
      </c>
      <c r="J16526" s="397">
        <f>J16524+(E16526-E16524)*(J16527-J16524)/(E16527-E16524)</f>
        <v>0.27129999999999999</v>
      </c>
      <c r="K16526" s="469">
        <f t="shared" si="1615"/>
        <v>14.503983755717238</v>
      </c>
      <c r="L16526" s="469">
        <f t="shared" si="1616"/>
        <v>3.7317089050571184E-2</v>
      </c>
    </row>
    <row r="16527" spans="1:12">
      <c r="A16527" s="480" t="str">
        <f t="shared" si="1607"/>
        <v>D800-120</v>
      </c>
      <c r="B16527" s="480">
        <f t="shared" si="1609"/>
        <v>26</v>
      </c>
      <c r="C16527" s="480">
        <f t="shared" si="1610"/>
        <v>0</v>
      </c>
      <c r="D16527" s="480">
        <f t="shared" si="1613"/>
        <v>312</v>
      </c>
      <c r="E16527" s="480">
        <f t="shared" si="1614"/>
        <v>57</v>
      </c>
      <c r="F16527" s="484">
        <v>4.7629000000000001</v>
      </c>
      <c r="G16527" s="480">
        <v>15</v>
      </c>
      <c r="H16527" s="482">
        <v>0.32757399999999998</v>
      </c>
      <c r="I16527" s="483">
        <v>14.5</v>
      </c>
      <c r="J16527" s="484">
        <v>0.2702</v>
      </c>
      <c r="K16527" s="469">
        <f t="shared" si="1615"/>
        <v>14.539920750731135</v>
      </c>
      <c r="L16527" s="469">
        <f t="shared" si="1616"/>
        <v>3.9920750731134547E-2</v>
      </c>
    </row>
    <row r="16528" spans="1:12">
      <c r="A16528" s="98" t="str">
        <f t="shared" si="1607"/>
        <v>D800-120</v>
      </c>
      <c r="B16528" s="98">
        <f t="shared" si="1609"/>
        <v>26</v>
      </c>
      <c r="C16528" s="98">
        <f t="shared" si="1610"/>
        <v>0</v>
      </c>
      <c r="D16528" s="98">
        <f t="shared" si="1613"/>
        <v>312</v>
      </c>
      <c r="E16528" s="98">
        <f t="shared" si="1614"/>
        <v>58</v>
      </c>
      <c r="F16528" s="397">
        <f>F16527+(E16528-E16527)*(F16530-F16527)/(E16530-E16527)</f>
        <v>4.7733333333333334</v>
      </c>
      <c r="G16528" s="98">
        <v>15</v>
      </c>
      <c r="H16528" s="491">
        <f>H16527+(E16528-E16527)*(H16530-H16527)/(E16530-E16527)</f>
        <v>0.32748366666666667</v>
      </c>
      <c r="I16528" s="492">
        <f>I16527+(E16528-E16527)*(I16530-I16527)/(E16530-E16527)</f>
        <v>14.566666666666666</v>
      </c>
      <c r="J16528" s="397">
        <f>J16527+(E16528-E16527)*(J16530-J16527)/(E16530-E16527)</f>
        <v>0.26910000000000001</v>
      </c>
      <c r="K16528" s="469">
        <f t="shared" si="1615"/>
        <v>14.575790548332691</v>
      </c>
      <c r="L16528" s="469">
        <f t="shared" si="1616"/>
        <v>9.1238816660244026E-3</v>
      </c>
    </row>
    <row r="16529" spans="1:12">
      <c r="A16529" s="98" t="str">
        <f t="shared" si="1607"/>
        <v>D800-120</v>
      </c>
      <c r="B16529" s="98">
        <f t="shared" si="1609"/>
        <v>26</v>
      </c>
      <c r="C16529" s="98">
        <f t="shared" si="1610"/>
        <v>0</v>
      </c>
      <c r="D16529" s="98">
        <f t="shared" si="1613"/>
        <v>312</v>
      </c>
      <c r="E16529" s="98">
        <f t="shared" si="1614"/>
        <v>59</v>
      </c>
      <c r="F16529" s="397">
        <f>F16527+(E16529-E16527)*(F16530-F16527)/(E16530-E16527)</f>
        <v>4.7837666666666667</v>
      </c>
      <c r="G16529" s="98">
        <v>15</v>
      </c>
      <c r="H16529" s="491">
        <f>H16527+(E16529-E16527)*(H16530-H16527)/(E16530-E16527)</f>
        <v>0.32739333333333331</v>
      </c>
      <c r="I16529" s="492">
        <f>I16527+(E16529-E16527)*(I16530-I16527)/(E16530-E16527)</f>
        <v>14.633333333333333</v>
      </c>
      <c r="J16529" s="397">
        <f>J16527+(E16529-E16527)*(J16530-J16527)/(E16530-E16527)</f>
        <v>0.26800000000000002</v>
      </c>
      <c r="K16529" s="469">
        <f t="shared" si="1615"/>
        <v>14.611680140096521</v>
      </c>
      <c r="L16529" s="469">
        <f t="shared" si="1616"/>
        <v>-2.1653193236812029E-2</v>
      </c>
    </row>
    <row r="16530" spans="1:12">
      <c r="A16530" s="480" t="str">
        <f t="shared" si="1607"/>
        <v>D800-120</v>
      </c>
      <c r="B16530" s="480">
        <f t="shared" si="1609"/>
        <v>26</v>
      </c>
      <c r="C16530" s="480">
        <f t="shared" si="1610"/>
        <v>0</v>
      </c>
      <c r="D16530" s="480">
        <f t="shared" si="1613"/>
        <v>312</v>
      </c>
      <c r="E16530" s="480">
        <f t="shared" si="1614"/>
        <v>60</v>
      </c>
      <c r="F16530" s="484">
        <v>4.7942</v>
      </c>
      <c r="G16530" s="480">
        <v>15</v>
      </c>
      <c r="H16530" s="482">
        <v>0.32730300000000001</v>
      </c>
      <c r="I16530" s="483">
        <v>14.7</v>
      </c>
      <c r="J16530" s="484">
        <v>0.26690000000000003</v>
      </c>
      <c r="K16530" s="469">
        <f t="shared" si="1615"/>
        <v>14.647589542411771</v>
      </c>
      <c r="L16530" s="469">
        <f t="shared" si="1616"/>
        <v>-5.2410457588228709E-2</v>
      </c>
    </row>
    <row r="16531" spans="1:12">
      <c r="A16531" s="98" t="str">
        <f t="shared" ref="A16531:A16594" si="1617">A16530</f>
        <v>D800-120</v>
      </c>
      <c r="B16531" s="98">
        <f t="shared" si="1609"/>
        <v>26</v>
      </c>
      <c r="C16531" s="98">
        <f t="shared" si="1610"/>
        <v>0</v>
      </c>
      <c r="D16531" s="98">
        <f t="shared" si="1613"/>
        <v>312</v>
      </c>
      <c r="E16531" s="98">
        <f t="shared" si="1614"/>
        <v>61</v>
      </c>
      <c r="F16531" s="397">
        <f>F16530+(E16531-E16530)*(F16533-F16530)/(E16533-E16530)</f>
        <v>4.8045333333333335</v>
      </c>
      <c r="G16531" s="98">
        <v>15</v>
      </c>
      <c r="H16531" s="491">
        <f>H16530+(E16531-E16530)*(H16533-H16530)/(E16533-E16530)</f>
        <v>0.32721300000000003</v>
      </c>
      <c r="I16531" s="492">
        <f>I16530+(E16531-E16530)*(I16533-I16530)/(E16533-E16530)</f>
        <v>14.733333333333333</v>
      </c>
      <c r="J16531" s="397">
        <f>J16530+(E16531-E16530)*(J16533-J16530)/(E16533-E16530)</f>
        <v>0.26580000000000004</v>
      </c>
      <c r="K16531" s="469">
        <f t="shared" si="1615"/>
        <v>14.683198202190418</v>
      </c>
      <c r="L16531" s="469">
        <f t="shared" si="1616"/>
        <v>-5.0135131142914346E-2</v>
      </c>
    </row>
    <row r="16532" spans="1:12">
      <c r="A16532" s="98" t="str">
        <f t="shared" si="1617"/>
        <v>D800-120</v>
      </c>
      <c r="B16532" s="98">
        <f t="shared" si="1609"/>
        <v>26</v>
      </c>
      <c r="C16532" s="98">
        <f t="shared" si="1610"/>
        <v>0</v>
      </c>
      <c r="D16532" s="98">
        <f t="shared" si="1613"/>
        <v>312</v>
      </c>
      <c r="E16532" s="98">
        <f t="shared" si="1614"/>
        <v>62</v>
      </c>
      <c r="F16532" s="397">
        <f>F16530+(E16532-E16530)*(F16533-F16530)/(E16533-E16530)</f>
        <v>4.8148666666666662</v>
      </c>
      <c r="G16532" s="98">
        <v>15</v>
      </c>
      <c r="H16532" s="491">
        <f>H16530+(E16532-E16530)*(H16533-H16530)/(E16533-E16530)</f>
        <v>0.327123</v>
      </c>
      <c r="I16532" s="492">
        <f>I16530+(E16532-E16530)*(I16533-I16530)/(E16533-E16530)</f>
        <v>14.766666666666667</v>
      </c>
      <c r="J16532" s="397">
        <f>J16530+(E16532-E16530)*(J16533-J16530)/(E16533-E16530)</f>
        <v>0.26469999999999999</v>
      </c>
      <c r="K16532" s="469">
        <f t="shared" si="1615"/>
        <v>14.718826455696073</v>
      </c>
      <c r="L16532" s="469">
        <f t="shared" si="1616"/>
        <v>-4.7840210970594654E-2</v>
      </c>
    </row>
    <row r="16533" spans="1:12">
      <c r="A16533" s="480" t="str">
        <f t="shared" si="1617"/>
        <v>D800-120</v>
      </c>
      <c r="B16533" s="480">
        <f t="shared" si="1609"/>
        <v>26</v>
      </c>
      <c r="C16533" s="480">
        <f t="shared" si="1610"/>
        <v>0</v>
      </c>
      <c r="D16533" s="480">
        <f t="shared" si="1613"/>
        <v>312</v>
      </c>
      <c r="E16533" s="480">
        <f t="shared" si="1614"/>
        <v>63</v>
      </c>
      <c r="F16533" s="484">
        <v>4.8251999999999997</v>
      </c>
      <c r="G16533" s="480">
        <v>15</v>
      </c>
      <c r="H16533" s="482">
        <v>0.32703300000000002</v>
      </c>
      <c r="I16533" s="483">
        <v>14.8</v>
      </c>
      <c r="J16533" s="484">
        <v>0.2636</v>
      </c>
      <c r="K16533" s="469">
        <f t="shared" si="1615"/>
        <v>14.754474319105409</v>
      </c>
      <c r="L16533" s="469">
        <f t="shared" si="1616"/>
        <v>-4.5525680894591858E-2</v>
      </c>
    </row>
    <row r="16534" spans="1:12">
      <c r="A16534" s="98" t="str">
        <f t="shared" si="1617"/>
        <v>D800-120</v>
      </c>
      <c r="B16534" s="98">
        <f t="shared" si="1609"/>
        <v>26</v>
      </c>
      <c r="C16534" s="98">
        <f t="shared" si="1610"/>
        <v>0</v>
      </c>
      <c r="D16534" s="98">
        <f t="shared" si="1613"/>
        <v>312</v>
      </c>
      <c r="E16534" s="98">
        <f t="shared" si="1614"/>
        <v>64</v>
      </c>
      <c r="F16534" s="397">
        <f>F16533+(E16534-E16533)*(F16536-F16533)/(E16536-E16533)</f>
        <v>4.8354666666666661</v>
      </c>
      <c r="G16534" s="98">
        <v>15</v>
      </c>
      <c r="H16534" s="491">
        <f>H16533+(E16534-E16533)*(H16536-H16533)/(E16536-E16533)</f>
        <v>0.32694300000000004</v>
      </c>
      <c r="I16534" s="492">
        <f>I16533+(E16534-E16533)*(I16536-I16533)/(E16536-E16533)</f>
        <v>14.833333333333334</v>
      </c>
      <c r="J16534" s="397">
        <f>J16533+(E16534-E16533)*(J16536-J16533)/(E16536-E16533)</f>
        <v>0.26250000000000001</v>
      </c>
      <c r="K16534" s="469">
        <f t="shared" si="1615"/>
        <v>14.78993789947075</v>
      </c>
      <c r="L16534" s="469">
        <f t="shared" si="1616"/>
        <v>-4.3395433862583488E-2</v>
      </c>
    </row>
    <row r="16535" spans="1:12">
      <c r="A16535" s="98" t="str">
        <f t="shared" si="1617"/>
        <v>D800-120</v>
      </c>
      <c r="B16535" s="98">
        <f t="shared" si="1609"/>
        <v>26</v>
      </c>
      <c r="C16535" s="98">
        <f t="shared" si="1610"/>
        <v>0</v>
      </c>
      <c r="D16535" s="98">
        <f t="shared" si="1613"/>
        <v>312</v>
      </c>
      <c r="E16535" s="98">
        <f t="shared" si="1614"/>
        <v>65</v>
      </c>
      <c r="F16535" s="397">
        <f>F16533+(E16535-E16533)*(F16536-F16533)/(E16536-E16533)</f>
        <v>4.8457333333333334</v>
      </c>
      <c r="G16535" s="98">
        <v>15</v>
      </c>
      <c r="H16535" s="491">
        <f>H16533+(E16535-E16533)*(H16536-H16533)/(E16536-E16533)</f>
        <v>0.326853</v>
      </c>
      <c r="I16535" s="492">
        <f>I16533+(E16535-E16533)*(I16536-I16533)/(E16536-E16533)</f>
        <v>14.866666666666667</v>
      </c>
      <c r="J16535" s="397">
        <f>J16533+(E16535-E16533)*(J16536-J16533)/(E16536-E16533)</f>
        <v>0.26139999999999997</v>
      </c>
      <c r="K16535" s="469">
        <f t="shared" si="1615"/>
        <v>14.825421009852544</v>
      </c>
      <c r="L16535" s="469">
        <f t="shared" si="1616"/>
        <v>-4.1245656814123066E-2</v>
      </c>
    </row>
    <row r="16536" spans="1:12">
      <c r="A16536" s="480" t="str">
        <f t="shared" si="1617"/>
        <v>D800-120</v>
      </c>
      <c r="B16536" s="480">
        <f t="shared" si="1609"/>
        <v>26</v>
      </c>
      <c r="C16536" s="480">
        <f t="shared" si="1610"/>
        <v>0</v>
      </c>
      <c r="D16536" s="480">
        <f t="shared" si="1613"/>
        <v>312</v>
      </c>
      <c r="E16536" s="480">
        <f t="shared" si="1614"/>
        <v>66</v>
      </c>
      <c r="F16536" s="484">
        <v>4.8559999999999999</v>
      </c>
      <c r="G16536" s="480">
        <v>15</v>
      </c>
      <c r="H16536" s="482">
        <v>0.32676300000000003</v>
      </c>
      <c r="I16536" s="483">
        <v>14.9</v>
      </c>
      <c r="J16536" s="484">
        <v>0.26029999999999998</v>
      </c>
      <c r="K16536" s="469">
        <f t="shared" si="1615"/>
        <v>14.860923666388176</v>
      </c>
      <c r="L16536" s="469">
        <f t="shared" si="1616"/>
        <v>-3.9076333611824055E-2</v>
      </c>
    </row>
    <row r="16537" spans="1:12">
      <c r="A16537" s="98" t="str">
        <f t="shared" si="1617"/>
        <v>D800-120</v>
      </c>
      <c r="B16537" s="98">
        <f t="shared" si="1609"/>
        <v>26</v>
      </c>
      <c r="C16537" s="98">
        <f t="shared" si="1610"/>
        <v>0</v>
      </c>
      <c r="D16537" s="98">
        <f t="shared" si="1613"/>
        <v>312</v>
      </c>
      <c r="E16537" s="98">
        <f t="shared" si="1614"/>
        <v>67</v>
      </c>
      <c r="F16537" s="397">
        <f>F16536+(E16537-E16536)*(F16539-F16536)/(E16539-E16536)</f>
        <v>4.8662000000000001</v>
      </c>
      <c r="G16537" s="98">
        <v>15</v>
      </c>
      <c r="H16537" s="491">
        <f>H16536+(E16537-E16536)*(H16539-H16536)/(E16539-E16536)</f>
        <v>0.32677300000000004</v>
      </c>
      <c r="I16537" s="492">
        <f>I16536+(E16537-E16536)*(I16539-I16536)/(E16539-E16536)</f>
        <v>14.933333333333334</v>
      </c>
      <c r="J16537" s="397">
        <f>J16536+(E16537-E16536)*(J16539-J16536)/(E16539-E16536)</f>
        <v>0.25919999999999999</v>
      </c>
      <c r="K16537" s="469">
        <f t="shared" si="1615"/>
        <v>14.891683217401681</v>
      </c>
      <c r="L16537" s="469">
        <f t="shared" si="1616"/>
        <v>-4.1650115931652465E-2</v>
      </c>
    </row>
    <row r="16538" spans="1:12">
      <c r="A16538" s="98" t="str">
        <f t="shared" si="1617"/>
        <v>D800-120</v>
      </c>
      <c r="B16538" s="98">
        <f t="shared" si="1609"/>
        <v>26</v>
      </c>
      <c r="C16538" s="98">
        <f t="shared" si="1610"/>
        <v>0</v>
      </c>
      <c r="D16538" s="98">
        <f t="shared" si="1613"/>
        <v>312</v>
      </c>
      <c r="E16538" s="98">
        <f t="shared" si="1614"/>
        <v>68</v>
      </c>
      <c r="F16538" s="397">
        <f>F16536+(E16538-E16536)*(F16539-F16536)/(E16539-E16536)</f>
        <v>4.8763999999999994</v>
      </c>
      <c r="G16538" s="98">
        <v>15</v>
      </c>
      <c r="H16538" s="491">
        <f>H16536+(E16538-E16536)*(H16539-H16536)/(E16539-E16536)</f>
        <v>0.32678299999999999</v>
      </c>
      <c r="I16538" s="492">
        <f>I16536+(E16538-E16536)*(I16539-I16536)/(E16539-E16536)</f>
        <v>14.966666666666667</v>
      </c>
      <c r="J16538" s="397">
        <f>J16536+(E16538-E16536)*(J16539-J16536)/(E16539-E16536)</f>
        <v>0.2581</v>
      </c>
      <c r="K16538" s="469">
        <f t="shared" si="1615"/>
        <v>14.922440885847793</v>
      </c>
      <c r="L16538" s="469">
        <f t="shared" si="1616"/>
        <v>-4.4225780818873517E-2</v>
      </c>
    </row>
    <row r="16539" spans="1:12">
      <c r="A16539" s="480" t="str">
        <f t="shared" si="1617"/>
        <v>D800-120</v>
      </c>
      <c r="B16539" s="480">
        <f t="shared" si="1609"/>
        <v>26</v>
      </c>
      <c r="C16539" s="480">
        <f t="shared" si="1610"/>
        <v>0</v>
      </c>
      <c r="D16539" s="480">
        <f t="shared" si="1613"/>
        <v>312</v>
      </c>
      <c r="E16539" s="480">
        <f t="shared" si="1614"/>
        <v>69</v>
      </c>
      <c r="F16539" s="484">
        <v>4.8865999999999996</v>
      </c>
      <c r="G16539" s="480">
        <v>15</v>
      </c>
      <c r="H16539" s="482">
        <v>0.326793</v>
      </c>
      <c r="I16539" s="483">
        <v>15</v>
      </c>
      <c r="J16539" s="484">
        <v>0.25700000000000001</v>
      </c>
      <c r="K16539" s="469">
        <f t="shared" si="1615"/>
        <v>14.953196671899336</v>
      </c>
      <c r="L16539" s="469">
        <f t="shared" si="1616"/>
        <v>-4.6803328100663677E-2</v>
      </c>
    </row>
    <row r="16540" spans="1:12">
      <c r="A16540" s="98" t="str">
        <f t="shared" si="1617"/>
        <v>D800-120</v>
      </c>
      <c r="B16540" s="98">
        <f t="shared" si="1609"/>
        <v>26</v>
      </c>
      <c r="C16540" s="98">
        <f t="shared" si="1610"/>
        <v>0</v>
      </c>
      <c r="D16540" s="98">
        <f t="shared" si="1613"/>
        <v>312</v>
      </c>
      <c r="E16540" s="98">
        <f t="shared" si="1614"/>
        <v>70</v>
      </c>
      <c r="F16540" s="397">
        <f>F16539+(E16540-E16539)*(F16542-F16539)/(E16542-E16539)</f>
        <v>4.8967666666666663</v>
      </c>
      <c r="G16540" s="98">
        <v>15</v>
      </c>
      <c r="H16540" s="491">
        <f>H16539+(E16540-E16539)*(H16542-H16539)/(E16542-E16539)</f>
        <v>0.32660266666666665</v>
      </c>
      <c r="I16540" s="492">
        <f>I16539+(E16540-E16539)*(I16542-I16539)/(E16542-E16539)</f>
        <v>15.033333333333333</v>
      </c>
      <c r="J16540" s="397">
        <f>J16539+(E16540-E16539)*(J16542-J16539)/(E16542-E16539)</f>
        <v>0.25590000000000002</v>
      </c>
      <c r="K16540" s="469">
        <f t="shared" si="1615"/>
        <v>14.993039452627453</v>
      </c>
      <c r="L16540" s="469">
        <f t="shared" si="1616"/>
        <v>-4.0293880705879914E-2</v>
      </c>
    </row>
    <row r="16541" spans="1:12">
      <c r="A16541" s="98" t="str">
        <f t="shared" si="1617"/>
        <v>D800-120</v>
      </c>
      <c r="B16541" s="98">
        <f t="shared" si="1609"/>
        <v>26</v>
      </c>
      <c r="C16541" s="98">
        <f t="shared" si="1610"/>
        <v>0</v>
      </c>
      <c r="D16541" s="98">
        <f t="shared" si="1613"/>
        <v>312</v>
      </c>
      <c r="E16541" s="98">
        <f t="shared" si="1614"/>
        <v>71</v>
      </c>
      <c r="F16541" s="397">
        <f>F16539+(E16541-E16539)*(F16542-F16539)/(E16542-E16539)</f>
        <v>4.9069333333333329</v>
      </c>
      <c r="G16541" s="98">
        <v>15</v>
      </c>
      <c r="H16541" s="491">
        <f>H16539+(E16541-E16539)*(H16542-H16539)/(E16542-E16539)</f>
        <v>0.32641233333333336</v>
      </c>
      <c r="I16541" s="492">
        <f>I16539+(E16541-E16539)*(I16542-I16539)/(E16542-E16539)</f>
        <v>15.066666666666666</v>
      </c>
      <c r="J16541" s="397">
        <f>J16539+(E16541-E16539)*(J16542-J16539)/(E16542-E16539)</f>
        <v>0.25479999999999997</v>
      </c>
      <c r="K16541" s="469">
        <f t="shared" si="1615"/>
        <v>15.032928698568373</v>
      </c>
      <c r="L16541" s="469">
        <f t="shared" si="1616"/>
        <v>-3.3737968098293436E-2</v>
      </c>
    </row>
    <row r="16542" spans="1:12">
      <c r="A16542" s="480" t="str">
        <f t="shared" si="1617"/>
        <v>D800-120</v>
      </c>
      <c r="B16542" s="480">
        <f t="shared" si="1609"/>
        <v>26</v>
      </c>
      <c r="C16542" s="480">
        <f t="shared" si="1610"/>
        <v>0</v>
      </c>
      <c r="D16542" s="480">
        <f t="shared" si="1613"/>
        <v>312</v>
      </c>
      <c r="E16542" s="480">
        <f t="shared" si="1614"/>
        <v>72</v>
      </c>
      <c r="F16542" s="484">
        <v>4.9170999999999996</v>
      </c>
      <c r="G16542" s="480">
        <v>15</v>
      </c>
      <c r="H16542" s="482">
        <v>0.32622200000000001</v>
      </c>
      <c r="I16542" s="483">
        <v>15.1</v>
      </c>
      <c r="J16542" s="484">
        <v>0.25369999999999998</v>
      </c>
      <c r="K16542" s="469">
        <f t="shared" si="1615"/>
        <v>15.072864491052103</v>
      </c>
      <c r="L16542" s="469">
        <f t="shared" si="1616"/>
        <v>-2.7135508947896625E-2</v>
      </c>
    </row>
    <row r="16543" spans="1:12">
      <c r="A16543" s="98" t="str">
        <f t="shared" si="1617"/>
        <v>D800-120</v>
      </c>
      <c r="B16543" s="98">
        <f t="shared" si="1609"/>
        <v>26</v>
      </c>
      <c r="C16543" s="98">
        <f t="shared" si="1610"/>
        <v>0</v>
      </c>
      <c r="D16543" s="98">
        <f t="shared" si="1613"/>
        <v>312</v>
      </c>
      <c r="E16543" s="98">
        <f t="shared" si="1614"/>
        <v>73</v>
      </c>
      <c r="F16543" s="397">
        <f>F16542+(E16543-E16542)*(F16545-F16542)/(E16545-E16542)</f>
        <v>4.9271666666666665</v>
      </c>
      <c r="G16543" s="98">
        <v>15</v>
      </c>
      <c r="H16543" s="491">
        <f>H16542+(E16543-E16542)*(H16545-H16542)/(E16545-E16542)</f>
        <v>0.32613200000000003</v>
      </c>
      <c r="I16543" s="492">
        <f>I16542+(E16543-E16542)*(I16545-I16542)/(E16545-E16542)</f>
        <v>15.133333333333333</v>
      </c>
      <c r="J16543" s="397">
        <f>J16542+(E16543-E16542)*(J16545-J16542)/(E16545-E16542)</f>
        <v>0.25259999999999999</v>
      </c>
      <c r="K16543" s="469">
        <f t="shared" si="1615"/>
        <v>15.107890874451652</v>
      </c>
      <c r="L16543" s="469">
        <f t="shared" si="1616"/>
        <v>-2.5442458881681063E-2</v>
      </c>
    </row>
    <row r="16544" spans="1:12">
      <c r="A16544" s="98" t="str">
        <f t="shared" si="1617"/>
        <v>D800-120</v>
      </c>
      <c r="B16544" s="98">
        <f t="shared" si="1609"/>
        <v>26</v>
      </c>
      <c r="C16544" s="98">
        <f t="shared" si="1610"/>
        <v>0</v>
      </c>
      <c r="D16544" s="98">
        <f t="shared" si="1613"/>
        <v>312</v>
      </c>
      <c r="E16544" s="98">
        <f t="shared" si="1614"/>
        <v>74</v>
      </c>
      <c r="F16544" s="397">
        <f>F16542+(E16544-E16542)*(F16545-F16542)/(E16545-E16542)</f>
        <v>4.9372333333333334</v>
      </c>
      <c r="G16544" s="98">
        <v>15</v>
      </c>
      <c r="H16544" s="491">
        <f>H16542+(E16544-E16542)*(H16545-H16542)/(E16545-E16542)</f>
        <v>0.326042</v>
      </c>
      <c r="I16544" s="492">
        <f>I16542+(E16544-E16542)*(I16545-I16542)/(E16545-E16542)</f>
        <v>15.166666666666666</v>
      </c>
      <c r="J16544" s="397">
        <f>J16542+(E16544-E16542)*(J16545-J16542)/(E16545-E16542)</f>
        <v>0.2515</v>
      </c>
      <c r="K16544" s="469">
        <f t="shared" si="1615"/>
        <v>15.142936595080798</v>
      </c>
      <c r="L16544" s="469">
        <f t="shared" si="1616"/>
        <v>-2.3730071585868373E-2</v>
      </c>
    </row>
    <row r="16545" spans="1:12">
      <c r="A16545" s="480" t="str">
        <f t="shared" si="1617"/>
        <v>D800-120</v>
      </c>
      <c r="B16545" s="480">
        <f t="shared" si="1609"/>
        <v>26</v>
      </c>
      <c r="C16545" s="480">
        <f t="shared" si="1610"/>
        <v>0</v>
      </c>
      <c r="D16545" s="480">
        <f t="shared" si="1613"/>
        <v>312</v>
      </c>
      <c r="E16545" s="480">
        <f t="shared" si="1614"/>
        <v>75</v>
      </c>
      <c r="F16545" s="484">
        <v>4.9473000000000003</v>
      </c>
      <c r="G16545" s="480">
        <v>15</v>
      </c>
      <c r="H16545" s="482">
        <v>0.32595200000000002</v>
      </c>
      <c r="I16545" s="483">
        <v>15.2</v>
      </c>
      <c r="J16545" s="484">
        <v>0.25040000000000001</v>
      </c>
      <c r="K16545" s="469">
        <f t="shared" si="1615"/>
        <v>15.178001668957393</v>
      </c>
      <c r="L16545" s="469">
        <f t="shared" si="1616"/>
        <v>-2.1998331042606623E-2</v>
      </c>
    </row>
    <row r="16546" spans="1:12">
      <c r="A16546" s="98" t="str">
        <f t="shared" si="1617"/>
        <v>D800-120</v>
      </c>
      <c r="B16546" s="98">
        <f t="shared" si="1609"/>
        <v>26</v>
      </c>
      <c r="C16546" s="98">
        <f t="shared" si="1610"/>
        <v>0</v>
      </c>
      <c r="D16546" s="98">
        <f t="shared" si="1613"/>
        <v>312</v>
      </c>
      <c r="E16546" s="98">
        <f t="shared" si="1614"/>
        <v>76</v>
      </c>
      <c r="F16546" s="397">
        <f>F16545+(E16546-E16545)*(F16548-F16545)/(E16548-E16545)</f>
        <v>4.9573333333333336</v>
      </c>
      <c r="G16546" s="98">
        <v>15</v>
      </c>
      <c r="H16546" s="491">
        <f>H16545+(E16546-E16545)*(H16548-H16545)/(E16548-E16545)</f>
        <v>0.32586166666666666</v>
      </c>
      <c r="I16546" s="492">
        <f>I16545+(E16546-E16545)*(I16548-I16545)/(E16548-E16545)</f>
        <v>15.233333333333333</v>
      </c>
      <c r="J16546" s="397">
        <f>J16545+(E16546-E16545)*(J16548-J16545)/(E16548-E16545)</f>
        <v>0.24929999999999999</v>
      </c>
      <c r="K16546" s="469">
        <f t="shared" si="1615"/>
        <v>15.212999381127984</v>
      </c>
      <c r="L16546" s="469">
        <f t="shared" si="1616"/>
        <v>-2.0333952205348282E-2</v>
      </c>
    </row>
    <row r="16547" spans="1:12">
      <c r="A16547" s="98" t="str">
        <f t="shared" si="1617"/>
        <v>D800-120</v>
      </c>
      <c r="B16547" s="98">
        <f t="shared" si="1609"/>
        <v>26</v>
      </c>
      <c r="C16547" s="98">
        <f t="shared" si="1610"/>
        <v>0</v>
      </c>
      <c r="D16547" s="98">
        <f t="shared" si="1613"/>
        <v>312</v>
      </c>
      <c r="E16547" s="98">
        <f t="shared" si="1614"/>
        <v>77</v>
      </c>
      <c r="F16547" s="397">
        <f>F16545+(E16547-E16545)*(F16548-F16545)/(E16548-E16545)</f>
        <v>4.9673666666666669</v>
      </c>
      <c r="G16547" s="98">
        <v>15</v>
      </c>
      <c r="H16547" s="491">
        <f>H16545+(E16547-E16545)*(H16548-H16545)/(E16548-E16545)</f>
        <v>0.32577133333333336</v>
      </c>
      <c r="I16547" s="492">
        <f>I16545+(E16547-E16545)*(I16548-I16545)/(E16548-E16545)</f>
        <v>15.266666666666667</v>
      </c>
      <c r="J16547" s="397">
        <f>J16545+(E16547-E16545)*(J16548-J16545)/(E16548-E16545)</f>
        <v>0.2482</v>
      </c>
      <c r="K16547" s="469">
        <f t="shared" si="1615"/>
        <v>15.248016502372829</v>
      </c>
      <c r="L16547" s="469">
        <f t="shared" si="1616"/>
        <v>-1.8650164293838145E-2</v>
      </c>
    </row>
    <row r="16548" spans="1:12">
      <c r="A16548" s="480" t="str">
        <f t="shared" si="1617"/>
        <v>D800-120</v>
      </c>
      <c r="B16548" s="480">
        <f t="shared" si="1609"/>
        <v>26</v>
      </c>
      <c r="C16548" s="480">
        <f t="shared" si="1610"/>
        <v>0</v>
      </c>
      <c r="D16548" s="480">
        <f t="shared" si="1613"/>
        <v>312</v>
      </c>
      <c r="E16548" s="480">
        <f t="shared" si="1614"/>
        <v>78</v>
      </c>
      <c r="F16548" s="484">
        <v>4.9774000000000003</v>
      </c>
      <c r="G16548" s="480">
        <v>15</v>
      </c>
      <c r="H16548" s="482">
        <v>0.325681</v>
      </c>
      <c r="I16548" s="483">
        <v>15.3</v>
      </c>
      <c r="J16548" s="484">
        <v>0.24709999999999999</v>
      </c>
      <c r="K16548" s="469">
        <f t="shared" si="1615"/>
        <v>15.283053048842273</v>
      </c>
      <c r="L16548" s="469">
        <f t="shared" si="1616"/>
        <v>-1.6946951157727597E-2</v>
      </c>
    </row>
    <row r="16549" spans="1:12">
      <c r="A16549" s="98" t="str">
        <f t="shared" si="1617"/>
        <v>D800-120</v>
      </c>
      <c r="B16549" s="98">
        <f t="shared" si="1609"/>
        <v>26</v>
      </c>
      <c r="C16549" s="98">
        <f t="shared" si="1610"/>
        <v>0</v>
      </c>
      <c r="D16549" s="98">
        <f t="shared" si="1613"/>
        <v>312</v>
      </c>
      <c r="E16549" s="98">
        <f t="shared" si="1614"/>
        <v>79</v>
      </c>
      <c r="F16549" s="397">
        <f>F16548+(E16549-E16548)*(F16551-F16548)/(E16551-E16548)</f>
        <v>4.9873666666666665</v>
      </c>
      <c r="G16549" s="98">
        <v>15</v>
      </c>
      <c r="H16549" s="491">
        <f>H16548+(E16549-E16548)*(H16551-H16548)/(E16551-E16548)</f>
        <v>0.32559066666666664</v>
      </c>
      <c r="I16549" s="492">
        <f>I16548+(E16549-E16548)*(I16551-I16548)/(E16551-E16548)</f>
        <v>15.333333333333334</v>
      </c>
      <c r="J16549" s="397">
        <f>J16548+(E16549-E16548)*(J16551-J16548)/(E16551-E16548)</f>
        <v>0.246</v>
      </c>
      <c r="K16549" s="469">
        <f t="shared" si="1615"/>
        <v>15.317904280630486</v>
      </c>
      <c r="L16549" s="469">
        <f t="shared" si="1616"/>
        <v>-1.5429052702847557E-2</v>
      </c>
    </row>
    <row r="16550" spans="1:12">
      <c r="A16550" s="98" t="str">
        <f t="shared" si="1617"/>
        <v>D800-120</v>
      </c>
      <c r="B16550" s="98">
        <f t="shared" si="1609"/>
        <v>26</v>
      </c>
      <c r="C16550" s="98">
        <f t="shared" si="1610"/>
        <v>0</v>
      </c>
      <c r="D16550" s="98">
        <f t="shared" si="1613"/>
        <v>312</v>
      </c>
      <c r="E16550" s="98">
        <f t="shared" si="1614"/>
        <v>80</v>
      </c>
      <c r="F16550" s="397">
        <f>F16548+(E16550-E16548)*(F16551-F16548)/(E16551-E16548)</f>
        <v>4.9973333333333336</v>
      </c>
      <c r="G16550" s="98">
        <v>15</v>
      </c>
      <c r="H16550" s="491">
        <f>H16548+(E16550-E16548)*(H16551-H16548)/(E16551-E16548)</f>
        <v>0.32550033333333334</v>
      </c>
      <c r="I16550" s="492">
        <f>I16548+(E16550-E16548)*(I16551-I16548)/(E16551-E16548)</f>
        <v>15.366666666666667</v>
      </c>
      <c r="J16550" s="397">
        <f>J16548+(E16550-E16548)*(J16551-J16548)/(E16551-E16548)</f>
        <v>0.24489999999999998</v>
      </c>
      <c r="K16550" s="469">
        <f t="shared" si="1615"/>
        <v>15.352774856349354</v>
      </c>
      <c r="L16550" s="469">
        <f t="shared" si="1616"/>
        <v>-1.3891810317312903E-2</v>
      </c>
    </row>
    <row r="16551" spans="1:12">
      <c r="A16551" s="480" t="str">
        <f t="shared" si="1617"/>
        <v>D800-120</v>
      </c>
      <c r="B16551" s="480">
        <f t="shared" si="1609"/>
        <v>26</v>
      </c>
      <c r="C16551" s="480">
        <f t="shared" si="1610"/>
        <v>0</v>
      </c>
      <c r="D16551" s="480">
        <f t="shared" ref="D16551:D16582" si="1618">D16550</f>
        <v>312</v>
      </c>
      <c r="E16551" s="480">
        <f t="shared" si="1614"/>
        <v>81</v>
      </c>
      <c r="F16551" s="484">
        <v>5.0072999999999999</v>
      </c>
      <c r="G16551" s="480">
        <v>15</v>
      </c>
      <c r="H16551" s="482">
        <v>0.32540999999999998</v>
      </c>
      <c r="I16551" s="483">
        <v>15.4</v>
      </c>
      <c r="J16551" s="484">
        <v>0.24379999999999999</v>
      </c>
      <c r="K16551" s="469">
        <f t="shared" si="1615"/>
        <v>15.387664792108417</v>
      </c>
      <c r="L16551" s="469">
        <f t="shared" si="1616"/>
        <v>-1.2335207891583266E-2</v>
      </c>
    </row>
    <row r="16552" spans="1:12">
      <c r="A16552" s="98" t="str">
        <f t="shared" si="1617"/>
        <v>D800-120</v>
      </c>
      <c r="B16552" s="98">
        <f t="shared" si="1609"/>
        <v>26</v>
      </c>
      <c r="C16552" s="98">
        <f t="shared" si="1610"/>
        <v>0</v>
      </c>
      <c r="D16552" s="98">
        <f t="shared" si="1618"/>
        <v>312</v>
      </c>
      <c r="E16552" s="98">
        <f t="shared" si="1614"/>
        <v>82</v>
      </c>
      <c r="F16552" s="397">
        <f>F16551+(E16552-E16551)*(F16554-F16551)/(E16554-E16551)</f>
        <v>5.0171999999999999</v>
      </c>
      <c r="G16552" s="98">
        <v>15</v>
      </c>
      <c r="H16552" s="491">
        <f>H16551+(E16552-E16551)*(H16554-H16551)/(E16554-E16551)</f>
        <v>0.32531933333333329</v>
      </c>
      <c r="I16552" s="492">
        <f>I16551+(E16552-E16551)*(I16554-I16551)/(E16554-E16551)</f>
        <v>15.433333333333334</v>
      </c>
      <c r="J16552" s="397">
        <f>J16551+(E16552-E16551)*(J16554-J16551)/(E16554-E16551)</f>
        <v>0.2427</v>
      </c>
      <c r="K16552" s="469">
        <f t="shared" si="1615"/>
        <v>15.422384979681505</v>
      </c>
      <c r="L16552" s="469">
        <f t="shared" si="1616"/>
        <v>-1.0948353651828668E-2</v>
      </c>
    </row>
    <row r="16553" spans="1:12">
      <c r="A16553" s="98" t="str">
        <f t="shared" si="1617"/>
        <v>D800-120</v>
      </c>
      <c r="B16553" s="98">
        <f t="shared" si="1609"/>
        <v>26</v>
      </c>
      <c r="C16553" s="98">
        <f t="shared" si="1610"/>
        <v>0</v>
      </c>
      <c r="D16553" s="98">
        <f t="shared" si="1618"/>
        <v>312</v>
      </c>
      <c r="E16553" s="98">
        <f t="shared" si="1614"/>
        <v>83</v>
      </c>
      <c r="F16553" s="397">
        <f>F16551+(E16553-E16551)*(F16554-F16551)/(E16554-E16551)</f>
        <v>5.0270999999999999</v>
      </c>
      <c r="G16553" s="98">
        <v>15</v>
      </c>
      <c r="H16553" s="491">
        <f>H16551+(E16553-E16551)*(H16554-H16551)/(E16554-E16551)</f>
        <v>0.32522866666666667</v>
      </c>
      <c r="I16553" s="492">
        <f>I16551+(E16553-E16551)*(I16554-I16551)/(E16554-E16551)</f>
        <v>15.466666666666667</v>
      </c>
      <c r="J16553" s="397">
        <f>J16551+(E16553-E16551)*(J16554-J16551)/(E16554-E16551)</f>
        <v>0.24159999999999998</v>
      </c>
      <c r="K16553" s="469">
        <f t="shared" si="1615"/>
        <v>15.457124525718315</v>
      </c>
      <c r="L16553" s="469">
        <f t="shared" si="1616"/>
        <v>-9.5421409483513742E-3</v>
      </c>
    </row>
    <row r="16554" spans="1:12">
      <c r="A16554" s="480" t="str">
        <f t="shared" si="1617"/>
        <v>D800-120</v>
      </c>
      <c r="B16554" s="480">
        <f t="shared" ref="B16554:B16617" si="1619">INT(D16554/12)</f>
        <v>26</v>
      </c>
      <c r="C16554" s="480">
        <f t="shared" ref="C16554:C16617" si="1620">D16554-B16554*12</f>
        <v>0</v>
      </c>
      <c r="D16554" s="480">
        <f t="shared" si="1618"/>
        <v>312</v>
      </c>
      <c r="E16554" s="480">
        <f t="shared" si="1614"/>
        <v>84</v>
      </c>
      <c r="F16554" s="484">
        <v>5.0369999999999999</v>
      </c>
      <c r="G16554" s="480">
        <v>15</v>
      </c>
      <c r="H16554" s="482">
        <v>0.32513799999999998</v>
      </c>
      <c r="I16554" s="483">
        <v>15.5</v>
      </c>
      <c r="J16554" s="484">
        <v>0.24049999999999999</v>
      </c>
      <c r="K16554" s="469">
        <f t="shared" si="1615"/>
        <v>15.491883446413523</v>
      </c>
      <c r="L16554" s="469">
        <f t="shared" si="1616"/>
        <v>-8.1165535864773375E-3</v>
      </c>
    </row>
    <row r="16555" spans="1:12">
      <c r="A16555" s="98" t="str">
        <f t="shared" si="1617"/>
        <v>D800-120</v>
      </c>
      <c r="B16555" s="98">
        <f t="shared" si="1619"/>
        <v>26</v>
      </c>
      <c r="C16555" s="98">
        <f t="shared" si="1620"/>
        <v>0</v>
      </c>
      <c r="D16555" s="98">
        <f t="shared" si="1618"/>
        <v>312</v>
      </c>
      <c r="E16555" s="98">
        <f t="shared" si="1614"/>
        <v>85</v>
      </c>
      <c r="F16555" s="397">
        <f>F16554+(E16555-E16554)*(F16557-F16554)/(E16557-E16554)</f>
        <v>5.0468333333333328</v>
      </c>
      <c r="G16555" s="98">
        <v>15</v>
      </c>
      <c r="H16555" s="491">
        <f>H16554+(E16555-E16554)*(H16557-H16554)/(E16557-E16554)</f>
        <v>0.32504766666666668</v>
      </c>
      <c r="I16555" s="492">
        <f>I16554+(E16555-E16554)*(I16557-I16554)/(E16557-E16554)</f>
        <v>15.533333333333333</v>
      </c>
      <c r="J16555" s="397">
        <f>J16554+(E16555-E16554)*(J16557-J16554)/(E16557-E16554)</f>
        <v>0.2394</v>
      </c>
      <c r="K16555" s="469">
        <f t="shared" si="1615"/>
        <v>15.526440737409793</v>
      </c>
      <c r="L16555" s="469">
        <f t="shared" si="1616"/>
        <v>-6.8925959235404122E-3</v>
      </c>
    </row>
    <row r="16556" spans="1:12">
      <c r="A16556" s="98" t="str">
        <f t="shared" si="1617"/>
        <v>D800-120</v>
      </c>
      <c r="B16556" s="98">
        <f t="shared" si="1619"/>
        <v>26</v>
      </c>
      <c r="C16556" s="98">
        <f t="shared" si="1620"/>
        <v>0</v>
      </c>
      <c r="D16556" s="98">
        <f t="shared" si="1618"/>
        <v>312</v>
      </c>
      <c r="E16556" s="98">
        <f t="shared" si="1614"/>
        <v>86</v>
      </c>
      <c r="F16556" s="397">
        <f>F16554+(E16556-E16554)*(F16557-F16554)/(E16557-E16554)</f>
        <v>5.0566666666666666</v>
      </c>
      <c r="G16556" s="98">
        <v>15</v>
      </c>
      <c r="H16556" s="491">
        <f>H16554+(E16556-E16554)*(H16557-H16554)/(E16557-E16554)</f>
        <v>0.32495733333333332</v>
      </c>
      <c r="I16556" s="492">
        <f>I16554+(E16556-E16554)*(I16557-I16554)/(E16557-E16554)</f>
        <v>15.566666666666666</v>
      </c>
      <c r="J16556" s="397">
        <f>J16554+(E16556-E16554)*(J16557-J16554)/(E16557-E16554)</f>
        <v>0.23829999999999998</v>
      </c>
      <c r="K16556" s="469">
        <f t="shared" si="1615"/>
        <v>15.561017241237824</v>
      </c>
      <c r="L16556" s="469">
        <f t="shared" si="1616"/>
        <v>-5.6494254288423917E-3</v>
      </c>
    </row>
    <row r="16557" spans="1:12">
      <c r="A16557" s="480" t="str">
        <f t="shared" si="1617"/>
        <v>D800-120</v>
      </c>
      <c r="B16557" s="480">
        <f t="shared" si="1619"/>
        <v>26</v>
      </c>
      <c r="C16557" s="480">
        <f t="shared" si="1620"/>
        <v>0</v>
      </c>
      <c r="D16557" s="480">
        <f t="shared" si="1618"/>
        <v>312</v>
      </c>
      <c r="E16557" s="480">
        <f t="shared" si="1614"/>
        <v>87</v>
      </c>
      <c r="F16557" s="484">
        <v>5.0664999999999996</v>
      </c>
      <c r="G16557" s="480">
        <v>15</v>
      </c>
      <c r="H16557" s="482">
        <v>0.32486700000000002</v>
      </c>
      <c r="I16557" s="483">
        <v>15.6</v>
      </c>
      <c r="J16557" s="484">
        <v>0.23719999999999999</v>
      </c>
      <c r="K16557" s="469">
        <f t="shared" si="1615"/>
        <v>15.595612973924712</v>
      </c>
      <c r="L16557" s="469">
        <f t="shared" si="1616"/>
        <v>-4.3870260752871815E-3</v>
      </c>
    </row>
    <row r="16558" spans="1:12">
      <c r="A16558" s="98" t="str">
        <f t="shared" si="1617"/>
        <v>D800-120</v>
      </c>
      <c r="B16558" s="98">
        <f t="shared" si="1619"/>
        <v>26</v>
      </c>
      <c r="C16558" s="98">
        <f t="shared" si="1620"/>
        <v>0</v>
      </c>
      <c r="D16558" s="98">
        <f t="shared" si="1618"/>
        <v>312</v>
      </c>
      <c r="E16558" s="98">
        <f t="shared" si="1614"/>
        <v>88</v>
      </c>
      <c r="F16558" s="397">
        <f>F16557+(E16558-E16557)*(F16560-F16557)/(E16560-E16557)</f>
        <v>5.0762999999999998</v>
      </c>
      <c r="G16558" s="98">
        <v>15</v>
      </c>
      <c r="H16558" s="491">
        <f>H16557+(E16558-E16557)*(H16560-H16557)/(E16560-E16557)</f>
        <v>0.32477600000000001</v>
      </c>
      <c r="I16558" s="492">
        <f>I16557+(E16558-E16557)*(I16560-I16557)/(E16560-E16557)</f>
        <v>15.633333333333333</v>
      </c>
      <c r="J16558" s="397">
        <f>J16557+(E16558-E16557)*(J16560-J16557)/(E16560-E16557)</f>
        <v>0.2361</v>
      </c>
      <c r="K16558" s="469">
        <f t="shared" si="1615"/>
        <v>15.630157400793161</v>
      </c>
      <c r="L16558" s="469">
        <f t="shared" si="1616"/>
        <v>-3.1759325401718996E-3</v>
      </c>
    </row>
    <row r="16559" spans="1:12">
      <c r="A16559" s="98" t="str">
        <f t="shared" si="1617"/>
        <v>D800-120</v>
      </c>
      <c r="B16559" s="98">
        <f t="shared" si="1619"/>
        <v>26</v>
      </c>
      <c r="C16559" s="98">
        <f t="shared" si="1620"/>
        <v>0</v>
      </c>
      <c r="D16559" s="98">
        <f t="shared" si="1618"/>
        <v>312</v>
      </c>
      <c r="E16559" s="98">
        <f t="shared" si="1614"/>
        <v>89</v>
      </c>
      <c r="F16559" s="397">
        <f>F16557+(E16559-E16557)*(F16560-F16557)/(E16560-E16557)</f>
        <v>5.0861000000000001</v>
      </c>
      <c r="G16559" s="98">
        <v>15</v>
      </c>
      <c r="H16559" s="491">
        <f>H16557+(E16559-E16557)*(H16560-H16557)/(E16560-E16557)</f>
        <v>0.324685</v>
      </c>
      <c r="I16559" s="492">
        <f>I16557+(E16559-E16557)*(I16560-I16557)/(E16560-E16557)</f>
        <v>15.666666666666666</v>
      </c>
      <c r="J16559" s="397">
        <f>J16557+(E16559-E16557)*(J16560-J16557)/(E16560-E16557)</f>
        <v>0.23499999999999999</v>
      </c>
      <c r="K16559" s="469">
        <f t="shared" si="1615"/>
        <v>15.6647211913085</v>
      </c>
      <c r="L16559" s="469">
        <f t="shared" si="1616"/>
        <v>-1.9454753581662487E-3</v>
      </c>
    </row>
    <row r="16560" spans="1:12">
      <c r="A16560" s="480" t="str">
        <f t="shared" si="1617"/>
        <v>D800-120</v>
      </c>
      <c r="B16560" s="480">
        <f t="shared" si="1619"/>
        <v>26</v>
      </c>
      <c r="C16560" s="480">
        <f t="shared" si="1620"/>
        <v>0</v>
      </c>
      <c r="D16560" s="480">
        <f t="shared" si="1618"/>
        <v>312</v>
      </c>
      <c r="E16560" s="480">
        <f t="shared" si="1614"/>
        <v>90</v>
      </c>
      <c r="F16560" s="484">
        <v>5.0959000000000003</v>
      </c>
      <c r="G16560" s="480">
        <v>15</v>
      </c>
      <c r="H16560" s="482">
        <v>0.32459399999999999</v>
      </c>
      <c r="I16560" s="483">
        <v>15.7</v>
      </c>
      <c r="J16560" s="484">
        <v>0.2339</v>
      </c>
      <c r="K16560" s="469">
        <f t="shared" si="1615"/>
        <v>15.699304361756534</v>
      </c>
      <c r="L16560" s="469">
        <f t="shared" si="1616"/>
        <v>-6.9563824346552394E-4</v>
      </c>
    </row>
    <row r="16561" spans="1:12">
      <c r="A16561" s="98" t="str">
        <f t="shared" si="1617"/>
        <v>D800-120</v>
      </c>
      <c r="B16561" s="98">
        <f t="shared" si="1619"/>
        <v>26</v>
      </c>
      <c r="C16561" s="98">
        <f t="shared" si="1620"/>
        <v>0</v>
      </c>
      <c r="D16561" s="98">
        <f t="shared" si="1618"/>
        <v>312</v>
      </c>
      <c r="E16561" s="98">
        <f t="shared" si="1614"/>
        <v>91</v>
      </c>
      <c r="F16561" s="397">
        <f>F16560+(E16561-E16560)*(F16563-F16560)/(E16563-E16560)</f>
        <v>5.1056333333333335</v>
      </c>
      <c r="G16561" s="98">
        <v>15</v>
      </c>
      <c r="H16561" s="491">
        <f>H16560+(E16561-E16560)*(H16563-H16560)/(E16563-E16560)</f>
        <v>0.32450299999999999</v>
      </c>
      <c r="I16561" s="492">
        <f>I16560+(E16561-E16560)*(I16563-I16560)/(E16563-E16560)</f>
        <v>15.733333333333333</v>
      </c>
      <c r="J16561" s="397">
        <f>J16560+(E16561-E16560)*(J16563-J16560)/(E16563-E16560)</f>
        <v>0.23280000000000001</v>
      </c>
      <c r="K16561" s="469">
        <f t="shared" si="1615"/>
        <v>15.733701486067412</v>
      </c>
      <c r="L16561" s="469">
        <f t="shared" si="1616"/>
        <v>3.6815273407952986E-4</v>
      </c>
    </row>
    <row r="16562" spans="1:12">
      <c r="A16562" s="98" t="str">
        <f t="shared" si="1617"/>
        <v>D800-120</v>
      </c>
      <c r="B16562" s="98">
        <f t="shared" si="1619"/>
        <v>26</v>
      </c>
      <c r="C16562" s="98">
        <f t="shared" si="1620"/>
        <v>0</v>
      </c>
      <c r="D16562" s="98">
        <f t="shared" si="1618"/>
        <v>312</v>
      </c>
      <c r="E16562" s="98">
        <f t="shared" si="1614"/>
        <v>92</v>
      </c>
      <c r="F16562" s="397">
        <f>F16560+(E16562-E16560)*(F16563-F16560)/(E16563-E16560)</f>
        <v>5.1153666666666666</v>
      </c>
      <c r="G16562" s="98">
        <v>15</v>
      </c>
      <c r="H16562" s="491">
        <f>H16560+(E16562-E16560)*(H16563-H16560)/(E16563-E16560)</f>
        <v>0.32441200000000003</v>
      </c>
      <c r="I16562" s="492">
        <f>I16560+(E16562-E16560)*(I16563-I16560)/(E16563-E16560)</f>
        <v>15.766666666666667</v>
      </c>
      <c r="J16562" s="397">
        <f>J16560+(E16562-E16560)*(J16563-J16560)/(E16563-E16560)</f>
        <v>0.23169999999999999</v>
      </c>
      <c r="K16562" s="469">
        <f t="shared" si="1615"/>
        <v>15.768117907681177</v>
      </c>
      <c r="L16562" s="469">
        <f t="shared" si="1616"/>
        <v>1.4512410145091081E-3</v>
      </c>
    </row>
    <row r="16563" spans="1:12">
      <c r="A16563" s="480" t="str">
        <f t="shared" si="1617"/>
        <v>D800-120</v>
      </c>
      <c r="B16563" s="480">
        <f t="shared" si="1619"/>
        <v>26</v>
      </c>
      <c r="C16563" s="480">
        <f t="shared" si="1620"/>
        <v>0</v>
      </c>
      <c r="D16563" s="480">
        <f t="shared" si="1618"/>
        <v>312</v>
      </c>
      <c r="E16563" s="480">
        <f t="shared" si="1614"/>
        <v>93</v>
      </c>
      <c r="F16563" s="484">
        <v>5.1250999999999998</v>
      </c>
      <c r="G16563" s="480">
        <v>15</v>
      </c>
      <c r="H16563" s="482">
        <v>0.32432100000000003</v>
      </c>
      <c r="I16563" s="483">
        <v>15.8</v>
      </c>
      <c r="J16563" s="484">
        <v>0.2306</v>
      </c>
      <c r="K16563" s="469">
        <f t="shared" si="1615"/>
        <v>15.802553642841504</v>
      </c>
      <c r="L16563" s="469">
        <f t="shared" si="1616"/>
        <v>2.5536428415033896E-3</v>
      </c>
    </row>
    <row r="16564" spans="1:12">
      <c r="A16564" s="98" t="str">
        <f t="shared" si="1617"/>
        <v>D800-120</v>
      </c>
      <c r="B16564" s="98">
        <f t="shared" si="1619"/>
        <v>26</v>
      </c>
      <c r="C16564" s="98">
        <f t="shared" si="1620"/>
        <v>0</v>
      </c>
      <c r="D16564" s="98">
        <f t="shared" si="1618"/>
        <v>312</v>
      </c>
      <c r="E16564" s="98">
        <f t="shared" si="1614"/>
        <v>94</v>
      </c>
      <c r="F16564" s="397">
        <f>F16563+(E16564-E16563)*(F16566-F16563)/(E16566-E16563)</f>
        <v>5.1347666666666667</v>
      </c>
      <c r="G16564" s="98">
        <v>15</v>
      </c>
      <c r="H16564" s="491">
        <f>H16563+(E16564-E16563)*(H16566-H16563)/(E16566-E16563)</f>
        <v>0.32423000000000002</v>
      </c>
      <c r="I16564" s="492">
        <f>I16563+(E16564-E16563)*(I16566-I16563)/(E16566-E16563)</f>
        <v>15.833333333333334</v>
      </c>
      <c r="J16564" s="397">
        <f>J16563+(E16564-E16563)*(J16566-J16563)/(E16566-E16563)</f>
        <v>0.22950000000000001</v>
      </c>
      <c r="K16564" s="469">
        <f t="shared" si="1615"/>
        <v>15.836803092454943</v>
      </c>
      <c r="L16564" s="469">
        <f t="shared" si="1616"/>
        <v>3.4697591216090728E-3</v>
      </c>
    </row>
    <row r="16565" spans="1:12">
      <c r="A16565" s="98" t="str">
        <f t="shared" si="1617"/>
        <v>D800-120</v>
      </c>
      <c r="B16565" s="98">
        <f t="shared" si="1619"/>
        <v>26</v>
      </c>
      <c r="C16565" s="98">
        <f t="shared" si="1620"/>
        <v>0</v>
      </c>
      <c r="D16565" s="98">
        <f t="shared" si="1618"/>
        <v>312</v>
      </c>
      <c r="E16565" s="98">
        <f t="shared" si="1614"/>
        <v>95</v>
      </c>
      <c r="F16565" s="397">
        <f>F16563+(E16565-E16563)*(F16566-F16563)/(E16566-E16563)</f>
        <v>5.1444333333333327</v>
      </c>
      <c r="G16565" s="98">
        <v>15</v>
      </c>
      <c r="H16565" s="491">
        <f>H16563+(E16565-E16563)*(H16566-H16563)/(E16566-E16563)</f>
        <v>0.32413900000000001</v>
      </c>
      <c r="I16565" s="492">
        <f>I16563+(E16565-E16563)*(I16566-I16563)/(E16566-E16563)</f>
        <v>15.866666666666667</v>
      </c>
      <c r="J16565" s="397">
        <f>J16563+(E16565-E16563)*(J16566-J16563)/(E16566-E16563)</f>
        <v>0.22839999999999999</v>
      </c>
      <c r="K16565" s="469">
        <f t="shared" si="1615"/>
        <v>15.871071772706562</v>
      </c>
      <c r="L16565" s="469">
        <f t="shared" si="1616"/>
        <v>4.4051060398953013E-3</v>
      </c>
    </row>
    <row r="16566" spans="1:12">
      <c r="A16566" s="480" t="str">
        <f t="shared" si="1617"/>
        <v>D800-120</v>
      </c>
      <c r="B16566" s="480">
        <f t="shared" si="1619"/>
        <v>26</v>
      </c>
      <c r="C16566" s="480">
        <f t="shared" si="1620"/>
        <v>0</v>
      </c>
      <c r="D16566" s="480">
        <f t="shared" si="1618"/>
        <v>312</v>
      </c>
      <c r="E16566" s="480">
        <f t="shared" si="1614"/>
        <v>96</v>
      </c>
      <c r="F16566" s="484">
        <v>5.1540999999999997</v>
      </c>
      <c r="G16566" s="480">
        <v>15</v>
      </c>
      <c r="H16566" s="482">
        <v>0.324048</v>
      </c>
      <c r="I16566" s="483">
        <v>15.9</v>
      </c>
      <c r="J16566" s="484">
        <v>0.2273</v>
      </c>
      <c r="K16566" s="469">
        <f t="shared" si="1615"/>
        <v>15.905359699797559</v>
      </c>
      <c r="L16566" s="469">
        <f t="shared" si="1616"/>
        <v>5.3596997975589034E-3</v>
      </c>
    </row>
    <row r="16567" spans="1:12">
      <c r="A16567" s="98" t="str">
        <f t="shared" si="1617"/>
        <v>D800-120</v>
      </c>
      <c r="B16567" s="98">
        <f t="shared" si="1619"/>
        <v>26</v>
      </c>
      <c r="C16567" s="98">
        <f t="shared" si="1620"/>
        <v>0</v>
      </c>
      <c r="D16567" s="98">
        <f t="shared" si="1618"/>
        <v>312</v>
      </c>
      <c r="E16567" s="98">
        <f t="shared" si="1614"/>
        <v>97</v>
      </c>
      <c r="F16567" s="397">
        <f>F16566+(E16567-E16566)*(F16569-F16566)/(E16569-E16566)</f>
        <v>5.1637333333333331</v>
      </c>
      <c r="G16567" s="98">
        <v>15</v>
      </c>
      <c r="H16567" s="491">
        <f>H16566+(E16567-E16566)*(H16569-H16566)/(E16569-E16566)</f>
        <v>0.32395666666666667</v>
      </c>
      <c r="I16567" s="492">
        <f>I16566+(E16567-E16566)*(I16569-I16566)/(E16569-E16566)</f>
        <v>15.933333333333334</v>
      </c>
      <c r="J16567" s="397">
        <f>J16566+(E16567-E16566)*(J16569-J16566)/(E16569-E16566)</f>
        <v>0.22623333333333334</v>
      </c>
      <c r="K16567" s="469">
        <f t="shared" si="1615"/>
        <v>15.939580396555094</v>
      </c>
      <c r="L16567" s="469">
        <f t="shared" si="1616"/>
        <v>6.247063221760385E-3</v>
      </c>
    </row>
    <row r="16568" spans="1:12">
      <c r="A16568" s="98" t="str">
        <f t="shared" si="1617"/>
        <v>D800-120</v>
      </c>
      <c r="B16568" s="98">
        <f t="shared" si="1619"/>
        <v>26</v>
      </c>
      <c r="C16568" s="98">
        <f t="shared" si="1620"/>
        <v>0</v>
      </c>
      <c r="D16568" s="98">
        <f t="shared" si="1618"/>
        <v>312</v>
      </c>
      <c r="E16568" s="98">
        <f t="shared" si="1614"/>
        <v>98</v>
      </c>
      <c r="F16568" s="397">
        <f>F16566+(E16568-E16566)*(F16569-F16566)/(E16569-E16566)</f>
        <v>5.1733666666666664</v>
      </c>
      <c r="G16568" s="98">
        <v>15</v>
      </c>
      <c r="H16568" s="491">
        <f>H16566+(E16568-E16566)*(H16569-H16566)/(E16569-E16566)</f>
        <v>0.32386533333333334</v>
      </c>
      <c r="I16568" s="492">
        <f>I16566+(E16568-E16566)*(I16569-I16566)/(E16569-E16566)</f>
        <v>15.966666666666667</v>
      </c>
      <c r="J16568" s="397">
        <f>J16566+(E16568-E16566)*(J16569-J16566)/(E16569-E16566)</f>
        <v>0.22516666666666665</v>
      </c>
      <c r="K16568" s="469">
        <f t="shared" si="1615"/>
        <v>15.97382039448495</v>
      </c>
      <c r="L16568" s="469">
        <f t="shared" si="1616"/>
        <v>7.153727818282718E-3</v>
      </c>
    </row>
    <row r="16569" spans="1:12">
      <c r="A16569" s="480" t="str">
        <f t="shared" si="1617"/>
        <v>D800-120</v>
      </c>
      <c r="B16569" s="480">
        <f t="shared" si="1619"/>
        <v>26</v>
      </c>
      <c r="C16569" s="480">
        <f t="shared" si="1620"/>
        <v>0</v>
      </c>
      <c r="D16569" s="480">
        <f t="shared" si="1618"/>
        <v>312</v>
      </c>
      <c r="E16569" s="480">
        <f t="shared" si="1614"/>
        <v>99</v>
      </c>
      <c r="F16569" s="484">
        <v>5.1829999999999998</v>
      </c>
      <c r="G16569" s="480">
        <v>15</v>
      </c>
      <c r="H16569" s="482">
        <v>0.32377400000000001</v>
      </c>
      <c r="I16569" s="483">
        <v>16</v>
      </c>
      <c r="J16569" s="484">
        <v>0.22409999999999999</v>
      </c>
      <c r="K16569" s="469">
        <f t="shared" si="1615"/>
        <v>16.008079709921116</v>
      </c>
      <c r="L16569" s="469">
        <f t="shared" si="1616"/>
        <v>8.0797099211160628E-3</v>
      </c>
    </row>
    <row r="16570" spans="1:12">
      <c r="A16570" s="98" t="str">
        <f t="shared" si="1617"/>
        <v>D800-120</v>
      </c>
      <c r="B16570" s="98">
        <f t="shared" si="1619"/>
        <v>26</v>
      </c>
      <c r="C16570" s="98">
        <f t="shared" si="1620"/>
        <v>0</v>
      </c>
      <c r="D16570" s="98">
        <f t="shared" si="1618"/>
        <v>312</v>
      </c>
      <c r="E16570" s="98">
        <f t="shared" si="1614"/>
        <v>100</v>
      </c>
      <c r="F16570" s="397">
        <f>F16569+(E16570-E16569)*(F16572-F16569)/(E16572-E16569)</f>
        <v>5.192566666666667</v>
      </c>
      <c r="G16570" s="98">
        <v>15</v>
      </c>
      <c r="H16570" s="491">
        <f>H16569+(E16570-E16569)*(H16572-H16569)/(E16572-E16569)</f>
        <v>0.32368266666666667</v>
      </c>
      <c r="I16570" s="492">
        <f>I16569+(E16570-E16569)*(I16572-I16569)/(E16572-E16569)</f>
        <v>16.033333333333335</v>
      </c>
      <c r="J16570" s="397">
        <f>J16569+(E16570-E16569)*(J16572-J16569)/(E16572-E16569)</f>
        <v>0.223</v>
      </c>
      <c r="K16570" s="469">
        <f t="shared" si="1615"/>
        <v>16.042152396174032</v>
      </c>
      <c r="L16570" s="469">
        <f t="shared" si="1616"/>
        <v>8.8190628406970006E-3</v>
      </c>
    </row>
    <row r="16571" spans="1:12">
      <c r="A16571" s="98" t="str">
        <f t="shared" si="1617"/>
        <v>D800-120</v>
      </c>
      <c r="B16571" s="98">
        <f t="shared" si="1619"/>
        <v>26</v>
      </c>
      <c r="C16571" s="98">
        <f t="shared" si="1620"/>
        <v>0</v>
      </c>
      <c r="D16571" s="98">
        <f t="shared" si="1618"/>
        <v>312</v>
      </c>
      <c r="E16571" s="98">
        <f t="shared" si="1614"/>
        <v>101</v>
      </c>
      <c r="F16571" s="397">
        <f>F16569+(E16571-E16569)*(F16572-F16569)/(E16572-E16569)</f>
        <v>5.2021333333333333</v>
      </c>
      <c r="G16571" s="98">
        <v>15</v>
      </c>
      <c r="H16571" s="491">
        <f>H16569+(E16571-E16569)*(H16572-H16569)/(E16572-E16569)</f>
        <v>0.32359133333333334</v>
      </c>
      <c r="I16571" s="492">
        <f>I16569+(E16571-E16569)*(I16572-I16569)/(E16572-E16569)</f>
        <v>16.066666666666666</v>
      </c>
      <c r="J16571" s="397">
        <f>J16569+(E16571-E16569)*(J16572-J16569)/(E16572-E16569)</f>
        <v>0.22189999999999999</v>
      </c>
      <c r="K16571" s="469">
        <f t="shared" si="1615"/>
        <v>16.076244316390838</v>
      </c>
      <c r="L16571" s="469">
        <f t="shared" si="1616"/>
        <v>9.5776497241715219E-3</v>
      </c>
    </row>
    <row r="16572" spans="1:12">
      <c r="A16572" s="480" t="str">
        <f t="shared" si="1617"/>
        <v>D800-120</v>
      </c>
      <c r="B16572" s="480">
        <f t="shared" si="1619"/>
        <v>26</v>
      </c>
      <c r="C16572" s="480">
        <f t="shared" si="1620"/>
        <v>0</v>
      </c>
      <c r="D16572" s="480">
        <f t="shared" si="1618"/>
        <v>312</v>
      </c>
      <c r="E16572" s="480">
        <f t="shared" si="1614"/>
        <v>102</v>
      </c>
      <c r="F16572" s="484">
        <v>5.2117000000000004</v>
      </c>
      <c r="G16572" s="480">
        <v>15</v>
      </c>
      <c r="H16572" s="482">
        <v>0.32350000000000001</v>
      </c>
      <c r="I16572" s="483">
        <v>16.100000000000001</v>
      </c>
      <c r="J16572" s="484">
        <v>0.2208</v>
      </c>
      <c r="K16572" s="469">
        <f t="shared" si="1615"/>
        <v>16.110355486862442</v>
      </c>
      <c r="L16572" s="469">
        <f t="shared" si="1616"/>
        <v>1.0355486862440699E-2</v>
      </c>
    </row>
    <row r="16573" spans="1:12">
      <c r="A16573" s="98" t="str">
        <f t="shared" si="1617"/>
        <v>D800-120</v>
      </c>
      <c r="B16573" s="98">
        <f t="shared" si="1619"/>
        <v>26</v>
      </c>
      <c r="C16573" s="98">
        <f t="shared" si="1620"/>
        <v>0</v>
      </c>
      <c r="D16573" s="98">
        <f t="shared" si="1618"/>
        <v>312</v>
      </c>
      <c r="E16573" s="98">
        <f t="shared" si="1614"/>
        <v>103</v>
      </c>
      <c r="F16573" s="397">
        <f>F16572+(E16573-E16572)*(F16575-F16572)/(E16575-E16572)</f>
        <v>5.2212000000000005</v>
      </c>
      <c r="G16573" s="98">
        <v>15</v>
      </c>
      <c r="H16573" s="491">
        <f>H16572+(E16573-E16572)*(H16575-H16572)/(E16575-E16572)</f>
        <v>0.32340800000000003</v>
      </c>
      <c r="I16573" s="492">
        <f>I16572+(E16573-E16572)*(I16575-I16572)/(E16575-E16572)</f>
        <v>16.133333333333333</v>
      </c>
      <c r="J16573" s="397">
        <f>J16572+(E16573-E16572)*(J16575-J16572)/(E16575-E16572)</f>
        <v>0.21970000000000001</v>
      </c>
      <c r="K16573" s="469">
        <f t="shared" si="1615"/>
        <v>16.14431306584871</v>
      </c>
      <c r="L16573" s="469">
        <f t="shared" si="1616"/>
        <v>1.0979732515377094E-2</v>
      </c>
    </row>
    <row r="16574" spans="1:12">
      <c r="A16574" s="98" t="str">
        <f t="shared" si="1617"/>
        <v>D800-120</v>
      </c>
      <c r="B16574" s="98">
        <f t="shared" si="1619"/>
        <v>26</v>
      </c>
      <c r="C16574" s="98">
        <f t="shared" si="1620"/>
        <v>0</v>
      </c>
      <c r="D16574" s="98">
        <f t="shared" si="1618"/>
        <v>312</v>
      </c>
      <c r="E16574" s="98">
        <f t="shared" si="1614"/>
        <v>104</v>
      </c>
      <c r="F16574" s="397">
        <f>F16572+(E16574-E16572)*(F16575-F16572)/(E16575-E16572)</f>
        <v>5.2306999999999997</v>
      </c>
      <c r="G16574" s="98">
        <v>15</v>
      </c>
      <c r="H16574" s="491">
        <f>H16572+(E16574-E16572)*(H16575-H16572)/(E16575-E16572)</f>
        <v>0.32331599999999999</v>
      </c>
      <c r="I16574" s="492">
        <f>I16572+(E16574-E16572)*(I16575-I16572)/(E16575-E16572)</f>
        <v>16.166666666666668</v>
      </c>
      <c r="J16574" s="397">
        <f>J16572+(E16574-E16572)*(J16575-J16572)/(E16575-E16572)</f>
        <v>0.21859999999999999</v>
      </c>
      <c r="K16574" s="469">
        <f t="shared" si="1615"/>
        <v>16.178289970183968</v>
      </c>
      <c r="L16574" s="469">
        <f t="shared" si="1616"/>
        <v>1.1623303517300343E-2</v>
      </c>
    </row>
    <row r="16575" spans="1:12">
      <c r="A16575" s="480" t="str">
        <f t="shared" si="1617"/>
        <v>D800-120</v>
      </c>
      <c r="B16575" s="480">
        <f t="shared" si="1619"/>
        <v>26</v>
      </c>
      <c r="C16575" s="480">
        <f t="shared" si="1620"/>
        <v>0</v>
      </c>
      <c r="D16575" s="480">
        <f t="shared" si="1618"/>
        <v>312</v>
      </c>
      <c r="E16575" s="480">
        <f t="shared" si="1614"/>
        <v>105</v>
      </c>
      <c r="F16575" s="484">
        <v>5.2401999999999997</v>
      </c>
      <c r="G16575" s="480">
        <v>15</v>
      </c>
      <c r="H16575" s="482">
        <v>0.32322400000000001</v>
      </c>
      <c r="I16575" s="483">
        <v>16.2</v>
      </c>
      <c r="J16575" s="484">
        <v>0.2175</v>
      </c>
      <c r="K16575" s="469">
        <f t="shared" si="1615"/>
        <v>16.212286216370071</v>
      </c>
      <c r="L16575" s="469">
        <f t="shared" si="1616"/>
        <v>1.2286216370071656E-2</v>
      </c>
    </row>
    <row r="16576" spans="1:12">
      <c r="A16576" s="98" t="str">
        <f t="shared" si="1617"/>
        <v>D800-120</v>
      </c>
      <c r="B16576" s="98">
        <f t="shared" si="1619"/>
        <v>26</v>
      </c>
      <c r="C16576" s="98">
        <f t="shared" si="1620"/>
        <v>0</v>
      </c>
      <c r="D16576" s="98">
        <f t="shared" si="1618"/>
        <v>312</v>
      </c>
      <c r="E16576" s="98">
        <f t="shared" si="1614"/>
        <v>106</v>
      </c>
      <c r="F16576" s="397">
        <f>F16575+(E16576-E16575)*(F16578-F16575)/(E16578-E16575)</f>
        <v>5.2496666666666663</v>
      </c>
      <c r="G16576" s="98">
        <v>15</v>
      </c>
      <c r="H16576" s="491">
        <f>H16575+(E16576-E16575)*(H16578-H16575)/(E16578-E16575)</f>
        <v>0.32313200000000003</v>
      </c>
      <c r="I16576" s="492">
        <f>I16575+(E16576-E16575)*(I16578-I16575)/(E16578-E16575)</f>
        <v>16.233333333333334</v>
      </c>
      <c r="J16576" s="397">
        <f>J16575+(E16576-E16575)*(J16578-J16575)/(E16578-E16575)</f>
        <v>0.21640000000000001</v>
      </c>
      <c r="K16576" s="469">
        <f t="shared" si="1615"/>
        <v>16.24619866391031</v>
      </c>
      <c r="L16576" s="469">
        <f t="shared" si="1616"/>
        <v>1.2865330576975254E-2</v>
      </c>
    </row>
    <row r="16577" spans="1:12">
      <c r="A16577" s="98" t="str">
        <f t="shared" si="1617"/>
        <v>D800-120</v>
      </c>
      <c r="B16577" s="98">
        <f t="shared" si="1619"/>
        <v>26</v>
      </c>
      <c r="C16577" s="98">
        <f t="shared" si="1620"/>
        <v>0</v>
      </c>
      <c r="D16577" s="98">
        <f t="shared" si="1618"/>
        <v>312</v>
      </c>
      <c r="E16577" s="98">
        <f t="shared" si="1614"/>
        <v>107</v>
      </c>
      <c r="F16577" s="397">
        <f>F16575+(E16577-E16575)*(F16578-F16575)/(E16578-E16575)</f>
        <v>5.2591333333333337</v>
      </c>
      <c r="G16577" s="98">
        <v>15</v>
      </c>
      <c r="H16577" s="491">
        <f>H16575+(E16577-E16575)*(H16578-H16575)/(E16578-E16575)</f>
        <v>0.32303999999999999</v>
      </c>
      <c r="I16577" s="492">
        <f>I16575+(E16577-E16575)*(I16578-I16575)/(E16578-E16575)</f>
        <v>16.266666666666666</v>
      </c>
      <c r="J16577" s="397">
        <f>J16575+(E16577-E16575)*(J16578-J16575)/(E16578-E16575)</f>
        <v>0.21529999999999999</v>
      </c>
      <c r="K16577" s="469">
        <f t="shared" si="1615"/>
        <v>16.280130427604426</v>
      </c>
      <c r="L16577" s="469">
        <f t="shared" si="1616"/>
        <v>1.3463760937760583E-2</v>
      </c>
    </row>
    <row r="16578" spans="1:12">
      <c r="A16578" s="480" t="str">
        <f t="shared" si="1617"/>
        <v>D800-120</v>
      </c>
      <c r="B16578" s="480">
        <f t="shared" si="1619"/>
        <v>26</v>
      </c>
      <c r="C16578" s="480">
        <f t="shared" si="1620"/>
        <v>0</v>
      </c>
      <c r="D16578" s="480">
        <f t="shared" si="1618"/>
        <v>312</v>
      </c>
      <c r="E16578" s="480">
        <f t="shared" si="1614"/>
        <v>108</v>
      </c>
      <c r="F16578" s="484">
        <v>5.2686000000000002</v>
      </c>
      <c r="G16578" s="480">
        <v>15</v>
      </c>
      <c r="H16578" s="482">
        <v>0.32294800000000001</v>
      </c>
      <c r="I16578" s="483">
        <v>16.3</v>
      </c>
      <c r="J16578" s="484">
        <v>0.2142</v>
      </c>
      <c r="K16578" s="469">
        <f t="shared" si="1615"/>
        <v>16.314081523960514</v>
      </c>
      <c r="L16578" s="469">
        <f t="shared" si="1616"/>
        <v>1.4081523960513209E-2</v>
      </c>
    </row>
    <row r="16579" spans="1:12">
      <c r="A16579" s="98" t="str">
        <f t="shared" si="1617"/>
        <v>D800-120</v>
      </c>
      <c r="B16579" s="98">
        <f t="shared" si="1619"/>
        <v>26</v>
      </c>
      <c r="C16579" s="98">
        <f t="shared" si="1620"/>
        <v>0</v>
      </c>
      <c r="D16579" s="98">
        <f t="shared" si="1618"/>
        <v>312</v>
      </c>
      <c r="E16579" s="98">
        <f t="shared" si="1614"/>
        <v>109</v>
      </c>
      <c r="F16579" s="397">
        <f>F16578+(E16579-E16578)*(F16581-F16578)/(E16581-E16578)</f>
        <v>5.2780333333333331</v>
      </c>
      <c r="G16579" s="98">
        <v>15</v>
      </c>
      <c r="H16579" s="491">
        <f>H16578+(E16579-E16578)*(H16581-H16578)/(E16581-E16578)</f>
        <v>0.32285600000000003</v>
      </c>
      <c r="I16579" s="492">
        <f>I16578+(E16579-E16578)*(I16581-I16578)/(E16581-E16578)</f>
        <v>16.333333333333332</v>
      </c>
      <c r="J16579" s="397">
        <f>J16578+(E16579-E16578)*(J16581-J16578)/(E16581-E16578)</f>
        <v>0.21310000000000001</v>
      </c>
      <c r="K16579" s="469">
        <f t="shared" si="1615"/>
        <v>16.347948724302267</v>
      </c>
      <c r="L16579" s="469">
        <f t="shared" si="1616"/>
        <v>1.4615390968934605E-2</v>
      </c>
    </row>
    <row r="16580" spans="1:12">
      <c r="A16580" s="98" t="str">
        <f t="shared" si="1617"/>
        <v>D800-120</v>
      </c>
      <c r="B16580" s="98">
        <f t="shared" si="1619"/>
        <v>26</v>
      </c>
      <c r="C16580" s="98">
        <f t="shared" si="1620"/>
        <v>0</v>
      </c>
      <c r="D16580" s="98">
        <f t="shared" si="1618"/>
        <v>312</v>
      </c>
      <c r="E16580" s="98">
        <f t="shared" si="1614"/>
        <v>110</v>
      </c>
      <c r="F16580" s="397">
        <f>F16578+(E16580-E16578)*(F16581-F16578)/(E16581-E16578)</f>
        <v>5.287466666666667</v>
      </c>
      <c r="G16580" s="98">
        <v>15</v>
      </c>
      <c r="H16580" s="491">
        <f>H16578+(E16580-E16578)*(H16581-H16578)/(E16581-E16578)</f>
        <v>0.322764</v>
      </c>
      <c r="I16580" s="492">
        <f>I16578+(E16580-E16578)*(I16581-I16578)/(E16581-E16578)</f>
        <v>16.366666666666667</v>
      </c>
      <c r="J16580" s="397">
        <f>J16578+(E16580-E16578)*(J16581-J16578)/(E16581-E16578)</f>
        <v>0.21199999999999999</v>
      </c>
      <c r="K16580" s="469">
        <f t="shared" si="1615"/>
        <v>16.38183523152107</v>
      </c>
      <c r="L16580" s="469">
        <f t="shared" si="1616"/>
        <v>1.5168564854402433E-2</v>
      </c>
    </row>
    <row r="16581" spans="1:12">
      <c r="A16581" s="480" t="str">
        <f t="shared" si="1617"/>
        <v>D800-120</v>
      </c>
      <c r="B16581" s="480">
        <f t="shared" si="1619"/>
        <v>26</v>
      </c>
      <c r="C16581" s="480">
        <f t="shared" si="1620"/>
        <v>0</v>
      </c>
      <c r="D16581" s="480">
        <f t="shared" si="1618"/>
        <v>312</v>
      </c>
      <c r="E16581" s="480">
        <f t="shared" si="1614"/>
        <v>111</v>
      </c>
      <c r="F16581" s="484">
        <v>5.2968999999999999</v>
      </c>
      <c r="G16581" s="480">
        <v>15</v>
      </c>
      <c r="H16581" s="482">
        <v>0.32267200000000001</v>
      </c>
      <c r="I16581" s="483">
        <v>16.399999999999999</v>
      </c>
      <c r="J16581" s="484">
        <v>0.2109</v>
      </c>
      <c r="K16581" s="469">
        <f t="shared" si="1615"/>
        <v>16.415741062131204</v>
      </c>
      <c r="L16581" s="469">
        <f t="shared" si="1616"/>
        <v>1.5741062131205297E-2</v>
      </c>
    </row>
    <row r="16582" spans="1:12">
      <c r="A16582" s="98" t="str">
        <f t="shared" si="1617"/>
        <v>D800-120</v>
      </c>
      <c r="B16582" s="98">
        <f t="shared" si="1619"/>
        <v>26</v>
      </c>
      <c r="C16582" s="98">
        <f t="shared" si="1620"/>
        <v>0</v>
      </c>
      <c r="D16582" s="98">
        <f t="shared" si="1618"/>
        <v>312</v>
      </c>
      <c r="E16582" s="98">
        <f t="shared" si="1614"/>
        <v>112</v>
      </c>
      <c r="F16582" s="397">
        <f>F16581+(E16582-E16581)*(F16584-F16581)/(E16584-E16581)</f>
        <v>5.3062666666666667</v>
      </c>
      <c r="G16582" s="98">
        <v>15</v>
      </c>
      <c r="H16582" s="491">
        <f>H16581+(E16582-E16581)*(H16584-H16581)/(E16584-E16581)</f>
        <v>0.32257933333333333</v>
      </c>
      <c r="I16582" s="492">
        <f>I16581+(E16582-E16581)*(I16584-I16581)/(E16584-E16581)</f>
        <v>16.433333333333334</v>
      </c>
      <c r="J16582" s="397">
        <f>J16581+(E16582-E16581)*(J16584-J16581)/(E16584-E16581)</f>
        <v>0.20980000000000001</v>
      </c>
      <c r="K16582" s="469">
        <f t="shared" si="1615"/>
        <v>16.449493561273815</v>
      </c>
      <c r="L16582" s="469">
        <f t="shared" si="1616"/>
        <v>1.6160227940481775E-2</v>
      </c>
    </row>
    <row r="16583" spans="1:12">
      <c r="A16583" s="98" t="str">
        <f t="shared" si="1617"/>
        <v>D800-120</v>
      </c>
      <c r="B16583" s="98">
        <f t="shared" si="1619"/>
        <v>26</v>
      </c>
      <c r="C16583" s="98">
        <f t="shared" si="1620"/>
        <v>0</v>
      </c>
      <c r="D16583" s="98">
        <f t="shared" ref="D16583:D16590" si="1621">D16582</f>
        <v>312</v>
      </c>
      <c r="E16583" s="98">
        <f t="shared" ref="E16583:E16590" si="1622">E16582+1</f>
        <v>113</v>
      </c>
      <c r="F16583" s="397">
        <f>F16581+(E16583-E16581)*(F16584-F16581)/(E16584-E16581)</f>
        <v>5.3156333333333334</v>
      </c>
      <c r="G16583" s="98">
        <v>15</v>
      </c>
      <c r="H16583" s="491">
        <f>H16581+(E16583-E16581)*(H16584-H16581)/(E16584-E16581)</f>
        <v>0.3224866666666667</v>
      </c>
      <c r="I16583" s="492">
        <f>I16581+(E16583-E16581)*(I16584-I16581)/(E16584-E16581)</f>
        <v>16.466666666666665</v>
      </c>
      <c r="J16583" s="397">
        <f>J16581+(E16583-E16581)*(J16584-J16581)/(E16584-E16581)</f>
        <v>0.2087</v>
      </c>
      <c r="K16583" s="469">
        <f t="shared" si="1615"/>
        <v>16.48326545800343</v>
      </c>
      <c r="L16583" s="469">
        <f t="shared" si="1616"/>
        <v>1.6598791336765117E-2</v>
      </c>
    </row>
    <row r="16584" spans="1:12">
      <c r="A16584" s="480" t="str">
        <f t="shared" si="1617"/>
        <v>D800-120</v>
      </c>
      <c r="B16584" s="480">
        <f t="shared" si="1619"/>
        <v>26</v>
      </c>
      <c r="C16584" s="480">
        <f t="shared" si="1620"/>
        <v>0</v>
      </c>
      <c r="D16584" s="480">
        <f t="shared" si="1621"/>
        <v>312</v>
      </c>
      <c r="E16584" s="480">
        <f t="shared" si="1622"/>
        <v>114</v>
      </c>
      <c r="F16584" s="484">
        <v>5.3250000000000002</v>
      </c>
      <c r="G16584" s="480">
        <v>15</v>
      </c>
      <c r="H16584" s="482">
        <v>0.32239400000000001</v>
      </c>
      <c r="I16584" s="483">
        <v>16.5</v>
      </c>
      <c r="J16584" s="484">
        <v>0.20760000000000001</v>
      </c>
      <c r="K16584" s="469">
        <f t="shared" si="1615"/>
        <v>16.517056769046569</v>
      </c>
      <c r="L16584" s="469">
        <f t="shared" si="1616"/>
        <v>1.7056769046568832E-2</v>
      </c>
    </row>
    <row r="16585" spans="1:12">
      <c r="A16585" s="98" t="str">
        <f t="shared" si="1617"/>
        <v>D800-120</v>
      </c>
      <c r="B16585" s="98">
        <f t="shared" si="1619"/>
        <v>26</v>
      </c>
      <c r="C16585" s="98">
        <f t="shared" si="1620"/>
        <v>0</v>
      </c>
      <c r="D16585" s="98">
        <f t="shared" si="1621"/>
        <v>312</v>
      </c>
      <c r="E16585" s="98">
        <f t="shared" si="1622"/>
        <v>115</v>
      </c>
      <c r="F16585" s="397">
        <f>F16584+(E16585-E16584)*(F16587-F16584)/(E16587-E16584)</f>
        <v>5.3342999999999998</v>
      </c>
      <c r="G16585" s="98">
        <v>15</v>
      </c>
      <c r="H16585" s="491">
        <f>H16584+(E16585-E16584)*(H16587-H16584)/(E16587-E16584)</f>
        <v>0.32230133333333333</v>
      </c>
      <c r="I16585" s="492">
        <f>I16584+(E16585-E16584)*(I16587-I16584)/(E16587-E16584)</f>
        <v>16.533333333333335</v>
      </c>
      <c r="J16585" s="397">
        <f>J16584+(E16585-E16584)*(J16587-J16584)/(E16587-E16584)</f>
        <v>0.20650000000000002</v>
      </c>
      <c r="K16585" s="469">
        <f t="shared" si="1615"/>
        <v>16.550660665381464</v>
      </c>
      <c r="L16585" s="469">
        <f t="shared" si="1616"/>
        <v>1.7327332048129307E-2</v>
      </c>
    </row>
    <row r="16586" spans="1:12">
      <c r="A16586" s="98" t="str">
        <f t="shared" si="1617"/>
        <v>D800-120</v>
      </c>
      <c r="B16586" s="98">
        <f t="shared" si="1619"/>
        <v>26</v>
      </c>
      <c r="C16586" s="98">
        <f t="shared" si="1620"/>
        <v>0</v>
      </c>
      <c r="D16586" s="98">
        <f t="shared" si="1621"/>
        <v>312</v>
      </c>
      <c r="E16586" s="98">
        <f t="shared" si="1622"/>
        <v>116</v>
      </c>
      <c r="F16586" s="397">
        <f>F16584+(E16586-E16584)*(F16587-F16584)/(E16587-E16584)</f>
        <v>5.3436000000000003</v>
      </c>
      <c r="G16586" s="98">
        <v>15</v>
      </c>
      <c r="H16586" s="491">
        <f>H16584+(E16586-E16584)*(H16587-H16584)/(E16587-E16584)</f>
        <v>0.3222086666666667</v>
      </c>
      <c r="I16586" s="492">
        <f>I16584+(E16586-E16584)*(I16587-I16584)/(E16587-E16584)</f>
        <v>16.566666666666666</v>
      </c>
      <c r="J16586" s="397">
        <f>J16584+(E16586-E16584)*(J16587-J16584)/(E16587-E16584)</f>
        <v>0.2054</v>
      </c>
      <c r="K16586" s="469">
        <f t="shared" si="1615"/>
        <v>16.584283890563672</v>
      </c>
      <c r="L16586" s="469">
        <f t="shared" si="1616"/>
        <v>1.7617223897005374E-2</v>
      </c>
    </row>
    <row r="16587" spans="1:12">
      <c r="A16587" s="480" t="str">
        <f t="shared" si="1617"/>
        <v>D800-120</v>
      </c>
      <c r="B16587" s="480">
        <f t="shared" si="1619"/>
        <v>26</v>
      </c>
      <c r="C16587" s="480">
        <f t="shared" si="1620"/>
        <v>0</v>
      </c>
      <c r="D16587" s="480">
        <f t="shared" si="1621"/>
        <v>312</v>
      </c>
      <c r="E16587" s="480">
        <f t="shared" si="1622"/>
        <v>117</v>
      </c>
      <c r="F16587" s="484">
        <v>5.3529</v>
      </c>
      <c r="G16587" s="480">
        <v>15</v>
      </c>
      <c r="H16587" s="482">
        <v>0.32211600000000001</v>
      </c>
      <c r="I16587" s="483">
        <v>16.600000000000001</v>
      </c>
      <c r="J16587" s="484">
        <v>0.20430000000000001</v>
      </c>
      <c r="K16587" s="469">
        <f t="shared" ref="K16587:K16650" si="1623">F16587/H16587</f>
        <v>16.61792646127482</v>
      </c>
      <c r="L16587" s="469">
        <f t="shared" ref="L16587:L16650" si="1624">K16587-I16587</f>
        <v>1.792646127481845E-2</v>
      </c>
    </row>
    <row r="16588" spans="1:12">
      <c r="A16588" s="98" t="str">
        <f t="shared" si="1617"/>
        <v>D800-120</v>
      </c>
      <c r="B16588" s="98">
        <f t="shared" si="1619"/>
        <v>26</v>
      </c>
      <c r="C16588" s="98">
        <f t="shared" si="1620"/>
        <v>0</v>
      </c>
      <c r="D16588" s="98">
        <f t="shared" si="1621"/>
        <v>312</v>
      </c>
      <c r="E16588" s="98">
        <f t="shared" si="1622"/>
        <v>118</v>
      </c>
      <c r="F16588" s="397">
        <f>F16587+(E16588-E16587)*(F16590-F16587)/(E16590-E16587)</f>
        <v>5.362166666666667</v>
      </c>
      <c r="G16588" s="98">
        <v>15</v>
      </c>
      <c r="H16588" s="491">
        <f>H16587+(E16588-E16587)*(H16590-H16587)/(E16590-E16587)</f>
        <v>0.32202266666666668</v>
      </c>
      <c r="I16588" s="492">
        <f>I16587+(E16588-E16587)*(I16590-I16587)/(E16590-E16587)</f>
        <v>16.633333333333333</v>
      </c>
      <c r="J16588" s="397">
        <f>J16587+(E16588-E16587)*(J16590-J16587)/(E16590-E16587)</f>
        <v>0.20320000000000002</v>
      </c>
      <c r="K16588" s="469">
        <f t="shared" si="1623"/>
        <v>16.651519354745215</v>
      </c>
      <c r="L16588" s="469">
        <f t="shared" si="1624"/>
        <v>1.8186021411882081E-2</v>
      </c>
    </row>
    <row r="16589" spans="1:12">
      <c r="A16589" s="98" t="str">
        <f t="shared" si="1617"/>
        <v>D800-120</v>
      </c>
      <c r="B16589" s="98">
        <f t="shared" si="1619"/>
        <v>26</v>
      </c>
      <c r="C16589" s="98">
        <f t="shared" si="1620"/>
        <v>0</v>
      </c>
      <c r="D16589" s="98">
        <f t="shared" si="1621"/>
        <v>312</v>
      </c>
      <c r="E16589" s="98">
        <f t="shared" si="1622"/>
        <v>119</v>
      </c>
      <c r="F16589" s="397">
        <f>F16587+(E16589-E16587)*(F16590-F16587)/(E16590-E16587)</f>
        <v>5.3714333333333331</v>
      </c>
      <c r="G16589" s="98">
        <v>15</v>
      </c>
      <c r="H16589" s="491">
        <f>H16587+(E16589-E16587)*(H16590-H16587)/(E16590-E16587)</f>
        <v>0.32192933333333335</v>
      </c>
      <c r="I16589" s="492">
        <f>I16587+(E16589-E16587)*(I16590-I16587)/(E16590-E16587)</f>
        <v>16.666666666666668</v>
      </c>
      <c r="J16589" s="397">
        <f>J16587+(E16589-E16587)*(J16590-J16587)/(E16590-E16587)</f>
        <v>0.2021</v>
      </c>
      <c r="K16589" s="469">
        <f t="shared" si="1623"/>
        <v>16.685131726631518</v>
      </c>
      <c r="L16589" s="469">
        <f t="shared" si="1624"/>
        <v>1.8465059964849928E-2</v>
      </c>
    </row>
    <row r="16590" spans="1:12">
      <c r="A16590" s="480" t="str">
        <f t="shared" si="1617"/>
        <v>D800-120</v>
      </c>
      <c r="B16590" s="480">
        <f t="shared" si="1619"/>
        <v>26</v>
      </c>
      <c r="C16590" s="480">
        <f t="shared" si="1620"/>
        <v>0</v>
      </c>
      <c r="D16590" s="480">
        <f t="shared" si="1621"/>
        <v>312</v>
      </c>
      <c r="E16590" s="480">
        <f t="shared" si="1622"/>
        <v>120</v>
      </c>
      <c r="F16590" s="484">
        <v>5.3807</v>
      </c>
      <c r="G16590" s="480">
        <v>15</v>
      </c>
      <c r="H16590" s="482">
        <v>0.32183600000000001</v>
      </c>
      <c r="I16590" s="483">
        <v>16.7</v>
      </c>
      <c r="J16590" s="484">
        <v>0.20100000000000001</v>
      </c>
      <c r="K16590" s="469">
        <f t="shared" si="1623"/>
        <v>16.718763593880112</v>
      </c>
      <c r="L16590" s="469">
        <f t="shared" si="1624"/>
        <v>1.876359388011295E-2</v>
      </c>
    </row>
    <row r="16591" spans="1:12">
      <c r="A16591" s="480" t="str">
        <f t="shared" si="1617"/>
        <v>D800-120</v>
      </c>
      <c r="B16591" s="480">
        <f t="shared" si="1619"/>
        <v>26</v>
      </c>
      <c r="C16591" s="480">
        <f t="shared" si="1620"/>
        <v>6</v>
      </c>
      <c r="D16591" s="480">
        <v>318</v>
      </c>
      <c r="E16591" s="480">
        <v>54</v>
      </c>
      <c r="F16591" s="484">
        <v>4.7314999999999996</v>
      </c>
      <c r="G16591" s="480">
        <v>15</v>
      </c>
      <c r="H16591" s="482">
        <v>0.32288099999999997</v>
      </c>
      <c r="I16591" s="483">
        <v>14.7</v>
      </c>
      <c r="J16591" s="484">
        <v>0.26960000000000001</v>
      </c>
      <c r="K16591" s="469">
        <f t="shared" si="1623"/>
        <v>14.654005655334318</v>
      </c>
      <c r="L16591" s="469">
        <f t="shared" si="1624"/>
        <v>-4.5994344665681197E-2</v>
      </c>
    </row>
    <row r="16592" spans="1:12">
      <c r="A16592" s="98" t="str">
        <f t="shared" si="1617"/>
        <v>D800-120</v>
      </c>
      <c r="B16592" s="98">
        <f t="shared" si="1619"/>
        <v>26</v>
      </c>
      <c r="C16592" s="98">
        <f t="shared" si="1620"/>
        <v>6</v>
      </c>
      <c r="D16592" s="98">
        <f t="shared" ref="D16592:D16623" si="1625">D16591</f>
        <v>318</v>
      </c>
      <c r="E16592" s="98">
        <f t="shared" ref="E16592:E16655" si="1626">E16591+1</f>
        <v>55</v>
      </c>
      <c r="F16592" s="397">
        <f>F16591+(E16592-E16591)*(F16594-F16591)/(E16594-E16591)</f>
        <v>4.7419666666666664</v>
      </c>
      <c r="G16592" s="98">
        <v>15</v>
      </c>
      <c r="H16592" s="491">
        <f>H16591+(E16592-E16591)*(H16594-H16591)/(E16594-E16591)</f>
        <v>0.32281133333333334</v>
      </c>
      <c r="I16592" s="492">
        <f>I16591+(E16592-E16591)*(I16594-I16591)/(E16594-E16591)</f>
        <v>14.733333333333333</v>
      </c>
      <c r="J16592" s="397">
        <f>J16591+(E16592-E16591)*(J16594-J16591)/(E16594-E16591)</f>
        <v>0.26853333333333335</v>
      </c>
      <c r="K16592" s="469">
        <f t="shared" si="1623"/>
        <v>14.689591650024678</v>
      </c>
      <c r="L16592" s="469">
        <f t="shared" si="1624"/>
        <v>-4.37416833086548E-2</v>
      </c>
    </row>
    <row r="16593" spans="1:12">
      <c r="A16593" s="98" t="str">
        <f t="shared" si="1617"/>
        <v>D800-120</v>
      </c>
      <c r="B16593" s="98">
        <f t="shared" si="1619"/>
        <v>26</v>
      </c>
      <c r="C16593" s="98">
        <f t="shared" si="1620"/>
        <v>6</v>
      </c>
      <c r="D16593" s="98">
        <f t="shared" si="1625"/>
        <v>318</v>
      </c>
      <c r="E16593" s="98">
        <f t="shared" si="1626"/>
        <v>56</v>
      </c>
      <c r="F16593" s="397">
        <f>F16591+(E16593-E16591)*(F16594-F16591)/(E16594-E16591)</f>
        <v>4.7524333333333333</v>
      </c>
      <c r="G16593" s="98">
        <v>15</v>
      </c>
      <c r="H16593" s="491">
        <f>H16591+(E16593-E16591)*(H16594-H16591)/(E16594-E16591)</f>
        <v>0.32274166666666665</v>
      </c>
      <c r="I16593" s="492">
        <f>I16591+(E16593-E16591)*(I16594-I16591)/(E16594-E16591)</f>
        <v>14.766666666666667</v>
      </c>
      <c r="J16593" s="397">
        <f>J16591+(E16593-E16591)*(J16594-J16591)/(E16594-E16591)</f>
        <v>0.26746666666666669</v>
      </c>
      <c r="K16593" s="469">
        <f t="shared" si="1623"/>
        <v>14.725193007823595</v>
      </c>
      <c r="L16593" s="469">
        <f t="shared" si="1624"/>
        <v>-4.1473658843072414E-2</v>
      </c>
    </row>
    <row r="16594" spans="1:12">
      <c r="A16594" s="480" t="str">
        <f t="shared" si="1617"/>
        <v>D800-120</v>
      </c>
      <c r="B16594" s="480">
        <f t="shared" si="1619"/>
        <v>26</v>
      </c>
      <c r="C16594" s="480">
        <f t="shared" si="1620"/>
        <v>6</v>
      </c>
      <c r="D16594" s="480">
        <f t="shared" si="1625"/>
        <v>318</v>
      </c>
      <c r="E16594" s="480">
        <f t="shared" si="1626"/>
        <v>57</v>
      </c>
      <c r="F16594" s="484">
        <v>4.7629000000000001</v>
      </c>
      <c r="G16594" s="480">
        <v>15</v>
      </c>
      <c r="H16594" s="482">
        <v>0.32267200000000001</v>
      </c>
      <c r="I16594" s="483">
        <v>14.8</v>
      </c>
      <c r="J16594" s="484">
        <v>0.26640000000000003</v>
      </c>
      <c r="K16594" s="469">
        <f t="shared" si="1623"/>
        <v>14.760809738682005</v>
      </c>
      <c r="L16594" s="469">
        <f t="shared" si="1624"/>
        <v>-3.9190261317996189E-2</v>
      </c>
    </row>
    <row r="16595" spans="1:12">
      <c r="A16595" s="98" t="str">
        <f t="shared" ref="A16595:A16658" si="1627">A16594</f>
        <v>D800-120</v>
      </c>
      <c r="B16595" s="98">
        <f t="shared" si="1619"/>
        <v>26</v>
      </c>
      <c r="C16595" s="98">
        <f t="shared" si="1620"/>
        <v>6</v>
      </c>
      <c r="D16595" s="98">
        <f t="shared" si="1625"/>
        <v>318</v>
      </c>
      <c r="E16595" s="98">
        <f t="shared" si="1626"/>
        <v>58</v>
      </c>
      <c r="F16595" s="397">
        <f>F16594+(E16595-E16594)*(F16597-F16594)/(E16597-E16594)</f>
        <v>4.7733333333333334</v>
      </c>
      <c r="G16595" s="98">
        <v>15</v>
      </c>
      <c r="H16595" s="491">
        <f>H16594+(E16595-E16594)*(H16597-H16594)/(E16597-E16594)</f>
        <v>0.322602</v>
      </c>
      <c r="I16595" s="492">
        <f>I16594+(E16595-E16594)*(I16597-I16594)/(E16597-E16594)</f>
        <v>14.833333333333334</v>
      </c>
      <c r="J16595" s="397">
        <f>J16594+(E16595-E16594)*(J16597-J16594)/(E16597-E16594)</f>
        <v>0.2653666666666667</v>
      </c>
      <c r="K16595" s="469">
        <f t="shared" si="1623"/>
        <v>14.7963538147108</v>
      </c>
      <c r="L16595" s="469">
        <f t="shared" si="1624"/>
        <v>-3.6979518622533902E-2</v>
      </c>
    </row>
    <row r="16596" spans="1:12">
      <c r="A16596" s="98" t="str">
        <f t="shared" si="1627"/>
        <v>D800-120</v>
      </c>
      <c r="B16596" s="98">
        <f t="shared" si="1619"/>
        <v>26</v>
      </c>
      <c r="C16596" s="98">
        <f t="shared" si="1620"/>
        <v>6</v>
      </c>
      <c r="D16596" s="98">
        <f t="shared" si="1625"/>
        <v>318</v>
      </c>
      <c r="E16596" s="98">
        <f t="shared" si="1626"/>
        <v>59</v>
      </c>
      <c r="F16596" s="397">
        <f>F16594+(E16596-E16594)*(F16597-F16594)/(E16597-E16594)</f>
        <v>4.7837666666666667</v>
      </c>
      <c r="G16596" s="98">
        <v>15</v>
      </c>
      <c r="H16596" s="491">
        <f>H16594+(E16596-E16594)*(H16597-H16594)/(E16597-E16594)</f>
        <v>0.32253200000000004</v>
      </c>
      <c r="I16596" s="492">
        <f>I16594+(E16596-E16594)*(I16597-I16594)/(E16597-E16594)</f>
        <v>14.866666666666667</v>
      </c>
      <c r="J16596" s="397">
        <f>J16594+(E16596-E16594)*(J16597-J16594)/(E16597-E16594)</f>
        <v>0.26433333333333331</v>
      </c>
      <c r="K16596" s="469">
        <f t="shared" si="1623"/>
        <v>14.8319133191952</v>
      </c>
      <c r="L16596" s="469">
        <f t="shared" si="1624"/>
        <v>-3.4753347471466967E-2</v>
      </c>
    </row>
    <row r="16597" spans="1:12">
      <c r="A16597" s="480" t="str">
        <f t="shared" si="1627"/>
        <v>D800-120</v>
      </c>
      <c r="B16597" s="480">
        <f t="shared" si="1619"/>
        <v>26</v>
      </c>
      <c r="C16597" s="480">
        <f t="shared" si="1620"/>
        <v>6</v>
      </c>
      <c r="D16597" s="480">
        <f t="shared" si="1625"/>
        <v>318</v>
      </c>
      <c r="E16597" s="480">
        <f t="shared" si="1626"/>
        <v>60</v>
      </c>
      <c r="F16597" s="484">
        <v>4.7942</v>
      </c>
      <c r="G16597" s="480">
        <v>15</v>
      </c>
      <c r="H16597" s="482">
        <v>0.32246200000000003</v>
      </c>
      <c r="I16597" s="483">
        <v>14.9</v>
      </c>
      <c r="J16597" s="484">
        <v>0.26329999999999998</v>
      </c>
      <c r="K16597" s="469">
        <f t="shared" si="1623"/>
        <v>14.86748826218283</v>
      </c>
      <c r="L16597" s="469">
        <f t="shared" si="1624"/>
        <v>-3.2511737817170427E-2</v>
      </c>
    </row>
    <row r="16598" spans="1:12">
      <c r="A16598" s="98" t="str">
        <f t="shared" si="1627"/>
        <v>D800-120</v>
      </c>
      <c r="B16598" s="98">
        <f t="shared" si="1619"/>
        <v>26</v>
      </c>
      <c r="C16598" s="98">
        <f t="shared" si="1620"/>
        <v>6</v>
      </c>
      <c r="D16598" s="98">
        <f t="shared" si="1625"/>
        <v>318</v>
      </c>
      <c r="E16598" s="98">
        <f t="shared" si="1626"/>
        <v>61</v>
      </c>
      <c r="F16598" s="397">
        <f>F16597+(E16598-E16597)*(F16600-F16597)/(E16600-E16597)</f>
        <v>4.8045333333333335</v>
      </c>
      <c r="G16598" s="98">
        <v>15</v>
      </c>
      <c r="H16598" s="491">
        <f>H16597+(E16598-E16597)*(H16600-H16597)/(E16600-E16597)</f>
        <v>0.32239233333333334</v>
      </c>
      <c r="I16598" s="492">
        <f>I16597+(E16598-E16597)*(I16600-I16597)/(E16600-E16597)</f>
        <v>14.933333333333334</v>
      </c>
      <c r="J16598" s="397">
        <f>J16597+(E16598-E16597)*(J16600-J16597)/(E16600-E16597)</f>
        <v>0.26223333333333332</v>
      </c>
      <c r="K16598" s="469">
        <f t="shared" si="1623"/>
        <v>14.902753063813552</v>
      </c>
      <c r="L16598" s="469">
        <f t="shared" si="1624"/>
        <v>-3.0580269519781211E-2</v>
      </c>
    </row>
    <row r="16599" spans="1:12">
      <c r="A16599" s="98" t="str">
        <f t="shared" si="1627"/>
        <v>D800-120</v>
      </c>
      <c r="B16599" s="98">
        <f t="shared" si="1619"/>
        <v>26</v>
      </c>
      <c r="C16599" s="98">
        <f t="shared" si="1620"/>
        <v>6</v>
      </c>
      <c r="D16599" s="98">
        <f t="shared" si="1625"/>
        <v>318</v>
      </c>
      <c r="E16599" s="98">
        <f t="shared" si="1626"/>
        <v>62</v>
      </c>
      <c r="F16599" s="397">
        <f>F16597+(E16599-E16597)*(F16600-F16597)/(E16600-E16597)</f>
        <v>4.8148666666666662</v>
      </c>
      <c r="G16599" s="98">
        <v>15</v>
      </c>
      <c r="H16599" s="491">
        <f>H16597+(E16599-E16597)*(H16600-H16597)/(E16600-E16597)</f>
        <v>0.3223226666666667</v>
      </c>
      <c r="I16599" s="492">
        <f>I16597+(E16599-E16597)*(I16600-I16597)/(E16600-E16597)</f>
        <v>14.966666666666667</v>
      </c>
      <c r="J16599" s="397">
        <f>J16597+(E16599-E16597)*(J16600-J16597)/(E16600-E16597)</f>
        <v>0.26116666666666666</v>
      </c>
      <c r="K16599" s="469">
        <f t="shared" si="1623"/>
        <v>14.93803310967891</v>
      </c>
      <c r="L16599" s="469">
        <f t="shared" si="1624"/>
        <v>-2.8633556987756492E-2</v>
      </c>
    </row>
    <row r="16600" spans="1:12">
      <c r="A16600" s="480" t="str">
        <f t="shared" si="1627"/>
        <v>D800-120</v>
      </c>
      <c r="B16600" s="480">
        <f t="shared" si="1619"/>
        <v>26</v>
      </c>
      <c r="C16600" s="480">
        <f t="shared" si="1620"/>
        <v>6</v>
      </c>
      <c r="D16600" s="480">
        <f t="shared" si="1625"/>
        <v>318</v>
      </c>
      <c r="E16600" s="480">
        <f t="shared" si="1626"/>
        <v>63</v>
      </c>
      <c r="F16600" s="484">
        <v>4.8251999999999997</v>
      </c>
      <c r="G16600" s="480">
        <v>15</v>
      </c>
      <c r="H16600" s="482">
        <v>0.32225300000000001</v>
      </c>
      <c r="I16600" s="483">
        <v>15</v>
      </c>
      <c r="J16600" s="484">
        <v>0.2601</v>
      </c>
      <c r="K16600" s="469">
        <f t="shared" si="1623"/>
        <v>14.973328409665696</v>
      </c>
      <c r="L16600" s="469">
        <f t="shared" si="1624"/>
        <v>-2.667159033430444E-2</v>
      </c>
    </row>
    <row r="16601" spans="1:12">
      <c r="A16601" s="98" t="str">
        <f t="shared" si="1627"/>
        <v>D800-120</v>
      </c>
      <c r="B16601" s="98">
        <f t="shared" si="1619"/>
        <v>26</v>
      </c>
      <c r="C16601" s="98">
        <f t="shared" si="1620"/>
        <v>6</v>
      </c>
      <c r="D16601" s="98">
        <f t="shared" si="1625"/>
        <v>318</v>
      </c>
      <c r="E16601" s="98">
        <f t="shared" si="1626"/>
        <v>64</v>
      </c>
      <c r="F16601" s="397">
        <f>F16600+(E16601-E16600)*(F16603-F16600)/(E16603-E16600)</f>
        <v>4.8354666666666661</v>
      </c>
      <c r="G16601" s="98">
        <v>15</v>
      </c>
      <c r="H16601" s="491">
        <f>H16600+(E16601-E16600)*(H16603-H16600)/(E16603-E16600)</f>
        <v>0.322183</v>
      </c>
      <c r="I16601" s="492">
        <f>I16600+(E16601-E16600)*(I16603-I16600)/(E16603-E16600)</f>
        <v>15.033333333333333</v>
      </c>
      <c r="J16601" s="397">
        <f>J16600+(E16601-E16600)*(J16603-J16600)/(E16603-E16600)</f>
        <v>0.25903333333333334</v>
      </c>
      <c r="K16601" s="469">
        <f t="shared" si="1623"/>
        <v>15.00844757999853</v>
      </c>
      <c r="L16601" s="469">
        <f t="shared" si="1624"/>
        <v>-2.4885753334803695E-2</v>
      </c>
    </row>
    <row r="16602" spans="1:12">
      <c r="A16602" s="98" t="str">
        <f t="shared" si="1627"/>
        <v>D800-120</v>
      </c>
      <c r="B16602" s="98">
        <f t="shared" si="1619"/>
        <v>26</v>
      </c>
      <c r="C16602" s="98">
        <f t="shared" si="1620"/>
        <v>6</v>
      </c>
      <c r="D16602" s="98">
        <f t="shared" si="1625"/>
        <v>318</v>
      </c>
      <c r="E16602" s="98">
        <f t="shared" si="1626"/>
        <v>65</v>
      </c>
      <c r="F16602" s="397">
        <f>F16600+(E16602-E16600)*(F16603-F16600)/(E16603-E16600)</f>
        <v>4.8457333333333334</v>
      </c>
      <c r="G16602" s="98">
        <v>15</v>
      </c>
      <c r="H16602" s="491">
        <f>H16600+(E16602-E16600)*(H16603-H16600)/(E16603-E16600)</f>
        <v>0.32211300000000004</v>
      </c>
      <c r="I16602" s="492">
        <f>I16600+(E16602-E16600)*(I16603-I16600)/(E16603-E16600)</f>
        <v>15.066666666666666</v>
      </c>
      <c r="J16602" s="397">
        <f>J16600+(E16602-E16600)*(J16603-J16600)/(E16603-E16600)</f>
        <v>0.25796666666666668</v>
      </c>
      <c r="K16602" s="469">
        <f t="shared" si="1623"/>
        <v>15.043582014179288</v>
      </c>
      <c r="L16602" s="469">
        <f t="shared" si="1624"/>
        <v>-2.3084652487378676E-2</v>
      </c>
    </row>
    <row r="16603" spans="1:12">
      <c r="A16603" s="480" t="str">
        <f t="shared" si="1627"/>
        <v>D800-120</v>
      </c>
      <c r="B16603" s="480">
        <f t="shared" si="1619"/>
        <v>26</v>
      </c>
      <c r="C16603" s="480">
        <f t="shared" si="1620"/>
        <v>6</v>
      </c>
      <c r="D16603" s="480">
        <f t="shared" si="1625"/>
        <v>318</v>
      </c>
      <c r="E16603" s="480">
        <f t="shared" si="1626"/>
        <v>66</v>
      </c>
      <c r="F16603" s="484">
        <v>4.8559999999999999</v>
      </c>
      <c r="G16603" s="480">
        <v>15</v>
      </c>
      <c r="H16603" s="482">
        <v>0.32204300000000002</v>
      </c>
      <c r="I16603" s="483">
        <v>15.1</v>
      </c>
      <c r="J16603" s="484">
        <v>0.25690000000000002</v>
      </c>
      <c r="K16603" s="469">
        <f t="shared" si="1623"/>
        <v>15.078731722161324</v>
      </c>
      <c r="L16603" s="469">
        <f t="shared" si="1624"/>
        <v>-2.1268277838675687E-2</v>
      </c>
    </row>
    <row r="16604" spans="1:12">
      <c r="A16604" s="98" t="str">
        <f t="shared" si="1627"/>
        <v>D800-120</v>
      </c>
      <c r="B16604" s="98">
        <f t="shared" si="1619"/>
        <v>26</v>
      </c>
      <c r="C16604" s="98">
        <f t="shared" si="1620"/>
        <v>6</v>
      </c>
      <c r="D16604" s="98">
        <f t="shared" si="1625"/>
        <v>318</v>
      </c>
      <c r="E16604" s="98">
        <f t="shared" si="1626"/>
        <v>67</v>
      </c>
      <c r="F16604" s="397">
        <f>F16603+(E16604-E16603)*(F16606-F16603)/(E16606-E16603)</f>
        <v>4.8662000000000001</v>
      </c>
      <c r="G16604" s="98">
        <v>15</v>
      </c>
      <c r="H16604" s="491">
        <f>H16603+(E16604-E16603)*(H16606-H16603)/(E16606-E16603)</f>
        <v>0.32197300000000001</v>
      </c>
      <c r="I16604" s="492">
        <f>I16603+(E16604-E16603)*(I16606-I16603)/(E16606-E16603)</f>
        <v>15.133333333333333</v>
      </c>
      <c r="J16604" s="397">
        <f>J16603+(E16604-E16603)*(J16606-J16603)/(E16606-E16603)</f>
        <v>0.25583333333333336</v>
      </c>
      <c r="K16604" s="469">
        <f t="shared" si="1623"/>
        <v>15.113689657207281</v>
      </c>
      <c r="L16604" s="469">
        <f t="shared" si="1624"/>
        <v>-1.9643676126051446E-2</v>
      </c>
    </row>
    <row r="16605" spans="1:12">
      <c r="A16605" s="98" t="str">
        <f t="shared" si="1627"/>
        <v>D800-120</v>
      </c>
      <c r="B16605" s="98">
        <f t="shared" si="1619"/>
        <v>26</v>
      </c>
      <c r="C16605" s="98">
        <f t="shared" si="1620"/>
        <v>6</v>
      </c>
      <c r="D16605" s="98">
        <f t="shared" si="1625"/>
        <v>318</v>
      </c>
      <c r="E16605" s="98">
        <f t="shared" si="1626"/>
        <v>68</v>
      </c>
      <c r="F16605" s="397">
        <f>F16603+(E16605-E16603)*(F16606-F16603)/(E16606-E16603)</f>
        <v>4.8763999999999994</v>
      </c>
      <c r="G16605" s="98">
        <v>15</v>
      </c>
      <c r="H16605" s="491">
        <f>H16603+(E16605-E16603)*(H16606-H16603)/(E16606-E16603)</f>
        <v>0.32190299999999999</v>
      </c>
      <c r="I16605" s="492">
        <f>I16603+(E16605-E16603)*(I16606-I16603)/(E16606-E16603)</f>
        <v>15.166666666666666</v>
      </c>
      <c r="J16605" s="397">
        <f>J16603+(E16605-E16603)*(J16606-J16603)/(E16606-E16603)</f>
        <v>0.25476666666666664</v>
      </c>
      <c r="K16605" s="469">
        <f t="shared" si="1623"/>
        <v>15.148662795935421</v>
      </c>
      <c r="L16605" s="469">
        <f t="shared" si="1624"/>
        <v>-1.8003870731245541E-2</v>
      </c>
    </row>
    <row r="16606" spans="1:12">
      <c r="A16606" s="480" t="str">
        <f t="shared" si="1627"/>
        <v>D800-120</v>
      </c>
      <c r="B16606" s="480">
        <f t="shared" si="1619"/>
        <v>26</v>
      </c>
      <c r="C16606" s="480">
        <f t="shared" si="1620"/>
        <v>6</v>
      </c>
      <c r="D16606" s="480">
        <f t="shared" si="1625"/>
        <v>318</v>
      </c>
      <c r="E16606" s="480">
        <f t="shared" si="1626"/>
        <v>69</v>
      </c>
      <c r="F16606" s="484">
        <v>4.8865999999999996</v>
      </c>
      <c r="G16606" s="480">
        <v>15</v>
      </c>
      <c r="H16606" s="482">
        <v>0.32183299999999998</v>
      </c>
      <c r="I16606" s="483">
        <v>15.2</v>
      </c>
      <c r="J16606" s="484">
        <v>0.25369999999999998</v>
      </c>
      <c r="K16606" s="469">
        <f t="shared" si="1623"/>
        <v>15.183651148266337</v>
      </c>
      <c r="L16606" s="469">
        <f t="shared" si="1624"/>
        <v>-1.6348851733662073E-2</v>
      </c>
    </row>
    <row r="16607" spans="1:12">
      <c r="A16607" s="98" t="str">
        <f t="shared" si="1627"/>
        <v>D800-120</v>
      </c>
      <c r="B16607" s="98">
        <f t="shared" si="1619"/>
        <v>26</v>
      </c>
      <c r="C16607" s="98">
        <f t="shared" si="1620"/>
        <v>6</v>
      </c>
      <c r="D16607" s="98">
        <f t="shared" si="1625"/>
        <v>318</v>
      </c>
      <c r="E16607" s="98">
        <f t="shared" si="1626"/>
        <v>70</v>
      </c>
      <c r="F16607" s="397">
        <f>F16606+(E16607-E16606)*(F16609-F16606)/(E16609-E16606)</f>
        <v>4.8967666666666663</v>
      </c>
      <c r="G16607" s="98">
        <v>15</v>
      </c>
      <c r="H16607" s="491">
        <f>H16606+(E16607-E16606)*(H16609-H16606)/(E16609-E16606)</f>
        <v>0.32176299999999997</v>
      </c>
      <c r="I16607" s="492">
        <f>I16606+(E16607-E16606)*(I16609-I16606)/(E16609-E16606)</f>
        <v>15.233333333333333</v>
      </c>
      <c r="J16607" s="397">
        <f>J16606+(E16607-E16606)*(J16609-J16606)/(E16609-E16606)</f>
        <v>0.25266666666666665</v>
      </c>
      <c r="K16607" s="469">
        <f t="shared" si="1623"/>
        <v>15.218551128211343</v>
      </c>
      <c r="L16607" s="469">
        <f t="shared" si="1624"/>
        <v>-1.4782205121989023E-2</v>
      </c>
    </row>
    <row r="16608" spans="1:12">
      <c r="A16608" s="98" t="str">
        <f t="shared" si="1627"/>
        <v>D800-120</v>
      </c>
      <c r="B16608" s="98">
        <f t="shared" si="1619"/>
        <v>26</v>
      </c>
      <c r="C16608" s="98">
        <f t="shared" si="1620"/>
        <v>6</v>
      </c>
      <c r="D16608" s="98">
        <f t="shared" si="1625"/>
        <v>318</v>
      </c>
      <c r="E16608" s="98">
        <f t="shared" si="1626"/>
        <v>71</v>
      </c>
      <c r="F16608" s="397">
        <f>F16606+(E16608-E16606)*(F16609-F16606)/(E16609-E16606)</f>
        <v>4.9069333333333329</v>
      </c>
      <c r="G16608" s="98">
        <v>15</v>
      </c>
      <c r="H16608" s="491">
        <f>H16606+(E16608-E16606)*(H16609-H16606)/(E16609-E16606)</f>
        <v>0.32169300000000001</v>
      </c>
      <c r="I16608" s="492">
        <f>I16606+(E16608-E16606)*(I16609-I16606)/(E16609-E16606)</f>
        <v>15.266666666666667</v>
      </c>
      <c r="J16608" s="397">
        <f>J16606+(E16608-E16606)*(J16609-J16606)/(E16609-E16606)</f>
        <v>0.25163333333333332</v>
      </c>
      <c r="K16608" s="469">
        <f t="shared" si="1623"/>
        <v>15.253466296541525</v>
      </c>
      <c r="L16608" s="469">
        <f t="shared" si="1624"/>
        <v>-1.3200370125142413E-2</v>
      </c>
    </row>
    <row r="16609" spans="1:12">
      <c r="A16609" s="480" t="str">
        <f t="shared" si="1627"/>
        <v>D800-120</v>
      </c>
      <c r="B16609" s="480">
        <f t="shared" si="1619"/>
        <v>26</v>
      </c>
      <c r="C16609" s="480">
        <f t="shared" si="1620"/>
        <v>6</v>
      </c>
      <c r="D16609" s="480">
        <f t="shared" si="1625"/>
        <v>318</v>
      </c>
      <c r="E16609" s="480">
        <f t="shared" si="1626"/>
        <v>72</v>
      </c>
      <c r="F16609" s="484">
        <v>4.9170999999999996</v>
      </c>
      <c r="G16609" s="480">
        <v>15</v>
      </c>
      <c r="H16609" s="482">
        <v>0.32162299999999999</v>
      </c>
      <c r="I16609" s="483">
        <v>15.3</v>
      </c>
      <c r="J16609" s="484">
        <v>0.25059999999999999</v>
      </c>
      <c r="K16609" s="469">
        <f t="shared" si="1623"/>
        <v>15.288396663173964</v>
      </c>
      <c r="L16609" s="469">
        <f t="shared" si="1624"/>
        <v>-1.1603336826036426E-2</v>
      </c>
    </row>
    <row r="16610" spans="1:12">
      <c r="A16610" s="98" t="str">
        <f t="shared" si="1627"/>
        <v>D800-120</v>
      </c>
      <c r="B16610" s="98">
        <f t="shared" si="1619"/>
        <v>26</v>
      </c>
      <c r="C16610" s="98">
        <f t="shared" si="1620"/>
        <v>6</v>
      </c>
      <c r="D16610" s="98">
        <f t="shared" si="1625"/>
        <v>318</v>
      </c>
      <c r="E16610" s="98">
        <f t="shared" si="1626"/>
        <v>73</v>
      </c>
      <c r="F16610" s="397">
        <f>F16609+(E16610-E16609)*(F16612-F16609)/(E16612-E16609)</f>
        <v>4.9271666666666665</v>
      </c>
      <c r="G16610" s="98">
        <v>15</v>
      </c>
      <c r="H16610" s="491">
        <f>H16609+(E16610-E16609)*(H16612-H16609)/(E16612-E16609)</f>
        <v>0.32155299999999998</v>
      </c>
      <c r="I16610" s="492">
        <f>I16609+(E16610-E16609)*(I16612-I16609)/(E16612-E16609)</f>
        <v>15.333333333333334</v>
      </c>
      <c r="J16610" s="397">
        <f>J16609+(E16610-E16609)*(J16612-J16609)/(E16612-E16609)</f>
        <v>0.24953333333333333</v>
      </c>
      <c r="K16610" s="469">
        <f t="shared" si="1623"/>
        <v>15.323031247311226</v>
      </c>
      <c r="L16610" s="469">
        <f t="shared" si="1624"/>
        <v>-1.0302086022107915E-2</v>
      </c>
    </row>
    <row r="16611" spans="1:12">
      <c r="A16611" s="98" t="str">
        <f t="shared" si="1627"/>
        <v>D800-120</v>
      </c>
      <c r="B16611" s="98">
        <f t="shared" si="1619"/>
        <v>26</v>
      </c>
      <c r="C16611" s="98">
        <f t="shared" si="1620"/>
        <v>6</v>
      </c>
      <c r="D16611" s="98">
        <f t="shared" si="1625"/>
        <v>318</v>
      </c>
      <c r="E16611" s="98">
        <f t="shared" si="1626"/>
        <v>74</v>
      </c>
      <c r="F16611" s="397">
        <f>F16609+(E16611-E16609)*(F16612-F16609)/(E16612-E16609)</f>
        <v>4.9372333333333334</v>
      </c>
      <c r="G16611" s="98">
        <v>15</v>
      </c>
      <c r="H16611" s="491">
        <f>H16609+(E16611-E16609)*(H16612-H16609)/(E16612-E16609)</f>
        <v>0.32148300000000002</v>
      </c>
      <c r="I16611" s="492">
        <f>I16609+(E16611-E16609)*(I16612-I16609)/(E16612-E16609)</f>
        <v>15.366666666666667</v>
      </c>
      <c r="J16611" s="397">
        <f>J16609+(E16611-E16609)*(J16612-J16609)/(E16612-E16609)</f>
        <v>0.24846666666666667</v>
      </c>
      <c r="K16611" s="469">
        <f t="shared" si="1623"/>
        <v>15.357680914180014</v>
      </c>
      <c r="L16611" s="469">
        <f t="shared" si="1624"/>
        <v>-8.9857524866534533E-3</v>
      </c>
    </row>
    <row r="16612" spans="1:12">
      <c r="A16612" s="480" t="str">
        <f t="shared" si="1627"/>
        <v>D800-120</v>
      </c>
      <c r="B16612" s="480">
        <f t="shared" si="1619"/>
        <v>26</v>
      </c>
      <c r="C16612" s="480">
        <f t="shared" si="1620"/>
        <v>6</v>
      </c>
      <c r="D16612" s="480">
        <f t="shared" si="1625"/>
        <v>318</v>
      </c>
      <c r="E16612" s="480">
        <f t="shared" si="1626"/>
        <v>75</v>
      </c>
      <c r="F16612" s="484">
        <v>4.9473000000000003</v>
      </c>
      <c r="G16612" s="480">
        <v>15</v>
      </c>
      <c r="H16612" s="482">
        <v>0.321413</v>
      </c>
      <c r="I16612" s="483">
        <v>15.4</v>
      </c>
      <c r="J16612" s="484">
        <v>0.24740000000000001</v>
      </c>
      <c r="K16612" s="469">
        <f t="shared" si="1623"/>
        <v>15.392345673634857</v>
      </c>
      <c r="L16612" s="469">
        <f t="shared" si="1624"/>
        <v>-7.6543263651434046E-3</v>
      </c>
    </row>
    <row r="16613" spans="1:12">
      <c r="A16613" s="98" t="str">
        <f t="shared" si="1627"/>
        <v>D800-120</v>
      </c>
      <c r="B16613" s="98">
        <f t="shared" si="1619"/>
        <v>26</v>
      </c>
      <c r="C16613" s="98">
        <f t="shared" si="1620"/>
        <v>6</v>
      </c>
      <c r="D16613" s="98">
        <f t="shared" si="1625"/>
        <v>318</v>
      </c>
      <c r="E16613" s="98">
        <f t="shared" si="1626"/>
        <v>76</v>
      </c>
      <c r="F16613" s="397">
        <f>F16612+(E16613-E16612)*(F16615-F16612)/(E16615-E16612)</f>
        <v>4.9573333333333336</v>
      </c>
      <c r="G16613" s="98">
        <v>15</v>
      </c>
      <c r="H16613" s="491">
        <f>H16612+(E16613-E16612)*(H16615-H16612)/(E16615-E16612)</f>
        <v>0.32134266666666667</v>
      </c>
      <c r="I16613" s="492">
        <f>I16612+(E16613-E16612)*(I16615-I16612)/(E16615-E16612)</f>
        <v>15.433333333333334</v>
      </c>
      <c r="J16613" s="397">
        <f>J16612+(E16613-E16612)*(J16615-J16612)/(E16615-E16612)</f>
        <v>0.24633333333333335</v>
      </c>
      <c r="K16613" s="469">
        <f t="shared" si="1623"/>
        <v>15.426937806785697</v>
      </c>
      <c r="L16613" s="469">
        <f t="shared" si="1624"/>
        <v>-6.395526547636976E-3</v>
      </c>
    </row>
    <row r="16614" spans="1:12">
      <c r="A16614" s="98" t="str">
        <f t="shared" si="1627"/>
        <v>D800-120</v>
      </c>
      <c r="B16614" s="98">
        <f t="shared" si="1619"/>
        <v>26</v>
      </c>
      <c r="C16614" s="98">
        <f t="shared" si="1620"/>
        <v>6</v>
      </c>
      <c r="D16614" s="98">
        <f t="shared" si="1625"/>
        <v>318</v>
      </c>
      <c r="E16614" s="98">
        <f t="shared" si="1626"/>
        <v>77</v>
      </c>
      <c r="F16614" s="397">
        <f>F16612+(E16614-E16612)*(F16615-F16612)/(E16615-E16612)</f>
        <v>4.9673666666666669</v>
      </c>
      <c r="G16614" s="98">
        <v>15</v>
      </c>
      <c r="H16614" s="491">
        <f>H16612+(E16614-E16612)*(H16615-H16612)/(E16615-E16612)</f>
        <v>0.32127233333333333</v>
      </c>
      <c r="I16614" s="492">
        <f>I16612+(E16614-E16612)*(I16615-I16612)/(E16615-E16612)</f>
        <v>15.466666666666667</v>
      </c>
      <c r="J16614" s="397">
        <f>J16612+(E16614-E16612)*(J16615-J16612)/(E16615-E16612)</f>
        <v>0.24526666666666666</v>
      </c>
      <c r="K16614" s="469">
        <f t="shared" si="1623"/>
        <v>15.461545085840985</v>
      </c>
      <c r="L16614" s="469">
        <f t="shared" si="1624"/>
        <v>-5.1215808256817041E-3</v>
      </c>
    </row>
    <row r="16615" spans="1:12">
      <c r="A16615" s="480" t="str">
        <f t="shared" si="1627"/>
        <v>D800-120</v>
      </c>
      <c r="B16615" s="480">
        <f t="shared" si="1619"/>
        <v>26</v>
      </c>
      <c r="C16615" s="480">
        <f t="shared" si="1620"/>
        <v>6</v>
      </c>
      <c r="D16615" s="480">
        <f t="shared" si="1625"/>
        <v>318</v>
      </c>
      <c r="E16615" s="480">
        <f t="shared" si="1626"/>
        <v>78</v>
      </c>
      <c r="F16615" s="484">
        <v>4.9774000000000003</v>
      </c>
      <c r="G16615" s="480">
        <v>15</v>
      </c>
      <c r="H16615" s="482">
        <v>0.32120199999999999</v>
      </c>
      <c r="I16615" s="483">
        <v>15.5</v>
      </c>
      <c r="J16615" s="484">
        <v>0.2442</v>
      </c>
      <c r="K16615" s="469">
        <f t="shared" si="1623"/>
        <v>15.496167520750184</v>
      </c>
      <c r="L16615" s="469">
        <f t="shared" si="1624"/>
        <v>-3.8324792498158899E-3</v>
      </c>
    </row>
    <row r="16616" spans="1:12">
      <c r="A16616" s="98" t="str">
        <f t="shared" si="1627"/>
        <v>D800-120</v>
      </c>
      <c r="B16616" s="98">
        <f t="shared" si="1619"/>
        <v>26</v>
      </c>
      <c r="C16616" s="98">
        <f t="shared" si="1620"/>
        <v>6</v>
      </c>
      <c r="D16616" s="98">
        <f t="shared" si="1625"/>
        <v>318</v>
      </c>
      <c r="E16616" s="98">
        <f t="shared" si="1626"/>
        <v>79</v>
      </c>
      <c r="F16616" s="397">
        <f>F16615+(E16616-E16615)*(F16618-F16615)/(E16618-E16615)</f>
        <v>4.9873666666666665</v>
      </c>
      <c r="G16616" s="98">
        <v>15</v>
      </c>
      <c r="H16616" s="491">
        <f>H16615+(E16616-E16615)*(H16618-H16615)/(E16618-E16615)</f>
        <v>0.32113166666666665</v>
      </c>
      <c r="I16616" s="492">
        <f>I16615+(E16616-E16615)*(I16618-I16615)/(E16618-E16615)</f>
        <v>15.533333333333333</v>
      </c>
      <c r="J16616" s="397">
        <f>J16615+(E16616-E16615)*(J16618-J16615)/(E16618-E16615)</f>
        <v>0.24316666666666667</v>
      </c>
      <c r="K16616" s="469">
        <f t="shared" si="1623"/>
        <v>15.530597522303935</v>
      </c>
      <c r="L16616" s="469">
        <f t="shared" si="1624"/>
        <v>-2.7358110293977944E-3</v>
      </c>
    </row>
    <row r="16617" spans="1:12">
      <c r="A16617" s="98" t="str">
        <f t="shared" si="1627"/>
        <v>D800-120</v>
      </c>
      <c r="B16617" s="98">
        <f t="shared" si="1619"/>
        <v>26</v>
      </c>
      <c r="C16617" s="98">
        <f t="shared" si="1620"/>
        <v>6</v>
      </c>
      <c r="D16617" s="98">
        <f t="shared" si="1625"/>
        <v>318</v>
      </c>
      <c r="E16617" s="98">
        <f t="shared" si="1626"/>
        <v>80</v>
      </c>
      <c r="F16617" s="397">
        <f>F16615+(E16617-E16615)*(F16618-F16615)/(E16618-E16615)</f>
        <v>4.9973333333333336</v>
      </c>
      <c r="G16617" s="98">
        <v>15</v>
      </c>
      <c r="H16617" s="491">
        <f>H16615+(E16617-E16615)*(H16618-H16615)/(E16618-E16615)</f>
        <v>0.32106133333333337</v>
      </c>
      <c r="I16617" s="492">
        <f>I16615+(E16617-E16615)*(I16618-I16615)/(E16618-E16615)</f>
        <v>15.566666666666666</v>
      </c>
      <c r="J16617" s="397">
        <f>J16615+(E16617-E16615)*(J16618-J16615)/(E16618-E16615)</f>
        <v>0.24213333333333334</v>
      </c>
      <c r="K16617" s="469">
        <f t="shared" si="1623"/>
        <v>15.565042608681207</v>
      </c>
      <c r="L16617" s="469">
        <f t="shared" si="1624"/>
        <v>-1.6240579854596149E-3</v>
      </c>
    </row>
    <row r="16618" spans="1:12">
      <c r="A16618" s="480" t="str">
        <f t="shared" si="1627"/>
        <v>D800-120</v>
      </c>
      <c r="B16618" s="480">
        <f t="shared" ref="B16618:B16681" si="1628">INT(D16618/12)</f>
        <v>26</v>
      </c>
      <c r="C16618" s="480">
        <f t="shared" ref="C16618:C16681" si="1629">D16618-B16618*12</f>
        <v>6</v>
      </c>
      <c r="D16618" s="480">
        <f t="shared" si="1625"/>
        <v>318</v>
      </c>
      <c r="E16618" s="480">
        <f t="shared" si="1626"/>
        <v>81</v>
      </c>
      <c r="F16618" s="484">
        <v>5.0072999999999999</v>
      </c>
      <c r="G16618" s="480">
        <v>15</v>
      </c>
      <c r="H16618" s="482">
        <v>0.32099100000000003</v>
      </c>
      <c r="I16618" s="483">
        <v>15.6</v>
      </c>
      <c r="J16618" s="484">
        <v>0.24110000000000001</v>
      </c>
      <c r="K16618" s="469">
        <f t="shared" si="1623"/>
        <v>15.599502789797842</v>
      </c>
      <c r="L16618" s="469">
        <f t="shared" si="1624"/>
        <v>-4.9721020215720557E-4</v>
      </c>
    </row>
    <row r="16619" spans="1:12">
      <c r="A16619" s="98" t="str">
        <f t="shared" si="1627"/>
        <v>D800-120</v>
      </c>
      <c r="B16619" s="98">
        <f t="shared" si="1628"/>
        <v>26</v>
      </c>
      <c r="C16619" s="98">
        <f t="shared" si="1629"/>
        <v>6</v>
      </c>
      <c r="D16619" s="98">
        <f t="shared" si="1625"/>
        <v>318</v>
      </c>
      <c r="E16619" s="98">
        <f t="shared" si="1626"/>
        <v>82</v>
      </c>
      <c r="F16619" s="397">
        <f>F16618+(E16619-E16618)*(F16621-F16618)/(E16621-E16618)</f>
        <v>5.0171999999999999</v>
      </c>
      <c r="G16619" s="98">
        <v>15</v>
      </c>
      <c r="H16619" s="491">
        <f>H16618+(E16619-E16618)*(H16621-H16618)/(E16621-E16618)</f>
        <v>0.32092066666666669</v>
      </c>
      <c r="I16619" s="492">
        <f>I16618+(E16619-E16618)*(I16621-I16618)/(E16621-E16618)</f>
        <v>15.633333333333333</v>
      </c>
      <c r="J16619" s="397">
        <f>J16618+(E16619-E16618)*(J16621-J16618)/(E16621-E16618)</f>
        <v>0.24003333333333335</v>
      </c>
      <c r="K16619" s="469">
        <f t="shared" si="1623"/>
        <v>15.633770339917859</v>
      </c>
      <c r="L16619" s="469">
        <f t="shared" si="1624"/>
        <v>4.3700658452650032E-4</v>
      </c>
    </row>
    <row r="16620" spans="1:12">
      <c r="A16620" s="98" t="str">
        <f t="shared" si="1627"/>
        <v>D800-120</v>
      </c>
      <c r="B16620" s="98">
        <f t="shared" si="1628"/>
        <v>26</v>
      </c>
      <c r="C16620" s="98">
        <f t="shared" si="1629"/>
        <v>6</v>
      </c>
      <c r="D16620" s="98">
        <f t="shared" si="1625"/>
        <v>318</v>
      </c>
      <c r="E16620" s="98">
        <f t="shared" si="1626"/>
        <v>83</v>
      </c>
      <c r="F16620" s="397">
        <f>F16618+(E16620-E16618)*(F16621-F16618)/(E16621-E16618)</f>
        <v>5.0270999999999999</v>
      </c>
      <c r="G16620" s="98">
        <v>15</v>
      </c>
      <c r="H16620" s="491">
        <f>H16618+(E16620-E16618)*(H16621-H16618)/(E16621-E16618)</f>
        <v>0.32085033333333335</v>
      </c>
      <c r="I16620" s="492">
        <f>I16618+(E16620-E16618)*(I16621-I16618)/(E16621-E16618)</f>
        <v>15.666666666666666</v>
      </c>
      <c r="J16620" s="397">
        <f>J16618+(E16620-E16618)*(J16621-J16618)/(E16621-E16618)</f>
        <v>0.23896666666666666</v>
      </c>
      <c r="K16620" s="469">
        <f t="shared" si="1623"/>
        <v>15.668052913559904</v>
      </c>
      <c r="L16620" s="469">
        <f t="shared" si="1624"/>
        <v>1.3862468932384076E-3</v>
      </c>
    </row>
    <row r="16621" spans="1:12">
      <c r="A16621" s="480" t="str">
        <f t="shared" si="1627"/>
        <v>D800-120</v>
      </c>
      <c r="B16621" s="480">
        <f t="shared" si="1628"/>
        <v>26</v>
      </c>
      <c r="C16621" s="480">
        <f t="shared" si="1629"/>
        <v>6</v>
      </c>
      <c r="D16621" s="480">
        <f t="shared" si="1625"/>
        <v>318</v>
      </c>
      <c r="E16621" s="480">
        <f t="shared" si="1626"/>
        <v>84</v>
      </c>
      <c r="F16621" s="484">
        <v>5.0369999999999999</v>
      </c>
      <c r="G16621" s="480">
        <v>15</v>
      </c>
      <c r="H16621" s="482">
        <v>0.32078000000000001</v>
      </c>
      <c r="I16621" s="483">
        <v>15.7</v>
      </c>
      <c r="J16621" s="484">
        <v>0.2379</v>
      </c>
      <c r="K16621" s="469">
        <f t="shared" si="1623"/>
        <v>15.702350520606021</v>
      </c>
      <c r="L16621" s="469">
        <f t="shared" si="1624"/>
        <v>2.350520606022144E-3</v>
      </c>
    </row>
    <row r="16622" spans="1:12">
      <c r="A16622" s="98" t="str">
        <f t="shared" si="1627"/>
        <v>D800-120</v>
      </c>
      <c r="B16622" s="98">
        <f t="shared" si="1628"/>
        <v>26</v>
      </c>
      <c r="C16622" s="98">
        <f t="shared" si="1629"/>
        <v>6</v>
      </c>
      <c r="D16622" s="98">
        <f t="shared" si="1625"/>
        <v>318</v>
      </c>
      <c r="E16622" s="98">
        <f t="shared" si="1626"/>
        <v>85</v>
      </c>
      <c r="F16622" s="397">
        <f>F16621+(E16622-E16621)*(F16624-F16621)/(E16624-E16621)</f>
        <v>5.0468333333333328</v>
      </c>
      <c r="G16622" s="98">
        <v>15</v>
      </c>
      <c r="H16622" s="491">
        <f>H16621+(E16622-E16621)*(H16624-H16621)/(E16624-E16621)</f>
        <v>0.32070933333333335</v>
      </c>
      <c r="I16622" s="492">
        <f>I16621+(E16622-E16621)*(I16624-I16621)/(E16624-E16621)</f>
        <v>15.733333333333333</v>
      </c>
      <c r="J16622" s="397">
        <f>J16621+(E16622-E16621)*(J16624-J16621)/(E16624-E16621)</f>
        <v>0.23683333333333334</v>
      </c>
      <c r="K16622" s="469">
        <f t="shared" si="1623"/>
        <v>15.736471654499191</v>
      </c>
      <c r="L16622" s="469">
        <f t="shared" si="1624"/>
        <v>3.1383211658582155E-3</v>
      </c>
    </row>
    <row r="16623" spans="1:12">
      <c r="A16623" s="98" t="str">
        <f t="shared" si="1627"/>
        <v>D800-120</v>
      </c>
      <c r="B16623" s="98">
        <f t="shared" si="1628"/>
        <v>26</v>
      </c>
      <c r="C16623" s="98">
        <f t="shared" si="1629"/>
        <v>6</v>
      </c>
      <c r="D16623" s="98">
        <f t="shared" si="1625"/>
        <v>318</v>
      </c>
      <c r="E16623" s="98">
        <f t="shared" si="1626"/>
        <v>86</v>
      </c>
      <c r="F16623" s="397">
        <f>F16621+(E16623-E16621)*(F16624-F16621)/(E16624-E16621)</f>
        <v>5.0566666666666666</v>
      </c>
      <c r="G16623" s="98">
        <v>15</v>
      </c>
      <c r="H16623" s="491">
        <f>H16621+(E16623-E16621)*(H16624-H16621)/(E16624-E16621)</f>
        <v>0.32063866666666668</v>
      </c>
      <c r="I16623" s="492">
        <f>I16621+(E16623-E16621)*(I16624-I16621)/(E16624-E16621)</f>
        <v>15.766666666666667</v>
      </c>
      <c r="J16623" s="397">
        <f>J16621+(E16623-E16621)*(J16624-J16621)/(E16624-E16621)</f>
        <v>0.23576666666666665</v>
      </c>
      <c r="K16623" s="469">
        <f t="shared" si="1623"/>
        <v>15.7706078285422</v>
      </c>
      <c r="L16623" s="469">
        <f t="shared" si="1624"/>
        <v>3.9411618755327282E-3</v>
      </c>
    </row>
    <row r="16624" spans="1:12">
      <c r="A16624" s="480" t="str">
        <f t="shared" si="1627"/>
        <v>D800-120</v>
      </c>
      <c r="B16624" s="480">
        <f t="shared" si="1628"/>
        <v>26</v>
      </c>
      <c r="C16624" s="480">
        <f t="shared" si="1629"/>
        <v>6</v>
      </c>
      <c r="D16624" s="480">
        <f t="shared" ref="D16624:D16657" si="1630">D16623</f>
        <v>318</v>
      </c>
      <c r="E16624" s="480">
        <f t="shared" si="1626"/>
        <v>87</v>
      </c>
      <c r="F16624" s="484">
        <v>5.0664999999999996</v>
      </c>
      <c r="G16624" s="480">
        <v>15</v>
      </c>
      <c r="H16624" s="482">
        <v>0.32056800000000002</v>
      </c>
      <c r="I16624" s="483">
        <v>15.8</v>
      </c>
      <c r="J16624" s="484">
        <v>0.23469999999999999</v>
      </c>
      <c r="K16624" s="469">
        <f t="shared" si="1623"/>
        <v>15.804759052681488</v>
      </c>
      <c r="L16624" s="469">
        <f t="shared" si="1624"/>
        <v>4.7590526814875744E-3</v>
      </c>
    </row>
    <row r="16625" spans="1:12">
      <c r="A16625" s="98" t="str">
        <f t="shared" si="1627"/>
        <v>D800-120</v>
      </c>
      <c r="B16625" s="98">
        <f t="shared" si="1628"/>
        <v>26</v>
      </c>
      <c r="C16625" s="98">
        <f t="shared" si="1629"/>
        <v>6</v>
      </c>
      <c r="D16625" s="98">
        <f t="shared" si="1630"/>
        <v>318</v>
      </c>
      <c r="E16625" s="98">
        <f t="shared" si="1626"/>
        <v>88</v>
      </c>
      <c r="F16625" s="397">
        <f>F16624+(E16625-E16624)*(F16627-F16624)/(E16627-E16624)</f>
        <v>5.0762999999999998</v>
      </c>
      <c r="G16625" s="98">
        <v>15</v>
      </c>
      <c r="H16625" s="491">
        <f>H16624+(E16625-E16624)*(H16627-H16624)/(E16627-E16624)</f>
        <v>0.32049733333333336</v>
      </c>
      <c r="I16625" s="492">
        <f>I16624+(E16625-E16624)*(I16627-I16624)/(E16627-E16624)</f>
        <v>15.833333333333334</v>
      </c>
      <c r="J16625" s="397">
        <f>J16624+(E16625-E16624)*(J16627-J16624)/(E16627-E16624)</f>
        <v>0.23363333333333333</v>
      </c>
      <c r="K16625" s="469">
        <f t="shared" si="1623"/>
        <v>15.838821331846754</v>
      </c>
      <c r="L16625" s="469">
        <f t="shared" si="1624"/>
        <v>5.4879985134199671E-3</v>
      </c>
    </row>
    <row r="16626" spans="1:12">
      <c r="A16626" s="98" t="str">
        <f t="shared" si="1627"/>
        <v>D800-120</v>
      </c>
      <c r="B16626" s="98">
        <f t="shared" si="1628"/>
        <v>26</v>
      </c>
      <c r="C16626" s="98">
        <f t="shared" si="1629"/>
        <v>6</v>
      </c>
      <c r="D16626" s="98">
        <f t="shared" si="1630"/>
        <v>318</v>
      </c>
      <c r="E16626" s="98">
        <f t="shared" si="1626"/>
        <v>89</v>
      </c>
      <c r="F16626" s="397">
        <f>F16624+(E16626-E16624)*(F16627-F16624)/(E16627-E16624)</f>
        <v>5.0861000000000001</v>
      </c>
      <c r="G16626" s="98">
        <v>15</v>
      </c>
      <c r="H16626" s="491">
        <f>H16624+(E16626-E16624)*(H16627-H16624)/(E16627-E16624)</f>
        <v>0.32042666666666664</v>
      </c>
      <c r="I16626" s="492">
        <f>I16624+(E16626-E16624)*(I16627-I16624)/(E16627-E16624)</f>
        <v>15.866666666666667</v>
      </c>
      <c r="J16626" s="397">
        <f>J16624+(E16626-E16624)*(J16627-J16624)/(E16627-E16624)</f>
        <v>0.23256666666666667</v>
      </c>
      <c r="K16626" s="469">
        <f t="shared" si="1623"/>
        <v>15.872898635153131</v>
      </c>
      <c r="L16626" s="469">
        <f t="shared" si="1624"/>
        <v>6.2319684864640124E-3</v>
      </c>
    </row>
    <row r="16627" spans="1:12">
      <c r="A16627" s="480" t="str">
        <f t="shared" si="1627"/>
        <v>D800-120</v>
      </c>
      <c r="B16627" s="480">
        <f t="shared" si="1628"/>
        <v>26</v>
      </c>
      <c r="C16627" s="480">
        <f t="shared" si="1629"/>
        <v>6</v>
      </c>
      <c r="D16627" s="480">
        <f t="shared" si="1630"/>
        <v>318</v>
      </c>
      <c r="E16627" s="480">
        <f t="shared" si="1626"/>
        <v>90</v>
      </c>
      <c r="F16627" s="484">
        <v>5.0959000000000003</v>
      </c>
      <c r="G16627" s="480">
        <v>15</v>
      </c>
      <c r="H16627" s="482">
        <v>0.32035599999999997</v>
      </c>
      <c r="I16627" s="483">
        <v>15.9</v>
      </c>
      <c r="J16627" s="484">
        <v>0.23150000000000001</v>
      </c>
      <c r="K16627" s="469">
        <f t="shared" si="1623"/>
        <v>15.906990972543047</v>
      </c>
      <c r="L16627" s="469">
        <f t="shared" si="1624"/>
        <v>6.990972543047036E-3</v>
      </c>
    </row>
    <row r="16628" spans="1:12">
      <c r="A16628" s="98" t="str">
        <f t="shared" si="1627"/>
        <v>D800-120</v>
      </c>
      <c r="B16628" s="98">
        <f t="shared" si="1628"/>
        <v>26</v>
      </c>
      <c r="C16628" s="98">
        <f t="shared" si="1629"/>
        <v>6</v>
      </c>
      <c r="D16628" s="98">
        <f t="shared" si="1630"/>
        <v>318</v>
      </c>
      <c r="E16628" s="98">
        <f t="shared" si="1626"/>
        <v>91</v>
      </c>
      <c r="F16628" s="397">
        <f>F16627+(E16628-E16627)*(F16630-F16627)/(E16630-E16627)</f>
        <v>5.1056333333333335</v>
      </c>
      <c r="G16628" s="98">
        <v>15</v>
      </c>
      <c r="H16628" s="491">
        <f>H16627+(E16628-E16627)*(H16630-H16627)/(E16630-E16627)</f>
        <v>0.32028533333333331</v>
      </c>
      <c r="I16628" s="492">
        <f>I16627+(E16628-E16627)*(I16630-I16627)/(E16630-E16627)</f>
        <v>15.933333333333334</v>
      </c>
      <c r="J16628" s="397">
        <f>J16627+(E16628-E16627)*(J16630-J16627)/(E16630-E16627)</f>
        <v>0.23046666666666668</v>
      </c>
      <c r="K16628" s="469">
        <f t="shared" si="1623"/>
        <v>15.940890206232778</v>
      </c>
      <c r="L16628" s="469">
        <f t="shared" si="1624"/>
        <v>7.5568728994444001E-3</v>
      </c>
    </row>
    <row r="16629" spans="1:12">
      <c r="A16629" s="98" t="str">
        <f t="shared" si="1627"/>
        <v>D800-120</v>
      </c>
      <c r="B16629" s="98">
        <f t="shared" si="1628"/>
        <v>26</v>
      </c>
      <c r="C16629" s="98">
        <f t="shared" si="1629"/>
        <v>6</v>
      </c>
      <c r="D16629" s="98">
        <f t="shared" si="1630"/>
        <v>318</v>
      </c>
      <c r="E16629" s="98">
        <f t="shared" si="1626"/>
        <v>92</v>
      </c>
      <c r="F16629" s="397">
        <f>F16627+(E16629-E16627)*(F16630-F16627)/(E16630-E16627)</f>
        <v>5.1153666666666666</v>
      </c>
      <c r="G16629" s="98">
        <v>15</v>
      </c>
      <c r="H16629" s="491">
        <f>H16627+(E16629-E16627)*(H16630-H16627)/(E16630-E16627)</f>
        <v>0.32021466666666665</v>
      </c>
      <c r="I16629" s="492">
        <f>I16627+(E16629-E16627)*(I16630-I16627)/(E16630-E16627)</f>
        <v>15.966666666666667</v>
      </c>
      <c r="J16629" s="397">
        <f>J16627+(E16629-E16627)*(J16630-J16627)/(E16630-E16627)</f>
        <v>0.22943333333333332</v>
      </c>
      <c r="K16629" s="469">
        <f t="shared" si="1623"/>
        <v>15.974804402046962</v>
      </c>
      <c r="L16629" s="469">
        <f t="shared" si="1624"/>
        <v>8.1377353802949415E-3</v>
      </c>
    </row>
    <row r="16630" spans="1:12">
      <c r="A16630" s="480" t="str">
        <f t="shared" si="1627"/>
        <v>D800-120</v>
      </c>
      <c r="B16630" s="480">
        <f t="shared" si="1628"/>
        <v>26</v>
      </c>
      <c r="C16630" s="480">
        <f t="shared" si="1629"/>
        <v>6</v>
      </c>
      <c r="D16630" s="480">
        <f t="shared" si="1630"/>
        <v>318</v>
      </c>
      <c r="E16630" s="480">
        <f t="shared" si="1626"/>
        <v>93</v>
      </c>
      <c r="F16630" s="484">
        <v>5.1250999999999998</v>
      </c>
      <c r="G16630" s="480">
        <v>15</v>
      </c>
      <c r="H16630" s="482">
        <v>0.32014399999999998</v>
      </c>
      <c r="I16630" s="483">
        <v>16</v>
      </c>
      <c r="J16630" s="484">
        <v>0.22839999999999999</v>
      </c>
      <c r="K16630" s="469">
        <f t="shared" si="1623"/>
        <v>16.008733569893547</v>
      </c>
      <c r="L16630" s="469">
        <f t="shared" si="1624"/>
        <v>8.7335698935468997E-3</v>
      </c>
    </row>
    <row r="16631" spans="1:12">
      <c r="A16631" s="98" t="str">
        <f t="shared" si="1627"/>
        <v>D800-120</v>
      </c>
      <c r="B16631" s="98">
        <f t="shared" si="1628"/>
        <v>26</v>
      </c>
      <c r="C16631" s="98">
        <f t="shared" si="1629"/>
        <v>6</v>
      </c>
      <c r="D16631" s="98">
        <f t="shared" si="1630"/>
        <v>318</v>
      </c>
      <c r="E16631" s="98">
        <f t="shared" si="1626"/>
        <v>94</v>
      </c>
      <c r="F16631" s="397">
        <f>F16630+(E16631-E16630)*(F16633-F16630)/(E16633-E16630)</f>
        <v>5.1347666666666667</v>
      </c>
      <c r="G16631" s="98">
        <v>15</v>
      </c>
      <c r="H16631" s="491">
        <f>H16630+(E16631-E16630)*(H16633-H16630)/(E16633-E16630)</f>
        <v>0.320073</v>
      </c>
      <c r="I16631" s="492">
        <f>I16630+(E16631-E16630)*(I16633-I16630)/(E16633-E16630)</f>
        <v>16.033333333333335</v>
      </c>
      <c r="J16631" s="397">
        <f>J16630+(E16631-E16630)*(J16633-J16630)/(E16633-E16630)</f>
        <v>0.22733333333333333</v>
      </c>
      <c r="K16631" s="469">
        <f t="shared" si="1623"/>
        <v>16.042486141182376</v>
      </c>
      <c r="L16631" s="469">
        <f t="shared" si="1624"/>
        <v>9.1528078490412668E-3</v>
      </c>
    </row>
    <row r="16632" spans="1:12">
      <c r="A16632" s="98" t="str">
        <f t="shared" si="1627"/>
        <v>D800-120</v>
      </c>
      <c r="B16632" s="98">
        <f t="shared" si="1628"/>
        <v>26</v>
      </c>
      <c r="C16632" s="98">
        <f t="shared" si="1629"/>
        <v>6</v>
      </c>
      <c r="D16632" s="98">
        <f t="shared" si="1630"/>
        <v>318</v>
      </c>
      <c r="E16632" s="98">
        <f t="shared" si="1626"/>
        <v>95</v>
      </c>
      <c r="F16632" s="397">
        <f>F16630+(E16632-E16630)*(F16633-F16630)/(E16633-E16630)</f>
        <v>5.1444333333333327</v>
      </c>
      <c r="G16632" s="98">
        <v>15</v>
      </c>
      <c r="H16632" s="491">
        <f>H16630+(E16632-E16630)*(H16633-H16630)/(E16633-E16630)</f>
        <v>0.32000200000000001</v>
      </c>
      <c r="I16632" s="492">
        <f>I16630+(E16632-E16630)*(I16633-I16630)/(E16633-E16630)</f>
        <v>16.066666666666666</v>
      </c>
      <c r="J16632" s="397">
        <f>J16630+(E16632-E16630)*(J16633-J16630)/(E16633-E16630)</f>
        <v>0.22626666666666667</v>
      </c>
      <c r="K16632" s="469">
        <f t="shared" si="1623"/>
        <v>16.076253690081103</v>
      </c>
      <c r="L16632" s="469">
        <f t="shared" si="1624"/>
        <v>9.5870234144364019E-3</v>
      </c>
    </row>
    <row r="16633" spans="1:12">
      <c r="A16633" s="480" t="str">
        <f t="shared" si="1627"/>
        <v>D800-120</v>
      </c>
      <c r="B16633" s="480">
        <f t="shared" si="1628"/>
        <v>26</v>
      </c>
      <c r="C16633" s="480">
        <f t="shared" si="1629"/>
        <v>6</v>
      </c>
      <c r="D16633" s="480">
        <f t="shared" si="1630"/>
        <v>318</v>
      </c>
      <c r="E16633" s="480">
        <f t="shared" si="1626"/>
        <v>96</v>
      </c>
      <c r="F16633" s="484">
        <v>5.1540999999999997</v>
      </c>
      <c r="G16633" s="480">
        <v>15</v>
      </c>
      <c r="H16633" s="482">
        <v>0.31993100000000002</v>
      </c>
      <c r="I16633" s="483">
        <v>16.100000000000001</v>
      </c>
      <c r="J16633" s="484">
        <v>0.22520000000000001</v>
      </c>
      <c r="K16633" s="469">
        <f t="shared" si="1623"/>
        <v>16.110036226561352</v>
      </c>
      <c r="L16633" s="469">
        <f t="shared" si="1624"/>
        <v>1.0036226561350503E-2</v>
      </c>
    </row>
    <row r="16634" spans="1:12">
      <c r="A16634" s="98" t="str">
        <f t="shared" si="1627"/>
        <v>D800-120</v>
      </c>
      <c r="B16634" s="98">
        <f t="shared" si="1628"/>
        <v>26</v>
      </c>
      <c r="C16634" s="98">
        <f t="shared" si="1629"/>
        <v>6</v>
      </c>
      <c r="D16634" s="98">
        <f t="shared" si="1630"/>
        <v>318</v>
      </c>
      <c r="E16634" s="98">
        <f t="shared" si="1626"/>
        <v>97</v>
      </c>
      <c r="F16634" s="397">
        <f>F16633+(E16634-E16633)*(F16636-F16633)/(E16636-E16633)</f>
        <v>5.1637333333333331</v>
      </c>
      <c r="G16634" s="98">
        <v>15</v>
      </c>
      <c r="H16634" s="491">
        <f>H16633+(E16634-E16633)*(H16636-H16633)/(E16636-E16633)</f>
        <v>0.31986000000000003</v>
      </c>
      <c r="I16634" s="492">
        <f>I16633+(E16634-E16633)*(I16636-I16633)/(E16636-E16633)</f>
        <v>16.133333333333333</v>
      </c>
      <c r="J16634" s="397">
        <f>J16633+(E16634-E16633)*(J16636-J16633)/(E16636-E16633)</f>
        <v>0.22413333333333335</v>
      </c>
      <c r="K16634" s="469">
        <f t="shared" si="1623"/>
        <v>16.143729548344066</v>
      </c>
      <c r="L16634" s="469">
        <f t="shared" si="1624"/>
        <v>1.0396215010732845E-2</v>
      </c>
    </row>
    <row r="16635" spans="1:12">
      <c r="A16635" s="98" t="str">
        <f t="shared" si="1627"/>
        <v>D800-120</v>
      </c>
      <c r="B16635" s="98">
        <f t="shared" si="1628"/>
        <v>26</v>
      </c>
      <c r="C16635" s="98">
        <f t="shared" si="1629"/>
        <v>6</v>
      </c>
      <c r="D16635" s="98">
        <f t="shared" si="1630"/>
        <v>318</v>
      </c>
      <c r="E16635" s="98">
        <f t="shared" si="1626"/>
        <v>98</v>
      </c>
      <c r="F16635" s="397">
        <f>F16633+(E16635-E16633)*(F16636-F16633)/(E16636-E16633)</f>
        <v>5.1733666666666664</v>
      </c>
      <c r="G16635" s="98">
        <v>15</v>
      </c>
      <c r="H16635" s="491">
        <f>H16633+(E16635-E16633)*(H16636-H16633)/(E16636-E16633)</f>
        <v>0.31978899999999999</v>
      </c>
      <c r="I16635" s="492">
        <f>I16633+(E16635-E16633)*(I16636-I16633)/(E16636-E16633)</f>
        <v>16.166666666666668</v>
      </c>
      <c r="J16635" s="397">
        <f>J16633+(E16635-E16633)*(J16636-J16633)/(E16636-E16633)</f>
        <v>0.22306666666666666</v>
      </c>
      <c r="K16635" s="469">
        <f t="shared" si="1623"/>
        <v>16.177437831403413</v>
      </c>
      <c r="L16635" s="469">
        <f t="shared" si="1624"/>
        <v>1.077116473674522E-2</v>
      </c>
    </row>
    <row r="16636" spans="1:12">
      <c r="A16636" s="480" t="str">
        <f t="shared" si="1627"/>
        <v>D800-120</v>
      </c>
      <c r="B16636" s="480">
        <f t="shared" si="1628"/>
        <v>26</v>
      </c>
      <c r="C16636" s="480">
        <f t="shared" si="1629"/>
        <v>6</v>
      </c>
      <c r="D16636" s="480">
        <f t="shared" si="1630"/>
        <v>318</v>
      </c>
      <c r="E16636" s="480">
        <f t="shared" si="1626"/>
        <v>99</v>
      </c>
      <c r="F16636" s="484">
        <v>5.1829999999999998</v>
      </c>
      <c r="G16636" s="480">
        <v>15</v>
      </c>
      <c r="H16636" s="482">
        <v>0.319718</v>
      </c>
      <c r="I16636" s="483">
        <v>16.2</v>
      </c>
      <c r="J16636" s="484">
        <v>0.222</v>
      </c>
      <c r="K16636" s="469">
        <f t="shared" si="1623"/>
        <v>16.211161085706777</v>
      </c>
      <c r="L16636" s="469">
        <f t="shared" si="1624"/>
        <v>1.1161085706778096E-2</v>
      </c>
    </row>
    <row r="16637" spans="1:12">
      <c r="A16637" s="98" t="str">
        <f t="shared" si="1627"/>
        <v>D800-120</v>
      </c>
      <c r="B16637" s="98">
        <f t="shared" si="1628"/>
        <v>26</v>
      </c>
      <c r="C16637" s="98">
        <f t="shared" si="1629"/>
        <v>6</v>
      </c>
      <c r="D16637" s="98">
        <f t="shared" si="1630"/>
        <v>318</v>
      </c>
      <c r="E16637" s="98">
        <f t="shared" si="1626"/>
        <v>100</v>
      </c>
      <c r="F16637" s="397">
        <f>F16636+(E16637-E16636)*(F16639-F16636)/(E16639-E16636)</f>
        <v>5.192566666666667</v>
      </c>
      <c r="G16637" s="98">
        <v>15</v>
      </c>
      <c r="H16637" s="491">
        <f>H16636+(E16637-E16636)*(H16639-H16636)/(E16639-E16636)</f>
        <v>0.31964666666666669</v>
      </c>
      <c r="I16637" s="492">
        <f>I16636+(E16637-E16636)*(I16639-I16636)/(E16639-E16636)</f>
        <v>16.233333333333334</v>
      </c>
      <c r="J16637" s="397">
        <f>J16636+(E16637-E16636)*(J16639-J16636)/(E16639-E16636)</f>
        <v>0.22093333333333334</v>
      </c>
      <c r="K16637" s="469">
        <f t="shared" si="1623"/>
        <v>16.2447076980833</v>
      </c>
      <c r="L16637" s="469">
        <f t="shared" si="1624"/>
        <v>1.1374364749965338E-2</v>
      </c>
    </row>
    <row r="16638" spans="1:12">
      <c r="A16638" s="98" t="str">
        <f t="shared" si="1627"/>
        <v>D800-120</v>
      </c>
      <c r="B16638" s="98">
        <f t="shared" si="1628"/>
        <v>26</v>
      </c>
      <c r="C16638" s="98">
        <f t="shared" si="1629"/>
        <v>6</v>
      </c>
      <c r="D16638" s="98">
        <f t="shared" si="1630"/>
        <v>318</v>
      </c>
      <c r="E16638" s="98">
        <f t="shared" si="1626"/>
        <v>101</v>
      </c>
      <c r="F16638" s="397">
        <f>F16636+(E16638-E16636)*(F16639-F16636)/(E16639-E16636)</f>
        <v>5.2021333333333333</v>
      </c>
      <c r="G16638" s="98">
        <v>15</v>
      </c>
      <c r="H16638" s="491">
        <f>H16636+(E16638-E16636)*(H16639-H16636)/(E16639-E16636)</f>
        <v>0.31957533333333332</v>
      </c>
      <c r="I16638" s="492">
        <f>I16636+(E16638-E16636)*(I16639-I16636)/(E16639-E16636)</f>
        <v>16.266666666666666</v>
      </c>
      <c r="J16638" s="397">
        <f>J16636+(E16638-E16636)*(J16639-J16636)/(E16639-E16636)</f>
        <v>0.21986666666666665</v>
      </c>
      <c r="K16638" s="469">
        <f t="shared" si="1623"/>
        <v>16.278269286532336</v>
      </c>
      <c r="L16638" s="469">
        <f t="shared" si="1624"/>
        <v>1.1602619865669794E-2</v>
      </c>
    </row>
    <row r="16639" spans="1:12">
      <c r="A16639" s="480" t="str">
        <f t="shared" si="1627"/>
        <v>D800-120</v>
      </c>
      <c r="B16639" s="480">
        <f t="shared" si="1628"/>
        <v>26</v>
      </c>
      <c r="C16639" s="480">
        <f t="shared" si="1629"/>
        <v>6</v>
      </c>
      <c r="D16639" s="480">
        <f t="shared" si="1630"/>
        <v>318</v>
      </c>
      <c r="E16639" s="480">
        <f t="shared" si="1626"/>
        <v>102</v>
      </c>
      <c r="F16639" s="484">
        <v>5.2117000000000004</v>
      </c>
      <c r="G16639" s="480">
        <v>15</v>
      </c>
      <c r="H16639" s="482">
        <v>0.31950400000000001</v>
      </c>
      <c r="I16639" s="483">
        <v>16.3</v>
      </c>
      <c r="J16639" s="484">
        <v>0.21879999999999999</v>
      </c>
      <c r="K16639" s="469">
        <f t="shared" si="1623"/>
        <v>16.311845861084681</v>
      </c>
      <c r="L16639" s="469">
        <f t="shared" si="1624"/>
        <v>1.1845861084680109E-2</v>
      </c>
    </row>
    <row r="16640" spans="1:12">
      <c r="A16640" s="98" t="str">
        <f t="shared" si="1627"/>
        <v>D800-120</v>
      </c>
      <c r="B16640" s="98">
        <f t="shared" si="1628"/>
        <v>26</v>
      </c>
      <c r="C16640" s="98">
        <f t="shared" si="1629"/>
        <v>6</v>
      </c>
      <c r="D16640" s="98">
        <f t="shared" si="1630"/>
        <v>318</v>
      </c>
      <c r="E16640" s="98">
        <f t="shared" si="1626"/>
        <v>103</v>
      </c>
      <c r="F16640" s="397">
        <f>F16639+(E16640-E16639)*(F16642-F16639)/(E16642-E16639)</f>
        <v>5.2212000000000005</v>
      </c>
      <c r="G16640" s="98">
        <v>15</v>
      </c>
      <c r="H16640" s="491">
        <f>H16639+(E16640-E16639)*(H16642-H16639)/(E16642-E16639)</f>
        <v>0.31943233333333332</v>
      </c>
      <c r="I16640" s="492">
        <f>I16639+(E16640-E16639)*(I16642-I16639)/(E16642-E16639)</f>
        <v>16.333333333333332</v>
      </c>
      <c r="J16640" s="397">
        <f>J16639+(E16640-E16639)*(J16642-J16639)/(E16642-E16639)</f>
        <v>0.21776666666666666</v>
      </c>
      <c r="K16640" s="469">
        <f t="shared" si="1623"/>
        <v>16.345245784970633</v>
      </c>
      <c r="L16640" s="469">
        <f t="shared" si="1624"/>
        <v>1.1912451637300592E-2</v>
      </c>
    </row>
    <row r="16641" spans="1:12">
      <c r="A16641" s="98" t="str">
        <f t="shared" si="1627"/>
        <v>D800-120</v>
      </c>
      <c r="B16641" s="98">
        <f t="shared" si="1628"/>
        <v>26</v>
      </c>
      <c r="C16641" s="98">
        <f t="shared" si="1629"/>
        <v>6</v>
      </c>
      <c r="D16641" s="98">
        <f t="shared" si="1630"/>
        <v>318</v>
      </c>
      <c r="E16641" s="98">
        <f t="shared" si="1626"/>
        <v>104</v>
      </c>
      <c r="F16641" s="397">
        <f>F16639+(E16641-E16639)*(F16642-F16639)/(E16642-E16639)</f>
        <v>5.2306999999999997</v>
      </c>
      <c r="G16641" s="98">
        <v>15</v>
      </c>
      <c r="H16641" s="491">
        <f>H16639+(E16641-E16639)*(H16642-H16639)/(E16642-E16639)</f>
        <v>0.31936066666666668</v>
      </c>
      <c r="I16641" s="492">
        <f>I16639+(E16641-E16639)*(I16642-I16639)/(E16642-E16639)</f>
        <v>16.366666666666667</v>
      </c>
      <c r="J16641" s="397">
        <f>J16639+(E16641-E16639)*(J16642-J16639)/(E16642-E16639)</f>
        <v>0.21673333333333333</v>
      </c>
      <c r="K16641" s="469">
        <f t="shared" si="1623"/>
        <v>16.378660699188586</v>
      </c>
      <c r="L16641" s="469">
        <f t="shared" si="1624"/>
        <v>1.1994032521918996E-2</v>
      </c>
    </row>
    <row r="16642" spans="1:12">
      <c r="A16642" s="480" t="str">
        <f t="shared" si="1627"/>
        <v>D800-120</v>
      </c>
      <c r="B16642" s="480">
        <f t="shared" si="1628"/>
        <v>26</v>
      </c>
      <c r="C16642" s="480">
        <f t="shared" si="1629"/>
        <v>6</v>
      </c>
      <c r="D16642" s="480">
        <f t="shared" si="1630"/>
        <v>318</v>
      </c>
      <c r="E16642" s="480">
        <f t="shared" si="1626"/>
        <v>105</v>
      </c>
      <c r="F16642" s="484">
        <v>5.2401999999999997</v>
      </c>
      <c r="G16642" s="480">
        <v>15</v>
      </c>
      <c r="H16642" s="482">
        <v>0.31928899999999999</v>
      </c>
      <c r="I16642" s="483">
        <v>16.399999999999999</v>
      </c>
      <c r="J16642" s="484">
        <v>0.2157</v>
      </c>
      <c r="K16642" s="469">
        <f t="shared" si="1623"/>
        <v>16.412090613832611</v>
      </c>
      <c r="L16642" s="469">
        <f t="shared" si="1624"/>
        <v>1.2090613832612007E-2</v>
      </c>
    </row>
    <row r="16643" spans="1:12">
      <c r="A16643" s="98" t="str">
        <f t="shared" si="1627"/>
        <v>D800-120</v>
      </c>
      <c r="B16643" s="98">
        <f t="shared" si="1628"/>
        <v>26</v>
      </c>
      <c r="C16643" s="98">
        <f t="shared" si="1629"/>
        <v>6</v>
      </c>
      <c r="D16643" s="98">
        <f t="shared" si="1630"/>
        <v>318</v>
      </c>
      <c r="E16643" s="98">
        <f t="shared" si="1626"/>
        <v>106</v>
      </c>
      <c r="F16643" s="397">
        <f>F16642+(E16643-E16642)*(F16645-F16642)/(E16645-E16642)</f>
        <v>5.2496666666666663</v>
      </c>
      <c r="G16643" s="98">
        <v>15</v>
      </c>
      <c r="H16643" s="491">
        <f>H16642+(E16643-E16642)*(H16645-H16642)/(E16645-E16642)</f>
        <v>0.31921733333333335</v>
      </c>
      <c r="I16643" s="492">
        <f>I16642+(E16643-E16642)*(I16645-I16642)/(E16645-E16642)</f>
        <v>16.433333333333334</v>
      </c>
      <c r="J16643" s="397">
        <f>J16642+(E16643-E16642)*(J16645-J16642)/(E16645-E16642)</f>
        <v>0.21463333333333334</v>
      </c>
      <c r="K16643" s="469">
        <f t="shared" si="1623"/>
        <v>16.445431116940181</v>
      </c>
      <c r="L16643" s="469">
        <f t="shared" si="1624"/>
        <v>1.2097783606847656E-2</v>
      </c>
    </row>
    <row r="16644" spans="1:12">
      <c r="A16644" s="98" t="str">
        <f t="shared" si="1627"/>
        <v>D800-120</v>
      </c>
      <c r="B16644" s="98">
        <f t="shared" si="1628"/>
        <v>26</v>
      </c>
      <c r="C16644" s="98">
        <f t="shared" si="1629"/>
        <v>6</v>
      </c>
      <c r="D16644" s="98">
        <f t="shared" si="1630"/>
        <v>318</v>
      </c>
      <c r="E16644" s="98">
        <f t="shared" si="1626"/>
        <v>107</v>
      </c>
      <c r="F16644" s="397">
        <f>F16642+(E16644-E16642)*(F16645-F16642)/(E16645-E16642)</f>
        <v>5.2591333333333337</v>
      </c>
      <c r="G16644" s="98">
        <v>15</v>
      </c>
      <c r="H16644" s="491">
        <f>H16642+(E16644-E16642)*(H16645-H16642)/(E16645-E16642)</f>
        <v>0.31914566666666666</v>
      </c>
      <c r="I16644" s="492">
        <f>I16642+(E16644-E16642)*(I16645-I16642)/(E16645-E16642)</f>
        <v>16.466666666666665</v>
      </c>
      <c r="J16644" s="397">
        <f>J16642+(E16644-E16642)*(J16645-J16642)/(E16645-E16642)</f>
        <v>0.21356666666666665</v>
      </c>
      <c r="K16644" s="469">
        <f t="shared" si="1623"/>
        <v>16.478786593791551</v>
      </c>
      <c r="L16644" s="469">
        <f t="shared" si="1624"/>
        <v>1.2119927124885521E-2</v>
      </c>
    </row>
    <row r="16645" spans="1:12">
      <c r="A16645" s="480" t="str">
        <f t="shared" si="1627"/>
        <v>D800-120</v>
      </c>
      <c r="B16645" s="480">
        <f t="shared" si="1628"/>
        <v>26</v>
      </c>
      <c r="C16645" s="480">
        <f t="shared" si="1629"/>
        <v>6</v>
      </c>
      <c r="D16645" s="480">
        <f t="shared" si="1630"/>
        <v>318</v>
      </c>
      <c r="E16645" s="480">
        <f t="shared" si="1626"/>
        <v>108</v>
      </c>
      <c r="F16645" s="484">
        <v>5.2686000000000002</v>
      </c>
      <c r="G16645" s="480">
        <v>15</v>
      </c>
      <c r="H16645" s="482">
        <v>0.31907400000000002</v>
      </c>
      <c r="I16645" s="483">
        <v>16.5</v>
      </c>
      <c r="J16645" s="484">
        <v>0.21249999999999999</v>
      </c>
      <c r="K16645" s="469">
        <f t="shared" si="1623"/>
        <v>16.51215705447639</v>
      </c>
      <c r="L16645" s="469">
        <f t="shared" si="1624"/>
        <v>1.2157054476389817E-2</v>
      </c>
    </row>
    <row r="16646" spans="1:12">
      <c r="A16646" s="98" t="str">
        <f t="shared" si="1627"/>
        <v>D800-120</v>
      </c>
      <c r="B16646" s="98">
        <f t="shared" si="1628"/>
        <v>26</v>
      </c>
      <c r="C16646" s="98">
        <f t="shared" si="1629"/>
        <v>6</v>
      </c>
      <c r="D16646" s="98">
        <f t="shared" si="1630"/>
        <v>318</v>
      </c>
      <c r="E16646" s="98">
        <f t="shared" si="1626"/>
        <v>109</v>
      </c>
      <c r="F16646" s="397">
        <f>F16645+(E16646-E16645)*(F16648-F16645)/(E16648-E16645)</f>
        <v>5.2780333333333331</v>
      </c>
      <c r="G16646" s="98">
        <v>15</v>
      </c>
      <c r="H16646" s="491">
        <f>H16645+(E16646-E16645)*(H16648-H16645)/(E16648-E16645)</f>
        <v>0.31900200000000001</v>
      </c>
      <c r="I16646" s="492">
        <f>I16645+(E16646-E16645)*(I16648-I16645)/(E16648-E16645)</f>
        <v>16.533333333333335</v>
      </c>
      <c r="J16646" s="397">
        <f>J16645+(E16646-E16645)*(J16648-J16645)/(E16648-E16645)</f>
        <v>0.21143333333333333</v>
      </c>
      <c r="K16646" s="469">
        <f t="shared" si="1623"/>
        <v>16.545455305400385</v>
      </c>
      <c r="L16646" s="469">
        <f t="shared" si="1624"/>
        <v>1.2121972067049569E-2</v>
      </c>
    </row>
    <row r="16647" spans="1:12">
      <c r="A16647" s="98" t="str">
        <f t="shared" si="1627"/>
        <v>D800-120</v>
      </c>
      <c r="B16647" s="98">
        <f t="shared" si="1628"/>
        <v>26</v>
      </c>
      <c r="C16647" s="98">
        <f t="shared" si="1629"/>
        <v>6</v>
      </c>
      <c r="D16647" s="98">
        <f t="shared" si="1630"/>
        <v>318</v>
      </c>
      <c r="E16647" s="98">
        <f t="shared" si="1626"/>
        <v>110</v>
      </c>
      <c r="F16647" s="397">
        <f>F16645+(E16647-E16645)*(F16648-F16645)/(E16648-E16645)</f>
        <v>5.287466666666667</v>
      </c>
      <c r="G16647" s="98">
        <v>15</v>
      </c>
      <c r="H16647" s="491">
        <f>H16645+(E16647-E16645)*(H16648-H16645)/(E16648-E16645)</f>
        <v>0.31892999999999999</v>
      </c>
      <c r="I16647" s="492">
        <f>I16645+(E16647-E16645)*(I16648-I16645)/(E16648-E16645)</f>
        <v>16.566666666666666</v>
      </c>
      <c r="J16647" s="397">
        <f>J16645+(E16647-E16645)*(J16648-J16645)/(E16648-E16645)</f>
        <v>0.21036666666666667</v>
      </c>
      <c r="K16647" s="469">
        <f t="shared" si="1623"/>
        <v>16.578768590808853</v>
      </c>
      <c r="L16647" s="469">
        <f t="shared" si="1624"/>
        <v>1.2101924142186249E-2</v>
      </c>
    </row>
    <row r="16648" spans="1:12">
      <c r="A16648" s="480" t="str">
        <f t="shared" si="1627"/>
        <v>D800-120</v>
      </c>
      <c r="B16648" s="480">
        <f t="shared" si="1628"/>
        <v>26</v>
      </c>
      <c r="C16648" s="480">
        <f t="shared" si="1629"/>
        <v>6</v>
      </c>
      <c r="D16648" s="480">
        <f t="shared" si="1630"/>
        <v>318</v>
      </c>
      <c r="E16648" s="480">
        <f t="shared" si="1626"/>
        <v>111</v>
      </c>
      <c r="F16648" s="484">
        <v>5.2968999999999999</v>
      </c>
      <c r="G16648" s="480">
        <v>15</v>
      </c>
      <c r="H16648" s="482">
        <v>0.31885799999999997</v>
      </c>
      <c r="I16648" s="483">
        <v>16.600000000000001</v>
      </c>
      <c r="J16648" s="484">
        <v>0.20930000000000001</v>
      </c>
      <c r="K16648" s="469">
        <f t="shared" si="1623"/>
        <v>16.612096920886415</v>
      </c>
      <c r="L16648" s="469">
        <f t="shared" si="1624"/>
        <v>1.2096920886413898E-2</v>
      </c>
    </row>
    <row r="16649" spans="1:12">
      <c r="A16649" s="98" t="str">
        <f t="shared" si="1627"/>
        <v>D800-120</v>
      </c>
      <c r="B16649" s="98">
        <f t="shared" si="1628"/>
        <v>26</v>
      </c>
      <c r="C16649" s="98">
        <f t="shared" si="1629"/>
        <v>6</v>
      </c>
      <c r="D16649" s="98">
        <f t="shared" si="1630"/>
        <v>318</v>
      </c>
      <c r="E16649" s="98">
        <f t="shared" si="1626"/>
        <v>112</v>
      </c>
      <c r="F16649" s="397">
        <f>F16648+(E16649-E16648)*(F16651-F16648)/(E16651-E16648)</f>
        <v>5.3062666666666667</v>
      </c>
      <c r="G16649" s="98">
        <v>15</v>
      </c>
      <c r="H16649" s="491">
        <f>H16648+(E16649-E16648)*(H16651-H16648)/(E16651-E16648)</f>
        <v>0.31878566666666663</v>
      </c>
      <c r="I16649" s="492">
        <f>I16648+(E16649-E16648)*(I16651-I16648)/(E16651-E16648)</f>
        <v>16.633333333333333</v>
      </c>
      <c r="J16649" s="397">
        <f>J16648+(E16649-E16648)*(J16651-J16648)/(E16651-E16648)</f>
        <v>0.20826666666666668</v>
      </c>
      <c r="K16649" s="469">
        <f t="shared" si="1623"/>
        <v>16.6452485839493</v>
      </c>
      <c r="L16649" s="469">
        <f t="shared" si="1624"/>
        <v>1.191525061596721E-2</v>
      </c>
    </row>
    <row r="16650" spans="1:12">
      <c r="A16650" s="98" t="str">
        <f t="shared" si="1627"/>
        <v>D800-120</v>
      </c>
      <c r="B16650" s="98">
        <f t="shared" si="1628"/>
        <v>26</v>
      </c>
      <c r="C16650" s="98">
        <f t="shared" si="1629"/>
        <v>6</v>
      </c>
      <c r="D16650" s="98">
        <f t="shared" si="1630"/>
        <v>318</v>
      </c>
      <c r="E16650" s="98">
        <f t="shared" si="1626"/>
        <v>113</v>
      </c>
      <c r="F16650" s="397">
        <f>F16648+(E16650-E16648)*(F16651-F16648)/(E16651-E16648)</f>
        <v>5.3156333333333334</v>
      </c>
      <c r="G16650" s="98">
        <v>15</v>
      </c>
      <c r="H16650" s="491">
        <f>H16648+(E16650-E16648)*(H16651-H16648)/(E16651-E16648)</f>
        <v>0.31871333333333335</v>
      </c>
      <c r="I16650" s="492">
        <f>I16648+(E16650-E16648)*(I16651-I16648)/(E16651-E16648)</f>
        <v>16.666666666666668</v>
      </c>
      <c r="J16650" s="397">
        <f>J16648+(E16650-E16648)*(J16651-J16648)/(E16651-E16648)</f>
        <v>0.20723333333333332</v>
      </c>
      <c r="K16650" s="469">
        <f t="shared" si="1623"/>
        <v>16.6784152948313</v>
      </c>
      <c r="L16650" s="469">
        <f t="shared" si="1624"/>
        <v>1.174862816463218E-2</v>
      </c>
    </row>
    <row r="16651" spans="1:12">
      <c r="A16651" s="480" t="str">
        <f t="shared" si="1627"/>
        <v>D800-120</v>
      </c>
      <c r="B16651" s="480">
        <f t="shared" si="1628"/>
        <v>26</v>
      </c>
      <c r="C16651" s="480">
        <f t="shared" si="1629"/>
        <v>6</v>
      </c>
      <c r="D16651" s="480">
        <f t="shared" si="1630"/>
        <v>318</v>
      </c>
      <c r="E16651" s="480">
        <f t="shared" si="1626"/>
        <v>114</v>
      </c>
      <c r="F16651" s="484">
        <v>5.3250000000000002</v>
      </c>
      <c r="G16651" s="480">
        <v>15</v>
      </c>
      <c r="H16651" s="482">
        <v>0.31864100000000001</v>
      </c>
      <c r="I16651" s="483">
        <v>16.7</v>
      </c>
      <c r="J16651" s="484">
        <v>0.20619999999999999</v>
      </c>
      <c r="K16651" s="469">
        <f t="shared" ref="K16651:K16714" si="1631">F16651/H16651</f>
        <v>16.711597063780243</v>
      </c>
      <c r="L16651" s="469">
        <f t="shared" ref="L16651:L16714" si="1632">K16651-I16651</f>
        <v>1.1597063780243388E-2</v>
      </c>
    </row>
    <row r="16652" spans="1:12">
      <c r="A16652" s="98" t="str">
        <f t="shared" si="1627"/>
        <v>D800-120</v>
      </c>
      <c r="B16652" s="98">
        <f t="shared" si="1628"/>
        <v>26</v>
      </c>
      <c r="C16652" s="98">
        <f t="shared" si="1629"/>
        <v>6</v>
      </c>
      <c r="D16652" s="98">
        <f t="shared" si="1630"/>
        <v>318</v>
      </c>
      <c r="E16652" s="98">
        <f t="shared" si="1626"/>
        <v>115</v>
      </c>
      <c r="F16652" s="397">
        <f>F16651+(E16652-E16651)*(F16654-F16651)/(E16654-E16651)</f>
        <v>5.3342999999999998</v>
      </c>
      <c r="G16652" s="98">
        <v>15</v>
      </c>
      <c r="H16652" s="491">
        <f>H16651+(E16652-E16651)*(H16654-H16651)/(E16654-E16651)</f>
        <v>0.31856866666666667</v>
      </c>
      <c r="I16652" s="492">
        <f>I16651+(E16652-E16651)*(I16654-I16651)/(E16654-E16651)</f>
        <v>16.733333333333334</v>
      </c>
      <c r="J16652" s="397">
        <f>J16651+(E16652-E16651)*(J16654-J16651)/(E16654-E16651)</f>
        <v>0.20513333333333333</v>
      </c>
      <c r="K16652" s="469">
        <f t="shared" si="1631"/>
        <v>16.74458463167543</v>
      </c>
      <c r="L16652" s="469">
        <f t="shared" si="1632"/>
        <v>1.1251298342095595E-2</v>
      </c>
    </row>
    <row r="16653" spans="1:12">
      <c r="A16653" s="98" t="str">
        <f t="shared" si="1627"/>
        <v>D800-120</v>
      </c>
      <c r="B16653" s="98">
        <f t="shared" si="1628"/>
        <v>26</v>
      </c>
      <c r="C16653" s="98">
        <f t="shared" si="1629"/>
        <v>6</v>
      </c>
      <c r="D16653" s="98">
        <f t="shared" si="1630"/>
        <v>318</v>
      </c>
      <c r="E16653" s="98">
        <f t="shared" si="1626"/>
        <v>116</v>
      </c>
      <c r="F16653" s="397">
        <f>F16651+(E16653-E16651)*(F16654-F16651)/(E16654-E16651)</f>
        <v>5.3436000000000003</v>
      </c>
      <c r="G16653" s="98">
        <v>15</v>
      </c>
      <c r="H16653" s="491">
        <f>H16651+(E16653-E16651)*(H16654-H16651)/(E16654-E16651)</f>
        <v>0.31849633333333333</v>
      </c>
      <c r="I16653" s="492">
        <f>I16651+(E16653-E16651)*(I16654-I16651)/(E16654-E16651)</f>
        <v>16.766666666666666</v>
      </c>
      <c r="J16653" s="397">
        <f>J16651+(E16653-E16651)*(J16654-J16651)/(E16654-E16651)</f>
        <v>0.20406666666666667</v>
      </c>
      <c r="K16653" s="469">
        <f t="shared" si="1631"/>
        <v>16.77758718310729</v>
      </c>
      <c r="L16653" s="469">
        <f t="shared" si="1632"/>
        <v>1.0920516440624084E-2</v>
      </c>
    </row>
    <row r="16654" spans="1:12">
      <c r="A16654" s="480" t="str">
        <f t="shared" si="1627"/>
        <v>D800-120</v>
      </c>
      <c r="B16654" s="480">
        <f t="shared" si="1628"/>
        <v>26</v>
      </c>
      <c r="C16654" s="480">
        <f t="shared" si="1629"/>
        <v>6</v>
      </c>
      <c r="D16654" s="480">
        <f t="shared" si="1630"/>
        <v>318</v>
      </c>
      <c r="E16654" s="480">
        <f t="shared" si="1626"/>
        <v>117</v>
      </c>
      <c r="F16654" s="484">
        <v>5.3529</v>
      </c>
      <c r="G16654" s="480">
        <v>15</v>
      </c>
      <c r="H16654" s="482">
        <v>0.31842399999999998</v>
      </c>
      <c r="I16654" s="483">
        <v>16.8</v>
      </c>
      <c r="J16654" s="484">
        <v>0.20300000000000001</v>
      </c>
      <c r="K16654" s="469">
        <f t="shared" si="1631"/>
        <v>16.810604728286812</v>
      </c>
      <c r="L16654" s="469">
        <f t="shared" si="1632"/>
        <v>1.0604728286811138E-2</v>
      </c>
    </row>
    <row r="16655" spans="1:12">
      <c r="A16655" s="98" t="str">
        <f t="shared" si="1627"/>
        <v>D800-120</v>
      </c>
      <c r="B16655" s="98">
        <f t="shared" si="1628"/>
        <v>26</v>
      </c>
      <c r="C16655" s="98">
        <f t="shared" si="1629"/>
        <v>6</v>
      </c>
      <c r="D16655" s="98">
        <f t="shared" si="1630"/>
        <v>318</v>
      </c>
      <c r="E16655" s="98">
        <f t="shared" si="1626"/>
        <v>118</v>
      </c>
      <c r="F16655" s="397">
        <f>F16654+(E16655-E16654)*(F16657-F16654)/(E16657-E16654)</f>
        <v>5.362166666666667</v>
      </c>
      <c r="G16655" s="98">
        <v>15</v>
      </c>
      <c r="H16655" s="491">
        <f>H16654+(E16655-E16654)*(H16657-H16654)/(E16657-E16654)</f>
        <v>0.31835133333333332</v>
      </c>
      <c r="I16655" s="492">
        <f>I16654+(E16655-E16654)*(I16657-I16654)/(E16657-E16654)</f>
        <v>16.833333333333332</v>
      </c>
      <c r="J16655" s="397">
        <f>J16654+(E16655-E16654)*(J16657-J16654)/(E16657-E16654)</f>
        <v>0.20193333333333335</v>
      </c>
      <c r="K16655" s="469">
        <f t="shared" si="1631"/>
        <v>16.843550207632241</v>
      </c>
      <c r="L16655" s="469">
        <f t="shared" si="1632"/>
        <v>1.0216874298908607E-2</v>
      </c>
    </row>
    <row r="16656" spans="1:12">
      <c r="A16656" s="98" t="str">
        <f t="shared" si="1627"/>
        <v>D800-120</v>
      </c>
      <c r="B16656" s="98">
        <f t="shared" si="1628"/>
        <v>26</v>
      </c>
      <c r="C16656" s="98">
        <f t="shared" si="1629"/>
        <v>6</v>
      </c>
      <c r="D16656" s="98">
        <f t="shared" si="1630"/>
        <v>318</v>
      </c>
      <c r="E16656" s="98">
        <f>E16655+1</f>
        <v>119</v>
      </c>
      <c r="F16656" s="397">
        <f>F16654+(E16656-E16654)*(F16657-F16654)/(E16657-E16654)</f>
        <v>5.3714333333333331</v>
      </c>
      <c r="G16656" s="98">
        <v>15</v>
      </c>
      <c r="H16656" s="491">
        <f>H16654+(E16656-E16654)*(H16657-H16654)/(E16657-E16654)</f>
        <v>0.31827866666666665</v>
      </c>
      <c r="I16656" s="492">
        <f>I16654+(E16656-E16654)*(I16657-I16654)/(E16657-E16654)</f>
        <v>16.866666666666667</v>
      </c>
      <c r="J16656" s="397">
        <f>J16654+(E16656-E16654)*(J16657-J16654)/(E16657-E16654)</f>
        <v>0.20086666666666667</v>
      </c>
      <c r="K16656" s="469">
        <f t="shared" si="1631"/>
        <v>16.876510730638561</v>
      </c>
      <c r="L16656" s="469">
        <f t="shared" si="1632"/>
        <v>9.8440639718937462E-3</v>
      </c>
    </row>
    <row r="16657" spans="1:12">
      <c r="A16657" s="480" t="str">
        <f t="shared" si="1627"/>
        <v>D800-120</v>
      </c>
      <c r="B16657" s="480">
        <f t="shared" si="1628"/>
        <v>26</v>
      </c>
      <c r="C16657" s="480">
        <f t="shared" si="1629"/>
        <v>6</v>
      </c>
      <c r="D16657" s="480">
        <f t="shared" si="1630"/>
        <v>318</v>
      </c>
      <c r="E16657" s="480">
        <f>E16656+1</f>
        <v>120</v>
      </c>
      <c r="F16657" s="484">
        <v>5.3807</v>
      </c>
      <c r="G16657" s="480">
        <v>15</v>
      </c>
      <c r="H16657" s="482">
        <v>0.31820599999999999</v>
      </c>
      <c r="I16657" s="483">
        <v>16.899999999999999</v>
      </c>
      <c r="J16657" s="484">
        <v>0.19980000000000001</v>
      </c>
      <c r="K16657" s="469">
        <f t="shared" si="1631"/>
        <v>16.909486307612053</v>
      </c>
      <c r="L16657" s="469">
        <f t="shared" si="1632"/>
        <v>9.4863076120539347E-3</v>
      </c>
    </row>
    <row r="16658" spans="1:12">
      <c r="A16658" s="480" t="str">
        <f t="shared" si="1627"/>
        <v>D800-120</v>
      </c>
      <c r="B16658" s="480">
        <f t="shared" si="1628"/>
        <v>27</v>
      </c>
      <c r="C16658" s="480">
        <f t="shared" si="1629"/>
        <v>0</v>
      </c>
      <c r="D16658" s="480">
        <v>324</v>
      </c>
      <c r="E16658" s="480">
        <v>60</v>
      </c>
      <c r="F16658" s="484">
        <v>4.7942</v>
      </c>
      <c r="G16658" s="480">
        <v>15</v>
      </c>
      <c r="H16658" s="482">
        <v>0.31775100000000001</v>
      </c>
      <c r="I16658" s="483">
        <v>15.1</v>
      </c>
      <c r="J16658" s="484">
        <v>0.25969999999999999</v>
      </c>
      <c r="K16658" s="469">
        <f t="shared" si="1631"/>
        <v>15.087914750858376</v>
      </c>
      <c r="L16658" s="469">
        <f t="shared" si="1632"/>
        <v>-1.2085249141623677E-2</v>
      </c>
    </row>
    <row r="16659" spans="1:12">
      <c r="A16659" s="98" t="str">
        <f t="shared" ref="A16659:A16722" si="1633">A16658</f>
        <v>D800-120</v>
      </c>
      <c r="B16659" s="98">
        <f t="shared" si="1628"/>
        <v>27</v>
      </c>
      <c r="C16659" s="98">
        <f t="shared" si="1629"/>
        <v>0</v>
      </c>
      <c r="D16659" s="98">
        <f t="shared" ref="D16659:D16690" si="1634">D16658</f>
        <v>324</v>
      </c>
      <c r="E16659" s="98">
        <f t="shared" ref="E16659:E16718" si="1635">E16658+1</f>
        <v>61</v>
      </c>
      <c r="F16659" s="397">
        <f>F16658+(E16659-E16658)*(F16661-F16658)/(E16661-E16658)</f>
        <v>4.8045333333333335</v>
      </c>
      <c r="G16659" s="98">
        <v>15</v>
      </c>
      <c r="H16659" s="491">
        <f>H16658+(E16659-E16658)*(H16661-H16658)/(E16661-E16658)</f>
        <v>0.31769999999999998</v>
      </c>
      <c r="I16659" s="492">
        <f>I16658+(E16659-E16658)*(I16661-I16658)/(E16661-E16658)</f>
        <v>15.133333333333333</v>
      </c>
      <c r="J16659" s="397">
        <f>J16658+(E16659-E16658)*(J16661-J16658)/(E16661-E16658)</f>
        <v>0.25866666666666666</v>
      </c>
      <c r="K16659" s="469">
        <f t="shared" si="1631"/>
        <v>15.12286223900955</v>
      </c>
      <c r="L16659" s="469">
        <f t="shared" si="1632"/>
        <v>-1.0471094323783348E-2</v>
      </c>
    </row>
    <row r="16660" spans="1:12">
      <c r="A16660" s="98" t="str">
        <f t="shared" si="1633"/>
        <v>D800-120</v>
      </c>
      <c r="B16660" s="98">
        <f t="shared" si="1628"/>
        <v>27</v>
      </c>
      <c r="C16660" s="98">
        <f t="shared" si="1629"/>
        <v>0</v>
      </c>
      <c r="D16660" s="98">
        <f t="shared" si="1634"/>
        <v>324</v>
      </c>
      <c r="E16660" s="98">
        <f t="shared" si="1635"/>
        <v>62</v>
      </c>
      <c r="F16660" s="397">
        <f>F16658+(E16660-E16658)*(F16661-F16658)/(E16661-E16658)</f>
        <v>4.8148666666666662</v>
      </c>
      <c r="G16660" s="98">
        <v>15</v>
      </c>
      <c r="H16660" s="491">
        <f>H16658+(E16660-E16658)*(H16661-H16658)/(E16661-E16658)</f>
        <v>0.31764900000000001</v>
      </c>
      <c r="I16660" s="492">
        <f>I16658+(E16660-E16658)*(I16661-I16658)/(E16661-E16658)</f>
        <v>15.166666666666666</v>
      </c>
      <c r="J16660" s="397">
        <f>J16658+(E16660-E16658)*(J16661-J16658)/(E16661-E16658)</f>
        <v>0.25763333333333333</v>
      </c>
      <c r="K16660" s="469">
        <f t="shared" si="1631"/>
        <v>15.157820949118889</v>
      </c>
      <c r="L16660" s="469">
        <f t="shared" si="1632"/>
        <v>-8.8457175477767436E-3</v>
      </c>
    </row>
    <row r="16661" spans="1:12">
      <c r="A16661" s="480" t="str">
        <f t="shared" si="1633"/>
        <v>D800-120</v>
      </c>
      <c r="B16661" s="480">
        <f t="shared" si="1628"/>
        <v>27</v>
      </c>
      <c r="C16661" s="480">
        <f t="shared" si="1629"/>
        <v>0</v>
      </c>
      <c r="D16661" s="480">
        <f t="shared" si="1634"/>
        <v>324</v>
      </c>
      <c r="E16661" s="480">
        <f t="shared" si="1635"/>
        <v>63</v>
      </c>
      <c r="F16661" s="484">
        <v>4.8251999999999997</v>
      </c>
      <c r="G16661" s="480">
        <v>15</v>
      </c>
      <c r="H16661" s="482">
        <v>0.31759799999999999</v>
      </c>
      <c r="I16661" s="483">
        <v>15.2</v>
      </c>
      <c r="J16661" s="484">
        <v>0.25659999999999999</v>
      </c>
      <c r="K16661" s="469">
        <f t="shared" si="1631"/>
        <v>15.192790886592485</v>
      </c>
      <c r="L16661" s="469">
        <f t="shared" si="1632"/>
        <v>-7.2091134075140673E-3</v>
      </c>
    </row>
    <row r="16662" spans="1:12">
      <c r="A16662" s="98" t="str">
        <f t="shared" si="1633"/>
        <v>D800-120</v>
      </c>
      <c r="B16662" s="98">
        <f t="shared" si="1628"/>
        <v>27</v>
      </c>
      <c r="C16662" s="98">
        <f t="shared" si="1629"/>
        <v>0</v>
      </c>
      <c r="D16662" s="98">
        <f t="shared" si="1634"/>
        <v>324</v>
      </c>
      <c r="E16662" s="98">
        <f t="shared" si="1635"/>
        <v>64</v>
      </c>
      <c r="F16662" s="397">
        <f>F16661+(E16662-E16661)*(F16664-F16661)/(E16664-E16661)</f>
        <v>4.8354666666666661</v>
      </c>
      <c r="G16662" s="98">
        <v>15</v>
      </c>
      <c r="H16662" s="491">
        <f>H16661+(E16662-E16661)*(H16664-H16661)/(E16664-E16661)</f>
        <v>0.31754666666666664</v>
      </c>
      <c r="I16662" s="492">
        <f>I16661+(E16662-E16661)*(I16664-I16661)/(E16664-E16661)</f>
        <v>15.233333333333333</v>
      </c>
      <c r="J16662" s="397">
        <f>J16661+(E16662-E16661)*(J16664-J16661)/(E16664-E16661)</f>
        <v>0.25559999999999999</v>
      </c>
      <c r="K16662" s="469">
        <f t="shared" si="1631"/>
        <v>15.227578098757137</v>
      </c>
      <c r="L16662" s="469">
        <f t="shared" si="1632"/>
        <v>-5.7552345761955337E-3</v>
      </c>
    </row>
    <row r="16663" spans="1:12">
      <c r="A16663" s="98" t="str">
        <f t="shared" si="1633"/>
        <v>D800-120</v>
      </c>
      <c r="B16663" s="98">
        <f t="shared" si="1628"/>
        <v>27</v>
      </c>
      <c r="C16663" s="98">
        <f t="shared" si="1629"/>
        <v>0</v>
      </c>
      <c r="D16663" s="98">
        <f t="shared" si="1634"/>
        <v>324</v>
      </c>
      <c r="E16663" s="98">
        <f t="shared" si="1635"/>
        <v>65</v>
      </c>
      <c r="F16663" s="397">
        <f>F16661+(E16663-E16661)*(F16664-F16661)/(E16664-E16661)</f>
        <v>4.8457333333333334</v>
      </c>
      <c r="G16663" s="98">
        <v>15</v>
      </c>
      <c r="H16663" s="491">
        <f>H16661+(E16663-E16661)*(H16664-H16661)/(E16664-E16661)</f>
        <v>0.31749533333333335</v>
      </c>
      <c r="I16663" s="492">
        <f>I16661+(E16663-E16661)*(I16664-I16661)/(E16664-E16661)</f>
        <v>15.266666666666667</v>
      </c>
      <c r="J16663" s="397">
        <f>J16661+(E16663-E16661)*(J16664-J16661)/(E16664-E16661)</f>
        <v>0.25459999999999999</v>
      </c>
      <c r="K16663" s="469">
        <f t="shared" si="1631"/>
        <v>15.262376559865446</v>
      </c>
      <c r="L16663" s="469">
        <f t="shared" si="1632"/>
        <v>-4.2901068012213273E-3</v>
      </c>
    </row>
    <row r="16664" spans="1:12">
      <c r="A16664" s="480" t="str">
        <f t="shared" si="1633"/>
        <v>D800-120</v>
      </c>
      <c r="B16664" s="480">
        <f t="shared" si="1628"/>
        <v>27</v>
      </c>
      <c r="C16664" s="480">
        <f t="shared" si="1629"/>
        <v>0</v>
      </c>
      <c r="D16664" s="480">
        <f t="shared" si="1634"/>
        <v>324</v>
      </c>
      <c r="E16664" s="480">
        <f t="shared" si="1635"/>
        <v>66</v>
      </c>
      <c r="F16664" s="484">
        <v>4.8559999999999999</v>
      </c>
      <c r="G16664" s="480">
        <v>15</v>
      </c>
      <c r="H16664" s="482">
        <v>0.317444</v>
      </c>
      <c r="I16664" s="483">
        <v>15.3</v>
      </c>
      <c r="J16664" s="484">
        <v>0.25359999999999999</v>
      </c>
      <c r="K16664" s="469">
        <f t="shared" si="1631"/>
        <v>15.297186275374553</v>
      </c>
      <c r="L16664" s="469">
        <f t="shared" si="1632"/>
        <v>-2.813724625447378E-3</v>
      </c>
    </row>
    <row r="16665" spans="1:12">
      <c r="A16665" s="98" t="str">
        <f t="shared" si="1633"/>
        <v>D800-120</v>
      </c>
      <c r="B16665" s="98">
        <f t="shared" si="1628"/>
        <v>27</v>
      </c>
      <c r="C16665" s="98">
        <f t="shared" si="1629"/>
        <v>0</v>
      </c>
      <c r="D16665" s="98">
        <f t="shared" si="1634"/>
        <v>324</v>
      </c>
      <c r="E16665" s="98">
        <f t="shared" si="1635"/>
        <v>67</v>
      </c>
      <c r="F16665" s="397">
        <f>F16664+(E16665-E16664)*(F16667-F16664)/(E16667-E16664)</f>
        <v>4.8662000000000001</v>
      </c>
      <c r="G16665" s="98">
        <v>15</v>
      </c>
      <c r="H16665" s="491">
        <f>H16664+(E16665-E16664)*(H16667-H16664)/(E16667-E16664)</f>
        <v>0.31739266666666666</v>
      </c>
      <c r="I16665" s="492">
        <f>I16664+(E16665-E16664)*(I16667-I16664)/(E16667-E16664)</f>
        <v>15.333333333333334</v>
      </c>
      <c r="J16665" s="397">
        <f>J16664+(E16665-E16664)*(J16667-J16664)/(E16667-E16664)</f>
        <v>0.25256666666666666</v>
      </c>
      <c r="K16665" s="469">
        <f t="shared" si="1631"/>
        <v>15.331797205984596</v>
      </c>
      <c r="L16665" s="469">
        <f t="shared" si="1632"/>
        <v>-1.5361273487375371E-3</v>
      </c>
    </row>
    <row r="16666" spans="1:12">
      <c r="A16666" s="98" t="str">
        <f t="shared" si="1633"/>
        <v>D800-120</v>
      </c>
      <c r="B16666" s="98">
        <f t="shared" si="1628"/>
        <v>27</v>
      </c>
      <c r="C16666" s="98">
        <f t="shared" si="1629"/>
        <v>0</v>
      </c>
      <c r="D16666" s="98">
        <f t="shared" si="1634"/>
        <v>324</v>
      </c>
      <c r="E16666" s="98">
        <f t="shared" si="1635"/>
        <v>68</v>
      </c>
      <c r="F16666" s="397">
        <f>F16664+(E16666-E16664)*(F16667-F16664)/(E16667-E16664)</f>
        <v>4.8763999999999994</v>
      </c>
      <c r="G16666" s="98">
        <v>15</v>
      </c>
      <c r="H16666" s="491">
        <f>H16664+(E16666-E16664)*(H16667-H16664)/(E16667-E16664)</f>
        <v>0.31734133333333336</v>
      </c>
      <c r="I16666" s="492">
        <f>I16664+(E16666-E16664)*(I16667-I16664)/(E16667-E16664)</f>
        <v>15.366666666666667</v>
      </c>
      <c r="J16666" s="397">
        <f>J16664+(E16666-E16664)*(J16667-J16664)/(E16667-E16664)</f>
        <v>0.25153333333333333</v>
      </c>
      <c r="K16666" s="469">
        <f t="shared" si="1631"/>
        <v>15.366419333966368</v>
      </c>
      <c r="L16666" s="469">
        <f t="shared" si="1632"/>
        <v>-2.4733270029919652E-4</v>
      </c>
    </row>
    <row r="16667" spans="1:12">
      <c r="A16667" s="480" t="str">
        <f t="shared" si="1633"/>
        <v>D800-120</v>
      </c>
      <c r="B16667" s="480">
        <f t="shared" si="1628"/>
        <v>27</v>
      </c>
      <c r="C16667" s="480">
        <f t="shared" si="1629"/>
        <v>0</v>
      </c>
      <c r="D16667" s="480">
        <f t="shared" si="1634"/>
        <v>324</v>
      </c>
      <c r="E16667" s="480">
        <f t="shared" si="1635"/>
        <v>69</v>
      </c>
      <c r="F16667" s="484">
        <v>4.8865999999999996</v>
      </c>
      <c r="G16667" s="480">
        <v>15</v>
      </c>
      <c r="H16667" s="482">
        <v>0.31729000000000002</v>
      </c>
      <c r="I16667" s="483">
        <v>15.4</v>
      </c>
      <c r="J16667" s="484">
        <v>0.2505</v>
      </c>
      <c r="K16667" s="469">
        <f t="shared" si="1631"/>
        <v>15.401052664754639</v>
      </c>
      <c r="L16667" s="469">
        <f t="shared" si="1632"/>
        <v>1.0526647546384993E-3</v>
      </c>
    </row>
    <row r="16668" spans="1:12">
      <c r="A16668" s="98" t="str">
        <f t="shared" si="1633"/>
        <v>D800-120</v>
      </c>
      <c r="B16668" s="98">
        <f t="shared" si="1628"/>
        <v>27</v>
      </c>
      <c r="C16668" s="98">
        <f t="shared" si="1629"/>
        <v>0</v>
      </c>
      <c r="D16668" s="98">
        <f t="shared" si="1634"/>
        <v>324</v>
      </c>
      <c r="E16668" s="98">
        <f t="shared" si="1635"/>
        <v>70</v>
      </c>
      <c r="F16668" s="397">
        <f>F16667+(E16668-E16667)*(F16670-F16667)/(E16670-E16667)</f>
        <v>4.8967666666666663</v>
      </c>
      <c r="G16668" s="98">
        <v>15</v>
      </c>
      <c r="H16668" s="491">
        <f>H16667+(E16668-E16667)*(H16670-H16667)/(E16670-E16667)</f>
        <v>0.31723866666666667</v>
      </c>
      <c r="I16668" s="492">
        <f>I16667+(E16668-E16667)*(I16670-I16667)/(E16670-E16667)</f>
        <v>15.433333333333334</v>
      </c>
      <c r="J16668" s="397">
        <f>J16667+(E16668-E16667)*(J16670-J16667)/(E16670-E16667)</f>
        <v>0.2495</v>
      </c>
      <c r="K16668" s="469">
        <f t="shared" si="1631"/>
        <v>15.435592130425462</v>
      </c>
      <c r="L16668" s="469">
        <f t="shared" si="1632"/>
        <v>2.2587970921286171E-3</v>
      </c>
    </row>
    <row r="16669" spans="1:12">
      <c r="A16669" s="98" t="str">
        <f t="shared" si="1633"/>
        <v>D800-120</v>
      </c>
      <c r="B16669" s="98">
        <f t="shared" si="1628"/>
        <v>27</v>
      </c>
      <c r="C16669" s="98">
        <f t="shared" si="1629"/>
        <v>0</v>
      </c>
      <c r="D16669" s="98">
        <f t="shared" si="1634"/>
        <v>324</v>
      </c>
      <c r="E16669" s="98">
        <f t="shared" si="1635"/>
        <v>71</v>
      </c>
      <c r="F16669" s="397">
        <f>F16667+(E16669-E16667)*(F16670-F16667)/(E16670-E16667)</f>
        <v>4.9069333333333329</v>
      </c>
      <c r="G16669" s="98">
        <v>15</v>
      </c>
      <c r="H16669" s="491">
        <f>H16667+(E16669-E16667)*(H16670-H16667)/(E16670-E16667)</f>
        <v>0.31718733333333332</v>
      </c>
      <c r="I16669" s="492">
        <f>I16667+(E16669-E16667)*(I16670-I16667)/(E16670-E16667)</f>
        <v>15.466666666666667</v>
      </c>
      <c r="J16669" s="397">
        <f>J16667+(E16669-E16667)*(J16670-J16667)/(E16670-E16667)</f>
        <v>0.2485</v>
      </c>
      <c r="K16669" s="469">
        <f t="shared" si="1631"/>
        <v>15.470142775772887</v>
      </c>
      <c r="L16669" s="469">
        <f t="shared" si="1632"/>
        <v>3.4761091062200933E-3</v>
      </c>
    </row>
    <row r="16670" spans="1:12">
      <c r="A16670" s="480" t="str">
        <f t="shared" si="1633"/>
        <v>D800-120</v>
      </c>
      <c r="B16670" s="480">
        <f t="shared" si="1628"/>
        <v>27</v>
      </c>
      <c r="C16670" s="480">
        <f t="shared" si="1629"/>
        <v>0</v>
      </c>
      <c r="D16670" s="480">
        <f t="shared" si="1634"/>
        <v>324</v>
      </c>
      <c r="E16670" s="480">
        <f t="shared" si="1635"/>
        <v>72</v>
      </c>
      <c r="F16670" s="484">
        <v>4.9170999999999996</v>
      </c>
      <c r="G16670" s="480">
        <v>15</v>
      </c>
      <c r="H16670" s="482">
        <v>0.31713599999999997</v>
      </c>
      <c r="I16670" s="483">
        <v>15.5</v>
      </c>
      <c r="J16670" s="484">
        <v>0.2475</v>
      </c>
      <c r="K16670" s="469">
        <f t="shared" si="1631"/>
        <v>15.504704606225721</v>
      </c>
      <c r="L16670" s="469">
        <f t="shared" si="1632"/>
        <v>4.7046062257205534E-3</v>
      </c>
    </row>
    <row r="16671" spans="1:12">
      <c r="A16671" s="98" t="str">
        <f t="shared" si="1633"/>
        <v>D800-120</v>
      </c>
      <c r="B16671" s="98">
        <f t="shared" si="1628"/>
        <v>27</v>
      </c>
      <c r="C16671" s="98">
        <f t="shared" si="1629"/>
        <v>0</v>
      </c>
      <c r="D16671" s="98">
        <f t="shared" si="1634"/>
        <v>324</v>
      </c>
      <c r="E16671" s="98">
        <f t="shared" si="1635"/>
        <v>73</v>
      </c>
      <c r="F16671" s="397">
        <f>F16670+(E16671-E16670)*(F16673-F16670)/(E16673-E16670)</f>
        <v>4.9271666666666665</v>
      </c>
      <c r="G16671" s="98">
        <v>15</v>
      </c>
      <c r="H16671" s="491">
        <f>H16670+(E16671-E16670)*(H16673-H16670)/(E16673-E16670)</f>
        <v>0.31708466666666663</v>
      </c>
      <c r="I16671" s="492">
        <f>I16670+(E16671-E16670)*(I16673-I16670)/(E16673-E16670)</f>
        <v>15.533333333333333</v>
      </c>
      <c r="J16671" s="397">
        <f>J16670+(E16671-E16670)*(J16673-J16670)/(E16673-E16670)</f>
        <v>0.24646666666666667</v>
      </c>
      <c r="K16671" s="469">
        <f t="shared" si="1631"/>
        <v>15.538962254035201</v>
      </c>
      <c r="L16671" s="469">
        <f t="shared" si="1632"/>
        <v>5.6289207018682674E-3</v>
      </c>
    </row>
    <row r="16672" spans="1:12">
      <c r="A16672" s="98" t="str">
        <f t="shared" si="1633"/>
        <v>D800-120</v>
      </c>
      <c r="B16672" s="98">
        <f t="shared" si="1628"/>
        <v>27</v>
      </c>
      <c r="C16672" s="98">
        <f t="shared" si="1629"/>
        <v>0</v>
      </c>
      <c r="D16672" s="98">
        <f t="shared" si="1634"/>
        <v>324</v>
      </c>
      <c r="E16672" s="98">
        <f t="shared" si="1635"/>
        <v>74</v>
      </c>
      <c r="F16672" s="397">
        <f>F16670+(E16672-E16670)*(F16673-F16670)/(E16673-E16670)</f>
        <v>4.9372333333333334</v>
      </c>
      <c r="G16672" s="98">
        <v>15</v>
      </c>
      <c r="H16672" s="491">
        <f>H16670+(E16672-E16670)*(H16673-H16670)/(E16673-E16670)</f>
        <v>0.31703333333333333</v>
      </c>
      <c r="I16672" s="492">
        <f>I16670+(E16672-E16670)*(I16673-I16670)/(E16673-E16670)</f>
        <v>15.566666666666666</v>
      </c>
      <c r="J16672" s="397">
        <f>J16670+(E16672-E16670)*(J16673-J16670)/(E16673-E16670)</f>
        <v>0.24543333333333334</v>
      </c>
      <c r="K16672" s="469">
        <f t="shared" si="1631"/>
        <v>15.573230995689203</v>
      </c>
      <c r="L16672" s="469">
        <f t="shared" si="1632"/>
        <v>6.5643290225363415E-3</v>
      </c>
    </row>
    <row r="16673" spans="1:12">
      <c r="A16673" s="480" t="str">
        <f t="shared" si="1633"/>
        <v>D800-120</v>
      </c>
      <c r="B16673" s="480">
        <f t="shared" si="1628"/>
        <v>27</v>
      </c>
      <c r="C16673" s="480">
        <f t="shared" si="1629"/>
        <v>0</v>
      </c>
      <c r="D16673" s="480">
        <f t="shared" si="1634"/>
        <v>324</v>
      </c>
      <c r="E16673" s="480">
        <f t="shared" si="1635"/>
        <v>75</v>
      </c>
      <c r="F16673" s="484">
        <v>4.9473000000000003</v>
      </c>
      <c r="G16673" s="480">
        <v>15</v>
      </c>
      <c r="H16673" s="482">
        <v>0.31698199999999999</v>
      </c>
      <c r="I16673" s="483">
        <v>15.6</v>
      </c>
      <c r="J16673" s="484">
        <v>0.24440000000000001</v>
      </c>
      <c r="K16673" s="469">
        <f t="shared" si="1631"/>
        <v>15.607510836577474</v>
      </c>
      <c r="L16673" s="469">
        <f t="shared" si="1632"/>
        <v>7.5108365774738672E-3</v>
      </c>
    </row>
    <row r="16674" spans="1:12">
      <c r="A16674" s="98" t="str">
        <f t="shared" si="1633"/>
        <v>D800-120</v>
      </c>
      <c r="B16674" s="98">
        <f t="shared" si="1628"/>
        <v>27</v>
      </c>
      <c r="C16674" s="98">
        <f t="shared" si="1629"/>
        <v>0</v>
      </c>
      <c r="D16674" s="98">
        <f t="shared" si="1634"/>
        <v>324</v>
      </c>
      <c r="E16674" s="98">
        <f t="shared" si="1635"/>
        <v>76</v>
      </c>
      <c r="F16674" s="397">
        <f>F16673+(E16674-E16673)*(F16676-F16673)/(E16676-E16673)</f>
        <v>4.9573333333333336</v>
      </c>
      <c r="G16674" s="98">
        <v>15</v>
      </c>
      <c r="H16674" s="491">
        <f>H16673+(E16674-E16673)*(H16676-H16673)/(E16676-E16673)</f>
        <v>0.31693033333333331</v>
      </c>
      <c r="I16674" s="492">
        <f>I16673+(E16674-E16673)*(I16676-I16673)/(E16676-E16673)</f>
        <v>15.633333333333333</v>
      </c>
      <c r="J16674" s="397">
        <f>J16673+(E16674-E16673)*(J16676-J16673)/(E16676-E16673)</f>
        <v>0.24340000000000001</v>
      </c>
      <c r="K16674" s="469">
        <f t="shared" si="1631"/>
        <v>15.641713057864454</v>
      </c>
      <c r="L16674" s="469">
        <f t="shared" si="1632"/>
        <v>8.3797245311210133E-3</v>
      </c>
    </row>
    <row r="16675" spans="1:12">
      <c r="A16675" s="98" t="str">
        <f t="shared" si="1633"/>
        <v>D800-120</v>
      </c>
      <c r="B16675" s="98">
        <f t="shared" si="1628"/>
        <v>27</v>
      </c>
      <c r="C16675" s="98">
        <f t="shared" si="1629"/>
        <v>0</v>
      </c>
      <c r="D16675" s="98">
        <f t="shared" si="1634"/>
        <v>324</v>
      </c>
      <c r="E16675" s="98">
        <f t="shared" si="1635"/>
        <v>77</v>
      </c>
      <c r="F16675" s="397">
        <f>F16673+(E16675-E16673)*(F16676-F16673)/(E16676-E16673)</f>
        <v>4.9673666666666669</v>
      </c>
      <c r="G16675" s="98">
        <v>15</v>
      </c>
      <c r="H16675" s="491">
        <f>H16673+(E16675-E16673)*(H16676-H16673)/(E16676-E16673)</f>
        <v>0.3168786666666667</v>
      </c>
      <c r="I16675" s="492">
        <f>I16673+(E16675-E16673)*(I16676-I16673)/(E16676-E16673)</f>
        <v>15.666666666666666</v>
      </c>
      <c r="J16675" s="397">
        <f>J16673+(E16675-E16673)*(J16676-J16673)/(E16676-E16673)</f>
        <v>0.2424</v>
      </c>
      <c r="K16675" s="469">
        <f t="shared" si="1631"/>
        <v>15.67592643240946</v>
      </c>
      <c r="L16675" s="469">
        <f t="shared" si="1632"/>
        <v>9.2597657427937463E-3</v>
      </c>
    </row>
    <row r="16676" spans="1:12">
      <c r="A16676" s="480" t="str">
        <f t="shared" si="1633"/>
        <v>D800-120</v>
      </c>
      <c r="B16676" s="480">
        <f t="shared" si="1628"/>
        <v>27</v>
      </c>
      <c r="C16676" s="480">
        <f t="shared" si="1629"/>
        <v>0</v>
      </c>
      <c r="D16676" s="480">
        <f t="shared" si="1634"/>
        <v>324</v>
      </c>
      <c r="E16676" s="480">
        <f t="shared" si="1635"/>
        <v>78</v>
      </c>
      <c r="F16676" s="484">
        <v>4.9774000000000003</v>
      </c>
      <c r="G16676" s="480">
        <v>15</v>
      </c>
      <c r="H16676" s="482">
        <v>0.31682700000000003</v>
      </c>
      <c r="I16676" s="483">
        <v>15.7</v>
      </c>
      <c r="J16676" s="484">
        <v>0.2414</v>
      </c>
      <c r="K16676" s="469">
        <f t="shared" si="1631"/>
        <v>15.71015096566896</v>
      </c>
      <c r="L16676" s="469">
        <f t="shared" si="1632"/>
        <v>1.0150965668961121E-2</v>
      </c>
    </row>
    <row r="16677" spans="1:12">
      <c r="A16677" s="98" t="str">
        <f t="shared" si="1633"/>
        <v>D800-120</v>
      </c>
      <c r="B16677" s="98">
        <f t="shared" si="1628"/>
        <v>27</v>
      </c>
      <c r="C16677" s="98">
        <f t="shared" si="1629"/>
        <v>0</v>
      </c>
      <c r="D16677" s="98">
        <f t="shared" si="1634"/>
        <v>324</v>
      </c>
      <c r="E16677" s="98">
        <f t="shared" si="1635"/>
        <v>79</v>
      </c>
      <c r="F16677" s="397">
        <f>F16676+(E16677-E16676)*(F16679-F16676)/(E16679-E16676)</f>
        <v>4.9873666666666665</v>
      </c>
      <c r="G16677" s="98">
        <v>15</v>
      </c>
      <c r="H16677" s="491">
        <f>H16676+(E16677-E16676)*(H16679-H16676)/(E16679-E16676)</f>
        <v>0.31677533333333335</v>
      </c>
      <c r="I16677" s="492">
        <f>I16676+(E16677-E16676)*(I16679-I16676)/(E16679-E16676)</f>
        <v>15.733333333333333</v>
      </c>
      <c r="J16677" s="397">
        <f>J16676+(E16677-E16676)*(J16679-J16676)/(E16679-E16676)</f>
        <v>0.24036666666666667</v>
      </c>
      <c r="K16677" s="469">
        <f t="shared" si="1631"/>
        <v>15.744176209006172</v>
      </c>
      <c r="L16677" s="469">
        <f t="shared" si="1632"/>
        <v>1.0842875672839369E-2</v>
      </c>
    </row>
    <row r="16678" spans="1:12">
      <c r="A16678" s="98" t="str">
        <f t="shared" si="1633"/>
        <v>D800-120</v>
      </c>
      <c r="B16678" s="98">
        <f t="shared" si="1628"/>
        <v>27</v>
      </c>
      <c r="C16678" s="98">
        <f t="shared" si="1629"/>
        <v>0</v>
      </c>
      <c r="D16678" s="98">
        <f t="shared" si="1634"/>
        <v>324</v>
      </c>
      <c r="E16678" s="98">
        <f t="shared" si="1635"/>
        <v>80</v>
      </c>
      <c r="F16678" s="397">
        <f>F16676+(E16678-E16676)*(F16679-F16676)/(E16679-E16676)</f>
        <v>4.9973333333333336</v>
      </c>
      <c r="G16678" s="98">
        <v>15</v>
      </c>
      <c r="H16678" s="491">
        <f>H16676+(E16678-E16676)*(H16679-H16676)/(E16679-E16676)</f>
        <v>0.31672366666666668</v>
      </c>
      <c r="I16678" s="492">
        <f>I16676+(E16678-E16676)*(I16679-I16676)/(E16679-E16676)</f>
        <v>15.766666666666667</v>
      </c>
      <c r="J16678" s="397">
        <f>J16676+(E16678-E16676)*(J16679-J16676)/(E16679-E16676)</f>
        <v>0.23933333333333334</v>
      </c>
      <c r="K16678" s="469">
        <f t="shared" si="1631"/>
        <v>15.778212553319349</v>
      </c>
      <c r="L16678" s="469">
        <f t="shared" si="1632"/>
        <v>1.1545886652681858E-2</v>
      </c>
    </row>
    <row r="16679" spans="1:12">
      <c r="A16679" s="480" t="str">
        <f t="shared" si="1633"/>
        <v>D800-120</v>
      </c>
      <c r="B16679" s="480">
        <f t="shared" si="1628"/>
        <v>27</v>
      </c>
      <c r="C16679" s="480">
        <f t="shared" si="1629"/>
        <v>0</v>
      </c>
      <c r="D16679" s="480">
        <f t="shared" si="1634"/>
        <v>324</v>
      </c>
      <c r="E16679" s="480">
        <f t="shared" si="1635"/>
        <v>81</v>
      </c>
      <c r="F16679" s="484">
        <v>5.0072999999999999</v>
      </c>
      <c r="G16679" s="480">
        <v>15</v>
      </c>
      <c r="H16679" s="482">
        <v>0.31667200000000001</v>
      </c>
      <c r="I16679" s="483">
        <v>15.8</v>
      </c>
      <c r="J16679" s="484">
        <v>0.23830000000000001</v>
      </c>
      <c r="K16679" s="469">
        <f t="shared" si="1631"/>
        <v>15.812260004042036</v>
      </c>
      <c r="L16679" s="469">
        <f t="shared" si="1632"/>
        <v>1.2260004042035533E-2</v>
      </c>
    </row>
    <row r="16680" spans="1:12">
      <c r="A16680" s="98" t="str">
        <f t="shared" si="1633"/>
        <v>D800-120</v>
      </c>
      <c r="B16680" s="98">
        <f t="shared" si="1628"/>
        <v>27</v>
      </c>
      <c r="C16680" s="98">
        <f t="shared" si="1629"/>
        <v>0</v>
      </c>
      <c r="D16680" s="98">
        <f t="shared" si="1634"/>
        <v>324</v>
      </c>
      <c r="E16680" s="98">
        <f t="shared" si="1635"/>
        <v>82</v>
      </c>
      <c r="F16680" s="397">
        <f>F16679+(E16680-E16679)*(F16682-F16679)/(E16682-E16679)</f>
        <v>5.0171999999999999</v>
      </c>
      <c r="G16680" s="98">
        <v>15</v>
      </c>
      <c r="H16680" s="491">
        <f>H16679+(E16680-E16679)*(H16682-H16679)/(E16682-E16679)</f>
        <v>0.31662033333333334</v>
      </c>
      <c r="I16680" s="492">
        <f>I16679+(E16680-E16679)*(I16682-I16679)/(E16682-E16679)</f>
        <v>15.833333333333334</v>
      </c>
      <c r="J16680" s="397">
        <f>J16679+(E16680-E16679)*(J16682-J16679)/(E16682-E16679)</f>
        <v>0.23730000000000001</v>
      </c>
      <c r="K16680" s="469">
        <f t="shared" si="1631"/>
        <v>15.846108009487704</v>
      </c>
      <c r="L16680" s="469">
        <f t="shared" si="1632"/>
        <v>1.2774676154370113E-2</v>
      </c>
    </row>
    <row r="16681" spans="1:12">
      <c r="A16681" s="98" t="str">
        <f t="shared" si="1633"/>
        <v>D800-120</v>
      </c>
      <c r="B16681" s="98">
        <f t="shared" si="1628"/>
        <v>27</v>
      </c>
      <c r="C16681" s="98">
        <f t="shared" si="1629"/>
        <v>0</v>
      </c>
      <c r="D16681" s="98">
        <f t="shared" si="1634"/>
        <v>324</v>
      </c>
      <c r="E16681" s="98">
        <f t="shared" si="1635"/>
        <v>83</v>
      </c>
      <c r="F16681" s="397">
        <f>F16679+(E16681-E16679)*(F16682-F16679)/(E16682-E16679)</f>
        <v>5.0270999999999999</v>
      </c>
      <c r="G16681" s="98">
        <v>15</v>
      </c>
      <c r="H16681" s="491">
        <f>H16679+(E16681-E16679)*(H16682-H16679)/(E16682-E16679)</f>
        <v>0.31656866666666666</v>
      </c>
      <c r="I16681" s="492">
        <f>I16679+(E16681-E16679)*(I16682-I16679)/(E16682-E16679)</f>
        <v>15.866666666666667</v>
      </c>
      <c r="J16681" s="397">
        <f>J16679+(E16681-E16679)*(J16682-J16679)/(E16682-E16679)</f>
        <v>0.23630000000000001</v>
      </c>
      <c r="K16681" s="469">
        <f t="shared" si="1631"/>
        <v>15.879967063491227</v>
      </c>
      <c r="L16681" s="469">
        <f t="shared" si="1632"/>
        <v>1.3300396824559968E-2</v>
      </c>
    </row>
    <row r="16682" spans="1:12">
      <c r="A16682" s="480" t="str">
        <f t="shared" si="1633"/>
        <v>D800-120</v>
      </c>
      <c r="B16682" s="480">
        <f t="shared" ref="B16682:B16745" si="1636">INT(D16682/12)</f>
        <v>27</v>
      </c>
      <c r="C16682" s="480">
        <f t="shared" ref="C16682:C16745" si="1637">D16682-B16682*12</f>
        <v>0</v>
      </c>
      <c r="D16682" s="480">
        <f t="shared" si="1634"/>
        <v>324</v>
      </c>
      <c r="E16682" s="480">
        <f t="shared" si="1635"/>
        <v>84</v>
      </c>
      <c r="F16682" s="484">
        <v>5.0369999999999999</v>
      </c>
      <c r="G16682" s="480">
        <v>15</v>
      </c>
      <c r="H16682" s="482">
        <v>0.31651699999999999</v>
      </c>
      <c r="I16682" s="483">
        <v>15.9</v>
      </c>
      <c r="J16682" s="484">
        <v>0.23530000000000001</v>
      </c>
      <c r="K16682" s="469">
        <f t="shared" si="1631"/>
        <v>15.913837171463145</v>
      </c>
      <c r="L16682" s="469">
        <f t="shared" si="1632"/>
        <v>1.3837171463144671E-2</v>
      </c>
    </row>
    <row r="16683" spans="1:12">
      <c r="A16683" s="98" t="str">
        <f t="shared" si="1633"/>
        <v>D800-120</v>
      </c>
      <c r="B16683" s="98">
        <f t="shared" si="1636"/>
        <v>27</v>
      </c>
      <c r="C16683" s="98">
        <f t="shared" si="1637"/>
        <v>0</v>
      </c>
      <c r="D16683" s="98">
        <f t="shared" si="1634"/>
        <v>324</v>
      </c>
      <c r="E16683" s="98">
        <f t="shared" si="1635"/>
        <v>85</v>
      </c>
      <c r="F16683" s="397">
        <f>F16682+(E16683-E16682)*(F16685-F16682)/(E16685-E16682)</f>
        <v>5.0468333333333328</v>
      </c>
      <c r="G16683" s="98">
        <v>15</v>
      </c>
      <c r="H16683" s="491">
        <f>H16682+(E16683-E16682)*(H16685-H16682)/(E16685-E16682)</f>
        <v>0.316465</v>
      </c>
      <c r="I16683" s="492">
        <f>I16682+(E16683-E16682)*(I16685-I16682)/(E16685-E16682)</f>
        <v>15.933333333333334</v>
      </c>
      <c r="J16683" s="397">
        <f>J16682+(E16683-E16682)*(J16685-J16682)/(E16685-E16682)</f>
        <v>0.23426666666666668</v>
      </c>
      <c r="K16683" s="469">
        <f t="shared" si="1631"/>
        <v>15.947524476113735</v>
      </c>
      <c r="L16683" s="469">
        <f t="shared" si="1632"/>
        <v>1.4191142780401123E-2</v>
      </c>
    </row>
    <row r="16684" spans="1:12">
      <c r="A16684" s="98" t="str">
        <f t="shared" si="1633"/>
        <v>D800-120</v>
      </c>
      <c r="B16684" s="98">
        <f t="shared" si="1636"/>
        <v>27</v>
      </c>
      <c r="C16684" s="98">
        <f t="shared" si="1637"/>
        <v>0</v>
      </c>
      <c r="D16684" s="98">
        <f t="shared" si="1634"/>
        <v>324</v>
      </c>
      <c r="E16684" s="98">
        <f t="shared" si="1635"/>
        <v>86</v>
      </c>
      <c r="F16684" s="397">
        <f>F16682+(E16684-E16682)*(F16685-F16682)/(E16685-E16682)</f>
        <v>5.0566666666666666</v>
      </c>
      <c r="G16684" s="98">
        <v>15</v>
      </c>
      <c r="H16684" s="491">
        <f>H16682+(E16684-E16682)*(H16685-H16682)/(E16685-E16682)</f>
        <v>0.316413</v>
      </c>
      <c r="I16684" s="492">
        <f>I16682+(E16684-E16682)*(I16685-I16682)/(E16685-E16682)</f>
        <v>15.966666666666667</v>
      </c>
      <c r="J16684" s="397">
        <f>J16682+(E16684-E16682)*(J16685-J16682)/(E16685-E16682)</f>
        <v>0.23323333333333332</v>
      </c>
      <c r="K16684" s="469">
        <f t="shared" si="1631"/>
        <v>15.981222853254028</v>
      </c>
      <c r="L16684" s="469">
        <f t="shared" si="1632"/>
        <v>1.4556186587361353E-2</v>
      </c>
    </row>
    <row r="16685" spans="1:12">
      <c r="A16685" s="480" t="str">
        <f t="shared" si="1633"/>
        <v>D800-120</v>
      </c>
      <c r="B16685" s="480">
        <f t="shared" si="1636"/>
        <v>27</v>
      </c>
      <c r="C16685" s="480">
        <f t="shared" si="1637"/>
        <v>0</v>
      </c>
      <c r="D16685" s="480">
        <f t="shared" si="1634"/>
        <v>324</v>
      </c>
      <c r="E16685" s="480">
        <f t="shared" si="1635"/>
        <v>87</v>
      </c>
      <c r="F16685" s="484">
        <v>5.0664999999999996</v>
      </c>
      <c r="G16685" s="480">
        <v>15</v>
      </c>
      <c r="H16685" s="482">
        <v>0.316361</v>
      </c>
      <c r="I16685" s="483">
        <v>16</v>
      </c>
      <c r="J16685" s="484">
        <v>0.23219999999999999</v>
      </c>
      <c r="K16685" s="469">
        <f t="shared" si="1631"/>
        <v>16.014932308343948</v>
      </c>
      <c r="L16685" s="469">
        <f t="shared" si="1632"/>
        <v>1.4932308343947653E-2</v>
      </c>
    </row>
    <row r="16686" spans="1:12">
      <c r="A16686" s="98" t="str">
        <f t="shared" si="1633"/>
        <v>D800-120</v>
      </c>
      <c r="B16686" s="98">
        <f t="shared" si="1636"/>
        <v>27</v>
      </c>
      <c r="C16686" s="98">
        <f t="shared" si="1637"/>
        <v>0</v>
      </c>
      <c r="D16686" s="98">
        <f t="shared" si="1634"/>
        <v>324</v>
      </c>
      <c r="E16686" s="98">
        <f t="shared" si="1635"/>
        <v>88</v>
      </c>
      <c r="F16686" s="397">
        <f>F16685+(E16686-E16685)*(F16688-F16685)/(E16688-E16685)</f>
        <v>5.0762999999999998</v>
      </c>
      <c r="G16686" s="98">
        <v>15</v>
      </c>
      <c r="H16686" s="491">
        <f>H16685+(E16686-E16685)*(H16688-H16685)/(E16688-E16685)</f>
        <v>0.31630900000000001</v>
      </c>
      <c r="I16686" s="492">
        <f>I16685+(E16686-E16685)*(I16688-I16685)/(E16688-E16685)</f>
        <v>16.033333333333335</v>
      </c>
      <c r="J16686" s="397">
        <f>J16685+(E16686-E16685)*(J16688-J16685)/(E16688-E16685)</f>
        <v>0.23119999999999999</v>
      </c>
      <c r="K16686" s="469">
        <f t="shared" si="1631"/>
        <v>16.048547464662718</v>
      </c>
      <c r="L16686" s="469">
        <f t="shared" si="1632"/>
        <v>1.5214131329383207E-2</v>
      </c>
    </row>
    <row r="16687" spans="1:12">
      <c r="A16687" s="98" t="str">
        <f t="shared" si="1633"/>
        <v>D800-120</v>
      </c>
      <c r="B16687" s="98">
        <f t="shared" si="1636"/>
        <v>27</v>
      </c>
      <c r="C16687" s="98">
        <f t="shared" si="1637"/>
        <v>0</v>
      </c>
      <c r="D16687" s="98">
        <f t="shared" si="1634"/>
        <v>324</v>
      </c>
      <c r="E16687" s="98">
        <f t="shared" si="1635"/>
        <v>89</v>
      </c>
      <c r="F16687" s="397">
        <f>F16685+(E16687-E16685)*(F16688-F16685)/(E16688-E16685)</f>
        <v>5.0861000000000001</v>
      </c>
      <c r="G16687" s="98">
        <v>15</v>
      </c>
      <c r="H16687" s="491">
        <f>H16685+(E16687-E16685)*(H16688-H16685)/(E16688-E16685)</f>
        <v>0.31625700000000001</v>
      </c>
      <c r="I16687" s="492">
        <f>I16685+(E16687-E16685)*(I16688-I16685)/(E16688-E16685)</f>
        <v>16.066666666666666</v>
      </c>
      <c r="J16687" s="397">
        <f>J16685+(E16687-E16685)*(J16688-J16685)/(E16688-E16685)</f>
        <v>0.23019999999999999</v>
      </c>
      <c r="K16687" s="469">
        <f t="shared" si="1631"/>
        <v>16.082173675207187</v>
      </c>
      <c r="L16687" s="469">
        <f t="shared" si="1632"/>
        <v>1.5507008540520673E-2</v>
      </c>
    </row>
    <row r="16688" spans="1:12">
      <c r="A16688" s="480" t="str">
        <f t="shared" si="1633"/>
        <v>D800-120</v>
      </c>
      <c r="B16688" s="480">
        <f t="shared" si="1636"/>
        <v>27</v>
      </c>
      <c r="C16688" s="480">
        <f t="shared" si="1637"/>
        <v>0</v>
      </c>
      <c r="D16688" s="480">
        <f t="shared" si="1634"/>
        <v>324</v>
      </c>
      <c r="E16688" s="480">
        <f t="shared" si="1635"/>
        <v>90</v>
      </c>
      <c r="F16688" s="484">
        <v>5.0959000000000003</v>
      </c>
      <c r="G16688" s="480">
        <v>15</v>
      </c>
      <c r="H16688" s="482">
        <v>0.31620500000000001</v>
      </c>
      <c r="I16688" s="483">
        <v>16.100000000000001</v>
      </c>
      <c r="J16688" s="484">
        <v>0.22919999999999999</v>
      </c>
      <c r="K16688" s="469">
        <f t="shared" si="1631"/>
        <v>16.115810945430972</v>
      </c>
      <c r="L16688" s="469">
        <f t="shared" si="1632"/>
        <v>1.5810945430970946E-2</v>
      </c>
    </row>
    <row r="16689" spans="1:12">
      <c r="A16689" s="98" t="str">
        <f t="shared" si="1633"/>
        <v>D800-120</v>
      </c>
      <c r="B16689" s="98">
        <f t="shared" si="1636"/>
        <v>27</v>
      </c>
      <c r="C16689" s="98">
        <f t="shared" si="1637"/>
        <v>0</v>
      </c>
      <c r="D16689" s="98">
        <f t="shared" si="1634"/>
        <v>324</v>
      </c>
      <c r="E16689" s="98">
        <f t="shared" si="1635"/>
        <v>91</v>
      </c>
      <c r="F16689" s="397">
        <f>F16688+(E16689-E16688)*(F16691-F16688)/(E16691-E16688)</f>
        <v>5.1056333333333335</v>
      </c>
      <c r="G16689" s="98">
        <v>15</v>
      </c>
      <c r="H16689" s="491">
        <f>H16688+(E16689-E16688)*(H16691-H16688)/(E16691-E16688)</f>
        <v>0.31615266666666669</v>
      </c>
      <c r="I16689" s="492">
        <f>I16688+(E16689-E16688)*(I16691-I16688)/(E16691-E16688)</f>
        <v>16.133333333333333</v>
      </c>
      <c r="J16689" s="397">
        <f>J16688+(E16689-E16688)*(J16691-J16688)/(E16691-E16688)</f>
        <v>0.22816666666666666</v>
      </c>
      <c r="K16689" s="469">
        <f t="shared" si="1631"/>
        <v>16.149265439270899</v>
      </c>
      <c r="L16689" s="469">
        <f t="shared" si="1632"/>
        <v>1.5932105937565666E-2</v>
      </c>
    </row>
    <row r="16690" spans="1:12">
      <c r="A16690" s="98" t="str">
        <f t="shared" si="1633"/>
        <v>D800-120</v>
      </c>
      <c r="B16690" s="98">
        <f t="shared" si="1636"/>
        <v>27</v>
      </c>
      <c r="C16690" s="98">
        <f t="shared" si="1637"/>
        <v>0</v>
      </c>
      <c r="D16690" s="98">
        <f t="shared" si="1634"/>
        <v>324</v>
      </c>
      <c r="E16690" s="98">
        <f t="shared" si="1635"/>
        <v>92</v>
      </c>
      <c r="F16690" s="397">
        <f>F16688+(E16690-E16688)*(F16691-F16688)/(E16691-E16688)</f>
        <v>5.1153666666666666</v>
      </c>
      <c r="G16690" s="98">
        <v>15</v>
      </c>
      <c r="H16690" s="491">
        <f>H16688+(E16690-E16688)*(H16691-H16688)/(E16691-E16688)</f>
        <v>0.31610033333333332</v>
      </c>
      <c r="I16690" s="492">
        <f>I16688+(E16690-E16688)*(I16691-I16688)/(E16691-E16688)</f>
        <v>16.166666666666668</v>
      </c>
      <c r="J16690" s="397">
        <f>J16688+(E16690-E16688)*(J16691-J16688)/(E16691-E16688)</f>
        <v>0.22713333333333333</v>
      </c>
      <c r="K16690" s="469">
        <f t="shared" si="1631"/>
        <v>16.182731010512487</v>
      </c>
      <c r="L16690" s="469">
        <f t="shared" si="1632"/>
        <v>1.6064343845819451E-2</v>
      </c>
    </row>
    <row r="16691" spans="1:12">
      <c r="A16691" s="480" t="str">
        <f t="shared" si="1633"/>
        <v>D800-120</v>
      </c>
      <c r="B16691" s="480">
        <f t="shared" si="1636"/>
        <v>27</v>
      </c>
      <c r="C16691" s="480">
        <f t="shared" si="1637"/>
        <v>0</v>
      </c>
      <c r="D16691" s="480">
        <f t="shared" ref="D16691:D16718" si="1638">D16690</f>
        <v>324</v>
      </c>
      <c r="E16691" s="480">
        <f t="shared" si="1635"/>
        <v>93</v>
      </c>
      <c r="F16691" s="484">
        <v>5.1250999999999998</v>
      </c>
      <c r="G16691" s="480">
        <v>15</v>
      </c>
      <c r="H16691" s="482">
        <v>0.316048</v>
      </c>
      <c r="I16691" s="483">
        <v>16.2</v>
      </c>
      <c r="J16691" s="484">
        <v>0.2261</v>
      </c>
      <c r="K16691" s="469">
        <f t="shared" si="1631"/>
        <v>16.216207664658533</v>
      </c>
      <c r="L16691" s="469">
        <f t="shared" si="1632"/>
        <v>1.6207664658534071E-2</v>
      </c>
    </row>
    <row r="16692" spans="1:12">
      <c r="A16692" s="98" t="str">
        <f t="shared" si="1633"/>
        <v>D800-120</v>
      </c>
      <c r="B16692" s="98">
        <f t="shared" si="1636"/>
        <v>27</v>
      </c>
      <c r="C16692" s="98">
        <f t="shared" si="1637"/>
        <v>0</v>
      </c>
      <c r="D16692" s="98">
        <f t="shared" si="1638"/>
        <v>324</v>
      </c>
      <c r="E16692" s="98">
        <f t="shared" si="1635"/>
        <v>94</v>
      </c>
      <c r="F16692" s="397">
        <f>F16691+(E16692-E16691)*(F16694-F16691)/(E16694-E16691)</f>
        <v>5.1347666666666667</v>
      </c>
      <c r="G16692" s="98">
        <v>15</v>
      </c>
      <c r="H16692" s="491">
        <f>H16691+(E16692-E16691)*(H16694-H16691)/(E16694-E16691)</f>
        <v>0.31599566666666667</v>
      </c>
      <c r="I16692" s="492">
        <f>I16691+(E16692-E16691)*(I16694-I16691)/(E16694-E16691)</f>
        <v>16.233333333333334</v>
      </c>
      <c r="J16692" s="397">
        <f>J16691+(E16692-E16691)*(J16694-J16691)/(E16694-E16691)</f>
        <v>0.22506666666666666</v>
      </c>
      <c r="K16692" s="469">
        <f t="shared" si="1631"/>
        <v>16.249484433858271</v>
      </c>
      <c r="L16692" s="469">
        <f t="shared" si="1632"/>
        <v>1.6151100524936624E-2</v>
      </c>
    </row>
    <row r="16693" spans="1:12">
      <c r="A16693" s="98" t="str">
        <f t="shared" si="1633"/>
        <v>D800-120</v>
      </c>
      <c r="B16693" s="98">
        <f t="shared" si="1636"/>
        <v>27</v>
      </c>
      <c r="C16693" s="98">
        <f t="shared" si="1637"/>
        <v>0</v>
      </c>
      <c r="D16693" s="98">
        <f t="shared" si="1638"/>
        <v>324</v>
      </c>
      <c r="E16693" s="98">
        <f t="shared" si="1635"/>
        <v>95</v>
      </c>
      <c r="F16693" s="397">
        <f>F16691+(E16693-E16691)*(F16694-F16691)/(E16694-E16691)</f>
        <v>5.1444333333333327</v>
      </c>
      <c r="G16693" s="98">
        <v>15</v>
      </c>
      <c r="H16693" s="491">
        <f>H16691+(E16693-E16691)*(H16694-H16691)/(E16694-E16691)</f>
        <v>0.3159433333333333</v>
      </c>
      <c r="I16693" s="492">
        <f>I16691+(E16693-E16691)*(I16694-I16691)/(E16694-E16691)</f>
        <v>16.266666666666666</v>
      </c>
      <c r="J16693" s="397">
        <f>J16691+(E16693-E16691)*(J16694-J16691)/(E16694-E16691)</f>
        <v>0.22403333333333333</v>
      </c>
      <c r="K16693" s="469">
        <f t="shared" si="1631"/>
        <v>16.282772227087136</v>
      </c>
      <c r="L16693" s="469">
        <f t="shared" si="1632"/>
        <v>1.6105560420470511E-2</v>
      </c>
    </row>
    <row r="16694" spans="1:12">
      <c r="A16694" s="480" t="str">
        <f t="shared" si="1633"/>
        <v>D800-120</v>
      </c>
      <c r="B16694" s="480">
        <f t="shared" si="1636"/>
        <v>27</v>
      </c>
      <c r="C16694" s="480">
        <f t="shared" si="1637"/>
        <v>0</v>
      </c>
      <c r="D16694" s="480">
        <f t="shared" si="1638"/>
        <v>324</v>
      </c>
      <c r="E16694" s="480">
        <f t="shared" si="1635"/>
        <v>96</v>
      </c>
      <c r="F16694" s="484">
        <v>5.1540999999999997</v>
      </c>
      <c r="G16694" s="480">
        <v>15</v>
      </c>
      <c r="H16694" s="482">
        <v>0.31589099999999998</v>
      </c>
      <c r="I16694" s="483">
        <v>16.3</v>
      </c>
      <c r="J16694" s="484">
        <v>0.223</v>
      </c>
      <c r="K16694" s="469">
        <f t="shared" si="1631"/>
        <v>16.316071049824149</v>
      </c>
      <c r="L16694" s="469">
        <f t="shared" si="1632"/>
        <v>1.6071049824148531E-2</v>
      </c>
    </row>
    <row r="16695" spans="1:12">
      <c r="A16695" s="98" t="str">
        <f t="shared" si="1633"/>
        <v>D800-120</v>
      </c>
      <c r="B16695" s="98">
        <f t="shared" si="1636"/>
        <v>27</v>
      </c>
      <c r="C16695" s="98">
        <f t="shared" si="1637"/>
        <v>0</v>
      </c>
      <c r="D16695" s="98">
        <f t="shared" si="1638"/>
        <v>324</v>
      </c>
      <c r="E16695" s="98">
        <f t="shared" si="1635"/>
        <v>97</v>
      </c>
      <c r="F16695" s="397">
        <f>F16694+(E16695-E16694)*(F16697-F16694)/(E16697-E16694)</f>
        <v>5.1637333333333331</v>
      </c>
      <c r="G16695" s="98">
        <v>15</v>
      </c>
      <c r="H16695" s="491">
        <f>H16694+(E16695-E16694)*(H16697-H16694)/(E16697-E16694)</f>
        <v>0.31583766666666663</v>
      </c>
      <c r="I16695" s="492">
        <f>I16694+(E16695-E16694)*(I16697-I16694)/(E16697-E16694)</f>
        <v>16.333333333333332</v>
      </c>
      <c r="J16695" s="397">
        <f>J16694+(E16695-E16694)*(J16697-J16694)/(E16697-E16694)</f>
        <v>0.222</v>
      </c>
      <c r="K16695" s="469">
        <f t="shared" si="1631"/>
        <v>16.3493271332425</v>
      </c>
      <c r="L16695" s="469">
        <f t="shared" si="1632"/>
        <v>1.599379990916816E-2</v>
      </c>
    </row>
    <row r="16696" spans="1:12">
      <c r="A16696" s="98" t="str">
        <f t="shared" si="1633"/>
        <v>D800-120</v>
      </c>
      <c r="B16696" s="98">
        <f t="shared" si="1636"/>
        <v>27</v>
      </c>
      <c r="C16696" s="98">
        <f t="shared" si="1637"/>
        <v>0</v>
      </c>
      <c r="D16696" s="98">
        <f t="shared" si="1638"/>
        <v>324</v>
      </c>
      <c r="E16696" s="98">
        <f t="shared" si="1635"/>
        <v>98</v>
      </c>
      <c r="F16696" s="397">
        <f>F16694+(E16696-E16694)*(F16697-F16694)/(E16697-E16694)</f>
        <v>5.1733666666666664</v>
      </c>
      <c r="G16696" s="98">
        <v>15</v>
      </c>
      <c r="H16696" s="491">
        <f>H16694+(E16696-E16694)*(H16697-H16694)/(E16697-E16694)</f>
        <v>0.31578433333333333</v>
      </c>
      <c r="I16696" s="492">
        <f>I16694+(E16696-E16694)*(I16697-I16694)/(E16697-E16694)</f>
        <v>16.366666666666667</v>
      </c>
      <c r="J16696" s="397">
        <f>J16694+(E16696-E16694)*(J16697-J16694)/(E16697-E16694)</f>
        <v>0.221</v>
      </c>
      <c r="K16696" s="469">
        <f t="shared" si="1631"/>
        <v>16.382594450009659</v>
      </c>
      <c r="L16696" s="469">
        <f t="shared" si="1632"/>
        <v>1.592778334299183E-2</v>
      </c>
    </row>
    <row r="16697" spans="1:12">
      <c r="A16697" s="480" t="str">
        <f t="shared" si="1633"/>
        <v>D800-120</v>
      </c>
      <c r="B16697" s="480">
        <f t="shared" si="1636"/>
        <v>27</v>
      </c>
      <c r="C16697" s="480">
        <f t="shared" si="1637"/>
        <v>0</v>
      </c>
      <c r="D16697" s="480">
        <f t="shared" si="1638"/>
        <v>324</v>
      </c>
      <c r="E16697" s="480">
        <f t="shared" si="1635"/>
        <v>99</v>
      </c>
      <c r="F16697" s="484">
        <v>5.1829999999999998</v>
      </c>
      <c r="G16697" s="480">
        <v>15</v>
      </c>
      <c r="H16697" s="482">
        <v>0.31573099999999998</v>
      </c>
      <c r="I16697" s="483">
        <v>16.399999999999999</v>
      </c>
      <c r="J16697" s="484">
        <v>0.22</v>
      </c>
      <c r="K16697" s="469">
        <f t="shared" si="1631"/>
        <v>16.415873005818245</v>
      </c>
      <c r="L16697" s="469">
        <f t="shared" si="1632"/>
        <v>1.5873005818246355E-2</v>
      </c>
    </row>
    <row r="16698" spans="1:12">
      <c r="A16698" s="98" t="str">
        <f t="shared" si="1633"/>
        <v>D800-120</v>
      </c>
      <c r="B16698" s="98">
        <f t="shared" si="1636"/>
        <v>27</v>
      </c>
      <c r="C16698" s="98">
        <f t="shared" si="1637"/>
        <v>0</v>
      </c>
      <c r="D16698" s="98">
        <f t="shared" si="1638"/>
        <v>324</v>
      </c>
      <c r="E16698" s="98">
        <f t="shared" si="1635"/>
        <v>100</v>
      </c>
      <c r="F16698" s="397">
        <f>F16697+(E16698-E16697)*(F16700-F16697)/(E16700-E16697)</f>
        <v>5.192566666666667</v>
      </c>
      <c r="G16698" s="98">
        <v>15</v>
      </c>
      <c r="H16698" s="491">
        <f>H16697+(E16698-E16697)*(H16700-H16697)/(E16700-E16697)</f>
        <v>0.31567933333333331</v>
      </c>
      <c r="I16698" s="492">
        <f>I16697+(E16698-E16697)*(I16700-I16697)/(E16700-E16697)</f>
        <v>16.433333333333334</v>
      </c>
      <c r="J16698" s="397">
        <f>J16697+(E16698-E16697)*(J16700-J16697)/(E16700-E16697)</f>
        <v>0.21896666666666667</v>
      </c>
      <c r="K16698" s="469">
        <f t="shared" si="1631"/>
        <v>16.448864776281418</v>
      </c>
      <c r="L16698" s="469">
        <f t="shared" si="1632"/>
        <v>1.5531442948084617E-2</v>
      </c>
    </row>
    <row r="16699" spans="1:12">
      <c r="A16699" s="98" t="str">
        <f t="shared" si="1633"/>
        <v>D800-120</v>
      </c>
      <c r="B16699" s="98">
        <f t="shared" si="1636"/>
        <v>27</v>
      </c>
      <c r="C16699" s="98">
        <f t="shared" si="1637"/>
        <v>0</v>
      </c>
      <c r="D16699" s="98">
        <f t="shared" si="1638"/>
        <v>324</v>
      </c>
      <c r="E16699" s="98">
        <f t="shared" si="1635"/>
        <v>101</v>
      </c>
      <c r="F16699" s="397">
        <f>F16697+(E16699-E16697)*(F16700-F16697)/(E16700-E16697)</f>
        <v>5.2021333333333333</v>
      </c>
      <c r="G16699" s="98">
        <v>15</v>
      </c>
      <c r="H16699" s="491">
        <f>H16697+(E16699-E16697)*(H16700-H16697)/(E16700-E16697)</f>
        <v>0.3156276666666667</v>
      </c>
      <c r="I16699" s="492">
        <f>I16697+(E16699-E16697)*(I16700-I16697)/(E16700-E16697)</f>
        <v>16.466666666666665</v>
      </c>
      <c r="J16699" s="397">
        <f>J16697+(E16699-E16697)*(J16700-J16697)/(E16700-E16697)</f>
        <v>0.21793333333333334</v>
      </c>
      <c r="K16699" s="469">
        <f t="shared" si="1631"/>
        <v>16.481867347919437</v>
      </c>
      <c r="L16699" s="469">
        <f t="shared" si="1632"/>
        <v>1.5200681252771631E-2</v>
      </c>
    </row>
    <row r="16700" spans="1:12">
      <c r="A16700" s="480" t="str">
        <f t="shared" si="1633"/>
        <v>D800-120</v>
      </c>
      <c r="B16700" s="480">
        <f t="shared" si="1636"/>
        <v>27</v>
      </c>
      <c r="C16700" s="480">
        <f t="shared" si="1637"/>
        <v>0</v>
      </c>
      <c r="D16700" s="480">
        <f t="shared" si="1638"/>
        <v>324</v>
      </c>
      <c r="E16700" s="480">
        <f t="shared" si="1635"/>
        <v>102</v>
      </c>
      <c r="F16700" s="484">
        <v>5.2117000000000004</v>
      </c>
      <c r="G16700" s="480">
        <v>15</v>
      </c>
      <c r="H16700" s="482">
        <v>0.31557600000000002</v>
      </c>
      <c r="I16700" s="483">
        <v>16.5</v>
      </c>
      <c r="J16700" s="484">
        <v>0.21690000000000001</v>
      </c>
      <c r="K16700" s="469">
        <f t="shared" si="1631"/>
        <v>16.514880726037468</v>
      </c>
      <c r="L16700" s="469">
        <f t="shared" si="1632"/>
        <v>1.488072603746815E-2</v>
      </c>
    </row>
    <row r="16701" spans="1:12">
      <c r="A16701" s="98" t="str">
        <f t="shared" si="1633"/>
        <v>D800-120</v>
      </c>
      <c r="B16701" s="98">
        <f t="shared" si="1636"/>
        <v>27</v>
      </c>
      <c r="C16701" s="98">
        <f t="shared" si="1637"/>
        <v>0</v>
      </c>
      <c r="D16701" s="98">
        <f t="shared" si="1638"/>
        <v>324</v>
      </c>
      <c r="E16701" s="98">
        <f t="shared" si="1635"/>
        <v>103</v>
      </c>
      <c r="F16701" s="397">
        <f>F16700+(E16701-E16700)*(F16703-F16700)/(E16703-E16700)</f>
        <v>5.2212000000000005</v>
      </c>
      <c r="G16701" s="98">
        <v>15</v>
      </c>
      <c r="H16701" s="491">
        <f>H16700+(E16701-E16700)*(H16703-H16700)/(E16703-E16700)</f>
        <v>0.315523</v>
      </c>
      <c r="I16701" s="492">
        <f>I16700+(E16701-E16700)*(I16703-I16700)/(E16703-E16700)</f>
        <v>16.533333333333335</v>
      </c>
      <c r="J16701" s="397">
        <f>J16700+(E16701-E16700)*(J16703-J16700)/(E16703-E16700)</f>
        <v>0.21590000000000001</v>
      </c>
      <c r="K16701" s="469">
        <f t="shared" si="1631"/>
        <v>16.547763554479388</v>
      </c>
      <c r="L16701" s="469">
        <f t="shared" si="1632"/>
        <v>1.4430221146053412E-2</v>
      </c>
    </row>
    <row r="16702" spans="1:12">
      <c r="A16702" s="98" t="str">
        <f t="shared" si="1633"/>
        <v>D800-120</v>
      </c>
      <c r="B16702" s="98">
        <f t="shared" si="1636"/>
        <v>27</v>
      </c>
      <c r="C16702" s="98">
        <f t="shared" si="1637"/>
        <v>0</v>
      </c>
      <c r="D16702" s="98">
        <f t="shared" si="1638"/>
        <v>324</v>
      </c>
      <c r="E16702" s="98">
        <f t="shared" si="1635"/>
        <v>104</v>
      </c>
      <c r="F16702" s="397">
        <f>F16700+(E16702-E16700)*(F16703-F16700)/(E16703-E16700)</f>
        <v>5.2306999999999997</v>
      </c>
      <c r="G16702" s="98">
        <v>15</v>
      </c>
      <c r="H16702" s="491">
        <f>H16700+(E16702-E16700)*(H16703-H16700)/(E16703-E16700)</f>
        <v>0.31547000000000003</v>
      </c>
      <c r="I16702" s="492">
        <f>I16700+(E16702-E16700)*(I16703-I16700)/(E16703-E16700)</f>
        <v>16.566666666666666</v>
      </c>
      <c r="J16702" s="397">
        <f>J16700+(E16702-E16700)*(J16703-J16700)/(E16703-E16700)</f>
        <v>0.21490000000000001</v>
      </c>
      <c r="K16702" s="469">
        <f t="shared" si="1631"/>
        <v>16.580657431768469</v>
      </c>
      <c r="L16702" s="469">
        <f t="shared" si="1632"/>
        <v>1.3990765101802083E-2</v>
      </c>
    </row>
    <row r="16703" spans="1:12">
      <c r="A16703" s="480" t="str">
        <f t="shared" si="1633"/>
        <v>D800-120</v>
      </c>
      <c r="B16703" s="480">
        <f t="shared" si="1636"/>
        <v>27</v>
      </c>
      <c r="C16703" s="480">
        <f t="shared" si="1637"/>
        <v>0</v>
      </c>
      <c r="D16703" s="480">
        <f t="shared" si="1638"/>
        <v>324</v>
      </c>
      <c r="E16703" s="480">
        <f t="shared" si="1635"/>
        <v>105</v>
      </c>
      <c r="F16703" s="484">
        <v>5.2401999999999997</v>
      </c>
      <c r="G16703" s="480">
        <v>15</v>
      </c>
      <c r="H16703" s="482">
        <v>0.315417</v>
      </c>
      <c r="I16703" s="483">
        <v>16.600000000000001</v>
      </c>
      <c r="J16703" s="484">
        <v>0.21390000000000001</v>
      </c>
      <c r="K16703" s="469">
        <f t="shared" si="1631"/>
        <v>16.613562363474383</v>
      </c>
      <c r="L16703" s="469">
        <f t="shared" si="1632"/>
        <v>1.3562363474381556E-2</v>
      </c>
    </row>
    <row r="16704" spans="1:12">
      <c r="A16704" s="98" t="str">
        <f t="shared" si="1633"/>
        <v>D800-120</v>
      </c>
      <c r="B16704" s="98">
        <f t="shared" si="1636"/>
        <v>27</v>
      </c>
      <c r="C16704" s="98">
        <f t="shared" si="1637"/>
        <v>0</v>
      </c>
      <c r="D16704" s="98">
        <f t="shared" si="1638"/>
        <v>324</v>
      </c>
      <c r="E16704" s="98">
        <f t="shared" si="1635"/>
        <v>106</v>
      </c>
      <c r="F16704" s="397">
        <f>F16703+(E16704-E16703)*(F16706-F16703)/(E16706-E16703)</f>
        <v>5.2496666666666663</v>
      </c>
      <c r="G16704" s="98">
        <v>15</v>
      </c>
      <c r="H16704" s="491">
        <f>H16703+(E16704-E16703)*(H16706-H16703)/(E16706-E16703)</f>
        <v>0.31536399999999998</v>
      </c>
      <c r="I16704" s="492">
        <f>I16703+(E16704-E16703)*(I16706-I16703)/(E16706-E16703)</f>
        <v>16.633333333333333</v>
      </c>
      <c r="J16704" s="397">
        <f>J16703+(E16704-E16703)*(J16706-J16703)/(E16706-E16703)</f>
        <v>0.21286666666666668</v>
      </c>
      <c r="K16704" s="469">
        <f t="shared" si="1631"/>
        <v>16.646372657204584</v>
      </c>
      <c r="L16704" s="469">
        <f t="shared" si="1632"/>
        <v>1.303932387125073E-2</v>
      </c>
    </row>
    <row r="16705" spans="1:12">
      <c r="A16705" s="98" t="str">
        <f t="shared" si="1633"/>
        <v>D800-120</v>
      </c>
      <c r="B16705" s="98">
        <f t="shared" si="1636"/>
        <v>27</v>
      </c>
      <c r="C16705" s="98">
        <f t="shared" si="1637"/>
        <v>0</v>
      </c>
      <c r="D16705" s="98">
        <f t="shared" si="1638"/>
        <v>324</v>
      </c>
      <c r="E16705" s="98">
        <f t="shared" si="1635"/>
        <v>107</v>
      </c>
      <c r="F16705" s="397">
        <f>F16703+(E16705-E16703)*(F16706-F16703)/(E16706-E16703)</f>
        <v>5.2591333333333337</v>
      </c>
      <c r="G16705" s="98">
        <v>15</v>
      </c>
      <c r="H16705" s="491">
        <f>H16703+(E16705-E16703)*(H16706-H16703)/(E16706-E16703)</f>
        <v>0.31531100000000001</v>
      </c>
      <c r="I16705" s="492">
        <f>I16703+(E16705-E16703)*(I16706-I16703)/(E16706-E16703)</f>
        <v>16.666666666666668</v>
      </c>
      <c r="J16705" s="397">
        <f>J16703+(E16705-E16703)*(J16706-J16703)/(E16706-E16703)</f>
        <v>0.21183333333333332</v>
      </c>
      <c r="K16705" s="469">
        <f t="shared" si="1631"/>
        <v>16.679193980969053</v>
      </c>
      <c r="L16705" s="469">
        <f t="shared" si="1632"/>
        <v>1.2527314302385406E-2</v>
      </c>
    </row>
    <row r="16706" spans="1:12">
      <c r="A16706" s="480" t="str">
        <f t="shared" si="1633"/>
        <v>D800-120</v>
      </c>
      <c r="B16706" s="480">
        <f t="shared" si="1636"/>
        <v>27</v>
      </c>
      <c r="C16706" s="480">
        <f t="shared" si="1637"/>
        <v>0</v>
      </c>
      <c r="D16706" s="480">
        <f t="shared" si="1638"/>
        <v>324</v>
      </c>
      <c r="E16706" s="480">
        <f t="shared" si="1635"/>
        <v>108</v>
      </c>
      <c r="F16706" s="484">
        <v>5.2686000000000002</v>
      </c>
      <c r="G16706" s="480">
        <v>15</v>
      </c>
      <c r="H16706" s="482">
        <v>0.31525799999999998</v>
      </c>
      <c r="I16706" s="483">
        <v>16.7</v>
      </c>
      <c r="J16706" s="484">
        <v>0.21079999999999999</v>
      </c>
      <c r="K16706" s="469">
        <f t="shared" si="1631"/>
        <v>16.712026340330777</v>
      </c>
      <c r="L16706" s="469">
        <f t="shared" si="1632"/>
        <v>1.202634033077743E-2</v>
      </c>
    </row>
    <row r="16707" spans="1:12">
      <c r="A16707" s="98" t="str">
        <f t="shared" si="1633"/>
        <v>D800-120</v>
      </c>
      <c r="B16707" s="98">
        <f t="shared" si="1636"/>
        <v>27</v>
      </c>
      <c r="C16707" s="98">
        <f t="shared" si="1637"/>
        <v>0</v>
      </c>
      <c r="D16707" s="98">
        <f t="shared" si="1638"/>
        <v>324</v>
      </c>
      <c r="E16707" s="98">
        <f t="shared" si="1635"/>
        <v>109</v>
      </c>
      <c r="F16707" s="397">
        <f>F16706+(E16707-E16706)*(F16709-F16706)/(E16709-E16706)</f>
        <v>5.2780333333333331</v>
      </c>
      <c r="G16707" s="98">
        <v>15</v>
      </c>
      <c r="H16707" s="491">
        <f>H16706+(E16707-E16706)*(H16709-H16706)/(E16709-E16706)</f>
        <v>0.31520500000000001</v>
      </c>
      <c r="I16707" s="492">
        <f>I16706+(E16707-E16706)*(I16709-I16706)/(E16709-E16706)</f>
        <v>16.733333333333334</v>
      </c>
      <c r="J16707" s="397">
        <f>J16706+(E16707-E16706)*(J16709-J16706)/(E16709-E16706)</f>
        <v>0.20979999999999999</v>
      </c>
      <c r="K16707" s="469">
        <f t="shared" si="1631"/>
        <v>16.744763989572924</v>
      </c>
      <c r="L16707" s="469">
        <f t="shared" si="1632"/>
        <v>1.1430656239589609E-2</v>
      </c>
    </row>
    <row r="16708" spans="1:12">
      <c r="A16708" s="98" t="str">
        <f t="shared" si="1633"/>
        <v>D800-120</v>
      </c>
      <c r="B16708" s="98">
        <f t="shared" si="1636"/>
        <v>27</v>
      </c>
      <c r="C16708" s="98">
        <f t="shared" si="1637"/>
        <v>0</v>
      </c>
      <c r="D16708" s="98">
        <f t="shared" si="1638"/>
        <v>324</v>
      </c>
      <c r="E16708" s="98">
        <f t="shared" si="1635"/>
        <v>110</v>
      </c>
      <c r="F16708" s="397">
        <f>F16706+(E16708-E16706)*(F16709-F16706)/(E16709-E16706)</f>
        <v>5.287466666666667</v>
      </c>
      <c r="G16708" s="98">
        <v>15</v>
      </c>
      <c r="H16708" s="491">
        <f>H16706+(E16708-E16706)*(H16709-H16706)/(E16709-E16706)</f>
        <v>0.31515199999999999</v>
      </c>
      <c r="I16708" s="492">
        <f>I16706+(E16708-E16706)*(I16709-I16706)/(E16709-E16706)</f>
        <v>16.766666666666666</v>
      </c>
      <c r="J16708" s="397">
        <f>J16706+(E16708-E16706)*(J16709-J16706)/(E16709-E16706)</f>
        <v>0.20880000000000001</v>
      </c>
      <c r="K16708" s="469">
        <f t="shared" si="1631"/>
        <v>16.77751264998054</v>
      </c>
      <c r="L16708" s="469">
        <f t="shared" si="1632"/>
        <v>1.0845983313874541E-2</v>
      </c>
    </row>
    <row r="16709" spans="1:12">
      <c r="A16709" s="480" t="str">
        <f t="shared" si="1633"/>
        <v>D800-120</v>
      </c>
      <c r="B16709" s="480">
        <f t="shared" si="1636"/>
        <v>27</v>
      </c>
      <c r="C16709" s="480">
        <f t="shared" si="1637"/>
        <v>0</v>
      </c>
      <c r="D16709" s="480">
        <f t="shared" si="1638"/>
        <v>324</v>
      </c>
      <c r="E16709" s="480">
        <f t="shared" si="1635"/>
        <v>111</v>
      </c>
      <c r="F16709" s="484">
        <v>5.2968999999999999</v>
      </c>
      <c r="G16709" s="480">
        <v>15</v>
      </c>
      <c r="H16709" s="482">
        <v>0.31509900000000002</v>
      </c>
      <c r="I16709" s="483">
        <v>16.8</v>
      </c>
      <c r="J16709" s="484">
        <v>0.20780000000000001</v>
      </c>
      <c r="K16709" s="469">
        <f t="shared" si="1631"/>
        <v>16.810272327109892</v>
      </c>
      <c r="L16709" s="469">
        <f t="shared" si="1632"/>
        <v>1.0272327109891677E-2</v>
      </c>
    </row>
    <row r="16710" spans="1:12">
      <c r="A16710" s="98" t="str">
        <f t="shared" si="1633"/>
        <v>D800-120</v>
      </c>
      <c r="B16710" s="98">
        <f t="shared" si="1636"/>
        <v>27</v>
      </c>
      <c r="C16710" s="98">
        <f t="shared" si="1637"/>
        <v>0</v>
      </c>
      <c r="D16710" s="98">
        <f t="shared" si="1638"/>
        <v>324</v>
      </c>
      <c r="E16710" s="98">
        <f t="shared" si="1635"/>
        <v>112</v>
      </c>
      <c r="F16710" s="397">
        <f>F16709+(E16710-E16709)*(F16712-F16709)/(E16712-E16709)</f>
        <v>5.3062666666666667</v>
      </c>
      <c r="G16710" s="98">
        <v>15</v>
      </c>
      <c r="H16710" s="491">
        <f>H16709+(E16710-E16709)*(H16712-H16709)/(E16712-E16709)</f>
        <v>0.31504566666666667</v>
      </c>
      <c r="I16710" s="492">
        <f>I16709+(E16710-E16709)*(I16712-I16709)/(E16712-E16709)</f>
        <v>16.833333333333332</v>
      </c>
      <c r="J16710" s="397">
        <f>J16709+(E16710-E16709)*(J16712-J16709)/(E16712-E16709)</f>
        <v>0.20676666666666668</v>
      </c>
      <c r="K16710" s="469">
        <f t="shared" si="1631"/>
        <v>16.842849237729556</v>
      </c>
      <c r="L16710" s="469">
        <f t="shared" si="1632"/>
        <v>9.515904396224073E-3</v>
      </c>
    </row>
    <row r="16711" spans="1:12">
      <c r="A16711" s="98" t="str">
        <f t="shared" si="1633"/>
        <v>D800-120</v>
      </c>
      <c r="B16711" s="98">
        <f t="shared" si="1636"/>
        <v>27</v>
      </c>
      <c r="C16711" s="98">
        <f t="shared" si="1637"/>
        <v>0</v>
      </c>
      <c r="D16711" s="98">
        <f t="shared" si="1638"/>
        <v>324</v>
      </c>
      <c r="E16711" s="98">
        <f t="shared" si="1635"/>
        <v>113</v>
      </c>
      <c r="F16711" s="397">
        <f>F16709+(E16711-E16709)*(F16712-F16709)/(E16712-E16709)</f>
        <v>5.3156333333333334</v>
      </c>
      <c r="G16711" s="98">
        <v>15</v>
      </c>
      <c r="H16711" s="491">
        <f>H16709+(E16711-E16709)*(H16712-H16709)/(E16712-E16709)</f>
        <v>0.31499233333333337</v>
      </c>
      <c r="I16711" s="492">
        <f>I16709+(E16711-E16709)*(I16712-I16709)/(E16712-E16709)</f>
        <v>16.866666666666667</v>
      </c>
      <c r="J16711" s="397">
        <f>J16709+(E16711-E16709)*(J16712-J16709)/(E16712-E16709)</f>
        <v>0.20573333333333332</v>
      </c>
      <c r="K16711" s="469">
        <f t="shared" si="1631"/>
        <v>16.875437179952527</v>
      </c>
      <c r="L16711" s="469">
        <f t="shared" si="1632"/>
        <v>8.7705132858602042E-3</v>
      </c>
    </row>
    <row r="16712" spans="1:12">
      <c r="A16712" s="480" t="str">
        <f t="shared" si="1633"/>
        <v>D800-120</v>
      </c>
      <c r="B16712" s="480">
        <f t="shared" si="1636"/>
        <v>27</v>
      </c>
      <c r="C16712" s="480">
        <f t="shared" si="1637"/>
        <v>0</v>
      </c>
      <c r="D16712" s="480">
        <f t="shared" si="1638"/>
        <v>324</v>
      </c>
      <c r="E16712" s="480">
        <f t="shared" si="1635"/>
        <v>114</v>
      </c>
      <c r="F16712" s="484">
        <v>5.3250000000000002</v>
      </c>
      <c r="G16712" s="480">
        <v>15</v>
      </c>
      <c r="H16712" s="482">
        <v>0.31493900000000002</v>
      </c>
      <c r="I16712" s="483">
        <v>16.899999999999999</v>
      </c>
      <c r="J16712" s="484">
        <v>0.20469999999999999</v>
      </c>
      <c r="K16712" s="469">
        <f t="shared" si="1631"/>
        <v>16.908036159383244</v>
      </c>
      <c r="L16712" s="469">
        <f t="shared" si="1632"/>
        <v>8.0361593832449785E-3</v>
      </c>
    </row>
    <row r="16713" spans="1:12">
      <c r="A16713" s="98" t="str">
        <f t="shared" si="1633"/>
        <v>D800-120</v>
      </c>
      <c r="B16713" s="98">
        <f t="shared" si="1636"/>
        <v>27</v>
      </c>
      <c r="C16713" s="98">
        <f t="shared" si="1637"/>
        <v>0</v>
      </c>
      <c r="D16713" s="98">
        <f t="shared" si="1638"/>
        <v>324</v>
      </c>
      <c r="E16713" s="98">
        <f t="shared" si="1635"/>
        <v>115</v>
      </c>
      <c r="F16713" s="397">
        <f>F16712+(E16713-E16712)*(F16715-F16712)/(E16715-E16712)</f>
        <v>5.3342999999999998</v>
      </c>
      <c r="G16713" s="98">
        <v>15</v>
      </c>
      <c r="H16713" s="491">
        <f>H16712+(E16713-E16712)*(H16715-H16712)/(E16715-E16712)</f>
        <v>0.31488533333333335</v>
      </c>
      <c r="I16713" s="492">
        <f>I16712+(E16713-E16712)*(I16715-I16712)/(E16715-E16712)</f>
        <v>16.933333333333334</v>
      </c>
      <c r="J16713" s="397">
        <f>J16712+(E16713-E16712)*(J16715-J16712)/(E16715-E16712)</f>
        <v>0.20369999999999999</v>
      </c>
      <c r="K16713" s="469">
        <f t="shared" si="1631"/>
        <v>16.940452397486492</v>
      </c>
      <c r="L16713" s="469">
        <f t="shared" si="1632"/>
        <v>7.1190641531586607E-3</v>
      </c>
    </row>
    <row r="16714" spans="1:12">
      <c r="A16714" s="98" t="str">
        <f t="shared" si="1633"/>
        <v>D800-120</v>
      </c>
      <c r="B16714" s="98">
        <f t="shared" si="1636"/>
        <v>27</v>
      </c>
      <c r="C16714" s="98">
        <f t="shared" si="1637"/>
        <v>0</v>
      </c>
      <c r="D16714" s="98">
        <f t="shared" si="1638"/>
        <v>324</v>
      </c>
      <c r="E16714" s="98">
        <f t="shared" si="1635"/>
        <v>116</v>
      </c>
      <c r="F16714" s="397">
        <f>F16712+(E16714-E16712)*(F16715-F16712)/(E16715-E16712)</f>
        <v>5.3436000000000003</v>
      </c>
      <c r="G16714" s="98">
        <v>15</v>
      </c>
      <c r="H16714" s="491">
        <f>H16712+(E16714-E16712)*(H16715-H16712)/(E16715-E16712)</f>
        <v>0.31483166666666668</v>
      </c>
      <c r="I16714" s="492">
        <f>I16712+(E16714-E16712)*(I16715-I16712)/(E16715-E16712)</f>
        <v>16.966666666666665</v>
      </c>
      <c r="J16714" s="397">
        <f>J16712+(E16714-E16712)*(J16715-J16712)/(E16715-E16712)</f>
        <v>0.20269999999999999</v>
      </c>
      <c r="K16714" s="469">
        <f t="shared" si="1631"/>
        <v>16.97287968702852</v>
      </c>
      <c r="L16714" s="469">
        <f t="shared" si="1632"/>
        <v>6.213020361855115E-3</v>
      </c>
    </row>
    <row r="16715" spans="1:12">
      <c r="A16715" s="480" t="str">
        <f t="shared" si="1633"/>
        <v>D800-120</v>
      </c>
      <c r="B16715" s="480">
        <f t="shared" si="1636"/>
        <v>27</v>
      </c>
      <c r="C16715" s="480">
        <f t="shared" si="1637"/>
        <v>0</v>
      </c>
      <c r="D16715" s="480">
        <f t="shared" si="1638"/>
        <v>324</v>
      </c>
      <c r="E16715" s="480">
        <f t="shared" si="1635"/>
        <v>117</v>
      </c>
      <c r="F16715" s="484">
        <v>5.3529</v>
      </c>
      <c r="G16715" s="480">
        <v>15</v>
      </c>
      <c r="H16715" s="482">
        <v>0.314778</v>
      </c>
      <c r="I16715" s="483">
        <v>17</v>
      </c>
      <c r="J16715" s="484">
        <v>0.20169999999999999</v>
      </c>
      <c r="K16715" s="469">
        <f t="shared" ref="K16715:K16778" si="1639">F16715/H16715</f>
        <v>17.005318033661819</v>
      </c>
      <c r="L16715" s="469">
        <f t="shared" ref="L16715:L16778" si="1640">K16715-I16715</f>
        <v>5.3180336618190438E-3</v>
      </c>
    </row>
    <row r="16716" spans="1:12">
      <c r="A16716" s="98" t="str">
        <f t="shared" si="1633"/>
        <v>D800-120</v>
      </c>
      <c r="B16716" s="98">
        <f t="shared" si="1636"/>
        <v>27</v>
      </c>
      <c r="C16716" s="98">
        <f t="shared" si="1637"/>
        <v>0</v>
      </c>
      <c r="D16716" s="98">
        <f t="shared" si="1638"/>
        <v>324</v>
      </c>
      <c r="E16716" s="98">
        <f t="shared" si="1635"/>
        <v>118</v>
      </c>
      <c r="F16716" s="397">
        <f>F16715+(E16716-E16715)*(F16718-F16715)/(E16718-E16715)</f>
        <v>5.362166666666667</v>
      </c>
      <c r="G16716" s="98">
        <v>15</v>
      </c>
      <c r="H16716" s="491">
        <f>H16715+(E16716-E16715)*(H16718-H16715)/(E16718-E16715)</f>
        <v>0.314724</v>
      </c>
      <c r="I16716" s="492">
        <f>I16715+(E16716-E16715)*(I16718-I16715)/(E16718-E16715)</f>
        <v>17.033333333333335</v>
      </c>
      <c r="J16716" s="397">
        <f>J16715+(E16716-E16715)*(J16718-J16715)/(E16718-E16715)</f>
        <v>0.20066666666666666</v>
      </c>
      <c r="K16716" s="469">
        <f t="shared" si="1639"/>
        <v>17.037679575331612</v>
      </c>
      <c r="L16716" s="469">
        <f t="shared" si="1640"/>
        <v>4.3462419982773781E-3</v>
      </c>
    </row>
    <row r="16717" spans="1:12">
      <c r="A16717" s="98" t="str">
        <f t="shared" si="1633"/>
        <v>D800-120</v>
      </c>
      <c r="B16717" s="98">
        <f t="shared" si="1636"/>
        <v>27</v>
      </c>
      <c r="C16717" s="98">
        <f t="shared" si="1637"/>
        <v>0</v>
      </c>
      <c r="D16717" s="98">
        <f t="shared" si="1638"/>
        <v>324</v>
      </c>
      <c r="E16717" s="98">
        <f t="shared" si="1635"/>
        <v>119</v>
      </c>
      <c r="F16717" s="397">
        <f>F16715+(E16717-E16715)*(F16718-F16715)/(E16718-E16715)</f>
        <v>5.3714333333333331</v>
      </c>
      <c r="G16717" s="98">
        <v>15</v>
      </c>
      <c r="H16717" s="491">
        <f>H16715+(E16717-E16715)*(H16718-H16715)/(E16718-E16715)</f>
        <v>0.31467000000000001</v>
      </c>
      <c r="I16717" s="492">
        <f>I16715+(E16717-E16715)*(I16718-I16715)/(E16718-E16715)</f>
        <v>17.066666666666666</v>
      </c>
      <c r="J16717" s="397">
        <f>J16715+(E16717-E16715)*(J16718-J16715)/(E16718-E16715)</f>
        <v>0.19963333333333333</v>
      </c>
      <c r="K16717" s="469">
        <f t="shared" si="1639"/>
        <v>17.070052224023051</v>
      </c>
      <c r="L16717" s="469">
        <f t="shared" si="1640"/>
        <v>3.385557356384794E-3</v>
      </c>
    </row>
    <row r="16718" spans="1:12">
      <c r="A16718" s="480" t="str">
        <f t="shared" si="1633"/>
        <v>D800-120</v>
      </c>
      <c r="B16718" s="480">
        <f t="shared" si="1636"/>
        <v>27</v>
      </c>
      <c r="C16718" s="480">
        <f t="shared" si="1637"/>
        <v>0</v>
      </c>
      <c r="D16718" s="480">
        <f t="shared" si="1638"/>
        <v>324</v>
      </c>
      <c r="E16718" s="480">
        <f t="shared" si="1635"/>
        <v>120</v>
      </c>
      <c r="F16718" s="484">
        <v>5.3807</v>
      </c>
      <c r="G16718" s="480">
        <v>15</v>
      </c>
      <c r="H16718" s="482">
        <v>0.31461600000000001</v>
      </c>
      <c r="I16718" s="483">
        <v>17.100000000000001</v>
      </c>
      <c r="J16718" s="484">
        <v>0.1986</v>
      </c>
      <c r="K16718" s="469">
        <f t="shared" si="1639"/>
        <v>17.102435985455283</v>
      </c>
      <c r="L16718" s="469">
        <f t="shared" si="1640"/>
        <v>2.4359854552820082E-3</v>
      </c>
    </row>
    <row r="16719" spans="1:12">
      <c r="A16719" s="480" t="str">
        <f t="shared" si="1633"/>
        <v>D800-120</v>
      </c>
      <c r="B16719" s="480">
        <f t="shared" si="1636"/>
        <v>27</v>
      </c>
      <c r="C16719" s="480">
        <f t="shared" si="1637"/>
        <v>6</v>
      </c>
      <c r="D16719" s="480">
        <v>330</v>
      </c>
      <c r="E16719" s="480">
        <v>66</v>
      </c>
      <c r="F16719" s="484">
        <v>4.8559999999999999</v>
      </c>
      <c r="G16719" s="480">
        <v>15</v>
      </c>
      <c r="H16719" s="482">
        <v>0.31296299999999999</v>
      </c>
      <c r="I16719" s="483">
        <v>15.5</v>
      </c>
      <c r="J16719" s="484">
        <v>0.25030000000000002</v>
      </c>
      <c r="K16719" s="469">
        <f t="shared" si="1639"/>
        <v>15.516211181513469</v>
      </c>
      <c r="L16719" s="469">
        <f t="shared" si="1640"/>
        <v>1.6211181513469342E-2</v>
      </c>
    </row>
    <row r="16720" spans="1:12">
      <c r="A16720" s="98" t="str">
        <f t="shared" si="1633"/>
        <v>D800-120</v>
      </c>
      <c r="B16720" s="98">
        <f t="shared" si="1636"/>
        <v>27</v>
      </c>
      <c r="C16720" s="98">
        <f t="shared" si="1637"/>
        <v>6</v>
      </c>
      <c r="D16720" s="98">
        <f t="shared" ref="D16720:D16751" si="1641">D16719</f>
        <v>330</v>
      </c>
      <c r="E16720" s="98">
        <f t="shared" ref="E16720:E16773" si="1642">E16719+1</f>
        <v>67</v>
      </c>
      <c r="F16720" s="397">
        <f>F16719+(E16720-E16719)*(F16722-F16719)/(E16722-E16719)</f>
        <v>4.8662000000000001</v>
      </c>
      <c r="G16720" s="98">
        <v>15</v>
      </c>
      <c r="H16720" s="491">
        <f>H16719+(E16720-E16719)*(H16722-H16719)/(E16722-E16719)</f>
        <v>0.31292900000000001</v>
      </c>
      <c r="I16720" s="492">
        <f>I16719+(E16720-E16719)*(I16722-I16719)/(E16722-E16719)</f>
        <v>15.533333333333333</v>
      </c>
      <c r="J16720" s="397">
        <f>J16719+(E16720-E16719)*(J16722-J16719)/(E16722-E16719)</f>
        <v>0.24933333333333335</v>
      </c>
      <c r="K16720" s="469">
        <f t="shared" si="1639"/>
        <v>15.550492284192261</v>
      </c>
      <c r="L16720" s="469">
        <f t="shared" si="1640"/>
        <v>1.7158950858927824E-2</v>
      </c>
    </row>
    <row r="16721" spans="1:12">
      <c r="A16721" s="98" t="str">
        <f t="shared" si="1633"/>
        <v>D800-120</v>
      </c>
      <c r="B16721" s="98">
        <f t="shared" si="1636"/>
        <v>27</v>
      </c>
      <c r="C16721" s="98">
        <f t="shared" si="1637"/>
        <v>6</v>
      </c>
      <c r="D16721" s="98">
        <f t="shared" si="1641"/>
        <v>330</v>
      </c>
      <c r="E16721" s="98">
        <f t="shared" si="1642"/>
        <v>68</v>
      </c>
      <c r="F16721" s="397">
        <f>F16719+(E16721-E16719)*(F16722-F16719)/(E16722-E16719)</f>
        <v>4.8763999999999994</v>
      </c>
      <c r="G16721" s="98">
        <v>15</v>
      </c>
      <c r="H16721" s="491">
        <f>H16719+(E16721-E16719)*(H16722-H16719)/(E16722-E16719)</f>
        <v>0.31289499999999998</v>
      </c>
      <c r="I16721" s="492">
        <f>I16719+(E16721-E16719)*(I16722-I16719)/(E16722-E16719)</f>
        <v>15.566666666666666</v>
      </c>
      <c r="J16721" s="397">
        <f>J16719+(E16721-E16719)*(J16722-J16719)/(E16722-E16719)</f>
        <v>0.24836666666666668</v>
      </c>
      <c r="K16721" s="469">
        <f t="shared" si="1639"/>
        <v>15.584780837022004</v>
      </c>
      <c r="L16721" s="469">
        <f t="shared" si="1640"/>
        <v>1.8114170355337578E-2</v>
      </c>
    </row>
    <row r="16722" spans="1:12">
      <c r="A16722" s="480" t="str">
        <f t="shared" si="1633"/>
        <v>D800-120</v>
      </c>
      <c r="B16722" s="480">
        <f t="shared" si="1636"/>
        <v>27</v>
      </c>
      <c r="C16722" s="480">
        <f t="shared" si="1637"/>
        <v>6</v>
      </c>
      <c r="D16722" s="480">
        <f t="shared" si="1641"/>
        <v>330</v>
      </c>
      <c r="E16722" s="480">
        <f t="shared" si="1642"/>
        <v>69</v>
      </c>
      <c r="F16722" s="484">
        <v>4.8865999999999996</v>
      </c>
      <c r="G16722" s="480">
        <v>15</v>
      </c>
      <c r="H16722" s="482">
        <v>0.312861</v>
      </c>
      <c r="I16722" s="483">
        <v>15.6</v>
      </c>
      <c r="J16722" s="484">
        <v>0.24740000000000001</v>
      </c>
      <c r="K16722" s="469">
        <f t="shared" si="1639"/>
        <v>15.619076842431621</v>
      </c>
      <c r="L16722" s="469">
        <f t="shared" si="1640"/>
        <v>1.9076842431621444E-2</v>
      </c>
    </row>
    <row r="16723" spans="1:12">
      <c r="A16723" s="98" t="str">
        <f t="shared" ref="A16723:A16786" si="1643">A16722</f>
        <v>D800-120</v>
      </c>
      <c r="B16723" s="98">
        <f t="shared" si="1636"/>
        <v>27</v>
      </c>
      <c r="C16723" s="98">
        <f t="shared" si="1637"/>
        <v>6</v>
      </c>
      <c r="D16723" s="98">
        <f t="shared" si="1641"/>
        <v>330</v>
      </c>
      <c r="E16723" s="98">
        <f t="shared" si="1642"/>
        <v>70</v>
      </c>
      <c r="F16723" s="397">
        <f>F16722+(E16723-E16722)*(F16725-F16722)/(E16725-E16722)</f>
        <v>4.8967666666666663</v>
      </c>
      <c r="G16723" s="98">
        <v>15</v>
      </c>
      <c r="H16723" s="491">
        <f>H16722+(E16723-E16722)*(H16725-H16722)/(E16725-E16722)</f>
        <v>0.31282700000000002</v>
      </c>
      <c r="I16723" s="492">
        <f>I16722+(E16723-E16722)*(I16725-I16722)/(E16725-E16722)</f>
        <v>15.633333333333333</v>
      </c>
      <c r="J16723" s="397">
        <f>J16722+(E16723-E16722)*(J16725-J16722)/(E16725-E16722)</f>
        <v>0.24643333333333334</v>
      </c>
      <c r="K16723" s="469">
        <f t="shared" si="1639"/>
        <v>15.653273747683755</v>
      </c>
      <c r="L16723" s="469">
        <f t="shared" si="1640"/>
        <v>1.9940414350422486E-2</v>
      </c>
    </row>
    <row r="16724" spans="1:12">
      <c r="A16724" s="98" t="str">
        <f t="shared" si="1643"/>
        <v>D800-120</v>
      </c>
      <c r="B16724" s="98">
        <f t="shared" si="1636"/>
        <v>27</v>
      </c>
      <c r="C16724" s="98">
        <f t="shared" si="1637"/>
        <v>6</v>
      </c>
      <c r="D16724" s="98">
        <f t="shared" si="1641"/>
        <v>330</v>
      </c>
      <c r="E16724" s="98">
        <f t="shared" si="1642"/>
        <v>71</v>
      </c>
      <c r="F16724" s="397">
        <f>F16722+(E16724-E16722)*(F16725-F16722)/(E16725-E16722)</f>
        <v>4.9069333333333329</v>
      </c>
      <c r="G16724" s="98">
        <v>15</v>
      </c>
      <c r="H16724" s="491">
        <f>H16722+(E16724-E16722)*(H16725-H16722)/(E16725-E16722)</f>
        <v>0.31279299999999999</v>
      </c>
      <c r="I16724" s="492">
        <f>I16722+(E16724-E16722)*(I16725-I16722)/(E16725-E16722)</f>
        <v>15.666666666666666</v>
      </c>
      <c r="J16724" s="397">
        <f>J16722+(E16724-E16722)*(J16725-J16722)/(E16725-E16722)</f>
        <v>0.24546666666666667</v>
      </c>
      <c r="K16724" s="469">
        <f t="shared" si="1639"/>
        <v>15.687478087212096</v>
      </c>
      <c r="L16724" s="469">
        <f t="shared" si="1640"/>
        <v>2.0811420545429726E-2</v>
      </c>
    </row>
    <row r="16725" spans="1:12">
      <c r="A16725" s="480" t="str">
        <f t="shared" si="1643"/>
        <v>D800-120</v>
      </c>
      <c r="B16725" s="480">
        <f t="shared" si="1636"/>
        <v>27</v>
      </c>
      <c r="C16725" s="480">
        <f t="shared" si="1637"/>
        <v>6</v>
      </c>
      <c r="D16725" s="480">
        <f t="shared" si="1641"/>
        <v>330</v>
      </c>
      <c r="E16725" s="480">
        <f t="shared" si="1642"/>
        <v>72</v>
      </c>
      <c r="F16725" s="484">
        <v>4.9170999999999996</v>
      </c>
      <c r="G16725" s="480">
        <v>15</v>
      </c>
      <c r="H16725" s="482">
        <v>0.31275900000000001</v>
      </c>
      <c r="I16725" s="483">
        <v>15.7</v>
      </c>
      <c r="J16725" s="484">
        <v>0.2445</v>
      </c>
      <c r="K16725" s="469">
        <f t="shared" si="1639"/>
        <v>15.721689863441178</v>
      </c>
      <c r="L16725" s="469">
        <f t="shared" si="1640"/>
        <v>2.1689863441178403E-2</v>
      </c>
    </row>
    <row r="16726" spans="1:12">
      <c r="A16726" s="98" t="str">
        <f t="shared" si="1643"/>
        <v>D800-120</v>
      </c>
      <c r="B16726" s="98">
        <f t="shared" si="1636"/>
        <v>27</v>
      </c>
      <c r="C16726" s="98">
        <f t="shared" si="1637"/>
        <v>6</v>
      </c>
      <c r="D16726" s="98">
        <f t="shared" si="1641"/>
        <v>330</v>
      </c>
      <c r="E16726" s="98">
        <f t="shared" si="1642"/>
        <v>73</v>
      </c>
      <c r="F16726" s="397">
        <f>F16725+(E16726-E16725)*(F16728-F16725)/(E16728-E16725)</f>
        <v>4.9271666666666665</v>
      </c>
      <c r="G16726" s="98">
        <v>15</v>
      </c>
      <c r="H16726" s="491">
        <f>H16725+(E16726-E16725)*(H16728-H16725)/(E16728-E16725)</f>
        <v>0.31272500000000003</v>
      </c>
      <c r="I16726" s="492">
        <f>I16725+(E16726-E16725)*(I16728-I16725)/(E16728-E16725)</f>
        <v>15.733333333333333</v>
      </c>
      <c r="J16726" s="397">
        <f>J16725+(E16726-E16725)*(J16728-J16725)/(E16728-E16725)</f>
        <v>0.24349999999999999</v>
      </c>
      <c r="K16726" s="469">
        <f t="shared" si="1639"/>
        <v>15.755589309030828</v>
      </c>
      <c r="L16726" s="469">
        <f t="shared" si="1640"/>
        <v>2.22559756974956E-2</v>
      </c>
    </row>
    <row r="16727" spans="1:12">
      <c r="A16727" s="98" t="str">
        <f t="shared" si="1643"/>
        <v>D800-120</v>
      </c>
      <c r="B16727" s="98">
        <f t="shared" si="1636"/>
        <v>27</v>
      </c>
      <c r="C16727" s="98">
        <f t="shared" si="1637"/>
        <v>6</v>
      </c>
      <c r="D16727" s="98">
        <f t="shared" si="1641"/>
        <v>330</v>
      </c>
      <c r="E16727" s="98">
        <f t="shared" si="1642"/>
        <v>74</v>
      </c>
      <c r="F16727" s="397">
        <f>F16725+(E16727-E16725)*(F16728-F16725)/(E16728-E16725)</f>
        <v>4.9372333333333334</v>
      </c>
      <c r="G16727" s="98">
        <v>15</v>
      </c>
      <c r="H16727" s="491">
        <f>H16725+(E16727-E16725)*(H16728-H16725)/(E16728-E16725)</f>
        <v>0.312691</v>
      </c>
      <c r="I16727" s="492">
        <f>I16725+(E16727-E16725)*(I16728-I16725)/(E16728-E16725)</f>
        <v>15.766666666666667</v>
      </c>
      <c r="J16727" s="397">
        <f>J16725+(E16727-E16725)*(J16728-J16725)/(E16728-E16725)</f>
        <v>0.24249999999999999</v>
      </c>
      <c r="K16727" s="469">
        <f t="shared" si="1639"/>
        <v>15.789496126634068</v>
      </c>
      <c r="L16727" s="469">
        <f t="shared" si="1640"/>
        <v>2.2829459967400823E-2</v>
      </c>
    </row>
    <row r="16728" spans="1:12">
      <c r="A16728" s="480" t="str">
        <f t="shared" si="1643"/>
        <v>D800-120</v>
      </c>
      <c r="B16728" s="480">
        <f t="shared" si="1636"/>
        <v>27</v>
      </c>
      <c r="C16728" s="480">
        <f t="shared" si="1637"/>
        <v>6</v>
      </c>
      <c r="D16728" s="480">
        <f t="shared" si="1641"/>
        <v>330</v>
      </c>
      <c r="E16728" s="480">
        <f t="shared" si="1642"/>
        <v>75</v>
      </c>
      <c r="F16728" s="484">
        <v>4.9473000000000003</v>
      </c>
      <c r="G16728" s="480">
        <v>15</v>
      </c>
      <c r="H16728" s="482">
        <v>0.31265700000000002</v>
      </c>
      <c r="I16728" s="483">
        <v>15.8</v>
      </c>
      <c r="J16728" s="484">
        <v>0.24149999999999999</v>
      </c>
      <c r="K16728" s="469">
        <f t="shared" si="1639"/>
        <v>15.823410318655908</v>
      </c>
      <c r="L16728" s="469">
        <f t="shared" si="1640"/>
        <v>2.3410318655907147E-2</v>
      </c>
    </row>
    <row r="16729" spans="1:12">
      <c r="A16729" s="98" t="str">
        <f t="shared" si="1643"/>
        <v>D800-120</v>
      </c>
      <c r="B16729" s="98">
        <f t="shared" si="1636"/>
        <v>27</v>
      </c>
      <c r="C16729" s="98">
        <f t="shared" si="1637"/>
        <v>6</v>
      </c>
      <c r="D16729" s="98">
        <f t="shared" si="1641"/>
        <v>330</v>
      </c>
      <c r="E16729" s="98">
        <f t="shared" si="1642"/>
        <v>76</v>
      </c>
      <c r="F16729" s="397">
        <f>F16728+(E16729-E16728)*(F16731-F16728)/(E16731-E16728)</f>
        <v>4.9573333333333336</v>
      </c>
      <c r="G16729" s="98">
        <v>15</v>
      </c>
      <c r="H16729" s="491">
        <f>H16728+(E16729-E16728)*(H16731-H16728)/(E16731-E16728)</f>
        <v>0.31262266666666666</v>
      </c>
      <c r="I16729" s="492">
        <f>I16728+(E16729-E16728)*(I16731-I16728)/(E16731-E16728)</f>
        <v>15.833333333333334</v>
      </c>
      <c r="J16729" s="397">
        <f>J16728+(E16729-E16728)*(J16731-J16728)/(E16731-E16728)</f>
        <v>0.24053333333333332</v>
      </c>
      <c r="K16729" s="469">
        <f t="shared" si="1639"/>
        <v>15.857242170539992</v>
      </c>
      <c r="L16729" s="469">
        <f t="shared" si="1640"/>
        <v>2.3908837206658262E-2</v>
      </c>
    </row>
    <row r="16730" spans="1:12">
      <c r="A16730" s="98" t="str">
        <f t="shared" si="1643"/>
        <v>D800-120</v>
      </c>
      <c r="B16730" s="98">
        <f t="shared" si="1636"/>
        <v>27</v>
      </c>
      <c r="C16730" s="98">
        <f t="shared" si="1637"/>
        <v>6</v>
      </c>
      <c r="D16730" s="98">
        <f t="shared" si="1641"/>
        <v>330</v>
      </c>
      <c r="E16730" s="98">
        <f t="shared" si="1642"/>
        <v>77</v>
      </c>
      <c r="F16730" s="397">
        <f>F16728+(E16730-E16728)*(F16731-F16728)/(E16731-E16728)</f>
        <v>4.9673666666666669</v>
      </c>
      <c r="G16730" s="98">
        <v>15</v>
      </c>
      <c r="H16730" s="491">
        <f>H16728+(E16730-E16728)*(H16731-H16728)/(E16731-E16728)</f>
        <v>0.31258833333333336</v>
      </c>
      <c r="I16730" s="492">
        <f>I16728+(E16730-E16728)*(I16731-I16728)/(E16731-E16728)</f>
        <v>15.866666666666667</v>
      </c>
      <c r="J16730" s="397">
        <f>J16728+(E16730-E16728)*(J16731-J16728)/(E16731-E16728)</f>
        <v>0.23956666666666668</v>
      </c>
      <c r="K16730" s="469">
        <f t="shared" si="1639"/>
        <v>15.891081454308916</v>
      </c>
      <c r="L16730" s="469">
        <f t="shared" si="1640"/>
        <v>2.441478764224847E-2</v>
      </c>
    </row>
    <row r="16731" spans="1:12">
      <c r="A16731" s="480" t="str">
        <f t="shared" si="1643"/>
        <v>D800-120</v>
      </c>
      <c r="B16731" s="480">
        <f t="shared" si="1636"/>
        <v>27</v>
      </c>
      <c r="C16731" s="480">
        <f t="shared" si="1637"/>
        <v>6</v>
      </c>
      <c r="D16731" s="480">
        <f t="shared" si="1641"/>
        <v>330</v>
      </c>
      <c r="E16731" s="480">
        <f t="shared" si="1642"/>
        <v>78</v>
      </c>
      <c r="F16731" s="484">
        <v>4.9774000000000003</v>
      </c>
      <c r="G16731" s="480">
        <v>15</v>
      </c>
      <c r="H16731" s="482">
        <v>0.312554</v>
      </c>
      <c r="I16731" s="483">
        <v>15.9</v>
      </c>
      <c r="J16731" s="484">
        <v>0.23860000000000001</v>
      </c>
      <c r="K16731" s="469">
        <f t="shared" si="1639"/>
        <v>15.924928172411809</v>
      </c>
      <c r="L16731" s="469">
        <f t="shared" si="1640"/>
        <v>2.4928172411808447E-2</v>
      </c>
    </row>
    <row r="16732" spans="1:12">
      <c r="A16732" s="98" t="str">
        <f t="shared" si="1643"/>
        <v>D800-120</v>
      </c>
      <c r="B16732" s="98">
        <f t="shared" si="1636"/>
        <v>27</v>
      </c>
      <c r="C16732" s="98">
        <f t="shared" si="1637"/>
        <v>6</v>
      </c>
      <c r="D16732" s="98">
        <f t="shared" si="1641"/>
        <v>330</v>
      </c>
      <c r="E16732" s="98">
        <f t="shared" si="1642"/>
        <v>79</v>
      </c>
      <c r="F16732" s="397">
        <f>F16731+(E16732-E16731)*(F16734-F16731)/(E16734-E16731)</f>
        <v>4.9873666666666665</v>
      </c>
      <c r="G16732" s="98">
        <v>15</v>
      </c>
      <c r="H16732" s="491">
        <f>H16731+(E16732-E16731)*(H16734-H16731)/(E16734-E16731)</f>
        <v>0.31251966666666664</v>
      </c>
      <c r="I16732" s="492">
        <f>I16731+(E16732-E16731)*(I16734-I16731)/(E16734-E16731)</f>
        <v>15.933333333333334</v>
      </c>
      <c r="J16732" s="397">
        <f>J16731+(E16732-E16731)*(J16734-J16731)/(E16734-E16731)</f>
        <v>0.23760000000000001</v>
      </c>
      <c r="K16732" s="469">
        <f t="shared" si="1639"/>
        <v>15.958569007390469</v>
      </c>
      <c r="L16732" s="469">
        <f t="shared" si="1640"/>
        <v>2.5235674057135782E-2</v>
      </c>
    </row>
    <row r="16733" spans="1:12">
      <c r="A16733" s="98" t="str">
        <f t="shared" si="1643"/>
        <v>D800-120</v>
      </c>
      <c r="B16733" s="98">
        <f t="shared" si="1636"/>
        <v>27</v>
      </c>
      <c r="C16733" s="98">
        <f t="shared" si="1637"/>
        <v>6</v>
      </c>
      <c r="D16733" s="98">
        <f t="shared" si="1641"/>
        <v>330</v>
      </c>
      <c r="E16733" s="98">
        <f t="shared" si="1642"/>
        <v>80</v>
      </c>
      <c r="F16733" s="397">
        <f>F16731+(E16733-E16731)*(F16734-F16731)/(E16734-E16731)</f>
        <v>4.9973333333333336</v>
      </c>
      <c r="G16733" s="98">
        <v>15</v>
      </c>
      <c r="H16733" s="491">
        <f>H16731+(E16733-E16731)*(H16734-H16731)/(E16734-E16731)</f>
        <v>0.31248533333333334</v>
      </c>
      <c r="I16733" s="492">
        <f>I16731+(E16733-E16731)*(I16734-I16731)/(E16734-E16731)</f>
        <v>15.966666666666667</v>
      </c>
      <c r="J16733" s="397">
        <f>J16731+(E16733-E16731)*(J16734-J16731)/(E16734-E16731)</f>
        <v>0.2366</v>
      </c>
      <c r="K16733" s="469">
        <f t="shared" si="1639"/>
        <v>15.992217234728884</v>
      </c>
      <c r="L16733" s="469">
        <f t="shared" si="1640"/>
        <v>2.5550568062216783E-2</v>
      </c>
    </row>
    <row r="16734" spans="1:12">
      <c r="A16734" s="480" t="str">
        <f t="shared" si="1643"/>
        <v>D800-120</v>
      </c>
      <c r="B16734" s="480">
        <f t="shared" si="1636"/>
        <v>27</v>
      </c>
      <c r="C16734" s="480">
        <f t="shared" si="1637"/>
        <v>6</v>
      </c>
      <c r="D16734" s="480">
        <f t="shared" si="1641"/>
        <v>330</v>
      </c>
      <c r="E16734" s="480">
        <f t="shared" si="1642"/>
        <v>81</v>
      </c>
      <c r="F16734" s="484">
        <v>5.0072999999999999</v>
      </c>
      <c r="G16734" s="480">
        <v>15</v>
      </c>
      <c r="H16734" s="482">
        <v>0.31245099999999998</v>
      </c>
      <c r="I16734" s="483">
        <v>16</v>
      </c>
      <c r="J16734" s="484">
        <v>0.2356</v>
      </c>
      <c r="K16734" s="469">
        <f t="shared" si="1639"/>
        <v>16.025872856863955</v>
      </c>
      <c r="L16734" s="469">
        <f t="shared" si="1640"/>
        <v>2.5872856863955462E-2</v>
      </c>
    </row>
    <row r="16735" spans="1:12">
      <c r="A16735" s="98" t="str">
        <f t="shared" si="1643"/>
        <v>D800-120</v>
      </c>
      <c r="B16735" s="98">
        <f t="shared" si="1636"/>
        <v>27</v>
      </c>
      <c r="C16735" s="98">
        <f t="shared" si="1637"/>
        <v>6</v>
      </c>
      <c r="D16735" s="98">
        <f t="shared" si="1641"/>
        <v>330</v>
      </c>
      <c r="E16735" s="98">
        <f t="shared" si="1642"/>
        <v>82</v>
      </c>
      <c r="F16735" s="397">
        <f>F16734+(E16735-E16734)*(F16737-F16734)/(E16737-E16734)</f>
        <v>5.0171999999999999</v>
      </c>
      <c r="G16735" s="98">
        <v>15</v>
      </c>
      <c r="H16735" s="491">
        <f>H16734+(E16735-E16734)*(H16737-H16734)/(E16737-E16734)</f>
        <v>0.3124163333333333</v>
      </c>
      <c r="I16735" s="492">
        <f>I16734+(E16735-E16734)*(I16737-I16734)/(E16737-E16734)</f>
        <v>16.033333333333335</v>
      </c>
      <c r="J16735" s="397">
        <f>J16734+(E16735-E16734)*(J16737-J16734)/(E16737-E16734)</f>
        <v>0.23463333333333333</v>
      </c>
      <c r="K16735" s="469">
        <f t="shared" si="1639"/>
        <v>16.059339620527737</v>
      </c>
      <c r="L16735" s="469">
        <f t="shared" si="1640"/>
        <v>2.6006287194402233E-2</v>
      </c>
    </row>
    <row r="16736" spans="1:12">
      <c r="A16736" s="98" t="str">
        <f t="shared" si="1643"/>
        <v>D800-120</v>
      </c>
      <c r="B16736" s="98">
        <f t="shared" si="1636"/>
        <v>27</v>
      </c>
      <c r="C16736" s="98">
        <f t="shared" si="1637"/>
        <v>6</v>
      </c>
      <c r="D16736" s="98">
        <f t="shared" si="1641"/>
        <v>330</v>
      </c>
      <c r="E16736" s="98">
        <f t="shared" si="1642"/>
        <v>83</v>
      </c>
      <c r="F16736" s="397">
        <f>F16734+(E16736-E16734)*(F16737-F16734)/(E16737-E16734)</f>
        <v>5.0270999999999999</v>
      </c>
      <c r="G16736" s="98">
        <v>15</v>
      </c>
      <c r="H16736" s="491">
        <f>H16734+(E16736-E16734)*(H16737-H16734)/(E16737-E16734)</f>
        <v>0.31238166666666667</v>
      </c>
      <c r="I16736" s="492">
        <f>I16734+(E16736-E16734)*(I16737-I16734)/(E16737-E16734)</f>
        <v>16.066666666666666</v>
      </c>
      <c r="J16736" s="397">
        <f>J16734+(E16736-E16734)*(J16737-J16734)/(E16737-E16734)</f>
        <v>0.23366666666666666</v>
      </c>
      <c r="K16736" s="469">
        <f t="shared" si="1639"/>
        <v>16.092813812163538</v>
      </c>
      <c r="L16736" s="469">
        <f t="shared" si="1640"/>
        <v>2.614714549687136E-2</v>
      </c>
    </row>
    <row r="16737" spans="1:12">
      <c r="A16737" s="480" t="str">
        <f t="shared" si="1643"/>
        <v>D800-120</v>
      </c>
      <c r="B16737" s="480">
        <f t="shared" si="1636"/>
        <v>27</v>
      </c>
      <c r="C16737" s="480">
        <f t="shared" si="1637"/>
        <v>6</v>
      </c>
      <c r="D16737" s="480">
        <f t="shared" si="1641"/>
        <v>330</v>
      </c>
      <c r="E16737" s="480">
        <f t="shared" si="1642"/>
        <v>84</v>
      </c>
      <c r="F16737" s="484">
        <v>5.0369999999999999</v>
      </c>
      <c r="G16737" s="480">
        <v>15</v>
      </c>
      <c r="H16737" s="482">
        <v>0.31234699999999999</v>
      </c>
      <c r="I16737" s="483">
        <v>16.100000000000001</v>
      </c>
      <c r="J16737" s="484">
        <v>0.23269999999999999</v>
      </c>
      <c r="K16737" s="469">
        <f t="shared" si="1639"/>
        <v>16.126295434244607</v>
      </c>
      <c r="L16737" s="469">
        <f t="shared" si="1640"/>
        <v>2.6295434244605786E-2</v>
      </c>
    </row>
    <row r="16738" spans="1:12">
      <c r="A16738" s="98" t="str">
        <f t="shared" si="1643"/>
        <v>D800-120</v>
      </c>
      <c r="B16738" s="98">
        <f t="shared" si="1636"/>
        <v>27</v>
      </c>
      <c r="C16738" s="98">
        <f t="shared" si="1637"/>
        <v>6</v>
      </c>
      <c r="D16738" s="98">
        <f t="shared" si="1641"/>
        <v>330</v>
      </c>
      <c r="E16738" s="98">
        <f t="shared" si="1642"/>
        <v>85</v>
      </c>
      <c r="F16738" s="397">
        <f>F16737+(E16738-E16737)*(F16740-F16737)/(E16740-E16737)</f>
        <v>5.0468333333333328</v>
      </c>
      <c r="G16738" s="98">
        <v>15</v>
      </c>
      <c r="H16738" s="491">
        <f>H16737+(E16738-E16737)*(H16740-H16737)/(E16740-E16737)</f>
        <v>0.3123123333333333</v>
      </c>
      <c r="I16738" s="492">
        <f>I16737+(E16738-E16737)*(I16740-I16737)/(E16740-E16737)</f>
        <v>16.133333333333333</v>
      </c>
      <c r="J16738" s="397">
        <f>J16737+(E16738-E16737)*(J16740-J16737)/(E16740-E16737)</f>
        <v>0.23169999999999999</v>
      </c>
      <c r="K16738" s="469">
        <f t="shared" si="1639"/>
        <v>16.159571027721181</v>
      </c>
      <c r="L16738" s="469">
        <f t="shared" si="1640"/>
        <v>2.623769438784862E-2</v>
      </c>
    </row>
    <row r="16739" spans="1:12">
      <c r="A16739" s="98" t="str">
        <f t="shared" si="1643"/>
        <v>D800-120</v>
      </c>
      <c r="B16739" s="98">
        <f t="shared" si="1636"/>
        <v>27</v>
      </c>
      <c r="C16739" s="98">
        <f t="shared" si="1637"/>
        <v>6</v>
      </c>
      <c r="D16739" s="98">
        <f t="shared" si="1641"/>
        <v>330</v>
      </c>
      <c r="E16739" s="98">
        <f t="shared" si="1642"/>
        <v>86</v>
      </c>
      <c r="F16739" s="397">
        <f>F16737+(E16739-E16737)*(F16740-F16737)/(E16740-E16737)</f>
        <v>5.0566666666666666</v>
      </c>
      <c r="G16739" s="98">
        <v>15</v>
      </c>
      <c r="H16739" s="491">
        <f>H16737+(E16739-E16737)*(H16740-H16737)/(E16740-E16737)</f>
        <v>0.31227766666666668</v>
      </c>
      <c r="I16739" s="492">
        <f>I16737+(E16739-E16737)*(I16740-I16737)/(E16740-E16737)</f>
        <v>16.166666666666668</v>
      </c>
      <c r="J16739" s="397">
        <f>J16737+(E16739-E16737)*(J16740-J16737)/(E16740-E16737)</f>
        <v>0.23069999999999999</v>
      </c>
      <c r="K16739" s="469">
        <f t="shared" si="1639"/>
        <v>16.192854009199078</v>
      </c>
      <c r="L16739" s="469">
        <f t="shared" si="1640"/>
        <v>2.618734253240973E-2</v>
      </c>
    </row>
    <row r="16740" spans="1:12">
      <c r="A16740" s="480" t="str">
        <f t="shared" si="1643"/>
        <v>D800-120</v>
      </c>
      <c r="B16740" s="480">
        <f t="shared" si="1636"/>
        <v>27</v>
      </c>
      <c r="C16740" s="480">
        <f t="shared" si="1637"/>
        <v>6</v>
      </c>
      <c r="D16740" s="480">
        <f t="shared" si="1641"/>
        <v>330</v>
      </c>
      <c r="E16740" s="480">
        <f t="shared" si="1642"/>
        <v>87</v>
      </c>
      <c r="F16740" s="484">
        <v>5.0664999999999996</v>
      </c>
      <c r="G16740" s="480">
        <v>15</v>
      </c>
      <c r="H16740" s="482">
        <v>0.31224299999999999</v>
      </c>
      <c r="I16740" s="483">
        <v>16.2</v>
      </c>
      <c r="J16740" s="484">
        <v>0.22969999999999999</v>
      </c>
      <c r="K16740" s="469">
        <f t="shared" si="1639"/>
        <v>16.226144381139047</v>
      </c>
      <c r="L16740" s="469">
        <f t="shared" si="1640"/>
        <v>2.6144381139047823E-2</v>
      </c>
    </row>
    <row r="16741" spans="1:12">
      <c r="A16741" s="98" t="str">
        <f t="shared" si="1643"/>
        <v>D800-120</v>
      </c>
      <c r="B16741" s="98">
        <f t="shared" si="1636"/>
        <v>27</v>
      </c>
      <c r="C16741" s="98">
        <f t="shared" si="1637"/>
        <v>6</v>
      </c>
      <c r="D16741" s="98">
        <f t="shared" si="1641"/>
        <v>330</v>
      </c>
      <c r="E16741" s="98">
        <f t="shared" si="1642"/>
        <v>88</v>
      </c>
      <c r="F16741" s="397">
        <f>F16740+(E16741-E16740)*(F16743-F16740)/(E16743-E16740)</f>
        <v>5.0762999999999998</v>
      </c>
      <c r="G16741" s="98">
        <v>15</v>
      </c>
      <c r="H16741" s="491">
        <f>H16740+(E16741-E16740)*(H16743-H16740)/(E16743-E16740)</f>
        <v>0.31220833333333331</v>
      </c>
      <c r="I16741" s="492">
        <f>I16740+(E16741-E16740)*(I16743-I16740)/(E16743-E16740)</f>
        <v>16.233333333333334</v>
      </c>
      <c r="J16741" s="397">
        <f>J16740+(E16741-E16740)*(J16743-J16740)/(E16743-E16740)</f>
        <v>0.22873333333333332</v>
      </c>
      <c r="K16741" s="469">
        <f t="shared" si="1639"/>
        <v>16.259335379687709</v>
      </c>
      <c r="L16741" s="469">
        <f t="shared" si="1640"/>
        <v>2.6002046354374642E-2</v>
      </c>
    </row>
    <row r="16742" spans="1:12">
      <c r="A16742" s="98" t="str">
        <f t="shared" si="1643"/>
        <v>D800-120</v>
      </c>
      <c r="B16742" s="98">
        <f t="shared" si="1636"/>
        <v>27</v>
      </c>
      <c r="C16742" s="98">
        <f t="shared" si="1637"/>
        <v>6</v>
      </c>
      <c r="D16742" s="98">
        <f t="shared" si="1641"/>
        <v>330</v>
      </c>
      <c r="E16742" s="98">
        <f t="shared" si="1642"/>
        <v>89</v>
      </c>
      <c r="F16742" s="397">
        <f>F16740+(E16742-E16740)*(F16743-F16740)/(E16743-E16740)</f>
        <v>5.0861000000000001</v>
      </c>
      <c r="G16742" s="98">
        <v>15</v>
      </c>
      <c r="H16742" s="491">
        <f>H16740+(E16742-E16740)*(H16743-H16740)/(E16743-E16740)</f>
        <v>0.31217366666666668</v>
      </c>
      <c r="I16742" s="492">
        <f>I16740+(E16742-E16740)*(I16743-I16740)/(E16743-E16740)</f>
        <v>16.266666666666666</v>
      </c>
      <c r="J16742" s="397">
        <f>J16740+(E16742-E16740)*(J16743-J16740)/(E16743-E16740)</f>
        <v>0.22776666666666667</v>
      </c>
      <c r="K16742" s="469">
        <f t="shared" si="1639"/>
        <v>16.292533749910572</v>
      </c>
      <c r="L16742" s="469">
        <f t="shared" si="1640"/>
        <v>2.5867083243905853E-2</v>
      </c>
    </row>
    <row r="16743" spans="1:12">
      <c r="A16743" s="480" t="str">
        <f t="shared" si="1643"/>
        <v>D800-120</v>
      </c>
      <c r="B16743" s="480">
        <f t="shared" si="1636"/>
        <v>27</v>
      </c>
      <c r="C16743" s="480">
        <f t="shared" si="1637"/>
        <v>6</v>
      </c>
      <c r="D16743" s="480">
        <f t="shared" si="1641"/>
        <v>330</v>
      </c>
      <c r="E16743" s="480">
        <f t="shared" si="1642"/>
        <v>90</v>
      </c>
      <c r="F16743" s="484">
        <v>5.0959000000000003</v>
      </c>
      <c r="G16743" s="480">
        <v>15</v>
      </c>
      <c r="H16743" s="482">
        <v>0.312139</v>
      </c>
      <c r="I16743" s="483">
        <v>16.3</v>
      </c>
      <c r="J16743" s="484">
        <v>0.2268</v>
      </c>
      <c r="K16743" s="469">
        <f t="shared" si="1639"/>
        <v>16.325739494263775</v>
      </c>
      <c r="L16743" s="469">
        <f t="shared" si="1640"/>
        <v>2.5739494263774532E-2</v>
      </c>
    </row>
    <row r="16744" spans="1:12">
      <c r="A16744" s="98" t="str">
        <f t="shared" si="1643"/>
        <v>D800-120</v>
      </c>
      <c r="B16744" s="98">
        <f t="shared" si="1636"/>
        <v>27</v>
      </c>
      <c r="C16744" s="98">
        <f t="shared" si="1637"/>
        <v>6</v>
      </c>
      <c r="D16744" s="98">
        <f t="shared" si="1641"/>
        <v>330</v>
      </c>
      <c r="E16744" s="98">
        <f t="shared" si="1642"/>
        <v>91</v>
      </c>
      <c r="F16744" s="397">
        <f>F16743+(E16744-E16743)*(F16746-F16743)/(E16746-E16743)</f>
        <v>5.1056333333333335</v>
      </c>
      <c r="G16744" s="98">
        <v>15</v>
      </c>
      <c r="H16744" s="491">
        <f>H16743+(E16744-E16743)*(H16746-H16743)/(E16746-E16743)</f>
        <v>0.31210399999999999</v>
      </c>
      <c r="I16744" s="492">
        <f>I16743+(E16744-E16743)*(I16746-I16743)/(E16746-E16743)</f>
        <v>16.333333333333332</v>
      </c>
      <c r="J16744" s="397">
        <f>J16743+(E16744-E16743)*(J16746-J16743)/(E16746-E16743)</f>
        <v>0.2258</v>
      </c>
      <c r="K16744" s="469">
        <f t="shared" si="1639"/>
        <v>16.358756482881777</v>
      </c>
      <c r="L16744" s="469">
        <f t="shared" si="1640"/>
        <v>2.5423149548444712E-2</v>
      </c>
    </row>
    <row r="16745" spans="1:12">
      <c r="A16745" s="98" t="str">
        <f t="shared" si="1643"/>
        <v>D800-120</v>
      </c>
      <c r="B16745" s="98">
        <f t="shared" si="1636"/>
        <v>27</v>
      </c>
      <c r="C16745" s="98">
        <f t="shared" si="1637"/>
        <v>6</v>
      </c>
      <c r="D16745" s="98">
        <f t="shared" si="1641"/>
        <v>330</v>
      </c>
      <c r="E16745" s="98">
        <f t="shared" si="1642"/>
        <v>92</v>
      </c>
      <c r="F16745" s="397">
        <f>F16743+(E16745-E16743)*(F16746-F16743)/(E16746-E16743)</f>
        <v>5.1153666666666666</v>
      </c>
      <c r="G16745" s="98">
        <v>15</v>
      </c>
      <c r="H16745" s="491">
        <f>H16743+(E16745-E16743)*(H16746-H16743)/(E16746-E16743)</f>
        <v>0.31206899999999999</v>
      </c>
      <c r="I16745" s="492">
        <f>I16743+(E16745-E16743)*(I16746-I16743)/(E16746-E16743)</f>
        <v>16.366666666666667</v>
      </c>
      <c r="J16745" s="397">
        <f>J16743+(E16745-E16743)*(J16746-J16743)/(E16746-E16743)</f>
        <v>0.2248</v>
      </c>
      <c r="K16745" s="469">
        <f t="shared" si="1639"/>
        <v>16.391780877519608</v>
      </c>
      <c r="L16745" s="469">
        <f t="shared" si="1640"/>
        <v>2.5114210852940744E-2</v>
      </c>
    </row>
    <row r="16746" spans="1:12">
      <c r="A16746" s="480" t="str">
        <f t="shared" si="1643"/>
        <v>D800-120</v>
      </c>
      <c r="B16746" s="480">
        <f t="shared" ref="B16746:B16809" si="1644">INT(D16746/12)</f>
        <v>27</v>
      </c>
      <c r="C16746" s="480">
        <f t="shared" ref="C16746:C16809" si="1645">D16746-B16746*12</f>
        <v>6</v>
      </c>
      <c r="D16746" s="480">
        <f t="shared" si="1641"/>
        <v>330</v>
      </c>
      <c r="E16746" s="480">
        <f t="shared" si="1642"/>
        <v>93</v>
      </c>
      <c r="F16746" s="484">
        <v>5.1250999999999998</v>
      </c>
      <c r="G16746" s="480">
        <v>15</v>
      </c>
      <c r="H16746" s="482">
        <v>0.31203399999999998</v>
      </c>
      <c r="I16746" s="483">
        <v>16.399999999999999</v>
      </c>
      <c r="J16746" s="484">
        <v>0.2238</v>
      </c>
      <c r="K16746" s="469">
        <f t="shared" si="1639"/>
        <v>16.424812680669415</v>
      </c>
      <c r="L16746" s="469">
        <f t="shared" si="1640"/>
        <v>2.4812680669416665E-2</v>
      </c>
    </row>
    <row r="16747" spans="1:12">
      <c r="A16747" s="98" t="str">
        <f t="shared" si="1643"/>
        <v>D800-120</v>
      </c>
      <c r="B16747" s="98">
        <f t="shared" si="1644"/>
        <v>27</v>
      </c>
      <c r="C16747" s="98">
        <f t="shared" si="1645"/>
        <v>6</v>
      </c>
      <c r="D16747" s="98">
        <f t="shared" si="1641"/>
        <v>330</v>
      </c>
      <c r="E16747" s="98">
        <f t="shared" si="1642"/>
        <v>94</v>
      </c>
      <c r="F16747" s="397">
        <f>F16746+(E16747-E16746)*(F16749-F16746)/(E16749-E16746)</f>
        <v>5.1347666666666667</v>
      </c>
      <c r="G16747" s="98">
        <v>15</v>
      </c>
      <c r="H16747" s="491">
        <f>H16746+(E16747-E16746)*(H16749-H16746)/(E16749-E16746)</f>
        <v>0.31199899999999997</v>
      </c>
      <c r="I16747" s="492">
        <f>I16746+(E16747-E16746)*(I16749-I16746)/(E16749-E16746)</f>
        <v>16.433333333333334</v>
      </c>
      <c r="J16747" s="397">
        <f>J16746+(E16747-E16746)*(J16749-J16746)/(E16749-E16746)</f>
        <v>0.22283333333333333</v>
      </c>
      <c r="K16747" s="469">
        <f t="shared" si="1639"/>
        <v>16.457638218925918</v>
      </c>
      <c r="L16747" s="469">
        <f t="shared" si="1640"/>
        <v>2.4304885592584924E-2</v>
      </c>
    </row>
    <row r="16748" spans="1:12">
      <c r="A16748" s="98" t="str">
        <f t="shared" si="1643"/>
        <v>D800-120</v>
      </c>
      <c r="B16748" s="98">
        <f t="shared" si="1644"/>
        <v>27</v>
      </c>
      <c r="C16748" s="98">
        <f t="shared" si="1645"/>
        <v>6</v>
      </c>
      <c r="D16748" s="98">
        <f t="shared" si="1641"/>
        <v>330</v>
      </c>
      <c r="E16748" s="98">
        <f t="shared" si="1642"/>
        <v>95</v>
      </c>
      <c r="F16748" s="397">
        <f>F16746+(E16748-E16746)*(F16749-F16746)/(E16749-E16746)</f>
        <v>5.1444333333333327</v>
      </c>
      <c r="G16748" s="98">
        <v>15</v>
      </c>
      <c r="H16748" s="491">
        <f>H16746+(E16748-E16746)*(H16749-H16746)/(E16749-E16746)</f>
        <v>0.31196400000000002</v>
      </c>
      <c r="I16748" s="492">
        <f>I16746+(E16748-E16746)*(I16749-I16746)/(E16749-E16746)</f>
        <v>16.466666666666665</v>
      </c>
      <c r="J16748" s="397">
        <f>J16746+(E16748-E16746)*(J16749-J16746)/(E16749-E16746)</f>
        <v>0.22186666666666668</v>
      </c>
      <c r="K16748" s="469">
        <f t="shared" si="1639"/>
        <v>16.49047112273638</v>
      </c>
      <c r="L16748" s="469">
        <f t="shared" si="1640"/>
        <v>2.3804456069715485E-2</v>
      </c>
    </row>
    <row r="16749" spans="1:12">
      <c r="A16749" s="480" t="str">
        <f t="shared" si="1643"/>
        <v>D800-120</v>
      </c>
      <c r="B16749" s="480">
        <f t="shared" si="1644"/>
        <v>27</v>
      </c>
      <c r="C16749" s="480">
        <f t="shared" si="1645"/>
        <v>6</v>
      </c>
      <c r="D16749" s="480">
        <f t="shared" si="1641"/>
        <v>330</v>
      </c>
      <c r="E16749" s="480">
        <f t="shared" si="1642"/>
        <v>96</v>
      </c>
      <c r="F16749" s="484">
        <v>5.1540999999999997</v>
      </c>
      <c r="G16749" s="480">
        <v>15</v>
      </c>
      <c r="H16749" s="482">
        <v>0.31192900000000001</v>
      </c>
      <c r="I16749" s="483">
        <v>16.5</v>
      </c>
      <c r="J16749" s="484">
        <v>0.22090000000000001</v>
      </c>
      <c r="K16749" s="469">
        <f t="shared" si="1639"/>
        <v>16.523311394580176</v>
      </c>
      <c r="L16749" s="469">
        <f t="shared" si="1640"/>
        <v>2.331139458017617E-2</v>
      </c>
    </row>
    <row r="16750" spans="1:12">
      <c r="A16750" s="98" t="str">
        <f t="shared" si="1643"/>
        <v>D800-120</v>
      </c>
      <c r="B16750" s="98">
        <f t="shared" si="1644"/>
        <v>27</v>
      </c>
      <c r="C16750" s="98">
        <f t="shared" si="1645"/>
        <v>6</v>
      </c>
      <c r="D16750" s="98">
        <f t="shared" si="1641"/>
        <v>330</v>
      </c>
      <c r="E16750" s="98">
        <f t="shared" si="1642"/>
        <v>97</v>
      </c>
      <c r="F16750" s="397">
        <f>F16749+(E16750-E16749)*(F16752-F16749)/(E16752-E16749)</f>
        <v>5.1637333333333331</v>
      </c>
      <c r="G16750" s="98">
        <v>15</v>
      </c>
      <c r="H16750" s="491">
        <f>H16749+(E16750-E16749)*(H16752-H16749)/(E16752-E16749)</f>
        <v>0.31189366666666668</v>
      </c>
      <c r="I16750" s="492">
        <f>I16749+(E16750-E16749)*(I16752-I16749)/(E16752-E16749)</f>
        <v>16.533333333333335</v>
      </c>
      <c r="J16750" s="397">
        <f>J16749+(E16750-E16749)*(J16752-J16749)/(E16752-E16749)</f>
        <v>0.21990000000000001</v>
      </c>
      <c r="K16750" s="469">
        <f t="shared" si="1639"/>
        <v>16.55606985714148</v>
      </c>
      <c r="L16750" s="469">
        <f t="shared" si="1640"/>
        <v>2.2736523808145392E-2</v>
      </c>
    </row>
    <row r="16751" spans="1:12">
      <c r="A16751" s="98" t="str">
        <f t="shared" si="1643"/>
        <v>D800-120</v>
      </c>
      <c r="B16751" s="98">
        <f t="shared" si="1644"/>
        <v>27</v>
      </c>
      <c r="C16751" s="98">
        <f t="shared" si="1645"/>
        <v>6</v>
      </c>
      <c r="D16751" s="98">
        <f t="shared" si="1641"/>
        <v>330</v>
      </c>
      <c r="E16751" s="98">
        <f t="shared" si="1642"/>
        <v>98</v>
      </c>
      <c r="F16751" s="397">
        <f>F16749+(E16751-E16749)*(F16752-F16749)/(E16752-E16749)</f>
        <v>5.1733666666666664</v>
      </c>
      <c r="G16751" s="98">
        <v>15</v>
      </c>
      <c r="H16751" s="491">
        <f>H16749+(E16751-E16749)*(H16752-H16749)/(E16752-E16749)</f>
        <v>0.31185833333333335</v>
      </c>
      <c r="I16751" s="492">
        <f>I16749+(E16751-E16749)*(I16752-I16749)/(E16752-E16749)</f>
        <v>16.566666666666666</v>
      </c>
      <c r="J16751" s="397">
        <f>J16749+(E16751-E16749)*(J16752-J16749)/(E16752-E16749)</f>
        <v>0.21890000000000001</v>
      </c>
      <c r="K16751" s="469">
        <f t="shared" si="1639"/>
        <v>16.58883574272506</v>
      </c>
      <c r="L16751" s="469">
        <f t="shared" si="1640"/>
        <v>2.2169076058393244E-2</v>
      </c>
    </row>
    <row r="16752" spans="1:12">
      <c r="A16752" s="480" t="str">
        <f t="shared" si="1643"/>
        <v>D800-120</v>
      </c>
      <c r="B16752" s="480">
        <f t="shared" si="1644"/>
        <v>27</v>
      </c>
      <c r="C16752" s="480">
        <f t="shared" si="1645"/>
        <v>6</v>
      </c>
      <c r="D16752" s="480">
        <f t="shared" ref="D16752:D16773" si="1646">D16751</f>
        <v>330</v>
      </c>
      <c r="E16752" s="480">
        <f t="shared" si="1642"/>
        <v>99</v>
      </c>
      <c r="F16752" s="484">
        <v>5.1829999999999998</v>
      </c>
      <c r="G16752" s="480">
        <v>15</v>
      </c>
      <c r="H16752" s="482">
        <v>0.31182300000000002</v>
      </c>
      <c r="I16752" s="483">
        <v>16.600000000000001</v>
      </c>
      <c r="J16752" s="484">
        <v>0.21790000000000001</v>
      </c>
      <c r="K16752" s="469">
        <f t="shared" si="1639"/>
        <v>16.621609053854268</v>
      </c>
      <c r="L16752" s="469">
        <f t="shared" si="1640"/>
        <v>2.1609053854266591E-2</v>
      </c>
    </row>
    <row r="16753" spans="1:12">
      <c r="A16753" s="98" t="str">
        <f t="shared" si="1643"/>
        <v>D800-120</v>
      </c>
      <c r="B16753" s="98">
        <f t="shared" si="1644"/>
        <v>27</v>
      </c>
      <c r="C16753" s="98">
        <f t="shared" si="1645"/>
        <v>6</v>
      </c>
      <c r="D16753" s="98">
        <f t="shared" si="1646"/>
        <v>330</v>
      </c>
      <c r="E16753" s="98">
        <f t="shared" si="1642"/>
        <v>100</v>
      </c>
      <c r="F16753" s="397">
        <f>F16752+(E16753-E16752)*(F16755-F16752)/(E16755-E16752)</f>
        <v>5.192566666666667</v>
      </c>
      <c r="G16753" s="98">
        <v>15</v>
      </c>
      <c r="H16753" s="491">
        <f>H16752+(E16753-E16752)*(H16755-H16752)/(E16755-E16752)</f>
        <v>0.31178766666666669</v>
      </c>
      <c r="I16753" s="492">
        <f>I16752+(E16753-E16752)*(I16755-I16752)/(E16755-E16752)</f>
        <v>16.633333333333333</v>
      </c>
      <c r="J16753" s="397">
        <f>J16752+(E16753-E16752)*(J16755-J16752)/(E16755-E16752)</f>
        <v>0.21693333333333334</v>
      </c>
      <c r="K16753" s="469">
        <f t="shared" si="1639"/>
        <v>16.654175972323046</v>
      </c>
      <c r="L16753" s="469">
        <f t="shared" si="1640"/>
        <v>2.0842638989712725E-2</v>
      </c>
    </row>
    <row r="16754" spans="1:12">
      <c r="A16754" s="98" t="str">
        <f t="shared" si="1643"/>
        <v>D800-120</v>
      </c>
      <c r="B16754" s="98">
        <f t="shared" si="1644"/>
        <v>27</v>
      </c>
      <c r="C16754" s="98">
        <f t="shared" si="1645"/>
        <v>6</v>
      </c>
      <c r="D16754" s="98">
        <f t="shared" si="1646"/>
        <v>330</v>
      </c>
      <c r="E16754" s="98">
        <f t="shared" si="1642"/>
        <v>101</v>
      </c>
      <c r="F16754" s="397">
        <f>F16752+(E16754-E16752)*(F16755-F16752)/(E16755-E16752)</f>
        <v>5.2021333333333333</v>
      </c>
      <c r="G16754" s="98">
        <v>15</v>
      </c>
      <c r="H16754" s="491">
        <f>H16752+(E16754-E16752)*(H16755-H16752)/(E16755-E16752)</f>
        <v>0.31175233333333335</v>
      </c>
      <c r="I16754" s="492">
        <f>I16752+(E16754-E16752)*(I16755-I16752)/(E16755-E16752)</f>
        <v>16.666666666666668</v>
      </c>
      <c r="J16754" s="397">
        <f>J16752+(E16754-E16752)*(J16755-J16752)/(E16755-E16752)</f>
        <v>0.21596666666666667</v>
      </c>
      <c r="K16754" s="469">
        <f t="shared" si="1639"/>
        <v>16.686750272919635</v>
      </c>
      <c r="L16754" s="469">
        <f t="shared" si="1640"/>
        <v>2.0083606252967456E-2</v>
      </c>
    </row>
    <row r="16755" spans="1:12">
      <c r="A16755" s="480" t="str">
        <f t="shared" si="1643"/>
        <v>D800-120</v>
      </c>
      <c r="B16755" s="480">
        <f t="shared" si="1644"/>
        <v>27</v>
      </c>
      <c r="C16755" s="480">
        <f t="shared" si="1645"/>
        <v>6</v>
      </c>
      <c r="D16755" s="480">
        <f t="shared" si="1646"/>
        <v>330</v>
      </c>
      <c r="E16755" s="480">
        <f t="shared" si="1642"/>
        <v>102</v>
      </c>
      <c r="F16755" s="484">
        <v>5.2117000000000004</v>
      </c>
      <c r="G16755" s="480">
        <v>15</v>
      </c>
      <c r="H16755" s="482">
        <v>0.31171700000000002</v>
      </c>
      <c r="I16755" s="483">
        <v>16.7</v>
      </c>
      <c r="J16755" s="484">
        <v>0.215</v>
      </c>
      <c r="K16755" s="469">
        <f t="shared" si="1639"/>
        <v>16.719331958154353</v>
      </c>
      <c r="L16755" s="469">
        <f t="shared" si="1640"/>
        <v>1.9331958154353401E-2</v>
      </c>
    </row>
    <row r="16756" spans="1:12">
      <c r="A16756" s="98" t="str">
        <f t="shared" si="1643"/>
        <v>D800-120</v>
      </c>
      <c r="B16756" s="98">
        <f t="shared" si="1644"/>
        <v>27</v>
      </c>
      <c r="C16756" s="98">
        <f t="shared" si="1645"/>
        <v>6</v>
      </c>
      <c r="D16756" s="98">
        <f t="shared" si="1646"/>
        <v>330</v>
      </c>
      <c r="E16756" s="98">
        <f t="shared" si="1642"/>
        <v>103</v>
      </c>
      <c r="F16756" s="397">
        <f>F16755+(E16756-E16755)*(F16758-F16755)/(E16758-E16755)</f>
        <v>5.2212000000000005</v>
      </c>
      <c r="G16756" s="98">
        <v>15</v>
      </c>
      <c r="H16756" s="491">
        <f>H16755+(E16756-E16755)*(H16758-H16755)/(E16758-E16755)</f>
        <v>0.31168166666666669</v>
      </c>
      <c r="I16756" s="492">
        <f>I16755+(E16756-E16755)*(I16758-I16755)/(E16758-E16755)</f>
        <v>16.733333333333334</v>
      </c>
      <c r="J16756" s="397">
        <f>J16755+(E16756-E16755)*(J16758-J16755)/(E16758-E16755)</f>
        <v>0.21403333333333333</v>
      </c>
      <c r="K16756" s="469">
        <f t="shared" si="1639"/>
        <v>16.75170713708966</v>
      </c>
      <c r="L16756" s="469">
        <f t="shared" si="1640"/>
        <v>1.8373803756325913E-2</v>
      </c>
    </row>
    <row r="16757" spans="1:12">
      <c r="A16757" s="98" t="str">
        <f t="shared" si="1643"/>
        <v>D800-120</v>
      </c>
      <c r="B16757" s="98">
        <f t="shared" si="1644"/>
        <v>27</v>
      </c>
      <c r="C16757" s="98">
        <f t="shared" si="1645"/>
        <v>6</v>
      </c>
      <c r="D16757" s="98">
        <f t="shared" si="1646"/>
        <v>330</v>
      </c>
      <c r="E16757" s="98">
        <f t="shared" si="1642"/>
        <v>104</v>
      </c>
      <c r="F16757" s="397">
        <f>F16755+(E16757-E16755)*(F16758-F16755)/(E16758-E16755)</f>
        <v>5.2306999999999997</v>
      </c>
      <c r="G16757" s="98">
        <v>15</v>
      </c>
      <c r="H16757" s="491">
        <f>H16755+(E16757-E16755)*(H16758-H16755)/(E16758-E16755)</f>
        <v>0.31164633333333336</v>
      </c>
      <c r="I16757" s="492">
        <f>I16755+(E16757-E16755)*(I16758-I16755)/(E16758-E16755)</f>
        <v>16.766666666666666</v>
      </c>
      <c r="J16757" s="397">
        <f>J16755+(E16757-E16755)*(J16758-J16755)/(E16758-E16755)</f>
        <v>0.21306666666666668</v>
      </c>
      <c r="K16757" s="469">
        <f t="shared" si="1639"/>
        <v>16.78408965718619</v>
      </c>
      <c r="L16757" s="469">
        <f t="shared" si="1640"/>
        <v>1.7422990519524006E-2</v>
      </c>
    </row>
    <row r="16758" spans="1:12">
      <c r="A16758" s="480" t="str">
        <f t="shared" si="1643"/>
        <v>D800-120</v>
      </c>
      <c r="B16758" s="480">
        <f t="shared" si="1644"/>
        <v>27</v>
      </c>
      <c r="C16758" s="480">
        <f t="shared" si="1645"/>
        <v>6</v>
      </c>
      <c r="D16758" s="480">
        <f t="shared" si="1646"/>
        <v>330</v>
      </c>
      <c r="E16758" s="480">
        <f t="shared" si="1642"/>
        <v>105</v>
      </c>
      <c r="F16758" s="484">
        <v>5.2401999999999997</v>
      </c>
      <c r="G16758" s="480">
        <v>15</v>
      </c>
      <c r="H16758" s="482">
        <v>0.31161100000000003</v>
      </c>
      <c r="I16758" s="483">
        <v>16.8</v>
      </c>
      <c r="J16758" s="484">
        <v>0.21210000000000001</v>
      </c>
      <c r="K16758" s="469">
        <f t="shared" si="1639"/>
        <v>16.816479520941172</v>
      </c>
      <c r="L16758" s="469">
        <f t="shared" si="1640"/>
        <v>1.6479520941171444E-2</v>
      </c>
    </row>
    <row r="16759" spans="1:12">
      <c r="A16759" s="98" t="str">
        <f t="shared" si="1643"/>
        <v>D800-120</v>
      </c>
      <c r="B16759" s="98">
        <f t="shared" si="1644"/>
        <v>27</v>
      </c>
      <c r="C16759" s="98">
        <f t="shared" si="1645"/>
        <v>6</v>
      </c>
      <c r="D16759" s="98">
        <f t="shared" si="1646"/>
        <v>330</v>
      </c>
      <c r="E16759" s="98">
        <f t="shared" si="1642"/>
        <v>106</v>
      </c>
      <c r="F16759" s="397">
        <f>F16758+(E16759-E16758)*(F16761-F16758)/(E16761-E16758)</f>
        <v>5.2496666666666663</v>
      </c>
      <c r="G16759" s="98">
        <v>15</v>
      </c>
      <c r="H16759" s="491">
        <f>H16758+(E16759-E16758)*(H16761-H16758)/(E16761-E16758)</f>
        <v>0.31157533333333337</v>
      </c>
      <c r="I16759" s="492">
        <f>I16758+(E16759-E16758)*(I16761-I16758)/(E16761-E16758)</f>
        <v>16.833333333333332</v>
      </c>
      <c r="J16759" s="397">
        <f>J16758+(E16759-E16758)*(J16761-J16758)/(E16761-E16758)</f>
        <v>0.21110000000000001</v>
      </c>
      <c r="K16759" s="469">
        <f t="shared" si="1639"/>
        <v>16.848787773101417</v>
      </c>
      <c r="L16759" s="469">
        <f t="shared" si="1640"/>
        <v>1.5454439768085138E-2</v>
      </c>
    </row>
    <row r="16760" spans="1:12">
      <c r="A16760" s="98" t="str">
        <f t="shared" si="1643"/>
        <v>D800-120</v>
      </c>
      <c r="B16760" s="98">
        <f t="shared" si="1644"/>
        <v>27</v>
      </c>
      <c r="C16760" s="98">
        <f t="shared" si="1645"/>
        <v>6</v>
      </c>
      <c r="D16760" s="98">
        <f t="shared" si="1646"/>
        <v>330</v>
      </c>
      <c r="E16760" s="98">
        <f t="shared" si="1642"/>
        <v>107</v>
      </c>
      <c r="F16760" s="397">
        <f>F16758+(E16760-E16758)*(F16761-F16758)/(E16761-E16758)</f>
        <v>5.2591333333333337</v>
      </c>
      <c r="G16760" s="98">
        <v>15</v>
      </c>
      <c r="H16760" s="491">
        <f>H16758+(E16760-E16758)*(H16761-H16758)/(E16761-E16758)</f>
        <v>0.31153966666666666</v>
      </c>
      <c r="I16760" s="492">
        <f>I16758+(E16760-E16758)*(I16761-I16758)/(E16761-E16758)</f>
        <v>16.866666666666667</v>
      </c>
      <c r="J16760" s="397">
        <f>J16758+(E16760-E16758)*(J16761-J16758)/(E16761-E16758)</f>
        <v>0.21010000000000001</v>
      </c>
      <c r="K16760" s="469">
        <f t="shared" si="1639"/>
        <v>16.88110342289211</v>
      </c>
      <c r="L16760" s="469">
        <f t="shared" si="1640"/>
        <v>1.4436756225443048E-2</v>
      </c>
    </row>
    <row r="16761" spans="1:12">
      <c r="A16761" s="480" t="str">
        <f t="shared" si="1643"/>
        <v>D800-120</v>
      </c>
      <c r="B16761" s="480">
        <f t="shared" si="1644"/>
        <v>27</v>
      </c>
      <c r="C16761" s="480">
        <f t="shared" si="1645"/>
        <v>6</v>
      </c>
      <c r="D16761" s="480">
        <f t="shared" si="1646"/>
        <v>330</v>
      </c>
      <c r="E16761" s="480">
        <f t="shared" si="1642"/>
        <v>108</v>
      </c>
      <c r="F16761" s="484">
        <v>5.2686000000000002</v>
      </c>
      <c r="G16761" s="480">
        <v>15</v>
      </c>
      <c r="H16761" s="482">
        <v>0.311504</v>
      </c>
      <c r="I16761" s="483">
        <v>16.899999999999999</v>
      </c>
      <c r="J16761" s="484">
        <v>0.20910000000000001</v>
      </c>
      <c r="K16761" s="469">
        <f t="shared" si="1639"/>
        <v>16.913426472854283</v>
      </c>
      <c r="L16761" s="469">
        <f t="shared" si="1640"/>
        <v>1.3426472854284555E-2</v>
      </c>
    </row>
    <row r="16762" spans="1:12">
      <c r="A16762" s="98" t="str">
        <f t="shared" si="1643"/>
        <v>D800-120</v>
      </c>
      <c r="B16762" s="98">
        <f t="shared" si="1644"/>
        <v>27</v>
      </c>
      <c r="C16762" s="98">
        <f t="shared" si="1645"/>
        <v>6</v>
      </c>
      <c r="D16762" s="98">
        <f t="shared" si="1646"/>
        <v>330</v>
      </c>
      <c r="E16762" s="98">
        <f t="shared" si="1642"/>
        <v>109</v>
      </c>
      <c r="F16762" s="397">
        <f>F16761+(E16762-E16761)*(F16764-F16761)/(E16764-E16761)</f>
        <v>5.2780333333333331</v>
      </c>
      <c r="G16762" s="98">
        <v>15</v>
      </c>
      <c r="H16762" s="491">
        <f>H16761+(E16762-E16761)*(H16764-H16761)/(E16764-E16761)</f>
        <v>0.31146833333333335</v>
      </c>
      <c r="I16762" s="492">
        <f>I16761+(E16762-E16761)*(I16764-I16761)/(E16764-E16761)</f>
        <v>16.933333333333334</v>
      </c>
      <c r="J16762" s="397">
        <f>J16761+(E16762-E16761)*(J16764-J16761)/(E16764-E16761)</f>
        <v>0.20813333333333334</v>
      </c>
      <c r="K16762" s="469">
        <f t="shared" si="1639"/>
        <v>16.94564990555487</v>
      </c>
      <c r="L16762" s="469">
        <f t="shared" si="1640"/>
        <v>1.2316572221536148E-2</v>
      </c>
    </row>
    <row r="16763" spans="1:12">
      <c r="A16763" s="98" t="str">
        <f t="shared" si="1643"/>
        <v>D800-120</v>
      </c>
      <c r="B16763" s="98">
        <f t="shared" si="1644"/>
        <v>27</v>
      </c>
      <c r="C16763" s="98">
        <f t="shared" si="1645"/>
        <v>6</v>
      </c>
      <c r="D16763" s="98">
        <f t="shared" si="1646"/>
        <v>330</v>
      </c>
      <c r="E16763" s="98">
        <f t="shared" si="1642"/>
        <v>110</v>
      </c>
      <c r="F16763" s="397">
        <f>F16761+(E16763-E16761)*(F16764-F16761)/(E16764-E16761)</f>
        <v>5.287466666666667</v>
      </c>
      <c r="G16763" s="98">
        <v>15</v>
      </c>
      <c r="H16763" s="491">
        <f>H16761+(E16763-E16761)*(H16764-H16761)/(E16764-E16761)</f>
        <v>0.31143266666666664</v>
      </c>
      <c r="I16763" s="492">
        <f>I16761+(E16763-E16761)*(I16764-I16761)/(E16764-E16761)</f>
        <v>16.966666666666665</v>
      </c>
      <c r="J16763" s="397">
        <f>J16761+(E16763-E16761)*(J16764-J16761)/(E16764-E16761)</f>
        <v>0.20716666666666667</v>
      </c>
      <c r="K16763" s="469">
        <f t="shared" si="1639"/>
        <v>16.977880718999721</v>
      </c>
      <c r="L16763" s="469">
        <f t="shared" si="1640"/>
        <v>1.1214052333055946E-2</v>
      </c>
    </row>
    <row r="16764" spans="1:12">
      <c r="A16764" s="480" t="str">
        <f t="shared" si="1643"/>
        <v>D800-120</v>
      </c>
      <c r="B16764" s="480">
        <f t="shared" si="1644"/>
        <v>27</v>
      </c>
      <c r="C16764" s="480">
        <f t="shared" si="1645"/>
        <v>6</v>
      </c>
      <c r="D16764" s="480">
        <f t="shared" si="1646"/>
        <v>330</v>
      </c>
      <c r="E16764" s="480">
        <f t="shared" si="1642"/>
        <v>111</v>
      </c>
      <c r="F16764" s="484">
        <v>5.2968999999999999</v>
      </c>
      <c r="G16764" s="480">
        <v>15</v>
      </c>
      <c r="H16764" s="482">
        <v>0.31139699999999998</v>
      </c>
      <c r="I16764" s="483">
        <v>17</v>
      </c>
      <c r="J16764" s="484">
        <v>0.20619999999999999</v>
      </c>
      <c r="K16764" s="469">
        <f t="shared" si="1639"/>
        <v>17.010118915724945</v>
      </c>
      <c r="L16764" s="469">
        <f t="shared" si="1640"/>
        <v>1.0118915724945055E-2</v>
      </c>
    </row>
    <row r="16765" spans="1:12">
      <c r="A16765" s="98" t="str">
        <f t="shared" si="1643"/>
        <v>D800-120</v>
      </c>
      <c r="B16765" s="98">
        <f t="shared" si="1644"/>
        <v>27</v>
      </c>
      <c r="C16765" s="98">
        <f t="shared" si="1645"/>
        <v>6</v>
      </c>
      <c r="D16765" s="98">
        <f t="shared" si="1646"/>
        <v>330</v>
      </c>
      <c r="E16765" s="98">
        <f t="shared" si="1642"/>
        <v>112</v>
      </c>
      <c r="F16765" s="397">
        <f>F16764+(E16765-E16764)*(F16767-F16764)/(E16767-E16764)</f>
        <v>5.3062666666666667</v>
      </c>
      <c r="G16765" s="98">
        <v>15</v>
      </c>
      <c r="H16765" s="491">
        <f>H16764+(E16765-E16764)*(H16767-H16764)/(E16767-E16764)</f>
        <v>0.311361</v>
      </c>
      <c r="I16765" s="492">
        <f>I16764+(E16765-E16764)*(I16767-I16764)/(E16767-E16764)</f>
        <v>17.033333333333335</v>
      </c>
      <c r="J16765" s="397">
        <f>J16764+(E16765-E16764)*(J16767-J16764)/(E16767-E16764)</f>
        <v>0.20519999999999999</v>
      </c>
      <c r="K16765" s="469">
        <f t="shared" si="1639"/>
        <v>17.042168629554332</v>
      </c>
      <c r="L16765" s="469">
        <f t="shared" si="1640"/>
        <v>8.8352962209974351E-3</v>
      </c>
    </row>
    <row r="16766" spans="1:12">
      <c r="A16766" s="98" t="str">
        <f t="shared" si="1643"/>
        <v>D800-120</v>
      </c>
      <c r="B16766" s="98">
        <f t="shared" si="1644"/>
        <v>27</v>
      </c>
      <c r="C16766" s="98">
        <f t="shared" si="1645"/>
        <v>6</v>
      </c>
      <c r="D16766" s="98">
        <f t="shared" si="1646"/>
        <v>330</v>
      </c>
      <c r="E16766" s="98">
        <f t="shared" si="1642"/>
        <v>113</v>
      </c>
      <c r="F16766" s="397">
        <f>F16764+(E16766-E16764)*(F16767-F16764)/(E16767-E16764)</f>
        <v>5.3156333333333334</v>
      </c>
      <c r="G16766" s="98">
        <v>15</v>
      </c>
      <c r="H16766" s="491">
        <f>H16764+(E16766-E16764)*(H16767-H16764)/(E16767-E16764)</f>
        <v>0.31132499999999996</v>
      </c>
      <c r="I16766" s="492">
        <f>I16764+(E16766-E16764)*(I16767-I16764)/(E16767-E16764)</f>
        <v>17.066666666666666</v>
      </c>
      <c r="J16766" s="397">
        <f>J16764+(E16766-E16764)*(J16767-J16764)/(E16767-E16764)</f>
        <v>0.20419999999999999</v>
      </c>
      <c r="K16766" s="469">
        <f t="shared" si="1639"/>
        <v>17.074225755507378</v>
      </c>
      <c r="L16766" s="469">
        <f t="shared" si="1640"/>
        <v>7.5590888407113255E-3</v>
      </c>
    </row>
    <row r="16767" spans="1:12">
      <c r="A16767" s="480" t="str">
        <f t="shared" si="1643"/>
        <v>D800-120</v>
      </c>
      <c r="B16767" s="480">
        <f t="shared" si="1644"/>
        <v>27</v>
      </c>
      <c r="C16767" s="480">
        <f t="shared" si="1645"/>
        <v>6</v>
      </c>
      <c r="D16767" s="480">
        <f t="shared" si="1646"/>
        <v>330</v>
      </c>
      <c r="E16767" s="480">
        <f t="shared" si="1642"/>
        <v>114</v>
      </c>
      <c r="F16767" s="484">
        <v>5.3250000000000002</v>
      </c>
      <c r="G16767" s="480">
        <v>15</v>
      </c>
      <c r="H16767" s="482">
        <v>0.31128899999999998</v>
      </c>
      <c r="I16767" s="483">
        <v>17.100000000000001</v>
      </c>
      <c r="J16767" s="484">
        <v>0.20319999999999999</v>
      </c>
      <c r="K16767" s="469">
        <f t="shared" si="1639"/>
        <v>17.106290296155663</v>
      </c>
      <c r="L16767" s="469">
        <f t="shared" si="1640"/>
        <v>6.2902961556616788E-3</v>
      </c>
    </row>
    <row r="16768" spans="1:12">
      <c r="A16768" s="98" t="str">
        <f t="shared" si="1643"/>
        <v>D800-120</v>
      </c>
      <c r="B16768" s="98">
        <f t="shared" si="1644"/>
        <v>27</v>
      </c>
      <c r="C16768" s="98">
        <f t="shared" si="1645"/>
        <v>6</v>
      </c>
      <c r="D16768" s="98">
        <f t="shared" si="1646"/>
        <v>330</v>
      </c>
      <c r="E16768" s="98">
        <f t="shared" si="1642"/>
        <v>115</v>
      </c>
      <c r="F16768" s="397">
        <f>F16767+(E16768-E16767)*(F16770-F16767)/(E16770-E16767)</f>
        <v>5.3342999999999998</v>
      </c>
      <c r="G16768" s="98">
        <v>15</v>
      </c>
      <c r="H16768" s="491">
        <f>H16767+(E16768-E16767)*(H16770-H16767)/(E16770-E16767)</f>
        <v>0.31125266666666668</v>
      </c>
      <c r="I16768" s="492">
        <f>I16767+(E16768-E16767)*(I16770-I16767)/(E16770-E16767)</f>
        <v>17.133333333333333</v>
      </c>
      <c r="J16768" s="397">
        <f>J16767+(E16768-E16767)*(J16770-J16767)/(E16770-E16767)</f>
        <v>0.20223333333333332</v>
      </c>
      <c r="K16768" s="469">
        <f t="shared" si="1639"/>
        <v>17.138166419993187</v>
      </c>
      <c r="L16768" s="469">
        <f t="shared" si="1640"/>
        <v>4.8330866598540467E-3</v>
      </c>
    </row>
    <row r="16769" spans="1:12">
      <c r="A16769" s="98" t="str">
        <f t="shared" si="1643"/>
        <v>D800-120</v>
      </c>
      <c r="B16769" s="98">
        <f t="shared" si="1644"/>
        <v>27</v>
      </c>
      <c r="C16769" s="98">
        <f t="shared" si="1645"/>
        <v>6</v>
      </c>
      <c r="D16769" s="98">
        <f t="shared" si="1646"/>
        <v>330</v>
      </c>
      <c r="E16769" s="98">
        <f t="shared" si="1642"/>
        <v>116</v>
      </c>
      <c r="F16769" s="397">
        <f>F16767+(E16769-E16767)*(F16770-F16767)/(E16770-E16767)</f>
        <v>5.3436000000000003</v>
      </c>
      <c r="G16769" s="98">
        <v>15</v>
      </c>
      <c r="H16769" s="491">
        <f>H16767+(E16769-E16767)*(H16770-H16767)/(E16770-E16767)</f>
        <v>0.31121633333333332</v>
      </c>
      <c r="I16769" s="492">
        <f>I16767+(E16769-E16767)*(I16770-I16767)/(E16770-E16767)</f>
        <v>17.166666666666668</v>
      </c>
      <c r="J16769" s="397">
        <f>J16767+(E16769-E16767)*(J16770-J16767)/(E16770-E16767)</f>
        <v>0.20126666666666668</v>
      </c>
      <c r="K16769" s="469">
        <f t="shared" si="1639"/>
        <v>17.170049986665227</v>
      </c>
      <c r="L16769" s="469">
        <f t="shared" si="1640"/>
        <v>3.3833199985586759E-3</v>
      </c>
    </row>
    <row r="16770" spans="1:12">
      <c r="A16770" s="480" t="str">
        <f t="shared" si="1643"/>
        <v>D800-120</v>
      </c>
      <c r="B16770" s="480">
        <f t="shared" si="1644"/>
        <v>27</v>
      </c>
      <c r="C16770" s="480">
        <f t="shared" si="1645"/>
        <v>6</v>
      </c>
      <c r="D16770" s="480">
        <f t="shared" si="1646"/>
        <v>330</v>
      </c>
      <c r="E16770" s="480">
        <f t="shared" si="1642"/>
        <v>117</v>
      </c>
      <c r="F16770" s="484">
        <v>5.3529</v>
      </c>
      <c r="G16770" s="480">
        <v>15</v>
      </c>
      <c r="H16770" s="482">
        <v>0.31118000000000001</v>
      </c>
      <c r="I16770" s="483">
        <v>17.2</v>
      </c>
      <c r="J16770" s="484">
        <v>0.20030000000000001</v>
      </c>
      <c r="K16770" s="469">
        <f t="shared" si="1639"/>
        <v>17.201940998778841</v>
      </c>
      <c r="L16770" s="469">
        <f t="shared" si="1640"/>
        <v>1.940998778842129E-3</v>
      </c>
    </row>
    <row r="16771" spans="1:12">
      <c r="A16771" s="98" t="str">
        <f t="shared" si="1643"/>
        <v>D800-120</v>
      </c>
      <c r="B16771" s="98">
        <f t="shared" si="1644"/>
        <v>27</v>
      </c>
      <c r="C16771" s="98">
        <f t="shared" si="1645"/>
        <v>6</v>
      </c>
      <c r="D16771" s="98">
        <f t="shared" si="1646"/>
        <v>330</v>
      </c>
      <c r="E16771" s="98">
        <f t="shared" si="1642"/>
        <v>118</v>
      </c>
      <c r="F16771" s="397">
        <f>F16770+(E16771-E16770)*(F16773-F16770)/(E16773-E16770)</f>
        <v>5.362166666666667</v>
      </c>
      <c r="G16771" s="98">
        <v>15</v>
      </c>
      <c r="H16771" s="491">
        <f>H16770+(E16771-E16770)*(H16773-H16770)/(E16773-E16770)</f>
        <v>0.31114366666666665</v>
      </c>
      <c r="I16771" s="492">
        <f>I16770+(E16771-E16770)*(I16773-I16770)/(E16773-E16770)</f>
        <v>17.233333333333334</v>
      </c>
      <c r="J16771" s="397">
        <f>J16770+(E16771-E16770)*(J16773-J16770)/(E16773-E16770)</f>
        <v>0.1993</v>
      </c>
      <c r="K16771" s="469">
        <f t="shared" si="1639"/>
        <v>17.233732327295751</v>
      </c>
      <c r="L16771" s="469">
        <f t="shared" si="1640"/>
        <v>3.9899396241693807E-4</v>
      </c>
    </row>
    <row r="16772" spans="1:12">
      <c r="A16772" s="98" t="str">
        <f t="shared" si="1643"/>
        <v>D800-120</v>
      </c>
      <c r="B16772" s="98">
        <f t="shared" si="1644"/>
        <v>27</v>
      </c>
      <c r="C16772" s="98">
        <f t="shared" si="1645"/>
        <v>6</v>
      </c>
      <c r="D16772" s="98">
        <f t="shared" si="1646"/>
        <v>330</v>
      </c>
      <c r="E16772" s="98">
        <f t="shared" si="1642"/>
        <v>119</v>
      </c>
      <c r="F16772" s="397">
        <f>F16770+(E16772-E16770)*(F16773-F16770)/(E16773-E16770)</f>
        <v>5.3714333333333331</v>
      </c>
      <c r="G16772" s="98">
        <v>15</v>
      </c>
      <c r="H16772" s="491">
        <f>H16770+(E16772-E16770)*(H16773-H16770)/(E16773-E16770)</f>
        <v>0.31110733333333335</v>
      </c>
      <c r="I16772" s="492">
        <f>I16770+(E16772-E16770)*(I16773-I16770)/(E16773-E16770)</f>
        <v>17.266666666666666</v>
      </c>
      <c r="J16772" s="397">
        <f>J16770+(E16772-E16770)*(J16773-J16770)/(E16773-E16770)</f>
        <v>0.1983</v>
      </c>
      <c r="K16772" s="469">
        <f t="shared" si="1639"/>
        <v>17.265531081448845</v>
      </c>
      <c r="L16772" s="469">
        <f t="shared" si="1640"/>
        <v>-1.1355852178205339E-3</v>
      </c>
    </row>
    <row r="16773" spans="1:12">
      <c r="A16773" s="480" t="str">
        <f t="shared" si="1643"/>
        <v>D800-120</v>
      </c>
      <c r="B16773" s="480">
        <f t="shared" si="1644"/>
        <v>27</v>
      </c>
      <c r="C16773" s="480">
        <f t="shared" si="1645"/>
        <v>6</v>
      </c>
      <c r="D16773" s="480">
        <f t="shared" si="1646"/>
        <v>330</v>
      </c>
      <c r="E16773" s="480">
        <f t="shared" si="1642"/>
        <v>120</v>
      </c>
      <c r="F16773" s="484">
        <v>5.3807</v>
      </c>
      <c r="G16773" s="480">
        <v>15</v>
      </c>
      <c r="H16773" s="482">
        <v>0.31107099999999999</v>
      </c>
      <c r="I16773" s="483">
        <v>17.3</v>
      </c>
      <c r="J16773" s="484">
        <v>0.1973</v>
      </c>
      <c r="K16773" s="469">
        <f t="shared" si="1639"/>
        <v>17.297337263840088</v>
      </c>
      <c r="L16773" s="469">
        <f t="shared" si="1640"/>
        <v>-2.6627361599125265E-3</v>
      </c>
    </row>
    <row r="16774" spans="1:12">
      <c r="A16774" s="480" t="str">
        <f t="shared" si="1643"/>
        <v>D800-120</v>
      </c>
      <c r="B16774" s="480">
        <f t="shared" si="1644"/>
        <v>28</v>
      </c>
      <c r="C16774" s="480">
        <f t="shared" si="1645"/>
        <v>0</v>
      </c>
      <c r="D16774" s="480">
        <v>336</v>
      </c>
      <c r="E16774" s="480">
        <v>72</v>
      </c>
      <c r="F16774" s="484">
        <v>4.9170999999999996</v>
      </c>
      <c r="G16774" s="480">
        <v>15</v>
      </c>
      <c r="H16774" s="482">
        <v>0.30848900000000001</v>
      </c>
      <c r="I16774" s="483">
        <v>15.9</v>
      </c>
      <c r="J16774" s="484">
        <v>0.24149999999999999</v>
      </c>
      <c r="K16774" s="469">
        <f t="shared" si="1639"/>
        <v>15.939304156712231</v>
      </c>
      <c r="L16774" s="469">
        <f t="shared" si="1640"/>
        <v>3.9304156712230309E-2</v>
      </c>
    </row>
    <row r="16775" spans="1:12">
      <c r="A16775" s="98" t="str">
        <f t="shared" si="1643"/>
        <v>D800-120</v>
      </c>
      <c r="B16775" s="98">
        <f t="shared" si="1644"/>
        <v>28</v>
      </c>
      <c r="C16775" s="98">
        <f t="shared" si="1645"/>
        <v>0</v>
      </c>
      <c r="D16775" s="98">
        <f t="shared" ref="D16775:D16822" si="1647">D16774</f>
        <v>336</v>
      </c>
      <c r="E16775" s="98">
        <f t="shared" ref="E16775:E16822" si="1648">E16774+1</f>
        <v>73</v>
      </c>
      <c r="F16775" s="397">
        <f>F16774+(E16775-E16774)*(F16777-F16774)/(E16777-E16774)</f>
        <v>4.9271666666666665</v>
      </c>
      <c r="G16775" s="98">
        <v>15</v>
      </c>
      <c r="H16775" s="491">
        <f>H16774+(E16775-E16774)*(H16777-H16774)/(E16777-E16774)</f>
        <v>0.30847066666666667</v>
      </c>
      <c r="I16775" s="492">
        <f>I16774+(E16775-E16774)*(I16777-I16774)/(E16777-E16774)</f>
        <v>15.933333333333334</v>
      </c>
      <c r="J16775" s="397">
        <f>J16774+(E16775-E16774)*(J16777-J16774)/(E16777-E16774)</f>
        <v>0.24053333333333332</v>
      </c>
      <c r="K16775" s="469">
        <f t="shared" si="1639"/>
        <v>15.972885590418105</v>
      </c>
      <c r="L16775" s="469">
        <f t="shared" si="1640"/>
        <v>3.9552257084771725E-2</v>
      </c>
    </row>
    <row r="16776" spans="1:12">
      <c r="A16776" s="98" t="str">
        <f t="shared" si="1643"/>
        <v>D800-120</v>
      </c>
      <c r="B16776" s="98">
        <f t="shared" si="1644"/>
        <v>28</v>
      </c>
      <c r="C16776" s="98">
        <f t="shared" si="1645"/>
        <v>0</v>
      </c>
      <c r="D16776" s="98">
        <f t="shared" si="1647"/>
        <v>336</v>
      </c>
      <c r="E16776" s="98">
        <f t="shared" si="1648"/>
        <v>74</v>
      </c>
      <c r="F16776" s="397">
        <f>F16774+(E16776-E16774)*(F16777-F16774)/(E16777-E16774)</f>
        <v>4.9372333333333334</v>
      </c>
      <c r="G16776" s="98">
        <v>15</v>
      </c>
      <c r="H16776" s="491">
        <f>H16774+(E16776-E16774)*(H16777-H16774)/(E16777-E16774)</f>
        <v>0.30845233333333333</v>
      </c>
      <c r="I16776" s="492">
        <f>I16774+(E16776-E16774)*(I16777-I16774)/(E16777-E16774)</f>
        <v>15.966666666666667</v>
      </c>
      <c r="J16776" s="397">
        <f>J16774+(E16776-E16774)*(J16777-J16774)/(E16777-E16774)</f>
        <v>0.23956666666666668</v>
      </c>
      <c r="K16776" s="469">
        <f t="shared" si="1639"/>
        <v>16.006471016051101</v>
      </c>
      <c r="L16776" s="469">
        <f t="shared" si="1640"/>
        <v>3.9804349384434445E-2</v>
      </c>
    </row>
    <row r="16777" spans="1:12">
      <c r="A16777" s="480" t="str">
        <f t="shared" si="1643"/>
        <v>D800-120</v>
      </c>
      <c r="B16777" s="480">
        <f t="shared" si="1644"/>
        <v>28</v>
      </c>
      <c r="C16777" s="480">
        <f t="shared" si="1645"/>
        <v>0</v>
      </c>
      <c r="D16777" s="480">
        <f t="shared" si="1647"/>
        <v>336</v>
      </c>
      <c r="E16777" s="480">
        <f t="shared" si="1648"/>
        <v>75</v>
      </c>
      <c r="F16777" s="484">
        <v>4.9473000000000003</v>
      </c>
      <c r="G16777" s="480">
        <v>15</v>
      </c>
      <c r="H16777" s="482">
        <v>0.30843399999999999</v>
      </c>
      <c r="I16777" s="483">
        <v>16</v>
      </c>
      <c r="J16777" s="484">
        <v>0.23860000000000001</v>
      </c>
      <c r="K16777" s="469">
        <f t="shared" si="1639"/>
        <v>16.040060434323067</v>
      </c>
      <c r="L16777" s="469">
        <f t="shared" si="1640"/>
        <v>4.0060434323066829E-2</v>
      </c>
    </row>
    <row r="16778" spans="1:12">
      <c r="A16778" s="98" t="str">
        <f t="shared" si="1643"/>
        <v>D800-120</v>
      </c>
      <c r="B16778" s="98">
        <f t="shared" si="1644"/>
        <v>28</v>
      </c>
      <c r="C16778" s="98">
        <f t="shared" si="1645"/>
        <v>0</v>
      </c>
      <c r="D16778" s="98">
        <f t="shared" si="1647"/>
        <v>336</v>
      </c>
      <c r="E16778" s="98">
        <f t="shared" si="1648"/>
        <v>76</v>
      </c>
      <c r="F16778" s="397">
        <f>F16777+(E16778-E16777)*(F16780-F16777)/(E16780-E16777)</f>
        <v>4.9573333333333336</v>
      </c>
      <c r="G16778" s="98">
        <v>15</v>
      </c>
      <c r="H16778" s="491">
        <f>H16777+(E16778-E16777)*(H16780-H16777)/(E16780-E16777)</f>
        <v>0.30841599999999997</v>
      </c>
      <c r="I16778" s="492">
        <f>I16777+(E16778-E16777)*(I16780-I16777)/(E16780-E16777)</f>
        <v>16.033333333333335</v>
      </c>
      <c r="J16778" s="397">
        <f>J16777+(E16778-E16777)*(J16780-J16777)/(E16780-E16777)</f>
        <v>0.23766666666666666</v>
      </c>
      <c r="K16778" s="469">
        <f t="shared" si="1639"/>
        <v>16.073528394549356</v>
      </c>
      <c r="L16778" s="469">
        <f t="shared" si="1640"/>
        <v>4.0195061216021344E-2</v>
      </c>
    </row>
    <row r="16779" spans="1:12">
      <c r="A16779" s="98" t="str">
        <f t="shared" si="1643"/>
        <v>D800-120</v>
      </c>
      <c r="B16779" s="98">
        <f t="shared" si="1644"/>
        <v>28</v>
      </c>
      <c r="C16779" s="98">
        <f t="shared" si="1645"/>
        <v>0</v>
      </c>
      <c r="D16779" s="98">
        <f t="shared" si="1647"/>
        <v>336</v>
      </c>
      <c r="E16779" s="98">
        <f t="shared" si="1648"/>
        <v>77</v>
      </c>
      <c r="F16779" s="397">
        <f>F16777+(E16779-E16777)*(F16780-F16777)/(E16780-E16777)</f>
        <v>4.9673666666666669</v>
      </c>
      <c r="G16779" s="98">
        <v>15</v>
      </c>
      <c r="H16779" s="491">
        <f>H16777+(E16779-E16777)*(H16780-H16777)/(E16780-E16777)</f>
        <v>0.30839800000000001</v>
      </c>
      <c r="I16779" s="492">
        <f>I16777+(E16779-E16777)*(I16780-I16777)/(E16780-E16777)</f>
        <v>16.066666666666666</v>
      </c>
      <c r="J16779" s="397">
        <f>J16777+(E16779-E16777)*(J16780-J16777)/(E16780-E16777)</f>
        <v>0.23673333333333335</v>
      </c>
      <c r="K16779" s="469">
        <f t="shared" ref="K16779:K16842" si="1649">F16779/H16779</f>
        <v>16.107000261566764</v>
      </c>
      <c r="L16779" s="469">
        <f t="shared" ref="L16779:L16842" si="1650">K16779-I16779</f>
        <v>4.033359490009758E-2</v>
      </c>
    </row>
    <row r="16780" spans="1:12">
      <c r="A16780" s="480" t="str">
        <f t="shared" si="1643"/>
        <v>D800-120</v>
      </c>
      <c r="B16780" s="480">
        <f t="shared" si="1644"/>
        <v>28</v>
      </c>
      <c r="C16780" s="480">
        <f t="shared" si="1645"/>
        <v>0</v>
      </c>
      <c r="D16780" s="480">
        <f t="shared" si="1647"/>
        <v>336</v>
      </c>
      <c r="E16780" s="480">
        <f t="shared" si="1648"/>
        <v>78</v>
      </c>
      <c r="F16780" s="484">
        <v>4.9774000000000003</v>
      </c>
      <c r="G16780" s="480">
        <v>15</v>
      </c>
      <c r="H16780" s="482">
        <v>0.30837999999999999</v>
      </c>
      <c r="I16780" s="483">
        <v>16.100000000000001</v>
      </c>
      <c r="J16780" s="484">
        <v>0.23580000000000001</v>
      </c>
      <c r="K16780" s="469">
        <f t="shared" si="1649"/>
        <v>16.140476036059408</v>
      </c>
      <c r="L16780" s="469">
        <f t="shared" si="1650"/>
        <v>4.0476036059406084E-2</v>
      </c>
    </row>
    <row r="16781" spans="1:12">
      <c r="A16781" s="98" t="str">
        <f t="shared" si="1643"/>
        <v>D800-120</v>
      </c>
      <c r="B16781" s="98">
        <f t="shared" si="1644"/>
        <v>28</v>
      </c>
      <c r="C16781" s="98">
        <f t="shared" si="1645"/>
        <v>0</v>
      </c>
      <c r="D16781" s="98">
        <f t="shared" si="1647"/>
        <v>336</v>
      </c>
      <c r="E16781" s="98">
        <f t="shared" si="1648"/>
        <v>79</v>
      </c>
      <c r="F16781" s="397">
        <f>F16780+(E16781-E16780)*(F16783-F16780)/(E16783-E16780)</f>
        <v>4.9873666666666665</v>
      </c>
      <c r="G16781" s="98">
        <v>15</v>
      </c>
      <c r="H16781" s="491">
        <f>H16780+(E16781-E16780)*(H16783-H16780)/(E16783-E16780)</f>
        <v>0.30846166666666663</v>
      </c>
      <c r="I16781" s="492">
        <f>I16780+(E16781-E16780)*(I16783-I16780)/(E16783-E16780)</f>
        <v>16.133333333333333</v>
      </c>
      <c r="J16781" s="397">
        <f>J16780+(E16781-E16780)*(J16783-J16780)/(E16783-E16780)</f>
        <v>0.23486666666666667</v>
      </c>
      <c r="K16781" s="469">
        <f t="shared" si="1649"/>
        <v>16.168513645671801</v>
      </c>
      <c r="L16781" s="469">
        <f t="shared" si="1650"/>
        <v>3.5180312338468411E-2</v>
      </c>
    </row>
    <row r="16782" spans="1:12">
      <c r="A16782" s="98" t="str">
        <f t="shared" si="1643"/>
        <v>D800-120</v>
      </c>
      <c r="B16782" s="98">
        <f t="shared" si="1644"/>
        <v>28</v>
      </c>
      <c r="C16782" s="98">
        <f t="shared" si="1645"/>
        <v>0</v>
      </c>
      <c r="D16782" s="98">
        <f t="shared" si="1647"/>
        <v>336</v>
      </c>
      <c r="E16782" s="98">
        <f t="shared" si="1648"/>
        <v>80</v>
      </c>
      <c r="F16782" s="397">
        <f>F16780+(E16782-E16780)*(F16783-F16780)/(E16783-E16780)</f>
        <v>4.9973333333333336</v>
      </c>
      <c r="G16782" s="98">
        <v>15</v>
      </c>
      <c r="H16782" s="491">
        <f>H16780+(E16782-E16780)*(H16783-H16780)/(E16783-E16780)</f>
        <v>0.30854333333333334</v>
      </c>
      <c r="I16782" s="492">
        <f>I16780+(E16782-E16780)*(I16783-I16780)/(E16783-E16780)</f>
        <v>16.166666666666668</v>
      </c>
      <c r="J16782" s="397">
        <f>J16780+(E16782-E16780)*(J16783-J16780)/(E16783-E16780)</f>
        <v>0.23393333333333335</v>
      </c>
      <c r="K16782" s="469">
        <f t="shared" si="1649"/>
        <v>16.196536413037606</v>
      </c>
      <c r="L16782" s="469">
        <f t="shared" si="1650"/>
        <v>2.9869746370938088E-2</v>
      </c>
    </row>
    <row r="16783" spans="1:12">
      <c r="A16783" s="480" t="str">
        <f t="shared" si="1643"/>
        <v>D800-120</v>
      </c>
      <c r="B16783" s="480">
        <f t="shared" si="1644"/>
        <v>28</v>
      </c>
      <c r="C16783" s="480">
        <f t="shared" si="1645"/>
        <v>0</v>
      </c>
      <c r="D16783" s="480">
        <f t="shared" si="1647"/>
        <v>336</v>
      </c>
      <c r="E16783" s="480">
        <f t="shared" si="1648"/>
        <v>81</v>
      </c>
      <c r="F16783" s="484">
        <v>5.0072999999999999</v>
      </c>
      <c r="G16783" s="480">
        <v>15</v>
      </c>
      <c r="H16783" s="482">
        <v>0.30862499999999998</v>
      </c>
      <c r="I16783" s="483">
        <v>16.2</v>
      </c>
      <c r="J16783" s="484">
        <v>0.23300000000000001</v>
      </c>
      <c r="K16783" s="469">
        <f t="shared" si="1649"/>
        <v>16.224544349939247</v>
      </c>
      <c r="L16783" s="469">
        <f t="shared" si="1650"/>
        <v>2.4544349939247923E-2</v>
      </c>
    </row>
    <row r="16784" spans="1:12">
      <c r="A16784" s="98" t="str">
        <f t="shared" si="1643"/>
        <v>D800-120</v>
      </c>
      <c r="B16784" s="98">
        <f t="shared" si="1644"/>
        <v>28</v>
      </c>
      <c r="C16784" s="98">
        <f t="shared" si="1645"/>
        <v>0</v>
      </c>
      <c r="D16784" s="98">
        <f t="shared" si="1647"/>
        <v>336</v>
      </c>
      <c r="E16784" s="98">
        <f t="shared" si="1648"/>
        <v>82</v>
      </c>
      <c r="F16784" s="397">
        <f>F16783+(E16784-E16783)*(F16786-F16783)/(E16786-E16783)</f>
        <v>5.0171999999999999</v>
      </c>
      <c r="G16784" s="98">
        <v>15</v>
      </c>
      <c r="H16784" s="491">
        <f>H16783+(E16784-E16783)*(H16786-H16783)/(E16786-E16783)</f>
        <v>0.30850633333333333</v>
      </c>
      <c r="I16784" s="492">
        <f>I16783+(E16784-E16783)*(I16786-I16783)/(E16786-E16783)</f>
        <v>16.233333333333334</v>
      </c>
      <c r="J16784" s="397">
        <f>J16783+(E16784-E16783)*(J16786-J16783)/(E16786-E16783)</f>
        <v>0.23203333333333334</v>
      </c>
      <c r="K16784" s="469">
        <f t="shared" si="1649"/>
        <v>16.262875208396586</v>
      </c>
      <c r="L16784" s="469">
        <f t="shared" si="1650"/>
        <v>2.9541875063252121E-2</v>
      </c>
    </row>
    <row r="16785" spans="1:12">
      <c r="A16785" s="98" t="str">
        <f t="shared" si="1643"/>
        <v>D800-120</v>
      </c>
      <c r="B16785" s="98">
        <f t="shared" si="1644"/>
        <v>28</v>
      </c>
      <c r="C16785" s="98">
        <f t="shared" si="1645"/>
        <v>0</v>
      </c>
      <c r="D16785" s="98">
        <f t="shared" si="1647"/>
        <v>336</v>
      </c>
      <c r="E16785" s="98">
        <f t="shared" si="1648"/>
        <v>83</v>
      </c>
      <c r="F16785" s="397">
        <f>F16783+(E16785-E16783)*(F16786-F16783)/(E16786-E16783)</f>
        <v>5.0270999999999999</v>
      </c>
      <c r="G16785" s="98">
        <v>15</v>
      </c>
      <c r="H16785" s="491">
        <f>H16783+(E16785-E16783)*(H16786-H16783)/(E16786-E16783)</f>
        <v>0.30838766666666667</v>
      </c>
      <c r="I16785" s="492">
        <f>I16783+(E16785-E16783)*(I16786-I16783)/(E16786-E16783)</f>
        <v>16.266666666666666</v>
      </c>
      <c r="J16785" s="397">
        <f>J16783+(E16785-E16783)*(J16786-J16783)/(E16786-E16783)</f>
        <v>0.23106666666666667</v>
      </c>
      <c r="K16785" s="469">
        <f t="shared" si="1649"/>
        <v>16.301235566057009</v>
      </c>
      <c r="L16785" s="469">
        <f t="shared" si="1650"/>
        <v>3.4568899390343688E-2</v>
      </c>
    </row>
    <row r="16786" spans="1:12">
      <c r="A16786" s="480" t="str">
        <f t="shared" si="1643"/>
        <v>D800-120</v>
      </c>
      <c r="B16786" s="480">
        <f t="shared" si="1644"/>
        <v>28</v>
      </c>
      <c r="C16786" s="480">
        <f t="shared" si="1645"/>
        <v>0</v>
      </c>
      <c r="D16786" s="480">
        <f t="shared" si="1647"/>
        <v>336</v>
      </c>
      <c r="E16786" s="480">
        <f t="shared" si="1648"/>
        <v>84</v>
      </c>
      <c r="F16786" s="484">
        <v>5.0369999999999999</v>
      </c>
      <c r="G16786" s="480">
        <v>15</v>
      </c>
      <c r="H16786" s="482">
        <v>0.30826900000000002</v>
      </c>
      <c r="I16786" s="483">
        <v>16.3</v>
      </c>
      <c r="J16786" s="484">
        <v>0.2301</v>
      </c>
      <c r="K16786" s="469">
        <f t="shared" si="1649"/>
        <v>16.339625456987239</v>
      </c>
      <c r="L16786" s="469">
        <f t="shared" si="1650"/>
        <v>3.9625456987238294E-2</v>
      </c>
    </row>
    <row r="16787" spans="1:12">
      <c r="A16787" s="98" t="str">
        <f t="shared" ref="A16787:A16850" si="1651">A16786</f>
        <v>D800-120</v>
      </c>
      <c r="B16787" s="98">
        <f t="shared" si="1644"/>
        <v>28</v>
      </c>
      <c r="C16787" s="98">
        <f t="shared" si="1645"/>
        <v>0</v>
      </c>
      <c r="D16787" s="98">
        <f t="shared" si="1647"/>
        <v>336</v>
      </c>
      <c r="E16787" s="98">
        <f t="shared" si="1648"/>
        <v>85</v>
      </c>
      <c r="F16787" s="397">
        <f>F16786+(E16787-E16786)*(F16789-F16786)/(E16789-E16786)</f>
        <v>5.0468333333333328</v>
      </c>
      <c r="G16787" s="98">
        <v>15</v>
      </c>
      <c r="H16787" s="491">
        <f>H16786+(E16787-E16786)*(H16789-H16786)/(E16789-E16786)</f>
        <v>0.30825066666666667</v>
      </c>
      <c r="I16787" s="492">
        <f>I16786+(E16787-E16786)*(I16789-I16786)/(E16789-E16786)</f>
        <v>16.333333333333332</v>
      </c>
      <c r="J16787" s="397">
        <f>J16786+(E16787-E16786)*(J16789-J16786)/(E16789-E16786)</f>
        <v>0.22916666666666666</v>
      </c>
      <c r="K16787" s="469">
        <f t="shared" si="1649"/>
        <v>16.372497707493466</v>
      </c>
      <c r="L16787" s="469">
        <f t="shared" si="1650"/>
        <v>3.9164374160133519E-2</v>
      </c>
    </row>
    <row r="16788" spans="1:12">
      <c r="A16788" s="98" t="str">
        <f t="shared" si="1651"/>
        <v>D800-120</v>
      </c>
      <c r="B16788" s="98">
        <f t="shared" si="1644"/>
        <v>28</v>
      </c>
      <c r="C16788" s="98">
        <f t="shared" si="1645"/>
        <v>0</v>
      </c>
      <c r="D16788" s="98">
        <f t="shared" si="1647"/>
        <v>336</v>
      </c>
      <c r="E16788" s="98">
        <f t="shared" si="1648"/>
        <v>86</v>
      </c>
      <c r="F16788" s="397">
        <f>F16786+(E16788-E16786)*(F16789-F16786)/(E16789-E16786)</f>
        <v>5.0566666666666666</v>
      </c>
      <c r="G16788" s="98">
        <v>15</v>
      </c>
      <c r="H16788" s="491">
        <f>H16786+(E16788-E16786)*(H16789-H16786)/(E16789-E16786)</f>
        <v>0.30823233333333333</v>
      </c>
      <c r="I16788" s="492">
        <f>I16786+(E16788-E16786)*(I16789-I16786)/(E16789-E16786)</f>
        <v>16.366666666666667</v>
      </c>
      <c r="J16788" s="397">
        <f>J16786+(E16788-E16786)*(J16789-J16786)/(E16789-E16786)</f>
        <v>0.22823333333333334</v>
      </c>
      <c r="K16788" s="469">
        <f t="shared" si="1649"/>
        <v>16.405373868413111</v>
      </c>
      <c r="L16788" s="469">
        <f t="shared" si="1650"/>
        <v>3.8707201746444042E-2</v>
      </c>
    </row>
    <row r="16789" spans="1:12">
      <c r="A16789" s="480" t="str">
        <f t="shared" si="1651"/>
        <v>D800-120</v>
      </c>
      <c r="B16789" s="480">
        <f t="shared" si="1644"/>
        <v>28</v>
      </c>
      <c r="C16789" s="480">
        <f t="shared" si="1645"/>
        <v>0</v>
      </c>
      <c r="D16789" s="480">
        <f t="shared" si="1647"/>
        <v>336</v>
      </c>
      <c r="E16789" s="480">
        <f t="shared" si="1648"/>
        <v>87</v>
      </c>
      <c r="F16789" s="484">
        <v>5.0664999999999996</v>
      </c>
      <c r="G16789" s="480">
        <v>15</v>
      </c>
      <c r="H16789" s="482">
        <v>0.30821399999999999</v>
      </c>
      <c r="I16789" s="483">
        <v>16.399999999999999</v>
      </c>
      <c r="J16789" s="484">
        <v>0.2273</v>
      </c>
      <c r="K16789" s="469">
        <f t="shared" si="1649"/>
        <v>16.438253940443975</v>
      </c>
      <c r="L16789" s="469">
        <f t="shared" si="1650"/>
        <v>3.825394044397612E-2</v>
      </c>
    </row>
    <row r="16790" spans="1:12">
      <c r="A16790" s="98" t="str">
        <f t="shared" si="1651"/>
        <v>D800-120</v>
      </c>
      <c r="B16790" s="98">
        <f t="shared" si="1644"/>
        <v>28</v>
      </c>
      <c r="C16790" s="98">
        <f t="shared" si="1645"/>
        <v>0</v>
      </c>
      <c r="D16790" s="98">
        <f t="shared" si="1647"/>
        <v>336</v>
      </c>
      <c r="E16790" s="98">
        <f t="shared" si="1648"/>
        <v>88</v>
      </c>
      <c r="F16790" s="397">
        <f>F16789+(E16790-E16789)*(F16792-F16789)/(E16792-E16789)</f>
        <v>5.0762999999999998</v>
      </c>
      <c r="G16790" s="98">
        <v>15</v>
      </c>
      <c r="H16790" s="491">
        <f>H16789+(E16790-E16789)*(H16792-H16789)/(E16792-E16789)</f>
        <v>0.308195</v>
      </c>
      <c r="I16790" s="492">
        <f>I16789+(E16790-E16789)*(I16792-I16789)/(E16792-E16789)</f>
        <v>16.433333333333334</v>
      </c>
      <c r="J16790" s="397">
        <f>J16789+(E16790-E16789)*(J16792-J16789)/(E16792-E16789)</f>
        <v>0.22633333333333333</v>
      </c>
      <c r="K16790" s="469">
        <f t="shared" si="1649"/>
        <v>16.4710653969078</v>
      </c>
      <c r="L16790" s="469">
        <f t="shared" si="1650"/>
        <v>3.7732063574466679E-2</v>
      </c>
    </row>
    <row r="16791" spans="1:12">
      <c r="A16791" s="98" t="str">
        <f t="shared" si="1651"/>
        <v>D800-120</v>
      </c>
      <c r="B16791" s="98">
        <f t="shared" si="1644"/>
        <v>28</v>
      </c>
      <c r="C16791" s="98">
        <f t="shared" si="1645"/>
        <v>0</v>
      </c>
      <c r="D16791" s="98">
        <f t="shared" si="1647"/>
        <v>336</v>
      </c>
      <c r="E16791" s="98">
        <f t="shared" si="1648"/>
        <v>89</v>
      </c>
      <c r="F16791" s="397">
        <f>F16789+(E16791-E16789)*(F16792-F16789)/(E16792-E16789)</f>
        <v>5.0861000000000001</v>
      </c>
      <c r="G16791" s="98">
        <v>15</v>
      </c>
      <c r="H16791" s="491">
        <f>H16789+(E16791-E16789)*(H16792-H16789)/(E16792-E16789)</f>
        <v>0.30817600000000001</v>
      </c>
      <c r="I16791" s="492">
        <f>I16789+(E16791-E16789)*(I16792-I16789)/(E16792-E16789)</f>
        <v>16.466666666666665</v>
      </c>
      <c r="J16791" s="397">
        <f>J16789+(E16791-E16789)*(J16792-J16789)/(E16792-E16789)</f>
        <v>0.22536666666666666</v>
      </c>
      <c r="K16791" s="469">
        <f t="shared" si="1649"/>
        <v>16.503880899226417</v>
      </c>
      <c r="L16791" s="469">
        <f t="shared" si="1650"/>
        <v>3.7214232559751537E-2</v>
      </c>
    </row>
    <row r="16792" spans="1:12">
      <c r="A16792" s="480" t="str">
        <f t="shared" si="1651"/>
        <v>D800-120</v>
      </c>
      <c r="B16792" s="480">
        <f t="shared" si="1644"/>
        <v>28</v>
      </c>
      <c r="C16792" s="480">
        <f t="shared" si="1645"/>
        <v>0</v>
      </c>
      <c r="D16792" s="480">
        <f t="shared" si="1647"/>
        <v>336</v>
      </c>
      <c r="E16792" s="480">
        <f t="shared" si="1648"/>
        <v>90</v>
      </c>
      <c r="F16792" s="484">
        <v>5.0959000000000003</v>
      </c>
      <c r="G16792" s="480">
        <v>15</v>
      </c>
      <c r="H16792" s="482">
        <v>0.30815700000000001</v>
      </c>
      <c r="I16792" s="483">
        <v>16.5</v>
      </c>
      <c r="J16792" s="484">
        <v>0.22439999999999999</v>
      </c>
      <c r="K16792" s="469">
        <f t="shared" si="1649"/>
        <v>16.536700448148185</v>
      </c>
      <c r="L16792" s="469">
        <f t="shared" si="1650"/>
        <v>3.6700448148184961E-2</v>
      </c>
    </row>
    <row r="16793" spans="1:12">
      <c r="A16793" s="98" t="str">
        <f t="shared" si="1651"/>
        <v>D800-120</v>
      </c>
      <c r="B16793" s="98">
        <f t="shared" si="1644"/>
        <v>28</v>
      </c>
      <c r="C16793" s="98">
        <f t="shared" si="1645"/>
        <v>0</v>
      </c>
      <c r="D16793" s="98">
        <f t="shared" si="1647"/>
        <v>336</v>
      </c>
      <c r="E16793" s="98">
        <f t="shared" si="1648"/>
        <v>91</v>
      </c>
      <c r="F16793" s="397">
        <f>F16792+(E16793-E16792)*(F16795-F16792)/(E16795-E16792)</f>
        <v>5.1056333333333335</v>
      </c>
      <c r="G16793" s="98">
        <v>15</v>
      </c>
      <c r="H16793" s="491">
        <f>H16792+(E16793-E16792)*(H16795-H16792)/(E16795-E16792)</f>
        <v>0.30813833333333335</v>
      </c>
      <c r="I16793" s="492">
        <f>I16792+(E16793-E16792)*(I16795-I16792)/(E16795-E16792)</f>
        <v>16.533333333333335</v>
      </c>
      <c r="J16793" s="397">
        <f>J16792+(E16793-E16792)*(J16795-J16792)/(E16795-E16792)</f>
        <v>0.22346666666666665</v>
      </c>
      <c r="K16793" s="469">
        <f t="shared" si="1649"/>
        <v>16.569289767041859</v>
      </c>
      <c r="L16793" s="469">
        <f t="shared" si="1650"/>
        <v>3.5956433708523861E-2</v>
      </c>
    </row>
    <row r="16794" spans="1:12">
      <c r="A16794" s="98" t="str">
        <f t="shared" si="1651"/>
        <v>D800-120</v>
      </c>
      <c r="B16794" s="98">
        <f t="shared" si="1644"/>
        <v>28</v>
      </c>
      <c r="C16794" s="98">
        <f t="shared" si="1645"/>
        <v>0</v>
      </c>
      <c r="D16794" s="98">
        <f t="shared" si="1647"/>
        <v>336</v>
      </c>
      <c r="E16794" s="98">
        <f t="shared" si="1648"/>
        <v>92</v>
      </c>
      <c r="F16794" s="397">
        <f>F16792+(E16794-E16792)*(F16795-F16792)/(E16795-E16792)</f>
        <v>5.1153666666666666</v>
      </c>
      <c r="G16794" s="98">
        <v>15</v>
      </c>
      <c r="H16794" s="491">
        <f>H16792+(E16794-E16792)*(H16795-H16792)/(E16795-E16792)</f>
        <v>0.30811966666666668</v>
      </c>
      <c r="I16794" s="492">
        <f>I16792+(E16794-E16792)*(I16795-I16792)/(E16795-E16792)</f>
        <v>16.566666666666666</v>
      </c>
      <c r="J16794" s="397">
        <f>J16792+(E16794-E16792)*(J16795-J16792)/(E16795-E16792)</f>
        <v>0.22253333333333333</v>
      </c>
      <c r="K16794" s="469">
        <f t="shared" si="1649"/>
        <v>16.601883034621828</v>
      </c>
      <c r="L16794" s="469">
        <f t="shared" si="1650"/>
        <v>3.5216367955161587E-2</v>
      </c>
    </row>
    <row r="16795" spans="1:12">
      <c r="A16795" s="480" t="str">
        <f t="shared" si="1651"/>
        <v>D800-120</v>
      </c>
      <c r="B16795" s="480">
        <f t="shared" si="1644"/>
        <v>28</v>
      </c>
      <c r="C16795" s="480">
        <f t="shared" si="1645"/>
        <v>0</v>
      </c>
      <c r="D16795" s="480">
        <f t="shared" si="1647"/>
        <v>336</v>
      </c>
      <c r="E16795" s="480">
        <f t="shared" si="1648"/>
        <v>93</v>
      </c>
      <c r="F16795" s="484">
        <v>5.1250999999999998</v>
      </c>
      <c r="G16795" s="480">
        <v>15</v>
      </c>
      <c r="H16795" s="482">
        <v>0.30810100000000001</v>
      </c>
      <c r="I16795" s="483">
        <v>16.600000000000001</v>
      </c>
      <c r="J16795" s="484">
        <v>0.22159999999999999</v>
      </c>
      <c r="K16795" s="469">
        <f t="shared" si="1649"/>
        <v>16.634480251605805</v>
      </c>
      <c r="L16795" s="469">
        <f t="shared" si="1650"/>
        <v>3.4480251605803147E-2</v>
      </c>
    </row>
    <row r="16796" spans="1:12">
      <c r="A16796" s="98" t="str">
        <f t="shared" si="1651"/>
        <v>D800-120</v>
      </c>
      <c r="B16796" s="98">
        <f t="shared" si="1644"/>
        <v>28</v>
      </c>
      <c r="C16796" s="98">
        <f t="shared" si="1645"/>
        <v>0</v>
      </c>
      <c r="D16796" s="98">
        <f t="shared" si="1647"/>
        <v>336</v>
      </c>
      <c r="E16796" s="98">
        <f t="shared" si="1648"/>
        <v>94</v>
      </c>
      <c r="F16796" s="397">
        <f>F16795+(E16796-E16795)*(F16798-F16795)/(E16798-E16795)</f>
        <v>5.1347666666666667</v>
      </c>
      <c r="G16796" s="98">
        <v>15</v>
      </c>
      <c r="H16796" s="491">
        <f>H16795+(E16796-E16795)*(H16798-H16795)/(E16798-E16795)</f>
        <v>0.30808200000000002</v>
      </c>
      <c r="I16796" s="492">
        <f>I16795+(E16796-E16795)*(I16798-I16795)/(E16798-E16795)</f>
        <v>16.633333333333333</v>
      </c>
      <c r="J16796" s="397">
        <f>J16795+(E16796-E16795)*(J16798-J16795)/(E16798-E16795)</f>
        <v>0.22066666666666665</v>
      </c>
      <c r="K16796" s="469">
        <f t="shared" si="1649"/>
        <v>16.666883059272099</v>
      </c>
      <c r="L16796" s="469">
        <f t="shared" si="1650"/>
        <v>3.3549725938765818E-2</v>
      </c>
    </row>
    <row r="16797" spans="1:12">
      <c r="A16797" s="98" t="str">
        <f t="shared" si="1651"/>
        <v>D800-120</v>
      </c>
      <c r="B16797" s="98">
        <f t="shared" si="1644"/>
        <v>28</v>
      </c>
      <c r="C16797" s="98">
        <f t="shared" si="1645"/>
        <v>0</v>
      </c>
      <c r="D16797" s="98">
        <f t="shared" si="1647"/>
        <v>336</v>
      </c>
      <c r="E16797" s="98">
        <f t="shared" si="1648"/>
        <v>95</v>
      </c>
      <c r="F16797" s="397">
        <f>F16795+(E16797-E16795)*(F16798-F16795)/(E16798-E16795)</f>
        <v>5.1444333333333327</v>
      </c>
      <c r="G16797" s="98">
        <v>15</v>
      </c>
      <c r="H16797" s="491">
        <f>H16795+(E16797-E16795)*(H16798-H16795)/(E16798-E16795)</f>
        <v>0.30806299999999998</v>
      </c>
      <c r="I16797" s="492">
        <f>I16795+(E16797-E16795)*(I16798-I16795)/(E16798-E16795)</f>
        <v>16.666666666666668</v>
      </c>
      <c r="J16797" s="397">
        <f>J16795+(E16797-E16795)*(J16798-J16795)/(E16798-E16795)</f>
        <v>0.21973333333333334</v>
      </c>
      <c r="K16797" s="469">
        <f t="shared" si="1649"/>
        <v>16.699289863869836</v>
      </c>
      <c r="L16797" s="469">
        <f t="shared" si="1650"/>
        <v>3.262319720316853E-2</v>
      </c>
    </row>
    <row r="16798" spans="1:12">
      <c r="A16798" s="480" t="str">
        <f t="shared" si="1651"/>
        <v>D800-120</v>
      </c>
      <c r="B16798" s="480">
        <f t="shared" si="1644"/>
        <v>28</v>
      </c>
      <c r="C16798" s="480">
        <f t="shared" si="1645"/>
        <v>0</v>
      </c>
      <c r="D16798" s="480">
        <f t="shared" si="1647"/>
        <v>336</v>
      </c>
      <c r="E16798" s="480">
        <f t="shared" si="1648"/>
        <v>96</v>
      </c>
      <c r="F16798" s="484">
        <v>5.1540999999999997</v>
      </c>
      <c r="G16798" s="480">
        <v>15</v>
      </c>
      <c r="H16798" s="482">
        <v>0.30804399999999998</v>
      </c>
      <c r="I16798" s="483">
        <v>16.7</v>
      </c>
      <c r="J16798" s="484">
        <v>0.21879999999999999</v>
      </c>
      <c r="K16798" s="469">
        <f t="shared" si="1649"/>
        <v>16.731700666138604</v>
      </c>
      <c r="L16798" s="469">
        <f t="shared" si="1650"/>
        <v>3.1700666138604561E-2</v>
      </c>
    </row>
    <row r="16799" spans="1:12">
      <c r="A16799" s="98" t="str">
        <f t="shared" si="1651"/>
        <v>D800-120</v>
      </c>
      <c r="B16799" s="98">
        <f t="shared" si="1644"/>
        <v>28</v>
      </c>
      <c r="C16799" s="98">
        <f t="shared" si="1645"/>
        <v>0</v>
      </c>
      <c r="D16799" s="98">
        <f t="shared" si="1647"/>
        <v>336</v>
      </c>
      <c r="E16799" s="98">
        <f t="shared" si="1648"/>
        <v>97</v>
      </c>
      <c r="F16799" s="397">
        <f>F16798+(E16799-E16798)*(F16801-F16798)/(E16801-E16798)</f>
        <v>5.1637333333333331</v>
      </c>
      <c r="G16799" s="98">
        <v>15</v>
      </c>
      <c r="H16799" s="491">
        <f>H16798+(E16799-E16798)*(H16801-H16798)/(E16801-E16798)</f>
        <v>0.30802466666666667</v>
      </c>
      <c r="I16799" s="492">
        <f>I16798+(E16799-E16798)*(I16801-I16798)/(E16801-E16798)</f>
        <v>16.733333333333334</v>
      </c>
      <c r="J16799" s="397">
        <f>J16798+(E16799-E16798)*(J16801-J16798)/(E16801-E16798)</f>
        <v>0.21783333333333332</v>
      </c>
      <c r="K16799" s="469">
        <f t="shared" si="1649"/>
        <v>16.764025391905843</v>
      </c>
      <c r="L16799" s="469">
        <f t="shared" si="1650"/>
        <v>3.0692058572508785E-2</v>
      </c>
    </row>
    <row r="16800" spans="1:12">
      <c r="A16800" s="98" t="str">
        <f t="shared" si="1651"/>
        <v>D800-120</v>
      </c>
      <c r="B16800" s="98">
        <f t="shared" si="1644"/>
        <v>28</v>
      </c>
      <c r="C16800" s="98">
        <f t="shared" si="1645"/>
        <v>0</v>
      </c>
      <c r="D16800" s="98">
        <f t="shared" si="1647"/>
        <v>336</v>
      </c>
      <c r="E16800" s="98">
        <f t="shared" si="1648"/>
        <v>98</v>
      </c>
      <c r="F16800" s="397">
        <f>F16798+(E16800-E16798)*(F16801-F16798)/(E16801-E16798)</f>
        <v>5.1733666666666664</v>
      </c>
      <c r="G16800" s="98">
        <v>15</v>
      </c>
      <c r="H16800" s="491">
        <f>H16798+(E16800-E16798)*(H16801-H16798)/(E16801-E16798)</f>
        <v>0.3080053333333333</v>
      </c>
      <c r="I16800" s="492">
        <f>I16798+(E16800-E16798)*(I16801-I16798)/(E16801-E16798)</f>
        <v>16.766666666666666</v>
      </c>
      <c r="J16800" s="397">
        <f>J16798+(E16800-E16798)*(J16801-J16798)/(E16801-E16798)</f>
        <v>0.21686666666666668</v>
      </c>
      <c r="K16800" s="469">
        <f t="shared" si="1649"/>
        <v>16.79635417568527</v>
      </c>
      <c r="L16800" s="469">
        <f t="shared" si="1650"/>
        <v>2.9687509018604175E-2</v>
      </c>
    </row>
    <row r="16801" spans="1:12">
      <c r="A16801" s="480" t="str">
        <f t="shared" si="1651"/>
        <v>D800-120</v>
      </c>
      <c r="B16801" s="480">
        <f t="shared" si="1644"/>
        <v>28</v>
      </c>
      <c r="C16801" s="480">
        <f t="shared" si="1645"/>
        <v>0</v>
      </c>
      <c r="D16801" s="480">
        <f t="shared" si="1647"/>
        <v>336</v>
      </c>
      <c r="E16801" s="480">
        <f t="shared" si="1648"/>
        <v>99</v>
      </c>
      <c r="F16801" s="484">
        <v>5.1829999999999998</v>
      </c>
      <c r="G16801" s="480">
        <v>15</v>
      </c>
      <c r="H16801" s="482">
        <v>0.30798599999999998</v>
      </c>
      <c r="I16801" s="483">
        <v>16.8</v>
      </c>
      <c r="J16801" s="484">
        <v>0.21590000000000001</v>
      </c>
      <c r="K16801" s="469">
        <f t="shared" si="1649"/>
        <v>16.828687018241091</v>
      </c>
      <c r="L16801" s="469">
        <f t="shared" si="1650"/>
        <v>2.8687018241090101E-2</v>
      </c>
    </row>
    <row r="16802" spans="1:12">
      <c r="A16802" s="98" t="str">
        <f t="shared" si="1651"/>
        <v>D800-120</v>
      </c>
      <c r="B16802" s="98">
        <f t="shared" si="1644"/>
        <v>28</v>
      </c>
      <c r="C16802" s="98">
        <f t="shared" si="1645"/>
        <v>0</v>
      </c>
      <c r="D16802" s="98">
        <f t="shared" si="1647"/>
        <v>336</v>
      </c>
      <c r="E16802" s="98">
        <f t="shared" si="1648"/>
        <v>100</v>
      </c>
      <c r="F16802" s="397">
        <f>F16801+(E16802-E16801)*(F16804-F16801)/(E16804-E16801)</f>
        <v>5.192566666666667</v>
      </c>
      <c r="G16802" s="98">
        <v>15</v>
      </c>
      <c r="H16802" s="491">
        <f>H16801+(E16802-E16801)*(H16804-H16801)/(E16804-E16801)</f>
        <v>0.30796666666666667</v>
      </c>
      <c r="I16802" s="492">
        <f>I16801+(E16802-E16801)*(I16804-I16801)/(E16804-E16801)</f>
        <v>16.833333333333332</v>
      </c>
      <c r="J16802" s="397">
        <f>J16801+(E16802-E16801)*(J16804-J16801)/(E16804-E16801)</f>
        <v>0.21496666666666667</v>
      </c>
      <c r="K16802" s="469">
        <f t="shared" si="1649"/>
        <v>16.860807446693364</v>
      </c>
      <c r="L16802" s="469">
        <f t="shared" si="1650"/>
        <v>2.7474113360032248E-2</v>
      </c>
    </row>
    <row r="16803" spans="1:12">
      <c r="A16803" s="98" t="str">
        <f t="shared" si="1651"/>
        <v>D800-120</v>
      </c>
      <c r="B16803" s="98">
        <f t="shared" si="1644"/>
        <v>28</v>
      </c>
      <c r="C16803" s="98">
        <f t="shared" si="1645"/>
        <v>0</v>
      </c>
      <c r="D16803" s="98">
        <f t="shared" si="1647"/>
        <v>336</v>
      </c>
      <c r="E16803" s="98">
        <f t="shared" si="1648"/>
        <v>101</v>
      </c>
      <c r="F16803" s="397">
        <f>F16801+(E16803-E16801)*(F16804-F16801)/(E16804-E16801)</f>
        <v>5.2021333333333333</v>
      </c>
      <c r="G16803" s="98">
        <v>15</v>
      </c>
      <c r="H16803" s="491">
        <f>H16801+(E16803-E16801)*(H16804-H16801)/(E16804-E16801)</f>
        <v>0.3079473333333333</v>
      </c>
      <c r="I16803" s="492">
        <f>I16801+(E16803-E16801)*(I16804-I16801)/(E16804-E16801)</f>
        <v>16.866666666666667</v>
      </c>
      <c r="J16803" s="397">
        <f>J16801+(E16803-E16801)*(J16804-J16801)/(E16804-E16801)</f>
        <v>0.21403333333333335</v>
      </c>
      <c r="K16803" s="469">
        <f t="shared" si="1649"/>
        <v>16.892931908270032</v>
      </c>
      <c r="L16803" s="469">
        <f t="shared" si="1650"/>
        <v>2.6265241603365297E-2</v>
      </c>
    </row>
    <row r="16804" spans="1:12">
      <c r="A16804" s="480" t="str">
        <f t="shared" si="1651"/>
        <v>D800-120</v>
      </c>
      <c r="B16804" s="480">
        <f t="shared" si="1644"/>
        <v>28</v>
      </c>
      <c r="C16804" s="480">
        <f t="shared" si="1645"/>
        <v>0</v>
      </c>
      <c r="D16804" s="480">
        <f t="shared" si="1647"/>
        <v>336</v>
      </c>
      <c r="E16804" s="480">
        <f t="shared" si="1648"/>
        <v>102</v>
      </c>
      <c r="F16804" s="484">
        <v>5.2117000000000004</v>
      </c>
      <c r="G16804" s="480">
        <v>15</v>
      </c>
      <c r="H16804" s="482">
        <v>0.30792799999999998</v>
      </c>
      <c r="I16804" s="483">
        <v>16.899999999999999</v>
      </c>
      <c r="J16804" s="484">
        <v>0.21310000000000001</v>
      </c>
      <c r="K16804" s="469">
        <f t="shared" si="1649"/>
        <v>16.925060403730743</v>
      </c>
      <c r="L16804" s="469">
        <f t="shared" si="1650"/>
        <v>2.5060403730744696E-2</v>
      </c>
    </row>
    <row r="16805" spans="1:12">
      <c r="A16805" s="98" t="str">
        <f t="shared" si="1651"/>
        <v>D800-120</v>
      </c>
      <c r="B16805" s="98">
        <f t="shared" si="1644"/>
        <v>28</v>
      </c>
      <c r="C16805" s="98">
        <f t="shared" si="1645"/>
        <v>0</v>
      </c>
      <c r="D16805" s="98">
        <f t="shared" si="1647"/>
        <v>336</v>
      </c>
      <c r="E16805" s="98">
        <f t="shared" si="1648"/>
        <v>103</v>
      </c>
      <c r="F16805" s="397">
        <f>F16804+(E16805-E16804)*(F16807-F16804)/(E16807-E16804)</f>
        <v>5.2212000000000005</v>
      </c>
      <c r="G16805" s="98">
        <v>15</v>
      </c>
      <c r="H16805" s="491">
        <f>H16804+(E16805-E16804)*(H16807-H16804)/(E16807-E16804)</f>
        <v>0.30790866666666666</v>
      </c>
      <c r="I16805" s="492">
        <f>I16804+(E16805-E16804)*(I16807-I16804)/(E16807-E16804)</f>
        <v>16.933333333333334</v>
      </c>
      <c r="J16805" s="397">
        <f>J16804+(E16805-E16804)*(J16807-J16804)/(E16807-E16804)</f>
        <v>0.21210000000000001</v>
      </c>
      <c r="K16805" s="469">
        <f t="shared" si="1649"/>
        <v>16.956976419414417</v>
      </c>
      <c r="L16805" s="469">
        <f t="shared" si="1650"/>
        <v>2.3643086081083453E-2</v>
      </c>
    </row>
    <row r="16806" spans="1:12">
      <c r="A16806" s="98" t="str">
        <f t="shared" si="1651"/>
        <v>D800-120</v>
      </c>
      <c r="B16806" s="98">
        <f t="shared" si="1644"/>
        <v>28</v>
      </c>
      <c r="C16806" s="98">
        <f t="shared" si="1645"/>
        <v>0</v>
      </c>
      <c r="D16806" s="98">
        <f t="shared" si="1647"/>
        <v>336</v>
      </c>
      <c r="E16806" s="98">
        <f t="shared" si="1648"/>
        <v>104</v>
      </c>
      <c r="F16806" s="397">
        <f>F16804+(E16806-E16804)*(F16807-F16804)/(E16807-E16804)</f>
        <v>5.2306999999999997</v>
      </c>
      <c r="G16806" s="98">
        <v>15</v>
      </c>
      <c r="H16806" s="491">
        <f>H16804+(E16806-E16804)*(H16807-H16804)/(E16807-E16804)</f>
        <v>0.30788933333333329</v>
      </c>
      <c r="I16806" s="492">
        <f>I16804+(E16806-E16804)*(I16807-I16804)/(E16807-E16804)</f>
        <v>16.966666666666665</v>
      </c>
      <c r="J16806" s="397">
        <f>J16804+(E16806-E16804)*(J16807-J16804)/(E16807-E16804)</f>
        <v>0.21110000000000001</v>
      </c>
      <c r="K16806" s="469">
        <f t="shared" si="1649"/>
        <v>16.9888964433108</v>
      </c>
      <c r="L16806" s="469">
        <f t="shared" si="1650"/>
        <v>2.2229776644135057E-2</v>
      </c>
    </row>
    <row r="16807" spans="1:12">
      <c r="A16807" s="480" t="str">
        <f t="shared" si="1651"/>
        <v>D800-120</v>
      </c>
      <c r="B16807" s="480">
        <f t="shared" si="1644"/>
        <v>28</v>
      </c>
      <c r="C16807" s="480">
        <f t="shared" si="1645"/>
        <v>0</v>
      </c>
      <c r="D16807" s="480">
        <f t="shared" si="1647"/>
        <v>336</v>
      </c>
      <c r="E16807" s="480">
        <f t="shared" si="1648"/>
        <v>105</v>
      </c>
      <c r="F16807" s="484">
        <v>5.2401999999999997</v>
      </c>
      <c r="G16807" s="480">
        <v>15</v>
      </c>
      <c r="H16807" s="482">
        <v>0.30786999999999998</v>
      </c>
      <c r="I16807" s="483">
        <v>17</v>
      </c>
      <c r="J16807" s="484">
        <v>0.21010000000000001</v>
      </c>
      <c r="K16807" s="469">
        <f t="shared" si="1649"/>
        <v>17.020820476175011</v>
      </c>
      <c r="L16807" s="469">
        <f t="shared" si="1650"/>
        <v>2.0820476175011038E-2</v>
      </c>
    </row>
    <row r="16808" spans="1:12">
      <c r="A16808" s="98" t="str">
        <f t="shared" si="1651"/>
        <v>D800-120</v>
      </c>
      <c r="B16808" s="98">
        <f t="shared" si="1644"/>
        <v>28</v>
      </c>
      <c r="C16808" s="98">
        <f t="shared" si="1645"/>
        <v>0</v>
      </c>
      <c r="D16808" s="98">
        <f t="shared" si="1647"/>
        <v>336</v>
      </c>
      <c r="E16808" s="98">
        <f t="shared" si="1648"/>
        <v>106</v>
      </c>
      <c r="F16808" s="397">
        <f>F16807+(E16808-E16807)*(F16810-F16807)/(E16810-E16807)</f>
        <v>5.2496666666666663</v>
      </c>
      <c r="G16808" s="98">
        <v>15</v>
      </c>
      <c r="H16808" s="491">
        <f>H16807+(E16808-E16807)*(H16810-H16807)/(E16810-E16807)</f>
        <v>0.30785033333333334</v>
      </c>
      <c r="I16808" s="492">
        <f>I16807+(E16808-E16807)*(I16810-I16807)/(E16810-E16807)</f>
        <v>17.033333333333335</v>
      </c>
      <c r="J16808" s="397">
        <f>J16807+(E16808-E16807)*(J16810-J16807)/(E16810-E16807)</f>
        <v>0.2092</v>
      </c>
      <c r="K16808" s="469">
        <f t="shared" si="1649"/>
        <v>17.052658705366568</v>
      </c>
      <c r="L16808" s="469">
        <f t="shared" si="1650"/>
        <v>1.9325372033232924E-2</v>
      </c>
    </row>
    <row r="16809" spans="1:12">
      <c r="A16809" s="98" t="str">
        <f t="shared" si="1651"/>
        <v>D800-120</v>
      </c>
      <c r="B16809" s="98">
        <f t="shared" si="1644"/>
        <v>28</v>
      </c>
      <c r="C16809" s="98">
        <f t="shared" si="1645"/>
        <v>0</v>
      </c>
      <c r="D16809" s="98">
        <f t="shared" si="1647"/>
        <v>336</v>
      </c>
      <c r="E16809" s="98">
        <f t="shared" si="1648"/>
        <v>107</v>
      </c>
      <c r="F16809" s="397">
        <f>F16807+(E16809-E16807)*(F16810-F16807)/(E16810-E16807)</f>
        <v>5.2591333333333337</v>
      </c>
      <c r="G16809" s="98">
        <v>15</v>
      </c>
      <c r="H16809" s="491">
        <f>H16807+(E16809-E16807)*(H16810-H16807)/(E16810-E16807)</f>
        <v>0.30783066666666664</v>
      </c>
      <c r="I16809" s="492">
        <f>I16807+(E16809-E16807)*(I16810-I16807)/(E16810-E16807)</f>
        <v>17.066666666666666</v>
      </c>
      <c r="J16809" s="397">
        <f>J16807+(E16809-E16807)*(J16810-J16807)/(E16810-E16807)</f>
        <v>0.20830000000000001</v>
      </c>
      <c r="K16809" s="469">
        <f t="shared" si="1649"/>
        <v>17.084501002715783</v>
      </c>
      <c r="L16809" s="469">
        <f t="shared" si="1650"/>
        <v>1.7834336049116217E-2</v>
      </c>
    </row>
    <row r="16810" spans="1:12">
      <c r="A16810" s="480" t="str">
        <f t="shared" si="1651"/>
        <v>D800-120</v>
      </c>
      <c r="B16810" s="480">
        <f t="shared" ref="B16810:B16873" si="1652">INT(D16810/12)</f>
        <v>28</v>
      </c>
      <c r="C16810" s="480">
        <f t="shared" ref="C16810:C16873" si="1653">D16810-B16810*12</f>
        <v>0</v>
      </c>
      <c r="D16810" s="480">
        <f t="shared" si="1647"/>
        <v>336</v>
      </c>
      <c r="E16810" s="480">
        <f t="shared" si="1648"/>
        <v>108</v>
      </c>
      <c r="F16810" s="484">
        <v>5.2686000000000002</v>
      </c>
      <c r="G16810" s="480">
        <v>15</v>
      </c>
      <c r="H16810" s="482">
        <v>0.307811</v>
      </c>
      <c r="I16810" s="483">
        <v>17.100000000000001</v>
      </c>
      <c r="J16810" s="484">
        <v>0.2074</v>
      </c>
      <c r="K16810" s="469">
        <f t="shared" si="1649"/>
        <v>17.116347369002408</v>
      </c>
      <c r="L16810" s="469">
        <f t="shared" si="1650"/>
        <v>1.6347369002406964E-2</v>
      </c>
    </row>
    <row r="16811" spans="1:12">
      <c r="A16811" s="98" t="str">
        <f t="shared" si="1651"/>
        <v>D800-120</v>
      </c>
      <c r="B16811" s="98">
        <f t="shared" si="1652"/>
        <v>28</v>
      </c>
      <c r="C16811" s="98">
        <f t="shared" si="1653"/>
        <v>0</v>
      </c>
      <c r="D16811" s="98">
        <f t="shared" si="1647"/>
        <v>336</v>
      </c>
      <c r="E16811" s="98">
        <f t="shared" si="1648"/>
        <v>109</v>
      </c>
      <c r="F16811" s="397">
        <f>F16810+(E16811-E16810)*(F16813-F16810)/(E16813-E16810)</f>
        <v>5.2780333333333331</v>
      </c>
      <c r="G16811" s="98">
        <v>15</v>
      </c>
      <c r="H16811" s="491">
        <f>H16810+(E16811-E16810)*(H16813-H16810)/(E16813-E16810)</f>
        <v>0.30779133333333336</v>
      </c>
      <c r="I16811" s="492">
        <f>I16810+(E16811-E16810)*(I16813-I16810)/(E16813-E16810)</f>
        <v>17.133333333333333</v>
      </c>
      <c r="J16811" s="397">
        <f>J16810+(E16811-E16810)*(J16813-J16810)/(E16813-E16810)</f>
        <v>0.20646666666666666</v>
      </c>
      <c r="K16811" s="469">
        <f t="shared" si="1649"/>
        <v>17.148089506527146</v>
      </c>
      <c r="L16811" s="469">
        <f t="shared" si="1650"/>
        <v>1.4756173193813282E-2</v>
      </c>
    </row>
    <row r="16812" spans="1:12">
      <c r="A16812" s="98" t="str">
        <f t="shared" si="1651"/>
        <v>D800-120</v>
      </c>
      <c r="B16812" s="98">
        <f t="shared" si="1652"/>
        <v>28</v>
      </c>
      <c r="C16812" s="98">
        <f t="shared" si="1653"/>
        <v>0</v>
      </c>
      <c r="D16812" s="98">
        <f t="shared" si="1647"/>
        <v>336</v>
      </c>
      <c r="E16812" s="98">
        <f t="shared" si="1648"/>
        <v>110</v>
      </c>
      <c r="F16812" s="397">
        <f>F16810+(E16812-E16810)*(F16813-F16810)/(E16813-E16810)</f>
        <v>5.287466666666667</v>
      </c>
      <c r="G16812" s="98">
        <v>15</v>
      </c>
      <c r="H16812" s="491">
        <f>H16810+(E16812-E16810)*(H16813-H16810)/(E16813-E16810)</f>
        <v>0.30777166666666667</v>
      </c>
      <c r="I16812" s="492">
        <f>I16810+(E16812-E16810)*(I16813-I16810)/(E16813-E16810)</f>
        <v>17.166666666666668</v>
      </c>
      <c r="J16812" s="397">
        <f>J16810+(E16812-E16810)*(J16813-J16810)/(E16813-E16810)</f>
        <v>0.20553333333333335</v>
      </c>
      <c r="K16812" s="469">
        <f t="shared" si="1649"/>
        <v>17.17983570070886</v>
      </c>
      <c r="L16812" s="469">
        <f t="shared" si="1650"/>
        <v>1.3169034042192607E-2</v>
      </c>
    </row>
    <row r="16813" spans="1:12">
      <c r="A16813" s="480" t="str">
        <f t="shared" si="1651"/>
        <v>D800-120</v>
      </c>
      <c r="B16813" s="480">
        <f t="shared" si="1652"/>
        <v>28</v>
      </c>
      <c r="C16813" s="480">
        <f t="shared" si="1653"/>
        <v>0</v>
      </c>
      <c r="D16813" s="480">
        <f t="shared" si="1647"/>
        <v>336</v>
      </c>
      <c r="E16813" s="480">
        <f t="shared" si="1648"/>
        <v>111</v>
      </c>
      <c r="F16813" s="484">
        <v>5.2968999999999999</v>
      </c>
      <c r="G16813" s="480">
        <v>15</v>
      </c>
      <c r="H16813" s="482">
        <v>0.30775200000000003</v>
      </c>
      <c r="I16813" s="483">
        <v>17.2</v>
      </c>
      <c r="J16813" s="484">
        <v>0.2046</v>
      </c>
      <c r="K16813" s="469">
        <f t="shared" si="1649"/>
        <v>17.211585952325247</v>
      </c>
      <c r="L16813" s="469">
        <f t="shared" si="1650"/>
        <v>1.1585952325248172E-2</v>
      </c>
    </row>
    <row r="16814" spans="1:12">
      <c r="A16814" s="98" t="str">
        <f t="shared" si="1651"/>
        <v>D800-120</v>
      </c>
      <c r="B16814" s="98">
        <f t="shared" si="1652"/>
        <v>28</v>
      </c>
      <c r="C16814" s="98">
        <f t="shared" si="1653"/>
        <v>0</v>
      </c>
      <c r="D16814" s="98">
        <f t="shared" si="1647"/>
        <v>336</v>
      </c>
      <c r="E16814" s="98">
        <f t="shared" si="1648"/>
        <v>112</v>
      </c>
      <c r="F16814" s="397">
        <f>F16813+(E16814-E16813)*(F16816-F16813)/(E16816-E16813)</f>
        <v>5.3062666666666667</v>
      </c>
      <c r="G16814" s="98">
        <v>15</v>
      </c>
      <c r="H16814" s="491">
        <f>H16813+(E16814-E16813)*(H16816-H16813)/(E16816-E16813)</f>
        <v>0.30773233333333333</v>
      </c>
      <c r="I16814" s="492">
        <f>I16813+(E16814-E16813)*(I16816-I16813)/(E16816-E16813)</f>
        <v>17.233333333333334</v>
      </c>
      <c r="J16814" s="397">
        <f>J16813+(E16814-E16813)*(J16816-J16813)/(E16816-E16813)</f>
        <v>0.20363333333333333</v>
      </c>
      <c r="K16814" s="469">
        <f t="shared" si="1649"/>
        <v>17.24312362366862</v>
      </c>
      <c r="L16814" s="469">
        <f t="shared" si="1650"/>
        <v>9.7902903352853343E-3</v>
      </c>
    </row>
    <row r="16815" spans="1:12">
      <c r="A16815" s="98" t="str">
        <f t="shared" si="1651"/>
        <v>D800-120</v>
      </c>
      <c r="B16815" s="98">
        <f t="shared" si="1652"/>
        <v>28</v>
      </c>
      <c r="C16815" s="98">
        <f t="shared" si="1653"/>
        <v>0</v>
      </c>
      <c r="D16815" s="98">
        <f t="shared" si="1647"/>
        <v>336</v>
      </c>
      <c r="E16815" s="98">
        <f t="shared" si="1648"/>
        <v>113</v>
      </c>
      <c r="F16815" s="397">
        <f>F16813+(E16815-E16813)*(F16816-F16813)/(E16816-E16813)</f>
        <v>5.3156333333333334</v>
      </c>
      <c r="G16815" s="98">
        <v>15</v>
      </c>
      <c r="H16815" s="491">
        <f>H16813+(E16815-E16813)*(H16816-H16813)/(E16816-E16813)</f>
        <v>0.30771266666666669</v>
      </c>
      <c r="I16815" s="492">
        <f>I16813+(E16815-E16813)*(I16816-I16813)/(E16816-E16813)</f>
        <v>17.266666666666666</v>
      </c>
      <c r="J16815" s="397">
        <f>J16813+(E16815-E16813)*(J16816-J16813)/(E16816-E16813)</f>
        <v>0.20266666666666666</v>
      </c>
      <c r="K16815" s="469">
        <f t="shared" si="1649"/>
        <v>17.27466532631091</v>
      </c>
      <c r="L16815" s="469">
        <f t="shared" si="1650"/>
        <v>7.998659644243844E-3</v>
      </c>
    </row>
    <row r="16816" spans="1:12">
      <c r="A16816" s="480" t="str">
        <f t="shared" si="1651"/>
        <v>D800-120</v>
      </c>
      <c r="B16816" s="480">
        <f t="shared" si="1652"/>
        <v>28</v>
      </c>
      <c r="C16816" s="480">
        <f t="shared" si="1653"/>
        <v>0</v>
      </c>
      <c r="D16816" s="480">
        <f t="shared" si="1647"/>
        <v>336</v>
      </c>
      <c r="E16816" s="480">
        <f t="shared" si="1648"/>
        <v>114</v>
      </c>
      <c r="F16816" s="484">
        <v>5.3250000000000002</v>
      </c>
      <c r="G16816" s="480">
        <v>15</v>
      </c>
      <c r="H16816" s="482">
        <v>0.30769299999999999</v>
      </c>
      <c r="I16816" s="483">
        <v>17.3</v>
      </c>
      <c r="J16816" s="484">
        <v>0.20169999999999999</v>
      </c>
      <c r="K16816" s="469">
        <f t="shared" si="1649"/>
        <v>17.306211061025113</v>
      </c>
      <c r="L16816" s="469">
        <f t="shared" si="1650"/>
        <v>6.2110610251124854E-3</v>
      </c>
    </row>
    <row r="16817" spans="1:12">
      <c r="A16817" s="98" t="str">
        <f t="shared" si="1651"/>
        <v>D800-120</v>
      </c>
      <c r="B16817" s="98">
        <f t="shared" si="1652"/>
        <v>28</v>
      </c>
      <c r="C16817" s="98">
        <f t="shared" si="1653"/>
        <v>0</v>
      </c>
      <c r="D16817" s="98">
        <f t="shared" si="1647"/>
        <v>336</v>
      </c>
      <c r="E16817" s="98">
        <f t="shared" si="1648"/>
        <v>115</v>
      </c>
      <c r="F16817" s="397">
        <f>F16816+(E16817-E16816)*(F16819-F16816)/(E16819-E16816)</f>
        <v>5.3342999999999998</v>
      </c>
      <c r="G16817" s="98">
        <v>15</v>
      </c>
      <c r="H16817" s="491">
        <f>H16816+(E16817-E16816)*(H16819-H16816)/(E16819-E16816)</f>
        <v>0.30767299999999997</v>
      </c>
      <c r="I16817" s="492">
        <f>I16816+(E16817-E16816)*(I16819-I16816)/(E16819-E16816)</f>
        <v>17.333333333333332</v>
      </c>
      <c r="J16817" s="397">
        <f>J16816+(E16817-E16816)*(J16819-J16816)/(E16819-E16816)</f>
        <v>0.20076666666666665</v>
      </c>
      <c r="K16817" s="469">
        <f t="shared" si="1649"/>
        <v>17.33756293207399</v>
      </c>
      <c r="L16817" s="469">
        <f t="shared" si="1650"/>
        <v>4.2295987406575364E-3</v>
      </c>
    </row>
    <row r="16818" spans="1:12">
      <c r="A16818" s="98" t="str">
        <f t="shared" si="1651"/>
        <v>D800-120</v>
      </c>
      <c r="B16818" s="98">
        <f t="shared" si="1652"/>
        <v>28</v>
      </c>
      <c r="C16818" s="98">
        <f t="shared" si="1653"/>
        <v>0</v>
      </c>
      <c r="D16818" s="98">
        <f t="shared" si="1647"/>
        <v>336</v>
      </c>
      <c r="E16818" s="98">
        <f t="shared" si="1648"/>
        <v>116</v>
      </c>
      <c r="F16818" s="397">
        <f>F16816+(E16818-E16816)*(F16819-F16816)/(E16819-E16816)</f>
        <v>5.3436000000000003</v>
      </c>
      <c r="G16818" s="98">
        <v>15</v>
      </c>
      <c r="H16818" s="491">
        <f>H16816+(E16818-E16816)*(H16819-H16816)/(E16819-E16816)</f>
        <v>0.30765300000000001</v>
      </c>
      <c r="I16818" s="492">
        <f>I16816+(E16818-E16816)*(I16819-I16816)/(E16819-E16816)</f>
        <v>17.366666666666667</v>
      </c>
      <c r="J16818" s="397">
        <f>J16816+(E16818-E16816)*(J16819-J16816)/(E16819-E16816)</f>
        <v>0.19983333333333334</v>
      </c>
      <c r="K16818" s="469">
        <f t="shared" si="1649"/>
        <v>17.368918879386843</v>
      </c>
      <c r="L16818" s="469">
        <f t="shared" si="1650"/>
        <v>2.2522127201760611E-3</v>
      </c>
    </row>
    <row r="16819" spans="1:12">
      <c r="A16819" s="480" t="str">
        <f t="shared" si="1651"/>
        <v>D800-120</v>
      </c>
      <c r="B16819" s="480">
        <f t="shared" si="1652"/>
        <v>28</v>
      </c>
      <c r="C16819" s="480">
        <f t="shared" si="1653"/>
        <v>0</v>
      </c>
      <c r="D16819" s="480">
        <f t="shared" si="1647"/>
        <v>336</v>
      </c>
      <c r="E16819" s="480">
        <f t="shared" si="1648"/>
        <v>117</v>
      </c>
      <c r="F16819" s="484">
        <v>5.3529</v>
      </c>
      <c r="G16819" s="480">
        <v>15</v>
      </c>
      <c r="H16819" s="482">
        <v>0.30763299999999999</v>
      </c>
      <c r="I16819" s="483">
        <v>17.399999999999999</v>
      </c>
      <c r="J16819" s="484">
        <v>0.19889999999999999</v>
      </c>
      <c r="K16819" s="469">
        <f t="shared" si="1649"/>
        <v>17.4002789037587</v>
      </c>
      <c r="L16819" s="469">
        <f t="shared" si="1650"/>
        <v>2.7890375870143203E-4</v>
      </c>
    </row>
    <row r="16820" spans="1:12">
      <c r="A16820" s="98" t="str">
        <f t="shared" si="1651"/>
        <v>D800-120</v>
      </c>
      <c r="B16820" s="98">
        <f t="shared" si="1652"/>
        <v>28</v>
      </c>
      <c r="C16820" s="98">
        <f t="shared" si="1653"/>
        <v>0</v>
      </c>
      <c r="D16820" s="98">
        <f t="shared" si="1647"/>
        <v>336</v>
      </c>
      <c r="E16820" s="98">
        <f t="shared" si="1648"/>
        <v>118</v>
      </c>
      <c r="F16820" s="397">
        <f>F16819+(E16820-E16819)*(F16822-F16819)/(E16822-E16819)</f>
        <v>5.362166666666667</v>
      </c>
      <c r="G16820" s="98">
        <v>15</v>
      </c>
      <c r="H16820" s="491">
        <f>H16819+(E16820-E16819)*(H16822-H16819)/(E16822-E16819)</f>
        <v>0.30761266666666665</v>
      </c>
      <c r="I16820" s="492">
        <f>I16819+(E16820-E16819)*(I16822-I16819)/(E16822-E16819)</f>
        <v>17.433333333333334</v>
      </c>
      <c r="J16820" s="397">
        <f>J16819+(E16820-E16819)*(J16822-J16819)/(E16822-E16819)</f>
        <v>0.19793333333333332</v>
      </c>
      <c r="K16820" s="469">
        <f t="shared" si="1649"/>
        <v>17.431553533772995</v>
      </c>
      <c r="L16820" s="469">
        <f t="shared" si="1650"/>
        <v>-1.7797995603388017E-3</v>
      </c>
    </row>
    <row r="16821" spans="1:12">
      <c r="A16821" s="98" t="str">
        <f t="shared" si="1651"/>
        <v>D800-120</v>
      </c>
      <c r="B16821" s="98">
        <f t="shared" si="1652"/>
        <v>28</v>
      </c>
      <c r="C16821" s="98">
        <f t="shared" si="1653"/>
        <v>0</v>
      </c>
      <c r="D16821" s="98">
        <f t="shared" si="1647"/>
        <v>336</v>
      </c>
      <c r="E16821" s="98">
        <f t="shared" si="1648"/>
        <v>119</v>
      </c>
      <c r="F16821" s="397">
        <f>F16819+(E16821-E16819)*(F16822-F16819)/(E16822-E16819)</f>
        <v>5.3714333333333331</v>
      </c>
      <c r="G16821" s="98">
        <v>15</v>
      </c>
      <c r="H16821" s="491">
        <f>H16819+(E16821-E16819)*(H16822-H16819)/(E16822-E16819)</f>
        <v>0.30759233333333336</v>
      </c>
      <c r="I16821" s="492">
        <f>I16819+(E16821-E16819)*(I16822-I16819)/(E16822-E16819)</f>
        <v>17.466666666666665</v>
      </c>
      <c r="J16821" s="397">
        <f>J16819+(E16821-E16819)*(J16822-J16819)/(E16822-E16819)</f>
        <v>0.19696666666666668</v>
      </c>
      <c r="K16821" s="469">
        <f t="shared" si="1649"/>
        <v>17.46283229859435</v>
      </c>
      <c r="L16821" s="469">
        <f t="shared" si="1650"/>
        <v>-3.8343680723151863E-3</v>
      </c>
    </row>
    <row r="16822" spans="1:12">
      <c r="A16822" s="480" t="str">
        <f t="shared" si="1651"/>
        <v>D800-120</v>
      </c>
      <c r="B16822" s="480">
        <f t="shared" si="1652"/>
        <v>28</v>
      </c>
      <c r="C16822" s="480">
        <f t="shared" si="1653"/>
        <v>0</v>
      </c>
      <c r="D16822" s="480">
        <f t="shared" si="1647"/>
        <v>336</v>
      </c>
      <c r="E16822" s="480">
        <f t="shared" si="1648"/>
        <v>120</v>
      </c>
      <c r="F16822" s="484">
        <v>5.3807</v>
      </c>
      <c r="G16822" s="480">
        <v>15</v>
      </c>
      <c r="H16822" s="482">
        <v>0.30757200000000001</v>
      </c>
      <c r="I16822" s="483">
        <v>17.5</v>
      </c>
      <c r="J16822" s="484">
        <v>0.19600000000000001</v>
      </c>
      <c r="K16822" s="469">
        <f t="shared" si="1649"/>
        <v>17.494115199042824</v>
      </c>
      <c r="L16822" s="469">
        <f t="shared" si="1650"/>
        <v>-5.8848009571761395E-3</v>
      </c>
    </row>
    <row r="16823" spans="1:12">
      <c r="A16823" s="480" t="str">
        <f t="shared" si="1651"/>
        <v>D800-120</v>
      </c>
      <c r="B16823" s="480">
        <f t="shared" si="1652"/>
        <v>28</v>
      </c>
      <c r="C16823" s="480">
        <f t="shared" si="1653"/>
        <v>6</v>
      </c>
      <c r="D16823" s="480">
        <v>342</v>
      </c>
      <c r="E16823" s="480">
        <v>78</v>
      </c>
      <c r="F16823" s="484">
        <v>4.9774000000000003</v>
      </c>
      <c r="G16823" s="480">
        <v>15</v>
      </c>
      <c r="H16823" s="482">
        <v>0.30430299999999999</v>
      </c>
      <c r="I16823" s="483">
        <v>16.399999999999999</v>
      </c>
      <c r="J16823" s="484">
        <v>0.2331</v>
      </c>
      <c r="K16823" s="469">
        <f t="shared" si="1649"/>
        <v>16.356723397403247</v>
      </c>
      <c r="L16823" s="469">
        <f t="shared" si="1650"/>
        <v>-4.3276602596751701E-2</v>
      </c>
    </row>
    <row r="16824" spans="1:12">
      <c r="A16824" s="98" t="str">
        <f t="shared" si="1651"/>
        <v>D800-120</v>
      </c>
      <c r="B16824" s="98">
        <f t="shared" si="1652"/>
        <v>28</v>
      </c>
      <c r="C16824" s="98">
        <f t="shared" si="1653"/>
        <v>6</v>
      </c>
      <c r="D16824" s="98">
        <f t="shared" ref="D16824:D16865" si="1654">D16823</f>
        <v>342</v>
      </c>
      <c r="E16824" s="98">
        <f t="shared" ref="E16824:E16865" si="1655">E16823+1</f>
        <v>79</v>
      </c>
      <c r="F16824" s="397">
        <f>F16823+(E16824-E16823)*(F16826-F16823)/(E16826-E16823)</f>
        <v>4.9873666666666665</v>
      </c>
      <c r="G16824" s="98">
        <v>15</v>
      </c>
      <c r="H16824" s="491">
        <f>H16823+(E16824-E16823)*(H16826-H16823)/(E16826-E16823)</f>
        <v>0.30429933333333331</v>
      </c>
      <c r="I16824" s="492">
        <f>I16823+(E16824-E16823)*(I16826-I16823)/(E16826-E16823)</f>
        <v>16.433333333333334</v>
      </c>
      <c r="J16824" s="397">
        <f>J16823+(E16824-E16823)*(J16826-J16823)/(E16826-E16823)</f>
        <v>0.23216666666666666</v>
      </c>
      <c r="K16824" s="469">
        <f t="shared" si="1649"/>
        <v>16.389673326045187</v>
      </c>
      <c r="L16824" s="469">
        <f t="shared" si="1650"/>
        <v>-4.3660007288146119E-2</v>
      </c>
    </row>
    <row r="16825" spans="1:12">
      <c r="A16825" s="98" t="str">
        <f t="shared" si="1651"/>
        <v>D800-120</v>
      </c>
      <c r="B16825" s="98">
        <f t="shared" si="1652"/>
        <v>28</v>
      </c>
      <c r="C16825" s="98">
        <f t="shared" si="1653"/>
        <v>6</v>
      </c>
      <c r="D16825" s="98">
        <f t="shared" si="1654"/>
        <v>342</v>
      </c>
      <c r="E16825" s="98">
        <f t="shared" si="1655"/>
        <v>80</v>
      </c>
      <c r="F16825" s="397">
        <f>F16823+(E16825-E16823)*(F16826-F16823)/(E16826-E16823)</f>
        <v>4.9973333333333336</v>
      </c>
      <c r="G16825" s="98">
        <v>15</v>
      </c>
      <c r="H16825" s="491">
        <f>H16823+(E16825-E16823)*(H16826-H16823)/(E16826-E16823)</f>
        <v>0.30429566666666669</v>
      </c>
      <c r="I16825" s="492">
        <f>I16823+(E16825-E16823)*(I16826-I16823)/(E16826-E16823)</f>
        <v>16.466666666666665</v>
      </c>
      <c r="J16825" s="397">
        <f>J16823+(E16825-E16823)*(J16826-J16823)/(E16826-E16823)</f>
        <v>0.23123333333333335</v>
      </c>
      <c r="K16825" s="469">
        <f t="shared" si="1649"/>
        <v>16.422624048759594</v>
      </c>
      <c r="L16825" s="469">
        <f t="shared" si="1650"/>
        <v>-4.4042617907070536E-2</v>
      </c>
    </row>
    <row r="16826" spans="1:12">
      <c r="A16826" s="480" t="str">
        <f t="shared" si="1651"/>
        <v>D800-120</v>
      </c>
      <c r="B16826" s="480">
        <f t="shared" si="1652"/>
        <v>28</v>
      </c>
      <c r="C16826" s="480">
        <f t="shared" si="1653"/>
        <v>6</v>
      </c>
      <c r="D16826" s="480">
        <f t="shared" si="1654"/>
        <v>342</v>
      </c>
      <c r="E16826" s="480">
        <f t="shared" si="1655"/>
        <v>81</v>
      </c>
      <c r="F16826" s="484">
        <v>5.0072999999999999</v>
      </c>
      <c r="G16826" s="480">
        <v>15</v>
      </c>
      <c r="H16826" s="482">
        <v>0.30429200000000001</v>
      </c>
      <c r="I16826" s="483">
        <v>16.5</v>
      </c>
      <c r="J16826" s="484">
        <v>0.2303</v>
      </c>
      <c r="K16826" s="469">
        <f t="shared" si="1649"/>
        <v>16.45557556557517</v>
      </c>
      <c r="L16826" s="469">
        <f t="shared" si="1650"/>
        <v>-4.4424434424829684E-2</v>
      </c>
    </row>
    <row r="16827" spans="1:12">
      <c r="A16827" s="98" t="str">
        <f t="shared" si="1651"/>
        <v>D800-120</v>
      </c>
      <c r="B16827" s="98">
        <f t="shared" si="1652"/>
        <v>28</v>
      </c>
      <c r="C16827" s="98">
        <f t="shared" si="1653"/>
        <v>6</v>
      </c>
      <c r="D16827" s="98">
        <f t="shared" si="1654"/>
        <v>342</v>
      </c>
      <c r="E16827" s="98">
        <f t="shared" si="1655"/>
        <v>82</v>
      </c>
      <c r="F16827" s="397">
        <f>F16826+(E16827-E16826)*(F16829-F16826)/(E16829-E16826)</f>
        <v>5.0171999999999999</v>
      </c>
      <c r="G16827" s="98">
        <v>15</v>
      </c>
      <c r="H16827" s="491">
        <f>H16826+(E16827-E16826)*(H16829-H16826)/(E16829-E16826)</f>
        <v>0.30428866666666665</v>
      </c>
      <c r="I16827" s="492">
        <f>I16826+(E16827-E16826)*(I16829-I16826)/(E16829-E16826)</f>
        <v>16.533333333333335</v>
      </c>
      <c r="J16827" s="397">
        <f>J16826+(E16827-E16826)*(J16829-J16826)/(E16829-E16826)</f>
        <v>0.22939999999999999</v>
      </c>
      <c r="K16827" s="469">
        <f t="shared" si="1649"/>
        <v>16.48829072393977</v>
      </c>
      <c r="L16827" s="469">
        <f t="shared" si="1650"/>
        <v>-4.5042609393565414E-2</v>
      </c>
    </row>
    <row r="16828" spans="1:12">
      <c r="A16828" s="98" t="str">
        <f t="shared" si="1651"/>
        <v>D800-120</v>
      </c>
      <c r="B16828" s="98">
        <f t="shared" si="1652"/>
        <v>28</v>
      </c>
      <c r="C16828" s="98">
        <f t="shared" si="1653"/>
        <v>6</v>
      </c>
      <c r="D16828" s="98">
        <f t="shared" si="1654"/>
        <v>342</v>
      </c>
      <c r="E16828" s="98">
        <f t="shared" si="1655"/>
        <v>83</v>
      </c>
      <c r="F16828" s="397">
        <f>F16826+(E16828-E16826)*(F16829-F16826)/(E16829-E16826)</f>
        <v>5.0270999999999999</v>
      </c>
      <c r="G16828" s="98">
        <v>15</v>
      </c>
      <c r="H16828" s="491">
        <f>H16826+(E16828-E16826)*(H16829-H16826)/(E16829-E16826)</f>
        <v>0.30428533333333335</v>
      </c>
      <c r="I16828" s="492">
        <f>I16826+(E16828-E16826)*(I16829-I16826)/(E16829-E16826)</f>
        <v>16.566666666666666</v>
      </c>
      <c r="J16828" s="397">
        <f>J16826+(E16828-E16826)*(J16829-J16826)/(E16829-E16826)</f>
        <v>0.22850000000000001</v>
      </c>
      <c r="K16828" s="469">
        <f t="shared" si="1649"/>
        <v>16.521006599069292</v>
      </c>
      <c r="L16828" s="469">
        <f t="shared" si="1650"/>
        <v>-4.5660067597374621E-2</v>
      </c>
    </row>
    <row r="16829" spans="1:12">
      <c r="A16829" s="480" t="str">
        <f t="shared" si="1651"/>
        <v>D800-120</v>
      </c>
      <c r="B16829" s="480">
        <f t="shared" si="1652"/>
        <v>28</v>
      </c>
      <c r="C16829" s="480">
        <f t="shared" si="1653"/>
        <v>6</v>
      </c>
      <c r="D16829" s="480">
        <f t="shared" si="1654"/>
        <v>342</v>
      </c>
      <c r="E16829" s="480">
        <f t="shared" si="1655"/>
        <v>84</v>
      </c>
      <c r="F16829" s="484">
        <v>5.0369999999999999</v>
      </c>
      <c r="G16829" s="480">
        <v>15</v>
      </c>
      <c r="H16829" s="482">
        <v>0.304282</v>
      </c>
      <c r="I16829" s="483">
        <v>16.600000000000001</v>
      </c>
      <c r="J16829" s="484">
        <v>0.2276</v>
      </c>
      <c r="K16829" s="469">
        <f t="shared" si="1649"/>
        <v>16.553723190987309</v>
      </c>
      <c r="L16829" s="469">
        <f t="shared" si="1650"/>
        <v>-4.6276809012692155E-2</v>
      </c>
    </row>
    <row r="16830" spans="1:12">
      <c r="A16830" s="98" t="str">
        <f t="shared" si="1651"/>
        <v>D800-120</v>
      </c>
      <c r="B16830" s="98">
        <f t="shared" si="1652"/>
        <v>28</v>
      </c>
      <c r="C16830" s="98">
        <f t="shared" si="1653"/>
        <v>6</v>
      </c>
      <c r="D16830" s="98">
        <f t="shared" si="1654"/>
        <v>342</v>
      </c>
      <c r="E16830" s="98">
        <f t="shared" si="1655"/>
        <v>85</v>
      </c>
      <c r="F16830" s="397">
        <f>F16829+(E16830-E16829)*(F16832-F16829)/(E16832-E16829)</f>
        <v>5.0468333333333328</v>
      </c>
      <c r="G16830" s="98">
        <v>15</v>
      </c>
      <c r="H16830" s="491">
        <f>H16829+(E16830-E16829)*(H16832-H16829)/(E16832-E16829)</f>
        <v>0.30427833333333332</v>
      </c>
      <c r="I16830" s="492">
        <f>I16829+(E16830-E16829)*(I16832-I16829)/(E16832-E16829)</f>
        <v>16.633333333333333</v>
      </c>
      <c r="J16830" s="397">
        <f>J16829+(E16830-E16829)*(J16832-J16829)/(E16832-E16829)</f>
        <v>0.22669999999999998</v>
      </c>
      <c r="K16830" s="469">
        <f t="shared" si="1649"/>
        <v>16.586239572321393</v>
      </c>
      <c r="L16830" s="469">
        <f t="shared" si="1650"/>
        <v>-4.7093761011939961E-2</v>
      </c>
    </row>
    <row r="16831" spans="1:12">
      <c r="A16831" s="98" t="str">
        <f t="shared" si="1651"/>
        <v>D800-120</v>
      </c>
      <c r="B16831" s="98">
        <f t="shared" si="1652"/>
        <v>28</v>
      </c>
      <c r="C16831" s="98">
        <f t="shared" si="1653"/>
        <v>6</v>
      </c>
      <c r="D16831" s="98">
        <f t="shared" si="1654"/>
        <v>342</v>
      </c>
      <c r="E16831" s="98">
        <f t="shared" si="1655"/>
        <v>86</v>
      </c>
      <c r="F16831" s="397">
        <f>F16829+(E16831-E16829)*(F16832-F16829)/(E16832-E16829)</f>
        <v>5.0566666666666666</v>
      </c>
      <c r="G16831" s="98">
        <v>15</v>
      </c>
      <c r="H16831" s="491">
        <f>H16829+(E16831-E16829)*(H16832-H16829)/(E16832-E16829)</f>
        <v>0.30427466666666669</v>
      </c>
      <c r="I16831" s="492">
        <f>I16829+(E16831-E16829)*(I16832-I16829)/(E16832-E16829)</f>
        <v>16.666666666666668</v>
      </c>
      <c r="J16831" s="397">
        <f>J16829+(E16831-E16829)*(J16832-J16829)/(E16832-E16829)</f>
        <v>0.2258</v>
      </c>
      <c r="K16831" s="469">
        <f t="shared" si="1649"/>
        <v>16.618756737333811</v>
      </c>
      <c r="L16831" s="469">
        <f t="shared" si="1650"/>
        <v>-4.7909929332856649E-2</v>
      </c>
    </row>
    <row r="16832" spans="1:12">
      <c r="A16832" s="480" t="str">
        <f t="shared" si="1651"/>
        <v>D800-120</v>
      </c>
      <c r="B16832" s="480">
        <f t="shared" si="1652"/>
        <v>28</v>
      </c>
      <c r="C16832" s="480">
        <f t="shared" si="1653"/>
        <v>6</v>
      </c>
      <c r="D16832" s="480">
        <f t="shared" si="1654"/>
        <v>342</v>
      </c>
      <c r="E16832" s="480">
        <f t="shared" si="1655"/>
        <v>87</v>
      </c>
      <c r="F16832" s="484">
        <v>5.0664999999999996</v>
      </c>
      <c r="G16832" s="480">
        <v>15</v>
      </c>
      <c r="H16832" s="482">
        <v>0.30427100000000001</v>
      </c>
      <c r="I16832" s="483">
        <v>16.7</v>
      </c>
      <c r="J16832" s="484">
        <v>0.22489999999999999</v>
      </c>
      <c r="K16832" s="469">
        <f t="shared" si="1649"/>
        <v>16.65127468605289</v>
      </c>
      <c r="L16832" s="469">
        <f t="shared" si="1650"/>
        <v>-4.8725313947109328E-2</v>
      </c>
    </row>
    <row r="16833" spans="1:12">
      <c r="A16833" s="98" t="str">
        <f t="shared" si="1651"/>
        <v>D800-120</v>
      </c>
      <c r="B16833" s="98">
        <f t="shared" si="1652"/>
        <v>28</v>
      </c>
      <c r="C16833" s="98">
        <f t="shared" si="1653"/>
        <v>6</v>
      </c>
      <c r="D16833" s="98">
        <f t="shared" si="1654"/>
        <v>342</v>
      </c>
      <c r="E16833" s="98">
        <f t="shared" si="1655"/>
        <v>88</v>
      </c>
      <c r="F16833" s="397">
        <f>F16832+(E16833-E16832)*(F16835-F16832)/(E16835-E16832)</f>
        <v>5.0762999999999998</v>
      </c>
      <c r="G16833" s="98">
        <v>15</v>
      </c>
      <c r="H16833" s="491">
        <f>H16832+(E16833-E16832)*(H16835-H16832)/(E16835-E16832)</f>
        <v>0.30426700000000001</v>
      </c>
      <c r="I16833" s="492">
        <f>I16832+(E16833-E16832)*(I16835-I16832)/(E16835-E16832)</f>
        <v>16.733333333333334</v>
      </c>
      <c r="J16833" s="397">
        <f>J16832+(E16833-E16832)*(J16835-J16832)/(E16835-E16832)</f>
        <v>0.22396666666666665</v>
      </c>
      <c r="K16833" s="469">
        <f t="shared" si="1649"/>
        <v>16.683702143183453</v>
      </c>
      <c r="L16833" s="469">
        <f t="shared" si="1650"/>
        <v>-4.9631190149881377E-2</v>
      </c>
    </row>
    <row r="16834" spans="1:12">
      <c r="A16834" s="98" t="str">
        <f t="shared" si="1651"/>
        <v>D800-120</v>
      </c>
      <c r="B16834" s="98">
        <f t="shared" si="1652"/>
        <v>28</v>
      </c>
      <c r="C16834" s="98">
        <f t="shared" si="1653"/>
        <v>6</v>
      </c>
      <c r="D16834" s="98">
        <f t="shared" si="1654"/>
        <v>342</v>
      </c>
      <c r="E16834" s="98">
        <f t="shared" si="1655"/>
        <v>89</v>
      </c>
      <c r="F16834" s="397">
        <f>F16832+(E16834-E16832)*(F16835-F16832)/(E16835-E16832)</f>
        <v>5.0861000000000001</v>
      </c>
      <c r="G16834" s="98">
        <v>15</v>
      </c>
      <c r="H16834" s="491">
        <f>H16832+(E16834-E16832)*(H16835-H16832)/(E16835-E16832)</f>
        <v>0.30426300000000001</v>
      </c>
      <c r="I16834" s="492">
        <f>I16832+(E16834-E16832)*(I16835-I16832)/(E16835-E16832)</f>
        <v>16.766666666666666</v>
      </c>
      <c r="J16834" s="397">
        <f>J16832+(E16834-E16832)*(J16835-J16832)/(E16835-E16832)</f>
        <v>0.22303333333333333</v>
      </c>
      <c r="K16834" s="469">
        <f t="shared" si="1649"/>
        <v>16.716130452930525</v>
      </c>
      <c r="L16834" s="469">
        <f t="shared" si="1650"/>
        <v>-5.0536213736140922E-2</v>
      </c>
    </row>
    <row r="16835" spans="1:12">
      <c r="A16835" s="480" t="str">
        <f t="shared" si="1651"/>
        <v>D800-120</v>
      </c>
      <c r="B16835" s="480">
        <f t="shared" si="1652"/>
        <v>28</v>
      </c>
      <c r="C16835" s="480">
        <f t="shared" si="1653"/>
        <v>6</v>
      </c>
      <c r="D16835" s="480">
        <f t="shared" si="1654"/>
        <v>342</v>
      </c>
      <c r="E16835" s="480">
        <f t="shared" si="1655"/>
        <v>90</v>
      </c>
      <c r="F16835" s="484">
        <v>5.0959000000000003</v>
      </c>
      <c r="G16835" s="480">
        <v>15</v>
      </c>
      <c r="H16835" s="482">
        <v>0.304259</v>
      </c>
      <c r="I16835" s="483">
        <v>16.8</v>
      </c>
      <c r="J16835" s="484">
        <v>0.22209999999999999</v>
      </c>
      <c r="K16835" s="469">
        <f t="shared" si="1649"/>
        <v>16.748559615327732</v>
      </c>
      <c r="L16835" s="469">
        <f t="shared" si="1650"/>
        <v>-5.1440384672268635E-2</v>
      </c>
    </row>
    <row r="16836" spans="1:12">
      <c r="A16836" s="98" t="str">
        <f t="shared" si="1651"/>
        <v>D800-120</v>
      </c>
      <c r="B16836" s="98">
        <f t="shared" si="1652"/>
        <v>28</v>
      </c>
      <c r="C16836" s="98">
        <f t="shared" si="1653"/>
        <v>6</v>
      </c>
      <c r="D16836" s="98">
        <f t="shared" si="1654"/>
        <v>342</v>
      </c>
      <c r="E16836" s="98">
        <f t="shared" si="1655"/>
        <v>91</v>
      </c>
      <c r="F16836" s="397">
        <f>F16835+(E16836-E16835)*(F16838-F16835)/(E16838-E16835)</f>
        <v>5.1056333333333335</v>
      </c>
      <c r="G16836" s="98">
        <v>15</v>
      </c>
      <c r="H16836" s="491">
        <f>H16835+(E16836-E16835)*(H16838-H16835)/(E16838-E16835)</f>
        <v>0.304255</v>
      </c>
      <c r="I16836" s="492">
        <f>I16835+(E16836-E16835)*(I16838-I16835)/(E16838-E16835)</f>
        <v>16.8</v>
      </c>
      <c r="J16836" s="397">
        <f>J16835+(E16836-E16835)*(J16838-J16835)/(E16838-E16835)</f>
        <v>0.22120000000000001</v>
      </c>
      <c r="K16836" s="469">
        <f t="shared" si="1649"/>
        <v>16.780770515959748</v>
      </c>
      <c r="L16836" s="469">
        <f t="shared" si="1650"/>
        <v>-1.9229484040252487E-2</v>
      </c>
    </row>
    <row r="16837" spans="1:12">
      <c r="A16837" s="98" t="str">
        <f t="shared" si="1651"/>
        <v>D800-120</v>
      </c>
      <c r="B16837" s="98">
        <f t="shared" si="1652"/>
        <v>28</v>
      </c>
      <c r="C16837" s="98">
        <f t="shared" si="1653"/>
        <v>6</v>
      </c>
      <c r="D16837" s="98">
        <f t="shared" si="1654"/>
        <v>342</v>
      </c>
      <c r="E16837" s="98">
        <f t="shared" si="1655"/>
        <v>92</v>
      </c>
      <c r="F16837" s="397">
        <f>F16835+(E16837-E16835)*(F16838-F16835)/(E16838-E16835)</f>
        <v>5.1153666666666666</v>
      </c>
      <c r="G16837" s="98">
        <v>15</v>
      </c>
      <c r="H16837" s="491">
        <f>H16835+(E16837-E16835)*(H16838-H16835)/(E16838-E16835)</f>
        <v>0.30425099999999999</v>
      </c>
      <c r="I16837" s="492">
        <f>I16835+(E16837-E16835)*(I16838-I16835)/(E16838-E16835)</f>
        <v>16.8</v>
      </c>
      <c r="J16837" s="397">
        <f>J16835+(E16837-E16835)*(J16838-J16835)/(E16838-E16835)</f>
        <v>0.2203</v>
      </c>
      <c r="K16837" s="469">
        <f t="shared" si="1649"/>
        <v>16.812982263547752</v>
      </c>
      <c r="L16837" s="469">
        <f t="shared" si="1650"/>
        <v>1.2982263547751671E-2</v>
      </c>
    </row>
    <row r="16838" spans="1:12">
      <c r="A16838" s="480" t="str">
        <f t="shared" si="1651"/>
        <v>D800-120</v>
      </c>
      <c r="B16838" s="480">
        <f t="shared" si="1652"/>
        <v>28</v>
      </c>
      <c r="C16838" s="480">
        <f t="shared" si="1653"/>
        <v>6</v>
      </c>
      <c r="D16838" s="480">
        <f t="shared" si="1654"/>
        <v>342</v>
      </c>
      <c r="E16838" s="480">
        <f t="shared" si="1655"/>
        <v>93</v>
      </c>
      <c r="F16838" s="484">
        <v>5.1250999999999998</v>
      </c>
      <c r="G16838" s="480">
        <v>15</v>
      </c>
      <c r="H16838" s="482">
        <v>0.30424699999999999</v>
      </c>
      <c r="I16838" s="483">
        <v>16.8</v>
      </c>
      <c r="J16838" s="484">
        <v>0.21940000000000001</v>
      </c>
      <c r="K16838" s="469">
        <f t="shared" si="1649"/>
        <v>16.84519485812514</v>
      </c>
      <c r="L16838" s="469">
        <f t="shared" si="1650"/>
        <v>4.5194858125139348E-2</v>
      </c>
    </row>
    <row r="16839" spans="1:12">
      <c r="A16839" s="98" t="str">
        <f t="shared" si="1651"/>
        <v>D800-120</v>
      </c>
      <c r="B16839" s="98">
        <f t="shared" si="1652"/>
        <v>28</v>
      </c>
      <c r="C16839" s="98">
        <f t="shared" si="1653"/>
        <v>6</v>
      </c>
      <c r="D16839" s="98">
        <f t="shared" si="1654"/>
        <v>342</v>
      </c>
      <c r="E16839" s="98">
        <f t="shared" si="1655"/>
        <v>94</v>
      </c>
      <c r="F16839" s="397">
        <f>F16838+(E16839-E16838)*(F16841-F16838)/(E16841-E16838)</f>
        <v>5.1347666666666667</v>
      </c>
      <c r="G16839" s="98">
        <v>15</v>
      </c>
      <c r="H16839" s="491">
        <f>H16838+(E16839-E16838)*(H16841-H16838)/(E16841-E16838)</f>
        <v>0.30424299999999999</v>
      </c>
      <c r="I16839" s="492">
        <f>I16838+(E16839-E16838)*(I16841-I16838)/(E16841-E16838)</f>
        <v>16.833333333333332</v>
      </c>
      <c r="J16839" s="397">
        <f>J16838+(E16839-E16838)*(J16841-J16838)/(E16841-E16838)</f>
        <v>0.21846666666666667</v>
      </c>
      <c r="K16839" s="469">
        <f t="shared" si="1649"/>
        <v>16.87718917663403</v>
      </c>
      <c r="L16839" s="469">
        <f t="shared" si="1650"/>
        <v>4.3855843300697472E-2</v>
      </c>
    </row>
    <row r="16840" spans="1:12">
      <c r="A16840" s="98" t="str">
        <f t="shared" si="1651"/>
        <v>D800-120</v>
      </c>
      <c r="B16840" s="98">
        <f t="shared" si="1652"/>
        <v>28</v>
      </c>
      <c r="C16840" s="98">
        <f t="shared" si="1653"/>
        <v>6</v>
      </c>
      <c r="D16840" s="98">
        <f t="shared" si="1654"/>
        <v>342</v>
      </c>
      <c r="E16840" s="98">
        <f t="shared" si="1655"/>
        <v>95</v>
      </c>
      <c r="F16840" s="397">
        <f>F16838+(E16840-E16838)*(F16841-F16838)/(E16841-E16838)</f>
        <v>5.1444333333333327</v>
      </c>
      <c r="G16840" s="98">
        <v>15</v>
      </c>
      <c r="H16840" s="491">
        <f>H16838+(E16840-E16838)*(H16841-H16838)/(E16841-E16838)</f>
        <v>0.30423899999999998</v>
      </c>
      <c r="I16840" s="492">
        <f>I16838+(E16840-E16838)*(I16841-I16838)/(E16841-E16838)</f>
        <v>16.866666666666667</v>
      </c>
      <c r="J16840" s="397">
        <f>J16838+(E16840-E16838)*(J16841-J16838)/(E16841-E16838)</f>
        <v>0.21753333333333333</v>
      </c>
      <c r="K16840" s="469">
        <f t="shared" si="1649"/>
        <v>16.909184336437253</v>
      </c>
      <c r="L16840" s="469">
        <f t="shared" si="1650"/>
        <v>4.2517669770585798E-2</v>
      </c>
    </row>
    <row r="16841" spans="1:12">
      <c r="A16841" s="480" t="str">
        <f t="shared" si="1651"/>
        <v>D800-120</v>
      </c>
      <c r="B16841" s="480">
        <f t="shared" si="1652"/>
        <v>28</v>
      </c>
      <c r="C16841" s="480">
        <f t="shared" si="1653"/>
        <v>6</v>
      </c>
      <c r="D16841" s="480">
        <f t="shared" si="1654"/>
        <v>342</v>
      </c>
      <c r="E16841" s="480">
        <f t="shared" si="1655"/>
        <v>96</v>
      </c>
      <c r="F16841" s="484">
        <v>5.1540999999999997</v>
      </c>
      <c r="G16841" s="480">
        <v>15</v>
      </c>
      <c r="H16841" s="482">
        <v>0.30423499999999998</v>
      </c>
      <c r="I16841" s="483">
        <v>16.899999999999999</v>
      </c>
      <c r="J16841" s="484">
        <v>0.21659999999999999</v>
      </c>
      <c r="K16841" s="469">
        <f t="shared" si="1649"/>
        <v>16.941180337567999</v>
      </c>
      <c r="L16841" s="469">
        <f t="shared" si="1650"/>
        <v>4.118033756800088E-2</v>
      </c>
    </row>
    <row r="16842" spans="1:12">
      <c r="A16842" s="98" t="str">
        <f t="shared" si="1651"/>
        <v>D800-120</v>
      </c>
      <c r="B16842" s="98">
        <f t="shared" si="1652"/>
        <v>28</v>
      </c>
      <c r="C16842" s="98">
        <f t="shared" si="1653"/>
        <v>6</v>
      </c>
      <c r="D16842" s="98">
        <f t="shared" si="1654"/>
        <v>342</v>
      </c>
      <c r="E16842" s="98">
        <f t="shared" si="1655"/>
        <v>97</v>
      </c>
      <c r="F16842" s="397">
        <f>F16841+(E16842-E16841)*(F16844-F16841)/(E16844-E16841)</f>
        <v>5.1637333333333331</v>
      </c>
      <c r="G16842" s="98">
        <v>15</v>
      </c>
      <c r="H16842" s="491">
        <f>H16841+(E16842-E16841)*(H16844-H16841)/(E16844-E16841)</f>
        <v>0.30423066666666665</v>
      </c>
      <c r="I16842" s="492">
        <f>I16841+(E16842-E16841)*(I16844-I16841)/(E16844-E16841)</f>
        <v>16.933333333333334</v>
      </c>
      <c r="J16842" s="397">
        <f>J16841+(E16842-E16841)*(J16844-J16841)/(E16844-E16841)</f>
        <v>0.2157</v>
      </c>
      <c r="K16842" s="469">
        <f t="shared" si="1649"/>
        <v>16.973086210901378</v>
      </c>
      <c r="L16842" s="469">
        <f t="shared" si="1650"/>
        <v>3.9752877568044909E-2</v>
      </c>
    </row>
    <row r="16843" spans="1:12">
      <c r="A16843" s="98" t="str">
        <f t="shared" si="1651"/>
        <v>D800-120</v>
      </c>
      <c r="B16843" s="98">
        <f t="shared" si="1652"/>
        <v>28</v>
      </c>
      <c r="C16843" s="98">
        <f t="shared" si="1653"/>
        <v>6</v>
      </c>
      <c r="D16843" s="98">
        <f t="shared" si="1654"/>
        <v>342</v>
      </c>
      <c r="E16843" s="98">
        <f t="shared" si="1655"/>
        <v>98</v>
      </c>
      <c r="F16843" s="397">
        <f>F16841+(E16843-E16841)*(F16844-F16841)/(E16844-E16841)</f>
        <v>5.1733666666666664</v>
      </c>
      <c r="G16843" s="98">
        <v>15</v>
      </c>
      <c r="H16843" s="491">
        <f>H16841+(E16843-E16841)*(H16844-H16841)/(E16844-E16841)</f>
        <v>0.30422633333333332</v>
      </c>
      <c r="I16843" s="492">
        <f>I16841+(E16843-E16841)*(I16844-I16841)/(E16844-E16841)</f>
        <v>16.966666666666665</v>
      </c>
      <c r="J16843" s="397">
        <f>J16841+(E16843-E16841)*(J16844-J16841)/(E16844-E16841)</f>
        <v>0.21479999999999999</v>
      </c>
      <c r="K16843" s="469">
        <f t="shared" ref="K16843:K16906" si="1656">F16843/H16843</f>
        <v>17.004992993155316</v>
      </c>
      <c r="L16843" s="469">
        <f t="shared" ref="L16843:L16906" si="1657">K16843-I16843</f>
        <v>3.8326326488650864E-2</v>
      </c>
    </row>
    <row r="16844" spans="1:12">
      <c r="A16844" s="480" t="str">
        <f t="shared" si="1651"/>
        <v>D800-120</v>
      </c>
      <c r="B16844" s="480">
        <f t="shared" si="1652"/>
        <v>28</v>
      </c>
      <c r="C16844" s="480">
        <f t="shared" si="1653"/>
        <v>6</v>
      </c>
      <c r="D16844" s="480">
        <f t="shared" si="1654"/>
        <v>342</v>
      </c>
      <c r="E16844" s="480">
        <f t="shared" si="1655"/>
        <v>99</v>
      </c>
      <c r="F16844" s="484">
        <v>5.1829999999999998</v>
      </c>
      <c r="G16844" s="480">
        <v>15</v>
      </c>
      <c r="H16844" s="482">
        <v>0.30422199999999999</v>
      </c>
      <c r="I16844" s="483">
        <v>17</v>
      </c>
      <c r="J16844" s="484">
        <v>0.21390000000000001</v>
      </c>
      <c r="K16844" s="469">
        <f t="shared" si="1656"/>
        <v>17.036900684368653</v>
      </c>
      <c r="L16844" s="469">
        <f t="shared" si="1657"/>
        <v>3.6900684368653458E-2</v>
      </c>
    </row>
    <row r="16845" spans="1:12">
      <c r="A16845" s="98" t="str">
        <f t="shared" si="1651"/>
        <v>D800-120</v>
      </c>
      <c r="B16845" s="98">
        <f t="shared" si="1652"/>
        <v>28</v>
      </c>
      <c r="C16845" s="98">
        <f t="shared" si="1653"/>
        <v>6</v>
      </c>
      <c r="D16845" s="98">
        <f t="shared" si="1654"/>
        <v>342</v>
      </c>
      <c r="E16845" s="98">
        <f t="shared" si="1655"/>
        <v>100</v>
      </c>
      <c r="F16845" s="397">
        <f>F16844+(E16845-E16844)*(F16847-F16844)/(E16847-E16844)</f>
        <v>5.192566666666667</v>
      </c>
      <c r="G16845" s="98">
        <v>15</v>
      </c>
      <c r="H16845" s="491">
        <f>H16844+(E16845-E16844)*(H16847-H16844)/(E16847-E16844)</f>
        <v>0.30421766666666666</v>
      </c>
      <c r="I16845" s="492">
        <f>I16844+(E16845-E16844)*(I16847-I16844)/(E16847-E16844)</f>
        <v>17.033333333333335</v>
      </c>
      <c r="J16845" s="397">
        <f>J16844+(E16845-E16844)*(J16847-J16844)/(E16847-E16844)</f>
        <v>0.21296666666666667</v>
      </c>
      <c r="K16845" s="469">
        <f t="shared" si="1656"/>
        <v>17.068590143241739</v>
      </c>
      <c r="L16845" s="469">
        <f t="shared" si="1657"/>
        <v>3.5256809908403852E-2</v>
      </c>
    </row>
    <row r="16846" spans="1:12">
      <c r="A16846" s="98" t="str">
        <f t="shared" si="1651"/>
        <v>D800-120</v>
      </c>
      <c r="B16846" s="98">
        <f t="shared" si="1652"/>
        <v>28</v>
      </c>
      <c r="C16846" s="98">
        <f t="shared" si="1653"/>
        <v>6</v>
      </c>
      <c r="D16846" s="98">
        <f t="shared" si="1654"/>
        <v>342</v>
      </c>
      <c r="E16846" s="98">
        <f t="shared" si="1655"/>
        <v>101</v>
      </c>
      <c r="F16846" s="397">
        <f>F16844+(E16846-E16844)*(F16847-F16844)/(E16847-E16844)</f>
        <v>5.2021333333333333</v>
      </c>
      <c r="G16846" s="98">
        <v>15</v>
      </c>
      <c r="H16846" s="491">
        <f>H16844+(E16846-E16844)*(H16847-H16844)/(E16847-E16844)</f>
        <v>0.30421333333333334</v>
      </c>
      <c r="I16846" s="492">
        <f>I16844+(E16846-E16844)*(I16847-I16844)/(E16847-E16844)</f>
        <v>17.066666666666666</v>
      </c>
      <c r="J16846" s="397">
        <f>J16844+(E16846-E16844)*(J16847-J16844)/(E16847-E16844)</f>
        <v>0.21203333333333335</v>
      </c>
      <c r="K16846" s="469">
        <f t="shared" si="1656"/>
        <v>17.100280504908834</v>
      </c>
      <c r="L16846" s="469">
        <f t="shared" si="1657"/>
        <v>3.3613838242168015E-2</v>
      </c>
    </row>
    <row r="16847" spans="1:12">
      <c r="A16847" s="480" t="str">
        <f t="shared" si="1651"/>
        <v>D800-120</v>
      </c>
      <c r="B16847" s="480">
        <f t="shared" si="1652"/>
        <v>28</v>
      </c>
      <c r="C16847" s="480">
        <f t="shared" si="1653"/>
        <v>6</v>
      </c>
      <c r="D16847" s="480">
        <f t="shared" si="1654"/>
        <v>342</v>
      </c>
      <c r="E16847" s="480">
        <f t="shared" si="1655"/>
        <v>102</v>
      </c>
      <c r="F16847" s="484">
        <v>5.2117000000000004</v>
      </c>
      <c r="G16847" s="480">
        <v>15</v>
      </c>
      <c r="H16847" s="482">
        <v>0.30420900000000001</v>
      </c>
      <c r="I16847" s="483">
        <v>17.100000000000001</v>
      </c>
      <c r="J16847" s="484">
        <v>0.21110000000000001</v>
      </c>
      <c r="K16847" s="469">
        <f t="shared" si="1656"/>
        <v>17.131971769408533</v>
      </c>
      <c r="L16847" s="469">
        <f t="shared" si="1657"/>
        <v>3.1971769408531969E-2</v>
      </c>
    </row>
    <row r="16848" spans="1:12">
      <c r="A16848" s="98" t="str">
        <f t="shared" si="1651"/>
        <v>D800-120</v>
      </c>
      <c r="B16848" s="98">
        <f t="shared" si="1652"/>
        <v>28</v>
      </c>
      <c r="C16848" s="98">
        <f t="shared" si="1653"/>
        <v>6</v>
      </c>
      <c r="D16848" s="98">
        <f t="shared" si="1654"/>
        <v>342</v>
      </c>
      <c r="E16848" s="98">
        <f t="shared" si="1655"/>
        <v>103</v>
      </c>
      <c r="F16848" s="397">
        <f>F16847+(E16848-E16847)*(F16850-F16847)/(E16850-E16847)</f>
        <v>5.2212000000000005</v>
      </c>
      <c r="G16848" s="98">
        <v>15</v>
      </c>
      <c r="H16848" s="491">
        <f>H16847+(E16848-E16847)*(H16850-H16847)/(E16850-E16847)</f>
        <v>0.30420433333333335</v>
      </c>
      <c r="I16848" s="492">
        <f>I16847+(E16848-E16847)*(I16850-I16847)/(E16850-E16847)</f>
        <v>17.133333333333333</v>
      </c>
      <c r="J16848" s="397">
        <f>J16847+(E16848-E16847)*(J16850-J16847)/(E16850-E16847)</f>
        <v>0.20986666666666667</v>
      </c>
      <c r="K16848" s="469">
        <f t="shared" si="1656"/>
        <v>17.163463593001634</v>
      </c>
      <c r="L16848" s="469">
        <f t="shared" si="1657"/>
        <v>3.0130259668300852E-2</v>
      </c>
    </row>
    <row r="16849" spans="1:12">
      <c r="A16849" s="98" t="str">
        <f t="shared" si="1651"/>
        <v>D800-120</v>
      </c>
      <c r="B16849" s="98">
        <f t="shared" si="1652"/>
        <v>28</v>
      </c>
      <c r="C16849" s="98">
        <f t="shared" si="1653"/>
        <v>6</v>
      </c>
      <c r="D16849" s="98">
        <f t="shared" si="1654"/>
        <v>342</v>
      </c>
      <c r="E16849" s="98">
        <f t="shared" si="1655"/>
        <v>104</v>
      </c>
      <c r="F16849" s="397">
        <f>F16847+(E16849-E16847)*(F16850-F16847)/(E16850-E16847)</f>
        <v>5.2306999999999997</v>
      </c>
      <c r="G16849" s="98">
        <v>15</v>
      </c>
      <c r="H16849" s="491">
        <f>H16847+(E16849-E16847)*(H16850-H16847)/(E16850-E16847)</f>
        <v>0.30419966666666665</v>
      </c>
      <c r="I16849" s="492">
        <f>I16847+(E16849-E16847)*(I16850-I16847)/(E16850-E16847)</f>
        <v>17.166666666666668</v>
      </c>
      <c r="J16849" s="397">
        <f>J16847+(E16849-E16847)*(J16850-J16847)/(E16850-E16847)</f>
        <v>0.20863333333333334</v>
      </c>
      <c r="K16849" s="469">
        <f t="shared" si="1656"/>
        <v>17.194956382814357</v>
      </c>
      <c r="L16849" s="469">
        <f t="shared" si="1657"/>
        <v>2.8289716147689603E-2</v>
      </c>
    </row>
    <row r="16850" spans="1:12">
      <c r="A16850" s="480" t="str">
        <f t="shared" si="1651"/>
        <v>D800-120</v>
      </c>
      <c r="B16850" s="480">
        <f t="shared" si="1652"/>
        <v>28</v>
      </c>
      <c r="C16850" s="480">
        <f t="shared" si="1653"/>
        <v>6</v>
      </c>
      <c r="D16850" s="480">
        <f t="shared" si="1654"/>
        <v>342</v>
      </c>
      <c r="E16850" s="480">
        <f t="shared" si="1655"/>
        <v>105</v>
      </c>
      <c r="F16850" s="484">
        <v>5.2401999999999997</v>
      </c>
      <c r="G16850" s="480">
        <v>15</v>
      </c>
      <c r="H16850" s="482">
        <v>0.30419499999999999</v>
      </c>
      <c r="I16850" s="483">
        <v>17.2</v>
      </c>
      <c r="J16850" s="484">
        <v>0.2074</v>
      </c>
      <c r="K16850" s="469">
        <f t="shared" si="1656"/>
        <v>17.22645013889117</v>
      </c>
      <c r="L16850" s="469">
        <f t="shared" si="1657"/>
        <v>2.6450138891171093E-2</v>
      </c>
    </row>
    <row r="16851" spans="1:12">
      <c r="A16851" s="98" t="str">
        <f t="shared" ref="A16851:A16914" si="1658">A16850</f>
        <v>D800-120</v>
      </c>
      <c r="B16851" s="98">
        <f t="shared" si="1652"/>
        <v>28</v>
      </c>
      <c r="C16851" s="98">
        <f t="shared" si="1653"/>
        <v>6</v>
      </c>
      <c r="D16851" s="98">
        <f t="shared" si="1654"/>
        <v>342</v>
      </c>
      <c r="E16851" s="98">
        <f t="shared" si="1655"/>
        <v>106</v>
      </c>
      <c r="F16851" s="397">
        <f>F16850+(E16851-E16850)*(F16853-F16850)/(E16853-E16850)</f>
        <v>5.2496666666666663</v>
      </c>
      <c r="G16851" s="98">
        <v>15</v>
      </c>
      <c r="H16851" s="491">
        <f>H16850+(E16851-E16850)*(H16853-H16850)/(E16853-E16850)</f>
        <v>0.30419033333333334</v>
      </c>
      <c r="I16851" s="492">
        <f>I16850+(E16851-E16850)*(I16853-I16850)/(E16853-E16850)</f>
        <v>17.233333333333334</v>
      </c>
      <c r="J16851" s="397">
        <f>J16850+(E16851-E16850)*(J16853-J16850)/(E16853-E16850)</f>
        <v>0.20683333333333334</v>
      </c>
      <c r="K16851" s="469">
        <f t="shared" si="1656"/>
        <v>17.257835280761714</v>
      </c>
      <c r="L16851" s="469">
        <f t="shared" si="1657"/>
        <v>2.4501947428380078E-2</v>
      </c>
    </row>
    <row r="16852" spans="1:12">
      <c r="A16852" s="98" t="str">
        <f t="shared" si="1658"/>
        <v>D800-120</v>
      </c>
      <c r="B16852" s="98">
        <f t="shared" si="1652"/>
        <v>28</v>
      </c>
      <c r="C16852" s="98">
        <f t="shared" si="1653"/>
        <v>6</v>
      </c>
      <c r="D16852" s="98">
        <f t="shared" si="1654"/>
        <v>342</v>
      </c>
      <c r="E16852" s="98">
        <f t="shared" si="1655"/>
        <v>107</v>
      </c>
      <c r="F16852" s="397">
        <f>F16850+(E16852-E16850)*(F16853-F16850)/(E16853-E16850)</f>
        <v>5.2591333333333337</v>
      </c>
      <c r="G16852" s="98">
        <v>15</v>
      </c>
      <c r="H16852" s="491">
        <f>H16850+(E16852-E16850)*(H16853-H16850)/(E16853-E16850)</f>
        <v>0.30418566666666663</v>
      </c>
      <c r="I16852" s="492">
        <f>I16850+(E16852-E16850)*(I16853-I16850)/(E16853-E16850)</f>
        <v>17.266666666666666</v>
      </c>
      <c r="J16852" s="397">
        <f>J16850+(E16852-E16850)*(J16853-J16850)/(E16853-E16850)</f>
        <v>0.20626666666666665</v>
      </c>
      <c r="K16852" s="469">
        <f t="shared" si="1656"/>
        <v>17.289221385623037</v>
      </c>
      <c r="L16852" s="469">
        <f t="shared" si="1657"/>
        <v>2.2554718956371289E-2</v>
      </c>
    </row>
    <row r="16853" spans="1:12">
      <c r="A16853" s="480" t="str">
        <f t="shared" si="1658"/>
        <v>D800-120</v>
      </c>
      <c r="B16853" s="480">
        <f t="shared" si="1652"/>
        <v>28</v>
      </c>
      <c r="C16853" s="480">
        <f t="shared" si="1653"/>
        <v>6</v>
      </c>
      <c r="D16853" s="480">
        <f t="shared" si="1654"/>
        <v>342</v>
      </c>
      <c r="E16853" s="480">
        <f t="shared" si="1655"/>
        <v>108</v>
      </c>
      <c r="F16853" s="484">
        <v>5.2686000000000002</v>
      </c>
      <c r="G16853" s="480">
        <v>15</v>
      </c>
      <c r="H16853" s="482">
        <v>0.30418099999999998</v>
      </c>
      <c r="I16853" s="483">
        <v>17.3</v>
      </c>
      <c r="J16853" s="484">
        <v>0.20569999999999999</v>
      </c>
      <c r="K16853" s="469">
        <f t="shared" si="1656"/>
        <v>17.320608453519451</v>
      </c>
      <c r="L16853" s="469">
        <f t="shared" si="1657"/>
        <v>2.060845351945062E-2</v>
      </c>
    </row>
    <row r="16854" spans="1:12">
      <c r="A16854" s="98" t="str">
        <f t="shared" si="1658"/>
        <v>D800-120</v>
      </c>
      <c r="B16854" s="98">
        <f t="shared" si="1652"/>
        <v>28</v>
      </c>
      <c r="C16854" s="98">
        <f t="shared" si="1653"/>
        <v>6</v>
      </c>
      <c r="D16854" s="98">
        <f t="shared" si="1654"/>
        <v>342</v>
      </c>
      <c r="E16854" s="98">
        <f t="shared" si="1655"/>
        <v>109</v>
      </c>
      <c r="F16854" s="397">
        <f>F16853+(E16854-E16853)*(F16856-F16853)/(E16856-E16853)</f>
        <v>5.2780333333333331</v>
      </c>
      <c r="G16854" s="98">
        <v>15</v>
      </c>
      <c r="H16854" s="491">
        <f>H16853+(E16854-E16853)*(H16856-H16853)/(E16856-E16853)</f>
        <v>0.30417633333333333</v>
      </c>
      <c r="I16854" s="492">
        <f>I16853+(E16854-E16853)*(I16856-I16853)/(E16856-E16853)</f>
        <v>17.333333333333332</v>
      </c>
      <c r="J16854" s="397">
        <f>J16853+(E16854-E16853)*(J16856-J16853)/(E16856-E16853)</f>
        <v>0.20476666666666665</v>
      </c>
      <c r="K16854" s="469">
        <f t="shared" si="1656"/>
        <v>17.351886898936911</v>
      </c>
      <c r="L16854" s="469">
        <f t="shared" si="1657"/>
        <v>1.8553565603578903E-2</v>
      </c>
    </row>
    <row r="16855" spans="1:12">
      <c r="A16855" s="98" t="str">
        <f t="shared" si="1658"/>
        <v>D800-120</v>
      </c>
      <c r="B16855" s="98">
        <f t="shared" si="1652"/>
        <v>28</v>
      </c>
      <c r="C16855" s="98">
        <f t="shared" si="1653"/>
        <v>6</v>
      </c>
      <c r="D16855" s="98">
        <f t="shared" si="1654"/>
        <v>342</v>
      </c>
      <c r="E16855" s="98">
        <f t="shared" si="1655"/>
        <v>110</v>
      </c>
      <c r="F16855" s="397">
        <f>F16853+(E16855-E16853)*(F16856-F16853)/(E16856-E16853)</f>
        <v>5.287466666666667</v>
      </c>
      <c r="G16855" s="98">
        <v>15</v>
      </c>
      <c r="H16855" s="491">
        <f>H16853+(E16855-E16853)*(H16856-H16853)/(E16856-E16853)</f>
        <v>0.30417166666666667</v>
      </c>
      <c r="I16855" s="492">
        <f>I16853+(E16855-E16853)*(I16856-I16853)/(E16856-E16853)</f>
        <v>17.366666666666667</v>
      </c>
      <c r="J16855" s="397">
        <f>J16853+(E16855-E16853)*(J16856-J16853)/(E16856-E16853)</f>
        <v>0.20383333333333334</v>
      </c>
      <c r="K16855" s="469">
        <f t="shared" si="1656"/>
        <v>17.383166304115548</v>
      </c>
      <c r="L16855" s="469">
        <f t="shared" si="1657"/>
        <v>1.6499637448880833E-2</v>
      </c>
    </row>
    <row r="16856" spans="1:12">
      <c r="A16856" s="480" t="str">
        <f t="shared" si="1658"/>
        <v>D800-120</v>
      </c>
      <c r="B16856" s="480">
        <f t="shared" si="1652"/>
        <v>28</v>
      </c>
      <c r="C16856" s="480">
        <f t="shared" si="1653"/>
        <v>6</v>
      </c>
      <c r="D16856" s="480">
        <f t="shared" si="1654"/>
        <v>342</v>
      </c>
      <c r="E16856" s="480">
        <f t="shared" si="1655"/>
        <v>111</v>
      </c>
      <c r="F16856" s="484">
        <v>5.2968999999999999</v>
      </c>
      <c r="G16856" s="480">
        <v>15</v>
      </c>
      <c r="H16856" s="482">
        <v>0.30416700000000002</v>
      </c>
      <c r="I16856" s="483">
        <v>17.399999999999999</v>
      </c>
      <c r="J16856" s="484">
        <v>0.2029</v>
      </c>
      <c r="K16856" s="469">
        <f t="shared" si="1656"/>
        <v>17.41444666909954</v>
      </c>
      <c r="L16856" s="469">
        <f t="shared" si="1657"/>
        <v>1.4446669099541509E-2</v>
      </c>
    </row>
    <row r="16857" spans="1:12">
      <c r="A16857" s="98" t="str">
        <f t="shared" si="1658"/>
        <v>D800-120</v>
      </c>
      <c r="B16857" s="98">
        <f t="shared" si="1652"/>
        <v>28</v>
      </c>
      <c r="C16857" s="98">
        <f t="shared" si="1653"/>
        <v>6</v>
      </c>
      <c r="D16857" s="98">
        <f t="shared" si="1654"/>
        <v>342</v>
      </c>
      <c r="E16857" s="98">
        <f t="shared" si="1655"/>
        <v>112</v>
      </c>
      <c r="F16857" s="397">
        <f>F16856+(E16857-E16856)*(F16859-F16856)/(E16859-E16856)</f>
        <v>5.3062666666666667</v>
      </c>
      <c r="G16857" s="98">
        <v>15</v>
      </c>
      <c r="H16857" s="491">
        <f>H16856+(E16857-E16856)*(H16859-H16856)/(E16859-E16856)</f>
        <v>0.30416199999999999</v>
      </c>
      <c r="I16857" s="492">
        <f>I16856+(E16857-E16856)*(I16859-I16856)/(E16859-E16856)</f>
        <v>17.433333333333334</v>
      </c>
      <c r="J16857" s="397">
        <f>J16856+(E16857-E16856)*(J16859-J16856)/(E16859-E16856)</f>
        <v>0.20199999999999999</v>
      </c>
      <c r="K16857" s="469">
        <f t="shared" si="1656"/>
        <v>17.445527931387442</v>
      </c>
      <c r="L16857" s="469">
        <f t="shared" si="1657"/>
        <v>1.2194598054108496E-2</v>
      </c>
    </row>
    <row r="16858" spans="1:12">
      <c r="A16858" s="98" t="str">
        <f t="shared" si="1658"/>
        <v>D800-120</v>
      </c>
      <c r="B16858" s="98">
        <f t="shared" si="1652"/>
        <v>28</v>
      </c>
      <c r="C16858" s="98">
        <f t="shared" si="1653"/>
        <v>6</v>
      </c>
      <c r="D16858" s="98">
        <f t="shared" si="1654"/>
        <v>342</v>
      </c>
      <c r="E16858" s="98">
        <f t="shared" si="1655"/>
        <v>113</v>
      </c>
      <c r="F16858" s="397">
        <f>F16856+(E16858-E16856)*(F16859-F16856)/(E16859-E16856)</f>
        <v>5.3156333333333334</v>
      </c>
      <c r="G16858" s="98">
        <v>15</v>
      </c>
      <c r="H16858" s="491">
        <f>H16856+(E16858-E16856)*(H16859-H16856)/(E16859-E16856)</f>
        <v>0.30415700000000001</v>
      </c>
      <c r="I16858" s="492">
        <f>I16856+(E16858-E16856)*(I16859-I16856)/(E16859-E16856)</f>
        <v>17.466666666666665</v>
      </c>
      <c r="J16858" s="397">
        <f>J16856+(E16858-E16856)*(J16859-J16856)/(E16859-E16856)</f>
        <v>0.2011</v>
      </c>
      <c r="K16858" s="469">
        <f t="shared" si="1656"/>
        <v>17.476610215557535</v>
      </c>
      <c r="L16858" s="469">
        <f t="shared" si="1657"/>
        <v>9.9435488908703462E-3</v>
      </c>
    </row>
    <row r="16859" spans="1:12">
      <c r="A16859" s="480" t="str">
        <f t="shared" si="1658"/>
        <v>D800-120</v>
      </c>
      <c r="B16859" s="480">
        <f t="shared" si="1652"/>
        <v>28</v>
      </c>
      <c r="C16859" s="480">
        <f t="shared" si="1653"/>
        <v>6</v>
      </c>
      <c r="D16859" s="480">
        <f t="shared" si="1654"/>
        <v>342</v>
      </c>
      <c r="E16859" s="480">
        <f t="shared" si="1655"/>
        <v>114</v>
      </c>
      <c r="F16859" s="484">
        <v>5.3250000000000002</v>
      </c>
      <c r="G16859" s="480">
        <v>15</v>
      </c>
      <c r="H16859" s="482">
        <v>0.30415199999999998</v>
      </c>
      <c r="I16859" s="483">
        <v>17.5</v>
      </c>
      <c r="J16859" s="484">
        <v>0.20019999999999999</v>
      </c>
      <c r="K16859" s="469">
        <f t="shared" si="1656"/>
        <v>17.507693521660226</v>
      </c>
      <c r="L16859" s="469">
        <f t="shared" si="1657"/>
        <v>7.6935216602258549E-3</v>
      </c>
    </row>
    <row r="16860" spans="1:12">
      <c r="A16860" s="98" t="str">
        <f t="shared" si="1658"/>
        <v>D800-120</v>
      </c>
      <c r="B16860" s="98">
        <f t="shared" si="1652"/>
        <v>28</v>
      </c>
      <c r="C16860" s="98">
        <f t="shared" si="1653"/>
        <v>6</v>
      </c>
      <c r="D16860" s="98">
        <f t="shared" si="1654"/>
        <v>342</v>
      </c>
      <c r="E16860" s="98">
        <f t="shared" si="1655"/>
        <v>115</v>
      </c>
      <c r="F16860" s="397">
        <f>F16859+(E16860-E16859)*(F16862-F16859)/(E16862-E16859)</f>
        <v>5.3342999999999998</v>
      </c>
      <c r="G16860" s="98">
        <v>15</v>
      </c>
      <c r="H16860" s="491">
        <f>H16859+(E16860-E16859)*(H16862-H16859)/(E16862-E16859)</f>
        <v>0.304147</v>
      </c>
      <c r="I16860" s="492">
        <f>I16859+(E16860-E16859)*(I16862-I16859)/(E16862-E16859)</f>
        <v>17.533333333333335</v>
      </c>
      <c r="J16860" s="397">
        <f>J16859+(E16860-E16859)*(J16862-J16859)/(E16862-E16859)</f>
        <v>0.19926666666666665</v>
      </c>
      <c r="K16860" s="469">
        <f t="shared" si="1656"/>
        <v>17.538558657491279</v>
      </c>
      <c r="L16860" s="469">
        <f t="shared" si="1657"/>
        <v>5.2253241579442999E-3</v>
      </c>
    </row>
    <row r="16861" spans="1:12">
      <c r="A16861" s="98" t="str">
        <f t="shared" si="1658"/>
        <v>D800-120</v>
      </c>
      <c r="B16861" s="98">
        <f t="shared" si="1652"/>
        <v>28</v>
      </c>
      <c r="C16861" s="98">
        <f t="shared" si="1653"/>
        <v>6</v>
      </c>
      <c r="D16861" s="98">
        <f t="shared" si="1654"/>
        <v>342</v>
      </c>
      <c r="E16861" s="98">
        <f t="shared" si="1655"/>
        <v>116</v>
      </c>
      <c r="F16861" s="397">
        <f>F16859+(E16861-E16859)*(F16862-F16859)/(E16862-E16859)</f>
        <v>5.3436000000000003</v>
      </c>
      <c r="G16861" s="98">
        <v>15</v>
      </c>
      <c r="H16861" s="491">
        <f>H16859+(E16861-E16859)*(H16862-H16859)/(E16862-E16859)</f>
        <v>0.30414199999999997</v>
      </c>
      <c r="I16861" s="492">
        <f>I16859+(E16861-E16859)*(I16862-I16859)/(E16862-E16859)</f>
        <v>17.566666666666666</v>
      </c>
      <c r="J16861" s="397">
        <f>J16859+(E16861-E16859)*(J16862-J16859)/(E16862-E16859)</f>
        <v>0.19833333333333333</v>
      </c>
      <c r="K16861" s="469">
        <f t="shared" si="1656"/>
        <v>17.569424808148828</v>
      </c>
      <c r="L16861" s="469">
        <f t="shared" si="1657"/>
        <v>2.7581414821611361E-3</v>
      </c>
    </row>
    <row r="16862" spans="1:12">
      <c r="A16862" s="480" t="str">
        <f t="shared" si="1658"/>
        <v>D800-120</v>
      </c>
      <c r="B16862" s="480">
        <f t="shared" si="1652"/>
        <v>28</v>
      </c>
      <c r="C16862" s="480">
        <f t="shared" si="1653"/>
        <v>6</v>
      </c>
      <c r="D16862" s="480">
        <f t="shared" si="1654"/>
        <v>342</v>
      </c>
      <c r="E16862" s="480">
        <f t="shared" si="1655"/>
        <v>117</v>
      </c>
      <c r="F16862" s="484">
        <v>5.3529</v>
      </c>
      <c r="G16862" s="480">
        <v>15</v>
      </c>
      <c r="H16862" s="482">
        <v>0.30413699999999999</v>
      </c>
      <c r="I16862" s="483">
        <v>17.600000000000001</v>
      </c>
      <c r="J16862" s="484">
        <v>0.19739999999999999</v>
      </c>
      <c r="K16862" s="469">
        <f t="shared" si="1656"/>
        <v>17.600291973682914</v>
      </c>
      <c r="L16862" s="469">
        <f t="shared" si="1657"/>
        <v>2.9197368291278281E-4</v>
      </c>
    </row>
    <row r="16863" spans="1:12">
      <c r="A16863" s="98" t="str">
        <f t="shared" si="1658"/>
        <v>D800-120</v>
      </c>
      <c r="B16863" s="98">
        <f t="shared" si="1652"/>
        <v>28</v>
      </c>
      <c r="C16863" s="98">
        <f t="shared" si="1653"/>
        <v>6</v>
      </c>
      <c r="D16863" s="98">
        <f t="shared" si="1654"/>
        <v>342</v>
      </c>
      <c r="E16863" s="98">
        <f t="shared" si="1655"/>
        <v>118</v>
      </c>
      <c r="F16863" s="397">
        <f>F16862+(E16863-E16862)*(F16865-F16862)/(E16865-E16862)</f>
        <v>5.362166666666667</v>
      </c>
      <c r="G16863" s="98">
        <v>15</v>
      </c>
      <c r="H16863" s="491">
        <f>H16862+(E16863-E16862)*(H16865-H16862)/(E16865-E16862)</f>
        <v>0.30413200000000001</v>
      </c>
      <c r="I16863" s="492">
        <f>I16862+(E16863-E16862)*(I16865-I16862)/(E16865-E16862)</f>
        <v>17.633333333333333</v>
      </c>
      <c r="J16863" s="397">
        <f>J16862+(E16863-E16862)*(J16865-J16862)/(E16865-E16862)</f>
        <v>0.19650000000000001</v>
      </c>
      <c r="K16863" s="469">
        <f t="shared" si="1656"/>
        <v>17.63105055261093</v>
      </c>
      <c r="L16863" s="469">
        <f t="shared" si="1657"/>
        <v>-2.2827807224032881E-3</v>
      </c>
    </row>
    <row r="16864" spans="1:12">
      <c r="A16864" s="98" t="str">
        <f t="shared" si="1658"/>
        <v>D800-120</v>
      </c>
      <c r="B16864" s="98">
        <f t="shared" si="1652"/>
        <v>28</v>
      </c>
      <c r="C16864" s="98">
        <f t="shared" si="1653"/>
        <v>6</v>
      </c>
      <c r="D16864" s="98">
        <f t="shared" si="1654"/>
        <v>342</v>
      </c>
      <c r="E16864" s="98">
        <f t="shared" si="1655"/>
        <v>119</v>
      </c>
      <c r="F16864" s="397">
        <f>F16862+(E16864-E16862)*(F16865-F16862)/(E16865-E16862)</f>
        <v>5.3714333333333331</v>
      </c>
      <c r="G16864" s="98">
        <v>15</v>
      </c>
      <c r="H16864" s="491">
        <f>H16862+(E16864-E16862)*(H16865-H16862)/(E16865-E16862)</f>
        <v>0.30412699999999998</v>
      </c>
      <c r="I16864" s="492">
        <f>I16862+(E16864-E16862)*(I16865-I16862)/(E16865-E16862)</f>
        <v>17.666666666666668</v>
      </c>
      <c r="J16864" s="397">
        <f>J16862+(E16864-E16862)*(J16865-J16862)/(E16865-E16862)</f>
        <v>0.1956</v>
      </c>
      <c r="K16864" s="469">
        <f t="shared" si="1656"/>
        <v>17.661810142911786</v>
      </c>
      <c r="L16864" s="469">
        <f t="shared" si="1657"/>
        <v>-4.8565237548814366E-3</v>
      </c>
    </row>
    <row r="16865" spans="1:12">
      <c r="A16865" s="480" t="str">
        <f t="shared" si="1658"/>
        <v>D800-120</v>
      </c>
      <c r="B16865" s="480">
        <f t="shared" si="1652"/>
        <v>28</v>
      </c>
      <c r="C16865" s="480">
        <f t="shared" si="1653"/>
        <v>6</v>
      </c>
      <c r="D16865" s="480">
        <f t="shared" si="1654"/>
        <v>342</v>
      </c>
      <c r="E16865" s="480">
        <f t="shared" si="1655"/>
        <v>120</v>
      </c>
      <c r="F16865" s="484">
        <v>5.3807</v>
      </c>
      <c r="G16865" s="480">
        <v>15</v>
      </c>
      <c r="H16865" s="482">
        <v>0.304122</v>
      </c>
      <c r="I16865" s="483">
        <v>17.7</v>
      </c>
      <c r="J16865" s="484">
        <v>0.19470000000000001</v>
      </c>
      <c r="K16865" s="469">
        <f t="shared" si="1656"/>
        <v>17.692570744635375</v>
      </c>
      <c r="L16865" s="469">
        <f t="shared" si="1657"/>
        <v>-7.4292553646237991E-3</v>
      </c>
    </row>
    <row r="16866" spans="1:12">
      <c r="A16866" s="480" t="str">
        <f t="shared" si="1658"/>
        <v>D800-120</v>
      </c>
      <c r="B16866" s="480">
        <f t="shared" si="1652"/>
        <v>29</v>
      </c>
      <c r="C16866" s="480">
        <f t="shared" si="1653"/>
        <v>0</v>
      </c>
      <c r="D16866" s="480">
        <v>348</v>
      </c>
      <c r="E16866" s="480">
        <v>84</v>
      </c>
      <c r="F16866" s="484">
        <v>5.0369999999999999</v>
      </c>
      <c r="G16866" s="480">
        <v>15</v>
      </c>
      <c r="H16866" s="482">
        <v>0.30038199999999998</v>
      </c>
      <c r="I16866" s="483">
        <v>16.8</v>
      </c>
      <c r="J16866" s="484">
        <v>0.22509999999999999</v>
      </c>
      <c r="K16866" s="469">
        <f t="shared" si="1656"/>
        <v>16.768647921646437</v>
      </c>
      <c r="L16866" s="469">
        <f t="shared" si="1657"/>
        <v>-3.1352078353563684E-2</v>
      </c>
    </row>
    <row r="16867" spans="1:12">
      <c r="A16867" s="98" t="str">
        <f t="shared" si="1658"/>
        <v>D800-120</v>
      </c>
      <c r="B16867" s="98">
        <f t="shared" si="1652"/>
        <v>29</v>
      </c>
      <c r="C16867" s="98">
        <f t="shared" si="1653"/>
        <v>0</v>
      </c>
      <c r="D16867" s="98">
        <f t="shared" ref="D16867:D16902" si="1659">D16866</f>
        <v>348</v>
      </c>
      <c r="E16867" s="98">
        <f t="shared" ref="E16867:E16902" si="1660">E16866+1</f>
        <v>85</v>
      </c>
      <c r="F16867" s="397">
        <f>F16866+(E16867-E16866)*(F16869-F16866)/(E16869-E16866)</f>
        <v>5.0468333333333328</v>
      </c>
      <c r="G16867" s="98">
        <v>15</v>
      </c>
      <c r="H16867" s="491">
        <f>H16866+(E16867-E16866)*(H16869-H16866)/(E16869-E16866)</f>
        <v>0.30039233333333332</v>
      </c>
      <c r="I16867" s="492">
        <f>I16866+(E16867-E16866)*(I16869-I16866)/(E16869-E16866)</f>
        <v>16.833333333333332</v>
      </c>
      <c r="J16867" s="397">
        <f>J16866+(E16867-E16866)*(J16869-J16866)/(E16869-E16866)</f>
        <v>0.22423333333333334</v>
      </c>
      <c r="K16867" s="469">
        <f t="shared" si="1656"/>
        <v>16.800806056967719</v>
      </c>
      <c r="L16867" s="469">
        <f t="shared" si="1657"/>
        <v>-3.2527276365613034E-2</v>
      </c>
    </row>
    <row r="16868" spans="1:12">
      <c r="A16868" s="98" t="str">
        <f t="shared" si="1658"/>
        <v>D800-120</v>
      </c>
      <c r="B16868" s="98">
        <f t="shared" si="1652"/>
        <v>29</v>
      </c>
      <c r="C16868" s="98">
        <f t="shared" si="1653"/>
        <v>0</v>
      </c>
      <c r="D16868" s="98">
        <f t="shared" si="1659"/>
        <v>348</v>
      </c>
      <c r="E16868" s="98">
        <f t="shared" si="1660"/>
        <v>86</v>
      </c>
      <c r="F16868" s="397">
        <f>F16866+(E16868-E16866)*(F16869-F16866)/(E16869-E16866)</f>
        <v>5.0566666666666666</v>
      </c>
      <c r="G16868" s="98">
        <v>15</v>
      </c>
      <c r="H16868" s="491">
        <f>H16866+(E16868-E16866)*(H16869-H16866)/(E16869-E16866)</f>
        <v>0.30040266666666665</v>
      </c>
      <c r="I16868" s="492">
        <f>I16866+(E16868-E16866)*(I16869-I16866)/(E16869-E16866)</f>
        <v>16.866666666666667</v>
      </c>
      <c r="J16868" s="397">
        <f>J16866+(E16868-E16866)*(J16869-J16866)/(E16869-E16866)</f>
        <v>0.22336666666666666</v>
      </c>
      <c r="K16868" s="469">
        <f t="shared" si="1656"/>
        <v>16.832961979920285</v>
      </c>
      <c r="L16868" s="469">
        <f t="shared" si="1657"/>
        <v>-3.3704686746382606E-2</v>
      </c>
    </row>
    <row r="16869" spans="1:12">
      <c r="A16869" s="480" t="str">
        <f t="shared" si="1658"/>
        <v>D800-120</v>
      </c>
      <c r="B16869" s="480">
        <f t="shared" si="1652"/>
        <v>29</v>
      </c>
      <c r="C16869" s="480">
        <f t="shared" si="1653"/>
        <v>0</v>
      </c>
      <c r="D16869" s="480">
        <f t="shared" si="1659"/>
        <v>348</v>
      </c>
      <c r="E16869" s="480">
        <f t="shared" si="1660"/>
        <v>87</v>
      </c>
      <c r="F16869" s="484">
        <v>5.0664999999999996</v>
      </c>
      <c r="G16869" s="480">
        <v>15</v>
      </c>
      <c r="H16869" s="482">
        <v>0.30041299999999999</v>
      </c>
      <c r="I16869" s="483">
        <v>16.899999999999999</v>
      </c>
      <c r="J16869" s="484">
        <v>0.2225</v>
      </c>
      <c r="K16869" s="469">
        <f t="shared" si="1656"/>
        <v>16.865115690732424</v>
      </c>
      <c r="L16869" s="469">
        <f t="shared" si="1657"/>
        <v>-3.488430926757502E-2</v>
      </c>
    </row>
    <row r="16870" spans="1:12">
      <c r="A16870" s="98" t="str">
        <f t="shared" si="1658"/>
        <v>D800-120</v>
      </c>
      <c r="B16870" s="98">
        <f t="shared" si="1652"/>
        <v>29</v>
      </c>
      <c r="C16870" s="98">
        <f t="shared" si="1653"/>
        <v>0</v>
      </c>
      <c r="D16870" s="98">
        <f t="shared" si="1659"/>
        <v>348</v>
      </c>
      <c r="E16870" s="98">
        <f t="shared" si="1660"/>
        <v>88</v>
      </c>
      <c r="F16870" s="397">
        <f>F16869+(E16870-E16869)*(F16872-F16869)/(E16872-E16869)</f>
        <v>5.0762999999999998</v>
      </c>
      <c r="G16870" s="98">
        <v>15</v>
      </c>
      <c r="H16870" s="491">
        <f>H16869+(E16870-E16869)*(H16872-H16869)/(E16872-E16869)</f>
        <v>0.300423</v>
      </c>
      <c r="I16870" s="492">
        <f>I16869+(E16870-E16869)*(I16872-I16869)/(E16872-E16869)</f>
        <v>16.933333333333334</v>
      </c>
      <c r="J16870" s="397">
        <f>J16869+(E16870-E16869)*(J16872-J16869)/(E16872-E16869)</f>
        <v>0.22159999999999999</v>
      </c>
      <c r="K16870" s="469">
        <f t="shared" si="1656"/>
        <v>16.897174983273583</v>
      </c>
      <c r="L16870" s="469">
        <f t="shared" si="1657"/>
        <v>-3.6158350059750433E-2</v>
      </c>
    </row>
    <row r="16871" spans="1:12">
      <c r="A16871" s="98" t="str">
        <f t="shared" si="1658"/>
        <v>D800-120</v>
      </c>
      <c r="B16871" s="98">
        <f t="shared" si="1652"/>
        <v>29</v>
      </c>
      <c r="C16871" s="98">
        <f t="shared" si="1653"/>
        <v>0</v>
      </c>
      <c r="D16871" s="98">
        <f t="shared" si="1659"/>
        <v>348</v>
      </c>
      <c r="E16871" s="98">
        <f t="shared" si="1660"/>
        <v>89</v>
      </c>
      <c r="F16871" s="397">
        <f>F16869+(E16871-E16869)*(F16872-F16869)/(E16872-E16869)</f>
        <v>5.0861000000000001</v>
      </c>
      <c r="G16871" s="98">
        <v>15</v>
      </c>
      <c r="H16871" s="491">
        <f>H16869+(E16871-E16869)*(H16872-H16869)/(E16872-E16869)</f>
        <v>0.30043300000000001</v>
      </c>
      <c r="I16871" s="492">
        <f>I16869+(E16871-E16869)*(I16872-I16869)/(E16872-E16869)</f>
        <v>16.966666666666665</v>
      </c>
      <c r="J16871" s="397">
        <f>J16869+(E16871-E16869)*(J16872-J16869)/(E16872-E16869)</f>
        <v>0.22070000000000001</v>
      </c>
      <c r="K16871" s="469">
        <f t="shared" si="1656"/>
        <v>16.929232141608946</v>
      </c>
      <c r="L16871" s="469">
        <f t="shared" si="1657"/>
        <v>-3.743452505771927E-2</v>
      </c>
    </row>
    <row r="16872" spans="1:12">
      <c r="A16872" s="480" t="str">
        <f t="shared" si="1658"/>
        <v>D800-120</v>
      </c>
      <c r="B16872" s="480">
        <f t="shared" si="1652"/>
        <v>29</v>
      </c>
      <c r="C16872" s="480">
        <f t="shared" si="1653"/>
        <v>0</v>
      </c>
      <c r="D16872" s="480">
        <f t="shared" si="1659"/>
        <v>348</v>
      </c>
      <c r="E16872" s="480">
        <f t="shared" si="1660"/>
        <v>90</v>
      </c>
      <c r="F16872" s="484">
        <v>5.0959000000000003</v>
      </c>
      <c r="G16872" s="480">
        <v>15</v>
      </c>
      <c r="H16872" s="482">
        <v>0.30044300000000002</v>
      </c>
      <c r="I16872" s="483">
        <v>17</v>
      </c>
      <c r="J16872" s="484">
        <v>0.2198</v>
      </c>
      <c r="K16872" s="469">
        <f t="shared" si="1656"/>
        <v>16.96128716595161</v>
      </c>
      <c r="L16872" s="469">
        <f t="shared" si="1657"/>
        <v>-3.8712834048389766E-2</v>
      </c>
    </row>
    <row r="16873" spans="1:12">
      <c r="A16873" s="98" t="str">
        <f t="shared" si="1658"/>
        <v>D800-120</v>
      </c>
      <c r="B16873" s="98">
        <f t="shared" si="1652"/>
        <v>29</v>
      </c>
      <c r="C16873" s="98">
        <f t="shared" si="1653"/>
        <v>0</v>
      </c>
      <c r="D16873" s="98">
        <f t="shared" si="1659"/>
        <v>348</v>
      </c>
      <c r="E16873" s="98">
        <f t="shared" si="1660"/>
        <v>91</v>
      </c>
      <c r="F16873" s="397">
        <f>F16872+(E16873-E16872)*(F16875-F16872)/(E16875-E16872)</f>
        <v>5.1056333333333335</v>
      </c>
      <c r="G16873" s="98">
        <v>15</v>
      </c>
      <c r="H16873" s="491">
        <f>H16872+(E16873-E16872)*(H16875-H16872)/(E16875-E16872)</f>
        <v>0.3004526666666667</v>
      </c>
      <c r="I16873" s="492">
        <f>I16872+(E16873-E16872)*(I16875-I16872)/(E16875-E16872)</f>
        <v>17.033333333333335</v>
      </c>
      <c r="J16873" s="397">
        <f>J16872+(E16873-E16872)*(J16875-J16872)/(E16875-E16872)</f>
        <v>0.21893333333333334</v>
      </c>
      <c r="K16873" s="469">
        <f t="shared" si="1656"/>
        <v>16.993137022137706</v>
      </c>
      <c r="L16873" s="469">
        <f t="shared" si="1657"/>
        <v>-4.0196311195629164E-2</v>
      </c>
    </row>
    <row r="16874" spans="1:12">
      <c r="A16874" s="98" t="str">
        <f t="shared" si="1658"/>
        <v>D800-120</v>
      </c>
      <c r="B16874" s="98">
        <f t="shared" ref="B16874:B16937" si="1661">INT(D16874/12)</f>
        <v>29</v>
      </c>
      <c r="C16874" s="98">
        <f t="shared" ref="C16874:C16937" si="1662">D16874-B16874*12</f>
        <v>0</v>
      </c>
      <c r="D16874" s="98">
        <f t="shared" si="1659"/>
        <v>348</v>
      </c>
      <c r="E16874" s="98">
        <f t="shared" si="1660"/>
        <v>92</v>
      </c>
      <c r="F16874" s="397">
        <f>F16872+(E16874-E16872)*(F16875-F16872)/(E16875-E16872)</f>
        <v>5.1153666666666666</v>
      </c>
      <c r="G16874" s="98">
        <v>15</v>
      </c>
      <c r="H16874" s="491">
        <f>H16872+(E16874-E16872)*(H16875-H16872)/(E16875-E16872)</f>
        <v>0.30046233333333333</v>
      </c>
      <c r="I16874" s="492">
        <f>I16872+(E16874-E16872)*(I16875-I16872)/(E16875-E16872)</f>
        <v>17.066666666666666</v>
      </c>
      <c r="J16874" s="397">
        <f>J16872+(E16874-E16872)*(J16875-J16872)/(E16875-E16872)</f>
        <v>0.21806666666666666</v>
      </c>
      <c r="K16874" s="469">
        <f t="shared" si="1656"/>
        <v>17.02498482893585</v>
      </c>
      <c r="L16874" s="469">
        <f t="shared" si="1657"/>
        <v>-4.1681837730816795E-2</v>
      </c>
    </row>
    <row r="16875" spans="1:12">
      <c r="A16875" s="480" t="str">
        <f t="shared" si="1658"/>
        <v>D800-120</v>
      </c>
      <c r="B16875" s="480">
        <f t="shared" si="1661"/>
        <v>29</v>
      </c>
      <c r="C16875" s="480">
        <f t="shared" si="1662"/>
        <v>0</v>
      </c>
      <c r="D16875" s="480">
        <f t="shared" si="1659"/>
        <v>348</v>
      </c>
      <c r="E16875" s="480">
        <f t="shared" si="1660"/>
        <v>93</v>
      </c>
      <c r="F16875" s="484">
        <v>5.1250999999999998</v>
      </c>
      <c r="G16875" s="480">
        <v>15</v>
      </c>
      <c r="H16875" s="482">
        <v>0.30047200000000002</v>
      </c>
      <c r="I16875" s="483">
        <v>17.100000000000001</v>
      </c>
      <c r="J16875" s="484">
        <v>0.2172</v>
      </c>
      <c r="K16875" s="469">
        <f t="shared" si="1656"/>
        <v>17.056830586543835</v>
      </c>
      <c r="L16875" s="469">
        <f t="shared" si="1657"/>
        <v>-4.3169413456165984E-2</v>
      </c>
    </row>
    <row r="16876" spans="1:12">
      <c r="A16876" s="98" t="str">
        <f t="shared" si="1658"/>
        <v>D800-120</v>
      </c>
      <c r="B16876" s="98">
        <f t="shared" si="1661"/>
        <v>29</v>
      </c>
      <c r="C16876" s="98">
        <f t="shared" si="1662"/>
        <v>0</v>
      </c>
      <c r="D16876" s="98">
        <f t="shared" si="1659"/>
        <v>348</v>
      </c>
      <c r="E16876" s="98">
        <f t="shared" si="1660"/>
        <v>94</v>
      </c>
      <c r="F16876" s="397">
        <f>F16875+(E16876-E16875)*(F16878-F16875)/(E16878-E16875)</f>
        <v>5.1347666666666667</v>
      </c>
      <c r="G16876" s="98">
        <v>15</v>
      </c>
      <c r="H16876" s="491">
        <f>H16875+(E16876-E16875)*(H16878-H16875)/(E16878-E16875)</f>
        <v>0.3004816666666667</v>
      </c>
      <c r="I16876" s="492">
        <f>I16875+(E16876-E16875)*(I16878-I16875)/(E16878-E16875)</f>
        <v>17.133333333333333</v>
      </c>
      <c r="J16876" s="397">
        <f>J16875+(E16876-E16875)*(J16878-J16875)/(E16878-E16875)</f>
        <v>0.21629999999999999</v>
      </c>
      <c r="K16876" s="469">
        <f t="shared" si="1656"/>
        <v>17.08845242915541</v>
      </c>
      <c r="L16876" s="469">
        <f t="shared" si="1657"/>
        <v>-4.4880904177922787E-2</v>
      </c>
    </row>
    <row r="16877" spans="1:12">
      <c r="A16877" s="98" t="str">
        <f t="shared" si="1658"/>
        <v>D800-120</v>
      </c>
      <c r="B16877" s="98">
        <f t="shared" si="1661"/>
        <v>29</v>
      </c>
      <c r="C16877" s="98">
        <f t="shared" si="1662"/>
        <v>0</v>
      </c>
      <c r="D16877" s="98">
        <f t="shared" si="1659"/>
        <v>348</v>
      </c>
      <c r="E16877" s="98">
        <f t="shared" si="1660"/>
        <v>95</v>
      </c>
      <c r="F16877" s="397">
        <f>F16875+(E16877-E16875)*(F16878-F16875)/(E16878-E16875)</f>
        <v>5.1444333333333327</v>
      </c>
      <c r="G16877" s="98">
        <v>15</v>
      </c>
      <c r="H16877" s="491">
        <f>H16875+(E16877-E16875)*(H16878-H16875)/(E16878-E16875)</f>
        <v>0.30049133333333333</v>
      </c>
      <c r="I16877" s="492">
        <f>I16875+(E16877-E16875)*(I16878-I16875)/(E16878-E16875)</f>
        <v>17.166666666666668</v>
      </c>
      <c r="J16877" s="397">
        <f>J16875+(E16877-E16875)*(J16878-J16875)/(E16878-E16875)</f>
        <v>0.21540000000000001</v>
      </c>
      <c r="K16877" s="469">
        <f t="shared" si="1656"/>
        <v>17.120072237246998</v>
      </c>
      <c r="L16877" s="469">
        <f t="shared" si="1657"/>
        <v>-4.6594429419670291E-2</v>
      </c>
    </row>
    <row r="16878" spans="1:12">
      <c r="A16878" s="480" t="str">
        <f t="shared" si="1658"/>
        <v>D800-120</v>
      </c>
      <c r="B16878" s="480">
        <f t="shared" si="1661"/>
        <v>29</v>
      </c>
      <c r="C16878" s="480">
        <f t="shared" si="1662"/>
        <v>0</v>
      </c>
      <c r="D16878" s="480">
        <f t="shared" si="1659"/>
        <v>348</v>
      </c>
      <c r="E16878" s="480">
        <f t="shared" si="1660"/>
        <v>96</v>
      </c>
      <c r="F16878" s="484">
        <v>5.1540999999999997</v>
      </c>
      <c r="G16878" s="480">
        <v>15</v>
      </c>
      <c r="H16878" s="482">
        <v>0.30050100000000002</v>
      </c>
      <c r="I16878" s="483">
        <v>17.2</v>
      </c>
      <c r="J16878" s="484">
        <v>0.2145</v>
      </c>
      <c r="K16878" s="469">
        <f t="shared" si="1656"/>
        <v>17.151690011014935</v>
      </c>
      <c r="L16878" s="469">
        <f t="shared" si="1657"/>
        <v>-4.8309988985064223E-2</v>
      </c>
    </row>
    <row r="16879" spans="1:12">
      <c r="A16879" s="98" t="str">
        <f t="shared" si="1658"/>
        <v>D800-120</v>
      </c>
      <c r="B16879" s="98">
        <f t="shared" si="1661"/>
        <v>29</v>
      </c>
      <c r="C16879" s="98">
        <f t="shared" si="1662"/>
        <v>0</v>
      </c>
      <c r="D16879" s="98">
        <f t="shared" si="1659"/>
        <v>348</v>
      </c>
      <c r="E16879" s="98">
        <f t="shared" si="1660"/>
        <v>97</v>
      </c>
      <c r="F16879" s="397">
        <f>F16878+(E16879-E16878)*(F16881-F16878)/(E16881-E16878)</f>
        <v>5.1637333333333331</v>
      </c>
      <c r="G16879" s="98">
        <v>15</v>
      </c>
      <c r="H16879" s="491">
        <f>H16878+(E16879-E16878)*(H16881-H16878)/(E16881-E16878)</f>
        <v>0.3005106666666667</v>
      </c>
      <c r="I16879" s="492">
        <f>I16878+(E16879-E16878)*(I16881-I16878)/(E16881-E16878)</f>
        <v>17.233333333333334</v>
      </c>
      <c r="J16879" s="397">
        <f>J16878+(E16879-E16878)*(J16881-J16878)/(E16881-E16878)</f>
        <v>0.21363333333333334</v>
      </c>
      <c r="K16879" s="469">
        <f t="shared" si="1656"/>
        <v>17.183194828358836</v>
      </c>
      <c r="L16879" s="469">
        <f t="shared" si="1657"/>
        <v>-5.0138504974498233E-2</v>
      </c>
    </row>
    <row r="16880" spans="1:12">
      <c r="A16880" s="98" t="str">
        <f t="shared" si="1658"/>
        <v>D800-120</v>
      </c>
      <c r="B16880" s="98">
        <f t="shared" si="1661"/>
        <v>29</v>
      </c>
      <c r="C16880" s="98">
        <f t="shared" si="1662"/>
        <v>0</v>
      </c>
      <c r="D16880" s="98">
        <f t="shared" si="1659"/>
        <v>348</v>
      </c>
      <c r="E16880" s="98">
        <f t="shared" si="1660"/>
        <v>98</v>
      </c>
      <c r="F16880" s="397">
        <f>F16878+(E16880-E16878)*(F16881-F16878)/(E16881-E16878)</f>
        <v>5.1733666666666664</v>
      </c>
      <c r="G16880" s="98">
        <v>15</v>
      </c>
      <c r="H16880" s="491">
        <f>H16878+(E16880-E16878)*(H16881-H16878)/(E16881-E16878)</f>
        <v>0.30052033333333333</v>
      </c>
      <c r="I16880" s="492">
        <f>I16878+(E16880-E16878)*(I16881-I16878)/(E16881-E16878)</f>
        <v>17.266666666666666</v>
      </c>
      <c r="J16880" s="397">
        <f>J16878+(E16880-E16878)*(J16881-J16878)/(E16881-E16878)</f>
        <v>0.21276666666666666</v>
      </c>
      <c r="K16880" s="469">
        <f t="shared" si="1656"/>
        <v>17.21469761890765</v>
      </c>
      <c r="L16880" s="469">
        <f t="shared" si="1657"/>
        <v>-5.1969047759016007E-2</v>
      </c>
    </row>
    <row r="16881" spans="1:12">
      <c r="A16881" s="480" t="str">
        <f t="shared" si="1658"/>
        <v>D800-120</v>
      </c>
      <c r="B16881" s="480">
        <f t="shared" si="1661"/>
        <v>29</v>
      </c>
      <c r="C16881" s="480">
        <f t="shared" si="1662"/>
        <v>0</v>
      </c>
      <c r="D16881" s="480">
        <f t="shared" si="1659"/>
        <v>348</v>
      </c>
      <c r="E16881" s="480">
        <f t="shared" si="1660"/>
        <v>99</v>
      </c>
      <c r="F16881" s="484">
        <v>5.1829999999999998</v>
      </c>
      <c r="G16881" s="480">
        <v>15</v>
      </c>
      <c r="H16881" s="482">
        <v>0.30053000000000002</v>
      </c>
      <c r="I16881" s="483">
        <v>17.3</v>
      </c>
      <c r="J16881" s="484">
        <v>0.21190000000000001</v>
      </c>
      <c r="K16881" s="469">
        <f t="shared" si="1656"/>
        <v>17.246198382856949</v>
      </c>
      <c r="L16881" s="469">
        <f t="shared" si="1657"/>
        <v>-5.3801617143051317E-2</v>
      </c>
    </row>
    <row r="16882" spans="1:12">
      <c r="A16882" s="98" t="str">
        <f t="shared" si="1658"/>
        <v>D800-120</v>
      </c>
      <c r="B16882" s="98">
        <f t="shared" si="1661"/>
        <v>29</v>
      </c>
      <c r="C16882" s="98">
        <f t="shared" si="1662"/>
        <v>0</v>
      </c>
      <c r="D16882" s="98">
        <f t="shared" si="1659"/>
        <v>348</v>
      </c>
      <c r="E16882" s="98">
        <f t="shared" si="1660"/>
        <v>100</v>
      </c>
      <c r="F16882" s="397">
        <f>F16881+(E16882-E16881)*(F16884-F16881)/(E16884-E16881)</f>
        <v>5.192566666666667</v>
      </c>
      <c r="G16882" s="98">
        <v>15</v>
      </c>
      <c r="H16882" s="491">
        <f>H16881+(E16882-E16881)*(H16884-H16881)/(E16884-E16881)</f>
        <v>0.3005396666666667</v>
      </c>
      <c r="I16882" s="492">
        <f>I16881+(E16882-E16881)*(I16884-I16881)/(E16884-E16881)</f>
        <v>17.3</v>
      </c>
      <c r="J16882" s="397">
        <f>J16881+(E16882-E16881)*(J16884-J16881)/(E16884-E16881)</f>
        <v>0.21099999999999999</v>
      </c>
      <c r="K16882" s="469">
        <f t="shared" si="1656"/>
        <v>17.277475297215343</v>
      </c>
      <c r="L16882" s="469">
        <f t="shared" si="1657"/>
        <v>-2.2524702784657791E-2</v>
      </c>
    </row>
    <row r="16883" spans="1:12">
      <c r="A16883" s="98" t="str">
        <f t="shared" si="1658"/>
        <v>D800-120</v>
      </c>
      <c r="B16883" s="98">
        <f t="shared" si="1661"/>
        <v>29</v>
      </c>
      <c r="C16883" s="98">
        <f t="shared" si="1662"/>
        <v>0</v>
      </c>
      <c r="D16883" s="98">
        <f t="shared" si="1659"/>
        <v>348</v>
      </c>
      <c r="E16883" s="98">
        <f t="shared" si="1660"/>
        <v>101</v>
      </c>
      <c r="F16883" s="397">
        <f>F16881+(E16883-E16881)*(F16884-F16881)/(E16884-E16881)</f>
        <v>5.2021333333333333</v>
      </c>
      <c r="G16883" s="98">
        <v>15</v>
      </c>
      <c r="H16883" s="491">
        <f>H16881+(E16883-E16881)*(H16884-H16881)/(E16884-E16881)</f>
        <v>0.30054933333333334</v>
      </c>
      <c r="I16883" s="492">
        <f>I16881+(E16883-E16881)*(I16884-I16881)/(E16884-E16881)</f>
        <v>17.3</v>
      </c>
      <c r="J16883" s="397">
        <f>J16881+(E16883-E16881)*(J16884-J16881)/(E16884-E16881)</f>
        <v>0.21010000000000001</v>
      </c>
      <c r="K16883" s="469">
        <f t="shared" si="1656"/>
        <v>17.308750199634446</v>
      </c>
      <c r="L16883" s="469">
        <f t="shared" si="1657"/>
        <v>8.7501996344450106E-3</v>
      </c>
    </row>
    <row r="16884" spans="1:12">
      <c r="A16884" s="480" t="str">
        <f t="shared" si="1658"/>
        <v>D800-120</v>
      </c>
      <c r="B16884" s="480">
        <f t="shared" si="1661"/>
        <v>29</v>
      </c>
      <c r="C16884" s="480">
        <f t="shared" si="1662"/>
        <v>0</v>
      </c>
      <c r="D16884" s="480">
        <f t="shared" si="1659"/>
        <v>348</v>
      </c>
      <c r="E16884" s="480">
        <f t="shared" si="1660"/>
        <v>102</v>
      </c>
      <c r="F16884" s="484">
        <v>5.2117000000000004</v>
      </c>
      <c r="G16884" s="480">
        <v>15</v>
      </c>
      <c r="H16884" s="482">
        <v>0.30055900000000002</v>
      </c>
      <c r="I16884" s="483">
        <v>17.3</v>
      </c>
      <c r="J16884" s="484">
        <v>0.2092</v>
      </c>
      <c r="K16884" s="469">
        <f t="shared" si="1656"/>
        <v>17.340023090308392</v>
      </c>
      <c r="L16884" s="469">
        <f t="shared" si="1657"/>
        <v>4.0023090308391573E-2</v>
      </c>
    </row>
    <row r="16885" spans="1:12">
      <c r="A16885" s="98" t="str">
        <f t="shared" si="1658"/>
        <v>D800-120</v>
      </c>
      <c r="B16885" s="98">
        <f t="shared" si="1661"/>
        <v>29</v>
      </c>
      <c r="C16885" s="98">
        <f t="shared" si="1662"/>
        <v>0</v>
      </c>
      <c r="D16885" s="98">
        <f t="shared" si="1659"/>
        <v>348</v>
      </c>
      <c r="E16885" s="98">
        <f t="shared" si="1660"/>
        <v>103</v>
      </c>
      <c r="F16885" s="397">
        <f>F16884+(E16885-E16884)*(F16887-F16884)/(E16887-E16884)</f>
        <v>5.2212000000000005</v>
      </c>
      <c r="G16885" s="98">
        <v>15</v>
      </c>
      <c r="H16885" s="491">
        <f>H16884+(E16885-E16884)*(H16887-H16884)/(E16887-E16884)</f>
        <v>0.30056833333333333</v>
      </c>
      <c r="I16885" s="492">
        <f>I16884+(E16885-E16884)*(I16887-I16884)/(E16887-E16884)</f>
        <v>17.333333333333332</v>
      </c>
      <c r="J16885" s="397">
        <f>J16884+(E16885-E16884)*(J16887-J16884)/(E16887-E16884)</f>
        <v>0.20833333333333334</v>
      </c>
      <c r="K16885" s="469">
        <f t="shared" si="1656"/>
        <v>17.371091432342066</v>
      </c>
      <c r="L16885" s="469">
        <f t="shared" si="1657"/>
        <v>3.7758099008733836E-2</v>
      </c>
    </row>
    <row r="16886" spans="1:12">
      <c r="A16886" s="98" t="str">
        <f t="shared" si="1658"/>
        <v>D800-120</v>
      </c>
      <c r="B16886" s="98">
        <f t="shared" si="1661"/>
        <v>29</v>
      </c>
      <c r="C16886" s="98">
        <f t="shared" si="1662"/>
        <v>0</v>
      </c>
      <c r="D16886" s="98">
        <f t="shared" si="1659"/>
        <v>348</v>
      </c>
      <c r="E16886" s="98">
        <f t="shared" si="1660"/>
        <v>104</v>
      </c>
      <c r="F16886" s="397">
        <f>F16884+(E16886-E16884)*(F16887-F16884)/(E16887-E16884)</f>
        <v>5.2306999999999997</v>
      </c>
      <c r="G16886" s="98">
        <v>15</v>
      </c>
      <c r="H16886" s="491">
        <f>H16884+(E16886-E16884)*(H16887-H16884)/(E16887-E16884)</f>
        <v>0.30057766666666669</v>
      </c>
      <c r="I16886" s="492">
        <f>I16884+(E16886-E16884)*(I16887-I16884)/(E16887-E16884)</f>
        <v>17.366666666666667</v>
      </c>
      <c r="J16886" s="397">
        <f>J16884+(E16886-E16884)*(J16887-J16884)/(E16887-E16884)</f>
        <v>0.20746666666666666</v>
      </c>
      <c r="K16886" s="469">
        <f t="shared" si="1656"/>
        <v>17.402157844949667</v>
      </c>
      <c r="L16886" s="469">
        <f t="shared" si="1657"/>
        <v>3.5491178282999414E-2</v>
      </c>
    </row>
    <row r="16887" spans="1:12">
      <c r="A16887" s="480" t="str">
        <f t="shared" si="1658"/>
        <v>D800-120</v>
      </c>
      <c r="B16887" s="480">
        <f t="shared" si="1661"/>
        <v>29</v>
      </c>
      <c r="C16887" s="480">
        <f t="shared" si="1662"/>
        <v>0</v>
      </c>
      <c r="D16887" s="480">
        <f t="shared" si="1659"/>
        <v>348</v>
      </c>
      <c r="E16887" s="480">
        <f t="shared" si="1660"/>
        <v>105</v>
      </c>
      <c r="F16887" s="484">
        <v>5.2401999999999997</v>
      </c>
      <c r="G16887" s="480">
        <v>15</v>
      </c>
      <c r="H16887" s="482">
        <v>0.30058699999999999</v>
      </c>
      <c r="I16887" s="483">
        <v>17.399999999999999</v>
      </c>
      <c r="J16887" s="484">
        <v>0.20660000000000001</v>
      </c>
      <c r="K16887" s="469">
        <f t="shared" si="1656"/>
        <v>17.433222328310936</v>
      </c>
      <c r="L16887" s="469">
        <f t="shared" si="1657"/>
        <v>3.3222328310937854E-2</v>
      </c>
    </row>
    <row r="16888" spans="1:12">
      <c r="A16888" s="98" t="str">
        <f t="shared" si="1658"/>
        <v>D800-120</v>
      </c>
      <c r="B16888" s="98">
        <f t="shared" si="1661"/>
        <v>29</v>
      </c>
      <c r="C16888" s="98">
        <f t="shared" si="1662"/>
        <v>0</v>
      </c>
      <c r="D16888" s="98">
        <f t="shared" si="1659"/>
        <v>348</v>
      </c>
      <c r="E16888" s="98">
        <f t="shared" si="1660"/>
        <v>106</v>
      </c>
      <c r="F16888" s="397">
        <f>F16887+(E16888-E16887)*(F16890-F16887)/(E16890-E16887)</f>
        <v>5.2496666666666663</v>
      </c>
      <c r="G16888" s="98">
        <v>15</v>
      </c>
      <c r="H16888" s="491">
        <f>H16887+(E16888-E16887)*(H16890-H16887)/(E16890-E16887)</f>
        <v>0.30059599999999997</v>
      </c>
      <c r="I16888" s="492">
        <f>I16887+(E16888-E16887)*(I16890-I16887)/(E16890-E16887)</f>
        <v>17.433333333333334</v>
      </c>
      <c r="J16888" s="397">
        <f>J16887+(E16888-E16887)*(J16890-J16887)/(E16890-E16887)</f>
        <v>0.20569999999999999</v>
      </c>
      <c r="K16888" s="469">
        <f t="shared" si="1656"/>
        <v>17.464193358084163</v>
      </c>
      <c r="L16888" s="469">
        <f t="shared" si="1657"/>
        <v>3.0860024750829496E-2</v>
      </c>
    </row>
    <row r="16889" spans="1:12">
      <c r="A16889" s="98" t="str">
        <f t="shared" si="1658"/>
        <v>D800-120</v>
      </c>
      <c r="B16889" s="98">
        <f t="shared" si="1661"/>
        <v>29</v>
      </c>
      <c r="C16889" s="98">
        <f t="shared" si="1662"/>
        <v>0</v>
      </c>
      <c r="D16889" s="98">
        <f t="shared" si="1659"/>
        <v>348</v>
      </c>
      <c r="E16889" s="98">
        <f t="shared" si="1660"/>
        <v>107</v>
      </c>
      <c r="F16889" s="397">
        <f>F16887+(E16889-E16887)*(F16890-F16887)/(E16890-E16887)</f>
        <v>5.2591333333333337</v>
      </c>
      <c r="G16889" s="98">
        <v>15</v>
      </c>
      <c r="H16889" s="491">
        <f>H16887+(E16889-E16887)*(H16890-H16887)/(E16890-E16887)</f>
        <v>0.30060500000000001</v>
      </c>
      <c r="I16889" s="492">
        <f>I16887+(E16889-E16887)*(I16890-I16887)/(E16890-E16887)</f>
        <v>17.466666666666665</v>
      </c>
      <c r="J16889" s="397">
        <f>J16887+(E16889-E16887)*(J16890-J16887)/(E16890-E16887)</f>
        <v>0.20480000000000001</v>
      </c>
      <c r="K16889" s="469">
        <f t="shared" si="1656"/>
        <v>17.495162533335552</v>
      </c>
      <c r="L16889" s="469">
        <f t="shared" si="1657"/>
        <v>2.849586666888726E-2</v>
      </c>
    </row>
    <row r="16890" spans="1:12">
      <c r="A16890" s="480" t="str">
        <f t="shared" si="1658"/>
        <v>D800-120</v>
      </c>
      <c r="B16890" s="480">
        <f t="shared" si="1661"/>
        <v>29</v>
      </c>
      <c r="C16890" s="480">
        <f t="shared" si="1662"/>
        <v>0</v>
      </c>
      <c r="D16890" s="480">
        <f t="shared" si="1659"/>
        <v>348</v>
      </c>
      <c r="E16890" s="480">
        <f t="shared" si="1660"/>
        <v>108</v>
      </c>
      <c r="F16890" s="484">
        <v>5.2686000000000002</v>
      </c>
      <c r="G16890" s="480">
        <v>15</v>
      </c>
      <c r="H16890" s="482">
        <v>0.30061399999999999</v>
      </c>
      <c r="I16890" s="483">
        <v>17.5</v>
      </c>
      <c r="J16890" s="484">
        <v>0.2039</v>
      </c>
      <c r="K16890" s="469">
        <f t="shared" si="1656"/>
        <v>17.526129854231673</v>
      </c>
      <c r="L16890" s="469">
        <f t="shared" si="1657"/>
        <v>2.6129854231673022E-2</v>
      </c>
    </row>
    <row r="16891" spans="1:12">
      <c r="A16891" s="98" t="str">
        <f t="shared" si="1658"/>
        <v>D800-120</v>
      </c>
      <c r="B16891" s="98">
        <f t="shared" si="1661"/>
        <v>29</v>
      </c>
      <c r="C16891" s="98">
        <f t="shared" si="1662"/>
        <v>0</v>
      </c>
      <c r="D16891" s="98">
        <f t="shared" si="1659"/>
        <v>348</v>
      </c>
      <c r="E16891" s="98">
        <f t="shared" si="1660"/>
        <v>109</v>
      </c>
      <c r="F16891" s="397">
        <f>F16890+(E16891-E16890)*(F16893-F16890)/(E16893-E16890)</f>
        <v>5.2780333333333331</v>
      </c>
      <c r="G16891" s="98">
        <v>15</v>
      </c>
      <c r="H16891" s="491">
        <f>H16890+(E16891-E16890)*(H16893-H16890)/(E16893-E16890)</f>
        <v>0.30062333333333335</v>
      </c>
      <c r="I16891" s="492">
        <f>I16890+(E16891-E16890)*(I16893-I16890)/(E16893-E16890)</f>
        <v>17.533333333333335</v>
      </c>
      <c r="J16891" s="397">
        <f>J16890+(E16891-E16890)*(J16893-J16890)/(E16893-E16890)</f>
        <v>0.20303333333333334</v>
      </c>
      <c r="K16891" s="469">
        <f t="shared" si="1656"/>
        <v>17.556964972778779</v>
      </c>
      <c r="L16891" s="469">
        <f t="shared" si="1657"/>
        <v>2.3631639445444108E-2</v>
      </c>
    </row>
    <row r="16892" spans="1:12">
      <c r="A16892" s="98" t="str">
        <f t="shared" si="1658"/>
        <v>D800-120</v>
      </c>
      <c r="B16892" s="98">
        <f t="shared" si="1661"/>
        <v>29</v>
      </c>
      <c r="C16892" s="98">
        <f t="shared" si="1662"/>
        <v>0</v>
      </c>
      <c r="D16892" s="98">
        <f t="shared" si="1659"/>
        <v>348</v>
      </c>
      <c r="E16892" s="98">
        <f t="shared" si="1660"/>
        <v>110</v>
      </c>
      <c r="F16892" s="397">
        <f>F16890+(E16892-E16890)*(F16893-F16890)/(E16893-E16890)</f>
        <v>5.287466666666667</v>
      </c>
      <c r="G16892" s="98">
        <v>15</v>
      </c>
      <c r="H16892" s="491">
        <f>H16890+(E16892-E16890)*(H16893-H16890)/(E16893-E16890)</f>
        <v>0.30063266666666666</v>
      </c>
      <c r="I16892" s="492">
        <f>I16890+(E16892-E16890)*(I16893-I16890)/(E16893-E16890)</f>
        <v>17.566666666666666</v>
      </c>
      <c r="J16892" s="397">
        <f>J16890+(E16892-E16890)*(J16893-J16890)/(E16893-E16890)</f>
        <v>0.20216666666666666</v>
      </c>
      <c r="K16892" s="469">
        <f t="shared" si="1656"/>
        <v>17.587798176733955</v>
      </c>
      <c r="L16892" s="469">
        <f t="shared" si="1657"/>
        <v>2.1131510067288417E-2</v>
      </c>
    </row>
    <row r="16893" spans="1:12">
      <c r="A16893" s="480" t="str">
        <f t="shared" si="1658"/>
        <v>D800-120</v>
      </c>
      <c r="B16893" s="480">
        <f t="shared" si="1661"/>
        <v>29</v>
      </c>
      <c r="C16893" s="480">
        <f t="shared" si="1662"/>
        <v>0</v>
      </c>
      <c r="D16893" s="480">
        <f t="shared" si="1659"/>
        <v>348</v>
      </c>
      <c r="E16893" s="480">
        <f t="shared" si="1660"/>
        <v>111</v>
      </c>
      <c r="F16893" s="484">
        <v>5.2968999999999999</v>
      </c>
      <c r="G16893" s="480">
        <v>15</v>
      </c>
      <c r="H16893" s="482">
        <v>0.30064200000000002</v>
      </c>
      <c r="I16893" s="483">
        <v>17.600000000000001</v>
      </c>
      <c r="J16893" s="484">
        <v>0.20130000000000001</v>
      </c>
      <c r="K16893" s="469">
        <f t="shared" si="1656"/>
        <v>17.618629466275504</v>
      </c>
      <c r="L16893" s="469">
        <f t="shared" si="1657"/>
        <v>1.8629466275502438E-2</v>
      </c>
    </row>
    <row r="16894" spans="1:12">
      <c r="A16894" s="98" t="str">
        <f t="shared" si="1658"/>
        <v>D800-120</v>
      </c>
      <c r="B16894" s="98">
        <f t="shared" si="1661"/>
        <v>29</v>
      </c>
      <c r="C16894" s="98">
        <f t="shared" si="1662"/>
        <v>0</v>
      </c>
      <c r="D16894" s="98">
        <f t="shared" si="1659"/>
        <v>348</v>
      </c>
      <c r="E16894" s="98">
        <f t="shared" si="1660"/>
        <v>112</v>
      </c>
      <c r="F16894" s="397">
        <f>F16893+(E16894-E16893)*(F16896-F16893)/(E16896-E16893)</f>
        <v>5.3062666666666667</v>
      </c>
      <c r="G16894" s="98">
        <v>15</v>
      </c>
      <c r="H16894" s="491">
        <f>H16893+(E16894-E16893)*(H16896-H16893)/(E16896-E16893)</f>
        <v>0.300651</v>
      </c>
      <c r="I16894" s="492">
        <f>I16893+(E16894-E16893)*(I16896-I16893)/(E16896-E16893)</f>
        <v>17.633333333333333</v>
      </c>
      <c r="J16894" s="397">
        <f>J16893+(E16894-E16893)*(J16896-J16893)/(E16896-E16893)</f>
        <v>0.20039999999999999</v>
      </c>
      <c r="K16894" s="469">
        <f t="shared" si="1656"/>
        <v>17.649256668584727</v>
      </c>
      <c r="L16894" s="469">
        <f t="shared" si="1657"/>
        <v>1.5923335251393667E-2</v>
      </c>
    </row>
    <row r="16895" spans="1:12">
      <c r="A16895" s="98" t="str">
        <f t="shared" si="1658"/>
        <v>D800-120</v>
      </c>
      <c r="B16895" s="98">
        <f t="shared" si="1661"/>
        <v>29</v>
      </c>
      <c r="C16895" s="98">
        <f t="shared" si="1662"/>
        <v>0</v>
      </c>
      <c r="D16895" s="98">
        <f t="shared" si="1659"/>
        <v>348</v>
      </c>
      <c r="E16895" s="98">
        <f t="shared" si="1660"/>
        <v>113</v>
      </c>
      <c r="F16895" s="397">
        <f>F16893+(E16895-E16893)*(F16896-F16893)/(E16896-E16893)</f>
        <v>5.3156333333333334</v>
      </c>
      <c r="G16895" s="98">
        <v>15</v>
      </c>
      <c r="H16895" s="491">
        <f>H16893+(E16895-E16893)*(H16896-H16893)/(E16896-E16893)</f>
        <v>0.30066000000000004</v>
      </c>
      <c r="I16895" s="492">
        <f>I16893+(E16895-E16893)*(I16896-I16893)/(E16896-E16893)</f>
        <v>17.666666666666668</v>
      </c>
      <c r="J16895" s="397">
        <f>J16893+(E16895-E16893)*(J16896-J16893)/(E16896-E16893)</f>
        <v>0.19950000000000001</v>
      </c>
      <c r="K16895" s="469">
        <f t="shared" si="1656"/>
        <v>17.679882037295727</v>
      </c>
      <c r="L16895" s="469">
        <f t="shared" si="1657"/>
        <v>1.3215370629058754E-2</v>
      </c>
    </row>
    <row r="16896" spans="1:12">
      <c r="A16896" s="480" t="str">
        <f t="shared" si="1658"/>
        <v>D800-120</v>
      </c>
      <c r="B16896" s="480">
        <f t="shared" si="1661"/>
        <v>29</v>
      </c>
      <c r="C16896" s="480">
        <f t="shared" si="1662"/>
        <v>0</v>
      </c>
      <c r="D16896" s="480">
        <f t="shared" si="1659"/>
        <v>348</v>
      </c>
      <c r="E16896" s="480">
        <f t="shared" si="1660"/>
        <v>114</v>
      </c>
      <c r="F16896" s="484">
        <v>5.3250000000000002</v>
      </c>
      <c r="G16896" s="480">
        <v>15</v>
      </c>
      <c r="H16896" s="482">
        <v>0.30066900000000002</v>
      </c>
      <c r="I16896" s="483">
        <v>17.7</v>
      </c>
      <c r="J16896" s="484">
        <v>0.1986</v>
      </c>
      <c r="K16896" s="469">
        <f t="shared" si="1656"/>
        <v>17.710505572573162</v>
      </c>
      <c r="L16896" s="469">
        <f t="shared" si="1657"/>
        <v>1.0505572573162425E-2</v>
      </c>
    </row>
    <row r="16897" spans="1:12">
      <c r="A16897" s="98" t="str">
        <f t="shared" si="1658"/>
        <v>D800-120</v>
      </c>
      <c r="B16897" s="98">
        <f t="shared" si="1661"/>
        <v>29</v>
      </c>
      <c r="C16897" s="98">
        <f t="shared" si="1662"/>
        <v>0</v>
      </c>
      <c r="D16897" s="98">
        <f t="shared" si="1659"/>
        <v>348</v>
      </c>
      <c r="E16897" s="98">
        <f t="shared" si="1660"/>
        <v>115</v>
      </c>
      <c r="F16897" s="397">
        <f>F16896+(E16897-E16896)*(F16899-F16896)/(E16899-E16896)</f>
        <v>5.3342999999999998</v>
      </c>
      <c r="G16897" s="98">
        <v>15</v>
      </c>
      <c r="H16897" s="491">
        <f>H16896+(E16897-E16896)*(H16899-H16896)/(E16899-E16896)</f>
        <v>0.30067766666666668</v>
      </c>
      <c r="I16897" s="492">
        <f>I16896+(E16897-E16896)*(I16899-I16896)/(E16899-E16896)</f>
        <v>17.733333333333334</v>
      </c>
      <c r="J16897" s="397">
        <f>J16896+(E16897-E16896)*(J16899-J16896)/(E16899-E16896)</f>
        <v>0.19773333333333334</v>
      </c>
      <c r="K16897" s="469">
        <f t="shared" si="1656"/>
        <v>17.74092522113936</v>
      </c>
      <c r="L16897" s="469">
        <f t="shared" si="1657"/>
        <v>7.59188780602571E-3</v>
      </c>
    </row>
    <row r="16898" spans="1:12">
      <c r="A16898" s="98" t="str">
        <f t="shared" si="1658"/>
        <v>D800-120</v>
      </c>
      <c r="B16898" s="98">
        <f t="shared" si="1661"/>
        <v>29</v>
      </c>
      <c r="C16898" s="98">
        <f t="shared" si="1662"/>
        <v>0</v>
      </c>
      <c r="D16898" s="98">
        <f t="shared" si="1659"/>
        <v>348</v>
      </c>
      <c r="E16898" s="98">
        <f t="shared" si="1660"/>
        <v>116</v>
      </c>
      <c r="F16898" s="397">
        <f>F16896+(E16898-E16896)*(F16899-F16896)/(E16899-E16896)</f>
        <v>5.3436000000000003</v>
      </c>
      <c r="G16898" s="98">
        <v>15</v>
      </c>
      <c r="H16898" s="491">
        <f>H16896+(E16898-E16896)*(H16899-H16896)/(E16899-E16896)</f>
        <v>0.30068633333333333</v>
      </c>
      <c r="I16898" s="492">
        <f>I16896+(E16898-E16896)*(I16899-I16896)/(E16899-E16896)</f>
        <v>17.766666666666666</v>
      </c>
      <c r="J16898" s="397">
        <f>J16896+(E16898-E16896)*(J16899-J16896)/(E16899-E16896)</f>
        <v>0.19686666666666666</v>
      </c>
      <c r="K16898" s="469">
        <f t="shared" si="1656"/>
        <v>17.771343116137636</v>
      </c>
      <c r="L16898" s="469">
        <f t="shared" si="1657"/>
        <v>4.6764494709705673E-3</v>
      </c>
    </row>
    <row r="16899" spans="1:12">
      <c r="A16899" s="480" t="str">
        <f t="shared" si="1658"/>
        <v>D800-120</v>
      </c>
      <c r="B16899" s="480">
        <f t="shared" si="1661"/>
        <v>29</v>
      </c>
      <c r="C16899" s="480">
        <f t="shared" si="1662"/>
        <v>0</v>
      </c>
      <c r="D16899" s="480">
        <f t="shared" si="1659"/>
        <v>348</v>
      </c>
      <c r="E16899" s="480">
        <f t="shared" si="1660"/>
        <v>117</v>
      </c>
      <c r="F16899" s="484">
        <v>5.3529</v>
      </c>
      <c r="G16899" s="480">
        <v>15</v>
      </c>
      <c r="H16899" s="482">
        <v>0.30069499999999999</v>
      </c>
      <c r="I16899" s="483">
        <v>17.8</v>
      </c>
      <c r="J16899" s="484">
        <v>0.19600000000000001</v>
      </c>
      <c r="K16899" s="469">
        <f t="shared" si="1656"/>
        <v>17.801759257719617</v>
      </c>
      <c r="L16899" s="469">
        <f t="shared" si="1657"/>
        <v>1.7592577196161585E-3</v>
      </c>
    </row>
    <row r="16900" spans="1:12">
      <c r="A16900" s="98" t="str">
        <f t="shared" si="1658"/>
        <v>D800-120</v>
      </c>
      <c r="B16900" s="98">
        <f t="shared" si="1661"/>
        <v>29</v>
      </c>
      <c r="C16900" s="98">
        <f t="shared" si="1662"/>
        <v>0</v>
      </c>
      <c r="D16900" s="98">
        <f t="shared" si="1659"/>
        <v>348</v>
      </c>
      <c r="E16900" s="98">
        <f t="shared" si="1660"/>
        <v>118</v>
      </c>
      <c r="F16900" s="397">
        <f>F16899+(E16900-E16899)*(F16902-F16899)/(E16902-E16899)</f>
        <v>5.362166666666667</v>
      </c>
      <c r="G16900" s="98">
        <v>15</v>
      </c>
      <c r="H16900" s="491">
        <f>H16899+(E16900-E16899)*(H16902-H16899)/(E16902-E16899)</f>
        <v>0.30070366666666665</v>
      </c>
      <c r="I16900" s="492">
        <f>I16899+(E16900-E16899)*(I16902-I16899)/(E16902-E16899)</f>
        <v>17.833333333333332</v>
      </c>
      <c r="J16900" s="397">
        <f>J16899+(E16900-E16899)*(J16902-J16899)/(E16902-E16899)</f>
        <v>0.1951</v>
      </c>
      <c r="K16900" s="469">
        <f t="shared" si="1656"/>
        <v>17.832062794933218</v>
      </c>
      <c r="L16900" s="469">
        <f t="shared" si="1657"/>
        <v>-1.2705384001137077E-3</v>
      </c>
    </row>
    <row r="16901" spans="1:12">
      <c r="A16901" s="98" t="str">
        <f t="shared" si="1658"/>
        <v>D800-120</v>
      </c>
      <c r="B16901" s="98">
        <f t="shared" si="1661"/>
        <v>29</v>
      </c>
      <c r="C16901" s="98">
        <f t="shared" si="1662"/>
        <v>0</v>
      </c>
      <c r="D16901" s="98">
        <f t="shared" si="1659"/>
        <v>348</v>
      </c>
      <c r="E16901" s="98">
        <f t="shared" si="1660"/>
        <v>119</v>
      </c>
      <c r="F16901" s="397">
        <f>F16899+(E16901-E16899)*(F16902-F16899)/(E16902-E16899)</f>
        <v>5.3714333333333331</v>
      </c>
      <c r="G16901" s="98">
        <v>15</v>
      </c>
      <c r="H16901" s="491">
        <f>H16899+(E16901-E16899)*(H16902-H16899)/(E16902-E16899)</f>
        <v>0.30071233333333336</v>
      </c>
      <c r="I16901" s="492">
        <f>I16899+(E16901-E16899)*(I16902-I16899)/(E16902-E16899)</f>
        <v>17.866666666666667</v>
      </c>
      <c r="J16901" s="397">
        <f>J16899+(E16901-E16899)*(J16902-J16899)/(E16902-E16899)</f>
        <v>0.19420000000000001</v>
      </c>
      <c r="K16901" s="469">
        <f t="shared" si="1656"/>
        <v>17.862364585423276</v>
      </c>
      <c r="L16901" s="469">
        <f t="shared" si="1657"/>
        <v>-4.3020812433915978E-3</v>
      </c>
    </row>
    <row r="16902" spans="1:12">
      <c r="A16902" s="480" t="str">
        <f t="shared" si="1658"/>
        <v>D800-120</v>
      </c>
      <c r="B16902" s="480">
        <f t="shared" si="1661"/>
        <v>29</v>
      </c>
      <c r="C16902" s="480">
        <f t="shared" si="1662"/>
        <v>0</v>
      </c>
      <c r="D16902" s="480">
        <f t="shared" si="1659"/>
        <v>348</v>
      </c>
      <c r="E16902" s="480">
        <f t="shared" si="1660"/>
        <v>120</v>
      </c>
      <c r="F16902" s="484">
        <v>5.3807</v>
      </c>
      <c r="G16902" s="480">
        <v>15</v>
      </c>
      <c r="H16902" s="482">
        <v>0.30072100000000002</v>
      </c>
      <c r="I16902" s="483">
        <v>17.899999999999999</v>
      </c>
      <c r="J16902" s="484">
        <v>0.1933</v>
      </c>
      <c r="K16902" s="469">
        <f t="shared" si="1656"/>
        <v>17.892664629340818</v>
      </c>
      <c r="L16902" s="469">
        <f t="shared" si="1657"/>
        <v>-7.3353706591809953E-3</v>
      </c>
    </row>
    <row r="16903" spans="1:12">
      <c r="A16903" s="480" t="str">
        <f t="shared" si="1658"/>
        <v>D800-120</v>
      </c>
      <c r="B16903" s="480">
        <f t="shared" si="1661"/>
        <v>29</v>
      </c>
      <c r="C16903" s="480">
        <f t="shared" si="1662"/>
        <v>6</v>
      </c>
      <c r="D16903" s="480">
        <v>354</v>
      </c>
      <c r="E16903" s="480">
        <v>90</v>
      </c>
      <c r="F16903" s="484">
        <v>5.0959000000000003</v>
      </c>
      <c r="G16903" s="480">
        <v>15</v>
      </c>
      <c r="H16903" s="482">
        <v>0.296707</v>
      </c>
      <c r="I16903" s="483">
        <v>17.2</v>
      </c>
      <c r="J16903" s="484">
        <v>0.21759999999999999</v>
      </c>
      <c r="K16903" s="469">
        <f t="shared" si="1656"/>
        <v>17.174856002723228</v>
      </c>
      <c r="L16903" s="469">
        <f t="shared" si="1657"/>
        <v>-2.5143997276771302E-2</v>
      </c>
    </row>
    <row r="16904" spans="1:12">
      <c r="A16904" s="98" t="str">
        <f t="shared" si="1658"/>
        <v>D800-120</v>
      </c>
      <c r="B16904" s="98">
        <f t="shared" si="1661"/>
        <v>29</v>
      </c>
      <c r="C16904" s="98">
        <f t="shared" si="1662"/>
        <v>6</v>
      </c>
      <c r="D16904" s="98">
        <f t="shared" ref="D16904:D16933" si="1663">D16903</f>
        <v>354</v>
      </c>
      <c r="E16904" s="98">
        <f t="shared" ref="E16904:E16933" si="1664">E16903+1</f>
        <v>91</v>
      </c>
      <c r="F16904" s="397">
        <f>F16903+(E16904-E16903)*(F16906-F16903)/(E16906-E16903)</f>
        <v>5.1056333333333335</v>
      </c>
      <c r="G16904" s="98">
        <v>15</v>
      </c>
      <c r="H16904" s="491">
        <f>H16903+(E16904-E16903)*(H16906-H16903)/(E16906-E16903)</f>
        <v>0.29672966666666667</v>
      </c>
      <c r="I16904" s="492">
        <f>I16903+(E16904-E16903)*(I16906-I16903)/(E16906-E16903)</f>
        <v>17.233333333333334</v>
      </c>
      <c r="J16904" s="397">
        <f>J16903+(E16904-E16903)*(J16906-J16903)/(E16906-E16903)</f>
        <v>0.21673333333333333</v>
      </c>
      <c r="K16904" s="469">
        <f t="shared" si="1656"/>
        <v>17.206346068082173</v>
      </c>
      <c r="L16904" s="469">
        <f t="shared" si="1657"/>
        <v>-2.6987265251161574E-2</v>
      </c>
    </row>
    <row r="16905" spans="1:12">
      <c r="A16905" s="98" t="str">
        <f t="shared" si="1658"/>
        <v>D800-120</v>
      </c>
      <c r="B16905" s="98">
        <f t="shared" si="1661"/>
        <v>29</v>
      </c>
      <c r="C16905" s="98">
        <f t="shared" si="1662"/>
        <v>6</v>
      </c>
      <c r="D16905" s="98">
        <f t="shared" si="1663"/>
        <v>354</v>
      </c>
      <c r="E16905" s="98">
        <f t="shared" si="1664"/>
        <v>92</v>
      </c>
      <c r="F16905" s="397">
        <f>F16903+(E16905-E16903)*(F16906-F16903)/(E16906-E16903)</f>
        <v>5.1153666666666666</v>
      </c>
      <c r="G16905" s="98">
        <v>15</v>
      </c>
      <c r="H16905" s="491">
        <f>H16903+(E16905-E16903)*(H16906-H16903)/(E16906-E16903)</f>
        <v>0.29675233333333334</v>
      </c>
      <c r="I16905" s="492">
        <f>I16903+(E16905-E16903)*(I16906-I16903)/(E16906-E16903)</f>
        <v>17.266666666666666</v>
      </c>
      <c r="J16905" s="397">
        <f>J16903+(E16905-E16903)*(J16906-J16903)/(E16906-E16903)</f>
        <v>0.21586666666666665</v>
      </c>
      <c r="K16905" s="469">
        <f t="shared" si="1656"/>
        <v>17.237831322865194</v>
      </c>
      <c r="L16905" s="469">
        <f t="shared" si="1657"/>
        <v>-2.883534380147168E-2</v>
      </c>
    </row>
    <row r="16906" spans="1:12">
      <c r="A16906" s="480" t="str">
        <f t="shared" si="1658"/>
        <v>D800-120</v>
      </c>
      <c r="B16906" s="480">
        <f t="shared" si="1661"/>
        <v>29</v>
      </c>
      <c r="C16906" s="480">
        <f t="shared" si="1662"/>
        <v>6</v>
      </c>
      <c r="D16906" s="480">
        <f t="shared" si="1663"/>
        <v>354</v>
      </c>
      <c r="E16906" s="480">
        <f t="shared" si="1664"/>
        <v>93</v>
      </c>
      <c r="F16906" s="484">
        <v>5.1250999999999998</v>
      </c>
      <c r="G16906" s="480">
        <v>15</v>
      </c>
      <c r="H16906" s="482">
        <v>0.29677500000000001</v>
      </c>
      <c r="I16906" s="483">
        <v>17.3</v>
      </c>
      <c r="J16906" s="484">
        <v>0.215</v>
      </c>
      <c r="K16906" s="469">
        <f t="shared" si="1656"/>
        <v>17.269311768174543</v>
      </c>
      <c r="L16906" s="469">
        <f t="shared" si="1657"/>
        <v>-3.068823182545799E-2</v>
      </c>
    </row>
    <row r="16907" spans="1:12">
      <c r="A16907" s="98" t="str">
        <f t="shared" si="1658"/>
        <v>D800-120</v>
      </c>
      <c r="B16907" s="98">
        <f t="shared" si="1661"/>
        <v>29</v>
      </c>
      <c r="C16907" s="98">
        <f t="shared" si="1662"/>
        <v>6</v>
      </c>
      <c r="D16907" s="98">
        <f t="shared" si="1663"/>
        <v>354</v>
      </c>
      <c r="E16907" s="98">
        <f t="shared" si="1664"/>
        <v>94</v>
      </c>
      <c r="F16907" s="397">
        <f>F16906+(E16907-E16906)*(F16909-F16906)/(E16909-E16906)</f>
        <v>5.1347666666666667</v>
      </c>
      <c r="G16907" s="98">
        <v>15</v>
      </c>
      <c r="H16907" s="491">
        <f>H16906+(E16907-E16906)*(H16909-H16906)/(E16909-E16906)</f>
        <v>0.29679766666666668</v>
      </c>
      <c r="I16907" s="492">
        <f>I16906+(E16907-E16906)*(I16909-I16906)/(E16909-E16906)</f>
        <v>17.333333333333332</v>
      </c>
      <c r="J16907" s="397">
        <f>J16906+(E16907-E16906)*(J16909-J16906)/(E16909-E16906)</f>
        <v>0.21413333333333334</v>
      </c>
      <c r="K16907" s="469">
        <f t="shared" ref="K16907:K16970" si="1665">F16907/H16907</f>
        <v>17.300562785197098</v>
      </c>
      <c r="L16907" s="469">
        <f t="shared" ref="L16907:L16970" si="1666">K16907-I16907</f>
        <v>-3.2770548136234368E-2</v>
      </c>
    </row>
    <row r="16908" spans="1:12">
      <c r="A16908" s="98" t="str">
        <f t="shared" si="1658"/>
        <v>D800-120</v>
      </c>
      <c r="B16908" s="98">
        <f t="shared" si="1661"/>
        <v>29</v>
      </c>
      <c r="C16908" s="98">
        <f t="shared" si="1662"/>
        <v>6</v>
      </c>
      <c r="D16908" s="98">
        <f t="shared" si="1663"/>
        <v>354</v>
      </c>
      <c r="E16908" s="98">
        <f t="shared" si="1664"/>
        <v>95</v>
      </c>
      <c r="F16908" s="397">
        <f>F16906+(E16908-E16906)*(F16909-F16906)/(E16909-E16906)</f>
        <v>5.1444333333333327</v>
      </c>
      <c r="G16908" s="98">
        <v>15</v>
      </c>
      <c r="H16908" s="491">
        <f>H16906+(E16908-E16906)*(H16909-H16906)/(E16909-E16906)</f>
        <v>0.29682033333333335</v>
      </c>
      <c r="I16908" s="492">
        <f>I16906+(E16908-E16906)*(I16909-I16906)/(E16909-E16906)</f>
        <v>17.366666666666667</v>
      </c>
      <c r="J16908" s="397">
        <f>J16906+(E16908-E16906)*(J16909-J16906)/(E16909-E16906)</f>
        <v>0.21326666666666666</v>
      </c>
      <c r="K16908" s="469">
        <f t="shared" si="1665"/>
        <v>17.331809029255631</v>
      </c>
      <c r="L16908" s="469">
        <f t="shared" si="1666"/>
        <v>-3.4857637411036535E-2</v>
      </c>
    </row>
    <row r="16909" spans="1:12">
      <c r="A16909" s="480" t="str">
        <f t="shared" si="1658"/>
        <v>D800-120</v>
      </c>
      <c r="B16909" s="480">
        <f t="shared" si="1661"/>
        <v>29</v>
      </c>
      <c r="C16909" s="480">
        <f t="shared" si="1662"/>
        <v>6</v>
      </c>
      <c r="D16909" s="480">
        <f t="shared" si="1663"/>
        <v>354</v>
      </c>
      <c r="E16909" s="480">
        <f t="shared" si="1664"/>
        <v>96</v>
      </c>
      <c r="F16909" s="484">
        <v>5.1540999999999997</v>
      </c>
      <c r="G16909" s="480">
        <v>15</v>
      </c>
      <c r="H16909" s="482">
        <v>0.29684300000000002</v>
      </c>
      <c r="I16909" s="483">
        <v>17.399999999999999</v>
      </c>
      <c r="J16909" s="484">
        <v>0.21240000000000001</v>
      </c>
      <c r="K16909" s="469">
        <f t="shared" si="1665"/>
        <v>17.363050501443521</v>
      </c>
      <c r="L16909" s="469">
        <f t="shared" si="1666"/>
        <v>-3.6949498556477778E-2</v>
      </c>
    </row>
    <row r="16910" spans="1:12">
      <c r="A16910" s="98" t="str">
        <f t="shared" si="1658"/>
        <v>D800-120</v>
      </c>
      <c r="B16910" s="98">
        <f t="shared" si="1661"/>
        <v>29</v>
      </c>
      <c r="C16910" s="98">
        <f t="shared" si="1662"/>
        <v>6</v>
      </c>
      <c r="D16910" s="98">
        <f t="shared" si="1663"/>
        <v>354</v>
      </c>
      <c r="E16910" s="98">
        <f t="shared" si="1664"/>
        <v>97</v>
      </c>
      <c r="F16910" s="397">
        <f>F16909+(E16910-E16909)*(F16912-F16909)/(E16912-E16909)</f>
        <v>5.1637333333333331</v>
      </c>
      <c r="G16910" s="98">
        <v>15</v>
      </c>
      <c r="H16910" s="491">
        <f>H16909+(E16910-E16909)*(H16912-H16909)/(E16912-E16909)</f>
        <v>0.29686533333333337</v>
      </c>
      <c r="I16910" s="492">
        <f>I16909+(E16910-E16909)*(I16912-I16909)/(E16912-E16909)</f>
        <v>17.433333333333334</v>
      </c>
      <c r="J16910" s="397">
        <f>J16909+(E16910-E16909)*(J16912-J16909)/(E16912-E16909)</f>
        <v>0.21156666666666668</v>
      </c>
      <c r="K16910" s="469">
        <f t="shared" si="1665"/>
        <v>17.394194449559617</v>
      </c>
      <c r="L16910" s="469">
        <f t="shared" si="1666"/>
        <v>-3.9138883773716771E-2</v>
      </c>
    </row>
    <row r="16911" spans="1:12">
      <c r="A16911" s="98" t="str">
        <f t="shared" si="1658"/>
        <v>D800-120</v>
      </c>
      <c r="B16911" s="98">
        <f t="shared" si="1661"/>
        <v>29</v>
      </c>
      <c r="C16911" s="98">
        <f t="shared" si="1662"/>
        <v>6</v>
      </c>
      <c r="D16911" s="98">
        <f t="shared" si="1663"/>
        <v>354</v>
      </c>
      <c r="E16911" s="98">
        <f t="shared" si="1664"/>
        <v>98</v>
      </c>
      <c r="F16911" s="397">
        <f>F16909+(E16911-E16909)*(F16912-F16909)/(E16912-E16909)</f>
        <v>5.1733666666666664</v>
      </c>
      <c r="G16911" s="98">
        <v>15</v>
      </c>
      <c r="H16911" s="491">
        <f>H16909+(E16911-E16909)*(H16912-H16909)/(E16912-E16909)</f>
        <v>0.29688766666666666</v>
      </c>
      <c r="I16911" s="492">
        <f>I16909+(E16911-E16909)*(I16912-I16909)/(E16912-E16909)</f>
        <v>17.466666666666665</v>
      </c>
      <c r="J16911" s="397">
        <f>J16909+(E16911-E16909)*(J16912-J16909)/(E16912-E16909)</f>
        <v>0.21073333333333333</v>
      </c>
      <c r="K16911" s="469">
        <f t="shared" si="1665"/>
        <v>17.425333712077407</v>
      </c>
      <c r="L16911" s="469">
        <f t="shared" si="1666"/>
        <v>-4.1332954589258009E-2</v>
      </c>
    </row>
    <row r="16912" spans="1:12">
      <c r="A16912" s="480" t="str">
        <f t="shared" si="1658"/>
        <v>D800-120</v>
      </c>
      <c r="B16912" s="480">
        <f t="shared" si="1661"/>
        <v>29</v>
      </c>
      <c r="C16912" s="480">
        <f t="shared" si="1662"/>
        <v>6</v>
      </c>
      <c r="D16912" s="480">
        <f t="shared" si="1663"/>
        <v>354</v>
      </c>
      <c r="E16912" s="480">
        <f t="shared" si="1664"/>
        <v>99</v>
      </c>
      <c r="F16912" s="484">
        <v>5.1829999999999998</v>
      </c>
      <c r="G16912" s="480">
        <v>15</v>
      </c>
      <c r="H16912" s="482">
        <v>0.29691000000000001</v>
      </c>
      <c r="I16912" s="483">
        <v>17.5</v>
      </c>
      <c r="J16912" s="484">
        <v>0.2099</v>
      </c>
      <c r="K16912" s="469">
        <f t="shared" si="1665"/>
        <v>17.456468290054225</v>
      </c>
      <c r="L16912" s="469">
        <f t="shared" si="1666"/>
        <v>-4.3531709945774821E-2</v>
      </c>
    </row>
    <row r="16913" spans="1:12">
      <c r="A16913" s="98" t="str">
        <f t="shared" si="1658"/>
        <v>D800-120</v>
      </c>
      <c r="B16913" s="98">
        <f t="shared" si="1661"/>
        <v>29</v>
      </c>
      <c r="C16913" s="98">
        <f t="shared" si="1662"/>
        <v>6</v>
      </c>
      <c r="D16913" s="98">
        <f t="shared" si="1663"/>
        <v>354</v>
      </c>
      <c r="E16913" s="98">
        <f t="shared" si="1664"/>
        <v>100</v>
      </c>
      <c r="F16913" s="397">
        <f>F16912+(E16913-E16912)*(F16915-F16912)/(E16915-E16912)</f>
        <v>5.192566666666667</v>
      </c>
      <c r="G16913" s="98">
        <v>15</v>
      </c>
      <c r="H16913" s="491">
        <f>H16912+(E16913-E16912)*(H16915-H16912)/(E16915-E16912)</f>
        <v>0.29693233333333335</v>
      </c>
      <c r="I16913" s="492">
        <f>I16912+(E16913-E16912)*(I16915-I16912)/(E16915-E16912)</f>
        <v>17.533333333333335</v>
      </c>
      <c r="J16913" s="397">
        <f>J16912+(E16913-E16912)*(J16915-J16912)/(E16915-E16912)</f>
        <v>0.20903333333333335</v>
      </c>
      <c r="K16913" s="469">
        <f t="shared" si="1665"/>
        <v>17.487373666503142</v>
      </c>
      <c r="L16913" s="469">
        <f t="shared" si="1666"/>
        <v>-4.5959666830192702E-2</v>
      </c>
    </row>
    <row r="16914" spans="1:12">
      <c r="A16914" s="98" t="str">
        <f t="shared" si="1658"/>
        <v>D800-120</v>
      </c>
      <c r="B16914" s="98">
        <f t="shared" si="1661"/>
        <v>29</v>
      </c>
      <c r="C16914" s="98">
        <f t="shared" si="1662"/>
        <v>6</v>
      </c>
      <c r="D16914" s="98">
        <f t="shared" si="1663"/>
        <v>354</v>
      </c>
      <c r="E16914" s="98">
        <f t="shared" si="1664"/>
        <v>101</v>
      </c>
      <c r="F16914" s="397">
        <f>F16912+(E16914-E16912)*(F16915-F16912)/(E16915-E16912)</f>
        <v>5.2021333333333333</v>
      </c>
      <c r="G16914" s="98">
        <v>15</v>
      </c>
      <c r="H16914" s="491">
        <f>H16912+(E16914-E16912)*(H16915-H16912)/(E16915-E16912)</f>
        <v>0.29695466666666664</v>
      </c>
      <c r="I16914" s="492">
        <f>I16912+(E16914-E16912)*(I16915-I16912)/(E16915-E16912)</f>
        <v>17.566666666666666</v>
      </c>
      <c r="J16914" s="397">
        <f>J16912+(E16914-E16912)*(J16915-J16912)/(E16915-E16912)</f>
        <v>0.20816666666666667</v>
      </c>
      <c r="K16914" s="469">
        <f t="shared" si="1665"/>
        <v>17.518274394295876</v>
      </c>
      <c r="L16914" s="469">
        <f t="shared" si="1666"/>
        <v>-4.8392272370790579E-2</v>
      </c>
    </row>
    <row r="16915" spans="1:12">
      <c r="A16915" s="480" t="str">
        <f t="shared" ref="A16915:A16978" si="1667">A16914</f>
        <v>D800-120</v>
      </c>
      <c r="B16915" s="480">
        <f t="shared" si="1661"/>
        <v>29</v>
      </c>
      <c r="C16915" s="480">
        <f t="shared" si="1662"/>
        <v>6</v>
      </c>
      <c r="D16915" s="480">
        <f t="shared" si="1663"/>
        <v>354</v>
      </c>
      <c r="E16915" s="480">
        <f t="shared" si="1664"/>
        <v>102</v>
      </c>
      <c r="F16915" s="484">
        <v>5.2117000000000004</v>
      </c>
      <c r="G16915" s="480">
        <v>15</v>
      </c>
      <c r="H16915" s="482">
        <v>0.29697699999999999</v>
      </c>
      <c r="I16915" s="483">
        <v>17.600000000000001</v>
      </c>
      <c r="J16915" s="484">
        <v>0.20730000000000001</v>
      </c>
      <c r="K16915" s="469">
        <f t="shared" si="1665"/>
        <v>17.54917047448119</v>
      </c>
      <c r="L16915" s="469">
        <f t="shared" si="1666"/>
        <v>-5.0829525518810925E-2</v>
      </c>
    </row>
    <row r="16916" spans="1:12">
      <c r="A16916" s="98" t="str">
        <f t="shared" si="1667"/>
        <v>D800-120</v>
      </c>
      <c r="B16916" s="98">
        <f t="shared" si="1661"/>
        <v>29</v>
      </c>
      <c r="C16916" s="98">
        <f t="shared" si="1662"/>
        <v>6</v>
      </c>
      <c r="D16916" s="98">
        <f t="shared" si="1663"/>
        <v>354</v>
      </c>
      <c r="E16916" s="98">
        <f t="shared" si="1664"/>
        <v>103</v>
      </c>
      <c r="F16916" s="397">
        <f>F16915+(E16916-E16915)*(F16918-F16915)/(E16918-E16915)</f>
        <v>5.2212000000000005</v>
      </c>
      <c r="G16916" s="98">
        <v>15</v>
      </c>
      <c r="H16916" s="491">
        <f>H16915+(E16916-E16915)*(H16918-H16915)/(E16918-E16915)</f>
        <v>0.29699933333333334</v>
      </c>
      <c r="I16916" s="492">
        <f>I16915+(E16916-E16915)*(I16918-I16915)/(E16918-E16915)</f>
        <v>17.600000000000001</v>
      </c>
      <c r="J16916" s="397">
        <f>J16915+(E16916-E16915)*(J16918-J16915)/(E16918-E16915)</f>
        <v>0.20646666666666669</v>
      </c>
      <c r="K16916" s="469">
        <f t="shared" si="1665"/>
        <v>17.579837440712552</v>
      </c>
      <c r="L16916" s="469">
        <f t="shared" si="1666"/>
        <v>-2.0162559287449255E-2</v>
      </c>
    </row>
    <row r="16917" spans="1:12">
      <c r="A16917" s="98" t="str">
        <f t="shared" si="1667"/>
        <v>D800-120</v>
      </c>
      <c r="B16917" s="98">
        <f t="shared" si="1661"/>
        <v>29</v>
      </c>
      <c r="C16917" s="98">
        <f t="shared" si="1662"/>
        <v>6</v>
      </c>
      <c r="D16917" s="98">
        <f t="shared" si="1663"/>
        <v>354</v>
      </c>
      <c r="E16917" s="98">
        <f t="shared" si="1664"/>
        <v>104</v>
      </c>
      <c r="F16917" s="397">
        <f>F16915+(E16917-E16915)*(F16918-F16915)/(E16918-E16915)</f>
        <v>5.2306999999999997</v>
      </c>
      <c r="G16917" s="98">
        <v>15</v>
      </c>
      <c r="H16917" s="491">
        <f>H16915+(E16917-E16915)*(H16918-H16915)/(E16918-E16915)</f>
        <v>0.29702166666666663</v>
      </c>
      <c r="I16917" s="492">
        <f>I16915+(E16917-E16915)*(I16918-I16915)/(E16918-E16915)</f>
        <v>17.600000000000001</v>
      </c>
      <c r="J16917" s="397">
        <f>J16915+(E16917-E16915)*(J16918-J16915)/(E16918-E16915)</f>
        <v>0.20563333333333333</v>
      </c>
      <c r="K16917" s="469">
        <f t="shared" si="1665"/>
        <v>17.610499795188904</v>
      </c>
      <c r="L16917" s="469">
        <f t="shared" si="1666"/>
        <v>1.0499795188902539E-2</v>
      </c>
    </row>
    <row r="16918" spans="1:12">
      <c r="A16918" s="480" t="str">
        <f t="shared" si="1667"/>
        <v>D800-120</v>
      </c>
      <c r="B16918" s="480">
        <f t="shared" si="1661"/>
        <v>29</v>
      </c>
      <c r="C16918" s="480">
        <f t="shared" si="1662"/>
        <v>6</v>
      </c>
      <c r="D16918" s="480">
        <f t="shared" si="1663"/>
        <v>354</v>
      </c>
      <c r="E16918" s="480">
        <f t="shared" si="1664"/>
        <v>105</v>
      </c>
      <c r="F16918" s="484">
        <v>5.2401999999999997</v>
      </c>
      <c r="G16918" s="480">
        <v>15</v>
      </c>
      <c r="H16918" s="482">
        <v>0.29704399999999997</v>
      </c>
      <c r="I16918" s="483">
        <v>17.600000000000001</v>
      </c>
      <c r="J16918" s="484">
        <v>0.20480000000000001</v>
      </c>
      <c r="K16918" s="469">
        <f t="shared" si="1665"/>
        <v>17.641157538950459</v>
      </c>
      <c r="L16918" s="469">
        <f t="shared" si="1666"/>
        <v>4.1157538950457706E-2</v>
      </c>
    </row>
    <row r="16919" spans="1:12">
      <c r="A16919" s="98" t="str">
        <f t="shared" si="1667"/>
        <v>D800-120</v>
      </c>
      <c r="B16919" s="98">
        <f t="shared" si="1661"/>
        <v>29</v>
      </c>
      <c r="C16919" s="98">
        <f t="shared" si="1662"/>
        <v>6</v>
      </c>
      <c r="D16919" s="98">
        <f t="shared" si="1663"/>
        <v>354</v>
      </c>
      <c r="E16919" s="98">
        <f t="shared" si="1664"/>
        <v>106</v>
      </c>
      <c r="F16919" s="397">
        <f>F16918+(E16919-E16918)*(F16921-F16918)/(E16921-E16918)</f>
        <v>5.2496666666666663</v>
      </c>
      <c r="G16919" s="98">
        <v>15</v>
      </c>
      <c r="H16919" s="491">
        <f>H16918+(E16919-E16918)*(H16921-H16918)/(E16921-E16918)</f>
        <v>0.297066</v>
      </c>
      <c r="I16919" s="492">
        <f>I16918+(E16919-E16918)*(I16921-I16918)/(E16921-E16918)</f>
        <v>17.633333333333333</v>
      </c>
      <c r="J16919" s="397">
        <f>J16918+(E16919-E16918)*(J16921-J16918)/(E16921-E16918)</f>
        <v>0.20393333333333333</v>
      </c>
      <c r="K16919" s="469">
        <f t="shared" si="1665"/>
        <v>17.671718293802275</v>
      </c>
      <c r="L16919" s="469">
        <f t="shared" si="1666"/>
        <v>3.8384960468942353E-2</v>
      </c>
    </row>
    <row r="16920" spans="1:12">
      <c r="A16920" s="98" t="str">
        <f t="shared" si="1667"/>
        <v>D800-120</v>
      </c>
      <c r="B16920" s="98">
        <f t="shared" si="1661"/>
        <v>29</v>
      </c>
      <c r="C16920" s="98">
        <f t="shared" si="1662"/>
        <v>6</v>
      </c>
      <c r="D16920" s="98">
        <f t="shared" si="1663"/>
        <v>354</v>
      </c>
      <c r="E16920" s="98">
        <f t="shared" si="1664"/>
        <v>107</v>
      </c>
      <c r="F16920" s="397">
        <f>F16918+(E16920-E16918)*(F16921-F16918)/(E16921-E16918)</f>
        <v>5.2591333333333337</v>
      </c>
      <c r="G16920" s="98">
        <v>15</v>
      </c>
      <c r="H16920" s="491">
        <f>H16918+(E16920-E16918)*(H16921-H16918)/(E16921-E16918)</f>
        <v>0.29708799999999996</v>
      </c>
      <c r="I16920" s="492">
        <f>I16918+(E16920-E16918)*(I16921-I16918)/(E16921-E16918)</f>
        <v>17.666666666666668</v>
      </c>
      <c r="J16920" s="397">
        <f>J16918+(E16920-E16918)*(J16921-J16918)/(E16921-E16918)</f>
        <v>0.20306666666666667</v>
      </c>
      <c r="K16920" s="469">
        <f t="shared" si="1665"/>
        <v>17.702274522475946</v>
      </c>
      <c r="L16920" s="469">
        <f t="shared" si="1666"/>
        <v>3.5607855809278277E-2</v>
      </c>
    </row>
    <row r="16921" spans="1:12">
      <c r="A16921" s="480" t="str">
        <f t="shared" si="1667"/>
        <v>D800-120</v>
      </c>
      <c r="B16921" s="480">
        <f t="shared" si="1661"/>
        <v>29</v>
      </c>
      <c r="C16921" s="480">
        <f t="shared" si="1662"/>
        <v>6</v>
      </c>
      <c r="D16921" s="480">
        <f t="shared" si="1663"/>
        <v>354</v>
      </c>
      <c r="E16921" s="480">
        <f t="shared" si="1664"/>
        <v>108</v>
      </c>
      <c r="F16921" s="484">
        <v>5.2686000000000002</v>
      </c>
      <c r="G16921" s="480">
        <v>15</v>
      </c>
      <c r="H16921" s="482">
        <v>0.29710999999999999</v>
      </c>
      <c r="I16921" s="483">
        <v>17.7</v>
      </c>
      <c r="J16921" s="484">
        <v>0.20219999999999999</v>
      </c>
      <c r="K16921" s="469">
        <f t="shared" si="1665"/>
        <v>17.732826225976911</v>
      </c>
      <c r="L16921" s="469">
        <f t="shared" si="1666"/>
        <v>3.2826225976911871E-2</v>
      </c>
    </row>
    <row r="16922" spans="1:12">
      <c r="A16922" s="98" t="str">
        <f t="shared" si="1667"/>
        <v>D800-120</v>
      </c>
      <c r="B16922" s="98">
        <f t="shared" si="1661"/>
        <v>29</v>
      </c>
      <c r="C16922" s="98">
        <f t="shared" si="1662"/>
        <v>6</v>
      </c>
      <c r="D16922" s="98">
        <f t="shared" si="1663"/>
        <v>354</v>
      </c>
      <c r="E16922" s="98">
        <f t="shared" si="1664"/>
        <v>109</v>
      </c>
      <c r="F16922" s="397">
        <f>F16921+(E16922-E16921)*(F16924-F16921)/(E16924-E16921)</f>
        <v>5.2780333333333331</v>
      </c>
      <c r="G16922" s="98">
        <v>15</v>
      </c>
      <c r="H16922" s="491">
        <f>H16921+(E16922-E16921)*(H16924-H16921)/(E16924-E16921)</f>
        <v>0.29713200000000001</v>
      </c>
      <c r="I16922" s="492">
        <f>I16921+(E16922-E16921)*(I16924-I16921)/(E16924-E16921)</f>
        <v>17.733333333333334</v>
      </c>
      <c r="J16922" s="397">
        <f>J16921+(E16922-E16921)*(J16924-J16921)/(E16924-E16921)</f>
        <v>0.20133333333333334</v>
      </c>
      <c r="K16922" s="469">
        <f t="shared" si="1665"/>
        <v>17.763261221724125</v>
      </c>
      <c r="L16922" s="469">
        <f t="shared" si="1666"/>
        <v>2.9927888390790969E-2</v>
      </c>
    </row>
    <row r="16923" spans="1:12">
      <c r="A16923" s="98" t="str">
        <f t="shared" si="1667"/>
        <v>D800-120</v>
      </c>
      <c r="B16923" s="98">
        <f t="shared" si="1661"/>
        <v>29</v>
      </c>
      <c r="C16923" s="98">
        <f t="shared" si="1662"/>
        <v>6</v>
      </c>
      <c r="D16923" s="98">
        <f t="shared" si="1663"/>
        <v>354</v>
      </c>
      <c r="E16923" s="98">
        <f t="shared" si="1664"/>
        <v>110</v>
      </c>
      <c r="F16923" s="397">
        <f>F16921+(E16923-E16921)*(F16924-F16921)/(E16924-E16921)</f>
        <v>5.287466666666667</v>
      </c>
      <c r="G16923" s="98">
        <v>15</v>
      </c>
      <c r="H16923" s="491">
        <f>H16921+(E16923-E16921)*(H16924-H16921)/(E16924-E16921)</f>
        <v>0.29715399999999997</v>
      </c>
      <c r="I16923" s="492">
        <f>I16921+(E16923-E16921)*(I16924-I16921)/(E16924-E16921)</f>
        <v>17.766666666666666</v>
      </c>
      <c r="J16923" s="397">
        <f>J16921+(E16923-E16921)*(J16924-J16921)/(E16924-E16921)</f>
        <v>0.20046666666666665</v>
      </c>
      <c r="K16923" s="469">
        <f t="shared" si="1665"/>
        <v>17.793691710919816</v>
      </c>
      <c r="L16923" s="469">
        <f t="shared" si="1666"/>
        <v>2.7025044253150554E-2</v>
      </c>
    </row>
    <row r="16924" spans="1:12">
      <c r="A16924" s="480" t="str">
        <f t="shared" si="1667"/>
        <v>D800-120</v>
      </c>
      <c r="B16924" s="480">
        <f t="shared" si="1661"/>
        <v>29</v>
      </c>
      <c r="C16924" s="480">
        <f t="shared" si="1662"/>
        <v>6</v>
      </c>
      <c r="D16924" s="480">
        <f t="shared" si="1663"/>
        <v>354</v>
      </c>
      <c r="E16924" s="480">
        <f t="shared" si="1664"/>
        <v>111</v>
      </c>
      <c r="F16924" s="484">
        <v>5.2968999999999999</v>
      </c>
      <c r="G16924" s="480">
        <v>15</v>
      </c>
      <c r="H16924" s="482">
        <v>0.297176</v>
      </c>
      <c r="I16924" s="483">
        <v>17.8</v>
      </c>
      <c r="J16924" s="484">
        <v>0.1996</v>
      </c>
      <c r="K16924" s="469">
        <f t="shared" si="1665"/>
        <v>17.824117694564837</v>
      </c>
      <c r="L16924" s="469">
        <f t="shared" si="1666"/>
        <v>2.4117694564836256E-2</v>
      </c>
    </row>
    <row r="16925" spans="1:12">
      <c r="A16925" s="98" t="str">
        <f t="shared" si="1667"/>
        <v>D800-120</v>
      </c>
      <c r="B16925" s="98">
        <f t="shared" si="1661"/>
        <v>29</v>
      </c>
      <c r="C16925" s="98">
        <f t="shared" si="1662"/>
        <v>6</v>
      </c>
      <c r="D16925" s="98">
        <f t="shared" si="1663"/>
        <v>354</v>
      </c>
      <c r="E16925" s="98">
        <f t="shared" si="1664"/>
        <v>112</v>
      </c>
      <c r="F16925" s="397">
        <f>F16924+(E16925-E16924)*(F16927-F16924)/(E16927-E16924)</f>
        <v>5.3062666666666667</v>
      </c>
      <c r="G16925" s="98">
        <v>15</v>
      </c>
      <c r="H16925" s="491">
        <f>H16924+(E16925-E16924)*(H16927-H16924)/(E16927-E16924)</f>
        <v>0.29719800000000002</v>
      </c>
      <c r="I16925" s="492">
        <f>I16924+(E16925-E16924)*(I16927-I16924)/(E16927-E16924)</f>
        <v>17.833333333333332</v>
      </c>
      <c r="J16925" s="397">
        <f>J16924+(E16925-E16924)*(J16927-J16924)/(E16927-E16924)</f>
        <v>0.19876666666666667</v>
      </c>
      <c r="K16925" s="469">
        <f t="shared" si="1665"/>
        <v>17.854314856313522</v>
      </c>
      <c r="L16925" s="469">
        <f t="shared" si="1666"/>
        <v>2.0981522980189737E-2</v>
      </c>
    </row>
    <row r="16926" spans="1:12">
      <c r="A16926" s="98" t="str">
        <f t="shared" si="1667"/>
        <v>D800-120</v>
      </c>
      <c r="B16926" s="98">
        <f t="shared" si="1661"/>
        <v>29</v>
      </c>
      <c r="C16926" s="98">
        <f t="shared" si="1662"/>
        <v>6</v>
      </c>
      <c r="D16926" s="98">
        <f t="shared" si="1663"/>
        <v>354</v>
      </c>
      <c r="E16926" s="98">
        <f t="shared" si="1664"/>
        <v>113</v>
      </c>
      <c r="F16926" s="397">
        <f>F16924+(E16926-E16924)*(F16927-F16924)/(E16927-E16924)</f>
        <v>5.3156333333333334</v>
      </c>
      <c r="G16926" s="98">
        <v>15</v>
      </c>
      <c r="H16926" s="491">
        <f>H16924+(E16926-E16924)*(H16927-H16924)/(E16927-E16924)</f>
        <v>0.29721999999999998</v>
      </c>
      <c r="I16926" s="492">
        <f>I16924+(E16926-E16924)*(I16927-I16924)/(E16927-E16924)</f>
        <v>17.866666666666667</v>
      </c>
      <c r="J16926" s="397">
        <f>J16924+(E16926-E16924)*(J16927-J16924)/(E16927-E16924)</f>
        <v>0.19793333333333332</v>
      </c>
      <c r="K16926" s="469">
        <f t="shared" si="1665"/>
        <v>17.884507547719984</v>
      </c>
      <c r="L16926" s="469">
        <f t="shared" si="1666"/>
        <v>1.7840881053317048E-2</v>
      </c>
    </row>
    <row r="16927" spans="1:12">
      <c r="A16927" s="480" t="str">
        <f t="shared" si="1667"/>
        <v>D800-120</v>
      </c>
      <c r="B16927" s="480">
        <f t="shared" si="1661"/>
        <v>29</v>
      </c>
      <c r="C16927" s="480">
        <f t="shared" si="1662"/>
        <v>6</v>
      </c>
      <c r="D16927" s="480">
        <f t="shared" si="1663"/>
        <v>354</v>
      </c>
      <c r="E16927" s="480">
        <f t="shared" si="1664"/>
        <v>114</v>
      </c>
      <c r="F16927" s="484">
        <v>5.3250000000000002</v>
      </c>
      <c r="G16927" s="480">
        <v>15</v>
      </c>
      <c r="H16927" s="482">
        <v>0.29724200000000001</v>
      </c>
      <c r="I16927" s="483">
        <v>17.899999999999999</v>
      </c>
      <c r="J16927" s="484">
        <v>0.1971</v>
      </c>
      <c r="K16927" s="469">
        <f t="shared" si="1665"/>
        <v>17.914695769776817</v>
      </c>
      <c r="L16927" s="469">
        <f t="shared" si="1666"/>
        <v>1.4695769776817968E-2</v>
      </c>
    </row>
    <row r="16928" spans="1:12">
      <c r="A16928" s="98" t="str">
        <f t="shared" si="1667"/>
        <v>D800-120</v>
      </c>
      <c r="B16928" s="98">
        <f t="shared" si="1661"/>
        <v>29</v>
      </c>
      <c r="C16928" s="98">
        <f t="shared" si="1662"/>
        <v>6</v>
      </c>
      <c r="D16928" s="98">
        <f t="shared" si="1663"/>
        <v>354</v>
      </c>
      <c r="E16928" s="98">
        <f t="shared" si="1664"/>
        <v>115</v>
      </c>
      <c r="F16928" s="397">
        <f>F16927+(E16928-E16927)*(F16930-F16927)/(E16930-E16927)</f>
        <v>5.3342999999999998</v>
      </c>
      <c r="G16928" s="98">
        <v>15</v>
      </c>
      <c r="H16928" s="491">
        <f>H16927+(E16928-E16927)*(H16930-H16927)/(E16930-E16927)</f>
        <v>0.29726366666666665</v>
      </c>
      <c r="I16928" s="492">
        <f>I16927+(E16928-E16927)*(I16930-I16927)/(E16930-E16927)</f>
        <v>17.933333333333334</v>
      </c>
      <c r="J16928" s="397">
        <f>J16927+(E16928-E16927)*(J16930-J16927)/(E16930-E16927)</f>
        <v>0.19623333333333334</v>
      </c>
      <c r="K16928" s="469">
        <f t="shared" si="1665"/>
        <v>17.944675377975333</v>
      </c>
      <c r="L16928" s="469">
        <f t="shared" si="1666"/>
        <v>1.1342044641999394E-2</v>
      </c>
    </row>
    <row r="16929" spans="1:12">
      <c r="A16929" s="98" t="str">
        <f t="shared" si="1667"/>
        <v>D800-120</v>
      </c>
      <c r="B16929" s="98">
        <f t="shared" si="1661"/>
        <v>29</v>
      </c>
      <c r="C16929" s="98">
        <f t="shared" si="1662"/>
        <v>6</v>
      </c>
      <c r="D16929" s="98">
        <f t="shared" si="1663"/>
        <v>354</v>
      </c>
      <c r="E16929" s="98">
        <f t="shared" si="1664"/>
        <v>116</v>
      </c>
      <c r="F16929" s="397">
        <f>F16927+(E16929-E16927)*(F16930-F16927)/(E16930-E16927)</f>
        <v>5.3436000000000003</v>
      </c>
      <c r="G16929" s="98">
        <v>15</v>
      </c>
      <c r="H16929" s="491">
        <f>H16927+(E16929-E16927)*(H16930-H16927)/(E16930-E16927)</f>
        <v>0.29728533333333335</v>
      </c>
      <c r="I16929" s="492">
        <f>I16927+(E16929-E16927)*(I16930-I16927)/(E16930-E16927)</f>
        <v>17.966666666666665</v>
      </c>
      <c r="J16929" s="397">
        <f>J16927+(E16929-E16927)*(J16930-J16927)/(E16930-E16927)</f>
        <v>0.19536666666666666</v>
      </c>
      <c r="K16929" s="469">
        <f t="shared" si="1665"/>
        <v>17.974650616242982</v>
      </c>
      <c r="L16929" s="469">
        <f t="shared" si="1666"/>
        <v>7.9839495763174284E-3</v>
      </c>
    </row>
    <row r="16930" spans="1:12">
      <c r="A16930" s="480" t="str">
        <f t="shared" si="1667"/>
        <v>D800-120</v>
      </c>
      <c r="B16930" s="480">
        <f t="shared" si="1661"/>
        <v>29</v>
      </c>
      <c r="C16930" s="480">
        <f t="shared" si="1662"/>
        <v>6</v>
      </c>
      <c r="D16930" s="480">
        <f t="shared" si="1663"/>
        <v>354</v>
      </c>
      <c r="E16930" s="480">
        <f t="shared" si="1664"/>
        <v>117</v>
      </c>
      <c r="F16930" s="484">
        <v>5.3529</v>
      </c>
      <c r="G16930" s="480">
        <v>15</v>
      </c>
      <c r="H16930" s="482">
        <v>0.29730699999999999</v>
      </c>
      <c r="I16930" s="483">
        <v>18</v>
      </c>
      <c r="J16930" s="484">
        <v>0.19450000000000001</v>
      </c>
      <c r="K16930" s="469">
        <f t="shared" si="1665"/>
        <v>18.004621485535154</v>
      </c>
      <c r="L16930" s="469">
        <f t="shared" si="1666"/>
        <v>4.6214855351536244E-3</v>
      </c>
    </row>
    <row r="16931" spans="1:12">
      <c r="A16931" s="98" t="str">
        <f t="shared" si="1667"/>
        <v>D800-120</v>
      </c>
      <c r="B16931" s="98">
        <f t="shared" si="1661"/>
        <v>29</v>
      </c>
      <c r="C16931" s="98">
        <f t="shared" si="1662"/>
        <v>6</v>
      </c>
      <c r="D16931" s="98">
        <f t="shared" si="1663"/>
        <v>354</v>
      </c>
      <c r="E16931" s="98">
        <f t="shared" si="1664"/>
        <v>118</v>
      </c>
      <c r="F16931" s="397">
        <f>F16930+(E16931-E16930)*(F16933-F16930)/(E16933-E16930)</f>
        <v>5.362166666666667</v>
      </c>
      <c r="G16931" s="98">
        <v>15</v>
      </c>
      <c r="H16931" s="491">
        <f>H16930+(E16931-E16930)*(H16933-H16930)/(E16933-E16930)</f>
        <v>0.29732866666666669</v>
      </c>
      <c r="I16931" s="492">
        <f>I16930+(E16931-E16930)*(I16933-I16930)/(E16933-E16930)</f>
        <v>18.033333333333335</v>
      </c>
      <c r="J16931" s="397">
        <f>J16930+(E16931-E16930)*(J16933-J16930)/(E16933-E16930)</f>
        <v>0.19366666666666668</v>
      </c>
      <c r="K16931" s="469">
        <f t="shared" si="1665"/>
        <v>18.034475877424086</v>
      </c>
      <c r="L16931" s="469">
        <f t="shared" si="1666"/>
        <v>1.1425440907508744E-3</v>
      </c>
    </row>
    <row r="16932" spans="1:12">
      <c r="A16932" s="98" t="str">
        <f t="shared" si="1667"/>
        <v>D800-120</v>
      </c>
      <c r="B16932" s="98">
        <f t="shared" si="1661"/>
        <v>29</v>
      </c>
      <c r="C16932" s="98">
        <f t="shared" si="1662"/>
        <v>6</v>
      </c>
      <c r="D16932" s="98">
        <f t="shared" si="1663"/>
        <v>354</v>
      </c>
      <c r="E16932" s="98">
        <f t="shared" si="1664"/>
        <v>119</v>
      </c>
      <c r="F16932" s="397">
        <f>F16930+(E16932-E16930)*(F16933-F16930)/(E16933-E16930)</f>
        <v>5.3714333333333331</v>
      </c>
      <c r="G16932" s="98">
        <v>15</v>
      </c>
      <c r="H16932" s="491">
        <f>H16930+(E16932-E16930)*(H16933-H16930)/(E16933-E16930)</f>
        <v>0.29735033333333333</v>
      </c>
      <c r="I16932" s="492">
        <f>I16930+(E16932-E16930)*(I16933-I16930)/(E16933-E16930)</f>
        <v>18.066666666666666</v>
      </c>
      <c r="J16932" s="397">
        <f>J16930+(E16932-E16930)*(J16933-J16930)/(E16933-E16930)</f>
        <v>0.19283333333333333</v>
      </c>
      <c r="K16932" s="469">
        <f t="shared" si="1665"/>
        <v>18.064325918585372</v>
      </c>
      <c r="L16932" s="469">
        <f t="shared" si="1666"/>
        <v>-2.3407480812949188E-3</v>
      </c>
    </row>
    <row r="16933" spans="1:12">
      <c r="A16933" s="480" t="str">
        <f t="shared" si="1667"/>
        <v>D800-120</v>
      </c>
      <c r="B16933" s="480">
        <f t="shared" si="1661"/>
        <v>29</v>
      </c>
      <c r="C16933" s="480">
        <f t="shared" si="1662"/>
        <v>6</v>
      </c>
      <c r="D16933" s="480">
        <f t="shared" si="1663"/>
        <v>354</v>
      </c>
      <c r="E16933" s="480">
        <f t="shared" si="1664"/>
        <v>120</v>
      </c>
      <c r="F16933" s="484">
        <v>5.3807</v>
      </c>
      <c r="G16933" s="480">
        <v>15</v>
      </c>
      <c r="H16933" s="482">
        <v>0.29737200000000003</v>
      </c>
      <c r="I16933" s="483">
        <v>18.100000000000001</v>
      </c>
      <c r="J16933" s="484">
        <v>0.192</v>
      </c>
      <c r="K16933" s="469">
        <f t="shared" si="1665"/>
        <v>18.094171609970001</v>
      </c>
      <c r="L16933" s="469">
        <f t="shared" si="1666"/>
        <v>-5.8283900300004632E-3</v>
      </c>
    </row>
    <row r="16934" spans="1:12">
      <c r="A16934" s="480" t="str">
        <f t="shared" si="1667"/>
        <v>D800-120</v>
      </c>
      <c r="B16934" s="480">
        <f t="shared" si="1661"/>
        <v>30</v>
      </c>
      <c r="C16934" s="480">
        <f t="shared" si="1662"/>
        <v>0</v>
      </c>
      <c r="D16934" s="480">
        <v>360</v>
      </c>
      <c r="E16934" s="480">
        <v>96</v>
      </c>
      <c r="F16934" s="484">
        <v>5.1540999999999997</v>
      </c>
      <c r="G16934" s="480">
        <v>15</v>
      </c>
      <c r="H16934" s="482">
        <v>0.29325699999999999</v>
      </c>
      <c r="I16934" s="483">
        <v>17.600000000000001</v>
      </c>
      <c r="J16934" s="484">
        <v>0.2104</v>
      </c>
      <c r="K16934" s="469">
        <f t="shared" si="1665"/>
        <v>17.575369044899183</v>
      </c>
      <c r="L16934" s="469">
        <f t="shared" si="1666"/>
        <v>-2.4630955100818142E-2</v>
      </c>
    </row>
    <row r="16935" spans="1:12">
      <c r="A16935" s="98" t="str">
        <f t="shared" si="1667"/>
        <v>D800-120</v>
      </c>
      <c r="B16935" s="98">
        <f t="shared" si="1661"/>
        <v>30</v>
      </c>
      <c r="C16935" s="98">
        <f t="shared" si="1662"/>
        <v>0</v>
      </c>
      <c r="D16935" s="98">
        <f t="shared" ref="D16935:D16958" si="1668">D16934</f>
        <v>360</v>
      </c>
      <c r="E16935" s="98">
        <f t="shared" ref="E16935:E16958" si="1669">E16934+1</f>
        <v>97</v>
      </c>
      <c r="F16935" s="397">
        <f>F16934+(E16935-E16934)*(F16937-F16934)/(E16937-E16934)</f>
        <v>5.1637333333333331</v>
      </c>
      <c r="G16935" s="98">
        <v>15</v>
      </c>
      <c r="H16935" s="491">
        <f>H16934+(E16935-E16934)*(H16937-H16934)/(E16937-E16934)</f>
        <v>0.29329166666666667</v>
      </c>
      <c r="I16935" s="492">
        <f>I16934+(E16935-E16934)*(I16937-I16934)/(E16937-E16934)</f>
        <v>17.633333333333333</v>
      </c>
      <c r="J16935" s="397">
        <f>J16934+(E16935-E16934)*(J16937-J16934)/(E16937-E16934)</f>
        <v>0.20956666666666668</v>
      </c>
      <c r="K16935" s="469">
        <f t="shared" si="1665"/>
        <v>17.606137235402755</v>
      </c>
      <c r="L16935" s="469">
        <f t="shared" si="1666"/>
        <v>-2.7196097930577423E-2</v>
      </c>
    </row>
    <row r="16936" spans="1:12">
      <c r="A16936" s="98" t="str">
        <f t="shared" si="1667"/>
        <v>D800-120</v>
      </c>
      <c r="B16936" s="98">
        <f t="shared" si="1661"/>
        <v>30</v>
      </c>
      <c r="C16936" s="98">
        <f t="shared" si="1662"/>
        <v>0</v>
      </c>
      <c r="D16936" s="98">
        <f t="shared" si="1668"/>
        <v>360</v>
      </c>
      <c r="E16936" s="98">
        <f t="shared" si="1669"/>
        <v>98</v>
      </c>
      <c r="F16936" s="397">
        <f>F16934+(E16936-E16934)*(F16937-F16934)/(E16937-E16934)</f>
        <v>5.1733666666666664</v>
      </c>
      <c r="G16936" s="98">
        <v>15</v>
      </c>
      <c r="H16936" s="491">
        <f>H16934+(E16936-E16934)*(H16937-H16934)/(E16937-E16934)</f>
        <v>0.2933263333333333</v>
      </c>
      <c r="I16936" s="492">
        <f>I16934+(E16936-E16934)*(I16937-I16934)/(E16937-E16934)</f>
        <v>17.666666666666668</v>
      </c>
      <c r="J16936" s="397">
        <f>J16934+(E16936-E16934)*(J16937-J16934)/(E16937-E16934)</f>
        <v>0.20873333333333333</v>
      </c>
      <c r="K16936" s="469">
        <f t="shared" si="1665"/>
        <v>17.636898153251387</v>
      </c>
      <c r="L16936" s="469">
        <f t="shared" si="1666"/>
        <v>-2.9768513415280751E-2</v>
      </c>
    </row>
    <row r="16937" spans="1:12">
      <c r="A16937" s="480" t="str">
        <f t="shared" si="1667"/>
        <v>D800-120</v>
      </c>
      <c r="B16937" s="480">
        <f t="shared" si="1661"/>
        <v>30</v>
      </c>
      <c r="C16937" s="480">
        <f t="shared" si="1662"/>
        <v>0</v>
      </c>
      <c r="D16937" s="480">
        <f t="shared" si="1668"/>
        <v>360</v>
      </c>
      <c r="E16937" s="480">
        <f t="shared" si="1669"/>
        <v>99</v>
      </c>
      <c r="F16937" s="484">
        <v>5.1829999999999998</v>
      </c>
      <c r="G16937" s="480">
        <v>15</v>
      </c>
      <c r="H16937" s="482">
        <v>0.29336099999999998</v>
      </c>
      <c r="I16937" s="483">
        <v>17.7</v>
      </c>
      <c r="J16937" s="484">
        <v>0.2079</v>
      </c>
      <c r="K16937" s="469">
        <f t="shared" si="1665"/>
        <v>17.667651801023315</v>
      </c>
      <c r="L16937" s="469">
        <f t="shared" si="1666"/>
        <v>-3.2348198976684728E-2</v>
      </c>
    </row>
    <row r="16938" spans="1:12">
      <c r="A16938" s="98" t="str">
        <f t="shared" si="1667"/>
        <v>D800-120</v>
      </c>
      <c r="B16938" s="98">
        <f t="shared" ref="B16938:B16998" si="1670">INT(D16938/12)</f>
        <v>30</v>
      </c>
      <c r="C16938" s="98">
        <f t="shared" ref="C16938:C16998" si="1671">D16938-B16938*12</f>
        <v>0</v>
      </c>
      <c r="D16938" s="98">
        <f t="shared" si="1668"/>
        <v>360</v>
      </c>
      <c r="E16938" s="98">
        <f t="shared" si="1669"/>
        <v>100</v>
      </c>
      <c r="F16938" s="397">
        <f>F16937+(E16938-E16937)*(F16940-F16937)/(E16940-E16937)</f>
        <v>5.192566666666667</v>
      </c>
      <c r="G16938" s="98">
        <v>15</v>
      </c>
      <c r="H16938" s="491">
        <f>H16937+(E16938-E16937)*(H16940-H16937)/(E16940-E16937)</f>
        <v>0.29339533333333334</v>
      </c>
      <c r="I16938" s="492">
        <f>I16937+(E16938-E16937)*(I16940-I16937)/(E16940-E16937)</f>
        <v>17.733333333333334</v>
      </c>
      <c r="J16938" s="397">
        <f>J16937+(E16938-E16937)*(J16940-J16937)/(E16940-E16937)</f>
        <v>0.20706666666666668</v>
      </c>
      <c r="K16938" s="469">
        <f t="shared" si="1665"/>
        <v>17.698191064161438</v>
      </c>
      <c r="L16938" s="469">
        <f t="shared" si="1666"/>
        <v>-3.514226917189589E-2</v>
      </c>
    </row>
    <row r="16939" spans="1:12">
      <c r="A16939" s="98" t="str">
        <f t="shared" si="1667"/>
        <v>D800-120</v>
      </c>
      <c r="B16939" s="98">
        <f t="shared" si="1670"/>
        <v>30</v>
      </c>
      <c r="C16939" s="98">
        <f t="shared" si="1671"/>
        <v>0</v>
      </c>
      <c r="D16939" s="98">
        <f t="shared" si="1668"/>
        <v>360</v>
      </c>
      <c r="E16939" s="98">
        <f t="shared" si="1669"/>
        <v>101</v>
      </c>
      <c r="F16939" s="397">
        <f>F16937+(E16939-E16937)*(F16940-F16937)/(E16940-E16937)</f>
        <v>5.2021333333333333</v>
      </c>
      <c r="G16939" s="98">
        <v>15</v>
      </c>
      <c r="H16939" s="491">
        <f>H16937+(E16939-E16937)*(H16940-H16937)/(E16940-E16937)</f>
        <v>0.29342966666666664</v>
      </c>
      <c r="I16939" s="492">
        <f>I16937+(E16939-E16937)*(I16940-I16937)/(E16940-E16937)</f>
        <v>17.766666666666666</v>
      </c>
      <c r="J16939" s="397">
        <f>J16937+(E16939-E16937)*(J16940-J16937)/(E16940-E16937)</f>
        <v>0.20623333333333332</v>
      </c>
      <c r="K16939" s="469">
        <f t="shared" si="1665"/>
        <v>17.72872318068271</v>
      </c>
      <c r="L16939" s="469">
        <f t="shared" si="1666"/>
        <v>-3.7943485983955583E-2</v>
      </c>
    </row>
    <row r="16940" spans="1:12">
      <c r="A16940" s="480" t="str">
        <f t="shared" si="1667"/>
        <v>D800-120</v>
      </c>
      <c r="B16940" s="480">
        <f t="shared" si="1670"/>
        <v>30</v>
      </c>
      <c r="C16940" s="480">
        <f t="shared" si="1671"/>
        <v>0</v>
      </c>
      <c r="D16940" s="480">
        <f t="shared" si="1668"/>
        <v>360</v>
      </c>
      <c r="E16940" s="480">
        <f t="shared" si="1669"/>
        <v>102</v>
      </c>
      <c r="F16940" s="484">
        <v>5.2117000000000004</v>
      </c>
      <c r="G16940" s="480">
        <v>15</v>
      </c>
      <c r="H16940" s="482">
        <v>0.293464</v>
      </c>
      <c r="I16940" s="483">
        <v>17.8</v>
      </c>
      <c r="J16940" s="484">
        <v>0.2054</v>
      </c>
      <c r="K16940" s="469">
        <f t="shared" si="1665"/>
        <v>17.759248153095442</v>
      </c>
      <c r="L16940" s="469">
        <f t="shared" si="1666"/>
        <v>-4.075184690455913E-2</v>
      </c>
    </row>
    <row r="16941" spans="1:12">
      <c r="A16941" s="98" t="str">
        <f t="shared" si="1667"/>
        <v>D800-120</v>
      </c>
      <c r="B16941" s="98">
        <f t="shared" si="1670"/>
        <v>30</v>
      </c>
      <c r="C16941" s="98">
        <f t="shared" si="1671"/>
        <v>0</v>
      </c>
      <c r="D16941" s="98">
        <f t="shared" si="1668"/>
        <v>360</v>
      </c>
      <c r="E16941" s="98">
        <f t="shared" si="1669"/>
        <v>103</v>
      </c>
      <c r="F16941" s="397">
        <f>F16940+(E16941-E16940)*(F16943-F16940)/(E16943-E16940)</f>
        <v>5.2212000000000005</v>
      </c>
      <c r="G16941" s="98">
        <v>15</v>
      </c>
      <c r="H16941" s="491">
        <f>H16940+(E16941-E16940)*(H16943-H16940)/(E16943-E16940)</f>
        <v>0.29349799999999998</v>
      </c>
      <c r="I16941" s="492">
        <f>I16940+(E16941-E16940)*(I16943-I16940)/(E16943-E16940)</f>
        <v>17.833333333333332</v>
      </c>
      <c r="J16941" s="397">
        <f>J16940+(E16941-E16940)*(J16943-J16940)/(E16943-E16940)</f>
        <v>0.20456666666666667</v>
      </c>
      <c r="K16941" s="469">
        <f t="shared" si="1665"/>
        <v>17.78955904299178</v>
      </c>
      <c r="L16941" s="469">
        <f t="shared" si="1666"/>
        <v>-4.3774290341552557E-2</v>
      </c>
    </row>
    <row r="16942" spans="1:12">
      <c r="A16942" s="98" t="str">
        <f t="shared" si="1667"/>
        <v>D800-120</v>
      </c>
      <c r="B16942" s="98">
        <f t="shared" si="1670"/>
        <v>30</v>
      </c>
      <c r="C16942" s="98">
        <f t="shared" si="1671"/>
        <v>0</v>
      </c>
      <c r="D16942" s="98">
        <f t="shared" si="1668"/>
        <v>360</v>
      </c>
      <c r="E16942" s="98">
        <f t="shared" si="1669"/>
        <v>104</v>
      </c>
      <c r="F16942" s="397">
        <f>F16940+(E16942-E16940)*(F16943-F16940)/(E16943-E16940)</f>
        <v>5.2306999999999997</v>
      </c>
      <c r="G16942" s="98">
        <v>15</v>
      </c>
      <c r="H16942" s="491">
        <f>H16940+(E16942-E16940)*(H16943-H16940)/(E16943-E16940)</f>
        <v>0.29353200000000002</v>
      </c>
      <c r="I16942" s="492">
        <f>I16940+(E16942-E16940)*(I16943-I16940)/(E16943-E16940)</f>
        <v>17.866666666666667</v>
      </c>
      <c r="J16942" s="397">
        <f>J16940+(E16942-E16940)*(J16943-J16940)/(E16943-E16940)</f>
        <v>0.20373333333333332</v>
      </c>
      <c r="K16942" s="469">
        <f t="shared" si="1665"/>
        <v>17.819862911028437</v>
      </c>
      <c r="L16942" s="469">
        <f t="shared" si="1666"/>
        <v>-4.6803755638229916E-2</v>
      </c>
    </row>
    <row r="16943" spans="1:12">
      <c r="A16943" s="480" t="str">
        <f t="shared" si="1667"/>
        <v>D800-120</v>
      </c>
      <c r="B16943" s="480">
        <f t="shared" si="1670"/>
        <v>30</v>
      </c>
      <c r="C16943" s="480">
        <f t="shared" si="1671"/>
        <v>0</v>
      </c>
      <c r="D16943" s="480">
        <f t="shared" si="1668"/>
        <v>360</v>
      </c>
      <c r="E16943" s="480">
        <f t="shared" si="1669"/>
        <v>105</v>
      </c>
      <c r="F16943" s="484">
        <v>5.2401999999999997</v>
      </c>
      <c r="G16943" s="480">
        <v>15</v>
      </c>
      <c r="H16943" s="482">
        <v>0.29356599999999999</v>
      </c>
      <c r="I16943" s="483">
        <v>17.899999999999999</v>
      </c>
      <c r="J16943" s="484">
        <v>0.2029</v>
      </c>
      <c r="K16943" s="469">
        <f t="shared" si="1665"/>
        <v>17.850159759645191</v>
      </c>
      <c r="L16943" s="469">
        <f t="shared" si="1666"/>
        <v>-4.9840240354807719E-2</v>
      </c>
    </row>
    <row r="16944" spans="1:12">
      <c r="A16944" s="98" t="str">
        <f t="shared" si="1667"/>
        <v>D800-120</v>
      </c>
      <c r="B16944" s="98">
        <f t="shared" si="1670"/>
        <v>30</v>
      </c>
      <c r="C16944" s="98">
        <f t="shared" si="1671"/>
        <v>0</v>
      </c>
      <c r="D16944" s="98">
        <f t="shared" si="1668"/>
        <v>360</v>
      </c>
      <c r="E16944" s="98">
        <f t="shared" si="1669"/>
        <v>106</v>
      </c>
      <c r="F16944" s="397">
        <f>F16943+(E16944-E16943)*(F16946-F16943)/(E16946-E16943)</f>
        <v>5.2496666666666663</v>
      </c>
      <c r="G16944" s="98">
        <v>15</v>
      </c>
      <c r="H16944" s="491">
        <f>H16943+(E16944-E16943)*(H16946-H16943)/(E16946-E16943)</f>
        <v>0.29359999999999997</v>
      </c>
      <c r="I16944" s="492">
        <f>I16943+(E16944-E16943)*(I16946-I16943)/(E16946-E16943)</f>
        <v>17.899999999999999</v>
      </c>
      <c r="J16944" s="397">
        <f>J16943+(E16944-E16943)*(J16946-J16943)/(E16946-E16943)</f>
        <v>0.2021</v>
      </c>
      <c r="K16944" s="469">
        <f t="shared" si="1665"/>
        <v>17.880336058128975</v>
      </c>
      <c r="L16944" s="469">
        <f t="shared" si="1666"/>
        <v>-1.9663941871023383E-2</v>
      </c>
    </row>
    <row r="16945" spans="1:12">
      <c r="A16945" s="98" t="str">
        <f t="shared" si="1667"/>
        <v>D800-120</v>
      </c>
      <c r="B16945" s="98">
        <f t="shared" si="1670"/>
        <v>30</v>
      </c>
      <c r="C16945" s="98">
        <f t="shared" si="1671"/>
        <v>0</v>
      </c>
      <c r="D16945" s="98">
        <f t="shared" si="1668"/>
        <v>360</v>
      </c>
      <c r="E16945" s="98">
        <f t="shared" si="1669"/>
        <v>107</v>
      </c>
      <c r="F16945" s="397">
        <f>F16943+(E16945-E16943)*(F16946-F16943)/(E16946-E16943)</f>
        <v>5.2591333333333337</v>
      </c>
      <c r="G16945" s="98">
        <v>15</v>
      </c>
      <c r="H16945" s="491">
        <f>H16943+(E16945-E16943)*(H16946-H16943)/(E16946-E16943)</f>
        <v>0.29363400000000001</v>
      </c>
      <c r="I16945" s="492">
        <f>I16943+(E16945-E16943)*(I16946-I16943)/(E16946-E16943)</f>
        <v>17.899999999999999</v>
      </c>
      <c r="J16945" s="397">
        <f>J16943+(E16945-E16943)*(J16946-J16943)/(E16946-E16943)</f>
        <v>0.20130000000000001</v>
      </c>
      <c r="K16945" s="469">
        <f t="shared" si="1665"/>
        <v>17.910505368361068</v>
      </c>
      <c r="L16945" s="469">
        <f t="shared" si="1666"/>
        <v>1.0505368361069856E-2</v>
      </c>
    </row>
    <row r="16946" spans="1:12">
      <c r="A16946" s="480" t="str">
        <f t="shared" si="1667"/>
        <v>D800-120</v>
      </c>
      <c r="B16946" s="480">
        <f t="shared" si="1670"/>
        <v>30</v>
      </c>
      <c r="C16946" s="480">
        <f t="shared" si="1671"/>
        <v>0</v>
      </c>
      <c r="D16946" s="480">
        <f t="shared" si="1668"/>
        <v>360</v>
      </c>
      <c r="E16946" s="480">
        <f t="shared" si="1669"/>
        <v>108</v>
      </c>
      <c r="F16946" s="484">
        <v>5.2686000000000002</v>
      </c>
      <c r="G16946" s="480">
        <v>15</v>
      </c>
      <c r="H16946" s="482">
        <v>0.29366799999999998</v>
      </c>
      <c r="I16946" s="483">
        <v>17.899999999999999</v>
      </c>
      <c r="J16946" s="484">
        <v>0.20050000000000001</v>
      </c>
      <c r="K16946" s="469">
        <f t="shared" si="1665"/>
        <v>17.940667692768706</v>
      </c>
      <c r="L16946" s="469">
        <f t="shared" si="1666"/>
        <v>4.0667692768707298E-2</v>
      </c>
    </row>
    <row r="16947" spans="1:12">
      <c r="A16947" s="98" t="str">
        <f t="shared" si="1667"/>
        <v>D800-120</v>
      </c>
      <c r="B16947" s="98">
        <f t="shared" si="1670"/>
        <v>30</v>
      </c>
      <c r="C16947" s="98">
        <f t="shared" si="1671"/>
        <v>0</v>
      </c>
      <c r="D16947" s="98">
        <f t="shared" si="1668"/>
        <v>360</v>
      </c>
      <c r="E16947" s="98">
        <f t="shared" si="1669"/>
        <v>109</v>
      </c>
      <c r="F16947" s="397">
        <f>F16946+(E16947-E16946)*(F16949-F16946)/(E16949-E16946)</f>
        <v>5.2780333333333331</v>
      </c>
      <c r="G16947" s="98">
        <v>15</v>
      </c>
      <c r="H16947" s="491">
        <f>H16946+(E16947-E16946)*(H16949-H16946)/(E16949-E16946)</f>
        <v>0.29370199999999996</v>
      </c>
      <c r="I16947" s="492">
        <f>I16946+(E16947-E16946)*(I16949-I16946)/(E16949-E16946)</f>
        <v>17.933333333333334</v>
      </c>
      <c r="J16947" s="397">
        <f>J16946+(E16947-E16946)*(J16949-J16946)/(E16949-E16946)</f>
        <v>0.19966666666666669</v>
      </c>
      <c r="K16947" s="469">
        <f t="shared" si="1665"/>
        <v>17.970709540055342</v>
      </c>
      <c r="L16947" s="469">
        <f t="shared" si="1666"/>
        <v>3.7376206722008476E-2</v>
      </c>
    </row>
    <row r="16948" spans="1:12">
      <c r="A16948" s="98" t="str">
        <f t="shared" si="1667"/>
        <v>D800-120</v>
      </c>
      <c r="B16948" s="98">
        <f t="shared" si="1670"/>
        <v>30</v>
      </c>
      <c r="C16948" s="98">
        <f t="shared" si="1671"/>
        <v>0</v>
      </c>
      <c r="D16948" s="98">
        <f t="shared" si="1668"/>
        <v>360</v>
      </c>
      <c r="E16948" s="98">
        <f t="shared" si="1669"/>
        <v>110</v>
      </c>
      <c r="F16948" s="397">
        <f>F16946+(E16948-E16946)*(F16949-F16946)/(E16949-E16946)</f>
        <v>5.287466666666667</v>
      </c>
      <c r="G16948" s="98">
        <v>15</v>
      </c>
      <c r="H16948" s="491">
        <f>H16946+(E16948-E16946)*(H16949-H16946)/(E16949-E16946)</f>
        <v>0.293736</v>
      </c>
      <c r="I16948" s="492">
        <f>I16946+(E16948-E16946)*(I16949-I16946)/(E16949-E16946)</f>
        <v>17.966666666666665</v>
      </c>
      <c r="J16948" s="397">
        <f>J16946+(E16948-E16946)*(J16949-J16946)/(E16949-E16946)</f>
        <v>0.19883333333333333</v>
      </c>
      <c r="K16948" s="469">
        <f t="shared" si="1665"/>
        <v>18.000744432642463</v>
      </c>
      <c r="L16948" s="469">
        <f t="shared" si="1666"/>
        <v>3.4077765975798258E-2</v>
      </c>
    </row>
    <row r="16949" spans="1:12">
      <c r="A16949" s="480" t="str">
        <f t="shared" si="1667"/>
        <v>D800-120</v>
      </c>
      <c r="B16949" s="480">
        <f t="shared" si="1670"/>
        <v>30</v>
      </c>
      <c r="C16949" s="480">
        <f t="shared" si="1671"/>
        <v>0</v>
      </c>
      <c r="D16949" s="480">
        <f t="shared" si="1668"/>
        <v>360</v>
      </c>
      <c r="E16949" s="480">
        <f t="shared" si="1669"/>
        <v>111</v>
      </c>
      <c r="F16949" s="484">
        <v>5.2968999999999999</v>
      </c>
      <c r="G16949" s="480">
        <v>15</v>
      </c>
      <c r="H16949" s="482">
        <v>0.29376999999999998</v>
      </c>
      <c r="I16949" s="483">
        <v>18</v>
      </c>
      <c r="J16949" s="484">
        <v>0.19800000000000001</v>
      </c>
      <c r="K16949" s="469">
        <f t="shared" si="1665"/>
        <v>18.030772372944821</v>
      </c>
      <c r="L16949" s="469">
        <f t="shared" si="1666"/>
        <v>3.0772372944820603E-2</v>
      </c>
    </row>
    <row r="16950" spans="1:12">
      <c r="A16950" s="98" t="str">
        <f t="shared" si="1667"/>
        <v>D800-120</v>
      </c>
      <c r="B16950" s="98">
        <f t="shared" si="1670"/>
        <v>30</v>
      </c>
      <c r="C16950" s="98">
        <f t="shared" si="1671"/>
        <v>0</v>
      </c>
      <c r="D16950" s="98">
        <f t="shared" si="1668"/>
        <v>360</v>
      </c>
      <c r="E16950" s="98">
        <f t="shared" si="1669"/>
        <v>112</v>
      </c>
      <c r="F16950" s="397">
        <f>F16949+(E16950-E16949)*(F16952-F16949)/(E16952-E16949)</f>
        <v>5.3062666666666667</v>
      </c>
      <c r="G16950" s="98">
        <v>15</v>
      </c>
      <c r="H16950" s="491">
        <f>H16949+(E16950-E16949)*(H16952-H16949)/(E16952-E16949)</f>
        <v>0.29380400000000001</v>
      </c>
      <c r="I16950" s="492">
        <f>I16949+(E16950-E16949)*(I16952-I16949)/(E16952-E16949)</f>
        <v>18.033333333333335</v>
      </c>
      <c r="J16950" s="397">
        <f>J16949+(E16950-E16949)*(J16952-J16949)/(E16952-E16949)</f>
        <v>0.19716666666666668</v>
      </c>
      <c r="K16950" s="469">
        <f t="shared" si="1665"/>
        <v>18.060566454733994</v>
      </c>
      <c r="L16950" s="469">
        <f t="shared" si="1666"/>
        <v>2.7233121400659144E-2</v>
      </c>
    </row>
    <row r="16951" spans="1:12">
      <c r="A16951" s="98" t="str">
        <f t="shared" si="1667"/>
        <v>D800-120</v>
      </c>
      <c r="B16951" s="98">
        <f t="shared" si="1670"/>
        <v>30</v>
      </c>
      <c r="C16951" s="98">
        <f t="shared" si="1671"/>
        <v>0</v>
      </c>
      <c r="D16951" s="98">
        <f t="shared" si="1668"/>
        <v>360</v>
      </c>
      <c r="E16951" s="98">
        <f t="shared" si="1669"/>
        <v>113</v>
      </c>
      <c r="F16951" s="397">
        <f>F16949+(E16951-E16949)*(F16952-F16949)/(E16952-E16949)</f>
        <v>5.3156333333333334</v>
      </c>
      <c r="G16951" s="98">
        <v>15</v>
      </c>
      <c r="H16951" s="491">
        <f>H16949+(E16951-E16949)*(H16952-H16949)/(E16952-E16949)</f>
        <v>0.29383799999999999</v>
      </c>
      <c r="I16951" s="492">
        <f>I16949+(E16951-E16949)*(I16952-I16949)/(E16952-E16949)</f>
        <v>18.066666666666666</v>
      </c>
      <c r="J16951" s="397">
        <f>J16949+(E16951-E16949)*(J16952-J16949)/(E16952-E16949)</f>
        <v>0.19633333333333333</v>
      </c>
      <c r="K16951" s="469">
        <f t="shared" si="1665"/>
        <v>18.090353641575746</v>
      </c>
      <c r="L16951" s="469">
        <f t="shared" si="1666"/>
        <v>2.3686974909079339E-2</v>
      </c>
    </row>
    <row r="16952" spans="1:12">
      <c r="A16952" s="480" t="str">
        <f t="shared" si="1667"/>
        <v>D800-120</v>
      </c>
      <c r="B16952" s="480">
        <f t="shared" si="1670"/>
        <v>30</v>
      </c>
      <c r="C16952" s="480">
        <f t="shared" si="1671"/>
        <v>0</v>
      </c>
      <c r="D16952" s="480">
        <f t="shared" si="1668"/>
        <v>360</v>
      </c>
      <c r="E16952" s="480">
        <f t="shared" si="1669"/>
        <v>114</v>
      </c>
      <c r="F16952" s="484">
        <v>5.3250000000000002</v>
      </c>
      <c r="G16952" s="480">
        <v>15</v>
      </c>
      <c r="H16952" s="482">
        <v>0.29387200000000002</v>
      </c>
      <c r="I16952" s="483">
        <v>18.100000000000001</v>
      </c>
      <c r="J16952" s="484">
        <v>0.19550000000000001</v>
      </c>
      <c r="K16952" s="469">
        <f t="shared" si="1665"/>
        <v>18.120133935863233</v>
      </c>
      <c r="L16952" s="469">
        <f t="shared" si="1666"/>
        <v>2.0133935863231756E-2</v>
      </c>
    </row>
    <row r="16953" spans="1:12">
      <c r="A16953" s="98" t="str">
        <f t="shared" si="1667"/>
        <v>D800-120</v>
      </c>
      <c r="B16953" s="98">
        <f t="shared" si="1670"/>
        <v>30</v>
      </c>
      <c r="C16953" s="98">
        <f t="shared" si="1671"/>
        <v>0</v>
      </c>
      <c r="D16953" s="98">
        <f t="shared" si="1668"/>
        <v>360</v>
      </c>
      <c r="E16953" s="98">
        <f t="shared" si="1669"/>
        <v>115</v>
      </c>
      <c r="F16953" s="397">
        <f>F16952+(E16953-E16952)*(F16955-F16952)/(E16955-E16952)</f>
        <v>5.3342999999999998</v>
      </c>
      <c r="G16953" s="98">
        <v>15</v>
      </c>
      <c r="H16953" s="491">
        <f>H16952+(E16953-E16952)*(H16955-H16952)/(E16955-E16952)</f>
        <v>0.29390566666666668</v>
      </c>
      <c r="I16953" s="492">
        <f>I16952+(E16953-E16952)*(I16955-I16952)/(E16955-E16952)</f>
        <v>18.133333333333333</v>
      </c>
      <c r="J16953" s="397">
        <f>J16952+(E16953-E16952)*(J16955-J16952)/(E16955-E16952)</f>
        <v>0.19466666666666668</v>
      </c>
      <c r="K16953" s="469">
        <f t="shared" si="1665"/>
        <v>18.14970109456889</v>
      </c>
      <c r="L16953" s="469">
        <f t="shared" si="1666"/>
        <v>1.6367761235557055E-2</v>
      </c>
    </row>
    <row r="16954" spans="1:12">
      <c r="A16954" s="98" t="str">
        <f t="shared" si="1667"/>
        <v>D800-120</v>
      </c>
      <c r="B16954" s="98">
        <f t="shared" si="1670"/>
        <v>30</v>
      </c>
      <c r="C16954" s="98">
        <f t="shared" si="1671"/>
        <v>0</v>
      </c>
      <c r="D16954" s="98">
        <f t="shared" si="1668"/>
        <v>360</v>
      </c>
      <c r="E16954" s="98">
        <f t="shared" si="1669"/>
        <v>116</v>
      </c>
      <c r="F16954" s="397">
        <f>F16952+(E16954-E16952)*(F16955-F16952)/(E16955-E16952)</f>
        <v>5.3436000000000003</v>
      </c>
      <c r="G16954" s="98">
        <v>15</v>
      </c>
      <c r="H16954" s="491">
        <f>H16952+(E16954-E16952)*(H16955-H16952)/(E16955-E16952)</f>
        <v>0.29393933333333333</v>
      </c>
      <c r="I16954" s="492">
        <f>I16952+(E16954-E16952)*(I16955-I16952)/(E16955-E16952)</f>
        <v>18.166666666666668</v>
      </c>
      <c r="J16954" s="397">
        <f>J16952+(E16954-E16952)*(J16955-J16952)/(E16955-E16952)</f>
        <v>0.19383333333333333</v>
      </c>
      <c r="K16954" s="469">
        <f t="shared" si="1665"/>
        <v>18.179261480260099</v>
      </c>
      <c r="L16954" s="469">
        <f t="shared" si="1666"/>
        <v>1.2594813593430843E-2</v>
      </c>
    </row>
    <row r="16955" spans="1:12">
      <c r="A16955" s="480" t="str">
        <f t="shared" si="1667"/>
        <v>D800-120</v>
      </c>
      <c r="B16955" s="480">
        <f t="shared" si="1670"/>
        <v>30</v>
      </c>
      <c r="C16955" s="480">
        <f t="shared" si="1671"/>
        <v>0</v>
      </c>
      <c r="D16955" s="480">
        <f t="shared" si="1668"/>
        <v>360</v>
      </c>
      <c r="E16955" s="480">
        <f t="shared" si="1669"/>
        <v>117</v>
      </c>
      <c r="F16955" s="484">
        <v>5.3529</v>
      </c>
      <c r="G16955" s="480">
        <v>15</v>
      </c>
      <c r="H16955" s="482">
        <v>0.29397299999999998</v>
      </c>
      <c r="I16955" s="483">
        <v>18.2</v>
      </c>
      <c r="J16955" s="484">
        <v>0.193</v>
      </c>
      <c r="K16955" s="469">
        <f t="shared" si="1665"/>
        <v>18.208815095263851</v>
      </c>
      <c r="L16955" s="469">
        <f t="shared" si="1666"/>
        <v>8.8150952638521574E-3</v>
      </c>
    </row>
    <row r="16956" spans="1:12">
      <c r="A16956" s="98" t="str">
        <f t="shared" si="1667"/>
        <v>D800-120</v>
      </c>
      <c r="B16956" s="98">
        <f t="shared" si="1670"/>
        <v>30</v>
      </c>
      <c r="C16956" s="98">
        <f t="shared" si="1671"/>
        <v>0</v>
      </c>
      <c r="D16956" s="98">
        <f t="shared" si="1668"/>
        <v>360</v>
      </c>
      <c r="E16956" s="98">
        <f t="shared" si="1669"/>
        <v>118</v>
      </c>
      <c r="F16956" s="397">
        <f>F16955+(E16956-E16955)*(F16958-F16955)/(E16958-E16955)</f>
        <v>5.362166666666667</v>
      </c>
      <c r="G16956" s="98">
        <v>15</v>
      </c>
      <c r="H16956" s="491">
        <f>H16955+(E16956-E16955)*(H16958-H16955)/(E16958-E16955)</f>
        <v>0.29400666666666664</v>
      </c>
      <c r="I16956" s="492">
        <f>I16955+(E16956-E16955)*(I16958-I16955)/(E16958-E16955)</f>
        <v>18.233333333333334</v>
      </c>
      <c r="J16956" s="397">
        <f>J16955+(E16956-E16955)*(J16958-J16955)/(E16958-E16955)</f>
        <v>0.19220000000000001</v>
      </c>
      <c r="K16956" s="469">
        <f t="shared" si="1665"/>
        <v>18.238248565792162</v>
      </c>
      <c r="L16956" s="469">
        <f t="shared" si="1666"/>
        <v>4.9152324588277452E-3</v>
      </c>
    </row>
    <row r="16957" spans="1:12">
      <c r="A16957" s="98" t="str">
        <f t="shared" si="1667"/>
        <v>D800-120</v>
      </c>
      <c r="B16957" s="98">
        <f t="shared" si="1670"/>
        <v>30</v>
      </c>
      <c r="C16957" s="98">
        <f t="shared" si="1671"/>
        <v>0</v>
      </c>
      <c r="D16957" s="98">
        <f t="shared" si="1668"/>
        <v>360</v>
      </c>
      <c r="E16957" s="98">
        <f t="shared" si="1669"/>
        <v>119</v>
      </c>
      <c r="F16957" s="397">
        <f>F16955+(E16957-E16955)*(F16958-F16955)/(E16958-E16955)</f>
        <v>5.3714333333333331</v>
      </c>
      <c r="G16957" s="98">
        <v>15</v>
      </c>
      <c r="H16957" s="491">
        <f>H16955+(E16957-E16955)*(H16958-H16955)/(E16958-E16955)</f>
        <v>0.29404033333333335</v>
      </c>
      <c r="I16957" s="492">
        <f>I16955+(E16957-E16955)*(I16958-I16955)/(E16958-E16955)</f>
        <v>18.266666666666666</v>
      </c>
      <c r="J16957" s="397">
        <f>J16955+(E16957-E16955)*(J16958-J16955)/(E16958-E16955)</f>
        <v>0.19139999999999999</v>
      </c>
      <c r="K16957" s="469">
        <f t="shared" si="1665"/>
        <v>18.267675296246203</v>
      </c>
      <c r="L16957" s="469">
        <f t="shared" si="1666"/>
        <v>1.0086295795375122E-3</v>
      </c>
    </row>
    <row r="16958" spans="1:12">
      <c r="A16958" s="480" t="str">
        <f t="shared" si="1667"/>
        <v>D800-120</v>
      </c>
      <c r="B16958" s="480">
        <f t="shared" si="1670"/>
        <v>30</v>
      </c>
      <c r="C16958" s="480">
        <f t="shared" si="1671"/>
        <v>0</v>
      </c>
      <c r="D16958" s="480">
        <f t="shared" si="1668"/>
        <v>360</v>
      </c>
      <c r="E16958" s="480">
        <f t="shared" si="1669"/>
        <v>120</v>
      </c>
      <c r="F16958" s="484">
        <v>5.3807</v>
      </c>
      <c r="G16958" s="480">
        <v>15</v>
      </c>
      <c r="H16958" s="482">
        <v>0.294074</v>
      </c>
      <c r="I16958" s="483">
        <v>18.3</v>
      </c>
      <c r="J16958" s="484">
        <v>0.19059999999999999</v>
      </c>
      <c r="K16958" s="469">
        <f t="shared" si="1665"/>
        <v>18.297095288940877</v>
      </c>
      <c r="L16958" s="469">
        <f t="shared" si="1666"/>
        <v>-2.9047110591235992E-3</v>
      </c>
    </row>
    <row r="16959" spans="1:12">
      <c r="A16959" s="480" t="str">
        <f t="shared" si="1667"/>
        <v>D800-120</v>
      </c>
      <c r="B16959" s="480">
        <f t="shared" si="1670"/>
        <v>30</v>
      </c>
      <c r="C16959" s="480">
        <f t="shared" si="1671"/>
        <v>6</v>
      </c>
      <c r="D16959" s="480">
        <v>366</v>
      </c>
      <c r="E16959" s="480">
        <v>102</v>
      </c>
      <c r="F16959" s="484">
        <v>5.2117000000000004</v>
      </c>
      <c r="G16959" s="480">
        <v>15</v>
      </c>
      <c r="H16959" s="482">
        <v>0.29001700000000002</v>
      </c>
      <c r="I16959" s="483">
        <v>18</v>
      </c>
      <c r="J16959" s="484">
        <v>0.20349999999999999</v>
      </c>
      <c r="K16959" s="469">
        <f t="shared" si="1665"/>
        <v>17.970325877448563</v>
      </c>
      <c r="L16959" s="469">
        <f t="shared" si="1666"/>
        <v>-2.9674122551437421E-2</v>
      </c>
    </row>
    <row r="16960" spans="1:12">
      <c r="A16960" s="98" t="str">
        <f t="shared" si="1667"/>
        <v>D800-120</v>
      </c>
      <c r="B16960" s="98">
        <f t="shared" si="1670"/>
        <v>30</v>
      </c>
      <c r="C16960" s="98">
        <f t="shared" si="1671"/>
        <v>6</v>
      </c>
      <c r="D16960" s="98">
        <f t="shared" ref="D16960:D16977" si="1672">D16959</f>
        <v>366</v>
      </c>
      <c r="E16960" s="98">
        <f t="shared" ref="E16960:E16977" si="1673">E16959+1</f>
        <v>103</v>
      </c>
      <c r="F16960" s="397">
        <f>F16959+(E16960-E16959)*(F16962-F16959)/(E16962-E16959)</f>
        <v>5.2212000000000005</v>
      </c>
      <c r="G16960" s="98">
        <v>15</v>
      </c>
      <c r="H16960" s="491">
        <f>H16959+(E16960-E16959)*(H16962-H16959)/(E16962-E16959)</f>
        <v>0.29006233333333337</v>
      </c>
      <c r="I16960" s="492">
        <f>I16959+(E16960-E16959)*(I16962-I16959)/(E16962-E16959)</f>
        <v>18.033333333333335</v>
      </c>
      <c r="J16960" s="397">
        <f>J16959+(E16960-E16959)*(J16962-J16959)/(E16962-E16959)</f>
        <v>0.20269999999999999</v>
      </c>
      <c r="K16960" s="469">
        <f t="shared" si="1665"/>
        <v>18.000268907717537</v>
      </c>
      <c r="L16960" s="469">
        <f t="shared" si="1666"/>
        <v>-3.3064425615798143E-2</v>
      </c>
    </row>
    <row r="16961" spans="1:12">
      <c r="A16961" s="98" t="str">
        <f t="shared" si="1667"/>
        <v>D800-120</v>
      </c>
      <c r="B16961" s="98">
        <f t="shared" si="1670"/>
        <v>30</v>
      </c>
      <c r="C16961" s="98">
        <f t="shared" si="1671"/>
        <v>6</v>
      </c>
      <c r="D16961" s="98">
        <f t="shared" si="1672"/>
        <v>366</v>
      </c>
      <c r="E16961" s="98">
        <f t="shared" si="1673"/>
        <v>104</v>
      </c>
      <c r="F16961" s="397">
        <f>F16959+(E16961-E16959)*(F16962-F16959)/(E16962-E16959)</f>
        <v>5.2306999999999997</v>
      </c>
      <c r="G16961" s="98">
        <v>15</v>
      </c>
      <c r="H16961" s="491">
        <f>H16959+(E16961-E16959)*(H16962-H16959)/(E16962-E16959)</f>
        <v>0.29010766666666665</v>
      </c>
      <c r="I16961" s="492">
        <f>I16959+(E16961-E16959)*(I16962-I16959)/(E16962-E16959)</f>
        <v>18.066666666666666</v>
      </c>
      <c r="J16961" s="397">
        <f>J16959+(E16961-E16959)*(J16962-J16959)/(E16962-E16959)</f>
        <v>0.2019</v>
      </c>
      <c r="K16961" s="469">
        <f t="shared" si="1665"/>
        <v>18.030202579961692</v>
      </c>
      <c r="L16961" s="469">
        <f t="shared" si="1666"/>
        <v>-3.6464086704974363E-2</v>
      </c>
    </row>
    <row r="16962" spans="1:12">
      <c r="A16962" s="480" t="str">
        <f t="shared" si="1667"/>
        <v>D800-120</v>
      </c>
      <c r="B16962" s="480">
        <f t="shared" si="1670"/>
        <v>30</v>
      </c>
      <c r="C16962" s="480">
        <f t="shared" si="1671"/>
        <v>6</v>
      </c>
      <c r="D16962" s="480">
        <f t="shared" si="1672"/>
        <v>366</v>
      </c>
      <c r="E16962" s="480">
        <f t="shared" si="1673"/>
        <v>105</v>
      </c>
      <c r="F16962" s="484">
        <v>5.2401999999999997</v>
      </c>
      <c r="G16962" s="480">
        <v>15</v>
      </c>
      <c r="H16962" s="482">
        <v>0.29015299999999999</v>
      </c>
      <c r="I16962" s="483">
        <v>18.100000000000001</v>
      </c>
      <c r="J16962" s="484">
        <v>0.2011</v>
      </c>
      <c r="K16962" s="469">
        <f t="shared" si="1665"/>
        <v>18.060126898567308</v>
      </c>
      <c r="L16962" s="469">
        <f t="shared" si="1666"/>
        <v>-3.9873101432693403E-2</v>
      </c>
    </row>
    <row r="16963" spans="1:12">
      <c r="A16963" s="98" t="str">
        <f t="shared" si="1667"/>
        <v>D800-120</v>
      </c>
      <c r="B16963" s="98">
        <f t="shared" si="1670"/>
        <v>30</v>
      </c>
      <c r="C16963" s="98">
        <f t="shared" si="1671"/>
        <v>6</v>
      </c>
      <c r="D16963" s="98">
        <f t="shared" si="1672"/>
        <v>366</v>
      </c>
      <c r="E16963" s="98">
        <f t="shared" si="1673"/>
        <v>106</v>
      </c>
      <c r="F16963" s="397">
        <f>F16962+(E16963-E16962)*(F16965-F16962)/(E16965-E16962)</f>
        <v>5.2496666666666663</v>
      </c>
      <c r="G16963" s="98">
        <v>15</v>
      </c>
      <c r="H16963" s="491">
        <f>H16962+(E16963-E16962)*(H16965-H16962)/(E16965-E16962)</f>
        <v>0.29019833333333334</v>
      </c>
      <c r="I16963" s="492">
        <f>I16962+(E16963-E16962)*(I16965-I16962)/(E16965-E16962)</f>
        <v>18.133333333333333</v>
      </c>
      <c r="J16963" s="397">
        <f>J16962+(E16963-E16962)*(J16965-J16962)/(E16965-E16962)</f>
        <v>0.20030000000000001</v>
      </c>
      <c r="K16963" s="469">
        <f t="shared" si="1665"/>
        <v>18.089927003945576</v>
      </c>
      <c r="L16963" s="469">
        <f t="shared" si="1666"/>
        <v>-4.3406329387757125E-2</v>
      </c>
    </row>
    <row r="16964" spans="1:12">
      <c r="A16964" s="98" t="str">
        <f t="shared" si="1667"/>
        <v>D800-120</v>
      </c>
      <c r="B16964" s="98">
        <f t="shared" si="1670"/>
        <v>30</v>
      </c>
      <c r="C16964" s="98">
        <f t="shared" si="1671"/>
        <v>6</v>
      </c>
      <c r="D16964" s="98">
        <f t="shared" si="1672"/>
        <v>366</v>
      </c>
      <c r="E16964" s="98">
        <f t="shared" si="1673"/>
        <v>107</v>
      </c>
      <c r="F16964" s="397">
        <f>F16962+(E16964-E16962)*(F16965-F16962)/(E16965-E16962)</f>
        <v>5.2591333333333337</v>
      </c>
      <c r="G16964" s="98">
        <v>15</v>
      </c>
      <c r="H16964" s="491">
        <f>H16962+(E16964-E16962)*(H16965-H16962)/(E16965-E16962)</f>
        <v>0.29024366666666668</v>
      </c>
      <c r="I16964" s="492">
        <f>I16962+(E16964-E16962)*(I16965-I16962)/(E16965-E16962)</f>
        <v>18.166666666666668</v>
      </c>
      <c r="J16964" s="397">
        <f>J16962+(E16964-E16962)*(J16965-J16962)/(E16965-E16962)</f>
        <v>0.19949999999999998</v>
      </c>
      <c r="K16964" s="469">
        <f t="shared" si="1665"/>
        <v>18.119717800330985</v>
      </c>
      <c r="L16964" s="469">
        <f t="shared" si="1666"/>
        <v>-4.6948866335682737E-2</v>
      </c>
    </row>
    <row r="16965" spans="1:12">
      <c r="A16965" s="480" t="str">
        <f t="shared" si="1667"/>
        <v>D800-120</v>
      </c>
      <c r="B16965" s="480">
        <f t="shared" si="1670"/>
        <v>30</v>
      </c>
      <c r="C16965" s="480">
        <f t="shared" si="1671"/>
        <v>6</v>
      </c>
      <c r="D16965" s="480">
        <f t="shared" si="1672"/>
        <v>366</v>
      </c>
      <c r="E16965" s="480">
        <f t="shared" si="1673"/>
        <v>108</v>
      </c>
      <c r="F16965" s="484">
        <v>5.2686000000000002</v>
      </c>
      <c r="G16965" s="480">
        <v>15</v>
      </c>
      <c r="H16965" s="482">
        <v>0.29028900000000002</v>
      </c>
      <c r="I16965" s="483">
        <v>18.2</v>
      </c>
      <c r="J16965" s="484">
        <v>0.19869999999999999</v>
      </c>
      <c r="K16965" s="469">
        <f t="shared" si="1665"/>
        <v>18.149499292084784</v>
      </c>
      <c r="L16965" s="469">
        <f t="shared" si="1666"/>
        <v>-5.050070791521577E-2</v>
      </c>
    </row>
    <row r="16966" spans="1:12">
      <c r="A16966" s="98" t="str">
        <f t="shared" si="1667"/>
        <v>D800-120</v>
      </c>
      <c r="B16966" s="98">
        <f t="shared" si="1670"/>
        <v>30</v>
      </c>
      <c r="C16966" s="98">
        <f t="shared" si="1671"/>
        <v>6</v>
      </c>
      <c r="D16966" s="98">
        <f t="shared" si="1672"/>
        <v>366</v>
      </c>
      <c r="E16966" s="98">
        <f t="shared" si="1673"/>
        <v>109</v>
      </c>
      <c r="F16966" s="397">
        <f>F16965+(E16966-E16965)*(F16968-F16965)/(E16968-E16965)</f>
        <v>5.2780333333333331</v>
      </c>
      <c r="G16966" s="98">
        <v>15</v>
      </c>
      <c r="H16966" s="491">
        <f>H16965+(E16966-E16965)*(H16968-H16965)/(E16968-E16965)</f>
        <v>0.29033400000000004</v>
      </c>
      <c r="I16966" s="492">
        <f>I16965+(E16966-E16965)*(I16968-I16965)/(E16968-E16965)</f>
        <v>18.2</v>
      </c>
      <c r="J16966" s="397">
        <f>J16965+(E16966-E16965)*(J16968-J16965)/(E16968-E16965)</f>
        <v>0.19789999999999999</v>
      </c>
      <c r="K16966" s="469">
        <f t="shared" si="1665"/>
        <v>18.179177544942487</v>
      </c>
      <c r="L16966" s="469">
        <f t="shared" si="1666"/>
        <v>-2.0822455057512457E-2</v>
      </c>
    </row>
    <row r="16967" spans="1:12">
      <c r="A16967" s="98" t="str">
        <f t="shared" si="1667"/>
        <v>D800-120</v>
      </c>
      <c r="B16967" s="98">
        <f t="shared" si="1670"/>
        <v>30</v>
      </c>
      <c r="C16967" s="98">
        <f t="shared" si="1671"/>
        <v>6</v>
      </c>
      <c r="D16967" s="98">
        <f t="shared" si="1672"/>
        <v>366</v>
      </c>
      <c r="E16967" s="98">
        <f t="shared" si="1673"/>
        <v>110</v>
      </c>
      <c r="F16967" s="397">
        <f>F16965+(E16967-E16965)*(F16968-F16965)/(E16968-E16965)</f>
        <v>5.287466666666667</v>
      </c>
      <c r="G16967" s="98">
        <v>15</v>
      </c>
      <c r="H16967" s="491">
        <f>H16965+(E16967-E16965)*(H16968-H16965)/(E16968-E16965)</f>
        <v>0.290379</v>
      </c>
      <c r="I16967" s="492">
        <f>I16965+(E16967-E16965)*(I16968-I16965)/(E16968-E16965)</f>
        <v>18.2</v>
      </c>
      <c r="J16967" s="397">
        <f>J16965+(E16967-E16965)*(J16968-J16965)/(E16968-E16965)</f>
        <v>0.1971</v>
      </c>
      <c r="K16967" s="469">
        <f t="shared" si="1665"/>
        <v>18.208846599329384</v>
      </c>
      <c r="L16967" s="469">
        <f t="shared" si="1666"/>
        <v>8.8465993293844747E-3</v>
      </c>
    </row>
    <row r="16968" spans="1:12">
      <c r="A16968" s="480" t="str">
        <f t="shared" si="1667"/>
        <v>D800-120</v>
      </c>
      <c r="B16968" s="480">
        <f t="shared" si="1670"/>
        <v>30</v>
      </c>
      <c r="C16968" s="480">
        <f t="shared" si="1671"/>
        <v>6</v>
      </c>
      <c r="D16968" s="480">
        <f t="shared" si="1672"/>
        <v>366</v>
      </c>
      <c r="E16968" s="480">
        <f t="shared" si="1673"/>
        <v>111</v>
      </c>
      <c r="F16968" s="484">
        <v>5.2968999999999999</v>
      </c>
      <c r="G16968" s="480">
        <v>15</v>
      </c>
      <c r="H16968" s="482">
        <v>0.29042400000000002</v>
      </c>
      <c r="I16968" s="483">
        <v>18.2</v>
      </c>
      <c r="J16968" s="484">
        <v>0.1963</v>
      </c>
      <c r="K16968" s="469">
        <f t="shared" si="1665"/>
        <v>18.23850645952125</v>
      </c>
      <c r="L16968" s="469">
        <f t="shared" si="1666"/>
        <v>3.8506459521251202E-2</v>
      </c>
    </row>
    <row r="16969" spans="1:12">
      <c r="A16969" s="98" t="str">
        <f t="shared" si="1667"/>
        <v>D800-120</v>
      </c>
      <c r="B16969" s="98">
        <f t="shared" si="1670"/>
        <v>30</v>
      </c>
      <c r="C16969" s="98">
        <f t="shared" si="1671"/>
        <v>6</v>
      </c>
      <c r="D16969" s="98">
        <f t="shared" si="1672"/>
        <v>366</v>
      </c>
      <c r="E16969" s="98">
        <f t="shared" si="1673"/>
        <v>112</v>
      </c>
      <c r="F16969" s="397">
        <f>F16968+(E16969-E16968)*(F16971-F16968)/(E16971-E16968)</f>
        <v>5.3062666666666667</v>
      </c>
      <c r="G16969" s="98">
        <v>15</v>
      </c>
      <c r="H16969" s="491">
        <f>H16968+(E16969-E16968)*(H16971-H16968)/(E16971-E16968)</f>
        <v>0.29046933333333336</v>
      </c>
      <c r="I16969" s="492">
        <f>I16968+(E16969-E16968)*(I16971-I16968)/(E16971-E16968)</f>
        <v>18.233333333333334</v>
      </c>
      <c r="J16969" s="397">
        <f>J16968+(E16969-E16968)*(J16971-J16968)/(E16971-E16968)</f>
        <v>0.19550000000000001</v>
      </c>
      <c r="K16969" s="469">
        <f t="shared" si="1665"/>
        <v>18.26790665222261</v>
      </c>
      <c r="L16969" s="469">
        <f t="shared" si="1666"/>
        <v>3.4573318889275839E-2</v>
      </c>
    </row>
    <row r="16970" spans="1:12">
      <c r="A16970" s="98" t="str">
        <f t="shared" si="1667"/>
        <v>D800-120</v>
      </c>
      <c r="B16970" s="98">
        <f t="shared" si="1670"/>
        <v>30</v>
      </c>
      <c r="C16970" s="98">
        <f t="shared" si="1671"/>
        <v>6</v>
      </c>
      <c r="D16970" s="98">
        <f t="shared" si="1672"/>
        <v>366</v>
      </c>
      <c r="E16970" s="98">
        <f t="shared" si="1673"/>
        <v>113</v>
      </c>
      <c r="F16970" s="397">
        <f>F16968+(E16970-E16968)*(F16971-F16968)/(E16971-E16968)</f>
        <v>5.3156333333333334</v>
      </c>
      <c r="G16970" s="98">
        <v>15</v>
      </c>
      <c r="H16970" s="491">
        <f>H16968+(E16970-E16968)*(H16971-H16968)/(E16971-E16968)</f>
        <v>0.29051466666666664</v>
      </c>
      <c r="I16970" s="492">
        <f>I16968+(E16970-E16968)*(I16971-I16968)/(E16971-E16968)</f>
        <v>18.266666666666666</v>
      </c>
      <c r="J16970" s="397">
        <f>J16968+(E16970-E16968)*(J16971-J16968)/(E16971-E16968)</f>
        <v>0.19469999999999998</v>
      </c>
      <c r="K16970" s="469">
        <f t="shared" si="1665"/>
        <v>18.297297669423461</v>
      </c>
      <c r="L16970" s="469">
        <f t="shared" si="1666"/>
        <v>3.0631002756795311E-2</v>
      </c>
    </row>
    <row r="16971" spans="1:12">
      <c r="A16971" s="480" t="str">
        <f t="shared" si="1667"/>
        <v>D800-120</v>
      </c>
      <c r="B16971" s="480">
        <f t="shared" si="1670"/>
        <v>30</v>
      </c>
      <c r="C16971" s="480">
        <f t="shared" si="1671"/>
        <v>6</v>
      </c>
      <c r="D16971" s="480">
        <f t="shared" si="1672"/>
        <v>366</v>
      </c>
      <c r="E16971" s="480">
        <f t="shared" si="1673"/>
        <v>114</v>
      </c>
      <c r="F16971" s="484">
        <v>5.3250000000000002</v>
      </c>
      <c r="G16971" s="480">
        <v>15</v>
      </c>
      <c r="H16971" s="482">
        <v>0.29055999999999998</v>
      </c>
      <c r="I16971" s="483">
        <v>18.3</v>
      </c>
      <c r="J16971" s="484">
        <v>0.19389999999999999</v>
      </c>
      <c r="K16971" s="469">
        <f t="shared" ref="K16971:K16998" si="1674">F16971/H16971</f>
        <v>18.326679515418505</v>
      </c>
      <c r="L16971" s="469">
        <f t="shared" ref="L16971:L16998" si="1675">K16971-I16971</f>
        <v>2.6679515418503996E-2</v>
      </c>
    </row>
    <row r="16972" spans="1:12">
      <c r="A16972" s="98" t="str">
        <f t="shared" si="1667"/>
        <v>D800-120</v>
      </c>
      <c r="B16972" s="98">
        <f t="shared" si="1670"/>
        <v>30</v>
      </c>
      <c r="C16972" s="98">
        <f t="shared" si="1671"/>
        <v>6</v>
      </c>
      <c r="D16972" s="98">
        <f t="shared" si="1672"/>
        <v>366</v>
      </c>
      <c r="E16972" s="98">
        <f t="shared" si="1673"/>
        <v>115</v>
      </c>
      <c r="F16972" s="397">
        <f>F16971+(E16972-E16971)*(F16974-F16971)/(E16974-E16971)</f>
        <v>5.3342999999999998</v>
      </c>
      <c r="G16972" s="98">
        <v>15</v>
      </c>
      <c r="H16972" s="491">
        <f>H16971+(E16972-E16971)*(H16974-H16971)/(E16974-E16971)</f>
        <v>0.29060466666666668</v>
      </c>
      <c r="I16972" s="492">
        <f>I16971+(E16972-E16971)*(I16974-I16971)/(E16974-E16971)</f>
        <v>18.333333333333332</v>
      </c>
      <c r="J16972" s="397">
        <f>J16971+(E16972-E16971)*(J16974-J16971)/(E16974-E16971)</f>
        <v>0.19309999999999999</v>
      </c>
      <c r="K16972" s="469">
        <f t="shared" si="1674"/>
        <v>18.355864897787828</v>
      </c>
      <c r="L16972" s="469">
        <f t="shared" si="1675"/>
        <v>2.2531564454496333E-2</v>
      </c>
    </row>
    <row r="16973" spans="1:12">
      <c r="A16973" s="98" t="str">
        <f t="shared" si="1667"/>
        <v>D800-120</v>
      </c>
      <c r="B16973" s="98">
        <f t="shared" si="1670"/>
        <v>30</v>
      </c>
      <c r="C16973" s="98">
        <f t="shared" si="1671"/>
        <v>6</v>
      </c>
      <c r="D16973" s="98">
        <f t="shared" si="1672"/>
        <v>366</v>
      </c>
      <c r="E16973" s="98">
        <f t="shared" si="1673"/>
        <v>116</v>
      </c>
      <c r="F16973" s="397">
        <f>F16971+(E16973-E16971)*(F16974-F16971)/(E16974-E16971)</f>
        <v>5.3436000000000003</v>
      </c>
      <c r="G16973" s="98">
        <v>15</v>
      </c>
      <c r="H16973" s="491">
        <f>H16971+(E16973-E16971)*(H16974-H16971)/(E16974-E16971)</f>
        <v>0.29064933333333332</v>
      </c>
      <c r="I16973" s="492">
        <f>I16971+(E16973-E16971)*(I16974-I16971)/(E16974-E16971)</f>
        <v>18.366666666666667</v>
      </c>
      <c r="J16973" s="397">
        <f>J16971+(E16973-E16971)*(J16974-J16971)/(E16974-E16971)</f>
        <v>0.1923</v>
      </c>
      <c r="K16973" s="469">
        <f t="shared" si="1674"/>
        <v>18.38504130980288</v>
      </c>
      <c r="L16973" s="469">
        <f t="shared" si="1675"/>
        <v>1.8374643136212399E-2</v>
      </c>
    </row>
    <row r="16974" spans="1:12">
      <c r="A16974" s="480" t="str">
        <f t="shared" si="1667"/>
        <v>D800-120</v>
      </c>
      <c r="B16974" s="480">
        <f t="shared" si="1670"/>
        <v>30</v>
      </c>
      <c r="C16974" s="480">
        <f t="shared" si="1671"/>
        <v>6</v>
      </c>
      <c r="D16974" s="480">
        <f t="shared" si="1672"/>
        <v>366</v>
      </c>
      <c r="E16974" s="480">
        <f t="shared" si="1673"/>
        <v>117</v>
      </c>
      <c r="F16974" s="484">
        <v>5.3529</v>
      </c>
      <c r="G16974" s="480">
        <v>15</v>
      </c>
      <c r="H16974" s="482">
        <v>0.29069400000000001</v>
      </c>
      <c r="I16974" s="483">
        <v>18.399999999999999</v>
      </c>
      <c r="J16974" s="484">
        <v>0.1915</v>
      </c>
      <c r="K16974" s="469">
        <f t="shared" si="1674"/>
        <v>18.414208755598672</v>
      </c>
      <c r="L16974" s="469">
        <f t="shared" si="1675"/>
        <v>1.4208755598673406E-2</v>
      </c>
    </row>
    <row r="16975" spans="1:12">
      <c r="A16975" s="98" t="str">
        <f t="shared" si="1667"/>
        <v>D800-120</v>
      </c>
      <c r="B16975" s="98">
        <f t="shared" si="1670"/>
        <v>30</v>
      </c>
      <c r="C16975" s="98">
        <f t="shared" si="1671"/>
        <v>6</v>
      </c>
      <c r="D16975" s="98">
        <f t="shared" si="1672"/>
        <v>366</v>
      </c>
      <c r="E16975" s="98">
        <f t="shared" si="1673"/>
        <v>118</v>
      </c>
      <c r="F16975" s="397">
        <f>F16974+(E16975-E16974)*(F16977-F16974)/(E16977-E16974)</f>
        <v>5.362166666666667</v>
      </c>
      <c r="G16975" s="98">
        <v>15</v>
      </c>
      <c r="H16975" s="491">
        <f>H16974+(E16975-E16974)*(H16977-H16974)/(E16977-E16974)</f>
        <v>0.29073900000000003</v>
      </c>
      <c r="I16975" s="492">
        <f>I16974+(E16975-E16974)*(I16977-I16974)/(E16977-E16974)</f>
        <v>18.433333333333334</v>
      </c>
      <c r="J16975" s="397">
        <f>J16974+(E16975-E16974)*(J16977-J16974)/(E16977-E16974)</f>
        <v>0.19073333333333334</v>
      </c>
      <c r="K16975" s="469">
        <f t="shared" si="1674"/>
        <v>18.443231443551319</v>
      </c>
      <c r="L16975" s="469">
        <f t="shared" si="1675"/>
        <v>9.8981102179855895E-3</v>
      </c>
    </row>
    <row r="16976" spans="1:12">
      <c r="A16976" s="98" t="str">
        <f t="shared" si="1667"/>
        <v>D800-120</v>
      </c>
      <c r="B16976" s="98">
        <f t="shared" si="1670"/>
        <v>30</v>
      </c>
      <c r="C16976" s="98">
        <f t="shared" si="1671"/>
        <v>6</v>
      </c>
      <c r="D16976" s="98">
        <f t="shared" si="1672"/>
        <v>366</v>
      </c>
      <c r="E16976" s="98">
        <f t="shared" si="1673"/>
        <v>119</v>
      </c>
      <c r="F16976" s="397">
        <f>F16974+(E16976-E16974)*(F16977-F16974)/(E16977-E16974)</f>
        <v>5.3714333333333331</v>
      </c>
      <c r="G16976" s="98">
        <v>15</v>
      </c>
      <c r="H16976" s="491">
        <f>H16974+(E16976-E16974)*(H16977-H16974)/(E16977-E16974)</f>
        <v>0.29078399999999999</v>
      </c>
      <c r="I16976" s="492">
        <f>I16974+(E16976-E16974)*(I16977-I16974)/(E16977-E16974)</f>
        <v>18.466666666666665</v>
      </c>
      <c r="J16976" s="397">
        <f>J16974+(E16976-E16974)*(J16977-J16974)/(E16977-E16974)</f>
        <v>0.18996666666666667</v>
      </c>
      <c r="K16976" s="469">
        <f t="shared" si="1674"/>
        <v>18.472245148747295</v>
      </c>
      <c r="L16976" s="469">
        <f t="shared" si="1675"/>
        <v>5.5784820806294988E-3</v>
      </c>
    </row>
    <row r="16977" spans="1:12">
      <c r="A16977" s="480" t="str">
        <f t="shared" si="1667"/>
        <v>D800-120</v>
      </c>
      <c r="B16977" s="480">
        <f t="shared" si="1670"/>
        <v>30</v>
      </c>
      <c r="C16977" s="480">
        <f t="shared" si="1671"/>
        <v>6</v>
      </c>
      <c r="D16977" s="480">
        <f t="shared" si="1672"/>
        <v>366</v>
      </c>
      <c r="E16977" s="480">
        <f t="shared" si="1673"/>
        <v>120</v>
      </c>
      <c r="F16977" s="484">
        <v>5.3807</v>
      </c>
      <c r="G16977" s="480">
        <v>15</v>
      </c>
      <c r="H16977" s="482">
        <v>0.290829</v>
      </c>
      <c r="I16977" s="483">
        <v>18.5</v>
      </c>
      <c r="J16977" s="484">
        <v>0.18920000000000001</v>
      </c>
      <c r="K16977" s="469">
        <f t="shared" si="1674"/>
        <v>18.501249875356308</v>
      </c>
      <c r="L16977" s="469">
        <f t="shared" si="1675"/>
        <v>1.249875356307939E-3</v>
      </c>
    </row>
    <row r="16978" spans="1:12">
      <c r="A16978" s="480" t="str">
        <f t="shared" si="1667"/>
        <v>D800-120</v>
      </c>
      <c r="B16978" s="480">
        <f t="shared" si="1670"/>
        <v>31</v>
      </c>
      <c r="C16978" s="480">
        <f t="shared" si="1671"/>
        <v>0</v>
      </c>
      <c r="D16978" s="480">
        <v>372</v>
      </c>
      <c r="E16978" s="480">
        <v>108</v>
      </c>
      <c r="F16978" s="484">
        <v>5.2686000000000002</v>
      </c>
      <c r="G16978" s="480">
        <v>15</v>
      </c>
      <c r="H16978" s="482">
        <v>0.286972</v>
      </c>
      <c r="I16978" s="483">
        <v>18.399999999999999</v>
      </c>
      <c r="J16978" s="484">
        <v>0.19700000000000001</v>
      </c>
      <c r="K16978" s="469">
        <f t="shared" si="1674"/>
        <v>18.35928243870482</v>
      </c>
      <c r="L16978" s="469">
        <f t="shared" si="1675"/>
        <v>-4.0717561295178228E-2</v>
      </c>
    </row>
    <row r="16979" spans="1:12">
      <c r="A16979" s="98" t="str">
        <f t="shared" ref="A16979:A16998" si="1676">A16978</f>
        <v>D800-120</v>
      </c>
      <c r="B16979" s="98">
        <f t="shared" si="1670"/>
        <v>31</v>
      </c>
      <c r="C16979" s="98">
        <f t="shared" si="1671"/>
        <v>0</v>
      </c>
      <c r="D16979" s="98">
        <f t="shared" ref="D16979:D16990" si="1677">D16978</f>
        <v>372</v>
      </c>
      <c r="E16979" s="98">
        <f t="shared" ref="E16979:E16990" si="1678">E16978+1</f>
        <v>109</v>
      </c>
      <c r="F16979" s="397">
        <f>F16978+(E16979-E16978)*(F16981-F16978)/(E16981-E16978)</f>
        <v>5.2780333333333331</v>
      </c>
      <c r="G16979" s="98">
        <v>15</v>
      </c>
      <c r="H16979" s="491">
        <f>H16978+(E16979-E16978)*(H16981-H16978)/(E16981-E16978)</f>
        <v>0.28702733333333336</v>
      </c>
      <c r="I16979" s="492">
        <f>I16978+(E16979-E16978)*(I16981-I16978)/(E16981-E16978)</f>
        <v>18.433333333333334</v>
      </c>
      <c r="J16979" s="397">
        <f>J16978+(E16979-E16978)*(J16981-J16978)/(E16981-E16978)</f>
        <v>0.19623333333333334</v>
      </c>
      <c r="K16979" s="469">
        <f t="shared" si="1674"/>
        <v>18.38860875038614</v>
      </c>
      <c r="L16979" s="469">
        <f t="shared" si="1675"/>
        <v>-4.472458294719317E-2</v>
      </c>
    </row>
    <row r="16980" spans="1:12">
      <c r="A16980" s="98" t="str">
        <f t="shared" si="1676"/>
        <v>D800-120</v>
      </c>
      <c r="B16980" s="98">
        <f t="shared" si="1670"/>
        <v>31</v>
      </c>
      <c r="C16980" s="98">
        <f t="shared" si="1671"/>
        <v>0</v>
      </c>
      <c r="D16980" s="98">
        <f t="shared" si="1677"/>
        <v>372</v>
      </c>
      <c r="E16980" s="98">
        <f t="shared" si="1678"/>
        <v>110</v>
      </c>
      <c r="F16980" s="397">
        <f>F16978+(E16980-E16978)*(F16981-F16978)/(E16981-E16978)</f>
        <v>5.287466666666667</v>
      </c>
      <c r="G16980" s="98">
        <v>15</v>
      </c>
      <c r="H16980" s="491">
        <f>H16978+(E16980-E16978)*(H16981-H16978)/(E16981-E16978)</f>
        <v>0.28708266666666665</v>
      </c>
      <c r="I16980" s="492">
        <f>I16978+(E16980-E16978)*(I16981-I16978)/(E16981-E16978)</f>
        <v>18.466666666666665</v>
      </c>
      <c r="J16980" s="397">
        <f>J16978+(E16980-E16978)*(J16981-J16978)/(E16981-E16978)</f>
        <v>0.19546666666666668</v>
      </c>
      <c r="K16980" s="469">
        <f t="shared" si="1674"/>
        <v>18.417923757152412</v>
      </c>
      <c r="L16980" s="469">
        <f t="shared" si="1675"/>
        <v>-4.8742909514253085E-2</v>
      </c>
    </row>
    <row r="16981" spans="1:12">
      <c r="A16981" s="480" t="str">
        <f t="shared" si="1676"/>
        <v>D800-120</v>
      </c>
      <c r="B16981" s="480">
        <f t="shared" si="1670"/>
        <v>31</v>
      </c>
      <c r="C16981" s="480">
        <f t="shared" si="1671"/>
        <v>0</v>
      </c>
      <c r="D16981" s="480">
        <f t="shared" si="1677"/>
        <v>372</v>
      </c>
      <c r="E16981" s="480">
        <f t="shared" si="1678"/>
        <v>111</v>
      </c>
      <c r="F16981" s="484">
        <v>5.2968999999999999</v>
      </c>
      <c r="G16981" s="480">
        <v>15</v>
      </c>
      <c r="H16981" s="482">
        <v>0.287138</v>
      </c>
      <c r="I16981" s="483">
        <v>18.5</v>
      </c>
      <c r="J16981" s="484">
        <v>0.19470000000000001</v>
      </c>
      <c r="K16981" s="469">
        <f t="shared" si="1674"/>
        <v>18.447227465539218</v>
      </c>
      <c r="L16981" s="469">
        <f t="shared" si="1675"/>
        <v>-5.2772534460782339E-2</v>
      </c>
    </row>
    <row r="16982" spans="1:12">
      <c r="A16982" s="98" t="str">
        <f t="shared" si="1676"/>
        <v>D800-120</v>
      </c>
      <c r="B16982" s="98">
        <f t="shared" si="1670"/>
        <v>31</v>
      </c>
      <c r="C16982" s="98">
        <f t="shared" si="1671"/>
        <v>0</v>
      </c>
      <c r="D16982" s="98">
        <f t="shared" si="1677"/>
        <v>372</v>
      </c>
      <c r="E16982" s="98">
        <f t="shared" si="1678"/>
        <v>112</v>
      </c>
      <c r="F16982" s="397">
        <f>F16981+(E16982-E16981)*(F16984-F16981)/(E16984-E16981)</f>
        <v>5.3062666666666667</v>
      </c>
      <c r="G16982" s="98">
        <v>15</v>
      </c>
      <c r="H16982" s="491">
        <f>H16981+(E16982-E16981)*(H16984-H16981)/(E16984-E16981)</f>
        <v>0.28719333333333336</v>
      </c>
      <c r="I16982" s="492">
        <f>I16981+(E16982-E16981)*(I16984-I16981)/(E16984-E16981)</f>
        <v>18.5</v>
      </c>
      <c r="J16982" s="397">
        <f>J16981+(E16982-E16981)*(J16984-J16981)/(E16984-E16981)</f>
        <v>0.19393333333333335</v>
      </c>
      <c r="K16982" s="469">
        <f t="shared" si="1674"/>
        <v>18.476287750412034</v>
      </c>
      <c r="L16982" s="469">
        <f t="shared" si="1675"/>
        <v>-2.3712249587966028E-2</v>
      </c>
    </row>
    <row r="16983" spans="1:12">
      <c r="A16983" s="98" t="str">
        <f t="shared" si="1676"/>
        <v>D800-120</v>
      </c>
      <c r="B16983" s="98">
        <f t="shared" si="1670"/>
        <v>31</v>
      </c>
      <c r="C16983" s="98">
        <f t="shared" si="1671"/>
        <v>0</v>
      </c>
      <c r="D16983" s="98">
        <f t="shared" si="1677"/>
        <v>372</v>
      </c>
      <c r="E16983" s="98">
        <f t="shared" si="1678"/>
        <v>113</v>
      </c>
      <c r="F16983" s="397">
        <f>F16981+(E16983-E16981)*(F16984-F16981)/(E16984-E16981)</f>
        <v>5.3156333333333334</v>
      </c>
      <c r="G16983" s="98">
        <v>15</v>
      </c>
      <c r="H16983" s="491">
        <f>H16981+(E16983-E16981)*(H16984-H16981)/(E16984-E16981)</f>
        <v>0.28724866666666665</v>
      </c>
      <c r="I16983" s="492">
        <f>I16981+(E16983-E16981)*(I16984-I16981)/(E16984-E16981)</f>
        <v>18.5</v>
      </c>
      <c r="J16983" s="397">
        <f>J16981+(E16983-E16981)*(J16984-J16981)/(E16984-E16981)</f>
        <v>0.19316666666666665</v>
      </c>
      <c r="K16983" s="469">
        <f t="shared" si="1674"/>
        <v>18.505336839393511</v>
      </c>
      <c r="L16983" s="469">
        <f t="shared" si="1675"/>
        <v>5.3368393935109282E-3</v>
      </c>
    </row>
    <row r="16984" spans="1:12">
      <c r="A16984" s="480" t="str">
        <f t="shared" si="1676"/>
        <v>D800-120</v>
      </c>
      <c r="B16984" s="480">
        <f t="shared" si="1670"/>
        <v>31</v>
      </c>
      <c r="C16984" s="480">
        <f t="shared" si="1671"/>
        <v>0</v>
      </c>
      <c r="D16984" s="480">
        <f t="shared" si="1677"/>
        <v>372</v>
      </c>
      <c r="E16984" s="480">
        <f t="shared" si="1678"/>
        <v>114</v>
      </c>
      <c r="F16984" s="484">
        <v>5.3250000000000002</v>
      </c>
      <c r="G16984" s="480">
        <v>15</v>
      </c>
      <c r="H16984" s="482">
        <v>0.287304</v>
      </c>
      <c r="I16984" s="483">
        <v>18.5</v>
      </c>
      <c r="J16984" s="484">
        <v>0.19239999999999999</v>
      </c>
      <c r="K16984" s="469">
        <f t="shared" si="1674"/>
        <v>18.534374738952469</v>
      </c>
      <c r="L16984" s="469">
        <f t="shared" si="1675"/>
        <v>3.4374738952468675E-2</v>
      </c>
    </row>
    <row r="16985" spans="1:12">
      <c r="A16985" s="98" t="str">
        <f t="shared" si="1676"/>
        <v>D800-120</v>
      </c>
      <c r="B16985" s="98">
        <f t="shared" si="1670"/>
        <v>31</v>
      </c>
      <c r="C16985" s="98">
        <f t="shared" si="1671"/>
        <v>0</v>
      </c>
      <c r="D16985" s="98">
        <f t="shared" si="1677"/>
        <v>372</v>
      </c>
      <c r="E16985" s="98">
        <f t="shared" si="1678"/>
        <v>115</v>
      </c>
      <c r="F16985" s="397">
        <f>F16984+(E16985-E16984)*(F16987-F16984)/(E16987-E16984)</f>
        <v>5.3342999999999998</v>
      </c>
      <c r="G16985" s="98">
        <v>15</v>
      </c>
      <c r="H16985" s="491">
        <f>H16984+(E16985-E16984)*(H16987-H16984)/(E16987-E16984)</f>
        <v>0.28735933333333336</v>
      </c>
      <c r="I16985" s="492">
        <f>I16984+(E16985-E16984)*(I16987-I16984)/(E16987-E16984)</f>
        <v>18.533333333333335</v>
      </c>
      <c r="J16985" s="397">
        <f>J16984+(E16985-E16984)*(J16987-J16984)/(E16987-E16984)</f>
        <v>0.19163333333333332</v>
      </c>
      <c r="K16985" s="469">
        <f t="shared" si="1674"/>
        <v>18.563169457984078</v>
      </c>
      <c r="L16985" s="469">
        <f t="shared" si="1675"/>
        <v>2.983612465074259E-2</v>
      </c>
    </row>
    <row r="16986" spans="1:12">
      <c r="A16986" s="98" t="str">
        <f t="shared" si="1676"/>
        <v>D800-120</v>
      </c>
      <c r="B16986" s="98">
        <f t="shared" si="1670"/>
        <v>31</v>
      </c>
      <c r="C16986" s="98">
        <f t="shared" si="1671"/>
        <v>0</v>
      </c>
      <c r="D16986" s="98">
        <f t="shared" si="1677"/>
        <v>372</v>
      </c>
      <c r="E16986" s="98">
        <f t="shared" si="1678"/>
        <v>116</v>
      </c>
      <c r="F16986" s="397">
        <f>F16984+(E16986-E16984)*(F16987-F16984)/(E16987-E16984)</f>
        <v>5.3436000000000003</v>
      </c>
      <c r="G16986" s="98">
        <v>15</v>
      </c>
      <c r="H16986" s="491">
        <f>H16984+(E16986-E16984)*(H16987-H16984)/(E16987-E16984)</f>
        <v>0.28741466666666665</v>
      </c>
      <c r="I16986" s="492">
        <f>I16984+(E16986-E16984)*(I16987-I16984)/(E16987-E16984)</f>
        <v>18.566666666666666</v>
      </c>
      <c r="J16986" s="397">
        <f>J16984+(E16986-E16984)*(J16987-J16984)/(E16987-E16984)</f>
        <v>0.19086666666666666</v>
      </c>
      <c r="K16986" s="469">
        <f t="shared" si="1674"/>
        <v>18.59195308984464</v>
      </c>
      <c r="L16986" s="469">
        <f t="shared" si="1675"/>
        <v>2.5286423177973916E-2</v>
      </c>
    </row>
    <row r="16987" spans="1:12">
      <c r="A16987" s="480" t="str">
        <f t="shared" si="1676"/>
        <v>D800-120</v>
      </c>
      <c r="B16987" s="480">
        <f t="shared" si="1670"/>
        <v>31</v>
      </c>
      <c r="C16987" s="480">
        <f t="shared" si="1671"/>
        <v>0</v>
      </c>
      <c r="D16987" s="480">
        <f t="shared" si="1677"/>
        <v>372</v>
      </c>
      <c r="E16987" s="480">
        <f t="shared" si="1678"/>
        <v>117</v>
      </c>
      <c r="F16987" s="484">
        <v>5.3529</v>
      </c>
      <c r="G16987" s="480">
        <v>15</v>
      </c>
      <c r="H16987" s="482">
        <v>0.28747</v>
      </c>
      <c r="I16987" s="483">
        <v>18.600000000000001</v>
      </c>
      <c r="J16987" s="484">
        <v>0.19009999999999999</v>
      </c>
      <c r="K16987" s="469">
        <f t="shared" si="1674"/>
        <v>18.620725640936445</v>
      </c>
      <c r="L16987" s="469">
        <f t="shared" si="1675"/>
        <v>2.0725640936444023E-2</v>
      </c>
    </row>
    <row r="16988" spans="1:12">
      <c r="A16988" s="98" t="str">
        <f t="shared" si="1676"/>
        <v>D800-120</v>
      </c>
      <c r="B16988" s="98">
        <f t="shared" si="1670"/>
        <v>31</v>
      </c>
      <c r="C16988" s="98">
        <f t="shared" si="1671"/>
        <v>0</v>
      </c>
      <c r="D16988" s="98">
        <f t="shared" si="1677"/>
        <v>372</v>
      </c>
      <c r="E16988" s="98">
        <f t="shared" si="1678"/>
        <v>118</v>
      </c>
      <c r="F16988" s="397">
        <f>F16987+(E16988-E16987)*(F16990-F16987)/(E16990-E16987)</f>
        <v>5.362166666666667</v>
      </c>
      <c r="G16988" s="98">
        <v>15</v>
      </c>
      <c r="H16988" s="491">
        <f>H16987+(E16988-E16987)*(H16990-H16987)/(E16990-E16987)</f>
        <v>0.28752533333333335</v>
      </c>
      <c r="I16988" s="492">
        <f>I16987+(E16988-E16987)*(I16990-I16987)/(E16990-E16987)</f>
        <v>18.633333333333333</v>
      </c>
      <c r="J16988" s="397">
        <f>J16987+(E16988-E16987)*(J16990-J16987)/(E16990-E16987)</f>
        <v>0.1893</v>
      </c>
      <c r="K16988" s="469">
        <f t="shared" si="1674"/>
        <v>18.649371185843336</v>
      </c>
      <c r="L16988" s="469">
        <f t="shared" si="1675"/>
        <v>1.6037852510002892E-2</v>
      </c>
    </row>
    <row r="16989" spans="1:12">
      <c r="A16989" s="98" t="str">
        <f t="shared" si="1676"/>
        <v>D800-120</v>
      </c>
      <c r="B16989" s="98">
        <f t="shared" si="1670"/>
        <v>31</v>
      </c>
      <c r="C16989" s="98">
        <f t="shared" si="1671"/>
        <v>0</v>
      </c>
      <c r="D16989" s="98">
        <f t="shared" si="1677"/>
        <v>372</v>
      </c>
      <c r="E16989" s="98">
        <f t="shared" si="1678"/>
        <v>119</v>
      </c>
      <c r="F16989" s="397">
        <f>F16987+(E16989-E16987)*(F16990-F16987)/(E16990-E16987)</f>
        <v>5.3714333333333331</v>
      </c>
      <c r="G16989" s="98">
        <v>15</v>
      </c>
      <c r="H16989" s="491">
        <f>H16987+(E16989-E16987)*(H16990-H16987)/(E16990-E16987)</f>
        <v>0.28758066666666665</v>
      </c>
      <c r="I16989" s="492">
        <f>I16987+(E16989-E16987)*(I16990-I16987)/(E16990-E16987)</f>
        <v>18.666666666666668</v>
      </c>
      <c r="J16989" s="397">
        <f>J16987+(E16989-E16987)*(J16990-J16987)/(E16990-E16987)</f>
        <v>0.1885</v>
      </c>
      <c r="K16989" s="469">
        <f t="shared" si="1674"/>
        <v>18.678005707384131</v>
      </c>
      <c r="L16989" s="469">
        <f t="shared" si="1675"/>
        <v>1.1339040717462723E-2</v>
      </c>
    </row>
    <row r="16990" spans="1:12">
      <c r="A16990" s="480" t="str">
        <f t="shared" si="1676"/>
        <v>D800-120</v>
      </c>
      <c r="B16990" s="480">
        <f t="shared" si="1670"/>
        <v>31</v>
      </c>
      <c r="C16990" s="480">
        <f t="shared" si="1671"/>
        <v>0</v>
      </c>
      <c r="D16990" s="480">
        <f t="shared" si="1677"/>
        <v>372</v>
      </c>
      <c r="E16990" s="480">
        <f t="shared" si="1678"/>
        <v>120</v>
      </c>
      <c r="F16990" s="484">
        <v>5.3807</v>
      </c>
      <c r="G16990" s="480">
        <v>15</v>
      </c>
      <c r="H16990" s="482">
        <v>0.287636</v>
      </c>
      <c r="I16990" s="483">
        <v>18.7</v>
      </c>
      <c r="J16990" s="484">
        <v>0.18770000000000001</v>
      </c>
      <c r="K16990" s="469">
        <f t="shared" si="1674"/>
        <v>18.706629211920621</v>
      </c>
      <c r="L16990" s="469">
        <f t="shared" si="1675"/>
        <v>6.6292119206217137E-3</v>
      </c>
    </row>
    <row r="16991" spans="1:12">
      <c r="A16991" s="480" t="str">
        <f t="shared" si="1676"/>
        <v>D800-120</v>
      </c>
      <c r="B16991" s="480">
        <f t="shared" si="1670"/>
        <v>31</v>
      </c>
      <c r="C16991" s="480">
        <f t="shared" si="1671"/>
        <v>6</v>
      </c>
      <c r="D16991" s="480">
        <v>378</v>
      </c>
      <c r="E16991" s="480">
        <v>114</v>
      </c>
      <c r="F16991" s="484">
        <v>5.3250000000000002</v>
      </c>
      <c r="G16991" s="480">
        <v>15</v>
      </c>
      <c r="H16991" s="482">
        <v>0.28410600000000003</v>
      </c>
      <c r="I16991" s="483">
        <v>18.7</v>
      </c>
      <c r="J16991" s="484">
        <v>0.1908</v>
      </c>
      <c r="K16991" s="469">
        <f t="shared" si="1674"/>
        <v>18.743004371607778</v>
      </c>
      <c r="L16991" s="469">
        <f t="shared" si="1675"/>
        <v>4.3004371607779035E-2</v>
      </c>
    </row>
    <row r="16992" spans="1:12">
      <c r="A16992" s="98" t="str">
        <f t="shared" si="1676"/>
        <v>D800-120</v>
      </c>
      <c r="B16992" s="98">
        <f t="shared" si="1670"/>
        <v>31</v>
      </c>
      <c r="C16992" s="98">
        <f t="shared" si="1671"/>
        <v>6</v>
      </c>
      <c r="D16992" s="98">
        <f t="shared" ref="D16992:D16997" si="1679">D16991</f>
        <v>378</v>
      </c>
      <c r="E16992" s="98">
        <f t="shared" ref="E16992:E16997" si="1680">E16991+1</f>
        <v>115</v>
      </c>
      <c r="F16992" s="397">
        <f>F16991+(E16992-E16991)*(F16994-F16991)/(E16994-E16991)</f>
        <v>5.3342999999999998</v>
      </c>
      <c r="G16992" s="98">
        <v>15</v>
      </c>
      <c r="H16992" s="491">
        <f>H16991+(E16992-E16991)*(H16994-H16991)/(E16994-E16991)</f>
        <v>0.28417100000000001</v>
      </c>
      <c r="I16992" s="492">
        <f>I16991+(E16992-E16991)*(I16994-I16991)/(E16994-E16991)</f>
        <v>18.733333333333334</v>
      </c>
      <c r="J16992" s="397">
        <f>J16991+(E16992-E16991)*(J16994-J16991)/(E16994-E16991)</f>
        <v>0.19006666666666666</v>
      </c>
      <c r="K16992" s="469">
        <f t="shared" si="1674"/>
        <v>18.77144395452034</v>
      </c>
      <c r="L16992" s="469">
        <f t="shared" si="1675"/>
        <v>3.8110621187005478E-2</v>
      </c>
    </row>
    <row r="16993" spans="1:12">
      <c r="A16993" s="98" t="str">
        <f t="shared" si="1676"/>
        <v>D800-120</v>
      </c>
      <c r="B16993" s="98">
        <f t="shared" si="1670"/>
        <v>31</v>
      </c>
      <c r="C16993" s="98">
        <f t="shared" si="1671"/>
        <v>6</v>
      </c>
      <c r="D16993" s="98">
        <f t="shared" si="1679"/>
        <v>378</v>
      </c>
      <c r="E16993" s="98">
        <f t="shared" si="1680"/>
        <v>116</v>
      </c>
      <c r="F16993" s="397">
        <f>F16991+(E16993-E16991)*(F16994-F16991)/(E16994-E16991)</f>
        <v>5.3436000000000003</v>
      </c>
      <c r="G16993" s="98">
        <v>15</v>
      </c>
      <c r="H16993" s="491">
        <f>H16991+(E16993-E16991)*(H16994-H16991)/(E16994-E16991)</f>
        <v>0.28423600000000004</v>
      </c>
      <c r="I16993" s="492">
        <f>I16991+(E16993-E16991)*(I16994-I16991)/(E16994-E16991)</f>
        <v>18.766666666666666</v>
      </c>
      <c r="J16993" s="397">
        <f>J16991+(E16993-E16991)*(J16994-J16991)/(E16994-E16991)</f>
        <v>0.18933333333333333</v>
      </c>
      <c r="K16993" s="469">
        <f t="shared" si="1674"/>
        <v>18.799870530122853</v>
      </c>
      <c r="L16993" s="469">
        <f t="shared" si="1675"/>
        <v>3.3203863456186866E-2</v>
      </c>
    </row>
    <row r="16994" spans="1:12">
      <c r="A16994" s="480" t="str">
        <f t="shared" si="1676"/>
        <v>D800-120</v>
      </c>
      <c r="B16994" s="480">
        <f t="shared" si="1670"/>
        <v>31</v>
      </c>
      <c r="C16994" s="480">
        <f t="shared" si="1671"/>
        <v>6</v>
      </c>
      <c r="D16994" s="480">
        <f t="shared" si="1679"/>
        <v>378</v>
      </c>
      <c r="E16994" s="480">
        <f t="shared" si="1680"/>
        <v>117</v>
      </c>
      <c r="F16994" s="484">
        <v>5.3529</v>
      </c>
      <c r="G16994" s="480">
        <v>15</v>
      </c>
      <c r="H16994" s="482">
        <v>0.28430100000000003</v>
      </c>
      <c r="I16994" s="483">
        <v>18.8</v>
      </c>
      <c r="J16994" s="484">
        <v>0.18859999999999999</v>
      </c>
      <c r="K16994" s="469">
        <f t="shared" si="1674"/>
        <v>18.828284107336941</v>
      </c>
      <c r="L16994" s="469">
        <f t="shared" si="1675"/>
        <v>2.8284107336940423E-2</v>
      </c>
    </row>
    <row r="16995" spans="1:12">
      <c r="A16995" s="98" t="str">
        <f t="shared" si="1676"/>
        <v>D800-120</v>
      </c>
      <c r="B16995" s="98">
        <f t="shared" si="1670"/>
        <v>31</v>
      </c>
      <c r="C16995" s="98">
        <f t="shared" si="1671"/>
        <v>6</v>
      </c>
      <c r="D16995" s="98">
        <f t="shared" si="1679"/>
        <v>378</v>
      </c>
      <c r="E16995" s="98">
        <f t="shared" si="1680"/>
        <v>118</v>
      </c>
      <c r="F16995" s="397">
        <f>F16994+(E16995-E16994)*(F16997-F16994)/(E16997-E16994)</f>
        <v>5.362166666666667</v>
      </c>
      <c r="G16995" s="98">
        <v>15</v>
      </c>
      <c r="H16995" s="491">
        <f>H16994+(E16995-E16994)*(H16997-H16994)/(E16997-E16994)</f>
        <v>0.28436566666666668</v>
      </c>
      <c r="I16995" s="492">
        <f>I16994+(E16995-E16994)*(I16997-I16994)/(E16997-E16994)</f>
        <v>18.833333333333332</v>
      </c>
      <c r="J16995" s="397">
        <f>J16994+(E16995-E16994)*(J16997-J16994)/(E16997-E16994)</f>
        <v>0.18783333333333332</v>
      </c>
      <c r="K16995" s="469">
        <f t="shared" si="1674"/>
        <v>18.856589578910722</v>
      </c>
      <c r="L16995" s="469">
        <f t="shared" si="1675"/>
        <v>2.3256245577389478E-2</v>
      </c>
    </row>
    <row r="16996" spans="1:12">
      <c r="A16996" s="98" t="str">
        <f t="shared" si="1676"/>
        <v>D800-120</v>
      </c>
      <c r="B16996" s="98">
        <f t="shared" si="1670"/>
        <v>31</v>
      </c>
      <c r="C16996" s="98">
        <f t="shared" si="1671"/>
        <v>6</v>
      </c>
      <c r="D16996" s="98">
        <f t="shared" si="1679"/>
        <v>378</v>
      </c>
      <c r="E16996" s="98">
        <f t="shared" si="1680"/>
        <v>119</v>
      </c>
      <c r="F16996" s="397">
        <f>F16994+(E16996-E16994)*(F16997-F16994)/(E16997-E16994)</f>
        <v>5.3714333333333331</v>
      </c>
      <c r="G16996" s="98">
        <v>15</v>
      </c>
      <c r="H16996" s="491">
        <f>H16994+(E16996-E16994)*(H16997-H16994)/(E16997-E16994)</f>
        <v>0.28443033333333334</v>
      </c>
      <c r="I16996" s="492">
        <f>I16994+(E16996-E16994)*(I16997-I16994)/(E16997-E16994)</f>
        <v>18.866666666666667</v>
      </c>
      <c r="J16996" s="397">
        <f>J16994+(E16996-E16994)*(J16997-J16994)/(E16997-E16994)</f>
        <v>0.18706666666666666</v>
      </c>
      <c r="K16996" s="469">
        <f t="shared" si="1674"/>
        <v>18.884882179701883</v>
      </c>
      <c r="L16996" s="469">
        <f t="shared" si="1675"/>
        <v>1.8215513035215736E-2</v>
      </c>
    </row>
    <row r="16997" spans="1:12">
      <c r="A16997" s="480" t="str">
        <f t="shared" si="1676"/>
        <v>D800-120</v>
      </c>
      <c r="B16997" s="480">
        <f t="shared" si="1670"/>
        <v>31</v>
      </c>
      <c r="C16997" s="480">
        <f t="shared" si="1671"/>
        <v>6</v>
      </c>
      <c r="D16997" s="480">
        <f t="shared" si="1679"/>
        <v>378</v>
      </c>
      <c r="E16997" s="480">
        <f t="shared" si="1680"/>
        <v>120</v>
      </c>
      <c r="F16997" s="484">
        <v>5.3807</v>
      </c>
      <c r="G16997" s="480">
        <v>15</v>
      </c>
      <c r="H16997" s="482">
        <v>0.284495</v>
      </c>
      <c r="I16997" s="483">
        <v>18.899999999999999</v>
      </c>
      <c r="J16997" s="484">
        <v>0.18629999999999999</v>
      </c>
      <c r="K16997" s="469">
        <f t="shared" si="1674"/>
        <v>18.913161918487145</v>
      </c>
      <c r="L16997" s="469">
        <f t="shared" si="1675"/>
        <v>1.3161918487146096E-2</v>
      </c>
    </row>
    <row r="16998" spans="1:12">
      <c r="A16998" s="480" t="str">
        <f t="shared" si="1676"/>
        <v>D800-120</v>
      </c>
      <c r="B16998" s="480">
        <f t="shared" si="1670"/>
        <v>32</v>
      </c>
      <c r="C16998" s="480">
        <f t="shared" si="1671"/>
        <v>0</v>
      </c>
      <c r="D16998" s="480">
        <v>384</v>
      </c>
      <c r="E16998" s="480">
        <v>120</v>
      </c>
      <c r="F16998" s="484">
        <v>5.3807</v>
      </c>
      <c r="G16998" s="480">
        <v>15</v>
      </c>
      <c r="H16998" s="482">
        <v>0.28140700000000002</v>
      </c>
      <c r="I16998" s="483">
        <v>19.100000000000001</v>
      </c>
      <c r="J16998" s="484">
        <v>0.18490000000000001</v>
      </c>
      <c r="K16998" s="469">
        <f t="shared" si="1674"/>
        <v>19.120704175802306</v>
      </c>
      <c r="L16998" s="469">
        <f t="shared" si="1675"/>
        <v>2.0704175802304547E-2</v>
      </c>
    </row>
  </sheetData>
  <autoFilter ref="A9:L16998" xr:uid="{00000000-0009-0000-0000-000008000000}"/>
  <dataValidations count="2">
    <dataValidation type="list" allowBlank="1" showInputMessage="1" showErrorMessage="1" error="Choose Drum From List" promptTitle="Drum" prompt="Select Drum" sqref="A3" xr:uid="{00000000-0002-0000-0800-000000000000}">
      <formula1>$L$2:$L$8</formula1>
    </dataValidation>
    <dataValidation type="list" allowBlank="1" showInputMessage="1" showErrorMessage="1" error="Choose Radius from list" promptTitle="Radius" prompt="Select Raius from list" sqref="G3" xr:uid="{00000000-0002-0000-0800-000001000000}">
      <formula1>$M$2:$M$5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129"/>
  <sheetViews>
    <sheetView topLeftCell="B69" workbookViewId="0">
      <selection activeCell="Q35" sqref="Q35:Q37"/>
    </sheetView>
  </sheetViews>
  <sheetFormatPr defaultColWidth="9.140625" defaultRowHeight="15"/>
  <cols>
    <col min="1" max="1" width="7.85546875" style="1" customWidth="1"/>
    <col min="2" max="6" width="9.140625" style="1"/>
    <col min="7" max="7" width="26.42578125" style="1" bestFit="1" customWidth="1"/>
    <col min="8" max="10" width="9.140625" style="1"/>
    <col min="11" max="12" width="3.7109375" style="1" customWidth="1"/>
    <col min="13" max="13" width="4.85546875" style="1" customWidth="1"/>
    <col min="14" max="15" width="3.7109375" style="1" customWidth="1"/>
    <col min="16" max="16" width="4.85546875" style="1" customWidth="1"/>
    <col min="17" max="20" width="9.140625" style="1"/>
    <col min="21" max="21" width="9.140625" style="1" customWidth="1"/>
    <col min="22" max="25" width="9.140625" style="1"/>
    <col min="26" max="26" width="27.42578125" style="1" customWidth="1"/>
    <col min="27" max="30" width="9.140625" style="1"/>
    <col min="31" max="42" width="6.85546875" style="1" customWidth="1"/>
    <col min="43" max="43" width="7.85546875" style="1" customWidth="1"/>
    <col min="44" max="58" width="6.85546875" style="1" customWidth="1"/>
    <col min="59" max="16384" width="9.140625" style="1"/>
  </cols>
  <sheetData>
    <row r="1" spans="1:59">
      <c r="A1" s="756" t="s">
        <v>562</v>
      </c>
      <c r="B1" s="756"/>
      <c r="C1" s="46" t="s">
        <v>563</v>
      </c>
      <c r="D1" s="46" t="s">
        <v>564</v>
      </c>
      <c r="J1" s="12" t="s">
        <v>197</v>
      </c>
      <c r="O1" s="12" t="s">
        <v>28</v>
      </c>
      <c r="Q1" s="248" t="s">
        <v>565</v>
      </c>
      <c r="R1" s="247"/>
      <c r="T1" s="104" t="s">
        <v>176</v>
      </c>
      <c r="U1" s="105"/>
      <c r="V1" s="106"/>
      <c r="W1" s="20" t="s">
        <v>427</v>
      </c>
      <c r="Z1" s="69" t="s">
        <v>566</v>
      </c>
      <c r="AR1"/>
      <c r="AS1"/>
      <c r="AT1"/>
      <c r="AU1"/>
      <c r="AV1"/>
      <c r="AW1"/>
      <c r="AX1"/>
      <c r="AY1"/>
      <c r="AZ1"/>
      <c r="BA1"/>
      <c r="BB1"/>
      <c r="BC1"/>
      <c r="BD1"/>
    </row>
    <row r="2" spans="1:59">
      <c r="A2" s="102" t="s">
        <v>567</v>
      </c>
      <c r="B2" s="103"/>
      <c r="C2" s="53">
        <f>TRUNC(2.15*21/12*0.93,4)</f>
        <v>3.4990999999999999</v>
      </c>
      <c r="D2" s="53">
        <f>TRUNC(2.07*24/12*0.95,4)</f>
        <v>3.9329999999999998</v>
      </c>
      <c r="F2" s="757" t="s">
        <v>568</v>
      </c>
      <c r="G2" s="758"/>
      <c r="H2" s="40">
        <v>1.75</v>
      </c>
      <c r="J2" s="47">
        <v>3</v>
      </c>
      <c r="O2" s="13">
        <v>20</v>
      </c>
      <c r="Q2" s="76" t="s">
        <v>247</v>
      </c>
      <c r="R2" s="247"/>
      <c r="T2" s="102" t="s">
        <v>177</v>
      </c>
      <c r="U2" s="107"/>
      <c r="V2" s="103"/>
      <c r="W2" s="13">
        <v>15</v>
      </c>
      <c r="Z2" s="68" t="s">
        <v>190</v>
      </c>
      <c r="AR2"/>
      <c r="AS2"/>
      <c r="AT2" s="23" t="s">
        <v>569</v>
      </c>
      <c r="AU2" s="23"/>
      <c r="AV2" s="23"/>
      <c r="AW2" s="23"/>
      <c r="AX2" s="23"/>
      <c r="AY2" s="23"/>
      <c r="AZ2"/>
      <c r="BA2"/>
      <c r="BB2"/>
      <c r="BC2"/>
      <c r="BD2"/>
    </row>
    <row r="3" spans="1:59" ht="15.75" thickBot="1">
      <c r="A3" s="102" t="s">
        <v>3</v>
      </c>
      <c r="B3" s="103"/>
      <c r="C3" s="309">
        <v>3.83</v>
      </c>
      <c r="D3" s="54">
        <v>4.38</v>
      </c>
      <c r="E3" s="1">
        <f>D3*0.975</f>
        <v>4.2705000000000002</v>
      </c>
      <c r="F3" s="757" t="s">
        <v>570</v>
      </c>
      <c r="G3" s="758"/>
      <c r="H3" s="40">
        <v>2.5</v>
      </c>
      <c r="J3" s="47">
        <v>2</v>
      </c>
      <c r="O3" s="13">
        <v>16</v>
      </c>
      <c r="Q3" s="76" t="s">
        <v>571</v>
      </c>
      <c r="R3" s="247"/>
      <c r="T3" s="102" t="s">
        <v>572</v>
      </c>
      <c r="U3" s="107"/>
      <c r="V3" s="103"/>
      <c r="W3" s="13">
        <v>12</v>
      </c>
      <c r="Z3" s="231" t="s">
        <v>8</v>
      </c>
      <c r="AR3"/>
      <c r="AS3"/>
      <c r="AT3" s="3"/>
      <c r="AU3" s="25">
        <v>8</v>
      </c>
      <c r="AV3" s="25">
        <v>10</v>
      </c>
      <c r="AW3" s="25">
        <v>12</v>
      </c>
      <c r="AX3" s="25">
        <v>14</v>
      </c>
      <c r="AY3" s="25">
        <v>16</v>
      </c>
      <c r="AZ3" s="74" t="s">
        <v>573</v>
      </c>
      <c r="BA3"/>
      <c r="BB3"/>
      <c r="BC3"/>
      <c r="BD3"/>
    </row>
    <row r="4" spans="1:59" ht="16.5" thickTop="1" thickBot="1">
      <c r="A4" s="102" t="s">
        <v>0</v>
      </c>
      <c r="B4" s="103"/>
      <c r="C4" s="53">
        <f>TRUNC(2.96*21/12,4)</f>
        <v>5.18</v>
      </c>
      <c r="D4" s="218">
        <f>TRUNC(5.7387*0.99,4)</f>
        <v>5.6813000000000002</v>
      </c>
      <c r="E4" s="1" t="s">
        <v>574</v>
      </c>
      <c r="F4" s="757" t="s">
        <v>575</v>
      </c>
      <c r="G4" s="758"/>
      <c r="H4" s="40">
        <v>0.63400000000000001</v>
      </c>
      <c r="T4" s="102" t="s">
        <v>9</v>
      </c>
      <c r="U4" s="107"/>
      <c r="V4" s="103"/>
      <c r="W4" s="13">
        <v>15</v>
      </c>
      <c r="Z4" s="231" t="s">
        <v>576</v>
      </c>
      <c r="AR4"/>
      <c r="AS4"/>
      <c r="AT4" s="195"/>
      <c r="AU4" s="743" t="s">
        <v>577</v>
      </c>
      <c r="AV4" s="744"/>
      <c r="AW4" s="744"/>
      <c r="AX4" s="744"/>
      <c r="AY4" s="745"/>
      <c r="AZ4"/>
      <c r="BA4"/>
      <c r="BB4"/>
      <c r="BC4"/>
      <c r="BD4"/>
    </row>
    <row r="5" spans="1:59" ht="16.5" thickTop="1" thickBot="1">
      <c r="A5" s="102" t="s">
        <v>578</v>
      </c>
      <c r="B5" s="103"/>
      <c r="C5" s="53">
        <v>4.0019999999999998</v>
      </c>
      <c r="D5" s="54">
        <v>4.57</v>
      </c>
      <c r="E5" s="124" t="s">
        <v>579</v>
      </c>
      <c r="F5" s="757" t="s">
        <v>580</v>
      </c>
      <c r="G5" s="758"/>
      <c r="H5" s="52">
        <f>165/453.4/165*12</f>
        <v>2.646669607410675E-2</v>
      </c>
      <c r="J5" s="76" t="s">
        <v>581</v>
      </c>
      <c r="Q5" s="76" t="s">
        <v>581</v>
      </c>
      <c r="T5" s="102" t="s">
        <v>582</v>
      </c>
      <c r="U5" s="107"/>
      <c r="V5" s="103"/>
      <c r="W5" s="13">
        <v>15</v>
      </c>
      <c r="Z5" s="231" t="s">
        <v>583</v>
      </c>
      <c r="AR5"/>
      <c r="AS5"/>
      <c r="AT5" s="196">
        <f>6*12+1</f>
        <v>73</v>
      </c>
      <c r="AU5" s="202">
        <f>8*12+1</f>
        <v>97</v>
      </c>
      <c r="AV5" s="202">
        <f>10*12+1</f>
        <v>121</v>
      </c>
      <c r="AW5" s="202">
        <f>12*12+1</f>
        <v>145</v>
      </c>
      <c r="AX5" s="202">
        <f>14*12+1</f>
        <v>169</v>
      </c>
      <c r="AY5" s="203">
        <f>16*12+1</f>
        <v>193</v>
      </c>
      <c r="AZ5" s="25">
        <f>18*12+1</f>
        <v>217</v>
      </c>
      <c r="BA5"/>
      <c r="BB5"/>
      <c r="BC5"/>
      <c r="BD5"/>
    </row>
    <row r="6" spans="1:59" ht="16.5" thickTop="1" thickBot="1">
      <c r="A6" s="102" t="s">
        <v>584</v>
      </c>
      <c r="B6" s="103"/>
      <c r="C6" s="53">
        <f>TRUNC(5.45,4)*0.97</f>
        <v>5.2865000000000002</v>
      </c>
      <c r="D6" s="54">
        <v>5.63</v>
      </c>
      <c r="F6" s="757" t="s">
        <v>585</v>
      </c>
      <c r="G6" s="758"/>
      <c r="H6" s="52">
        <v>0.18240000000000001</v>
      </c>
      <c r="J6" s="13" t="s">
        <v>586</v>
      </c>
      <c r="Q6" s="13">
        <v>0</v>
      </c>
      <c r="T6" s="102" t="s">
        <v>116</v>
      </c>
      <c r="U6" s="107"/>
      <c r="V6" s="103"/>
      <c r="W6" s="13">
        <v>15</v>
      </c>
      <c r="Z6" s="68" t="s">
        <v>587</v>
      </c>
      <c r="AR6" s="746" t="s">
        <v>588</v>
      </c>
      <c r="AS6" s="351" t="str">
        <f t="shared" ref="AS6:AS14" si="0">CONCATENATE(TRUNC(AT6/12,0),"'-",AT6-TRUNC(AT6/12,0)*12,"''")</f>
        <v>8'-2''</v>
      </c>
      <c r="AT6" s="200">
        <f>8*12+2</f>
        <v>98</v>
      </c>
      <c r="AU6" s="197">
        <v>0</v>
      </c>
      <c r="AV6" s="197">
        <v>0</v>
      </c>
      <c r="AW6" s="197">
        <v>0</v>
      </c>
      <c r="AX6" s="197">
        <v>0</v>
      </c>
      <c r="AY6" s="204">
        <v>0</v>
      </c>
      <c r="AZ6"/>
      <c r="BA6"/>
      <c r="BB6"/>
      <c r="BC6"/>
      <c r="BD6"/>
    </row>
    <row r="7" spans="1:59" ht="15.75" thickBot="1">
      <c r="A7" s="145" t="s">
        <v>589</v>
      </c>
      <c r="F7" s="757" t="s">
        <v>590</v>
      </c>
      <c r="G7" s="758"/>
      <c r="H7" s="52">
        <v>0.17499999999999999</v>
      </c>
      <c r="J7" s="13" t="s">
        <v>203</v>
      </c>
      <c r="Q7" s="13">
        <v>1</v>
      </c>
      <c r="T7" s="102" t="s">
        <v>133</v>
      </c>
      <c r="U7" s="107"/>
      <c r="V7" s="103"/>
      <c r="W7" s="13" t="s">
        <v>561</v>
      </c>
      <c r="Z7" s="68" t="s">
        <v>591</v>
      </c>
      <c r="AR7" s="747"/>
      <c r="AS7" s="351" t="str">
        <f t="shared" si="0"/>
        <v>9'-2''</v>
      </c>
      <c r="AT7" s="200">
        <f>9*12+2</f>
        <v>110</v>
      </c>
      <c r="AU7" s="197">
        <v>0</v>
      </c>
      <c r="AV7" s="197">
        <v>0</v>
      </c>
      <c r="AW7" s="197">
        <v>0</v>
      </c>
      <c r="AX7" s="197">
        <v>0</v>
      </c>
      <c r="AY7" s="204">
        <v>0</v>
      </c>
      <c r="AZ7"/>
      <c r="BA7"/>
      <c r="BB7"/>
      <c r="BC7"/>
      <c r="BD7"/>
    </row>
    <row r="8" spans="1:59" ht="15.75" thickBot="1">
      <c r="A8" s="145" t="s">
        <v>592</v>
      </c>
      <c r="F8" s="757" t="s">
        <v>593</v>
      </c>
      <c r="G8" s="758"/>
      <c r="H8" s="52">
        <v>0.15129999999999999</v>
      </c>
      <c r="Q8" s="13">
        <v>2</v>
      </c>
      <c r="AR8" s="747"/>
      <c r="AS8" s="351" t="str">
        <f t="shared" si="0"/>
        <v>10'-2''</v>
      </c>
      <c r="AT8" s="200">
        <f>10*12+2</f>
        <v>122</v>
      </c>
      <c r="AU8" s="197">
        <v>0</v>
      </c>
      <c r="AV8" s="197">
        <v>0</v>
      </c>
      <c r="AW8" s="197">
        <v>0</v>
      </c>
      <c r="AX8" s="197">
        <v>0</v>
      </c>
      <c r="AY8" s="204">
        <v>0</v>
      </c>
      <c r="AZ8"/>
      <c r="BA8"/>
      <c r="BB8"/>
      <c r="BC8"/>
      <c r="BD8"/>
    </row>
    <row r="9" spans="1:59" ht="15.75" thickBot="1">
      <c r="A9" s="145" t="s">
        <v>594</v>
      </c>
      <c r="F9" s="757" t="s">
        <v>595</v>
      </c>
      <c r="G9" s="758"/>
      <c r="H9" s="52">
        <v>0.22819999999999999</v>
      </c>
      <c r="Q9" s="13">
        <v>3</v>
      </c>
      <c r="Y9" s="525" t="s">
        <v>35</v>
      </c>
      <c r="Z9" s="525" t="s">
        <v>40</v>
      </c>
      <c r="AA9" s="525" t="s">
        <v>596</v>
      </c>
      <c r="AR9" s="747"/>
      <c r="AS9" s="351" t="str">
        <f t="shared" si="0"/>
        <v>11'-2''</v>
      </c>
      <c r="AT9" s="200">
        <f>11*12+2</f>
        <v>134</v>
      </c>
      <c r="AU9" s="197">
        <v>0</v>
      </c>
      <c r="AV9" s="197">
        <v>0</v>
      </c>
      <c r="AW9" s="197">
        <v>0</v>
      </c>
      <c r="AX9" s="197">
        <v>0</v>
      </c>
      <c r="AY9" s="204">
        <v>0</v>
      </c>
      <c r="AZ9"/>
      <c r="BA9"/>
      <c r="BB9"/>
      <c r="BC9"/>
      <c r="BD9"/>
    </row>
    <row r="10" spans="1:59" ht="15.75" thickBot="1">
      <c r="A10" s="145" t="s">
        <v>597</v>
      </c>
      <c r="F10" s="757" t="s">
        <v>598</v>
      </c>
      <c r="G10" s="758"/>
      <c r="H10" s="52">
        <v>0.14269999999999999</v>
      </c>
      <c r="J10" s="12" t="s">
        <v>599</v>
      </c>
      <c r="K10" s="12"/>
      <c r="L10" s="12"/>
      <c r="M10" s="12"/>
      <c r="N10" s="12"/>
      <c r="T10" s="76" t="s">
        <v>600</v>
      </c>
      <c r="U10" s="247"/>
      <c r="V10" s="247"/>
      <c r="Y10" s="527">
        <v>2</v>
      </c>
      <c r="Z10" s="526">
        <v>10000</v>
      </c>
      <c r="AA10" s="13">
        <v>1</v>
      </c>
      <c r="AR10" s="747"/>
      <c r="AS10" s="351" t="str">
        <f t="shared" si="0"/>
        <v>12'-2''</v>
      </c>
      <c r="AT10" s="200">
        <f>12*12+2</f>
        <v>146</v>
      </c>
      <c r="AU10" s="197">
        <v>0</v>
      </c>
      <c r="AV10" s="197">
        <v>0</v>
      </c>
      <c r="AW10" s="197">
        <v>0</v>
      </c>
      <c r="AX10" s="197">
        <v>0</v>
      </c>
      <c r="AY10" s="204">
        <v>0</v>
      </c>
      <c r="AZ10"/>
      <c r="BA10"/>
      <c r="BB10"/>
      <c r="BC10"/>
      <c r="BD10"/>
    </row>
    <row r="11" spans="1:59" ht="15.75" thickBot="1">
      <c r="A11" s="1" t="s">
        <v>601</v>
      </c>
      <c r="F11" s="757" t="s">
        <v>602</v>
      </c>
      <c r="G11" s="758"/>
      <c r="H11" s="52">
        <v>4.41E-2</v>
      </c>
      <c r="J11" s="13" t="s">
        <v>603</v>
      </c>
      <c r="Q11" s="12" t="s">
        <v>604</v>
      </c>
      <c r="R11" s="12"/>
      <c r="T11" s="13" t="s">
        <v>203</v>
      </c>
      <c r="Y11" s="528">
        <v>2.625</v>
      </c>
      <c r="Z11" s="526">
        <v>15000</v>
      </c>
      <c r="AA11" s="13">
        <v>2</v>
      </c>
      <c r="AR11" s="747"/>
      <c r="AS11" s="351" t="str">
        <f t="shared" si="0"/>
        <v>13'-2''</v>
      </c>
      <c r="AT11" s="200">
        <f>13*12+2</f>
        <v>158</v>
      </c>
      <c r="AU11" s="197">
        <v>0</v>
      </c>
      <c r="AV11" s="197">
        <v>0</v>
      </c>
      <c r="AW11" s="197">
        <v>0</v>
      </c>
      <c r="AX11" s="197">
        <v>0</v>
      </c>
      <c r="AY11" s="204">
        <v>0</v>
      </c>
      <c r="AZ11"/>
      <c r="BA11"/>
      <c r="BB11"/>
      <c r="BC11"/>
      <c r="BD11"/>
      <c r="BE11"/>
    </row>
    <row r="12" spans="1:59" ht="15.75" thickBot="1">
      <c r="A12" s="1" t="s">
        <v>605</v>
      </c>
      <c r="F12" s="757" t="s">
        <v>606</v>
      </c>
      <c r="G12" s="758"/>
      <c r="H12" s="52">
        <v>3.7900000000000003E-2</v>
      </c>
      <c r="J12" s="13" t="s">
        <v>607</v>
      </c>
      <c r="Q12" s="13" t="s">
        <v>608</v>
      </c>
      <c r="T12" s="13" t="s">
        <v>607</v>
      </c>
      <c r="V12" s="76" t="s">
        <v>609</v>
      </c>
      <c r="W12" s="76"/>
      <c r="Y12" s="529">
        <v>3.75</v>
      </c>
      <c r="Z12" s="526">
        <v>25000</v>
      </c>
      <c r="AA12" s="13">
        <v>3</v>
      </c>
      <c r="AR12" s="747"/>
      <c r="AS12" s="351" t="str">
        <f t="shared" si="0"/>
        <v>14'-2''</v>
      </c>
      <c r="AT12" s="200">
        <f>14*12+2</f>
        <v>170</v>
      </c>
      <c r="AU12" s="197">
        <v>0</v>
      </c>
      <c r="AV12" s="197">
        <v>0</v>
      </c>
      <c r="AW12" s="199">
        <v>0</v>
      </c>
      <c r="AX12" s="199">
        <v>0</v>
      </c>
      <c r="AY12" s="205">
        <v>0</v>
      </c>
      <c r="AZ12"/>
      <c r="BA12"/>
      <c r="BB12"/>
      <c r="BC12"/>
      <c r="BD12"/>
      <c r="BE12"/>
    </row>
    <row r="13" spans="1:59" ht="15.75" thickBot="1">
      <c r="A13" s="145" t="s">
        <v>610</v>
      </c>
      <c r="F13" s="757" t="s">
        <v>611</v>
      </c>
      <c r="G13" s="758"/>
      <c r="H13" s="52">
        <v>0</v>
      </c>
      <c r="J13" s="13" t="s">
        <v>203</v>
      </c>
      <c r="Q13" s="13" t="s">
        <v>185</v>
      </c>
      <c r="T13" s="13" t="s">
        <v>612</v>
      </c>
      <c r="V13" s="76" t="s">
        <v>221</v>
      </c>
      <c r="W13" s="76"/>
      <c r="Y13" s="527">
        <v>6</v>
      </c>
      <c r="Z13" s="526">
        <v>50000</v>
      </c>
      <c r="AA13" s="13">
        <v>4</v>
      </c>
      <c r="AR13" s="747"/>
      <c r="AS13" s="351" t="str">
        <f t="shared" si="0"/>
        <v>15'-2''</v>
      </c>
      <c r="AT13" s="200">
        <f>15*12+2</f>
        <v>182</v>
      </c>
      <c r="AU13" s="199">
        <v>0</v>
      </c>
      <c r="AV13" s="199">
        <v>0</v>
      </c>
      <c r="AW13" s="199">
        <v>0</v>
      </c>
      <c r="AX13" s="199">
        <v>0</v>
      </c>
      <c r="AY13" s="198">
        <v>5</v>
      </c>
      <c r="AZ13"/>
      <c r="BA13"/>
      <c r="BB13"/>
      <c r="BC13"/>
      <c r="BD13"/>
      <c r="BE13"/>
    </row>
    <row r="14" spans="1:59" ht="15.75" thickBot="1">
      <c r="A14" s="145" t="s">
        <v>613</v>
      </c>
      <c r="F14" s="757" t="s">
        <v>614</v>
      </c>
      <c r="G14" s="758"/>
      <c r="H14" s="52">
        <v>0</v>
      </c>
      <c r="V14" s="76" t="s">
        <v>615</v>
      </c>
      <c r="W14" s="76"/>
      <c r="Z14" s="526">
        <v>100000</v>
      </c>
      <c r="AA14" s="13">
        <v>6</v>
      </c>
      <c r="AR14" s="748"/>
      <c r="AS14" s="351" t="str">
        <f t="shared" si="0"/>
        <v>16'-2''</v>
      </c>
      <c r="AT14" s="201">
        <f>16*12+2</f>
        <v>194</v>
      </c>
      <c r="AU14" s="206">
        <v>0</v>
      </c>
      <c r="AV14" s="206">
        <v>0</v>
      </c>
      <c r="AW14" s="206">
        <v>0</v>
      </c>
      <c r="AX14" s="207">
        <v>5</v>
      </c>
      <c r="AY14" s="208">
        <v>5</v>
      </c>
      <c r="AZ14"/>
      <c r="BA14"/>
      <c r="BB14"/>
      <c r="BC14"/>
      <c r="BD14"/>
      <c r="BE14"/>
    </row>
    <row r="15" spans="1:59" ht="19.5" thickTop="1">
      <c r="A15" s="145" t="s">
        <v>616</v>
      </c>
      <c r="F15" s="757" t="s">
        <v>617</v>
      </c>
      <c r="G15" s="758"/>
      <c r="H15" s="52">
        <f>20/1000*2.2046*12</f>
        <v>0.52910400000000002</v>
      </c>
      <c r="AA15" s="13">
        <v>8</v>
      </c>
      <c r="AE15" s="749" t="s">
        <v>618</v>
      </c>
      <c r="AF15" s="749"/>
      <c r="AG15" s="749"/>
      <c r="AH15" s="749"/>
      <c r="AI15" s="749"/>
      <c r="AJ15" s="749"/>
      <c r="AK15" s="749"/>
      <c r="AL15" s="749"/>
      <c r="AM15" s="749"/>
      <c r="AN15" s="749"/>
      <c r="AO15" s="749"/>
      <c r="AP15" s="749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</row>
    <row r="16" spans="1:59" ht="15.75">
      <c r="A16" s="145" t="s">
        <v>619</v>
      </c>
      <c r="F16" s="757" t="s">
        <v>620</v>
      </c>
      <c r="G16" s="758"/>
      <c r="H16" s="52">
        <v>0.8</v>
      </c>
      <c r="AA16" s="13">
        <v>10</v>
      </c>
      <c r="AE16" s="750" t="s">
        <v>621</v>
      </c>
      <c r="AF16" s="750"/>
      <c r="AG16" s="750"/>
      <c r="AH16" s="750"/>
      <c r="AI16" s="750"/>
      <c r="AJ16" s="750"/>
      <c r="AK16" s="750"/>
      <c r="AL16" s="750"/>
      <c r="AM16" s="750"/>
      <c r="AN16" s="750"/>
      <c r="AO16" s="750"/>
      <c r="AP16" s="750"/>
      <c r="AR16"/>
      <c r="AS16"/>
      <c r="AT16"/>
      <c r="AU16" s="1">
        <f>SUMIFS(AU6:AU14,$AT$6:$AT$14,'Input Data'!$D$4*12+2)</f>
        <v>0</v>
      </c>
      <c r="AV16" s="1">
        <f>SUMIFS(AV6:AV14,$AT$6:$AT$14,'Input Data'!$D$4*12+2)</f>
        <v>0</v>
      </c>
      <c r="AW16" s="1">
        <f>SUMIFS(AW6:AW14,$AT$6:$AT$14,'Input Data'!$D$4*12+2)</f>
        <v>0</v>
      </c>
      <c r="AX16" s="1">
        <f>SUMIFS(AX6:AX14,$AT$6:$AT$14,'Input Data'!$D$4*12+2)</f>
        <v>0</v>
      </c>
      <c r="AY16" s="1">
        <f>SUMIFS(AY6:AY14,$AT$6:$AT$14,'Input Data'!$D$4*12+2)</f>
        <v>0</v>
      </c>
      <c r="BE16"/>
      <c r="BF16" s="735" t="s">
        <v>567</v>
      </c>
      <c r="BG16" s="735"/>
    </row>
    <row r="17" spans="1:69">
      <c r="A17" s="230"/>
      <c r="B17" s="145" t="s">
        <v>622</v>
      </c>
      <c r="F17" s="190"/>
      <c r="G17" s="190"/>
      <c r="H17" s="191"/>
      <c r="AA17" s="13">
        <v>12</v>
      </c>
      <c r="AR17"/>
      <c r="AS17"/>
      <c r="AT17"/>
      <c r="AU17" s="25">
        <f>IF(AND('Input Data'!$F$5&gt;AT5-1,'Input Data'!$F$5&lt;AU5),AU16,0)</f>
        <v>0</v>
      </c>
      <c r="AV17" s="25">
        <f>IF(AND('Input Data'!$F$5&gt;AU5-1,'Input Data'!$F$5&lt;AV5),AV16,0)</f>
        <v>0</v>
      </c>
      <c r="AW17" s="25">
        <f>IF(AND('Input Data'!$F$5&gt;AV5-1,'Input Data'!$F$5&lt;AW5),AW16,0)</f>
        <v>0</v>
      </c>
      <c r="AX17" s="25">
        <f>IF(AND('Input Data'!$F$5&gt;AW5-1,'Input Data'!$F$5&lt;AX5),AX16,0)</f>
        <v>0</v>
      </c>
      <c r="AY17" s="25">
        <f>IF(AND('Input Data'!$F$5&gt;AX5-1,'Input Data'!$F$5&lt;AY5),AY16,0)</f>
        <v>0</v>
      </c>
      <c r="AZ17" s="25"/>
      <c r="BA17" s="25"/>
      <c r="BB17" s="25"/>
      <c r="BC17" s="25"/>
      <c r="BD17" s="25"/>
      <c r="BE17" s="211">
        <f>SUM(AU17:AY17)</f>
        <v>0</v>
      </c>
      <c r="BF17" s="212" t="s">
        <v>623</v>
      </c>
      <c r="BG17" s="188"/>
    </row>
    <row r="18" spans="1:69" ht="22.5">
      <c r="A18" s="749" t="s">
        <v>624</v>
      </c>
      <c r="B18" s="749"/>
      <c r="C18" s="749"/>
      <c r="D18" s="749"/>
      <c r="E18" s="749"/>
      <c r="F18" s="749"/>
      <c r="G18" s="749"/>
      <c r="H18" s="749"/>
      <c r="I18" s="749"/>
      <c r="K18" s="741" t="s">
        <v>625</v>
      </c>
      <c r="L18" s="741"/>
      <c r="M18" s="741"/>
      <c r="N18" s="741"/>
      <c r="O18" s="741"/>
      <c r="P18" s="741"/>
      <c r="Q18" s="741"/>
      <c r="U18" s="21" t="s">
        <v>626</v>
      </c>
      <c r="AE18" s="2" t="s">
        <v>164</v>
      </c>
      <c r="AF18" s="2" t="s">
        <v>162</v>
      </c>
      <c r="AG18" s="2" t="s">
        <v>163</v>
      </c>
      <c r="AH18" s="2" t="s">
        <v>627</v>
      </c>
      <c r="AI18" s="2" t="s">
        <v>333</v>
      </c>
      <c r="AJ18" s="2" t="s">
        <v>334</v>
      </c>
      <c r="AK18" s="2" t="s">
        <v>628</v>
      </c>
      <c r="AL18" s="216" t="s">
        <v>629</v>
      </c>
      <c r="AM18" s="2" t="s">
        <v>630</v>
      </c>
      <c r="AN18" s="2" t="s">
        <v>630</v>
      </c>
      <c r="AO18" s="2" t="s">
        <v>630</v>
      </c>
      <c r="AP18" s="2" t="s">
        <v>630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69" ht="15.75" customHeight="1">
      <c r="A19" s="750" t="s">
        <v>621</v>
      </c>
      <c r="B19" s="750"/>
      <c r="C19" s="750"/>
      <c r="D19" s="750"/>
      <c r="E19" s="750"/>
      <c r="F19" s="750"/>
      <c r="G19" s="750"/>
      <c r="H19" s="750"/>
      <c r="I19" s="750"/>
      <c r="K19" s="752" t="s">
        <v>171</v>
      </c>
      <c r="L19" s="753"/>
      <c r="M19" s="753"/>
      <c r="N19" s="753"/>
      <c r="O19" s="753"/>
      <c r="P19" s="754"/>
      <c r="Q19" s="760" t="s">
        <v>631</v>
      </c>
      <c r="R19" s="736" t="s">
        <v>632</v>
      </c>
      <c r="T19" s="739" t="s">
        <v>633</v>
      </c>
      <c r="U19" s="739" t="s">
        <v>634</v>
      </c>
      <c r="V19" s="741" t="s">
        <v>635</v>
      </c>
      <c r="W19" s="739" t="s">
        <v>636</v>
      </c>
      <c r="X19" s="739" t="s">
        <v>637</v>
      </c>
      <c r="Y19" s="740" t="s">
        <v>638</v>
      </c>
      <c r="Z19" s="755" t="s">
        <v>639</v>
      </c>
      <c r="AA19" s="742" t="s">
        <v>640</v>
      </c>
      <c r="AB19" s="751" t="s">
        <v>641</v>
      </c>
      <c r="AC19" s="742" t="s">
        <v>642</v>
      </c>
      <c r="AE19" s="77">
        <v>72</v>
      </c>
      <c r="AF19" s="192">
        <f t="shared" ref="AF19:AF44" si="1">ROUNDDOWN(AE19/12,0)</f>
        <v>6</v>
      </c>
      <c r="AG19" s="47">
        <f t="shared" ref="AG19:AG44" si="2">AE19-AF19*12</f>
        <v>0</v>
      </c>
      <c r="AH19" s="13">
        <v>0</v>
      </c>
      <c r="AI19" s="13">
        <v>0</v>
      </c>
      <c r="AJ19" s="13">
        <v>3</v>
      </c>
      <c r="AK19" s="47">
        <v>24</v>
      </c>
      <c r="AL19" s="47">
        <v>24</v>
      </c>
      <c r="AM19" s="47">
        <v>24</v>
      </c>
      <c r="AN19" s="193" t="s">
        <v>643</v>
      </c>
      <c r="AO19" s="193" t="s">
        <v>643</v>
      </c>
      <c r="AP19" s="193" t="s">
        <v>643</v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9" ht="15" customHeight="1">
      <c r="K20" s="752" t="s">
        <v>644</v>
      </c>
      <c r="L20" s="754"/>
      <c r="M20" s="763" t="s">
        <v>645</v>
      </c>
      <c r="N20" s="752" t="s">
        <v>646</v>
      </c>
      <c r="O20" s="754"/>
      <c r="P20" s="763" t="s">
        <v>645</v>
      </c>
      <c r="Q20" s="761"/>
      <c r="R20" s="737"/>
      <c r="T20" s="739"/>
      <c r="U20" s="739"/>
      <c r="V20" s="741"/>
      <c r="W20" s="739"/>
      <c r="X20" s="739"/>
      <c r="Y20" s="740"/>
      <c r="Z20" s="755"/>
      <c r="AA20" s="742"/>
      <c r="AB20" s="751"/>
      <c r="AC20" s="742"/>
      <c r="AE20" s="77">
        <f t="shared" ref="AE20:AE44" si="3">AE19+3</f>
        <v>75</v>
      </c>
      <c r="AF20" s="192">
        <f t="shared" si="1"/>
        <v>6</v>
      </c>
      <c r="AG20" s="47">
        <f t="shared" si="2"/>
        <v>3</v>
      </c>
      <c r="AH20" s="13">
        <v>3</v>
      </c>
      <c r="AI20" s="13">
        <v>1</v>
      </c>
      <c r="AJ20" s="13">
        <v>0</v>
      </c>
      <c r="AK20" s="47">
        <v>21</v>
      </c>
      <c r="AL20" s="47">
        <v>18</v>
      </c>
      <c r="AM20" s="47">
        <v>18</v>
      </c>
      <c r="AN20" s="47">
        <v>18</v>
      </c>
      <c r="AO20" s="193" t="s">
        <v>643</v>
      </c>
      <c r="AP20" s="193" t="s">
        <v>643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9">
      <c r="A21" s="2" t="s">
        <v>164</v>
      </c>
      <c r="B21" s="2" t="s">
        <v>162</v>
      </c>
      <c r="C21" s="2" t="s">
        <v>163</v>
      </c>
      <c r="D21" s="2" t="s">
        <v>333</v>
      </c>
      <c r="E21" s="2" t="s">
        <v>334</v>
      </c>
      <c r="F21" s="2" t="s">
        <v>152</v>
      </c>
      <c r="G21" s="2" t="s">
        <v>647</v>
      </c>
      <c r="H21" s="2" t="s">
        <v>648</v>
      </c>
      <c r="I21" s="2" t="s">
        <v>649</v>
      </c>
      <c r="K21" s="20" t="s">
        <v>162</v>
      </c>
      <c r="L21" s="20" t="s">
        <v>163</v>
      </c>
      <c r="M21" s="764"/>
      <c r="N21" s="20" t="s">
        <v>162</v>
      </c>
      <c r="O21" s="20" t="s">
        <v>163</v>
      </c>
      <c r="P21" s="764"/>
      <c r="Q21" s="762"/>
      <c r="R21" s="738"/>
      <c r="T21" s="13" t="s">
        <v>567</v>
      </c>
      <c r="U21" s="13">
        <v>1</v>
      </c>
      <c r="V21" s="13">
        <v>20</v>
      </c>
      <c r="W21" s="47">
        <v>21</v>
      </c>
      <c r="X21" s="22">
        <v>572</v>
      </c>
      <c r="Y21" s="254">
        <f>X21*2*2.2046/1000</f>
        <v>2.5220624000000003</v>
      </c>
      <c r="Z21" s="60" t="s">
        <v>650</v>
      </c>
      <c r="AA21" s="61">
        <v>1.488</v>
      </c>
      <c r="AB21" s="62">
        <v>0.45500000000000002</v>
      </c>
      <c r="AC21" s="61"/>
      <c r="AE21" s="77">
        <f t="shared" si="3"/>
        <v>78</v>
      </c>
      <c r="AF21" s="192">
        <f t="shared" si="1"/>
        <v>6</v>
      </c>
      <c r="AG21" s="47">
        <f t="shared" si="2"/>
        <v>6</v>
      </c>
      <c r="AH21" s="13">
        <v>2</v>
      </c>
      <c r="AI21" s="13">
        <v>2</v>
      </c>
      <c r="AJ21" s="13">
        <v>0</v>
      </c>
      <c r="AK21" s="47">
        <v>21</v>
      </c>
      <c r="AL21" s="47">
        <v>18</v>
      </c>
      <c r="AM21" s="47">
        <v>18</v>
      </c>
      <c r="AN21" s="47">
        <v>21</v>
      </c>
      <c r="AO21" s="193" t="s">
        <v>643</v>
      </c>
      <c r="AP21" s="193" t="s">
        <v>643</v>
      </c>
      <c r="AR21"/>
      <c r="AS21"/>
      <c r="AT21" s="23" t="s">
        <v>651</v>
      </c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/>
      <c r="BF21"/>
    </row>
    <row r="22" spans="1:69">
      <c r="A22" s="12">
        <v>63</v>
      </c>
      <c r="B22" s="13">
        <f>ROUNDDOWN(A22/12,0)</f>
        <v>5</v>
      </c>
      <c r="C22" s="13">
        <f>A22-B22*12</f>
        <v>3</v>
      </c>
      <c r="D22" s="13">
        <v>3</v>
      </c>
      <c r="E22" s="13">
        <v>0</v>
      </c>
      <c r="F22" s="19">
        <f>D22+E22</f>
        <v>3</v>
      </c>
      <c r="G22" s="13"/>
      <c r="H22" s="18">
        <f>IF(D22*21+E22*24-A22=0,0,D22*21+E22*24-A22)</f>
        <v>0</v>
      </c>
      <c r="I22" s="18">
        <f>(D22*21-H22)/21</f>
        <v>3</v>
      </c>
      <c r="K22" s="13">
        <v>0</v>
      </c>
      <c r="L22" s="13">
        <v>0</v>
      </c>
      <c r="M22" s="13">
        <f>K22*12+L22</f>
        <v>0</v>
      </c>
      <c r="N22" s="13">
        <v>11</v>
      </c>
      <c r="O22" s="13">
        <v>2</v>
      </c>
      <c r="P22" s="13">
        <f>N22*12+O22</f>
        <v>134</v>
      </c>
      <c r="Q22" s="13">
        <v>2</v>
      </c>
      <c r="R22" s="16">
        <f>IF('Input Data'!$F$4&gt;=M22,IF('Input Data'!$F$4&lt;=P22,Q22,0),0)</f>
        <v>2</v>
      </c>
      <c r="T22" s="13" t="s">
        <v>567</v>
      </c>
      <c r="U22" s="13">
        <v>1</v>
      </c>
      <c r="V22" s="13">
        <v>20</v>
      </c>
      <c r="W22" s="47">
        <v>24</v>
      </c>
      <c r="X22" s="22">
        <v>648</v>
      </c>
      <c r="Y22" s="254">
        <f t="shared" ref="Y22:Y72" si="4">X22*2*2.2046/1000</f>
        <v>2.8571616000000004</v>
      </c>
      <c r="Z22" s="60" t="s">
        <v>311</v>
      </c>
      <c r="AA22" s="61">
        <v>2.64</v>
      </c>
      <c r="AB22" s="62">
        <v>0.69399999999999995</v>
      </c>
      <c r="AC22" s="61">
        <v>0.755</v>
      </c>
      <c r="AE22" s="77">
        <f t="shared" si="3"/>
        <v>81</v>
      </c>
      <c r="AF22" s="192">
        <f t="shared" si="1"/>
        <v>6</v>
      </c>
      <c r="AG22" s="47">
        <f t="shared" si="2"/>
        <v>9</v>
      </c>
      <c r="AH22" s="13">
        <v>1</v>
      </c>
      <c r="AI22" s="13">
        <v>3</v>
      </c>
      <c r="AJ22" s="13">
        <v>0</v>
      </c>
      <c r="AK22" s="47">
        <v>21</v>
      </c>
      <c r="AL22" s="47">
        <v>21</v>
      </c>
      <c r="AM22" s="47">
        <v>18</v>
      </c>
      <c r="AN22" s="47">
        <v>21</v>
      </c>
      <c r="AO22" s="193" t="s">
        <v>643</v>
      </c>
      <c r="AP22" s="193" t="s">
        <v>643</v>
      </c>
      <c r="AQ22" s="127"/>
      <c r="AR22"/>
      <c r="AS22"/>
      <c r="AT22" s="3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/>
      <c r="BF22"/>
    </row>
    <row r="23" spans="1:69">
      <c r="A23" s="12">
        <v>69</v>
      </c>
      <c r="B23" s="13">
        <f>ROUNDDOWN(A23/12,0)</f>
        <v>5</v>
      </c>
      <c r="C23" s="13">
        <f>A23-B23*12</f>
        <v>9</v>
      </c>
      <c r="D23" s="13">
        <v>1</v>
      </c>
      <c r="E23" s="13">
        <v>2</v>
      </c>
      <c r="F23" s="19">
        <f>D23+E23</f>
        <v>3</v>
      </c>
      <c r="G23" s="13"/>
      <c r="H23" s="18">
        <f>IF(D23*21+E23*24-A23=0,0,D23*21+E23*24-A23)</f>
        <v>0</v>
      </c>
      <c r="I23" s="18">
        <f>(D23*21-H23)/21</f>
        <v>1</v>
      </c>
      <c r="K23" s="13">
        <v>11</v>
      </c>
      <c r="L23" s="13">
        <v>3</v>
      </c>
      <c r="M23" s="13">
        <f t="shared" ref="M23:M30" si="5">K23*12+L23</f>
        <v>135</v>
      </c>
      <c r="N23" s="13">
        <v>14</v>
      </c>
      <c r="O23" s="13">
        <v>2</v>
      </c>
      <c r="P23" s="13">
        <f t="shared" ref="P23:P30" si="6">N23*12+O23</f>
        <v>170</v>
      </c>
      <c r="Q23" s="13">
        <v>3</v>
      </c>
      <c r="R23" s="16">
        <f>IF('Input Data'!$F$4&gt;=M23,IF('Input Data'!$F$4&lt;=P23,Q23,0),0)</f>
        <v>0</v>
      </c>
      <c r="T23" s="13" t="s">
        <v>567</v>
      </c>
      <c r="U23" s="13">
        <v>1</v>
      </c>
      <c r="V23" s="13">
        <v>16</v>
      </c>
      <c r="W23" s="47">
        <v>21</v>
      </c>
      <c r="X23" s="22" t="s">
        <v>561</v>
      </c>
      <c r="Y23" s="254" t="s">
        <v>561</v>
      </c>
      <c r="Z23" s="60" t="s">
        <v>652</v>
      </c>
      <c r="AA23" s="61">
        <v>3.13</v>
      </c>
      <c r="AB23" s="63">
        <v>0.82250000000000001</v>
      </c>
      <c r="AC23" s="61"/>
      <c r="AE23" s="77"/>
      <c r="AF23" s="192"/>
      <c r="AG23" s="47"/>
      <c r="AH23" s="13"/>
      <c r="AI23" s="13"/>
      <c r="AJ23" s="13"/>
      <c r="AK23" s="47"/>
      <c r="AL23" s="47"/>
      <c r="AM23" s="47"/>
      <c r="AN23" s="47"/>
      <c r="AO23" s="193"/>
      <c r="AP23" s="193"/>
      <c r="AQ23" s="127"/>
      <c r="AR23"/>
      <c r="AS23"/>
      <c r="AT23" s="3"/>
      <c r="AU23" s="25" t="str">
        <f>CONCATENATE(TRUNC(AU25/12,0),"'-",AU25-TRUNC(AU25/12,0)*12,"''")</f>
        <v>8'-1''</v>
      </c>
      <c r="AV23" s="25" t="str">
        <f t="shared" ref="AV23:BD23" si="7">CONCATENATE(TRUNC(AV25/12,0),"'-",AV25-TRUNC(AV25/12,0)*12,"''")</f>
        <v>10'-1''</v>
      </c>
      <c r="AW23" s="25" t="str">
        <f t="shared" si="7"/>
        <v>12'-1''</v>
      </c>
      <c r="AX23" s="25" t="str">
        <f t="shared" si="7"/>
        <v>14'-1''</v>
      </c>
      <c r="AY23" s="25" t="str">
        <f t="shared" si="7"/>
        <v>16'-1''</v>
      </c>
      <c r="AZ23" s="25" t="str">
        <f t="shared" si="7"/>
        <v>18'-1''</v>
      </c>
      <c r="BA23" s="25" t="str">
        <f t="shared" si="7"/>
        <v>20'-1''</v>
      </c>
      <c r="BB23" s="25" t="str">
        <f t="shared" si="7"/>
        <v>22'-1''</v>
      </c>
      <c r="BC23" s="25" t="str">
        <f t="shared" si="7"/>
        <v>24'-1''</v>
      </c>
      <c r="BD23" s="25" t="str">
        <f t="shared" si="7"/>
        <v>26'-1''</v>
      </c>
      <c r="BE23"/>
      <c r="BF23"/>
    </row>
    <row r="24" spans="1:69">
      <c r="A24" s="12">
        <v>72</v>
      </c>
      <c r="B24" s="13">
        <f>ROUNDDOWN(A24/12,0)</f>
        <v>6</v>
      </c>
      <c r="C24" s="13">
        <f>A24-B24*12</f>
        <v>0</v>
      </c>
      <c r="D24" s="13">
        <v>0</v>
      </c>
      <c r="E24" s="13">
        <v>3</v>
      </c>
      <c r="F24" s="19">
        <f t="shared" ref="F24:F55" si="8">D24+E24</f>
        <v>3</v>
      </c>
      <c r="G24" s="13"/>
      <c r="H24" s="18">
        <f t="shared" ref="H24:H55" si="9">IF(D24*21+E24*24-A24=0,0,D24*21+E24*24-A24)</f>
        <v>0</v>
      </c>
      <c r="I24" s="18">
        <f t="shared" ref="I24:I55" si="10">(D24*21-H24)/21</f>
        <v>0</v>
      </c>
      <c r="K24" s="13">
        <v>14</v>
      </c>
      <c r="L24" s="13">
        <v>3</v>
      </c>
      <c r="M24" s="13">
        <f t="shared" si="5"/>
        <v>171</v>
      </c>
      <c r="N24" s="13">
        <v>16</v>
      </c>
      <c r="O24" s="13">
        <v>2</v>
      </c>
      <c r="P24" s="13">
        <f t="shared" si="6"/>
        <v>194</v>
      </c>
      <c r="Q24" s="13">
        <v>4</v>
      </c>
      <c r="R24" s="16">
        <f>IF('Input Data'!$F$4&gt;=M24,IF('Input Data'!$F$4&lt;=P24,Q24,0),0)</f>
        <v>0</v>
      </c>
      <c r="T24" s="13" t="s">
        <v>567</v>
      </c>
      <c r="U24" s="13">
        <v>1</v>
      </c>
      <c r="V24" s="13">
        <v>16</v>
      </c>
      <c r="W24" s="47">
        <v>24</v>
      </c>
      <c r="X24" s="22" t="s">
        <v>561</v>
      </c>
      <c r="Y24" s="254" t="s">
        <v>561</v>
      </c>
      <c r="Z24" s="60" t="s">
        <v>301</v>
      </c>
      <c r="AA24" s="64">
        <v>3.6</v>
      </c>
      <c r="AB24" s="63">
        <v>1.0391999999999999</v>
      </c>
      <c r="AC24" s="61">
        <v>1.278</v>
      </c>
      <c r="AE24" s="77">
        <f>AE22+3</f>
        <v>84</v>
      </c>
      <c r="AF24" s="192">
        <f t="shared" si="1"/>
        <v>7</v>
      </c>
      <c r="AG24" s="47">
        <f t="shared" si="2"/>
        <v>0</v>
      </c>
      <c r="AH24" s="13">
        <v>0</v>
      </c>
      <c r="AI24" s="13">
        <v>4</v>
      </c>
      <c r="AJ24" s="13">
        <v>0</v>
      </c>
      <c r="AK24" s="47">
        <v>21</v>
      </c>
      <c r="AL24" s="47">
        <v>21</v>
      </c>
      <c r="AM24" s="47">
        <v>21</v>
      </c>
      <c r="AN24" s="47">
        <v>21</v>
      </c>
      <c r="AO24" s="193" t="s">
        <v>643</v>
      </c>
      <c r="AP24" s="193" t="s">
        <v>643</v>
      </c>
      <c r="AQ24" s="127"/>
      <c r="AR24"/>
      <c r="AS24"/>
      <c r="AT24" s="195"/>
      <c r="AU24" s="671" t="s">
        <v>577</v>
      </c>
      <c r="AV24" s="672"/>
      <c r="AW24" s="672"/>
      <c r="AX24" s="672"/>
      <c r="AY24" s="672"/>
      <c r="AZ24" s="672"/>
      <c r="BA24" s="672"/>
      <c r="BB24" s="672"/>
      <c r="BC24" s="672"/>
      <c r="BD24" s="673"/>
      <c r="BE24"/>
      <c r="BF24"/>
      <c r="BQ24" s="217"/>
    </row>
    <row r="25" spans="1:69">
      <c r="A25" s="12">
        <f>A24+3</f>
        <v>75</v>
      </c>
      <c r="B25" s="13">
        <f>ROUNDDOWN(A25/12,0)</f>
        <v>6</v>
      </c>
      <c r="C25" s="13">
        <f>A25-B25*12</f>
        <v>3</v>
      </c>
      <c r="D25" s="13">
        <v>4</v>
      </c>
      <c r="E25" s="13">
        <v>0</v>
      </c>
      <c r="F25" s="19">
        <f t="shared" si="8"/>
        <v>4</v>
      </c>
      <c r="G25" s="12" t="s">
        <v>653</v>
      </c>
      <c r="H25" s="18">
        <f t="shared" si="9"/>
        <v>9</v>
      </c>
      <c r="I25" s="18">
        <f t="shared" si="10"/>
        <v>3.5714285714285716</v>
      </c>
      <c r="K25" s="13">
        <v>16</v>
      </c>
      <c r="L25" s="13">
        <v>3</v>
      </c>
      <c r="M25" s="13">
        <f t="shared" si="5"/>
        <v>195</v>
      </c>
      <c r="N25" s="13">
        <v>20</v>
      </c>
      <c r="O25" s="13">
        <v>0</v>
      </c>
      <c r="P25" s="13">
        <f t="shared" si="6"/>
        <v>240</v>
      </c>
      <c r="Q25" s="13">
        <v>5</v>
      </c>
      <c r="R25" s="16">
        <f>IF('Input Data'!$F$4&gt;=M25,IF('Input Data'!$F$4&lt;=P25,Q25,0),0)</f>
        <v>0</v>
      </c>
      <c r="T25" s="13" t="s">
        <v>567</v>
      </c>
      <c r="U25" s="13">
        <v>2</v>
      </c>
      <c r="V25" s="13">
        <v>20</v>
      </c>
      <c r="W25" s="47">
        <v>21</v>
      </c>
      <c r="X25" s="22">
        <v>738</v>
      </c>
      <c r="Y25" s="254">
        <f t="shared" si="4"/>
        <v>3.2539896000000001</v>
      </c>
      <c r="Z25" s="60" t="s">
        <v>654</v>
      </c>
      <c r="AA25" s="64">
        <f>AA24+AA32</f>
        <v>5.85</v>
      </c>
      <c r="AB25" s="62">
        <f>AB24+AB32</f>
        <v>1.7513999999999998</v>
      </c>
      <c r="AC25" s="61">
        <v>2.0139999999999998</v>
      </c>
      <c r="AE25" s="77">
        <f t="shared" si="3"/>
        <v>87</v>
      </c>
      <c r="AF25" s="192">
        <f t="shared" si="1"/>
        <v>7</v>
      </c>
      <c r="AG25" s="47">
        <f t="shared" si="2"/>
        <v>3</v>
      </c>
      <c r="AH25" s="13">
        <v>0</v>
      </c>
      <c r="AI25" s="13">
        <v>3</v>
      </c>
      <c r="AJ25" s="13">
        <v>1</v>
      </c>
      <c r="AK25" s="47">
        <v>24</v>
      </c>
      <c r="AL25" s="47">
        <v>21</v>
      </c>
      <c r="AM25" s="47">
        <v>21</v>
      </c>
      <c r="AN25" s="47">
        <v>21</v>
      </c>
      <c r="AO25" s="193" t="s">
        <v>643</v>
      </c>
      <c r="AP25" s="193" t="s">
        <v>643</v>
      </c>
      <c r="AQ25" s="127"/>
      <c r="AR25"/>
      <c r="AS25" s="351">
        <f>7*12+2</f>
        <v>86</v>
      </c>
      <c r="AT25" s="348">
        <f>6*12+1</f>
        <v>73</v>
      </c>
      <c r="AU25" s="348">
        <f>8*12+1</f>
        <v>97</v>
      </c>
      <c r="AV25" s="348">
        <f>10*12+1</f>
        <v>121</v>
      </c>
      <c r="AW25" s="348">
        <f>12*12+1</f>
        <v>145</v>
      </c>
      <c r="AX25" s="348">
        <f>14*12+1</f>
        <v>169</v>
      </c>
      <c r="AY25" s="348">
        <f>16*12+1</f>
        <v>193</v>
      </c>
      <c r="AZ25" s="348">
        <f>18*12+1</f>
        <v>217</v>
      </c>
      <c r="BA25" s="348">
        <f>20*12+1</f>
        <v>241</v>
      </c>
      <c r="BB25" s="348">
        <f>22*12+1</f>
        <v>265</v>
      </c>
      <c r="BC25" s="348">
        <f>24*12+1</f>
        <v>289</v>
      </c>
      <c r="BD25" s="348">
        <f>26*12+1</f>
        <v>313</v>
      </c>
      <c r="BE25" s="99">
        <f>22*12+1</f>
        <v>265</v>
      </c>
      <c r="BF25"/>
    </row>
    <row r="26" spans="1:69" ht="16.5" customHeight="1">
      <c r="A26" s="12">
        <f t="shared" ref="A26:A63" si="11">A25+3</f>
        <v>78</v>
      </c>
      <c r="B26" s="13">
        <f t="shared" ref="B26:B63" si="12">ROUNDDOWN(A26/12,0)</f>
        <v>6</v>
      </c>
      <c r="C26" s="13">
        <f t="shared" ref="C26:C63" si="13">A26-B26*12</f>
        <v>6</v>
      </c>
      <c r="D26" s="13">
        <v>4</v>
      </c>
      <c r="E26" s="13">
        <v>0</v>
      </c>
      <c r="F26" s="19">
        <f t="shared" si="8"/>
        <v>4</v>
      </c>
      <c r="G26" s="12" t="s">
        <v>655</v>
      </c>
      <c r="H26" s="18">
        <f t="shared" si="9"/>
        <v>6</v>
      </c>
      <c r="I26" s="18">
        <f t="shared" si="10"/>
        <v>3.7142857142857144</v>
      </c>
      <c r="K26" s="13">
        <v>20</v>
      </c>
      <c r="L26" s="13">
        <v>1</v>
      </c>
      <c r="M26" s="13">
        <f t="shared" si="5"/>
        <v>241</v>
      </c>
      <c r="N26" s="13">
        <v>24</v>
      </c>
      <c r="O26" s="13">
        <v>0</v>
      </c>
      <c r="P26" s="13">
        <f t="shared" si="6"/>
        <v>288</v>
      </c>
      <c r="Q26" s="13">
        <v>6</v>
      </c>
      <c r="R26" s="16">
        <f>IF('Input Data'!$F$4&gt;=M26,IF('Input Data'!$F$4&lt;=P26,Q26,0),0)</f>
        <v>0</v>
      </c>
      <c r="T26" s="13" t="s">
        <v>567</v>
      </c>
      <c r="U26" s="13">
        <v>2</v>
      </c>
      <c r="V26" s="13">
        <v>20</v>
      </c>
      <c r="W26" s="47">
        <v>24</v>
      </c>
      <c r="X26" s="22">
        <v>890</v>
      </c>
      <c r="Y26" s="254">
        <f t="shared" si="4"/>
        <v>3.924188</v>
      </c>
      <c r="Z26" s="60" t="s">
        <v>656</v>
      </c>
      <c r="AA26" s="61">
        <v>2.6875</v>
      </c>
      <c r="AB26" s="63">
        <v>0.82250000000000001</v>
      </c>
      <c r="AC26" s="61"/>
      <c r="AE26" s="77">
        <f t="shared" si="3"/>
        <v>90</v>
      </c>
      <c r="AF26" s="192">
        <f t="shared" si="1"/>
        <v>7</v>
      </c>
      <c r="AG26" s="47">
        <f t="shared" si="2"/>
        <v>6</v>
      </c>
      <c r="AH26" s="13">
        <v>0</v>
      </c>
      <c r="AI26" s="13">
        <v>2</v>
      </c>
      <c r="AJ26" s="13">
        <v>2</v>
      </c>
      <c r="AK26" s="47">
        <v>24</v>
      </c>
      <c r="AL26" s="47">
        <v>21</v>
      </c>
      <c r="AM26" s="47">
        <v>21</v>
      </c>
      <c r="AN26" s="47">
        <v>24</v>
      </c>
      <c r="AO26" s="193" t="s">
        <v>643</v>
      </c>
      <c r="AP26" s="193" t="s">
        <v>643</v>
      </c>
      <c r="AQ26" s="127"/>
      <c r="AR26" s="771" t="s">
        <v>588</v>
      </c>
      <c r="AS26" s="351">
        <f>8*12+2</f>
        <v>98</v>
      </c>
      <c r="AT26" s="348">
        <f>IF(AND('Input Data'!$F$4&lt;=AS26,'Input Data'!$F$4&gt;AS25),'Input Data'!$F$4,0)</f>
        <v>96</v>
      </c>
      <c r="AU26" s="349">
        <v>0</v>
      </c>
      <c r="AV26" s="349">
        <v>0</v>
      </c>
      <c r="AW26" s="349">
        <v>0</v>
      </c>
      <c r="AX26" s="349">
        <v>0</v>
      </c>
      <c r="AY26" s="349">
        <v>0</v>
      </c>
      <c r="AZ26" s="350">
        <v>0</v>
      </c>
      <c r="BA26" s="350">
        <v>0</v>
      </c>
      <c r="BB26" s="365">
        <v>12</v>
      </c>
      <c r="BC26" s="365">
        <v>13</v>
      </c>
      <c r="BD26" s="365">
        <v>14</v>
      </c>
      <c r="BF26"/>
    </row>
    <row r="27" spans="1:69">
      <c r="A27" s="12">
        <f t="shared" si="11"/>
        <v>81</v>
      </c>
      <c r="B27" s="13">
        <f t="shared" si="12"/>
        <v>6</v>
      </c>
      <c r="C27" s="13">
        <f t="shared" si="13"/>
        <v>9</v>
      </c>
      <c r="D27" s="13">
        <v>4</v>
      </c>
      <c r="E27" s="13">
        <v>0</v>
      </c>
      <c r="F27" s="19">
        <f t="shared" si="8"/>
        <v>4</v>
      </c>
      <c r="G27" s="12" t="s">
        <v>657</v>
      </c>
      <c r="H27" s="18">
        <f t="shared" si="9"/>
        <v>3</v>
      </c>
      <c r="I27" s="18">
        <f t="shared" si="10"/>
        <v>3.8571428571428572</v>
      </c>
      <c r="K27" s="13">
        <v>24</v>
      </c>
      <c r="L27" s="13">
        <v>1</v>
      </c>
      <c r="M27" s="13">
        <f t="shared" si="5"/>
        <v>289</v>
      </c>
      <c r="N27" s="13">
        <v>28</v>
      </c>
      <c r="O27" s="13">
        <v>0</v>
      </c>
      <c r="P27" s="13">
        <f t="shared" si="6"/>
        <v>336</v>
      </c>
      <c r="Q27" s="13">
        <v>7</v>
      </c>
      <c r="R27" s="16">
        <f>IF('Input Data'!$F$4&gt;=M27,IF('Input Data'!$F$4&lt;=P27,Q27,0),0)</f>
        <v>0</v>
      </c>
      <c r="T27" s="13" t="s">
        <v>567</v>
      </c>
      <c r="U27" s="13">
        <v>2</v>
      </c>
      <c r="V27" s="13">
        <v>16</v>
      </c>
      <c r="W27" s="47">
        <v>21</v>
      </c>
      <c r="X27" s="22" t="s">
        <v>561</v>
      </c>
      <c r="Y27" s="254" t="s">
        <v>561</v>
      </c>
      <c r="Z27" s="60" t="s">
        <v>658</v>
      </c>
      <c r="AA27" s="61">
        <v>3.1349999999999998</v>
      </c>
      <c r="AB27" s="63">
        <v>1.0391999999999999</v>
      </c>
      <c r="AC27" s="61">
        <v>1.278</v>
      </c>
      <c r="AE27" s="77">
        <f t="shared" si="3"/>
        <v>93</v>
      </c>
      <c r="AF27" s="192">
        <f t="shared" si="1"/>
        <v>7</v>
      </c>
      <c r="AG27" s="47">
        <f t="shared" si="2"/>
        <v>9</v>
      </c>
      <c r="AH27" s="13">
        <v>0</v>
      </c>
      <c r="AI27" s="13">
        <v>1</v>
      </c>
      <c r="AJ27" s="13">
        <v>3</v>
      </c>
      <c r="AK27" s="47">
        <v>24</v>
      </c>
      <c r="AL27" s="47">
        <v>24</v>
      </c>
      <c r="AM27" s="47">
        <v>21</v>
      </c>
      <c r="AN27" s="47">
        <v>24</v>
      </c>
      <c r="AO27" s="193" t="s">
        <v>643</v>
      </c>
      <c r="AP27" s="193" t="s">
        <v>643</v>
      </c>
      <c r="AQ27" s="127"/>
      <c r="AR27" s="771"/>
      <c r="AS27" s="351">
        <f>9*12+2</f>
        <v>110</v>
      </c>
      <c r="AT27" s="348">
        <f>IF(AND('Input Data'!$F$4&lt;=AS27,'Input Data'!$F$4&gt;AS26),'Input Data'!$F$4,0)</f>
        <v>0</v>
      </c>
      <c r="AU27" s="349">
        <v>0</v>
      </c>
      <c r="AV27" s="349">
        <v>0</v>
      </c>
      <c r="AW27" s="349">
        <v>0</v>
      </c>
      <c r="AX27" s="349">
        <v>0</v>
      </c>
      <c r="AY27" s="349">
        <v>0</v>
      </c>
      <c r="AZ27" s="350">
        <v>0</v>
      </c>
      <c r="BA27" s="350">
        <v>0</v>
      </c>
      <c r="BB27" s="365">
        <v>12</v>
      </c>
      <c r="BC27" s="365">
        <v>13</v>
      </c>
      <c r="BD27" s="365">
        <v>14</v>
      </c>
      <c r="BF27"/>
    </row>
    <row r="28" spans="1:69">
      <c r="A28" s="12">
        <f t="shared" si="11"/>
        <v>84</v>
      </c>
      <c r="B28" s="13">
        <f t="shared" si="12"/>
        <v>7</v>
      </c>
      <c r="C28" s="13">
        <f t="shared" si="13"/>
        <v>0</v>
      </c>
      <c r="D28" s="13">
        <v>4</v>
      </c>
      <c r="E28" s="13">
        <v>0</v>
      </c>
      <c r="F28" s="19">
        <f t="shared" si="8"/>
        <v>4</v>
      </c>
      <c r="G28" s="13"/>
      <c r="H28" s="18">
        <f t="shared" si="9"/>
        <v>0</v>
      </c>
      <c r="I28" s="18">
        <f t="shared" si="10"/>
        <v>4</v>
      </c>
      <c r="K28" s="13">
        <v>28</v>
      </c>
      <c r="L28" s="13">
        <v>1</v>
      </c>
      <c r="M28" s="13">
        <f t="shared" si="5"/>
        <v>337</v>
      </c>
      <c r="N28" s="13">
        <v>32</v>
      </c>
      <c r="O28" s="13">
        <v>0</v>
      </c>
      <c r="P28" s="13">
        <f t="shared" si="6"/>
        <v>384</v>
      </c>
      <c r="Q28" s="13">
        <v>8</v>
      </c>
      <c r="R28" s="16">
        <f>IF('Input Data'!$F$4&gt;=M28,IF('Input Data'!$F$4&lt;=P28,Q28,0),0)</f>
        <v>0</v>
      </c>
      <c r="T28" s="13" t="s">
        <v>567</v>
      </c>
      <c r="U28" s="13">
        <v>2</v>
      </c>
      <c r="V28" s="13">
        <v>16</v>
      </c>
      <c r="W28" s="47">
        <v>24</v>
      </c>
      <c r="X28" s="22" t="s">
        <v>561</v>
      </c>
      <c r="Y28" s="254" t="s">
        <v>561</v>
      </c>
      <c r="Z28" s="60" t="s">
        <v>659</v>
      </c>
      <c r="AA28" s="61">
        <v>5.26</v>
      </c>
      <c r="AB28" s="62">
        <f>AB27+AB32</f>
        <v>1.7513999999999998</v>
      </c>
      <c r="AC28" s="61">
        <v>2.0139999999999998</v>
      </c>
      <c r="AE28" s="77">
        <f t="shared" si="3"/>
        <v>96</v>
      </c>
      <c r="AF28" s="192">
        <f t="shared" si="1"/>
        <v>8</v>
      </c>
      <c r="AG28" s="47">
        <f t="shared" si="2"/>
        <v>0</v>
      </c>
      <c r="AH28" s="13">
        <v>0</v>
      </c>
      <c r="AI28" s="13">
        <v>0</v>
      </c>
      <c r="AJ28" s="13">
        <v>4</v>
      </c>
      <c r="AK28" s="47">
        <v>24</v>
      </c>
      <c r="AL28" s="47">
        <v>24</v>
      </c>
      <c r="AM28" s="47">
        <v>24</v>
      </c>
      <c r="AN28" s="47">
        <v>24</v>
      </c>
      <c r="AO28" s="193" t="s">
        <v>643</v>
      </c>
      <c r="AP28" s="193" t="s">
        <v>643</v>
      </c>
      <c r="AQ28" s="127"/>
      <c r="AR28" s="771"/>
      <c r="AS28" s="351">
        <f>10*12+2</f>
        <v>122</v>
      </c>
      <c r="AT28" s="348">
        <f>IF(AND('Input Data'!$F$4&lt;=AS28,'Input Data'!$F$4&gt;AS27),'Input Data'!$F$4,0)</f>
        <v>0</v>
      </c>
      <c r="AU28" s="349">
        <v>0</v>
      </c>
      <c r="AV28" s="349">
        <v>0</v>
      </c>
      <c r="AW28" s="349">
        <v>0</v>
      </c>
      <c r="AX28" s="349">
        <v>0</v>
      </c>
      <c r="AY28" s="349">
        <v>0</v>
      </c>
      <c r="AZ28" s="350">
        <v>0</v>
      </c>
      <c r="BA28" s="350">
        <v>0</v>
      </c>
      <c r="BB28" s="365">
        <v>12</v>
      </c>
      <c r="BC28" s="365">
        <v>13</v>
      </c>
      <c r="BD28" s="365">
        <v>14</v>
      </c>
      <c r="BF28"/>
    </row>
    <row r="29" spans="1:69">
      <c r="A29" s="12">
        <f t="shared" si="11"/>
        <v>87</v>
      </c>
      <c r="B29" s="13">
        <f t="shared" si="12"/>
        <v>7</v>
      </c>
      <c r="C29" s="13">
        <f t="shared" si="13"/>
        <v>3</v>
      </c>
      <c r="D29" s="13">
        <v>3</v>
      </c>
      <c r="E29" s="13">
        <v>1</v>
      </c>
      <c r="F29" s="19">
        <f t="shared" si="8"/>
        <v>4</v>
      </c>
      <c r="G29" s="13"/>
      <c r="H29" s="18">
        <f t="shared" si="9"/>
        <v>0</v>
      </c>
      <c r="I29" s="18">
        <f t="shared" si="10"/>
        <v>3</v>
      </c>
      <c r="K29" s="13">
        <v>32</v>
      </c>
      <c r="L29" s="13">
        <v>1</v>
      </c>
      <c r="M29" s="13">
        <f t="shared" si="5"/>
        <v>385</v>
      </c>
      <c r="N29" s="13">
        <v>36</v>
      </c>
      <c r="O29" s="13">
        <v>0</v>
      </c>
      <c r="P29" s="13">
        <f t="shared" si="6"/>
        <v>432</v>
      </c>
      <c r="Q29" s="13">
        <v>9</v>
      </c>
      <c r="R29" s="16">
        <f>IF('Input Data'!$F$4&gt;=M29,IF('Input Data'!$F$4&lt;=P29,Q29,0),0)</f>
        <v>0</v>
      </c>
      <c r="T29" s="13" t="s">
        <v>3</v>
      </c>
      <c r="U29" s="13">
        <v>1</v>
      </c>
      <c r="V29" s="13">
        <v>20</v>
      </c>
      <c r="W29" s="47">
        <v>21</v>
      </c>
      <c r="X29" s="22">
        <v>556</v>
      </c>
      <c r="Y29" s="254">
        <f t="shared" si="4"/>
        <v>2.4515152000000002</v>
      </c>
      <c r="Z29" s="60" t="s">
        <v>660</v>
      </c>
      <c r="AA29" s="61">
        <v>1.25</v>
      </c>
      <c r="AB29" s="63">
        <v>0.57010000000000005</v>
      </c>
      <c r="AC29" s="61">
        <v>0.63700000000000001</v>
      </c>
      <c r="AE29" s="77">
        <f t="shared" si="3"/>
        <v>99</v>
      </c>
      <c r="AF29" s="192">
        <f t="shared" si="1"/>
        <v>8</v>
      </c>
      <c r="AG29" s="47">
        <f t="shared" si="2"/>
        <v>3</v>
      </c>
      <c r="AH29" s="13">
        <v>2</v>
      </c>
      <c r="AI29" s="13">
        <v>3</v>
      </c>
      <c r="AJ29" s="13">
        <v>0</v>
      </c>
      <c r="AK29" s="47">
        <v>21</v>
      </c>
      <c r="AL29" s="47">
        <v>21</v>
      </c>
      <c r="AM29" s="47">
        <v>18</v>
      </c>
      <c r="AN29" s="47">
        <v>18</v>
      </c>
      <c r="AO29" s="47">
        <v>21</v>
      </c>
      <c r="AP29" s="193" t="s">
        <v>643</v>
      </c>
      <c r="AQ29" s="127"/>
      <c r="AR29" s="771"/>
      <c r="AS29" s="351">
        <f>11*12+2</f>
        <v>134</v>
      </c>
      <c r="AT29" s="348">
        <f>IF(AND('Input Data'!$F$4&lt;=AS29,'Input Data'!$F$4&gt;AS28),'Input Data'!$F$4,0)</f>
        <v>0</v>
      </c>
      <c r="AU29" s="349">
        <v>0</v>
      </c>
      <c r="AV29" s="349">
        <v>0</v>
      </c>
      <c r="AW29" s="349">
        <v>0</v>
      </c>
      <c r="AX29" s="349">
        <v>0</v>
      </c>
      <c r="AY29" s="349">
        <v>0</v>
      </c>
      <c r="AZ29" s="350">
        <v>0</v>
      </c>
      <c r="BA29" s="350">
        <v>0</v>
      </c>
      <c r="BB29" s="365">
        <v>12</v>
      </c>
      <c r="BC29" s="365">
        <v>13</v>
      </c>
      <c r="BD29" s="365">
        <v>14</v>
      </c>
      <c r="BF29"/>
    </row>
    <row r="30" spans="1:69">
      <c r="A30" s="12">
        <f t="shared" si="11"/>
        <v>90</v>
      </c>
      <c r="B30" s="13">
        <f t="shared" si="12"/>
        <v>7</v>
      </c>
      <c r="C30" s="13">
        <f t="shared" si="13"/>
        <v>6</v>
      </c>
      <c r="D30" s="13">
        <v>2</v>
      </c>
      <c r="E30" s="13">
        <v>2</v>
      </c>
      <c r="F30" s="19">
        <f t="shared" si="8"/>
        <v>4</v>
      </c>
      <c r="G30" s="13"/>
      <c r="H30" s="18">
        <f t="shared" si="9"/>
        <v>0</v>
      </c>
      <c r="I30" s="18">
        <f t="shared" si="10"/>
        <v>2</v>
      </c>
      <c r="K30" s="13">
        <v>36</v>
      </c>
      <c r="L30" s="13">
        <v>1</v>
      </c>
      <c r="M30" s="13">
        <f t="shared" si="5"/>
        <v>433</v>
      </c>
      <c r="N30" s="13">
        <v>40</v>
      </c>
      <c r="O30" s="13">
        <v>0</v>
      </c>
      <c r="P30" s="13">
        <f t="shared" si="6"/>
        <v>480</v>
      </c>
      <c r="Q30" s="13">
        <v>10</v>
      </c>
      <c r="R30" s="16">
        <f>IF('Input Data'!$F$4&gt;=M30,IF('Input Data'!$F$4&lt;=P30,Q30,0),0)</f>
        <v>0</v>
      </c>
      <c r="T30" s="13" t="s">
        <v>3</v>
      </c>
      <c r="U30" s="13">
        <v>1</v>
      </c>
      <c r="V30" s="13">
        <v>20</v>
      </c>
      <c r="W30" s="47">
        <v>24</v>
      </c>
      <c r="X30" s="22">
        <v>638</v>
      </c>
      <c r="Y30" s="254">
        <f t="shared" si="4"/>
        <v>2.8130696000000004</v>
      </c>
      <c r="Z30" s="60" t="s">
        <v>661</v>
      </c>
      <c r="AA30" s="61">
        <v>1.25</v>
      </c>
      <c r="AB30" s="63">
        <v>0.56799999999999995</v>
      </c>
      <c r="AC30" s="61">
        <v>0.61</v>
      </c>
      <c r="AE30" s="77">
        <f t="shared" si="3"/>
        <v>102</v>
      </c>
      <c r="AF30" s="192">
        <f t="shared" si="1"/>
        <v>8</v>
      </c>
      <c r="AG30" s="47">
        <f t="shared" si="2"/>
        <v>6</v>
      </c>
      <c r="AH30" s="13">
        <v>1</v>
      </c>
      <c r="AI30" s="13">
        <v>4</v>
      </c>
      <c r="AJ30" s="13">
        <v>0</v>
      </c>
      <c r="AK30" s="47">
        <v>21</v>
      </c>
      <c r="AL30" s="47">
        <v>21</v>
      </c>
      <c r="AM30" s="47">
        <v>21</v>
      </c>
      <c r="AN30" s="47">
        <v>18</v>
      </c>
      <c r="AO30" s="47">
        <v>21</v>
      </c>
      <c r="AP30" s="193" t="s">
        <v>643</v>
      </c>
      <c r="AQ30" s="127"/>
      <c r="AR30" s="771"/>
      <c r="AS30" s="351">
        <f>12*12+2</f>
        <v>146</v>
      </c>
      <c r="AT30" s="348">
        <f>IF(AND('Input Data'!$F$4&lt;=AS30,'Input Data'!$F$4&gt;AS29),'Input Data'!$F$4,0)</f>
        <v>0</v>
      </c>
      <c r="AU30" s="349">
        <v>0</v>
      </c>
      <c r="AV30" s="349">
        <v>0</v>
      </c>
      <c r="AW30" s="349">
        <v>0</v>
      </c>
      <c r="AX30" s="349">
        <v>0</v>
      </c>
      <c r="AY30" s="349">
        <v>0</v>
      </c>
      <c r="AZ30" s="350">
        <v>0</v>
      </c>
      <c r="BA30" s="350">
        <v>0</v>
      </c>
      <c r="BB30" s="365">
        <v>12</v>
      </c>
      <c r="BC30" s="365">
        <v>13</v>
      </c>
      <c r="BD30" s="365">
        <v>14</v>
      </c>
      <c r="BF30"/>
    </row>
    <row r="31" spans="1:69">
      <c r="A31" s="12">
        <f t="shared" si="11"/>
        <v>93</v>
      </c>
      <c r="B31" s="13">
        <f t="shared" si="12"/>
        <v>7</v>
      </c>
      <c r="C31" s="13">
        <f t="shared" si="13"/>
        <v>9</v>
      </c>
      <c r="D31" s="13">
        <v>1</v>
      </c>
      <c r="E31" s="13">
        <v>3</v>
      </c>
      <c r="F31" s="19">
        <f t="shared" si="8"/>
        <v>4</v>
      </c>
      <c r="G31" s="13"/>
      <c r="H31" s="18">
        <f t="shared" si="9"/>
        <v>0</v>
      </c>
      <c r="I31" s="18">
        <f t="shared" si="10"/>
        <v>1</v>
      </c>
      <c r="O31" s="15"/>
      <c r="P31" s="15"/>
      <c r="Q31" s="17" t="s">
        <v>662</v>
      </c>
      <c r="R31" s="18">
        <f>SUM(R22:R30)</f>
        <v>2</v>
      </c>
      <c r="T31" s="13" t="s">
        <v>3</v>
      </c>
      <c r="U31" s="13">
        <v>1</v>
      </c>
      <c r="V31" s="13">
        <v>16</v>
      </c>
      <c r="W31" s="47">
        <v>21</v>
      </c>
      <c r="X31" s="22">
        <v>894</v>
      </c>
      <c r="Y31" s="254">
        <f t="shared" si="4"/>
        <v>3.9418248000000005</v>
      </c>
      <c r="Z31" s="60" t="s">
        <v>663</v>
      </c>
      <c r="AA31" s="61">
        <v>1.25</v>
      </c>
      <c r="AB31" s="63">
        <v>0.95469999999999999</v>
      </c>
      <c r="AC31" s="61">
        <v>0.69899999999999995</v>
      </c>
      <c r="AE31" s="77">
        <f t="shared" si="3"/>
        <v>105</v>
      </c>
      <c r="AF31" s="192">
        <f t="shared" si="1"/>
        <v>8</v>
      </c>
      <c r="AG31" s="47">
        <f t="shared" si="2"/>
        <v>9</v>
      </c>
      <c r="AH31" s="13">
        <v>0</v>
      </c>
      <c r="AI31" s="13">
        <v>5</v>
      </c>
      <c r="AJ31" s="13">
        <v>0</v>
      </c>
      <c r="AK31" s="47">
        <v>21</v>
      </c>
      <c r="AL31" s="47">
        <v>21</v>
      </c>
      <c r="AM31" s="47">
        <v>21</v>
      </c>
      <c r="AN31" s="47">
        <v>21</v>
      </c>
      <c r="AO31" s="47">
        <v>21</v>
      </c>
      <c r="AP31" s="193" t="s">
        <v>643</v>
      </c>
      <c r="AQ31" s="127"/>
      <c r="AR31" s="771"/>
      <c r="AS31" s="351">
        <f>13*12+2</f>
        <v>158</v>
      </c>
      <c r="AT31" s="348">
        <f>IF(AND('Input Data'!$F$4&lt;=AS31,'Input Data'!$F$4&gt;AS30),'Input Data'!$F$4,0)</f>
        <v>0</v>
      </c>
      <c r="AU31" s="349">
        <v>0</v>
      </c>
      <c r="AV31" s="349">
        <v>0</v>
      </c>
      <c r="AW31" s="349">
        <v>0</v>
      </c>
      <c r="AX31" s="349">
        <v>0</v>
      </c>
      <c r="AY31" s="349">
        <v>0</v>
      </c>
      <c r="AZ31" s="350">
        <v>0</v>
      </c>
      <c r="BA31" s="350">
        <v>0</v>
      </c>
      <c r="BB31" s="365">
        <v>12</v>
      </c>
      <c r="BC31" s="365">
        <v>13</v>
      </c>
      <c r="BD31" s="365">
        <v>14</v>
      </c>
      <c r="BF31"/>
    </row>
    <row r="32" spans="1:69">
      <c r="A32" s="12">
        <f t="shared" si="11"/>
        <v>96</v>
      </c>
      <c r="B32" s="13">
        <f t="shared" si="12"/>
        <v>8</v>
      </c>
      <c r="C32" s="13">
        <f t="shared" si="13"/>
        <v>0</v>
      </c>
      <c r="D32" s="13">
        <v>0</v>
      </c>
      <c r="E32" s="13">
        <v>4</v>
      </c>
      <c r="F32" s="19">
        <f t="shared" si="8"/>
        <v>4</v>
      </c>
      <c r="G32" s="13"/>
      <c r="H32" s="18">
        <f t="shared" si="9"/>
        <v>0</v>
      </c>
      <c r="I32" s="18">
        <f t="shared" si="10"/>
        <v>0</v>
      </c>
      <c r="T32" s="13" t="s">
        <v>3</v>
      </c>
      <c r="U32" s="13">
        <v>1</v>
      </c>
      <c r="V32" s="13">
        <v>16</v>
      </c>
      <c r="W32" s="47">
        <v>24</v>
      </c>
      <c r="X32" s="22">
        <v>1046</v>
      </c>
      <c r="Y32" s="254">
        <f t="shared" si="4"/>
        <v>4.6120232000000003</v>
      </c>
      <c r="Z32" s="60" t="s">
        <v>664</v>
      </c>
      <c r="AA32" s="61">
        <v>2.25</v>
      </c>
      <c r="AB32" s="63">
        <v>0.71220000000000006</v>
      </c>
      <c r="AC32" s="61">
        <v>0.73599999999999999</v>
      </c>
      <c r="AE32" s="77">
        <f t="shared" si="3"/>
        <v>108</v>
      </c>
      <c r="AF32" s="192">
        <f t="shared" si="1"/>
        <v>9</v>
      </c>
      <c r="AG32" s="47">
        <f t="shared" si="2"/>
        <v>0</v>
      </c>
      <c r="AH32" s="13">
        <v>0</v>
      </c>
      <c r="AI32" s="13">
        <v>4</v>
      </c>
      <c r="AJ32" s="13">
        <v>1</v>
      </c>
      <c r="AK32" s="47">
        <v>24</v>
      </c>
      <c r="AL32" s="47">
        <v>21</v>
      </c>
      <c r="AM32" s="47">
        <v>21</v>
      </c>
      <c r="AN32" s="47">
        <v>21</v>
      </c>
      <c r="AO32" s="47">
        <v>21</v>
      </c>
      <c r="AP32" s="193" t="s">
        <v>643</v>
      </c>
      <c r="AQ32" s="127"/>
      <c r="AR32" s="771"/>
      <c r="AS32" s="351">
        <f>14*12+2</f>
        <v>170</v>
      </c>
      <c r="AT32" s="348">
        <f>IF(AND('Input Data'!$F$4&lt;=AS32,'Input Data'!$F$4&gt;AS31),'Input Data'!$F$4,0)</f>
        <v>0</v>
      </c>
      <c r="AU32" s="452">
        <v>0</v>
      </c>
      <c r="AV32" s="452">
        <v>0</v>
      </c>
      <c r="AW32" s="452">
        <v>0</v>
      </c>
      <c r="AX32" s="452">
        <v>0</v>
      </c>
      <c r="AY32" s="452">
        <v>0</v>
      </c>
      <c r="AZ32" s="453">
        <v>0</v>
      </c>
      <c r="BA32" s="453">
        <v>0</v>
      </c>
      <c r="BB32" s="454">
        <v>12</v>
      </c>
      <c r="BC32" s="454">
        <v>13</v>
      </c>
      <c r="BD32" s="454">
        <v>14</v>
      </c>
      <c r="BF32"/>
    </row>
    <row r="33" spans="1:59">
      <c r="A33" s="12">
        <f t="shared" si="11"/>
        <v>99</v>
      </c>
      <c r="B33" s="13">
        <f t="shared" si="12"/>
        <v>8</v>
      </c>
      <c r="C33" s="13">
        <f t="shared" si="13"/>
        <v>3</v>
      </c>
      <c r="D33" s="13">
        <v>5</v>
      </c>
      <c r="E33" s="13">
        <v>0</v>
      </c>
      <c r="F33" s="19">
        <f t="shared" si="8"/>
        <v>5</v>
      </c>
      <c r="G33" s="12" t="s">
        <v>655</v>
      </c>
      <c r="H33" s="18">
        <f t="shared" si="9"/>
        <v>6</v>
      </c>
      <c r="I33" s="18">
        <f t="shared" si="10"/>
        <v>4.7142857142857144</v>
      </c>
      <c r="T33" s="13" t="s">
        <v>3</v>
      </c>
      <c r="U33" s="13">
        <v>2</v>
      </c>
      <c r="V33" s="13">
        <v>20</v>
      </c>
      <c r="W33" s="47">
        <v>21</v>
      </c>
      <c r="X33" s="22">
        <v>752</v>
      </c>
      <c r="Y33" s="254">
        <f>X33*2*2.2046/1000</f>
        <v>3.3157184000000002</v>
      </c>
      <c r="Z33" s="60" t="s">
        <v>665</v>
      </c>
      <c r="AA33" s="15"/>
      <c r="AB33" s="62">
        <v>2.673</v>
      </c>
      <c r="AC33" s="15"/>
      <c r="AE33" s="77">
        <f t="shared" si="3"/>
        <v>111</v>
      </c>
      <c r="AF33" s="192">
        <f t="shared" si="1"/>
        <v>9</v>
      </c>
      <c r="AG33" s="47">
        <f t="shared" si="2"/>
        <v>3</v>
      </c>
      <c r="AH33" s="13">
        <v>0</v>
      </c>
      <c r="AI33" s="13">
        <v>3</v>
      </c>
      <c r="AJ33" s="13">
        <v>2</v>
      </c>
      <c r="AK33" s="47">
        <v>24</v>
      </c>
      <c r="AL33" s="47">
        <v>21</v>
      </c>
      <c r="AM33" s="47">
        <v>21</v>
      </c>
      <c r="AN33" s="47">
        <v>21</v>
      </c>
      <c r="AO33" s="47">
        <v>24</v>
      </c>
      <c r="AP33" s="193" t="s">
        <v>643</v>
      </c>
      <c r="AQ33" s="127"/>
      <c r="AR33" s="771"/>
      <c r="AS33" s="351">
        <f>15*12+2</f>
        <v>182</v>
      </c>
      <c r="AT33" s="348">
        <f>IF(AND('Input Data'!$F$4&lt;=AS33,'Input Data'!$F$4&gt;AS32),'Input Data'!$F$4,0)</f>
        <v>0</v>
      </c>
      <c r="AU33" s="452">
        <v>0</v>
      </c>
      <c r="AV33" s="452">
        <v>0</v>
      </c>
      <c r="AW33" s="452">
        <v>0</v>
      </c>
      <c r="AX33" s="452">
        <v>0</v>
      </c>
      <c r="AY33" s="453">
        <v>5</v>
      </c>
      <c r="AZ33" s="453">
        <v>6</v>
      </c>
      <c r="BA33" s="453">
        <v>7</v>
      </c>
      <c r="BB33" s="454">
        <v>12</v>
      </c>
      <c r="BC33" s="454">
        <v>13</v>
      </c>
      <c r="BD33" s="454">
        <v>14</v>
      </c>
      <c r="BF33"/>
    </row>
    <row r="34" spans="1:59">
      <c r="A34" s="12">
        <f t="shared" si="11"/>
        <v>102</v>
      </c>
      <c r="B34" s="13">
        <f t="shared" si="12"/>
        <v>8</v>
      </c>
      <c r="C34" s="13">
        <f t="shared" si="13"/>
        <v>6</v>
      </c>
      <c r="D34" s="13">
        <v>5</v>
      </c>
      <c r="E34" s="13">
        <v>0</v>
      </c>
      <c r="F34" s="19">
        <f t="shared" si="8"/>
        <v>5</v>
      </c>
      <c r="G34" s="12" t="s">
        <v>657</v>
      </c>
      <c r="H34" s="18">
        <f t="shared" si="9"/>
        <v>3</v>
      </c>
      <c r="I34" s="18">
        <f t="shared" si="10"/>
        <v>4.8571428571428568</v>
      </c>
      <c r="K34" s="741" t="s">
        <v>666</v>
      </c>
      <c r="L34" s="741"/>
      <c r="M34" s="741"/>
      <c r="N34" s="741"/>
      <c r="O34" s="741"/>
      <c r="P34" s="741"/>
      <c r="Q34" s="741"/>
      <c r="T34" s="13" t="s">
        <v>3</v>
      </c>
      <c r="U34" s="13">
        <v>2</v>
      </c>
      <c r="V34" s="13">
        <v>20</v>
      </c>
      <c r="W34" s="47">
        <v>24</v>
      </c>
      <c r="X34" s="22">
        <v>860</v>
      </c>
      <c r="Y34" s="254">
        <f t="shared" si="4"/>
        <v>3.7919120000000004</v>
      </c>
      <c r="Z34" s="60" t="s">
        <v>667</v>
      </c>
      <c r="AA34" s="15"/>
      <c r="AB34" s="62">
        <v>4.1760000000000002</v>
      </c>
      <c r="AC34" s="15"/>
      <c r="AE34" s="77">
        <f t="shared" si="3"/>
        <v>114</v>
      </c>
      <c r="AF34" s="192">
        <f t="shared" si="1"/>
        <v>9</v>
      </c>
      <c r="AG34" s="47">
        <f t="shared" si="2"/>
        <v>6</v>
      </c>
      <c r="AH34" s="13">
        <v>0</v>
      </c>
      <c r="AI34" s="13">
        <v>2</v>
      </c>
      <c r="AJ34" s="13">
        <v>3</v>
      </c>
      <c r="AK34" s="47">
        <v>24</v>
      </c>
      <c r="AL34" s="47">
        <v>24</v>
      </c>
      <c r="AM34" s="47">
        <v>21</v>
      </c>
      <c r="AN34" s="47">
        <v>21</v>
      </c>
      <c r="AO34" s="47">
        <v>24</v>
      </c>
      <c r="AP34" s="193" t="s">
        <v>643</v>
      </c>
      <c r="AQ34" s="127"/>
      <c r="AR34" s="771"/>
      <c r="AS34" s="351">
        <f>16*12+2</f>
        <v>194</v>
      </c>
      <c r="AT34" s="348">
        <f>IF(AND('Input Data'!$F$4&lt;=AS34,'Input Data'!$F$4&gt;AS33),'Input Data'!$F$4,0)</f>
        <v>0</v>
      </c>
      <c r="AU34" s="452">
        <v>0</v>
      </c>
      <c r="AV34" s="349">
        <v>0</v>
      </c>
      <c r="AW34" s="349">
        <v>0</v>
      </c>
      <c r="AX34" s="352">
        <v>5</v>
      </c>
      <c r="AY34" s="353">
        <v>5</v>
      </c>
      <c r="AZ34" s="353">
        <v>6</v>
      </c>
      <c r="BA34" s="353">
        <v>7</v>
      </c>
      <c r="BB34" s="365">
        <v>12</v>
      </c>
      <c r="BC34" s="365">
        <v>13</v>
      </c>
      <c r="BD34" s="365">
        <v>14</v>
      </c>
      <c r="BF34"/>
    </row>
    <row r="35" spans="1:59">
      <c r="A35" s="12">
        <f t="shared" si="11"/>
        <v>105</v>
      </c>
      <c r="B35" s="13">
        <f t="shared" si="12"/>
        <v>8</v>
      </c>
      <c r="C35" s="13">
        <f t="shared" si="13"/>
        <v>9</v>
      </c>
      <c r="D35" s="13">
        <v>5</v>
      </c>
      <c r="E35" s="13">
        <v>0</v>
      </c>
      <c r="F35" s="19">
        <f t="shared" si="8"/>
        <v>5</v>
      </c>
      <c r="G35" s="13"/>
      <c r="H35" s="18">
        <f t="shared" si="9"/>
        <v>0</v>
      </c>
      <c r="I35" s="18">
        <f t="shared" si="10"/>
        <v>5</v>
      </c>
      <c r="K35" s="775" t="s">
        <v>171</v>
      </c>
      <c r="L35" s="776"/>
      <c r="M35" s="776"/>
      <c r="N35" s="776"/>
      <c r="O35" s="776"/>
      <c r="P35" s="777"/>
      <c r="Q35" s="778" t="s">
        <v>668</v>
      </c>
      <c r="R35" s="772" t="s">
        <v>632</v>
      </c>
      <c r="T35" s="13" t="s">
        <v>3</v>
      </c>
      <c r="U35" s="13">
        <v>2</v>
      </c>
      <c r="V35" s="13">
        <v>16</v>
      </c>
      <c r="W35" s="47">
        <v>21</v>
      </c>
      <c r="X35" s="22">
        <v>1194</v>
      </c>
      <c r="Y35" s="254">
        <f t="shared" si="4"/>
        <v>5.2645848000000006</v>
      </c>
      <c r="Z35" s="60" t="s">
        <v>669</v>
      </c>
      <c r="AA35" s="15"/>
      <c r="AB35" s="62">
        <v>0.79</v>
      </c>
      <c r="AE35" s="77">
        <f t="shared" si="3"/>
        <v>117</v>
      </c>
      <c r="AF35" s="192">
        <f t="shared" si="1"/>
        <v>9</v>
      </c>
      <c r="AG35" s="47">
        <f t="shared" si="2"/>
        <v>9</v>
      </c>
      <c r="AH35" s="13">
        <v>0</v>
      </c>
      <c r="AI35" s="13">
        <v>1</v>
      </c>
      <c r="AJ35" s="13">
        <v>4</v>
      </c>
      <c r="AK35" s="47">
        <v>24</v>
      </c>
      <c r="AL35" s="47">
        <v>24</v>
      </c>
      <c r="AM35" s="47">
        <v>24</v>
      </c>
      <c r="AN35" s="47">
        <v>21</v>
      </c>
      <c r="AO35" s="47">
        <v>24</v>
      </c>
      <c r="AP35" s="193" t="s">
        <v>643</v>
      </c>
      <c r="AQ35" s="127"/>
      <c r="AR35" s="771"/>
      <c r="AS35" s="351">
        <f>17*12+2</f>
        <v>206</v>
      </c>
      <c r="AT35" s="348">
        <f>IF(AND('Input Data'!$F$4&lt;=AS35,'Input Data'!$F$4&gt;AS34),'Input Data'!$F$4,0)</f>
        <v>0</v>
      </c>
      <c r="AU35" s="353">
        <v>3</v>
      </c>
      <c r="AV35" s="353">
        <v>4</v>
      </c>
      <c r="AW35" s="353">
        <v>4</v>
      </c>
      <c r="AX35" s="353">
        <v>5</v>
      </c>
      <c r="AY35" s="353">
        <v>5</v>
      </c>
      <c r="AZ35" s="353">
        <v>6</v>
      </c>
      <c r="BA35" s="353">
        <v>7</v>
      </c>
      <c r="BB35" s="365">
        <v>12</v>
      </c>
      <c r="BC35" s="365">
        <v>13</v>
      </c>
      <c r="BD35" s="365">
        <v>14</v>
      </c>
      <c r="BF35"/>
    </row>
    <row r="36" spans="1:59" ht="15" customHeight="1">
      <c r="A36" s="12">
        <f t="shared" si="11"/>
        <v>108</v>
      </c>
      <c r="B36" s="13">
        <f t="shared" si="12"/>
        <v>9</v>
      </c>
      <c r="C36" s="13">
        <f t="shared" si="13"/>
        <v>0</v>
      </c>
      <c r="D36" s="13">
        <v>4</v>
      </c>
      <c r="E36" s="13">
        <v>1</v>
      </c>
      <c r="F36" s="19">
        <f t="shared" si="8"/>
        <v>5</v>
      </c>
      <c r="G36" s="13"/>
      <c r="H36" s="18">
        <f t="shared" si="9"/>
        <v>0</v>
      </c>
      <c r="I36" s="18">
        <f t="shared" si="10"/>
        <v>4</v>
      </c>
      <c r="K36" s="752" t="s">
        <v>644</v>
      </c>
      <c r="L36" s="754"/>
      <c r="M36" s="763" t="s">
        <v>645</v>
      </c>
      <c r="N36" s="752" t="s">
        <v>646</v>
      </c>
      <c r="O36" s="754"/>
      <c r="P36" s="763" t="s">
        <v>645</v>
      </c>
      <c r="Q36" s="779"/>
      <c r="R36" s="772"/>
      <c r="T36" s="13" t="s">
        <v>3</v>
      </c>
      <c r="U36" s="13">
        <v>2</v>
      </c>
      <c r="V36" s="13">
        <v>16</v>
      </c>
      <c r="W36" s="47">
        <v>24</v>
      </c>
      <c r="X36" s="22">
        <v>1382</v>
      </c>
      <c r="Y36" s="254">
        <f t="shared" si="4"/>
        <v>6.0935144000000001</v>
      </c>
      <c r="Z36" s="60" t="s">
        <v>670</v>
      </c>
      <c r="AA36" s="15"/>
      <c r="AB36" s="62">
        <v>1.05</v>
      </c>
      <c r="AC36" s="15"/>
      <c r="AE36" s="77">
        <f t="shared" si="3"/>
        <v>120</v>
      </c>
      <c r="AF36" s="192">
        <f t="shared" si="1"/>
        <v>10</v>
      </c>
      <c r="AG36" s="47">
        <f t="shared" si="2"/>
        <v>0</v>
      </c>
      <c r="AH36" s="13">
        <v>0</v>
      </c>
      <c r="AI36" s="13">
        <v>0</v>
      </c>
      <c r="AJ36" s="13">
        <v>5</v>
      </c>
      <c r="AK36" s="47">
        <v>24</v>
      </c>
      <c r="AL36" s="47">
        <v>24</v>
      </c>
      <c r="AM36" s="47">
        <v>24</v>
      </c>
      <c r="AN36" s="47">
        <v>24</v>
      </c>
      <c r="AO36" s="47">
        <v>24</v>
      </c>
      <c r="AP36" s="193" t="s">
        <v>643</v>
      </c>
      <c r="AQ36" s="127"/>
      <c r="AR36" s="771"/>
      <c r="AS36" s="351">
        <f>18*12+2</f>
        <v>218</v>
      </c>
      <c r="AT36" s="348">
        <f>IF(AND('Input Data'!$F$4&lt;=AS36,'Input Data'!$F$4&gt;AS35),'Input Data'!$F$4,0)</f>
        <v>0</v>
      </c>
      <c r="AU36" s="353">
        <v>3</v>
      </c>
      <c r="AV36" s="353">
        <v>4</v>
      </c>
      <c r="AW36" s="353">
        <v>4</v>
      </c>
      <c r="AX36" s="353">
        <v>5</v>
      </c>
      <c r="AY36" s="353">
        <v>5</v>
      </c>
      <c r="AZ36" s="353">
        <v>6</v>
      </c>
      <c r="BA36" s="353">
        <v>7</v>
      </c>
      <c r="BB36" s="365">
        <v>12</v>
      </c>
      <c r="BC36" s="365">
        <v>13</v>
      </c>
      <c r="BD36" s="365">
        <v>14</v>
      </c>
      <c r="BF36"/>
    </row>
    <row r="37" spans="1:59">
      <c r="A37" s="12">
        <f t="shared" si="11"/>
        <v>111</v>
      </c>
      <c r="B37" s="13">
        <f t="shared" si="12"/>
        <v>9</v>
      </c>
      <c r="C37" s="13">
        <f t="shared" si="13"/>
        <v>3</v>
      </c>
      <c r="D37" s="13">
        <v>3</v>
      </c>
      <c r="E37" s="13">
        <v>2</v>
      </c>
      <c r="F37" s="19">
        <f t="shared" si="8"/>
        <v>5</v>
      </c>
      <c r="G37" s="13"/>
      <c r="H37" s="18">
        <f t="shared" si="9"/>
        <v>0</v>
      </c>
      <c r="I37" s="18">
        <f t="shared" si="10"/>
        <v>3</v>
      </c>
      <c r="K37" s="20" t="s">
        <v>162</v>
      </c>
      <c r="L37" s="20" t="s">
        <v>163</v>
      </c>
      <c r="M37" s="764"/>
      <c r="N37" s="20" t="s">
        <v>162</v>
      </c>
      <c r="O37" s="20" t="s">
        <v>163</v>
      </c>
      <c r="P37" s="764"/>
      <c r="Q37" s="780"/>
      <c r="R37" s="772"/>
      <c r="T37" s="13" t="s">
        <v>3</v>
      </c>
      <c r="U37" s="13">
        <v>3</v>
      </c>
      <c r="V37" s="13">
        <v>20</v>
      </c>
      <c r="W37" s="47">
        <v>21</v>
      </c>
      <c r="X37" s="381">
        <f>X29+X33</f>
        <v>1308</v>
      </c>
      <c r="Y37" s="254">
        <f t="shared" si="4"/>
        <v>5.7672336000000008</v>
      </c>
      <c r="Z37" s="60" t="s">
        <v>671</v>
      </c>
      <c r="AA37" s="15"/>
      <c r="AB37" s="62">
        <f>(4095/1000*2.2046)/((88+1/16)/12)</f>
        <v>1.2301949638041163</v>
      </c>
      <c r="AC37" s="15"/>
      <c r="AE37" s="77">
        <f t="shared" si="3"/>
        <v>123</v>
      </c>
      <c r="AF37" s="192">
        <f t="shared" si="1"/>
        <v>10</v>
      </c>
      <c r="AG37" s="47">
        <f t="shared" si="2"/>
        <v>3</v>
      </c>
      <c r="AH37" s="13">
        <v>1</v>
      </c>
      <c r="AI37" s="13">
        <v>5</v>
      </c>
      <c r="AJ37" s="13">
        <v>0</v>
      </c>
      <c r="AK37" s="47">
        <v>21</v>
      </c>
      <c r="AL37" s="47">
        <v>21</v>
      </c>
      <c r="AM37" s="47">
        <v>21</v>
      </c>
      <c r="AN37" s="47">
        <v>18</v>
      </c>
      <c r="AO37" s="47">
        <v>21</v>
      </c>
      <c r="AP37" s="47">
        <v>21</v>
      </c>
      <c r="AQ37" s="127"/>
      <c r="AR37" s="771"/>
      <c r="AS37" s="351">
        <f>19*12+2</f>
        <v>230</v>
      </c>
      <c r="AT37" s="348">
        <f>IF(AND('Input Data'!$F$4&lt;=AS37,'Input Data'!$F$4&gt;AS36),'Input Data'!$F$4,0)</f>
        <v>0</v>
      </c>
      <c r="AU37" s="353">
        <v>3</v>
      </c>
      <c r="AV37" s="353">
        <v>4</v>
      </c>
      <c r="AW37" s="353">
        <v>4</v>
      </c>
      <c r="AX37" s="353">
        <v>5</v>
      </c>
      <c r="AY37" s="353">
        <v>5</v>
      </c>
      <c r="AZ37" s="353">
        <v>6</v>
      </c>
      <c r="BA37" s="353">
        <v>7</v>
      </c>
      <c r="BB37" s="365">
        <v>12</v>
      </c>
      <c r="BC37" s="365">
        <v>13</v>
      </c>
      <c r="BD37" s="365">
        <v>14</v>
      </c>
      <c r="BF37"/>
    </row>
    <row r="38" spans="1:59">
      <c r="A38" s="12">
        <f t="shared" si="11"/>
        <v>114</v>
      </c>
      <c r="B38" s="13">
        <f t="shared" si="12"/>
        <v>9</v>
      </c>
      <c r="C38" s="13">
        <f t="shared" si="13"/>
        <v>6</v>
      </c>
      <c r="D38" s="13">
        <v>2</v>
      </c>
      <c r="E38" s="13">
        <v>3</v>
      </c>
      <c r="F38" s="19">
        <f t="shared" si="8"/>
        <v>5</v>
      </c>
      <c r="G38" s="13"/>
      <c r="H38" s="18">
        <f t="shared" si="9"/>
        <v>0</v>
      </c>
      <c r="I38" s="18">
        <f t="shared" si="10"/>
        <v>2</v>
      </c>
      <c r="K38" s="13">
        <v>0</v>
      </c>
      <c r="L38" s="13">
        <v>0</v>
      </c>
      <c r="M38" s="13">
        <f>K38*12+L38</f>
        <v>0</v>
      </c>
      <c r="N38" s="13">
        <v>8</v>
      </c>
      <c r="O38" s="13">
        <v>2</v>
      </c>
      <c r="P38" s="13">
        <f>N38*12+O38</f>
        <v>98</v>
      </c>
      <c r="Q38" s="61">
        <v>2</v>
      </c>
      <c r="R38" s="18">
        <f>IF('Input Data'!$F$4&gt;=M38,IF('Input Data'!$F$4&lt;=P38,Q38,0),0)</f>
        <v>2</v>
      </c>
      <c r="T38" s="13" t="s">
        <v>3</v>
      </c>
      <c r="U38" s="13">
        <v>3</v>
      </c>
      <c r="V38" s="13">
        <v>20</v>
      </c>
      <c r="W38" s="47">
        <v>24</v>
      </c>
      <c r="X38" s="381">
        <f>X30+X34</f>
        <v>1498</v>
      </c>
      <c r="Y38" s="254">
        <f t="shared" si="4"/>
        <v>6.6049816000000003</v>
      </c>
      <c r="Z38" s="60" t="s">
        <v>672</v>
      </c>
      <c r="AA38" s="15"/>
      <c r="AB38" s="62">
        <f>20/453.592</f>
        <v>4.409248840367555E-2</v>
      </c>
      <c r="AC38" s="15"/>
      <c r="AE38" s="77">
        <f t="shared" si="3"/>
        <v>126</v>
      </c>
      <c r="AF38" s="192">
        <f t="shared" si="1"/>
        <v>10</v>
      </c>
      <c r="AG38" s="47">
        <f t="shared" si="2"/>
        <v>6</v>
      </c>
      <c r="AH38" s="13">
        <v>0</v>
      </c>
      <c r="AI38" s="13">
        <v>6</v>
      </c>
      <c r="AJ38" s="13">
        <v>0</v>
      </c>
      <c r="AK38" s="47">
        <v>21</v>
      </c>
      <c r="AL38" s="47">
        <v>21</v>
      </c>
      <c r="AM38" s="47">
        <v>21</v>
      </c>
      <c r="AN38" s="47">
        <v>21</v>
      </c>
      <c r="AO38" s="47">
        <v>21</v>
      </c>
      <c r="AP38" s="47">
        <v>21</v>
      </c>
      <c r="AQ38" s="127"/>
      <c r="AR38" s="771"/>
      <c r="AS38" s="351">
        <f>20*12+2</f>
        <v>242</v>
      </c>
      <c r="AT38" s="348">
        <f>IF(AND('Input Data'!$F$4&lt;=AS38,'Input Data'!$F$4&gt;AS37),'Input Data'!$F$4,0)</f>
        <v>0</v>
      </c>
      <c r="AU38" s="353">
        <v>3</v>
      </c>
      <c r="AV38" s="353">
        <v>4</v>
      </c>
      <c r="AW38" s="353">
        <v>4</v>
      </c>
      <c r="AX38" s="353">
        <v>5</v>
      </c>
      <c r="AY38" s="353">
        <v>5</v>
      </c>
      <c r="AZ38" s="353">
        <v>6</v>
      </c>
      <c r="BA38" s="353">
        <v>7</v>
      </c>
      <c r="BB38" s="365">
        <v>12</v>
      </c>
      <c r="BC38" s="365">
        <v>13</v>
      </c>
      <c r="BD38" s="365">
        <v>14</v>
      </c>
      <c r="BF38"/>
    </row>
    <row r="39" spans="1:59">
      <c r="A39" s="12">
        <f t="shared" si="11"/>
        <v>117</v>
      </c>
      <c r="B39" s="13">
        <f t="shared" si="12"/>
        <v>9</v>
      </c>
      <c r="C39" s="13">
        <f t="shared" si="13"/>
        <v>9</v>
      </c>
      <c r="D39" s="13">
        <v>1</v>
      </c>
      <c r="E39" s="13">
        <v>4</v>
      </c>
      <c r="F39" s="19">
        <f t="shared" si="8"/>
        <v>5</v>
      </c>
      <c r="G39" s="13"/>
      <c r="H39" s="18">
        <f t="shared" si="9"/>
        <v>0</v>
      </c>
      <c r="I39" s="18">
        <f t="shared" si="10"/>
        <v>1</v>
      </c>
      <c r="K39" s="13">
        <v>8</v>
      </c>
      <c r="L39" s="13">
        <v>3</v>
      </c>
      <c r="M39" s="13">
        <f t="shared" ref="M39:M48" si="14">K39*12+L39</f>
        <v>99</v>
      </c>
      <c r="N39" s="13">
        <f>K40</f>
        <v>11</v>
      </c>
      <c r="O39" s="13">
        <f>O38</f>
        <v>2</v>
      </c>
      <c r="P39" s="13">
        <f t="shared" ref="P39:P48" si="15">N39*12+O39</f>
        <v>134</v>
      </c>
      <c r="Q39" s="61">
        <v>3</v>
      </c>
      <c r="R39" s="18">
        <f>IF('Input Data'!$F$4&gt;=M39,IF('Input Data'!$F$4&lt;=P39,Q39,0),0)</f>
        <v>0</v>
      </c>
      <c r="T39" s="13" t="s">
        <v>3</v>
      </c>
      <c r="U39" s="13">
        <v>3</v>
      </c>
      <c r="V39" s="13">
        <v>16</v>
      </c>
      <c r="W39" s="47">
        <v>21</v>
      </c>
      <c r="X39" s="381">
        <f>X31+X35</f>
        <v>2088</v>
      </c>
      <c r="Y39" s="254">
        <f t="shared" si="4"/>
        <v>9.2064096000000006</v>
      </c>
      <c r="Z39" s="60" t="s">
        <v>673</v>
      </c>
      <c r="AA39" s="62"/>
      <c r="AB39" s="15" t="s">
        <v>229</v>
      </c>
      <c r="AC39" s="15"/>
      <c r="AE39" s="77">
        <f t="shared" si="3"/>
        <v>129</v>
      </c>
      <c r="AF39" s="192">
        <f t="shared" si="1"/>
        <v>10</v>
      </c>
      <c r="AG39" s="47">
        <f t="shared" si="2"/>
        <v>9</v>
      </c>
      <c r="AH39" s="13">
        <v>0</v>
      </c>
      <c r="AI39" s="13">
        <v>5</v>
      </c>
      <c r="AJ39" s="13">
        <v>1</v>
      </c>
      <c r="AK39" s="47">
        <v>24</v>
      </c>
      <c r="AL39" s="47">
        <v>21</v>
      </c>
      <c r="AM39" s="47">
        <v>21</v>
      </c>
      <c r="AN39" s="47">
        <v>21</v>
      </c>
      <c r="AO39" s="47">
        <v>21</v>
      </c>
      <c r="AP39" s="47">
        <v>21</v>
      </c>
      <c r="AQ39" s="127"/>
      <c r="AR39" s="771"/>
      <c r="AS39" s="351">
        <f>21*12+2</f>
        <v>254</v>
      </c>
      <c r="AT39" s="348">
        <f>IF(AND('Input Data'!$F$4&lt;=AS39,'Input Data'!$F$4&gt;AS38),'Input Data'!$F$4,0)</f>
        <v>0</v>
      </c>
      <c r="AU39" s="354">
        <v>4</v>
      </c>
      <c r="AV39" s="354">
        <v>5</v>
      </c>
      <c r="AW39" s="354">
        <v>6</v>
      </c>
      <c r="AX39" s="354">
        <v>7</v>
      </c>
      <c r="AY39" s="354">
        <v>8</v>
      </c>
      <c r="AZ39" s="354">
        <v>9</v>
      </c>
      <c r="BA39" s="354">
        <v>10</v>
      </c>
      <c r="BB39" s="365">
        <v>12</v>
      </c>
      <c r="BC39" s="365">
        <v>13</v>
      </c>
      <c r="BD39" s="365">
        <v>14</v>
      </c>
      <c r="BF39"/>
    </row>
    <row r="40" spans="1:59">
      <c r="A40" s="12">
        <f t="shared" si="11"/>
        <v>120</v>
      </c>
      <c r="B40" s="13">
        <f t="shared" si="12"/>
        <v>10</v>
      </c>
      <c r="C40" s="13">
        <f t="shared" si="13"/>
        <v>0</v>
      </c>
      <c r="D40" s="13">
        <v>0</v>
      </c>
      <c r="E40" s="13">
        <v>5</v>
      </c>
      <c r="F40" s="19">
        <f t="shared" si="8"/>
        <v>5</v>
      </c>
      <c r="G40" s="13"/>
      <c r="H40" s="18">
        <f t="shared" si="9"/>
        <v>0</v>
      </c>
      <c r="I40" s="18">
        <f t="shared" si="10"/>
        <v>0</v>
      </c>
      <c r="K40" s="13">
        <f>K39+3</f>
        <v>11</v>
      </c>
      <c r="L40" s="13">
        <f>L39</f>
        <v>3</v>
      </c>
      <c r="M40" s="13">
        <f t="shared" si="14"/>
        <v>135</v>
      </c>
      <c r="N40" s="13">
        <f>N39+3</f>
        <v>14</v>
      </c>
      <c r="O40" s="13">
        <f>O39</f>
        <v>2</v>
      </c>
      <c r="P40" s="13">
        <f t="shared" si="15"/>
        <v>170</v>
      </c>
      <c r="Q40" s="61">
        <v>4</v>
      </c>
      <c r="R40" s="18">
        <f>IF('Input Data'!$F$4&gt;=M40,IF('Input Data'!$F$4&lt;=P40,Q40,0),0)</f>
        <v>0</v>
      </c>
      <c r="T40" s="13" t="s">
        <v>3</v>
      </c>
      <c r="U40" s="13">
        <v>3</v>
      </c>
      <c r="V40" s="13">
        <v>16</v>
      </c>
      <c r="W40" s="47">
        <v>24</v>
      </c>
      <c r="X40" s="381">
        <f>X32+X36</f>
        <v>2428</v>
      </c>
      <c r="Y40" s="254">
        <f t="shared" si="4"/>
        <v>10.7055376</v>
      </c>
      <c r="Z40" s="60" t="s">
        <v>674</v>
      </c>
      <c r="AA40" s="62">
        <f>17.31/1000*2.2046</f>
        <v>3.8161625999999997E-2</v>
      </c>
      <c r="AB40" s="15" t="s">
        <v>229</v>
      </c>
      <c r="AC40" s="15"/>
      <c r="AE40" s="77">
        <f t="shared" si="3"/>
        <v>132</v>
      </c>
      <c r="AF40" s="192">
        <f t="shared" si="1"/>
        <v>11</v>
      </c>
      <c r="AG40" s="47">
        <f t="shared" si="2"/>
        <v>0</v>
      </c>
      <c r="AH40" s="13">
        <v>0</v>
      </c>
      <c r="AI40" s="13">
        <v>4</v>
      </c>
      <c r="AJ40" s="13">
        <v>2</v>
      </c>
      <c r="AK40" s="47">
        <v>24</v>
      </c>
      <c r="AL40" s="47">
        <v>21</v>
      </c>
      <c r="AM40" s="47">
        <v>21</v>
      </c>
      <c r="AN40" s="47">
        <v>21</v>
      </c>
      <c r="AO40" s="47">
        <v>21</v>
      </c>
      <c r="AP40" s="47">
        <v>24</v>
      </c>
      <c r="AQ40" s="127"/>
      <c r="AR40" s="771"/>
      <c r="AS40" s="351">
        <f>22*12+2</f>
        <v>266</v>
      </c>
      <c r="AT40" s="348">
        <f>IF(AND('Input Data'!$F$4&lt;=AS40,'Input Data'!$F$4&gt;AS39),'Input Data'!$F$4,0)</f>
        <v>0</v>
      </c>
      <c r="AU40" s="354">
        <v>4</v>
      </c>
      <c r="AV40" s="354">
        <v>5</v>
      </c>
      <c r="AW40" s="354">
        <v>6</v>
      </c>
      <c r="AX40" s="354">
        <v>7</v>
      </c>
      <c r="AY40" s="354">
        <v>8</v>
      </c>
      <c r="AZ40" s="354">
        <v>9</v>
      </c>
      <c r="BA40" s="354">
        <v>10</v>
      </c>
      <c r="BB40" s="365">
        <v>12</v>
      </c>
      <c r="BC40" s="365">
        <v>13</v>
      </c>
      <c r="BD40" s="365">
        <v>14</v>
      </c>
      <c r="BF40"/>
    </row>
    <row r="41" spans="1:59">
      <c r="A41" s="12">
        <f>A40+3</f>
        <v>123</v>
      </c>
      <c r="B41" s="13">
        <f t="shared" si="12"/>
        <v>10</v>
      </c>
      <c r="C41" s="13">
        <f t="shared" si="13"/>
        <v>3</v>
      </c>
      <c r="D41" s="13">
        <v>6</v>
      </c>
      <c r="E41" s="13">
        <v>0</v>
      </c>
      <c r="F41" s="19">
        <f t="shared" si="8"/>
        <v>6</v>
      </c>
      <c r="G41" s="12" t="s">
        <v>657</v>
      </c>
      <c r="H41" s="18">
        <f t="shared" si="9"/>
        <v>3</v>
      </c>
      <c r="I41" s="18">
        <f t="shared" si="10"/>
        <v>5.8571428571428568</v>
      </c>
      <c r="K41" s="13">
        <f t="shared" ref="K41:K48" si="16">K40+3</f>
        <v>14</v>
      </c>
      <c r="L41" s="13">
        <v>3</v>
      </c>
      <c r="M41" s="13">
        <f t="shared" si="14"/>
        <v>171</v>
      </c>
      <c r="N41" s="13">
        <f t="shared" ref="N41:N48" si="17">N40+3</f>
        <v>17</v>
      </c>
      <c r="O41" s="13">
        <f t="shared" ref="O41:O48" si="18">O40</f>
        <v>2</v>
      </c>
      <c r="P41" s="13">
        <f t="shared" si="15"/>
        <v>206</v>
      </c>
      <c r="Q41" s="61">
        <v>5</v>
      </c>
      <c r="R41" s="18">
        <f>IF('Input Data'!$F$4&gt;=M41,IF('Input Data'!$F$4&lt;=P41,Q41,0),0)</f>
        <v>0</v>
      </c>
      <c r="T41" s="13" t="s">
        <v>0</v>
      </c>
      <c r="U41" s="13">
        <v>1</v>
      </c>
      <c r="V41" s="13">
        <v>20</v>
      </c>
      <c r="W41" s="47">
        <v>21</v>
      </c>
      <c r="X41" s="22">
        <v>556</v>
      </c>
      <c r="Y41" s="254">
        <f t="shared" si="4"/>
        <v>2.4515152000000002</v>
      </c>
      <c r="Z41" s="60" t="s">
        <v>675</v>
      </c>
      <c r="AA41" s="62">
        <f>(3.444/(71.9/2.54/12))</f>
        <v>1.4599877607788594</v>
      </c>
      <c r="AB41" s="15"/>
      <c r="AC41" s="15"/>
      <c r="AE41" s="77">
        <f>AE40+3</f>
        <v>135</v>
      </c>
      <c r="AF41" s="192">
        <f t="shared" si="1"/>
        <v>11</v>
      </c>
      <c r="AG41" s="47">
        <f t="shared" si="2"/>
        <v>3</v>
      </c>
      <c r="AH41" s="13">
        <v>0</v>
      </c>
      <c r="AI41" s="13">
        <v>3</v>
      </c>
      <c r="AJ41" s="13">
        <v>3</v>
      </c>
      <c r="AK41" s="47">
        <v>24</v>
      </c>
      <c r="AL41" s="47">
        <v>24</v>
      </c>
      <c r="AM41" s="47">
        <v>21</v>
      </c>
      <c r="AN41" s="47">
        <v>21</v>
      </c>
      <c r="AO41" s="47">
        <v>21</v>
      </c>
      <c r="AP41" s="47">
        <v>24</v>
      </c>
      <c r="AQ41" s="127"/>
      <c r="AR41" s="771"/>
      <c r="AS41" s="351">
        <f>23*12+2</f>
        <v>278</v>
      </c>
      <c r="AT41" s="348">
        <f>IF(AND('Input Data'!$F$4&lt;=AS41,'Input Data'!$F$4&gt;AS40),'Input Data'!$F$4,0)</f>
        <v>0</v>
      </c>
      <c r="AU41" s="354">
        <v>4</v>
      </c>
      <c r="AV41" s="354">
        <v>5</v>
      </c>
      <c r="AW41" s="354">
        <v>6</v>
      </c>
      <c r="AX41" s="354">
        <v>7</v>
      </c>
      <c r="AY41" s="354">
        <v>8</v>
      </c>
      <c r="AZ41" s="354">
        <v>9</v>
      </c>
      <c r="BA41" s="354">
        <v>10</v>
      </c>
      <c r="BB41" s="365">
        <v>12</v>
      </c>
      <c r="BC41" s="365">
        <v>13</v>
      </c>
      <c r="BD41" s="365">
        <v>14</v>
      </c>
      <c r="BF41"/>
    </row>
    <row r="42" spans="1:59">
      <c r="A42" s="12">
        <f t="shared" si="11"/>
        <v>126</v>
      </c>
      <c r="B42" s="13">
        <f t="shared" si="12"/>
        <v>10</v>
      </c>
      <c r="C42" s="13">
        <f t="shared" si="13"/>
        <v>6</v>
      </c>
      <c r="D42" s="13">
        <v>6</v>
      </c>
      <c r="E42" s="13">
        <v>0</v>
      </c>
      <c r="F42" s="19">
        <f t="shared" si="8"/>
        <v>6</v>
      </c>
      <c r="G42" s="13"/>
      <c r="H42" s="18">
        <f t="shared" si="9"/>
        <v>0</v>
      </c>
      <c r="I42" s="18">
        <f t="shared" si="10"/>
        <v>6</v>
      </c>
      <c r="K42" s="13">
        <f t="shared" si="16"/>
        <v>17</v>
      </c>
      <c r="L42" s="13">
        <v>3</v>
      </c>
      <c r="M42" s="13">
        <f t="shared" si="14"/>
        <v>207</v>
      </c>
      <c r="N42" s="13">
        <f t="shared" si="17"/>
        <v>20</v>
      </c>
      <c r="O42" s="13">
        <f t="shared" si="18"/>
        <v>2</v>
      </c>
      <c r="P42" s="13">
        <f t="shared" si="15"/>
        <v>242</v>
      </c>
      <c r="Q42" s="61">
        <v>6</v>
      </c>
      <c r="R42" s="18">
        <f>IF('Input Data'!$F$4&gt;=M42,IF('Input Data'!$F$4&lt;=P42,Q42,0),0)</f>
        <v>0</v>
      </c>
      <c r="T42" s="13" t="s">
        <v>0</v>
      </c>
      <c r="U42" s="13">
        <v>1</v>
      </c>
      <c r="V42" s="13">
        <v>20</v>
      </c>
      <c r="W42" s="47">
        <v>24</v>
      </c>
      <c r="X42" s="22">
        <v>638</v>
      </c>
      <c r="Y42" s="254">
        <f t="shared" si="4"/>
        <v>2.8130696000000004</v>
      </c>
      <c r="Z42" s="65" t="s">
        <v>676</v>
      </c>
      <c r="AA42" s="62">
        <f>35.5*2.2046/1000</f>
        <v>7.8263300000000008E-2</v>
      </c>
      <c r="AB42" s="15" t="s">
        <v>229</v>
      </c>
      <c r="AC42" s="15"/>
      <c r="AE42" s="77">
        <f t="shared" si="3"/>
        <v>138</v>
      </c>
      <c r="AF42" s="192">
        <f t="shared" si="1"/>
        <v>11</v>
      </c>
      <c r="AG42" s="47">
        <f t="shared" si="2"/>
        <v>6</v>
      </c>
      <c r="AH42" s="13">
        <v>0</v>
      </c>
      <c r="AI42" s="13">
        <v>2</v>
      </c>
      <c r="AJ42" s="13">
        <v>4</v>
      </c>
      <c r="AK42" s="47">
        <v>24</v>
      </c>
      <c r="AL42" s="47">
        <v>24</v>
      </c>
      <c r="AM42" s="47">
        <v>24</v>
      </c>
      <c r="AN42" s="47">
        <v>21</v>
      </c>
      <c r="AO42" s="47">
        <v>21</v>
      </c>
      <c r="AP42" s="47">
        <v>24</v>
      </c>
      <c r="AQ42" s="127"/>
      <c r="AR42" s="771"/>
      <c r="AS42" s="351">
        <f>24*12+2</f>
        <v>290</v>
      </c>
      <c r="AT42" s="348">
        <f>IF(AND('Input Data'!$F$4&lt;=AS42,'Input Data'!$F$4&gt;AS41),'Input Data'!$F$4,0)</f>
        <v>0</v>
      </c>
      <c r="AU42" s="354">
        <v>4</v>
      </c>
      <c r="AV42" s="354">
        <v>5</v>
      </c>
      <c r="AW42" s="354">
        <v>6</v>
      </c>
      <c r="AX42" s="354">
        <v>7</v>
      </c>
      <c r="AY42" s="354">
        <v>8</v>
      </c>
      <c r="AZ42" s="354">
        <v>9</v>
      </c>
      <c r="BA42" s="354">
        <v>10</v>
      </c>
      <c r="BB42" s="365">
        <v>12</v>
      </c>
      <c r="BC42" s="365">
        <v>13</v>
      </c>
      <c r="BD42" s="365">
        <v>14</v>
      </c>
      <c r="BF42"/>
    </row>
    <row r="43" spans="1:59">
      <c r="A43" s="12">
        <f t="shared" si="11"/>
        <v>129</v>
      </c>
      <c r="B43" s="13">
        <f t="shared" si="12"/>
        <v>10</v>
      </c>
      <c r="C43" s="13">
        <f t="shared" si="13"/>
        <v>9</v>
      </c>
      <c r="D43" s="13">
        <v>5</v>
      </c>
      <c r="E43" s="13">
        <v>1</v>
      </c>
      <c r="F43" s="19">
        <f t="shared" si="8"/>
        <v>6</v>
      </c>
      <c r="G43" s="13"/>
      <c r="H43" s="18">
        <f t="shared" si="9"/>
        <v>0</v>
      </c>
      <c r="I43" s="18">
        <f t="shared" si="10"/>
        <v>5</v>
      </c>
      <c r="K43" s="13">
        <f t="shared" si="16"/>
        <v>20</v>
      </c>
      <c r="L43" s="13">
        <v>3</v>
      </c>
      <c r="M43" s="13">
        <f t="shared" si="14"/>
        <v>243</v>
      </c>
      <c r="N43" s="13">
        <f t="shared" si="17"/>
        <v>23</v>
      </c>
      <c r="O43" s="13">
        <f t="shared" si="18"/>
        <v>2</v>
      </c>
      <c r="P43" s="13">
        <f t="shared" si="15"/>
        <v>278</v>
      </c>
      <c r="Q43" s="61">
        <v>7</v>
      </c>
      <c r="R43" s="18">
        <f>IF('Input Data'!$F$4&gt;=M43,IF('Input Data'!$F$4&lt;=P43,Q43,0),0)</f>
        <v>0</v>
      </c>
      <c r="T43" s="13" t="s">
        <v>0</v>
      </c>
      <c r="U43" s="13">
        <v>1</v>
      </c>
      <c r="V43" s="13">
        <v>16</v>
      </c>
      <c r="W43" s="47">
        <v>21</v>
      </c>
      <c r="X43" s="22">
        <v>894</v>
      </c>
      <c r="Y43" s="254">
        <f t="shared" si="4"/>
        <v>3.9418248000000005</v>
      </c>
      <c r="Z43" s="65" t="s">
        <v>677</v>
      </c>
      <c r="AA43" s="62">
        <f>14*2.2046/1000</f>
        <v>3.0864400000000004E-2</v>
      </c>
      <c r="AB43" s="15" t="s">
        <v>229</v>
      </c>
      <c r="AC43" s="15"/>
      <c r="AE43" s="77">
        <f t="shared" si="3"/>
        <v>141</v>
      </c>
      <c r="AF43" s="192">
        <f t="shared" si="1"/>
        <v>11</v>
      </c>
      <c r="AG43" s="47">
        <f t="shared" si="2"/>
        <v>9</v>
      </c>
      <c r="AH43" s="13">
        <v>0</v>
      </c>
      <c r="AI43" s="13">
        <v>1</v>
      </c>
      <c r="AJ43" s="13">
        <v>5</v>
      </c>
      <c r="AK43" s="47">
        <v>24</v>
      </c>
      <c r="AL43" s="47">
        <v>24</v>
      </c>
      <c r="AM43" s="47">
        <v>24</v>
      </c>
      <c r="AN43" s="47">
        <v>24</v>
      </c>
      <c r="AO43" s="47">
        <v>21</v>
      </c>
      <c r="AP43" s="47">
        <v>24</v>
      </c>
      <c r="AQ43" s="127"/>
      <c r="AR43" s="771"/>
      <c r="AS43" s="351">
        <f>25*12+2</f>
        <v>302</v>
      </c>
      <c r="AT43" s="348">
        <f>IF(AND('Input Data'!$F$4&lt;=AS43,'Input Data'!$F$4&gt;AS42),'Input Data'!$F$4,0)</f>
        <v>0</v>
      </c>
      <c r="AU43" s="365">
        <v>5</v>
      </c>
      <c r="AV43" s="365">
        <v>6</v>
      </c>
      <c r="AW43" s="365">
        <v>7</v>
      </c>
      <c r="AX43" s="365">
        <v>8</v>
      </c>
      <c r="AY43" s="365">
        <v>9</v>
      </c>
      <c r="AZ43" s="365">
        <v>10</v>
      </c>
      <c r="BA43" s="365">
        <v>11</v>
      </c>
      <c r="BB43" s="365">
        <v>12</v>
      </c>
      <c r="BC43" s="365">
        <v>13</v>
      </c>
      <c r="BD43" s="365">
        <v>14</v>
      </c>
      <c r="BF43"/>
    </row>
    <row r="44" spans="1:59">
      <c r="A44" s="12">
        <f t="shared" si="11"/>
        <v>132</v>
      </c>
      <c r="B44" s="13">
        <f t="shared" si="12"/>
        <v>11</v>
      </c>
      <c r="C44" s="13">
        <f t="shared" si="13"/>
        <v>0</v>
      </c>
      <c r="D44" s="13">
        <v>4</v>
      </c>
      <c r="E44" s="13">
        <v>2</v>
      </c>
      <c r="F44" s="19">
        <f t="shared" si="8"/>
        <v>6</v>
      </c>
      <c r="G44" s="13"/>
      <c r="H44" s="18">
        <f t="shared" si="9"/>
        <v>0</v>
      </c>
      <c r="I44" s="18">
        <f t="shared" si="10"/>
        <v>4</v>
      </c>
      <c r="K44" s="13">
        <f t="shared" si="16"/>
        <v>23</v>
      </c>
      <c r="L44" s="13">
        <v>3</v>
      </c>
      <c r="M44" s="13">
        <f t="shared" si="14"/>
        <v>279</v>
      </c>
      <c r="N44" s="13">
        <f t="shared" si="17"/>
        <v>26</v>
      </c>
      <c r="O44" s="13">
        <f t="shared" si="18"/>
        <v>2</v>
      </c>
      <c r="P44" s="13">
        <f t="shared" si="15"/>
        <v>314</v>
      </c>
      <c r="Q44" s="61">
        <v>8</v>
      </c>
      <c r="R44" s="18">
        <f>IF('Input Data'!$F$4&gt;=M44,IF('Input Data'!$F$4&lt;=P44,Q44,0),0)</f>
        <v>0</v>
      </c>
      <c r="T44" s="13" t="s">
        <v>0</v>
      </c>
      <c r="U44" s="13">
        <v>1</v>
      </c>
      <c r="V44" s="13">
        <v>16</v>
      </c>
      <c r="W44" s="47">
        <v>24</v>
      </c>
      <c r="X44" s="22">
        <v>1046</v>
      </c>
      <c r="Y44" s="254">
        <f t="shared" si="4"/>
        <v>4.6120232000000003</v>
      </c>
      <c r="Z44" s="60" t="s">
        <v>678</v>
      </c>
      <c r="AA44" s="62">
        <f>14.8*2.2046/1000</f>
        <v>3.2628080000000004E-2</v>
      </c>
      <c r="AB44" s="15" t="s">
        <v>229</v>
      </c>
      <c r="AC44" s="15"/>
      <c r="AE44" s="77">
        <f t="shared" si="3"/>
        <v>144</v>
      </c>
      <c r="AF44" s="192">
        <f t="shared" si="1"/>
        <v>12</v>
      </c>
      <c r="AG44" s="47">
        <f t="shared" si="2"/>
        <v>0</v>
      </c>
      <c r="AH44" s="13">
        <v>0</v>
      </c>
      <c r="AI44" s="13">
        <v>0</v>
      </c>
      <c r="AJ44" s="13">
        <v>6</v>
      </c>
      <c r="AK44" s="47">
        <v>24</v>
      </c>
      <c r="AL44" s="47">
        <v>24</v>
      </c>
      <c r="AM44" s="47">
        <v>24</v>
      </c>
      <c r="AN44" s="47">
        <v>24</v>
      </c>
      <c r="AO44" s="47">
        <v>24</v>
      </c>
      <c r="AP44" s="47">
        <v>24</v>
      </c>
      <c r="AQ44" s="127"/>
      <c r="AR44" s="771"/>
      <c r="AS44" s="351">
        <f>26*12+2</f>
        <v>314</v>
      </c>
      <c r="AT44" s="348">
        <f>IF(AND('Input Data'!$F$4&lt;=AS44,'Input Data'!$F$4&gt;AS43),'Input Data'!$F$4,0)</f>
        <v>0</v>
      </c>
      <c r="AU44" s="365">
        <v>5</v>
      </c>
      <c r="AV44" s="365">
        <v>6</v>
      </c>
      <c r="AW44" s="365">
        <v>7</v>
      </c>
      <c r="AX44" s="365">
        <v>8</v>
      </c>
      <c r="AY44" s="365">
        <v>9</v>
      </c>
      <c r="AZ44" s="365">
        <v>10</v>
      </c>
      <c r="BA44" s="365">
        <v>11</v>
      </c>
      <c r="BB44" s="365">
        <v>12</v>
      </c>
      <c r="BC44" s="365">
        <v>13</v>
      </c>
      <c r="BD44" s="365">
        <v>14</v>
      </c>
    </row>
    <row r="45" spans="1:59">
      <c r="A45" s="12">
        <f t="shared" si="11"/>
        <v>135</v>
      </c>
      <c r="B45" s="13">
        <f t="shared" si="12"/>
        <v>11</v>
      </c>
      <c r="C45" s="13">
        <f t="shared" si="13"/>
        <v>3</v>
      </c>
      <c r="D45" s="13">
        <v>3</v>
      </c>
      <c r="E45" s="13">
        <v>3</v>
      </c>
      <c r="F45" s="19">
        <f t="shared" si="8"/>
        <v>6</v>
      </c>
      <c r="G45" s="13"/>
      <c r="H45" s="18">
        <f t="shared" si="9"/>
        <v>0</v>
      </c>
      <c r="I45" s="18">
        <f t="shared" si="10"/>
        <v>3</v>
      </c>
      <c r="K45" s="13">
        <f t="shared" si="16"/>
        <v>26</v>
      </c>
      <c r="L45" s="13">
        <v>3</v>
      </c>
      <c r="M45" s="13">
        <f t="shared" si="14"/>
        <v>315</v>
      </c>
      <c r="N45" s="13">
        <f t="shared" si="17"/>
        <v>29</v>
      </c>
      <c r="O45" s="13">
        <f t="shared" si="18"/>
        <v>2</v>
      </c>
      <c r="P45" s="13">
        <f t="shared" si="15"/>
        <v>350</v>
      </c>
      <c r="Q45" s="61">
        <v>9</v>
      </c>
      <c r="R45" s="18">
        <f>IF('Input Data'!$F$4&gt;=M45,IF('Input Data'!$F$4&lt;=P45,Q45,0),0)</f>
        <v>0</v>
      </c>
      <c r="T45" s="13" t="s">
        <v>0</v>
      </c>
      <c r="U45" s="13">
        <v>2</v>
      </c>
      <c r="V45" s="13">
        <v>20</v>
      </c>
      <c r="W45" s="47">
        <v>21</v>
      </c>
      <c r="X45" s="22">
        <v>752</v>
      </c>
      <c r="Y45" s="254">
        <f t="shared" si="4"/>
        <v>3.3157184000000002</v>
      </c>
      <c r="Z45" s="60" t="s">
        <v>314</v>
      </c>
      <c r="AA45" s="15"/>
      <c r="AB45" s="62">
        <v>3.56E-2</v>
      </c>
      <c r="AC45" s="15"/>
      <c r="AQ45" s="127"/>
      <c r="BE45" s="768" t="s">
        <v>679</v>
      </c>
      <c r="BF45" s="769"/>
      <c r="BG45" s="770"/>
    </row>
    <row r="46" spans="1:59">
      <c r="A46" s="12">
        <f t="shared" si="11"/>
        <v>138</v>
      </c>
      <c r="B46" s="13">
        <f t="shared" si="12"/>
        <v>11</v>
      </c>
      <c r="C46" s="13">
        <f t="shared" si="13"/>
        <v>6</v>
      </c>
      <c r="D46" s="13">
        <v>2</v>
      </c>
      <c r="E46" s="13">
        <v>4</v>
      </c>
      <c r="F46" s="19">
        <f t="shared" si="8"/>
        <v>6</v>
      </c>
      <c r="G46" s="13"/>
      <c r="H46" s="18">
        <f t="shared" si="9"/>
        <v>0</v>
      </c>
      <c r="I46" s="18">
        <f t="shared" si="10"/>
        <v>2</v>
      </c>
      <c r="K46" s="13">
        <f t="shared" si="16"/>
        <v>29</v>
      </c>
      <c r="L46" s="13">
        <v>3</v>
      </c>
      <c r="M46" s="13">
        <f t="shared" si="14"/>
        <v>351</v>
      </c>
      <c r="N46" s="13">
        <f t="shared" si="17"/>
        <v>32</v>
      </c>
      <c r="O46" s="13">
        <f t="shared" si="18"/>
        <v>2</v>
      </c>
      <c r="P46" s="13">
        <f t="shared" si="15"/>
        <v>386</v>
      </c>
      <c r="Q46" s="61">
        <v>10</v>
      </c>
      <c r="R46" s="18">
        <f>IF('Input Data'!$F$4&gt;=M46,IF('Input Data'!$F$4&lt;=P46,Q46,0),0)</f>
        <v>0</v>
      </c>
      <c r="T46" s="13" t="s">
        <v>0</v>
      </c>
      <c r="U46" s="13">
        <v>2</v>
      </c>
      <c r="V46" s="13">
        <v>20</v>
      </c>
      <c r="W46" s="47">
        <v>24</v>
      </c>
      <c r="X46" s="22">
        <v>860</v>
      </c>
      <c r="Y46" s="254">
        <f t="shared" si="4"/>
        <v>3.7919120000000004</v>
      </c>
      <c r="Z46" s="60" t="s">
        <v>680</v>
      </c>
      <c r="AA46" s="15"/>
      <c r="AB46" s="62">
        <v>7.3999999999999996E-2</v>
      </c>
      <c r="AC46" s="15"/>
      <c r="AQ46" s="127"/>
      <c r="AT46"/>
      <c r="AU46" s="98">
        <f>SUMIFS(AU26:AU44,$AT$26:$AT$44,'Input Data'!$F$4)</f>
        <v>0</v>
      </c>
      <c r="AV46" s="98">
        <f>SUMIFS(AV26:AV44,$AT$26:$AT$44,'Input Data'!$F$4)</f>
        <v>0</v>
      </c>
      <c r="AW46" s="98">
        <f>SUMIFS(AW26:AW44,$AT$26:$AT$44,'Input Data'!$F$4)</f>
        <v>0</v>
      </c>
      <c r="AX46" s="98">
        <f>SUMIFS(AX26:AX44,$AT$26:$AT$44,'Input Data'!$F$4)</f>
        <v>0</v>
      </c>
      <c r="AY46" s="98">
        <f>SUMIFS(AY26:AY44,$AT$26:$AT$44,'Input Data'!$F$4)</f>
        <v>0</v>
      </c>
      <c r="AZ46" s="98">
        <f>SUMIFS(AZ26:AZ44,$AT$26:$AT$44,'Input Data'!$F$4)</f>
        <v>0</v>
      </c>
      <c r="BA46" s="98">
        <f>SUMIFS(BA26:BA44,$AT$26:$AT$44,'Input Data'!$F$4)</f>
        <v>0</v>
      </c>
      <c r="BB46" s="98">
        <f>SUMIFS(BB26:BB44,$AT$26:$AT$44,'Input Data'!$F$4)</f>
        <v>12</v>
      </c>
      <c r="BC46" s="98">
        <f>SUMIFS(BC26:BC44,$AT$26:$AT$44,'Input Data'!$F$4)</f>
        <v>13</v>
      </c>
      <c r="BD46" s="98">
        <f>SUMIFS(BD26:BD44,$AT$26:$AT$44,'Input Data'!$F$4)</f>
        <v>14</v>
      </c>
      <c r="BE46" s="345">
        <f>SUM(AU47:BD47)</f>
        <v>0</v>
      </c>
      <c r="BF46" s="346" t="s">
        <v>681</v>
      </c>
      <c r="BG46" s="347"/>
    </row>
    <row r="47" spans="1:59">
      <c r="A47" s="12">
        <f t="shared" si="11"/>
        <v>141</v>
      </c>
      <c r="B47" s="13">
        <f t="shared" si="12"/>
        <v>11</v>
      </c>
      <c r="C47" s="13">
        <f t="shared" si="13"/>
        <v>9</v>
      </c>
      <c r="D47" s="13">
        <v>1</v>
      </c>
      <c r="E47" s="13">
        <v>5</v>
      </c>
      <c r="F47" s="19">
        <f t="shared" si="8"/>
        <v>6</v>
      </c>
      <c r="G47" s="13"/>
      <c r="H47" s="18">
        <f t="shared" si="9"/>
        <v>0</v>
      </c>
      <c r="I47" s="18">
        <f t="shared" si="10"/>
        <v>1</v>
      </c>
      <c r="K47" s="13">
        <f t="shared" si="16"/>
        <v>32</v>
      </c>
      <c r="L47" s="13">
        <v>3</v>
      </c>
      <c r="M47" s="13">
        <f t="shared" si="14"/>
        <v>387</v>
      </c>
      <c r="N47" s="13">
        <f t="shared" si="17"/>
        <v>35</v>
      </c>
      <c r="O47" s="13">
        <f t="shared" si="18"/>
        <v>2</v>
      </c>
      <c r="P47" s="13">
        <f t="shared" si="15"/>
        <v>422</v>
      </c>
      <c r="Q47" s="61">
        <v>11</v>
      </c>
      <c r="R47" s="18">
        <f>IF('Input Data'!$F$4&gt;=M47,IF('Input Data'!$F$4&lt;=P47,Q47,0),0)</f>
        <v>0</v>
      </c>
      <c r="T47" s="13" t="s">
        <v>0</v>
      </c>
      <c r="U47" s="13">
        <v>2</v>
      </c>
      <c r="V47" s="13">
        <v>16</v>
      </c>
      <c r="W47" s="47">
        <v>21</v>
      </c>
      <c r="X47" s="22">
        <v>1194</v>
      </c>
      <c r="Y47" s="254">
        <f t="shared" si="4"/>
        <v>5.2645848000000006</v>
      </c>
      <c r="Z47" s="60" t="s">
        <v>318</v>
      </c>
      <c r="AA47" s="15"/>
      <c r="AB47" s="62">
        <v>2.7300000000000001E-2</v>
      </c>
      <c r="AC47" s="15"/>
      <c r="AQ47" s="127"/>
      <c r="AU47" s="99">
        <f>IF(AND('Input Data'!$F$5&gt;AT25,'Input Data'!$F$5&lt;AU25),AU46,0)</f>
        <v>0</v>
      </c>
      <c r="AV47" s="99">
        <f>IF(AND('Input Data'!$F$5&gt;AU25,'Input Data'!$F$5&lt;AV25),AV46,0)</f>
        <v>0</v>
      </c>
      <c r="AW47" s="99">
        <f>IF(AND('Input Data'!$F$5&gt;AV25,'Input Data'!$F$5&lt;AW25),AW46,0)</f>
        <v>0</v>
      </c>
      <c r="AX47" s="99">
        <f>IF(AND('Input Data'!$F$5&gt;AW25,'Input Data'!$F$5&lt;AX25),AX46,0)</f>
        <v>0</v>
      </c>
      <c r="AY47" s="99">
        <f>IF(AND('Input Data'!$F$5&gt;AX25,'Input Data'!$F$5&lt;AY25),AY46,0)</f>
        <v>0</v>
      </c>
      <c r="AZ47" s="99">
        <f>IF(AND('Input Data'!$F$5&gt;AY25,'Input Data'!$F$5&lt;AZ25),AZ46,0)</f>
        <v>0</v>
      </c>
      <c r="BA47" s="99">
        <f>IF(AND('Input Data'!$F$5&gt;AZ25,'Input Data'!$F$5&lt;BA25),BA46,0)</f>
        <v>0</v>
      </c>
      <c r="BB47" s="99">
        <f>IF(AND('Input Data'!$F$5&gt;BA25,'Input Data'!$F$5&lt;BB25),BB46,0)</f>
        <v>0</v>
      </c>
      <c r="BC47" s="99">
        <f>IF(AND('Input Data'!$F$5&gt;BB25,'Input Data'!$F$5&lt;BC25),BC46,0)</f>
        <v>0</v>
      </c>
      <c r="BD47" s="99">
        <f>IF(AND('Input Data'!$F$5&gt;BC25,'Input Data'!$F$5&lt;BD25),BD46,0)</f>
        <v>0</v>
      </c>
      <c r="BE47"/>
    </row>
    <row r="48" spans="1:59">
      <c r="A48" s="12">
        <f>A47+3</f>
        <v>144</v>
      </c>
      <c r="B48" s="13">
        <f t="shared" si="12"/>
        <v>12</v>
      </c>
      <c r="C48" s="13">
        <f t="shared" si="13"/>
        <v>0</v>
      </c>
      <c r="D48" s="13">
        <v>0</v>
      </c>
      <c r="E48" s="13">
        <v>6</v>
      </c>
      <c r="F48" s="19">
        <f t="shared" si="8"/>
        <v>6</v>
      </c>
      <c r="G48" s="13"/>
      <c r="H48" s="18">
        <f t="shared" si="9"/>
        <v>0</v>
      </c>
      <c r="I48" s="18">
        <f t="shared" si="10"/>
        <v>0</v>
      </c>
      <c r="K48" s="13">
        <f t="shared" si="16"/>
        <v>35</v>
      </c>
      <c r="L48" s="13">
        <v>3</v>
      </c>
      <c r="M48" s="13">
        <f t="shared" si="14"/>
        <v>423</v>
      </c>
      <c r="N48" s="13">
        <f t="shared" si="17"/>
        <v>38</v>
      </c>
      <c r="O48" s="13">
        <f t="shared" si="18"/>
        <v>2</v>
      </c>
      <c r="P48" s="13">
        <f t="shared" si="15"/>
        <v>458</v>
      </c>
      <c r="Q48" s="61">
        <v>12</v>
      </c>
      <c r="R48" s="18">
        <f>IF('Input Data'!$F$4&gt;=M48,IF('Input Data'!$F$4&lt;=P48,Q48,0),0)</f>
        <v>0</v>
      </c>
      <c r="T48" s="13" t="s">
        <v>0</v>
      </c>
      <c r="U48" s="13">
        <v>2</v>
      </c>
      <c r="V48" s="13">
        <v>16</v>
      </c>
      <c r="W48" s="47">
        <v>24</v>
      </c>
      <c r="X48" s="22">
        <v>1382</v>
      </c>
      <c r="Y48" s="254">
        <f t="shared" si="4"/>
        <v>6.0935144000000001</v>
      </c>
      <c r="Z48" s="15"/>
      <c r="AA48" s="15"/>
      <c r="AB48" s="15"/>
      <c r="AC48" s="15"/>
      <c r="AQ48" s="127"/>
      <c r="BE48"/>
    </row>
    <row r="49" spans="1:59">
      <c r="A49" s="12">
        <f t="shared" si="11"/>
        <v>147</v>
      </c>
      <c r="B49" s="13">
        <f t="shared" si="12"/>
        <v>12</v>
      </c>
      <c r="C49" s="13">
        <f t="shared" si="13"/>
        <v>3</v>
      </c>
      <c r="D49" s="13">
        <v>7</v>
      </c>
      <c r="E49" s="13">
        <v>0</v>
      </c>
      <c r="F49" s="19">
        <f t="shared" si="8"/>
        <v>7</v>
      </c>
      <c r="G49" s="13"/>
      <c r="H49" s="18">
        <f t="shared" si="9"/>
        <v>0</v>
      </c>
      <c r="I49" s="18">
        <f t="shared" si="10"/>
        <v>7</v>
      </c>
      <c r="Q49" s="17" t="s">
        <v>662</v>
      </c>
      <c r="R49" s="18">
        <f>SUM(R38:R48)</f>
        <v>2</v>
      </c>
      <c r="T49" s="13" t="s">
        <v>0</v>
      </c>
      <c r="U49" s="13">
        <v>3</v>
      </c>
      <c r="V49" s="13">
        <v>20</v>
      </c>
      <c r="W49" s="47">
        <v>21</v>
      </c>
      <c r="X49" s="381">
        <f>X41+X45</f>
        <v>1308</v>
      </c>
      <c r="Y49" s="254">
        <f t="shared" si="4"/>
        <v>5.7672336000000008</v>
      </c>
      <c r="Z49" s="65" t="s">
        <v>682</v>
      </c>
      <c r="AA49" s="61">
        <v>0.45450000000000002</v>
      </c>
      <c r="AB49" s="15"/>
      <c r="AC49" s="15"/>
      <c r="AH49" s="561" t="s">
        <v>683</v>
      </c>
      <c r="AI49" s="234"/>
      <c r="AJ49" s="20"/>
      <c r="AK49" s="767" t="s">
        <v>684</v>
      </c>
      <c r="AL49" s="753"/>
      <c r="AM49" s="754"/>
      <c r="AN49" s="765" t="s">
        <v>685</v>
      </c>
      <c r="AO49" s="766"/>
      <c r="AP49" s="766"/>
      <c r="BE49"/>
    </row>
    <row r="50" spans="1:59">
      <c r="A50" s="12">
        <f t="shared" si="11"/>
        <v>150</v>
      </c>
      <c r="B50" s="13">
        <f t="shared" si="12"/>
        <v>12</v>
      </c>
      <c r="C50" s="13">
        <f t="shared" si="13"/>
        <v>6</v>
      </c>
      <c r="D50" s="13">
        <v>6</v>
      </c>
      <c r="E50" s="13">
        <v>1</v>
      </c>
      <c r="F50" s="19">
        <f t="shared" si="8"/>
        <v>7</v>
      </c>
      <c r="G50" s="13"/>
      <c r="H50" s="18">
        <f t="shared" si="9"/>
        <v>0</v>
      </c>
      <c r="I50" s="18">
        <f t="shared" si="10"/>
        <v>6</v>
      </c>
      <c r="T50" s="13" t="s">
        <v>0</v>
      </c>
      <c r="U50" s="13">
        <v>3</v>
      </c>
      <c r="V50" s="13">
        <v>20</v>
      </c>
      <c r="W50" s="47">
        <v>24</v>
      </c>
      <c r="X50" s="381">
        <f>X42+X46</f>
        <v>1498</v>
      </c>
      <c r="Y50" s="254">
        <f t="shared" si="4"/>
        <v>6.6049816000000003</v>
      </c>
      <c r="Z50" s="65" t="s">
        <v>686</v>
      </c>
      <c r="AA50" s="61">
        <v>-0.43099999999999999</v>
      </c>
      <c r="AB50" s="15"/>
      <c r="AC50" s="15"/>
      <c r="AF50" s="741" t="s">
        <v>687</v>
      </c>
      <c r="AG50" s="741"/>
      <c r="AH50" s="233" t="s">
        <v>688</v>
      </c>
      <c r="AI50" s="233" t="s">
        <v>689</v>
      </c>
      <c r="AJ50" s="233" t="s">
        <v>690</v>
      </c>
      <c r="AK50" s="233" t="s">
        <v>688</v>
      </c>
      <c r="AL50" s="233" t="s">
        <v>689</v>
      </c>
      <c r="AM50" s="233" t="s">
        <v>690</v>
      </c>
      <c r="AN50" s="238" t="s">
        <v>688</v>
      </c>
      <c r="AO50" s="238" t="s">
        <v>689</v>
      </c>
      <c r="AP50" s="238" t="s">
        <v>690</v>
      </c>
      <c r="AT50" s="23" t="s">
        <v>691</v>
      </c>
      <c r="BE50"/>
    </row>
    <row r="51" spans="1:59">
      <c r="A51" s="12">
        <f t="shared" si="11"/>
        <v>153</v>
      </c>
      <c r="B51" s="13">
        <f t="shared" si="12"/>
        <v>12</v>
      </c>
      <c r="C51" s="13">
        <f t="shared" si="13"/>
        <v>9</v>
      </c>
      <c r="D51" s="13">
        <v>5</v>
      </c>
      <c r="E51" s="13">
        <v>2</v>
      </c>
      <c r="F51" s="19">
        <f t="shared" si="8"/>
        <v>7</v>
      </c>
      <c r="G51" s="13"/>
      <c r="H51" s="18">
        <f t="shared" si="9"/>
        <v>0</v>
      </c>
      <c r="I51" s="18">
        <f t="shared" si="10"/>
        <v>5</v>
      </c>
      <c r="K51" s="773" t="s">
        <v>692</v>
      </c>
      <c r="L51" s="774"/>
      <c r="M51" s="774"/>
      <c r="N51" s="690" t="str">
        <f>IF('Input Data'!D37=0,"Thermalex","V130G")</f>
        <v>Thermalex</v>
      </c>
      <c r="O51" s="690"/>
      <c r="P51" s="690"/>
      <c r="Q51" s="66" t="s">
        <v>172</v>
      </c>
      <c r="R51" s="16">
        <f>IF(OR('Input Data'!D11="V130G - 24'' Section",'Input Data'!D11="V130G - 21'' Section"),'Data Tables'!R49,'Data Tables'!R31)</f>
        <v>2</v>
      </c>
      <c r="T51" s="13" t="s">
        <v>0</v>
      </c>
      <c r="U51" s="13">
        <v>3</v>
      </c>
      <c r="V51" s="13">
        <v>16</v>
      </c>
      <c r="W51" s="47">
        <v>21</v>
      </c>
      <c r="X51" s="381">
        <f>X43+X47</f>
        <v>2088</v>
      </c>
      <c r="Y51" s="254">
        <f t="shared" si="4"/>
        <v>9.2064096000000006</v>
      </c>
      <c r="Z51" s="15"/>
      <c r="AA51" s="15"/>
      <c r="AB51" s="15"/>
      <c r="AC51" s="15"/>
      <c r="AF51" s="759" t="str">
        <f>A2</f>
        <v>TX380</v>
      </c>
      <c r="AG51" s="759"/>
      <c r="AH51" s="235">
        <f>3.5+1.75</f>
        <v>5.25</v>
      </c>
      <c r="AI51" s="236">
        <f>5.375+2</f>
        <v>7.375</v>
      </c>
      <c r="AJ51" s="448">
        <v>15.5</v>
      </c>
      <c r="AK51" s="255">
        <v>1.76</v>
      </c>
      <c r="AL51" s="241">
        <v>2.375</v>
      </c>
      <c r="AM51" s="241">
        <v>6.5</v>
      </c>
      <c r="AN51" s="237">
        <f t="shared" ref="AN51:AP55" si="19">AH51-AK51</f>
        <v>3.49</v>
      </c>
      <c r="AO51" s="237">
        <f t="shared" si="19"/>
        <v>5</v>
      </c>
      <c r="AP51" s="237">
        <f t="shared" si="19"/>
        <v>9</v>
      </c>
      <c r="BE51"/>
    </row>
    <row r="52" spans="1:59">
      <c r="A52" s="12">
        <f t="shared" si="11"/>
        <v>156</v>
      </c>
      <c r="B52" s="13">
        <f t="shared" si="12"/>
        <v>13</v>
      </c>
      <c r="C52" s="13">
        <f t="shared" si="13"/>
        <v>0</v>
      </c>
      <c r="D52" s="13">
        <v>4</v>
      </c>
      <c r="E52" s="13">
        <v>3</v>
      </c>
      <c r="F52" s="19">
        <f t="shared" si="8"/>
        <v>7</v>
      </c>
      <c r="G52" s="13"/>
      <c r="H52" s="18">
        <f t="shared" si="9"/>
        <v>0</v>
      </c>
      <c r="I52" s="18">
        <f t="shared" si="10"/>
        <v>4</v>
      </c>
      <c r="T52" s="13" t="s">
        <v>0</v>
      </c>
      <c r="U52" s="13">
        <v>3</v>
      </c>
      <c r="V52" s="13">
        <v>16</v>
      </c>
      <c r="W52" s="47">
        <v>24</v>
      </c>
      <c r="X52" s="381">
        <f>X44+X48</f>
        <v>2428</v>
      </c>
      <c r="Y52" s="254">
        <f t="shared" si="4"/>
        <v>10.7055376</v>
      </c>
      <c r="Z52" s="15" t="s">
        <v>693</v>
      </c>
      <c r="AA52" s="15" t="s">
        <v>694</v>
      </c>
      <c r="AB52" s="15"/>
      <c r="AC52" s="15"/>
      <c r="AF52" s="759" t="str">
        <f>A3</f>
        <v>TX450</v>
      </c>
      <c r="AG52" s="759"/>
      <c r="AH52" s="235">
        <f>3.6*1+0.7067*0+1.75</f>
        <v>5.35</v>
      </c>
      <c r="AI52" s="236">
        <f>6.125*1+AL62*0+2</f>
        <v>8.125</v>
      </c>
      <c r="AJ52" s="236">
        <v>15.5</v>
      </c>
      <c r="AK52" s="241">
        <v>2.85</v>
      </c>
      <c r="AL52" s="255">
        <v>2.968</v>
      </c>
      <c r="AM52" s="232">
        <f>2600/1000*2.2046</f>
        <v>5.7319600000000008</v>
      </c>
      <c r="AN52" s="237">
        <f t="shared" si="19"/>
        <v>2.4999999999999996</v>
      </c>
      <c r="AO52" s="237">
        <f t="shared" si="19"/>
        <v>5.157</v>
      </c>
      <c r="AP52" s="237">
        <f t="shared" si="19"/>
        <v>9.7680399999999992</v>
      </c>
      <c r="AT52" s="355">
        <f>6*12+1</f>
        <v>73</v>
      </c>
      <c r="AU52" s="348">
        <f>8*12+1</f>
        <v>97</v>
      </c>
      <c r="AV52" s="348">
        <f>10*12+1</f>
        <v>121</v>
      </c>
      <c r="AW52" s="348">
        <f>12*12+1</f>
        <v>145</v>
      </c>
      <c r="AX52" s="348">
        <f>14*12+1</f>
        <v>169</v>
      </c>
      <c r="AY52" s="348">
        <f>16*12+1</f>
        <v>193</v>
      </c>
      <c r="AZ52" s="348">
        <f>18*12+1</f>
        <v>217</v>
      </c>
      <c r="BA52" s="348">
        <f>20*12+1</f>
        <v>241</v>
      </c>
      <c r="BB52" s="348">
        <f>22*12+1</f>
        <v>265</v>
      </c>
      <c r="BC52" s="348">
        <f>24*12+1</f>
        <v>289</v>
      </c>
      <c r="BD52" s="348">
        <f>26*12+1</f>
        <v>313</v>
      </c>
      <c r="BE52" s="99">
        <f>22*12+1</f>
        <v>265</v>
      </c>
    </row>
    <row r="53" spans="1:59">
      <c r="A53" s="12">
        <f t="shared" si="11"/>
        <v>159</v>
      </c>
      <c r="B53" s="13">
        <f t="shared" si="12"/>
        <v>13</v>
      </c>
      <c r="C53" s="13">
        <f t="shared" si="13"/>
        <v>3</v>
      </c>
      <c r="D53" s="13">
        <v>3</v>
      </c>
      <c r="E53" s="13">
        <v>4</v>
      </c>
      <c r="F53" s="19">
        <f t="shared" si="8"/>
        <v>7</v>
      </c>
      <c r="G53" s="13"/>
      <c r="H53" s="18">
        <f t="shared" si="9"/>
        <v>0</v>
      </c>
      <c r="I53" s="18">
        <f t="shared" si="10"/>
        <v>3</v>
      </c>
      <c r="T53" s="13" t="s">
        <v>578</v>
      </c>
      <c r="U53" s="13">
        <v>1</v>
      </c>
      <c r="V53" s="13">
        <v>20</v>
      </c>
      <c r="W53" s="47">
        <v>21</v>
      </c>
      <c r="X53" s="222">
        <f>Y83</f>
        <v>581.05778826090898</v>
      </c>
      <c r="Y53" s="254">
        <f t="shared" si="4"/>
        <v>2.5619999999999998</v>
      </c>
      <c r="Z53" s="15" t="s">
        <v>693</v>
      </c>
      <c r="AA53" s="15" t="s">
        <v>695</v>
      </c>
      <c r="AB53" s="15">
        <f>18.5*1000*1/100*1/100*2.54/1*2.54/1</f>
        <v>11.935460000000003</v>
      </c>
      <c r="AC53" s="194" t="s">
        <v>696</v>
      </c>
      <c r="AF53" s="759" t="str">
        <f>A4</f>
        <v>TX450-20</v>
      </c>
      <c r="AG53" s="759"/>
      <c r="AH53" s="235">
        <f>3.6+1.75</f>
        <v>5.35</v>
      </c>
      <c r="AI53" s="236">
        <f>6.125+2</f>
        <v>8.125</v>
      </c>
      <c r="AJ53" s="448">
        <v>15.5</v>
      </c>
      <c r="AK53" s="241">
        <v>2.9</v>
      </c>
      <c r="AL53" s="241">
        <v>3.13</v>
      </c>
      <c r="AM53" s="241">
        <v>6.5</v>
      </c>
      <c r="AN53" s="237">
        <f t="shared" si="19"/>
        <v>2.4499999999999997</v>
      </c>
      <c r="AO53" s="237">
        <f t="shared" si="19"/>
        <v>4.9950000000000001</v>
      </c>
      <c r="AP53" s="237">
        <f t="shared" si="19"/>
        <v>9</v>
      </c>
      <c r="AS53" s="351" t="str">
        <f>CONCATENATE(TRUNC(AT53/12,0),"'-",AT53-TRUNC(AT53/12,0)*12,"''")</f>
        <v>26'-3''</v>
      </c>
      <c r="AT53" s="348">
        <f>26*12+3</f>
        <v>315</v>
      </c>
      <c r="AU53" s="366">
        <v>5</v>
      </c>
      <c r="AV53" s="366">
        <v>6</v>
      </c>
      <c r="AW53" s="366">
        <v>7</v>
      </c>
      <c r="AX53" s="366">
        <v>8</v>
      </c>
      <c r="AY53" s="366">
        <v>9</v>
      </c>
      <c r="AZ53" s="366">
        <v>10</v>
      </c>
      <c r="BA53" s="366">
        <v>11</v>
      </c>
      <c r="BB53" s="366">
        <v>12</v>
      </c>
      <c r="BC53" s="366">
        <v>13</v>
      </c>
      <c r="BD53" s="366">
        <v>14</v>
      </c>
      <c r="BE53"/>
    </row>
    <row r="54" spans="1:59">
      <c r="A54" s="12">
        <f t="shared" si="11"/>
        <v>162</v>
      </c>
      <c r="B54" s="13">
        <f t="shared" si="12"/>
        <v>13</v>
      </c>
      <c r="C54" s="13">
        <f t="shared" si="13"/>
        <v>6</v>
      </c>
      <c r="D54" s="13">
        <v>2</v>
      </c>
      <c r="E54" s="13">
        <v>5</v>
      </c>
      <c r="F54" s="19">
        <f t="shared" si="8"/>
        <v>7</v>
      </c>
      <c r="G54" s="13"/>
      <c r="H54" s="18">
        <f t="shared" si="9"/>
        <v>0</v>
      </c>
      <c r="I54" s="18">
        <f t="shared" si="10"/>
        <v>2</v>
      </c>
      <c r="T54" s="13" t="s">
        <v>578</v>
      </c>
      <c r="U54" s="13">
        <v>1</v>
      </c>
      <c r="V54" s="13">
        <v>20</v>
      </c>
      <c r="W54" s="47">
        <v>24</v>
      </c>
      <c r="X54" s="222">
        <f>Y84</f>
        <v>664.97323777556016</v>
      </c>
      <c r="Y54" s="254">
        <f t="shared" si="4"/>
        <v>2.9319999999999999</v>
      </c>
      <c r="Z54" s="60" t="s">
        <v>697</v>
      </c>
      <c r="AA54" s="389">
        <f>2.266+10*0.018</f>
        <v>2.4460000000000002</v>
      </c>
      <c r="AB54" s="15" t="s">
        <v>698</v>
      </c>
      <c r="AC54" s="396" t="s">
        <v>699</v>
      </c>
      <c r="AF54" s="759" t="str">
        <f>A5</f>
        <v>TX500</v>
      </c>
      <c r="AG54" s="759"/>
      <c r="AH54" s="235">
        <v>5.5</v>
      </c>
      <c r="AI54" s="236">
        <f>6.375+2</f>
        <v>8.375</v>
      </c>
      <c r="AJ54" s="448">
        <v>15.5</v>
      </c>
      <c r="AK54" s="241">
        <v>3</v>
      </c>
      <c r="AL54" s="241">
        <v>3.375</v>
      </c>
      <c r="AM54" s="241">
        <v>6.5</v>
      </c>
      <c r="AN54" s="237">
        <f t="shared" si="19"/>
        <v>2.5</v>
      </c>
      <c r="AO54" s="237">
        <f t="shared" si="19"/>
        <v>5</v>
      </c>
      <c r="AP54" s="237">
        <f t="shared" si="19"/>
        <v>9</v>
      </c>
      <c r="AS54" s="351" t="str">
        <f>CONCATENATE(TRUNC(AT54/12,0),"'-",AT54-TRUNC(AT54/12,0)*12,"''")</f>
        <v>27'-0''</v>
      </c>
      <c r="AT54" s="348">
        <f>27*12+0</f>
        <v>324</v>
      </c>
      <c r="AU54" s="366">
        <v>5</v>
      </c>
      <c r="AV54" s="366">
        <v>6</v>
      </c>
      <c r="AW54" s="366">
        <v>7</v>
      </c>
      <c r="AX54" s="366">
        <v>8</v>
      </c>
      <c r="AY54" s="366">
        <v>9</v>
      </c>
      <c r="AZ54" s="366">
        <v>10</v>
      </c>
      <c r="BA54" s="366">
        <v>11</v>
      </c>
      <c r="BB54" s="366">
        <v>12</v>
      </c>
      <c r="BC54" s="366">
        <v>13</v>
      </c>
      <c r="BD54" s="366">
        <v>14</v>
      </c>
      <c r="BE54"/>
    </row>
    <row r="55" spans="1:59">
      <c r="A55" s="12">
        <f t="shared" si="11"/>
        <v>165</v>
      </c>
      <c r="B55" s="13">
        <f t="shared" si="12"/>
        <v>13</v>
      </c>
      <c r="C55" s="13">
        <f t="shared" si="13"/>
        <v>9</v>
      </c>
      <c r="D55" s="13">
        <v>1</v>
      </c>
      <c r="E55" s="13">
        <v>6</v>
      </c>
      <c r="F55" s="19">
        <f t="shared" si="8"/>
        <v>7</v>
      </c>
      <c r="G55" s="13"/>
      <c r="H55" s="18">
        <f t="shared" si="9"/>
        <v>0</v>
      </c>
      <c r="I55" s="18">
        <f t="shared" si="10"/>
        <v>1</v>
      </c>
      <c r="T55" s="13" t="s">
        <v>578</v>
      </c>
      <c r="U55" s="13">
        <v>1</v>
      </c>
      <c r="V55" s="13">
        <v>16</v>
      </c>
      <c r="W55" s="47">
        <v>21</v>
      </c>
      <c r="X55" s="22">
        <v>894</v>
      </c>
      <c r="Y55" s="254">
        <f t="shared" si="4"/>
        <v>3.9418248000000005</v>
      </c>
      <c r="Z55" s="60" t="s">
        <v>700</v>
      </c>
      <c r="AA55" s="389">
        <v>1.6721999999999999</v>
      </c>
      <c r="AB55" s="15" t="s">
        <v>191</v>
      </c>
      <c r="AC55" s="124" t="s">
        <v>701</v>
      </c>
      <c r="AF55" s="759" t="str">
        <f>A6</f>
        <v>TX500-20</v>
      </c>
      <c r="AG55" s="759"/>
      <c r="AH55" s="235">
        <f>3.75+1.75</f>
        <v>5.5</v>
      </c>
      <c r="AI55" s="236">
        <f>6.375+2</f>
        <v>8.375</v>
      </c>
      <c r="AJ55" s="448">
        <v>15.5</v>
      </c>
      <c r="AK55" s="241">
        <v>3.2</v>
      </c>
      <c r="AL55" s="241">
        <v>3.5</v>
      </c>
      <c r="AM55" s="241">
        <v>6.5</v>
      </c>
      <c r="AN55" s="237">
        <f t="shared" si="19"/>
        <v>2.2999999999999998</v>
      </c>
      <c r="AO55" s="237">
        <f t="shared" si="19"/>
        <v>4.875</v>
      </c>
      <c r="AP55" s="237">
        <f t="shared" si="19"/>
        <v>9</v>
      </c>
      <c r="AS55" s="351" t="str">
        <f>CONCATENATE(TRUNC(AT55/12,0),"'-",AT55-TRUNC(AT55/12,0)*12,"''")</f>
        <v>28'-0''</v>
      </c>
      <c r="AT55" s="348">
        <f>28*12+0</f>
        <v>336</v>
      </c>
      <c r="AU55" s="366">
        <v>5</v>
      </c>
      <c r="AV55" s="366">
        <v>6</v>
      </c>
      <c r="AW55" s="366">
        <v>7</v>
      </c>
      <c r="AX55" s="366">
        <v>8</v>
      </c>
      <c r="AY55" s="366">
        <v>9</v>
      </c>
      <c r="AZ55" s="366">
        <v>10</v>
      </c>
      <c r="BA55" s="366">
        <v>11</v>
      </c>
      <c r="BB55" s="366">
        <v>12</v>
      </c>
      <c r="BC55" s="366">
        <v>13</v>
      </c>
      <c r="BD55" s="366">
        <v>14</v>
      </c>
      <c r="BE55"/>
    </row>
    <row r="56" spans="1:59">
      <c r="A56" s="12">
        <f t="shared" si="11"/>
        <v>168</v>
      </c>
      <c r="B56" s="13">
        <f t="shared" si="12"/>
        <v>14</v>
      </c>
      <c r="C56" s="13">
        <f t="shared" si="13"/>
        <v>0</v>
      </c>
      <c r="D56" s="13">
        <v>0</v>
      </c>
      <c r="E56" s="13">
        <v>7</v>
      </c>
      <c r="F56" s="19">
        <f t="shared" ref="F56:F87" si="20">D56+E56</f>
        <v>7</v>
      </c>
      <c r="G56" s="13"/>
      <c r="H56" s="18">
        <f t="shared" ref="H56:H88" si="21">IF(D56*21+E56*24-A56=0,0,D56*21+E56*24-A56)</f>
        <v>0</v>
      </c>
      <c r="I56" s="18">
        <f t="shared" ref="I56:I87" si="22">(D56*21-H56)/21</f>
        <v>0</v>
      </c>
      <c r="T56" s="13" t="s">
        <v>578</v>
      </c>
      <c r="U56" s="13">
        <v>1</v>
      </c>
      <c r="V56" s="13">
        <v>16</v>
      </c>
      <c r="W56" s="47">
        <v>24</v>
      </c>
      <c r="X56" s="22">
        <v>1046</v>
      </c>
      <c r="Y56" s="254">
        <f t="shared" si="4"/>
        <v>4.6120232000000003</v>
      </c>
      <c r="Z56" s="60" t="s">
        <v>702</v>
      </c>
      <c r="AA56" s="389">
        <v>1.4850000000000001</v>
      </c>
      <c r="AB56" s="15" t="s">
        <v>191</v>
      </c>
      <c r="AC56" s="124" t="s">
        <v>703</v>
      </c>
      <c r="AK56" s="239"/>
      <c r="AL56" s="239"/>
      <c r="AM56" s="239"/>
      <c r="AN56" s="237">
        <f>SUMIFS(AN51:AN55,$AF$51:$AF$55,'Input Data'!$D$2)</f>
        <v>2.4999999999999996</v>
      </c>
      <c r="AO56" s="237">
        <f>SUMIFS(AO51:AO55,$AF$51:$AF$55,'Input Data'!$D$2)</f>
        <v>5.157</v>
      </c>
      <c r="AP56" s="237">
        <f>SUMIFS(AP51:AP55,$AF$51:$AF$55,'Input Data'!$D$2)</f>
        <v>9.7680399999999992</v>
      </c>
      <c r="AS56" s="351" t="str">
        <f>CONCATENATE(TRUNC(AT56/12,0),"'-",AT56-TRUNC(AT56/12,0)*12,"''")</f>
        <v>30'-0''</v>
      </c>
      <c r="AT56" s="348">
        <f>30*12+0</f>
        <v>360</v>
      </c>
      <c r="AU56" s="366">
        <v>8</v>
      </c>
      <c r="AV56" s="366">
        <f>AU56+2</f>
        <v>10</v>
      </c>
      <c r="AW56" s="366">
        <f t="shared" ref="AW56:BD56" si="23">AV56+2</f>
        <v>12</v>
      </c>
      <c r="AX56" s="366">
        <f t="shared" si="23"/>
        <v>14</v>
      </c>
      <c r="AY56" s="366">
        <f t="shared" si="23"/>
        <v>16</v>
      </c>
      <c r="AZ56" s="366">
        <f t="shared" si="23"/>
        <v>18</v>
      </c>
      <c r="BA56" s="366">
        <f t="shared" si="23"/>
        <v>20</v>
      </c>
      <c r="BB56" s="366">
        <f t="shared" si="23"/>
        <v>22</v>
      </c>
      <c r="BC56" s="366">
        <f t="shared" si="23"/>
        <v>24</v>
      </c>
      <c r="BD56" s="366">
        <f t="shared" si="23"/>
        <v>26</v>
      </c>
      <c r="BE56"/>
    </row>
    <row r="57" spans="1:59">
      <c r="A57" s="12">
        <f t="shared" si="11"/>
        <v>171</v>
      </c>
      <c r="B57" s="13">
        <f t="shared" si="12"/>
        <v>14</v>
      </c>
      <c r="C57" s="13">
        <f t="shared" si="13"/>
        <v>3</v>
      </c>
      <c r="D57" s="13">
        <v>7</v>
      </c>
      <c r="E57" s="13">
        <v>1</v>
      </c>
      <c r="F57" s="19">
        <f t="shared" si="20"/>
        <v>8</v>
      </c>
      <c r="G57" s="13"/>
      <c r="H57" s="18">
        <f t="shared" si="21"/>
        <v>0</v>
      </c>
      <c r="I57" s="18">
        <f t="shared" si="22"/>
        <v>7</v>
      </c>
      <c r="T57" s="13" t="s">
        <v>578</v>
      </c>
      <c r="U57" s="13">
        <v>2</v>
      </c>
      <c r="V57" s="13">
        <v>20</v>
      </c>
      <c r="W57" s="47">
        <v>21</v>
      </c>
      <c r="X57" s="222">
        <f>Y87</f>
        <v>768.16656082736085</v>
      </c>
      <c r="Y57" s="254">
        <f t="shared" si="4"/>
        <v>3.3869999999999996</v>
      </c>
      <c r="AA57" s="384"/>
      <c r="AF57" s="21" t="s">
        <v>704</v>
      </c>
      <c r="AG57" s="21"/>
    </row>
    <row r="58" spans="1:59">
      <c r="A58" s="12">
        <f t="shared" si="11"/>
        <v>174</v>
      </c>
      <c r="B58" s="13">
        <f t="shared" si="12"/>
        <v>14</v>
      </c>
      <c r="C58" s="13">
        <f t="shared" si="13"/>
        <v>6</v>
      </c>
      <c r="D58" s="13">
        <v>6</v>
      </c>
      <c r="E58" s="13">
        <v>2</v>
      </c>
      <c r="F58" s="19">
        <f t="shared" si="20"/>
        <v>8</v>
      </c>
      <c r="G58" s="13"/>
      <c r="H58" s="18">
        <f t="shared" si="21"/>
        <v>0</v>
      </c>
      <c r="I58" s="18">
        <f t="shared" si="22"/>
        <v>6</v>
      </c>
      <c r="T58" s="13" t="s">
        <v>578</v>
      </c>
      <c r="U58" s="13">
        <v>2</v>
      </c>
      <c r="V58" s="13">
        <v>20</v>
      </c>
      <c r="W58" s="47">
        <v>24</v>
      </c>
      <c r="X58" s="222">
        <f>Y88</f>
        <v>870.45268983035476</v>
      </c>
      <c r="Y58" s="254">
        <f t="shared" si="4"/>
        <v>3.8380000000000005</v>
      </c>
      <c r="Z58" s="390" t="s">
        <v>356</v>
      </c>
      <c r="AA58" s="389">
        <v>8.2850000000000001</v>
      </c>
      <c r="AB58" s="1" t="s">
        <v>705</v>
      </c>
      <c r="AF58" s="21" t="s">
        <v>706</v>
      </c>
      <c r="AL58" s="242" t="s">
        <v>707</v>
      </c>
      <c r="AM58" s="243"/>
      <c r="AN58" s="243"/>
      <c r="AO58" s="243"/>
      <c r="AP58" s="243"/>
      <c r="AQ58" s="243"/>
      <c r="AR58" s="243"/>
      <c r="AU58" s="98">
        <f>SUMIFS(AU53:AU56,$AT$53:$AT$56,'Input Data'!$F$4)</f>
        <v>0</v>
      </c>
      <c r="AV58" s="98">
        <f>SUMIFS(AV53:AV56,$AT$53:$AT$56,'Input Data'!$F$4)</f>
        <v>0</v>
      </c>
      <c r="AW58" s="98">
        <f>SUMIFS(AW53:AW56,$AT$53:$AT$56,'Input Data'!$F$4)</f>
        <v>0</v>
      </c>
      <c r="AX58" s="98">
        <f>SUMIFS(AX53:AX56,$AT$53:$AT$56,'Input Data'!$F$4)</f>
        <v>0</v>
      </c>
      <c r="AY58" s="98">
        <f>SUMIFS(AY53:AY56,$AT$53:$AT$56,'Input Data'!$F$4)</f>
        <v>0</v>
      </c>
      <c r="AZ58" s="98">
        <f>SUMIFS(AZ53:AZ56,$AT$53:$AT$56,'Input Data'!$F$4)</f>
        <v>0</v>
      </c>
      <c r="BA58" s="98">
        <f>SUMIFS(BA53:BA56,$AT$53:$AT$56,'Input Data'!$F$4)</f>
        <v>0</v>
      </c>
      <c r="BB58" s="98">
        <f>SUMIFS(BB53:BB56,$AT$53:$AT$56,'Input Data'!$F$4)</f>
        <v>0</v>
      </c>
      <c r="BC58" s="98">
        <f>SUMIFS(BC53:BC56,$AT$53:$AT$56,'Input Data'!$F$4)</f>
        <v>0</v>
      </c>
      <c r="BD58" s="98">
        <f>SUMIFS(BD53:BD56,$AT$53:$AT$56,'Input Data'!$F$4)</f>
        <v>0</v>
      </c>
      <c r="BE58" s="768" t="s">
        <v>679</v>
      </c>
      <c r="BF58" s="769"/>
      <c r="BG58" s="770"/>
    </row>
    <row r="59" spans="1:59">
      <c r="A59" s="12">
        <f t="shared" si="11"/>
        <v>177</v>
      </c>
      <c r="B59" s="13">
        <f t="shared" si="12"/>
        <v>14</v>
      </c>
      <c r="C59" s="13">
        <f t="shared" si="13"/>
        <v>9</v>
      </c>
      <c r="D59" s="13">
        <v>5</v>
      </c>
      <c r="E59" s="13">
        <v>3</v>
      </c>
      <c r="F59" s="19">
        <f t="shared" si="20"/>
        <v>8</v>
      </c>
      <c r="G59" s="13"/>
      <c r="H59" s="18">
        <f t="shared" si="21"/>
        <v>0</v>
      </c>
      <c r="I59" s="18">
        <f t="shared" si="22"/>
        <v>5</v>
      </c>
      <c r="T59" s="13" t="s">
        <v>578</v>
      </c>
      <c r="U59" s="13">
        <v>2</v>
      </c>
      <c r="V59" s="13">
        <v>16</v>
      </c>
      <c r="W59" s="47">
        <v>21</v>
      </c>
      <c r="X59" s="22">
        <v>1280</v>
      </c>
      <c r="Y59" s="254">
        <f t="shared" si="4"/>
        <v>5.6437759999999999</v>
      </c>
      <c r="Z59" s="391" t="s">
        <v>708</v>
      </c>
      <c r="AA59" s="389">
        <f>11.856/8</f>
        <v>1.482</v>
      </c>
      <c r="AB59" s="1" t="s">
        <v>705</v>
      </c>
      <c r="AC59" s="124"/>
      <c r="AF59" s="21" t="s">
        <v>709</v>
      </c>
      <c r="AU59" s="99">
        <f>IF(AND('Input Data'!$F$5&gt;AT52,'Input Data'!$F$5&lt;=AU52),AU58,0)</f>
        <v>0</v>
      </c>
      <c r="AV59" s="99">
        <f>IF(AND('Input Data'!$F$5&gt;AU52,'Input Data'!$F$5&lt;=AV52),AV58,0)</f>
        <v>0</v>
      </c>
      <c r="AW59" s="99">
        <f>IF(AND('Input Data'!$F$5&gt;AV52,'Input Data'!$F$5&lt;=AW52),AW58,0)</f>
        <v>0</v>
      </c>
      <c r="AX59" s="99">
        <f>IF(AND('Input Data'!$F$5&gt;AW52,'Input Data'!$F$5&lt;=AX52),AX58,0)</f>
        <v>0</v>
      </c>
      <c r="AY59" s="99">
        <f>IF(AND('Input Data'!$F$5&gt;AX52,'Input Data'!$F$5&lt;=AY52),AY58,0)</f>
        <v>0</v>
      </c>
      <c r="AZ59" s="99">
        <f>IF(AND('Input Data'!$F$5&gt;AY52,'Input Data'!$F$5&lt;=AZ52),AZ58,0)</f>
        <v>0</v>
      </c>
      <c r="BA59" s="99">
        <f>IF(AND('Input Data'!$F$5&gt;AZ52,'Input Data'!$F$5&lt;=BA52),BA58,0)</f>
        <v>0</v>
      </c>
      <c r="BB59" s="99">
        <f>IF(AND('Input Data'!$F$5&gt;BA52,'Input Data'!$F$5&lt;=BB52),BB58,0)</f>
        <v>0</v>
      </c>
      <c r="BC59" s="99">
        <f>IF(AND('Input Data'!$F$5&gt;BB52,'Input Data'!$F$5&lt;=BC52),BC58,0)</f>
        <v>0</v>
      </c>
      <c r="BD59" s="99">
        <f>IF(AND('Input Data'!$F$5&gt;BC52,'Input Data'!$F$5&lt;=BD52),BD58,0)</f>
        <v>0</v>
      </c>
      <c r="BE59" s="345">
        <f>SUM(AU59:BD59)</f>
        <v>0</v>
      </c>
      <c r="BF59" s="346" t="s">
        <v>710</v>
      </c>
      <c r="BG59" s="347"/>
    </row>
    <row r="60" spans="1:59">
      <c r="A60" s="12">
        <f t="shared" si="11"/>
        <v>180</v>
      </c>
      <c r="B60" s="13">
        <f t="shared" si="12"/>
        <v>15</v>
      </c>
      <c r="C60" s="13">
        <f t="shared" si="13"/>
        <v>0</v>
      </c>
      <c r="D60" s="13">
        <v>4</v>
      </c>
      <c r="E60" s="13">
        <v>4</v>
      </c>
      <c r="F60" s="19">
        <f t="shared" si="20"/>
        <v>8</v>
      </c>
      <c r="G60" s="13"/>
      <c r="H60" s="18">
        <f t="shared" si="21"/>
        <v>0</v>
      </c>
      <c r="I60" s="18">
        <f t="shared" si="22"/>
        <v>4</v>
      </c>
      <c r="T60" s="13" t="s">
        <v>578</v>
      </c>
      <c r="U60" s="13">
        <v>2</v>
      </c>
      <c r="V60" s="13">
        <v>16</v>
      </c>
      <c r="W60" s="47">
        <v>24</v>
      </c>
      <c r="X60" s="22">
        <v>1462</v>
      </c>
      <c r="Y60" s="254">
        <f t="shared" si="4"/>
        <v>6.4462504000000003</v>
      </c>
      <c r="Z60" s="391" t="s">
        <v>711</v>
      </c>
      <c r="AA60" s="389"/>
      <c r="AC60" s="124"/>
    </row>
    <row r="61" spans="1:59">
      <c r="A61" s="12">
        <f t="shared" si="11"/>
        <v>183</v>
      </c>
      <c r="B61" s="13">
        <f t="shared" si="12"/>
        <v>15</v>
      </c>
      <c r="C61" s="13">
        <f t="shared" si="13"/>
        <v>3</v>
      </c>
      <c r="D61" s="13">
        <v>3</v>
      </c>
      <c r="E61" s="13">
        <v>5</v>
      </c>
      <c r="F61" s="19">
        <f t="shared" si="20"/>
        <v>8</v>
      </c>
      <c r="G61" s="13"/>
      <c r="H61" s="18">
        <f t="shared" si="21"/>
        <v>0</v>
      </c>
      <c r="I61" s="18">
        <f t="shared" si="22"/>
        <v>3</v>
      </c>
      <c r="T61" s="13" t="s">
        <v>578</v>
      </c>
      <c r="U61" s="13">
        <v>3</v>
      </c>
      <c r="V61" s="13">
        <v>20</v>
      </c>
      <c r="W61" s="47">
        <v>21</v>
      </c>
      <c r="X61" s="381">
        <f>X53+X57</f>
        <v>1349.2243490882697</v>
      </c>
      <c r="Y61" s="254">
        <f t="shared" si="4"/>
        <v>5.948999999999999</v>
      </c>
      <c r="AF61" s="145" t="s">
        <v>712</v>
      </c>
      <c r="AM61" s="1" t="s">
        <v>713</v>
      </c>
    </row>
    <row r="62" spans="1:59">
      <c r="A62" s="12">
        <f t="shared" si="11"/>
        <v>186</v>
      </c>
      <c r="B62" s="13">
        <f t="shared" si="12"/>
        <v>15</v>
      </c>
      <c r="C62" s="13">
        <f t="shared" si="13"/>
        <v>6</v>
      </c>
      <c r="D62" s="13">
        <v>2</v>
      </c>
      <c r="E62" s="13">
        <v>6</v>
      </c>
      <c r="F62" s="19">
        <f t="shared" si="20"/>
        <v>8</v>
      </c>
      <c r="G62" s="13"/>
      <c r="H62" s="18">
        <f t="shared" si="21"/>
        <v>0</v>
      </c>
      <c r="I62" s="18">
        <f t="shared" si="22"/>
        <v>2</v>
      </c>
      <c r="T62" s="13" t="s">
        <v>578</v>
      </c>
      <c r="U62" s="13">
        <v>3</v>
      </c>
      <c r="V62" s="13">
        <v>20</v>
      </c>
      <c r="W62" s="47">
        <v>24</v>
      </c>
      <c r="X62" s="381">
        <f>X54+X58</f>
        <v>1535.4259276059149</v>
      </c>
      <c r="Y62" s="254">
        <f t="shared" si="4"/>
        <v>6.77</v>
      </c>
      <c r="AI62" s="132">
        <v>1.19</v>
      </c>
      <c r="AJ62" s="145" t="s">
        <v>229</v>
      </c>
      <c r="AL62" s="132">
        <f>1*AI62/AI63</f>
        <v>0.70671886327388722</v>
      </c>
      <c r="AM62" s="145" t="s">
        <v>714</v>
      </c>
    </row>
    <row r="63" spans="1:59">
      <c r="A63" s="12">
        <f t="shared" si="11"/>
        <v>189</v>
      </c>
      <c r="B63" s="13">
        <f t="shared" si="12"/>
        <v>15</v>
      </c>
      <c r="C63" s="13">
        <f t="shared" si="13"/>
        <v>9</v>
      </c>
      <c r="D63" s="13">
        <v>1</v>
      </c>
      <c r="E63" s="13">
        <v>7</v>
      </c>
      <c r="F63" s="19">
        <f t="shared" si="20"/>
        <v>8</v>
      </c>
      <c r="G63" s="13"/>
      <c r="H63" s="18">
        <f t="shared" si="21"/>
        <v>0</v>
      </c>
      <c r="I63" s="18">
        <f t="shared" si="22"/>
        <v>1</v>
      </c>
      <c r="T63" s="13" t="s">
        <v>578</v>
      </c>
      <c r="U63" s="13">
        <v>3</v>
      </c>
      <c r="V63" s="13">
        <v>16</v>
      </c>
      <c r="W63" s="47">
        <v>21</v>
      </c>
      <c r="X63" s="381">
        <f>X55+X59</f>
        <v>2174</v>
      </c>
      <c r="Y63" s="254">
        <f t="shared" si="4"/>
        <v>9.5856007999999999</v>
      </c>
      <c r="AF63" s="1">
        <f>(22+11/16)/12</f>
        <v>1.890625</v>
      </c>
      <c r="AG63" s="1">
        <f>(10+11/16)/12</f>
        <v>0.890625</v>
      </c>
      <c r="AI63" s="132">
        <f>AF63*AG63</f>
        <v>1.683837890625</v>
      </c>
      <c r="AJ63" s="145" t="s">
        <v>715</v>
      </c>
    </row>
    <row r="64" spans="1:59">
      <c r="A64" s="12">
        <f t="shared" ref="A64:A127" si="24">A63+3</f>
        <v>192</v>
      </c>
      <c r="B64" s="13">
        <f t="shared" ref="B64:B103" si="25">ROUNDDOWN(A64/12,0)</f>
        <v>16</v>
      </c>
      <c r="C64" s="13">
        <f t="shared" ref="C64:C103" si="26">A64-B64*12</f>
        <v>0</v>
      </c>
      <c r="D64" s="13">
        <v>0</v>
      </c>
      <c r="E64" s="13">
        <v>8</v>
      </c>
      <c r="F64" s="19">
        <f t="shared" si="20"/>
        <v>8</v>
      </c>
      <c r="G64" s="13"/>
      <c r="H64" s="18">
        <f t="shared" si="21"/>
        <v>0</v>
      </c>
      <c r="I64" s="18">
        <f t="shared" si="22"/>
        <v>0</v>
      </c>
      <c r="T64" s="13" t="s">
        <v>578</v>
      </c>
      <c r="U64" s="13">
        <v>3</v>
      </c>
      <c r="V64" s="13">
        <v>16</v>
      </c>
      <c r="W64" s="47">
        <v>24</v>
      </c>
      <c r="X64" s="381">
        <f>X56+X60</f>
        <v>2508</v>
      </c>
      <c r="Y64" s="254">
        <f t="shared" si="4"/>
        <v>11.0582736</v>
      </c>
    </row>
    <row r="65" spans="1:25">
      <c r="A65" s="12">
        <f t="shared" si="24"/>
        <v>195</v>
      </c>
      <c r="B65" s="13">
        <f t="shared" si="25"/>
        <v>16</v>
      </c>
      <c r="C65" s="13">
        <f t="shared" si="26"/>
        <v>3</v>
      </c>
      <c r="D65" s="13">
        <v>7</v>
      </c>
      <c r="E65" s="13">
        <v>2</v>
      </c>
      <c r="F65" s="19">
        <f t="shared" si="20"/>
        <v>9</v>
      </c>
      <c r="G65" s="13"/>
      <c r="H65" s="18">
        <f t="shared" si="21"/>
        <v>0</v>
      </c>
      <c r="I65" s="18">
        <f t="shared" si="22"/>
        <v>7</v>
      </c>
      <c r="T65" s="13" t="s">
        <v>584</v>
      </c>
      <c r="U65" s="13">
        <v>1</v>
      </c>
      <c r="V65" s="13">
        <v>20</v>
      </c>
      <c r="W65" s="47">
        <v>21</v>
      </c>
      <c r="X65" s="222">
        <v>581</v>
      </c>
      <c r="Y65" s="254">
        <f t="shared" si="4"/>
        <v>2.5617452000000003</v>
      </c>
    </row>
    <row r="66" spans="1:25">
      <c r="A66" s="12">
        <f t="shared" si="24"/>
        <v>198</v>
      </c>
      <c r="B66" s="13">
        <f t="shared" si="25"/>
        <v>16</v>
      </c>
      <c r="C66" s="13">
        <f t="shared" si="26"/>
        <v>6</v>
      </c>
      <c r="D66" s="13">
        <v>6</v>
      </c>
      <c r="E66" s="13">
        <v>3</v>
      </c>
      <c r="F66" s="19">
        <f t="shared" si="20"/>
        <v>9</v>
      </c>
      <c r="G66" s="13"/>
      <c r="H66" s="18">
        <f t="shared" si="21"/>
        <v>0</v>
      </c>
      <c r="I66" s="18">
        <f t="shared" si="22"/>
        <v>6</v>
      </c>
      <c r="T66" s="13" t="s">
        <v>584</v>
      </c>
      <c r="U66" s="13">
        <v>1</v>
      </c>
      <c r="V66" s="13">
        <v>20</v>
      </c>
      <c r="W66" s="47">
        <v>24</v>
      </c>
      <c r="X66" s="222">
        <v>665</v>
      </c>
      <c r="Y66" s="254">
        <f t="shared" si="4"/>
        <v>2.932118</v>
      </c>
    </row>
    <row r="67" spans="1:25">
      <c r="A67" s="12">
        <f t="shared" si="24"/>
        <v>201</v>
      </c>
      <c r="B67" s="13">
        <f t="shared" si="25"/>
        <v>16</v>
      </c>
      <c r="C67" s="13">
        <f t="shared" si="26"/>
        <v>9</v>
      </c>
      <c r="D67" s="13">
        <v>5</v>
      </c>
      <c r="E67" s="13">
        <v>4</v>
      </c>
      <c r="F67" s="19">
        <f t="shared" si="20"/>
        <v>9</v>
      </c>
      <c r="G67" s="13"/>
      <c r="H67" s="18">
        <f t="shared" si="21"/>
        <v>0</v>
      </c>
      <c r="I67" s="18">
        <f t="shared" si="22"/>
        <v>5</v>
      </c>
      <c r="T67" s="13" t="s">
        <v>584</v>
      </c>
      <c r="U67" s="13">
        <v>1</v>
      </c>
      <c r="V67" s="13">
        <v>16</v>
      </c>
      <c r="W67" s="47">
        <v>21</v>
      </c>
      <c r="X67" s="22">
        <v>894</v>
      </c>
      <c r="Y67" s="254">
        <f t="shared" si="4"/>
        <v>3.9418248000000005</v>
      </c>
    </row>
    <row r="68" spans="1:25">
      <c r="A68" s="12">
        <f t="shared" si="24"/>
        <v>204</v>
      </c>
      <c r="B68" s="13">
        <f t="shared" si="25"/>
        <v>17</v>
      </c>
      <c r="C68" s="13">
        <f t="shared" si="26"/>
        <v>0</v>
      </c>
      <c r="D68" s="13">
        <v>4</v>
      </c>
      <c r="E68" s="13">
        <v>5</v>
      </c>
      <c r="F68" s="19">
        <f t="shared" si="20"/>
        <v>9</v>
      </c>
      <c r="G68" s="13"/>
      <c r="H68" s="18">
        <f t="shared" si="21"/>
        <v>0</v>
      </c>
      <c r="I68" s="18">
        <f t="shared" si="22"/>
        <v>4</v>
      </c>
      <c r="T68" s="13" t="s">
        <v>584</v>
      </c>
      <c r="U68" s="13">
        <v>1</v>
      </c>
      <c r="V68" s="13">
        <v>16</v>
      </c>
      <c r="W68" s="47">
        <v>24</v>
      </c>
      <c r="X68" s="22">
        <v>1046</v>
      </c>
      <c r="Y68" s="254">
        <f t="shared" si="4"/>
        <v>4.6120232000000003</v>
      </c>
    </row>
    <row r="69" spans="1:25">
      <c r="A69" s="12">
        <f t="shared" si="24"/>
        <v>207</v>
      </c>
      <c r="B69" s="13">
        <f t="shared" si="25"/>
        <v>17</v>
      </c>
      <c r="C69" s="13">
        <f t="shared" si="26"/>
        <v>3</v>
      </c>
      <c r="D69" s="13">
        <v>3</v>
      </c>
      <c r="E69" s="13">
        <v>6</v>
      </c>
      <c r="F69" s="19">
        <f t="shared" si="20"/>
        <v>9</v>
      </c>
      <c r="G69" s="13"/>
      <c r="H69" s="18">
        <f t="shared" si="21"/>
        <v>0</v>
      </c>
      <c r="I69" s="18">
        <f t="shared" si="22"/>
        <v>3</v>
      </c>
      <c r="T69" s="13" t="s">
        <v>584</v>
      </c>
      <c r="U69" s="13">
        <v>2</v>
      </c>
      <c r="V69" s="13">
        <v>20</v>
      </c>
      <c r="W69" s="47">
        <v>21</v>
      </c>
      <c r="X69" s="222">
        <v>768</v>
      </c>
      <c r="Y69" s="254">
        <f t="shared" si="4"/>
        <v>3.3862656000000002</v>
      </c>
    </row>
    <row r="70" spans="1:25">
      <c r="A70" s="12">
        <f t="shared" si="24"/>
        <v>210</v>
      </c>
      <c r="B70" s="13">
        <f t="shared" si="25"/>
        <v>17</v>
      </c>
      <c r="C70" s="13">
        <f t="shared" si="26"/>
        <v>6</v>
      </c>
      <c r="D70" s="13">
        <v>2</v>
      </c>
      <c r="E70" s="13">
        <v>7</v>
      </c>
      <c r="F70" s="19">
        <f t="shared" si="20"/>
        <v>9</v>
      </c>
      <c r="G70" s="13"/>
      <c r="H70" s="18">
        <f t="shared" si="21"/>
        <v>0</v>
      </c>
      <c r="I70" s="18">
        <f t="shared" si="22"/>
        <v>2</v>
      </c>
      <c r="T70" s="13" t="s">
        <v>584</v>
      </c>
      <c r="U70" s="13">
        <v>2</v>
      </c>
      <c r="V70" s="13">
        <v>20</v>
      </c>
      <c r="W70" s="47">
        <v>24</v>
      </c>
      <c r="X70" s="222">
        <v>914</v>
      </c>
      <c r="Y70" s="254">
        <f t="shared" si="4"/>
        <v>4.0300088000000001</v>
      </c>
    </row>
    <row r="71" spans="1:25">
      <c r="A71" s="12">
        <f t="shared" si="24"/>
        <v>213</v>
      </c>
      <c r="B71" s="13">
        <f t="shared" si="25"/>
        <v>17</v>
      </c>
      <c r="C71" s="13">
        <f t="shared" si="26"/>
        <v>9</v>
      </c>
      <c r="D71" s="13">
        <v>1</v>
      </c>
      <c r="E71" s="13">
        <v>8</v>
      </c>
      <c r="F71" s="19">
        <f t="shared" si="20"/>
        <v>9</v>
      </c>
      <c r="G71" s="13"/>
      <c r="H71" s="18">
        <f t="shared" si="21"/>
        <v>0</v>
      </c>
      <c r="I71" s="18">
        <f t="shared" si="22"/>
        <v>1</v>
      </c>
      <c r="T71" s="13" t="s">
        <v>584</v>
      </c>
      <c r="U71" s="13">
        <v>2</v>
      </c>
      <c r="V71" s="13">
        <v>16</v>
      </c>
      <c r="W71" s="47">
        <v>21</v>
      </c>
      <c r="X71" s="22">
        <v>1280</v>
      </c>
      <c r="Y71" s="254">
        <f t="shared" si="4"/>
        <v>5.6437759999999999</v>
      </c>
    </row>
    <row r="72" spans="1:25">
      <c r="A72" s="12">
        <f t="shared" si="24"/>
        <v>216</v>
      </c>
      <c r="B72" s="13">
        <f t="shared" si="25"/>
        <v>18</v>
      </c>
      <c r="C72" s="13">
        <f t="shared" si="26"/>
        <v>0</v>
      </c>
      <c r="D72" s="13">
        <v>0</v>
      </c>
      <c r="E72" s="13">
        <v>9</v>
      </c>
      <c r="F72" s="19">
        <f t="shared" si="20"/>
        <v>9</v>
      </c>
      <c r="G72" s="13"/>
      <c r="H72" s="18">
        <f t="shared" si="21"/>
        <v>0</v>
      </c>
      <c r="I72" s="18">
        <f t="shared" si="22"/>
        <v>0</v>
      </c>
      <c r="T72" s="13" t="s">
        <v>584</v>
      </c>
      <c r="U72" s="13">
        <v>2</v>
      </c>
      <c r="V72" s="13">
        <v>16</v>
      </c>
      <c r="W72" s="47">
        <v>24</v>
      </c>
      <c r="X72" s="22">
        <v>1462</v>
      </c>
      <c r="Y72" s="254">
        <f t="shared" si="4"/>
        <v>6.4462504000000003</v>
      </c>
    </row>
    <row r="73" spans="1:25">
      <c r="A73" s="12">
        <f t="shared" si="24"/>
        <v>219</v>
      </c>
      <c r="B73" s="13">
        <f t="shared" si="25"/>
        <v>18</v>
      </c>
      <c r="C73" s="13">
        <f t="shared" si="26"/>
        <v>3</v>
      </c>
      <c r="D73" s="13">
        <v>7</v>
      </c>
      <c r="E73" s="13">
        <v>3</v>
      </c>
      <c r="F73" s="19">
        <f t="shared" si="20"/>
        <v>10</v>
      </c>
      <c r="G73" s="13"/>
      <c r="H73" s="18">
        <f t="shared" si="21"/>
        <v>0</v>
      </c>
      <c r="I73" s="18">
        <f t="shared" si="22"/>
        <v>7</v>
      </c>
      <c r="T73" s="13" t="s">
        <v>584</v>
      </c>
      <c r="U73" s="13">
        <v>2</v>
      </c>
      <c r="V73" s="13">
        <v>20</v>
      </c>
      <c r="W73" s="47">
        <v>21</v>
      </c>
      <c r="X73" s="381">
        <f>X65+X69</f>
        <v>1349</v>
      </c>
    </row>
    <row r="74" spans="1:25">
      <c r="A74" s="12">
        <f t="shared" si="24"/>
        <v>222</v>
      </c>
      <c r="B74" s="13">
        <f t="shared" si="25"/>
        <v>18</v>
      </c>
      <c r="C74" s="13">
        <f t="shared" si="26"/>
        <v>6</v>
      </c>
      <c r="D74" s="13">
        <v>6</v>
      </c>
      <c r="E74" s="13">
        <v>4</v>
      </c>
      <c r="F74" s="19">
        <f t="shared" si="20"/>
        <v>10</v>
      </c>
      <c r="G74" s="13"/>
      <c r="H74" s="18">
        <f t="shared" si="21"/>
        <v>0</v>
      </c>
      <c r="I74" s="18">
        <f t="shared" si="22"/>
        <v>6</v>
      </c>
      <c r="T74" s="13" t="s">
        <v>584</v>
      </c>
      <c r="U74" s="13">
        <v>2</v>
      </c>
      <c r="V74" s="13">
        <v>20</v>
      </c>
      <c r="W74" s="47">
        <v>24</v>
      </c>
      <c r="X74" s="381">
        <f>X66+X70</f>
        <v>1579</v>
      </c>
    </row>
    <row r="75" spans="1:25">
      <c r="A75" s="12">
        <f t="shared" si="24"/>
        <v>225</v>
      </c>
      <c r="B75" s="13">
        <f t="shared" si="25"/>
        <v>18</v>
      </c>
      <c r="C75" s="13">
        <f t="shared" si="26"/>
        <v>9</v>
      </c>
      <c r="D75" s="13">
        <v>5</v>
      </c>
      <c r="E75" s="13">
        <v>5</v>
      </c>
      <c r="F75" s="19">
        <f t="shared" si="20"/>
        <v>10</v>
      </c>
      <c r="G75" s="13"/>
      <c r="H75" s="18">
        <f t="shared" si="21"/>
        <v>0</v>
      </c>
      <c r="I75" s="18">
        <f t="shared" si="22"/>
        <v>5</v>
      </c>
      <c r="T75" s="13" t="s">
        <v>584</v>
      </c>
      <c r="U75" s="13">
        <v>2</v>
      </c>
      <c r="V75" s="13">
        <v>16</v>
      </c>
      <c r="W75" s="47">
        <v>21</v>
      </c>
      <c r="X75" s="381">
        <f>X67+X71</f>
        <v>2174</v>
      </c>
    </row>
    <row r="76" spans="1:25">
      <c r="A76" s="12">
        <f t="shared" si="24"/>
        <v>228</v>
      </c>
      <c r="B76" s="13">
        <f t="shared" si="25"/>
        <v>19</v>
      </c>
      <c r="C76" s="13">
        <f t="shared" si="26"/>
        <v>0</v>
      </c>
      <c r="D76" s="13">
        <v>4</v>
      </c>
      <c r="E76" s="13">
        <v>6</v>
      </c>
      <c r="F76" s="19">
        <f t="shared" si="20"/>
        <v>10</v>
      </c>
      <c r="G76" s="13"/>
      <c r="H76" s="18">
        <f t="shared" si="21"/>
        <v>0</v>
      </c>
      <c r="I76" s="18">
        <f t="shared" si="22"/>
        <v>4</v>
      </c>
      <c r="T76" s="13" t="s">
        <v>584</v>
      </c>
      <c r="U76" s="13">
        <v>2</v>
      </c>
      <c r="V76" s="13">
        <v>16</v>
      </c>
      <c r="W76" s="47">
        <v>24</v>
      </c>
      <c r="X76" s="381">
        <f>X68+X72</f>
        <v>2508</v>
      </c>
    </row>
    <row r="77" spans="1:25">
      <c r="A77" s="12">
        <f t="shared" si="24"/>
        <v>231</v>
      </c>
      <c r="B77" s="13">
        <f t="shared" si="25"/>
        <v>19</v>
      </c>
      <c r="C77" s="13">
        <f t="shared" si="26"/>
        <v>3</v>
      </c>
      <c r="D77" s="13">
        <v>3</v>
      </c>
      <c r="E77" s="13">
        <v>7</v>
      </c>
      <c r="F77" s="19">
        <f t="shared" si="20"/>
        <v>10</v>
      </c>
      <c r="G77" s="13"/>
      <c r="H77" s="18">
        <f t="shared" si="21"/>
        <v>0</v>
      </c>
      <c r="I77" s="18">
        <f t="shared" si="22"/>
        <v>3</v>
      </c>
    </row>
    <row r="78" spans="1:25">
      <c r="A78" s="12">
        <f t="shared" si="24"/>
        <v>234</v>
      </c>
      <c r="B78" s="13">
        <f t="shared" si="25"/>
        <v>19</v>
      </c>
      <c r="C78" s="13">
        <f t="shared" si="26"/>
        <v>6</v>
      </c>
      <c r="D78" s="13">
        <v>2</v>
      </c>
      <c r="E78" s="13">
        <v>8</v>
      </c>
      <c r="F78" s="19">
        <f t="shared" si="20"/>
        <v>10</v>
      </c>
      <c r="G78" s="13"/>
      <c r="H78" s="18">
        <f t="shared" si="21"/>
        <v>0</v>
      </c>
      <c r="I78" s="18">
        <f t="shared" si="22"/>
        <v>2</v>
      </c>
    </row>
    <row r="79" spans="1:25">
      <c r="A79" s="12">
        <f t="shared" si="24"/>
        <v>237</v>
      </c>
      <c r="B79" s="13">
        <f t="shared" si="25"/>
        <v>19</v>
      </c>
      <c r="C79" s="13">
        <f t="shared" si="26"/>
        <v>9</v>
      </c>
      <c r="D79" s="13">
        <v>1</v>
      </c>
      <c r="E79" s="13">
        <v>9</v>
      </c>
      <c r="F79" s="19">
        <f t="shared" si="20"/>
        <v>10</v>
      </c>
      <c r="G79" s="13"/>
      <c r="H79" s="18">
        <f t="shared" si="21"/>
        <v>0</v>
      </c>
      <c r="I79" s="18">
        <f t="shared" si="22"/>
        <v>1</v>
      </c>
    </row>
    <row r="80" spans="1:25">
      <c r="A80" s="12">
        <f t="shared" si="24"/>
        <v>240</v>
      </c>
      <c r="B80" s="13">
        <f t="shared" si="25"/>
        <v>20</v>
      </c>
      <c r="C80" s="13">
        <f t="shared" si="26"/>
        <v>0</v>
      </c>
      <c r="D80" s="13">
        <v>0</v>
      </c>
      <c r="E80" s="13">
        <v>10</v>
      </c>
      <c r="F80" s="19">
        <f t="shared" si="20"/>
        <v>10</v>
      </c>
      <c r="G80" s="13"/>
      <c r="H80" s="18">
        <f t="shared" si="21"/>
        <v>0</v>
      </c>
      <c r="I80" s="18">
        <f t="shared" si="22"/>
        <v>0</v>
      </c>
    </row>
    <row r="81" spans="1:26">
      <c r="A81" s="12">
        <f t="shared" si="24"/>
        <v>243</v>
      </c>
      <c r="B81" s="13">
        <f t="shared" si="25"/>
        <v>20</v>
      </c>
      <c r="C81" s="13">
        <f t="shared" si="26"/>
        <v>3</v>
      </c>
      <c r="D81" s="13">
        <v>7</v>
      </c>
      <c r="E81" s="13">
        <v>4</v>
      </c>
      <c r="F81" s="19">
        <f t="shared" si="20"/>
        <v>11</v>
      </c>
      <c r="G81" s="13"/>
      <c r="H81" s="18">
        <f t="shared" si="21"/>
        <v>0</v>
      </c>
      <c r="I81" s="18">
        <f t="shared" si="22"/>
        <v>7</v>
      </c>
    </row>
    <row r="82" spans="1:26">
      <c r="A82" s="12">
        <f t="shared" si="24"/>
        <v>246</v>
      </c>
      <c r="B82" s="13">
        <f t="shared" si="25"/>
        <v>20</v>
      </c>
      <c r="C82" s="13">
        <f t="shared" si="26"/>
        <v>6</v>
      </c>
      <c r="D82" s="13">
        <v>6</v>
      </c>
      <c r="E82" s="13">
        <v>5</v>
      </c>
      <c r="F82" s="19">
        <f t="shared" si="20"/>
        <v>11</v>
      </c>
      <c r="G82" s="13"/>
      <c r="H82" s="18">
        <f t="shared" si="21"/>
        <v>0</v>
      </c>
      <c r="I82" s="18">
        <f t="shared" si="22"/>
        <v>6</v>
      </c>
      <c r="U82" s="1" t="s">
        <v>603</v>
      </c>
      <c r="X82" s="226" t="s">
        <v>229</v>
      </c>
      <c r="Y82" s="226" t="s">
        <v>158</v>
      </c>
    </row>
    <row r="83" spans="1:26">
      <c r="A83" s="12">
        <f t="shared" si="24"/>
        <v>249</v>
      </c>
      <c r="B83" s="13">
        <f t="shared" si="25"/>
        <v>20</v>
      </c>
      <c r="C83" s="13">
        <f t="shared" si="26"/>
        <v>9</v>
      </c>
      <c r="D83" s="13">
        <v>5</v>
      </c>
      <c r="E83" s="13">
        <v>6</v>
      </c>
      <c r="F83" s="19">
        <f t="shared" si="20"/>
        <v>11</v>
      </c>
      <c r="G83" s="13"/>
      <c r="H83" s="18">
        <f t="shared" si="21"/>
        <v>0</v>
      </c>
      <c r="I83" s="18">
        <f t="shared" si="22"/>
        <v>5</v>
      </c>
      <c r="T83" s="220" t="s">
        <v>578</v>
      </c>
      <c r="U83" s="220">
        <v>1</v>
      </c>
      <c r="V83" s="220">
        <v>20</v>
      </c>
      <c r="W83" s="221">
        <v>21</v>
      </c>
      <c r="X83" s="224">
        <v>1.2809999999999999</v>
      </c>
      <c r="Y83" s="225">
        <f>X83/2.2046*1000</f>
        <v>581.05778826090898</v>
      </c>
      <c r="Z83" s="227" t="s">
        <v>716</v>
      </c>
    </row>
    <row r="84" spans="1:26">
      <c r="A84" s="12">
        <f t="shared" si="24"/>
        <v>252</v>
      </c>
      <c r="B84" s="13">
        <f t="shared" si="25"/>
        <v>21</v>
      </c>
      <c r="C84" s="13">
        <f t="shared" si="26"/>
        <v>0</v>
      </c>
      <c r="D84" s="13">
        <v>4</v>
      </c>
      <c r="E84" s="13">
        <v>7</v>
      </c>
      <c r="F84" s="19">
        <f t="shared" si="20"/>
        <v>11</v>
      </c>
      <c r="G84" s="13"/>
      <c r="H84" s="18">
        <f t="shared" si="21"/>
        <v>0</v>
      </c>
      <c r="I84" s="18">
        <f t="shared" si="22"/>
        <v>4</v>
      </c>
      <c r="T84" s="220" t="s">
        <v>578</v>
      </c>
      <c r="U84" s="220">
        <v>1</v>
      </c>
      <c r="V84" s="220">
        <v>20</v>
      </c>
      <c r="W84" s="221">
        <v>24</v>
      </c>
      <c r="X84" s="224">
        <v>1.466</v>
      </c>
      <c r="Y84" s="225">
        <f>X84/2.2046*1000</f>
        <v>664.97323777556016</v>
      </c>
      <c r="Z84" s="227" t="s">
        <v>716</v>
      </c>
    </row>
    <row r="85" spans="1:26">
      <c r="A85" s="12">
        <f t="shared" si="24"/>
        <v>255</v>
      </c>
      <c r="B85" s="13">
        <f t="shared" si="25"/>
        <v>21</v>
      </c>
      <c r="C85" s="13">
        <f t="shared" si="26"/>
        <v>3</v>
      </c>
      <c r="D85" s="13">
        <v>3</v>
      </c>
      <c r="E85" s="13">
        <v>8</v>
      </c>
      <c r="F85" s="19">
        <f t="shared" si="20"/>
        <v>11</v>
      </c>
      <c r="G85" s="13"/>
      <c r="H85" s="18">
        <f t="shared" si="21"/>
        <v>0</v>
      </c>
      <c r="I85" s="18">
        <f t="shared" si="22"/>
        <v>3</v>
      </c>
    </row>
    <row r="86" spans="1:26">
      <c r="A86" s="12">
        <f t="shared" si="24"/>
        <v>258</v>
      </c>
      <c r="B86" s="13">
        <f t="shared" si="25"/>
        <v>21</v>
      </c>
      <c r="C86" s="13">
        <f t="shared" si="26"/>
        <v>6</v>
      </c>
      <c r="D86" s="13">
        <v>2</v>
      </c>
      <c r="E86" s="13">
        <v>9</v>
      </c>
      <c r="F86" s="19">
        <f t="shared" si="20"/>
        <v>11</v>
      </c>
      <c r="G86" s="13"/>
      <c r="H86" s="18">
        <f t="shared" si="21"/>
        <v>0</v>
      </c>
      <c r="I86" s="18">
        <f t="shared" si="22"/>
        <v>2</v>
      </c>
      <c r="U86" s="1" t="s">
        <v>607</v>
      </c>
      <c r="X86" s="226" t="s">
        <v>229</v>
      </c>
      <c r="Y86" s="226" t="s">
        <v>158</v>
      </c>
    </row>
    <row r="87" spans="1:26">
      <c r="A87" s="12">
        <f t="shared" si="24"/>
        <v>261</v>
      </c>
      <c r="B87" s="13">
        <f t="shared" si="25"/>
        <v>21</v>
      </c>
      <c r="C87" s="13">
        <f t="shared" si="26"/>
        <v>9</v>
      </c>
      <c r="D87" s="13">
        <v>1</v>
      </c>
      <c r="E87" s="13">
        <v>10</v>
      </c>
      <c r="F87" s="19">
        <f t="shared" si="20"/>
        <v>11</v>
      </c>
      <c r="G87" s="13"/>
      <c r="H87" s="18">
        <f t="shared" si="21"/>
        <v>0</v>
      </c>
      <c r="I87" s="18">
        <f t="shared" si="22"/>
        <v>1</v>
      </c>
      <c r="T87" s="220" t="s">
        <v>578</v>
      </c>
      <c r="U87" s="220">
        <v>2</v>
      </c>
      <c r="V87" s="220">
        <v>20</v>
      </c>
      <c r="W87" s="221">
        <v>21</v>
      </c>
      <c r="X87" s="223">
        <v>1.6935</v>
      </c>
      <c r="Y87" s="225">
        <f>X87/2.2046*1000</f>
        <v>768.16656082736085</v>
      </c>
      <c r="Z87" s="227" t="s">
        <v>716</v>
      </c>
    </row>
    <row r="88" spans="1:26">
      <c r="A88" s="12">
        <f t="shared" si="24"/>
        <v>264</v>
      </c>
      <c r="B88" s="13">
        <f t="shared" si="25"/>
        <v>22</v>
      </c>
      <c r="C88" s="13">
        <f t="shared" si="26"/>
        <v>0</v>
      </c>
      <c r="D88" s="13">
        <v>0</v>
      </c>
      <c r="E88" s="13">
        <v>11</v>
      </c>
      <c r="F88" s="19">
        <f t="shared" ref="F88:F129" si="27">D88+E88</f>
        <v>11</v>
      </c>
      <c r="G88" s="13"/>
      <c r="H88" s="18">
        <f t="shared" si="21"/>
        <v>0</v>
      </c>
      <c r="I88" s="18">
        <f t="shared" ref="I88:I103" si="28">(D88*21-H88)/21</f>
        <v>0</v>
      </c>
      <c r="T88" s="220" t="s">
        <v>578</v>
      </c>
      <c r="U88" s="220">
        <v>2</v>
      </c>
      <c r="V88" s="220">
        <v>20</v>
      </c>
      <c r="W88" s="221">
        <v>24</v>
      </c>
      <c r="X88" s="223">
        <v>1.919</v>
      </c>
      <c r="Y88" s="225">
        <f>X88/2.2046*1000</f>
        <v>870.45268983035476</v>
      </c>
      <c r="Z88" s="227" t="s">
        <v>717</v>
      </c>
    </row>
    <row r="89" spans="1:26">
      <c r="A89" s="12">
        <f t="shared" si="24"/>
        <v>267</v>
      </c>
      <c r="B89" s="13">
        <f t="shared" si="25"/>
        <v>22</v>
      </c>
      <c r="C89" s="13">
        <f t="shared" si="26"/>
        <v>3</v>
      </c>
      <c r="D89" s="13">
        <v>7</v>
      </c>
      <c r="E89" s="13">
        <v>5</v>
      </c>
      <c r="F89" s="19">
        <f t="shared" si="27"/>
        <v>12</v>
      </c>
      <c r="G89" s="13"/>
      <c r="H89" s="18">
        <f t="shared" ref="H89:H111" si="29">IF(D89*21+E89*24-A89=0,0,D89*21+E89*24-A89)</f>
        <v>0</v>
      </c>
      <c r="I89" s="18">
        <f t="shared" si="28"/>
        <v>7</v>
      </c>
    </row>
    <row r="90" spans="1:26">
      <c r="A90" s="12">
        <f t="shared" si="24"/>
        <v>270</v>
      </c>
      <c r="B90" s="13">
        <f t="shared" si="25"/>
        <v>22</v>
      </c>
      <c r="C90" s="13">
        <f t="shared" si="26"/>
        <v>6</v>
      </c>
      <c r="D90" s="13">
        <v>6</v>
      </c>
      <c r="E90" s="13">
        <v>6</v>
      </c>
      <c r="F90" s="19">
        <f t="shared" si="27"/>
        <v>12</v>
      </c>
      <c r="G90" s="13"/>
      <c r="H90" s="18">
        <f t="shared" si="29"/>
        <v>0</v>
      </c>
      <c r="I90" s="18">
        <f t="shared" si="28"/>
        <v>6</v>
      </c>
      <c r="X90" s="385"/>
    </row>
    <row r="91" spans="1:26">
      <c r="A91" s="12">
        <f t="shared" si="24"/>
        <v>273</v>
      </c>
      <c r="B91" s="13">
        <f t="shared" si="25"/>
        <v>22</v>
      </c>
      <c r="C91" s="13">
        <f t="shared" si="26"/>
        <v>9</v>
      </c>
      <c r="D91" s="13">
        <v>5</v>
      </c>
      <c r="E91" s="13">
        <v>7</v>
      </c>
      <c r="F91" s="19">
        <f t="shared" si="27"/>
        <v>12</v>
      </c>
      <c r="G91" s="13"/>
      <c r="H91" s="18">
        <f t="shared" si="29"/>
        <v>0</v>
      </c>
      <c r="I91" s="18">
        <f t="shared" si="28"/>
        <v>5</v>
      </c>
    </row>
    <row r="92" spans="1:26">
      <c r="A92" s="12">
        <f t="shared" si="24"/>
        <v>276</v>
      </c>
      <c r="B92" s="13">
        <f t="shared" si="25"/>
        <v>23</v>
      </c>
      <c r="C92" s="13">
        <f t="shared" si="26"/>
        <v>0</v>
      </c>
      <c r="D92" s="13">
        <v>4</v>
      </c>
      <c r="E92" s="13">
        <v>8</v>
      </c>
      <c r="F92" s="19">
        <f t="shared" si="27"/>
        <v>12</v>
      </c>
      <c r="G92" s="13"/>
      <c r="H92" s="18">
        <f t="shared" si="29"/>
        <v>0</v>
      </c>
      <c r="I92" s="18">
        <f t="shared" si="28"/>
        <v>4</v>
      </c>
    </row>
    <row r="93" spans="1:26">
      <c r="A93" s="12">
        <f t="shared" si="24"/>
        <v>279</v>
      </c>
      <c r="B93" s="13">
        <f t="shared" si="25"/>
        <v>23</v>
      </c>
      <c r="C93" s="13">
        <f t="shared" si="26"/>
        <v>3</v>
      </c>
      <c r="D93" s="13">
        <v>3</v>
      </c>
      <c r="E93" s="13">
        <v>9</v>
      </c>
      <c r="F93" s="19">
        <f t="shared" si="27"/>
        <v>12</v>
      </c>
      <c r="G93" s="13"/>
      <c r="H93" s="18">
        <f t="shared" si="29"/>
        <v>0</v>
      </c>
      <c r="I93" s="18">
        <f t="shared" si="28"/>
        <v>3</v>
      </c>
    </row>
    <row r="94" spans="1:26">
      <c r="A94" s="12">
        <f t="shared" si="24"/>
        <v>282</v>
      </c>
      <c r="B94" s="13">
        <f t="shared" si="25"/>
        <v>23</v>
      </c>
      <c r="C94" s="13">
        <f t="shared" si="26"/>
        <v>6</v>
      </c>
      <c r="D94" s="13">
        <v>2</v>
      </c>
      <c r="E94" s="13">
        <v>10</v>
      </c>
      <c r="F94" s="19">
        <f t="shared" si="27"/>
        <v>12</v>
      </c>
      <c r="G94" s="13"/>
      <c r="H94" s="18">
        <f t="shared" si="29"/>
        <v>0</v>
      </c>
      <c r="I94" s="18">
        <f t="shared" si="28"/>
        <v>2</v>
      </c>
    </row>
    <row r="95" spans="1:26">
      <c r="A95" s="12">
        <f t="shared" si="24"/>
        <v>285</v>
      </c>
      <c r="B95" s="13">
        <f t="shared" si="25"/>
        <v>23</v>
      </c>
      <c r="C95" s="13">
        <f t="shared" si="26"/>
        <v>9</v>
      </c>
      <c r="D95" s="13">
        <v>1</v>
      </c>
      <c r="E95" s="13">
        <v>11</v>
      </c>
      <c r="F95" s="19">
        <f t="shared" si="27"/>
        <v>12</v>
      </c>
      <c r="G95" s="13"/>
      <c r="H95" s="18">
        <f t="shared" si="29"/>
        <v>0</v>
      </c>
      <c r="I95" s="18">
        <f t="shared" si="28"/>
        <v>1</v>
      </c>
    </row>
    <row r="96" spans="1:26">
      <c r="A96" s="12">
        <f t="shared" si="24"/>
        <v>288</v>
      </c>
      <c r="B96" s="13">
        <f t="shared" si="25"/>
        <v>24</v>
      </c>
      <c r="C96" s="13">
        <f t="shared" si="26"/>
        <v>0</v>
      </c>
      <c r="D96" s="13">
        <v>0</v>
      </c>
      <c r="E96" s="13">
        <v>12</v>
      </c>
      <c r="F96" s="19">
        <f t="shared" si="27"/>
        <v>12</v>
      </c>
      <c r="G96" s="13"/>
      <c r="H96" s="18">
        <f t="shared" si="29"/>
        <v>0</v>
      </c>
      <c r="I96" s="18">
        <f t="shared" si="28"/>
        <v>0</v>
      </c>
    </row>
    <row r="97" spans="1:9">
      <c r="A97" s="12">
        <f t="shared" si="24"/>
        <v>291</v>
      </c>
      <c r="B97" s="13">
        <f t="shared" si="25"/>
        <v>24</v>
      </c>
      <c r="C97" s="13">
        <f t="shared" si="26"/>
        <v>3</v>
      </c>
      <c r="D97" s="13">
        <v>7</v>
      </c>
      <c r="E97" s="13">
        <v>6</v>
      </c>
      <c r="F97" s="19">
        <f t="shared" si="27"/>
        <v>13</v>
      </c>
      <c r="G97" s="13"/>
      <c r="H97" s="18">
        <f t="shared" si="29"/>
        <v>0</v>
      </c>
      <c r="I97" s="18">
        <f t="shared" si="28"/>
        <v>7</v>
      </c>
    </row>
    <row r="98" spans="1:9">
      <c r="A98" s="12">
        <f t="shared" si="24"/>
        <v>294</v>
      </c>
      <c r="B98" s="13">
        <f t="shared" si="25"/>
        <v>24</v>
      </c>
      <c r="C98" s="13">
        <f t="shared" si="26"/>
        <v>6</v>
      </c>
      <c r="D98" s="13">
        <v>6</v>
      </c>
      <c r="E98" s="13">
        <v>7</v>
      </c>
      <c r="F98" s="19">
        <f t="shared" si="27"/>
        <v>13</v>
      </c>
      <c r="G98" s="13"/>
      <c r="H98" s="18">
        <f t="shared" si="29"/>
        <v>0</v>
      </c>
      <c r="I98" s="18">
        <f t="shared" si="28"/>
        <v>6</v>
      </c>
    </row>
    <row r="99" spans="1:9">
      <c r="A99" s="12">
        <f t="shared" si="24"/>
        <v>297</v>
      </c>
      <c r="B99" s="13">
        <f t="shared" si="25"/>
        <v>24</v>
      </c>
      <c r="C99" s="13">
        <f t="shared" si="26"/>
        <v>9</v>
      </c>
      <c r="D99" s="13">
        <v>5</v>
      </c>
      <c r="E99" s="13">
        <v>8</v>
      </c>
      <c r="F99" s="19">
        <f t="shared" si="27"/>
        <v>13</v>
      </c>
      <c r="G99" s="13"/>
      <c r="H99" s="18">
        <f t="shared" si="29"/>
        <v>0</v>
      </c>
      <c r="I99" s="18">
        <f t="shared" si="28"/>
        <v>5</v>
      </c>
    </row>
    <row r="100" spans="1:9">
      <c r="A100" s="12">
        <f t="shared" si="24"/>
        <v>300</v>
      </c>
      <c r="B100" s="13">
        <f t="shared" si="25"/>
        <v>25</v>
      </c>
      <c r="C100" s="13">
        <f t="shared" si="26"/>
        <v>0</v>
      </c>
      <c r="D100" s="13">
        <v>4</v>
      </c>
      <c r="E100" s="13">
        <v>9</v>
      </c>
      <c r="F100" s="19">
        <f t="shared" si="27"/>
        <v>13</v>
      </c>
      <c r="G100" s="13"/>
      <c r="H100" s="18">
        <f t="shared" si="29"/>
        <v>0</v>
      </c>
      <c r="I100" s="18">
        <f t="shared" si="28"/>
        <v>4</v>
      </c>
    </row>
    <row r="101" spans="1:9">
      <c r="A101" s="12">
        <f t="shared" si="24"/>
        <v>303</v>
      </c>
      <c r="B101" s="13">
        <f t="shared" si="25"/>
        <v>25</v>
      </c>
      <c r="C101" s="13">
        <f t="shared" si="26"/>
        <v>3</v>
      </c>
      <c r="D101" s="13">
        <v>3</v>
      </c>
      <c r="E101" s="13">
        <v>10</v>
      </c>
      <c r="F101" s="19">
        <f t="shared" si="27"/>
        <v>13</v>
      </c>
      <c r="G101" s="13"/>
      <c r="H101" s="18">
        <f t="shared" si="29"/>
        <v>0</v>
      </c>
      <c r="I101" s="18">
        <f t="shared" si="28"/>
        <v>3</v>
      </c>
    </row>
    <row r="102" spans="1:9">
      <c r="A102" s="12">
        <f t="shared" si="24"/>
        <v>306</v>
      </c>
      <c r="B102" s="13">
        <f t="shared" si="25"/>
        <v>25</v>
      </c>
      <c r="C102" s="13">
        <f t="shared" si="26"/>
        <v>6</v>
      </c>
      <c r="D102" s="13">
        <v>2</v>
      </c>
      <c r="E102" s="13">
        <v>11</v>
      </c>
      <c r="F102" s="19">
        <f t="shared" si="27"/>
        <v>13</v>
      </c>
      <c r="G102" s="13"/>
      <c r="H102" s="18">
        <f t="shared" si="29"/>
        <v>0</v>
      </c>
      <c r="I102" s="18">
        <f t="shared" si="28"/>
        <v>2</v>
      </c>
    </row>
    <row r="103" spans="1:9">
      <c r="A103" s="12">
        <f t="shared" si="24"/>
        <v>309</v>
      </c>
      <c r="B103" s="13">
        <f t="shared" si="25"/>
        <v>25</v>
      </c>
      <c r="C103" s="13">
        <f t="shared" si="26"/>
        <v>9</v>
      </c>
      <c r="D103" s="13">
        <v>1</v>
      </c>
      <c r="E103" s="13">
        <v>12</v>
      </c>
      <c r="F103" s="19">
        <f t="shared" si="27"/>
        <v>13</v>
      </c>
      <c r="G103" s="13"/>
      <c r="H103" s="18">
        <f t="shared" si="29"/>
        <v>0</v>
      </c>
      <c r="I103" s="18">
        <f t="shared" si="28"/>
        <v>1</v>
      </c>
    </row>
    <row r="104" spans="1:9">
      <c r="A104" s="12">
        <f t="shared" si="24"/>
        <v>312</v>
      </c>
      <c r="B104" s="13">
        <f>ROUNDDOWN(A104/12,0)</f>
        <v>26</v>
      </c>
      <c r="C104" s="13">
        <f>A104-B104*12</f>
        <v>0</v>
      </c>
      <c r="D104" s="13">
        <v>0</v>
      </c>
      <c r="E104" s="13">
        <v>13</v>
      </c>
      <c r="F104" s="19">
        <f t="shared" si="27"/>
        <v>13</v>
      </c>
      <c r="G104" s="13"/>
      <c r="H104" s="18">
        <f t="shared" si="29"/>
        <v>0</v>
      </c>
      <c r="I104" s="18">
        <f>(D104*21-H104)/21</f>
        <v>0</v>
      </c>
    </row>
    <row r="105" spans="1:9">
      <c r="A105" s="12">
        <f t="shared" si="24"/>
        <v>315</v>
      </c>
      <c r="B105" s="13">
        <f t="shared" ref="B105:B125" si="30">ROUNDDOWN(A105/12,0)</f>
        <v>26</v>
      </c>
      <c r="C105" s="13">
        <f t="shared" ref="C105:C125" si="31">A105-B105*12</f>
        <v>3</v>
      </c>
      <c r="D105" s="13">
        <v>7</v>
      </c>
      <c r="E105" s="13">
        <v>7</v>
      </c>
      <c r="F105" s="19">
        <f t="shared" si="27"/>
        <v>14</v>
      </c>
      <c r="G105" s="13"/>
      <c r="H105" s="18">
        <f t="shared" si="29"/>
        <v>0</v>
      </c>
      <c r="I105" s="18">
        <f t="shared" ref="I105:I111" si="32">(D105*21-H105)/21</f>
        <v>7</v>
      </c>
    </row>
    <row r="106" spans="1:9">
      <c r="A106" s="12">
        <f t="shared" si="24"/>
        <v>318</v>
      </c>
      <c r="B106" s="13">
        <f t="shared" si="30"/>
        <v>26</v>
      </c>
      <c r="C106" s="13">
        <f t="shared" si="31"/>
        <v>6</v>
      </c>
      <c r="D106" s="13">
        <v>6</v>
      </c>
      <c r="E106" s="13">
        <v>8</v>
      </c>
      <c r="F106" s="19">
        <f t="shared" si="27"/>
        <v>14</v>
      </c>
      <c r="G106" s="13"/>
      <c r="H106" s="18">
        <f t="shared" si="29"/>
        <v>0</v>
      </c>
      <c r="I106" s="18">
        <f t="shared" si="32"/>
        <v>6</v>
      </c>
    </row>
    <row r="107" spans="1:9">
      <c r="A107" s="12">
        <f t="shared" si="24"/>
        <v>321</v>
      </c>
      <c r="B107" s="13">
        <f t="shared" si="30"/>
        <v>26</v>
      </c>
      <c r="C107" s="13">
        <f t="shared" si="31"/>
        <v>9</v>
      </c>
      <c r="D107" s="13">
        <v>5</v>
      </c>
      <c r="E107" s="13">
        <v>9</v>
      </c>
      <c r="F107" s="19">
        <f t="shared" si="27"/>
        <v>14</v>
      </c>
      <c r="G107" s="13"/>
      <c r="H107" s="18">
        <f t="shared" si="29"/>
        <v>0</v>
      </c>
      <c r="I107" s="18">
        <f t="shared" si="32"/>
        <v>5</v>
      </c>
    </row>
    <row r="108" spans="1:9">
      <c r="A108" s="12">
        <f t="shared" si="24"/>
        <v>324</v>
      </c>
      <c r="B108" s="13">
        <f t="shared" si="30"/>
        <v>27</v>
      </c>
      <c r="C108" s="13">
        <f t="shared" si="31"/>
        <v>0</v>
      </c>
      <c r="D108" s="13">
        <v>4</v>
      </c>
      <c r="E108" s="13">
        <v>10</v>
      </c>
      <c r="F108" s="19">
        <f t="shared" si="27"/>
        <v>14</v>
      </c>
      <c r="G108" s="13"/>
      <c r="H108" s="18">
        <f t="shared" si="29"/>
        <v>0</v>
      </c>
      <c r="I108" s="18">
        <f t="shared" si="32"/>
        <v>4</v>
      </c>
    </row>
    <row r="109" spans="1:9">
      <c r="A109" s="12">
        <f t="shared" si="24"/>
        <v>327</v>
      </c>
      <c r="B109" s="13">
        <f t="shared" si="30"/>
        <v>27</v>
      </c>
      <c r="C109" s="13">
        <f t="shared" si="31"/>
        <v>3</v>
      </c>
      <c r="D109" s="13">
        <v>3</v>
      </c>
      <c r="E109" s="13">
        <v>11</v>
      </c>
      <c r="F109" s="19">
        <f t="shared" si="27"/>
        <v>14</v>
      </c>
      <c r="G109" s="13"/>
      <c r="H109" s="18">
        <f t="shared" si="29"/>
        <v>0</v>
      </c>
      <c r="I109" s="18">
        <f t="shared" si="32"/>
        <v>3</v>
      </c>
    </row>
    <row r="110" spans="1:9">
      <c r="A110" s="12">
        <f t="shared" si="24"/>
        <v>330</v>
      </c>
      <c r="B110" s="13">
        <f t="shared" si="30"/>
        <v>27</v>
      </c>
      <c r="C110" s="13">
        <f t="shared" si="31"/>
        <v>6</v>
      </c>
      <c r="D110" s="13">
        <v>2</v>
      </c>
      <c r="E110" s="13">
        <v>12</v>
      </c>
      <c r="F110" s="19">
        <f t="shared" si="27"/>
        <v>14</v>
      </c>
      <c r="G110" s="13"/>
      <c r="H110" s="18">
        <f t="shared" si="29"/>
        <v>0</v>
      </c>
      <c r="I110" s="18">
        <f t="shared" si="32"/>
        <v>2</v>
      </c>
    </row>
    <row r="111" spans="1:9">
      <c r="A111" s="12">
        <f t="shared" si="24"/>
        <v>333</v>
      </c>
      <c r="B111" s="13">
        <f t="shared" si="30"/>
        <v>27</v>
      </c>
      <c r="C111" s="13">
        <f t="shared" si="31"/>
        <v>9</v>
      </c>
      <c r="D111" s="13">
        <v>1</v>
      </c>
      <c r="E111" s="13">
        <v>13</v>
      </c>
      <c r="F111" s="19">
        <f t="shared" si="27"/>
        <v>14</v>
      </c>
      <c r="G111" s="13"/>
      <c r="H111" s="18">
        <f t="shared" si="29"/>
        <v>0</v>
      </c>
      <c r="I111" s="18">
        <f t="shared" si="32"/>
        <v>1</v>
      </c>
    </row>
    <row r="112" spans="1:9">
      <c r="A112" s="12">
        <f t="shared" si="24"/>
        <v>336</v>
      </c>
      <c r="B112" s="13">
        <f t="shared" si="30"/>
        <v>28</v>
      </c>
      <c r="C112" s="13">
        <f t="shared" si="31"/>
        <v>0</v>
      </c>
      <c r="D112" s="13">
        <v>0</v>
      </c>
      <c r="E112" s="13">
        <v>14</v>
      </c>
      <c r="F112" s="19">
        <f t="shared" si="27"/>
        <v>14</v>
      </c>
      <c r="G112" s="13"/>
      <c r="H112" s="18">
        <f t="shared" ref="H112:H129" si="33">IF(D112*21+E112*24-A112=0,0,D112*21+E112*24-A112)</f>
        <v>0</v>
      </c>
      <c r="I112" s="18">
        <f t="shared" ref="I112:I129" si="34">(D112*21-H112)/21</f>
        <v>0</v>
      </c>
    </row>
    <row r="113" spans="1:9">
      <c r="A113" s="12">
        <f t="shared" si="24"/>
        <v>339</v>
      </c>
      <c r="B113" s="13">
        <f t="shared" si="30"/>
        <v>28</v>
      </c>
      <c r="C113" s="13">
        <f t="shared" si="31"/>
        <v>3</v>
      </c>
      <c r="D113" s="13">
        <v>7</v>
      </c>
      <c r="E113" s="13">
        <v>8</v>
      </c>
      <c r="F113" s="19">
        <f t="shared" si="27"/>
        <v>15</v>
      </c>
      <c r="G113" s="13"/>
      <c r="H113" s="18">
        <f t="shared" si="33"/>
        <v>0</v>
      </c>
      <c r="I113" s="18">
        <f t="shared" si="34"/>
        <v>7</v>
      </c>
    </row>
    <row r="114" spans="1:9">
      <c r="A114" s="12">
        <f t="shared" si="24"/>
        <v>342</v>
      </c>
      <c r="B114" s="13">
        <f t="shared" si="30"/>
        <v>28</v>
      </c>
      <c r="C114" s="13">
        <f t="shared" si="31"/>
        <v>6</v>
      </c>
      <c r="D114" s="13">
        <v>6</v>
      </c>
      <c r="E114" s="13">
        <v>9</v>
      </c>
      <c r="F114" s="19">
        <f t="shared" si="27"/>
        <v>15</v>
      </c>
      <c r="G114" s="13"/>
      <c r="H114" s="18">
        <f t="shared" si="33"/>
        <v>0</v>
      </c>
      <c r="I114" s="18">
        <f t="shared" si="34"/>
        <v>6</v>
      </c>
    </row>
    <row r="115" spans="1:9">
      <c r="A115" s="12">
        <f t="shared" si="24"/>
        <v>345</v>
      </c>
      <c r="B115" s="13">
        <f t="shared" si="30"/>
        <v>28</v>
      </c>
      <c r="C115" s="13">
        <f t="shared" si="31"/>
        <v>9</v>
      </c>
      <c r="D115" s="13">
        <v>5</v>
      </c>
      <c r="E115" s="13">
        <v>10</v>
      </c>
      <c r="F115" s="19">
        <f t="shared" si="27"/>
        <v>15</v>
      </c>
      <c r="G115" s="13"/>
      <c r="H115" s="18">
        <f t="shared" si="33"/>
        <v>0</v>
      </c>
      <c r="I115" s="18">
        <f t="shared" si="34"/>
        <v>5</v>
      </c>
    </row>
    <row r="116" spans="1:9">
      <c r="A116" s="12">
        <f t="shared" si="24"/>
        <v>348</v>
      </c>
      <c r="B116" s="13">
        <f t="shared" si="30"/>
        <v>29</v>
      </c>
      <c r="C116" s="13">
        <f t="shared" si="31"/>
        <v>0</v>
      </c>
      <c r="D116" s="13">
        <v>4</v>
      </c>
      <c r="E116" s="13">
        <v>11</v>
      </c>
      <c r="F116" s="19">
        <f t="shared" si="27"/>
        <v>15</v>
      </c>
      <c r="G116" s="13"/>
      <c r="H116" s="18">
        <f t="shared" si="33"/>
        <v>0</v>
      </c>
      <c r="I116" s="18">
        <f t="shared" si="34"/>
        <v>4</v>
      </c>
    </row>
    <row r="117" spans="1:9">
      <c r="A117" s="12">
        <f t="shared" si="24"/>
        <v>351</v>
      </c>
      <c r="B117" s="13">
        <f t="shared" si="30"/>
        <v>29</v>
      </c>
      <c r="C117" s="13">
        <f t="shared" si="31"/>
        <v>3</v>
      </c>
      <c r="D117" s="13">
        <v>3</v>
      </c>
      <c r="E117" s="13">
        <v>12</v>
      </c>
      <c r="F117" s="19">
        <f t="shared" si="27"/>
        <v>15</v>
      </c>
      <c r="G117" s="13"/>
      <c r="H117" s="18">
        <f t="shared" si="33"/>
        <v>0</v>
      </c>
      <c r="I117" s="18">
        <f t="shared" si="34"/>
        <v>3</v>
      </c>
    </row>
    <row r="118" spans="1:9">
      <c r="A118" s="12">
        <f t="shared" si="24"/>
        <v>354</v>
      </c>
      <c r="B118" s="13">
        <f t="shared" si="30"/>
        <v>29</v>
      </c>
      <c r="C118" s="13">
        <f t="shared" si="31"/>
        <v>6</v>
      </c>
      <c r="D118" s="13">
        <v>2</v>
      </c>
      <c r="E118" s="13">
        <v>13</v>
      </c>
      <c r="F118" s="19">
        <f t="shared" si="27"/>
        <v>15</v>
      </c>
      <c r="G118" s="13"/>
      <c r="H118" s="18">
        <f t="shared" si="33"/>
        <v>0</v>
      </c>
      <c r="I118" s="18">
        <f t="shared" si="34"/>
        <v>2</v>
      </c>
    </row>
    <row r="119" spans="1:9">
      <c r="A119" s="12">
        <f t="shared" si="24"/>
        <v>357</v>
      </c>
      <c r="B119" s="13">
        <f t="shared" si="30"/>
        <v>29</v>
      </c>
      <c r="C119" s="13">
        <f t="shared" si="31"/>
        <v>9</v>
      </c>
      <c r="D119" s="13">
        <v>1</v>
      </c>
      <c r="E119" s="13">
        <v>14</v>
      </c>
      <c r="F119" s="19">
        <f t="shared" si="27"/>
        <v>15</v>
      </c>
      <c r="G119" s="13"/>
      <c r="H119" s="18">
        <f t="shared" si="33"/>
        <v>0</v>
      </c>
      <c r="I119" s="18">
        <f t="shared" si="34"/>
        <v>1</v>
      </c>
    </row>
    <row r="120" spans="1:9">
      <c r="A120" s="12">
        <f t="shared" si="24"/>
        <v>360</v>
      </c>
      <c r="B120" s="13">
        <f t="shared" si="30"/>
        <v>30</v>
      </c>
      <c r="C120" s="13">
        <f t="shared" si="31"/>
        <v>0</v>
      </c>
      <c r="D120" s="13">
        <v>0</v>
      </c>
      <c r="E120" s="13">
        <v>15</v>
      </c>
      <c r="F120" s="19">
        <f t="shared" si="27"/>
        <v>15</v>
      </c>
      <c r="G120" s="13"/>
      <c r="H120" s="18">
        <f t="shared" si="33"/>
        <v>0</v>
      </c>
      <c r="I120" s="18">
        <f t="shared" si="34"/>
        <v>0</v>
      </c>
    </row>
    <row r="121" spans="1:9">
      <c r="A121" s="12">
        <f t="shared" si="24"/>
        <v>363</v>
      </c>
      <c r="B121" s="13">
        <f t="shared" si="30"/>
        <v>30</v>
      </c>
      <c r="C121" s="13">
        <f t="shared" si="31"/>
        <v>3</v>
      </c>
      <c r="D121" s="13">
        <v>7</v>
      </c>
      <c r="E121" s="13">
        <v>9</v>
      </c>
      <c r="F121" s="19">
        <f t="shared" si="27"/>
        <v>16</v>
      </c>
      <c r="G121" s="13"/>
      <c r="H121" s="18">
        <f t="shared" si="33"/>
        <v>0</v>
      </c>
      <c r="I121" s="18">
        <f t="shared" si="34"/>
        <v>7</v>
      </c>
    </row>
    <row r="122" spans="1:9">
      <c r="A122" s="12">
        <f t="shared" si="24"/>
        <v>366</v>
      </c>
      <c r="B122" s="13">
        <f t="shared" si="30"/>
        <v>30</v>
      </c>
      <c r="C122" s="13">
        <f t="shared" si="31"/>
        <v>6</v>
      </c>
      <c r="D122" s="13">
        <v>6</v>
      </c>
      <c r="E122" s="13">
        <v>10</v>
      </c>
      <c r="F122" s="19">
        <f t="shared" si="27"/>
        <v>16</v>
      </c>
      <c r="G122" s="13"/>
      <c r="H122" s="18">
        <f t="shared" si="33"/>
        <v>0</v>
      </c>
      <c r="I122" s="18">
        <f t="shared" si="34"/>
        <v>6</v>
      </c>
    </row>
    <row r="123" spans="1:9">
      <c r="A123" s="12">
        <f t="shared" si="24"/>
        <v>369</v>
      </c>
      <c r="B123" s="13">
        <f t="shared" si="30"/>
        <v>30</v>
      </c>
      <c r="C123" s="13">
        <f t="shared" si="31"/>
        <v>9</v>
      </c>
      <c r="D123" s="13">
        <v>5</v>
      </c>
      <c r="E123" s="13">
        <v>11</v>
      </c>
      <c r="F123" s="19">
        <f t="shared" si="27"/>
        <v>16</v>
      </c>
      <c r="G123" s="13"/>
      <c r="H123" s="18">
        <f t="shared" si="33"/>
        <v>0</v>
      </c>
      <c r="I123" s="18">
        <f t="shared" si="34"/>
        <v>5</v>
      </c>
    </row>
    <row r="124" spans="1:9">
      <c r="A124" s="12">
        <f t="shared" si="24"/>
        <v>372</v>
      </c>
      <c r="B124" s="13">
        <f t="shared" si="30"/>
        <v>31</v>
      </c>
      <c r="C124" s="13">
        <f t="shared" si="31"/>
        <v>0</v>
      </c>
      <c r="D124" s="13">
        <v>4</v>
      </c>
      <c r="E124" s="13">
        <v>12</v>
      </c>
      <c r="F124" s="19">
        <f t="shared" si="27"/>
        <v>16</v>
      </c>
      <c r="G124" s="13"/>
      <c r="H124" s="18">
        <f t="shared" si="33"/>
        <v>0</v>
      </c>
      <c r="I124" s="18">
        <f t="shared" si="34"/>
        <v>4</v>
      </c>
    </row>
    <row r="125" spans="1:9">
      <c r="A125" s="12">
        <f t="shared" si="24"/>
        <v>375</v>
      </c>
      <c r="B125" s="13">
        <f t="shared" si="30"/>
        <v>31</v>
      </c>
      <c r="C125" s="13">
        <f t="shared" si="31"/>
        <v>3</v>
      </c>
      <c r="D125" s="13">
        <v>3</v>
      </c>
      <c r="E125" s="13">
        <v>13</v>
      </c>
      <c r="F125" s="19">
        <f t="shared" si="27"/>
        <v>16</v>
      </c>
      <c r="G125" s="13"/>
      <c r="H125" s="18">
        <f t="shared" si="33"/>
        <v>0</v>
      </c>
      <c r="I125" s="18">
        <f t="shared" si="34"/>
        <v>3</v>
      </c>
    </row>
    <row r="126" spans="1:9">
      <c r="A126" s="12">
        <f t="shared" si="24"/>
        <v>378</v>
      </c>
      <c r="B126" s="13">
        <f>ROUNDDOWN(A126/12,0)</f>
        <v>31</v>
      </c>
      <c r="C126" s="13">
        <f>A126-B126*12</f>
        <v>6</v>
      </c>
      <c r="D126" s="13">
        <v>2</v>
      </c>
      <c r="E126" s="13">
        <v>14</v>
      </c>
      <c r="F126" s="19">
        <f t="shared" si="27"/>
        <v>16</v>
      </c>
      <c r="G126" s="13"/>
      <c r="H126" s="18">
        <f t="shared" si="33"/>
        <v>0</v>
      </c>
      <c r="I126" s="18">
        <f t="shared" si="34"/>
        <v>2</v>
      </c>
    </row>
    <row r="127" spans="1:9">
      <c r="A127" s="12">
        <f t="shared" si="24"/>
        <v>381</v>
      </c>
      <c r="B127" s="13">
        <f>ROUNDDOWN(A127/12,0)</f>
        <v>31</v>
      </c>
      <c r="C127" s="13">
        <f>A127-B127*12</f>
        <v>9</v>
      </c>
      <c r="D127" s="13">
        <v>1</v>
      </c>
      <c r="E127" s="13">
        <v>15</v>
      </c>
      <c r="F127" s="19">
        <f t="shared" si="27"/>
        <v>16</v>
      </c>
      <c r="G127" s="13"/>
      <c r="H127" s="18">
        <f t="shared" si="33"/>
        <v>0</v>
      </c>
      <c r="I127" s="18">
        <f t="shared" si="34"/>
        <v>1</v>
      </c>
    </row>
    <row r="128" spans="1:9">
      <c r="A128" s="12">
        <f>A127+3</f>
        <v>384</v>
      </c>
      <c r="B128" s="13">
        <f>ROUNDDOWN(A128/12,0)</f>
        <v>32</v>
      </c>
      <c r="C128" s="13">
        <f>A128-B128*12</f>
        <v>0</v>
      </c>
      <c r="D128" s="13">
        <v>0</v>
      </c>
      <c r="E128" s="13">
        <v>16</v>
      </c>
      <c r="F128" s="19">
        <f t="shared" si="27"/>
        <v>16</v>
      </c>
      <c r="G128" s="13"/>
      <c r="H128" s="18">
        <f t="shared" si="33"/>
        <v>0</v>
      </c>
      <c r="I128" s="18">
        <f t="shared" si="34"/>
        <v>0</v>
      </c>
    </row>
    <row r="129" spans="1:9">
      <c r="A129" s="12">
        <f>A128+3</f>
        <v>387</v>
      </c>
      <c r="B129" s="13">
        <f>ROUNDDOWN(A129/12,0)</f>
        <v>32</v>
      </c>
      <c r="C129" s="13">
        <f>A129-B129*12</f>
        <v>3</v>
      </c>
      <c r="D129" s="13">
        <v>7</v>
      </c>
      <c r="E129" s="13">
        <v>10</v>
      </c>
      <c r="F129" s="19">
        <f t="shared" si="27"/>
        <v>17</v>
      </c>
      <c r="G129" s="13"/>
      <c r="H129" s="18">
        <f t="shared" si="33"/>
        <v>0</v>
      </c>
      <c r="I129" s="18">
        <f t="shared" si="34"/>
        <v>7</v>
      </c>
    </row>
  </sheetData>
  <mergeCells count="63">
    <mergeCell ref="AU24:BD24"/>
    <mergeCell ref="BE45:BG45"/>
    <mergeCell ref="BE58:BG58"/>
    <mergeCell ref="AR26:AR44"/>
    <mergeCell ref="F13:G13"/>
    <mergeCell ref="AE15:AP15"/>
    <mergeCell ref="AF55:AG55"/>
    <mergeCell ref="R35:R37"/>
    <mergeCell ref="N51:P51"/>
    <mergeCell ref="K51:M51"/>
    <mergeCell ref="K35:P35"/>
    <mergeCell ref="K36:L36"/>
    <mergeCell ref="M36:M37"/>
    <mergeCell ref="N36:O36"/>
    <mergeCell ref="P36:P37"/>
    <mergeCell ref="Q35:Q37"/>
    <mergeCell ref="AN49:AP49"/>
    <mergeCell ref="AK49:AM49"/>
    <mergeCell ref="AF50:AG50"/>
    <mergeCell ref="AF51:AG51"/>
    <mergeCell ref="F14:G14"/>
    <mergeCell ref="AF53:AG53"/>
    <mergeCell ref="AF54:AG54"/>
    <mergeCell ref="K34:Q34"/>
    <mergeCell ref="Q19:Q21"/>
    <mergeCell ref="F15:G15"/>
    <mergeCell ref="N20:O20"/>
    <mergeCell ref="K20:L20"/>
    <mergeCell ref="F16:G16"/>
    <mergeCell ref="K18:Q18"/>
    <mergeCell ref="M20:M21"/>
    <mergeCell ref="P20:P21"/>
    <mergeCell ref="AF52:AG52"/>
    <mergeCell ref="A1:B1"/>
    <mergeCell ref="F5:G5"/>
    <mergeCell ref="F6:G6"/>
    <mergeCell ref="F11:G11"/>
    <mergeCell ref="F12:G12"/>
    <mergeCell ref="F8:G8"/>
    <mergeCell ref="F9:G9"/>
    <mergeCell ref="F7:G7"/>
    <mergeCell ref="F10:G10"/>
    <mergeCell ref="F2:G2"/>
    <mergeCell ref="F3:G3"/>
    <mergeCell ref="F4:G4"/>
    <mergeCell ref="AU4:AY4"/>
    <mergeCell ref="AR6:AR14"/>
    <mergeCell ref="A18:I18"/>
    <mergeCell ref="A19:I19"/>
    <mergeCell ref="AB19:AB20"/>
    <mergeCell ref="K19:P19"/>
    <mergeCell ref="Z19:Z20"/>
    <mergeCell ref="AA19:AA20"/>
    <mergeCell ref="X19:X20"/>
    <mergeCell ref="AE16:AP16"/>
    <mergeCell ref="BF16:BG16"/>
    <mergeCell ref="R19:R21"/>
    <mergeCell ref="T19:T20"/>
    <mergeCell ref="U19:U20"/>
    <mergeCell ref="Y19:Y20"/>
    <mergeCell ref="W19:W20"/>
    <mergeCell ref="V19:V20"/>
    <mergeCell ref="AC19:AC20"/>
  </mergeCells>
  <pageMargins left="0.7" right="0.28000000000000003" top="0.75" bottom="0.75" header="0.3" footer="0.3"/>
  <pageSetup orientation="portrait" r:id="rId1"/>
  <headerFooter>
    <oddHeader>&amp;RPage &amp;P of &amp;N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4"/>
  <sheetViews>
    <sheetView topLeftCell="A48" workbookViewId="0">
      <selection activeCell="D45" sqref="D45"/>
    </sheetView>
  </sheetViews>
  <sheetFormatPr defaultColWidth="9.140625" defaultRowHeight="15"/>
  <cols>
    <col min="1" max="1" width="9.140625" style="1"/>
    <col min="2" max="2" width="36.5703125" style="1" bestFit="1" customWidth="1"/>
    <col min="3" max="6" width="10.7109375" style="1" customWidth="1"/>
    <col min="7" max="10" width="15" style="1" customWidth="1"/>
    <col min="11" max="16384" width="9.140625" style="1"/>
  </cols>
  <sheetData>
    <row r="1" spans="1:10">
      <c r="B1" s="145" t="s">
        <v>718</v>
      </c>
    </row>
    <row r="2" spans="1:10">
      <c r="D2" s="56" t="s">
        <v>162</v>
      </c>
      <c r="E2" s="56" t="s">
        <v>163</v>
      </c>
      <c r="F2" s="1" t="s">
        <v>164</v>
      </c>
      <c r="H2" s="56" t="s">
        <v>364</v>
      </c>
    </row>
    <row r="3" spans="1:10">
      <c r="A3" s="1">
        <v>8</v>
      </c>
      <c r="B3" s="1">
        <v>0</v>
      </c>
      <c r="C3" s="132"/>
      <c r="D3" s="56" t="s">
        <v>162</v>
      </c>
      <c r="E3" s="56" t="s">
        <v>163</v>
      </c>
      <c r="F3" s="1" t="s">
        <v>164</v>
      </c>
      <c r="H3" s="132" t="s">
        <v>98</v>
      </c>
      <c r="I3" s="146">
        <f>IF('Track B.O.M.'!C7=0,1,0)</f>
        <v>0</v>
      </c>
    </row>
    <row r="4" spans="1:10">
      <c r="A4" s="1">
        <v>12</v>
      </c>
      <c r="B4" s="1">
        <v>0</v>
      </c>
      <c r="C4" s="132" t="s">
        <v>174</v>
      </c>
      <c r="D4" s="146">
        <f>'Track B.O.M.'!A4</f>
        <v>10</v>
      </c>
      <c r="E4" s="146">
        <f>'Track B.O.M.'!B4</f>
        <v>0</v>
      </c>
      <c r="F4" s="1">
        <f>D4*12+E4</f>
        <v>120</v>
      </c>
      <c r="H4" s="132" t="s">
        <v>719</v>
      </c>
      <c r="I4" s="146">
        <f>IF('Track B.O.M.'!C11=15,1,0)</f>
        <v>0</v>
      </c>
    </row>
    <row r="5" spans="1:10">
      <c r="H5" s="132" t="s">
        <v>720</v>
      </c>
      <c r="I5" s="146">
        <f>IF('Track B.O.M.'!C11=12,1,0)</f>
        <v>0</v>
      </c>
      <c r="J5" s="145" t="str">
        <f>IF(I3=0,"",IF(AND(OR(I4=0,I4=1),(OR(I5=0,I5=1))),IF(I4+I5=1,"OK","Input Track Error")))</f>
        <v/>
      </c>
    </row>
    <row r="6" spans="1:10">
      <c r="C6" s="132">
        <v>0</v>
      </c>
      <c r="D6" s="146">
        <f>IF('Track B.O.M.'!C5=2,1,0)</f>
        <v>0</v>
      </c>
      <c r="H6" s="132"/>
    </row>
    <row r="7" spans="1:10">
      <c r="C7" s="132">
        <v>2</v>
      </c>
      <c r="D7" s="146">
        <f>IF('Track B.O.M.'!C5=3,1,0)</f>
        <v>1</v>
      </c>
      <c r="E7" s="145" t="str">
        <f>IF(AND(OR(D6=0,D6=1),(OR(D7=0,D7=1))),IF(D6+D7=1,"OK","Input Track Error"))</f>
        <v>OK</v>
      </c>
      <c r="H7" s="132" t="s">
        <v>206</v>
      </c>
      <c r="I7" s="146">
        <f>IF('Track B.O.M.'!C7=1,1,0)</f>
        <v>0</v>
      </c>
      <c r="J7" s="145"/>
    </row>
    <row r="8" spans="1:10">
      <c r="C8" s="1">
        <v>42</v>
      </c>
      <c r="H8" s="132" t="s">
        <v>721</v>
      </c>
      <c r="I8" s="146">
        <f>IF('Track B.O.M.'!C9=1,1,0)</f>
        <v>0</v>
      </c>
    </row>
    <row r="9" spans="1:10">
      <c r="H9" s="132" t="s">
        <v>722</v>
      </c>
      <c r="I9" s="146">
        <f>IF('Track B.O.M.'!C9=0,1,0)</f>
        <v>0</v>
      </c>
      <c r="J9" s="145" t="str">
        <f>IF(I7=0,"",IF(AND(OR(I8=0,I8=1),(OR(I9=0,I9=1))),IF(I8+I9=1,"OK","Input Track Error")))</f>
        <v/>
      </c>
    </row>
    <row r="10" spans="1:10">
      <c r="H10" s="132"/>
      <c r="J10" s="145"/>
    </row>
    <row r="11" spans="1:10">
      <c r="H11" s="132" t="s">
        <v>723</v>
      </c>
      <c r="I11" s="146">
        <f>IF('Track B.O.M.'!C7=2,1,0)</f>
        <v>0</v>
      </c>
      <c r="J11" s="1">
        <v>5</v>
      </c>
    </row>
    <row r="12" spans="1:10">
      <c r="B12" s="132"/>
      <c r="H12" s="132" t="s">
        <v>724</v>
      </c>
      <c r="I12" s="146">
        <f>'Track B.O.M.'!C8</f>
        <v>45</v>
      </c>
      <c r="J12" s="145" t="str">
        <f>IF(I11=0,"",IF(OR(I11=0,I11=1),IF(I12&gt;11,"Ok","Error")))</f>
        <v/>
      </c>
    </row>
    <row r="13" spans="1:10">
      <c r="B13" s="132"/>
      <c r="H13" s="132"/>
    </row>
    <row r="14" spans="1:10">
      <c r="H14" s="132" t="s">
        <v>133</v>
      </c>
      <c r="I14" s="146">
        <f>IF('Track B.O.M.'!C7=3,1,0)</f>
        <v>1</v>
      </c>
      <c r="J14" s="145" t="str">
        <f>IF(I3+I7+I11+I14=1,"Ok","Track Lift Error")</f>
        <v>Ok</v>
      </c>
    </row>
    <row r="15" spans="1:10">
      <c r="J15" s="1">
        <f>IF(AND(E7="ok",J14="ok"),1,"Error")</f>
        <v>1</v>
      </c>
    </row>
    <row r="16" spans="1:10" ht="30" customHeight="1">
      <c r="B16" s="147" t="s">
        <v>725</v>
      </c>
      <c r="C16" s="148">
        <f>2*D6+3*D7</f>
        <v>3</v>
      </c>
      <c r="D16" s="15"/>
      <c r="E16" s="15"/>
      <c r="F16" s="15"/>
    </row>
    <row r="17" spans="1:21">
      <c r="B17" s="147" t="s">
        <v>364</v>
      </c>
      <c r="C17" s="137" t="str">
        <f>VLOOKUP(1,A30:B46,2,FALSE)</f>
        <v>VERTICAL LIFT</v>
      </c>
      <c r="D17" s="137"/>
      <c r="E17" s="137"/>
      <c r="F17" s="15"/>
    </row>
    <row r="18" spans="1:21">
      <c r="B18" s="149" t="s">
        <v>726</v>
      </c>
      <c r="C18" s="98">
        <f>SUM(C40:C46)+SUM(C30:C36)</f>
        <v>0</v>
      </c>
      <c r="D18" s="126">
        <f>INT(C18/12)</f>
        <v>0</v>
      </c>
      <c r="E18" s="125">
        <f>C18-D18*12</f>
        <v>0</v>
      </c>
    </row>
    <row r="19" spans="1:21" ht="15" customHeight="1">
      <c r="B19" s="149" t="s">
        <v>727</v>
      </c>
      <c r="C19" s="98">
        <f>SUM(D40:D46)+SUM(D30:D36)</f>
        <v>132</v>
      </c>
      <c r="D19" s="126">
        <f>INT(C19/12)</f>
        <v>11</v>
      </c>
      <c r="E19" s="125">
        <f>C19-D19*12</f>
        <v>0</v>
      </c>
    </row>
    <row r="20" spans="1:21">
      <c r="B20" s="150" t="s">
        <v>728</v>
      </c>
      <c r="C20" s="98">
        <f>SUM(E40:E46)+SUM(E30:E36)</f>
        <v>138</v>
      </c>
      <c r="D20" s="126">
        <f>INT(C20/12)</f>
        <v>11</v>
      </c>
      <c r="E20" s="125">
        <f>C20-D20*12</f>
        <v>6</v>
      </c>
    </row>
    <row r="21" spans="1:21">
      <c r="B21" s="149" t="s">
        <v>729</v>
      </c>
      <c r="C21" s="98">
        <f>SUM(F40:F46)+SUM(F30:F36)</f>
        <v>18</v>
      </c>
      <c r="D21" s="126">
        <f>INT(C21/12)</f>
        <v>1</v>
      </c>
      <c r="E21" s="125">
        <f>C21-D21*12</f>
        <v>6</v>
      </c>
    </row>
    <row r="23" spans="1:21">
      <c r="B23" s="150" t="s">
        <v>730</v>
      </c>
      <c r="C23" s="125">
        <f>SUM(G40:G46)+SUM(G30:G36)</f>
        <v>3.5</v>
      </c>
    </row>
    <row r="24" spans="1:21">
      <c r="B24" s="150" t="s">
        <v>731</v>
      </c>
      <c r="C24" s="125">
        <f>SUM(H40:H46)+SUM(H30:H36)</f>
        <v>7</v>
      </c>
      <c r="U24" s="1" t="s">
        <v>186</v>
      </c>
    </row>
    <row r="25" spans="1:21">
      <c r="B25" s="150" t="s">
        <v>732</v>
      </c>
      <c r="C25" s="125">
        <f>SUM(I40:I46)+SUM(I30:I36)</f>
        <v>4.25</v>
      </c>
    </row>
    <row r="26" spans="1:21">
      <c r="B26" s="150" t="s">
        <v>733</v>
      </c>
      <c r="C26" s="125">
        <f>SUM(J40:J46)+SUM(J30:J36)</f>
        <v>8.5</v>
      </c>
    </row>
    <row r="27" spans="1:21">
      <c r="B27" s="132"/>
    </row>
    <row r="29" spans="1:21" ht="30">
      <c r="B29" s="133" t="s">
        <v>734</v>
      </c>
      <c r="C29" s="133" t="s">
        <v>735</v>
      </c>
      <c r="D29" s="133" t="s">
        <v>736</v>
      </c>
      <c r="E29" s="151" t="s">
        <v>373</v>
      </c>
      <c r="F29" s="133" t="s">
        <v>737</v>
      </c>
      <c r="G29" s="151" t="s">
        <v>738</v>
      </c>
      <c r="H29" s="151" t="s">
        <v>739</v>
      </c>
      <c r="I29" s="151" t="s">
        <v>740</v>
      </c>
      <c r="J29" s="151" t="s">
        <v>741</v>
      </c>
    </row>
    <row r="30" spans="1:21">
      <c r="A30" s="98">
        <f>IF(AND(D6=1,I3=1,I5=1),1,)*J15</f>
        <v>0</v>
      </c>
      <c r="B30" s="98" t="s">
        <v>742</v>
      </c>
      <c r="C30" s="98">
        <f>(F4+3.5)*A30</f>
        <v>0</v>
      </c>
      <c r="D30" s="98">
        <f>9.5*A30</f>
        <v>0</v>
      </c>
      <c r="E30" s="98">
        <f>12.75*A30</f>
        <v>0</v>
      </c>
      <c r="F30" s="98">
        <f>(F4+18)*A30</f>
        <v>0</v>
      </c>
      <c r="G30" s="98">
        <f>3.25*A30</f>
        <v>0</v>
      </c>
      <c r="H30" s="98">
        <f>6.5*A30</f>
        <v>0</v>
      </c>
      <c r="I30" s="98">
        <f>3.75*A30</f>
        <v>0</v>
      </c>
      <c r="J30" s="98">
        <f>7.5*A30</f>
        <v>0</v>
      </c>
    </row>
    <row r="31" spans="1:21">
      <c r="A31" s="98">
        <f>IF(AND(D6=1,I3=1,I4=1),1,)*J15</f>
        <v>0</v>
      </c>
      <c r="B31" s="98" t="s">
        <v>743</v>
      </c>
      <c r="C31" s="98">
        <f>(F4+6.5)*A31</f>
        <v>0</v>
      </c>
      <c r="D31" s="98">
        <f>12.5*A31</f>
        <v>0</v>
      </c>
      <c r="E31" s="98">
        <f>15.75*A31</f>
        <v>0</v>
      </c>
      <c r="F31" s="98">
        <f>(F4+18)*A31</f>
        <v>0</v>
      </c>
      <c r="G31" s="98">
        <f>3.25*A31</f>
        <v>0</v>
      </c>
      <c r="H31" s="98">
        <f>6.5*A31</f>
        <v>0</v>
      </c>
      <c r="I31" s="98">
        <f>3.75*A31</f>
        <v>0</v>
      </c>
      <c r="J31" s="98">
        <f>7.5*A31</f>
        <v>0</v>
      </c>
    </row>
    <row r="32" spans="1:21">
      <c r="A32" s="98">
        <f>IF(AND(D6=1, I11=1,I12&gt;11,I12&lt;55),1,)*J15</f>
        <v>0</v>
      </c>
      <c r="B32" s="98" t="s">
        <v>744</v>
      </c>
      <c r="C32" s="98">
        <f>(IF(AND(I12&gt;11,I12&lt;55),F4+I12,0))*A32</f>
        <v>0</v>
      </c>
      <c r="D32" s="98">
        <f>(I12+6)*A32</f>
        <v>0</v>
      </c>
      <c r="E32" s="98">
        <f>(I12+10)*A32</f>
        <v>0</v>
      </c>
      <c r="F32" s="98">
        <f>(F4-I12+30)*A32</f>
        <v>0</v>
      </c>
      <c r="G32" s="98">
        <f>3.25*A32</f>
        <v>0</v>
      </c>
      <c r="H32" s="98">
        <f>6.5*A32</f>
        <v>0</v>
      </c>
      <c r="I32" s="98">
        <f>3.75*A32</f>
        <v>0</v>
      </c>
      <c r="J32" s="98">
        <f>7.5*A32</f>
        <v>0</v>
      </c>
    </row>
    <row r="33" spans="1:10">
      <c r="A33" s="98">
        <f>IF(AND(D6=1, I11=1,I12&gt;54,I12&lt;121),1,)*J15</f>
        <v>0</v>
      </c>
      <c r="B33" s="98" t="s">
        <v>745</v>
      </c>
      <c r="C33" s="98">
        <f>(IF(AND(I12&gt;54,I12&lt;121),F4+I12,0))*A33</f>
        <v>0</v>
      </c>
      <c r="D33" s="98">
        <f>(I12+6.5)*A33</f>
        <v>0</v>
      </c>
      <c r="E33" s="98">
        <f>(I12+11.5)*A33</f>
        <v>0</v>
      </c>
      <c r="F33" s="98">
        <f>(F4-I12+30)*A33</f>
        <v>0</v>
      </c>
      <c r="G33" s="98">
        <f>3.25*A33</f>
        <v>0</v>
      </c>
      <c r="H33" s="98">
        <f>6.5*A33</f>
        <v>0</v>
      </c>
      <c r="I33" s="98">
        <f>3.75*A33</f>
        <v>0</v>
      </c>
      <c r="J33" s="98">
        <f>7.5*A33</f>
        <v>0</v>
      </c>
    </row>
    <row r="34" spans="1:10">
      <c r="A34" s="98">
        <f>IF(AND(D6=1, I14=1),1,)*J15</f>
        <v>0</v>
      </c>
      <c r="B34" s="98" t="s">
        <v>746</v>
      </c>
      <c r="C34" s="98">
        <f>IF(A34=0,0,"N/A")</f>
        <v>0</v>
      </c>
      <c r="D34" s="98">
        <f>(F4+12)*A34</f>
        <v>0</v>
      </c>
      <c r="E34" s="98">
        <f>(F4+18)*A34</f>
        <v>0</v>
      </c>
      <c r="F34" s="98">
        <f>18*A34</f>
        <v>0</v>
      </c>
      <c r="G34" s="98">
        <f>3.25*A34</f>
        <v>0</v>
      </c>
      <c r="H34" s="98">
        <f>6.5*A34</f>
        <v>0</v>
      </c>
      <c r="I34" s="98">
        <f>3.75*A34</f>
        <v>0</v>
      </c>
      <c r="J34" s="98">
        <f>7.5*A34</f>
        <v>0</v>
      </c>
    </row>
    <row r="35" spans="1:10">
      <c r="A35" s="98">
        <f>IF(AND(D6=1, I7=1,I8=1),1,)*J15</f>
        <v>0</v>
      </c>
      <c r="B35" s="98" t="s">
        <v>747</v>
      </c>
      <c r="C35" s="98">
        <v>0</v>
      </c>
      <c r="D35" s="98">
        <f>6.5*A35</f>
        <v>0</v>
      </c>
      <c r="E35" s="98">
        <f>10*A35</f>
        <v>0</v>
      </c>
      <c r="F35" s="98">
        <f>(F4+18)*A35</f>
        <v>0</v>
      </c>
      <c r="G35" s="98">
        <f>6.5*A35</f>
        <v>0</v>
      </c>
      <c r="H35" s="98">
        <f>IF(A35=0,0,"N/A")</f>
        <v>0</v>
      </c>
      <c r="I35" s="98">
        <f>5.5*A35</f>
        <v>0</v>
      </c>
      <c r="J35" s="98">
        <f>IF(A35=0,0,"N/A")</f>
        <v>0</v>
      </c>
    </row>
    <row r="36" spans="1:10">
      <c r="A36" s="98">
        <f>IF(AND(D6=1, I7=1,I9=1),1,)*J15</f>
        <v>0</v>
      </c>
      <c r="B36" s="98" t="s">
        <v>748</v>
      </c>
      <c r="C36" s="98">
        <v>0</v>
      </c>
      <c r="D36" s="98">
        <f>2*A36</f>
        <v>0</v>
      </c>
      <c r="E36" s="98">
        <f>5.5*A36</f>
        <v>0</v>
      </c>
      <c r="F36" s="98">
        <f>(F4+18)*A36</f>
        <v>0</v>
      </c>
      <c r="G36" s="98">
        <f>6.5*A36</f>
        <v>0</v>
      </c>
      <c r="H36" s="98">
        <f>IF(A36=0,0,"N/A")</f>
        <v>0</v>
      </c>
      <c r="I36" s="98">
        <f>5.5*A36</f>
        <v>0</v>
      </c>
      <c r="J36" s="98">
        <f>IF(A36=0,0,"N/A")</f>
        <v>0</v>
      </c>
    </row>
    <row r="39" spans="1:10" ht="30">
      <c r="B39" s="133" t="s">
        <v>749</v>
      </c>
      <c r="C39" s="133" t="s">
        <v>735</v>
      </c>
      <c r="D39" s="133" t="s">
        <v>736</v>
      </c>
      <c r="E39" s="151" t="s">
        <v>373</v>
      </c>
      <c r="F39" s="133" t="s">
        <v>737</v>
      </c>
      <c r="G39" s="151" t="s">
        <v>738</v>
      </c>
      <c r="H39" s="151" t="s">
        <v>739</v>
      </c>
      <c r="I39" s="151" t="s">
        <v>740</v>
      </c>
      <c r="J39" s="151" t="s">
        <v>741</v>
      </c>
    </row>
    <row r="40" spans="1:10">
      <c r="A40" s="98">
        <f>IF(AND(D7=1,I3=1,I4=1,F4&lt;217),1,)*J15</f>
        <v>0</v>
      </c>
      <c r="B40" s="98" t="s">
        <v>743</v>
      </c>
      <c r="C40" s="98">
        <f>(F4+7.5)*A40</f>
        <v>0</v>
      </c>
      <c r="D40" s="98">
        <f>14.5*A40</f>
        <v>0</v>
      </c>
      <c r="E40" s="98">
        <f>17.75*A40</f>
        <v>0</v>
      </c>
      <c r="F40" s="98">
        <f>(F4+18)*A40</f>
        <v>0</v>
      </c>
      <c r="G40" s="98">
        <f>3.5*A40</f>
        <v>0</v>
      </c>
      <c r="H40" s="98">
        <f>7*A40</f>
        <v>0</v>
      </c>
      <c r="I40" s="98">
        <f>4.25*A40</f>
        <v>0</v>
      </c>
      <c r="J40" s="98">
        <f>8.5*A40</f>
        <v>0</v>
      </c>
    </row>
    <row r="41" spans="1:10">
      <c r="A41" s="98">
        <f>IF(AND(D7=1,I3=1,I4=1,F4&gt;216),1,)*J15</f>
        <v>0</v>
      </c>
      <c r="B41" s="98" t="s">
        <v>750</v>
      </c>
      <c r="C41" s="98">
        <f>(F4+7.5)*A41</f>
        <v>0</v>
      </c>
      <c r="D41" s="98">
        <f>15.5*A41</f>
        <v>0</v>
      </c>
      <c r="E41" s="98">
        <f>20.5*A41</f>
        <v>0</v>
      </c>
      <c r="F41" s="98">
        <f>(F4+18)*A41</f>
        <v>0</v>
      </c>
      <c r="G41" s="98">
        <f>3.5*A41</f>
        <v>0</v>
      </c>
      <c r="H41" s="98">
        <f>7*A41</f>
        <v>0</v>
      </c>
      <c r="I41" s="98">
        <f>4.25*A41</f>
        <v>0</v>
      </c>
      <c r="J41" s="98">
        <f>8.5*A41</f>
        <v>0</v>
      </c>
    </row>
    <row r="42" spans="1:10">
      <c r="A42" s="98">
        <f>IF(AND(D7=1,I11=1,I12&gt;11,I12&lt;55),1,)*J15</f>
        <v>0</v>
      </c>
      <c r="B42" s="98" t="s">
        <v>744</v>
      </c>
      <c r="C42" s="98">
        <f>(IF(AND(I12&gt;11,I12&lt;55),F4+I12,0))*A42</f>
        <v>0</v>
      </c>
      <c r="D42" s="98">
        <f>(I12+7)*A42</f>
        <v>0</v>
      </c>
      <c r="E42" s="98">
        <f>(I12+11)*A42</f>
        <v>0</v>
      </c>
      <c r="F42" s="98">
        <f>(F4-I12+30)*A42</f>
        <v>0</v>
      </c>
      <c r="G42" s="98">
        <f>3.5*A42</f>
        <v>0</v>
      </c>
      <c r="H42" s="98">
        <f>7*A42</f>
        <v>0</v>
      </c>
      <c r="I42" s="98">
        <f>4.25*A42</f>
        <v>0</v>
      </c>
      <c r="J42" s="98">
        <f>8.5*A42</f>
        <v>0</v>
      </c>
    </row>
    <row r="43" spans="1:10">
      <c r="A43" s="98">
        <f>IF(AND(D7=1,I11=1,I12&gt;54,I12&lt;165),1,)*J15</f>
        <v>0</v>
      </c>
      <c r="B43" s="98" t="s">
        <v>751</v>
      </c>
      <c r="C43" s="98">
        <f>(IF(AND(I12&gt;54,I12&lt;165),F4+I12,0))*A43</f>
        <v>0</v>
      </c>
      <c r="D43" s="98">
        <f>(I12+7.5)*A43</f>
        <v>0</v>
      </c>
      <c r="E43" s="98">
        <f>(I12+14)*A43</f>
        <v>0</v>
      </c>
      <c r="F43" s="98">
        <f>(F4-I12+30)*A43</f>
        <v>0</v>
      </c>
      <c r="G43" s="98">
        <f>3.5*A43</f>
        <v>0</v>
      </c>
      <c r="H43" s="98">
        <f>7*A43</f>
        <v>0</v>
      </c>
      <c r="I43" s="98">
        <f>4.25*A43</f>
        <v>0</v>
      </c>
      <c r="J43" s="98">
        <f>8.5*A43</f>
        <v>0</v>
      </c>
    </row>
    <row r="44" spans="1:10">
      <c r="A44" s="98">
        <f>IF(AND(D7=1,I14=1),1,)*J15</f>
        <v>1</v>
      </c>
      <c r="B44" s="98" t="s">
        <v>746</v>
      </c>
      <c r="C44" s="98" t="str">
        <f>IF(A44=0,0,"N/A")</f>
        <v>N/A</v>
      </c>
      <c r="D44" s="98">
        <f>(F4+12)*A44</f>
        <v>132</v>
      </c>
      <c r="E44" s="98">
        <f>(F4+18)*A44</f>
        <v>138</v>
      </c>
      <c r="F44" s="98">
        <f>18*A44</f>
        <v>18</v>
      </c>
      <c r="G44" s="98">
        <f>3.5*A44</f>
        <v>3.5</v>
      </c>
      <c r="H44" s="98">
        <f>7*A44</f>
        <v>7</v>
      </c>
      <c r="I44" s="98">
        <f>4.25*A44</f>
        <v>4.25</v>
      </c>
      <c r="J44" s="98">
        <f>8.5*A44</f>
        <v>8.5</v>
      </c>
    </row>
    <row r="45" spans="1:10">
      <c r="A45" s="98">
        <f>IF(AND(D7=1, I7=1,I8=1),1,)*J15</f>
        <v>0</v>
      </c>
      <c r="B45" s="98" t="s">
        <v>747</v>
      </c>
      <c r="C45" s="98">
        <v>0</v>
      </c>
      <c r="D45" s="98">
        <f>7.5*A45</f>
        <v>0</v>
      </c>
      <c r="E45" s="98">
        <f>11*A45</f>
        <v>0</v>
      </c>
      <c r="F45" s="98">
        <f>(F4+18)*A45</f>
        <v>0</v>
      </c>
      <c r="G45" s="98">
        <f>6.75*A45</f>
        <v>0</v>
      </c>
      <c r="H45" s="98">
        <f>IF(A45=0,0,"N/A")</f>
        <v>0</v>
      </c>
      <c r="I45" s="98">
        <f>6.25*A45</f>
        <v>0</v>
      </c>
      <c r="J45" s="98">
        <f>IF(A45=0,0,"N/A")</f>
        <v>0</v>
      </c>
    </row>
    <row r="46" spans="1:10">
      <c r="A46" s="98">
        <f>IF(AND(D7=1, I7=1,I9=1),1,)*J15</f>
        <v>0</v>
      </c>
      <c r="B46" s="98" t="s">
        <v>748</v>
      </c>
      <c r="C46" s="98">
        <v>0</v>
      </c>
      <c r="D46" s="98">
        <f>3*A46</f>
        <v>0</v>
      </c>
      <c r="E46" s="98">
        <f>7*A46</f>
        <v>0</v>
      </c>
      <c r="F46" s="98">
        <f>(F4+18)*A46</f>
        <v>0</v>
      </c>
      <c r="G46" s="98">
        <f>6.75*A46</f>
        <v>0</v>
      </c>
      <c r="H46" s="98">
        <f>IF(A46=0,0,"N/A")</f>
        <v>0</v>
      </c>
      <c r="I46" s="98">
        <f>6.25*A46</f>
        <v>0</v>
      </c>
      <c r="J46" s="98">
        <f>IF(A46=0,0,"N/A")</f>
        <v>0</v>
      </c>
    </row>
    <row r="48" spans="1:10" ht="30">
      <c r="B48" s="133" t="s">
        <v>734</v>
      </c>
      <c r="C48" s="133" t="s">
        <v>735</v>
      </c>
      <c r="D48" s="133" t="s">
        <v>736</v>
      </c>
      <c r="E48" s="151" t="s">
        <v>373</v>
      </c>
      <c r="F48" s="133" t="s">
        <v>737</v>
      </c>
      <c r="G48" s="151" t="s">
        <v>738</v>
      </c>
      <c r="H48" s="151" t="s">
        <v>739</v>
      </c>
      <c r="I48" s="151" t="s">
        <v>740</v>
      </c>
      <c r="J48" s="151" t="s">
        <v>741</v>
      </c>
    </row>
    <row r="49" spans="2:10">
      <c r="B49" s="98" t="s">
        <v>742</v>
      </c>
      <c r="C49" s="98">
        <v>3.5</v>
      </c>
      <c r="D49" s="98">
        <v>9.5</v>
      </c>
      <c r="E49" s="98">
        <v>12.75</v>
      </c>
      <c r="F49" s="98" t="s">
        <v>752</v>
      </c>
      <c r="G49" s="98">
        <v>3.25</v>
      </c>
      <c r="H49" s="98">
        <v>6.5</v>
      </c>
      <c r="I49" s="98">
        <v>3.75</v>
      </c>
      <c r="J49" s="98">
        <v>7.5</v>
      </c>
    </row>
    <row r="50" spans="2:10">
      <c r="B50" s="98" t="s">
        <v>743</v>
      </c>
      <c r="C50" s="98">
        <v>6.5</v>
      </c>
      <c r="D50" s="98">
        <v>12.5</v>
      </c>
      <c r="E50" s="98">
        <v>15.75</v>
      </c>
      <c r="F50" s="98" t="s">
        <v>752</v>
      </c>
      <c r="G50" s="98">
        <v>3.25</v>
      </c>
      <c r="H50" s="98">
        <v>6.5</v>
      </c>
      <c r="I50" s="98">
        <v>3.75</v>
      </c>
      <c r="J50" s="98">
        <v>7.5</v>
      </c>
    </row>
    <row r="51" spans="2:10">
      <c r="B51" s="98" t="s">
        <v>744</v>
      </c>
      <c r="C51" s="98" t="s">
        <v>753</v>
      </c>
      <c r="D51" s="98" t="s">
        <v>754</v>
      </c>
      <c r="E51" s="98" t="s">
        <v>755</v>
      </c>
      <c r="F51" s="98" t="s">
        <v>756</v>
      </c>
      <c r="G51" s="98">
        <v>3.25</v>
      </c>
      <c r="H51" s="98">
        <v>6.5</v>
      </c>
      <c r="I51" s="98">
        <v>3.75</v>
      </c>
      <c r="J51" s="98">
        <v>7.5</v>
      </c>
    </row>
    <row r="52" spans="2:10">
      <c r="B52" s="98" t="s">
        <v>745</v>
      </c>
      <c r="C52" s="98" t="s">
        <v>757</v>
      </c>
      <c r="D52" s="98" t="s">
        <v>758</v>
      </c>
      <c r="E52" s="98" t="s">
        <v>759</v>
      </c>
      <c r="F52" s="98" t="s">
        <v>756</v>
      </c>
      <c r="G52" s="98">
        <v>3.25</v>
      </c>
      <c r="H52" s="98">
        <v>6.5</v>
      </c>
      <c r="I52" s="98">
        <v>3.75</v>
      </c>
      <c r="J52" s="98">
        <v>7.5</v>
      </c>
    </row>
    <row r="53" spans="2:10">
      <c r="B53" s="98" t="s">
        <v>746</v>
      </c>
      <c r="C53" s="98" t="s">
        <v>561</v>
      </c>
      <c r="D53" s="98" t="s">
        <v>760</v>
      </c>
      <c r="E53" s="98" t="s">
        <v>752</v>
      </c>
      <c r="F53" s="98">
        <v>18</v>
      </c>
      <c r="G53" s="98">
        <v>3.25</v>
      </c>
      <c r="H53" s="98">
        <v>6.5</v>
      </c>
      <c r="I53" s="98">
        <v>3.75</v>
      </c>
      <c r="J53" s="98">
        <v>7.5</v>
      </c>
    </row>
    <row r="54" spans="2:10">
      <c r="B54" s="98" t="s">
        <v>747</v>
      </c>
      <c r="C54" s="98">
        <v>0</v>
      </c>
      <c r="D54" s="98">
        <v>6.5</v>
      </c>
      <c r="E54" s="98">
        <v>10</v>
      </c>
      <c r="F54" s="98" t="s">
        <v>752</v>
      </c>
      <c r="G54" s="98">
        <v>6.5</v>
      </c>
      <c r="H54" s="98" t="s">
        <v>561</v>
      </c>
      <c r="I54" s="98">
        <v>5.5</v>
      </c>
      <c r="J54" s="98" t="s">
        <v>561</v>
      </c>
    </row>
    <row r="55" spans="2:10">
      <c r="B55" s="98" t="s">
        <v>748</v>
      </c>
      <c r="C55" s="98">
        <v>0</v>
      </c>
      <c r="D55" s="98">
        <v>2</v>
      </c>
      <c r="E55" s="98">
        <v>5.5</v>
      </c>
      <c r="F55" s="98" t="s">
        <v>752</v>
      </c>
      <c r="G55" s="98">
        <v>6.5</v>
      </c>
      <c r="H55" s="98" t="s">
        <v>561</v>
      </c>
      <c r="I55" s="98">
        <v>5.5</v>
      </c>
      <c r="J55" s="98" t="s">
        <v>561</v>
      </c>
    </row>
    <row r="57" spans="2:10" ht="30">
      <c r="B57" s="133" t="s">
        <v>749</v>
      </c>
      <c r="C57" s="133" t="s">
        <v>735</v>
      </c>
      <c r="D57" s="133" t="s">
        <v>736</v>
      </c>
      <c r="E57" s="151" t="s">
        <v>373</v>
      </c>
      <c r="F57" s="133" t="s">
        <v>737</v>
      </c>
      <c r="G57" s="151" t="s">
        <v>738</v>
      </c>
      <c r="H57" s="151" t="s">
        <v>739</v>
      </c>
      <c r="I57" s="151" t="s">
        <v>740</v>
      </c>
      <c r="J57" s="151" t="s">
        <v>741</v>
      </c>
    </row>
    <row r="58" spans="2:10">
      <c r="B58" s="98" t="s">
        <v>743</v>
      </c>
      <c r="C58" s="98">
        <v>7.5</v>
      </c>
      <c r="D58" s="98">
        <v>14.5</v>
      </c>
      <c r="E58" s="98">
        <v>17.75</v>
      </c>
      <c r="F58" s="98" t="s">
        <v>752</v>
      </c>
      <c r="G58" s="98">
        <v>3.5</v>
      </c>
      <c r="H58" s="98">
        <v>7</v>
      </c>
      <c r="I58" s="98">
        <v>4.25</v>
      </c>
      <c r="J58" s="98">
        <v>8.5</v>
      </c>
    </row>
    <row r="59" spans="2:10">
      <c r="B59" s="98" t="s">
        <v>750</v>
      </c>
      <c r="C59" s="98">
        <v>7.5</v>
      </c>
      <c r="D59" s="98">
        <v>15.5</v>
      </c>
      <c r="E59" s="98">
        <v>20.5</v>
      </c>
      <c r="F59" s="98" t="s">
        <v>752</v>
      </c>
      <c r="G59" s="98">
        <v>3.5</v>
      </c>
      <c r="H59" s="98">
        <v>7</v>
      </c>
      <c r="I59" s="98">
        <v>4.25</v>
      </c>
      <c r="J59" s="98">
        <v>8.5</v>
      </c>
    </row>
    <row r="60" spans="2:10">
      <c r="B60" s="98" t="s">
        <v>744</v>
      </c>
      <c r="C60" s="98" t="s">
        <v>753</v>
      </c>
      <c r="D60" s="98" t="s">
        <v>761</v>
      </c>
      <c r="E60" s="98" t="s">
        <v>762</v>
      </c>
      <c r="F60" s="98" t="s">
        <v>756</v>
      </c>
      <c r="G60" s="98">
        <v>3.5</v>
      </c>
      <c r="H60" s="98">
        <v>7</v>
      </c>
      <c r="I60" s="98">
        <v>4.25</v>
      </c>
      <c r="J60" s="98">
        <v>8.5</v>
      </c>
    </row>
    <row r="61" spans="2:10">
      <c r="B61" s="98" t="s">
        <v>751</v>
      </c>
      <c r="C61" s="98" t="s">
        <v>763</v>
      </c>
      <c r="D61" s="98" t="s">
        <v>764</v>
      </c>
      <c r="E61" s="98" t="s">
        <v>765</v>
      </c>
      <c r="F61" s="98" t="s">
        <v>756</v>
      </c>
      <c r="G61" s="98">
        <v>3.5</v>
      </c>
      <c r="H61" s="98">
        <v>7</v>
      </c>
      <c r="I61" s="98">
        <v>4.25</v>
      </c>
      <c r="J61" s="98">
        <v>8.5</v>
      </c>
    </row>
    <row r="62" spans="2:10">
      <c r="B62" s="98" t="s">
        <v>746</v>
      </c>
      <c r="C62" s="98" t="s">
        <v>561</v>
      </c>
      <c r="D62" s="98" t="s">
        <v>760</v>
      </c>
      <c r="E62" s="98" t="s">
        <v>752</v>
      </c>
      <c r="F62" s="98">
        <v>18</v>
      </c>
      <c r="G62" s="98">
        <v>3.5</v>
      </c>
      <c r="H62" s="98">
        <v>7</v>
      </c>
      <c r="I62" s="98">
        <v>4.25</v>
      </c>
      <c r="J62" s="98">
        <v>8.5</v>
      </c>
    </row>
    <row r="63" spans="2:10">
      <c r="B63" s="98" t="s">
        <v>747</v>
      </c>
      <c r="C63" s="98">
        <v>0</v>
      </c>
      <c r="D63" s="98">
        <v>7.5</v>
      </c>
      <c r="E63" s="98">
        <v>11</v>
      </c>
      <c r="F63" s="98" t="s">
        <v>752</v>
      </c>
      <c r="G63" s="98">
        <v>6.75</v>
      </c>
      <c r="H63" s="98" t="s">
        <v>561</v>
      </c>
      <c r="I63" s="98">
        <v>6.25</v>
      </c>
      <c r="J63" s="98" t="s">
        <v>561</v>
      </c>
    </row>
    <row r="64" spans="2:10">
      <c r="B64" s="98" t="s">
        <v>748</v>
      </c>
      <c r="C64" s="98">
        <v>0</v>
      </c>
      <c r="D64" s="98">
        <v>3</v>
      </c>
      <c r="E64" s="98">
        <v>7</v>
      </c>
      <c r="F64" s="98" t="s">
        <v>752</v>
      </c>
      <c r="G64" s="98">
        <v>6.75</v>
      </c>
      <c r="H64" s="98" t="s">
        <v>561</v>
      </c>
      <c r="I64" s="98">
        <v>6.25</v>
      </c>
      <c r="J64" s="98" t="s">
        <v>561</v>
      </c>
    </row>
  </sheetData>
  <pageMargins left="0.25" right="0.25" top="0.75" bottom="0.75" header="0.3" footer="0.3"/>
  <pageSetup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50E9-2B21-4CD8-88D2-47965F30CC6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U51"/>
  <sheetViews>
    <sheetView workbookViewId="0">
      <selection activeCell="G42" sqref="G42"/>
    </sheetView>
  </sheetViews>
  <sheetFormatPr defaultRowHeight="15"/>
  <cols>
    <col min="1" max="1" width="14.140625" customWidth="1"/>
    <col min="2" max="2" width="11" style="25" bestFit="1" customWidth="1"/>
    <col min="3" max="3" width="11.5703125" style="25" bestFit="1" customWidth="1"/>
    <col min="4" max="4" width="18" style="157" bestFit="1" customWidth="1"/>
    <col min="5" max="5" width="11.85546875" style="25" customWidth="1"/>
    <col min="6" max="6" width="18.85546875" customWidth="1"/>
    <col min="8" max="8" width="10.7109375" style="152" bestFit="1" customWidth="1"/>
  </cols>
  <sheetData>
    <row r="3" spans="1:8">
      <c r="A3">
        <v>8</v>
      </c>
      <c r="B3" s="693">
        <v>0</v>
      </c>
      <c r="C3" s="693"/>
      <c r="D3" s="693"/>
    </row>
    <row r="4" spans="1:8">
      <c r="A4" s="153">
        <v>12</v>
      </c>
      <c r="B4" s="153">
        <v>0</v>
      </c>
      <c r="C4" s="153" t="s">
        <v>766</v>
      </c>
      <c r="D4" s="154" t="s">
        <v>767</v>
      </c>
      <c r="E4" s="782" t="s">
        <v>768</v>
      </c>
      <c r="F4" s="782"/>
      <c r="H4" s="153" t="s">
        <v>543</v>
      </c>
    </row>
    <row r="5" spans="1:8">
      <c r="A5" s="99" t="s">
        <v>104</v>
      </c>
      <c r="B5" s="99">
        <v>96</v>
      </c>
      <c r="C5" s="99">
        <f>265*2</f>
        <v>530</v>
      </c>
      <c r="D5" s="142">
        <v>0.125</v>
      </c>
      <c r="E5" s="781">
        <v>8</v>
      </c>
      <c r="F5" s="781"/>
      <c r="G5" s="155"/>
      <c r="H5" s="156">
        <v>0.125</v>
      </c>
    </row>
    <row r="6" spans="1:8">
      <c r="A6" s="99" t="s">
        <v>107</v>
      </c>
      <c r="B6" s="99">
        <v>144</v>
      </c>
      <c r="C6" s="99">
        <f>375*2</f>
        <v>750</v>
      </c>
      <c r="D6" s="142">
        <v>0.15625</v>
      </c>
      <c r="E6" s="781">
        <v>8</v>
      </c>
      <c r="F6" s="781"/>
      <c r="G6" s="155"/>
      <c r="H6" s="156" t="s">
        <v>769</v>
      </c>
    </row>
    <row r="7" spans="1:8">
      <c r="A7" s="99" t="s">
        <v>108</v>
      </c>
      <c r="B7" s="99">
        <v>216</v>
      </c>
      <c r="C7" s="99">
        <f>750*2</f>
        <v>1500</v>
      </c>
      <c r="D7" s="142">
        <v>0.1875</v>
      </c>
      <c r="E7" s="781">
        <v>10</v>
      </c>
      <c r="F7" s="781"/>
      <c r="G7" s="155"/>
      <c r="H7" s="156" t="s">
        <v>770</v>
      </c>
    </row>
    <row r="8" spans="1:8">
      <c r="A8" s="99" t="s">
        <v>111</v>
      </c>
      <c r="B8" s="99">
        <v>384</v>
      </c>
      <c r="C8" s="99">
        <f>1100*2</f>
        <v>2200</v>
      </c>
      <c r="D8" s="142">
        <v>0.25</v>
      </c>
      <c r="E8" s="781">
        <v>14</v>
      </c>
      <c r="F8" s="781"/>
      <c r="G8" s="25"/>
      <c r="H8" s="156" t="s">
        <v>771</v>
      </c>
    </row>
    <row r="9" spans="1:8">
      <c r="A9" s="25"/>
    </row>
    <row r="10" spans="1:8">
      <c r="A10" s="153" t="s">
        <v>116</v>
      </c>
      <c r="B10" s="153" t="s">
        <v>772</v>
      </c>
      <c r="C10" s="153" t="s">
        <v>766</v>
      </c>
      <c r="D10" s="154" t="s">
        <v>767</v>
      </c>
      <c r="E10" s="782" t="s">
        <v>768</v>
      </c>
      <c r="F10" s="782"/>
      <c r="H10" s="153" t="s">
        <v>543</v>
      </c>
    </row>
    <row r="11" spans="1:8">
      <c r="A11" s="99" t="s">
        <v>120</v>
      </c>
      <c r="B11" s="99">
        <v>174</v>
      </c>
      <c r="C11" s="99">
        <v>550</v>
      </c>
      <c r="D11" s="142">
        <v>0.15625</v>
      </c>
      <c r="E11" s="158">
        <v>63</v>
      </c>
      <c r="F11" s="159" t="s">
        <v>773</v>
      </c>
      <c r="G11" s="25"/>
      <c r="H11" s="156" t="s">
        <v>769</v>
      </c>
    </row>
    <row r="12" spans="1:8">
      <c r="A12" s="99" t="s">
        <v>121</v>
      </c>
      <c r="B12" s="99">
        <v>234</v>
      </c>
      <c r="C12" s="99">
        <v>1000</v>
      </c>
      <c r="D12" s="142">
        <v>0.1875</v>
      </c>
      <c r="E12" s="158">
        <v>66</v>
      </c>
      <c r="F12" s="159" t="s">
        <v>773</v>
      </c>
      <c r="G12" s="25"/>
      <c r="H12" s="156" t="s">
        <v>770</v>
      </c>
    </row>
    <row r="13" spans="1:8">
      <c r="A13" s="99" t="s">
        <v>123</v>
      </c>
      <c r="B13" s="99">
        <v>264</v>
      </c>
      <c r="C13" s="99">
        <v>1000</v>
      </c>
      <c r="D13" s="142">
        <v>0.1875</v>
      </c>
      <c r="E13" s="158">
        <v>133</v>
      </c>
      <c r="F13" s="159" t="s">
        <v>773</v>
      </c>
      <c r="G13" s="25"/>
      <c r="H13" s="156" t="s">
        <v>770</v>
      </c>
    </row>
    <row r="14" spans="1:8">
      <c r="A14" s="99" t="s">
        <v>126</v>
      </c>
      <c r="B14" s="99">
        <v>393</v>
      </c>
      <c r="C14" s="99">
        <v>1600</v>
      </c>
      <c r="D14" s="142">
        <v>0.25</v>
      </c>
      <c r="E14" s="158">
        <v>180.8</v>
      </c>
      <c r="F14" s="159" t="s">
        <v>773</v>
      </c>
      <c r="G14" s="25"/>
      <c r="H14" s="156" t="s">
        <v>771</v>
      </c>
    </row>
    <row r="15" spans="1:8">
      <c r="A15" s="99" t="s">
        <v>129</v>
      </c>
      <c r="B15" s="99">
        <v>384</v>
      </c>
      <c r="C15" s="99">
        <v>2200</v>
      </c>
      <c r="D15" s="142">
        <v>0.25</v>
      </c>
      <c r="E15" s="158">
        <v>120</v>
      </c>
      <c r="F15" s="159" t="s">
        <v>773</v>
      </c>
      <c r="G15" s="25"/>
      <c r="H15" s="156" t="s">
        <v>771</v>
      </c>
    </row>
    <row r="16" spans="1:8">
      <c r="A16" s="25"/>
    </row>
    <row r="17" spans="1:21">
      <c r="A17" s="153" t="s">
        <v>133</v>
      </c>
      <c r="B17" s="153" t="s">
        <v>772</v>
      </c>
      <c r="C17" s="153" t="s">
        <v>766</v>
      </c>
      <c r="D17" s="154" t="s">
        <v>767</v>
      </c>
      <c r="E17" s="782" t="s">
        <v>768</v>
      </c>
      <c r="F17" s="782"/>
      <c r="H17" s="153" t="s">
        <v>543</v>
      </c>
    </row>
    <row r="18" spans="1:21">
      <c r="A18" s="99" t="s">
        <v>412</v>
      </c>
      <c r="B18" s="99">
        <v>132</v>
      </c>
      <c r="C18" s="99">
        <v>850</v>
      </c>
      <c r="D18" s="142">
        <v>0.1875</v>
      </c>
      <c r="E18" s="158">
        <v>143</v>
      </c>
      <c r="F18" s="160" t="s">
        <v>774</v>
      </c>
      <c r="H18" s="156" t="s">
        <v>770</v>
      </c>
    </row>
    <row r="19" spans="1:21">
      <c r="A19" s="99" t="s">
        <v>413</v>
      </c>
      <c r="B19" s="99">
        <v>216</v>
      </c>
      <c r="C19" s="99">
        <v>1000</v>
      </c>
      <c r="D19" s="142">
        <v>0.1875</v>
      </c>
      <c r="E19" s="158">
        <v>237</v>
      </c>
      <c r="F19" s="160" t="s">
        <v>774</v>
      </c>
      <c r="H19" s="156" t="s">
        <v>770</v>
      </c>
    </row>
    <row r="20" spans="1:21">
      <c r="A20" s="99" t="s">
        <v>414</v>
      </c>
      <c r="B20" s="99">
        <v>336</v>
      </c>
      <c r="C20" s="99">
        <v>2200</v>
      </c>
      <c r="D20" s="142">
        <v>0.25</v>
      </c>
      <c r="E20" s="158">
        <v>352</v>
      </c>
      <c r="F20" s="160" t="s">
        <v>774</v>
      </c>
      <c r="H20" s="156" t="s">
        <v>771</v>
      </c>
    </row>
    <row r="22" spans="1:21">
      <c r="A22" s="32" t="s">
        <v>775</v>
      </c>
    </row>
    <row r="24" spans="1:21">
      <c r="U24" t="s">
        <v>186</v>
      </c>
    </row>
    <row r="25" spans="1:21">
      <c r="A25" s="153" t="s">
        <v>98</v>
      </c>
      <c r="B25" s="153" t="s">
        <v>772</v>
      </c>
      <c r="C25" s="153" t="s">
        <v>766</v>
      </c>
      <c r="D25" s="154" t="s">
        <v>767</v>
      </c>
      <c r="E25" s="782" t="s">
        <v>768</v>
      </c>
      <c r="F25" s="782"/>
    </row>
    <row r="26" spans="1:21">
      <c r="A26" s="99" t="s">
        <v>104</v>
      </c>
      <c r="B26" s="99">
        <v>96</v>
      </c>
      <c r="C26" s="99">
        <f>265*2</f>
        <v>530</v>
      </c>
      <c r="D26" s="142">
        <v>0.125</v>
      </c>
      <c r="E26" s="785">
        <f>8-0.5</f>
        <v>7.5</v>
      </c>
      <c r="F26" s="786"/>
      <c r="G26" s="98">
        <f>IF('Track B.O.M.'!$J$11=1,IF(OR('Track B.O.M.'!$C$7=0, 'Track B.O.M.'!$C$7=1),'Cable Length'!E26,0),0)</f>
        <v>0</v>
      </c>
      <c r="I26">
        <v>8</v>
      </c>
    </row>
    <row r="27" spans="1:21">
      <c r="A27" s="99" t="s">
        <v>107</v>
      </c>
      <c r="B27" s="99">
        <v>144</v>
      </c>
      <c r="C27" s="161">
        <f>375*2</f>
        <v>750</v>
      </c>
      <c r="D27" s="142">
        <v>0.15625</v>
      </c>
      <c r="E27" s="785">
        <f>8-0.5</f>
        <v>7.5</v>
      </c>
      <c r="F27" s="786"/>
      <c r="G27" s="98">
        <f>IF('Track B.O.M.'!$J$11=2,IF(OR('Track B.O.M.'!$C$7=0, 'Track B.O.M.'!$C$7=1),'Cable Length'!E27,0),0)</f>
        <v>0</v>
      </c>
      <c r="I27">
        <v>8</v>
      </c>
    </row>
    <row r="28" spans="1:21">
      <c r="A28" s="99" t="s">
        <v>108</v>
      </c>
      <c r="B28" s="99">
        <v>216</v>
      </c>
      <c r="C28" s="99">
        <f>750*2</f>
        <v>1500</v>
      </c>
      <c r="D28" s="142">
        <v>0.1875</v>
      </c>
      <c r="E28" s="783">
        <f>10-0.5</f>
        <v>9.5</v>
      </c>
      <c r="F28" s="784"/>
      <c r="G28" s="98">
        <f>IF('Track B.O.M.'!$J$11=3,IF(OR('Track B.O.M.'!$C$7=0, 'Track B.O.M.'!$C$7=1),'Cable Length'!E28,0),0)</f>
        <v>0</v>
      </c>
      <c r="I28">
        <v>14</v>
      </c>
    </row>
    <row r="29" spans="1:21">
      <c r="A29" s="99" t="s">
        <v>111</v>
      </c>
      <c r="B29" s="99">
        <v>384</v>
      </c>
      <c r="C29" s="99">
        <f>1100*2</f>
        <v>2200</v>
      </c>
      <c r="D29" s="142">
        <v>0.25</v>
      </c>
      <c r="E29" s="783">
        <f>14-1.5</f>
        <v>12.5</v>
      </c>
      <c r="F29" s="784"/>
      <c r="G29" s="98">
        <f>IF('Track B.O.M.'!$J$11=4,IF(OR('Track B.O.M.'!$C$7=0, 'Track B.O.M.'!$C$7=1),'Cable Length'!E29,0),0)</f>
        <v>0</v>
      </c>
      <c r="I29">
        <v>14</v>
      </c>
    </row>
    <row r="30" spans="1:21">
      <c r="A30" s="25"/>
    </row>
    <row r="31" spans="1:21">
      <c r="A31" s="153" t="s">
        <v>116</v>
      </c>
      <c r="B31" s="153" t="s">
        <v>772</v>
      </c>
      <c r="C31" s="153" t="s">
        <v>766</v>
      </c>
      <c r="D31" s="154" t="s">
        <v>767</v>
      </c>
      <c r="E31" s="782" t="s">
        <v>768</v>
      </c>
      <c r="F31" s="782"/>
    </row>
    <row r="32" spans="1:21">
      <c r="A32" s="99" t="s">
        <v>120</v>
      </c>
      <c r="B32" s="99">
        <v>174</v>
      </c>
      <c r="C32" s="99">
        <f>275*2</f>
        <v>550</v>
      </c>
      <c r="D32" s="142">
        <v>0.15625</v>
      </c>
      <c r="E32" s="163">
        <v>64</v>
      </c>
      <c r="F32" s="98">
        <f>-'Track B.O.M.'!$C$8</f>
        <v>-45</v>
      </c>
      <c r="G32" s="98">
        <f>IF('Track B.O.M.'!$J$11=5,IF('Track B.O.M.'!$C$7=2,'Cable Length'!E32+'Cable Length'!F32,0),0)</f>
        <v>0</v>
      </c>
      <c r="I32">
        <v>63</v>
      </c>
    </row>
    <row r="33" spans="1:9">
      <c r="A33" s="99" t="s">
        <v>121</v>
      </c>
      <c r="B33" s="99">
        <v>234</v>
      </c>
      <c r="C33" s="99">
        <f>500*2</f>
        <v>1000</v>
      </c>
      <c r="D33" s="142">
        <v>0.1875</v>
      </c>
      <c r="E33" s="162">
        <f>66+1</f>
        <v>67</v>
      </c>
      <c r="F33" s="98">
        <f>-'Track B.O.M.'!$C$8</f>
        <v>-45</v>
      </c>
      <c r="G33" s="98">
        <f>IF('Track B.O.M.'!$J$11=6,IF('Track B.O.M.'!$C$7=2,'Cable Length'!E33+'Cable Length'!F33,0),0)</f>
        <v>0</v>
      </c>
      <c r="I33">
        <v>66</v>
      </c>
    </row>
    <row r="34" spans="1:9">
      <c r="A34" s="99" t="s">
        <v>123</v>
      </c>
      <c r="B34" s="99">
        <v>264</v>
      </c>
      <c r="C34" s="99">
        <f>500*2</f>
        <v>1000</v>
      </c>
      <c r="D34" s="142">
        <v>0.1875</v>
      </c>
      <c r="E34" s="162">
        <f>133-0.5</f>
        <v>132.5</v>
      </c>
      <c r="F34" s="98">
        <f>-'Track B.O.M.'!$C$8</f>
        <v>-45</v>
      </c>
      <c r="G34" s="98">
        <f>IF('Track B.O.M.'!$J$11=7,IF('Track B.O.M.'!$C$7=2,'Cable Length'!E34+'Cable Length'!F34,0),0)</f>
        <v>0</v>
      </c>
      <c r="I34">
        <v>133</v>
      </c>
    </row>
    <row r="35" spans="1:9">
      <c r="A35" s="99" t="s">
        <v>126</v>
      </c>
      <c r="B35" s="99">
        <v>393</v>
      </c>
      <c r="C35" s="99">
        <f>800*2</f>
        <v>1600</v>
      </c>
      <c r="D35" s="142">
        <v>0.25</v>
      </c>
      <c r="E35" s="163">
        <v>181</v>
      </c>
      <c r="F35" s="98">
        <f>-'Track B.O.M.'!$C$8</f>
        <v>-45</v>
      </c>
      <c r="G35" s="98">
        <f>IF('Track B.O.M.'!$J$11=8,IF('Track B.O.M.'!$C$7=2,'Cable Length'!E35+'Cable Length'!F35,0),0)</f>
        <v>0</v>
      </c>
      <c r="I35">
        <v>182</v>
      </c>
    </row>
    <row r="36" spans="1:9">
      <c r="A36" s="99" t="s">
        <v>129</v>
      </c>
      <c r="B36" s="99">
        <v>384</v>
      </c>
      <c r="C36" s="99">
        <f>1100*2</f>
        <v>2200</v>
      </c>
      <c r="D36" s="142">
        <v>0.25</v>
      </c>
      <c r="E36" s="164">
        <f>137</f>
        <v>137</v>
      </c>
      <c r="F36" s="98">
        <f>-'Track B.O.M.'!$C$8</f>
        <v>-45</v>
      </c>
      <c r="G36" s="98">
        <f>IF('Track B.O.M.'!$J$11=9,IF('Track B.O.M.'!$C$7=2,'Cable Length'!E36+'Cable Length'!F36,0),0)</f>
        <v>0</v>
      </c>
      <c r="I36">
        <v>137</v>
      </c>
    </row>
    <row r="37" spans="1:9">
      <c r="A37" s="25"/>
    </row>
    <row r="38" spans="1:9">
      <c r="A38" s="153" t="s">
        <v>133</v>
      </c>
      <c r="B38" s="153" t="s">
        <v>772</v>
      </c>
      <c r="C38" s="153" t="s">
        <v>766</v>
      </c>
      <c r="D38" s="154" t="s">
        <v>767</v>
      </c>
      <c r="E38" s="782" t="s">
        <v>768</v>
      </c>
      <c r="F38" s="782"/>
    </row>
    <row r="39" spans="1:9">
      <c r="A39" s="99" t="s">
        <v>412</v>
      </c>
      <c r="B39" s="99">
        <v>132</v>
      </c>
      <c r="C39" s="99">
        <f>425*2</f>
        <v>850</v>
      </c>
      <c r="D39" s="142">
        <v>0.1875</v>
      </c>
      <c r="E39" s="163">
        <f>144-12</f>
        <v>132</v>
      </c>
      <c r="F39" s="165">
        <f>-'Track B.O.M.'!$C$4</f>
        <v>-120</v>
      </c>
      <c r="G39" s="98">
        <f>IF('Track B.O.M.'!$J$11=10,IF('Track B.O.M.'!$C$7=3,'Cable Length'!E39+'Cable Length'!F39,0),0)</f>
        <v>12</v>
      </c>
      <c r="I39">
        <v>144</v>
      </c>
    </row>
    <row r="40" spans="1:9">
      <c r="A40" s="99" t="s">
        <v>413</v>
      </c>
      <c r="B40" s="99">
        <v>216</v>
      </c>
      <c r="C40" s="161">
        <f>660*2</f>
        <v>1320</v>
      </c>
      <c r="D40" s="142">
        <v>0.1875</v>
      </c>
      <c r="E40" s="162">
        <f>237-12</f>
        <v>225</v>
      </c>
      <c r="F40" s="165">
        <f>-'Track B.O.M.'!$C$4</f>
        <v>-120</v>
      </c>
      <c r="G40" s="98">
        <f>IF('Track B.O.M.'!$J$11=11,IF('Track B.O.M.'!$C$7=3,'Cable Length'!E40+'Cable Length'!F40,0),0)</f>
        <v>0</v>
      </c>
      <c r="I40">
        <v>237</v>
      </c>
    </row>
    <row r="41" spans="1:9">
      <c r="A41" s="99" t="s">
        <v>414</v>
      </c>
      <c r="B41" s="99">
        <v>336</v>
      </c>
      <c r="C41" s="99">
        <f>1100*2</f>
        <v>2200</v>
      </c>
      <c r="D41" s="142">
        <v>0.25</v>
      </c>
      <c r="E41" s="164">
        <v>353</v>
      </c>
      <c r="F41" s="165">
        <f>-'Track B.O.M.'!$C$4</f>
        <v>-120</v>
      </c>
      <c r="G41" s="98">
        <f>IF('Track B.O.M.'!$J$11=12,IF('Track B.O.M.'!$C$7=3,'Cable Length'!E41+'Cable Length'!F41,0),0)</f>
        <v>0</v>
      </c>
      <c r="I41">
        <v>353</v>
      </c>
    </row>
    <row r="42" spans="1:9">
      <c r="D42" s="166"/>
      <c r="E42" s="167"/>
      <c r="F42" s="168" t="s">
        <v>776</v>
      </c>
      <c r="G42" s="169">
        <f>SUM(G26:G29)+SUM(G32:G36)+SUM(G39:G41)</f>
        <v>12</v>
      </c>
    </row>
    <row r="43" spans="1:9">
      <c r="A43" s="32" t="s">
        <v>777</v>
      </c>
    </row>
    <row r="46" spans="1:9" ht="30">
      <c r="A46" s="83"/>
      <c r="D46" s="125" t="s">
        <v>543</v>
      </c>
      <c r="E46" s="97" t="s">
        <v>778</v>
      </c>
    </row>
    <row r="47" spans="1:9">
      <c r="A47" s="83"/>
      <c r="D47" s="142">
        <v>0.125</v>
      </c>
      <c r="E47" s="99">
        <v>800</v>
      </c>
    </row>
    <row r="48" spans="1:9">
      <c r="A48" s="83"/>
      <c r="D48" s="142">
        <v>0.15625</v>
      </c>
      <c r="E48" s="99">
        <v>1120</v>
      </c>
    </row>
    <row r="49" spans="1:5">
      <c r="A49" s="83"/>
      <c r="D49" s="142">
        <v>0.1875</v>
      </c>
      <c r="E49" s="99">
        <v>1680</v>
      </c>
    </row>
    <row r="50" spans="1:5">
      <c r="A50" s="83"/>
      <c r="D50" s="142">
        <v>0.25</v>
      </c>
      <c r="E50" s="99">
        <v>2800</v>
      </c>
    </row>
    <row r="51" spans="1:5">
      <c r="A51" s="83"/>
    </row>
  </sheetData>
  <mergeCells count="15">
    <mergeCell ref="E29:F29"/>
    <mergeCell ref="E31:F31"/>
    <mergeCell ref="E38:F38"/>
    <mergeCell ref="E10:F10"/>
    <mergeCell ref="E17:F17"/>
    <mergeCell ref="E25:F25"/>
    <mergeCell ref="E26:F26"/>
    <mergeCell ref="E27:F27"/>
    <mergeCell ref="E28:F28"/>
    <mergeCell ref="E8:F8"/>
    <mergeCell ref="B3:D3"/>
    <mergeCell ref="E4:F4"/>
    <mergeCell ref="E5:F5"/>
    <mergeCell ref="E6:F6"/>
    <mergeCell ref="E7:F7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42"/>
  <sheetViews>
    <sheetView zoomScaleNormal="100" workbookViewId="0">
      <selection activeCell="AG2" sqref="AG2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6" width="2.85546875" style="270" customWidth="1"/>
    <col min="27" max="27" width="3.28515625" style="270" customWidth="1"/>
    <col min="28" max="28" width="10.28515625" style="270" customWidth="1"/>
    <col min="29" max="29" width="2.85546875" style="270" customWidth="1"/>
    <col min="30" max="31" width="12.28515625" style="270" customWidth="1"/>
    <col min="32" max="33" width="14.140625" style="270" customWidth="1"/>
    <col min="34" max="34" width="10.28515625" style="270" customWidth="1"/>
    <col min="35" max="16384" width="9.140625" style="270"/>
  </cols>
  <sheetData>
    <row r="1" spans="1:33">
      <c r="A1" s="267"/>
      <c r="B1" s="268"/>
      <c r="C1" s="268"/>
      <c r="D1" s="268"/>
      <c r="E1" s="268"/>
      <c r="F1" s="268"/>
      <c r="G1" s="268"/>
      <c r="H1" s="321"/>
      <c r="I1" s="321"/>
      <c r="J1" s="321"/>
      <c r="K1" s="321"/>
      <c r="L1" s="321"/>
      <c r="M1" s="321"/>
      <c r="N1" s="321"/>
      <c r="O1" s="321"/>
      <c r="P1" s="650" t="str">
        <f>CONCATENATE("W/2: ",AF6/2,"''")</f>
        <v>W/2: 48''</v>
      </c>
      <c r="Q1" s="650"/>
      <c r="R1" s="650"/>
      <c r="S1" s="650"/>
      <c r="T1" s="650"/>
      <c r="U1" s="650"/>
      <c r="V1" s="650"/>
      <c r="W1" s="268"/>
      <c r="X1" s="268"/>
      <c r="Y1" s="268"/>
      <c r="Z1" s="268"/>
      <c r="AA1" s="268"/>
      <c r="AB1" s="268"/>
      <c r="AC1" s="300"/>
      <c r="AD1" s="268"/>
      <c r="AE1" s="268"/>
      <c r="AF1" s="268"/>
      <c r="AG1" s="269"/>
    </row>
    <row r="2" spans="1:33">
      <c r="A2" s="271"/>
      <c r="B2" s="272"/>
      <c r="C2" s="272"/>
      <c r="D2" s="272"/>
      <c r="E2" s="272"/>
      <c r="F2" s="272"/>
      <c r="G2" s="272"/>
      <c r="J2" s="272"/>
      <c r="K2" s="272"/>
      <c r="L2" s="272"/>
      <c r="M2" s="272"/>
      <c r="N2" s="272"/>
      <c r="O2" s="272"/>
      <c r="P2" s="315"/>
      <c r="Q2" s="322"/>
      <c r="R2" s="322"/>
      <c r="S2" s="322"/>
      <c r="T2" s="322"/>
      <c r="U2" s="322"/>
      <c r="V2" s="323"/>
      <c r="W2" s="272"/>
      <c r="X2" s="272"/>
      <c r="Y2" s="272"/>
      <c r="Z2" s="272"/>
      <c r="AA2" s="272"/>
      <c r="AB2" s="272"/>
      <c r="AE2" s="279" t="s">
        <v>779</v>
      </c>
      <c r="AF2" s="302" t="s">
        <v>856</v>
      </c>
      <c r="AG2" s="316" t="s">
        <v>857</v>
      </c>
    </row>
    <row r="3" spans="1:33">
      <c r="A3" s="271"/>
      <c r="B3" s="272"/>
      <c r="C3" s="272"/>
      <c r="D3" s="272"/>
      <c r="E3" s="272"/>
      <c r="F3" s="272"/>
      <c r="G3" s="272"/>
      <c r="I3" s="272"/>
      <c r="J3" s="272"/>
      <c r="K3" s="272"/>
      <c r="L3" s="272"/>
      <c r="M3" s="272"/>
      <c r="N3" s="272"/>
      <c r="O3" s="272"/>
      <c r="P3" s="328"/>
      <c r="Q3" s="272"/>
      <c r="R3" s="272"/>
      <c r="S3" s="272"/>
      <c r="T3" s="272"/>
      <c r="U3" s="272"/>
      <c r="V3" s="325"/>
      <c r="W3" s="272"/>
      <c r="X3" s="272"/>
      <c r="Y3" s="272"/>
      <c r="Z3" s="272"/>
      <c r="AA3" s="272"/>
      <c r="AB3" s="272"/>
      <c r="AE3" s="279" t="s">
        <v>780</v>
      </c>
      <c r="AF3" s="302">
        <v>5</v>
      </c>
      <c r="AG3" s="316"/>
    </row>
    <row r="4" spans="1:33">
      <c r="A4" s="271"/>
      <c r="B4" s="272" t="s">
        <v>781</v>
      </c>
      <c r="C4" s="272"/>
      <c r="D4" s="272"/>
      <c r="E4" s="329"/>
      <c r="F4" s="329"/>
      <c r="G4" s="329"/>
      <c r="I4" s="272"/>
      <c r="J4" s="272"/>
      <c r="K4" s="272"/>
      <c r="L4" s="272"/>
      <c r="M4" s="272"/>
      <c r="N4" s="272"/>
      <c r="O4" s="651" t="s">
        <v>782</v>
      </c>
      <c r="P4" s="652"/>
      <c r="Q4" s="294"/>
      <c r="R4" s="272"/>
      <c r="S4" s="272"/>
      <c r="T4" s="272"/>
      <c r="U4" s="272" t="s">
        <v>435</v>
      </c>
      <c r="V4" s="327"/>
      <c r="W4" s="272"/>
      <c r="X4" s="272"/>
      <c r="Y4" s="272"/>
      <c r="Z4" s="272"/>
      <c r="AA4" s="272"/>
      <c r="AB4" s="272"/>
      <c r="AE4" s="279"/>
      <c r="AF4" s="302"/>
      <c r="AG4" s="316"/>
    </row>
    <row r="5" spans="1:33">
      <c r="A5" s="271"/>
      <c r="B5" s="272"/>
      <c r="C5" s="268"/>
      <c r="D5" s="268"/>
      <c r="E5" s="272"/>
      <c r="F5" s="272"/>
      <c r="G5" s="272"/>
      <c r="H5" s="274"/>
      <c r="I5" s="272"/>
      <c r="J5" s="272"/>
      <c r="K5" s="272"/>
      <c r="L5" s="272"/>
      <c r="M5" s="272"/>
      <c r="N5" s="268"/>
      <c r="O5" s="335"/>
      <c r="P5" s="336"/>
      <c r="Q5" s="268"/>
      <c r="R5" s="272"/>
      <c r="S5" s="272"/>
      <c r="T5" s="272"/>
      <c r="U5" s="272"/>
      <c r="V5" s="268"/>
      <c r="W5" s="274"/>
      <c r="X5" s="268"/>
      <c r="Y5" s="272"/>
      <c r="Z5" s="272"/>
      <c r="AA5" s="272"/>
      <c r="AB5" s="272"/>
      <c r="AE5" s="279" t="s">
        <v>783</v>
      </c>
      <c r="AF5" s="301">
        <f>'Input Data'!D13</f>
        <v>3</v>
      </c>
      <c r="AG5" s="313"/>
    </row>
    <row r="6" spans="1:33" ht="15" thickBot="1">
      <c r="A6" s="271"/>
      <c r="B6" s="272"/>
      <c r="C6" s="272"/>
      <c r="D6" s="272"/>
      <c r="E6" s="272"/>
      <c r="F6" s="331"/>
      <c r="G6" s="332"/>
      <c r="H6" s="333"/>
      <c r="I6" s="331"/>
      <c r="J6" s="459" t="s">
        <v>784</v>
      </c>
      <c r="K6" s="272"/>
      <c r="L6" s="272"/>
      <c r="M6" s="331"/>
      <c r="N6" s="331"/>
      <c r="O6" s="337"/>
      <c r="P6" s="338"/>
      <c r="Q6" s="331"/>
      <c r="R6" s="331"/>
      <c r="S6" s="272"/>
      <c r="T6" s="272"/>
      <c r="U6" s="331"/>
      <c r="V6" s="331"/>
      <c r="W6" s="333"/>
      <c r="X6" s="331"/>
      <c r="Y6" s="331"/>
      <c r="Z6" s="272"/>
      <c r="AA6" s="279" t="s">
        <v>785</v>
      </c>
      <c r="AB6" s="280"/>
      <c r="AE6" s="279" t="s">
        <v>786</v>
      </c>
      <c r="AF6" s="301">
        <f>'Input Data'!F4</f>
        <v>96</v>
      </c>
      <c r="AG6" s="310" t="str">
        <f>CONCATENATE("(",TRUNC(AF6/12,0),"' - ",AF6-TRUNC(AF6/12,0)*12,"''",")")</f>
        <v>(8' - 0'')</v>
      </c>
    </row>
    <row r="7" spans="1:33">
      <c r="A7" s="271"/>
      <c r="B7" s="272"/>
      <c r="C7" s="272"/>
      <c r="D7" s="272"/>
      <c r="E7" s="272"/>
      <c r="F7" s="272"/>
      <c r="G7" s="273"/>
      <c r="H7" s="276"/>
      <c r="I7" s="272"/>
      <c r="J7" s="334"/>
      <c r="K7" s="334"/>
      <c r="L7" s="334"/>
      <c r="M7" s="334"/>
      <c r="N7" s="334"/>
      <c r="O7" s="339"/>
      <c r="P7" s="340"/>
      <c r="Q7" s="334" t="str">
        <f>IF(AF9="Not Apply","U.S.T. N/A",CONCATENATE("U.S.T.: ",AF9,"''"))</f>
        <v>U.S.T. N/A</v>
      </c>
      <c r="R7" s="334"/>
      <c r="S7" s="334"/>
      <c r="T7" s="334"/>
      <c r="U7" s="334"/>
      <c r="V7" s="272"/>
      <c r="W7" s="276"/>
      <c r="X7" s="272"/>
      <c r="Y7" s="272"/>
      <c r="Z7" s="272"/>
      <c r="AA7" s="272"/>
      <c r="AB7" s="272"/>
      <c r="AE7" s="279" t="s">
        <v>787</v>
      </c>
      <c r="AF7" s="301">
        <f>'Input Data'!F5</f>
        <v>120</v>
      </c>
      <c r="AG7" s="310" t="str">
        <f>CONCATENATE("(",TRUNC(AF7/12,0),"' - ",AF7-TRUNC(AF7/12,0)*12,"''",")")</f>
        <v>(10' - 0'')</v>
      </c>
    </row>
    <row r="8" spans="1:33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272"/>
      <c r="L8" s="272"/>
      <c r="M8" s="272"/>
      <c r="N8" s="272"/>
      <c r="O8" s="457"/>
      <c r="P8" s="458"/>
      <c r="Q8" s="272"/>
      <c r="R8" s="272"/>
      <c r="S8" s="272"/>
      <c r="T8" s="272"/>
      <c r="U8" s="272"/>
      <c r="V8" s="272"/>
      <c r="W8" s="293"/>
      <c r="X8" s="272"/>
      <c r="Y8" s="281" t="s">
        <v>788</v>
      </c>
      <c r="Z8" s="282"/>
      <c r="AA8" s="275"/>
      <c r="AB8" s="272"/>
      <c r="AE8" s="279" t="s">
        <v>789</v>
      </c>
      <c r="AF8" s="301" t="str">
        <f>IF('Track B.O.M.'!N5="N/A","Not Apply (N/A)",'Track B.O.M.'!N5)</f>
        <v>Not Apply (N/A)</v>
      </c>
      <c r="AG8" s="310" t="str">
        <f>IF(AF8="Not Apply (N/A)","",CONCATENATE("(",TRUNC(AF8/12,0),"' - ",AF8-TRUNC(AF8/12,0)*12,"''",")"))</f>
        <v/>
      </c>
    </row>
    <row r="9" spans="1:33">
      <c r="A9" s="271"/>
      <c r="C9" s="279" t="str">
        <f>CONCATENATE("H.R.: ",AF11,"''")</f>
        <v>H.R.: 138''</v>
      </c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83" t="s">
        <v>790</v>
      </c>
      <c r="Z9" s="284"/>
      <c r="AA9" s="278"/>
      <c r="AB9" s="272"/>
      <c r="AE9" s="279" t="s">
        <v>791</v>
      </c>
      <c r="AF9" s="301" t="str">
        <f>IF('Track B.O.M.'!F8=0,"Not Apply",'Track B.O.M.'!F8)</f>
        <v>Not Apply</v>
      </c>
      <c r="AG9" s="310" t="str">
        <f>IF(AF9="Not Apply","",CONCATENATE("(",TRUNC(AF9/12,0),"' - ",AF9-TRUNC(AF9/12,0)*12,"''",")"))</f>
        <v/>
      </c>
    </row>
    <row r="10" spans="1:33">
      <c r="A10" s="271"/>
      <c r="B10" s="272"/>
      <c r="C10" s="272"/>
      <c r="D10" s="272"/>
      <c r="F10" s="272"/>
      <c r="G10" s="272"/>
      <c r="I10" s="272"/>
      <c r="K10" s="272"/>
      <c r="L10" s="272"/>
      <c r="M10" s="272"/>
      <c r="N10" s="272"/>
      <c r="O10" s="272"/>
      <c r="P10" s="272"/>
      <c r="Q10" s="272"/>
      <c r="R10" s="272"/>
      <c r="S10" s="272"/>
      <c r="T10" s="279" t="str">
        <f>IF(AF8="Not Apply (N/A)","H.L.: N/A",CONCATENATE("H.L.: ",AF8,"''"))</f>
        <v>H.L.: N/A</v>
      </c>
      <c r="U10" s="272"/>
      <c r="V10" s="272"/>
      <c r="X10" s="272"/>
      <c r="Y10" s="283" t="s">
        <v>792</v>
      </c>
      <c r="Z10" s="284"/>
      <c r="AA10" s="278"/>
      <c r="AB10" s="286" t="s">
        <v>793</v>
      </c>
      <c r="AE10" s="279" t="s">
        <v>175</v>
      </c>
      <c r="AF10" s="301">
        <f>'Track B.O.M.'!V6</f>
        <v>252</v>
      </c>
      <c r="AG10" s="310" t="str">
        <f>CONCATENATE("(",TRUNC(AF10/12,0),"' - ",AF10-TRUNC(AF10/12,0)*12,"''",")")</f>
        <v>(21' - 0'')</v>
      </c>
    </row>
    <row r="11" spans="1:33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87" t="s">
        <v>794</v>
      </c>
      <c r="Z11" s="288"/>
      <c r="AA11" s="289"/>
      <c r="AB11" s="272"/>
      <c r="AE11" s="279" t="s">
        <v>795</v>
      </c>
      <c r="AF11" s="301">
        <f>'Track B.O.M.'!N7</f>
        <v>138</v>
      </c>
      <c r="AG11" s="310" t="str">
        <f>CONCATENATE("(",TRUNC(AF11/12,0),"' - ",AF11-TRUNC(AF11/12,0)*12,"''",")")</f>
        <v>(11' - 6'')</v>
      </c>
    </row>
    <row r="12" spans="1:33">
      <c r="A12" s="271"/>
      <c r="B12" s="272"/>
      <c r="C12" s="272"/>
      <c r="D12" s="272"/>
      <c r="E12" s="272"/>
      <c r="F12" s="272"/>
      <c r="G12" s="272"/>
      <c r="H12" s="298"/>
      <c r="I12" s="272"/>
      <c r="J12" s="272"/>
      <c r="K12" s="290"/>
      <c r="L12" s="290"/>
      <c r="M12" s="272"/>
      <c r="N12" s="272"/>
      <c r="O12" s="290"/>
      <c r="P12" s="290"/>
      <c r="Q12" s="272"/>
      <c r="R12" s="272"/>
      <c r="S12" s="290"/>
      <c r="T12" s="290"/>
      <c r="U12" s="272"/>
      <c r="V12" s="272"/>
      <c r="W12" s="298"/>
      <c r="X12" s="272"/>
      <c r="Y12" s="268"/>
      <c r="Z12" s="268"/>
      <c r="AA12" s="272"/>
      <c r="AB12" s="272"/>
      <c r="AD12" s="279"/>
      <c r="AE12" s="301"/>
      <c r="AF12" s="272"/>
      <c r="AG12" s="273"/>
    </row>
    <row r="13" spans="1:33">
      <c r="A13" s="271"/>
      <c r="B13" s="272"/>
      <c r="C13" s="298"/>
      <c r="D13" s="298"/>
      <c r="E13" s="329"/>
      <c r="F13" s="329"/>
      <c r="G13" s="330"/>
      <c r="H13" s="277"/>
      <c r="I13" s="282"/>
      <c r="J13" s="291"/>
      <c r="K13" s="291"/>
      <c r="L13" s="282"/>
      <c r="M13" s="291"/>
      <c r="N13" s="282"/>
      <c r="O13" s="282"/>
      <c r="P13" s="282"/>
      <c r="Q13" s="282"/>
      <c r="R13" s="282"/>
      <c r="S13" s="282"/>
      <c r="T13" s="282"/>
      <c r="U13" s="282"/>
      <c r="V13" s="282"/>
      <c r="W13" s="278"/>
      <c r="X13" s="272"/>
      <c r="Y13" s="272"/>
      <c r="Z13" s="272"/>
      <c r="AA13" s="272"/>
      <c r="AB13" s="272"/>
      <c r="AD13" s="279"/>
      <c r="AE13" s="301"/>
      <c r="AF13" s="272"/>
      <c r="AG13" s="273"/>
    </row>
    <row r="14" spans="1:33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76"/>
      <c r="X14" s="272"/>
      <c r="Y14" s="272"/>
      <c r="Z14" s="280" t="s">
        <v>796</v>
      </c>
      <c r="AA14" s="272"/>
      <c r="AB14" s="272"/>
      <c r="AD14" s="279"/>
      <c r="AE14" s="301"/>
      <c r="AF14" s="272"/>
      <c r="AG14" s="273"/>
    </row>
    <row r="15" spans="1:33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6"/>
      <c r="X15" s="272"/>
      <c r="Y15" s="272"/>
      <c r="Z15" s="285"/>
      <c r="AA15" s="272"/>
      <c r="AC15" s="299"/>
      <c r="AD15" s="279"/>
      <c r="AE15" s="301"/>
      <c r="AF15" s="272"/>
      <c r="AG15" s="273"/>
    </row>
    <row r="16" spans="1:33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6"/>
      <c r="X16" s="272"/>
      <c r="Y16" s="272"/>
      <c r="Z16" s="285"/>
      <c r="AA16" s="272"/>
      <c r="AB16" s="285"/>
      <c r="AC16" s="398"/>
      <c r="AD16" s="399"/>
      <c r="AE16" s="399"/>
      <c r="AF16" s="399"/>
      <c r="AG16" s="400"/>
    </row>
    <row r="17" spans="1:33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6"/>
      <c r="X17" s="272"/>
      <c r="Y17" s="272"/>
      <c r="Z17" s="272"/>
      <c r="AA17" s="272"/>
      <c r="AC17" s="311"/>
      <c r="AD17" s="312" t="s">
        <v>797</v>
      </c>
      <c r="AE17" s="272"/>
      <c r="AF17" s="272"/>
      <c r="AG17" s="313"/>
    </row>
    <row r="18" spans="1:33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6"/>
      <c r="X18" s="272"/>
      <c r="Y18" s="272"/>
      <c r="Z18" s="272"/>
      <c r="AA18" s="272"/>
      <c r="AC18" s="314"/>
      <c r="AD18" s="272"/>
      <c r="AE18" s="272"/>
      <c r="AF18" s="272"/>
      <c r="AG18" s="313"/>
    </row>
    <row r="19" spans="1:33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6"/>
      <c r="X19" s="272"/>
      <c r="Y19" s="272"/>
      <c r="Z19" s="272"/>
      <c r="AC19" s="314" t="s">
        <v>798</v>
      </c>
      <c r="AD19" s="272" t="s">
        <v>799</v>
      </c>
      <c r="AE19" s="272"/>
      <c r="AF19" s="272"/>
      <c r="AG19" s="313"/>
    </row>
    <row r="20" spans="1:33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6"/>
      <c r="X20" s="272"/>
      <c r="Y20" s="272"/>
      <c r="Z20" s="272"/>
      <c r="AA20" s="279"/>
      <c r="AB20" s="280"/>
      <c r="AC20" s="314"/>
      <c r="AD20" s="272" t="s">
        <v>800</v>
      </c>
      <c r="AE20" s="272"/>
      <c r="AF20" s="272"/>
      <c r="AG20" s="313"/>
    </row>
    <row r="21" spans="1:33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6"/>
      <c r="X21" s="272"/>
      <c r="Y21" s="272"/>
      <c r="Z21" s="272"/>
      <c r="AC21" s="314"/>
      <c r="AD21" s="272" t="s">
        <v>801</v>
      </c>
      <c r="AE21" s="272"/>
      <c r="AF21" s="272"/>
      <c r="AG21" s="313"/>
    </row>
    <row r="22" spans="1:33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6"/>
      <c r="X22" s="272"/>
      <c r="Y22" s="272"/>
      <c r="Z22" s="272"/>
      <c r="AA22" s="279"/>
      <c r="AB22" s="280"/>
      <c r="AC22" s="314"/>
      <c r="AD22" s="272"/>
      <c r="AE22" s="272"/>
      <c r="AF22" s="272"/>
      <c r="AG22" s="313"/>
    </row>
    <row r="23" spans="1:33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6"/>
      <c r="X23" s="272"/>
      <c r="AB23" s="280"/>
      <c r="AC23" s="314" t="s">
        <v>802</v>
      </c>
      <c r="AD23" s="272" t="s">
        <v>803</v>
      </c>
      <c r="AE23" s="272"/>
      <c r="AF23" s="272"/>
      <c r="AG23" s="313"/>
    </row>
    <row r="24" spans="1:33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6"/>
      <c r="X24" s="272"/>
      <c r="Y24" s="272"/>
      <c r="AC24" s="314"/>
      <c r="AD24" s="272"/>
      <c r="AE24" s="272"/>
      <c r="AF24" s="272"/>
      <c r="AG24" s="313"/>
    </row>
    <row r="25" spans="1:33">
      <c r="A25" s="271"/>
      <c r="B25" s="272"/>
      <c r="C25" s="272"/>
      <c r="E25" s="279" t="str">
        <f>CONCATENATE("℄ Shaft: ",AF10,"''")</f>
        <v>℄ Shaft: 252''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303" t="str">
        <f>CONCATENATE("Opening Height (H): ",AF7,"''")</f>
        <v>Opening Height (H): 120''</v>
      </c>
      <c r="U25" s="272"/>
      <c r="V25" s="272"/>
      <c r="W25" s="276"/>
      <c r="X25" s="272"/>
      <c r="Y25" s="272"/>
      <c r="AA25" s="279"/>
      <c r="AB25" s="280"/>
      <c r="AC25" s="314" t="s">
        <v>804</v>
      </c>
      <c r="AD25" s="272" t="s">
        <v>805</v>
      </c>
      <c r="AE25" s="272"/>
      <c r="AF25" s="272"/>
      <c r="AG25" s="313"/>
    </row>
    <row r="26" spans="1:33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U26" s="272"/>
      <c r="V26" s="272"/>
      <c r="W26" s="276"/>
      <c r="X26" s="272"/>
      <c r="Y26" s="272"/>
      <c r="AA26" s="279"/>
      <c r="AB26" s="272"/>
      <c r="AC26" s="314"/>
      <c r="AD26" s="272" t="s">
        <v>806</v>
      </c>
      <c r="AE26" s="272"/>
      <c r="AF26" s="272"/>
      <c r="AG26" s="313"/>
    </row>
    <row r="27" spans="1:33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6"/>
      <c r="X27" s="272"/>
      <c r="Y27" s="272"/>
      <c r="Z27" s="272"/>
      <c r="AC27" s="314"/>
      <c r="AD27" s="272" t="s">
        <v>807</v>
      </c>
      <c r="AE27" s="272"/>
      <c r="AF27" s="272"/>
      <c r="AG27" s="313"/>
    </row>
    <row r="28" spans="1:33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6"/>
      <c r="X28" s="272"/>
      <c r="Y28" s="272"/>
      <c r="Z28" s="272"/>
      <c r="AA28" s="279"/>
      <c r="AB28" s="280"/>
      <c r="AC28" s="314"/>
      <c r="AD28" s="272" t="s">
        <v>808</v>
      </c>
      <c r="AE28" s="272"/>
      <c r="AF28" s="272"/>
      <c r="AG28" s="313"/>
    </row>
    <row r="29" spans="1:33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6"/>
      <c r="X29" s="272"/>
      <c r="Y29" s="272"/>
      <c r="Z29" s="272"/>
      <c r="AA29" s="279"/>
      <c r="AB29" s="272"/>
      <c r="AC29" s="314"/>
      <c r="AD29" s="272" t="s">
        <v>809</v>
      </c>
      <c r="AE29" s="272"/>
      <c r="AF29" s="272"/>
      <c r="AG29" s="313"/>
    </row>
    <row r="30" spans="1:33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6"/>
      <c r="X30" s="272"/>
      <c r="Y30" s="272"/>
      <c r="Z30" s="272"/>
      <c r="AA30" s="272"/>
      <c r="AB30" s="272"/>
      <c r="AC30" s="314"/>
      <c r="AD30" s="272"/>
      <c r="AE30" s="272"/>
      <c r="AF30" s="272"/>
      <c r="AG30" s="313"/>
    </row>
    <row r="31" spans="1:33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6"/>
      <c r="X31" s="272"/>
      <c r="Y31" s="272"/>
      <c r="Z31" s="272"/>
      <c r="AA31" s="279"/>
      <c r="AB31" s="280"/>
      <c r="AC31" s="314"/>
      <c r="AD31" s="272"/>
      <c r="AG31" s="316"/>
    </row>
    <row r="32" spans="1:33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6"/>
      <c r="X32" s="272"/>
      <c r="Y32" s="272"/>
      <c r="Z32" s="272"/>
      <c r="AA32" s="272"/>
      <c r="AB32" s="272"/>
      <c r="AC32" s="315"/>
      <c r="AD32" s="272"/>
      <c r="AG32" s="316"/>
    </row>
    <row r="33" spans="1:33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6"/>
      <c r="X33" s="272"/>
      <c r="Y33" s="272"/>
      <c r="Z33" s="272"/>
      <c r="AA33" s="279"/>
      <c r="AB33" s="280"/>
      <c r="AC33" s="317"/>
      <c r="AD33" s="298" t="s">
        <v>810</v>
      </c>
      <c r="AE33" s="318"/>
      <c r="AF33" s="318"/>
      <c r="AG33" s="319"/>
    </row>
    <row r="34" spans="1:33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6"/>
      <c r="X34" s="272"/>
      <c r="Y34" s="272"/>
      <c r="Z34" s="272"/>
      <c r="AA34" s="272"/>
      <c r="AB34" s="272"/>
      <c r="AC34" s="653"/>
      <c r="AD34" s="653"/>
      <c r="AE34" s="653"/>
      <c r="AF34" s="654" t="s">
        <v>811</v>
      </c>
      <c r="AG34" s="654"/>
    </row>
    <row r="35" spans="1:33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6"/>
      <c r="X35" s="272"/>
      <c r="Y35" s="272"/>
      <c r="Z35" s="272"/>
      <c r="AB35" s="272"/>
      <c r="AC35" s="653"/>
      <c r="AD35" s="653"/>
      <c r="AE35" s="653"/>
      <c r="AF35" s="654"/>
      <c r="AG35" s="654"/>
    </row>
    <row r="36" spans="1:33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6"/>
      <c r="X36" s="272"/>
      <c r="Y36" s="272"/>
      <c r="Z36" s="272"/>
      <c r="AA36" s="272"/>
      <c r="AB36" s="272"/>
      <c r="AC36" s="653"/>
      <c r="AD36" s="653"/>
      <c r="AE36" s="653"/>
      <c r="AF36" s="654"/>
      <c r="AG36" s="654"/>
    </row>
    <row r="37" spans="1:33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3"/>
      <c r="X37" s="290"/>
      <c r="Y37" s="290"/>
      <c r="Z37" s="290"/>
      <c r="AA37" s="290"/>
      <c r="AB37" s="272"/>
      <c r="AC37" s="653"/>
      <c r="AD37" s="653"/>
      <c r="AE37" s="653"/>
      <c r="AF37" s="654"/>
      <c r="AG37" s="654"/>
    </row>
    <row r="38" spans="1:33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94"/>
      <c r="AD38" s="295"/>
      <c r="AE38" s="655"/>
      <c r="AF38" s="655"/>
      <c r="AG38" s="655"/>
    </row>
    <row r="39" spans="1:33">
      <c r="A39" s="271"/>
      <c r="B39" s="272"/>
      <c r="C39" s="272"/>
      <c r="D39" s="272"/>
      <c r="E39" s="272"/>
      <c r="F39" s="272"/>
      <c r="G39" s="272"/>
      <c r="H39" s="272"/>
      <c r="W39" s="272"/>
      <c r="X39" s="272"/>
      <c r="Y39" s="272"/>
      <c r="Z39" s="272"/>
      <c r="AA39" s="272"/>
      <c r="AB39" s="272"/>
      <c r="AC39" s="296" t="s">
        <v>815</v>
      </c>
      <c r="AD39" s="297"/>
      <c r="AE39" s="656" t="s">
        <v>854</v>
      </c>
      <c r="AF39" s="656"/>
      <c r="AG39" s="656"/>
    </row>
    <row r="40" spans="1:33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322"/>
      <c r="P40" s="32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96" t="s">
        <v>816</v>
      </c>
      <c r="AD40" s="297"/>
      <c r="AE40" s="656"/>
      <c r="AF40" s="656"/>
      <c r="AG40" s="656"/>
    </row>
    <row r="41" spans="1:33">
      <c r="A41" s="271"/>
      <c r="B41" s="272"/>
      <c r="C41" s="272"/>
      <c r="D41" s="272"/>
      <c r="E41" s="272"/>
      <c r="F41" s="272"/>
      <c r="G41" s="272"/>
      <c r="H41" s="272"/>
      <c r="I41" s="657" t="str">
        <f>CONCATENATE("Opening Width (W): ",AF6,"''")</f>
        <v>Opening Width (W): 96''</v>
      </c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272"/>
      <c r="X41" s="272"/>
      <c r="Y41" s="272"/>
      <c r="Z41" s="272"/>
      <c r="AA41" s="272"/>
      <c r="AB41" s="272"/>
      <c r="AC41" s="296" t="s">
        <v>817</v>
      </c>
      <c r="AD41" s="297"/>
      <c r="AE41" s="656" t="s">
        <v>855</v>
      </c>
      <c r="AF41" s="656"/>
      <c r="AG41" s="656"/>
    </row>
    <row r="42" spans="1:33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6" t="s">
        <v>818</v>
      </c>
      <c r="AD42" s="297"/>
      <c r="AE42" s="649">
        <f ca="1">TODAY()</f>
        <v>46065</v>
      </c>
      <c r="AF42" s="649"/>
      <c r="AG42" s="649"/>
    </row>
  </sheetData>
  <mergeCells count="10">
    <mergeCell ref="AE42:AG42"/>
    <mergeCell ref="P1:V1"/>
    <mergeCell ref="O4:P4"/>
    <mergeCell ref="AC34:AE37"/>
    <mergeCell ref="AF34:AG37"/>
    <mergeCell ref="AE38:AG38"/>
    <mergeCell ref="AE39:AG39"/>
    <mergeCell ref="AE40:AG40"/>
    <mergeCell ref="I41:V41"/>
    <mergeCell ref="AE41:AG41"/>
  </mergeCells>
  <pageMargins left="0.35" right="0.27" top="0.55000000000000004" bottom="0.31" header="0.24" footer="0.14803149606299201"/>
  <pageSetup scale="90" pageOrder="overThenDown" orientation="landscape" useFirstPageNumber="1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42"/>
  <sheetViews>
    <sheetView zoomScaleNormal="100" workbookViewId="0">
      <selection activeCell="AF39" sqref="AF39:AH39"/>
    </sheetView>
  </sheetViews>
  <sheetFormatPr defaultColWidth="9.140625" defaultRowHeight="14.25"/>
  <cols>
    <col min="1" max="1" width="5.140625" style="270" customWidth="1"/>
    <col min="2" max="7" width="2.85546875" style="270" customWidth="1"/>
    <col min="8" max="8" width="2.5703125" style="270" customWidth="1"/>
    <col min="9" max="28" width="2.85546875" style="270" customWidth="1"/>
    <col min="29" max="29" width="8.140625" style="270" customWidth="1"/>
    <col min="30" max="30" width="2.85546875" style="270" customWidth="1"/>
    <col min="31" max="32" width="12.28515625" style="270" customWidth="1"/>
    <col min="33" max="34" width="14.140625" style="270" customWidth="1"/>
    <col min="35" max="35" width="10.28515625" style="270" customWidth="1"/>
    <col min="36" max="16384" width="9.140625" style="270"/>
  </cols>
  <sheetData>
    <row r="1" spans="1:34" ht="15" customHeight="1">
      <c r="A1" s="267"/>
      <c r="B1" s="268"/>
      <c r="C1" s="268"/>
      <c r="D1" s="268"/>
      <c r="E1" s="268"/>
      <c r="F1" s="268"/>
      <c r="G1" s="268"/>
      <c r="H1" s="268"/>
      <c r="I1" s="321"/>
      <c r="J1" s="321"/>
      <c r="K1" s="787">
        <f>T1</f>
        <v>48</v>
      </c>
      <c r="L1" s="787"/>
      <c r="M1" s="787"/>
      <c r="N1" s="321"/>
      <c r="O1" s="321"/>
      <c r="P1" s="549"/>
      <c r="Q1" s="549"/>
      <c r="R1" s="549"/>
      <c r="S1" s="414"/>
      <c r="T1" s="788">
        <f>('Input Data'!F4-'Input Data'!I15)/2</f>
        <v>48</v>
      </c>
      <c r="U1" s="788"/>
      <c r="V1" s="788"/>
      <c r="W1" s="414"/>
      <c r="X1" s="268"/>
      <c r="Y1" s="268"/>
      <c r="Z1" s="268"/>
      <c r="AA1" s="268"/>
      <c r="AB1" s="268"/>
      <c r="AC1" s="268"/>
      <c r="AD1" s="300"/>
      <c r="AE1" s="268"/>
      <c r="AF1" s="268"/>
      <c r="AG1" s="268"/>
      <c r="AH1" s="269"/>
    </row>
    <row r="2" spans="1:34">
      <c r="A2" s="271"/>
      <c r="B2" s="272"/>
      <c r="C2" s="272"/>
      <c r="D2" s="272"/>
      <c r="E2" s="272"/>
      <c r="F2" s="272"/>
      <c r="G2" s="272"/>
      <c r="H2" s="272"/>
      <c r="J2" s="315"/>
      <c r="K2" s="322"/>
      <c r="L2" s="322"/>
      <c r="M2" s="322"/>
      <c r="N2" s="272"/>
      <c r="O2" s="272"/>
      <c r="P2" s="272"/>
      <c r="Q2" s="415"/>
      <c r="S2" s="272"/>
      <c r="U2" s="322"/>
      <c r="V2" s="322"/>
      <c r="W2" s="323"/>
      <c r="X2" s="272"/>
      <c r="Y2" s="272"/>
      <c r="Z2" s="272"/>
      <c r="AA2" s="272"/>
      <c r="AB2" s="272"/>
      <c r="AC2" s="272"/>
      <c r="AF2" s="279" t="s">
        <v>779</v>
      </c>
      <c r="AG2" s="302" t="s">
        <v>819</v>
      </c>
      <c r="AH2" s="316"/>
    </row>
    <row r="3" spans="1:34">
      <c r="A3" s="271"/>
      <c r="B3" s="272"/>
      <c r="C3" s="272"/>
      <c r="D3" s="272"/>
      <c r="E3" s="272"/>
      <c r="F3" s="272"/>
      <c r="G3" s="272"/>
      <c r="H3" s="272"/>
      <c r="J3" s="328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325"/>
      <c r="X3" s="272"/>
      <c r="Y3" s="272"/>
      <c r="Z3" s="272"/>
      <c r="AA3" s="272"/>
      <c r="AB3" s="272"/>
      <c r="AC3" s="272"/>
      <c r="AF3" s="279" t="s">
        <v>780</v>
      </c>
      <c r="AG3" s="302" t="s">
        <v>820</v>
      </c>
      <c r="AH3" s="316"/>
    </row>
    <row r="4" spans="1:34">
      <c r="A4" s="271"/>
      <c r="B4" s="272" t="s">
        <v>781</v>
      </c>
      <c r="C4" s="272"/>
      <c r="D4" s="272"/>
      <c r="E4" s="329"/>
      <c r="F4" s="329"/>
      <c r="G4" s="329"/>
      <c r="H4" s="329"/>
      <c r="J4" s="328"/>
      <c r="K4" s="272"/>
      <c r="L4" s="272"/>
      <c r="P4" s="426" t="s">
        <v>782</v>
      </c>
      <c r="Q4" s="327"/>
      <c r="S4" s="272"/>
      <c r="U4" s="272"/>
      <c r="V4" s="272"/>
      <c r="W4" s="325"/>
      <c r="X4" s="272"/>
      <c r="Y4" s="272"/>
      <c r="Z4" s="272"/>
      <c r="AA4" s="272"/>
      <c r="AB4" s="272"/>
      <c r="AC4" s="272"/>
      <c r="AF4" s="279"/>
      <c r="AG4" s="302"/>
      <c r="AH4" s="316"/>
    </row>
    <row r="5" spans="1:34" ht="15" thickBot="1">
      <c r="A5" s="271"/>
      <c r="B5" s="272"/>
      <c r="C5" s="268"/>
      <c r="D5" s="268"/>
      <c r="E5" s="272"/>
      <c r="F5" s="272"/>
      <c r="G5" s="272"/>
      <c r="H5" s="272"/>
      <c r="I5" s="274"/>
      <c r="J5" s="272"/>
      <c r="K5" s="272"/>
      <c r="L5" s="272"/>
      <c r="P5" s="335"/>
      <c r="Q5" s="336"/>
      <c r="S5" s="272"/>
      <c r="U5" s="272"/>
      <c r="V5" s="272"/>
      <c r="W5" s="272"/>
      <c r="X5" s="274"/>
      <c r="Y5" s="272"/>
      <c r="Z5" s="272" t="s">
        <v>821</v>
      </c>
      <c r="AA5" s="272"/>
      <c r="AB5" s="279"/>
      <c r="AC5" s="272"/>
      <c r="AF5" s="279" t="s">
        <v>783</v>
      </c>
      <c r="AG5" s="301">
        <f>'Input Data'!D13</f>
        <v>3</v>
      </c>
      <c r="AH5" s="313"/>
    </row>
    <row r="6" spans="1:34" ht="15" thickBot="1">
      <c r="A6" s="271"/>
      <c r="B6" s="272"/>
      <c r="C6" s="272"/>
      <c r="D6" s="272"/>
      <c r="E6" s="272"/>
      <c r="F6" s="436"/>
      <c r="G6" s="436"/>
      <c r="H6" s="437"/>
      <c r="I6" s="438"/>
      <c r="J6" s="436"/>
      <c r="K6" s="461" t="s">
        <v>822</v>
      </c>
      <c r="L6" s="436"/>
      <c r="M6" s="439"/>
      <c r="N6" s="439"/>
      <c r="O6" s="439"/>
      <c r="P6" s="440"/>
      <c r="Q6" s="441"/>
      <c r="R6" s="439"/>
      <c r="S6" s="439"/>
      <c r="T6" s="439"/>
      <c r="U6" s="436"/>
      <c r="V6" s="436"/>
      <c r="W6" s="436"/>
      <c r="X6" s="438"/>
      <c r="Y6" s="436"/>
      <c r="Z6" s="436" t="s">
        <v>785</v>
      </c>
      <c r="AA6" s="272"/>
      <c r="AB6" s="279"/>
      <c r="AC6" s="280"/>
      <c r="AF6" s="279" t="s">
        <v>786</v>
      </c>
      <c r="AG6" s="301">
        <f>'Input Data'!F4</f>
        <v>96</v>
      </c>
      <c r="AH6" s="310" t="str">
        <f>CONCATENATE("(",TRUNC(AG6/12,0),"' - ",AG6-TRUNC(AG6/12,0)*12,"''",")")</f>
        <v>(8' - 0'')</v>
      </c>
    </row>
    <row r="7" spans="1:34">
      <c r="A7" s="271"/>
      <c r="B7" s="272"/>
      <c r="C7" s="272"/>
      <c r="D7" s="272"/>
      <c r="E7" s="272"/>
      <c r="F7" s="272"/>
      <c r="G7" s="272"/>
      <c r="H7" s="273"/>
      <c r="I7" s="276"/>
      <c r="J7" s="272"/>
      <c r="K7" s="334"/>
      <c r="L7" s="334"/>
      <c r="M7" s="334"/>
      <c r="N7" s="334"/>
      <c r="O7" s="334"/>
      <c r="P7" s="339"/>
      <c r="Q7" s="340"/>
      <c r="R7" s="334"/>
      <c r="S7" s="334"/>
      <c r="T7" s="334"/>
      <c r="U7" s="334"/>
      <c r="V7" s="334"/>
      <c r="W7" s="272"/>
      <c r="X7" s="276"/>
      <c r="Y7" s="272"/>
      <c r="Z7" s="418" t="s">
        <v>788</v>
      </c>
      <c r="AA7" s="419"/>
      <c r="AB7" s="420"/>
      <c r="AC7" s="272"/>
      <c r="AF7" s="279" t="s">
        <v>787</v>
      </c>
      <c r="AG7" s="301">
        <f>'Input Data'!F5</f>
        <v>120</v>
      </c>
      <c r="AH7" s="310" t="str">
        <f>CONCATENATE("(",TRUNC(AG7/12,0),"' - ",AG7-TRUNC(AG7/12,0)*12,"''",")")</f>
        <v>(10' - 0'')</v>
      </c>
    </row>
    <row r="8" spans="1:34">
      <c r="A8" s="271"/>
      <c r="B8" s="272"/>
      <c r="C8" s="272"/>
      <c r="D8" s="272"/>
      <c r="E8" s="272"/>
      <c r="F8" s="272"/>
      <c r="G8" s="272"/>
      <c r="H8" s="272"/>
      <c r="I8" s="293"/>
      <c r="J8" s="272"/>
      <c r="K8" s="272"/>
      <c r="L8" s="272"/>
      <c r="N8" s="272"/>
      <c r="P8" s="341"/>
      <c r="Q8" s="342"/>
      <c r="S8" s="272"/>
      <c r="U8" s="272"/>
      <c r="V8" s="272"/>
      <c r="W8" s="272"/>
      <c r="X8" s="293"/>
      <c r="Y8" s="272"/>
      <c r="Z8" s="421" t="s">
        <v>790</v>
      </c>
      <c r="AA8" s="417"/>
      <c r="AB8" s="422"/>
      <c r="AC8" s="272"/>
      <c r="AF8" s="279" t="s">
        <v>789</v>
      </c>
      <c r="AG8" s="301" t="str">
        <f>IF('Track B.O.M.'!N5="N/A","Not Apply (N/A)",'Track B.O.M.'!N5)</f>
        <v>Not Apply (N/A)</v>
      </c>
      <c r="AH8" s="310" t="str">
        <f>IF(AG8="Not Apply (N/A)","",CONCATENATE("(",TRUNC(AG8/12,0),"' - ",AG8-TRUNC(AG8/12,0)*12,"''",")"))</f>
        <v/>
      </c>
    </row>
    <row r="9" spans="1:34">
      <c r="A9" s="271"/>
      <c r="C9" s="279" t="str">
        <f>CONCATENATE("H.R.: ",AG12,"''")</f>
        <v>H.R.: 150''</v>
      </c>
      <c r="D9" s="272"/>
      <c r="E9" s="272"/>
      <c r="F9" s="272"/>
      <c r="G9" s="272"/>
      <c r="H9" s="272"/>
      <c r="I9" s="272"/>
      <c r="J9" s="272"/>
      <c r="K9" s="272"/>
      <c r="L9" s="272"/>
      <c r="P9" s="341"/>
      <c r="Q9" s="342"/>
      <c r="S9" s="272"/>
      <c r="U9" s="272"/>
      <c r="V9" s="272"/>
      <c r="W9" s="272"/>
      <c r="X9" s="272"/>
      <c r="Y9" s="272"/>
      <c r="Z9" s="421" t="s">
        <v>823</v>
      </c>
      <c r="AA9" s="417"/>
      <c r="AB9" s="422"/>
      <c r="AC9" s="286" t="s">
        <v>793</v>
      </c>
      <c r="AF9" s="279" t="s">
        <v>791</v>
      </c>
      <c r="AG9" s="301" t="str">
        <f>IF('Track B.O.M.'!F8=0,"Not Apply",'Track B.O.M.'!F8)</f>
        <v>Not Apply</v>
      </c>
      <c r="AH9" s="310" t="str">
        <f>IF(AG9="Not Apply","",CONCATENATE("(",TRUNC(AG9/12,0),"' - ",AG9-TRUNC(AG9/12,0)*12,"''",")"))</f>
        <v/>
      </c>
    </row>
    <row r="10" spans="1:34">
      <c r="A10" s="271"/>
      <c r="B10" s="272"/>
      <c r="C10" s="272"/>
      <c r="D10" s="272"/>
      <c r="F10" s="272"/>
      <c r="G10" s="272"/>
      <c r="H10" s="272"/>
      <c r="J10" s="272"/>
      <c r="L10" s="272"/>
      <c r="P10" s="341"/>
      <c r="Q10" s="342"/>
      <c r="S10" s="272"/>
      <c r="U10" s="279" t="str">
        <f>IF(AG8="Not Apply (N/A)","H.L.: N/A",CONCATENATE("H.L.: ",AG8,"''"))</f>
        <v>H.L.: N/A</v>
      </c>
      <c r="V10" s="272"/>
      <c r="W10" s="272"/>
      <c r="Y10" s="272"/>
      <c r="Z10" s="425" t="s">
        <v>794</v>
      </c>
      <c r="AA10" s="423"/>
      <c r="AB10" s="424"/>
      <c r="AC10" s="272"/>
      <c r="AF10" s="279" t="s">
        <v>175</v>
      </c>
      <c r="AG10" s="301">
        <f>'Track B.O.M.'!V6</f>
        <v>252</v>
      </c>
      <c r="AH10" s="310" t="str">
        <f>CONCATENATE("(",TRUNC(AG10/12,0),"' - ",AG10-TRUNC(AG10/12,0)*12,"''",")")</f>
        <v>(21' - 0'')</v>
      </c>
    </row>
    <row r="11" spans="1:34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P11" s="341"/>
      <c r="Q11" s="342"/>
      <c r="S11" s="272"/>
      <c r="U11" s="272"/>
      <c r="V11" s="272"/>
      <c r="W11" s="272"/>
      <c r="X11" s="272"/>
      <c r="Y11" s="272"/>
      <c r="AF11" s="279" t="s">
        <v>175</v>
      </c>
      <c r="AG11" s="301">
        <f>AG10+12</f>
        <v>264</v>
      </c>
      <c r="AH11" s="310" t="str">
        <f>CONCATENATE("(",TRUNC(AG11/12,0),"' - ",AG11-TRUNC(AG11/12,0)*12,"''",")")</f>
        <v>(22' - 0'')</v>
      </c>
    </row>
    <row r="12" spans="1:34">
      <c r="A12" s="271"/>
      <c r="B12" s="272"/>
      <c r="C12" s="272"/>
      <c r="D12" s="272"/>
      <c r="E12" s="272"/>
      <c r="F12" s="272"/>
      <c r="G12" s="272"/>
      <c r="H12" s="272"/>
      <c r="I12" s="298"/>
      <c r="J12" s="272"/>
      <c r="K12" s="272"/>
      <c r="L12" s="290"/>
      <c r="P12" s="343"/>
      <c r="Q12" s="344"/>
      <c r="S12" s="272"/>
      <c r="U12" s="290"/>
      <c r="V12" s="272"/>
      <c r="W12" s="272"/>
      <c r="X12" s="298"/>
      <c r="Y12" s="272"/>
      <c r="Z12" s="272"/>
      <c r="AA12" s="272"/>
      <c r="AB12" s="272"/>
      <c r="AC12" s="272"/>
      <c r="AE12" s="279"/>
      <c r="AF12" s="279" t="s">
        <v>795</v>
      </c>
      <c r="AG12" s="301">
        <f>'Track B.O.M.'!N7+12</f>
        <v>150</v>
      </c>
      <c r="AH12" s="310" t="str">
        <f>CONCATENATE("(",TRUNC(AG12/12,0),"' - ",AG12-TRUNC(AG12/12,0)*12,"''",")")</f>
        <v>(12' - 6'')</v>
      </c>
    </row>
    <row r="13" spans="1:34">
      <c r="A13" s="271"/>
      <c r="B13" s="272"/>
      <c r="C13" s="298"/>
      <c r="D13" s="298"/>
      <c r="E13" s="329"/>
      <c r="F13" s="329"/>
      <c r="G13" s="329"/>
      <c r="H13" s="330"/>
      <c r="I13" s="277"/>
      <c r="J13" s="282"/>
      <c r="K13" s="291"/>
      <c r="L13" s="291"/>
      <c r="M13" s="282"/>
      <c r="N13" s="291"/>
      <c r="O13" s="282"/>
      <c r="P13" s="282"/>
      <c r="Q13" s="282"/>
      <c r="R13" s="282"/>
      <c r="S13" s="282"/>
      <c r="T13" s="282"/>
      <c r="U13" s="282"/>
      <c r="V13" s="282"/>
      <c r="W13" s="282"/>
      <c r="X13" s="278"/>
      <c r="Y13" s="272"/>
      <c r="Z13" s="272"/>
      <c r="AA13" s="272"/>
      <c r="AB13" s="272"/>
      <c r="AC13" s="272"/>
      <c r="AE13" s="279"/>
      <c r="AF13" s="301"/>
      <c r="AG13" s="272"/>
      <c r="AH13" s="273"/>
    </row>
    <row r="14" spans="1:34">
      <c r="A14" s="271"/>
      <c r="B14" s="272"/>
      <c r="C14" s="272"/>
      <c r="D14" s="272"/>
      <c r="E14" s="272"/>
      <c r="F14" s="272"/>
      <c r="G14" s="272"/>
      <c r="H14" s="272"/>
      <c r="I14" s="276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76"/>
      <c r="Y14" s="272"/>
      <c r="Z14" s="272"/>
      <c r="AA14" s="272"/>
      <c r="AB14" s="280" t="s">
        <v>796</v>
      </c>
      <c r="AC14" s="272"/>
      <c r="AE14" s="279"/>
      <c r="AF14" s="301"/>
      <c r="AG14" s="272"/>
      <c r="AH14" s="273"/>
    </row>
    <row r="15" spans="1:34">
      <c r="A15" s="271"/>
      <c r="B15" s="272"/>
      <c r="C15" s="272"/>
      <c r="D15" s="272"/>
      <c r="E15" s="272"/>
      <c r="F15" s="272"/>
      <c r="G15" s="272"/>
      <c r="H15" s="272"/>
      <c r="I15" s="276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6"/>
      <c r="Y15" s="272"/>
      <c r="Z15" s="272"/>
      <c r="AA15" s="272"/>
      <c r="AB15" s="285"/>
      <c r="AD15" s="299"/>
      <c r="AE15" s="279"/>
      <c r="AF15" s="301"/>
      <c r="AG15" s="272"/>
      <c r="AH15" s="273"/>
    </row>
    <row r="16" spans="1:34">
      <c r="A16" s="271"/>
      <c r="B16" s="272"/>
      <c r="C16" s="272"/>
      <c r="D16" s="272"/>
      <c r="E16" s="272"/>
      <c r="F16" s="272"/>
      <c r="G16" s="272"/>
      <c r="H16" s="272"/>
      <c r="I16" s="276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6"/>
      <c r="Y16" s="272"/>
      <c r="Z16" s="272"/>
      <c r="AA16" s="272"/>
      <c r="AB16" s="285"/>
      <c r="AC16" s="285"/>
      <c r="AD16" s="398"/>
      <c r="AE16" s="399"/>
      <c r="AF16" s="399"/>
      <c r="AG16" s="399"/>
      <c r="AH16" s="400"/>
    </row>
    <row r="17" spans="1:34">
      <c r="A17" s="271"/>
      <c r="B17" s="272"/>
      <c r="C17" s="272"/>
      <c r="D17" s="272"/>
      <c r="E17" s="272"/>
      <c r="F17" s="272"/>
      <c r="G17" s="272"/>
      <c r="H17" s="272"/>
      <c r="I17" s="276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6"/>
      <c r="Y17" s="272"/>
      <c r="Z17" s="272"/>
      <c r="AA17" s="272"/>
      <c r="AB17" s="272"/>
      <c r="AD17" s="311"/>
      <c r="AE17" s="312" t="s">
        <v>797</v>
      </c>
      <c r="AF17" s="272"/>
      <c r="AG17" s="272"/>
      <c r="AH17" s="313"/>
    </row>
    <row r="18" spans="1:34">
      <c r="A18" s="271"/>
      <c r="B18" s="272"/>
      <c r="C18" s="272"/>
      <c r="D18" s="272"/>
      <c r="E18" s="272"/>
      <c r="F18" s="272"/>
      <c r="G18" s="272"/>
      <c r="H18" s="272"/>
      <c r="I18" s="276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6"/>
      <c r="Y18" s="272"/>
      <c r="Z18" s="272"/>
      <c r="AA18" s="272"/>
      <c r="AB18" s="272"/>
      <c r="AD18" s="314"/>
      <c r="AE18" s="272"/>
      <c r="AF18" s="272"/>
      <c r="AG18" s="272"/>
      <c r="AH18" s="313"/>
    </row>
    <row r="19" spans="1:34">
      <c r="A19" s="271"/>
      <c r="B19" s="272"/>
      <c r="C19" s="272"/>
      <c r="D19" s="272"/>
      <c r="E19" s="272"/>
      <c r="F19" s="272"/>
      <c r="G19" s="272"/>
      <c r="H19" s="272"/>
      <c r="I19" s="276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6"/>
      <c r="Y19" s="272"/>
      <c r="Z19" s="272"/>
      <c r="AA19" s="272"/>
      <c r="AB19" s="272"/>
      <c r="AD19" s="314" t="s">
        <v>798</v>
      </c>
      <c r="AE19" s="272" t="s">
        <v>799</v>
      </c>
      <c r="AF19" s="272"/>
      <c r="AG19" s="272"/>
      <c r="AH19" s="313"/>
    </row>
    <row r="20" spans="1:34">
      <c r="A20" s="271"/>
      <c r="B20" s="272"/>
      <c r="C20" s="272"/>
      <c r="D20" s="272"/>
      <c r="E20" s="272"/>
      <c r="F20" s="272"/>
      <c r="G20" s="272"/>
      <c r="H20" s="272"/>
      <c r="I20" s="276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6"/>
      <c r="Y20" s="272"/>
      <c r="Z20" s="272"/>
      <c r="AA20" s="272"/>
      <c r="AB20" s="272"/>
      <c r="AC20" s="280"/>
      <c r="AD20" s="314"/>
      <c r="AE20" s="272" t="s">
        <v>800</v>
      </c>
      <c r="AF20" s="272"/>
      <c r="AG20" s="272"/>
      <c r="AH20" s="313"/>
    </row>
    <row r="21" spans="1:34">
      <c r="A21" s="292"/>
      <c r="B21" s="279"/>
      <c r="C21" s="272"/>
      <c r="D21" s="272"/>
      <c r="E21" s="272"/>
      <c r="F21" s="272"/>
      <c r="G21" s="272"/>
      <c r="H21" s="272"/>
      <c r="I21" s="276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6"/>
      <c r="Y21" s="272"/>
      <c r="Z21" s="272"/>
      <c r="AA21" s="272"/>
      <c r="AB21" s="272"/>
      <c r="AD21" s="314"/>
      <c r="AE21" s="272" t="s">
        <v>801</v>
      </c>
      <c r="AF21" s="272"/>
      <c r="AG21" s="272"/>
      <c r="AH21" s="313"/>
    </row>
    <row r="22" spans="1:34">
      <c r="A22" s="271"/>
      <c r="B22" s="272"/>
      <c r="C22" s="272"/>
      <c r="D22" s="272"/>
      <c r="E22" s="272"/>
      <c r="F22" s="272"/>
      <c r="G22" s="272"/>
      <c r="H22" s="272"/>
      <c r="I22" s="276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6"/>
      <c r="Y22" s="272"/>
      <c r="Z22" s="272"/>
      <c r="AA22" s="272"/>
      <c r="AB22" s="272"/>
      <c r="AC22" s="280"/>
      <c r="AD22" s="314"/>
      <c r="AE22" s="272"/>
      <c r="AF22" s="272"/>
      <c r="AG22" s="272"/>
      <c r="AH22" s="313"/>
    </row>
    <row r="23" spans="1:34">
      <c r="A23" s="271"/>
      <c r="B23" s="272"/>
      <c r="C23" s="272"/>
      <c r="D23" s="272"/>
      <c r="E23" s="272"/>
      <c r="F23" s="272"/>
      <c r="G23" s="272"/>
      <c r="H23" s="272"/>
      <c r="I23" s="276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6"/>
      <c r="Y23" s="272"/>
      <c r="AC23" s="280"/>
      <c r="AD23" s="314" t="s">
        <v>802</v>
      </c>
      <c r="AE23" s="272" t="s">
        <v>803</v>
      </c>
      <c r="AF23" s="272"/>
      <c r="AG23" s="272"/>
      <c r="AH23" s="313"/>
    </row>
    <row r="24" spans="1:34">
      <c r="A24" s="271"/>
      <c r="B24" s="272"/>
      <c r="C24" s="272"/>
      <c r="D24" s="272"/>
      <c r="E24" s="272"/>
      <c r="F24" s="272"/>
      <c r="G24" s="272"/>
      <c r="H24" s="272"/>
      <c r="I24" s="276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6"/>
      <c r="Y24" s="272"/>
      <c r="Z24" s="272"/>
      <c r="AA24" s="272"/>
      <c r="AD24" s="314"/>
      <c r="AE24" s="272"/>
      <c r="AF24" s="272"/>
      <c r="AG24" s="272"/>
      <c r="AH24" s="313"/>
    </row>
    <row r="25" spans="1:34">
      <c r="A25" s="271"/>
      <c r="B25" s="272"/>
      <c r="C25" s="272"/>
      <c r="E25" s="279" t="str">
        <f>CONCATENATE("℄ Shaft: ",AG10,"''")</f>
        <v>℄ Shaft: 252''</v>
      </c>
      <c r="F25" s="272"/>
      <c r="G25" s="272"/>
      <c r="H25" s="272"/>
      <c r="I25" s="276"/>
      <c r="J25" s="272"/>
      <c r="K25" s="272"/>
      <c r="L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",AG7,"''")</f>
        <v>Opening Height (H): 120''</v>
      </c>
      <c r="V25" s="272"/>
      <c r="W25" s="272"/>
      <c r="X25" s="276"/>
      <c r="Y25" s="272"/>
      <c r="Z25" s="272"/>
      <c r="AA25" s="272"/>
      <c r="AC25" s="280"/>
      <c r="AD25" s="314" t="s">
        <v>804</v>
      </c>
      <c r="AE25" s="272" t="s">
        <v>805</v>
      </c>
      <c r="AF25" s="272"/>
      <c r="AG25" s="272"/>
      <c r="AH25" s="313"/>
    </row>
    <row r="26" spans="1:34">
      <c r="A26" s="271"/>
      <c r="B26" s="272"/>
      <c r="C26" s="272"/>
      <c r="D26" s="272"/>
      <c r="E26" s="272"/>
      <c r="F26" s="272"/>
      <c r="G26" s="272"/>
      <c r="H26" s="272"/>
      <c r="I26" s="276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6"/>
      <c r="Y26" s="272"/>
      <c r="Z26" s="272"/>
      <c r="AA26" s="272"/>
      <c r="AC26" s="272"/>
      <c r="AD26" s="314"/>
      <c r="AE26" s="272" t="s">
        <v>806</v>
      </c>
      <c r="AF26" s="272"/>
      <c r="AG26" s="272"/>
      <c r="AH26" s="313"/>
    </row>
    <row r="27" spans="1:34">
      <c r="A27" s="271"/>
      <c r="B27" s="272"/>
      <c r="C27" s="272"/>
      <c r="D27" s="272"/>
      <c r="E27" s="272"/>
      <c r="F27" s="272"/>
      <c r="G27" s="272"/>
      <c r="H27" s="272"/>
      <c r="I27" s="276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6"/>
      <c r="Y27" s="272"/>
      <c r="Z27" s="272"/>
      <c r="AA27" s="272"/>
      <c r="AB27" s="272"/>
      <c r="AD27" s="314"/>
      <c r="AE27" s="272" t="s">
        <v>807</v>
      </c>
      <c r="AF27" s="272"/>
      <c r="AG27" s="272"/>
      <c r="AH27" s="313"/>
    </row>
    <row r="28" spans="1:34">
      <c r="A28" s="271"/>
      <c r="B28" s="272"/>
      <c r="C28" s="272"/>
      <c r="D28" s="272"/>
      <c r="E28" s="272"/>
      <c r="F28" s="272"/>
      <c r="G28" s="272"/>
      <c r="H28" s="272"/>
      <c r="I28" s="276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6"/>
      <c r="Y28" s="272"/>
      <c r="Z28" s="272"/>
      <c r="AA28" s="272"/>
      <c r="AB28" s="272"/>
      <c r="AC28" s="280"/>
      <c r="AD28" s="314"/>
      <c r="AE28" s="272" t="s">
        <v>808</v>
      </c>
      <c r="AF28" s="272"/>
      <c r="AG28" s="272"/>
      <c r="AH28" s="313"/>
    </row>
    <row r="29" spans="1:34">
      <c r="A29" s="271"/>
      <c r="B29" s="272"/>
      <c r="C29" s="272"/>
      <c r="D29" s="272"/>
      <c r="E29" s="272"/>
      <c r="F29" s="272"/>
      <c r="G29" s="272"/>
      <c r="H29" s="272"/>
      <c r="I29" s="276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6"/>
      <c r="Y29" s="272"/>
      <c r="Z29" s="272"/>
      <c r="AA29" s="272"/>
      <c r="AB29" s="272"/>
      <c r="AC29" s="272"/>
      <c r="AD29" s="314"/>
      <c r="AE29" s="272" t="s">
        <v>809</v>
      </c>
      <c r="AF29" s="272"/>
      <c r="AG29" s="272"/>
      <c r="AH29" s="313"/>
    </row>
    <row r="30" spans="1:34">
      <c r="A30" s="271"/>
      <c r="B30" s="272"/>
      <c r="C30" s="272"/>
      <c r="D30" s="272"/>
      <c r="E30" s="272"/>
      <c r="F30" s="272"/>
      <c r="G30" s="272"/>
      <c r="H30" s="272"/>
      <c r="I30" s="276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6"/>
      <c r="Y30" s="272"/>
      <c r="Z30" s="272"/>
      <c r="AA30" s="272"/>
      <c r="AB30" s="272"/>
      <c r="AC30" s="272"/>
      <c r="AD30" s="314"/>
      <c r="AE30" s="272"/>
      <c r="AF30" s="272"/>
      <c r="AG30" s="272"/>
      <c r="AH30" s="313"/>
    </row>
    <row r="31" spans="1:34">
      <c r="A31" s="271"/>
      <c r="B31" s="272"/>
      <c r="C31" s="272"/>
      <c r="D31" s="272"/>
      <c r="E31" s="272"/>
      <c r="F31" s="272"/>
      <c r="G31" s="272"/>
      <c r="H31" s="272"/>
      <c r="I31" s="276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6"/>
      <c r="Y31" s="272"/>
      <c r="Z31" s="272"/>
      <c r="AA31" s="272"/>
      <c r="AB31" s="272"/>
      <c r="AC31" s="280"/>
      <c r="AD31" s="314"/>
      <c r="AE31" s="272"/>
      <c r="AH31" s="316"/>
    </row>
    <row r="32" spans="1:34">
      <c r="A32" s="271"/>
      <c r="B32" s="272"/>
      <c r="C32" s="272"/>
      <c r="D32" s="272"/>
      <c r="E32" s="272"/>
      <c r="F32" s="272"/>
      <c r="G32" s="272"/>
      <c r="H32" s="272"/>
      <c r="I32" s="276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6"/>
      <c r="Y32" s="272"/>
      <c r="Z32" s="272"/>
      <c r="AA32" s="272"/>
      <c r="AB32" s="272"/>
      <c r="AC32" s="272"/>
      <c r="AD32" s="315"/>
      <c r="AE32" s="272"/>
      <c r="AH32" s="316"/>
    </row>
    <row r="33" spans="1:34">
      <c r="A33" s="271"/>
      <c r="B33" s="272"/>
      <c r="C33" s="272"/>
      <c r="D33" s="272"/>
      <c r="E33" s="272"/>
      <c r="F33" s="272"/>
      <c r="G33" s="272"/>
      <c r="H33" s="272"/>
      <c r="I33" s="276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6"/>
      <c r="Y33" s="272"/>
      <c r="Z33" s="272"/>
      <c r="AA33" s="272"/>
      <c r="AB33" s="272"/>
      <c r="AC33" s="280"/>
      <c r="AD33" s="317"/>
      <c r="AE33" s="318"/>
      <c r="AF33" s="318"/>
      <c r="AG33" s="318"/>
      <c r="AH33" s="319"/>
    </row>
    <row r="34" spans="1:34">
      <c r="A34" s="271"/>
      <c r="B34" s="272"/>
      <c r="C34" s="272"/>
      <c r="D34" s="272"/>
      <c r="E34" s="272"/>
      <c r="F34" s="272"/>
      <c r="G34" s="272"/>
      <c r="H34" s="272"/>
      <c r="I34" s="276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6"/>
      <c r="Y34" s="272"/>
      <c r="Z34" s="272"/>
      <c r="AA34" s="272"/>
      <c r="AB34" s="272"/>
      <c r="AC34" s="272"/>
      <c r="AD34" s="653"/>
      <c r="AE34" s="653"/>
      <c r="AF34" s="653"/>
      <c r="AG34" s="654" t="s">
        <v>811</v>
      </c>
      <c r="AH34" s="654"/>
    </row>
    <row r="35" spans="1:34">
      <c r="A35" s="271"/>
      <c r="B35" s="272"/>
      <c r="C35" s="272"/>
      <c r="D35" s="272"/>
      <c r="E35" s="272"/>
      <c r="F35" s="272"/>
      <c r="G35" s="272"/>
      <c r="H35" s="272"/>
      <c r="I35" s="276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6"/>
      <c r="Y35" s="272"/>
      <c r="Z35" s="272"/>
      <c r="AA35" s="272"/>
      <c r="AB35" s="272"/>
      <c r="AC35" s="272"/>
      <c r="AD35" s="653"/>
      <c r="AE35" s="653"/>
      <c r="AF35" s="653"/>
      <c r="AG35" s="654"/>
      <c r="AH35" s="654"/>
    </row>
    <row r="36" spans="1:34">
      <c r="A36" s="271"/>
      <c r="B36" s="272"/>
      <c r="C36" s="272"/>
      <c r="D36" s="272"/>
      <c r="E36" s="272"/>
      <c r="F36" s="272"/>
      <c r="G36" s="272"/>
      <c r="H36" s="272"/>
      <c r="I36" s="276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6"/>
      <c r="Y36" s="272"/>
      <c r="Z36" s="272"/>
      <c r="AA36" s="272"/>
      <c r="AB36" s="272"/>
      <c r="AC36" s="272"/>
      <c r="AD36" s="653"/>
      <c r="AE36" s="653"/>
      <c r="AF36" s="653"/>
      <c r="AG36" s="654"/>
      <c r="AH36" s="654"/>
    </row>
    <row r="37" spans="1:34">
      <c r="A37" s="271"/>
      <c r="B37" s="290"/>
      <c r="C37" s="290"/>
      <c r="D37" s="290"/>
      <c r="E37" s="290"/>
      <c r="F37" s="290"/>
      <c r="G37" s="290"/>
      <c r="H37" s="290"/>
      <c r="I37" s="293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3"/>
      <c r="Y37" s="290"/>
      <c r="Z37" s="290"/>
      <c r="AA37" s="290"/>
      <c r="AB37" s="290"/>
      <c r="AC37" s="272"/>
      <c r="AD37" s="653"/>
      <c r="AE37" s="653"/>
      <c r="AF37" s="653"/>
      <c r="AG37" s="654"/>
      <c r="AH37" s="654"/>
    </row>
    <row r="38" spans="1:34">
      <c r="A38" s="271"/>
      <c r="B38" s="272"/>
      <c r="C38" s="272"/>
      <c r="D38" s="272"/>
      <c r="E38" s="272"/>
      <c r="F38" s="272"/>
      <c r="G38" s="272"/>
      <c r="H38" s="272"/>
      <c r="I38" s="272">
        <v>75</v>
      </c>
      <c r="J38" s="272" t="s">
        <v>812</v>
      </c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94" t="s">
        <v>813</v>
      </c>
      <c r="AE38" s="295"/>
      <c r="AF38" s="655" t="s">
        <v>824</v>
      </c>
      <c r="AG38" s="655"/>
      <c r="AH38" s="655"/>
    </row>
    <row r="39" spans="1:34">
      <c r="A39" s="271"/>
      <c r="B39" s="272"/>
      <c r="C39" s="272"/>
      <c r="D39" s="272"/>
      <c r="E39" s="272"/>
      <c r="F39" s="272"/>
      <c r="G39" s="272"/>
      <c r="H39" s="272"/>
      <c r="I39" s="272"/>
      <c r="X39" s="272"/>
      <c r="Y39" s="272"/>
      <c r="Z39" s="272"/>
      <c r="AA39" s="272"/>
      <c r="AB39" s="272"/>
      <c r="AC39" s="272"/>
      <c r="AD39" s="296" t="s">
        <v>815</v>
      </c>
      <c r="AE39" s="297"/>
      <c r="AF39" s="656"/>
      <c r="AG39" s="656"/>
      <c r="AH39" s="656"/>
    </row>
    <row r="40" spans="1:34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789"/>
      <c r="Q40" s="789"/>
      <c r="R40" s="789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96" t="s">
        <v>816</v>
      </c>
      <c r="AE40" s="297"/>
      <c r="AF40" s="656"/>
      <c r="AG40" s="656"/>
      <c r="AH40" s="656"/>
    </row>
    <row r="41" spans="1:34">
      <c r="A41" s="271"/>
      <c r="B41" s="272"/>
      <c r="C41" s="272"/>
      <c r="D41" s="272"/>
      <c r="E41" s="272"/>
      <c r="F41" s="272"/>
      <c r="G41" s="272"/>
      <c r="H41" s="272"/>
      <c r="I41" s="272"/>
      <c r="J41" s="657" t="str">
        <f>CONCATENATE("Opening Width (W): ",AG6,"''")</f>
        <v>Opening Width (W): 96''</v>
      </c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272"/>
      <c r="Y41" s="272"/>
      <c r="Z41" s="272"/>
      <c r="AA41" s="272"/>
      <c r="AB41" s="272"/>
      <c r="AC41" s="272"/>
      <c r="AD41" s="296" t="s">
        <v>817</v>
      </c>
      <c r="AE41" s="297"/>
      <c r="AF41" s="656"/>
      <c r="AG41" s="656"/>
      <c r="AH41" s="656"/>
    </row>
    <row r="42" spans="1:34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6" t="s">
        <v>818</v>
      </c>
      <c r="AE42" s="297"/>
      <c r="AF42" s="649">
        <f ca="1">TODAY()</f>
        <v>46065</v>
      </c>
      <c r="AG42" s="649"/>
      <c r="AH42" s="649"/>
    </row>
  </sheetData>
  <mergeCells count="11">
    <mergeCell ref="AF42:AH42"/>
    <mergeCell ref="K1:M1"/>
    <mergeCell ref="T1:V1"/>
    <mergeCell ref="AD34:AF37"/>
    <mergeCell ref="AG34:AH37"/>
    <mergeCell ref="AF38:AH38"/>
    <mergeCell ref="AF39:AH39"/>
    <mergeCell ref="P40:R40"/>
    <mergeCell ref="AF40:AH40"/>
    <mergeCell ref="J41:W41"/>
    <mergeCell ref="AF41:AH41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42"/>
  <sheetViews>
    <sheetView zoomScaleNormal="100" workbookViewId="0">
      <selection activeCell="AG2" sqref="AG2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30" width="2.85546875" style="270" customWidth="1"/>
    <col min="31" max="32" width="12.28515625" style="270" customWidth="1"/>
    <col min="33" max="34" width="14.140625" style="270" customWidth="1"/>
    <col min="35" max="35" width="10.28515625" style="270" customWidth="1"/>
    <col min="36" max="16384" width="9.140625" style="270"/>
  </cols>
  <sheetData>
    <row r="1" spans="1:34" ht="15" customHeight="1">
      <c r="A1" s="267"/>
      <c r="B1" s="268"/>
      <c r="C1" s="268"/>
      <c r="D1" s="268"/>
      <c r="E1" s="268"/>
      <c r="F1" s="268"/>
      <c r="G1" s="268"/>
      <c r="H1" s="321"/>
      <c r="I1" s="321"/>
      <c r="J1" s="788">
        <f>T1</f>
        <v>48</v>
      </c>
      <c r="K1" s="788"/>
      <c r="L1" s="788"/>
      <c r="M1" s="321"/>
      <c r="N1" s="321"/>
      <c r="O1" s="788">
        <f>'Input Data'!I15</f>
        <v>0</v>
      </c>
      <c r="P1" s="788"/>
      <c r="Q1" s="788"/>
      <c r="R1" s="414"/>
      <c r="S1" s="414"/>
      <c r="T1" s="788">
        <f>('Input Data'!F4-'Input Data'!I15)/2</f>
        <v>48</v>
      </c>
      <c r="U1" s="788"/>
      <c r="V1" s="788"/>
      <c r="W1" s="414"/>
      <c r="X1" s="268"/>
      <c r="Y1" s="268"/>
      <c r="Z1" s="268"/>
      <c r="AA1" s="268"/>
      <c r="AB1" s="268"/>
      <c r="AC1" s="268"/>
      <c r="AD1" s="300"/>
      <c r="AE1" s="268"/>
      <c r="AF1" s="268"/>
      <c r="AG1" s="268"/>
      <c r="AH1" s="269"/>
    </row>
    <row r="2" spans="1:34">
      <c r="A2" s="271"/>
      <c r="B2" s="272"/>
      <c r="C2" s="272"/>
      <c r="D2" s="272"/>
      <c r="E2" s="272"/>
      <c r="F2" s="272"/>
      <c r="G2" s="272"/>
      <c r="I2" s="315"/>
      <c r="J2" s="322"/>
      <c r="K2" s="322"/>
      <c r="L2" s="322"/>
      <c r="M2" s="272"/>
      <c r="N2" s="415"/>
      <c r="O2" s="272"/>
      <c r="P2" s="272"/>
      <c r="R2" s="322"/>
      <c r="S2" s="416"/>
      <c r="U2" s="322"/>
      <c r="V2" s="322"/>
      <c r="W2" s="323"/>
      <c r="X2" s="272"/>
      <c r="Y2" s="272"/>
      <c r="Z2" s="272"/>
      <c r="AA2" s="272"/>
      <c r="AB2" s="272"/>
      <c r="AC2" s="272"/>
      <c r="AF2" s="279" t="s">
        <v>779</v>
      </c>
      <c r="AG2" s="302"/>
      <c r="AH2" s="316"/>
    </row>
    <row r="3" spans="1:34">
      <c r="A3" s="271"/>
      <c r="B3" s="272"/>
      <c r="C3" s="272"/>
      <c r="D3" s="272"/>
      <c r="E3" s="272"/>
      <c r="F3" s="272"/>
      <c r="G3" s="272"/>
      <c r="I3" s="328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325"/>
      <c r="X3" s="272"/>
      <c r="Y3" s="272"/>
      <c r="Z3" s="272"/>
      <c r="AA3" s="272"/>
      <c r="AB3" s="272"/>
      <c r="AC3" s="272"/>
      <c r="AF3" s="279" t="s">
        <v>780</v>
      </c>
      <c r="AG3" s="302">
        <v>1</v>
      </c>
      <c r="AH3" s="316"/>
    </row>
    <row r="4" spans="1:34">
      <c r="A4" s="271"/>
      <c r="B4" s="272" t="s">
        <v>781</v>
      </c>
      <c r="C4" s="272"/>
      <c r="D4" s="272"/>
      <c r="E4" s="329"/>
      <c r="F4" s="329"/>
      <c r="G4" s="329"/>
      <c r="I4" s="328"/>
      <c r="J4" s="272"/>
      <c r="K4" s="272"/>
      <c r="M4" s="426" t="s">
        <v>782</v>
      </c>
      <c r="N4" s="327"/>
      <c r="R4" s="426" t="s">
        <v>782</v>
      </c>
      <c r="S4" s="327"/>
      <c r="U4" s="272"/>
      <c r="V4" s="272"/>
      <c r="W4" s="325"/>
      <c r="X4" s="272"/>
      <c r="Y4" s="272"/>
      <c r="Z4" s="272"/>
      <c r="AA4" s="272"/>
      <c r="AB4" s="272"/>
      <c r="AC4" s="272"/>
      <c r="AF4" s="279"/>
      <c r="AG4" s="302"/>
      <c r="AH4" s="316"/>
    </row>
    <row r="5" spans="1:34">
      <c r="A5" s="271"/>
      <c r="B5" s="272"/>
      <c r="C5" s="268"/>
      <c r="D5" s="268"/>
      <c r="E5" s="272"/>
      <c r="F5" s="272"/>
      <c r="G5" s="272"/>
      <c r="H5" s="274"/>
      <c r="I5" s="272"/>
      <c r="J5" s="272"/>
      <c r="K5" s="272"/>
      <c r="M5" s="335"/>
      <c r="N5" s="336"/>
      <c r="R5" s="335"/>
      <c r="S5" s="336"/>
      <c r="U5" s="272"/>
      <c r="V5" s="272"/>
      <c r="W5" s="272"/>
      <c r="X5" s="274"/>
      <c r="Y5" s="272"/>
      <c r="Z5" s="272"/>
      <c r="AA5" s="272"/>
      <c r="AB5" s="279"/>
      <c r="AC5" s="272"/>
      <c r="AF5" s="279" t="s">
        <v>783</v>
      </c>
      <c r="AG5" s="301">
        <f>'Input Data'!D13</f>
        <v>3</v>
      </c>
      <c r="AH5" s="313"/>
    </row>
    <row r="6" spans="1:34" ht="15" thickBot="1">
      <c r="A6" s="271"/>
      <c r="B6" s="272"/>
      <c r="C6" s="272"/>
      <c r="D6" s="272"/>
      <c r="E6" s="272"/>
      <c r="F6" s="331"/>
      <c r="G6" s="332"/>
      <c r="H6" s="333"/>
      <c r="I6" s="331"/>
      <c r="J6" s="459" t="s">
        <v>784</v>
      </c>
      <c r="K6" s="272"/>
      <c r="M6" s="337"/>
      <c r="N6" s="338"/>
      <c r="R6" s="337"/>
      <c r="S6" s="338"/>
      <c r="U6" s="272"/>
      <c r="V6" s="331"/>
      <c r="W6" s="331"/>
      <c r="X6" s="333"/>
      <c r="Y6" s="331"/>
      <c r="Z6" s="331"/>
      <c r="AA6" s="272"/>
      <c r="AB6" s="279" t="s">
        <v>785</v>
      </c>
      <c r="AC6" s="280"/>
      <c r="AF6" s="279" t="s">
        <v>786</v>
      </c>
      <c r="AG6" s="301">
        <f>'Input Data'!F4</f>
        <v>96</v>
      </c>
      <c r="AH6" s="310" t="str">
        <f>CONCATENATE("(",TRUNC(AG6/12,0),"' - ",AG6-TRUNC(AG6/12,0)*12,"''",")")</f>
        <v>(8' - 0'')</v>
      </c>
    </row>
    <row r="7" spans="1:34">
      <c r="A7" s="271"/>
      <c r="B7" s="272"/>
      <c r="C7" s="272"/>
      <c r="D7" s="272"/>
      <c r="E7" s="272"/>
      <c r="F7" s="272"/>
      <c r="G7" s="273"/>
      <c r="H7" s="276"/>
      <c r="I7" s="272"/>
      <c r="J7" s="460"/>
      <c r="K7" s="334"/>
      <c r="L7" s="334"/>
      <c r="M7" s="339"/>
      <c r="N7" s="340"/>
      <c r="O7" s="334"/>
      <c r="P7" s="334"/>
      <c r="Q7" s="334"/>
      <c r="R7" s="339"/>
      <c r="S7" s="340"/>
      <c r="T7" s="334"/>
      <c r="U7" s="334"/>
      <c r="V7" s="334"/>
      <c r="W7" s="272"/>
      <c r="X7" s="276"/>
      <c r="Y7" s="272"/>
      <c r="Z7" s="418" t="s">
        <v>788</v>
      </c>
      <c r="AA7" s="419"/>
      <c r="AB7" s="420"/>
      <c r="AC7" s="272"/>
      <c r="AF7" s="279" t="s">
        <v>787</v>
      </c>
      <c r="AG7" s="301">
        <f>'Input Data'!F5</f>
        <v>120</v>
      </c>
      <c r="AH7" s="310" t="str">
        <f>CONCATENATE("(",TRUNC(AG7/12,0),"' - ",AG7-TRUNC(AG7/12,0)*12,"''",")")</f>
        <v>(10' - 0'')</v>
      </c>
    </row>
    <row r="8" spans="1:34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272"/>
      <c r="M8" s="341"/>
      <c r="N8" s="342"/>
      <c r="R8" s="341"/>
      <c r="S8" s="342"/>
      <c r="U8" s="272"/>
      <c r="V8" s="272"/>
      <c r="W8" s="272"/>
      <c r="X8" s="293"/>
      <c r="Y8" s="272"/>
      <c r="Z8" s="421" t="s">
        <v>790</v>
      </c>
      <c r="AA8" s="417"/>
      <c r="AB8" s="422"/>
      <c r="AC8" s="272"/>
      <c r="AF8" s="279" t="s">
        <v>789</v>
      </c>
      <c r="AG8" s="301" t="str">
        <f>IF('Track B.O.M.'!N5="N/A","Not Apply (N/A)",'Track B.O.M.'!N5)</f>
        <v>Not Apply (N/A)</v>
      </c>
      <c r="AH8" s="310" t="str">
        <f>IF(AG8="Not Apply (N/A)","",CONCATENATE("(",TRUNC(AG8/12,0),"' - ",AG8-TRUNC(AG8/12,0)*12,"''",")"))</f>
        <v/>
      </c>
    </row>
    <row r="9" spans="1:34">
      <c r="A9" s="271"/>
      <c r="C9" s="279" t="str">
        <f>CONCATENATE("H.R.: ",AG11,"''")</f>
        <v>H.R.: 138''</v>
      </c>
      <c r="D9" s="272"/>
      <c r="E9" s="272"/>
      <c r="F9" s="272"/>
      <c r="G9" s="272"/>
      <c r="H9" s="272"/>
      <c r="I9" s="272"/>
      <c r="K9" s="272"/>
      <c r="M9" s="341"/>
      <c r="N9" s="342"/>
      <c r="R9" s="341"/>
      <c r="S9" s="342"/>
      <c r="U9" s="272"/>
      <c r="V9" s="272"/>
      <c r="W9" s="272"/>
      <c r="X9" s="272"/>
      <c r="Y9" s="272"/>
      <c r="Z9" s="421" t="s">
        <v>823</v>
      </c>
      <c r="AA9" s="417"/>
      <c r="AB9" s="422"/>
      <c r="AC9" s="286" t="s">
        <v>793</v>
      </c>
      <c r="AF9" s="279" t="s">
        <v>791</v>
      </c>
      <c r="AG9" s="301" t="str">
        <f>IF('Track B.O.M.'!F8=0,"Not Apply",'Track B.O.M.'!F8)</f>
        <v>Not Apply</v>
      </c>
      <c r="AH9" s="310" t="str">
        <f>IF(AG9="Not Apply","",CONCATENATE("(",TRUNC(AG9/12,0),"' - ",AG9-TRUNC(AG9/12,0)*12,"''",")"))</f>
        <v/>
      </c>
    </row>
    <row r="10" spans="1:34">
      <c r="A10" s="271"/>
      <c r="B10" s="272"/>
      <c r="C10" s="272"/>
      <c r="D10" s="272"/>
      <c r="F10" s="272"/>
      <c r="G10" s="272"/>
      <c r="I10" s="272"/>
      <c r="K10" s="272"/>
      <c r="M10" s="341"/>
      <c r="N10" s="342"/>
      <c r="R10" s="341"/>
      <c r="S10" s="342"/>
      <c r="U10" s="279" t="str">
        <f>IF(AG8="Not Apply (N/A)","H.L.: N/A",CONCATENATE("H.L.: ",AG8,"''"))</f>
        <v>H.L.: N/A</v>
      </c>
      <c r="V10" s="272"/>
      <c r="W10" s="272"/>
      <c r="Y10" s="272"/>
      <c r="Z10" s="425" t="s">
        <v>794</v>
      </c>
      <c r="AA10" s="423"/>
      <c r="AB10" s="424"/>
      <c r="AC10" s="272"/>
      <c r="AF10" s="279" t="s">
        <v>175</v>
      </c>
      <c r="AG10" s="301">
        <f>'Track B.O.M.'!V6</f>
        <v>252</v>
      </c>
      <c r="AH10" s="310" t="str">
        <f>CONCATENATE("(",TRUNC(AG10/12,0),"' - ",AG10-TRUNC(AG10/12,0)*12,"''",")")</f>
        <v>(21' - 0'')</v>
      </c>
    </row>
    <row r="11" spans="1:34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M11" s="341"/>
      <c r="N11" s="342"/>
      <c r="R11" s="341"/>
      <c r="S11" s="342"/>
      <c r="U11" s="272"/>
      <c r="V11" s="272"/>
      <c r="W11" s="272"/>
      <c r="X11" s="272"/>
      <c r="Y11" s="272"/>
      <c r="AF11" s="279" t="s">
        <v>795</v>
      </c>
      <c r="AG11" s="301">
        <f>'Track B.O.M.'!N7</f>
        <v>138</v>
      </c>
      <c r="AH11" s="310" t="str">
        <f>CONCATENATE("(",TRUNC(AG11/12,0),"' - ",AG11-TRUNC(AG11/12,0)*12,"''",")")</f>
        <v>(11' - 6'')</v>
      </c>
    </row>
    <row r="12" spans="1:34">
      <c r="A12" s="271"/>
      <c r="B12" s="272"/>
      <c r="C12" s="272"/>
      <c r="D12" s="272"/>
      <c r="E12" s="272"/>
      <c r="F12" s="272"/>
      <c r="G12" s="272"/>
      <c r="H12" s="298"/>
      <c r="I12" s="272"/>
      <c r="J12" s="272"/>
      <c r="K12" s="290"/>
      <c r="M12" s="343"/>
      <c r="N12" s="344"/>
      <c r="R12" s="343"/>
      <c r="S12" s="344"/>
      <c r="U12" s="290"/>
      <c r="V12" s="272"/>
      <c r="W12" s="272"/>
      <c r="X12" s="298"/>
      <c r="Y12" s="272"/>
      <c r="Z12" s="272"/>
      <c r="AA12" s="272"/>
      <c r="AB12" s="272"/>
      <c r="AC12" s="272"/>
      <c r="AE12" s="279"/>
      <c r="AF12" s="301"/>
      <c r="AG12" s="272"/>
      <c r="AH12" s="273"/>
    </row>
    <row r="13" spans="1:34">
      <c r="A13" s="271"/>
      <c r="B13" s="272"/>
      <c r="C13" s="298"/>
      <c r="D13" s="298"/>
      <c r="E13" s="329"/>
      <c r="F13" s="329"/>
      <c r="G13" s="330"/>
      <c r="H13" s="277"/>
      <c r="I13" s="282"/>
      <c r="J13" s="291"/>
      <c r="K13" s="291"/>
      <c r="L13" s="282"/>
      <c r="M13" s="291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78"/>
      <c r="Y13" s="272"/>
      <c r="Z13" s="272"/>
      <c r="AA13" s="272"/>
      <c r="AB13" s="272"/>
      <c r="AC13" s="272"/>
      <c r="AE13" s="279"/>
      <c r="AF13" s="301"/>
      <c r="AG13" s="272"/>
      <c r="AH13" s="273"/>
    </row>
    <row r="14" spans="1:34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76"/>
      <c r="Y14" s="272"/>
      <c r="Z14" s="272"/>
      <c r="AA14" s="272"/>
      <c r="AB14" s="280" t="s">
        <v>796</v>
      </c>
      <c r="AC14" s="272"/>
      <c r="AE14" s="279"/>
      <c r="AF14" s="301"/>
      <c r="AG14" s="272"/>
      <c r="AH14" s="273"/>
    </row>
    <row r="15" spans="1:34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6"/>
      <c r="Y15" s="272"/>
      <c r="Z15" s="272"/>
      <c r="AA15" s="272"/>
      <c r="AB15" s="285"/>
      <c r="AD15" s="299"/>
      <c r="AE15" s="279"/>
      <c r="AF15" s="301"/>
      <c r="AG15" s="272"/>
      <c r="AH15" s="273"/>
    </row>
    <row r="16" spans="1:34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6"/>
      <c r="Y16" s="272"/>
      <c r="Z16" s="272"/>
      <c r="AA16" s="272"/>
      <c r="AB16" s="285"/>
      <c r="AC16" s="285"/>
      <c r="AD16" s="398"/>
      <c r="AE16" s="399"/>
      <c r="AF16" s="399"/>
      <c r="AG16" s="399"/>
      <c r="AH16" s="400"/>
    </row>
    <row r="17" spans="1:34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6"/>
      <c r="Y17" s="272"/>
      <c r="Z17" s="272"/>
      <c r="AA17" s="272"/>
      <c r="AB17" s="272"/>
      <c r="AD17" s="311"/>
      <c r="AE17" s="312" t="s">
        <v>797</v>
      </c>
      <c r="AF17" s="272"/>
      <c r="AG17" s="272"/>
      <c r="AH17" s="313"/>
    </row>
    <row r="18" spans="1:34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6"/>
      <c r="Y18" s="272"/>
      <c r="Z18" s="272"/>
      <c r="AA18" s="272"/>
      <c r="AB18" s="272"/>
      <c r="AD18" s="314"/>
      <c r="AE18" s="272"/>
      <c r="AF18" s="272"/>
      <c r="AG18" s="272"/>
      <c r="AH18" s="313"/>
    </row>
    <row r="19" spans="1:34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6"/>
      <c r="Y19" s="272"/>
      <c r="Z19" s="272"/>
      <c r="AA19" s="272"/>
      <c r="AB19" s="272"/>
      <c r="AD19" s="314" t="s">
        <v>798</v>
      </c>
      <c r="AE19" s="272" t="s">
        <v>799</v>
      </c>
      <c r="AF19" s="272"/>
      <c r="AG19" s="272"/>
      <c r="AH19" s="313"/>
    </row>
    <row r="20" spans="1:34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6"/>
      <c r="Y20" s="272"/>
      <c r="Z20" s="272"/>
      <c r="AA20" s="272"/>
      <c r="AB20" s="272"/>
      <c r="AC20" s="280"/>
      <c r="AD20" s="314"/>
      <c r="AE20" s="272" t="s">
        <v>800</v>
      </c>
      <c r="AF20" s="272"/>
      <c r="AG20" s="272"/>
      <c r="AH20" s="313"/>
    </row>
    <row r="21" spans="1:34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6"/>
      <c r="Y21" s="272"/>
      <c r="Z21" s="272"/>
      <c r="AA21" s="272"/>
      <c r="AB21" s="272"/>
      <c r="AD21" s="314"/>
      <c r="AE21" s="272" t="s">
        <v>801</v>
      </c>
      <c r="AF21" s="272"/>
      <c r="AG21" s="272"/>
      <c r="AH21" s="313"/>
    </row>
    <row r="22" spans="1:34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6"/>
      <c r="Y22" s="272"/>
      <c r="Z22" s="272"/>
      <c r="AA22" s="272"/>
      <c r="AB22" s="272"/>
      <c r="AC22" s="280"/>
      <c r="AD22" s="314"/>
      <c r="AE22" s="272"/>
      <c r="AF22" s="272"/>
      <c r="AG22" s="272"/>
      <c r="AH22" s="313"/>
    </row>
    <row r="23" spans="1:34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6"/>
      <c r="Y23" s="272"/>
      <c r="AC23" s="280"/>
      <c r="AD23" s="314" t="s">
        <v>802</v>
      </c>
      <c r="AE23" s="272" t="s">
        <v>803</v>
      </c>
      <c r="AF23" s="272"/>
      <c r="AG23" s="272"/>
      <c r="AH23" s="313"/>
    </row>
    <row r="24" spans="1:34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6"/>
      <c r="Y24" s="272"/>
      <c r="Z24" s="272"/>
      <c r="AA24" s="272"/>
      <c r="AD24" s="314"/>
      <c r="AE24" s="272"/>
      <c r="AF24" s="272"/>
      <c r="AG24" s="272"/>
      <c r="AH24" s="313"/>
    </row>
    <row r="25" spans="1:34">
      <c r="A25" s="271"/>
      <c r="B25" s="272"/>
      <c r="C25" s="272"/>
      <c r="E25" s="279" t="str">
        <f>CONCATENATE("℄ Shaft: ",AG10,"''")</f>
        <v>℄ Shaft: 252''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",AG7,"''")</f>
        <v>Opening Height (H): 120''</v>
      </c>
      <c r="V25" s="272"/>
      <c r="W25" s="272"/>
      <c r="X25" s="276"/>
      <c r="Y25" s="272"/>
      <c r="Z25" s="272"/>
      <c r="AA25" s="272"/>
      <c r="AC25" s="280"/>
      <c r="AD25" s="314" t="s">
        <v>804</v>
      </c>
      <c r="AE25" s="272" t="s">
        <v>805</v>
      </c>
      <c r="AF25" s="272"/>
      <c r="AG25" s="272"/>
      <c r="AH25" s="313"/>
    </row>
    <row r="26" spans="1:34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6"/>
      <c r="Y26" s="272"/>
      <c r="Z26" s="272"/>
      <c r="AA26" s="272"/>
      <c r="AC26" s="272"/>
      <c r="AD26" s="314"/>
      <c r="AE26" s="272" t="s">
        <v>806</v>
      </c>
      <c r="AF26" s="272"/>
      <c r="AG26" s="272"/>
      <c r="AH26" s="313"/>
    </row>
    <row r="27" spans="1:34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6"/>
      <c r="Y27" s="272"/>
      <c r="Z27" s="272"/>
      <c r="AA27" s="272"/>
      <c r="AB27" s="272"/>
      <c r="AD27" s="314"/>
      <c r="AE27" s="272" t="s">
        <v>807</v>
      </c>
      <c r="AF27" s="272"/>
      <c r="AG27" s="272"/>
      <c r="AH27" s="313"/>
    </row>
    <row r="28" spans="1:34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6"/>
      <c r="Y28" s="272"/>
      <c r="Z28" s="272"/>
      <c r="AA28" s="272"/>
      <c r="AB28" s="272"/>
      <c r="AC28" s="280"/>
      <c r="AD28" s="314"/>
      <c r="AE28" s="272" t="s">
        <v>808</v>
      </c>
      <c r="AF28" s="272"/>
      <c r="AG28" s="272"/>
      <c r="AH28" s="313"/>
    </row>
    <row r="29" spans="1:34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6"/>
      <c r="Y29" s="272"/>
      <c r="Z29" s="272"/>
      <c r="AA29" s="272"/>
      <c r="AB29" s="272"/>
      <c r="AC29" s="272"/>
      <c r="AD29" s="314"/>
      <c r="AE29" s="272" t="s">
        <v>809</v>
      </c>
      <c r="AF29" s="272"/>
      <c r="AG29" s="272"/>
      <c r="AH29" s="313"/>
    </row>
    <row r="30" spans="1:34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6"/>
      <c r="Y30" s="272"/>
      <c r="Z30" s="272"/>
      <c r="AA30" s="272"/>
      <c r="AB30" s="272"/>
      <c r="AC30" s="272"/>
      <c r="AD30" s="314"/>
      <c r="AE30" s="272"/>
      <c r="AF30" s="272"/>
      <c r="AG30" s="272"/>
      <c r="AH30" s="313"/>
    </row>
    <row r="31" spans="1:34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6"/>
      <c r="Y31" s="272"/>
      <c r="Z31" s="272"/>
      <c r="AA31" s="272"/>
      <c r="AB31" s="272"/>
      <c r="AC31" s="280"/>
      <c r="AD31" s="314"/>
      <c r="AE31" s="272"/>
      <c r="AH31" s="316"/>
    </row>
    <row r="32" spans="1:34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6"/>
      <c r="Y32" s="272"/>
      <c r="Z32" s="272"/>
      <c r="AA32" s="272"/>
      <c r="AB32" s="272"/>
      <c r="AC32" s="272"/>
      <c r="AD32" s="315"/>
      <c r="AE32" s="272"/>
      <c r="AH32" s="316"/>
    </row>
    <row r="33" spans="1:34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6"/>
      <c r="Y33" s="272"/>
      <c r="Z33" s="272"/>
      <c r="AA33" s="272"/>
      <c r="AB33" s="272"/>
      <c r="AC33" s="280"/>
      <c r="AD33" s="317"/>
      <c r="AE33" s="318"/>
      <c r="AF33" s="318"/>
      <c r="AG33" s="318"/>
      <c r="AH33" s="319"/>
    </row>
    <row r="34" spans="1:34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6"/>
      <c r="Y34" s="272"/>
      <c r="Z34" s="272"/>
      <c r="AA34" s="272"/>
      <c r="AB34" s="272"/>
      <c r="AC34" s="272"/>
      <c r="AD34" s="653"/>
      <c r="AE34" s="653"/>
      <c r="AF34" s="653"/>
      <c r="AG34" s="654" t="s">
        <v>811</v>
      </c>
      <c r="AH34" s="654"/>
    </row>
    <row r="35" spans="1:34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6"/>
      <c r="Y35" s="272"/>
      <c r="Z35" s="272"/>
      <c r="AA35" s="272"/>
      <c r="AB35" s="272"/>
      <c r="AC35" s="272"/>
      <c r="AD35" s="653"/>
      <c r="AE35" s="653"/>
      <c r="AF35" s="653"/>
      <c r="AG35" s="654"/>
      <c r="AH35" s="654"/>
    </row>
    <row r="36" spans="1:34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6"/>
      <c r="Y36" s="272"/>
      <c r="Z36" s="272"/>
      <c r="AA36" s="272"/>
      <c r="AB36" s="272"/>
      <c r="AC36" s="272"/>
      <c r="AD36" s="653"/>
      <c r="AE36" s="653"/>
      <c r="AF36" s="653"/>
      <c r="AG36" s="654"/>
      <c r="AH36" s="654"/>
    </row>
    <row r="37" spans="1:34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3"/>
      <c r="Y37" s="290"/>
      <c r="Z37" s="290"/>
      <c r="AA37" s="290"/>
      <c r="AB37" s="290"/>
      <c r="AC37" s="272"/>
      <c r="AD37" s="653"/>
      <c r="AE37" s="653"/>
      <c r="AF37" s="653"/>
      <c r="AG37" s="654"/>
      <c r="AH37" s="654"/>
    </row>
    <row r="38" spans="1:34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94" t="s">
        <v>813</v>
      </c>
      <c r="AE38" s="295"/>
      <c r="AF38" s="655" t="s">
        <v>814</v>
      </c>
      <c r="AG38" s="655"/>
      <c r="AH38" s="655"/>
    </row>
    <row r="39" spans="1:34">
      <c r="A39" s="271"/>
      <c r="B39" s="272"/>
      <c r="C39" s="272"/>
      <c r="D39" s="272"/>
      <c r="E39" s="272"/>
      <c r="F39" s="272"/>
      <c r="G39" s="272"/>
      <c r="H39" s="272"/>
      <c r="X39" s="272"/>
      <c r="Y39" s="272"/>
      <c r="Z39" s="272"/>
      <c r="AA39" s="272"/>
      <c r="AB39" s="272"/>
      <c r="AC39" s="272"/>
      <c r="AD39" s="296" t="s">
        <v>815</v>
      </c>
      <c r="AE39" s="297"/>
      <c r="AF39" s="656" t="s">
        <v>825</v>
      </c>
      <c r="AG39" s="656"/>
      <c r="AH39" s="656"/>
    </row>
    <row r="40" spans="1:34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789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96" t="s">
        <v>816</v>
      </c>
      <c r="AE40" s="297"/>
      <c r="AF40" s="656"/>
      <c r="AG40" s="656"/>
      <c r="AH40" s="656"/>
    </row>
    <row r="41" spans="1:34">
      <c r="A41" s="271"/>
      <c r="B41" s="272"/>
      <c r="C41" s="272"/>
      <c r="D41" s="272"/>
      <c r="E41" s="272"/>
      <c r="F41" s="272"/>
      <c r="G41" s="272"/>
      <c r="H41" s="272"/>
      <c r="I41" s="657" t="str">
        <f>CONCATENATE("Opening Width (W): ",AG6,"''")</f>
        <v>Opening Width (W): 96''</v>
      </c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272"/>
      <c r="Y41" s="272"/>
      <c r="Z41" s="272"/>
      <c r="AA41" s="272"/>
      <c r="AB41" s="272"/>
      <c r="AC41" s="272"/>
      <c r="AD41" s="296" t="s">
        <v>817</v>
      </c>
      <c r="AE41" s="297"/>
      <c r="AF41" s="656"/>
      <c r="AG41" s="656"/>
      <c r="AH41" s="656"/>
    </row>
    <row r="42" spans="1:34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6" t="s">
        <v>818</v>
      </c>
      <c r="AE42" s="297"/>
      <c r="AF42" s="649">
        <f ca="1">TODAY()</f>
        <v>46065</v>
      </c>
      <c r="AG42" s="649"/>
      <c r="AH42" s="649"/>
    </row>
  </sheetData>
  <mergeCells count="12">
    <mergeCell ref="O1:Q1"/>
    <mergeCell ref="T1:V1"/>
    <mergeCell ref="J1:L1"/>
    <mergeCell ref="I41:W41"/>
    <mergeCell ref="AF41:AH41"/>
    <mergeCell ref="O40:Q40"/>
    <mergeCell ref="AF42:AH42"/>
    <mergeCell ref="AD34:AF37"/>
    <mergeCell ref="AG34:AH37"/>
    <mergeCell ref="AF38:AH38"/>
    <mergeCell ref="AF39:AH39"/>
    <mergeCell ref="AF40:AH40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H42"/>
  <sheetViews>
    <sheetView zoomScaleNormal="100" workbookViewId="0">
      <selection activeCell="AI16" sqref="AI16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8" width="2.85546875" style="270" customWidth="1"/>
    <col min="29" max="29" width="8.140625" style="270" customWidth="1"/>
    <col min="30" max="30" width="2.85546875" style="270" customWidth="1"/>
    <col min="31" max="32" width="12.28515625" style="270" customWidth="1"/>
    <col min="33" max="34" width="14.140625" style="270" customWidth="1"/>
    <col min="35" max="35" width="10.28515625" style="270" customWidth="1"/>
    <col min="36" max="16384" width="9.140625" style="270"/>
  </cols>
  <sheetData>
    <row r="1" spans="1:34" ht="15" customHeight="1">
      <c r="A1" s="267"/>
      <c r="B1" s="268"/>
      <c r="C1" s="268"/>
      <c r="D1" s="268"/>
      <c r="E1" s="268"/>
      <c r="F1" s="268"/>
      <c r="G1" s="268"/>
      <c r="H1" s="321"/>
      <c r="I1" s="321"/>
      <c r="J1" s="788">
        <f>T1</f>
        <v>73</v>
      </c>
      <c r="K1" s="788"/>
      <c r="L1" s="788"/>
      <c r="M1" s="321"/>
      <c r="N1" s="321"/>
      <c r="O1" s="788">
        <f>'Input Data'!F4-J1-T1</f>
        <v>-50</v>
      </c>
      <c r="P1" s="788"/>
      <c r="Q1" s="788"/>
      <c r="R1" s="414"/>
      <c r="S1" s="414"/>
      <c r="T1" s="788">
        <v>73</v>
      </c>
      <c r="U1" s="788"/>
      <c r="V1" s="788"/>
      <c r="W1" s="414"/>
      <c r="X1" s="268"/>
      <c r="Y1" s="268"/>
      <c r="Z1" s="268"/>
      <c r="AA1" s="268"/>
      <c r="AB1" s="268"/>
      <c r="AC1" s="268"/>
      <c r="AD1" s="300"/>
      <c r="AE1" s="268"/>
      <c r="AF1" s="268"/>
      <c r="AG1" s="268"/>
      <c r="AH1" s="269"/>
    </row>
    <row r="2" spans="1:34">
      <c r="A2" s="271"/>
      <c r="B2" s="272"/>
      <c r="C2" s="272"/>
      <c r="D2" s="272"/>
      <c r="E2" s="272"/>
      <c r="F2" s="272"/>
      <c r="G2" s="272"/>
      <c r="I2" s="315"/>
      <c r="J2" s="322"/>
      <c r="K2" s="322"/>
      <c r="L2" s="322"/>
      <c r="M2" s="272"/>
      <c r="N2" s="415"/>
      <c r="O2" s="272"/>
      <c r="P2" s="272"/>
      <c r="R2" s="322"/>
      <c r="S2" s="322"/>
      <c r="U2" s="322"/>
      <c r="V2" s="322"/>
      <c r="W2" s="323"/>
      <c r="X2" s="272"/>
      <c r="Y2" s="272"/>
      <c r="Z2" s="272"/>
      <c r="AA2" s="272"/>
      <c r="AB2" s="272"/>
      <c r="AC2" s="272"/>
      <c r="AF2" s="279" t="s">
        <v>779</v>
      </c>
      <c r="AG2" s="302" t="s">
        <v>826</v>
      </c>
      <c r="AH2" s="316"/>
    </row>
    <row r="3" spans="1:34">
      <c r="A3" s="271"/>
      <c r="B3" s="272"/>
      <c r="C3" s="272"/>
      <c r="D3" s="272"/>
      <c r="E3" s="272"/>
      <c r="F3" s="272"/>
      <c r="G3" s="272"/>
      <c r="I3" s="328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325"/>
      <c r="X3" s="272"/>
      <c r="Y3" s="272"/>
      <c r="Z3" s="272"/>
      <c r="AA3" s="272"/>
      <c r="AB3" s="272"/>
      <c r="AC3" s="272"/>
      <c r="AF3" s="279" t="s">
        <v>827</v>
      </c>
      <c r="AG3" s="302" t="s">
        <v>828</v>
      </c>
      <c r="AH3" s="316"/>
    </row>
    <row r="4" spans="1:34">
      <c r="A4" s="271"/>
      <c r="B4" s="272" t="s">
        <v>781</v>
      </c>
      <c r="C4" s="272"/>
      <c r="D4" s="272"/>
      <c r="E4" s="329"/>
      <c r="F4" s="329"/>
      <c r="G4" s="329"/>
      <c r="I4" s="328"/>
      <c r="J4" s="272"/>
      <c r="K4" s="272"/>
      <c r="M4" s="426" t="s">
        <v>782</v>
      </c>
      <c r="N4" s="327"/>
      <c r="R4" s="426" t="s">
        <v>782</v>
      </c>
      <c r="S4" s="327"/>
      <c r="U4" s="272"/>
      <c r="V4" s="272"/>
      <c r="W4" s="325"/>
      <c r="X4" s="272"/>
      <c r="Y4" s="272"/>
      <c r="Z4" s="272"/>
      <c r="AA4" s="272"/>
      <c r="AB4" s="272"/>
      <c r="AC4" s="272"/>
      <c r="AF4" s="279"/>
      <c r="AG4" s="302"/>
      <c r="AH4" s="316"/>
    </row>
    <row r="5" spans="1:34">
      <c r="A5" s="271"/>
      <c r="B5" s="272"/>
      <c r="C5" s="268"/>
      <c r="D5" s="268"/>
      <c r="E5" s="272"/>
      <c r="F5" s="272"/>
      <c r="G5" s="272"/>
      <c r="H5" s="274"/>
      <c r="I5" s="272"/>
      <c r="J5" s="272"/>
      <c r="K5" s="272"/>
      <c r="M5" s="335"/>
      <c r="N5" s="336"/>
      <c r="R5" s="335"/>
      <c r="S5" s="336"/>
      <c r="U5" s="272"/>
      <c r="V5" s="272"/>
      <c r="W5" s="272"/>
      <c r="X5" s="274"/>
      <c r="Y5" s="272"/>
      <c r="Z5" s="272"/>
      <c r="AA5" s="272"/>
      <c r="AB5" s="279"/>
      <c r="AC5" s="272"/>
      <c r="AF5" s="279" t="s">
        <v>783</v>
      </c>
      <c r="AG5" s="301">
        <f>'Input Data'!D13</f>
        <v>3</v>
      </c>
      <c r="AH5" s="313"/>
    </row>
    <row r="6" spans="1:34" ht="15" thickBot="1">
      <c r="A6" s="271"/>
      <c r="B6" s="272"/>
      <c r="C6" s="272"/>
      <c r="D6" s="272"/>
      <c r="E6" s="272"/>
      <c r="F6" s="331"/>
      <c r="G6" s="332"/>
      <c r="H6" s="333"/>
      <c r="I6" s="331"/>
      <c r="J6" s="459" t="s">
        <v>784</v>
      </c>
      <c r="K6" s="272"/>
      <c r="M6" s="337"/>
      <c r="N6" s="338"/>
      <c r="R6" s="337"/>
      <c r="S6" s="338"/>
      <c r="U6" s="272"/>
      <c r="V6" s="331"/>
      <c r="W6" s="331"/>
      <c r="X6" s="333"/>
      <c r="Y6" s="331"/>
      <c r="Z6" s="331"/>
      <c r="AA6" s="272"/>
      <c r="AB6" s="279" t="s">
        <v>785</v>
      </c>
      <c r="AC6" s="280"/>
      <c r="AF6" s="279" t="s">
        <v>786</v>
      </c>
      <c r="AG6" s="301">
        <f>'Input Data'!F4</f>
        <v>96</v>
      </c>
      <c r="AH6" s="310" t="str">
        <f>CONCATENATE("(",TRUNC(AG6/12,0),"' - ",AG6-TRUNC(AG6/12,0)*12,"''",")")</f>
        <v>(8' - 0'')</v>
      </c>
    </row>
    <row r="7" spans="1:34">
      <c r="A7" s="271"/>
      <c r="B7" s="272"/>
      <c r="C7" s="272"/>
      <c r="D7" s="272"/>
      <c r="E7" s="272"/>
      <c r="F7" s="272"/>
      <c r="G7" s="273"/>
      <c r="H7" s="276"/>
      <c r="I7" s="272"/>
      <c r="J7" s="460"/>
      <c r="K7" s="334"/>
      <c r="L7" s="562" t="s">
        <v>829</v>
      </c>
      <c r="M7" s="339"/>
      <c r="N7" s="340"/>
      <c r="O7" s="334"/>
      <c r="P7" s="334"/>
      <c r="Q7" s="562" t="s">
        <v>829</v>
      </c>
      <c r="R7" s="339"/>
      <c r="S7" s="340"/>
      <c r="T7" s="334" t="s">
        <v>830</v>
      </c>
      <c r="U7" s="334"/>
      <c r="V7" s="334"/>
      <c r="W7" s="272"/>
      <c r="X7" s="276"/>
      <c r="Y7" s="272"/>
      <c r="Z7" s="418" t="s">
        <v>788</v>
      </c>
      <c r="AA7" s="419"/>
      <c r="AB7" s="420"/>
      <c r="AC7" s="272"/>
      <c r="AF7" s="279" t="s">
        <v>787</v>
      </c>
      <c r="AG7" s="301">
        <f>'Input Data'!F5</f>
        <v>120</v>
      </c>
      <c r="AH7" s="310" t="str">
        <f>CONCATENATE("(",TRUNC(AG7/12,0),"' - ",AG7-TRUNC(AG7/12,0)*12,"''",")")</f>
        <v>(10' - 0'')</v>
      </c>
    </row>
    <row r="8" spans="1:34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272"/>
      <c r="M8" s="341"/>
      <c r="N8" s="342"/>
      <c r="R8" s="341"/>
      <c r="S8" s="342"/>
      <c r="U8" s="272"/>
      <c r="V8" s="272"/>
      <c r="W8" s="272"/>
      <c r="X8" s="293"/>
      <c r="Y8" s="272"/>
      <c r="Z8" s="421" t="s">
        <v>790</v>
      </c>
      <c r="AA8" s="417"/>
      <c r="AB8" s="422"/>
      <c r="AC8" s="272"/>
      <c r="AF8" s="279" t="s">
        <v>789</v>
      </c>
      <c r="AG8" s="301" t="str">
        <f>IF('Track B.O.M.'!N5="N/A","Not Apply (N/A)",'Track B.O.M.'!N5)</f>
        <v>Not Apply (N/A)</v>
      </c>
      <c r="AH8" s="310" t="str">
        <f>IF(AG8="Not Apply (N/A)","",CONCATENATE("(",TRUNC(AG8/12,0),"' - ",AG8-TRUNC(AG8/12,0)*12,"''",")"))</f>
        <v/>
      </c>
    </row>
    <row r="9" spans="1:34">
      <c r="A9" s="271"/>
      <c r="C9" s="279" t="str">
        <f>CONCATENATE("H.R.: ",AG11,"''")</f>
        <v>H.R.: 138''</v>
      </c>
      <c r="D9" s="272"/>
      <c r="E9" s="272"/>
      <c r="F9" s="272"/>
      <c r="G9" s="272"/>
      <c r="H9" s="272"/>
      <c r="I9" s="272"/>
      <c r="K9" s="272"/>
      <c r="M9" s="341"/>
      <c r="N9" s="342"/>
      <c r="R9" s="341"/>
      <c r="S9" s="342"/>
      <c r="U9" s="272"/>
      <c r="V9" s="272"/>
      <c r="W9" s="272"/>
      <c r="X9" s="272"/>
      <c r="Y9" s="272"/>
      <c r="Z9" s="421" t="s">
        <v>823</v>
      </c>
      <c r="AA9" s="417"/>
      <c r="AB9" s="422"/>
      <c r="AC9" s="286" t="s">
        <v>793</v>
      </c>
      <c r="AF9" s="279" t="s">
        <v>791</v>
      </c>
      <c r="AG9" s="301" t="str">
        <f>IF('Track B.O.M.'!F8=0,"Not Apply",'Track B.O.M.'!F8)</f>
        <v>Not Apply</v>
      </c>
      <c r="AH9" s="310" t="str">
        <f>IF(AG9="Not Apply","",CONCATENATE("(",TRUNC(AG9/12,0),"' - ",AG9-TRUNC(AG9/12,0)*12,"''",")"))</f>
        <v/>
      </c>
    </row>
    <row r="10" spans="1:34">
      <c r="A10" s="271"/>
      <c r="B10" s="272"/>
      <c r="C10" s="272"/>
      <c r="D10" s="272"/>
      <c r="F10" s="272"/>
      <c r="G10" s="272"/>
      <c r="I10" s="272"/>
      <c r="K10" s="272"/>
      <c r="M10" s="341"/>
      <c r="N10" s="342"/>
      <c r="R10" s="341"/>
      <c r="S10" s="342"/>
      <c r="U10" s="279" t="str">
        <f>IF(AG8="Not Apply (N/A)","H.L.: N/A",CONCATENATE("H.L.: ",AG8,"''"))</f>
        <v>H.L.: N/A</v>
      </c>
      <c r="V10" s="272"/>
      <c r="W10" s="272"/>
      <c r="Y10" s="272"/>
      <c r="Z10" s="425" t="s">
        <v>852</v>
      </c>
      <c r="AA10" s="423"/>
      <c r="AB10" s="424"/>
      <c r="AC10" s="272"/>
      <c r="AF10" s="279" t="s">
        <v>175</v>
      </c>
      <c r="AG10" s="301">
        <f>'Track B.O.M.'!V6</f>
        <v>252</v>
      </c>
      <c r="AH10" s="310" t="str">
        <f>CONCATENATE("(",TRUNC(AG10/12,0),"' - ",AG10-TRUNC(AG10/12,0)*12,"''",")")</f>
        <v>(21' - 0'')</v>
      </c>
    </row>
    <row r="11" spans="1:34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M11" s="341"/>
      <c r="N11" s="342"/>
      <c r="R11" s="341"/>
      <c r="S11" s="342"/>
      <c r="U11" s="272"/>
      <c r="V11" s="272"/>
      <c r="W11" s="272"/>
      <c r="X11" s="272"/>
      <c r="Y11" s="272"/>
      <c r="AF11" s="279" t="s">
        <v>795</v>
      </c>
      <c r="AG11" s="301">
        <f>'Track B.O.M.'!N7</f>
        <v>138</v>
      </c>
      <c r="AH11" s="310" t="str">
        <f>CONCATENATE("(",TRUNC(AG11/12,0),"' - ",AG11-TRUNC(AG11/12,0)*12,"''",")")</f>
        <v>(11' - 6'')</v>
      </c>
    </row>
    <row r="12" spans="1:34">
      <c r="A12" s="271"/>
      <c r="B12" s="272"/>
      <c r="C12" s="272"/>
      <c r="D12" s="272"/>
      <c r="E12" s="272"/>
      <c r="F12" s="272"/>
      <c r="G12" s="272"/>
      <c r="H12" s="298"/>
      <c r="I12" s="272"/>
      <c r="J12" s="272"/>
      <c r="K12" s="290"/>
      <c r="M12" s="343"/>
      <c r="N12" s="344"/>
      <c r="R12" s="343"/>
      <c r="S12" s="344"/>
      <c r="U12" s="290"/>
      <c r="V12" s="272"/>
      <c r="W12" s="272"/>
      <c r="X12" s="298"/>
      <c r="Y12" s="272"/>
      <c r="Z12" s="272"/>
      <c r="AA12" s="272"/>
      <c r="AB12" s="272"/>
      <c r="AC12" s="272"/>
      <c r="AE12" s="279"/>
      <c r="AF12" s="301"/>
      <c r="AG12" s="272"/>
      <c r="AH12" s="273"/>
    </row>
    <row r="13" spans="1:34">
      <c r="A13" s="271"/>
      <c r="B13" s="272"/>
      <c r="C13" s="298"/>
      <c r="D13" s="298"/>
      <c r="E13" s="329"/>
      <c r="F13" s="329"/>
      <c r="G13" s="330"/>
      <c r="H13" s="277"/>
      <c r="I13" s="282"/>
      <c r="J13" s="291"/>
      <c r="K13" s="291"/>
      <c r="L13" s="282"/>
      <c r="M13" s="291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78"/>
      <c r="Y13" s="272"/>
      <c r="Z13" s="272"/>
      <c r="AA13" s="272"/>
      <c r="AB13" s="272"/>
      <c r="AC13" s="272"/>
      <c r="AE13" s="279"/>
      <c r="AF13" s="301"/>
      <c r="AG13" s="272"/>
      <c r="AH13" s="273"/>
    </row>
    <row r="14" spans="1:34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76"/>
      <c r="Y14" s="272"/>
      <c r="Z14" s="272"/>
      <c r="AA14" s="272"/>
      <c r="AB14" s="280" t="s">
        <v>796</v>
      </c>
      <c r="AC14" s="272"/>
      <c r="AE14" s="279"/>
      <c r="AF14" s="301"/>
      <c r="AG14" s="272"/>
      <c r="AH14" s="273"/>
    </row>
    <row r="15" spans="1:34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9" t="s">
        <v>851</v>
      </c>
      <c r="O15" s="272"/>
      <c r="P15" s="272"/>
      <c r="Q15" s="272"/>
      <c r="R15" s="272"/>
      <c r="S15" s="272"/>
      <c r="T15" s="272"/>
      <c r="U15" s="272"/>
      <c r="V15" s="272"/>
      <c r="W15" s="272"/>
      <c r="X15" s="276"/>
      <c r="Y15" s="272"/>
      <c r="Z15" s="272"/>
      <c r="AA15" s="272"/>
      <c r="AB15" s="285"/>
      <c r="AD15" s="299"/>
      <c r="AE15" s="279"/>
      <c r="AF15" s="301"/>
      <c r="AG15" s="272"/>
      <c r="AH15" s="273"/>
    </row>
    <row r="16" spans="1:34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6"/>
      <c r="Y16" s="272"/>
      <c r="Z16" s="272"/>
      <c r="AA16" s="272"/>
      <c r="AB16" s="285"/>
      <c r="AC16" s="285"/>
      <c r="AD16" s="398"/>
      <c r="AE16" s="399"/>
      <c r="AF16" s="399"/>
      <c r="AG16" s="399"/>
      <c r="AH16" s="400"/>
    </row>
    <row r="17" spans="1:34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6"/>
      <c r="Y17" s="272"/>
      <c r="Z17" s="272"/>
      <c r="AA17" s="272"/>
      <c r="AB17" s="272"/>
      <c r="AD17" s="311"/>
      <c r="AE17" s="312" t="s">
        <v>797</v>
      </c>
      <c r="AF17" s="272"/>
      <c r="AG17" s="272"/>
      <c r="AH17" s="313"/>
    </row>
    <row r="18" spans="1:34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6"/>
      <c r="Y18" s="272"/>
      <c r="Z18" s="272"/>
      <c r="AA18" s="272"/>
      <c r="AB18" s="272"/>
      <c r="AD18" s="314"/>
      <c r="AE18" s="272"/>
      <c r="AF18" s="272"/>
      <c r="AG18" s="272"/>
      <c r="AH18" s="313"/>
    </row>
    <row r="19" spans="1:34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6"/>
      <c r="Y19" s="272"/>
      <c r="Z19" s="272"/>
      <c r="AA19" s="272"/>
      <c r="AB19" s="272"/>
      <c r="AD19" s="314" t="s">
        <v>798</v>
      </c>
      <c r="AE19" s="272" t="s">
        <v>799</v>
      </c>
      <c r="AF19" s="272"/>
      <c r="AG19" s="272"/>
      <c r="AH19" s="313"/>
    </row>
    <row r="20" spans="1:34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6"/>
      <c r="Y20" s="272"/>
      <c r="Z20" s="272"/>
      <c r="AA20" s="272"/>
      <c r="AB20" s="272"/>
      <c r="AC20" s="280"/>
      <c r="AD20" s="314"/>
      <c r="AE20" s="272" t="s">
        <v>800</v>
      </c>
      <c r="AF20" s="272"/>
      <c r="AG20" s="272"/>
      <c r="AH20" s="313"/>
    </row>
    <row r="21" spans="1:34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6"/>
      <c r="Y21" s="272"/>
      <c r="Z21" s="272"/>
      <c r="AA21" s="272"/>
      <c r="AB21" s="272"/>
      <c r="AD21" s="314"/>
      <c r="AE21" s="272" t="s">
        <v>801</v>
      </c>
      <c r="AF21" s="272"/>
      <c r="AG21" s="272"/>
      <c r="AH21" s="313"/>
    </row>
    <row r="22" spans="1:34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6"/>
      <c r="Y22" s="272"/>
      <c r="Z22" s="272"/>
      <c r="AA22" s="272"/>
      <c r="AB22" s="272"/>
      <c r="AC22" s="280"/>
      <c r="AD22" s="314"/>
      <c r="AE22" s="272"/>
      <c r="AF22" s="272"/>
      <c r="AG22" s="272"/>
      <c r="AH22" s="313"/>
    </row>
    <row r="23" spans="1:34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6"/>
      <c r="Y23" s="272"/>
      <c r="AC23" s="280"/>
      <c r="AD23" s="314" t="s">
        <v>802</v>
      </c>
      <c r="AE23" s="272" t="s">
        <v>803</v>
      </c>
      <c r="AF23" s="272"/>
      <c r="AG23" s="272"/>
      <c r="AH23" s="313"/>
    </row>
    <row r="24" spans="1:34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6"/>
      <c r="Y24" s="272"/>
      <c r="Z24" s="272"/>
      <c r="AA24" s="272"/>
      <c r="AD24" s="314"/>
      <c r="AE24" s="272"/>
      <c r="AF24" s="272"/>
      <c r="AG24" s="272"/>
      <c r="AH24" s="313"/>
    </row>
    <row r="25" spans="1:34">
      <c r="A25" s="271"/>
      <c r="B25" s="272"/>
      <c r="C25" s="272"/>
      <c r="E25" s="279" t="str">
        <f>CONCATENATE("℄ Shaft: ",AG10,"''")</f>
        <v>℄ Shaft: 252''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",AG7,"''")</f>
        <v>Opening Height (H): 120''</v>
      </c>
      <c r="V25" s="272"/>
      <c r="W25" s="272"/>
      <c r="X25" s="276"/>
      <c r="Y25" s="272"/>
      <c r="Z25" s="272"/>
      <c r="AA25" s="272"/>
      <c r="AC25" s="280"/>
      <c r="AD25" s="314" t="s">
        <v>804</v>
      </c>
      <c r="AE25" s="272" t="s">
        <v>805</v>
      </c>
      <c r="AF25" s="272"/>
      <c r="AG25" s="272"/>
      <c r="AH25" s="313"/>
    </row>
    <row r="26" spans="1:34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6"/>
      <c r="Y26" s="272"/>
      <c r="Z26" s="272"/>
      <c r="AA26" s="272"/>
      <c r="AC26" s="272"/>
      <c r="AD26" s="314"/>
      <c r="AE26" s="272" t="s">
        <v>806</v>
      </c>
      <c r="AF26" s="272"/>
      <c r="AG26" s="272"/>
      <c r="AH26" s="313"/>
    </row>
    <row r="27" spans="1:34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6"/>
      <c r="Y27" s="272"/>
      <c r="Z27" s="272"/>
      <c r="AA27" s="272"/>
      <c r="AB27" s="272"/>
      <c r="AD27" s="314"/>
      <c r="AE27" s="272" t="s">
        <v>807</v>
      </c>
      <c r="AF27" s="272"/>
      <c r="AG27" s="272"/>
      <c r="AH27" s="313"/>
    </row>
    <row r="28" spans="1:34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6"/>
      <c r="Y28" s="272"/>
      <c r="Z28" s="272"/>
      <c r="AA28" s="272"/>
      <c r="AB28" s="272"/>
      <c r="AC28" s="280"/>
      <c r="AD28" s="314"/>
      <c r="AE28" s="272" t="s">
        <v>808</v>
      </c>
      <c r="AF28" s="272"/>
      <c r="AG28" s="272"/>
      <c r="AH28" s="313"/>
    </row>
    <row r="29" spans="1:34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6"/>
      <c r="Y29" s="272"/>
      <c r="Z29" s="272"/>
      <c r="AA29" s="272"/>
      <c r="AB29" s="272"/>
      <c r="AC29" s="272"/>
      <c r="AD29" s="314"/>
      <c r="AE29" s="272" t="s">
        <v>809</v>
      </c>
      <c r="AF29" s="272"/>
      <c r="AG29" s="272"/>
      <c r="AH29" s="313"/>
    </row>
    <row r="30" spans="1:34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6"/>
      <c r="Y30" s="272"/>
      <c r="Z30" s="272"/>
      <c r="AA30" s="272"/>
      <c r="AB30" s="272"/>
      <c r="AC30" s="272"/>
      <c r="AD30" s="314"/>
      <c r="AE30" s="272"/>
      <c r="AF30" s="272"/>
      <c r="AG30" s="272"/>
      <c r="AH30" s="313"/>
    </row>
    <row r="31" spans="1:34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6"/>
      <c r="Y31" s="272"/>
      <c r="Z31" s="272"/>
      <c r="AA31" s="272"/>
      <c r="AB31" s="272"/>
      <c r="AC31" s="280"/>
      <c r="AD31" s="314"/>
      <c r="AE31" s="272"/>
      <c r="AH31" s="316"/>
    </row>
    <row r="32" spans="1:34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6"/>
      <c r="Y32" s="272"/>
      <c r="Z32" s="272"/>
      <c r="AA32" s="272"/>
      <c r="AB32" s="272"/>
      <c r="AC32" s="272"/>
      <c r="AD32" s="315"/>
      <c r="AE32" s="272"/>
      <c r="AH32" s="316"/>
    </row>
    <row r="33" spans="1:34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6"/>
      <c r="Y33" s="272"/>
      <c r="Z33" s="272"/>
      <c r="AA33" s="272"/>
      <c r="AB33" s="272"/>
      <c r="AC33" s="280"/>
      <c r="AD33" s="317"/>
      <c r="AE33" s="318"/>
      <c r="AF33" s="318"/>
      <c r="AG33" s="318"/>
      <c r="AH33" s="319"/>
    </row>
    <row r="34" spans="1:34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6"/>
      <c r="Y34" s="272"/>
      <c r="Z34" s="272"/>
      <c r="AA34" s="272"/>
      <c r="AB34" s="272"/>
      <c r="AC34" s="272"/>
      <c r="AD34" s="653"/>
      <c r="AE34" s="653"/>
      <c r="AF34" s="653"/>
      <c r="AG34" s="654" t="s">
        <v>811</v>
      </c>
      <c r="AH34" s="654"/>
    </row>
    <row r="35" spans="1:34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6"/>
      <c r="Y35" s="272"/>
      <c r="Z35" s="272"/>
      <c r="AA35" s="272"/>
      <c r="AB35" s="272"/>
      <c r="AC35" s="272"/>
      <c r="AD35" s="653"/>
      <c r="AE35" s="653"/>
      <c r="AF35" s="653"/>
      <c r="AG35" s="654"/>
      <c r="AH35" s="654"/>
    </row>
    <row r="36" spans="1:34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6"/>
      <c r="Y36" s="272"/>
      <c r="Z36" s="272"/>
      <c r="AA36" s="272"/>
      <c r="AB36" s="272"/>
      <c r="AC36" s="272"/>
      <c r="AD36" s="653"/>
      <c r="AE36" s="653"/>
      <c r="AF36" s="653"/>
      <c r="AG36" s="654"/>
      <c r="AH36" s="654"/>
    </row>
    <row r="37" spans="1:34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3"/>
      <c r="Y37" s="290"/>
      <c r="Z37" s="290"/>
      <c r="AA37" s="290"/>
      <c r="AB37" s="290"/>
      <c r="AC37" s="272"/>
      <c r="AD37" s="653"/>
      <c r="AE37" s="653"/>
      <c r="AF37" s="653"/>
      <c r="AG37" s="654"/>
      <c r="AH37" s="654"/>
    </row>
    <row r="38" spans="1:34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94" t="s">
        <v>813</v>
      </c>
      <c r="AE38" s="295"/>
      <c r="AF38" s="655"/>
      <c r="AG38" s="655"/>
      <c r="AH38" s="655"/>
    </row>
    <row r="39" spans="1:34">
      <c r="A39" s="271"/>
      <c r="B39" s="272"/>
      <c r="C39" s="272"/>
      <c r="D39" s="272"/>
      <c r="E39" s="272"/>
      <c r="F39" s="272"/>
      <c r="G39" s="272"/>
      <c r="H39" s="272"/>
      <c r="X39" s="272"/>
      <c r="Y39" s="272"/>
      <c r="Z39" s="272"/>
      <c r="AA39" s="272"/>
      <c r="AB39" s="272"/>
      <c r="AC39" s="272"/>
      <c r="AD39" s="296" t="s">
        <v>815</v>
      </c>
      <c r="AE39" s="297"/>
      <c r="AF39" s="656"/>
      <c r="AG39" s="656"/>
      <c r="AH39" s="656"/>
    </row>
    <row r="40" spans="1:34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789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96" t="s">
        <v>816</v>
      </c>
      <c r="AE40" s="297"/>
      <c r="AF40" s="656"/>
      <c r="AG40" s="656"/>
      <c r="AH40" s="656"/>
    </row>
    <row r="41" spans="1:34">
      <c r="A41" s="271"/>
      <c r="B41" s="272"/>
      <c r="C41" s="272"/>
      <c r="D41" s="272"/>
      <c r="E41" s="272"/>
      <c r="F41" s="272"/>
      <c r="G41" s="272"/>
      <c r="H41" s="272"/>
      <c r="I41" s="657" t="str">
        <f>CONCATENATE("Opening Width (W): ",AG6,"''")</f>
        <v>Opening Width (W): 96''</v>
      </c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272"/>
      <c r="Y41" s="272"/>
      <c r="Z41" s="272"/>
      <c r="AA41" s="272"/>
      <c r="AB41" s="272"/>
      <c r="AC41" s="272"/>
      <c r="AD41" s="296" t="s">
        <v>817</v>
      </c>
      <c r="AE41" s="297"/>
      <c r="AF41" s="656" t="s">
        <v>850</v>
      </c>
      <c r="AG41" s="656"/>
      <c r="AH41" s="656"/>
    </row>
    <row r="42" spans="1:34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6" t="s">
        <v>818</v>
      </c>
      <c r="AE42" s="297"/>
      <c r="AF42" s="649">
        <f ca="1">TODAY()</f>
        <v>46065</v>
      </c>
      <c r="AG42" s="649"/>
      <c r="AH42" s="649"/>
    </row>
  </sheetData>
  <mergeCells count="12">
    <mergeCell ref="AF42:AH42"/>
    <mergeCell ref="J1:L1"/>
    <mergeCell ref="O1:Q1"/>
    <mergeCell ref="T1:V1"/>
    <mergeCell ref="AD34:AF37"/>
    <mergeCell ref="AG34:AH37"/>
    <mergeCell ref="AF38:AH38"/>
    <mergeCell ref="AF39:AH39"/>
    <mergeCell ref="O40:Q40"/>
    <mergeCell ref="AF40:AH40"/>
    <mergeCell ref="I41:W41"/>
    <mergeCell ref="AF41:AH41"/>
  </mergeCells>
  <pageMargins left="0.35" right="0.27" top="0.55000000000000004" bottom="0.31" header="0.24" footer="0.14803149606299201"/>
  <pageSetup scale="90" pageOrder="overThenDown" orientation="landscape" useFirstPageNumber="1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42"/>
  <sheetViews>
    <sheetView zoomScaleNormal="100" workbookViewId="0"/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8" width="2.85546875" style="270" customWidth="1"/>
    <col min="29" max="29" width="8.140625" style="270" customWidth="1"/>
    <col min="30" max="30" width="2.85546875" style="270" customWidth="1"/>
    <col min="31" max="32" width="12.28515625" style="270" customWidth="1"/>
    <col min="33" max="34" width="14.140625" style="270" customWidth="1"/>
    <col min="35" max="35" width="10.28515625" style="270" customWidth="1"/>
    <col min="36" max="16384" width="9.140625" style="270"/>
  </cols>
  <sheetData>
    <row r="1" spans="1:34" ht="15" customHeight="1">
      <c r="A1" s="267"/>
      <c r="B1" s="268"/>
      <c r="C1" s="268"/>
      <c r="D1" s="268"/>
      <c r="E1" s="268"/>
      <c r="F1" s="268"/>
      <c r="G1" s="268"/>
      <c r="H1" s="321"/>
      <c r="I1" s="321"/>
      <c r="J1" s="788">
        <f>T1</f>
        <v>48</v>
      </c>
      <c r="K1" s="788"/>
      <c r="L1" s="788"/>
      <c r="M1" s="321"/>
      <c r="N1" s="321"/>
      <c r="O1" s="788">
        <f>'Input Data'!I15</f>
        <v>0</v>
      </c>
      <c r="P1" s="788"/>
      <c r="Q1" s="788"/>
      <c r="R1" s="414"/>
      <c r="S1" s="414"/>
      <c r="T1" s="788">
        <f>('Input Data'!F4-'Input Data'!I15)/2</f>
        <v>48</v>
      </c>
      <c r="U1" s="788"/>
      <c r="V1" s="788"/>
      <c r="W1" s="414"/>
      <c r="X1" s="268"/>
      <c r="Y1" s="268"/>
      <c r="Z1" s="268"/>
      <c r="AA1" s="268"/>
      <c r="AB1" s="268"/>
      <c r="AC1" s="268"/>
      <c r="AD1" s="300"/>
      <c r="AE1" s="268"/>
      <c r="AF1" s="268"/>
      <c r="AG1" s="268"/>
      <c r="AH1" s="269"/>
    </row>
    <row r="2" spans="1:34">
      <c r="A2" s="271"/>
      <c r="B2" s="272"/>
      <c r="C2" s="272"/>
      <c r="D2" s="272"/>
      <c r="E2" s="272"/>
      <c r="F2" s="272"/>
      <c r="G2" s="272"/>
      <c r="I2" s="315"/>
      <c r="J2" s="322"/>
      <c r="K2" s="322"/>
      <c r="L2" s="322"/>
      <c r="M2" s="272"/>
      <c r="N2" s="415"/>
      <c r="O2" s="272"/>
      <c r="P2" s="272"/>
      <c r="R2" s="322"/>
      <c r="S2" s="416"/>
      <c r="U2" s="322"/>
      <c r="V2" s="322"/>
      <c r="W2" s="323"/>
      <c r="X2" s="272"/>
      <c r="Y2" s="272"/>
      <c r="Z2" s="272"/>
      <c r="AA2" s="272"/>
      <c r="AB2" s="272"/>
      <c r="AC2" s="272"/>
      <c r="AF2" s="279" t="s">
        <v>779</v>
      </c>
      <c r="AG2" s="302"/>
      <c r="AH2" s="316"/>
    </row>
    <row r="3" spans="1:34">
      <c r="A3" s="271"/>
      <c r="B3" s="272"/>
      <c r="C3" s="272"/>
      <c r="D3" s="272"/>
      <c r="E3" s="272"/>
      <c r="F3" s="272"/>
      <c r="G3" s="272"/>
      <c r="I3" s="328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325"/>
      <c r="X3" s="272"/>
      <c r="Y3" s="272"/>
      <c r="Z3" s="272"/>
      <c r="AA3" s="272"/>
      <c r="AB3" s="272"/>
      <c r="AC3" s="272"/>
      <c r="AF3" s="279" t="s">
        <v>780</v>
      </c>
      <c r="AG3" s="302"/>
      <c r="AH3" s="316"/>
    </row>
    <row r="4" spans="1:34">
      <c r="A4" s="271"/>
      <c r="B4" s="272" t="s">
        <v>781</v>
      </c>
      <c r="C4" s="272"/>
      <c r="D4" s="272"/>
      <c r="E4" s="329"/>
      <c r="F4" s="329"/>
      <c r="G4" s="329"/>
      <c r="I4" s="328"/>
      <c r="J4" s="272"/>
      <c r="K4" s="272"/>
      <c r="M4" s="426" t="s">
        <v>782</v>
      </c>
      <c r="N4" s="327"/>
      <c r="R4" s="426" t="s">
        <v>782</v>
      </c>
      <c r="S4" s="327"/>
      <c r="U4" s="272"/>
      <c r="V4" s="272"/>
      <c r="W4" s="325"/>
      <c r="X4" s="272"/>
      <c r="Y4" s="272"/>
      <c r="Z4" s="272"/>
      <c r="AA4" s="272"/>
      <c r="AB4" s="272"/>
      <c r="AC4" s="272"/>
      <c r="AF4" s="279"/>
      <c r="AG4" s="302"/>
      <c r="AH4" s="316"/>
    </row>
    <row r="5" spans="1:34" ht="15" thickBot="1">
      <c r="A5" s="271"/>
      <c r="B5" s="272"/>
      <c r="C5" s="268"/>
      <c r="D5" s="268"/>
      <c r="E5" s="272"/>
      <c r="F5" s="272"/>
      <c r="G5" s="272"/>
      <c r="H5" s="274"/>
      <c r="I5" s="272"/>
      <c r="J5" s="272"/>
      <c r="K5" s="272"/>
      <c r="M5" s="335"/>
      <c r="N5" s="336"/>
      <c r="R5" s="335"/>
      <c r="S5" s="336"/>
      <c r="U5" s="272"/>
      <c r="V5" s="272"/>
      <c r="W5" s="272"/>
      <c r="X5" s="274"/>
      <c r="Y5" s="272"/>
      <c r="Z5" s="272" t="s">
        <v>821</v>
      </c>
      <c r="AA5" s="272"/>
      <c r="AB5" s="279"/>
      <c r="AC5" s="272"/>
      <c r="AF5" s="279" t="s">
        <v>783</v>
      </c>
      <c r="AG5" s="301">
        <f>'Input Data'!D13</f>
        <v>3</v>
      </c>
      <c r="AH5" s="313"/>
    </row>
    <row r="6" spans="1:34" ht="15" thickBot="1">
      <c r="A6" s="271"/>
      <c r="B6" s="272"/>
      <c r="C6" s="272"/>
      <c r="D6" s="272"/>
      <c r="E6" s="272"/>
      <c r="F6" s="436"/>
      <c r="G6" s="437"/>
      <c r="H6" s="438"/>
      <c r="I6" s="436"/>
      <c r="J6" s="461" t="s">
        <v>822</v>
      </c>
      <c r="K6" s="436"/>
      <c r="L6" s="439"/>
      <c r="M6" s="440"/>
      <c r="N6" s="441"/>
      <c r="O6" s="439"/>
      <c r="P6" s="439"/>
      <c r="Q6" s="439"/>
      <c r="R6" s="440"/>
      <c r="S6" s="441"/>
      <c r="T6" s="439"/>
      <c r="U6" s="436"/>
      <c r="V6" s="436"/>
      <c r="W6" s="436"/>
      <c r="X6" s="438"/>
      <c r="Y6" s="436"/>
      <c r="Z6" s="436" t="s">
        <v>785</v>
      </c>
      <c r="AA6" s="272"/>
      <c r="AB6" s="279"/>
      <c r="AC6" s="280"/>
      <c r="AF6" s="279" t="s">
        <v>786</v>
      </c>
      <c r="AG6" s="301">
        <f>'Input Data'!F4</f>
        <v>96</v>
      </c>
      <c r="AH6" s="310" t="str">
        <f>CONCATENATE("(",TRUNC(AG6/12,0),"' - ",AG6-TRUNC(AG6/12,0)*12,"''",")")</f>
        <v>(8' - 0'')</v>
      </c>
    </row>
    <row r="7" spans="1:34">
      <c r="A7" s="271"/>
      <c r="B7" s="272"/>
      <c r="C7" s="272"/>
      <c r="D7" s="272"/>
      <c r="E7" s="272"/>
      <c r="F7" s="272"/>
      <c r="G7" s="273"/>
      <c r="H7" s="276"/>
      <c r="I7" s="272"/>
      <c r="J7" s="334"/>
      <c r="K7" s="334"/>
      <c r="L7" s="334"/>
      <c r="M7" s="339"/>
      <c r="N7" s="340"/>
      <c r="O7" s="334"/>
      <c r="P7" s="334"/>
      <c r="Q7" s="334"/>
      <c r="R7" s="339"/>
      <c r="S7" s="340"/>
      <c r="T7" s="334"/>
      <c r="U7" s="334"/>
      <c r="V7" s="334"/>
      <c r="W7" s="272"/>
      <c r="X7" s="276"/>
      <c r="Y7" s="272"/>
      <c r="Z7" s="418" t="s">
        <v>788</v>
      </c>
      <c r="AA7" s="419"/>
      <c r="AB7" s="420"/>
      <c r="AC7" s="272"/>
      <c r="AF7" s="279" t="s">
        <v>787</v>
      </c>
      <c r="AG7" s="301">
        <f>'Input Data'!F5</f>
        <v>120</v>
      </c>
      <c r="AH7" s="310" t="str">
        <f>CONCATENATE("(",TRUNC(AG7/12,0),"' - ",AG7-TRUNC(AG7/12,0)*12,"''",")")</f>
        <v>(10' - 0'')</v>
      </c>
    </row>
    <row r="8" spans="1:34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272"/>
      <c r="M8" s="341"/>
      <c r="N8" s="342"/>
      <c r="R8" s="341"/>
      <c r="S8" s="342"/>
      <c r="U8" s="272"/>
      <c r="V8" s="272"/>
      <c r="W8" s="272"/>
      <c r="X8" s="293"/>
      <c r="Y8" s="272"/>
      <c r="Z8" s="421" t="s">
        <v>790</v>
      </c>
      <c r="AA8" s="417"/>
      <c r="AB8" s="422"/>
      <c r="AC8" s="272"/>
      <c r="AF8" s="279" t="s">
        <v>789</v>
      </c>
      <c r="AG8" s="301" t="str">
        <f>IF('Track B.O.M.'!N5="N/A","Not Apply (N/A)",'Track B.O.M.'!N5)</f>
        <v>Not Apply (N/A)</v>
      </c>
      <c r="AH8" s="310" t="str">
        <f>IF(AG8="Not Apply (N/A)","",CONCATENATE("(",TRUNC(AG8/12,0),"' - ",AG8-TRUNC(AG8/12,0)*12,"''",")"))</f>
        <v/>
      </c>
    </row>
    <row r="9" spans="1:34">
      <c r="A9" s="271"/>
      <c r="C9" s="279" t="str">
        <f>CONCATENATE("H.R.: ",AG12,"''")</f>
        <v>H.R.: 150''</v>
      </c>
      <c r="D9" s="272"/>
      <c r="E9" s="272"/>
      <c r="F9" s="272"/>
      <c r="G9" s="272"/>
      <c r="H9" s="272"/>
      <c r="I9" s="272"/>
      <c r="J9" s="272"/>
      <c r="K9" s="272"/>
      <c r="M9" s="341"/>
      <c r="N9" s="342"/>
      <c r="R9" s="341"/>
      <c r="S9" s="342"/>
      <c r="U9" s="272"/>
      <c r="V9" s="272"/>
      <c r="W9" s="272"/>
      <c r="X9" s="272"/>
      <c r="Y9" s="272"/>
      <c r="Z9" s="421" t="s">
        <v>823</v>
      </c>
      <c r="AA9" s="417"/>
      <c r="AB9" s="422"/>
      <c r="AC9" s="286" t="s">
        <v>793</v>
      </c>
      <c r="AF9" s="279" t="s">
        <v>791</v>
      </c>
      <c r="AG9" s="301" t="str">
        <f>IF('Track B.O.M.'!F8=0,"Not Apply",'Track B.O.M.'!F8)</f>
        <v>Not Apply</v>
      </c>
      <c r="AH9" s="310" t="str">
        <f>IF(AG9="Not Apply","",CONCATENATE("(",TRUNC(AG9/12,0),"' - ",AG9-TRUNC(AG9/12,0)*12,"''",")"))</f>
        <v/>
      </c>
    </row>
    <row r="10" spans="1:34">
      <c r="A10" s="271"/>
      <c r="B10" s="272"/>
      <c r="C10" s="272"/>
      <c r="D10" s="272"/>
      <c r="F10" s="272"/>
      <c r="G10" s="272"/>
      <c r="I10" s="272"/>
      <c r="K10" s="272"/>
      <c r="M10" s="341"/>
      <c r="N10" s="342"/>
      <c r="R10" s="341"/>
      <c r="S10" s="342"/>
      <c r="U10" s="279" t="str">
        <f>IF(AG8="Not Apply (N/A)","H.L.: N/A",CONCATENATE("H.L.: ",AG8,"''"))</f>
        <v>H.L.: N/A</v>
      </c>
      <c r="V10" s="272"/>
      <c r="W10" s="272"/>
      <c r="Y10" s="272"/>
      <c r="Z10" s="425" t="s">
        <v>794</v>
      </c>
      <c r="AA10" s="423"/>
      <c r="AB10" s="424"/>
      <c r="AC10" s="272"/>
      <c r="AF10" s="279" t="s">
        <v>175</v>
      </c>
      <c r="AG10" s="301">
        <f>'Track B.O.M.'!V6</f>
        <v>252</v>
      </c>
      <c r="AH10" s="310" t="str">
        <f>CONCATENATE("(",TRUNC(AG10/12,0),"' - ",AG10-TRUNC(AG10/12,0)*12,"''",")")</f>
        <v>(21' - 0'')</v>
      </c>
    </row>
    <row r="11" spans="1:34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M11" s="341"/>
      <c r="N11" s="342"/>
      <c r="R11" s="341"/>
      <c r="S11" s="342"/>
      <c r="U11" s="272"/>
      <c r="V11" s="272"/>
      <c r="W11" s="272"/>
      <c r="X11" s="272"/>
      <c r="Y11" s="272"/>
      <c r="AF11" s="279" t="s">
        <v>175</v>
      </c>
      <c r="AG11" s="301">
        <f>AG10+12</f>
        <v>264</v>
      </c>
      <c r="AH11" s="310" t="str">
        <f>CONCATENATE("(",TRUNC(AG11/12,0),"' - ",AG11-TRUNC(AG11/12,0)*12,"''",")")</f>
        <v>(22' - 0'')</v>
      </c>
    </row>
    <row r="12" spans="1:34">
      <c r="A12" s="271"/>
      <c r="B12" s="272"/>
      <c r="C12" s="272"/>
      <c r="D12" s="272"/>
      <c r="E12" s="272"/>
      <c r="F12" s="272"/>
      <c r="G12" s="272"/>
      <c r="H12" s="298"/>
      <c r="I12" s="272"/>
      <c r="J12" s="272"/>
      <c r="K12" s="290"/>
      <c r="M12" s="343"/>
      <c r="N12" s="344"/>
      <c r="R12" s="343"/>
      <c r="S12" s="344"/>
      <c r="U12" s="290"/>
      <c r="V12" s="272"/>
      <c r="W12" s="272"/>
      <c r="X12" s="298"/>
      <c r="Y12" s="272"/>
      <c r="Z12" s="272"/>
      <c r="AA12" s="272"/>
      <c r="AB12" s="272"/>
      <c r="AC12" s="272"/>
      <c r="AE12" s="279"/>
      <c r="AF12" s="279" t="s">
        <v>795</v>
      </c>
      <c r="AG12" s="301">
        <f>'Track B.O.M.'!N7+12</f>
        <v>150</v>
      </c>
      <c r="AH12" s="310" t="str">
        <f>CONCATENATE("(",TRUNC(AG12/12,0),"' - ",AG12-TRUNC(AG12/12,0)*12,"''",")")</f>
        <v>(12' - 6'')</v>
      </c>
    </row>
    <row r="13" spans="1:34">
      <c r="A13" s="271"/>
      <c r="B13" s="272"/>
      <c r="C13" s="298"/>
      <c r="D13" s="298"/>
      <c r="E13" s="329"/>
      <c r="F13" s="329"/>
      <c r="G13" s="330"/>
      <c r="H13" s="277"/>
      <c r="I13" s="282"/>
      <c r="J13" s="291"/>
      <c r="K13" s="291"/>
      <c r="L13" s="282"/>
      <c r="M13" s="291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78"/>
      <c r="Y13" s="272"/>
      <c r="Z13" s="272"/>
      <c r="AA13" s="272"/>
      <c r="AB13" s="272"/>
      <c r="AC13" s="272"/>
      <c r="AE13" s="279"/>
      <c r="AF13" s="301"/>
      <c r="AG13" s="272"/>
      <c r="AH13" s="273"/>
    </row>
    <row r="14" spans="1:34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76"/>
      <c r="Y14" s="272"/>
      <c r="Z14" s="272"/>
      <c r="AA14" s="272"/>
      <c r="AB14" s="280" t="s">
        <v>796</v>
      </c>
      <c r="AC14" s="272"/>
      <c r="AE14" s="279"/>
      <c r="AF14" s="301"/>
      <c r="AG14" s="272"/>
      <c r="AH14" s="273"/>
    </row>
    <row r="15" spans="1:34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6"/>
      <c r="Y15" s="272"/>
      <c r="Z15" s="272"/>
      <c r="AA15" s="272"/>
      <c r="AB15" s="285"/>
      <c r="AD15" s="299"/>
      <c r="AE15" s="279"/>
      <c r="AF15" s="301"/>
      <c r="AG15" s="272"/>
      <c r="AH15" s="273"/>
    </row>
    <row r="16" spans="1:34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6"/>
      <c r="Y16" s="272"/>
      <c r="Z16" s="272"/>
      <c r="AA16" s="272"/>
      <c r="AB16" s="285"/>
      <c r="AC16" s="285"/>
      <c r="AD16" s="398"/>
      <c r="AE16" s="399"/>
      <c r="AF16" s="399"/>
      <c r="AG16" s="399"/>
      <c r="AH16" s="400"/>
    </row>
    <row r="17" spans="1:34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6"/>
      <c r="Y17" s="272"/>
      <c r="Z17" s="272"/>
      <c r="AA17" s="272"/>
      <c r="AB17" s="272"/>
      <c r="AD17" s="311"/>
      <c r="AE17" s="312" t="s">
        <v>797</v>
      </c>
      <c r="AF17" s="272"/>
      <c r="AG17" s="272"/>
      <c r="AH17" s="313"/>
    </row>
    <row r="18" spans="1:34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6"/>
      <c r="Y18" s="272"/>
      <c r="Z18" s="272"/>
      <c r="AA18" s="272"/>
      <c r="AB18" s="272"/>
      <c r="AD18" s="314"/>
      <c r="AE18" s="272"/>
      <c r="AF18" s="272"/>
      <c r="AG18" s="272"/>
      <c r="AH18" s="313"/>
    </row>
    <row r="19" spans="1:34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6"/>
      <c r="Y19" s="272"/>
      <c r="Z19" s="272"/>
      <c r="AA19" s="272"/>
      <c r="AB19" s="272"/>
      <c r="AD19" s="314" t="s">
        <v>798</v>
      </c>
      <c r="AE19" s="272" t="s">
        <v>799</v>
      </c>
      <c r="AF19" s="272"/>
      <c r="AG19" s="272"/>
      <c r="AH19" s="313"/>
    </row>
    <row r="20" spans="1:34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6"/>
      <c r="Y20" s="272"/>
      <c r="Z20" s="272"/>
      <c r="AA20" s="272"/>
      <c r="AB20" s="272"/>
      <c r="AC20" s="280"/>
      <c r="AD20" s="314"/>
      <c r="AE20" s="272" t="s">
        <v>800</v>
      </c>
      <c r="AF20" s="272"/>
      <c r="AG20" s="272"/>
      <c r="AH20" s="313"/>
    </row>
    <row r="21" spans="1:34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6"/>
      <c r="Y21" s="272"/>
      <c r="Z21" s="272"/>
      <c r="AA21" s="272"/>
      <c r="AB21" s="272"/>
      <c r="AD21" s="314"/>
      <c r="AE21" s="272" t="s">
        <v>801</v>
      </c>
      <c r="AF21" s="272"/>
      <c r="AG21" s="272"/>
      <c r="AH21" s="313"/>
    </row>
    <row r="22" spans="1:34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6"/>
      <c r="Y22" s="272"/>
      <c r="Z22" s="272"/>
      <c r="AA22" s="272"/>
      <c r="AB22" s="272"/>
      <c r="AC22" s="280"/>
      <c r="AD22" s="314"/>
      <c r="AE22" s="272"/>
      <c r="AF22" s="272"/>
      <c r="AG22" s="272"/>
      <c r="AH22" s="313"/>
    </row>
    <row r="23" spans="1:34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6"/>
      <c r="Y23" s="272"/>
      <c r="AC23" s="280"/>
      <c r="AD23" s="314" t="s">
        <v>802</v>
      </c>
      <c r="AE23" s="272" t="s">
        <v>803</v>
      </c>
      <c r="AF23" s="272"/>
      <c r="AG23" s="272"/>
      <c r="AH23" s="313"/>
    </row>
    <row r="24" spans="1:34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6"/>
      <c r="Y24" s="272"/>
      <c r="Z24" s="272"/>
      <c r="AA24" s="272"/>
      <c r="AD24" s="314"/>
      <c r="AE24" s="272"/>
      <c r="AF24" s="272"/>
      <c r="AG24" s="272"/>
      <c r="AH24" s="313"/>
    </row>
    <row r="25" spans="1:34">
      <c r="A25" s="271"/>
      <c r="B25" s="272"/>
      <c r="C25" s="272"/>
      <c r="E25" s="279" t="str">
        <f>CONCATENATE("℄ Shaft: ",AG10,"''")</f>
        <v>℄ Shaft: 252''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",AG7,"''")</f>
        <v>Opening Height (H): 120''</v>
      </c>
      <c r="V25" s="272"/>
      <c r="W25" s="272"/>
      <c r="X25" s="276"/>
      <c r="Y25" s="272"/>
      <c r="Z25" s="272"/>
      <c r="AA25" s="272"/>
      <c r="AC25" s="280"/>
      <c r="AD25" s="314" t="s">
        <v>804</v>
      </c>
      <c r="AE25" s="272" t="s">
        <v>805</v>
      </c>
      <c r="AF25" s="272"/>
      <c r="AG25" s="272"/>
      <c r="AH25" s="313"/>
    </row>
    <row r="26" spans="1:34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6"/>
      <c r="Y26" s="272"/>
      <c r="Z26" s="272"/>
      <c r="AA26" s="272"/>
      <c r="AC26" s="272"/>
      <c r="AD26" s="314"/>
      <c r="AE26" s="272" t="s">
        <v>806</v>
      </c>
      <c r="AF26" s="272"/>
      <c r="AG26" s="272"/>
      <c r="AH26" s="313"/>
    </row>
    <row r="27" spans="1:34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6"/>
      <c r="Y27" s="272"/>
      <c r="Z27" s="272"/>
      <c r="AA27" s="272"/>
      <c r="AB27" s="272"/>
      <c r="AD27" s="314"/>
      <c r="AE27" s="272" t="s">
        <v>807</v>
      </c>
      <c r="AF27" s="272"/>
      <c r="AG27" s="272"/>
      <c r="AH27" s="313"/>
    </row>
    <row r="28" spans="1:34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6"/>
      <c r="Y28" s="272"/>
      <c r="Z28" s="272"/>
      <c r="AA28" s="272"/>
      <c r="AB28" s="272"/>
      <c r="AC28" s="280"/>
      <c r="AD28" s="314"/>
      <c r="AE28" s="272" t="s">
        <v>808</v>
      </c>
      <c r="AF28" s="272"/>
      <c r="AG28" s="272"/>
      <c r="AH28" s="313"/>
    </row>
    <row r="29" spans="1:34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6"/>
      <c r="Y29" s="272"/>
      <c r="Z29" s="272"/>
      <c r="AA29" s="272"/>
      <c r="AB29" s="272"/>
      <c r="AC29" s="272"/>
      <c r="AD29" s="314"/>
      <c r="AE29" s="272" t="s">
        <v>809</v>
      </c>
      <c r="AF29" s="272"/>
      <c r="AG29" s="272"/>
      <c r="AH29" s="313"/>
    </row>
    <row r="30" spans="1:34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6"/>
      <c r="Y30" s="272"/>
      <c r="Z30" s="272"/>
      <c r="AA30" s="272"/>
      <c r="AB30" s="272"/>
      <c r="AC30" s="272"/>
      <c r="AD30" s="314"/>
      <c r="AE30" s="272"/>
      <c r="AF30" s="272"/>
      <c r="AG30" s="272"/>
      <c r="AH30" s="313"/>
    </row>
    <row r="31" spans="1:34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6"/>
      <c r="Y31" s="272"/>
      <c r="Z31" s="272"/>
      <c r="AA31" s="272"/>
      <c r="AB31" s="272"/>
      <c r="AC31" s="280"/>
      <c r="AD31" s="314"/>
      <c r="AE31" s="272"/>
      <c r="AH31" s="316"/>
    </row>
    <row r="32" spans="1:34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6"/>
      <c r="Y32" s="272"/>
      <c r="Z32" s="272"/>
      <c r="AA32" s="272"/>
      <c r="AB32" s="272"/>
      <c r="AC32" s="272"/>
      <c r="AD32" s="315"/>
      <c r="AE32" s="272"/>
      <c r="AH32" s="316"/>
    </row>
    <row r="33" spans="1:34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6"/>
      <c r="Y33" s="272"/>
      <c r="Z33" s="272"/>
      <c r="AA33" s="272"/>
      <c r="AB33" s="272"/>
      <c r="AC33" s="280"/>
      <c r="AD33" s="317"/>
      <c r="AE33" s="318"/>
      <c r="AF33" s="318"/>
      <c r="AG33" s="318"/>
      <c r="AH33" s="319"/>
    </row>
    <row r="34" spans="1:34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6"/>
      <c r="Y34" s="272"/>
      <c r="Z34" s="272"/>
      <c r="AA34" s="272"/>
      <c r="AB34" s="272"/>
      <c r="AC34" s="272"/>
      <c r="AD34" s="653"/>
      <c r="AE34" s="653"/>
      <c r="AF34" s="653"/>
      <c r="AG34" s="654" t="s">
        <v>811</v>
      </c>
      <c r="AH34" s="654"/>
    </row>
    <row r="35" spans="1:34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6"/>
      <c r="Y35" s="272"/>
      <c r="Z35" s="272"/>
      <c r="AA35" s="272"/>
      <c r="AB35" s="272"/>
      <c r="AC35" s="272"/>
      <c r="AD35" s="653"/>
      <c r="AE35" s="653"/>
      <c r="AF35" s="653"/>
      <c r="AG35" s="654"/>
      <c r="AH35" s="654"/>
    </row>
    <row r="36" spans="1:34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6"/>
      <c r="Y36" s="272"/>
      <c r="Z36" s="272"/>
      <c r="AA36" s="272"/>
      <c r="AB36" s="272"/>
      <c r="AC36" s="272"/>
      <c r="AD36" s="653"/>
      <c r="AE36" s="653"/>
      <c r="AF36" s="653"/>
      <c r="AG36" s="654"/>
      <c r="AH36" s="654"/>
    </row>
    <row r="37" spans="1:34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3"/>
      <c r="Y37" s="290"/>
      <c r="Z37" s="290"/>
      <c r="AA37" s="290"/>
      <c r="AB37" s="290"/>
      <c r="AC37" s="272"/>
      <c r="AD37" s="653"/>
      <c r="AE37" s="653"/>
      <c r="AF37" s="653"/>
      <c r="AG37" s="654"/>
      <c r="AH37" s="654"/>
    </row>
    <row r="38" spans="1:34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94" t="s">
        <v>813</v>
      </c>
      <c r="AE38" s="295"/>
      <c r="AF38" s="655" t="s">
        <v>831</v>
      </c>
      <c r="AG38" s="655"/>
      <c r="AH38" s="655"/>
    </row>
    <row r="39" spans="1:34">
      <c r="A39" s="271"/>
      <c r="B39" s="272"/>
      <c r="C39" s="272"/>
      <c r="D39" s="272"/>
      <c r="E39" s="272"/>
      <c r="F39" s="272"/>
      <c r="G39" s="272"/>
      <c r="H39" s="272"/>
      <c r="X39" s="272"/>
      <c r="Y39" s="272"/>
      <c r="Z39" s="272"/>
      <c r="AA39" s="272"/>
      <c r="AB39" s="272"/>
      <c r="AC39" s="272"/>
      <c r="AD39" s="296" t="s">
        <v>815</v>
      </c>
      <c r="AE39" s="297"/>
      <c r="AF39" s="656" t="s">
        <v>832</v>
      </c>
      <c r="AG39" s="656"/>
      <c r="AH39" s="656"/>
    </row>
    <row r="40" spans="1:34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789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96" t="s">
        <v>816</v>
      </c>
      <c r="AE40" s="297"/>
      <c r="AF40" s="656"/>
      <c r="AG40" s="656"/>
      <c r="AH40" s="656"/>
    </row>
    <row r="41" spans="1:34">
      <c r="A41" s="271"/>
      <c r="B41" s="272"/>
      <c r="C41" s="272"/>
      <c r="D41" s="272"/>
      <c r="E41" s="272"/>
      <c r="F41" s="272"/>
      <c r="G41" s="272"/>
      <c r="H41" s="272"/>
      <c r="I41" s="657" t="str">
        <f>CONCATENATE("Opening Width (W): ",AG6,"''")</f>
        <v>Opening Width (W): 96''</v>
      </c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272"/>
      <c r="Y41" s="272"/>
      <c r="Z41" s="272"/>
      <c r="AA41" s="272"/>
      <c r="AB41" s="272"/>
      <c r="AC41" s="272"/>
      <c r="AD41" s="296" t="s">
        <v>817</v>
      </c>
      <c r="AE41" s="297"/>
      <c r="AF41" s="656"/>
      <c r="AG41" s="656"/>
      <c r="AH41" s="656"/>
    </row>
    <row r="42" spans="1:34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6" t="s">
        <v>818</v>
      </c>
      <c r="AE42" s="297"/>
      <c r="AF42" s="649">
        <f ca="1">TODAY()</f>
        <v>46065</v>
      </c>
      <c r="AG42" s="649"/>
      <c r="AH42" s="649"/>
    </row>
  </sheetData>
  <mergeCells count="12">
    <mergeCell ref="AF42:AH42"/>
    <mergeCell ref="J1:L1"/>
    <mergeCell ref="O1:Q1"/>
    <mergeCell ref="T1:V1"/>
    <mergeCell ref="AD34:AF37"/>
    <mergeCell ref="AG34:AH37"/>
    <mergeCell ref="AF38:AH38"/>
    <mergeCell ref="AF39:AH39"/>
    <mergeCell ref="O40:Q40"/>
    <mergeCell ref="AF40:AH40"/>
    <mergeCell ref="I41:W41"/>
    <mergeCell ref="AF41:AH41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G42"/>
  <sheetViews>
    <sheetView zoomScaleNormal="100" workbookViewId="0">
      <selection activeCell="AE39" sqref="AE39:AG39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6" width="2.85546875" style="270" customWidth="1"/>
    <col min="27" max="27" width="3.28515625" style="270" customWidth="1"/>
    <col min="28" max="28" width="10.28515625" style="270" customWidth="1"/>
    <col min="29" max="29" width="2.85546875" style="270" customWidth="1"/>
    <col min="30" max="31" width="12.28515625" style="270" customWidth="1"/>
    <col min="32" max="33" width="14.140625" style="270" customWidth="1"/>
    <col min="34" max="34" width="10.28515625" style="270" customWidth="1"/>
    <col min="35" max="16384" width="9.140625" style="270"/>
  </cols>
  <sheetData>
    <row r="1" spans="1:33">
      <c r="A1" s="267"/>
      <c r="B1" s="268"/>
      <c r="C1" s="268"/>
      <c r="D1" s="268"/>
      <c r="E1" s="268"/>
      <c r="F1" s="268"/>
      <c r="G1" s="268"/>
      <c r="H1" s="321"/>
      <c r="I1" s="321" t="str">
        <f>IF('Input Data'!D14=1,CONCATENATE("W/4: ",AF6/4,"'' (Typ x 2)"),CONCATENATE(('Input Data'!F4-'Input Data'!I15)/2,"'' (Typ x 2)"))</f>
        <v>W/4: 24'' (Typ x 2)</v>
      </c>
      <c r="J1" s="321"/>
      <c r="K1" s="321"/>
      <c r="L1" s="321"/>
      <c r="M1" s="321"/>
      <c r="N1" s="321"/>
      <c r="O1" s="321"/>
      <c r="P1" s="650" t="str">
        <f>CONCATENATE("W/2: ",AF6/2,"''")</f>
        <v>W/2: 48''</v>
      </c>
      <c r="Q1" s="650"/>
      <c r="R1" s="650"/>
      <c r="S1" s="650"/>
      <c r="T1" s="650"/>
      <c r="U1" s="650"/>
      <c r="V1" s="650"/>
      <c r="W1" s="268"/>
      <c r="X1" s="268"/>
      <c r="Y1" s="268"/>
      <c r="Z1" s="268"/>
      <c r="AA1" s="268"/>
      <c r="AB1" s="268"/>
      <c r="AC1" s="300"/>
      <c r="AD1" s="268"/>
      <c r="AE1" s="268"/>
      <c r="AF1" s="268"/>
      <c r="AG1" s="269"/>
    </row>
    <row r="2" spans="1:33">
      <c r="A2" s="271"/>
      <c r="B2" s="272"/>
      <c r="C2" s="272"/>
      <c r="D2" s="272"/>
      <c r="E2" s="272"/>
      <c r="F2" s="272"/>
      <c r="G2" s="272"/>
      <c r="I2" s="315"/>
      <c r="J2" s="272"/>
      <c r="K2" s="313"/>
      <c r="L2" s="272"/>
      <c r="M2" s="272"/>
      <c r="N2" s="272"/>
      <c r="O2" s="272"/>
      <c r="P2" s="315"/>
      <c r="Q2" s="322"/>
      <c r="R2" s="322"/>
      <c r="S2" s="322"/>
      <c r="T2" s="322"/>
      <c r="U2" s="322"/>
      <c r="V2" s="323"/>
      <c r="W2" s="272"/>
      <c r="X2" s="272"/>
      <c r="Y2" s="272"/>
      <c r="Z2" s="272"/>
      <c r="AA2" s="272"/>
      <c r="AB2" s="272"/>
      <c r="AE2" s="279" t="s">
        <v>779</v>
      </c>
      <c r="AF2" s="302" t="s">
        <v>858</v>
      </c>
      <c r="AG2" s="316"/>
    </row>
    <row r="3" spans="1:33">
      <c r="A3" s="271"/>
      <c r="B3" s="272"/>
      <c r="C3" s="272"/>
      <c r="D3" s="272"/>
      <c r="E3" s="272"/>
      <c r="F3" s="272"/>
      <c r="G3" s="272"/>
      <c r="I3" s="324"/>
      <c r="J3" s="272"/>
      <c r="K3" s="325"/>
      <c r="L3" s="272"/>
      <c r="M3" s="272"/>
      <c r="N3" s="272"/>
      <c r="O3" s="272"/>
      <c r="P3" s="328"/>
      <c r="Q3" s="272"/>
      <c r="R3" s="272"/>
      <c r="S3" s="272"/>
      <c r="T3" s="272"/>
      <c r="U3" s="272"/>
      <c r="V3" s="325"/>
      <c r="W3" s="272"/>
      <c r="X3" s="272"/>
      <c r="Y3" s="272"/>
      <c r="Z3" s="272"/>
      <c r="AA3" s="272"/>
      <c r="AB3" s="272"/>
      <c r="AE3" s="279" t="s">
        <v>780</v>
      </c>
      <c r="AF3" s="302" t="s">
        <v>860</v>
      </c>
      <c r="AG3" s="316"/>
    </row>
    <row r="4" spans="1:33">
      <c r="A4" s="271"/>
      <c r="B4" s="272" t="s">
        <v>781</v>
      </c>
      <c r="C4" s="272"/>
      <c r="D4" s="272"/>
      <c r="E4" s="329"/>
      <c r="F4" s="329"/>
      <c r="G4" s="329"/>
      <c r="I4" s="326"/>
      <c r="J4" s="290"/>
      <c r="K4" s="327"/>
      <c r="L4" s="272"/>
      <c r="M4" s="272"/>
      <c r="N4" s="272"/>
      <c r="O4" s="651" t="s">
        <v>782</v>
      </c>
      <c r="P4" s="652"/>
      <c r="Q4" s="294"/>
      <c r="R4" s="272"/>
      <c r="S4" s="272"/>
      <c r="T4" s="272"/>
      <c r="U4" s="272"/>
      <c r="V4" s="327"/>
      <c r="W4" s="272"/>
      <c r="X4" s="272"/>
      <c r="Y4" s="272"/>
      <c r="Z4" s="272"/>
      <c r="AA4" s="272"/>
      <c r="AB4" s="272"/>
      <c r="AG4" s="316"/>
    </row>
    <row r="5" spans="1:33">
      <c r="A5" s="271"/>
      <c r="B5" s="272"/>
      <c r="C5" s="268"/>
      <c r="D5" s="268"/>
      <c r="E5" s="272"/>
      <c r="F5" s="272"/>
      <c r="G5" s="272"/>
      <c r="H5" s="274"/>
      <c r="I5" s="268"/>
      <c r="J5" s="268"/>
      <c r="K5" s="335"/>
      <c r="L5" s="336"/>
      <c r="M5" s="268"/>
      <c r="N5" s="268"/>
      <c r="O5" s="790" t="s">
        <v>833</v>
      </c>
      <c r="P5" s="791"/>
      <c r="Q5" s="268"/>
      <c r="R5" s="268"/>
      <c r="S5" s="335"/>
      <c r="T5" s="336"/>
      <c r="U5" s="268"/>
      <c r="V5" s="268"/>
      <c r="W5" s="274"/>
      <c r="X5" s="268"/>
      <c r="Y5" s="268"/>
      <c r="Z5" s="272"/>
      <c r="AA5" s="272"/>
      <c r="AB5" s="272"/>
      <c r="AE5" s="279" t="s">
        <v>783</v>
      </c>
      <c r="AF5" s="301">
        <f>'Input Data'!D13</f>
        <v>3</v>
      </c>
      <c r="AG5" s="313"/>
    </row>
    <row r="6" spans="1:33" ht="15" thickBot="1">
      <c r="A6" s="271"/>
      <c r="B6" s="272"/>
      <c r="C6" s="272"/>
      <c r="D6" s="272"/>
      <c r="E6" s="272"/>
      <c r="F6" s="331"/>
      <c r="G6" s="332"/>
      <c r="H6" s="333"/>
      <c r="I6" s="331"/>
      <c r="J6" s="459" t="s">
        <v>784</v>
      </c>
      <c r="K6" s="337"/>
      <c r="L6" s="338"/>
      <c r="M6" s="331"/>
      <c r="N6" s="331"/>
      <c r="O6" s="337"/>
      <c r="P6" s="338"/>
      <c r="Q6" s="331"/>
      <c r="R6" s="331"/>
      <c r="S6" s="337"/>
      <c r="T6" s="338"/>
      <c r="U6" s="331"/>
      <c r="V6" s="331"/>
      <c r="W6" s="333"/>
      <c r="X6" s="331"/>
      <c r="Y6" s="331"/>
      <c r="Z6" s="272"/>
      <c r="AA6" s="279" t="s">
        <v>785</v>
      </c>
      <c r="AB6" s="280"/>
      <c r="AE6" s="279" t="s">
        <v>786</v>
      </c>
      <c r="AF6" s="301">
        <f>'Input Data'!F4</f>
        <v>96</v>
      </c>
      <c r="AG6" s="310" t="str">
        <f>CONCATENATE("(",TRUNC(AF6/12,0),"' - ",AF6-TRUNC(AF6/12,0)*12,"''",")")</f>
        <v>(8' - 0'')</v>
      </c>
    </row>
    <row r="7" spans="1:33">
      <c r="A7" s="271"/>
      <c r="B7" s="272"/>
      <c r="C7" s="272"/>
      <c r="D7" s="272"/>
      <c r="E7" s="272"/>
      <c r="F7" s="272"/>
      <c r="G7" s="273"/>
      <c r="H7" s="276"/>
      <c r="I7" s="272"/>
      <c r="J7" s="334"/>
      <c r="K7" s="463"/>
      <c r="L7" s="464"/>
      <c r="M7" s="334"/>
      <c r="N7" s="334"/>
      <c r="O7" s="463"/>
      <c r="P7" s="464"/>
      <c r="Q7" s="334" t="str">
        <f>IF(AF9="Not Apply","U.S.T. N/A",CONCATENATE("U.S.T.: ",AF9,"''"))</f>
        <v>U.S.T. N/A</v>
      </c>
      <c r="R7" s="334"/>
      <c r="S7" s="463"/>
      <c r="T7" s="464"/>
      <c r="U7" s="334"/>
      <c r="V7" s="272"/>
      <c r="W7" s="276"/>
      <c r="X7" s="272"/>
      <c r="Y7" s="272"/>
      <c r="Z7" s="272"/>
      <c r="AA7" s="272"/>
      <c r="AB7" s="272"/>
      <c r="AE7" s="279" t="s">
        <v>787</v>
      </c>
      <c r="AF7" s="301">
        <f>'Input Data'!F5</f>
        <v>120</v>
      </c>
      <c r="AG7" s="310" t="str">
        <f>CONCATENATE("(",TRUNC(AF7/12,0),"' - ",AF7-TRUNC(AF7/12,0)*12,"''",")")</f>
        <v>(10' - 0'')</v>
      </c>
    </row>
    <row r="8" spans="1:33">
      <c r="A8" s="271"/>
      <c r="B8" s="272"/>
      <c r="C8" s="272"/>
      <c r="D8" s="272"/>
      <c r="E8" s="272"/>
      <c r="F8" s="272"/>
      <c r="G8" s="272"/>
      <c r="H8" s="293"/>
      <c r="I8" s="272"/>
      <c r="J8" s="272"/>
      <c r="K8" s="465"/>
      <c r="L8" s="289"/>
      <c r="M8" s="272"/>
      <c r="N8" s="272"/>
      <c r="O8" s="465"/>
      <c r="P8" s="289"/>
      <c r="Q8" s="272"/>
      <c r="R8" s="272"/>
      <c r="S8" s="465"/>
      <c r="T8" s="289"/>
      <c r="U8" s="272"/>
      <c r="V8" s="272"/>
      <c r="W8" s="293"/>
      <c r="X8" s="272"/>
      <c r="Y8" s="281" t="s">
        <v>788</v>
      </c>
      <c r="Z8" s="282"/>
      <c r="AA8" s="275"/>
      <c r="AB8" s="272"/>
      <c r="AE8" s="279" t="s">
        <v>789</v>
      </c>
      <c r="AF8" s="301" t="str">
        <f>IF('Track B.O.M.'!N5="N/A","Not Apply (N/A)",'Track B.O.M.'!N5)</f>
        <v>Not Apply (N/A)</v>
      </c>
      <c r="AG8" s="310" t="str">
        <f>IF(AF8="Not Apply (N/A)","",CONCATENATE("(",TRUNC(AF8/12,0),"' - ",AF8-TRUNC(AF8/12,0)*12,"''",")"))</f>
        <v/>
      </c>
    </row>
    <row r="9" spans="1:33">
      <c r="A9" s="271"/>
      <c r="C9" s="279" t="str">
        <f>CONCATENATE("H.R.: ",AF11,"''")</f>
        <v>H.R.: 138''</v>
      </c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83" t="s">
        <v>790</v>
      </c>
      <c r="Z9" s="284"/>
      <c r="AA9" s="278"/>
      <c r="AB9" s="272"/>
      <c r="AE9" s="279" t="s">
        <v>791</v>
      </c>
      <c r="AF9" s="301" t="str">
        <f>IF('Track B.O.M.'!F8=0,"Not Apply",'Track B.O.M.'!F8)</f>
        <v>Not Apply</v>
      </c>
      <c r="AG9" s="310" t="str">
        <f>IF(AF9="Not Apply","",CONCATENATE("(",TRUNC(AF9/12,0),"' - ",AF9-TRUNC(AF9/12,0)*12,"''",")"))</f>
        <v/>
      </c>
    </row>
    <row r="10" spans="1:33">
      <c r="A10" s="271"/>
      <c r="B10" s="272"/>
      <c r="C10" s="272"/>
      <c r="D10" s="272"/>
      <c r="F10" s="272"/>
      <c r="G10" s="272"/>
      <c r="H10" s="272"/>
      <c r="I10" s="272"/>
      <c r="K10" s="272"/>
      <c r="L10" s="272"/>
      <c r="M10" s="272"/>
      <c r="N10" s="272"/>
      <c r="O10" s="272"/>
      <c r="P10" s="272"/>
      <c r="Q10" s="272"/>
      <c r="R10" s="272"/>
      <c r="S10" s="272"/>
      <c r="T10" s="279" t="str">
        <f>IF(AF8="Not Apply (N/A)","H.L.: N/A",CONCATENATE("H.L.: ",AF8,"''"))</f>
        <v>H.L.: N/A</v>
      </c>
      <c r="U10" s="272"/>
      <c r="V10" s="272"/>
      <c r="W10" s="272"/>
      <c r="X10" s="272"/>
      <c r="Y10" s="283" t="s">
        <v>823</v>
      </c>
      <c r="Z10" s="284"/>
      <c r="AA10" s="278"/>
      <c r="AB10" s="286" t="s">
        <v>793</v>
      </c>
      <c r="AE10" s="279" t="s">
        <v>175</v>
      </c>
      <c r="AF10" s="301">
        <f>'Track B.O.M.'!V6</f>
        <v>252</v>
      </c>
      <c r="AG10" s="310" t="str">
        <f>CONCATENATE("(",TRUNC(AF10/12,0),"' - ",AF10-TRUNC(AF10/12,0)*12,"''",")")</f>
        <v>(21' - 0'')</v>
      </c>
    </row>
    <row r="11" spans="1:33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87" t="s">
        <v>794</v>
      </c>
      <c r="Z11" s="288"/>
      <c r="AA11" s="289"/>
      <c r="AB11" s="272"/>
      <c r="AE11" s="279" t="s">
        <v>795</v>
      </c>
      <c r="AF11" s="301">
        <f>'Track B.O.M.'!N7</f>
        <v>138</v>
      </c>
      <c r="AG11" s="310" t="str">
        <f>CONCATENATE("(",TRUNC(AF11/12,0),"' - ",AF11-TRUNC(AF11/12,0)*12,"''",")")</f>
        <v>(11' - 6'')</v>
      </c>
    </row>
    <row r="12" spans="1:33">
      <c r="A12" s="271"/>
      <c r="B12" s="272"/>
      <c r="C12" s="272"/>
      <c r="D12" s="272"/>
      <c r="E12" s="272"/>
      <c r="F12" s="272"/>
      <c r="G12" s="272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72"/>
      <c r="Y12" s="268"/>
      <c r="Z12" s="268"/>
      <c r="AA12" s="272"/>
      <c r="AB12" s="272"/>
      <c r="AD12" s="279"/>
      <c r="AE12" s="301"/>
      <c r="AF12" s="272"/>
      <c r="AG12" s="273"/>
    </row>
    <row r="13" spans="1:33">
      <c r="A13" s="271"/>
      <c r="B13" s="272"/>
      <c r="C13" s="298"/>
      <c r="D13" s="298"/>
      <c r="E13" s="329"/>
      <c r="F13" s="329"/>
      <c r="G13" s="330"/>
      <c r="H13" s="277"/>
      <c r="I13" s="284"/>
      <c r="J13" s="462"/>
      <c r="K13" s="462"/>
      <c r="L13" s="284"/>
      <c r="M13" s="462"/>
      <c r="N13" s="284"/>
      <c r="O13" s="284"/>
      <c r="P13" s="284"/>
      <c r="Q13" s="284"/>
      <c r="R13" s="284"/>
      <c r="S13" s="284"/>
      <c r="T13" s="284"/>
      <c r="U13" s="284"/>
      <c r="V13" s="284"/>
      <c r="W13" s="278"/>
      <c r="X13" s="272"/>
      <c r="Y13" s="272"/>
      <c r="Z13" s="272"/>
      <c r="AA13" s="272"/>
      <c r="AB13" s="272"/>
      <c r="AD13" s="279"/>
      <c r="AE13" s="301"/>
      <c r="AF13" s="272"/>
      <c r="AG13" s="273"/>
    </row>
    <row r="14" spans="1:33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76"/>
      <c r="X14" s="272"/>
      <c r="Y14" s="272"/>
      <c r="Z14" s="280" t="s">
        <v>796</v>
      </c>
      <c r="AA14" s="272"/>
      <c r="AB14" s="272"/>
      <c r="AD14" s="279"/>
      <c r="AE14" s="301"/>
      <c r="AF14" s="272"/>
      <c r="AG14" s="273"/>
    </row>
    <row r="15" spans="1:33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6"/>
      <c r="X15" s="272"/>
      <c r="Y15" s="272"/>
      <c r="Z15" s="285"/>
      <c r="AA15" s="272"/>
      <c r="AC15" s="299"/>
      <c r="AD15" s="279"/>
      <c r="AE15" s="301"/>
      <c r="AF15" s="272"/>
      <c r="AG15" s="273"/>
    </row>
    <row r="16" spans="1:33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6"/>
      <c r="X16" s="272"/>
      <c r="Y16" s="272"/>
      <c r="Z16" s="285"/>
      <c r="AA16" s="272"/>
      <c r="AB16" s="285"/>
      <c r="AC16" s="398"/>
      <c r="AD16" s="399"/>
      <c r="AE16" s="399"/>
      <c r="AF16" s="399"/>
      <c r="AG16" s="400"/>
    </row>
    <row r="17" spans="1:33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6"/>
      <c r="X17" s="272"/>
      <c r="Y17" s="272"/>
      <c r="Z17" s="272"/>
      <c r="AA17" s="272"/>
      <c r="AB17" s="270">
        <f>362/4</f>
        <v>90.5</v>
      </c>
      <c r="AC17" s="311"/>
      <c r="AD17" s="312" t="s">
        <v>797</v>
      </c>
      <c r="AE17" s="272"/>
      <c r="AF17" s="272"/>
      <c r="AG17" s="313"/>
    </row>
    <row r="18" spans="1:33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6"/>
      <c r="X18" s="272"/>
      <c r="Y18" s="272"/>
      <c r="Z18" s="272"/>
      <c r="AA18" s="272"/>
      <c r="AC18" s="314"/>
      <c r="AD18" s="272"/>
      <c r="AE18" s="272"/>
      <c r="AF18" s="272"/>
      <c r="AG18" s="313"/>
    </row>
    <row r="19" spans="1:33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6"/>
      <c r="X19" s="272"/>
      <c r="Y19" s="272"/>
      <c r="Z19" s="272"/>
      <c r="AC19" s="314" t="s">
        <v>798</v>
      </c>
      <c r="AD19" s="272" t="s">
        <v>799</v>
      </c>
      <c r="AE19" s="272"/>
      <c r="AF19" s="272"/>
      <c r="AG19" s="313"/>
    </row>
    <row r="20" spans="1:33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6"/>
      <c r="X20" s="272"/>
      <c r="Y20" s="272"/>
      <c r="Z20" s="272"/>
      <c r="AA20" s="279"/>
      <c r="AB20" s="280"/>
      <c r="AC20" s="314"/>
      <c r="AD20" s="272" t="s">
        <v>800</v>
      </c>
      <c r="AE20" s="272"/>
      <c r="AF20" s="272"/>
      <c r="AG20" s="313"/>
    </row>
    <row r="21" spans="1:33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6"/>
      <c r="X21" s="272"/>
      <c r="Y21" s="272"/>
      <c r="Z21" s="272"/>
      <c r="AC21" s="314"/>
      <c r="AD21" s="272" t="s">
        <v>801</v>
      </c>
      <c r="AE21" s="272"/>
      <c r="AF21" s="272"/>
      <c r="AG21" s="313"/>
    </row>
    <row r="22" spans="1:33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6"/>
      <c r="X22" s="272"/>
      <c r="Y22" s="272"/>
      <c r="Z22" s="272"/>
      <c r="AA22" s="279"/>
      <c r="AB22" s="280"/>
      <c r="AC22" s="314"/>
      <c r="AD22" s="272"/>
      <c r="AE22" s="272"/>
      <c r="AF22" s="272"/>
      <c r="AG22" s="313"/>
    </row>
    <row r="23" spans="1:33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6"/>
      <c r="X23" s="272"/>
      <c r="AB23" s="280"/>
      <c r="AC23" s="314" t="s">
        <v>802</v>
      </c>
      <c r="AD23" s="272" t="s">
        <v>803</v>
      </c>
      <c r="AE23" s="272"/>
      <c r="AF23" s="272"/>
      <c r="AG23" s="313"/>
    </row>
    <row r="24" spans="1:33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6"/>
      <c r="X24" s="272"/>
      <c r="Y24" s="272"/>
      <c r="AC24" s="314"/>
      <c r="AD24" s="272"/>
      <c r="AE24" s="272"/>
      <c r="AF24" s="272"/>
      <c r="AG24" s="313"/>
    </row>
    <row r="25" spans="1:33">
      <c r="A25" s="271"/>
      <c r="B25" s="272"/>
      <c r="C25" s="272"/>
      <c r="E25" s="279" t="str">
        <f>CONCATENATE("℄ Shaft: ",AF10,"''")</f>
        <v>℄ Shaft: 252''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303" t="str">
        <f>CONCATENATE("Opening Height (H): ",AF7,"''")</f>
        <v>Opening Height (H): 120''</v>
      </c>
      <c r="U25" s="272"/>
      <c r="V25" s="272"/>
      <c r="W25" s="276"/>
      <c r="X25" s="272"/>
      <c r="Y25" s="272"/>
      <c r="AA25" s="279"/>
      <c r="AB25" s="280"/>
      <c r="AC25" s="314" t="s">
        <v>804</v>
      </c>
      <c r="AD25" s="272" t="s">
        <v>805</v>
      </c>
      <c r="AE25" s="272"/>
      <c r="AF25" s="272"/>
      <c r="AG25" s="313"/>
    </row>
    <row r="26" spans="1:33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U26" s="272"/>
      <c r="V26" s="272"/>
      <c r="W26" s="276"/>
      <c r="X26" s="272"/>
      <c r="Y26" s="272"/>
      <c r="AA26" s="279"/>
      <c r="AB26" s="272"/>
      <c r="AC26" s="314"/>
      <c r="AD26" s="272" t="s">
        <v>806</v>
      </c>
      <c r="AE26" s="272"/>
      <c r="AF26" s="272"/>
      <c r="AG26" s="313"/>
    </row>
    <row r="27" spans="1:33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6"/>
      <c r="X27" s="272"/>
      <c r="Y27" s="272"/>
      <c r="Z27" s="272"/>
      <c r="AC27" s="314"/>
      <c r="AD27" s="272" t="s">
        <v>807</v>
      </c>
      <c r="AE27" s="272"/>
      <c r="AF27" s="272"/>
      <c r="AG27" s="313"/>
    </row>
    <row r="28" spans="1:33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6"/>
      <c r="X28" s="272"/>
      <c r="Y28" s="272"/>
      <c r="Z28" s="272"/>
      <c r="AA28" s="279"/>
      <c r="AB28" s="280"/>
      <c r="AC28" s="314"/>
      <c r="AD28" s="272" t="s">
        <v>808</v>
      </c>
      <c r="AE28" s="272"/>
      <c r="AF28" s="272"/>
      <c r="AG28" s="313"/>
    </row>
    <row r="29" spans="1:33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6"/>
      <c r="X29" s="272"/>
      <c r="Y29" s="272"/>
      <c r="Z29" s="272"/>
      <c r="AA29" s="279"/>
      <c r="AB29" s="272"/>
      <c r="AC29" s="314"/>
      <c r="AD29" s="272" t="s">
        <v>809</v>
      </c>
      <c r="AE29" s="272"/>
      <c r="AF29" s="272"/>
      <c r="AG29" s="313"/>
    </row>
    <row r="30" spans="1:33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6"/>
      <c r="X30" s="272"/>
      <c r="Y30" s="272"/>
      <c r="Z30" s="272"/>
      <c r="AA30" s="272"/>
      <c r="AB30" s="272"/>
      <c r="AC30" s="314"/>
      <c r="AD30" s="272"/>
      <c r="AE30" s="272"/>
      <c r="AF30" s="272"/>
      <c r="AG30" s="313"/>
    </row>
    <row r="31" spans="1:33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6"/>
      <c r="X31" s="272"/>
      <c r="Y31" s="272"/>
      <c r="Z31" s="272"/>
      <c r="AA31" s="279"/>
      <c r="AB31" s="280"/>
      <c r="AC31" s="314"/>
      <c r="AD31" s="272"/>
      <c r="AG31" s="316"/>
    </row>
    <row r="32" spans="1:33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6"/>
      <c r="X32" s="272"/>
      <c r="Y32" s="272"/>
      <c r="Z32" s="272"/>
      <c r="AA32" s="272"/>
      <c r="AB32" s="272"/>
      <c r="AC32" s="315"/>
      <c r="AD32" s="272"/>
      <c r="AG32" s="316"/>
    </row>
    <row r="33" spans="1:33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6"/>
      <c r="X33" s="272"/>
      <c r="Y33" s="272"/>
      <c r="Z33" s="272"/>
      <c r="AA33" s="279"/>
      <c r="AB33" s="280"/>
      <c r="AC33" s="317"/>
      <c r="AD33" s="318"/>
      <c r="AE33" s="318"/>
      <c r="AF33" s="318"/>
      <c r="AG33" s="319"/>
    </row>
    <row r="34" spans="1:33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6"/>
      <c r="X34" s="272"/>
      <c r="Y34" s="272"/>
      <c r="Z34" s="272"/>
      <c r="AA34" s="272"/>
      <c r="AB34" s="272"/>
      <c r="AC34" s="653"/>
      <c r="AD34" s="653"/>
      <c r="AE34" s="653"/>
      <c r="AF34" s="654" t="s">
        <v>811</v>
      </c>
      <c r="AG34" s="654"/>
    </row>
    <row r="35" spans="1:33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6"/>
      <c r="X35" s="272"/>
      <c r="Y35" s="272"/>
      <c r="Z35" s="272"/>
      <c r="AB35" s="272"/>
      <c r="AC35" s="653"/>
      <c r="AD35" s="653"/>
      <c r="AE35" s="653"/>
      <c r="AF35" s="654"/>
      <c r="AG35" s="654"/>
    </row>
    <row r="36" spans="1:33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6"/>
      <c r="X36" s="272"/>
      <c r="Y36" s="272"/>
      <c r="Z36" s="272"/>
      <c r="AA36" s="272"/>
      <c r="AB36" s="272"/>
      <c r="AC36" s="653"/>
      <c r="AD36" s="653"/>
      <c r="AE36" s="653"/>
      <c r="AF36" s="654"/>
      <c r="AG36" s="654"/>
    </row>
    <row r="37" spans="1:33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3"/>
      <c r="X37" s="290"/>
      <c r="Y37" s="290"/>
      <c r="Z37" s="290"/>
      <c r="AA37" s="290"/>
      <c r="AB37" s="272"/>
      <c r="AC37" s="653"/>
      <c r="AD37" s="653"/>
      <c r="AE37" s="653"/>
      <c r="AF37" s="654"/>
      <c r="AG37" s="654"/>
    </row>
    <row r="38" spans="1:33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94" t="s">
        <v>813</v>
      </c>
      <c r="AD38" s="295"/>
      <c r="AE38" s="655" t="s">
        <v>861</v>
      </c>
      <c r="AF38" s="655"/>
      <c r="AG38" s="655"/>
    </row>
    <row r="39" spans="1:33">
      <c r="A39" s="271"/>
      <c r="B39" s="272"/>
      <c r="C39" s="272"/>
      <c r="D39" s="272"/>
      <c r="E39" s="272"/>
      <c r="F39" s="272"/>
      <c r="G39" s="272"/>
      <c r="H39" s="272"/>
      <c r="W39" s="272"/>
      <c r="X39" s="272"/>
      <c r="Y39" s="272"/>
      <c r="Z39" s="272"/>
      <c r="AA39" s="272"/>
      <c r="AB39" s="272"/>
      <c r="AC39" s="296" t="s">
        <v>815</v>
      </c>
      <c r="AD39" s="297"/>
      <c r="AE39" s="656" t="s">
        <v>862</v>
      </c>
      <c r="AF39" s="656"/>
      <c r="AG39" s="656"/>
    </row>
    <row r="40" spans="1:33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96" t="s">
        <v>816</v>
      </c>
      <c r="AD40" s="297"/>
      <c r="AE40" s="656"/>
      <c r="AF40" s="656"/>
      <c r="AG40" s="656"/>
    </row>
    <row r="41" spans="1:33">
      <c r="A41" s="271"/>
      <c r="B41" s="272"/>
      <c r="C41" s="272"/>
      <c r="D41" s="272"/>
      <c r="E41" s="272"/>
      <c r="F41" s="272"/>
      <c r="G41" s="272"/>
      <c r="H41" s="272"/>
      <c r="I41" s="657" t="str">
        <f>CONCATENATE("Opening Width (W): ",AF6,"''")</f>
        <v>Opening Width (W): 96''</v>
      </c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272"/>
      <c r="X41" s="272"/>
      <c r="Y41" s="272"/>
      <c r="Z41" s="272"/>
      <c r="AA41" s="272"/>
      <c r="AB41" s="272"/>
      <c r="AC41" s="296" t="s">
        <v>817</v>
      </c>
      <c r="AD41" s="297"/>
      <c r="AE41" s="656"/>
      <c r="AF41" s="656"/>
      <c r="AG41" s="656"/>
    </row>
    <row r="42" spans="1:33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6" t="s">
        <v>818</v>
      </c>
      <c r="AD42" s="297"/>
      <c r="AE42" s="649">
        <f ca="1">TODAY()</f>
        <v>46065</v>
      </c>
      <c r="AF42" s="649"/>
      <c r="AG42" s="649"/>
    </row>
  </sheetData>
  <mergeCells count="12">
    <mergeCell ref="AE41:AG41"/>
    <mergeCell ref="AE42:AG42"/>
    <mergeCell ref="I41:V41"/>
    <mergeCell ref="P1:V1"/>
    <mergeCell ref="O5:P5"/>
    <mergeCell ref="AE39:AG39"/>
    <mergeCell ref="O40:P40"/>
    <mergeCell ref="AE40:AG40"/>
    <mergeCell ref="O4:P4"/>
    <mergeCell ref="AC34:AE37"/>
    <mergeCell ref="AF34:AG37"/>
    <mergeCell ref="AE38:AG38"/>
  </mergeCells>
  <pageMargins left="0.35" right="0.27" top="0.55000000000000004" bottom="0.31" header="0.24" footer="0.14803149606299201"/>
  <pageSetup scale="90" pageOrder="overThenDown" orientation="landscape" useFirstPageNumber="1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G42"/>
  <sheetViews>
    <sheetView zoomScaleNormal="100" workbookViewId="0">
      <selection activeCell="AJ37" sqref="AJ37"/>
    </sheetView>
  </sheetViews>
  <sheetFormatPr defaultColWidth="9.140625" defaultRowHeight="14.25"/>
  <cols>
    <col min="1" max="1" width="5.140625" style="270" customWidth="1"/>
    <col min="2" max="6" width="2.85546875" style="270" customWidth="1"/>
    <col min="7" max="7" width="2.5703125" style="270" customWidth="1"/>
    <col min="8" max="26" width="2.85546875" style="270" customWidth="1"/>
    <col min="27" max="27" width="3.28515625" style="270" customWidth="1"/>
    <col min="28" max="28" width="10.28515625" style="270" customWidth="1"/>
    <col min="29" max="29" width="2.85546875" style="270" customWidth="1"/>
    <col min="30" max="31" width="12.28515625" style="270" customWidth="1"/>
    <col min="32" max="33" width="14.140625" style="270" customWidth="1"/>
    <col min="34" max="34" width="10.28515625" style="270" customWidth="1"/>
    <col min="35" max="16384" width="9.140625" style="270"/>
  </cols>
  <sheetData>
    <row r="1" spans="1:33">
      <c r="A1" s="267"/>
      <c r="B1" s="268"/>
      <c r="C1" s="268"/>
      <c r="D1" s="268"/>
      <c r="E1" s="268"/>
      <c r="F1" s="268"/>
      <c r="G1" s="268"/>
      <c r="H1" s="321"/>
      <c r="I1" s="321" t="str">
        <f>IF('Input Data'!D14=1,CONCATENATE("W/4: ",AF6/4,"'' (Typ x 2)"),CONCATENATE(('Input Data'!F4-'Input Data'!I15)/2,"'' (Typ x 2)"))</f>
        <v>W/4: 24'' (Typ x 2)</v>
      </c>
      <c r="J1" s="321"/>
      <c r="K1" s="321"/>
      <c r="L1" s="321"/>
      <c r="M1" s="321"/>
      <c r="N1" s="321"/>
      <c r="O1" s="321"/>
      <c r="P1" s="650" t="str">
        <f>CONCATENATE("W/2: ",AF6/2,"''")</f>
        <v>W/2: 48''</v>
      </c>
      <c r="Q1" s="650"/>
      <c r="R1" s="650"/>
      <c r="S1" s="650"/>
      <c r="T1" s="650"/>
      <c r="U1" s="650"/>
      <c r="V1" s="650"/>
      <c r="W1" s="268"/>
      <c r="X1" s="268"/>
      <c r="Y1" s="268"/>
      <c r="Z1" s="268"/>
      <c r="AA1" s="268"/>
      <c r="AB1" s="268"/>
      <c r="AC1" s="300"/>
      <c r="AD1" s="268"/>
      <c r="AE1" s="268"/>
      <c r="AF1" s="268"/>
      <c r="AG1" s="269"/>
    </row>
    <row r="2" spans="1:33">
      <c r="A2" s="271"/>
      <c r="B2" s="272"/>
      <c r="C2" s="272"/>
      <c r="D2" s="272"/>
      <c r="E2" s="272"/>
      <c r="F2" s="272"/>
      <c r="G2" s="272"/>
      <c r="I2" s="315"/>
      <c r="J2" s="272"/>
      <c r="K2" s="313"/>
      <c r="L2" s="272"/>
      <c r="M2" s="272"/>
      <c r="N2" s="272"/>
      <c r="O2" s="272"/>
      <c r="P2" s="315"/>
      <c r="Q2" s="322"/>
      <c r="R2" s="322"/>
      <c r="S2" s="322"/>
      <c r="T2" s="322"/>
      <c r="U2" s="322"/>
      <c r="V2" s="323"/>
      <c r="W2" s="272"/>
      <c r="X2" s="272"/>
      <c r="Y2" s="272"/>
      <c r="Z2" s="272"/>
      <c r="AA2" s="272"/>
      <c r="AB2" s="272"/>
      <c r="AE2" s="279" t="s">
        <v>779</v>
      </c>
      <c r="AF2" s="302" t="s">
        <v>858</v>
      </c>
      <c r="AG2" s="316"/>
    </row>
    <row r="3" spans="1:33">
      <c r="A3" s="271"/>
      <c r="B3" s="272"/>
      <c r="C3" s="272"/>
      <c r="D3" s="272"/>
      <c r="E3" s="272"/>
      <c r="F3" s="272"/>
      <c r="G3" s="272"/>
      <c r="I3" s="324"/>
      <c r="J3" s="272"/>
      <c r="K3" s="325"/>
      <c r="L3" s="272"/>
      <c r="M3" s="272"/>
      <c r="N3" s="272"/>
      <c r="O3" s="272"/>
      <c r="P3" s="328"/>
      <c r="Q3" s="272"/>
      <c r="R3" s="272"/>
      <c r="S3" s="272"/>
      <c r="T3" s="272"/>
      <c r="U3" s="272"/>
      <c r="V3" s="325"/>
      <c r="W3" s="272"/>
      <c r="X3" s="272"/>
      <c r="Y3" s="272"/>
      <c r="Z3" s="272"/>
      <c r="AA3" s="272"/>
      <c r="AB3" s="272"/>
      <c r="AE3" s="279" t="s">
        <v>780</v>
      </c>
      <c r="AF3" s="302" t="s">
        <v>859</v>
      </c>
      <c r="AG3" s="316"/>
    </row>
    <row r="4" spans="1:33">
      <c r="A4" s="271"/>
      <c r="B4" s="272" t="s">
        <v>781</v>
      </c>
      <c r="C4" s="272"/>
      <c r="D4" s="272"/>
      <c r="E4" s="329"/>
      <c r="F4" s="329"/>
      <c r="G4" s="329"/>
      <c r="I4" s="326"/>
      <c r="J4" s="290"/>
      <c r="K4" s="327"/>
      <c r="L4" s="272"/>
      <c r="M4" s="272"/>
      <c r="N4" s="272"/>
      <c r="O4" s="651" t="s">
        <v>782</v>
      </c>
      <c r="P4" s="652"/>
      <c r="Q4" s="294"/>
      <c r="R4" s="272"/>
      <c r="S4" s="272"/>
      <c r="T4" s="272"/>
      <c r="U4" s="272"/>
      <c r="V4" s="327"/>
      <c r="W4" s="272"/>
      <c r="X4" s="272"/>
      <c r="Y4" s="272"/>
      <c r="Z4" s="272"/>
      <c r="AA4" s="272"/>
      <c r="AB4" s="272"/>
      <c r="AG4" s="316"/>
    </row>
    <row r="5" spans="1:33" ht="15" thickBot="1">
      <c r="A5" s="271"/>
      <c r="B5" s="272"/>
      <c r="C5" s="268"/>
      <c r="D5" s="268"/>
      <c r="E5" s="272"/>
      <c r="F5" s="272"/>
      <c r="G5" s="272"/>
      <c r="H5" s="274"/>
      <c r="I5" s="268"/>
      <c r="J5" s="268"/>
      <c r="K5" s="335"/>
      <c r="L5" s="336"/>
      <c r="M5" s="268"/>
      <c r="N5" s="268"/>
      <c r="O5" s="790" t="s">
        <v>833</v>
      </c>
      <c r="P5" s="791"/>
      <c r="Q5" s="268"/>
      <c r="R5" s="268"/>
      <c r="S5" s="335"/>
      <c r="T5" s="336"/>
      <c r="U5" s="268"/>
      <c r="V5" s="268"/>
      <c r="W5" s="274"/>
      <c r="X5" s="268"/>
      <c r="Y5" s="268" t="s">
        <v>821</v>
      </c>
      <c r="Z5" s="272"/>
      <c r="AA5" s="272"/>
      <c r="AB5" s="272"/>
      <c r="AE5" s="279" t="s">
        <v>783</v>
      </c>
      <c r="AF5" s="301">
        <f>'Input Data'!D13</f>
        <v>3</v>
      </c>
      <c r="AG5" s="313"/>
    </row>
    <row r="6" spans="1:33" ht="15" thickBot="1">
      <c r="A6" s="271"/>
      <c r="B6" s="272"/>
      <c r="C6" s="272"/>
      <c r="D6" s="272"/>
      <c r="E6" s="272"/>
      <c r="F6" s="429"/>
      <c r="G6" s="430"/>
      <c r="H6" s="431"/>
      <c r="I6" s="429"/>
      <c r="J6" s="461" t="s">
        <v>822</v>
      </c>
      <c r="K6" s="432"/>
      <c r="L6" s="433"/>
      <c r="M6" s="429"/>
      <c r="N6" s="429"/>
      <c r="O6" s="432"/>
      <c r="P6" s="433"/>
      <c r="Q6" s="434"/>
      <c r="R6" s="429"/>
      <c r="S6" s="432"/>
      <c r="T6" s="433"/>
      <c r="U6" s="429"/>
      <c r="V6" s="429"/>
      <c r="W6" s="431"/>
      <c r="X6" s="429"/>
      <c r="Y6" s="429"/>
      <c r="Z6" s="272"/>
      <c r="AA6" s="279" t="s">
        <v>785</v>
      </c>
      <c r="AB6" s="280"/>
      <c r="AE6" s="279" t="s">
        <v>786</v>
      </c>
      <c r="AF6" s="301">
        <f>'Input Data'!F4</f>
        <v>96</v>
      </c>
      <c r="AG6" s="310" t="str">
        <f>CONCATENATE("(",TRUNC(AF6/12,0),"' - ",AF6-TRUNC(AF6/12,0)*12,"''",")")</f>
        <v>(8' - 0'')</v>
      </c>
    </row>
    <row r="7" spans="1:33">
      <c r="A7" s="271"/>
      <c r="B7" s="272"/>
      <c r="C7" s="272"/>
      <c r="D7" s="272"/>
      <c r="E7" s="272"/>
      <c r="F7" s="272"/>
      <c r="G7" s="273"/>
      <c r="H7" s="276"/>
      <c r="I7" s="272"/>
      <c r="J7" s="334"/>
      <c r="K7" s="463"/>
      <c r="L7" s="464"/>
      <c r="M7" s="334"/>
      <c r="N7" s="334"/>
      <c r="O7" s="463"/>
      <c r="P7" s="464"/>
      <c r="Q7" s="334" t="str">
        <f>IF(AF9="Not Apply","U.S.T. N/A",CONCATENATE("U.S.T.: ",AF9,"''"))</f>
        <v>U.S.T. N/A</v>
      </c>
      <c r="R7" s="334"/>
      <c r="S7" s="463"/>
      <c r="T7" s="464"/>
      <c r="U7" s="334"/>
      <c r="V7" s="272"/>
      <c r="W7" s="276"/>
      <c r="X7" s="272"/>
      <c r="Y7" s="272"/>
      <c r="Z7" s="272"/>
      <c r="AA7" s="272"/>
      <c r="AB7" s="272"/>
      <c r="AE7" s="279" t="s">
        <v>787</v>
      </c>
      <c r="AF7" s="301">
        <f>'Input Data'!F5</f>
        <v>120</v>
      </c>
      <c r="AG7" s="310" t="str">
        <f>CONCATENATE("(",TRUNC(AF7/12,0),"' - ",AF7-TRUNC(AF7/12,0)*12,"''",")")</f>
        <v>(10' - 0'')</v>
      </c>
    </row>
    <row r="8" spans="1:33">
      <c r="A8" s="271"/>
      <c r="B8" s="272"/>
      <c r="C8" s="272"/>
      <c r="D8" s="272"/>
      <c r="E8" s="272"/>
      <c r="F8" s="272"/>
      <c r="G8" s="272"/>
      <c r="H8" s="293"/>
      <c r="I8" s="550"/>
      <c r="J8" s="272"/>
      <c r="K8" s="465"/>
      <c r="L8" s="289"/>
      <c r="M8" s="272"/>
      <c r="N8" s="272"/>
      <c r="O8" s="465"/>
      <c r="P8" s="289"/>
      <c r="Q8" s="272"/>
      <c r="R8" s="272"/>
      <c r="S8" s="465"/>
      <c r="T8" s="289"/>
      <c r="U8" s="272"/>
      <c r="V8" s="272"/>
      <c r="W8" s="293"/>
      <c r="X8" s="272"/>
      <c r="Y8" s="281" t="s">
        <v>788</v>
      </c>
      <c r="Z8" s="282"/>
      <c r="AA8" s="275"/>
      <c r="AB8" s="272"/>
      <c r="AE8" s="279" t="s">
        <v>789</v>
      </c>
      <c r="AF8" s="301" t="str">
        <f>IF('Track B.O.M.'!N5="N/A","Not Apply (N/A)",'Track B.O.M.'!N5)</f>
        <v>Not Apply (N/A)</v>
      </c>
      <c r="AG8" s="310" t="str">
        <f>IF(AF8="Not Apply (N/A)","",CONCATENATE("(",TRUNC(AF8/12,0),"' - ",AF8-TRUNC(AF8/12,0)*12,"''",")"))</f>
        <v/>
      </c>
    </row>
    <row r="9" spans="1:33">
      <c r="A9" s="271"/>
      <c r="C9" s="279" t="str">
        <f>CONCATENATE("H.R.: ",AF12,"''")</f>
        <v>H.R.: 150''</v>
      </c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83" t="s">
        <v>790</v>
      </c>
      <c r="Z9" s="284"/>
      <c r="AA9" s="278"/>
      <c r="AB9" s="272"/>
      <c r="AE9" s="279" t="s">
        <v>791</v>
      </c>
      <c r="AF9" s="301" t="str">
        <f>IF('Track B.O.M.'!F8=0,"Not Apply",'Track B.O.M.'!F8)</f>
        <v>Not Apply</v>
      </c>
      <c r="AG9" s="435" t="str">
        <f>IF(AF9="Not Apply","",CONCATENATE("(",TRUNC(AF9/12,0),"' - ",AF9-TRUNC(AF9/12,0)*12,"''",")"))</f>
        <v/>
      </c>
    </row>
    <row r="10" spans="1:33">
      <c r="A10" s="271"/>
      <c r="B10" s="272"/>
      <c r="C10" s="272"/>
      <c r="D10" s="272"/>
      <c r="F10" s="272"/>
      <c r="G10" s="272"/>
      <c r="H10" s="272"/>
      <c r="I10" s="272"/>
      <c r="K10" s="272"/>
      <c r="L10" s="272"/>
      <c r="M10" s="272"/>
      <c r="N10" s="272"/>
      <c r="O10" s="272"/>
      <c r="P10" s="272"/>
      <c r="Q10" s="272"/>
      <c r="R10" s="272"/>
      <c r="S10" s="272"/>
      <c r="T10" s="279" t="str">
        <f>IF(AF8="Not Apply (N/A)","H.L.: N/A",CONCATENATE("H.L.: ",AF8,"''"))</f>
        <v>H.L.: N/A</v>
      </c>
      <c r="U10" s="272"/>
      <c r="V10" s="272"/>
      <c r="W10" s="272"/>
      <c r="X10" s="272"/>
      <c r="Y10" s="283" t="s">
        <v>823</v>
      </c>
      <c r="Z10" s="284"/>
      <c r="AA10" s="278"/>
      <c r="AB10" s="286" t="s">
        <v>793</v>
      </c>
      <c r="AE10" s="279" t="s">
        <v>175</v>
      </c>
      <c r="AF10" s="301">
        <f>'Track B.O.M.'!V6</f>
        <v>252</v>
      </c>
      <c r="AG10" s="435" t="str">
        <f>CONCATENATE("(",TRUNC(AF10/12,0),"' - ",AF10-TRUNC(AF10/12,0)*12,"''",")")</f>
        <v>(21' - 0'')</v>
      </c>
    </row>
    <row r="11" spans="1:33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87" t="s">
        <v>794</v>
      </c>
      <c r="Z11" s="288"/>
      <c r="AA11" s="289"/>
      <c r="AB11" s="272"/>
      <c r="AE11" s="279" t="s">
        <v>834</v>
      </c>
      <c r="AF11" s="301">
        <f>AF10+12</f>
        <v>264</v>
      </c>
      <c r="AG11" s="435" t="str">
        <f>CONCATENATE("(",TRUNC(AF11/12,0),"' - ",AF11-TRUNC(AF11/12,0)*12,"''",")")</f>
        <v>(22' - 0'')</v>
      </c>
    </row>
    <row r="12" spans="1:33">
      <c r="A12" s="271"/>
      <c r="B12" s="272"/>
      <c r="C12" s="272"/>
      <c r="D12" s="272"/>
      <c r="E12" s="272"/>
      <c r="F12" s="272"/>
      <c r="G12" s="272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72"/>
      <c r="Y12" s="268"/>
      <c r="Z12" s="268"/>
      <c r="AA12" s="272"/>
      <c r="AB12" s="272"/>
      <c r="AD12" s="279"/>
      <c r="AE12" s="279" t="s">
        <v>795</v>
      </c>
      <c r="AF12" s="301">
        <f>'Track B.O.M.'!N7+12</f>
        <v>150</v>
      </c>
      <c r="AG12" s="435" t="str">
        <f>CONCATENATE("(",TRUNC(AF12/12,0),"' - ",AF12-TRUNC(AF12/12,0)*12,"''",")")</f>
        <v>(12' - 6'')</v>
      </c>
    </row>
    <row r="13" spans="1:33">
      <c r="A13" s="271"/>
      <c r="B13" s="272"/>
      <c r="C13" s="298"/>
      <c r="D13" s="298"/>
      <c r="E13" s="329"/>
      <c r="F13" s="329"/>
      <c r="G13" s="330"/>
      <c r="H13" s="277"/>
      <c r="I13" s="284"/>
      <c r="J13" s="462"/>
      <c r="K13" s="462"/>
      <c r="L13" s="284"/>
      <c r="M13" s="462"/>
      <c r="N13" s="284"/>
      <c r="O13" s="284"/>
      <c r="P13" s="284"/>
      <c r="Q13" s="284"/>
      <c r="R13" s="284"/>
      <c r="S13" s="284"/>
      <c r="T13" s="284"/>
      <c r="U13" s="284"/>
      <c r="V13" s="284"/>
      <c r="W13" s="278"/>
      <c r="X13" s="272"/>
      <c r="Y13" s="272"/>
      <c r="Z13" s="272"/>
      <c r="AA13" s="272"/>
      <c r="AB13" s="272"/>
      <c r="AD13" s="279"/>
      <c r="AE13" s="301"/>
      <c r="AF13" s="272"/>
      <c r="AG13" s="313"/>
    </row>
    <row r="14" spans="1:33">
      <c r="A14" s="271"/>
      <c r="B14" s="272"/>
      <c r="C14" s="272"/>
      <c r="D14" s="272"/>
      <c r="E14" s="272"/>
      <c r="F14" s="272"/>
      <c r="G14" s="272"/>
      <c r="H14" s="276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76"/>
      <c r="X14" s="272"/>
      <c r="Y14" s="272"/>
      <c r="Z14" s="280" t="s">
        <v>796</v>
      </c>
      <c r="AA14" s="272"/>
      <c r="AB14" s="272"/>
      <c r="AD14" s="279"/>
      <c r="AE14" s="301"/>
      <c r="AF14" s="272"/>
      <c r="AG14" s="273"/>
    </row>
    <row r="15" spans="1:33">
      <c r="A15" s="271"/>
      <c r="B15" s="272"/>
      <c r="C15" s="272"/>
      <c r="D15" s="272"/>
      <c r="E15" s="272"/>
      <c r="F15" s="272"/>
      <c r="G15" s="272"/>
      <c r="H15" s="276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6"/>
      <c r="X15" s="272"/>
      <c r="Y15" s="272"/>
      <c r="Z15" s="285"/>
      <c r="AA15" s="272"/>
      <c r="AC15" s="299"/>
      <c r="AD15" s="279"/>
      <c r="AE15" s="301"/>
      <c r="AF15" s="272"/>
      <c r="AG15" s="273"/>
    </row>
    <row r="16" spans="1:33">
      <c r="A16" s="271"/>
      <c r="B16" s="272"/>
      <c r="C16" s="272"/>
      <c r="D16" s="272"/>
      <c r="E16" s="272"/>
      <c r="F16" s="272"/>
      <c r="G16" s="272"/>
      <c r="H16" s="276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6"/>
      <c r="X16" s="272"/>
      <c r="Y16" s="272"/>
      <c r="Z16" s="285"/>
      <c r="AA16" s="272"/>
      <c r="AB16" s="285"/>
      <c r="AC16" s="398"/>
      <c r="AD16" s="399"/>
      <c r="AE16" s="399"/>
      <c r="AF16" s="399"/>
      <c r="AG16" s="400"/>
    </row>
    <row r="17" spans="1:33">
      <c r="A17" s="271"/>
      <c r="B17" s="272"/>
      <c r="C17" s="272"/>
      <c r="D17" s="272"/>
      <c r="E17" s="272"/>
      <c r="F17" s="272"/>
      <c r="G17" s="272"/>
      <c r="H17" s="276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6"/>
      <c r="X17" s="272"/>
      <c r="Y17" s="272"/>
      <c r="Z17" s="272"/>
      <c r="AA17" s="272"/>
      <c r="AC17" s="311"/>
      <c r="AD17" s="312" t="s">
        <v>797</v>
      </c>
      <c r="AE17" s="272"/>
      <c r="AF17" s="272"/>
      <c r="AG17" s="313"/>
    </row>
    <row r="18" spans="1:33">
      <c r="A18" s="271"/>
      <c r="B18" s="272"/>
      <c r="C18" s="272"/>
      <c r="D18" s="272"/>
      <c r="E18" s="272"/>
      <c r="F18" s="272"/>
      <c r="G18" s="272"/>
      <c r="H18" s="276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6"/>
      <c r="X18" s="272"/>
      <c r="Y18" s="272"/>
      <c r="Z18" s="272"/>
      <c r="AA18" s="272"/>
      <c r="AC18" s="314"/>
      <c r="AD18" s="272"/>
      <c r="AE18" s="272"/>
      <c r="AF18" s="272"/>
      <c r="AG18" s="313"/>
    </row>
    <row r="19" spans="1:33">
      <c r="A19" s="271"/>
      <c r="B19" s="272"/>
      <c r="C19" s="272"/>
      <c r="D19" s="272"/>
      <c r="E19" s="272"/>
      <c r="F19" s="272"/>
      <c r="G19" s="272"/>
      <c r="H19" s="276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6"/>
      <c r="X19" s="272"/>
      <c r="Y19" s="272"/>
      <c r="Z19" s="272"/>
      <c r="AC19" s="314" t="s">
        <v>798</v>
      </c>
      <c r="AD19" s="272" t="s">
        <v>799</v>
      </c>
      <c r="AE19" s="272"/>
      <c r="AF19" s="272"/>
      <c r="AG19" s="313"/>
    </row>
    <row r="20" spans="1:33">
      <c r="A20" s="271"/>
      <c r="B20" s="272"/>
      <c r="C20" s="272"/>
      <c r="D20" s="272"/>
      <c r="E20" s="272"/>
      <c r="F20" s="272"/>
      <c r="G20" s="272"/>
      <c r="H20" s="276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6"/>
      <c r="X20" s="272"/>
      <c r="Y20" s="272"/>
      <c r="Z20" s="272"/>
      <c r="AA20" s="279"/>
      <c r="AB20" s="280"/>
      <c r="AC20" s="314"/>
      <c r="AD20" s="272" t="s">
        <v>800</v>
      </c>
      <c r="AE20" s="272"/>
      <c r="AF20" s="272"/>
      <c r="AG20" s="313"/>
    </row>
    <row r="21" spans="1:33">
      <c r="A21" s="292"/>
      <c r="B21" s="279"/>
      <c r="C21" s="272"/>
      <c r="D21" s="272"/>
      <c r="E21" s="272"/>
      <c r="F21" s="272"/>
      <c r="G21" s="272"/>
      <c r="H21" s="276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6"/>
      <c r="X21" s="272"/>
      <c r="Y21" s="272"/>
      <c r="Z21" s="272"/>
      <c r="AC21" s="314"/>
      <c r="AD21" s="272" t="s">
        <v>801</v>
      </c>
      <c r="AE21" s="272"/>
      <c r="AF21" s="272"/>
      <c r="AG21" s="313"/>
    </row>
    <row r="22" spans="1:33">
      <c r="A22" s="271"/>
      <c r="B22" s="272"/>
      <c r="C22" s="272"/>
      <c r="D22" s="272"/>
      <c r="E22" s="272"/>
      <c r="F22" s="272"/>
      <c r="G22" s="272"/>
      <c r="H22" s="276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6"/>
      <c r="X22" s="272"/>
      <c r="Y22" s="272"/>
      <c r="Z22" s="272"/>
      <c r="AA22" s="279"/>
      <c r="AB22" s="280"/>
      <c r="AC22" s="314"/>
      <c r="AD22" s="272"/>
      <c r="AE22" s="272"/>
      <c r="AF22" s="272"/>
      <c r="AG22" s="313"/>
    </row>
    <row r="23" spans="1:33">
      <c r="A23" s="271"/>
      <c r="B23" s="272"/>
      <c r="C23" s="272"/>
      <c r="D23" s="272"/>
      <c r="E23" s="272"/>
      <c r="F23" s="272"/>
      <c r="G23" s="272"/>
      <c r="H23" s="276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6"/>
      <c r="X23" s="272"/>
      <c r="AB23" s="280"/>
      <c r="AC23" s="314" t="s">
        <v>802</v>
      </c>
      <c r="AD23" s="272" t="s">
        <v>803</v>
      </c>
      <c r="AE23" s="272"/>
      <c r="AF23" s="272"/>
      <c r="AG23" s="313"/>
    </row>
    <row r="24" spans="1:33">
      <c r="A24" s="271"/>
      <c r="B24" s="272"/>
      <c r="C24" s="272"/>
      <c r="D24" s="272"/>
      <c r="E24" s="272"/>
      <c r="F24" s="272"/>
      <c r="G24" s="272"/>
      <c r="H24" s="276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6"/>
      <c r="X24" s="272"/>
      <c r="Y24" s="272"/>
      <c r="AC24" s="314"/>
      <c r="AD24" s="272"/>
      <c r="AE24" s="272"/>
      <c r="AF24" s="272"/>
      <c r="AG24" s="313"/>
    </row>
    <row r="25" spans="1:33">
      <c r="A25" s="271"/>
      <c r="B25" s="272"/>
      <c r="C25" s="272"/>
      <c r="E25" s="279" t="str">
        <f>CONCATENATE("℄ Shaft: ",AF10,"''")</f>
        <v>℄ Shaft: 252''</v>
      </c>
      <c r="F25" s="272"/>
      <c r="G25" s="272"/>
      <c r="H25" s="276"/>
      <c r="I25" s="272"/>
      <c r="J25" s="272"/>
      <c r="K25" s="272"/>
      <c r="M25" s="272"/>
      <c r="N25" s="272"/>
      <c r="O25" s="272"/>
      <c r="P25" s="272"/>
      <c r="Q25" s="272"/>
      <c r="R25" s="272"/>
      <c r="S25" s="272"/>
      <c r="T25" s="303" t="str">
        <f>CONCATENATE("Opening Height (H): ",AF7,"''")</f>
        <v>Opening Height (H): 120''</v>
      </c>
      <c r="U25" s="272"/>
      <c r="V25" s="272"/>
      <c r="W25" s="276"/>
      <c r="X25" s="272"/>
      <c r="Y25" s="272"/>
      <c r="AA25" s="279"/>
      <c r="AB25" s="280"/>
      <c r="AC25" s="314" t="s">
        <v>804</v>
      </c>
      <c r="AD25" s="272" t="s">
        <v>805</v>
      </c>
      <c r="AE25" s="272"/>
      <c r="AF25" s="272"/>
      <c r="AG25" s="313"/>
    </row>
    <row r="26" spans="1:33">
      <c r="A26" s="271"/>
      <c r="B26" s="272"/>
      <c r="C26" s="272"/>
      <c r="D26" s="272"/>
      <c r="E26" s="272"/>
      <c r="F26" s="272"/>
      <c r="G26" s="272"/>
      <c r="H26" s="276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U26" s="272"/>
      <c r="V26" s="272"/>
      <c r="W26" s="276"/>
      <c r="X26" s="272"/>
      <c r="Y26" s="272"/>
      <c r="AA26" s="279"/>
      <c r="AB26" s="272"/>
      <c r="AC26" s="314"/>
      <c r="AD26" s="272" t="s">
        <v>806</v>
      </c>
      <c r="AE26" s="272"/>
      <c r="AF26" s="272"/>
      <c r="AG26" s="313"/>
    </row>
    <row r="27" spans="1:33">
      <c r="A27" s="271"/>
      <c r="B27" s="272"/>
      <c r="C27" s="272"/>
      <c r="D27" s="272"/>
      <c r="E27" s="272"/>
      <c r="F27" s="272"/>
      <c r="G27" s="272"/>
      <c r="H27" s="276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6"/>
      <c r="X27" s="272"/>
      <c r="Y27" s="272"/>
      <c r="Z27" s="272"/>
      <c r="AC27" s="314"/>
      <c r="AD27" s="272" t="s">
        <v>807</v>
      </c>
      <c r="AE27" s="272"/>
      <c r="AF27" s="272"/>
      <c r="AG27" s="313"/>
    </row>
    <row r="28" spans="1:33">
      <c r="A28" s="271"/>
      <c r="B28" s="272"/>
      <c r="C28" s="272"/>
      <c r="D28" s="272"/>
      <c r="E28" s="272"/>
      <c r="F28" s="272"/>
      <c r="G28" s="272"/>
      <c r="H28" s="276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6"/>
      <c r="X28" s="272"/>
      <c r="Y28" s="272"/>
      <c r="Z28" s="272"/>
      <c r="AA28" s="279"/>
      <c r="AB28" s="280"/>
      <c r="AC28" s="314"/>
      <c r="AD28" s="272" t="s">
        <v>808</v>
      </c>
      <c r="AE28" s="272"/>
      <c r="AF28" s="272"/>
      <c r="AG28" s="313"/>
    </row>
    <row r="29" spans="1:33">
      <c r="A29" s="271"/>
      <c r="B29" s="272"/>
      <c r="C29" s="272"/>
      <c r="D29" s="272"/>
      <c r="E29" s="272"/>
      <c r="F29" s="272"/>
      <c r="G29" s="272"/>
      <c r="H29" s="276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6"/>
      <c r="X29" s="272"/>
      <c r="Y29" s="272"/>
      <c r="Z29" s="272"/>
      <c r="AA29" s="279"/>
      <c r="AB29" s="272"/>
      <c r="AC29" s="314"/>
      <c r="AD29" s="272" t="s">
        <v>809</v>
      </c>
      <c r="AE29" s="272"/>
      <c r="AF29" s="272"/>
      <c r="AG29" s="313"/>
    </row>
    <row r="30" spans="1:33">
      <c r="A30" s="271"/>
      <c r="B30" s="272"/>
      <c r="C30" s="272"/>
      <c r="D30" s="272"/>
      <c r="E30" s="272"/>
      <c r="F30" s="272"/>
      <c r="G30" s="272"/>
      <c r="H30" s="276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6"/>
      <c r="X30" s="272"/>
      <c r="Y30" s="272"/>
      <c r="Z30" s="272"/>
      <c r="AA30" s="272"/>
      <c r="AB30" s="272"/>
      <c r="AC30" s="314"/>
      <c r="AD30" s="272"/>
      <c r="AE30" s="272"/>
      <c r="AF30" s="272"/>
      <c r="AG30" s="313"/>
    </row>
    <row r="31" spans="1:33">
      <c r="A31" s="271"/>
      <c r="B31" s="272"/>
      <c r="C31" s="272"/>
      <c r="D31" s="272"/>
      <c r="E31" s="272"/>
      <c r="F31" s="272"/>
      <c r="G31" s="272"/>
      <c r="H31" s="276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6"/>
      <c r="X31" s="272"/>
      <c r="Y31" s="272"/>
      <c r="Z31" s="272"/>
      <c r="AA31" s="279"/>
      <c r="AB31" s="280"/>
      <c r="AC31" s="314"/>
      <c r="AD31" s="272"/>
      <c r="AG31" s="316"/>
    </row>
    <row r="32" spans="1:33">
      <c r="A32" s="271"/>
      <c r="B32" s="272"/>
      <c r="C32" s="272"/>
      <c r="D32" s="272"/>
      <c r="E32" s="272"/>
      <c r="F32" s="272"/>
      <c r="G32" s="272"/>
      <c r="H32" s="276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6"/>
      <c r="X32" s="272"/>
      <c r="Y32" s="272"/>
      <c r="Z32" s="272"/>
      <c r="AA32" s="272"/>
      <c r="AB32" s="272"/>
      <c r="AC32" s="315"/>
      <c r="AD32" s="272"/>
      <c r="AG32" s="316"/>
    </row>
    <row r="33" spans="1:33">
      <c r="A33" s="271"/>
      <c r="B33" s="272"/>
      <c r="C33" s="272"/>
      <c r="D33" s="272"/>
      <c r="E33" s="272"/>
      <c r="F33" s="272"/>
      <c r="G33" s="272"/>
      <c r="H33" s="276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6"/>
      <c r="X33" s="272"/>
      <c r="Y33" s="272"/>
      <c r="Z33" s="272"/>
      <c r="AA33" s="279"/>
      <c r="AB33" s="280"/>
      <c r="AC33" s="317"/>
      <c r="AD33" s="318"/>
      <c r="AE33" s="318"/>
      <c r="AF33" s="318"/>
      <c r="AG33" s="319"/>
    </row>
    <row r="34" spans="1:33">
      <c r="A34" s="271"/>
      <c r="B34" s="272"/>
      <c r="C34" s="272"/>
      <c r="D34" s="272"/>
      <c r="E34" s="272"/>
      <c r="F34" s="272"/>
      <c r="G34" s="272"/>
      <c r="H34" s="276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6"/>
      <c r="X34" s="272"/>
      <c r="Y34" s="272"/>
      <c r="Z34" s="272"/>
      <c r="AA34" s="272"/>
      <c r="AB34" s="272"/>
      <c r="AC34" s="653"/>
      <c r="AD34" s="653"/>
      <c r="AE34" s="653"/>
      <c r="AF34" s="654" t="s">
        <v>811</v>
      </c>
      <c r="AG34" s="654"/>
    </row>
    <row r="35" spans="1:33">
      <c r="A35" s="271"/>
      <c r="B35" s="272"/>
      <c r="C35" s="272"/>
      <c r="D35" s="272"/>
      <c r="E35" s="272"/>
      <c r="F35" s="272"/>
      <c r="G35" s="272"/>
      <c r="H35" s="276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6"/>
      <c r="X35" s="272"/>
      <c r="Y35" s="272"/>
      <c r="Z35" s="272"/>
      <c r="AB35" s="272"/>
      <c r="AC35" s="653"/>
      <c r="AD35" s="653"/>
      <c r="AE35" s="653"/>
      <c r="AF35" s="654"/>
      <c r="AG35" s="654"/>
    </row>
    <row r="36" spans="1:33">
      <c r="A36" s="271"/>
      <c r="B36" s="272"/>
      <c r="C36" s="272"/>
      <c r="D36" s="272"/>
      <c r="E36" s="272"/>
      <c r="F36" s="272"/>
      <c r="G36" s="272"/>
      <c r="H36" s="276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6"/>
      <c r="X36" s="272"/>
      <c r="Y36" s="272"/>
      <c r="Z36" s="272"/>
      <c r="AA36" s="272"/>
      <c r="AB36" s="272"/>
      <c r="AC36" s="653"/>
      <c r="AD36" s="653"/>
      <c r="AE36" s="653"/>
      <c r="AF36" s="654"/>
      <c r="AG36" s="654"/>
    </row>
    <row r="37" spans="1:33">
      <c r="A37" s="271"/>
      <c r="B37" s="290"/>
      <c r="C37" s="290"/>
      <c r="D37" s="290"/>
      <c r="E37" s="290"/>
      <c r="F37" s="290"/>
      <c r="G37" s="290"/>
      <c r="H37" s="293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3"/>
      <c r="X37" s="290"/>
      <c r="Y37" s="290"/>
      <c r="Z37" s="290"/>
      <c r="AA37" s="290"/>
      <c r="AB37" s="272"/>
      <c r="AC37" s="653"/>
      <c r="AD37" s="653"/>
      <c r="AE37" s="653"/>
      <c r="AF37" s="654"/>
      <c r="AG37" s="654"/>
    </row>
    <row r="38" spans="1:33">
      <c r="A38" s="271"/>
      <c r="B38" s="272"/>
      <c r="C38" s="272"/>
      <c r="D38" s="272"/>
      <c r="E38" s="272"/>
      <c r="F38" s="272"/>
      <c r="G38" s="272"/>
      <c r="H38" s="272">
        <v>75</v>
      </c>
      <c r="I38" s="272" t="s">
        <v>812</v>
      </c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94" t="s">
        <v>813</v>
      </c>
      <c r="AD38" s="295"/>
      <c r="AE38" s="655" t="s">
        <v>859</v>
      </c>
      <c r="AF38" s="655"/>
      <c r="AG38" s="655"/>
    </row>
    <row r="39" spans="1:33">
      <c r="A39" s="271"/>
      <c r="B39" s="272"/>
      <c r="C39" s="272"/>
      <c r="D39" s="272"/>
      <c r="E39" s="272"/>
      <c r="F39" s="272"/>
      <c r="G39" s="272"/>
      <c r="H39" s="272"/>
      <c r="W39" s="272"/>
      <c r="X39" s="272"/>
      <c r="Y39" s="272"/>
      <c r="Z39" s="272"/>
      <c r="AA39" s="272"/>
      <c r="AB39" s="272"/>
      <c r="AC39" s="296" t="s">
        <v>815</v>
      </c>
      <c r="AD39" s="297"/>
      <c r="AE39" s="656" t="s">
        <v>858</v>
      </c>
      <c r="AF39" s="656"/>
      <c r="AG39" s="656"/>
    </row>
    <row r="40" spans="1:33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789"/>
      <c r="P40" s="789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96" t="s">
        <v>816</v>
      </c>
      <c r="AD40" s="297"/>
      <c r="AE40" s="656"/>
      <c r="AF40" s="656"/>
      <c r="AG40" s="656"/>
    </row>
    <row r="41" spans="1:33">
      <c r="A41" s="271"/>
      <c r="B41" s="272"/>
      <c r="C41" s="272"/>
      <c r="D41" s="272"/>
      <c r="E41" s="272"/>
      <c r="F41" s="272"/>
      <c r="G41" s="272"/>
      <c r="H41" s="272"/>
      <c r="I41" s="657" t="str">
        <f>CONCATENATE("Opening Width (W): ",AF6,"''")</f>
        <v>Opening Width (W): 96''</v>
      </c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272"/>
      <c r="X41" s="272"/>
      <c r="Y41" s="272"/>
      <c r="Z41" s="272"/>
      <c r="AA41" s="272"/>
      <c r="AB41" s="272"/>
      <c r="AC41" s="296" t="s">
        <v>817</v>
      </c>
      <c r="AD41" s="297"/>
      <c r="AE41" s="656"/>
      <c r="AF41" s="656"/>
      <c r="AG41" s="656"/>
    </row>
    <row r="42" spans="1:33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6" t="s">
        <v>818</v>
      </c>
      <c r="AD42" s="297"/>
      <c r="AE42" s="649">
        <f ca="1">TODAY()</f>
        <v>46065</v>
      </c>
      <c r="AF42" s="649"/>
      <c r="AG42" s="649"/>
    </row>
  </sheetData>
  <mergeCells count="12">
    <mergeCell ref="AE42:AG42"/>
    <mergeCell ref="P1:V1"/>
    <mergeCell ref="O4:P4"/>
    <mergeCell ref="O5:P5"/>
    <mergeCell ref="AC34:AE37"/>
    <mergeCell ref="AF34:AG37"/>
    <mergeCell ref="AE38:AG38"/>
    <mergeCell ref="AE39:AG39"/>
    <mergeCell ref="O40:P40"/>
    <mergeCell ref="AE40:AG40"/>
    <mergeCell ref="I41:V41"/>
    <mergeCell ref="AE41:AG41"/>
  </mergeCells>
  <pageMargins left="0.35" right="0.27" top="0.55000000000000004" bottom="0.31" header="0.24" footer="0.14803149606299201"/>
  <pageSetup scale="90" pageOrder="overThenDown" orientation="landscape" useFirstPageNumber="1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42"/>
  <sheetViews>
    <sheetView zoomScaleNormal="100" workbookViewId="0">
      <selection activeCell="N1" sqref="N1:P1"/>
    </sheetView>
  </sheetViews>
  <sheetFormatPr defaultColWidth="9.140625" defaultRowHeight="14.25"/>
  <cols>
    <col min="1" max="1" width="7.140625" style="270" customWidth="1"/>
    <col min="2" max="4" width="2.85546875" style="270" customWidth="1"/>
    <col min="5" max="5" width="2.5703125" style="270" customWidth="1"/>
    <col min="6" max="29" width="2.85546875" style="270" customWidth="1"/>
    <col min="30" max="30" width="6.140625" style="270" customWidth="1"/>
    <col min="31" max="31" width="2.85546875" style="270" customWidth="1"/>
    <col min="32" max="32" width="12.28515625" style="270" customWidth="1"/>
    <col min="33" max="33" width="8.140625" style="270" customWidth="1"/>
    <col min="34" max="35" width="14.140625" style="270" customWidth="1"/>
    <col min="36" max="36" width="10.28515625" style="270" customWidth="1"/>
    <col min="37" max="16384" width="9.140625" style="270"/>
  </cols>
  <sheetData>
    <row r="1" spans="1:35" ht="15" customHeight="1">
      <c r="A1" s="267"/>
      <c r="B1" s="268"/>
      <c r="C1" s="268"/>
      <c r="D1" s="268"/>
      <c r="E1" s="268"/>
      <c r="F1" s="268"/>
      <c r="G1" s="268"/>
      <c r="H1" s="793">
        <f>W1</f>
        <v>24</v>
      </c>
      <c r="I1" s="793"/>
      <c r="J1" s="449"/>
      <c r="K1" s="793">
        <f>W1</f>
        <v>24</v>
      </c>
      <c r="L1" s="793"/>
      <c r="M1" s="268"/>
      <c r="N1" s="792">
        <v>8</v>
      </c>
      <c r="O1" s="792"/>
      <c r="P1" s="792"/>
      <c r="Q1" s="450"/>
      <c r="R1" s="450"/>
      <c r="S1" s="450"/>
      <c r="T1" s="794">
        <f>W1</f>
        <v>24</v>
      </c>
      <c r="U1" s="794"/>
      <c r="V1" s="449"/>
      <c r="W1" s="794">
        <f>('Input Data'!F4-'Input Data'!I15)/4</f>
        <v>24</v>
      </c>
      <c r="X1" s="794"/>
      <c r="Y1" s="268"/>
      <c r="Z1" s="268"/>
      <c r="AA1" s="268"/>
      <c r="AB1" s="268"/>
      <c r="AC1" s="268"/>
      <c r="AD1" s="268"/>
      <c r="AE1" s="300"/>
      <c r="AF1" s="268"/>
      <c r="AG1" s="268"/>
      <c r="AH1" s="268"/>
      <c r="AI1" s="269"/>
    </row>
    <row r="2" spans="1:35">
      <c r="A2" s="271"/>
      <c r="B2" s="272"/>
      <c r="C2" s="272"/>
      <c r="D2" s="272"/>
      <c r="E2" s="272"/>
      <c r="G2" s="315"/>
      <c r="H2" s="272"/>
      <c r="I2" s="322"/>
      <c r="J2" s="322"/>
      <c r="K2" s="322"/>
      <c r="L2" s="272"/>
      <c r="M2" s="415"/>
      <c r="N2" s="272"/>
      <c r="O2" s="272"/>
      <c r="Q2" s="322"/>
      <c r="R2" s="322"/>
      <c r="S2" s="416"/>
      <c r="U2" s="322"/>
      <c r="V2" s="322"/>
      <c r="W2" s="322"/>
      <c r="X2" s="323"/>
      <c r="Y2" s="272"/>
      <c r="Z2" s="272"/>
      <c r="AA2" s="272"/>
      <c r="AB2" s="272"/>
      <c r="AC2" s="272"/>
      <c r="AD2" s="272"/>
      <c r="AG2" s="279" t="s">
        <v>779</v>
      </c>
      <c r="AH2" s="302" t="s">
        <v>835</v>
      </c>
      <c r="AI2" s="316"/>
    </row>
    <row r="3" spans="1:35">
      <c r="A3" s="271"/>
      <c r="B3" s="272"/>
      <c r="C3" s="272"/>
      <c r="D3" s="272"/>
      <c r="E3" s="272"/>
      <c r="G3" s="328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325"/>
      <c r="Y3" s="272"/>
      <c r="Z3" s="272"/>
      <c r="AA3" s="272"/>
      <c r="AB3" s="272"/>
      <c r="AC3" s="272"/>
      <c r="AD3" s="272"/>
      <c r="AG3" s="279" t="s">
        <v>780</v>
      </c>
      <c r="AH3" s="302">
        <v>4</v>
      </c>
      <c r="AI3" s="316"/>
    </row>
    <row r="4" spans="1:35">
      <c r="A4" s="271"/>
      <c r="B4" s="272"/>
      <c r="C4" s="272"/>
      <c r="D4" s="329"/>
      <c r="E4" s="329"/>
      <c r="G4" s="328"/>
      <c r="H4" s="272"/>
      <c r="I4" s="426" t="s">
        <v>782</v>
      </c>
      <c r="J4" s="327"/>
      <c r="L4" s="426" t="s">
        <v>782</v>
      </c>
      <c r="M4" s="327"/>
      <c r="R4" s="426" t="s">
        <v>782</v>
      </c>
      <c r="S4" s="327"/>
      <c r="U4" s="426" t="s">
        <v>782</v>
      </c>
      <c r="V4" s="327"/>
      <c r="W4" s="325"/>
      <c r="X4" s="325"/>
      <c r="Y4" s="272"/>
      <c r="Z4" s="272"/>
      <c r="AA4" s="272"/>
      <c r="AB4" s="272"/>
      <c r="AC4" s="272"/>
      <c r="AD4" s="272"/>
      <c r="AG4" s="279"/>
      <c r="AH4" s="302"/>
      <c r="AI4" s="316"/>
    </row>
    <row r="5" spans="1:35">
      <c r="A5" s="271"/>
      <c r="B5" s="268"/>
      <c r="C5" s="268"/>
      <c r="D5" s="272"/>
      <c r="E5" s="272"/>
      <c r="F5" s="274"/>
      <c r="G5" s="272"/>
      <c r="H5" s="272"/>
      <c r="I5" s="335"/>
      <c r="J5" s="336"/>
      <c r="L5" s="335"/>
      <c r="M5" s="336"/>
      <c r="R5" s="335"/>
      <c r="S5" s="336"/>
      <c r="U5" s="335"/>
      <c r="V5" s="336"/>
      <c r="W5" s="272"/>
      <c r="X5" s="272"/>
      <c r="Y5" s="274"/>
      <c r="Z5" s="272"/>
      <c r="AA5" s="272"/>
      <c r="AB5" s="272"/>
      <c r="AC5" s="279"/>
      <c r="AD5" s="272"/>
      <c r="AG5" s="279" t="s">
        <v>783</v>
      </c>
      <c r="AH5" s="301">
        <f>'Input Data'!D13</f>
        <v>3</v>
      </c>
      <c r="AI5" s="313"/>
    </row>
    <row r="6" spans="1:35" ht="15" thickBot="1">
      <c r="A6" s="271"/>
      <c r="B6" s="272"/>
      <c r="C6" s="272"/>
      <c r="D6" s="331"/>
      <c r="E6" s="332"/>
      <c r="F6" s="333"/>
      <c r="G6" s="331"/>
      <c r="H6" s="331"/>
      <c r="I6" s="337"/>
      <c r="J6" s="338"/>
      <c r="L6" s="337"/>
      <c r="M6" s="338"/>
      <c r="O6" s="331"/>
      <c r="R6" s="337"/>
      <c r="S6" s="338"/>
      <c r="U6" s="337"/>
      <c r="V6" s="338"/>
      <c r="W6" s="331"/>
      <c r="X6" s="331"/>
      <c r="Y6" s="333"/>
      <c r="Z6" s="331"/>
      <c r="AA6" s="331"/>
      <c r="AB6" s="272"/>
      <c r="AC6" s="279" t="s">
        <v>785</v>
      </c>
      <c r="AD6" s="280"/>
      <c r="AG6" s="279" t="s">
        <v>786</v>
      </c>
      <c r="AH6" s="301">
        <f>'Input Data'!F4</f>
        <v>96</v>
      </c>
      <c r="AI6" s="310" t="str">
        <f>CONCATENATE("(",TRUNC(AH6/12,0),"' - ",AH6-TRUNC(AH6/12,0)*12,"''",")")</f>
        <v>(8' - 0'')</v>
      </c>
    </row>
    <row r="7" spans="1:35">
      <c r="A7" s="271"/>
      <c r="B7" s="272"/>
      <c r="C7" s="272"/>
      <c r="D7" s="272"/>
      <c r="E7" s="273"/>
      <c r="F7" s="276"/>
      <c r="G7" s="334"/>
      <c r="H7" s="334"/>
      <c r="I7" s="463" t="s">
        <v>836</v>
      </c>
      <c r="J7" s="464"/>
      <c r="K7" s="334"/>
      <c r="L7" s="463" t="s">
        <v>836</v>
      </c>
      <c r="M7" s="464" t="s">
        <v>837</v>
      </c>
      <c r="N7" s="334"/>
      <c r="O7" s="334"/>
      <c r="P7" s="334"/>
      <c r="Q7" s="334"/>
      <c r="R7" s="463" t="s">
        <v>836</v>
      </c>
      <c r="S7" s="464" t="s">
        <v>837</v>
      </c>
      <c r="T7" s="334"/>
      <c r="U7" s="463"/>
      <c r="V7" s="464" t="s">
        <v>837</v>
      </c>
      <c r="W7" s="334"/>
      <c r="X7" s="334"/>
      <c r="Y7" s="276"/>
      <c r="Z7" s="272"/>
      <c r="AA7" s="418" t="s">
        <v>788</v>
      </c>
      <c r="AB7" s="419"/>
      <c r="AC7" s="420"/>
      <c r="AD7" s="272"/>
      <c r="AG7" s="279" t="s">
        <v>787</v>
      </c>
      <c r="AH7" s="301">
        <f>'Input Data'!F5</f>
        <v>120</v>
      </c>
      <c r="AI7" s="310" t="str">
        <f>CONCATENATE("(",TRUNC(AH7/12,0),"' - ",AH7-TRUNC(AH7/12,0)*12,"''",")")</f>
        <v>(10' - 0'')</v>
      </c>
    </row>
    <row r="8" spans="1:35">
      <c r="A8" s="271"/>
      <c r="B8" s="272"/>
      <c r="C8" s="272"/>
      <c r="D8" s="272"/>
      <c r="E8" s="272"/>
      <c r="F8" s="293"/>
      <c r="G8" s="272"/>
      <c r="H8" s="272"/>
      <c r="I8" s="465"/>
      <c r="J8" s="289"/>
      <c r="L8" s="465"/>
      <c r="M8" s="289"/>
      <c r="R8" s="465"/>
      <c r="S8" s="289"/>
      <c r="U8" s="465"/>
      <c r="V8" s="289"/>
      <c r="W8" s="272"/>
      <c r="X8" s="272"/>
      <c r="Y8" s="293"/>
      <c r="Z8" s="272"/>
      <c r="AA8" s="421" t="s">
        <v>790</v>
      </c>
      <c r="AB8" s="417"/>
      <c r="AC8" s="422"/>
      <c r="AD8" s="272"/>
      <c r="AG8" s="279" t="s">
        <v>789</v>
      </c>
      <c r="AH8" s="301" t="str">
        <f>IF('Track B.O.M.'!N5="N/A","Not Apply (N/A)",'Track B.O.M.'!N5)</f>
        <v>Not Apply (N/A)</v>
      </c>
      <c r="AI8" s="310" t="str">
        <f>IF(AH8="Not Apply (N/A)","",CONCATENATE("(",TRUNC(AH8/12,0),"' - ",AH8-TRUNC(AH8/12,0)*12,"''",")"))</f>
        <v/>
      </c>
    </row>
    <row r="9" spans="1:35">
      <c r="A9" s="271"/>
      <c r="B9" s="279" t="str">
        <f>CONCATENATE("H.R.: ",AH11,"''")</f>
        <v>H.R.: 138''</v>
      </c>
      <c r="C9" s="272"/>
      <c r="D9" s="272"/>
      <c r="E9" s="272"/>
      <c r="F9" s="272"/>
      <c r="G9" s="272"/>
      <c r="H9" s="272"/>
      <c r="I9" s="272"/>
      <c r="J9" s="272"/>
      <c r="L9" s="272"/>
      <c r="M9" s="272"/>
      <c r="R9" s="272"/>
      <c r="S9" s="272"/>
      <c r="U9" s="272"/>
      <c r="V9" s="272"/>
      <c r="W9" s="272"/>
      <c r="X9" s="272"/>
      <c r="Y9" s="272"/>
      <c r="Z9" s="272"/>
      <c r="AA9" s="421" t="s">
        <v>823</v>
      </c>
      <c r="AB9" s="417"/>
      <c r="AC9" s="422"/>
      <c r="AD9" s="286" t="s">
        <v>793</v>
      </c>
      <c r="AG9" s="279" t="s">
        <v>791</v>
      </c>
      <c r="AH9" s="301" t="str">
        <f>IF('Track B.O.M.'!F8=0,"Not Apply",'Track B.O.M.'!F8)</f>
        <v>Not Apply</v>
      </c>
      <c r="AI9" s="310" t="str">
        <f>IF(AH9="Not Apply","",CONCATENATE("(",TRUNC(AH9/12,0),"' - ",AH9-TRUNC(AH9/12,0)*12,"''",")"))</f>
        <v/>
      </c>
    </row>
    <row r="10" spans="1:35">
      <c r="A10" s="271"/>
      <c r="B10" s="272"/>
      <c r="C10" s="272"/>
      <c r="D10" s="272"/>
      <c r="E10" s="272"/>
      <c r="F10" s="272"/>
      <c r="G10" s="272"/>
      <c r="H10" s="272"/>
      <c r="I10" s="272"/>
      <c r="J10" s="272"/>
      <c r="L10" s="272"/>
      <c r="M10" s="272"/>
      <c r="R10" s="272"/>
      <c r="S10" s="272"/>
      <c r="U10" s="279" t="str">
        <f>IF(AH8="Not Apply (N/A)","H.L.: N/A",CONCATENATE("H.L.: ",AH8,"''"))</f>
        <v>H.L.: N/A</v>
      </c>
      <c r="V10" s="272"/>
      <c r="W10" s="272"/>
      <c r="X10" s="272"/>
      <c r="Y10" s="272"/>
      <c r="Z10" s="272"/>
      <c r="AA10" s="425" t="s">
        <v>794</v>
      </c>
      <c r="AB10" s="423"/>
      <c r="AC10" s="424"/>
      <c r="AD10" s="272"/>
      <c r="AG10" s="279" t="s">
        <v>175</v>
      </c>
      <c r="AH10" s="301">
        <f>'Track B.O.M.'!V6</f>
        <v>252</v>
      </c>
      <c r="AI10" s="310" t="str">
        <f>CONCATENATE("(",TRUNC(AH10/12,0),"' - ",AH10-TRUNC(AH10/12,0)*12,"''",")")</f>
        <v>(21' - 0'')</v>
      </c>
    </row>
    <row r="11" spans="1:35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L11" s="272"/>
      <c r="M11" s="272"/>
      <c r="R11" s="272"/>
      <c r="S11" s="272"/>
      <c r="U11" s="272"/>
      <c r="V11" s="272"/>
      <c r="W11" s="272"/>
      <c r="X11" s="272"/>
      <c r="Y11" s="272"/>
      <c r="Z11" s="272"/>
      <c r="AG11" s="279" t="s">
        <v>795</v>
      </c>
      <c r="AH11" s="301">
        <f>'Track B.O.M.'!N7</f>
        <v>138</v>
      </c>
      <c r="AI11" s="310" t="str">
        <f>CONCATENATE("(",TRUNC(AH11/12,0),"' - ",AH11-TRUNC(AH11/12,0)*12,"''",")")</f>
        <v>(11' - 6'')</v>
      </c>
    </row>
    <row r="12" spans="1:35">
      <c r="A12" s="271"/>
      <c r="B12" s="272"/>
      <c r="C12" s="272"/>
      <c r="D12" s="272"/>
      <c r="E12" s="272"/>
      <c r="F12" s="290"/>
      <c r="G12" s="290"/>
      <c r="H12" s="290"/>
      <c r="I12" s="290"/>
      <c r="J12" s="290"/>
      <c r="K12" s="295"/>
      <c r="L12" s="290"/>
      <c r="M12" s="290"/>
      <c r="N12" s="295"/>
      <c r="O12" s="295"/>
      <c r="P12" s="295"/>
      <c r="Q12" s="295"/>
      <c r="R12" s="290"/>
      <c r="S12" s="290"/>
      <c r="T12" s="295"/>
      <c r="U12" s="290"/>
      <c r="V12" s="290"/>
      <c r="W12" s="290"/>
      <c r="X12" s="290"/>
      <c r="Y12" s="290"/>
      <c r="Z12" s="272"/>
      <c r="AA12" s="272"/>
      <c r="AB12" s="272"/>
      <c r="AC12" s="272"/>
      <c r="AD12" s="272"/>
      <c r="AF12" s="279"/>
      <c r="AG12" s="548" t="s">
        <v>838</v>
      </c>
      <c r="AH12" s="272" t="s">
        <v>839</v>
      </c>
      <c r="AI12" s="273"/>
    </row>
    <row r="13" spans="1:35">
      <c r="A13" s="271"/>
      <c r="B13" s="298"/>
      <c r="C13" s="298"/>
      <c r="D13" s="329"/>
      <c r="E13" s="330"/>
      <c r="F13" s="277"/>
      <c r="G13" s="288"/>
      <c r="H13" s="284"/>
      <c r="I13" s="462"/>
      <c r="J13" s="462"/>
      <c r="K13" s="284"/>
      <c r="L13" s="462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78"/>
      <c r="Z13" s="272"/>
      <c r="AA13" s="272"/>
      <c r="AB13" s="272"/>
      <c r="AC13" s="272"/>
      <c r="AD13" s="272"/>
      <c r="AF13" s="279"/>
      <c r="AG13" s="548" t="s">
        <v>840</v>
      </c>
      <c r="AH13" s="272" t="s">
        <v>841</v>
      </c>
      <c r="AI13" s="273"/>
    </row>
    <row r="14" spans="1:35">
      <c r="A14" s="271"/>
      <c r="B14" s="272"/>
      <c r="C14" s="272"/>
      <c r="D14" s="272"/>
      <c r="E14" s="272"/>
      <c r="F14" s="276"/>
      <c r="G14" s="272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76"/>
      <c r="Z14" s="272"/>
      <c r="AA14" s="272"/>
      <c r="AB14" s="272"/>
      <c r="AC14" s="280" t="s">
        <v>796</v>
      </c>
      <c r="AD14" s="272"/>
      <c r="AF14" s="279"/>
      <c r="AG14" s="301"/>
      <c r="AH14" s="272"/>
      <c r="AI14" s="273"/>
    </row>
    <row r="15" spans="1:35">
      <c r="A15" s="271"/>
      <c r="B15" s="272"/>
      <c r="C15" s="272"/>
      <c r="D15" s="272"/>
      <c r="E15" s="272"/>
      <c r="F15" s="276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6"/>
      <c r="Z15" s="272"/>
      <c r="AA15" s="272"/>
      <c r="AB15" s="272"/>
      <c r="AC15" s="285"/>
      <c r="AE15" s="299"/>
      <c r="AF15" s="279"/>
      <c r="AG15" s="301"/>
      <c r="AH15" s="272"/>
      <c r="AI15" s="273"/>
    </row>
    <row r="16" spans="1:35">
      <c r="A16" s="271"/>
      <c r="B16" s="272"/>
      <c r="C16" s="272"/>
      <c r="D16" s="272"/>
      <c r="E16" s="272"/>
      <c r="F16" s="276"/>
      <c r="G16" s="272"/>
      <c r="H16" s="272"/>
      <c r="I16" s="272"/>
      <c r="J16" s="272"/>
      <c r="K16" s="272"/>
      <c r="L16" s="272"/>
      <c r="M16" s="272"/>
      <c r="N16" s="272"/>
      <c r="O16" s="272"/>
      <c r="Q16" s="272"/>
      <c r="R16" s="272"/>
      <c r="S16" s="272"/>
      <c r="T16" s="272"/>
      <c r="U16" s="272"/>
      <c r="V16" s="272"/>
      <c r="W16" s="272"/>
      <c r="X16" s="272"/>
      <c r="Y16" s="276"/>
      <c r="Z16" s="272"/>
      <c r="AA16" s="272"/>
      <c r="AB16" s="272"/>
      <c r="AC16" s="285"/>
      <c r="AD16" s="285"/>
      <c r="AE16" s="398"/>
      <c r="AF16" s="399"/>
      <c r="AG16" s="399"/>
      <c r="AH16" s="399"/>
      <c r="AI16" s="400"/>
    </row>
    <row r="17" spans="1:35">
      <c r="A17" s="271"/>
      <c r="B17" s="272"/>
      <c r="C17" s="272"/>
      <c r="D17" s="272"/>
      <c r="E17" s="272"/>
      <c r="F17" s="276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6"/>
      <c r="Z17" s="272"/>
      <c r="AA17" s="272"/>
      <c r="AB17" s="272"/>
      <c r="AC17" s="272"/>
      <c r="AE17" s="311"/>
      <c r="AF17" s="312" t="s">
        <v>797</v>
      </c>
      <c r="AG17" s="272"/>
      <c r="AH17" s="272"/>
      <c r="AI17" s="313"/>
    </row>
    <row r="18" spans="1:35">
      <c r="A18" s="271"/>
      <c r="B18" s="272"/>
      <c r="C18" s="272"/>
      <c r="D18" s="272"/>
      <c r="E18" s="272"/>
      <c r="F18" s="276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6"/>
      <c r="Z18" s="272"/>
      <c r="AA18" s="272"/>
      <c r="AB18" s="272"/>
      <c r="AC18" s="272"/>
      <c r="AE18" s="314"/>
      <c r="AF18" s="272"/>
      <c r="AG18" s="272"/>
      <c r="AH18" s="272"/>
      <c r="AI18" s="313"/>
    </row>
    <row r="19" spans="1:35">
      <c r="A19" s="271"/>
      <c r="B19" s="272"/>
      <c r="C19" s="272"/>
      <c r="D19" s="272"/>
      <c r="E19" s="272"/>
      <c r="F19" s="276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6"/>
      <c r="Z19" s="272"/>
      <c r="AA19" s="272"/>
      <c r="AB19" s="272"/>
      <c r="AC19" s="272"/>
      <c r="AE19" s="314" t="s">
        <v>798</v>
      </c>
      <c r="AF19" s="272" t="s">
        <v>799</v>
      </c>
      <c r="AG19" s="272"/>
      <c r="AH19" s="272"/>
      <c r="AI19" s="313"/>
    </row>
    <row r="20" spans="1:35">
      <c r="A20" s="271"/>
      <c r="B20" s="272"/>
      <c r="C20" s="272"/>
      <c r="D20" s="272"/>
      <c r="E20" s="272"/>
      <c r="F20" s="276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6"/>
      <c r="Z20" s="272"/>
      <c r="AA20" s="272"/>
      <c r="AB20" s="272"/>
      <c r="AC20" s="272"/>
      <c r="AD20" s="280"/>
      <c r="AE20" s="314"/>
      <c r="AF20" s="272" t="s">
        <v>800</v>
      </c>
      <c r="AG20" s="272"/>
      <c r="AH20" s="272"/>
      <c r="AI20" s="313"/>
    </row>
    <row r="21" spans="1:35">
      <c r="A21" s="292"/>
      <c r="B21" s="272"/>
      <c r="C21" s="272"/>
      <c r="D21" s="272"/>
      <c r="E21" s="272"/>
      <c r="F21" s="276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6"/>
      <c r="Z21" s="272"/>
      <c r="AA21" s="272"/>
      <c r="AB21" s="272"/>
      <c r="AC21" s="272"/>
      <c r="AE21" s="314"/>
      <c r="AF21" s="272" t="s">
        <v>801</v>
      </c>
      <c r="AG21" s="272"/>
      <c r="AH21" s="272"/>
      <c r="AI21" s="313"/>
    </row>
    <row r="22" spans="1:35">
      <c r="A22" s="271"/>
      <c r="B22" s="272"/>
      <c r="C22" s="272"/>
      <c r="D22" s="272"/>
      <c r="E22" s="272"/>
      <c r="F22" s="276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6"/>
      <c r="Z22" s="272"/>
      <c r="AA22" s="272"/>
      <c r="AB22" s="272"/>
      <c r="AC22" s="272"/>
      <c r="AD22" s="280"/>
      <c r="AE22" s="314"/>
      <c r="AF22" s="272"/>
      <c r="AG22" s="272"/>
      <c r="AH22" s="272"/>
      <c r="AI22" s="313"/>
    </row>
    <row r="23" spans="1:35">
      <c r="A23" s="271"/>
      <c r="B23" s="272"/>
      <c r="C23" s="272"/>
      <c r="D23" s="272"/>
      <c r="E23" s="272"/>
      <c r="F23" s="276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6"/>
      <c r="Z23" s="272"/>
      <c r="AD23" s="280"/>
      <c r="AE23" s="314" t="s">
        <v>802</v>
      </c>
      <c r="AF23" s="272" t="s">
        <v>803</v>
      </c>
      <c r="AG23" s="272"/>
      <c r="AH23" s="272"/>
      <c r="AI23" s="313"/>
    </row>
    <row r="24" spans="1:35">
      <c r="A24" s="271"/>
      <c r="B24" s="272"/>
      <c r="C24" s="272"/>
      <c r="D24" s="272"/>
      <c r="E24" s="272"/>
      <c r="F24" s="276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6"/>
      <c r="Z24" s="272"/>
      <c r="AA24" s="272"/>
      <c r="AB24" s="272"/>
      <c r="AE24" s="314"/>
      <c r="AF24" s="272"/>
      <c r="AG24" s="272"/>
      <c r="AH24" s="272"/>
      <c r="AI24" s="313"/>
    </row>
    <row r="25" spans="1:35">
      <c r="A25" s="271"/>
      <c r="B25" s="272"/>
      <c r="D25" s="272"/>
      <c r="E25" s="272"/>
      <c r="F25" s="276"/>
      <c r="G25" s="272"/>
      <c r="H25" s="272"/>
      <c r="I25" s="272"/>
      <c r="J25" s="272"/>
      <c r="L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",AH7,"''")</f>
        <v>Opening Height (H): 120''</v>
      </c>
      <c r="V25" s="272"/>
      <c r="W25" s="272"/>
      <c r="X25" s="272"/>
      <c r="Y25" s="276"/>
      <c r="Z25" s="272"/>
      <c r="AA25" s="272"/>
      <c r="AB25" s="272"/>
      <c r="AD25" s="280"/>
      <c r="AE25" s="314" t="s">
        <v>804</v>
      </c>
      <c r="AF25" s="272" t="s">
        <v>805</v>
      </c>
      <c r="AG25" s="272"/>
      <c r="AH25" s="272"/>
      <c r="AI25" s="313"/>
    </row>
    <row r="26" spans="1:35">
      <c r="A26" s="271"/>
      <c r="B26" s="272"/>
      <c r="C26" s="272"/>
      <c r="D26" s="272"/>
      <c r="E26" s="272"/>
      <c r="F26" s="276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2"/>
      <c r="Y26" s="276"/>
      <c r="Z26" s="272"/>
      <c r="AA26" s="272"/>
      <c r="AB26" s="272"/>
      <c r="AD26" s="272"/>
      <c r="AE26" s="314"/>
      <c r="AF26" s="272" t="s">
        <v>806</v>
      </c>
      <c r="AG26" s="272"/>
      <c r="AH26" s="272"/>
      <c r="AI26" s="313"/>
    </row>
    <row r="27" spans="1:35">
      <c r="A27" s="271"/>
      <c r="B27" s="272"/>
      <c r="C27" s="279" t="str">
        <f>CONCATENATE("℄ Shaft: ",AH10,"''")</f>
        <v>℄ Shaft: 252''</v>
      </c>
      <c r="D27" s="272"/>
      <c r="E27" s="272"/>
      <c r="F27" s="276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6"/>
      <c r="Z27" s="272"/>
      <c r="AA27" s="272"/>
      <c r="AB27" s="272"/>
      <c r="AC27" s="272"/>
      <c r="AE27" s="314"/>
      <c r="AF27" s="272" t="s">
        <v>807</v>
      </c>
      <c r="AG27" s="272"/>
      <c r="AH27" s="272"/>
      <c r="AI27" s="313"/>
    </row>
    <row r="28" spans="1:35">
      <c r="A28" s="271"/>
      <c r="B28" s="272"/>
      <c r="C28" s="272"/>
      <c r="D28" s="272"/>
      <c r="E28" s="272"/>
      <c r="F28" s="276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6"/>
      <c r="Z28" s="272"/>
      <c r="AA28" s="272"/>
      <c r="AB28" s="272"/>
      <c r="AC28" s="272"/>
      <c r="AD28" s="280"/>
      <c r="AE28" s="314"/>
      <c r="AF28" s="272" t="s">
        <v>808</v>
      </c>
      <c r="AG28" s="272"/>
      <c r="AH28" s="272"/>
      <c r="AI28" s="313"/>
    </row>
    <row r="29" spans="1:35">
      <c r="A29" s="271"/>
      <c r="B29" s="272"/>
      <c r="C29" s="272"/>
      <c r="D29" s="272"/>
      <c r="E29" s="272"/>
      <c r="F29" s="276"/>
      <c r="G29" s="272"/>
      <c r="H29" s="272"/>
      <c r="I29" s="272"/>
      <c r="J29" s="272"/>
      <c r="K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6"/>
      <c r="Z29" s="272"/>
      <c r="AA29" s="272"/>
      <c r="AB29" s="272"/>
      <c r="AC29" s="272"/>
      <c r="AD29" s="272"/>
      <c r="AE29" s="314"/>
      <c r="AF29" s="272" t="s">
        <v>809</v>
      </c>
      <c r="AG29" s="272"/>
      <c r="AH29" s="272"/>
      <c r="AI29" s="313"/>
    </row>
    <row r="30" spans="1:35">
      <c r="A30" s="271"/>
      <c r="B30" s="272"/>
      <c r="C30" s="272"/>
      <c r="D30" s="272"/>
      <c r="E30" s="272"/>
      <c r="F30" s="276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6"/>
      <c r="Z30" s="272"/>
      <c r="AA30" s="272"/>
      <c r="AB30" s="272"/>
      <c r="AC30" s="272"/>
      <c r="AD30" s="272"/>
      <c r="AE30" s="314"/>
      <c r="AF30" s="272"/>
      <c r="AG30" s="272"/>
      <c r="AH30" s="272"/>
      <c r="AI30" s="313"/>
    </row>
    <row r="31" spans="1:35">
      <c r="A31" s="271"/>
      <c r="B31" s="272"/>
      <c r="C31" s="272"/>
      <c r="D31" s="272"/>
      <c r="E31" s="272"/>
      <c r="F31" s="276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6"/>
      <c r="Z31" s="272"/>
      <c r="AA31" s="272"/>
      <c r="AB31" s="272"/>
      <c r="AC31" s="272"/>
      <c r="AD31" s="280"/>
      <c r="AE31" s="314"/>
      <c r="AF31" s="272"/>
      <c r="AI31" s="316"/>
    </row>
    <row r="32" spans="1:35">
      <c r="A32" s="271"/>
      <c r="B32" s="272"/>
      <c r="C32" s="272"/>
      <c r="D32" s="272"/>
      <c r="E32" s="272"/>
      <c r="F32" s="276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6"/>
      <c r="Z32" s="272"/>
      <c r="AA32" s="272"/>
      <c r="AB32" s="272"/>
      <c r="AC32" s="272"/>
      <c r="AD32" s="272"/>
      <c r="AE32" s="315"/>
      <c r="AF32" s="272"/>
      <c r="AI32" s="316"/>
    </row>
    <row r="33" spans="1:35">
      <c r="A33" s="271"/>
      <c r="B33" s="272"/>
      <c r="C33" s="272"/>
      <c r="D33" s="272"/>
      <c r="E33" s="272"/>
      <c r="F33" s="276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6"/>
      <c r="Z33" s="272"/>
      <c r="AA33" s="272"/>
      <c r="AB33" s="272"/>
      <c r="AC33" s="272"/>
      <c r="AD33" s="280"/>
      <c r="AE33" s="317"/>
      <c r="AF33" s="318"/>
      <c r="AG33" s="318"/>
      <c r="AH33" s="318"/>
      <c r="AI33" s="319"/>
    </row>
    <row r="34" spans="1:35">
      <c r="A34" s="271"/>
      <c r="B34" s="272"/>
      <c r="C34" s="272"/>
      <c r="D34" s="272"/>
      <c r="E34" s="272"/>
      <c r="F34" s="276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6"/>
      <c r="Z34" s="272"/>
      <c r="AA34" s="272"/>
      <c r="AB34" s="272"/>
      <c r="AC34" s="272"/>
      <c r="AD34" s="272"/>
      <c r="AE34" s="653"/>
      <c r="AF34" s="653"/>
      <c r="AG34" s="653"/>
      <c r="AH34" s="654" t="s">
        <v>811</v>
      </c>
      <c r="AI34" s="654"/>
    </row>
    <row r="35" spans="1:35">
      <c r="A35" s="271"/>
      <c r="B35" s="272"/>
      <c r="C35" s="272"/>
      <c r="D35" s="272"/>
      <c r="E35" s="272"/>
      <c r="F35" s="276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6"/>
      <c r="Z35" s="272"/>
      <c r="AA35" s="272"/>
      <c r="AB35" s="272"/>
      <c r="AC35" s="272"/>
      <c r="AD35" s="272"/>
      <c r="AE35" s="653"/>
      <c r="AF35" s="653"/>
      <c r="AG35" s="653"/>
      <c r="AH35" s="654"/>
      <c r="AI35" s="654"/>
    </row>
    <row r="36" spans="1:35">
      <c r="A36" s="271"/>
      <c r="B36" s="272"/>
      <c r="C36" s="272"/>
      <c r="D36" s="272"/>
      <c r="E36" s="272"/>
      <c r="F36" s="276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6"/>
      <c r="Z36" s="272"/>
      <c r="AA36" s="272"/>
      <c r="AB36" s="272"/>
      <c r="AC36" s="272"/>
      <c r="AD36" s="272"/>
      <c r="AE36" s="653"/>
      <c r="AF36" s="653"/>
      <c r="AG36" s="653"/>
      <c r="AH36" s="654"/>
      <c r="AI36" s="654"/>
    </row>
    <row r="37" spans="1:35">
      <c r="A37" s="271"/>
      <c r="B37" s="290"/>
      <c r="C37" s="290"/>
      <c r="D37" s="290"/>
      <c r="E37" s="290"/>
      <c r="F37" s="293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3"/>
      <c r="Z37" s="290"/>
      <c r="AA37" s="290"/>
      <c r="AB37" s="290"/>
      <c r="AC37" s="290"/>
      <c r="AD37" s="272"/>
      <c r="AE37" s="653"/>
      <c r="AF37" s="653"/>
      <c r="AG37" s="653"/>
      <c r="AH37" s="654"/>
      <c r="AI37" s="654"/>
    </row>
    <row r="38" spans="1:35">
      <c r="A38" s="271"/>
      <c r="B38" s="272"/>
      <c r="C38" s="272"/>
      <c r="D38" s="272"/>
      <c r="E38" s="272"/>
      <c r="F38" s="272">
        <v>75</v>
      </c>
      <c r="G38" s="272" t="s">
        <v>812</v>
      </c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72"/>
      <c r="AE38" s="294" t="s">
        <v>813</v>
      </c>
      <c r="AF38" s="295"/>
      <c r="AG38" s="655" t="s">
        <v>842</v>
      </c>
      <c r="AH38" s="655"/>
      <c r="AI38" s="655"/>
    </row>
    <row r="39" spans="1:35">
      <c r="A39" s="271"/>
      <c r="B39" s="272"/>
      <c r="C39" s="272"/>
      <c r="D39" s="272"/>
      <c r="E39" s="272"/>
      <c r="F39" s="272"/>
      <c r="G39" s="272"/>
      <c r="Y39" s="272"/>
      <c r="Z39" s="272"/>
      <c r="AA39" s="272"/>
      <c r="AB39" s="272"/>
      <c r="AC39" s="272"/>
      <c r="AD39" s="272"/>
      <c r="AE39" s="296" t="s">
        <v>815</v>
      </c>
      <c r="AF39" s="297"/>
      <c r="AG39" s="656" t="s">
        <v>843</v>
      </c>
      <c r="AH39" s="656"/>
      <c r="AI39" s="656"/>
    </row>
    <row r="40" spans="1:35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789"/>
      <c r="O40" s="789"/>
      <c r="P40" s="789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72"/>
      <c r="AE40" s="296" t="s">
        <v>816</v>
      </c>
      <c r="AF40" s="297"/>
      <c r="AG40" s="656"/>
      <c r="AH40" s="656"/>
      <c r="AI40" s="656"/>
    </row>
    <row r="41" spans="1:35">
      <c r="A41" s="271"/>
      <c r="B41" s="272"/>
      <c r="C41" s="272"/>
      <c r="D41" s="272"/>
      <c r="E41" s="272"/>
      <c r="F41" s="272"/>
      <c r="G41" s="657" t="str">
        <f>CONCATENATE("Opening Width (W): ",AH6,"''")</f>
        <v>Opening Width (W): 96''</v>
      </c>
      <c r="H41" s="657"/>
      <c r="I41" s="657"/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657"/>
      <c r="Y41" s="272"/>
      <c r="Z41" s="272"/>
      <c r="AA41" s="272"/>
      <c r="AB41" s="272"/>
      <c r="AC41" s="272"/>
      <c r="AD41" s="272"/>
      <c r="AE41" s="296" t="s">
        <v>817</v>
      </c>
      <c r="AF41" s="297"/>
      <c r="AG41" s="656"/>
      <c r="AH41" s="656"/>
      <c r="AI41" s="656"/>
    </row>
    <row r="42" spans="1:35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0"/>
      <c r="AE42" s="296" t="s">
        <v>818</v>
      </c>
      <c r="AF42" s="297"/>
      <c r="AG42" s="649">
        <f ca="1">TODAY()</f>
        <v>46065</v>
      </c>
      <c r="AH42" s="649"/>
      <c r="AI42" s="649"/>
    </row>
  </sheetData>
  <mergeCells count="14">
    <mergeCell ref="K1:L1"/>
    <mergeCell ref="W1:X1"/>
    <mergeCell ref="T1:U1"/>
    <mergeCell ref="G41:X41"/>
    <mergeCell ref="AG39:AI39"/>
    <mergeCell ref="N40:P40"/>
    <mergeCell ref="AG40:AI40"/>
    <mergeCell ref="AG41:AI41"/>
    <mergeCell ref="H1:I1"/>
    <mergeCell ref="AG42:AI42"/>
    <mergeCell ref="N1:P1"/>
    <mergeCell ref="AE34:AG37"/>
    <mergeCell ref="AH34:AI37"/>
    <mergeCell ref="AG38:AI38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42"/>
  <sheetViews>
    <sheetView zoomScaleNormal="100" workbookViewId="0">
      <selection activeCell="AH4" sqref="AH4"/>
    </sheetView>
  </sheetViews>
  <sheetFormatPr defaultColWidth="9.140625" defaultRowHeight="14.25"/>
  <cols>
    <col min="1" max="1" width="7.140625" style="270" customWidth="1"/>
    <col min="2" max="4" width="2.85546875" style="270" customWidth="1"/>
    <col min="5" max="5" width="2.5703125" style="270" customWidth="1"/>
    <col min="6" max="29" width="2.85546875" style="270" customWidth="1"/>
    <col min="30" max="30" width="6.140625" style="270" customWidth="1"/>
    <col min="31" max="31" width="2.85546875" style="270" customWidth="1"/>
    <col min="32" max="32" width="12.28515625" style="270" customWidth="1"/>
    <col min="33" max="33" width="8.140625" style="270" customWidth="1"/>
    <col min="34" max="35" width="14.140625" style="270" customWidth="1"/>
    <col min="36" max="36" width="10.28515625" style="270" customWidth="1"/>
    <col min="37" max="16384" width="9.140625" style="270"/>
  </cols>
  <sheetData>
    <row r="1" spans="1:35" ht="15" customHeight="1">
      <c r="A1" s="267"/>
      <c r="B1" s="268"/>
      <c r="C1" s="268"/>
      <c r="D1" s="268"/>
      <c r="E1" s="268"/>
      <c r="F1" s="268"/>
      <c r="G1" s="268"/>
      <c r="H1" s="793">
        <f>W1</f>
        <v>24</v>
      </c>
      <c r="I1" s="793"/>
      <c r="J1" s="449"/>
      <c r="K1" s="793">
        <f>W1</f>
        <v>24</v>
      </c>
      <c r="L1" s="793"/>
      <c r="M1" s="268"/>
      <c r="N1" s="794">
        <f>'Input Data'!I15/2</f>
        <v>0</v>
      </c>
      <c r="O1" s="794"/>
      <c r="P1" s="449"/>
      <c r="Q1" s="794">
        <f>N1</f>
        <v>0</v>
      </c>
      <c r="R1" s="794"/>
      <c r="S1" s="450"/>
      <c r="T1" s="794">
        <f>W1</f>
        <v>24</v>
      </c>
      <c r="U1" s="794"/>
      <c r="V1" s="449"/>
      <c r="W1" s="794">
        <f>('Input Data'!F4-'Input Data'!I15)/4</f>
        <v>24</v>
      </c>
      <c r="X1" s="794"/>
      <c r="Y1" s="268"/>
      <c r="Z1" s="268"/>
      <c r="AA1" s="268"/>
      <c r="AB1" s="268"/>
      <c r="AC1" s="268"/>
      <c r="AD1" s="268"/>
      <c r="AE1" s="300"/>
      <c r="AF1" s="268"/>
      <c r="AG1" s="268"/>
      <c r="AH1" s="268"/>
      <c r="AI1" s="269"/>
    </row>
    <row r="2" spans="1:35">
      <c r="A2" s="271"/>
      <c r="B2" s="272"/>
      <c r="C2" s="272"/>
      <c r="D2" s="272"/>
      <c r="E2" s="272"/>
      <c r="G2" s="315"/>
      <c r="H2" s="272"/>
      <c r="I2" s="322"/>
      <c r="J2" s="416"/>
      <c r="K2" s="322"/>
      <c r="L2" s="272"/>
      <c r="M2" s="415"/>
      <c r="N2" s="272"/>
      <c r="O2" s="272"/>
      <c r="P2" s="315"/>
      <c r="Q2" s="322"/>
      <c r="R2" s="322"/>
      <c r="S2" s="416"/>
      <c r="U2" s="322"/>
      <c r="V2" s="416"/>
      <c r="W2" s="322"/>
      <c r="X2" s="323"/>
      <c r="Y2" s="272"/>
      <c r="Z2" s="272"/>
      <c r="AA2" s="272"/>
      <c r="AB2" s="272"/>
      <c r="AC2" s="272"/>
      <c r="AD2" s="272"/>
      <c r="AG2" s="279" t="s">
        <v>779</v>
      </c>
      <c r="AH2" s="302" t="s">
        <v>844</v>
      </c>
      <c r="AI2" s="316"/>
    </row>
    <row r="3" spans="1:35" ht="15" customHeight="1">
      <c r="A3" s="271"/>
      <c r="B3" s="272"/>
      <c r="C3" s="272"/>
      <c r="D3" s="272"/>
      <c r="E3" s="272"/>
      <c r="G3" s="328"/>
      <c r="H3" s="272"/>
      <c r="I3" s="272"/>
      <c r="J3" s="272"/>
      <c r="K3" s="657" t="s">
        <v>845</v>
      </c>
      <c r="L3" s="657"/>
      <c r="M3" s="657"/>
      <c r="N3" s="657"/>
      <c r="O3" s="272"/>
      <c r="P3" s="272"/>
      <c r="Q3" s="657" t="s">
        <v>845</v>
      </c>
      <c r="R3" s="657"/>
      <c r="S3" s="657"/>
      <c r="T3" s="657"/>
      <c r="U3" s="272"/>
      <c r="V3" s="272"/>
      <c r="W3" s="272"/>
      <c r="X3" s="325"/>
      <c r="Y3" s="272"/>
      <c r="Z3" s="272"/>
      <c r="AA3" s="272"/>
      <c r="AB3" s="272"/>
      <c r="AC3" s="272"/>
      <c r="AD3" s="272"/>
      <c r="AG3" s="279" t="s">
        <v>780</v>
      </c>
      <c r="AH3" s="302" t="s">
        <v>846</v>
      </c>
      <c r="AI3" s="316"/>
    </row>
    <row r="4" spans="1:35">
      <c r="A4" s="271"/>
      <c r="B4" s="272"/>
      <c r="C4" s="272"/>
      <c r="D4" s="329"/>
      <c r="E4" s="329"/>
      <c r="G4" s="328"/>
      <c r="H4" s="272"/>
      <c r="I4" s="426" t="s">
        <v>782</v>
      </c>
      <c r="J4" s="327"/>
      <c r="L4" s="426" t="s">
        <v>782</v>
      </c>
      <c r="M4" s="327"/>
      <c r="O4" s="426" t="s">
        <v>847</v>
      </c>
      <c r="P4" s="327"/>
      <c r="R4" s="426" t="s">
        <v>782</v>
      </c>
      <c r="S4" s="327"/>
      <c r="U4" s="426" t="s">
        <v>782</v>
      </c>
      <c r="V4" s="327"/>
      <c r="W4" s="325"/>
      <c r="X4" s="325"/>
      <c r="Y4" s="272"/>
      <c r="Z4" s="272"/>
      <c r="AA4" s="272"/>
      <c r="AB4" s="272"/>
      <c r="AC4" s="272"/>
      <c r="AD4" s="272"/>
      <c r="AG4" s="279"/>
      <c r="AH4" s="302"/>
      <c r="AI4" s="316"/>
    </row>
    <row r="5" spans="1:35">
      <c r="A5" s="271"/>
      <c r="B5" s="268"/>
      <c r="C5" s="268"/>
      <c r="D5" s="272"/>
      <c r="E5" s="272"/>
      <c r="F5" s="274"/>
      <c r="G5" s="272"/>
      <c r="H5" s="272"/>
      <c r="I5" s="335"/>
      <c r="J5" s="336"/>
      <c r="L5" s="335"/>
      <c r="M5" s="336"/>
      <c r="O5" s="335"/>
      <c r="P5" s="336"/>
      <c r="R5" s="335"/>
      <c r="S5" s="336"/>
      <c r="U5" s="335"/>
      <c r="V5" s="336"/>
      <c r="W5" s="272"/>
      <c r="X5" s="272"/>
      <c r="Y5" s="274"/>
      <c r="Z5" s="272"/>
      <c r="AA5" s="272"/>
      <c r="AB5" s="272"/>
      <c r="AC5" s="279"/>
      <c r="AD5" s="272"/>
      <c r="AG5" s="279" t="s">
        <v>783</v>
      </c>
      <c r="AH5" s="301">
        <f>'Input Data'!D13</f>
        <v>3</v>
      </c>
      <c r="AI5" s="313"/>
    </row>
    <row r="6" spans="1:35" ht="15" thickBot="1">
      <c r="A6" s="271"/>
      <c r="B6" s="272"/>
      <c r="C6" s="272"/>
      <c r="D6" s="331"/>
      <c r="E6" s="332"/>
      <c r="F6" s="333"/>
      <c r="G6" s="331"/>
      <c r="H6" s="331"/>
      <c r="I6" s="337"/>
      <c r="J6" s="338"/>
      <c r="L6" s="337"/>
      <c r="M6" s="338"/>
      <c r="O6" s="337"/>
      <c r="P6" s="338"/>
      <c r="R6" s="337"/>
      <c r="S6" s="338"/>
      <c r="U6" s="337"/>
      <c r="V6" s="338"/>
      <c r="W6" s="331"/>
      <c r="X6" s="331"/>
      <c r="Y6" s="333"/>
      <c r="Z6" s="331"/>
      <c r="AA6" s="331"/>
      <c r="AB6" s="272"/>
      <c r="AC6" s="279" t="s">
        <v>785</v>
      </c>
      <c r="AD6" s="280"/>
      <c r="AG6" s="279" t="s">
        <v>786</v>
      </c>
      <c r="AH6" s="301">
        <f>'Input Data'!F4</f>
        <v>96</v>
      </c>
      <c r="AI6" s="310" t="str">
        <f>CONCATENATE("(",TRUNC(AH6/12,0),"' - ",AH6-TRUNC(AH6/12,0)*12,"''",")")</f>
        <v>(8' - 0'')</v>
      </c>
    </row>
    <row r="7" spans="1:35">
      <c r="A7" s="271"/>
      <c r="B7" s="272"/>
      <c r="C7" s="272"/>
      <c r="D7" s="272"/>
      <c r="E7" s="273"/>
      <c r="F7" s="276"/>
      <c r="G7" s="334"/>
      <c r="H7" s="334"/>
      <c r="I7" s="463"/>
      <c r="J7" s="464"/>
      <c r="K7" s="334"/>
      <c r="L7" s="463"/>
      <c r="M7" s="464"/>
      <c r="N7" s="334"/>
      <c r="O7" s="463"/>
      <c r="P7" s="464"/>
      <c r="Q7" s="334"/>
      <c r="R7" s="463"/>
      <c r="S7" s="464"/>
      <c r="T7" s="334"/>
      <c r="U7" s="463"/>
      <c r="V7" s="464"/>
      <c r="W7" s="334"/>
      <c r="X7" s="334"/>
      <c r="Y7" s="276"/>
      <c r="Z7" s="272"/>
      <c r="AA7" s="418" t="s">
        <v>788</v>
      </c>
      <c r="AB7" s="419"/>
      <c r="AC7" s="420"/>
      <c r="AD7" s="272"/>
      <c r="AG7" s="279" t="s">
        <v>787</v>
      </c>
      <c r="AH7" s="301">
        <f>'Input Data'!F5</f>
        <v>120</v>
      </c>
      <c r="AI7" s="310" t="str">
        <f>CONCATENATE("(",TRUNC(AH7/12,0),"' - ",AH7-TRUNC(AH7/12,0)*12,"''",")")</f>
        <v>(10' - 0'')</v>
      </c>
    </row>
    <row r="8" spans="1:35">
      <c r="A8" s="271"/>
      <c r="B8" s="272"/>
      <c r="C8" s="272"/>
      <c r="D8" s="272"/>
      <c r="E8" s="272"/>
      <c r="F8" s="293"/>
      <c r="G8" s="272"/>
      <c r="H8" s="272"/>
      <c r="I8" s="465"/>
      <c r="J8" s="289"/>
      <c r="L8" s="465"/>
      <c r="M8" s="289"/>
      <c r="O8" s="465"/>
      <c r="P8" s="289"/>
      <c r="R8" s="465"/>
      <c r="S8" s="289"/>
      <c r="U8" s="465"/>
      <c r="V8" s="289"/>
      <c r="W8" s="272"/>
      <c r="X8" s="272"/>
      <c r="Y8" s="293"/>
      <c r="Z8" s="272"/>
      <c r="AA8" s="421" t="s">
        <v>790</v>
      </c>
      <c r="AB8" s="417"/>
      <c r="AC8" s="422"/>
      <c r="AD8" s="272"/>
      <c r="AG8" s="279" t="s">
        <v>789</v>
      </c>
      <c r="AH8" s="301" t="str">
        <f>IF('Track B.O.M.'!N5="N/A","Not Apply (N/A)",'Track B.O.M.'!N5)</f>
        <v>Not Apply (N/A)</v>
      </c>
      <c r="AI8" s="310" t="str">
        <f>IF(AH8="Not Apply (N/A)","",CONCATENATE("(",TRUNC(AH8/12,0),"' - ",AH8-TRUNC(AH8/12,0)*12,"''",")"))</f>
        <v/>
      </c>
    </row>
    <row r="9" spans="1:35">
      <c r="A9" s="271"/>
      <c r="B9" s="279" t="str">
        <f>CONCATENATE("H.R.: ",AH11,"''")</f>
        <v>H.R.: 138''</v>
      </c>
      <c r="C9" s="272"/>
      <c r="D9" s="272"/>
      <c r="E9" s="272"/>
      <c r="F9" s="272"/>
      <c r="G9" s="272"/>
      <c r="H9" s="272" t="s">
        <v>829</v>
      </c>
      <c r="I9" s="279"/>
      <c r="J9" s="272"/>
      <c r="L9" s="279" t="s">
        <v>829</v>
      </c>
      <c r="M9" s="272" t="s">
        <v>830</v>
      </c>
      <c r="O9" s="279"/>
      <c r="P9" s="285"/>
      <c r="R9" s="279" t="s">
        <v>829</v>
      </c>
      <c r="S9" s="272" t="s">
        <v>830</v>
      </c>
      <c r="U9" s="272"/>
      <c r="V9" s="272" t="s">
        <v>830</v>
      </c>
      <c r="W9" s="272"/>
      <c r="X9" s="272"/>
      <c r="Y9" s="272"/>
      <c r="Z9" s="272"/>
      <c r="AA9" s="421" t="s">
        <v>823</v>
      </c>
      <c r="AB9" s="417"/>
      <c r="AC9" s="422"/>
      <c r="AD9" s="286" t="s">
        <v>793</v>
      </c>
      <c r="AG9" s="279" t="s">
        <v>791</v>
      </c>
      <c r="AH9" s="301" t="str">
        <f>IF('Track B.O.M.'!F8=0,"Not Apply",'Track B.O.M.'!F8)</f>
        <v>Not Apply</v>
      </c>
      <c r="AI9" s="310" t="str">
        <f>IF(AH9="Not Apply","",CONCATENATE("(",TRUNC(AH9/12,0),"' - ",AH9-TRUNC(AH9/12,0)*12,"''",")"))</f>
        <v/>
      </c>
    </row>
    <row r="10" spans="1:35">
      <c r="A10" s="271"/>
      <c r="B10" s="272"/>
      <c r="C10" s="272"/>
      <c r="D10" s="272"/>
      <c r="E10" s="272"/>
      <c r="F10" s="272"/>
      <c r="G10" s="272"/>
      <c r="H10" s="272"/>
      <c r="I10" s="272"/>
      <c r="J10" s="272"/>
      <c r="L10" s="272"/>
      <c r="M10" s="272"/>
      <c r="O10" s="564" t="s">
        <v>848</v>
      </c>
      <c r="P10" s="279"/>
      <c r="R10" s="272"/>
      <c r="S10" s="272"/>
      <c r="U10" s="279" t="str">
        <f>IF(AH8="Not Apply (N/A)","H.L.: N/A",CONCATENATE("H.L.: ",AH8,"''"))</f>
        <v>H.L.: N/A</v>
      </c>
      <c r="V10" s="272"/>
      <c r="W10" s="272"/>
      <c r="X10" s="272"/>
      <c r="Y10" s="272"/>
      <c r="Z10" s="272"/>
      <c r="AA10" s="425" t="s">
        <v>794</v>
      </c>
      <c r="AB10" s="423"/>
      <c r="AC10" s="424"/>
      <c r="AD10" s="272"/>
      <c r="AG10" s="279" t="s">
        <v>175</v>
      </c>
      <c r="AH10" s="301">
        <f>'Track B.O.M.'!V6</f>
        <v>252</v>
      </c>
      <c r="AI10" s="310" t="str">
        <f>CONCATENATE("(",TRUNC(AH10/12,0),"' - ",AH10-TRUNC(AH10/12,0)*12,"''",")")</f>
        <v>(21' - 0'')</v>
      </c>
    </row>
    <row r="11" spans="1:35">
      <c r="A11" s="271"/>
      <c r="B11" s="272"/>
      <c r="C11" s="272"/>
      <c r="D11" s="272"/>
      <c r="E11" s="272"/>
      <c r="F11" s="272"/>
      <c r="G11" s="272"/>
      <c r="H11" s="272"/>
      <c r="I11" s="272"/>
      <c r="J11" s="272"/>
      <c r="L11" s="272"/>
      <c r="M11" s="272"/>
      <c r="R11" s="272"/>
      <c r="S11" s="272"/>
      <c r="U11" s="272"/>
      <c r="V11" s="272"/>
      <c r="W11" s="272"/>
      <c r="X11" s="272"/>
      <c r="Y11" s="272"/>
      <c r="Z11" s="272"/>
      <c r="AG11" s="279" t="s">
        <v>795</v>
      </c>
      <c r="AH11" s="301">
        <f>'Track B.O.M.'!N7</f>
        <v>138</v>
      </c>
      <c r="AI11" s="310" t="str">
        <f>CONCATENATE("(",TRUNC(AH11/12,0),"' - ",AH11-TRUNC(AH11/12,0)*12,"''",")")</f>
        <v>(11' - 6'')</v>
      </c>
    </row>
    <row r="12" spans="1:35">
      <c r="A12" s="271"/>
      <c r="B12" s="272"/>
      <c r="C12" s="272"/>
      <c r="D12" s="272"/>
      <c r="E12" s="272"/>
      <c r="F12" s="290"/>
      <c r="G12" s="290"/>
      <c r="H12" s="290"/>
      <c r="I12" s="290"/>
      <c r="J12" s="290"/>
      <c r="K12" s="295"/>
      <c r="L12" s="290"/>
      <c r="M12" s="290"/>
      <c r="N12" s="295"/>
      <c r="O12" s="295"/>
      <c r="P12" s="295"/>
      <c r="Q12" s="295"/>
      <c r="R12" s="290"/>
      <c r="S12" s="290"/>
      <c r="T12" s="295"/>
      <c r="U12" s="290"/>
      <c r="V12" s="290"/>
      <c r="W12" s="290"/>
      <c r="X12" s="290"/>
      <c r="Y12" s="290"/>
      <c r="Z12" s="272"/>
      <c r="AA12" s="272"/>
      <c r="AB12" s="272"/>
      <c r="AC12" s="272"/>
      <c r="AD12" s="272"/>
      <c r="AF12" s="279"/>
      <c r="AG12" s="301"/>
      <c r="AH12" s="272"/>
      <c r="AI12" s="273"/>
    </row>
    <row r="13" spans="1:35">
      <c r="A13" s="271"/>
      <c r="B13" s="298"/>
      <c r="C13" s="298"/>
      <c r="D13" s="329"/>
      <c r="E13" s="330"/>
      <c r="F13" s="277"/>
      <c r="G13" s="288"/>
      <c r="H13" s="284"/>
      <c r="I13" s="462"/>
      <c r="J13" s="462"/>
      <c r="K13" s="284"/>
      <c r="L13" s="462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78"/>
      <c r="Z13" s="272"/>
      <c r="AA13" s="272"/>
      <c r="AB13" s="272"/>
      <c r="AC13" s="272"/>
      <c r="AD13" s="272"/>
      <c r="AF13" s="279"/>
      <c r="AG13" s="301"/>
      <c r="AH13" s="272"/>
      <c r="AI13" s="273"/>
    </row>
    <row r="14" spans="1:35">
      <c r="A14" s="271"/>
      <c r="B14" s="272"/>
      <c r="C14" s="272"/>
      <c r="D14" s="272"/>
      <c r="E14" s="272"/>
      <c r="F14" s="276"/>
      <c r="G14" s="272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76"/>
      <c r="Z14" s="272"/>
      <c r="AA14" s="272"/>
      <c r="AB14" s="272"/>
      <c r="AC14" s="280" t="s">
        <v>796</v>
      </c>
      <c r="AD14" s="272"/>
      <c r="AF14" s="279"/>
      <c r="AG14" s="301"/>
      <c r="AH14" s="272"/>
      <c r="AI14" s="273"/>
    </row>
    <row r="15" spans="1:35">
      <c r="A15" s="271"/>
      <c r="B15" s="272"/>
      <c r="C15" s="272"/>
      <c r="D15" s="272"/>
      <c r="E15" s="272"/>
      <c r="F15" s="276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6"/>
      <c r="Z15" s="272"/>
      <c r="AA15" s="272"/>
      <c r="AB15" s="272"/>
      <c r="AC15" s="285"/>
      <c r="AE15" s="299"/>
      <c r="AF15" s="279"/>
      <c r="AG15" s="301"/>
      <c r="AH15" s="272"/>
      <c r="AI15" s="273"/>
    </row>
    <row r="16" spans="1:35">
      <c r="A16" s="271"/>
      <c r="B16" s="272"/>
      <c r="C16" s="272"/>
      <c r="D16" s="272"/>
      <c r="E16" s="272"/>
      <c r="F16" s="276"/>
      <c r="G16" s="272"/>
      <c r="H16" s="272"/>
      <c r="I16" s="272"/>
      <c r="J16" s="272"/>
      <c r="K16" s="272"/>
      <c r="L16" s="272"/>
      <c r="M16" s="272"/>
      <c r="N16" s="272"/>
      <c r="O16" s="272"/>
      <c r="Q16" s="272"/>
      <c r="R16" s="272"/>
      <c r="S16" s="272"/>
      <c r="T16" s="272"/>
      <c r="U16" s="272"/>
      <c r="V16" s="272"/>
      <c r="W16" s="272"/>
      <c r="X16" s="272"/>
      <c r="Y16" s="276"/>
      <c r="Z16" s="272"/>
      <c r="AA16" s="272"/>
      <c r="AB16" s="272"/>
      <c r="AC16" s="285"/>
      <c r="AD16" s="285"/>
      <c r="AE16" s="398"/>
      <c r="AF16" s="399"/>
      <c r="AG16" s="399"/>
      <c r="AH16" s="399"/>
      <c r="AI16" s="400"/>
    </row>
    <row r="17" spans="1:35">
      <c r="A17" s="271"/>
      <c r="B17" s="272"/>
      <c r="C17" s="272"/>
      <c r="D17" s="272"/>
      <c r="E17" s="272"/>
      <c r="F17" s="276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6"/>
      <c r="Z17" s="272"/>
      <c r="AA17" s="272"/>
      <c r="AB17" s="272"/>
      <c r="AC17" s="272"/>
      <c r="AE17" s="311"/>
      <c r="AF17" s="312" t="s">
        <v>797</v>
      </c>
      <c r="AG17" s="272"/>
      <c r="AH17" s="272"/>
      <c r="AI17" s="313"/>
    </row>
    <row r="18" spans="1:35">
      <c r="A18" s="271"/>
      <c r="B18" s="272"/>
      <c r="C18" s="272"/>
      <c r="D18" s="272"/>
      <c r="E18" s="272"/>
      <c r="F18" s="276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6"/>
      <c r="Z18" s="272"/>
      <c r="AA18" s="272"/>
      <c r="AB18" s="272"/>
      <c r="AC18" s="272"/>
      <c r="AE18" s="314"/>
      <c r="AF18" s="272"/>
      <c r="AG18" s="272"/>
      <c r="AH18" s="272"/>
      <c r="AI18" s="313"/>
    </row>
    <row r="19" spans="1:35">
      <c r="A19" s="271"/>
      <c r="B19" s="272"/>
      <c r="C19" s="272"/>
      <c r="D19" s="272"/>
      <c r="E19" s="272"/>
      <c r="F19" s="276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6"/>
      <c r="Z19" s="272"/>
      <c r="AA19" s="272"/>
      <c r="AB19" s="272"/>
      <c r="AC19" s="272"/>
      <c r="AE19" s="314" t="s">
        <v>798</v>
      </c>
      <c r="AF19" s="272" t="s">
        <v>799</v>
      </c>
      <c r="AG19" s="272"/>
      <c r="AH19" s="272"/>
      <c r="AI19" s="313"/>
    </row>
    <row r="20" spans="1:35">
      <c r="A20" s="271"/>
      <c r="B20" s="272"/>
      <c r="C20" s="272"/>
      <c r="D20" s="272"/>
      <c r="E20" s="272"/>
      <c r="F20" s="276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6"/>
      <c r="Z20" s="272"/>
      <c r="AA20" s="272"/>
      <c r="AB20" s="272"/>
      <c r="AC20" s="272"/>
      <c r="AD20" s="280"/>
      <c r="AE20" s="314"/>
      <c r="AF20" s="272" t="s">
        <v>800</v>
      </c>
      <c r="AG20" s="272"/>
      <c r="AH20" s="272"/>
      <c r="AI20" s="313"/>
    </row>
    <row r="21" spans="1:35">
      <c r="A21" s="292"/>
      <c r="B21" s="272"/>
      <c r="C21" s="272"/>
      <c r="D21" s="272"/>
      <c r="E21" s="272"/>
      <c r="F21" s="276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6"/>
      <c r="Z21" s="272"/>
      <c r="AA21" s="272"/>
      <c r="AB21" s="272"/>
      <c r="AC21" s="272"/>
      <c r="AE21" s="314"/>
      <c r="AF21" s="272" t="s">
        <v>801</v>
      </c>
      <c r="AG21" s="272"/>
      <c r="AH21" s="272"/>
      <c r="AI21" s="313"/>
    </row>
    <row r="22" spans="1:35">
      <c r="A22" s="271"/>
      <c r="B22" s="272"/>
      <c r="C22" s="272"/>
      <c r="D22" s="272"/>
      <c r="E22" s="272"/>
      <c r="F22" s="276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6"/>
      <c r="Z22" s="272"/>
      <c r="AA22" s="272"/>
      <c r="AB22" s="272"/>
      <c r="AC22" s="272"/>
      <c r="AD22" s="280"/>
      <c r="AE22" s="314"/>
      <c r="AF22" s="272"/>
      <c r="AG22" s="272"/>
      <c r="AH22" s="272"/>
      <c r="AI22" s="313"/>
    </row>
    <row r="23" spans="1:35">
      <c r="A23" s="271"/>
      <c r="B23" s="272"/>
      <c r="C23" s="272"/>
      <c r="D23" s="272"/>
      <c r="E23" s="272"/>
      <c r="F23" s="276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6"/>
      <c r="Z23" s="272"/>
      <c r="AD23" s="280"/>
      <c r="AE23" s="314" t="s">
        <v>802</v>
      </c>
      <c r="AF23" s="272" t="s">
        <v>803</v>
      </c>
      <c r="AG23" s="272"/>
      <c r="AH23" s="272"/>
      <c r="AI23" s="313"/>
    </row>
    <row r="24" spans="1:35">
      <c r="A24" s="271"/>
      <c r="B24" s="272"/>
      <c r="C24" s="272"/>
      <c r="D24" s="272"/>
      <c r="E24" s="272"/>
      <c r="F24" s="276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6"/>
      <c r="Z24" s="272"/>
      <c r="AA24" s="272"/>
      <c r="AB24" s="272"/>
      <c r="AE24" s="314"/>
      <c r="AF24" s="272"/>
      <c r="AG24" s="272"/>
      <c r="AH24" s="272"/>
      <c r="AI24" s="313"/>
    </row>
    <row r="25" spans="1:35">
      <c r="A25" s="271"/>
      <c r="B25" s="272"/>
      <c r="D25" s="272"/>
      <c r="E25" s="272"/>
      <c r="F25" s="276"/>
      <c r="G25" s="272"/>
      <c r="H25" s="272"/>
      <c r="I25" s="272"/>
      <c r="J25" s="272"/>
      <c r="L25" s="272"/>
      <c r="M25" s="272"/>
      <c r="N25" s="272"/>
      <c r="O25" s="272"/>
      <c r="P25" s="272"/>
      <c r="Q25" s="272"/>
      <c r="R25" s="272"/>
      <c r="S25" s="272"/>
      <c r="T25" s="272"/>
      <c r="U25" s="303" t="str">
        <f>CONCATENATE("Opening Height (H): ",AH7,"''")</f>
        <v>Opening Height (H): 120''</v>
      </c>
      <c r="V25" s="272"/>
      <c r="W25" s="272"/>
      <c r="X25" s="272"/>
      <c r="Y25" s="276"/>
      <c r="Z25" s="272"/>
      <c r="AA25" s="272"/>
      <c r="AB25" s="272"/>
      <c r="AD25" s="280"/>
      <c r="AE25" s="314" t="s">
        <v>804</v>
      </c>
      <c r="AF25" s="272" t="s">
        <v>805</v>
      </c>
      <c r="AG25" s="272"/>
      <c r="AH25" s="272"/>
      <c r="AI25" s="313"/>
    </row>
    <row r="26" spans="1:35">
      <c r="A26" s="271"/>
      <c r="B26" s="272"/>
      <c r="C26" s="272"/>
      <c r="D26" s="272"/>
      <c r="E26" s="272"/>
      <c r="F26" s="276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V26" s="272"/>
      <c r="W26" s="272"/>
      <c r="X26" s="272"/>
      <c r="Y26" s="276"/>
      <c r="Z26" s="272"/>
      <c r="AA26" s="272"/>
      <c r="AB26" s="272"/>
      <c r="AD26" s="272"/>
      <c r="AE26" s="314"/>
      <c r="AF26" s="272" t="s">
        <v>806</v>
      </c>
      <c r="AG26" s="272"/>
      <c r="AH26" s="272"/>
      <c r="AI26" s="313"/>
    </row>
    <row r="27" spans="1:35">
      <c r="A27" s="271"/>
      <c r="B27" s="272"/>
      <c r="C27" s="279" t="str">
        <f>CONCATENATE("℄ Shaft: ",AH10,"''")</f>
        <v>℄ Shaft: 252''</v>
      </c>
      <c r="D27" s="272"/>
      <c r="E27" s="272"/>
      <c r="F27" s="276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6"/>
      <c r="Z27" s="272"/>
      <c r="AA27" s="272"/>
      <c r="AB27" s="272"/>
      <c r="AC27" s="272"/>
      <c r="AE27" s="314"/>
      <c r="AF27" s="272" t="s">
        <v>807</v>
      </c>
      <c r="AG27" s="272"/>
      <c r="AH27" s="272"/>
      <c r="AI27" s="313"/>
    </row>
    <row r="28" spans="1:35">
      <c r="A28" s="271"/>
      <c r="B28" s="272"/>
      <c r="C28" s="272"/>
      <c r="D28" s="272"/>
      <c r="E28" s="272"/>
      <c r="F28" s="276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6"/>
      <c r="Z28" s="272"/>
      <c r="AA28" s="272"/>
      <c r="AB28" s="272"/>
      <c r="AC28" s="272"/>
      <c r="AD28" s="280"/>
      <c r="AE28" s="314"/>
      <c r="AF28" s="272" t="s">
        <v>808</v>
      </c>
      <c r="AG28" s="272"/>
      <c r="AH28" s="272"/>
      <c r="AI28" s="313"/>
    </row>
    <row r="29" spans="1:35">
      <c r="A29" s="271"/>
      <c r="B29" s="272"/>
      <c r="C29" s="272"/>
      <c r="D29" s="272"/>
      <c r="E29" s="272"/>
      <c r="F29" s="276"/>
      <c r="G29" s="272"/>
      <c r="H29" s="272"/>
      <c r="I29" s="272"/>
      <c r="J29" s="272"/>
      <c r="K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6"/>
      <c r="Z29" s="272"/>
      <c r="AA29" s="272"/>
      <c r="AB29" s="272"/>
      <c r="AC29" s="272"/>
      <c r="AD29" s="272"/>
      <c r="AE29" s="314"/>
      <c r="AF29" s="272" t="s">
        <v>809</v>
      </c>
      <c r="AG29" s="272"/>
      <c r="AH29" s="272"/>
      <c r="AI29" s="313"/>
    </row>
    <row r="30" spans="1:35">
      <c r="A30" s="271"/>
      <c r="B30" s="272"/>
      <c r="C30" s="272"/>
      <c r="D30" s="272"/>
      <c r="E30" s="272"/>
      <c r="F30" s="276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6"/>
      <c r="Z30" s="272"/>
      <c r="AA30" s="272"/>
      <c r="AB30" s="272"/>
      <c r="AC30" s="272"/>
      <c r="AD30" s="272"/>
      <c r="AE30" s="314"/>
      <c r="AF30" s="272"/>
      <c r="AG30" s="272"/>
      <c r="AH30" s="272"/>
      <c r="AI30" s="313"/>
    </row>
    <row r="31" spans="1:35">
      <c r="A31" s="271"/>
      <c r="B31" s="272"/>
      <c r="C31" s="272"/>
      <c r="D31" s="272"/>
      <c r="E31" s="272"/>
      <c r="F31" s="276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6"/>
      <c r="Z31" s="272"/>
      <c r="AA31" s="272"/>
      <c r="AB31" s="272"/>
      <c r="AC31" s="272"/>
      <c r="AD31" s="280"/>
      <c r="AE31" s="314"/>
      <c r="AF31" s="272"/>
      <c r="AI31" s="316"/>
    </row>
    <row r="32" spans="1:35">
      <c r="A32" s="271"/>
      <c r="B32" s="272"/>
      <c r="C32" s="272"/>
      <c r="D32" s="272"/>
      <c r="E32" s="272"/>
      <c r="F32" s="276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6"/>
      <c r="Z32" s="272"/>
      <c r="AA32" s="272"/>
      <c r="AB32" s="272"/>
      <c r="AC32" s="272"/>
      <c r="AD32" s="272"/>
      <c r="AE32" s="315"/>
      <c r="AF32" s="272"/>
      <c r="AI32" s="316"/>
    </row>
    <row r="33" spans="1:35">
      <c r="A33" s="271"/>
      <c r="B33" s="272"/>
      <c r="C33" s="272"/>
      <c r="D33" s="272"/>
      <c r="E33" s="272"/>
      <c r="F33" s="276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6"/>
      <c r="Z33" s="272"/>
      <c r="AA33" s="272"/>
      <c r="AB33" s="272"/>
      <c r="AC33" s="272"/>
      <c r="AD33" s="280"/>
      <c r="AE33" s="317"/>
      <c r="AF33" s="318"/>
      <c r="AG33" s="318"/>
      <c r="AH33" s="318"/>
      <c r="AI33" s="319"/>
    </row>
    <row r="34" spans="1:35">
      <c r="A34" s="271"/>
      <c r="B34" s="272"/>
      <c r="C34" s="272"/>
      <c r="D34" s="272"/>
      <c r="E34" s="272"/>
      <c r="F34" s="276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6"/>
      <c r="Z34" s="272"/>
      <c r="AA34" s="272"/>
      <c r="AB34" s="272"/>
      <c r="AC34" s="272"/>
      <c r="AD34" s="272"/>
      <c r="AE34" s="653"/>
      <c r="AF34" s="653"/>
      <c r="AG34" s="653"/>
      <c r="AH34" s="654" t="s">
        <v>811</v>
      </c>
      <c r="AI34" s="654"/>
    </row>
    <row r="35" spans="1:35">
      <c r="A35" s="271"/>
      <c r="B35" s="272"/>
      <c r="C35" s="272"/>
      <c r="D35" s="272"/>
      <c r="E35" s="272"/>
      <c r="F35" s="276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6"/>
      <c r="Z35" s="272"/>
      <c r="AA35" s="272"/>
      <c r="AB35" s="272"/>
      <c r="AC35" s="272"/>
      <c r="AD35" s="272"/>
      <c r="AE35" s="653"/>
      <c r="AF35" s="653"/>
      <c r="AG35" s="653"/>
      <c r="AH35" s="654"/>
      <c r="AI35" s="654"/>
    </row>
    <row r="36" spans="1:35">
      <c r="A36" s="271"/>
      <c r="B36" s="272"/>
      <c r="C36" s="272"/>
      <c r="D36" s="272"/>
      <c r="E36" s="272"/>
      <c r="F36" s="276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6"/>
      <c r="Z36" s="272"/>
      <c r="AA36" s="272"/>
      <c r="AB36" s="272"/>
      <c r="AC36" s="272"/>
      <c r="AD36" s="272"/>
      <c r="AE36" s="653"/>
      <c r="AF36" s="653"/>
      <c r="AG36" s="653"/>
      <c r="AH36" s="654"/>
      <c r="AI36" s="654"/>
    </row>
    <row r="37" spans="1:35">
      <c r="A37" s="271"/>
      <c r="B37" s="290"/>
      <c r="C37" s="290"/>
      <c r="D37" s="290"/>
      <c r="E37" s="290"/>
      <c r="F37" s="293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3"/>
      <c r="Z37" s="290"/>
      <c r="AA37" s="290"/>
      <c r="AB37" s="290"/>
      <c r="AC37" s="290"/>
      <c r="AD37" s="272"/>
      <c r="AE37" s="653"/>
      <c r="AF37" s="653"/>
      <c r="AG37" s="653"/>
      <c r="AH37" s="654"/>
      <c r="AI37" s="654"/>
    </row>
    <row r="38" spans="1:35">
      <c r="A38" s="271"/>
      <c r="B38" s="272"/>
      <c r="C38" s="272"/>
      <c r="D38" s="272"/>
      <c r="E38" s="272"/>
      <c r="F38" s="272">
        <v>75</v>
      </c>
      <c r="G38" s="272" t="s">
        <v>812</v>
      </c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72"/>
      <c r="AC38" s="272"/>
      <c r="AD38" s="272"/>
      <c r="AE38" s="294" t="s">
        <v>813</v>
      </c>
      <c r="AF38" s="295"/>
      <c r="AG38" s="655" t="s">
        <v>849</v>
      </c>
      <c r="AH38" s="655"/>
      <c r="AI38" s="655"/>
    </row>
    <row r="39" spans="1:35">
      <c r="A39" s="271"/>
      <c r="B39" s="272"/>
      <c r="C39" s="272"/>
      <c r="D39" s="272"/>
      <c r="E39" s="272"/>
      <c r="F39" s="272"/>
      <c r="G39" s="272"/>
      <c r="Y39" s="272"/>
      <c r="Z39" s="272"/>
      <c r="AA39" s="272"/>
      <c r="AB39" s="272"/>
      <c r="AC39" s="272"/>
      <c r="AD39" s="272"/>
      <c r="AE39" s="296" t="s">
        <v>815</v>
      </c>
      <c r="AF39" s="297"/>
      <c r="AG39" s="656"/>
      <c r="AH39" s="656"/>
      <c r="AI39" s="656"/>
    </row>
    <row r="40" spans="1:35">
      <c r="A40" s="271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789"/>
      <c r="O40" s="789"/>
      <c r="P40" s="789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72"/>
      <c r="AE40" s="296" t="s">
        <v>816</v>
      </c>
      <c r="AF40" s="297"/>
      <c r="AG40" s="656"/>
      <c r="AH40" s="656"/>
      <c r="AI40" s="656"/>
    </row>
    <row r="41" spans="1:35">
      <c r="A41" s="271"/>
      <c r="B41" s="272"/>
      <c r="C41" s="272"/>
      <c r="D41" s="272"/>
      <c r="E41" s="272"/>
      <c r="F41" s="272"/>
      <c r="G41" s="657" t="str">
        <f>CONCATENATE("Opening Width (W): ",AH6,"''")</f>
        <v>Opening Width (W): 96''</v>
      </c>
      <c r="H41" s="657"/>
      <c r="I41" s="657"/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657"/>
      <c r="Y41" s="272"/>
      <c r="Z41" s="272"/>
      <c r="AA41" s="272"/>
      <c r="AB41" s="272"/>
      <c r="AC41" s="272"/>
      <c r="AD41" s="272"/>
      <c r="AE41" s="296" t="s">
        <v>817</v>
      </c>
      <c r="AF41" s="297"/>
      <c r="AG41" s="656"/>
      <c r="AH41" s="656"/>
      <c r="AI41" s="656"/>
    </row>
    <row r="42" spans="1:35">
      <c r="A42" s="294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0"/>
      <c r="AE42" s="296" t="s">
        <v>818</v>
      </c>
      <c r="AF42" s="297"/>
      <c r="AG42" s="649">
        <f ca="1">TODAY()</f>
        <v>46065</v>
      </c>
      <c r="AH42" s="649"/>
      <c r="AI42" s="649"/>
    </row>
  </sheetData>
  <mergeCells count="17">
    <mergeCell ref="AE34:AG37"/>
    <mergeCell ref="K3:N3"/>
    <mergeCell ref="Q3:T3"/>
    <mergeCell ref="AG42:AI42"/>
    <mergeCell ref="N1:O1"/>
    <mergeCell ref="Q1:R1"/>
    <mergeCell ref="AH34:AI37"/>
    <mergeCell ref="AG38:AI38"/>
    <mergeCell ref="AG39:AI39"/>
    <mergeCell ref="N40:P40"/>
    <mergeCell ref="AG40:AI40"/>
    <mergeCell ref="G41:X41"/>
    <mergeCell ref="AG41:AI41"/>
    <mergeCell ref="H1:I1"/>
    <mergeCell ref="K1:L1"/>
    <mergeCell ref="T1:U1"/>
    <mergeCell ref="W1:X1"/>
  </mergeCells>
  <pageMargins left="0.35" right="0.27" top="0.55000000000000004" bottom="0.31" header="0.24" footer="0.14803149606299201"/>
  <pageSetup scale="93" fitToWidth="0" fitToHeight="0" pageOrder="overThenDown" orientation="landscape" useFirstPageNumber="1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43492F2EED949ADC9A69E4B4CF7EA" ma:contentTypeVersion="11" ma:contentTypeDescription="Create a new document." ma:contentTypeScope="" ma:versionID="5e4b9011bcc2cf9a9376f88283a3831f">
  <xsd:schema xmlns:xsd="http://www.w3.org/2001/XMLSchema" xmlns:xs="http://www.w3.org/2001/XMLSchema" xmlns:p="http://schemas.microsoft.com/office/2006/metadata/properties" xmlns:ns2="854c7062-25bc-4a80-a898-5178b2ed8883" xmlns:ns3="f6b3e466-b738-4d8d-8d15-095dd62b1c84" targetNamespace="http://schemas.microsoft.com/office/2006/metadata/properties" ma:root="true" ma:fieldsID="ebf8839e64392e6abbe038721047fc04" ns2:_="" ns3:_="">
    <xsd:import namespace="854c7062-25bc-4a80-a898-5178b2ed8883"/>
    <xsd:import namespace="f6b3e466-b738-4d8d-8d15-095dd62b1c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c7062-25bc-4a80-a898-5178b2ed88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767bb1d-a63e-492c-acf2-fffec0355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3e466-b738-4d8d-8d15-095dd62b1c8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6dafb04-33e0-4454-9cc1-005d18295bfb}" ma:internalName="TaxCatchAll" ma:showField="CatchAllData" ma:web="f6b3e466-b738-4d8d-8d15-095dd62b1c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b3e466-b738-4d8d-8d15-095dd62b1c84" xsi:nil="true"/>
    <lcf76f155ced4ddcb4097134ff3c332f xmlns="854c7062-25bc-4a80-a898-5178b2ed88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AE7CEB-DD93-49E5-A036-40A074E68B0A}"/>
</file>

<file path=customXml/itemProps2.xml><?xml version="1.0" encoding="utf-8"?>
<ds:datastoreItem xmlns:ds="http://schemas.openxmlformats.org/officeDocument/2006/customXml" ds:itemID="{4C67A19B-CC8A-48A8-9AAA-41162E331C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5CC003-5AF0-4364-85EA-A200F92CF774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f6b3e466-b738-4d8d-8d15-095dd62b1c84"/>
    <ds:schemaRef ds:uri="854c7062-25bc-4a80-a898-5178b2ed8883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7</vt:i4>
      </vt:variant>
    </vt:vector>
  </HeadingPairs>
  <TitlesOfParts>
    <vt:vector size="32" baseType="lpstr">
      <vt:lpstr>New Input Data</vt:lpstr>
      <vt:lpstr>Work Order</vt:lpstr>
      <vt:lpstr>Sprinc Calc</vt:lpstr>
      <vt:lpstr>Spring Ass.Length 2</vt:lpstr>
      <vt:lpstr>Input Data</vt:lpstr>
      <vt:lpstr>Track B.O.M.</vt:lpstr>
      <vt:lpstr>Hardware Box</vt:lpstr>
      <vt:lpstr>Hardware Box Pricing Calculator</vt:lpstr>
      <vt:lpstr>High Lift</vt:lpstr>
      <vt:lpstr>Spring Ass.Length</vt:lpstr>
      <vt:lpstr>Sub Routine Drums</vt:lpstr>
      <vt:lpstr>Drum Tables</vt:lpstr>
      <vt:lpstr>Data Tables</vt:lpstr>
      <vt:lpstr>Sub-Routine for U.S.T. and misc</vt:lpstr>
      <vt:lpstr>Sheet1</vt:lpstr>
      <vt:lpstr>Cable Length</vt:lpstr>
      <vt:lpstr>Center Pad,  Jamb and Extension</vt:lpstr>
      <vt:lpstr>Cen Pad,  Jamb and Exten Tandem</vt:lpstr>
      <vt:lpstr>2 Pads,  Jamb and Ext 2 Coupler</vt:lpstr>
      <vt:lpstr>2 Pads,  Jamb and Ext 1 Coupler</vt:lpstr>
      <vt:lpstr>2 Pads,  Jamb and Exten Tandem</vt:lpstr>
      <vt:lpstr>3 Pads,  Jamb and Extension Dwg</vt:lpstr>
      <vt:lpstr>3 Pads,  Jamb and Extens Tandem</vt:lpstr>
      <vt:lpstr>4 Pads,  Jamb and Extension</vt:lpstr>
      <vt:lpstr>5 Pads,  Jamb and Extension</vt:lpstr>
      <vt:lpstr>Choose_Single__Double_or_No</vt:lpstr>
      <vt:lpstr>Choose_Yes_or_No</vt:lpstr>
      <vt:lpstr>Door_Model</vt:lpstr>
      <vt:lpstr>'Data Tables'!Print_Titles</vt:lpstr>
      <vt:lpstr>'Drum Tables'!Print_Titles</vt:lpstr>
      <vt:lpstr>Track_Size</vt:lpstr>
      <vt:lpstr>Windows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Gonzalez</dc:creator>
  <cp:keywords/>
  <dc:description/>
  <cp:lastModifiedBy>Joey Heinrichs</cp:lastModifiedBy>
  <cp:revision/>
  <cp:lastPrinted>2026-01-09T16:15:07Z</cp:lastPrinted>
  <dcterms:created xsi:type="dcterms:W3CDTF">2015-07-23T12:24:43Z</dcterms:created>
  <dcterms:modified xsi:type="dcterms:W3CDTF">2026-02-12T19:22:42Z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0x010100BF743492F2EED949ADC9A69E4B4CF7EA</vt:lpwstr>
  </property>
  <property fmtid="{D5CDD505-2E9C-101B-9397-08002B2CF9AE}" pid="3" name="MediaServiceImageTags">
    <vt:lpwstr/>
  </property>
</Properties>
</file>